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comments1.xml" ContentType="application/vnd.openxmlformats-officedocument.spreadsheetml.comments+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pivotTables/pivotTable8.xml" ContentType="application/vnd.openxmlformats-officedocument.spreadsheetml.pivotTable+xml"/>
  <Override PartName="/xl/drawings/drawing8.xml" ContentType="application/vnd.openxmlformats-officedocument.drawing+xml"/>
  <Override PartName="/xl/slicers/slicer8.xml" ContentType="application/vnd.ms-excel.slicer+xml"/>
  <Override PartName="/xl/pivotTables/pivotTable9.xml" ContentType="application/vnd.openxmlformats-officedocument.spreadsheetml.pivotTable+xml"/>
  <Override PartName="/xl/drawings/drawing9.xml" ContentType="application/vnd.openxmlformats-officedocument.drawing+xml"/>
  <Override PartName="/xl/slicers/slicer9.xml" ContentType="application/vnd.ms-excel.slicer+xml"/>
  <Override PartName="/xl/tables/table2.xml" ContentType="application/vnd.openxmlformats-officedocument.spreadsheetml.table+xml"/>
  <Override PartName="/xl/comments2.xml" ContentType="application/vnd.openxmlformats-officedocument.spreadsheetml.comments+xml"/>
  <Override PartName="/xl/drawings/drawing10.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3.xml" ContentType="application/vnd.openxmlformats-officedocument.spreadsheetml.comments+xml"/>
  <Override PartName="/xl/drawings/drawing11.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omments4.xml" ContentType="application/vnd.openxmlformats-officedocument.spreadsheetml.comments+xml"/>
  <Override PartName="/xl/drawings/drawing12.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comments5.xml" ContentType="application/vnd.openxmlformats-officedocument.spreadsheetml.comments+xml"/>
  <Override PartName="/xl/drawings/drawing13.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comments6.xml" ContentType="application/vnd.openxmlformats-officedocument.spreadsheetml.comments+xml"/>
  <Override PartName="/xl/drawings/drawing14.xml" ContentType="application/vnd.openxmlformats-officedocument.drawing+xml"/>
  <Override PartName="/xl/tables/table31.xml" ContentType="application/vnd.openxmlformats-officedocument.spreadsheetml.table+xml"/>
  <Override PartName="/xl/tables/table32.xml" ContentType="application/vnd.openxmlformats-officedocument.spreadsheetml.table+xml"/>
  <Override PartName="/xl/drawings/drawing15.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comments7.xml" ContentType="application/vnd.openxmlformats-officedocument.spreadsheetml.comments+xml"/>
  <Override PartName="/xl/drawings/drawing16.xml" ContentType="application/vnd.openxmlformats-officedocument.drawing+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omments8.xml" ContentType="application/vnd.openxmlformats-officedocument.spreadsheetml.comments+xml"/>
  <Override PartName="/xl/drawings/drawing17.xml" ContentType="application/vnd.openxmlformats-officedocument.drawing+xml"/>
  <Override PartName="/xl/tables/table4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ralph\OneDrive\Documentos\SGCM\ESTADISTICAS\PASAJEROS METROPOLITANOS\WEB CNRT\2024\"/>
    </mc:Choice>
  </mc:AlternateContent>
  <bookViews>
    <workbookView xWindow="-120" yWindow="-120" windowWidth="29040" windowHeight="15840" tabRatio="811"/>
  </bookViews>
  <sheets>
    <sheet name="CUADRO RED" sheetId="84" r:id="rId1"/>
    <sheet name="DATOS RED" sheetId="83" r:id="rId2"/>
    <sheet name="CUADRO Mit" sheetId="65" r:id="rId3"/>
    <sheet name="CUADRO Sar" sheetId="71" r:id="rId4"/>
    <sheet name="CUADRO Urq" sheetId="74" r:id="rId5"/>
    <sheet name="CUADRO Roc" sheetId="68" r:id="rId6"/>
    <sheet name="CUADRO SMar" sheetId="80" r:id="rId7"/>
    <sheet name="CUADRO BNor" sheetId="58" r:id="rId8"/>
    <sheet name="CUADRO BSur" sheetId="61" r:id="rId9"/>
    <sheet name="CUADRO TDC" sheetId="77" r:id="rId10"/>
    <sheet name="MIT Da" sheetId="63" r:id="rId11"/>
    <sheet name="MIT Es" sheetId="64" r:id="rId12"/>
    <sheet name="SAR Da" sheetId="70" r:id="rId13"/>
    <sheet name="SAR Es" sheetId="69" r:id="rId14"/>
    <sheet name="URQ Da" sheetId="73" r:id="rId15"/>
    <sheet name="URQ Es" sheetId="72" r:id="rId16"/>
    <sheet name="ROC Da" sheetId="66" r:id="rId17"/>
    <sheet name="ROC Es" sheetId="67" r:id="rId18"/>
    <sheet name="SM Da" sheetId="79" r:id="rId19"/>
    <sheet name="SM Es" sheetId="78" r:id="rId20"/>
    <sheet name="BN Da" sheetId="56" r:id="rId21"/>
    <sheet name="BN Es" sheetId="55" r:id="rId22"/>
    <sheet name="BS Da" sheetId="59" r:id="rId23"/>
    <sheet name="BS Es" sheetId="62" r:id="rId24"/>
    <sheet name="TDC Da" sheetId="76" r:id="rId25"/>
    <sheet name="TDC Es" sheetId="75" r:id="rId26"/>
    <sheet name="MR Chino Cronograma Inc" sheetId="85" r:id="rId27"/>
    <sheet name="MR Capacidad x Coche" sheetId="86" r:id="rId28"/>
    <sheet name="Estado de la Via" sheetId="88" r:id="rId29"/>
    <sheet name="Hoja1" sheetId="89" r:id="rId30"/>
    <sheet name="MatRod 1993" sheetId="90" r:id="rId31"/>
  </sheets>
  <definedNames>
    <definedName name="_xlcn.WorksheetConnection_OperativasBelNorte.xlsxTabla1" hidden="1">Tabla1</definedName>
    <definedName name="_xlcn.WorksheetConnection_OperativasBelNorte.xlsxTabla2" hidden="1">Tabla2[]</definedName>
    <definedName name="SegmentaciónDeDatos_AÑO4">#N/A</definedName>
    <definedName name="SegmentaciónDeDatos_AÑO41">#N/A</definedName>
    <definedName name="SegmentaciónDeDatos_AÑO411">#N/A</definedName>
    <definedName name="SegmentaciónDeDatos_AÑO412">#N/A</definedName>
    <definedName name="SegmentaciónDeDatos_AÑO4121">#N/A</definedName>
    <definedName name="SegmentaciónDeDatos_AÑO41211">#N/A</definedName>
    <definedName name="SegmentaciónDeDatos_AÑO413">#N/A</definedName>
    <definedName name="SegmentaciónDeDatos_AÑO42">#N/A</definedName>
    <definedName name="SegmentaciónDeDatos_AÑO43">#N/A</definedName>
    <definedName name="SegmentaciónDeDatos_MES">#N/A</definedName>
    <definedName name="SegmentaciónDeDatos_MES1">#N/A</definedName>
    <definedName name="SegmentaciónDeDatos_MES2">#N/A</definedName>
    <definedName name="SegmentaciónDeDatos_MES3">#N/A</definedName>
    <definedName name="SegmentaciónDeDatos_MES4">#N/A</definedName>
    <definedName name="SegmentaciónDeDatos_MES5">#N/A</definedName>
    <definedName name="SegmentaciónDeDatos_MES6">#N/A</definedName>
    <definedName name="SegmentaciónDeDatos_MES7">#N/A</definedName>
    <definedName name="SegmentaciónDeDatos_MES8">#N/A</definedName>
  </definedNames>
  <calcPr calcId="162913"/>
  <pivotCaches>
    <pivotCache cacheId="74" r:id="rId32"/>
    <pivotCache cacheId="78" r:id="rId33"/>
    <pivotCache cacheId="82" r:id="rId34"/>
    <pivotCache cacheId="86" r:id="rId35"/>
    <pivotCache cacheId="90" r:id="rId36"/>
    <pivotCache cacheId="94" r:id="rId37"/>
    <pivotCache cacheId="98" r:id="rId38"/>
    <pivotCache cacheId="102" r:id="rId39"/>
    <pivotCache cacheId="106" r:id="rId40"/>
  </pivotCaches>
  <extLst>
    <ext xmlns:x14="http://schemas.microsoft.com/office/spreadsheetml/2009/9/main" uri="{BBE1A952-AA13-448e-AADC-164F8A28A991}">
      <x14:slicerCaches>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C376" i="76" l="1"/>
  <c r="BC2" i="76"/>
  <c r="BC3" i="76"/>
  <c r="BC4" i="76"/>
  <c r="BC5" i="76"/>
  <c r="BC6" i="76"/>
  <c r="BC7" i="76"/>
  <c r="BC8" i="76"/>
  <c r="BC9" i="76"/>
  <c r="BC10" i="76"/>
  <c r="BC11" i="76"/>
  <c r="BC12" i="76"/>
  <c r="BC13" i="76"/>
  <c r="BC14" i="76"/>
  <c r="BC15" i="76"/>
  <c r="BC16" i="76"/>
  <c r="BC17" i="76"/>
  <c r="BC18" i="76"/>
  <c r="BC19" i="76"/>
  <c r="BC20" i="76"/>
  <c r="BC21" i="76"/>
  <c r="BC22" i="76"/>
  <c r="BC23" i="76"/>
  <c r="BC24" i="76"/>
  <c r="BC25" i="76"/>
  <c r="BC26" i="76"/>
  <c r="BC27" i="76"/>
  <c r="BC28" i="76"/>
  <c r="BC29" i="76"/>
  <c r="BC30" i="76"/>
  <c r="BC31" i="76"/>
  <c r="BC32" i="76"/>
  <c r="BC33" i="76"/>
  <c r="BC34" i="76"/>
  <c r="BC35" i="76"/>
  <c r="BC36" i="76"/>
  <c r="BC37" i="76"/>
  <c r="BC38" i="76"/>
  <c r="BC39" i="76"/>
  <c r="BC40" i="76"/>
  <c r="BC41" i="76"/>
  <c r="BC42" i="76"/>
  <c r="BC43" i="76"/>
  <c r="BC44" i="76"/>
  <c r="BC45" i="76"/>
  <c r="BC46" i="76"/>
  <c r="BC47" i="76"/>
  <c r="BC48" i="76"/>
  <c r="BC49" i="76"/>
  <c r="BC50" i="76"/>
  <c r="BC51" i="76"/>
  <c r="BC52" i="76"/>
  <c r="BC53" i="76"/>
  <c r="BC54" i="76"/>
  <c r="BC55" i="76"/>
  <c r="BC56" i="76"/>
  <c r="BC57" i="76"/>
  <c r="BC58" i="76"/>
  <c r="BC59" i="76"/>
  <c r="BC60" i="76"/>
  <c r="BC61" i="76"/>
  <c r="BC62" i="76"/>
  <c r="BC63" i="76"/>
  <c r="BC64" i="76"/>
  <c r="BC65" i="76"/>
  <c r="BC66" i="76"/>
  <c r="BC67" i="76"/>
  <c r="BC68" i="76"/>
  <c r="BC69" i="76"/>
  <c r="BC70" i="76"/>
  <c r="BC71" i="76"/>
  <c r="BC72" i="76"/>
  <c r="BC73" i="76"/>
  <c r="BC74" i="76"/>
  <c r="BC75" i="76"/>
  <c r="BC76" i="76"/>
  <c r="BC77" i="76"/>
  <c r="BC78" i="76"/>
  <c r="BC79" i="76"/>
  <c r="BC80" i="76"/>
  <c r="BC81" i="76"/>
  <c r="BC82" i="76"/>
  <c r="BC83" i="76"/>
  <c r="BC84" i="76"/>
  <c r="BC85" i="76"/>
  <c r="BC86" i="76"/>
  <c r="BC87" i="76"/>
  <c r="BC88" i="76"/>
  <c r="BC89" i="76"/>
  <c r="BC90" i="76"/>
  <c r="BC91" i="76"/>
  <c r="BC92" i="76"/>
  <c r="BC93" i="76"/>
  <c r="BC94" i="76"/>
  <c r="BC95" i="76"/>
  <c r="BC96" i="76"/>
  <c r="BC97" i="76"/>
  <c r="BC98" i="76"/>
  <c r="BC99" i="76"/>
  <c r="BC100" i="76"/>
  <c r="BC101" i="76"/>
  <c r="BC102" i="76"/>
  <c r="BC103" i="76"/>
  <c r="BC104" i="76"/>
  <c r="BC105" i="76"/>
  <c r="BC106" i="76"/>
  <c r="BC107" i="76"/>
  <c r="BC108" i="76"/>
  <c r="BC109" i="76"/>
  <c r="BC110" i="76"/>
  <c r="BC111" i="76"/>
  <c r="BC112" i="76"/>
  <c r="BC113" i="76"/>
  <c r="BC114" i="76"/>
  <c r="BC115" i="76"/>
  <c r="BC116" i="76"/>
  <c r="BC117" i="76"/>
  <c r="BC118" i="76"/>
  <c r="BC119" i="76"/>
  <c r="BC120" i="76"/>
  <c r="BC121" i="76"/>
  <c r="BC122" i="76"/>
  <c r="BC123" i="76"/>
  <c r="BC124" i="76"/>
  <c r="BC125" i="76"/>
  <c r="BC126" i="76"/>
  <c r="BC127" i="76"/>
  <c r="BC128" i="76"/>
  <c r="BC129" i="76"/>
  <c r="BC130" i="76"/>
  <c r="BC131" i="76"/>
  <c r="BC132" i="76"/>
  <c r="BC133" i="76"/>
  <c r="BC134" i="76"/>
  <c r="BC135" i="76"/>
  <c r="BC136" i="76"/>
  <c r="BC137" i="76"/>
  <c r="BC138" i="76"/>
  <c r="BC139" i="76"/>
  <c r="BC140" i="76"/>
  <c r="BC141" i="76"/>
  <c r="BC142" i="76"/>
  <c r="BC143" i="76"/>
  <c r="BC144" i="76"/>
  <c r="BC145" i="76"/>
  <c r="BC146" i="76"/>
  <c r="BC147" i="76"/>
  <c r="BC148" i="76"/>
  <c r="BC149" i="76"/>
  <c r="BC150" i="76"/>
  <c r="BC151" i="76"/>
  <c r="BC152" i="76"/>
  <c r="BC153" i="76"/>
  <c r="BC154" i="76"/>
  <c r="BC155" i="76"/>
  <c r="BC156" i="76"/>
  <c r="BC157" i="76"/>
  <c r="BC158" i="76"/>
  <c r="BC159" i="76"/>
  <c r="BC160" i="76"/>
  <c r="BC161" i="76"/>
  <c r="BC162" i="76"/>
  <c r="BC163" i="76"/>
  <c r="BC164" i="76"/>
  <c r="BC165" i="76"/>
  <c r="BC166" i="76"/>
  <c r="BC167" i="76"/>
  <c r="BC168" i="76"/>
  <c r="BC169" i="76"/>
  <c r="BC170" i="76"/>
  <c r="BC171" i="76"/>
  <c r="BC172" i="76"/>
  <c r="BC173" i="76"/>
  <c r="BC174" i="76"/>
  <c r="BC175" i="76"/>
  <c r="BC176" i="76"/>
  <c r="BC177" i="76"/>
  <c r="BC178" i="76"/>
  <c r="BC179" i="76"/>
  <c r="BC180" i="76"/>
  <c r="BC181" i="76"/>
  <c r="BC182" i="76"/>
  <c r="BC183" i="76"/>
  <c r="BC184" i="76"/>
  <c r="BC185" i="76"/>
  <c r="BC186" i="76"/>
  <c r="BC187" i="76"/>
  <c r="BC188" i="76"/>
  <c r="BC189" i="76"/>
  <c r="BC190" i="76"/>
  <c r="BC191" i="76"/>
  <c r="BC192" i="76"/>
  <c r="BC193" i="76"/>
  <c r="BC194" i="76"/>
  <c r="BC195" i="76"/>
  <c r="BC196" i="76"/>
  <c r="BC197" i="76"/>
  <c r="BC198" i="76"/>
  <c r="BC199" i="76"/>
  <c r="BC200" i="76"/>
  <c r="BC201" i="76"/>
  <c r="BC202" i="76"/>
  <c r="BC203" i="76"/>
  <c r="BC204" i="76"/>
  <c r="BC205" i="76"/>
  <c r="BC206" i="76"/>
  <c r="BC207" i="76"/>
  <c r="BC208" i="76"/>
  <c r="BC209" i="76"/>
  <c r="BC210" i="76"/>
  <c r="BC211" i="76"/>
  <c r="BC212" i="76"/>
  <c r="BC213" i="76"/>
  <c r="BC214" i="76"/>
  <c r="BC215" i="76"/>
  <c r="BC216" i="76"/>
  <c r="BC217" i="76"/>
  <c r="BC218" i="76"/>
  <c r="BC219" i="76"/>
  <c r="BC220" i="76"/>
  <c r="BC221" i="76"/>
  <c r="BC222" i="76"/>
  <c r="BC223" i="76"/>
  <c r="BC224" i="76"/>
  <c r="BC225" i="76"/>
  <c r="BC226" i="76"/>
  <c r="BC227" i="76"/>
  <c r="BC228" i="76"/>
  <c r="BC229" i="76"/>
  <c r="BC230" i="76"/>
  <c r="BC231" i="76"/>
  <c r="BC232" i="76"/>
  <c r="BC233" i="76"/>
  <c r="BC234" i="76"/>
  <c r="BC235" i="76"/>
  <c r="BC236" i="76"/>
  <c r="BC237" i="76"/>
  <c r="BC238" i="76"/>
  <c r="BC239" i="76"/>
  <c r="BC240" i="76"/>
  <c r="BC241" i="76"/>
  <c r="BC242" i="76"/>
  <c r="BC243" i="76"/>
  <c r="BC244" i="76"/>
  <c r="BC245" i="76"/>
  <c r="BC246" i="76"/>
  <c r="BC247" i="76"/>
  <c r="BC248" i="76"/>
  <c r="BC249" i="76"/>
  <c r="BC250" i="76"/>
  <c r="BC251" i="76"/>
  <c r="BC252" i="76"/>
  <c r="BC253" i="76"/>
  <c r="BC254" i="76"/>
  <c r="BC255" i="76"/>
  <c r="BC256" i="76"/>
  <c r="BC257" i="76"/>
  <c r="BC258" i="76"/>
  <c r="BC259" i="76"/>
  <c r="BC260" i="76"/>
  <c r="BC261" i="76"/>
  <c r="BC262" i="76"/>
  <c r="BC263" i="76"/>
  <c r="BC264" i="76"/>
  <c r="BC265" i="76"/>
  <c r="BC266" i="76"/>
  <c r="BC267" i="76"/>
  <c r="BC268" i="76"/>
  <c r="BC269" i="76"/>
  <c r="BC270" i="76"/>
  <c r="BC271" i="76"/>
  <c r="BC272" i="76"/>
  <c r="BC273" i="76"/>
  <c r="BC274" i="76"/>
  <c r="BC275" i="76"/>
  <c r="BC276" i="76"/>
  <c r="BC277" i="76"/>
  <c r="BC278" i="76"/>
  <c r="BC279" i="76"/>
  <c r="BC280" i="76"/>
  <c r="BC281" i="76"/>
  <c r="BC282" i="76"/>
  <c r="BC283" i="76"/>
  <c r="BC284" i="76"/>
  <c r="BC285" i="76"/>
  <c r="BC286" i="76"/>
  <c r="BC287" i="76"/>
  <c r="BC288" i="76"/>
  <c r="BC289" i="76"/>
  <c r="BC290" i="76"/>
  <c r="BC291" i="76"/>
  <c r="BC292" i="76"/>
  <c r="BC293" i="76"/>
  <c r="BC294" i="76"/>
  <c r="BC295" i="76"/>
  <c r="BC296" i="76"/>
  <c r="BC297" i="76"/>
  <c r="BC298" i="76"/>
  <c r="BC299" i="76"/>
  <c r="BC300" i="76"/>
  <c r="BC301" i="76"/>
  <c r="BC302" i="76"/>
  <c r="BC303" i="76"/>
  <c r="BC304" i="76"/>
  <c r="BC305" i="76"/>
  <c r="BC306" i="76"/>
  <c r="BC307" i="76"/>
  <c r="BC308" i="76"/>
  <c r="BC309" i="76"/>
  <c r="BC310" i="76"/>
  <c r="BC311" i="76"/>
  <c r="BC312" i="76"/>
  <c r="BC313" i="76"/>
  <c r="BC314" i="76"/>
  <c r="BC315" i="76"/>
  <c r="BC316" i="76"/>
  <c r="BC317" i="76"/>
  <c r="BC318" i="76"/>
  <c r="BC319" i="76"/>
  <c r="BC320" i="76"/>
  <c r="BC321" i="76"/>
  <c r="BC322" i="76"/>
  <c r="BC323" i="76"/>
  <c r="BC324" i="76"/>
  <c r="BC325" i="76"/>
  <c r="BC326" i="76"/>
  <c r="BC327" i="76"/>
  <c r="BC328" i="76"/>
  <c r="BC329" i="76"/>
  <c r="BC330" i="76"/>
  <c r="BC331" i="76"/>
  <c r="BC332" i="76"/>
  <c r="BC333" i="76"/>
  <c r="BC334" i="76"/>
  <c r="BC335" i="76"/>
  <c r="BC336" i="76"/>
  <c r="BC337" i="76"/>
  <c r="BC338" i="76"/>
  <c r="BC339" i="76"/>
  <c r="BC340" i="76"/>
  <c r="BC341" i="76"/>
  <c r="BC342" i="76"/>
  <c r="BC343" i="76"/>
  <c r="BC344" i="76"/>
  <c r="BC345" i="76"/>
  <c r="BC346" i="76"/>
  <c r="BC347" i="76"/>
  <c r="BC348" i="76"/>
  <c r="BC349" i="76"/>
  <c r="BC350" i="76"/>
  <c r="BC351" i="76"/>
  <c r="BC352" i="76"/>
  <c r="BC353" i="76"/>
  <c r="BC354" i="76"/>
  <c r="BC355" i="76"/>
  <c r="BC356" i="76"/>
  <c r="BC357" i="76"/>
  <c r="BC358" i="76"/>
  <c r="BC359" i="76"/>
  <c r="BC360" i="76"/>
  <c r="BC361" i="76"/>
  <c r="BC362" i="76"/>
  <c r="BC363" i="76"/>
  <c r="BC364" i="76"/>
  <c r="BC365" i="76"/>
  <c r="BC366" i="76"/>
  <c r="BC367" i="76"/>
  <c r="BC368" i="76"/>
  <c r="BC369" i="76"/>
  <c r="BC370" i="76"/>
  <c r="BC371" i="76"/>
  <c r="BC372" i="76"/>
  <c r="BC373" i="76"/>
  <c r="BC374" i="76"/>
  <c r="BC375" i="76"/>
  <c r="BC2" i="73"/>
  <c r="BC3" i="73"/>
  <c r="BC4" i="73"/>
  <c r="BC5" i="73"/>
  <c r="BC6" i="73"/>
  <c r="BC7" i="73"/>
  <c r="BC8" i="73"/>
  <c r="BC9" i="73"/>
  <c r="BC10" i="73"/>
  <c r="BC11" i="73"/>
  <c r="BC12" i="73"/>
  <c r="BC13" i="73"/>
  <c r="BC14" i="73"/>
  <c r="BC15" i="73"/>
  <c r="BC16" i="73"/>
  <c r="BC17" i="73"/>
  <c r="BC18" i="73"/>
  <c r="BC19" i="73"/>
  <c r="BC20" i="73"/>
  <c r="BC21" i="73"/>
  <c r="BC22" i="73"/>
  <c r="BC23" i="73"/>
  <c r="BC24" i="73"/>
  <c r="BC25" i="73"/>
  <c r="BC26" i="73"/>
  <c r="BC27" i="73"/>
  <c r="BC28" i="73"/>
  <c r="BC29" i="73"/>
  <c r="BC30" i="73"/>
  <c r="BC31" i="73"/>
  <c r="BC32" i="73"/>
  <c r="BC33" i="73"/>
  <c r="BC34" i="73"/>
  <c r="BC35" i="73"/>
  <c r="BC36" i="73"/>
  <c r="BC37" i="73"/>
  <c r="BC38" i="73"/>
  <c r="BC39" i="73"/>
  <c r="BC40" i="73"/>
  <c r="BC41" i="73"/>
  <c r="BC42" i="73"/>
  <c r="BC43" i="73"/>
  <c r="BC44" i="73"/>
  <c r="BC45" i="73"/>
  <c r="BC46" i="73"/>
  <c r="BC47" i="73"/>
  <c r="BC48" i="73"/>
  <c r="BC49" i="73"/>
  <c r="BC50" i="73"/>
  <c r="BC51" i="73"/>
  <c r="BC52" i="73"/>
  <c r="BC53" i="73"/>
  <c r="BC54" i="73"/>
  <c r="BC55" i="73"/>
  <c r="BC56" i="73"/>
  <c r="BC57" i="73"/>
  <c r="BC58" i="73"/>
  <c r="BC59" i="73"/>
  <c r="BC60" i="73"/>
  <c r="BC61" i="73"/>
  <c r="BC62" i="73"/>
  <c r="BC63" i="73"/>
  <c r="BC64" i="73"/>
  <c r="BC65" i="73"/>
  <c r="BC66" i="73"/>
  <c r="BC67" i="73"/>
  <c r="BC68" i="73"/>
  <c r="BC69" i="73"/>
  <c r="BC70" i="73"/>
  <c r="BC71" i="73"/>
  <c r="BC72" i="73"/>
  <c r="BC73" i="73"/>
  <c r="BC74" i="73"/>
  <c r="BC75" i="73"/>
  <c r="BC76" i="73"/>
  <c r="BC77" i="73"/>
  <c r="BC78" i="73"/>
  <c r="BC79" i="73"/>
  <c r="BC80" i="73"/>
  <c r="BC81" i="73"/>
  <c r="BC82" i="73"/>
  <c r="BC83" i="73"/>
  <c r="BC84" i="73"/>
  <c r="BC85" i="73"/>
  <c r="BC86" i="73"/>
  <c r="BC87" i="73"/>
  <c r="BC88" i="73"/>
  <c r="BC89" i="73"/>
  <c r="BC90" i="73"/>
  <c r="BC91" i="73"/>
  <c r="BC92" i="73"/>
  <c r="BC93" i="73"/>
  <c r="BC94" i="73"/>
  <c r="BC95" i="73"/>
  <c r="BC96" i="73"/>
  <c r="BC97" i="73"/>
  <c r="BC98" i="73"/>
  <c r="BC99" i="73"/>
  <c r="BC100" i="73"/>
  <c r="BC101" i="73"/>
  <c r="BC102" i="73"/>
  <c r="BC103" i="73"/>
  <c r="BC104" i="73"/>
  <c r="BC105" i="73"/>
  <c r="BC106" i="73"/>
  <c r="BC107" i="73"/>
  <c r="BC108" i="73"/>
  <c r="BC109" i="73"/>
  <c r="BC110" i="73"/>
  <c r="BC111" i="73"/>
  <c r="BC112" i="73"/>
  <c r="BC113" i="73"/>
  <c r="BC114" i="73"/>
  <c r="BC115" i="73"/>
  <c r="BC116" i="73"/>
  <c r="BC117" i="73"/>
  <c r="BC118" i="73"/>
  <c r="BC119" i="73"/>
  <c r="BC120" i="73"/>
  <c r="BC121" i="73"/>
  <c r="BC122" i="73"/>
  <c r="BC123" i="73"/>
  <c r="BC124" i="73"/>
  <c r="BC125" i="73"/>
  <c r="BC126" i="73"/>
  <c r="BC127" i="73"/>
  <c r="BC128" i="73"/>
  <c r="BC129" i="73"/>
  <c r="BC130" i="73"/>
  <c r="BC131" i="73"/>
  <c r="BC132" i="73"/>
  <c r="BC133" i="73"/>
  <c r="BC134" i="73"/>
  <c r="BC135" i="73"/>
  <c r="BC136" i="73"/>
  <c r="BC137" i="73"/>
  <c r="BC138" i="73"/>
  <c r="BC139" i="73"/>
  <c r="BC140" i="73"/>
  <c r="BC141" i="73"/>
  <c r="BC142" i="73"/>
  <c r="BC143" i="73"/>
  <c r="BC144" i="73"/>
  <c r="BC145" i="73"/>
  <c r="BC146" i="73"/>
  <c r="BC147" i="73"/>
  <c r="BC148" i="73"/>
  <c r="BC149" i="73"/>
  <c r="BC150" i="73"/>
  <c r="BC151" i="73"/>
  <c r="BC152" i="73"/>
  <c r="BC153" i="73"/>
  <c r="BC154" i="73"/>
  <c r="BC155" i="73"/>
  <c r="BC156" i="73"/>
  <c r="BC157" i="73"/>
  <c r="BC158" i="73"/>
  <c r="BC159" i="73"/>
  <c r="BC160" i="73"/>
  <c r="BC161" i="73"/>
  <c r="BC162" i="73"/>
  <c r="BC163" i="73"/>
  <c r="BC164" i="73"/>
  <c r="BC165" i="73"/>
  <c r="BC166" i="73"/>
  <c r="BC167" i="73"/>
  <c r="BC168" i="73"/>
  <c r="BC169" i="73"/>
  <c r="BC170" i="73"/>
  <c r="BC171" i="73"/>
  <c r="BC172" i="73"/>
  <c r="BC173" i="73"/>
  <c r="BC174" i="73"/>
  <c r="BC175" i="73"/>
  <c r="BC176" i="73"/>
  <c r="BC177" i="73"/>
  <c r="BC178" i="73"/>
  <c r="BC179" i="73"/>
  <c r="BC180" i="73"/>
  <c r="BC181" i="73"/>
  <c r="BC182" i="73"/>
  <c r="BC183" i="73"/>
  <c r="BC184" i="73"/>
  <c r="BC185" i="73"/>
  <c r="BC186" i="73"/>
  <c r="BC187" i="73"/>
  <c r="BC188" i="73"/>
  <c r="BC189" i="73"/>
  <c r="BC190" i="73"/>
  <c r="BC191" i="73"/>
  <c r="BC192" i="73"/>
  <c r="BC193" i="73"/>
  <c r="BC194" i="73"/>
  <c r="BC195" i="73"/>
  <c r="BC196" i="73"/>
  <c r="BC197" i="73"/>
  <c r="BC198" i="73"/>
  <c r="BC199" i="73"/>
  <c r="BC200" i="73"/>
  <c r="BC201" i="73"/>
  <c r="BC202" i="73"/>
  <c r="BC203" i="73"/>
  <c r="BC204" i="73"/>
  <c r="BC205" i="73"/>
  <c r="BC206" i="73"/>
  <c r="BC207" i="73"/>
  <c r="BC208" i="73"/>
  <c r="BC209" i="73"/>
  <c r="BC210" i="73"/>
  <c r="BC211" i="73"/>
  <c r="BC212" i="73"/>
  <c r="BC213" i="73"/>
  <c r="BC214" i="73"/>
  <c r="BC215" i="73"/>
  <c r="BC216" i="73"/>
  <c r="BC217" i="73"/>
  <c r="BC218" i="73"/>
  <c r="BC219" i="73"/>
  <c r="BC220" i="73"/>
  <c r="BC221" i="73"/>
  <c r="BC222" i="73"/>
  <c r="BC223" i="73"/>
  <c r="BC224" i="73"/>
  <c r="BC225" i="73"/>
  <c r="BC226" i="73"/>
  <c r="BC227" i="73"/>
  <c r="BC228" i="73"/>
  <c r="BC229" i="73"/>
  <c r="BC230" i="73"/>
  <c r="BC231" i="73"/>
  <c r="BC232" i="73"/>
  <c r="BC233" i="73"/>
  <c r="BC234" i="73"/>
  <c r="BC235" i="73"/>
  <c r="BC236" i="73"/>
  <c r="BC237" i="73"/>
  <c r="BC238" i="73"/>
  <c r="BC239" i="73"/>
  <c r="BC240" i="73"/>
  <c r="BC241" i="73"/>
  <c r="BC242" i="73"/>
  <c r="BC243" i="73"/>
  <c r="BC244" i="73"/>
  <c r="BC245" i="73"/>
  <c r="BC246" i="73"/>
  <c r="BC247" i="73"/>
  <c r="BC248" i="73"/>
  <c r="BC249" i="73"/>
  <c r="BC250" i="73"/>
  <c r="BC251" i="73"/>
  <c r="BC252" i="73"/>
  <c r="BC253" i="73"/>
  <c r="BC254" i="73"/>
  <c r="BC255" i="73"/>
  <c r="BC256" i="73"/>
  <c r="BC257" i="73"/>
  <c r="BC258" i="73"/>
  <c r="BC259" i="73"/>
  <c r="BC260" i="73"/>
  <c r="BC261" i="73"/>
  <c r="BC262" i="73"/>
  <c r="BC263" i="73"/>
  <c r="BC264" i="73"/>
  <c r="BC265" i="73"/>
  <c r="BC266" i="73"/>
  <c r="BC267" i="73"/>
  <c r="BC268" i="73"/>
  <c r="BC269" i="73"/>
  <c r="BC270" i="73"/>
  <c r="BC271" i="73"/>
  <c r="BC272" i="73"/>
  <c r="BC273" i="73"/>
  <c r="BC274" i="73"/>
  <c r="BC275" i="73"/>
  <c r="BC276" i="73"/>
  <c r="BC277" i="73"/>
  <c r="BC278" i="73"/>
  <c r="BC279" i="73"/>
  <c r="BC280" i="73"/>
  <c r="BC281" i="73"/>
  <c r="BC282" i="73"/>
  <c r="BC283" i="73"/>
  <c r="BC284" i="73"/>
  <c r="BC285" i="73"/>
  <c r="BC286" i="73"/>
  <c r="BC287" i="73"/>
  <c r="BC288" i="73"/>
  <c r="BC289" i="73"/>
  <c r="BC290" i="73"/>
  <c r="BC291" i="73"/>
  <c r="BC292" i="73"/>
  <c r="BC293" i="73"/>
  <c r="BC294" i="73"/>
  <c r="BC295" i="73"/>
  <c r="BC296" i="73"/>
  <c r="BC297" i="73"/>
  <c r="BC298" i="73"/>
  <c r="BC299" i="73"/>
  <c r="BC300" i="73"/>
  <c r="BC301" i="73"/>
  <c r="BC302" i="73"/>
  <c r="BC303" i="73"/>
  <c r="BC304" i="73"/>
  <c r="BC305" i="73"/>
  <c r="BC306" i="73"/>
  <c r="BC307" i="73"/>
  <c r="BC308" i="73"/>
  <c r="BC309" i="73"/>
  <c r="BC310" i="73"/>
  <c r="BC311" i="73"/>
  <c r="BC312" i="73"/>
  <c r="BC313" i="73"/>
  <c r="BC314" i="73"/>
  <c r="BC315" i="73"/>
  <c r="BC316" i="73"/>
  <c r="BC317" i="73"/>
  <c r="BC318" i="73"/>
  <c r="BC319" i="73"/>
  <c r="BC320" i="73"/>
  <c r="BC321" i="73"/>
  <c r="BC322" i="73"/>
  <c r="BC323" i="73"/>
  <c r="BC324" i="73"/>
  <c r="BC325" i="73"/>
  <c r="BC326" i="73"/>
  <c r="BC327" i="73"/>
  <c r="BC328" i="73"/>
  <c r="BC329" i="73"/>
  <c r="BC330" i="73"/>
  <c r="BC331" i="73"/>
  <c r="BC332" i="73"/>
  <c r="BC333" i="73"/>
  <c r="BC334" i="73"/>
  <c r="BC335" i="73"/>
  <c r="BC336" i="73"/>
  <c r="BC337" i="73"/>
  <c r="BC338" i="73"/>
  <c r="BC339" i="73"/>
  <c r="BC340" i="73"/>
  <c r="BC341" i="73"/>
  <c r="BC342" i="73"/>
  <c r="BC343" i="73"/>
  <c r="BC344" i="73"/>
  <c r="BC345" i="73"/>
  <c r="BC346" i="73"/>
  <c r="BC347" i="73"/>
  <c r="BC348" i="73"/>
  <c r="BC349" i="73"/>
  <c r="BC350" i="73"/>
  <c r="BC351" i="73"/>
  <c r="BC352" i="73"/>
  <c r="BC353" i="73"/>
  <c r="BC354" i="73"/>
  <c r="BC355" i="73"/>
  <c r="BC356" i="73"/>
  <c r="BC357" i="73"/>
  <c r="BC358" i="73"/>
  <c r="BC359" i="73"/>
  <c r="BC360" i="73"/>
  <c r="BC361" i="73"/>
  <c r="BC362" i="73"/>
  <c r="BC363" i="73"/>
  <c r="BC364" i="73"/>
  <c r="BC365" i="73"/>
  <c r="BC366" i="73"/>
  <c r="BC367" i="73"/>
  <c r="BC368" i="73"/>
  <c r="BC369" i="73"/>
  <c r="BC370" i="73"/>
  <c r="BC371" i="73"/>
  <c r="BC372" i="73"/>
  <c r="BC373" i="73"/>
  <c r="BC374" i="73"/>
  <c r="BC375" i="73"/>
  <c r="BC376" i="73"/>
  <c r="BC2" i="70"/>
  <c r="BC3" i="70"/>
  <c r="BC4" i="70"/>
  <c r="BC5" i="70"/>
  <c r="BC6" i="70"/>
  <c r="BC7" i="70"/>
  <c r="BC8" i="70"/>
  <c r="BC9" i="70"/>
  <c r="BC10" i="70"/>
  <c r="BC11" i="70"/>
  <c r="BC12" i="70"/>
  <c r="BC13" i="70"/>
  <c r="BC14" i="70"/>
  <c r="BC15" i="70"/>
  <c r="BC16" i="70"/>
  <c r="BC17" i="70"/>
  <c r="BC18" i="70"/>
  <c r="BC19" i="70"/>
  <c r="BC20" i="70"/>
  <c r="BC21" i="70"/>
  <c r="BC22" i="70"/>
  <c r="BC23" i="70"/>
  <c r="BC24" i="70"/>
  <c r="BC25" i="70"/>
  <c r="BC26" i="70"/>
  <c r="BC27" i="70"/>
  <c r="BC28" i="70"/>
  <c r="BC29" i="70"/>
  <c r="BC30" i="70"/>
  <c r="BC31" i="70"/>
  <c r="BC32" i="70"/>
  <c r="BC33" i="70"/>
  <c r="BC34" i="70"/>
  <c r="BC35" i="70"/>
  <c r="BC36" i="70"/>
  <c r="BC37" i="70"/>
  <c r="BC38" i="70"/>
  <c r="BC39" i="70"/>
  <c r="BC40" i="70"/>
  <c r="BC41" i="70"/>
  <c r="BC42" i="70"/>
  <c r="BC43" i="70"/>
  <c r="BC44" i="70"/>
  <c r="BC45" i="70"/>
  <c r="BC46" i="70"/>
  <c r="BC47" i="70"/>
  <c r="BC48" i="70"/>
  <c r="BC49" i="70"/>
  <c r="BC50" i="70"/>
  <c r="BC51" i="70"/>
  <c r="BC52" i="70"/>
  <c r="BC53" i="70"/>
  <c r="BC54" i="70"/>
  <c r="BC55" i="70"/>
  <c r="BC56" i="70"/>
  <c r="BC57" i="70"/>
  <c r="BC58" i="70"/>
  <c r="BC59" i="70"/>
  <c r="BC60" i="70"/>
  <c r="BC61" i="70"/>
  <c r="BC62" i="70"/>
  <c r="BC63" i="70"/>
  <c r="BC64" i="70"/>
  <c r="BC65" i="70"/>
  <c r="BC66" i="70"/>
  <c r="BC67" i="70"/>
  <c r="BC68" i="70"/>
  <c r="BC69" i="70"/>
  <c r="BC70" i="70"/>
  <c r="BC71" i="70"/>
  <c r="BC72" i="70"/>
  <c r="BC73" i="70"/>
  <c r="BC74" i="70"/>
  <c r="BC75" i="70"/>
  <c r="BC76" i="70"/>
  <c r="BC77" i="70"/>
  <c r="BC78" i="70"/>
  <c r="BC79" i="70"/>
  <c r="BC80" i="70"/>
  <c r="BC81" i="70"/>
  <c r="BC82" i="70"/>
  <c r="BC83" i="70"/>
  <c r="BC84" i="70"/>
  <c r="BC85" i="70"/>
  <c r="BC86" i="70"/>
  <c r="BC87" i="70"/>
  <c r="BC88" i="70"/>
  <c r="BC89" i="70"/>
  <c r="BC90" i="70"/>
  <c r="BC91" i="70"/>
  <c r="BC92" i="70"/>
  <c r="BC93" i="70"/>
  <c r="BC94" i="70"/>
  <c r="BC95" i="70"/>
  <c r="BC96" i="70"/>
  <c r="BC97" i="70"/>
  <c r="BC98" i="70"/>
  <c r="BC99" i="70"/>
  <c r="BC100" i="70"/>
  <c r="BC101" i="70"/>
  <c r="BC102" i="70"/>
  <c r="BC103" i="70"/>
  <c r="BC104" i="70"/>
  <c r="BC105" i="70"/>
  <c r="BC106" i="70"/>
  <c r="BC107" i="70"/>
  <c r="BC108" i="70"/>
  <c r="BC109" i="70"/>
  <c r="BC110" i="70"/>
  <c r="BC111" i="70"/>
  <c r="BC112" i="70"/>
  <c r="BC113" i="70"/>
  <c r="BC114" i="70"/>
  <c r="BC115" i="70"/>
  <c r="BC116" i="70"/>
  <c r="BC117" i="70"/>
  <c r="BC118" i="70"/>
  <c r="BC119" i="70"/>
  <c r="BC120" i="70"/>
  <c r="BC121" i="70"/>
  <c r="BC122" i="70"/>
  <c r="BC123" i="70"/>
  <c r="BC124" i="70"/>
  <c r="BC125" i="70"/>
  <c r="BC126" i="70"/>
  <c r="BC127" i="70"/>
  <c r="BC128" i="70"/>
  <c r="BC129" i="70"/>
  <c r="BC130" i="70"/>
  <c r="BC131" i="70"/>
  <c r="BC132" i="70"/>
  <c r="BC133" i="70"/>
  <c r="BC134" i="70"/>
  <c r="BC135" i="70"/>
  <c r="BC136" i="70"/>
  <c r="BC137" i="70"/>
  <c r="BC138" i="70"/>
  <c r="BC139" i="70"/>
  <c r="BC140" i="70"/>
  <c r="BC141" i="70"/>
  <c r="BC142" i="70"/>
  <c r="BC143" i="70"/>
  <c r="BC144" i="70"/>
  <c r="BC145" i="70"/>
  <c r="BC146" i="70"/>
  <c r="BC147" i="70"/>
  <c r="BC148" i="70"/>
  <c r="BC149" i="70"/>
  <c r="BC150" i="70"/>
  <c r="BC151" i="70"/>
  <c r="BC152" i="70"/>
  <c r="BC153" i="70"/>
  <c r="BC154" i="70"/>
  <c r="BC155" i="70"/>
  <c r="BC156" i="70"/>
  <c r="BC157" i="70"/>
  <c r="BC158" i="70"/>
  <c r="BC159" i="70"/>
  <c r="BC160" i="70"/>
  <c r="BC161" i="70"/>
  <c r="BC162" i="70"/>
  <c r="BC163" i="70"/>
  <c r="BC164" i="70"/>
  <c r="BC165" i="70"/>
  <c r="BC166" i="70"/>
  <c r="BC167" i="70"/>
  <c r="BC168" i="70"/>
  <c r="BC169" i="70"/>
  <c r="BC170" i="70"/>
  <c r="BC171" i="70"/>
  <c r="BC172" i="70"/>
  <c r="BC173" i="70"/>
  <c r="BC174" i="70"/>
  <c r="BC175" i="70"/>
  <c r="BC176" i="70"/>
  <c r="BC177" i="70"/>
  <c r="BC178" i="70"/>
  <c r="BC179" i="70"/>
  <c r="BC180" i="70"/>
  <c r="BC181" i="70"/>
  <c r="BC182" i="70"/>
  <c r="BC183" i="70"/>
  <c r="BC184" i="70"/>
  <c r="BC185" i="70"/>
  <c r="BC186" i="70"/>
  <c r="BC187" i="70"/>
  <c r="BC188" i="70"/>
  <c r="BC189" i="70"/>
  <c r="BC190" i="70"/>
  <c r="BC191" i="70"/>
  <c r="BC192" i="70"/>
  <c r="BC193" i="70"/>
  <c r="BC194" i="70"/>
  <c r="BC195" i="70"/>
  <c r="BC196" i="70"/>
  <c r="BC197" i="70"/>
  <c r="BC198" i="70"/>
  <c r="BC199" i="70"/>
  <c r="BC200" i="70"/>
  <c r="BC201" i="70"/>
  <c r="BC202" i="70"/>
  <c r="BC203" i="70"/>
  <c r="BC204" i="70"/>
  <c r="BC205" i="70"/>
  <c r="BC206" i="70"/>
  <c r="BC207" i="70"/>
  <c r="BC208" i="70"/>
  <c r="BC209" i="70"/>
  <c r="BC210" i="70"/>
  <c r="BC211" i="70"/>
  <c r="BC212" i="70"/>
  <c r="BC213" i="70"/>
  <c r="BC214" i="70"/>
  <c r="BC215" i="70"/>
  <c r="BC216" i="70"/>
  <c r="BC217" i="70"/>
  <c r="BC218" i="70"/>
  <c r="BC219" i="70"/>
  <c r="BC220" i="70"/>
  <c r="BC221" i="70"/>
  <c r="BC222" i="70"/>
  <c r="BC223" i="70"/>
  <c r="BC224" i="70"/>
  <c r="BC225" i="70"/>
  <c r="BC226" i="70"/>
  <c r="BC227" i="70"/>
  <c r="BC228" i="70"/>
  <c r="BC229" i="70"/>
  <c r="BC230" i="70"/>
  <c r="BC231" i="70"/>
  <c r="BC232" i="70"/>
  <c r="BC233" i="70"/>
  <c r="BC234" i="70"/>
  <c r="BC235" i="70"/>
  <c r="BC236" i="70"/>
  <c r="BC237" i="70"/>
  <c r="BC238" i="70"/>
  <c r="BC239" i="70"/>
  <c r="BC240" i="70"/>
  <c r="BC241" i="70"/>
  <c r="BC242" i="70"/>
  <c r="BC243" i="70"/>
  <c r="BC244" i="70"/>
  <c r="BC245" i="70"/>
  <c r="BC246" i="70"/>
  <c r="BC247" i="70"/>
  <c r="BC248" i="70"/>
  <c r="BC249" i="70"/>
  <c r="BC250" i="70"/>
  <c r="BC251" i="70"/>
  <c r="BC252" i="70"/>
  <c r="BC253" i="70"/>
  <c r="BC254" i="70"/>
  <c r="BC255" i="70"/>
  <c r="BC256" i="70"/>
  <c r="BC257" i="70"/>
  <c r="BC258" i="70"/>
  <c r="BC259" i="70"/>
  <c r="BC260" i="70"/>
  <c r="BC261" i="70"/>
  <c r="BC262" i="70"/>
  <c r="BC263" i="70"/>
  <c r="BC264" i="70"/>
  <c r="BC265" i="70"/>
  <c r="BC266" i="70"/>
  <c r="BC267" i="70"/>
  <c r="BC268" i="70"/>
  <c r="BC269" i="70"/>
  <c r="BC270" i="70"/>
  <c r="BC271" i="70"/>
  <c r="BC272" i="70"/>
  <c r="BC273" i="70"/>
  <c r="BC274" i="70"/>
  <c r="BC275" i="70"/>
  <c r="BC276" i="70"/>
  <c r="BC277" i="70"/>
  <c r="BC278" i="70"/>
  <c r="BC279" i="70"/>
  <c r="BC280" i="70"/>
  <c r="BC281" i="70"/>
  <c r="BC282" i="70"/>
  <c r="BC283" i="70"/>
  <c r="BC284" i="70"/>
  <c r="BC285" i="70"/>
  <c r="BC286" i="70"/>
  <c r="BC287" i="70"/>
  <c r="BC288" i="70"/>
  <c r="BC289" i="70"/>
  <c r="BC290" i="70"/>
  <c r="BC291" i="70"/>
  <c r="BC292" i="70"/>
  <c r="BC293" i="70"/>
  <c r="BC294" i="70"/>
  <c r="BC295" i="70"/>
  <c r="BC296" i="70"/>
  <c r="BC297" i="70"/>
  <c r="BC298" i="70"/>
  <c r="BC299" i="70"/>
  <c r="BC300" i="70"/>
  <c r="BC301" i="70"/>
  <c r="BC302" i="70"/>
  <c r="BC303" i="70"/>
  <c r="BC304" i="70"/>
  <c r="BC305" i="70"/>
  <c r="BC306" i="70"/>
  <c r="BC307" i="70"/>
  <c r="BC308" i="70"/>
  <c r="BC309" i="70"/>
  <c r="BC310" i="70"/>
  <c r="BC311" i="70"/>
  <c r="BC312" i="70"/>
  <c r="BC313" i="70"/>
  <c r="BC314" i="70"/>
  <c r="BC315" i="70"/>
  <c r="BC316" i="70"/>
  <c r="BC317" i="70"/>
  <c r="BC318" i="70"/>
  <c r="BC319" i="70"/>
  <c r="BC320" i="70"/>
  <c r="BC321" i="70"/>
  <c r="BC322" i="70"/>
  <c r="BC323" i="70"/>
  <c r="BC324" i="70"/>
  <c r="BC325" i="70"/>
  <c r="BC326" i="70"/>
  <c r="BC327" i="70"/>
  <c r="BC328" i="70"/>
  <c r="BC329" i="70"/>
  <c r="BC330" i="70"/>
  <c r="BC331" i="70"/>
  <c r="BC332" i="70"/>
  <c r="BC333" i="70"/>
  <c r="BC334" i="70"/>
  <c r="BC335" i="70"/>
  <c r="BC336" i="70"/>
  <c r="BC337" i="70"/>
  <c r="BC338" i="70"/>
  <c r="BC339" i="70"/>
  <c r="BC340" i="70"/>
  <c r="BC341" i="70"/>
  <c r="BC342" i="70"/>
  <c r="BC343" i="70"/>
  <c r="BC344" i="70"/>
  <c r="BC345" i="70"/>
  <c r="BC346" i="70"/>
  <c r="BC347" i="70"/>
  <c r="BC348" i="70"/>
  <c r="BC349" i="70"/>
  <c r="BC350" i="70"/>
  <c r="BC351" i="70"/>
  <c r="BC352" i="70"/>
  <c r="BC353" i="70"/>
  <c r="BC354" i="70"/>
  <c r="BC355" i="70"/>
  <c r="BC356" i="70"/>
  <c r="BC357" i="70"/>
  <c r="BC358" i="70"/>
  <c r="BC359" i="70"/>
  <c r="BC360" i="70"/>
  <c r="BC361" i="70"/>
  <c r="BC362" i="70"/>
  <c r="BC363" i="70"/>
  <c r="BC364" i="70"/>
  <c r="BC365" i="70"/>
  <c r="BC366" i="70"/>
  <c r="BC367" i="70"/>
  <c r="BC368" i="70"/>
  <c r="BC369" i="70"/>
  <c r="BC370" i="70"/>
  <c r="BC371" i="70"/>
  <c r="BC372" i="70"/>
  <c r="BC373" i="70"/>
  <c r="BC374" i="70"/>
  <c r="BC375" i="70"/>
  <c r="BC376" i="70"/>
  <c r="BF376" i="83" l="1"/>
  <c r="BE376" i="83"/>
  <c r="BB376" i="83"/>
  <c r="BD376" i="83"/>
  <c r="BA376" i="83"/>
  <c r="AZ376" i="83"/>
  <c r="AY376" i="83"/>
  <c r="AW376" i="83"/>
  <c r="AV376" i="83"/>
  <c r="AU376" i="83"/>
  <c r="AS376" i="83"/>
  <c r="AR376" i="83"/>
  <c r="AQ376" i="83"/>
  <c r="AO376" i="83"/>
  <c r="AN376" i="83"/>
  <c r="AM376" i="83"/>
  <c r="AK376" i="83"/>
  <c r="AJ376" i="83"/>
  <c r="AI376" i="83"/>
  <c r="AG376" i="83"/>
  <c r="AF376" i="83"/>
  <c r="AE376" i="83"/>
  <c r="AB376" i="83"/>
  <c r="AA376" i="83"/>
  <c r="Y376" i="83"/>
  <c r="X376" i="83"/>
  <c r="V376" i="83"/>
  <c r="U376" i="83"/>
  <c r="R376" i="83"/>
  <c r="P376" i="83"/>
  <c r="M376" i="83"/>
  <c r="L376" i="83"/>
  <c r="K376" i="83"/>
  <c r="F376" i="83"/>
  <c r="E376" i="83"/>
  <c r="D376" i="83"/>
  <c r="G2" i="76"/>
  <c r="G3" i="76"/>
  <c r="G4" i="76"/>
  <c r="G5" i="76"/>
  <c r="G6" i="76"/>
  <c r="G7" i="76"/>
  <c r="G8" i="76"/>
  <c r="G9" i="76"/>
  <c r="G10" i="76"/>
  <c r="G11" i="76"/>
  <c r="G12" i="76"/>
  <c r="G13" i="76"/>
  <c r="G14" i="76"/>
  <c r="G15" i="76"/>
  <c r="G16" i="76"/>
  <c r="G17" i="76"/>
  <c r="G18" i="76"/>
  <c r="G19" i="76"/>
  <c r="G20" i="76"/>
  <c r="G21" i="76"/>
  <c r="G22" i="76"/>
  <c r="G23" i="76"/>
  <c r="G24" i="76"/>
  <c r="G25" i="76"/>
  <c r="G26" i="76"/>
  <c r="G27" i="76"/>
  <c r="G28" i="76"/>
  <c r="G29" i="76"/>
  <c r="G30" i="76"/>
  <c r="G31" i="76"/>
  <c r="G32" i="76"/>
  <c r="G33" i="76"/>
  <c r="G34" i="76"/>
  <c r="G35" i="76"/>
  <c r="G36" i="76"/>
  <c r="G37" i="76"/>
  <c r="G38" i="76"/>
  <c r="G39" i="76"/>
  <c r="G40" i="76"/>
  <c r="G41" i="76"/>
  <c r="G42" i="76"/>
  <c r="G43" i="76"/>
  <c r="G44" i="76"/>
  <c r="G45" i="76"/>
  <c r="G46" i="76"/>
  <c r="G47" i="76"/>
  <c r="G48" i="76"/>
  <c r="G49" i="76"/>
  <c r="G50" i="76"/>
  <c r="G51" i="76"/>
  <c r="G52" i="76"/>
  <c r="G53" i="76"/>
  <c r="G54" i="76"/>
  <c r="G55" i="76"/>
  <c r="G56" i="76"/>
  <c r="G57" i="76"/>
  <c r="G58" i="76"/>
  <c r="G59" i="76"/>
  <c r="G60" i="76"/>
  <c r="G61" i="76"/>
  <c r="G62" i="76"/>
  <c r="G63" i="76"/>
  <c r="G64" i="76"/>
  <c r="G65" i="76"/>
  <c r="G66" i="76"/>
  <c r="G67" i="76"/>
  <c r="G68" i="76"/>
  <c r="G69" i="76"/>
  <c r="G70" i="76"/>
  <c r="G71" i="76"/>
  <c r="G72" i="76"/>
  <c r="G73" i="76"/>
  <c r="G74" i="76"/>
  <c r="G75" i="76"/>
  <c r="G76" i="76"/>
  <c r="G77" i="76"/>
  <c r="G78" i="76"/>
  <c r="G79" i="76"/>
  <c r="G80" i="76"/>
  <c r="G81" i="76"/>
  <c r="G82" i="76"/>
  <c r="G83" i="76"/>
  <c r="G84" i="76"/>
  <c r="G85" i="76"/>
  <c r="G86" i="76"/>
  <c r="G87" i="76"/>
  <c r="G88" i="76"/>
  <c r="G89" i="76"/>
  <c r="G90" i="76"/>
  <c r="G91" i="76"/>
  <c r="G92" i="76"/>
  <c r="G93" i="76"/>
  <c r="G94" i="76"/>
  <c r="G95" i="76"/>
  <c r="G96" i="76"/>
  <c r="G97" i="76"/>
  <c r="G98" i="76"/>
  <c r="G99" i="76"/>
  <c r="G100" i="76"/>
  <c r="G101" i="76"/>
  <c r="G102" i="76"/>
  <c r="G103" i="76"/>
  <c r="G104" i="76"/>
  <c r="G105" i="76"/>
  <c r="G106" i="76"/>
  <c r="G107" i="76"/>
  <c r="G108" i="76"/>
  <c r="G109" i="76"/>
  <c r="G110" i="76"/>
  <c r="G111" i="76"/>
  <c r="G112" i="76"/>
  <c r="G113" i="76"/>
  <c r="G114" i="76"/>
  <c r="G115" i="76"/>
  <c r="G116" i="76"/>
  <c r="G117" i="76"/>
  <c r="G118" i="76"/>
  <c r="G119" i="76"/>
  <c r="G120" i="76"/>
  <c r="G121" i="76"/>
  <c r="G122" i="76"/>
  <c r="G123" i="76"/>
  <c r="G124" i="76"/>
  <c r="G125" i="76"/>
  <c r="G126" i="76"/>
  <c r="G127" i="76"/>
  <c r="G128" i="76"/>
  <c r="G129" i="76"/>
  <c r="G130" i="76"/>
  <c r="G131" i="76"/>
  <c r="G132" i="76"/>
  <c r="G133" i="76"/>
  <c r="G134" i="76"/>
  <c r="G135" i="76"/>
  <c r="G136" i="76"/>
  <c r="G137" i="76"/>
  <c r="G138" i="76"/>
  <c r="G139" i="76"/>
  <c r="G140" i="76"/>
  <c r="G141" i="76"/>
  <c r="G142" i="76"/>
  <c r="G143" i="76"/>
  <c r="G144" i="76"/>
  <c r="G145" i="76"/>
  <c r="G146" i="76"/>
  <c r="G147" i="76"/>
  <c r="G148" i="76"/>
  <c r="G149" i="76"/>
  <c r="G150" i="76"/>
  <c r="G151" i="76"/>
  <c r="G152" i="76"/>
  <c r="G153" i="76"/>
  <c r="G154" i="76"/>
  <c r="G155" i="76"/>
  <c r="G156" i="76"/>
  <c r="G157" i="76"/>
  <c r="G158" i="76"/>
  <c r="G159" i="76"/>
  <c r="G160" i="76"/>
  <c r="G161" i="76"/>
  <c r="G162" i="76"/>
  <c r="G163" i="76"/>
  <c r="G164" i="76"/>
  <c r="G165" i="76"/>
  <c r="G166" i="76"/>
  <c r="G167" i="76"/>
  <c r="G168" i="76"/>
  <c r="G169" i="76"/>
  <c r="G170" i="76"/>
  <c r="G171" i="76"/>
  <c r="G172" i="76"/>
  <c r="G173" i="76"/>
  <c r="G174" i="76"/>
  <c r="G175" i="76"/>
  <c r="G176" i="76"/>
  <c r="G177" i="76"/>
  <c r="G178" i="76"/>
  <c r="G179" i="76"/>
  <c r="G180" i="76"/>
  <c r="G181" i="76"/>
  <c r="G182" i="76"/>
  <c r="G183" i="76"/>
  <c r="G184" i="76"/>
  <c r="G185" i="76"/>
  <c r="G186" i="76"/>
  <c r="G187" i="76"/>
  <c r="G188" i="76"/>
  <c r="G189" i="76"/>
  <c r="G190" i="76"/>
  <c r="G191" i="76"/>
  <c r="G192" i="76"/>
  <c r="G193" i="76"/>
  <c r="G194" i="76"/>
  <c r="G195" i="76"/>
  <c r="G196" i="76"/>
  <c r="G197" i="76"/>
  <c r="G198" i="76"/>
  <c r="G199" i="76"/>
  <c r="G200" i="76"/>
  <c r="G201" i="76"/>
  <c r="G202" i="76"/>
  <c r="G203" i="76"/>
  <c r="G204" i="76"/>
  <c r="G205" i="76"/>
  <c r="G206" i="76"/>
  <c r="G207" i="76"/>
  <c r="G208" i="76"/>
  <c r="G209" i="76"/>
  <c r="G210" i="76"/>
  <c r="G211" i="76"/>
  <c r="G212" i="76"/>
  <c r="G213" i="76"/>
  <c r="G214" i="76"/>
  <c r="G215" i="76"/>
  <c r="G216" i="76"/>
  <c r="G217" i="76"/>
  <c r="G218" i="76"/>
  <c r="G219" i="76"/>
  <c r="G220" i="76"/>
  <c r="G221" i="76"/>
  <c r="G222" i="76"/>
  <c r="G223" i="76"/>
  <c r="G224" i="76"/>
  <c r="G225" i="76"/>
  <c r="G226" i="76"/>
  <c r="G227" i="76"/>
  <c r="G228" i="76"/>
  <c r="G229" i="76"/>
  <c r="G230" i="76"/>
  <c r="G231" i="76"/>
  <c r="G232" i="76"/>
  <c r="G233" i="76"/>
  <c r="G234" i="76"/>
  <c r="G235" i="76"/>
  <c r="G236" i="76"/>
  <c r="G237" i="76"/>
  <c r="G238" i="76"/>
  <c r="G239" i="76"/>
  <c r="G240" i="76"/>
  <c r="G241" i="76"/>
  <c r="G242" i="76"/>
  <c r="G243" i="76"/>
  <c r="G244" i="76"/>
  <c r="G245" i="76"/>
  <c r="G246" i="76"/>
  <c r="G247" i="76"/>
  <c r="G248" i="76"/>
  <c r="G249" i="76"/>
  <c r="G250" i="76"/>
  <c r="G251" i="76"/>
  <c r="G252" i="76"/>
  <c r="G253" i="76"/>
  <c r="G254" i="76"/>
  <c r="G255" i="76"/>
  <c r="G256" i="76"/>
  <c r="G257" i="76"/>
  <c r="G258" i="76"/>
  <c r="G259" i="76"/>
  <c r="G260" i="76"/>
  <c r="G261" i="76"/>
  <c r="G262" i="76"/>
  <c r="G263" i="76"/>
  <c r="G264" i="76"/>
  <c r="G265" i="76"/>
  <c r="G266" i="76"/>
  <c r="G267" i="76"/>
  <c r="G268" i="76"/>
  <c r="G269" i="76"/>
  <c r="G270" i="76"/>
  <c r="G271" i="76"/>
  <c r="G272" i="76"/>
  <c r="G273" i="76"/>
  <c r="G274" i="76"/>
  <c r="G275" i="76"/>
  <c r="G276" i="76"/>
  <c r="G277" i="76"/>
  <c r="G278" i="76"/>
  <c r="G279" i="76"/>
  <c r="G280" i="76"/>
  <c r="G281" i="76"/>
  <c r="G282" i="76"/>
  <c r="G283" i="76"/>
  <c r="G284" i="76"/>
  <c r="G285" i="76"/>
  <c r="G286" i="76"/>
  <c r="G287" i="76"/>
  <c r="G288" i="76"/>
  <c r="G289" i="76"/>
  <c r="G290" i="76"/>
  <c r="G291" i="76"/>
  <c r="G292" i="76"/>
  <c r="G293" i="76"/>
  <c r="G294" i="76"/>
  <c r="G295" i="76"/>
  <c r="G296" i="76"/>
  <c r="G297" i="76"/>
  <c r="G298" i="76"/>
  <c r="G299" i="76"/>
  <c r="G300" i="76"/>
  <c r="G301" i="76"/>
  <c r="G302" i="76"/>
  <c r="G303" i="76"/>
  <c r="G304" i="76"/>
  <c r="G305" i="76"/>
  <c r="G306" i="76"/>
  <c r="G307" i="76"/>
  <c r="G308" i="76"/>
  <c r="G309" i="76"/>
  <c r="G310" i="76"/>
  <c r="G311" i="76"/>
  <c r="G312" i="76"/>
  <c r="G313" i="76"/>
  <c r="G314" i="76"/>
  <c r="G315" i="76"/>
  <c r="G316" i="76"/>
  <c r="G317" i="76"/>
  <c r="G318" i="76"/>
  <c r="G319" i="76"/>
  <c r="G320" i="76"/>
  <c r="G321" i="76"/>
  <c r="G322" i="76"/>
  <c r="G323" i="76"/>
  <c r="G324" i="76"/>
  <c r="G325" i="76"/>
  <c r="G326" i="76"/>
  <c r="G327" i="76"/>
  <c r="G328" i="76"/>
  <c r="G329" i="76"/>
  <c r="G330" i="76"/>
  <c r="G331" i="76"/>
  <c r="G332" i="76"/>
  <c r="G333" i="76"/>
  <c r="G334" i="76"/>
  <c r="G335" i="76"/>
  <c r="G336" i="76"/>
  <c r="G337" i="76"/>
  <c r="G338" i="76"/>
  <c r="G339" i="76"/>
  <c r="G340" i="76"/>
  <c r="G341" i="76"/>
  <c r="G342" i="76"/>
  <c r="G343" i="76"/>
  <c r="G344" i="76"/>
  <c r="G345" i="76"/>
  <c r="G346" i="76"/>
  <c r="G347" i="76"/>
  <c r="G348" i="76"/>
  <c r="G349" i="76"/>
  <c r="G350" i="76"/>
  <c r="G351" i="76"/>
  <c r="G352" i="76"/>
  <c r="G353" i="76"/>
  <c r="G354" i="76"/>
  <c r="G355" i="76"/>
  <c r="G356" i="76"/>
  <c r="G357" i="76"/>
  <c r="G358" i="76"/>
  <c r="G359" i="76"/>
  <c r="G360" i="76"/>
  <c r="G361" i="76"/>
  <c r="G362" i="76"/>
  <c r="G363" i="76"/>
  <c r="G364" i="76"/>
  <c r="G365" i="76"/>
  <c r="G366" i="76"/>
  <c r="G367" i="76"/>
  <c r="G368" i="76"/>
  <c r="G369" i="76"/>
  <c r="G370" i="76"/>
  <c r="G371" i="76"/>
  <c r="G372" i="76"/>
  <c r="G373" i="76"/>
  <c r="G374" i="76"/>
  <c r="G375" i="76"/>
  <c r="G376" i="76"/>
  <c r="AX376" i="76"/>
  <c r="AT376" i="76"/>
  <c r="AP376" i="76"/>
  <c r="AL376" i="76"/>
  <c r="AH376" i="76"/>
  <c r="Z376" i="76"/>
  <c r="AC376" i="76" s="1"/>
  <c r="AD376" i="76" s="1"/>
  <c r="S376" i="76"/>
  <c r="T376" i="76" s="1"/>
  <c r="T376" i="83" s="1"/>
  <c r="N376" i="76"/>
  <c r="O376" i="76" s="1"/>
  <c r="H376" i="76"/>
  <c r="G2" i="59"/>
  <c r="G3" i="59"/>
  <c r="G4" i="59"/>
  <c r="G5" i="59"/>
  <c r="G6" i="59"/>
  <c r="G7" i="59"/>
  <c r="G8" i="59"/>
  <c r="G9" i="59"/>
  <c r="G10" i="59"/>
  <c r="G11" i="59"/>
  <c r="G12" i="59"/>
  <c r="G13" i="59"/>
  <c r="G14" i="59"/>
  <c r="G15" i="59"/>
  <c r="G16" i="59"/>
  <c r="G17" i="59"/>
  <c r="G18" i="59"/>
  <c r="G19" i="59"/>
  <c r="G20" i="59"/>
  <c r="G21" i="59"/>
  <c r="G22" i="59"/>
  <c r="G23" i="59"/>
  <c r="G24" i="59"/>
  <c r="G25" i="59"/>
  <c r="G26" i="59"/>
  <c r="G27" i="59"/>
  <c r="G28" i="59"/>
  <c r="G29" i="59"/>
  <c r="G30" i="59"/>
  <c r="G31" i="59"/>
  <c r="G32" i="59"/>
  <c r="G33" i="59"/>
  <c r="G34" i="59"/>
  <c r="G35" i="59"/>
  <c r="G36" i="59"/>
  <c r="G37" i="59"/>
  <c r="G38" i="59"/>
  <c r="G39" i="59"/>
  <c r="G40" i="59"/>
  <c r="G41" i="59"/>
  <c r="G42" i="59"/>
  <c r="G43" i="59"/>
  <c r="G44" i="59"/>
  <c r="G45" i="59"/>
  <c r="G46" i="59"/>
  <c r="G47" i="59"/>
  <c r="G48" i="59"/>
  <c r="G49" i="59"/>
  <c r="G50" i="59"/>
  <c r="G51" i="59"/>
  <c r="G52" i="59"/>
  <c r="G53" i="59"/>
  <c r="G54" i="59"/>
  <c r="G55" i="59"/>
  <c r="G56" i="59"/>
  <c r="G57" i="59"/>
  <c r="G58" i="59"/>
  <c r="G59" i="59"/>
  <c r="G60" i="59"/>
  <c r="G61" i="59"/>
  <c r="G62" i="59"/>
  <c r="G63" i="59"/>
  <c r="G64" i="59"/>
  <c r="G65" i="59"/>
  <c r="G66" i="59"/>
  <c r="G67" i="59"/>
  <c r="G68" i="59"/>
  <c r="G69" i="59"/>
  <c r="G70" i="59"/>
  <c r="G71" i="59"/>
  <c r="G72" i="59"/>
  <c r="G73" i="59"/>
  <c r="G74" i="59"/>
  <c r="G75" i="59"/>
  <c r="G76" i="59"/>
  <c r="G77" i="59"/>
  <c r="G78" i="59"/>
  <c r="G79" i="59"/>
  <c r="G80" i="59"/>
  <c r="G81" i="59"/>
  <c r="G82" i="59"/>
  <c r="G83" i="59"/>
  <c r="G84" i="59"/>
  <c r="G85" i="59"/>
  <c r="G86" i="59"/>
  <c r="G87" i="59"/>
  <c r="G88" i="59"/>
  <c r="G89" i="59"/>
  <c r="G90" i="59"/>
  <c r="G91" i="59"/>
  <c r="G92" i="59"/>
  <c r="G93" i="59"/>
  <c r="G94" i="59"/>
  <c r="G95" i="59"/>
  <c r="G96" i="59"/>
  <c r="G97" i="59"/>
  <c r="G98" i="59"/>
  <c r="G99" i="59"/>
  <c r="G100" i="59"/>
  <c r="G101" i="59"/>
  <c r="G102" i="59"/>
  <c r="G103" i="59"/>
  <c r="G104" i="59"/>
  <c r="G105" i="59"/>
  <c r="G106" i="59"/>
  <c r="G107" i="59"/>
  <c r="G108" i="59"/>
  <c r="G109" i="59"/>
  <c r="G110" i="59"/>
  <c r="G111" i="59"/>
  <c r="G112" i="59"/>
  <c r="G113" i="59"/>
  <c r="G114" i="59"/>
  <c r="G115" i="59"/>
  <c r="G116" i="59"/>
  <c r="G117" i="59"/>
  <c r="G118" i="59"/>
  <c r="G119" i="59"/>
  <c r="G120" i="59"/>
  <c r="G121" i="59"/>
  <c r="G122" i="59"/>
  <c r="G123" i="59"/>
  <c r="G124" i="59"/>
  <c r="G125" i="59"/>
  <c r="G126" i="59"/>
  <c r="G127" i="59"/>
  <c r="G128" i="59"/>
  <c r="G129" i="59"/>
  <c r="G130" i="59"/>
  <c r="G131" i="59"/>
  <c r="G132" i="59"/>
  <c r="G133" i="59"/>
  <c r="G134" i="59"/>
  <c r="G135" i="59"/>
  <c r="G136" i="59"/>
  <c r="G137" i="59"/>
  <c r="G138" i="59"/>
  <c r="G139" i="59"/>
  <c r="G140" i="59"/>
  <c r="G141" i="59"/>
  <c r="G142" i="59"/>
  <c r="G143" i="59"/>
  <c r="G144" i="59"/>
  <c r="G145" i="59"/>
  <c r="G146" i="59"/>
  <c r="G147" i="59"/>
  <c r="G148" i="59"/>
  <c r="G149" i="59"/>
  <c r="G150" i="59"/>
  <c r="G151" i="59"/>
  <c r="G152" i="59"/>
  <c r="G153" i="59"/>
  <c r="G154" i="59"/>
  <c r="G155" i="59"/>
  <c r="G156" i="59"/>
  <c r="G157" i="59"/>
  <c r="G158" i="59"/>
  <c r="G159" i="59"/>
  <c r="G160" i="59"/>
  <c r="G161" i="59"/>
  <c r="G162" i="59"/>
  <c r="G163" i="59"/>
  <c r="G164" i="59"/>
  <c r="G165" i="59"/>
  <c r="G166" i="59"/>
  <c r="G167" i="59"/>
  <c r="G168" i="59"/>
  <c r="G169" i="59"/>
  <c r="G170" i="59"/>
  <c r="G171" i="59"/>
  <c r="G172" i="59"/>
  <c r="G173" i="59"/>
  <c r="G174" i="59"/>
  <c r="G175" i="59"/>
  <c r="G176" i="59"/>
  <c r="G177" i="59"/>
  <c r="G178" i="59"/>
  <c r="G179" i="59"/>
  <c r="G180" i="59"/>
  <c r="G181" i="59"/>
  <c r="G182" i="59"/>
  <c r="G183" i="59"/>
  <c r="G184" i="59"/>
  <c r="G185" i="59"/>
  <c r="G186" i="59"/>
  <c r="G187" i="59"/>
  <c r="G188" i="59"/>
  <c r="G189" i="59"/>
  <c r="G190" i="59"/>
  <c r="G191" i="59"/>
  <c r="G192" i="59"/>
  <c r="G193" i="59"/>
  <c r="G194" i="59"/>
  <c r="G195" i="59"/>
  <c r="G196" i="59"/>
  <c r="G197" i="59"/>
  <c r="G198" i="59"/>
  <c r="G199" i="59"/>
  <c r="G200" i="59"/>
  <c r="G201" i="59"/>
  <c r="G202" i="59"/>
  <c r="G203" i="59"/>
  <c r="G204" i="59"/>
  <c r="G205" i="59"/>
  <c r="G206" i="59"/>
  <c r="G207" i="59"/>
  <c r="G208" i="59"/>
  <c r="G209" i="59"/>
  <c r="G210" i="59"/>
  <c r="G211" i="59"/>
  <c r="G212" i="59"/>
  <c r="G213" i="59"/>
  <c r="G214" i="59"/>
  <c r="G215" i="59"/>
  <c r="G216" i="59"/>
  <c r="G217" i="59"/>
  <c r="G218" i="59"/>
  <c r="G219" i="59"/>
  <c r="G220" i="59"/>
  <c r="G221" i="59"/>
  <c r="G222" i="59"/>
  <c r="G223" i="59"/>
  <c r="G224" i="59"/>
  <c r="G225" i="59"/>
  <c r="G226" i="59"/>
  <c r="G227" i="59"/>
  <c r="G228" i="59"/>
  <c r="G229" i="59"/>
  <c r="G230" i="59"/>
  <c r="G231" i="59"/>
  <c r="G232" i="59"/>
  <c r="G233" i="59"/>
  <c r="G234" i="59"/>
  <c r="G235" i="59"/>
  <c r="G236" i="59"/>
  <c r="G237" i="59"/>
  <c r="G238" i="59"/>
  <c r="G239" i="59"/>
  <c r="G240" i="59"/>
  <c r="G241" i="59"/>
  <c r="G242" i="59"/>
  <c r="G243" i="59"/>
  <c r="G244" i="59"/>
  <c r="G245" i="59"/>
  <c r="G246" i="59"/>
  <c r="G247" i="59"/>
  <c r="G248" i="59"/>
  <c r="G249" i="59"/>
  <c r="G250" i="59"/>
  <c r="G251" i="59"/>
  <c r="G252" i="59"/>
  <c r="G253" i="59"/>
  <c r="G254" i="59"/>
  <c r="G255" i="59"/>
  <c r="G256" i="59"/>
  <c r="G257" i="59"/>
  <c r="G258" i="59"/>
  <c r="G259" i="59"/>
  <c r="G260" i="59"/>
  <c r="G261" i="59"/>
  <c r="G262" i="59"/>
  <c r="G263" i="59"/>
  <c r="G264" i="59"/>
  <c r="G265" i="59"/>
  <c r="G266" i="59"/>
  <c r="G267" i="59"/>
  <c r="G268" i="59"/>
  <c r="G269" i="59"/>
  <c r="G270" i="59"/>
  <c r="G271" i="59"/>
  <c r="G272" i="59"/>
  <c r="G273" i="59"/>
  <c r="G274" i="59"/>
  <c r="G275" i="59"/>
  <c r="G276" i="59"/>
  <c r="G277" i="59"/>
  <c r="G278" i="59"/>
  <c r="G279" i="59"/>
  <c r="G280" i="59"/>
  <c r="G281" i="59"/>
  <c r="G282" i="59"/>
  <c r="G283" i="59"/>
  <c r="G284" i="59"/>
  <c r="G285" i="59"/>
  <c r="G286" i="59"/>
  <c r="G287" i="59"/>
  <c r="G288" i="59"/>
  <c r="G289" i="59"/>
  <c r="G290" i="59"/>
  <c r="G291" i="59"/>
  <c r="G292" i="59"/>
  <c r="G293" i="59"/>
  <c r="G294" i="59"/>
  <c r="G295" i="59"/>
  <c r="G296" i="59"/>
  <c r="G297" i="59"/>
  <c r="G298" i="59"/>
  <c r="G299" i="59"/>
  <c r="G300" i="59"/>
  <c r="G301" i="59"/>
  <c r="G302" i="59"/>
  <c r="G303" i="59"/>
  <c r="G304" i="59"/>
  <c r="G305" i="59"/>
  <c r="G306" i="59"/>
  <c r="G307" i="59"/>
  <c r="G308" i="59"/>
  <c r="G309" i="59"/>
  <c r="G310" i="59"/>
  <c r="G311" i="59"/>
  <c r="G312" i="59"/>
  <c r="G313" i="59"/>
  <c r="G314" i="59"/>
  <c r="G315" i="59"/>
  <c r="G316" i="59"/>
  <c r="G317" i="59"/>
  <c r="G318" i="59"/>
  <c r="G319" i="59"/>
  <c r="G320" i="59"/>
  <c r="G321" i="59"/>
  <c r="G322" i="59"/>
  <c r="G323" i="59"/>
  <c r="G324" i="59"/>
  <c r="G325" i="59"/>
  <c r="G326" i="59"/>
  <c r="G327" i="59"/>
  <c r="G328" i="59"/>
  <c r="G329" i="59"/>
  <c r="G330" i="59"/>
  <c r="G331" i="59"/>
  <c r="G332" i="59"/>
  <c r="G333" i="59"/>
  <c r="G334" i="59"/>
  <c r="G335" i="59"/>
  <c r="G336" i="59"/>
  <c r="G337" i="59"/>
  <c r="G338" i="59"/>
  <c r="G339" i="59"/>
  <c r="G340" i="59"/>
  <c r="G341" i="59"/>
  <c r="G342" i="59"/>
  <c r="G343" i="59"/>
  <c r="G344" i="59"/>
  <c r="G345" i="59"/>
  <c r="G346" i="59"/>
  <c r="G347" i="59"/>
  <c r="G348" i="59"/>
  <c r="G349" i="59"/>
  <c r="G350" i="59"/>
  <c r="G351" i="59"/>
  <c r="G352" i="59"/>
  <c r="G353" i="59"/>
  <c r="G354" i="59"/>
  <c r="G355" i="59"/>
  <c r="G356" i="59"/>
  <c r="G357" i="59"/>
  <c r="G358" i="59"/>
  <c r="G359" i="59"/>
  <c r="G360" i="59"/>
  <c r="G361" i="59"/>
  <c r="G362" i="59"/>
  <c r="G363" i="59"/>
  <c r="G364" i="59"/>
  <c r="G365" i="59"/>
  <c r="G366" i="59"/>
  <c r="G367" i="59"/>
  <c r="G368" i="59"/>
  <c r="G369" i="59"/>
  <c r="G370" i="59"/>
  <c r="BC376" i="59"/>
  <c r="AX376" i="59"/>
  <c r="AT376" i="59"/>
  <c r="AP376" i="59"/>
  <c r="AL376" i="59"/>
  <c r="AH376" i="59"/>
  <c r="Z376" i="59"/>
  <c r="AC376" i="59" s="1"/>
  <c r="AD376" i="59" s="1"/>
  <c r="S376" i="59"/>
  <c r="O376" i="59"/>
  <c r="N376" i="59"/>
  <c r="J376" i="59"/>
  <c r="I376" i="59"/>
  <c r="H376" i="59"/>
  <c r="C376" i="59"/>
  <c r="G376" i="59" s="1"/>
  <c r="BC376" i="56"/>
  <c r="AX376" i="56"/>
  <c r="AT376" i="56"/>
  <c r="AP376" i="56"/>
  <c r="AL376" i="56"/>
  <c r="AH376" i="56"/>
  <c r="Z376" i="56"/>
  <c r="AC376" i="56" s="1"/>
  <c r="AD376" i="56" s="1"/>
  <c r="S376" i="56"/>
  <c r="N376" i="56"/>
  <c r="G376" i="56"/>
  <c r="G2" i="79"/>
  <c r="G3" i="79"/>
  <c r="G4" i="79"/>
  <c r="G5" i="79"/>
  <c r="G6" i="79"/>
  <c r="G7" i="79"/>
  <c r="G8" i="79"/>
  <c r="G9" i="79"/>
  <c r="G10" i="79"/>
  <c r="G11" i="79"/>
  <c r="G12" i="79"/>
  <c r="G13" i="79"/>
  <c r="G14" i="79"/>
  <c r="G15" i="79"/>
  <c r="G16" i="79"/>
  <c r="G17" i="79"/>
  <c r="G18" i="79"/>
  <c r="G19" i="79"/>
  <c r="G20" i="79"/>
  <c r="G21" i="79"/>
  <c r="G22" i="79"/>
  <c r="G23" i="79"/>
  <c r="G24" i="79"/>
  <c r="G25" i="79"/>
  <c r="G26" i="79"/>
  <c r="G27" i="79"/>
  <c r="G28" i="79"/>
  <c r="G29" i="79"/>
  <c r="G30" i="79"/>
  <c r="G31" i="79"/>
  <c r="G32" i="79"/>
  <c r="G33" i="79"/>
  <c r="G34" i="79"/>
  <c r="G35" i="79"/>
  <c r="G36" i="79"/>
  <c r="G37" i="79"/>
  <c r="G38" i="79"/>
  <c r="G39" i="79"/>
  <c r="G40" i="79"/>
  <c r="G41" i="79"/>
  <c r="G42" i="79"/>
  <c r="G43" i="79"/>
  <c r="G44" i="79"/>
  <c r="G45" i="79"/>
  <c r="G46" i="79"/>
  <c r="G47" i="79"/>
  <c r="G48" i="79"/>
  <c r="G49" i="79"/>
  <c r="G50" i="79"/>
  <c r="G51" i="79"/>
  <c r="G52" i="79"/>
  <c r="G53" i="79"/>
  <c r="G54" i="79"/>
  <c r="G55" i="79"/>
  <c r="G56" i="79"/>
  <c r="G57" i="79"/>
  <c r="G58" i="79"/>
  <c r="G59" i="79"/>
  <c r="G60" i="79"/>
  <c r="G61" i="79"/>
  <c r="G62" i="79"/>
  <c r="G63" i="79"/>
  <c r="G64" i="79"/>
  <c r="G65" i="79"/>
  <c r="G66" i="79"/>
  <c r="G67" i="79"/>
  <c r="G68" i="79"/>
  <c r="G69" i="79"/>
  <c r="G70" i="79"/>
  <c r="G71" i="79"/>
  <c r="G72" i="79"/>
  <c r="G73" i="79"/>
  <c r="G74" i="79"/>
  <c r="G75" i="79"/>
  <c r="G76" i="79"/>
  <c r="G77" i="79"/>
  <c r="G78" i="79"/>
  <c r="G79" i="79"/>
  <c r="G80" i="79"/>
  <c r="G81" i="79"/>
  <c r="G82" i="79"/>
  <c r="G83" i="79"/>
  <c r="G84" i="79"/>
  <c r="G85" i="79"/>
  <c r="G86" i="79"/>
  <c r="G87" i="79"/>
  <c r="G88" i="79"/>
  <c r="G89" i="79"/>
  <c r="G90" i="79"/>
  <c r="G91" i="79"/>
  <c r="G92" i="79"/>
  <c r="G93" i="79"/>
  <c r="G94" i="79"/>
  <c r="G95" i="79"/>
  <c r="G96" i="79"/>
  <c r="G97" i="79"/>
  <c r="G98" i="79"/>
  <c r="G99" i="79"/>
  <c r="G100" i="79"/>
  <c r="G101" i="79"/>
  <c r="G102" i="79"/>
  <c r="G103" i="79"/>
  <c r="G104" i="79"/>
  <c r="G105" i="79"/>
  <c r="G106" i="79"/>
  <c r="G107" i="79"/>
  <c r="G108" i="79"/>
  <c r="G109" i="79"/>
  <c r="G110" i="79"/>
  <c r="G111" i="79"/>
  <c r="G112" i="79"/>
  <c r="G113" i="79"/>
  <c r="G114" i="79"/>
  <c r="G115" i="79"/>
  <c r="G116" i="79"/>
  <c r="G117" i="79"/>
  <c r="G118" i="79"/>
  <c r="G119" i="79"/>
  <c r="G120" i="79"/>
  <c r="G121" i="79"/>
  <c r="G122" i="79"/>
  <c r="G123" i="79"/>
  <c r="G124" i="79"/>
  <c r="G125" i="79"/>
  <c r="G126" i="79"/>
  <c r="G127" i="79"/>
  <c r="G128" i="79"/>
  <c r="G129" i="79"/>
  <c r="G130" i="79"/>
  <c r="G131" i="79"/>
  <c r="G132" i="79"/>
  <c r="G133" i="79"/>
  <c r="G134" i="79"/>
  <c r="G135" i="79"/>
  <c r="G136" i="79"/>
  <c r="G137" i="79"/>
  <c r="G138" i="79"/>
  <c r="G139" i="79"/>
  <c r="G140" i="79"/>
  <c r="G141" i="79"/>
  <c r="G142" i="79"/>
  <c r="G143" i="79"/>
  <c r="G144" i="79"/>
  <c r="G145" i="79"/>
  <c r="G146" i="79"/>
  <c r="G147" i="79"/>
  <c r="G148" i="79"/>
  <c r="G149" i="79"/>
  <c r="G150" i="79"/>
  <c r="G151" i="79"/>
  <c r="G152" i="79"/>
  <c r="G153" i="79"/>
  <c r="G154" i="79"/>
  <c r="G155" i="79"/>
  <c r="G156" i="79"/>
  <c r="G157" i="79"/>
  <c r="G158" i="79"/>
  <c r="G159" i="79"/>
  <c r="G160" i="79"/>
  <c r="G161" i="79"/>
  <c r="G162" i="79"/>
  <c r="G163" i="79"/>
  <c r="G164" i="79"/>
  <c r="G165" i="79"/>
  <c r="G166" i="79"/>
  <c r="G167" i="79"/>
  <c r="G168" i="79"/>
  <c r="G169" i="79"/>
  <c r="G170" i="79"/>
  <c r="G171" i="79"/>
  <c r="G172" i="79"/>
  <c r="G173" i="79"/>
  <c r="G174" i="79"/>
  <c r="G175" i="79"/>
  <c r="G176" i="79"/>
  <c r="G177" i="79"/>
  <c r="G178" i="79"/>
  <c r="G179" i="79"/>
  <c r="G180" i="79"/>
  <c r="G181" i="79"/>
  <c r="G182" i="79"/>
  <c r="G183" i="79"/>
  <c r="G184" i="79"/>
  <c r="G185" i="79"/>
  <c r="G186" i="79"/>
  <c r="G187" i="79"/>
  <c r="G188" i="79"/>
  <c r="G189" i="79"/>
  <c r="G190" i="79"/>
  <c r="G191" i="79"/>
  <c r="G192" i="79"/>
  <c r="G193" i="79"/>
  <c r="G194" i="79"/>
  <c r="G195" i="79"/>
  <c r="G196" i="79"/>
  <c r="G197" i="79"/>
  <c r="G198" i="79"/>
  <c r="G199" i="79"/>
  <c r="G200" i="79"/>
  <c r="G201" i="79"/>
  <c r="G202" i="79"/>
  <c r="G203" i="79"/>
  <c r="G204" i="79"/>
  <c r="G205" i="79"/>
  <c r="G206" i="79"/>
  <c r="G207" i="79"/>
  <c r="G208" i="79"/>
  <c r="G209" i="79"/>
  <c r="G210" i="79"/>
  <c r="G211" i="79"/>
  <c r="G212" i="79"/>
  <c r="G213" i="79"/>
  <c r="G214" i="79"/>
  <c r="G215" i="79"/>
  <c r="G216" i="79"/>
  <c r="G217" i="79"/>
  <c r="G218" i="79"/>
  <c r="G219" i="79"/>
  <c r="G220" i="79"/>
  <c r="G221" i="79"/>
  <c r="G222" i="79"/>
  <c r="G223" i="79"/>
  <c r="G224" i="79"/>
  <c r="G225" i="79"/>
  <c r="G226" i="79"/>
  <c r="G227" i="79"/>
  <c r="G228" i="79"/>
  <c r="G229" i="79"/>
  <c r="G230" i="79"/>
  <c r="G231" i="79"/>
  <c r="G232" i="79"/>
  <c r="G233" i="79"/>
  <c r="G234" i="79"/>
  <c r="G235" i="79"/>
  <c r="G236" i="79"/>
  <c r="G237" i="79"/>
  <c r="G238" i="79"/>
  <c r="G239" i="79"/>
  <c r="G240" i="79"/>
  <c r="G241" i="79"/>
  <c r="G242" i="79"/>
  <c r="G243" i="79"/>
  <c r="G244" i="79"/>
  <c r="G245" i="79"/>
  <c r="G246" i="79"/>
  <c r="G247" i="79"/>
  <c r="G248" i="79"/>
  <c r="G249" i="79"/>
  <c r="G250" i="79"/>
  <c r="G251" i="79"/>
  <c r="G252" i="79"/>
  <c r="G253" i="79"/>
  <c r="G254" i="79"/>
  <c r="G255" i="79"/>
  <c r="G256" i="79"/>
  <c r="G257" i="79"/>
  <c r="G258" i="79"/>
  <c r="G259" i="79"/>
  <c r="G260" i="79"/>
  <c r="G261" i="79"/>
  <c r="G262" i="79"/>
  <c r="G263" i="79"/>
  <c r="G264" i="79"/>
  <c r="G265" i="79"/>
  <c r="G266" i="79"/>
  <c r="G267" i="79"/>
  <c r="G268" i="79"/>
  <c r="G269" i="79"/>
  <c r="G270" i="79"/>
  <c r="G271" i="79"/>
  <c r="G272" i="79"/>
  <c r="G273" i="79"/>
  <c r="G274" i="79"/>
  <c r="G275" i="79"/>
  <c r="G276" i="79"/>
  <c r="G277" i="79"/>
  <c r="G278" i="79"/>
  <c r="G279" i="79"/>
  <c r="G280" i="79"/>
  <c r="G281" i="79"/>
  <c r="G282" i="79"/>
  <c r="G283" i="79"/>
  <c r="G284" i="79"/>
  <c r="G285" i="79"/>
  <c r="G286" i="79"/>
  <c r="G287" i="79"/>
  <c r="G288" i="79"/>
  <c r="G289" i="79"/>
  <c r="G290" i="79"/>
  <c r="G291" i="79"/>
  <c r="G292" i="79"/>
  <c r="G293" i="79"/>
  <c r="G294" i="79"/>
  <c r="G295" i="79"/>
  <c r="G296" i="79"/>
  <c r="G297" i="79"/>
  <c r="G298" i="79"/>
  <c r="G299" i="79"/>
  <c r="G300" i="79"/>
  <c r="G301" i="79"/>
  <c r="G302" i="79"/>
  <c r="G303" i="79"/>
  <c r="G304" i="79"/>
  <c r="G305" i="79"/>
  <c r="G306" i="79"/>
  <c r="G307" i="79"/>
  <c r="G308" i="79"/>
  <c r="G309" i="79"/>
  <c r="G310" i="79"/>
  <c r="G311" i="79"/>
  <c r="G312" i="79"/>
  <c r="G313" i="79"/>
  <c r="G314" i="79"/>
  <c r="G315" i="79"/>
  <c r="G316" i="79"/>
  <c r="G317" i="79"/>
  <c r="G318" i="79"/>
  <c r="G319" i="79"/>
  <c r="G320" i="79"/>
  <c r="G321" i="79"/>
  <c r="G322" i="79"/>
  <c r="G323" i="79"/>
  <c r="G324" i="79"/>
  <c r="G325" i="79"/>
  <c r="G326" i="79"/>
  <c r="G327" i="79"/>
  <c r="G328" i="79"/>
  <c r="G329" i="79"/>
  <c r="G330" i="79"/>
  <c r="G331" i="79"/>
  <c r="G332" i="79"/>
  <c r="G333" i="79"/>
  <c r="G334" i="79"/>
  <c r="G335" i="79"/>
  <c r="G336" i="79"/>
  <c r="G337" i="79"/>
  <c r="G338" i="79"/>
  <c r="G339" i="79"/>
  <c r="G340" i="79"/>
  <c r="G341" i="79"/>
  <c r="G342" i="79"/>
  <c r="G343" i="79"/>
  <c r="G344" i="79"/>
  <c r="G345" i="79"/>
  <c r="G346" i="79"/>
  <c r="G347" i="79"/>
  <c r="G348" i="79"/>
  <c r="G349" i="79"/>
  <c r="G350" i="79"/>
  <c r="G351" i="79"/>
  <c r="G352" i="79"/>
  <c r="G353" i="79"/>
  <c r="G354" i="79"/>
  <c r="G355" i="79"/>
  <c r="G356" i="79"/>
  <c r="G357" i="79"/>
  <c r="G358" i="79"/>
  <c r="G359" i="79"/>
  <c r="G360" i="79"/>
  <c r="G361" i="79"/>
  <c r="G362" i="79"/>
  <c r="G363" i="79"/>
  <c r="G364" i="79"/>
  <c r="G365" i="79"/>
  <c r="G366" i="79"/>
  <c r="G367" i="79"/>
  <c r="G368" i="79"/>
  <c r="G369" i="79"/>
  <c r="G370" i="79"/>
  <c r="G371" i="79"/>
  <c r="G372" i="79"/>
  <c r="G373" i="79"/>
  <c r="G374" i="79"/>
  <c r="G375" i="79"/>
  <c r="G376" i="79"/>
  <c r="H376" i="79" s="1"/>
  <c r="BC376" i="79"/>
  <c r="AX376" i="79"/>
  <c r="AT376" i="79"/>
  <c r="AP376" i="79"/>
  <c r="AL376" i="79"/>
  <c r="AH376" i="79"/>
  <c r="Z376" i="79"/>
  <c r="AC376" i="79" s="1"/>
  <c r="AD376" i="79" s="1"/>
  <c r="S376" i="79"/>
  <c r="N376" i="79"/>
  <c r="I376" i="79"/>
  <c r="G168" i="66"/>
  <c r="G169" i="66"/>
  <c r="G170" i="66"/>
  <c r="G171" i="66"/>
  <c r="G172" i="66"/>
  <c r="G173" i="66"/>
  <c r="G174" i="66"/>
  <c r="G175" i="66"/>
  <c r="G176" i="66"/>
  <c r="G177" i="66"/>
  <c r="G178" i="66"/>
  <c r="G179" i="66"/>
  <c r="G180" i="66"/>
  <c r="G181" i="66"/>
  <c r="G182" i="66"/>
  <c r="G183" i="66"/>
  <c r="G184" i="66"/>
  <c r="G185" i="66"/>
  <c r="G186" i="66"/>
  <c r="G187" i="66"/>
  <c r="G188" i="66"/>
  <c r="G189" i="66"/>
  <c r="G190" i="66"/>
  <c r="G191" i="66"/>
  <c r="G192" i="66"/>
  <c r="G193" i="66"/>
  <c r="G194" i="66"/>
  <c r="G195" i="66"/>
  <c r="G196" i="66"/>
  <c r="G197" i="66"/>
  <c r="G198" i="66"/>
  <c r="G199" i="66"/>
  <c r="G200" i="66"/>
  <c r="G201" i="66"/>
  <c r="G202" i="66"/>
  <c r="G203" i="66"/>
  <c r="G204" i="66"/>
  <c r="G205" i="66"/>
  <c r="G206" i="66"/>
  <c r="G207" i="66"/>
  <c r="G208" i="66"/>
  <c r="G209" i="66"/>
  <c r="G210" i="66"/>
  <c r="G211" i="66"/>
  <c r="G212" i="66"/>
  <c r="G213" i="66"/>
  <c r="G214" i="66"/>
  <c r="G215" i="66"/>
  <c r="G216" i="66"/>
  <c r="G217" i="66"/>
  <c r="G218" i="66"/>
  <c r="G219" i="66"/>
  <c r="G220" i="66"/>
  <c r="G221" i="66"/>
  <c r="G222" i="66"/>
  <c r="G223" i="66"/>
  <c r="G224" i="66"/>
  <c r="G225" i="66"/>
  <c r="G226" i="66"/>
  <c r="G227" i="66"/>
  <c r="G228" i="66"/>
  <c r="G229" i="66"/>
  <c r="G230" i="66"/>
  <c r="G231" i="66"/>
  <c r="G232" i="66"/>
  <c r="G233" i="66"/>
  <c r="G234" i="66"/>
  <c r="G235" i="66"/>
  <c r="G236" i="66"/>
  <c r="G237" i="66"/>
  <c r="G238" i="66"/>
  <c r="G239" i="66"/>
  <c r="G240" i="66"/>
  <c r="G241" i="66"/>
  <c r="G242" i="66"/>
  <c r="G243" i="66"/>
  <c r="G244" i="66"/>
  <c r="G245" i="66"/>
  <c r="G246" i="66"/>
  <c r="G247" i="66"/>
  <c r="G248" i="66"/>
  <c r="G249" i="66"/>
  <c r="G250" i="66"/>
  <c r="G251" i="66"/>
  <c r="G252" i="66"/>
  <c r="G253" i="66"/>
  <c r="G254" i="66"/>
  <c r="G255" i="66"/>
  <c r="G256" i="66"/>
  <c r="G257" i="66"/>
  <c r="G258" i="66"/>
  <c r="G259" i="66"/>
  <c r="G260" i="66"/>
  <c r="G261" i="66"/>
  <c r="G262" i="66"/>
  <c r="G263" i="66"/>
  <c r="G264" i="66"/>
  <c r="G265" i="66"/>
  <c r="G266" i="66"/>
  <c r="G267" i="66"/>
  <c r="G268" i="66"/>
  <c r="G269" i="66"/>
  <c r="G270" i="66"/>
  <c r="G271" i="66"/>
  <c r="G272" i="66"/>
  <c r="G273" i="66"/>
  <c r="G274" i="66"/>
  <c r="G275" i="66"/>
  <c r="G276" i="66"/>
  <c r="G277" i="66"/>
  <c r="G278" i="66"/>
  <c r="G279" i="66"/>
  <c r="G280" i="66"/>
  <c r="G281" i="66"/>
  <c r="G282" i="66"/>
  <c r="G283" i="66"/>
  <c r="G284" i="66"/>
  <c r="G285" i="66"/>
  <c r="G286" i="66"/>
  <c r="G287" i="66"/>
  <c r="G288" i="66"/>
  <c r="G289" i="66"/>
  <c r="G290" i="66"/>
  <c r="G291" i="66"/>
  <c r="G292" i="66"/>
  <c r="G293" i="66"/>
  <c r="G294" i="66"/>
  <c r="G295" i="66"/>
  <c r="G296" i="66"/>
  <c r="G297" i="66"/>
  <c r="G298" i="66"/>
  <c r="G299" i="66"/>
  <c r="G300" i="66"/>
  <c r="G301" i="66"/>
  <c r="G302" i="66"/>
  <c r="G303" i="66"/>
  <c r="G304" i="66"/>
  <c r="G305" i="66"/>
  <c r="G306" i="66"/>
  <c r="G307" i="66"/>
  <c r="G308" i="66"/>
  <c r="G309" i="66"/>
  <c r="G310" i="66"/>
  <c r="G311" i="66"/>
  <c r="G312" i="66"/>
  <c r="G313" i="66"/>
  <c r="G314" i="66"/>
  <c r="G315" i="66"/>
  <c r="G316" i="66"/>
  <c r="G317" i="66"/>
  <c r="G318" i="66"/>
  <c r="G319" i="66"/>
  <c r="G320" i="66"/>
  <c r="G321" i="66"/>
  <c r="G322" i="66"/>
  <c r="G323" i="66"/>
  <c r="G324" i="66"/>
  <c r="G325" i="66"/>
  <c r="G326" i="66"/>
  <c r="G327" i="66"/>
  <c r="G328" i="66"/>
  <c r="G329" i="66"/>
  <c r="G330" i="66"/>
  <c r="G331" i="66"/>
  <c r="G332" i="66"/>
  <c r="G333" i="66"/>
  <c r="G334" i="66"/>
  <c r="G335" i="66"/>
  <c r="G336" i="66"/>
  <c r="G337" i="66"/>
  <c r="G338" i="66"/>
  <c r="G339" i="66"/>
  <c r="G340" i="66"/>
  <c r="G341" i="66"/>
  <c r="G342" i="66"/>
  <c r="G343" i="66"/>
  <c r="G344" i="66"/>
  <c r="G345" i="66"/>
  <c r="G346" i="66"/>
  <c r="G347" i="66"/>
  <c r="G348" i="66"/>
  <c r="G349" i="66"/>
  <c r="G350" i="66"/>
  <c r="G351" i="66"/>
  <c r="G352" i="66"/>
  <c r="G353" i="66"/>
  <c r="G354" i="66"/>
  <c r="G355" i="66"/>
  <c r="G356" i="66"/>
  <c r="G357" i="66"/>
  <c r="G358" i="66"/>
  <c r="G359" i="66"/>
  <c r="G360" i="66"/>
  <c r="G361" i="66"/>
  <c r="BC376" i="66"/>
  <c r="AX376" i="66"/>
  <c r="AT376" i="66"/>
  <c r="AP376" i="66"/>
  <c r="AL376" i="66"/>
  <c r="AH376" i="66"/>
  <c r="AD376" i="66"/>
  <c r="W376" i="66"/>
  <c r="Z376" i="66" s="1"/>
  <c r="Q376" i="66"/>
  <c r="S376" i="66" s="1"/>
  <c r="L376" i="66"/>
  <c r="I376" i="66"/>
  <c r="I376" i="83" s="1"/>
  <c r="C376" i="66"/>
  <c r="G376" i="66" s="1"/>
  <c r="H376" i="66" s="1"/>
  <c r="AX376" i="73"/>
  <c r="AT376" i="73"/>
  <c r="AP376" i="73"/>
  <c r="AL376" i="73"/>
  <c r="AH376" i="73"/>
  <c r="AD376" i="73"/>
  <c r="Z376" i="73"/>
  <c r="S376" i="73"/>
  <c r="N376" i="73"/>
  <c r="O376" i="73" s="1"/>
  <c r="H376" i="73"/>
  <c r="G376" i="73"/>
  <c r="AX376" i="70"/>
  <c r="AT376" i="70"/>
  <c r="AP376" i="70"/>
  <c r="AL376" i="70"/>
  <c r="AH376" i="70"/>
  <c r="AD376" i="70"/>
  <c r="Z376" i="70"/>
  <c r="S376" i="70"/>
  <c r="N376" i="70"/>
  <c r="O376" i="70" s="1"/>
  <c r="H376" i="70"/>
  <c r="G376" i="70"/>
  <c r="G2" i="63"/>
  <c r="G3" i="63"/>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Z2" i="63"/>
  <c r="Z3" i="63"/>
  <c r="Z4" i="63"/>
  <c r="Z5" i="63"/>
  <c r="Z6" i="63"/>
  <c r="Z7" i="63"/>
  <c r="Z8" i="63"/>
  <c r="Z9" i="63"/>
  <c r="Z10" i="63"/>
  <c r="Z11" i="63"/>
  <c r="Z12" i="63"/>
  <c r="Z13" i="63"/>
  <c r="Z14" i="63"/>
  <c r="Z15" i="63"/>
  <c r="Z16" i="63"/>
  <c r="Z17" i="63"/>
  <c r="Z18" i="63"/>
  <c r="Z19" i="63"/>
  <c r="Z20" i="63"/>
  <c r="Z21" i="63"/>
  <c r="Z22" i="63"/>
  <c r="Z23" i="63"/>
  <c r="Z24" i="63"/>
  <c r="Z25" i="63"/>
  <c r="Z26" i="63"/>
  <c r="Z27" i="63"/>
  <c r="Z28" i="63"/>
  <c r="Z29" i="63"/>
  <c r="Z30" i="63"/>
  <c r="Z31" i="63"/>
  <c r="Z32" i="63"/>
  <c r="Z33" i="63"/>
  <c r="Z34" i="63"/>
  <c r="Z35" i="63"/>
  <c r="Z36" i="63"/>
  <c r="Z37" i="63"/>
  <c r="Z38" i="63"/>
  <c r="Z39" i="63"/>
  <c r="Z40" i="63"/>
  <c r="Z41" i="63"/>
  <c r="Z42" i="63"/>
  <c r="Z43" i="63"/>
  <c r="Z44" i="63"/>
  <c r="Z45" i="63"/>
  <c r="Z46" i="63"/>
  <c r="Z47" i="63"/>
  <c r="Z48" i="63"/>
  <c r="Z49" i="63"/>
  <c r="Z50" i="63"/>
  <c r="Z51" i="63"/>
  <c r="Z52" i="63"/>
  <c r="Z53" i="63"/>
  <c r="Z54" i="63"/>
  <c r="Z55" i="63"/>
  <c r="Z56" i="63"/>
  <c r="Z57" i="63"/>
  <c r="Z58" i="63"/>
  <c r="Z59" i="63"/>
  <c r="Z60" i="63"/>
  <c r="Z61" i="63"/>
  <c r="Z62" i="63"/>
  <c r="Z63" i="63"/>
  <c r="Z64" i="63"/>
  <c r="Z65" i="63"/>
  <c r="Z66" i="63"/>
  <c r="Z67" i="63"/>
  <c r="Z68" i="63"/>
  <c r="Z69" i="63"/>
  <c r="Z70" i="63"/>
  <c r="Z71" i="63"/>
  <c r="Z72" i="63"/>
  <c r="Z73" i="63"/>
  <c r="Z74" i="63"/>
  <c r="Z75" i="63"/>
  <c r="Z76" i="63"/>
  <c r="Z77" i="63"/>
  <c r="Z78" i="63"/>
  <c r="Z79" i="63"/>
  <c r="Z80" i="63"/>
  <c r="Z81" i="63"/>
  <c r="Z82" i="63"/>
  <c r="Z83" i="63"/>
  <c r="Z84" i="63"/>
  <c r="Z85" i="63"/>
  <c r="Z86" i="63"/>
  <c r="Z87" i="63"/>
  <c r="Z88" i="63"/>
  <c r="Z89" i="63"/>
  <c r="Z90" i="63"/>
  <c r="Z91" i="63"/>
  <c r="Z92" i="63"/>
  <c r="Z93" i="63"/>
  <c r="Z94" i="63"/>
  <c r="Z95" i="63"/>
  <c r="Z96" i="63"/>
  <c r="Z97" i="63"/>
  <c r="Z98" i="63"/>
  <c r="Z99" i="63"/>
  <c r="Z100" i="63"/>
  <c r="Z101" i="63"/>
  <c r="Z102" i="63"/>
  <c r="Z103" i="63"/>
  <c r="Z104" i="63"/>
  <c r="Z105" i="63"/>
  <c r="Z106" i="63"/>
  <c r="Z107" i="63"/>
  <c r="Z108" i="63"/>
  <c r="Z109" i="63"/>
  <c r="Z110" i="63"/>
  <c r="Z111" i="63"/>
  <c r="Z112" i="63"/>
  <c r="Z113" i="63"/>
  <c r="Z114" i="63"/>
  <c r="Z115" i="63"/>
  <c r="Z116" i="63"/>
  <c r="Z117" i="63"/>
  <c r="Z118" i="63"/>
  <c r="Z119" i="63"/>
  <c r="Z120" i="63"/>
  <c r="Z121" i="63"/>
  <c r="Z122" i="63"/>
  <c r="Z123" i="63"/>
  <c r="Z124" i="63"/>
  <c r="Z125" i="63"/>
  <c r="Z126" i="63"/>
  <c r="Z127" i="63"/>
  <c r="Z128" i="63"/>
  <c r="Z129" i="63"/>
  <c r="Z130" i="63"/>
  <c r="Z131" i="63"/>
  <c r="Z132" i="63"/>
  <c r="Z133" i="63"/>
  <c r="Z134" i="63"/>
  <c r="Z135" i="63"/>
  <c r="Z136" i="63"/>
  <c r="Z137" i="63"/>
  <c r="Z138" i="63"/>
  <c r="Z139" i="63"/>
  <c r="Z140" i="63"/>
  <c r="Z141" i="63"/>
  <c r="Z142" i="63"/>
  <c r="Z143" i="63"/>
  <c r="Z144" i="63"/>
  <c r="Z145" i="63"/>
  <c r="Z146" i="63"/>
  <c r="Z147" i="63"/>
  <c r="Z148" i="63"/>
  <c r="Z149" i="63"/>
  <c r="Z150" i="63"/>
  <c r="Z151" i="63"/>
  <c r="Z152" i="63"/>
  <c r="Z153" i="63"/>
  <c r="Z154" i="63"/>
  <c r="Z155" i="63"/>
  <c r="Z156" i="63"/>
  <c r="Z157" i="63"/>
  <c r="Z158" i="63"/>
  <c r="Z159" i="63"/>
  <c r="Z160" i="63"/>
  <c r="Z161" i="63"/>
  <c r="Z162" i="63"/>
  <c r="Z163" i="63"/>
  <c r="Z164" i="63"/>
  <c r="Z165" i="63"/>
  <c r="Z166" i="63"/>
  <c r="Z167" i="63"/>
  <c r="Z168" i="63"/>
  <c r="Z169" i="63"/>
  <c r="Z170" i="63"/>
  <c r="Z171" i="63"/>
  <c r="Z172" i="63"/>
  <c r="Z173" i="63"/>
  <c r="Z174" i="63"/>
  <c r="Z175" i="63"/>
  <c r="Z176" i="63"/>
  <c r="Z177" i="63"/>
  <c r="Z178" i="63"/>
  <c r="Z179" i="63"/>
  <c r="Z180" i="63"/>
  <c r="Z181" i="63"/>
  <c r="Z182" i="63"/>
  <c r="Z183" i="63"/>
  <c r="Z184" i="63"/>
  <c r="Z185" i="63"/>
  <c r="Z186" i="63"/>
  <c r="Z187" i="63"/>
  <c r="Z188" i="63"/>
  <c r="Z189" i="63"/>
  <c r="Z190" i="63"/>
  <c r="Z191" i="63"/>
  <c r="Z192" i="63"/>
  <c r="Z193" i="63"/>
  <c r="Z194" i="63"/>
  <c r="Z195" i="63"/>
  <c r="Z196" i="63"/>
  <c r="Z197" i="63"/>
  <c r="Z198" i="63"/>
  <c r="Z199" i="63"/>
  <c r="Z200" i="63"/>
  <c r="Z201" i="63"/>
  <c r="Z202" i="63"/>
  <c r="Z203" i="63"/>
  <c r="Z204" i="63"/>
  <c r="Z205" i="63"/>
  <c r="Z206" i="63"/>
  <c r="Z207" i="63"/>
  <c r="Z208" i="63"/>
  <c r="Z209" i="63"/>
  <c r="Z210" i="63"/>
  <c r="Z211" i="63"/>
  <c r="Z212" i="63"/>
  <c r="Z213" i="63"/>
  <c r="Z214" i="63"/>
  <c r="Z215" i="63"/>
  <c r="Z216" i="63"/>
  <c r="Z217" i="63"/>
  <c r="Z218" i="63"/>
  <c r="Z219" i="63"/>
  <c r="Z220" i="63"/>
  <c r="Z221" i="63"/>
  <c r="Z222" i="63"/>
  <c r="Z223" i="63"/>
  <c r="Z224" i="63"/>
  <c r="Z225" i="63"/>
  <c r="Z226" i="63"/>
  <c r="Z227" i="63"/>
  <c r="Z228" i="63"/>
  <c r="Z229" i="63"/>
  <c r="Z230" i="63"/>
  <c r="Z231" i="63"/>
  <c r="Z232" i="63"/>
  <c r="Z233" i="63"/>
  <c r="Z234" i="63"/>
  <c r="Z235" i="63"/>
  <c r="Z236" i="63"/>
  <c r="Z237" i="63"/>
  <c r="Z238" i="63"/>
  <c r="Z239" i="63"/>
  <c r="Z240" i="63"/>
  <c r="Z241" i="63"/>
  <c r="Z242" i="63"/>
  <c r="Z243" i="63"/>
  <c r="Z244" i="63"/>
  <c r="Z245" i="63"/>
  <c r="Z246" i="63"/>
  <c r="Z247" i="63"/>
  <c r="Z248" i="63"/>
  <c r="Z249" i="63"/>
  <c r="Z250" i="63"/>
  <c r="Z251" i="63"/>
  <c r="Z252" i="63"/>
  <c r="Z253" i="63"/>
  <c r="Z254" i="63"/>
  <c r="Z255" i="63"/>
  <c r="Z256" i="63"/>
  <c r="Z257" i="63"/>
  <c r="Z258" i="63"/>
  <c r="Z259" i="63"/>
  <c r="Z260" i="63"/>
  <c r="Z261" i="63"/>
  <c r="Z262" i="63"/>
  <c r="Z263" i="63"/>
  <c r="Z264" i="63"/>
  <c r="Z265" i="63"/>
  <c r="Z266" i="63"/>
  <c r="Z267" i="63"/>
  <c r="Z268" i="63"/>
  <c r="Z269" i="63"/>
  <c r="Z270" i="63"/>
  <c r="Z271" i="63"/>
  <c r="Z272" i="63"/>
  <c r="Z273" i="63"/>
  <c r="Z274" i="63"/>
  <c r="Z275" i="63"/>
  <c r="Z276" i="63"/>
  <c r="Z277" i="63"/>
  <c r="Z278" i="63"/>
  <c r="Z279" i="63"/>
  <c r="Z280" i="63"/>
  <c r="Z281" i="63"/>
  <c r="Z282" i="63"/>
  <c r="Z283" i="63"/>
  <c r="Z284" i="63"/>
  <c r="Z285" i="63"/>
  <c r="Z286" i="63"/>
  <c r="Z287" i="63"/>
  <c r="Z288" i="63"/>
  <c r="Z289" i="63"/>
  <c r="Z290" i="63"/>
  <c r="Z291" i="63"/>
  <c r="Z292" i="63"/>
  <c r="Z293" i="63"/>
  <c r="Z294" i="63"/>
  <c r="Z295" i="63"/>
  <c r="Z296" i="63"/>
  <c r="Z297" i="63"/>
  <c r="Z298" i="63"/>
  <c r="Z299" i="63"/>
  <c r="Z300" i="63"/>
  <c r="Z301" i="63"/>
  <c r="Z302" i="63"/>
  <c r="Z303" i="63"/>
  <c r="Z304" i="63"/>
  <c r="Z305" i="63"/>
  <c r="Z306" i="63"/>
  <c r="Z307" i="63"/>
  <c r="Z308" i="63"/>
  <c r="Z309" i="63"/>
  <c r="Z310" i="63"/>
  <c r="Z311" i="63"/>
  <c r="Z312" i="63"/>
  <c r="Z313" i="63"/>
  <c r="Z314" i="63"/>
  <c r="Z315" i="63"/>
  <c r="Z316" i="63"/>
  <c r="Z317" i="63"/>
  <c r="Z318" i="63"/>
  <c r="Z319" i="63"/>
  <c r="Z320" i="63"/>
  <c r="Z321" i="63"/>
  <c r="Z322" i="63"/>
  <c r="Z323" i="63"/>
  <c r="Z324" i="63"/>
  <c r="Z325" i="63"/>
  <c r="Z326" i="63"/>
  <c r="Z327" i="63"/>
  <c r="Z328" i="63"/>
  <c r="Z329" i="63"/>
  <c r="Z330" i="63"/>
  <c r="Z331" i="63"/>
  <c r="Z332" i="63"/>
  <c r="Z333" i="63"/>
  <c r="Z334" i="63"/>
  <c r="Z335" i="63"/>
  <c r="Z336" i="63"/>
  <c r="Z337" i="63"/>
  <c r="Z338" i="63"/>
  <c r="Z339" i="63"/>
  <c r="Z340" i="63"/>
  <c r="Z341" i="63"/>
  <c r="Z342" i="63"/>
  <c r="Z343" i="63"/>
  <c r="Z344" i="63"/>
  <c r="Z345" i="63"/>
  <c r="Z346" i="63"/>
  <c r="Z347" i="63"/>
  <c r="Z348" i="63"/>
  <c r="Z349" i="63"/>
  <c r="Z350" i="63"/>
  <c r="Z351" i="63"/>
  <c r="Z352" i="63"/>
  <c r="Z353" i="63"/>
  <c r="Z354" i="63"/>
  <c r="Z355" i="63"/>
  <c r="Z356" i="63"/>
  <c r="Z357" i="63"/>
  <c r="Z358" i="63"/>
  <c r="Z359" i="63"/>
  <c r="Z360" i="63"/>
  <c r="Z361" i="63"/>
  <c r="Z362" i="63"/>
  <c r="Z363" i="63"/>
  <c r="Z364" i="63"/>
  <c r="Z365" i="63"/>
  <c r="Z366" i="63"/>
  <c r="Z367" i="63"/>
  <c r="Z368" i="63"/>
  <c r="Z369" i="63"/>
  <c r="Z370" i="63"/>
  <c r="Z371" i="63"/>
  <c r="Z372" i="63"/>
  <c r="Z373" i="63"/>
  <c r="Z374" i="63"/>
  <c r="Z375" i="63"/>
  <c r="Z376" i="63"/>
  <c r="BC376" i="63"/>
  <c r="AX376" i="63"/>
  <c r="AT376" i="63"/>
  <c r="AP376" i="63"/>
  <c r="AL376" i="63"/>
  <c r="AH376" i="63"/>
  <c r="S376" i="63"/>
  <c r="S376" i="83" s="1"/>
  <c r="O376" i="63"/>
  <c r="N376" i="63"/>
  <c r="H376" i="63"/>
  <c r="AP376" i="83" l="1"/>
  <c r="Z376" i="83"/>
  <c r="Q376" i="83"/>
  <c r="H376" i="83"/>
  <c r="G376" i="83"/>
  <c r="C376" i="83"/>
  <c r="J376" i="66"/>
  <c r="W376" i="83"/>
  <c r="AH376" i="83"/>
  <c r="AL376" i="83"/>
  <c r="AC376" i="63"/>
  <c r="AD376" i="63" s="1"/>
  <c r="AD376" i="83" s="1"/>
  <c r="AT376" i="83"/>
  <c r="AX376" i="83"/>
  <c r="BC376" i="83"/>
  <c r="BF375" i="83"/>
  <c r="BE375" i="83"/>
  <c r="BB375" i="83"/>
  <c r="AY375" i="83"/>
  <c r="AZ375" i="83"/>
  <c r="BA375" i="83"/>
  <c r="BD375" i="83"/>
  <c r="AW375" i="83"/>
  <c r="AV375" i="83"/>
  <c r="AU375" i="83"/>
  <c r="AS375" i="83"/>
  <c r="AR375" i="83"/>
  <c r="AQ375" i="83"/>
  <c r="AP375" i="63"/>
  <c r="AP375" i="70"/>
  <c r="AP375" i="73"/>
  <c r="AP375" i="66"/>
  <c r="AP375" i="79"/>
  <c r="AP375" i="56"/>
  <c r="AP375" i="59"/>
  <c r="AP375" i="76"/>
  <c r="AO375" i="83"/>
  <c r="AN375" i="83"/>
  <c r="AM375" i="83"/>
  <c r="AL375" i="63"/>
  <c r="AL375" i="70"/>
  <c r="AL375" i="73"/>
  <c r="AL375" i="66"/>
  <c r="AL375" i="79"/>
  <c r="AL375" i="56"/>
  <c r="AL375" i="59"/>
  <c r="AL375" i="76"/>
  <c r="AK375" i="83"/>
  <c r="AJ375" i="83"/>
  <c r="AI375" i="83"/>
  <c r="AH375" i="63"/>
  <c r="AH375" i="70"/>
  <c r="AH375" i="73"/>
  <c r="AH375" i="66"/>
  <c r="AH375" i="79"/>
  <c r="AH375" i="56"/>
  <c r="AH375" i="59"/>
  <c r="AH375" i="76"/>
  <c r="AG375" i="83"/>
  <c r="AF375" i="83"/>
  <c r="AE375" i="83"/>
  <c r="AC375" i="63"/>
  <c r="AD375" i="63" s="1"/>
  <c r="AD375" i="70"/>
  <c r="AD375" i="73"/>
  <c r="AD375" i="66"/>
  <c r="Z375" i="79"/>
  <c r="AC375" i="79" s="1"/>
  <c r="AD375" i="79" s="1"/>
  <c r="Z375" i="56"/>
  <c r="AC375" i="56"/>
  <c r="AD375" i="56" s="1"/>
  <c r="Z375" i="59"/>
  <c r="AC375" i="59" s="1"/>
  <c r="AD375" i="59" s="1"/>
  <c r="Z375" i="76"/>
  <c r="AC375" i="76" s="1"/>
  <c r="AD375" i="76" s="1"/>
  <c r="AB375" i="83"/>
  <c r="AA375" i="83"/>
  <c r="Z375" i="70"/>
  <c r="Z375" i="73"/>
  <c r="W375" i="66"/>
  <c r="W375" i="83" s="1"/>
  <c r="Z375" i="66"/>
  <c r="Y375" i="83"/>
  <c r="X375" i="83"/>
  <c r="V375" i="83"/>
  <c r="U375" i="83"/>
  <c r="S375" i="76"/>
  <c r="T375" i="76"/>
  <c r="T375" i="83" s="1"/>
  <c r="S375" i="63"/>
  <c r="S375" i="70"/>
  <c r="S375" i="73"/>
  <c r="Q375" i="66"/>
  <c r="S375" i="66" s="1"/>
  <c r="S375" i="79"/>
  <c r="S375" i="56"/>
  <c r="S375" i="59"/>
  <c r="R375" i="83"/>
  <c r="Q375" i="83"/>
  <c r="P375" i="83"/>
  <c r="O375" i="63"/>
  <c r="N375" i="70"/>
  <c r="O375" i="70"/>
  <c r="N375" i="73"/>
  <c r="O375" i="73" s="1"/>
  <c r="C375" i="66"/>
  <c r="G375" i="66" s="1"/>
  <c r="H375" i="66" s="1"/>
  <c r="L375" i="66"/>
  <c r="L375" i="83" s="1"/>
  <c r="O375" i="59"/>
  <c r="N375" i="76"/>
  <c r="O375" i="76" s="1"/>
  <c r="N375" i="63"/>
  <c r="N375" i="79"/>
  <c r="N375" i="56"/>
  <c r="J375" i="59"/>
  <c r="N375" i="59" s="1"/>
  <c r="M375" i="83"/>
  <c r="K375" i="83"/>
  <c r="I375" i="66"/>
  <c r="I375" i="79"/>
  <c r="I375" i="59"/>
  <c r="I375" i="83"/>
  <c r="H375" i="63"/>
  <c r="G375" i="70"/>
  <c r="H375" i="70"/>
  <c r="G375" i="73"/>
  <c r="H375" i="73" s="1"/>
  <c r="H375" i="79"/>
  <c r="H375" i="59"/>
  <c r="H375" i="76"/>
  <c r="G375" i="56"/>
  <c r="C375" i="59"/>
  <c r="G375" i="59" s="1"/>
  <c r="F375" i="83"/>
  <c r="E375" i="83"/>
  <c r="D375" i="83"/>
  <c r="C375" i="83"/>
  <c r="AX375" i="76"/>
  <c r="AT375" i="76"/>
  <c r="BC375" i="59"/>
  <c r="AX375" i="59"/>
  <c r="AT375" i="59"/>
  <c r="BC375" i="56"/>
  <c r="AX375" i="56"/>
  <c r="AT375" i="56"/>
  <c r="BC375" i="79"/>
  <c r="AX375" i="79"/>
  <c r="AT375" i="79"/>
  <c r="D2" i="66"/>
  <c r="F2" i="66"/>
  <c r="D3" i="66"/>
  <c r="F3" i="66"/>
  <c r="D4" i="66"/>
  <c r="F4" i="66"/>
  <c r="L4" i="66" s="1"/>
  <c r="D5" i="66"/>
  <c r="F5" i="66"/>
  <c r="D6" i="66"/>
  <c r="G6" i="66" s="1"/>
  <c r="F6" i="66"/>
  <c r="D7" i="66"/>
  <c r="G7" i="66" s="1"/>
  <c r="F7" i="66"/>
  <c r="D8" i="66"/>
  <c r="F8" i="66"/>
  <c r="D9" i="66"/>
  <c r="F9" i="66"/>
  <c r="D10" i="66"/>
  <c r="F10" i="66"/>
  <c r="L10" i="66" s="1"/>
  <c r="D11" i="66"/>
  <c r="F11" i="66"/>
  <c r="D12" i="66"/>
  <c r="G12" i="66" s="1"/>
  <c r="F12" i="66"/>
  <c r="D13" i="66"/>
  <c r="G13" i="66" s="1"/>
  <c r="F13" i="66"/>
  <c r="D14" i="66"/>
  <c r="F14" i="66"/>
  <c r="D15" i="66"/>
  <c r="F15" i="66"/>
  <c r="D16" i="66"/>
  <c r="F16" i="66"/>
  <c r="L16" i="66" s="1"/>
  <c r="L16" i="83" s="1"/>
  <c r="D17" i="66"/>
  <c r="F17" i="66"/>
  <c r="D18" i="66"/>
  <c r="G18" i="66" s="1"/>
  <c r="F18" i="66"/>
  <c r="D19" i="66"/>
  <c r="G19" i="66" s="1"/>
  <c r="F19" i="66"/>
  <c r="D20" i="66"/>
  <c r="F20" i="66"/>
  <c r="D21" i="66"/>
  <c r="F21" i="66"/>
  <c r="D22" i="66"/>
  <c r="F22" i="66"/>
  <c r="L22" i="66" s="1"/>
  <c r="D23" i="66"/>
  <c r="F23" i="66"/>
  <c r="D24" i="66"/>
  <c r="G24" i="66" s="1"/>
  <c r="F24" i="66"/>
  <c r="D25" i="66"/>
  <c r="G25" i="66" s="1"/>
  <c r="F25" i="66"/>
  <c r="D26" i="66"/>
  <c r="F26" i="66"/>
  <c r="D27" i="66"/>
  <c r="F27" i="66"/>
  <c r="D28" i="66"/>
  <c r="F28" i="66"/>
  <c r="L28" i="66" s="1"/>
  <c r="L28" i="83" s="1"/>
  <c r="D29" i="66"/>
  <c r="F29" i="66"/>
  <c r="D30" i="66"/>
  <c r="G30" i="66" s="1"/>
  <c r="F30" i="66"/>
  <c r="D31" i="66"/>
  <c r="G31" i="66" s="1"/>
  <c r="F31" i="66"/>
  <c r="D32" i="66"/>
  <c r="F32" i="66"/>
  <c r="D33" i="66"/>
  <c r="F33" i="66"/>
  <c r="D34" i="66"/>
  <c r="F34" i="66"/>
  <c r="D35" i="66"/>
  <c r="F35" i="66"/>
  <c r="D36" i="66"/>
  <c r="G36" i="66" s="1"/>
  <c r="F36" i="66"/>
  <c r="D37" i="66"/>
  <c r="G37" i="66" s="1"/>
  <c r="F37" i="66"/>
  <c r="D38" i="66"/>
  <c r="F38" i="66"/>
  <c r="D39" i="66"/>
  <c r="F39" i="66"/>
  <c r="D40" i="66"/>
  <c r="F40" i="66"/>
  <c r="L40" i="66" s="1"/>
  <c r="L40" i="83" s="1"/>
  <c r="D41" i="66"/>
  <c r="F41" i="66"/>
  <c r="D42" i="66"/>
  <c r="G42" i="66" s="1"/>
  <c r="F42" i="66"/>
  <c r="D43" i="66"/>
  <c r="G43" i="66" s="1"/>
  <c r="F43" i="66"/>
  <c r="D44" i="66"/>
  <c r="F44" i="66"/>
  <c r="D45" i="66"/>
  <c r="F45" i="66"/>
  <c r="D46" i="66"/>
  <c r="F46" i="66"/>
  <c r="L46" i="66" s="1"/>
  <c r="L46" i="83" s="1"/>
  <c r="D47" i="66"/>
  <c r="F47" i="66"/>
  <c r="D48" i="66"/>
  <c r="G48" i="66" s="1"/>
  <c r="F48" i="66"/>
  <c r="D49" i="66"/>
  <c r="G49" i="66" s="1"/>
  <c r="F49" i="66"/>
  <c r="D50" i="66"/>
  <c r="F50" i="66"/>
  <c r="D51" i="66"/>
  <c r="F51" i="66"/>
  <c r="D52" i="66"/>
  <c r="F52" i="66"/>
  <c r="L52" i="66" s="1"/>
  <c r="L52" i="83" s="1"/>
  <c r="D53" i="66"/>
  <c r="F53" i="66"/>
  <c r="D54" i="66"/>
  <c r="G54" i="66" s="1"/>
  <c r="F54" i="66"/>
  <c r="D55" i="66"/>
  <c r="G55" i="66" s="1"/>
  <c r="F55" i="66"/>
  <c r="D56" i="66"/>
  <c r="F56" i="66"/>
  <c r="D57" i="66"/>
  <c r="F57" i="66"/>
  <c r="D58" i="66"/>
  <c r="F58" i="66"/>
  <c r="L58" i="66" s="1"/>
  <c r="L58" i="83" s="1"/>
  <c r="D59" i="66"/>
  <c r="F59" i="66"/>
  <c r="D60" i="66"/>
  <c r="G60" i="66" s="1"/>
  <c r="F60" i="66"/>
  <c r="D61" i="66"/>
  <c r="G61" i="66" s="1"/>
  <c r="F61" i="66"/>
  <c r="D62" i="66"/>
  <c r="F62" i="66"/>
  <c r="D63" i="66"/>
  <c r="F63" i="66"/>
  <c r="D64" i="66"/>
  <c r="F64" i="66"/>
  <c r="L64" i="66" s="1"/>
  <c r="L64" i="83" s="1"/>
  <c r="D65" i="66"/>
  <c r="F65" i="66"/>
  <c r="D66" i="66"/>
  <c r="G66" i="66" s="1"/>
  <c r="F66" i="66"/>
  <c r="D67" i="66"/>
  <c r="G67" i="66" s="1"/>
  <c r="F67" i="66"/>
  <c r="D68" i="66"/>
  <c r="F68" i="66"/>
  <c r="D69" i="66"/>
  <c r="F69" i="66"/>
  <c r="D70" i="66"/>
  <c r="F70" i="66"/>
  <c r="L70" i="66" s="1"/>
  <c r="L70" i="83" s="1"/>
  <c r="D71" i="66"/>
  <c r="F71" i="66"/>
  <c r="D72" i="66"/>
  <c r="G72" i="66" s="1"/>
  <c r="F72" i="66"/>
  <c r="D73" i="66"/>
  <c r="G73" i="66" s="1"/>
  <c r="F73" i="66"/>
  <c r="D74" i="66"/>
  <c r="F74" i="66"/>
  <c r="D75" i="66"/>
  <c r="F75" i="66"/>
  <c r="D76" i="66"/>
  <c r="F76" i="66"/>
  <c r="L76" i="66" s="1"/>
  <c r="D77" i="66"/>
  <c r="F77" i="66"/>
  <c r="D78" i="66"/>
  <c r="G78" i="66" s="1"/>
  <c r="F78" i="66"/>
  <c r="D79" i="66"/>
  <c r="G79" i="66" s="1"/>
  <c r="F79" i="66"/>
  <c r="D80" i="66"/>
  <c r="F80" i="66"/>
  <c r="D81" i="66"/>
  <c r="F81" i="66"/>
  <c r="D82" i="66"/>
  <c r="F82" i="66"/>
  <c r="L82" i="66" s="1"/>
  <c r="D83" i="66"/>
  <c r="F83" i="66"/>
  <c r="D84" i="66"/>
  <c r="G84" i="66" s="1"/>
  <c r="F84" i="66"/>
  <c r="D85" i="66"/>
  <c r="G85" i="66" s="1"/>
  <c r="F85" i="66"/>
  <c r="D86" i="66"/>
  <c r="F86" i="66"/>
  <c r="D87" i="66"/>
  <c r="F87" i="66"/>
  <c r="D88" i="66"/>
  <c r="F88" i="66"/>
  <c r="L88" i="66" s="1"/>
  <c r="D89" i="66"/>
  <c r="F89" i="66"/>
  <c r="D90" i="66"/>
  <c r="G90" i="66" s="1"/>
  <c r="F90" i="66"/>
  <c r="D91" i="66"/>
  <c r="G91" i="66" s="1"/>
  <c r="F91" i="66"/>
  <c r="D92" i="66"/>
  <c r="F92" i="66"/>
  <c r="D93" i="66"/>
  <c r="F93" i="66"/>
  <c r="D94" i="66"/>
  <c r="F94" i="66"/>
  <c r="L94" i="66" s="1"/>
  <c r="L94" i="83" s="1"/>
  <c r="D95" i="66"/>
  <c r="F95" i="66"/>
  <c r="D96" i="66"/>
  <c r="G96" i="66" s="1"/>
  <c r="F96" i="66"/>
  <c r="D97" i="66"/>
  <c r="G97" i="66" s="1"/>
  <c r="F97" i="66"/>
  <c r="D98" i="66"/>
  <c r="F98" i="66"/>
  <c r="D99" i="66"/>
  <c r="F99" i="66"/>
  <c r="D100" i="66"/>
  <c r="F100" i="66"/>
  <c r="L100" i="66" s="1"/>
  <c r="D101" i="66"/>
  <c r="F101" i="66"/>
  <c r="D102" i="66"/>
  <c r="G102" i="66" s="1"/>
  <c r="F102" i="66"/>
  <c r="D103" i="66"/>
  <c r="G103" i="66" s="1"/>
  <c r="F103" i="66"/>
  <c r="D104" i="66"/>
  <c r="F104" i="66"/>
  <c r="D105" i="66"/>
  <c r="F105" i="66"/>
  <c r="D106" i="66"/>
  <c r="F106" i="66"/>
  <c r="L106" i="66" s="1"/>
  <c r="D107" i="66"/>
  <c r="F107" i="66"/>
  <c r="D108" i="66"/>
  <c r="G108" i="66" s="1"/>
  <c r="F108" i="66"/>
  <c r="D109" i="66"/>
  <c r="G109" i="66" s="1"/>
  <c r="F109" i="66"/>
  <c r="D110" i="66"/>
  <c r="F110" i="66"/>
  <c r="D111" i="66"/>
  <c r="F111" i="66"/>
  <c r="D112" i="66"/>
  <c r="F112" i="66"/>
  <c r="L112" i="66" s="1"/>
  <c r="D113" i="66"/>
  <c r="F113" i="66"/>
  <c r="D114" i="66"/>
  <c r="G114" i="66" s="1"/>
  <c r="F114" i="66"/>
  <c r="D115" i="66"/>
  <c r="G115" i="66" s="1"/>
  <c r="F115" i="66"/>
  <c r="D116" i="66"/>
  <c r="F116" i="66"/>
  <c r="D117" i="66"/>
  <c r="F117" i="66"/>
  <c r="D118" i="66"/>
  <c r="F118" i="66"/>
  <c r="D119" i="66"/>
  <c r="F119" i="66"/>
  <c r="D120" i="66"/>
  <c r="G120" i="66" s="1"/>
  <c r="F120" i="66"/>
  <c r="D121" i="66"/>
  <c r="G121" i="66" s="1"/>
  <c r="F121" i="66"/>
  <c r="D122" i="66"/>
  <c r="F122" i="66"/>
  <c r="D123" i="66"/>
  <c r="F123" i="66"/>
  <c r="D124" i="66"/>
  <c r="F124" i="66"/>
  <c r="L124" i="66" s="1"/>
  <c r="D125" i="66"/>
  <c r="F125" i="66"/>
  <c r="D126" i="66"/>
  <c r="G126" i="66" s="1"/>
  <c r="F126" i="66"/>
  <c r="D127" i="66"/>
  <c r="G127" i="66" s="1"/>
  <c r="F127" i="66"/>
  <c r="D128" i="66"/>
  <c r="F128" i="66"/>
  <c r="D129" i="66"/>
  <c r="F129" i="66"/>
  <c r="D130" i="66"/>
  <c r="F130" i="66"/>
  <c r="L130" i="66" s="1"/>
  <c r="D131" i="66"/>
  <c r="F131" i="66"/>
  <c r="D132" i="66"/>
  <c r="G132" i="66" s="1"/>
  <c r="F132" i="66"/>
  <c r="D133" i="66"/>
  <c r="G133" i="66" s="1"/>
  <c r="F133" i="66"/>
  <c r="D134" i="66"/>
  <c r="F134" i="66"/>
  <c r="D135" i="66"/>
  <c r="F135" i="66"/>
  <c r="D136" i="66"/>
  <c r="F136" i="66"/>
  <c r="L136" i="66" s="1"/>
  <c r="D137" i="66"/>
  <c r="F137" i="66"/>
  <c r="D138" i="66"/>
  <c r="G138" i="66" s="1"/>
  <c r="F138" i="66"/>
  <c r="D139" i="66"/>
  <c r="G139" i="66" s="1"/>
  <c r="F139" i="66"/>
  <c r="D140" i="66"/>
  <c r="F140" i="66"/>
  <c r="D141" i="66"/>
  <c r="F141" i="66"/>
  <c r="D142" i="66"/>
  <c r="F142" i="66"/>
  <c r="L142" i="66" s="1"/>
  <c r="D143" i="66"/>
  <c r="F143" i="66"/>
  <c r="D144" i="66"/>
  <c r="G144" i="66" s="1"/>
  <c r="F144" i="66"/>
  <c r="D145" i="66"/>
  <c r="G145" i="66" s="1"/>
  <c r="F145" i="66"/>
  <c r="D146" i="66"/>
  <c r="G146" i="66" s="1"/>
  <c r="F146" i="66"/>
  <c r="D147" i="66"/>
  <c r="F147" i="66"/>
  <c r="D148" i="66"/>
  <c r="F148" i="66"/>
  <c r="L148" i="66" s="1"/>
  <c r="D149" i="66"/>
  <c r="F149" i="66"/>
  <c r="D150" i="66"/>
  <c r="G150" i="66" s="1"/>
  <c r="F150" i="66"/>
  <c r="D151" i="66"/>
  <c r="G151" i="66" s="1"/>
  <c r="F151" i="66"/>
  <c r="D152" i="66"/>
  <c r="G152" i="66" s="1"/>
  <c r="F152" i="66"/>
  <c r="D153" i="66"/>
  <c r="F153" i="66"/>
  <c r="D154" i="66"/>
  <c r="F154" i="66"/>
  <c r="L154" i="66" s="1"/>
  <c r="D155" i="66"/>
  <c r="F155" i="66"/>
  <c r="D156" i="66"/>
  <c r="G156" i="66" s="1"/>
  <c r="F156" i="66"/>
  <c r="D157" i="66"/>
  <c r="G157" i="66" s="1"/>
  <c r="F157" i="66"/>
  <c r="D158" i="66"/>
  <c r="G158" i="66" s="1"/>
  <c r="F158" i="66"/>
  <c r="D159" i="66"/>
  <c r="F159" i="66"/>
  <c r="D160" i="66"/>
  <c r="F160" i="66"/>
  <c r="L160" i="66" s="1"/>
  <c r="L160" i="83" s="1"/>
  <c r="D161" i="66"/>
  <c r="F161" i="66"/>
  <c r="D162" i="66"/>
  <c r="G162" i="66" s="1"/>
  <c r="F162" i="66"/>
  <c r="D163" i="66"/>
  <c r="G163" i="66" s="1"/>
  <c r="F163" i="66"/>
  <c r="D164" i="66"/>
  <c r="G164" i="66" s="1"/>
  <c r="F164" i="66"/>
  <c r="D165" i="66"/>
  <c r="F165" i="66"/>
  <c r="D166" i="66"/>
  <c r="F166" i="66"/>
  <c r="D167" i="66"/>
  <c r="F167" i="66"/>
  <c r="C362" i="66"/>
  <c r="G362" i="66" s="1"/>
  <c r="C363" i="66"/>
  <c r="G363" i="66" s="1"/>
  <c r="C364" i="66"/>
  <c r="G364" i="66" s="1"/>
  <c r="C365" i="66"/>
  <c r="G365" i="66" s="1"/>
  <c r="C366" i="66"/>
  <c r="G366" i="66" s="1"/>
  <c r="C367" i="66"/>
  <c r="G367" i="66" s="1"/>
  <c r="C368" i="66"/>
  <c r="G368" i="66" s="1"/>
  <c r="C369" i="66"/>
  <c r="G369" i="66" s="1"/>
  <c r="C370" i="66"/>
  <c r="G370" i="66" s="1"/>
  <c r="C371" i="66"/>
  <c r="C372" i="66"/>
  <c r="G372" i="66" s="1"/>
  <c r="C373" i="66"/>
  <c r="G373" i="66" s="1"/>
  <c r="C374" i="66"/>
  <c r="G374" i="66" s="1"/>
  <c r="BC375" i="66"/>
  <c r="AX375" i="66"/>
  <c r="AT375" i="66"/>
  <c r="AX375" i="73"/>
  <c r="AT375" i="73"/>
  <c r="AX375" i="70"/>
  <c r="AT375" i="70"/>
  <c r="S2" i="63"/>
  <c r="S3" i="63"/>
  <c r="S4" i="63"/>
  <c r="S5" i="63"/>
  <c r="S6" i="63"/>
  <c r="S7" i="63"/>
  <c r="S8" i="63"/>
  <c r="S9" i="63"/>
  <c r="S10" i="63"/>
  <c r="S11" i="63"/>
  <c r="S12" i="63"/>
  <c r="S13" i="63"/>
  <c r="S14" i="63"/>
  <c r="S15" i="63"/>
  <c r="S16" i="63"/>
  <c r="S17" i="63"/>
  <c r="S18" i="63"/>
  <c r="S19" i="63"/>
  <c r="S20" i="63"/>
  <c r="S21" i="63"/>
  <c r="S22" i="63"/>
  <c r="S23" i="63"/>
  <c r="S24" i="63"/>
  <c r="S25" i="63"/>
  <c r="S26" i="63"/>
  <c r="S27" i="63"/>
  <c r="S28" i="63"/>
  <c r="S29" i="63"/>
  <c r="S30" i="63"/>
  <c r="S31" i="63"/>
  <c r="S32" i="63"/>
  <c r="S33" i="63"/>
  <c r="S34" i="63"/>
  <c r="S35" i="63"/>
  <c r="S36" i="63"/>
  <c r="S37" i="63"/>
  <c r="S38" i="63"/>
  <c r="S39" i="63"/>
  <c r="S40" i="63"/>
  <c r="S41" i="63"/>
  <c r="S42" i="63"/>
  <c r="S43" i="63"/>
  <c r="S44" i="63"/>
  <c r="S45" i="63"/>
  <c r="S46" i="63"/>
  <c r="S47" i="63"/>
  <c r="S48" i="63"/>
  <c r="S49" i="63"/>
  <c r="S50" i="63"/>
  <c r="S51" i="63"/>
  <c r="S52" i="63"/>
  <c r="S53" i="63"/>
  <c r="S54" i="63"/>
  <c r="S55" i="63"/>
  <c r="S56" i="63"/>
  <c r="S57" i="63"/>
  <c r="S58" i="63"/>
  <c r="S59" i="63"/>
  <c r="S60" i="63"/>
  <c r="S61" i="63"/>
  <c r="S62" i="63"/>
  <c r="S63" i="63"/>
  <c r="S64" i="63"/>
  <c r="S65" i="63"/>
  <c r="S66" i="63"/>
  <c r="S67" i="63"/>
  <c r="S68" i="63"/>
  <c r="S69" i="63"/>
  <c r="S70" i="63"/>
  <c r="S71" i="63"/>
  <c r="S72" i="63"/>
  <c r="S73" i="63"/>
  <c r="S74" i="63"/>
  <c r="S75" i="63"/>
  <c r="S76" i="63"/>
  <c r="S77" i="63"/>
  <c r="S78" i="63"/>
  <c r="S79" i="63"/>
  <c r="S80" i="63"/>
  <c r="S81" i="63"/>
  <c r="S82" i="63"/>
  <c r="S83" i="63"/>
  <c r="S84" i="63"/>
  <c r="S85" i="63"/>
  <c r="S86" i="63"/>
  <c r="S87" i="63"/>
  <c r="S88" i="63"/>
  <c r="S89" i="63"/>
  <c r="S90" i="63"/>
  <c r="S91" i="63"/>
  <c r="S92" i="63"/>
  <c r="S93" i="63"/>
  <c r="S94" i="63"/>
  <c r="S95" i="63"/>
  <c r="S96" i="63"/>
  <c r="S97" i="63"/>
  <c r="S98" i="63"/>
  <c r="S99" i="63"/>
  <c r="S100" i="63"/>
  <c r="S101" i="63"/>
  <c r="S102" i="63"/>
  <c r="S103" i="63"/>
  <c r="S104" i="63"/>
  <c r="S105" i="63"/>
  <c r="S106" i="63"/>
  <c r="S107" i="63"/>
  <c r="S108" i="63"/>
  <c r="S109" i="63"/>
  <c r="S110" i="63"/>
  <c r="S111" i="63"/>
  <c r="S112" i="63"/>
  <c r="S113" i="63"/>
  <c r="S114" i="63"/>
  <c r="S115" i="63"/>
  <c r="S116" i="63"/>
  <c r="S117" i="63"/>
  <c r="S118" i="63"/>
  <c r="S119" i="63"/>
  <c r="S120" i="63"/>
  <c r="S121" i="63"/>
  <c r="S122" i="63"/>
  <c r="S123" i="63"/>
  <c r="S124" i="63"/>
  <c r="S125" i="63"/>
  <c r="S126" i="63"/>
  <c r="S127" i="63"/>
  <c r="S128" i="63"/>
  <c r="S129" i="63"/>
  <c r="S130" i="63"/>
  <c r="S131" i="63"/>
  <c r="S132" i="63"/>
  <c r="S133" i="63"/>
  <c r="S134" i="63"/>
  <c r="S135" i="63"/>
  <c r="S136" i="63"/>
  <c r="S137" i="63"/>
  <c r="S138" i="63"/>
  <c r="S139" i="63"/>
  <c r="S140" i="63"/>
  <c r="S141" i="63"/>
  <c r="S142" i="63"/>
  <c r="S143" i="63"/>
  <c r="S144" i="63"/>
  <c r="S145" i="63"/>
  <c r="S146" i="63"/>
  <c r="S147" i="63"/>
  <c r="S148" i="63"/>
  <c r="S149" i="63"/>
  <c r="S150" i="63"/>
  <c r="S151" i="63"/>
  <c r="S152" i="63"/>
  <c r="S153" i="63"/>
  <c r="S154" i="63"/>
  <c r="S155" i="63"/>
  <c r="S156" i="63"/>
  <c r="S157" i="63"/>
  <c r="S158" i="63"/>
  <c r="S159" i="63"/>
  <c r="S160" i="63"/>
  <c r="S161" i="63"/>
  <c r="S162" i="63"/>
  <c r="S163" i="63"/>
  <c r="S164" i="63"/>
  <c r="S165" i="63"/>
  <c r="S166" i="63"/>
  <c r="S167" i="63"/>
  <c r="S168" i="63"/>
  <c r="S169" i="63"/>
  <c r="S170" i="63"/>
  <c r="S171" i="63"/>
  <c r="S172" i="63"/>
  <c r="S173" i="63"/>
  <c r="S174" i="63"/>
  <c r="S175" i="63"/>
  <c r="S176" i="63"/>
  <c r="S177" i="63"/>
  <c r="S178" i="63"/>
  <c r="S179" i="63"/>
  <c r="S180" i="63"/>
  <c r="S181" i="63"/>
  <c r="S182" i="63"/>
  <c r="S183" i="63"/>
  <c r="S184" i="63"/>
  <c r="S185" i="63"/>
  <c r="S186" i="63"/>
  <c r="S187" i="63"/>
  <c r="S188" i="63"/>
  <c r="S189" i="63"/>
  <c r="S190" i="63"/>
  <c r="S191" i="63"/>
  <c r="S192" i="63"/>
  <c r="S193" i="63"/>
  <c r="S194" i="63"/>
  <c r="S195" i="63"/>
  <c r="S196" i="63"/>
  <c r="S197" i="63"/>
  <c r="S198" i="63"/>
  <c r="S199" i="63"/>
  <c r="S200" i="63"/>
  <c r="S201" i="63"/>
  <c r="S202" i="63"/>
  <c r="S203" i="63"/>
  <c r="S204" i="63"/>
  <c r="S205" i="63"/>
  <c r="S206" i="63"/>
  <c r="S207" i="63"/>
  <c r="S208" i="63"/>
  <c r="S209" i="63"/>
  <c r="S210" i="63"/>
  <c r="S211" i="63"/>
  <c r="S212" i="63"/>
  <c r="S213" i="63"/>
  <c r="S214" i="63"/>
  <c r="S215" i="63"/>
  <c r="S216" i="63"/>
  <c r="S217" i="63"/>
  <c r="S218" i="63"/>
  <c r="S219" i="63"/>
  <c r="S220" i="63"/>
  <c r="S221" i="63"/>
  <c r="S222" i="63"/>
  <c r="S223" i="63"/>
  <c r="S224" i="63"/>
  <c r="S225" i="63"/>
  <c r="S226" i="63"/>
  <c r="S227" i="63"/>
  <c r="S228" i="63"/>
  <c r="S229" i="63"/>
  <c r="S230" i="63"/>
  <c r="S231" i="63"/>
  <c r="S232" i="63"/>
  <c r="S233" i="63"/>
  <c r="S234" i="63"/>
  <c r="S235" i="63"/>
  <c r="S236" i="63"/>
  <c r="S237" i="63"/>
  <c r="S238" i="63"/>
  <c r="S239" i="63"/>
  <c r="S240" i="63"/>
  <c r="S241" i="63"/>
  <c r="S242" i="63"/>
  <c r="S243" i="63"/>
  <c r="S244" i="63"/>
  <c r="S245" i="63"/>
  <c r="S246" i="63"/>
  <c r="S247" i="63"/>
  <c r="S248" i="63"/>
  <c r="S249" i="63"/>
  <c r="S250" i="63"/>
  <c r="S251" i="63"/>
  <c r="S252" i="63"/>
  <c r="S253" i="63"/>
  <c r="S254" i="63"/>
  <c r="S255" i="63"/>
  <c r="S256" i="63"/>
  <c r="S257" i="63"/>
  <c r="S258" i="63"/>
  <c r="S259" i="63"/>
  <c r="S260" i="63"/>
  <c r="S261" i="63"/>
  <c r="S262" i="63"/>
  <c r="S263" i="63"/>
  <c r="S264" i="63"/>
  <c r="S265" i="63"/>
  <c r="S266" i="63"/>
  <c r="S267" i="63"/>
  <c r="S268" i="63"/>
  <c r="S269" i="63"/>
  <c r="S270" i="63"/>
  <c r="S271" i="63"/>
  <c r="S272" i="63"/>
  <c r="S273" i="63"/>
  <c r="S274" i="63"/>
  <c r="S275" i="63"/>
  <c r="S276" i="63"/>
  <c r="S277" i="63"/>
  <c r="S278" i="63"/>
  <c r="S279" i="63"/>
  <c r="S280" i="63"/>
  <c r="S281" i="63"/>
  <c r="S282" i="63"/>
  <c r="S283" i="63"/>
  <c r="S284" i="63"/>
  <c r="S285" i="63"/>
  <c r="S286" i="63"/>
  <c r="S287" i="63"/>
  <c r="S288" i="63"/>
  <c r="S289" i="63"/>
  <c r="S290" i="63"/>
  <c r="S291" i="63"/>
  <c r="S292" i="63"/>
  <c r="S293" i="63"/>
  <c r="S294" i="63"/>
  <c r="S295" i="63"/>
  <c r="S296" i="63"/>
  <c r="S297" i="63"/>
  <c r="S298" i="63"/>
  <c r="S299" i="63"/>
  <c r="S300" i="63"/>
  <c r="S301" i="63"/>
  <c r="S302" i="63"/>
  <c r="S303" i="63"/>
  <c r="S304" i="63"/>
  <c r="S305" i="63"/>
  <c r="S306" i="63"/>
  <c r="S307" i="63"/>
  <c r="S308" i="63"/>
  <c r="S309" i="63"/>
  <c r="S310" i="63"/>
  <c r="S311" i="63"/>
  <c r="S312" i="63"/>
  <c r="S313" i="63"/>
  <c r="S314" i="63"/>
  <c r="S315" i="63"/>
  <c r="S316" i="63"/>
  <c r="S317" i="63"/>
  <c r="S318" i="63"/>
  <c r="S319" i="63"/>
  <c r="S320" i="63"/>
  <c r="S321" i="63"/>
  <c r="S322" i="63"/>
  <c r="S323" i="63"/>
  <c r="S324" i="63"/>
  <c r="S325" i="63"/>
  <c r="S326" i="63"/>
  <c r="S327" i="63"/>
  <c r="S328" i="63"/>
  <c r="S329" i="63"/>
  <c r="S330" i="63"/>
  <c r="S331" i="63"/>
  <c r="S332" i="63"/>
  <c r="S333" i="63"/>
  <c r="S334" i="63"/>
  <c r="S335" i="63"/>
  <c r="S336" i="63"/>
  <c r="S337" i="63"/>
  <c r="S338" i="63"/>
  <c r="S339" i="63"/>
  <c r="S340" i="63"/>
  <c r="S341" i="63"/>
  <c r="S342" i="63"/>
  <c r="S343" i="63"/>
  <c r="S344" i="63"/>
  <c r="S345" i="63"/>
  <c r="S346" i="63"/>
  <c r="S347" i="63"/>
  <c r="S348" i="63"/>
  <c r="S349" i="63"/>
  <c r="S350" i="63"/>
  <c r="S351" i="63"/>
  <c r="S352" i="63"/>
  <c r="S353" i="63"/>
  <c r="S354" i="63"/>
  <c r="S355" i="63"/>
  <c r="S356" i="63"/>
  <c r="S357" i="63"/>
  <c r="S358" i="63"/>
  <c r="S359" i="63"/>
  <c r="S360" i="63"/>
  <c r="S361" i="63"/>
  <c r="S362" i="63"/>
  <c r="S363" i="63"/>
  <c r="S364" i="63"/>
  <c r="S365" i="63"/>
  <c r="S366" i="63"/>
  <c r="S367" i="63"/>
  <c r="S368" i="63"/>
  <c r="S369" i="63"/>
  <c r="S370" i="63"/>
  <c r="S371" i="63"/>
  <c r="S372" i="63"/>
  <c r="S373" i="63"/>
  <c r="S374" i="63"/>
  <c r="BC375" i="63"/>
  <c r="AX375" i="63"/>
  <c r="AT375" i="63"/>
  <c r="S374" i="56"/>
  <c r="W369" i="66"/>
  <c r="W369" i="83" s="1"/>
  <c r="W368" i="66"/>
  <c r="Z368" i="66" s="1"/>
  <c r="W367" i="66"/>
  <c r="W367" i="83" s="1"/>
  <c r="W366" i="66"/>
  <c r="W365" i="66"/>
  <c r="W364" i="66"/>
  <c r="W363" i="66"/>
  <c r="I7" i="90"/>
  <c r="I8" i="90"/>
  <c r="I9" i="90"/>
  <c r="I10" i="90"/>
  <c r="I11" i="90"/>
  <c r="I12" i="90"/>
  <c r="I13" i="90"/>
  <c r="I14" i="90"/>
  <c r="I15" i="90"/>
  <c r="I16" i="90"/>
  <c r="I17" i="90"/>
  <c r="I18" i="90"/>
  <c r="I19" i="90"/>
  <c r="I20" i="90"/>
  <c r="I21" i="90"/>
  <c r="I22" i="90"/>
  <c r="I23" i="90"/>
  <c r="I24" i="90"/>
  <c r="I25" i="90"/>
  <c r="I26" i="90"/>
  <c r="BF374" i="83"/>
  <c r="BE374" i="83"/>
  <c r="BB374" i="83"/>
  <c r="BD374" i="83"/>
  <c r="BA374" i="83"/>
  <c r="AZ374" i="83"/>
  <c r="AY374" i="83"/>
  <c r="AW374" i="83"/>
  <c r="AV374" i="83"/>
  <c r="AU374" i="83"/>
  <c r="AS374" i="83"/>
  <c r="AR374" i="83"/>
  <c r="AQ374" i="83"/>
  <c r="AO374" i="83"/>
  <c r="AN374" i="83"/>
  <c r="AM374" i="83"/>
  <c r="AK374" i="83"/>
  <c r="AJ374" i="83"/>
  <c r="AI374" i="83"/>
  <c r="AG374" i="83"/>
  <c r="AF374" i="83"/>
  <c r="AE374" i="83"/>
  <c r="AB374" i="83"/>
  <c r="AA374" i="83"/>
  <c r="Y374" i="83"/>
  <c r="X374" i="83"/>
  <c r="W374" i="66"/>
  <c r="W374" i="83"/>
  <c r="V374" i="83"/>
  <c r="U374" i="83"/>
  <c r="R374" i="83"/>
  <c r="P374" i="83"/>
  <c r="M374" i="83"/>
  <c r="K374" i="83"/>
  <c r="F374" i="83"/>
  <c r="E374" i="83"/>
  <c r="D374" i="83"/>
  <c r="AX374" i="76"/>
  <c r="AT374" i="76"/>
  <c r="AP374" i="76"/>
  <c r="AL374" i="76"/>
  <c r="AH374" i="76"/>
  <c r="Z374" i="76"/>
  <c r="AC374" i="76" s="1"/>
  <c r="AD374" i="76" s="1"/>
  <c r="S374" i="76"/>
  <c r="T374" i="76"/>
  <c r="T374" i="83" s="1"/>
  <c r="N374" i="76"/>
  <c r="O374" i="76" s="1"/>
  <c r="H374" i="76"/>
  <c r="BC374" i="59"/>
  <c r="AX374" i="59"/>
  <c r="AT374" i="59"/>
  <c r="AP374" i="59"/>
  <c r="AL374" i="59"/>
  <c r="AH374" i="59"/>
  <c r="Z374" i="59"/>
  <c r="AC374" i="59" s="1"/>
  <c r="AD374" i="59" s="1"/>
  <c r="S374" i="59"/>
  <c r="O374" i="59"/>
  <c r="J374" i="59"/>
  <c r="N374" i="59" s="1"/>
  <c r="I374" i="59"/>
  <c r="I374" i="83" s="1"/>
  <c r="H374" i="59"/>
  <c r="C374" i="59"/>
  <c r="G374" i="59" s="1"/>
  <c r="BC374" i="79"/>
  <c r="AX374" i="79"/>
  <c r="AT374" i="79"/>
  <c r="AP374" i="79"/>
  <c r="AL374" i="79"/>
  <c r="AH374" i="79"/>
  <c r="Z374" i="79"/>
  <c r="AC374" i="79"/>
  <c r="AD374" i="79" s="1"/>
  <c r="S374" i="79"/>
  <c r="N374" i="79"/>
  <c r="H374" i="79"/>
  <c r="BC374" i="66"/>
  <c r="AX374" i="66"/>
  <c r="AT374" i="66"/>
  <c r="AP374" i="66"/>
  <c r="AL374" i="66"/>
  <c r="AH374" i="66"/>
  <c r="AD374" i="66"/>
  <c r="Z374" i="66"/>
  <c r="Q374" i="66"/>
  <c r="S374" i="66" s="1"/>
  <c r="L374" i="66"/>
  <c r="L374" i="83" s="1"/>
  <c r="I374" i="66"/>
  <c r="H374" i="66"/>
  <c r="AX374" i="73"/>
  <c r="AT374" i="73"/>
  <c r="AP374" i="73"/>
  <c r="AL374" i="73"/>
  <c r="AH374" i="73"/>
  <c r="AD374" i="73"/>
  <c r="Z374" i="73"/>
  <c r="S374" i="73"/>
  <c r="N374" i="73"/>
  <c r="O374" i="73" s="1"/>
  <c r="G374" i="73"/>
  <c r="AX374" i="70"/>
  <c r="AT374" i="70"/>
  <c r="AP374" i="70"/>
  <c r="AL374" i="70"/>
  <c r="AH374" i="70"/>
  <c r="AD374" i="70"/>
  <c r="Z374" i="70"/>
  <c r="Z374" i="56"/>
  <c r="S374" i="70"/>
  <c r="N374" i="70"/>
  <c r="O374" i="70"/>
  <c r="G374" i="70"/>
  <c r="H374" i="70"/>
  <c r="AC374" i="63"/>
  <c r="AD374" i="63" s="1"/>
  <c r="BC374" i="63"/>
  <c r="AX374" i="63"/>
  <c r="AT374" i="63"/>
  <c r="AP374" i="63"/>
  <c r="AL374" i="63"/>
  <c r="AH374" i="63"/>
  <c r="O374" i="63"/>
  <c r="N374" i="63"/>
  <c r="H374" i="63"/>
  <c r="BC374" i="56"/>
  <c r="AX374" i="56"/>
  <c r="AT374" i="56"/>
  <c r="AP374" i="56"/>
  <c r="AL374" i="56"/>
  <c r="AH374" i="56"/>
  <c r="AC374" i="56"/>
  <c r="AD374" i="56" s="1"/>
  <c r="N374" i="56"/>
  <c r="G374" i="56"/>
  <c r="J374" i="66"/>
  <c r="I374" i="79"/>
  <c r="Q374" i="83"/>
  <c r="E32" i="88"/>
  <c r="D32" i="88"/>
  <c r="C32" i="88"/>
  <c r="B32" i="88"/>
  <c r="BF373" i="83"/>
  <c r="BE373" i="83"/>
  <c r="BB373" i="83"/>
  <c r="BD373" i="83"/>
  <c r="BA373" i="83"/>
  <c r="AZ373" i="83"/>
  <c r="AY373" i="83"/>
  <c r="AW373" i="83"/>
  <c r="AV373" i="83"/>
  <c r="AU373" i="83"/>
  <c r="AS373" i="83"/>
  <c r="AR373" i="83"/>
  <c r="AQ373" i="83"/>
  <c r="AO373" i="83"/>
  <c r="AN373" i="83"/>
  <c r="AM373" i="83"/>
  <c r="AK373" i="83"/>
  <c r="AJ373" i="83"/>
  <c r="AI373" i="83"/>
  <c r="AG373" i="83"/>
  <c r="AF373" i="83"/>
  <c r="AE373" i="83"/>
  <c r="AB373" i="83"/>
  <c r="AA373" i="83"/>
  <c r="Y373" i="83"/>
  <c r="X373" i="83"/>
  <c r="V373" i="83"/>
  <c r="U373" i="83"/>
  <c r="R373" i="83"/>
  <c r="P373" i="83"/>
  <c r="M373" i="83"/>
  <c r="K373" i="83"/>
  <c r="F373" i="83"/>
  <c r="E373" i="83"/>
  <c r="D373" i="83"/>
  <c r="H373" i="76"/>
  <c r="AX373" i="76"/>
  <c r="AT373" i="76"/>
  <c r="AP373" i="76"/>
  <c r="AL373" i="76"/>
  <c r="AH373" i="76"/>
  <c r="Z373" i="76"/>
  <c r="AC373" i="76" s="1"/>
  <c r="AD373" i="76" s="1"/>
  <c r="S373" i="76"/>
  <c r="T373" i="76" s="1"/>
  <c r="T373" i="83"/>
  <c r="N373" i="76"/>
  <c r="O373" i="76"/>
  <c r="BC373" i="59"/>
  <c r="AX373" i="59"/>
  <c r="AT373" i="59"/>
  <c r="AP373" i="59"/>
  <c r="AL373" i="59"/>
  <c r="AH373" i="59"/>
  <c r="Z373" i="59"/>
  <c r="AC373" i="59" s="1"/>
  <c r="AD373" i="59" s="1"/>
  <c r="S373" i="59"/>
  <c r="O373" i="59"/>
  <c r="J373" i="59"/>
  <c r="N373" i="59"/>
  <c r="I373" i="59"/>
  <c r="H373" i="59"/>
  <c r="C373" i="59"/>
  <c r="G373" i="59" s="1"/>
  <c r="BC373" i="56"/>
  <c r="AX373" i="56"/>
  <c r="AT373" i="56"/>
  <c r="AP373" i="56"/>
  <c r="AL373" i="56"/>
  <c r="AH373" i="56"/>
  <c r="Z373" i="56"/>
  <c r="AC373" i="56"/>
  <c r="AD373" i="56" s="1"/>
  <c r="S373" i="56"/>
  <c r="N373" i="56"/>
  <c r="G373" i="56"/>
  <c r="H373" i="79"/>
  <c r="BC373" i="79"/>
  <c r="AX373" i="79"/>
  <c r="AT373" i="79"/>
  <c r="AP373" i="79"/>
  <c r="AL373" i="79"/>
  <c r="AH373" i="79"/>
  <c r="Z373" i="79"/>
  <c r="S373" i="79"/>
  <c r="N373" i="79"/>
  <c r="I373" i="79"/>
  <c r="I373" i="66"/>
  <c r="I373" i="83"/>
  <c r="AX373" i="73"/>
  <c r="AT373" i="73"/>
  <c r="AP373" i="73"/>
  <c r="AL373" i="73"/>
  <c r="AH373" i="73"/>
  <c r="AD373" i="73"/>
  <c r="Z373" i="73"/>
  <c r="S373" i="73"/>
  <c r="N373" i="73"/>
  <c r="O373" i="73" s="1"/>
  <c r="G373" i="73"/>
  <c r="H373" i="73"/>
  <c r="AX373" i="70"/>
  <c r="AT373" i="70"/>
  <c r="AP373" i="70"/>
  <c r="AL373" i="70"/>
  <c r="AH373" i="70"/>
  <c r="AD373" i="70"/>
  <c r="Z373" i="70"/>
  <c r="S373" i="70"/>
  <c r="N373" i="70"/>
  <c r="O373" i="70" s="1"/>
  <c r="G373" i="70"/>
  <c r="H373" i="70" s="1"/>
  <c r="O373" i="63"/>
  <c r="H373" i="63"/>
  <c r="BC373" i="63"/>
  <c r="AX373" i="63"/>
  <c r="AT373" i="63"/>
  <c r="AP373" i="63"/>
  <c r="AL373" i="63"/>
  <c r="AH373" i="63"/>
  <c r="AC373" i="63"/>
  <c r="N373" i="63"/>
  <c r="BC373" i="66"/>
  <c r="AX373" i="66"/>
  <c r="AT373" i="66"/>
  <c r="AP373" i="66"/>
  <c r="AL373" i="66"/>
  <c r="AH373" i="66"/>
  <c r="AD373" i="66"/>
  <c r="W373" i="66"/>
  <c r="Z373" i="66"/>
  <c r="Q373" i="66"/>
  <c r="S373" i="66"/>
  <c r="L373" i="66"/>
  <c r="L373" i="83"/>
  <c r="Q373" i="83"/>
  <c r="J373" i="66"/>
  <c r="N373" i="66" s="1"/>
  <c r="W373" i="83"/>
  <c r="O372" i="63"/>
  <c r="H372" i="63"/>
  <c r="H356" i="63"/>
  <c r="O356" i="63"/>
  <c r="O358" i="63"/>
  <c r="N358" i="63"/>
  <c r="H358" i="63"/>
  <c r="O357" i="63"/>
  <c r="N357" i="63"/>
  <c r="H357" i="63"/>
  <c r="N356" i="63"/>
  <c r="O355" i="63"/>
  <c r="N355" i="63"/>
  <c r="H355" i="63"/>
  <c r="O354" i="63"/>
  <c r="N354" i="63"/>
  <c r="H354" i="63"/>
  <c r="O353" i="63"/>
  <c r="N353" i="63"/>
  <c r="H353" i="63"/>
  <c r="O352" i="63"/>
  <c r="N352" i="63"/>
  <c r="H352" i="63"/>
  <c r="O351" i="63"/>
  <c r="N351" i="63"/>
  <c r="H351" i="63"/>
  <c r="O350" i="63"/>
  <c r="N350" i="63"/>
  <c r="H350" i="63"/>
  <c r="O349" i="63"/>
  <c r="N349" i="63"/>
  <c r="H349" i="63"/>
  <c r="O348" i="63"/>
  <c r="N348" i="63"/>
  <c r="H348" i="63"/>
  <c r="O347" i="63"/>
  <c r="H347" i="63"/>
  <c r="H346" i="63"/>
  <c r="H345" i="63"/>
  <c r="H344" i="63"/>
  <c r="O346" i="63"/>
  <c r="O345" i="63"/>
  <c r="O344" i="63"/>
  <c r="J373" i="83"/>
  <c r="BF372" i="83"/>
  <c r="BE372" i="83"/>
  <c r="BB372" i="83"/>
  <c r="BD372" i="83"/>
  <c r="BA372" i="83"/>
  <c r="AZ372" i="83"/>
  <c r="AY372" i="83"/>
  <c r="AW372" i="83"/>
  <c r="AV372" i="83"/>
  <c r="AU372" i="83"/>
  <c r="AS372" i="83"/>
  <c r="AR372" i="83"/>
  <c r="AQ372" i="83"/>
  <c r="AO372" i="83"/>
  <c r="AN372" i="83"/>
  <c r="AM372" i="83"/>
  <c r="AK372" i="83"/>
  <c r="AJ372" i="83"/>
  <c r="AI372" i="83"/>
  <c r="AG372" i="83"/>
  <c r="AF372" i="83"/>
  <c r="AE372" i="83"/>
  <c r="AB372" i="83"/>
  <c r="AA372" i="83"/>
  <c r="Y372" i="83"/>
  <c r="X372" i="83"/>
  <c r="W372" i="66"/>
  <c r="W372" i="83"/>
  <c r="V372" i="83"/>
  <c r="U372" i="83"/>
  <c r="R372" i="83"/>
  <c r="P372" i="83"/>
  <c r="M372" i="83"/>
  <c r="K372" i="83"/>
  <c r="F372" i="83"/>
  <c r="E372" i="83"/>
  <c r="D372" i="83"/>
  <c r="AX372" i="76"/>
  <c r="AT372" i="76"/>
  <c r="AP372" i="76"/>
  <c r="AL372" i="76"/>
  <c r="AH372" i="76"/>
  <c r="Z372" i="76"/>
  <c r="AC372" i="76"/>
  <c r="AD372" i="76" s="1"/>
  <c r="S372" i="76"/>
  <c r="T372" i="76"/>
  <c r="N372" i="76"/>
  <c r="O372" i="76"/>
  <c r="H372" i="76"/>
  <c r="BC372" i="59"/>
  <c r="AX372" i="59"/>
  <c r="AT372" i="59"/>
  <c r="AP372" i="59"/>
  <c r="AL372" i="59"/>
  <c r="AH372" i="59"/>
  <c r="Z372" i="59"/>
  <c r="AC372" i="59" s="1"/>
  <c r="AD372" i="59" s="1"/>
  <c r="S372" i="59"/>
  <c r="O372" i="59"/>
  <c r="J372" i="59"/>
  <c r="N372" i="59"/>
  <c r="I372" i="59"/>
  <c r="H372" i="59"/>
  <c r="C372" i="59"/>
  <c r="G372" i="59" s="1"/>
  <c r="BC372" i="56"/>
  <c r="AX372" i="56"/>
  <c r="AT372" i="56"/>
  <c r="AP372" i="56"/>
  <c r="AL372" i="56"/>
  <c r="AH372" i="56"/>
  <c r="Z372" i="56"/>
  <c r="AC372" i="56"/>
  <c r="AD372" i="56" s="1"/>
  <c r="S372" i="56"/>
  <c r="N372" i="56"/>
  <c r="G372" i="56"/>
  <c r="BC372" i="79"/>
  <c r="AX372" i="79"/>
  <c r="AT372" i="79"/>
  <c r="AP372" i="79"/>
  <c r="AL372" i="79"/>
  <c r="AH372" i="79"/>
  <c r="Z372" i="79"/>
  <c r="AC372" i="79"/>
  <c r="AD372" i="79" s="1"/>
  <c r="S372" i="79"/>
  <c r="N372" i="79"/>
  <c r="I372" i="79"/>
  <c r="H372" i="79"/>
  <c r="BC372" i="66"/>
  <c r="AX372" i="66"/>
  <c r="AT372" i="66"/>
  <c r="AP372" i="66"/>
  <c r="AL372" i="66"/>
  <c r="AH372" i="66"/>
  <c r="AD372" i="66"/>
  <c r="Z372" i="66"/>
  <c r="Q372" i="66"/>
  <c r="Q372" i="83" s="1"/>
  <c r="L372" i="66"/>
  <c r="L372" i="83" s="1"/>
  <c r="I372" i="66"/>
  <c r="AX372" i="73"/>
  <c r="AT372" i="73"/>
  <c r="AP372" i="73"/>
  <c r="AL372" i="73"/>
  <c r="AH372" i="73"/>
  <c r="AD372" i="73"/>
  <c r="Z372" i="73"/>
  <c r="S372" i="73"/>
  <c r="N372" i="73"/>
  <c r="O372" i="73" s="1"/>
  <c r="G372" i="73"/>
  <c r="H372" i="73"/>
  <c r="AX372" i="70"/>
  <c r="AT372" i="70"/>
  <c r="AP372" i="70"/>
  <c r="AL372" i="70"/>
  <c r="AH372" i="70"/>
  <c r="AD372" i="70"/>
  <c r="Z372" i="70"/>
  <c r="S372" i="70"/>
  <c r="N372" i="70"/>
  <c r="O372" i="70" s="1"/>
  <c r="G372" i="70"/>
  <c r="H372" i="70"/>
  <c r="H372" i="66"/>
  <c r="J372" i="66"/>
  <c r="C372" i="83"/>
  <c r="G372" i="83"/>
  <c r="B14" i="88"/>
  <c r="C14" i="88"/>
  <c r="D14" i="88"/>
  <c r="E14" i="88"/>
  <c r="C15" i="88"/>
  <c r="E33" i="88"/>
  <c r="C33" i="88"/>
  <c r="B33" i="88"/>
  <c r="D33" i="88"/>
  <c r="B15" i="88"/>
  <c r="E15" i="88"/>
  <c r="D15" i="88"/>
  <c r="BF371" i="83"/>
  <c r="BE371" i="83"/>
  <c r="BB371" i="83"/>
  <c r="BD371" i="83"/>
  <c r="BA371" i="83"/>
  <c r="AZ371" i="83"/>
  <c r="AY371" i="83"/>
  <c r="AW371" i="83"/>
  <c r="AV371" i="83"/>
  <c r="AU371" i="83"/>
  <c r="AS371" i="83"/>
  <c r="AR371" i="83"/>
  <c r="AQ371" i="83"/>
  <c r="AO371" i="83"/>
  <c r="AN371" i="83"/>
  <c r="AM371" i="83"/>
  <c r="AK371" i="83"/>
  <c r="AJ371" i="83"/>
  <c r="AI371" i="83"/>
  <c r="AG371" i="83"/>
  <c r="AF371" i="83"/>
  <c r="AE371" i="83"/>
  <c r="AB371" i="83"/>
  <c r="AA371" i="83"/>
  <c r="Y371" i="83"/>
  <c r="X371" i="83"/>
  <c r="V371" i="83"/>
  <c r="U371" i="83"/>
  <c r="R371" i="83"/>
  <c r="P371" i="83"/>
  <c r="M371" i="83"/>
  <c r="K371" i="83"/>
  <c r="F371" i="83"/>
  <c r="E371" i="83"/>
  <c r="D371" i="83"/>
  <c r="AX371" i="76"/>
  <c r="AT371" i="76"/>
  <c r="AP371" i="76"/>
  <c r="AL371" i="76"/>
  <c r="AH371" i="76"/>
  <c r="Z371" i="76"/>
  <c r="AC371" i="76"/>
  <c r="AD371" i="76" s="1"/>
  <c r="S371" i="76"/>
  <c r="T371" i="76"/>
  <c r="N371" i="76"/>
  <c r="O371" i="76"/>
  <c r="H371" i="76"/>
  <c r="BC371" i="56"/>
  <c r="AX371" i="56"/>
  <c r="AT371" i="56"/>
  <c r="AP371" i="56"/>
  <c r="AL371" i="56"/>
  <c r="AH371" i="56"/>
  <c r="Z371" i="56"/>
  <c r="AC371" i="56" s="1"/>
  <c r="AD371" i="56" s="1"/>
  <c r="S371" i="56"/>
  <c r="N371" i="56"/>
  <c r="G371" i="56"/>
  <c r="BC371" i="79"/>
  <c r="AX371" i="79"/>
  <c r="AT371" i="79"/>
  <c r="AP371" i="79"/>
  <c r="AL371" i="79"/>
  <c r="AH371" i="79"/>
  <c r="Z371" i="79"/>
  <c r="AC371" i="79"/>
  <c r="AD371" i="79" s="1"/>
  <c r="S371" i="79"/>
  <c r="N371" i="79"/>
  <c r="I371" i="79"/>
  <c r="H371" i="79"/>
  <c r="BC371" i="66"/>
  <c r="AX371" i="66"/>
  <c r="AT371" i="66"/>
  <c r="AP371" i="66"/>
  <c r="AL371" i="66"/>
  <c r="AH371" i="66"/>
  <c r="AD371" i="66"/>
  <c r="W371" i="66"/>
  <c r="Z371" i="66" s="1"/>
  <c r="Q371" i="66"/>
  <c r="L371" i="66"/>
  <c r="L371" i="83"/>
  <c r="I371" i="66"/>
  <c r="AX371" i="73"/>
  <c r="AT371" i="73"/>
  <c r="AP371" i="73"/>
  <c r="AL371" i="73"/>
  <c r="AH371" i="73"/>
  <c r="AD371" i="73"/>
  <c r="Z371" i="73"/>
  <c r="S371" i="73"/>
  <c r="N371" i="73"/>
  <c r="O371" i="73" s="1"/>
  <c r="G371" i="73"/>
  <c r="H371" i="73" s="1"/>
  <c r="AX371" i="70"/>
  <c r="AT371" i="70"/>
  <c r="AP371" i="70"/>
  <c r="AL371" i="70"/>
  <c r="AH371" i="70"/>
  <c r="AD371" i="70"/>
  <c r="Z371" i="70"/>
  <c r="S371" i="70"/>
  <c r="N371" i="70"/>
  <c r="O371" i="70" s="1"/>
  <c r="G371" i="70"/>
  <c r="W371" i="83"/>
  <c r="T372" i="63"/>
  <c r="BC372" i="63"/>
  <c r="AX372" i="63"/>
  <c r="AT372" i="63"/>
  <c r="AP372" i="63"/>
  <c r="AL372" i="63"/>
  <c r="AH372" i="63"/>
  <c r="AC372" i="63"/>
  <c r="AD372" i="63" s="1"/>
  <c r="N372" i="63"/>
  <c r="BC371" i="63"/>
  <c r="AX371" i="63"/>
  <c r="AT371" i="63"/>
  <c r="AP371" i="63"/>
  <c r="AL371" i="63"/>
  <c r="AH371" i="63"/>
  <c r="AC371" i="63"/>
  <c r="T371" i="63"/>
  <c r="O371" i="63"/>
  <c r="N371" i="63"/>
  <c r="H371" i="63"/>
  <c r="J371" i="59"/>
  <c r="I371" i="59"/>
  <c r="I371" i="83" s="1"/>
  <c r="H371" i="59"/>
  <c r="C371" i="59"/>
  <c r="G371" i="59" s="1"/>
  <c r="BC371" i="59"/>
  <c r="AX371" i="59"/>
  <c r="AT371" i="59"/>
  <c r="AP371" i="59"/>
  <c r="AL371" i="59"/>
  <c r="AH371" i="59"/>
  <c r="Z371" i="59"/>
  <c r="AC371" i="59" s="1"/>
  <c r="AD371" i="59" s="1"/>
  <c r="S371" i="59"/>
  <c r="O371" i="59"/>
  <c r="L31" i="62"/>
  <c r="Z10" i="62"/>
  <c r="N371" i="59"/>
  <c r="BF370" i="83"/>
  <c r="BE370" i="83"/>
  <c r="BB370" i="83"/>
  <c r="BD370" i="83"/>
  <c r="BA370" i="83"/>
  <c r="AZ370" i="83"/>
  <c r="AY370" i="83"/>
  <c r="AW370" i="83"/>
  <c r="AV370" i="83"/>
  <c r="AU370" i="83"/>
  <c r="AS370" i="83"/>
  <c r="AR370" i="83"/>
  <c r="AQ370" i="83"/>
  <c r="AO370" i="83"/>
  <c r="AN370" i="83"/>
  <c r="AM370" i="83"/>
  <c r="AK370" i="83"/>
  <c r="AJ370" i="83"/>
  <c r="AI370" i="83"/>
  <c r="AG370" i="83"/>
  <c r="AF370" i="83"/>
  <c r="AE370" i="83"/>
  <c r="AB370" i="83"/>
  <c r="AA370" i="83"/>
  <c r="Y370" i="83"/>
  <c r="X370" i="83"/>
  <c r="V370" i="83"/>
  <c r="U370" i="83"/>
  <c r="R370" i="83"/>
  <c r="P370" i="83"/>
  <c r="M370" i="83"/>
  <c r="K370" i="83"/>
  <c r="F370" i="83"/>
  <c r="E370" i="83"/>
  <c r="D370" i="83"/>
  <c r="AX370" i="76"/>
  <c r="AT370" i="76"/>
  <c r="AP370" i="76"/>
  <c r="AL370" i="76"/>
  <c r="AH370" i="76"/>
  <c r="Z370" i="76"/>
  <c r="AC370" i="76" s="1"/>
  <c r="AD370" i="76" s="1"/>
  <c r="S370" i="76"/>
  <c r="T370" i="76" s="1"/>
  <c r="N370" i="76"/>
  <c r="O370" i="76" s="1"/>
  <c r="H370" i="76"/>
  <c r="BC370" i="59"/>
  <c r="AX370" i="59"/>
  <c r="AT370" i="59"/>
  <c r="AP370" i="59"/>
  <c r="AL370" i="59"/>
  <c r="AH370" i="59"/>
  <c r="Z370" i="59"/>
  <c r="AC370" i="59" s="1"/>
  <c r="AD370" i="59" s="1"/>
  <c r="S370" i="59"/>
  <c r="O370" i="59"/>
  <c r="N370" i="59"/>
  <c r="H370" i="59"/>
  <c r="BC370" i="56"/>
  <c r="AX370" i="56"/>
  <c r="AT370" i="56"/>
  <c r="AP370" i="56"/>
  <c r="AL370" i="56"/>
  <c r="AH370" i="56"/>
  <c r="Z370" i="56"/>
  <c r="AC370" i="56" s="1"/>
  <c r="AD370" i="56" s="1"/>
  <c r="S370" i="56"/>
  <c r="N370" i="56"/>
  <c r="G370" i="56"/>
  <c r="AX370" i="73"/>
  <c r="AT370" i="73"/>
  <c r="AP370" i="73"/>
  <c r="AL370" i="73"/>
  <c r="AH370" i="73"/>
  <c r="AD370" i="73"/>
  <c r="Z370" i="73"/>
  <c r="S370" i="73"/>
  <c r="N370" i="73"/>
  <c r="O370" i="73" s="1"/>
  <c r="G370" i="73"/>
  <c r="H370" i="73"/>
  <c r="AX370" i="70"/>
  <c r="AT370" i="70"/>
  <c r="AP370" i="70"/>
  <c r="AL370" i="70"/>
  <c r="AH370" i="70"/>
  <c r="AD370" i="70"/>
  <c r="Z370" i="70"/>
  <c r="S370" i="70"/>
  <c r="N370" i="70"/>
  <c r="O370" i="70" s="1"/>
  <c r="G370" i="70"/>
  <c r="BC370" i="63"/>
  <c r="AX370" i="63"/>
  <c r="AT370" i="63"/>
  <c r="AP370" i="63"/>
  <c r="AL370" i="63"/>
  <c r="AH370" i="63"/>
  <c r="AC370" i="63"/>
  <c r="AD370" i="63" s="1"/>
  <c r="T370" i="63"/>
  <c r="O370" i="63"/>
  <c r="N370" i="63"/>
  <c r="H370" i="63"/>
  <c r="BC370" i="79"/>
  <c r="AX370" i="79"/>
  <c r="AT370" i="79"/>
  <c r="AP370" i="79"/>
  <c r="AL370" i="79"/>
  <c r="AH370" i="79"/>
  <c r="Z370" i="79"/>
  <c r="AC370" i="79"/>
  <c r="AD370" i="79" s="1"/>
  <c r="S370" i="79"/>
  <c r="N370" i="79"/>
  <c r="I370" i="79"/>
  <c r="H370" i="79"/>
  <c r="AD370" i="66"/>
  <c r="W370" i="66"/>
  <c r="W362" i="66"/>
  <c r="Q370" i="66"/>
  <c r="I370" i="66"/>
  <c r="BG16" i="67"/>
  <c r="BC370" i="66"/>
  <c r="AX370" i="66"/>
  <c r="AT370" i="66"/>
  <c r="AP370" i="66"/>
  <c r="AL370" i="66"/>
  <c r="AH370" i="66"/>
  <c r="L370" i="66"/>
  <c r="L370" i="83" s="1"/>
  <c r="J370" i="66"/>
  <c r="N370" i="66" s="1"/>
  <c r="L34" i="67"/>
  <c r="L27" i="67"/>
  <c r="L29" i="67"/>
  <c r="R26" i="67"/>
  <c r="J24" i="67"/>
  <c r="V23" i="67"/>
  <c r="N22" i="67"/>
  <c r="J22" i="67"/>
  <c r="Z19" i="67"/>
  <c r="Z21" i="67"/>
  <c r="BB18" i="67"/>
  <c r="AH18" i="67"/>
  <c r="AL18" i="67"/>
  <c r="AD15" i="67"/>
  <c r="AX14" i="67"/>
  <c r="AT11" i="67"/>
  <c r="AP11" i="67"/>
  <c r="AD10" i="67"/>
  <c r="C370" i="83"/>
  <c r="Z370" i="66"/>
  <c r="W370" i="83"/>
  <c r="S370" i="66"/>
  <c r="Q370" i="83"/>
  <c r="AD19" i="67"/>
  <c r="AD16" i="67"/>
  <c r="BF369" i="83"/>
  <c r="BE369" i="83"/>
  <c r="BB369" i="83"/>
  <c r="BD369" i="83"/>
  <c r="BA369" i="83"/>
  <c r="AZ369" i="83"/>
  <c r="AY369" i="83"/>
  <c r="AW369" i="83"/>
  <c r="AV369" i="83"/>
  <c r="AU369" i="83"/>
  <c r="AS369" i="83"/>
  <c r="AR369" i="83"/>
  <c r="AQ369" i="83"/>
  <c r="AO369" i="83"/>
  <c r="AN369" i="83"/>
  <c r="AM369" i="83"/>
  <c r="AK369" i="83"/>
  <c r="AJ369" i="83"/>
  <c r="AI369" i="83"/>
  <c r="AG369" i="83"/>
  <c r="AF369" i="83"/>
  <c r="AE369" i="83"/>
  <c r="AB369" i="83"/>
  <c r="AA369" i="83"/>
  <c r="Y369" i="83"/>
  <c r="X369" i="83"/>
  <c r="V369" i="83"/>
  <c r="U369" i="83"/>
  <c r="R369" i="83"/>
  <c r="Q369" i="83"/>
  <c r="P369" i="83"/>
  <c r="M369" i="83"/>
  <c r="K369" i="83"/>
  <c r="F369" i="83"/>
  <c r="E369" i="83"/>
  <c r="D369" i="83"/>
  <c r="C369" i="83"/>
  <c r="AX369" i="76"/>
  <c r="AT369" i="76"/>
  <c r="AP369" i="76"/>
  <c r="AL369" i="76"/>
  <c r="AH369" i="76"/>
  <c r="Z369" i="76"/>
  <c r="AC369" i="76"/>
  <c r="AD369" i="76" s="1"/>
  <c r="S369" i="76"/>
  <c r="T369" i="76" s="1"/>
  <c r="T369" i="63"/>
  <c r="N369" i="76"/>
  <c r="O369" i="76" s="1"/>
  <c r="H369" i="76"/>
  <c r="BC369" i="59"/>
  <c r="AX369" i="59"/>
  <c r="AT369" i="59"/>
  <c r="AP369" i="59"/>
  <c r="AL369" i="59"/>
  <c r="AH369" i="59"/>
  <c r="Z369" i="59"/>
  <c r="AC369" i="59" s="1"/>
  <c r="AD369" i="59" s="1"/>
  <c r="S369" i="59"/>
  <c r="O369" i="59"/>
  <c r="N369" i="59"/>
  <c r="H369" i="59"/>
  <c r="BC369" i="56"/>
  <c r="AX369" i="56"/>
  <c r="AT369" i="56"/>
  <c r="AP369" i="56"/>
  <c r="AL369" i="56"/>
  <c r="AH369" i="56"/>
  <c r="Z369" i="56"/>
  <c r="AC369" i="56" s="1"/>
  <c r="AD369" i="56" s="1"/>
  <c r="S369" i="56"/>
  <c r="N369" i="56"/>
  <c r="G369" i="56"/>
  <c r="BC369" i="79"/>
  <c r="AX369" i="79"/>
  <c r="AT369" i="79"/>
  <c r="AP369" i="79"/>
  <c r="AL369" i="79"/>
  <c r="AH369" i="79"/>
  <c r="Z369" i="79"/>
  <c r="S369" i="79"/>
  <c r="N369" i="79"/>
  <c r="I369" i="79"/>
  <c r="H369" i="79"/>
  <c r="BC369" i="66"/>
  <c r="AX369" i="66"/>
  <c r="AT369" i="66"/>
  <c r="AP369" i="66"/>
  <c r="AL369" i="66"/>
  <c r="AH369" i="66"/>
  <c r="AD369" i="66"/>
  <c r="S369" i="66"/>
  <c r="L369" i="66"/>
  <c r="L369" i="83"/>
  <c r="I369" i="66"/>
  <c r="H369" i="66"/>
  <c r="AX369" i="73"/>
  <c r="AT369" i="73"/>
  <c r="AP369" i="73"/>
  <c r="AL369" i="73"/>
  <c r="AH369" i="73"/>
  <c r="AD369" i="73"/>
  <c r="Z369" i="73"/>
  <c r="S369" i="73"/>
  <c r="N369" i="73"/>
  <c r="O369" i="73"/>
  <c r="G369" i="73"/>
  <c r="H369" i="73"/>
  <c r="AX369" i="70"/>
  <c r="AT369" i="70"/>
  <c r="AP369" i="70"/>
  <c r="AL369" i="70"/>
  <c r="AH369" i="70"/>
  <c r="AD369" i="70"/>
  <c r="Z369" i="70"/>
  <c r="S369" i="70"/>
  <c r="N369" i="70"/>
  <c r="O369" i="70" s="1"/>
  <c r="G369" i="70"/>
  <c r="BC369" i="63"/>
  <c r="AX369" i="63"/>
  <c r="AT369" i="63"/>
  <c r="AP369" i="63"/>
  <c r="AL369" i="63"/>
  <c r="AH369" i="63"/>
  <c r="AC369" i="63"/>
  <c r="AD369" i="63" s="1"/>
  <c r="O369" i="63"/>
  <c r="N369" i="63"/>
  <c r="H369" i="63"/>
  <c r="AC369" i="79"/>
  <c r="AD369" i="79" s="1"/>
  <c r="H370" i="66"/>
  <c r="J369" i="66"/>
  <c r="N369" i="66" s="1"/>
  <c r="C368" i="83"/>
  <c r="D368" i="83"/>
  <c r="E368" i="83"/>
  <c r="F368" i="83"/>
  <c r="K368" i="83"/>
  <c r="M368" i="83"/>
  <c r="P368" i="83"/>
  <c r="Q368" i="83"/>
  <c r="R368" i="83"/>
  <c r="U368" i="83"/>
  <c r="V368" i="83"/>
  <c r="W368" i="83"/>
  <c r="X368" i="83"/>
  <c r="Y368" i="83"/>
  <c r="AA368" i="83"/>
  <c r="AB368" i="83"/>
  <c r="AE368" i="83"/>
  <c r="AF368" i="83"/>
  <c r="AG368" i="83"/>
  <c r="AI368" i="83"/>
  <c r="AJ368" i="83"/>
  <c r="AK368" i="83"/>
  <c r="AM368" i="83"/>
  <c r="AN368" i="83"/>
  <c r="AO368" i="83"/>
  <c r="AQ368" i="83"/>
  <c r="AR368" i="83"/>
  <c r="AS368" i="83"/>
  <c r="AU368" i="83"/>
  <c r="AV368" i="83"/>
  <c r="AW368" i="83"/>
  <c r="AY368" i="83"/>
  <c r="AZ368" i="83"/>
  <c r="BA368" i="83"/>
  <c r="BD368" i="83"/>
  <c r="BB368" i="83"/>
  <c r="BE368" i="83"/>
  <c r="BF368" i="83"/>
  <c r="AX368" i="76"/>
  <c r="AT368" i="76"/>
  <c r="AP368" i="76"/>
  <c r="AL368" i="76"/>
  <c r="AH368" i="76"/>
  <c r="Z368" i="76"/>
  <c r="AC368" i="76"/>
  <c r="AD368" i="76" s="1"/>
  <c r="S368" i="76"/>
  <c r="T368" i="76" s="1"/>
  <c r="N368" i="76"/>
  <c r="O368" i="76"/>
  <c r="H368" i="76"/>
  <c r="BC368" i="59"/>
  <c r="AX368" i="59"/>
  <c r="AT368" i="59"/>
  <c r="AP368" i="59"/>
  <c r="AL368" i="59"/>
  <c r="AH368" i="59"/>
  <c r="Z368" i="59"/>
  <c r="AC368" i="59" s="1"/>
  <c r="AD368" i="59" s="1"/>
  <c r="S368" i="59"/>
  <c r="S368" i="70"/>
  <c r="S368" i="73"/>
  <c r="S368" i="66"/>
  <c r="S368" i="79"/>
  <c r="S368" i="56"/>
  <c r="O368" i="59"/>
  <c r="N368" i="59"/>
  <c r="H368" i="59"/>
  <c r="BC368" i="56"/>
  <c r="AX368" i="56"/>
  <c r="AT368" i="56"/>
  <c r="AP368" i="56"/>
  <c r="AL368" i="56"/>
  <c r="AH368" i="56"/>
  <c r="Z368" i="56"/>
  <c r="AC368" i="56"/>
  <c r="AD368" i="56" s="1"/>
  <c r="N368" i="56"/>
  <c r="G368" i="56"/>
  <c r="BC368" i="79"/>
  <c r="AX368" i="79"/>
  <c r="AT368" i="79"/>
  <c r="AP368" i="79"/>
  <c r="AL368" i="79"/>
  <c r="AH368" i="79"/>
  <c r="Z368" i="79"/>
  <c r="AC368" i="79"/>
  <c r="AD368" i="79"/>
  <c r="N368" i="79"/>
  <c r="I368" i="79"/>
  <c r="I368" i="66"/>
  <c r="I368" i="83"/>
  <c r="H368" i="79"/>
  <c r="BC368" i="66"/>
  <c r="AX368" i="66"/>
  <c r="AT368" i="66"/>
  <c r="AP368" i="66"/>
  <c r="AL368" i="66"/>
  <c r="AH368" i="66"/>
  <c r="AD368" i="66"/>
  <c r="L368" i="66"/>
  <c r="L368" i="83" s="1"/>
  <c r="J368" i="66"/>
  <c r="H368" i="66"/>
  <c r="AX368" i="73"/>
  <c r="AT368" i="73"/>
  <c r="AP368" i="73"/>
  <c r="AL368" i="73"/>
  <c r="AH368" i="73"/>
  <c r="AD368" i="73"/>
  <c r="Z368" i="73"/>
  <c r="N368" i="73"/>
  <c r="O368" i="73" s="1"/>
  <c r="G368" i="73"/>
  <c r="G368" i="83" s="1"/>
  <c r="H368" i="73"/>
  <c r="G368" i="70"/>
  <c r="H368" i="70" s="1"/>
  <c r="AX368" i="70"/>
  <c r="AT368" i="70"/>
  <c r="AP368" i="70"/>
  <c r="AL368" i="70"/>
  <c r="AH368" i="70"/>
  <c r="AD368" i="70"/>
  <c r="Z368" i="70"/>
  <c r="N368" i="70"/>
  <c r="O368" i="70" s="1"/>
  <c r="BC368" i="63"/>
  <c r="AX368" i="63"/>
  <c r="AT368" i="63"/>
  <c r="AP368" i="63"/>
  <c r="AL368" i="63"/>
  <c r="AH368" i="63"/>
  <c r="AC368" i="63"/>
  <c r="AD368" i="63" s="1"/>
  <c r="O368" i="63"/>
  <c r="H368" i="63"/>
  <c r="J368" i="83"/>
  <c r="N368" i="63"/>
  <c r="T368" i="63"/>
  <c r="C367" i="83"/>
  <c r="D367" i="83"/>
  <c r="E367" i="83"/>
  <c r="F367" i="83"/>
  <c r="K367" i="83"/>
  <c r="M367" i="83"/>
  <c r="P367" i="83"/>
  <c r="Q367" i="83"/>
  <c r="R367" i="83"/>
  <c r="U367" i="83"/>
  <c r="V367" i="83"/>
  <c r="X367" i="83"/>
  <c r="Y367" i="83"/>
  <c r="AA367" i="83"/>
  <c r="AB367" i="83"/>
  <c r="AE367" i="83"/>
  <c r="AF367" i="83"/>
  <c r="AG367" i="83"/>
  <c r="AI367" i="83"/>
  <c r="AJ367" i="83"/>
  <c r="AK367" i="83"/>
  <c r="AL367" i="63"/>
  <c r="AL367" i="70"/>
  <c r="AL367" i="73"/>
  <c r="AL367" i="66"/>
  <c r="AL367" i="79"/>
  <c r="AL367" i="56"/>
  <c r="AL367" i="59"/>
  <c r="AL367" i="76"/>
  <c r="AM367" i="83"/>
  <c r="AN367" i="83"/>
  <c r="AO367" i="83"/>
  <c r="AQ367" i="83"/>
  <c r="AR367" i="83"/>
  <c r="AS367" i="83"/>
  <c r="AU367" i="83"/>
  <c r="AV367" i="83"/>
  <c r="AW367" i="83"/>
  <c r="AY367" i="83"/>
  <c r="AZ367" i="83"/>
  <c r="BA367" i="83"/>
  <c r="BD367" i="83"/>
  <c r="BB367" i="83"/>
  <c r="BE367" i="83"/>
  <c r="BF367" i="83"/>
  <c r="AX367" i="76"/>
  <c r="AT367" i="76"/>
  <c r="AP367" i="76"/>
  <c r="AH367" i="76"/>
  <c r="Z367" i="76"/>
  <c r="AC367" i="76"/>
  <c r="AD367" i="76"/>
  <c r="S367" i="76"/>
  <c r="T367" i="76"/>
  <c r="T367" i="83" s="1"/>
  <c r="N367" i="76"/>
  <c r="O367" i="76" s="1"/>
  <c r="H367" i="76"/>
  <c r="BC367" i="59"/>
  <c r="AX367" i="59"/>
  <c r="AT367" i="59"/>
  <c r="AP367" i="59"/>
  <c r="AH367" i="59"/>
  <c r="Z367" i="59"/>
  <c r="AC367" i="59"/>
  <c r="AD367" i="59" s="1"/>
  <c r="S367" i="59"/>
  <c r="O367" i="59"/>
  <c r="N367" i="59"/>
  <c r="H367" i="59"/>
  <c r="BC367" i="56"/>
  <c r="AX367" i="56"/>
  <c r="AT367" i="56"/>
  <c r="AP367" i="56"/>
  <c r="AH367" i="56"/>
  <c r="Z367" i="56"/>
  <c r="AC367" i="56"/>
  <c r="AD367" i="56"/>
  <c r="S367" i="56"/>
  <c r="N367" i="56"/>
  <c r="G367" i="56"/>
  <c r="BC367" i="79"/>
  <c r="AX367" i="79"/>
  <c r="AT367" i="79"/>
  <c r="AP367" i="79"/>
  <c r="AH367" i="79"/>
  <c r="Z367" i="79"/>
  <c r="AC367" i="79" s="1"/>
  <c r="AD367" i="79" s="1"/>
  <c r="S367" i="79"/>
  <c r="N367" i="79"/>
  <c r="I367" i="79"/>
  <c r="H367" i="79"/>
  <c r="BC367" i="66"/>
  <c r="AX367" i="66"/>
  <c r="AT367" i="66"/>
  <c r="AP367" i="66"/>
  <c r="AH367" i="66"/>
  <c r="AD367" i="66"/>
  <c r="Z367" i="66"/>
  <c r="S367" i="66"/>
  <c r="L367" i="66"/>
  <c r="N367" i="66" s="1"/>
  <c r="L367" i="83"/>
  <c r="I367" i="66"/>
  <c r="H367" i="66"/>
  <c r="AX367" i="73"/>
  <c r="AT367" i="73"/>
  <c r="AP367" i="73"/>
  <c r="AH367" i="73"/>
  <c r="AD367" i="73"/>
  <c r="Z367" i="73"/>
  <c r="S367" i="73"/>
  <c r="N367" i="73"/>
  <c r="O367" i="73"/>
  <c r="G367" i="73"/>
  <c r="AX367" i="70"/>
  <c r="AT367" i="70"/>
  <c r="AP367" i="70"/>
  <c r="AH367" i="70"/>
  <c r="AD367" i="70"/>
  <c r="Z367" i="70"/>
  <c r="S367" i="70"/>
  <c r="N367" i="70"/>
  <c r="O367" i="70" s="1"/>
  <c r="G367" i="70"/>
  <c r="H367" i="70"/>
  <c r="BC367" i="63"/>
  <c r="AX367" i="63"/>
  <c r="AT367" i="63"/>
  <c r="AP367" i="63"/>
  <c r="AH367" i="63"/>
  <c r="AC367" i="63"/>
  <c r="AD367" i="63" s="1"/>
  <c r="O367" i="63"/>
  <c r="N367" i="63"/>
  <c r="H367" i="63"/>
  <c r="J367" i="66"/>
  <c r="I366" i="66"/>
  <c r="I365" i="66"/>
  <c r="I364" i="66"/>
  <c r="I363" i="66"/>
  <c r="I362" i="66"/>
  <c r="J367" i="83"/>
  <c r="BF366" i="83"/>
  <c r="BE366" i="83"/>
  <c r="BB366" i="83"/>
  <c r="BD366" i="83"/>
  <c r="BA366" i="83"/>
  <c r="AZ366" i="83"/>
  <c r="AY366" i="83"/>
  <c r="AW366" i="83"/>
  <c r="AV366" i="83"/>
  <c r="AU366" i="83"/>
  <c r="AS366" i="83"/>
  <c r="AR366" i="83"/>
  <c r="AQ366" i="83"/>
  <c r="AO366" i="83"/>
  <c r="AN366" i="83"/>
  <c r="AM366" i="83"/>
  <c r="AK366" i="83"/>
  <c r="AJ366" i="83"/>
  <c r="AI366" i="83"/>
  <c r="AG366" i="83"/>
  <c r="AF366" i="83"/>
  <c r="AE366" i="83"/>
  <c r="AB366" i="83"/>
  <c r="AA366" i="83"/>
  <c r="Y366" i="83"/>
  <c r="X366" i="83"/>
  <c r="W366" i="83"/>
  <c r="V366" i="83"/>
  <c r="U366" i="83"/>
  <c r="R366" i="83"/>
  <c r="Q366" i="83"/>
  <c r="P366" i="83"/>
  <c r="M366" i="83"/>
  <c r="K366" i="83"/>
  <c r="F366" i="83"/>
  <c r="E366" i="83"/>
  <c r="D366" i="83"/>
  <c r="C366" i="83"/>
  <c r="AX366" i="73"/>
  <c r="AT366" i="73"/>
  <c r="AP366" i="73"/>
  <c r="AL366" i="73"/>
  <c r="AH366" i="73"/>
  <c r="AD366" i="73"/>
  <c r="Z366" i="73"/>
  <c r="S366" i="73"/>
  <c r="N366" i="73"/>
  <c r="O366" i="73" s="1"/>
  <c r="G366" i="73"/>
  <c r="T2" i="76"/>
  <c r="T2" i="83"/>
  <c r="T3" i="76"/>
  <c r="T3" i="83"/>
  <c r="T4" i="76"/>
  <c r="T4" i="83" s="1"/>
  <c r="T5" i="76"/>
  <c r="T5" i="83" s="1"/>
  <c r="T6" i="76"/>
  <c r="T6" i="83"/>
  <c r="T7" i="76"/>
  <c r="T7" i="83"/>
  <c r="T8" i="76"/>
  <c r="T8" i="83"/>
  <c r="T9" i="76"/>
  <c r="T9" i="83"/>
  <c r="T10" i="76"/>
  <c r="T10" i="83" s="1"/>
  <c r="T11" i="76"/>
  <c r="T11" i="83" s="1"/>
  <c r="T12" i="76"/>
  <c r="T12" i="83"/>
  <c r="T13" i="76"/>
  <c r="T13" i="83"/>
  <c r="T14" i="76"/>
  <c r="T14" i="83"/>
  <c r="T15" i="76"/>
  <c r="T15" i="83"/>
  <c r="T16" i="76"/>
  <c r="T16" i="83" s="1"/>
  <c r="T17" i="76"/>
  <c r="T17" i="83" s="1"/>
  <c r="T18" i="76"/>
  <c r="T18" i="83"/>
  <c r="T19" i="76"/>
  <c r="T19" i="83"/>
  <c r="T20" i="76"/>
  <c r="T20" i="83"/>
  <c r="T21" i="76"/>
  <c r="T21" i="83"/>
  <c r="T22" i="76"/>
  <c r="T22" i="83" s="1"/>
  <c r="T23" i="76"/>
  <c r="T23" i="83" s="1"/>
  <c r="T24" i="76"/>
  <c r="T24" i="83"/>
  <c r="T25" i="76"/>
  <c r="T25" i="83"/>
  <c r="T26" i="76"/>
  <c r="T26" i="83"/>
  <c r="T27" i="76"/>
  <c r="T27" i="83"/>
  <c r="T28" i="76"/>
  <c r="T28" i="83" s="1"/>
  <c r="H366" i="73"/>
  <c r="BC366" i="66"/>
  <c r="AX366" i="66"/>
  <c r="AT366" i="66"/>
  <c r="AP366" i="66"/>
  <c r="AL366" i="66"/>
  <c r="AH366" i="66"/>
  <c r="AD366" i="66"/>
  <c r="Z366" i="66"/>
  <c r="S366" i="66"/>
  <c r="L366" i="66"/>
  <c r="L366" i="83" s="1"/>
  <c r="J366" i="66"/>
  <c r="H366" i="66"/>
  <c r="AX366" i="76"/>
  <c r="AT366" i="76"/>
  <c r="AP366" i="76"/>
  <c r="AL366" i="76"/>
  <c r="AH366" i="76"/>
  <c r="Z366" i="76"/>
  <c r="AC366" i="76" s="1"/>
  <c r="AD366" i="76" s="1"/>
  <c r="S366" i="76"/>
  <c r="T366" i="76" s="1"/>
  <c r="T366" i="83"/>
  <c r="N366" i="76"/>
  <c r="O366" i="76" s="1"/>
  <c r="H366" i="76"/>
  <c r="BC366" i="59"/>
  <c r="AX366" i="59"/>
  <c r="AT366" i="59"/>
  <c r="AP366" i="59"/>
  <c r="AL366" i="59"/>
  <c r="AH366" i="59"/>
  <c r="Z366" i="59"/>
  <c r="AC366" i="59"/>
  <c r="AD366" i="59" s="1"/>
  <c r="S366" i="59"/>
  <c r="O366" i="59"/>
  <c r="N366" i="59"/>
  <c r="H366" i="59"/>
  <c r="T323" i="59"/>
  <c r="T322" i="59"/>
  <c r="T321" i="59"/>
  <c r="T320" i="59"/>
  <c r="T319" i="59"/>
  <c r="T318" i="59"/>
  <c r="T317" i="59"/>
  <c r="T316" i="59"/>
  <c r="T315" i="59"/>
  <c r="T314" i="59"/>
  <c r="T313" i="59"/>
  <c r="T312" i="59"/>
  <c r="T311" i="59"/>
  <c r="T310" i="59"/>
  <c r="T309" i="59"/>
  <c r="T308" i="59"/>
  <c r="T307" i="59"/>
  <c r="T306" i="59"/>
  <c r="T305" i="59"/>
  <c r="T304" i="59"/>
  <c r="T303" i="59"/>
  <c r="T302" i="59"/>
  <c r="T301" i="59"/>
  <c r="T300" i="59"/>
  <c r="T299" i="59"/>
  <c r="T298" i="59"/>
  <c r="T297" i="59"/>
  <c r="O366" i="63"/>
  <c r="O365" i="63"/>
  <c r="O364" i="63"/>
  <c r="O363" i="63"/>
  <c r="O362" i="63"/>
  <c r="H366" i="63"/>
  <c r="H365" i="63"/>
  <c r="H364" i="63"/>
  <c r="H363" i="63"/>
  <c r="H362" i="63"/>
  <c r="O361" i="63"/>
  <c r="O360" i="63"/>
  <c r="O359" i="63"/>
  <c r="H361" i="63"/>
  <c r="H360" i="63"/>
  <c r="H359" i="63"/>
  <c r="O317" i="63"/>
  <c r="O316" i="63"/>
  <c r="O315" i="63"/>
  <c r="H315" i="63"/>
  <c r="H316" i="63"/>
  <c r="H317" i="63"/>
  <c r="BC366" i="56"/>
  <c r="AX366" i="56"/>
  <c r="AT366" i="56"/>
  <c r="AP366" i="56"/>
  <c r="AL366" i="56"/>
  <c r="AH366" i="56"/>
  <c r="Z366" i="56"/>
  <c r="AC366" i="56"/>
  <c r="AD366" i="56" s="1"/>
  <c r="S366" i="56"/>
  <c r="N366" i="56"/>
  <c r="G366" i="56"/>
  <c r="H366" i="79"/>
  <c r="BC366" i="79"/>
  <c r="AX366" i="79"/>
  <c r="AT366" i="79"/>
  <c r="AP366" i="79"/>
  <c r="AL366" i="79"/>
  <c r="AH366" i="79"/>
  <c r="Z366" i="79"/>
  <c r="AC366" i="79" s="1"/>
  <c r="AD366" i="79" s="1"/>
  <c r="S366" i="79"/>
  <c r="N366" i="79"/>
  <c r="O303" i="79"/>
  <c r="I366" i="79"/>
  <c r="O319" i="79"/>
  <c r="O318" i="79"/>
  <c r="O317" i="79"/>
  <c r="O316" i="79"/>
  <c r="O315" i="79"/>
  <c r="O314" i="79"/>
  <c r="O313" i="79"/>
  <c r="O312" i="79"/>
  <c r="O311" i="79"/>
  <c r="O310" i="79"/>
  <c r="O309" i="79"/>
  <c r="O308" i="79"/>
  <c r="O307" i="79"/>
  <c r="B32" i="78"/>
  <c r="B31" i="78"/>
  <c r="AX366" i="70"/>
  <c r="AT366" i="70"/>
  <c r="AP366" i="70"/>
  <c r="AL366" i="70"/>
  <c r="AH366" i="70"/>
  <c r="AD366" i="70"/>
  <c r="Z366" i="70"/>
  <c r="S366" i="70"/>
  <c r="N366" i="70"/>
  <c r="O366" i="70" s="1"/>
  <c r="G366" i="70"/>
  <c r="H366" i="70" s="1"/>
  <c r="G366" i="83"/>
  <c r="BC366" i="63"/>
  <c r="AX366" i="63"/>
  <c r="AT366" i="63"/>
  <c r="AP366" i="63"/>
  <c r="AL366" i="63"/>
  <c r="AH366" i="63"/>
  <c r="AC366" i="63"/>
  <c r="AD366" i="63" s="1"/>
  <c r="N366" i="63"/>
  <c r="T359" i="63"/>
  <c r="T360" i="63"/>
  <c r="T361" i="63"/>
  <c r="C362" i="83"/>
  <c r="C363" i="83"/>
  <c r="C364" i="83"/>
  <c r="C365" i="83"/>
  <c r="D362" i="83"/>
  <c r="D363" i="83"/>
  <c r="D364" i="83"/>
  <c r="D365" i="83"/>
  <c r="E362" i="83"/>
  <c r="E363" i="83"/>
  <c r="E364" i="83"/>
  <c r="E365" i="83"/>
  <c r="F362" i="83"/>
  <c r="F363" i="83"/>
  <c r="F364" i="83"/>
  <c r="F365" i="83"/>
  <c r="K362" i="83"/>
  <c r="K363" i="83"/>
  <c r="K364" i="83"/>
  <c r="K365" i="83"/>
  <c r="M362" i="83"/>
  <c r="M363" i="83"/>
  <c r="M364" i="83"/>
  <c r="M365" i="83"/>
  <c r="P362" i="83"/>
  <c r="P363" i="83"/>
  <c r="P364" i="83"/>
  <c r="P365" i="83"/>
  <c r="Q362" i="83"/>
  <c r="Q363" i="83"/>
  <c r="Q364" i="83"/>
  <c r="Q365" i="83"/>
  <c r="R362" i="83"/>
  <c r="R363" i="83"/>
  <c r="R364" i="83"/>
  <c r="R365" i="83"/>
  <c r="U362" i="83"/>
  <c r="U363" i="83"/>
  <c r="U364" i="83"/>
  <c r="U365" i="83"/>
  <c r="V362" i="83"/>
  <c r="V363" i="83"/>
  <c r="V364" i="83"/>
  <c r="V365" i="83"/>
  <c r="W362" i="83"/>
  <c r="W363" i="83"/>
  <c r="W364" i="83"/>
  <c r="W365" i="83"/>
  <c r="X362" i="83"/>
  <c r="X363" i="83"/>
  <c r="X364" i="83"/>
  <c r="X365" i="83"/>
  <c r="Y362" i="83"/>
  <c r="Y363" i="83"/>
  <c r="Y364" i="83"/>
  <c r="Y365" i="83"/>
  <c r="AA362" i="83"/>
  <c r="AA363" i="83"/>
  <c r="AA364" i="83"/>
  <c r="AA365" i="83"/>
  <c r="AB362" i="83"/>
  <c r="AB363" i="83"/>
  <c r="AB364" i="83"/>
  <c r="AB365" i="83"/>
  <c r="AE362" i="83"/>
  <c r="AE363" i="83"/>
  <c r="AE364" i="83"/>
  <c r="AE365" i="83"/>
  <c r="AF362" i="83"/>
  <c r="AF363" i="83"/>
  <c r="AF364" i="83"/>
  <c r="AF365" i="83"/>
  <c r="AG362" i="83"/>
  <c r="AG363" i="83"/>
  <c r="AG364" i="83"/>
  <c r="AG365" i="83"/>
  <c r="AI362" i="83"/>
  <c r="AI363" i="83"/>
  <c r="AI364" i="83"/>
  <c r="AI365" i="83"/>
  <c r="AJ362" i="83"/>
  <c r="AJ363" i="83"/>
  <c r="AJ364" i="83"/>
  <c r="AJ365" i="83"/>
  <c r="AK362" i="83"/>
  <c r="AK363" i="83"/>
  <c r="AK364" i="83"/>
  <c r="AK365" i="83"/>
  <c r="AM362" i="83"/>
  <c r="AM363" i="83"/>
  <c r="AM364" i="83"/>
  <c r="AM365" i="83"/>
  <c r="AN362" i="83"/>
  <c r="AN363" i="83"/>
  <c r="AN364" i="83"/>
  <c r="AN365" i="83"/>
  <c r="AO362" i="83"/>
  <c r="AO363" i="83"/>
  <c r="AO364" i="83"/>
  <c r="AO365" i="83"/>
  <c r="AQ362" i="83"/>
  <c r="AQ363" i="83"/>
  <c r="AQ364" i="83"/>
  <c r="AQ365" i="83"/>
  <c r="AR362" i="83"/>
  <c r="AR363" i="83"/>
  <c r="AR364" i="83"/>
  <c r="AR365" i="83"/>
  <c r="AS362" i="83"/>
  <c r="AS363" i="83"/>
  <c r="AS364" i="83"/>
  <c r="AS365" i="83"/>
  <c r="AU362" i="83"/>
  <c r="AU363" i="83"/>
  <c r="AU364" i="83"/>
  <c r="AU365" i="83"/>
  <c r="AV362" i="83"/>
  <c r="AV363" i="83"/>
  <c r="AV364" i="83"/>
  <c r="AV365" i="83"/>
  <c r="AW362" i="83"/>
  <c r="AW363" i="83"/>
  <c r="AW364" i="83"/>
  <c r="AW365" i="83"/>
  <c r="AY362" i="83"/>
  <c r="AY363" i="83"/>
  <c r="AY364" i="83"/>
  <c r="AY365" i="83"/>
  <c r="AZ362" i="83"/>
  <c r="AZ363" i="83"/>
  <c r="AZ364" i="83"/>
  <c r="AZ365" i="83"/>
  <c r="BA362" i="83"/>
  <c r="BA363" i="83"/>
  <c r="BA364" i="83"/>
  <c r="BA365" i="83"/>
  <c r="BD362" i="83"/>
  <c r="BD363" i="83"/>
  <c r="BD364" i="83"/>
  <c r="BD365" i="83"/>
  <c r="BB362" i="83"/>
  <c r="BB363" i="83"/>
  <c r="BB364" i="83"/>
  <c r="BB365" i="83"/>
  <c r="BE362" i="83"/>
  <c r="BE363" i="83"/>
  <c r="BE364" i="83"/>
  <c r="BE365" i="83"/>
  <c r="BF362" i="83"/>
  <c r="BF363" i="83"/>
  <c r="BF364" i="83"/>
  <c r="BF365" i="83"/>
  <c r="AX365" i="76"/>
  <c r="AT365" i="76"/>
  <c r="AP365" i="76"/>
  <c r="AL365" i="76"/>
  <c r="AH365" i="76"/>
  <c r="Z365" i="76"/>
  <c r="AC365" i="76" s="1"/>
  <c r="AD365" i="76" s="1"/>
  <c r="S365" i="76"/>
  <c r="T365" i="76" s="1"/>
  <c r="T365" i="83"/>
  <c r="N365" i="76"/>
  <c r="O365" i="76" s="1"/>
  <c r="H365" i="76"/>
  <c r="BC365" i="59"/>
  <c r="AX365" i="59"/>
  <c r="AT365" i="59"/>
  <c r="AP365" i="59"/>
  <c r="AL365" i="59"/>
  <c r="AH365" i="59"/>
  <c r="Z365" i="59"/>
  <c r="AC365" i="59"/>
  <c r="AD365" i="59" s="1"/>
  <c r="S365" i="59"/>
  <c r="O365" i="59"/>
  <c r="N365" i="59"/>
  <c r="H365" i="59"/>
  <c r="BC365" i="56"/>
  <c r="AX365" i="56"/>
  <c r="AT365" i="56"/>
  <c r="AP365" i="56"/>
  <c r="AL365" i="56"/>
  <c r="AH365" i="56"/>
  <c r="Z365" i="56"/>
  <c r="AC365" i="56"/>
  <c r="AD365" i="56" s="1"/>
  <c r="S365" i="56"/>
  <c r="N365" i="56"/>
  <c r="G365" i="56"/>
  <c r="BC365" i="79"/>
  <c r="AX365" i="79"/>
  <c r="AT365" i="79"/>
  <c r="AP365" i="79"/>
  <c r="AL365" i="79"/>
  <c r="AH365" i="79"/>
  <c r="Z365" i="79"/>
  <c r="AC365" i="79" s="1"/>
  <c r="AD365" i="79" s="1"/>
  <c r="S365" i="79"/>
  <c r="N365" i="79"/>
  <c r="I365" i="79"/>
  <c r="I365" i="83" s="1"/>
  <c r="H365" i="79"/>
  <c r="H365" i="66"/>
  <c r="BC365" i="66"/>
  <c r="AX365" i="66"/>
  <c r="AT365" i="66"/>
  <c r="AP365" i="66"/>
  <c r="AL365" i="66"/>
  <c r="AH365" i="66"/>
  <c r="AD365" i="66"/>
  <c r="Z365" i="66"/>
  <c r="S365" i="66"/>
  <c r="L365" i="66"/>
  <c r="L365" i="83" s="1"/>
  <c r="J365" i="66"/>
  <c r="N365" i="66" s="1"/>
  <c r="O365" i="66" s="1"/>
  <c r="AX365" i="73"/>
  <c r="AT365" i="73"/>
  <c r="AP365" i="73"/>
  <c r="AL365" i="73"/>
  <c r="AH365" i="73"/>
  <c r="AD365" i="73"/>
  <c r="Z365" i="73"/>
  <c r="S365" i="73"/>
  <c r="N365" i="73"/>
  <c r="O365" i="73" s="1"/>
  <c r="G365" i="73"/>
  <c r="H365" i="73"/>
  <c r="AX365" i="70"/>
  <c r="AT365" i="70"/>
  <c r="AP365" i="70"/>
  <c r="AL365" i="70"/>
  <c r="AH365" i="70"/>
  <c r="AD365" i="70"/>
  <c r="Z365" i="70"/>
  <c r="Z365" i="83" s="1"/>
  <c r="S365" i="70"/>
  <c r="N365" i="70"/>
  <c r="O365" i="70" s="1"/>
  <c r="G365" i="70"/>
  <c r="H365" i="70"/>
  <c r="G365" i="83"/>
  <c r="J365" i="83"/>
  <c r="BC365" i="63"/>
  <c r="AX365" i="63"/>
  <c r="AT365" i="63"/>
  <c r="AP365" i="63"/>
  <c r="AL365" i="63"/>
  <c r="AH365" i="63"/>
  <c r="AC365" i="63"/>
  <c r="AD365" i="63" s="1"/>
  <c r="N365" i="63"/>
  <c r="AX364" i="76"/>
  <c r="AT364" i="76"/>
  <c r="AP364" i="76"/>
  <c r="AL364" i="76"/>
  <c r="AH364" i="76"/>
  <c r="Z364" i="76"/>
  <c r="AC364" i="76"/>
  <c r="AD364" i="76" s="1"/>
  <c r="S364" i="76"/>
  <c r="T364" i="76" s="1"/>
  <c r="T364" i="83" s="1"/>
  <c r="N364" i="76"/>
  <c r="O364" i="76" s="1"/>
  <c r="H364" i="76"/>
  <c r="BC364" i="59"/>
  <c r="AX364" i="59"/>
  <c r="AT364" i="59"/>
  <c r="AP364" i="59"/>
  <c r="AL364" i="59"/>
  <c r="AH364" i="59"/>
  <c r="Z364" i="59"/>
  <c r="Z364" i="83" s="1"/>
  <c r="S364" i="59"/>
  <c r="O364" i="59"/>
  <c r="N364" i="59"/>
  <c r="H364" i="59"/>
  <c r="BC364" i="56"/>
  <c r="AX364" i="56"/>
  <c r="AT364" i="56"/>
  <c r="AP364" i="56"/>
  <c r="AL364" i="56"/>
  <c r="AH364" i="56"/>
  <c r="Z364" i="56"/>
  <c r="AC364" i="56" s="1"/>
  <c r="AD364" i="56" s="1"/>
  <c r="S364" i="56"/>
  <c r="N364" i="56"/>
  <c r="G364" i="56"/>
  <c r="I364" i="79"/>
  <c r="I364" i="83" s="1"/>
  <c r="BC364" i="79"/>
  <c r="AX364" i="79"/>
  <c r="AT364" i="79"/>
  <c r="AP364" i="79"/>
  <c r="AL364" i="79"/>
  <c r="AH364" i="79"/>
  <c r="Z364" i="79"/>
  <c r="S364" i="79"/>
  <c r="N364" i="79"/>
  <c r="H364" i="79"/>
  <c r="BC364" i="66"/>
  <c r="AX364" i="66"/>
  <c r="AT364" i="66"/>
  <c r="AP364" i="66"/>
  <c r="AL364" i="66"/>
  <c r="AH364" i="66"/>
  <c r="AD364" i="66"/>
  <c r="Z364" i="66"/>
  <c r="S364" i="66"/>
  <c r="L364" i="66"/>
  <c r="L364" i="83" s="1"/>
  <c r="J364" i="66"/>
  <c r="J364" i="83" s="1"/>
  <c r="H364" i="66"/>
  <c r="AX364" i="73"/>
  <c r="AT364" i="73"/>
  <c r="AP364" i="73"/>
  <c r="AL364" i="73"/>
  <c r="AH364" i="73"/>
  <c r="AD364" i="73"/>
  <c r="Z364" i="73"/>
  <c r="S364" i="73"/>
  <c r="N364" i="73"/>
  <c r="O364" i="73"/>
  <c r="G364" i="73"/>
  <c r="H364" i="73"/>
  <c r="AX364" i="70"/>
  <c r="AT364" i="70"/>
  <c r="AP364" i="70"/>
  <c r="AL364" i="70"/>
  <c r="AH364" i="70"/>
  <c r="AD364" i="70"/>
  <c r="Z364" i="70"/>
  <c r="S364" i="70"/>
  <c r="N364" i="70"/>
  <c r="G364" i="70"/>
  <c r="BC364" i="63"/>
  <c r="AX364" i="63"/>
  <c r="AT364" i="63"/>
  <c r="AP364" i="63"/>
  <c r="AL364" i="63"/>
  <c r="AH364" i="63"/>
  <c r="AC364" i="63"/>
  <c r="AD364" i="63" s="1"/>
  <c r="N364" i="63"/>
  <c r="AC364" i="79"/>
  <c r="AD364" i="79"/>
  <c r="AX363" i="76"/>
  <c r="AT363" i="76"/>
  <c r="AP363" i="76"/>
  <c r="AL363" i="76"/>
  <c r="AH363" i="76"/>
  <c r="Z363" i="76"/>
  <c r="AC363" i="76"/>
  <c r="AD363" i="76" s="1"/>
  <c r="S363" i="76"/>
  <c r="T363" i="76"/>
  <c r="T363" i="83" s="1"/>
  <c r="N363" i="76"/>
  <c r="O363" i="76" s="1"/>
  <c r="H363" i="76"/>
  <c r="AX362" i="76"/>
  <c r="AT362" i="76"/>
  <c r="AP362" i="76"/>
  <c r="AL362" i="76"/>
  <c r="AH362" i="76"/>
  <c r="Z362" i="76"/>
  <c r="AC362" i="76"/>
  <c r="AD362" i="76" s="1"/>
  <c r="S362" i="76"/>
  <c r="T362" i="76" s="1"/>
  <c r="T362" i="83" s="1"/>
  <c r="N362" i="76"/>
  <c r="O362" i="76"/>
  <c r="H362" i="76"/>
  <c r="BC363" i="59"/>
  <c r="AX363" i="59"/>
  <c r="AT363" i="59"/>
  <c r="AP363" i="59"/>
  <c r="AL363" i="59"/>
  <c r="AH363" i="59"/>
  <c r="Z363" i="59"/>
  <c r="AC363" i="59" s="1"/>
  <c r="AD363" i="59" s="1"/>
  <c r="S363" i="59"/>
  <c r="O363" i="59"/>
  <c r="N363" i="59"/>
  <c r="H363" i="59"/>
  <c r="Z2" i="59"/>
  <c r="Z3" i="59"/>
  <c r="Z4" i="59"/>
  <c r="Z5" i="59"/>
  <c r="Z6" i="59"/>
  <c r="Z7" i="59"/>
  <c r="Z8" i="59"/>
  <c r="AC8" i="59" s="1"/>
  <c r="AD8" i="59" s="1"/>
  <c r="Z9" i="59"/>
  <c r="Z10" i="59"/>
  <c r="Z11" i="59"/>
  <c r="Z12" i="59"/>
  <c r="Z13" i="59"/>
  <c r="Z14" i="59"/>
  <c r="Z15" i="59"/>
  <c r="Z16" i="59"/>
  <c r="Z17" i="59"/>
  <c r="Z18" i="59"/>
  <c r="Z19" i="59"/>
  <c r="Z20" i="59"/>
  <c r="AC20" i="59" s="1"/>
  <c r="AD20" i="59" s="1"/>
  <c r="Z21" i="59"/>
  <c r="Z22" i="59"/>
  <c r="Z23" i="59"/>
  <c r="Z24" i="59"/>
  <c r="Z25" i="59"/>
  <c r="Z26" i="59"/>
  <c r="Z27" i="59"/>
  <c r="Z28" i="59"/>
  <c r="Z29" i="59"/>
  <c r="Z30" i="59"/>
  <c r="Z31" i="59"/>
  <c r="Z32" i="59"/>
  <c r="AC32" i="59" s="1"/>
  <c r="AD32" i="59" s="1"/>
  <c r="Z33" i="59"/>
  <c r="Z34" i="59"/>
  <c r="Z35" i="59"/>
  <c r="Z36" i="59"/>
  <c r="Z37" i="59"/>
  <c r="Z38" i="59"/>
  <c r="Z39" i="59"/>
  <c r="Z40" i="59"/>
  <c r="Z41" i="59"/>
  <c r="Z42" i="59"/>
  <c r="Z43" i="59"/>
  <c r="Z44" i="59"/>
  <c r="Z45" i="59"/>
  <c r="Z46" i="59"/>
  <c r="Z47" i="59"/>
  <c r="Z48" i="59"/>
  <c r="Z49" i="59"/>
  <c r="Z50" i="59"/>
  <c r="Z51" i="59"/>
  <c r="Z52" i="59"/>
  <c r="Z53" i="59"/>
  <c r="Z54" i="59"/>
  <c r="Z55" i="59"/>
  <c r="Z56" i="59"/>
  <c r="AC56" i="59" s="1"/>
  <c r="AD56" i="59" s="1"/>
  <c r="Z57" i="59"/>
  <c r="Z58" i="59"/>
  <c r="Z59" i="59"/>
  <c r="Z60" i="59"/>
  <c r="Z61" i="59"/>
  <c r="Z62" i="59"/>
  <c r="Z63" i="59"/>
  <c r="Z64" i="59"/>
  <c r="Z65" i="59"/>
  <c r="Z66" i="59"/>
  <c r="Z67" i="59"/>
  <c r="Z68" i="59"/>
  <c r="AC68" i="59" s="1"/>
  <c r="AD68" i="59" s="1"/>
  <c r="Z69" i="59"/>
  <c r="Z70" i="59"/>
  <c r="Z71" i="59"/>
  <c r="Z72" i="59"/>
  <c r="Z73" i="59"/>
  <c r="Z74" i="59"/>
  <c r="Z75" i="59"/>
  <c r="Z76" i="59"/>
  <c r="Z77" i="59"/>
  <c r="Z78" i="59"/>
  <c r="Z79" i="59"/>
  <c r="Z80" i="59"/>
  <c r="Z81" i="59"/>
  <c r="Z82" i="59"/>
  <c r="Z83" i="59"/>
  <c r="Z84" i="59"/>
  <c r="Z85" i="59"/>
  <c r="Z86" i="59"/>
  <c r="Z87" i="59"/>
  <c r="Z88" i="59"/>
  <c r="Z89" i="59"/>
  <c r="Z90" i="59"/>
  <c r="Z91" i="59"/>
  <c r="Z92" i="59"/>
  <c r="AC92" i="59" s="1"/>
  <c r="AD92" i="59" s="1"/>
  <c r="Z93" i="59"/>
  <c r="Z94" i="59"/>
  <c r="Z95" i="59"/>
  <c r="Z96" i="59"/>
  <c r="Z97" i="59"/>
  <c r="Z98" i="59"/>
  <c r="Z99" i="59"/>
  <c r="Z100" i="59"/>
  <c r="Z101" i="59"/>
  <c r="Z102" i="59"/>
  <c r="Z103" i="59"/>
  <c r="Z104" i="59"/>
  <c r="AC104" i="59" s="1"/>
  <c r="AD104" i="59" s="1"/>
  <c r="Z105" i="59"/>
  <c r="Z106" i="59"/>
  <c r="Z107" i="59"/>
  <c r="Z108" i="59"/>
  <c r="Z109" i="59"/>
  <c r="Z110" i="59"/>
  <c r="Z111" i="59"/>
  <c r="Z112" i="59"/>
  <c r="Z113" i="59"/>
  <c r="Z114" i="59"/>
  <c r="Z115" i="59"/>
  <c r="Z116" i="59"/>
  <c r="Z117" i="59"/>
  <c r="Z118" i="59"/>
  <c r="Z119" i="59"/>
  <c r="Z120" i="59"/>
  <c r="Z121" i="59"/>
  <c r="Z122" i="59"/>
  <c r="Z123" i="59"/>
  <c r="Z124" i="59"/>
  <c r="Z125" i="59"/>
  <c r="Z126" i="59"/>
  <c r="Z127" i="59"/>
  <c r="Z128" i="59"/>
  <c r="AC128" i="59" s="1"/>
  <c r="AD128" i="59" s="1"/>
  <c r="Z129" i="59"/>
  <c r="Z130" i="59"/>
  <c r="Z131" i="59"/>
  <c r="Z132" i="59"/>
  <c r="Z133" i="59"/>
  <c r="Z134" i="59"/>
  <c r="Z135" i="59"/>
  <c r="Z136" i="59"/>
  <c r="Z137" i="59"/>
  <c r="Z138" i="59"/>
  <c r="Z139" i="59"/>
  <c r="Z140" i="59"/>
  <c r="AC140" i="59" s="1"/>
  <c r="AD140" i="59" s="1"/>
  <c r="Z141" i="59"/>
  <c r="Z142" i="59"/>
  <c r="Z143" i="59"/>
  <c r="Z144" i="59"/>
  <c r="Z145" i="59"/>
  <c r="Z146" i="59"/>
  <c r="Z147" i="59"/>
  <c r="Z148" i="59"/>
  <c r="Z149" i="59"/>
  <c r="Z150" i="59"/>
  <c r="Z151" i="59"/>
  <c r="Z152" i="59"/>
  <c r="AC152" i="59" s="1"/>
  <c r="AD152" i="59" s="1"/>
  <c r="Z153" i="59"/>
  <c r="Z154" i="59"/>
  <c r="Z155" i="59"/>
  <c r="Z156" i="59"/>
  <c r="Z157" i="59"/>
  <c r="Z158" i="59"/>
  <c r="Z159" i="59"/>
  <c r="Z160" i="59"/>
  <c r="Z161" i="59"/>
  <c r="Z162" i="59"/>
  <c r="Z163" i="59"/>
  <c r="Z164" i="59"/>
  <c r="AC164" i="59" s="1"/>
  <c r="AD164" i="59" s="1"/>
  <c r="Z165" i="59"/>
  <c r="Z166" i="59"/>
  <c r="Z167" i="59"/>
  <c r="Z168" i="59"/>
  <c r="Z169" i="59"/>
  <c r="Z170" i="59"/>
  <c r="Z171" i="59"/>
  <c r="Z172" i="59"/>
  <c r="Z173" i="59"/>
  <c r="Z174" i="59"/>
  <c r="Z175" i="59"/>
  <c r="Z176" i="59"/>
  <c r="AC176" i="59" s="1"/>
  <c r="AD176" i="59" s="1"/>
  <c r="Z177" i="59"/>
  <c r="Z178" i="59"/>
  <c r="Z179" i="59"/>
  <c r="Z180" i="59"/>
  <c r="Z181" i="59"/>
  <c r="Z182" i="59"/>
  <c r="Z183" i="59"/>
  <c r="Z184" i="59"/>
  <c r="Z185" i="59"/>
  <c r="Z186" i="59"/>
  <c r="Z187" i="59"/>
  <c r="Z188" i="59"/>
  <c r="Z189" i="59"/>
  <c r="Z190" i="59"/>
  <c r="Z191" i="59"/>
  <c r="Z192" i="59"/>
  <c r="Z193" i="59"/>
  <c r="Z194" i="59"/>
  <c r="Z195" i="59"/>
  <c r="Z196" i="59"/>
  <c r="Z197" i="59"/>
  <c r="Z198" i="59"/>
  <c r="Z199" i="59"/>
  <c r="Z200" i="59"/>
  <c r="AC200" i="59" s="1"/>
  <c r="AD200" i="59" s="1"/>
  <c r="Z201" i="59"/>
  <c r="Z202" i="59"/>
  <c r="Z203" i="59"/>
  <c r="Z204" i="59"/>
  <c r="Z205" i="59"/>
  <c r="Z206" i="59"/>
  <c r="Z207" i="59"/>
  <c r="Z208" i="59"/>
  <c r="Z209" i="59"/>
  <c r="Z210" i="59"/>
  <c r="Z211" i="59"/>
  <c r="Z212" i="59"/>
  <c r="Z213" i="59"/>
  <c r="Z214" i="59"/>
  <c r="Z215" i="59"/>
  <c r="Z216" i="59"/>
  <c r="Z217" i="59"/>
  <c r="Z218" i="59"/>
  <c r="Z219" i="59"/>
  <c r="Z220" i="59"/>
  <c r="Z221" i="59"/>
  <c r="Z222" i="59"/>
  <c r="Z223" i="59"/>
  <c r="Z224" i="59"/>
  <c r="AC224" i="59" s="1"/>
  <c r="AD224" i="59" s="1"/>
  <c r="Z225" i="59"/>
  <c r="Z226" i="59"/>
  <c r="Z227" i="59"/>
  <c r="Z228" i="59"/>
  <c r="Z229" i="59"/>
  <c r="Z230" i="59"/>
  <c r="Z231" i="59"/>
  <c r="Z232" i="59"/>
  <c r="Z233" i="59"/>
  <c r="Z234" i="59"/>
  <c r="Z235" i="59"/>
  <c r="Z236" i="59"/>
  <c r="AC236" i="59" s="1"/>
  <c r="AD236" i="59" s="1"/>
  <c r="Z237" i="59"/>
  <c r="Z238" i="59"/>
  <c r="Z239" i="59"/>
  <c r="Z240" i="59"/>
  <c r="Z241" i="59"/>
  <c r="Z242" i="59"/>
  <c r="Z243" i="59"/>
  <c r="Z244" i="59"/>
  <c r="Z245" i="59"/>
  <c r="Z246" i="59"/>
  <c r="Z247" i="59"/>
  <c r="Z248" i="59"/>
  <c r="AC248" i="59" s="1"/>
  <c r="AD248" i="59" s="1"/>
  <c r="Z249" i="59"/>
  <c r="Z250" i="59"/>
  <c r="Z251" i="59"/>
  <c r="Z252" i="59"/>
  <c r="Z253" i="59"/>
  <c r="Z254" i="59"/>
  <c r="Z255" i="59"/>
  <c r="Z256" i="59"/>
  <c r="Z257" i="59"/>
  <c r="Z258" i="59"/>
  <c r="Z259" i="59"/>
  <c r="Z260" i="59"/>
  <c r="Z261" i="59"/>
  <c r="Z262" i="59"/>
  <c r="Z263" i="59"/>
  <c r="Z264" i="59"/>
  <c r="Z265" i="59"/>
  <c r="Z266" i="59"/>
  <c r="Z267" i="59"/>
  <c r="Z268" i="59"/>
  <c r="Z269" i="59"/>
  <c r="Z270" i="59"/>
  <c r="Z271" i="59"/>
  <c r="Z272" i="59"/>
  <c r="Z273" i="59"/>
  <c r="Z274" i="59"/>
  <c r="Z275" i="59"/>
  <c r="Z276" i="59"/>
  <c r="Z277" i="59"/>
  <c r="Z278" i="59"/>
  <c r="Z279" i="59"/>
  <c r="Z280" i="59"/>
  <c r="Z281" i="59"/>
  <c r="Z282" i="59"/>
  <c r="Z283" i="59"/>
  <c r="Z284" i="59"/>
  <c r="AC284" i="59" s="1"/>
  <c r="AD284" i="59" s="1"/>
  <c r="Z285" i="59"/>
  <c r="Z286" i="59"/>
  <c r="Z287" i="59"/>
  <c r="Z288" i="59"/>
  <c r="Z289" i="59"/>
  <c r="Z290" i="59"/>
  <c r="Z291" i="59"/>
  <c r="Z292" i="59"/>
  <c r="Z293" i="59"/>
  <c r="Z294" i="59"/>
  <c r="Z295" i="59"/>
  <c r="Z296" i="59"/>
  <c r="Z297" i="59"/>
  <c r="Z298" i="59"/>
  <c r="Z299" i="59"/>
  <c r="Z300" i="59"/>
  <c r="Z301" i="59"/>
  <c r="Z302" i="59"/>
  <c r="Z303" i="59"/>
  <c r="Z304" i="59"/>
  <c r="Z305" i="59"/>
  <c r="Z306" i="59"/>
  <c r="Z307" i="59"/>
  <c r="Z308" i="59"/>
  <c r="Z309" i="59"/>
  <c r="Z310" i="59"/>
  <c r="Z311" i="59"/>
  <c r="Z312" i="59"/>
  <c r="Z313" i="59"/>
  <c r="Z314" i="59"/>
  <c r="Z315" i="59"/>
  <c r="Z316" i="59"/>
  <c r="Z317" i="59"/>
  <c r="Z318" i="59"/>
  <c r="Z319" i="59"/>
  <c r="Z320" i="59"/>
  <c r="AC320" i="59" s="1"/>
  <c r="AD320" i="59" s="1"/>
  <c r="Z321" i="59"/>
  <c r="Z322" i="59"/>
  <c r="Z323" i="59"/>
  <c r="Z324" i="59"/>
  <c r="Z325" i="59"/>
  <c r="Z326" i="59"/>
  <c r="Z327" i="59"/>
  <c r="Z328" i="59"/>
  <c r="Z329" i="59"/>
  <c r="Z330" i="59"/>
  <c r="Z331" i="59"/>
  <c r="Z332" i="59"/>
  <c r="Z333" i="59"/>
  <c r="Z334" i="59"/>
  <c r="Z335" i="59"/>
  <c r="Z336" i="59"/>
  <c r="Z337" i="59"/>
  <c r="Z338" i="59"/>
  <c r="Z339" i="59"/>
  <c r="Z340" i="59"/>
  <c r="Z341" i="59"/>
  <c r="Z342" i="59"/>
  <c r="Z343" i="59"/>
  <c r="Z344" i="59"/>
  <c r="Z345" i="59"/>
  <c r="Z346" i="59"/>
  <c r="Z347" i="59"/>
  <c r="Z348" i="59"/>
  <c r="Z349" i="59"/>
  <c r="Z350" i="59"/>
  <c r="AC350" i="59" s="1"/>
  <c r="AD350" i="59" s="1"/>
  <c r="Z351" i="59"/>
  <c r="AC351" i="59"/>
  <c r="Z352" i="59"/>
  <c r="AC352" i="59"/>
  <c r="Z353" i="59"/>
  <c r="AC353" i="59" s="1"/>
  <c r="AD353" i="59" s="1"/>
  <c r="Z354" i="59"/>
  <c r="AC354" i="59" s="1"/>
  <c r="AD354" i="59" s="1"/>
  <c r="Z355" i="59"/>
  <c r="AC355" i="59" s="1"/>
  <c r="AD355" i="59" s="1"/>
  <c r="Z356" i="59"/>
  <c r="AC356" i="59" s="1"/>
  <c r="AD356" i="59" s="1"/>
  <c r="Z357" i="59"/>
  <c r="AC357" i="59"/>
  <c r="Z358" i="59"/>
  <c r="AC358" i="59"/>
  <c r="Z359" i="59"/>
  <c r="AC359" i="59" s="1"/>
  <c r="AD359" i="59" s="1"/>
  <c r="Z360" i="59"/>
  <c r="AC360" i="59" s="1"/>
  <c r="AD360" i="59" s="1"/>
  <c r="Z361" i="59"/>
  <c r="AC361" i="59" s="1"/>
  <c r="Z362" i="59"/>
  <c r="AC362" i="59"/>
  <c r="AD362" i="59" s="1"/>
  <c r="BC2" i="59"/>
  <c r="BC3" i="59"/>
  <c r="BC4" i="59"/>
  <c r="BC5" i="59"/>
  <c r="BC6" i="59"/>
  <c r="BC7" i="59"/>
  <c r="BC8" i="59"/>
  <c r="BC9" i="59"/>
  <c r="BC10" i="59"/>
  <c r="BC11" i="59"/>
  <c r="BC12" i="59"/>
  <c r="BC13" i="59"/>
  <c r="BC14" i="59"/>
  <c r="BC15" i="59"/>
  <c r="BC16" i="59"/>
  <c r="BC17" i="59"/>
  <c r="BC18" i="59"/>
  <c r="BC19" i="59"/>
  <c r="BC20" i="59"/>
  <c r="BC21" i="59"/>
  <c r="BC22" i="59"/>
  <c r="BC23" i="59"/>
  <c r="BC24" i="59"/>
  <c r="BC25" i="59"/>
  <c r="BC26" i="59"/>
  <c r="BC27" i="59"/>
  <c r="BC28" i="59"/>
  <c r="BC29" i="59"/>
  <c r="BC30" i="59"/>
  <c r="BC31" i="59"/>
  <c r="BC32" i="59"/>
  <c r="BC33" i="59"/>
  <c r="BC34" i="59"/>
  <c r="BC35" i="59"/>
  <c r="BC36" i="59"/>
  <c r="BC37" i="59"/>
  <c r="BC38" i="59"/>
  <c r="BC39" i="59"/>
  <c r="BC40" i="59"/>
  <c r="BC41" i="59"/>
  <c r="BC42" i="59"/>
  <c r="BC43" i="59"/>
  <c r="BC44" i="59"/>
  <c r="BC45" i="59"/>
  <c r="BC46" i="59"/>
  <c r="BC47" i="59"/>
  <c r="BC48" i="59"/>
  <c r="BC49" i="59"/>
  <c r="BC50" i="59"/>
  <c r="BC51" i="59"/>
  <c r="BC52" i="59"/>
  <c r="BC53" i="59"/>
  <c r="BC54" i="59"/>
  <c r="BC55" i="59"/>
  <c r="BC56" i="59"/>
  <c r="BC57" i="59"/>
  <c r="BC58" i="59"/>
  <c r="BC59" i="59"/>
  <c r="BC60" i="59"/>
  <c r="BC61" i="59"/>
  <c r="BC62" i="59"/>
  <c r="BC63" i="59"/>
  <c r="BC64" i="59"/>
  <c r="BC65" i="59"/>
  <c r="BC66" i="59"/>
  <c r="BC67" i="59"/>
  <c r="BC68" i="59"/>
  <c r="BC69" i="59"/>
  <c r="BC70" i="59"/>
  <c r="BC71" i="59"/>
  <c r="BC72" i="59"/>
  <c r="BC73" i="59"/>
  <c r="BC74" i="59"/>
  <c r="BC75" i="59"/>
  <c r="BC76" i="59"/>
  <c r="BC77" i="59"/>
  <c r="BC78" i="59"/>
  <c r="BC79" i="59"/>
  <c r="BC80" i="59"/>
  <c r="BC81" i="59"/>
  <c r="BC82" i="59"/>
  <c r="BC83" i="59"/>
  <c r="BC84" i="59"/>
  <c r="BC85" i="59"/>
  <c r="BC86" i="59"/>
  <c r="BC87" i="59"/>
  <c r="BC88" i="59"/>
  <c r="BC89" i="59"/>
  <c r="BC90" i="59"/>
  <c r="BC91" i="59"/>
  <c r="BC92" i="59"/>
  <c r="BC93" i="59"/>
  <c r="BC94" i="59"/>
  <c r="BC95" i="59"/>
  <c r="BC96" i="59"/>
  <c r="BC97" i="59"/>
  <c r="BC98" i="59"/>
  <c r="BC99" i="59"/>
  <c r="BC100" i="59"/>
  <c r="BC101" i="59"/>
  <c r="BC102" i="59"/>
  <c r="BC103" i="59"/>
  <c r="BC104" i="59"/>
  <c r="BC105" i="59"/>
  <c r="BC106" i="59"/>
  <c r="BC107" i="59"/>
  <c r="BC108" i="59"/>
  <c r="BC109" i="59"/>
  <c r="BC110" i="59"/>
  <c r="BC111" i="59"/>
  <c r="BC112" i="59"/>
  <c r="BC113" i="59"/>
  <c r="BC114" i="59"/>
  <c r="BC115" i="59"/>
  <c r="BC116" i="59"/>
  <c r="BC117" i="59"/>
  <c r="BC118" i="59"/>
  <c r="BC119" i="59"/>
  <c r="BC120" i="59"/>
  <c r="BC121" i="59"/>
  <c r="BC122" i="59"/>
  <c r="BC123" i="59"/>
  <c r="BC124" i="59"/>
  <c r="BC125" i="59"/>
  <c r="BC126" i="59"/>
  <c r="BC127" i="59"/>
  <c r="BC128" i="59"/>
  <c r="BC129" i="59"/>
  <c r="BC130" i="59"/>
  <c r="BC131" i="59"/>
  <c r="BC132" i="59"/>
  <c r="BC133" i="59"/>
  <c r="BC134" i="59"/>
  <c r="BC135" i="59"/>
  <c r="BC136" i="59"/>
  <c r="BC137" i="59"/>
  <c r="BC138" i="59"/>
  <c r="BC139" i="59"/>
  <c r="BC140" i="59"/>
  <c r="BC141" i="59"/>
  <c r="BC142" i="59"/>
  <c r="BC143" i="59"/>
  <c r="BC144" i="59"/>
  <c r="BC145" i="59"/>
  <c r="BC146" i="59"/>
  <c r="BC147" i="59"/>
  <c r="BC148" i="59"/>
  <c r="BC149" i="59"/>
  <c r="BC150" i="59"/>
  <c r="BC151" i="59"/>
  <c r="BC152" i="59"/>
  <c r="BC153" i="59"/>
  <c r="BC154" i="59"/>
  <c r="BC155" i="59"/>
  <c r="BC156" i="59"/>
  <c r="BC157" i="59"/>
  <c r="BC158" i="59"/>
  <c r="BC159" i="59"/>
  <c r="BC160" i="59"/>
  <c r="BC161" i="59"/>
  <c r="BC162" i="59"/>
  <c r="BC163" i="59"/>
  <c r="BC164" i="59"/>
  <c r="BC165" i="59"/>
  <c r="BC166" i="59"/>
  <c r="BC167" i="59"/>
  <c r="BC168" i="59"/>
  <c r="BC169" i="59"/>
  <c r="BC170" i="59"/>
  <c r="BC171" i="59"/>
  <c r="BC172" i="59"/>
  <c r="BC173" i="59"/>
  <c r="BC174" i="59"/>
  <c r="BC175" i="59"/>
  <c r="BC176" i="59"/>
  <c r="BC177" i="59"/>
  <c r="BC178" i="59"/>
  <c r="BC179" i="59"/>
  <c r="BC180" i="59"/>
  <c r="BC181" i="59"/>
  <c r="BC182" i="59"/>
  <c r="BC183" i="59"/>
  <c r="BC184" i="59"/>
  <c r="BC185" i="59"/>
  <c r="BC186" i="59"/>
  <c r="BC187" i="59"/>
  <c r="BC188" i="59"/>
  <c r="BC189" i="59"/>
  <c r="BC190" i="59"/>
  <c r="BC191" i="59"/>
  <c r="BC192" i="59"/>
  <c r="BC193" i="59"/>
  <c r="BC194" i="59"/>
  <c r="BC195" i="59"/>
  <c r="BC196" i="59"/>
  <c r="BC197" i="59"/>
  <c r="BC198" i="59"/>
  <c r="BC199" i="59"/>
  <c r="BC200" i="59"/>
  <c r="BC201" i="59"/>
  <c r="BC202" i="59"/>
  <c r="BC203" i="59"/>
  <c r="BC204" i="59"/>
  <c r="BC205" i="59"/>
  <c r="BC206" i="59"/>
  <c r="BC207" i="59"/>
  <c r="BC208" i="59"/>
  <c r="BC209" i="59"/>
  <c r="BC210" i="59"/>
  <c r="BC211" i="59"/>
  <c r="BC212" i="59"/>
  <c r="BC213" i="59"/>
  <c r="BC214" i="59"/>
  <c r="BC215" i="59"/>
  <c r="BC216" i="59"/>
  <c r="BC217" i="59"/>
  <c r="BC218" i="59"/>
  <c r="BC219" i="59"/>
  <c r="BC220" i="59"/>
  <c r="BC221" i="59"/>
  <c r="BC222" i="59"/>
  <c r="BC223" i="59"/>
  <c r="BC224" i="59"/>
  <c r="BC225" i="59"/>
  <c r="BC226" i="59"/>
  <c r="BC227" i="59"/>
  <c r="BC228" i="59"/>
  <c r="BC229" i="59"/>
  <c r="BC230" i="59"/>
  <c r="BC231" i="59"/>
  <c r="BC232" i="59"/>
  <c r="BC233" i="59"/>
  <c r="BC234" i="59"/>
  <c r="BC235" i="59"/>
  <c r="BC236" i="59"/>
  <c r="BC237" i="59"/>
  <c r="BC238" i="59"/>
  <c r="BC239" i="59"/>
  <c r="BC240" i="59"/>
  <c r="BC241" i="59"/>
  <c r="BC242" i="59"/>
  <c r="BC243" i="59"/>
  <c r="BC244" i="59"/>
  <c r="BC245" i="59"/>
  <c r="BC246" i="59"/>
  <c r="BC247" i="59"/>
  <c r="BC248" i="59"/>
  <c r="BC249" i="59"/>
  <c r="BC250" i="59"/>
  <c r="BC251" i="59"/>
  <c r="BC252" i="59"/>
  <c r="BC253" i="59"/>
  <c r="BC254" i="59"/>
  <c r="BC255" i="59"/>
  <c r="BC256" i="59"/>
  <c r="BC257" i="59"/>
  <c r="BC258" i="59"/>
  <c r="BC259" i="59"/>
  <c r="BC260" i="59"/>
  <c r="BC261" i="59"/>
  <c r="BC262" i="59"/>
  <c r="BC263" i="59"/>
  <c r="BC264" i="59"/>
  <c r="BC265" i="59"/>
  <c r="BC266" i="59"/>
  <c r="BC267" i="59"/>
  <c r="BC268" i="59"/>
  <c r="BC269" i="59"/>
  <c r="BC270" i="59"/>
  <c r="BC271" i="59"/>
  <c r="BC272" i="59"/>
  <c r="BC273" i="59"/>
  <c r="BC274" i="59"/>
  <c r="BC275" i="59"/>
  <c r="BC276" i="59"/>
  <c r="BC277" i="59"/>
  <c r="BC278" i="59"/>
  <c r="BC279" i="59"/>
  <c r="BC280" i="59"/>
  <c r="BC281" i="59"/>
  <c r="BC282" i="59"/>
  <c r="BC283" i="59"/>
  <c r="BC284" i="59"/>
  <c r="BC285" i="59"/>
  <c r="BC286" i="59"/>
  <c r="BC287" i="59"/>
  <c r="BC288" i="59"/>
  <c r="BC289" i="59"/>
  <c r="BC290" i="59"/>
  <c r="BC291" i="59"/>
  <c r="BC292" i="59"/>
  <c r="BC293" i="59"/>
  <c r="BC294" i="59"/>
  <c r="BC295" i="59"/>
  <c r="BC296" i="59"/>
  <c r="BC297" i="59"/>
  <c r="BC298" i="59"/>
  <c r="BC299" i="59"/>
  <c r="BC300" i="59"/>
  <c r="BC301" i="59"/>
  <c r="BC302" i="59"/>
  <c r="BC303" i="59"/>
  <c r="BC304" i="59"/>
  <c r="BC305" i="59"/>
  <c r="BC306" i="59"/>
  <c r="BC307" i="59"/>
  <c r="BC308" i="59"/>
  <c r="BC309" i="59"/>
  <c r="BC310" i="59"/>
  <c r="BC311" i="59"/>
  <c r="BC312" i="59"/>
  <c r="BC313" i="59"/>
  <c r="BC314" i="59"/>
  <c r="BC315" i="59"/>
  <c r="BC316" i="59"/>
  <c r="BC317" i="59"/>
  <c r="BC318" i="59"/>
  <c r="BC319" i="59"/>
  <c r="BC320" i="59"/>
  <c r="BC321" i="59"/>
  <c r="BC322" i="59"/>
  <c r="BC323" i="59"/>
  <c r="BC324" i="59"/>
  <c r="BC325" i="59"/>
  <c r="BC326" i="59"/>
  <c r="BC327" i="59"/>
  <c r="BC328" i="59"/>
  <c r="BC329" i="59"/>
  <c r="BC330" i="59"/>
  <c r="BC331" i="59"/>
  <c r="BC332" i="59"/>
  <c r="BC333" i="59"/>
  <c r="BC334" i="59"/>
  <c r="BC335" i="59"/>
  <c r="BC336" i="59"/>
  <c r="BC337" i="59"/>
  <c r="BC338" i="59"/>
  <c r="BC339" i="59"/>
  <c r="BC340" i="59"/>
  <c r="BC341" i="59"/>
  <c r="BC342" i="59"/>
  <c r="BC343" i="59"/>
  <c r="BC344" i="59"/>
  <c r="BC345" i="59"/>
  <c r="BC346" i="59"/>
  <c r="BC347" i="59"/>
  <c r="BC348" i="59"/>
  <c r="BC349" i="59"/>
  <c r="BC350" i="59"/>
  <c r="BC351" i="59"/>
  <c r="BC352" i="59"/>
  <c r="BC353" i="59"/>
  <c r="BC354" i="59"/>
  <c r="BC355" i="59"/>
  <c r="BC356" i="59"/>
  <c r="BC357" i="59"/>
  <c r="BC358" i="59"/>
  <c r="BC359" i="59"/>
  <c r="BC360" i="59"/>
  <c r="BC361" i="59"/>
  <c r="BC362" i="59"/>
  <c r="AX362" i="59"/>
  <c r="AT362" i="59"/>
  <c r="AP362" i="59"/>
  <c r="AL362" i="59"/>
  <c r="AH362" i="59"/>
  <c r="S362" i="59"/>
  <c r="O362" i="59"/>
  <c r="N362" i="59"/>
  <c r="H362" i="59"/>
  <c r="BC363" i="56"/>
  <c r="AX363" i="56"/>
  <c r="AT363" i="56"/>
  <c r="AP363" i="56"/>
  <c r="AL363" i="56"/>
  <c r="AH363" i="56"/>
  <c r="Z363" i="56"/>
  <c r="AC363" i="56" s="1"/>
  <c r="AD363" i="56" s="1"/>
  <c r="S363" i="56"/>
  <c r="N363" i="56"/>
  <c r="G363" i="56"/>
  <c r="S2" i="56"/>
  <c r="S3" i="56"/>
  <c r="S4" i="56"/>
  <c r="S5" i="56"/>
  <c r="S6" i="56"/>
  <c r="S7" i="56"/>
  <c r="S8" i="56"/>
  <c r="S9" i="56"/>
  <c r="S10" i="56"/>
  <c r="S11" i="56"/>
  <c r="S12" i="56"/>
  <c r="S13" i="56"/>
  <c r="S14" i="56"/>
  <c r="S15" i="56"/>
  <c r="S16" i="56"/>
  <c r="S17" i="56"/>
  <c r="S18" i="56"/>
  <c r="S19" i="56"/>
  <c r="S20" i="56"/>
  <c r="S21" i="56"/>
  <c r="S22" i="56"/>
  <c r="S23" i="56"/>
  <c r="S24" i="56"/>
  <c r="S25" i="56"/>
  <c r="S26" i="56"/>
  <c r="S27" i="56"/>
  <c r="S28" i="56"/>
  <c r="S29" i="56"/>
  <c r="S30" i="56"/>
  <c r="S31" i="56"/>
  <c r="S32" i="56"/>
  <c r="S33" i="56"/>
  <c r="S34" i="56"/>
  <c r="S35" i="56"/>
  <c r="S36" i="56"/>
  <c r="S37" i="56"/>
  <c r="S38" i="56"/>
  <c r="S39" i="56"/>
  <c r="S40" i="56"/>
  <c r="S41" i="56"/>
  <c r="S42" i="56"/>
  <c r="S43" i="56"/>
  <c r="S44" i="56"/>
  <c r="S45" i="56"/>
  <c r="S46" i="56"/>
  <c r="S47" i="56"/>
  <c r="S48" i="56"/>
  <c r="S49" i="56"/>
  <c r="S50" i="56"/>
  <c r="S51" i="56"/>
  <c r="S52" i="56"/>
  <c r="S53" i="56"/>
  <c r="S54" i="56"/>
  <c r="S55" i="56"/>
  <c r="S56" i="56"/>
  <c r="S57" i="56"/>
  <c r="S58" i="56"/>
  <c r="S59" i="56"/>
  <c r="S60" i="56"/>
  <c r="S61" i="56"/>
  <c r="S62" i="56"/>
  <c r="S63" i="56"/>
  <c r="S64" i="56"/>
  <c r="S65" i="56"/>
  <c r="S66" i="56"/>
  <c r="S67" i="56"/>
  <c r="S68" i="56"/>
  <c r="S69" i="56"/>
  <c r="S70" i="56"/>
  <c r="S71" i="56"/>
  <c r="S72" i="56"/>
  <c r="S73" i="56"/>
  <c r="S74" i="56"/>
  <c r="S75" i="56"/>
  <c r="S76" i="56"/>
  <c r="S77" i="56"/>
  <c r="S78" i="56"/>
  <c r="S79" i="56"/>
  <c r="S80" i="56"/>
  <c r="S81" i="56"/>
  <c r="S82" i="56"/>
  <c r="S83" i="56"/>
  <c r="S84" i="56"/>
  <c r="S85" i="56"/>
  <c r="S86" i="56"/>
  <c r="S87" i="56"/>
  <c r="S88" i="56"/>
  <c r="S89" i="56"/>
  <c r="S90" i="56"/>
  <c r="S91" i="56"/>
  <c r="S92" i="56"/>
  <c r="S93" i="56"/>
  <c r="S94" i="56"/>
  <c r="S95" i="56"/>
  <c r="S96" i="56"/>
  <c r="S97" i="56"/>
  <c r="S98" i="56"/>
  <c r="S99" i="56"/>
  <c r="S100" i="56"/>
  <c r="S101" i="56"/>
  <c r="S102" i="56"/>
  <c r="S103" i="56"/>
  <c r="S104" i="56"/>
  <c r="S105" i="56"/>
  <c r="S106" i="56"/>
  <c r="S107" i="56"/>
  <c r="S108" i="56"/>
  <c r="S109" i="56"/>
  <c r="S110" i="56"/>
  <c r="S111" i="56"/>
  <c r="S112" i="56"/>
  <c r="S113" i="56"/>
  <c r="S114" i="56"/>
  <c r="S115" i="56"/>
  <c r="S116" i="56"/>
  <c r="S117" i="56"/>
  <c r="S118" i="56"/>
  <c r="S119" i="56"/>
  <c r="S120" i="56"/>
  <c r="S121" i="56"/>
  <c r="S122" i="56"/>
  <c r="S123" i="56"/>
  <c r="S124" i="56"/>
  <c r="S125" i="56"/>
  <c r="S126" i="56"/>
  <c r="S127" i="56"/>
  <c r="S128" i="56"/>
  <c r="S129" i="56"/>
  <c r="S130" i="56"/>
  <c r="S131" i="56"/>
  <c r="S132" i="56"/>
  <c r="S133" i="56"/>
  <c r="S134" i="56"/>
  <c r="S135" i="56"/>
  <c r="S136" i="56"/>
  <c r="S137" i="56"/>
  <c r="S138" i="56"/>
  <c r="S139" i="56"/>
  <c r="S140" i="56"/>
  <c r="S141" i="56"/>
  <c r="S142" i="56"/>
  <c r="S143" i="56"/>
  <c r="S144" i="56"/>
  <c r="S145" i="56"/>
  <c r="S146" i="56"/>
  <c r="S147" i="56"/>
  <c r="S148" i="56"/>
  <c r="S149" i="56"/>
  <c r="S150" i="56"/>
  <c r="S151" i="56"/>
  <c r="S152" i="56"/>
  <c r="S153" i="56"/>
  <c r="S154" i="56"/>
  <c r="S155" i="56"/>
  <c r="S156" i="56"/>
  <c r="S157" i="56"/>
  <c r="S158" i="56"/>
  <c r="S159" i="56"/>
  <c r="S160" i="56"/>
  <c r="S161" i="56"/>
  <c r="S162" i="56"/>
  <c r="S163" i="56"/>
  <c r="S164" i="56"/>
  <c r="S165" i="56"/>
  <c r="S166" i="56"/>
  <c r="S167" i="56"/>
  <c r="S168" i="56"/>
  <c r="S169" i="56"/>
  <c r="S170" i="56"/>
  <c r="S171" i="56"/>
  <c r="S172" i="56"/>
  <c r="S173" i="56"/>
  <c r="S174" i="56"/>
  <c r="S175" i="56"/>
  <c r="S176" i="56"/>
  <c r="S177" i="56"/>
  <c r="S178" i="56"/>
  <c r="S179" i="56"/>
  <c r="S180" i="56"/>
  <c r="S181" i="56"/>
  <c r="S182" i="56"/>
  <c r="S183" i="56"/>
  <c r="S184" i="56"/>
  <c r="S185" i="56"/>
  <c r="S186" i="56"/>
  <c r="S187" i="56"/>
  <c r="S188" i="56"/>
  <c r="S189" i="56"/>
  <c r="S190" i="56"/>
  <c r="S191" i="56"/>
  <c r="S192" i="56"/>
  <c r="S193" i="56"/>
  <c r="S194" i="56"/>
  <c r="S195" i="56"/>
  <c r="S196" i="56"/>
  <c r="S197" i="56"/>
  <c r="S198" i="56"/>
  <c r="S199" i="56"/>
  <c r="S200" i="56"/>
  <c r="S201" i="56"/>
  <c r="S202" i="56"/>
  <c r="S203" i="56"/>
  <c r="S204" i="56"/>
  <c r="S205" i="56"/>
  <c r="S206" i="56"/>
  <c r="S207" i="56"/>
  <c r="S208" i="56"/>
  <c r="S209" i="56"/>
  <c r="S210" i="56"/>
  <c r="S211" i="56"/>
  <c r="S212" i="56"/>
  <c r="S213" i="56"/>
  <c r="S214" i="56"/>
  <c r="S215" i="56"/>
  <c r="S216" i="56"/>
  <c r="S217" i="56"/>
  <c r="S218" i="56"/>
  <c r="S219" i="56"/>
  <c r="S220" i="56"/>
  <c r="S221" i="56"/>
  <c r="S222" i="56"/>
  <c r="S223" i="56"/>
  <c r="S224" i="56"/>
  <c r="S225" i="56"/>
  <c r="S226" i="56"/>
  <c r="S227" i="56"/>
  <c r="S228" i="56"/>
  <c r="S229" i="56"/>
  <c r="S230" i="56"/>
  <c r="S231" i="56"/>
  <c r="S232" i="56"/>
  <c r="S233" i="56"/>
  <c r="S234" i="56"/>
  <c r="S235" i="56"/>
  <c r="S236" i="56"/>
  <c r="S237" i="56"/>
  <c r="S238" i="56"/>
  <c r="S239" i="56"/>
  <c r="S240" i="56"/>
  <c r="S241" i="56"/>
  <c r="S242" i="56"/>
  <c r="S243" i="56"/>
  <c r="S244" i="56"/>
  <c r="S245" i="56"/>
  <c r="S246" i="56"/>
  <c r="S247" i="56"/>
  <c r="S248" i="56"/>
  <c r="S249" i="56"/>
  <c r="S250" i="56"/>
  <c r="S251" i="56"/>
  <c r="S252" i="56"/>
  <c r="S253" i="56"/>
  <c r="S254" i="56"/>
  <c r="S255" i="56"/>
  <c r="S256" i="56"/>
  <c r="S257" i="56"/>
  <c r="S258" i="56"/>
  <c r="S259" i="56"/>
  <c r="S260" i="56"/>
  <c r="S261" i="56"/>
  <c r="S262" i="56"/>
  <c r="S263" i="56"/>
  <c r="S264" i="56"/>
  <c r="S265" i="56"/>
  <c r="S266" i="56"/>
  <c r="S267" i="56"/>
  <c r="S268" i="56"/>
  <c r="S269" i="56"/>
  <c r="S270" i="56"/>
  <c r="S271" i="56"/>
  <c r="S272" i="56"/>
  <c r="S273" i="56"/>
  <c r="S274" i="56"/>
  <c r="S275" i="56"/>
  <c r="S276" i="56"/>
  <c r="S277" i="56"/>
  <c r="S278" i="56"/>
  <c r="S279" i="56"/>
  <c r="S280" i="56"/>
  <c r="S281" i="56"/>
  <c r="S282" i="56"/>
  <c r="S283" i="56"/>
  <c r="S284" i="56"/>
  <c r="S285" i="56"/>
  <c r="S286" i="56"/>
  <c r="S287" i="56"/>
  <c r="S288" i="56"/>
  <c r="S289" i="56"/>
  <c r="S290" i="56"/>
  <c r="S291" i="56"/>
  <c r="S292" i="56"/>
  <c r="S293" i="56"/>
  <c r="S294" i="56"/>
  <c r="S295" i="56"/>
  <c r="S296" i="56"/>
  <c r="S297" i="56"/>
  <c r="S298" i="56"/>
  <c r="S299" i="56"/>
  <c r="S300" i="56"/>
  <c r="S301" i="56"/>
  <c r="S302" i="56"/>
  <c r="S303" i="56"/>
  <c r="S304" i="56"/>
  <c r="S305" i="56"/>
  <c r="S306" i="56"/>
  <c r="S307" i="56"/>
  <c r="S308" i="56"/>
  <c r="S309" i="56"/>
  <c r="S310" i="56"/>
  <c r="S311" i="56"/>
  <c r="S312" i="56"/>
  <c r="S313" i="56"/>
  <c r="S314" i="56"/>
  <c r="S315" i="56"/>
  <c r="S316" i="56"/>
  <c r="S317" i="56"/>
  <c r="S318" i="56"/>
  <c r="S319" i="56"/>
  <c r="S320" i="56"/>
  <c r="S321" i="56"/>
  <c r="S322" i="56"/>
  <c r="S323" i="56"/>
  <c r="S324" i="56"/>
  <c r="S325" i="56"/>
  <c r="S326" i="56"/>
  <c r="S327" i="56"/>
  <c r="S328" i="56"/>
  <c r="S329" i="56"/>
  <c r="S330" i="56"/>
  <c r="S331" i="56"/>
  <c r="S332" i="56"/>
  <c r="S333" i="56"/>
  <c r="S334" i="56"/>
  <c r="S335" i="56"/>
  <c r="S336" i="56"/>
  <c r="S337" i="56"/>
  <c r="S338" i="56"/>
  <c r="S339" i="56"/>
  <c r="S340" i="56"/>
  <c r="S341" i="56"/>
  <c r="S342" i="56"/>
  <c r="S343" i="56"/>
  <c r="S344" i="56"/>
  <c r="S345" i="56"/>
  <c r="S346" i="56"/>
  <c r="S347" i="56"/>
  <c r="S348" i="56"/>
  <c r="S349" i="56"/>
  <c r="S350" i="56"/>
  <c r="S351" i="56"/>
  <c r="S352" i="56"/>
  <c r="S353" i="56"/>
  <c r="S354" i="56"/>
  <c r="S355" i="56"/>
  <c r="S356" i="56"/>
  <c r="S357" i="56"/>
  <c r="S358" i="56"/>
  <c r="S359" i="56"/>
  <c r="S360" i="56"/>
  <c r="S361" i="56"/>
  <c r="S362" i="56"/>
  <c r="BC362" i="56"/>
  <c r="AX362" i="56"/>
  <c r="AT362" i="56"/>
  <c r="AP362" i="56"/>
  <c r="AL362" i="56"/>
  <c r="AH362" i="56"/>
  <c r="Z362" i="56"/>
  <c r="AC362" i="56"/>
  <c r="AD362" i="56"/>
  <c r="N362" i="56"/>
  <c r="G362" i="56"/>
  <c r="BC363" i="79"/>
  <c r="AX363" i="79"/>
  <c r="AT363" i="79"/>
  <c r="AP363" i="79"/>
  <c r="AL363" i="79"/>
  <c r="AH363" i="79"/>
  <c r="Z363" i="79"/>
  <c r="AC363" i="79"/>
  <c r="AD363" i="79" s="1"/>
  <c r="S363" i="79"/>
  <c r="N363" i="79"/>
  <c r="I363" i="79"/>
  <c r="I363" i="83"/>
  <c r="S2" i="79"/>
  <c r="S3" i="79"/>
  <c r="S4" i="79"/>
  <c r="S5" i="79"/>
  <c r="S6" i="79"/>
  <c r="S7" i="79"/>
  <c r="S8" i="79"/>
  <c r="S9" i="79"/>
  <c r="S10" i="79"/>
  <c r="S11" i="79"/>
  <c r="S12" i="79"/>
  <c r="S13" i="79"/>
  <c r="S14" i="79"/>
  <c r="S15" i="79"/>
  <c r="S16" i="79"/>
  <c r="S17" i="79"/>
  <c r="S18" i="79"/>
  <c r="S19" i="79"/>
  <c r="S20" i="79"/>
  <c r="S21" i="79"/>
  <c r="S22" i="79"/>
  <c r="S23" i="79"/>
  <c r="S24" i="79"/>
  <c r="S25" i="79"/>
  <c r="S26" i="79"/>
  <c r="S27" i="79"/>
  <c r="S28" i="79"/>
  <c r="S29" i="79"/>
  <c r="S30" i="79"/>
  <c r="S31" i="79"/>
  <c r="S32" i="79"/>
  <c r="S33" i="79"/>
  <c r="S34" i="79"/>
  <c r="S35" i="79"/>
  <c r="S36" i="79"/>
  <c r="S37" i="79"/>
  <c r="S38" i="79"/>
  <c r="S39" i="79"/>
  <c r="S40" i="79"/>
  <c r="S41" i="79"/>
  <c r="S42" i="79"/>
  <c r="S43" i="79"/>
  <c r="S44" i="79"/>
  <c r="S45" i="79"/>
  <c r="S46" i="79"/>
  <c r="S47" i="79"/>
  <c r="S48" i="79"/>
  <c r="S49" i="79"/>
  <c r="S50" i="79"/>
  <c r="S51" i="79"/>
  <c r="S52" i="79"/>
  <c r="S53" i="79"/>
  <c r="S54" i="79"/>
  <c r="S55" i="79"/>
  <c r="S56" i="79"/>
  <c r="S57" i="79"/>
  <c r="S58" i="79"/>
  <c r="S59" i="79"/>
  <c r="S60" i="79"/>
  <c r="S61" i="79"/>
  <c r="S62" i="79"/>
  <c r="S63" i="79"/>
  <c r="S64" i="79"/>
  <c r="S65" i="79"/>
  <c r="S66" i="79"/>
  <c r="S67" i="79"/>
  <c r="S68" i="79"/>
  <c r="S69" i="79"/>
  <c r="S70" i="79"/>
  <c r="S71" i="79"/>
  <c r="S72" i="79"/>
  <c r="S73" i="79"/>
  <c r="S74" i="79"/>
  <c r="S75" i="79"/>
  <c r="S76" i="79"/>
  <c r="S77" i="79"/>
  <c r="S78" i="79"/>
  <c r="S79" i="79"/>
  <c r="S80" i="79"/>
  <c r="S81" i="79"/>
  <c r="S82" i="79"/>
  <c r="S83" i="79"/>
  <c r="S84" i="79"/>
  <c r="S85" i="79"/>
  <c r="S86" i="79"/>
  <c r="S87" i="79"/>
  <c r="S88" i="79"/>
  <c r="S89" i="79"/>
  <c r="S90" i="79"/>
  <c r="S91" i="79"/>
  <c r="S92" i="79"/>
  <c r="S93" i="79"/>
  <c r="S94" i="79"/>
  <c r="S95" i="79"/>
  <c r="S96" i="79"/>
  <c r="S97" i="79"/>
  <c r="S98" i="79"/>
  <c r="S99" i="79"/>
  <c r="S100" i="79"/>
  <c r="S101" i="79"/>
  <c r="S102" i="79"/>
  <c r="S103" i="79"/>
  <c r="S104" i="79"/>
  <c r="S105" i="79"/>
  <c r="S106" i="79"/>
  <c r="S107" i="79"/>
  <c r="S108" i="79"/>
  <c r="S109" i="79"/>
  <c r="S110" i="79"/>
  <c r="S111" i="79"/>
  <c r="S112" i="79"/>
  <c r="S113" i="79"/>
  <c r="S114" i="79"/>
  <c r="S115" i="79"/>
  <c r="S116" i="79"/>
  <c r="S117" i="79"/>
  <c r="S118" i="79"/>
  <c r="S119" i="79"/>
  <c r="S120" i="79"/>
  <c r="S121" i="79"/>
  <c r="S122" i="79"/>
  <c r="S123" i="79"/>
  <c r="S124" i="79"/>
  <c r="S125" i="79"/>
  <c r="S126" i="79"/>
  <c r="S127" i="79"/>
  <c r="S128" i="79"/>
  <c r="S129" i="79"/>
  <c r="S130" i="79"/>
  <c r="S131" i="79"/>
  <c r="S132" i="79"/>
  <c r="S133" i="79"/>
  <c r="S134" i="79"/>
  <c r="S135" i="79"/>
  <c r="S136" i="79"/>
  <c r="S137" i="79"/>
  <c r="S138" i="79"/>
  <c r="S139" i="79"/>
  <c r="S140" i="79"/>
  <c r="S141" i="79"/>
  <c r="S142" i="79"/>
  <c r="S143" i="79"/>
  <c r="S144" i="79"/>
  <c r="S145" i="79"/>
  <c r="S146" i="79"/>
  <c r="S147" i="79"/>
  <c r="S148" i="79"/>
  <c r="S149" i="79"/>
  <c r="S150" i="79"/>
  <c r="S151" i="79"/>
  <c r="S152" i="79"/>
  <c r="S153" i="79"/>
  <c r="S154" i="79"/>
  <c r="S155" i="79"/>
  <c r="S156" i="79"/>
  <c r="S157" i="79"/>
  <c r="S158" i="79"/>
  <c r="S159" i="79"/>
  <c r="S160" i="79"/>
  <c r="S161" i="79"/>
  <c r="S162" i="79"/>
  <c r="S163" i="79"/>
  <c r="S164" i="79"/>
  <c r="S165" i="79"/>
  <c r="S166" i="79"/>
  <c r="S167" i="79"/>
  <c r="S168" i="79"/>
  <c r="S169" i="79"/>
  <c r="S170" i="79"/>
  <c r="S171" i="79"/>
  <c r="S172" i="79"/>
  <c r="S173" i="79"/>
  <c r="S174" i="79"/>
  <c r="S175" i="79"/>
  <c r="S176" i="79"/>
  <c r="S177" i="79"/>
  <c r="S178" i="79"/>
  <c r="S179" i="79"/>
  <c r="S180" i="79"/>
  <c r="S181" i="79"/>
  <c r="S182" i="79"/>
  <c r="S183" i="79"/>
  <c r="S184" i="79"/>
  <c r="S185" i="79"/>
  <c r="S186" i="79"/>
  <c r="S187" i="79"/>
  <c r="S188" i="79"/>
  <c r="S189" i="79"/>
  <c r="S190" i="79"/>
  <c r="S191" i="79"/>
  <c r="S192" i="79"/>
  <c r="S193" i="79"/>
  <c r="S194" i="79"/>
  <c r="S195" i="79"/>
  <c r="S196" i="79"/>
  <c r="S197" i="79"/>
  <c r="S198" i="79"/>
  <c r="S199" i="79"/>
  <c r="S200" i="79"/>
  <c r="S201" i="79"/>
  <c r="S202" i="79"/>
  <c r="S203" i="79"/>
  <c r="S204" i="79"/>
  <c r="S205" i="79"/>
  <c r="S206" i="79"/>
  <c r="S207" i="79"/>
  <c r="S208" i="79"/>
  <c r="S209" i="79"/>
  <c r="S210" i="79"/>
  <c r="S211" i="79"/>
  <c r="S212" i="79"/>
  <c r="S213" i="79"/>
  <c r="S214" i="79"/>
  <c r="S215" i="79"/>
  <c r="S216" i="79"/>
  <c r="S217" i="79"/>
  <c r="S218" i="79"/>
  <c r="S219" i="79"/>
  <c r="S220" i="79"/>
  <c r="S221" i="79"/>
  <c r="S222" i="79"/>
  <c r="S223" i="79"/>
  <c r="S224" i="79"/>
  <c r="S225" i="79"/>
  <c r="S226" i="79"/>
  <c r="S227" i="79"/>
  <c r="S228" i="79"/>
  <c r="S229" i="79"/>
  <c r="S230" i="79"/>
  <c r="S231" i="79"/>
  <c r="S232" i="79"/>
  <c r="S233" i="79"/>
  <c r="S234" i="79"/>
  <c r="S235" i="79"/>
  <c r="S236" i="79"/>
  <c r="S237" i="79"/>
  <c r="S238" i="79"/>
  <c r="S239" i="79"/>
  <c r="S240" i="79"/>
  <c r="S241" i="79"/>
  <c r="S242" i="79"/>
  <c r="S243" i="79"/>
  <c r="S244" i="79"/>
  <c r="S245" i="79"/>
  <c r="S246" i="79"/>
  <c r="S247" i="79"/>
  <c r="S248" i="79"/>
  <c r="S249" i="79"/>
  <c r="S250" i="79"/>
  <c r="S251" i="79"/>
  <c r="S252" i="79"/>
  <c r="S253" i="79"/>
  <c r="S254" i="79"/>
  <c r="S255" i="79"/>
  <c r="S256" i="79"/>
  <c r="S257" i="79"/>
  <c r="S258" i="79"/>
  <c r="S259" i="79"/>
  <c r="S260" i="79"/>
  <c r="S261" i="79"/>
  <c r="S262" i="79"/>
  <c r="S263" i="79"/>
  <c r="S264" i="79"/>
  <c r="S265" i="79"/>
  <c r="S266" i="79"/>
  <c r="S267" i="79"/>
  <c r="S268" i="79"/>
  <c r="S269" i="79"/>
  <c r="S270" i="79"/>
  <c r="S271" i="79"/>
  <c r="S272" i="79"/>
  <c r="S273" i="79"/>
  <c r="S274" i="79"/>
  <c r="S275" i="79"/>
  <c r="S276" i="79"/>
  <c r="S277" i="79"/>
  <c r="S278" i="79"/>
  <c r="S279" i="79"/>
  <c r="S280" i="79"/>
  <c r="S281" i="79"/>
  <c r="S282" i="79"/>
  <c r="S283" i="79"/>
  <c r="S284" i="79"/>
  <c r="S285" i="79"/>
  <c r="S286" i="79"/>
  <c r="S287" i="79"/>
  <c r="S288" i="79"/>
  <c r="S289" i="79"/>
  <c r="S290" i="79"/>
  <c r="S291" i="79"/>
  <c r="S292" i="79"/>
  <c r="S293" i="79"/>
  <c r="S294" i="79"/>
  <c r="S295" i="79"/>
  <c r="S296" i="79"/>
  <c r="S297" i="79"/>
  <c r="S298" i="79"/>
  <c r="S299" i="79"/>
  <c r="S300" i="79"/>
  <c r="S301" i="79"/>
  <c r="S302" i="79"/>
  <c r="S303" i="79"/>
  <c r="S304" i="79"/>
  <c r="S305" i="79"/>
  <c r="S306" i="79"/>
  <c r="S307" i="79"/>
  <c r="S308" i="79"/>
  <c r="S309" i="79"/>
  <c r="S310" i="79"/>
  <c r="S311" i="79"/>
  <c r="S312" i="79"/>
  <c r="S313" i="79"/>
  <c r="S314" i="79"/>
  <c r="S315" i="79"/>
  <c r="S316" i="79"/>
  <c r="S317" i="79"/>
  <c r="S318" i="79"/>
  <c r="S319" i="79"/>
  <c r="S320" i="79"/>
  <c r="S321" i="79"/>
  <c r="S322" i="79"/>
  <c r="S323" i="79"/>
  <c r="S324" i="79"/>
  <c r="S325" i="79"/>
  <c r="S326" i="79"/>
  <c r="S327" i="79"/>
  <c r="S328" i="79"/>
  <c r="S329" i="79"/>
  <c r="S330" i="79"/>
  <c r="S331" i="79"/>
  <c r="S332" i="79"/>
  <c r="S333" i="79"/>
  <c r="S334" i="79"/>
  <c r="S335" i="79"/>
  <c r="S336" i="79"/>
  <c r="S337" i="79"/>
  <c r="S338" i="79"/>
  <c r="S339" i="79"/>
  <c r="S340" i="79"/>
  <c r="S341" i="79"/>
  <c r="S342" i="79"/>
  <c r="S343" i="79"/>
  <c r="S344" i="79"/>
  <c r="S345" i="79"/>
  <c r="S346" i="79"/>
  <c r="S347" i="79"/>
  <c r="S348" i="79"/>
  <c r="S349" i="79"/>
  <c r="S350" i="79"/>
  <c r="S351" i="79"/>
  <c r="S352" i="79"/>
  <c r="S353" i="79"/>
  <c r="S354" i="79"/>
  <c r="S355" i="79"/>
  <c r="S356" i="79"/>
  <c r="S357" i="79"/>
  <c r="S358" i="79"/>
  <c r="S359" i="79"/>
  <c r="S360" i="79"/>
  <c r="S361" i="79"/>
  <c r="S362" i="79"/>
  <c r="S362" i="83" s="1"/>
  <c r="BC362" i="79"/>
  <c r="AX362" i="79"/>
  <c r="AT362" i="79"/>
  <c r="AP362" i="79"/>
  <c r="AL362" i="79"/>
  <c r="AH362" i="79"/>
  <c r="Z362" i="79"/>
  <c r="AC362" i="79"/>
  <c r="AD362" i="79" s="1"/>
  <c r="N362" i="79"/>
  <c r="I362" i="79"/>
  <c r="I362" i="83"/>
  <c r="H362" i="79"/>
  <c r="H363" i="79"/>
  <c r="BC363" i="66"/>
  <c r="AX363" i="66"/>
  <c r="AT363" i="66"/>
  <c r="AP363" i="66"/>
  <c r="AL363" i="66"/>
  <c r="AH363" i="66"/>
  <c r="AD363" i="66"/>
  <c r="Z363" i="66"/>
  <c r="S363" i="66"/>
  <c r="L363" i="66"/>
  <c r="J363" i="66"/>
  <c r="J363" i="83"/>
  <c r="H363" i="66"/>
  <c r="S2" i="66"/>
  <c r="S3" i="66"/>
  <c r="S4" i="66"/>
  <c r="S5" i="66"/>
  <c r="S6" i="66"/>
  <c r="S7" i="66"/>
  <c r="S8" i="66"/>
  <c r="S9" i="66"/>
  <c r="S10" i="66"/>
  <c r="S11" i="66"/>
  <c r="S12" i="66"/>
  <c r="S13" i="66"/>
  <c r="S14" i="66"/>
  <c r="S15" i="66"/>
  <c r="S16" i="66"/>
  <c r="S17" i="66"/>
  <c r="S18" i="66"/>
  <c r="S19" i="66"/>
  <c r="S20" i="66"/>
  <c r="S21" i="66"/>
  <c r="S22" i="66"/>
  <c r="S23" i="66"/>
  <c r="S24" i="66"/>
  <c r="S25" i="66"/>
  <c r="S26" i="66"/>
  <c r="S27" i="66"/>
  <c r="S28" i="66"/>
  <c r="S29" i="66"/>
  <c r="S30" i="66"/>
  <c r="S31" i="66"/>
  <c r="S32" i="66"/>
  <c r="S33" i="66"/>
  <c r="S34" i="66"/>
  <c r="S35" i="66"/>
  <c r="S36" i="66"/>
  <c r="S37" i="66"/>
  <c r="S38" i="66"/>
  <c r="S39" i="66"/>
  <c r="S40" i="66"/>
  <c r="S41" i="66"/>
  <c r="S42" i="66"/>
  <c r="S43" i="66"/>
  <c r="S44" i="66"/>
  <c r="S45" i="66"/>
  <c r="S46" i="66"/>
  <c r="S47" i="66"/>
  <c r="S48" i="66"/>
  <c r="S49" i="66"/>
  <c r="S50" i="66"/>
  <c r="S51" i="66"/>
  <c r="S52" i="66"/>
  <c r="S53" i="66"/>
  <c r="S54" i="66"/>
  <c r="S55" i="66"/>
  <c r="S56" i="66"/>
  <c r="S57" i="66"/>
  <c r="S58" i="66"/>
  <c r="S59" i="66"/>
  <c r="S60" i="66"/>
  <c r="S61" i="66"/>
  <c r="S62" i="66"/>
  <c r="S63" i="66"/>
  <c r="S64" i="66"/>
  <c r="S65" i="66"/>
  <c r="S66" i="66"/>
  <c r="S67" i="66"/>
  <c r="S68" i="66"/>
  <c r="S69" i="66"/>
  <c r="S70" i="66"/>
  <c r="S71" i="66"/>
  <c r="S72" i="66"/>
  <c r="S73" i="66"/>
  <c r="S74" i="66"/>
  <c r="S75" i="66"/>
  <c r="S76" i="66"/>
  <c r="S77" i="66"/>
  <c r="S78" i="66"/>
  <c r="S79" i="66"/>
  <c r="S80" i="66"/>
  <c r="S81" i="66"/>
  <c r="S82" i="66"/>
  <c r="S83" i="66"/>
  <c r="S84" i="66"/>
  <c r="S85" i="66"/>
  <c r="S86" i="66"/>
  <c r="S87" i="66"/>
  <c r="S88" i="66"/>
  <c r="S89" i="66"/>
  <c r="S90" i="66"/>
  <c r="S91" i="66"/>
  <c r="S92" i="66"/>
  <c r="S93" i="66"/>
  <c r="S94" i="66"/>
  <c r="S95" i="66"/>
  <c r="S96" i="66"/>
  <c r="S97" i="66"/>
  <c r="S98" i="66"/>
  <c r="S99" i="66"/>
  <c r="S100" i="66"/>
  <c r="S101" i="66"/>
  <c r="S102" i="66"/>
  <c r="S103" i="66"/>
  <c r="S104" i="66"/>
  <c r="S105" i="66"/>
  <c r="S106" i="66"/>
  <c r="S107" i="66"/>
  <c r="S108" i="66"/>
  <c r="S109" i="66"/>
  <c r="S110" i="66"/>
  <c r="S111" i="66"/>
  <c r="S112" i="66"/>
  <c r="S113" i="66"/>
  <c r="S114" i="66"/>
  <c r="S115" i="66"/>
  <c r="S116" i="66"/>
  <c r="S117" i="66"/>
  <c r="S118" i="66"/>
  <c r="S119" i="66"/>
  <c r="S120" i="66"/>
  <c r="S121" i="66"/>
  <c r="S122" i="66"/>
  <c r="S123" i="66"/>
  <c r="S124" i="66"/>
  <c r="S125" i="66"/>
  <c r="S126" i="66"/>
  <c r="S127" i="66"/>
  <c r="S128" i="66"/>
  <c r="S129" i="66"/>
  <c r="S130" i="66"/>
  <c r="S131" i="66"/>
  <c r="S132" i="66"/>
  <c r="S133" i="66"/>
  <c r="S134" i="66"/>
  <c r="S135" i="66"/>
  <c r="S136" i="66"/>
  <c r="S137" i="66"/>
  <c r="S138" i="66"/>
  <c r="S139" i="66"/>
  <c r="S140" i="66"/>
  <c r="S141" i="66"/>
  <c r="S142" i="66"/>
  <c r="S143" i="66"/>
  <c r="S144" i="66"/>
  <c r="S145" i="66"/>
  <c r="S146" i="66"/>
  <c r="S147" i="66"/>
  <c r="S148" i="66"/>
  <c r="S149" i="66"/>
  <c r="S150" i="66"/>
  <c r="S151" i="66"/>
  <c r="S152" i="66"/>
  <c r="S153" i="66"/>
  <c r="S154" i="66"/>
  <c r="S155" i="66"/>
  <c r="S156" i="66"/>
  <c r="S157" i="66"/>
  <c r="S158" i="66"/>
  <c r="S159" i="66"/>
  <c r="S160" i="66"/>
  <c r="S161" i="66"/>
  <c r="S162" i="66"/>
  <c r="S163" i="66"/>
  <c r="S164" i="66"/>
  <c r="S165" i="66"/>
  <c r="S166" i="66"/>
  <c r="S167" i="66"/>
  <c r="S168" i="66"/>
  <c r="S169" i="66"/>
  <c r="S170" i="66"/>
  <c r="S171" i="66"/>
  <c r="S172" i="66"/>
  <c r="S173" i="66"/>
  <c r="S174" i="66"/>
  <c r="S175" i="66"/>
  <c r="S176" i="66"/>
  <c r="S177" i="66"/>
  <c r="S178" i="66"/>
  <c r="S179" i="66"/>
  <c r="S180" i="66"/>
  <c r="S181" i="66"/>
  <c r="S182" i="66"/>
  <c r="S183" i="66"/>
  <c r="S184" i="66"/>
  <c r="S185" i="66"/>
  <c r="S186" i="66"/>
  <c r="S187" i="66"/>
  <c r="S188" i="66"/>
  <c r="S189" i="66"/>
  <c r="S190" i="66"/>
  <c r="S191" i="66"/>
  <c r="S192" i="66"/>
  <c r="S193" i="66"/>
  <c r="S194" i="66"/>
  <c r="S195" i="66"/>
  <c r="S196" i="66"/>
  <c r="S197" i="66"/>
  <c r="S198" i="66"/>
  <c r="S199" i="66"/>
  <c r="S200" i="66"/>
  <c r="S201" i="66"/>
  <c r="S202" i="66"/>
  <c r="S203" i="66"/>
  <c r="S204" i="66"/>
  <c r="S205" i="66"/>
  <c r="S206" i="66"/>
  <c r="S207" i="66"/>
  <c r="S208" i="66"/>
  <c r="S209" i="66"/>
  <c r="S210" i="66"/>
  <c r="S211" i="66"/>
  <c r="S212" i="66"/>
  <c r="S213" i="66"/>
  <c r="S214" i="66"/>
  <c r="S215" i="66"/>
  <c r="S216" i="66"/>
  <c r="S217" i="66"/>
  <c r="S218" i="66"/>
  <c r="S219" i="66"/>
  <c r="S220" i="66"/>
  <c r="S221" i="66"/>
  <c r="S222" i="66"/>
  <c r="S223" i="66"/>
  <c r="S224" i="66"/>
  <c r="S225" i="66"/>
  <c r="S226" i="66"/>
  <c r="S227" i="66"/>
  <c r="S228" i="66"/>
  <c r="S229" i="66"/>
  <c r="S230" i="66"/>
  <c r="S231" i="66"/>
  <c r="S232" i="66"/>
  <c r="S233" i="66"/>
  <c r="S234" i="66"/>
  <c r="S235" i="66"/>
  <c r="S236" i="66"/>
  <c r="S237" i="66"/>
  <c r="S238" i="66"/>
  <c r="S239" i="66"/>
  <c r="S240" i="66"/>
  <c r="S241" i="66"/>
  <c r="S242" i="66"/>
  <c r="S243" i="66"/>
  <c r="S244" i="66"/>
  <c r="S245" i="66"/>
  <c r="S246" i="66"/>
  <c r="S247" i="66"/>
  <c r="S248" i="66"/>
  <c r="S249" i="66"/>
  <c r="S250" i="66"/>
  <c r="S251" i="66"/>
  <c r="S252" i="66"/>
  <c r="S253" i="66"/>
  <c r="S254" i="66"/>
  <c r="S255" i="66"/>
  <c r="S256" i="66"/>
  <c r="S257" i="66"/>
  <c r="S258" i="66"/>
  <c r="S259" i="66"/>
  <c r="S260" i="66"/>
  <c r="S261" i="66"/>
  <c r="S262" i="66"/>
  <c r="S263" i="66"/>
  <c r="S264" i="66"/>
  <c r="S265" i="66"/>
  <c r="S266" i="66"/>
  <c r="S267" i="66"/>
  <c r="S268" i="66"/>
  <c r="S269" i="66"/>
  <c r="S270" i="66"/>
  <c r="S271" i="66"/>
  <c r="S272" i="66"/>
  <c r="S273" i="66"/>
  <c r="S274" i="66"/>
  <c r="S275" i="66"/>
  <c r="S276" i="66"/>
  <c r="S277" i="66"/>
  <c r="S278" i="66"/>
  <c r="S279" i="66"/>
  <c r="S280" i="66"/>
  <c r="S281" i="66"/>
  <c r="S282" i="66"/>
  <c r="S283" i="66"/>
  <c r="S284" i="66"/>
  <c r="S285" i="66"/>
  <c r="S286" i="66"/>
  <c r="S287" i="66"/>
  <c r="S288" i="66"/>
  <c r="S289" i="66"/>
  <c r="S290" i="66"/>
  <c r="S291" i="66"/>
  <c r="S292" i="66"/>
  <c r="S293" i="66"/>
  <c r="S294" i="66"/>
  <c r="S295" i="66"/>
  <c r="S296" i="66"/>
  <c r="S297" i="66"/>
  <c r="S298" i="66"/>
  <c r="S299" i="66"/>
  <c r="S300" i="66"/>
  <c r="S301" i="66"/>
  <c r="S302" i="66"/>
  <c r="S303" i="66"/>
  <c r="S304" i="66"/>
  <c r="S305" i="66"/>
  <c r="S306" i="66"/>
  <c r="S307" i="66"/>
  <c r="S308" i="66"/>
  <c r="S309" i="66"/>
  <c r="S310" i="66"/>
  <c r="S311" i="66"/>
  <c r="S312" i="66"/>
  <c r="S313" i="66"/>
  <c r="S314" i="66"/>
  <c r="S315" i="66"/>
  <c r="S316" i="66"/>
  <c r="S317" i="66"/>
  <c r="S318" i="66"/>
  <c r="S319" i="66"/>
  <c r="S320" i="66"/>
  <c r="S321" i="66"/>
  <c r="S322" i="66"/>
  <c r="S323" i="66"/>
  <c r="S324" i="66"/>
  <c r="S325" i="66"/>
  <c r="S326" i="66"/>
  <c r="S327" i="66"/>
  <c r="S328" i="66"/>
  <c r="S329" i="66"/>
  <c r="S330" i="66"/>
  <c r="S331" i="66"/>
  <c r="S332" i="66"/>
  <c r="S333" i="66"/>
  <c r="S334" i="66"/>
  <c r="S335" i="66"/>
  <c r="S336" i="66"/>
  <c r="S337" i="66"/>
  <c r="S338" i="66"/>
  <c r="S339" i="66"/>
  <c r="S340" i="66"/>
  <c r="S341" i="66"/>
  <c r="S342" i="66"/>
  <c r="S343" i="66"/>
  <c r="S344" i="66"/>
  <c r="S345" i="66"/>
  <c r="S346" i="66"/>
  <c r="S347" i="66"/>
  <c r="S348" i="66"/>
  <c r="S349" i="66"/>
  <c r="S350" i="66"/>
  <c r="S351" i="66"/>
  <c r="S352" i="66"/>
  <c r="S353" i="66"/>
  <c r="S354" i="66"/>
  <c r="S355" i="66"/>
  <c r="S356" i="66"/>
  <c r="S357" i="66"/>
  <c r="S358" i="66"/>
  <c r="S359" i="66"/>
  <c r="S360" i="66"/>
  <c r="S361" i="66"/>
  <c r="S362" i="66"/>
  <c r="BC2" i="66"/>
  <c r="BC3" i="66"/>
  <c r="BC4" i="66"/>
  <c r="BC5" i="66"/>
  <c r="BC6" i="66"/>
  <c r="BC7" i="66"/>
  <c r="BC8" i="66"/>
  <c r="BC9" i="66"/>
  <c r="BC10" i="66"/>
  <c r="BC11" i="66"/>
  <c r="BC12" i="66"/>
  <c r="BC13" i="66"/>
  <c r="BC14" i="66"/>
  <c r="BC15" i="66"/>
  <c r="BC16" i="66"/>
  <c r="BC17" i="66"/>
  <c r="BC18" i="66"/>
  <c r="BC19" i="66"/>
  <c r="BC20" i="66"/>
  <c r="BC21" i="66"/>
  <c r="BC22" i="66"/>
  <c r="BC23" i="66"/>
  <c r="BC24" i="66"/>
  <c r="BC25" i="66"/>
  <c r="BC26" i="66"/>
  <c r="BC27" i="66"/>
  <c r="BC28" i="66"/>
  <c r="BC29" i="66"/>
  <c r="BC30" i="66"/>
  <c r="BC31" i="66"/>
  <c r="BC32" i="66"/>
  <c r="BC33" i="66"/>
  <c r="BC34" i="66"/>
  <c r="BC35" i="66"/>
  <c r="BC36" i="66"/>
  <c r="BC37" i="66"/>
  <c r="BC38" i="66"/>
  <c r="BC39" i="66"/>
  <c r="BC40" i="66"/>
  <c r="BC41" i="66"/>
  <c r="BC42" i="66"/>
  <c r="BC43" i="66"/>
  <c r="BC44" i="66"/>
  <c r="BC45" i="66"/>
  <c r="BC46" i="66"/>
  <c r="BC47" i="66"/>
  <c r="BC48" i="66"/>
  <c r="BC49" i="66"/>
  <c r="BC50" i="66"/>
  <c r="BC51" i="66"/>
  <c r="BC52" i="66"/>
  <c r="BC53" i="66"/>
  <c r="BC54" i="66"/>
  <c r="BC55" i="66"/>
  <c r="BC56" i="66"/>
  <c r="BC57" i="66"/>
  <c r="BC58" i="66"/>
  <c r="BC59" i="66"/>
  <c r="BC60" i="66"/>
  <c r="BC61" i="66"/>
  <c r="BC62" i="66"/>
  <c r="BC63" i="66"/>
  <c r="BC64" i="66"/>
  <c r="BC65" i="66"/>
  <c r="BC66" i="66"/>
  <c r="BC67" i="66"/>
  <c r="BC68" i="66"/>
  <c r="BC69" i="66"/>
  <c r="BC70" i="66"/>
  <c r="BC71" i="66"/>
  <c r="BC72" i="66"/>
  <c r="BC73" i="66"/>
  <c r="BC74" i="66"/>
  <c r="BC75" i="66"/>
  <c r="BC76" i="66"/>
  <c r="BC77" i="66"/>
  <c r="BC78" i="66"/>
  <c r="BC79" i="66"/>
  <c r="BC80" i="66"/>
  <c r="BC81" i="66"/>
  <c r="BC82" i="66"/>
  <c r="BC83" i="66"/>
  <c r="BC84" i="66"/>
  <c r="BC85" i="66"/>
  <c r="BC86" i="66"/>
  <c r="BC87" i="66"/>
  <c r="BC88" i="66"/>
  <c r="BC89" i="66"/>
  <c r="BC90" i="66"/>
  <c r="BC91" i="66"/>
  <c r="BC92" i="66"/>
  <c r="BC93" i="66"/>
  <c r="BC94" i="66"/>
  <c r="BC95" i="66"/>
  <c r="BC96" i="66"/>
  <c r="BC97" i="66"/>
  <c r="BC98" i="66"/>
  <c r="BC99" i="66"/>
  <c r="BC100" i="66"/>
  <c r="BC101" i="66"/>
  <c r="BC102" i="66"/>
  <c r="BC103" i="66"/>
  <c r="BC104" i="66"/>
  <c r="BC105" i="66"/>
  <c r="BC106" i="66"/>
  <c r="BC107" i="66"/>
  <c r="BC108" i="66"/>
  <c r="BC109" i="66"/>
  <c r="BC110" i="66"/>
  <c r="BC111" i="66"/>
  <c r="BC112" i="66"/>
  <c r="BC113" i="66"/>
  <c r="BC114" i="66"/>
  <c r="BC115" i="66"/>
  <c r="BC116" i="66"/>
  <c r="BC117" i="66"/>
  <c r="BC118" i="66"/>
  <c r="BC119" i="66"/>
  <c r="BC120" i="66"/>
  <c r="BC121" i="66"/>
  <c r="BC122" i="66"/>
  <c r="BC123" i="66"/>
  <c r="BC124" i="66"/>
  <c r="BC125" i="66"/>
  <c r="BC126" i="66"/>
  <c r="BC127" i="66"/>
  <c r="BC128" i="66"/>
  <c r="BC129" i="66"/>
  <c r="BC130" i="66"/>
  <c r="BC131" i="66"/>
  <c r="BC132" i="66"/>
  <c r="BC133" i="66"/>
  <c r="BC134" i="66"/>
  <c r="BC135" i="66"/>
  <c r="BC136" i="66"/>
  <c r="BC137" i="66"/>
  <c r="BC138" i="66"/>
  <c r="BC139" i="66"/>
  <c r="BC140" i="66"/>
  <c r="BC141" i="66"/>
  <c r="BC142" i="66"/>
  <c r="BC143" i="66"/>
  <c r="BC144" i="66"/>
  <c r="BC145" i="66"/>
  <c r="BC146" i="66"/>
  <c r="BC147" i="66"/>
  <c r="BC148" i="66"/>
  <c r="BC149" i="66"/>
  <c r="BC150" i="66"/>
  <c r="BC151" i="66"/>
  <c r="BC152" i="66"/>
  <c r="BC153" i="66"/>
  <c r="BC154" i="66"/>
  <c r="BC155" i="66"/>
  <c r="BC156" i="66"/>
  <c r="BC157" i="66"/>
  <c r="BC158" i="66"/>
  <c r="BC159" i="66"/>
  <c r="BC160" i="66"/>
  <c r="BC161" i="66"/>
  <c r="BC162" i="66"/>
  <c r="BC163" i="66"/>
  <c r="BC164" i="66"/>
  <c r="BC165" i="66"/>
  <c r="BC166" i="66"/>
  <c r="BC167" i="66"/>
  <c r="BC168" i="66"/>
  <c r="BC169" i="66"/>
  <c r="BC170" i="66"/>
  <c r="BC171" i="66"/>
  <c r="BC172" i="66"/>
  <c r="BC173" i="66"/>
  <c r="BC174" i="66"/>
  <c r="BC175" i="66"/>
  <c r="BC176" i="66"/>
  <c r="BC177" i="66"/>
  <c r="BC178" i="66"/>
  <c r="BC179" i="66"/>
  <c r="BC180" i="66"/>
  <c r="BC181" i="66"/>
  <c r="BC182" i="66"/>
  <c r="BC183" i="66"/>
  <c r="BC184" i="66"/>
  <c r="BC185" i="66"/>
  <c r="BC186" i="66"/>
  <c r="BC187" i="66"/>
  <c r="BC188" i="66"/>
  <c r="BC189" i="66"/>
  <c r="BC190" i="66"/>
  <c r="BC191" i="66"/>
  <c r="BC192" i="66"/>
  <c r="BC193" i="66"/>
  <c r="BC194" i="66"/>
  <c r="BC195" i="66"/>
  <c r="BC196" i="66"/>
  <c r="BC197" i="66"/>
  <c r="BC198" i="66"/>
  <c r="BC199" i="66"/>
  <c r="BC200" i="66"/>
  <c r="BC201" i="66"/>
  <c r="BC202" i="66"/>
  <c r="BC203" i="66"/>
  <c r="BC204" i="66"/>
  <c r="BC205" i="66"/>
  <c r="BC206" i="66"/>
  <c r="BC207" i="66"/>
  <c r="BC208" i="66"/>
  <c r="BC209" i="66"/>
  <c r="BC210" i="66"/>
  <c r="BC211" i="66"/>
  <c r="BC212" i="66"/>
  <c r="BC213" i="66"/>
  <c r="BC214" i="66"/>
  <c r="BC215" i="66"/>
  <c r="BC216" i="66"/>
  <c r="BC217" i="66"/>
  <c r="BC218" i="66"/>
  <c r="BC219" i="66"/>
  <c r="BC220" i="66"/>
  <c r="BC221" i="66"/>
  <c r="BC222" i="66"/>
  <c r="BC223" i="66"/>
  <c r="BC224" i="66"/>
  <c r="BC225" i="66"/>
  <c r="BC226" i="66"/>
  <c r="BC227" i="66"/>
  <c r="BC228" i="66"/>
  <c r="BC229" i="66"/>
  <c r="BC230" i="66"/>
  <c r="BC231" i="66"/>
  <c r="BC232" i="66"/>
  <c r="BC233" i="66"/>
  <c r="BC234" i="66"/>
  <c r="BC235" i="66"/>
  <c r="BC236" i="66"/>
  <c r="BC237" i="66"/>
  <c r="BC238" i="66"/>
  <c r="BC239" i="66"/>
  <c r="BC240" i="66"/>
  <c r="BC241" i="66"/>
  <c r="BC242" i="66"/>
  <c r="BC243" i="66"/>
  <c r="BC244" i="66"/>
  <c r="BC245" i="66"/>
  <c r="BC246" i="66"/>
  <c r="BC247" i="66"/>
  <c r="BC248" i="66"/>
  <c r="BC249" i="66"/>
  <c r="BC250" i="66"/>
  <c r="BC251" i="66"/>
  <c r="BC252" i="66"/>
  <c r="BC253" i="66"/>
  <c r="BC254" i="66"/>
  <c r="BC255" i="66"/>
  <c r="BC256" i="66"/>
  <c r="BC257" i="66"/>
  <c r="BC258" i="66"/>
  <c r="BC259" i="66"/>
  <c r="BC260" i="66"/>
  <c r="BC261" i="66"/>
  <c r="BC262" i="66"/>
  <c r="BC263" i="66"/>
  <c r="BC264" i="66"/>
  <c r="BC265" i="66"/>
  <c r="BC266" i="66"/>
  <c r="BC267" i="66"/>
  <c r="BC268" i="66"/>
  <c r="BC269" i="66"/>
  <c r="BC270" i="66"/>
  <c r="BC271" i="66"/>
  <c r="BC272" i="66"/>
  <c r="BC273" i="66"/>
  <c r="BC274" i="66"/>
  <c r="BC275" i="66"/>
  <c r="BC276" i="66"/>
  <c r="BC277" i="66"/>
  <c r="BC278" i="66"/>
  <c r="BC279" i="66"/>
  <c r="BC280" i="66"/>
  <c r="BC281" i="66"/>
  <c r="BC282" i="66"/>
  <c r="BC283" i="66"/>
  <c r="BC284" i="66"/>
  <c r="BC285" i="66"/>
  <c r="BC286" i="66"/>
  <c r="BC287" i="66"/>
  <c r="BC288" i="66"/>
  <c r="BC289" i="66"/>
  <c r="BC290" i="66"/>
  <c r="BC291" i="66"/>
  <c r="BC292" i="66"/>
  <c r="BC293" i="66"/>
  <c r="BC294" i="66"/>
  <c r="BC295" i="66"/>
  <c r="BC296" i="66"/>
  <c r="BC297" i="66"/>
  <c r="BC298" i="66"/>
  <c r="BC299" i="66"/>
  <c r="BC300" i="66"/>
  <c r="BC301" i="66"/>
  <c r="BC302" i="66"/>
  <c r="BC303" i="66"/>
  <c r="BC304" i="66"/>
  <c r="BC305" i="66"/>
  <c r="BC306" i="66"/>
  <c r="BC307" i="66"/>
  <c r="BC308" i="66"/>
  <c r="BC309" i="66"/>
  <c r="BC310" i="66"/>
  <c r="BC311" i="66"/>
  <c r="BC312" i="66"/>
  <c r="BC313" i="66"/>
  <c r="BC314" i="66"/>
  <c r="BC315" i="66"/>
  <c r="BC316" i="66"/>
  <c r="BC317" i="66"/>
  <c r="BC318" i="66"/>
  <c r="BC319" i="66"/>
  <c r="BC320" i="66"/>
  <c r="BC321" i="66"/>
  <c r="BC322" i="66"/>
  <c r="BC323" i="66"/>
  <c r="BC324" i="66"/>
  <c r="BC325" i="66"/>
  <c r="BC326" i="66"/>
  <c r="BC327" i="66"/>
  <c r="BC328" i="66"/>
  <c r="BC329" i="66"/>
  <c r="BC330" i="66"/>
  <c r="BC331" i="66"/>
  <c r="BC332" i="66"/>
  <c r="BC333" i="66"/>
  <c r="BC334" i="66"/>
  <c r="BC335" i="66"/>
  <c r="BC336" i="66"/>
  <c r="BC337" i="66"/>
  <c r="BC338" i="66"/>
  <c r="BC339" i="66"/>
  <c r="BC340" i="66"/>
  <c r="BC341" i="66"/>
  <c r="BC342" i="66"/>
  <c r="BC343" i="66"/>
  <c r="BC344" i="66"/>
  <c r="BC345" i="66"/>
  <c r="BC346" i="66"/>
  <c r="BC347" i="66"/>
  <c r="BC348" i="66"/>
  <c r="BC349" i="66"/>
  <c r="BC350" i="66"/>
  <c r="BC351" i="66"/>
  <c r="BC352" i="66"/>
  <c r="BC353" i="66"/>
  <c r="BC354" i="66"/>
  <c r="BC355" i="66"/>
  <c r="BC356" i="66"/>
  <c r="BC357" i="66"/>
  <c r="BC358" i="66"/>
  <c r="BC359" i="66"/>
  <c r="BC360" i="66"/>
  <c r="BC361" i="66"/>
  <c r="BC362" i="66"/>
  <c r="AX362" i="66"/>
  <c r="AT362" i="66"/>
  <c r="AP362" i="66"/>
  <c r="AL362" i="66"/>
  <c r="AH362" i="66"/>
  <c r="AD362" i="66"/>
  <c r="Z362" i="66"/>
  <c r="L362" i="66"/>
  <c r="L362" i="83"/>
  <c r="J362" i="66"/>
  <c r="N362" i="66" s="1"/>
  <c r="O362" i="66" s="1"/>
  <c r="J362" i="83"/>
  <c r="H362" i="66"/>
  <c r="AX363" i="73"/>
  <c r="AT363" i="73"/>
  <c r="AP363" i="73"/>
  <c r="AL363" i="73"/>
  <c r="AH363" i="73"/>
  <c r="AD363" i="73"/>
  <c r="Z363" i="73"/>
  <c r="S363" i="73"/>
  <c r="N363" i="73"/>
  <c r="O363" i="73" s="1"/>
  <c r="G363" i="73"/>
  <c r="G363" i="83" s="1"/>
  <c r="G2" i="73"/>
  <c r="G3" i="73"/>
  <c r="G4" i="73"/>
  <c r="G5" i="73"/>
  <c r="G6" i="73"/>
  <c r="G7" i="73"/>
  <c r="G8" i="73"/>
  <c r="G9" i="73"/>
  <c r="G10" i="73"/>
  <c r="G11" i="73"/>
  <c r="G12" i="73"/>
  <c r="H12" i="73" s="1"/>
  <c r="G13" i="73"/>
  <c r="H13" i="73" s="1"/>
  <c r="G14" i="73"/>
  <c r="G15" i="73"/>
  <c r="G16" i="73"/>
  <c r="G17" i="73"/>
  <c r="G18" i="73"/>
  <c r="G19" i="73"/>
  <c r="G20" i="73"/>
  <c r="G21" i="73"/>
  <c r="G22" i="73"/>
  <c r="G23" i="73"/>
  <c r="G24" i="73"/>
  <c r="H24" i="73" s="1"/>
  <c r="G25" i="73"/>
  <c r="H25" i="73" s="1"/>
  <c r="G26" i="73"/>
  <c r="G27" i="73"/>
  <c r="G28" i="73"/>
  <c r="G29" i="73"/>
  <c r="G30" i="73"/>
  <c r="G31" i="73"/>
  <c r="G32" i="73"/>
  <c r="G33" i="73"/>
  <c r="G34" i="73"/>
  <c r="G35" i="73"/>
  <c r="G36" i="73"/>
  <c r="H36" i="73" s="1"/>
  <c r="G37" i="73"/>
  <c r="H37" i="73" s="1"/>
  <c r="G38" i="73"/>
  <c r="G39" i="73"/>
  <c r="G40" i="73"/>
  <c r="G41" i="73"/>
  <c r="G42" i="73"/>
  <c r="G43" i="73"/>
  <c r="G44" i="73"/>
  <c r="G45" i="73"/>
  <c r="G46" i="73"/>
  <c r="G47" i="73"/>
  <c r="G48" i="73"/>
  <c r="H48" i="73" s="1"/>
  <c r="G49" i="73"/>
  <c r="H49" i="73" s="1"/>
  <c r="G50" i="73"/>
  <c r="G51" i="73"/>
  <c r="G52" i="73"/>
  <c r="G53" i="73"/>
  <c r="G54" i="73"/>
  <c r="G55" i="73"/>
  <c r="G56" i="73"/>
  <c r="G57" i="73"/>
  <c r="G58" i="73"/>
  <c r="G59" i="73"/>
  <c r="G60" i="73"/>
  <c r="G61" i="73"/>
  <c r="H61" i="73" s="1"/>
  <c r="G62" i="73"/>
  <c r="G63" i="73"/>
  <c r="G64" i="73"/>
  <c r="G65" i="73"/>
  <c r="G66" i="73"/>
  <c r="G67" i="73"/>
  <c r="G68" i="73"/>
  <c r="G69" i="73"/>
  <c r="G70" i="73"/>
  <c r="G71" i="73"/>
  <c r="G72" i="73"/>
  <c r="H72" i="73" s="1"/>
  <c r="G73" i="73"/>
  <c r="G74" i="73"/>
  <c r="G75" i="73"/>
  <c r="G76" i="73"/>
  <c r="G77" i="73"/>
  <c r="G78" i="73"/>
  <c r="G79" i="73"/>
  <c r="G80" i="73"/>
  <c r="G81" i="73"/>
  <c r="G82" i="73"/>
  <c r="G83" i="73"/>
  <c r="G84" i="73"/>
  <c r="H84" i="73" s="1"/>
  <c r="G85" i="73"/>
  <c r="H85" i="73" s="1"/>
  <c r="G86" i="73"/>
  <c r="G87" i="73"/>
  <c r="G88" i="73"/>
  <c r="G89" i="73"/>
  <c r="G90" i="73"/>
  <c r="G91" i="73"/>
  <c r="G92" i="73"/>
  <c r="G93" i="73"/>
  <c r="G94" i="73"/>
  <c r="G95" i="73"/>
  <c r="G96" i="73"/>
  <c r="H96" i="73" s="1"/>
  <c r="G97" i="73"/>
  <c r="H97" i="73" s="1"/>
  <c r="G98" i="73"/>
  <c r="G99" i="73"/>
  <c r="G100" i="73"/>
  <c r="G101" i="73"/>
  <c r="G102" i="73"/>
  <c r="G103" i="73"/>
  <c r="G104" i="73"/>
  <c r="G105" i="73"/>
  <c r="G106" i="73"/>
  <c r="G107" i="73"/>
  <c r="G108" i="73"/>
  <c r="H108" i="73" s="1"/>
  <c r="G109" i="73"/>
  <c r="H109" i="73" s="1"/>
  <c r="G110" i="73"/>
  <c r="G111" i="73"/>
  <c r="G112" i="73"/>
  <c r="G113" i="73"/>
  <c r="G114" i="73"/>
  <c r="G115" i="73"/>
  <c r="G116" i="73"/>
  <c r="G117" i="73"/>
  <c r="G118" i="73"/>
  <c r="G119" i="73"/>
  <c r="G120" i="73"/>
  <c r="H120" i="73" s="1"/>
  <c r="G121" i="73"/>
  <c r="G122" i="73"/>
  <c r="G123" i="73"/>
  <c r="G124" i="73"/>
  <c r="G125" i="73"/>
  <c r="G126" i="73"/>
  <c r="G127" i="73"/>
  <c r="G128" i="73"/>
  <c r="G129" i="73"/>
  <c r="G130" i="73"/>
  <c r="G131" i="73"/>
  <c r="G132" i="73"/>
  <c r="G133" i="73"/>
  <c r="H133" i="73" s="1"/>
  <c r="G134" i="73"/>
  <c r="G135" i="73"/>
  <c r="G136" i="73"/>
  <c r="G137" i="73"/>
  <c r="G138" i="73"/>
  <c r="G139" i="73"/>
  <c r="G140" i="73"/>
  <c r="G141" i="73"/>
  <c r="G142" i="73"/>
  <c r="G143" i="73"/>
  <c r="G144" i="73"/>
  <c r="H144" i="73" s="1"/>
  <c r="G145" i="73"/>
  <c r="H145" i="73" s="1"/>
  <c r="G146" i="73"/>
  <c r="G147" i="73"/>
  <c r="G148" i="73"/>
  <c r="G149" i="73"/>
  <c r="G150" i="73"/>
  <c r="G151" i="73"/>
  <c r="G152" i="73"/>
  <c r="G153" i="73"/>
  <c r="G154" i="73"/>
  <c r="G155" i="73"/>
  <c r="G156" i="73"/>
  <c r="H156" i="73" s="1"/>
  <c r="G157" i="73"/>
  <c r="H157" i="73" s="1"/>
  <c r="G158" i="73"/>
  <c r="G159" i="73"/>
  <c r="G160" i="73"/>
  <c r="G161" i="73"/>
  <c r="G162" i="73"/>
  <c r="G163" i="73"/>
  <c r="G164" i="73"/>
  <c r="G165" i="73"/>
  <c r="G166" i="73"/>
  <c r="G167" i="73"/>
  <c r="G168" i="73"/>
  <c r="H168" i="73" s="1"/>
  <c r="G169" i="73"/>
  <c r="H169" i="73" s="1"/>
  <c r="G170" i="73"/>
  <c r="G171" i="73"/>
  <c r="G172" i="73"/>
  <c r="G173" i="73"/>
  <c r="G174" i="73"/>
  <c r="G175" i="73"/>
  <c r="G176" i="73"/>
  <c r="G177" i="73"/>
  <c r="G178" i="73"/>
  <c r="G179" i="73"/>
  <c r="G180" i="73"/>
  <c r="H180" i="73" s="1"/>
  <c r="G181" i="73"/>
  <c r="G182" i="73"/>
  <c r="G183" i="73"/>
  <c r="G184" i="73"/>
  <c r="G185" i="73"/>
  <c r="G186" i="73"/>
  <c r="G187" i="73"/>
  <c r="G188" i="73"/>
  <c r="G189" i="73"/>
  <c r="G190" i="73"/>
  <c r="G191" i="73"/>
  <c r="G192" i="73"/>
  <c r="H192" i="73" s="1"/>
  <c r="G193" i="73"/>
  <c r="H193" i="73" s="1"/>
  <c r="G194" i="73"/>
  <c r="G195" i="73"/>
  <c r="G196" i="73"/>
  <c r="G197" i="73"/>
  <c r="G198" i="73"/>
  <c r="G199" i="73"/>
  <c r="G200" i="73"/>
  <c r="G201" i="73"/>
  <c r="G202" i="73"/>
  <c r="G203" i="73"/>
  <c r="G204" i="73"/>
  <c r="G205" i="73"/>
  <c r="H205" i="73" s="1"/>
  <c r="G206" i="73"/>
  <c r="G207" i="73"/>
  <c r="G208" i="73"/>
  <c r="G209" i="73"/>
  <c r="G210" i="73"/>
  <c r="G211" i="73"/>
  <c r="G212" i="73"/>
  <c r="G213" i="73"/>
  <c r="G214" i="73"/>
  <c r="G215" i="73"/>
  <c r="G216" i="73"/>
  <c r="H216" i="73" s="1"/>
  <c r="G217" i="73"/>
  <c r="H217" i="73" s="1"/>
  <c r="G218" i="73"/>
  <c r="G219" i="73"/>
  <c r="G220" i="73"/>
  <c r="G221" i="73"/>
  <c r="G222" i="73"/>
  <c r="G223" i="73"/>
  <c r="G224" i="73"/>
  <c r="G225" i="73"/>
  <c r="G226" i="73"/>
  <c r="G227" i="73"/>
  <c r="G228" i="73"/>
  <c r="H228" i="73" s="1"/>
  <c r="G229" i="73"/>
  <c r="H229" i="73" s="1"/>
  <c r="G230" i="73"/>
  <c r="G231" i="73"/>
  <c r="G232" i="73"/>
  <c r="G233" i="73"/>
  <c r="G234" i="73"/>
  <c r="G235" i="73"/>
  <c r="G236" i="73"/>
  <c r="G237" i="73"/>
  <c r="G238" i="73"/>
  <c r="G239" i="73"/>
  <c r="G240" i="73"/>
  <c r="H240" i="73" s="1"/>
  <c r="G241" i="73"/>
  <c r="H241" i="73" s="1"/>
  <c r="G242" i="73"/>
  <c r="G243" i="73"/>
  <c r="G244" i="73"/>
  <c r="G245" i="73"/>
  <c r="G246" i="73"/>
  <c r="G247" i="73"/>
  <c r="G248" i="73"/>
  <c r="G249" i="73"/>
  <c r="G250" i="73"/>
  <c r="G251" i="73"/>
  <c r="G252" i="73"/>
  <c r="H252" i="73" s="1"/>
  <c r="G253" i="73"/>
  <c r="H253" i="73" s="1"/>
  <c r="G254" i="73"/>
  <c r="G255" i="73"/>
  <c r="G256" i="73"/>
  <c r="G257" i="73"/>
  <c r="G258" i="73"/>
  <c r="G259" i="73"/>
  <c r="G260" i="73"/>
  <c r="G261" i="73"/>
  <c r="G262" i="73"/>
  <c r="G263" i="73"/>
  <c r="G264" i="73"/>
  <c r="H264" i="73" s="1"/>
  <c r="G265" i="73"/>
  <c r="H265" i="73" s="1"/>
  <c r="G266" i="73"/>
  <c r="G267" i="73"/>
  <c r="G268" i="73"/>
  <c r="G269" i="73"/>
  <c r="G270" i="73"/>
  <c r="G271" i="73"/>
  <c r="G272" i="73"/>
  <c r="G273" i="73"/>
  <c r="G274" i="73"/>
  <c r="G275" i="73"/>
  <c r="G276" i="73"/>
  <c r="H276" i="73" s="1"/>
  <c r="G277" i="73"/>
  <c r="H277" i="73" s="1"/>
  <c r="G278" i="73"/>
  <c r="G279" i="73"/>
  <c r="G280" i="73"/>
  <c r="G281" i="73"/>
  <c r="G282" i="73"/>
  <c r="G283" i="73"/>
  <c r="G284" i="73"/>
  <c r="G285" i="73"/>
  <c r="G286" i="73"/>
  <c r="G287" i="73"/>
  <c r="G288" i="73"/>
  <c r="H288" i="73" s="1"/>
  <c r="G289" i="73"/>
  <c r="H289" i="73" s="1"/>
  <c r="G290" i="73"/>
  <c r="G291" i="73"/>
  <c r="G292" i="73"/>
  <c r="G293" i="73"/>
  <c r="G294" i="73"/>
  <c r="G295" i="73"/>
  <c r="G296" i="73"/>
  <c r="G297" i="73"/>
  <c r="G298" i="73"/>
  <c r="G299" i="73"/>
  <c r="G300" i="73"/>
  <c r="H300" i="73" s="1"/>
  <c r="G301" i="73"/>
  <c r="H301" i="73" s="1"/>
  <c r="G302" i="73"/>
  <c r="G303" i="73"/>
  <c r="G304" i="73"/>
  <c r="G305" i="73"/>
  <c r="G306" i="73"/>
  <c r="G307" i="73"/>
  <c r="G308" i="73"/>
  <c r="G309" i="73"/>
  <c r="G310" i="73"/>
  <c r="G311" i="73"/>
  <c r="G312" i="73"/>
  <c r="H312" i="73" s="1"/>
  <c r="G313" i="73"/>
  <c r="H313" i="73" s="1"/>
  <c r="G314" i="73"/>
  <c r="G315" i="73"/>
  <c r="G316" i="73"/>
  <c r="G317" i="73"/>
  <c r="G318" i="73"/>
  <c r="G319" i="73"/>
  <c r="G320" i="73"/>
  <c r="G321" i="73"/>
  <c r="G322" i="73"/>
  <c r="G323" i="73"/>
  <c r="G324" i="73"/>
  <c r="H324" i="73" s="1"/>
  <c r="G325" i="73"/>
  <c r="G326" i="73"/>
  <c r="G327" i="73"/>
  <c r="G328" i="73"/>
  <c r="G329" i="73"/>
  <c r="G330" i="73"/>
  <c r="G331" i="73"/>
  <c r="G332" i="73"/>
  <c r="G333" i="73"/>
  <c r="G334" i="73"/>
  <c r="G335" i="73"/>
  <c r="G336" i="73"/>
  <c r="H336" i="73" s="1"/>
  <c r="G337" i="73"/>
  <c r="H337" i="73" s="1"/>
  <c r="G338" i="73"/>
  <c r="G339" i="73"/>
  <c r="G340" i="73"/>
  <c r="G341" i="73"/>
  <c r="G342" i="73"/>
  <c r="G343" i="73"/>
  <c r="G344" i="73"/>
  <c r="G345" i="73"/>
  <c r="G346" i="73"/>
  <c r="G347" i="73"/>
  <c r="G348" i="73"/>
  <c r="H348" i="73" s="1"/>
  <c r="G349" i="73"/>
  <c r="G350" i="73"/>
  <c r="G351" i="73"/>
  <c r="G352" i="73"/>
  <c r="G353" i="73"/>
  <c r="G354" i="73"/>
  <c r="G355" i="73"/>
  <c r="G356" i="73"/>
  <c r="G357" i="73"/>
  <c r="G358" i="73"/>
  <c r="G359" i="73"/>
  <c r="G360" i="73"/>
  <c r="G361" i="73"/>
  <c r="G362" i="73"/>
  <c r="S2" i="73"/>
  <c r="S3" i="73"/>
  <c r="S4" i="73"/>
  <c r="S5" i="73"/>
  <c r="S6" i="73"/>
  <c r="S7" i="73"/>
  <c r="S8" i="73"/>
  <c r="S9" i="73"/>
  <c r="S10" i="73"/>
  <c r="S11" i="73"/>
  <c r="S12" i="73"/>
  <c r="S13" i="73"/>
  <c r="S14" i="73"/>
  <c r="S15" i="73"/>
  <c r="S16" i="73"/>
  <c r="S17" i="73"/>
  <c r="S18" i="73"/>
  <c r="S19" i="73"/>
  <c r="S20" i="73"/>
  <c r="S21" i="73"/>
  <c r="S22" i="73"/>
  <c r="S23" i="73"/>
  <c r="S24" i="73"/>
  <c r="S25" i="73"/>
  <c r="S26" i="73"/>
  <c r="S27" i="73"/>
  <c r="S28" i="73"/>
  <c r="S29" i="73"/>
  <c r="S30" i="73"/>
  <c r="S31" i="73"/>
  <c r="S32" i="73"/>
  <c r="S33" i="73"/>
  <c r="S34" i="73"/>
  <c r="S35" i="73"/>
  <c r="S36" i="73"/>
  <c r="S37" i="73"/>
  <c r="S38" i="73"/>
  <c r="S39" i="73"/>
  <c r="S40" i="73"/>
  <c r="S41" i="73"/>
  <c r="S42" i="73"/>
  <c r="S43" i="73"/>
  <c r="S44" i="73"/>
  <c r="S45" i="73"/>
  <c r="S46" i="73"/>
  <c r="S47" i="73"/>
  <c r="S48" i="73"/>
  <c r="S49" i="73"/>
  <c r="S50" i="73"/>
  <c r="S51" i="73"/>
  <c r="S52" i="73"/>
  <c r="S53" i="73"/>
  <c r="S54" i="73"/>
  <c r="S55" i="73"/>
  <c r="S56" i="73"/>
  <c r="S57" i="73"/>
  <c r="S58" i="73"/>
  <c r="S59" i="73"/>
  <c r="S60" i="73"/>
  <c r="S61" i="73"/>
  <c r="S62" i="73"/>
  <c r="S63" i="73"/>
  <c r="S64" i="73"/>
  <c r="S65" i="73"/>
  <c r="S66" i="73"/>
  <c r="S67" i="73"/>
  <c r="S68" i="73"/>
  <c r="S69" i="73"/>
  <c r="S70" i="73"/>
  <c r="S71" i="73"/>
  <c r="S72" i="73"/>
  <c r="S73" i="73"/>
  <c r="S74" i="73"/>
  <c r="S75" i="73"/>
  <c r="S76" i="73"/>
  <c r="S77" i="73"/>
  <c r="S78" i="73"/>
  <c r="S79" i="73"/>
  <c r="S80" i="73"/>
  <c r="S81" i="73"/>
  <c r="S82" i="73"/>
  <c r="S83" i="73"/>
  <c r="S84" i="73"/>
  <c r="S85" i="73"/>
  <c r="S86" i="73"/>
  <c r="S87" i="73"/>
  <c r="S88" i="73"/>
  <c r="S89" i="73"/>
  <c r="S90" i="73"/>
  <c r="S91" i="73"/>
  <c r="S92" i="73"/>
  <c r="S93" i="73"/>
  <c r="S94" i="73"/>
  <c r="S95" i="73"/>
  <c r="S96" i="73"/>
  <c r="S97" i="73"/>
  <c r="S98" i="73"/>
  <c r="S99" i="73"/>
  <c r="S100" i="73"/>
  <c r="S101" i="73"/>
  <c r="S102" i="73"/>
  <c r="S103" i="73"/>
  <c r="S104" i="73"/>
  <c r="S105" i="73"/>
  <c r="S106" i="73"/>
  <c r="S107" i="73"/>
  <c r="S108" i="73"/>
  <c r="S109" i="73"/>
  <c r="S110" i="73"/>
  <c r="S111" i="73"/>
  <c r="S112" i="73"/>
  <c r="S113" i="73"/>
  <c r="S114" i="73"/>
  <c r="S115" i="73"/>
  <c r="S116" i="73"/>
  <c r="S117" i="73"/>
  <c r="S118" i="73"/>
  <c r="S119" i="73"/>
  <c r="S120" i="73"/>
  <c r="S121" i="73"/>
  <c r="S122" i="73"/>
  <c r="S123" i="73"/>
  <c r="S124" i="73"/>
  <c r="S125" i="73"/>
  <c r="S126" i="73"/>
  <c r="S127" i="73"/>
  <c r="S128" i="73"/>
  <c r="S129" i="73"/>
  <c r="S130" i="73"/>
  <c r="S131" i="73"/>
  <c r="S132" i="73"/>
  <c r="S133" i="73"/>
  <c r="S134" i="73"/>
  <c r="S135" i="73"/>
  <c r="S136" i="73"/>
  <c r="S137" i="73"/>
  <c r="S138" i="73"/>
  <c r="S139" i="73"/>
  <c r="S140" i="73"/>
  <c r="S141" i="73"/>
  <c r="S142" i="73"/>
  <c r="S143" i="73"/>
  <c r="S144" i="73"/>
  <c r="S145" i="73"/>
  <c r="S146" i="73"/>
  <c r="S147" i="73"/>
  <c r="S148" i="73"/>
  <c r="S149" i="73"/>
  <c r="S150" i="73"/>
  <c r="S151" i="73"/>
  <c r="S152" i="73"/>
  <c r="S153" i="73"/>
  <c r="S154" i="73"/>
  <c r="S155" i="73"/>
  <c r="S156" i="73"/>
  <c r="S157" i="73"/>
  <c r="S158" i="73"/>
  <c r="S159" i="73"/>
  <c r="S160" i="73"/>
  <c r="S161" i="73"/>
  <c r="S162" i="73"/>
  <c r="S163" i="73"/>
  <c r="S164" i="73"/>
  <c r="S165" i="73"/>
  <c r="S166" i="73"/>
  <c r="S167" i="73"/>
  <c r="S168" i="73"/>
  <c r="S169" i="73"/>
  <c r="S170" i="73"/>
  <c r="S171" i="73"/>
  <c r="S172" i="73"/>
  <c r="S173" i="73"/>
  <c r="S174" i="73"/>
  <c r="S175" i="73"/>
  <c r="S176" i="73"/>
  <c r="S177" i="73"/>
  <c r="S178" i="73"/>
  <c r="S179" i="73"/>
  <c r="S180" i="73"/>
  <c r="S181" i="73"/>
  <c r="S182" i="73"/>
  <c r="S183" i="73"/>
  <c r="S184" i="73"/>
  <c r="S185" i="73"/>
  <c r="S186" i="73"/>
  <c r="S187" i="73"/>
  <c r="S188" i="73"/>
  <c r="S189" i="73"/>
  <c r="S190" i="73"/>
  <c r="S191" i="73"/>
  <c r="S192" i="73"/>
  <c r="S193" i="73"/>
  <c r="S194" i="73"/>
  <c r="S195" i="73"/>
  <c r="S196" i="73"/>
  <c r="S197" i="73"/>
  <c r="S198" i="73"/>
  <c r="S199" i="73"/>
  <c r="S200" i="73"/>
  <c r="S201" i="73"/>
  <c r="S202" i="73"/>
  <c r="S203" i="73"/>
  <c r="S204" i="73"/>
  <c r="S205" i="73"/>
  <c r="S206" i="73"/>
  <c r="S207" i="73"/>
  <c r="S208" i="73"/>
  <c r="S209" i="73"/>
  <c r="S210" i="73"/>
  <c r="S211" i="73"/>
  <c r="S212" i="73"/>
  <c r="S213" i="73"/>
  <c r="S214" i="73"/>
  <c r="S215" i="73"/>
  <c r="S216" i="73"/>
  <c r="S217" i="73"/>
  <c r="S218" i="73"/>
  <c r="S219" i="73"/>
  <c r="S220" i="73"/>
  <c r="S221" i="73"/>
  <c r="S222" i="73"/>
  <c r="S223" i="73"/>
  <c r="S224" i="73"/>
  <c r="S225" i="73"/>
  <c r="S226" i="73"/>
  <c r="S227" i="73"/>
  <c r="S228" i="73"/>
  <c r="S229" i="73"/>
  <c r="S230" i="73"/>
  <c r="S231" i="73"/>
  <c r="S232" i="73"/>
  <c r="S233" i="73"/>
  <c r="S234" i="73"/>
  <c r="S235" i="73"/>
  <c r="S236" i="73"/>
  <c r="S237" i="73"/>
  <c r="S238" i="73"/>
  <c r="S239" i="73"/>
  <c r="S240" i="73"/>
  <c r="S241" i="73"/>
  <c r="S242" i="73"/>
  <c r="S243" i="73"/>
  <c r="S244" i="73"/>
  <c r="S245" i="73"/>
  <c r="S246" i="73"/>
  <c r="S247" i="73"/>
  <c r="S248" i="73"/>
  <c r="S249" i="73"/>
  <c r="S250" i="73"/>
  <c r="S251" i="73"/>
  <c r="S252" i="73"/>
  <c r="S253" i="73"/>
  <c r="S254" i="73"/>
  <c r="S255" i="73"/>
  <c r="S256" i="73"/>
  <c r="S257" i="73"/>
  <c r="S258" i="73"/>
  <c r="S259" i="73"/>
  <c r="S260" i="73"/>
  <c r="S261" i="73"/>
  <c r="S262" i="73"/>
  <c r="S263" i="73"/>
  <c r="S264" i="73"/>
  <c r="S265" i="73"/>
  <c r="S266" i="73"/>
  <c r="S267" i="73"/>
  <c r="S268" i="73"/>
  <c r="S269" i="73"/>
  <c r="S270" i="73"/>
  <c r="S271" i="73"/>
  <c r="S272" i="73"/>
  <c r="S273" i="73"/>
  <c r="S274" i="73"/>
  <c r="S275" i="73"/>
  <c r="S276" i="73"/>
  <c r="S277" i="73"/>
  <c r="S278" i="73"/>
  <c r="S279" i="73"/>
  <c r="S280" i="73"/>
  <c r="S281" i="73"/>
  <c r="S282" i="73"/>
  <c r="S283" i="73"/>
  <c r="S284" i="73"/>
  <c r="S285" i="73"/>
  <c r="S286" i="73"/>
  <c r="S287" i="73"/>
  <c r="S288" i="73"/>
  <c r="S289" i="73"/>
  <c r="S290" i="73"/>
  <c r="S291" i="73"/>
  <c r="S292" i="73"/>
  <c r="S293" i="73"/>
  <c r="S294" i="73"/>
  <c r="S295" i="73"/>
  <c r="S296" i="73"/>
  <c r="S297" i="73"/>
  <c r="S298" i="73"/>
  <c r="S299" i="73"/>
  <c r="S300" i="73"/>
  <c r="S301" i="73"/>
  <c r="S302" i="73"/>
  <c r="S303" i="73"/>
  <c r="S304" i="73"/>
  <c r="S305" i="73"/>
  <c r="S306" i="73"/>
  <c r="S307" i="73"/>
  <c r="S308" i="73"/>
  <c r="S309" i="73"/>
  <c r="S310" i="73"/>
  <c r="S311" i="73"/>
  <c r="S312" i="73"/>
  <c r="S313" i="73"/>
  <c r="S314" i="73"/>
  <c r="S315" i="73"/>
  <c r="S316" i="73"/>
  <c r="S317" i="73"/>
  <c r="S318" i="73"/>
  <c r="S319" i="73"/>
  <c r="S320" i="73"/>
  <c r="S321" i="73"/>
  <c r="S322" i="73"/>
  <c r="S323" i="73"/>
  <c r="S324" i="73"/>
  <c r="S325" i="73"/>
  <c r="S326" i="73"/>
  <c r="S327" i="73"/>
  <c r="S328" i="73"/>
  <c r="S329" i="73"/>
  <c r="S330" i="73"/>
  <c r="S331" i="73"/>
  <c r="S332" i="73"/>
  <c r="S333" i="73"/>
  <c r="S334" i="73"/>
  <c r="S335" i="73"/>
  <c r="S336" i="73"/>
  <c r="S337" i="73"/>
  <c r="S338" i="73"/>
  <c r="S339" i="73"/>
  <c r="S340" i="73"/>
  <c r="S341" i="73"/>
  <c r="S342" i="73"/>
  <c r="S343" i="73"/>
  <c r="S344" i="73"/>
  <c r="S345" i="73"/>
  <c r="S346" i="73"/>
  <c r="S347" i="73"/>
  <c r="S348" i="73"/>
  <c r="S349" i="73"/>
  <c r="S350" i="73"/>
  <c r="S351" i="73"/>
  <c r="S352" i="73"/>
  <c r="S353" i="73"/>
  <c r="S354" i="73"/>
  <c r="S355" i="73"/>
  <c r="S356" i="73"/>
  <c r="S357" i="73"/>
  <c r="S358" i="73"/>
  <c r="S359" i="73"/>
  <c r="S360" i="73"/>
  <c r="S361" i="73"/>
  <c r="S362" i="73"/>
  <c r="AD350" i="73"/>
  <c r="AD351" i="73"/>
  <c r="AD352" i="73"/>
  <c r="AD353" i="73"/>
  <c r="AD354" i="73"/>
  <c r="AD355" i="73"/>
  <c r="AD356" i="73"/>
  <c r="AD357" i="73"/>
  <c r="AD358" i="73"/>
  <c r="AD359" i="73"/>
  <c r="AD360" i="73"/>
  <c r="AD361" i="73"/>
  <c r="AD362" i="73"/>
  <c r="AX362" i="73"/>
  <c r="AT362" i="73"/>
  <c r="AP362" i="73"/>
  <c r="AL362" i="73"/>
  <c r="AH362" i="73"/>
  <c r="Z362" i="73"/>
  <c r="N362" i="73"/>
  <c r="O362" i="73" s="1"/>
  <c r="H362" i="73"/>
  <c r="AX363" i="70"/>
  <c r="AT363" i="70"/>
  <c r="AP363" i="70"/>
  <c r="AL363" i="70"/>
  <c r="AH363" i="70"/>
  <c r="AD363" i="70"/>
  <c r="Z363" i="70"/>
  <c r="Z363" i="83" s="1"/>
  <c r="S363" i="70"/>
  <c r="N363" i="70"/>
  <c r="O363" i="70" s="1"/>
  <c r="G363" i="70"/>
  <c r="S2" i="70"/>
  <c r="S3" i="70"/>
  <c r="S4" i="70"/>
  <c r="S5" i="70"/>
  <c r="S6" i="70"/>
  <c r="S7" i="70"/>
  <c r="S8" i="70"/>
  <c r="S9" i="70"/>
  <c r="S10" i="70"/>
  <c r="S11" i="70"/>
  <c r="S12" i="70"/>
  <c r="S13" i="70"/>
  <c r="S14" i="70"/>
  <c r="S15" i="70"/>
  <c r="S16" i="70"/>
  <c r="S17" i="70"/>
  <c r="S18" i="70"/>
  <c r="S19" i="70"/>
  <c r="S20" i="70"/>
  <c r="S21" i="70"/>
  <c r="S22" i="70"/>
  <c r="S23" i="70"/>
  <c r="S24" i="70"/>
  <c r="S25" i="70"/>
  <c r="S26" i="70"/>
  <c r="S27" i="70"/>
  <c r="S28" i="70"/>
  <c r="S29" i="70"/>
  <c r="S30" i="70"/>
  <c r="S31" i="70"/>
  <c r="S32" i="70"/>
  <c r="S33" i="70"/>
  <c r="S34" i="70"/>
  <c r="S35" i="70"/>
  <c r="S36" i="70"/>
  <c r="S37" i="70"/>
  <c r="S38" i="70"/>
  <c r="S39" i="70"/>
  <c r="S40" i="70"/>
  <c r="S41" i="70"/>
  <c r="S42" i="70"/>
  <c r="S43" i="70"/>
  <c r="S44" i="70"/>
  <c r="S45" i="70"/>
  <c r="S46" i="70"/>
  <c r="S47" i="70"/>
  <c r="S48" i="70"/>
  <c r="S49" i="70"/>
  <c r="S50" i="70"/>
  <c r="S51" i="70"/>
  <c r="S52" i="70"/>
  <c r="S53" i="70"/>
  <c r="S54" i="70"/>
  <c r="S55" i="70"/>
  <c r="S56" i="70"/>
  <c r="S57" i="70"/>
  <c r="S58" i="70"/>
  <c r="S59" i="70"/>
  <c r="S60" i="70"/>
  <c r="S61" i="70"/>
  <c r="S62" i="70"/>
  <c r="S63" i="70"/>
  <c r="S64" i="70"/>
  <c r="S65" i="70"/>
  <c r="S66" i="70"/>
  <c r="S67" i="70"/>
  <c r="S68" i="70"/>
  <c r="S69" i="70"/>
  <c r="S70" i="70"/>
  <c r="S71" i="70"/>
  <c r="S72" i="70"/>
  <c r="S73" i="70"/>
  <c r="S74" i="70"/>
  <c r="S75" i="70"/>
  <c r="S76" i="70"/>
  <c r="S77" i="70"/>
  <c r="S78" i="70"/>
  <c r="S79" i="70"/>
  <c r="S80" i="70"/>
  <c r="S81" i="70"/>
  <c r="S82" i="70"/>
  <c r="S83" i="70"/>
  <c r="S84" i="70"/>
  <c r="S85" i="70"/>
  <c r="S86" i="70"/>
  <c r="S87" i="70"/>
  <c r="S88" i="70"/>
  <c r="S89" i="70"/>
  <c r="S90" i="70"/>
  <c r="S91" i="70"/>
  <c r="S92" i="70"/>
  <c r="S93" i="70"/>
  <c r="S94" i="70"/>
  <c r="S95" i="70"/>
  <c r="S96" i="70"/>
  <c r="S97" i="70"/>
  <c r="S98" i="70"/>
  <c r="S99" i="70"/>
  <c r="S100" i="70"/>
  <c r="S101" i="70"/>
  <c r="S102" i="70"/>
  <c r="S103" i="70"/>
  <c r="S104" i="70"/>
  <c r="S105" i="70"/>
  <c r="S106" i="70"/>
  <c r="S107" i="70"/>
  <c r="S108" i="70"/>
  <c r="S109" i="70"/>
  <c r="S110" i="70"/>
  <c r="S111" i="70"/>
  <c r="S112" i="70"/>
  <c r="S113" i="70"/>
  <c r="S114" i="70"/>
  <c r="S115" i="70"/>
  <c r="S116" i="70"/>
  <c r="S117" i="70"/>
  <c r="S118" i="70"/>
  <c r="S119" i="70"/>
  <c r="S120" i="70"/>
  <c r="S121" i="70"/>
  <c r="S122" i="70"/>
  <c r="S123" i="70"/>
  <c r="S124" i="70"/>
  <c r="S125" i="70"/>
  <c r="S126" i="70"/>
  <c r="S127" i="70"/>
  <c r="S128" i="70"/>
  <c r="S129" i="70"/>
  <c r="S130" i="70"/>
  <c r="S131" i="70"/>
  <c r="S132" i="70"/>
  <c r="S133" i="70"/>
  <c r="S134" i="70"/>
  <c r="S135" i="70"/>
  <c r="S136" i="70"/>
  <c r="S137" i="70"/>
  <c r="S138" i="70"/>
  <c r="S139" i="70"/>
  <c r="S140" i="70"/>
  <c r="S141" i="70"/>
  <c r="S142" i="70"/>
  <c r="S143" i="70"/>
  <c r="S144" i="70"/>
  <c r="S145" i="70"/>
  <c r="S146" i="70"/>
  <c r="S147" i="70"/>
  <c r="S148" i="70"/>
  <c r="S149" i="70"/>
  <c r="S150" i="70"/>
  <c r="S151" i="70"/>
  <c r="S152" i="70"/>
  <c r="S153" i="70"/>
  <c r="S154" i="70"/>
  <c r="S155" i="70"/>
  <c r="S156" i="70"/>
  <c r="S157" i="70"/>
  <c r="S158" i="70"/>
  <c r="S159" i="70"/>
  <c r="S160" i="70"/>
  <c r="S161" i="70"/>
  <c r="S162" i="70"/>
  <c r="S163" i="70"/>
  <c r="S164" i="70"/>
  <c r="S165" i="70"/>
  <c r="S166" i="70"/>
  <c r="S167" i="70"/>
  <c r="S168" i="70"/>
  <c r="S169" i="70"/>
  <c r="S170" i="70"/>
  <c r="S171" i="70"/>
  <c r="S172" i="70"/>
  <c r="S173" i="70"/>
  <c r="S174" i="70"/>
  <c r="S175" i="70"/>
  <c r="S176" i="70"/>
  <c r="S177" i="70"/>
  <c r="S178" i="70"/>
  <c r="S179" i="70"/>
  <c r="S180" i="70"/>
  <c r="S181" i="70"/>
  <c r="S182" i="70"/>
  <c r="S183" i="70"/>
  <c r="S184" i="70"/>
  <c r="S185" i="70"/>
  <c r="S186" i="70"/>
  <c r="S187" i="70"/>
  <c r="S188" i="70"/>
  <c r="S189" i="70"/>
  <c r="S190" i="70"/>
  <c r="S191" i="70"/>
  <c r="S192" i="70"/>
  <c r="S193" i="70"/>
  <c r="S194" i="70"/>
  <c r="S195" i="70"/>
  <c r="S196" i="70"/>
  <c r="S197" i="70"/>
  <c r="S198" i="70"/>
  <c r="S199" i="70"/>
  <c r="S200" i="70"/>
  <c r="S201" i="70"/>
  <c r="S202" i="70"/>
  <c r="S203" i="70"/>
  <c r="S204" i="70"/>
  <c r="S205" i="70"/>
  <c r="S206" i="70"/>
  <c r="S207" i="70"/>
  <c r="S208" i="70"/>
  <c r="S209" i="70"/>
  <c r="S210" i="70"/>
  <c r="S211" i="70"/>
  <c r="S212" i="70"/>
  <c r="S213" i="70"/>
  <c r="S214" i="70"/>
  <c r="S215" i="70"/>
  <c r="S216" i="70"/>
  <c r="S217" i="70"/>
  <c r="S218" i="70"/>
  <c r="S219" i="70"/>
  <c r="S220" i="70"/>
  <c r="S221" i="70"/>
  <c r="S222" i="70"/>
  <c r="S223" i="70"/>
  <c r="S224" i="70"/>
  <c r="S225" i="70"/>
  <c r="S226" i="70"/>
  <c r="S227" i="70"/>
  <c r="S228" i="70"/>
  <c r="S229" i="70"/>
  <c r="S230" i="70"/>
  <c r="S231" i="70"/>
  <c r="S232" i="70"/>
  <c r="S233" i="70"/>
  <c r="S234" i="70"/>
  <c r="S235" i="70"/>
  <c r="S236" i="70"/>
  <c r="S237" i="70"/>
  <c r="S238" i="70"/>
  <c r="S239" i="70"/>
  <c r="S240" i="70"/>
  <c r="S241" i="70"/>
  <c r="S242" i="70"/>
  <c r="S243" i="70"/>
  <c r="S244" i="70"/>
  <c r="S245" i="70"/>
  <c r="S246" i="70"/>
  <c r="S247" i="70"/>
  <c r="S248" i="70"/>
  <c r="S249" i="70"/>
  <c r="S250" i="70"/>
  <c r="S251" i="70"/>
  <c r="S252" i="70"/>
  <c r="S253" i="70"/>
  <c r="S254" i="70"/>
  <c r="S255" i="70"/>
  <c r="S256" i="70"/>
  <c r="S257" i="70"/>
  <c r="S258" i="70"/>
  <c r="S259" i="70"/>
  <c r="S260" i="70"/>
  <c r="S261" i="70"/>
  <c r="S262" i="70"/>
  <c r="S263" i="70"/>
  <c r="S264" i="70"/>
  <c r="S265" i="70"/>
  <c r="S266" i="70"/>
  <c r="S267" i="70"/>
  <c r="S268" i="70"/>
  <c r="S269" i="70"/>
  <c r="S270" i="70"/>
  <c r="S271" i="70"/>
  <c r="S272" i="70"/>
  <c r="S273" i="70"/>
  <c r="S274" i="70"/>
  <c r="S275" i="70"/>
  <c r="S276" i="70"/>
  <c r="S277" i="70"/>
  <c r="S278" i="70"/>
  <c r="S279" i="70"/>
  <c r="S280" i="70"/>
  <c r="S281" i="70"/>
  <c r="S282" i="70"/>
  <c r="S283" i="70"/>
  <c r="S284" i="70"/>
  <c r="S285" i="70"/>
  <c r="S286" i="70"/>
  <c r="S287" i="70"/>
  <c r="S288" i="70"/>
  <c r="S289" i="70"/>
  <c r="S290" i="70"/>
  <c r="S291" i="70"/>
  <c r="S292" i="70"/>
  <c r="S293" i="70"/>
  <c r="S294" i="70"/>
  <c r="S295" i="70"/>
  <c r="S296" i="70"/>
  <c r="S297" i="70"/>
  <c r="S298" i="70"/>
  <c r="S299" i="70"/>
  <c r="S300" i="70"/>
  <c r="S301" i="70"/>
  <c r="S302" i="70"/>
  <c r="S303" i="70"/>
  <c r="S304" i="70"/>
  <c r="S305" i="70"/>
  <c r="S306" i="70"/>
  <c r="S307" i="70"/>
  <c r="S308" i="70"/>
  <c r="S309" i="70"/>
  <c r="S310" i="70"/>
  <c r="S311" i="70"/>
  <c r="S312" i="70"/>
  <c r="S313" i="70"/>
  <c r="S314" i="70"/>
  <c r="S315" i="70"/>
  <c r="S316" i="70"/>
  <c r="S317" i="70"/>
  <c r="S318" i="70"/>
  <c r="S319" i="70"/>
  <c r="S320" i="70"/>
  <c r="S321" i="70"/>
  <c r="S322" i="70"/>
  <c r="S323" i="70"/>
  <c r="S324" i="70"/>
  <c r="S325" i="70"/>
  <c r="S326" i="70"/>
  <c r="S327" i="70"/>
  <c r="S328" i="70"/>
  <c r="S329" i="70"/>
  <c r="S330" i="70"/>
  <c r="S331" i="70"/>
  <c r="S332" i="70"/>
  <c r="S333" i="70"/>
  <c r="S334" i="70"/>
  <c r="S335" i="70"/>
  <c r="S336" i="70"/>
  <c r="S337" i="70"/>
  <c r="S338" i="70"/>
  <c r="S339" i="70"/>
  <c r="S340" i="70"/>
  <c r="S341" i="70"/>
  <c r="S342" i="70"/>
  <c r="S343" i="70"/>
  <c r="S344" i="70"/>
  <c r="S345" i="70"/>
  <c r="S346" i="70"/>
  <c r="S347" i="70"/>
  <c r="S348" i="70"/>
  <c r="S349" i="70"/>
  <c r="S350" i="70"/>
  <c r="S351" i="70"/>
  <c r="S352" i="70"/>
  <c r="S353" i="70"/>
  <c r="S354" i="70"/>
  <c r="S355" i="70"/>
  <c r="S356" i="70"/>
  <c r="S357" i="70"/>
  <c r="S358" i="70"/>
  <c r="S359" i="70"/>
  <c r="S360" i="70"/>
  <c r="S361" i="70"/>
  <c r="S362" i="70"/>
  <c r="AD350" i="70"/>
  <c r="AD351" i="70"/>
  <c r="AD352" i="70"/>
  <c r="AD353" i="70"/>
  <c r="AD354" i="70"/>
  <c r="AD355" i="70"/>
  <c r="AD356" i="70"/>
  <c r="AD357" i="70"/>
  <c r="AD358" i="70"/>
  <c r="AD359" i="70"/>
  <c r="AD360" i="70"/>
  <c r="AD361" i="70"/>
  <c r="AD362" i="70"/>
  <c r="AX362" i="70"/>
  <c r="AT362" i="70"/>
  <c r="AP362" i="70"/>
  <c r="AL362" i="70"/>
  <c r="AH362" i="70"/>
  <c r="Z362" i="70"/>
  <c r="Z362" i="83" s="1"/>
  <c r="N362" i="70"/>
  <c r="O362" i="70" s="1"/>
  <c r="G362" i="70"/>
  <c r="H363" i="70"/>
  <c r="H362" i="70"/>
  <c r="G362" i="83"/>
  <c r="BC363" i="63"/>
  <c r="AX363" i="63"/>
  <c r="AT363" i="63"/>
  <c r="AP363" i="63"/>
  <c r="AP363" i="83" s="1"/>
  <c r="AL363" i="63"/>
  <c r="AL363" i="83" s="1"/>
  <c r="AH363" i="63"/>
  <c r="AH363" i="83" s="1"/>
  <c r="AC363" i="63"/>
  <c r="AD363" i="63" s="1"/>
  <c r="N363" i="63"/>
  <c r="BC2" i="63"/>
  <c r="BC3" i="63"/>
  <c r="BC4" i="63"/>
  <c r="BC5" i="63"/>
  <c r="BC6" i="63"/>
  <c r="BC7" i="63"/>
  <c r="BC8" i="63"/>
  <c r="BC9" i="63"/>
  <c r="BC10" i="63"/>
  <c r="BC11" i="63"/>
  <c r="BC12" i="63"/>
  <c r="BC13" i="63"/>
  <c r="BC14" i="63"/>
  <c r="BC15" i="63"/>
  <c r="BC16" i="63"/>
  <c r="BC17" i="63"/>
  <c r="BC18" i="63"/>
  <c r="BC19" i="63"/>
  <c r="BC20" i="63"/>
  <c r="BC21" i="63"/>
  <c r="BC22" i="63"/>
  <c r="BC23" i="63"/>
  <c r="BC24" i="63"/>
  <c r="BC25" i="63"/>
  <c r="BC26" i="63"/>
  <c r="BC27" i="63"/>
  <c r="BC28" i="63"/>
  <c r="BC29" i="63"/>
  <c r="BC30" i="63"/>
  <c r="BC31" i="63"/>
  <c r="BC32" i="63"/>
  <c r="BC33" i="63"/>
  <c r="BC34" i="63"/>
  <c r="BC35" i="63"/>
  <c r="BC36" i="63"/>
  <c r="BC37" i="63"/>
  <c r="BC38" i="63"/>
  <c r="BC39" i="63"/>
  <c r="BC40" i="63"/>
  <c r="BC41" i="63"/>
  <c r="BC42" i="63"/>
  <c r="BC43" i="63"/>
  <c r="BC44" i="63"/>
  <c r="BC45" i="63"/>
  <c r="BC46" i="63"/>
  <c r="BC47" i="63"/>
  <c r="BC48" i="63"/>
  <c r="BC49" i="63"/>
  <c r="BC50" i="63"/>
  <c r="BC51" i="63"/>
  <c r="BC52" i="63"/>
  <c r="BC53" i="63"/>
  <c r="BC54" i="63"/>
  <c r="BC55" i="63"/>
  <c r="BC56" i="63"/>
  <c r="BC57" i="63"/>
  <c r="BC58" i="63"/>
  <c r="BC59" i="63"/>
  <c r="BC60" i="63"/>
  <c r="BC61" i="63"/>
  <c r="BC62" i="63"/>
  <c r="BC63" i="63"/>
  <c r="BC64" i="63"/>
  <c r="BC65" i="63"/>
  <c r="BC66" i="63"/>
  <c r="BC67" i="63"/>
  <c r="BC68" i="63"/>
  <c r="BC69" i="63"/>
  <c r="BC70" i="63"/>
  <c r="BC71" i="63"/>
  <c r="BC72" i="63"/>
  <c r="BC73" i="63"/>
  <c r="BC74" i="63"/>
  <c r="BC75" i="63"/>
  <c r="BC76" i="63"/>
  <c r="BC77" i="63"/>
  <c r="BC78" i="63"/>
  <c r="BC79" i="63"/>
  <c r="BC80" i="63"/>
  <c r="BC81" i="63"/>
  <c r="BC82" i="63"/>
  <c r="BC83" i="63"/>
  <c r="BC84" i="63"/>
  <c r="BC85" i="63"/>
  <c r="BC86" i="63"/>
  <c r="BC87" i="63"/>
  <c r="BC88" i="63"/>
  <c r="BC89" i="63"/>
  <c r="BC90" i="63"/>
  <c r="BC91" i="63"/>
  <c r="BC92" i="63"/>
  <c r="BC93" i="63"/>
  <c r="BC94" i="63"/>
  <c r="BC95" i="63"/>
  <c r="BC96" i="63"/>
  <c r="BC97" i="63"/>
  <c r="BC98" i="63"/>
  <c r="BC99" i="63"/>
  <c r="BC100" i="63"/>
  <c r="BC101" i="63"/>
  <c r="BC102" i="63"/>
  <c r="BC103" i="63"/>
  <c r="BC104" i="63"/>
  <c r="BC105" i="63"/>
  <c r="BC106" i="63"/>
  <c r="BC107" i="63"/>
  <c r="BC108" i="63"/>
  <c r="BC109" i="63"/>
  <c r="BC110" i="63"/>
  <c r="BC111" i="63"/>
  <c r="BC112" i="63"/>
  <c r="BC113" i="63"/>
  <c r="BC114" i="63"/>
  <c r="BC115" i="63"/>
  <c r="BC116" i="63"/>
  <c r="BC117" i="63"/>
  <c r="BC118" i="63"/>
  <c r="BC119" i="63"/>
  <c r="BC120" i="63"/>
  <c r="BC121" i="63"/>
  <c r="BC122" i="63"/>
  <c r="BC123" i="63"/>
  <c r="BC124" i="63"/>
  <c r="BC125" i="63"/>
  <c r="BC126" i="63"/>
  <c r="BC127" i="63"/>
  <c r="BC128" i="63"/>
  <c r="BC129" i="63"/>
  <c r="BC130" i="63"/>
  <c r="BC131" i="63"/>
  <c r="BC132" i="63"/>
  <c r="BC133" i="63"/>
  <c r="BC134" i="63"/>
  <c r="BC135" i="63"/>
  <c r="BC136" i="63"/>
  <c r="BC137" i="63"/>
  <c r="BC138" i="63"/>
  <c r="BC139" i="63"/>
  <c r="BC140" i="63"/>
  <c r="BC141" i="63"/>
  <c r="BC142" i="63"/>
  <c r="BC143" i="63"/>
  <c r="BC144" i="63"/>
  <c r="BC145" i="63"/>
  <c r="BC146" i="63"/>
  <c r="BC147" i="63"/>
  <c r="BC148" i="63"/>
  <c r="BC149" i="63"/>
  <c r="BC150" i="63"/>
  <c r="BC151" i="63"/>
  <c r="BC152" i="63"/>
  <c r="BC153" i="63"/>
  <c r="BC154" i="63"/>
  <c r="BC155" i="63"/>
  <c r="BC156" i="63"/>
  <c r="BC157" i="63"/>
  <c r="BC158" i="63"/>
  <c r="BC159" i="63"/>
  <c r="BC160" i="63"/>
  <c r="BC161" i="63"/>
  <c r="BC162" i="63"/>
  <c r="BC163" i="63"/>
  <c r="BC164" i="63"/>
  <c r="BC165" i="63"/>
  <c r="BC166" i="63"/>
  <c r="BC167" i="63"/>
  <c r="BC168" i="63"/>
  <c r="BC169" i="63"/>
  <c r="BC170" i="63"/>
  <c r="BC171" i="63"/>
  <c r="BC172" i="63"/>
  <c r="BC173" i="63"/>
  <c r="BC174" i="63"/>
  <c r="BC175" i="63"/>
  <c r="BC176" i="63"/>
  <c r="BC177" i="63"/>
  <c r="BC178" i="63"/>
  <c r="BC179" i="63"/>
  <c r="BC180" i="63"/>
  <c r="BC181" i="63"/>
  <c r="BC182" i="63"/>
  <c r="BC183" i="63"/>
  <c r="BC184" i="63"/>
  <c r="BC185" i="63"/>
  <c r="BC186" i="63"/>
  <c r="BC187" i="63"/>
  <c r="BC188" i="63"/>
  <c r="BC189" i="63"/>
  <c r="BC190" i="63"/>
  <c r="BC191" i="63"/>
  <c r="BC192" i="63"/>
  <c r="BC193" i="63"/>
  <c r="BC194" i="63"/>
  <c r="BC195" i="63"/>
  <c r="BC196" i="63"/>
  <c r="BC197" i="63"/>
  <c r="BC198" i="63"/>
  <c r="BC199" i="63"/>
  <c r="BC200" i="63"/>
  <c r="BC201" i="63"/>
  <c r="BC202" i="63"/>
  <c r="BC203" i="63"/>
  <c r="BC204" i="63"/>
  <c r="BC205" i="63"/>
  <c r="BC206" i="63"/>
  <c r="BC207" i="63"/>
  <c r="BC208" i="63"/>
  <c r="BC209" i="63"/>
  <c r="BC210" i="63"/>
  <c r="BC211" i="63"/>
  <c r="BC212" i="63"/>
  <c r="BC213" i="63"/>
  <c r="BC214" i="63"/>
  <c r="BC215" i="63"/>
  <c r="BC216" i="63"/>
  <c r="BC217" i="63"/>
  <c r="BC218" i="63"/>
  <c r="BC219" i="63"/>
  <c r="BC220" i="63"/>
  <c r="BC221" i="63"/>
  <c r="BC222" i="63"/>
  <c r="BC223" i="63"/>
  <c r="BC224" i="63"/>
  <c r="BC225" i="63"/>
  <c r="BC226" i="63"/>
  <c r="BC227" i="63"/>
  <c r="BC228" i="63"/>
  <c r="BC229" i="63"/>
  <c r="BC230" i="63"/>
  <c r="BC231" i="63"/>
  <c r="BC232" i="63"/>
  <c r="BC233" i="63"/>
  <c r="BC234" i="63"/>
  <c r="BC235" i="63"/>
  <c r="BC236" i="63"/>
  <c r="BC237" i="63"/>
  <c r="BC238" i="63"/>
  <c r="BC239" i="63"/>
  <c r="BC240" i="63"/>
  <c r="BC241" i="63"/>
  <c r="BC242" i="63"/>
  <c r="BC243" i="63"/>
  <c r="BC244" i="63"/>
  <c r="BC245" i="63"/>
  <c r="BC246" i="63"/>
  <c r="BC247" i="63"/>
  <c r="BC248" i="63"/>
  <c r="BC249" i="63"/>
  <c r="BC250" i="63"/>
  <c r="BC251" i="63"/>
  <c r="BC252" i="63"/>
  <c r="BC253" i="63"/>
  <c r="BC254" i="63"/>
  <c r="BC255" i="63"/>
  <c r="BC256" i="63"/>
  <c r="BC257" i="63"/>
  <c r="BC258" i="63"/>
  <c r="BC259" i="63"/>
  <c r="BC260" i="63"/>
  <c r="BC261" i="63"/>
  <c r="BC262" i="63"/>
  <c r="BC263" i="63"/>
  <c r="BC264" i="63"/>
  <c r="BC265" i="63"/>
  <c r="BC266" i="63"/>
  <c r="BC267" i="63"/>
  <c r="BC268" i="63"/>
  <c r="BC269" i="63"/>
  <c r="BC270" i="63"/>
  <c r="BC271" i="63"/>
  <c r="BC272" i="63"/>
  <c r="BC273" i="63"/>
  <c r="BC274" i="63"/>
  <c r="BC275" i="63"/>
  <c r="BC276" i="63"/>
  <c r="BC277" i="63"/>
  <c r="BC278" i="63"/>
  <c r="BC279" i="63"/>
  <c r="BC280" i="63"/>
  <c r="BC281" i="63"/>
  <c r="BC282" i="63"/>
  <c r="BC283" i="63"/>
  <c r="BC284" i="63"/>
  <c r="BC285" i="63"/>
  <c r="BC286" i="63"/>
  <c r="BC287" i="63"/>
  <c r="BC288" i="63"/>
  <c r="BC289" i="63"/>
  <c r="BC290" i="63"/>
  <c r="BC291" i="63"/>
  <c r="BC292" i="63"/>
  <c r="BC293" i="63"/>
  <c r="BC294" i="63"/>
  <c r="BC295" i="63"/>
  <c r="BC296" i="63"/>
  <c r="BC297" i="63"/>
  <c r="BC298" i="63"/>
  <c r="BC299" i="63"/>
  <c r="BC300" i="63"/>
  <c r="BC301" i="63"/>
  <c r="BC302" i="63"/>
  <c r="BC303" i="63"/>
  <c r="BC304" i="63"/>
  <c r="BC305" i="63"/>
  <c r="BC306" i="63"/>
  <c r="BC307" i="63"/>
  <c r="BC308" i="63"/>
  <c r="BC309" i="63"/>
  <c r="BC310" i="63"/>
  <c r="BC311" i="63"/>
  <c r="BC312" i="63"/>
  <c r="BC313" i="63"/>
  <c r="BC314" i="63"/>
  <c r="BC315" i="63"/>
  <c r="BC316" i="63"/>
  <c r="BC317" i="63"/>
  <c r="BC318" i="63"/>
  <c r="BC319" i="63"/>
  <c r="BC320" i="63"/>
  <c r="BC321" i="63"/>
  <c r="BC322" i="63"/>
  <c r="BC323" i="63"/>
  <c r="BC324" i="63"/>
  <c r="BC325" i="63"/>
  <c r="BC326" i="63"/>
  <c r="BC327" i="63"/>
  <c r="BC328" i="63"/>
  <c r="BC329" i="63"/>
  <c r="BC330" i="63"/>
  <c r="BC331" i="63"/>
  <c r="BC332" i="63"/>
  <c r="BC333" i="63"/>
  <c r="BC334" i="63"/>
  <c r="BC335" i="63"/>
  <c r="BC336" i="63"/>
  <c r="BC337" i="63"/>
  <c r="BC338" i="63"/>
  <c r="BC339" i="63"/>
  <c r="BC340" i="63"/>
  <c r="BC341" i="63"/>
  <c r="BC342" i="63"/>
  <c r="BC343" i="63"/>
  <c r="BC344" i="63"/>
  <c r="BC345" i="63"/>
  <c r="BC346" i="63"/>
  <c r="BC347" i="63"/>
  <c r="BC348" i="63"/>
  <c r="BC349" i="63"/>
  <c r="BC350" i="63"/>
  <c r="BC351" i="63"/>
  <c r="BC352" i="63"/>
  <c r="BC353" i="63"/>
  <c r="BC354" i="63"/>
  <c r="BC355" i="63"/>
  <c r="BC356" i="63"/>
  <c r="BC357" i="63"/>
  <c r="BC358" i="63"/>
  <c r="BC359" i="63"/>
  <c r="BC360" i="63"/>
  <c r="BC361" i="63"/>
  <c r="BC362" i="63"/>
  <c r="AX362" i="63"/>
  <c r="AT362" i="63"/>
  <c r="AP362" i="63"/>
  <c r="AP362" i="83" s="1"/>
  <c r="AL362" i="63"/>
  <c r="AH362" i="63"/>
  <c r="AC362" i="63"/>
  <c r="AD362" i="63" s="1"/>
  <c r="N362" i="63"/>
  <c r="AT2" i="66"/>
  <c r="AT3" i="66"/>
  <c r="AT4" i="66"/>
  <c r="AT5" i="66"/>
  <c r="AT6" i="66"/>
  <c r="AT7" i="66"/>
  <c r="AT8" i="66"/>
  <c r="AT9" i="66"/>
  <c r="AT10" i="66"/>
  <c r="AT11" i="66"/>
  <c r="AT12" i="66"/>
  <c r="AT13" i="66"/>
  <c r="AT14" i="66"/>
  <c r="AT15" i="66"/>
  <c r="AT16" i="66"/>
  <c r="AT17" i="66"/>
  <c r="AT18" i="66"/>
  <c r="AT19" i="66"/>
  <c r="AT20" i="66"/>
  <c r="AT21" i="66"/>
  <c r="AT22" i="66"/>
  <c r="AT23" i="66"/>
  <c r="AT24" i="66"/>
  <c r="AT25" i="66"/>
  <c r="AT26" i="66"/>
  <c r="AT27" i="66"/>
  <c r="AT28" i="66"/>
  <c r="AT29" i="66"/>
  <c r="AT30" i="66"/>
  <c r="AT31" i="66"/>
  <c r="AT32" i="66"/>
  <c r="AT33" i="66"/>
  <c r="AT34" i="66"/>
  <c r="AT35" i="66"/>
  <c r="AT36" i="66"/>
  <c r="AT37" i="66"/>
  <c r="AT38" i="66"/>
  <c r="AT39" i="66"/>
  <c r="AT40" i="66"/>
  <c r="AT41" i="66"/>
  <c r="AT42" i="66"/>
  <c r="AT43" i="66"/>
  <c r="AT44" i="66"/>
  <c r="AT45" i="66"/>
  <c r="AT46" i="66"/>
  <c r="AT47" i="66"/>
  <c r="AT48" i="66"/>
  <c r="AT49" i="66"/>
  <c r="AT50" i="66"/>
  <c r="AT51" i="66"/>
  <c r="AT52" i="66"/>
  <c r="AT53" i="66"/>
  <c r="AT54" i="66"/>
  <c r="AT55" i="66"/>
  <c r="AT56" i="66"/>
  <c r="AT57" i="66"/>
  <c r="AT58" i="66"/>
  <c r="AT59" i="66"/>
  <c r="AT60" i="66"/>
  <c r="AT61" i="66"/>
  <c r="AT62" i="66"/>
  <c r="AT63" i="66"/>
  <c r="AT64" i="66"/>
  <c r="AT65" i="66"/>
  <c r="AT66" i="66"/>
  <c r="AT67" i="66"/>
  <c r="AT68" i="66"/>
  <c r="AT69" i="66"/>
  <c r="AT70" i="66"/>
  <c r="AT71" i="66"/>
  <c r="AT72" i="66"/>
  <c r="AT73" i="66"/>
  <c r="AT74" i="66"/>
  <c r="AT75" i="66"/>
  <c r="AT76" i="66"/>
  <c r="AT77" i="66"/>
  <c r="AT78" i="66"/>
  <c r="AT79" i="66"/>
  <c r="AT80" i="66"/>
  <c r="AT81" i="66"/>
  <c r="AT82" i="66"/>
  <c r="AT83" i="66"/>
  <c r="AT84" i="66"/>
  <c r="AT85" i="66"/>
  <c r="AT86" i="66"/>
  <c r="AT87" i="66"/>
  <c r="AT88" i="66"/>
  <c r="AT89" i="66"/>
  <c r="AT90" i="66"/>
  <c r="AT91" i="66"/>
  <c r="AT92" i="66"/>
  <c r="AT93" i="66"/>
  <c r="AT94" i="66"/>
  <c r="AT95" i="66"/>
  <c r="AT96" i="66"/>
  <c r="AT97" i="66"/>
  <c r="AT98" i="66"/>
  <c r="AT99" i="66"/>
  <c r="AT100" i="66"/>
  <c r="AT101" i="66"/>
  <c r="AT102" i="66"/>
  <c r="AT103" i="66"/>
  <c r="AT104" i="66"/>
  <c r="AT105" i="66"/>
  <c r="AT106" i="66"/>
  <c r="AT107" i="66"/>
  <c r="AT108" i="66"/>
  <c r="AT109" i="66"/>
  <c r="AT110" i="66"/>
  <c r="AT111" i="66"/>
  <c r="AT112" i="66"/>
  <c r="AT113" i="66"/>
  <c r="AT114" i="66"/>
  <c r="AT115" i="66"/>
  <c r="AT116" i="66"/>
  <c r="AT117" i="66"/>
  <c r="AT118" i="66"/>
  <c r="AT119" i="66"/>
  <c r="AT120" i="66"/>
  <c r="AT121" i="66"/>
  <c r="AT122" i="66"/>
  <c r="AT123" i="66"/>
  <c r="AT124" i="66"/>
  <c r="AT125" i="66"/>
  <c r="AT126" i="66"/>
  <c r="AT127" i="66"/>
  <c r="AT128" i="66"/>
  <c r="AT129" i="66"/>
  <c r="AT130" i="66"/>
  <c r="AT131" i="66"/>
  <c r="AT132" i="66"/>
  <c r="AT133" i="66"/>
  <c r="AT134" i="66"/>
  <c r="AT135" i="66"/>
  <c r="AT136" i="66"/>
  <c r="AT137" i="66"/>
  <c r="AT138" i="66"/>
  <c r="AT139" i="66"/>
  <c r="AT140" i="66"/>
  <c r="AT141" i="66"/>
  <c r="AT142" i="66"/>
  <c r="AT143" i="66"/>
  <c r="AT144" i="66"/>
  <c r="AT145" i="66"/>
  <c r="AT146" i="66"/>
  <c r="AT147" i="66"/>
  <c r="AT148" i="66"/>
  <c r="AT149" i="66"/>
  <c r="AT150" i="66"/>
  <c r="AT151" i="66"/>
  <c r="AT152" i="66"/>
  <c r="AT153" i="66"/>
  <c r="AT154" i="66"/>
  <c r="AT155" i="66"/>
  <c r="AT156" i="66"/>
  <c r="AT157" i="66"/>
  <c r="AT158" i="66"/>
  <c r="AT159" i="66"/>
  <c r="AT160" i="66"/>
  <c r="AT161" i="66"/>
  <c r="AT162" i="66"/>
  <c r="AT163" i="66"/>
  <c r="AT164" i="66"/>
  <c r="AT165" i="66"/>
  <c r="AT166" i="66"/>
  <c r="AT167" i="66"/>
  <c r="AT168" i="66"/>
  <c r="AT169" i="66"/>
  <c r="AT170" i="66"/>
  <c r="AT171" i="66"/>
  <c r="AT172" i="66"/>
  <c r="AT173" i="66"/>
  <c r="AT174" i="66"/>
  <c r="AT175" i="66"/>
  <c r="AT176" i="66"/>
  <c r="AT177" i="66"/>
  <c r="AT178" i="66"/>
  <c r="AT179" i="66"/>
  <c r="AT180" i="66"/>
  <c r="AT181" i="66"/>
  <c r="AT182" i="66"/>
  <c r="AT183" i="66"/>
  <c r="AT184" i="66"/>
  <c r="AT185" i="66"/>
  <c r="AT186" i="66"/>
  <c r="AT187" i="66"/>
  <c r="AT188" i="66"/>
  <c r="AT189" i="66"/>
  <c r="AT190" i="66"/>
  <c r="AT191" i="66"/>
  <c r="AT192" i="66"/>
  <c r="AT193" i="66"/>
  <c r="AT194" i="66"/>
  <c r="AT195" i="66"/>
  <c r="AT196" i="66"/>
  <c r="AT197" i="66"/>
  <c r="AT198" i="66"/>
  <c r="AT199" i="66"/>
  <c r="AT200" i="66"/>
  <c r="AT201" i="66"/>
  <c r="AT202" i="66"/>
  <c r="AT203" i="66"/>
  <c r="AT204" i="66"/>
  <c r="AT205" i="66"/>
  <c r="AT206" i="66"/>
  <c r="AT207" i="66"/>
  <c r="AT208" i="66"/>
  <c r="AT209" i="66"/>
  <c r="AT210" i="66"/>
  <c r="AT211" i="66"/>
  <c r="AT212" i="66"/>
  <c r="AT213" i="66"/>
  <c r="AT214" i="66"/>
  <c r="AT215" i="66"/>
  <c r="AT216" i="66"/>
  <c r="AT217" i="66"/>
  <c r="AT218" i="66"/>
  <c r="AT219" i="66"/>
  <c r="AT220" i="66"/>
  <c r="AT221" i="66"/>
  <c r="AT222" i="66"/>
  <c r="AT223" i="66"/>
  <c r="AT224" i="66"/>
  <c r="AT225" i="66"/>
  <c r="AT226" i="66"/>
  <c r="AT227" i="66"/>
  <c r="AT228" i="66"/>
  <c r="AT229" i="66"/>
  <c r="AT230" i="66"/>
  <c r="AT231" i="66"/>
  <c r="AT232" i="66"/>
  <c r="AT233" i="66"/>
  <c r="AT234" i="66"/>
  <c r="AT235" i="66"/>
  <c r="AT236" i="66"/>
  <c r="AT237" i="66"/>
  <c r="AT238" i="66"/>
  <c r="AT239" i="66"/>
  <c r="AT240" i="66"/>
  <c r="AT241" i="66"/>
  <c r="AT242" i="66"/>
  <c r="AT243" i="66"/>
  <c r="AT244" i="66"/>
  <c r="AT245" i="66"/>
  <c r="AT246" i="66"/>
  <c r="AT247" i="66"/>
  <c r="AT248" i="66"/>
  <c r="AT249" i="66"/>
  <c r="AT250" i="66"/>
  <c r="AT251" i="66"/>
  <c r="AT252" i="66"/>
  <c r="AT253" i="66"/>
  <c r="AT254" i="66"/>
  <c r="AT255" i="66"/>
  <c r="AT256" i="66"/>
  <c r="AT257" i="66"/>
  <c r="AT258" i="66"/>
  <c r="AT259" i="66"/>
  <c r="AT260" i="66"/>
  <c r="AT261" i="66"/>
  <c r="AT262" i="66"/>
  <c r="AT263" i="66"/>
  <c r="AT264" i="66"/>
  <c r="AT265" i="66"/>
  <c r="AT266" i="66"/>
  <c r="AT267" i="66"/>
  <c r="AT268" i="66"/>
  <c r="AT269" i="66"/>
  <c r="AT270" i="66"/>
  <c r="AT271" i="66"/>
  <c r="AT272" i="66"/>
  <c r="AT273" i="66"/>
  <c r="AT274" i="66"/>
  <c r="AT275" i="66"/>
  <c r="AT276" i="66"/>
  <c r="AT277" i="66"/>
  <c r="AT278" i="66"/>
  <c r="AT279" i="66"/>
  <c r="AT280" i="66"/>
  <c r="AT281" i="66"/>
  <c r="AT282" i="66"/>
  <c r="AT283" i="66"/>
  <c r="AT284" i="66"/>
  <c r="AT285" i="66"/>
  <c r="AT286" i="66"/>
  <c r="AT287" i="66"/>
  <c r="AT288" i="66"/>
  <c r="AT289" i="66"/>
  <c r="AT290" i="66"/>
  <c r="AT291" i="66"/>
  <c r="AT292" i="66"/>
  <c r="AT293" i="66"/>
  <c r="AT294" i="66"/>
  <c r="AT295" i="66"/>
  <c r="AT296" i="66"/>
  <c r="AT297" i="66"/>
  <c r="AT298" i="66"/>
  <c r="AT299" i="66"/>
  <c r="AT300" i="66"/>
  <c r="AT301" i="66"/>
  <c r="AT302" i="66"/>
  <c r="AT303" i="66"/>
  <c r="AT304" i="66"/>
  <c r="AT305" i="66"/>
  <c r="AT306" i="66"/>
  <c r="AT307" i="66"/>
  <c r="AT308" i="66"/>
  <c r="AT309" i="66"/>
  <c r="AT310" i="66"/>
  <c r="AT311" i="66"/>
  <c r="AT312" i="66"/>
  <c r="AT313" i="66"/>
  <c r="AT314" i="66"/>
  <c r="AT315" i="66"/>
  <c r="AT316" i="66"/>
  <c r="AT317" i="66"/>
  <c r="AT318" i="66"/>
  <c r="AT319" i="66"/>
  <c r="AT320" i="66"/>
  <c r="AT321" i="66"/>
  <c r="AT322" i="66"/>
  <c r="AT323" i="66"/>
  <c r="AT324" i="66"/>
  <c r="AT325" i="66"/>
  <c r="AT326" i="66"/>
  <c r="AT327" i="66"/>
  <c r="AT328" i="66"/>
  <c r="AT329" i="66"/>
  <c r="AT330" i="66"/>
  <c r="AT331" i="66"/>
  <c r="AT332" i="66"/>
  <c r="AT333" i="66"/>
  <c r="AT334" i="66"/>
  <c r="AT335" i="66"/>
  <c r="AT336" i="66"/>
  <c r="AT337" i="66"/>
  <c r="AT338" i="66"/>
  <c r="AT339" i="66"/>
  <c r="AT340" i="66"/>
  <c r="AT341" i="66"/>
  <c r="AT342" i="66"/>
  <c r="AT343" i="66"/>
  <c r="AT344" i="66"/>
  <c r="AT345" i="66"/>
  <c r="AT346" i="66"/>
  <c r="AT347" i="66"/>
  <c r="AT348" i="66"/>
  <c r="AT349" i="66"/>
  <c r="AT350" i="66"/>
  <c r="AT351" i="66"/>
  <c r="AT352" i="66"/>
  <c r="AT353" i="66"/>
  <c r="AT354" i="66"/>
  <c r="AT355" i="66"/>
  <c r="AT356" i="66"/>
  <c r="AT357" i="66"/>
  <c r="AT358" i="66"/>
  <c r="AT359" i="66"/>
  <c r="AT360" i="66"/>
  <c r="AT361" i="66"/>
  <c r="Z361" i="70"/>
  <c r="Z360" i="70"/>
  <c r="Z359" i="70"/>
  <c r="Z358" i="70"/>
  <c r="Z357" i="70"/>
  <c r="Z356" i="70"/>
  <c r="Z355" i="70"/>
  <c r="Z354" i="70"/>
  <c r="Z353" i="70"/>
  <c r="Z352" i="70"/>
  <c r="Z351" i="70"/>
  <c r="AC361" i="63"/>
  <c r="AD361" i="63" s="1"/>
  <c r="AC360" i="63"/>
  <c r="AD360" i="63" s="1"/>
  <c r="AC359" i="63"/>
  <c r="AD359" i="63" s="1"/>
  <c r="AC358" i="63"/>
  <c r="AD358" i="63" s="1"/>
  <c r="AC357" i="63"/>
  <c r="AD357" i="63" s="1"/>
  <c r="AC356" i="63"/>
  <c r="AD356" i="63" s="1"/>
  <c r="AC355" i="63"/>
  <c r="AD355" i="63" s="1"/>
  <c r="AC354" i="63"/>
  <c r="AD354" i="63" s="1"/>
  <c r="AC353" i="63"/>
  <c r="AD353" i="63" s="1"/>
  <c r="AC352" i="63"/>
  <c r="AD352" i="63" s="1"/>
  <c r="AC351" i="63"/>
  <c r="AD351" i="63" s="1"/>
  <c r="AC350" i="63"/>
  <c r="AD350" i="63" s="1"/>
  <c r="O361" i="59"/>
  <c r="H361" i="59"/>
  <c r="C350" i="83"/>
  <c r="C351" i="83"/>
  <c r="C352" i="83"/>
  <c r="C353" i="83"/>
  <c r="C354" i="83"/>
  <c r="C355" i="83"/>
  <c r="C356" i="83"/>
  <c r="C357" i="83"/>
  <c r="C358" i="83"/>
  <c r="C359" i="83"/>
  <c r="C360" i="83"/>
  <c r="C361" i="83"/>
  <c r="D350" i="83"/>
  <c r="D351" i="83"/>
  <c r="D352" i="83"/>
  <c r="D353" i="83"/>
  <c r="D354" i="83"/>
  <c r="D355" i="83"/>
  <c r="D356" i="83"/>
  <c r="D357" i="83"/>
  <c r="D358" i="83"/>
  <c r="D359" i="83"/>
  <c r="D360" i="83"/>
  <c r="D361" i="83"/>
  <c r="E350" i="83"/>
  <c r="E351" i="83"/>
  <c r="E352" i="83"/>
  <c r="E353" i="83"/>
  <c r="E354" i="83"/>
  <c r="E355" i="83"/>
  <c r="E356" i="83"/>
  <c r="E357" i="83"/>
  <c r="E358" i="83"/>
  <c r="E359" i="83"/>
  <c r="E360" i="83"/>
  <c r="E361" i="83"/>
  <c r="F350" i="83"/>
  <c r="F351" i="83"/>
  <c r="F352" i="83"/>
  <c r="F353" i="83"/>
  <c r="F354" i="83"/>
  <c r="F355" i="83"/>
  <c r="F356" i="83"/>
  <c r="F357" i="83"/>
  <c r="F358" i="83"/>
  <c r="F359" i="83"/>
  <c r="F360" i="83"/>
  <c r="F361" i="83"/>
  <c r="K350" i="83"/>
  <c r="K351" i="83"/>
  <c r="K352" i="83"/>
  <c r="K353" i="83"/>
  <c r="K354" i="83"/>
  <c r="K355" i="83"/>
  <c r="K356" i="83"/>
  <c r="K357" i="83"/>
  <c r="K358" i="83"/>
  <c r="K359" i="83"/>
  <c r="K360" i="83"/>
  <c r="K361" i="83"/>
  <c r="M350" i="83"/>
  <c r="M351" i="83"/>
  <c r="M352" i="83"/>
  <c r="M353" i="83"/>
  <c r="M354" i="83"/>
  <c r="M355" i="83"/>
  <c r="M356" i="83"/>
  <c r="M357" i="83"/>
  <c r="M358" i="83"/>
  <c r="M359" i="83"/>
  <c r="M360" i="83"/>
  <c r="M361" i="83"/>
  <c r="P350" i="83"/>
  <c r="P351" i="83"/>
  <c r="P352" i="83"/>
  <c r="P353" i="83"/>
  <c r="P354" i="83"/>
  <c r="P355" i="83"/>
  <c r="P356" i="83"/>
  <c r="P357" i="83"/>
  <c r="P358" i="83"/>
  <c r="P359" i="83"/>
  <c r="P360" i="83"/>
  <c r="P361" i="83"/>
  <c r="Q350" i="83"/>
  <c r="Q351" i="83"/>
  <c r="Q352" i="83"/>
  <c r="Q353" i="83"/>
  <c r="Q354" i="83"/>
  <c r="Q355" i="83"/>
  <c r="Q356" i="83"/>
  <c r="Q357" i="83"/>
  <c r="Q358" i="83"/>
  <c r="Q359" i="83"/>
  <c r="Q360" i="83"/>
  <c r="Q361" i="83"/>
  <c r="R350" i="83"/>
  <c r="R351" i="83"/>
  <c r="R352" i="83"/>
  <c r="R353" i="83"/>
  <c r="R354" i="83"/>
  <c r="R355" i="83"/>
  <c r="R356" i="83"/>
  <c r="R357" i="83"/>
  <c r="R358" i="83"/>
  <c r="R359" i="83"/>
  <c r="R360" i="83"/>
  <c r="R361" i="83"/>
  <c r="U350" i="83"/>
  <c r="U351" i="83"/>
  <c r="U352" i="83"/>
  <c r="U353" i="83"/>
  <c r="U354" i="83"/>
  <c r="U355" i="83"/>
  <c r="U356" i="83"/>
  <c r="U357" i="83"/>
  <c r="U358" i="83"/>
  <c r="U359" i="83"/>
  <c r="U360" i="83"/>
  <c r="U361" i="83"/>
  <c r="V350" i="83"/>
  <c r="V351" i="83"/>
  <c r="V352" i="83"/>
  <c r="V353" i="83"/>
  <c r="V354" i="83"/>
  <c r="V355" i="83"/>
  <c r="V356" i="83"/>
  <c r="V357" i="83"/>
  <c r="V358" i="83"/>
  <c r="V359" i="83"/>
  <c r="V360" i="83"/>
  <c r="V361" i="83"/>
  <c r="W350" i="83"/>
  <c r="W351" i="83"/>
  <c r="W352" i="83"/>
  <c r="W353" i="83"/>
  <c r="W354" i="83"/>
  <c r="W355" i="83"/>
  <c r="W356" i="83"/>
  <c r="W357" i="83"/>
  <c r="W358" i="83"/>
  <c r="W359" i="83"/>
  <c r="W360" i="83"/>
  <c r="W361" i="83"/>
  <c r="X350" i="83"/>
  <c r="X351" i="83"/>
  <c r="X352" i="83"/>
  <c r="X353" i="83"/>
  <c r="X354" i="83"/>
  <c r="X355" i="83"/>
  <c r="X356" i="83"/>
  <c r="X357" i="83"/>
  <c r="X358" i="83"/>
  <c r="X359" i="83"/>
  <c r="X360" i="83"/>
  <c r="X361" i="83"/>
  <c r="Y350" i="83"/>
  <c r="Y351" i="83"/>
  <c r="Y352" i="83"/>
  <c r="Y353" i="83"/>
  <c r="Y354" i="83"/>
  <c r="Y355" i="83"/>
  <c r="Y356" i="83"/>
  <c r="Y357" i="83"/>
  <c r="Y358" i="83"/>
  <c r="Y359" i="83"/>
  <c r="Y360" i="83"/>
  <c r="Y361" i="83"/>
  <c r="AA350" i="83"/>
  <c r="AA351" i="83"/>
  <c r="AA352" i="83"/>
  <c r="AA353" i="83"/>
  <c r="AA354" i="83"/>
  <c r="AA355" i="83"/>
  <c r="AA356" i="83"/>
  <c r="AA357" i="83"/>
  <c r="AA358" i="83"/>
  <c r="AA359" i="83"/>
  <c r="AA360" i="83"/>
  <c r="AA361" i="83"/>
  <c r="AB350" i="83"/>
  <c r="AB351" i="83"/>
  <c r="AB352" i="83"/>
  <c r="AB353" i="83"/>
  <c r="AB354" i="83"/>
  <c r="AB355" i="83"/>
  <c r="AB356" i="83"/>
  <c r="AB357" i="83"/>
  <c r="AB358" i="83"/>
  <c r="AB359" i="83"/>
  <c r="AB360" i="83"/>
  <c r="AB361" i="83"/>
  <c r="AE350" i="83"/>
  <c r="AE351" i="83"/>
  <c r="AE352" i="83"/>
  <c r="AE353" i="83"/>
  <c r="AE354" i="83"/>
  <c r="AE355" i="83"/>
  <c r="AE356" i="83"/>
  <c r="AE357" i="83"/>
  <c r="AE358" i="83"/>
  <c r="AE359" i="83"/>
  <c r="AE360" i="83"/>
  <c r="AE361" i="83"/>
  <c r="AF350" i="83"/>
  <c r="AF351" i="83"/>
  <c r="AF352" i="83"/>
  <c r="AF353" i="83"/>
  <c r="AF354" i="83"/>
  <c r="AF355" i="83"/>
  <c r="AF356" i="83"/>
  <c r="AF357" i="83"/>
  <c r="AF358" i="83"/>
  <c r="AF359" i="83"/>
  <c r="AF360" i="83"/>
  <c r="AF361" i="83"/>
  <c r="AG350" i="83"/>
  <c r="AG351" i="83"/>
  <c r="AG352" i="83"/>
  <c r="AG353" i="83"/>
  <c r="AG354" i="83"/>
  <c r="AG355" i="83"/>
  <c r="AG356" i="83"/>
  <c r="AG357" i="83"/>
  <c r="AG358" i="83"/>
  <c r="AG359" i="83"/>
  <c r="AG360" i="83"/>
  <c r="AG361" i="83"/>
  <c r="AI350" i="83"/>
  <c r="AI351" i="83"/>
  <c r="AI352" i="83"/>
  <c r="AI353" i="83"/>
  <c r="AI354" i="83"/>
  <c r="AI355" i="83"/>
  <c r="AI356" i="83"/>
  <c r="AI357" i="83"/>
  <c r="AI358" i="83"/>
  <c r="AI359" i="83"/>
  <c r="AI360" i="83"/>
  <c r="AI361" i="83"/>
  <c r="AJ350" i="83"/>
  <c r="AJ351" i="83"/>
  <c r="AJ352" i="83"/>
  <c r="AJ353" i="83"/>
  <c r="AJ354" i="83"/>
  <c r="AJ355" i="83"/>
  <c r="AJ356" i="83"/>
  <c r="AJ357" i="83"/>
  <c r="AJ358" i="83"/>
  <c r="AJ359" i="83"/>
  <c r="AJ360" i="83"/>
  <c r="AJ361" i="83"/>
  <c r="AK350" i="83"/>
  <c r="AK351" i="83"/>
  <c r="AK352" i="83"/>
  <c r="AK353" i="83"/>
  <c r="AK354" i="83"/>
  <c r="AK355" i="83"/>
  <c r="AK356" i="83"/>
  <c r="AK357" i="83"/>
  <c r="AK358" i="83"/>
  <c r="AK359" i="83"/>
  <c r="AK360" i="83"/>
  <c r="AK361" i="83"/>
  <c r="AM350" i="83"/>
  <c r="AM351" i="83"/>
  <c r="AM352" i="83"/>
  <c r="AM353" i="83"/>
  <c r="AM354" i="83"/>
  <c r="AM355" i="83"/>
  <c r="AM356" i="83"/>
  <c r="AM357" i="83"/>
  <c r="AM358" i="83"/>
  <c r="AM359" i="83"/>
  <c r="AM360" i="83"/>
  <c r="AM361" i="83"/>
  <c r="AN350" i="83"/>
  <c r="AN351" i="83"/>
  <c r="AN352" i="83"/>
  <c r="AN353" i="83"/>
  <c r="AN354" i="83"/>
  <c r="AN355" i="83"/>
  <c r="AN356" i="83"/>
  <c r="AN357" i="83"/>
  <c r="AN358" i="83"/>
  <c r="AN359" i="83"/>
  <c r="AN360" i="83"/>
  <c r="AN361" i="83"/>
  <c r="AO350" i="83"/>
  <c r="AO351" i="83"/>
  <c r="AO352" i="83"/>
  <c r="AO353" i="83"/>
  <c r="AO354" i="83"/>
  <c r="AO355" i="83"/>
  <c r="AO356" i="83"/>
  <c r="AO357" i="83"/>
  <c r="AO358" i="83"/>
  <c r="AO359" i="83"/>
  <c r="AO360" i="83"/>
  <c r="AO361" i="83"/>
  <c r="AQ350" i="83"/>
  <c r="AQ351" i="83"/>
  <c r="AT351" i="83" s="1"/>
  <c r="AQ352" i="83"/>
  <c r="AQ353" i="83"/>
  <c r="AQ354" i="83"/>
  <c r="AQ355" i="83"/>
  <c r="AQ356" i="83"/>
  <c r="AQ357" i="83"/>
  <c r="AQ358" i="83"/>
  <c r="AQ359" i="83"/>
  <c r="AQ360" i="83"/>
  <c r="AQ361" i="83"/>
  <c r="AR350" i="83"/>
  <c r="AR351" i="83"/>
  <c r="AR352" i="83"/>
  <c r="AR353" i="83"/>
  <c r="AR354" i="83"/>
  <c r="AR355" i="83"/>
  <c r="AR356" i="83"/>
  <c r="AR357" i="83"/>
  <c r="AR358" i="83"/>
  <c r="AR359" i="83"/>
  <c r="AR360" i="83"/>
  <c r="AR361" i="83"/>
  <c r="AS350" i="83"/>
  <c r="AS351" i="83"/>
  <c r="AS352" i="83"/>
  <c r="AS353" i="83"/>
  <c r="AT353" i="83" s="1"/>
  <c r="AS354" i="83"/>
  <c r="AS355" i="83"/>
  <c r="AS356" i="83"/>
  <c r="AT356" i="83" s="1"/>
  <c r="AS357" i="83"/>
  <c r="AS358" i="83"/>
  <c r="AS359" i="83"/>
  <c r="AS360" i="83"/>
  <c r="AS361" i="83"/>
  <c r="AU350" i="83"/>
  <c r="AU351" i="83"/>
  <c r="AU352" i="83"/>
  <c r="AU353" i="83"/>
  <c r="AU354" i="83"/>
  <c r="AU355" i="83"/>
  <c r="AU356" i="83"/>
  <c r="AU357" i="83"/>
  <c r="AU358" i="83"/>
  <c r="AU359" i="83"/>
  <c r="AU360" i="83"/>
  <c r="AU361" i="83"/>
  <c r="AV350" i="83"/>
  <c r="AV351" i="83"/>
  <c r="AV352" i="83"/>
  <c r="AV353" i="83"/>
  <c r="AV354" i="83"/>
  <c r="AV355" i="83"/>
  <c r="AV356" i="83"/>
  <c r="AV357" i="83"/>
  <c r="AV358" i="83"/>
  <c r="AV359" i="83"/>
  <c r="AV360" i="83"/>
  <c r="AV361" i="83"/>
  <c r="AW350" i="83"/>
  <c r="AW351" i="83"/>
  <c r="AW352" i="83"/>
  <c r="AW353" i="83"/>
  <c r="AW354" i="83"/>
  <c r="AW355" i="83"/>
  <c r="AW356" i="83"/>
  <c r="AX356" i="83" s="1"/>
  <c r="AW357" i="83"/>
  <c r="AW358" i="83"/>
  <c r="AW359" i="83"/>
  <c r="AW360" i="83"/>
  <c r="AW361" i="83"/>
  <c r="AY350" i="83"/>
  <c r="AY351" i="83"/>
  <c r="AY352" i="83"/>
  <c r="AY353" i="83"/>
  <c r="AY354" i="83"/>
  <c r="AY355" i="83"/>
  <c r="AY356" i="83"/>
  <c r="AY357" i="83"/>
  <c r="AY358" i="83"/>
  <c r="AY359" i="83"/>
  <c r="AY360" i="83"/>
  <c r="AY361" i="83"/>
  <c r="AZ350" i="83"/>
  <c r="AZ351" i="83"/>
  <c r="AZ352" i="83"/>
  <c r="AZ353" i="83"/>
  <c r="AZ354" i="83"/>
  <c r="AZ355" i="83"/>
  <c r="AZ356" i="83"/>
  <c r="AZ357" i="83"/>
  <c r="AZ358" i="83"/>
  <c r="AZ359" i="83"/>
  <c r="AZ360" i="83"/>
  <c r="AZ361" i="83"/>
  <c r="BA350" i="83"/>
  <c r="BA351" i="83"/>
  <c r="BA352" i="83"/>
  <c r="BA353" i="83"/>
  <c r="BA354" i="83"/>
  <c r="BA355" i="83"/>
  <c r="BA356" i="83"/>
  <c r="BA357" i="83"/>
  <c r="BA358" i="83"/>
  <c r="BA359" i="83"/>
  <c r="BA360" i="83"/>
  <c r="BA361" i="83"/>
  <c r="BD350" i="83"/>
  <c r="BD351" i="83"/>
  <c r="BD352" i="83"/>
  <c r="BD353" i="83"/>
  <c r="BD354" i="83"/>
  <c r="BD355" i="83"/>
  <c r="BD356" i="83"/>
  <c r="BD357" i="83"/>
  <c r="BD358" i="83"/>
  <c r="BD359" i="83"/>
  <c r="BD360" i="83"/>
  <c r="BD361" i="83"/>
  <c r="BB350" i="83"/>
  <c r="BB351" i="83"/>
  <c r="BB352" i="83"/>
  <c r="BB353" i="83"/>
  <c r="BB354" i="83"/>
  <c r="BC354" i="83" s="1"/>
  <c r="BB355" i="83"/>
  <c r="BB356" i="83"/>
  <c r="BB357" i="83"/>
  <c r="BB358" i="83"/>
  <c r="BB359" i="83"/>
  <c r="BB360" i="83"/>
  <c r="BB361" i="83"/>
  <c r="BC361" i="83" s="1"/>
  <c r="BE350" i="83"/>
  <c r="BE351" i="83"/>
  <c r="BE352" i="83"/>
  <c r="BE353" i="83"/>
  <c r="BE354" i="83"/>
  <c r="BE355" i="83"/>
  <c r="BE356" i="83"/>
  <c r="BE357" i="83"/>
  <c r="BE358" i="83"/>
  <c r="BE359" i="83"/>
  <c r="BE360" i="83"/>
  <c r="BE361" i="83"/>
  <c r="BF350" i="83"/>
  <c r="BF351" i="83"/>
  <c r="BF352" i="83"/>
  <c r="BF353" i="83"/>
  <c r="BF354" i="83"/>
  <c r="BF355" i="83"/>
  <c r="BF356" i="83"/>
  <c r="BF357" i="83"/>
  <c r="BF358" i="83"/>
  <c r="BF359" i="83"/>
  <c r="BF360" i="83"/>
  <c r="BF361" i="83"/>
  <c r="H353" i="76"/>
  <c r="H360" i="76"/>
  <c r="AX361" i="76"/>
  <c r="AT361" i="76"/>
  <c r="AP361" i="76"/>
  <c r="AL361" i="76"/>
  <c r="AH361" i="76"/>
  <c r="Z361" i="76"/>
  <c r="AC361" i="76"/>
  <c r="AD361" i="76"/>
  <c r="S361" i="76"/>
  <c r="T361" i="76" s="1"/>
  <c r="N361" i="76"/>
  <c r="O361" i="76" s="1"/>
  <c r="H361" i="76"/>
  <c r="AX360" i="76"/>
  <c r="AT360" i="76"/>
  <c r="AP360" i="76"/>
  <c r="AL360" i="76"/>
  <c r="AH360" i="76"/>
  <c r="Z360" i="76"/>
  <c r="AC360" i="76"/>
  <c r="AD360" i="76" s="1"/>
  <c r="S360" i="76"/>
  <c r="T360" i="76" s="1"/>
  <c r="N360" i="76"/>
  <c r="O360" i="76"/>
  <c r="AX359" i="76"/>
  <c r="AT359" i="76"/>
  <c r="AP359" i="76"/>
  <c r="AL359" i="76"/>
  <c r="AH359" i="76"/>
  <c r="Z359" i="76"/>
  <c r="AC359" i="76" s="1"/>
  <c r="AD359" i="76" s="1"/>
  <c r="S359" i="76"/>
  <c r="T359" i="76" s="1"/>
  <c r="T359" i="83" s="1"/>
  <c r="N359" i="76"/>
  <c r="O359" i="76"/>
  <c r="H359" i="76"/>
  <c r="AX358" i="76"/>
  <c r="AT358" i="76"/>
  <c r="AP358" i="76"/>
  <c r="AL358" i="76"/>
  <c r="AH358" i="76"/>
  <c r="Z358" i="76"/>
  <c r="AC358" i="76" s="1"/>
  <c r="AD358" i="76" s="1"/>
  <c r="S358" i="76"/>
  <c r="T358" i="76"/>
  <c r="T358" i="83" s="1"/>
  <c r="N358" i="76"/>
  <c r="O358" i="76" s="1"/>
  <c r="H358" i="76"/>
  <c r="AX357" i="76"/>
  <c r="AT357" i="76"/>
  <c r="AP357" i="76"/>
  <c r="AL357" i="76"/>
  <c r="AH357" i="76"/>
  <c r="Z357" i="76"/>
  <c r="AC357" i="76"/>
  <c r="AD357" i="76" s="1"/>
  <c r="S357" i="76"/>
  <c r="T357" i="76" s="1"/>
  <c r="T357" i="83" s="1"/>
  <c r="N357" i="76"/>
  <c r="O357" i="76"/>
  <c r="H357" i="76"/>
  <c r="AX356" i="76"/>
  <c r="AT356" i="76"/>
  <c r="AP356" i="76"/>
  <c r="AL356" i="76"/>
  <c r="AH356" i="76"/>
  <c r="Z356" i="76"/>
  <c r="AC356" i="76" s="1"/>
  <c r="AD356" i="76" s="1"/>
  <c r="S356" i="76"/>
  <c r="T356" i="76"/>
  <c r="T356" i="83" s="1"/>
  <c r="N356" i="76"/>
  <c r="O356" i="76" s="1"/>
  <c r="H356" i="76"/>
  <c r="AX355" i="76"/>
  <c r="AT355" i="76"/>
  <c r="AP355" i="76"/>
  <c r="AL355" i="76"/>
  <c r="AH355" i="76"/>
  <c r="Z355" i="76"/>
  <c r="AC355" i="76"/>
  <c r="AD355" i="76" s="1"/>
  <c r="S355" i="76"/>
  <c r="T355" i="76" s="1"/>
  <c r="T355" i="83" s="1"/>
  <c r="N355" i="76"/>
  <c r="O355" i="76"/>
  <c r="H355" i="76"/>
  <c r="AX354" i="76"/>
  <c r="AT354" i="76"/>
  <c r="AP354" i="76"/>
  <c r="AL354" i="76"/>
  <c r="AH354" i="76"/>
  <c r="Z354" i="76"/>
  <c r="AC354" i="76" s="1"/>
  <c r="AD354" i="76" s="1"/>
  <c r="S354" i="76"/>
  <c r="T354" i="76"/>
  <c r="T354" i="83" s="1"/>
  <c r="N354" i="76"/>
  <c r="O354" i="76" s="1"/>
  <c r="H354" i="76"/>
  <c r="AX353" i="76"/>
  <c r="AT353" i="76"/>
  <c r="AP353" i="76"/>
  <c r="AL353" i="76"/>
  <c r="AH353" i="76"/>
  <c r="Z353" i="76"/>
  <c r="AC353" i="76"/>
  <c r="AD353" i="76" s="1"/>
  <c r="S353" i="76"/>
  <c r="T353" i="76" s="1"/>
  <c r="T353" i="83" s="1"/>
  <c r="N353" i="76"/>
  <c r="O353" i="76"/>
  <c r="AX352" i="76"/>
  <c r="AT352" i="76"/>
  <c r="AP352" i="76"/>
  <c r="AL352" i="76"/>
  <c r="AH352" i="76"/>
  <c r="AH352" i="83" s="1"/>
  <c r="Z352" i="76"/>
  <c r="AC352" i="76" s="1"/>
  <c r="AD352" i="76" s="1"/>
  <c r="S352" i="76"/>
  <c r="T352" i="76"/>
  <c r="T352" i="83"/>
  <c r="N352" i="76"/>
  <c r="O352" i="76" s="1"/>
  <c r="H352" i="76"/>
  <c r="AX351" i="76"/>
  <c r="AT351" i="76"/>
  <c r="AP351" i="76"/>
  <c r="AL351" i="76"/>
  <c r="AH351" i="76"/>
  <c r="Z351" i="76"/>
  <c r="AC351" i="76"/>
  <c r="AD351" i="76"/>
  <c r="S351" i="76"/>
  <c r="T351" i="76" s="1"/>
  <c r="T351" i="83" s="1"/>
  <c r="N351" i="76"/>
  <c r="O351" i="76" s="1"/>
  <c r="H351" i="76"/>
  <c r="AX350" i="76"/>
  <c r="AT350" i="76"/>
  <c r="AP350" i="76"/>
  <c r="AL350" i="76"/>
  <c r="AH350" i="76"/>
  <c r="Z350" i="76"/>
  <c r="AC350" i="76" s="1"/>
  <c r="AD350" i="76" s="1"/>
  <c r="S350" i="76"/>
  <c r="T350" i="76" s="1"/>
  <c r="T350" i="83" s="1"/>
  <c r="N350" i="76"/>
  <c r="O350" i="76" s="1"/>
  <c r="H350" i="76"/>
  <c r="AX361" i="59"/>
  <c r="AT361" i="59"/>
  <c r="AP361" i="59"/>
  <c r="AL361" i="59"/>
  <c r="AH361" i="59"/>
  <c r="S361" i="59"/>
  <c r="N361" i="59"/>
  <c r="AX360" i="59"/>
  <c r="AT360" i="59"/>
  <c r="AP360" i="59"/>
  <c r="AL360" i="59"/>
  <c r="AH360" i="59"/>
  <c r="S360" i="59"/>
  <c r="O360" i="59"/>
  <c r="J360" i="59"/>
  <c r="J360" i="83" s="1"/>
  <c r="AX359" i="59"/>
  <c r="AT359" i="59"/>
  <c r="AP359" i="59"/>
  <c r="AL359" i="59"/>
  <c r="AH359" i="59"/>
  <c r="S359" i="59"/>
  <c r="O359" i="59"/>
  <c r="J359" i="59"/>
  <c r="N359" i="59"/>
  <c r="BC361" i="56"/>
  <c r="AX361" i="56"/>
  <c r="AT361" i="56"/>
  <c r="AP361" i="56"/>
  <c r="AL361" i="56"/>
  <c r="AH361" i="56"/>
  <c r="Z361" i="56"/>
  <c r="AC361" i="56"/>
  <c r="AD361" i="56" s="1"/>
  <c r="N361" i="56"/>
  <c r="G361" i="56"/>
  <c r="BC360" i="56"/>
  <c r="AX360" i="56"/>
  <c r="AT360" i="56"/>
  <c r="AP360" i="56"/>
  <c r="AL360" i="56"/>
  <c r="AH360" i="56"/>
  <c r="Z360" i="56"/>
  <c r="AC360" i="56" s="1"/>
  <c r="AD360" i="56" s="1"/>
  <c r="N360" i="56"/>
  <c r="G360" i="56"/>
  <c r="BC359" i="56"/>
  <c r="AX359" i="56"/>
  <c r="AT359" i="56"/>
  <c r="AP359" i="56"/>
  <c r="AP359" i="83" s="1"/>
  <c r="AL359" i="56"/>
  <c r="AH359" i="56"/>
  <c r="Z359" i="56"/>
  <c r="AC359" i="56"/>
  <c r="AD359" i="56" s="1"/>
  <c r="N359" i="56"/>
  <c r="G359" i="56"/>
  <c r="I357" i="79"/>
  <c r="I360" i="79"/>
  <c r="BC361" i="79"/>
  <c r="AX361" i="79"/>
  <c r="AT361" i="79"/>
  <c r="AP361" i="79"/>
  <c r="AL361" i="79"/>
  <c r="AH361" i="79"/>
  <c r="Z361" i="79"/>
  <c r="AC361" i="79"/>
  <c r="AD361" i="79" s="1"/>
  <c r="N361" i="79"/>
  <c r="I361" i="79"/>
  <c r="H361" i="79"/>
  <c r="BC360" i="79"/>
  <c r="AX360" i="79"/>
  <c r="AT360" i="79"/>
  <c r="AP360" i="79"/>
  <c r="AL360" i="79"/>
  <c r="AL360" i="83" s="1"/>
  <c r="AH360" i="79"/>
  <c r="Z360" i="79"/>
  <c r="AC360" i="79"/>
  <c r="AD360" i="79" s="1"/>
  <c r="N360" i="79"/>
  <c r="BC359" i="79"/>
  <c r="AX359" i="79"/>
  <c r="AT359" i="79"/>
  <c r="AP359" i="79"/>
  <c r="AL359" i="79"/>
  <c r="AH359" i="79"/>
  <c r="Z359" i="79"/>
  <c r="AC359" i="79"/>
  <c r="AD359" i="79" s="1"/>
  <c r="N359" i="79"/>
  <c r="I359" i="79"/>
  <c r="H359" i="79"/>
  <c r="BC358" i="79"/>
  <c r="AX358" i="79"/>
  <c r="AT358" i="79"/>
  <c r="AP358" i="79"/>
  <c r="AL358" i="79"/>
  <c r="AH358" i="79"/>
  <c r="Z358" i="79"/>
  <c r="AC358" i="79"/>
  <c r="AD358" i="79" s="1"/>
  <c r="N358" i="79"/>
  <c r="I358" i="79"/>
  <c r="H358" i="79"/>
  <c r="BC357" i="79"/>
  <c r="AX357" i="79"/>
  <c r="AT357" i="79"/>
  <c r="AP357" i="79"/>
  <c r="AL357" i="79"/>
  <c r="AH357" i="79"/>
  <c r="Z357" i="79"/>
  <c r="AC357" i="79"/>
  <c r="AD357" i="79" s="1"/>
  <c r="N357" i="79"/>
  <c r="BC356" i="79"/>
  <c r="AX356" i="79"/>
  <c r="AT356" i="79"/>
  <c r="AP356" i="79"/>
  <c r="AL356" i="79"/>
  <c r="AH356" i="79"/>
  <c r="Z356" i="79"/>
  <c r="AC356" i="79"/>
  <c r="AD356" i="79" s="1"/>
  <c r="N356" i="79"/>
  <c r="I356" i="79"/>
  <c r="I356" i="83" s="1"/>
  <c r="H356" i="79"/>
  <c r="BC355" i="79"/>
  <c r="AX355" i="79"/>
  <c r="AT355" i="79"/>
  <c r="AP355" i="79"/>
  <c r="AL355" i="79"/>
  <c r="AH355" i="79"/>
  <c r="Z355" i="79"/>
  <c r="AC355" i="79"/>
  <c r="AD355" i="79" s="1"/>
  <c r="N355" i="79"/>
  <c r="I355" i="79"/>
  <c r="I355" i="83" s="1"/>
  <c r="H355" i="79"/>
  <c r="BC354" i="79"/>
  <c r="AX354" i="79"/>
  <c r="AT354" i="79"/>
  <c r="AP354" i="79"/>
  <c r="AL354" i="79"/>
  <c r="AH354" i="79"/>
  <c r="Z354" i="79"/>
  <c r="AC354" i="79" s="1"/>
  <c r="AD354" i="79" s="1"/>
  <c r="N354" i="79"/>
  <c r="I354" i="79"/>
  <c r="I354" i="83" s="1"/>
  <c r="H354" i="79"/>
  <c r="BC353" i="79"/>
  <c r="AX353" i="79"/>
  <c r="AT353" i="79"/>
  <c r="AP353" i="79"/>
  <c r="AL353" i="79"/>
  <c r="AH353" i="79"/>
  <c r="Z353" i="79"/>
  <c r="AC353" i="79"/>
  <c r="AD353" i="79" s="1"/>
  <c r="N353" i="79"/>
  <c r="I353" i="79"/>
  <c r="I353" i="83" s="1"/>
  <c r="H353" i="79"/>
  <c r="BC352" i="79"/>
  <c r="AX352" i="79"/>
  <c r="AT352" i="79"/>
  <c r="AP352" i="79"/>
  <c r="AL352" i="79"/>
  <c r="AH352" i="79"/>
  <c r="Z352" i="79"/>
  <c r="AC352" i="79" s="1"/>
  <c r="AD352" i="79" s="1"/>
  <c r="N352" i="79"/>
  <c r="I352" i="79"/>
  <c r="I352" i="83" s="1"/>
  <c r="H352" i="79"/>
  <c r="BC351" i="79"/>
  <c r="AX351" i="79"/>
  <c r="AT351" i="79"/>
  <c r="AP351" i="79"/>
  <c r="AL351" i="79"/>
  <c r="AH351" i="79"/>
  <c r="Z351" i="79"/>
  <c r="AC351" i="79"/>
  <c r="AD351" i="79" s="1"/>
  <c r="N351" i="79"/>
  <c r="I351" i="79"/>
  <c r="I351" i="83" s="1"/>
  <c r="H351" i="79"/>
  <c r="BC350" i="79"/>
  <c r="AX350" i="79"/>
  <c r="AT350" i="79"/>
  <c r="AP350" i="79"/>
  <c r="AL350" i="79"/>
  <c r="AH350" i="79"/>
  <c r="Z350" i="79"/>
  <c r="AC350" i="79" s="1"/>
  <c r="N350" i="79"/>
  <c r="I350" i="79"/>
  <c r="I350" i="83" s="1"/>
  <c r="H350" i="79"/>
  <c r="H360" i="66"/>
  <c r="H361" i="66"/>
  <c r="AX361" i="66"/>
  <c r="AP361" i="66"/>
  <c r="AL361" i="66"/>
  <c r="AH361" i="66"/>
  <c r="AD361" i="66"/>
  <c r="Z361" i="66"/>
  <c r="L361" i="66"/>
  <c r="J361" i="66"/>
  <c r="J361" i="83"/>
  <c r="AX360" i="66"/>
  <c r="AP360" i="66"/>
  <c r="AL360" i="66"/>
  <c r="AH360" i="66"/>
  <c r="AD360" i="66"/>
  <c r="Z360" i="66"/>
  <c r="L360" i="66"/>
  <c r="L360" i="83" s="1"/>
  <c r="J360" i="66"/>
  <c r="N360" i="66" s="1"/>
  <c r="AX359" i="66"/>
  <c r="AP359" i="66"/>
  <c r="AL359" i="66"/>
  <c r="AH359" i="66"/>
  <c r="AD359" i="66"/>
  <c r="Z359" i="66"/>
  <c r="L359" i="66"/>
  <c r="L359" i="83"/>
  <c r="J359" i="66"/>
  <c r="H359" i="66"/>
  <c r="AX358" i="66"/>
  <c r="AP358" i="66"/>
  <c r="AL358" i="66"/>
  <c r="AH358" i="66"/>
  <c r="AD358" i="66"/>
  <c r="Z358" i="66"/>
  <c r="L358" i="66"/>
  <c r="L358" i="83"/>
  <c r="J358" i="66"/>
  <c r="H358" i="66"/>
  <c r="AX357" i="66"/>
  <c r="AP357" i="66"/>
  <c r="AL357" i="66"/>
  <c r="AH357" i="66"/>
  <c r="AD357" i="66"/>
  <c r="Z357" i="66"/>
  <c r="L357" i="66"/>
  <c r="J357" i="66"/>
  <c r="H357" i="66"/>
  <c r="AX356" i="66"/>
  <c r="AP356" i="66"/>
  <c r="AL356" i="66"/>
  <c r="AH356" i="66"/>
  <c r="AD356" i="66"/>
  <c r="Z356" i="66"/>
  <c r="L356" i="66"/>
  <c r="L356" i="83" s="1"/>
  <c r="J356" i="66"/>
  <c r="H356" i="66"/>
  <c r="AX355" i="66"/>
  <c r="AP355" i="66"/>
  <c r="AL355" i="66"/>
  <c r="AH355" i="66"/>
  <c r="AD355" i="66"/>
  <c r="Z355" i="66"/>
  <c r="L355" i="66"/>
  <c r="L355" i="83" s="1"/>
  <c r="J355" i="66"/>
  <c r="N355" i="66" s="1"/>
  <c r="O355" i="66" s="1"/>
  <c r="H355" i="66"/>
  <c r="AX354" i="66"/>
  <c r="AP354" i="66"/>
  <c r="AL354" i="66"/>
  <c r="AH354" i="66"/>
  <c r="AD354" i="66"/>
  <c r="Z354" i="66"/>
  <c r="L354" i="66"/>
  <c r="L354" i="83" s="1"/>
  <c r="J354" i="66"/>
  <c r="N354" i="66" s="1"/>
  <c r="O354" i="66" s="1"/>
  <c r="H354" i="66"/>
  <c r="AX353" i="66"/>
  <c r="AP353" i="66"/>
  <c r="AL353" i="66"/>
  <c r="AH353" i="66"/>
  <c r="AD353" i="66"/>
  <c r="Z353" i="66"/>
  <c r="L353" i="66"/>
  <c r="L353" i="83" s="1"/>
  <c r="J353" i="66"/>
  <c r="H353" i="66"/>
  <c r="AX352" i="66"/>
  <c r="AP352" i="66"/>
  <c r="AL352" i="66"/>
  <c r="AH352" i="66"/>
  <c r="AD352" i="66"/>
  <c r="Z352" i="66"/>
  <c r="L352" i="66"/>
  <c r="L352" i="83"/>
  <c r="J352" i="66"/>
  <c r="H352" i="66"/>
  <c r="AX351" i="66"/>
  <c r="AP351" i="66"/>
  <c r="AL351" i="66"/>
  <c r="AH351" i="66"/>
  <c r="AD351" i="66"/>
  <c r="Z351" i="66"/>
  <c r="L351" i="66"/>
  <c r="L351" i="83"/>
  <c r="J351" i="66"/>
  <c r="H351" i="66"/>
  <c r="AX350" i="66"/>
  <c r="AP350" i="66"/>
  <c r="AL350" i="66"/>
  <c r="AH350" i="66"/>
  <c r="AD350" i="66"/>
  <c r="Z350" i="66"/>
  <c r="L350" i="66"/>
  <c r="L350" i="83" s="1"/>
  <c r="J350" i="66"/>
  <c r="H350" i="66"/>
  <c r="AX361" i="73"/>
  <c r="AT361" i="73"/>
  <c r="AP361" i="73"/>
  <c r="AL361" i="73"/>
  <c r="AH361" i="73"/>
  <c r="Z361" i="73"/>
  <c r="Z361" i="83" s="1"/>
  <c r="N361" i="73"/>
  <c r="O361" i="73" s="1"/>
  <c r="AX360" i="73"/>
  <c r="AT360" i="73"/>
  <c r="AP360" i="73"/>
  <c r="AL360" i="73"/>
  <c r="AH360" i="73"/>
  <c r="Z360" i="73"/>
  <c r="N360" i="73"/>
  <c r="O360" i="73"/>
  <c r="AX359" i="73"/>
  <c r="AT359" i="73"/>
  <c r="AP359" i="73"/>
  <c r="AL359" i="73"/>
  <c r="AH359" i="73"/>
  <c r="Z359" i="73"/>
  <c r="N359" i="73"/>
  <c r="O359" i="73" s="1"/>
  <c r="H359" i="73"/>
  <c r="AX358" i="73"/>
  <c r="AT358" i="73"/>
  <c r="AP358" i="73"/>
  <c r="AL358" i="73"/>
  <c r="AH358" i="73"/>
  <c r="Z358" i="73"/>
  <c r="N358" i="73"/>
  <c r="O358" i="73" s="1"/>
  <c r="H358" i="73"/>
  <c r="AX357" i="73"/>
  <c r="AT357" i="73"/>
  <c r="AP357" i="73"/>
  <c r="AL357" i="73"/>
  <c r="AH357" i="73"/>
  <c r="Z357" i="73"/>
  <c r="N357" i="73"/>
  <c r="O357" i="73"/>
  <c r="H357" i="73"/>
  <c r="AX356" i="73"/>
  <c r="AT356" i="73"/>
  <c r="AP356" i="73"/>
  <c r="AL356" i="73"/>
  <c r="AH356" i="73"/>
  <c r="Z356" i="73"/>
  <c r="N356" i="73"/>
  <c r="O356" i="73" s="1"/>
  <c r="H356" i="73"/>
  <c r="AX355" i="73"/>
  <c r="AT355" i="73"/>
  <c r="AP355" i="73"/>
  <c r="AL355" i="73"/>
  <c r="AH355" i="73"/>
  <c r="Z355" i="73"/>
  <c r="N355" i="73"/>
  <c r="O355" i="73" s="1"/>
  <c r="H355" i="73"/>
  <c r="AX354" i="73"/>
  <c r="AT354" i="73"/>
  <c r="AP354" i="73"/>
  <c r="AL354" i="73"/>
  <c r="AH354" i="73"/>
  <c r="Z354" i="73"/>
  <c r="N354" i="73"/>
  <c r="O354" i="73"/>
  <c r="H354" i="73"/>
  <c r="AX353" i="73"/>
  <c r="AT353" i="73"/>
  <c r="AP353" i="73"/>
  <c r="AL353" i="73"/>
  <c r="AH353" i="73"/>
  <c r="Z353" i="73"/>
  <c r="N353" i="73"/>
  <c r="O353" i="73" s="1"/>
  <c r="H353" i="73"/>
  <c r="AX352" i="73"/>
  <c r="AT352" i="73"/>
  <c r="AP352" i="73"/>
  <c r="AL352" i="73"/>
  <c r="AH352" i="73"/>
  <c r="Z352" i="73"/>
  <c r="N352" i="73"/>
  <c r="O352" i="73" s="1"/>
  <c r="H352" i="73"/>
  <c r="AX351" i="73"/>
  <c r="AT351" i="73"/>
  <c r="AP351" i="73"/>
  <c r="AL351" i="73"/>
  <c r="AH351" i="73"/>
  <c r="Z351" i="73"/>
  <c r="N351" i="73"/>
  <c r="O351" i="73" s="1"/>
  <c r="H351" i="73"/>
  <c r="AX350" i="73"/>
  <c r="AT350" i="73"/>
  <c r="AP350" i="73"/>
  <c r="AL350" i="73"/>
  <c r="AH350" i="73"/>
  <c r="Z350" i="73"/>
  <c r="N350" i="73"/>
  <c r="O350" i="73"/>
  <c r="H350" i="73"/>
  <c r="AX361" i="63"/>
  <c r="AT361" i="63"/>
  <c r="AP361" i="63"/>
  <c r="AL361" i="63"/>
  <c r="AH361" i="63"/>
  <c r="N361" i="63"/>
  <c r="AX360" i="63"/>
  <c r="AT360" i="63"/>
  <c r="AP360" i="63"/>
  <c r="AL360" i="63"/>
  <c r="AH360" i="63"/>
  <c r="N360" i="63"/>
  <c r="AX359" i="63"/>
  <c r="AT359" i="63"/>
  <c r="AP359" i="63"/>
  <c r="AL359" i="63"/>
  <c r="AH359" i="63"/>
  <c r="N359" i="63"/>
  <c r="AX358" i="63"/>
  <c r="AT358" i="63"/>
  <c r="AP358" i="63"/>
  <c r="AL358" i="63"/>
  <c r="AH358" i="63"/>
  <c r="AX357" i="63"/>
  <c r="AT357" i="63"/>
  <c r="AP357" i="63"/>
  <c r="AL357" i="63"/>
  <c r="AH357" i="63"/>
  <c r="AX356" i="63"/>
  <c r="AT356" i="63"/>
  <c r="AP356" i="63"/>
  <c r="AL356" i="63"/>
  <c r="AH356" i="63"/>
  <c r="AX355" i="63"/>
  <c r="AT355" i="63"/>
  <c r="AP355" i="63"/>
  <c r="AL355" i="63"/>
  <c r="AH355" i="63"/>
  <c r="AX354" i="63"/>
  <c r="AT354" i="63"/>
  <c r="AP354" i="63"/>
  <c r="AL354" i="63"/>
  <c r="AH354" i="63"/>
  <c r="AX353" i="63"/>
  <c r="AT353" i="63"/>
  <c r="AP353" i="63"/>
  <c r="AL353" i="63"/>
  <c r="AH353" i="63"/>
  <c r="AX352" i="63"/>
  <c r="AT352" i="63"/>
  <c r="AP352" i="63"/>
  <c r="AL352" i="63"/>
  <c r="AH352" i="63"/>
  <c r="AX351" i="63"/>
  <c r="AT351" i="63"/>
  <c r="AP351" i="63"/>
  <c r="AL351" i="63"/>
  <c r="AH351" i="63"/>
  <c r="AX350" i="63"/>
  <c r="AT350" i="63"/>
  <c r="AP350" i="63"/>
  <c r="AL350" i="63"/>
  <c r="AH350" i="63"/>
  <c r="N352" i="66"/>
  <c r="O352" i="66" s="1"/>
  <c r="N351" i="66"/>
  <c r="O351" i="66" s="1"/>
  <c r="N359" i="66"/>
  <c r="O359" i="66" s="1"/>
  <c r="N358" i="66"/>
  <c r="O358" i="66" s="1"/>
  <c r="N361" i="66"/>
  <c r="O361" i="66" s="1"/>
  <c r="L361" i="83"/>
  <c r="J359" i="83"/>
  <c r="N353" i="66"/>
  <c r="O353" i="66" s="1"/>
  <c r="AT360" i="83"/>
  <c r="AX351" i="83"/>
  <c r="AX361" i="83"/>
  <c r="BC360" i="83"/>
  <c r="AX360" i="83"/>
  <c r="H357" i="79"/>
  <c r="H360" i="79"/>
  <c r="I361" i="83"/>
  <c r="I360" i="83"/>
  <c r="I359" i="83"/>
  <c r="I358" i="83"/>
  <c r="I357" i="83"/>
  <c r="AX361" i="70"/>
  <c r="AT361" i="70"/>
  <c r="AP361" i="70"/>
  <c r="AP361" i="83" s="1"/>
  <c r="AL361" i="70"/>
  <c r="AH361" i="70"/>
  <c r="S361" i="83"/>
  <c r="N361" i="70"/>
  <c r="O361" i="70"/>
  <c r="G361" i="70"/>
  <c r="AX360" i="70"/>
  <c r="AT360" i="70"/>
  <c r="AP360" i="70"/>
  <c r="AP360" i="83" s="1"/>
  <c r="AL360" i="70"/>
  <c r="AH360" i="70"/>
  <c r="AH360" i="83" s="1"/>
  <c r="N360" i="70"/>
  <c r="O360" i="70" s="1"/>
  <c r="G360" i="70"/>
  <c r="H360" i="70"/>
  <c r="AX359" i="70"/>
  <c r="AT359" i="70"/>
  <c r="AP359" i="70"/>
  <c r="AL359" i="70"/>
  <c r="AH359" i="70"/>
  <c r="AH359" i="83"/>
  <c r="N359" i="70"/>
  <c r="G359" i="70"/>
  <c r="AX358" i="70"/>
  <c r="AT358" i="70"/>
  <c r="AP358" i="70"/>
  <c r="AL358" i="70"/>
  <c r="AH358" i="70"/>
  <c r="N358" i="70"/>
  <c r="O358" i="70"/>
  <c r="G358" i="70"/>
  <c r="AX357" i="70"/>
  <c r="AT357" i="70"/>
  <c r="AP357" i="70"/>
  <c r="AL357" i="70"/>
  <c r="AH357" i="70"/>
  <c r="N357" i="70"/>
  <c r="O357" i="70" s="1"/>
  <c r="G357" i="70"/>
  <c r="AX356" i="70"/>
  <c r="AT356" i="70"/>
  <c r="AP356" i="70"/>
  <c r="AL356" i="70"/>
  <c r="AH356" i="70"/>
  <c r="N356" i="70"/>
  <c r="O356" i="70" s="1"/>
  <c r="G356" i="70"/>
  <c r="H356" i="70" s="1"/>
  <c r="AX355" i="70"/>
  <c r="AT355" i="70"/>
  <c r="AP355" i="70"/>
  <c r="AL355" i="70"/>
  <c r="AH355" i="70"/>
  <c r="N355" i="70"/>
  <c r="G355" i="70"/>
  <c r="AX354" i="70"/>
  <c r="AT354" i="70"/>
  <c r="AP354" i="70"/>
  <c r="AL354" i="70"/>
  <c r="AH354" i="70"/>
  <c r="N354" i="70"/>
  <c r="O354" i="70" s="1"/>
  <c r="G354" i="70"/>
  <c r="AX353" i="70"/>
  <c r="AT353" i="70"/>
  <c r="AP353" i="70"/>
  <c r="AL353" i="70"/>
  <c r="AH353" i="70"/>
  <c r="N353" i="70"/>
  <c r="O353" i="70" s="1"/>
  <c r="G353" i="70"/>
  <c r="AX352" i="70"/>
  <c r="AT352" i="70"/>
  <c r="AP352" i="70"/>
  <c r="AL352" i="70"/>
  <c r="AH352" i="70"/>
  <c r="N352" i="70"/>
  <c r="O352" i="70" s="1"/>
  <c r="G352" i="70"/>
  <c r="AX351" i="70"/>
  <c r="AT351" i="70"/>
  <c r="AP351" i="70"/>
  <c r="AL351" i="70"/>
  <c r="AH351" i="70"/>
  <c r="N351" i="70"/>
  <c r="G351" i="70"/>
  <c r="AX350" i="70"/>
  <c r="AT350" i="70"/>
  <c r="AP350" i="70"/>
  <c r="AL350" i="70"/>
  <c r="AH350" i="70"/>
  <c r="Z350" i="70"/>
  <c r="N350" i="70"/>
  <c r="O350" i="70" s="1"/>
  <c r="G350" i="70"/>
  <c r="L34" i="69"/>
  <c r="L36" i="69"/>
  <c r="L31" i="69"/>
  <c r="J23" i="69"/>
  <c r="N21" i="69"/>
  <c r="R20" i="69"/>
  <c r="H351" i="70"/>
  <c r="H352" i="70"/>
  <c r="H352" i="83" s="1"/>
  <c r="H354" i="70"/>
  <c r="H355" i="70"/>
  <c r="H357" i="70"/>
  <c r="H358" i="70"/>
  <c r="H358" i="83" s="1"/>
  <c r="H350" i="70"/>
  <c r="H350" i="83" s="1"/>
  <c r="G359" i="83"/>
  <c r="H359" i="70"/>
  <c r="H361" i="70"/>
  <c r="H359" i="83"/>
  <c r="J8" i="55"/>
  <c r="AX358" i="59"/>
  <c r="AT358" i="59"/>
  <c r="AP358" i="59"/>
  <c r="AL358" i="59"/>
  <c r="AH358" i="59"/>
  <c r="AD358" i="59"/>
  <c r="S358" i="59"/>
  <c r="O358" i="59"/>
  <c r="J358" i="59"/>
  <c r="AX357" i="59"/>
  <c r="AT357" i="59"/>
  <c r="AP357" i="59"/>
  <c r="AL357" i="59"/>
  <c r="AH357" i="59"/>
  <c r="AD357" i="59"/>
  <c r="S357" i="59"/>
  <c r="O357" i="59"/>
  <c r="J357" i="59"/>
  <c r="AX356" i="59"/>
  <c r="AT356" i="59"/>
  <c r="AP356" i="59"/>
  <c r="AL356" i="59"/>
  <c r="AH356" i="59"/>
  <c r="S356" i="59"/>
  <c r="S356" i="83"/>
  <c r="O356" i="59"/>
  <c r="J356" i="59"/>
  <c r="J356" i="83"/>
  <c r="AX355" i="59"/>
  <c r="AT355" i="59"/>
  <c r="AP355" i="59"/>
  <c r="AL355" i="59"/>
  <c r="AH355" i="59"/>
  <c r="S355" i="59"/>
  <c r="O355" i="59"/>
  <c r="J355" i="59"/>
  <c r="N355" i="59" s="1"/>
  <c r="AX354" i="59"/>
  <c r="AT354" i="59"/>
  <c r="AP354" i="59"/>
  <c r="AL354" i="59"/>
  <c r="AH354" i="59"/>
  <c r="S354" i="59"/>
  <c r="O354" i="59"/>
  <c r="J354" i="59"/>
  <c r="N354" i="59" s="1"/>
  <c r="AX353" i="59"/>
  <c r="AT353" i="59"/>
  <c r="AP353" i="59"/>
  <c r="AL353" i="59"/>
  <c r="AH353" i="59"/>
  <c r="S353" i="59"/>
  <c r="O353" i="59"/>
  <c r="J353" i="59"/>
  <c r="J353" i="83"/>
  <c r="AX352" i="59"/>
  <c r="AT352" i="59"/>
  <c r="AP352" i="59"/>
  <c r="AL352" i="59"/>
  <c r="AH352" i="59"/>
  <c r="AD352" i="59"/>
  <c r="S352" i="59"/>
  <c r="S352" i="83" s="1"/>
  <c r="O352" i="59"/>
  <c r="J352" i="59"/>
  <c r="AX351" i="59"/>
  <c r="AT351" i="59"/>
  <c r="AP351" i="59"/>
  <c r="AL351" i="59"/>
  <c r="AH351" i="59"/>
  <c r="AD351" i="59"/>
  <c r="S351" i="59"/>
  <c r="O351" i="59"/>
  <c r="J351" i="59"/>
  <c r="AX350" i="59"/>
  <c r="AT350" i="59"/>
  <c r="AP350" i="59"/>
  <c r="AL350" i="59"/>
  <c r="AH350" i="59"/>
  <c r="S350" i="59"/>
  <c r="O350" i="59"/>
  <c r="J350" i="59"/>
  <c r="J350" i="83"/>
  <c r="N357" i="59"/>
  <c r="J357" i="83"/>
  <c r="N351" i="59"/>
  <c r="J351" i="83"/>
  <c r="N353" i="59"/>
  <c r="N356" i="59"/>
  <c r="N358" i="59"/>
  <c r="N358" i="83" s="1"/>
  <c r="J358" i="83"/>
  <c r="N350" i="59"/>
  <c r="N352" i="59"/>
  <c r="J352" i="83"/>
  <c r="BC358" i="56"/>
  <c r="AX358" i="56"/>
  <c r="AT358" i="56"/>
  <c r="AP358" i="56"/>
  <c r="AP358" i="83" s="1"/>
  <c r="AL358" i="56"/>
  <c r="AL358" i="83"/>
  <c r="AH358" i="56"/>
  <c r="AH358" i="83"/>
  <c r="Z358" i="56"/>
  <c r="N358" i="56"/>
  <c r="G358" i="56"/>
  <c r="G358" i="83"/>
  <c r="BC357" i="56"/>
  <c r="AX357" i="56"/>
  <c r="AT357" i="56"/>
  <c r="AP357" i="56"/>
  <c r="AL357" i="56"/>
  <c r="AH357" i="56"/>
  <c r="Z357" i="56"/>
  <c r="N357" i="56"/>
  <c r="G357" i="56"/>
  <c r="G357" i="83"/>
  <c r="BC356" i="56"/>
  <c r="AX356" i="56"/>
  <c r="AT356" i="56"/>
  <c r="AP356" i="56"/>
  <c r="AL356" i="56"/>
  <c r="AH356" i="56"/>
  <c r="AH356" i="83"/>
  <c r="Z356" i="56"/>
  <c r="AC356" i="56" s="1"/>
  <c r="N356" i="56"/>
  <c r="G356" i="56"/>
  <c r="G356" i="83" s="1"/>
  <c r="BC355" i="56"/>
  <c r="AX355" i="56"/>
  <c r="AT355" i="56"/>
  <c r="AP355" i="56"/>
  <c r="AP355" i="83" s="1"/>
  <c r="AL355" i="56"/>
  <c r="AH355" i="56"/>
  <c r="Z355" i="56"/>
  <c r="Z355" i="83" s="1"/>
  <c r="N355" i="56"/>
  <c r="G355" i="56"/>
  <c r="G355" i="83"/>
  <c r="BC354" i="56"/>
  <c r="AX354" i="56"/>
  <c r="AT354" i="56"/>
  <c r="AP354" i="56"/>
  <c r="AP354" i="83" s="1"/>
  <c r="AL354" i="56"/>
  <c r="AH354" i="56"/>
  <c r="Z354" i="56"/>
  <c r="N354" i="56"/>
  <c r="G354" i="56"/>
  <c r="G354" i="83" s="1"/>
  <c r="G350" i="56"/>
  <c r="G350" i="83" s="1"/>
  <c r="N350" i="56"/>
  <c r="Z350" i="56"/>
  <c r="G351" i="56"/>
  <c r="G351" i="83" s="1"/>
  <c r="N351" i="56"/>
  <c r="Z351" i="56"/>
  <c r="G352" i="56"/>
  <c r="G352" i="83"/>
  <c r="N352" i="56"/>
  <c r="Z352" i="56"/>
  <c r="G353" i="56"/>
  <c r="N353" i="56"/>
  <c r="Z353" i="56"/>
  <c r="AC353" i="56" s="1"/>
  <c r="AC351" i="56"/>
  <c r="AC351" i="83" s="1"/>
  <c r="AC354" i="56"/>
  <c r="AD354" i="56" s="1"/>
  <c r="Z354" i="83"/>
  <c r="AC358" i="56"/>
  <c r="Z358" i="83"/>
  <c r="AC352" i="56"/>
  <c r="AD352" i="56" s="1"/>
  <c r="Z352" i="83"/>
  <c r="AC355" i="56"/>
  <c r="AD355" i="56" s="1"/>
  <c r="AC357" i="56"/>
  <c r="AD357" i="56" s="1"/>
  <c r="Z357" i="83"/>
  <c r="AC350" i="56"/>
  <c r="Z350" i="83"/>
  <c r="H64" i="86"/>
  <c r="I64" i="86"/>
  <c r="G64" i="86"/>
  <c r="H63" i="86"/>
  <c r="I63" i="86"/>
  <c r="G63" i="86"/>
  <c r="H62" i="86"/>
  <c r="I62" i="86"/>
  <c r="G62" i="86"/>
  <c r="H60" i="86"/>
  <c r="I60" i="86"/>
  <c r="G60" i="86"/>
  <c r="H59" i="86"/>
  <c r="I59" i="86"/>
  <c r="G59" i="86"/>
  <c r="H58" i="86"/>
  <c r="I58" i="86"/>
  <c r="G58" i="86"/>
  <c r="H57" i="86"/>
  <c r="I57" i="86"/>
  <c r="G57" i="86"/>
  <c r="C25" i="86"/>
  <c r="C26" i="86"/>
  <c r="B25" i="86"/>
  <c r="B26" i="86"/>
  <c r="J15" i="86"/>
  <c r="M15" i="86"/>
  <c r="I15" i="86"/>
  <c r="L15" i="86"/>
  <c r="H15" i="86"/>
  <c r="K15" i="86"/>
  <c r="F14" i="86"/>
  <c r="J14" i="86"/>
  <c r="M14" i="86"/>
  <c r="J12" i="86"/>
  <c r="M12" i="86"/>
  <c r="I12" i="86"/>
  <c r="L12" i="86"/>
  <c r="H12" i="86"/>
  <c r="K12" i="86"/>
  <c r="G11" i="86"/>
  <c r="F11" i="86"/>
  <c r="F10" i="86"/>
  <c r="J10" i="86"/>
  <c r="M10" i="86"/>
  <c r="F9" i="86"/>
  <c r="J9" i="86"/>
  <c r="M9" i="86"/>
  <c r="F8" i="86"/>
  <c r="I8" i="86"/>
  <c r="L8" i="86"/>
  <c r="F7" i="86"/>
  <c r="H7" i="86"/>
  <c r="K7" i="86"/>
  <c r="F6" i="86"/>
  <c r="I6" i="86"/>
  <c r="L6" i="86"/>
  <c r="H6" i="86"/>
  <c r="K6" i="86"/>
  <c r="J6" i="86"/>
  <c r="M6" i="86"/>
  <c r="F46" i="85"/>
  <c r="E42" i="85"/>
  <c r="E29" i="85"/>
  <c r="E34" i="85"/>
  <c r="E47" i="85"/>
  <c r="D22" i="85"/>
  <c r="C22" i="85"/>
  <c r="D11" i="85"/>
  <c r="C11" i="85"/>
  <c r="J11" i="86"/>
  <c r="M11" i="86"/>
  <c r="J58" i="86"/>
  <c r="AD358" i="56"/>
  <c r="H11" i="86"/>
  <c r="K11" i="86"/>
  <c r="I11" i="86"/>
  <c r="L11" i="86"/>
  <c r="AD350" i="56"/>
  <c r="AD351" i="56"/>
  <c r="H10" i="86"/>
  <c r="K10" i="86"/>
  <c r="I7" i="86"/>
  <c r="L7" i="86"/>
  <c r="J8" i="86"/>
  <c r="M8" i="86"/>
  <c r="I10" i="86"/>
  <c r="L10" i="86"/>
  <c r="J7" i="86"/>
  <c r="M7" i="86"/>
  <c r="H9" i="86"/>
  <c r="K9" i="86"/>
  <c r="H14" i="86"/>
  <c r="K14" i="86"/>
  <c r="H8" i="86"/>
  <c r="K8" i="86"/>
  <c r="I9" i="86"/>
  <c r="L9" i="86"/>
  <c r="I14" i="86"/>
  <c r="L14" i="86"/>
  <c r="C47" i="85"/>
  <c r="D47" i="85"/>
  <c r="G47" i="85"/>
  <c r="L36" i="64"/>
  <c r="L31" i="64"/>
  <c r="J24" i="64"/>
  <c r="R22" i="64"/>
  <c r="Z19" i="64"/>
  <c r="N18" i="64"/>
  <c r="V17" i="64"/>
  <c r="BC353" i="56"/>
  <c r="AX353" i="56"/>
  <c r="AT353" i="56"/>
  <c r="AP353" i="56"/>
  <c r="AP353" i="83" s="1"/>
  <c r="AL353" i="56"/>
  <c r="AL353" i="83"/>
  <c r="AH353" i="56"/>
  <c r="AH353" i="83"/>
  <c r="BC352" i="56"/>
  <c r="AX352" i="56"/>
  <c r="AT352" i="56"/>
  <c r="AP352" i="56"/>
  <c r="AL352" i="56"/>
  <c r="AH352" i="56"/>
  <c r="BC351" i="56"/>
  <c r="AX351" i="56"/>
  <c r="AT351" i="56"/>
  <c r="AP351" i="56"/>
  <c r="AL351" i="56"/>
  <c r="AL351" i="83"/>
  <c r="AH351" i="56"/>
  <c r="AH351" i="83"/>
  <c r="BC350" i="56"/>
  <c r="AX350" i="56"/>
  <c r="AT350" i="56"/>
  <c r="AP350" i="56"/>
  <c r="AL350" i="56"/>
  <c r="AH350" i="56"/>
  <c r="AH350" i="83"/>
  <c r="AX349" i="73"/>
  <c r="AT349" i="73"/>
  <c r="AP349" i="73"/>
  <c r="AL349" i="73"/>
  <c r="AH349" i="73"/>
  <c r="Z349" i="73"/>
  <c r="AC349" i="73" s="1"/>
  <c r="AD349" i="73" s="1"/>
  <c r="AX348" i="73"/>
  <c r="AT348" i="73"/>
  <c r="AP348" i="73"/>
  <c r="AL348" i="73"/>
  <c r="AH348" i="73"/>
  <c r="Z348" i="73"/>
  <c r="AC348" i="73"/>
  <c r="AD348" i="73" s="1"/>
  <c r="AX347" i="73"/>
  <c r="AT347" i="73"/>
  <c r="AP347" i="73"/>
  <c r="AL347" i="73"/>
  <c r="AH347" i="73"/>
  <c r="Z347" i="73"/>
  <c r="AC347" i="73"/>
  <c r="AD347" i="73" s="1"/>
  <c r="AX346" i="73"/>
  <c r="AT346" i="73"/>
  <c r="AP346" i="73"/>
  <c r="AL346" i="73"/>
  <c r="AH346" i="73"/>
  <c r="Z346" i="73"/>
  <c r="AC346" i="73"/>
  <c r="AD346" i="73" s="1"/>
  <c r="AX345" i="73"/>
  <c r="AT345" i="73"/>
  <c r="AP345" i="73"/>
  <c r="AL345" i="73"/>
  <c r="AH345" i="73"/>
  <c r="Z345" i="73"/>
  <c r="AC345" i="73"/>
  <c r="AD345" i="73" s="1"/>
  <c r="AX344" i="73"/>
  <c r="AT344" i="73"/>
  <c r="AP344" i="73"/>
  <c r="AL344" i="73"/>
  <c r="AH344" i="73"/>
  <c r="Z344" i="73"/>
  <c r="AC344" i="73" s="1"/>
  <c r="AD344" i="73" s="1"/>
  <c r="AX343" i="73"/>
  <c r="AT343" i="73"/>
  <c r="AP343" i="73"/>
  <c r="AL343" i="73"/>
  <c r="AH343" i="73"/>
  <c r="Z343" i="73"/>
  <c r="AX342" i="73"/>
  <c r="AT342" i="73"/>
  <c r="AP342" i="73"/>
  <c r="AL342" i="73"/>
  <c r="AH342" i="73"/>
  <c r="Z342" i="73"/>
  <c r="AC342" i="73" s="1"/>
  <c r="AD342" i="73" s="1"/>
  <c r="AX341" i="73"/>
  <c r="AT341" i="73"/>
  <c r="AP341" i="73"/>
  <c r="AL341" i="73"/>
  <c r="AH341" i="73"/>
  <c r="Z341" i="73"/>
  <c r="AC341" i="73"/>
  <c r="AD341" i="73" s="1"/>
  <c r="AX340" i="73"/>
  <c r="AT340" i="73"/>
  <c r="AP340" i="73"/>
  <c r="AL340" i="73"/>
  <c r="AH340" i="73"/>
  <c r="Z340" i="73"/>
  <c r="AC340" i="73"/>
  <c r="AD340" i="73" s="1"/>
  <c r="AX339" i="73"/>
  <c r="AT339" i="73"/>
  <c r="AP339" i="73"/>
  <c r="AL339" i="73"/>
  <c r="AH339" i="73"/>
  <c r="Z339" i="73"/>
  <c r="AC339" i="73" s="1"/>
  <c r="AD339" i="73" s="1"/>
  <c r="AX338" i="73"/>
  <c r="AT338" i="73"/>
  <c r="AP338" i="73"/>
  <c r="AL338" i="73"/>
  <c r="AH338" i="73"/>
  <c r="Z338" i="73"/>
  <c r="AC338" i="73"/>
  <c r="AD338" i="73" s="1"/>
  <c r="AX337" i="73"/>
  <c r="AT337" i="73"/>
  <c r="AP337" i="73"/>
  <c r="AL337" i="73"/>
  <c r="AH337" i="73"/>
  <c r="Z337" i="73"/>
  <c r="AC337" i="73"/>
  <c r="AD337" i="73" s="1"/>
  <c r="AX336" i="73"/>
  <c r="AT336" i="73"/>
  <c r="AP336" i="73"/>
  <c r="AL336" i="73"/>
  <c r="AH336" i="73"/>
  <c r="Z336" i="73"/>
  <c r="AC336" i="73" s="1"/>
  <c r="AD336" i="73" s="1"/>
  <c r="AX335" i="73"/>
  <c r="AT335" i="73"/>
  <c r="AP335" i="73"/>
  <c r="AL335" i="73"/>
  <c r="AH335" i="73"/>
  <c r="Z335" i="73"/>
  <c r="AC335" i="73"/>
  <c r="AD335" i="73" s="1"/>
  <c r="AX334" i="73"/>
  <c r="AT334" i="73"/>
  <c r="AP334" i="73"/>
  <c r="AL334" i="73"/>
  <c r="AH334" i="73"/>
  <c r="Z334" i="73"/>
  <c r="AC334" i="73" s="1"/>
  <c r="AD334" i="73" s="1"/>
  <c r="AX333" i="73"/>
  <c r="AT333" i="73"/>
  <c r="AP333" i="73"/>
  <c r="AL333" i="73"/>
  <c r="AH333" i="73"/>
  <c r="Z333" i="73"/>
  <c r="AC333" i="73" s="1"/>
  <c r="AD333" i="73" s="1"/>
  <c r="AX332" i="73"/>
  <c r="AT332" i="73"/>
  <c r="AP332" i="73"/>
  <c r="AL332" i="73"/>
  <c r="AH332" i="73"/>
  <c r="Z332" i="73"/>
  <c r="AC332" i="73"/>
  <c r="AD332" i="73" s="1"/>
  <c r="AX331" i="73"/>
  <c r="AT331" i="73"/>
  <c r="AP331" i="73"/>
  <c r="AL331" i="73"/>
  <c r="AH331" i="73"/>
  <c r="Z331" i="73"/>
  <c r="AC331" i="73" s="1"/>
  <c r="AD331" i="73" s="1"/>
  <c r="AX330" i="73"/>
  <c r="AT330" i="73"/>
  <c r="AP330" i="73"/>
  <c r="AL330" i="73"/>
  <c r="AH330" i="73"/>
  <c r="Z330" i="73"/>
  <c r="AC330" i="73"/>
  <c r="AD330" i="73" s="1"/>
  <c r="AX329" i="73"/>
  <c r="AT329" i="73"/>
  <c r="AP329" i="73"/>
  <c r="AL329" i="73"/>
  <c r="AH329" i="73"/>
  <c r="Z329" i="73"/>
  <c r="AC329" i="73" s="1"/>
  <c r="AD329" i="73" s="1"/>
  <c r="AX328" i="73"/>
  <c r="AT328" i="73"/>
  <c r="AP328" i="73"/>
  <c r="AL328" i="73"/>
  <c r="AH328" i="73"/>
  <c r="Z328" i="73"/>
  <c r="AC328" i="73" s="1"/>
  <c r="AD328" i="73" s="1"/>
  <c r="AX327" i="73"/>
  <c r="AT327" i="73"/>
  <c r="AP327" i="73"/>
  <c r="AL327" i="73"/>
  <c r="AH327" i="73"/>
  <c r="Z327" i="73"/>
  <c r="AC327" i="73"/>
  <c r="AD327" i="73"/>
  <c r="AX326" i="73"/>
  <c r="AT326" i="73"/>
  <c r="AP326" i="73"/>
  <c r="AL326" i="73"/>
  <c r="AH326" i="73"/>
  <c r="Z326" i="73"/>
  <c r="AC326" i="73"/>
  <c r="AD326" i="73" s="1"/>
  <c r="AX325" i="73"/>
  <c r="AT325" i="73"/>
  <c r="AP325" i="73"/>
  <c r="AL325" i="73"/>
  <c r="AH325" i="73"/>
  <c r="Z325" i="73"/>
  <c r="AC325" i="73"/>
  <c r="AD325" i="73" s="1"/>
  <c r="AX324" i="73"/>
  <c r="AT324" i="73"/>
  <c r="AP324" i="73"/>
  <c r="AL324" i="73"/>
  <c r="AH324" i="73"/>
  <c r="Z324" i="73"/>
  <c r="AC324" i="73"/>
  <c r="AD324" i="73" s="1"/>
  <c r="AX323" i="73"/>
  <c r="AT323" i="73"/>
  <c r="AP323" i="73"/>
  <c r="AL323" i="73"/>
  <c r="AH323" i="73"/>
  <c r="Z323" i="73"/>
  <c r="AC323" i="73"/>
  <c r="AD323" i="73" s="1"/>
  <c r="AX322" i="73"/>
  <c r="AT322" i="73"/>
  <c r="AP322" i="73"/>
  <c r="AL322" i="73"/>
  <c r="AH322" i="73"/>
  <c r="Z322" i="73"/>
  <c r="AC322" i="73"/>
  <c r="AD322" i="73" s="1"/>
  <c r="AX321" i="73"/>
  <c r="AT321" i="73"/>
  <c r="AP321" i="73"/>
  <c r="AL321" i="73"/>
  <c r="AH321" i="73"/>
  <c r="Z321" i="73"/>
  <c r="AC321" i="73"/>
  <c r="AD321" i="73" s="1"/>
  <c r="AX320" i="73"/>
  <c r="AT320" i="73"/>
  <c r="AP320" i="73"/>
  <c r="AL320" i="73"/>
  <c r="AH320" i="73"/>
  <c r="Z320" i="73"/>
  <c r="AC320" i="73"/>
  <c r="AD320" i="73"/>
  <c r="AX319" i="73"/>
  <c r="AT319" i="73"/>
  <c r="AP319" i="73"/>
  <c r="AL319" i="73"/>
  <c r="AH319" i="73"/>
  <c r="Z319" i="73"/>
  <c r="AC319" i="73"/>
  <c r="AD319" i="73"/>
  <c r="AX318" i="73"/>
  <c r="AT318" i="73"/>
  <c r="AP318" i="73"/>
  <c r="AL318" i="73"/>
  <c r="AH318" i="73"/>
  <c r="Z318" i="73"/>
  <c r="AC318" i="73" s="1"/>
  <c r="AD318" i="73" s="1"/>
  <c r="AX317" i="73"/>
  <c r="AT317" i="73"/>
  <c r="AP317" i="73"/>
  <c r="AL317" i="73"/>
  <c r="AH317" i="73"/>
  <c r="Z317" i="73"/>
  <c r="AC317" i="73" s="1"/>
  <c r="AD317" i="73" s="1"/>
  <c r="AX316" i="73"/>
  <c r="AT316" i="73"/>
  <c r="AP316" i="73"/>
  <c r="AL316" i="73"/>
  <c r="AH316" i="73"/>
  <c r="Z316" i="73"/>
  <c r="AC316" i="73"/>
  <c r="AD316" i="73" s="1"/>
  <c r="AX315" i="73"/>
  <c r="AT315" i="73"/>
  <c r="AP315" i="73"/>
  <c r="AL315" i="73"/>
  <c r="AH315" i="73"/>
  <c r="Z315" i="73"/>
  <c r="AC315" i="73" s="1"/>
  <c r="AD315" i="73" s="1"/>
  <c r="AX314" i="73"/>
  <c r="AT314" i="73"/>
  <c r="AP314" i="73"/>
  <c r="AL314" i="73"/>
  <c r="AH314" i="73"/>
  <c r="Z314" i="73"/>
  <c r="AC314" i="73"/>
  <c r="AD314" i="73" s="1"/>
  <c r="AX313" i="73"/>
  <c r="AT313" i="73"/>
  <c r="AP313" i="73"/>
  <c r="AL313" i="73"/>
  <c r="AH313" i="73"/>
  <c r="Z313" i="73"/>
  <c r="AC313" i="73" s="1"/>
  <c r="AD313" i="73" s="1"/>
  <c r="AX312" i="73"/>
  <c r="AT312" i="73"/>
  <c r="AP312" i="73"/>
  <c r="AL312" i="73"/>
  <c r="AH312" i="73"/>
  <c r="Z312" i="73"/>
  <c r="AC312" i="73" s="1"/>
  <c r="AD312" i="73" s="1"/>
  <c r="AX311" i="73"/>
  <c r="AT311" i="73"/>
  <c r="AP311" i="73"/>
  <c r="AL311" i="73"/>
  <c r="AH311" i="73"/>
  <c r="Z311" i="73"/>
  <c r="AC311" i="73"/>
  <c r="AD311" i="73" s="1"/>
  <c r="AX310" i="73"/>
  <c r="AT310" i="73"/>
  <c r="AP310" i="73"/>
  <c r="AL310" i="73"/>
  <c r="AH310" i="73"/>
  <c r="Z310" i="73"/>
  <c r="AC310" i="73"/>
  <c r="AD310" i="73" s="1"/>
  <c r="AX309" i="73"/>
  <c r="AT309" i="73"/>
  <c r="AP309" i="73"/>
  <c r="AL309" i="73"/>
  <c r="AH309" i="73"/>
  <c r="Z309" i="73"/>
  <c r="AC309" i="73"/>
  <c r="AD309" i="73" s="1"/>
  <c r="AX308" i="73"/>
  <c r="AT308" i="73"/>
  <c r="AP308" i="73"/>
  <c r="AL308" i="73"/>
  <c r="AH308" i="73"/>
  <c r="Z308" i="73"/>
  <c r="AC308" i="73"/>
  <c r="AD308" i="73"/>
  <c r="AX307" i="73"/>
  <c r="AT307" i="73"/>
  <c r="AP307" i="73"/>
  <c r="AL307" i="73"/>
  <c r="AH307" i="73"/>
  <c r="Z307" i="73"/>
  <c r="AC307" i="73"/>
  <c r="AD307" i="73" s="1"/>
  <c r="AX306" i="73"/>
  <c r="AT306" i="73"/>
  <c r="AP306" i="73"/>
  <c r="AL306" i="73"/>
  <c r="AH306" i="73"/>
  <c r="Z306" i="73"/>
  <c r="AC306" i="73"/>
  <c r="AD306" i="73" s="1"/>
  <c r="AX305" i="73"/>
  <c r="AT305" i="73"/>
  <c r="AP305" i="73"/>
  <c r="AL305" i="73"/>
  <c r="AH305" i="73"/>
  <c r="Z305" i="73"/>
  <c r="AC305" i="73" s="1"/>
  <c r="AD305" i="73" s="1"/>
  <c r="AX304" i="73"/>
  <c r="AT304" i="73"/>
  <c r="AP304" i="73"/>
  <c r="AL304" i="73"/>
  <c r="AH304" i="73"/>
  <c r="Z304" i="73"/>
  <c r="AC304" i="73" s="1"/>
  <c r="AD304" i="73" s="1"/>
  <c r="AX303" i="73"/>
  <c r="AT303" i="73"/>
  <c r="AP303" i="73"/>
  <c r="AL303" i="73"/>
  <c r="AH303" i="73"/>
  <c r="Z303" i="73"/>
  <c r="AC303" i="73" s="1"/>
  <c r="AD303" i="73" s="1"/>
  <c r="O349" i="59"/>
  <c r="O348" i="59"/>
  <c r="O347" i="59"/>
  <c r="O346" i="59"/>
  <c r="O345" i="59"/>
  <c r="J349" i="59"/>
  <c r="J348" i="59"/>
  <c r="J347" i="59"/>
  <c r="J346" i="59"/>
  <c r="N346" i="59" s="1"/>
  <c r="J345" i="59"/>
  <c r="C348" i="83"/>
  <c r="C346" i="83"/>
  <c r="BF349" i="83"/>
  <c r="BE349" i="83"/>
  <c r="BB349" i="83"/>
  <c r="BD349" i="83"/>
  <c r="BA349" i="83"/>
  <c r="AZ349" i="83"/>
  <c r="AY349" i="83"/>
  <c r="AW349" i="83"/>
  <c r="AV349" i="83"/>
  <c r="AU349" i="83"/>
  <c r="AS349" i="83"/>
  <c r="AR349" i="83"/>
  <c r="AQ349" i="83"/>
  <c r="AN349" i="83"/>
  <c r="AM349" i="83"/>
  <c r="AK349" i="83"/>
  <c r="AJ349" i="83"/>
  <c r="AI349" i="83"/>
  <c r="AG349" i="83"/>
  <c r="AF349" i="83"/>
  <c r="AE349" i="83"/>
  <c r="AB349" i="83"/>
  <c r="AA349" i="83"/>
  <c r="Y349" i="83"/>
  <c r="X349" i="83"/>
  <c r="W349" i="83"/>
  <c r="V349" i="83"/>
  <c r="U349" i="83"/>
  <c r="R349" i="83"/>
  <c r="Q349" i="83"/>
  <c r="P349" i="83"/>
  <c r="M349" i="83"/>
  <c r="K349" i="83"/>
  <c r="F349" i="83"/>
  <c r="E349" i="83"/>
  <c r="D349" i="83"/>
  <c r="C349" i="83"/>
  <c r="BF348" i="83"/>
  <c r="BE348" i="83"/>
  <c r="BB348" i="83"/>
  <c r="BD348" i="83"/>
  <c r="BA348" i="83"/>
  <c r="AZ348" i="83"/>
  <c r="AY348" i="83"/>
  <c r="AW348" i="83"/>
  <c r="AV348" i="83"/>
  <c r="AU348" i="83"/>
  <c r="AS348" i="83"/>
  <c r="AR348" i="83"/>
  <c r="AQ348" i="83"/>
  <c r="AN348" i="83"/>
  <c r="AM348" i="83"/>
  <c r="AK348" i="83"/>
  <c r="AJ348" i="83"/>
  <c r="AI348" i="83"/>
  <c r="AG348" i="83"/>
  <c r="AF348" i="83"/>
  <c r="AE348" i="83"/>
  <c r="AB348" i="83"/>
  <c r="AA348" i="83"/>
  <c r="Y348" i="83"/>
  <c r="X348" i="83"/>
  <c r="W348" i="83"/>
  <c r="V348" i="83"/>
  <c r="U348" i="83"/>
  <c r="R348" i="83"/>
  <c r="Q348" i="83"/>
  <c r="P348" i="83"/>
  <c r="M348" i="83"/>
  <c r="K348" i="83"/>
  <c r="F348" i="83"/>
  <c r="E348" i="83"/>
  <c r="D348" i="83"/>
  <c r="BF347" i="83"/>
  <c r="BE347" i="83"/>
  <c r="BB347" i="83"/>
  <c r="BD347" i="83"/>
  <c r="BA347" i="83"/>
  <c r="AZ347" i="83"/>
  <c r="AY347" i="83"/>
  <c r="AW347" i="83"/>
  <c r="AX347" i="83" s="1"/>
  <c r="AV347" i="83"/>
  <c r="AU347" i="83"/>
  <c r="AS347" i="83"/>
  <c r="AR347" i="83"/>
  <c r="AQ347" i="83"/>
  <c r="AN347" i="83"/>
  <c r="AM347" i="83"/>
  <c r="AK347" i="83"/>
  <c r="AJ347" i="83"/>
  <c r="AI347" i="83"/>
  <c r="AG347" i="83"/>
  <c r="AF347" i="83"/>
  <c r="AE347" i="83"/>
  <c r="AB347" i="83"/>
  <c r="AA347" i="83"/>
  <c r="Y347" i="83"/>
  <c r="X347" i="83"/>
  <c r="W347" i="83"/>
  <c r="V347" i="83"/>
  <c r="U347" i="83"/>
  <c r="R347" i="83"/>
  <c r="Q347" i="83"/>
  <c r="P347" i="83"/>
  <c r="M347" i="83"/>
  <c r="K347" i="83"/>
  <c r="F347" i="83"/>
  <c r="E347" i="83"/>
  <c r="D347" i="83"/>
  <c r="C347" i="83"/>
  <c r="BC349" i="56"/>
  <c r="AX349" i="56"/>
  <c r="AT349" i="56"/>
  <c r="AP349" i="56"/>
  <c r="AL349" i="56"/>
  <c r="AH349" i="56"/>
  <c r="Z349" i="56"/>
  <c r="AC349" i="56"/>
  <c r="AD349" i="56" s="1"/>
  <c r="N349" i="56"/>
  <c r="G349" i="56"/>
  <c r="BC348" i="56"/>
  <c r="AX348" i="56"/>
  <c r="AT348" i="56"/>
  <c r="AP348" i="56"/>
  <c r="AL348" i="56"/>
  <c r="AH348" i="56"/>
  <c r="Z348" i="56"/>
  <c r="AC348" i="56" s="1"/>
  <c r="AD348" i="56" s="1"/>
  <c r="N348" i="56"/>
  <c r="G348" i="56"/>
  <c r="BF346" i="83"/>
  <c r="BE346" i="83"/>
  <c r="BB346" i="83"/>
  <c r="BD346" i="83"/>
  <c r="BA346" i="83"/>
  <c r="AZ346" i="83"/>
  <c r="AY346" i="83"/>
  <c r="AW346" i="83"/>
  <c r="AV346" i="83"/>
  <c r="AU346" i="83"/>
  <c r="AS346" i="83"/>
  <c r="AR346" i="83"/>
  <c r="AQ346" i="83"/>
  <c r="AN346" i="83"/>
  <c r="AM346" i="83"/>
  <c r="AK346" i="83"/>
  <c r="AJ346" i="83"/>
  <c r="AI346" i="83"/>
  <c r="AG346" i="83"/>
  <c r="AF346" i="83"/>
  <c r="AE346" i="83"/>
  <c r="AB346" i="83"/>
  <c r="AA346" i="83"/>
  <c r="Y346" i="83"/>
  <c r="X346" i="83"/>
  <c r="W346" i="83"/>
  <c r="V346" i="83"/>
  <c r="U346" i="83"/>
  <c r="R346" i="83"/>
  <c r="Q346" i="83"/>
  <c r="P346" i="83"/>
  <c r="M346" i="83"/>
  <c r="K346" i="83"/>
  <c r="F346" i="83"/>
  <c r="E346" i="83"/>
  <c r="D346" i="83"/>
  <c r="BF345" i="83"/>
  <c r="BE345" i="83"/>
  <c r="BB345" i="83"/>
  <c r="BD345" i="83"/>
  <c r="BA345" i="83"/>
  <c r="AZ345" i="83"/>
  <c r="AY345" i="83"/>
  <c r="AW345" i="83"/>
  <c r="AV345" i="83"/>
  <c r="AU345" i="83"/>
  <c r="AS345" i="83"/>
  <c r="AR345" i="83"/>
  <c r="AT345" i="83" s="1"/>
  <c r="AQ345" i="83"/>
  <c r="AN345" i="83"/>
  <c r="AM345" i="83"/>
  <c r="AK345" i="83"/>
  <c r="AJ345" i="83"/>
  <c r="AI345" i="83"/>
  <c r="AG345" i="83"/>
  <c r="AF345" i="83"/>
  <c r="AE345" i="83"/>
  <c r="AB345" i="83"/>
  <c r="AA345" i="83"/>
  <c r="Y345" i="83"/>
  <c r="X345" i="83"/>
  <c r="W345" i="83"/>
  <c r="V345" i="83"/>
  <c r="U345" i="83"/>
  <c r="R345" i="83"/>
  <c r="Q345" i="83"/>
  <c r="P345" i="83"/>
  <c r="M345" i="83"/>
  <c r="K345" i="83"/>
  <c r="F345" i="83"/>
  <c r="E345" i="83"/>
  <c r="D345" i="83"/>
  <c r="C345" i="83"/>
  <c r="BF344" i="83"/>
  <c r="BE344" i="83"/>
  <c r="BB344" i="83"/>
  <c r="BD344" i="83"/>
  <c r="BA344" i="83"/>
  <c r="AZ344" i="83"/>
  <c r="AY344" i="83"/>
  <c r="AW344" i="83"/>
  <c r="AV344" i="83"/>
  <c r="AU344" i="83"/>
  <c r="AS344" i="83"/>
  <c r="AR344" i="83"/>
  <c r="AQ344" i="83"/>
  <c r="AN344" i="83"/>
  <c r="AM344" i="83"/>
  <c r="AK344" i="83"/>
  <c r="AJ344" i="83"/>
  <c r="AI344" i="83"/>
  <c r="AG344" i="83"/>
  <c r="AF344" i="83"/>
  <c r="AE344" i="83"/>
  <c r="AB344" i="83"/>
  <c r="AA344" i="83"/>
  <c r="Y344" i="83"/>
  <c r="X344" i="83"/>
  <c r="W344" i="83"/>
  <c r="V344" i="83"/>
  <c r="U344" i="83"/>
  <c r="R344" i="83"/>
  <c r="Q344" i="83"/>
  <c r="P344" i="83"/>
  <c r="M344" i="83"/>
  <c r="K344" i="83"/>
  <c r="F344" i="83"/>
  <c r="E344" i="83"/>
  <c r="D344" i="83"/>
  <c r="C344" i="83"/>
  <c r="BF343" i="83"/>
  <c r="BE343" i="83"/>
  <c r="BB343" i="83"/>
  <c r="BD343" i="83"/>
  <c r="BA343" i="83"/>
  <c r="AZ343" i="83"/>
  <c r="AY343" i="83"/>
  <c r="AW343" i="83"/>
  <c r="AV343" i="83"/>
  <c r="AU343" i="83"/>
  <c r="AX343" i="83" s="1"/>
  <c r="AS343" i="83"/>
  <c r="AR343" i="83"/>
  <c r="AQ343" i="83"/>
  <c r="AN343" i="83"/>
  <c r="AM343" i="83"/>
  <c r="AK343" i="83"/>
  <c r="AJ343" i="83"/>
  <c r="AI343" i="83"/>
  <c r="AG343" i="83"/>
  <c r="AF343" i="83"/>
  <c r="AE343" i="83"/>
  <c r="AB343" i="83"/>
  <c r="AA343" i="83"/>
  <c r="Y343" i="83"/>
  <c r="X343" i="83"/>
  <c r="W343" i="83"/>
  <c r="V343" i="83"/>
  <c r="U343" i="83"/>
  <c r="R343" i="83"/>
  <c r="Q343" i="83"/>
  <c r="P343" i="83"/>
  <c r="M343" i="83"/>
  <c r="K343" i="83"/>
  <c r="F343" i="83"/>
  <c r="E343" i="83"/>
  <c r="D343" i="83"/>
  <c r="C343" i="83"/>
  <c r="BF342" i="83"/>
  <c r="BE342" i="83"/>
  <c r="BB342" i="83"/>
  <c r="BD342" i="83"/>
  <c r="BA342" i="83"/>
  <c r="AZ342" i="83"/>
  <c r="AY342" i="83"/>
  <c r="AW342" i="83"/>
  <c r="AV342" i="83"/>
  <c r="AX342" i="83" s="1"/>
  <c r="AU342" i="83"/>
  <c r="AS342" i="83"/>
  <c r="AR342" i="83"/>
  <c r="AQ342" i="83"/>
  <c r="AN342" i="83"/>
  <c r="AM342" i="83"/>
  <c r="AK342" i="83"/>
  <c r="AJ342" i="83"/>
  <c r="AI342" i="83"/>
  <c r="AG342" i="83"/>
  <c r="AF342" i="83"/>
  <c r="AE342" i="83"/>
  <c r="AB342" i="83"/>
  <c r="AA342" i="83"/>
  <c r="Y342" i="83"/>
  <c r="X342" i="83"/>
  <c r="W342" i="83"/>
  <c r="V342" i="83"/>
  <c r="U342" i="83"/>
  <c r="R342" i="83"/>
  <c r="Q342" i="83"/>
  <c r="P342" i="83"/>
  <c r="M342" i="83"/>
  <c r="K342" i="83"/>
  <c r="F342" i="83"/>
  <c r="E342" i="83"/>
  <c r="D342" i="83"/>
  <c r="C342" i="83"/>
  <c r="BF341" i="83"/>
  <c r="BE341" i="83"/>
  <c r="BB341" i="83"/>
  <c r="BD341" i="83"/>
  <c r="BA341" i="83"/>
  <c r="AZ341" i="83"/>
  <c r="AY341" i="83"/>
  <c r="AW341" i="83"/>
  <c r="AV341" i="83"/>
  <c r="AU341" i="83"/>
  <c r="AS341" i="83"/>
  <c r="AR341" i="83"/>
  <c r="AQ341" i="83"/>
  <c r="AN341" i="83"/>
  <c r="AM341" i="83"/>
  <c r="AK341" i="83"/>
  <c r="AJ341" i="83"/>
  <c r="AI341" i="83"/>
  <c r="AG341" i="83"/>
  <c r="AF341" i="83"/>
  <c r="AE341" i="83"/>
  <c r="AB341" i="83"/>
  <c r="AA341" i="83"/>
  <c r="Y341" i="83"/>
  <c r="X341" i="83"/>
  <c r="W341" i="83"/>
  <c r="V341" i="83"/>
  <c r="U341" i="83"/>
  <c r="R341" i="83"/>
  <c r="Q341" i="83"/>
  <c r="P341" i="83"/>
  <c r="M341" i="83"/>
  <c r="K341" i="83"/>
  <c r="F341" i="83"/>
  <c r="E341" i="83"/>
  <c r="D341" i="83"/>
  <c r="C341" i="83"/>
  <c r="BF340" i="83"/>
  <c r="BE340" i="83"/>
  <c r="BB340" i="83"/>
  <c r="BD340" i="83"/>
  <c r="BA340" i="83"/>
  <c r="AZ340" i="83"/>
  <c r="AY340" i="83"/>
  <c r="AW340" i="83"/>
  <c r="AV340" i="83"/>
  <c r="AU340" i="83"/>
  <c r="AS340" i="83"/>
  <c r="AR340" i="83"/>
  <c r="AQ340" i="83"/>
  <c r="AN340" i="83"/>
  <c r="AM340" i="83"/>
  <c r="AK340" i="83"/>
  <c r="AJ340" i="83"/>
  <c r="AI340" i="83"/>
  <c r="AG340" i="83"/>
  <c r="AF340" i="83"/>
  <c r="AE340" i="83"/>
  <c r="AB340" i="83"/>
  <c r="AA340" i="83"/>
  <c r="Y340" i="83"/>
  <c r="X340" i="83"/>
  <c r="W340" i="83"/>
  <c r="V340" i="83"/>
  <c r="U340" i="83"/>
  <c r="R340" i="83"/>
  <c r="Q340" i="83"/>
  <c r="P340" i="83"/>
  <c r="M340" i="83"/>
  <c r="K340" i="83"/>
  <c r="F340" i="83"/>
  <c r="E340" i="83"/>
  <c r="D340" i="83"/>
  <c r="C340" i="83"/>
  <c r="BF339" i="83"/>
  <c r="BE339" i="83"/>
  <c r="BB339" i="83"/>
  <c r="BD339" i="83"/>
  <c r="BA339" i="83"/>
  <c r="AZ339" i="83"/>
  <c r="AY339" i="83"/>
  <c r="AW339" i="83"/>
  <c r="AV339" i="83"/>
  <c r="AU339" i="83"/>
  <c r="AS339" i="83"/>
  <c r="AR339" i="83"/>
  <c r="AQ339" i="83"/>
  <c r="AN339" i="83"/>
  <c r="AM339" i="83"/>
  <c r="AK339" i="83"/>
  <c r="AJ339" i="83"/>
  <c r="AI339" i="83"/>
  <c r="AG339" i="83"/>
  <c r="AF339" i="83"/>
  <c r="AE339" i="83"/>
  <c r="AB339" i="83"/>
  <c r="AA339" i="83"/>
  <c r="Y339" i="83"/>
  <c r="X339" i="83"/>
  <c r="W339" i="83"/>
  <c r="V339" i="83"/>
  <c r="U339" i="83"/>
  <c r="R339" i="83"/>
  <c r="Q339" i="83"/>
  <c r="P339" i="83"/>
  <c r="M339" i="83"/>
  <c r="K339" i="83"/>
  <c r="F339" i="83"/>
  <c r="E339" i="83"/>
  <c r="D339" i="83"/>
  <c r="C339" i="83"/>
  <c r="BF338" i="83"/>
  <c r="BE338" i="83"/>
  <c r="BB338" i="83"/>
  <c r="BD338" i="83"/>
  <c r="BA338" i="83"/>
  <c r="AZ338" i="83"/>
  <c r="AY338" i="83"/>
  <c r="AW338" i="83"/>
  <c r="AV338" i="83"/>
  <c r="AU338" i="83"/>
  <c r="AS338" i="83"/>
  <c r="AR338" i="83"/>
  <c r="AQ338" i="83"/>
  <c r="AN338" i="83"/>
  <c r="AM338" i="83"/>
  <c r="AK338" i="83"/>
  <c r="AJ338" i="83"/>
  <c r="AI338" i="83"/>
  <c r="AG338" i="83"/>
  <c r="AF338" i="83"/>
  <c r="AE338" i="83"/>
  <c r="AB338" i="83"/>
  <c r="AA338" i="83"/>
  <c r="Y338" i="83"/>
  <c r="X338" i="83"/>
  <c r="W338" i="83"/>
  <c r="V338" i="83"/>
  <c r="U338" i="83"/>
  <c r="R338" i="83"/>
  <c r="Q338" i="83"/>
  <c r="P338" i="83"/>
  <c r="M338" i="83"/>
  <c r="K338" i="83"/>
  <c r="F338" i="83"/>
  <c r="E338" i="83"/>
  <c r="D338" i="83"/>
  <c r="C338" i="83"/>
  <c r="AX349" i="76"/>
  <c r="AT349" i="76"/>
  <c r="AP349" i="76"/>
  <c r="AL349" i="76"/>
  <c r="AH349" i="76"/>
  <c r="Z349" i="76"/>
  <c r="AC349" i="76"/>
  <c r="AD349" i="76" s="1"/>
  <c r="S349" i="76"/>
  <c r="T349" i="76"/>
  <c r="T349" i="83" s="1"/>
  <c r="N349" i="76"/>
  <c r="O349" i="76" s="1"/>
  <c r="H349" i="76"/>
  <c r="AX348" i="76"/>
  <c r="AT348" i="76"/>
  <c r="AP348" i="76"/>
  <c r="AL348" i="76"/>
  <c r="AH348" i="76"/>
  <c r="Z348" i="76"/>
  <c r="AC348" i="76"/>
  <c r="AD348" i="76" s="1"/>
  <c r="S348" i="76"/>
  <c r="T348" i="76" s="1"/>
  <c r="T348" i="83" s="1"/>
  <c r="N348" i="76"/>
  <c r="O348" i="76"/>
  <c r="H348" i="76"/>
  <c r="AX347" i="76"/>
  <c r="AT347" i="76"/>
  <c r="AP347" i="76"/>
  <c r="AL347" i="76"/>
  <c r="AH347" i="76"/>
  <c r="Z347" i="76"/>
  <c r="AC347" i="76" s="1"/>
  <c r="AD347" i="76" s="1"/>
  <c r="S347" i="76"/>
  <c r="T347" i="76"/>
  <c r="T347" i="83" s="1"/>
  <c r="N347" i="76"/>
  <c r="O347" i="76" s="1"/>
  <c r="H347" i="76"/>
  <c r="AX346" i="76"/>
  <c r="AT346" i="76"/>
  <c r="AP346" i="76"/>
  <c r="AL346" i="76"/>
  <c r="AH346" i="76"/>
  <c r="Z346" i="76"/>
  <c r="AC346" i="76"/>
  <c r="AD346" i="76" s="1"/>
  <c r="S346" i="76"/>
  <c r="T346" i="76" s="1"/>
  <c r="T346" i="83" s="1"/>
  <c r="N346" i="76"/>
  <c r="O346" i="76"/>
  <c r="H346" i="76"/>
  <c r="AX345" i="76"/>
  <c r="AT345" i="76"/>
  <c r="AP345" i="76"/>
  <c r="AL345" i="76"/>
  <c r="AH345" i="76"/>
  <c r="Z345" i="76"/>
  <c r="AC345" i="76" s="1"/>
  <c r="AD345" i="76" s="1"/>
  <c r="S345" i="76"/>
  <c r="T345" i="76"/>
  <c r="T345" i="83" s="1"/>
  <c r="N345" i="76"/>
  <c r="O345" i="76" s="1"/>
  <c r="H345" i="76"/>
  <c r="AX344" i="76"/>
  <c r="AT344" i="76"/>
  <c r="AP344" i="76"/>
  <c r="AL344" i="76"/>
  <c r="AH344" i="76"/>
  <c r="Z344" i="76"/>
  <c r="AC344" i="76"/>
  <c r="AD344" i="76" s="1"/>
  <c r="S344" i="76"/>
  <c r="T344" i="76" s="1"/>
  <c r="T344" i="83" s="1"/>
  <c r="N344" i="76"/>
  <c r="O344" i="76"/>
  <c r="H344" i="76"/>
  <c r="AX343" i="76"/>
  <c r="AT343" i="76"/>
  <c r="AP343" i="76"/>
  <c r="AL343" i="76"/>
  <c r="AL343" i="83" s="1"/>
  <c r="AH343" i="76"/>
  <c r="Z343" i="76"/>
  <c r="AC343" i="76" s="1"/>
  <c r="AD343" i="76" s="1"/>
  <c r="S343" i="76"/>
  <c r="T343" i="76"/>
  <c r="T343" i="83"/>
  <c r="N343" i="76"/>
  <c r="O343" i="76" s="1"/>
  <c r="H343" i="76"/>
  <c r="AX342" i="76"/>
  <c r="AT342" i="76"/>
  <c r="AP342" i="76"/>
  <c r="AL342" i="76"/>
  <c r="AH342" i="76"/>
  <c r="Z342" i="76"/>
  <c r="AC342" i="76"/>
  <c r="AD342" i="76"/>
  <c r="S342" i="76"/>
  <c r="T342" i="76" s="1"/>
  <c r="T342" i="83" s="1"/>
  <c r="N342" i="76"/>
  <c r="O342" i="76"/>
  <c r="H342" i="76"/>
  <c r="AX341" i="76"/>
  <c r="AT341" i="76"/>
  <c r="AP341" i="76"/>
  <c r="AL341" i="76"/>
  <c r="AH341" i="76"/>
  <c r="Z341" i="76"/>
  <c r="AC341" i="76" s="1"/>
  <c r="AD341" i="76" s="1"/>
  <c r="S341" i="76"/>
  <c r="T341" i="76"/>
  <c r="T341" i="83" s="1"/>
  <c r="N341" i="76"/>
  <c r="O341" i="76" s="1"/>
  <c r="H341" i="76"/>
  <c r="AX340" i="76"/>
  <c r="AT340" i="76"/>
  <c r="AP340" i="76"/>
  <c r="AL340" i="76"/>
  <c r="AH340" i="76"/>
  <c r="Z340" i="76"/>
  <c r="AC340" i="76"/>
  <c r="AD340" i="76" s="1"/>
  <c r="S340" i="76"/>
  <c r="T340" i="76" s="1"/>
  <c r="T340" i="83" s="1"/>
  <c r="N340" i="76"/>
  <c r="O340" i="76"/>
  <c r="H340" i="76"/>
  <c r="AX339" i="76"/>
  <c r="AT339" i="76"/>
  <c r="AP339" i="76"/>
  <c r="AL339" i="76"/>
  <c r="AH339" i="76"/>
  <c r="Z339" i="76"/>
  <c r="AC339" i="76" s="1"/>
  <c r="AD339" i="76" s="1"/>
  <c r="S339" i="76"/>
  <c r="T339" i="76"/>
  <c r="T339" i="83"/>
  <c r="N339" i="76"/>
  <c r="O339" i="76" s="1"/>
  <c r="H339" i="76"/>
  <c r="AX338" i="76"/>
  <c r="AT338" i="76"/>
  <c r="AP338" i="76"/>
  <c r="AL338" i="76"/>
  <c r="AH338" i="76"/>
  <c r="Z338" i="76"/>
  <c r="AC338" i="76"/>
  <c r="AD338" i="76"/>
  <c r="S338" i="76"/>
  <c r="T338" i="76" s="1"/>
  <c r="T338" i="83" s="1"/>
  <c r="N338" i="76"/>
  <c r="O338" i="76"/>
  <c r="H338" i="76"/>
  <c r="H329" i="79"/>
  <c r="H337" i="79"/>
  <c r="I341" i="79"/>
  <c r="I345" i="79"/>
  <c r="I345" i="83" s="1"/>
  <c r="I349" i="79"/>
  <c r="I349" i="83" s="1"/>
  <c r="BC349" i="79"/>
  <c r="AX349" i="79"/>
  <c r="AT349" i="79"/>
  <c r="AP349" i="79"/>
  <c r="AL349" i="79"/>
  <c r="AH349" i="79"/>
  <c r="Z349" i="79"/>
  <c r="AC349" i="79" s="1"/>
  <c r="AD349" i="79" s="1"/>
  <c r="N349" i="79"/>
  <c r="BC348" i="79"/>
  <c r="AX348" i="79"/>
  <c r="AT348" i="79"/>
  <c r="AP348" i="79"/>
  <c r="AL348" i="79"/>
  <c r="AH348" i="79"/>
  <c r="Z348" i="79"/>
  <c r="AC348" i="79"/>
  <c r="AD348" i="79" s="1"/>
  <c r="N348" i="79"/>
  <c r="I348" i="79"/>
  <c r="H348" i="79"/>
  <c r="BC347" i="79"/>
  <c r="AX347" i="79"/>
  <c r="AT347" i="79"/>
  <c r="AP347" i="79"/>
  <c r="AL347" i="79"/>
  <c r="AH347" i="79"/>
  <c r="Z347" i="79"/>
  <c r="AC347" i="79"/>
  <c r="AD347" i="79" s="1"/>
  <c r="N347" i="79"/>
  <c r="I347" i="79"/>
  <c r="H347" i="79"/>
  <c r="BC346" i="79"/>
  <c r="AX346" i="79"/>
  <c r="AT346" i="79"/>
  <c r="AP346" i="79"/>
  <c r="AL346" i="79"/>
  <c r="AH346" i="79"/>
  <c r="Z346" i="79"/>
  <c r="AC346" i="79"/>
  <c r="AD346" i="79" s="1"/>
  <c r="N346" i="79"/>
  <c r="I346" i="79"/>
  <c r="H346" i="79"/>
  <c r="BC345" i="79"/>
  <c r="AX345" i="79"/>
  <c r="AT345" i="79"/>
  <c r="AP345" i="79"/>
  <c r="AL345" i="79"/>
  <c r="AH345" i="79"/>
  <c r="Z345" i="79"/>
  <c r="AC345" i="79"/>
  <c r="AD345" i="79" s="1"/>
  <c r="N345" i="79"/>
  <c r="BC344" i="79"/>
  <c r="AX344" i="79"/>
  <c r="AT344" i="79"/>
  <c r="AP344" i="79"/>
  <c r="AL344" i="79"/>
  <c r="AH344" i="79"/>
  <c r="Z344" i="79"/>
  <c r="AC344" i="79"/>
  <c r="AD344" i="79" s="1"/>
  <c r="N344" i="79"/>
  <c r="I344" i="79"/>
  <c r="I344" i="83" s="1"/>
  <c r="H344" i="79"/>
  <c r="BC343" i="79"/>
  <c r="AX343" i="79"/>
  <c r="AT343" i="79"/>
  <c r="AP343" i="79"/>
  <c r="AL343" i="79"/>
  <c r="AH343" i="79"/>
  <c r="Z343" i="79"/>
  <c r="AC343" i="79" s="1"/>
  <c r="AD343" i="79" s="1"/>
  <c r="N343" i="79"/>
  <c r="I343" i="79"/>
  <c r="I343" i="83" s="1"/>
  <c r="H343" i="79"/>
  <c r="BC342" i="79"/>
  <c r="AX342" i="79"/>
  <c r="AT342" i="79"/>
  <c r="AP342" i="79"/>
  <c r="AL342" i="79"/>
  <c r="AH342" i="79"/>
  <c r="Z342" i="79"/>
  <c r="AC342" i="79"/>
  <c r="AD342" i="79" s="1"/>
  <c r="N342" i="79"/>
  <c r="I342" i="79"/>
  <c r="H342" i="79"/>
  <c r="BC341" i="79"/>
  <c r="AX341" i="79"/>
  <c r="AT341" i="79"/>
  <c r="AP341" i="79"/>
  <c r="AL341" i="79"/>
  <c r="AH341" i="79"/>
  <c r="Z341" i="79"/>
  <c r="AC341" i="79"/>
  <c r="AD341" i="79" s="1"/>
  <c r="N341" i="79"/>
  <c r="BC340" i="79"/>
  <c r="AX340" i="79"/>
  <c r="AT340" i="79"/>
  <c r="AP340" i="79"/>
  <c r="AL340" i="79"/>
  <c r="AH340" i="79"/>
  <c r="Z340" i="79"/>
  <c r="AC340" i="79"/>
  <c r="AD340" i="79" s="1"/>
  <c r="N340" i="79"/>
  <c r="I340" i="79"/>
  <c r="I340" i="83" s="1"/>
  <c r="H340" i="79"/>
  <c r="BC339" i="79"/>
  <c r="AX339" i="79"/>
  <c r="AT339" i="79"/>
  <c r="AP339" i="79"/>
  <c r="AL339" i="79"/>
  <c r="AH339" i="79"/>
  <c r="Z339" i="79"/>
  <c r="AC339" i="79" s="1"/>
  <c r="AD339" i="79" s="1"/>
  <c r="N339" i="79"/>
  <c r="I339" i="79"/>
  <c r="H339" i="79"/>
  <c r="BC338" i="79"/>
  <c r="AX338" i="79"/>
  <c r="AT338" i="79"/>
  <c r="AP338" i="79"/>
  <c r="AL338" i="79"/>
  <c r="AH338" i="79"/>
  <c r="Z338" i="79"/>
  <c r="AC338" i="79"/>
  <c r="AD338" i="79" s="1"/>
  <c r="N338" i="79"/>
  <c r="I338" i="79"/>
  <c r="I338" i="83" s="1"/>
  <c r="H338" i="79"/>
  <c r="I328" i="79"/>
  <c r="I328" i="83" s="1"/>
  <c r="H328" i="79"/>
  <c r="N328" i="79"/>
  <c r="N329" i="79"/>
  <c r="H330" i="79"/>
  <c r="N330" i="79"/>
  <c r="H331" i="79"/>
  <c r="N331" i="79"/>
  <c r="I332" i="79"/>
  <c r="H332" i="79"/>
  <c r="N332" i="79"/>
  <c r="H333" i="79"/>
  <c r="N333" i="79"/>
  <c r="H334" i="79"/>
  <c r="N334" i="79"/>
  <c r="H335" i="79"/>
  <c r="N335" i="79"/>
  <c r="I336" i="79"/>
  <c r="H336" i="79"/>
  <c r="N336" i="79"/>
  <c r="N337" i="79"/>
  <c r="H341" i="79"/>
  <c r="H345" i="79"/>
  <c r="H349" i="79"/>
  <c r="I335" i="79"/>
  <c r="I335" i="83" s="1"/>
  <c r="I334" i="79"/>
  <c r="I334" i="83" s="1"/>
  <c r="I331" i="79"/>
  <c r="I330" i="79"/>
  <c r="I337" i="79"/>
  <c r="I333" i="79"/>
  <c r="I329" i="79"/>
  <c r="H341" i="66"/>
  <c r="H343" i="66"/>
  <c r="H345" i="66"/>
  <c r="H347" i="66"/>
  <c r="H349" i="66"/>
  <c r="AX349" i="66"/>
  <c r="AP349" i="66"/>
  <c r="AL349" i="66"/>
  <c r="AH349" i="66"/>
  <c r="AD349" i="66"/>
  <c r="Z349" i="66"/>
  <c r="L349" i="66"/>
  <c r="L349" i="83"/>
  <c r="J349" i="66"/>
  <c r="AX348" i="66"/>
  <c r="AP348" i="66"/>
  <c r="AL348" i="66"/>
  <c r="AH348" i="66"/>
  <c r="AD348" i="66"/>
  <c r="Z348" i="66"/>
  <c r="Z348" i="83" s="1"/>
  <c r="L348" i="66"/>
  <c r="L348" i="83"/>
  <c r="J348" i="66"/>
  <c r="N348" i="66" s="1"/>
  <c r="H348" i="66"/>
  <c r="AX347" i="66"/>
  <c r="AP347" i="66"/>
  <c r="AL347" i="66"/>
  <c r="AH347" i="66"/>
  <c r="AD347" i="66"/>
  <c r="Z347" i="66"/>
  <c r="L347" i="66"/>
  <c r="J347" i="66"/>
  <c r="AX346" i="66"/>
  <c r="AP346" i="66"/>
  <c r="AL346" i="66"/>
  <c r="AH346" i="66"/>
  <c r="AD346" i="66"/>
  <c r="Z346" i="66"/>
  <c r="L346" i="66"/>
  <c r="L346" i="83" s="1"/>
  <c r="J346" i="66"/>
  <c r="H346" i="66"/>
  <c r="AX345" i="66"/>
  <c r="AP345" i="66"/>
  <c r="AL345" i="66"/>
  <c r="AH345" i="66"/>
  <c r="AD345" i="66"/>
  <c r="Z345" i="66"/>
  <c r="L345" i="66"/>
  <c r="L345" i="83" s="1"/>
  <c r="J345" i="66"/>
  <c r="AX344" i="66"/>
  <c r="AP344" i="66"/>
  <c r="AL344" i="66"/>
  <c r="AH344" i="66"/>
  <c r="AD344" i="66"/>
  <c r="Z344" i="66"/>
  <c r="L344" i="66"/>
  <c r="L344" i="83" s="1"/>
  <c r="J344" i="66"/>
  <c r="N344" i="66" s="1"/>
  <c r="O344" i="66" s="1"/>
  <c r="H344" i="66"/>
  <c r="AX343" i="66"/>
  <c r="AP343" i="66"/>
  <c r="AL343" i="66"/>
  <c r="AH343" i="66"/>
  <c r="AD343" i="66"/>
  <c r="Z343" i="66"/>
  <c r="L343" i="66"/>
  <c r="J343" i="66"/>
  <c r="J343" i="83" s="1"/>
  <c r="AX342" i="66"/>
  <c r="AP342" i="66"/>
  <c r="AL342" i="66"/>
  <c r="AH342" i="66"/>
  <c r="AD342" i="66"/>
  <c r="Z342" i="66"/>
  <c r="L342" i="66"/>
  <c r="L342" i="83"/>
  <c r="J342" i="66"/>
  <c r="J342" i="83"/>
  <c r="H342" i="66"/>
  <c r="AX341" i="66"/>
  <c r="AP341" i="66"/>
  <c r="AL341" i="66"/>
  <c r="AH341" i="66"/>
  <c r="AD341" i="66"/>
  <c r="Z341" i="66"/>
  <c r="L341" i="66"/>
  <c r="L341" i="83" s="1"/>
  <c r="J341" i="66"/>
  <c r="AX340" i="66"/>
  <c r="AP340" i="66"/>
  <c r="AL340" i="66"/>
  <c r="AH340" i="66"/>
  <c r="AD340" i="66"/>
  <c r="Z340" i="66"/>
  <c r="L340" i="66"/>
  <c r="L340" i="83" s="1"/>
  <c r="J340" i="66"/>
  <c r="H340" i="66"/>
  <c r="AX339" i="66"/>
  <c r="AP339" i="66"/>
  <c r="AL339" i="66"/>
  <c r="AH339" i="66"/>
  <c r="AD339" i="66"/>
  <c r="Z339" i="66"/>
  <c r="L339" i="66"/>
  <c r="J339" i="66"/>
  <c r="J339" i="83"/>
  <c r="H339" i="66"/>
  <c r="AX338" i="66"/>
  <c r="AP338" i="66"/>
  <c r="AL338" i="66"/>
  <c r="AH338" i="66"/>
  <c r="AD338" i="66"/>
  <c r="Z338" i="66"/>
  <c r="L338" i="66"/>
  <c r="L338" i="83" s="1"/>
  <c r="J338" i="66"/>
  <c r="J338" i="83" s="1"/>
  <c r="H338" i="66"/>
  <c r="N349" i="73"/>
  <c r="O349" i="73" s="1"/>
  <c r="N348" i="73"/>
  <c r="O348" i="73" s="1"/>
  <c r="N347" i="73"/>
  <c r="O347" i="73" s="1"/>
  <c r="H347" i="73"/>
  <c r="N346" i="73"/>
  <c r="O346" i="73" s="1"/>
  <c r="H346" i="73"/>
  <c r="N345" i="73"/>
  <c r="O345" i="73" s="1"/>
  <c r="H345" i="73"/>
  <c r="N344" i="73"/>
  <c r="O344" i="73" s="1"/>
  <c r="H344" i="73"/>
  <c r="N343" i="73"/>
  <c r="O343" i="73" s="1"/>
  <c r="H343" i="73"/>
  <c r="N342" i="73"/>
  <c r="O342" i="73" s="1"/>
  <c r="H342" i="73"/>
  <c r="N341" i="73"/>
  <c r="O341" i="73" s="1"/>
  <c r="H341" i="73"/>
  <c r="N340" i="73"/>
  <c r="O340" i="73" s="1"/>
  <c r="H340" i="73"/>
  <c r="N339" i="73"/>
  <c r="O339" i="73" s="1"/>
  <c r="H339" i="73"/>
  <c r="N338" i="73"/>
  <c r="O338" i="73" s="1"/>
  <c r="H338" i="73"/>
  <c r="AX349" i="70"/>
  <c r="AT349" i="70"/>
  <c r="AP349" i="70"/>
  <c r="AL349" i="70"/>
  <c r="AH349" i="70"/>
  <c r="Z349" i="70"/>
  <c r="AC349" i="70"/>
  <c r="N349" i="70"/>
  <c r="O349" i="70" s="1"/>
  <c r="G349" i="70"/>
  <c r="H349" i="70"/>
  <c r="AX348" i="70"/>
  <c r="AT348" i="70"/>
  <c r="AP348" i="70"/>
  <c r="AL348" i="70"/>
  <c r="AH348" i="70"/>
  <c r="Z348" i="70"/>
  <c r="AC348" i="70" s="1"/>
  <c r="AD348" i="70" s="1"/>
  <c r="N348" i="70"/>
  <c r="O348" i="70" s="1"/>
  <c r="G348" i="70"/>
  <c r="H348" i="70" s="1"/>
  <c r="AX347" i="70"/>
  <c r="AT347" i="70"/>
  <c r="AP347" i="70"/>
  <c r="AL347" i="70"/>
  <c r="AH347" i="70"/>
  <c r="Z347" i="70"/>
  <c r="AC347" i="70"/>
  <c r="AD347" i="70" s="1"/>
  <c r="N347" i="70"/>
  <c r="O347" i="70"/>
  <c r="G347" i="70"/>
  <c r="H347" i="70" s="1"/>
  <c r="AX346" i="70"/>
  <c r="AT346" i="70"/>
  <c r="AP346" i="70"/>
  <c r="AL346" i="70"/>
  <c r="AH346" i="70"/>
  <c r="Z346" i="70"/>
  <c r="AC346" i="70"/>
  <c r="AD346" i="70" s="1"/>
  <c r="N346" i="70"/>
  <c r="O346" i="70"/>
  <c r="G346" i="70"/>
  <c r="H346" i="70" s="1"/>
  <c r="AX345" i="70"/>
  <c r="AT345" i="70"/>
  <c r="AP345" i="70"/>
  <c r="AL345" i="70"/>
  <c r="AH345" i="70"/>
  <c r="Z345" i="70"/>
  <c r="AC345" i="70"/>
  <c r="AD345" i="70" s="1"/>
  <c r="N345" i="70"/>
  <c r="O345" i="70" s="1"/>
  <c r="G345" i="70"/>
  <c r="H345" i="70" s="1"/>
  <c r="AX344" i="70"/>
  <c r="AT344" i="70"/>
  <c r="AP344" i="70"/>
  <c r="AL344" i="70"/>
  <c r="AH344" i="70"/>
  <c r="Z344" i="70"/>
  <c r="AC344" i="70"/>
  <c r="AD344" i="70" s="1"/>
  <c r="N344" i="70"/>
  <c r="O344" i="70" s="1"/>
  <c r="G344" i="70"/>
  <c r="H344" i="70" s="1"/>
  <c r="AX343" i="70"/>
  <c r="AT343" i="70"/>
  <c r="AP343" i="70"/>
  <c r="AL343" i="70"/>
  <c r="AH343" i="70"/>
  <c r="Z343" i="70"/>
  <c r="AC343" i="70"/>
  <c r="AD343" i="70" s="1"/>
  <c r="N343" i="70"/>
  <c r="O343" i="70" s="1"/>
  <c r="G343" i="70"/>
  <c r="H343" i="70" s="1"/>
  <c r="AX342" i="70"/>
  <c r="AT342" i="70"/>
  <c r="AP342" i="70"/>
  <c r="AL342" i="70"/>
  <c r="AH342" i="70"/>
  <c r="Z342" i="70"/>
  <c r="AC342" i="70"/>
  <c r="AD342" i="70" s="1"/>
  <c r="N342" i="70"/>
  <c r="O342" i="70" s="1"/>
  <c r="G342" i="70"/>
  <c r="H342" i="70"/>
  <c r="AX341" i="70"/>
  <c r="AT341" i="70"/>
  <c r="AP341" i="70"/>
  <c r="AL341" i="70"/>
  <c r="AH341" i="70"/>
  <c r="Z341" i="70"/>
  <c r="AC341" i="70" s="1"/>
  <c r="AD341" i="70" s="1"/>
  <c r="N341" i="70"/>
  <c r="O341" i="70" s="1"/>
  <c r="G341" i="70"/>
  <c r="H341" i="70" s="1"/>
  <c r="AX340" i="70"/>
  <c r="AT340" i="70"/>
  <c r="AP340" i="70"/>
  <c r="AL340" i="70"/>
  <c r="AH340" i="70"/>
  <c r="Z340" i="70"/>
  <c r="AC340" i="70"/>
  <c r="AD340" i="70" s="1"/>
  <c r="N340" i="70"/>
  <c r="O340" i="70"/>
  <c r="G340" i="70"/>
  <c r="H340" i="70" s="1"/>
  <c r="AX339" i="70"/>
  <c r="AT339" i="70"/>
  <c r="AP339" i="70"/>
  <c r="AL339" i="70"/>
  <c r="AH339" i="70"/>
  <c r="Z339" i="70"/>
  <c r="AC339" i="70"/>
  <c r="AD339" i="70" s="1"/>
  <c r="N339" i="70"/>
  <c r="G339" i="70"/>
  <c r="H339" i="70"/>
  <c r="AX338" i="70"/>
  <c r="AT338" i="70"/>
  <c r="AP338" i="70"/>
  <c r="AL338" i="70"/>
  <c r="AH338" i="70"/>
  <c r="Z338" i="70"/>
  <c r="AC338" i="70" s="1"/>
  <c r="AD338" i="70" s="1"/>
  <c r="N338" i="70"/>
  <c r="O338" i="70" s="1"/>
  <c r="G338" i="70"/>
  <c r="H338" i="70"/>
  <c r="N342" i="66"/>
  <c r="O342" i="66" s="1"/>
  <c r="N346" i="66"/>
  <c r="O346" i="66"/>
  <c r="L347" i="83"/>
  <c r="N349" i="66"/>
  <c r="O349" i="66" s="1"/>
  <c r="J349" i="83"/>
  <c r="L343" i="83"/>
  <c r="N345" i="66"/>
  <c r="O345" i="66" s="1"/>
  <c r="J345" i="83"/>
  <c r="N339" i="66"/>
  <c r="O339" i="66" s="1"/>
  <c r="L339" i="83"/>
  <c r="J340" i="83"/>
  <c r="N341" i="66"/>
  <c r="O341" i="66" s="1"/>
  <c r="J341" i="83"/>
  <c r="AX349" i="63"/>
  <c r="AT349" i="63"/>
  <c r="AO349" i="63"/>
  <c r="AO349" i="83" s="1"/>
  <c r="AL349" i="63"/>
  <c r="AH349" i="63"/>
  <c r="AC349" i="63"/>
  <c r="AD349" i="63" s="1"/>
  <c r="AX348" i="63"/>
  <c r="AT348" i="63"/>
  <c r="AO348" i="63"/>
  <c r="AL348" i="63"/>
  <c r="AH348" i="63"/>
  <c r="AC348" i="63"/>
  <c r="AD348" i="63" s="1"/>
  <c r="AX347" i="63"/>
  <c r="AT347" i="63"/>
  <c r="AO347" i="63"/>
  <c r="AL347" i="63"/>
  <c r="AH347" i="63"/>
  <c r="AC347" i="63"/>
  <c r="AD347" i="63" s="1"/>
  <c r="N347" i="63"/>
  <c r="AX346" i="63"/>
  <c r="AT346" i="63"/>
  <c r="AO346" i="63"/>
  <c r="AO346" i="83" s="1"/>
  <c r="AP346" i="63"/>
  <c r="AL346" i="63"/>
  <c r="AH346" i="63"/>
  <c r="AC346" i="63"/>
  <c r="AD346" i="63" s="1"/>
  <c r="N346" i="63"/>
  <c r="AX345" i="63"/>
  <c r="AT345" i="63"/>
  <c r="AO345" i="63"/>
  <c r="AP345" i="63" s="1"/>
  <c r="AL345" i="63"/>
  <c r="AH345" i="63"/>
  <c r="AC345" i="63"/>
  <c r="AD345" i="63" s="1"/>
  <c r="N345" i="63"/>
  <c r="AX344" i="63"/>
  <c r="AT344" i="63"/>
  <c r="AO344" i="63"/>
  <c r="AL344" i="63"/>
  <c r="AH344" i="63"/>
  <c r="AC344" i="63"/>
  <c r="AD344" i="63" s="1"/>
  <c r="N344" i="63"/>
  <c r="AX343" i="63"/>
  <c r="AT343" i="63"/>
  <c r="AO343" i="63"/>
  <c r="AL343" i="63"/>
  <c r="AH343" i="63"/>
  <c r="AC343" i="63"/>
  <c r="AD343" i="63" s="1"/>
  <c r="N343" i="63"/>
  <c r="AX342" i="63"/>
  <c r="AT342" i="63"/>
  <c r="AO342" i="63"/>
  <c r="AO342" i="83" s="1"/>
  <c r="AL342" i="63"/>
  <c r="AH342" i="63"/>
  <c r="AC342" i="63"/>
  <c r="AD342" i="63" s="1"/>
  <c r="N342" i="63"/>
  <c r="AX341" i="63"/>
  <c r="AT341" i="63"/>
  <c r="AO341" i="63"/>
  <c r="AO341" i="83" s="1"/>
  <c r="AL341" i="63"/>
  <c r="AH341" i="63"/>
  <c r="AC341" i="63"/>
  <c r="AD341" i="63" s="1"/>
  <c r="N341" i="63"/>
  <c r="AX340" i="63"/>
  <c r="AT340" i="63"/>
  <c r="AO340" i="63"/>
  <c r="AP340" i="63" s="1"/>
  <c r="AL340" i="63"/>
  <c r="AH340" i="63"/>
  <c r="AC340" i="63"/>
  <c r="AD340" i="63" s="1"/>
  <c r="N340" i="63"/>
  <c r="AX339" i="63"/>
  <c r="AT339" i="63"/>
  <c r="AO339" i="63"/>
  <c r="AL339" i="63"/>
  <c r="AH339" i="63"/>
  <c r="AC339" i="63"/>
  <c r="AD339" i="63" s="1"/>
  <c r="N339" i="63"/>
  <c r="AX338" i="63"/>
  <c r="AT338" i="63"/>
  <c r="AO338" i="63"/>
  <c r="AO338" i="83" s="1"/>
  <c r="AL338" i="63"/>
  <c r="AH338" i="63"/>
  <c r="AC338" i="63"/>
  <c r="AD338" i="63" s="1"/>
  <c r="N338" i="63"/>
  <c r="AX349" i="59"/>
  <c r="AT349" i="59"/>
  <c r="AP349" i="59"/>
  <c r="AL349" i="59"/>
  <c r="AH349" i="59"/>
  <c r="AD349" i="59"/>
  <c r="S349" i="59"/>
  <c r="S349" i="83" s="1"/>
  <c r="N349" i="59"/>
  <c r="AX348" i="59"/>
  <c r="AT348" i="59"/>
  <c r="AP348" i="59"/>
  <c r="AL348" i="59"/>
  <c r="AH348" i="59"/>
  <c r="AD348" i="59"/>
  <c r="S348" i="59"/>
  <c r="N348" i="59"/>
  <c r="AX347" i="59"/>
  <c r="AT347" i="59"/>
  <c r="AP347" i="59"/>
  <c r="AL347" i="59"/>
  <c r="AH347" i="59"/>
  <c r="AD347" i="59"/>
  <c r="S347" i="59"/>
  <c r="N347" i="59"/>
  <c r="I347" i="83"/>
  <c r="AX346" i="59"/>
  <c r="AT346" i="59"/>
  <c r="AP346" i="59"/>
  <c r="AL346" i="59"/>
  <c r="AH346" i="59"/>
  <c r="AD346" i="59"/>
  <c r="S346" i="59"/>
  <c r="I346" i="83"/>
  <c r="AX345" i="59"/>
  <c r="AT345" i="59"/>
  <c r="AP345" i="59"/>
  <c r="AL345" i="59"/>
  <c r="AH345" i="59"/>
  <c r="AD345" i="59"/>
  <c r="S345" i="59"/>
  <c r="N345" i="59"/>
  <c r="AX344" i="59"/>
  <c r="AT344" i="59"/>
  <c r="AP344" i="59"/>
  <c r="AL344" i="59"/>
  <c r="AH344" i="59"/>
  <c r="AD344" i="59"/>
  <c r="S344" i="59"/>
  <c r="N344" i="59"/>
  <c r="AX343" i="59"/>
  <c r="AT343" i="59"/>
  <c r="AP343" i="59"/>
  <c r="AL343" i="59"/>
  <c r="AH343" i="59"/>
  <c r="AD343" i="59"/>
  <c r="S343" i="59"/>
  <c r="N343" i="59"/>
  <c r="AX342" i="59"/>
  <c r="AT342" i="59"/>
  <c r="AP342" i="59"/>
  <c r="AL342" i="59"/>
  <c r="AH342" i="59"/>
  <c r="AD342" i="59"/>
  <c r="S342" i="59"/>
  <c r="N342" i="59"/>
  <c r="I342" i="83"/>
  <c r="AX341" i="59"/>
  <c r="AT341" i="59"/>
  <c r="AP341" i="59"/>
  <c r="AL341" i="59"/>
  <c r="AH341" i="59"/>
  <c r="AD341" i="59"/>
  <c r="S341" i="59"/>
  <c r="N341" i="59"/>
  <c r="I341" i="83"/>
  <c r="AX340" i="59"/>
  <c r="AT340" i="59"/>
  <c r="AP340" i="59"/>
  <c r="AL340" i="59"/>
  <c r="AH340" i="59"/>
  <c r="AD340" i="59"/>
  <c r="S340" i="59"/>
  <c r="N340" i="59"/>
  <c r="AX339" i="59"/>
  <c r="AT339" i="59"/>
  <c r="AP339" i="59"/>
  <c r="AL339" i="59"/>
  <c r="AH339" i="59"/>
  <c r="AD339" i="59"/>
  <c r="S339" i="59"/>
  <c r="N339" i="59"/>
  <c r="I339" i="83"/>
  <c r="AX338" i="59"/>
  <c r="AT338" i="59"/>
  <c r="AP338" i="59"/>
  <c r="AL338" i="59"/>
  <c r="AH338" i="59"/>
  <c r="AD338" i="59"/>
  <c r="S338" i="59"/>
  <c r="N338" i="59"/>
  <c r="AP349" i="63"/>
  <c r="AP349" i="83" s="1"/>
  <c r="I348" i="83"/>
  <c r="AP347" i="63"/>
  <c r="AO347" i="83"/>
  <c r="AO340" i="83"/>
  <c r="AH348" i="83"/>
  <c r="AP339" i="63"/>
  <c r="AO339" i="83"/>
  <c r="AP344" i="63"/>
  <c r="AO344" i="83"/>
  <c r="AL348" i="83"/>
  <c r="AH349" i="83"/>
  <c r="AP338" i="63"/>
  <c r="AP341" i="63"/>
  <c r="AP343" i="63"/>
  <c r="AO343" i="83"/>
  <c r="AP348" i="63"/>
  <c r="AO348" i="83"/>
  <c r="Z349" i="83"/>
  <c r="N346" i="56"/>
  <c r="N345" i="56"/>
  <c r="N345" i="83"/>
  <c r="N344" i="56"/>
  <c r="N343" i="56"/>
  <c r="N342" i="56"/>
  <c r="N341" i="56"/>
  <c r="N340" i="56"/>
  <c r="N339" i="56"/>
  <c r="N338" i="56"/>
  <c r="N337" i="56"/>
  <c r="N336" i="56"/>
  <c r="N335" i="56"/>
  <c r="N334" i="56"/>
  <c r="N333" i="56"/>
  <c r="N332" i="56"/>
  <c r="N331" i="56"/>
  <c r="N330" i="56"/>
  <c r="N329" i="56"/>
  <c r="N328" i="56"/>
  <c r="N327" i="56"/>
  <c r="N326" i="56"/>
  <c r="N325" i="56"/>
  <c r="N324" i="56"/>
  <c r="N323" i="56"/>
  <c r="N322" i="56"/>
  <c r="N321" i="56"/>
  <c r="N320" i="56"/>
  <c r="N319" i="56"/>
  <c r="N318" i="56"/>
  <c r="N317" i="56"/>
  <c r="N316" i="56"/>
  <c r="N315" i="56"/>
  <c r="N314" i="56"/>
  <c r="N313" i="56"/>
  <c r="N312" i="56"/>
  <c r="N311" i="56"/>
  <c r="N310" i="56"/>
  <c r="N309" i="56"/>
  <c r="N308" i="56"/>
  <c r="N307" i="56"/>
  <c r="N306" i="56"/>
  <c r="N305" i="56"/>
  <c r="N304" i="56"/>
  <c r="N303" i="56"/>
  <c r="N302" i="56"/>
  <c r="N301" i="56"/>
  <c r="N300" i="56"/>
  <c r="N299" i="56"/>
  <c r="N298" i="56"/>
  <c r="N297" i="56"/>
  <c r="N296" i="56"/>
  <c r="N295" i="56"/>
  <c r="N294" i="56"/>
  <c r="N293" i="56"/>
  <c r="N292" i="56"/>
  <c r="N291" i="56"/>
  <c r="N290" i="56"/>
  <c r="N289" i="56"/>
  <c r="N288" i="56"/>
  <c r="N287" i="56"/>
  <c r="N286" i="56"/>
  <c r="N285" i="56"/>
  <c r="N284" i="56"/>
  <c r="N283" i="56"/>
  <c r="N282" i="56"/>
  <c r="N281" i="56"/>
  <c r="N280" i="56"/>
  <c r="N279" i="56"/>
  <c r="N278" i="56"/>
  <c r="N277" i="56"/>
  <c r="N276" i="56"/>
  <c r="N275" i="56"/>
  <c r="N274" i="56"/>
  <c r="N273" i="56"/>
  <c r="N272" i="56"/>
  <c r="N271" i="56"/>
  <c r="N270" i="56"/>
  <c r="N269" i="56"/>
  <c r="N268" i="56"/>
  <c r="N267" i="56"/>
  <c r="N266" i="56"/>
  <c r="N265" i="56"/>
  <c r="N264" i="56"/>
  <c r="N263" i="56"/>
  <c r="N262" i="56"/>
  <c r="N261" i="56"/>
  <c r="N260" i="56"/>
  <c r="N259" i="56"/>
  <c r="N258" i="56"/>
  <c r="N257" i="56"/>
  <c r="N256" i="56"/>
  <c r="N255" i="56"/>
  <c r="N254" i="56"/>
  <c r="N253" i="56"/>
  <c r="N252" i="56"/>
  <c r="N251" i="56"/>
  <c r="N250" i="56"/>
  <c r="N249" i="56"/>
  <c r="N248" i="56"/>
  <c r="N247" i="56"/>
  <c r="N246" i="56"/>
  <c r="N245" i="56"/>
  <c r="N244" i="56"/>
  <c r="N243" i="56"/>
  <c r="N242" i="56"/>
  <c r="N241" i="56"/>
  <c r="N240" i="56"/>
  <c r="N239" i="56"/>
  <c r="N238" i="56"/>
  <c r="N237" i="56"/>
  <c r="N236" i="56"/>
  <c r="N235" i="56"/>
  <c r="N234" i="56"/>
  <c r="N233" i="56"/>
  <c r="N232" i="56"/>
  <c r="N231" i="56"/>
  <c r="N230" i="56"/>
  <c r="N229" i="56"/>
  <c r="N228" i="56"/>
  <c r="N227" i="56"/>
  <c r="N226" i="56"/>
  <c r="N225" i="56"/>
  <c r="N224" i="56"/>
  <c r="N223" i="56"/>
  <c r="N222" i="56"/>
  <c r="N221" i="56"/>
  <c r="N220" i="56"/>
  <c r="N219" i="56"/>
  <c r="N218" i="56"/>
  <c r="N217" i="56"/>
  <c r="N216" i="56"/>
  <c r="N215" i="56"/>
  <c r="N214" i="56"/>
  <c r="N213" i="56"/>
  <c r="N212" i="56"/>
  <c r="N211" i="56"/>
  <c r="N210" i="56"/>
  <c r="N209" i="56"/>
  <c r="N208" i="56"/>
  <c r="N207" i="56"/>
  <c r="N206" i="56"/>
  <c r="N205" i="56"/>
  <c r="N204" i="56"/>
  <c r="N203" i="56"/>
  <c r="N202" i="56"/>
  <c r="N201" i="56"/>
  <c r="N200" i="56"/>
  <c r="N199" i="56"/>
  <c r="N198" i="56"/>
  <c r="N197" i="56"/>
  <c r="N196" i="56"/>
  <c r="N195" i="56"/>
  <c r="N194" i="56"/>
  <c r="N193" i="56"/>
  <c r="N192" i="56"/>
  <c r="N191" i="56"/>
  <c r="N190" i="56"/>
  <c r="N189" i="56"/>
  <c r="N188" i="56"/>
  <c r="N187" i="56"/>
  <c r="N186" i="56"/>
  <c r="N185" i="56"/>
  <c r="N184" i="56"/>
  <c r="N183" i="56"/>
  <c r="N182" i="56"/>
  <c r="N181" i="56"/>
  <c r="N180" i="56"/>
  <c r="N179" i="56"/>
  <c r="N178" i="56"/>
  <c r="N177" i="56"/>
  <c r="N176" i="56"/>
  <c r="N175" i="56"/>
  <c r="N174" i="56"/>
  <c r="N173" i="56"/>
  <c r="N172" i="56"/>
  <c r="N171" i="56"/>
  <c r="N170" i="56"/>
  <c r="N169" i="56"/>
  <c r="N168" i="56"/>
  <c r="N167" i="56"/>
  <c r="N166" i="56"/>
  <c r="N165" i="56"/>
  <c r="N164" i="56"/>
  <c r="N163" i="56"/>
  <c r="N162" i="56"/>
  <c r="N161" i="56"/>
  <c r="N160" i="56"/>
  <c r="N159" i="56"/>
  <c r="N158" i="56"/>
  <c r="N157" i="56"/>
  <c r="N156" i="56"/>
  <c r="N155" i="56"/>
  <c r="N154" i="56"/>
  <c r="N153" i="56"/>
  <c r="N152" i="56"/>
  <c r="N151" i="56"/>
  <c r="N150" i="56"/>
  <c r="N149" i="56"/>
  <c r="N148" i="56"/>
  <c r="N147" i="56"/>
  <c r="N146" i="56"/>
  <c r="N145" i="56"/>
  <c r="N144" i="56"/>
  <c r="N143" i="56"/>
  <c r="N142" i="56"/>
  <c r="N141" i="56"/>
  <c r="N140" i="56"/>
  <c r="N139" i="56"/>
  <c r="N138" i="56"/>
  <c r="N137" i="56"/>
  <c r="N136" i="56"/>
  <c r="N135" i="56"/>
  <c r="N134" i="56"/>
  <c r="N133" i="56"/>
  <c r="N132" i="56"/>
  <c r="N131" i="56"/>
  <c r="N130" i="56"/>
  <c r="N129" i="56"/>
  <c r="N128" i="56"/>
  <c r="N127" i="56"/>
  <c r="N126" i="56"/>
  <c r="N125" i="56"/>
  <c r="N124" i="56"/>
  <c r="N123" i="56"/>
  <c r="N122" i="56"/>
  <c r="N121" i="56"/>
  <c r="N120" i="56"/>
  <c r="N119" i="56"/>
  <c r="N118" i="56"/>
  <c r="N117" i="56"/>
  <c r="N116" i="56"/>
  <c r="N115" i="56"/>
  <c r="N114" i="56"/>
  <c r="N113" i="56"/>
  <c r="N112" i="56"/>
  <c r="N111" i="56"/>
  <c r="N110" i="56"/>
  <c r="N109" i="56"/>
  <c r="N108" i="56"/>
  <c r="N107" i="56"/>
  <c r="N106" i="56"/>
  <c r="N105" i="56"/>
  <c r="N104" i="56"/>
  <c r="N103" i="56"/>
  <c r="N102" i="56"/>
  <c r="N101" i="56"/>
  <c r="N100" i="56"/>
  <c r="N99" i="56"/>
  <c r="N98" i="56"/>
  <c r="N97" i="56"/>
  <c r="N96" i="56"/>
  <c r="N95" i="56"/>
  <c r="N94" i="56"/>
  <c r="N93" i="56"/>
  <c r="N92" i="56"/>
  <c r="N91" i="56"/>
  <c r="N90" i="56"/>
  <c r="N89" i="56"/>
  <c r="N88" i="56"/>
  <c r="N87" i="56"/>
  <c r="N86" i="56"/>
  <c r="N85" i="56"/>
  <c r="N84" i="56"/>
  <c r="N83" i="56"/>
  <c r="N82" i="56"/>
  <c r="N81" i="56"/>
  <c r="N80" i="56"/>
  <c r="N79" i="56"/>
  <c r="N78" i="56"/>
  <c r="N77" i="56"/>
  <c r="N76" i="56"/>
  <c r="N75" i="56"/>
  <c r="N74" i="56"/>
  <c r="N73" i="56"/>
  <c r="N72" i="56"/>
  <c r="N71" i="56"/>
  <c r="N70" i="56"/>
  <c r="N69" i="56"/>
  <c r="N68" i="56"/>
  <c r="N67" i="56"/>
  <c r="N66" i="56"/>
  <c r="N65" i="56"/>
  <c r="N64" i="56"/>
  <c r="N63" i="56"/>
  <c r="N62" i="56"/>
  <c r="N61" i="56"/>
  <c r="N60" i="56"/>
  <c r="N59" i="56"/>
  <c r="N58" i="56"/>
  <c r="N57" i="56"/>
  <c r="N56" i="56"/>
  <c r="N55" i="56"/>
  <c r="N54" i="56"/>
  <c r="N53" i="56"/>
  <c r="N52" i="56"/>
  <c r="N51" i="56"/>
  <c r="N50" i="56"/>
  <c r="N49" i="56"/>
  <c r="N48" i="56"/>
  <c r="N47" i="56"/>
  <c r="N46" i="56"/>
  <c r="N45" i="56"/>
  <c r="N44" i="56"/>
  <c r="N43" i="56"/>
  <c r="N42" i="56"/>
  <c r="N41" i="56"/>
  <c r="N40" i="56"/>
  <c r="N39" i="56"/>
  <c r="N38" i="56"/>
  <c r="N37" i="56"/>
  <c r="N36" i="56"/>
  <c r="N35" i="56"/>
  <c r="N34" i="56"/>
  <c r="N33" i="56"/>
  <c r="N32" i="56"/>
  <c r="N31" i="56"/>
  <c r="N30" i="56"/>
  <c r="N29" i="56"/>
  <c r="N28" i="56"/>
  <c r="N27" i="56"/>
  <c r="N26" i="56"/>
  <c r="N25" i="56"/>
  <c r="N24" i="56"/>
  <c r="N23" i="56"/>
  <c r="N22" i="56"/>
  <c r="N21" i="56"/>
  <c r="N20" i="56"/>
  <c r="N19" i="56"/>
  <c r="N18" i="56"/>
  <c r="N17" i="56"/>
  <c r="N16" i="56"/>
  <c r="N15" i="56"/>
  <c r="N14" i="56"/>
  <c r="N13" i="56"/>
  <c r="N12" i="56"/>
  <c r="N11" i="56"/>
  <c r="N10" i="56"/>
  <c r="N9" i="56"/>
  <c r="N8" i="56"/>
  <c r="N7" i="56"/>
  <c r="N6" i="56"/>
  <c r="N5" i="56"/>
  <c r="N4" i="56"/>
  <c r="N3" i="56"/>
  <c r="N2" i="56"/>
  <c r="N347" i="56"/>
  <c r="BC347" i="56"/>
  <c r="AX347" i="56"/>
  <c r="AT347" i="56"/>
  <c r="AP347" i="56"/>
  <c r="AL347" i="56"/>
  <c r="AH347" i="56"/>
  <c r="Z347" i="56"/>
  <c r="Z347" i="83" s="1"/>
  <c r="G347" i="56"/>
  <c r="G347" i="83"/>
  <c r="BC346" i="56"/>
  <c r="AX346" i="56"/>
  <c r="AT346" i="56"/>
  <c r="AP346" i="56"/>
  <c r="AP346" i="83"/>
  <c r="AL346" i="56"/>
  <c r="AH346" i="56"/>
  <c r="AH346" i="83" s="1"/>
  <c r="Z346" i="56"/>
  <c r="G346" i="56"/>
  <c r="G346" i="83"/>
  <c r="BC345" i="56"/>
  <c r="AX345" i="56"/>
  <c r="AT345" i="56"/>
  <c r="AP345" i="56"/>
  <c r="AL345" i="56"/>
  <c r="AH345" i="56"/>
  <c r="AH345" i="83"/>
  <c r="Z345" i="56"/>
  <c r="G345" i="56"/>
  <c r="G345" i="83"/>
  <c r="BC344" i="56"/>
  <c r="AX344" i="56"/>
  <c r="AT344" i="56"/>
  <c r="AP344" i="56"/>
  <c r="AL344" i="56"/>
  <c r="AH344" i="56"/>
  <c r="Z344" i="56"/>
  <c r="S344" i="83"/>
  <c r="G344" i="56"/>
  <c r="G344" i="83" s="1"/>
  <c r="BC343" i="56"/>
  <c r="AX343" i="56"/>
  <c r="AT343" i="56"/>
  <c r="AP343" i="56"/>
  <c r="AP343" i="83"/>
  <c r="AL343" i="56"/>
  <c r="AH343" i="56"/>
  <c r="AH343" i="83" s="1"/>
  <c r="Z343" i="56"/>
  <c r="AC343" i="56" s="1"/>
  <c r="AD343" i="56" s="1"/>
  <c r="G343" i="56"/>
  <c r="G343" i="83"/>
  <c r="BC342" i="56"/>
  <c r="AX342" i="56"/>
  <c r="AT342" i="56"/>
  <c r="AP342" i="56"/>
  <c r="AL342" i="56"/>
  <c r="AL342" i="83" s="1"/>
  <c r="AH342" i="56"/>
  <c r="Z342" i="56"/>
  <c r="AC342" i="56" s="1"/>
  <c r="AD342" i="56" s="1"/>
  <c r="G342" i="56"/>
  <c r="G342" i="83"/>
  <c r="AC346" i="56"/>
  <c r="AD346" i="56" s="1"/>
  <c r="Z346" i="83"/>
  <c r="AC347" i="56"/>
  <c r="AD347" i="56"/>
  <c r="AC344" i="56"/>
  <c r="AD344" i="56"/>
  <c r="AC345" i="56"/>
  <c r="AD345" i="56" s="1"/>
  <c r="Z345" i="83"/>
  <c r="AX337" i="76"/>
  <c r="AT337" i="76"/>
  <c r="AP337" i="76"/>
  <c r="AL337" i="76"/>
  <c r="AH337" i="76"/>
  <c r="Z337" i="76"/>
  <c r="AC337" i="76"/>
  <c r="AD337" i="76" s="1"/>
  <c r="S337" i="76"/>
  <c r="T337" i="76" s="1"/>
  <c r="T337" i="83" s="1"/>
  <c r="N337" i="76"/>
  <c r="O337" i="76" s="1"/>
  <c r="H337" i="76"/>
  <c r="AX336" i="76"/>
  <c r="AT336" i="76"/>
  <c r="AP336" i="76"/>
  <c r="AL336" i="76"/>
  <c r="AH336" i="76"/>
  <c r="Z336" i="76"/>
  <c r="AC336" i="76" s="1"/>
  <c r="AD336" i="76" s="1"/>
  <c r="S336" i="76"/>
  <c r="T336" i="76" s="1"/>
  <c r="T336" i="83" s="1"/>
  <c r="N336" i="76"/>
  <c r="O336" i="76" s="1"/>
  <c r="H336" i="76"/>
  <c r="AX335" i="76"/>
  <c r="AT335" i="76"/>
  <c r="AP335" i="76"/>
  <c r="AL335" i="76"/>
  <c r="AH335" i="76"/>
  <c r="Z335" i="76"/>
  <c r="AC335" i="76" s="1"/>
  <c r="AD335" i="76" s="1"/>
  <c r="S335" i="76"/>
  <c r="T335" i="76" s="1"/>
  <c r="T335" i="83" s="1"/>
  <c r="N335" i="76"/>
  <c r="O335" i="76"/>
  <c r="H335" i="76"/>
  <c r="AX334" i="76"/>
  <c r="AT334" i="76"/>
  <c r="AP334" i="76"/>
  <c r="AL334" i="76"/>
  <c r="AH334" i="76"/>
  <c r="Z334" i="76"/>
  <c r="AC334" i="76" s="1"/>
  <c r="AD334" i="76" s="1"/>
  <c r="S334" i="76"/>
  <c r="T334" i="76"/>
  <c r="T334" i="83" s="1"/>
  <c r="N334" i="76"/>
  <c r="O334" i="76" s="1"/>
  <c r="H334" i="76"/>
  <c r="AX333" i="76"/>
  <c r="AT333" i="76"/>
  <c r="AP333" i="76"/>
  <c r="AL333" i="76"/>
  <c r="AH333" i="76"/>
  <c r="Z333" i="76"/>
  <c r="AC333" i="76"/>
  <c r="AD333" i="76" s="1"/>
  <c r="S333" i="76"/>
  <c r="T333" i="76" s="1"/>
  <c r="T333" i="83" s="1"/>
  <c r="N333" i="76"/>
  <c r="O333" i="76" s="1"/>
  <c r="H333" i="76"/>
  <c r="AX332" i="76"/>
  <c r="AT332" i="76"/>
  <c r="AP332" i="76"/>
  <c r="AL332" i="76"/>
  <c r="AH332" i="76"/>
  <c r="Z332" i="76"/>
  <c r="AC332" i="76" s="1"/>
  <c r="AD332" i="76" s="1"/>
  <c r="S332" i="76"/>
  <c r="T332" i="76" s="1"/>
  <c r="T332" i="83" s="1"/>
  <c r="N332" i="76"/>
  <c r="O332" i="76" s="1"/>
  <c r="H332" i="76"/>
  <c r="AX331" i="76"/>
  <c r="AT331" i="76"/>
  <c r="AP331" i="76"/>
  <c r="AL331" i="76"/>
  <c r="AH331" i="76"/>
  <c r="Z331" i="76"/>
  <c r="AC331" i="76" s="1"/>
  <c r="AD331" i="76" s="1"/>
  <c r="S331" i="76"/>
  <c r="T331" i="76" s="1"/>
  <c r="T331" i="83" s="1"/>
  <c r="N331" i="76"/>
  <c r="O331" i="76"/>
  <c r="H331" i="76"/>
  <c r="AX330" i="76"/>
  <c r="AT330" i="76"/>
  <c r="AP330" i="76"/>
  <c r="AL330" i="76"/>
  <c r="AH330" i="76"/>
  <c r="Z330" i="76"/>
  <c r="AC330" i="76" s="1"/>
  <c r="AD330" i="76" s="1"/>
  <c r="S330" i="76"/>
  <c r="T330" i="76"/>
  <c r="T330" i="83" s="1"/>
  <c r="N330" i="76"/>
  <c r="O330" i="76" s="1"/>
  <c r="H330" i="76"/>
  <c r="AX329" i="76"/>
  <c r="AT329" i="76"/>
  <c r="AP329" i="76"/>
  <c r="AL329" i="76"/>
  <c r="AH329" i="76"/>
  <c r="Z329" i="76"/>
  <c r="AC329" i="76"/>
  <c r="AD329" i="76" s="1"/>
  <c r="S329" i="76"/>
  <c r="T329" i="76" s="1"/>
  <c r="T329" i="83" s="1"/>
  <c r="N329" i="76"/>
  <c r="O329" i="76" s="1"/>
  <c r="H329" i="76"/>
  <c r="AX328" i="76"/>
  <c r="AT328" i="76"/>
  <c r="AP328" i="76"/>
  <c r="AL328" i="76"/>
  <c r="AH328" i="76"/>
  <c r="Z328" i="76"/>
  <c r="AC328" i="76" s="1"/>
  <c r="AD328" i="76" s="1"/>
  <c r="S328" i="76"/>
  <c r="T328" i="76" s="1"/>
  <c r="T328" i="83" s="1"/>
  <c r="N328" i="76"/>
  <c r="O328" i="76" s="1"/>
  <c r="H328" i="76"/>
  <c r="AX327" i="76"/>
  <c r="AT327" i="76"/>
  <c r="AP327" i="76"/>
  <c r="AL327" i="76"/>
  <c r="AH327" i="76"/>
  <c r="Z327" i="76"/>
  <c r="AC327" i="76" s="1"/>
  <c r="AD327" i="76" s="1"/>
  <c r="S327" i="76"/>
  <c r="T327" i="76" s="1"/>
  <c r="T327" i="83" s="1"/>
  <c r="N327" i="76"/>
  <c r="O327" i="76"/>
  <c r="H327" i="76"/>
  <c r="AX326" i="76"/>
  <c r="AT326" i="76"/>
  <c r="AP326" i="76"/>
  <c r="AL326" i="76"/>
  <c r="AH326" i="76"/>
  <c r="Z326" i="76"/>
  <c r="AC326" i="76" s="1"/>
  <c r="AD326" i="76" s="1"/>
  <c r="S326" i="76"/>
  <c r="T326" i="76"/>
  <c r="T326" i="83" s="1"/>
  <c r="N326" i="76"/>
  <c r="O326" i="76" s="1"/>
  <c r="H326" i="76"/>
  <c r="AX325" i="76"/>
  <c r="AT325" i="76"/>
  <c r="AP325" i="76"/>
  <c r="AL325" i="76"/>
  <c r="AH325" i="76"/>
  <c r="Z325" i="76"/>
  <c r="AC325" i="76"/>
  <c r="AD325" i="76" s="1"/>
  <c r="S325" i="76"/>
  <c r="T325" i="76" s="1"/>
  <c r="T325" i="83" s="1"/>
  <c r="N325" i="76"/>
  <c r="O325" i="76" s="1"/>
  <c r="H325" i="76"/>
  <c r="AX324" i="76"/>
  <c r="AT324" i="76"/>
  <c r="AP324" i="76"/>
  <c r="AL324" i="76"/>
  <c r="AH324" i="76"/>
  <c r="Z324" i="76"/>
  <c r="AC324" i="76" s="1"/>
  <c r="AD324" i="76" s="1"/>
  <c r="S324" i="76"/>
  <c r="T324" i="76" s="1"/>
  <c r="T324" i="83" s="1"/>
  <c r="N324" i="76"/>
  <c r="O324" i="76" s="1"/>
  <c r="H324" i="76"/>
  <c r="AX323" i="76"/>
  <c r="AT323" i="76"/>
  <c r="AP323" i="76"/>
  <c r="AL323" i="76"/>
  <c r="AH323" i="76"/>
  <c r="Z323" i="76"/>
  <c r="AC323" i="76" s="1"/>
  <c r="AD323" i="76" s="1"/>
  <c r="S323" i="76"/>
  <c r="T323" i="76" s="1"/>
  <c r="T323" i="83" s="1"/>
  <c r="N323" i="76"/>
  <c r="O323" i="76" s="1"/>
  <c r="H323" i="76"/>
  <c r="AX322" i="76"/>
  <c r="AT322" i="76"/>
  <c r="AP322" i="76"/>
  <c r="AL322" i="76"/>
  <c r="AH322" i="76"/>
  <c r="Z322" i="76"/>
  <c r="AC322" i="76" s="1"/>
  <c r="AD322" i="76" s="1"/>
  <c r="S322" i="76"/>
  <c r="T322" i="76" s="1"/>
  <c r="T322" i="83" s="1"/>
  <c r="N322" i="76"/>
  <c r="O322" i="76" s="1"/>
  <c r="H322" i="76"/>
  <c r="AX321" i="76"/>
  <c r="AT321" i="76"/>
  <c r="AP321" i="76"/>
  <c r="AL321" i="76"/>
  <c r="AH321" i="76"/>
  <c r="Z321" i="76"/>
  <c r="AC321" i="76" s="1"/>
  <c r="AD321" i="76" s="1"/>
  <c r="S321" i="76"/>
  <c r="T321" i="76" s="1"/>
  <c r="T321" i="83" s="1"/>
  <c r="N321" i="76"/>
  <c r="O321" i="76" s="1"/>
  <c r="H321" i="76"/>
  <c r="AX320" i="76"/>
  <c r="AT320" i="76"/>
  <c r="AP320" i="76"/>
  <c r="AL320" i="76"/>
  <c r="AH320" i="76"/>
  <c r="Z320" i="76"/>
  <c r="AC320" i="76" s="1"/>
  <c r="AD320" i="76" s="1"/>
  <c r="S320" i="76"/>
  <c r="T320" i="76" s="1"/>
  <c r="N320" i="76"/>
  <c r="O320" i="76"/>
  <c r="H320" i="76"/>
  <c r="AX319" i="76"/>
  <c r="AT319" i="76"/>
  <c r="AP319" i="76"/>
  <c r="AL319" i="76"/>
  <c r="AH319" i="76"/>
  <c r="Z319" i="76"/>
  <c r="AC319" i="76"/>
  <c r="AD319" i="76" s="1"/>
  <c r="S319" i="76"/>
  <c r="T319" i="76"/>
  <c r="T319" i="83" s="1"/>
  <c r="N319" i="76"/>
  <c r="O319" i="76"/>
  <c r="H319" i="76"/>
  <c r="AX318" i="76"/>
  <c r="AT318" i="76"/>
  <c r="AP318" i="76"/>
  <c r="AL318" i="76"/>
  <c r="AH318" i="76"/>
  <c r="Z318" i="76"/>
  <c r="AC318" i="76"/>
  <c r="AD318" i="76" s="1"/>
  <c r="S318" i="76"/>
  <c r="T318" i="76"/>
  <c r="T318" i="83" s="1"/>
  <c r="N318" i="76"/>
  <c r="O318" i="76" s="1"/>
  <c r="H318" i="76"/>
  <c r="AX317" i="76"/>
  <c r="AT317" i="76"/>
  <c r="AP317" i="76"/>
  <c r="AL317" i="76"/>
  <c r="AH317" i="76"/>
  <c r="Z317" i="76"/>
  <c r="AC317" i="76"/>
  <c r="AD317" i="76" s="1"/>
  <c r="S317" i="76"/>
  <c r="T317" i="76" s="1"/>
  <c r="T317" i="83" s="1"/>
  <c r="N317" i="76"/>
  <c r="O317" i="76"/>
  <c r="H317" i="76"/>
  <c r="AX316" i="76"/>
  <c r="AT316" i="76"/>
  <c r="AP316" i="76"/>
  <c r="AL316" i="76"/>
  <c r="AH316" i="76"/>
  <c r="Z316" i="76"/>
  <c r="AC316" i="76" s="1"/>
  <c r="AD316" i="76" s="1"/>
  <c r="S316" i="76"/>
  <c r="T316" i="76"/>
  <c r="T316" i="83"/>
  <c r="N316" i="76"/>
  <c r="O316" i="76"/>
  <c r="H316" i="76"/>
  <c r="AX315" i="76"/>
  <c r="AT315" i="76"/>
  <c r="AP315" i="76"/>
  <c r="AL315" i="76"/>
  <c r="AH315" i="76"/>
  <c r="Z315" i="76"/>
  <c r="AC315" i="76"/>
  <c r="AD315" i="76"/>
  <c r="S315" i="76"/>
  <c r="T315" i="76"/>
  <c r="T315" i="83"/>
  <c r="N315" i="76"/>
  <c r="O315" i="76"/>
  <c r="H315" i="76"/>
  <c r="AX314" i="76"/>
  <c r="AT314" i="76"/>
  <c r="AP314" i="76"/>
  <c r="AL314" i="76"/>
  <c r="AH314" i="76"/>
  <c r="Z314" i="76"/>
  <c r="AC314" i="76"/>
  <c r="AD314" i="76"/>
  <c r="S314" i="76"/>
  <c r="T314" i="76"/>
  <c r="T314" i="83"/>
  <c r="N314" i="76"/>
  <c r="O314" i="76" s="1"/>
  <c r="H314" i="76"/>
  <c r="AX313" i="76"/>
  <c r="AT313" i="76"/>
  <c r="AP313" i="76"/>
  <c r="AL313" i="76"/>
  <c r="AH313" i="76"/>
  <c r="Z313" i="76"/>
  <c r="AC313" i="76"/>
  <c r="AD313" i="76"/>
  <c r="S313" i="76"/>
  <c r="T313" i="76" s="1"/>
  <c r="T313" i="83" s="1"/>
  <c r="N313" i="76"/>
  <c r="O313" i="76" s="1"/>
  <c r="H313" i="76"/>
  <c r="AX312" i="76"/>
  <c r="AT312" i="76"/>
  <c r="AP312" i="76"/>
  <c r="AL312" i="76"/>
  <c r="AH312" i="76"/>
  <c r="Z312" i="76"/>
  <c r="AC312" i="76" s="1"/>
  <c r="AD312" i="76" s="1"/>
  <c r="S312" i="76"/>
  <c r="T312" i="76"/>
  <c r="T312" i="83"/>
  <c r="N312" i="76"/>
  <c r="O312" i="76"/>
  <c r="H312" i="76"/>
  <c r="AX311" i="76"/>
  <c r="AT311" i="76"/>
  <c r="AP311" i="76"/>
  <c r="AL311" i="76"/>
  <c r="AH311" i="76"/>
  <c r="Z311" i="76"/>
  <c r="AC311" i="76"/>
  <c r="AD311" i="76"/>
  <c r="S311" i="76"/>
  <c r="T311" i="76"/>
  <c r="T311" i="83"/>
  <c r="N311" i="76"/>
  <c r="O311" i="76"/>
  <c r="H311" i="76"/>
  <c r="AX310" i="76"/>
  <c r="AT310" i="76"/>
  <c r="AP310" i="76"/>
  <c r="AL310" i="76"/>
  <c r="AH310" i="76"/>
  <c r="Z310" i="76"/>
  <c r="AC310" i="76"/>
  <c r="AD310" i="76"/>
  <c r="S310" i="76"/>
  <c r="T310" i="76"/>
  <c r="T310" i="83"/>
  <c r="N310" i="76"/>
  <c r="O310" i="76" s="1"/>
  <c r="H310" i="76"/>
  <c r="AX309" i="76"/>
  <c r="AT309" i="76"/>
  <c r="AP309" i="76"/>
  <c r="AL309" i="76"/>
  <c r="AH309" i="76"/>
  <c r="Z309" i="76"/>
  <c r="AC309" i="76"/>
  <c r="AD309" i="76"/>
  <c r="S309" i="76"/>
  <c r="T309" i="76" s="1"/>
  <c r="T309" i="83" s="1"/>
  <c r="N309" i="76"/>
  <c r="O309" i="76" s="1"/>
  <c r="H309" i="76"/>
  <c r="AX308" i="76"/>
  <c r="AT308" i="76"/>
  <c r="AP308" i="76"/>
  <c r="AL308" i="76"/>
  <c r="AH308" i="76"/>
  <c r="Z308" i="76"/>
  <c r="AC308" i="76" s="1"/>
  <c r="AD308" i="76" s="1"/>
  <c r="S308" i="76"/>
  <c r="T308" i="76" s="1"/>
  <c r="N308" i="76"/>
  <c r="O308" i="76" s="1"/>
  <c r="H308" i="76"/>
  <c r="AX307" i="76"/>
  <c r="AT307" i="76"/>
  <c r="AP307" i="76"/>
  <c r="AL307" i="76"/>
  <c r="AH307" i="76"/>
  <c r="Z307" i="76"/>
  <c r="AC307" i="76" s="1"/>
  <c r="AD307" i="76" s="1"/>
  <c r="S307" i="76"/>
  <c r="T307" i="76" s="1"/>
  <c r="T307" i="83" s="1"/>
  <c r="N307" i="76"/>
  <c r="O307" i="76" s="1"/>
  <c r="H307" i="76"/>
  <c r="AX306" i="76"/>
  <c r="AT306" i="76"/>
  <c r="AP306" i="76"/>
  <c r="AL306" i="76"/>
  <c r="AH306" i="76"/>
  <c r="Z306" i="76"/>
  <c r="AC306" i="76"/>
  <c r="AD306" i="76"/>
  <c r="S306" i="76"/>
  <c r="T306" i="76" s="1"/>
  <c r="T306" i="83" s="1"/>
  <c r="N306" i="76"/>
  <c r="O306" i="76"/>
  <c r="H306" i="76"/>
  <c r="AX305" i="76"/>
  <c r="AT305" i="76"/>
  <c r="AP305" i="76"/>
  <c r="AL305" i="76"/>
  <c r="AH305" i="76"/>
  <c r="Z305" i="76"/>
  <c r="AC305" i="76" s="1"/>
  <c r="AD305" i="76" s="1"/>
  <c r="S305" i="76"/>
  <c r="T305" i="76"/>
  <c r="T305" i="83" s="1"/>
  <c r="N305" i="76"/>
  <c r="O305" i="76" s="1"/>
  <c r="H305" i="76"/>
  <c r="AX304" i="76"/>
  <c r="AT304" i="76"/>
  <c r="AP304" i="76"/>
  <c r="AL304" i="76"/>
  <c r="AH304" i="76"/>
  <c r="Z304" i="76"/>
  <c r="AC304" i="76"/>
  <c r="AD304" i="76" s="1"/>
  <c r="S304" i="76"/>
  <c r="T304" i="76" s="1"/>
  <c r="T304" i="83" s="1"/>
  <c r="N304" i="76"/>
  <c r="O304" i="76" s="1"/>
  <c r="H304" i="76"/>
  <c r="AX303" i="76"/>
  <c r="AT303" i="76"/>
  <c r="AP303" i="76"/>
  <c r="AL303" i="76"/>
  <c r="AH303" i="76"/>
  <c r="Z303" i="76"/>
  <c r="AC303" i="76" s="1"/>
  <c r="AD303" i="76" s="1"/>
  <c r="S303" i="76"/>
  <c r="T303" i="76" s="1"/>
  <c r="T303" i="83" s="1"/>
  <c r="N303" i="76"/>
  <c r="O303" i="76" s="1"/>
  <c r="H303" i="76"/>
  <c r="AX302" i="76"/>
  <c r="AT302" i="76"/>
  <c r="AP302" i="76"/>
  <c r="AL302" i="76"/>
  <c r="AH302" i="76"/>
  <c r="Z302" i="76"/>
  <c r="AC302" i="76"/>
  <c r="AD302" i="76"/>
  <c r="S302" i="76"/>
  <c r="T302" i="76" s="1"/>
  <c r="T302" i="83" s="1"/>
  <c r="N302" i="76"/>
  <c r="O302" i="76"/>
  <c r="H302" i="76"/>
  <c r="AX301" i="76"/>
  <c r="AT301" i="76"/>
  <c r="AP301" i="76"/>
  <c r="AL301" i="76"/>
  <c r="AH301" i="76"/>
  <c r="Z301" i="76"/>
  <c r="AC301" i="76" s="1"/>
  <c r="AD301" i="76" s="1"/>
  <c r="S301" i="76"/>
  <c r="T301" i="76"/>
  <c r="T301" i="83" s="1"/>
  <c r="N301" i="76"/>
  <c r="O301" i="76" s="1"/>
  <c r="H301" i="76"/>
  <c r="AX300" i="76"/>
  <c r="AT300" i="76"/>
  <c r="AP300" i="76"/>
  <c r="AL300" i="76"/>
  <c r="AH300" i="76"/>
  <c r="Z300" i="76"/>
  <c r="AC300" i="76"/>
  <c r="AD300" i="76" s="1"/>
  <c r="S300" i="76"/>
  <c r="T300" i="76" s="1"/>
  <c r="T300" i="83" s="1"/>
  <c r="N300" i="76"/>
  <c r="O300" i="76" s="1"/>
  <c r="H300" i="76"/>
  <c r="AX299" i="76"/>
  <c r="AT299" i="76"/>
  <c r="AP299" i="76"/>
  <c r="AL299" i="76"/>
  <c r="AH299" i="76"/>
  <c r="Z299" i="76"/>
  <c r="AC299" i="76" s="1"/>
  <c r="AD299" i="76" s="1"/>
  <c r="S299" i="76"/>
  <c r="T299" i="76"/>
  <c r="T299" i="83"/>
  <c r="N299" i="76"/>
  <c r="O299" i="76" s="1"/>
  <c r="H299" i="76"/>
  <c r="AX298" i="76"/>
  <c r="AT298" i="76"/>
  <c r="AP298" i="76"/>
  <c r="AL298" i="76"/>
  <c r="AH298" i="76"/>
  <c r="Z298" i="76"/>
  <c r="AC298" i="76"/>
  <c r="AD298" i="76"/>
  <c r="S298" i="76"/>
  <c r="T298" i="76" s="1"/>
  <c r="T298" i="83" s="1"/>
  <c r="N298" i="76"/>
  <c r="O298" i="76"/>
  <c r="H298" i="76"/>
  <c r="AX297" i="76"/>
  <c r="AT297" i="76"/>
  <c r="AP297" i="76"/>
  <c r="AL297" i="76"/>
  <c r="AH297" i="76"/>
  <c r="Z297" i="76"/>
  <c r="AC297" i="76" s="1"/>
  <c r="AD297" i="76" s="1"/>
  <c r="S297" i="76"/>
  <c r="T297" i="76"/>
  <c r="T297" i="83" s="1"/>
  <c r="N297" i="76"/>
  <c r="O297" i="76" s="1"/>
  <c r="H297" i="76"/>
  <c r="AX296" i="76"/>
  <c r="AT296" i="76"/>
  <c r="AP296" i="76"/>
  <c r="AL296" i="76"/>
  <c r="AH296" i="76"/>
  <c r="Z296" i="76"/>
  <c r="AC296" i="76"/>
  <c r="AD296" i="76" s="1"/>
  <c r="S296" i="76"/>
  <c r="T296" i="76" s="1"/>
  <c r="T296" i="83" s="1"/>
  <c r="N296" i="76"/>
  <c r="O296" i="76" s="1"/>
  <c r="H296" i="76"/>
  <c r="AX295" i="76"/>
  <c r="AT295" i="76"/>
  <c r="AP295" i="76"/>
  <c r="AL295" i="76"/>
  <c r="AH295" i="76"/>
  <c r="Z295" i="76"/>
  <c r="AC295" i="76" s="1"/>
  <c r="AD295" i="76" s="1"/>
  <c r="S295" i="76"/>
  <c r="T295" i="76" s="1"/>
  <c r="T295" i="83" s="1"/>
  <c r="N295" i="76"/>
  <c r="O295" i="76" s="1"/>
  <c r="H295" i="76"/>
  <c r="AX294" i="76"/>
  <c r="AT294" i="76"/>
  <c r="AP294" i="76"/>
  <c r="AL294" i="76"/>
  <c r="AH294" i="76"/>
  <c r="Z294" i="76"/>
  <c r="AC294" i="76" s="1"/>
  <c r="AD294" i="76" s="1"/>
  <c r="S294" i="76"/>
  <c r="T294" i="76" s="1"/>
  <c r="T294" i="83" s="1"/>
  <c r="N294" i="76"/>
  <c r="O294" i="76"/>
  <c r="H294" i="76"/>
  <c r="AX293" i="76"/>
  <c r="AT293" i="76"/>
  <c r="AP293" i="76"/>
  <c r="AL293" i="76"/>
  <c r="AH293" i="76"/>
  <c r="Z293" i="76"/>
  <c r="AC293" i="76" s="1"/>
  <c r="AD293" i="76" s="1"/>
  <c r="S293" i="76"/>
  <c r="T293" i="76"/>
  <c r="T293" i="83" s="1"/>
  <c r="N293" i="76"/>
  <c r="O293" i="76" s="1"/>
  <c r="H293" i="76"/>
  <c r="AX292" i="76"/>
  <c r="AT292" i="76"/>
  <c r="AP292" i="76"/>
  <c r="AL292" i="76"/>
  <c r="AH292" i="76"/>
  <c r="Z292" i="76"/>
  <c r="AC292" i="76"/>
  <c r="AD292" i="76" s="1"/>
  <c r="S292" i="76"/>
  <c r="T292" i="76" s="1"/>
  <c r="T292" i="83" s="1"/>
  <c r="N292" i="76"/>
  <c r="O292" i="76" s="1"/>
  <c r="H292" i="76"/>
  <c r="AX291" i="76"/>
  <c r="AT291" i="76"/>
  <c r="AP291" i="76"/>
  <c r="AL291" i="76"/>
  <c r="AH291" i="76"/>
  <c r="Z291" i="76"/>
  <c r="AC291" i="76" s="1"/>
  <c r="AD291" i="76" s="1"/>
  <c r="S291" i="76"/>
  <c r="T291" i="76" s="1"/>
  <c r="T291" i="83" s="1"/>
  <c r="N291" i="76"/>
  <c r="O291" i="76" s="1"/>
  <c r="H291" i="76"/>
  <c r="AX290" i="76"/>
  <c r="AT290" i="76"/>
  <c r="AP290" i="76"/>
  <c r="AL290" i="76"/>
  <c r="AH290" i="76"/>
  <c r="Z290" i="76"/>
  <c r="AC290" i="76" s="1"/>
  <c r="AD290" i="76" s="1"/>
  <c r="S290" i="76"/>
  <c r="T290" i="76" s="1"/>
  <c r="T290" i="83" s="1"/>
  <c r="N290" i="76"/>
  <c r="O290" i="76"/>
  <c r="H290" i="76"/>
  <c r="AX289" i="76"/>
  <c r="AT289" i="76"/>
  <c r="AP289" i="76"/>
  <c r="AL289" i="76"/>
  <c r="AH289" i="76"/>
  <c r="Z289" i="76"/>
  <c r="AC289" i="76" s="1"/>
  <c r="AD289" i="76" s="1"/>
  <c r="S289" i="76"/>
  <c r="T289" i="76"/>
  <c r="T289" i="83" s="1"/>
  <c r="N289" i="76"/>
  <c r="O289" i="76" s="1"/>
  <c r="H289" i="76"/>
  <c r="AX288" i="76"/>
  <c r="AT288" i="76"/>
  <c r="AP288" i="76"/>
  <c r="AL288" i="76"/>
  <c r="AH288" i="76"/>
  <c r="Z288" i="76"/>
  <c r="AC288" i="76"/>
  <c r="AD288" i="76" s="1"/>
  <c r="S288" i="76"/>
  <c r="T288" i="76" s="1"/>
  <c r="T288" i="83" s="1"/>
  <c r="N288" i="76"/>
  <c r="O288" i="76" s="1"/>
  <c r="H288" i="76"/>
  <c r="AX287" i="76"/>
  <c r="AT287" i="76"/>
  <c r="AP287" i="76"/>
  <c r="AL287" i="76"/>
  <c r="AH287" i="76"/>
  <c r="Z287" i="76"/>
  <c r="AC287" i="76" s="1"/>
  <c r="AD287" i="76" s="1"/>
  <c r="S287" i="76"/>
  <c r="T287" i="76"/>
  <c r="T287" i="83"/>
  <c r="N287" i="76"/>
  <c r="O287" i="76" s="1"/>
  <c r="H287" i="76"/>
  <c r="AX286" i="76"/>
  <c r="AT286" i="76"/>
  <c r="AP286" i="76"/>
  <c r="AL286" i="76"/>
  <c r="AH286" i="76"/>
  <c r="Z286" i="76"/>
  <c r="AC286" i="76"/>
  <c r="AD286" i="76"/>
  <c r="S286" i="76"/>
  <c r="T286" i="76" s="1"/>
  <c r="T286" i="83" s="1"/>
  <c r="N286" i="76"/>
  <c r="O286" i="76"/>
  <c r="H286" i="76"/>
  <c r="AX285" i="76"/>
  <c r="AT285" i="76"/>
  <c r="AP285" i="76"/>
  <c r="AL285" i="76"/>
  <c r="AH285" i="76"/>
  <c r="Z285" i="76"/>
  <c r="AC285" i="76" s="1"/>
  <c r="AD285" i="76" s="1"/>
  <c r="S285" i="76"/>
  <c r="T285" i="76"/>
  <c r="T285" i="83" s="1"/>
  <c r="N285" i="76"/>
  <c r="O285" i="76" s="1"/>
  <c r="H285" i="76"/>
  <c r="AX284" i="76"/>
  <c r="AT284" i="76"/>
  <c r="AP284" i="76"/>
  <c r="AL284" i="76"/>
  <c r="AH284" i="76"/>
  <c r="Z284" i="76"/>
  <c r="AC284" i="76"/>
  <c r="AD284" i="76" s="1"/>
  <c r="S284" i="76"/>
  <c r="T284" i="76" s="1"/>
  <c r="T284" i="83" s="1"/>
  <c r="N284" i="76"/>
  <c r="O284" i="76"/>
  <c r="H284" i="76"/>
  <c r="AX283" i="76"/>
  <c r="AT283" i="76"/>
  <c r="AP283" i="76"/>
  <c r="AL283" i="76"/>
  <c r="AH283" i="76"/>
  <c r="Z283" i="76"/>
  <c r="AC283" i="76" s="1"/>
  <c r="AD283" i="76" s="1"/>
  <c r="S283" i="76"/>
  <c r="T283" i="76"/>
  <c r="T283" i="83"/>
  <c r="N283" i="76"/>
  <c r="O283" i="76" s="1"/>
  <c r="H283" i="76"/>
  <c r="AX282" i="76"/>
  <c r="AT282" i="76"/>
  <c r="AP282" i="76"/>
  <c r="AL282" i="76"/>
  <c r="AH282" i="76"/>
  <c r="Z282" i="76"/>
  <c r="AC282" i="76"/>
  <c r="AD282" i="76"/>
  <c r="S282" i="76"/>
  <c r="T282" i="76" s="1"/>
  <c r="T282" i="83" s="1"/>
  <c r="N282" i="76"/>
  <c r="O282" i="76"/>
  <c r="H282" i="76"/>
  <c r="AX281" i="76"/>
  <c r="AT281" i="76"/>
  <c r="AP281" i="76"/>
  <c r="AL281" i="76"/>
  <c r="AH281" i="76"/>
  <c r="Z281" i="76"/>
  <c r="AC281" i="76" s="1"/>
  <c r="AD281" i="76" s="1"/>
  <c r="S281" i="76"/>
  <c r="T281" i="76"/>
  <c r="T281" i="83" s="1"/>
  <c r="N281" i="76"/>
  <c r="O281" i="76" s="1"/>
  <c r="H281" i="76"/>
  <c r="AX280" i="76"/>
  <c r="AT280" i="76"/>
  <c r="AP280" i="76"/>
  <c r="AL280" i="76"/>
  <c r="AH280" i="76"/>
  <c r="Z280" i="76"/>
  <c r="AC280" i="76"/>
  <c r="AD280" i="76" s="1"/>
  <c r="S280" i="76"/>
  <c r="T280" i="76" s="1"/>
  <c r="T280" i="83" s="1"/>
  <c r="N280" i="76"/>
  <c r="O280" i="76"/>
  <c r="H280" i="76"/>
  <c r="AX279" i="76"/>
  <c r="AT279" i="76"/>
  <c r="AP279" i="76"/>
  <c r="AL279" i="76"/>
  <c r="AH279" i="76"/>
  <c r="Z279" i="76"/>
  <c r="AC279" i="76" s="1"/>
  <c r="AD279" i="76" s="1"/>
  <c r="S279" i="76"/>
  <c r="T279" i="76"/>
  <c r="T279" i="83"/>
  <c r="N279" i="76"/>
  <c r="O279" i="76" s="1"/>
  <c r="H279" i="76"/>
  <c r="AX278" i="76"/>
  <c r="AT278" i="76"/>
  <c r="AP278" i="76"/>
  <c r="AL278" i="76"/>
  <c r="AH278" i="76"/>
  <c r="Z278" i="76"/>
  <c r="AC278" i="76"/>
  <c r="AD278" i="76"/>
  <c r="S278" i="76"/>
  <c r="T278" i="76" s="1"/>
  <c r="T278" i="83" s="1"/>
  <c r="N278" i="76"/>
  <c r="O278" i="76"/>
  <c r="H278" i="76"/>
  <c r="AX277" i="76"/>
  <c r="AT277" i="76"/>
  <c r="AP277" i="76"/>
  <c r="AL277" i="76"/>
  <c r="AH277" i="76"/>
  <c r="Z277" i="76"/>
  <c r="AC277" i="76" s="1"/>
  <c r="AD277" i="76" s="1"/>
  <c r="S277" i="76"/>
  <c r="T277" i="76"/>
  <c r="T277" i="83" s="1"/>
  <c r="N277" i="76"/>
  <c r="O277" i="76" s="1"/>
  <c r="H277" i="76"/>
  <c r="AX276" i="76"/>
  <c r="AT276" i="76"/>
  <c r="AP276" i="76"/>
  <c r="AL276" i="76"/>
  <c r="AH276" i="76"/>
  <c r="Z276" i="76"/>
  <c r="AC276" i="76"/>
  <c r="AD276" i="76" s="1"/>
  <c r="S276" i="76"/>
  <c r="T276" i="76" s="1"/>
  <c r="T276" i="83" s="1"/>
  <c r="N276" i="76"/>
  <c r="O276" i="76"/>
  <c r="H276" i="76"/>
  <c r="AX275" i="76"/>
  <c r="AT275" i="76"/>
  <c r="AP275" i="76"/>
  <c r="AL275" i="76"/>
  <c r="AH275" i="76"/>
  <c r="Z275" i="76"/>
  <c r="AC275" i="76" s="1"/>
  <c r="AD275" i="76" s="1"/>
  <c r="S275" i="76"/>
  <c r="T275" i="76"/>
  <c r="T275" i="83"/>
  <c r="N275" i="76"/>
  <c r="O275" i="76" s="1"/>
  <c r="H275" i="76"/>
  <c r="AX274" i="76"/>
  <c r="AT274" i="76"/>
  <c r="AP274" i="76"/>
  <c r="AL274" i="76"/>
  <c r="AH274" i="76"/>
  <c r="Z274" i="76"/>
  <c r="AC274" i="76"/>
  <c r="AD274" i="76"/>
  <c r="S274" i="76"/>
  <c r="T274" i="76" s="1"/>
  <c r="T274" i="83" s="1"/>
  <c r="N274" i="76"/>
  <c r="O274" i="76"/>
  <c r="H274" i="76"/>
  <c r="AX273" i="76"/>
  <c r="AT273" i="76"/>
  <c r="AP273" i="76"/>
  <c r="AL273" i="76"/>
  <c r="AH273" i="76"/>
  <c r="Z273" i="76"/>
  <c r="AC273" i="76" s="1"/>
  <c r="AD273" i="76" s="1"/>
  <c r="S273" i="76"/>
  <c r="T273" i="76"/>
  <c r="T273" i="83" s="1"/>
  <c r="N273" i="76"/>
  <c r="O273" i="76" s="1"/>
  <c r="H273" i="76"/>
  <c r="AX272" i="76"/>
  <c r="AT272" i="76"/>
  <c r="AP272" i="76"/>
  <c r="AL272" i="76"/>
  <c r="AH272" i="76"/>
  <c r="Z272" i="76"/>
  <c r="AC272" i="76"/>
  <c r="AD272" i="76" s="1"/>
  <c r="S272" i="76"/>
  <c r="T272" i="76" s="1"/>
  <c r="T272" i="83" s="1"/>
  <c r="N272" i="76"/>
  <c r="O272" i="76" s="1"/>
  <c r="H272" i="76"/>
  <c r="AX271" i="76"/>
  <c r="AT271" i="76"/>
  <c r="AP271" i="76"/>
  <c r="AL271" i="76"/>
  <c r="AH271" i="76"/>
  <c r="Z271" i="76"/>
  <c r="AC271" i="76" s="1"/>
  <c r="AD271" i="76" s="1"/>
  <c r="S271" i="76"/>
  <c r="T271" i="76" s="1"/>
  <c r="T271" i="83" s="1"/>
  <c r="N271" i="76"/>
  <c r="O271" i="76" s="1"/>
  <c r="H271" i="76"/>
  <c r="AX270" i="76"/>
  <c r="AT270" i="76"/>
  <c r="AP270" i="76"/>
  <c r="AL270" i="76"/>
  <c r="AH270" i="76"/>
  <c r="Z270" i="76"/>
  <c r="AC270" i="76" s="1"/>
  <c r="AD270" i="76" s="1"/>
  <c r="S270" i="76"/>
  <c r="T270" i="76" s="1"/>
  <c r="T270" i="83" s="1"/>
  <c r="N270" i="76"/>
  <c r="O270" i="76"/>
  <c r="H270" i="76"/>
  <c r="AX269" i="76"/>
  <c r="AT269" i="76"/>
  <c r="AP269" i="76"/>
  <c r="AL269" i="76"/>
  <c r="AH269" i="76"/>
  <c r="Z269" i="76"/>
  <c r="AC269" i="76" s="1"/>
  <c r="AD269" i="76" s="1"/>
  <c r="S269" i="76"/>
  <c r="T269" i="76"/>
  <c r="T269" i="83" s="1"/>
  <c r="N269" i="76"/>
  <c r="O269" i="76" s="1"/>
  <c r="H269" i="76"/>
  <c r="AX268" i="76"/>
  <c r="AT268" i="76"/>
  <c r="AP268" i="76"/>
  <c r="AL268" i="76"/>
  <c r="AH268" i="76"/>
  <c r="Z268" i="76"/>
  <c r="AC268" i="76"/>
  <c r="AD268" i="76" s="1"/>
  <c r="S268" i="76"/>
  <c r="T268" i="76" s="1"/>
  <c r="T268" i="83" s="1"/>
  <c r="N268" i="76"/>
  <c r="O268" i="76" s="1"/>
  <c r="H268" i="76"/>
  <c r="AX267" i="76"/>
  <c r="AT267" i="76"/>
  <c r="AP267" i="76"/>
  <c r="AL267" i="76"/>
  <c r="AH267" i="76"/>
  <c r="Z267" i="76"/>
  <c r="AC267" i="76" s="1"/>
  <c r="AD267" i="76" s="1"/>
  <c r="S267" i="76"/>
  <c r="T267" i="76" s="1"/>
  <c r="T267" i="83" s="1"/>
  <c r="N267" i="76"/>
  <c r="O267" i="76" s="1"/>
  <c r="H267" i="76"/>
  <c r="AX266" i="76"/>
  <c r="AT266" i="76"/>
  <c r="AP266" i="76"/>
  <c r="AL266" i="76"/>
  <c r="AH266" i="76"/>
  <c r="Z266" i="76"/>
  <c r="AC266" i="76" s="1"/>
  <c r="AD266" i="76" s="1"/>
  <c r="S266" i="76"/>
  <c r="T266" i="76" s="1"/>
  <c r="T266" i="83" s="1"/>
  <c r="N266" i="76"/>
  <c r="O266" i="76"/>
  <c r="H266" i="76"/>
  <c r="AX265" i="76"/>
  <c r="AT265" i="76"/>
  <c r="AP265" i="76"/>
  <c r="AL265" i="76"/>
  <c r="AH265" i="76"/>
  <c r="Z265" i="76"/>
  <c r="AC265" i="76" s="1"/>
  <c r="AD265" i="76" s="1"/>
  <c r="S265" i="76"/>
  <c r="T265" i="76"/>
  <c r="T265" i="83" s="1"/>
  <c r="N265" i="76"/>
  <c r="O265" i="76" s="1"/>
  <c r="H265" i="76"/>
  <c r="AX264" i="76"/>
  <c r="AT264" i="76"/>
  <c r="AP264" i="76"/>
  <c r="AL264" i="76"/>
  <c r="AH264" i="76"/>
  <c r="Z264" i="76"/>
  <c r="AC264" i="76"/>
  <c r="AD264" i="76" s="1"/>
  <c r="S264" i="76"/>
  <c r="T264" i="76" s="1"/>
  <c r="T264" i="83" s="1"/>
  <c r="N264" i="76"/>
  <c r="O264" i="76" s="1"/>
  <c r="H264" i="76"/>
  <c r="AX263" i="76"/>
  <c r="AT263" i="76"/>
  <c r="AP263" i="76"/>
  <c r="AL263" i="76"/>
  <c r="AH263" i="76"/>
  <c r="Z263" i="76"/>
  <c r="AC263" i="76" s="1"/>
  <c r="AD263" i="76" s="1"/>
  <c r="S263" i="76"/>
  <c r="T263" i="76"/>
  <c r="T263" i="83"/>
  <c r="N263" i="76"/>
  <c r="O263" i="76" s="1"/>
  <c r="H263" i="76"/>
  <c r="AX262" i="76"/>
  <c r="AT262" i="76"/>
  <c r="AP262" i="76"/>
  <c r="AL262" i="76"/>
  <c r="AH262" i="76"/>
  <c r="Z262" i="76"/>
  <c r="AC262" i="76"/>
  <c r="AD262" i="76"/>
  <c r="S262" i="76"/>
  <c r="T262" i="76" s="1"/>
  <c r="T262" i="83" s="1"/>
  <c r="N262" i="76"/>
  <c r="O262" i="76"/>
  <c r="H262" i="76"/>
  <c r="AX261" i="76"/>
  <c r="AT261" i="76"/>
  <c r="AP261" i="76"/>
  <c r="AL261" i="76"/>
  <c r="AH261" i="76"/>
  <c r="Z261" i="76"/>
  <c r="AC261" i="76" s="1"/>
  <c r="AD261" i="76" s="1"/>
  <c r="S261" i="76"/>
  <c r="T261" i="76"/>
  <c r="T261" i="83" s="1"/>
  <c r="N261" i="76"/>
  <c r="O261" i="76" s="1"/>
  <c r="H261" i="76"/>
  <c r="AX260" i="76"/>
  <c r="AT260" i="76"/>
  <c r="AP260" i="76"/>
  <c r="AL260" i="76"/>
  <c r="AH260" i="76"/>
  <c r="Z260" i="76"/>
  <c r="AC260" i="76"/>
  <c r="AD260" i="76"/>
  <c r="S260" i="76"/>
  <c r="T260" i="76" s="1"/>
  <c r="T260" i="83" s="1"/>
  <c r="N260" i="76"/>
  <c r="O260" i="76" s="1"/>
  <c r="H260" i="76"/>
  <c r="AX259" i="76"/>
  <c r="AT259" i="76"/>
  <c r="AP259" i="76"/>
  <c r="AL259" i="76"/>
  <c r="AH259" i="76"/>
  <c r="Z259" i="76"/>
  <c r="AC259" i="76" s="1"/>
  <c r="AD259" i="76" s="1"/>
  <c r="S259" i="76"/>
  <c r="T259" i="76" s="1"/>
  <c r="T259" i="83" s="1"/>
  <c r="N259" i="76"/>
  <c r="O259" i="76" s="1"/>
  <c r="H259" i="76"/>
  <c r="AX258" i="76"/>
  <c r="AT258" i="76"/>
  <c r="AP258" i="76"/>
  <c r="AL258" i="76"/>
  <c r="AH258" i="76"/>
  <c r="Z258" i="76"/>
  <c r="AC258" i="76"/>
  <c r="AD258" i="76"/>
  <c r="S258" i="76"/>
  <c r="T258" i="76" s="1"/>
  <c r="T258" i="83" s="1"/>
  <c r="N258" i="76"/>
  <c r="O258" i="76"/>
  <c r="H258" i="76"/>
  <c r="AX257" i="76"/>
  <c r="AT257" i="76"/>
  <c r="AP257" i="76"/>
  <c r="AL257" i="76"/>
  <c r="AH257" i="76"/>
  <c r="Z257" i="76"/>
  <c r="AC257" i="76" s="1"/>
  <c r="AD257" i="76"/>
  <c r="S257" i="76"/>
  <c r="T257" i="76"/>
  <c r="T257" i="83"/>
  <c r="N257" i="76"/>
  <c r="O257" i="76" s="1"/>
  <c r="H257" i="76"/>
  <c r="AX256" i="76"/>
  <c r="AT256" i="76"/>
  <c r="AP256" i="76"/>
  <c r="AL256" i="76"/>
  <c r="AH256" i="76"/>
  <c r="Z256" i="76"/>
  <c r="AC256" i="76"/>
  <c r="AD256" i="76"/>
  <c r="S256" i="76"/>
  <c r="T256" i="76" s="1"/>
  <c r="T256" i="83" s="1"/>
  <c r="N256" i="76"/>
  <c r="O256" i="76" s="1"/>
  <c r="H256" i="76"/>
  <c r="AX255" i="76"/>
  <c r="AT255" i="76"/>
  <c r="AP255" i="76"/>
  <c r="AL255" i="76"/>
  <c r="AH255" i="76"/>
  <c r="Z255" i="76"/>
  <c r="AC255" i="76" s="1"/>
  <c r="AD255" i="76"/>
  <c r="S255" i="76"/>
  <c r="T255" i="76" s="1"/>
  <c r="T255" i="83" s="1"/>
  <c r="N255" i="76"/>
  <c r="O255" i="76" s="1"/>
  <c r="H255" i="76"/>
  <c r="AX254" i="76"/>
  <c r="AT254" i="76"/>
  <c r="AP254" i="76"/>
  <c r="AL254" i="76"/>
  <c r="AH254" i="76"/>
  <c r="Z254" i="76"/>
  <c r="AC254" i="76" s="1"/>
  <c r="AD254" i="76"/>
  <c r="S254" i="76"/>
  <c r="T254" i="76" s="1"/>
  <c r="T254" i="83"/>
  <c r="N254" i="76"/>
  <c r="O254" i="76"/>
  <c r="H254" i="76"/>
  <c r="AX253" i="76"/>
  <c r="AT253" i="76"/>
  <c r="AP253" i="76"/>
  <c r="AL253" i="76"/>
  <c r="AH253" i="76"/>
  <c r="Z253" i="76"/>
  <c r="AC253" i="76" s="1"/>
  <c r="AD253" i="76"/>
  <c r="S253" i="76"/>
  <c r="T253" i="76"/>
  <c r="T253" i="83"/>
  <c r="N253" i="76"/>
  <c r="O253" i="76" s="1"/>
  <c r="H253" i="76"/>
  <c r="AX252" i="76"/>
  <c r="AT252" i="76"/>
  <c r="AP252" i="76"/>
  <c r="AL252" i="76"/>
  <c r="AH252" i="76"/>
  <c r="Z252" i="76"/>
  <c r="AC252" i="76"/>
  <c r="AD252" i="76" s="1"/>
  <c r="S252" i="76"/>
  <c r="T252" i="76" s="1"/>
  <c r="T252" i="83" s="1"/>
  <c r="N252" i="76"/>
  <c r="O252" i="76" s="1"/>
  <c r="H252" i="76"/>
  <c r="AX251" i="76"/>
  <c r="AT251" i="76"/>
  <c r="AP251" i="76"/>
  <c r="AL251" i="76"/>
  <c r="AH251" i="76"/>
  <c r="Z251" i="76"/>
  <c r="AC251" i="76" s="1"/>
  <c r="AD251" i="76" s="1"/>
  <c r="S251" i="76"/>
  <c r="T251" i="76" s="1"/>
  <c r="T251" i="83" s="1"/>
  <c r="N251" i="76"/>
  <c r="O251" i="76" s="1"/>
  <c r="H251" i="76"/>
  <c r="AX250" i="76"/>
  <c r="AT250" i="76"/>
  <c r="AP250" i="76"/>
  <c r="AL250" i="76"/>
  <c r="AH250" i="76"/>
  <c r="Z250" i="76"/>
  <c r="AC250" i="76" s="1"/>
  <c r="AD250" i="76" s="1"/>
  <c r="S250" i="76"/>
  <c r="T250" i="76" s="1"/>
  <c r="T250" i="83" s="1"/>
  <c r="N250" i="76"/>
  <c r="O250" i="76"/>
  <c r="H250" i="76"/>
  <c r="AX249" i="76"/>
  <c r="AT249" i="76"/>
  <c r="AP249" i="76"/>
  <c r="AL249" i="76"/>
  <c r="AH249" i="76"/>
  <c r="Z249" i="76"/>
  <c r="AC249" i="76" s="1"/>
  <c r="AD249" i="76" s="1"/>
  <c r="S249" i="76"/>
  <c r="T249" i="76"/>
  <c r="T249" i="83" s="1"/>
  <c r="N249" i="76"/>
  <c r="O249" i="76" s="1"/>
  <c r="H249" i="76"/>
  <c r="AX248" i="76"/>
  <c r="AT248" i="76"/>
  <c r="AP248" i="76"/>
  <c r="AL248" i="76"/>
  <c r="AH248" i="76"/>
  <c r="Z248" i="76"/>
  <c r="AC248" i="76"/>
  <c r="AD248" i="76"/>
  <c r="S248" i="76"/>
  <c r="T248" i="76" s="1"/>
  <c r="T248" i="83" s="1"/>
  <c r="N248" i="76"/>
  <c r="O248" i="76" s="1"/>
  <c r="H248" i="76"/>
  <c r="AX247" i="76"/>
  <c r="AT247" i="76"/>
  <c r="AP247" i="76"/>
  <c r="AL247" i="76"/>
  <c r="AH247" i="76"/>
  <c r="Z247" i="76"/>
  <c r="AC247" i="76" s="1"/>
  <c r="AD247" i="76" s="1"/>
  <c r="S247" i="76"/>
  <c r="T247" i="76"/>
  <c r="T247" i="83" s="1"/>
  <c r="N247" i="76"/>
  <c r="O247" i="76" s="1"/>
  <c r="H247" i="76"/>
  <c r="AX246" i="76"/>
  <c r="AT246" i="76"/>
  <c r="AP246" i="76"/>
  <c r="AL246" i="76"/>
  <c r="AH246" i="76"/>
  <c r="Z246" i="76"/>
  <c r="AC246" i="76" s="1"/>
  <c r="AD246" i="76"/>
  <c r="S246" i="76"/>
  <c r="T246" i="76" s="1"/>
  <c r="T246" i="83"/>
  <c r="N246" i="76"/>
  <c r="O246" i="76" s="1"/>
  <c r="H246" i="76"/>
  <c r="AX245" i="76"/>
  <c r="AT245" i="76"/>
  <c r="AP245" i="76"/>
  <c r="AL245" i="76"/>
  <c r="AH245" i="76"/>
  <c r="Z245" i="76"/>
  <c r="AC245" i="76" s="1"/>
  <c r="AD245" i="76" s="1"/>
  <c r="S245" i="76"/>
  <c r="T245" i="76"/>
  <c r="T245" i="83"/>
  <c r="N245" i="76"/>
  <c r="O245" i="76" s="1"/>
  <c r="H245" i="76"/>
  <c r="AX244" i="76"/>
  <c r="AT244" i="76"/>
  <c r="AP244" i="76"/>
  <c r="AL244" i="76"/>
  <c r="AH244" i="76"/>
  <c r="Z244" i="76"/>
  <c r="AC244" i="76"/>
  <c r="AD244" i="76"/>
  <c r="S244" i="76"/>
  <c r="T244" i="76" s="1"/>
  <c r="T244" i="83" s="1"/>
  <c r="N244" i="76"/>
  <c r="O244" i="76" s="1"/>
  <c r="H244" i="76"/>
  <c r="AX243" i="76"/>
  <c r="AT243" i="76"/>
  <c r="AP243" i="76"/>
  <c r="AL243" i="76"/>
  <c r="AH243" i="76"/>
  <c r="Z243" i="76"/>
  <c r="AC243" i="76" s="1"/>
  <c r="AD243" i="76"/>
  <c r="S243" i="76"/>
  <c r="T243" i="76"/>
  <c r="T243" i="83" s="1"/>
  <c r="N243" i="76"/>
  <c r="O243" i="76" s="1"/>
  <c r="H243" i="76"/>
  <c r="AX242" i="76"/>
  <c r="AT242" i="76"/>
  <c r="AP242" i="76"/>
  <c r="AL242" i="76"/>
  <c r="AH242" i="76"/>
  <c r="Z242" i="76"/>
  <c r="AC242" i="76" s="1"/>
  <c r="AD242" i="76" s="1"/>
  <c r="S242" i="76"/>
  <c r="T242" i="76" s="1"/>
  <c r="T242" i="83" s="1"/>
  <c r="N242" i="76"/>
  <c r="O242" i="76" s="1"/>
  <c r="H242" i="76"/>
  <c r="AX241" i="76"/>
  <c r="AT241" i="76"/>
  <c r="AP241" i="76"/>
  <c r="AL241" i="76"/>
  <c r="AH241" i="76"/>
  <c r="Z241" i="76"/>
  <c r="AC241" i="76" s="1"/>
  <c r="AD241" i="76" s="1"/>
  <c r="S241" i="76"/>
  <c r="T241" i="76"/>
  <c r="T241" i="83" s="1"/>
  <c r="N241" i="76"/>
  <c r="O241" i="76" s="1"/>
  <c r="H241" i="76"/>
  <c r="AX240" i="76"/>
  <c r="AT240" i="76"/>
  <c r="AP240" i="76"/>
  <c r="AL240" i="76"/>
  <c r="AH240" i="76"/>
  <c r="Z240" i="76"/>
  <c r="AC240" i="76" s="1"/>
  <c r="AD240" i="76" s="1"/>
  <c r="S240" i="76"/>
  <c r="T240" i="76" s="1"/>
  <c r="T240" i="83" s="1"/>
  <c r="N240" i="76"/>
  <c r="O240" i="76" s="1"/>
  <c r="H240" i="76"/>
  <c r="AX239" i="76"/>
  <c r="AT239" i="76"/>
  <c r="AP239" i="76"/>
  <c r="AL239" i="76"/>
  <c r="AH239" i="76"/>
  <c r="Z239" i="76"/>
  <c r="AC239" i="76" s="1"/>
  <c r="AD239" i="76" s="1"/>
  <c r="S239" i="76"/>
  <c r="T239" i="76"/>
  <c r="T239" i="83" s="1"/>
  <c r="N239" i="76"/>
  <c r="O239" i="76" s="1"/>
  <c r="H239" i="76"/>
  <c r="AX238" i="76"/>
  <c r="AT238" i="76"/>
  <c r="AP238" i="76"/>
  <c r="AL238" i="76"/>
  <c r="AH238" i="76"/>
  <c r="Z238" i="76"/>
  <c r="AC238" i="76" s="1"/>
  <c r="AD238" i="76"/>
  <c r="S238" i="76"/>
  <c r="T238" i="76" s="1"/>
  <c r="T238" i="83"/>
  <c r="N238" i="76"/>
  <c r="O238" i="76" s="1"/>
  <c r="H238" i="76"/>
  <c r="AX237" i="76"/>
  <c r="AT237" i="76"/>
  <c r="AP237" i="76"/>
  <c r="AL237" i="76"/>
  <c r="AH237" i="76"/>
  <c r="Z237" i="76"/>
  <c r="AC237" i="76" s="1"/>
  <c r="AD237" i="76" s="1"/>
  <c r="S237" i="76"/>
  <c r="T237" i="76" s="1"/>
  <c r="T237" i="83" s="1"/>
  <c r="N237" i="76"/>
  <c r="O237" i="76" s="1"/>
  <c r="H237" i="76"/>
  <c r="AX236" i="76"/>
  <c r="AT236" i="76"/>
  <c r="AP236" i="76"/>
  <c r="AL236" i="76"/>
  <c r="AH236" i="76"/>
  <c r="Z236" i="76"/>
  <c r="AC236" i="76" s="1"/>
  <c r="AD236" i="76" s="1"/>
  <c r="S236" i="76"/>
  <c r="T236" i="76" s="1"/>
  <c r="T236" i="83" s="1"/>
  <c r="N236" i="76"/>
  <c r="O236" i="76" s="1"/>
  <c r="H236" i="76"/>
  <c r="AX235" i="76"/>
  <c r="AT235" i="76"/>
  <c r="AP235" i="76"/>
  <c r="AL235" i="76"/>
  <c r="AH235" i="76"/>
  <c r="Z235" i="76"/>
  <c r="AC235" i="76" s="1"/>
  <c r="AD235" i="76" s="1"/>
  <c r="S235" i="76"/>
  <c r="T235" i="76" s="1"/>
  <c r="T235" i="83" s="1"/>
  <c r="N235" i="76"/>
  <c r="O235" i="76" s="1"/>
  <c r="H235" i="76"/>
  <c r="AX234" i="76"/>
  <c r="AT234" i="76"/>
  <c r="AP234" i="76"/>
  <c r="AL234" i="76"/>
  <c r="AH234" i="76"/>
  <c r="Z234" i="76"/>
  <c r="AC234" i="76" s="1"/>
  <c r="AD234" i="76" s="1"/>
  <c r="S234" i="76"/>
  <c r="T234" i="76" s="1"/>
  <c r="T234" i="83" s="1"/>
  <c r="N234" i="76"/>
  <c r="O234" i="76" s="1"/>
  <c r="H234" i="76"/>
  <c r="AX233" i="76"/>
  <c r="AT233" i="76"/>
  <c r="AP233" i="76"/>
  <c r="AL233" i="76"/>
  <c r="AH233" i="76"/>
  <c r="Z233" i="76"/>
  <c r="AC233" i="76" s="1"/>
  <c r="AD233" i="76" s="1"/>
  <c r="S233" i="76"/>
  <c r="T233" i="76" s="1"/>
  <c r="T233" i="83" s="1"/>
  <c r="N233" i="76"/>
  <c r="O233" i="76" s="1"/>
  <c r="H233" i="76"/>
  <c r="AX232" i="76"/>
  <c r="AT232" i="76"/>
  <c r="AP232" i="76"/>
  <c r="AL232" i="76"/>
  <c r="AH232" i="76"/>
  <c r="Z232" i="76"/>
  <c r="AC232" i="76" s="1"/>
  <c r="AD232" i="76" s="1"/>
  <c r="S232" i="76"/>
  <c r="T232" i="76" s="1"/>
  <c r="T232" i="83" s="1"/>
  <c r="N232" i="76"/>
  <c r="O232" i="76" s="1"/>
  <c r="H232" i="76"/>
  <c r="AX231" i="76"/>
  <c r="AT231" i="76"/>
  <c r="AP231" i="76"/>
  <c r="AL231" i="76"/>
  <c r="AH231" i="76"/>
  <c r="Z231" i="76"/>
  <c r="AC231" i="76" s="1"/>
  <c r="AD231" i="76" s="1"/>
  <c r="S231" i="76"/>
  <c r="T231" i="76" s="1"/>
  <c r="T231" i="83" s="1"/>
  <c r="N231" i="76"/>
  <c r="O231" i="76" s="1"/>
  <c r="H231" i="76"/>
  <c r="AX230" i="76"/>
  <c r="AT230" i="76"/>
  <c r="AP230" i="76"/>
  <c r="AL230" i="76"/>
  <c r="AH230" i="76"/>
  <c r="Z230" i="76"/>
  <c r="AC230" i="76" s="1"/>
  <c r="AD230" i="76" s="1"/>
  <c r="S230" i="76"/>
  <c r="T230" i="76" s="1"/>
  <c r="T230" i="83" s="1"/>
  <c r="N230" i="76"/>
  <c r="O230" i="76" s="1"/>
  <c r="H230" i="76"/>
  <c r="AX229" i="76"/>
  <c r="AT229" i="76"/>
  <c r="AP229" i="76"/>
  <c r="AL229" i="76"/>
  <c r="AH229" i="76"/>
  <c r="Z229" i="76"/>
  <c r="AC229" i="76" s="1"/>
  <c r="AD229" i="76" s="1"/>
  <c r="S229" i="76"/>
  <c r="T229" i="76" s="1"/>
  <c r="T229" i="83" s="1"/>
  <c r="N229" i="76"/>
  <c r="O229" i="76" s="1"/>
  <c r="H229" i="76"/>
  <c r="AX228" i="76"/>
  <c r="AT228" i="76"/>
  <c r="AP228" i="76"/>
  <c r="AL228" i="76"/>
  <c r="AH228" i="76"/>
  <c r="Z228" i="76"/>
  <c r="AC228" i="76" s="1"/>
  <c r="AD228" i="76" s="1"/>
  <c r="S228" i="76"/>
  <c r="T228" i="76" s="1"/>
  <c r="T228" i="83" s="1"/>
  <c r="N228" i="76"/>
  <c r="O228" i="76" s="1"/>
  <c r="H228" i="76"/>
  <c r="AX227" i="76"/>
  <c r="AT227" i="76"/>
  <c r="AP227" i="76"/>
  <c r="AL227" i="76"/>
  <c r="AH227" i="76"/>
  <c r="Z227" i="76"/>
  <c r="AC227" i="76" s="1"/>
  <c r="AD227" i="76" s="1"/>
  <c r="S227" i="76"/>
  <c r="T227" i="76" s="1"/>
  <c r="T227" i="83" s="1"/>
  <c r="N227" i="76"/>
  <c r="O227" i="76" s="1"/>
  <c r="H227" i="76"/>
  <c r="AX226" i="76"/>
  <c r="AT226" i="76"/>
  <c r="AP226" i="76"/>
  <c r="AL226" i="76"/>
  <c r="AH226" i="76"/>
  <c r="Z226" i="76"/>
  <c r="AC226" i="76" s="1"/>
  <c r="AD226" i="76" s="1"/>
  <c r="S226" i="76"/>
  <c r="T226" i="76" s="1"/>
  <c r="T226" i="83" s="1"/>
  <c r="N226" i="76"/>
  <c r="O226" i="76" s="1"/>
  <c r="H226" i="76"/>
  <c r="AX225" i="76"/>
  <c r="AT225" i="76"/>
  <c r="AP225" i="76"/>
  <c r="AL225" i="76"/>
  <c r="AH225" i="76"/>
  <c r="Z225" i="76"/>
  <c r="AC225" i="76" s="1"/>
  <c r="AD225" i="76" s="1"/>
  <c r="S225" i="76"/>
  <c r="T225" i="76" s="1"/>
  <c r="T225" i="83" s="1"/>
  <c r="N225" i="76"/>
  <c r="O225" i="76" s="1"/>
  <c r="H225" i="76"/>
  <c r="AX224" i="76"/>
  <c r="AT224" i="76"/>
  <c r="AP224" i="76"/>
  <c r="AL224" i="76"/>
  <c r="AH224" i="76"/>
  <c r="Z224" i="76"/>
  <c r="AC224" i="76" s="1"/>
  <c r="AD224" i="76" s="1"/>
  <c r="S224" i="76"/>
  <c r="T224" i="76" s="1"/>
  <c r="T224" i="83" s="1"/>
  <c r="N224" i="76"/>
  <c r="O224" i="76" s="1"/>
  <c r="H224" i="76"/>
  <c r="AX223" i="76"/>
  <c r="AT223" i="76"/>
  <c r="AP223" i="76"/>
  <c r="AL223" i="76"/>
  <c r="AH223" i="76"/>
  <c r="Z223" i="76"/>
  <c r="AC223" i="76" s="1"/>
  <c r="AD223" i="76" s="1"/>
  <c r="S223" i="76"/>
  <c r="T223" i="76" s="1"/>
  <c r="T223" i="83" s="1"/>
  <c r="N223" i="76"/>
  <c r="O223" i="76" s="1"/>
  <c r="H223" i="76"/>
  <c r="AX222" i="76"/>
  <c r="AT222" i="76"/>
  <c r="AP222" i="76"/>
  <c r="AL222" i="76"/>
  <c r="AH222" i="76"/>
  <c r="Z222" i="76"/>
  <c r="AC222" i="76" s="1"/>
  <c r="AD222" i="76" s="1"/>
  <c r="S222" i="76"/>
  <c r="T222" i="76" s="1"/>
  <c r="T222" i="83" s="1"/>
  <c r="N222" i="76"/>
  <c r="O222" i="76" s="1"/>
  <c r="H222" i="76"/>
  <c r="AX221" i="76"/>
  <c r="AT221" i="76"/>
  <c r="AP221" i="76"/>
  <c r="AL221" i="76"/>
  <c r="AH221" i="76"/>
  <c r="Z221" i="76"/>
  <c r="AC221" i="76" s="1"/>
  <c r="AD221" i="76" s="1"/>
  <c r="S221" i="76"/>
  <c r="T221" i="76" s="1"/>
  <c r="T221" i="83" s="1"/>
  <c r="N221" i="76"/>
  <c r="O221" i="76" s="1"/>
  <c r="H221" i="76"/>
  <c r="AX220" i="76"/>
  <c r="AT220" i="76"/>
  <c r="AP220" i="76"/>
  <c r="AL220" i="76"/>
  <c r="AH220" i="76"/>
  <c r="Z220" i="76"/>
  <c r="AC220" i="76" s="1"/>
  <c r="AD220" i="76" s="1"/>
  <c r="S220" i="76"/>
  <c r="T220" i="76" s="1"/>
  <c r="T220" i="83" s="1"/>
  <c r="N220" i="76"/>
  <c r="O220" i="76" s="1"/>
  <c r="H220" i="76"/>
  <c r="AX219" i="76"/>
  <c r="AT219" i="76"/>
  <c r="AP219" i="76"/>
  <c r="AL219" i="76"/>
  <c r="AH219" i="76"/>
  <c r="Z219" i="76"/>
  <c r="AC219" i="76" s="1"/>
  <c r="AD219" i="76" s="1"/>
  <c r="S219" i="76"/>
  <c r="T219" i="76" s="1"/>
  <c r="T219" i="83" s="1"/>
  <c r="N219" i="76"/>
  <c r="O219" i="76" s="1"/>
  <c r="H219" i="76"/>
  <c r="AX218" i="76"/>
  <c r="AT218" i="76"/>
  <c r="AP218" i="76"/>
  <c r="AL218" i="76"/>
  <c r="AH218" i="76"/>
  <c r="Z218" i="76"/>
  <c r="AC218" i="76" s="1"/>
  <c r="AD218" i="76" s="1"/>
  <c r="S218" i="76"/>
  <c r="T218" i="76" s="1"/>
  <c r="T218" i="83" s="1"/>
  <c r="N218" i="76"/>
  <c r="O218" i="76" s="1"/>
  <c r="H218" i="76"/>
  <c r="AX217" i="76"/>
  <c r="AT217" i="76"/>
  <c r="AP217" i="76"/>
  <c r="AL217" i="76"/>
  <c r="AH217" i="76"/>
  <c r="Z217" i="76"/>
  <c r="AC217" i="76" s="1"/>
  <c r="AD217" i="76" s="1"/>
  <c r="S217" i="76"/>
  <c r="T217" i="76" s="1"/>
  <c r="T217" i="83" s="1"/>
  <c r="N217" i="76"/>
  <c r="O217" i="76" s="1"/>
  <c r="H217" i="76"/>
  <c r="AX216" i="76"/>
  <c r="AT216" i="76"/>
  <c r="AP216" i="76"/>
  <c r="AL216" i="76"/>
  <c r="AH216" i="76"/>
  <c r="Z216" i="76"/>
  <c r="AC216" i="76" s="1"/>
  <c r="AD216" i="76" s="1"/>
  <c r="S216" i="76"/>
  <c r="T216" i="76" s="1"/>
  <c r="T216" i="83" s="1"/>
  <c r="N216" i="76"/>
  <c r="O216" i="76" s="1"/>
  <c r="H216" i="76"/>
  <c r="AX215" i="76"/>
  <c r="AT215" i="76"/>
  <c r="AP215" i="76"/>
  <c r="AL215" i="76"/>
  <c r="AH215" i="76"/>
  <c r="Z215" i="76"/>
  <c r="AC215" i="76" s="1"/>
  <c r="AD215" i="76" s="1"/>
  <c r="S215" i="76"/>
  <c r="T215" i="76" s="1"/>
  <c r="T215" i="83" s="1"/>
  <c r="N215" i="76"/>
  <c r="O215" i="76" s="1"/>
  <c r="H215" i="76"/>
  <c r="AX214" i="76"/>
  <c r="AT214" i="76"/>
  <c r="AP214" i="76"/>
  <c r="AL214" i="76"/>
  <c r="AH214" i="76"/>
  <c r="Z214" i="76"/>
  <c r="AC214" i="76" s="1"/>
  <c r="AD214" i="76" s="1"/>
  <c r="S214" i="76"/>
  <c r="T214" i="76" s="1"/>
  <c r="T214" i="83" s="1"/>
  <c r="N214" i="76"/>
  <c r="O214" i="76" s="1"/>
  <c r="H214" i="76"/>
  <c r="AX213" i="76"/>
  <c r="AT213" i="76"/>
  <c r="AP213" i="76"/>
  <c r="AL213" i="76"/>
  <c r="AH213" i="76"/>
  <c r="Z213" i="76"/>
  <c r="AC213" i="76" s="1"/>
  <c r="AD213" i="76" s="1"/>
  <c r="S213" i="76"/>
  <c r="T213" i="76" s="1"/>
  <c r="T213" i="83" s="1"/>
  <c r="N213" i="76"/>
  <c r="O213" i="76" s="1"/>
  <c r="H213" i="76"/>
  <c r="AX212" i="76"/>
  <c r="AT212" i="76"/>
  <c r="AP212" i="76"/>
  <c r="AL212" i="76"/>
  <c r="AH212" i="76"/>
  <c r="Z212" i="76"/>
  <c r="AC212" i="76" s="1"/>
  <c r="AD212" i="76" s="1"/>
  <c r="S212" i="76"/>
  <c r="T212" i="76" s="1"/>
  <c r="T212" i="83" s="1"/>
  <c r="N212" i="76"/>
  <c r="O212" i="76" s="1"/>
  <c r="H212" i="76"/>
  <c r="AX211" i="76"/>
  <c r="AT211" i="76"/>
  <c r="AP211" i="76"/>
  <c r="AL211" i="76"/>
  <c r="AH211" i="76"/>
  <c r="Z211" i="76"/>
  <c r="AC211" i="76" s="1"/>
  <c r="AD211" i="76" s="1"/>
  <c r="S211" i="76"/>
  <c r="T211" i="76" s="1"/>
  <c r="T211" i="83" s="1"/>
  <c r="N211" i="76"/>
  <c r="O211" i="76" s="1"/>
  <c r="H211" i="76"/>
  <c r="AX210" i="76"/>
  <c r="AT210" i="76"/>
  <c r="AP210" i="76"/>
  <c r="AL210" i="76"/>
  <c r="AH210" i="76"/>
  <c r="Z210" i="76"/>
  <c r="AC210" i="76" s="1"/>
  <c r="AD210" i="76" s="1"/>
  <c r="S210" i="76"/>
  <c r="T210" i="76" s="1"/>
  <c r="T210" i="83" s="1"/>
  <c r="N210" i="76"/>
  <c r="O210" i="76" s="1"/>
  <c r="H210" i="76"/>
  <c r="AX209" i="76"/>
  <c r="AT209" i="76"/>
  <c r="AP209" i="76"/>
  <c r="AL209" i="76"/>
  <c r="AH209" i="76"/>
  <c r="Z209" i="76"/>
  <c r="AC209" i="76" s="1"/>
  <c r="AD209" i="76" s="1"/>
  <c r="S209" i="76"/>
  <c r="T209" i="76" s="1"/>
  <c r="T209" i="83" s="1"/>
  <c r="N209" i="76"/>
  <c r="O209" i="76" s="1"/>
  <c r="H209" i="76"/>
  <c r="AX208" i="76"/>
  <c r="AT208" i="76"/>
  <c r="AP208" i="76"/>
  <c r="AL208" i="76"/>
  <c r="AH208" i="76"/>
  <c r="Z208" i="76"/>
  <c r="AC208" i="76" s="1"/>
  <c r="AD208" i="76" s="1"/>
  <c r="S208" i="76"/>
  <c r="T208" i="76" s="1"/>
  <c r="T208" i="83" s="1"/>
  <c r="N208" i="76"/>
  <c r="O208" i="76" s="1"/>
  <c r="H208" i="76"/>
  <c r="AX207" i="76"/>
  <c r="AT207" i="76"/>
  <c r="AP207" i="76"/>
  <c r="AL207" i="76"/>
  <c r="AH207" i="76"/>
  <c r="Z207" i="76"/>
  <c r="AC207" i="76" s="1"/>
  <c r="AD207" i="76" s="1"/>
  <c r="S207" i="76"/>
  <c r="T207" i="76" s="1"/>
  <c r="T207" i="83" s="1"/>
  <c r="N207" i="76"/>
  <c r="O207" i="76" s="1"/>
  <c r="H207" i="76"/>
  <c r="AX206" i="76"/>
  <c r="AT206" i="76"/>
  <c r="AP206" i="76"/>
  <c r="AL206" i="76"/>
  <c r="AH206" i="76"/>
  <c r="Z206" i="76"/>
  <c r="AC206" i="76" s="1"/>
  <c r="AD206" i="76" s="1"/>
  <c r="S206" i="76"/>
  <c r="T206" i="76" s="1"/>
  <c r="T206" i="83" s="1"/>
  <c r="N206" i="76"/>
  <c r="O206" i="76" s="1"/>
  <c r="H206" i="76"/>
  <c r="AX205" i="76"/>
  <c r="AT205" i="76"/>
  <c r="AP205" i="76"/>
  <c r="AL205" i="76"/>
  <c r="AH205" i="76"/>
  <c r="Z205" i="76"/>
  <c r="AC205" i="76" s="1"/>
  <c r="AD205" i="76" s="1"/>
  <c r="S205" i="76"/>
  <c r="T205" i="76" s="1"/>
  <c r="T205" i="83" s="1"/>
  <c r="N205" i="76"/>
  <c r="O205" i="76" s="1"/>
  <c r="H205" i="76"/>
  <c r="AX204" i="76"/>
  <c r="AT204" i="76"/>
  <c r="AP204" i="76"/>
  <c r="AL204" i="76"/>
  <c r="AH204" i="76"/>
  <c r="Z204" i="76"/>
  <c r="AC204" i="76" s="1"/>
  <c r="AD204" i="76" s="1"/>
  <c r="S204" i="76"/>
  <c r="T204" i="76" s="1"/>
  <c r="T204" i="83" s="1"/>
  <c r="N204" i="76"/>
  <c r="O204" i="76" s="1"/>
  <c r="H204" i="76"/>
  <c r="AX203" i="76"/>
  <c r="AT203" i="76"/>
  <c r="AP203" i="76"/>
  <c r="AL203" i="76"/>
  <c r="AH203" i="76"/>
  <c r="Z203" i="76"/>
  <c r="AC203" i="76" s="1"/>
  <c r="AD203" i="76" s="1"/>
  <c r="S203" i="76"/>
  <c r="T203" i="76" s="1"/>
  <c r="T203" i="83" s="1"/>
  <c r="N203" i="76"/>
  <c r="O203" i="76" s="1"/>
  <c r="H203" i="76"/>
  <c r="AX202" i="76"/>
  <c r="AT202" i="76"/>
  <c r="AP202" i="76"/>
  <c r="AL202" i="76"/>
  <c r="AH202" i="76"/>
  <c r="Z202" i="76"/>
  <c r="AC202" i="76" s="1"/>
  <c r="AD202" i="76" s="1"/>
  <c r="S202" i="76"/>
  <c r="T202" i="76" s="1"/>
  <c r="T202" i="83" s="1"/>
  <c r="N202" i="76"/>
  <c r="O202" i="76" s="1"/>
  <c r="H202" i="76"/>
  <c r="AX201" i="76"/>
  <c r="AT201" i="76"/>
  <c r="AP201" i="76"/>
  <c r="AL201" i="76"/>
  <c r="AH201" i="76"/>
  <c r="Z201" i="76"/>
  <c r="AC201" i="76" s="1"/>
  <c r="AD201" i="76" s="1"/>
  <c r="S201" i="76"/>
  <c r="T201" i="76" s="1"/>
  <c r="T201" i="83" s="1"/>
  <c r="N201" i="76"/>
  <c r="O201" i="76" s="1"/>
  <c r="H201" i="76"/>
  <c r="AX200" i="76"/>
  <c r="AT200" i="76"/>
  <c r="AP200" i="76"/>
  <c r="AL200" i="76"/>
  <c r="AH200" i="76"/>
  <c r="Z200" i="76"/>
  <c r="AC200" i="76" s="1"/>
  <c r="AD200" i="76" s="1"/>
  <c r="S200" i="76"/>
  <c r="T200" i="76" s="1"/>
  <c r="T200" i="83" s="1"/>
  <c r="N200" i="76"/>
  <c r="O200" i="76" s="1"/>
  <c r="H200" i="76"/>
  <c r="AX199" i="76"/>
  <c r="AT199" i="76"/>
  <c r="AP199" i="76"/>
  <c r="AL199" i="76"/>
  <c r="AH199" i="76"/>
  <c r="Z199" i="76"/>
  <c r="AC199" i="76" s="1"/>
  <c r="AD199" i="76" s="1"/>
  <c r="S199" i="76"/>
  <c r="T199" i="76" s="1"/>
  <c r="T199" i="83" s="1"/>
  <c r="N199" i="76"/>
  <c r="O199" i="76" s="1"/>
  <c r="H199" i="76"/>
  <c r="AX198" i="76"/>
  <c r="AT198" i="76"/>
  <c r="AP198" i="76"/>
  <c r="AL198" i="76"/>
  <c r="AH198" i="76"/>
  <c r="Z198" i="76"/>
  <c r="AC198" i="76" s="1"/>
  <c r="AD198" i="76" s="1"/>
  <c r="S198" i="76"/>
  <c r="T198" i="76" s="1"/>
  <c r="T198" i="83" s="1"/>
  <c r="N198" i="76"/>
  <c r="O198" i="76" s="1"/>
  <c r="H198" i="76"/>
  <c r="AX197" i="76"/>
  <c r="AT197" i="76"/>
  <c r="AP197" i="76"/>
  <c r="AL197" i="76"/>
  <c r="AH197" i="76"/>
  <c r="Z197" i="76"/>
  <c r="AC197" i="76" s="1"/>
  <c r="AD197" i="76" s="1"/>
  <c r="S197" i="76"/>
  <c r="T197" i="76" s="1"/>
  <c r="T197" i="83" s="1"/>
  <c r="N197" i="76"/>
  <c r="O197" i="76" s="1"/>
  <c r="H197" i="76"/>
  <c r="AX196" i="76"/>
  <c r="AT196" i="76"/>
  <c r="AP196" i="76"/>
  <c r="AL196" i="76"/>
  <c r="AH196" i="76"/>
  <c r="Z196" i="76"/>
  <c r="AC196" i="76" s="1"/>
  <c r="AD196" i="76" s="1"/>
  <c r="S196" i="76"/>
  <c r="T196" i="76" s="1"/>
  <c r="T196" i="83" s="1"/>
  <c r="N196" i="76"/>
  <c r="O196" i="76" s="1"/>
  <c r="H196" i="76"/>
  <c r="AX195" i="76"/>
  <c r="AT195" i="76"/>
  <c r="AP195" i="76"/>
  <c r="AL195" i="76"/>
  <c r="AH195" i="76"/>
  <c r="Z195" i="76"/>
  <c r="AC195" i="76" s="1"/>
  <c r="AD195" i="76" s="1"/>
  <c r="S195" i="76"/>
  <c r="T195" i="76" s="1"/>
  <c r="T195" i="83" s="1"/>
  <c r="N195" i="76"/>
  <c r="O195" i="76" s="1"/>
  <c r="H195" i="76"/>
  <c r="AX194" i="76"/>
  <c r="AT194" i="76"/>
  <c r="AP194" i="76"/>
  <c r="AL194" i="76"/>
  <c r="AH194" i="76"/>
  <c r="Z194" i="76"/>
  <c r="AC194" i="76" s="1"/>
  <c r="AD194" i="76" s="1"/>
  <c r="S194" i="76"/>
  <c r="T194" i="76" s="1"/>
  <c r="T194" i="83" s="1"/>
  <c r="N194" i="76"/>
  <c r="O194" i="76" s="1"/>
  <c r="H194" i="76"/>
  <c r="AX193" i="76"/>
  <c r="AT193" i="76"/>
  <c r="AP193" i="76"/>
  <c r="AL193" i="76"/>
  <c r="AH193" i="76"/>
  <c r="Z193" i="76"/>
  <c r="AC193" i="76" s="1"/>
  <c r="AD193" i="76" s="1"/>
  <c r="S193" i="76"/>
  <c r="T193" i="76" s="1"/>
  <c r="T193" i="83" s="1"/>
  <c r="N193" i="76"/>
  <c r="O193" i="76" s="1"/>
  <c r="H193" i="76"/>
  <c r="AX192" i="76"/>
  <c r="AT192" i="76"/>
  <c r="AP192" i="76"/>
  <c r="AL192" i="76"/>
  <c r="AH192" i="76"/>
  <c r="Z192" i="76"/>
  <c r="AC192" i="76" s="1"/>
  <c r="AD192" i="76" s="1"/>
  <c r="S192" i="76"/>
  <c r="T192" i="76" s="1"/>
  <c r="T192" i="83" s="1"/>
  <c r="N192" i="76"/>
  <c r="O192" i="76" s="1"/>
  <c r="H192" i="76"/>
  <c r="AX191" i="76"/>
  <c r="AT191" i="76"/>
  <c r="AP191" i="76"/>
  <c r="AL191" i="76"/>
  <c r="AH191" i="76"/>
  <c r="Z191" i="76"/>
  <c r="AC191" i="76" s="1"/>
  <c r="AD191" i="76" s="1"/>
  <c r="S191" i="76"/>
  <c r="T191" i="76" s="1"/>
  <c r="T191" i="83" s="1"/>
  <c r="N191" i="76"/>
  <c r="O191" i="76" s="1"/>
  <c r="H191" i="76"/>
  <c r="AX190" i="76"/>
  <c r="AT190" i="76"/>
  <c r="AP190" i="76"/>
  <c r="AL190" i="76"/>
  <c r="AH190" i="76"/>
  <c r="Z190" i="76"/>
  <c r="AC190" i="76" s="1"/>
  <c r="AD190" i="76" s="1"/>
  <c r="S190" i="76"/>
  <c r="T190" i="76" s="1"/>
  <c r="T190" i="83" s="1"/>
  <c r="N190" i="76"/>
  <c r="O190" i="76" s="1"/>
  <c r="H190" i="76"/>
  <c r="AX189" i="76"/>
  <c r="AT189" i="76"/>
  <c r="AP189" i="76"/>
  <c r="AL189" i="76"/>
  <c r="AH189" i="76"/>
  <c r="Z189" i="76"/>
  <c r="AC189" i="76" s="1"/>
  <c r="AD189" i="76" s="1"/>
  <c r="S189" i="76"/>
  <c r="T189" i="76" s="1"/>
  <c r="T189" i="83" s="1"/>
  <c r="N189" i="76"/>
  <c r="O189" i="76" s="1"/>
  <c r="H189" i="76"/>
  <c r="AX188" i="76"/>
  <c r="AT188" i="76"/>
  <c r="AP188" i="76"/>
  <c r="AL188" i="76"/>
  <c r="AH188" i="76"/>
  <c r="Z188" i="76"/>
  <c r="AC188" i="76" s="1"/>
  <c r="AD188" i="76" s="1"/>
  <c r="S188" i="76"/>
  <c r="T188" i="76" s="1"/>
  <c r="T188" i="83" s="1"/>
  <c r="N188" i="76"/>
  <c r="O188" i="76"/>
  <c r="H188" i="76"/>
  <c r="AX187" i="76"/>
  <c r="AT187" i="76"/>
  <c r="AP187" i="76"/>
  <c r="AL187" i="76"/>
  <c r="AH187" i="76"/>
  <c r="Z187" i="76"/>
  <c r="AC187" i="76" s="1"/>
  <c r="AD187" i="76" s="1"/>
  <c r="S187" i="76"/>
  <c r="T187" i="76" s="1"/>
  <c r="T187" i="83" s="1"/>
  <c r="N187" i="76"/>
  <c r="O187" i="76" s="1"/>
  <c r="H187" i="76"/>
  <c r="AX186" i="76"/>
  <c r="AT186" i="76"/>
  <c r="AP186" i="76"/>
  <c r="AL186" i="76"/>
  <c r="AH186" i="76"/>
  <c r="Z186" i="76"/>
  <c r="AC186" i="76"/>
  <c r="AD186" i="76" s="1"/>
  <c r="S186" i="76"/>
  <c r="T186" i="76" s="1"/>
  <c r="T186" i="83" s="1"/>
  <c r="N186" i="76"/>
  <c r="O186" i="76"/>
  <c r="H186" i="76"/>
  <c r="AX185" i="76"/>
  <c r="AT185" i="76"/>
  <c r="AP185" i="76"/>
  <c r="AL185" i="76"/>
  <c r="AH185" i="76"/>
  <c r="Z185" i="76"/>
  <c r="AC185" i="76" s="1"/>
  <c r="AD185" i="76" s="1"/>
  <c r="S185" i="76"/>
  <c r="T185" i="76" s="1"/>
  <c r="T185" i="83" s="1"/>
  <c r="N185" i="76"/>
  <c r="O185" i="76" s="1"/>
  <c r="H185" i="76"/>
  <c r="AX184" i="76"/>
  <c r="AT184" i="76"/>
  <c r="AP184" i="76"/>
  <c r="AL184" i="76"/>
  <c r="AH184" i="76"/>
  <c r="Z184" i="76"/>
  <c r="AC184" i="76"/>
  <c r="AD184" i="76" s="1"/>
  <c r="S184" i="76"/>
  <c r="T184" i="76" s="1"/>
  <c r="T184" i="83" s="1"/>
  <c r="N184" i="76"/>
  <c r="O184" i="76" s="1"/>
  <c r="H184" i="76"/>
  <c r="AX183" i="76"/>
  <c r="AT183" i="76"/>
  <c r="AP183" i="76"/>
  <c r="AL183" i="76"/>
  <c r="AH183" i="76"/>
  <c r="Z183" i="76"/>
  <c r="AC183" i="76" s="1"/>
  <c r="AD183" i="76" s="1"/>
  <c r="S183" i="76"/>
  <c r="T183" i="76"/>
  <c r="T183" i="83" s="1"/>
  <c r="N183" i="76"/>
  <c r="O183" i="76" s="1"/>
  <c r="H183" i="76"/>
  <c r="AX182" i="76"/>
  <c r="AT182" i="76"/>
  <c r="AP182" i="76"/>
  <c r="AL182" i="76"/>
  <c r="AH182" i="76"/>
  <c r="Z182" i="76"/>
  <c r="AC182" i="76"/>
  <c r="AD182" i="76" s="1"/>
  <c r="S182" i="76"/>
  <c r="T182" i="76" s="1"/>
  <c r="T182" i="83" s="1"/>
  <c r="N182" i="76"/>
  <c r="O182" i="76" s="1"/>
  <c r="H182" i="76"/>
  <c r="AX181" i="76"/>
  <c r="AT181" i="76"/>
  <c r="AP181" i="76"/>
  <c r="AL181" i="76"/>
  <c r="AH181" i="76"/>
  <c r="Z181" i="76"/>
  <c r="AC181" i="76" s="1"/>
  <c r="AD181" i="76" s="1"/>
  <c r="S181" i="76"/>
  <c r="T181" i="76"/>
  <c r="T181" i="83" s="1"/>
  <c r="N181" i="76"/>
  <c r="O181" i="76" s="1"/>
  <c r="H181" i="76"/>
  <c r="AX180" i="76"/>
  <c r="AT180" i="76"/>
  <c r="AP180" i="76"/>
  <c r="AL180" i="76"/>
  <c r="AH180" i="76"/>
  <c r="Z180" i="76"/>
  <c r="AC180" i="76" s="1"/>
  <c r="AD180" i="76" s="1"/>
  <c r="S180" i="76"/>
  <c r="T180" i="76" s="1"/>
  <c r="T180" i="83" s="1"/>
  <c r="N180" i="76"/>
  <c r="O180" i="76"/>
  <c r="H180" i="76"/>
  <c r="AX179" i="76"/>
  <c r="AT179" i="76"/>
  <c r="AP179" i="76"/>
  <c r="AL179" i="76"/>
  <c r="AH179" i="76"/>
  <c r="Z179" i="76"/>
  <c r="AC179" i="76" s="1"/>
  <c r="AD179" i="76" s="1"/>
  <c r="S179" i="76"/>
  <c r="T179" i="76"/>
  <c r="T179" i="83" s="1"/>
  <c r="N179" i="76"/>
  <c r="O179" i="76" s="1"/>
  <c r="H179" i="76"/>
  <c r="AX178" i="76"/>
  <c r="AT178" i="76"/>
  <c r="AP178" i="76"/>
  <c r="AL178" i="76"/>
  <c r="AH178" i="76"/>
  <c r="Z178" i="76"/>
  <c r="AC178" i="76"/>
  <c r="AD178" i="76" s="1"/>
  <c r="S178" i="76"/>
  <c r="T178" i="76" s="1"/>
  <c r="T178" i="83" s="1"/>
  <c r="N178" i="76"/>
  <c r="O178" i="76" s="1"/>
  <c r="H178" i="76"/>
  <c r="AX177" i="76"/>
  <c r="AT177" i="76"/>
  <c r="AP177" i="76"/>
  <c r="AL177" i="76"/>
  <c r="AH177" i="76"/>
  <c r="Z177" i="76"/>
  <c r="AC177" i="76" s="1"/>
  <c r="AD177" i="76" s="1"/>
  <c r="S177" i="76"/>
  <c r="T177" i="76"/>
  <c r="T177" i="83" s="1"/>
  <c r="N177" i="76"/>
  <c r="O177" i="76" s="1"/>
  <c r="H177" i="76"/>
  <c r="AX176" i="76"/>
  <c r="AT176" i="76"/>
  <c r="AP176" i="76"/>
  <c r="AL176" i="76"/>
  <c r="AH176" i="76"/>
  <c r="Z176" i="76"/>
  <c r="AC176" i="76" s="1"/>
  <c r="AD176" i="76" s="1"/>
  <c r="S176" i="76"/>
  <c r="T176" i="76" s="1"/>
  <c r="T176" i="83" s="1"/>
  <c r="N176" i="76"/>
  <c r="O176" i="76" s="1"/>
  <c r="H176" i="76"/>
  <c r="AX175" i="76"/>
  <c r="AT175" i="76"/>
  <c r="AP175" i="76"/>
  <c r="AL175" i="76"/>
  <c r="AH175" i="76"/>
  <c r="Z175" i="76"/>
  <c r="AC175" i="76" s="1"/>
  <c r="AD175" i="76" s="1"/>
  <c r="S175" i="76"/>
  <c r="T175" i="76"/>
  <c r="T175" i="83"/>
  <c r="N175" i="76"/>
  <c r="O175" i="76" s="1"/>
  <c r="H175" i="76"/>
  <c r="AX174" i="76"/>
  <c r="AT174" i="76"/>
  <c r="AP174" i="76"/>
  <c r="AL174" i="76"/>
  <c r="AH174" i="76"/>
  <c r="Z174" i="76"/>
  <c r="AC174" i="76" s="1"/>
  <c r="AD174" i="76" s="1"/>
  <c r="S174" i="76"/>
  <c r="T174" i="76" s="1"/>
  <c r="T174" i="83" s="1"/>
  <c r="N174" i="76"/>
  <c r="O174" i="76" s="1"/>
  <c r="H174" i="76"/>
  <c r="AX173" i="76"/>
  <c r="AT173" i="76"/>
  <c r="AP173" i="76"/>
  <c r="AL173" i="76"/>
  <c r="AH173" i="76"/>
  <c r="Z173" i="76"/>
  <c r="AC173" i="76" s="1"/>
  <c r="AD173" i="76"/>
  <c r="S173" i="76"/>
  <c r="T173" i="76" s="1"/>
  <c r="T173" i="83" s="1"/>
  <c r="N173" i="76"/>
  <c r="O173" i="76" s="1"/>
  <c r="H173" i="76"/>
  <c r="AX172" i="76"/>
  <c r="AT172" i="76"/>
  <c r="AP172" i="76"/>
  <c r="AL172" i="76"/>
  <c r="AH172" i="76"/>
  <c r="Z172" i="76"/>
  <c r="AC172" i="76"/>
  <c r="AD172" i="76" s="1"/>
  <c r="S172" i="76"/>
  <c r="T172" i="76" s="1"/>
  <c r="T172" i="83" s="1"/>
  <c r="N172" i="76"/>
  <c r="O172" i="76" s="1"/>
  <c r="H172" i="76"/>
  <c r="AX171" i="76"/>
  <c r="AT171" i="76"/>
  <c r="AP171" i="76"/>
  <c r="AL171" i="76"/>
  <c r="AH171" i="76"/>
  <c r="Z171" i="76"/>
  <c r="AC171" i="76" s="1"/>
  <c r="AD171" i="76" s="1"/>
  <c r="S171" i="76"/>
  <c r="T171" i="76" s="1"/>
  <c r="T171" i="83" s="1"/>
  <c r="N171" i="76"/>
  <c r="O171" i="76" s="1"/>
  <c r="H171" i="76"/>
  <c r="AX170" i="76"/>
  <c r="AT170" i="76"/>
  <c r="AP170" i="76"/>
  <c r="AL170" i="76"/>
  <c r="AH170" i="76"/>
  <c r="Z170" i="76"/>
  <c r="AC170" i="76"/>
  <c r="AD170" i="76" s="1"/>
  <c r="S170" i="76"/>
  <c r="T170" i="76" s="1"/>
  <c r="T170" i="83" s="1"/>
  <c r="N170" i="76"/>
  <c r="O170" i="76"/>
  <c r="H170" i="76"/>
  <c r="AX169" i="76"/>
  <c r="AT169" i="76"/>
  <c r="AP169" i="76"/>
  <c r="AL169" i="76"/>
  <c r="AH169" i="76"/>
  <c r="Z169" i="76"/>
  <c r="AC169" i="76" s="1"/>
  <c r="AD169" i="76" s="1"/>
  <c r="S169" i="76"/>
  <c r="T169" i="76"/>
  <c r="T169" i="83" s="1"/>
  <c r="N169" i="76"/>
  <c r="O169" i="76" s="1"/>
  <c r="H169" i="76"/>
  <c r="AX168" i="76"/>
  <c r="AT168" i="76"/>
  <c r="AP168" i="76"/>
  <c r="AL168" i="76"/>
  <c r="AH168" i="76"/>
  <c r="Z168" i="76"/>
  <c r="AC168" i="76" s="1"/>
  <c r="AD168" i="76" s="1"/>
  <c r="S168" i="76"/>
  <c r="T168" i="76" s="1"/>
  <c r="T168" i="83" s="1"/>
  <c r="N168" i="76"/>
  <c r="O168" i="76"/>
  <c r="H168" i="76"/>
  <c r="AX167" i="76"/>
  <c r="AT167" i="76"/>
  <c r="AP167" i="76"/>
  <c r="AL167" i="76"/>
  <c r="AH167" i="76"/>
  <c r="Z167" i="76"/>
  <c r="AC167" i="76" s="1"/>
  <c r="AD167" i="76" s="1"/>
  <c r="S167" i="76"/>
  <c r="T167" i="76" s="1"/>
  <c r="T167" i="83" s="1"/>
  <c r="N167" i="76"/>
  <c r="O167" i="76" s="1"/>
  <c r="H167" i="76"/>
  <c r="AX166" i="76"/>
  <c r="AT166" i="76"/>
  <c r="AP166" i="76"/>
  <c r="AL166" i="76"/>
  <c r="AH166" i="76"/>
  <c r="Z166" i="76"/>
  <c r="AC166" i="76" s="1"/>
  <c r="AD166" i="76" s="1"/>
  <c r="S166" i="76"/>
  <c r="T166" i="76" s="1"/>
  <c r="T166" i="83"/>
  <c r="N166" i="76"/>
  <c r="O166" i="76"/>
  <c r="H166" i="76"/>
  <c r="AX165" i="76"/>
  <c r="AT165" i="76"/>
  <c r="AP165" i="76"/>
  <c r="AL165" i="76"/>
  <c r="AH165" i="76"/>
  <c r="Z165" i="76"/>
  <c r="AC165" i="76" s="1"/>
  <c r="AD165" i="76"/>
  <c r="S165" i="76"/>
  <c r="T165" i="76" s="1"/>
  <c r="T165" i="83" s="1"/>
  <c r="N165" i="76"/>
  <c r="O165" i="76" s="1"/>
  <c r="H165" i="76"/>
  <c r="AX164" i="76"/>
  <c r="AT164" i="76"/>
  <c r="AP164" i="76"/>
  <c r="AL164" i="76"/>
  <c r="AH164" i="76"/>
  <c r="Z164" i="76"/>
  <c r="AC164" i="76"/>
  <c r="AD164" i="76" s="1"/>
  <c r="S164" i="76"/>
  <c r="T164" i="76" s="1"/>
  <c r="T164" i="83" s="1"/>
  <c r="N164" i="76"/>
  <c r="O164" i="76"/>
  <c r="H164" i="76"/>
  <c r="AX163" i="76"/>
  <c r="AT163" i="76"/>
  <c r="AP163" i="76"/>
  <c r="AL163" i="76"/>
  <c r="AH163" i="76"/>
  <c r="Z163" i="76"/>
  <c r="AC163" i="76" s="1"/>
  <c r="AD163" i="76" s="1"/>
  <c r="S163" i="76"/>
  <c r="T163" i="76"/>
  <c r="T163" i="83" s="1"/>
  <c r="N163" i="76"/>
  <c r="O163" i="76" s="1"/>
  <c r="H163" i="76"/>
  <c r="AX162" i="76"/>
  <c r="AT162" i="76"/>
  <c r="AP162" i="76"/>
  <c r="AL162" i="76"/>
  <c r="AH162" i="76"/>
  <c r="Z162" i="76"/>
  <c r="AC162" i="76" s="1"/>
  <c r="AD162" i="76" s="1"/>
  <c r="S162" i="76"/>
  <c r="T162" i="76" s="1"/>
  <c r="T162" i="83"/>
  <c r="N162" i="76"/>
  <c r="O162" i="76"/>
  <c r="H162" i="76"/>
  <c r="AX161" i="76"/>
  <c r="AT161" i="76"/>
  <c r="AP161" i="76"/>
  <c r="AL161" i="76"/>
  <c r="AH161" i="76"/>
  <c r="Z161" i="76"/>
  <c r="AC161" i="76" s="1"/>
  <c r="AD161" i="76" s="1"/>
  <c r="S161" i="76"/>
  <c r="T161" i="76" s="1"/>
  <c r="T161" i="83" s="1"/>
  <c r="N161" i="76"/>
  <c r="O161" i="76" s="1"/>
  <c r="H161" i="76"/>
  <c r="AX160" i="76"/>
  <c r="AT160" i="76"/>
  <c r="AP160" i="76"/>
  <c r="AL160" i="76"/>
  <c r="AH160" i="76"/>
  <c r="Z160" i="76"/>
  <c r="AC160" i="76"/>
  <c r="AD160" i="76" s="1"/>
  <c r="S160" i="76"/>
  <c r="T160" i="76" s="1"/>
  <c r="T160" i="83" s="1"/>
  <c r="N160" i="76"/>
  <c r="O160" i="76"/>
  <c r="H160" i="76"/>
  <c r="AX159" i="76"/>
  <c r="AT159" i="76"/>
  <c r="AP159" i="76"/>
  <c r="AL159" i="76"/>
  <c r="AH159" i="76"/>
  <c r="Z159" i="76"/>
  <c r="AC159" i="76" s="1"/>
  <c r="AD159" i="76" s="1"/>
  <c r="S159" i="76"/>
  <c r="T159" i="76"/>
  <c r="T159" i="83"/>
  <c r="N159" i="76"/>
  <c r="O159" i="76" s="1"/>
  <c r="H159" i="76"/>
  <c r="AX158" i="76"/>
  <c r="AT158" i="76"/>
  <c r="AP158" i="76"/>
  <c r="AL158" i="76"/>
  <c r="AH158" i="76"/>
  <c r="Z158" i="76"/>
  <c r="AC158" i="76" s="1"/>
  <c r="AD158" i="76" s="1"/>
  <c r="S158" i="76"/>
  <c r="T158" i="76" s="1"/>
  <c r="T158" i="83"/>
  <c r="N158" i="76"/>
  <c r="O158" i="76" s="1"/>
  <c r="H158" i="76"/>
  <c r="AX157" i="76"/>
  <c r="AT157" i="76"/>
  <c r="AP157" i="76"/>
  <c r="AL157" i="76"/>
  <c r="AH157" i="76"/>
  <c r="Z157" i="76"/>
  <c r="AC157" i="76" s="1"/>
  <c r="AD157" i="76"/>
  <c r="S157" i="76"/>
  <c r="T157" i="76" s="1"/>
  <c r="T157" i="83" s="1"/>
  <c r="N157" i="76"/>
  <c r="O157" i="76" s="1"/>
  <c r="H157" i="76"/>
  <c r="AX156" i="76"/>
  <c r="AT156" i="76"/>
  <c r="AP156" i="76"/>
  <c r="AL156" i="76"/>
  <c r="AH156" i="76"/>
  <c r="Z156" i="76"/>
  <c r="AC156" i="76"/>
  <c r="AD156" i="76" s="1"/>
  <c r="S156" i="76"/>
  <c r="T156" i="76" s="1"/>
  <c r="T156" i="83" s="1"/>
  <c r="N156" i="76"/>
  <c r="O156" i="76"/>
  <c r="H156" i="76"/>
  <c r="AX155" i="76"/>
  <c r="AT155" i="76"/>
  <c r="AP155" i="76"/>
  <c r="AL155" i="76"/>
  <c r="AH155" i="76"/>
  <c r="Z155" i="76"/>
  <c r="AC155" i="76" s="1"/>
  <c r="AD155" i="76" s="1"/>
  <c r="S155" i="76"/>
  <c r="T155" i="76"/>
  <c r="T155" i="83"/>
  <c r="N155" i="76"/>
  <c r="O155" i="76" s="1"/>
  <c r="H155" i="76"/>
  <c r="AX154" i="76"/>
  <c r="AT154" i="76"/>
  <c r="AP154" i="76"/>
  <c r="AL154" i="76"/>
  <c r="AH154" i="76"/>
  <c r="Z154" i="76"/>
  <c r="AC154" i="76" s="1"/>
  <c r="AD154" i="76" s="1"/>
  <c r="S154" i="76"/>
  <c r="T154" i="76" s="1"/>
  <c r="T154" i="83"/>
  <c r="N154" i="76"/>
  <c r="O154" i="76"/>
  <c r="H154" i="76"/>
  <c r="AX153" i="76"/>
  <c r="AT153" i="76"/>
  <c r="AP153" i="76"/>
  <c r="AL153" i="76"/>
  <c r="AH153" i="76"/>
  <c r="Z153" i="76"/>
  <c r="AC153" i="76" s="1"/>
  <c r="AD153" i="76"/>
  <c r="S153" i="76"/>
  <c r="T153" i="76" s="1"/>
  <c r="T153" i="83" s="1"/>
  <c r="N153" i="76"/>
  <c r="O153" i="76" s="1"/>
  <c r="H153" i="76"/>
  <c r="AX152" i="76"/>
  <c r="AT152" i="76"/>
  <c r="AP152" i="76"/>
  <c r="AL152" i="76"/>
  <c r="AH152" i="76"/>
  <c r="Z152" i="76"/>
  <c r="AC152" i="76"/>
  <c r="AD152" i="76" s="1"/>
  <c r="S152" i="76"/>
  <c r="T152" i="76" s="1"/>
  <c r="T152" i="83" s="1"/>
  <c r="N152" i="76"/>
  <c r="O152" i="76"/>
  <c r="H152" i="76"/>
  <c r="AX151" i="76"/>
  <c r="AT151" i="76"/>
  <c r="AP151" i="76"/>
  <c r="AL151" i="76"/>
  <c r="AH151" i="76"/>
  <c r="Z151" i="76"/>
  <c r="AC151" i="76" s="1"/>
  <c r="AD151" i="76" s="1"/>
  <c r="S151" i="76"/>
  <c r="T151" i="76"/>
  <c r="T151" i="83" s="1"/>
  <c r="N151" i="76"/>
  <c r="O151" i="76" s="1"/>
  <c r="H151" i="76"/>
  <c r="AX150" i="76"/>
  <c r="AT150" i="76"/>
  <c r="AP150" i="76"/>
  <c r="AL150" i="76"/>
  <c r="AH150" i="76"/>
  <c r="Z150" i="76"/>
  <c r="AC150" i="76" s="1"/>
  <c r="AD150" i="76" s="1"/>
  <c r="S150" i="76"/>
  <c r="T150" i="76" s="1"/>
  <c r="T150" i="83"/>
  <c r="N150" i="76"/>
  <c r="O150" i="76"/>
  <c r="H150" i="76"/>
  <c r="AX149" i="76"/>
  <c r="AT149" i="76"/>
  <c r="AP149" i="76"/>
  <c r="AL149" i="76"/>
  <c r="AH149" i="76"/>
  <c r="Z149" i="76"/>
  <c r="AC149" i="76" s="1"/>
  <c r="AD149" i="76" s="1"/>
  <c r="S149" i="76"/>
  <c r="T149" i="76" s="1"/>
  <c r="T149" i="83" s="1"/>
  <c r="N149" i="76"/>
  <c r="O149" i="76" s="1"/>
  <c r="H149" i="76"/>
  <c r="AX148" i="76"/>
  <c r="AT148" i="76"/>
  <c r="AP148" i="76"/>
  <c r="AL148" i="76"/>
  <c r="AH148" i="76"/>
  <c r="Z148" i="76"/>
  <c r="AC148" i="76"/>
  <c r="AD148" i="76" s="1"/>
  <c r="S148" i="76"/>
  <c r="T148" i="76" s="1"/>
  <c r="T148" i="83"/>
  <c r="N148" i="76"/>
  <c r="O148" i="76" s="1"/>
  <c r="H148" i="76"/>
  <c r="AX147" i="76"/>
  <c r="AT147" i="76"/>
  <c r="AP147" i="76"/>
  <c r="AL147" i="76"/>
  <c r="AH147" i="76"/>
  <c r="Z147" i="76"/>
  <c r="AC147" i="76" s="1"/>
  <c r="AD147" i="76"/>
  <c r="S147" i="76"/>
  <c r="T147" i="76"/>
  <c r="T147" i="83" s="1"/>
  <c r="N147" i="76"/>
  <c r="O147" i="76" s="1"/>
  <c r="H147" i="76"/>
  <c r="AX146" i="76"/>
  <c r="AT146" i="76"/>
  <c r="AP146" i="76"/>
  <c r="AL146" i="76"/>
  <c r="AH146" i="76"/>
  <c r="Z146" i="76"/>
  <c r="AC146" i="76"/>
  <c r="AD146" i="76"/>
  <c r="S146" i="76"/>
  <c r="T146" i="76" s="1"/>
  <c r="T146" i="83" s="1"/>
  <c r="N146" i="76"/>
  <c r="O146" i="76"/>
  <c r="H146" i="76"/>
  <c r="AX145" i="76"/>
  <c r="AT145" i="76"/>
  <c r="AP145" i="76"/>
  <c r="AL145" i="76"/>
  <c r="AH145" i="76"/>
  <c r="Z145" i="76"/>
  <c r="AC145" i="76" s="1"/>
  <c r="AD145" i="76" s="1"/>
  <c r="S145" i="76"/>
  <c r="T145" i="76"/>
  <c r="T145" i="83"/>
  <c r="N145" i="76"/>
  <c r="O145" i="76" s="1"/>
  <c r="H145" i="76"/>
  <c r="AX144" i="76"/>
  <c r="AT144" i="76"/>
  <c r="AP144" i="76"/>
  <c r="AL144" i="76"/>
  <c r="AH144" i="76"/>
  <c r="Z144" i="76"/>
  <c r="AC144" i="76" s="1"/>
  <c r="AD144" i="76" s="1"/>
  <c r="S144" i="76"/>
  <c r="T144" i="76" s="1"/>
  <c r="T144" i="83" s="1"/>
  <c r="N144" i="76"/>
  <c r="O144" i="76" s="1"/>
  <c r="H144" i="76"/>
  <c r="AX143" i="76"/>
  <c r="AT143" i="76"/>
  <c r="AP143" i="76"/>
  <c r="AL143" i="76"/>
  <c r="AH143" i="76"/>
  <c r="Z143" i="76"/>
  <c r="AC143" i="76" s="1"/>
  <c r="AD143" i="76"/>
  <c r="S143" i="76"/>
  <c r="T143" i="76"/>
  <c r="T143" i="83" s="1"/>
  <c r="N143" i="76"/>
  <c r="O143" i="76" s="1"/>
  <c r="H143" i="76"/>
  <c r="AX142" i="76"/>
  <c r="AT142" i="76"/>
  <c r="AP142" i="76"/>
  <c r="AL142" i="76"/>
  <c r="AH142" i="76"/>
  <c r="Z142" i="76"/>
  <c r="AC142" i="76" s="1"/>
  <c r="AD142" i="76" s="1"/>
  <c r="S142" i="76"/>
  <c r="T142" i="76" s="1"/>
  <c r="T142" i="83"/>
  <c r="N142" i="76"/>
  <c r="O142" i="76"/>
  <c r="H142" i="76"/>
  <c r="AX141" i="76"/>
  <c r="AT141" i="76"/>
  <c r="AP141" i="76"/>
  <c r="AL141" i="76"/>
  <c r="AH141" i="76"/>
  <c r="Z141" i="76"/>
  <c r="AC141" i="76" s="1"/>
  <c r="AD141" i="76" s="1"/>
  <c r="S141" i="76"/>
  <c r="T141" i="76" s="1"/>
  <c r="T141" i="83" s="1"/>
  <c r="N141" i="76"/>
  <c r="O141" i="76" s="1"/>
  <c r="H141" i="76"/>
  <c r="AX140" i="76"/>
  <c r="AT140" i="76"/>
  <c r="AP140" i="76"/>
  <c r="AL140" i="76"/>
  <c r="AH140" i="76"/>
  <c r="Z140" i="76"/>
  <c r="AC140" i="76"/>
  <c r="AD140" i="76" s="1"/>
  <c r="S140" i="76"/>
  <c r="T140" i="76" s="1"/>
  <c r="T140" i="83"/>
  <c r="N140" i="76"/>
  <c r="O140" i="76" s="1"/>
  <c r="H140" i="76"/>
  <c r="AX139" i="76"/>
  <c r="AT139" i="76"/>
  <c r="AP139" i="76"/>
  <c r="AL139" i="76"/>
  <c r="AH139" i="76"/>
  <c r="Z139" i="76"/>
  <c r="AC139" i="76" s="1"/>
  <c r="AD139" i="76"/>
  <c r="S139" i="76"/>
  <c r="T139" i="76" s="1"/>
  <c r="T139" i="83" s="1"/>
  <c r="N139" i="76"/>
  <c r="O139" i="76" s="1"/>
  <c r="H139" i="76"/>
  <c r="AX138" i="76"/>
  <c r="AT138" i="76"/>
  <c r="AP138" i="76"/>
  <c r="AL138" i="76"/>
  <c r="AH138" i="76"/>
  <c r="Z138" i="76"/>
  <c r="AC138" i="76"/>
  <c r="AD138" i="76" s="1"/>
  <c r="S138" i="76"/>
  <c r="T138" i="76" s="1"/>
  <c r="T138" i="83" s="1"/>
  <c r="N138" i="76"/>
  <c r="O138" i="76"/>
  <c r="H138" i="76"/>
  <c r="AX137" i="76"/>
  <c r="AT137" i="76"/>
  <c r="AP137" i="76"/>
  <c r="AL137" i="76"/>
  <c r="AH137" i="76"/>
  <c r="Z137" i="76"/>
  <c r="AC137" i="76" s="1"/>
  <c r="AD137" i="76" s="1"/>
  <c r="S137" i="76"/>
  <c r="T137" i="76" s="1"/>
  <c r="T137" i="83" s="1"/>
  <c r="N137" i="76"/>
  <c r="O137" i="76" s="1"/>
  <c r="H137" i="76"/>
  <c r="AX136" i="76"/>
  <c r="AT136" i="76"/>
  <c r="AP136" i="76"/>
  <c r="AL136" i="76"/>
  <c r="AH136" i="76"/>
  <c r="Z136" i="76"/>
  <c r="AC136" i="76" s="1"/>
  <c r="AD136" i="76" s="1"/>
  <c r="S136" i="76"/>
  <c r="T136" i="76" s="1"/>
  <c r="T136" i="83" s="1"/>
  <c r="N136" i="76"/>
  <c r="O136" i="76" s="1"/>
  <c r="H136" i="76"/>
  <c r="AX135" i="76"/>
  <c r="AT135" i="76"/>
  <c r="AP135" i="76"/>
  <c r="AL135" i="76"/>
  <c r="AH135" i="76"/>
  <c r="Z135" i="76"/>
  <c r="AC135" i="76" s="1"/>
  <c r="AD135" i="76"/>
  <c r="S135" i="76"/>
  <c r="T135" i="76"/>
  <c r="T135" i="83" s="1"/>
  <c r="N135" i="76"/>
  <c r="O135" i="76" s="1"/>
  <c r="H135" i="76"/>
  <c r="AX134" i="76"/>
  <c r="AT134" i="76"/>
  <c r="AP134" i="76"/>
  <c r="AL134" i="76"/>
  <c r="AH134" i="76"/>
  <c r="Z134" i="76"/>
  <c r="AC134" i="76" s="1"/>
  <c r="AD134" i="76" s="1"/>
  <c r="S134" i="76"/>
  <c r="T134" i="76"/>
  <c r="T134" i="83" s="1"/>
  <c r="N134" i="76"/>
  <c r="O134" i="76"/>
  <c r="H134" i="76"/>
  <c r="AX133" i="76"/>
  <c r="AT133" i="76"/>
  <c r="AP133" i="76"/>
  <c r="AL133" i="76"/>
  <c r="AH133" i="76"/>
  <c r="Z133" i="76"/>
  <c r="AC133" i="76"/>
  <c r="AD133" i="76" s="1"/>
  <c r="S133" i="76"/>
  <c r="T133" i="76"/>
  <c r="T133" i="83"/>
  <c r="N133" i="76"/>
  <c r="O133" i="76" s="1"/>
  <c r="H133" i="76"/>
  <c r="AX132" i="76"/>
  <c r="AT132" i="76"/>
  <c r="AP132" i="76"/>
  <c r="AL132" i="76"/>
  <c r="AH132" i="76"/>
  <c r="Z132" i="76"/>
  <c r="AC132" i="76"/>
  <c r="AD132" i="76"/>
  <c r="S132" i="76"/>
  <c r="T132" i="76" s="1"/>
  <c r="T132" i="83" s="1"/>
  <c r="N132" i="76"/>
  <c r="O132" i="76" s="1"/>
  <c r="H132" i="76"/>
  <c r="AX131" i="76"/>
  <c r="AT131" i="76"/>
  <c r="AP131" i="76"/>
  <c r="AL131" i="76"/>
  <c r="AH131" i="76"/>
  <c r="Z131" i="76"/>
  <c r="AC131" i="76" s="1"/>
  <c r="AD131" i="76" s="1"/>
  <c r="S131" i="76"/>
  <c r="T131" i="76" s="1"/>
  <c r="T131" i="83" s="1"/>
  <c r="N131" i="76"/>
  <c r="O131" i="76"/>
  <c r="H131" i="76"/>
  <c r="AX130" i="76"/>
  <c r="AT130" i="76"/>
  <c r="AP130" i="76"/>
  <c r="AL130" i="76"/>
  <c r="AH130" i="76"/>
  <c r="Z130" i="76"/>
  <c r="AC130" i="76" s="1"/>
  <c r="AD130" i="76" s="1"/>
  <c r="S130" i="76"/>
  <c r="T130" i="76"/>
  <c r="T130" i="83" s="1"/>
  <c r="N130" i="76"/>
  <c r="O130" i="76"/>
  <c r="H130" i="76"/>
  <c r="AX129" i="76"/>
  <c r="AT129" i="76"/>
  <c r="AP129" i="76"/>
  <c r="AL129" i="76"/>
  <c r="AH129" i="76"/>
  <c r="Z129" i="76"/>
  <c r="AC129" i="76"/>
  <c r="AD129" i="76" s="1"/>
  <c r="S129" i="76"/>
  <c r="T129" i="76"/>
  <c r="T129" i="83"/>
  <c r="N129" i="76"/>
  <c r="O129" i="76" s="1"/>
  <c r="H129" i="76"/>
  <c r="AX128" i="76"/>
  <c r="AT128" i="76"/>
  <c r="AP128" i="76"/>
  <c r="AL128" i="76"/>
  <c r="AH128" i="76"/>
  <c r="Z128" i="76"/>
  <c r="AC128" i="76"/>
  <c r="AD128" i="76"/>
  <c r="S128" i="76"/>
  <c r="T128" i="76" s="1"/>
  <c r="T128" i="83" s="1"/>
  <c r="N128" i="76"/>
  <c r="O128" i="76" s="1"/>
  <c r="H128" i="76"/>
  <c r="AX127" i="76"/>
  <c r="AT127" i="76"/>
  <c r="AP127" i="76"/>
  <c r="AL127" i="76"/>
  <c r="AH127" i="76"/>
  <c r="Z127" i="76"/>
  <c r="AC127" i="76" s="1"/>
  <c r="AD127" i="76" s="1"/>
  <c r="S127" i="76"/>
  <c r="T127" i="76" s="1"/>
  <c r="T127" i="83" s="1"/>
  <c r="N127" i="76"/>
  <c r="O127" i="76"/>
  <c r="H127" i="76"/>
  <c r="AX126" i="76"/>
  <c r="AT126" i="76"/>
  <c r="AP126" i="76"/>
  <c r="AL126" i="76"/>
  <c r="AH126" i="76"/>
  <c r="Z126" i="76"/>
  <c r="AC126" i="76" s="1"/>
  <c r="AD126" i="76" s="1"/>
  <c r="S126" i="76"/>
  <c r="T126" i="76"/>
  <c r="T126" i="83" s="1"/>
  <c r="N126" i="76"/>
  <c r="O126" i="76"/>
  <c r="H126" i="76"/>
  <c r="AX125" i="76"/>
  <c r="AT125" i="76"/>
  <c r="AP125" i="76"/>
  <c r="AL125" i="76"/>
  <c r="AH125" i="76"/>
  <c r="Z125" i="76"/>
  <c r="AC125" i="76"/>
  <c r="AD125" i="76" s="1"/>
  <c r="S125" i="76"/>
  <c r="T125" i="76"/>
  <c r="T125" i="83"/>
  <c r="N125" i="76"/>
  <c r="O125" i="76" s="1"/>
  <c r="H125" i="76"/>
  <c r="AX124" i="76"/>
  <c r="AT124" i="76"/>
  <c r="AP124" i="76"/>
  <c r="AL124" i="76"/>
  <c r="AH124" i="76"/>
  <c r="Z124" i="76"/>
  <c r="AC124" i="76"/>
  <c r="AD124" i="76"/>
  <c r="S124" i="76"/>
  <c r="T124" i="76" s="1"/>
  <c r="T124" i="83" s="1"/>
  <c r="N124" i="76"/>
  <c r="O124" i="76" s="1"/>
  <c r="H124" i="76"/>
  <c r="AX123" i="76"/>
  <c r="AT123" i="76"/>
  <c r="AP123" i="76"/>
  <c r="AL123" i="76"/>
  <c r="AH123" i="76"/>
  <c r="Z123" i="76"/>
  <c r="AC123" i="76" s="1"/>
  <c r="AD123" i="76" s="1"/>
  <c r="S123" i="76"/>
  <c r="T123" i="76" s="1"/>
  <c r="T123" i="83" s="1"/>
  <c r="N123" i="76"/>
  <c r="O123" i="76"/>
  <c r="H123" i="76"/>
  <c r="AX122" i="76"/>
  <c r="AT122" i="76"/>
  <c r="AP122" i="76"/>
  <c r="AL122" i="76"/>
  <c r="AH122" i="76"/>
  <c r="Z122" i="76"/>
  <c r="AC122" i="76" s="1"/>
  <c r="AD122" i="76" s="1"/>
  <c r="S122" i="76"/>
  <c r="T122" i="76"/>
  <c r="T122" i="83" s="1"/>
  <c r="N122" i="76"/>
  <c r="O122" i="76"/>
  <c r="H122" i="76"/>
  <c r="AX121" i="76"/>
  <c r="AT121" i="76"/>
  <c r="AP121" i="76"/>
  <c r="AL121" i="76"/>
  <c r="AH121" i="76"/>
  <c r="Z121" i="76"/>
  <c r="AC121" i="76"/>
  <c r="AD121" i="76" s="1"/>
  <c r="S121" i="76"/>
  <c r="T121" i="76"/>
  <c r="T121" i="83"/>
  <c r="N121" i="76"/>
  <c r="O121" i="76" s="1"/>
  <c r="H121" i="76"/>
  <c r="AX120" i="76"/>
  <c r="AT120" i="76"/>
  <c r="AP120" i="76"/>
  <c r="AL120" i="76"/>
  <c r="AH120" i="76"/>
  <c r="Z120" i="76"/>
  <c r="AC120" i="76"/>
  <c r="AD120" i="76"/>
  <c r="S120" i="76"/>
  <c r="T120" i="76" s="1"/>
  <c r="T120" i="83" s="1"/>
  <c r="N120" i="76"/>
  <c r="O120" i="76" s="1"/>
  <c r="H120" i="76"/>
  <c r="AX119" i="76"/>
  <c r="AT119" i="76"/>
  <c r="AP119" i="76"/>
  <c r="AL119" i="76"/>
  <c r="AH119" i="76"/>
  <c r="Z119" i="76"/>
  <c r="AC119" i="76" s="1"/>
  <c r="AD119" i="76" s="1"/>
  <c r="S119" i="76"/>
  <c r="T119" i="76" s="1"/>
  <c r="T119" i="83" s="1"/>
  <c r="N119" i="76"/>
  <c r="O119" i="76"/>
  <c r="H119" i="76"/>
  <c r="AX118" i="76"/>
  <c r="AT118" i="76"/>
  <c r="AP118" i="76"/>
  <c r="AL118" i="76"/>
  <c r="AH118" i="76"/>
  <c r="Z118" i="76"/>
  <c r="AC118" i="76" s="1"/>
  <c r="AD118" i="76" s="1"/>
  <c r="S118" i="76"/>
  <c r="T118" i="76"/>
  <c r="T118" i="83" s="1"/>
  <c r="N118" i="76"/>
  <c r="O118" i="76"/>
  <c r="H118" i="76"/>
  <c r="AX117" i="76"/>
  <c r="AT117" i="76"/>
  <c r="AP117" i="76"/>
  <c r="AL117" i="76"/>
  <c r="AH117" i="76"/>
  <c r="Z117" i="76"/>
  <c r="AC117" i="76"/>
  <c r="AD117" i="76" s="1"/>
  <c r="S117" i="76"/>
  <c r="T117" i="76"/>
  <c r="T117" i="83"/>
  <c r="N117" i="76"/>
  <c r="O117" i="76" s="1"/>
  <c r="H117" i="76"/>
  <c r="AX116" i="76"/>
  <c r="AT116" i="76"/>
  <c r="AP116" i="76"/>
  <c r="AL116" i="76"/>
  <c r="AH116" i="76"/>
  <c r="Z116" i="76"/>
  <c r="AC116" i="76"/>
  <c r="AD116" i="76"/>
  <c r="S116" i="76"/>
  <c r="T116" i="76" s="1"/>
  <c r="T116" i="83" s="1"/>
  <c r="N116" i="76"/>
  <c r="O116" i="76" s="1"/>
  <c r="H116" i="76"/>
  <c r="AX115" i="76"/>
  <c r="AT115" i="76"/>
  <c r="AP115" i="76"/>
  <c r="AL115" i="76"/>
  <c r="AH115" i="76"/>
  <c r="Z115" i="76"/>
  <c r="AC115" i="76" s="1"/>
  <c r="AD115" i="76" s="1"/>
  <c r="S115" i="76"/>
  <c r="T115" i="76" s="1"/>
  <c r="T115" i="83" s="1"/>
  <c r="N115" i="76"/>
  <c r="O115" i="76"/>
  <c r="H115" i="76"/>
  <c r="AX114" i="76"/>
  <c r="AT114" i="76"/>
  <c r="AP114" i="76"/>
  <c r="AL114" i="76"/>
  <c r="AH114" i="76"/>
  <c r="Z114" i="76"/>
  <c r="AC114" i="76" s="1"/>
  <c r="AD114" i="76" s="1"/>
  <c r="S114" i="76"/>
  <c r="T114" i="76"/>
  <c r="T114" i="83" s="1"/>
  <c r="N114" i="76"/>
  <c r="O114" i="76"/>
  <c r="H114" i="76"/>
  <c r="AX113" i="76"/>
  <c r="AT113" i="76"/>
  <c r="AP113" i="76"/>
  <c r="AL113" i="76"/>
  <c r="AH113" i="76"/>
  <c r="Z113" i="76"/>
  <c r="AC113" i="76"/>
  <c r="AD113" i="76" s="1"/>
  <c r="S113" i="76"/>
  <c r="T113" i="76"/>
  <c r="T113" i="83"/>
  <c r="N113" i="76"/>
  <c r="O113" i="76" s="1"/>
  <c r="H113" i="76"/>
  <c r="AX112" i="76"/>
  <c r="AT112" i="76"/>
  <c r="AP112" i="76"/>
  <c r="AL112" i="76"/>
  <c r="AH112" i="76"/>
  <c r="Z112" i="76"/>
  <c r="AC112" i="76"/>
  <c r="AD112" i="76"/>
  <c r="S112" i="76"/>
  <c r="T112" i="76" s="1"/>
  <c r="T112" i="83" s="1"/>
  <c r="N112" i="76"/>
  <c r="O112" i="76" s="1"/>
  <c r="H112" i="76"/>
  <c r="AX111" i="76"/>
  <c r="AT111" i="76"/>
  <c r="AP111" i="76"/>
  <c r="AL111" i="76"/>
  <c r="AH111" i="76"/>
  <c r="Z111" i="76"/>
  <c r="AC111" i="76" s="1"/>
  <c r="AD111" i="76" s="1"/>
  <c r="S111" i="76"/>
  <c r="T111" i="76" s="1"/>
  <c r="T111" i="83" s="1"/>
  <c r="N111" i="76"/>
  <c r="O111" i="76"/>
  <c r="H111" i="76"/>
  <c r="AX110" i="76"/>
  <c r="AT110" i="76"/>
  <c r="AP110" i="76"/>
  <c r="AL110" i="76"/>
  <c r="AH110" i="76"/>
  <c r="Z110" i="76"/>
  <c r="AC110" i="76" s="1"/>
  <c r="AD110" i="76" s="1"/>
  <c r="S110" i="76"/>
  <c r="T110" i="76"/>
  <c r="T110" i="83" s="1"/>
  <c r="N110" i="76"/>
  <c r="O110" i="76"/>
  <c r="H110" i="76"/>
  <c r="AX109" i="76"/>
  <c r="AT109" i="76"/>
  <c r="AP109" i="76"/>
  <c r="AL109" i="76"/>
  <c r="AH109" i="76"/>
  <c r="Z109" i="76"/>
  <c r="AC109" i="76"/>
  <c r="AD109" i="76" s="1"/>
  <c r="S109" i="76"/>
  <c r="T109" i="76"/>
  <c r="T109" i="83"/>
  <c r="N109" i="76"/>
  <c r="O109" i="76" s="1"/>
  <c r="H109" i="76"/>
  <c r="AX108" i="76"/>
  <c r="AT108" i="76"/>
  <c r="AP108" i="76"/>
  <c r="AL108" i="76"/>
  <c r="AH108" i="76"/>
  <c r="Z108" i="76"/>
  <c r="AC108" i="76"/>
  <c r="AD108" i="76"/>
  <c r="S108" i="76"/>
  <c r="T108" i="76" s="1"/>
  <c r="T108" i="83" s="1"/>
  <c r="N108" i="76"/>
  <c r="O108" i="76" s="1"/>
  <c r="H108" i="76"/>
  <c r="AX107" i="76"/>
  <c r="AT107" i="76"/>
  <c r="AP107" i="76"/>
  <c r="AL107" i="76"/>
  <c r="AH107" i="76"/>
  <c r="Z107" i="76"/>
  <c r="AC107" i="76" s="1"/>
  <c r="AD107" i="76" s="1"/>
  <c r="S107" i="76"/>
  <c r="T107" i="76" s="1"/>
  <c r="T107" i="83"/>
  <c r="N107" i="76"/>
  <c r="O107" i="76"/>
  <c r="H107" i="76"/>
  <c r="AX106" i="76"/>
  <c r="AT106" i="76"/>
  <c r="AP106" i="76"/>
  <c r="AL106" i="76"/>
  <c r="AH106" i="76"/>
  <c r="Z106" i="76"/>
  <c r="AC106" i="76" s="1"/>
  <c r="AD106" i="76" s="1"/>
  <c r="S106" i="76"/>
  <c r="T106" i="76"/>
  <c r="T106" i="83" s="1"/>
  <c r="N106" i="76"/>
  <c r="O106" i="76"/>
  <c r="H106" i="76"/>
  <c r="AX105" i="76"/>
  <c r="AT105" i="76"/>
  <c r="AP105" i="76"/>
  <c r="AL105" i="76"/>
  <c r="AH105" i="76"/>
  <c r="Z105" i="76"/>
  <c r="AC105" i="76"/>
  <c r="AD105" i="76" s="1"/>
  <c r="S105" i="76"/>
  <c r="T105" i="76"/>
  <c r="T105" i="83"/>
  <c r="N105" i="76"/>
  <c r="O105" i="76" s="1"/>
  <c r="H105" i="76"/>
  <c r="AX104" i="76"/>
  <c r="AT104" i="76"/>
  <c r="AP104" i="76"/>
  <c r="AL104" i="76"/>
  <c r="AH104" i="76"/>
  <c r="Z104" i="76"/>
  <c r="AC104" i="76"/>
  <c r="AD104" i="76"/>
  <c r="S104" i="76"/>
  <c r="T104" i="76" s="1"/>
  <c r="T104" i="83" s="1"/>
  <c r="N104" i="76"/>
  <c r="O104" i="76" s="1"/>
  <c r="H104" i="76"/>
  <c r="AX103" i="76"/>
  <c r="AT103" i="76"/>
  <c r="AP103" i="76"/>
  <c r="AL103" i="76"/>
  <c r="AH103" i="76"/>
  <c r="Z103" i="76"/>
  <c r="AC103" i="76" s="1"/>
  <c r="AD103" i="76" s="1"/>
  <c r="S103" i="76"/>
  <c r="T103" i="76" s="1"/>
  <c r="T103" i="83" s="1"/>
  <c r="N103" i="76"/>
  <c r="O103" i="76"/>
  <c r="H103" i="76"/>
  <c r="AX102" i="76"/>
  <c r="AT102" i="76"/>
  <c r="AP102" i="76"/>
  <c r="AL102" i="76"/>
  <c r="AH102" i="76"/>
  <c r="Z102" i="76"/>
  <c r="AC102" i="76" s="1"/>
  <c r="AD102" i="76"/>
  <c r="S102" i="76"/>
  <c r="T102" i="76"/>
  <c r="T102" i="83" s="1"/>
  <c r="N102" i="76"/>
  <c r="O102" i="76"/>
  <c r="H102" i="76"/>
  <c r="AX101" i="76"/>
  <c r="AT101" i="76"/>
  <c r="AP101" i="76"/>
  <c r="AL101" i="76"/>
  <c r="AH101" i="76"/>
  <c r="Z101" i="76"/>
  <c r="AC101" i="76"/>
  <c r="AD101" i="76" s="1"/>
  <c r="S101" i="76"/>
  <c r="T101" i="76"/>
  <c r="T101" i="83"/>
  <c r="N101" i="76"/>
  <c r="O101" i="76" s="1"/>
  <c r="H101" i="76"/>
  <c r="AX100" i="76"/>
  <c r="AT100" i="76"/>
  <c r="AP100" i="76"/>
  <c r="AL100" i="76"/>
  <c r="AH100" i="76"/>
  <c r="Z100" i="76"/>
  <c r="AC100" i="76"/>
  <c r="AD100" i="76"/>
  <c r="S100" i="76"/>
  <c r="T100" i="76" s="1"/>
  <c r="T100" i="83" s="1"/>
  <c r="N100" i="76"/>
  <c r="O100" i="76" s="1"/>
  <c r="H100" i="76"/>
  <c r="AX99" i="76"/>
  <c r="AT99" i="76"/>
  <c r="AP99" i="76"/>
  <c r="AL99" i="76"/>
  <c r="AH99" i="76"/>
  <c r="Z99" i="76"/>
  <c r="AC99" i="76" s="1"/>
  <c r="AD99" i="76" s="1"/>
  <c r="S99" i="76"/>
  <c r="T99" i="76" s="1"/>
  <c r="T99" i="83"/>
  <c r="N99" i="76"/>
  <c r="O99" i="76"/>
  <c r="H99" i="76"/>
  <c r="AX98" i="76"/>
  <c r="AT98" i="76"/>
  <c r="AP98" i="76"/>
  <c r="AL98" i="76"/>
  <c r="AH98" i="76"/>
  <c r="Z98" i="76"/>
  <c r="AC98" i="76" s="1"/>
  <c r="AD98" i="76" s="1"/>
  <c r="S98" i="76"/>
  <c r="T98" i="76"/>
  <c r="T98" i="83" s="1"/>
  <c r="N98" i="76"/>
  <c r="O98" i="76"/>
  <c r="H98" i="76"/>
  <c r="AX97" i="76"/>
  <c r="AT97" i="76"/>
  <c r="AP97" i="76"/>
  <c r="AL97" i="76"/>
  <c r="AH97" i="76"/>
  <c r="Z97" i="76"/>
  <c r="AC97" i="76"/>
  <c r="AD97" i="76" s="1"/>
  <c r="S97" i="76"/>
  <c r="T97" i="76"/>
  <c r="T97" i="83"/>
  <c r="N97" i="76"/>
  <c r="O97" i="76" s="1"/>
  <c r="H97" i="76"/>
  <c r="AX96" i="76"/>
  <c r="AT96" i="76"/>
  <c r="AP96" i="76"/>
  <c r="AL96" i="76"/>
  <c r="AH96" i="76"/>
  <c r="Z96" i="76"/>
  <c r="AC96" i="76"/>
  <c r="AD96" i="76"/>
  <c r="S96" i="76"/>
  <c r="T96" i="76" s="1"/>
  <c r="T96" i="83" s="1"/>
  <c r="N96" i="76"/>
  <c r="O96" i="76" s="1"/>
  <c r="H96" i="76"/>
  <c r="AX95" i="76"/>
  <c r="AT95" i="76"/>
  <c r="AP95" i="76"/>
  <c r="AL95" i="76"/>
  <c r="AH95" i="76"/>
  <c r="Z95" i="76"/>
  <c r="AC95" i="76" s="1"/>
  <c r="AD95" i="76" s="1"/>
  <c r="S95" i="76"/>
  <c r="T95" i="76" s="1"/>
  <c r="T95" i="83"/>
  <c r="N95" i="76"/>
  <c r="O95" i="76"/>
  <c r="H95" i="76"/>
  <c r="AX94" i="76"/>
  <c r="AT94" i="76"/>
  <c r="AP94" i="76"/>
  <c r="AL94" i="76"/>
  <c r="AH94" i="76"/>
  <c r="Z94" i="76"/>
  <c r="AC94" i="76" s="1"/>
  <c r="AD94" i="76" s="1"/>
  <c r="S94" i="76"/>
  <c r="T94" i="76"/>
  <c r="T94" i="83" s="1"/>
  <c r="N94" i="76"/>
  <c r="O94" i="76"/>
  <c r="H94" i="76"/>
  <c r="AX93" i="76"/>
  <c r="AT93" i="76"/>
  <c r="AP93" i="76"/>
  <c r="AL93" i="76"/>
  <c r="AH93" i="76"/>
  <c r="Z93" i="76"/>
  <c r="AC93" i="76"/>
  <c r="AD93" i="76" s="1"/>
  <c r="S93" i="76"/>
  <c r="T93" i="76"/>
  <c r="T93" i="83" s="1"/>
  <c r="N93" i="76"/>
  <c r="O93" i="76" s="1"/>
  <c r="H93" i="76"/>
  <c r="AX92" i="76"/>
  <c r="AT92" i="76"/>
  <c r="AP92" i="76"/>
  <c r="AL92" i="76"/>
  <c r="AH92" i="76"/>
  <c r="Z92" i="76"/>
  <c r="AC92" i="76"/>
  <c r="AD92" i="76" s="1"/>
  <c r="S92" i="76"/>
  <c r="T92" i="76" s="1"/>
  <c r="T92" i="83" s="1"/>
  <c r="N92" i="76"/>
  <c r="O92" i="76" s="1"/>
  <c r="H92" i="76"/>
  <c r="AX91" i="76"/>
  <c r="AT91" i="76"/>
  <c r="AP91" i="76"/>
  <c r="AL91" i="76"/>
  <c r="AH91" i="76"/>
  <c r="Z91" i="76"/>
  <c r="AC91" i="76" s="1"/>
  <c r="AD91" i="76" s="1"/>
  <c r="S91" i="76"/>
  <c r="T91" i="76" s="1"/>
  <c r="T91" i="83"/>
  <c r="N91" i="76"/>
  <c r="O91" i="76"/>
  <c r="H91" i="76"/>
  <c r="AX90" i="76"/>
  <c r="AT90" i="76"/>
  <c r="AP90" i="76"/>
  <c r="AL90" i="76"/>
  <c r="AH90" i="76"/>
  <c r="Z90" i="76"/>
  <c r="AC90" i="76" s="1"/>
  <c r="AD90" i="76"/>
  <c r="S90" i="76"/>
  <c r="T90" i="76"/>
  <c r="T90" i="83" s="1"/>
  <c r="N90" i="76"/>
  <c r="O90" i="76"/>
  <c r="H90" i="76"/>
  <c r="AX89" i="76"/>
  <c r="AT89" i="76"/>
  <c r="AP89" i="76"/>
  <c r="AL89" i="76"/>
  <c r="AH89" i="76"/>
  <c r="Z89" i="76"/>
  <c r="AC89" i="76"/>
  <c r="AD89" i="76" s="1"/>
  <c r="S89" i="76"/>
  <c r="T89" i="76"/>
  <c r="T89" i="83" s="1"/>
  <c r="N89" i="76"/>
  <c r="O89" i="76" s="1"/>
  <c r="H89" i="76"/>
  <c r="AX88" i="76"/>
  <c r="AT88" i="76"/>
  <c r="AP88" i="76"/>
  <c r="AL88" i="76"/>
  <c r="AH88" i="76"/>
  <c r="Z88" i="76"/>
  <c r="AC88" i="76"/>
  <c r="AD88" i="76"/>
  <c r="S88" i="76"/>
  <c r="T88" i="76" s="1"/>
  <c r="T88" i="83" s="1"/>
  <c r="N88" i="76"/>
  <c r="O88" i="76" s="1"/>
  <c r="H88" i="76"/>
  <c r="AX87" i="76"/>
  <c r="AT87" i="76"/>
  <c r="AP87" i="76"/>
  <c r="AL87" i="76"/>
  <c r="AH87" i="76"/>
  <c r="Z87" i="76"/>
  <c r="AC87" i="76" s="1"/>
  <c r="AD87" i="76" s="1"/>
  <c r="S87" i="76"/>
  <c r="T87" i="76" s="1"/>
  <c r="T87" i="83"/>
  <c r="N87" i="76"/>
  <c r="O87" i="76"/>
  <c r="H87" i="76"/>
  <c r="AX86" i="76"/>
  <c r="AT86" i="76"/>
  <c r="AP86" i="76"/>
  <c r="AL86" i="76"/>
  <c r="AH86" i="76"/>
  <c r="Z86" i="76"/>
  <c r="AC86" i="76" s="1"/>
  <c r="AD86" i="76" s="1"/>
  <c r="S86" i="76"/>
  <c r="T86" i="76"/>
  <c r="T86" i="83" s="1"/>
  <c r="N86" i="76"/>
  <c r="O86" i="76"/>
  <c r="H86" i="76"/>
  <c r="AX85" i="76"/>
  <c r="AT85" i="76"/>
  <c r="AP85" i="76"/>
  <c r="AL85" i="76"/>
  <c r="AH85" i="76"/>
  <c r="Z85" i="76"/>
  <c r="AC85" i="76"/>
  <c r="AD85" i="76" s="1"/>
  <c r="S85" i="76"/>
  <c r="T85" i="76"/>
  <c r="T85" i="83"/>
  <c r="N85" i="76"/>
  <c r="O85" i="76" s="1"/>
  <c r="H85" i="76"/>
  <c r="AX84" i="76"/>
  <c r="AT84" i="76"/>
  <c r="AP84" i="76"/>
  <c r="AL84" i="76"/>
  <c r="AH84" i="76"/>
  <c r="Z84" i="76"/>
  <c r="AC84" i="76"/>
  <c r="AD84" i="76"/>
  <c r="S84" i="76"/>
  <c r="T84" i="76" s="1"/>
  <c r="T84" i="83" s="1"/>
  <c r="N84" i="76"/>
  <c r="O84" i="76" s="1"/>
  <c r="H84" i="76"/>
  <c r="AX83" i="76"/>
  <c r="AT83" i="76"/>
  <c r="AP83" i="76"/>
  <c r="AL83" i="76"/>
  <c r="AH83" i="76"/>
  <c r="Z83" i="76"/>
  <c r="AC83" i="76" s="1"/>
  <c r="AD83" i="76" s="1"/>
  <c r="S83" i="76"/>
  <c r="T83" i="76" s="1"/>
  <c r="T83" i="83"/>
  <c r="N83" i="76"/>
  <c r="O83" i="76"/>
  <c r="H83" i="76"/>
  <c r="AX82" i="76"/>
  <c r="AT82" i="76"/>
  <c r="AP82" i="76"/>
  <c r="AL82" i="76"/>
  <c r="AH82" i="76"/>
  <c r="Z82" i="76"/>
  <c r="AC82" i="76" s="1"/>
  <c r="AD82" i="76" s="1"/>
  <c r="S82" i="76"/>
  <c r="T82" i="76"/>
  <c r="T82" i="83" s="1"/>
  <c r="N82" i="76"/>
  <c r="O82" i="76"/>
  <c r="H82" i="76"/>
  <c r="AX81" i="76"/>
  <c r="AT81" i="76"/>
  <c r="AP81" i="76"/>
  <c r="AL81" i="76"/>
  <c r="AH81" i="76"/>
  <c r="Z81" i="76"/>
  <c r="AC81" i="76"/>
  <c r="AD81" i="76" s="1"/>
  <c r="S81" i="76"/>
  <c r="T81" i="76"/>
  <c r="T81" i="83" s="1"/>
  <c r="N81" i="76"/>
  <c r="O81" i="76" s="1"/>
  <c r="H81" i="76"/>
  <c r="AX80" i="76"/>
  <c r="AT80" i="76"/>
  <c r="AP80" i="76"/>
  <c r="AL80" i="76"/>
  <c r="AH80" i="76"/>
  <c r="Z80" i="76"/>
  <c r="AC80" i="76"/>
  <c r="AD80" i="76" s="1"/>
  <c r="S80" i="76"/>
  <c r="T80" i="76" s="1"/>
  <c r="T80" i="83" s="1"/>
  <c r="N80" i="76"/>
  <c r="O80" i="76" s="1"/>
  <c r="H80" i="76"/>
  <c r="AX79" i="76"/>
  <c r="AT79" i="76"/>
  <c r="AP79" i="76"/>
  <c r="AL79" i="76"/>
  <c r="AH79" i="76"/>
  <c r="Z79" i="76"/>
  <c r="AC79" i="76" s="1"/>
  <c r="AD79" i="76" s="1"/>
  <c r="S79" i="76"/>
  <c r="T79" i="76" s="1"/>
  <c r="T79" i="83" s="1"/>
  <c r="N79" i="76"/>
  <c r="O79" i="76"/>
  <c r="H79" i="76"/>
  <c r="AX78" i="76"/>
  <c r="AT78" i="76"/>
  <c r="AP78" i="76"/>
  <c r="AL78" i="76"/>
  <c r="AH78" i="76"/>
  <c r="Z78" i="76"/>
  <c r="AC78" i="76" s="1"/>
  <c r="AD78" i="76" s="1"/>
  <c r="S78" i="76"/>
  <c r="T78" i="76"/>
  <c r="T78" i="83" s="1"/>
  <c r="N78" i="76"/>
  <c r="O78" i="76"/>
  <c r="H78" i="76"/>
  <c r="AX77" i="76"/>
  <c r="AT77" i="76"/>
  <c r="AP77" i="76"/>
  <c r="AL77" i="76"/>
  <c r="AH77" i="76"/>
  <c r="Z77" i="76"/>
  <c r="AC77" i="76"/>
  <c r="AD77" i="76" s="1"/>
  <c r="S77" i="76"/>
  <c r="T77" i="76"/>
  <c r="T77" i="83"/>
  <c r="N77" i="76"/>
  <c r="O77" i="76" s="1"/>
  <c r="H77" i="76"/>
  <c r="AX76" i="76"/>
  <c r="AT76" i="76"/>
  <c r="AP76" i="76"/>
  <c r="AL76" i="76"/>
  <c r="AH76" i="76"/>
  <c r="Z76" i="76"/>
  <c r="AC76" i="76"/>
  <c r="AD76" i="76"/>
  <c r="S76" i="76"/>
  <c r="T76" i="76" s="1"/>
  <c r="T76" i="83" s="1"/>
  <c r="N76" i="76"/>
  <c r="O76" i="76" s="1"/>
  <c r="H76" i="76"/>
  <c r="AX75" i="76"/>
  <c r="AT75" i="76"/>
  <c r="AP75" i="76"/>
  <c r="AL75" i="76"/>
  <c r="AH75" i="76"/>
  <c r="Z75" i="76"/>
  <c r="AC75" i="76" s="1"/>
  <c r="AD75" i="76" s="1"/>
  <c r="S75" i="76"/>
  <c r="T75" i="76"/>
  <c r="T75" i="83"/>
  <c r="N75" i="76"/>
  <c r="O75" i="76"/>
  <c r="H75" i="76"/>
  <c r="AX74" i="76"/>
  <c r="AT74" i="76"/>
  <c r="AP74" i="76"/>
  <c r="AL74" i="76"/>
  <c r="AH74" i="76"/>
  <c r="Z74" i="76"/>
  <c r="AC74" i="76"/>
  <c r="AD74" i="76"/>
  <c r="S74" i="76"/>
  <c r="T74" i="76"/>
  <c r="T74" i="83" s="1"/>
  <c r="N74" i="76"/>
  <c r="O74" i="76"/>
  <c r="H74" i="76"/>
  <c r="AX73" i="76"/>
  <c r="AT73" i="76"/>
  <c r="AP73" i="76"/>
  <c r="AL73" i="76"/>
  <c r="AH73" i="76"/>
  <c r="Z73" i="76"/>
  <c r="AC73" i="76"/>
  <c r="AD73" i="76" s="1"/>
  <c r="S73" i="76"/>
  <c r="T73" i="76"/>
  <c r="T73" i="83"/>
  <c r="N73" i="76"/>
  <c r="O73" i="76" s="1"/>
  <c r="H73" i="76"/>
  <c r="AX72" i="76"/>
  <c r="AT72" i="76"/>
  <c r="AP72" i="76"/>
  <c r="AL72" i="76"/>
  <c r="AH72" i="76"/>
  <c r="Z72" i="76"/>
  <c r="AC72" i="76"/>
  <c r="AD72" i="76" s="1"/>
  <c r="S72" i="76"/>
  <c r="T72" i="76" s="1"/>
  <c r="T72" i="83" s="1"/>
  <c r="N72" i="76"/>
  <c r="O72" i="76" s="1"/>
  <c r="H72" i="76"/>
  <c r="AX71" i="76"/>
  <c r="AT71" i="76"/>
  <c r="AP71" i="76"/>
  <c r="AL71" i="76"/>
  <c r="AH71" i="76"/>
  <c r="Z71" i="76"/>
  <c r="AC71" i="76" s="1"/>
  <c r="AD71" i="76" s="1"/>
  <c r="S71" i="76"/>
  <c r="T71" i="76"/>
  <c r="T71" i="83"/>
  <c r="N71" i="76"/>
  <c r="O71" i="76"/>
  <c r="H71" i="76"/>
  <c r="AX70" i="76"/>
  <c r="AT70" i="76"/>
  <c r="AP70" i="76"/>
  <c r="AL70" i="76"/>
  <c r="AH70" i="76"/>
  <c r="Z70" i="76"/>
  <c r="AC70" i="76"/>
  <c r="AD70" i="76"/>
  <c r="S70" i="76"/>
  <c r="T70" i="76" s="1"/>
  <c r="T70" i="83" s="1"/>
  <c r="N70" i="76"/>
  <c r="O70" i="76"/>
  <c r="H70" i="76"/>
  <c r="AX69" i="76"/>
  <c r="AT69" i="76"/>
  <c r="AP69" i="76"/>
  <c r="AL69" i="76"/>
  <c r="AH69" i="76"/>
  <c r="Z69" i="76"/>
  <c r="AC69" i="76" s="1"/>
  <c r="AD69" i="76" s="1"/>
  <c r="S69" i="76"/>
  <c r="T69" i="76"/>
  <c r="T69" i="83" s="1"/>
  <c r="N69" i="76"/>
  <c r="O69" i="76" s="1"/>
  <c r="H69" i="76"/>
  <c r="AX68" i="76"/>
  <c r="AT68" i="76"/>
  <c r="AP68" i="76"/>
  <c r="AL68" i="76"/>
  <c r="AH68" i="76"/>
  <c r="Z68" i="76"/>
  <c r="AC68" i="76"/>
  <c r="AD68" i="76"/>
  <c r="S68" i="76"/>
  <c r="T68" i="76" s="1"/>
  <c r="T68" i="83" s="1"/>
  <c r="N68" i="76"/>
  <c r="O68" i="76"/>
  <c r="H68" i="76"/>
  <c r="AX67" i="76"/>
  <c r="AT67" i="76"/>
  <c r="AP67" i="76"/>
  <c r="AL67" i="76"/>
  <c r="AH67" i="76"/>
  <c r="Z67" i="76"/>
  <c r="AC67" i="76" s="1"/>
  <c r="AD67" i="76" s="1"/>
  <c r="S67" i="76"/>
  <c r="T67" i="76" s="1"/>
  <c r="T67" i="83" s="1"/>
  <c r="N67" i="76"/>
  <c r="O67" i="76"/>
  <c r="H67" i="76"/>
  <c r="AX66" i="76"/>
  <c r="AT66" i="76"/>
  <c r="AP66" i="76"/>
  <c r="AL66" i="76"/>
  <c r="AH66" i="76"/>
  <c r="Z66" i="76"/>
  <c r="AC66" i="76" s="1"/>
  <c r="AD66" i="76" s="1"/>
  <c r="S66" i="76"/>
  <c r="T66" i="76"/>
  <c r="T66" i="83" s="1"/>
  <c r="N66" i="76"/>
  <c r="O66" i="76"/>
  <c r="H66" i="76"/>
  <c r="AX65" i="76"/>
  <c r="AT65" i="76"/>
  <c r="AP65" i="76"/>
  <c r="AL65" i="76"/>
  <c r="AH65" i="76"/>
  <c r="Z65" i="76"/>
  <c r="AC65" i="76"/>
  <c r="AD65" i="76" s="1"/>
  <c r="S65" i="76"/>
  <c r="T65" i="76"/>
  <c r="T65" i="83"/>
  <c r="N65" i="76"/>
  <c r="O65" i="76" s="1"/>
  <c r="H65" i="76"/>
  <c r="AX64" i="76"/>
  <c r="AT64" i="76"/>
  <c r="AP64" i="76"/>
  <c r="AL64" i="76"/>
  <c r="AH64" i="76"/>
  <c r="Z64" i="76"/>
  <c r="AC64" i="76"/>
  <c r="AD64" i="76" s="1"/>
  <c r="S64" i="76"/>
  <c r="T64" i="76" s="1"/>
  <c r="T64" i="83" s="1"/>
  <c r="N64" i="76"/>
  <c r="O64" i="76"/>
  <c r="H64" i="76"/>
  <c r="AX63" i="76"/>
  <c r="AT63" i="76"/>
  <c r="AP63" i="76"/>
  <c r="AL63" i="76"/>
  <c r="AH63" i="76"/>
  <c r="Z63" i="76"/>
  <c r="AC63" i="76" s="1"/>
  <c r="AD63" i="76" s="1"/>
  <c r="S63" i="76"/>
  <c r="T63" i="76"/>
  <c r="T63" i="83" s="1"/>
  <c r="N63" i="76"/>
  <c r="O63" i="76"/>
  <c r="H63" i="76"/>
  <c r="AX62" i="76"/>
  <c r="AT62" i="76"/>
  <c r="AP62" i="76"/>
  <c r="AL62" i="76"/>
  <c r="AH62" i="76"/>
  <c r="Z62" i="76"/>
  <c r="AC62" i="76"/>
  <c r="AD62" i="76" s="1"/>
  <c r="S62" i="76"/>
  <c r="T62" i="76"/>
  <c r="T62" i="83" s="1"/>
  <c r="N62" i="76"/>
  <c r="O62" i="76" s="1"/>
  <c r="H62" i="76"/>
  <c r="AX61" i="76"/>
  <c r="AT61" i="76"/>
  <c r="AP61" i="76"/>
  <c r="AL61" i="76"/>
  <c r="AH61" i="76"/>
  <c r="Z61" i="76"/>
  <c r="AC61" i="76"/>
  <c r="AD61" i="76" s="1"/>
  <c r="S61" i="76"/>
  <c r="T61" i="76" s="1"/>
  <c r="T61" i="83" s="1"/>
  <c r="N61" i="76"/>
  <c r="O61" i="76" s="1"/>
  <c r="H61" i="76"/>
  <c r="AX60" i="76"/>
  <c r="AT60" i="76"/>
  <c r="AP60" i="76"/>
  <c r="AL60" i="76"/>
  <c r="AH60" i="76"/>
  <c r="Z60" i="76"/>
  <c r="AC60" i="76"/>
  <c r="AD60" i="76" s="1"/>
  <c r="S60" i="76"/>
  <c r="T60" i="76" s="1"/>
  <c r="T60" i="83" s="1"/>
  <c r="N60" i="76"/>
  <c r="O60" i="76" s="1"/>
  <c r="H60" i="76"/>
  <c r="AX59" i="76"/>
  <c r="AT59" i="76"/>
  <c r="AP59" i="76"/>
  <c r="AL59" i="76"/>
  <c r="AH59" i="76"/>
  <c r="Z59" i="76"/>
  <c r="AC59" i="76" s="1"/>
  <c r="AD59" i="76" s="1"/>
  <c r="S59" i="76"/>
  <c r="T59" i="76" s="1"/>
  <c r="T59" i="83" s="1"/>
  <c r="N59" i="76"/>
  <c r="O59" i="76"/>
  <c r="H59" i="76"/>
  <c r="AX58" i="76"/>
  <c r="AT58" i="76"/>
  <c r="AP58" i="76"/>
  <c r="AL58" i="76"/>
  <c r="AH58" i="76"/>
  <c r="Z58" i="76"/>
  <c r="AC58" i="76" s="1"/>
  <c r="AD58" i="76" s="1"/>
  <c r="S58" i="76"/>
  <c r="T58" i="76"/>
  <c r="T58" i="83" s="1"/>
  <c r="N58" i="76"/>
  <c r="O58" i="76"/>
  <c r="H58" i="76"/>
  <c r="AX57" i="76"/>
  <c r="AT57" i="76"/>
  <c r="AP57" i="76"/>
  <c r="AL57" i="76"/>
  <c r="AH57" i="76"/>
  <c r="Z57" i="76"/>
  <c r="AC57" i="76" s="1"/>
  <c r="AD57" i="76" s="1"/>
  <c r="S57" i="76"/>
  <c r="T57" i="76"/>
  <c r="T57" i="83"/>
  <c r="N57" i="76"/>
  <c r="O57" i="76" s="1"/>
  <c r="H57" i="76"/>
  <c r="AX56" i="76"/>
  <c r="AT56" i="76"/>
  <c r="AP56" i="76"/>
  <c r="AL56" i="76"/>
  <c r="AH56" i="76"/>
  <c r="Z56" i="76"/>
  <c r="AC56" i="76"/>
  <c r="AD56" i="76"/>
  <c r="S56" i="76"/>
  <c r="T56" i="76" s="1"/>
  <c r="T56" i="83" s="1"/>
  <c r="N56" i="76"/>
  <c r="O56" i="76"/>
  <c r="H56" i="76"/>
  <c r="AX55" i="76"/>
  <c r="AT55" i="76"/>
  <c r="AP55" i="76"/>
  <c r="AL55" i="76"/>
  <c r="AH55" i="76"/>
  <c r="Z55" i="76"/>
  <c r="AC55" i="76" s="1"/>
  <c r="AD55" i="76" s="1"/>
  <c r="S55" i="76"/>
  <c r="T55" i="76"/>
  <c r="T55" i="83" s="1"/>
  <c r="N55" i="76"/>
  <c r="O55" i="76" s="1"/>
  <c r="H55" i="76"/>
  <c r="AX54" i="76"/>
  <c r="AT54" i="76"/>
  <c r="AP54" i="76"/>
  <c r="AL54" i="76"/>
  <c r="AH54" i="76"/>
  <c r="Z54" i="76"/>
  <c r="AC54" i="76"/>
  <c r="AD54" i="76" s="1"/>
  <c r="S54" i="76"/>
  <c r="T54" i="76" s="1"/>
  <c r="T54" i="83" s="1"/>
  <c r="N54" i="76"/>
  <c r="O54" i="76"/>
  <c r="H54" i="76"/>
  <c r="AX53" i="76"/>
  <c r="AT53" i="76"/>
  <c r="AP53" i="76"/>
  <c r="AL53" i="76"/>
  <c r="AH53" i="76"/>
  <c r="Z53" i="76"/>
  <c r="AC53" i="76"/>
  <c r="AD53" i="76" s="1"/>
  <c r="S53" i="76"/>
  <c r="T53" i="76"/>
  <c r="T53" i="83"/>
  <c r="N53" i="76"/>
  <c r="O53" i="76" s="1"/>
  <c r="H53" i="76"/>
  <c r="AX52" i="76"/>
  <c r="AT52" i="76"/>
  <c r="AP52" i="76"/>
  <c r="AL52" i="76"/>
  <c r="AH52" i="76"/>
  <c r="Z52" i="76"/>
  <c r="AC52" i="76" s="1"/>
  <c r="AD52" i="76" s="1"/>
  <c r="S52" i="76"/>
  <c r="T52" i="76" s="1"/>
  <c r="T52" i="83" s="1"/>
  <c r="N52" i="76"/>
  <c r="O52" i="76" s="1"/>
  <c r="H52" i="76"/>
  <c r="AX51" i="76"/>
  <c r="AT51" i="76"/>
  <c r="AP51" i="76"/>
  <c r="AL51" i="76"/>
  <c r="AH51" i="76"/>
  <c r="Z51" i="76"/>
  <c r="AC51" i="76" s="1"/>
  <c r="AD51" i="76" s="1"/>
  <c r="S51" i="76"/>
  <c r="T51" i="76"/>
  <c r="T51" i="83" s="1"/>
  <c r="N51" i="76"/>
  <c r="O51" i="76"/>
  <c r="H51" i="76"/>
  <c r="AX50" i="76"/>
  <c r="AT50" i="76"/>
  <c r="AP50" i="76"/>
  <c r="AL50" i="76"/>
  <c r="AH50" i="76"/>
  <c r="Z50" i="76"/>
  <c r="AC50" i="76"/>
  <c r="AD50" i="76" s="1"/>
  <c r="S50" i="76"/>
  <c r="T50" i="76"/>
  <c r="T50" i="83" s="1"/>
  <c r="N50" i="76"/>
  <c r="O50" i="76"/>
  <c r="H50" i="76"/>
  <c r="AX49" i="76"/>
  <c r="AT49" i="76"/>
  <c r="AP49" i="76"/>
  <c r="AL49" i="76"/>
  <c r="AH49" i="76"/>
  <c r="Z49" i="76"/>
  <c r="AC49" i="76" s="1"/>
  <c r="AD49" i="76" s="1"/>
  <c r="S49" i="76"/>
  <c r="T49" i="76"/>
  <c r="T49" i="83"/>
  <c r="N49" i="76"/>
  <c r="O49" i="76" s="1"/>
  <c r="H49" i="76"/>
  <c r="AX48" i="76"/>
  <c r="AT48" i="76"/>
  <c r="AP48" i="76"/>
  <c r="AL48" i="76"/>
  <c r="AH48" i="76"/>
  <c r="Z48" i="76"/>
  <c r="AC48" i="76" s="1"/>
  <c r="AD48" i="76" s="1"/>
  <c r="S48" i="76"/>
  <c r="T48" i="76" s="1"/>
  <c r="T48" i="83"/>
  <c r="N48" i="76"/>
  <c r="O48" i="76"/>
  <c r="H48" i="76"/>
  <c r="AX47" i="76"/>
  <c r="AT47" i="76"/>
  <c r="AP47" i="76"/>
  <c r="AL47" i="76"/>
  <c r="AH47" i="76"/>
  <c r="Z47" i="76"/>
  <c r="AC47" i="76" s="1"/>
  <c r="AD47" i="76"/>
  <c r="S47" i="76"/>
  <c r="T47" i="76" s="1"/>
  <c r="T47" i="83" s="1"/>
  <c r="N47" i="76"/>
  <c r="O47" i="76"/>
  <c r="H47" i="76"/>
  <c r="AX46" i="76"/>
  <c r="AT46" i="76"/>
  <c r="AP46" i="76"/>
  <c r="AL46" i="76"/>
  <c r="AH46" i="76"/>
  <c r="Z46" i="76"/>
  <c r="AC46" i="76" s="1"/>
  <c r="AD46" i="76" s="1"/>
  <c r="S46" i="76"/>
  <c r="T46" i="76"/>
  <c r="T46" i="83"/>
  <c r="N46" i="76"/>
  <c r="O46" i="76" s="1"/>
  <c r="H46" i="76"/>
  <c r="AX45" i="76"/>
  <c r="AT45" i="76"/>
  <c r="AP45" i="76"/>
  <c r="AL45" i="76"/>
  <c r="AH45" i="76"/>
  <c r="Z45" i="76"/>
  <c r="AC45" i="76"/>
  <c r="AD45" i="76"/>
  <c r="S45" i="76"/>
  <c r="T45" i="76" s="1"/>
  <c r="T45" i="83" s="1"/>
  <c r="N45" i="76"/>
  <c r="O45" i="76" s="1"/>
  <c r="H45" i="76"/>
  <c r="AX44" i="76"/>
  <c r="AT44" i="76"/>
  <c r="AP44" i="76"/>
  <c r="AL44" i="76"/>
  <c r="AH44" i="76"/>
  <c r="Z44" i="76"/>
  <c r="AC44" i="76" s="1"/>
  <c r="AD44" i="76" s="1"/>
  <c r="S44" i="76"/>
  <c r="T44" i="76"/>
  <c r="T44" i="83"/>
  <c r="N44" i="76"/>
  <c r="O44" i="76"/>
  <c r="H44" i="76"/>
  <c r="AX43" i="76"/>
  <c r="AT43" i="76"/>
  <c r="AP43" i="76"/>
  <c r="AL43" i="76"/>
  <c r="AH43" i="76"/>
  <c r="Z43" i="76"/>
  <c r="AC43" i="76"/>
  <c r="AD43" i="76"/>
  <c r="S43" i="76"/>
  <c r="T43" i="76"/>
  <c r="T43" i="83" s="1"/>
  <c r="N43" i="76"/>
  <c r="O43" i="76" s="1"/>
  <c r="H43" i="76"/>
  <c r="AX42" i="76"/>
  <c r="AT42" i="76"/>
  <c r="AP42" i="76"/>
  <c r="AL42" i="76"/>
  <c r="AH42" i="76"/>
  <c r="Z42" i="76"/>
  <c r="AC42" i="76"/>
  <c r="AD42" i="76" s="1"/>
  <c r="S42" i="76"/>
  <c r="T42" i="76" s="1"/>
  <c r="T42" i="83" s="1"/>
  <c r="N42" i="76"/>
  <c r="O42" i="76" s="1"/>
  <c r="H42" i="76"/>
  <c r="AX41" i="76"/>
  <c r="AT41" i="76"/>
  <c r="AP41" i="76"/>
  <c r="AL41" i="76"/>
  <c r="AH41" i="76"/>
  <c r="Z41" i="76"/>
  <c r="AC41" i="76" s="1"/>
  <c r="AD41" i="76" s="1"/>
  <c r="S41" i="76"/>
  <c r="T41" i="76" s="1"/>
  <c r="T41" i="83" s="1"/>
  <c r="N41" i="76"/>
  <c r="O41" i="76" s="1"/>
  <c r="H41" i="76"/>
  <c r="AX40" i="76"/>
  <c r="AT40" i="76"/>
  <c r="AP40" i="76"/>
  <c r="AL40" i="76"/>
  <c r="AH40" i="76"/>
  <c r="Z40" i="76"/>
  <c r="AC40" i="76"/>
  <c r="AD40" i="76" s="1"/>
  <c r="S40" i="76"/>
  <c r="T40" i="76" s="1"/>
  <c r="T40" i="83"/>
  <c r="N40" i="76"/>
  <c r="O40" i="76"/>
  <c r="H40" i="76"/>
  <c r="AX39" i="76"/>
  <c r="AT39" i="76"/>
  <c r="AP39" i="76"/>
  <c r="AL39" i="76"/>
  <c r="AH39" i="76"/>
  <c r="Z39" i="76"/>
  <c r="AC39" i="76"/>
  <c r="AD39" i="76"/>
  <c r="S39" i="76"/>
  <c r="T39" i="76"/>
  <c r="T39" i="83"/>
  <c r="N39" i="76"/>
  <c r="O39" i="76" s="1"/>
  <c r="H39" i="76"/>
  <c r="AX38" i="76"/>
  <c r="AT38" i="76"/>
  <c r="AP38" i="76"/>
  <c r="AL38" i="76"/>
  <c r="AH38" i="76"/>
  <c r="Z38" i="76"/>
  <c r="AC38" i="76"/>
  <c r="AD38" i="76"/>
  <c r="S38" i="76"/>
  <c r="T38" i="76" s="1"/>
  <c r="T38" i="83" s="1"/>
  <c r="N38" i="76"/>
  <c r="O38" i="76"/>
  <c r="H38" i="76"/>
  <c r="AX37" i="76"/>
  <c r="AT37" i="76"/>
  <c r="AP37" i="76"/>
  <c r="AL37" i="76"/>
  <c r="AH37" i="76"/>
  <c r="Z37" i="76"/>
  <c r="AC37" i="76" s="1"/>
  <c r="AD37" i="76" s="1"/>
  <c r="S37" i="76"/>
  <c r="T37" i="76"/>
  <c r="T37" i="83"/>
  <c r="N37" i="76"/>
  <c r="O37" i="76" s="1"/>
  <c r="H37" i="76"/>
  <c r="AX36" i="76"/>
  <c r="AT36" i="76"/>
  <c r="AP36" i="76"/>
  <c r="AL36" i="76"/>
  <c r="AH36" i="76"/>
  <c r="Z36" i="76"/>
  <c r="AC36" i="76" s="1"/>
  <c r="AD36" i="76" s="1"/>
  <c r="S36" i="76"/>
  <c r="T36" i="76" s="1"/>
  <c r="T36" i="83" s="1"/>
  <c r="N36" i="76"/>
  <c r="O36" i="76"/>
  <c r="H36" i="76"/>
  <c r="AX35" i="76"/>
  <c r="AT35" i="76"/>
  <c r="AP35" i="76"/>
  <c r="AL35" i="76"/>
  <c r="AH35" i="76"/>
  <c r="Z35" i="76"/>
  <c r="AC35" i="76"/>
  <c r="AD35" i="76" s="1"/>
  <c r="S35" i="76"/>
  <c r="T35" i="76"/>
  <c r="T35" i="83" s="1"/>
  <c r="N35" i="76"/>
  <c r="O35" i="76"/>
  <c r="H35" i="76"/>
  <c r="AX34" i="76"/>
  <c r="AT34" i="76"/>
  <c r="AP34" i="76"/>
  <c r="AL34" i="76"/>
  <c r="AH34" i="76"/>
  <c r="Z34" i="76"/>
  <c r="AC34" i="76"/>
  <c r="AD34" i="76" s="1"/>
  <c r="S34" i="76"/>
  <c r="T34" i="76"/>
  <c r="T34" i="83"/>
  <c r="N34" i="76"/>
  <c r="O34" i="76"/>
  <c r="H34" i="76"/>
  <c r="AX33" i="76"/>
  <c r="AT33" i="76"/>
  <c r="AP33" i="76"/>
  <c r="AL33" i="76"/>
  <c r="AH33" i="76"/>
  <c r="Z33" i="76"/>
  <c r="AC33" i="76"/>
  <c r="AD33" i="76"/>
  <c r="S33" i="76"/>
  <c r="T33" i="76"/>
  <c r="T33" i="83" s="1"/>
  <c r="N33" i="76"/>
  <c r="O33" i="76"/>
  <c r="H33" i="76"/>
  <c r="AX32" i="76"/>
  <c r="AT32" i="76"/>
  <c r="AP32" i="76"/>
  <c r="AL32" i="76"/>
  <c r="AH32" i="76"/>
  <c r="Z32" i="76"/>
  <c r="AC32" i="76"/>
  <c r="AD32" i="76" s="1"/>
  <c r="S32" i="76"/>
  <c r="T32" i="76"/>
  <c r="T32" i="83" s="1"/>
  <c r="N32" i="76"/>
  <c r="O32" i="76"/>
  <c r="H32" i="76"/>
  <c r="AX31" i="76"/>
  <c r="AT31" i="76"/>
  <c r="AP31" i="76"/>
  <c r="AL31" i="76"/>
  <c r="AH31" i="76"/>
  <c r="Z31" i="76"/>
  <c r="AC31" i="76"/>
  <c r="AD31" i="76" s="1"/>
  <c r="S31" i="76"/>
  <c r="T31" i="76"/>
  <c r="T31" i="83" s="1"/>
  <c r="N31" i="76"/>
  <c r="O31" i="76"/>
  <c r="H31" i="76"/>
  <c r="AX30" i="76"/>
  <c r="AT30" i="76"/>
  <c r="AP30" i="76"/>
  <c r="AL30" i="76"/>
  <c r="AH30" i="76"/>
  <c r="Z30" i="76"/>
  <c r="AC30" i="76"/>
  <c r="AD30" i="76" s="1"/>
  <c r="S30" i="76"/>
  <c r="T30" i="76"/>
  <c r="T30" i="83"/>
  <c r="N30" i="76"/>
  <c r="O30" i="76"/>
  <c r="H30" i="76"/>
  <c r="AX29" i="76"/>
  <c r="AT29" i="76"/>
  <c r="AP29" i="76"/>
  <c r="AL29" i="76"/>
  <c r="AH29" i="76"/>
  <c r="Z29" i="76"/>
  <c r="AC29" i="76"/>
  <c r="AD29" i="76"/>
  <c r="S29" i="76"/>
  <c r="T29" i="76"/>
  <c r="T29" i="83" s="1"/>
  <c r="N29" i="76"/>
  <c r="O29" i="76"/>
  <c r="H29" i="76"/>
  <c r="AX28" i="76"/>
  <c r="AT28" i="76"/>
  <c r="AH28" i="76"/>
  <c r="Z28" i="76"/>
  <c r="AC28" i="76"/>
  <c r="AD28" i="76" s="1"/>
  <c r="H28" i="76"/>
  <c r="AX27" i="76"/>
  <c r="AT27" i="76"/>
  <c r="AH27" i="76"/>
  <c r="Z27" i="76"/>
  <c r="AC27" i="76"/>
  <c r="AD27" i="76" s="1"/>
  <c r="H27" i="76"/>
  <c r="AX26" i="76"/>
  <c r="AT26" i="76"/>
  <c r="AH26" i="76"/>
  <c r="Z26" i="76"/>
  <c r="AC26" i="76"/>
  <c r="AD26" i="76"/>
  <c r="H26" i="76"/>
  <c r="AX25" i="76"/>
  <c r="AT25" i="76"/>
  <c r="AH25" i="76"/>
  <c r="Z25" i="76"/>
  <c r="AC25" i="76"/>
  <c r="AD25" i="76" s="1"/>
  <c r="H25" i="76"/>
  <c r="AX24" i="76"/>
  <c r="AT24" i="76"/>
  <c r="AH24" i="76"/>
  <c r="Z24" i="76"/>
  <c r="AC24" i="76"/>
  <c r="AD24" i="76" s="1"/>
  <c r="H24" i="76"/>
  <c r="AX23" i="76"/>
  <c r="AT23" i="76"/>
  <c r="AH23" i="76"/>
  <c r="Z23" i="76"/>
  <c r="AC23" i="76"/>
  <c r="AD23" i="76"/>
  <c r="H23" i="76"/>
  <c r="AX22" i="76"/>
  <c r="AT22" i="76"/>
  <c r="AH22" i="76"/>
  <c r="Z22" i="76"/>
  <c r="AC22" i="76"/>
  <c r="AD22" i="76" s="1"/>
  <c r="H22" i="76"/>
  <c r="AX21" i="76"/>
  <c r="AT21" i="76"/>
  <c r="AH21" i="76"/>
  <c r="Z21" i="76"/>
  <c r="AC21" i="76"/>
  <c r="AD21" i="76" s="1"/>
  <c r="H21" i="76"/>
  <c r="AX20" i="76"/>
  <c r="AT20" i="76"/>
  <c r="AH20" i="76"/>
  <c r="Z20" i="76"/>
  <c r="AC20" i="76"/>
  <c r="AD20" i="76"/>
  <c r="H20" i="76"/>
  <c r="AX19" i="76"/>
  <c r="AT19" i="76"/>
  <c r="AH19" i="76"/>
  <c r="Z19" i="76"/>
  <c r="AC19" i="76"/>
  <c r="AD19" i="76" s="1"/>
  <c r="H19" i="76"/>
  <c r="AX18" i="76"/>
  <c r="AT18" i="76"/>
  <c r="AH18" i="76"/>
  <c r="Z18" i="76"/>
  <c r="AC18" i="76"/>
  <c r="AD18" i="76" s="1"/>
  <c r="H18" i="76"/>
  <c r="AX17" i="76"/>
  <c r="AT17" i="76"/>
  <c r="AH17" i="76"/>
  <c r="Z17" i="76"/>
  <c r="AC17" i="76"/>
  <c r="AD17" i="76"/>
  <c r="H17" i="76"/>
  <c r="AX16" i="76"/>
  <c r="AT16" i="76"/>
  <c r="AH16" i="76"/>
  <c r="Z16" i="76"/>
  <c r="AC16" i="76"/>
  <c r="AD16" i="76" s="1"/>
  <c r="H16" i="76"/>
  <c r="AX15" i="76"/>
  <c r="AT15" i="76"/>
  <c r="AH15" i="76"/>
  <c r="Z15" i="76"/>
  <c r="AC15" i="76"/>
  <c r="AD15" i="76" s="1"/>
  <c r="H15" i="76"/>
  <c r="AX14" i="76"/>
  <c r="AT14" i="76"/>
  <c r="AH14" i="76"/>
  <c r="Z14" i="76"/>
  <c r="AC14" i="76"/>
  <c r="AD14" i="76"/>
  <c r="H14" i="76"/>
  <c r="AX13" i="76"/>
  <c r="AT13" i="76"/>
  <c r="AH13" i="76"/>
  <c r="Z13" i="76"/>
  <c r="AC13" i="76"/>
  <c r="AD13" i="76" s="1"/>
  <c r="H13" i="76"/>
  <c r="AX12" i="76"/>
  <c r="AT12" i="76"/>
  <c r="AH12" i="76"/>
  <c r="Z12" i="76"/>
  <c r="AC12" i="76"/>
  <c r="AD12" i="76" s="1"/>
  <c r="H12" i="76"/>
  <c r="AX11" i="76"/>
  <c r="AT11" i="76"/>
  <c r="AH11" i="76"/>
  <c r="Z11" i="76"/>
  <c r="AC11" i="76"/>
  <c r="AD11" i="76"/>
  <c r="H11" i="76"/>
  <c r="AX10" i="76"/>
  <c r="AT10" i="76"/>
  <c r="AH10" i="76"/>
  <c r="Z10" i="76"/>
  <c r="AC10" i="76"/>
  <c r="AD10" i="76" s="1"/>
  <c r="H10" i="76"/>
  <c r="AX9" i="76"/>
  <c r="AT9" i="76"/>
  <c r="AH9" i="76"/>
  <c r="Z9" i="76"/>
  <c r="AC9" i="76"/>
  <c r="AD9" i="76" s="1"/>
  <c r="H9" i="76"/>
  <c r="AX8" i="76"/>
  <c r="AT8" i="76"/>
  <c r="AH8" i="76"/>
  <c r="Z8" i="76"/>
  <c r="AC8" i="76"/>
  <c r="AD8" i="76"/>
  <c r="H8" i="76"/>
  <c r="AX7" i="76"/>
  <c r="AT7" i="76"/>
  <c r="AH7" i="76"/>
  <c r="Z7" i="76"/>
  <c r="AC7" i="76"/>
  <c r="AD7" i="76" s="1"/>
  <c r="H7" i="76"/>
  <c r="AX6" i="76"/>
  <c r="AT6" i="76"/>
  <c r="AH6" i="76"/>
  <c r="Z6" i="76"/>
  <c r="AC6" i="76"/>
  <c r="AD6" i="76" s="1"/>
  <c r="H6" i="76"/>
  <c r="AX5" i="76"/>
  <c r="AT5" i="76"/>
  <c r="AH5" i="76"/>
  <c r="Z5" i="76"/>
  <c r="AC5" i="76"/>
  <c r="AD5" i="76"/>
  <c r="H5" i="76"/>
  <c r="AX4" i="76"/>
  <c r="AT4" i="76"/>
  <c r="AH4" i="76"/>
  <c r="Z4" i="76"/>
  <c r="AC4" i="76"/>
  <c r="AD4" i="76" s="1"/>
  <c r="H4" i="76"/>
  <c r="AX3" i="76"/>
  <c r="AT3" i="76"/>
  <c r="AH3" i="76"/>
  <c r="Z3" i="76"/>
  <c r="AC3" i="76"/>
  <c r="AD3" i="76" s="1"/>
  <c r="H3" i="76"/>
  <c r="AX2" i="76"/>
  <c r="AT2" i="76"/>
  <c r="AH2" i="76"/>
  <c r="Z2" i="76"/>
  <c r="AC2" i="76"/>
  <c r="AD2" i="76"/>
  <c r="H2" i="76"/>
  <c r="AX337" i="59"/>
  <c r="AT337" i="59"/>
  <c r="AP337" i="59"/>
  <c r="AL337" i="59"/>
  <c r="AH337" i="59"/>
  <c r="AD337" i="59"/>
  <c r="S337" i="59"/>
  <c r="S337" i="83" s="1"/>
  <c r="N337" i="59"/>
  <c r="AX336" i="59"/>
  <c r="AT336" i="59"/>
  <c r="AP336" i="59"/>
  <c r="AL336" i="59"/>
  <c r="AH336" i="59"/>
  <c r="AD336" i="59"/>
  <c r="S336" i="59"/>
  <c r="N336" i="59"/>
  <c r="AX335" i="59"/>
  <c r="AT335" i="59"/>
  <c r="AP335" i="59"/>
  <c r="AL335" i="59"/>
  <c r="AH335" i="59"/>
  <c r="AD335" i="59"/>
  <c r="S335" i="59"/>
  <c r="N335" i="59"/>
  <c r="AX334" i="59"/>
  <c r="AT334" i="59"/>
  <c r="AP334" i="59"/>
  <c r="AL334" i="59"/>
  <c r="AH334" i="59"/>
  <c r="AD334" i="59"/>
  <c r="S334" i="59"/>
  <c r="N334" i="59"/>
  <c r="AX333" i="59"/>
  <c r="AT333" i="59"/>
  <c r="AP333" i="59"/>
  <c r="AL333" i="59"/>
  <c r="AH333" i="59"/>
  <c r="AD333" i="59"/>
  <c r="S333" i="59"/>
  <c r="N333" i="59"/>
  <c r="AX332" i="59"/>
  <c r="AT332" i="59"/>
  <c r="AP332" i="59"/>
  <c r="AL332" i="59"/>
  <c r="AH332" i="59"/>
  <c r="AD332" i="59"/>
  <c r="S332" i="59"/>
  <c r="N332" i="59"/>
  <c r="AX331" i="59"/>
  <c r="AT331" i="59"/>
  <c r="AP331" i="59"/>
  <c r="AL331" i="59"/>
  <c r="AH331" i="59"/>
  <c r="AD331" i="59"/>
  <c r="S331" i="59"/>
  <c r="N331" i="59"/>
  <c r="AX330" i="59"/>
  <c r="AT330" i="59"/>
  <c r="AP330" i="59"/>
  <c r="AL330" i="59"/>
  <c r="AH330" i="59"/>
  <c r="AD330" i="59"/>
  <c r="S330" i="59"/>
  <c r="N330" i="59"/>
  <c r="AX329" i="59"/>
  <c r="AT329" i="59"/>
  <c r="AP329" i="59"/>
  <c r="AL329" i="59"/>
  <c r="AH329" i="59"/>
  <c r="AD329" i="59"/>
  <c r="S329" i="59"/>
  <c r="N329" i="59"/>
  <c r="AX328" i="59"/>
  <c r="AT328" i="59"/>
  <c r="AP328" i="59"/>
  <c r="AL328" i="59"/>
  <c r="AH328" i="59"/>
  <c r="AD328" i="59"/>
  <c r="S328" i="59"/>
  <c r="N328" i="59"/>
  <c r="AX327" i="59"/>
  <c r="AT327" i="59"/>
  <c r="AP327" i="59"/>
  <c r="AL327" i="59"/>
  <c r="AH327" i="59"/>
  <c r="AD327" i="59"/>
  <c r="S327" i="59"/>
  <c r="N327" i="59"/>
  <c r="AX326" i="59"/>
  <c r="AT326" i="59"/>
  <c r="AP326" i="59"/>
  <c r="AL326" i="59"/>
  <c r="AH326" i="59"/>
  <c r="AD326" i="59"/>
  <c r="S326" i="59"/>
  <c r="N326" i="59"/>
  <c r="AX325" i="59"/>
  <c r="AT325" i="59"/>
  <c r="AP325" i="59"/>
  <c r="AL325" i="59"/>
  <c r="AH325" i="59"/>
  <c r="AC325" i="59"/>
  <c r="AD325" i="59" s="1"/>
  <c r="S325" i="59"/>
  <c r="N325" i="59"/>
  <c r="AX324" i="59"/>
  <c r="AT324" i="59"/>
  <c r="AP324" i="59"/>
  <c r="AL324" i="59"/>
  <c r="AH324" i="59"/>
  <c r="AC324" i="59"/>
  <c r="AD324" i="59" s="1"/>
  <c r="S324" i="59"/>
  <c r="N324" i="59"/>
  <c r="AX323" i="59"/>
  <c r="AT323" i="59"/>
  <c r="AP323" i="59"/>
  <c r="AL323" i="59"/>
  <c r="AH323" i="59"/>
  <c r="AC323" i="59"/>
  <c r="AD323" i="59" s="1"/>
  <c r="S323" i="59"/>
  <c r="N323" i="59"/>
  <c r="AX322" i="59"/>
  <c r="AT322" i="59"/>
  <c r="AP322" i="59"/>
  <c r="AL322" i="59"/>
  <c r="AH322" i="59"/>
  <c r="AC322" i="59"/>
  <c r="AD322" i="59" s="1"/>
  <c r="S322" i="59"/>
  <c r="N322" i="59"/>
  <c r="AX321" i="59"/>
  <c r="AT321" i="59"/>
  <c r="AP321" i="59"/>
  <c r="AL321" i="59"/>
  <c r="AH321" i="59"/>
  <c r="AC321" i="59"/>
  <c r="AD321" i="59" s="1"/>
  <c r="S321" i="59"/>
  <c r="N321" i="59"/>
  <c r="AX320" i="59"/>
  <c r="AT320" i="59"/>
  <c r="AP320" i="59"/>
  <c r="AL320" i="59"/>
  <c r="AH320" i="59"/>
  <c r="S320" i="59"/>
  <c r="N320" i="59"/>
  <c r="AX319" i="59"/>
  <c r="AT319" i="59"/>
  <c r="AP319" i="59"/>
  <c r="AL319" i="59"/>
  <c r="AH319" i="59"/>
  <c r="AC319" i="59"/>
  <c r="AD319" i="59" s="1"/>
  <c r="S319" i="59"/>
  <c r="N319" i="59"/>
  <c r="AX318" i="59"/>
  <c r="AT318" i="59"/>
  <c r="AP318" i="59"/>
  <c r="AL318" i="59"/>
  <c r="AH318" i="59"/>
  <c r="AC318" i="59"/>
  <c r="AD318" i="59" s="1"/>
  <c r="S318" i="59"/>
  <c r="N318" i="59"/>
  <c r="AX317" i="59"/>
  <c r="AT317" i="59"/>
  <c r="AP317" i="59"/>
  <c r="AL317" i="59"/>
  <c r="AH317" i="59"/>
  <c r="AC317" i="59"/>
  <c r="AD317" i="59" s="1"/>
  <c r="S317" i="59"/>
  <c r="N317" i="59"/>
  <c r="AX316" i="59"/>
  <c r="AT316" i="59"/>
  <c r="AP316" i="59"/>
  <c r="AL316" i="59"/>
  <c r="AH316" i="59"/>
  <c r="AC316" i="59"/>
  <c r="AD316" i="59" s="1"/>
  <c r="S316" i="59"/>
  <c r="N316" i="59"/>
  <c r="AX315" i="59"/>
  <c r="AT315" i="59"/>
  <c r="AP315" i="59"/>
  <c r="AL315" i="59"/>
  <c r="AH315" i="59"/>
  <c r="AH315" i="83" s="1"/>
  <c r="AC315" i="59"/>
  <c r="AD315" i="59" s="1"/>
  <c r="S315" i="59"/>
  <c r="N315" i="59"/>
  <c r="AX314" i="59"/>
  <c r="AT314" i="59"/>
  <c r="AP314" i="59"/>
  <c r="AL314" i="59"/>
  <c r="AH314" i="59"/>
  <c r="AC314" i="59"/>
  <c r="AD314" i="59" s="1"/>
  <c r="S314" i="59"/>
  <c r="N314" i="59"/>
  <c r="AX313" i="59"/>
  <c r="AT313" i="59"/>
  <c r="AP313" i="59"/>
  <c r="AL313" i="59"/>
  <c r="AH313" i="59"/>
  <c r="AC313" i="59"/>
  <c r="AD313" i="59"/>
  <c r="S313" i="59"/>
  <c r="N313" i="59"/>
  <c r="AX312" i="59"/>
  <c r="AT312" i="59"/>
  <c r="AP312" i="59"/>
  <c r="AL312" i="59"/>
  <c r="AH312" i="59"/>
  <c r="AC312" i="59"/>
  <c r="AD312" i="59" s="1"/>
  <c r="S312" i="59"/>
  <c r="N312" i="59"/>
  <c r="AX311" i="59"/>
  <c r="AT311" i="59"/>
  <c r="AP311" i="59"/>
  <c r="AL311" i="59"/>
  <c r="AH311" i="59"/>
  <c r="AC311" i="59"/>
  <c r="AD311" i="59"/>
  <c r="S311" i="59"/>
  <c r="N311" i="59"/>
  <c r="AX310" i="59"/>
  <c r="AT310" i="59"/>
  <c r="AP310" i="59"/>
  <c r="AL310" i="59"/>
  <c r="AH310" i="59"/>
  <c r="AC310" i="59"/>
  <c r="AD310" i="59" s="1"/>
  <c r="S310" i="59"/>
  <c r="N310" i="59"/>
  <c r="AX309" i="59"/>
  <c r="AT309" i="59"/>
  <c r="AP309" i="59"/>
  <c r="AL309" i="59"/>
  <c r="AH309" i="59"/>
  <c r="AC309" i="59"/>
  <c r="AD309" i="59" s="1"/>
  <c r="S309" i="59"/>
  <c r="N309" i="59"/>
  <c r="AX308" i="59"/>
  <c r="AT308" i="59"/>
  <c r="AP308" i="59"/>
  <c r="AL308" i="59"/>
  <c r="AH308" i="59"/>
  <c r="AC308" i="59"/>
  <c r="AD308" i="59" s="1"/>
  <c r="S308" i="59"/>
  <c r="N308" i="59"/>
  <c r="AX307" i="59"/>
  <c r="AT307" i="59"/>
  <c r="AP307" i="59"/>
  <c r="AL307" i="59"/>
  <c r="AH307" i="59"/>
  <c r="AC307" i="59"/>
  <c r="AD307" i="59" s="1"/>
  <c r="S307" i="59"/>
  <c r="N307" i="59"/>
  <c r="AX306" i="59"/>
  <c r="AT306" i="59"/>
  <c r="AP306" i="59"/>
  <c r="AL306" i="59"/>
  <c r="AH306" i="59"/>
  <c r="AC306" i="59"/>
  <c r="AD306" i="59" s="1"/>
  <c r="S306" i="59"/>
  <c r="N306" i="59"/>
  <c r="AX305" i="59"/>
  <c r="AT305" i="59"/>
  <c r="AP305" i="59"/>
  <c r="AL305" i="59"/>
  <c r="AH305" i="59"/>
  <c r="AC305" i="59"/>
  <c r="AD305" i="59" s="1"/>
  <c r="S305" i="59"/>
  <c r="N305" i="59"/>
  <c r="AX304" i="59"/>
  <c r="AT304" i="59"/>
  <c r="AP304" i="59"/>
  <c r="AL304" i="59"/>
  <c r="AH304" i="59"/>
  <c r="AC304" i="59"/>
  <c r="AD304" i="59" s="1"/>
  <c r="S304" i="59"/>
  <c r="N304" i="59"/>
  <c r="AX303" i="59"/>
  <c r="AT303" i="59"/>
  <c r="AP303" i="59"/>
  <c r="AL303" i="59"/>
  <c r="AH303" i="59"/>
  <c r="AC303" i="59"/>
  <c r="AD303" i="59" s="1"/>
  <c r="S303" i="59"/>
  <c r="N303" i="59"/>
  <c r="AX302" i="59"/>
  <c r="AT302" i="59"/>
  <c r="AP302" i="59"/>
  <c r="AL302" i="59"/>
  <c r="AH302" i="59"/>
  <c r="AC302" i="59"/>
  <c r="AD302" i="59" s="1"/>
  <c r="S302" i="59"/>
  <c r="N302" i="59"/>
  <c r="AX301" i="59"/>
  <c r="AT301" i="59"/>
  <c r="AP301" i="59"/>
  <c r="AL301" i="59"/>
  <c r="AH301" i="59"/>
  <c r="AC301" i="59"/>
  <c r="AD301" i="59" s="1"/>
  <c r="S301" i="59"/>
  <c r="N301" i="59"/>
  <c r="AX300" i="59"/>
  <c r="AT300" i="59"/>
  <c r="AP300" i="59"/>
  <c r="AL300" i="59"/>
  <c r="AH300" i="59"/>
  <c r="AC300" i="59"/>
  <c r="AD300" i="59" s="1"/>
  <c r="S300" i="59"/>
  <c r="N300" i="59"/>
  <c r="AX299" i="59"/>
  <c r="AT299" i="59"/>
  <c r="AP299" i="59"/>
  <c r="AL299" i="59"/>
  <c r="AH299" i="59"/>
  <c r="AC299" i="59"/>
  <c r="AD299" i="59" s="1"/>
  <c r="S299" i="59"/>
  <c r="N299" i="59"/>
  <c r="AX298" i="59"/>
  <c r="AT298" i="59"/>
  <c r="AP298" i="59"/>
  <c r="AL298" i="59"/>
  <c r="AH298" i="59"/>
  <c r="AC298" i="59"/>
  <c r="AD298" i="59" s="1"/>
  <c r="S298" i="59"/>
  <c r="N298" i="59"/>
  <c r="AX297" i="59"/>
  <c r="AT297" i="59"/>
  <c r="AP297" i="59"/>
  <c r="AL297" i="59"/>
  <c r="AH297" i="59"/>
  <c r="AC297" i="59"/>
  <c r="AD297" i="59" s="1"/>
  <c r="S297" i="59"/>
  <c r="N297" i="59"/>
  <c r="AX296" i="59"/>
  <c r="AT296" i="59"/>
  <c r="AP296" i="59"/>
  <c r="AL296" i="59"/>
  <c r="AH296" i="59"/>
  <c r="S296" i="59"/>
  <c r="S296" i="83" s="1"/>
  <c r="N296" i="59"/>
  <c r="AX295" i="59"/>
  <c r="AT295" i="59"/>
  <c r="AP295" i="59"/>
  <c r="AL295" i="59"/>
  <c r="AH295" i="59"/>
  <c r="AC295" i="59"/>
  <c r="AD295" i="59" s="1"/>
  <c r="S295" i="59"/>
  <c r="N295" i="59"/>
  <c r="N295" i="83" s="1"/>
  <c r="AX294" i="59"/>
  <c r="AT294" i="59"/>
  <c r="AP294" i="59"/>
  <c r="AL294" i="59"/>
  <c r="AH294" i="59"/>
  <c r="AC294" i="59"/>
  <c r="S294" i="59"/>
  <c r="N294" i="59"/>
  <c r="AX293" i="59"/>
  <c r="AT293" i="59"/>
  <c r="AP293" i="59"/>
  <c r="AL293" i="59"/>
  <c r="AH293" i="59"/>
  <c r="AC293" i="59"/>
  <c r="AD293" i="59" s="1"/>
  <c r="S293" i="59"/>
  <c r="N293" i="59"/>
  <c r="AX292" i="59"/>
  <c r="AT292" i="59"/>
  <c r="AP292" i="59"/>
  <c r="AL292" i="59"/>
  <c r="AH292" i="59"/>
  <c r="AC292" i="59"/>
  <c r="AD292" i="59" s="1"/>
  <c r="S292" i="59"/>
  <c r="S292" i="83" s="1"/>
  <c r="N292" i="59"/>
  <c r="AX291" i="59"/>
  <c r="AT291" i="59"/>
  <c r="AP291" i="59"/>
  <c r="AL291" i="59"/>
  <c r="AH291" i="59"/>
  <c r="AC291" i="59"/>
  <c r="S291" i="59"/>
  <c r="N291" i="59"/>
  <c r="AX290" i="59"/>
  <c r="AT290" i="59"/>
  <c r="AP290" i="59"/>
  <c r="AP290" i="83" s="1"/>
  <c r="AL290" i="59"/>
  <c r="AH290" i="59"/>
  <c r="AC290" i="59"/>
  <c r="AD290" i="59" s="1"/>
  <c r="S290" i="59"/>
  <c r="N290" i="59"/>
  <c r="AX289" i="59"/>
  <c r="AT289" i="59"/>
  <c r="AP289" i="59"/>
  <c r="AL289" i="59"/>
  <c r="AH289" i="59"/>
  <c r="AC289" i="59"/>
  <c r="AD289" i="59" s="1"/>
  <c r="S289" i="59"/>
  <c r="S289" i="83" s="1"/>
  <c r="N289" i="59"/>
  <c r="AX288" i="59"/>
  <c r="AT288" i="59"/>
  <c r="AP288" i="59"/>
  <c r="AL288" i="59"/>
  <c r="AH288" i="59"/>
  <c r="AC288" i="59"/>
  <c r="AD288" i="59" s="1"/>
  <c r="S288" i="59"/>
  <c r="N288" i="59"/>
  <c r="AX287" i="59"/>
  <c r="AT287" i="59"/>
  <c r="AP287" i="59"/>
  <c r="AL287" i="59"/>
  <c r="AH287" i="59"/>
  <c r="AC287" i="59"/>
  <c r="S287" i="59"/>
  <c r="N287" i="59"/>
  <c r="AX286" i="59"/>
  <c r="AT286" i="59"/>
  <c r="AP286" i="59"/>
  <c r="AL286" i="59"/>
  <c r="AH286" i="59"/>
  <c r="AC286" i="59"/>
  <c r="S286" i="59"/>
  <c r="N286" i="59"/>
  <c r="AX285" i="59"/>
  <c r="AT285" i="59"/>
  <c r="AP285" i="59"/>
  <c r="AL285" i="59"/>
  <c r="AH285" i="59"/>
  <c r="AC285" i="59"/>
  <c r="AD285" i="59" s="1"/>
  <c r="S285" i="59"/>
  <c r="N285" i="59"/>
  <c r="AX284" i="59"/>
  <c r="AT284" i="59"/>
  <c r="AP284" i="59"/>
  <c r="AL284" i="59"/>
  <c r="AH284" i="59"/>
  <c r="S284" i="59"/>
  <c r="N284" i="59"/>
  <c r="AX283" i="59"/>
  <c r="AT283" i="59"/>
  <c r="AP283" i="59"/>
  <c r="AL283" i="59"/>
  <c r="AH283" i="59"/>
  <c r="AC283" i="59"/>
  <c r="AD283" i="59" s="1"/>
  <c r="S283" i="59"/>
  <c r="N283" i="59"/>
  <c r="AX282" i="59"/>
  <c r="AT282" i="59"/>
  <c r="AP282" i="59"/>
  <c r="AL282" i="59"/>
  <c r="AH282" i="59"/>
  <c r="AC282" i="59"/>
  <c r="AD282" i="59" s="1"/>
  <c r="S282" i="59"/>
  <c r="N282" i="59"/>
  <c r="AX281" i="59"/>
  <c r="AT281" i="59"/>
  <c r="AP281" i="59"/>
  <c r="AL281" i="59"/>
  <c r="AH281" i="59"/>
  <c r="AC281" i="59"/>
  <c r="AD281" i="59" s="1"/>
  <c r="S281" i="59"/>
  <c r="N281" i="59"/>
  <c r="AX280" i="59"/>
  <c r="AT280" i="59"/>
  <c r="AP280" i="59"/>
  <c r="AL280" i="59"/>
  <c r="AH280" i="59"/>
  <c r="AC280" i="59"/>
  <c r="AD280" i="59" s="1"/>
  <c r="S280" i="59"/>
  <c r="N280" i="59"/>
  <c r="AX279" i="59"/>
  <c r="AT279" i="59"/>
  <c r="AP279" i="59"/>
  <c r="AL279" i="59"/>
  <c r="AH279" i="59"/>
  <c r="AC279" i="59"/>
  <c r="AD279" i="59" s="1"/>
  <c r="S279" i="59"/>
  <c r="N279" i="59"/>
  <c r="AX278" i="59"/>
  <c r="AT278" i="59"/>
  <c r="AP278" i="59"/>
  <c r="AL278" i="59"/>
  <c r="AH278" i="59"/>
  <c r="AC278" i="59"/>
  <c r="AD278" i="59" s="1"/>
  <c r="S278" i="59"/>
  <c r="N278" i="59"/>
  <c r="AX277" i="59"/>
  <c r="AT277" i="59"/>
  <c r="AP277" i="59"/>
  <c r="AL277" i="59"/>
  <c r="AH277" i="59"/>
  <c r="AC277" i="59"/>
  <c r="AD277" i="59"/>
  <c r="S277" i="59"/>
  <c r="N277" i="59"/>
  <c r="AX276" i="59"/>
  <c r="AT276" i="59"/>
  <c r="AP276" i="59"/>
  <c r="AL276" i="59"/>
  <c r="AH276" i="59"/>
  <c r="AC276" i="59"/>
  <c r="AD276" i="59" s="1"/>
  <c r="S276" i="59"/>
  <c r="N276" i="59"/>
  <c r="AX275" i="59"/>
  <c r="AT275" i="59"/>
  <c r="AP275" i="59"/>
  <c r="AL275" i="59"/>
  <c r="AH275" i="59"/>
  <c r="AC275" i="59"/>
  <c r="S275" i="59"/>
  <c r="N275" i="59"/>
  <c r="AX274" i="59"/>
  <c r="AT274" i="59"/>
  <c r="AP274" i="59"/>
  <c r="AL274" i="59"/>
  <c r="AH274" i="59"/>
  <c r="AC274" i="59"/>
  <c r="AD274" i="59" s="1"/>
  <c r="S274" i="59"/>
  <c r="N274" i="59"/>
  <c r="AX273" i="59"/>
  <c r="AT273" i="59"/>
  <c r="AP273" i="59"/>
  <c r="AL273" i="59"/>
  <c r="AL273" i="83" s="1"/>
  <c r="AH273" i="59"/>
  <c r="AC273" i="59"/>
  <c r="AD273" i="59"/>
  <c r="S273" i="59"/>
  <c r="N273" i="59"/>
  <c r="AX272" i="59"/>
  <c r="AT272" i="59"/>
  <c r="AP272" i="59"/>
  <c r="AL272" i="59"/>
  <c r="AH272" i="59"/>
  <c r="S272" i="59"/>
  <c r="S272" i="83" s="1"/>
  <c r="N272" i="59"/>
  <c r="AX271" i="59"/>
  <c r="AT271" i="59"/>
  <c r="AP271" i="59"/>
  <c r="AL271" i="59"/>
  <c r="AH271" i="59"/>
  <c r="AC271" i="59"/>
  <c r="AD271" i="59" s="1"/>
  <c r="S271" i="59"/>
  <c r="N271" i="59"/>
  <c r="AX270" i="59"/>
  <c r="AT270" i="59"/>
  <c r="AP270" i="59"/>
  <c r="AP270" i="83" s="1"/>
  <c r="AL270" i="59"/>
  <c r="AH270" i="59"/>
  <c r="AC270" i="59"/>
  <c r="S270" i="59"/>
  <c r="N270" i="59"/>
  <c r="AX269" i="59"/>
  <c r="AT269" i="59"/>
  <c r="AP269" i="59"/>
  <c r="AL269" i="59"/>
  <c r="AH269" i="59"/>
  <c r="AC269" i="59"/>
  <c r="AD269" i="59" s="1"/>
  <c r="S269" i="59"/>
  <c r="N269" i="59"/>
  <c r="AX268" i="59"/>
  <c r="AT268" i="59"/>
  <c r="AP268" i="59"/>
  <c r="AL268" i="59"/>
  <c r="AH268" i="59"/>
  <c r="AC268" i="59"/>
  <c r="AD268" i="59" s="1"/>
  <c r="S268" i="59"/>
  <c r="N268" i="59"/>
  <c r="AX267" i="59"/>
  <c r="AT267" i="59"/>
  <c r="AP267" i="59"/>
  <c r="AL267" i="59"/>
  <c r="AH267" i="59"/>
  <c r="AC267" i="59"/>
  <c r="S267" i="59"/>
  <c r="N267" i="59"/>
  <c r="AX266" i="59"/>
  <c r="AT266" i="59"/>
  <c r="AP266" i="59"/>
  <c r="AL266" i="59"/>
  <c r="AH266" i="59"/>
  <c r="AC266" i="59"/>
  <c r="AD266" i="59"/>
  <c r="S266" i="59"/>
  <c r="N266" i="59"/>
  <c r="AX265" i="59"/>
  <c r="AT265" i="59"/>
  <c r="AP265" i="59"/>
  <c r="AL265" i="59"/>
  <c r="AH265" i="59"/>
  <c r="AC265" i="59"/>
  <c r="AD265" i="59" s="1"/>
  <c r="S265" i="59"/>
  <c r="N265" i="59"/>
  <c r="AX264" i="59"/>
  <c r="AT264" i="59"/>
  <c r="AP264" i="59"/>
  <c r="AL264" i="59"/>
  <c r="AH264" i="59"/>
  <c r="AC264" i="59"/>
  <c r="AD264" i="59" s="1"/>
  <c r="S264" i="59"/>
  <c r="N264" i="59"/>
  <c r="AX263" i="59"/>
  <c r="AT263" i="59"/>
  <c r="AP263" i="59"/>
  <c r="AL263" i="59"/>
  <c r="AH263" i="59"/>
  <c r="AC263" i="59"/>
  <c r="AD263" i="59" s="1"/>
  <c r="S263" i="59"/>
  <c r="N263" i="59"/>
  <c r="AX262" i="59"/>
  <c r="AT262" i="59"/>
  <c r="AP262" i="59"/>
  <c r="AL262" i="59"/>
  <c r="AH262" i="59"/>
  <c r="AC262" i="59"/>
  <c r="S262" i="59"/>
  <c r="N262" i="59"/>
  <c r="AX261" i="59"/>
  <c r="AT261" i="59"/>
  <c r="AP261" i="59"/>
  <c r="AL261" i="59"/>
  <c r="AH261" i="59"/>
  <c r="AC261" i="59"/>
  <c r="AD261" i="59" s="1"/>
  <c r="S261" i="59"/>
  <c r="N261" i="59"/>
  <c r="AX260" i="59"/>
  <c r="AT260" i="59"/>
  <c r="AP260" i="59"/>
  <c r="AL260" i="59"/>
  <c r="AH260" i="59"/>
  <c r="S260" i="59"/>
  <c r="N260" i="59"/>
  <c r="AX259" i="59"/>
  <c r="AT259" i="59"/>
  <c r="AP259" i="59"/>
  <c r="AL259" i="59"/>
  <c r="AH259" i="59"/>
  <c r="AC259" i="59"/>
  <c r="AD259" i="59" s="1"/>
  <c r="S259" i="59"/>
  <c r="N259" i="59"/>
  <c r="AX258" i="59"/>
  <c r="AT258" i="59"/>
  <c r="AP258" i="59"/>
  <c r="AL258" i="59"/>
  <c r="AH258" i="59"/>
  <c r="AC258" i="59"/>
  <c r="AD258" i="59"/>
  <c r="S258" i="59"/>
  <c r="N258" i="59"/>
  <c r="AX257" i="59"/>
  <c r="AT257" i="59"/>
  <c r="AP257" i="59"/>
  <c r="AL257" i="59"/>
  <c r="AH257" i="59"/>
  <c r="AC257" i="59"/>
  <c r="AD257" i="59"/>
  <c r="S257" i="59"/>
  <c r="N257" i="59"/>
  <c r="AX256" i="59"/>
  <c r="AT256" i="59"/>
  <c r="AP256" i="59"/>
  <c r="AL256" i="59"/>
  <c r="AH256" i="59"/>
  <c r="AC256" i="59"/>
  <c r="AD256" i="59" s="1"/>
  <c r="S256" i="59"/>
  <c r="S256" i="83" s="1"/>
  <c r="N256" i="59"/>
  <c r="AX255" i="59"/>
  <c r="AT255" i="59"/>
  <c r="AP255" i="59"/>
  <c r="AL255" i="59"/>
  <c r="AH255" i="59"/>
  <c r="AC255" i="59"/>
  <c r="S255" i="59"/>
  <c r="N255" i="59"/>
  <c r="AX254" i="59"/>
  <c r="AT254" i="59"/>
  <c r="AP254" i="59"/>
  <c r="AL254" i="59"/>
  <c r="AH254" i="59"/>
  <c r="AC254" i="59"/>
  <c r="AD254" i="59" s="1"/>
  <c r="S254" i="59"/>
  <c r="N254" i="59"/>
  <c r="AX253" i="59"/>
  <c r="AT253" i="59"/>
  <c r="AP253" i="59"/>
  <c r="AL253" i="59"/>
  <c r="AH253" i="59"/>
  <c r="AC253" i="59"/>
  <c r="S253" i="59"/>
  <c r="S253" i="83" s="1"/>
  <c r="N253" i="59"/>
  <c r="AX252" i="59"/>
  <c r="AT252" i="59"/>
  <c r="AP252" i="59"/>
  <c r="AL252" i="59"/>
  <c r="AH252" i="59"/>
  <c r="S252" i="59"/>
  <c r="N252" i="59"/>
  <c r="AX251" i="59"/>
  <c r="AT251" i="59"/>
  <c r="AP251" i="59"/>
  <c r="AL251" i="59"/>
  <c r="AL251" i="83" s="1"/>
  <c r="AH251" i="59"/>
  <c r="AC251" i="59"/>
  <c r="AD251" i="59"/>
  <c r="S251" i="59"/>
  <c r="N251" i="59"/>
  <c r="AX250" i="59"/>
  <c r="AT250" i="59"/>
  <c r="AP250" i="59"/>
  <c r="AL250" i="59"/>
  <c r="AH250" i="59"/>
  <c r="AC250" i="59"/>
  <c r="AD250" i="59"/>
  <c r="S250" i="59"/>
  <c r="N250" i="59"/>
  <c r="AX249" i="59"/>
  <c r="AT249" i="59"/>
  <c r="AP249" i="59"/>
  <c r="AL249" i="59"/>
  <c r="AH249" i="59"/>
  <c r="S249" i="59"/>
  <c r="N249" i="59"/>
  <c r="AX248" i="59"/>
  <c r="AT248" i="59"/>
  <c r="AP248" i="59"/>
  <c r="AL248" i="59"/>
  <c r="AH248" i="59"/>
  <c r="S248" i="59"/>
  <c r="N248" i="59"/>
  <c r="AX247" i="59"/>
  <c r="AT247" i="59"/>
  <c r="AP247" i="59"/>
  <c r="AL247" i="59"/>
  <c r="AH247" i="59"/>
  <c r="AC247" i="59"/>
  <c r="AD247" i="59" s="1"/>
  <c r="S247" i="59"/>
  <c r="N247" i="59"/>
  <c r="AX246" i="59"/>
  <c r="AT246" i="59"/>
  <c r="AP246" i="59"/>
  <c r="AL246" i="59"/>
  <c r="AH246" i="59"/>
  <c r="AC246" i="59"/>
  <c r="AD246" i="59" s="1"/>
  <c r="S246" i="59"/>
  <c r="N246" i="59"/>
  <c r="AX245" i="59"/>
  <c r="AT245" i="59"/>
  <c r="AP245" i="59"/>
  <c r="AL245" i="59"/>
  <c r="AH245" i="59"/>
  <c r="S245" i="59"/>
  <c r="N245" i="59"/>
  <c r="AX244" i="59"/>
  <c r="AT244" i="59"/>
  <c r="AP244" i="59"/>
  <c r="AL244" i="59"/>
  <c r="AH244" i="59"/>
  <c r="AC244" i="59"/>
  <c r="AD244" i="59"/>
  <c r="S244" i="59"/>
  <c r="N244" i="59"/>
  <c r="AX243" i="59"/>
  <c r="AT243" i="59"/>
  <c r="AP243" i="59"/>
  <c r="AL243" i="59"/>
  <c r="AH243" i="59"/>
  <c r="AC243" i="59"/>
  <c r="AD243" i="59" s="1"/>
  <c r="S243" i="59"/>
  <c r="N243" i="59"/>
  <c r="AX242" i="59"/>
  <c r="AT242" i="59"/>
  <c r="AP242" i="59"/>
  <c r="AL242" i="59"/>
  <c r="AH242" i="59"/>
  <c r="S242" i="59"/>
  <c r="N242" i="59"/>
  <c r="AX241" i="59"/>
  <c r="AT241" i="59"/>
  <c r="AP241" i="59"/>
  <c r="AL241" i="59"/>
  <c r="AH241" i="59"/>
  <c r="AC241" i="59"/>
  <c r="AD241" i="59" s="1"/>
  <c r="S241" i="59"/>
  <c r="N241" i="59"/>
  <c r="AX240" i="59"/>
  <c r="AT240" i="59"/>
  <c r="AP240" i="59"/>
  <c r="AL240" i="59"/>
  <c r="AH240" i="59"/>
  <c r="S240" i="59"/>
  <c r="N240" i="59"/>
  <c r="AX239" i="59"/>
  <c r="AT239" i="59"/>
  <c r="AP239" i="59"/>
  <c r="AL239" i="59"/>
  <c r="AH239" i="59"/>
  <c r="AC239" i="59"/>
  <c r="AD239" i="59" s="1"/>
  <c r="S239" i="59"/>
  <c r="N239" i="59"/>
  <c r="AX238" i="59"/>
  <c r="AT238" i="59"/>
  <c r="AP238" i="59"/>
  <c r="AL238" i="59"/>
  <c r="AH238" i="59"/>
  <c r="S238" i="59"/>
  <c r="N238" i="59"/>
  <c r="AX237" i="59"/>
  <c r="AT237" i="59"/>
  <c r="AP237" i="59"/>
  <c r="AL237" i="59"/>
  <c r="AH237" i="59"/>
  <c r="AC237" i="59"/>
  <c r="AD237" i="59"/>
  <c r="S237" i="59"/>
  <c r="N237" i="59"/>
  <c r="AX236" i="59"/>
  <c r="AT236" i="59"/>
  <c r="AP236" i="59"/>
  <c r="AL236" i="59"/>
  <c r="AH236" i="59"/>
  <c r="S236" i="59"/>
  <c r="S236" i="83" s="1"/>
  <c r="N236" i="59"/>
  <c r="AX235" i="59"/>
  <c r="AT235" i="59"/>
  <c r="AP235" i="59"/>
  <c r="AL235" i="59"/>
  <c r="AH235" i="59"/>
  <c r="AC235" i="59"/>
  <c r="S235" i="59"/>
  <c r="N235" i="59"/>
  <c r="N235" i="83" s="1"/>
  <c r="AX234" i="59"/>
  <c r="AT234" i="59"/>
  <c r="AP234" i="59"/>
  <c r="AL234" i="59"/>
  <c r="AH234" i="59"/>
  <c r="AC234" i="59"/>
  <c r="AD234" i="59" s="1"/>
  <c r="S234" i="59"/>
  <c r="N234" i="59"/>
  <c r="AX233" i="59"/>
  <c r="AT233" i="59"/>
  <c r="AP233" i="59"/>
  <c r="AL233" i="59"/>
  <c r="AL233" i="83" s="1"/>
  <c r="AH233" i="59"/>
  <c r="AC233" i="59"/>
  <c r="AD233" i="59" s="1"/>
  <c r="S233" i="59"/>
  <c r="N233" i="59"/>
  <c r="AX232" i="59"/>
  <c r="AT232" i="59"/>
  <c r="AP232" i="59"/>
  <c r="AL232" i="59"/>
  <c r="AH232" i="59"/>
  <c r="S232" i="59"/>
  <c r="N232" i="59"/>
  <c r="AX231" i="59"/>
  <c r="AT231" i="59"/>
  <c r="AP231" i="59"/>
  <c r="AL231" i="59"/>
  <c r="AH231" i="59"/>
  <c r="AC231" i="59"/>
  <c r="S231" i="59"/>
  <c r="N231" i="59"/>
  <c r="AX230" i="59"/>
  <c r="AT230" i="59"/>
  <c r="AP230" i="59"/>
  <c r="AL230" i="59"/>
  <c r="AH230" i="59"/>
  <c r="AH230" i="83" s="1"/>
  <c r="AC230" i="59"/>
  <c r="AD230" i="59" s="1"/>
  <c r="S230" i="59"/>
  <c r="N230" i="59"/>
  <c r="AX229" i="59"/>
  <c r="AT229" i="59"/>
  <c r="AP229" i="59"/>
  <c r="AL229" i="59"/>
  <c r="AH229" i="59"/>
  <c r="AC229" i="59"/>
  <c r="AD229" i="59"/>
  <c r="S229" i="59"/>
  <c r="N229" i="59"/>
  <c r="AX228" i="59"/>
  <c r="AT228" i="59"/>
  <c r="AP228" i="59"/>
  <c r="AL228" i="59"/>
  <c r="AH228" i="59"/>
  <c r="AC228" i="59"/>
  <c r="S228" i="59"/>
  <c r="N228" i="59"/>
  <c r="AX227" i="59"/>
  <c r="AT227" i="59"/>
  <c r="AP227" i="59"/>
  <c r="AL227" i="59"/>
  <c r="AH227" i="59"/>
  <c r="S227" i="59"/>
  <c r="N227" i="59"/>
  <c r="AX226" i="59"/>
  <c r="AT226" i="59"/>
  <c r="AP226" i="59"/>
  <c r="AL226" i="59"/>
  <c r="AH226" i="59"/>
  <c r="AC226" i="59"/>
  <c r="AD226" i="59"/>
  <c r="S226" i="59"/>
  <c r="N226" i="59"/>
  <c r="AX225" i="59"/>
  <c r="AT225" i="59"/>
  <c r="AP225" i="59"/>
  <c r="AL225" i="59"/>
  <c r="AH225" i="59"/>
  <c r="AC225" i="59"/>
  <c r="AD225" i="59"/>
  <c r="S225" i="59"/>
  <c r="N225" i="59"/>
  <c r="AX224" i="59"/>
  <c r="AT224" i="59"/>
  <c r="AP224" i="59"/>
  <c r="AP224" i="83" s="1"/>
  <c r="AL224" i="59"/>
  <c r="AH224" i="59"/>
  <c r="S224" i="59"/>
  <c r="N224" i="59"/>
  <c r="AX223" i="59"/>
  <c r="AT223" i="59"/>
  <c r="AP223" i="59"/>
  <c r="AL223" i="59"/>
  <c r="AH223" i="59"/>
  <c r="S223" i="59"/>
  <c r="N223" i="59"/>
  <c r="AX222" i="59"/>
  <c r="AT222" i="59"/>
  <c r="AP222" i="59"/>
  <c r="AL222" i="59"/>
  <c r="AH222" i="59"/>
  <c r="AC222" i="59"/>
  <c r="AD222" i="59" s="1"/>
  <c r="S222" i="59"/>
  <c r="N222" i="59"/>
  <c r="AX221" i="59"/>
  <c r="AT221" i="59"/>
  <c r="AP221" i="59"/>
  <c r="AL221" i="59"/>
  <c r="AH221" i="59"/>
  <c r="AH221" i="83" s="1"/>
  <c r="AC221" i="59"/>
  <c r="AD221" i="59" s="1"/>
  <c r="S221" i="59"/>
  <c r="N221" i="59"/>
  <c r="AX220" i="59"/>
  <c r="AT220" i="59"/>
  <c r="AP220" i="59"/>
  <c r="AL220" i="59"/>
  <c r="AH220" i="59"/>
  <c r="AC220" i="59"/>
  <c r="S220" i="59"/>
  <c r="N220" i="59"/>
  <c r="AX219" i="59"/>
  <c r="AT219" i="59"/>
  <c r="AP219" i="59"/>
  <c r="AL219" i="59"/>
  <c r="AH219" i="59"/>
  <c r="S219" i="59"/>
  <c r="N219" i="59"/>
  <c r="AX218" i="59"/>
  <c r="AT218" i="59"/>
  <c r="AP218" i="59"/>
  <c r="AL218" i="59"/>
  <c r="AH218" i="59"/>
  <c r="AC218" i="59"/>
  <c r="AD218" i="59" s="1"/>
  <c r="S218" i="59"/>
  <c r="N218" i="59"/>
  <c r="AX217" i="59"/>
  <c r="AT217" i="59"/>
  <c r="AP217" i="59"/>
  <c r="AL217" i="59"/>
  <c r="AH217" i="59"/>
  <c r="AC217" i="59"/>
  <c r="AD217" i="59" s="1"/>
  <c r="S217" i="59"/>
  <c r="N217" i="59"/>
  <c r="AX216" i="59"/>
  <c r="AT216" i="59"/>
  <c r="AP216" i="59"/>
  <c r="AL216" i="59"/>
  <c r="AH216" i="59"/>
  <c r="S216" i="59"/>
  <c r="N216" i="59"/>
  <c r="AX215" i="59"/>
  <c r="AT215" i="59"/>
  <c r="AP215" i="59"/>
  <c r="AL215" i="59"/>
  <c r="AH215" i="59"/>
  <c r="AC215" i="59"/>
  <c r="AD215" i="59"/>
  <c r="S215" i="59"/>
  <c r="N215" i="59"/>
  <c r="AX214" i="59"/>
  <c r="AT214" i="59"/>
  <c r="AP214" i="59"/>
  <c r="AL214" i="59"/>
  <c r="AH214" i="59"/>
  <c r="S214" i="59"/>
  <c r="N214" i="59"/>
  <c r="AX213" i="59"/>
  <c r="AT213" i="59"/>
  <c r="AP213" i="59"/>
  <c r="AP213" i="83" s="1"/>
  <c r="AL213" i="59"/>
  <c r="AH213" i="59"/>
  <c r="AC213" i="59"/>
  <c r="AD213" i="59" s="1"/>
  <c r="S213" i="59"/>
  <c r="N213" i="59"/>
  <c r="AX212" i="59"/>
  <c r="AT212" i="59"/>
  <c r="AP212" i="59"/>
  <c r="AL212" i="59"/>
  <c r="AH212" i="59"/>
  <c r="S212" i="59"/>
  <c r="S212" i="83" s="1"/>
  <c r="N212" i="59"/>
  <c r="AX211" i="59"/>
  <c r="AT211" i="59"/>
  <c r="AP211" i="59"/>
  <c r="AL211" i="59"/>
  <c r="AH211" i="59"/>
  <c r="S211" i="59"/>
  <c r="N211" i="59"/>
  <c r="AX210" i="59"/>
  <c r="AT210" i="59"/>
  <c r="AP210" i="59"/>
  <c r="AL210" i="59"/>
  <c r="AH210" i="59"/>
  <c r="S210" i="59"/>
  <c r="N210" i="59"/>
  <c r="AX209" i="59"/>
  <c r="AT209" i="59"/>
  <c r="AP209" i="59"/>
  <c r="AL209" i="59"/>
  <c r="AH209" i="59"/>
  <c r="AC209" i="59"/>
  <c r="AD209" i="59"/>
  <c r="S209" i="59"/>
  <c r="N209" i="59"/>
  <c r="AX208" i="59"/>
  <c r="AT208" i="59"/>
  <c r="AP208" i="59"/>
  <c r="AL208" i="59"/>
  <c r="AH208" i="59"/>
  <c r="AC208" i="59"/>
  <c r="AD208" i="59" s="1"/>
  <c r="S208" i="59"/>
  <c r="N208" i="59"/>
  <c r="AX207" i="59"/>
  <c r="AT207" i="59"/>
  <c r="AP207" i="59"/>
  <c r="AL207" i="59"/>
  <c r="AL207" i="83" s="1"/>
  <c r="AH207" i="59"/>
  <c r="S207" i="59"/>
  <c r="N207" i="59"/>
  <c r="AX206" i="59"/>
  <c r="AT206" i="59"/>
  <c r="AP206" i="59"/>
  <c r="AL206" i="59"/>
  <c r="AH206" i="59"/>
  <c r="S206" i="59"/>
  <c r="N206" i="59"/>
  <c r="AX205" i="59"/>
  <c r="AT205" i="59"/>
  <c r="AP205" i="59"/>
  <c r="AL205" i="59"/>
  <c r="AH205" i="59"/>
  <c r="AC205" i="59"/>
  <c r="AD205" i="59" s="1"/>
  <c r="S205" i="59"/>
  <c r="N205" i="59"/>
  <c r="AX204" i="59"/>
  <c r="AT204" i="59"/>
  <c r="AP204" i="59"/>
  <c r="AL204" i="59"/>
  <c r="AH204" i="59"/>
  <c r="AC204" i="59"/>
  <c r="AD204" i="59" s="1"/>
  <c r="S204" i="59"/>
  <c r="N204" i="59"/>
  <c r="AX203" i="59"/>
  <c r="AT203" i="59"/>
  <c r="AP203" i="59"/>
  <c r="AL203" i="59"/>
  <c r="AH203" i="59"/>
  <c r="AC203" i="59"/>
  <c r="AD203" i="59" s="1"/>
  <c r="S203" i="59"/>
  <c r="N203" i="59"/>
  <c r="AX202" i="59"/>
  <c r="AT202" i="59"/>
  <c r="AP202" i="59"/>
  <c r="AL202" i="59"/>
  <c r="AH202" i="59"/>
  <c r="AC202" i="59"/>
  <c r="AD202" i="59" s="1"/>
  <c r="S202" i="59"/>
  <c r="N202" i="59"/>
  <c r="AX201" i="59"/>
  <c r="AT201" i="59"/>
  <c r="AP201" i="59"/>
  <c r="AL201" i="59"/>
  <c r="AH201" i="59"/>
  <c r="AH201" i="83" s="1"/>
  <c r="AC201" i="59"/>
  <c r="AD201" i="59" s="1"/>
  <c r="S201" i="59"/>
  <c r="N201" i="59"/>
  <c r="AX200" i="59"/>
  <c r="AT200" i="59"/>
  <c r="AP200" i="59"/>
  <c r="AL200" i="59"/>
  <c r="AH200" i="59"/>
  <c r="S200" i="59"/>
  <c r="N200" i="59"/>
  <c r="AX199" i="59"/>
  <c r="AT199" i="59"/>
  <c r="AP199" i="59"/>
  <c r="AL199" i="59"/>
  <c r="AH199" i="59"/>
  <c r="S199" i="59"/>
  <c r="N199" i="59"/>
  <c r="AX198" i="59"/>
  <c r="AT198" i="59"/>
  <c r="AP198" i="59"/>
  <c r="AL198" i="59"/>
  <c r="AH198" i="59"/>
  <c r="AC198" i="59"/>
  <c r="AD198" i="59" s="1"/>
  <c r="S198" i="59"/>
  <c r="N198" i="59"/>
  <c r="AX197" i="59"/>
  <c r="AT197" i="59"/>
  <c r="AP197" i="59"/>
  <c r="AL197" i="59"/>
  <c r="AH197" i="59"/>
  <c r="AC197" i="59"/>
  <c r="AD197" i="59" s="1"/>
  <c r="S197" i="59"/>
  <c r="N197" i="59"/>
  <c r="AX196" i="59"/>
  <c r="AT196" i="59"/>
  <c r="AP196" i="59"/>
  <c r="AL196" i="59"/>
  <c r="AH196" i="59"/>
  <c r="AC196" i="59"/>
  <c r="AD196" i="59" s="1"/>
  <c r="S196" i="59"/>
  <c r="N196" i="59"/>
  <c r="AX195" i="59"/>
  <c r="AT195" i="59"/>
  <c r="AP195" i="59"/>
  <c r="AL195" i="59"/>
  <c r="AH195" i="59"/>
  <c r="S195" i="59"/>
  <c r="N195" i="59"/>
  <c r="AX194" i="59"/>
  <c r="AT194" i="59"/>
  <c r="AP194" i="59"/>
  <c r="AL194" i="59"/>
  <c r="AH194" i="59"/>
  <c r="AC194" i="59"/>
  <c r="AD194" i="59" s="1"/>
  <c r="S194" i="59"/>
  <c r="N194" i="59"/>
  <c r="AX193" i="59"/>
  <c r="AT193" i="59"/>
  <c r="AP193" i="59"/>
  <c r="AL193" i="59"/>
  <c r="AH193" i="59"/>
  <c r="AC193" i="59"/>
  <c r="AD193" i="59" s="1"/>
  <c r="S193" i="59"/>
  <c r="N193" i="59"/>
  <c r="AX192" i="59"/>
  <c r="AT192" i="59"/>
  <c r="AP192" i="59"/>
  <c r="AL192" i="59"/>
  <c r="AH192" i="59"/>
  <c r="AC192" i="59"/>
  <c r="AD192" i="59" s="1"/>
  <c r="S192" i="59"/>
  <c r="N192" i="59"/>
  <c r="AX191" i="59"/>
  <c r="AT191" i="59"/>
  <c r="AP191" i="59"/>
  <c r="AL191" i="59"/>
  <c r="AH191" i="59"/>
  <c r="S191" i="59"/>
  <c r="N191" i="59"/>
  <c r="AX190" i="59"/>
  <c r="AT190" i="59"/>
  <c r="AP190" i="59"/>
  <c r="AL190" i="59"/>
  <c r="AH190" i="59"/>
  <c r="AC190" i="59"/>
  <c r="AD190" i="59" s="1"/>
  <c r="S190" i="59"/>
  <c r="N190" i="59"/>
  <c r="AX189" i="59"/>
  <c r="AT189" i="59"/>
  <c r="AP189" i="59"/>
  <c r="AL189" i="59"/>
  <c r="AH189" i="59"/>
  <c r="AC189" i="59"/>
  <c r="AD189" i="59" s="1"/>
  <c r="S189" i="59"/>
  <c r="N189" i="59"/>
  <c r="AX188" i="59"/>
  <c r="AT188" i="59"/>
  <c r="AP188" i="59"/>
  <c r="AL188" i="59"/>
  <c r="AH188" i="59"/>
  <c r="S188" i="59"/>
  <c r="N188" i="59"/>
  <c r="AX187" i="59"/>
  <c r="AT187" i="59"/>
  <c r="AP187" i="59"/>
  <c r="AL187" i="59"/>
  <c r="AH187" i="59"/>
  <c r="AC187" i="59"/>
  <c r="AD187" i="59" s="1"/>
  <c r="S187" i="59"/>
  <c r="N187" i="59"/>
  <c r="AX186" i="59"/>
  <c r="AT186" i="59"/>
  <c r="AP186" i="59"/>
  <c r="AL186" i="59"/>
  <c r="AH186" i="59"/>
  <c r="AC186" i="59"/>
  <c r="AD186" i="59" s="1"/>
  <c r="S186" i="59"/>
  <c r="N186" i="59"/>
  <c r="AX185" i="59"/>
  <c r="AT185" i="59"/>
  <c r="AP185" i="59"/>
  <c r="AL185" i="59"/>
  <c r="AH185" i="59"/>
  <c r="S185" i="59"/>
  <c r="N185" i="59"/>
  <c r="AX184" i="59"/>
  <c r="AT184" i="59"/>
  <c r="AP184" i="59"/>
  <c r="AL184" i="59"/>
  <c r="AH184" i="59"/>
  <c r="AC184" i="59"/>
  <c r="AD184" i="59" s="1"/>
  <c r="S184" i="59"/>
  <c r="N184" i="59"/>
  <c r="AX183" i="59"/>
  <c r="AT183" i="59"/>
  <c r="AP183" i="59"/>
  <c r="AL183" i="59"/>
  <c r="AH183" i="59"/>
  <c r="AC183" i="59"/>
  <c r="S183" i="59"/>
  <c r="N183" i="59"/>
  <c r="AX182" i="59"/>
  <c r="AT182" i="59"/>
  <c r="AP182" i="59"/>
  <c r="AL182" i="59"/>
  <c r="AH182" i="59"/>
  <c r="AC182" i="59"/>
  <c r="AD182" i="59" s="1"/>
  <c r="S182" i="59"/>
  <c r="N182" i="59"/>
  <c r="AX181" i="59"/>
  <c r="AT181" i="59"/>
  <c r="AP181" i="59"/>
  <c r="AL181" i="59"/>
  <c r="AH181" i="59"/>
  <c r="AC181" i="59"/>
  <c r="S181" i="59"/>
  <c r="N181" i="59"/>
  <c r="AX180" i="59"/>
  <c r="AT180" i="59"/>
  <c r="AP180" i="59"/>
  <c r="AL180" i="59"/>
  <c r="AH180" i="59"/>
  <c r="AH180" i="83" s="1"/>
  <c r="S180" i="59"/>
  <c r="N180" i="59"/>
  <c r="AX179" i="59"/>
  <c r="AT179" i="59"/>
  <c r="AP179" i="59"/>
  <c r="AL179" i="59"/>
  <c r="AH179" i="59"/>
  <c r="AC179" i="59"/>
  <c r="AD179" i="59" s="1"/>
  <c r="S179" i="59"/>
  <c r="N179" i="59"/>
  <c r="AX178" i="59"/>
  <c r="AT178" i="59"/>
  <c r="AP178" i="59"/>
  <c r="AL178" i="59"/>
  <c r="AH178" i="59"/>
  <c r="AC178" i="59"/>
  <c r="AD178" i="59" s="1"/>
  <c r="S178" i="59"/>
  <c r="N178" i="59"/>
  <c r="AX177" i="59"/>
  <c r="AT177" i="59"/>
  <c r="AP177" i="59"/>
  <c r="AL177" i="59"/>
  <c r="AH177" i="59"/>
  <c r="AC177" i="59"/>
  <c r="AD177" i="59" s="1"/>
  <c r="S177" i="59"/>
  <c r="N177" i="59"/>
  <c r="AX176" i="59"/>
  <c r="AT176" i="59"/>
  <c r="AP176" i="59"/>
  <c r="AL176" i="59"/>
  <c r="AH176" i="59"/>
  <c r="S176" i="59"/>
  <c r="N176" i="59"/>
  <c r="AX175" i="59"/>
  <c r="AT175" i="59"/>
  <c r="AP175" i="59"/>
  <c r="AL175" i="59"/>
  <c r="AH175" i="59"/>
  <c r="AC175" i="59"/>
  <c r="AD175" i="59" s="1"/>
  <c r="S175" i="59"/>
  <c r="N175" i="59"/>
  <c r="AX174" i="59"/>
  <c r="AT174" i="59"/>
  <c r="AP174" i="59"/>
  <c r="AL174" i="59"/>
  <c r="AH174" i="59"/>
  <c r="AC174" i="59"/>
  <c r="AD174" i="59" s="1"/>
  <c r="S174" i="59"/>
  <c r="N174" i="59"/>
  <c r="AX173" i="59"/>
  <c r="AT173" i="59"/>
  <c r="AP173" i="59"/>
  <c r="AL173" i="59"/>
  <c r="AH173" i="59"/>
  <c r="S173" i="59"/>
  <c r="N173" i="59"/>
  <c r="AX172" i="59"/>
  <c r="AT172" i="59"/>
  <c r="AP172" i="59"/>
  <c r="AL172" i="59"/>
  <c r="AH172" i="59"/>
  <c r="AC172" i="59"/>
  <c r="AD172" i="59"/>
  <c r="S172" i="59"/>
  <c r="N172" i="59"/>
  <c r="AX171" i="59"/>
  <c r="AT171" i="59"/>
  <c r="AP171" i="59"/>
  <c r="AL171" i="59"/>
  <c r="AH171" i="59"/>
  <c r="S171" i="59"/>
  <c r="N171" i="59"/>
  <c r="AX170" i="59"/>
  <c r="AT170" i="59"/>
  <c r="AP170" i="59"/>
  <c r="AL170" i="59"/>
  <c r="AH170" i="59"/>
  <c r="S170" i="59"/>
  <c r="N170" i="59"/>
  <c r="AX169" i="59"/>
  <c r="AT169" i="59"/>
  <c r="AP169" i="59"/>
  <c r="AL169" i="59"/>
  <c r="AH169" i="59"/>
  <c r="S169" i="59"/>
  <c r="S169" i="83" s="1"/>
  <c r="N169" i="59"/>
  <c r="AX168" i="59"/>
  <c r="AT168" i="59"/>
  <c r="AP168" i="59"/>
  <c r="AL168" i="59"/>
  <c r="AH168" i="59"/>
  <c r="AC168" i="59"/>
  <c r="AD168" i="59" s="1"/>
  <c r="S168" i="59"/>
  <c r="N168" i="59"/>
  <c r="AX167" i="59"/>
  <c r="AT167" i="59"/>
  <c r="AP167" i="59"/>
  <c r="AL167" i="59"/>
  <c r="AH167" i="59"/>
  <c r="AC167" i="59"/>
  <c r="AD167" i="59" s="1"/>
  <c r="S167" i="59"/>
  <c r="N167" i="59"/>
  <c r="AX166" i="59"/>
  <c r="AT166" i="59"/>
  <c r="AP166" i="59"/>
  <c r="AL166" i="59"/>
  <c r="AL166" i="83" s="1"/>
  <c r="AH166" i="59"/>
  <c r="AC166" i="59"/>
  <c r="AD166" i="59" s="1"/>
  <c r="S166" i="59"/>
  <c r="N166" i="59"/>
  <c r="AX165" i="59"/>
  <c r="AT165" i="59"/>
  <c r="AP165" i="59"/>
  <c r="AL165" i="59"/>
  <c r="AH165" i="59"/>
  <c r="S165" i="59"/>
  <c r="N165" i="59"/>
  <c r="AX164" i="59"/>
  <c r="AT164" i="59"/>
  <c r="AP164" i="59"/>
  <c r="AL164" i="59"/>
  <c r="AH164" i="59"/>
  <c r="S164" i="59"/>
  <c r="N164" i="59"/>
  <c r="AX163" i="59"/>
  <c r="AT163" i="59"/>
  <c r="AP163" i="59"/>
  <c r="AL163" i="59"/>
  <c r="AL163" i="83" s="1"/>
  <c r="AH163" i="59"/>
  <c r="AC163" i="59"/>
  <c r="AD163" i="59" s="1"/>
  <c r="S163" i="59"/>
  <c r="N163" i="59"/>
  <c r="AX162" i="59"/>
  <c r="AT162" i="59"/>
  <c r="AP162" i="59"/>
  <c r="AL162" i="59"/>
  <c r="AH162" i="59"/>
  <c r="AC162" i="59"/>
  <c r="AD162" i="59" s="1"/>
  <c r="S162" i="59"/>
  <c r="N162" i="59"/>
  <c r="N162" i="83" s="1"/>
  <c r="AX161" i="59"/>
  <c r="AT161" i="59"/>
  <c r="AP161" i="59"/>
  <c r="AL161" i="59"/>
  <c r="AH161" i="59"/>
  <c r="S161" i="59"/>
  <c r="N161" i="59"/>
  <c r="AX160" i="59"/>
  <c r="AT160" i="59"/>
  <c r="AP160" i="59"/>
  <c r="AL160" i="59"/>
  <c r="AH160" i="59"/>
  <c r="AH160" i="83" s="1"/>
  <c r="AC160" i="59"/>
  <c r="AD160" i="59" s="1"/>
  <c r="S160" i="59"/>
  <c r="S160" i="83" s="1"/>
  <c r="N160" i="59"/>
  <c r="AX159" i="59"/>
  <c r="AT159" i="59"/>
  <c r="AP159" i="59"/>
  <c r="AL159" i="59"/>
  <c r="AH159" i="59"/>
  <c r="AC159" i="59"/>
  <c r="AD159" i="59"/>
  <c r="S159" i="59"/>
  <c r="N159" i="59"/>
  <c r="N159" i="83" s="1"/>
  <c r="AX158" i="59"/>
  <c r="AT158" i="59"/>
  <c r="AP158" i="59"/>
  <c r="AL158" i="59"/>
  <c r="AH158" i="59"/>
  <c r="AC158" i="59"/>
  <c r="AD158" i="59" s="1"/>
  <c r="S158" i="59"/>
  <c r="N158" i="59"/>
  <c r="AX157" i="59"/>
  <c r="AT157" i="59"/>
  <c r="AP157" i="59"/>
  <c r="AL157" i="59"/>
  <c r="AH157" i="59"/>
  <c r="S157" i="59"/>
  <c r="S157" i="83" s="1"/>
  <c r="N157" i="59"/>
  <c r="AX156" i="59"/>
  <c r="AT156" i="59"/>
  <c r="AP156" i="59"/>
  <c r="AL156" i="59"/>
  <c r="AH156" i="59"/>
  <c r="AC156" i="59"/>
  <c r="AD156" i="59" s="1"/>
  <c r="S156" i="59"/>
  <c r="N156" i="59"/>
  <c r="AX155" i="59"/>
  <c r="AT155" i="59"/>
  <c r="AP155" i="59"/>
  <c r="AL155" i="59"/>
  <c r="AH155" i="59"/>
  <c r="AC155" i="59"/>
  <c r="AD155" i="59" s="1"/>
  <c r="S155" i="59"/>
  <c r="N155" i="59"/>
  <c r="AX154" i="59"/>
  <c r="AT154" i="59"/>
  <c r="AP154" i="59"/>
  <c r="AL154" i="59"/>
  <c r="AL154" i="83" s="1"/>
  <c r="AH154" i="59"/>
  <c r="AC154" i="59"/>
  <c r="AD154" i="59" s="1"/>
  <c r="S154" i="59"/>
  <c r="N154" i="59"/>
  <c r="AX153" i="59"/>
  <c r="AT153" i="59"/>
  <c r="AP153" i="59"/>
  <c r="AL153" i="59"/>
  <c r="AH153" i="59"/>
  <c r="S153" i="59"/>
  <c r="N153" i="59"/>
  <c r="AX152" i="59"/>
  <c r="AT152" i="59"/>
  <c r="AP152" i="59"/>
  <c r="AL152" i="59"/>
  <c r="AH152" i="59"/>
  <c r="S152" i="59"/>
  <c r="N152" i="59"/>
  <c r="AX151" i="59"/>
  <c r="AT151" i="59"/>
  <c r="AP151" i="59"/>
  <c r="AL151" i="59"/>
  <c r="AL151" i="83" s="1"/>
  <c r="AH151" i="59"/>
  <c r="AC151" i="59"/>
  <c r="AD151" i="59" s="1"/>
  <c r="S151" i="59"/>
  <c r="N151" i="59"/>
  <c r="AX150" i="59"/>
  <c r="AT150" i="59"/>
  <c r="AP150" i="59"/>
  <c r="AL150" i="59"/>
  <c r="AH150" i="59"/>
  <c r="S150" i="59"/>
  <c r="N150" i="59"/>
  <c r="AX149" i="59"/>
  <c r="AT149" i="59"/>
  <c r="AP149" i="59"/>
  <c r="AL149" i="59"/>
  <c r="AH149" i="59"/>
  <c r="S149" i="59"/>
  <c r="N149" i="59"/>
  <c r="AX148" i="59"/>
  <c r="AT148" i="59"/>
  <c r="AP148" i="59"/>
  <c r="AL148" i="59"/>
  <c r="AH148" i="59"/>
  <c r="AC148" i="59"/>
  <c r="AD148" i="59" s="1"/>
  <c r="S148" i="59"/>
  <c r="S148" i="83" s="1"/>
  <c r="N148" i="59"/>
  <c r="AX147" i="59"/>
  <c r="AT147" i="59"/>
  <c r="AP147" i="59"/>
  <c r="AL147" i="59"/>
  <c r="AH147" i="59"/>
  <c r="AC147" i="59"/>
  <c r="AD147" i="59" s="1"/>
  <c r="S147" i="59"/>
  <c r="N147" i="59"/>
  <c r="AX146" i="59"/>
  <c r="AT146" i="59"/>
  <c r="AP146" i="59"/>
  <c r="AL146" i="59"/>
  <c r="AH146" i="59"/>
  <c r="AC146" i="59"/>
  <c r="AD146" i="59" s="1"/>
  <c r="S146" i="59"/>
  <c r="N146" i="59"/>
  <c r="AX145" i="59"/>
  <c r="AT145" i="59"/>
  <c r="AP145" i="59"/>
  <c r="AL145" i="59"/>
  <c r="AH145" i="59"/>
  <c r="AH145" i="83" s="1"/>
  <c r="S145" i="59"/>
  <c r="S145" i="83" s="1"/>
  <c r="N145" i="59"/>
  <c r="AX144" i="59"/>
  <c r="AT144" i="59"/>
  <c r="AP144" i="59"/>
  <c r="AL144" i="59"/>
  <c r="AH144" i="59"/>
  <c r="AC144" i="59"/>
  <c r="AD144" i="59" s="1"/>
  <c r="S144" i="59"/>
  <c r="N144" i="59"/>
  <c r="AX143" i="59"/>
  <c r="AT143" i="59"/>
  <c r="AP143" i="59"/>
  <c r="AL143" i="59"/>
  <c r="AH143" i="59"/>
  <c r="S143" i="59"/>
  <c r="N143" i="59"/>
  <c r="AX142" i="59"/>
  <c r="AT142" i="59"/>
  <c r="AP142" i="59"/>
  <c r="AL142" i="59"/>
  <c r="AH142" i="59"/>
  <c r="AC142" i="59"/>
  <c r="AD142" i="59" s="1"/>
  <c r="S142" i="59"/>
  <c r="N142" i="59"/>
  <c r="AX141" i="59"/>
  <c r="AT141" i="59"/>
  <c r="AP141" i="59"/>
  <c r="AL141" i="59"/>
  <c r="AH141" i="59"/>
  <c r="S141" i="59"/>
  <c r="N141" i="59"/>
  <c r="AX140" i="59"/>
  <c r="AT140" i="59"/>
  <c r="AP140" i="59"/>
  <c r="AP140" i="83" s="1"/>
  <c r="AL140" i="59"/>
  <c r="AH140" i="59"/>
  <c r="S140" i="59"/>
  <c r="N140" i="59"/>
  <c r="AX139" i="59"/>
  <c r="AT139" i="59"/>
  <c r="AP139" i="59"/>
  <c r="AL139" i="59"/>
  <c r="AH139" i="59"/>
  <c r="AC139" i="59"/>
  <c r="AD139" i="59"/>
  <c r="S139" i="59"/>
  <c r="S139" i="83" s="1"/>
  <c r="N139" i="59"/>
  <c r="AX138" i="59"/>
  <c r="AT138" i="59"/>
  <c r="AP138" i="59"/>
  <c r="AL138" i="59"/>
  <c r="AH138" i="59"/>
  <c r="AC138" i="59"/>
  <c r="AD138" i="59" s="1"/>
  <c r="S138" i="59"/>
  <c r="N138" i="59"/>
  <c r="AX137" i="59"/>
  <c r="AT137" i="59"/>
  <c r="AP137" i="59"/>
  <c r="AL137" i="59"/>
  <c r="AH137" i="59"/>
  <c r="S137" i="59"/>
  <c r="N137" i="59"/>
  <c r="AX136" i="59"/>
  <c r="AT136" i="59"/>
  <c r="AP136" i="59"/>
  <c r="AL136" i="59"/>
  <c r="AH136" i="59"/>
  <c r="AC136" i="59"/>
  <c r="AD136" i="59" s="1"/>
  <c r="S136" i="59"/>
  <c r="S136" i="83" s="1"/>
  <c r="N136" i="59"/>
  <c r="AX135" i="59"/>
  <c r="AT135" i="59"/>
  <c r="AP135" i="59"/>
  <c r="AL135" i="59"/>
  <c r="AH135" i="59"/>
  <c r="AC135" i="59"/>
  <c r="AD135" i="59" s="1"/>
  <c r="S135" i="59"/>
  <c r="N135" i="59"/>
  <c r="AX134" i="59"/>
  <c r="AT134" i="59"/>
  <c r="AP134" i="59"/>
  <c r="AP134" i="83" s="1"/>
  <c r="AL134" i="59"/>
  <c r="AH134" i="59"/>
  <c r="AC134" i="59"/>
  <c r="AD134" i="59"/>
  <c r="S134" i="59"/>
  <c r="N134" i="59"/>
  <c r="AX133" i="59"/>
  <c r="AT133" i="59"/>
  <c r="AP133" i="59"/>
  <c r="AL133" i="59"/>
  <c r="AH133" i="59"/>
  <c r="AC133" i="59"/>
  <c r="AD133" i="59" s="1"/>
  <c r="S133" i="59"/>
  <c r="S133" i="83" s="1"/>
  <c r="N133" i="59"/>
  <c r="AX132" i="59"/>
  <c r="AT132" i="59"/>
  <c r="AP132" i="59"/>
  <c r="AL132" i="59"/>
  <c r="AH132" i="59"/>
  <c r="AC132" i="59"/>
  <c r="AD132" i="59" s="1"/>
  <c r="S132" i="59"/>
  <c r="N132" i="59"/>
  <c r="AX131" i="59"/>
  <c r="AT131" i="59"/>
  <c r="AP131" i="59"/>
  <c r="AL131" i="59"/>
  <c r="AH131" i="59"/>
  <c r="AC131" i="59"/>
  <c r="AD131" i="59" s="1"/>
  <c r="S131" i="59"/>
  <c r="N131" i="59"/>
  <c r="AX130" i="59"/>
  <c r="AT130" i="59"/>
  <c r="AP130" i="59"/>
  <c r="AL130" i="59"/>
  <c r="AH130" i="59"/>
  <c r="AC130" i="59"/>
  <c r="S130" i="59"/>
  <c r="N130" i="59"/>
  <c r="AX129" i="59"/>
  <c r="AT129" i="59"/>
  <c r="AP129" i="59"/>
  <c r="AL129" i="59"/>
  <c r="AH129" i="59"/>
  <c r="AC129" i="59"/>
  <c r="AD129" i="59" s="1"/>
  <c r="S129" i="59"/>
  <c r="N129" i="59"/>
  <c r="AX128" i="59"/>
  <c r="AT128" i="59"/>
  <c r="AP128" i="59"/>
  <c r="AL128" i="59"/>
  <c r="AH128" i="59"/>
  <c r="S128" i="59"/>
  <c r="N128" i="59"/>
  <c r="AX127" i="59"/>
  <c r="AT127" i="59"/>
  <c r="AP127" i="59"/>
  <c r="AL127" i="59"/>
  <c r="AH127" i="59"/>
  <c r="AH127" i="83" s="1"/>
  <c r="AC127" i="59"/>
  <c r="AD127" i="59" s="1"/>
  <c r="S127" i="59"/>
  <c r="N127" i="59"/>
  <c r="AX126" i="59"/>
  <c r="AT126" i="59"/>
  <c r="AP126" i="59"/>
  <c r="AL126" i="59"/>
  <c r="AH126" i="59"/>
  <c r="S126" i="59"/>
  <c r="N126" i="59"/>
  <c r="AX125" i="59"/>
  <c r="AT125" i="59"/>
  <c r="AP125" i="59"/>
  <c r="AL125" i="59"/>
  <c r="AH125" i="59"/>
  <c r="AC125" i="59"/>
  <c r="AD125" i="59" s="1"/>
  <c r="S125" i="59"/>
  <c r="N125" i="59"/>
  <c r="AX124" i="59"/>
  <c r="AT124" i="59"/>
  <c r="AP124" i="59"/>
  <c r="AL124" i="59"/>
  <c r="AH124" i="59"/>
  <c r="AC124" i="59"/>
  <c r="AD124" i="59" s="1"/>
  <c r="S124" i="59"/>
  <c r="S124" i="83" s="1"/>
  <c r="N124" i="59"/>
  <c r="AX123" i="59"/>
  <c r="AT123" i="59"/>
  <c r="AP123" i="59"/>
  <c r="AL123" i="59"/>
  <c r="AH123" i="59"/>
  <c r="AC123" i="59"/>
  <c r="AD123" i="59" s="1"/>
  <c r="S123" i="59"/>
  <c r="N123" i="59"/>
  <c r="AX122" i="59"/>
  <c r="AT122" i="59"/>
  <c r="AP122" i="59"/>
  <c r="AL122" i="59"/>
  <c r="AH122" i="59"/>
  <c r="AC122" i="59"/>
  <c r="S122" i="59"/>
  <c r="N122" i="59"/>
  <c r="AX121" i="59"/>
  <c r="AT121" i="59"/>
  <c r="AP121" i="59"/>
  <c r="AL121" i="59"/>
  <c r="AH121" i="59"/>
  <c r="AC121" i="59"/>
  <c r="AD121" i="59" s="1"/>
  <c r="S121" i="59"/>
  <c r="N121" i="59"/>
  <c r="AX120" i="59"/>
  <c r="AT120" i="59"/>
  <c r="AP120" i="59"/>
  <c r="AL120" i="59"/>
  <c r="AH120" i="59"/>
  <c r="AC120" i="59"/>
  <c r="AD120" i="59" s="1"/>
  <c r="S120" i="59"/>
  <c r="S120" i="83" s="1"/>
  <c r="N120" i="59"/>
  <c r="AX119" i="59"/>
  <c r="AT119" i="59"/>
  <c r="AP119" i="59"/>
  <c r="AL119" i="59"/>
  <c r="AH119" i="59"/>
  <c r="AC119" i="59"/>
  <c r="AD119" i="59" s="1"/>
  <c r="S119" i="59"/>
  <c r="N119" i="59"/>
  <c r="AX118" i="59"/>
  <c r="AT118" i="59"/>
  <c r="AP118" i="59"/>
  <c r="AL118" i="59"/>
  <c r="AH118" i="59"/>
  <c r="AC118" i="59"/>
  <c r="AD118" i="59" s="1"/>
  <c r="S118" i="59"/>
  <c r="N118" i="59"/>
  <c r="AX117" i="59"/>
  <c r="AT117" i="59"/>
  <c r="AP117" i="59"/>
  <c r="AL117" i="59"/>
  <c r="AH117" i="59"/>
  <c r="S117" i="59"/>
  <c r="N117" i="59"/>
  <c r="AX116" i="59"/>
  <c r="AT116" i="59"/>
  <c r="AP116" i="59"/>
  <c r="AL116" i="59"/>
  <c r="AH116" i="59"/>
  <c r="S116" i="59"/>
  <c r="N116" i="59"/>
  <c r="AX115" i="59"/>
  <c r="AT115" i="59"/>
  <c r="AP115" i="59"/>
  <c r="AL115" i="59"/>
  <c r="AH115" i="59"/>
  <c r="AC115" i="59"/>
  <c r="AD115" i="59" s="1"/>
  <c r="S115" i="59"/>
  <c r="N115" i="59"/>
  <c r="AX114" i="59"/>
  <c r="AT114" i="59"/>
  <c r="AP114" i="59"/>
  <c r="AL114" i="59"/>
  <c r="AH114" i="59"/>
  <c r="AC114" i="59"/>
  <c r="S114" i="59"/>
  <c r="N114" i="59"/>
  <c r="AX113" i="59"/>
  <c r="AT113" i="59"/>
  <c r="AP113" i="59"/>
  <c r="AL113" i="59"/>
  <c r="AH113" i="59"/>
  <c r="AC113" i="59"/>
  <c r="AD113" i="59" s="1"/>
  <c r="S113" i="59"/>
  <c r="N113" i="59"/>
  <c r="AX112" i="59"/>
  <c r="AT112" i="59"/>
  <c r="AP112" i="59"/>
  <c r="AL112" i="59"/>
  <c r="AH112" i="59"/>
  <c r="AC112" i="59"/>
  <c r="S112" i="59"/>
  <c r="N112" i="59"/>
  <c r="AX111" i="59"/>
  <c r="AT111" i="59"/>
  <c r="AP111" i="59"/>
  <c r="AL111" i="59"/>
  <c r="AH111" i="59"/>
  <c r="AC111" i="59"/>
  <c r="AD111" i="59" s="1"/>
  <c r="S111" i="59"/>
  <c r="N111" i="59"/>
  <c r="AX110" i="59"/>
  <c r="AT110" i="59"/>
  <c r="AP110" i="59"/>
  <c r="AL110" i="59"/>
  <c r="AH110" i="59"/>
  <c r="AC110" i="59"/>
  <c r="AD110" i="59" s="1"/>
  <c r="S110" i="59"/>
  <c r="N110" i="59"/>
  <c r="AX109" i="59"/>
  <c r="AT109" i="59"/>
  <c r="AP109" i="59"/>
  <c r="AL109" i="59"/>
  <c r="AH109" i="59"/>
  <c r="AC109" i="59"/>
  <c r="AD109" i="59" s="1"/>
  <c r="S109" i="59"/>
  <c r="N109" i="59"/>
  <c r="AX108" i="59"/>
  <c r="AT108" i="59"/>
  <c r="AP108" i="59"/>
  <c r="AL108" i="59"/>
  <c r="AH108" i="59"/>
  <c r="S108" i="59"/>
  <c r="S108" i="83" s="1"/>
  <c r="N108" i="59"/>
  <c r="AX107" i="59"/>
  <c r="AT107" i="59"/>
  <c r="AP107" i="59"/>
  <c r="AL107" i="59"/>
  <c r="AH107" i="59"/>
  <c r="S107" i="59"/>
  <c r="N107" i="59"/>
  <c r="AX106" i="59"/>
  <c r="AT106" i="59"/>
  <c r="AP106" i="59"/>
  <c r="AL106" i="59"/>
  <c r="AH106" i="59"/>
  <c r="AC106" i="59"/>
  <c r="AD106" i="59"/>
  <c r="S106" i="59"/>
  <c r="N106" i="59"/>
  <c r="AX105" i="59"/>
  <c r="AT105" i="59"/>
  <c r="AP105" i="59"/>
  <c r="AL105" i="59"/>
  <c r="AH105" i="59"/>
  <c r="AC105" i="59"/>
  <c r="AD105" i="59" s="1"/>
  <c r="S105" i="59"/>
  <c r="N105" i="59"/>
  <c r="AX104" i="59"/>
  <c r="AT104" i="59"/>
  <c r="AP104" i="59"/>
  <c r="AL104" i="59"/>
  <c r="AH104" i="59"/>
  <c r="S104" i="59"/>
  <c r="N104" i="59"/>
  <c r="AX103" i="59"/>
  <c r="AT103" i="59"/>
  <c r="AP103" i="59"/>
  <c r="AL103" i="59"/>
  <c r="AH103" i="59"/>
  <c r="S103" i="59"/>
  <c r="N103" i="59"/>
  <c r="AX102" i="59"/>
  <c r="AT102" i="59"/>
  <c r="AP102" i="59"/>
  <c r="AL102" i="59"/>
  <c r="AH102" i="59"/>
  <c r="AC102" i="59"/>
  <c r="AD102" i="59"/>
  <c r="S102" i="59"/>
  <c r="N102" i="59"/>
  <c r="AX101" i="59"/>
  <c r="AT101" i="59"/>
  <c r="AP101" i="59"/>
  <c r="AL101" i="59"/>
  <c r="AH101" i="59"/>
  <c r="AC101" i="59"/>
  <c r="AD101" i="59" s="1"/>
  <c r="S101" i="59"/>
  <c r="N101" i="59"/>
  <c r="AX100" i="59"/>
  <c r="AT100" i="59"/>
  <c r="AP100" i="59"/>
  <c r="AL100" i="59"/>
  <c r="AH100" i="59"/>
  <c r="AC100" i="59"/>
  <c r="AD100" i="59" s="1"/>
  <c r="S100" i="59"/>
  <c r="N100" i="59"/>
  <c r="AX99" i="59"/>
  <c r="AT99" i="59"/>
  <c r="AP99" i="59"/>
  <c r="AL99" i="59"/>
  <c r="AH99" i="59"/>
  <c r="AC99" i="59"/>
  <c r="AD99" i="59" s="1"/>
  <c r="S99" i="59"/>
  <c r="N99" i="59"/>
  <c r="AX98" i="59"/>
  <c r="AT98" i="59"/>
  <c r="AP98" i="59"/>
  <c r="AL98" i="59"/>
  <c r="AH98" i="59"/>
  <c r="AC98" i="59"/>
  <c r="AD98" i="59" s="1"/>
  <c r="S98" i="59"/>
  <c r="N98" i="59"/>
  <c r="AX97" i="59"/>
  <c r="AT97" i="59"/>
  <c r="AP97" i="59"/>
  <c r="AL97" i="59"/>
  <c r="AH97" i="59"/>
  <c r="AC97" i="59"/>
  <c r="AD97" i="59" s="1"/>
  <c r="S97" i="59"/>
  <c r="N97" i="59"/>
  <c r="AX96" i="59"/>
  <c r="AT96" i="59"/>
  <c r="AP96" i="59"/>
  <c r="AL96" i="59"/>
  <c r="AH96" i="59"/>
  <c r="AC96" i="59"/>
  <c r="AD96" i="59" s="1"/>
  <c r="S96" i="59"/>
  <c r="S96" i="83" s="1"/>
  <c r="N96" i="59"/>
  <c r="AX95" i="59"/>
  <c r="AT95" i="59"/>
  <c r="AP95" i="59"/>
  <c r="AL95" i="59"/>
  <c r="AH95" i="59"/>
  <c r="S95" i="59"/>
  <c r="N95" i="59"/>
  <c r="AX94" i="59"/>
  <c r="AT94" i="59"/>
  <c r="AP94" i="59"/>
  <c r="AP94" i="83" s="1"/>
  <c r="AL94" i="59"/>
  <c r="AH94" i="59"/>
  <c r="AC94" i="59"/>
  <c r="AD94" i="59" s="1"/>
  <c r="S94" i="59"/>
  <c r="N94" i="59"/>
  <c r="AX93" i="59"/>
  <c r="AT93" i="59"/>
  <c r="AP93" i="59"/>
  <c r="AL93" i="59"/>
  <c r="AH93" i="59"/>
  <c r="AC93" i="59"/>
  <c r="AD93" i="59" s="1"/>
  <c r="S93" i="59"/>
  <c r="S93" i="83" s="1"/>
  <c r="N93" i="59"/>
  <c r="AX92" i="59"/>
  <c r="AT92" i="59"/>
  <c r="AP92" i="59"/>
  <c r="AL92" i="59"/>
  <c r="AH92" i="59"/>
  <c r="S92" i="59"/>
  <c r="N92" i="59"/>
  <c r="AX91" i="59"/>
  <c r="AT91" i="59"/>
  <c r="AP91" i="59"/>
  <c r="AP91" i="83" s="1"/>
  <c r="AL91" i="59"/>
  <c r="AH91" i="59"/>
  <c r="S91" i="59"/>
  <c r="N91" i="59"/>
  <c r="AX90" i="59"/>
  <c r="AT90" i="59"/>
  <c r="AP90" i="59"/>
  <c r="AL90" i="59"/>
  <c r="AH90" i="59"/>
  <c r="AC90" i="59"/>
  <c r="AD90" i="59" s="1"/>
  <c r="S90" i="59"/>
  <c r="N90" i="59"/>
  <c r="AX89" i="59"/>
  <c r="AT89" i="59"/>
  <c r="AP89" i="59"/>
  <c r="AL89" i="59"/>
  <c r="AH89" i="59"/>
  <c r="AC89" i="59"/>
  <c r="AD89" i="59" s="1"/>
  <c r="S89" i="59"/>
  <c r="N89" i="59"/>
  <c r="AX88" i="59"/>
  <c r="AT88" i="59"/>
  <c r="AP88" i="59"/>
  <c r="AL88" i="59"/>
  <c r="AH88" i="59"/>
  <c r="AC88" i="59"/>
  <c r="AD88" i="59"/>
  <c r="S88" i="59"/>
  <c r="N88" i="59"/>
  <c r="AX87" i="59"/>
  <c r="AT87" i="59"/>
  <c r="AP87" i="59"/>
  <c r="AL87" i="59"/>
  <c r="AH87" i="59"/>
  <c r="S87" i="59"/>
  <c r="S87" i="83" s="1"/>
  <c r="N87" i="59"/>
  <c r="AX86" i="59"/>
  <c r="AT86" i="59"/>
  <c r="AP86" i="59"/>
  <c r="AL86" i="59"/>
  <c r="AH86" i="59"/>
  <c r="AC86" i="59"/>
  <c r="AD86" i="59" s="1"/>
  <c r="S86" i="59"/>
  <c r="N86" i="59"/>
  <c r="AX85" i="59"/>
  <c r="AT85" i="59"/>
  <c r="AP85" i="59"/>
  <c r="AL85" i="59"/>
  <c r="AH85" i="59"/>
  <c r="AC85" i="59"/>
  <c r="AD85" i="59"/>
  <c r="S85" i="59"/>
  <c r="N85" i="59"/>
  <c r="AX84" i="59"/>
  <c r="AT84" i="59"/>
  <c r="AP84" i="59"/>
  <c r="AL84" i="59"/>
  <c r="AH84" i="59"/>
  <c r="AC84" i="59"/>
  <c r="AD84" i="59" s="1"/>
  <c r="S84" i="59"/>
  <c r="N84" i="59"/>
  <c r="AX83" i="59"/>
  <c r="AT83" i="59"/>
  <c r="AP83" i="59"/>
  <c r="AL83" i="59"/>
  <c r="AH83" i="59"/>
  <c r="S83" i="59"/>
  <c r="N83" i="59"/>
  <c r="AX82" i="59"/>
  <c r="AT82" i="59"/>
  <c r="AP82" i="59"/>
  <c r="AP82" i="83" s="1"/>
  <c r="AL82" i="59"/>
  <c r="AH82" i="59"/>
  <c r="AC82" i="59"/>
  <c r="AD82" i="59" s="1"/>
  <c r="S82" i="59"/>
  <c r="N82" i="59"/>
  <c r="AX81" i="59"/>
  <c r="AT81" i="59"/>
  <c r="AP81" i="59"/>
  <c r="AL81" i="59"/>
  <c r="AH81" i="59"/>
  <c r="AC81" i="59"/>
  <c r="AD81" i="59" s="1"/>
  <c r="S81" i="59"/>
  <c r="S81" i="83" s="1"/>
  <c r="N81" i="59"/>
  <c r="AX80" i="59"/>
  <c r="AT80" i="59"/>
  <c r="AP80" i="59"/>
  <c r="AL80" i="59"/>
  <c r="AH80" i="59"/>
  <c r="S80" i="59"/>
  <c r="N80" i="59"/>
  <c r="AX79" i="59"/>
  <c r="AT79" i="59"/>
  <c r="AP79" i="59"/>
  <c r="AP79" i="83" s="1"/>
  <c r="AL79" i="59"/>
  <c r="AH79" i="59"/>
  <c r="AC79" i="59"/>
  <c r="S79" i="59"/>
  <c r="N79" i="59"/>
  <c r="AX78" i="59"/>
  <c r="AT78" i="59"/>
  <c r="AP78" i="59"/>
  <c r="AL78" i="59"/>
  <c r="AH78" i="59"/>
  <c r="AC78" i="59"/>
  <c r="AD78" i="59"/>
  <c r="S78" i="59"/>
  <c r="N78" i="59"/>
  <c r="AX77" i="59"/>
  <c r="AT77" i="59"/>
  <c r="AP77" i="59"/>
  <c r="AL77" i="59"/>
  <c r="AH77" i="59"/>
  <c r="S77" i="59"/>
  <c r="N77" i="59"/>
  <c r="AX76" i="59"/>
  <c r="AT76" i="59"/>
  <c r="AP76" i="59"/>
  <c r="AP76" i="83" s="1"/>
  <c r="AL76" i="59"/>
  <c r="AH76" i="59"/>
  <c r="AC76" i="59"/>
  <c r="AD76" i="59" s="1"/>
  <c r="S76" i="59"/>
  <c r="N76" i="59"/>
  <c r="AX75" i="59"/>
  <c r="AT75" i="59"/>
  <c r="AP75" i="59"/>
  <c r="AL75" i="59"/>
  <c r="AH75" i="59"/>
  <c r="AC75" i="59"/>
  <c r="AD75" i="59" s="1"/>
  <c r="S75" i="59"/>
  <c r="S75" i="83" s="1"/>
  <c r="N75" i="59"/>
  <c r="AX74" i="59"/>
  <c r="AT74" i="59"/>
  <c r="AP74" i="59"/>
  <c r="AL74" i="59"/>
  <c r="AH74" i="59"/>
  <c r="AC74" i="59"/>
  <c r="AD74" i="59" s="1"/>
  <c r="S74" i="59"/>
  <c r="N74" i="59"/>
  <c r="AX73" i="59"/>
  <c r="AT73" i="59"/>
  <c r="AP73" i="59"/>
  <c r="AL73" i="59"/>
  <c r="AH73" i="59"/>
  <c r="AC73" i="59"/>
  <c r="AD73" i="59" s="1"/>
  <c r="S73" i="59"/>
  <c r="N73" i="59"/>
  <c r="AX72" i="59"/>
  <c r="AT72" i="59"/>
  <c r="AP72" i="59"/>
  <c r="AL72" i="59"/>
  <c r="AH72" i="59"/>
  <c r="S72" i="59"/>
  <c r="N72" i="59"/>
  <c r="AX71" i="59"/>
  <c r="AT71" i="59"/>
  <c r="AP71" i="59"/>
  <c r="AL71" i="59"/>
  <c r="AH71" i="59"/>
  <c r="AC71" i="59"/>
  <c r="AD71" i="59"/>
  <c r="S71" i="59"/>
  <c r="N71" i="59"/>
  <c r="AX70" i="59"/>
  <c r="AT70" i="59"/>
  <c r="AP70" i="59"/>
  <c r="AP70" i="83" s="1"/>
  <c r="AL70" i="59"/>
  <c r="AH70" i="59"/>
  <c r="AC70" i="59"/>
  <c r="AD70" i="59"/>
  <c r="S70" i="59"/>
  <c r="N70" i="59"/>
  <c r="AX69" i="59"/>
  <c r="AT69" i="59"/>
  <c r="AP69" i="59"/>
  <c r="AL69" i="59"/>
  <c r="AH69" i="59"/>
  <c r="AC69" i="59"/>
  <c r="AD69" i="59" s="1"/>
  <c r="S69" i="59"/>
  <c r="N69" i="59"/>
  <c r="AX68" i="59"/>
  <c r="AT68" i="59"/>
  <c r="AP68" i="59"/>
  <c r="AL68" i="59"/>
  <c r="AH68" i="59"/>
  <c r="S68" i="59"/>
  <c r="N68" i="59"/>
  <c r="AX67" i="59"/>
  <c r="AT67" i="59"/>
  <c r="AP67" i="59"/>
  <c r="AL67" i="59"/>
  <c r="AH67" i="59"/>
  <c r="AC67" i="59"/>
  <c r="AD67" i="59" s="1"/>
  <c r="S67" i="59"/>
  <c r="N67" i="59"/>
  <c r="AX66" i="59"/>
  <c r="AT66" i="59"/>
  <c r="AP66" i="59"/>
  <c r="AL66" i="59"/>
  <c r="AH66" i="59"/>
  <c r="AC66" i="59"/>
  <c r="AD66" i="59"/>
  <c r="S66" i="59"/>
  <c r="N66" i="59"/>
  <c r="AX65" i="59"/>
  <c r="AT65" i="59"/>
  <c r="AP65" i="59"/>
  <c r="AL65" i="59"/>
  <c r="AH65" i="59"/>
  <c r="AC65" i="59"/>
  <c r="AD65" i="59"/>
  <c r="S65" i="59"/>
  <c r="N65" i="59"/>
  <c r="AX64" i="59"/>
  <c r="AT64" i="59"/>
  <c r="AP64" i="59"/>
  <c r="AL64" i="59"/>
  <c r="AH64" i="59"/>
  <c r="AC64" i="59"/>
  <c r="AD64" i="59" s="1"/>
  <c r="S64" i="59"/>
  <c r="N64" i="59"/>
  <c r="AX63" i="59"/>
  <c r="AT63" i="59"/>
  <c r="AP63" i="59"/>
  <c r="AL63" i="59"/>
  <c r="AH63" i="59"/>
  <c r="AC63" i="59"/>
  <c r="AD63" i="59" s="1"/>
  <c r="S63" i="59"/>
  <c r="N63" i="59"/>
  <c r="AX62" i="59"/>
  <c r="AT62" i="59"/>
  <c r="AP62" i="59"/>
  <c r="AL62" i="59"/>
  <c r="AH62" i="59"/>
  <c r="AH62" i="83" s="1"/>
  <c r="AC62" i="59"/>
  <c r="AD62" i="59" s="1"/>
  <c r="S62" i="59"/>
  <c r="N62" i="59"/>
  <c r="AX61" i="59"/>
  <c r="AT61" i="59"/>
  <c r="AP61" i="59"/>
  <c r="AL61" i="59"/>
  <c r="AH61" i="59"/>
  <c r="AC61" i="59"/>
  <c r="AD61" i="59" s="1"/>
  <c r="S61" i="59"/>
  <c r="S61" i="83" s="1"/>
  <c r="N61" i="59"/>
  <c r="AX60" i="59"/>
  <c r="AT60" i="59"/>
  <c r="AP60" i="59"/>
  <c r="AL60" i="59"/>
  <c r="AH60" i="59"/>
  <c r="AC60" i="59"/>
  <c r="AD60" i="59" s="1"/>
  <c r="S60" i="59"/>
  <c r="N60" i="59"/>
  <c r="AX59" i="59"/>
  <c r="AT59" i="59"/>
  <c r="AP59" i="59"/>
  <c r="AL59" i="59"/>
  <c r="AH59" i="59"/>
  <c r="AC59" i="59"/>
  <c r="AD59" i="59"/>
  <c r="S59" i="59"/>
  <c r="N59" i="59"/>
  <c r="AX58" i="59"/>
  <c r="AT58" i="59"/>
  <c r="AP58" i="59"/>
  <c r="AL58" i="59"/>
  <c r="AH58" i="59"/>
  <c r="AC58" i="59"/>
  <c r="AD58" i="59" s="1"/>
  <c r="S58" i="59"/>
  <c r="N58" i="59"/>
  <c r="AX57" i="59"/>
  <c r="AT57" i="59"/>
  <c r="AP57" i="59"/>
  <c r="AL57" i="59"/>
  <c r="AH57" i="59"/>
  <c r="AC57" i="59"/>
  <c r="AD57" i="59"/>
  <c r="S57" i="59"/>
  <c r="N57" i="59"/>
  <c r="AX56" i="59"/>
  <c r="AT56" i="59"/>
  <c r="AP56" i="59"/>
  <c r="AL56" i="59"/>
  <c r="AH56" i="59"/>
  <c r="S56" i="59"/>
  <c r="N56" i="59"/>
  <c r="AX55" i="59"/>
  <c r="AT55" i="59"/>
  <c r="AP55" i="59"/>
  <c r="AL55" i="59"/>
  <c r="AH55" i="59"/>
  <c r="AC55" i="59"/>
  <c r="AD55" i="59"/>
  <c r="S55" i="59"/>
  <c r="N55" i="59"/>
  <c r="AX54" i="59"/>
  <c r="AT54" i="59"/>
  <c r="AP54" i="59"/>
  <c r="AL54" i="59"/>
  <c r="AH54" i="59"/>
  <c r="AC54" i="59"/>
  <c r="AD54" i="59"/>
  <c r="S54" i="59"/>
  <c r="N54" i="59"/>
  <c r="AX53" i="59"/>
  <c r="AT53" i="59"/>
  <c r="AP53" i="59"/>
  <c r="AL53" i="59"/>
  <c r="AH53" i="59"/>
  <c r="AC53" i="59"/>
  <c r="AD53" i="59" s="1"/>
  <c r="S53" i="59"/>
  <c r="N53" i="59"/>
  <c r="AX52" i="59"/>
  <c r="AT52" i="59"/>
  <c r="AP52" i="59"/>
  <c r="AL52" i="59"/>
  <c r="AH52" i="59"/>
  <c r="AC52" i="59"/>
  <c r="AD52" i="59" s="1"/>
  <c r="S52" i="59"/>
  <c r="N52" i="59"/>
  <c r="AX51" i="59"/>
  <c r="AT51" i="59"/>
  <c r="AP51" i="59"/>
  <c r="AL51" i="59"/>
  <c r="AH51" i="59"/>
  <c r="AC51" i="59"/>
  <c r="AD51" i="59" s="1"/>
  <c r="S51" i="59"/>
  <c r="N51" i="59"/>
  <c r="AX50" i="59"/>
  <c r="AT50" i="59"/>
  <c r="AP50" i="59"/>
  <c r="AL50" i="59"/>
  <c r="AH50" i="59"/>
  <c r="AC50" i="59"/>
  <c r="AD50" i="59" s="1"/>
  <c r="S50" i="59"/>
  <c r="N50" i="59"/>
  <c r="AX49" i="59"/>
  <c r="AT49" i="59"/>
  <c r="AP49" i="59"/>
  <c r="AL49" i="59"/>
  <c r="AH49" i="59"/>
  <c r="AC49" i="59"/>
  <c r="AD49" i="59"/>
  <c r="S49" i="59"/>
  <c r="N49" i="59"/>
  <c r="AX48" i="59"/>
  <c r="AT48" i="59"/>
  <c r="AP48" i="59"/>
  <c r="AL48" i="59"/>
  <c r="AH48" i="59"/>
  <c r="AC48" i="59"/>
  <c r="AD48" i="59" s="1"/>
  <c r="S48" i="59"/>
  <c r="N48" i="59"/>
  <c r="AX47" i="59"/>
  <c r="AT47" i="59"/>
  <c r="AP47" i="59"/>
  <c r="AL47" i="59"/>
  <c r="AH47" i="59"/>
  <c r="AC47" i="59"/>
  <c r="AD47" i="59"/>
  <c r="S47" i="59"/>
  <c r="N47" i="59"/>
  <c r="AX46" i="59"/>
  <c r="AT46" i="59"/>
  <c r="AP46" i="59"/>
  <c r="AL46" i="59"/>
  <c r="AH46" i="59"/>
  <c r="AC46" i="59"/>
  <c r="AD46" i="59" s="1"/>
  <c r="S46" i="59"/>
  <c r="N46" i="59"/>
  <c r="AX45" i="59"/>
  <c r="AT45" i="59"/>
  <c r="AP45" i="59"/>
  <c r="AL45" i="59"/>
  <c r="AH45" i="59"/>
  <c r="AC45" i="59"/>
  <c r="AD45" i="59" s="1"/>
  <c r="S45" i="59"/>
  <c r="N45" i="59"/>
  <c r="AX44" i="59"/>
  <c r="AT44" i="59"/>
  <c r="AP44" i="59"/>
  <c r="AL44" i="59"/>
  <c r="AH44" i="59"/>
  <c r="AH44" i="83" s="1"/>
  <c r="S44" i="59"/>
  <c r="S44" i="83" s="1"/>
  <c r="N44" i="59"/>
  <c r="AX43" i="59"/>
  <c r="AT43" i="59"/>
  <c r="AP43" i="59"/>
  <c r="AL43" i="59"/>
  <c r="AH43" i="59"/>
  <c r="AC43" i="59"/>
  <c r="AD43" i="59"/>
  <c r="S43" i="59"/>
  <c r="N43" i="59"/>
  <c r="AX42" i="59"/>
  <c r="AT42" i="59"/>
  <c r="AP42" i="59"/>
  <c r="AL42" i="59"/>
  <c r="AH42" i="59"/>
  <c r="AC42" i="59"/>
  <c r="AD42" i="59" s="1"/>
  <c r="S42" i="59"/>
  <c r="N42" i="59"/>
  <c r="AX41" i="59"/>
  <c r="AT41" i="59"/>
  <c r="AP41" i="59"/>
  <c r="AL41" i="59"/>
  <c r="AL41" i="83" s="1"/>
  <c r="AH41" i="59"/>
  <c r="AC41" i="59"/>
  <c r="AD41" i="59"/>
  <c r="S41" i="59"/>
  <c r="N41" i="59"/>
  <c r="AX40" i="59"/>
  <c r="AT40" i="59"/>
  <c r="AP40" i="59"/>
  <c r="AL40" i="59"/>
  <c r="AH40" i="59"/>
  <c r="AC40" i="59"/>
  <c r="AD40" i="59" s="1"/>
  <c r="S40" i="59"/>
  <c r="S40" i="83" s="1"/>
  <c r="N40" i="59"/>
  <c r="AX39" i="59"/>
  <c r="AT39" i="59"/>
  <c r="AP39" i="59"/>
  <c r="AL39" i="59"/>
  <c r="AH39" i="59"/>
  <c r="AC39" i="59"/>
  <c r="AD39" i="59" s="1"/>
  <c r="S39" i="59"/>
  <c r="N39" i="59"/>
  <c r="AX38" i="59"/>
  <c r="AT38" i="59"/>
  <c r="AP38" i="59"/>
  <c r="AL38" i="59"/>
  <c r="AH38" i="59"/>
  <c r="AC38" i="59"/>
  <c r="AD38" i="59" s="1"/>
  <c r="S38" i="59"/>
  <c r="N38" i="59"/>
  <c r="AX37" i="59"/>
  <c r="AT37" i="59"/>
  <c r="AP37" i="59"/>
  <c r="AL37" i="59"/>
  <c r="AH37" i="59"/>
  <c r="AC37" i="59"/>
  <c r="AD37" i="59" s="1"/>
  <c r="S37" i="59"/>
  <c r="S37" i="83" s="1"/>
  <c r="N37" i="59"/>
  <c r="AX36" i="59"/>
  <c r="AT36" i="59"/>
  <c r="AP36" i="59"/>
  <c r="AL36" i="59"/>
  <c r="AH36" i="59"/>
  <c r="AC36" i="59"/>
  <c r="AD36" i="59"/>
  <c r="S36" i="59"/>
  <c r="N36" i="59"/>
  <c r="AX35" i="59"/>
  <c r="AT35" i="59"/>
  <c r="AP35" i="59"/>
  <c r="AL35" i="59"/>
  <c r="AH35" i="59"/>
  <c r="AC35" i="59"/>
  <c r="AD35" i="59"/>
  <c r="S35" i="59"/>
  <c r="N35" i="59"/>
  <c r="AX34" i="59"/>
  <c r="AT34" i="59"/>
  <c r="AP34" i="59"/>
  <c r="AL34" i="59"/>
  <c r="AH34" i="59"/>
  <c r="AC34" i="59"/>
  <c r="AD34" i="59" s="1"/>
  <c r="S34" i="59"/>
  <c r="N34" i="59"/>
  <c r="AX33" i="59"/>
  <c r="AT33" i="59"/>
  <c r="AP33" i="59"/>
  <c r="AL33" i="59"/>
  <c r="AH33" i="59"/>
  <c r="AC33" i="59"/>
  <c r="AD33" i="59" s="1"/>
  <c r="S33" i="59"/>
  <c r="S33" i="83" s="1"/>
  <c r="N33" i="59"/>
  <c r="AX32" i="59"/>
  <c r="AT32" i="59"/>
  <c r="AP32" i="59"/>
  <c r="AL32" i="59"/>
  <c r="AH32" i="59"/>
  <c r="S32" i="59"/>
  <c r="N32" i="59"/>
  <c r="AX31" i="59"/>
  <c r="AT31" i="59"/>
  <c r="AP31" i="59"/>
  <c r="AL31" i="59"/>
  <c r="AH31" i="59"/>
  <c r="AC31" i="59"/>
  <c r="AD31" i="59" s="1"/>
  <c r="S31" i="59"/>
  <c r="N31" i="59"/>
  <c r="AX30" i="59"/>
  <c r="AT30" i="59"/>
  <c r="AP30" i="59"/>
  <c r="AL30" i="59"/>
  <c r="AH30" i="59"/>
  <c r="AH30" i="83" s="1"/>
  <c r="AC30" i="59"/>
  <c r="AD30" i="59" s="1"/>
  <c r="S30" i="59"/>
  <c r="N30" i="59"/>
  <c r="AX29" i="59"/>
  <c r="AT29" i="59"/>
  <c r="AP29" i="59"/>
  <c r="AL29" i="59"/>
  <c r="AH29" i="59"/>
  <c r="AC29" i="59"/>
  <c r="AD29" i="59" s="1"/>
  <c r="S29" i="59"/>
  <c r="N29" i="59"/>
  <c r="AX28" i="59"/>
  <c r="AT28" i="59"/>
  <c r="AP28" i="59"/>
  <c r="AL28" i="59"/>
  <c r="AH28" i="59"/>
  <c r="AC28" i="59"/>
  <c r="AD28" i="59" s="1"/>
  <c r="S28" i="59"/>
  <c r="N28" i="59"/>
  <c r="AX27" i="59"/>
  <c r="AT27" i="59"/>
  <c r="AP27" i="59"/>
  <c r="AL27" i="59"/>
  <c r="AH27" i="59"/>
  <c r="AC27" i="59"/>
  <c r="AD27" i="59"/>
  <c r="S27" i="59"/>
  <c r="N27" i="59"/>
  <c r="AX26" i="59"/>
  <c r="AT26" i="59"/>
  <c r="AP26" i="59"/>
  <c r="AL26" i="59"/>
  <c r="AH26" i="59"/>
  <c r="AC26" i="59"/>
  <c r="AD26" i="59" s="1"/>
  <c r="S26" i="59"/>
  <c r="N26" i="59"/>
  <c r="AX25" i="59"/>
  <c r="AT25" i="59"/>
  <c r="AP25" i="59"/>
  <c r="AL25" i="59"/>
  <c r="AH25" i="59"/>
  <c r="AC25" i="59"/>
  <c r="AD25" i="59" s="1"/>
  <c r="S25" i="59"/>
  <c r="N25" i="59"/>
  <c r="AX24" i="59"/>
  <c r="AT24" i="59"/>
  <c r="AP24" i="59"/>
  <c r="AP24" i="83" s="1"/>
  <c r="AL24" i="59"/>
  <c r="AH24" i="59"/>
  <c r="AC24" i="59"/>
  <c r="AD24" i="59"/>
  <c r="S24" i="59"/>
  <c r="N24" i="59"/>
  <c r="AX23" i="59"/>
  <c r="AT23" i="59"/>
  <c r="AP23" i="59"/>
  <c r="AL23" i="59"/>
  <c r="AH23" i="59"/>
  <c r="AC23" i="59"/>
  <c r="AD23" i="59" s="1"/>
  <c r="S23" i="59"/>
  <c r="N23" i="59"/>
  <c r="AX22" i="59"/>
  <c r="AT22" i="59"/>
  <c r="AP22" i="59"/>
  <c r="AL22" i="59"/>
  <c r="AH22" i="59"/>
  <c r="AC22" i="59"/>
  <c r="AD22" i="59" s="1"/>
  <c r="S22" i="59"/>
  <c r="N22" i="59"/>
  <c r="AX21" i="59"/>
  <c r="AT21" i="59"/>
  <c r="AP21" i="59"/>
  <c r="AL21" i="59"/>
  <c r="AH21" i="59"/>
  <c r="AC21" i="59"/>
  <c r="AD21" i="59" s="1"/>
  <c r="S21" i="59"/>
  <c r="N21" i="59"/>
  <c r="AX20" i="59"/>
  <c r="AT20" i="59"/>
  <c r="AP20" i="59"/>
  <c r="AL20" i="59"/>
  <c r="AH20" i="59"/>
  <c r="S20" i="59"/>
  <c r="N20" i="59"/>
  <c r="AX19" i="59"/>
  <c r="AT19" i="59"/>
  <c r="AP19" i="59"/>
  <c r="AL19" i="59"/>
  <c r="AH19" i="59"/>
  <c r="AC19" i="59"/>
  <c r="AD19" i="59" s="1"/>
  <c r="S19" i="59"/>
  <c r="N19" i="59"/>
  <c r="AX18" i="59"/>
  <c r="AT18" i="59"/>
  <c r="AP18" i="59"/>
  <c r="AL18" i="59"/>
  <c r="AH18" i="59"/>
  <c r="AC18" i="59"/>
  <c r="AD18" i="59" s="1"/>
  <c r="S18" i="59"/>
  <c r="N18" i="59"/>
  <c r="AX17" i="59"/>
  <c r="AT17" i="59"/>
  <c r="AP17" i="59"/>
  <c r="AP17" i="83" s="1"/>
  <c r="AL17" i="59"/>
  <c r="AH17" i="59"/>
  <c r="AC17" i="59"/>
  <c r="AD17" i="59" s="1"/>
  <c r="S17" i="59"/>
  <c r="N17" i="59"/>
  <c r="AX16" i="59"/>
  <c r="AT16" i="59"/>
  <c r="AP16" i="59"/>
  <c r="AL16" i="59"/>
  <c r="AH16" i="59"/>
  <c r="AC16" i="59"/>
  <c r="AD16" i="59"/>
  <c r="S16" i="59"/>
  <c r="N16" i="59"/>
  <c r="AX15" i="59"/>
  <c r="AT15" i="59"/>
  <c r="AP15" i="59"/>
  <c r="AL15" i="59"/>
  <c r="AH15" i="59"/>
  <c r="AC15" i="59"/>
  <c r="AD15" i="59" s="1"/>
  <c r="S15" i="59"/>
  <c r="N15" i="59"/>
  <c r="AX14" i="59"/>
  <c r="AT14" i="59"/>
  <c r="AP14" i="59"/>
  <c r="AL14" i="59"/>
  <c r="AH14" i="59"/>
  <c r="AC14" i="59"/>
  <c r="AD14" i="59" s="1"/>
  <c r="S14" i="59"/>
  <c r="N14" i="59"/>
  <c r="AX13" i="59"/>
  <c r="AT13" i="59"/>
  <c r="AP13" i="59"/>
  <c r="AL13" i="59"/>
  <c r="AH13" i="59"/>
  <c r="AC13" i="59"/>
  <c r="AD13" i="59" s="1"/>
  <c r="S13" i="59"/>
  <c r="S13" i="83" s="1"/>
  <c r="N13" i="59"/>
  <c r="AX12" i="59"/>
  <c r="AT12" i="59"/>
  <c r="AP12" i="59"/>
  <c r="AL12" i="59"/>
  <c r="AH12" i="59"/>
  <c r="AC12" i="59"/>
  <c r="AD12" i="59"/>
  <c r="S12" i="59"/>
  <c r="N12" i="59"/>
  <c r="AX11" i="59"/>
  <c r="AT11" i="59"/>
  <c r="AP11" i="59"/>
  <c r="AL11" i="59"/>
  <c r="AH11" i="59"/>
  <c r="AC11" i="59"/>
  <c r="AD11" i="59"/>
  <c r="S11" i="59"/>
  <c r="N11" i="59"/>
  <c r="AX10" i="59"/>
  <c r="AT10" i="59"/>
  <c r="AP10" i="59"/>
  <c r="AL10" i="59"/>
  <c r="AH10" i="59"/>
  <c r="AC10" i="59"/>
  <c r="AD10" i="59" s="1"/>
  <c r="S10" i="59"/>
  <c r="N10" i="59"/>
  <c r="AX9" i="59"/>
  <c r="AT9" i="59"/>
  <c r="AP9" i="59"/>
  <c r="AL9" i="59"/>
  <c r="AH9" i="59"/>
  <c r="AC9" i="59"/>
  <c r="AD9" i="59" s="1"/>
  <c r="S9" i="59"/>
  <c r="N9" i="59"/>
  <c r="AX8" i="59"/>
  <c r="AT8" i="59"/>
  <c r="AP8" i="59"/>
  <c r="AL8" i="59"/>
  <c r="AH8" i="59"/>
  <c r="S8" i="59"/>
  <c r="N8" i="59"/>
  <c r="AX7" i="59"/>
  <c r="AT7" i="59"/>
  <c r="AP7" i="59"/>
  <c r="AP7" i="83" s="1"/>
  <c r="AL7" i="59"/>
  <c r="AH7" i="59"/>
  <c r="AC7" i="59"/>
  <c r="AD7" i="59"/>
  <c r="S7" i="59"/>
  <c r="N7" i="59"/>
  <c r="AX6" i="59"/>
  <c r="AT6" i="59"/>
  <c r="AP6" i="59"/>
  <c r="AL6" i="59"/>
  <c r="AH6" i="59"/>
  <c r="AC6" i="59"/>
  <c r="AD6" i="59" s="1"/>
  <c r="S6" i="59"/>
  <c r="N6" i="59"/>
  <c r="AX5" i="59"/>
  <c r="AT5" i="59"/>
  <c r="AP5" i="59"/>
  <c r="AL5" i="59"/>
  <c r="AH5" i="59"/>
  <c r="AC5" i="59"/>
  <c r="AD5" i="59" s="1"/>
  <c r="S5" i="59"/>
  <c r="N5" i="59"/>
  <c r="AX4" i="59"/>
  <c r="AT4" i="59"/>
  <c r="AP4" i="59"/>
  <c r="AL4" i="59"/>
  <c r="AH4" i="59"/>
  <c r="AC4" i="59"/>
  <c r="AD4" i="59" s="1"/>
  <c r="S4" i="59"/>
  <c r="N4" i="59"/>
  <c r="AX3" i="59"/>
  <c r="AT3" i="59"/>
  <c r="AP3" i="59"/>
  <c r="AL3" i="59"/>
  <c r="AH3" i="59"/>
  <c r="AH3" i="83" s="1"/>
  <c r="AC3" i="59"/>
  <c r="AD3" i="59" s="1"/>
  <c r="S3" i="59"/>
  <c r="N3" i="59"/>
  <c r="AX2" i="59"/>
  <c r="AT2" i="59"/>
  <c r="AP2" i="59"/>
  <c r="AL2" i="59"/>
  <c r="AH2" i="59"/>
  <c r="AC2" i="59"/>
  <c r="AD2" i="59"/>
  <c r="S2" i="59"/>
  <c r="N2" i="59"/>
  <c r="BC341" i="56"/>
  <c r="AX341" i="56"/>
  <c r="AT341" i="56"/>
  <c r="AP341" i="56"/>
  <c r="AL341" i="56"/>
  <c r="AH341" i="56"/>
  <c r="AH341" i="83"/>
  <c r="Z341" i="56"/>
  <c r="G341" i="56"/>
  <c r="G341" i="83"/>
  <c r="BC340" i="56"/>
  <c r="AX340" i="56"/>
  <c r="AT340" i="56"/>
  <c r="AP340" i="56"/>
  <c r="AL340" i="56"/>
  <c r="AL340" i="83"/>
  <c r="AH340" i="56"/>
  <c r="AH340" i="83" s="1"/>
  <c r="Z340" i="56"/>
  <c r="S340" i="83"/>
  <c r="G340" i="56"/>
  <c r="G340" i="83"/>
  <c r="BC339" i="56"/>
  <c r="AX339" i="56"/>
  <c r="AT339" i="56"/>
  <c r="AP339" i="56"/>
  <c r="AP339" i="83" s="1"/>
  <c r="AL339" i="56"/>
  <c r="AH339" i="56"/>
  <c r="Z339" i="56"/>
  <c r="G339" i="56"/>
  <c r="G339" i="83" s="1"/>
  <c r="BC338" i="56"/>
  <c r="AX338" i="56"/>
  <c r="AT338" i="56"/>
  <c r="AP338" i="56"/>
  <c r="AP338" i="83"/>
  <c r="AL338" i="56"/>
  <c r="AL338" i="83" s="1"/>
  <c r="AH338" i="56"/>
  <c r="Z338" i="56"/>
  <c r="Z338" i="83" s="1"/>
  <c r="G338" i="56"/>
  <c r="G338" i="83"/>
  <c r="BC337" i="56"/>
  <c r="AX337" i="56"/>
  <c r="AT337" i="56"/>
  <c r="AP337" i="56"/>
  <c r="AL337" i="56"/>
  <c r="AH337" i="56"/>
  <c r="Z337" i="56"/>
  <c r="AC337" i="56" s="1"/>
  <c r="AD337" i="56" s="1"/>
  <c r="G337" i="56"/>
  <c r="BC336" i="56"/>
  <c r="AX336" i="56"/>
  <c r="AT336" i="56"/>
  <c r="AP336" i="56"/>
  <c r="AL336" i="56"/>
  <c r="AH336" i="56"/>
  <c r="Z336" i="56"/>
  <c r="AC336" i="56" s="1"/>
  <c r="G336" i="56"/>
  <c r="BC335" i="56"/>
  <c r="AX335" i="56"/>
  <c r="AT335" i="56"/>
  <c r="AP335" i="56"/>
  <c r="AL335" i="56"/>
  <c r="AH335" i="56"/>
  <c r="Z335" i="56"/>
  <c r="AC335" i="56" s="1"/>
  <c r="AD335" i="56" s="1"/>
  <c r="G335" i="56"/>
  <c r="BC334" i="56"/>
  <c r="AX334" i="56"/>
  <c r="AT334" i="56"/>
  <c r="AP334" i="56"/>
  <c r="AL334" i="56"/>
  <c r="AH334" i="56"/>
  <c r="Z334" i="56"/>
  <c r="Z334" i="83" s="1"/>
  <c r="G334" i="56"/>
  <c r="BC333" i="56"/>
  <c r="AX333" i="56"/>
  <c r="AT333" i="56"/>
  <c r="AP333" i="56"/>
  <c r="AL333" i="56"/>
  <c r="AH333" i="56"/>
  <c r="Z333" i="56"/>
  <c r="AC333" i="56"/>
  <c r="AD333" i="56" s="1"/>
  <c r="G333" i="56"/>
  <c r="G333" i="83" s="1"/>
  <c r="BC332" i="56"/>
  <c r="AX332" i="56"/>
  <c r="AT332" i="56"/>
  <c r="AP332" i="56"/>
  <c r="AL332" i="56"/>
  <c r="AH332" i="56"/>
  <c r="Z332" i="56"/>
  <c r="AC332" i="56"/>
  <c r="AD332" i="56" s="1"/>
  <c r="G332" i="56"/>
  <c r="BC331" i="56"/>
  <c r="AX331" i="56"/>
  <c r="AT331" i="56"/>
  <c r="AP331" i="56"/>
  <c r="AL331" i="56"/>
  <c r="AH331" i="56"/>
  <c r="Z331" i="56"/>
  <c r="AC331" i="56"/>
  <c r="AD331" i="56" s="1"/>
  <c r="G331" i="56"/>
  <c r="BC330" i="56"/>
  <c r="AX330" i="56"/>
  <c r="AT330" i="56"/>
  <c r="AP330" i="56"/>
  <c r="AL330" i="56"/>
  <c r="AH330" i="56"/>
  <c r="Z330" i="56"/>
  <c r="AC330" i="56"/>
  <c r="AD330" i="56" s="1"/>
  <c r="G330" i="56"/>
  <c r="BC329" i="56"/>
  <c r="AX329" i="56"/>
  <c r="AT329" i="56"/>
  <c r="AP329" i="56"/>
  <c r="AL329" i="56"/>
  <c r="AH329" i="56"/>
  <c r="Z329" i="56"/>
  <c r="AC329" i="56"/>
  <c r="AD329" i="56" s="1"/>
  <c r="G329" i="56"/>
  <c r="G329" i="83" s="1"/>
  <c r="BC328" i="56"/>
  <c r="AX328" i="56"/>
  <c r="AT328" i="56"/>
  <c r="AP328" i="56"/>
  <c r="AL328" i="56"/>
  <c r="AH328" i="56"/>
  <c r="Z328" i="56"/>
  <c r="AC328" i="56"/>
  <c r="AD328" i="56" s="1"/>
  <c r="G328" i="56"/>
  <c r="BC327" i="56"/>
  <c r="AX327" i="56"/>
  <c r="AT327" i="56"/>
  <c r="AP327" i="56"/>
  <c r="AL327" i="56"/>
  <c r="AH327" i="56"/>
  <c r="Z327" i="56"/>
  <c r="AC327" i="56" s="1"/>
  <c r="AD327" i="56" s="1"/>
  <c r="G327" i="56"/>
  <c r="BC326" i="56"/>
  <c r="AX326" i="56"/>
  <c r="AT326" i="56"/>
  <c r="AP326" i="56"/>
  <c r="AL326" i="56"/>
  <c r="AL326" i="83" s="1"/>
  <c r="AH326" i="56"/>
  <c r="Z326" i="56"/>
  <c r="AC326" i="56" s="1"/>
  <c r="AD326" i="56" s="1"/>
  <c r="G326" i="56"/>
  <c r="BC325" i="56"/>
  <c r="AX325" i="56"/>
  <c r="AT325" i="56"/>
  <c r="AP325" i="56"/>
  <c r="AL325" i="56"/>
  <c r="AH325" i="56"/>
  <c r="Z325" i="56"/>
  <c r="AC325" i="56"/>
  <c r="AD325" i="56" s="1"/>
  <c r="G325" i="56"/>
  <c r="BC324" i="56"/>
  <c r="AX324" i="56"/>
  <c r="AT324" i="56"/>
  <c r="AP324" i="56"/>
  <c r="AL324" i="56"/>
  <c r="AH324" i="56"/>
  <c r="Z324" i="56"/>
  <c r="AC324" i="56" s="1"/>
  <c r="AD324" i="56" s="1"/>
  <c r="G324" i="56"/>
  <c r="BC323" i="56"/>
  <c r="AX323" i="56"/>
  <c r="AT323" i="56"/>
  <c r="AP323" i="56"/>
  <c r="AL323" i="56"/>
  <c r="AH323" i="56"/>
  <c r="Z323" i="56"/>
  <c r="AC323" i="56" s="1"/>
  <c r="AD323" i="56" s="1"/>
  <c r="G323" i="56"/>
  <c r="BC322" i="56"/>
  <c r="AX322" i="56"/>
  <c r="AT322" i="56"/>
  <c r="AP322" i="56"/>
  <c r="AL322" i="56"/>
  <c r="AL322" i="83" s="1"/>
  <c r="AH322" i="56"/>
  <c r="Z322" i="56"/>
  <c r="AC322" i="56" s="1"/>
  <c r="AD322" i="56" s="1"/>
  <c r="G322" i="56"/>
  <c r="BC321" i="56"/>
  <c r="AX321" i="56"/>
  <c r="AT321" i="56"/>
  <c r="AP321" i="56"/>
  <c r="AL321" i="56"/>
  <c r="AH321" i="56"/>
  <c r="Z321" i="56"/>
  <c r="AC321" i="56" s="1"/>
  <c r="G321" i="56"/>
  <c r="BC320" i="56"/>
  <c r="AX320" i="56"/>
  <c r="AT320" i="56"/>
  <c r="AP320" i="56"/>
  <c r="AL320" i="56"/>
  <c r="AH320" i="56"/>
  <c r="Z320" i="56"/>
  <c r="AC320" i="56"/>
  <c r="AD320" i="56" s="1"/>
  <c r="G320" i="56"/>
  <c r="BC319" i="56"/>
  <c r="AX319" i="56"/>
  <c r="AT319" i="56"/>
  <c r="AP319" i="56"/>
  <c r="AL319" i="56"/>
  <c r="AH319" i="56"/>
  <c r="Z319" i="56"/>
  <c r="AC319" i="56" s="1"/>
  <c r="AD319" i="56" s="1"/>
  <c r="G319" i="56"/>
  <c r="BC318" i="56"/>
  <c r="AX318" i="56"/>
  <c r="AT318" i="56"/>
  <c r="AP318" i="56"/>
  <c r="AL318" i="56"/>
  <c r="AH318" i="56"/>
  <c r="Z318" i="56"/>
  <c r="AC318" i="56" s="1"/>
  <c r="AD318" i="56" s="1"/>
  <c r="G318" i="56"/>
  <c r="BC317" i="56"/>
  <c r="AX317" i="56"/>
  <c r="AT317" i="56"/>
  <c r="AP317" i="56"/>
  <c r="AL317" i="56"/>
  <c r="AH317" i="56"/>
  <c r="Z317" i="56"/>
  <c r="Z317" i="83" s="1"/>
  <c r="G317" i="56"/>
  <c r="BC316" i="56"/>
  <c r="AX316" i="56"/>
  <c r="AT316" i="56"/>
  <c r="AP316" i="56"/>
  <c r="AL316" i="56"/>
  <c r="AH316" i="56"/>
  <c r="Z316" i="56"/>
  <c r="AC316" i="56"/>
  <c r="AD316" i="56"/>
  <c r="G316" i="56"/>
  <c r="G316" i="83" s="1"/>
  <c r="BC315" i="56"/>
  <c r="AX315" i="56"/>
  <c r="AT315" i="56"/>
  <c r="AP315" i="56"/>
  <c r="AL315" i="56"/>
  <c r="AH315" i="56"/>
  <c r="Z315" i="56"/>
  <c r="AC315" i="56"/>
  <c r="AD315" i="56" s="1"/>
  <c r="G315" i="56"/>
  <c r="BC314" i="56"/>
  <c r="AX314" i="56"/>
  <c r="AT314" i="56"/>
  <c r="AP314" i="56"/>
  <c r="AL314" i="56"/>
  <c r="AH314" i="56"/>
  <c r="Z314" i="56"/>
  <c r="AC314" i="56"/>
  <c r="AD314" i="56" s="1"/>
  <c r="G314" i="56"/>
  <c r="BC313" i="56"/>
  <c r="AX313" i="56"/>
  <c r="AT313" i="56"/>
  <c r="AP313" i="56"/>
  <c r="AL313" i="56"/>
  <c r="AH313" i="56"/>
  <c r="AH313" i="83" s="1"/>
  <c r="Z313" i="56"/>
  <c r="AC313" i="56"/>
  <c r="AD313" i="56" s="1"/>
  <c r="G313" i="56"/>
  <c r="BC312" i="56"/>
  <c r="AX312" i="56"/>
  <c r="AT312" i="56"/>
  <c r="AP312" i="56"/>
  <c r="AL312" i="56"/>
  <c r="AH312" i="56"/>
  <c r="Z312" i="56"/>
  <c r="AC312" i="56"/>
  <c r="AD312" i="56" s="1"/>
  <c r="G312" i="56"/>
  <c r="BC311" i="56"/>
  <c r="AX311" i="56"/>
  <c r="AT311" i="56"/>
  <c r="AP311" i="56"/>
  <c r="AL311" i="56"/>
  <c r="AH311" i="56"/>
  <c r="Z311" i="56"/>
  <c r="AC311" i="56"/>
  <c r="AD311" i="56" s="1"/>
  <c r="G311" i="56"/>
  <c r="BC310" i="56"/>
  <c r="AX310" i="56"/>
  <c r="AT310" i="56"/>
  <c r="AP310" i="56"/>
  <c r="AL310" i="56"/>
  <c r="AH310" i="56"/>
  <c r="Z310" i="56"/>
  <c r="AC310" i="56"/>
  <c r="AD310" i="56" s="1"/>
  <c r="G310" i="56"/>
  <c r="BC309" i="56"/>
  <c r="AX309" i="56"/>
  <c r="AT309" i="56"/>
  <c r="AP309" i="56"/>
  <c r="AL309" i="56"/>
  <c r="AH309" i="56"/>
  <c r="Z309" i="56"/>
  <c r="AC309" i="56" s="1"/>
  <c r="AD309" i="56" s="1"/>
  <c r="G309" i="56"/>
  <c r="BC308" i="56"/>
  <c r="AX308" i="56"/>
  <c r="AT308" i="56"/>
  <c r="AP308" i="56"/>
  <c r="AL308" i="56"/>
  <c r="AH308" i="56"/>
  <c r="Z308" i="56"/>
  <c r="AC308" i="56"/>
  <c r="AD308" i="56" s="1"/>
  <c r="G308" i="56"/>
  <c r="BC307" i="56"/>
  <c r="AX307" i="56"/>
  <c r="AT307" i="56"/>
  <c r="AP307" i="56"/>
  <c r="AL307" i="56"/>
  <c r="AH307" i="56"/>
  <c r="Z307" i="56"/>
  <c r="AC307" i="56" s="1"/>
  <c r="AD307" i="56" s="1"/>
  <c r="G307" i="56"/>
  <c r="BC306" i="56"/>
  <c r="AX306" i="56"/>
  <c r="AT306" i="56"/>
  <c r="AP306" i="56"/>
  <c r="AL306" i="56"/>
  <c r="AH306" i="56"/>
  <c r="Z306" i="56"/>
  <c r="AC306" i="56" s="1"/>
  <c r="AD306" i="56" s="1"/>
  <c r="G306" i="56"/>
  <c r="BC305" i="56"/>
  <c r="AX305" i="56"/>
  <c r="AT305" i="56"/>
  <c r="AP305" i="56"/>
  <c r="AL305" i="56"/>
  <c r="AH305" i="56"/>
  <c r="Z305" i="56"/>
  <c r="AC305" i="56" s="1"/>
  <c r="AD305" i="56" s="1"/>
  <c r="G305" i="56"/>
  <c r="BC304" i="56"/>
  <c r="AX304" i="56"/>
  <c r="AT304" i="56"/>
  <c r="AP304" i="56"/>
  <c r="AL304" i="56"/>
  <c r="AH304" i="56"/>
  <c r="Z304" i="56"/>
  <c r="AC304" i="56"/>
  <c r="AC304" i="83" s="1"/>
  <c r="G304" i="56"/>
  <c r="BC303" i="56"/>
  <c r="AX303" i="56"/>
  <c r="AT303" i="56"/>
  <c r="AP303" i="56"/>
  <c r="AL303" i="56"/>
  <c r="AH303" i="56"/>
  <c r="Z303" i="56"/>
  <c r="AC303" i="56"/>
  <c r="AD303" i="56" s="1"/>
  <c r="G303" i="56"/>
  <c r="BC302" i="56"/>
  <c r="AX302" i="56"/>
  <c r="AT302" i="56"/>
  <c r="AP302" i="56"/>
  <c r="AL302" i="56"/>
  <c r="AH302" i="56"/>
  <c r="Z302" i="56"/>
  <c r="AC302" i="56" s="1"/>
  <c r="AD302" i="56" s="1"/>
  <c r="G302" i="56"/>
  <c r="BC301" i="56"/>
  <c r="AX301" i="56"/>
  <c r="AT301" i="56"/>
  <c r="AP301" i="56"/>
  <c r="AP301" i="83" s="1"/>
  <c r="AL301" i="56"/>
  <c r="AH301" i="56"/>
  <c r="Z301" i="56"/>
  <c r="AC301" i="56" s="1"/>
  <c r="G301" i="56"/>
  <c r="BC300" i="56"/>
  <c r="AX300" i="56"/>
  <c r="AT300" i="56"/>
  <c r="AP300" i="56"/>
  <c r="AL300" i="56"/>
  <c r="AH300" i="56"/>
  <c r="Z300" i="56"/>
  <c r="Z300" i="83" s="1"/>
  <c r="G300" i="56"/>
  <c r="BC299" i="56"/>
  <c r="AX299" i="56"/>
  <c r="AT299" i="56"/>
  <c r="AP299" i="56"/>
  <c r="AL299" i="56"/>
  <c r="AH299" i="56"/>
  <c r="Z299" i="56"/>
  <c r="AC299" i="56"/>
  <c r="AD299" i="56" s="1"/>
  <c r="G299" i="56"/>
  <c r="BC298" i="56"/>
  <c r="AX298" i="56"/>
  <c r="AT298" i="56"/>
  <c r="AP298" i="56"/>
  <c r="AL298" i="56"/>
  <c r="AH298" i="56"/>
  <c r="Z298" i="56"/>
  <c r="AC298" i="56" s="1"/>
  <c r="AD298" i="56" s="1"/>
  <c r="G298" i="56"/>
  <c r="BC297" i="56"/>
  <c r="AX297" i="56"/>
  <c r="AT297" i="56"/>
  <c r="AP297" i="56"/>
  <c r="AL297" i="56"/>
  <c r="AH297" i="56"/>
  <c r="Z297" i="56"/>
  <c r="AC297" i="56"/>
  <c r="AD297" i="56" s="1"/>
  <c r="G297" i="56"/>
  <c r="BC296" i="56"/>
  <c r="AX296" i="56"/>
  <c r="AT296" i="56"/>
  <c r="AP296" i="56"/>
  <c r="AL296" i="56"/>
  <c r="AH296" i="56"/>
  <c r="Z296" i="56"/>
  <c r="AC296" i="56"/>
  <c r="AD296" i="56" s="1"/>
  <c r="G296" i="56"/>
  <c r="BC295" i="56"/>
  <c r="AX295" i="56"/>
  <c r="AT295" i="56"/>
  <c r="AP295" i="56"/>
  <c r="AL295" i="56"/>
  <c r="AH295" i="56"/>
  <c r="Z295" i="56"/>
  <c r="AC295" i="56"/>
  <c r="AD295" i="56" s="1"/>
  <c r="G295" i="56"/>
  <c r="G295" i="83" s="1"/>
  <c r="BC294" i="56"/>
  <c r="AX294" i="56"/>
  <c r="AT294" i="56"/>
  <c r="AP294" i="56"/>
  <c r="AL294" i="56"/>
  <c r="AH294" i="56"/>
  <c r="Z294" i="56"/>
  <c r="AC294" i="56"/>
  <c r="AD294" i="56" s="1"/>
  <c r="G294" i="56"/>
  <c r="BC293" i="56"/>
  <c r="AX293" i="56"/>
  <c r="AT293" i="56"/>
  <c r="AP293" i="56"/>
  <c r="AL293" i="56"/>
  <c r="AH293" i="56"/>
  <c r="Z293" i="56"/>
  <c r="AC293" i="56"/>
  <c r="AD293" i="56" s="1"/>
  <c r="G293" i="56"/>
  <c r="BC292" i="56"/>
  <c r="AX292" i="56"/>
  <c r="AT292" i="56"/>
  <c r="AP292" i="56"/>
  <c r="AL292" i="56"/>
  <c r="AH292" i="56"/>
  <c r="AH292" i="83" s="1"/>
  <c r="Z292" i="56"/>
  <c r="AC292" i="56"/>
  <c r="AD292" i="56" s="1"/>
  <c r="G292" i="56"/>
  <c r="BC291" i="56"/>
  <c r="AX291" i="56"/>
  <c r="AT291" i="56"/>
  <c r="AP291" i="56"/>
  <c r="AL291" i="56"/>
  <c r="AH291" i="56"/>
  <c r="Z291" i="56"/>
  <c r="AC291" i="56"/>
  <c r="AD291" i="56" s="1"/>
  <c r="G291" i="56"/>
  <c r="BC290" i="56"/>
  <c r="AX290" i="56"/>
  <c r="AT290" i="56"/>
  <c r="AP290" i="56"/>
  <c r="AL290" i="56"/>
  <c r="AH290" i="56"/>
  <c r="Z290" i="56"/>
  <c r="AC290" i="56" s="1"/>
  <c r="AD290" i="56" s="1"/>
  <c r="G290" i="56"/>
  <c r="BC289" i="56"/>
  <c r="AX289" i="56"/>
  <c r="AT289" i="56"/>
  <c r="AP289" i="56"/>
  <c r="AL289" i="56"/>
  <c r="AH289" i="56"/>
  <c r="Z289" i="56"/>
  <c r="AC289" i="56" s="1"/>
  <c r="AD289" i="56" s="1"/>
  <c r="G289" i="56"/>
  <c r="BC288" i="56"/>
  <c r="AX288" i="56"/>
  <c r="AT288" i="56"/>
  <c r="AP288" i="56"/>
  <c r="AL288" i="56"/>
  <c r="AH288" i="56"/>
  <c r="Z288" i="56"/>
  <c r="AC288" i="56" s="1"/>
  <c r="G288" i="56"/>
  <c r="BC287" i="56"/>
  <c r="AX287" i="56"/>
  <c r="AT287" i="56"/>
  <c r="AP287" i="56"/>
  <c r="AL287" i="56"/>
  <c r="AH287" i="56"/>
  <c r="Z287" i="56"/>
  <c r="AC287" i="56"/>
  <c r="AD287" i="56" s="1"/>
  <c r="G287" i="56"/>
  <c r="BC286" i="56"/>
  <c r="AX286" i="56"/>
  <c r="AT286" i="56"/>
  <c r="AP286" i="56"/>
  <c r="AL286" i="56"/>
  <c r="AH286" i="56"/>
  <c r="Z286" i="56"/>
  <c r="AC286" i="56" s="1"/>
  <c r="G286" i="56"/>
  <c r="BC285" i="56"/>
  <c r="AX285" i="56"/>
  <c r="AT285" i="56"/>
  <c r="AP285" i="56"/>
  <c r="AL285" i="56"/>
  <c r="AH285" i="56"/>
  <c r="Z285" i="56"/>
  <c r="AC285" i="56" s="1"/>
  <c r="AD285" i="56" s="1"/>
  <c r="G285" i="56"/>
  <c r="BC284" i="56"/>
  <c r="AX284" i="56"/>
  <c r="AT284" i="56"/>
  <c r="AP284" i="56"/>
  <c r="AL284" i="56"/>
  <c r="AH284" i="56"/>
  <c r="Z284" i="56"/>
  <c r="AC284" i="56"/>
  <c r="AD284" i="56" s="1"/>
  <c r="G284" i="56"/>
  <c r="BC283" i="56"/>
  <c r="AX283" i="56"/>
  <c r="AT283" i="56"/>
  <c r="AP283" i="56"/>
  <c r="AL283" i="56"/>
  <c r="AH283" i="56"/>
  <c r="Z283" i="56"/>
  <c r="Z283" i="83" s="1"/>
  <c r="G283" i="56"/>
  <c r="BC282" i="56"/>
  <c r="AX282" i="56"/>
  <c r="AT282" i="56"/>
  <c r="AP282" i="56"/>
  <c r="AL282" i="56"/>
  <c r="AH282" i="56"/>
  <c r="Z282" i="56"/>
  <c r="AC282" i="56"/>
  <c r="AD282" i="56" s="1"/>
  <c r="G282" i="56"/>
  <c r="BC281" i="56"/>
  <c r="AX281" i="56"/>
  <c r="AT281" i="56"/>
  <c r="AP281" i="56"/>
  <c r="AL281" i="56"/>
  <c r="AH281" i="56"/>
  <c r="Z281" i="56"/>
  <c r="AC281" i="56"/>
  <c r="AD281" i="56" s="1"/>
  <c r="G281" i="56"/>
  <c r="BC280" i="56"/>
  <c r="AX280" i="56"/>
  <c r="AT280" i="56"/>
  <c r="AP280" i="56"/>
  <c r="AL280" i="56"/>
  <c r="AH280" i="56"/>
  <c r="Z280" i="56"/>
  <c r="AC280" i="56"/>
  <c r="AD280" i="56"/>
  <c r="G280" i="56"/>
  <c r="BC279" i="56"/>
  <c r="AX279" i="56"/>
  <c r="AT279" i="56"/>
  <c r="AP279" i="56"/>
  <c r="AL279" i="56"/>
  <c r="AH279" i="56"/>
  <c r="AH279" i="83" s="1"/>
  <c r="Z279" i="56"/>
  <c r="AC279" i="56"/>
  <c r="AD279" i="56" s="1"/>
  <c r="G279" i="56"/>
  <c r="BC278" i="56"/>
  <c r="AX278" i="56"/>
  <c r="AT278" i="56"/>
  <c r="AP278" i="56"/>
  <c r="AL278" i="56"/>
  <c r="AH278" i="56"/>
  <c r="Z278" i="56"/>
  <c r="AC278" i="56"/>
  <c r="AD278" i="56" s="1"/>
  <c r="G278" i="56"/>
  <c r="G278" i="83" s="1"/>
  <c r="BC277" i="56"/>
  <c r="AX277" i="56"/>
  <c r="AT277" i="56"/>
  <c r="AP277" i="56"/>
  <c r="AL277" i="56"/>
  <c r="AH277" i="56"/>
  <c r="Z277" i="56"/>
  <c r="AC277" i="56"/>
  <c r="AD277" i="56" s="1"/>
  <c r="G277" i="56"/>
  <c r="BC276" i="56"/>
  <c r="AX276" i="56"/>
  <c r="AT276" i="56"/>
  <c r="AP276" i="56"/>
  <c r="AL276" i="56"/>
  <c r="AH276" i="56"/>
  <c r="Z276" i="56"/>
  <c r="AC276" i="56"/>
  <c r="AD276" i="56" s="1"/>
  <c r="G276" i="56"/>
  <c r="BC275" i="56"/>
  <c r="AX275" i="56"/>
  <c r="AT275" i="56"/>
  <c r="AP275" i="56"/>
  <c r="AL275" i="56"/>
  <c r="AH275" i="56"/>
  <c r="Z275" i="56"/>
  <c r="AC275" i="56"/>
  <c r="AD275" i="56" s="1"/>
  <c r="G275" i="56"/>
  <c r="BC274" i="56"/>
  <c r="AX274" i="56"/>
  <c r="AT274" i="56"/>
  <c r="AP274" i="56"/>
  <c r="AL274" i="56"/>
  <c r="AH274" i="56"/>
  <c r="Z274" i="56"/>
  <c r="AC274" i="56"/>
  <c r="AD274" i="56"/>
  <c r="G274" i="56"/>
  <c r="BC273" i="56"/>
  <c r="AX273" i="56"/>
  <c r="AT273" i="56"/>
  <c r="AP273" i="56"/>
  <c r="AL273" i="56"/>
  <c r="AH273" i="56"/>
  <c r="Z273" i="56"/>
  <c r="AC273" i="56" s="1"/>
  <c r="AD273" i="56" s="1"/>
  <c r="G273" i="56"/>
  <c r="BC272" i="56"/>
  <c r="AX272" i="56"/>
  <c r="AT272" i="56"/>
  <c r="AP272" i="56"/>
  <c r="AL272" i="56"/>
  <c r="AH272" i="56"/>
  <c r="Z272" i="56"/>
  <c r="AC272" i="56" s="1"/>
  <c r="AD272" i="56" s="1"/>
  <c r="G272" i="56"/>
  <c r="BC271" i="56"/>
  <c r="AX271" i="56"/>
  <c r="AT271" i="56"/>
  <c r="AP271" i="56"/>
  <c r="AL271" i="56"/>
  <c r="AL271" i="83" s="1"/>
  <c r="AH271" i="56"/>
  <c r="Z271" i="56"/>
  <c r="AC271" i="56" s="1"/>
  <c r="AD271" i="56" s="1"/>
  <c r="G271" i="56"/>
  <c r="BC270" i="56"/>
  <c r="AX270" i="56"/>
  <c r="AT270" i="56"/>
  <c r="AP270" i="56"/>
  <c r="AL270" i="56"/>
  <c r="AH270" i="56"/>
  <c r="Z270" i="56"/>
  <c r="Z270" i="83" s="1"/>
  <c r="G270" i="56"/>
  <c r="BC269" i="56"/>
  <c r="AX269" i="56"/>
  <c r="AT269" i="56"/>
  <c r="AP269" i="56"/>
  <c r="AL269" i="56"/>
  <c r="AH269" i="56"/>
  <c r="Z269" i="56"/>
  <c r="AC269" i="56"/>
  <c r="AD269" i="56" s="1"/>
  <c r="G269" i="56"/>
  <c r="BC268" i="56"/>
  <c r="AX268" i="56"/>
  <c r="AT268" i="56"/>
  <c r="AP268" i="56"/>
  <c r="AL268" i="56"/>
  <c r="AH268" i="56"/>
  <c r="Z268" i="56"/>
  <c r="AC268" i="56" s="1"/>
  <c r="AD268" i="56" s="1"/>
  <c r="G268" i="56"/>
  <c r="BC267" i="56"/>
  <c r="AX267" i="56"/>
  <c r="AT267" i="56"/>
  <c r="AP267" i="56"/>
  <c r="AL267" i="56"/>
  <c r="AH267" i="56"/>
  <c r="Z267" i="56"/>
  <c r="AC267" i="56"/>
  <c r="AD267" i="56" s="1"/>
  <c r="G267" i="56"/>
  <c r="BC266" i="56"/>
  <c r="AX266" i="56"/>
  <c r="AT266" i="56"/>
  <c r="AP266" i="56"/>
  <c r="AL266" i="56"/>
  <c r="AH266" i="56"/>
  <c r="AH266" i="83" s="1"/>
  <c r="Z266" i="56"/>
  <c r="AC266" i="56"/>
  <c r="AD266" i="56" s="1"/>
  <c r="G266" i="56"/>
  <c r="BC265" i="56"/>
  <c r="AX265" i="56"/>
  <c r="AT265" i="56"/>
  <c r="AP265" i="56"/>
  <c r="AL265" i="56"/>
  <c r="AH265" i="56"/>
  <c r="Z265" i="56"/>
  <c r="AC265" i="56"/>
  <c r="AD265" i="56" s="1"/>
  <c r="G265" i="56"/>
  <c r="BC264" i="56"/>
  <c r="AX264" i="56"/>
  <c r="AT264" i="56"/>
  <c r="AP264" i="56"/>
  <c r="AL264" i="56"/>
  <c r="AH264" i="56"/>
  <c r="Z264" i="56"/>
  <c r="AC264" i="56"/>
  <c r="AD264" i="56" s="1"/>
  <c r="G264" i="56"/>
  <c r="BC263" i="56"/>
  <c r="AX263" i="56"/>
  <c r="AT263" i="56"/>
  <c r="AP263" i="56"/>
  <c r="AL263" i="56"/>
  <c r="AH263" i="56"/>
  <c r="Z263" i="56"/>
  <c r="AC263" i="56"/>
  <c r="AD263" i="56" s="1"/>
  <c r="G263" i="56"/>
  <c r="BC262" i="56"/>
  <c r="AX262" i="56"/>
  <c r="AT262" i="56"/>
  <c r="AP262" i="56"/>
  <c r="AL262" i="56"/>
  <c r="AH262" i="56"/>
  <c r="Z262" i="56"/>
  <c r="AC262" i="56"/>
  <c r="AD262" i="56" s="1"/>
  <c r="G262" i="56"/>
  <c r="BC261" i="56"/>
  <c r="AX261" i="56"/>
  <c r="AT261" i="56"/>
  <c r="AP261" i="56"/>
  <c r="AL261" i="56"/>
  <c r="AH261" i="56"/>
  <c r="Z261" i="56"/>
  <c r="AC261" i="56"/>
  <c r="AD261" i="56" s="1"/>
  <c r="G261" i="56"/>
  <c r="BC260" i="56"/>
  <c r="AX260" i="56"/>
  <c r="AT260" i="56"/>
  <c r="AP260" i="56"/>
  <c r="AL260" i="56"/>
  <c r="AH260" i="56"/>
  <c r="Z260" i="56"/>
  <c r="AC260" i="56" s="1"/>
  <c r="AD260" i="56" s="1"/>
  <c r="G260" i="56"/>
  <c r="BC259" i="56"/>
  <c r="AX259" i="56"/>
  <c r="AT259" i="56"/>
  <c r="AP259" i="56"/>
  <c r="AL259" i="56"/>
  <c r="AH259" i="56"/>
  <c r="Z259" i="56"/>
  <c r="AC259" i="56" s="1"/>
  <c r="G259" i="56"/>
  <c r="BC258" i="56"/>
  <c r="AX258" i="56"/>
  <c r="AT258" i="56"/>
  <c r="AP258" i="56"/>
  <c r="AL258" i="56"/>
  <c r="AH258" i="56"/>
  <c r="Z258" i="56"/>
  <c r="AC258" i="56" s="1"/>
  <c r="AD258" i="56" s="1"/>
  <c r="G258" i="56"/>
  <c r="BC257" i="56"/>
  <c r="AX257" i="56"/>
  <c r="AT257" i="56"/>
  <c r="AP257" i="56"/>
  <c r="AL257" i="56"/>
  <c r="AH257" i="56"/>
  <c r="Z257" i="56"/>
  <c r="AC257" i="56"/>
  <c r="AD257" i="56" s="1"/>
  <c r="G257" i="56"/>
  <c r="BC256" i="56"/>
  <c r="AX256" i="56"/>
  <c r="AT256" i="56"/>
  <c r="AP256" i="56"/>
  <c r="AL256" i="56"/>
  <c r="AH256" i="56"/>
  <c r="Z256" i="56"/>
  <c r="AC256" i="56" s="1"/>
  <c r="AD256" i="56" s="1"/>
  <c r="G256" i="56"/>
  <c r="BC255" i="56"/>
  <c r="AX255" i="56"/>
  <c r="AT255" i="56"/>
  <c r="AP255" i="56"/>
  <c r="AL255" i="56"/>
  <c r="AH255" i="56"/>
  <c r="Z255" i="56"/>
  <c r="AC255" i="56" s="1"/>
  <c r="AD255" i="56" s="1"/>
  <c r="G255" i="56"/>
  <c r="BC254" i="56"/>
  <c r="AX254" i="56"/>
  <c r="AT254" i="56"/>
  <c r="AP254" i="56"/>
  <c r="AP254" i="83" s="1"/>
  <c r="AL254" i="56"/>
  <c r="AH254" i="56"/>
  <c r="Z254" i="56"/>
  <c r="AC254" i="56" s="1"/>
  <c r="G254" i="56"/>
  <c r="BC253" i="56"/>
  <c r="AX253" i="56"/>
  <c r="AT253" i="56"/>
  <c r="AP253" i="56"/>
  <c r="AL253" i="56"/>
  <c r="AH253" i="56"/>
  <c r="Z253" i="56"/>
  <c r="Z253" i="83" s="1"/>
  <c r="G253" i="56"/>
  <c r="BC252" i="56"/>
  <c r="AX252" i="56"/>
  <c r="AT252" i="56"/>
  <c r="AP252" i="56"/>
  <c r="AL252" i="56"/>
  <c r="AH252" i="56"/>
  <c r="Z252" i="56"/>
  <c r="AC252" i="56"/>
  <c r="AD252" i="56" s="1"/>
  <c r="G252" i="56"/>
  <c r="BC251" i="56"/>
  <c r="AX251" i="56"/>
  <c r="AT251" i="56"/>
  <c r="AP251" i="56"/>
  <c r="AL251" i="56"/>
  <c r="AH251" i="56"/>
  <c r="Z251" i="56"/>
  <c r="AC251" i="56"/>
  <c r="AD251" i="56" s="1"/>
  <c r="G251" i="56"/>
  <c r="BC250" i="56"/>
  <c r="AX250" i="56"/>
  <c r="AT250" i="56"/>
  <c r="AP250" i="56"/>
  <c r="AL250" i="56"/>
  <c r="AH250" i="56"/>
  <c r="Z250" i="56"/>
  <c r="AC250" i="56"/>
  <c r="AD250" i="56" s="1"/>
  <c r="G250" i="56"/>
  <c r="BC249" i="56"/>
  <c r="AX249" i="56"/>
  <c r="AT249" i="56"/>
  <c r="AP249" i="56"/>
  <c r="AL249" i="56"/>
  <c r="AL249" i="83" s="1"/>
  <c r="AH249" i="56"/>
  <c r="Z249" i="56"/>
  <c r="AC249" i="56" s="1"/>
  <c r="AD249" i="56" s="1"/>
  <c r="G249" i="56"/>
  <c r="BC248" i="56"/>
  <c r="AX248" i="56"/>
  <c r="AT248" i="56"/>
  <c r="AP248" i="56"/>
  <c r="AL248" i="56"/>
  <c r="AH248" i="56"/>
  <c r="Z248" i="56"/>
  <c r="AC248" i="56"/>
  <c r="AD248" i="56" s="1"/>
  <c r="G248" i="56"/>
  <c r="BC247" i="56"/>
  <c r="AX247" i="56"/>
  <c r="AT247" i="56"/>
  <c r="AP247" i="56"/>
  <c r="AL247" i="56"/>
  <c r="AH247" i="56"/>
  <c r="Z247" i="56"/>
  <c r="AC247" i="56" s="1"/>
  <c r="AD247" i="56" s="1"/>
  <c r="G247" i="56"/>
  <c r="BC246" i="56"/>
  <c r="AX246" i="56"/>
  <c r="AT246" i="56"/>
  <c r="AP246" i="56"/>
  <c r="AL246" i="56"/>
  <c r="AH246" i="56"/>
  <c r="Z246" i="56"/>
  <c r="AC246" i="56"/>
  <c r="AD246" i="56" s="1"/>
  <c r="G246" i="56"/>
  <c r="BC245" i="56"/>
  <c r="AX245" i="56"/>
  <c r="AT245" i="56"/>
  <c r="AP245" i="56"/>
  <c r="AP245" i="83" s="1"/>
  <c r="AL245" i="56"/>
  <c r="AH245" i="56"/>
  <c r="Z245" i="56"/>
  <c r="AC245" i="56" s="1"/>
  <c r="AD245" i="56" s="1"/>
  <c r="G245" i="56"/>
  <c r="BC244" i="56"/>
  <c r="AX244" i="56"/>
  <c r="AT244" i="56"/>
  <c r="AP244" i="56"/>
  <c r="AL244" i="56"/>
  <c r="AH244" i="56"/>
  <c r="Z244" i="56"/>
  <c r="Z244" i="83" s="1"/>
  <c r="G244" i="56"/>
  <c r="BC243" i="56"/>
  <c r="AX243" i="56"/>
  <c r="AT243" i="56"/>
  <c r="AP243" i="56"/>
  <c r="AL243" i="56"/>
  <c r="AH243" i="56"/>
  <c r="Z243" i="56"/>
  <c r="AC243" i="56"/>
  <c r="AD243" i="56" s="1"/>
  <c r="G243" i="56"/>
  <c r="G243" i="83" s="1"/>
  <c r="BC242" i="56"/>
  <c r="AX242" i="56"/>
  <c r="AT242" i="56"/>
  <c r="AP242" i="56"/>
  <c r="AL242" i="56"/>
  <c r="AH242" i="56"/>
  <c r="Z242" i="56"/>
  <c r="AC242" i="56"/>
  <c r="AD242" i="56" s="1"/>
  <c r="G242" i="56"/>
  <c r="BC241" i="56"/>
  <c r="AX241" i="56"/>
  <c r="AT241" i="56"/>
  <c r="AP241" i="56"/>
  <c r="AL241" i="56"/>
  <c r="AH241" i="56"/>
  <c r="Z241" i="56"/>
  <c r="AC241" i="56"/>
  <c r="AD241" i="56" s="1"/>
  <c r="G241" i="56"/>
  <c r="BC240" i="56"/>
  <c r="AX240" i="56"/>
  <c r="AT240" i="56"/>
  <c r="AP240" i="56"/>
  <c r="AL240" i="56"/>
  <c r="AH240" i="56"/>
  <c r="Z240" i="56"/>
  <c r="AC240" i="56" s="1"/>
  <c r="G240" i="56"/>
  <c r="BC239" i="56"/>
  <c r="AX239" i="56"/>
  <c r="AT239" i="56"/>
  <c r="AP239" i="56"/>
  <c r="AL239" i="56"/>
  <c r="AH239" i="56"/>
  <c r="Z239" i="56"/>
  <c r="AC239" i="56"/>
  <c r="AD239" i="56" s="1"/>
  <c r="G239" i="56"/>
  <c r="BC238" i="56"/>
  <c r="AX238" i="56"/>
  <c r="AT238" i="56"/>
  <c r="AP238" i="56"/>
  <c r="AL238" i="56"/>
  <c r="AH238" i="56"/>
  <c r="Z238" i="56"/>
  <c r="AC238" i="56" s="1"/>
  <c r="AD238" i="56" s="1"/>
  <c r="G238" i="56"/>
  <c r="BC237" i="56"/>
  <c r="AX237" i="56"/>
  <c r="AT237" i="56"/>
  <c r="AP237" i="56"/>
  <c r="AL237" i="56"/>
  <c r="AH237" i="56"/>
  <c r="Z237" i="56"/>
  <c r="AC237" i="56" s="1"/>
  <c r="AD237" i="56" s="1"/>
  <c r="G237" i="56"/>
  <c r="BC236" i="56"/>
  <c r="AX236" i="56"/>
  <c r="AT236" i="56"/>
  <c r="AP236" i="56"/>
  <c r="AL236" i="56"/>
  <c r="AH236" i="56"/>
  <c r="Z236" i="56"/>
  <c r="AC236" i="56"/>
  <c r="AD236" i="56" s="1"/>
  <c r="G236" i="56"/>
  <c r="BC235" i="56"/>
  <c r="AX235" i="56"/>
  <c r="AT235" i="56"/>
  <c r="AP235" i="56"/>
  <c r="AL235" i="56"/>
  <c r="AH235" i="56"/>
  <c r="Z235" i="56"/>
  <c r="Z235" i="83" s="1"/>
  <c r="G235" i="56"/>
  <c r="BC234" i="56"/>
  <c r="AX234" i="56"/>
  <c r="AT234" i="56"/>
  <c r="AP234" i="56"/>
  <c r="AL234" i="56"/>
  <c r="AH234" i="56"/>
  <c r="Z234" i="56"/>
  <c r="AC234" i="56"/>
  <c r="AD234" i="56" s="1"/>
  <c r="G234" i="56"/>
  <c r="G234" i="83" s="1"/>
  <c r="BC233" i="56"/>
  <c r="AX233" i="56"/>
  <c r="AT233" i="56"/>
  <c r="AP233" i="56"/>
  <c r="AL233" i="56"/>
  <c r="AH233" i="56"/>
  <c r="Z233" i="56"/>
  <c r="AC233" i="56"/>
  <c r="AD233" i="56" s="1"/>
  <c r="G233" i="56"/>
  <c r="BC232" i="56"/>
  <c r="AX232" i="56"/>
  <c r="AT232" i="56"/>
  <c r="AP232" i="56"/>
  <c r="AL232" i="56"/>
  <c r="AH232" i="56"/>
  <c r="Z232" i="56"/>
  <c r="AC232" i="56"/>
  <c r="AD232" i="56" s="1"/>
  <c r="G232" i="56"/>
  <c r="BC231" i="56"/>
  <c r="AX231" i="56"/>
  <c r="AT231" i="56"/>
  <c r="AP231" i="56"/>
  <c r="AL231" i="56"/>
  <c r="AL231" i="83" s="1"/>
  <c r="AH231" i="56"/>
  <c r="Z231" i="56"/>
  <c r="AC231" i="56" s="1"/>
  <c r="AD231" i="56" s="1"/>
  <c r="G231" i="56"/>
  <c r="BC230" i="56"/>
  <c r="AX230" i="56"/>
  <c r="AT230" i="56"/>
  <c r="AP230" i="56"/>
  <c r="AL230" i="56"/>
  <c r="AH230" i="56"/>
  <c r="Z230" i="56"/>
  <c r="AC230" i="56"/>
  <c r="AD230" i="56" s="1"/>
  <c r="G230" i="56"/>
  <c r="BC229" i="56"/>
  <c r="AX229" i="56"/>
  <c r="AT229" i="56"/>
  <c r="AP229" i="56"/>
  <c r="AL229" i="56"/>
  <c r="AH229" i="56"/>
  <c r="Z229" i="56"/>
  <c r="AC229" i="56" s="1"/>
  <c r="AD229" i="56" s="1"/>
  <c r="G229" i="56"/>
  <c r="BC228" i="56"/>
  <c r="AX228" i="56"/>
  <c r="AT228" i="56"/>
  <c r="AP228" i="56"/>
  <c r="AL228" i="56"/>
  <c r="AH228" i="56"/>
  <c r="Z228" i="56"/>
  <c r="AC228" i="56"/>
  <c r="AD228" i="56" s="1"/>
  <c r="G228" i="56"/>
  <c r="BC227" i="56"/>
  <c r="AX227" i="56"/>
  <c r="AT227" i="56"/>
  <c r="AP227" i="56"/>
  <c r="AL227" i="56"/>
  <c r="AH227" i="56"/>
  <c r="Z227" i="56"/>
  <c r="AC227" i="56" s="1"/>
  <c r="AD227" i="56" s="1"/>
  <c r="G227" i="56"/>
  <c r="BC226" i="56"/>
  <c r="AX226" i="56"/>
  <c r="AT226" i="56"/>
  <c r="AP226" i="56"/>
  <c r="AL226" i="56"/>
  <c r="AH226" i="56"/>
  <c r="Z226" i="56"/>
  <c r="AC226" i="56" s="1"/>
  <c r="AD226" i="56" s="1"/>
  <c r="G226" i="56"/>
  <c r="BC225" i="56"/>
  <c r="AX225" i="56"/>
  <c r="AT225" i="56"/>
  <c r="AP225" i="56"/>
  <c r="AL225" i="56"/>
  <c r="AH225" i="56"/>
  <c r="Z225" i="56"/>
  <c r="AC225" i="56"/>
  <c r="AD225" i="56" s="1"/>
  <c r="G225" i="56"/>
  <c r="BC224" i="56"/>
  <c r="AX224" i="56"/>
  <c r="AT224" i="56"/>
  <c r="AP224" i="56"/>
  <c r="AL224" i="56"/>
  <c r="AH224" i="56"/>
  <c r="Z224" i="56"/>
  <c r="AC224" i="56"/>
  <c r="AD224" i="56" s="1"/>
  <c r="G224" i="56"/>
  <c r="BC223" i="56"/>
  <c r="AX223" i="56"/>
  <c r="AT223" i="56"/>
  <c r="AP223" i="56"/>
  <c r="AL223" i="56"/>
  <c r="AH223" i="56"/>
  <c r="Z223" i="56"/>
  <c r="AC223" i="56"/>
  <c r="AD223" i="56" s="1"/>
  <c r="G223" i="56"/>
  <c r="BC222" i="56"/>
  <c r="AX222" i="56"/>
  <c r="AT222" i="56"/>
  <c r="AP222" i="56"/>
  <c r="AL222" i="56"/>
  <c r="AH222" i="56"/>
  <c r="Z222" i="56"/>
  <c r="AC222" i="56" s="1"/>
  <c r="AD222" i="56" s="1"/>
  <c r="G222" i="56"/>
  <c r="BC221" i="56"/>
  <c r="AX221" i="56"/>
  <c r="AT221" i="56"/>
  <c r="AP221" i="56"/>
  <c r="AL221" i="56"/>
  <c r="AH221" i="56"/>
  <c r="Z221" i="56"/>
  <c r="AC221" i="56"/>
  <c r="AD221" i="56" s="1"/>
  <c r="G221" i="56"/>
  <c r="BC220" i="56"/>
  <c r="AX220" i="56"/>
  <c r="AT220" i="56"/>
  <c r="AP220" i="56"/>
  <c r="AL220" i="56"/>
  <c r="AH220" i="56"/>
  <c r="Z220" i="56"/>
  <c r="AC220" i="56" s="1"/>
  <c r="AD220" i="56" s="1"/>
  <c r="G220" i="56"/>
  <c r="BC219" i="56"/>
  <c r="AX219" i="56"/>
  <c r="AT219" i="56"/>
  <c r="AP219" i="56"/>
  <c r="AL219" i="56"/>
  <c r="AH219" i="56"/>
  <c r="Z219" i="56"/>
  <c r="AC219" i="56" s="1"/>
  <c r="AD219" i="56" s="1"/>
  <c r="G219" i="56"/>
  <c r="BC218" i="56"/>
  <c r="AX218" i="56"/>
  <c r="AT218" i="56"/>
  <c r="AP218" i="56"/>
  <c r="AP218" i="83" s="1"/>
  <c r="AL218" i="56"/>
  <c r="AH218" i="56"/>
  <c r="Z218" i="56"/>
  <c r="AC218" i="56" s="1"/>
  <c r="G218" i="56"/>
  <c r="BC217" i="56"/>
  <c r="AX217" i="56"/>
  <c r="AT217" i="56"/>
  <c r="AP217" i="56"/>
  <c r="AL217" i="56"/>
  <c r="AH217" i="56"/>
  <c r="Z217" i="56"/>
  <c r="Z217" i="83" s="1"/>
  <c r="G217" i="56"/>
  <c r="BC216" i="56"/>
  <c r="AX216" i="56"/>
  <c r="AT216" i="56"/>
  <c r="AP216" i="56"/>
  <c r="AL216" i="56"/>
  <c r="AH216" i="56"/>
  <c r="Z216" i="56"/>
  <c r="AC216" i="56"/>
  <c r="AD216" i="56" s="1"/>
  <c r="G216" i="56"/>
  <c r="BC215" i="56"/>
  <c r="AX215" i="56"/>
  <c r="AT215" i="56"/>
  <c r="AP215" i="56"/>
  <c r="AL215" i="56"/>
  <c r="AH215" i="56"/>
  <c r="Z215" i="56"/>
  <c r="AC215" i="56" s="1"/>
  <c r="AD215" i="56" s="1"/>
  <c r="G215" i="56"/>
  <c r="BC214" i="56"/>
  <c r="AX214" i="56"/>
  <c r="AT214" i="56"/>
  <c r="AP214" i="56"/>
  <c r="AP214" i="83" s="1"/>
  <c r="AL214" i="56"/>
  <c r="AH214" i="56"/>
  <c r="Z214" i="56"/>
  <c r="AC214" i="56" s="1"/>
  <c r="G214" i="56"/>
  <c r="BC213" i="56"/>
  <c r="AX213" i="56"/>
  <c r="AT213" i="56"/>
  <c r="AP213" i="56"/>
  <c r="AL213" i="56"/>
  <c r="AH213" i="56"/>
  <c r="AH213" i="83" s="1"/>
  <c r="Z213" i="56"/>
  <c r="AC213" i="56"/>
  <c r="AD213" i="56" s="1"/>
  <c r="G213" i="56"/>
  <c r="BC212" i="56"/>
  <c r="AX212" i="56"/>
  <c r="AT212" i="56"/>
  <c r="AP212" i="56"/>
  <c r="AL212" i="56"/>
  <c r="AH212" i="56"/>
  <c r="Z212" i="56"/>
  <c r="AC212" i="56"/>
  <c r="AD212" i="56" s="1"/>
  <c r="G212" i="56"/>
  <c r="G212" i="83" s="1"/>
  <c r="BC211" i="56"/>
  <c r="AX211" i="56"/>
  <c r="AT211" i="56"/>
  <c r="AP211" i="56"/>
  <c r="AL211" i="56"/>
  <c r="AH211" i="56"/>
  <c r="Z211" i="56"/>
  <c r="AC211" i="56"/>
  <c r="AD211" i="56" s="1"/>
  <c r="G211" i="56"/>
  <c r="BC210" i="56"/>
  <c r="AX210" i="56"/>
  <c r="AT210" i="56"/>
  <c r="AP210" i="56"/>
  <c r="AL210" i="56"/>
  <c r="AH210" i="56"/>
  <c r="Z210" i="56"/>
  <c r="AC210" i="56"/>
  <c r="AD210" i="56" s="1"/>
  <c r="G210" i="56"/>
  <c r="BC209" i="56"/>
  <c r="AX209" i="56"/>
  <c r="AT209" i="56"/>
  <c r="AP209" i="56"/>
  <c r="AL209" i="56"/>
  <c r="AH209" i="56"/>
  <c r="Z209" i="56"/>
  <c r="AC209" i="56"/>
  <c r="AD209" i="56" s="1"/>
  <c r="G209" i="56"/>
  <c r="BC208" i="56"/>
  <c r="AX208" i="56"/>
  <c r="AT208" i="56"/>
  <c r="AP208" i="56"/>
  <c r="AL208" i="56"/>
  <c r="AH208" i="56"/>
  <c r="Z208" i="56"/>
  <c r="AC208" i="56"/>
  <c r="AD208" i="56"/>
  <c r="G208" i="56"/>
  <c r="BC207" i="56"/>
  <c r="AX207" i="56"/>
  <c r="AT207" i="56"/>
  <c r="AP207" i="56"/>
  <c r="AL207" i="56"/>
  <c r="AH207" i="56"/>
  <c r="Z207" i="56"/>
  <c r="AC207" i="56" s="1"/>
  <c r="AD207" i="56" s="1"/>
  <c r="G207" i="56"/>
  <c r="BC206" i="56"/>
  <c r="AX206" i="56"/>
  <c r="AT206" i="56"/>
  <c r="AP206" i="56"/>
  <c r="AL206" i="56"/>
  <c r="AH206" i="56"/>
  <c r="Z206" i="56"/>
  <c r="AC206" i="56" s="1"/>
  <c r="AD206" i="56" s="1"/>
  <c r="G206" i="56"/>
  <c r="BC205" i="56"/>
  <c r="AX205" i="56"/>
  <c r="AT205" i="56"/>
  <c r="AP205" i="56"/>
  <c r="AL205" i="56"/>
  <c r="AH205" i="56"/>
  <c r="Z205" i="56"/>
  <c r="AC205" i="56" s="1"/>
  <c r="AD205" i="56" s="1"/>
  <c r="G205" i="56"/>
  <c r="BC204" i="56"/>
  <c r="AX204" i="56"/>
  <c r="AT204" i="56"/>
  <c r="AP204" i="56"/>
  <c r="AL204" i="56"/>
  <c r="AH204" i="56"/>
  <c r="Z204" i="56"/>
  <c r="AC204" i="56"/>
  <c r="AD204" i="56" s="1"/>
  <c r="G204" i="56"/>
  <c r="BC203" i="56"/>
  <c r="AX203" i="56"/>
  <c r="AT203" i="56"/>
  <c r="AP203" i="56"/>
  <c r="AL203" i="56"/>
  <c r="AH203" i="56"/>
  <c r="Z203" i="56"/>
  <c r="AC203" i="56" s="1"/>
  <c r="AD203" i="56" s="1"/>
  <c r="G203" i="56"/>
  <c r="BC202" i="56"/>
  <c r="AX202" i="56"/>
  <c r="AT202" i="56"/>
  <c r="AP202" i="56"/>
  <c r="AL202" i="56"/>
  <c r="AH202" i="56"/>
  <c r="Z202" i="56"/>
  <c r="AC202" i="56" s="1"/>
  <c r="G202" i="56"/>
  <c r="BC201" i="56"/>
  <c r="AX201" i="56"/>
  <c r="AT201" i="56"/>
  <c r="AP201" i="56"/>
  <c r="AP201" i="83" s="1"/>
  <c r="AL201" i="56"/>
  <c r="AH201" i="56"/>
  <c r="Z201" i="56"/>
  <c r="AC201" i="56" s="1"/>
  <c r="AD201" i="56" s="1"/>
  <c r="G201" i="56"/>
  <c r="BC200" i="56"/>
  <c r="AX200" i="56"/>
  <c r="AT200" i="56"/>
  <c r="AP200" i="56"/>
  <c r="AL200" i="56"/>
  <c r="AH200" i="56"/>
  <c r="Z200" i="56"/>
  <c r="G200" i="56"/>
  <c r="BC199" i="56"/>
  <c r="AX199" i="56"/>
  <c r="AT199" i="56"/>
  <c r="AP199" i="56"/>
  <c r="AL199" i="56"/>
  <c r="AH199" i="56"/>
  <c r="Z199" i="56"/>
  <c r="AC199" i="56"/>
  <c r="AD199" i="56"/>
  <c r="G199" i="56"/>
  <c r="G199" i="83" s="1"/>
  <c r="BC198" i="56"/>
  <c r="AX198" i="56"/>
  <c r="AT198" i="56"/>
  <c r="AP198" i="56"/>
  <c r="AL198" i="56"/>
  <c r="AH198" i="56"/>
  <c r="Z198" i="56"/>
  <c r="AC198" i="56"/>
  <c r="AD198" i="56" s="1"/>
  <c r="G198" i="56"/>
  <c r="BC197" i="56"/>
  <c r="AX197" i="56"/>
  <c r="AT197" i="56"/>
  <c r="AP197" i="56"/>
  <c r="AL197" i="56"/>
  <c r="AH197" i="56"/>
  <c r="Z197" i="56"/>
  <c r="AC197" i="56"/>
  <c r="AD197" i="56" s="1"/>
  <c r="G197" i="56"/>
  <c r="BC196" i="56"/>
  <c r="AX196" i="56"/>
  <c r="AT196" i="56"/>
  <c r="AP196" i="56"/>
  <c r="AL196" i="56"/>
  <c r="AH196" i="56"/>
  <c r="AH196" i="83" s="1"/>
  <c r="Z196" i="56"/>
  <c r="AC196" i="56"/>
  <c r="AD196" i="56" s="1"/>
  <c r="G196" i="56"/>
  <c r="BC195" i="56"/>
  <c r="AX195" i="56"/>
  <c r="AT195" i="56"/>
  <c r="AP195" i="56"/>
  <c r="AL195" i="56"/>
  <c r="AH195" i="56"/>
  <c r="Z195" i="56"/>
  <c r="AC195" i="56"/>
  <c r="AD195" i="56" s="1"/>
  <c r="G195" i="56"/>
  <c r="BC194" i="56"/>
  <c r="AX194" i="56"/>
  <c r="AT194" i="56"/>
  <c r="AP194" i="56"/>
  <c r="AL194" i="56"/>
  <c r="AH194" i="56"/>
  <c r="Z194" i="56"/>
  <c r="AC194" i="56" s="1"/>
  <c r="G194" i="56"/>
  <c r="BC193" i="56"/>
  <c r="AX193" i="56"/>
  <c r="AT193" i="56"/>
  <c r="AP193" i="56"/>
  <c r="AL193" i="56"/>
  <c r="AH193" i="56"/>
  <c r="Z193" i="56"/>
  <c r="AC193" i="56" s="1"/>
  <c r="AD193" i="56" s="1"/>
  <c r="G193" i="56"/>
  <c r="BC192" i="56"/>
  <c r="AX192" i="56"/>
  <c r="AT192" i="56"/>
  <c r="AP192" i="56"/>
  <c r="AL192" i="56"/>
  <c r="AH192" i="56"/>
  <c r="Z192" i="56"/>
  <c r="AC192" i="56" s="1"/>
  <c r="AD192" i="56" s="1"/>
  <c r="G192" i="56"/>
  <c r="BC191" i="56"/>
  <c r="AX191" i="56"/>
  <c r="AT191" i="56"/>
  <c r="AP191" i="56"/>
  <c r="AL191" i="56"/>
  <c r="AH191" i="56"/>
  <c r="Z191" i="56"/>
  <c r="Z191" i="83" s="1"/>
  <c r="G191" i="56"/>
  <c r="BC190" i="56"/>
  <c r="AX190" i="56"/>
  <c r="AT190" i="56"/>
  <c r="AP190" i="56"/>
  <c r="AL190" i="56"/>
  <c r="AH190" i="56"/>
  <c r="Z190" i="56"/>
  <c r="AC190" i="56"/>
  <c r="AD190" i="56"/>
  <c r="G190" i="56"/>
  <c r="G190" i="83" s="1"/>
  <c r="BC189" i="56"/>
  <c r="AX189" i="56"/>
  <c r="AT189" i="56"/>
  <c r="AP189" i="56"/>
  <c r="AL189" i="56"/>
  <c r="AH189" i="56"/>
  <c r="Z189" i="56"/>
  <c r="AC189" i="56"/>
  <c r="AD189" i="56" s="1"/>
  <c r="G189" i="56"/>
  <c r="BC188" i="56"/>
  <c r="AX188" i="56"/>
  <c r="AT188" i="56"/>
  <c r="AP188" i="56"/>
  <c r="AL188" i="56"/>
  <c r="AH188" i="56"/>
  <c r="Z188" i="56"/>
  <c r="AC188" i="56"/>
  <c r="AD188" i="56" s="1"/>
  <c r="G188" i="56"/>
  <c r="BC187" i="56"/>
  <c r="AX187" i="56"/>
  <c r="AT187" i="56"/>
  <c r="AP187" i="56"/>
  <c r="AL187" i="56"/>
  <c r="AH187" i="56"/>
  <c r="AH187" i="83" s="1"/>
  <c r="Z187" i="56"/>
  <c r="AC187" i="56"/>
  <c r="AD187" i="56" s="1"/>
  <c r="G187" i="56"/>
  <c r="BC186" i="56"/>
  <c r="AX186" i="56"/>
  <c r="AT186" i="56"/>
  <c r="AP186" i="56"/>
  <c r="AL186" i="56"/>
  <c r="AH186" i="56"/>
  <c r="Z186" i="56"/>
  <c r="AC186" i="56"/>
  <c r="AD186" i="56" s="1"/>
  <c r="G186" i="56"/>
  <c r="BC185" i="56"/>
  <c r="AX185" i="56"/>
  <c r="AT185" i="56"/>
  <c r="AP185" i="56"/>
  <c r="AL185" i="56"/>
  <c r="AH185" i="56"/>
  <c r="Z185" i="56"/>
  <c r="AC185" i="56" s="1"/>
  <c r="AD185" i="56" s="1"/>
  <c r="G185" i="56"/>
  <c r="BC184" i="56"/>
  <c r="AX184" i="56"/>
  <c r="AT184" i="56"/>
  <c r="AP184" i="56"/>
  <c r="AL184" i="56"/>
  <c r="AH184" i="56"/>
  <c r="Z184" i="56"/>
  <c r="AC184" i="56" s="1"/>
  <c r="AD184" i="56" s="1"/>
  <c r="G184" i="56"/>
  <c r="BC183" i="56"/>
  <c r="AX183" i="56"/>
  <c r="AT183" i="56"/>
  <c r="AP183" i="56"/>
  <c r="AP183" i="83" s="1"/>
  <c r="AL183" i="56"/>
  <c r="AH183" i="56"/>
  <c r="Z183" i="56"/>
  <c r="AC183" i="56" s="1"/>
  <c r="AD183" i="56" s="1"/>
  <c r="G183" i="56"/>
  <c r="BC182" i="56"/>
  <c r="AX182" i="56"/>
  <c r="AT182" i="56"/>
  <c r="AP182" i="56"/>
  <c r="AL182" i="56"/>
  <c r="AH182" i="56"/>
  <c r="Z182" i="56"/>
  <c r="Z182" i="83" s="1"/>
  <c r="G182" i="56"/>
  <c r="BC181" i="56"/>
  <c r="AX181" i="56"/>
  <c r="AT181" i="56"/>
  <c r="AP181" i="56"/>
  <c r="AL181" i="56"/>
  <c r="AH181" i="56"/>
  <c r="Z181" i="56"/>
  <c r="AC181" i="56"/>
  <c r="AD181" i="56" s="1"/>
  <c r="G181" i="56"/>
  <c r="BC180" i="56"/>
  <c r="AX180" i="56"/>
  <c r="AT180" i="56"/>
  <c r="AP180" i="56"/>
  <c r="AL180" i="56"/>
  <c r="AH180" i="56"/>
  <c r="Z180" i="56"/>
  <c r="AC180" i="56" s="1"/>
  <c r="AD180" i="56" s="1"/>
  <c r="G180" i="56"/>
  <c r="BC179" i="56"/>
  <c r="AX179" i="56"/>
  <c r="AT179" i="56"/>
  <c r="AP179" i="56"/>
  <c r="AP179" i="83" s="1"/>
  <c r="AL179" i="56"/>
  <c r="AH179" i="56"/>
  <c r="Z179" i="56"/>
  <c r="AC179" i="56" s="1"/>
  <c r="AD179" i="56" s="1"/>
  <c r="G179" i="56"/>
  <c r="BC178" i="56"/>
  <c r="AX178" i="56"/>
  <c r="AT178" i="56"/>
  <c r="AP178" i="56"/>
  <c r="AL178" i="56"/>
  <c r="AH178" i="56"/>
  <c r="Z178" i="56"/>
  <c r="Z178" i="83" s="1"/>
  <c r="G178" i="56"/>
  <c r="BC177" i="56"/>
  <c r="AX177" i="56"/>
  <c r="AT177" i="56"/>
  <c r="AP177" i="56"/>
  <c r="AL177" i="56"/>
  <c r="AH177" i="56"/>
  <c r="Z177" i="56"/>
  <c r="AC177" i="56"/>
  <c r="AD177" i="56" s="1"/>
  <c r="G177" i="56"/>
  <c r="G177" i="83" s="1"/>
  <c r="BC176" i="56"/>
  <c r="AX176" i="56"/>
  <c r="AT176" i="56"/>
  <c r="AP176" i="56"/>
  <c r="AL176" i="56"/>
  <c r="AH176" i="56"/>
  <c r="Z176" i="56"/>
  <c r="AC176" i="56"/>
  <c r="AD176" i="56" s="1"/>
  <c r="G176" i="56"/>
  <c r="BC175" i="56"/>
  <c r="AX175" i="56"/>
  <c r="AT175" i="56"/>
  <c r="AP175" i="56"/>
  <c r="AL175" i="56"/>
  <c r="AH175" i="56"/>
  <c r="Z175" i="56"/>
  <c r="AC175" i="56"/>
  <c r="AD175" i="56" s="1"/>
  <c r="G175" i="56"/>
  <c r="BC174" i="56"/>
  <c r="AX174" i="56"/>
  <c r="AT174" i="56"/>
  <c r="AP174" i="56"/>
  <c r="AL174" i="56"/>
  <c r="AL174" i="83" s="1"/>
  <c r="AH174" i="56"/>
  <c r="Z174" i="56"/>
  <c r="AC174" i="56" s="1"/>
  <c r="AD174" i="56" s="1"/>
  <c r="G174" i="56"/>
  <c r="BC173" i="56"/>
  <c r="AX173" i="56"/>
  <c r="AT173" i="56"/>
  <c r="AP173" i="56"/>
  <c r="AL173" i="56"/>
  <c r="AH173" i="56"/>
  <c r="Z173" i="56"/>
  <c r="AC173" i="56"/>
  <c r="AD173" i="56" s="1"/>
  <c r="G173" i="56"/>
  <c r="BC172" i="56"/>
  <c r="AX172" i="56"/>
  <c r="AT172" i="56"/>
  <c r="AP172" i="56"/>
  <c r="AL172" i="56"/>
  <c r="AH172" i="56"/>
  <c r="Z172" i="56"/>
  <c r="AC172" i="56" s="1"/>
  <c r="AD172" i="56" s="1"/>
  <c r="G172" i="56"/>
  <c r="BC171" i="56"/>
  <c r="AX171" i="56"/>
  <c r="AT171" i="56"/>
  <c r="AP171" i="56"/>
  <c r="AL171" i="56"/>
  <c r="AH171" i="56"/>
  <c r="Z171" i="56"/>
  <c r="AC171" i="56" s="1"/>
  <c r="AD171" i="56" s="1"/>
  <c r="G171" i="56"/>
  <c r="BC170" i="56"/>
  <c r="AX170" i="56"/>
  <c r="AT170" i="56"/>
  <c r="AP170" i="56"/>
  <c r="AL170" i="56"/>
  <c r="AH170" i="56"/>
  <c r="Z170" i="56"/>
  <c r="AC170" i="56" s="1"/>
  <c r="G170" i="56"/>
  <c r="BC169" i="56"/>
  <c r="AX169" i="56"/>
  <c r="AT169" i="56"/>
  <c r="AP169" i="56"/>
  <c r="AL169" i="56"/>
  <c r="AH169" i="56"/>
  <c r="Z169" i="56"/>
  <c r="Z169" i="83" s="1"/>
  <c r="G169" i="56"/>
  <c r="BC168" i="56"/>
  <c r="AX168" i="56"/>
  <c r="AT168" i="56"/>
  <c r="AP168" i="56"/>
  <c r="AL168" i="56"/>
  <c r="AH168" i="56"/>
  <c r="Z168" i="56"/>
  <c r="AC168" i="56"/>
  <c r="AD168" i="56" s="1"/>
  <c r="G168" i="56"/>
  <c r="BC167" i="56"/>
  <c r="AX167" i="56"/>
  <c r="AT167" i="56"/>
  <c r="AP167" i="56"/>
  <c r="AL167" i="56"/>
  <c r="AH167" i="56"/>
  <c r="Z167" i="56"/>
  <c r="AC167" i="56"/>
  <c r="AD167" i="56" s="1"/>
  <c r="G167" i="56"/>
  <c r="BC166" i="56"/>
  <c r="AX166" i="56"/>
  <c r="AT166" i="56"/>
  <c r="AP166" i="56"/>
  <c r="AL166" i="56"/>
  <c r="AH166" i="56"/>
  <c r="Z166" i="56"/>
  <c r="AC166" i="56"/>
  <c r="AD166" i="56" s="1"/>
  <c r="G166" i="56"/>
  <c r="BC165" i="56"/>
  <c r="AX165" i="56"/>
  <c r="AT165" i="56"/>
  <c r="AP165" i="56"/>
  <c r="AL165" i="56"/>
  <c r="AL165" i="83" s="1"/>
  <c r="AH165" i="56"/>
  <c r="Z165" i="56"/>
  <c r="AC165" i="56" s="1"/>
  <c r="AD165" i="56" s="1"/>
  <c r="G165" i="56"/>
  <c r="BC164" i="56"/>
  <c r="AX164" i="56"/>
  <c r="AT164" i="56"/>
  <c r="AP164" i="56"/>
  <c r="AL164" i="56"/>
  <c r="AH164" i="56"/>
  <c r="Z164" i="56"/>
  <c r="AC164" i="56"/>
  <c r="AD164" i="56" s="1"/>
  <c r="G164" i="56"/>
  <c r="BC163" i="56"/>
  <c r="AX163" i="56"/>
  <c r="AT163" i="56"/>
  <c r="AP163" i="56"/>
  <c r="AL163" i="56"/>
  <c r="AH163" i="56"/>
  <c r="Z163" i="56"/>
  <c r="AC163" i="56" s="1"/>
  <c r="AD163" i="56" s="1"/>
  <c r="G163" i="56"/>
  <c r="BC162" i="56"/>
  <c r="AX162" i="56"/>
  <c r="AT162" i="56"/>
  <c r="AP162" i="56"/>
  <c r="AL162" i="56"/>
  <c r="AH162" i="56"/>
  <c r="Z162" i="56"/>
  <c r="AC162" i="56" s="1"/>
  <c r="AD162" i="56" s="1"/>
  <c r="G162" i="56"/>
  <c r="BC161" i="56"/>
  <c r="AX161" i="56"/>
  <c r="AT161" i="56"/>
  <c r="AP161" i="56"/>
  <c r="AP161" i="83" s="1"/>
  <c r="AL161" i="56"/>
  <c r="AH161" i="56"/>
  <c r="Z161" i="56"/>
  <c r="AC161" i="56" s="1"/>
  <c r="AD161" i="56" s="1"/>
  <c r="G161" i="56"/>
  <c r="BC160" i="56"/>
  <c r="AX160" i="56"/>
  <c r="AT160" i="56"/>
  <c r="AP160" i="56"/>
  <c r="AL160" i="56"/>
  <c r="AH160" i="56"/>
  <c r="Z160" i="56"/>
  <c r="Z160" i="83" s="1"/>
  <c r="G160" i="56"/>
  <c r="BC159" i="56"/>
  <c r="AX159" i="56"/>
  <c r="AT159" i="56"/>
  <c r="AP159" i="56"/>
  <c r="AL159" i="56"/>
  <c r="AH159" i="56"/>
  <c r="Z159" i="56"/>
  <c r="AC159" i="56"/>
  <c r="AD159" i="56" s="1"/>
  <c r="G159" i="56"/>
  <c r="BC158" i="56"/>
  <c r="AX158" i="56"/>
  <c r="AT158" i="56"/>
  <c r="AP158" i="56"/>
  <c r="AL158" i="56"/>
  <c r="AH158" i="56"/>
  <c r="Z158" i="56"/>
  <c r="AC158" i="56"/>
  <c r="AD158" i="56" s="1"/>
  <c r="G158" i="56"/>
  <c r="BC157" i="56"/>
  <c r="AX157" i="56"/>
  <c r="AT157" i="56"/>
  <c r="AP157" i="56"/>
  <c r="AL157" i="56"/>
  <c r="AH157" i="56"/>
  <c r="Z157" i="56"/>
  <c r="AC157" i="56"/>
  <c r="AD157" i="56" s="1"/>
  <c r="G157" i="56"/>
  <c r="BC156" i="56"/>
  <c r="AX156" i="56"/>
  <c r="AT156" i="56"/>
  <c r="AP156" i="56"/>
  <c r="AL156" i="56"/>
  <c r="AL156" i="83" s="1"/>
  <c r="AH156" i="56"/>
  <c r="Z156" i="56"/>
  <c r="AC156" i="56" s="1"/>
  <c r="AD156" i="56" s="1"/>
  <c r="G156" i="56"/>
  <c r="BC155" i="56"/>
  <c r="AX155" i="56"/>
  <c r="AT155" i="56"/>
  <c r="AP155" i="56"/>
  <c r="AL155" i="56"/>
  <c r="AH155" i="56"/>
  <c r="Z155" i="56"/>
  <c r="AC155" i="56"/>
  <c r="AD155" i="56" s="1"/>
  <c r="G155" i="56"/>
  <c r="BC154" i="56"/>
  <c r="AX154" i="56"/>
  <c r="AT154" i="56"/>
  <c r="AP154" i="56"/>
  <c r="AL154" i="56"/>
  <c r="AH154" i="56"/>
  <c r="Z154" i="56"/>
  <c r="AC154" i="56" s="1"/>
  <c r="AD154" i="56" s="1"/>
  <c r="G154" i="56"/>
  <c r="BC153" i="56"/>
  <c r="AX153" i="56"/>
  <c r="AT153" i="56"/>
  <c r="AP153" i="56"/>
  <c r="AL153" i="56"/>
  <c r="AH153" i="56"/>
  <c r="Z153" i="56"/>
  <c r="AC153" i="56" s="1"/>
  <c r="AD153" i="56" s="1"/>
  <c r="G153" i="56"/>
  <c r="BC152" i="56"/>
  <c r="AX152" i="56"/>
  <c r="AT152" i="56"/>
  <c r="AP152" i="56"/>
  <c r="AP152" i="83" s="1"/>
  <c r="AL152" i="56"/>
  <c r="AH152" i="56"/>
  <c r="Z152" i="56"/>
  <c r="AC152" i="56" s="1"/>
  <c r="AD152" i="56" s="1"/>
  <c r="G152" i="56"/>
  <c r="BC151" i="56"/>
  <c r="AX151" i="56"/>
  <c r="AT151" i="56"/>
  <c r="AP151" i="56"/>
  <c r="AL151" i="56"/>
  <c r="AH151" i="56"/>
  <c r="Z151" i="56"/>
  <c r="Z151" i="83" s="1"/>
  <c r="G151" i="56"/>
  <c r="BC150" i="56"/>
  <c r="AX150" i="56"/>
  <c r="AT150" i="56"/>
  <c r="AP150" i="56"/>
  <c r="AL150" i="56"/>
  <c r="AH150" i="56"/>
  <c r="Z150" i="56"/>
  <c r="AC150" i="56"/>
  <c r="AD150" i="56" s="1"/>
  <c r="G150" i="56"/>
  <c r="G150" i="83" s="1"/>
  <c r="BC149" i="56"/>
  <c r="AX149" i="56"/>
  <c r="AT149" i="56"/>
  <c r="AP149" i="56"/>
  <c r="AL149" i="56"/>
  <c r="AH149" i="56"/>
  <c r="Z149" i="56"/>
  <c r="AC149" i="56"/>
  <c r="AD149" i="56" s="1"/>
  <c r="G149" i="56"/>
  <c r="BC148" i="56"/>
  <c r="AX148" i="56"/>
  <c r="AT148" i="56"/>
  <c r="AP148" i="56"/>
  <c r="AL148" i="56"/>
  <c r="AH148" i="56"/>
  <c r="Z148" i="56"/>
  <c r="AC148" i="56"/>
  <c r="AD148" i="56" s="1"/>
  <c r="G148" i="56"/>
  <c r="BC147" i="56"/>
  <c r="AX147" i="56"/>
  <c r="AT147" i="56"/>
  <c r="AP147" i="56"/>
  <c r="AL147" i="56"/>
  <c r="AL147" i="83" s="1"/>
  <c r="AH147" i="56"/>
  <c r="Z147" i="56"/>
  <c r="AC147" i="56" s="1"/>
  <c r="AD147" i="56" s="1"/>
  <c r="G147" i="56"/>
  <c r="BC146" i="56"/>
  <c r="AX146" i="56"/>
  <c r="AT146" i="56"/>
  <c r="AP146" i="56"/>
  <c r="AL146" i="56"/>
  <c r="AH146" i="56"/>
  <c r="Z146" i="56"/>
  <c r="AC146" i="56"/>
  <c r="AD146" i="56" s="1"/>
  <c r="G146" i="56"/>
  <c r="BC145" i="56"/>
  <c r="AX145" i="56"/>
  <c r="AT145" i="56"/>
  <c r="AP145" i="56"/>
  <c r="AL145" i="56"/>
  <c r="AH145" i="56"/>
  <c r="Z145" i="56"/>
  <c r="AC145" i="56" s="1"/>
  <c r="AD145" i="56" s="1"/>
  <c r="G145" i="56"/>
  <c r="BC144" i="56"/>
  <c r="AX144" i="56"/>
  <c r="AT144" i="56"/>
  <c r="AP144" i="56"/>
  <c r="AL144" i="56"/>
  <c r="AH144" i="56"/>
  <c r="Z144" i="56"/>
  <c r="AC144" i="56" s="1"/>
  <c r="AD144" i="56" s="1"/>
  <c r="G144" i="56"/>
  <c r="BC143" i="56"/>
  <c r="AX143" i="56"/>
  <c r="AT143" i="56"/>
  <c r="AP143" i="56"/>
  <c r="AP143" i="83" s="1"/>
  <c r="AL143" i="56"/>
  <c r="AH143" i="56"/>
  <c r="Z143" i="56"/>
  <c r="AC143" i="56" s="1"/>
  <c r="AD143" i="56" s="1"/>
  <c r="G143" i="56"/>
  <c r="BC142" i="56"/>
  <c r="AX142" i="56"/>
  <c r="AT142" i="56"/>
  <c r="AP142" i="56"/>
  <c r="AL142" i="56"/>
  <c r="AH142" i="56"/>
  <c r="Z142" i="56"/>
  <c r="Z142" i="83" s="1"/>
  <c r="G142" i="56"/>
  <c r="BC141" i="56"/>
  <c r="AX141" i="56"/>
  <c r="AT141" i="56"/>
  <c r="AP141" i="56"/>
  <c r="AL141" i="56"/>
  <c r="AH141" i="56"/>
  <c r="Z141" i="56"/>
  <c r="AC141" i="56"/>
  <c r="AD141" i="56" s="1"/>
  <c r="G141" i="56"/>
  <c r="BC140" i="56"/>
  <c r="AX140" i="56"/>
  <c r="AT140" i="56"/>
  <c r="AP140" i="56"/>
  <c r="AL140" i="56"/>
  <c r="AH140" i="56"/>
  <c r="Z140" i="56"/>
  <c r="AC140" i="56"/>
  <c r="AD140" i="56" s="1"/>
  <c r="G140" i="56"/>
  <c r="BC139" i="56"/>
  <c r="AX139" i="56"/>
  <c r="AT139" i="56"/>
  <c r="AP139" i="56"/>
  <c r="AL139" i="56"/>
  <c r="AH139" i="56"/>
  <c r="Z139" i="56"/>
  <c r="AC139" i="56"/>
  <c r="AD139" i="56" s="1"/>
  <c r="G139" i="56"/>
  <c r="BC138" i="56"/>
  <c r="AX138" i="56"/>
  <c r="AT138" i="56"/>
  <c r="AP138" i="56"/>
  <c r="AL138" i="56"/>
  <c r="AH138" i="56"/>
  <c r="Z138" i="56"/>
  <c r="AC138" i="56"/>
  <c r="AD138" i="56" s="1"/>
  <c r="G138" i="56"/>
  <c r="BC137" i="56"/>
  <c r="AX137" i="56"/>
  <c r="AT137" i="56"/>
  <c r="AP137" i="56"/>
  <c r="AL137" i="56"/>
  <c r="AH137" i="56"/>
  <c r="Z137" i="56"/>
  <c r="AC137" i="56"/>
  <c r="AD137" i="56" s="1"/>
  <c r="G137" i="56"/>
  <c r="BC136" i="56"/>
  <c r="AX136" i="56"/>
  <c r="AT136" i="56"/>
  <c r="AP136" i="56"/>
  <c r="AL136" i="56"/>
  <c r="AH136" i="56"/>
  <c r="Z136" i="56"/>
  <c r="AC136" i="56"/>
  <c r="AD136" i="56" s="1"/>
  <c r="G136" i="56"/>
  <c r="BC135" i="56"/>
  <c r="AX135" i="56"/>
  <c r="AT135" i="56"/>
  <c r="AP135" i="56"/>
  <c r="AL135" i="56"/>
  <c r="AH135" i="56"/>
  <c r="Z135" i="56"/>
  <c r="AC135" i="56" s="1"/>
  <c r="AD135" i="56" s="1"/>
  <c r="G135" i="56"/>
  <c r="BC134" i="56"/>
  <c r="AX134" i="56"/>
  <c r="AT134" i="56"/>
  <c r="AP134" i="56"/>
  <c r="AL134" i="56"/>
  <c r="AL134" i="83" s="1"/>
  <c r="AH134" i="56"/>
  <c r="Z134" i="56"/>
  <c r="AC134" i="56" s="1"/>
  <c r="AD134" i="56" s="1"/>
  <c r="G134" i="56"/>
  <c r="BC133" i="56"/>
  <c r="AX133" i="56"/>
  <c r="AT133" i="56"/>
  <c r="AP133" i="56"/>
  <c r="AL133" i="56"/>
  <c r="AH133" i="56"/>
  <c r="Z133" i="56"/>
  <c r="AC133" i="56"/>
  <c r="AD133" i="56" s="1"/>
  <c r="G133" i="56"/>
  <c r="BC132" i="56"/>
  <c r="AX132" i="56"/>
  <c r="AT132" i="56"/>
  <c r="AP132" i="56"/>
  <c r="AL132" i="56"/>
  <c r="AH132" i="56"/>
  <c r="Z132" i="56"/>
  <c r="AC132" i="56" s="1"/>
  <c r="AD132" i="56" s="1"/>
  <c r="G132" i="56"/>
  <c r="BC131" i="56"/>
  <c r="AX131" i="56"/>
  <c r="AT131" i="56"/>
  <c r="AP131" i="56"/>
  <c r="AL131" i="56"/>
  <c r="AH131" i="56"/>
  <c r="Z131" i="56"/>
  <c r="AC131" i="56" s="1"/>
  <c r="G131" i="56"/>
  <c r="BC130" i="56"/>
  <c r="AX130" i="56"/>
  <c r="AT130" i="56"/>
  <c r="AP130" i="56"/>
  <c r="AL130" i="56"/>
  <c r="AL130" i="83" s="1"/>
  <c r="AH130" i="56"/>
  <c r="Z130" i="56"/>
  <c r="AC130" i="56" s="1"/>
  <c r="AD130" i="56" s="1"/>
  <c r="G130" i="56"/>
  <c r="BC129" i="56"/>
  <c r="AX129" i="56"/>
  <c r="AT129" i="56"/>
  <c r="AP129" i="56"/>
  <c r="AL129" i="56"/>
  <c r="AH129" i="56"/>
  <c r="Z129" i="56"/>
  <c r="Z129" i="83" s="1"/>
  <c r="G129" i="56"/>
  <c r="BC128" i="56"/>
  <c r="AX128" i="56"/>
  <c r="AT128" i="56"/>
  <c r="AP128" i="56"/>
  <c r="AL128" i="56"/>
  <c r="AH128" i="56"/>
  <c r="Z128" i="56"/>
  <c r="AC128" i="56"/>
  <c r="AD128" i="56" s="1"/>
  <c r="G128" i="56"/>
  <c r="BC127" i="56"/>
  <c r="AX127" i="56"/>
  <c r="AT127" i="56"/>
  <c r="AP127" i="56"/>
  <c r="AL127" i="56"/>
  <c r="AH127" i="56"/>
  <c r="Z127" i="56"/>
  <c r="AC127" i="56" s="1"/>
  <c r="AD127" i="56" s="1"/>
  <c r="G127" i="56"/>
  <c r="BC126" i="56"/>
  <c r="AX126" i="56"/>
  <c r="AT126" i="56"/>
  <c r="AP126" i="56"/>
  <c r="AL126" i="56"/>
  <c r="AH126" i="56"/>
  <c r="Z126" i="56"/>
  <c r="AC126" i="56" s="1"/>
  <c r="AD126" i="56" s="1"/>
  <c r="G126" i="56"/>
  <c r="BC125" i="56"/>
  <c r="AX125" i="56"/>
  <c r="AT125" i="56"/>
  <c r="AP125" i="56"/>
  <c r="AL125" i="56"/>
  <c r="AH125" i="56"/>
  <c r="Z125" i="56"/>
  <c r="Z125" i="83" s="1"/>
  <c r="G125" i="56"/>
  <c r="BC124" i="56"/>
  <c r="AX124" i="56"/>
  <c r="AT124" i="56"/>
  <c r="AP124" i="56"/>
  <c r="AL124" i="56"/>
  <c r="AH124" i="56"/>
  <c r="Z124" i="56"/>
  <c r="AC124" i="56"/>
  <c r="AD124" i="56"/>
  <c r="G124" i="56"/>
  <c r="BC123" i="56"/>
  <c r="AX123" i="56"/>
  <c r="AT123" i="56"/>
  <c r="AP123" i="56"/>
  <c r="AL123" i="56"/>
  <c r="AH123" i="56"/>
  <c r="Z123" i="56"/>
  <c r="AC123" i="56"/>
  <c r="AD123" i="56" s="1"/>
  <c r="G123" i="56"/>
  <c r="BC122" i="56"/>
  <c r="AX122" i="56"/>
  <c r="AT122" i="56"/>
  <c r="AP122" i="56"/>
  <c r="AL122" i="56"/>
  <c r="AH122" i="56"/>
  <c r="Z122" i="56"/>
  <c r="AC122" i="56"/>
  <c r="AD122" i="56" s="1"/>
  <c r="G122" i="56"/>
  <c r="BC121" i="56"/>
  <c r="AX121" i="56"/>
  <c r="AT121" i="56"/>
  <c r="AP121" i="56"/>
  <c r="AL121" i="56"/>
  <c r="AH121" i="56"/>
  <c r="Z121" i="56"/>
  <c r="AC121" i="56"/>
  <c r="AD121" i="56" s="1"/>
  <c r="G121" i="56"/>
  <c r="BC120" i="56"/>
  <c r="AX120" i="56"/>
  <c r="AT120" i="56"/>
  <c r="AP120" i="56"/>
  <c r="AL120" i="56"/>
  <c r="AH120" i="56"/>
  <c r="Z120" i="56"/>
  <c r="AC120" i="56"/>
  <c r="AD120" i="56" s="1"/>
  <c r="G120" i="56"/>
  <c r="BC119" i="56"/>
  <c r="AX119" i="56"/>
  <c r="AT119" i="56"/>
  <c r="AP119" i="56"/>
  <c r="AL119" i="56"/>
  <c r="AH119" i="56"/>
  <c r="Z119" i="56"/>
  <c r="AC119" i="56"/>
  <c r="AD119" i="56" s="1"/>
  <c r="G119" i="56"/>
  <c r="BC118" i="56"/>
  <c r="AX118" i="56"/>
  <c r="AT118" i="56"/>
  <c r="AP118" i="56"/>
  <c r="AL118" i="56"/>
  <c r="AH118" i="56"/>
  <c r="Z118" i="56"/>
  <c r="AC118" i="56"/>
  <c r="AD118" i="56" s="1"/>
  <c r="G118" i="56"/>
  <c r="BC117" i="56"/>
  <c r="AX117" i="56"/>
  <c r="AT117" i="56"/>
  <c r="AP117" i="56"/>
  <c r="AL117" i="56"/>
  <c r="AL117" i="83" s="1"/>
  <c r="AH117" i="56"/>
  <c r="Z117" i="56"/>
  <c r="AC117" i="56" s="1"/>
  <c r="AD117" i="56" s="1"/>
  <c r="G117" i="56"/>
  <c r="BC116" i="56"/>
  <c r="AX116" i="56"/>
  <c r="AT116" i="56"/>
  <c r="AP116" i="56"/>
  <c r="AL116" i="56"/>
  <c r="AH116" i="56"/>
  <c r="Z116" i="56"/>
  <c r="AC116" i="56"/>
  <c r="AD116" i="56" s="1"/>
  <c r="G116" i="56"/>
  <c r="BC115" i="56"/>
  <c r="AX115" i="56"/>
  <c r="AT115" i="56"/>
  <c r="AP115" i="56"/>
  <c r="AL115" i="56"/>
  <c r="AH115" i="56"/>
  <c r="Z115" i="56"/>
  <c r="AC115" i="56" s="1"/>
  <c r="AD115" i="56" s="1"/>
  <c r="G115" i="56"/>
  <c r="BC114" i="56"/>
  <c r="AX114" i="56"/>
  <c r="AT114" i="56"/>
  <c r="AP114" i="56"/>
  <c r="AL114" i="56"/>
  <c r="AH114" i="56"/>
  <c r="Z114" i="56"/>
  <c r="AC114" i="56" s="1"/>
  <c r="AD114" i="56" s="1"/>
  <c r="G114" i="56"/>
  <c r="BC113" i="56"/>
  <c r="AX113" i="56"/>
  <c r="AT113" i="56"/>
  <c r="AP113" i="56"/>
  <c r="AL113" i="56"/>
  <c r="AH113" i="56"/>
  <c r="Z113" i="56"/>
  <c r="AC113" i="56" s="1"/>
  <c r="AD113" i="56" s="1"/>
  <c r="G113" i="56"/>
  <c r="BC112" i="56"/>
  <c r="AX112" i="56"/>
  <c r="AT112" i="56"/>
  <c r="AP112" i="56"/>
  <c r="AL112" i="56"/>
  <c r="AH112" i="56"/>
  <c r="Z112" i="56"/>
  <c r="AC112" i="56"/>
  <c r="AD112" i="56" s="1"/>
  <c r="G112" i="56"/>
  <c r="BC111" i="56"/>
  <c r="AX111" i="56"/>
  <c r="AT111" i="56"/>
  <c r="AP111" i="56"/>
  <c r="AL111" i="56"/>
  <c r="AH111" i="56"/>
  <c r="Z111" i="56"/>
  <c r="AC111" i="56"/>
  <c r="AD111" i="56" s="1"/>
  <c r="G111" i="56"/>
  <c r="BC110" i="56"/>
  <c r="AX110" i="56"/>
  <c r="AT110" i="56"/>
  <c r="AP110" i="56"/>
  <c r="AL110" i="56"/>
  <c r="AH110" i="56"/>
  <c r="Z110" i="56"/>
  <c r="AC110" i="56" s="1"/>
  <c r="AD110" i="56" s="1"/>
  <c r="G110" i="56"/>
  <c r="BC109" i="56"/>
  <c r="AX109" i="56"/>
  <c r="AT109" i="56"/>
  <c r="AP109" i="56"/>
  <c r="AL109" i="56"/>
  <c r="AH109" i="56"/>
  <c r="Z109" i="56"/>
  <c r="AC109" i="56" s="1"/>
  <c r="AD109" i="56" s="1"/>
  <c r="G109" i="56"/>
  <c r="BC108" i="56"/>
  <c r="AX108" i="56"/>
  <c r="AT108" i="56"/>
  <c r="AP108" i="56"/>
  <c r="AL108" i="56"/>
  <c r="AH108" i="56"/>
  <c r="Z108" i="56"/>
  <c r="Z108" i="83" s="1"/>
  <c r="G108" i="56"/>
  <c r="BC107" i="56"/>
  <c r="AX107" i="56"/>
  <c r="AT107" i="56"/>
  <c r="AP107" i="56"/>
  <c r="AL107" i="56"/>
  <c r="AH107" i="56"/>
  <c r="Z107" i="56"/>
  <c r="AC107" i="56"/>
  <c r="AD107" i="56" s="1"/>
  <c r="G107" i="56"/>
  <c r="BC106" i="56"/>
  <c r="AX106" i="56"/>
  <c r="AT106" i="56"/>
  <c r="AP106" i="56"/>
  <c r="AL106" i="56"/>
  <c r="AH106" i="56"/>
  <c r="Z106" i="56"/>
  <c r="AC106" i="56" s="1"/>
  <c r="AD106" i="56" s="1"/>
  <c r="G106" i="56"/>
  <c r="BC105" i="56"/>
  <c r="AX105" i="56"/>
  <c r="AT105" i="56"/>
  <c r="AP105" i="56"/>
  <c r="AL105" i="56"/>
  <c r="AH105" i="56"/>
  <c r="Z105" i="56"/>
  <c r="AC105" i="56"/>
  <c r="AD105" i="56" s="1"/>
  <c r="G105" i="56"/>
  <c r="BC104" i="56"/>
  <c r="AX104" i="56"/>
  <c r="AT104" i="56"/>
  <c r="AP104" i="56"/>
  <c r="AL104" i="56"/>
  <c r="AH104" i="56"/>
  <c r="Z104" i="56"/>
  <c r="AC104" i="56"/>
  <c r="AD104" i="56" s="1"/>
  <c r="G104" i="56"/>
  <c r="BC103" i="56"/>
  <c r="AX103" i="56"/>
  <c r="AT103" i="56"/>
  <c r="AP103" i="56"/>
  <c r="AL103" i="56"/>
  <c r="AH103" i="56"/>
  <c r="Z103" i="56"/>
  <c r="AC103" i="56"/>
  <c r="AD103" i="56" s="1"/>
  <c r="G103" i="56"/>
  <c r="BC102" i="56"/>
  <c r="AX102" i="56"/>
  <c r="AT102" i="56"/>
  <c r="AP102" i="56"/>
  <c r="AL102" i="56"/>
  <c r="AH102" i="56"/>
  <c r="Z102" i="56"/>
  <c r="AC102" i="56"/>
  <c r="AD102" i="56" s="1"/>
  <c r="G102" i="56"/>
  <c r="BC101" i="56"/>
  <c r="AX101" i="56"/>
  <c r="AT101" i="56"/>
  <c r="AP101" i="56"/>
  <c r="AL101" i="56"/>
  <c r="AH101" i="56"/>
  <c r="Z101" i="56"/>
  <c r="AC101" i="56"/>
  <c r="AD101" i="56" s="1"/>
  <c r="G101" i="56"/>
  <c r="BC100" i="56"/>
  <c r="AX100" i="56"/>
  <c r="AT100" i="56"/>
  <c r="AP100" i="56"/>
  <c r="AL100" i="56"/>
  <c r="AH100" i="56"/>
  <c r="AH100" i="83" s="1"/>
  <c r="Z100" i="56"/>
  <c r="AC100" i="56"/>
  <c r="AD100" i="56" s="1"/>
  <c r="G100" i="56"/>
  <c r="BC99" i="56"/>
  <c r="AX99" i="56"/>
  <c r="AT99" i="56"/>
  <c r="AP99" i="56"/>
  <c r="AL99" i="56"/>
  <c r="AH99" i="56"/>
  <c r="Z99" i="56"/>
  <c r="AC99" i="56"/>
  <c r="AD99" i="56" s="1"/>
  <c r="G99" i="56"/>
  <c r="BC98" i="56"/>
  <c r="AX98" i="56"/>
  <c r="AT98" i="56"/>
  <c r="AP98" i="56"/>
  <c r="AL98" i="56"/>
  <c r="AH98" i="56"/>
  <c r="Z98" i="56"/>
  <c r="AC98" i="56" s="1"/>
  <c r="AD98" i="56" s="1"/>
  <c r="G98" i="56"/>
  <c r="BC97" i="56"/>
  <c r="AX97" i="56"/>
  <c r="AT97" i="56"/>
  <c r="AP97" i="56"/>
  <c r="AL97" i="56"/>
  <c r="AH97" i="56"/>
  <c r="Z97" i="56"/>
  <c r="AC97" i="56" s="1"/>
  <c r="AD97" i="56" s="1"/>
  <c r="G97" i="56"/>
  <c r="BC96" i="56"/>
  <c r="AX96" i="56"/>
  <c r="AT96" i="56"/>
  <c r="AP96" i="56"/>
  <c r="AP96" i="83" s="1"/>
  <c r="AL96" i="56"/>
  <c r="AH96" i="56"/>
  <c r="Z96" i="56"/>
  <c r="AC96" i="56" s="1"/>
  <c r="AD96" i="56" s="1"/>
  <c r="G96" i="56"/>
  <c r="BC95" i="56"/>
  <c r="AX95" i="56"/>
  <c r="AT95" i="56"/>
  <c r="AP95" i="56"/>
  <c r="AL95" i="56"/>
  <c r="AH95" i="56"/>
  <c r="Z95" i="56"/>
  <c r="Z95" i="83" s="1"/>
  <c r="G95" i="56"/>
  <c r="BC94" i="56"/>
  <c r="AX94" i="56"/>
  <c r="AT94" i="56"/>
  <c r="AP94" i="56"/>
  <c r="AL94" i="56"/>
  <c r="AH94" i="56"/>
  <c r="Z94" i="56"/>
  <c r="AC94" i="56"/>
  <c r="AD94" i="56"/>
  <c r="G94" i="56"/>
  <c r="BC93" i="56"/>
  <c r="AX93" i="56"/>
  <c r="AT93" i="56"/>
  <c r="AP93" i="56"/>
  <c r="AL93" i="56"/>
  <c r="AH93" i="56"/>
  <c r="Z93" i="56"/>
  <c r="AC93" i="56"/>
  <c r="AD93" i="56" s="1"/>
  <c r="G93" i="56"/>
  <c r="BC92" i="56"/>
  <c r="AX92" i="56"/>
  <c r="AT92" i="56"/>
  <c r="AP92" i="56"/>
  <c r="AL92" i="56"/>
  <c r="AH92" i="56"/>
  <c r="Z92" i="56"/>
  <c r="AC92" i="56"/>
  <c r="AD92" i="56" s="1"/>
  <c r="G92" i="56"/>
  <c r="BC91" i="56"/>
  <c r="AX91" i="56"/>
  <c r="AT91" i="56"/>
  <c r="AP91" i="56"/>
  <c r="AL91" i="56"/>
  <c r="AH91" i="56"/>
  <c r="AH91" i="83" s="1"/>
  <c r="Z91" i="56"/>
  <c r="AC91" i="56"/>
  <c r="AD91" i="56" s="1"/>
  <c r="G91" i="56"/>
  <c r="BC90" i="56"/>
  <c r="AX90" i="56"/>
  <c r="AT90" i="56"/>
  <c r="AP90" i="56"/>
  <c r="AL90" i="56"/>
  <c r="AH90" i="56"/>
  <c r="Z90" i="56"/>
  <c r="AC90" i="56"/>
  <c r="AD90" i="56" s="1"/>
  <c r="G90" i="56"/>
  <c r="BC89" i="56"/>
  <c r="AX89" i="56"/>
  <c r="AT89" i="56"/>
  <c r="AP89" i="56"/>
  <c r="AL89" i="56"/>
  <c r="AH89" i="56"/>
  <c r="Z89" i="56"/>
  <c r="AC89" i="56" s="1"/>
  <c r="AD89" i="56" s="1"/>
  <c r="G89" i="56"/>
  <c r="BC88" i="56"/>
  <c r="AX88" i="56"/>
  <c r="AT88" i="56"/>
  <c r="AP88" i="56"/>
  <c r="AL88" i="56"/>
  <c r="AH88" i="56"/>
  <c r="Z88" i="56"/>
  <c r="AC88" i="56" s="1"/>
  <c r="AD88" i="56" s="1"/>
  <c r="G88" i="56"/>
  <c r="BC87" i="56"/>
  <c r="AX87" i="56"/>
  <c r="AT87" i="56"/>
  <c r="AP87" i="56"/>
  <c r="AP87" i="83" s="1"/>
  <c r="AL87" i="56"/>
  <c r="AH87" i="56"/>
  <c r="Z87" i="56"/>
  <c r="AC87" i="56" s="1"/>
  <c r="AD87" i="56" s="1"/>
  <c r="G87" i="56"/>
  <c r="BC86" i="56"/>
  <c r="AX86" i="56"/>
  <c r="AT86" i="56"/>
  <c r="AP86" i="56"/>
  <c r="AL86" i="56"/>
  <c r="AH86" i="56"/>
  <c r="Z86" i="56"/>
  <c r="Z86" i="83" s="1"/>
  <c r="G86" i="56"/>
  <c r="BC85" i="56"/>
  <c r="AX85" i="56"/>
  <c r="AT85" i="56"/>
  <c r="AP85" i="56"/>
  <c r="AL85" i="56"/>
  <c r="AH85" i="56"/>
  <c r="Z85" i="56"/>
  <c r="AC85" i="56"/>
  <c r="AD85" i="56"/>
  <c r="G85" i="56"/>
  <c r="G85" i="83" s="1"/>
  <c r="BC84" i="56"/>
  <c r="AX84" i="56"/>
  <c r="AT84" i="56"/>
  <c r="AP84" i="56"/>
  <c r="AL84" i="56"/>
  <c r="AH84" i="56"/>
  <c r="Z84" i="56"/>
  <c r="AC84" i="56"/>
  <c r="AD84" i="56" s="1"/>
  <c r="G84" i="56"/>
  <c r="BC83" i="56"/>
  <c r="AX83" i="56"/>
  <c r="AT83" i="56"/>
  <c r="AP83" i="56"/>
  <c r="AL83" i="56"/>
  <c r="AH83" i="56"/>
  <c r="Z83" i="56"/>
  <c r="AC83" i="56"/>
  <c r="AD83" i="56" s="1"/>
  <c r="G83" i="56"/>
  <c r="BC82" i="56"/>
  <c r="AX82" i="56"/>
  <c r="AT82" i="56"/>
  <c r="AP82" i="56"/>
  <c r="AL82" i="56"/>
  <c r="AH82" i="56"/>
  <c r="Z82" i="56"/>
  <c r="AC82" i="56"/>
  <c r="AD82" i="56" s="1"/>
  <c r="G82" i="56"/>
  <c r="BC81" i="56"/>
  <c r="AX81" i="56"/>
  <c r="AT81" i="56"/>
  <c r="AP81" i="56"/>
  <c r="AL81" i="56"/>
  <c r="AH81" i="56"/>
  <c r="Z81" i="56"/>
  <c r="AC81" i="56"/>
  <c r="AD81" i="56" s="1"/>
  <c r="G81" i="56"/>
  <c r="BC80" i="56"/>
  <c r="AX80" i="56"/>
  <c r="AT80" i="56"/>
  <c r="AP80" i="56"/>
  <c r="AL80" i="56"/>
  <c r="AH80" i="56"/>
  <c r="Z80" i="56"/>
  <c r="AC80" i="56" s="1"/>
  <c r="AD80" i="56" s="1"/>
  <c r="G80" i="56"/>
  <c r="BC79" i="56"/>
  <c r="AX79" i="56"/>
  <c r="AT79" i="56"/>
  <c r="AP79" i="56"/>
  <c r="AL79" i="56"/>
  <c r="AH79" i="56"/>
  <c r="Z79" i="56"/>
  <c r="AC79" i="56" s="1"/>
  <c r="AD79" i="56" s="1"/>
  <c r="G79" i="56"/>
  <c r="BC78" i="56"/>
  <c r="AX78" i="56"/>
  <c r="AT78" i="56"/>
  <c r="AP78" i="56"/>
  <c r="AP78" i="83" s="1"/>
  <c r="AL78" i="56"/>
  <c r="AH78" i="56"/>
  <c r="Z78" i="56"/>
  <c r="AC78" i="56" s="1"/>
  <c r="G78" i="56"/>
  <c r="BC77" i="56"/>
  <c r="AX77" i="56"/>
  <c r="AT77" i="56"/>
  <c r="AP77" i="56"/>
  <c r="AL77" i="56"/>
  <c r="AH77" i="56"/>
  <c r="Z77" i="56"/>
  <c r="Z77" i="83" s="1"/>
  <c r="G77" i="56"/>
  <c r="BC76" i="56"/>
  <c r="AX76" i="56"/>
  <c r="AT76" i="56"/>
  <c r="AP76" i="56"/>
  <c r="AL76" i="56"/>
  <c r="AH76" i="56"/>
  <c r="Z76" i="56"/>
  <c r="AC76" i="56"/>
  <c r="AD76" i="56"/>
  <c r="G76" i="56"/>
  <c r="BC75" i="56"/>
  <c r="AX75" i="56"/>
  <c r="AT75" i="56"/>
  <c r="AP75" i="56"/>
  <c r="AL75" i="56"/>
  <c r="AH75" i="56"/>
  <c r="Z75" i="56"/>
  <c r="AC75" i="56"/>
  <c r="AD75" i="56" s="1"/>
  <c r="G75" i="56"/>
  <c r="BC74" i="56"/>
  <c r="AX74" i="56"/>
  <c r="AT74" i="56"/>
  <c r="AP74" i="56"/>
  <c r="AL74" i="56"/>
  <c r="AH74" i="56"/>
  <c r="Z74" i="56"/>
  <c r="AC74" i="56"/>
  <c r="AD74" i="56" s="1"/>
  <c r="G74" i="56"/>
  <c r="BC73" i="56"/>
  <c r="AX73" i="56"/>
  <c r="AT73" i="56"/>
  <c r="AP73" i="56"/>
  <c r="AL73" i="56"/>
  <c r="AH73" i="56"/>
  <c r="Z73" i="56"/>
  <c r="AC73" i="56"/>
  <c r="AD73" i="56" s="1"/>
  <c r="G73" i="56"/>
  <c r="BC72" i="56"/>
  <c r="AX72" i="56"/>
  <c r="AT72" i="56"/>
  <c r="AP72" i="56"/>
  <c r="AL72" i="56"/>
  <c r="AH72" i="56"/>
  <c r="Z72" i="56"/>
  <c r="AC72" i="56"/>
  <c r="AD72" i="56" s="1"/>
  <c r="G72" i="56"/>
  <c r="BC71" i="56"/>
  <c r="AX71" i="56"/>
  <c r="AT71" i="56"/>
  <c r="AP71" i="56"/>
  <c r="AL71" i="56"/>
  <c r="AH71" i="56"/>
  <c r="Z71" i="56"/>
  <c r="AC71" i="56" s="1"/>
  <c r="AD71" i="56" s="1"/>
  <c r="G71" i="56"/>
  <c r="BC70" i="56"/>
  <c r="AX70" i="56"/>
  <c r="AT70" i="56"/>
  <c r="AP70" i="56"/>
  <c r="AL70" i="56"/>
  <c r="AH70" i="56"/>
  <c r="Z70" i="56"/>
  <c r="AC70" i="56" s="1"/>
  <c r="AD70" i="56" s="1"/>
  <c r="G70" i="56"/>
  <c r="BC69" i="56"/>
  <c r="AX69" i="56"/>
  <c r="AT69" i="56"/>
  <c r="AP69" i="56"/>
  <c r="AP69" i="83" s="1"/>
  <c r="AL69" i="56"/>
  <c r="AH69" i="56"/>
  <c r="Z69" i="56"/>
  <c r="AC69" i="56" s="1"/>
  <c r="AD69" i="56" s="1"/>
  <c r="G69" i="56"/>
  <c r="BC68" i="56"/>
  <c r="AX68" i="56"/>
  <c r="AT68" i="56"/>
  <c r="AP68" i="56"/>
  <c r="AL68" i="56"/>
  <c r="AH68" i="56"/>
  <c r="Z68" i="56"/>
  <c r="AC68" i="56" s="1"/>
  <c r="AD68" i="56" s="1"/>
  <c r="G68" i="56"/>
  <c r="BC67" i="56"/>
  <c r="AX67" i="56"/>
  <c r="AT67" i="56"/>
  <c r="AP67" i="56"/>
  <c r="AL67" i="56"/>
  <c r="AH67" i="56"/>
  <c r="Z67" i="56"/>
  <c r="AC67" i="56"/>
  <c r="AD67" i="56"/>
  <c r="G67" i="56"/>
  <c r="G67" i="83" s="1"/>
  <c r="BC66" i="56"/>
  <c r="AX66" i="56"/>
  <c r="AT66" i="56"/>
  <c r="AP66" i="56"/>
  <c r="AL66" i="56"/>
  <c r="AH66" i="56"/>
  <c r="Z66" i="56"/>
  <c r="AC66" i="56"/>
  <c r="AD66" i="56" s="1"/>
  <c r="G66" i="56"/>
  <c r="BC65" i="56"/>
  <c r="AX65" i="56"/>
  <c r="AT65" i="56"/>
  <c r="AP65" i="56"/>
  <c r="AL65" i="56"/>
  <c r="AH65" i="56"/>
  <c r="Z65" i="56"/>
  <c r="AC65" i="56"/>
  <c r="AD65" i="56" s="1"/>
  <c r="G65" i="56"/>
  <c r="BC64" i="56"/>
  <c r="AX64" i="56"/>
  <c r="AT64" i="56"/>
  <c r="AP64" i="56"/>
  <c r="AL64" i="56"/>
  <c r="AH64" i="56"/>
  <c r="Z64" i="56"/>
  <c r="AC64" i="56"/>
  <c r="AD64" i="56" s="1"/>
  <c r="G64" i="56"/>
  <c r="BC63" i="56"/>
  <c r="AX63" i="56"/>
  <c r="AT63" i="56"/>
  <c r="AP63" i="56"/>
  <c r="AL63" i="56"/>
  <c r="AH63" i="56"/>
  <c r="Z63" i="56"/>
  <c r="AC63" i="56"/>
  <c r="AD63" i="56" s="1"/>
  <c r="G63" i="56"/>
  <c r="BC62" i="56"/>
  <c r="AX62" i="56"/>
  <c r="AT62" i="56"/>
  <c r="AP62" i="56"/>
  <c r="AL62" i="56"/>
  <c r="AH62" i="56"/>
  <c r="Z62" i="56"/>
  <c r="AC62" i="56" s="1"/>
  <c r="AD62" i="56" s="1"/>
  <c r="G62" i="56"/>
  <c r="BC61" i="56"/>
  <c r="AX61" i="56"/>
  <c r="AT61" i="56"/>
  <c r="AP61" i="56"/>
  <c r="AL61" i="56"/>
  <c r="AH61" i="56"/>
  <c r="Z61" i="56"/>
  <c r="AC61" i="56" s="1"/>
  <c r="AD61" i="56" s="1"/>
  <c r="G61" i="56"/>
  <c r="BC60" i="56"/>
  <c r="AX60" i="56"/>
  <c r="AT60" i="56"/>
  <c r="AP60" i="56"/>
  <c r="AL60" i="56"/>
  <c r="AH60" i="56"/>
  <c r="Z60" i="56"/>
  <c r="AC60" i="56" s="1"/>
  <c r="AD60" i="56" s="1"/>
  <c r="G60" i="56"/>
  <c r="BC59" i="56"/>
  <c r="AX59" i="56"/>
  <c r="AT59" i="56"/>
  <c r="AP59" i="56"/>
  <c r="AL59" i="56"/>
  <c r="AH59" i="56"/>
  <c r="Z59" i="56"/>
  <c r="AC59" i="56"/>
  <c r="AD59" i="56" s="1"/>
  <c r="G59" i="56"/>
  <c r="BC58" i="56"/>
  <c r="AX58" i="56"/>
  <c r="AT58" i="56"/>
  <c r="AP58" i="56"/>
  <c r="AL58" i="56"/>
  <c r="AH58" i="56"/>
  <c r="Z58" i="56"/>
  <c r="AC58" i="56" s="1"/>
  <c r="AD58" i="56" s="1"/>
  <c r="G58" i="56"/>
  <c r="BC57" i="56"/>
  <c r="AX57" i="56"/>
  <c r="AT57" i="56"/>
  <c r="AP57" i="56"/>
  <c r="AL57" i="56"/>
  <c r="AH57" i="56"/>
  <c r="Z57" i="56"/>
  <c r="AC57" i="56" s="1"/>
  <c r="AD57" i="56" s="1"/>
  <c r="G57" i="56"/>
  <c r="BC56" i="56"/>
  <c r="AX56" i="56"/>
  <c r="AT56" i="56"/>
  <c r="AP56" i="56"/>
  <c r="AL56" i="56"/>
  <c r="AH56" i="56"/>
  <c r="Z56" i="56"/>
  <c r="AC56" i="56" s="1"/>
  <c r="AD56" i="56" s="1"/>
  <c r="G56" i="56"/>
  <c r="BC55" i="56"/>
  <c r="AX55" i="56"/>
  <c r="AT55" i="56"/>
  <c r="AP55" i="56"/>
  <c r="AL55" i="56"/>
  <c r="AH55" i="56"/>
  <c r="Z55" i="56"/>
  <c r="Z55" i="83" s="1"/>
  <c r="G55" i="56"/>
  <c r="BC54" i="56"/>
  <c r="AX54" i="56"/>
  <c r="AT54" i="56"/>
  <c r="AP54" i="56"/>
  <c r="AL54" i="56"/>
  <c r="AH54" i="56"/>
  <c r="Z54" i="56"/>
  <c r="AC54" i="56"/>
  <c r="AD54" i="56" s="1"/>
  <c r="G54" i="56"/>
  <c r="BC53" i="56"/>
  <c r="AX53" i="56"/>
  <c r="AT53" i="56"/>
  <c r="AP53" i="56"/>
  <c r="AL53" i="56"/>
  <c r="AH53" i="56"/>
  <c r="Z53" i="56"/>
  <c r="AC53" i="56"/>
  <c r="AD53" i="56" s="1"/>
  <c r="G53" i="56"/>
  <c r="BC52" i="56"/>
  <c r="AX52" i="56"/>
  <c r="AT52" i="56"/>
  <c r="AP52" i="56"/>
  <c r="AL52" i="56"/>
  <c r="AH52" i="56"/>
  <c r="Z52" i="56"/>
  <c r="AC52" i="56"/>
  <c r="AD52" i="56" s="1"/>
  <c r="G52" i="56"/>
  <c r="BC51" i="56"/>
  <c r="AX51" i="56"/>
  <c r="AT51" i="56"/>
  <c r="AP51" i="56"/>
  <c r="AL51" i="56"/>
  <c r="AH51" i="56"/>
  <c r="Z51" i="56"/>
  <c r="AC51" i="56" s="1"/>
  <c r="AD51" i="56" s="1"/>
  <c r="G51" i="56"/>
  <c r="BC50" i="56"/>
  <c r="AX50" i="56"/>
  <c r="AT50" i="56"/>
  <c r="AP50" i="56"/>
  <c r="AL50" i="56"/>
  <c r="AH50" i="56"/>
  <c r="Z50" i="56"/>
  <c r="AC50" i="56"/>
  <c r="AD50" i="56" s="1"/>
  <c r="G50" i="56"/>
  <c r="BC49" i="56"/>
  <c r="AX49" i="56"/>
  <c r="AT49" i="56"/>
  <c r="AP49" i="56"/>
  <c r="AL49" i="56"/>
  <c r="AH49" i="56"/>
  <c r="Z49" i="56"/>
  <c r="AC49" i="56" s="1"/>
  <c r="AD49" i="56" s="1"/>
  <c r="G49" i="56"/>
  <c r="BC48" i="56"/>
  <c r="AX48" i="56"/>
  <c r="AT48" i="56"/>
  <c r="AP48" i="56"/>
  <c r="AL48" i="56"/>
  <c r="AH48" i="56"/>
  <c r="Z48" i="56"/>
  <c r="AC48" i="56" s="1"/>
  <c r="AD48" i="56" s="1"/>
  <c r="G48" i="56"/>
  <c r="BC47" i="56"/>
  <c r="AX47" i="56"/>
  <c r="AT47" i="56"/>
  <c r="AP47" i="56"/>
  <c r="AL47" i="56"/>
  <c r="AH47" i="56"/>
  <c r="Z47" i="56"/>
  <c r="AC47" i="56" s="1"/>
  <c r="AD47" i="56" s="1"/>
  <c r="G47" i="56"/>
  <c r="BC46" i="56"/>
  <c r="AX46" i="56"/>
  <c r="AT46" i="56"/>
  <c r="AP46" i="56"/>
  <c r="AL46" i="56"/>
  <c r="AH46" i="56"/>
  <c r="Z46" i="56"/>
  <c r="Z46" i="83" s="1"/>
  <c r="G46" i="56"/>
  <c r="BC45" i="56"/>
  <c r="AX45" i="56"/>
  <c r="AT45" i="56"/>
  <c r="AP45" i="56"/>
  <c r="AL45" i="56"/>
  <c r="AH45" i="56"/>
  <c r="Z45" i="56"/>
  <c r="AC45" i="56"/>
  <c r="AD45" i="56" s="1"/>
  <c r="G45" i="56"/>
  <c r="BC44" i="56"/>
  <c r="AX44" i="56"/>
  <c r="AT44" i="56"/>
  <c r="AP44" i="56"/>
  <c r="AL44" i="56"/>
  <c r="AH44" i="56"/>
  <c r="Z44" i="56"/>
  <c r="AC44" i="56"/>
  <c r="AD44" i="56" s="1"/>
  <c r="G44" i="56"/>
  <c r="BC43" i="56"/>
  <c r="AX43" i="56"/>
  <c r="AT43" i="56"/>
  <c r="AP43" i="56"/>
  <c r="AL43" i="56"/>
  <c r="AH43" i="56"/>
  <c r="Z43" i="56"/>
  <c r="AC43" i="56"/>
  <c r="AD43" i="56" s="1"/>
  <c r="G43" i="56"/>
  <c r="BC42" i="56"/>
  <c r="AX42" i="56"/>
  <c r="AT42" i="56"/>
  <c r="AP42" i="56"/>
  <c r="AL42" i="56"/>
  <c r="AH42" i="56"/>
  <c r="Z42" i="56"/>
  <c r="AC42" i="56" s="1"/>
  <c r="G42" i="56"/>
  <c r="BC41" i="56"/>
  <c r="AX41" i="56"/>
  <c r="AT41" i="56"/>
  <c r="AP41" i="56"/>
  <c r="AL41" i="56"/>
  <c r="AH41" i="56"/>
  <c r="Z41" i="56"/>
  <c r="AC41" i="56"/>
  <c r="AD41" i="56" s="1"/>
  <c r="G41" i="56"/>
  <c r="BC40" i="56"/>
  <c r="AX40" i="56"/>
  <c r="AT40" i="56"/>
  <c r="AP40" i="56"/>
  <c r="AL40" i="56"/>
  <c r="AH40" i="56"/>
  <c r="Z40" i="56"/>
  <c r="AC40" i="56" s="1"/>
  <c r="AD40" i="56" s="1"/>
  <c r="G40" i="56"/>
  <c r="BC39" i="56"/>
  <c r="AX39" i="56"/>
  <c r="AT39" i="56"/>
  <c r="AP39" i="56"/>
  <c r="AL39" i="56"/>
  <c r="AH39" i="56"/>
  <c r="Z39" i="56"/>
  <c r="AC39" i="56" s="1"/>
  <c r="G39" i="56"/>
  <c r="BC38" i="56"/>
  <c r="AX38" i="56"/>
  <c r="AT38" i="56"/>
  <c r="AP38" i="56"/>
  <c r="AP38" i="83" s="1"/>
  <c r="AL38" i="56"/>
  <c r="AH38" i="56"/>
  <c r="Z38" i="56"/>
  <c r="AC38" i="56" s="1"/>
  <c r="AD38" i="56" s="1"/>
  <c r="G38" i="56"/>
  <c r="BC37" i="56"/>
  <c r="AX37" i="56"/>
  <c r="AT37" i="56"/>
  <c r="AP37" i="56"/>
  <c r="AL37" i="56"/>
  <c r="AH37" i="56"/>
  <c r="Z37" i="56"/>
  <c r="Z37" i="83" s="1"/>
  <c r="G37" i="56"/>
  <c r="BC36" i="56"/>
  <c r="AX36" i="56"/>
  <c r="AT36" i="56"/>
  <c r="AP36" i="56"/>
  <c r="AL36" i="56"/>
  <c r="AH36" i="56"/>
  <c r="Z36" i="56"/>
  <c r="AC36" i="56"/>
  <c r="AD36" i="56" s="1"/>
  <c r="G36" i="56"/>
  <c r="BC35" i="56"/>
  <c r="AX35" i="56"/>
  <c r="AT35" i="56"/>
  <c r="AP35" i="56"/>
  <c r="AL35" i="56"/>
  <c r="AH35" i="56"/>
  <c r="Z35" i="56"/>
  <c r="AC35" i="56"/>
  <c r="AD35" i="56" s="1"/>
  <c r="G35" i="56"/>
  <c r="BC34" i="56"/>
  <c r="AX34" i="56"/>
  <c r="AT34" i="56"/>
  <c r="AP34" i="56"/>
  <c r="AL34" i="56"/>
  <c r="AH34" i="56"/>
  <c r="Z34" i="56"/>
  <c r="AC34" i="56"/>
  <c r="AD34" i="56" s="1"/>
  <c r="G34" i="56"/>
  <c r="BC33" i="56"/>
  <c r="AX33" i="56"/>
  <c r="AT33" i="56"/>
  <c r="AP33" i="56"/>
  <c r="AL33" i="56"/>
  <c r="AL33" i="83" s="1"/>
  <c r="AH33" i="56"/>
  <c r="Z33" i="56"/>
  <c r="AC33" i="56" s="1"/>
  <c r="AD33" i="56" s="1"/>
  <c r="G33" i="56"/>
  <c r="BC32" i="56"/>
  <c r="AX32" i="56"/>
  <c r="AT32" i="56"/>
  <c r="AP32" i="56"/>
  <c r="AL32" i="56"/>
  <c r="AH32" i="56"/>
  <c r="Z32" i="56"/>
  <c r="AC32" i="56"/>
  <c r="AD32" i="56" s="1"/>
  <c r="G32" i="56"/>
  <c r="BC31" i="56"/>
  <c r="AX31" i="56"/>
  <c r="AT31" i="56"/>
  <c r="AP31" i="56"/>
  <c r="AL31" i="56"/>
  <c r="AH31" i="56"/>
  <c r="Z31" i="56"/>
  <c r="AC31" i="56" s="1"/>
  <c r="AD31" i="56" s="1"/>
  <c r="G31" i="56"/>
  <c r="BC30" i="56"/>
  <c r="AX30" i="56"/>
  <c r="AT30" i="56"/>
  <c r="AP30" i="56"/>
  <c r="AL30" i="56"/>
  <c r="AH30" i="56"/>
  <c r="Z30" i="56"/>
  <c r="AC30" i="56" s="1"/>
  <c r="G30" i="56"/>
  <c r="BC29" i="56"/>
  <c r="AX29" i="56"/>
  <c r="AT29" i="56"/>
  <c r="AP29" i="56"/>
  <c r="AL29" i="56"/>
  <c r="AH29" i="56"/>
  <c r="Z29" i="56"/>
  <c r="AC29" i="56" s="1"/>
  <c r="AD29" i="56" s="1"/>
  <c r="G29" i="56"/>
  <c r="BC28" i="56"/>
  <c r="AX28" i="56"/>
  <c r="AT28" i="56"/>
  <c r="AP28" i="56"/>
  <c r="AL28" i="56"/>
  <c r="AH28" i="56"/>
  <c r="Z28" i="56"/>
  <c r="Z28" i="83" s="1"/>
  <c r="G28" i="56"/>
  <c r="BC27" i="56"/>
  <c r="AX27" i="56"/>
  <c r="AT27" i="56"/>
  <c r="AP27" i="56"/>
  <c r="AL27" i="56"/>
  <c r="AH27" i="56"/>
  <c r="Z27" i="56"/>
  <c r="AC27" i="56"/>
  <c r="AD27" i="56" s="1"/>
  <c r="G27" i="56"/>
  <c r="BC26" i="56"/>
  <c r="AX26" i="56"/>
  <c r="AT26" i="56"/>
  <c r="AP26" i="56"/>
  <c r="AL26" i="56"/>
  <c r="AH26" i="56"/>
  <c r="Z26" i="56"/>
  <c r="AC26" i="56"/>
  <c r="AD26" i="56" s="1"/>
  <c r="G26" i="56"/>
  <c r="BC25" i="56"/>
  <c r="AX25" i="56"/>
  <c r="AT25" i="56"/>
  <c r="AP25" i="56"/>
  <c r="AL25" i="56"/>
  <c r="AH25" i="56"/>
  <c r="Z25" i="56"/>
  <c r="AC25" i="56"/>
  <c r="AD25" i="56" s="1"/>
  <c r="G25" i="56"/>
  <c r="BC24" i="56"/>
  <c r="AX24" i="56"/>
  <c r="AT24" i="56"/>
  <c r="AP24" i="56"/>
  <c r="AL24" i="56"/>
  <c r="AH24" i="56"/>
  <c r="Z24" i="56"/>
  <c r="AC24" i="56"/>
  <c r="AD24" i="56" s="1"/>
  <c r="G24" i="56"/>
  <c r="BC23" i="56"/>
  <c r="AX23" i="56"/>
  <c r="AT23" i="56"/>
  <c r="AP23" i="56"/>
  <c r="AL23" i="56"/>
  <c r="AH23" i="56"/>
  <c r="Z23" i="56"/>
  <c r="AC23" i="56"/>
  <c r="AD23" i="56" s="1"/>
  <c r="G23" i="56"/>
  <c r="BC22" i="56"/>
  <c r="AX22" i="56"/>
  <c r="AT22" i="56"/>
  <c r="AP22" i="56"/>
  <c r="AL22" i="56"/>
  <c r="AH22" i="56"/>
  <c r="Z22" i="56"/>
  <c r="AC22" i="56"/>
  <c r="AD22" i="56" s="1"/>
  <c r="G22" i="56"/>
  <c r="BC21" i="56"/>
  <c r="AX21" i="56"/>
  <c r="AT21" i="56"/>
  <c r="AP21" i="56"/>
  <c r="AL21" i="56"/>
  <c r="AH21" i="56"/>
  <c r="Z21" i="56"/>
  <c r="AC21" i="56" s="1"/>
  <c r="AD21" i="56" s="1"/>
  <c r="G21" i="56"/>
  <c r="BC20" i="56"/>
  <c r="AX20" i="56"/>
  <c r="AT20" i="56"/>
  <c r="AP20" i="56"/>
  <c r="AL20" i="56"/>
  <c r="AH20" i="56"/>
  <c r="Z20" i="56"/>
  <c r="AC20" i="56" s="1"/>
  <c r="AD20" i="56" s="1"/>
  <c r="G20" i="56"/>
  <c r="BC19" i="56"/>
  <c r="AX19" i="56"/>
  <c r="AT19" i="56"/>
  <c r="AP19" i="56"/>
  <c r="AL19" i="56"/>
  <c r="AH19" i="56"/>
  <c r="Z19" i="56"/>
  <c r="AC19" i="56"/>
  <c r="AD19" i="56" s="1"/>
  <c r="G19" i="56"/>
  <c r="BC18" i="56"/>
  <c r="AX18" i="56"/>
  <c r="AT18" i="56"/>
  <c r="AP18" i="56"/>
  <c r="AL18" i="56"/>
  <c r="AH18" i="56"/>
  <c r="Z18" i="56"/>
  <c r="AC18" i="56" s="1"/>
  <c r="G18" i="56"/>
  <c r="BC17" i="56"/>
  <c r="AX17" i="56"/>
  <c r="AT17" i="56"/>
  <c r="AP17" i="56"/>
  <c r="AL17" i="56"/>
  <c r="AH17" i="56"/>
  <c r="Z17" i="56"/>
  <c r="AC17" i="56" s="1"/>
  <c r="AD17" i="56" s="1"/>
  <c r="G17" i="56"/>
  <c r="BC16" i="56"/>
  <c r="AX16" i="56"/>
  <c r="AT16" i="56"/>
  <c r="AP16" i="56"/>
  <c r="AL16" i="56"/>
  <c r="AL16" i="83" s="1"/>
  <c r="AH16" i="56"/>
  <c r="Z16" i="56"/>
  <c r="AC16" i="56" s="1"/>
  <c r="AD16" i="56" s="1"/>
  <c r="G16" i="56"/>
  <c r="BC15" i="56"/>
  <c r="AX15" i="56"/>
  <c r="AT15" i="56"/>
  <c r="AP15" i="56"/>
  <c r="AL15" i="56"/>
  <c r="AH15" i="56"/>
  <c r="Z15" i="56"/>
  <c r="Z15" i="83" s="1"/>
  <c r="G15" i="56"/>
  <c r="BC14" i="56"/>
  <c r="AX14" i="56"/>
  <c r="AT14" i="56"/>
  <c r="AP14" i="56"/>
  <c r="AL14" i="56"/>
  <c r="AH14" i="56"/>
  <c r="Z14" i="56"/>
  <c r="AC14" i="56"/>
  <c r="AD14" i="56" s="1"/>
  <c r="G14" i="56"/>
  <c r="BC13" i="56"/>
  <c r="AX13" i="56"/>
  <c r="AT13" i="56"/>
  <c r="AP13" i="56"/>
  <c r="AL13" i="56"/>
  <c r="AH13" i="56"/>
  <c r="Z13" i="56"/>
  <c r="AC13" i="56" s="1"/>
  <c r="AD13" i="56" s="1"/>
  <c r="G13" i="56"/>
  <c r="BC12" i="56"/>
  <c r="AX12" i="56"/>
  <c r="AT12" i="56"/>
  <c r="AP12" i="56"/>
  <c r="AP12" i="83" s="1"/>
  <c r="AL12" i="56"/>
  <c r="AH12" i="56"/>
  <c r="Z12" i="56"/>
  <c r="AC12" i="56" s="1"/>
  <c r="AD12" i="56" s="1"/>
  <c r="G12" i="56"/>
  <c r="BC11" i="56"/>
  <c r="AX11" i="56"/>
  <c r="AT11" i="56"/>
  <c r="AP11" i="56"/>
  <c r="AL11" i="56"/>
  <c r="AH11" i="56"/>
  <c r="Z11" i="56"/>
  <c r="AC11" i="56" s="1"/>
  <c r="AD11" i="56" s="1"/>
  <c r="G11" i="56"/>
  <c r="BC10" i="56"/>
  <c r="AX10" i="56"/>
  <c r="AT10" i="56"/>
  <c r="AP10" i="56"/>
  <c r="AL10" i="56"/>
  <c r="AH10" i="56"/>
  <c r="Z10" i="56"/>
  <c r="AC10" i="56"/>
  <c r="AD10" i="56"/>
  <c r="G10" i="56"/>
  <c r="BC9" i="56"/>
  <c r="AX9" i="56"/>
  <c r="AT9" i="56"/>
  <c r="AP9" i="56"/>
  <c r="AL9" i="56"/>
  <c r="AH9" i="56"/>
  <c r="Z9" i="56"/>
  <c r="AC9" i="56"/>
  <c r="AD9" i="56" s="1"/>
  <c r="G9" i="56"/>
  <c r="BC8" i="56"/>
  <c r="AX8" i="56"/>
  <c r="AT8" i="56"/>
  <c r="AP8" i="56"/>
  <c r="AL8" i="56"/>
  <c r="AH8" i="56"/>
  <c r="Z8" i="56"/>
  <c r="AC8" i="56"/>
  <c r="AD8" i="56" s="1"/>
  <c r="G8" i="56"/>
  <c r="BC7" i="56"/>
  <c r="AX7" i="56"/>
  <c r="AT7" i="56"/>
  <c r="AP7" i="56"/>
  <c r="AL7" i="56"/>
  <c r="AH7" i="56"/>
  <c r="AH7" i="83" s="1"/>
  <c r="Z7" i="56"/>
  <c r="AC7" i="56"/>
  <c r="AD7" i="56" s="1"/>
  <c r="G7" i="56"/>
  <c r="BC6" i="56"/>
  <c r="AX6" i="56"/>
  <c r="AT6" i="56"/>
  <c r="AP6" i="56"/>
  <c r="AL6" i="56"/>
  <c r="AH6" i="56"/>
  <c r="Z6" i="56"/>
  <c r="AC6" i="56"/>
  <c r="AD6" i="56" s="1"/>
  <c r="G6" i="56"/>
  <c r="G6" i="83" s="1"/>
  <c r="BC5" i="56"/>
  <c r="AX5" i="56"/>
  <c r="AT5" i="56"/>
  <c r="AP5" i="56"/>
  <c r="AL5" i="56"/>
  <c r="AH5" i="56"/>
  <c r="Z5" i="56"/>
  <c r="AC5" i="56"/>
  <c r="AD5" i="56" s="1"/>
  <c r="G5" i="56"/>
  <c r="BC4" i="56"/>
  <c r="AX4" i="56"/>
  <c r="AT4" i="56"/>
  <c r="AP4" i="56"/>
  <c r="AL4" i="56"/>
  <c r="AH4" i="56"/>
  <c r="Z4" i="56"/>
  <c r="AC4" i="56"/>
  <c r="AD4" i="56" s="1"/>
  <c r="G4" i="56"/>
  <c r="BC3" i="56"/>
  <c r="AX3" i="56"/>
  <c r="AT3" i="56"/>
  <c r="AP3" i="56"/>
  <c r="AL3" i="56"/>
  <c r="AH3" i="56"/>
  <c r="Z3" i="56"/>
  <c r="AC3" i="56" s="1"/>
  <c r="AD3" i="56" s="1"/>
  <c r="G3" i="56"/>
  <c r="BC2" i="56"/>
  <c r="AX2" i="56"/>
  <c r="AT2" i="56"/>
  <c r="AP2" i="56"/>
  <c r="AL2" i="56"/>
  <c r="AH2" i="56"/>
  <c r="Z2" i="56"/>
  <c r="AC2" i="56"/>
  <c r="AD2" i="56" s="1"/>
  <c r="G2" i="56"/>
  <c r="J20" i="78"/>
  <c r="J9" i="78"/>
  <c r="J10" i="78"/>
  <c r="J11" i="78"/>
  <c r="J13" i="78"/>
  <c r="BC337" i="79"/>
  <c r="AX337" i="79"/>
  <c r="AT337" i="79"/>
  <c r="AP337" i="79"/>
  <c r="AL337" i="79"/>
  <c r="AH337" i="79"/>
  <c r="Z337" i="79"/>
  <c r="AC337" i="79" s="1"/>
  <c r="BC336" i="79"/>
  <c r="AX336" i="79"/>
  <c r="AT336" i="79"/>
  <c r="AP336" i="79"/>
  <c r="AL336" i="79"/>
  <c r="AL336" i="83" s="1"/>
  <c r="AH336" i="79"/>
  <c r="Z336" i="79"/>
  <c r="AC336" i="79"/>
  <c r="AD336" i="79" s="1"/>
  <c r="BC335" i="79"/>
  <c r="AX335" i="79"/>
  <c r="AT335" i="79"/>
  <c r="AP335" i="79"/>
  <c r="AL335" i="79"/>
  <c r="AH335" i="79"/>
  <c r="Z335" i="79"/>
  <c r="AC335" i="79"/>
  <c r="AD335" i="79" s="1"/>
  <c r="BC334" i="79"/>
  <c r="AX334" i="79"/>
  <c r="AT334" i="79"/>
  <c r="AP334" i="79"/>
  <c r="AL334" i="79"/>
  <c r="AH334" i="79"/>
  <c r="Z334" i="79"/>
  <c r="AC334" i="79" s="1"/>
  <c r="AD334" i="79" s="1"/>
  <c r="BC333" i="79"/>
  <c r="AX333" i="79"/>
  <c r="AT333" i="79"/>
  <c r="AP333" i="79"/>
  <c r="AL333" i="79"/>
  <c r="AH333" i="79"/>
  <c r="Z333" i="79"/>
  <c r="AC333" i="79"/>
  <c r="AD333" i="79" s="1"/>
  <c r="BC332" i="79"/>
  <c r="AX332" i="79"/>
  <c r="AT332" i="79"/>
  <c r="AP332" i="79"/>
  <c r="AL332" i="79"/>
  <c r="AH332" i="79"/>
  <c r="Z332" i="79"/>
  <c r="AC332" i="79"/>
  <c r="AD332" i="79" s="1"/>
  <c r="BC331" i="79"/>
  <c r="AX331" i="79"/>
  <c r="AT331" i="79"/>
  <c r="AP331" i="79"/>
  <c r="AL331" i="79"/>
  <c r="AH331" i="79"/>
  <c r="Z331" i="79"/>
  <c r="AC331" i="79" s="1"/>
  <c r="AD331" i="79" s="1"/>
  <c r="BC330" i="79"/>
  <c r="AX330" i="79"/>
  <c r="AT330" i="79"/>
  <c r="AP330" i="79"/>
  <c r="AL330" i="79"/>
  <c r="AH330" i="79"/>
  <c r="Z330" i="79"/>
  <c r="AC330" i="79"/>
  <c r="AD330" i="79" s="1"/>
  <c r="BC329" i="79"/>
  <c r="AX329" i="79"/>
  <c r="AT329" i="79"/>
  <c r="AP329" i="79"/>
  <c r="AL329" i="79"/>
  <c r="AH329" i="79"/>
  <c r="Z329" i="79"/>
  <c r="AC329" i="79"/>
  <c r="AD329" i="79" s="1"/>
  <c r="BC328" i="79"/>
  <c r="AX328" i="79"/>
  <c r="AT328" i="79"/>
  <c r="AP328" i="79"/>
  <c r="AL328" i="79"/>
  <c r="AH328" i="79"/>
  <c r="Z328" i="79"/>
  <c r="AC328" i="79" s="1"/>
  <c r="AD328" i="79" s="1"/>
  <c r="BC327" i="79"/>
  <c r="AX327" i="79"/>
  <c r="AT327" i="79"/>
  <c r="AP327" i="79"/>
  <c r="AL327" i="79"/>
  <c r="AH327" i="79"/>
  <c r="Z327" i="79"/>
  <c r="AC327" i="79"/>
  <c r="AD327" i="79" s="1"/>
  <c r="N327" i="79"/>
  <c r="BC326" i="79"/>
  <c r="AX326" i="79"/>
  <c r="AT326" i="79"/>
  <c r="AP326" i="79"/>
  <c r="AL326" i="79"/>
  <c r="AH326" i="79"/>
  <c r="Z326" i="79"/>
  <c r="AC326" i="79"/>
  <c r="AD326" i="79" s="1"/>
  <c r="N326" i="79"/>
  <c r="BC325" i="79"/>
  <c r="AX325" i="79"/>
  <c r="AT325" i="79"/>
  <c r="AP325" i="79"/>
  <c r="AL325" i="79"/>
  <c r="AH325" i="79"/>
  <c r="Z325" i="79"/>
  <c r="AC325" i="79"/>
  <c r="AD325" i="79" s="1"/>
  <c r="N325" i="79"/>
  <c r="BC324" i="79"/>
  <c r="AX324" i="79"/>
  <c r="AT324" i="79"/>
  <c r="AP324" i="79"/>
  <c r="AL324" i="79"/>
  <c r="AH324" i="79"/>
  <c r="Z324" i="79"/>
  <c r="AC324" i="79" s="1"/>
  <c r="N324" i="79"/>
  <c r="H324" i="79"/>
  <c r="BC323" i="79"/>
  <c r="AX323" i="79"/>
  <c r="AT323" i="79"/>
  <c r="AP323" i="79"/>
  <c r="AL323" i="79"/>
  <c r="AH323" i="79"/>
  <c r="Z323" i="79"/>
  <c r="AC323" i="79"/>
  <c r="AD323" i="79" s="1"/>
  <c r="N323" i="79"/>
  <c r="I323" i="79"/>
  <c r="BC322" i="79"/>
  <c r="AX322" i="79"/>
  <c r="AT322" i="79"/>
  <c r="AP322" i="79"/>
  <c r="AL322" i="79"/>
  <c r="AH322" i="79"/>
  <c r="Z322" i="79"/>
  <c r="AC322" i="79" s="1"/>
  <c r="N322" i="79"/>
  <c r="H322" i="79"/>
  <c r="BC321" i="79"/>
  <c r="AX321" i="79"/>
  <c r="AT321" i="79"/>
  <c r="AP321" i="79"/>
  <c r="AL321" i="79"/>
  <c r="AH321" i="79"/>
  <c r="Z321" i="79"/>
  <c r="AC321" i="79"/>
  <c r="AD321" i="79"/>
  <c r="N321" i="79"/>
  <c r="BC320" i="79"/>
  <c r="AX320" i="79"/>
  <c r="AT320" i="79"/>
  <c r="AP320" i="79"/>
  <c r="AL320" i="79"/>
  <c r="AH320" i="79"/>
  <c r="Z320" i="79"/>
  <c r="AC320" i="79" s="1"/>
  <c r="N320" i="79"/>
  <c r="BC319" i="79"/>
  <c r="AX319" i="79"/>
  <c r="AT319" i="79"/>
  <c r="AP319" i="79"/>
  <c r="AL319" i="79"/>
  <c r="AH319" i="79"/>
  <c r="Z319" i="79"/>
  <c r="AC319" i="79" s="1"/>
  <c r="AD319" i="79" s="1"/>
  <c r="N319" i="79"/>
  <c r="BC318" i="79"/>
  <c r="AX318" i="79"/>
  <c r="AT318" i="79"/>
  <c r="AP318" i="79"/>
  <c r="AL318" i="79"/>
  <c r="AH318" i="79"/>
  <c r="Z318" i="79"/>
  <c r="AC318" i="79"/>
  <c r="AD318" i="79" s="1"/>
  <c r="N318" i="79"/>
  <c r="BC317" i="79"/>
  <c r="AX317" i="79"/>
  <c r="AT317" i="79"/>
  <c r="AP317" i="79"/>
  <c r="AL317" i="79"/>
  <c r="AH317" i="79"/>
  <c r="Z317" i="79"/>
  <c r="AC317" i="79"/>
  <c r="AD317" i="79" s="1"/>
  <c r="N317" i="79"/>
  <c r="I317" i="79"/>
  <c r="BC316" i="79"/>
  <c r="AX316" i="79"/>
  <c r="AT316" i="79"/>
  <c r="AP316" i="79"/>
  <c r="AL316" i="79"/>
  <c r="AH316" i="79"/>
  <c r="Z316" i="79"/>
  <c r="AC316" i="79" s="1"/>
  <c r="AD316" i="79" s="1"/>
  <c r="N316" i="79"/>
  <c r="BC315" i="79"/>
  <c r="AX315" i="79"/>
  <c r="AT315" i="79"/>
  <c r="AP315" i="79"/>
  <c r="AL315" i="79"/>
  <c r="AH315" i="79"/>
  <c r="Z315" i="79"/>
  <c r="AC315" i="79"/>
  <c r="AD315" i="79" s="1"/>
  <c r="N315" i="79"/>
  <c r="BC314" i="79"/>
  <c r="AX314" i="79"/>
  <c r="AT314" i="79"/>
  <c r="AP314" i="79"/>
  <c r="AL314" i="79"/>
  <c r="AH314" i="79"/>
  <c r="Z314" i="79"/>
  <c r="AC314" i="79"/>
  <c r="AD314" i="79" s="1"/>
  <c r="N314" i="79"/>
  <c r="BC313" i="79"/>
  <c r="AX313" i="79"/>
  <c r="AT313" i="79"/>
  <c r="AP313" i="79"/>
  <c r="AL313" i="79"/>
  <c r="AH313" i="79"/>
  <c r="Z313" i="79"/>
  <c r="AC313" i="79" s="1"/>
  <c r="AD313" i="79" s="1"/>
  <c r="N313" i="79"/>
  <c r="BC312" i="79"/>
  <c r="AX312" i="79"/>
  <c r="AT312" i="79"/>
  <c r="AP312" i="79"/>
  <c r="AL312" i="79"/>
  <c r="AH312" i="79"/>
  <c r="Z312" i="79"/>
  <c r="AC312" i="79" s="1"/>
  <c r="N312" i="79"/>
  <c r="BC311" i="79"/>
  <c r="AX311" i="79"/>
  <c r="AT311" i="79"/>
  <c r="AP311" i="79"/>
  <c r="AL311" i="79"/>
  <c r="AH311" i="79"/>
  <c r="Z311" i="79"/>
  <c r="AC311" i="79"/>
  <c r="AD311" i="79" s="1"/>
  <c r="N311" i="79"/>
  <c r="BC310" i="79"/>
  <c r="AX310" i="79"/>
  <c r="AT310" i="79"/>
  <c r="AP310" i="79"/>
  <c r="AL310" i="79"/>
  <c r="AH310" i="79"/>
  <c r="AH310" i="83" s="1"/>
  <c r="Z310" i="79"/>
  <c r="AC310" i="79"/>
  <c r="AD310" i="79" s="1"/>
  <c r="N310" i="79"/>
  <c r="BC309" i="79"/>
  <c r="AX309" i="79"/>
  <c r="AT309" i="79"/>
  <c r="AP309" i="79"/>
  <c r="AL309" i="79"/>
  <c r="AH309" i="79"/>
  <c r="Z309" i="79"/>
  <c r="AC309" i="79"/>
  <c r="AD309" i="79" s="1"/>
  <c r="N309" i="79"/>
  <c r="N309" i="83" s="1"/>
  <c r="I309" i="79"/>
  <c r="BC308" i="79"/>
  <c r="AX308" i="79"/>
  <c r="AT308" i="79"/>
  <c r="AP308" i="79"/>
  <c r="AL308" i="79"/>
  <c r="AH308" i="79"/>
  <c r="Z308" i="79"/>
  <c r="AC308" i="79"/>
  <c r="AD308" i="79" s="1"/>
  <c r="N308" i="79"/>
  <c r="BC307" i="79"/>
  <c r="AX307" i="79"/>
  <c r="AT307" i="79"/>
  <c r="AP307" i="79"/>
  <c r="AL307" i="79"/>
  <c r="AH307" i="79"/>
  <c r="Z307" i="79"/>
  <c r="AC307" i="79" s="1"/>
  <c r="N307" i="79"/>
  <c r="I307" i="79"/>
  <c r="BC306" i="79"/>
  <c r="AX306" i="79"/>
  <c r="AT306" i="79"/>
  <c r="AP306" i="79"/>
  <c r="AL306" i="79"/>
  <c r="AH306" i="79"/>
  <c r="Z306" i="79"/>
  <c r="AC306" i="79" s="1"/>
  <c r="AD306" i="79" s="1"/>
  <c r="N306" i="79"/>
  <c r="H306" i="79"/>
  <c r="BC305" i="79"/>
  <c r="AX305" i="79"/>
  <c r="AT305" i="79"/>
  <c r="AP305" i="79"/>
  <c r="AL305" i="79"/>
  <c r="AH305" i="79"/>
  <c r="Z305" i="79"/>
  <c r="AC305" i="79"/>
  <c r="AD305" i="79"/>
  <c r="N305" i="79"/>
  <c r="I305" i="79"/>
  <c r="I305" i="83" s="1"/>
  <c r="BC304" i="79"/>
  <c r="AX304" i="79"/>
  <c r="AT304" i="79"/>
  <c r="AP304" i="79"/>
  <c r="AL304" i="79"/>
  <c r="AH304" i="79"/>
  <c r="Z304" i="79"/>
  <c r="AC304" i="79"/>
  <c r="AD304" i="79" s="1"/>
  <c r="N304" i="79"/>
  <c r="H304" i="79"/>
  <c r="BC303" i="79"/>
  <c r="AX303" i="79"/>
  <c r="AT303" i="79"/>
  <c r="AP303" i="79"/>
  <c r="AL303" i="79"/>
  <c r="AH303" i="79"/>
  <c r="Z303" i="79"/>
  <c r="AC303" i="79"/>
  <c r="AD303" i="79" s="1"/>
  <c r="N303" i="79"/>
  <c r="I303" i="79"/>
  <c r="BC302" i="79"/>
  <c r="AX302" i="79"/>
  <c r="AT302" i="79"/>
  <c r="AP302" i="79"/>
  <c r="AL302" i="79"/>
  <c r="AH302" i="79"/>
  <c r="Z302" i="79"/>
  <c r="AC302" i="79" s="1"/>
  <c r="N302" i="79"/>
  <c r="N302" i="83" s="1"/>
  <c r="H302" i="79"/>
  <c r="BC301" i="79"/>
  <c r="AX301" i="79"/>
  <c r="AT301" i="79"/>
  <c r="AP301" i="79"/>
  <c r="AL301" i="79"/>
  <c r="AH301" i="79"/>
  <c r="Z301" i="79"/>
  <c r="AC301" i="79"/>
  <c r="AD301" i="79" s="1"/>
  <c r="N301" i="79"/>
  <c r="I301" i="79"/>
  <c r="I301" i="83" s="1"/>
  <c r="BC300" i="79"/>
  <c r="AX300" i="79"/>
  <c r="AT300" i="79"/>
  <c r="AP300" i="79"/>
  <c r="AL300" i="79"/>
  <c r="AH300" i="79"/>
  <c r="Z300" i="79"/>
  <c r="AC300" i="79"/>
  <c r="AD300" i="79"/>
  <c r="N300" i="79"/>
  <c r="H300" i="79"/>
  <c r="BC299" i="79"/>
  <c r="AX299" i="79"/>
  <c r="AT299" i="79"/>
  <c r="AP299" i="79"/>
  <c r="AL299" i="79"/>
  <c r="AH299" i="79"/>
  <c r="Z299" i="79"/>
  <c r="AC299" i="79" s="1"/>
  <c r="AD299" i="79" s="1"/>
  <c r="N299" i="79"/>
  <c r="I299" i="79"/>
  <c r="BC298" i="79"/>
  <c r="AX298" i="79"/>
  <c r="AT298" i="79"/>
  <c r="AP298" i="79"/>
  <c r="AL298" i="79"/>
  <c r="AH298" i="79"/>
  <c r="Z298" i="79"/>
  <c r="AC298" i="79" s="1"/>
  <c r="N298" i="79"/>
  <c r="H298" i="79"/>
  <c r="BC297" i="79"/>
  <c r="AX297" i="79"/>
  <c r="AT297" i="79"/>
  <c r="AP297" i="79"/>
  <c r="AL297" i="79"/>
  <c r="AL297" i="83" s="1"/>
  <c r="AH297" i="79"/>
  <c r="Z297" i="79"/>
  <c r="AC297" i="79"/>
  <c r="AD297" i="79"/>
  <c r="N297" i="79"/>
  <c r="I297" i="79"/>
  <c r="I297" i="83" s="1"/>
  <c r="BC296" i="79"/>
  <c r="AX296" i="79"/>
  <c r="AT296" i="79"/>
  <c r="AP296" i="79"/>
  <c r="AL296" i="79"/>
  <c r="AH296" i="79"/>
  <c r="Z296" i="79"/>
  <c r="AC296" i="79" s="1"/>
  <c r="AD296" i="79" s="1"/>
  <c r="N296" i="79"/>
  <c r="H296" i="79"/>
  <c r="BC295" i="79"/>
  <c r="AX295" i="79"/>
  <c r="AT295" i="79"/>
  <c r="AP295" i="79"/>
  <c r="AL295" i="79"/>
  <c r="AH295" i="79"/>
  <c r="Z295" i="79"/>
  <c r="AC295" i="79"/>
  <c r="AD295" i="79" s="1"/>
  <c r="N295" i="79"/>
  <c r="H295" i="79"/>
  <c r="I295" i="79"/>
  <c r="BC294" i="79"/>
  <c r="AX294" i="79"/>
  <c r="AT294" i="79"/>
  <c r="AP294" i="79"/>
  <c r="AL294" i="79"/>
  <c r="AH294" i="79"/>
  <c r="Z294" i="79"/>
  <c r="AC294" i="79"/>
  <c r="AD294" i="79" s="1"/>
  <c r="N294" i="79"/>
  <c r="N294" i="83" s="1"/>
  <c r="I294" i="79"/>
  <c r="H294" i="79"/>
  <c r="BC293" i="79"/>
  <c r="AX293" i="79"/>
  <c r="AT293" i="79"/>
  <c r="AP293" i="79"/>
  <c r="AL293" i="79"/>
  <c r="AH293" i="79"/>
  <c r="Z293" i="79"/>
  <c r="AC293" i="79" s="1"/>
  <c r="AD293" i="79" s="1"/>
  <c r="N293" i="79"/>
  <c r="H293" i="79"/>
  <c r="I293" i="79"/>
  <c r="BC292" i="79"/>
  <c r="AX292" i="79"/>
  <c r="AT292" i="79"/>
  <c r="AP292" i="79"/>
  <c r="AL292" i="79"/>
  <c r="AH292" i="79"/>
  <c r="Z292" i="79"/>
  <c r="AC292" i="79"/>
  <c r="AD292" i="79" s="1"/>
  <c r="N292" i="79"/>
  <c r="H292" i="79"/>
  <c r="BC291" i="79"/>
  <c r="AX291" i="79"/>
  <c r="AT291" i="79"/>
  <c r="AP291" i="79"/>
  <c r="AL291" i="79"/>
  <c r="AH291" i="79"/>
  <c r="Z291" i="79"/>
  <c r="AC291" i="79" s="1"/>
  <c r="AD291" i="79" s="1"/>
  <c r="N291" i="79"/>
  <c r="H291" i="79"/>
  <c r="I291" i="79"/>
  <c r="BC290" i="79"/>
  <c r="AX290" i="79"/>
  <c r="AT290" i="79"/>
  <c r="AP290" i="79"/>
  <c r="AL290" i="79"/>
  <c r="AH290" i="79"/>
  <c r="Z290" i="79"/>
  <c r="AC290" i="79" s="1"/>
  <c r="AD290" i="79" s="1"/>
  <c r="N290" i="79"/>
  <c r="H290" i="79"/>
  <c r="BC289" i="79"/>
  <c r="AX289" i="79"/>
  <c r="AT289" i="79"/>
  <c r="AP289" i="79"/>
  <c r="AL289" i="79"/>
  <c r="AH289" i="79"/>
  <c r="Z289" i="79"/>
  <c r="AC289" i="79"/>
  <c r="AD289" i="79" s="1"/>
  <c r="N289" i="79"/>
  <c r="H289" i="79"/>
  <c r="I289" i="79"/>
  <c r="BC288" i="79"/>
  <c r="AX288" i="79"/>
  <c r="AT288" i="79"/>
  <c r="AP288" i="79"/>
  <c r="AL288" i="79"/>
  <c r="AH288" i="79"/>
  <c r="Z288" i="79"/>
  <c r="AC288" i="79"/>
  <c r="AD288" i="79" s="1"/>
  <c r="N288" i="79"/>
  <c r="I288" i="79"/>
  <c r="H288" i="79"/>
  <c r="BC287" i="79"/>
  <c r="AX287" i="79"/>
  <c r="AT287" i="79"/>
  <c r="AP287" i="79"/>
  <c r="AL287" i="79"/>
  <c r="AH287" i="79"/>
  <c r="Z287" i="79"/>
  <c r="AC287" i="79"/>
  <c r="AD287" i="79" s="1"/>
  <c r="N287" i="79"/>
  <c r="H287" i="79"/>
  <c r="I287" i="79"/>
  <c r="BC286" i="79"/>
  <c r="AX286" i="79"/>
  <c r="AT286" i="79"/>
  <c r="AP286" i="79"/>
  <c r="AL286" i="79"/>
  <c r="AH286" i="79"/>
  <c r="Z286" i="79"/>
  <c r="AC286" i="79"/>
  <c r="AD286" i="79" s="1"/>
  <c r="N286" i="79"/>
  <c r="H286" i="79"/>
  <c r="BC285" i="79"/>
  <c r="AX285" i="79"/>
  <c r="AT285" i="79"/>
  <c r="AP285" i="79"/>
  <c r="AL285" i="79"/>
  <c r="AH285" i="79"/>
  <c r="Z285" i="79"/>
  <c r="AC285" i="79" s="1"/>
  <c r="N285" i="79"/>
  <c r="H285" i="79"/>
  <c r="I285" i="79"/>
  <c r="BC284" i="79"/>
  <c r="AX284" i="79"/>
  <c r="AT284" i="79"/>
  <c r="AP284" i="79"/>
  <c r="AL284" i="79"/>
  <c r="AH284" i="79"/>
  <c r="Z284" i="79"/>
  <c r="AC284" i="79" s="1"/>
  <c r="N284" i="79"/>
  <c r="H284" i="79"/>
  <c r="BC283" i="79"/>
  <c r="AX283" i="79"/>
  <c r="AT283" i="79"/>
  <c r="AP283" i="79"/>
  <c r="AL283" i="79"/>
  <c r="AH283" i="79"/>
  <c r="Z283" i="79"/>
  <c r="AC283" i="79"/>
  <c r="AD283" i="79" s="1"/>
  <c r="N283" i="79"/>
  <c r="BC282" i="79"/>
  <c r="AX282" i="79"/>
  <c r="AT282" i="79"/>
  <c r="AP282" i="79"/>
  <c r="AL282" i="79"/>
  <c r="AH282" i="79"/>
  <c r="Z282" i="79"/>
  <c r="AC282" i="79" s="1"/>
  <c r="N282" i="79"/>
  <c r="H282" i="79"/>
  <c r="BC281" i="79"/>
  <c r="AX281" i="79"/>
  <c r="AT281" i="79"/>
  <c r="AP281" i="79"/>
  <c r="AL281" i="79"/>
  <c r="AH281" i="79"/>
  <c r="Z281" i="79"/>
  <c r="AC281" i="79"/>
  <c r="AD281" i="79" s="1"/>
  <c r="N281" i="79"/>
  <c r="I281" i="79"/>
  <c r="I281" i="83" s="1"/>
  <c r="BC280" i="79"/>
  <c r="AX280" i="79"/>
  <c r="AT280" i="79"/>
  <c r="AP280" i="79"/>
  <c r="AL280" i="79"/>
  <c r="AH280" i="79"/>
  <c r="Z280" i="79"/>
  <c r="AC280" i="79"/>
  <c r="AD280" i="79" s="1"/>
  <c r="N280" i="79"/>
  <c r="N280" i="83" s="1"/>
  <c r="H280" i="79"/>
  <c r="BC279" i="79"/>
  <c r="AX279" i="79"/>
  <c r="AT279" i="79"/>
  <c r="AP279" i="79"/>
  <c r="AL279" i="79"/>
  <c r="AH279" i="79"/>
  <c r="Z279" i="79"/>
  <c r="AC279" i="79"/>
  <c r="AD279" i="79" s="1"/>
  <c r="N279" i="79"/>
  <c r="BC278" i="79"/>
  <c r="AX278" i="79"/>
  <c r="AT278" i="79"/>
  <c r="AP278" i="79"/>
  <c r="AL278" i="79"/>
  <c r="AH278" i="79"/>
  <c r="Z278" i="79"/>
  <c r="AC278" i="79"/>
  <c r="AD278" i="79" s="1"/>
  <c r="N278" i="79"/>
  <c r="H278" i="79"/>
  <c r="BC277" i="79"/>
  <c r="AX277" i="79"/>
  <c r="AT277" i="79"/>
  <c r="AP277" i="79"/>
  <c r="AP277" i="83" s="1"/>
  <c r="AL277" i="79"/>
  <c r="AH277" i="79"/>
  <c r="Z277" i="79"/>
  <c r="AC277" i="79"/>
  <c r="AD277" i="79" s="1"/>
  <c r="N277" i="79"/>
  <c r="I277" i="79"/>
  <c r="BC276" i="79"/>
  <c r="AX276" i="79"/>
  <c r="AT276" i="79"/>
  <c r="AP276" i="79"/>
  <c r="AL276" i="79"/>
  <c r="AH276" i="79"/>
  <c r="Z276" i="79"/>
  <c r="AC276" i="79"/>
  <c r="AD276" i="79"/>
  <c r="N276" i="79"/>
  <c r="H276" i="79"/>
  <c r="BC275" i="79"/>
  <c r="AX275" i="79"/>
  <c r="AT275" i="79"/>
  <c r="AP275" i="79"/>
  <c r="AL275" i="79"/>
  <c r="AH275" i="79"/>
  <c r="Z275" i="79"/>
  <c r="AC275" i="79" s="1"/>
  <c r="AD275" i="79" s="1"/>
  <c r="N275" i="79"/>
  <c r="I275" i="79"/>
  <c r="I275" i="83" s="1"/>
  <c r="BC274" i="79"/>
  <c r="AX274" i="79"/>
  <c r="AT274" i="79"/>
  <c r="AP274" i="79"/>
  <c r="AL274" i="79"/>
  <c r="AH274" i="79"/>
  <c r="Z274" i="79"/>
  <c r="AC274" i="79" s="1"/>
  <c r="N274" i="79"/>
  <c r="H274" i="79"/>
  <c r="BC273" i="79"/>
  <c r="AX273" i="79"/>
  <c r="AT273" i="79"/>
  <c r="AP273" i="79"/>
  <c r="AL273" i="79"/>
  <c r="AH273" i="79"/>
  <c r="Z273" i="79"/>
  <c r="AC273" i="79"/>
  <c r="AD273" i="79" s="1"/>
  <c r="N273" i="79"/>
  <c r="I273" i="79"/>
  <c r="BC272" i="79"/>
  <c r="AX272" i="79"/>
  <c r="AT272" i="79"/>
  <c r="AP272" i="79"/>
  <c r="AL272" i="79"/>
  <c r="AH272" i="79"/>
  <c r="Z272" i="79"/>
  <c r="AC272" i="79" s="1"/>
  <c r="AD272" i="79" s="1"/>
  <c r="N272" i="79"/>
  <c r="H272" i="79"/>
  <c r="BC271" i="79"/>
  <c r="AX271" i="79"/>
  <c r="AT271" i="79"/>
  <c r="AP271" i="79"/>
  <c r="AL271" i="79"/>
  <c r="AH271" i="79"/>
  <c r="Z271" i="79"/>
  <c r="AC271" i="79"/>
  <c r="AD271" i="79" s="1"/>
  <c r="N271" i="79"/>
  <c r="H271" i="79"/>
  <c r="I271" i="79"/>
  <c r="BC270" i="79"/>
  <c r="AX270" i="79"/>
  <c r="AT270" i="79"/>
  <c r="AP270" i="79"/>
  <c r="AL270" i="79"/>
  <c r="AH270" i="79"/>
  <c r="Z270" i="79"/>
  <c r="AC270" i="79"/>
  <c r="AD270" i="79" s="1"/>
  <c r="N270" i="79"/>
  <c r="H270" i="79"/>
  <c r="H270" i="83" s="1"/>
  <c r="BC269" i="79"/>
  <c r="AX269" i="79"/>
  <c r="AT269" i="79"/>
  <c r="AP269" i="79"/>
  <c r="AL269" i="79"/>
  <c r="AH269" i="79"/>
  <c r="Z269" i="79"/>
  <c r="AC269" i="79"/>
  <c r="AD269" i="79"/>
  <c r="N269" i="79"/>
  <c r="I269" i="79"/>
  <c r="I269" i="83" s="1"/>
  <c r="BC268" i="79"/>
  <c r="AX268" i="79"/>
  <c r="AT268" i="79"/>
  <c r="AP268" i="79"/>
  <c r="AL268" i="79"/>
  <c r="AH268" i="79"/>
  <c r="Z268" i="79"/>
  <c r="AC268" i="79" s="1"/>
  <c r="AD268" i="79" s="1"/>
  <c r="N268" i="79"/>
  <c r="I268" i="79"/>
  <c r="H268" i="79"/>
  <c r="BC267" i="79"/>
  <c r="AX267" i="79"/>
  <c r="AT267" i="79"/>
  <c r="AP267" i="79"/>
  <c r="AL267" i="79"/>
  <c r="AH267" i="79"/>
  <c r="Z267" i="79"/>
  <c r="AC267" i="79"/>
  <c r="AD267" i="79" s="1"/>
  <c r="N267" i="79"/>
  <c r="H267" i="79"/>
  <c r="I267" i="79"/>
  <c r="I267" i="83" s="1"/>
  <c r="BC266" i="79"/>
  <c r="AX266" i="79"/>
  <c r="AT266" i="79"/>
  <c r="AP266" i="79"/>
  <c r="AL266" i="79"/>
  <c r="AH266" i="79"/>
  <c r="Z266" i="79"/>
  <c r="AC266" i="79" s="1"/>
  <c r="N266" i="79"/>
  <c r="H266" i="79"/>
  <c r="BC265" i="79"/>
  <c r="AX265" i="79"/>
  <c r="AT265" i="79"/>
  <c r="AP265" i="79"/>
  <c r="AL265" i="79"/>
  <c r="AL265" i="83" s="1"/>
  <c r="AH265" i="79"/>
  <c r="Z265" i="79"/>
  <c r="AC265" i="79"/>
  <c r="AD265" i="79" s="1"/>
  <c r="N265" i="79"/>
  <c r="H265" i="79"/>
  <c r="I265" i="79"/>
  <c r="I265" i="83" s="1"/>
  <c r="BC264" i="79"/>
  <c r="AX264" i="79"/>
  <c r="AT264" i="79"/>
  <c r="AP264" i="79"/>
  <c r="AL264" i="79"/>
  <c r="AH264" i="79"/>
  <c r="AH264" i="83" s="1"/>
  <c r="Z264" i="79"/>
  <c r="AC264" i="79"/>
  <c r="AD264" i="79" s="1"/>
  <c r="N264" i="79"/>
  <c r="H264" i="79"/>
  <c r="BC263" i="79"/>
  <c r="AX263" i="79"/>
  <c r="AT263" i="79"/>
  <c r="AP263" i="79"/>
  <c r="AL263" i="79"/>
  <c r="AH263" i="79"/>
  <c r="Z263" i="79"/>
  <c r="AC263" i="79"/>
  <c r="AD263" i="79" s="1"/>
  <c r="N263" i="79"/>
  <c r="I263" i="79"/>
  <c r="BC262" i="79"/>
  <c r="AX262" i="79"/>
  <c r="AT262" i="79"/>
  <c r="AP262" i="79"/>
  <c r="AL262" i="79"/>
  <c r="AH262" i="79"/>
  <c r="Z262" i="79"/>
  <c r="AC262" i="79" s="1"/>
  <c r="AD262" i="79" s="1"/>
  <c r="N262" i="79"/>
  <c r="I262" i="79"/>
  <c r="I262" i="83" s="1"/>
  <c r="H262" i="79"/>
  <c r="BC261" i="79"/>
  <c r="AX261" i="79"/>
  <c r="AT261" i="79"/>
  <c r="AP261" i="79"/>
  <c r="AL261" i="79"/>
  <c r="AH261" i="79"/>
  <c r="Z261" i="79"/>
  <c r="AC261" i="79"/>
  <c r="AD261" i="79" s="1"/>
  <c r="N261" i="79"/>
  <c r="H261" i="79"/>
  <c r="I261" i="79"/>
  <c r="I261" i="83" s="1"/>
  <c r="BC260" i="79"/>
  <c r="AX260" i="79"/>
  <c r="AT260" i="79"/>
  <c r="AP260" i="79"/>
  <c r="AL260" i="79"/>
  <c r="AH260" i="79"/>
  <c r="Z260" i="79"/>
  <c r="AC260" i="79"/>
  <c r="AD260" i="79" s="1"/>
  <c r="N260" i="79"/>
  <c r="H260" i="79"/>
  <c r="BC259" i="79"/>
  <c r="AX259" i="79"/>
  <c r="AT259" i="79"/>
  <c r="AP259" i="79"/>
  <c r="AL259" i="79"/>
  <c r="AH259" i="79"/>
  <c r="Z259" i="79"/>
  <c r="AC259" i="79"/>
  <c r="AD259" i="79" s="1"/>
  <c r="N259" i="79"/>
  <c r="I259" i="79"/>
  <c r="H259" i="79"/>
  <c r="BC258" i="79"/>
  <c r="AX258" i="79"/>
  <c r="AT258" i="79"/>
  <c r="AP258" i="79"/>
  <c r="AL258" i="79"/>
  <c r="AH258" i="79"/>
  <c r="Z258" i="79"/>
  <c r="AC258" i="79"/>
  <c r="AD258" i="79" s="1"/>
  <c r="N258" i="79"/>
  <c r="H258" i="79"/>
  <c r="BC257" i="79"/>
  <c r="AX257" i="79"/>
  <c r="AT257" i="79"/>
  <c r="AP257" i="79"/>
  <c r="AL257" i="79"/>
  <c r="AH257" i="79"/>
  <c r="Z257" i="79"/>
  <c r="AC257" i="79" s="1"/>
  <c r="AD257" i="79" s="1"/>
  <c r="N257" i="79"/>
  <c r="H257" i="79"/>
  <c r="I257" i="79"/>
  <c r="BC256" i="79"/>
  <c r="AX256" i="79"/>
  <c r="AT256" i="79"/>
  <c r="AP256" i="79"/>
  <c r="AL256" i="79"/>
  <c r="AH256" i="79"/>
  <c r="Z256" i="79"/>
  <c r="AC256" i="79" s="1"/>
  <c r="AD256" i="79" s="1"/>
  <c r="N256" i="79"/>
  <c r="H256" i="79"/>
  <c r="BC255" i="79"/>
  <c r="AX255" i="79"/>
  <c r="AT255" i="79"/>
  <c r="AP255" i="79"/>
  <c r="AP255" i="83" s="1"/>
  <c r="AL255" i="79"/>
  <c r="AH255" i="79"/>
  <c r="Z255" i="79"/>
  <c r="AC255" i="79"/>
  <c r="AD255" i="79" s="1"/>
  <c r="N255" i="79"/>
  <c r="I255" i="79"/>
  <c r="BC254" i="79"/>
  <c r="AX254" i="79"/>
  <c r="AT254" i="79"/>
  <c r="AP254" i="79"/>
  <c r="AL254" i="79"/>
  <c r="AL254" i="83" s="1"/>
  <c r="AH254" i="79"/>
  <c r="Z254" i="79"/>
  <c r="AC254" i="79"/>
  <c r="AD254" i="79"/>
  <c r="N254" i="79"/>
  <c r="H254" i="79"/>
  <c r="BC253" i="79"/>
  <c r="AX253" i="79"/>
  <c r="AT253" i="79"/>
  <c r="AP253" i="79"/>
  <c r="AL253" i="79"/>
  <c r="AH253" i="79"/>
  <c r="Z253" i="79"/>
  <c r="AC253" i="79"/>
  <c r="AD253" i="79" s="1"/>
  <c r="N253" i="79"/>
  <c r="H253" i="79"/>
  <c r="I253" i="79"/>
  <c r="I253" i="83" s="1"/>
  <c r="BC252" i="79"/>
  <c r="AX252" i="79"/>
  <c r="AT252" i="79"/>
  <c r="AP252" i="79"/>
  <c r="AL252" i="79"/>
  <c r="AH252" i="79"/>
  <c r="Z252" i="79"/>
  <c r="AC252" i="79" s="1"/>
  <c r="AD252" i="79" s="1"/>
  <c r="N252" i="79"/>
  <c r="H252" i="79"/>
  <c r="BC251" i="79"/>
  <c r="AX251" i="79"/>
  <c r="AT251" i="79"/>
  <c r="AP251" i="79"/>
  <c r="AL251" i="79"/>
  <c r="AH251" i="79"/>
  <c r="Z251" i="79"/>
  <c r="AC251" i="79"/>
  <c r="AD251" i="79"/>
  <c r="N251" i="79"/>
  <c r="BC250" i="79"/>
  <c r="AX250" i="79"/>
  <c r="AT250" i="79"/>
  <c r="AP250" i="79"/>
  <c r="AL250" i="79"/>
  <c r="AH250" i="79"/>
  <c r="Z250" i="79"/>
  <c r="AC250" i="79"/>
  <c r="AD250" i="79" s="1"/>
  <c r="N250" i="79"/>
  <c r="H250" i="79"/>
  <c r="BC249" i="79"/>
  <c r="AX249" i="79"/>
  <c r="AT249" i="79"/>
  <c r="AP249" i="79"/>
  <c r="AL249" i="79"/>
  <c r="AH249" i="79"/>
  <c r="Z249" i="79"/>
  <c r="AC249" i="79" s="1"/>
  <c r="AD249" i="79" s="1"/>
  <c r="N249" i="79"/>
  <c r="I249" i="79"/>
  <c r="BC248" i="79"/>
  <c r="AX248" i="79"/>
  <c r="AT248" i="79"/>
  <c r="AP248" i="79"/>
  <c r="AL248" i="79"/>
  <c r="AH248" i="79"/>
  <c r="Z248" i="79"/>
  <c r="AC248" i="79" s="1"/>
  <c r="AD248" i="79" s="1"/>
  <c r="N248" i="79"/>
  <c r="H248" i="79"/>
  <c r="BC247" i="79"/>
  <c r="AX247" i="79"/>
  <c r="AT247" i="79"/>
  <c r="AP247" i="79"/>
  <c r="AL247" i="79"/>
  <c r="AL247" i="83" s="1"/>
  <c r="AH247" i="79"/>
  <c r="Z247" i="79"/>
  <c r="AC247" i="79"/>
  <c r="AD247" i="79" s="1"/>
  <c r="N247" i="79"/>
  <c r="I247" i="79"/>
  <c r="I247" i="83" s="1"/>
  <c r="BC246" i="79"/>
  <c r="AX246" i="79"/>
  <c r="AT246" i="79"/>
  <c r="AP246" i="79"/>
  <c r="AL246" i="79"/>
  <c r="AH246" i="79"/>
  <c r="Z246" i="79"/>
  <c r="AC246" i="79" s="1"/>
  <c r="N246" i="79"/>
  <c r="H246" i="79"/>
  <c r="BC245" i="79"/>
  <c r="AX245" i="79"/>
  <c r="AT245" i="79"/>
  <c r="AP245" i="79"/>
  <c r="AL245" i="79"/>
  <c r="AH245" i="79"/>
  <c r="Z245" i="79"/>
  <c r="AC245" i="79"/>
  <c r="AD245" i="79"/>
  <c r="N245" i="79"/>
  <c r="I245" i="79"/>
  <c r="BC244" i="79"/>
  <c r="AX244" i="79"/>
  <c r="AT244" i="79"/>
  <c r="AP244" i="79"/>
  <c r="AL244" i="79"/>
  <c r="AH244" i="79"/>
  <c r="Z244" i="79"/>
  <c r="AC244" i="79" s="1"/>
  <c r="AD244" i="79" s="1"/>
  <c r="N244" i="79"/>
  <c r="N244" i="83" s="1"/>
  <c r="H244" i="79"/>
  <c r="BC243" i="79"/>
  <c r="AX243" i="79"/>
  <c r="AT243" i="79"/>
  <c r="AP243" i="79"/>
  <c r="AL243" i="79"/>
  <c r="AH243" i="79"/>
  <c r="Z243" i="79"/>
  <c r="AC243" i="79"/>
  <c r="AD243" i="79" s="1"/>
  <c r="N243" i="79"/>
  <c r="H243" i="79"/>
  <c r="I243" i="79"/>
  <c r="BC242" i="79"/>
  <c r="AX242" i="79"/>
  <c r="AT242" i="79"/>
  <c r="AP242" i="79"/>
  <c r="AL242" i="79"/>
  <c r="AH242" i="79"/>
  <c r="Z242" i="79"/>
  <c r="AC242" i="79"/>
  <c r="AD242" i="79" s="1"/>
  <c r="N242" i="79"/>
  <c r="H242" i="79"/>
  <c r="H242" i="83" s="1"/>
  <c r="BC241" i="79"/>
  <c r="AX241" i="79"/>
  <c r="AT241" i="79"/>
  <c r="AP241" i="79"/>
  <c r="AL241" i="79"/>
  <c r="AH241" i="79"/>
  <c r="Z241" i="79"/>
  <c r="AC241" i="79"/>
  <c r="AD241" i="79"/>
  <c r="N241" i="79"/>
  <c r="H241" i="79"/>
  <c r="I241" i="79"/>
  <c r="I241" i="83" s="1"/>
  <c r="BC240" i="79"/>
  <c r="AX240" i="79"/>
  <c r="AT240" i="79"/>
  <c r="AP240" i="79"/>
  <c r="AL240" i="79"/>
  <c r="AH240" i="79"/>
  <c r="Z240" i="79"/>
  <c r="AC240" i="79"/>
  <c r="AD240" i="79"/>
  <c r="N240" i="79"/>
  <c r="H240" i="79"/>
  <c r="BC239" i="79"/>
  <c r="AX239" i="79"/>
  <c r="AT239" i="79"/>
  <c r="AP239" i="79"/>
  <c r="AL239" i="79"/>
  <c r="AH239" i="79"/>
  <c r="Z239" i="79"/>
  <c r="AC239" i="79" s="1"/>
  <c r="AD239" i="79" s="1"/>
  <c r="N239" i="79"/>
  <c r="I239" i="79"/>
  <c r="BC238" i="79"/>
  <c r="AX238" i="79"/>
  <c r="AT238" i="79"/>
  <c r="AP238" i="79"/>
  <c r="AL238" i="79"/>
  <c r="AH238" i="79"/>
  <c r="Z238" i="79"/>
  <c r="AC238" i="79" s="1"/>
  <c r="N238" i="79"/>
  <c r="H238" i="79"/>
  <c r="BC237" i="79"/>
  <c r="AX237" i="79"/>
  <c r="AT237" i="79"/>
  <c r="AP237" i="79"/>
  <c r="AP237" i="83" s="1"/>
  <c r="AL237" i="79"/>
  <c r="AH237" i="79"/>
  <c r="Z237" i="79"/>
  <c r="AC237" i="79"/>
  <c r="AD237" i="79" s="1"/>
  <c r="N237" i="79"/>
  <c r="H237" i="79"/>
  <c r="I237" i="79"/>
  <c r="BC236" i="79"/>
  <c r="AX236" i="79"/>
  <c r="AT236" i="79"/>
  <c r="AP236" i="79"/>
  <c r="AL236" i="79"/>
  <c r="AH236" i="79"/>
  <c r="Z236" i="79"/>
  <c r="AC236" i="79"/>
  <c r="AD236" i="79" s="1"/>
  <c r="N236" i="79"/>
  <c r="H236" i="79"/>
  <c r="BC235" i="79"/>
  <c r="AX235" i="79"/>
  <c r="AT235" i="79"/>
  <c r="AP235" i="79"/>
  <c r="AL235" i="79"/>
  <c r="AL235" i="83" s="1"/>
  <c r="AH235" i="79"/>
  <c r="Z235" i="79"/>
  <c r="AC235" i="79"/>
  <c r="AD235" i="79"/>
  <c r="N235" i="79"/>
  <c r="BC234" i="79"/>
  <c r="AX234" i="79"/>
  <c r="AT234" i="79"/>
  <c r="AP234" i="79"/>
  <c r="AL234" i="79"/>
  <c r="AH234" i="79"/>
  <c r="Z234" i="79"/>
  <c r="AC234" i="79" s="1"/>
  <c r="AD234" i="79" s="1"/>
  <c r="N234" i="79"/>
  <c r="H234" i="79"/>
  <c r="BC233" i="79"/>
  <c r="AX233" i="79"/>
  <c r="AT233" i="79"/>
  <c r="AP233" i="79"/>
  <c r="AL233" i="79"/>
  <c r="AH233" i="79"/>
  <c r="Z233" i="79"/>
  <c r="AC233" i="79"/>
  <c r="AD233" i="79" s="1"/>
  <c r="N233" i="79"/>
  <c r="N233" i="83" s="1"/>
  <c r="BC232" i="79"/>
  <c r="AX232" i="79"/>
  <c r="AT232" i="79"/>
  <c r="AP232" i="79"/>
  <c r="AL232" i="79"/>
  <c r="AH232" i="79"/>
  <c r="Z232" i="79"/>
  <c r="AC232" i="79"/>
  <c r="AD232" i="79"/>
  <c r="N232" i="79"/>
  <c r="H232" i="79"/>
  <c r="BC231" i="79"/>
  <c r="AX231" i="79"/>
  <c r="AT231" i="79"/>
  <c r="AP231" i="79"/>
  <c r="AL231" i="79"/>
  <c r="AH231" i="79"/>
  <c r="Z231" i="79"/>
  <c r="AC231" i="79" s="1"/>
  <c r="AD231" i="79" s="1"/>
  <c r="N231" i="79"/>
  <c r="BC230" i="79"/>
  <c r="AX230" i="79"/>
  <c r="AT230" i="79"/>
  <c r="AP230" i="79"/>
  <c r="AP230" i="83" s="1"/>
  <c r="AL230" i="79"/>
  <c r="AH230" i="79"/>
  <c r="Z230" i="79"/>
  <c r="AC230" i="79"/>
  <c r="AD230" i="79" s="1"/>
  <c r="N230" i="79"/>
  <c r="H230" i="79"/>
  <c r="BC229" i="79"/>
  <c r="AX229" i="79"/>
  <c r="AT229" i="79"/>
  <c r="AP229" i="79"/>
  <c r="AL229" i="79"/>
  <c r="AL229" i="83" s="1"/>
  <c r="AH229" i="79"/>
  <c r="Z229" i="79"/>
  <c r="AC229" i="79"/>
  <c r="AD229" i="79" s="1"/>
  <c r="N229" i="79"/>
  <c r="BC228" i="79"/>
  <c r="AX228" i="79"/>
  <c r="AT228" i="79"/>
  <c r="AP228" i="79"/>
  <c r="AL228" i="79"/>
  <c r="AH228" i="79"/>
  <c r="Z228" i="79"/>
  <c r="AC228" i="79"/>
  <c r="AD228" i="79" s="1"/>
  <c r="N228" i="79"/>
  <c r="BC227" i="79"/>
  <c r="AX227" i="79"/>
  <c r="AT227" i="79"/>
  <c r="AP227" i="79"/>
  <c r="AL227" i="79"/>
  <c r="AH227" i="79"/>
  <c r="Z227" i="79"/>
  <c r="AC227" i="79" s="1"/>
  <c r="AD227" i="79" s="1"/>
  <c r="N227" i="79"/>
  <c r="BC226" i="79"/>
  <c r="AX226" i="79"/>
  <c r="AT226" i="79"/>
  <c r="AP226" i="79"/>
  <c r="AL226" i="79"/>
  <c r="AH226" i="79"/>
  <c r="Z226" i="79"/>
  <c r="AC226" i="79" s="1"/>
  <c r="N226" i="79"/>
  <c r="H226" i="79"/>
  <c r="BC225" i="79"/>
  <c r="AX225" i="79"/>
  <c r="AT225" i="79"/>
  <c r="AP225" i="79"/>
  <c r="AL225" i="79"/>
  <c r="AH225" i="79"/>
  <c r="Z225" i="79"/>
  <c r="AC225" i="79" s="1"/>
  <c r="N225" i="79"/>
  <c r="BC224" i="79"/>
  <c r="AX224" i="79"/>
  <c r="AT224" i="79"/>
  <c r="AP224" i="79"/>
  <c r="AL224" i="79"/>
  <c r="AH224" i="79"/>
  <c r="Z224" i="79"/>
  <c r="AC224" i="79"/>
  <c r="AD224" i="79" s="1"/>
  <c r="N224" i="79"/>
  <c r="H224" i="79"/>
  <c r="BC223" i="79"/>
  <c r="AX223" i="79"/>
  <c r="AT223" i="79"/>
  <c r="AP223" i="79"/>
  <c r="AL223" i="79"/>
  <c r="AH223" i="79"/>
  <c r="Z223" i="79"/>
  <c r="AC223" i="79"/>
  <c r="AD223" i="79" s="1"/>
  <c r="N223" i="79"/>
  <c r="BC222" i="79"/>
  <c r="AX222" i="79"/>
  <c r="AT222" i="79"/>
  <c r="AP222" i="79"/>
  <c r="AL222" i="79"/>
  <c r="AH222" i="79"/>
  <c r="Z222" i="79"/>
  <c r="AC222" i="79" s="1"/>
  <c r="AD222" i="79" s="1"/>
  <c r="N222" i="79"/>
  <c r="BC221" i="79"/>
  <c r="AX221" i="79"/>
  <c r="AT221" i="79"/>
  <c r="AP221" i="79"/>
  <c r="AL221" i="79"/>
  <c r="AH221" i="79"/>
  <c r="Z221" i="79"/>
  <c r="AC221" i="79" s="1"/>
  <c r="AD221" i="79" s="1"/>
  <c r="N221" i="79"/>
  <c r="BC220" i="79"/>
  <c r="AX220" i="79"/>
  <c r="AT220" i="79"/>
  <c r="AP220" i="79"/>
  <c r="AL220" i="79"/>
  <c r="AH220" i="79"/>
  <c r="Z220" i="79"/>
  <c r="AC220" i="79" s="1"/>
  <c r="AD220" i="79" s="1"/>
  <c r="N220" i="79"/>
  <c r="H220" i="79"/>
  <c r="BC219" i="79"/>
  <c r="AX219" i="79"/>
  <c r="AT219" i="79"/>
  <c r="AP219" i="79"/>
  <c r="AL219" i="79"/>
  <c r="AL219" i="83" s="1"/>
  <c r="AH219" i="79"/>
  <c r="Z219" i="79"/>
  <c r="AC219" i="79"/>
  <c r="AD219" i="79" s="1"/>
  <c r="N219" i="79"/>
  <c r="BC218" i="79"/>
  <c r="AX218" i="79"/>
  <c r="AT218" i="79"/>
  <c r="AP218" i="79"/>
  <c r="AL218" i="79"/>
  <c r="AH218" i="79"/>
  <c r="Z218" i="79"/>
  <c r="AC218" i="79"/>
  <c r="AD218" i="79" s="1"/>
  <c r="N218" i="79"/>
  <c r="H218" i="79"/>
  <c r="BC217" i="79"/>
  <c r="AX217" i="79"/>
  <c r="AT217" i="79"/>
  <c r="AP217" i="79"/>
  <c r="AL217" i="79"/>
  <c r="AH217" i="79"/>
  <c r="Z217" i="79"/>
  <c r="AC217" i="79" s="1"/>
  <c r="AD217" i="79" s="1"/>
  <c r="N217" i="79"/>
  <c r="N217" i="83" s="1"/>
  <c r="I217" i="79"/>
  <c r="BC216" i="79"/>
  <c r="AX216" i="79"/>
  <c r="AT216" i="79"/>
  <c r="AP216" i="79"/>
  <c r="AL216" i="79"/>
  <c r="AH216" i="79"/>
  <c r="Z216" i="79"/>
  <c r="AC216" i="79"/>
  <c r="AD216" i="79" s="1"/>
  <c r="N216" i="79"/>
  <c r="H216" i="79"/>
  <c r="BC215" i="79"/>
  <c r="AX215" i="79"/>
  <c r="AT215" i="79"/>
  <c r="AP215" i="79"/>
  <c r="AL215" i="79"/>
  <c r="AH215" i="79"/>
  <c r="Z215" i="79"/>
  <c r="AC215" i="79" s="1"/>
  <c r="AD215" i="79" s="1"/>
  <c r="N215" i="79"/>
  <c r="I215" i="79"/>
  <c r="BC214" i="79"/>
  <c r="AX214" i="79"/>
  <c r="AT214" i="79"/>
  <c r="AP214" i="79"/>
  <c r="AL214" i="79"/>
  <c r="AH214" i="79"/>
  <c r="Z214" i="79"/>
  <c r="AC214" i="79"/>
  <c r="AD214" i="79" s="1"/>
  <c r="N214" i="79"/>
  <c r="I214" i="79"/>
  <c r="H214" i="79"/>
  <c r="BC213" i="79"/>
  <c r="AX213" i="79"/>
  <c r="AT213" i="79"/>
  <c r="AP213" i="79"/>
  <c r="AL213" i="79"/>
  <c r="AH213" i="79"/>
  <c r="Z213" i="79"/>
  <c r="AC213" i="79"/>
  <c r="AD213" i="79" s="1"/>
  <c r="N213" i="79"/>
  <c r="H213" i="79"/>
  <c r="I213" i="79"/>
  <c r="BC212" i="79"/>
  <c r="AX212" i="79"/>
  <c r="AT212" i="79"/>
  <c r="AP212" i="79"/>
  <c r="AL212" i="79"/>
  <c r="AH212" i="79"/>
  <c r="Z212" i="79"/>
  <c r="AC212" i="79"/>
  <c r="AD212" i="79" s="1"/>
  <c r="N212" i="79"/>
  <c r="H212" i="79"/>
  <c r="BC211" i="79"/>
  <c r="AX211" i="79"/>
  <c r="AT211" i="79"/>
  <c r="AP211" i="79"/>
  <c r="AL211" i="79"/>
  <c r="AH211" i="79"/>
  <c r="Z211" i="79"/>
  <c r="AC211" i="79" s="1"/>
  <c r="AD211" i="79" s="1"/>
  <c r="N211" i="79"/>
  <c r="I211" i="79"/>
  <c r="BC210" i="79"/>
  <c r="AX210" i="79"/>
  <c r="AT210" i="79"/>
  <c r="AP210" i="79"/>
  <c r="AL210" i="79"/>
  <c r="AH210" i="79"/>
  <c r="Z210" i="79"/>
  <c r="AC210" i="79"/>
  <c r="AD210" i="79"/>
  <c r="N210" i="79"/>
  <c r="H210" i="79"/>
  <c r="BC209" i="79"/>
  <c r="AX209" i="79"/>
  <c r="AT209" i="79"/>
  <c r="AP209" i="79"/>
  <c r="AL209" i="79"/>
  <c r="AH209" i="79"/>
  <c r="Z209" i="79"/>
  <c r="AC209" i="79"/>
  <c r="AD209" i="79"/>
  <c r="N209" i="79"/>
  <c r="H209" i="79"/>
  <c r="I209" i="79"/>
  <c r="I209" i="83" s="1"/>
  <c r="BC208" i="79"/>
  <c r="AX208" i="79"/>
  <c r="AT208" i="79"/>
  <c r="AP208" i="79"/>
  <c r="AL208" i="79"/>
  <c r="AH208" i="79"/>
  <c r="AH208" i="83" s="1"/>
  <c r="Z208" i="79"/>
  <c r="AC208" i="79"/>
  <c r="AD208" i="79"/>
  <c r="N208" i="79"/>
  <c r="H208" i="79"/>
  <c r="BC207" i="79"/>
  <c r="AX207" i="79"/>
  <c r="AT207" i="79"/>
  <c r="AP207" i="79"/>
  <c r="AL207" i="79"/>
  <c r="AH207" i="79"/>
  <c r="Z207" i="79"/>
  <c r="AC207" i="79" s="1"/>
  <c r="AD207" i="79" s="1"/>
  <c r="N207" i="79"/>
  <c r="I207" i="79"/>
  <c r="I207" i="83" s="1"/>
  <c r="BC206" i="79"/>
  <c r="AX206" i="79"/>
  <c r="AT206" i="79"/>
  <c r="AP206" i="79"/>
  <c r="AL206" i="79"/>
  <c r="AH206" i="79"/>
  <c r="Z206" i="79"/>
  <c r="AC206" i="79"/>
  <c r="AD206" i="79" s="1"/>
  <c r="N206" i="79"/>
  <c r="I206" i="79"/>
  <c r="BC205" i="79"/>
  <c r="AX205" i="79"/>
  <c r="AT205" i="79"/>
  <c r="AP205" i="79"/>
  <c r="AL205" i="79"/>
  <c r="AH205" i="79"/>
  <c r="Z205" i="79"/>
  <c r="AC205" i="79" s="1"/>
  <c r="AD205" i="79" s="1"/>
  <c r="N205" i="79"/>
  <c r="H205" i="79"/>
  <c r="H205" i="83" s="1"/>
  <c r="BC204" i="79"/>
  <c r="AX204" i="79"/>
  <c r="AT204" i="79"/>
  <c r="AP204" i="79"/>
  <c r="AL204" i="79"/>
  <c r="AH204" i="79"/>
  <c r="Z204" i="79"/>
  <c r="AC204" i="79"/>
  <c r="AD204" i="79" s="1"/>
  <c r="N204" i="79"/>
  <c r="I204" i="79"/>
  <c r="BC203" i="79"/>
  <c r="AX203" i="79"/>
  <c r="AT203" i="79"/>
  <c r="AP203" i="79"/>
  <c r="AL203" i="79"/>
  <c r="AH203" i="79"/>
  <c r="Z203" i="79"/>
  <c r="AC203" i="79"/>
  <c r="AD203" i="79" s="1"/>
  <c r="N203" i="79"/>
  <c r="I203" i="79"/>
  <c r="BC202" i="79"/>
  <c r="AX202" i="79"/>
  <c r="AT202" i="79"/>
  <c r="AP202" i="79"/>
  <c r="AP202" i="83" s="1"/>
  <c r="AL202" i="79"/>
  <c r="AH202" i="79"/>
  <c r="Z202" i="79"/>
  <c r="AC202" i="79"/>
  <c r="AD202" i="79" s="1"/>
  <c r="N202" i="79"/>
  <c r="I202" i="79"/>
  <c r="BC201" i="79"/>
  <c r="AX201" i="79"/>
  <c r="AT201" i="79"/>
  <c r="AP201" i="79"/>
  <c r="AL201" i="79"/>
  <c r="AL201" i="83" s="1"/>
  <c r="AH201" i="79"/>
  <c r="Z201" i="79"/>
  <c r="AC201" i="79"/>
  <c r="AD201" i="79" s="1"/>
  <c r="N201" i="79"/>
  <c r="BC200" i="79"/>
  <c r="AX200" i="79"/>
  <c r="AT200" i="79"/>
  <c r="AP200" i="79"/>
  <c r="AL200" i="79"/>
  <c r="AH200" i="79"/>
  <c r="Z200" i="79"/>
  <c r="AC200" i="79"/>
  <c r="AD200" i="79" s="1"/>
  <c r="N200" i="79"/>
  <c r="BC199" i="79"/>
  <c r="AX199" i="79"/>
  <c r="AT199" i="79"/>
  <c r="AP199" i="79"/>
  <c r="AL199" i="79"/>
  <c r="AH199" i="79"/>
  <c r="Z199" i="79"/>
  <c r="AC199" i="79" s="1"/>
  <c r="AD199" i="79" s="1"/>
  <c r="N199" i="79"/>
  <c r="I199" i="79"/>
  <c r="BC198" i="79"/>
  <c r="AX198" i="79"/>
  <c r="AT198" i="79"/>
  <c r="AP198" i="79"/>
  <c r="AL198" i="79"/>
  <c r="AH198" i="79"/>
  <c r="Z198" i="79"/>
  <c r="AC198" i="79"/>
  <c r="AD198" i="79" s="1"/>
  <c r="N198" i="79"/>
  <c r="I198" i="79"/>
  <c r="I198" i="83" s="1"/>
  <c r="BC197" i="79"/>
  <c r="AX197" i="79"/>
  <c r="AT197" i="79"/>
  <c r="AP197" i="79"/>
  <c r="AL197" i="79"/>
  <c r="AH197" i="79"/>
  <c r="Z197" i="79"/>
  <c r="AC197" i="79"/>
  <c r="AD197" i="79"/>
  <c r="N197" i="79"/>
  <c r="I197" i="79"/>
  <c r="I197" i="83" s="1"/>
  <c r="H197" i="79"/>
  <c r="H197" i="83" s="1"/>
  <c r="BC196" i="79"/>
  <c r="AX196" i="79"/>
  <c r="AT196" i="79"/>
  <c r="AP196" i="79"/>
  <c r="AL196" i="79"/>
  <c r="AH196" i="79"/>
  <c r="Z196" i="79"/>
  <c r="AC196" i="79"/>
  <c r="AD196" i="79"/>
  <c r="N196" i="79"/>
  <c r="H196" i="79"/>
  <c r="I196" i="79"/>
  <c r="I196" i="83" s="1"/>
  <c r="BC195" i="79"/>
  <c r="AX195" i="79"/>
  <c r="AT195" i="79"/>
  <c r="AP195" i="79"/>
  <c r="AL195" i="79"/>
  <c r="AH195" i="79"/>
  <c r="Z195" i="79"/>
  <c r="AC195" i="79"/>
  <c r="AD195" i="79" s="1"/>
  <c r="N195" i="79"/>
  <c r="I195" i="79"/>
  <c r="I195" i="83" s="1"/>
  <c r="BC194" i="79"/>
  <c r="AX194" i="79"/>
  <c r="AT194" i="79"/>
  <c r="AP194" i="79"/>
  <c r="AL194" i="79"/>
  <c r="AH194" i="79"/>
  <c r="Z194" i="79"/>
  <c r="AC194" i="79"/>
  <c r="AD194" i="79" s="1"/>
  <c r="N194" i="79"/>
  <c r="I194" i="79"/>
  <c r="BC193" i="79"/>
  <c r="AX193" i="79"/>
  <c r="AT193" i="79"/>
  <c r="AP193" i="79"/>
  <c r="AL193" i="79"/>
  <c r="AH193" i="79"/>
  <c r="Z193" i="79"/>
  <c r="AC193" i="79"/>
  <c r="AD193" i="79" s="1"/>
  <c r="N193" i="79"/>
  <c r="H193" i="79"/>
  <c r="BC192" i="79"/>
  <c r="AX192" i="79"/>
  <c r="AT192" i="79"/>
  <c r="AP192" i="79"/>
  <c r="AL192" i="79"/>
  <c r="AH192" i="79"/>
  <c r="Z192" i="79"/>
  <c r="AC192" i="79"/>
  <c r="AD192" i="79" s="1"/>
  <c r="N192" i="79"/>
  <c r="I192" i="79"/>
  <c r="BC191" i="79"/>
  <c r="AX191" i="79"/>
  <c r="AT191" i="79"/>
  <c r="AP191" i="79"/>
  <c r="AL191" i="79"/>
  <c r="AH191" i="79"/>
  <c r="Z191" i="79"/>
  <c r="AC191" i="79"/>
  <c r="AD191" i="79" s="1"/>
  <c r="N191" i="79"/>
  <c r="I191" i="79"/>
  <c r="BC190" i="79"/>
  <c r="AX190" i="79"/>
  <c r="AT190" i="79"/>
  <c r="AP190" i="79"/>
  <c r="AL190" i="79"/>
  <c r="AH190" i="79"/>
  <c r="Z190" i="79"/>
  <c r="AC190" i="79" s="1"/>
  <c r="N190" i="79"/>
  <c r="I190" i="79"/>
  <c r="BC189" i="79"/>
  <c r="AX189" i="79"/>
  <c r="AT189" i="79"/>
  <c r="AP189" i="79"/>
  <c r="AL189" i="79"/>
  <c r="AH189" i="79"/>
  <c r="Z189" i="79"/>
  <c r="AC189" i="79"/>
  <c r="AD189" i="79" s="1"/>
  <c r="N189" i="79"/>
  <c r="H189" i="79"/>
  <c r="BC188" i="79"/>
  <c r="AX188" i="79"/>
  <c r="AT188" i="79"/>
  <c r="AP188" i="79"/>
  <c r="AL188" i="79"/>
  <c r="AH188" i="79"/>
  <c r="Z188" i="79"/>
  <c r="AC188" i="79" s="1"/>
  <c r="N188" i="79"/>
  <c r="I188" i="79"/>
  <c r="BC187" i="79"/>
  <c r="AX187" i="79"/>
  <c r="AT187" i="79"/>
  <c r="AP187" i="79"/>
  <c r="AL187" i="79"/>
  <c r="AH187" i="79"/>
  <c r="Z187" i="79"/>
  <c r="AC187" i="79"/>
  <c r="AD187" i="79" s="1"/>
  <c r="N187" i="79"/>
  <c r="I187" i="79"/>
  <c r="BC186" i="79"/>
  <c r="AX186" i="79"/>
  <c r="AT186" i="79"/>
  <c r="AP186" i="79"/>
  <c r="AL186" i="79"/>
  <c r="AH186" i="79"/>
  <c r="Z186" i="79"/>
  <c r="AC186" i="79" s="1"/>
  <c r="AD186" i="79" s="1"/>
  <c r="N186" i="79"/>
  <c r="I186" i="79"/>
  <c r="BC185" i="79"/>
  <c r="AX185" i="79"/>
  <c r="AT185" i="79"/>
  <c r="AP185" i="79"/>
  <c r="AL185" i="79"/>
  <c r="AH185" i="79"/>
  <c r="Z185" i="79"/>
  <c r="AC185" i="79"/>
  <c r="AD185" i="79"/>
  <c r="N185" i="79"/>
  <c r="BC184" i="79"/>
  <c r="AX184" i="79"/>
  <c r="AT184" i="79"/>
  <c r="AP184" i="79"/>
  <c r="AL184" i="79"/>
  <c r="AH184" i="79"/>
  <c r="Z184" i="79"/>
  <c r="AC184" i="79" s="1"/>
  <c r="N184" i="79"/>
  <c r="BC183" i="79"/>
  <c r="AX183" i="79"/>
  <c r="AT183" i="79"/>
  <c r="AP183" i="79"/>
  <c r="AL183" i="79"/>
  <c r="AH183" i="79"/>
  <c r="Z183" i="79"/>
  <c r="AC183" i="79" s="1"/>
  <c r="AD183" i="79" s="1"/>
  <c r="N183" i="79"/>
  <c r="I183" i="79"/>
  <c r="I183" i="83" s="1"/>
  <c r="BC182" i="79"/>
  <c r="AX182" i="79"/>
  <c r="AT182" i="79"/>
  <c r="AP182" i="79"/>
  <c r="AL182" i="79"/>
  <c r="AH182" i="79"/>
  <c r="Z182" i="79"/>
  <c r="AC182" i="79"/>
  <c r="AD182" i="79"/>
  <c r="N182" i="79"/>
  <c r="I182" i="79"/>
  <c r="BC181" i="79"/>
  <c r="AX181" i="79"/>
  <c r="AT181" i="79"/>
  <c r="AP181" i="79"/>
  <c r="AL181" i="79"/>
  <c r="AH181" i="79"/>
  <c r="Z181" i="79"/>
  <c r="AC181" i="79" s="1"/>
  <c r="AD181" i="79" s="1"/>
  <c r="N181" i="79"/>
  <c r="I181" i="79"/>
  <c r="H181" i="79"/>
  <c r="BC180" i="79"/>
  <c r="AX180" i="79"/>
  <c r="AT180" i="79"/>
  <c r="AP180" i="79"/>
  <c r="AL180" i="79"/>
  <c r="AH180" i="79"/>
  <c r="Z180" i="79"/>
  <c r="AC180" i="79"/>
  <c r="AD180" i="79" s="1"/>
  <c r="N180" i="79"/>
  <c r="I180" i="79"/>
  <c r="H180" i="79"/>
  <c r="BC179" i="79"/>
  <c r="AX179" i="79"/>
  <c r="AT179" i="79"/>
  <c r="AP179" i="79"/>
  <c r="AL179" i="79"/>
  <c r="AH179" i="79"/>
  <c r="Z179" i="79"/>
  <c r="AC179" i="79" s="1"/>
  <c r="AD179" i="79" s="1"/>
  <c r="N179" i="79"/>
  <c r="I179" i="79"/>
  <c r="BC178" i="79"/>
  <c r="AX178" i="79"/>
  <c r="AT178" i="79"/>
  <c r="AP178" i="79"/>
  <c r="AL178" i="79"/>
  <c r="AL178" i="83" s="1"/>
  <c r="AH178" i="79"/>
  <c r="Z178" i="79"/>
  <c r="AC178" i="79"/>
  <c r="AD178" i="79"/>
  <c r="N178" i="79"/>
  <c r="I178" i="79"/>
  <c r="I178" i="83" s="1"/>
  <c r="BC177" i="79"/>
  <c r="AX177" i="79"/>
  <c r="AT177" i="79"/>
  <c r="AP177" i="79"/>
  <c r="AL177" i="79"/>
  <c r="AH177" i="79"/>
  <c r="AH177" i="83" s="1"/>
  <c r="Z177" i="79"/>
  <c r="AC177" i="79"/>
  <c r="AD177" i="79" s="1"/>
  <c r="N177" i="79"/>
  <c r="H177" i="79"/>
  <c r="BC176" i="79"/>
  <c r="AX176" i="79"/>
  <c r="AT176" i="79"/>
  <c r="AP176" i="79"/>
  <c r="AL176" i="79"/>
  <c r="AH176" i="79"/>
  <c r="Z176" i="79"/>
  <c r="AC176" i="79"/>
  <c r="AD176" i="79" s="1"/>
  <c r="N176" i="79"/>
  <c r="I176" i="79"/>
  <c r="H176" i="79"/>
  <c r="BC175" i="79"/>
  <c r="AX175" i="79"/>
  <c r="AT175" i="79"/>
  <c r="AP175" i="79"/>
  <c r="AL175" i="79"/>
  <c r="AH175" i="79"/>
  <c r="Z175" i="79"/>
  <c r="AC175" i="79"/>
  <c r="AD175" i="79" s="1"/>
  <c r="N175" i="79"/>
  <c r="BC174" i="79"/>
  <c r="AX174" i="79"/>
  <c r="AT174" i="79"/>
  <c r="AP174" i="79"/>
  <c r="AL174" i="79"/>
  <c r="AH174" i="79"/>
  <c r="Z174" i="79"/>
  <c r="AC174" i="79" s="1"/>
  <c r="AD174" i="79" s="1"/>
  <c r="N174" i="79"/>
  <c r="I174" i="79"/>
  <c r="I174" i="83" s="1"/>
  <c r="BC173" i="79"/>
  <c r="AX173" i="79"/>
  <c r="AT173" i="79"/>
  <c r="AP173" i="79"/>
  <c r="AL173" i="79"/>
  <c r="AH173" i="79"/>
  <c r="Z173" i="79"/>
  <c r="AC173" i="79"/>
  <c r="AD173" i="79"/>
  <c r="N173" i="79"/>
  <c r="H173" i="79"/>
  <c r="BC172" i="79"/>
  <c r="AX172" i="79"/>
  <c r="AT172" i="79"/>
  <c r="AP172" i="79"/>
  <c r="AL172" i="79"/>
  <c r="AH172" i="79"/>
  <c r="Z172" i="79"/>
  <c r="AC172" i="79" s="1"/>
  <c r="AD172" i="79" s="1"/>
  <c r="N172" i="79"/>
  <c r="I172" i="79"/>
  <c r="BC171" i="79"/>
  <c r="AX171" i="79"/>
  <c r="AT171" i="79"/>
  <c r="AP171" i="79"/>
  <c r="AL171" i="79"/>
  <c r="AH171" i="79"/>
  <c r="Z171" i="79"/>
  <c r="AC171" i="79"/>
  <c r="AD171" i="79" s="1"/>
  <c r="N171" i="79"/>
  <c r="BC170" i="79"/>
  <c r="AX170" i="79"/>
  <c r="AT170" i="79"/>
  <c r="AP170" i="79"/>
  <c r="AL170" i="79"/>
  <c r="AH170" i="79"/>
  <c r="Z170" i="79"/>
  <c r="AC170" i="79"/>
  <c r="AD170" i="79" s="1"/>
  <c r="N170" i="79"/>
  <c r="I170" i="79"/>
  <c r="I170" i="83" s="1"/>
  <c r="BC169" i="79"/>
  <c r="AX169" i="79"/>
  <c r="AT169" i="79"/>
  <c r="AP169" i="79"/>
  <c r="AL169" i="79"/>
  <c r="AH169" i="79"/>
  <c r="AH169" i="83" s="1"/>
  <c r="Z169" i="79"/>
  <c r="AC169" i="79"/>
  <c r="AD169" i="79"/>
  <c r="N169" i="79"/>
  <c r="BC168" i="79"/>
  <c r="AX168" i="79"/>
  <c r="AT168" i="79"/>
  <c r="AP168" i="79"/>
  <c r="AL168" i="79"/>
  <c r="AH168" i="79"/>
  <c r="Z168" i="79"/>
  <c r="AC168" i="79"/>
  <c r="AD168" i="79" s="1"/>
  <c r="N168" i="79"/>
  <c r="BC167" i="79"/>
  <c r="AX167" i="79"/>
  <c r="AT167" i="79"/>
  <c r="AP167" i="79"/>
  <c r="AL167" i="79"/>
  <c r="AH167" i="79"/>
  <c r="Z167" i="79"/>
  <c r="AC167" i="79" s="1"/>
  <c r="N167" i="79"/>
  <c r="BC166" i="79"/>
  <c r="AX166" i="79"/>
  <c r="AT166" i="79"/>
  <c r="AP166" i="79"/>
  <c r="AL166" i="79"/>
  <c r="AH166" i="79"/>
  <c r="Z166" i="79"/>
  <c r="AC166" i="79" s="1"/>
  <c r="AD166" i="79" s="1"/>
  <c r="N166" i="79"/>
  <c r="I166" i="79"/>
  <c r="BC165" i="79"/>
  <c r="AX165" i="79"/>
  <c r="AT165" i="79"/>
  <c r="AP165" i="79"/>
  <c r="AL165" i="79"/>
  <c r="AH165" i="79"/>
  <c r="Z165" i="79"/>
  <c r="AC165" i="79" s="1"/>
  <c r="AD165" i="79" s="1"/>
  <c r="N165" i="79"/>
  <c r="I165" i="79"/>
  <c r="H165" i="79"/>
  <c r="BC164" i="79"/>
  <c r="AX164" i="79"/>
  <c r="AT164" i="79"/>
  <c r="AP164" i="79"/>
  <c r="AL164" i="79"/>
  <c r="AH164" i="79"/>
  <c r="Z164" i="79"/>
  <c r="AC164" i="79" s="1"/>
  <c r="AD164" i="79" s="1"/>
  <c r="N164" i="79"/>
  <c r="H164" i="79"/>
  <c r="I164" i="79"/>
  <c r="BC163" i="79"/>
  <c r="AX163" i="79"/>
  <c r="AT163" i="79"/>
  <c r="AP163" i="79"/>
  <c r="AL163" i="79"/>
  <c r="AH163" i="79"/>
  <c r="Z163" i="79"/>
  <c r="AC163" i="79" s="1"/>
  <c r="AD163" i="79" s="1"/>
  <c r="N163" i="79"/>
  <c r="BC162" i="79"/>
  <c r="AX162" i="79"/>
  <c r="AT162" i="79"/>
  <c r="AP162" i="79"/>
  <c r="AL162" i="79"/>
  <c r="AL162" i="83" s="1"/>
  <c r="AH162" i="79"/>
  <c r="Z162" i="79"/>
  <c r="AC162" i="79"/>
  <c r="AD162" i="79" s="1"/>
  <c r="N162" i="79"/>
  <c r="I162" i="79"/>
  <c r="I162" i="83" s="1"/>
  <c r="BC161" i="79"/>
  <c r="AX161" i="79"/>
  <c r="AT161" i="79"/>
  <c r="AP161" i="79"/>
  <c r="AL161" i="79"/>
  <c r="AH161" i="79"/>
  <c r="Z161" i="79"/>
  <c r="AC161" i="79" s="1"/>
  <c r="AD161" i="79" s="1"/>
  <c r="N161" i="79"/>
  <c r="H161" i="79"/>
  <c r="BC160" i="79"/>
  <c r="AX160" i="79"/>
  <c r="AT160" i="79"/>
  <c r="AP160" i="79"/>
  <c r="AL160" i="79"/>
  <c r="AH160" i="79"/>
  <c r="Z160" i="79"/>
  <c r="AC160" i="79"/>
  <c r="AD160" i="79" s="1"/>
  <c r="N160" i="79"/>
  <c r="I160" i="79"/>
  <c r="BC159" i="79"/>
  <c r="AX159" i="79"/>
  <c r="AT159" i="79"/>
  <c r="AP159" i="79"/>
  <c r="AL159" i="79"/>
  <c r="AH159" i="79"/>
  <c r="Z159" i="79"/>
  <c r="AC159" i="79"/>
  <c r="AD159" i="79" s="1"/>
  <c r="N159" i="79"/>
  <c r="BC158" i="79"/>
  <c r="AX158" i="79"/>
  <c r="AT158" i="79"/>
  <c r="AP158" i="79"/>
  <c r="AL158" i="79"/>
  <c r="AH158" i="79"/>
  <c r="Z158" i="79"/>
  <c r="AC158" i="79" s="1"/>
  <c r="AD158" i="79" s="1"/>
  <c r="N158" i="79"/>
  <c r="I158" i="79"/>
  <c r="BC157" i="79"/>
  <c r="AX157" i="79"/>
  <c r="AT157" i="79"/>
  <c r="AP157" i="79"/>
  <c r="AL157" i="79"/>
  <c r="AH157" i="79"/>
  <c r="Z157" i="79"/>
  <c r="AC157" i="79"/>
  <c r="AD157" i="79" s="1"/>
  <c r="N157" i="79"/>
  <c r="H157" i="79"/>
  <c r="BC156" i="79"/>
  <c r="AX156" i="79"/>
  <c r="AT156" i="79"/>
  <c r="AP156" i="79"/>
  <c r="AP156" i="83" s="1"/>
  <c r="AL156" i="79"/>
  <c r="AH156" i="79"/>
  <c r="Z156" i="79"/>
  <c r="AC156" i="79"/>
  <c r="AD156" i="79" s="1"/>
  <c r="N156" i="79"/>
  <c r="I156" i="79"/>
  <c r="I156" i="83" s="1"/>
  <c r="BC155" i="79"/>
  <c r="AX155" i="79"/>
  <c r="AT155" i="79"/>
  <c r="AP155" i="79"/>
  <c r="AL155" i="79"/>
  <c r="AH155" i="79"/>
  <c r="AH155" i="83" s="1"/>
  <c r="Z155" i="79"/>
  <c r="AC155" i="79"/>
  <c r="AD155" i="79"/>
  <c r="N155" i="79"/>
  <c r="I155" i="79"/>
  <c r="BC154" i="79"/>
  <c r="AX154" i="79"/>
  <c r="AT154" i="79"/>
  <c r="AP154" i="79"/>
  <c r="AL154" i="79"/>
  <c r="AH154" i="79"/>
  <c r="Z154" i="79"/>
  <c r="AC154" i="79" s="1"/>
  <c r="AD154" i="79" s="1"/>
  <c r="N154" i="79"/>
  <c r="BC153" i="79"/>
  <c r="AX153" i="79"/>
  <c r="AT153" i="79"/>
  <c r="AP153" i="79"/>
  <c r="AL153" i="79"/>
  <c r="AH153" i="79"/>
  <c r="Z153" i="79"/>
  <c r="AC153" i="79" s="1"/>
  <c r="N153" i="79"/>
  <c r="H153" i="79"/>
  <c r="BC152" i="79"/>
  <c r="AX152" i="79"/>
  <c r="AT152" i="79"/>
  <c r="AP152" i="79"/>
  <c r="AL152" i="79"/>
  <c r="AH152" i="79"/>
  <c r="Z152" i="79"/>
  <c r="AC152" i="79"/>
  <c r="AD152" i="79" s="1"/>
  <c r="N152" i="79"/>
  <c r="I152" i="79"/>
  <c r="I152" i="83" s="1"/>
  <c r="BC151" i="79"/>
  <c r="AX151" i="79"/>
  <c r="AT151" i="79"/>
  <c r="AP151" i="79"/>
  <c r="AL151" i="79"/>
  <c r="AH151" i="79"/>
  <c r="Z151" i="79"/>
  <c r="AC151" i="79"/>
  <c r="AD151" i="79" s="1"/>
  <c r="N151" i="79"/>
  <c r="I151" i="79"/>
  <c r="BC150" i="79"/>
  <c r="AX150" i="79"/>
  <c r="AT150" i="79"/>
  <c r="AP150" i="79"/>
  <c r="AL150" i="79"/>
  <c r="AH150" i="79"/>
  <c r="Z150" i="79"/>
  <c r="AC150" i="79"/>
  <c r="AD150" i="79" s="1"/>
  <c r="N150" i="79"/>
  <c r="BC149" i="79"/>
  <c r="AX149" i="79"/>
  <c r="AT149" i="79"/>
  <c r="AP149" i="79"/>
  <c r="AP149" i="83" s="1"/>
  <c r="AL149" i="79"/>
  <c r="AH149" i="79"/>
  <c r="Z149" i="79"/>
  <c r="AC149" i="79"/>
  <c r="AD149" i="79" s="1"/>
  <c r="N149" i="79"/>
  <c r="BC148" i="79"/>
  <c r="AX148" i="79"/>
  <c r="AT148" i="79"/>
  <c r="AP148" i="79"/>
  <c r="AL148" i="79"/>
  <c r="AH148" i="79"/>
  <c r="Z148" i="79"/>
  <c r="AC148" i="79" s="1"/>
  <c r="N148" i="79"/>
  <c r="BC147" i="79"/>
  <c r="AX147" i="79"/>
  <c r="AT147" i="79"/>
  <c r="AP147" i="79"/>
  <c r="AL147" i="79"/>
  <c r="AH147" i="79"/>
  <c r="Z147" i="79"/>
  <c r="AC147" i="79" s="1"/>
  <c r="AD147" i="79" s="1"/>
  <c r="N147" i="79"/>
  <c r="N147" i="83" s="1"/>
  <c r="BC146" i="79"/>
  <c r="AX146" i="79"/>
  <c r="AT146" i="79"/>
  <c r="AP146" i="79"/>
  <c r="AL146" i="79"/>
  <c r="AH146" i="79"/>
  <c r="Z146" i="79"/>
  <c r="AC146" i="79"/>
  <c r="AD146" i="79"/>
  <c r="N146" i="79"/>
  <c r="BC145" i="79"/>
  <c r="AX145" i="79"/>
  <c r="AT145" i="79"/>
  <c r="AP145" i="79"/>
  <c r="AL145" i="79"/>
  <c r="AH145" i="79"/>
  <c r="Z145" i="79"/>
  <c r="AC145" i="79"/>
  <c r="AD145" i="79" s="1"/>
  <c r="N145" i="79"/>
  <c r="BC144" i="79"/>
  <c r="AX144" i="79"/>
  <c r="AT144" i="79"/>
  <c r="AP144" i="79"/>
  <c r="AL144" i="79"/>
  <c r="AL144" i="83" s="1"/>
  <c r="AH144" i="79"/>
  <c r="Z144" i="79"/>
  <c r="AC144" i="79"/>
  <c r="AD144" i="79" s="1"/>
  <c r="N144" i="79"/>
  <c r="BC143" i="79"/>
  <c r="AX143" i="79"/>
  <c r="AT143" i="79"/>
  <c r="AP143" i="79"/>
  <c r="AL143" i="79"/>
  <c r="AH143" i="79"/>
  <c r="Z143" i="79"/>
  <c r="AC143" i="79"/>
  <c r="AD143" i="79" s="1"/>
  <c r="N143" i="79"/>
  <c r="I143" i="79"/>
  <c r="BC142" i="79"/>
  <c r="AX142" i="79"/>
  <c r="AT142" i="79"/>
  <c r="AP142" i="79"/>
  <c r="AL142" i="79"/>
  <c r="AH142" i="79"/>
  <c r="Z142" i="79"/>
  <c r="AC142" i="79" s="1"/>
  <c r="AD142" i="79" s="1"/>
  <c r="N142" i="79"/>
  <c r="BC141" i="79"/>
  <c r="AX141" i="79"/>
  <c r="AT141" i="79"/>
  <c r="AP141" i="79"/>
  <c r="AL141" i="79"/>
  <c r="AH141" i="79"/>
  <c r="Z141" i="79"/>
  <c r="AC141" i="79"/>
  <c r="AD141" i="79" s="1"/>
  <c r="N141" i="79"/>
  <c r="I141" i="79"/>
  <c r="H141" i="79"/>
  <c r="BC140" i="79"/>
  <c r="AX140" i="79"/>
  <c r="AT140" i="79"/>
  <c r="AP140" i="79"/>
  <c r="AL140" i="79"/>
  <c r="AH140" i="79"/>
  <c r="Z140" i="79"/>
  <c r="AC140" i="79" s="1"/>
  <c r="AD140" i="79" s="1"/>
  <c r="N140" i="79"/>
  <c r="I140" i="79"/>
  <c r="H140" i="79"/>
  <c r="BC139" i="79"/>
  <c r="AX139" i="79"/>
  <c r="AT139" i="79"/>
  <c r="AP139" i="79"/>
  <c r="AL139" i="79"/>
  <c r="AH139" i="79"/>
  <c r="Z139" i="79"/>
  <c r="AC139" i="79"/>
  <c r="AD139" i="79" s="1"/>
  <c r="N139" i="79"/>
  <c r="I139" i="79"/>
  <c r="BC138" i="79"/>
  <c r="AX138" i="79"/>
  <c r="AT138" i="79"/>
  <c r="AP138" i="79"/>
  <c r="AL138" i="79"/>
  <c r="AH138" i="79"/>
  <c r="Z138" i="79"/>
  <c r="AC138" i="79"/>
  <c r="AD138" i="79" s="1"/>
  <c r="N138" i="79"/>
  <c r="BC137" i="79"/>
  <c r="AX137" i="79"/>
  <c r="AT137" i="79"/>
  <c r="AP137" i="79"/>
  <c r="AL137" i="79"/>
  <c r="AH137" i="79"/>
  <c r="AH137" i="83" s="1"/>
  <c r="Z137" i="79"/>
  <c r="AC137" i="79"/>
  <c r="AD137" i="79"/>
  <c r="N137" i="79"/>
  <c r="H137" i="79"/>
  <c r="BC136" i="79"/>
  <c r="AX136" i="79"/>
  <c r="AT136" i="79"/>
  <c r="AP136" i="79"/>
  <c r="AL136" i="79"/>
  <c r="AH136" i="79"/>
  <c r="Z136" i="79"/>
  <c r="AC136" i="79" s="1"/>
  <c r="N136" i="79"/>
  <c r="H136" i="79"/>
  <c r="BC135" i="79"/>
  <c r="AX135" i="79"/>
  <c r="AT135" i="79"/>
  <c r="AP135" i="79"/>
  <c r="AL135" i="79"/>
  <c r="AH135" i="79"/>
  <c r="Z135" i="79"/>
  <c r="AC135" i="79"/>
  <c r="AD135" i="79" s="1"/>
  <c r="N135" i="79"/>
  <c r="I135" i="79"/>
  <c r="I135" i="83" s="1"/>
  <c r="BC134" i="79"/>
  <c r="AX134" i="79"/>
  <c r="AT134" i="79"/>
  <c r="AP134" i="79"/>
  <c r="AL134" i="79"/>
  <c r="AH134" i="79"/>
  <c r="Z134" i="79"/>
  <c r="AC134" i="79" s="1"/>
  <c r="AD134" i="79" s="1"/>
  <c r="N134" i="79"/>
  <c r="BC133" i="79"/>
  <c r="AX133" i="79"/>
  <c r="AT133" i="79"/>
  <c r="AP133" i="79"/>
  <c r="AL133" i="79"/>
  <c r="AH133" i="79"/>
  <c r="Z133" i="79"/>
  <c r="AC133" i="79"/>
  <c r="AD133" i="79"/>
  <c r="N133" i="79"/>
  <c r="BC132" i="79"/>
  <c r="AX132" i="79"/>
  <c r="AT132" i="79"/>
  <c r="AP132" i="79"/>
  <c r="AL132" i="79"/>
  <c r="AH132" i="79"/>
  <c r="Z132" i="79"/>
  <c r="AC132" i="79"/>
  <c r="AD132" i="79" s="1"/>
  <c r="N132" i="79"/>
  <c r="BC131" i="79"/>
  <c r="AX131" i="79"/>
  <c r="AT131" i="79"/>
  <c r="AP131" i="79"/>
  <c r="AP131" i="83" s="1"/>
  <c r="AL131" i="79"/>
  <c r="AH131" i="79"/>
  <c r="Z131" i="79"/>
  <c r="AC131" i="79"/>
  <c r="AD131" i="79" s="1"/>
  <c r="N131" i="79"/>
  <c r="BC130" i="79"/>
  <c r="AX130" i="79"/>
  <c r="AT130" i="79"/>
  <c r="AP130" i="79"/>
  <c r="AL130" i="79"/>
  <c r="AH130" i="79"/>
  <c r="Z130" i="79"/>
  <c r="AC130" i="79" s="1"/>
  <c r="AD130" i="79" s="1"/>
  <c r="N130" i="79"/>
  <c r="BC129" i="79"/>
  <c r="AX129" i="79"/>
  <c r="AT129" i="79"/>
  <c r="AP129" i="79"/>
  <c r="AL129" i="79"/>
  <c r="AH129" i="79"/>
  <c r="Z129" i="79"/>
  <c r="AC129" i="79" s="1"/>
  <c r="AD129" i="79" s="1"/>
  <c r="N129" i="79"/>
  <c r="H129" i="79"/>
  <c r="BC128" i="79"/>
  <c r="AX128" i="79"/>
  <c r="AT128" i="79"/>
  <c r="AP128" i="79"/>
  <c r="AL128" i="79"/>
  <c r="AH128" i="79"/>
  <c r="Z128" i="79"/>
  <c r="AC128" i="79"/>
  <c r="AD128" i="79" s="1"/>
  <c r="N128" i="79"/>
  <c r="I128" i="79"/>
  <c r="I128" i="83" s="1"/>
  <c r="BC127" i="79"/>
  <c r="AX127" i="79"/>
  <c r="AT127" i="79"/>
  <c r="AP127" i="79"/>
  <c r="AL127" i="79"/>
  <c r="AH127" i="79"/>
  <c r="Z127" i="79"/>
  <c r="AC127" i="79"/>
  <c r="AD127" i="79" s="1"/>
  <c r="N127" i="79"/>
  <c r="I127" i="79"/>
  <c r="BC126" i="79"/>
  <c r="AX126" i="79"/>
  <c r="AT126" i="79"/>
  <c r="AP126" i="79"/>
  <c r="AL126" i="79"/>
  <c r="AH126" i="79"/>
  <c r="Z126" i="79"/>
  <c r="AC126" i="79"/>
  <c r="AD126" i="79" s="1"/>
  <c r="N126" i="79"/>
  <c r="BC125" i="79"/>
  <c r="AX125" i="79"/>
  <c r="AT125" i="79"/>
  <c r="AP125" i="79"/>
  <c r="AP125" i="83" s="1"/>
  <c r="AL125" i="79"/>
  <c r="AH125" i="79"/>
  <c r="Z125" i="79"/>
  <c r="AC125" i="79"/>
  <c r="AD125" i="79" s="1"/>
  <c r="N125" i="79"/>
  <c r="H125" i="79"/>
  <c r="BC124" i="79"/>
  <c r="AX124" i="79"/>
  <c r="AT124" i="79"/>
  <c r="AP124" i="79"/>
  <c r="AL124" i="79"/>
  <c r="AH124" i="79"/>
  <c r="AH124" i="83" s="1"/>
  <c r="Z124" i="79"/>
  <c r="AC124" i="79"/>
  <c r="AD124" i="79"/>
  <c r="N124" i="79"/>
  <c r="I124" i="79"/>
  <c r="I124" i="83" s="1"/>
  <c r="BC123" i="79"/>
  <c r="AX123" i="79"/>
  <c r="AT123" i="79"/>
  <c r="AP123" i="79"/>
  <c r="AL123" i="79"/>
  <c r="AH123" i="79"/>
  <c r="Z123" i="79"/>
  <c r="AC123" i="79" s="1"/>
  <c r="AD123" i="79" s="1"/>
  <c r="N123" i="79"/>
  <c r="I123" i="79"/>
  <c r="BC122" i="79"/>
  <c r="AX122" i="79"/>
  <c r="AT122" i="79"/>
  <c r="AP122" i="79"/>
  <c r="AL122" i="79"/>
  <c r="AH122" i="79"/>
  <c r="Z122" i="79"/>
  <c r="AC122" i="79" s="1"/>
  <c r="AD122" i="79" s="1"/>
  <c r="N122" i="79"/>
  <c r="BC121" i="79"/>
  <c r="AX121" i="79"/>
  <c r="AT121" i="79"/>
  <c r="AP121" i="79"/>
  <c r="AL121" i="79"/>
  <c r="AH121" i="79"/>
  <c r="Z121" i="79"/>
  <c r="AC121" i="79" s="1"/>
  <c r="AD121" i="79" s="1"/>
  <c r="N121" i="79"/>
  <c r="BC120" i="79"/>
  <c r="AX120" i="79"/>
  <c r="AT120" i="79"/>
  <c r="AP120" i="79"/>
  <c r="AL120" i="79"/>
  <c r="AH120" i="79"/>
  <c r="Z120" i="79"/>
  <c r="AC120" i="79" s="1"/>
  <c r="AD120" i="79" s="1"/>
  <c r="N120" i="79"/>
  <c r="BC119" i="79"/>
  <c r="AX119" i="79"/>
  <c r="AT119" i="79"/>
  <c r="AP119" i="79"/>
  <c r="AL119" i="79"/>
  <c r="AH119" i="79"/>
  <c r="Z119" i="79"/>
  <c r="AC119" i="79"/>
  <c r="AD119" i="79" s="1"/>
  <c r="N119" i="79"/>
  <c r="I119" i="79"/>
  <c r="I119" i="83" s="1"/>
  <c r="BC118" i="79"/>
  <c r="AX118" i="79"/>
  <c r="AT118" i="79"/>
  <c r="AP118" i="79"/>
  <c r="AL118" i="79"/>
  <c r="AH118" i="79"/>
  <c r="Z118" i="79"/>
  <c r="AC118" i="79" s="1"/>
  <c r="AD118" i="79" s="1"/>
  <c r="N118" i="79"/>
  <c r="BC117" i="79"/>
  <c r="AX117" i="79"/>
  <c r="AT117" i="79"/>
  <c r="AP117" i="79"/>
  <c r="AL117" i="79"/>
  <c r="AH117" i="79"/>
  <c r="Z117" i="79"/>
  <c r="AC117" i="79" s="1"/>
  <c r="AD117" i="79" s="1"/>
  <c r="N117" i="79"/>
  <c r="H117" i="79"/>
  <c r="BC116" i="79"/>
  <c r="AX116" i="79"/>
  <c r="AT116" i="79"/>
  <c r="AP116" i="79"/>
  <c r="AL116" i="79"/>
  <c r="AH116" i="79"/>
  <c r="Z116" i="79"/>
  <c r="AC116" i="79" s="1"/>
  <c r="AD116" i="79" s="1"/>
  <c r="N116" i="79"/>
  <c r="H116" i="79"/>
  <c r="BC115" i="79"/>
  <c r="AX115" i="79"/>
  <c r="AT115" i="79"/>
  <c r="AP115" i="79"/>
  <c r="AL115" i="79"/>
  <c r="AH115" i="79"/>
  <c r="Z115" i="79"/>
  <c r="AC115" i="79" s="1"/>
  <c r="AD115" i="79" s="1"/>
  <c r="N115" i="79"/>
  <c r="I115" i="79"/>
  <c r="BC114" i="79"/>
  <c r="AX114" i="79"/>
  <c r="AT114" i="79"/>
  <c r="AP114" i="79"/>
  <c r="AL114" i="79"/>
  <c r="AH114" i="79"/>
  <c r="Z114" i="79"/>
  <c r="AC114" i="79" s="1"/>
  <c r="AD114" i="79" s="1"/>
  <c r="N114" i="79"/>
  <c r="BC113" i="79"/>
  <c r="AX113" i="79"/>
  <c r="AT113" i="79"/>
  <c r="AP113" i="79"/>
  <c r="AL113" i="79"/>
  <c r="AH113" i="79"/>
  <c r="Z113" i="79"/>
  <c r="AC113" i="79" s="1"/>
  <c r="AD113" i="79" s="1"/>
  <c r="N113" i="79"/>
  <c r="H113" i="79"/>
  <c r="BC112" i="79"/>
  <c r="AX112" i="79"/>
  <c r="AT112" i="79"/>
  <c r="AP112" i="79"/>
  <c r="AL112" i="79"/>
  <c r="AH112" i="79"/>
  <c r="Z112" i="79"/>
  <c r="AC112" i="79"/>
  <c r="AD112" i="79" s="1"/>
  <c r="N112" i="79"/>
  <c r="I112" i="79"/>
  <c r="BC111" i="79"/>
  <c r="AX111" i="79"/>
  <c r="AT111" i="79"/>
  <c r="AP111" i="79"/>
  <c r="AL111" i="79"/>
  <c r="AH111" i="79"/>
  <c r="Z111" i="79"/>
  <c r="AC111" i="79" s="1"/>
  <c r="AD111" i="79" s="1"/>
  <c r="N111" i="79"/>
  <c r="I111" i="79"/>
  <c r="BC110" i="79"/>
  <c r="AX110" i="79"/>
  <c r="AT110" i="79"/>
  <c r="AP110" i="79"/>
  <c r="AL110" i="79"/>
  <c r="AH110" i="79"/>
  <c r="Z110" i="79"/>
  <c r="AC110" i="79" s="1"/>
  <c r="AD110" i="79" s="1"/>
  <c r="N110" i="79"/>
  <c r="BC109" i="79"/>
  <c r="AX109" i="79"/>
  <c r="AT109" i="79"/>
  <c r="AP109" i="79"/>
  <c r="AL109" i="79"/>
  <c r="AH109" i="79"/>
  <c r="Z109" i="79"/>
  <c r="AC109" i="79"/>
  <c r="AD109" i="79" s="1"/>
  <c r="N109" i="79"/>
  <c r="I109" i="79"/>
  <c r="H109" i="79"/>
  <c r="BC108" i="79"/>
  <c r="AX108" i="79"/>
  <c r="AT108" i="79"/>
  <c r="AP108" i="79"/>
  <c r="AL108" i="79"/>
  <c r="AH108" i="79"/>
  <c r="Z108" i="79"/>
  <c r="AC108" i="79" s="1"/>
  <c r="AD108" i="79" s="1"/>
  <c r="N108" i="79"/>
  <c r="I108" i="79"/>
  <c r="H108" i="79"/>
  <c r="BC107" i="79"/>
  <c r="AX107" i="79"/>
  <c r="AT107" i="79"/>
  <c r="AP107" i="79"/>
  <c r="AL107" i="79"/>
  <c r="AH107" i="79"/>
  <c r="Z107" i="79"/>
  <c r="AC107" i="79"/>
  <c r="AD107" i="79" s="1"/>
  <c r="N107" i="79"/>
  <c r="I107" i="79"/>
  <c r="BC106" i="79"/>
  <c r="AX106" i="79"/>
  <c r="AT106" i="79"/>
  <c r="AP106" i="79"/>
  <c r="AL106" i="79"/>
  <c r="AH106" i="79"/>
  <c r="Z106" i="79"/>
  <c r="AC106" i="79"/>
  <c r="AD106" i="79" s="1"/>
  <c r="N106" i="79"/>
  <c r="BC105" i="79"/>
  <c r="AX105" i="79"/>
  <c r="AT105" i="79"/>
  <c r="AP105" i="79"/>
  <c r="AL105" i="79"/>
  <c r="AH105" i="79"/>
  <c r="Z105" i="79"/>
  <c r="AC105" i="79"/>
  <c r="AD105" i="79"/>
  <c r="N105" i="79"/>
  <c r="H105" i="79"/>
  <c r="BC104" i="79"/>
  <c r="AX104" i="79"/>
  <c r="AT104" i="79"/>
  <c r="AP104" i="79"/>
  <c r="AL104" i="79"/>
  <c r="AH104" i="79"/>
  <c r="Z104" i="79"/>
  <c r="AC104" i="79" s="1"/>
  <c r="AD104" i="79" s="1"/>
  <c r="N104" i="79"/>
  <c r="I104" i="79"/>
  <c r="H104" i="79"/>
  <c r="BC103" i="79"/>
  <c r="AX103" i="79"/>
  <c r="AT103" i="79"/>
  <c r="AP103" i="79"/>
  <c r="AL103" i="79"/>
  <c r="AH103" i="79"/>
  <c r="Z103" i="79"/>
  <c r="AC103" i="79" s="1"/>
  <c r="AD103" i="79" s="1"/>
  <c r="N103" i="79"/>
  <c r="I103" i="79"/>
  <c r="BC102" i="79"/>
  <c r="AX102" i="79"/>
  <c r="AT102" i="79"/>
  <c r="AP102" i="79"/>
  <c r="AL102" i="79"/>
  <c r="AH102" i="79"/>
  <c r="Z102" i="79"/>
  <c r="AC102" i="79"/>
  <c r="AD102" i="79" s="1"/>
  <c r="N102" i="79"/>
  <c r="BC101" i="79"/>
  <c r="AX101" i="79"/>
  <c r="AT101" i="79"/>
  <c r="AP101" i="79"/>
  <c r="AL101" i="79"/>
  <c r="AH101" i="79"/>
  <c r="Z101" i="79"/>
  <c r="AC101" i="79"/>
  <c r="AD101" i="79" s="1"/>
  <c r="N101" i="79"/>
  <c r="BC100" i="79"/>
  <c r="AX100" i="79"/>
  <c r="AT100" i="79"/>
  <c r="AP100" i="79"/>
  <c r="AL100" i="79"/>
  <c r="AH100" i="79"/>
  <c r="Z100" i="79"/>
  <c r="AC100" i="79"/>
  <c r="AD100" i="79" s="1"/>
  <c r="N100" i="79"/>
  <c r="BC99" i="79"/>
  <c r="AX99" i="79"/>
  <c r="AT99" i="79"/>
  <c r="AP99" i="79"/>
  <c r="AP99" i="83" s="1"/>
  <c r="AL99" i="79"/>
  <c r="AH99" i="79"/>
  <c r="Z99" i="79"/>
  <c r="AC99" i="79"/>
  <c r="AD99" i="79" s="1"/>
  <c r="N99" i="79"/>
  <c r="BC98" i="79"/>
  <c r="AX98" i="79"/>
  <c r="AT98" i="79"/>
  <c r="AP98" i="79"/>
  <c r="AL98" i="79"/>
  <c r="AH98" i="79"/>
  <c r="Z98" i="79"/>
  <c r="AC98" i="79" s="1"/>
  <c r="AD98" i="79" s="1"/>
  <c r="N98" i="79"/>
  <c r="BC97" i="79"/>
  <c r="AX97" i="79"/>
  <c r="AT97" i="79"/>
  <c r="AP97" i="79"/>
  <c r="AL97" i="79"/>
  <c r="AH97" i="79"/>
  <c r="Z97" i="79"/>
  <c r="AC97" i="79"/>
  <c r="AD97" i="79"/>
  <c r="N97" i="79"/>
  <c r="I97" i="79"/>
  <c r="H97" i="79"/>
  <c r="BC96" i="79"/>
  <c r="AX96" i="79"/>
  <c r="AT96" i="79"/>
  <c r="AP96" i="79"/>
  <c r="AL96" i="79"/>
  <c r="AH96" i="79"/>
  <c r="Z96" i="79"/>
  <c r="AC96" i="79"/>
  <c r="AD96" i="79"/>
  <c r="N96" i="79"/>
  <c r="H96" i="79"/>
  <c r="I96" i="79"/>
  <c r="BC95" i="79"/>
  <c r="AX95" i="79"/>
  <c r="AT95" i="79"/>
  <c r="AP95" i="79"/>
  <c r="AL95" i="79"/>
  <c r="AH95" i="79"/>
  <c r="Z95" i="79"/>
  <c r="AC95" i="79"/>
  <c r="AD95" i="79"/>
  <c r="N95" i="79"/>
  <c r="I95" i="79"/>
  <c r="BC94" i="79"/>
  <c r="AX94" i="79"/>
  <c r="AT94" i="79"/>
  <c r="AP94" i="79"/>
  <c r="AL94" i="79"/>
  <c r="AH94" i="79"/>
  <c r="Z94" i="79"/>
  <c r="AC94" i="79" s="1"/>
  <c r="AD94" i="79" s="1"/>
  <c r="N94" i="79"/>
  <c r="BC93" i="79"/>
  <c r="AX93" i="79"/>
  <c r="AT93" i="79"/>
  <c r="AP93" i="79"/>
  <c r="AL93" i="79"/>
  <c r="AH93" i="79"/>
  <c r="Z93" i="79"/>
  <c r="AC93" i="79" s="1"/>
  <c r="N93" i="79"/>
  <c r="H93" i="79"/>
  <c r="BC92" i="79"/>
  <c r="AX92" i="79"/>
  <c r="AT92" i="79"/>
  <c r="AP92" i="79"/>
  <c r="AL92" i="79"/>
  <c r="AH92" i="79"/>
  <c r="Z92" i="79"/>
  <c r="AC92" i="79" s="1"/>
  <c r="AD92" i="79" s="1"/>
  <c r="N92" i="79"/>
  <c r="I92" i="79"/>
  <c r="BC91" i="79"/>
  <c r="AX91" i="79"/>
  <c r="AT91" i="79"/>
  <c r="AP91" i="79"/>
  <c r="AL91" i="79"/>
  <c r="AH91" i="79"/>
  <c r="Z91" i="79"/>
  <c r="AC91" i="79" s="1"/>
  <c r="AD91" i="79" s="1"/>
  <c r="N91" i="79"/>
  <c r="I91" i="79"/>
  <c r="BC90" i="79"/>
  <c r="AX90" i="79"/>
  <c r="AT90" i="79"/>
  <c r="AP90" i="79"/>
  <c r="AP90" i="83" s="1"/>
  <c r="AL90" i="79"/>
  <c r="AH90" i="79"/>
  <c r="Z90" i="79"/>
  <c r="AC90" i="79"/>
  <c r="AD90" i="79" s="1"/>
  <c r="N90" i="79"/>
  <c r="BC89" i="79"/>
  <c r="AX89" i="79"/>
  <c r="AT89" i="79"/>
  <c r="AP89" i="79"/>
  <c r="AL89" i="79"/>
  <c r="AH89" i="79"/>
  <c r="AH89" i="83" s="1"/>
  <c r="Z89" i="79"/>
  <c r="AC89" i="79"/>
  <c r="AD89" i="79" s="1"/>
  <c r="N89" i="79"/>
  <c r="BC88" i="79"/>
  <c r="AX88" i="79"/>
  <c r="AT88" i="79"/>
  <c r="AP88" i="79"/>
  <c r="AL88" i="79"/>
  <c r="AH88" i="79"/>
  <c r="Z88" i="79"/>
  <c r="AC88" i="79" s="1"/>
  <c r="AD88" i="79" s="1"/>
  <c r="N88" i="79"/>
  <c r="N88" i="83" s="1"/>
  <c r="BC87" i="79"/>
  <c r="AX87" i="79"/>
  <c r="AT87" i="79"/>
  <c r="AP87" i="79"/>
  <c r="AL87" i="79"/>
  <c r="AH87" i="79"/>
  <c r="Z87" i="79"/>
  <c r="AC87" i="79"/>
  <c r="AD87" i="79"/>
  <c r="N87" i="79"/>
  <c r="I87" i="79"/>
  <c r="BC86" i="79"/>
  <c r="AX86" i="79"/>
  <c r="AT86" i="79"/>
  <c r="AP86" i="79"/>
  <c r="AL86" i="79"/>
  <c r="AH86" i="79"/>
  <c r="Z86" i="79"/>
  <c r="AC86" i="79" s="1"/>
  <c r="AD86" i="79" s="1"/>
  <c r="N86" i="79"/>
  <c r="BC85" i="79"/>
  <c r="AX85" i="79"/>
  <c r="AT85" i="79"/>
  <c r="AP85" i="79"/>
  <c r="AL85" i="79"/>
  <c r="AH85" i="79"/>
  <c r="Z85" i="79"/>
  <c r="AC85" i="79" s="1"/>
  <c r="AD85" i="79" s="1"/>
  <c r="N85" i="79"/>
  <c r="H85" i="79"/>
  <c r="BC84" i="79"/>
  <c r="AX84" i="79"/>
  <c r="AT84" i="79"/>
  <c r="AP84" i="79"/>
  <c r="AL84" i="79"/>
  <c r="AH84" i="79"/>
  <c r="Z84" i="79"/>
  <c r="AC84" i="79"/>
  <c r="AD84" i="79" s="1"/>
  <c r="N84" i="79"/>
  <c r="I84" i="79"/>
  <c r="I84" i="83" s="1"/>
  <c r="H84" i="79"/>
  <c r="BC83" i="79"/>
  <c r="AX83" i="79"/>
  <c r="AT83" i="79"/>
  <c r="AP83" i="79"/>
  <c r="AL83" i="79"/>
  <c r="AL83" i="83" s="1"/>
  <c r="AH83" i="79"/>
  <c r="Z83" i="79"/>
  <c r="AC83" i="79"/>
  <c r="AD83" i="79" s="1"/>
  <c r="N83" i="79"/>
  <c r="I83" i="79"/>
  <c r="I83" i="83" s="1"/>
  <c r="BC82" i="79"/>
  <c r="AX82" i="79"/>
  <c r="AT82" i="79"/>
  <c r="AP82" i="79"/>
  <c r="AL82" i="79"/>
  <c r="AH82" i="79"/>
  <c r="Z82" i="79"/>
  <c r="AC82" i="79" s="1"/>
  <c r="AD82" i="79" s="1"/>
  <c r="N82" i="79"/>
  <c r="BC81" i="79"/>
  <c r="AX81" i="79"/>
  <c r="AT81" i="79"/>
  <c r="AP81" i="79"/>
  <c r="AL81" i="79"/>
  <c r="AH81" i="79"/>
  <c r="Z81" i="79"/>
  <c r="AC81" i="79" s="1"/>
  <c r="N81" i="79"/>
  <c r="H81" i="79"/>
  <c r="BC80" i="79"/>
  <c r="AX80" i="79"/>
  <c r="AT80" i="79"/>
  <c r="AP80" i="79"/>
  <c r="AL80" i="79"/>
  <c r="AH80" i="79"/>
  <c r="Z80" i="79"/>
  <c r="AC80" i="79"/>
  <c r="AD80" i="79" s="1"/>
  <c r="N80" i="79"/>
  <c r="I80" i="79"/>
  <c r="BC79" i="79"/>
  <c r="AX79" i="79"/>
  <c r="AT79" i="79"/>
  <c r="AP79" i="79"/>
  <c r="AL79" i="79"/>
  <c r="AH79" i="79"/>
  <c r="Z79" i="79"/>
  <c r="AC79" i="79" s="1"/>
  <c r="N79" i="79"/>
  <c r="I79" i="79"/>
  <c r="BC78" i="79"/>
  <c r="AX78" i="79"/>
  <c r="AT78" i="79"/>
  <c r="AP78" i="79"/>
  <c r="AL78" i="79"/>
  <c r="AH78" i="79"/>
  <c r="Z78" i="79"/>
  <c r="AC78" i="79"/>
  <c r="AD78" i="79" s="1"/>
  <c r="N78" i="79"/>
  <c r="BC77" i="79"/>
  <c r="AX77" i="79"/>
  <c r="AT77" i="79"/>
  <c r="AP77" i="79"/>
  <c r="AP77" i="83" s="1"/>
  <c r="AL77" i="79"/>
  <c r="AH77" i="79"/>
  <c r="Z77" i="79"/>
  <c r="AC77" i="79"/>
  <c r="AD77" i="79" s="1"/>
  <c r="N77" i="79"/>
  <c r="H77" i="79"/>
  <c r="BC76" i="79"/>
  <c r="AX76" i="79"/>
  <c r="AT76" i="79"/>
  <c r="AP76" i="79"/>
  <c r="AL76" i="79"/>
  <c r="AH76" i="79"/>
  <c r="Z76" i="79"/>
  <c r="AC76" i="79" s="1"/>
  <c r="N76" i="79"/>
  <c r="I76" i="79"/>
  <c r="BC75" i="79"/>
  <c r="AX75" i="79"/>
  <c r="AT75" i="79"/>
  <c r="AP75" i="79"/>
  <c r="AL75" i="79"/>
  <c r="AH75" i="79"/>
  <c r="Z75" i="79"/>
  <c r="AC75" i="79" s="1"/>
  <c r="N75" i="79"/>
  <c r="H75" i="79"/>
  <c r="I75" i="79"/>
  <c r="BC74" i="79"/>
  <c r="AX74" i="79"/>
  <c r="AT74" i="79"/>
  <c r="AP74" i="79"/>
  <c r="AL74" i="79"/>
  <c r="AH74" i="79"/>
  <c r="Z74" i="79"/>
  <c r="AC74" i="79" s="1"/>
  <c r="AD74" i="79" s="1"/>
  <c r="N74" i="79"/>
  <c r="BC73" i="79"/>
  <c r="AX73" i="79"/>
  <c r="AT73" i="79"/>
  <c r="AP73" i="79"/>
  <c r="AL73" i="79"/>
  <c r="AH73" i="79"/>
  <c r="Z73" i="79"/>
  <c r="AC73" i="79" s="1"/>
  <c r="AD73" i="79" s="1"/>
  <c r="N73" i="79"/>
  <c r="N73" i="83" s="1"/>
  <c r="H73" i="79"/>
  <c r="BC72" i="79"/>
  <c r="AX72" i="79"/>
  <c r="AT72" i="79"/>
  <c r="AP72" i="79"/>
  <c r="AL72" i="79"/>
  <c r="AH72" i="79"/>
  <c r="Z72" i="79"/>
  <c r="AC72" i="79"/>
  <c r="AD72" i="79" s="1"/>
  <c r="N72" i="79"/>
  <c r="I72" i="79"/>
  <c r="I72" i="83" s="1"/>
  <c r="H72" i="79"/>
  <c r="BC71" i="79"/>
  <c r="AX71" i="79"/>
  <c r="AT71" i="79"/>
  <c r="AP71" i="79"/>
  <c r="AL71" i="79"/>
  <c r="AH71" i="79"/>
  <c r="Z71" i="79"/>
  <c r="AC71" i="79"/>
  <c r="AD71" i="79" s="1"/>
  <c r="N71" i="79"/>
  <c r="I71" i="79"/>
  <c r="I71" i="83" s="1"/>
  <c r="BC70" i="79"/>
  <c r="AX70" i="79"/>
  <c r="AT70" i="79"/>
  <c r="AP70" i="79"/>
  <c r="AL70" i="79"/>
  <c r="AH70" i="79"/>
  <c r="Z70" i="79"/>
  <c r="AC70" i="79" s="1"/>
  <c r="AD70" i="79" s="1"/>
  <c r="N70" i="79"/>
  <c r="BC69" i="79"/>
  <c r="AX69" i="79"/>
  <c r="AT69" i="79"/>
  <c r="AP69" i="79"/>
  <c r="AL69" i="79"/>
  <c r="AH69" i="79"/>
  <c r="Z69" i="79"/>
  <c r="AC69" i="79"/>
  <c r="AD69" i="79" s="1"/>
  <c r="N69" i="79"/>
  <c r="BC68" i="79"/>
  <c r="AX68" i="79"/>
  <c r="AT68" i="79"/>
  <c r="AP68" i="79"/>
  <c r="AL68" i="79"/>
  <c r="AH68" i="79"/>
  <c r="Z68" i="79"/>
  <c r="AC68" i="79"/>
  <c r="AD68" i="79" s="1"/>
  <c r="N68" i="79"/>
  <c r="BC67" i="79"/>
  <c r="AX67" i="79"/>
  <c r="AT67" i="79"/>
  <c r="AP67" i="79"/>
  <c r="AL67" i="79"/>
  <c r="AH67" i="79"/>
  <c r="Z67" i="79"/>
  <c r="AC67" i="79"/>
  <c r="AD67" i="79" s="1"/>
  <c r="N67" i="79"/>
  <c r="BC66" i="79"/>
  <c r="AX66" i="79"/>
  <c r="AT66" i="79"/>
  <c r="AP66" i="79"/>
  <c r="AL66" i="79"/>
  <c r="AH66" i="79"/>
  <c r="Z66" i="79"/>
  <c r="AC66" i="79"/>
  <c r="AD66" i="79" s="1"/>
  <c r="N66" i="79"/>
  <c r="BC65" i="79"/>
  <c r="AX65" i="79"/>
  <c r="AT65" i="79"/>
  <c r="AP65" i="79"/>
  <c r="AL65" i="79"/>
  <c r="AH65" i="79"/>
  <c r="Z65" i="79"/>
  <c r="AC65" i="79"/>
  <c r="AD65" i="79" s="1"/>
  <c r="N65" i="79"/>
  <c r="I65" i="79"/>
  <c r="H65" i="79"/>
  <c r="BC64" i="79"/>
  <c r="AX64" i="79"/>
  <c r="AT64" i="79"/>
  <c r="AP64" i="79"/>
  <c r="AL64" i="79"/>
  <c r="AH64" i="79"/>
  <c r="Z64" i="79"/>
  <c r="AC64" i="79" s="1"/>
  <c r="AD64" i="79" s="1"/>
  <c r="N64" i="79"/>
  <c r="H64" i="79"/>
  <c r="I64" i="79"/>
  <c r="BC63" i="79"/>
  <c r="AX63" i="79"/>
  <c r="AT63" i="79"/>
  <c r="AP63" i="79"/>
  <c r="AP63" i="83" s="1"/>
  <c r="AL63" i="79"/>
  <c r="AH63" i="79"/>
  <c r="Z63" i="79"/>
  <c r="AC63" i="79"/>
  <c r="AD63" i="79" s="1"/>
  <c r="N63" i="79"/>
  <c r="I63" i="79"/>
  <c r="I63" i="83" s="1"/>
  <c r="BC62" i="79"/>
  <c r="AX62" i="79"/>
  <c r="AT62" i="79"/>
  <c r="AP62" i="79"/>
  <c r="AL62" i="79"/>
  <c r="AH62" i="79"/>
  <c r="Z62" i="79"/>
  <c r="AC62" i="79"/>
  <c r="AD62" i="79"/>
  <c r="N62" i="79"/>
  <c r="BC61" i="79"/>
  <c r="AX61" i="79"/>
  <c r="AT61" i="79"/>
  <c r="AP61" i="79"/>
  <c r="AL61" i="79"/>
  <c r="AH61" i="79"/>
  <c r="Z61" i="79"/>
  <c r="AC61" i="79"/>
  <c r="AD61" i="79" s="1"/>
  <c r="N61" i="79"/>
  <c r="H61" i="79"/>
  <c r="BC60" i="79"/>
  <c r="AX60" i="79"/>
  <c r="AT60" i="79"/>
  <c r="AP60" i="79"/>
  <c r="AL60" i="79"/>
  <c r="AH60" i="79"/>
  <c r="Z60" i="79"/>
  <c r="AC60" i="79" s="1"/>
  <c r="AD60" i="79" s="1"/>
  <c r="N60" i="79"/>
  <c r="BC59" i="79"/>
  <c r="AX59" i="79"/>
  <c r="AT59" i="79"/>
  <c r="AP59" i="79"/>
  <c r="AL59" i="79"/>
  <c r="AH59" i="79"/>
  <c r="Z59" i="79"/>
  <c r="AC59" i="79" s="1"/>
  <c r="AD59" i="79" s="1"/>
  <c r="N59" i="79"/>
  <c r="I59" i="79"/>
  <c r="BC58" i="79"/>
  <c r="AX58" i="79"/>
  <c r="AT58" i="79"/>
  <c r="AP58" i="79"/>
  <c r="AL58" i="79"/>
  <c r="AH58" i="79"/>
  <c r="Z58" i="79"/>
  <c r="AC58" i="79" s="1"/>
  <c r="AD58" i="79" s="1"/>
  <c r="N58" i="79"/>
  <c r="BC57" i="79"/>
  <c r="AX57" i="79"/>
  <c r="AT57" i="79"/>
  <c r="AP57" i="79"/>
  <c r="AL57" i="79"/>
  <c r="AL57" i="83" s="1"/>
  <c r="AH57" i="79"/>
  <c r="Z57" i="79"/>
  <c r="AC57" i="79"/>
  <c r="AD57" i="79" s="1"/>
  <c r="N57" i="79"/>
  <c r="H57" i="79"/>
  <c r="BC56" i="79"/>
  <c r="AX56" i="79"/>
  <c r="AT56" i="79"/>
  <c r="AP56" i="79"/>
  <c r="AL56" i="79"/>
  <c r="AH56" i="79"/>
  <c r="Z56" i="79"/>
  <c r="AC56" i="79" s="1"/>
  <c r="AD56" i="79" s="1"/>
  <c r="N56" i="79"/>
  <c r="I56" i="79"/>
  <c r="BC55" i="79"/>
  <c r="AX55" i="79"/>
  <c r="AT55" i="79"/>
  <c r="AP55" i="79"/>
  <c r="AL55" i="79"/>
  <c r="AH55" i="79"/>
  <c r="Z55" i="79"/>
  <c r="AC55" i="79"/>
  <c r="AD55" i="79" s="1"/>
  <c r="N55" i="79"/>
  <c r="I55" i="79"/>
  <c r="BC54" i="79"/>
  <c r="AX54" i="79"/>
  <c r="AT54" i="79"/>
  <c r="AP54" i="79"/>
  <c r="AL54" i="79"/>
  <c r="AH54" i="79"/>
  <c r="Z54" i="79"/>
  <c r="AC54" i="79" s="1"/>
  <c r="AD54" i="79" s="1"/>
  <c r="N54" i="79"/>
  <c r="N54" i="83" s="1"/>
  <c r="I54" i="79"/>
  <c r="BC53" i="79"/>
  <c r="AX53" i="79"/>
  <c r="AT53" i="79"/>
  <c r="AP53" i="79"/>
  <c r="AL53" i="79"/>
  <c r="AH53" i="79"/>
  <c r="Z53" i="79"/>
  <c r="AC53" i="79"/>
  <c r="AD53" i="79" s="1"/>
  <c r="N53" i="79"/>
  <c r="H53" i="79"/>
  <c r="BC52" i="79"/>
  <c r="AX52" i="79"/>
  <c r="AT52" i="79"/>
  <c r="AP52" i="79"/>
  <c r="AL52" i="79"/>
  <c r="AH52" i="79"/>
  <c r="Z52" i="79"/>
  <c r="AC52" i="79"/>
  <c r="AD52" i="79"/>
  <c r="N52" i="79"/>
  <c r="BC51" i="79"/>
  <c r="AX51" i="79"/>
  <c r="AT51" i="79"/>
  <c r="AP51" i="79"/>
  <c r="AL51" i="79"/>
  <c r="AH51" i="79"/>
  <c r="Z51" i="79"/>
  <c r="AC51" i="79"/>
  <c r="AD51" i="79" s="1"/>
  <c r="N51" i="79"/>
  <c r="I51" i="79"/>
  <c r="H51" i="79"/>
  <c r="BC50" i="79"/>
  <c r="AX50" i="79"/>
  <c r="AT50" i="79"/>
  <c r="AP50" i="79"/>
  <c r="AL50" i="79"/>
  <c r="AH50" i="79"/>
  <c r="Z50" i="79"/>
  <c r="AC50" i="79" s="1"/>
  <c r="AD50" i="79" s="1"/>
  <c r="N50" i="79"/>
  <c r="I50" i="79"/>
  <c r="BC49" i="79"/>
  <c r="AX49" i="79"/>
  <c r="AT49" i="79"/>
  <c r="AP49" i="79"/>
  <c r="AL49" i="79"/>
  <c r="AL49" i="83" s="1"/>
  <c r="AH49" i="79"/>
  <c r="Z49" i="79"/>
  <c r="AC49" i="79"/>
  <c r="AD49" i="79"/>
  <c r="N49" i="79"/>
  <c r="H49" i="79"/>
  <c r="BC48" i="79"/>
  <c r="AX48" i="79"/>
  <c r="AT48" i="79"/>
  <c r="AP48" i="79"/>
  <c r="AL48" i="79"/>
  <c r="AH48" i="79"/>
  <c r="AH48" i="83" s="1"/>
  <c r="Z48" i="79"/>
  <c r="AC48" i="79" s="1"/>
  <c r="N48" i="79"/>
  <c r="I48" i="79"/>
  <c r="BC47" i="79"/>
  <c r="AX47" i="79"/>
  <c r="AT47" i="79"/>
  <c r="AP47" i="79"/>
  <c r="AL47" i="79"/>
  <c r="AH47" i="79"/>
  <c r="Z47" i="79"/>
  <c r="AC47" i="79"/>
  <c r="AD47" i="79" s="1"/>
  <c r="N47" i="79"/>
  <c r="BC46" i="79"/>
  <c r="AX46" i="79"/>
  <c r="AT46" i="79"/>
  <c r="AP46" i="79"/>
  <c r="AL46" i="79"/>
  <c r="AH46" i="79"/>
  <c r="Z46" i="79"/>
  <c r="AC46" i="79" s="1"/>
  <c r="AD46" i="79" s="1"/>
  <c r="N46" i="79"/>
  <c r="I46" i="79"/>
  <c r="I46" i="83" s="1"/>
  <c r="BC45" i="79"/>
  <c r="AX45" i="79"/>
  <c r="AT45" i="79"/>
  <c r="AP45" i="79"/>
  <c r="AL45" i="79"/>
  <c r="AH45" i="79"/>
  <c r="Z45" i="79"/>
  <c r="AC45" i="79"/>
  <c r="AD45" i="79" s="1"/>
  <c r="N45" i="79"/>
  <c r="BC44" i="79"/>
  <c r="AX44" i="79"/>
  <c r="AT44" i="79"/>
  <c r="AP44" i="79"/>
  <c r="AL44" i="79"/>
  <c r="AH44" i="79"/>
  <c r="Z44" i="79"/>
  <c r="AC44" i="79" s="1"/>
  <c r="AD44" i="79" s="1"/>
  <c r="N44" i="79"/>
  <c r="I44" i="79"/>
  <c r="BC43" i="79"/>
  <c r="AX43" i="79"/>
  <c r="AT43" i="79"/>
  <c r="AP43" i="79"/>
  <c r="AL43" i="79"/>
  <c r="AL43" i="83" s="1"/>
  <c r="AH43" i="79"/>
  <c r="Z43" i="79"/>
  <c r="AC43" i="79"/>
  <c r="AD43" i="79"/>
  <c r="N43" i="79"/>
  <c r="I43" i="79"/>
  <c r="I43" i="83" s="1"/>
  <c r="BC42" i="79"/>
  <c r="AX42" i="79"/>
  <c r="AT42" i="79"/>
  <c r="AP42" i="79"/>
  <c r="AL42" i="79"/>
  <c r="AH42" i="79"/>
  <c r="AH42" i="83" s="1"/>
  <c r="Z42" i="79"/>
  <c r="AC42" i="79"/>
  <c r="AD42" i="79"/>
  <c r="N42" i="79"/>
  <c r="I42" i="79"/>
  <c r="I42" i="83" s="1"/>
  <c r="BC41" i="79"/>
  <c r="AX41" i="79"/>
  <c r="AT41" i="79"/>
  <c r="AP41" i="79"/>
  <c r="AL41" i="79"/>
  <c r="AH41" i="79"/>
  <c r="Z41" i="79"/>
  <c r="AC41" i="79" s="1"/>
  <c r="AD41" i="79" s="1"/>
  <c r="N41" i="79"/>
  <c r="H41" i="79"/>
  <c r="BC40" i="79"/>
  <c r="AX40" i="79"/>
  <c r="AT40" i="79"/>
  <c r="AP40" i="79"/>
  <c r="AL40" i="79"/>
  <c r="AH40" i="79"/>
  <c r="Z40" i="79"/>
  <c r="AC40" i="79"/>
  <c r="AD40" i="79" s="1"/>
  <c r="N40" i="79"/>
  <c r="BC39" i="79"/>
  <c r="AX39" i="79"/>
  <c r="AT39" i="79"/>
  <c r="AP39" i="79"/>
  <c r="AL39" i="79"/>
  <c r="AH39" i="79"/>
  <c r="Z39" i="79"/>
  <c r="AC39" i="79"/>
  <c r="AD39" i="79" s="1"/>
  <c r="N39" i="79"/>
  <c r="I39" i="79"/>
  <c r="BC38" i="79"/>
  <c r="AX38" i="79"/>
  <c r="AT38" i="79"/>
  <c r="AP38" i="79"/>
  <c r="AL38" i="79"/>
  <c r="AH38" i="79"/>
  <c r="Z38" i="79"/>
  <c r="AC38" i="79" s="1"/>
  <c r="N38" i="79"/>
  <c r="BC37" i="79"/>
  <c r="AX37" i="79"/>
  <c r="AT37" i="79"/>
  <c r="AP37" i="79"/>
  <c r="AL37" i="79"/>
  <c r="AH37" i="79"/>
  <c r="Z37" i="79"/>
  <c r="AC37" i="79" s="1"/>
  <c r="AD37" i="79" s="1"/>
  <c r="N37" i="79"/>
  <c r="H37" i="79"/>
  <c r="BC36" i="79"/>
  <c r="AX36" i="79"/>
  <c r="AT36" i="79"/>
  <c r="AP36" i="79"/>
  <c r="AL36" i="79"/>
  <c r="AL36" i="83" s="1"/>
  <c r="AH36" i="79"/>
  <c r="Z36" i="79"/>
  <c r="AC36" i="79"/>
  <c r="AD36" i="79" s="1"/>
  <c r="N36" i="79"/>
  <c r="I36" i="79"/>
  <c r="H36" i="79"/>
  <c r="BC35" i="79"/>
  <c r="AX35" i="79"/>
  <c r="AT35" i="79"/>
  <c r="AP35" i="79"/>
  <c r="AL35" i="79"/>
  <c r="AH35" i="79"/>
  <c r="AH35" i="83" s="1"/>
  <c r="Z35" i="79"/>
  <c r="AC35" i="79"/>
  <c r="AD35" i="79" s="1"/>
  <c r="N35" i="79"/>
  <c r="H35" i="79"/>
  <c r="BC34" i="79"/>
  <c r="AX34" i="79"/>
  <c r="AT34" i="79"/>
  <c r="AP34" i="79"/>
  <c r="AL34" i="79"/>
  <c r="AH34" i="79"/>
  <c r="Z34" i="79"/>
  <c r="AC34" i="79"/>
  <c r="AD34" i="79" s="1"/>
  <c r="N34" i="79"/>
  <c r="I34" i="79"/>
  <c r="BC33" i="79"/>
  <c r="AX33" i="79"/>
  <c r="AT33" i="79"/>
  <c r="AP33" i="79"/>
  <c r="AL33" i="79"/>
  <c r="AH33" i="79"/>
  <c r="Z33" i="79"/>
  <c r="AC33" i="79" s="1"/>
  <c r="AD33" i="79" s="1"/>
  <c r="N33" i="79"/>
  <c r="N33" i="83" s="1"/>
  <c r="H33" i="79"/>
  <c r="BC32" i="79"/>
  <c r="AX32" i="79"/>
  <c r="AT32" i="79"/>
  <c r="AP32" i="79"/>
  <c r="AL32" i="79"/>
  <c r="AH32" i="79"/>
  <c r="Z32" i="79"/>
  <c r="AC32" i="79"/>
  <c r="AD32" i="79" s="1"/>
  <c r="N32" i="79"/>
  <c r="BC31" i="79"/>
  <c r="AX31" i="79"/>
  <c r="AT31" i="79"/>
  <c r="AP31" i="79"/>
  <c r="AL31" i="79"/>
  <c r="AH31" i="79"/>
  <c r="Z31" i="79"/>
  <c r="AC31" i="79" s="1"/>
  <c r="AD31" i="79" s="1"/>
  <c r="N31" i="79"/>
  <c r="I31" i="79"/>
  <c r="H31" i="79"/>
  <c r="BC30" i="79"/>
  <c r="AX30" i="79"/>
  <c r="AT30" i="79"/>
  <c r="AP30" i="79"/>
  <c r="AL30" i="79"/>
  <c r="AH30" i="79"/>
  <c r="Z30" i="79"/>
  <c r="AC30" i="79"/>
  <c r="AD30" i="79" s="1"/>
  <c r="N30" i="79"/>
  <c r="I30" i="79"/>
  <c r="I30" i="83" s="1"/>
  <c r="BC29" i="79"/>
  <c r="AX29" i="79"/>
  <c r="AT29" i="79"/>
  <c r="AP29" i="79"/>
  <c r="AL29" i="79"/>
  <c r="AH29" i="79"/>
  <c r="Z29" i="79"/>
  <c r="AC29" i="79"/>
  <c r="AD29" i="79" s="1"/>
  <c r="N29" i="79"/>
  <c r="H29" i="79"/>
  <c r="BC28" i="79"/>
  <c r="AX28" i="79"/>
  <c r="AT28" i="79"/>
  <c r="AP28" i="79"/>
  <c r="AL28" i="79"/>
  <c r="AH28" i="79"/>
  <c r="AH28" i="83" s="1"/>
  <c r="Z28" i="79"/>
  <c r="AC28" i="79"/>
  <c r="AD28" i="79"/>
  <c r="N28" i="79"/>
  <c r="I28" i="79"/>
  <c r="I28" i="83" s="1"/>
  <c r="BC27" i="79"/>
  <c r="AX27" i="79"/>
  <c r="AT27" i="79"/>
  <c r="AP27" i="79"/>
  <c r="AL27" i="79"/>
  <c r="AH27" i="79"/>
  <c r="Z27" i="79"/>
  <c r="AC27" i="79" s="1"/>
  <c r="N27" i="79"/>
  <c r="I27" i="79"/>
  <c r="BC26" i="79"/>
  <c r="AX26" i="79"/>
  <c r="AT26" i="79"/>
  <c r="AP26" i="79"/>
  <c r="AL26" i="79"/>
  <c r="AH26" i="79"/>
  <c r="Z26" i="79"/>
  <c r="AC26" i="79"/>
  <c r="AD26" i="79"/>
  <c r="N26" i="79"/>
  <c r="I26" i="79"/>
  <c r="BC25" i="79"/>
  <c r="AX25" i="79"/>
  <c r="AT25" i="79"/>
  <c r="AP25" i="79"/>
  <c r="AL25" i="79"/>
  <c r="AH25" i="79"/>
  <c r="Z25" i="79"/>
  <c r="AC25" i="79" s="1"/>
  <c r="AD25" i="79" s="1"/>
  <c r="N25" i="79"/>
  <c r="H25" i="79"/>
  <c r="BC24" i="79"/>
  <c r="AX24" i="79"/>
  <c r="AT24" i="79"/>
  <c r="AP24" i="79"/>
  <c r="AL24" i="79"/>
  <c r="AH24" i="79"/>
  <c r="Z24" i="79"/>
  <c r="AC24" i="79"/>
  <c r="AD24" i="79" s="1"/>
  <c r="N24" i="79"/>
  <c r="I24" i="79"/>
  <c r="H24" i="79"/>
  <c r="BC23" i="79"/>
  <c r="AX23" i="79"/>
  <c r="AT23" i="79"/>
  <c r="AP23" i="79"/>
  <c r="AL23" i="79"/>
  <c r="AH23" i="79"/>
  <c r="Z23" i="79"/>
  <c r="AC23" i="79" s="1"/>
  <c r="AD23" i="79" s="1"/>
  <c r="N23" i="79"/>
  <c r="I23" i="79"/>
  <c r="BC22" i="79"/>
  <c r="AX22" i="79"/>
  <c r="AT22" i="79"/>
  <c r="AP22" i="79"/>
  <c r="AL22" i="79"/>
  <c r="AH22" i="79"/>
  <c r="Z22" i="79"/>
  <c r="AC22" i="79" s="1"/>
  <c r="AD22" i="79" s="1"/>
  <c r="N22" i="79"/>
  <c r="I22" i="79"/>
  <c r="BC21" i="79"/>
  <c r="AX21" i="79"/>
  <c r="AT21" i="79"/>
  <c r="AP21" i="79"/>
  <c r="AL21" i="79"/>
  <c r="AL21" i="83" s="1"/>
  <c r="AH21" i="79"/>
  <c r="Z21" i="79"/>
  <c r="AC21" i="79"/>
  <c r="AD21" i="79"/>
  <c r="N21" i="79"/>
  <c r="H21" i="79"/>
  <c r="BC20" i="79"/>
  <c r="AX20" i="79"/>
  <c r="AT20" i="79"/>
  <c r="AP20" i="79"/>
  <c r="AL20" i="79"/>
  <c r="AH20" i="79"/>
  <c r="Z20" i="79"/>
  <c r="AC20" i="79"/>
  <c r="AD20" i="79" s="1"/>
  <c r="N20" i="79"/>
  <c r="I20" i="79"/>
  <c r="H20" i="79"/>
  <c r="BC19" i="79"/>
  <c r="AX19" i="79"/>
  <c r="AT19" i="79"/>
  <c r="AP19" i="79"/>
  <c r="AL19" i="79"/>
  <c r="AH19" i="79"/>
  <c r="Z19" i="79"/>
  <c r="AC19" i="79" s="1"/>
  <c r="AD19" i="79" s="1"/>
  <c r="N19" i="79"/>
  <c r="I19" i="79"/>
  <c r="BC18" i="79"/>
  <c r="AX18" i="79"/>
  <c r="AT18" i="79"/>
  <c r="AP18" i="79"/>
  <c r="AL18" i="79"/>
  <c r="AH18" i="79"/>
  <c r="Z18" i="79"/>
  <c r="AC18" i="79"/>
  <c r="AD18" i="79"/>
  <c r="N18" i="79"/>
  <c r="I18" i="79"/>
  <c r="BC17" i="79"/>
  <c r="AX17" i="79"/>
  <c r="AT17" i="79"/>
  <c r="AP17" i="79"/>
  <c r="AL17" i="79"/>
  <c r="AH17" i="79"/>
  <c r="Z17" i="79"/>
  <c r="AC17" i="79" s="1"/>
  <c r="AD17" i="79" s="1"/>
  <c r="N17" i="79"/>
  <c r="BC16" i="79"/>
  <c r="AX16" i="79"/>
  <c r="AT16" i="79"/>
  <c r="AP16" i="79"/>
  <c r="AL16" i="79"/>
  <c r="AH16" i="79"/>
  <c r="Z16" i="79"/>
  <c r="AC16" i="79"/>
  <c r="AD16" i="79" s="1"/>
  <c r="N16" i="79"/>
  <c r="I16" i="79"/>
  <c r="BC15" i="79"/>
  <c r="AX15" i="79"/>
  <c r="AT15" i="79"/>
  <c r="AP15" i="79"/>
  <c r="AL15" i="79"/>
  <c r="AH15" i="79"/>
  <c r="Z15" i="79"/>
  <c r="AC15" i="79"/>
  <c r="AD15" i="79" s="1"/>
  <c r="N15" i="79"/>
  <c r="H15" i="79"/>
  <c r="BC14" i="79"/>
  <c r="AX14" i="79"/>
  <c r="AT14" i="79"/>
  <c r="AP14" i="79"/>
  <c r="AP14" i="83" s="1"/>
  <c r="AL14" i="79"/>
  <c r="AH14" i="79"/>
  <c r="Z14" i="79"/>
  <c r="AC14" i="79"/>
  <c r="AD14" i="79" s="1"/>
  <c r="N14" i="79"/>
  <c r="I14" i="79"/>
  <c r="I14" i="83" s="1"/>
  <c r="BC13" i="79"/>
  <c r="AX13" i="79"/>
  <c r="AT13" i="79"/>
  <c r="AP13" i="79"/>
  <c r="AL13" i="79"/>
  <c r="AH13" i="79"/>
  <c r="Z13" i="79"/>
  <c r="AC13" i="79"/>
  <c r="AD13" i="79" s="1"/>
  <c r="N13" i="79"/>
  <c r="H13" i="79"/>
  <c r="BC12" i="79"/>
  <c r="AX12" i="79"/>
  <c r="AT12" i="79"/>
  <c r="AP12" i="79"/>
  <c r="AL12" i="79"/>
  <c r="AH12" i="79"/>
  <c r="Z12" i="79"/>
  <c r="AC12" i="79"/>
  <c r="AD12" i="79" s="1"/>
  <c r="N12" i="79"/>
  <c r="I12" i="79"/>
  <c r="BC11" i="79"/>
  <c r="AX11" i="79"/>
  <c r="AT11" i="79"/>
  <c r="AP11" i="79"/>
  <c r="AL11" i="79"/>
  <c r="AH11" i="79"/>
  <c r="Z11" i="79"/>
  <c r="AC11" i="79" s="1"/>
  <c r="AD11" i="79" s="1"/>
  <c r="N11" i="79"/>
  <c r="I11" i="79"/>
  <c r="I11" i="83" s="1"/>
  <c r="BC10" i="79"/>
  <c r="AX10" i="79"/>
  <c r="AT10" i="79"/>
  <c r="AP10" i="79"/>
  <c r="AL10" i="79"/>
  <c r="AH10" i="79"/>
  <c r="Z10" i="79"/>
  <c r="AC10" i="79"/>
  <c r="AD10" i="79" s="1"/>
  <c r="N10" i="79"/>
  <c r="I10" i="79"/>
  <c r="BC9" i="79"/>
  <c r="AX9" i="79"/>
  <c r="AT9" i="79"/>
  <c r="AP9" i="79"/>
  <c r="AL9" i="79"/>
  <c r="AH9" i="79"/>
  <c r="Z9" i="79"/>
  <c r="AC9" i="79"/>
  <c r="AD9" i="79" s="1"/>
  <c r="N9" i="79"/>
  <c r="H9" i="79"/>
  <c r="BC8" i="79"/>
  <c r="AX8" i="79"/>
  <c r="AT8" i="79"/>
  <c r="AP8" i="79"/>
  <c r="AL8" i="79"/>
  <c r="AH8" i="79"/>
  <c r="Z8" i="79"/>
  <c r="AC8" i="79" s="1"/>
  <c r="AD8" i="79" s="1"/>
  <c r="N8" i="79"/>
  <c r="H8" i="79"/>
  <c r="BC7" i="79"/>
  <c r="AX7" i="79"/>
  <c r="AT7" i="79"/>
  <c r="AP7" i="79"/>
  <c r="AL7" i="79"/>
  <c r="AL7" i="83" s="1"/>
  <c r="AH7" i="79"/>
  <c r="Z7" i="79"/>
  <c r="AC7" i="79"/>
  <c r="AD7" i="79"/>
  <c r="N7" i="79"/>
  <c r="I7" i="79"/>
  <c r="I7" i="83" s="1"/>
  <c r="BC6" i="79"/>
  <c r="AX6" i="79"/>
  <c r="AT6" i="79"/>
  <c r="AP6" i="79"/>
  <c r="AL6" i="79"/>
  <c r="AH6" i="79"/>
  <c r="AH6" i="83" s="1"/>
  <c r="Z6" i="79"/>
  <c r="AC6" i="79"/>
  <c r="AD6" i="79"/>
  <c r="N6" i="79"/>
  <c r="I6" i="79"/>
  <c r="I6" i="83" s="1"/>
  <c r="BC5" i="79"/>
  <c r="AX5" i="79"/>
  <c r="AT5" i="79"/>
  <c r="AP5" i="79"/>
  <c r="AL5" i="79"/>
  <c r="AH5" i="79"/>
  <c r="Z5" i="79"/>
  <c r="AC5" i="79" s="1"/>
  <c r="AD5" i="79" s="1"/>
  <c r="N5" i="79"/>
  <c r="H5" i="79"/>
  <c r="BC4" i="79"/>
  <c r="AX4" i="79"/>
  <c r="AT4" i="79"/>
  <c r="AP4" i="79"/>
  <c r="AL4" i="79"/>
  <c r="AH4" i="79"/>
  <c r="Z4" i="79"/>
  <c r="AC4" i="79" s="1"/>
  <c r="AD4" i="79" s="1"/>
  <c r="N4" i="79"/>
  <c r="I4" i="79"/>
  <c r="BC3" i="79"/>
  <c r="AX3" i="79"/>
  <c r="AT3" i="79"/>
  <c r="AP3" i="79"/>
  <c r="AL3" i="79"/>
  <c r="AH3" i="79"/>
  <c r="Z3" i="79"/>
  <c r="AC3" i="79"/>
  <c r="AD3" i="79" s="1"/>
  <c r="N3" i="79"/>
  <c r="BC2" i="79"/>
  <c r="AX2" i="79"/>
  <c r="AT2" i="79"/>
  <c r="AP2" i="79"/>
  <c r="AL2" i="79"/>
  <c r="AH2" i="79"/>
  <c r="Z2" i="79"/>
  <c r="AC2" i="79"/>
  <c r="AD2" i="79" s="1"/>
  <c r="N2" i="79"/>
  <c r="I2" i="79"/>
  <c r="AX337" i="66"/>
  <c r="AP337" i="66"/>
  <c r="AL337" i="66"/>
  <c r="AH337" i="66"/>
  <c r="AD337" i="66"/>
  <c r="Z337" i="66"/>
  <c r="L337" i="66"/>
  <c r="J337" i="66"/>
  <c r="J337" i="83"/>
  <c r="H337" i="66"/>
  <c r="AX336" i="66"/>
  <c r="AP336" i="66"/>
  <c r="AL336" i="66"/>
  <c r="AH336" i="66"/>
  <c r="AD336" i="66"/>
  <c r="Z336" i="66"/>
  <c r="L336" i="66"/>
  <c r="L336" i="83"/>
  <c r="J336" i="66"/>
  <c r="H336" i="66"/>
  <c r="AX335" i="66"/>
  <c r="AP335" i="66"/>
  <c r="AL335" i="66"/>
  <c r="AH335" i="66"/>
  <c r="AD335" i="66"/>
  <c r="Z335" i="66"/>
  <c r="L335" i="66"/>
  <c r="L335" i="83"/>
  <c r="J335" i="66"/>
  <c r="H335" i="66"/>
  <c r="AX334" i="66"/>
  <c r="AP334" i="66"/>
  <c r="AL334" i="66"/>
  <c r="AH334" i="66"/>
  <c r="AD334" i="66"/>
  <c r="Z334" i="66"/>
  <c r="L334" i="66"/>
  <c r="J334" i="66"/>
  <c r="H334" i="66"/>
  <c r="AX333" i="66"/>
  <c r="AP333" i="66"/>
  <c r="AL333" i="66"/>
  <c r="AH333" i="66"/>
  <c r="AD333" i="66"/>
  <c r="Z333" i="66"/>
  <c r="L333" i="66"/>
  <c r="J333" i="66"/>
  <c r="H333" i="66"/>
  <c r="AX332" i="66"/>
  <c r="AP332" i="66"/>
  <c r="AL332" i="66"/>
  <c r="AH332" i="66"/>
  <c r="AD332" i="66"/>
  <c r="Z332" i="66"/>
  <c r="L332" i="66"/>
  <c r="L332" i="83" s="1"/>
  <c r="J332" i="66"/>
  <c r="H332" i="66"/>
  <c r="AX331" i="66"/>
  <c r="AP331" i="66"/>
  <c r="AL331" i="66"/>
  <c r="AH331" i="66"/>
  <c r="AD331" i="66"/>
  <c r="Z331" i="66"/>
  <c r="L331" i="66"/>
  <c r="J331" i="66"/>
  <c r="J331" i="83" s="1"/>
  <c r="H331" i="66"/>
  <c r="AX330" i="66"/>
  <c r="AP330" i="66"/>
  <c r="AL330" i="66"/>
  <c r="AH330" i="66"/>
  <c r="AD330" i="66"/>
  <c r="Z330" i="66"/>
  <c r="L330" i="66"/>
  <c r="J330" i="66"/>
  <c r="H330" i="66"/>
  <c r="AX329" i="66"/>
  <c r="AP329" i="66"/>
  <c r="AL329" i="66"/>
  <c r="AH329" i="66"/>
  <c r="AD329" i="66"/>
  <c r="Z329" i="66"/>
  <c r="L329" i="66"/>
  <c r="J329" i="66"/>
  <c r="H329" i="66"/>
  <c r="AX328" i="66"/>
  <c r="AP328" i="66"/>
  <c r="AL328" i="66"/>
  <c r="AH328" i="66"/>
  <c r="AD328" i="66"/>
  <c r="Z328" i="66"/>
  <c r="L328" i="66"/>
  <c r="L328" i="83"/>
  <c r="J328" i="66"/>
  <c r="J328" i="83" s="1"/>
  <c r="H328" i="66"/>
  <c r="AX327" i="66"/>
  <c r="AP327" i="66"/>
  <c r="AL327" i="66"/>
  <c r="AH327" i="66"/>
  <c r="AD327" i="66"/>
  <c r="Z327" i="66"/>
  <c r="L327" i="66"/>
  <c r="L327" i="83" s="1"/>
  <c r="J327" i="66"/>
  <c r="H327" i="66"/>
  <c r="AX326" i="66"/>
  <c r="AP326" i="66"/>
  <c r="AL326" i="66"/>
  <c r="AH326" i="66"/>
  <c r="AD326" i="66"/>
  <c r="Z326" i="66"/>
  <c r="L326" i="66"/>
  <c r="J326" i="66"/>
  <c r="J326" i="83" s="1"/>
  <c r="H326" i="66"/>
  <c r="AX325" i="66"/>
  <c r="AP325" i="66"/>
  <c r="AL325" i="66"/>
  <c r="AH325" i="66"/>
  <c r="AD325" i="66"/>
  <c r="Z325" i="66"/>
  <c r="L325" i="66"/>
  <c r="J325" i="66"/>
  <c r="J325" i="83"/>
  <c r="H325" i="66"/>
  <c r="AX324" i="66"/>
  <c r="AP324" i="66"/>
  <c r="AL324" i="66"/>
  <c r="AH324" i="66"/>
  <c r="AD324" i="66"/>
  <c r="Z324" i="66"/>
  <c r="L324" i="66"/>
  <c r="L324" i="83"/>
  <c r="J324" i="66"/>
  <c r="J324" i="83" s="1"/>
  <c r="H324" i="66"/>
  <c r="AX323" i="66"/>
  <c r="AP323" i="66"/>
  <c r="AL323" i="66"/>
  <c r="AH323" i="66"/>
  <c r="AD323" i="66"/>
  <c r="Z323" i="66"/>
  <c r="L323" i="66"/>
  <c r="J323" i="66"/>
  <c r="H323" i="66"/>
  <c r="AX322" i="66"/>
  <c r="AP322" i="66"/>
  <c r="AL322" i="66"/>
  <c r="AH322" i="66"/>
  <c r="AD322" i="66"/>
  <c r="Z322" i="66"/>
  <c r="L322" i="66"/>
  <c r="J322" i="66"/>
  <c r="H322" i="66"/>
  <c r="AX321" i="66"/>
  <c r="AP321" i="66"/>
  <c r="AL321" i="66"/>
  <c r="AH321" i="66"/>
  <c r="AD321" i="66"/>
  <c r="Z321" i="66"/>
  <c r="L321" i="66"/>
  <c r="J321" i="66"/>
  <c r="J321" i="83" s="1"/>
  <c r="H321" i="66"/>
  <c r="AX320" i="66"/>
  <c r="AP320" i="66"/>
  <c r="AL320" i="66"/>
  <c r="AH320" i="66"/>
  <c r="AD320" i="66"/>
  <c r="Z320" i="66"/>
  <c r="L320" i="66"/>
  <c r="L320" i="83" s="1"/>
  <c r="J320" i="66"/>
  <c r="H320" i="66"/>
  <c r="AX319" i="66"/>
  <c r="AP319" i="66"/>
  <c r="AL319" i="66"/>
  <c r="AH319" i="66"/>
  <c r="AD319" i="66"/>
  <c r="Z319" i="66"/>
  <c r="L319" i="66"/>
  <c r="L319" i="83" s="1"/>
  <c r="J319" i="66"/>
  <c r="H319" i="66"/>
  <c r="AX318" i="66"/>
  <c r="AP318" i="66"/>
  <c r="AL318" i="66"/>
  <c r="AH318" i="66"/>
  <c r="AD318" i="66"/>
  <c r="Z318" i="66"/>
  <c r="L318" i="66"/>
  <c r="J318" i="66"/>
  <c r="H318" i="66"/>
  <c r="AX317" i="66"/>
  <c r="AP317" i="66"/>
  <c r="AL317" i="66"/>
  <c r="AH317" i="66"/>
  <c r="AD317" i="66"/>
  <c r="Z317" i="66"/>
  <c r="L317" i="66"/>
  <c r="L317" i="83" s="1"/>
  <c r="J317" i="66"/>
  <c r="J317" i="83" s="1"/>
  <c r="H317" i="66"/>
  <c r="AX316" i="66"/>
  <c r="AP316" i="66"/>
  <c r="AL316" i="66"/>
  <c r="AH316" i="66"/>
  <c r="AD316" i="66"/>
  <c r="Z316" i="66"/>
  <c r="L316" i="66"/>
  <c r="L316" i="83" s="1"/>
  <c r="J316" i="66"/>
  <c r="H316" i="66"/>
  <c r="AX315" i="66"/>
  <c r="AP315" i="66"/>
  <c r="AL315" i="66"/>
  <c r="AH315" i="66"/>
  <c r="AD315" i="66"/>
  <c r="Z315" i="66"/>
  <c r="L315" i="66"/>
  <c r="L315" i="83" s="1"/>
  <c r="J315" i="66"/>
  <c r="H315" i="66"/>
  <c r="AX314" i="66"/>
  <c r="AP314" i="66"/>
  <c r="AL314" i="66"/>
  <c r="AH314" i="66"/>
  <c r="AD314" i="66"/>
  <c r="Z314" i="66"/>
  <c r="L314" i="66"/>
  <c r="J314" i="66"/>
  <c r="H314" i="66"/>
  <c r="AX313" i="66"/>
  <c r="AP313" i="66"/>
  <c r="AL313" i="66"/>
  <c r="AH313" i="66"/>
  <c r="AD313" i="66"/>
  <c r="Z313" i="66"/>
  <c r="L313" i="66"/>
  <c r="L313" i="83" s="1"/>
  <c r="J313" i="66"/>
  <c r="J313" i="83" s="1"/>
  <c r="H313" i="66"/>
  <c r="AX312" i="66"/>
  <c r="AP312" i="66"/>
  <c r="AL312" i="66"/>
  <c r="AH312" i="66"/>
  <c r="AD312" i="66"/>
  <c r="Z312" i="66"/>
  <c r="L312" i="66"/>
  <c r="L312" i="83" s="1"/>
  <c r="J312" i="66"/>
  <c r="H312" i="66"/>
  <c r="AX311" i="66"/>
  <c r="AP311" i="66"/>
  <c r="AL311" i="66"/>
  <c r="AH311" i="66"/>
  <c r="AD311" i="66"/>
  <c r="Z311" i="66"/>
  <c r="L311" i="66"/>
  <c r="J311" i="66"/>
  <c r="H311" i="66"/>
  <c r="AX310" i="66"/>
  <c r="AP310" i="66"/>
  <c r="AL310" i="66"/>
  <c r="AH310" i="66"/>
  <c r="AD310" i="66"/>
  <c r="Z310" i="66"/>
  <c r="L310" i="66"/>
  <c r="J310" i="66"/>
  <c r="H310" i="66"/>
  <c r="AX309" i="66"/>
  <c r="AP309" i="66"/>
  <c r="AL309" i="66"/>
  <c r="AH309" i="66"/>
  <c r="AD309" i="66"/>
  <c r="Z309" i="66"/>
  <c r="Z309" i="83" s="1"/>
  <c r="L309" i="66"/>
  <c r="J309" i="66"/>
  <c r="J309" i="83"/>
  <c r="H309" i="66"/>
  <c r="AX308" i="66"/>
  <c r="AP308" i="66"/>
  <c r="AL308" i="66"/>
  <c r="AH308" i="66"/>
  <c r="AD308" i="66"/>
  <c r="Z308" i="66"/>
  <c r="L308" i="66"/>
  <c r="L308" i="83" s="1"/>
  <c r="J308" i="66"/>
  <c r="H308" i="66"/>
  <c r="AX307" i="66"/>
  <c r="AP307" i="66"/>
  <c r="AL307" i="66"/>
  <c r="AH307" i="66"/>
  <c r="AD307" i="66"/>
  <c r="Z307" i="66"/>
  <c r="L307" i="66"/>
  <c r="J307" i="66"/>
  <c r="H307" i="66"/>
  <c r="AX306" i="66"/>
  <c r="AP306" i="66"/>
  <c r="AP306" i="83" s="1"/>
  <c r="AL306" i="66"/>
  <c r="AH306" i="66"/>
  <c r="AD306" i="66"/>
  <c r="Z306" i="66"/>
  <c r="L306" i="66"/>
  <c r="J306" i="66"/>
  <c r="H306" i="66"/>
  <c r="AX305" i="66"/>
  <c r="AP305" i="66"/>
  <c r="AL305" i="66"/>
  <c r="AH305" i="66"/>
  <c r="AD305" i="66"/>
  <c r="Z305" i="66"/>
  <c r="L305" i="66"/>
  <c r="J305" i="66"/>
  <c r="J305" i="83" s="1"/>
  <c r="H305" i="66"/>
  <c r="AX304" i="66"/>
  <c r="AP304" i="66"/>
  <c r="AL304" i="66"/>
  <c r="AH304" i="66"/>
  <c r="AD304" i="66"/>
  <c r="Z304" i="66"/>
  <c r="L304" i="66"/>
  <c r="L304" i="83" s="1"/>
  <c r="J304" i="66"/>
  <c r="H304" i="66"/>
  <c r="AX303" i="66"/>
  <c r="AP303" i="66"/>
  <c r="AL303" i="66"/>
  <c r="AH303" i="66"/>
  <c r="AD303" i="66"/>
  <c r="Z303" i="66"/>
  <c r="L303" i="66"/>
  <c r="J303" i="66"/>
  <c r="H303" i="66"/>
  <c r="AX302" i="66"/>
  <c r="AP302" i="66"/>
  <c r="AL302" i="66"/>
  <c r="AH302" i="66"/>
  <c r="AD302" i="66"/>
  <c r="Z302" i="66"/>
  <c r="L302" i="66"/>
  <c r="J302" i="66"/>
  <c r="H302" i="66"/>
  <c r="AX301" i="66"/>
  <c r="AP301" i="66"/>
  <c r="AL301" i="66"/>
  <c r="AH301" i="66"/>
  <c r="AD301" i="66"/>
  <c r="Z301" i="66"/>
  <c r="L301" i="66"/>
  <c r="J301" i="66"/>
  <c r="J301" i="83"/>
  <c r="H301" i="66"/>
  <c r="AX300" i="66"/>
  <c r="AP300" i="66"/>
  <c r="AL300" i="66"/>
  <c r="AH300" i="66"/>
  <c r="AD300" i="66"/>
  <c r="Z300" i="66"/>
  <c r="L300" i="66"/>
  <c r="L300" i="83" s="1"/>
  <c r="J300" i="66"/>
  <c r="H300" i="66"/>
  <c r="AX299" i="66"/>
  <c r="AP299" i="66"/>
  <c r="AL299" i="66"/>
  <c r="AH299" i="66"/>
  <c r="AD299" i="66"/>
  <c r="Z299" i="66"/>
  <c r="L299" i="66"/>
  <c r="L299" i="83" s="1"/>
  <c r="J299" i="66"/>
  <c r="H299" i="66"/>
  <c r="AX298" i="66"/>
  <c r="AP298" i="66"/>
  <c r="AL298" i="66"/>
  <c r="AH298" i="66"/>
  <c r="AD298" i="66"/>
  <c r="Z298" i="66"/>
  <c r="L298" i="66"/>
  <c r="J298" i="66"/>
  <c r="H298" i="66"/>
  <c r="AX297" i="66"/>
  <c r="AP297" i="66"/>
  <c r="AL297" i="66"/>
  <c r="AH297" i="66"/>
  <c r="AD297" i="66"/>
  <c r="Z297" i="66"/>
  <c r="L297" i="66"/>
  <c r="J297" i="66"/>
  <c r="J297" i="83" s="1"/>
  <c r="H297" i="66"/>
  <c r="AX296" i="66"/>
  <c r="AP296" i="66"/>
  <c r="AL296" i="66"/>
  <c r="AH296" i="66"/>
  <c r="AD296" i="66"/>
  <c r="Z296" i="66"/>
  <c r="L296" i="66"/>
  <c r="L296" i="83" s="1"/>
  <c r="J296" i="66"/>
  <c r="H296" i="66"/>
  <c r="AX295" i="66"/>
  <c r="AP295" i="66"/>
  <c r="AL295" i="66"/>
  <c r="AH295" i="66"/>
  <c r="AD295" i="66"/>
  <c r="Z295" i="66"/>
  <c r="L295" i="66"/>
  <c r="J295" i="66"/>
  <c r="H295" i="66"/>
  <c r="AX294" i="66"/>
  <c r="AP294" i="66"/>
  <c r="AL294" i="66"/>
  <c r="AH294" i="66"/>
  <c r="AD294" i="66"/>
  <c r="Z294" i="66"/>
  <c r="L294" i="66"/>
  <c r="J294" i="66"/>
  <c r="H294" i="66"/>
  <c r="AX293" i="66"/>
  <c r="AP293" i="66"/>
  <c r="AL293" i="66"/>
  <c r="AH293" i="66"/>
  <c r="AD293" i="66"/>
  <c r="Z293" i="66"/>
  <c r="L293" i="66"/>
  <c r="J293" i="66"/>
  <c r="J293" i="83"/>
  <c r="H293" i="66"/>
  <c r="AX292" i="66"/>
  <c r="AP292" i="66"/>
  <c r="AL292" i="66"/>
  <c r="AH292" i="66"/>
  <c r="AD292" i="66"/>
  <c r="Z292" i="66"/>
  <c r="L292" i="66"/>
  <c r="L292" i="83"/>
  <c r="J292" i="66"/>
  <c r="H292" i="66"/>
  <c r="AX291" i="66"/>
  <c r="AP291" i="66"/>
  <c r="AL291" i="66"/>
  <c r="AH291" i="66"/>
  <c r="AD291" i="66"/>
  <c r="Z291" i="66"/>
  <c r="L291" i="66"/>
  <c r="L291" i="83" s="1"/>
  <c r="J291" i="66"/>
  <c r="H291" i="66"/>
  <c r="AX290" i="66"/>
  <c r="AP290" i="66"/>
  <c r="AL290" i="66"/>
  <c r="AH290" i="66"/>
  <c r="AD290" i="66"/>
  <c r="Z290" i="66"/>
  <c r="L290" i="66"/>
  <c r="J290" i="66"/>
  <c r="H290" i="66"/>
  <c r="AX289" i="66"/>
  <c r="AP289" i="66"/>
  <c r="AL289" i="66"/>
  <c r="AH289" i="66"/>
  <c r="AD289" i="66"/>
  <c r="Z289" i="66"/>
  <c r="L289" i="66"/>
  <c r="J289" i="66"/>
  <c r="J289" i="83"/>
  <c r="H289" i="66"/>
  <c r="AX288" i="66"/>
  <c r="AP288" i="66"/>
  <c r="AL288" i="66"/>
  <c r="AH288" i="66"/>
  <c r="AD288" i="66"/>
  <c r="Z288" i="66"/>
  <c r="L288" i="66"/>
  <c r="L288" i="83"/>
  <c r="J288" i="66"/>
  <c r="J288" i="83" s="1"/>
  <c r="H288" i="66"/>
  <c r="AX287" i="66"/>
  <c r="AP287" i="66"/>
  <c r="AL287" i="66"/>
  <c r="AL287" i="83" s="1"/>
  <c r="AH287" i="66"/>
  <c r="AD287" i="66"/>
  <c r="Z287" i="66"/>
  <c r="L287" i="66"/>
  <c r="J287" i="66"/>
  <c r="H287" i="66"/>
  <c r="AX286" i="66"/>
  <c r="AP286" i="66"/>
  <c r="AL286" i="66"/>
  <c r="AH286" i="66"/>
  <c r="AD286" i="66"/>
  <c r="Z286" i="66"/>
  <c r="L286" i="66"/>
  <c r="J286" i="66"/>
  <c r="H286" i="66"/>
  <c r="AX285" i="66"/>
  <c r="AP285" i="66"/>
  <c r="AL285" i="66"/>
  <c r="AH285" i="66"/>
  <c r="AD285" i="66"/>
  <c r="Z285" i="66"/>
  <c r="L285" i="66"/>
  <c r="J285" i="66"/>
  <c r="J285" i="83" s="1"/>
  <c r="H285" i="66"/>
  <c r="AX284" i="66"/>
  <c r="AP284" i="66"/>
  <c r="AL284" i="66"/>
  <c r="AH284" i="66"/>
  <c r="AD284" i="66"/>
  <c r="Z284" i="66"/>
  <c r="L284" i="66"/>
  <c r="L284" i="83" s="1"/>
  <c r="J284" i="66"/>
  <c r="H284" i="66"/>
  <c r="AX283" i="66"/>
  <c r="AP283" i="66"/>
  <c r="AL283" i="66"/>
  <c r="AH283" i="66"/>
  <c r="AD283" i="66"/>
  <c r="Z283" i="66"/>
  <c r="L283" i="66"/>
  <c r="J283" i="66"/>
  <c r="H283" i="66"/>
  <c r="AX282" i="66"/>
  <c r="AP282" i="66"/>
  <c r="AL282" i="66"/>
  <c r="AH282" i="66"/>
  <c r="AD282" i="66"/>
  <c r="Z282" i="66"/>
  <c r="L282" i="66"/>
  <c r="J282" i="66"/>
  <c r="H282" i="66"/>
  <c r="AX281" i="66"/>
  <c r="AP281" i="66"/>
  <c r="AL281" i="66"/>
  <c r="AH281" i="66"/>
  <c r="AD281" i="66"/>
  <c r="Z281" i="66"/>
  <c r="L281" i="66"/>
  <c r="J281" i="66"/>
  <c r="J281" i="83" s="1"/>
  <c r="H281" i="66"/>
  <c r="AX280" i="66"/>
  <c r="AP280" i="66"/>
  <c r="AL280" i="66"/>
  <c r="AH280" i="66"/>
  <c r="AD280" i="66"/>
  <c r="Z280" i="66"/>
  <c r="L280" i="66"/>
  <c r="L280" i="83" s="1"/>
  <c r="J280" i="66"/>
  <c r="J280" i="83"/>
  <c r="H280" i="66"/>
  <c r="AX279" i="66"/>
  <c r="AP279" i="66"/>
  <c r="AL279" i="66"/>
  <c r="AH279" i="66"/>
  <c r="AD279" i="66"/>
  <c r="Z279" i="66"/>
  <c r="L279" i="66"/>
  <c r="J279" i="66"/>
  <c r="H279" i="66"/>
  <c r="AX278" i="66"/>
  <c r="AP278" i="66"/>
  <c r="AL278" i="66"/>
  <c r="AH278" i="66"/>
  <c r="AH278" i="83" s="1"/>
  <c r="AD278" i="66"/>
  <c r="Z278" i="66"/>
  <c r="L278" i="66"/>
  <c r="J278" i="66"/>
  <c r="H278" i="66"/>
  <c r="AX277" i="66"/>
  <c r="AP277" i="66"/>
  <c r="AL277" i="66"/>
  <c r="AH277" i="66"/>
  <c r="AD277" i="66"/>
  <c r="Z277" i="66"/>
  <c r="L277" i="66"/>
  <c r="L277" i="83" s="1"/>
  <c r="J277" i="66"/>
  <c r="J277" i="83" s="1"/>
  <c r="H277" i="66"/>
  <c r="AX276" i="66"/>
  <c r="AP276" i="66"/>
  <c r="AL276" i="66"/>
  <c r="AH276" i="66"/>
  <c r="AD276" i="66"/>
  <c r="Z276" i="66"/>
  <c r="L276" i="66"/>
  <c r="L276" i="83" s="1"/>
  <c r="J276" i="66"/>
  <c r="H276" i="66"/>
  <c r="AX275" i="66"/>
  <c r="AP275" i="66"/>
  <c r="AL275" i="66"/>
  <c r="AH275" i="66"/>
  <c r="AD275" i="66"/>
  <c r="Z275" i="66"/>
  <c r="L275" i="66"/>
  <c r="J275" i="66"/>
  <c r="H275" i="66"/>
  <c r="AX274" i="66"/>
  <c r="AP274" i="66"/>
  <c r="AL274" i="66"/>
  <c r="AH274" i="66"/>
  <c r="AD274" i="66"/>
  <c r="Z274" i="66"/>
  <c r="L274" i="66"/>
  <c r="J274" i="66"/>
  <c r="H274" i="66"/>
  <c r="AX273" i="66"/>
  <c r="AP273" i="66"/>
  <c r="AL273" i="66"/>
  <c r="AH273" i="66"/>
  <c r="AD273" i="66"/>
  <c r="Z273" i="66"/>
  <c r="L273" i="66"/>
  <c r="J273" i="66"/>
  <c r="J273" i="83" s="1"/>
  <c r="H273" i="66"/>
  <c r="AX272" i="66"/>
  <c r="AP272" i="66"/>
  <c r="AL272" i="66"/>
  <c r="AH272" i="66"/>
  <c r="AD272" i="66"/>
  <c r="Z272" i="66"/>
  <c r="L272" i="66"/>
  <c r="L272" i="83" s="1"/>
  <c r="J272" i="66"/>
  <c r="J272" i="83" s="1"/>
  <c r="H272" i="66"/>
  <c r="AX271" i="66"/>
  <c r="AP271" i="66"/>
  <c r="AL271" i="66"/>
  <c r="AH271" i="66"/>
  <c r="AD271" i="66"/>
  <c r="Z271" i="66"/>
  <c r="L271" i="66"/>
  <c r="J271" i="66"/>
  <c r="H271" i="66"/>
  <c r="AX270" i="66"/>
  <c r="AP270" i="66"/>
  <c r="AL270" i="66"/>
  <c r="AL270" i="83" s="1"/>
  <c r="AH270" i="66"/>
  <c r="AD270" i="66"/>
  <c r="Z270" i="66"/>
  <c r="L270" i="66"/>
  <c r="J270" i="66"/>
  <c r="H270" i="66"/>
  <c r="AX269" i="66"/>
  <c r="AP269" i="66"/>
  <c r="AL269" i="66"/>
  <c r="AH269" i="66"/>
  <c r="AD269" i="66"/>
  <c r="Z269" i="66"/>
  <c r="Z269" i="83" s="1"/>
  <c r="L269" i="66"/>
  <c r="J269" i="66"/>
  <c r="J269" i="83" s="1"/>
  <c r="H269" i="66"/>
  <c r="AX268" i="66"/>
  <c r="AP268" i="66"/>
  <c r="AL268" i="66"/>
  <c r="AH268" i="66"/>
  <c r="AD268" i="66"/>
  <c r="Z268" i="66"/>
  <c r="L268" i="66"/>
  <c r="J268" i="66"/>
  <c r="J268" i="83"/>
  <c r="H268" i="66"/>
  <c r="AX267" i="66"/>
  <c r="AP267" i="66"/>
  <c r="AL267" i="66"/>
  <c r="AH267" i="66"/>
  <c r="AD267" i="66"/>
  <c r="Z267" i="66"/>
  <c r="L267" i="66"/>
  <c r="J267" i="66"/>
  <c r="H267" i="66"/>
  <c r="AX266" i="66"/>
  <c r="AP266" i="66"/>
  <c r="AP266" i="83" s="1"/>
  <c r="AL266" i="66"/>
  <c r="AH266" i="66"/>
  <c r="AD266" i="66"/>
  <c r="Z266" i="66"/>
  <c r="L266" i="66"/>
  <c r="J266" i="66"/>
  <c r="H266" i="66"/>
  <c r="AX265" i="66"/>
  <c r="AP265" i="66"/>
  <c r="AL265" i="66"/>
  <c r="AH265" i="66"/>
  <c r="AD265" i="66"/>
  <c r="Z265" i="66"/>
  <c r="L265" i="66"/>
  <c r="J265" i="66"/>
  <c r="J265" i="83"/>
  <c r="H265" i="66"/>
  <c r="AX264" i="66"/>
  <c r="AP264" i="66"/>
  <c r="AL264" i="66"/>
  <c r="AH264" i="66"/>
  <c r="AD264" i="66"/>
  <c r="Z264" i="66"/>
  <c r="L264" i="66"/>
  <c r="L264" i="83" s="1"/>
  <c r="J264" i="66"/>
  <c r="J264" i="83" s="1"/>
  <c r="H264" i="66"/>
  <c r="AX263" i="66"/>
  <c r="AP263" i="66"/>
  <c r="AL263" i="66"/>
  <c r="AH263" i="66"/>
  <c r="AD263" i="66"/>
  <c r="Z263" i="66"/>
  <c r="L263" i="66"/>
  <c r="J263" i="66"/>
  <c r="H263" i="66"/>
  <c r="AX262" i="66"/>
  <c r="AP262" i="66"/>
  <c r="AL262" i="66"/>
  <c r="AH262" i="66"/>
  <c r="AD262" i="66"/>
  <c r="Z262" i="66"/>
  <c r="L262" i="66"/>
  <c r="J262" i="66"/>
  <c r="H262" i="66"/>
  <c r="AX261" i="66"/>
  <c r="AP261" i="66"/>
  <c r="AL261" i="66"/>
  <c r="AL261" i="83" s="1"/>
  <c r="AH261" i="66"/>
  <c r="AD261" i="66"/>
  <c r="Z261" i="66"/>
  <c r="L261" i="66"/>
  <c r="J261" i="66"/>
  <c r="H261" i="66"/>
  <c r="AX260" i="66"/>
  <c r="AP260" i="66"/>
  <c r="AL260" i="66"/>
  <c r="AH260" i="66"/>
  <c r="AD260" i="66"/>
  <c r="Z260" i="66"/>
  <c r="L260" i="66"/>
  <c r="J260" i="66"/>
  <c r="H260" i="66"/>
  <c r="AX259" i="66"/>
  <c r="AP259" i="66"/>
  <c r="AL259" i="66"/>
  <c r="AH259" i="66"/>
  <c r="AD259" i="66"/>
  <c r="Z259" i="66"/>
  <c r="L259" i="66"/>
  <c r="J259" i="66"/>
  <c r="H259" i="66"/>
  <c r="AX258" i="66"/>
  <c r="AP258" i="66"/>
  <c r="AL258" i="66"/>
  <c r="AH258" i="66"/>
  <c r="AD258" i="66"/>
  <c r="Z258" i="66"/>
  <c r="L258" i="66"/>
  <c r="J258" i="66"/>
  <c r="H258" i="66"/>
  <c r="AX257" i="66"/>
  <c r="AP257" i="66"/>
  <c r="AL257" i="66"/>
  <c r="AH257" i="66"/>
  <c r="AD257" i="66"/>
  <c r="Z257" i="66"/>
  <c r="L257" i="66"/>
  <c r="J257" i="66"/>
  <c r="J257" i="83"/>
  <c r="H257" i="66"/>
  <c r="AX256" i="66"/>
  <c r="AP256" i="66"/>
  <c r="AL256" i="66"/>
  <c r="AH256" i="66"/>
  <c r="AD256" i="66"/>
  <c r="Z256" i="66"/>
  <c r="L256" i="66"/>
  <c r="L256" i="83" s="1"/>
  <c r="J256" i="66"/>
  <c r="H256" i="66"/>
  <c r="AX255" i="66"/>
  <c r="AP255" i="66"/>
  <c r="AL255" i="66"/>
  <c r="AH255" i="66"/>
  <c r="AD255" i="66"/>
  <c r="Z255" i="66"/>
  <c r="L255" i="66"/>
  <c r="J255" i="66"/>
  <c r="J255" i="83" s="1"/>
  <c r="H255" i="66"/>
  <c r="AX254" i="66"/>
  <c r="AP254" i="66"/>
  <c r="AL254" i="66"/>
  <c r="AH254" i="66"/>
  <c r="AD254" i="66"/>
  <c r="Z254" i="66"/>
  <c r="L254" i="66"/>
  <c r="J254" i="66"/>
  <c r="H254" i="66"/>
  <c r="AX253" i="66"/>
  <c r="AP253" i="66"/>
  <c r="AL253" i="66"/>
  <c r="AH253" i="66"/>
  <c r="AD253" i="66"/>
  <c r="Z253" i="66"/>
  <c r="L253" i="66"/>
  <c r="J253" i="66"/>
  <c r="J253" i="83"/>
  <c r="H253" i="66"/>
  <c r="AX252" i="66"/>
  <c r="AP252" i="66"/>
  <c r="AL252" i="66"/>
  <c r="AH252" i="66"/>
  <c r="AD252" i="66"/>
  <c r="Z252" i="66"/>
  <c r="L252" i="66"/>
  <c r="L252" i="83" s="1"/>
  <c r="J252" i="66"/>
  <c r="H252" i="66"/>
  <c r="AX251" i="66"/>
  <c r="AP251" i="66"/>
  <c r="AL251" i="66"/>
  <c r="AH251" i="66"/>
  <c r="AD251" i="66"/>
  <c r="Z251" i="66"/>
  <c r="L251" i="66"/>
  <c r="L251" i="83" s="1"/>
  <c r="J251" i="66"/>
  <c r="H251" i="66"/>
  <c r="AX250" i="66"/>
  <c r="AP250" i="66"/>
  <c r="AL250" i="66"/>
  <c r="AH250" i="66"/>
  <c r="AD250" i="66"/>
  <c r="Z250" i="66"/>
  <c r="L250" i="66"/>
  <c r="J250" i="66"/>
  <c r="H250" i="66"/>
  <c r="AX249" i="66"/>
  <c r="AP249" i="66"/>
  <c r="AL249" i="66"/>
  <c r="AH249" i="66"/>
  <c r="AD249" i="66"/>
  <c r="Z249" i="66"/>
  <c r="L249" i="66"/>
  <c r="J249" i="66"/>
  <c r="J249" i="83" s="1"/>
  <c r="H249" i="66"/>
  <c r="AX248" i="66"/>
  <c r="AP248" i="66"/>
  <c r="AL248" i="66"/>
  <c r="AH248" i="66"/>
  <c r="AD248" i="66"/>
  <c r="Z248" i="66"/>
  <c r="L248" i="66"/>
  <c r="L248" i="83" s="1"/>
  <c r="J248" i="66"/>
  <c r="J248" i="83" s="1"/>
  <c r="H248" i="66"/>
  <c r="AX247" i="66"/>
  <c r="AP247" i="66"/>
  <c r="AL247" i="66"/>
  <c r="AH247" i="66"/>
  <c r="AD247" i="66"/>
  <c r="Z247" i="66"/>
  <c r="Z247" i="83" s="1"/>
  <c r="L247" i="66"/>
  <c r="J247" i="66"/>
  <c r="H247" i="66"/>
  <c r="AX246" i="66"/>
  <c r="AP246" i="66"/>
  <c r="AL246" i="66"/>
  <c r="AH246" i="66"/>
  <c r="AD246" i="66"/>
  <c r="Z246" i="66"/>
  <c r="L246" i="66"/>
  <c r="J246" i="66"/>
  <c r="H246" i="66"/>
  <c r="AX245" i="66"/>
  <c r="AP245" i="66"/>
  <c r="AL245" i="66"/>
  <c r="AH245" i="66"/>
  <c r="AD245" i="66"/>
  <c r="Z245" i="66"/>
  <c r="L245" i="66"/>
  <c r="J245" i="66"/>
  <c r="H245" i="66"/>
  <c r="AX244" i="66"/>
  <c r="AP244" i="66"/>
  <c r="AL244" i="66"/>
  <c r="AL244" i="83" s="1"/>
  <c r="AH244" i="66"/>
  <c r="AD244" i="66"/>
  <c r="Z244" i="66"/>
  <c r="L244" i="66"/>
  <c r="L244" i="83" s="1"/>
  <c r="J244" i="66"/>
  <c r="H244" i="66"/>
  <c r="AX243" i="66"/>
  <c r="AP243" i="66"/>
  <c r="AL243" i="66"/>
  <c r="AH243" i="66"/>
  <c r="AD243" i="66"/>
  <c r="Z243" i="66"/>
  <c r="L243" i="66"/>
  <c r="J243" i="66"/>
  <c r="H243" i="66"/>
  <c r="AX242" i="66"/>
  <c r="AP242" i="66"/>
  <c r="AL242" i="66"/>
  <c r="AH242" i="66"/>
  <c r="AD242" i="66"/>
  <c r="Z242" i="66"/>
  <c r="L242" i="66"/>
  <c r="J242" i="66"/>
  <c r="J242" i="83" s="1"/>
  <c r="H242" i="66"/>
  <c r="AX241" i="66"/>
  <c r="AP241" i="66"/>
  <c r="AL241" i="66"/>
  <c r="AH241" i="66"/>
  <c r="AD241" i="66"/>
  <c r="Z241" i="66"/>
  <c r="L241" i="66"/>
  <c r="J241" i="66"/>
  <c r="J241" i="83"/>
  <c r="H241" i="66"/>
  <c r="AX240" i="66"/>
  <c r="AP240" i="66"/>
  <c r="AL240" i="66"/>
  <c r="AH240" i="66"/>
  <c r="AD240" i="66"/>
  <c r="Z240" i="66"/>
  <c r="L240" i="66"/>
  <c r="L240" i="83"/>
  <c r="J240" i="66"/>
  <c r="H240" i="66"/>
  <c r="AX239" i="66"/>
  <c r="AP239" i="66"/>
  <c r="AL239" i="66"/>
  <c r="AH239" i="66"/>
  <c r="AD239" i="66"/>
  <c r="Z239" i="66"/>
  <c r="L239" i="66"/>
  <c r="J239" i="66"/>
  <c r="J239" i="83" s="1"/>
  <c r="H239" i="66"/>
  <c r="AX238" i="66"/>
  <c r="AP238" i="66"/>
  <c r="AL238" i="66"/>
  <c r="AH238" i="66"/>
  <c r="AD238" i="66"/>
  <c r="Z238" i="66"/>
  <c r="L238" i="66"/>
  <c r="J238" i="66"/>
  <c r="H238" i="66"/>
  <c r="AX237" i="66"/>
  <c r="AP237" i="66"/>
  <c r="AL237" i="66"/>
  <c r="AH237" i="66"/>
  <c r="AD237" i="66"/>
  <c r="Z237" i="66"/>
  <c r="L237" i="66"/>
  <c r="J237" i="66"/>
  <c r="J237" i="83" s="1"/>
  <c r="H237" i="66"/>
  <c r="AX236" i="66"/>
  <c r="AP236" i="66"/>
  <c r="AL236" i="66"/>
  <c r="AH236" i="66"/>
  <c r="AD236" i="66"/>
  <c r="Z236" i="66"/>
  <c r="L236" i="66"/>
  <c r="L236" i="83" s="1"/>
  <c r="J236" i="66"/>
  <c r="H236" i="66"/>
  <c r="AX235" i="66"/>
  <c r="AP235" i="66"/>
  <c r="AP235" i="83" s="1"/>
  <c r="AL235" i="66"/>
  <c r="AH235" i="66"/>
  <c r="AD235" i="66"/>
  <c r="Z235" i="66"/>
  <c r="L235" i="66"/>
  <c r="J235" i="66"/>
  <c r="H235" i="66"/>
  <c r="AX234" i="66"/>
  <c r="AP234" i="66"/>
  <c r="AL234" i="66"/>
  <c r="AH234" i="66"/>
  <c r="AD234" i="66"/>
  <c r="Z234" i="66"/>
  <c r="L234" i="66"/>
  <c r="J234" i="66"/>
  <c r="H234" i="66"/>
  <c r="AX233" i="66"/>
  <c r="AP233" i="66"/>
  <c r="AL233" i="66"/>
  <c r="AH233" i="66"/>
  <c r="AD233" i="66"/>
  <c r="Z233" i="66"/>
  <c r="L233" i="66"/>
  <c r="J233" i="66"/>
  <c r="H233" i="66"/>
  <c r="AX232" i="66"/>
  <c r="AP232" i="66"/>
  <c r="AL232" i="66"/>
  <c r="AH232" i="66"/>
  <c r="AD232" i="66"/>
  <c r="Z232" i="66"/>
  <c r="L232" i="66"/>
  <c r="L232" i="83" s="1"/>
  <c r="J232" i="66"/>
  <c r="J232" i="83" s="1"/>
  <c r="H232" i="66"/>
  <c r="AX231" i="66"/>
  <c r="AP231" i="66"/>
  <c r="AL231" i="66"/>
  <c r="AH231" i="66"/>
  <c r="AD231" i="66"/>
  <c r="Z231" i="66"/>
  <c r="L231" i="66"/>
  <c r="J231" i="66"/>
  <c r="H231" i="66"/>
  <c r="AX230" i="66"/>
  <c r="AP230" i="66"/>
  <c r="AL230" i="66"/>
  <c r="AH230" i="66"/>
  <c r="AD230" i="66"/>
  <c r="Z230" i="66"/>
  <c r="L230" i="66"/>
  <c r="J230" i="66"/>
  <c r="H230" i="66"/>
  <c r="AX229" i="66"/>
  <c r="AP229" i="66"/>
  <c r="AL229" i="66"/>
  <c r="AH229" i="66"/>
  <c r="AD229" i="66"/>
  <c r="Z229" i="66"/>
  <c r="L229" i="66"/>
  <c r="J229" i="66"/>
  <c r="J229" i="83" s="1"/>
  <c r="H229" i="66"/>
  <c r="AX228" i="66"/>
  <c r="AP228" i="66"/>
  <c r="AL228" i="66"/>
  <c r="AH228" i="66"/>
  <c r="AD228" i="66"/>
  <c r="Z228" i="66"/>
  <c r="L228" i="66"/>
  <c r="L228" i="83"/>
  <c r="J228" i="66"/>
  <c r="J228" i="83"/>
  <c r="H228" i="66"/>
  <c r="AX227" i="66"/>
  <c r="AP227" i="66"/>
  <c r="AL227" i="66"/>
  <c r="AH227" i="66"/>
  <c r="AD227" i="66"/>
  <c r="Z227" i="66"/>
  <c r="L227" i="66"/>
  <c r="J227" i="66"/>
  <c r="H227" i="66"/>
  <c r="AX226" i="66"/>
  <c r="AP226" i="66"/>
  <c r="AL226" i="66"/>
  <c r="AH226" i="66"/>
  <c r="AD226" i="66"/>
  <c r="Z226" i="66"/>
  <c r="L226" i="66"/>
  <c r="J226" i="66"/>
  <c r="J226" i="83" s="1"/>
  <c r="H226" i="66"/>
  <c r="AX225" i="66"/>
  <c r="AP225" i="66"/>
  <c r="AL225" i="66"/>
  <c r="AH225" i="66"/>
  <c r="AD225" i="66"/>
  <c r="Z225" i="66"/>
  <c r="L225" i="66"/>
  <c r="J225" i="66"/>
  <c r="J225" i="83" s="1"/>
  <c r="H225" i="66"/>
  <c r="AX224" i="66"/>
  <c r="AP224" i="66"/>
  <c r="AL224" i="66"/>
  <c r="AH224" i="66"/>
  <c r="AD224" i="66"/>
  <c r="Z224" i="66"/>
  <c r="L224" i="66"/>
  <c r="L224" i="83" s="1"/>
  <c r="J224" i="66"/>
  <c r="H224" i="66"/>
  <c r="AX223" i="66"/>
  <c r="AP223" i="66"/>
  <c r="AL223" i="66"/>
  <c r="AH223" i="66"/>
  <c r="AD223" i="66"/>
  <c r="Z223" i="66"/>
  <c r="L223" i="66"/>
  <c r="J223" i="66"/>
  <c r="H223" i="66"/>
  <c r="AX222" i="66"/>
  <c r="AP222" i="66"/>
  <c r="AL222" i="66"/>
  <c r="AH222" i="66"/>
  <c r="AD222" i="66"/>
  <c r="Z222" i="66"/>
  <c r="L222" i="66"/>
  <c r="J222" i="66"/>
  <c r="H222" i="66"/>
  <c r="AX221" i="66"/>
  <c r="AP221" i="66"/>
  <c r="AL221" i="66"/>
  <c r="AH221" i="66"/>
  <c r="AD221" i="66"/>
  <c r="Z221" i="66"/>
  <c r="L221" i="66"/>
  <c r="J221" i="66"/>
  <c r="J221" i="83" s="1"/>
  <c r="H221" i="66"/>
  <c r="AX220" i="66"/>
  <c r="AP220" i="66"/>
  <c r="AL220" i="66"/>
  <c r="AH220" i="66"/>
  <c r="AD220" i="66"/>
  <c r="Z220" i="66"/>
  <c r="L220" i="66"/>
  <c r="L220" i="83" s="1"/>
  <c r="J220" i="66"/>
  <c r="J220" i="83" s="1"/>
  <c r="H220" i="66"/>
  <c r="AX219" i="66"/>
  <c r="AP219" i="66"/>
  <c r="AL219" i="66"/>
  <c r="AH219" i="66"/>
  <c r="AD219" i="66"/>
  <c r="Z219" i="66"/>
  <c r="L219" i="66"/>
  <c r="J219" i="66"/>
  <c r="J219" i="83" s="1"/>
  <c r="H219" i="66"/>
  <c r="AX218" i="66"/>
  <c r="AP218" i="66"/>
  <c r="AL218" i="66"/>
  <c r="AH218" i="66"/>
  <c r="AD218" i="66"/>
  <c r="Z218" i="66"/>
  <c r="L218" i="66"/>
  <c r="J218" i="66"/>
  <c r="H218" i="66"/>
  <c r="AX217" i="66"/>
  <c r="AP217" i="66"/>
  <c r="AL217" i="66"/>
  <c r="AH217" i="66"/>
  <c r="AD217" i="66"/>
  <c r="Z217" i="66"/>
  <c r="L217" i="66"/>
  <c r="J217" i="66"/>
  <c r="J217" i="83" s="1"/>
  <c r="H217" i="66"/>
  <c r="AX216" i="66"/>
  <c r="AP216" i="66"/>
  <c r="AL216" i="66"/>
  <c r="AH216" i="66"/>
  <c r="AD216" i="66"/>
  <c r="Z216" i="66"/>
  <c r="L216" i="66"/>
  <c r="L216" i="83" s="1"/>
  <c r="J216" i="66"/>
  <c r="J216" i="83"/>
  <c r="H216" i="66"/>
  <c r="AX215" i="66"/>
  <c r="AP215" i="66"/>
  <c r="AL215" i="66"/>
  <c r="AH215" i="66"/>
  <c r="AD215" i="66"/>
  <c r="Z215" i="66"/>
  <c r="L215" i="66"/>
  <c r="J215" i="66"/>
  <c r="J215" i="83" s="1"/>
  <c r="H215" i="66"/>
  <c r="AX214" i="66"/>
  <c r="AP214" i="66"/>
  <c r="AL214" i="66"/>
  <c r="AH214" i="66"/>
  <c r="AD214" i="66"/>
  <c r="Z214" i="66"/>
  <c r="L214" i="66"/>
  <c r="J214" i="66"/>
  <c r="H214" i="66"/>
  <c r="AX213" i="66"/>
  <c r="AP213" i="66"/>
  <c r="AL213" i="66"/>
  <c r="AH213" i="66"/>
  <c r="AD213" i="66"/>
  <c r="Z213" i="66"/>
  <c r="L213" i="66"/>
  <c r="J213" i="66"/>
  <c r="J213" i="83" s="1"/>
  <c r="H213" i="66"/>
  <c r="AX212" i="66"/>
  <c r="AP212" i="66"/>
  <c r="AL212" i="66"/>
  <c r="AH212" i="66"/>
  <c r="AD212" i="66"/>
  <c r="Z212" i="66"/>
  <c r="L212" i="66"/>
  <c r="L212" i="83" s="1"/>
  <c r="J212" i="66"/>
  <c r="J212" i="83"/>
  <c r="H212" i="66"/>
  <c r="AX211" i="66"/>
  <c r="AP211" i="66"/>
  <c r="AL211" i="66"/>
  <c r="AH211" i="66"/>
  <c r="AD211" i="66"/>
  <c r="Z211" i="66"/>
  <c r="L211" i="66"/>
  <c r="L211" i="83" s="1"/>
  <c r="J211" i="66"/>
  <c r="H211" i="66"/>
  <c r="AX210" i="66"/>
  <c r="AP210" i="66"/>
  <c r="AL210" i="66"/>
  <c r="AH210" i="66"/>
  <c r="AD210" i="66"/>
  <c r="Z210" i="66"/>
  <c r="L210" i="66"/>
  <c r="J210" i="66"/>
  <c r="H210" i="66"/>
  <c r="AX209" i="66"/>
  <c r="AP209" i="66"/>
  <c r="AL209" i="66"/>
  <c r="AH209" i="66"/>
  <c r="AD209" i="66"/>
  <c r="Z209" i="66"/>
  <c r="L209" i="66"/>
  <c r="J209" i="66"/>
  <c r="J209" i="83" s="1"/>
  <c r="H209" i="66"/>
  <c r="AX208" i="66"/>
  <c r="AP208" i="66"/>
  <c r="AL208" i="66"/>
  <c r="AH208" i="66"/>
  <c r="AD208" i="66"/>
  <c r="Z208" i="66"/>
  <c r="L208" i="66"/>
  <c r="L208" i="83" s="1"/>
  <c r="J208" i="66"/>
  <c r="H208" i="66"/>
  <c r="AX207" i="66"/>
  <c r="AP207" i="66"/>
  <c r="AL207" i="66"/>
  <c r="AH207" i="66"/>
  <c r="AD207" i="66"/>
  <c r="Z207" i="66"/>
  <c r="L207" i="66"/>
  <c r="J207" i="66"/>
  <c r="H207" i="66"/>
  <c r="AX206" i="66"/>
  <c r="AP206" i="66"/>
  <c r="AL206" i="66"/>
  <c r="AH206" i="66"/>
  <c r="AD206" i="66"/>
  <c r="Z206" i="66"/>
  <c r="L206" i="66"/>
  <c r="J206" i="66"/>
  <c r="H206" i="66"/>
  <c r="AX205" i="66"/>
  <c r="AP205" i="66"/>
  <c r="AL205" i="66"/>
  <c r="AH205" i="66"/>
  <c r="AD205" i="66"/>
  <c r="Z205" i="66"/>
  <c r="L205" i="66"/>
  <c r="J205" i="66"/>
  <c r="J205" i="83" s="1"/>
  <c r="H205" i="66"/>
  <c r="AX204" i="66"/>
  <c r="AP204" i="66"/>
  <c r="AL204" i="66"/>
  <c r="AH204" i="66"/>
  <c r="AD204" i="66"/>
  <c r="Z204" i="66"/>
  <c r="L204" i="66"/>
  <c r="L204" i="83" s="1"/>
  <c r="J204" i="66"/>
  <c r="J204" i="83" s="1"/>
  <c r="H204" i="66"/>
  <c r="AX203" i="66"/>
  <c r="AP203" i="66"/>
  <c r="AL203" i="66"/>
  <c r="AH203" i="66"/>
  <c r="AD203" i="66"/>
  <c r="Z203" i="66"/>
  <c r="L203" i="66"/>
  <c r="J203" i="66"/>
  <c r="H203" i="66"/>
  <c r="AX202" i="66"/>
  <c r="AP202" i="66"/>
  <c r="AL202" i="66"/>
  <c r="AH202" i="66"/>
  <c r="AD202" i="66"/>
  <c r="Z202" i="66"/>
  <c r="L202" i="66"/>
  <c r="J202" i="66"/>
  <c r="H202" i="66"/>
  <c r="AX201" i="66"/>
  <c r="AP201" i="66"/>
  <c r="AL201" i="66"/>
  <c r="AH201" i="66"/>
  <c r="AD201" i="66"/>
  <c r="Z201" i="66"/>
  <c r="L201" i="66"/>
  <c r="J201" i="66"/>
  <c r="J201" i="83"/>
  <c r="H201" i="66"/>
  <c r="AX200" i="66"/>
  <c r="AP200" i="66"/>
  <c r="AL200" i="66"/>
  <c r="AH200" i="66"/>
  <c r="AD200" i="66"/>
  <c r="Z200" i="66"/>
  <c r="L200" i="66"/>
  <c r="L200" i="83" s="1"/>
  <c r="J200" i="66"/>
  <c r="H200" i="66"/>
  <c r="AX199" i="66"/>
  <c r="AP199" i="66"/>
  <c r="AL199" i="66"/>
  <c r="AH199" i="66"/>
  <c r="AD199" i="66"/>
  <c r="Z199" i="66"/>
  <c r="L199" i="66"/>
  <c r="J199" i="66"/>
  <c r="H199" i="66"/>
  <c r="AX198" i="66"/>
  <c r="AP198" i="66"/>
  <c r="AL198" i="66"/>
  <c r="AH198" i="66"/>
  <c r="AD198" i="66"/>
  <c r="Z198" i="66"/>
  <c r="L198" i="66"/>
  <c r="J198" i="66"/>
  <c r="J198" i="83" s="1"/>
  <c r="H198" i="66"/>
  <c r="AX197" i="66"/>
  <c r="AP197" i="66"/>
  <c r="AL197" i="66"/>
  <c r="AH197" i="66"/>
  <c r="AD197" i="66"/>
  <c r="Z197" i="66"/>
  <c r="L197" i="66"/>
  <c r="J197" i="66"/>
  <c r="J197" i="83"/>
  <c r="H197" i="66"/>
  <c r="AX196" i="66"/>
  <c r="AP196" i="66"/>
  <c r="AL196" i="66"/>
  <c r="AH196" i="66"/>
  <c r="AD196" i="66"/>
  <c r="Z196" i="66"/>
  <c r="L196" i="66"/>
  <c r="L196" i="83" s="1"/>
  <c r="J196" i="66"/>
  <c r="J196" i="83" s="1"/>
  <c r="H196" i="66"/>
  <c r="AX195" i="66"/>
  <c r="AP195" i="66"/>
  <c r="AL195" i="66"/>
  <c r="AH195" i="66"/>
  <c r="AD195" i="66"/>
  <c r="Z195" i="66"/>
  <c r="L195" i="66"/>
  <c r="J195" i="66"/>
  <c r="H195" i="66"/>
  <c r="AX194" i="66"/>
  <c r="AP194" i="66"/>
  <c r="AL194" i="66"/>
  <c r="AH194" i="66"/>
  <c r="AD194" i="66"/>
  <c r="Z194" i="66"/>
  <c r="L194" i="66"/>
  <c r="L194" i="83" s="1"/>
  <c r="J194" i="66"/>
  <c r="H194" i="66"/>
  <c r="AX193" i="66"/>
  <c r="AP193" i="66"/>
  <c r="AL193" i="66"/>
  <c r="AH193" i="66"/>
  <c r="AD193" i="66"/>
  <c r="Z193" i="66"/>
  <c r="L193" i="66"/>
  <c r="J193" i="66"/>
  <c r="H193" i="66"/>
  <c r="AX192" i="66"/>
  <c r="AP192" i="66"/>
  <c r="AL192" i="66"/>
  <c r="AH192" i="66"/>
  <c r="AD192" i="66"/>
  <c r="Z192" i="66"/>
  <c r="L192" i="66"/>
  <c r="L192" i="83" s="1"/>
  <c r="J192" i="66"/>
  <c r="J192" i="83" s="1"/>
  <c r="H192" i="66"/>
  <c r="AX191" i="66"/>
  <c r="AP191" i="66"/>
  <c r="AL191" i="66"/>
  <c r="AH191" i="66"/>
  <c r="AD191" i="66"/>
  <c r="Z191" i="66"/>
  <c r="L191" i="66"/>
  <c r="J191" i="66"/>
  <c r="H191" i="66"/>
  <c r="AX190" i="66"/>
  <c r="AP190" i="66"/>
  <c r="AL190" i="66"/>
  <c r="AH190" i="66"/>
  <c r="AD190" i="66"/>
  <c r="Z190" i="66"/>
  <c r="L190" i="66"/>
  <c r="J190" i="66"/>
  <c r="H190" i="66"/>
  <c r="AX189" i="66"/>
  <c r="AP189" i="66"/>
  <c r="AL189" i="66"/>
  <c r="AH189" i="66"/>
  <c r="AD189" i="66"/>
  <c r="Z189" i="66"/>
  <c r="L189" i="66"/>
  <c r="J189" i="66"/>
  <c r="H189" i="66"/>
  <c r="AX188" i="66"/>
  <c r="AP188" i="66"/>
  <c r="AL188" i="66"/>
  <c r="AH188" i="66"/>
  <c r="AD188" i="66"/>
  <c r="Z188" i="66"/>
  <c r="L188" i="66"/>
  <c r="L188" i="83" s="1"/>
  <c r="J188" i="66"/>
  <c r="H188" i="66"/>
  <c r="AX187" i="66"/>
  <c r="AP187" i="66"/>
  <c r="AL187" i="66"/>
  <c r="AH187" i="66"/>
  <c r="AD187" i="66"/>
  <c r="Z187" i="66"/>
  <c r="L187" i="66"/>
  <c r="J187" i="66"/>
  <c r="H187" i="66"/>
  <c r="AX186" i="66"/>
  <c r="AP186" i="66"/>
  <c r="AL186" i="66"/>
  <c r="AH186" i="66"/>
  <c r="AD186" i="66"/>
  <c r="Z186" i="66"/>
  <c r="L186" i="66"/>
  <c r="J186" i="66"/>
  <c r="H186" i="66"/>
  <c r="AX185" i="66"/>
  <c r="AP185" i="66"/>
  <c r="AL185" i="66"/>
  <c r="AH185" i="66"/>
  <c r="AD185" i="66"/>
  <c r="Z185" i="66"/>
  <c r="L185" i="66"/>
  <c r="J185" i="66"/>
  <c r="J185" i="83" s="1"/>
  <c r="H185" i="66"/>
  <c r="AX184" i="66"/>
  <c r="AP184" i="66"/>
  <c r="AL184" i="66"/>
  <c r="AH184" i="66"/>
  <c r="AD184" i="66"/>
  <c r="Z184" i="66"/>
  <c r="L184" i="66"/>
  <c r="L184" i="83"/>
  <c r="J184" i="66"/>
  <c r="J184" i="83" s="1"/>
  <c r="H184" i="66"/>
  <c r="AX183" i="66"/>
  <c r="AP183" i="66"/>
  <c r="AL183" i="66"/>
  <c r="AH183" i="66"/>
  <c r="AD183" i="66"/>
  <c r="Z183" i="66"/>
  <c r="L183" i="66"/>
  <c r="J183" i="66"/>
  <c r="H183" i="66"/>
  <c r="AX182" i="66"/>
  <c r="AP182" i="66"/>
  <c r="AL182" i="66"/>
  <c r="AH182" i="66"/>
  <c r="AD182" i="66"/>
  <c r="Z182" i="66"/>
  <c r="L182" i="66"/>
  <c r="J182" i="66"/>
  <c r="J182" i="83"/>
  <c r="H182" i="66"/>
  <c r="AX181" i="66"/>
  <c r="AP181" i="66"/>
  <c r="AL181" i="66"/>
  <c r="AH181" i="66"/>
  <c r="AD181" i="66"/>
  <c r="Z181" i="66"/>
  <c r="L181" i="66"/>
  <c r="J181" i="66"/>
  <c r="J181" i="83"/>
  <c r="H181" i="66"/>
  <c r="AX180" i="66"/>
  <c r="AP180" i="66"/>
  <c r="AL180" i="66"/>
  <c r="AH180" i="66"/>
  <c r="AD180" i="66"/>
  <c r="Z180" i="66"/>
  <c r="L180" i="66"/>
  <c r="L180" i="83" s="1"/>
  <c r="J180" i="66"/>
  <c r="J180" i="83" s="1"/>
  <c r="H180" i="66"/>
  <c r="AX179" i="66"/>
  <c r="AP179" i="66"/>
  <c r="AL179" i="66"/>
  <c r="AH179" i="66"/>
  <c r="AD179" i="66"/>
  <c r="Z179" i="66"/>
  <c r="L179" i="66"/>
  <c r="J179" i="66"/>
  <c r="H179" i="66"/>
  <c r="AX178" i="66"/>
  <c r="AP178" i="66"/>
  <c r="AL178" i="66"/>
  <c r="AH178" i="66"/>
  <c r="AD178" i="66"/>
  <c r="Z178" i="66"/>
  <c r="L178" i="66"/>
  <c r="J178" i="66"/>
  <c r="H178" i="66"/>
  <c r="AX177" i="66"/>
  <c r="AP177" i="66"/>
  <c r="AL177" i="66"/>
  <c r="AH177" i="66"/>
  <c r="AD177" i="66"/>
  <c r="Z177" i="66"/>
  <c r="L177" i="66"/>
  <c r="J177" i="66"/>
  <c r="J177" i="83"/>
  <c r="H177" i="66"/>
  <c r="AX176" i="66"/>
  <c r="AP176" i="66"/>
  <c r="AL176" i="66"/>
  <c r="AH176" i="66"/>
  <c r="AD176" i="66"/>
  <c r="Z176" i="66"/>
  <c r="L176" i="66"/>
  <c r="L176" i="83"/>
  <c r="J176" i="66"/>
  <c r="J176" i="83" s="1"/>
  <c r="H176" i="66"/>
  <c r="AX175" i="66"/>
  <c r="AP175" i="66"/>
  <c r="AL175" i="66"/>
  <c r="AH175" i="66"/>
  <c r="AD175" i="66"/>
  <c r="Z175" i="66"/>
  <c r="L175" i="66"/>
  <c r="J175" i="66"/>
  <c r="H175" i="66"/>
  <c r="AX174" i="66"/>
  <c r="AP174" i="66"/>
  <c r="AL174" i="66"/>
  <c r="AH174" i="66"/>
  <c r="AD174" i="66"/>
  <c r="Z174" i="66"/>
  <c r="L174" i="66"/>
  <c r="J174" i="66"/>
  <c r="H174" i="66"/>
  <c r="AX173" i="66"/>
  <c r="AP173" i="66"/>
  <c r="AL173" i="66"/>
  <c r="AH173" i="66"/>
  <c r="AD173" i="66"/>
  <c r="Z173" i="66"/>
  <c r="L173" i="66"/>
  <c r="J173" i="66"/>
  <c r="J173" i="83" s="1"/>
  <c r="H173" i="66"/>
  <c r="AX172" i="66"/>
  <c r="AP172" i="66"/>
  <c r="AL172" i="66"/>
  <c r="AH172" i="66"/>
  <c r="AD172" i="66"/>
  <c r="Z172" i="66"/>
  <c r="L172" i="66"/>
  <c r="L172" i="83" s="1"/>
  <c r="J172" i="66"/>
  <c r="J172" i="83"/>
  <c r="H172" i="66"/>
  <c r="AX171" i="66"/>
  <c r="AP171" i="66"/>
  <c r="AL171" i="66"/>
  <c r="AH171" i="66"/>
  <c r="AD171" i="66"/>
  <c r="Z171" i="66"/>
  <c r="L171" i="66"/>
  <c r="J171" i="66"/>
  <c r="H171" i="66"/>
  <c r="AX170" i="66"/>
  <c r="AP170" i="66"/>
  <c r="AL170" i="66"/>
  <c r="AH170" i="66"/>
  <c r="AD170" i="66"/>
  <c r="Z170" i="66"/>
  <c r="L170" i="66"/>
  <c r="J170" i="66"/>
  <c r="H170" i="66"/>
  <c r="AX169" i="66"/>
  <c r="AP169" i="66"/>
  <c r="AL169" i="66"/>
  <c r="AH169" i="66"/>
  <c r="AD169" i="66"/>
  <c r="Z169" i="66"/>
  <c r="L169" i="66"/>
  <c r="J169" i="66"/>
  <c r="J169" i="83" s="1"/>
  <c r="H169" i="66"/>
  <c r="AX168" i="66"/>
  <c r="AP168" i="66"/>
  <c r="AL168" i="66"/>
  <c r="AH168" i="66"/>
  <c r="AD168" i="66"/>
  <c r="Z168" i="66"/>
  <c r="L168" i="66"/>
  <c r="L168" i="83" s="1"/>
  <c r="J168" i="66"/>
  <c r="H168" i="66"/>
  <c r="AX167" i="66"/>
  <c r="AP167" i="66"/>
  <c r="AL167" i="66"/>
  <c r="AH167" i="66"/>
  <c r="AD167" i="66"/>
  <c r="Z167" i="66"/>
  <c r="L167" i="66"/>
  <c r="AX166" i="66"/>
  <c r="AP166" i="66"/>
  <c r="AL166" i="66"/>
  <c r="AH166" i="66"/>
  <c r="AD166" i="66"/>
  <c r="Z166" i="66"/>
  <c r="AX165" i="66"/>
  <c r="AP165" i="66"/>
  <c r="AL165" i="66"/>
  <c r="AH165" i="66"/>
  <c r="AD165" i="66"/>
  <c r="Z165" i="66"/>
  <c r="L165" i="66"/>
  <c r="L165" i="83" s="1"/>
  <c r="AX164" i="66"/>
  <c r="AP164" i="66"/>
  <c r="AL164" i="66"/>
  <c r="AH164" i="66"/>
  <c r="AD164" i="66"/>
  <c r="Z164" i="66"/>
  <c r="L164" i="66"/>
  <c r="AX163" i="66"/>
  <c r="AP163" i="66"/>
  <c r="AL163" i="66"/>
  <c r="AH163" i="66"/>
  <c r="AD163" i="66"/>
  <c r="Z163" i="66"/>
  <c r="L163" i="66"/>
  <c r="L163" i="83" s="1"/>
  <c r="AX162" i="66"/>
  <c r="AP162" i="66"/>
  <c r="AL162" i="66"/>
  <c r="AH162" i="66"/>
  <c r="AD162" i="66"/>
  <c r="Z162" i="66"/>
  <c r="L162" i="66"/>
  <c r="L162" i="83" s="1"/>
  <c r="AX161" i="66"/>
  <c r="AP161" i="66"/>
  <c r="AL161" i="66"/>
  <c r="AH161" i="66"/>
  <c r="AD161" i="66"/>
  <c r="Z161" i="66"/>
  <c r="L161" i="66"/>
  <c r="AX160" i="66"/>
  <c r="AP160" i="66"/>
  <c r="AL160" i="66"/>
  <c r="AH160" i="66"/>
  <c r="AD160" i="66"/>
  <c r="Z160" i="66"/>
  <c r="AX159" i="66"/>
  <c r="AP159" i="66"/>
  <c r="AL159" i="66"/>
  <c r="AH159" i="66"/>
  <c r="AD159" i="66"/>
  <c r="Z159" i="66"/>
  <c r="L159" i="66"/>
  <c r="L159" i="83" s="1"/>
  <c r="AX158" i="66"/>
  <c r="AP158" i="66"/>
  <c r="AL158" i="66"/>
  <c r="AH158" i="66"/>
  <c r="AD158" i="66"/>
  <c r="Z158" i="66"/>
  <c r="L158" i="66"/>
  <c r="L158" i="83" s="1"/>
  <c r="AX157" i="66"/>
  <c r="AP157" i="66"/>
  <c r="AL157" i="66"/>
  <c r="AH157" i="66"/>
  <c r="AD157" i="66"/>
  <c r="Z157" i="66"/>
  <c r="L157" i="66"/>
  <c r="L157" i="83" s="1"/>
  <c r="AX156" i="66"/>
  <c r="AP156" i="66"/>
  <c r="AL156" i="66"/>
  <c r="AH156" i="66"/>
  <c r="AD156" i="66"/>
  <c r="Z156" i="66"/>
  <c r="L156" i="66"/>
  <c r="L156" i="83"/>
  <c r="AX155" i="66"/>
  <c r="AP155" i="66"/>
  <c r="AL155" i="66"/>
  <c r="AH155" i="66"/>
  <c r="AD155" i="66"/>
  <c r="Z155" i="66"/>
  <c r="L155" i="66"/>
  <c r="AX154" i="66"/>
  <c r="AP154" i="66"/>
  <c r="AL154" i="66"/>
  <c r="AH154" i="66"/>
  <c r="AD154" i="66"/>
  <c r="Z154" i="66"/>
  <c r="AX153" i="66"/>
  <c r="AP153" i="66"/>
  <c r="AL153" i="66"/>
  <c r="AH153" i="66"/>
  <c r="AD153" i="66"/>
  <c r="Z153" i="66"/>
  <c r="L153" i="66"/>
  <c r="L153" i="83" s="1"/>
  <c r="AX152" i="66"/>
  <c r="AP152" i="66"/>
  <c r="AL152" i="66"/>
  <c r="AH152" i="66"/>
  <c r="AD152" i="66"/>
  <c r="Z152" i="66"/>
  <c r="L152" i="66"/>
  <c r="AX151" i="66"/>
  <c r="AP151" i="66"/>
  <c r="AL151" i="66"/>
  <c r="AH151" i="66"/>
  <c r="AD151" i="66"/>
  <c r="Z151" i="66"/>
  <c r="L151" i="66"/>
  <c r="AX150" i="66"/>
  <c r="AP150" i="66"/>
  <c r="AL150" i="66"/>
  <c r="AH150" i="66"/>
  <c r="AD150" i="66"/>
  <c r="Z150" i="66"/>
  <c r="AX149" i="66"/>
  <c r="AP149" i="66"/>
  <c r="AL149" i="66"/>
  <c r="AH149" i="66"/>
  <c r="AD149" i="66"/>
  <c r="Z149" i="66"/>
  <c r="L149" i="66"/>
  <c r="AX148" i="66"/>
  <c r="AP148" i="66"/>
  <c r="AL148" i="66"/>
  <c r="AH148" i="66"/>
  <c r="AD148" i="66"/>
  <c r="Z148" i="66"/>
  <c r="AX147" i="66"/>
  <c r="AP147" i="66"/>
  <c r="AL147" i="66"/>
  <c r="AH147" i="66"/>
  <c r="AD147" i="66"/>
  <c r="Z147" i="66"/>
  <c r="L147" i="66"/>
  <c r="L147" i="83" s="1"/>
  <c r="AX146" i="66"/>
  <c r="AP146" i="66"/>
  <c r="AL146" i="66"/>
  <c r="AH146" i="66"/>
  <c r="AD146" i="66"/>
  <c r="Z146" i="66"/>
  <c r="L146" i="66"/>
  <c r="AX145" i="66"/>
  <c r="AP145" i="66"/>
  <c r="AL145" i="66"/>
  <c r="AH145" i="66"/>
  <c r="AD145" i="66"/>
  <c r="Z145" i="66"/>
  <c r="L145" i="66"/>
  <c r="L145" i="83" s="1"/>
  <c r="AX144" i="66"/>
  <c r="AP144" i="66"/>
  <c r="AL144" i="66"/>
  <c r="AH144" i="66"/>
  <c r="AD144" i="66"/>
  <c r="Z144" i="66"/>
  <c r="L144" i="66"/>
  <c r="L144" i="83" s="1"/>
  <c r="AX143" i="66"/>
  <c r="AP143" i="66"/>
  <c r="AL143" i="66"/>
  <c r="AH143" i="66"/>
  <c r="AD143" i="66"/>
  <c r="Z143" i="66"/>
  <c r="L143" i="66"/>
  <c r="AX142" i="66"/>
  <c r="AP142" i="66"/>
  <c r="AL142" i="66"/>
  <c r="AH142" i="66"/>
  <c r="AD142" i="66"/>
  <c r="Z142" i="66"/>
  <c r="AX141" i="66"/>
  <c r="AP141" i="66"/>
  <c r="AL141" i="66"/>
  <c r="AH141" i="66"/>
  <c r="AD141" i="66"/>
  <c r="Z141" i="66"/>
  <c r="L141" i="66"/>
  <c r="L141" i="83" s="1"/>
  <c r="AX140" i="66"/>
  <c r="AP140" i="66"/>
  <c r="AL140" i="66"/>
  <c r="AH140" i="66"/>
  <c r="AD140" i="66"/>
  <c r="Z140" i="66"/>
  <c r="L140" i="66"/>
  <c r="L140" i="83" s="1"/>
  <c r="AX139" i="66"/>
  <c r="AP139" i="66"/>
  <c r="AL139" i="66"/>
  <c r="AH139" i="66"/>
  <c r="AD139" i="66"/>
  <c r="Z139" i="66"/>
  <c r="L139" i="66"/>
  <c r="AX138" i="66"/>
  <c r="AP138" i="66"/>
  <c r="AL138" i="66"/>
  <c r="AH138" i="66"/>
  <c r="AD138" i="66"/>
  <c r="Z138" i="66"/>
  <c r="L138" i="66"/>
  <c r="L138" i="83"/>
  <c r="AX137" i="66"/>
  <c r="AP137" i="66"/>
  <c r="AL137" i="66"/>
  <c r="AH137" i="66"/>
  <c r="AD137" i="66"/>
  <c r="Z137" i="66"/>
  <c r="L137" i="66"/>
  <c r="L137" i="83"/>
  <c r="AX136" i="66"/>
  <c r="AP136" i="66"/>
  <c r="AL136" i="66"/>
  <c r="AH136" i="66"/>
  <c r="AD136" i="66"/>
  <c r="Z136" i="66"/>
  <c r="AX135" i="66"/>
  <c r="AP135" i="66"/>
  <c r="AL135" i="66"/>
  <c r="AH135" i="66"/>
  <c r="AD135" i="66"/>
  <c r="Z135" i="66"/>
  <c r="L135" i="66"/>
  <c r="AX134" i="66"/>
  <c r="AP134" i="66"/>
  <c r="AL134" i="66"/>
  <c r="AH134" i="66"/>
  <c r="AD134" i="66"/>
  <c r="Z134" i="66"/>
  <c r="L134" i="66"/>
  <c r="L134" i="83" s="1"/>
  <c r="AX133" i="66"/>
  <c r="AP133" i="66"/>
  <c r="AL133" i="66"/>
  <c r="AH133" i="66"/>
  <c r="AD133" i="66"/>
  <c r="Z133" i="66"/>
  <c r="L133" i="66"/>
  <c r="AX132" i="66"/>
  <c r="AP132" i="66"/>
  <c r="AL132" i="66"/>
  <c r="AH132" i="66"/>
  <c r="AD132" i="66"/>
  <c r="Z132" i="66"/>
  <c r="L132" i="66"/>
  <c r="L132" i="83"/>
  <c r="AX131" i="66"/>
  <c r="AP131" i="66"/>
  <c r="AL131" i="66"/>
  <c r="AH131" i="66"/>
  <c r="AD131" i="66"/>
  <c r="Z131" i="66"/>
  <c r="L131" i="66"/>
  <c r="L131" i="83"/>
  <c r="AX130" i="66"/>
  <c r="AP130" i="66"/>
  <c r="AL130" i="66"/>
  <c r="AH130" i="66"/>
  <c r="AD130" i="66"/>
  <c r="Z130" i="66"/>
  <c r="AX129" i="66"/>
  <c r="AP129" i="66"/>
  <c r="AL129" i="66"/>
  <c r="AH129" i="66"/>
  <c r="AD129" i="66"/>
  <c r="Z129" i="66"/>
  <c r="L129" i="66"/>
  <c r="L129" i="83"/>
  <c r="AX128" i="66"/>
  <c r="AP128" i="66"/>
  <c r="AL128" i="66"/>
  <c r="AH128" i="66"/>
  <c r="AD128" i="66"/>
  <c r="Z128" i="66"/>
  <c r="L128" i="66"/>
  <c r="L128" i="83" s="1"/>
  <c r="AX127" i="66"/>
  <c r="AP127" i="66"/>
  <c r="AL127" i="66"/>
  <c r="AH127" i="66"/>
  <c r="AD127" i="66"/>
  <c r="Z127" i="66"/>
  <c r="L127" i="66"/>
  <c r="AX126" i="66"/>
  <c r="AP126" i="66"/>
  <c r="AL126" i="66"/>
  <c r="AH126" i="66"/>
  <c r="AD126" i="66"/>
  <c r="Z126" i="66"/>
  <c r="L126" i="66"/>
  <c r="L126" i="83" s="1"/>
  <c r="AX125" i="66"/>
  <c r="AP125" i="66"/>
  <c r="AL125" i="66"/>
  <c r="AH125" i="66"/>
  <c r="AD125" i="66"/>
  <c r="Z125" i="66"/>
  <c r="L125" i="66"/>
  <c r="L125" i="83" s="1"/>
  <c r="AX124" i="66"/>
  <c r="AP124" i="66"/>
  <c r="AL124" i="66"/>
  <c r="AH124" i="66"/>
  <c r="AD124" i="66"/>
  <c r="Z124" i="66"/>
  <c r="AX123" i="66"/>
  <c r="AP123" i="66"/>
  <c r="AL123" i="66"/>
  <c r="AH123" i="66"/>
  <c r="AD123" i="66"/>
  <c r="Z123" i="66"/>
  <c r="L123" i="66"/>
  <c r="L123" i="83" s="1"/>
  <c r="AX122" i="66"/>
  <c r="AP122" i="66"/>
  <c r="AL122" i="66"/>
  <c r="AH122" i="66"/>
  <c r="AD122" i="66"/>
  <c r="Z122" i="66"/>
  <c r="L122" i="66"/>
  <c r="L122" i="83" s="1"/>
  <c r="AX121" i="66"/>
  <c r="AP121" i="66"/>
  <c r="AL121" i="66"/>
  <c r="AH121" i="66"/>
  <c r="AD121" i="66"/>
  <c r="Z121" i="66"/>
  <c r="L121" i="66"/>
  <c r="AX120" i="66"/>
  <c r="AP120" i="66"/>
  <c r="AL120" i="66"/>
  <c r="AH120" i="66"/>
  <c r="AD120" i="66"/>
  <c r="Z120" i="66"/>
  <c r="L120" i="66"/>
  <c r="L120" i="83"/>
  <c r="AX119" i="66"/>
  <c r="AP119" i="66"/>
  <c r="AL119" i="66"/>
  <c r="AH119" i="66"/>
  <c r="AD119" i="66"/>
  <c r="Z119" i="66"/>
  <c r="L119" i="66"/>
  <c r="L119" i="83" s="1"/>
  <c r="AX118" i="66"/>
  <c r="AP118" i="66"/>
  <c r="AL118" i="66"/>
  <c r="AH118" i="66"/>
  <c r="AD118" i="66"/>
  <c r="Z118" i="66"/>
  <c r="AX117" i="66"/>
  <c r="AP117" i="66"/>
  <c r="AL117" i="66"/>
  <c r="AH117" i="66"/>
  <c r="AD117" i="66"/>
  <c r="Z117" i="66"/>
  <c r="L117" i="66"/>
  <c r="L117" i="83" s="1"/>
  <c r="AX116" i="66"/>
  <c r="AP116" i="66"/>
  <c r="AL116" i="66"/>
  <c r="AH116" i="66"/>
  <c r="AD116" i="66"/>
  <c r="Z116" i="66"/>
  <c r="L116" i="66"/>
  <c r="L116" i="83" s="1"/>
  <c r="AX115" i="66"/>
  <c r="AP115" i="66"/>
  <c r="AL115" i="66"/>
  <c r="AH115" i="66"/>
  <c r="AD115" i="66"/>
  <c r="Z115" i="66"/>
  <c r="L115" i="66"/>
  <c r="AX114" i="66"/>
  <c r="AP114" i="66"/>
  <c r="AL114" i="66"/>
  <c r="AH114" i="66"/>
  <c r="AD114" i="66"/>
  <c r="Z114" i="66"/>
  <c r="L114" i="66"/>
  <c r="L114" i="83" s="1"/>
  <c r="AX113" i="66"/>
  <c r="AP113" i="66"/>
  <c r="AL113" i="66"/>
  <c r="AH113" i="66"/>
  <c r="AD113" i="66"/>
  <c r="Z113" i="66"/>
  <c r="L113" i="66"/>
  <c r="L113" i="83" s="1"/>
  <c r="AX112" i="66"/>
  <c r="AP112" i="66"/>
  <c r="AL112" i="66"/>
  <c r="AH112" i="66"/>
  <c r="AD112" i="66"/>
  <c r="Z112" i="66"/>
  <c r="AX111" i="66"/>
  <c r="AP111" i="66"/>
  <c r="AL111" i="66"/>
  <c r="AH111" i="66"/>
  <c r="AD111" i="66"/>
  <c r="Z111" i="66"/>
  <c r="L111" i="66"/>
  <c r="L111" i="83" s="1"/>
  <c r="AX110" i="66"/>
  <c r="AP110" i="66"/>
  <c r="AL110" i="66"/>
  <c r="AH110" i="66"/>
  <c r="AD110" i="66"/>
  <c r="Z110" i="66"/>
  <c r="L110" i="66"/>
  <c r="L110" i="83"/>
  <c r="AX109" i="66"/>
  <c r="AP109" i="66"/>
  <c r="AL109" i="66"/>
  <c r="AH109" i="66"/>
  <c r="AD109" i="66"/>
  <c r="Z109" i="66"/>
  <c r="L109" i="66"/>
  <c r="AX108" i="66"/>
  <c r="AP108" i="66"/>
  <c r="AL108" i="66"/>
  <c r="AH108" i="66"/>
  <c r="AD108" i="66"/>
  <c r="Z108" i="66"/>
  <c r="L108" i="66"/>
  <c r="AX107" i="66"/>
  <c r="AP107" i="66"/>
  <c r="AL107" i="66"/>
  <c r="AH107" i="66"/>
  <c r="AD107" i="66"/>
  <c r="Z107" i="66"/>
  <c r="L107" i="66"/>
  <c r="L107" i="83"/>
  <c r="AX106" i="66"/>
  <c r="AP106" i="66"/>
  <c r="AL106" i="66"/>
  <c r="AH106" i="66"/>
  <c r="AD106" i="66"/>
  <c r="Z106" i="66"/>
  <c r="AX105" i="66"/>
  <c r="AP105" i="66"/>
  <c r="AL105" i="66"/>
  <c r="AH105" i="66"/>
  <c r="AD105" i="66"/>
  <c r="Z105" i="66"/>
  <c r="L105" i="66"/>
  <c r="L105" i="83" s="1"/>
  <c r="AX104" i="66"/>
  <c r="AP104" i="66"/>
  <c r="AL104" i="66"/>
  <c r="AH104" i="66"/>
  <c r="AD104" i="66"/>
  <c r="Z104" i="66"/>
  <c r="L104" i="66"/>
  <c r="L104" i="83" s="1"/>
  <c r="AX103" i="66"/>
  <c r="AP103" i="66"/>
  <c r="AL103" i="66"/>
  <c r="AH103" i="66"/>
  <c r="AD103" i="66"/>
  <c r="Z103" i="66"/>
  <c r="L103" i="66"/>
  <c r="AX102" i="66"/>
  <c r="AP102" i="66"/>
  <c r="AL102" i="66"/>
  <c r="AH102" i="66"/>
  <c r="AD102" i="66"/>
  <c r="Z102" i="66"/>
  <c r="AX101" i="66"/>
  <c r="AP101" i="66"/>
  <c r="AL101" i="66"/>
  <c r="AH101" i="66"/>
  <c r="AD101" i="66"/>
  <c r="Z101" i="66"/>
  <c r="L101" i="66"/>
  <c r="AX100" i="66"/>
  <c r="AP100" i="66"/>
  <c r="AL100" i="66"/>
  <c r="AH100" i="66"/>
  <c r="AD100" i="66"/>
  <c r="Z100" i="66"/>
  <c r="AX99" i="66"/>
  <c r="AP99" i="66"/>
  <c r="AL99" i="66"/>
  <c r="AH99" i="66"/>
  <c r="AD99" i="66"/>
  <c r="Z99" i="66"/>
  <c r="L99" i="66"/>
  <c r="L99" i="83"/>
  <c r="AX98" i="66"/>
  <c r="AP98" i="66"/>
  <c r="AL98" i="66"/>
  <c r="AH98" i="66"/>
  <c r="AD98" i="66"/>
  <c r="Z98" i="66"/>
  <c r="L98" i="66"/>
  <c r="L98" i="83" s="1"/>
  <c r="AX97" i="66"/>
  <c r="AP97" i="66"/>
  <c r="AL97" i="66"/>
  <c r="AH97" i="66"/>
  <c r="AD97" i="66"/>
  <c r="Z97" i="66"/>
  <c r="L97" i="66"/>
  <c r="AX96" i="66"/>
  <c r="AP96" i="66"/>
  <c r="AL96" i="66"/>
  <c r="AH96" i="66"/>
  <c r="AD96" i="66"/>
  <c r="Z96" i="66"/>
  <c r="L96" i="66"/>
  <c r="L96" i="83"/>
  <c r="AX95" i="66"/>
  <c r="AP95" i="66"/>
  <c r="AL95" i="66"/>
  <c r="AH95" i="66"/>
  <c r="AD95" i="66"/>
  <c r="Z95" i="66"/>
  <c r="L95" i="66"/>
  <c r="L95" i="83"/>
  <c r="AX94" i="66"/>
  <c r="AP94" i="66"/>
  <c r="AL94" i="66"/>
  <c r="AH94" i="66"/>
  <c r="AD94" i="66"/>
  <c r="Z94" i="66"/>
  <c r="AX93" i="66"/>
  <c r="AP93" i="66"/>
  <c r="AL93" i="66"/>
  <c r="AH93" i="66"/>
  <c r="AD93" i="66"/>
  <c r="Z93" i="66"/>
  <c r="L93" i="66"/>
  <c r="L93" i="83" s="1"/>
  <c r="AX92" i="66"/>
  <c r="AP92" i="66"/>
  <c r="AL92" i="66"/>
  <c r="AH92" i="66"/>
  <c r="AD92" i="66"/>
  <c r="Z92" i="66"/>
  <c r="L92" i="66"/>
  <c r="L92" i="83" s="1"/>
  <c r="AX91" i="66"/>
  <c r="AP91" i="66"/>
  <c r="AL91" i="66"/>
  <c r="AH91" i="66"/>
  <c r="AD91" i="66"/>
  <c r="Z91" i="66"/>
  <c r="L91" i="66"/>
  <c r="AX90" i="66"/>
  <c r="AP90" i="66"/>
  <c r="AL90" i="66"/>
  <c r="AH90" i="66"/>
  <c r="AD90" i="66"/>
  <c r="Z90" i="66"/>
  <c r="L90" i="66"/>
  <c r="L90" i="83" s="1"/>
  <c r="AX89" i="66"/>
  <c r="AP89" i="66"/>
  <c r="AL89" i="66"/>
  <c r="AH89" i="66"/>
  <c r="AD89" i="66"/>
  <c r="Z89" i="66"/>
  <c r="L89" i="66"/>
  <c r="L89" i="83" s="1"/>
  <c r="AX88" i="66"/>
  <c r="AP88" i="66"/>
  <c r="AL88" i="66"/>
  <c r="AH88" i="66"/>
  <c r="AD88" i="66"/>
  <c r="Z88" i="66"/>
  <c r="AX87" i="66"/>
  <c r="AP87" i="66"/>
  <c r="AL87" i="66"/>
  <c r="AH87" i="66"/>
  <c r="AD87" i="66"/>
  <c r="Z87" i="66"/>
  <c r="L87" i="66"/>
  <c r="L87" i="83"/>
  <c r="AX86" i="66"/>
  <c r="AP86" i="66"/>
  <c r="AP86" i="83" s="1"/>
  <c r="AL86" i="66"/>
  <c r="AH86" i="66"/>
  <c r="AD86" i="66"/>
  <c r="Z86" i="66"/>
  <c r="AX85" i="66"/>
  <c r="AP85" i="66"/>
  <c r="AL85" i="66"/>
  <c r="AH85" i="66"/>
  <c r="AD85" i="66"/>
  <c r="Z85" i="66"/>
  <c r="L85" i="66"/>
  <c r="AX84" i="66"/>
  <c r="AP84" i="66"/>
  <c r="AL84" i="66"/>
  <c r="AH84" i="66"/>
  <c r="AD84" i="66"/>
  <c r="Z84" i="66"/>
  <c r="AX83" i="66"/>
  <c r="AP83" i="66"/>
  <c r="AL83" i="66"/>
  <c r="AH83" i="66"/>
  <c r="AD83" i="66"/>
  <c r="Z83" i="66"/>
  <c r="L83" i="66"/>
  <c r="L83" i="83" s="1"/>
  <c r="AX82" i="66"/>
  <c r="AP82" i="66"/>
  <c r="AL82" i="66"/>
  <c r="AH82" i="66"/>
  <c r="AD82" i="66"/>
  <c r="Z82" i="66"/>
  <c r="J82" i="66"/>
  <c r="J82" i="83" s="1"/>
  <c r="AX81" i="66"/>
  <c r="AP81" i="66"/>
  <c r="AL81" i="66"/>
  <c r="AH81" i="66"/>
  <c r="AD81" i="66"/>
  <c r="Z81" i="66"/>
  <c r="L81" i="66"/>
  <c r="AX80" i="66"/>
  <c r="AP80" i="66"/>
  <c r="AL80" i="66"/>
  <c r="AH80" i="66"/>
  <c r="AD80" i="66"/>
  <c r="Z80" i="66"/>
  <c r="AX79" i="66"/>
  <c r="AP79" i="66"/>
  <c r="AL79" i="66"/>
  <c r="AH79" i="66"/>
  <c r="AD79" i="66"/>
  <c r="Z79" i="66"/>
  <c r="L79" i="66"/>
  <c r="AX78" i="66"/>
  <c r="AP78" i="66"/>
  <c r="AL78" i="66"/>
  <c r="AH78" i="66"/>
  <c r="AD78" i="66"/>
  <c r="Z78" i="66"/>
  <c r="L78" i="66"/>
  <c r="AX77" i="66"/>
  <c r="AP77" i="66"/>
  <c r="AL77" i="66"/>
  <c r="AH77" i="66"/>
  <c r="AD77" i="66"/>
  <c r="Z77" i="66"/>
  <c r="L77" i="66"/>
  <c r="L77" i="83" s="1"/>
  <c r="AX76" i="66"/>
  <c r="AP76" i="66"/>
  <c r="AL76" i="66"/>
  <c r="AH76" i="66"/>
  <c r="AD76" i="66"/>
  <c r="Z76" i="66"/>
  <c r="AX75" i="66"/>
  <c r="AP75" i="66"/>
  <c r="AL75" i="66"/>
  <c r="AH75" i="66"/>
  <c r="AD75" i="66"/>
  <c r="Z75" i="66"/>
  <c r="L75" i="66"/>
  <c r="AX74" i="66"/>
  <c r="AP74" i="66"/>
  <c r="AL74" i="66"/>
  <c r="AH74" i="66"/>
  <c r="AD74" i="66"/>
  <c r="Z74" i="66"/>
  <c r="L74" i="66"/>
  <c r="L74" i="83"/>
  <c r="AX73" i="66"/>
  <c r="AP73" i="66"/>
  <c r="AL73" i="66"/>
  <c r="AH73" i="66"/>
  <c r="AD73" i="66"/>
  <c r="Z73" i="66"/>
  <c r="L73" i="66"/>
  <c r="AX72" i="66"/>
  <c r="AP72" i="66"/>
  <c r="AL72" i="66"/>
  <c r="AH72" i="66"/>
  <c r="AD72" i="66"/>
  <c r="Z72" i="66"/>
  <c r="J72" i="66"/>
  <c r="L72" i="66"/>
  <c r="AX71" i="66"/>
  <c r="AP71" i="66"/>
  <c r="AL71" i="66"/>
  <c r="AH71" i="66"/>
  <c r="AD71" i="66"/>
  <c r="Z71" i="66"/>
  <c r="L71" i="66"/>
  <c r="AX70" i="66"/>
  <c r="AP70" i="66"/>
  <c r="AL70" i="66"/>
  <c r="AH70" i="66"/>
  <c r="AD70" i="66"/>
  <c r="Z70" i="66"/>
  <c r="AX69" i="66"/>
  <c r="AP69" i="66"/>
  <c r="AL69" i="66"/>
  <c r="AH69" i="66"/>
  <c r="AD69" i="66"/>
  <c r="Z69" i="66"/>
  <c r="L69" i="66"/>
  <c r="AX68" i="66"/>
  <c r="AP68" i="66"/>
  <c r="AL68" i="66"/>
  <c r="AH68" i="66"/>
  <c r="AD68" i="66"/>
  <c r="Z68" i="66"/>
  <c r="L68" i="66"/>
  <c r="L68" i="83"/>
  <c r="AX67" i="66"/>
  <c r="AP67" i="66"/>
  <c r="AL67" i="66"/>
  <c r="AH67" i="66"/>
  <c r="AD67" i="66"/>
  <c r="Z67" i="66"/>
  <c r="L67" i="66"/>
  <c r="L67" i="83" s="1"/>
  <c r="AX66" i="66"/>
  <c r="AP66" i="66"/>
  <c r="AL66" i="66"/>
  <c r="AH66" i="66"/>
  <c r="AD66" i="66"/>
  <c r="Z66" i="66"/>
  <c r="L66" i="66"/>
  <c r="AX65" i="66"/>
  <c r="AP65" i="66"/>
  <c r="AL65" i="66"/>
  <c r="AH65" i="66"/>
  <c r="AD65" i="66"/>
  <c r="Z65" i="66"/>
  <c r="L65" i="66"/>
  <c r="AX64" i="66"/>
  <c r="AP64" i="66"/>
  <c r="AL64" i="66"/>
  <c r="AH64" i="66"/>
  <c r="AD64" i="66"/>
  <c r="Z64" i="66"/>
  <c r="AX63" i="66"/>
  <c r="AP63" i="66"/>
  <c r="AL63" i="66"/>
  <c r="AH63" i="66"/>
  <c r="AD63" i="66"/>
  <c r="Z63" i="66"/>
  <c r="L63" i="66"/>
  <c r="AX62" i="66"/>
  <c r="AP62" i="66"/>
  <c r="AL62" i="66"/>
  <c r="AH62" i="66"/>
  <c r="AD62" i="66"/>
  <c r="Z62" i="66"/>
  <c r="L62" i="66"/>
  <c r="L62" i="83" s="1"/>
  <c r="AX61" i="66"/>
  <c r="AP61" i="66"/>
  <c r="AL61" i="66"/>
  <c r="AH61" i="66"/>
  <c r="AD61" i="66"/>
  <c r="Z61" i="66"/>
  <c r="L61" i="66"/>
  <c r="L61" i="83" s="1"/>
  <c r="AX60" i="66"/>
  <c r="AP60" i="66"/>
  <c r="AL60" i="66"/>
  <c r="AH60" i="66"/>
  <c r="AD60" i="66"/>
  <c r="Z60" i="66"/>
  <c r="L60" i="66"/>
  <c r="AX59" i="66"/>
  <c r="AP59" i="66"/>
  <c r="AL59" i="66"/>
  <c r="AH59" i="66"/>
  <c r="AD59" i="66"/>
  <c r="Z59" i="66"/>
  <c r="L59" i="66"/>
  <c r="L59" i="83"/>
  <c r="AX58" i="66"/>
  <c r="AP58" i="66"/>
  <c r="AL58" i="66"/>
  <c r="AH58" i="66"/>
  <c r="AD58" i="66"/>
  <c r="Z58" i="66"/>
  <c r="AX57" i="66"/>
  <c r="AP57" i="66"/>
  <c r="AL57" i="66"/>
  <c r="AH57" i="66"/>
  <c r="AD57" i="66"/>
  <c r="Z57" i="66"/>
  <c r="L57" i="66"/>
  <c r="AX56" i="66"/>
  <c r="AP56" i="66"/>
  <c r="AL56" i="66"/>
  <c r="AH56" i="66"/>
  <c r="AD56" i="66"/>
  <c r="Z56" i="66"/>
  <c r="L56" i="66"/>
  <c r="AX55" i="66"/>
  <c r="AP55" i="66"/>
  <c r="AL55" i="66"/>
  <c r="AH55" i="66"/>
  <c r="AD55" i="66"/>
  <c r="Z55" i="66"/>
  <c r="L55" i="66"/>
  <c r="L55" i="83" s="1"/>
  <c r="AX54" i="66"/>
  <c r="AP54" i="66"/>
  <c r="AL54" i="66"/>
  <c r="AH54" i="66"/>
  <c r="AD54" i="66"/>
  <c r="Z54" i="66"/>
  <c r="L54" i="66"/>
  <c r="AX53" i="66"/>
  <c r="AP53" i="66"/>
  <c r="AL53" i="66"/>
  <c r="AH53" i="66"/>
  <c r="AD53" i="66"/>
  <c r="Z53" i="66"/>
  <c r="L53" i="66"/>
  <c r="AX52" i="66"/>
  <c r="AP52" i="66"/>
  <c r="AL52" i="66"/>
  <c r="AH52" i="66"/>
  <c r="AD52" i="66"/>
  <c r="Z52" i="66"/>
  <c r="AX51" i="66"/>
  <c r="AP51" i="66"/>
  <c r="AL51" i="66"/>
  <c r="AH51" i="66"/>
  <c r="AD51" i="66"/>
  <c r="Z51" i="66"/>
  <c r="L51" i="66"/>
  <c r="AX50" i="66"/>
  <c r="AP50" i="66"/>
  <c r="AL50" i="66"/>
  <c r="AH50" i="66"/>
  <c r="AD50" i="66"/>
  <c r="Z50" i="66"/>
  <c r="L50" i="66"/>
  <c r="L50" i="83"/>
  <c r="AX49" i="66"/>
  <c r="AP49" i="66"/>
  <c r="AL49" i="66"/>
  <c r="AH49" i="66"/>
  <c r="AD49" i="66"/>
  <c r="Z49" i="66"/>
  <c r="L49" i="66"/>
  <c r="L49" i="83"/>
  <c r="AX48" i="66"/>
  <c r="AP48" i="66"/>
  <c r="AL48" i="66"/>
  <c r="AH48" i="66"/>
  <c r="AD48" i="66"/>
  <c r="Z48" i="66"/>
  <c r="L48" i="66"/>
  <c r="AX47" i="66"/>
  <c r="AP47" i="66"/>
  <c r="AL47" i="66"/>
  <c r="AH47" i="66"/>
  <c r="AD47" i="66"/>
  <c r="Z47" i="66"/>
  <c r="L47" i="66"/>
  <c r="AX46" i="66"/>
  <c r="AP46" i="66"/>
  <c r="AL46" i="66"/>
  <c r="AH46" i="66"/>
  <c r="AD46" i="66"/>
  <c r="Z46" i="66"/>
  <c r="AX45" i="66"/>
  <c r="AP45" i="66"/>
  <c r="AL45" i="66"/>
  <c r="AH45" i="66"/>
  <c r="AD45" i="66"/>
  <c r="Z45" i="66"/>
  <c r="L45" i="66"/>
  <c r="AX44" i="66"/>
  <c r="AP44" i="66"/>
  <c r="AL44" i="66"/>
  <c r="AH44" i="66"/>
  <c r="AD44" i="66"/>
  <c r="Z44" i="66"/>
  <c r="J44" i="66"/>
  <c r="J44" i="83"/>
  <c r="L44" i="66"/>
  <c r="AX43" i="66"/>
  <c r="AP43" i="66"/>
  <c r="AL43" i="66"/>
  <c r="AH43" i="66"/>
  <c r="AD43" i="66"/>
  <c r="Z43" i="66"/>
  <c r="L43" i="66"/>
  <c r="L43" i="83" s="1"/>
  <c r="AX42" i="66"/>
  <c r="AP42" i="66"/>
  <c r="AL42" i="66"/>
  <c r="AH42" i="66"/>
  <c r="AD42" i="66"/>
  <c r="Z42" i="66"/>
  <c r="L42" i="66"/>
  <c r="AX41" i="66"/>
  <c r="AP41" i="66"/>
  <c r="AL41" i="66"/>
  <c r="AH41" i="66"/>
  <c r="AD41" i="66"/>
  <c r="Z41" i="66"/>
  <c r="L41" i="66"/>
  <c r="L41" i="83" s="1"/>
  <c r="AX40" i="66"/>
  <c r="AP40" i="66"/>
  <c r="AL40" i="66"/>
  <c r="AH40" i="66"/>
  <c r="AD40" i="66"/>
  <c r="Z40" i="66"/>
  <c r="AX39" i="66"/>
  <c r="AP39" i="66"/>
  <c r="AL39" i="66"/>
  <c r="AH39" i="66"/>
  <c r="AD39" i="66"/>
  <c r="Z39" i="66"/>
  <c r="L39" i="66"/>
  <c r="AX38" i="66"/>
  <c r="AP38" i="66"/>
  <c r="AL38" i="66"/>
  <c r="AH38" i="66"/>
  <c r="AD38" i="66"/>
  <c r="Z38" i="66"/>
  <c r="L38" i="66"/>
  <c r="AX37" i="66"/>
  <c r="AP37" i="66"/>
  <c r="AL37" i="66"/>
  <c r="AH37" i="66"/>
  <c r="AD37" i="66"/>
  <c r="Z37" i="66"/>
  <c r="L37" i="66"/>
  <c r="L37" i="83" s="1"/>
  <c r="AX36" i="66"/>
  <c r="AP36" i="66"/>
  <c r="AL36" i="66"/>
  <c r="AH36" i="66"/>
  <c r="AD36" i="66"/>
  <c r="Z36" i="66"/>
  <c r="L36" i="66"/>
  <c r="AX35" i="66"/>
  <c r="AP35" i="66"/>
  <c r="AL35" i="66"/>
  <c r="AH35" i="66"/>
  <c r="AD35" i="66"/>
  <c r="Z35" i="66"/>
  <c r="L35" i="66"/>
  <c r="AX34" i="66"/>
  <c r="AP34" i="66"/>
  <c r="AL34" i="66"/>
  <c r="AH34" i="66"/>
  <c r="AD34" i="66"/>
  <c r="Z34" i="66"/>
  <c r="J34" i="66"/>
  <c r="J34" i="83" s="1"/>
  <c r="L34" i="66"/>
  <c r="AX33" i="66"/>
  <c r="AP33" i="66"/>
  <c r="AL33" i="66"/>
  <c r="AH33" i="66"/>
  <c r="AD33" i="66"/>
  <c r="Z33" i="66"/>
  <c r="L33" i="66"/>
  <c r="L33" i="83"/>
  <c r="AX32" i="66"/>
  <c r="AP32" i="66"/>
  <c r="AL32" i="66"/>
  <c r="AH32" i="66"/>
  <c r="AD32" i="66"/>
  <c r="Z32" i="66"/>
  <c r="L32" i="66"/>
  <c r="L32" i="83" s="1"/>
  <c r="AX31" i="66"/>
  <c r="AP31" i="66"/>
  <c r="AL31" i="66"/>
  <c r="AH31" i="66"/>
  <c r="AD31" i="66"/>
  <c r="Z31" i="66"/>
  <c r="L31" i="66"/>
  <c r="AX30" i="66"/>
  <c r="AP30" i="66"/>
  <c r="AL30" i="66"/>
  <c r="AH30" i="66"/>
  <c r="AD30" i="66"/>
  <c r="Z30" i="66"/>
  <c r="L30" i="66"/>
  <c r="L30" i="83"/>
  <c r="AX29" i="66"/>
  <c r="AP29" i="66"/>
  <c r="AL29" i="66"/>
  <c r="AH29" i="66"/>
  <c r="AD29" i="66"/>
  <c r="Z29" i="66"/>
  <c r="L29" i="66"/>
  <c r="L29" i="83"/>
  <c r="AX28" i="66"/>
  <c r="AP28" i="66"/>
  <c r="AL28" i="66"/>
  <c r="AH28" i="66"/>
  <c r="AD28" i="66"/>
  <c r="Z28" i="66"/>
  <c r="AX27" i="66"/>
  <c r="AP27" i="66"/>
  <c r="AL27" i="66"/>
  <c r="AH27" i="66"/>
  <c r="AD27" i="66"/>
  <c r="Z27" i="66"/>
  <c r="L27" i="66"/>
  <c r="L27" i="83"/>
  <c r="AX26" i="66"/>
  <c r="AP26" i="66"/>
  <c r="AL26" i="66"/>
  <c r="AH26" i="66"/>
  <c r="AD26" i="66"/>
  <c r="Z26" i="66"/>
  <c r="L26" i="66"/>
  <c r="L26" i="83"/>
  <c r="AX25" i="66"/>
  <c r="AP25" i="66"/>
  <c r="AL25" i="66"/>
  <c r="AH25" i="66"/>
  <c r="AD25" i="66"/>
  <c r="Z25" i="66"/>
  <c r="L25" i="66"/>
  <c r="L25" i="83"/>
  <c r="AX24" i="66"/>
  <c r="AP24" i="66"/>
  <c r="AL24" i="66"/>
  <c r="AH24" i="66"/>
  <c r="AD24" i="66"/>
  <c r="Z24" i="66"/>
  <c r="L24" i="66"/>
  <c r="L24" i="83"/>
  <c r="AX23" i="66"/>
  <c r="AP23" i="66"/>
  <c r="AL23" i="66"/>
  <c r="AH23" i="66"/>
  <c r="AD23" i="66"/>
  <c r="Z23" i="66"/>
  <c r="L23" i="66"/>
  <c r="L23" i="83"/>
  <c r="AX22" i="66"/>
  <c r="AP22" i="66"/>
  <c r="AL22" i="66"/>
  <c r="AH22" i="66"/>
  <c r="AD22" i="66"/>
  <c r="Z22" i="66"/>
  <c r="AX21" i="66"/>
  <c r="AP21" i="66"/>
  <c r="AL21" i="66"/>
  <c r="AH21" i="66"/>
  <c r="AD21" i="66"/>
  <c r="Z21" i="66"/>
  <c r="L21" i="66"/>
  <c r="L21" i="83" s="1"/>
  <c r="AX20" i="66"/>
  <c r="AP20" i="66"/>
  <c r="AL20" i="66"/>
  <c r="AH20" i="66"/>
  <c r="AD20" i="66"/>
  <c r="Z20" i="66"/>
  <c r="L20" i="66"/>
  <c r="L20" i="83" s="1"/>
  <c r="AX19" i="66"/>
  <c r="AP19" i="66"/>
  <c r="AL19" i="66"/>
  <c r="AH19" i="66"/>
  <c r="AD19" i="66"/>
  <c r="Z19" i="66"/>
  <c r="L19" i="66"/>
  <c r="L19" i="83"/>
  <c r="AX18" i="66"/>
  <c r="AP18" i="66"/>
  <c r="AL18" i="66"/>
  <c r="AH18" i="66"/>
  <c r="AD18" i="66"/>
  <c r="Z18" i="66"/>
  <c r="L18" i="66"/>
  <c r="L18" i="83"/>
  <c r="AX17" i="66"/>
  <c r="AP17" i="66"/>
  <c r="AL17" i="66"/>
  <c r="AH17" i="66"/>
  <c r="AD17" i="66"/>
  <c r="Z17" i="66"/>
  <c r="L17" i="66"/>
  <c r="L17" i="83" s="1"/>
  <c r="AX16" i="66"/>
  <c r="AP16" i="66"/>
  <c r="AL16" i="66"/>
  <c r="AH16" i="66"/>
  <c r="AD16" i="66"/>
  <c r="Z16" i="66"/>
  <c r="AX15" i="66"/>
  <c r="AP15" i="66"/>
  <c r="AL15" i="66"/>
  <c r="AH15" i="66"/>
  <c r="AD15" i="66"/>
  <c r="Z15" i="66"/>
  <c r="L15" i="66"/>
  <c r="L15" i="83" s="1"/>
  <c r="AX14" i="66"/>
  <c r="AP14" i="66"/>
  <c r="AL14" i="66"/>
  <c r="AH14" i="66"/>
  <c r="AD14" i="66"/>
  <c r="Z14" i="66"/>
  <c r="L14" i="66"/>
  <c r="L14" i="83" s="1"/>
  <c r="AX13" i="66"/>
  <c r="AP13" i="66"/>
  <c r="AL13" i="66"/>
  <c r="AH13" i="66"/>
  <c r="AD13" i="66"/>
  <c r="Z13" i="66"/>
  <c r="L13" i="66"/>
  <c r="AX12" i="66"/>
  <c r="AP12" i="66"/>
  <c r="AL12" i="66"/>
  <c r="AH12" i="66"/>
  <c r="AD12" i="66"/>
  <c r="Z12" i="66"/>
  <c r="L12" i="66"/>
  <c r="L12" i="83"/>
  <c r="AX11" i="66"/>
  <c r="AP11" i="66"/>
  <c r="AL11" i="66"/>
  <c r="AH11" i="66"/>
  <c r="AD11" i="66"/>
  <c r="Z11" i="66"/>
  <c r="L11" i="66"/>
  <c r="L11" i="83"/>
  <c r="AX10" i="66"/>
  <c r="AP10" i="66"/>
  <c r="AL10" i="66"/>
  <c r="AH10" i="66"/>
  <c r="AD10" i="66"/>
  <c r="Z10" i="66"/>
  <c r="J10" i="66"/>
  <c r="J10" i="83" s="1"/>
  <c r="AX9" i="66"/>
  <c r="AP9" i="66"/>
  <c r="AL9" i="66"/>
  <c r="AH9" i="66"/>
  <c r="AD9" i="66"/>
  <c r="Z9" i="66"/>
  <c r="L9" i="66"/>
  <c r="L9" i="83"/>
  <c r="AX8" i="66"/>
  <c r="AP8" i="66"/>
  <c r="AL8" i="66"/>
  <c r="AH8" i="66"/>
  <c r="AD8" i="66"/>
  <c r="Z8" i="66"/>
  <c r="L8" i="66"/>
  <c r="AX7" i="66"/>
  <c r="AP7" i="66"/>
  <c r="AL7" i="66"/>
  <c r="AH7" i="66"/>
  <c r="AD7" i="66"/>
  <c r="Z7" i="66"/>
  <c r="L7" i="66"/>
  <c r="AX6" i="66"/>
  <c r="AP6" i="66"/>
  <c r="AL6" i="66"/>
  <c r="AH6" i="66"/>
  <c r="AD6" i="66"/>
  <c r="Z6" i="66"/>
  <c r="L6" i="66"/>
  <c r="L6" i="83" s="1"/>
  <c r="AX5" i="66"/>
  <c r="AP5" i="66"/>
  <c r="AL5" i="66"/>
  <c r="AH5" i="66"/>
  <c r="AD5" i="66"/>
  <c r="Z5" i="66"/>
  <c r="L5" i="66"/>
  <c r="AX4" i="66"/>
  <c r="AP4" i="66"/>
  <c r="AL4" i="66"/>
  <c r="AH4" i="66"/>
  <c r="AD4" i="66"/>
  <c r="Z4" i="66"/>
  <c r="AX3" i="66"/>
  <c r="AP3" i="66"/>
  <c r="AL3" i="66"/>
  <c r="AH3" i="66"/>
  <c r="AD3" i="66"/>
  <c r="Z3" i="66"/>
  <c r="L3" i="66"/>
  <c r="L3" i="83" s="1"/>
  <c r="AX2" i="66"/>
  <c r="AP2" i="66"/>
  <c r="AL2" i="66"/>
  <c r="AH2" i="66"/>
  <c r="AD2" i="66"/>
  <c r="Z2" i="66"/>
  <c r="L2" i="66"/>
  <c r="N337" i="73"/>
  <c r="O337" i="73" s="1"/>
  <c r="N336" i="73"/>
  <c r="O336" i="73" s="1"/>
  <c r="N335" i="73"/>
  <c r="O335" i="73" s="1"/>
  <c r="H335" i="73"/>
  <c r="N334" i="73"/>
  <c r="O334" i="73" s="1"/>
  <c r="N333" i="73"/>
  <c r="O333" i="73"/>
  <c r="H333" i="73"/>
  <c r="N332" i="73"/>
  <c r="O332" i="73"/>
  <c r="H332" i="73"/>
  <c r="N331" i="73"/>
  <c r="O331" i="73"/>
  <c r="H331" i="73"/>
  <c r="N330" i="73"/>
  <c r="O330" i="73" s="1"/>
  <c r="N329" i="73"/>
  <c r="O329" i="73" s="1"/>
  <c r="H329" i="73"/>
  <c r="N328" i="73"/>
  <c r="O328" i="73" s="1"/>
  <c r="H328" i="73"/>
  <c r="N327" i="73"/>
  <c r="O327" i="73" s="1"/>
  <c r="H327" i="73"/>
  <c r="N326" i="73"/>
  <c r="O326" i="73" s="1"/>
  <c r="H326" i="73"/>
  <c r="N325" i="73"/>
  <c r="O325" i="73" s="1"/>
  <c r="N324" i="73"/>
  <c r="O324" i="73" s="1"/>
  <c r="N323" i="73"/>
  <c r="O323" i="73" s="1"/>
  <c r="H323" i="73"/>
  <c r="N322" i="73"/>
  <c r="O322" i="73" s="1"/>
  <c r="H322" i="73"/>
  <c r="N321" i="73"/>
  <c r="O321" i="73" s="1"/>
  <c r="N320" i="73"/>
  <c r="O320" i="73" s="1"/>
  <c r="H320" i="73"/>
  <c r="N319" i="73"/>
  <c r="O319" i="73"/>
  <c r="H319" i="73"/>
  <c r="N318" i="73"/>
  <c r="O318" i="73" s="1"/>
  <c r="H318" i="73"/>
  <c r="N317" i="73"/>
  <c r="O317" i="73" s="1"/>
  <c r="H317" i="73"/>
  <c r="N316" i="73"/>
  <c r="O316" i="73" s="1"/>
  <c r="H316" i="73"/>
  <c r="N315" i="73"/>
  <c r="O315" i="73" s="1"/>
  <c r="H315" i="73"/>
  <c r="N314" i="73"/>
  <c r="O314" i="73" s="1"/>
  <c r="H314" i="73"/>
  <c r="N313" i="73"/>
  <c r="O313" i="73"/>
  <c r="N312" i="73"/>
  <c r="O312" i="73"/>
  <c r="N311" i="73"/>
  <c r="O311" i="73"/>
  <c r="H311" i="73"/>
  <c r="N310" i="73"/>
  <c r="O310" i="73" s="1"/>
  <c r="H310" i="73"/>
  <c r="N309" i="73"/>
  <c r="O309" i="73" s="1"/>
  <c r="H309" i="73"/>
  <c r="N308" i="73"/>
  <c r="O308" i="73" s="1"/>
  <c r="H308" i="73"/>
  <c r="N307" i="73"/>
  <c r="O307" i="73" s="1"/>
  <c r="H307" i="73"/>
  <c r="N306" i="73"/>
  <c r="O306" i="73" s="1"/>
  <c r="H306" i="73"/>
  <c r="N305" i="73"/>
  <c r="O305" i="73"/>
  <c r="H305" i="73"/>
  <c r="N304" i="73"/>
  <c r="O304" i="73"/>
  <c r="H304" i="73"/>
  <c r="N303" i="73"/>
  <c r="O303" i="73"/>
  <c r="H303" i="73"/>
  <c r="AX302" i="73"/>
  <c r="AT302" i="73"/>
  <c r="AP302" i="73"/>
  <c r="AL302" i="73"/>
  <c r="AH302" i="73"/>
  <c r="Z302" i="73"/>
  <c r="AC302" i="73"/>
  <c r="AD302" i="73" s="1"/>
  <c r="N302" i="73"/>
  <c r="O302" i="73" s="1"/>
  <c r="H302" i="73"/>
  <c r="AX301" i="73"/>
  <c r="AT301" i="73"/>
  <c r="AP301" i="73"/>
  <c r="AL301" i="73"/>
  <c r="AH301" i="73"/>
  <c r="Z301" i="73"/>
  <c r="AC301" i="73" s="1"/>
  <c r="AD301" i="73" s="1"/>
  <c r="N301" i="73"/>
  <c r="O301" i="73" s="1"/>
  <c r="AX300" i="73"/>
  <c r="AT300" i="73"/>
  <c r="AP300" i="73"/>
  <c r="AL300" i="73"/>
  <c r="AH300" i="73"/>
  <c r="Z300" i="73"/>
  <c r="AC300" i="73"/>
  <c r="AD300" i="73" s="1"/>
  <c r="N300" i="73"/>
  <c r="O300" i="73" s="1"/>
  <c r="AX299" i="73"/>
  <c r="AT299" i="73"/>
  <c r="AP299" i="73"/>
  <c r="AL299" i="73"/>
  <c r="AH299" i="73"/>
  <c r="Z299" i="73"/>
  <c r="AC299" i="73"/>
  <c r="AD299" i="73" s="1"/>
  <c r="N299" i="73"/>
  <c r="O299" i="73" s="1"/>
  <c r="H299" i="73"/>
  <c r="AX298" i="73"/>
  <c r="AT298" i="73"/>
  <c r="AP298" i="73"/>
  <c r="AL298" i="73"/>
  <c r="AH298" i="73"/>
  <c r="Z298" i="73"/>
  <c r="AC298" i="73" s="1"/>
  <c r="AD298" i="73" s="1"/>
  <c r="N298" i="73"/>
  <c r="O298" i="73" s="1"/>
  <c r="H298" i="73"/>
  <c r="AX297" i="73"/>
  <c r="AT297" i="73"/>
  <c r="AP297" i="73"/>
  <c r="AL297" i="73"/>
  <c r="AH297" i="73"/>
  <c r="Z297" i="73"/>
  <c r="AC297" i="73" s="1"/>
  <c r="AD297" i="73" s="1"/>
  <c r="N297" i="73"/>
  <c r="O297" i="73" s="1"/>
  <c r="H297" i="73"/>
  <c r="AX296" i="73"/>
  <c r="AT296" i="73"/>
  <c r="AP296" i="73"/>
  <c r="AL296" i="73"/>
  <c r="AH296" i="73"/>
  <c r="Z296" i="73"/>
  <c r="AC296" i="73"/>
  <c r="AD296" i="73" s="1"/>
  <c r="N296" i="73"/>
  <c r="O296" i="73" s="1"/>
  <c r="H296" i="73"/>
  <c r="AX295" i="73"/>
  <c r="AT295" i="73"/>
  <c r="AP295" i="73"/>
  <c r="AL295" i="73"/>
  <c r="AH295" i="73"/>
  <c r="Z295" i="73"/>
  <c r="AC295" i="73" s="1"/>
  <c r="AD295" i="73" s="1"/>
  <c r="N295" i="73"/>
  <c r="O295" i="73" s="1"/>
  <c r="H295" i="73"/>
  <c r="AX294" i="73"/>
  <c r="AT294" i="73"/>
  <c r="AP294" i="73"/>
  <c r="AL294" i="73"/>
  <c r="AH294" i="73"/>
  <c r="Z294" i="73"/>
  <c r="AC294" i="73"/>
  <c r="AD294" i="73" s="1"/>
  <c r="N294" i="73"/>
  <c r="O294" i="73" s="1"/>
  <c r="H294" i="73"/>
  <c r="AX293" i="73"/>
  <c r="AT293" i="73"/>
  <c r="AP293" i="73"/>
  <c r="AL293" i="73"/>
  <c r="AH293" i="73"/>
  <c r="Z293" i="73"/>
  <c r="AC293" i="73"/>
  <c r="AD293" i="73" s="1"/>
  <c r="N293" i="73"/>
  <c r="O293" i="73" s="1"/>
  <c r="H293" i="73"/>
  <c r="AX292" i="73"/>
  <c r="AT292" i="73"/>
  <c r="AP292" i="73"/>
  <c r="AL292" i="73"/>
  <c r="AH292" i="73"/>
  <c r="Z292" i="73"/>
  <c r="AC292" i="73" s="1"/>
  <c r="AD292" i="73" s="1"/>
  <c r="N292" i="73"/>
  <c r="O292" i="73" s="1"/>
  <c r="H292" i="73"/>
  <c r="AX291" i="73"/>
  <c r="AT291" i="73"/>
  <c r="AP291" i="73"/>
  <c r="AL291" i="73"/>
  <c r="AH291" i="73"/>
  <c r="Z291" i="73"/>
  <c r="AC291" i="73" s="1"/>
  <c r="AD291" i="73" s="1"/>
  <c r="N291" i="73"/>
  <c r="O291" i="73" s="1"/>
  <c r="H291" i="73"/>
  <c r="AX290" i="73"/>
  <c r="AT290" i="73"/>
  <c r="AP290" i="73"/>
  <c r="AL290" i="73"/>
  <c r="AL290" i="83" s="1"/>
  <c r="AH290" i="73"/>
  <c r="Z290" i="73"/>
  <c r="AC290" i="73"/>
  <c r="AD290" i="73" s="1"/>
  <c r="N290" i="73"/>
  <c r="O290" i="73" s="1"/>
  <c r="H290" i="73"/>
  <c r="AX289" i="73"/>
  <c r="AT289" i="73"/>
  <c r="AP289" i="73"/>
  <c r="AL289" i="73"/>
  <c r="AH289" i="73"/>
  <c r="Z289" i="73"/>
  <c r="AC289" i="73" s="1"/>
  <c r="AD289" i="73" s="1"/>
  <c r="N289" i="73"/>
  <c r="O289" i="73" s="1"/>
  <c r="AX288" i="73"/>
  <c r="AT288" i="73"/>
  <c r="AP288" i="73"/>
  <c r="AL288" i="73"/>
  <c r="AH288" i="73"/>
  <c r="Z288" i="73"/>
  <c r="AC288" i="73"/>
  <c r="AD288" i="73" s="1"/>
  <c r="N288" i="73"/>
  <c r="O288" i="73" s="1"/>
  <c r="AX287" i="73"/>
  <c r="AT287" i="73"/>
  <c r="AP287" i="73"/>
  <c r="AL287" i="73"/>
  <c r="AH287" i="73"/>
  <c r="Z287" i="73"/>
  <c r="AC287" i="73" s="1"/>
  <c r="AD287" i="73" s="1"/>
  <c r="N287" i="73"/>
  <c r="O287" i="73"/>
  <c r="H287" i="73"/>
  <c r="AX286" i="73"/>
  <c r="AT286" i="73"/>
  <c r="AP286" i="73"/>
  <c r="AL286" i="73"/>
  <c r="AH286" i="73"/>
  <c r="Z286" i="73"/>
  <c r="AC286" i="73"/>
  <c r="AD286" i="73" s="1"/>
  <c r="N286" i="73"/>
  <c r="O286" i="73"/>
  <c r="H286" i="73"/>
  <c r="AX285" i="73"/>
  <c r="AT285" i="73"/>
  <c r="AP285" i="73"/>
  <c r="AL285" i="73"/>
  <c r="AH285" i="73"/>
  <c r="Z285" i="73"/>
  <c r="AC285" i="73"/>
  <c r="AD285" i="73" s="1"/>
  <c r="N285" i="73"/>
  <c r="O285" i="73" s="1"/>
  <c r="H285" i="73"/>
  <c r="AX284" i="73"/>
  <c r="AT284" i="73"/>
  <c r="AP284" i="73"/>
  <c r="AL284" i="73"/>
  <c r="AH284" i="73"/>
  <c r="Z284" i="73"/>
  <c r="AC284" i="73"/>
  <c r="AD284" i="73" s="1"/>
  <c r="N284" i="73"/>
  <c r="O284" i="73" s="1"/>
  <c r="H284" i="73"/>
  <c r="AX283" i="73"/>
  <c r="AT283" i="73"/>
  <c r="AP283" i="73"/>
  <c r="AL283" i="73"/>
  <c r="AH283" i="73"/>
  <c r="Z283" i="73"/>
  <c r="AC283" i="73" s="1"/>
  <c r="AD283" i="73" s="1"/>
  <c r="N283" i="73"/>
  <c r="O283" i="73" s="1"/>
  <c r="H283" i="73"/>
  <c r="AX282" i="73"/>
  <c r="AT282" i="73"/>
  <c r="AP282" i="73"/>
  <c r="AL282" i="73"/>
  <c r="AH282" i="73"/>
  <c r="Z282" i="73"/>
  <c r="AC282" i="73"/>
  <c r="AD282" i="73" s="1"/>
  <c r="N282" i="73"/>
  <c r="O282" i="73" s="1"/>
  <c r="H282" i="73"/>
  <c r="AX281" i="73"/>
  <c r="AT281" i="73"/>
  <c r="AP281" i="73"/>
  <c r="AL281" i="73"/>
  <c r="AH281" i="73"/>
  <c r="Z281" i="73"/>
  <c r="AC281" i="73"/>
  <c r="AD281" i="73" s="1"/>
  <c r="N281" i="73"/>
  <c r="O281" i="73" s="1"/>
  <c r="H281" i="73"/>
  <c r="AX280" i="73"/>
  <c r="AT280" i="73"/>
  <c r="AP280" i="73"/>
  <c r="AL280" i="73"/>
  <c r="AH280" i="73"/>
  <c r="Z280" i="73"/>
  <c r="AC280" i="73" s="1"/>
  <c r="AD280" i="73" s="1"/>
  <c r="N280" i="73"/>
  <c r="O280" i="73" s="1"/>
  <c r="H280" i="73"/>
  <c r="AX279" i="73"/>
  <c r="AT279" i="73"/>
  <c r="AP279" i="73"/>
  <c r="AL279" i="73"/>
  <c r="AH279" i="73"/>
  <c r="Z279" i="73"/>
  <c r="AC279" i="73"/>
  <c r="AD279" i="73" s="1"/>
  <c r="N279" i="73"/>
  <c r="O279" i="73" s="1"/>
  <c r="H279" i="73"/>
  <c r="AX278" i="73"/>
  <c r="AT278" i="73"/>
  <c r="AP278" i="73"/>
  <c r="AL278" i="73"/>
  <c r="AH278" i="73"/>
  <c r="Z278" i="73"/>
  <c r="AC278" i="73"/>
  <c r="AD278" i="73" s="1"/>
  <c r="N278" i="73"/>
  <c r="O278" i="73" s="1"/>
  <c r="H278" i="73"/>
  <c r="AX277" i="73"/>
  <c r="AT277" i="73"/>
  <c r="AP277" i="73"/>
  <c r="AL277" i="73"/>
  <c r="AH277" i="73"/>
  <c r="Z277" i="73"/>
  <c r="AC277" i="73" s="1"/>
  <c r="AD277" i="73" s="1"/>
  <c r="N277" i="73"/>
  <c r="O277" i="73" s="1"/>
  <c r="AX276" i="73"/>
  <c r="AT276" i="73"/>
  <c r="AP276" i="73"/>
  <c r="AL276" i="73"/>
  <c r="AH276" i="73"/>
  <c r="Z276" i="73"/>
  <c r="AC276" i="73" s="1"/>
  <c r="AD276" i="73" s="1"/>
  <c r="N276" i="73"/>
  <c r="O276" i="73" s="1"/>
  <c r="AX275" i="73"/>
  <c r="AT275" i="73"/>
  <c r="AP275" i="73"/>
  <c r="AL275" i="73"/>
  <c r="AH275" i="73"/>
  <c r="Z275" i="73"/>
  <c r="Z275" i="83" s="1"/>
  <c r="AC275" i="73"/>
  <c r="AD275" i="73" s="1"/>
  <c r="N275" i="73"/>
  <c r="O275" i="73" s="1"/>
  <c r="H275" i="73"/>
  <c r="AX274" i="73"/>
  <c r="AT274" i="73"/>
  <c r="AP274" i="73"/>
  <c r="AL274" i="73"/>
  <c r="AH274" i="73"/>
  <c r="Z274" i="73"/>
  <c r="AC274" i="73" s="1"/>
  <c r="AD274" i="73" s="1"/>
  <c r="N274" i="73"/>
  <c r="O274" i="73" s="1"/>
  <c r="H274" i="73"/>
  <c r="H274" i="83" s="1"/>
  <c r="AX273" i="73"/>
  <c r="AT273" i="73"/>
  <c r="AP273" i="73"/>
  <c r="AL273" i="73"/>
  <c r="AH273" i="73"/>
  <c r="Z273" i="73"/>
  <c r="AC273" i="73"/>
  <c r="AD273" i="73" s="1"/>
  <c r="N273" i="73"/>
  <c r="O273" i="73" s="1"/>
  <c r="H273" i="73"/>
  <c r="AX272" i="73"/>
  <c r="AT272" i="73"/>
  <c r="AP272" i="73"/>
  <c r="AL272" i="73"/>
  <c r="AH272" i="73"/>
  <c r="Z272" i="73"/>
  <c r="AC272" i="73"/>
  <c r="AD272" i="73" s="1"/>
  <c r="N272" i="73"/>
  <c r="O272" i="73" s="1"/>
  <c r="H272" i="73"/>
  <c r="AX271" i="73"/>
  <c r="AT271" i="73"/>
  <c r="AP271" i="73"/>
  <c r="AP271" i="83" s="1"/>
  <c r="AL271" i="73"/>
  <c r="AH271" i="73"/>
  <c r="Z271" i="73"/>
  <c r="AC271" i="73" s="1"/>
  <c r="AD271" i="73" s="1"/>
  <c r="N271" i="73"/>
  <c r="O271" i="73" s="1"/>
  <c r="H271" i="73"/>
  <c r="AX270" i="73"/>
  <c r="AT270" i="73"/>
  <c r="AP270" i="73"/>
  <c r="AL270" i="73"/>
  <c r="AH270" i="73"/>
  <c r="Z270" i="73"/>
  <c r="AC270" i="73" s="1"/>
  <c r="AD270" i="73" s="1"/>
  <c r="N270" i="73"/>
  <c r="O270" i="73" s="1"/>
  <c r="H270" i="73"/>
  <c r="AX269" i="73"/>
  <c r="AT269" i="73"/>
  <c r="AP269" i="73"/>
  <c r="AL269" i="73"/>
  <c r="AH269" i="73"/>
  <c r="Z269" i="73"/>
  <c r="AC269" i="73" s="1"/>
  <c r="AD269" i="73" s="1"/>
  <c r="N269" i="73"/>
  <c r="O269" i="73" s="1"/>
  <c r="H269" i="73"/>
  <c r="AX268" i="73"/>
  <c r="AT268" i="73"/>
  <c r="AP268" i="73"/>
  <c r="AL268" i="73"/>
  <c r="AH268" i="73"/>
  <c r="Z268" i="73"/>
  <c r="AC268" i="73" s="1"/>
  <c r="AD268" i="73" s="1"/>
  <c r="N268" i="73"/>
  <c r="O268" i="73" s="1"/>
  <c r="H268" i="73"/>
  <c r="AX267" i="73"/>
  <c r="AT267" i="73"/>
  <c r="AP267" i="73"/>
  <c r="AL267" i="73"/>
  <c r="AH267" i="73"/>
  <c r="Z267" i="73"/>
  <c r="AC267" i="73" s="1"/>
  <c r="AD267" i="73" s="1"/>
  <c r="N267" i="73"/>
  <c r="O267" i="73" s="1"/>
  <c r="H267" i="73"/>
  <c r="AX266" i="73"/>
  <c r="AT266" i="73"/>
  <c r="AP266" i="73"/>
  <c r="AL266" i="73"/>
  <c r="AH266" i="73"/>
  <c r="Z266" i="73"/>
  <c r="AC266" i="73"/>
  <c r="AD266" i="73" s="1"/>
  <c r="N266" i="73"/>
  <c r="O266" i="73" s="1"/>
  <c r="H266" i="73"/>
  <c r="AX265" i="73"/>
  <c r="AT265" i="73"/>
  <c r="AP265" i="73"/>
  <c r="AL265" i="73"/>
  <c r="AH265" i="73"/>
  <c r="Z265" i="73"/>
  <c r="AC265" i="73" s="1"/>
  <c r="AD265" i="73" s="1"/>
  <c r="N265" i="73"/>
  <c r="O265" i="73" s="1"/>
  <c r="AX264" i="73"/>
  <c r="AT264" i="73"/>
  <c r="AP264" i="73"/>
  <c r="AL264" i="73"/>
  <c r="AH264" i="73"/>
  <c r="Z264" i="73"/>
  <c r="AC264" i="73" s="1"/>
  <c r="AD264" i="73" s="1"/>
  <c r="N264" i="73"/>
  <c r="O264" i="73" s="1"/>
  <c r="AX263" i="73"/>
  <c r="AT263" i="73"/>
  <c r="AP263" i="73"/>
  <c r="AL263" i="73"/>
  <c r="AH263" i="73"/>
  <c r="Z263" i="73"/>
  <c r="AC263" i="73"/>
  <c r="AD263" i="73" s="1"/>
  <c r="N263" i="73"/>
  <c r="O263" i="73" s="1"/>
  <c r="H263" i="73"/>
  <c r="AX262" i="73"/>
  <c r="AT262" i="73"/>
  <c r="AP262" i="73"/>
  <c r="AL262" i="73"/>
  <c r="AH262" i="73"/>
  <c r="Z262" i="73"/>
  <c r="AC262" i="73" s="1"/>
  <c r="AD262" i="73" s="1"/>
  <c r="N262" i="73"/>
  <c r="O262" i="73" s="1"/>
  <c r="H262" i="73"/>
  <c r="AX261" i="73"/>
  <c r="AT261" i="73"/>
  <c r="AP261" i="73"/>
  <c r="AL261" i="73"/>
  <c r="AH261" i="73"/>
  <c r="Z261" i="73"/>
  <c r="AC261" i="73" s="1"/>
  <c r="AD261" i="73" s="1"/>
  <c r="N261" i="73"/>
  <c r="O261" i="73" s="1"/>
  <c r="H261" i="73"/>
  <c r="AX260" i="73"/>
  <c r="AT260" i="73"/>
  <c r="AP260" i="73"/>
  <c r="AL260" i="73"/>
  <c r="AH260" i="73"/>
  <c r="Z260" i="73"/>
  <c r="AC260" i="73"/>
  <c r="AD260" i="73" s="1"/>
  <c r="N260" i="73"/>
  <c r="O260" i="73" s="1"/>
  <c r="H260" i="73"/>
  <c r="AX259" i="73"/>
  <c r="AT259" i="73"/>
  <c r="AP259" i="73"/>
  <c r="AL259" i="73"/>
  <c r="AH259" i="73"/>
  <c r="Z259" i="73"/>
  <c r="AC259" i="73" s="1"/>
  <c r="AD259" i="73" s="1"/>
  <c r="N259" i="73"/>
  <c r="O259" i="73" s="1"/>
  <c r="H259" i="73"/>
  <c r="AX258" i="73"/>
  <c r="AT258" i="73"/>
  <c r="AP258" i="73"/>
  <c r="AL258" i="73"/>
  <c r="AH258" i="73"/>
  <c r="AH258" i="83" s="1"/>
  <c r="Z258" i="73"/>
  <c r="AC258" i="73" s="1"/>
  <c r="AD258" i="73" s="1"/>
  <c r="N258" i="73"/>
  <c r="O258" i="73" s="1"/>
  <c r="H258" i="73"/>
  <c r="AX257" i="73"/>
  <c r="AT257" i="73"/>
  <c r="AP257" i="73"/>
  <c r="AL257" i="73"/>
  <c r="AH257" i="73"/>
  <c r="Z257" i="73"/>
  <c r="AC257" i="73"/>
  <c r="AD257" i="73" s="1"/>
  <c r="N257" i="73"/>
  <c r="O257" i="73" s="1"/>
  <c r="H257" i="73"/>
  <c r="AX256" i="73"/>
  <c r="AT256" i="73"/>
  <c r="AP256" i="73"/>
  <c r="AL256" i="73"/>
  <c r="AH256" i="73"/>
  <c r="Z256" i="73"/>
  <c r="AC256" i="73" s="1"/>
  <c r="AD256" i="73" s="1"/>
  <c r="N256" i="73"/>
  <c r="O256" i="73" s="1"/>
  <c r="H256" i="73"/>
  <c r="AX255" i="73"/>
  <c r="AT255" i="73"/>
  <c r="AP255" i="73"/>
  <c r="AL255" i="73"/>
  <c r="AH255" i="73"/>
  <c r="Z255" i="73"/>
  <c r="AC255" i="73" s="1"/>
  <c r="AD255" i="73" s="1"/>
  <c r="N255" i="73"/>
  <c r="O255" i="73" s="1"/>
  <c r="H255" i="73"/>
  <c r="AX254" i="73"/>
  <c r="AT254" i="73"/>
  <c r="AP254" i="73"/>
  <c r="AL254" i="73"/>
  <c r="AH254" i="73"/>
  <c r="Z254" i="73"/>
  <c r="AC254" i="73"/>
  <c r="AD254" i="73" s="1"/>
  <c r="N254" i="73"/>
  <c r="O254" i="73" s="1"/>
  <c r="H254" i="73"/>
  <c r="AX253" i="73"/>
  <c r="AT253" i="73"/>
  <c r="AP253" i="73"/>
  <c r="AL253" i="73"/>
  <c r="AH253" i="73"/>
  <c r="Z253" i="73"/>
  <c r="AC253" i="73" s="1"/>
  <c r="AD253" i="73" s="1"/>
  <c r="N253" i="73"/>
  <c r="O253" i="73" s="1"/>
  <c r="AX252" i="73"/>
  <c r="AT252" i="73"/>
  <c r="AP252" i="73"/>
  <c r="AL252" i="73"/>
  <c r="AH252" i="73"/>
  <c r="Z252" i="73"/>
  <c r="AC252" i="73" s="1"/>
  <c r="AD252" i="73" s="1"/>
  <c r="N252" i="73"/>
  <c r="O252" i="73" s="1"/>
  <c r="AX251" i="73"/>
  <c r="AT251" i="73"/>
  <c r="AP251" i="73"/>
  <c r="AL251" i="73"/>
  <c r="AH251" i="73"/>
  <c r="Z251" i="73"/>
  <c r="AC251" i="73"/>
  <c r="AD251" i="73" s="1"/>
  <c r="N251" i="73"/>
  <c r="O251" i="73" s="1"/>
  <c r="H251" i="73"/>
  <c r="AX250" i="73"/>
  <c r="AT250" i="73"/>
  <c r="AP250" i="73"/>
  <c r="AL250" i="73"/>
  <c r="AH250" i="73"/>
  <c r="Z250" i="73"/>
  <c r="AC250" i="73" s="1"/>
  <c r="AD250" i="73" s="1"/>
  <c r="N250" i="73"/>
  <c r="O250" i="73" s="1"/>
  <c r="H250" i="73"/>
  <c r="AX249" i="73"/>
  <c r="AT249" i="73"/>
  <c r="AP249" i="73"/>
  <c r="AL249" i="73"/>
  <c r="AH249" i="73"/>
  <c r="Z249" i="73"/>
  <c r="AC249" i="73" s="1"/>
  <c r="AD249" i="73" s="1"/>
  <c r="N249" i="73"/>
  <c r="O249" i="73" s="1"/>
  <c r="H249" i="73"/>
  <c r="AX248" i="73"/>
  <c r="AT248" i="73"/>
  <c r="AP248" i="73"/>
  <c r="AL248" i="73"/>
  <c r="AH248" i="73"/>
  <c r="Z248" i="73"/>
  <c r="AC248" i="73"/>
  <c r="AD248" i="73" s="1"/>
  <c r="N248" i="73"/>
  <c r="O248" i="73" s="1"/>
  <c r="H248" i="73"/>
  <c r="AX247" i="73"/>
  <c r="AT247" i="73"/>
  <c r="AP247" i="73"/>
  <c r="AL247" i="73"/>
  <c r="AH247" i="73"/>
  <c r="Z247" i="73"/>
  <c r="AC247" i="73" s="1"/>
  <c r="AD247" i="73" s="1"/>
  <c r="N247" i="73"/>
  <c r="O247" i="73"/>
  <c r="H247" i="73"/>
  <c r="AX246" i="73"/>
  <c r="AT246" i="73"/>
  <c r="AP246" i="73"/>
  <c r="AL246" i="73"/>
  <c r="AH246" i="73"/>
  <c r="Z246" i="73"/>
  <c r="AC246" i="73"/>
  <c r="AD246" i="73" s="1"/>
  <c r="N246" i="73"/>
  <c r="O246" i="73" s="1"/>
  <c r="H246" i="73"/>
  <c r="AX245" i="73"/>
  <c r="AT245" i="73"/>
  <c r="AP245" i="73"/>
  <c r="AL245" i="73"/>
  <c r="AH245" i="73"/>
  <c r="Z245" i="73"/>
  <c r="AC245" i="73" s="1"/>
  <c r="AD245" i="73" s="1"/>
  <c r="N245" i="73"/>
  <c r="O245" i="73" s="1"/>
  <c r="H245" i="73"/>
  <c r="AX244" i="73"/>
  <c r="AT244" i="73"/>
  <c r="AP244" i="73"/>
  <c r="AL244" i="73"/>
  <c r="AH244" i="73"/>
  <c r="Z244" i="73"/>
  <c r="AC244" i="73"/>
  <c r="AD244" i="73" s="1"/>
  <c r="N244" i="73"/>
  <c r="O244" i="73" s="1"/>
  <c r="H244" i="73"/>
  <c r="AX243" i="73"/>
  <c r="AT243" i="73"/>
  <c r="AP243" i="73"/>
  <c r="AL243" i="73"/>
  <c r="AH243" i="73"/>
  <c r="Z243" i="73"/>
  <c r="AC243" i="73" s="1"/>
  <c r="AD243" i="73" s="1"/>
  <c r="N243" i="73"/>
  <c r="O243" i="73" s="1"/>
  <c r="H243" i="73"/>
  <c r="AX242" i="73"/>
  <c r="AT242" i="73"/>
  <c r="AP242" i="73"/>
  <c r="AL242" i="73"/>
  <c r="AH242" i="73"/>
  <c r="Z242" i="73"/>
  <c r="AC242" i="73" s="1"/>
  <c r="AD242" i="73" s="1"/>
  <c r="N242" i="73"/>
  <c r="O242" i="73" s="1"/>
  <c r="H242" i="73"/>
  <c r="AX241" i="73"/>
  <c r="AT241" i="73"/>
  <c r="AP241" i="73"/>
  <c r="AL241" i="73"/>
  <c r="AH241" i="73"/>
  <c r="Z241" i="73"/>
  <c r="AC241" i="73" s="1"/>
  <c r="AD241" i="73" s="1"/>
  <c r="N241" i="73"/>
  <c r="O241" i="73" s="1"/>
  <c r="AX240" i="73"/>
  <c r="AT240" i="73"/>
  <c r="AP240" i="73"/>
  <c r="AL240" i="73"/>
  <c r="AH240" i="73"/>
  <c r="Z240" i="73"/>
  <c r="AC240" i="73"/>
  <c r="AD240" i="73" s="1"/>
  <c r="N240" i="73"/>
  <c r="O240" i="73" s="1"/>
  <c r="AX239" i="73"/>
  <c r="AT239" i="73"/>
  <c r="AP239" i="73"/>
  <c r="AL239" i="73"/>
  <c r="AH239" i="73"/>
  <c r="Z239" i="73"/>
  <c r="AC239" i="73" s="1"/>
  <c r="AD239" i="73" s="1"/>
  <c r="N239" i="73"/>
  <c r="O239" i="73" s="1"/>
  <c r="H239" i="73"/>
  <c r="AX238" i="73"/>
  <c r="AT238" i="73"/>
  <c r="AP238" i="73"/>
  <c r="AL238" i="73"/>
  <c r="AH238" i="73"/>
  <c r="Z238" i="73"/>
  <c r="AC238" i="73" s="1"/>
  <c r="AD238" i="73" s="1"/>
  <c r="N238" i="73"/>
  <c r="O238" i="73" s="1"/>
  <c r="H238" i="73"/>
  <c r="AX237" i="73"/>
  <c r="AT237" i="73"/>
  <c r="AP237" i="73"/>
  <c r="AL237" i="73"/>
  <c r="AH237" i="73"/>
  <c r="Z237" i="73"/>
  <c r="AC237" i="73" s="1"/>
  <c r="AD237" i="73" s="1"/>
  <c r="N237" i="73"/>
  <c r="O237" i="73" s="1"/>
  <c r="H237" i="73"/>
  <c r="AX236" i="73"/>
  <c r="AT236" i="73"/>
  <c r="AP236" i="73"/>
  <c r="AL236" i="73"/>
  <c r="AH236" i="73"/>
  <c r="Z236" i="73"/>
  <c r="AC236" i="73"/>
  <c r="AD236" i="73" s="1"/>
  <c r="N236" i="73"/>
  <c r="O236" i="73" s="1"/>
  <c r="H236" i="73"/>
  <c r="AX235" i="73"/>
  <c r="AT235" i="73"/>
  <c r="AP235" i="73"/>
  <c r="AL235" i="73"/>
  <c r="AH235" i="73"/>
  <c r="Z235" i="73"/>
  <c r="AC235" i="73" s="1"/>
  <c r="AD235" i="73" s="1"/>
  <c r="N235" i="73"/>
  <c r="O235" i="73"/>
  <c r="H235" i="73"/>
  <c r="AX234" i="73"/>
  <c r="AT234" i="73"/>
  <c r="AP234" i="73"/>
  <c r="AL234" i="73"/>
  <c r="AH234" i="73"/>
  <c r="Z234" i="73"/>
  <c r="AC234" i="73"/>
  <c r="AD234" i="73" s="1"/>
  <c r="N234" i="73"/>
  <c r="O234" i="73" s="1"/>
  <c r="H234" i="73"/>
  <c r="AX233" i="73"/>
  <c r="AT233" i="73"/>
  <c r="AP233" i="73"/>
  <c r="AL233" i="73"/>
  <c r="AH233" i="73"/>
  <c r="Z233" i="73"/>
  <c r="AC233" i="73" s="1"/>
  <c r="AD233" i="73" s="1"/>
  <c r="N233" i="73"/>
  <c r="O233" i="73" s="1"/>
  <c r="H233" i="73"/>
  <c r="AX232" i="73"/>
  <c r="AT232" i="73"/>
  <c r="AP232" i="73"/>
  <c r="AL232" i="73"/>
  <c r="AH232" i="73"/>
  <c r="Z232" i="73"/>
  <c r="AC232" i="73"/>
  <c r="AD232" i="73" s="1"/>
  <c r="N232" i="73"/>
  <c r="O232" i="73" s="1"/>
  <c r="H232" i="73"/>
  <c r="AX231" i="73"/>
  <c r="AT231" i="73"/>
  <c r="AP231" i="73"/>
  <c r="AL231" i="73"/>
  <c r="AH231" i="73"/>
  <c r="Z231" i="73"/>
  <c r="AC231" i="73" s="1"/>
  <c r="AD231" i="73" s="1"/>
  <c r="N231" i="73"/>
  <c r="O231" i="73" s="1"/>
  <c r="H231" i="73"/>
  <c r="AX230" i="73"/>
  <c r="AT230" i="73"/>
  <c r="AP230" i="73"/>
  <c r="AL230" i="73"/>
  <c r="AH230" i="73"/>
  <c r="Z230" i="73"/>
  <c r="AC230" i="73" s="1"/>
  <c r="AD230" i="73" s="1"/>
  <c r="N230" i="73"/>
  <c r="O230" i="73" s="1"/>
  <c r="H230" i="73"/>
  <c r="AX229" i="73"/>
  <c r="AT229" i="73"/>
  <c r="AP229" i="73"/>
  <c r="AL229" i="73"/>
  <c r="AH229" i="73"/>
  <c r="Z229" i="73"/>
  <c r="AC229" i="73" s="1"/>
  <c r="AD229" i="73" s="1"/>
  <c r="N229" i="73"/>
  <c r="O229" i="73" s="1"/>
  <c r="AX228" i="73"/>
  <c r="AT228" i="73"/>
  <c r="AP228" i="73"/>
  <c r="AL228" i="73"/>
  <c r="AH228" i="73"/>
  <c r="Z228" i="73"/>
  <c r="AC228" i="73" s="1"/>
  <c r="AD228" i="73" s="1"/>
  <c r="N228" i="73"/>
  <c r="O228" i="73" s="1"/>
  <c r="AX227" i="73"/>
  <c r="AT227" i="73"/>
  <c r="AP227" i="73"/>
  <c r="AL227" i="73"/>
  <c r="AH227" i="73"/>
  <c r="Z227" i="73"/>
  <c r="AC227" i="73" s="1"/>
  <c r="AD227" i="73" s="1"/>
  <c r="N227" i="73"/>
  <c r="O227" i="73" s="1"/>
  <c r="H227" i="73"/>
  <c r="AX226" i="73"/>
  <c r="AT226" i="73"/>
  <c r="AP226" i="73"/>
  <c r="AL226" i="73"/>
  <c r="AH226" i="73"/>
  <c r="Z226" i="73"/>
  <c r="AC226" i="73" s="1"/>
  <c r="AD226" i="73" s="1"/>
  <c r="N226" i="73"/>
  <c r="O226" i="73" s="1"/>
  <c r="H226" i="73"/>
  <c r="AX225" i="73"/>
  <c r="AT225" i="73"/>
  <c r="AP225" i="73"/>
  <c r="AL225" i="73"/>
  <c r="AH225" i="73"/>
  <c r="Z225" i="73"/>
  <c r="AC225" i="73" s="1"/>
  <c r="AD225" i="73" s="1"/>
  <c r="N225" i="73"/>
  <c r="O225" i="73" s="1"/>
  <c r="H225" i="73"/>
  <c r="AX224" i="73"/>
  <c r="AT224" i="73"/>
  <c r="AP224" i="73"/>
  <c r="AL224" i="73"/>
  <c r="AH224" i="73"/>
  <c r="Z224" i="73"/>
  <c r="AC224" i="73" s="1"/>
  <c r="AD224" i="73" s="1"/>
  <c r="N224" i="73"/>
  <c r="O224" i="73" s="1"/>
  <c r="H224" i="73"/>
  <c r="AX223" i="73"/>
  <c r="AT223" i="73"/>
  <c r="AP223" i="73"/>
  <c r="AL223" i="73"/>
  <c r="AH223" i="73"/>
  <c r="Z223" i="73"/>
  <c r="AC223" i="73" s="1"/>
  <c r="AD223" i="73" s="1"/>
  <c r="N223" i="73"/>
  <c r="O223" i="73" s="1"/>
  <c r="H223" i="73"/>
  <c r="AX222" i="73"/>
  <c r="AT222" i="73"/>
  <c r="AP222" i="73"/>
  <c r="AL222" i="73"/>
  <c r="AH222" i="73"/>
  <c r="Z222" i="73"/>
  <c r="AC222" i="73" s="1"/>
  <c r="AD222" i="73" s="1"/>
  <c r="N222" i="73"/>
  <c r="O222" i="73" s="1"/>
  <c r="H222" i="73"/>
  <c r="AX221" i="73"/>
  <c r="AT221" i="73"/>
  <c r="AP221" i="73"/>
  <c r="AL221" i="73"/>
  <c r="AH221" i="73"/>
  <c r="Z221" i="73"/>
  <c r="AC221" i="73" s="1"/>
  <c r="AD221" i="73" s="1"/>
  <c r="N221" i="73"/>
  <c r="O221" i="73" s="1"/>
  <c r="H221" i="73"/>
  <c r="AX220" i="73"/>
  <c r="AT220" i="73"/>
  <c r="AP220" i="73"/>
  <c r="AL220" i="73"/>
  <c r="AH220" i="73"/>
  <c r="Z220" i="73"/>
  <c r="AC220" i="73" s="1"/>
  <c r="AD220" i="73" s="1"/>
  <c r="N220" i="73"/>
  <c r="O220" i="73" s="1"/>
  <c r="H220" i="73"/>
  <c r="AX219" i="73"/>
  <c r="AT219" i="73"/>
  <c r="AP219" i="73"/>
  <c r="AL219" i="73"/>
  <c r="AH219" i="73"/>
  <c r="Z219" i="73"/>
  <c r="AC219" i="73" s="1"/>
  <c r="AD219" i="73" s="1"/>
  <c r="N219" i="73"/>
  <c r="O219" i="73" s="1"/>
  <c r="H219" i="73"/>
  <c r="AX218" i="73"/>
  <c r="AT218" i="73"/>
  <c r="AP218" i="73"/>
  <c r="AL218" i="73"/>
  <c r="AH218" i="73"/>
  <c r="Z218" i="73"/>
  <c r="AC218" i="73" s="1"/>
  <c r="AD218" i="73" s="1"/>
  <c r="N218" i="73"/>
  <c r="O218" i="73" s="1"/>
  <c r="H218" i="73"/>
  <c r="AX217" i="73"/>
  <c r="AT217" i="73"/>
  <c r="AP217" i="73"/>
  <c r="AL217" i="73"/>
  <c r="AH217" i="73"/>
  <c r="Z217" i="73"/>
  <c r="AC217" i="73" s="1"/>
  <c r="AD217" i="73" s="1"/>
  <c r="N217" i="73"/>
  <c r="O217" i="73" s="1"/>
  <c r="AX216" i="73"/>
  <c r="AT216" i="73"/>
  <c r="AP216" i="73"/>
  <c r="AL216" i="73"/>
  <c r="AH216" i="73"/>
  <c r="Z216" i="73"/>
  <c r="AC216" i="73" s="1"/>
  <c r="AD216" i="73" s="1"/>
  <c r="N216" i="73"/>
  <c r="O216" i="73" s="1"/>
  <c r="AX215" i="73"/>
  <c r="AT215" i="73"/>
  <c r="AP215" i="73"/>
  <c r="AL215" i="73"/>
  <c r="AH215" i="73"/>
  <c r="Z215" i="73"/>
  <c r="AC215" i="73" s="1"/>
  <c r="AD215" i="73" s="1"/>
  <c r="N215" i="73"/>
  <c r="O215" i="73" s="1"/>
  <c r="H215" i="73"/>
  <c r="AX214" i="73"/>
  <c r="AT214" i="73"/>
  <c r="AP214" i="73"/>
  <c r="AL214" i="73"/>
  <c r="AH214" i="73"/>
  <c r="Z214" i="73"/>
  <c r="AC214" i="73" s="1"/>
  <c r="AD214" i="73" s="1"/>
  <c r="N214" i="73"/>
  <c r="O214" i="73" s="1"/>
  <c r="H214" i="73"/>
  <c r="AX213" i="73"/>
  <c r="AT213" i="73"/>
  <c r="AP213" i="73"/>
  <c r="AL213" i="73"/>
  <c r="AH213" i="73"/>
  <c r="Z213" i="73"/>
  <c r="AC213" i="73" s="1"/>
  <c r="AD213" i="73" s="1"/>
  <c r="N213" i="73"/>
  <c r="O213" i="73" s="1"/>
  <c r="H213" i="73"/>
  <c r="AX212" i="73"/>
  <c r="AT212" i="73"/>
  <c r="AP212" i="73"/>
  <c r="AL212" i="73"/>
  <c r="AH212" i="73"/>
  <c r="Z212" i="73"/>
  <c r="AC212" i="73" s="1"/>
  <c r="AD212" i="73" s="1"/>
  <c r="N212" i="73"/>
  <c r="O212" i="73" s="1"/>
  <c r="H212" i="73"/>
  <c r="AX211" i="73"/>
  <c r="AT211" i="73"/>
  <c r="AP211" i="73"/>
  <c r="AL211" i="73"/>
  <c r="AH211" i="73"/>
  <c r="Z211" i="73"/>
  <c r="AC211" i="73" s="1"/>
  <c r="AD211" i="73" s="1"/>
  <c r="N211" i="73"/>
  <c r="O211" i="73" s="1"/>
  <c r="H211" i="73"/>
  <c r="AX210" i="73"/>
  <c r="AT210" i="73"/>
  <c r="AP210" i="73"/>
  <c r="AL210" i="73"/>
  <c r="AH210" i="73"/>
  <c r="Z210" i="73"/>
  <c r="AC210" i="73" s="1"/>
  <c r="AD210" i="73" s="1"/>
  <c r="N210" i="73"/>
  <c r="O210" i="73" s="1"/>
  <c r="H210" i="73"/>
  <c r="AX209" i="73"/>
  <c r="AT209" i="73"/>
  <c r="AP209" i="73"/>
  <c r="AP209" i="83" s="1"/>
  <c r="AL209" i="73"/>
  <c r="AH209" i="73"/>
  <c r="Z209" i="73"/>
  <c r="AC209" i="73" s="1"/>
  <c r="AD209" i="73" s="1"/>
  <c r="N209" i="73"/>
  <c r="O209" i="73" s="1"/>
  <c r="H209" i="73"/>
  <c r="AX208" i="73"/>
  <c r="AT208" i="73"/>
  <c r="AP208" i="73"/>
  <c r="AL208" i="73"/>
  <c r="AH208" i="73"/>
  <c r="Z208" i="73"/>
  <c r="AC208" i="73" s="1"/>
  <c r="AD208" i="73" s="1"/>
  <c r="N208" i="73"/>
  <c r="O208" i="73" s="1"/>
  <c r="H208" i="73"/>
  <c r="AX207" i="73"/>
  <c r="AT207" i="73"/>
  <c r="AP207" i="73"/>
  <c r="AL207" i="73"/>
  <c r="AH207" i="73"/>
  <c r="Z207" i="73"/>
  <c r="AC207" i="73" s="1"/>
  <c r="AD207" i="73" s="1"/>
  <c r="N207" i="73"/>
  <c r="O207" i="73" s="1"/>
  <c r="H207" i="73"/>
  <c r="AX206" i="73"/>
  <c r="AT206" i="73"/>
  <c r="AP206" i="73"/>
  <c r="AL206" i="73"/>
  <c r="AH206" i="73"/>
  <c r="Z206" i="73"/>
  <c r="AC206" i="73" s="1"/>
  <c r="AD206" i="73" s="1"/>
  <c r="N206" i="73"/>
  <c r="O206" i="73" s="1"/>
  <c r="H206" i="73"/>
  <c r="AX205" i="73"/>
  <c r="AT205" i="73"/>
  <c r="AP205" i="73"/>
  <c r="AL205" i="73"/>
  <c r="AH205" i="73"/>
  <c r="Z205" i="73"/>
  <c r="AC205" i="73" s="1"/>
  <c r="AD205" i="73" s="1"/>
  <c r="N205" i="73"/>
  <c r="O205" i="73" s="1"/>
  <c r="AX204" i="73"/>
  <c r="AT204" i="73"/>
  <c r="AP204" i="73"/>
  <c r="AL204" i="73"/>
  <c r="AH204" i="73"/>
  <c r="Z204" i="73"/>
  <c r="AC204" i="73" s="1"/>
  <c r="AD204" i="73" s="1"/>
  <c r="N204" i="73"/>
  <c r="O204" i="73" s="1"/>
  <c r="AX203" i="73"/>
  <c r="AT203" i="73"/>
  <c r="AP203" i="73"/>
  <c r="AL203" i="73"/>
  <c r="AH203" i="73"/>
  <c r="Z203" i="73"/>
  <c r="AC203" i="73"/>
  <c r="AD203" i="73" s="1"/>
  <c r="N203" i="73"/>
  <c r="O203" i="73"/>
  <c r="H203" i="73"/>
  <c r="AX202" i="73"/>
  <c r="AT202" i="73"/>
  <c r="AP202" i="73"/>
  <c r="AL202" i="73"/>
  <c r="AH202" i="73"/>
  <c r="Z202" i="73"/>
  <c r="AC202" i="73"/>
  <c r="AD202" i="73" s="1"/>
  <c r="N202" i="73"/>
  <c r="O202" i="73"/>
  <c r="H202" i="73"/>
  <c r="AX201" i="73"/>
  <c r="AT201" i="73"/>
  <c r="AP201" i="73"/>
  <c r="AL201" i="73"/>
  <c r="AH201" i="73"/>
  <c r="Z201" i="73"/>
  <c r="N201" i="73"/>
  <c r="O201" i="73" s="1"/>
  <c r="H201" i="73"/>
  <c r="AX200" i="73"/>
  <c r="AT200" i="73"/>
  <c r="AP200" i="73"/>
  <c r="AL200" i="73"/>
  <c r="AH200" i="73"/>
  <c r="Z200" i="73"/>
  <c r="AC200" i="73" s="1"/>
  <c r="AD200" i="73" s="1"/>
  <c r="N200" i="73"/>
  <c r="O200" i="73"/>
  <c r="H200" i="73"/>
  <c r="AX199" i="73"/>
  <c r="AT199" i="73"/>
  <c r="AP199" i="73"/>
  <c r="AL199" i="73"/>
  <c r="AH199" i="73"/>
  <c r="Z199" i="73"/>
  <c r="Z199" i="83" s="1"/>
  <c r="AC199" i="73"/>
  <c r="AD199" i="73" s="1"/>
  <c r="N199" i="73"/>
  <c r="O199" i="73" s="1"/>
  <c r="H199" i="73"/>
  <c r="AX198" i="73"/>
  <c r="AT198" i="73"/>
  <c r="AP198" i="73"/>
  <c r="AL198" i="73"/>
  <c r="AH198" i="73"/>
  <c r="Z198" i="73"/>
  <c r="AC198" i="73"/>
  <c r="AD198" i="73" s="1"/>
  <c r="N198" i="73"/>
  <c r="O198" i="73" s="1"/>
  <c r="H198" i="73"/>
  <c r="AX197" i="73"/>
  <c r="AT197" i="73"/>
  <c r="AP197" i="73"/>
  <c r="AL197" i="73"/>
  <c r="AH197" i="73"/>
  <c r="Z197" i="73"/>
  <c r="AC197" i="73" s="1"/>
  <c r="AD197" i="73" s="1"/>
  <c r="N197" i="73"/>
  <c r="O197" i="73" s="1"/>
  <c r="H197" i="73"/>
  <c r="AX196" i="73"/>
  <c r="AT196" i="73"/>
  <c r="AP196" i="73"/>
  <c r="AL196" i="73"/>
  <c r="AH196" i="73"/>
  <c r="Z196" i="73"/>
  <c r="AC196" i="73"/>
  <c r="AD196" i="73" s="1"/>
  <c r="N196" i="73"/>
  <c r="O196" i="73"/>
  <c r="H196" i="73"/>
  <c r="AX195" i="73"/>
  <c r="AT195" i="73"/>
  <c r="AP195" i="73"/>
  <c r="AL195" i="73"/>
  <c r="AH195" i="73"/>
  <c r="Z195" i="73"/>
  <c r="AC195" i="73"/>
  <c r="AD195" i="73" s="1"/>
  <c r="N195" i="73"/>
  <c r="O195" i="73" s="1"/>
  <c r="H195" i="73"/>
  <c r="AX194" i="73"/>
  <c r="AT194" i="73"/>
  <c r="AP194" i="73"/>
  <c r="AL194" i="73"/>
  <c r="AH194" i="73"/>
  <c r="Z194" i="73"/>
  <c r="AC194" i="73" s="1"/>
  <c r="AD194" i="73" s="1"/>
  <c r="N194" i="73"/>
  <c r="O194" i="73"/>
  <c r="H194" i="73"/>
  <c r="AX193" i="73"/>
  <c r="AT193" i="73"/>
  <c r="AP193" i="73"/>
  <c r="AL193" i="73"/>
  <c r="AH193" i="73"/>
  <c r="Z193" i="73"/>
  <c r="N193" i="73"/>
  <c r="O193" i="73" s="1"/>
  <c r="AX192" i="73"/>
  <c r="AT192" i="73"/>
  <c r="AP192" i="73"/>
  <c r="AL192" i="73"/>
  <c r="AH192" i="73"/>
  <c r="Z192" i="73"/>
  <c r="AC192" i="73"/>
  <c r="AD192" i="73" s="1"/>
  <c r="N192" i="73"/>
  <c r="O192" i="73" s="1"/>
  <c r="AX191" i="73"/>
  <c r="AT191" i="73"/>
  <c r="AP191" i="73"/>
  <c r="AL191" i="73"/>
  <c r="AH191" i="73"/>
  <c r="Z191" i="73"/>
  <c r="AC191" i="73" s="1"/>
  <c r="AD191" i="73" s="1"/>
  <c r="N191" i="73"/>
  <c r="H191" i="73"/>
  <c r="AX190" i="73"/>
  <c r="AT190" i="73"/>
  <c r="AP190" i="73"/>
  <c r="AL190" i="73"/>
  <c r="AH190" i="73"/>
  <c r="Z190" i="73"/>
  <c r="AC190" i="73"/>
  <c r="AD190" i="73" s="1"/>
  <c r="N190" i="73"/>
  <c r="O190" i="73" s="1"/>
  <c r="H190" i="73"/>
  <c r="AX189" i="73"/>
  <c r="AT189" i="73"/>
  <c r="AP189" i="73"/>
  <c r="AL189" i="73"/>
  <c r="AH189" i="73"/>
  <c r="Z189" i="73"/>
  <c r="AC189" i="73" s="1"/>
  <c r="AD189" i="73" s="1"/>
  <c r="N189" i="73"/>
  <c r="O189" i="73" s="1"/>
  <c r="AX188" i="73"/>
  <c r="AT188" i="73"/>
  <c r="AP188" i="73"/>
  <c r="AL188" i="73"/>
  <c r="AH188" i="73"/>
  <c r="Z188" i="73"/>
  <c r="AC188" i="73"/>
  <c r="AD188" i="73" s="1"/>
  <c r="N188" i="73"/>
  <c r="O188" i="73" s="1"/>
  <c r="H188" i="73"/>
  <c r="AX187" i="73"/>
  <c r="AT187" i="73"/>
  <c r="AP187" i="73"/>
  <c r="AL187" i="73"/>
  <c r="AH187" i="73"/>
  <c r="Z187" i="73"/>
  <c r="AC187" i="73"/>
  <c r="AD187" i="73" s="1"/>
  <c r="N187" i="73"/>
  <c r="O187" i="73" s="1"/>
  <c r="H187" i="73"/>
  <c r="AX186" i="73"/>
  <c r="AT186" i="73"/>
  <c r="AP186" i="73"/>
  <c r="AL186" i="73"/>
  <c r="AH186" i="73"/>
  <c r="Z186" i="73"/>
  <c r="AC186" i="73" s="1"/>
  <c r="AD186" i="73" s="1"/>
  <c r="N186" i="73"/>
  <c r="O186" i="73" s="1"/>
  <c r="H186" i="73"/>
  <c r="AX185" i="73"/>
  <c r="AT185" i="73"/>
  <c r="AP185" i="73"/>
  <c r="AP185" i="83" s="1"/>
  <c r="AL185" i="73"/>
  <c r="AH185" i="73"/>
  <c r="Z185" i="73"/>
  <c r="AC185" i="73"/>
  <c r="AD185" i="73" s="1"/>
  <c r="N185" i="73"/>
  <c r="O185" i="73" s="1"/>
  <c r="H185" i="73"/>
  <c r="AX184" i="73"/>
  <c r="AT184" i="73"/>
  <c r="AP184" i="73"/>
  <c r="AL184" i="73"/>
  <c r="AH184" i="73"/>
  <c r="AH184" i="83" s="1"/>
  <c r="Z184" i="73"/>
  <c r="AC184" i="73"/>
  <c r="AD184" i="73" s="1"/>
  <c r="N184" i="73"/>
  <c r="O184" i="73" s="1"/>
  <c r="H184" i="73"/>
  <c r="AX183" i="73"/>
  <c r="AT183" i="73"/>
  <c r="AP183" i="73"/>
  <c r="AL183" i="73"/>
  <c r="AH183" i="73"/>
  <c r="Z183" i="73"/>
  <c r="AC183" i="73"/>
  <c r="AD183" i="73" s="1"/>
  <c r="N183" i="73"/>
  <c r="O183" i="73" s="1"/>
  <c r="H183" i="73"/>
  <c r="AX182" i="73"/>
  <c r="AT182" i="73"/>
  <c r="AP182" i="73"/>
  <c r="AL182" i="73"/>
  <c r="AH182" i="73"/>
  <c r="Z182" i="73"/>
  <c r="AC182" i="73"/>
  <c r="AD182" i="73"/>
  <c r="N182" i="73"/>
  <c r="O182" i="73" s="1"/>
  <c r="H182" i="73"/>
  <c r="AX181" i="73"/>
  <c r="AT181" i="73"/>
  <c r="AP181" i="73"/>
  <c r="AL181" i="73"/>
  <c r="AH181" i="73"/>
  <c r="Z181" i="73"/>
  <c r="N181" i="73"/>
  <c r="O181" i="73" s="1"/>
  <c r="H181" i="73"/>
  <c r="AX180" i="73"/>
  <c r="AT180" i="73"/>
  <c r="AP180" i="73"/>
  <c r="AL180" i="73"/>
  <c r="AH180" i="73"/>
  <c r="Z180" i="73"/>
  <c r="AC180" i="73" s="1"/>
  <c r="AD180" i="73" s="1"/>
  <c r="N180" i="73"/>
  <c r="O180" i="73" s="1"/>
  <c r="AX179" i="73"/>
  <c r="AT179" i="73"/>
  <c r="AP179" i="73"/>
  <c r="AL179" i="73"/>
  <c r="AH179" i="73"/>
  <c r="Z179" i="73"/>
  <c r="AC179" i="73"/>
  <c r="AD179" i="73" s="1"/>
  <c r="N179" i="73"/>
  <c r="O179" i="73" s="1"/>
  <c r="H179" i="73"/>
  <c r="AX178" i="73"/>
  <c r="AT178" i="73"/>
  <c r="AP178" i="73"/>
  <c r="AL178" i="73"/>
  <c r="AH178" i="73"/>
  <c r="Z178" i="73"/>
  <c r="N178" i="73"/>
  <c r="O178" i="73" s="1"/>
  <c r="H178" i="73"/>
  <c r="AX177" i="73"/>
  <c r="AT177" i="73"/>
  <c r="AP177" i="73"/>
  <c r="AL177" i="73"/>
  <c r="AH177" i="73"/>
  <c r="Z177" i="73"/>
  <c r="AC177" i="73"/>
  <c r="AD177" i="73" s="1"/>
  <c r="N177" i="73"/>
  <c r="O177" i="73" s="1"/>
  <c r="H177" i="73"/>
  <c r="AX176" i="73"/>
  <c r="AT176" i="73"/>
  <c r="AP176" i="73"/>
  <c r="AL176" i="73"/>
  <c r="AH176" i="73"/>
  <c r="Z176" i="73"/>
  <c r="AC176" i="73" s="1"/>
  <c r="AD176" i="73" s="1"/>
  <c r="N176" i="73"/>
  <c r="O176" i="73" s="1"/>
  <c r="H176" i="73"/>
  <c r="AX175" i="73"/>
  <c r="AT175" i="73"/>
  <c r="AP175" i="73"/>
  <c r="AL175" i="73"/>
  <c r="AH175" i="73"/>
  <c r="Z175" i="73"/>
  <c r="AC175" i="73"/>
  <c r="AD175" i="73" s="1"/>
  <c r="N175" i="73"/>
  <c r="O175" i="73" s="1"/>
  <c r="H175" i="73"/>
  <c r="AX174" i="73"/>
  <c r="AT174" i="73"/>
  <c r="AP174" i="73"/>
  <c r="AL174" i="73"/>
  <c r="AH174" i="73"/>
  <c r="Z174" i="73"/>
  <c r="AC174" i="73"/>
  <c r="AD174" i="73" s="1"/>
  <c r="N174" i="73"/>
  <c r="O174" i="73" s="1"/>
  <c r="H174" i="73"/>
  <c r="AX173" i="73"/>
  <c r="AT173" i="73"/>
  <c r="AP173" i="73"/>
  <c r="AL173" i="73"/>
  <c r="AH173" i="73"/>
  <c r="Z173" i="73"/>
  <c r="AC173" i="73" s="1"/>
  <c r="AD173" i="73" s="1"/>
  <c r="N173" i="73"/>
  <c r="O173" i="73" s="1"/>
  <c r="H173" i="73"/>
  <c r="AX172" i="73"/>
  <c r="AT172" i="73"/>
  <c r="AP172" i="73"/>
  <c r="AL172" i="73"/>
  <c r="AH172" i="73"/>
  <c r="Z172" i="73"/>
  <c r="AC172" i="73" s="1"/>
  <c r="AD172" i="73" s="1"/>
  <c r="N172" i="73"/>
  <c r="O172" i="73" s="1"/>
  <c r="H172" i="73"/>
  <c r="AX171" i="73"/>
  <c r="AT171" i="73"/>
  <c r="AP171" i="73"/>
  <c r="AL171" i="73"/>
  <c r="AH171" i="73"/>
  <c r="Z171" i="73"/>
  <c r="AC171" i="73"/>
  <c r="AD171" i="73" s="1"/>
  <c r="N171" i="73"/>
  <c r="O171" i="73" s="1"/>
  <c r="H171" i="73"/>
  <c r="AX170" i="73"/>
  <c r="AT170" i="73"/>
  <c r="AP170" i="73"/>
  <c r="AL170" i="73"/>
  <c r="AH170" i="73"/>
  <c r="Z170" i="73"/>
  <c r="AC170" i="73" s="1"/>
  <c r="AD170" i="73" s="1"/>
  <c r="N170" i="73"/>
  <c r="O170" i="73" s="1"/>
  <c r="H170" i="73"/>
  <c r="AX169" i="73"/>
  <c r="AT169" i="73"/>
  <c r="AP169" i="73"/>
  <c r="AL169" i="73"/>
  <c r="AH169" i="73"/>
  <c r="Z169" i="73"/>
  <c r="AC169" i="73"/>
  <c r="AD169" i="73" s="1"/>
  <c r="N169" i="73"/>
  <c r="O169" i="73" s="1"/>
  <c r="AX168" i="73"/>
  <c r="AT168" i="73"/>
  <c r="AP168" i="73"/>
  <c r="AL168" i="73"/>
  <c r="AH168" i="73"/>
  <c r="Z168" i="73"/>
  <c r="AC168" i="73"/>
  <c r="AD168" i="73" s="1"/>
  <c r="N168" i="73"/>
  <c r="O168" i="73" s="1"/>
  <c r="AX167" i="73"/>
  <c r="AT167" i="73"/>
  <c r="AP167" i="73"/>
  <c r="AL167" i="73"/>
  <c r="AH167" i="73"/>
  <c r="Z167" i="73"/>
  <c r="N167" i="73"/>
  <c r="O167" i="73" s="1"/>
  <c r="H167" i="73"/>
  <c r="AX166" i="73"/>
  <c r="AT166" i="73"/>
  <c r="AP166" i="73"/>
  <c r="AL166" i="73"/>
  <c r="AH166" i="73"/>
  <c r="Z166" i="73"/>
  <c r="AC166" i="73" s="1"/>
  <c r="AD166" i="73" s="1"/>
  <c r="N166" i="73"/>
  <c r="O166" i="73" s="1"/>
  <c r="H166" i="73"/>
  <c r="AX165" i="73"/>
  <c r="AT165" i="73"/>
  <c r="AP165" i="73"/>
  <c r="AL165" i="73"/>
  <c r="AH165" i="73"/>
  <c r="Z165" i="73"/>
  <c r="Z165" i="83" s="1"/>
  <c r="AC165" i="73"/>
  <c r="AD165" i="73" s="1"/>
  <c r="N165" i="73"/>
  <c r="O165" i="73" s="1"/>
  <c r="H165" i="73"/>
  <c r="AX164" i="73"/>
  <c r="AT164" i="73"/>
  <c r="AP164" i="73"/>
  <c r="AL164" i="73"/>
  <c r="AH164" i="73"/>
  <c r="Z164" i="73"/>
  <c r="AC164" i="73"/>
  <c r="AD164" i="73"/>
  <c r="N164" i="73"/>
  <c r="O164" i="73" s="1"/>
  <c r="AX163" i="73"/>
  <c r="AT163" i="73"/>
  <c r="AP163" i="73"/>
  <c r="AL163" i="73"/>
  <c r="AH163" i="73"/>
  <c r="Z163" i="73"/>
  <c r="AC163" i="73"/>
  <c r="AD163" i="73" s="1"/>
  <c r="N163" i="73"/>
  <c r="O163" i="73"/>
  <c r="H163" i="73"/>
  <c r="AX162" i="73"/>
  <c r="AT162" i="73"/>
  <c r="AP162" i="73"/>
  <c r="AL162" i="73"/>
  <c r="AH162" i="73"/>
  <c r="Z162" i="73"/>
  <c r="AC162" i="73"/>
  <c r="AD162" i="73" s="1"/>
  <c r="N162" i="73"/>
  <c r="O162" i="73" s="1"/>
  <c r="AX161" i="73"/>
  <c r="AT161" i="73"/>
  <c r="AP161" i="73"/>
  <c r="AL161" i="73"/>
  <c r="AH161" i="73"/>
  <c r="Z161" i="73"/>
  <c r="AC161" i="73"/>
  <c r="AD161" i="73" s="1"/>
  <c r="N161" i="73"/>
  <c r="O161" i="73"/>
  <c r="H161" i="73"/>
  <c r="AX160" i="73"/>
  <c r="AT160" i="73"/>
  <c r="AP160" i="73"/>
  <c r="AL160" i="73"/>
  <c r="AH160" i="73"/>
  <c r="Z160" i="73"/>
  <c r="AC160" i="73"/>
  <c r="AD160" i="73" s="1"/>
  <c r="N160" i="73"/>
  <c r="O160" i="73"/>
  <c r="AX159" i="73"/>
  <c r="AT159" i="73"/>
  <c r="AP159" i="73"/>
  <c r="AL159" i="73"/>
  <c r="AH159" i="73"/>
  <c r="Z159" i="73"/>
  <c r="AC159" i="73"/>
  <c r="AD159" i="73" s="1"/>
  <c r="N159" i="73"/>
  <c r="O159" i="73" s="1"/>
  <c r="H159" i="73"/>
  <c r="AX158" i="73"/>
  <c r="AT158" i="73"/>
  <c r="AP158" i="73"/>
  <c r="AL158" i="73"/>
  <c r="AH158" i="73"/>
  <c r="Z158" i="73"/>
  <c r="AC158" i="73" s="1"/>
  <c r="AD158" i="73" s="1"/>
  <c r="N158" i="73"/>
  <c r="O158" i="73" s="1"/>
  <c r="H158" i="73"/>
  <c r="AX157" i="73"/>
  <c r="AT157" i="73"/>
  <c r="AP157" i="73"/>
  <c r="AL157" i="73"/>
  <c r="AH157" i="73"/>
  <c r="Z157" i="73"/>
  <c r="AC157" i="73" s="1"/>
  <c r="AD157" i="73" s="1"/>
  <c r="N157" i="73"/>
  <c r="O157" i="73" s="1"/>
  <c r="AX156" i="73"/>
  <c r="AT156" i="73"/>
  <c r="AP156" i="73"/>
  <c r="AL156" i="73"/>
  <c r="AH156" i="73"/>
  <c r="Z156" i="73"/>
  <c r="AC156" i="73"/>
  <c r="AD156" i="73" s="1"/>
  <c r="N156" i="73"/>
  <c r="O156" i="73" s="1"/>
  <c r="AX155" i="73"/>
  <c r="AT155" i="73"/>
  <c r="AP155" i="73"/>
  <c r="AL155" i="73"/>
  <c r="AH155" i="73"/>
  <c r="Z155" i="73"/>
  <c r="N155" i="73"/>
  <c r="O155" i="73" s="1"/>
  <c r="H155" i="73"/>
  <c r="AX154" i="73"/>
  <c r="AT154" i="73"/>
  <c r="AP154" i="73"/>
  <c r="AL154" i="73"/>
  <c r="AH154" i="73"/>
  <c r="Z154" i="73"/>
  <c r="AC154" i="73"/>
  <c r="AD154" i="73" s="1"/>
  <c r="N154" i="73"/>
  <c r="O154" i="73" s="1"/>
  <c r="H154" i="73"/>
  <c r="AX153" i="73"/>
  <c r="AT153" i="73"/>
  <c r="AP153" i="73"/>
  <c r="AL153" i="73"/>
  <c r="AH153" i="73"/>
  <c r="Z153" i="73"/>
  <c r="AC153" i="73"/>
  <c r="AD153" i="73" s="1"/>
  <c r="N153" i="73"/>
  <c r="O153" i="73"/>
  <c r="H153" i="73"/>
  <c r="AX152" i="73"/>
  <c r="AT152" i="73"/>
  <c r="AP152" i="73"/>
  <c r="AL152" i="73"/>
  <c r="AH152" i="73"/>
  <c r="Z152" i="73"/>
  <c r="AC152" i="73"/>
  <c r="AD152" i="73" s="1"/>
  <c r="N152" i="73"/>
  <c r="O152" i="73"/>
  <c r="H152" i="73"/>
  <c r="AX151" i="73"/>
  <c r="AT151" i="73"/>
  <c r="AP151" i="73"/>
  <c r="AL151" i="73"/>
  <c r="AH151" i="73"/>
  <c r="Z151" i="73"/>
  <c r="AC151" i="73"/>
  <c r="AD151" i="73" s="1"/>
  <c r="N151" i="73"/>
  <c r="O151" i="73"/>
  <c r="H151" i="73"/>
  <c r="AX150" i="73"/>
  <c r="AT150" i="73"/>
  <c r="AP150" i="73"/>
  <c r="AL150" i="73"/>
  <c r="AH150" i="73"/>
  <c r="Z150" i="73"/>
  <c r="AC150" i="73"/>
  <c r="AD150" i="73" s="1"/>
  <c r="N150" i="73"/>
  <c r="O150" i="73" s="1"/>
  <c r="AX149" i="73"/>
  <c r="AT149" i="73"/>
  <c r="AP149" i="73"/>
  <c r="AL149" i="73"/>
  <c r="AH149" i="73"/>
  <c r="Z149" i="73"/>
  <c r="AC149" i="73" s="1"/>
  <c r="AD149" i="73" s="1"/>
  <c r="N149" i="73"/>
  <c r="O149" i="73" s="1"/>
  <c r="H149" i="73"/>
  <c r="AX148" i="73"/>
  <c r="AT148" i="73"/>
  <c r="AP148" i="73"/>
  <c r="AL148" i="73"/>
  <c r="AH148" i="73"/>
  <c r="Z148" i="73"/>
  <c r="AC148" i="73"/>
  <c r="AD148" i="73" s="1"/>
  <c r="N148" i="73"/>
  <c r="O148" i="73" s="1"/>
  <c r="H148" i="73"/>
  <c r="AX147" i="73"/>
  <c r="AT147" i="73"/>
  <c r="AP147" i="73"/>
  <c r="AL147" i="73"/>
  <c r="AH147" i="73"/>
  <c r="Z147" i="73"/>
  <c r="AC147" i="73" s="1"/>
  <c r="AD147" i="73" s="1"/>
  <c r="N147" i="73"/>
  <c r="O147" i="73" s="1"/>
  <c r="H147" i="73"/>
  <c r="AX146" i="73"/>
  <c r="AT146" i="73"/>
  <c r="AP146" i="73"/>
  <c r="AL146" i="73"/>
  <c r="AH146" i="73"/>
  <c r="Z146" i="73"/>
  <c r="AC146" i="73" s="1"/>
  <c r="AD146" i="73" s="1"/>
  <c r="N146" i="73"/>
  <c r="O146" i="73" s="1"/>
  <c r="H146" i="73"/>
  <c r="AX145" i="73"/>
  <c r="AT145" i="73"/>
  <c r="AP145" i="73"/>
  <c r="AL145" i="73"/>
  <c r="AH145" i="73"/>
  <c r="Z145" i="73"/>
  <c r="AC145" i="73" s="1"/>
  <c r="AD145" i="73" s="1"/>
  <c r="N145" i="73"/>
  <c r="O145" i="73" s="1"/>
  <c r="AX144" i="73"/>
  <c r="AT144" i="73"/>
  <c r="AP144" i="73"/>
  <c r="AL144" i="73"/>
  <c r="AH144" i="73"/>
  <c r="Z144" i="73"/>
  <c r="AC144" i="73"/>
  <c r="AD144" i="73" s="1"/>
  <c r="N144" i="73"/>
  <c r="O144" i="73" s="1"/>
  <c r="AX143" i="73"/>
  <c r="AT143" i="73"/>
  <c r="AP143" i="73"/>
  <c r="AL143" i="73"/>
  <c r="AH143" i="73"/>
  <c r="Z143" i="73"/>
  <c r="AC143" i="73" s="1"/>
  <c r="AD143" i="73"/>
  <c r="N143" i="73"/>
  <c r="O143" i="73" s="1"/>
  <c r="H143" i="73"/>
  <c r="AX142" i="73"/>
  <c r="AT142" i="73"/>
  <c r="AP142" i="73"/>
  <c r="AL142" i="73"/>
  <c r="AH142" i="73"/>
  <c r="Z142" i="73"/>
  <c r="AC142" i="73"/>
  <c r="AD142" i="73" s="1"/>
  <c r="N142" i="73"/>
  <c r="O142" i="73" s="1"/>
  <c r="H142" i="73"/>
  <c r="AX141" i="73"/>
  <c r="AT141" i="73"/>
  <c r="AP141" i="73"/>
  <c r="AL141" i="73"/>
  <c r="AH141" i="73"/>
  <c r="Z141" i="73"/>
  <c r="AC141" i="73"/>
  <c r="AD141" i="73"/>
  <c r="N141" i="73"/>
  <c r="O141" i="73" s="1"/>
  <c r="H141" i="73"/>
  <c r="AX140" i="73"/>
  <c r="AT140" i="73"/>
  <c r="AP140" i="73"/>
  <c r="AL140" i="73"/>
  <c r="AH140" i="73"/>
  <c r="Z140" i="73"/>
  <c r="AC140" i="73" s="1"/>
  <c r="AD140" i="73" s="1"/>
  <c r="N140" i="73"/>
  <c r="O140" i="73" s="1"/>
  <c r="H140" i="73"/>
  <c r="AX139" i="73"/>
  <c r="AT139" i="73"/>
  <c r="AP139" i="73"/>
  <c r="AL139" i="73"/>
  <c r="AH139" i="73"/>
  <c r="Z139" i="73"/>
  <c r="AC139" i="73"/>
  <c r="AD139" i="73" s="1"/>
  <c r="N139" i="73"/>
  <c r="O139" i="73" s="1"/>
  <c r="H139" i="73"/>
  <c r="AX138" i="73"/>
  <c r="AT138" i="73"/>
  <c r="AP138" i="73"/>
  <c r="AL138" i="73"/>
  <c r="AH138" i="73"/>
  <c r="Z138" i="73"/>
  <c r="N138" i="73"/>
  <c r="O138" i="73"/>
  <c r="H138" i="73"/>
  <c r="AX137" i="73"/>
  <c r="AT137" i="73"/>
  <c r="AP137" i="73"/>
  <c r="AL137" i="73"/>
  <c r="AH137" i="73"/>
  <c r="Z137" i="73"/>
  <c r="AC137" i="73"/>
  <c r="AD137" i="73" s="1"/>
  <c r="N137" i="73"/>
  <c r="O137" i="73"/>
  <c r="H137" i="73"/>
  <c r="AX136" i="73"/>
  <c r="AT136" i="73"/>
  <c r="AP136" i="73"/>
  <c r="AL136" i="73"/>
  <c r="AH136" i="73"/>
  <c r="Z136" i="73"/>
  <c r="N136" i="73"/>
  <c r="O136" i="73" s="1"/>
  <c r="H136" i="73"/>
  <c r="AX135" i="73"/>
  <c r="AT135" i="73"/>
  <c r="AP135" i="73"/>
  <c r="AL135" i="73"/>
  <c r="AH135" i="73"/>
  <c r="Z135" i="73"/>
  <c r="AC135" i="73" s="1"/>
  <c r="AD135" i="73" s="1"/>
  <c r="N135" i="73"/>
  <c r="O135" i="73"/>
  <c r="H135" i="73"/>
  <c r="AX134" i="73"/>
  <c r="AT134" i="73"/>
  <c r="AP134" i="73"/>
  <c r="AL134" i="73"/>
  <c r="AH134" i="73"/>
  <c r="Z134" i="73"/>
  <c r="AC134" i="73"/>
  <c r="AD134" i="73" s="1"/>
  <c r="N134" i="73"/>
  <c r="O134" i="73" s="1"/>
  <c r="AX133" i="73"/>
  <c r="AT133" i="73"/>
  <c r="AP133" i="73"/>
  <c r="AL133" i="73"/>
  <c r="AH133" i="73"/>
  <c r="Z133" i="73"/>
  <c r="AC133" i="73" s="1"/>
  <c r="AD133" i="73" s="1"/>
  <c r="N133" i="73"/>
  <c r="O133" i="73" s="1"/>
  <c r="AX132" i="73"/>
  <c r="AT132" i="73"/>
  <c r="AP132" i="73"/>
  <c r="AL132" i="73"/>
  <c r="AH132" i="73"/>
  <c r="Z132" i="73"/>
  <c r="AC132" i="73"/>
  <c r="AD132" i="73" s="1"/>
  <c r="N132" i="73"/>
  <c r="O132" i="73" s="1"/>
  <c r="H132" i="73"/>
  <c r="AX131" i="73"/>
  <c r="AT131" i="73"/>
  <c r="AP131" i="73"/>
  <c r="AL131" i="73"/>
  <c r="AH131" i="73"/>
  <c r="Z131" i="73"/>
  <c r="AC131" i="73"/>
  <c r="AD131" i="73"/>
  <c r="N131" i="73"/>
  <c r="O131" i="73" s="1"/>
  <c r="H131" i="73"/>
  <c r="AX130" i="73"/>
  <c r="AT130" i="73"/>
  <c r="AP130" i="73"/>
  <c r="AL130" i="73"/>
  <c r="AH130" i="73"/>
  <c r="Z130" i="73"/>
  <c r="AC130" i="73" s="1"/>
  <c r="AD130" i="73" s="1"/>
  <c r="N130" i="73"/>
  <c r="O130" i="73" s="1"/>
  <c r="H130" i="73"/>
  <c r="AX129" i="73"/>
  <c r="AT129" i="73"/>
  <c r="AP129" i="73"/>
  <c r="AL129" i="73"/>
  <c r="AH129" i="73"/>
  <c r="Z129" i="73"/>
  <c r="AC129" i="73"/>
  <c r="AD129" i="73" s="1"/>
  <c r="N129" i="73"/>
  <c r="O129" i="73" s="1"/>
  <c r="H129" i="73"/>
  <c r="AX128" i="73"/>
  <c r="AT128" i="73"/>
  <c r="AP128" i="73"/>
  <c r="AL128" i="73"/>
  <c r="AH128" i="73"/>
  <c r="Z128" i="73"/>
  <c r="AC128" i="73"/>
  <c r="AD128" i="73"/>
  <c r="N128" i="73"/>
  <c r="O128" i="73" s="1"/>
  <c r="H128" i="73"/>
  <c r="AX127" i="73"/>
  <c r="AT127" i="73"/>
  <c r="AP127" i="73"/>
  <c r="AL127" i="73"/>
  <c r="AH127" i="73"/>
  <c r="Z127" i="73"/>
  <c r="AC127" i="73" s="1"/>
  <c r="AD127" i="73" s="1"/>
  <c r="N127" i="73"/>
  <c r="O127" i="73" s="1"/>
  <c r="H127" i="73"/>
  <c r="AX126" i="73"/>
  <c r="AT126" i="73"/>
  <c r="AP126" i="73"/>
  <c r="AL126" i="73"/>
  <c r="AH126" i="73"/>
  <c r="Z126" i="73"/>
  <c r="AC126" i="73"/>
  <c r="AD126" i="73" s="1"/>
  <c r="N126" i="73"/>
  <c r="O126" i="73" s="1"/>
  <c r="H126" i="73"/>
  <c r="AX125" i="73"/>
  <c r="AT125" i="73"/>
  <c r="AP125" i="73"/>
  <c r="AL125" i="73"/>
  <c r="AH125" i="73"/>
  <c r="Z125" i="73"/>
  <c r="AC125" i="73" s="1"/>
  <c r="AD125" i="73" s="1"/>
  <c r="N125" i="73"/>
  <c r="O125" i="73" s="1"/>
  <c r="H125" i="73"/>
  <c r="AX124" i="73"/>
  <c r="AT124" i="73"/>
  <c r="AP124" i="73"/>
  <c r="AL124" i="73"/>
  <c r="AH124" i="73"/>
  <c r="Z124" i="73"/>
  <c r="AC124" i="73" s="1"/>
  <c r="AD124" i="73" s="1"/>
  <c r="N124" i="73"/>
  <c r="O124" i="73" s="1"/>
  <c r="H124" i="73"/>
  <c r="AX123" i="73"/>
  <c r="AT123" i="73"/>
  <c r="AP123" i="73"/>
  <c r="AL123" i="73"/>
  <c r="AH123" i="73"/>
  <c r="Z123" i="73"/>
  <c r="AC123" i="73" s="1"/>
  <c r="AD123" i="73" s="1"/>
  <c r="N123" i="73"/>
  <c r="O123" i="73" s="1"/>
  <c r="H123" i="73"/>
  <c r="AX122" i="73"/>
  <c r="AT122" i="73"/>
  <c r="AP122" i="73"/>
  <c r="AL122" i="73"/>
  <c r="AH122" i="73"/>
  <c r="Z122" i="73"/>
  <c r="AC122" i="73"/>
  <c r="AD122" i="73" s="1"/>
  <c r="N122" i="73"/>
  <c r="O122" i="73" s="1"/>
  <c r="H122" i="73"/>
  <c r="AX121" i="73"/>
  <c r="AT121" i="73"/>
  <c r="AP121" i="73"/>
  <c r="AL121" i="73"/>
  <c r="AH121" i="73"/>
  <c r="Z121" i="73"/>
  <c r="N121" i="73"/>
  <c r="O121" i="73"/>
  <c r="H121" i="73"/>
  <c r="AX120" i="73"/>
  <c r="AT120" i="73"/>
  <c r="AP120" i="73"/>
  <c r="AL120" i="73"/>
  <c r="AH120" i="73"/>
  <c r="Z120" i="73"/>
  <c r="AC120" i="73"/>
  <c r="AD120" i="73" s="1"/>
  <c r="N120" i="73"/>
  <c r="O120" i="73" s="1"/>
  <c r="AX119" i="73"/>
  <c r="AT119" i="73"/>
  <c r="AP119" i="73"/>
  <c r="AL119" i="73"/>
  <c r="AH119" i="73"/>
  <c r="Z119" i="73"/>
  <c r="N119" i="73"/>
  <c r="O119" i="73" s="1"/>
  <c r="H119" i="73"/>
  <c r="AX118" i="73"/>
  <c r="AT118" i="73"/>
  <c r="AP118" i="73"/>
  <c r="AP118" i="83" s="1"/>
  <c r="AL118" i="73"/>
  <c r="AH118" i="73"/>
  <c r="Z118" i="73"/>
  <c r="AC118" i="73" s="1"/>
  <c r="AD118" i="73" s="1"/>
  <c r="N118" i="73"/>
  <c r="O118" i="73" s="1"/>
  <c r="H118" i="73"/>
  <c r="AX117" i="73"/>
  <c r="AT117" i="73"/>
  <c r="AP117" i="73"/>
  <c r="AL117" i="73"/>
  <c r="AH117" i="73"/>
  <c r="Z117" i="73"/>
  <c r="AC117" i="73" s="1"/>
  <c r="AD117" i="73" s="1"/>
  <c r="N117" i="73"/>
  <c r="O117" i="73" s="1"/>
  <c r="H117" i="73"/>
  <c r="AX116" i="73"/>
  <c r="AT116" i="73"/>
  <c r="AP116" i="73"/>
  <c r="AL116" i="73"/>
  <c r="AH116" i="73"/>
  <c r="Z116" i="73"/>
  <c r="N116" i="73"/>
  <c r="O116" i="73" s="1"/>
  <c r="AX115" i="73"/>
  <c r="AT115" i="73"/>
  <c r="AP115" i="73"/>
  <c r="AL115" i="73"/>
  <c r="AH115" i="73"/>
  <c r="Z115" i="73"/>
  <c r="AC115" i="73"/>
  <c r="AD115" i="73"/>
  <c r="N115" i="73"/>
  <c r="O115" i="73" s="1"/>
  <c r="H115" i="73"/>
  <c r="AX114" i="73"/>
  <c r="AT114" i="73"/>
  <c r="AP114" i="73"/>
  <c r="AL114" i="73"/>
  <c r="AH114" i="73"/>
  <c r="Z114" i="73"/>
  <c r="AC114" i="73" s="1"/>
  <c r="AD114" i="73" s="1"/>
  <c r="N114" i="73"/>
  <c r="O114" i="73" s="1"/>
  <c r="H114" i="73"/>
  <c r="AX113" i="73"/>
  <c r="AT113" i="73"/>
  <c r="AP113" i="73"/>
  <c r="AL113" i="73"/>
  <c r="AH113" i="73"/>
  <c r="Z113" i="73"/>
  <c r="AC113" i="73"/>
  <c r="AD113" i="73" s="1"/>
  <c r="N113" i="73"/>
  <c r="O113" i="73" s="1"/>
  <c r="H113" i="73"/>
  <c r="AX112" i="73"/>
  <c r="AT112" i="73"/>
  <c r="AP112" i="73"/>
  <c r="AL112" i="73"/>
  <c r="AH112" i="73"/>
  <c r="Z112" i="73"/>
  <c r="AC112" i="73"/>
  <c r="AD112" i="73"/>
  <c r="N112" i="73"/>
  <c r="O112" i="73" s="1"/>
  <c r="H112" i="73"/>
  <c r="AX111" i="73"/>
  <c r="AT111" i="73"/>
  <c r="AP111" i="73"/>
  <c r="AL111" i="73"/>
  <c r="AH111" i="73"/>
  <c r="Z111" i="73"/>
  <c r="AC111" i="73" s="1"/>
  <c r="AD111" i="73" s="1"/>
  <c r="N111" i="73"/>
  <c r="O111" i="73" s="1"/>
  <c r="H111" i="73"/>
  <c r="AX110" i="73"/>
  <c r="AT110" i="73"/>
  <c r="AP110" i="73"/>
  <c r="AL110" i="73"/>
  <c r="AH110" i="73"/>
  <c r="Z110" i="73"/>
  <c r="AC110" i="73"/>
  <c r="AD110" i="73" s="1"/>
  <c r="N110" i="73"/>
  <c r="O110" i="73" s="1"/>
  <c r="H110" i="73"/>
  <c r="AX109" i="73"/>
  <c r="AT109" i="73"/>
  <c r="AP109" i="73"/>
  <c r="AL109" i="73"/>
  <c r="AH109" i="73"/>
  <c r="Z109" i="73"/>
  <c r="AC109" i="73" s="1"/>
  <c r="AD109" i="73" s="1"/>
  <c r="N109" i="73"/>
  <c r="O109" i="73" s="1"/>
  <c r="AX108" i="73"/>
  <c r="AT108" i="73"/>
  <c r="AP108" i="73"/>
  <c r="AL108" i="73"/>
  <c r="AH108" i="73"/>
  <c r="Z108" i="73"/>
  <c r="AC108" i="73" s="1"/>
  <c r="AD108" i="73" s="1"/>
  <c r="N108" i="73"/>
  <c r="O108" i="73" s="1"/>
  <c r="AX107" i="73"/>
  <c r="AT107" i="73"/>
  <c r="AP107" i="73"/>
  <c r="AL107" i="73"/>
  <c r="AH107" i="73"/>
  <c r="Z107" i="73"/>
  <c r="AC107" i="73"/>
  <c r="AD107" i="73" s="1"/>
  <c r="N107" i="73"/>
  <c r="O107" i="73" s="1"/>
  <c r="H107" i="73"/>
  <c r="AX106" i="73"/>
  <c r="AT106" i="73"/>
  <c r="AP106" i="73"/>
  <c r="AL106" i="73"/>
  <c r="AH106" i="73"/>
  <c r="Z106" i="73"/>
  <c r="AC106" i="73"/>
  <c r="AD106" i="73" s="1"/>
  <c r="N106" i="73"/>
  <c r="O106" i="73" s="1"/>
  <c r="AX105" i="73"/>
  <c r="AT105" i="73"/>
  <c r="AP105" i="73"/>
  <c r="AL105" i="73"/>
  <c r="AH105" i="73"/>
  <c r="Z105" i="73"/>
  <c r="AC105" i="73"/>
  <c r="AD105" i="73" s="1"/>
  <c r="N105" i="73"/>
  <c r="O105" i="73"/>
  <c r="H105" i="73"/>
  <c r="AX104" i="73"/>
  <c r="AT104" i="73"/>
  <c r="AP104" i="73"/>
  <c r="AL104" i="73"/>
  <c r="AH104" i="73"/>
  <c r="Z104" i="73"/>
  <c r="AC104" i="73"/>
  <c r="AD104" i="73" s="1"/>
  <c r="N104" i="73"/>
  <c r="O104" i="73" s="1"/>
  <c r="AX103" i="73"/>
  <c r="AT103" i="73"/>
  <c r="AP103" i="73"/>
  <c r="AL103" i="73"/>
  <c r="AH103" i="73"/>
  <c r="Z103" i="73"/>
  <c r="AC103" i="73"/>
  <c r="AD103" i="73" s="1"/>
  <c r="N103" i="73"/>
  <c r="O103" i="73"/>
  <c r="H103" i="73"/>
  <c r="AX102" i="73"/>
  <c r="AT102" i="73"/>
  <c r="AP102" i="73"/>
  <c r="AL102" i="73"/>
  <c r="AH102" i="73"/>
  <c r="Z102" i="73"/>
  <c r="AC102" i="73"/>
  <c r="AD102" i="73" s="1"/>
  <c r="N102" i="73"/>
  <c r="O102" i="73" s="1"/>
  <c r="H102" i="73"/>
  <c r="AX101" i="73"/>
  <c r="AT101" i="73"/>
  <c r="AP101" i="73"/>
  <c r="AL101" i="73"/>
  <c r="AH101" i="73"/>
  <c r="Z101" i="73"/>
  <c r="N101" i="73"/>
  <c r="O101" i="73" s="1"/>
  <c r="H101" i="73"/>
  <c r="AX100" i="73"/>
  <c r="AT100" i="73"/>
  <c r="AP100" i="73"/>
  <c r="AL100" i="73"/>
  <c r="AH100" i="73"/>
  <c r="Z100" i="73"/>
  <c r="AC100" i="73" s="1"/>
  <c r="AD100" i="73" s="1"/>
  <c r="N100" i="73"/>
  <c r="O100" i="73" s="1"/>
  <c r="H100" i="73"/>
  <c r="AX99" i="73"/>
  <c r="AT99" i="73"/>
  <c r="AP99" i="73"/>
  <c r="AL99" i="73"/>
  <c r="AH99" i="73"/>
  <c r="Z99" i="73"/>
  <c r="AC99" i="73"/>
  <c r="AD99" i="73" s="1"/>
  <c r="N99" i="73"/>
  <c r="O99" i="73" s="1"/>
  <c r="H99" i="73"/>
  <c r="AX98" i="73"/>
  <c r="AT98" i="73"/>
  <c r="AP98" i="73"/>
  <c r="AL98" i="73"/>
  <c r="AH98" i="73"/>
  <c r="Z98" i="73"/>
  <c r="AC98" i="73"/>
  <c r="AD98" i="73" s="1"/>
  <c r="N98" i="73"/>
  <c r="O98" i="73" s="1"/>
  <c r="H98" i="73"/>
  <c r="AX97" i="73"/>
  <c r="AT97" i="73"/>
  <c r="AP97" i="73"/>
  <c r="AL97" i="73"/>
  <c r="AH97" i="73"/>
  <c r="Z97" i="73"/>
  <c r="AC97" i="73" s="1"/>
  <c r="AD97" i="73" s="1"/>
  <c r="N97" i="73"/>
  <c r="O97" i="73" s="1"/>
  <c r="AX96" i="73"/>
  <c r="AT96" i="73"/>
  <c r="AP96" i="73"/>
  <c r="AL96" i="73"/>
  <c r="AH96" i="73"/>
  <c r="Z96" i="73"/>
  <c r="N96" i="73"/>
  <c r="O96" i="73" s="1"/>
  <c r="AX95" i="73"/>
  <c r="AT95" i="73"/>
  <c r="AP95" i="73"/>
  <c r="AL95" i="73"/>
  <c r="AH95" i="73"/>
  <c r="Z95" i="73"/>
  <c r="AC95" i="73" s="1"/>
  <c r="AD95" i="73" s="1"/>
  <c r="N95" i="73"/>
  <c r="O95" i="73" s="1"/>
  <c r="H95" i="73"/>
  <c r="AX94" i="73"/>
  <c r="AT94" i="73"/>
  <c r="AP94" i="73"/>
  <c r="AL94" i="73"/>
  <c r="AH94" i="73"/>
  <c r="Z94" i="73"/>
  <c r="AC94" i="73" s="1"/>
  <c r="AD94" i="73" s="1"/>
  <c r="N94" i="73"/>
  <c r="O94" i="73" s="1"/>
  <c r="AX93" i="73"/>
  <c r="AT93" i="73"/>
  <c r="AP93" i="73"/>
  <c r="AL93" i="73"/>
  <c r="AH93" i="73"/>
  <c r="Z93" i="73"/>
  <c r="AC93" i="73"/>
  <c r="AD93" i="73" s="1"/>
  <c r="N93" i="73"/>
  <c r="O93" i="73"/>
  <c r="H93" i="73"/>
  <c r="AX92" i="73"/>
  <c r="AT92" i="73"/>
  <c r="AP92" i="73"/>
  <c r="AL92" i="73"/>
  <c r="AH92" i="73"/>
  <c r="Z92" i="73"/>
  <c r="AC92" i="73"/>
  <c r="AD92" i="73" s="1"/>
  <c r="N92" i="73"/>
  <c r="O92" i="73" s="1"/>
  <c r="H92" i="73"/>
  <c r="AX91" i="73"/>
  <c r="AT91" i="73"/>
  <c r="AP91" i="73"/>
  <c r="AL91" i="73"/>
  <c r="AH91" i="73"/>
  <c r="Z91" i="73"/>
  <c r="AC91" i="73" s="1"/>
  <c r="AD91" i="73" s="1"/>
  <c r="N91" i="73"/>
  <c r="O91" i="73"/>
  <c r="H91" i="73"/>
  <c r="AX90" i="73"/>
  <c r="AT90" i="73"/>
  <c r="AP90" i="73"/>
  <c r="AL90" i="73"/>
  <c r="AH90" i="73"/>
  <c r="Z90" i="73"/>
  <c r="AC90" i="73"/>
  <c r="AD90" i="73" s="1"/>
  <c r="N90" i="73"/>
  <c r="O90" i="73"/>
  <c r="H90" i="73"/>
  <c r="AX89" i="73"/>
  <c r="AT89" i="73"/>
  <c r="AP89" i="73"/>
  <c r="AL89" i="73"/>
  <c r="AH89" i="73"/>
  <c r="Z89" i="73"/>
  <c r="AC89" i="73"/>
  <c r="AD89" i="73" s="1"/>
  <c r="N89" i="73"/>
  <c r="O89" i="73" s="1"/>
  <c r="H89" i="73"/>
  <c r="AX88" i="73"/>
  <c r="AT88" i="73"/>
  <c r="AP88" i="73"/>
  <c r="AL88" i="73"/>
  <c r="AH88" i="73"/>
  <c r="Z88" i="73"/>
  <c r="AC88" i="73" s="1"/>
  <c r="AD88" i="73" s="1"/>
  <c r="N88" i="73"/>
  <c r="O88" i="73"/>
  <c r="H88" i="73"/>
  <c r="AX87" i="73"/>
  <c r="AT87" i="73"/>
  <c r="AP87" i="73"/>
  <c r="AL87" i="73"/>
  <c r="AH87" i="73"/>
  <c r="Z87" i="73"/>
  <c r="AC87" i="73"/>
  <c r="AD87" i="73" s="1"/>
  <c r="N87" i="73"/>
  <c r="O87" i="73"/>
  <c r="H87" i="73"/>
  <c r="AX86" i="73"/>
  <c r="AT86" i="73"/>
  <c r="AP86" i="73"/>
  <c r="AL86" i="73"/>
  <c r="AH86" i="73"/>
  <c r="Z86" i="73"/>
  <c r="AC86" i="73" s="1"/>
  <c r="AD86" i="73" s="1"/>
  <c r="N86" i="73"/>
  <c r="O86" i="73" s="1"/>
  <c r="H86" i="73"/>
  <c r="AX85" i="73"/>
  <c r="AT85" i="73"/>
  <c r="AP85" i="73"/>
  <c r="AL85" i="73"/>
  <c r="AH85" i="73"/>
  <c r="Z85" i="73"/>
  <c r="AC85" i="73" s="1"/>
  <c r="AD85" i="73" s="1"/>
  <c r="N85" i="73"/>
  <c r="O85" i="73"/>
  <c r="AX84" i="73"/>
  <c r="AT84" i="73"/>
  <c r="AP84" i="73"/>
  <c r="AL84" i="73"/>
  <c r="AH84" i="73"/>
  <c r="Z84" i="73"/>
  <c r="AC84" i="73"/>
  <c r="AD84" i="73" s="1"/>
  <c r="N84" i="73"/>
  <c r="O84" i="73" s="1"/>
  <c r="AX83" i="73"/>
  <c r="AT83" i="73"/>
  <c r="AP83" i="73"/>
  <c r="AL83" i="73"/>
  <c r="AH83" i="73"/>
  <c r="Z83" i="73"/>
  <c r="AC83" i="73"/>
  <c r="AD83" i="73" s="1"/>
  <c r="N83" i="73"/>
  <c r="O83" i="73" s="1"/>
  <c r="H83" i="73"/>
  <c r="AX82" i="73"/>
  <c r="AT82" i="73"/>
  <c r="AP82" i="73"/>
  <c r="AL82" i="73"/>
  <c r="AH82" i="73"/>
  <c r="Z82" i="73"/>
  <c r="AC82" i="73" s="1"/>
  <c r="AD82" i="73" s="1"/>
  <c r="N82" i="73"/>
  <c r="O82" i="73" s="1"/>
  <c r="H82" i="73"/>
  <c r="AX81" i="73"/>
  <c r="AT81" i="73"/>
  <c r="AP81" i="73"/>
  <c r="AL81" i="73"/>
  <c r="AH81" i="73"/>
  <c r="Z81" i="73"/>
  <c r="N81" i="73"/>
  <c r="O81" i="73" s="1"/>
  <c r="H81" i="73"/>
  <c r="AX80" i="73"/>
  <c r="AT80" i="73"/>
  <c r="AP80" i="73"/>
  <c r="AL80" i="73"/>
  <c r="AH80" i="73"/>
  <c r="Z80" i="73"/>
  <c r="AC80" i="73"/>
  <c r="AD80" i="73" s="1"/>
  <c r="N80" i="73"/>
  <c r="O80" i="73" s="1"/>
  <c r="H80" i="73"/>
  <c r="AX79" i="73"/>
  <c r="AT79" i="73"/>
  <c r="AP79" i="73"/>
  <c r="AL79" i="73"/>
  <c r="AH79" i="73"/>
  <c r="Z79" i="73"/>
  <c r="N79" i="73"/>
  <c r="O79" i="73" s="1"/>
  <c r="H79" i="73"/>
  <c r="AX78" i="73"/>
  <c r="AT78" i="73"/>
  <c r="AP78" i="73"/>
  <c r="AL78" i="73"/>
  <c r="AH78" i="73"/>
  <c r="Z78" i="73"/>
  <c r="N78" i="73"/>
  <c r="O78" i="73" s="1"/>
  <c r="AX77" i="73"/>
  <c r="AT77" i="73"/>
  <c r="AP77" i="73"/>
  <c r="AL77" i="73"/>
  <c r="AH77" i="73"/>
  <c r="Z77" i="73"/>
  <c r="AC77" i="73" s="1"/>
  <c r="AD77" i="73" s="1"/>
  <c r="N77" i="73"/>
  <c r="O77" i="73"/>
  <c r="H77" i="73"/>
  <c r="AX76" i="73"/>
  <c r="AT76" i="73"/>
  <c r="AP76" i="73"/>
  <c r="AL76" i="73"/>
  <c r="AH76" i="73"/>
  <c r="Z76" i="73"/>
  <c r="AC76" i="73"/>
  <c r="AD76" i="73" s="1"/>
  <c r="N76" i="73"/>
  <c r="O76" i="73"/>
  <c r="H76" i="73"/>
  <c r="AX75" i="73"/>
  <c r="AT75" i="73"/>
  <c r="AP75" i="73"/>
  <c r="AL75" i="73"/>
  <c r="AH75" i="73"/>
  <c r="Z75" i="73"/>
  <c r="AC75" i="73"/>
  <c r="AD75" i="73" s="1"/>
  <c r="N75" i="73"/>
  <c r="O75" i="73" s="1"/>
  <c r="H75" i="73"/>
  <c r="AX74" i="73"/>
  <c r="AT74" i="73"/>
  <c r="AP74" i="73"/>
  <c r="AL74" i="73"/>
  <c r="AH74" i="73"/>
  <c r="Z74" i="73"/>
  <c r="AC74" i="73" s="1"/>
  <c r="AD74" i="73" s="1"/>
  <c r="N74" i="73"/>
  <c r="O74" i="73"/>
  <c r="H74" i="73"/>
  <c r="AX73" i="73"/>
  <c r="AT73" i="73"/>
  <c r="AP73" i="73"/>
  <c r="AL73" i="73"/>
  <c r="AH73" i="73"/>
  <c r="Z73" i="73"/>
  <c r="AC73" i="73"/>
  <c r="AD73" i="73" s="1"/>
  <c r="N73" i="73"/>
  <c r="O73" i="73"/>
  <c r="AX72" i="73"/>
  <c r="AT72" i="73"/>
  <c r="AP72" i="73"/>
  <c r="AL72" i="73"/>
  <c r="AH72" i="73"/>
  <c r="Z72" i="73"/>
  <c r="AC72" i="73" s="1"/>
  <c r="AD72" i="73" s="1"/>
  <c r="N72" i="73"/>
  <c r="O72" i="73" s="1"/>
  <c r="AX71" i="73"/>
  <c r="AT71" i="73"/>
  <c r="AP71" i="73"/>
  <c r="AL71" i="73"/>
  <c r="AH71" i="73"/>
  <c r="Z71" i="73"/>
  <c r="AC71" i="73"/>
  <c r="AD71" i="73" s="1"/>
  <c r="N71" i="73"/>
  <c r="O71" i="73" s="1"/>
  <c r="H71" i="73"/>
  <c r="AX70" i="73"/>
  <c r="AT70" i="73"/>
  <c r="AP70" i="73"/>
  <c r="AL70" i="73"/>
  <c r="AH70" i="73"/>
  <c r="Z70" i="73"/>
  <c r="N70" i="73"/>
  <c r="O70" i="73"/>
  <c r="H70" i="73"/>
  <c r="AX69" i="73"/>
  <c r="AT69" i="73"/>
  <c r="AP69" i="73"/>
  <c r="AL69" i="73"/>
  <c r="AH69" i="73"/>
  <c r="Z69" i="73"/>
  <c r="AC69" i="73"/>
  <c r="AD69" i="73" s="1"/>
  <c r="N69" i="73"/>
  <c r="O69" i="73"/>
  <c r="H69" i="73"/>
  <c r="AX68" i="73"/>
  <c r="AT68" i="73"/>
  <c r="AP68" i="73"/>
  <c r="AL68" i="73"/>
  <c r="AH68" i="73"/>
  <c r="Z68" i="73"/>
  <c r="AC68" i="73" s="1"/>
  <c r="AD68" i="73" s="1"/>
  <c r="N68" i="73"/>
  <c r="O68" i="73"/>
  <c r="H68" i="73"/>
  <c r="AX67" i="73"/>
  <c r="AT67" i="73"/>
  <c r="AP67" i="73"/>
  <c r="AL67" i="73"/>
  <c r="AH67" i="73"/>
  <c r="Z67" i="73"/>
  <c r="AC67" i="73"/>
  <c r="AD67" i="73" s="1"/>
  <c r="N67" i="73"/>
  <c r="O67" i="73"/>
  <c r="H67" i="73"/>
  <c r="AX66" i="73"/>
  <c r="AT66" i="73"/>
  <c r="AP66" i="73"/>
  <c r="AL66" i="73"/>
  <c r="AH66" i="73"/>
  <c r="Z66" i="73"/>
  <c r="AC66" i="73" s="1"/>
  <c r="AD66" i="73" s="1"/>
  <c r="N66" i="73"/>
  <c r="O66" i="73"/>
  <c r="H66" i="73"/>
  <c r="AX65" i="73"/>
  <c r="AT65" i="73"/>
  <c r="AP65" i="73"/>
  <c r="AL65" i="73"/>
  <c r="AH65" i="73"/>
  <c r="Z65" i="73"/>
  <c r="AC65" i="73" s="1"/>
  <c r="AD65" i="73" s="1"/>
  <c r="N65" i="73"/>
  <c r="O65" i="73"/>
  <c r="H65" i="73"/>
  <c r="AX64" i="73"/>
  <c r="AT64" i="73"/>
  <c r="AP64" i="73"/>
  <c r="AL64" i="73"/>
  <c r="AH64" i="73"/>
  <c r="Z64" i="73"/>
  <c r="Z64" i="83" s="1"/>
  <c r="N64" i="73"/>
  <c r="O64" i="73"/>
  <c r="H64" i="73"/>
  <c r="AX63" i="73"/>
  <c r="AT63" i="73"/>
  <c r="AP63" i="73"/>
  <c r="AL63" i="73"/>
  <c r="AH63" i="73"/>
  <c r="Z63" i="73"/>
  <c r="AC63" i="73"/>
  <c r="AD63" i="73" s="1"/>
  <c r="N63" i="73"/>
  <c r="O63" i="73"/>
  <c r="H63" i="73"/>
  <c r="AX62" i="73"/>
  <c r="AT62" i="73"/>
  <c r="AP62" i="73"/>
  <c r="AL62" i="73"/>
  <c r="AH62" i="73"/>
  <c r="Z62" i="73"/>
  <c r="N62" i="73"/>
  <c r="O62" i="73" s="1"/>
  <c r="H62" i="73"/>
  <c r="AX61" i="73"/>
  <c r="AT61" i="73"/>
  <c r="AP61" i="73"/>
  <c r="AL61" i="73"/>
  <c r="AH61" i="73"/>
  <c r="Z61" i="73"/>
  <c r="AC61" i="73" s="1"/>
  <c r="AD61" i="73" s="1"/>
  <c r="N61" i="73"/>
  <c r="O61" i="73" s="1"/>
  <c r="AX60" i="73"/>
  <c r="AT60" i="73"/>
  <c r="AP60" i="73"/>
  <c r="AL60" i="73"/>
  <c r="AH60" i="73"/>
  <c r="Z60" i="73"/>
  <c r="AC60" i="73"/>
  <c r="AD60" i="73" s="1"/>
  <c r="N60" i="73"/>
  <c r="O60" i="73"/>
  <c r="AX59" i="73"/>
  <c r="AT59" i="73"/>
  <c r="AP59" i="73"/>
  <c r="AL59" i="73"/>
  <c r="AH59" i="73"/>
  <c r="Z59" i="73"/>
  <c r="AC59" i="73"/>
  <c r="AD59" i="73" s="1"/>
  <c r="N59" i="73"/>
  <c r="O59" i="73" s="1"/>
  <c r="H59" i="73"/>
  <c r="AX58" i="73"/>
  <c r="AT58" i="73"/>
  <c r="AP58" i="73"/>
  <c r="AL58" i="73"/>
  <c r="AH58" i="73"/>
  <c r="Z58" i="73"/>
  <c r="AC58" i="73" s="1"/>
  <c r="AD58" i="73" s="1"/>
  <c r="N58" i="73"/>
  <c r="O58" i="73"/>
  <c r="H58" i="73"/>
  <c r="AX57" i="73"/>
  <c r="AT57" i="73"/>
  <c r="AP57" i="73"/>
  <c r="AL57" i="73"/>
  <c r="AH57" i="73"/>
  <c r="Z57" i="73"/>
  <c r="N57" i="73"/>
  <c r="O57" i="73" s="1"/>
  <c r="H57" i="73"/>
  <c r="AX56" i="73"/>
  <c r="AT56" i="73"/>
  <c r="AP56" i="73"/>
  <c r="AL56" i="73"/>
  <c r="AH56" i="73"/>
  <c r="Z56" i="73"/>
  <c r="AC56" i="73"/>
  <c r="AD56" i="73" s="1"/>
  <c r="N56" i="73"/>
  <c r="O56" i="73" s="1"/>
  <c r="H56" i="73"/>
  <c r="AX55" i="73"/>
  <c r="AT55" i="73"/>
  <c r="AP55" i="73"/>
  <c r="AL55" i="73"/>
  <c r="AH55" i="73"/>
  <c r="Z55" i="73"/>
  <c r="N55" i="73"/>
  <c r="O55" i="73" s="1"/>
  <c r="H55" i="73"/>
  <c r="AX54" i="73"/>
  <c r="AT54" i="73"/>
  <c r="AP54" i="73"/>
  <c r="AL54" i="73"/>
  <c r="AH54" i="73"/>
  <c r="Z54" i="73"/>
  <c r="AC54" i="73" s="1"/>
  <c r="AD54" i="73"/>
  <c r="N54" i="73"/>
  <c r="O54" i="73" s="1"/>
  <c r="H54" i="73"/>
  <c r="AX53" i="73"/>
  <c r="AT53" i="73"/>
  <c r="AP53" i="73"/>
  <c r="AL53" i="73"/>
  <c r="AH53" i="73"/>
  <c r="Z53" i="73"/>
  <c r="AC53" i="73"/>
  <c r="AD53" i="73" s="1"/>
  <c r="N53" i="73"/>
  <c r="O53" i="73" s="1"/>
  <c r="H53" i="73"/>
  <c r="AX52" i="73"/>
  <c r="AT52" i="73"/>
  <c r="AP52" i="73"/>
  <c r="AL52" i="73"/>
  <c r="AH52" i="73"/>
  <c r="Z52" i="73"/>
  <c r="N52" i="73"/>
  <c r="O52" i="73"/>
  <c r="H52" i="73"/>
  <c r="AX51" i="73"/>
  <c r="AT51" i="73"/>
  <c r="AP51" i="73"/>
  <c r="AL51" i="73"/>
  <c r="AH51" i="73"/>
  <c r="Z51" i="73"/>
  <c r="AC51" i="73"/>
  <c r="AD51" i="73" s="1"/>
  <c r="N51" i="73"/>
  <c r="O51" i="73"/>
  <c r="H51" i="73"/>
  <c r="AX50" i="73"/>
  <c r="AT50" i="73"/>
  <c r="AP50" i="73"/>
  <c r="AL50" i="73"/>
  <c r="AH50" i="73"/>
  <c r="Z50" i="73"/>
  <c r="AC50" i="73"/>
  <c r="AD50" i="73" s="1"/>
  <c r="N50" i="73"/>
  <c r="O50" i="73" s="1"/>
  <c r="H50" i="73"/>
  <c r="AX49" i="73"/>
  <c r="AT49" i="73"/>
  <c r="AP49" i="73"/>
  <c r="AL49" i="73"/>
  <c r="AH49" i="73"/>
  <c r="Z49" i="73"/>
  <c r="AC49" i="73" s="1"/>
  <c r="AD49" i="73" s="1"/>
  <c r="N49" i="73"/>
  <c r="O49" i="73"/>
  <c r="AX48" i="73"/>
  <c r="AT48" i="73"/>
  <c r="AP48" i="73"/>
  <c r="AL48" i="73"/>
  <c r="AH48" i="73"/>
  <c r="Z48" i="73"/>
  <c r="AC48" i="73"/>
  <c r="AD48" i="73" s="1"/>
  <c r="N48" i="73"/>
  <c r="O48" i="73"/>
  <c r="AX47" i="73"/>
  <c r="AT47" i="73"/>
  <c r="AP47" i="73"/>
  <c r="AL47" i="73"/>
  <c r="AL47" i="83" s="1"/>
  <c r="AH47" i="73"/>
  <c r="AH47" i="83" s="1"/>
  <c r="Z47" i="73"/>
  <c r="AC47" i="73" s="1"/>
  <c r="AD47" i="73" s="1"/>
  <c r="N47" i="73"/>
  <c r="O47" i="73" s="1"/>
  <c r="H47" i="73"/>
  <c r="AX46" i="73"/>
  <c r="AT46" i="73"/>
  <c r="AP46" i="73"/>
  <c r="AL46" i="73"/>
  <c r="AH46" i="73"/>
  <c r="Z46" i="73"/>
  <c r="AC46" i="73" s="1"/>
  <c r="AD46" i="73" s="1"/>
  <c r="N46" i="73"/>
  <c r="O46" i="73"/>
  <c r="H46" i="73"/>
  <c r="AX45" i="73"/>
  <c r="AT45" i="73"/>
  <c r="AP45" i="73"/>
  <c r="AL45" i="73"/>
  <c r="AH45" i="73"/>
  <c r="Z45" i="73"/>
  <c r="AC45" i="73" s="1"/>
  <c r="AD45" i="73" s="1"/>
  <c r="N45" i="73"/>
  <c r="O45" i="73" s="1"/>
  <c r="AX44" i="73"/>
  <c r="AT44" i="73"/>
  <c r="AP44" i="73"/>
  <c r="AL44" i="73"/>
  <c r="AH44" i="73"/>
  <c r="Z44" i="73"/>
  <c r="AC44" i="73" s="1"/>
  <c r="AD44" i="73" s="1"/>
  <c r="N44" i="73"/>
  <c r="O44" i="73"/>
  <c r="H44" i="73"/>
  <c r="AX43" i="73"/>
  <c r="AT43" i="73"/>
  <c r="AP43" i="73"/>
  <c r="AL43" i="73"/>
  <c r="AH43" i="73"/>
  <c r="Z43" i="73"/>
  <c r="AC43" i="73"/>
  <c r="AD43" i="73" s="1"/>
  <c r="N43" i="73"/>
  <c r="O43" i="73"/>
  <c r="H43" i="73"/>
  <c r="AX42" i="73"/>
  <c r="AT42" i="73"/>
  <c r="AP42" i="73"/>
  <c r="AL42" i="73"/>
  <c r="AH42" i="73"/>
  <c r="Z42" i="73"/>
  <c r="AC42" i="73"/>
  <c r="AD42" i="73" s="1"/>
  <c r="N42" i="73"/>
  <c r="O42" i="73" s="1"/>
  <c r="H42" i="73"/>
  <c r="AX41" i="73"/>
  <c r="AT41" i="73"/>
  <c r="AP41" i="73"/>
  <c r="AL41" i="73"/>
  <c r="AH41" i="73"/>
  <c r="Z41" i="73"/>
  <c r="AC41" i="73" s="1"/>
  <c r="AD41" i="73" s="1"/>
  <c r="N41" i="73"/>
  <c r="O41" i="73"/>
  <c r="H41" i="73"/>
  <c r="AX40" i="73"/>
  <c r="AT40" i="73"/>
  <c r="AP40" i="73"/>
  <c r="AL40" i="73"/>
  <c r="AH40" i="73"/>
  <c r="Z40" i="73"/>
  <c r="AC40" i="73"/>
  <c r="AD40" i="73" s="1"/>
  <c r="N40" i="73"/>
  <c r="O40" i="73"/>
  <c r="H40" i="73"/>
  <c r="AX39" i="73"/>
  <c r="AT39" i="73"/>
  <c r="AP39" i="73"/>
  <c r="AL39" i="73"/>
  <c r="AH39" i="73"/>
  <c r="Z39" i="73"/>
  <c r="AC39" i="73"/>
  <c r="AD39" i="73" s="1"/>
  <c r="N39" i="73"/>
  <c r="O39" i="73" s="1"/>
  <c r="H39" i="73"/>
  <c r="AX38" i="73"/>
  <c r="AT38" i="73"/>
  <c r="AP38" i="73"/>
  <c r="AL38" i="73"/>
  <c r="AH38" i="73"/>
  <c r="Z38" i="73"/>
  <c r="AC38" i="73" s="1"/>
  <c r="AD38" i="73" s="1"/>
  <c r="N38" i="73"/>
  <c r="O38" i="73"/>
  <c r="H38" i="73"/>
  <c r="AX37" i="73"/>
  <c r="AT37" i="73"/>
  <c r="AP37" i="73"/>
  <c r="AL37" i="73"/>
  <c r="AH37" i="73"/>
  <c r="Z37" i="73"/>
  <c r="AC37" i="73"/>
  <c r="AD37" i="73" s="1"/>
  <c r="N37" i="73"/>
  <c r="O37" i="73"/>
  <c r="AX36" i="73"/>
  <c r="AT36" i="73"/>
  <c r="AP36" i="73"/>
  <c r="AL36" i="73"/>
  <c r="AH36" i="73"/>
  <c r="Z36" i="73"/>
  <c r="AC36" i="73" s="1"/>
  <c r="AD36" i="73" s="1"/>
  <c r="N36" i="73"/>
  <c r="O36" i="73" s="1"/>
  <c r="AX35" i="73"/>
  <c r="AT35" i="73"/>
  <c r="AP35" i="73"/>
  <c r="AL35" i="73"/>
  <c r="AH35" i="73"/>
  <c r="Z35" i="73"/>
  <c r="AC35" i="73" s="1"/>
  <c r="AD35" i="73" s="1"/>
  <c r="N35" i="73"/>
  <c r="O35" i="73"/>
  <c r="H35" i="73"/>
  <c r="AX34" i="73"/>
  <c r="AT34" i="73"/>
  <c r="AP34" i="73"/>
  <c r="AL34" i="73"/>
  <c r="AH34" i="73"/>
  <c r="Z34" i="73"/>
  <c r="AC34" i="73"/>
  <c r="AD34" i="73" s="1"/>
  <c r="N34" i="73"/>
  <c r="O34" i="73" s="1"/>
  <c r="H34" i="73"/>
  <c r="AX33" i="73"/>
  <c r="AT33" i="73"/>
  <c r="AP33" i="73"/>
  <c r="AL33" i="73"/>
  <c r="AH33" i="73"/>
  <c r="Z33" i="73"/>
  <c r="AC33" i="73"/>
  <c r="AD33" i="73" s="1"/>
  <c r="N33" i="73"/>
  <c r="O33" i="73" s="1"/>
  <c r="H33" i="73"/>
  <c r="AX32" i="73"/>
  <c r="AT32" i="73"/>
  <c r="AP32" i="73"/>
  <c r="AL32" i="73"/>
  <c r="AH32" i="73"/>
  <c r="Z32" i="73"/>
  <c r="AC32" i="73" s="1"/>
  <c r="AD32" i="73" s="1"/>
  <c r="N32" i="73"/>
  <c r="O32" i="73"/>
  <c r="H32" i="73"/>
  <c r="AX31" i="73"/>
  <c r="AT31" i="73"/>
  <c r="AP31" i="73"/>
  <c r="AL31" i="73"/>
  <c r="AH31" i="73"/>
  <c r="Z31" i="73"/>
  <c r="AC31" i="73"/>
  <c r="AD31" i="73" s="1"/>
  <c r="N31" i="73"/>
  <c r="O31" i="73"/>
  <c r="H31" i="73"/>
  <c r="AX30" i="73"/>
  <c r="AT30" i="73"/>
  <c r="AP30" i="73"/>
  <c r="AL30" i="73"/>
  <c r="AH30" i="73"/>
  <c r="Z30" i="73"/>
  <c r="AC30" i="73"/>
  <c r="AD30" i="73" s="1"/>
  <c r="N30" i="73"/>
  <c r="O30" i="73" s="1"/>
  <c r="H30" i="73"/>
  <c r="AX29" i="73"/>
  <c r="AT29" i="73"/>
  <c r="AP29" i="73"/>
  <c r="AL29" i="73"/>
  <c r="AH29" i="73"/>
  <c r="Z29" i="73"/>
  <c r="AC29" i="73" s="1"/>
  <c r="AD29" i="73" s="1"/>
  <c r="N29" i="73"/>
  <c r="O29" i="73"/>
  <c r="H29" i="73"/>
  <c r="AX28" i="73"/>
  <c r="AT28" i="73"/>
  <c r="AP28" i="73"/>
  <c r="AL28" i="73"/>
  <c r="AH28" i="73"/>
  <c r="Z28" i="73"/>
  <c r="AC28" i="73"/>
  <c r="AD28" i="73" s="1"/>
  <c r="N28" i="73"/>
  <c r="O28" i="73"/>
  <c r="H28" i="73"/>
  <c r="AX27" i="73"/>
  <c r="AT27" i="73"/>
  <c r="AP27" i="73"/>
  <c r="AL27" i="73"/>
  <c r="AH27" i="73"/>
  <c r="Z27" i="73"/>
  <c r="AC27" i="73"/>
  <c r="AD27" i="73" s="1"/>
  <c r="N27" i="73"/>
  <c r="O27" i="73" s="1"/>
  <c r="H27" i="73"/>
  <c r="AX26" i="73"/>
  <c r="AT26" i="73"/>
  <c r="AP26" i="73"/>
  <c r="AL26" i="73"/>
  <c r="AH26" i="73"/>
  <c r="Z26" i="73"/>
  <c r="AC26" i="73" s="1"/>
  <c r="AD26" i="73" s="1"/>
  <c r="N26" i="73"/>
  <c r="O26" i="73"/>
  <c r="H26" i="73"/>
  <c r="AX25" i="73"/>
  <c r="AT25" i="73"/>
  <c r="AP25" i="73"/>
  <c r="AL25" i="73"/>
  <c r="AH25" i="73"/>
  <c r="Z25" i="73"/>
  <c r="AC25" i="73"/>
  <c r="AD25" i="73" s="1"/>
  <c r="N25" i="73"/>
  <c r="O25" i="73"/>
  <c r="AX24" i="73"/>
  <c r="AT24" i="73"/>
  <c r="AP24" i="73"/>
  <c r="AL24" i="73"/>
  <c r="AH24" i="73"/>
  <c r="Z24" i="73"/>
  <c r="AC24" i="73" s="1"/>
  <c r="AD24" i="73" s="1"/>
  <c r="N24" i="73"/>
  <c r="O24" i="73" s="1"/>
  <c r="AX23" i="73"/>
  <c r="AT23" i="73"/>
  <c r="AP23" i="73"/>
  <c r="AL23" i="73"/>
  <c r="AH23" i="73"/>
  <c r="Z23" i="73"/>
  <c r="AC23" i="73" s="1"/>
  <c r="AD23" i="73" s="1"/>
  <c r="N23" i="73"/>
  <c r="O23" i="73"/>
  <c r="H23" i="73"/>
  <c r="AX22" i="73"/>
  <c r="AT22" i="73"/>
  <c r="AP22" i="73"/>
  <c r="AL22" i="73"/>
  <c r="AH22" i="73"/>
  <c r="Z22" i="73"/>
  <c r="AC22" i="73"/>
  <c r="AD22" i="73" s="1"/>
  <c r="N22" i="73"/>
  <c r="O22" i="73" s="1"/>
  <c r="H22" i="73"/>
  <c r="AX21" i="73"/>
  <c r="AT21" i="73"/>
  <c r="AP21" i="73"/>
  <c r="AL21" i="73"/>
  <c r="AH21" i="73"/>
  <c r="Z21" i="73"/>
  <c r="AC21" i="73"/>
  <c r="AD21" i="73" s="1"/>
  <c r="N21" i="73"/>
  <c r="O21" i="73" s="1"/>
  <c r="H21" i="73"/>
  <c r="AX20" i="73"/>
  <c r="AT20" i="73"/>
  <c r="AP20" i="73"/>
  <c r="AL20" i="73"/>
  <c r="AH20" i="73"/>
  <c r="Z20" i="73"/>
  <c r="AC20" i="73" s="1"/>
  <c r="AD20" i="73" s="1"/>
  <c r="N20" i="73"/>
  <c r="O20" i="73"/>
  <c r="H20" i="73"/>
  <c r="AX19" i="73"/>
  <c r="AT19" i="73"/>
  <c r="AP19" i="73"/>
  <c r="AL19" i="73"/>
  <c r="AH19" i="73"/>
  <c r="Z19" i="73"/>
  <c r="AC19" i="73"/>
  <c r="AD19" i="73" s="1"/>
  <c r="N19" i="73"/>
  <c r="O19" i="73"/>
  <c r="H19" i="73"/>
  <c r="AX18" i="73"/>
  <c r="AT18" i="73"/>
  <c r="AP18" i="73"/>
  <c r="AL18" i="73"/>
  <c r="AH18" i="73"/>
  <c r="Z18" i="73"/>
  <c r="AC18" i="73"/>
  <c r="AD18" i="73" s="1"/>
  <c r="N18" i="73"/>
  <c r="O18" i="73" s="1"/>
  <c r="H18" i="73"/>
  <c r="AX17" i="73"/>
  <c r="AT17" i="73"/>
  <c r="AP17" i="73"/>
  <c r="AL17" i="73"/>
  <c r="AH17" i="73"/>
  <c r="Z17" i="73"/>
  <c r="AC17" i="73" s="1"/>
  <c r="AD17" i="73" s="1"/>
  <c r="N17" i="73"/>
  <c r="O17" i="73"/>
  <c r="H17" i="73"/>
  <c r="AX16" i="73"/>
  <c r="AT16" i="73"/>
  <c r="AP16" i="73"/>
  <c r="AL16" i="73"/>
  <c r="AH16" i="73"/>
  <c r="Z16" i="73"/>
  <c r="AC16" i="73"/>
  <c r="AD16" i="73" s="1"/>
  <c r="N16" i="73"/>
  <c r="O16" i="73"/>
  <c r="H16" i="73"/>
  <c r="AX15" i="73"/>
  <c r="AT15" i="73"/>
  <c r="AP15" i="73"/>
  <c r="AL15" i="73"/>
  <c r="AH15" i="73"/>
  <c r="Z15" i="73"/>
  <c r="AC15" i="73"/>
  <c r="AD15" i="73" s="1"/>
  <c r="N15" i="73"/>
  <c r="O15" i="73" s="1"/>
  <c r="H15" i="73"/>
  <c r="AX14" i="73"/>
  <c r="AT14" i="73"/>
  <c r="AP14" i="73"/>
  <c r="AL14" i="73"/>
  <c r="AH14" i="73"/>
  <c r="Z14" i="73"/>
  <c r="AC14" i="73" s="1"/>
  <c r="AD14" i="73" s="1"/>
  <c r="N14" i="73"/>
  <c r="O14" i="73"/>
  <c r="H14" i="73"/>
  <c r="AX13" i="73"/>
  <c r="AT13" i="73"/>
  <c r="AP13" i="73"/>
  <c r="AL13" i="73"/>
  <c r="AH13" i="73"/>
  <c r="Z13" i="73"/>
  <c r="AC13" i="73"/>
  <c r="AD13" i="73" s="1"/>
  <c r="N13" i="73"/>
  <c r="O13" i="73"/>
  <c r="AX12" i="73"/>
  <c r="AT12" i="73"/>
  <c r="AP12" i="73"/>
  <c r="AL12" i="73"/>
  <c r="AH12" i="73"/>
  <c r="Z12" i="73"/>
  <c r="AC12" i="73" s="1"/>
  <c r="AD12" i="73" s="1"/>
  <c r="N12" i="73"/>
  <c r="O12" i="73" s="1"/>
  <c r="AX11" i="73"/>
  <c r="AT11" i="73"/>
  <c r="AP11" i="73"/>
  <c r="AL11" i="73"/>
  <c r="AH11" i="73"/>
  <c r="Z11" i="73"/>
  <c r="AC11" i="73" s="1"/>
  <c r="AD11" i="73" s="1"/>
  <c r="N11" i="73"/>
  <c r="O11" i="73"/>
  <c r="H11" i="73"/>
  <c r="AX10" i="73"/>
  <c r="AT10" i="73"/>
  <c r="AP10" i="73"/>
  <c r="AL10" i="73"/>
  <c r="AH10" i="73"/>
  <c r="Z10" i="73"/>
  <c r="AC10" i="73"/>
  <c r="AD10" i="73" s="1"/>
  <c r="N10" i="73"/>
  <c r="O10" i="73" s="1"/>
  <c r="H10" i="73"/>
  <c r="AX9" i="73"/>
  <c r="AT9" i="73"/>
  <c r="AP9" i="73"/>
  <c r="AL9" i="73"/>
  <c r="AH9" i="73"/>
  <c r="Z9" i="73"/>
  <c r="AC9" i="73"/>
  <c r="AD9" i="73" s="1"/>
  <c r="N9" i="73"/>
  <c r="O9" i="73" s="1"/>
  <c r="H9" i="73"/>
  <c r="AX8" i="73"/>
  <c r="AT8" i="73"/>
  <c r="AP8" i="73"/>
  <c r="AL8" i="73"/>
  <c r="AH8" i="73"/>
  <c r="Z8" i="73"/>
  <c r="AC8" i="73" s="1"/>
  <c r="AD8" i="73" s="1"/>
  <c r="N8" i="73"/>
  <c r="O8" i="73"/>
  <c r="H8" i="73"/>
  <c r="AX7" i="73"/>
  <c r="AT7" i="73"/>
  <c r="AP7" i="73"/>
  <c r="AL7" i="73"/>
  <c r="AH7" i="73"/>
  <c r="Z7" i="73"/>
  <c r="AC7" i="73"/>
  <c r="AD7" i="73" s="1"/>
  <c r="N7" i="73"/>
  <c r="O7" i="73"/>
  <c r="H7" i="73"/>
  <c r="AX6" i="73"/>
  <c r="AT6" i="73"/>
  <c r="AP6" i="73"/>
  <c r="AL6" i="73"/>
  <c r="AH6" i="73"/>
  <c r="Z6" i="73"/>
  <c r="AC6" i="73"/>
  <c r="AD6" i="73" s="1"/>
  <c r="N6" i="73"/>
  <c r="O6" i="73" s="1"/>
  <c r="H6" i="73"/>
  <c r="AX5" i="73"/>
  <c r="AT5" i="73"/>
  <c r="AP5" i="73"/>
  <c r="AL5" i="73"/>
  <c r="AH5" i="73"/>
  <c r="Z5" i="73"/>
  <c r="AC5" i="73" s="1"/>
  <c r="AD5" i="73" s="1"/>
  <c r="N5" i="73"/>
  <c r="O5" i="73"/>
  <c r="H5" i="73"/>
  <c r="AX4" i="73"/>
  <c r="AT4" i="73"/>
  <c r="AP4" i="73"/>
  <c r="AL4" i="73"/>
  <c r="AH4" i="73"/>
  <c r="Z4" i="73"/>
  <c r="AC4" i="73"/>
  <c r="AD4" i="73" s="1"/>
  <c r="N4" i="73"/>
  <c r="O4" i="73"/>
  <c r="H4" i="73"/>
  <c r="AX3" i="73"/>
  <c r="AT3" i="73"/>
  <c r="AP3" i="73"/>
  <c r="AL3" i="73"/>
  <c r="AH3" i="73"/>
  <c r="Z3" i="73"/>
  <c r="AC3" i="73"/>
  <c r="AD3" i="73" s="1"/>
  <c r="N3" i="73"/>
  <c r="O3" i="73" s="1"/>
  <c r="H3" i="73"/>
  <c r="AX2" i="73"/>
  <c r="AT2" i="73"/>
  <c r="AP2" i="73"/>
  <c r="AL2" i="73"/>
  <c r="AH2" i="73"/>
  <c r="Z2" i="73"/>
  <c r="AC2" i="73" s="1"/>
  <c r="AD2" i="73" s="1"/>
  <c r="N2" i="73"/>
  <c r="O2" i="73"/>
  <c r="H2" i="73"/>
  <c r="AX337" i="70"/>
  <c r="AT337" i="70"/>
  <c r="AP337" i="70"/>
  <c r="AL337" i="70"/>
  <c r="AH337" i="70"/>
  <c r="Z337" i="70"/>
  <c r="AC337" i="70"/>
  <c r="AD337" i="70" s="1"/>
  <c r="N337" i="70"/>
  <c r="O337" i="70" s="1"/>
  <c r="G337" i="70"/>
  <c r="H337" i="70"/>
  <c r="AX336" i="70"/>
  <c r="AT336" i="70"/>
  <c r="AP336" i="70"/>
  <c r="AL336" i="70"/>
  <c r="AH336" i="70"/>
  <c r="Z336" i="70"/>
  <c r="AC336" i="70" s="1"/>
  <c r="AD336" i="70" s="1"/>
  <c r="N336" i="70"/>
  <c r="O336" i="70" s="1"/>
  <c r="G336" i="70"/>
  <c r="H336" i="70" s="1"/>
  <c r="AX335" i="70"/>
  <c r="AT335" i="70"/>
  <c r="AP335" i="70"/>
  <c r="AL335" i="70"/>
  <c r="AH335" i="70"/>
  <c r="Z335" i="70"/>
  <c r="AC335" i="70"/>
  <c r="AD335" i="70" s="1"/>
  <c r="N335" i="70"/>
  <c r="O335" i="70"/>
  <c r="G335" i="70"/>
  <c r="H335" i="70" s="1"/>
  <c r="AX334" i="70"/>
  <c r="AT334" i="70"/>
  <c r="AP334" i="70"/>
  <c r="AL334" i="70"/>
  <c r="AH334" i="70"/>
  <c r="Z334" i="70"/>
  <c r="AC334" i="70"/>
  <c r="AD334" i="70" s="1"/>
  <c r="N334" i="70"/>
  <c r="O334" i="70" s="1"/>
  <c r="G334" i="70"/>
  <c r="H334" i="70" s="1"/>
  <c r="AX333" i="70"/>
  <c r="AT333" i="70"/>
  <c r="AP333" i="70"/>
  <c r="AL333" i="70"/>
  <c r="AH333" i="70"/>
  <c r="Z333" i="70"/>
  <c r="AC333" i="70"/>
  <c r="AD333" i="70" s="1"/>
  <c r="N333" i="70"/>
  <c r="O333" i="70" s="1"/>
  <c r="G333" i="70"/>
  <c r="H333" i="70" s="1"/>
  <c r="AX332" i="70"/>
  <c r="AT332" i="70"/>
  <c r="AP332" i="70"/>
  <c r="AL332" i="70"/>
  <c r="AH332" i="70"/>
  <c r="Z332" i="70"/>
  <c r="AC332" i="70"/>
  <c r="AD332" i="70" s="1"/>
  <c r="N332" i="70"/>
  <c r="O332" i="70" s="1"/>
  <c r="G332" i="70"/>
  <c r="H332" i="70" s="1"/>
  <c r="AX331" i="70"/>
  <c r="AT331" i="70"/>
  <c r="AP331" i="70"/>
  <c r="AL331" i="70"/>
  <c r="AH331" i="70"/>
  <c r="Z331" i="70"/>
  <c r="AC331" i="70"/>
  <c r="AD331" i="70"/>
  <c r="N331" i="70"/>
  <c r="O331" i="70" s="1"/>
  <c r="G331" i="70"/>
  <c r="H331" i="70" s="1"/>
  <c r="AX330" i="70"/>
  <c r="AT330" i="70"/>
  <c r="AP330" i="70"/>
  <c r="AL330" i="70"/>
  <c r="AH330" i="70"/>
  <c r="Z330" i="70"/>
  <c r="AC330" i="70"/>
  <c r="N330" i="70"/>
  <c r="O330" i="70" s="1"/>
  <c r="G330" i="70"/>
  <c r="H330" i="70"/>
  <c r="AX329" i="70"/>
  <c r="AT329" i="70"/>
  <c r="AP329" i="70"/>
  <c r="AL329" i="70"/>
  <c r="AH329" i="70"/>
  <c r="Z329" i="70"/>
  <c r="AC329" i="70" s="1"/>
  <c r="AD329" i="70" s="1"/>
  <c r="N329" i="70"/>
  <c r="O329" i="70"/>
  <c r="G329" i="70"/>
  <c r="H329" i="70"/>
  <c r="AX328" i="70"/>
  <c r="AT328" i="70"/>
  <c r="AP328" i="70"/>
  <c r="AL328" i="70"/>
  <c r="AH328" i="70"/>
  <c r="Z328" i="70"/>
  <c r="AC328" i="70" s="1"/>
  <c r="AD328" i="70" s="1"/>
  <c r="N328" i="70"/>
  <c r="O328" i="70" s="1"/>
  <c r="G328" i="70"/>
  <c r="H328" i="70" s="1"/>
  <c r="AX327" i="70"/>
  <c r="AT327" i="70"/>
  <c r="AP327" i="70"/>
  <c r="AL327" i="70"/>
  <c r="AH327" i="70"/>
  <c r="Z327" i="70"/>
  <c r="AC327" i="70" s="1"/>
  <c r="AD327" i="70" s="1"/>
  <c r="N327" i="70"/>
  <c r="O327" i="70"/>
  <c r="G327" i="70"/>
  <c r="H327" i="70"/>
  <c r="AX326" i="70"/>
  <c r="AT326" i="70"/>
  <c r="AP326" i="70"/>
  <c r="AL326" i="70"/>
  <c r="AH326" i="70"/>
  <c r="Z326" i="70"/>
  <c r="AC326" i="70" s="1"/>
  <c r="AD326" i="70" s="1"/>
  <c r="N326" i="70"/>
  <c r="O326" i="70" s="1"/>
  <c r="G326" i="70"/>
  <c r="H326" i="70" s="1"/>
  <c r="AX325" i="70"/>
  <c r="AT325" i="70"/>
  <c r="AP325" i="70"/>
  <c r="AL325" i="70"/>
  <c r="AH325" i="70"/>
  <c r="Z325" i="70"/>
  <c r="AC325" i="70" s="1"/>
  <c r="AD325" i="70" s="1"/>
  <c r="N325" i="70"/>
  <c r="O325" i="70" s="1"/>
  <c r="G325" i="70"/>
  <c r="H325" i="70" s="1"/>
  <c r="AX324" i="70"/>
  <c r="AT324" i="70"/>
  <c r="AP324" i="70"/>
  <c r="AL324" i="70"/>
  <c r="AH324" i="70"/>
  <c r="Z324" i="70"/>
  <c r="AC324" i="70" s="1"/>
  <c r="AD324" i="70" s="1"/>
  <c r="N324" i="70"/>
  <c r="O324" i="70" s="1"/>
  <c r="G324" i="70"/>
  <c r="H324" i="70"/>
  <c r="AX323" i="70"/>
  <c r="AT323" i="70"/>
  <c r="AP323" i="70"/>
  <c r="AL323" i="70"/>
  <c r="AH323" i="70"/>
  <c r="Z323" i="70"/>
  <c r="AC323" i="70"/>
  <c r="AD323" i="70" s="1"/>
  <c r="N323" i="70"/>
  <c r="O323" i="70"/>
  <c r="G323" i="70"/>
  <c r="H323" i="70"/>
  <c r="AX322" i="70"/>
  <c r="AT322" i="70"/>
  <c r="AP322" i="70"/>
  <c r="AL322" i="70"/>
  <c r="AH322" i="70"/>
  <c r="Z322" i="70"/>
  <c r="AC322" i="70"/>
  <c r="AD322" i="70" s="1"/>
  <c r="N322" i="70"/>
  <c r="O322" i="70" s="1"/>
  <c r="G322" i="70"/>
  <c r="H322" i="70"/>
  <c r="AX321" i="70"/>
  <c r="AT321" i="70"/>
  <c r="AP321" i="70"/>
  <c r="AL321" i="70"/>
  <c r="AH321" i="70"/>
  <c r="Z321" i="70"/>
  <c r="AC321" i="70" s="1"/>
  <c r="AD321" i="70" s="1"/>
  <c r="N321" i="70"/>
  <c r="O321" i="70" s="1"/>
  <c r="G321" i="70"/>
  <c r="H321" i="70"/>
  <c r="AX320" i="70"/>
  <c r="AT320" i="70"/>
  <c r="AP320" i="70"/>
  <c r="AL320" i="70"/>
  <c r="AH320" i="70"/>
  <c r="Z320" i="70"/>
  <c r="AC320" i="70"/>
  <c r="AD320" i="70" s="1"/>
  <c r="N320" i="70"/>
  <c r="O320" i="70" s="1"/>
  <c r="G320" i="70"/>
  <c r="H320" i="70"/>
  <c r="AX319" i="70"/>
  <c r="AT319" i="70"/>
  <c r="AP319" i="70"/>
  <c r="AL319" i="70"/>
  <c r="AH319" i="70"/>
  <c r="Z319" i="70"/>
  <c r="AC319" i="70" s="1"/>
  <c r="AD319" i="70" s="1"/>
  <c r="N319" i="70"/>
  <c r="O319" i="70" s="1"/>
  <c r="G319" i="70"/>
  <c r="H319" i="70" s="1"/>
  <c r="AX318" i="70"/>
  <c r="AT318" i="70"/>
  <c r="AP318" i="70"/>
  <c r="AL318" i="70"/>
  <c r="AH318" i="70"/>
  <c r="Z318" i="70"/>
  <c r="AC318" i="70" s="1"/>
  <c r="AD318" i="70" s="1"/>
  <c r="N318" i="70"/>
  <c r="O318" i="70" s="1"/>
  <c r="G318" i="70"/>
  <c r="H318" i="70" s="1"/>
  <c r="AX317" i="70"/>
  <c r="AT317" i="70"/>
  <c r="AP317" i="70"/>
  <c r="AL317" i="70"/>
  <c r="AH317" i="70"/>
  <c r="Z317" i="70"/>
  <c r="AC317" i="70" s="1"/>
  <c r="AD317" i="70" s="1"/>
  <c r="N317" i="70"/>
  <c r="O317" i="70" s="1"/>
  <c r="G317" i="70"/>
  <c r="H317" i="70"/>
  <c r="AX316" i="70"/>
  <c r="AT316" i="70"/>
  <c r="AP316" i="70"/>
  <c r="AL316" i="70"/>
  <c r="AH316" i="70"/>
  <c r="Z316" i="70"/>
  <c r="AC316" i="70" s="1"/>
  <c r="AD316" i="70" s="1"/>
  <c r="N316" i="70"/>
  <c r="O316" i="70" s="1"/>
  <c r="G316" i="70"/>
  <c r="H316" i="70" s="1"/>
  <c r="AX315" i="70"/>
  <c r="AT315" i="70"/>
  <c r="AP315" i="70"/>
  <c r="AL315" i="70"/>
  <c r="AH315" i="70"/>
  <c r="Z315" i="70"/>
  <c r="AC315" i="70" s="1"/>
  <c r="AD315" i="70" s="1"/>
  <c r="N315" i="70"/>
  <c r="O315" i="70" s="1"/>
  <c r="G315" i="70"/>
  <c r="H315" i="70"/>
  <c r="AX314" i="70"/>
  <c r="AT314" i="70"/>
  <c r="AP314" i="70"/>
  <c r="AL314" i="70"/>
  <c r="AH314" i="70"/>
  <c r="Z314" i="70"/>
  <c r="AC314" i="70" s="1"/>
  <c r="AD314" i="70" s="1"/>
  <c r="N314" i="70"/>
  <c r="O314" i="70" s="1"/>
  <c r="G314" i="70"/>
  <c r="H314" i="70" s="1"/>
  <c r="H314" i="83" s="1"/>
  <c r="AX313" i="70"/>
  <c r="AT313" i="70"/>
  <c r="AP313" i="70"/>
  <c r="AL313" i="70"/>
  <c r="AH313" i="70"/>
  <c r="Z313" i="70"/>
  <c r="AC313" i="70" s="1"/>
  <c r="AD313" i="70" s="1"/>
  <c r="N313" i="70"/>
  <c r="O313" i="70" s="1"/>
  <c r="G313" i="70"/>
  <c r="H313" i="70" s="1"/>
  <c r="AX312" i="70"/>
  <c r="AT312" i="70"/>
  <c r="AP312" i="70"/>
  <c r="AL312" i="70"/>
  <c r="AH312" i="70"/>
  <c r="Z312" i="70"/>
  <c r="AC312" i="70" s="1"/>
  <c r="AD312" i="70" s="1"/>
  <c r="N312" i="70"/>
  <c r="O312" i="70" s="1"/>
  <c r="G312" i="70"/>
  <c r="H312" i="70" s="1"/>
  <c r="AX311" i="70"/>
  <c r="AT311" i="70"/>
  <c r="AP311" i="70"/>
  <c r="AL311" i="70"/>
  <c r="AH311" i="70"/>
  <c r="Z311" i="70"/>
  <c r="AC311" i="70"/>
  <c r="AD311" i="70" s="1"/>
  <c r="N311" i="70"/>
  <c r="O311" i="70" s="1"/>
  <c r="G311" i="70"/>
  <c r="H311" i="70" s="1"/>
  <c r="AX310" i="70"/>
  <c r="AT310" i="70"/>
  <c r="AP310" i="70"/>
  <c r="AL310" i="70"/>
  <c r="AH310" i="70"/>
  <c r="Z310" i="70"/>
  <c r="AC310" i="70"/>
  <c r="AD310" i="70" s="1"/>
  <c r="N310" i="70"/>
  <c r="O310" i="70" s="1"/>
  <c r="G310" i="70"/>
  <c r="H310" i="70"/>
  <c r="AX309" i="70"/>
  <c r="AT309" i="70"/>
  <c r="AP309" i="70"/>
  <c r="AL309" i="70"/>
  <c r="AH309" i="70"/>
  <c r="Z309" i="70"/>
  <c r="AC309" i="70" s="1"/>
  <c r="AD309" i="70" s="1"/>
  <c r="N309" i="70"/>
  <c r="O309" i="70" s="1"/>
  <c r="G309" i="70"/>
  <c r="H309" i="70" s="1"/>
  <c r="AX308" i="70"/>
  <c r="AT308" i="70"/>
  <c r="AP308" i="70"/>
  <c r="AL308" i="70"/>
  <c r="AH308" i="70"/>
  <c r="Z308" i="70"/>
  <c r="AC308" i="70" s="1"/>
  <c r="AD308" i="70" s="1"/>
  <c r="N308" i="70"/>
  <c r="O308" i="70"/>
  <c r="G308" i="70"/>
  <c r="H308" i="70" s="1"/>
  <c r="AX307" i="70"/>
  <c r="AT307" i="70"/>
  <c r="AP307" i="70"/>
  <c r="AL307" i="70"/>
  <c r="AH307" i="70"/>
  <c r="Z307" i="70"/>
  <c r="AC307" i="70" s="1"/>
  <c r="AD307" i="70" s="1"/>
  <c r="N307" i="70"/>
  <c r="O307" i="70"/>
  <c r="G307" i="70"/>
  <c r="H307" i="70" s="1"/>
  <c r="AX306" i="70"/>
  <c r="AT306" i="70"/>
  <c r="AP306" i="70"/>
  <c r="AL306" i="70"/>
  <c r="AH306" i="70"/>
  <c r="Z306" i="70"/>
  <c r="AC306" i="70" s="1"/>
  <c r="AD306" i="70" s="1"/>
  <c r="N306" i="70"/>
  <c r="O306" i="70" s="1"/>
  <c r="G306" i="70"/>
  <c r="H306" i="70" s="1"/>
  <c r="AX305" i="70"/>
  <c r="AT305" i="70"/>
  <c r="AP305" i="70"/>
  <c r="AL305" i="70"/>
  <c r="AH305" i="70"/>
  <c r="Z305" i="70"/>
  <c r="AC305" i="70" s="1"/>
  <c r="AD305" i="70" s="1"/>
  <c r="N305" i="70"/>
  <c r="O305" i="70" s="1"/>
  <c r="G305" i="70"/>
  <c r="H305" i="70"/>
  <c r="AX304" i="70"/>
  <c r="AT304" i="70"/>
  <c r="AP304" i="70"/>
  <c r="AL304" i="70"/>
  <c r="AH304" i="70"/>
  <c r="Z304" i="70"/>
  <c r="AC304" i="70" s="1"/>
  <c r="AD304" i="70" s="1"/>
  <c r="N304" i="70"/>
  <c r="O304" i="70" s="1"/>
  <c r="G304" i="70"/>
  <c r="H304" i="70" s="1"/>
  <c r="H304" i="83" s="1"/>
  <c r="AX303" i="70"/>
  <c r="AT303" i="70"/>
  <c r="AP303" i="70"/>
  <c r="AL303" i="70"/>
  <c r="AH303" i="70"/>
  <c r="Z303" i="70"/>
  <c r="AC303" i="70" s="1"/>
  <c r="AD303" i="70" s="1"/>
  <c r="N303" i="70"/>
  <c r="O303" i="70" s="1"/>
  <c r="G303" i="70"/>
  <c r="H303" i="70" s="1"/>
  <c r="AX302" i="70"/>
  <c r="AT302" i="70"/>
  <c r="AP302" i="70"/>
  <c r="AL302" i="70"/>
  <c r="AH302" i="70"/>
  <c r="Z302" i="70"/>
  <c r="AC302" i="70" s="1"/>
  <c r="AD302" i="70" s="1"/>
  <c r="N302" i="70"/>
  <c r="O302" i="70" s="1"/>
  <c r="G302" i="70"/>
  <c r="H302" i="70" s="1"/>
  <c r="AX301" i="70"/>
  <c r="AT301" i="70"/>
  <c r="AP301" i="70"/>
  <c r="AL301" i="70"/>
  <c r="AH301" i="70"/>
  <c r="Z301" i="70"/>
  <c r="AC301" i="70"/>
  <c r="AD301" i="70" s="1"/>
  <c r="N301" i="70"/>
  <c r="O301" i="70" s="1"/>
  <c r="G301" i="70"/>
  <c r="H301" i="70" s="1"/>
  <c r="AX300" i="70"/>
  <c r="AT300" i="70"/>
  <c r="AP300" i="70"/>
  <c r="AL300" i="70"/>
  <c r="AH300" i="70"/>
  <c r="Z300" i="70"/>
  <c r="AC300" i="70"/>
  <c r="AD300" i="70" s="1"/>
  <c r="N300" i="70"/>
  <c r="O300" i="70" s="1"/>
  <c r="G300" i="70"/>
  <c r="H300" i="70"/>
  <c r="AX299" i="70"/>
  <c r="AT299" i="70"/>
  <c r="AP299" i="70"/>
  <c r="AL299" i="70"/>
  <c r="AH299" i="70"/>
  <c r="Z299" i="70"/>
  <c r="AC299" i="70" s="1"/>
  <c r="AD299" i="70" s="1"/>
  <c r="N299" i="70"/>
  <c r="O299" i="70" s="1"/>
  <c r="G299" i="70"/>
  <c r="H299" i="70"/>
  <c r="AX298" i="70"/>
  <c r="AT298" i="70"/>
  <c r="AP298" i="70"/>
  <c r="AL298" i="70"/>
  <c r="AH298" i="70"/>
  <c r="Z298" i="70"/>
  <c r="AC298" i="70"/>
  <c r="AD298" i="70" s="1"/>
  <c r="N298" i="70"/>
  <c r="O298" i="70" s="1"/>
  <c r="G298" i="70"/>
  <c r="H298" i="70"/>
  <c r="AX297" i="70"/>
  <c r="AT297" i="70"/>
  <c r="AP297" i="70"/>
  <c r="AL297" i="70"/>
  <c r="AH297" i="70"/>
  <c r="Z297" i="70"/>
  <c r="AC297" i="70"/>
  <c r="AD297" i="70" s="1"/>
  <c r="N297" i="70"/>
  <c r="O297" i="70" s="1"/>
  <c r="G297" i="70"/>
  <c r="H297" i="70"/>
  <c r="AX296" i="70"/>
  <c r="AT296" i="70"/>
  <c r="AP296" i="70"/>
  <c r="AL296" i="70"/>
  <c r="AH296" i="70"/>
  <c r="Z296" i="70"/>
  <c r="AC296" i="70"/>
  <c r="AD296" i="70" s="1"/>
  <c r="N296" i="70"/>
  <c r="O296" i="70" s="1"/>
  <c r="G296" i="70"/>
  <c r="H296" i="70" s="1"/>
  <c r="AX295" i="70"/>
  <c r="AT295" i="70"/>
  <c r="AP295" i="70"/>
  <c r="AL295" i="70"/>
  <c r="AH295" i="70"/>
  <c r="Z295" i="70"/>
  <c r="AC295" i="70"/>
  <c r="AD295" i="70" s="1"/>
  <c r="N295" i="70"/>
  <c r="O295" i="70" s="1"/>
  <c r="G295" i="70"/>
  <c r="H295" i="70"/>
  <c r="AX294" i="70"/>
  <c r="AT294" i="70"/>
  <c r="AP294" i="70"/>
  <c r="AL294" i="70"/>
  <c r="AH294" i="70"/>
  <c r="Z294" i="70"/>
  <c r="AC294" i="70" s="1"/>
  <c r="AD294" i="70" s="1"/>
  <c r="N294" i="70"/>
  <c r="O294" i="70" s="1"/>
  <c r="G294" i="70"/>
  <c r="H294" i="70" s="1"/>
  <c r="AX293" i="70"/>
  <c r="AT293" i="70"/>
  <c r="AP293" i="70"/>
  <c r="AL293" i="70"/>
  <c r="AH293" i="70"/>
  <c r="Z293" i="70"/>
  <c r="AC293" i="70" s="1"/>
  <c r="AD293" i="70" s="1"/>
  <c r="N293" i="70"/>
  <c r="O293" i="70"/>
  <c r="G293" i="70"/>
  <c r="H293" i="70" s="1"/>
  <c r="AX292" i="70"/>
  <c r="AT292" i="70"/>
  <c r="AP292" i="70"/>
  <c r="AL292" i="70"/>
  <c r="AH292" i="70"/>
  <c r="Z292" i="70"/>
  <c r="AC292" i="70" s="1"/>
  <c r="AD292" i="70" s="1"/>
  <c r="N292" i="70"/>
  <c r="O292" i="70" s="1"/>
  <c r="G292" i="70"/>
  <c r="H292" i="70"/>
  <c r="AX291" i="70"/>
  <c r="AT291" i="70"/>
  <c r="AP291" i="70"/>
  <c r="AL291" i="70"/>
  <c r="AH291" i="70"/>
  <c r="Z291" i="70"/>
  <c r="AC291" i="70"/>
  <c r="AD291" i="70" s="1"/>
  <c r="N291" i="70"/>
  <c r="O291" i="70" s="1"/>
  <c r="G291" i="70"/>
  <c r="H291" i="70"/>
  <c r="H291" i="83" s="1"/>
  <c r="AX290" i="70"/>
  <c r="AT290" i="70"/>
  <c r="AP290" i="70"/>
  <c r="AL290" i="70"/>
  <c r="AH290" i="70"/>
  <c r="Z290" i="70"/>
  <c r="AC290" i="70"/>
  <c r="AD290" i="70" s="1"/>
  <c r="N290" i="70"/>
  <c r="O290" i="70" s="1"/>
  <c r="G290" i="70"/>
  <c r="H290" i="70"/>
  <c r="AX289" i="70"/>
  <c r="AT289" i="70"/>
  <c r="AP289" i="70"/>
  <c r="AL289" i="70"/>
  <c r="AH289" i="70"/>
  <c r="Z289" i="70"/>
  <c r="AC289" i="70" s="1"/>
  <c r="AD289" i="70" s="1"/>
  <c r="N289" i="70"/>
  <c r="O289" i="70" s="1"/>
  <c r="G289" i="70"/>
  <c r="H289" i="70" s="1"/>
  <c r="AX288" i="70"/>
  <c r="AT288" i="70"/>
  <c r="AP288" i="70"/>
  <c r="AL288" i="70"/>
  <c r="AH288" i="70"/>
  <c r="Z288" i="70"/>
  <c r="AC288" i="70" s="1"/>
  <c r="AD288" i="70" s="1"/>
  <c r="N288" i="70"/>
  <c r="O288" i="70"/>
  <c r="G288" i="70"/>
  <c r="H288" i="70" s="1"/>
  <c r="AX287" i="70"/>
  <c r="AT287" i="70"/>
  <c r="AP287" i="70"/>
  <c r="AL287" i="70"/>
  <c r="AH287" i="70"/>
  <c r="Z287" i="70"/>
  <c r="AC287" i="70" s="1"/>
  <c r="AD287" i="70" s="1"/>
  <c r="N287" i="70"/>
  <c r="O287" i="70" s="1"/>
  <c r="G287" i="70"/>
  <c r="H287" i="70" s="1"/>
  <c r="AX286" i="70"/>
  <c r="AT286" i="70"/>
  <c r="AP286" i="70"/>
  <c r="AL286" i="70"/>
  <c r="AH286" i="70"/>
  <c r="Z286" i="70"/>
  <c r="AC286" i="70"/>
  <c r="AD286" i="70" s="1"/>
  <c r="N286" i="70"/>
  <c r="O286" i="70" s="1"/>
  <c r="G286" i="70"/>
  <c r="H286" i="70" s="1"/>
  <c r="AX285" i="70"/>
  <c r="AT285" i="70"/>
  <c r="AP285" i="70"/>
  <c r="AL285" i="70"/>
  <c r="AH285" i="70"/>
  <c r="Z285" i="70"/>
  <c r="AC285" i="70"/>
  <c r="AD285" i="70" s="1"/>
  <c r="N285" i="70"/>
  <c r="O285" i="70"/>
  <c r="G285" i="70"/>
  <c r="H285" i="70" s="1"/>
  <c r="H285" i="83" s="1"/>
  <c r="AX284" i="70"/>
  <c r="AT284" i="70"/>
  <c r="AP284" i="70"/>
  <c r="AL284" i="70"/>
  <c r="AH284" i="70"/>
  <c r="Z284" i="70"/>
  <c r="AC284" i="70"/>
  <c r="AD284" i="70" s="1"/>
  <c r="N284" i="70"/>
  <c r="O284" i="70" s="1"/>
  <c r="G284" i="70"/>
  <c r="H284" i="70"/>
  <c r="AX283" i="70"/>
  <c r="AT283" i="70"/>
  <c r="AP283" i="70"/>
  <c r="AL283" i="70"/>
  <c r="AH283" i="70"/>
  <c r="Z283" i="70"/>
  <c r="AC283" i="70"/>
  <c r="AD283" i="70"/>
  <c r="N283" i="70"/>
  <c r="O283" i="70" s="1"/>
  <c r="G283" i="70"/>
  <c r="H283" i="70"/>
  <c r="AX282" i="70"/>
  <c r="AT282" i="70"/>
  <c r="AP282" i="70"/>
  <c r="AL282" i="70"/>
  <c r="AH282" i="70"/>
  <c r="Z282" i="70"/>
  <c r="AC282" i="70"/>
  <c r="AD282" i="70" s="1"/>
  <c r="N282" i="70"/>
  <c r="O282" i="70" s="1"/>
  <c r="G282" i="70"/>
  <c r="H282" i="70" s="1"/>
  <c r="AX281" i="70"/>
  <c r="AT281" i="70"/>
  <c r="AP281" i="70"/>
  <c r="AL281" i="70"/>
  <c r="AH281" i="70"/>
  <c r="Z281" i="70"/>
  <c r="AC281" i="70" s="1"/>
  <c r="AD281" i="70" s="1"/>
  <c r="N281" i="70"/>
  <c r="O281" i="70"/>
  <c r="G281" i="70"/>
  <c r="H281" i="70" s="1"/>
  <c r="AX280" i="70"/>
  <c r="AT280" i="70"/>
  <c r="AP280" i="70"/>
  <c r="AL280" i="70"/>
  <c r="AH280" i="70"/>
  <c r="Z280" i="70"/>
  <c r="AC280" i="70" s="1"/>
  <c r="AD280" i="70" s="1"/>
  <c r="N280" i="70"/>
  <c r="O280" i="70" s="1"/>
  <c r="G280" i="70"/>
  <c r="H280" i="70" s="1"/>
  <c r="AX279" i="70"/>
  <c r="AT279" i="70"/>
  <c r="AP279" i="70"/>
  <c r="AL279" i="70"/>
  <c r="AH279" i="70"/>
  <c r="Z279" i="70"/>
  <c r="AC279" i="70"/>
  <c r="AD279" i="70" s="1"/>
  <c r="N279" i="70"/>
  <c r="O279" i="70" s="1"/>
  <c r="G279" i="70"/>
  <c r="H279" i="70" s="1"/>
  <c r="AX278" i="70"/>
  <c r="AT278" i="70"/>
  <c r="AP278" i="70"/>
  <c r="AL278" i="70"/>
  <c r="AH278" i="70"/>
  <c r="Z278" i="70"/>
  <c r="AC278" i="70"/>
  <c r="AD278" i="70" s="1"/>
  <c r="N278" i="70"/>
  <c r="O278" i="70" s="1"/>
  <c r="G278" i="70"/>
  <c r="H278" i="70"/>
  <c r="AX277" i="70"/>
  <c r="AT277" i="70"/>
  <c r="AP277" i="70"/>
  <c r="AL277" i="70"/>
  <c r="AH277" i="70"/>
  <c r="Z277" i="70"/>
  <c r="AC277" i="70" s="1"/>
  <c r="AD277" i="70" s="1"/>
  <c r="N277" i="70"/>
  <c r="O277" i="70" s="1"/>
  <c r="G277" i="70"/>
  <c r="H277" i="70"/>
  <c r="AX276" i="70"/>
  <c r="AT276" i="70"/>
  <c r="AP276" i="70"/>
  <c r="AL276" i="70"/>
  <c r="AH276" i="70"/>
  <c r="Z276" i="70"/>
  <c r="AC276" i="70" s="1"/>
  <c r="AD276" i="70" s="1"/>
  <c r="N276" i="70"/>
  <c r="O276" i="70" s="1"/>
  <c r="G276" i="70"/>
  <c r="H276" i="70"/>
  <c r="AX275" i="70"/>
  <c r="AT275" i="70"/>
  <c r="AP275" i="70"/>
  <c r="AL275" i="70"/>
  <c r="AH275" i="70"/>
  <c r="Z275" i="70"/>
  <c r="AC275" i="70"/>
  <c r="AD275" i="70" s="1"/>
  <c r="N275" i="70"/>
  <c r="O275" i="70" s="1"/>
  <c r="G275" i="70"/>
  <c r="H275" i="70"/>
  <c r="AX274" i="70"/>
  <c r="AT274" i="70"/>
  <c r="AP274" i="70"/>
  <c r="AL274" i="70"/>
  <c r="AH274" i="70"/>
  <c r="Z274" i="70"/>
  <c r="AC274" i="70"/>
  <c r="AD274" i="70" s="1"/>
  <c r="N274" i="70"/>
  <c r="O274" i="70" s="1"/>
  <c r="G274" i="70"/>
  <c r="H274" i="70" s="1"/>
  <c r="AX273" i="70"/>
  <c r="AT273" i="70"/>
  <c r="AP273" i="70"/>
  <c r="AL273" i="70"/>
  <c r="AH273" i="70"/>
  <c r="Z273" i="70"/>
  <c r="AC273" i="70"/>
  <c r="AD273" i="70" s="1"/>
  <c r="N273" i="70"/>
  <c r="O273" i="70" s="1"/>
  <c r="G273" i="70"/>
  <c r="H273" i="70"/>
  <c r="AX272" i="70"/>
  <c r="AT272" i="70"/>
  <c r="AP272" i="70"/>
  <c r="AL272" i="70"/>
  <c r="AH272" i="70"/>
  <c r="Z272" i="70"/>
  <c r="AC272" i="70" s="1"/>
  <c r="AD272" i="70" s="1"/>
  <c r="N272" i="70"/>
  <c r="O272" i="70" s="1"/>
  <c r="G272" i="70"/>
  <c r="H272" i="70" s="1"/>
  <c r="AX271" i="70"/>
  <c r="AT271" i="70"/>
  <c r="AP271" i="70"/>
  <c r="AL271" i="70"/>
  <c r="AH271" i="70"/>
  <c r="Z271" i="70"/>
  <c r="AC271" i="70" s="1"/>
  <c r="AD271" i="70" s="1"/>
  <c r="N271" i="70"/>
  <c r="O271" i="70" s="1"/>
  <c r="G271" i="70"/>
  <c r="H271" i="70"/>
  <c r="AX270" i="70"/>
  <c r="AT270" i="70"/>
  <c r="AP270" i="70"/>
  <c r="AL270" i="70"/>
  <c r="AH270" i="70"/>
  <c r="Z270" i="70"/>
  <c r="AC270" i="70"/>
  <c r="AD270" i="70" s="1"/>
  <c r="N270" i="70"/>
  <c r="O270" i="70" s="1"/>
  <c r="G270" i="70"/>
  <c r="H270" i="70"/>
  <c r="AX269" i="70"/>
  <c r="AT269" i="70"/>
  <c r="AP269" i="70"/>
  <c r="AL269" i="70"/>
  <c r="AH269" i="70"/>
  <c r="Z269" i="70"/>
  <c r="AC269" i="70" s="1"/>
  <c r="AD269" i="70" s="1"/>
  <c r="N269" i="70"/>
  <c r="O269" i="70" s="1"/>
  <c r="G269" i="70"/>
  <c r="H269" i="70"/>
  <c r="AX268" i="70"/>
  <c r="AT268" i="70"/>
  <c r="AP268" i="70"/>
  <c r="AL268" i="70"/>
  <c r="AH268" i="70"/>
  <c r="Z268" i="70"/>
  <c r="AC268" i="70" s="1"/>
  <c r="AD268" i="70" s="1"/>
  <c r="N268" i="70"/>
  <c r="O268" i="70" s="1"/>
  <c r="G268" i="70"/>
  <c r="H268" i="70" s="1"/>
  <c r="AX267" i="70"/>
  <c r="AT267" i="70"/>
  <c r="AP267" i="70"/>
  <c r="AL267" i="70"/>
  <c r="AH267" i="70"/>
  <c r="Z267" i="70"/>
  <c r="AC267" i="70" s="1"/>
  <c r="AD267" i="70" s="1"/>
  <c r="N267" i="70"/>
  <c r="O267" i="70" s="1"/>
  <c r="G267" i="70"/>
  <c r="H267" i="70" s="1"/>
  <c r="AX266" i="70"/>
  <c r="AT266" i="70"/>
  <c r="AP266" i="70"/>
  <c r="AL266" i="70"/>
  <c r="AH266" i="70"/>
  <c r="Z266" i="70"/>
  <c r="AC266" i="70" s="1"/>
  <c r="AD266" i="70" s="1"/>
  <c r="N266" i="70"/>
  <c r="O266" i="70"/>
  <c r="G266" i="70"/>
  <c r="H266" i="70" s="1"/>
  <c r="AX265" i="70"/>
  <c r="AT265" i="70"/>
  <c r="AP265" i="70"/>
  <c r="AL265" i="70"/>
  <c r="AH265" i="70"/>
  <c r="Z265" i="70"/>
  <c r="AC265" i="70" s="1"/>
  <c r="AD265" i="70" s="1"/>
  <c r="N265" i="70"/>
  <c r="O265" i="70" s="1"/>
  <c r="G265" i="70"/>
  <c r="H265" i="70" s="1"/>
  <c r="AX264" i="70"/>
  <c r="AT264" i="70"/>
  <c r="AP264" i="70"/>
  <c r="AL264" i="70"/>
  <c r="AH264" i="70"/>
  <c r="Z264" i="70"/>
  <c r="AC264" i="70"/>
  <c r="AD264" i="70" s="1"/>
  <c r="N264" i="70"/>
  <c r="O264" i="70" s="1"/>
  <c r="G264" i="70"/>
  <c r="H264" i="70" s="1"/>
  <c r="AX263" i="70"/>
  <c r="AT263" i="70"/>
  <c r="AP263" i="70"/>
  <c r="AL263" i="70"/>
  <c r="AH263" i="70"/>
  <c r="Z263" i="70"/>
  <c r="AC263" i="70"/>
  <c r="AD263" i="70" s="1"/>
  <c r="N263" i="70"/>
  <c r="O263" i="70" s="1"/>
  <c r="G263" i="70"/>
  <c r="H263" i="70"/>
  <c r="AX262" i="70"/>
  <c r="AT262" i="70"/>
  <c r="AP262" i="70"/>
  <c r="AL262" i="70"/>
  <c r="AH262" i="70"/>
  <c r="Z262" i="70"/>
  <c r="AC262" i="70"/>
  <c r="AD262" i="70" s="1"/>
  <c r="N262" i="70"/>
  <c r="O262" i="70" s="1"/>
  <c r="G262" i="70"/>
  <c r="H262" i="70" s="1"/>
  <c r="AX261" i="70"/>
  <c r="AT261" i="70"/>
  <c r="AP261" i="70"/>
  <c r="AL261" i="70"/>
  <c r="AH261" i="70"/>
  <c r="Z261" i="70"/>
  <c r="AC261" i="70" s="1"/>
  <c r="AD261" i="70" s="1"/>
  <c r="N261" i="70"/>
  <c r="O261" i="70" s="1"/>
  <c r="G261" i="70"/>
  <c r="H261" i="70" s="1"/>
  <c r="AX260" i="70"/>
  <c r="AT260" i="70"/>
  <c r="AP260" i="70"/>
  <c r="AL260" i="70"/>
  <c r="AH260" i="70"/>
  <c r="Z260" i="70"/>
  <c r="AC260" i="70"/>
  <c r="AD260" i="70" s="1"/>
  <c r="N260" i="70"/>
  <c r="O260" i="70" s="1"/>
  <c r="G260" i="70"/>
  <c r="H260" i="70"/>
  <c r="AX259" i="70"/>
  <c r="AT259" i="70"/>
  <c r="AP259" i="70"/>
  <c r="AL259" i="70"/>
  <c r="AH259" i="70"/>
  <c r="Z259" i="70"/>
  <c r="AC259" i="70" s="1"/>
  <c r="AD259" i="70" s="1"/>
  <c r="N259" i="70"/>
  <c r="O259" i="70" s="1"/>
  <c r="G259" i="70"/>
  <c r="H259" i="70"/>
  <c r="AX258" i="70"/>
  <c r="AT258" i="70"/>
  <c r="AP258" i="70"/>
  <c r="AL258" i="70"/>
  <c r="AH258" i="70"/>
  <c r="Z258" i="70"/>
  <c r="AC258" i="70"/>
  <c r="AD258" i="70" s="1"/>
  <c r="N258" i="70"/>
  <c r="O258" i="70" s="1"/>
  <c r="G258" i="70"/>
  <c r="H258" i="70" s="1"/>
  <c r="AX257" i="70"/>
  <c r="AT257" i="70"/>
  <c r="AP257" i="70"/>
  <c r="AL257" i="70"/>
  <c r="AH257" i="70"/>
  <c r="Z257" i="70"/>
  <c r="AC257" i="70"/>
  <c r="AD257" i="70"/>
  <c r="N257" i="70"/>
  <c r="O257" i="70"/>
  <c r="G257" i="70"/>
  <c r="H257" i="70"/>
  <c r="AX256" i="70"/>
  <c r="AT256" i="70"/>
  <c r="AP256" i="70"/>
  <c r="AL256" i="70"/>
  <c r="AH256" i="70"/>
  <c r="Z256" i="70"/>
  <c r="AC256" i="70"/>
  <c r="AD256" i="70" s="1"/>
  <c r="N256" i="70"/>
  <c r="O256" i="70" s="1"/>
  <c r="G256" i="70"/>
  <c r="H256" i="70" s="1"/>
  <c r="AX255" i="70"/>
  <c r="AT255" i="70"/>
  <c r="AP255" i="70"/>
  <c r="AL255" i="70"/>
  <c r="AH255" i="70"/>
  <c r="Z255" i="70"/>
  <c r="AC255" i="70"/>
  <c r="AD255" i="70"/>
  <c r="N255" i="70"/>
  <c r="O255" i="70" s="1"/>
  <c r="G255" i="70"/>
  <c r="AX254" i="70"/>
  <c r="AT254" i="70"/>
  <c r="AP254" i="70"/>
  <c r="AL254" i="70"/>
  <c r="AH254" i="70"/>
  <c r="Z254" i="70"/>
  <c r="AC254" i="70" s="1"/>
  <c r="AD254" i="70" s="1"/>
  <c r="N254" i="70"/>
  <c r="O254" i="70" s="1"/>
  <c r="G254" i="70"/>
  <c r="H254" i="70"/>
  <c r="AX253" i="70"/>
  <c r="AT253" i="70"/>
  <c r="AP253" i="70"/>
  <c r="AL253" i="70"/>
  <c r="AH253" i="70"/>
  <c r="Z253" i="70"/>
  <c r="AC253" i="70" s="1"/>
  <c r="AD253" i="70" s="1"/>
  <c r="N253" i="70"/>
  <c r="O253" i="70" s="1"/>
  <c r="G253" i="70"/>
  <c r="H253" i="70" s="1"/>
  <c r="AX252" i="70"/>
  <c r="AT252" i="70"/>
  <c r="AP252" i="70"/>
  <c r="AL252" i="70"/>
  <c r="AH252" i="70"/>
  <c r="Z252" i="70"/>
  <c r="AC252" i="70" s="1"/>
  <c r="AD252" i="70" s="1"/>
  <c r="N252" i="70"/>
  <c r="O252" i="70" s="1"/>
  <c r="G252" i="70"/>
  <c r="H252" i="70" s="1"/>
  <c r="AX251" i="70"/>
  <c r="AT251" i="70"/>
  <c r="AP251" i="70"/>
  <c r="AL251" i="70"/>
  <c r="AH251" i="70"/>
  <c r="Z251" i="70"/>
  <c r="AC251" i="70" s="1"/>
  <c r="AD251" i="70" s="1"/>
  <c r="N251" i="70"/>
  <c r="O251" i="70" s="1"/>
  <c r="G251" i="70"/>
  <c r="H251" i="70"/>
  <c r="AX250" i="70"/>
  <c r="AT250" i="70"/>
  <c r="AP250" i="70"/>
  <c r="AL250" i="70"/>
  <c r="AH250" i="70"/>
  <c r="Z250" i="70"/>
  <c r="AC250" i="70"/>
  <c r="AD250" i="70" s="1"/>
  <c r="N250" i="70"/>
  <c r="O250" i="70" s="1"/>
  <c r="G250" i="70"/>
  <c r="H250" i="70"/>
  <c r="AX249" i="70"/>
  <c r="AT249" i="70"/>
  <c r="AP249" i="70"/>
  <c r="AL249" i="70"/>
  <c r="AH249" i="70"/>
  <c r="Z249" i="70"/>
  <c r="AC249" i="70" s="1"/>
  <c r="AD249" i="70" s="1"/>
  <c r="N249" i="70"/>
  <c r="O249" i="70" s="1"/>
  <c r="G249" i="70"/>
  <c r="H249" i="70"/>
  <c r="AX248" i="70"/>
  <c r="AT248" i="70"/>
  <c r="AP248" i="70"/>
  <c r="AL248" i="70"/>
  <c r="AH248" i="70"/>
  <c r="Z248" i="70"/>
  <c r="AC248" i="70"/>
  <c r="AD248" i="70"/>
  <c r="N248" i="70"/>
  <c r="O248" i="70" s="1"/>
  <c r="G248" i="70"/>
  <c r="H248" i="70"/>
  <c r="AX247" i="70"/>
  <c r="AT247" i="70"/>
  <c r="AP247" i="70"/>
  <c r="AL247" i="70"/>
  <c r="AH247" i="70"/>
  <c r="Z247" i="70"/>
  <c r="AC247" i="70"/>
  <c r="AD247" i="70" s="1"/>
  <c r="N247" i="70"/>
  <c r="O247" i="70" s="1"/>
  <c r="G247" i="70"/>
  <c r="H247" i="70" s="1"/>
  <c r="AX246" i="70"/>
  <c r="AT246" i="70"/>
  <c r="AP246" i="70"/>
  <c r="AL246" i="70"/>
  <c r="AH246" i="70"/>
  <c r="Z246" i="70"/>
  <c r="AC246" i="70" s="1"/>
  <c r="AD246" i="70" s="1"/>
  <c r="N246" i="70"/>
  <c r="O246" i="70" s="1"/>
  <c r="G246" i="70"/>
  <c r="H246" i="70" s="1"/>
  <c r="AX245" i="70"/>
  <c r="AT245" i="70"/>
  <c r="AP245" i="70"/>
  <c r="AL245" i="70"/>
  <c r="AH245" i="70"/>
  <c r="Z245" i="70"/>
  <c r="AC245" i="70"/>
  <c r="AD245" i="70" s="1"/>
  <c r="N245" i="70"/>
  <c r="O245" i="70" s="1"/>
  <c r="G245" i="70"/>
  <c r="H245" i="70"/>
  <c r="AX244" i="70"/>
  <c r="AT244" i="70"/>
  <c r="AP244" i="70"/>
  <c r="AL244" i="70"/>
  <c r="AH244" i="70"/>
  <c r="Z244" i="70"/>
  <c r="AC244" i="70" s="1"/>
  <c r="AD244" i="70" s="1"/>
  <c r="N244" i="70"/>
  <c r="O244" i="70" s="1"/>
  <c r="G244" i="70"/>
  <c r="H244" i="70"/>
  <c r="AX243" i="70"/>
  <c r="AT243" i="70"/>
  <c r="AP243" i="70"/>
  <c r="AL243" i="70"/>
  <c r="AH243" i="70"/>
  <c r="Z243" i="70"/>
  <c r="AC243" i="70"/>
  <c r="AD243" i="70" s="1"/>
  <c r="N243" i="70"/>
  <c r="O243" i="70" s="1"/>
  <c r="G243" i="70"/>
  <c r="H243" i="70"/>
  <c r="AX242" i="70"/>
  <c r="AT242" i="70"/>
  <c r="AP242" i="70"/>
  <c r="AL242" i="70"/>
  <c r="AH242" i="70"/>
  <c r="Z242" i="70"/>
  <c r="AC242" i="70" s="1"/>
  <c r="AD242" i="70" s="1"/>
  <c r="N242" i="70"/>
  <c r="O242" i="70" s="1"/>
  <c r="G242" i="70"/>
  <c r="H242" i="70"/>
  <c r="AX241" i="70"/>
  <c r="AT241" i="70"/>
  <c r="AP241" i="70"/>
  <c r="AL241" i="70"/>
  <c r="AH241" i="70"/>
  <c r="Z241" i="70"/>
  <c r="AC241" i="70" s="1"/>
  <c r="AD241" i="70" s="1"/>
  <c r="N241" i="70"/>
  <c r="O241" i="70" s="1"/>
  <c r="G241" i="70"/>
  <c r="H241" i="70" s="1"/>
  <c r="AX240" i="70"/>
  <c r="AT240" i="70"/>
  <c r="AP240" i="70"/>
  <c r="AL240" i="70"/>
  <c r="AH240" i="70"/>
  <c r="Z240" i="70"/>
  <c r="AC240" i="70"/>
  <c r="AD240" i="70" s="1"/>
  <c r="N240" i="70"/>
  <c r="O240" i="70" s="1"/>
  <c r="G240" i="70"/>
  <c r="H240" i="70"/>
  <c r="AX239" i="70"/>
  <c r="AT239" i="70"/>
  <c r="AP239" i="70"/>
  <c r="AL239" i="70"/>
  <c r="AH239" i="70"/>
  <c r="Z239" i="70"/>
  <c r="AC239" i="70" s="1"/>
  <c r="AD239" i="70" s="1"/>
  <c r="N239" i="70"/>
  <c r="O239" i="70" s="1"/>
  <c r="G239" i="70"/>
  <c r="H239" i="70"/>
  <c r="AX238" i="70"/>
  <c r="AT238" i="70"/>
  <c r="AP238" i="70"/>
  <c r="AL238" i="70"/>
  <c r="AH238" i="70"/>
  <c r="Z238" i="70"/>
  <c r="AC238" i="70"/>
  <c r="AD238" i="70" s="1"/>
  <c r="N238" i="70"/>
  <c r="O238" i="70" s="1"/>
  <c r="G238" i="70"/>
  <c r="H238" i="70" s="1"/>
  <c r="AX237" i="70"/>
  <c r="AT237" i="70"/>
  <c r="AP237" i="70"/>
  <c r="AL237" i="70"/>
  <c r="AH237" i="70"/>
  <c r="Z237" i="70"/>
  <c r="AC237" i="70"/>
  <c r="AD237" i="70" s="1"/>
  <c r="N237" i="70"/>
  <c r="O237" i="70" s="1"/>
  <c r="G237" i="70"/>
  <c r="H237" i="70"/>
  <c r="AX236" i="70"/>
  <c r="AT236" i="70"/>
  <c r="AP236" i="70"/>
  <c r="AL236" i="70"/>
  <c r="AH236" i="70"/>
  <c r="Z236" i="70"/>
  <c r="AC236" i="70" s="1"/>
  <c r="AD236" i="70" s="1"/>
  <c r="N236" i="70"/>
  <c r="O236" i="70" s="1"/>
  <c r="G236" i="70"/>
  <c r="H236" i="70" s="1"/>
  <c r="AX235" i="70"/>
  <c r="AT235" i="70"/>
  <c r="AP235" i="70"/>
  <c r="AL235" i="70"/>
  <c r="AH235" i="70"/>
  <c r="Z235" i="70"/>
  <c r="AC235" i="70" s="1"/>
  <c r="AD235" i="70" s="1"/>
  <c r="N235" i="70"/>
  <c r="O235" i="70" s="1"/>
  <c r="G235" i="70"/>
  <c r="H235" i="70"/>
  <c r="AX234" i="70"/>
  <c r="AT234" i="70"/>
  <c r="AP234" i="70"/>
  <c r="AL234" i="70"/>
  <c r="AH234" i="70"/>
  <c r="Z234" i="70"/>
  <c r="AC234" i="70"/>
  <c r="AD234" i="70" s="1"/>
  <c r="N234" i="70"/>
  <c r="O234" i="70" s="1"/>
  <c r="G234" i="70"/>
  <c r="H234" i="70"/>
  <c r="AX233" i="70"/>
  <c r="AT233" i="70"/>
  <c r="AP233" i="70"/>
  <c r="AL233" i="70"/>
  <c r="AH233" i="70"/>
  <c r="Z233" i="70"/>
  <c r="AC233" i="70"/>
  <c r="AD233" i="70" s="1"/>
  <c r="N233" i="70"/>
  <c r="O233" i="70" s="1"/>
  <c r="G233" i="70"/>
  <c r="H233" i="70"/>
  <c r="AX232" i="70"/>
  <c r="AT232" i="70"/>
  <c r="AP232" i="70"/>
  <c r="AL232" i="70"/>
  <c r="AH232" i="70"/>
  <c r="Z232" i="70"/>
  <c r="AC232" i="70" s="1"/>
  <c r="AD232" i="70" s="1"/>
  <c r="N232" i="70"/>
  <c r="O232" i="70" s="1"/>
  <c r="G232" i="70"/>
  <c r="H232" i="70"/>
  <c r="AX231" i="70"/>
  <c r="AT231" i="70"/>
  <c r="AP231" i="70"/>
  <c r="AL231" i="70"/>
  <c r="AH231" i="70"/>
  <c r="Z231" i="70"/>
  <c r="AC231" i="70"/>
  <c r="AD231" i="70" s="1"/>
  <c r="N231" i="70"/>
  <c r="O231" i="70" s="1"/>
  <c r="G231" i="70"/>
  <c r="H231" i="70"/>
  <c r="AX230" i="70"/>
  <c r="AT230" i="70"/>
  <c r="AP230" i="70"/>
  <c r="AL230" i="70"/>
  <c r="AH230" i="70"/>
  <c r="Z230" i="70"/>
  <c r="AC230" i="70" s="1"/>
  <c r="AD230" i="70" s="1"/>
  <c r="N230" i="70"/>
  <c r="O230" i="70" s="1"/>
  <c r="G230" i="70"/>
  <c r="H230" i="70"/>
  <c r="AX229" i="70"/>
  <c r="AT229" i="70"/>
  <c r="AP229" i="70"/>
  <c r="AL229" i="70"/>
  <c r="AH229" i="70"/>
  <c r="Z229" i="70"/>
  <c r="AC229" i="70"/>
  <c r="AD229" i="70" s="1"/>
  <c r="N229" i="70"/>
  <c r="O229" i="70" s="1"/>
  <c r="G229" i="70"/>
  <c r="H229" i="70" s="1"/>
  <c r="AX228" i="70"/>
  <c r="AT228" i="70"/>
  <c r="AP228" i="70"/>
  <c r="AL228" i="70"/>
  <c r="AH228" i="70"/>
  <c r="Z228" i="70"/>
  <c r="AC228" i="70" s="1"/>
  <c r="AD228" i="70" s="1"/>
  <c r="N228" i="70"/>
  <c r="O228" i="70" s="1"/>
  <c r="G228" i="70"/>
  <c r="H228" i="70" s="1"/>
  <c r="AX227" i="70"/>
  <c r="AT227" i="70"/>
  <c r="AP227" i="70"/>
  <c r="AL227" i="70"/>
  <c r="AH227" i="70"/>
  <c r="Z227" i="70"/>
  <c r="AC227" i="70"/>
  <c r="AD227" i="70" s="1"/>
  <c r="N227" i="70"/>
  <c r="O227" i="70" s="1"/>
  <c r="G227" i="70"/>
  <c r="H227" i="70" s="1"/>
  <c r="AX226" i="70"/>
  <c r="AT226" i="70"/>
  <c r="AP226" i="70"/>
  <c r="AL226" i="70"/>
  <c r="AH226" i="70"/>
  <c r="Z226" i="70"/>
  <c r="AC226" i="70"/>
  <c r="AD226" i="70" s="1"/>
  <c r="N226" i="70"/>
  <c r="O226" i="70" s="1"/>
  <c r="G226" i="70"/>
  <c r="H226" i="70"/>
  <c r="AX225" i="70"/>
  <c r="AT225" i="70"/>
  <c r="AP225" i="70"/>
  <c r="AL225" i="70"/>
  <c r="AH225" i="70"/>
  <c r="Z225" i="70"/>
  <c r="AC225" i="70" s="1"/>
  <c r="AD225" i="70" s="1"/>
  <c r="N225" i="70"/>
  <c r="O225" i="70" s="1"/>
  <c r="G225" i="70"/>
  <c r="H225" i="70"/>
  <c r="AX224" i="70"/>
  <c r="AT224" i="70"/>
  <c r="AP224" i="70"/>
  <c r="AL224" i="70"/>
  <c r="AH224" i="70"/>
  <c r="Z224" i="70"/>
  <c r="AC224" i="70" s="1"/>
  <c r="AD224" i="70" s="1"/>
  <c r="N224" i="70"/>
  <c r="O224" i="70" s="1"/>
  <c r="G224" i="70"/>
  <c r="H224" i="70"/>
  <c r="AX223" i="70"/>
  <c r="AT223" i="70"/>
  <c r="AP223" i="70"/>
  <c r="AL223" i="70"/>
  <c r="AH223" i="70"/>
  <c r="Z223" i="70"/>
  <c r="AC223" i="70" s="1"/>
  <c r="AD223" i="70" s="1"/>
  <c r="N223" i="70"/>
  <c r="O223" i="70" s="1"/>
  <c r="G223" i="70"/>
  <c r="H223" i="70" s="1"/>
  <c r="AX222" i="70"/>
  <c r="AT222" i="70"/>
  <c r="AP222" i="70"/>
  <c r="AL222" i="70"/>
  <c r="AH222" i="70"/>
  <c r="Z222" i="70"/>
  <c r="AC222" i="70" s="1"/>
  <c r="AD222" i="70" s="1"/>
  <c r="N222" i="70"/>
  <c r="O222" i="70" s="1"/>
  <c r="G222" i="70"/>
  <c r="H222" i="70" s="1"/>
  <c r="AX221" i="70"/>
  <c r="AT221" i="70"/>
  <c r="AP221" i="70"/>
  <c r="AL221" i="70"/>
  <c r="AH221" i="70"/>
  <c r="Z221" i="70"/>
  <c r="AC221" i="70"/>
  <c r="AD221" i="70" s="1"/>
  <c r="N221" i="70"/>
  <c r="O221" i="70" s="1"/>
  <c r="G221" i="70"/>
  <c r="H221" i="70"/>
  <c r="AX220" i="70"/>
  <c r="AT220" i="70"/>
  <c r="AP220" i="70"/>
  <c r="AL220" i="70"/>
  <c r="AH220" i="70"/>
  <c r="Z220" i="70"/>
  <c r="AC220" i="70" s="1"/>
  <c r="AD220" i="70" s="1"/>
  <c r="N220" i="70"/>
  <c r="O220" i="70" s="1"/>
  <c r="G220" i="70"/>
  <c r="H220" i="70"/>
  <c r="AX219" i="70"/>
  <c r="AT219" i="70"/>
  <c r="AP219" i="70"/>
  <c r="AL219" i="70"/>
  <c r="AH219" i="70"/>
  <c r="Z219" i="70"/>
  <c r="AC219" i="70" s="1"/>
  <c r="AD219" i="70" s="1"/>
  <c r="N219" i="70"/>
  <c r="O219" i="70" s="1"/>
  <c r="G219" i="70"/>
  <c r="H219" i="70" s="1"/>
  <c r="AX218" i="70"/>
  <c r="AT218" i="70"/>
  <c r="AP218" i="70"/>
  <c r="AL218" i="70"/>
  <c r="AH218" i="70"/>
  <c r="Z218" i="70"/>
  <c r="AC218" i="70"/>
  <c r="AD218" i="70" s="1"/>
  <c r="N218" i="70"/>
  <c r="O218" i="70" s="1"/>
  <c r="G218" i="70"/>
  <c r="H218" i="70" s="1"/>
  <c r="AX217" i="70"/>
  <c r="AT217" i="70"/>
  <c r="AP217" i="70"/>
  <c r="AL217" i="70"/>
  <c r="AH217" i="70"/>
  <c r="Z217" i="70"/>
  <c r="AC217" i="70"/>
  <c r="AD217" i="70" s="1"/>
  <c r="N217" i="70"/>
  <c r="O217" i="70"/>
  <c r="G217" i="70"/>
  <c r="H217" i="70" s="1"/>
  <c r="AX216" i="70"/>
  <c r="AT216" i="70"/>
  <c r="AP216" i="70"/>
  <c r="AL216" i="70"/>
  <c r="AH216" i="70"/>
  <c r="Z216" i="70"/>
  <c r="AC216" i="70"/>
  <c r="AD216" i="70" s="1"/>
  <c r="N216" i="70"/>
  <c r="O216" i="70" s="1"/>
  <c r="G216" i="70"/>
  <c r="H216" i="70" s="1"/>
  <c r="AX215" i="70"/>
  <c r="AT215" i="70"/>
  <c r="AP215" i="70"/>
  <c r="AL215" i="70"/>
  <c r="AH215" i="70"/>
  <c r="Z215" i="70"/>
  <c r="AC215" i="70"/>
  <c r="AD215" i="70"/>
  <c r="N215" i="70"/>
  <c r="O215" i="70" s="1"/>
  <c r="G215" i="70"/>
  <c r="H215" i="70" s="1"/>
  <c r="AX214" i="70"/>
  <c r="AT214" i="70"/>
  <c r="AP214" i="70"/>
  <c r="AL214" i="70"/>
  <c r="AH214" i="70"/>
  <c r="Z214" i="70"/>
  <c r="AC214" i="70"/>
  <c r="AD214" i="70"/>
  <c r="N214" i="70"/>
  <c r="O214" i="70" s="1"/>
  <c r="G214" i="70"/>
  <c r="H214" i="70" s="1"/>
  <c r="AX213" i="70"/>
  <c r="AT213" i="70"/>
  <c r="AP213" i="70"/>
  <c r="AL213" i="70"/>
  <c r="AH213" i="70"/>
  <c r="Z213" i="70"/>
  <c r="AC213" i="70"/>
  <c r="AD213" i="70" s="1"/>
  <c r="N213" i="70"/>
  <c r="O213" i="70" s="1"/>
  <c r="G213" i="70"/>
  <c r="H213" i="70"/>
  <c r="AX212" i="70"/>
  <c r="AT212" i="70"/>
  <c r="AP212" i="70"/>
  <c r="AL212" i="70"/>
  <c r="AH212" i="70"/>
  <c r="Z212" i="70"/>
  <c r="AC212" i="70" s="1"/>
  <c r="AD212" i="70" s="1"/>
  <c r="N212" i="70"/>
  <c r="O212" i="70" s="1"/>
  <c r="G212" i="70"/>
  <c r="H212" i="70" s="1"/>
  <c r="AX211" i="70"/>
  <c r="AT211" i="70"/>
  <c r="AP211" i="70"/>
  <c r="AL211" i="70"/>
  <c r="AH211" i="70"/>
  <c r="Z211" i="70"/>
  <c r="AC211" i="70"/>
  <c r="AD211" i="70" s="1"/>
  <c r="N211" i="70"/>
  <c r="O211" i="70" s="1"/>
  <c r="G211" i="70"/>
  <c r="AX210" i="70"/>
  <c r="AT210" i="70"/>
  <c r="AP210" i="70"/>
  <c r="AL210" i="70"/>
  <c r="AH210" i="70"/>
  <c r="Z210" i="70"/>
  <c r="AC210" i="70" s="1"/>
  <c r="AD210" i="70" s="1"/>
  <c r="N210" i="70"/>
  <c r="O210" i="70" s="1"/>
  <c r="G210" i="70"/>
  <c r="H210" i="70"/>
  <c r="AX209" i="70"/>
  <c r="AT209" i="70"/>
  <c r="AP209" i="70"/>
  <c r="AL209" i="70"/>
  <c r="AH209" i="70"/>
  <c r="Z209" i="70"/>
  <c r="AC209" i="70"/>
  <c r="AD209" i="70" s="1"/>
  <c r="N209" i="70"/>
  <c r="O209" i="70" s="1"/>
  <c r="G209" i="70"/>
  <c r="H209" i="70"/>
  <c r="AX208" i="70"/>
  <c r="AT208" i="70"/>
  <c r="AP208" i="70"/>
  <c r="AL208" i="70"/>
  <c r="AH208" i="70"/>
  <c r="Z208" i="70"/>
  <c r="AC208" i="70"/>
  <c r="AD208" i="70" s="1"/>
  <c r="N208" i="70"/>
  <c r="O208" i="70" s="1"/>
  <c r="G208" i="70"/>
  <c r="H208" i="70"/>
  <c r="AX207" i="70"/>
  <c r="AT207" i="70"/>
  <c r="AP207" i="70"/>
  <c r="AL207" i="70"/>
  <c r="AH207" i="70"/>
  <c r="Z207" i="70"/>
  <c r="AC207" i="70"/>
  <c r="AD207" i="70" s="1"/>
  <c r="N207" i="70"/>
  <c r="O207" i="70" s="1"/>
  <c r="G207" i="70"/>
  <c r="H207" i="70"/>
  <c r="AX206" i="70"/>
  <c r="AT206" i="70"/>
  <c r="AP206" i="70"/>
  <c r="AL206" i="70"/>
  <c r="AH206" i="70"/>
  <c r="Z206" i="70"/>
  <c r="AC206" i="70"/>
  <c r="AD206" i="70" s="1"/>
  <c r="N206" i="70"/>
  <c r="O206" i="70" s="1"/>
  <c r="G206" i="70"/>
  <c r="H206" i="70"/>
  <c r="AX205" i="70"/>
  <c r="AT205" i="70"/>
  <c r="AP205" i="70"/>
  <c r="AL205" i="70"/>
  <c r="AH205" i="70"/>
  <c r="Z205" i="70"/>
  <c r="AC205" i="70"/>
  <c r="AD205" i="70" s="1"/>
  <c r="N205" i="70"/>
  <c r="O205" i="70" s="1"/>
  <c r="G205" i="70"/>
  <c r="H205" i="70"/>
  <c r="AX204" i="70"/>
  <c r="AT204" i="70"/>
  <c r="AP204" i="70"/>
  <c r="AL204" i="70"/>
  <c r="AH204" i="70"/>
  <c r="Z204" i="70"/>
  <c r="AC204" i="70"/>
  <c r="AD204" i="70" s="1"/>
  <c r="N204" i="70"/>
  <c r="O204" i="70" s="1"/>
  <c r="G204" i="70"/>
  <c r="H204" i="70"/>
  <c r="AX203" i="70"/>
  <c r="AT203" i="70"/>
  <c r="AP203" i="70"/>
  <c r="AL203" i="70"/>
  <c r="AH203" i="70"/>
  <c r="Z203" i="70"/>
  <c r="AC203" i="70" s="1"/>
  <c r="AD203" i="70" s="1"/>
  <c r="N203" i="70"/>
  <c r="O203" i="70" s="1"/>
  <c r="G203" i="70"/>
  <c r="H203" i="70" s="1"/>
  <c r="AX202" i="70"/>
  <c r="AT202" i="70"/>
  <c r="AP202" i="70"/>
  <c r="AL202" i="70"/>
  <c r="AH202" i="70"/>
  <c r="Z202" i="70"/>
  <c r="AC202" i="70" s="1"/>
  <c r="AD202" i="70" s="1"/>
  <c r="N202" i="70"/>
  <c r="O202" i="70" s="1"/>
  <c r="G202" i="70"/>
  <c r="H202" i="70"/>
  <c r="AX201" i="70"/>
  <c r="AT201" i="70"/>
  <c r="AP201" i="70"/>
  <c r="AL201" i="70"/>
  <c r="AH201" i="70"/>
  <c r="Z201" i="70"/>
  <c r="AC201" i="70" s="1"/>
  <c r="AD201" i="70" s="1"/>
  <c r="N201" i="70"/>
  <c r="O201" i="70" s="1"/>
  <c r="G201" i="70"/>
  <c r="H201" i="70"/>
  <c r="AX200" i="70"/>
  <c r="AT200" i="70"/>
  <c r="AP200" i="70"/>
  <c r="AL200" i="70"/>
  <c r="AH200" i="70"/>
  <c r="Z200" i="70"/>
  <c r="AC200" i="70" s="1"/>
  <c r="AD200" i="70" s="1"/>
  <c r="N200" i="70"/>
  <c r="O200" i="70" s="1"/>
  <c r="G200" i="70"/>
  <c r="H200" i="70"/>
  <c r="AX199" i="70"/>
  <c r="AT199" i="70"/>
  <c r="AP199" i="70"/>
  <c r="AL199" i="70"/>
  <c r="AH199" i="70"/>
  <c r="Z199" i="70"/>
  <c r="AC199" i="70" s="1"/>
  <c r="AD199" i="70" s="1"/>
  <c r="N199" i="70"/>
  <c r="O199" i="70" s="1"/>
  <c r="G199" i="70"/>
  <c r="H199" i="70"/>
  <c r="AX198" i="70"/>
  <c r="AT198" i="70"/>
  <c r="AP198" i="70"/>
  <c r="AL198" i="70"/>
  <c r="AH198" i="70"/>
  <c r="Z198" i="70"/>
  <c r="AC198" i="70"/>
  <c r="AD198" i="70" s="1"/>
  <c r="N198" i="70"/>
  <c r="O198" i="70" s="1"/>
  <c r="G198" i="70"/>
  <c r="H198" i="70"/>
  <c r="AX197" i="70"/>
  <c r="AT197" i="70"/>
  <c r="AP197" i="70"/>
  <c r="AL197" i="70"/>
  <c r="AH197" i="70"/>
  <c r="Z197" i="70"/>
  <c r="AC197" i="70" s="1"/>
  <c r="AD197" i="70" s="1"/>
  <c r="N197" i="70"/>
  <c r="O197" i="70" s="1"/>
  <c r="G197" i="70"/>
  <c r="H197" i="70"/>
  <c r="AX196" i="70"/>
  <c r="AT196" i="70"/>
  <c r="AP196" i="70"/>
  <c r="AL196" i="70"/>
  <c r="AH196" i="70"/>
  <c r="Z196" i="70"/>
  <c r="AC196" i="70" s="1"/>
  <c r="AD196" i="70" s="1"/>
  <c r="N196" i="70"/>
  <c r="O196" i="70" s="1"/>
  <c r="G196" i="70"/>
  <c r="AX195" i="70"/>
  <c r="AT195" i="70"/>
  <c r="AP195" i="70"/>
  <c r="AL195" i="70"/>
  <c r="AH195" i="70"/>
  <c r="Z195" i="70"/>
  <c r="AC195" i="70" s="1"/>
  <c r="AD195" i="70" s="1"/>
  <c r="N195" i="70"/>
  <c r="O195" i="70"/>
  <c r="G195" i="70"/>
  <c r="H195" i="70" s="1"/>
  <c r="AX194" i="70"/>
  <c r="AT194" i="70"/>
  <c r="AP194" i="70"/>
  <c r="AL194" i="70"/>
  <c r="AH194" i="70"/>
  <c r="Z194" i="70"/>
  <c r="AC194" i="70" s="1"/>
  <c r="AD194" i="70" s="1"/>
  <c r="N194" i="70"/>
  <c r="O194" i="70"/>
  <c r="G194" i="70"/>
  <c r="H194" i="70" s="1"/>
  <c r="AX193" i="70"/>
  <c r="AT193" i="70"/>
  <c r="AP193" i="70"/>
  <c r="AL193" i="70"/>
  <c r="AH193" i="70"/>
  <c r="Z193" i="70"/>
  <c r="AC193" i="70" s="1"/>
  <c r="AD193" i="70" s="1"/>
  <c r="N193" i="70"/>
  <c r="O193" i="70" s="1"/>
  <c r="G193" i="70"/>
  <c r="H193" i="70" s="1"/>
  <c r="AX192" i="70"/>
  <c r="AT192" i="70"/>
  <c r="AP192" i="70"/>
  <c r="AL192" i="70"/>
  <c r="AH192" i="70"/>
  <c r="Z192" i="70"/>
  <c r="AC192" i="70" s="1"/>
  <c r="AD192" i="70" s="1"/>
  <c r="N192" i="70"/>
  <c r="O192" i="70" s="1"/>
  <c r="G192" i="70"/>
  <c r="H192" i="70" s="1"/>
  <c r="AX191" i="70"/>
  <c r="AT191" i="70"/>
  <c r="AP191" i="70"/>
  <c r="AL191" i="70"/>
  <c r="AH191" i="70"/>
  <c r="Z191" i="70"/>
  <c r="AC191" i="70" s="1"/>
  <c r="AD191" i="70" s="1"/>
  <c r="N191" i="70"/>
  <c r="O191" i="70"/>
  <c r="G191" i="70"/>
  <c r="H191" i="70" s="1"/>
  <c r="AX190" i="70"/>
  <c r="AT190" i="70"/>
  <c r="AP190" i="70"/>
  <c r="AL190" i="70"/>
  <c r="AH190" i="70"/>
  <c r="Z190" i="70"/>
  <c r="AC190" i="70" s="1"/>
  <c r="AD190" i="70" s="1"/>
  <c r="N190" i="70"/>
  <c r="O190" i="70" s="1"/>
  <c r="G190" i="70"/>
  <c r="H190" i="70" s="1"/>
  <c r="AX189" i="70"/>
  <c r="AT189" i="70"/>
  <c r="AP189" i="70"/>
  <c r="AL189" i="70"/>
  <c r="AH189" i="70"/>
  <c r="Z189" i="70"/>
  <c r="AC189" i="70"/>
  <c r="AD189" i="70" s="1"/>
  <c r="N189" i="70"/>
  <c r="O189" i="70" s="1"/>
  <c r="G189" i="70"/>
  <c r="H189" i="70" s="1"/>
  <c r="AX188" i="70"/>
  <c r="AT188" i="70"/>
  <c r="AP188" i="70"/>
  <c r="AL188" i="70"/>
  <c r="AH188" i="70"/>
  <c r="Z188" i="70"/>
  <c r="AC188" i="70"/>
  <c r="AD188" i="70" s="1"/>
  <c r="N188" i="70"/>
  <c r="O188" i="70"/>
  <c r="G188" i="70"/>
  <c r="H188" i="70" s="1"/>
  <c r="AX187" i="70"/>
  <c r="AT187" i="70"/>
  <c r="AP187" i="70"/>
  <c r="AL187" i="70"/>
  <c r="AH187" i="70"/>
  <c r="Z187" i="70"/>
  <c r="AC187" i="70"/>
  <c r="AD187" i="70" s="1"/>
  <c r="N187" i="70"/>
  <c r="O187" i="70" s="1"/>
  <c r="G187" i="70"/>
  <c r="H187" i="70"/>
  <c r="AX186" i="70"/>
  <c r="AT186" i="70"/>
  <c r="AP186" i="70"/>
  <c r="AL186" i="70"/>
  <c r="AH186" i="70"/>
  <c r="Z186" i="70"/>
  <c r="AC186" i="70" s="1"/>
  <c r="AD186" i="70" s="1"/>
  <c r="N186" i="70"/>
  <c r="O186" i="70" s="1"/>
  <c r="G186" i="70"/>
  <c r="H186" i="70" s="1"/>
  <c r="AX185" i="70"/>
  <c r="AT185" i="70"/>
  <c r="AP185" i="70"/>
  <c r="AL185" i="70"/>
  <c r="AH185" i="70"/>
  <c r="Z185" i="70"/>
  <c r="AC185" i="70"/>
  <c r="AD185" i="70" s="1"/>
  <c r="N185" i="70"/>
  <c r="O185" i="70" s="1"/>
  <c r="G185" i="70"/>
  <c r="H185" i="70"/>
  <c r="AX184" i="70"/>
  <c r="AT184" i="70"/>
  <c r="AP184" i="70"/>
  <c r="AL184" i="70"/>
  <c r="AH184" i="70"/>
  <c r="Z184" i="70"/>
  <c r="AC184" i="70" s="1"/>
  <c r="AD184" i="70" s="1"/>
  <c r="N184" i="70"/>
  <c r="O184" i="70" s="1"/>
  <c r="G184" i="70"/>
  <c r="H184" i="70"/>
  <c r="AX183" i="70"/>
  <c r="AT183" i="70"/>
  <c r="AP183" i="70"/>
  <c r="AL183" i="70"/>
  <c r="AH183" i="70"/>
  <c r="Z183" i="70"/>
  <c r="AC183" i="70" s="1"/>
  <c r="AD183" i="70" s="1"/>
  <c r="N183" i="70"/>
  <c r="O183" i="70" s="1"/>
  <c r="G183" i="70"/>
  <c r="H183" i="70" s="1"/>
  <c r="AX182" i="70"/>
  <c r="AT182" i="70"/>
  <c r="AP182" i="70"/>
  <c r="AL182" i="70"/>
  <c r="AH182" i="70"/>
  <c r="Z182" i="70"/>
  <c r="AC182" i="70" s="1"/>
  <c r="AD182" i="70" s="1"/>
  <c r="N182" i="70"/>
  <c r="O182" i="70"/>
  <c r="G182" i="70"/>
  <c r="H182" i="70" s="1"/>
  <c r="AX181" i="70"/>
  <c r="AT181" i="70"/>
  <c r="AP181" i="70"/>
  <c r="AL181" i="70"/>
  <c r="AH181" i="70"/>
  <c r="Z181" i="70"/>
  <c r="AC181" i="70" s="1"/>
  <c r="AD181" i="70" s="1"/>
  <c r="N181" i="70"/>
  <c r="O181" i="70" s="1"/>
  <c r="G181" i="70"/>
  <c r="H181" i="70" s="1"/>
  <c r="AX180" i="70"/>
  <c r="AT180" i="70"/>
  <c r="AP180" i="70"/>
  <c r="AL180" i="70"/>
  <c r="AH180" i="70"/>
  <c r="Z180" i="70"/>
  <c r="AC180" i="70" s="1"/>
  <c r="AD180" i="70" s="1"/>
  <c r="N180" i="70"/>
  <c r="O180" i="70" s="1"/>
  <c r="G180" i="70"/>
  <c r="H180" i="70" s="1"/>
  <c r="AX179" i="70"/>
  <c r="AT179" i="70"/>
  <c r="AP179" i="70"/>
  <c r="AL179" i="70"/>
  <c r="AH179" i="70"/>
  <c r="Z179" i="70"/>
  <c r="AC179" i="70" s="1"/>
  <c r="AD179" i="70" s="1"/>
  <c r="N179" i="70"/>
  <c r="O179" i="70" s="1"/>
  <c r="G179" i="70"/>
  <c r="H179" i="70"/>
  <c r="AX178" i="70"/>
  <c r="AT178" i="70"/>
  <c r="AP178" i="70"/>
  <c r="AL178" i="70"/>
  <c r="AH178" i="70"/>
  <c r="Z178" i="70"/>
  <c r="AC178" i="70" s="1"/>
  <c r="AD178" i="70" s="1"/>
  <c r="N178" i="70"/>
  <c r="O178" i="70" s="1"/>
  <c r="G178" i="70"/>
  <c r="H178" i="70"/>
  <c r="AX177" i="70"/>
  <c r="AT177" i="70"/>
  <c r="AP177" i="70"/>
  <c r="AL177" i="70"/>
  <c r="AH177" i="70"/>
  <c r="Z177" i="70"/>
  <c r="AC177" i="70"/>
  <c r="AD177" i="70" s="1"/>
  <c r="N177" i="70"/>
  <c r="O177" i="70" s="1"/>
  <c r="G177" i="70"/>
  <c r="H177" i="70"/>
  <c r="AX176" i="70"/>
  <c r="AT176" i="70"/>
  <c r="AP176" i="70"/>
  <c r="AL176" i="70"/>
  <c r="AH176" i="70"/>
  <c r="Z176" i="70"/>
  <c r="AC176" i="70"/>
  <c r="AD176" i="70" s="1"/>
  <c r="N176" i="70"/>
  <c r="O176" i="70" s="1"/>
  <c r="G176" i="70"/>
  <c r="H176" i="70" s="1"/>
  <c r="AX175" i="70"/>
  <c r="AT175" i="70"/>
  <c r="AP175" i="70"/>
  <c r="AL175" i="70"/>
  <c r="AH175" i="70"/>
  <c r="Z175" i="70"/>
  <c r="AC175" i="70"/>
  <c r="AD175" i="70" s="1"/>
  <c r="N175" i="70"/>
  <c r="O175" i="70" s="1"/>
  <c r="G175" i="70"/>
  <c r="H175" i="70" s="1"/>
  <c r="AX174" i="70"/>
  <c r="AT174" i="70"/>
  <c r="AP174" i="70"/>
  <c r="AL174" i="70"/>
  <c r="AH174" i="70"/>
  <c r="Z174" i="70"/>
  <c r="AC174" i="70" s="1"/>
  <c r="AD174" i="70" s="1"/>
  <c r="N174" i="70"/>
  <c r="O174" i="70" s="1"/>
  <c r="G174" i="70"/>
  <c r="H174" i="70" s="1"/>
  <c r="AX173" i="70"/>
  <c r="AT173" i="70"/>
  <c r="AP173" i="70"/>
  <c r="AL173" i="70"/>
  <c r="AH173" i="70"/>
  <c r="Z173" i="70"/>
  <c r="AC173" i="70" s="1"/>
  <c r="AD173" i="70" s="1"/>
  <c r="N173" i="70"/>
  <c r="O173" i="70" s="1"/>
  <c r="G173" i="70"/>
  <c r="H173" i="70" s="1"/>
  <c r="AX172" i="70"/>
  <c r="AT172" i="70"/>
  <c r="AP172" i="70"/>
  <c r="AL172" i="70"/>
  <c r="AH172" i="70"/>
  <c r="Z172" i="70"/>
  <c r="AC172" i="70" s="1"/>
  <c r="AD172" i="70" s="1"/>
  <c r="N172" i="70"/>
  <c r="O172" i="70" s="1"/>
  <c r="G172" i="70"/>
  <c r="H172" i="70" s="1"/>
  <c r="AX171" i="70"/>
  <c r="AT171" i="70"/>
  <c r="AP171" i="70"/>
  <c r="AL171" i="70"/>
  <c r="AH171" i="70"/>
  <c r="Z171" i="70"/>
  <c r="AC171" i="70" s="1"/>
  <c r="AD171" i="70" s="1"/>
  <c r="N171" i="70"/>
  <c r="O171" i="70" s="1"/>
  <c r="G171" i="70"/>
  <c r="H171" i="70"/>
  <c r="AX170" i="70"/>
  <c r="AT170" i="70"/>
  <c r="AP170" i="70"/>
  <c r="AL170" i="70"/>
  <c r="AH170" i="70"/>
  <c r="Z170" i="70"/>
  <c r="AC170" i="70"/>
  <c r="AD170" i="70" s="1"/>
  <c r="N170" i="70"/>
  <c r="O170" i="70" s="1"/>
  <c r="G170" i="70"/>
  <c r="H170" i="70"/>
  <c r="AX169" i="70"/>
  <c r="AT169" i="70"/>
  <c r="AP169" i="70"/>
  <c r="AL169" i="70"/>
  <c r="AH169" i="70"/>
  <c r="Z169" i="70"/>
  <c r="AC169" i="70"/>
  <c r="AD169" i="70" s="1"/>
  <c r="N169" i="70"/>
  <c r="O169" i="70" s="1"/>
  <c r="G169" i="70"/>
  <c r="H169" i="70"/>
  <c r="AX168" i="70"/>
  <c r="AT168" i="70"/>
  <c r="AP168" i="70"/>
  <c r="AL168" i="70"/>
  <c r="AH168" i="70"/>
  <c r="Z168" i="70"/>
  <c r="AC168" i="70"/>
  <c r="AD168" i="70" s="1"/>
  <c r="N168" i="70"/>
  <c r="O168" i="70" s="1"/>
  <c r="G168" i="70"/>
  <c r="H168" i="70"/>
  <c r="AX167" i="70"/>
  <c r="AT167" i="70"/>
  <c r="AP167" i="70"/>
  <c r="AL167" i="70"/>
  <c r="AH167" i="70"/>
  <c r="Z167" i="70"/>
  <c r="AC167" i="70"/>
  <c r="AD167" i="70" s="1"/>
  <c r="N167" i="70"/>
  <c r="O167" i="70" s="1"/>
  <c r="G167" i="70"/>
  <c r="H167" i="70"/>
  <c r="AX166" i="70"/>
  <c r="AT166" i="70"/>
  <c r="AP166" i="70"/>
  <c r="AL166" i="70"/>
  <c r="AH166" i="70"/>
  <c r="Z166" i="70"/>
  <c r="AC166" i="70"/>
  <c r="AD166" i="70" s="1"/>
  <c r="N166" i="70"/>
  <c r="O166" i="70" s="1"/>
  <c r="G166" i="70"/>
  <c r="H166" i="70"/>
  <c r="AX165" i="70"/>
  <c r="AT165" i="70"/>
  <c r="AP165" i="70"/>
  <c r="AL165" i="70"/>
  <c r="AH165" i="70"/>
  <c r="Z165" i="70"/>
  <c r="AC165" i="70" s="1"/>
  <c r="AD165" i="70" s="1"/>
  <c r="N165" i="70"/>
  <c r="O165" i="70" s="1"/>
  <c r="G165" i="70"/>
  <c r="H165" i="70"/>
  <c r="AX164" i="70"/>
  <c r="AT164" i="70"/>
  <c r="AP164" i="70"/>
  <c r="AL164" i="70"/>
  <c r="AH164" i="70"/>
  <c r="Z164" i="70"/>
  <c r="AC164" i="70"/>
  <c r="AD164" i="70" s="1"/>
  <c r="N164" i="70"/>
  <c r="O164" i="70" s="1"/>
  <c r="G164" i="70"/>
  <c r="H164" i="70" s="1"/>
  <c r="AX163" i="70"/>
  <c r="AT163" i="70"/>
  <c r="AP163" i="70"/>
  <c r="AL163" i="70"/>
  <c r="AH163" i="70"/>
  <c r="Z163" i="70"/>
  <c r="AC163" i="70" s="1"/>
  <c r="AD163" i="70" s="1"/>
  <c r="N163" i="70"/>
  <c r="O163" i="70" s="1"/>
  <c r="G163" i="70"/>
  <c r="H163" i="70" s="1"/>
  <c r="AX162" i="70"/>
  <c r="AT162" i="70"/>
  <c r="AP162" i="70"/>
  <c r="AL162" i="70"/>
  <c r="AH162" i="70"/>
  <c r="Z162" i="70"/>
  <c r="AC162" i="70"/>
  <c r="AD162" i="70" s="1"/>
  <c r="N162" i="70"/>
  <c r="O162" i="70"/>
  <c r="G162" i="70"/>
  <c r="H162" i="70" s="1"/>
  <c r="AX161" i="70"/>
  <c r="AT161" i="70"/>
  <c r="AP161" i="70"/>
  <c r="AL161" i="70"/>
  <c r="AH161" i="70"/>
  <c r="Z161" i="70"/>
  <c r="AC161" i="70" s="1"/>
  <c r="AD161" i="70" s="1"/>
  <c r="N161" i="70"/>
  <c r="O161" i="70" s="1"/>
  <c r="G161" i="70"/>
  <c r="H161" i="70" s="1"/>
  <c r="AX160" i="70"/>
  <c r="AT160" i="70"/>
  <c r="AP160" i="70"/>
  <c r="AL160" i="70"/>
  <c r="AH160" i="70"/>
  <c r="Z160" i="70"/>
  <c r="AC160" i="70"/>
  <c r="AD160" i="70" s="1"/>
  <c r="N160" i="70"/>
  <c r="O160" i="70" s="1"/>
  <c r="G160" i="70"/>
  <c r="H160" i="70" s="1"/>
  <c r="AX159" i="70"/>
  <c r="AT159" i="70"/>
  <c r="AP159" i="70"/>
  <c r="AL159" i="70"/>
  <c r="AH159" i="70"/>
  <c r="Z159" i="70"/>
  <c r="AC159" i="70"/>
  <c r="AD159" i="70" s="1"/>
  <c r="N159" i="70"/>
  <c r="O159" i="70" s="1"/>
  <c r="G159" i="70"/>
  <c r="H159" i="70"/>
  <c r="AX158" i="70"/>
  <c r="AT158" i="70"/>
  <c r="AP158" i="70"/>
  <c r="AL158" i="70"/>
  <c r="AH158" i="70"/>
  <c r="Z158" i="70"/>
  <c r="AC158" i="70" s="1"/>
  <c r="AD158" i="70" s="1"/>
  <c r="N158" i="70"/>
  <c r="O158" i="70" s="1"/>
  <c r="G158" i="70"/>
  <c r="H158" i="70"/>
  <c r="AX157" i="70"/>
  <c r="AT157" i="70"/>
  <c r="AP157" i="70"/>
  <c r="AL157" i="70"/>
  <c r="AH157" i="70"/>
  <c r="Z157" i="70"/>
  <c r="AC157" i="70" s="1"/>
  <c r="AD157" i="70" s="1"/>
  <c r="N157" i="70"/>
  <c r="O157" i="70" s="1"/>
  <c r="G157" i="70"/>
  <c r="H157" i="70"/>
  <c r="AX156" i="70"/>
  <c r="AT156" i="70"/>
  <c r="AP156" i="70"/>
  <c r="AL156" i="70"/>
  <c r="AH156" i="70"/>
  <c r="Z156" i="70"/>
  <c r="AC156" i="70" s="1"/>
  <c r="AD156" i="70" s="1"/>
  <c r="N156" i="70"/>
  <c r="O156" i="70" s="1"/>
  <c r="G156" i="70"/>
  <c r="H156" i="70"/>
  <c r="AX155" i="70"/>
  <c r="AT155" i="70"/>
  <c r="AP155" i="70"/>
  <c r="AL155" i="70"/>
  <c r="AH155" i="70"/>
  <c r="Z155" i="70"/>
  <c r="AC155" i="70" s="1"/>
  <c r="AD155" i="70" s="1"/>
  <c r="N155" i="70"/>
  <c r="O155" i="70" s="1"/>
  <c r="G155" i="70"/>
  <c r="H155" i="70"/>
  <c r="AX154" i="70"/>
  <c r="AT154" i="70"/>
  <c r="AP154" i="70"/>
  <c r="AL154" i="70"/>
  <c r="AH154" i="70"/>
  <c r="Z154" i="70"/>
  <c r="AC154" i="70" s="1"/>
  <c r="AD154" i="70" s="1"/>
  <c r="N154" i="70"/>
  <c r="O154" i="70" s="1"/>
  <c r="G154" i="70"/>
  <c r="H154" i="70"/>
  <c r="AX153" i="70"/>
  <c r="AT153" i="70"/>
  <c r="AP153" i="70"/>
  <c r="AL153" i="70"/>
  <c r="AH153" i="70"/>
  <c r="Z153" i="70"/>
  <c r="AC153" i="70" s="1"/>
  <c r="AD153" i="70" s="1"/>
  <c r="N153" i="70"/>
  <c r="O153" i="70" s="1"/>
  <c r="G153" i="70"/>
  <c r="H153" i="70"/>
  <c r="AX152" i="70"/>
  <c r="AT152" i="70"/>
  <c r="AP152" i="70"/>
  <c r="AL152" i="70"/>
  <c r="AH152" i="70"/>
  <c r="Z152" i="70"/>
  <c r="AC152" i="70" s="1"/>
  <c r="AD152" i="70" s="1"/>
  <c r="N152" i="70"/>
  <c r="O152" i="70" s="1"/>
  <c r="G152" i="70"/>
  <c r="H152" i="70"/>
  <c r="AX151" i="70"/>
  <c r="AT151" i="70"/>
  <c r="AP151" i="70"/>
  <c r="AL151" i="70"/>
  <c r="AH151" i="70"/>
  <c r="Z151" i="70"/>
  <c r="AC151" i="70" s="1"/>
  <c r="AD151" i="70" s="1"/>
  <c r="N151" i="70"/>
  <c r="O151" i="70" s="1"/>
  <c r="G151" i="70"/>
  <c r="H151" i="70"/>
  <c r="AX150" i="70"/>
  <c r="AT150" i="70"/>
  <c r="AP150" i="70"/>
  <c r="AL150" i="70"/>
  <c r="AH150" i="70"/>
  <c r="Z150" i="70"/>
  <c r="AC150" i="70" s="1"/>
  <c r="AD150" i="70" s="1"/>
  <c r="N150" i="70"/>
  <c r="O150" i="70" s="1"/>
  <c r="G150" i="70"/>
  <c r="H150" i="70"/>
  <c r="AX149" i="70"/>
  <c r="AT149" i="70"/>
  <c r="AP149" i="70"/>
  <c r="AL149" i="70"/>
  <c r="AH149" i="70"/>
  <c r="Z149" i="70"/>
  <c r="AC149" i="70" s="1"/>
  <c r="AD149" i="70" s="1"/>
  <c r="N149" i="70"/>
  <c r="O149" i="70" s="1"/>
  <c r="G149" i="70"/>
  <c r="H149" i="70" s="1"/>
  <c r="AX148" i="70"/>
  <c r="AT148" i="70"/>
  <c r="AP148" i="70"/>
  <c r="AL148" i="70"/>
  <c r="AH148" i="70"/>
  <c r="Z148" i="70"/>
  <c r="AC148" i="70" s="1"/>
  <c r="AD148" i="70" s="1"/>
  <c r="N148" i="70"/>
  <c r="O148" i="70" s="1"/>
  <c r="G148" i="70"/>
  <c r="H148" i="70" s="1"/>
  <c r="AX147" i="70"/>
  <c r="AT147" i="70"/>
  <c r="AP147" i="70"/>
  <c r="AL147" i="70"/>
  <c r="AH147" i="70"/>
  <c r="Z147" i="70"/>
  <c r="AC147" i="70" s="1"/>
  <c r="AD147" i="70" s="1"/>
  <c r="N147" i="70"/>
  <c r="O147" i="70"/>
  <c r="G147" i="70"/>
  <c r="H147" i="70" s="1"/>
  <c r="AX146" i="70"/>
  <c r="AT146" i="70"/>
  <c r="AP146" i="70"/>
  <c r="AL146" i="70"/>
  <c r="AH146" i="70"/>
  <c r="Z146" i="70"/>
  <c r="AC146" i="70" s="1"/>
  <c r="AD146" i="70" s="1"/>
  <c r="N146" i="70"/>
  <c r="O146" i="70"/>
  <c r="G146" i="70"/>
  <c r="H146" i="70" s="1"/>
  <c r="AX145" i="70"/>
  <c r="AT145" i="70"/>
  <c r="AP145" i="70"/>
  <c r="AL145" i="70"/>
  <c r="AH145" i="70"/>
  <c r="Z145" i="70"/>
  <c r="AC145" i="70" s="1"/>
  <c r="AD145" i="70" s="1"/>
  <c r="N145" i="70"/>
  <c r="O145" i="70" s="1"/>
  <c r="G145" i="70"/>
  <c r="H145" i="70" s="1"/>
  <c r="AX144" i="70"/>
  <c r="AT144" i="70"/>
  <c r="AP144" i="70"/>
  <c r="AL144" i="70"/>
  <c r="AH144" i="70"/>
  <c r="Z144" i="70"/>
  <c r="AC144" i="70" s="1"/>
  <c r="AD144" i="70" s="1"/>
  <c r="N144" i="70"/>
  <c r="O144" i="70"/>
  <c r="G144" i="70"/>
  <c r="H144" i="70"/>
  <c r="AX143" i="70"/>
  <c r="AT143" i="70"/>
  <c r="AP143" i="70"/>
  <c r="AL143" i="70"/>
  <c r="AH143" i="70"/>
  <c r="Z143" i="70"/>
  <c r="AC143" i="70" s="1"/>
  <c r="AD143" i="70" s="1"/>
  <c r="N143" i="70"/>
  <c r="O143" i="70" s="1"/>
  <c r="G143" i="70"/>
  <c r="H143" i="70" s="1"/>
  <c r="AX142" i="70"/>
  <c r="AT142" i="70"/>
  <c r="AP142" i="70"/>
  <c r="AL142" i="70"/>
  <c r="AH142" i="70"/>
  <c r="AH142" i="83" s="1"/>
  <c r="Z142" i="70"/>
  <c r="AC142" i="70" s="1"/>
  <c r="AD142" i="70" s="1"/>
  <c r="N142" i="70"/>
  <c r="O142" i="70" s="1"/>
  <c r="G142" i="70"/>
  <c r="H142" i="70" s="1"/>
  <c r="AX141" i="70"/>
  <c r="AT141" i="70"/>
  <c r="AP141" i="70"/>
  <c r="AL141" i="70"/>
  <c r="AH141" i="70"/>
  <c r="Z141" i="70"/>
  <c r="AC141" i="70" s="1"/>
  <c r="AD141" i="70" s="1"/>
  <c r="N141" i="70"/>
  <c r="O141" i="70" s="1"/>
  <c r="G141" i="70"/>
  <c r="H141" i="70"/>
  <c r="AX140" i="70"/>
  <c r="AT140" i="70"/>
  <c r="AP140" i="70"/>
  <c r="AL140" i="70"/>
  <c r="AH140" i="70"/>
  <c r="Z140" i="70"/>
  <c r="AC140" i="70" s="1"/>
  <c r="AD140" i="70" s="1"/>
  <c r="N140" i="70"/>
  <c r="O140" i="70" s="1"/>
  <c r="G140" i="70"/>
  <c r="H140" i="70"/>
  <c r="AX139" i="70"/>
  <c r="AT139" i="70"/>
  <c r="AP139" i="70"/>
  <c r="AL139" i="70"/>
  <c r="AH139" i="70"/>
  <c r="Z139" i="70"/>
  <c r="AC139" i="70" s="1"/>
  <c r="AD139" i="70" s="1"/>
  <c r="N139" i="70"/>
  <c r="O139" i="70" s="1"/>
  <c r="G139" i="70"/>
  <c r="H139" i="70"/>
  <c r="AX138" i="70"/>
  <c r="AT138" i="70"/>
  <c r="AP138" i="70"/>
  <c r="AL138" i="70"/>
  <c r="AH138" i="70"/>
  <c r="Z138" i="70"/>
  <c r="AC138" i="70" s="1"/>
  <c r="N138" i="70"/>
  <c r="O138" i="70" s="1"/>
  <c r="G138" i="70"/>
  <c r="H138" i="70"/>
  <c r="AX137" i="70"/>
  <c r="AT137" i="70"/>
  <c r="AP137" i="70"/>
  <c r="AL137" i="70"/>
  <c r="AH137" i="70"/>
  <c r="Z137" i="70"/>
  <c r="AC137" i="70" s="1"/>
  <c r="AD137" i="70" s="1"/>
  <c r="N137" i="70"/>
  <c r="O137" i="70" s="1"/>
  <c r="G137" i="70"/>
  <c r="H137" i="70" s="1"/>
  <c r="AX136" i="70"/>
  <c r="AT136" i="70"/>
  <c r="AP136" i="70"/>
  <c r="AL136" i="70"/>
  <c r="AH136" i="70"/>
  <c r="Z136" i="70"/>
  <c r="AC136" i="70"/>
  <c r="AD136" i="70" s="1"/>
  <c r="N136" i="70"/>
  <c r="O136" i="70" s="1"/>
  <c r="G136" i="70"/>
  <c r="H136" i="70" s="1"/>
  <c r="AX135" i="70"/>
  <c r="AT135" i="70"/>
  <c r="AP135" i="70"/>
  <c r="AL135" i="70"/>
  <c r="AH135" i="70"/>
  <c r="Z135" i="70"/>
  <c r="AC135" i="70" s="1"/>
  <c r="AD135" i="70" s="1"/>
  <c r="N135" i="70"/>
  <c r="O135" i="70" s="1"/>
  <c r="G135" i="70"/>
  <c r="H135" i="70"/>
  <c r="AX134" i="70"/>
  <c r="AT134" i="70"/>
  <c r="AP134" i="70"/>
  <c r="AL134" i="70"/>
  <c r="AH134" i="70"/>
  <c r="Z134" i="70"/>
  <c r="AC134" i="70" s="1"/>
  <c r="N134" i="70"/>
  <c r="O134" i="70"/>
  <c r="G134" i="70"/>
  <c r="H134" i="70"/>
  <c r="AX133" i="70"/>
  <c r="AT133" i="70"/>
  <c r="AP133" i="70"/>
  <c r="AL133" i="70"/>
  <c r="AH133" i="70"/>
  <c r="Z133" i="70"/>
  <c r="AC133" i="70" s="1"/>
  <c r="AD133" i="70" s="1"/>
  <c r="N133" i="70"/>
  <c r="O133" i="70" s="1"/>
  <c r="G133" i="70"/>
  <c r="H133" i="70" s="1"/>
  <c r="AX132" i="70"/>
  <c r="AT132" i="70"/>
  <c r="AP132" i="70"/>
  <c r="AL132" i="70"/>
  <c r="AH132" i="70"/>
  <c r="Z132" i="70"/>
  <c r="AC132" i="70"/>
  <c r="AD132" i="70" s="1"/>
  <c r="N132" i="70"/>
  <c r="O132" i="70"/>
  <c r="G132" i="70"/>
  <c r="H132" i="70" s="1"/>
  <c r="AX131" i="70"/>
  <c r="AT131" i="70"/>
  <c r="AP131" i="70"/>
  <c r="AL131" i="70"/>
  <c r="AH131" i="70"/>
  <c r="Z131" i="70"/>
  <c r="AC131" i="70"/>
  <c r="AD131" i="70" s="1"/>
  <c r="N131" i="70"/>
  <c r="O131" i="70" s="1"/>
  <c r="G131" i="70"/>
  <c r="AX130" i="70"/>
  <c r="AT130" i="70"/>
  <c r="AP130" i="70"/>
  <c r="AL130" i="70"/>
  <c r="AH130" i="70"/>
  <c r="Z130" i="70"/>
  <c r="N130" i="70"/>
  <c r="O130" i="70" s="1"/>
  <c r="G130" i="70"/>
  <c r="H130" i="70" s="1"/>
  <c r="AX129" i="70"/>
  <c r="AT129" i="70"/>
  <c r="AP129" i="70"/>
  <c r="AL129" i="70"/>
  <c r="AH129" i="70"/>
  <c r="Z129" i="70"/>
  <c r="AC129" i="70" s="1"/>
  <c r="N129" i="70"/>
  <c r="O129" i="70" s="1"/>
  <c r="G129" i="70"/>
  <c r="H129" i="70"/>
  <c r="AX128" i="70"/>
  <c r="AT128" i="70"/>
  <c r="AP128" i="70"/>
  <c r="AL128" i="70"/>
  <c r="AH128" i="70"/>
  <c r="Z128" i="70"/>
  <c r="AC128" i="70"/>
  <c r="AD128" i="70" s="1"/>
  <c r="N128" i="70"/>
  <c r="O128" i="70" s="1"/>
  <c r="G128" i="70"/>
  <c r="H128" i="70"/>
  <c r="AX127" i="70"/>
  <c r="AT127" i="70"/>
  <c r="AP127" i="70"/>
  <c r="AL127" i="70"/>
  <c r="AH127" i="70"/>
  <c r="Z127" i="70"/>
  <c r="AC127" i="70"/>
  <c r="AD127" i="70" s="1"/>
  <c r="N127" i="70"/>
  <c r="O127" i="70"/>
  <c r="G127" i="70"/>
  <c r="H127" i="70"/>
  <c r="AX126" i="70"/>
  <c r="AT126" i="70"/>
  <c r="AP126" i="70"/>
  <c r="AL126" i="70"/>
  <c r="AH126" i="70"/>
  <c r="Z126" i="70"/>
  <c r="AC126" i="70"/>
  <c r="AD126" i="70" s="1"/>
  <c r="N126" i="70"/>
  <c r="O126" i="70"/>
  <c r="G126" i="70"/>
  <c r="H126" i="70"/>
  <c r="AX125" i="70"/>
  <c r="AT125" i="70"/>
  <c r="AP125" i="70"/>
  <c r="AL125" i="70"/>
  <c r="AH125" i="70"/>
  <c r="Z125" i="70"/>
  <c r="AC125" i="70"/>
  <c r="AD125" i="70" s="1"/>
  <c r="N125" i="70"/>
  <c r="O125" i="70" s="1"/>
  <c r="G125" i="70"/>
  <c r="H125" i="70"/>
  <c r="AX124" i="70"/>
  <c r="AT124" i="70"/>
  <c r="AP124" i="70"/>
  <c r="AL124" i="70"/>
  <c r="AH124" i="70"/>
  <c r="Z124" i="70"/>
  <c r="AC124" i="70"/>
  <c r="AD124" i="70" s="1"/>
  <c r="N124" i="70"/>
  <c r="O124" i="70" s="1"/>
  <c r="G124" i="70"/>
  <c r="H124" i="70"/>
  <c r="AX123" i="70"/>
  <c r="AT123" i="70"/>
  <c r="AP123" i="70"/>
  <c r="AL123" i="70"/>
  <c r="AH123" i="70"/>
  <c r="Z123" i="70"/>
  <c r="AC123" i="70"/>
  <c r="AD123" i="70" s="1"/>
  <c r="N123" i="70"/>
  <c r="O123" i="70" s="1"/>
  <c r="G123" i="70"/>
  <c r="H123" i="70" s="1"/>
  <c r="AX122" i="70"/>
  <c r="AT122" i="70"/>
  <c r="AP122" i="70"/>
  <c r="AL122" i="70"/>
  <c r="AH122" i="70"/>
  <c r="Z122" i="70"/>
  <c r="AC122" i="70" s="1"/>
  <c r="N122" i="70"/>
  <c r="O122" i="70" s="1"/>
  <c r="G122" i="70"/>
  <c r="H122" i="70"/>
  <c r="AX121" i="70"/>
  <c r="AT121" i="70"/>
  <c r="AP121" i="70"/>
  <c r="AL121" i="70"/>
  <c r="AH121" i="70"/>
  <c r="Z121" i="70"/>
  <c r="AC121" i="70"/>
  <c r="AD121" i="70" s="1"/>
  <c r="N121" i="70"/>
  <c r="O121" i="70" s="1"/>
  <c r="G121" i="70"/>
  <c r="H121" i="70" s="1"/>
  <c r="AX120" i="70"/>
  <c r="AT120" i="70"/>
  <c r="AP120" i="70"/>
  <c r="AL120" i="70"/>
  <c r="AL120" i="83" s="1"/>
  <c r="AH120" i="70"/>
  <c r="Z120" i="70"/>
  <c r="AC120" i="70"/>
  <c r="AD120" i="70" s="1"/>
  <c r="N120" i="70"/>
  <c r="O120" i="70" s="1"/>
  <c r="G120" i="70"/>
  <c r="H120" i="70" s="1"/>
  <c r="AX119" i="70"/>
  <c r="AT119" i="70"/>
  <c r="AP119" i="70"/>
  <c r="AL119" i="70"/>
  <c r="AH119" i="70"/>
  <c r="Z119" i="70"/>
  <c r="AC119" i="70"/>
  <c r="AD119" i="70" s="1"/>
  <c r="N119" i="70"/>
  <c r="O119" i="70" s="1"/>
  <c r="G119" i="70"/>
  <c r="H119" i="70"/>
  <c r="AX118" i="70"/>
  <c r="AT118" i="70"/>
  <c r="AP118" i="70"/>
  <c r="AL118" i="70"/>
  <c r="AH118" i="70"/>
  <c r="AH118" i="83" s="1"/>
  <c r="Z118" i="70"/>
  <c r="AC118" i="70" s="1"/>
  <c r="AD118" i="70" s="1"/>
  <c r="N118" i="70"/>
  <c r="O118" i="70" s="1"/>
  <c r="G118" i="70"/>
  <c r="H118" i="70" s="1"/>
  <c r="AX117" i="70"/>
  <c r="AT117" i="70"/>
  <c r="AP117" i="70"/>
  <c r="AL117" i="70"/>
  <c r="AH117" i="70"/>
  <c r="Z117" i="70"/>
  <c r="AC117" i="70"/>
  <c r="AD117" i="70" s="1"/>
  <c r="N117" i="70"/>
  <c r="O117" i="70" s="1"/>
  <c r="G117" i="70"/>
  <c r="H117" i="70"/>
  <c r="AX116" i="70"/>
  <c r="AT116" i="70"/>
  <c r="AP116" i="70"/>
  <c r="AL116" i="70"/>
  <c r="AH116" i="70"/>
  <c r="Z116" i="70"/>
  <c r="AC116" i="70" s="1"/>
  <c r="AD116" i="70" s="1"/>
  <c r="N116" i="70"/>
  <c r="O116" i="70" s="1"/>
  <c r="G116" i="70"/>
  <c r="H116" i="70"/>
  <c r="AX115" i="70"/>
  <c r="AT115" i="70"/>
  <c r="AP115" i="70"/>
  <c r="AL115" i="70"/>
  <c r="AH115" i="70"/>
  <c r="AH115" i="83" s="1"/>
  <c r="Z115" i="70"/>
  <c r="AC115" i="70" s="1"/>
  <c r="AD115" i="70" s="1"/>
  <c r="N115" i="70"/>
  <c r="O115" i="70"/>
  <c r="G115" i="70"/>
  <c r="H115" i="70"/>
  <c r="AX114" i="70"/>
  <c r="AT114" i="70"/>
  <c r="AP114" i="70"/>
  <c r="AL114" i="70"/>
  <c r="AH114" i="70"/>
  <c r="Z114" i="70"/>
  <c r="AC114" i="70" s="1"/>
  <c r="AD114" i="70" s="1"/>
  <c r="N114" i="70"/>
  <c r="O114" i="70"/>
  <c r="G114" i="70"/>
  <c r="H114" i="70"/>
  <c r="AX113" i="70"/>
  <c r="AT113" i="70"/>
  <c r="AP113" i="70"/>
  <c r="AL113" i="70"/>
  <c r="AH113" i="70"/>
  <c r="Z113" i="70"/>
  <c r="AC113" i="70" s="1"/>
  <c r="AD113" i="70" s="1"/>
  <c r="N113" i="70"/>
  <c r="O113" i="70" s="1"/>
  <c r="G113" i="70"/>
  <c r="H113" i="70"/>
  <c r="AX112" i="70"/>
  <c r="AT112" i="70"/>
  <c r="AP112" i="70"/>
  <c r="AL112" i="70"/>
  <c r="AH112" i="70"/>
  <c r="AH112" i="83" s="1"/>
  <c r="Z112" i="70"/>
  <c r="AC112" i="70" s="1"/>
  <c r="N112" i="70"/>
  <c r="O112" i="70" s="1"/>
  <c r="G112" i="70"/>
  <c r="H112" i="70" s="1"/>
  <c r="AX111" i="70"/>
  <c r="AT111" i="70"/>
  <c r="AP111" i="70"/>
  <c r="AL111" i="70"/>
  <c r="AH111" i="70"/>
  <c r="Z111" i="70"/>
  <c r="Z111" i="83" s="1"/>
  <c r="N111" i="70"/>
  <c r="O111" i="70" s="1"/>
  <c r="G111" i="70"/>
  <c r="H111" i="70"/>
  <c r="AX110" i="70"/>
  <c r="AT110" i="70"/>
  <c r="AP110" i="70"/>
  <c r="AL110" i="70"/>
  <c r="AH110" i="70"/>
  <c r="Z110" i="70"/>
  <c r="AC110" i="70"/>
  <c r="N110" i="70"/>
  <c r="O110" i="70" s="1"/>
  <c r="G110" i="70"/>
  <c r="H110" i="70"/>
  <c r="AX109" i="70"/>
  <c r="AT109" i="70"/>
  <c r="AP109" i="70"/>
  <c r="AL109" i="70"/>
  <c r="AH109" i="70"/>
  <c r="Z109" i="70"/>
  <c r="AC109" i="70"/>
  <c r="AD109" i="70" s="1"/>
  <c r="N109" i="70"/>
  <c r="O109" i="70" s="1"/>
  <c r="G109" i="70"/>
  <c r="H109" i="70"/>
  <c r="AX108" i="70"/>
  <c r="AT108" i="70"/>
  <c r="AP108" i="70"/>
  <c r="AL108" i="70"/>
  <c r="AH108" i="70"/>
  <c r="Z108" i="70"/>
  <c r="AC108" i="70" s="1"/>
  <c r="N108" i="70"/>
  <c r="G108" i="70"/>
  <c r="H108" i="70"/>
  <c r="AX107" i="70"/>
  <c r="AT107" i="70"/>
  <c r="AP107" i="70"/>
  <c r="AL107" i="70"/>
  <c r="AH107" i="70"/>
  <c r="Z107" i="70"/>
  <c r="AC107" i="70" s="1"/>
  <c r="N107" i="70"/>
  <c r="O107" i="70" s="1"/>
  <c r="G107" i="70"/>
  <c r="H107" i="70"/>
  <c r="AX106" i="70"/>
  <c r="AT106" i="70"/>
  <c r="AP106" i="70"/>
  <c r="AL106" i="70"/>
  <c r="AH106" i="70"/>
  <c r="Z106" i="70"/>
  <c r="AC106" i="70" s="1"/>
  <c r="AD106" i="70" s="1"/>
  <c r="N106" i="70"/>
  <c r="O106" i="70" s="1"/>
  <c r="G106" i="70"/>
  <c r="H106" i="70"/>
  <c r="AX105" i="70"/>
  <c r="AT105" i="70"/>
  <c r="AP105" i="70"/>
  <c r="AL105" i="70"/>
  <c r="AH105" i="70"/>
  <c r="Z105" i="70"/>
  <c r="AC105" i="70"/>
  <c r="AD105" i="70" s="1"/>
  <c r="N105" i="70"/>
  <c r="O105" i="70" s="1"/>
  <c r="G105" i="70"/>
  <c r="H105" i="70"/>
  <c r="AX104" i="70"/>
  <c r="AT104" i="70"/>
  <c r="AP104" i="70"/>
  <c r="AL104" i="70"/>
  <c r="AH104" i="70"/>
  <c r="Z104" i="70"/>
  <c r="N104" i="70"/>
  <c r="O104" i="70"/>
  <c r="G104" i="70"/>
  <c r="H104" i="70" s="1"/>
  <c r="AX103" i="70"/>
  <c r="AT103" i="70"/>
  <c r="AP103" i="70"/>
  <c r="AL103" i="70"/>
  <c r="AH103" i="70"/>
  <c r="Z103" i="70"/>
  <c r="AC103" i="70"/>
  <c r="AD103" i="70" s="1"/>
  <c r="N103" i="70"/>
  <c r="O103" i="70" s="1"/>
  <c r="G103" i="70"/>
  <c r="AX102" i="70"/>
  <c r="AT102" i="70"/>
  <c r="AP102" i="70"/>
  <c r="AL102" i="70"/>
  <c r="AH102" i="70"/>
  <c r="Z102" i="70"/>
  <c r="AC102" i="70" s="1"/>
  <c r="AD102" i="70" s="1"/>
  <c r="N102" i="70"/>
  <c r="O102" i="70" s="1"/>
  <c r="G102" i="70"/>
  <c r="G102" i="83" s="1"/>
  <c r="AX101" i="70"/>
  <c r="AT101" i="70"/>
  <c r="AP101" i="70"/>
  <c r="AL101" i="70"/>
  <c r="AH101" i="70"/>
  <c r="Z101" i="70"/>
  <c r="AC101" i="70" s="1"/>
  <c r="AD101" i="70" s="1"/>
  <c r="N101" i="70"/>
  <c r="O101" i="70" s="1"/>
  <c r="G101" i="70"/>
  <c r="H101" i="70" s="1"/>
  <c r="AX100" i="70"/>
  <c r="AT100" i="70"/>
  <c r="AP100" i="70"/>
  <c r="AL100" i="70"/>
  <c r="AH100" i="70"/>
  <c r="Z100" i="70"/>
  <c r="AC100" i="70" s="1"/>
  <c r="N100" i="70"/>
  <c r="O100" i="70" s="1"/>
  <c r="G100" i="70"/>
  <c r="H100" i="70" s="1"/>
  <c r="AX99" i="70"/>
  <c r="AT99" i="70"/>
  <c r="AP99" i="70"/>
  <c r="AL99" i="70"/>
  <c r="AH99" i="70"/>
  <c r="Z99" i="70"/>
  <c r="AC99" i="70" s="1"/>
  <c r="AD99" i="70" s="1"/>
  <c r="N99" i="70"/>
  <c r="O99" i="70" s="1"/>
  <c r="G99" i="70"/>
  <c r="H99" i="70" s="1"/>
  <c r="AX98" i="70"/>
  <c r="AT98" i="70"/>
  <c r="AP98" i="70"/>
  <c r="AL98" i="70"/>
  <c r="AH98" i="70"/>
  <c r="Z98" i="70"/>
  <c r="AC98" i="70" s="1"/>
  <c r="N98" i="70"/>
  <c r="O98" i="70" s="1"/>
  <c r="G98" i="70"/>
  <c r="AX97" i="70"/>
  <c r="AT97" i="70"/>
  <c r="AP97" i="70"/>
  <c r="AL97" i="70"/>
  <c r="AH97" i="70"/>
  <c r="Z97" i="70"/>
  <c r="AC97" i="70" s="1"/>
  <c r="N97" i="70"/>
  <c r="O97" i="70" s="1"/>
  <c r="G97" i="70"/>
  <c r="H97" i="70"/>
  <c r="AX96" i="70"/>
  <c r="AT96" i="70"/>
  <c r="AP96" i="70"/>
  <c r="AL96" i="70"/>
  <c r="AH96" i="70"/>
  <c r="Z96" i="70"/>
  <c r="AC96" i="70"/>
  <c r="AD96" i="70" s="1"/>
  <c r="N96" i="70"/>
  <c r="O96" i="70" s="1"/>
  <c r="G96" i="70"/>
  <c r="H96" i="70" s="1"/>
  <c r="AX95" i="70"/>
  <c r="AT95" i="70"/>
  <c r="AP95" i="70"/>
  <c r="AL95" i="70"/>
  <c r="AH95" i="70"/>
  <c r="Z95" i="70"/>
  <c r="AC95" i="70" s="1"/>
  <c r="AD95" i="70" s="1"/>
  <c r="N95" i="70"/>
  <c r="O95" i="70" s="1"/>
  <c r="G95" i="70"/>
  <c r="H95" i="70"/>
  <c r="AX94" i="70"/>
  <c r="AT94" i="70"/>
  <c r="AP94" i="70"/>
  <c r="AL94" i="70"/>
  <c r="AH94" i="70"/>
  <c r="Z94" i="70"/>
  <c r="AC94" i="70"/>
  <c r="AD94" i="70" s="1"/>
  <c r="N94" i="70"/>
  <c r="O94" i="70"/>
  <c r="G94" i="70"/>
  <c r="H94" i="70"/>
  <c r="AX93" i="70"/>
  <c r="AT93" i="70"/>
  <c r="AP93" i="70"/>
  <c r="AL93" i="70"/>
  <c r="AH93" i="70"/>
  <c r="Z93" i="70"/>
  <c r="AC93" i="70"/>
  <c r="AD93" i="70" s="1"/>
  <c r="N93" i="70"/>
  <c r="O93" i="70" s="1"/>
  <c r="G93" i="70"/>
  <c r="H93" i="70" s="1"/>
  <c r="AX92" i="70"/>
  <c r="AT92" i="70"/>
  <c r="AP92" i="70"/>
  <c r="AL92" i="70"/>
  <c r="AH92" i="70"/>
  <c r="Z92" i="70"/>
  <c r="AC92" i="70" s="1"/>
  <c r="AD92" i="70" s="1"/>
  <c r="N92" i="70"/>
  <c r="O92" i="70"/>
  <c r="G92" i="70"/>
  <c r="H92" i="70"/>
  <c r="AX91" i="70"/>
  <c r="AT91" i="70"/>
  <c r="AP91" i="70"/>
  <c r="AL91" i="70"/>
  <c r="AH91" i="70"/>
  <c r="Z91" i="70"/>
  <c r="AC91" i="70"/>
  <c r="AD91" i="70" s="1"/>
  <c r="N91" i="70"/>
  <c r="O91" i="70" s="1"/>
  <c r="G91" i="70"/>
  <c r="H91" i="70" s="1"/>
  <c r="AX90" i="70"/>
  <c r="AT90" i="70"/>
  <c r="AP90" i="70"/>
  <c r="AL90" i="70"/>
  <c r="AH90" i="70"/>
  <c r="Z90" i="70"/>
  <c r="AC90" i="70" s="1"/>
  <c r="N90" i="70"/>
  <c r="O90" i="70" s="1"/>
  <c r="G90" i="70"/>
  <c r="H90" i="70" s="1"/>
  <c r="AX89" i="70"/>
  <c r="AT89" i="70"/>
  <c r="AP89" i="70"/>
  <c r="AL89" i="70"/>
  <c r="AH89" i="70"/>
  <c r="Z89" i="70"/>
  <c r="AC89" i="70" s="1"/>
  <c r="AD89" i="70" s="1"/>
  <c r="N89" i="70"/>
  <c r="O89" i="70" s="1"/>
  <c r="G89" i="70"/>
  <c r="H89" i="70" s="1"/>
  <c r="AX88" i="70"/>
  <c r="AT88" i="70"/>
  <c r="AP88" i="70"/>
  <c r="AL88" i="70"/>
  <c r="AH88" i="70"/>
  <c r="Z88" i="70"/>
  <c r="AC88" i="70" s="1"/>
  <c r="N88" i="70"/>
  <c r="O88" i="70" s="1"/>
  <c r="G88" i="70"/>
  <c r="H88" i="70" s="1"/>
  <c r="AX87" i="70"/>
  <c r="AT87" i="70"/>
  <c r="AP87" i="70"/>
  <c r="AL87" i="70"/>
  <c r="AH87" i="70"/>
  <c r="Z87" i="70"/>
  <c r="AC87" i="70" s="1"/>
  <c r="N87" i="70"/>
  <c r="O87" i="70" s="1"/>
  <c r="G87" i="70"/>
  <c r="H87" i="70" s="1"/>
  <c r="AX86" i="70"/>
  <c r="AT86" i="70"/>
  <c r="AP86" i="70"/>
  <c r="AL86" i="70"/>
  <c r="AH86" i="70"/>
  <c r="Z86" i="70"/>
  <c r="AC86" i="70" s="1"/>
  <c r="AD86" i="70" s="1"/>
  <c r="N86" i="70"/>
  <c r="O86" i="70" s="1"/>
  <c r="G86" i="70"/>
  <c r="H86" i="70" s="1"/>
  <c r="AX85" i="70"/>
  <c r="AT85" i="70"/>
  <c r="AP85" i="70"/>
  <c r="AL85" i="70"/>
  <c r="AH85" i="70"/>
  <c r="Z85" i="70"/>
  <c r="AC85" i="70" s="1"/>
  <c r="N85" i="70"/>
  <c r="O85" i="70" s="1"/>
  <c r="G85" i="70"/>
  <c r="H85" i="70"/>
  <c r="AX84" i="70"/>
  <c r="AT84" i="70"/>
  <c r="AP84" i="70"/>
  <c r="AL84" i="70"/>
  <c r="AH84" i="70"/>
  <c r="Z84" i="70"/>
  <c r="AC84" i="70"/>
  <c r="AD84" i="70" s="1"/>
  <c r="N84" i="70"/>
  <c r="O84" i="70" s="1"/>
  <c r="G84" i="70"/>
  <c r="H84" i="70"/>
  <c r="AX83" i="70"/>
  <c r="AT83" i="70"/>
  <c r="AP83" i="70"/>
  <c r="AL83" i="70"/>
  <c r="AH83" i="70"/>
  <c r="Z83" i="70"/>
  <c r="AC83" i="70"/>
  <c r="AD83" i="70" s="1"/>
  <c r="N83" i="70"/>
  <c r="O83" i="70" s="1"/>
  <c r="G83" i="70"/>
  <c r="H83" i="70" s="1"/>
  <c r="AX82" i="70"/>
  <c r="AT82" i="70"/>
  <c r="AP82" i="70"/>
  <c r="AL82" i="70"/>
  <c r="AL82" i="83" s="1"/>
  <c r="AH82" i="70"/>
  <c r="Z82" i="70"/>
  <c r="AC82" i="70"/>
  <c r="AD82" i="70" s="1"/>
  <c r="N82" i="70"/>
  <c r="O82" i="70" s="1"/>
  <c r="G82" i="70"/>
  <c r="H82" i="70" s="1"/>
  <c r="AX81" i="70"/>
  <c r="AT81" i="70"/>
  <c r="AP81" i="70"/>
  <c r="AL81" i="70"/>
  <c r="AL81" i="83" s="1"/>
  <c r="AH81" i="70"/>
  <c r="Z81" i="70"/>
  <c r="AC81" i="70"/>
  <c r="AD81" i="70" s="1"/>
  <c r="N81" i="70"/>
  <c r="O81" i="70" s="1"/>
  <c r="G81" i="70"/>
  <c r="H81" i="70"/>
  <c r="AX80" i="70"/>
  <c r="AT80" i="70"/>
  <c r="AP80" i="70"/>
  <c r="AL80" i="70"/>
  <c r="AH80" i="70"/>
  <c r="AH80" i="83" s="1"/>
  <c r="Z80" i="70"/>
  <c r="AC80" i="70" s="1"/>
  <c r="AD80" i="70" s="1"/>
  <c r="N80" i="70"/>
  <c r="O80" i="70" s="1"/>
  <c r="G80" i="70"/>
  <c r="H80" i="70" s="1"/>
  <c r="AX79" i="70"/>
  <c r="AT79" i="70"/>
  <c r="AP79" i="70"/>
  <c r="AL79" i="70"/>
  <c r="AH79" i="70"/>
  <c r="Z79" i="70"/>
  <c r="AC79" i="70"/>
  <c r="AD79" i="70" s="1"/>
  <c r="N79" i="70"/>
  <c r="O79" i="70" s="1"/>
  <c r="G79" i="70"/>
  <c r="H79" i="70"/>
  <c r="AX78" i="70"/>
  <c r="AT78" i="70"/>
  <c r="AP78" i="70"/>
  <c r="AL78" i="70"/>
  <c r="AH78" i="70"/>
  <c r="Z78" i="70"/>
  <c r="AC78" i="70"/>
  <c r="AD78" i="70"/>
  <c r="N78" i="70"/>
  <c r="O78" i="70" s="1"/>
  <c r="G78" i="70"/>
  <c r="H78" i="70"/>
  <c r="AX77" i="70"/>
  <c r="AT77" i="70"/>
  <c r="AP77" i="70"/>
  <c r="AL77" i="70"/>
  <c r="AH77" i="70"/>
  <c r="AH77" i="83" s="1"/>
  <c r="Z77" i="70"/>
  <c r="AC77" i="70"/>
  <c r="AD77" i="70" s="1"/>
  <c r="N77" i="70"/>
  <c r="O77" i="70"/>
  <c r="G77" i="70"/>
  <c r="H77" i="70"/>
  <c r="AX76" i="70"/>
  <c r="AT76" i="70"/>
  <c r="AP76" i="70"/>
  <c r="AL76" i="70"/>
  <c r="AH76" i="70"/>
  <c r="AH76" i="83" s="1"/>
  <c r="Z76" i="70"/>
  <c r="AC76" i="70"/>
  <c r="AD76" i="70" s="1"/>
  <c r="N76" i="70"/>
  <c r="O76" i="70"/>
  <c r="G76" i="70"/>
  <c r="H76" i="70"/>
  <c r="AX75" i="70"/>
  <c r="AT75" i="70"/>
  <c r="AP75" i="70"/>
  <c r="AL75" i="70"/>
  <c r="AH75" i="70"/>
  <c r="Z75" i="70"/>
  <c r="AC75" i="70"/>
  <c r="AD75" i="70" s="1"/>
  <c r="N75" i="70"/>
  <c r="O75" i="70" s="1"/>
  <c r="G75" i="70"/>
  <c r="H75" i="70"/>
  <c r="AX74" i="70"/>
  <c r="AT74" i="70"/>
  <c r="AP74" i="70"/>
  <c r="AL74" i="70"/>
  <c r="AH74" i="70"/>
  <c r="Z74" i="70"/>
  <c r="AC74" i="70"/>
  <c r="AD74" i="70" s="1"/>
  <c r="N74" i="70"/>
  <c r="O74" i="70" s="1"/>
  <c r="G74" i="70"/>
  <c r="H74" i="70"/>
  <c r="AX73" i="70"/>
  <c r="AT73" i="70"/>
  <c r="AP73" i="70"/>
  <c r="AL73" i="70"/>
  <c r="AH73" i="70"/>
  <c r="Z73" i="70"/>
  <c r="AC73" i="70"/>
  <c r="AD73" i="70" s="1"/>
  <c r="N73" i="70"/>
  <c r="O73" i="70" s="1"/>
  <c r="G73" i="70"/>
  <c r="H73" i="70" s="1"/>
  <c r="AX72" i="70"/>
  <c r="AT72" i="70"/>
  <c r="AP72" i="70"/>
  <c r="AL72" i="70"/>
  <c r="AH72" i="70"/>
  <c r="Z72" i="70"/>
  <c r="Z72" i="83" s="1"/>
  <c r="N72" i="70"/>
  <c r="O72" i="70" s="1"/>
  <c r="G72" i="70"/>
  <c r="H72" i="70" s="1"/>
  <c r="AX71" i="70"/>
  <c r="AT71" i="70"/>
  <c r="AP71" i="70"/>
  <c r="AL71" i="70"/>
  <c r="AH71" i="70"/>
  <c r="Z71" i="70"/>
  <c r="Z71" i="83" s="1"/>
  <c r="N71" i="70"/>
  <c r="O71" i="70" s="1"/>
  <c r="G71" i="70"/>
  <c r="H71" i="70"/>
  <c r="AX70" i="70"/>
  <c r="AT70" i="70"/>
  <c r="AP70" i="70"/>
  <c r="AL70" i="70"/>
  <c r="AH70" i="70"/>
  <c r="Z70" i="70"/>
  <c r="AC70" i="70"/>
  <c r="AD70" i="70" s="1"/>
  <c r="N70" i="70"/>
  <c r="O70" i="70"/>
  <c r="G70" i="70"/>
  <c r="H70" i="70"/>
  <c r="AX69" i="70"/>
  <c r="AT69" i="70"/>
  <c r="AP69" i="70"/>
  <c r="AL69" i="70"/>
  <c r="AH69" i="70"/>
  <c r="Z69" i="70"/>
  <c r="AC69" i="70"/>
  <c r="AD69" i="70" s="1"/>
  <c r="N69" i="70"/>
  <c r="O69" i="70" s="1"/>
  <c r="G69" i="70"/>
  <c r="H69" i="70" s="1"/>
  <c r="AX68" i="70"/>
  <c r="AT68" i="70"/>
  <c r="AP68" i="70"/>
  <c r="AL68" i="70"/>
  <c r="AH68" i="70"/>
  <c r="Z68" i="70"/>
  <c r="AC68" i="70" s="1"/>
  <c r="AD68" i="70" s="1"/>
  <c r="N68" i="70"/>
  <c r="O68" i="70"/>
  <c r="G68" i="70"/>
  <c r="H68" i="70"/>
  <c r="AX67" i="70"/>
  <c r="AT67" i="70"/>
  <c r="AP67" i="70"/>
  <c r="AL67" i="70"/>
  <c r="AH67" i="70"/>
  <c r="Z67" i="70"/>
  <c r="AC67" i="70"/>
  <c r="AD67" i="70" s="1"/>
  <c r="N67" i="70"/>
  <c r="O67" i="70" s="1"/>
  <c r="G67" i="70"/>
  <c r="H67" i="70" s="1"/>
  <c r="AX66" i="70"/>
  <c r="AT66" i="70"/>
  <c r="AP66" i="70"/>
  <c r="AL66" i="70"/>
  <c r="AH66" i="70"/>
  <c r="Z66" i="70"/>
  <c r="AC66" i="70" s="1"/>
  <c r="N66" i="70"/>
  <c r="O66" i="70" s="1"/>
  <c r="G66" i="70"/>
  <c r="H66" i="70" s="1"/>
  <c r="AX65" i="70"/>
  <c r="AT65" i="70"/>
  <c r="AP65" i="70"/>
  <c r="AL65" i="70"/>
  <c r="AH65" i="70"/>
  <c r="Z65" i="70"/>
  <c r="AC65" i="70" s="1"/>
  <c r="AD65" i="70" s="1"/>
  <c r="N65" i="70"/>
  <c r="O65" i="70" s="1"/>
  <c r="G65" i="70"/>
  <c r="H65" i="70" s="1"/>
  <c r="AX64" i="70"/>
  <c r="AT64" i="70"/>
  <c r="AP64" i="70"/>
  <c r="AL64" i="70"/>
  <c r="AH64" i="70"/>
  <c r="Z64" i="70"/>
  <c r="AC64" i="70" s="1"/>
  <c r="AD64" i="70" s="1"/>
  <c r="N64" i="70"/>
  <c r="O64" i="70" s="1"/>
  <c r="G64" i="70"/>
  <c r="H64" i="70" s="1"/>
  <c r="AX63" i="70"/>
  <c r="AT63" i="70"/>
  <c r="AP63" i="70"/>
  <c r="AL63" i="70"/>
  <c r="AH63" i="70"/>
  <c r="Z63" i="70"/>
  <c r="AC63" i="70" s="1"/>
  <c r="N63" i="70"/>
  <c r="O63" i="70" s="1"/>
  <c r="G63" i="70"/>
  <c r="H63" i="70" s="1"/>
  <c r="AX62" i="70"/>
  <c r="AT62" i="70"/>
  <c r="AP62" i="70"/>
  <c r="AL62" i="70"/>
  <c r="AH62" i="70"/>
  <c r="Z62" i="70"/>
  <c r="AC62" i="70" s="1"/>
  <c r="N62" i="70"/>
  <c r="O62" i="70" s="1"/>
  <c r="G62" i="70"/>
  <c r="H62" i="70"/>
  <c r="AX61" i="70"/>
  <c r="AT61" i="70"/>
  <c r="AP61" i="70"/>
  <c r="AL61" i="70"/>
  <c r="AH61" i="70"/>
  <c r="Z61" i="70"/>
  <c r="AC61" i="70"/>
  <c r="AD61" i="70" s="1"/>
  <c r="N61" i="70"/>
  <c r="O61" i="70" s="1"/>
  <c r="G61" i="70"/>
  <c r="H61" i="70" s="1"/>
  <c r="AX60" i="70"/>
  <c r="AT60" i="70"/>
  <c r="AP60" i="70"/>
  <c r="AL60" i="70"/>
  <c r="AH60" i="70"/>
  <c r="Z60" i="70"/>
  <c r="AC60" i="70" s="1"/>
  <c r="N60" i="70"/>
  <c r="O60" i="70" s="1"/>
  <c r="G60" i="70"/>
  <c r="H60" i="70" s="1"/>
  <c r="AX59" i="70"/>
  <c r="AT59" i="70"/>
  <c r="AP59" i="70"/>
  <c r="AL59" i="70"/>
  <c r="AH59" i="70"/>
  <c r="Z59" i="70"/>
  <c r="AC59" i="70" s="1"/>
  <c r="AD59" i="70" s="1"/>
  <c r="N59" i="70"/>
  <c r="O59" i="70" s="1"/>
  <c r="G59" i="70"/>
  <c r="H59" i="70" s="1"/>
  <c r="AX58" i="70"/>
  <c r="AT58" i="70"/>
  <c r="AP58" i="70"/>
  <c r="AL58" i="70"/>
  <c r="AH58" i="70"/>
  <c r="Z58" i="70"/>
  <c r="AC58" i="70"/>
  <c r="AD58" i="70" s="1"/>
  <c r="N58" i="70"/>
  <c r="O58" i="70"/>
  <c r="G58" i="70"/>
  <c r="H58" i="70" s="1"/>
  <c r="AX57" i="70"/>
  <c r="AT57" i="70"/>
  <c r="AP57" i="70"/>
  <c r="AL57" i="70"/>
  <c r="AH57" i="70"/>
  <c r="Z57" i="70"/>
  <c r="AC57" i="70"/>
  <c r="AD57" i="70" s="1"/>
  <c r="N57" i="70"/>
  <c r="O57" i="70" s="1"/>
  <c r="G57" i="70"/>
  <c r="AX56" i="70"/>
  <c r="AT56" i="70"/>
  <c r="AP56" i="70"/>
  <c r="AL56" i="70"/>
  <c r="AH56" i="70"/>
  <c r="Z56" i="70"/>
  <c r="AC56" i="70" s="1"/>
  <c r="AD56" i="70" s="1"/>
  <c r="N56" i="70"/>
  <c r="O56" i="70"/>
  <c r="G56" i="70"/>
  <c r="H56" i="70" s="1"/>
  <c r="AX55" i="70"/>
  <c r="AT55" i="70"/>
  <c r="AP55" i="70"/>
  <c r="AL55" i="70"/>
  <c r="AH55" i="70"/>
  <c r="Z55" i="70"/>
  <c r="AC55" i="70"/>
  <c r="AD55" i="70" s="1"/>
  <c r="N55" i="70"/>
  <c r="O55" i="70" s="1"/>
  <c r="G55" i="70"/>
  <c r="G55" i="83" s="1"/>
  <c r="AX54" i="70"/>
  <c r="AT54" i="70"/>
  <c r="AP54" i="70"/>
  <c r="AL54" i="70"/>
  <c r="AH54" i="70"/>
  <c r="Z54" i="70"/>
  <c r="AC54" i="70" s="1"/>
  <c r="AD54" i="70" s="1"/>
  <c r="N54" i="70"/>
  <c r="O54" i="70" s="1"/>
  <c r="G54" i="70"/>
  <c r="AX53" i="70"/>
  <c r="AT53" i="70"/>
  <c r="AP53" i="70"/>
  <c r="AL53" i="70"/>
  <c r="AH53" i="70"/>
  <c r="Z53" i="70"/>
  <c r="AC53" i="70" s="1"/>
  <c r="AD53" i="70" s="1"/>
  <c r="N53" i="70"/>
  <c r="O53" i="70" s="1"/>
  <c r="G53" i="70"/>
  <c r="AX52" i="70"/>
  <c r="AT52" i="70"/>
  <c r="AP52" i="70"/>
  <c r="AL52" i="70"/>
  <c r="AH52" i="70"/>
  <c r="Z52" i="70"/>
  <c r="AC52" i="70" s="1"/>
  <c r="N52" i="70"/>
  <c r="O52" i="70" s="1"/>
  <c r="G52" i="70"/>
  <c r="AX51" i="70"/>
  <c r="AT51" i="70"/>
  <c r="AP51" i="70"/>
  <c r="AL51" i="70"/>
  <c r="AH51" i="70"/>
  <c r="Z51" i="70"/>
  <c r="AC51" i="70" s="1"/>
  <c r="N51" i="70"/>
  <c r="O51" i="70" s="1"/>
  <c r="G51" i="70"/>
  <c r="AX50" i="70"/>
  <c r="AT50" i="70"/>
  <c r="AP50" i="70"/>
  <c r="AL50" i="70"/>
  <c r="AH50" i="70"/>
  <c r="Z50" i="70"/>
  <c r="AC50" i="70" s="1"/>
  <c r="N50" i="70"/>
  <c r="O50" i="70" s="1"/>
  <c r="G50" i="70"/>
  <c r="AX49" i="70"/>
  <c r="AT49" i="70"/>
  <c r="AP49" i="70"/>
  <c r="AL49" i="70"/>
  <c r="AH49" i="70"/>
  <c r="Z49" i="70"/>
  <c r="AC49" i="70" s="1"/>
  <c r="AD49" i="70" s="1"/>
  <c r="N49" i="70"/>
  <c r="O49" i="70" s="1"/>
  <c r="G49" i="70"/>
  <c r="H49" i="70"/>
  <c r="AX48" i="70"/>
  <c r="AT48" i="70"/>
  <c r="AP48" i="70"/>
  <c r="AL48" i="70"/>
  <c r="AH48" i="70"/>
  <c r="Z48" i="70"/>
  <c r="AC48" i="70"/>
  <c r="AD48" i="70" s="1"/>
  <c r="N48" i="70"/>
  <c r="O48" i="70" s="1"/>
  <c r="G48" i="70"/>
  <c r="H48" i="70"/>
  <c r="AX47" i="70"/>
  <c r="AT47" i="70"/>
  <c r="AP47" i="70"/>
  <c r="AL47" i="70"/>
  <c r="AH47" i="70"/>
  <c r="Z47" i="70"/>
  <c r="AC47" i="70"/>
  <c r="AD47" i="70" s="1"/>
  <c r="N47" i="70"/>
  <c r="O47" i="70" s="1"/>
  <c r="G47" i="70"/>
  <c r="H47" i="70" s="1"/>
  <c r="AX46" i="70"/>
  <c r="AT46" i="70"/>
  <c r="AP46" i="70"/>
  <c r="AL46" i="70"/>
  <c r="AH46" i="70"/>
  <c r="Z46" i="70"/>
  <c r="AC46" i="70" s="1"/>
  <c r="AD46" i="70" s="1"/>
  <c r="N46" i="70"/>
  <c r="O46" i="70" s="1"/>
  <c r="G46" i="70"/>
  <c r="H46" i="70" s="1"/>
  <c r="AX45" i="70"/>
  <c r="AT45" i="70"/>
  <c r="AP45" i="70"/>
  <c r="AL45" i="70"/>
  <c r="AH45" i="70"/>
  <c r="Z45" i="70"/>
  <c r="AC45" i="70" s="1"/>
  <c r="AD45" i="70" s="1"/>
  <c r="N45" i="70"/>
  <c r="O45" i="70" s="1"/>
  <c r="G45" i="70"/>
  <c r="H45" i="70"/>
  <c r="AX44" i="70"/>
  <c r="AT44" i="70"/>
  <c r="AP44" i="70"/>
  <c r="AL44" i="70"/>
  <c r="AH44" i="70"/>
  <c r="Z44" i="70"/>
  <c r="AC44" i="70"/>
  <c r="AD44" i="70" s="1"/>
  <c r="N44" i="70"/>
  <c r="O44" i="70" s="1"/>
  <c r="G44" i="70"/>
  <c r="H44" i="70" s="1"/>
  <c r="AX43" i="70"/>
  <c r="AT43" i="70"/>
  <c r="AP43" i="70"/>
  <c r="AL43" i="70"/>
  <c r="AH43" i="70"/>
  <c r="Z43" i="70"/>
  <c r="AC43" i="70" s="1"/>
  <c r="N43" i="70"/>
  <c r="O43" i="70" s="1"/>
  <c r="G43" i="70"/>
  <c r="H43" i="70"/>
  <c r="AX42" i="70"/>
  <c r="AT42" i="70"/>
  <c r="AP42" i="70"/>
  <c r="AL42" i="70"/>
  <c r="AH42" i="70"/>
  <c r="Z42" i="70"/>
  <c r="AC42" i="70"/>
  <c r="AD42" i="70" s="1"/>
  <c r="N42" i="70"/>
  <c r="O42" i="70" s="1"/>
  <c r="G42" i="70"/>
  <c r="H42" i="70"/>
  <c r="AX41" i="70"/>
  <c r="AT41" i="70"/>
  <c r="AP41" i="70"/>
  <c r="AL41" i="70"/>
  <c r="AH41" i="70"/>
  <c r="Z41" i="70"/>
  <c r="AC41" i="70"/>
  <c r="AD41" i="70" s="1"/>
  <c r="N41" i="70"/>
  <c r="O41" i="70"/>
  <c r="G41" i="70"/>
  <c r="H41" i="70"/>
  <c r="AX40" i="70"/>
  <c r="AT40" i="70"/>
  <c r="AP40" i="70"/>
  <c r="AL40" i="70"/>
  <c r="AH40" i="70"/>
  <c r="Z40" i="70"/>
  <c r="AC40" i="70"/>
  <c r="AD40" i="70" s="1"/>
  <c r="N40" i="70"/>
  <c r="O40" i="70"/>
  <c r="G40" i="70"/>
  <c r="H40" i="70"/>
  <c r="AX39" i="70"/>
  <c r="AT39" i="70"/>
  <c r="AP39" i="70"/>
  <c r="AL39" i="70"/>
  <c r="AH39" i="70"/>
  <c r="Z39" i="70"/>
  <c r="AC39" i="70"/>
  <c r="AD39" i="70" s="1"/>
  <c r="N39" i="70"/>
  <c r="O39" i="70" s="1"/>
  <c r="G39" i="70"/>
  <c r="H39" i="70"/>
  <c r="AX38" i="70"/>
  <c r="AT38" i="70"/>
  <c r="AP38" i="70"/>
  <c r="AL38" i="70"/>
  <c r="AH38" i="70"/>
  <c r="Z38" i="70"/>
  <c r="AC38" i="70"/>
  <c r="AD38" i="70" s="1"/>
  <c r="N38" i="70"/>
  <c r="O38" i="70" s="1"/>
  <c r="G38" i="70"/>
  <c r="H38" i="70"/>
  <c r="AX37" i="70"/>
  <c r="AT37" i="70"/>
  <c r="AP37" i="70"/>
  <c r="AL37" i="70"/>
  <c r="AH37" i="70"/>
  <c r="Z37" i="70"/>
  <c r="AC37" i="70"/>
  <c r="AD37" i="70" s="1"/>
  <c r="N37" i="70"/>
  <c r="O37" i="70" s="1"/>
  <c r="G37" i="70"/>
  <c r="H37" i="70" s="1"/>
  <c r="AX36" i="70"/>
  <c r="AT36" i="70"/>
  <c r="AP36" i="70"/>
  <c r="AL36" i="70"/>
  <c r="AH36" i="70"/>
  <c r="Z36" i="70"/>
  <c r="AC36" i="70" s="1"/>
  <c r="N36" i="70"/>
  <c r="O36" i="70" s="1"/>
  <c r="G36" i="70"/>
  <c r="H36" i="70" s="1"/>
  <c r="AX35" i="70"/>
  <c r="AT35" i="70"/>
  <c r="AP35" i="70"/>
  <c r="AL35" i="70"/>
  <c r="AH35" i="70"/>
  <c r="Z35" i="70"/>
  <c r="AC35" i="70" s="1"/>
  <c r="AD35" i="70" s="1"/>
  <c r="N35" i="70"/>
  <c r="O35" i="70" s="1"/>
  <c r="G35" i="70"/>
  <c r="H35" i="70"/>
  <c r="AX34" i="70"/>
  <c r="AT34" i="70"/>
  <c r="AP34" i="70"/>
  <c r="AL34" i="70"/>
  <c r="AH34" i="70"/>
  <c r="Z34" i="70"/>
  <c r="AC34" i="70"/>
  <c r="AD34" i="70" s="1"/>
  <c r="N34" i="70"/>
  <c r="O34" i="70"/>
  <c r="G34" i="70"/>
  <c r="H34" i="70"/>
  <c r="AX33" i="70"/>
  <c r="AT33" i="70"/>
  <c r="AP33" i="70"/>
  <c r="AP33" i="83" s="1"/>
  <c r="AL33" i="70"/>
  <c r="AH33" i="70"/>
  <c r="Z33" i="70"/>
  <c r="AC33" i="70"/>
  <c r="AD33" i="70" s="1"/>
  <c r="N33" i="70"/>
  <c r="O33" i="70" s="1"/>
  <c r="G33" i="70"/>
  <c r="H33" i="70"/>
  <c r="AX32" i="70"/>
  <c r="AT32" i="70"/>
  <c r="AP32" i="70"/>
  <c r="AL32" i="70"/>
  <c r="AH32" i="70"/>
  <c r="Z32" i="70"/>
  <c r="AC32" i="70"/>
  <c r="AD32" i="70" s="1"/>
  <c r="N32" i="70"/>
  <c r="O32" i="70" s="1"/>
  <c r="G32" i="70"/>
  <c r="H32" i="70" s="1"/>
  <c r="AX31" i="70"/>
  <c r="AT31" i="70"/>
  <c r="AP31" i="70"/>
  <c r="AL31" i="70"/>
  <c r="AH31" i="70"/>
  <c r="Z31" i="70"/>
  <c r="AC31" i="70" s="1"/>
  <c r="N31" i="70"/>
  <c r="O31" i="70" s="1"/>
  <c r="G31" i="70"/>
  <c r="H31" i="70"/>
  <c r="AX30" i="70"/>
  <c r="AT30" i="70"/>
  <c r="AP30" i="70"/>
  <c r="AL30" i="70"/>
  <c r="AH30" i="70"/>
  <c r="Z30" i="70"/>
  <c r="AC30" i="70"/>
  <c r="AD30" i="70" s="1"/>
  <c r="N30" i="70"/>
  <c r="O30" i="70" s="1"/>
  <c r="G30" i="70"/>
  <c r="H30" i="70"/>
  <c r="AX29" i="70"/>
  <c r="AT29" i="70"/>
  <c r="AP29" i="70"/>
  <c r="AL29" i="70"/>
  <c r="AH29" i="70"/>
  <c r="Z29" i="70"/>
  <c r="AC29" i="70"/>
  <c r="AD29" i="70" s="1"/>
  <c r="N29" i="70"/>
  <c r="O29" i="70"/>
  <c r="G29" i="70"/>
  <c r="H29" i="70"/>
  <c r="AX28" i="70"/>
  <c r="AT28" i="70"/>
  <c r="AP28" i="70"/>
  <c r="AP28" i="83" s="1"/>
  <c r="AL28" i="70"/>
  <c r="AH28" i="70"/>
  <c r="Z28" i="70"/>
  <c r="N28" i="70"/>
  <c r="O28" i="70" s="1"/>
  <c r="G28" i="70"/>
  <c r="H28" i="70"/>
  <c r="AX27" i="70"/>
  <c r="AT27" i="70"/>
  <c r="AP27" i="70"/>
  <c r="AL27" i="70"/>
  <c r="AH27" i="70"/>
  <c r="Z27" i="70"/>
  <c r="AC27" i="70"/>
  <c r="AD27" i="70" s="1"/>
  <c r="N27" i="70"/>
  <c r="O27" i="70"/>
  <c r="G27" i="70"/>
  <c r="H27" i="70"/>
  <c r="AX26" i="70"/>
  <c r="AT26" i="70"/>
  <c r="AP26" i="70"/>
  <c r="AL26" i="70"/>
  <c r="AH26" i="70"/>
  <c r="Z26" i="70"/>
  <c r="AC26" i="70"/>
  <c r="AD26" i="70" s="1"/>
  <c r="N26" i="70"/>
  <c r="O26" i="70"/>
  <c r="G26" i="70"/>
  <c r="H26" i="70"/>
  <c r="AX25" i="70"/>
  <c r="AT25" i="70"/>
  <c r="AP25" i="70"/>
  <c r="AL25" i="70"/>
  <c r="AH25" i="70"/>
  <c r="Z25" i="70"/>
  <c r="AC25" i="70"/>
  <c r="AD25" i="70" s="1"/>
  <c r="N25" i="70"/>
  <c r="O25" i="70" s="1"/>
  <c r="G25" i="70"/>
  <c r="H25" i="70"/>
  <c r="AX24" i="70"/>
  <c r="AT24" i="70"/>
  <c r="AP24" i="70"/>
  <c r="AL24" i="70"/>
  <c r="AH24" i="70"/>
  <c r="Z24" i="70"/>
  <c r="AC24" i="70"/>
  <c r="AD24" i="70" s="1"/>
  <c r="N24" i="70"/>
  <c r="O24" i="70" s="1"/>
  <c r="G24" i="70"/>
  <c r="H24" i="70" s="1"/>
  <c r="AX23" i="70"/>
  <c r="AT23" i="70"/>
  <c r="AP23" i="70"/>
  <c r="AL23" i="70"/>
  <c r="AL23" i="83" s="1"/>
  <c r="AH23" i="70"/>
  <c r="Z23" i="70"/>
  <c r="AC23" i="70" s="1"/>
  <c r="AD23" i="70" s="1"/>
  <c r="N23" i="70"/>
  <c r="O23" i="70" s="1"/>
  <c r="G23" i="70"/>
  <c r="H23" i="70"/>
  <c r="AX22" i="70"/>
  <c r="AT22" i="70"/>
  <c r="AP22" i="70"/>
  <c r="AL22" i="70"/>
  <c r="AH22" i="70"/>
  <c r="Z22" i="70"/>
  <c r="AC22" i="70"/>
  <c r="AD22" i="70" s="1"/>
  <c r="N22" i="70"/>
  <c r="O22" i="70" s="1"/>
  <c r="G22" i="70"/>
  <c r="H22" i="70"/>
  <c r="AX21" i="70"/>
  <c r="AT21" i="70"/>
  <c r="AP21" i="70"/>
  <c r="AL21" i="70"/>
  <c r="AH21" i="70"/>
  <c r="AH21" i="83" s="1"/>
  <c r="Z21" i="70"/>
  <c r="AC21" i="70"/>
  <c r="AD21" i="70" s="1"/>
  <c r="N21" i="70"/>
  <c r="O21" i="70" s="1"/>
  <c r="G21" i="70"/>
  <c r="H21" i="70" s="1"/>
  <c r="AX20" i="70"/>
  <c r="AT20" i="70"/>
  <c r="AP20" i="70"/>
  <c r="AL20" i="70"/>
  <c r="AH20" i="70"/>
  <c r="Z20" i="70"/>
  <c r="AC20" i="70" s="1"/>
  <c r="AD20" i="70" s="1"/>
  <c r="N20" i="70"/>
  <c r="O20" i="70" s="1"/>
  <c r="G20" i="70"/>
  <c r="H20" i="70" s="1"/>
  <c r="AX19" i="70"/>
  <c r="AT19" i="70"/>
  <c r="AP19" i="70"/>
  <c r="AL19" i="70"/>
  <c r="AH19" i="70"/>
  <c r="Z19" i="70"/>
  <c r="AC19" i="70" s="1"/>
  <c r="AD19" i="70" s="1"/>
  <c r="N19" i="70"/>
  <c r="O19" i="70" s="1"/>
  <c r="G19" i="70"/>
  <c r="H19" i="70"/>
  <c r="AX18" i="70"/>
  <c r="AT18" i="70"/>
  <c r="AP18" i="70"/>
  <c r="AL18" i="70"/>
  <c r="AH18" i="70"/>
  <c r="Z18" i="70"/>
  <c r="AC18" i="70"/>
  <c r="AD18" i="70" s="1"/>
  <c r="N18" i="70"/>
  <c r="O18" i="70"/>
  <c r="G18" i="70"/>
  <c r="H18" i="70"/>
  <c r="AX17" i="70"/>
  <c r="AT17" i="70"/>
  <c r="AP17" i="70"/>
  <c r="AL17" i="70"/>
  <c r="AH17" i="70"/>
  <c r="Z17" i="70"/>
  <c r="AC17" i="70"/>
  <c r="AD17" i="70" s="1"/>
  <c r="N17" i="70"/>
  <c r="O17" i="70" s="1"/>
  <c r="G17" i="70"/>
  <c r="AX16" i="70"/>
  <c r="AT16" i="70"/>
  <c r="AP16" i="70"/>
  <c r="AL16" i="70"/>
  <c r="AH16" i="70"/>
  <c r="Z16" i="70"/>
  <c r="AC16" i="70" s="1"/>
  <c r="N16" i="70"/>
  <c r="O16" i="70"/>
  <c r="G16" i="70"/>
  <c r="H16" i="70"/>
  <c r="AX15" i="70"/>
  <c r="AT15" i="70"/>
  <c r="AP15" i="70"/>
  <c r="AL15" i="70"/>
  <c r="AH15" i="70"/>
  <c r="Z15" i="70"/>
  <c r="AC15" i="70"/>
  <c r="AD15" i="70" s="1"/>
  <c r="N15" i="70"/>
  <c r="O15" i="70" s="1"/>
  <c r="G15" i="70"/>
  <c r="AX14" i="70"/>
  <c r="AT14" i="70"/>
  <c r="AP14" i="70"/>
  <c r="AL14" i="70"/>
  <c r="AH14" i="70"/>
  <c r="Z14" i="70"/>
  <c r="N14" i="70"/>
  <c r="O14" i="70"/>
  <c r="G14" i="70"/>
  <c r="H14" i="70"/>
  <c r="AX13" i="70"/>
  <c r="AT13" i="70"/>
  <c r="AP13" i="70"/>
  <c r="AL13" i="70"/>
  <c r="AH13" i="70"/>
  <c r="Z13" i="70"/>
  <c r="AC13" i="70"/>
  <c r="AD13" i="70" s="1"/>
  <c r="N13" i="70"/>
  <c r="O13" i="70" s="1"/>
  <c r="G13" i="70"/>
  <c r="H13" i="70" s="1"/>
  <c r="AX12" i="70"/>
  <c r="AT12" i="70"/>
  <c r="AP12" i="70"/>
  <c r="AL12" i="70"/>
  <c r="AH12" i="70"/>
  <c r="Z12" i="70"/>
  <c r="AC12" i="70" s="1"/>
  <c r="N12" i="70"/>
  <c r="O12" i="70" s="1"/>
  <c r="G12" i="70"/>
  <c r="H12" i="70" s="1"/>
  <c r="AX11" i="70"/>
  <c r="AT11" i="70"/>
  <c r="AP11" i="70"/>
  <c r="AL11" i="70"/>
  <c r="AH11" i="70"/>
  <c r="Z11" i="70"/>
  <c r="AC11" i="70" s="1"/>
  <c r="AD11" i="70" s="1"/>
  <c r="N11" i="70"/>
  <c r="O11" i="70" s="1"/>
  <c r="G11" i="70"/>
  <c r="H11" i="70" s="1"/>
  <c r="AX10" i="70"/>
  <c r="AT10" i="70"/>
  <c r="AP10" i="70"/>
  <c r="AL10" i="70"/>
  <c r="AH10" i="70"/>
  <c r="Z10" i="70"/>
  <c r="AC10" i="70" s="1"/>
  <c r="AD10" i="70" s="1"/>
  <c r="N10" i="70"/>
  <c r="O10" i="70" s="1"/>
  <c r="G10" i="70"/>
  <c r="H10" i="70" s="1"/>
  <c r="AX9" i="70"/>
  <c r="AT9" i="70"/>
  <c r="AP9" i="70"/>
  <c r="AL9" i="70"/>
  <c r="AH9" i="70"/>
  <c r="Z9" i="70"/>
  <c r="AC9" i="70" s="1"/>
  <c r="AD9" i="70" s="1"/>
  <c r="N9" i="70"/>
  <c r="O9" i="70" s="1"/>
  <c r="G9" i="70"/>
  <c r="H9" i="70" s="1"/>
  <c r="AX8" i="70"/>
  <c r="AT8" i="70"/>
  <c r="AP8" i="70"/>
  <c r="AL8" i="70"/>
  <c r="AH8" i="70"/>
  <c r="Z8" i="70"/>
  <c r="AC8" i="70" s="1"/>
  <c r="AD8" i="70" s="1"/>
  <c r="N8" i="70"/>
  <c r="O8" i="70" s="1"/>
  <c r="G8" i="70"/>
  <c r="H8" i="70" s="1"/>
  <c r="AX7" i="70"/>
  <c r="AT7" i="70"/>
  <c r="AP7" i="70"/>
  <c r="AL7" i="70"/>
  <c r="AH7" i="70"/>
  <c r="Z7" i="70"/>
  <c r="AC7" i="70" s="1"/>
  <c r="N7" i="70"/>
  <c r="O7" i="70" s="1"/>
  <c r="G7" i="70"/>
  <c r="H7" i="70"/>
  <c r="AX6" i="70"/>
  <c r="AT6" i="70"/>
  <c r="AP6" i="70"/>
  <c r="AL6" i="70"/>
  <c r="AH6" i="70"/>
  <c r="Z6" i="70"/>
  <c r="AC6" i="70"/>
  <c r="AD6" i="70" s="1"/>
  <c r="N6" i="70"/>
  <c r="O6" i="70" s="1"/>
  <c r="G6" i="70"/>
  <c r="H6" i="70"/>
  <c r="AX5" i="70"/>
  <c r="AT5" i="70"/>
  <c r="AP5" i="70"/>
  <c r="AL5" i="70"/>
  <c r="AH5" i="70"/>
  <c r="Z5" i="70"/>
  <c r="AC5" i="70"/>
  <c r="AD5" i="70" s="1"/>
  <c r="N5" i="70"/>
  <c r="O5" i="70" s="1"/>
  <c r="G5" i="70"/>
  <c r="H5" i="70" s="1"/>
  <c r="AX4" i="70"/>
  <c r="AT4" i="70"/>
  <c r="AP4" i="70"/>
  <c r="AL4" i="70"/>
  <c r="AH4" i="70"/>
  <c r="Z4" i="70"/>
  <c r="AC4" i="70" s="1"/>
  <c r="N4" i="70"/>
  <c r="O4" i="70" s="1"/>
  <c r="G4" i="70"/>
  <c r="H4" i="70" s="1"/>
  <c r="AX3" i="70"/>
  <c r="AT3" i="70"/>
  <c r="AP3" i="70"/>
  <c r="AL3" i="70"/>
  <c r="AH3" i="70"/>
  <c r="Z3" i="70"/>
  <c r="AC3" i="70" s="1"/>
  <c r="N3" i="70"/>
  <c r="O3" i="70" s="1"/>
  <c r="G3" i="70"/>
  <c r="H3" i="70" s="1"/>
  <c r="AX2" i="70"/>
  <c r="AT2" i="70"/>
  <c r="AP2" i="70"/>
  <c r="AL2" i="70"/>
  <c r="AH2" i="70"/>
  <c r="Z2" i="70"/>
  <c r="AC2" i="70" s="1"/>
  <c r="N2" i="70"/>
  <c r="O2" i="70"/>
  <c r="G2" i="70"/>
  <c r="H2" i="70"/>
  <c r="AX337" i="63"/>
  <c r="AT337" i="63"/>
  <c r="AO337" i="63"/>
  <c r="AP337" i="63" s="1"/>
  <c r="AP337" i="83" s="1"/>
  <c r="AL337" i="63"/>
  <c r="AH337" i="63"/>
  <c r="AC337" i="63"/>
  <c r="AD337" i="63" s="1"/>
  <c r="N337" i="63"/>
  <c r="AX336" i="63"/>
  <c r="AT336" i="63"/>
  <c r="AO336" i="63"/>
  <c r="AP336" i="63" s="1"/>
  <c r="AP336" i="83" s="1"/>
  <c r="AL336" i="63"/>
  <c r="AH336" i="63"/>
  <c r="AH336" i="83" s="1"/>
  <c r="AC336" i="63"/>
  <c r="AD336" i="63" s="1"/>
  <c r="N336" i="63"/>
  <c r="AX335" i="63"/>
  <c r="AT335" i="63"/>
  <c r="AO335" i="63"/>
  <c r="AL335" i="63"/>
  <c r="AH335" i="63"/>
  <c r="N335" i="63"/>
  <c r="AX334" i="63"/>
  <c r="AT334" i="63"/>
  <c r="AO334" i="63"/>
  <c r="AP334" i="63" s="1"/>
  <c r="AP334" i="83" s="1"/>
  <c r="AL334" i="63"/>
  <c r="AH334" i="63"/>
  <c r="AC334" i="63"/>
  <c r="AD334" i="63" s="1"/>
  <c r="N334" i="63"/>
  <c r="AX333" i="63"/>
  <c r="AT333" i="63"/>
  <c r="AO333" i="63"/>
  <c r="AP333" i="63" s="1"/>
  <c r="AP333" i="83" s="1"/>
  <c r="AL333" i="63"/>
  <c r="AH333" i="63"/>
  <c r="AH333" i="83" s="1"/>
  <c r="N333" i="63"/>
  <c r="AX332" i="63"/>
  <c r="AT332" i="63"/>
  <c r="AO332" i="63"/>
  <c r="AP332" i="63" s="1"/>
  <c r="AP332" i="83" s="1"/>
  <c r="AL332" i="63"/>
  <c r="AL332" i="83" s="1"/>
  <c r="AH332" i="63"/>
  <c r="AH332" i="83"/>
  <c r="AC332" i="63"/>
  <c r="AD332" i="63" s="1"/>
  <c r="N332" i="63"/>
  <c r="AX331" i="63"/>
  <c r="AT331" i="63"/>
  <c r="AO331" i="63"/>
  <c r="AL331" i="63"/>
  <c r="AL331" i="83" s="1"/>
  <c r="AH331" i="63"/>
  <c r="AC331" i="63"/>
  <c r="AD331" i="63" s="1"/>
  <c r="N331" i="63"/>
  <c r="AX330" i="63"/>
  <c r="AT330" i="63"/>
  <c r="AO330" i="63"/>
  <c r="AP330" i="63" s="1"/>
  <c r="AP330" i="83" s="1"/>
  <c r="AL330" i="63"/>
  <c r="AH330" i="63"/>
  <c r="AC330" i="63"/>
  <c r="AD330" i="63" s="1"/>
  <c r="N330" i="63"/>
  <c r="AX329" i="63"/>
  <c r="AT329" i="63"/>
  <c r="AO329" i="63"/>
  <c r="AL329" i="63"/>
  <c r="AH329" i="63"/>
  <c r="N329" i="63"/>
  <c r="AX328" i="63"/>
  <c r="AT328" i="63"/>
  <c r="AO328" i="63"/>
  <c r="AL328" i="63"/>
  <c r="AL328" i="83" s="1"/>
  <c r="AH328" i="63"/>
  <c r="AC328" i="63"/>
  <c r="AD328" i="63" s="1"/>
  <c r="N328" i="63"/>
  <c r="AX327" i="63"/>
  <c r="AT327" i="63"/>
  <c r="AO327" i="63"/>
  <c r="AP327" i="63" s="1"/>
  <c r="AP327" i="83" s="1"/>
  <c r="AL327" i="63"/>
  <c r="AH327" i="63"/>
  <c r="N327" i="63"/>
  <c r="AX326" i="63"/>
  <c r="AT326" i="63"/>
  <c r="AO326" i="63"/>
  <c r="AL326" i="63"/>
  <c r="AH326" i="63"/>
  <c r="AH326" i="83" s="1"/>
  <c r="AC326" i="63"/>
  <c r="AD326" i="63" s="1"/>
  <c r="N326" i="63"/>
  <c r="AX325" i="63"/>
  <c r="AT325" i="63"/>
  <c r="AP325" i="63"/>
  <c r="AL325" i="63"/>
  <c r="AH325" i="63"/>
  <c r="AC325" i="63"/>
  <c r="AD325" i="63" s="1"/>
  <c r="S325" i="83"/>
  <c r="N325" i="63"/>
  <c r="AX324" i="63"/>
  <c r="AT324" i="63"/>
  <c r="AP324" i="63"/>
  <c r="AL324" i="63"/>
  <c r="AL324" i="83" s="1"/>
  <c r="AH324" i="63"/>
  <c r="AH324" i="83" s="1"/>
  <c r="AC324" i="63"/>
  <c r="AD324" i="63" s="1"/>
  <c r="N324" i="63"/>
  <c r="AX323" i="63"/>
  <c r="AT323" i="63"/>
  <c r="AP323" i="63"/>
  <c r="AL323" i="63"/>
  <c r="AH323" i="63"/>
  <c r="AC323" i="63"/>
  <c r="AD323" i="63" s="1"/>
  <c r="N323" i="63"/>
  <c r="AX322" i="63"/>
  <c r="AT322" i="63"/>
  <c r="AP322" i="63"/>
  <c r="AL322" i="63"/>
  <c r="AH322" i="63"/>
  <c r="AH322" i="83" s="1"/>
  <c r="AC322" i="63"/>
  <c r="AD322" i="63" s="1"/>
  <c r="N322" i="63"/>
  <c r="AX321" i="63"/>
  <c r="AT321" i="63"/>
  <c r="AP321" i="63"/>
  <c r="AP321" i="83" s="1"/>
  <c r="AL321" i="63"/>
  <c r="AH321" i="63"/>
  <c r="AH321" i="83" s="1"/>
  <c r="AC321" i="63"/>
  <c r="AD321" i="63" s="1"/>
  <c r="N321" i="63"/>
  <c r="AX320" i="63"/>
  <c r="AT320" i="63"/>
  <c r="AP320" i="63"/>
  <c r="AP320" i="83" s="1"/>
  <c r="AL320" i="63"/>
  <c r="AH320" i="63"/>
  <c r="AH320" i="83" s="1"/>
  <c r="N320" i="63"/>
  <c r="AX319" i="63"/>
  <c r="AT319" i="63"/>
  <c r="AP319" i="63"/>
  <c r="AL319" i="63"/>
  <c r="AL319" i="83" s="1"/>
  <c r="AH319" i="63"/>
  <c r="N319" i="63"/>
  <c r="AX318" i="63"/>
  <c r="AT318" i="63"/>
  <c r="AP318" i="63"/>
  <c r="AL318" i="63"/>
  <c r="AL318" i="83" s="1"/>
  <c r="AH318" i="63"/>
  <c r="AC318" i="63"/>
  <c r="AD318" i="63" s="1"/>
  <c r="N318" i="63"/>
  <c r="AX317" i="63"/>
  <c r="AT317" i="63"/>
  <c r="AP317" i="63"/>
  <c r="AP317" i="83" s="1"/>
  <c r="AL317" i="63"/>
  <c r="AH317" i="63"/>
  <c r="AH317" i="83" s="1"/>
  <c r="N317" i="63"/>
  <c r="AX316" i="63"/>
  <c r="AT316" i="63"/>
  <c r="AP316" i="63"/>
  <c r="AP316" i="83" s="1"/>
  <c r="AL316" i="63"/>
  <c r="AL316" i="83" s="1"/>
  <c r="AH316" i="63"/>
  <c r="AC316" i="63"/>
  <c r="AD316" i="63" s="1"/>
  <c r="S316" i="83"/>
  <c r="N316" i="63"/>
  <c r="AX315" i="63"/>
  <c r="AT315" i="63"/>
  <c r="AP315" i="63"/>
  <c r="AL315" i="63"/>
  <c r="AH315" i="63"/>
  <c r="AC315" i="63"/>
  <c r="AD315" i="63" s="1"/>
  <c r="N315" i="63"/>
  <c r="AX314" i="63"/>
  <c r="AT314" i="63"/>
  <c r="AP314" i="63"/>
  <c r="AL314" i="63"/>
  <c r="AL314" i="83" s="1"/>
  <c r="AH314" i="63"/>
  <c r="N314" i="63"/>
  <c r="AX313" i="63"/>
  <c r="AT313" i="63"/>
  <c r="AP313" i="63"/>
  <c r="AP313" i="83" s="1"/>
  <c r="AL313" i="63"/>
  <c r="AL313" i="83" s="1"/>
  <c r="AH313" i="63"/>
  <c r="AC313" i="63"/>
  <c r="AD313" i="63" s="1"/>
  <c r="S313" i="83"/>
  <c r="N313" i="63"/>
  <c r="AX312" i="63"/>
  <c r="AT312" i="63"/>
  <c r="AP312" i="63"/>
  <c r="AP312" i="83" s="1"/>
  <c r="AL312" i="63"/>
  <c r="AH312" i="63"/>
  <c r="AC312" i="63"/>
  <c r="AD312" i="63" s="1"/>
  <c r="N312" i="63"/>
  <c r="AX311" i="63"/>
  <c r="AT311" i="63"/>
  <c r="AP311" i="63"/>
  <c r="AL311" i="63"/>
  <c r="AH311" i="63"/>
  <c r="AH311" i="83" s="1"/>
  <c r="N311" i="63"/>
  <c r="AX310" i="63"/>
  <c r="AT310" i="63"/>
  <c r="AP310" i="63"/>
  <c r="AL310" i="63"/>
  <c r="AH310" i="63"/>
  <c r="AC310" i="63"/>
  <c r="AD310" i="63" s="1"/>
  <c r="S310" i="83"/>
  <c r="N310" i="63"/>
  <c r="AX309" i="63"/>
  <c r="AT309" i="63"/>
  <c r="AP309" i="63"/>
  <c r="AL309" i="63"/>
  <c r="AH309" i="63"/>
  <c r="AC309" i="63"/>
  <c r="AD309" i="63" s="1"/>
  <c r="N309" i="63"/>
  <c r="AX308" i="63"/>
  <c r="AT308" i="63"/>
  <c r="AP308" i="63"/>
  <c r="AP308" i="83" s="1"/>
  <c r="AL308" i="63"/>
  <c r="AH308" i="63"/>
  <c r="AH308" i="83" s="1"/>
  <c r="AC308" i="63"/>
  <c r="AD308" i="63" s="1"/>
  <c r="N308" i="63"/>
  <c r="AX307" i="63"/>
  <c r="AT307" i="63"/>
  <c r="AP307" i="63"/>
  <c r="AP307" i="83" s="1"/>
  <c r="AL307" i="63"/>
  <c r="AL307" i="83" s="1"/>
  <c r="AH307" i="63"/>
  <c r="N307" i="63"/>
  <c r="AX306" i="63"/>
  <c r="AT306" i="63"/>
  <c r="AP306" i="63"/>
  <c r="AL306" i="63"/>
  <c r="AH306" i="63"/>
  <c r="AC306" i="63"/>
  <c r="AD306" i="63" s="1"/>
  <c r="N306" i="63"/>
  <c r="AX305" i="63"/>
  <c r="AT305" i="63"/>
  <c r="AP305" i="63"/>
  <c r="AP305" i="83" s="1"/>
  <c r="AL305" i="63"/>
  <c r="AH305" i="63"/>
  <c r="AC305" i="63"/>
  <c r="AD305" i="63" s="1"/>
  <c r="N305" i="63"/>
  <c r="AX304" i="63"/>
  <c r="AT304" i="63"/>
  <c r="AP304" i="63"/>
  <c r="AP304" i="83" s="1"/>
  <c r="AL304" i="63"/>
  <c r="AL304" i="83" s="1"/>
  <c r="AH304" i="63"/>
  <c r="AC304" i="63"/>
  <c r="AD304" i="63" s="1"/>
  <c r="S304" i="83"/>
  <c r="N304" i="63"/>
  <c r="AX303" i="63"/>
  <c r="AT303" i="63"/>
  <c r="AP303" i="63"/>
  <c r="AP303" i="83" s="1"/>
  <c r="AL303" i="63"/>
  <c r="AL303" i="83" s="1"/>
  <c r="AH303" i="63"/>
  <c r="AC303" i="63"/>
  <c r="AD303" i="63" s="1"/>
  <c r="N303" i="63"/>
  <c r="AX302" i="63"/>
  <c r="AT302" i="63"/>
  <c r="AP302" i="63"/>
  <c r="AL302" i="63"/>
  <c r="AH302" i="63"/>
  <c r="AH302" i="83" s="1"/>
  <c r="AC302" i="63"/>
  <c r="AD302" i="63" s="1"/>
  <c r="N302" i="63"/>
  <c r="AX301" i="63"/>
  <c r="AT301" i="63"/>
  <c r="AP301" i="63"/>
  <c r="AL301" i="63"/>
  <c r="AH301" i="63"/>
  <c r="N301" i="63"/>
  <c r="AX300" i="63"/>
  <c r="AT300" i="63"/>
  <c r="AP300" i="63"/>
  <c r="AP300" i="83" s="1"/>
  <c r="AL300" i="63"/>
  <c r="AL300" i="83" s="1"/>
  <c r="AH300" i="63"/>
  <c r="AC300" i="63"/>
  <c r="AD300" i="63" s="1"/>
  <c r="N300" i="63"/>
  <c r="AX299" i="63"/>
  <c r="AT299" i="63"/>
  <c r="AP299" i="63"/>
  <c r="AL299" i="63"/>
  <c r="AL299" i="83" s="1"/>
  <c r="AH299" i="63"/>
  <c r="AC299" i="63"/>
  <c r="AD299" i="63" s="1"/>
  <c r="N299" i="63"/>
  <c r="AX298" i="63"/>
  <c r="AT298" i="63"/>
  <c r="AP298" i="63"/>
  <c r="AL298" i="63"/>
  <c r="AH298" i="63"/>
  <c r="AH298" i="83" s="1"/>
  <c r="AC298" i="63"/>
  <c r="AD298" i="63" s="1"/>
  <c r="N298" i="63"/>
  <c r="AX297" i="63"/>
  <c r="AT297" i="63"/>
  <c r="AP297" i="63"/>
  <c r="AL297" i="63"/>
  <c r="AH297" i="63"/>
  <c r="AC297" i="63"/>
  <c r="AD297" i="63" s="1"/>
  <c r="N297" i="63"/>
  <c r="AX296" i="63"/>
  <c r="AT296" i="63"/>
  <c r="AP296" i="63"/>
  <c r="AL296" i="63"/>
  <c r="AH296" i="63"/>
  <c r="AC296" i="63"/>
  <c r="AD296" i="63" s="1"/>
  <c r="N296" i="63"/>
  <c r="AX295" i="63"/>
  <c r="AT295" i="63"/>
  <c r="AP295" i="63"/>
  <c r="AP295" i="83" s="1"/>
  <c r="AL295" i="63"/>
  <c r="AL295" i="83" s="1"/>
  <c r="AH295" i="63"/>
  <c r="N295" i="63"/>
  <c r="AX294" i="63"/>
  <c r="AT294" i="63"/>
  <c r="AP294" i="63"/>
  <c r="AP294" i="83" s="1"/>
  <c r="AL294" i="63"/>
  <c r="AH294" i="63"/>
  <c r="AH294" i="83" s="1"/>
  <c r="AC294" i="63"/>
  <c r="AD294" i="63" s="1"/>
  <c r="N294" i="63"/>
  <c r="AX293" i="63"/>
  <c r="AT293" i="63"/>
  <c r="AP293" i="63"/>
  <c r="AP293" i="83" s="1"/>
  <c r="AL293" i="63"/>
  <c r="AH293" i="63"/>
  <c r="AH293" i="83" s="1"/>
  <c r="AC293" i="63"/>
  <c r="AD293" i="63" s="1"/>
  <c r="N293" i="63"/>
  <c r="AX292" i="63"/>
  <c r="AT292" i="63"/>
  <c r="AP292" i="63"/>
  <c r="AP292" i="83" s="1"/>
  <c r="AL292" i="63"/>
  <c r="AL292" i="83" s="1"/>
  <c r="AH292" i="63"/>
  <c r="AC292" i="63"/>
  <c r="AD292" i="63" s="1"/>
  <c r="N292" i="63"/>
  <c r="AX291" i="63"/>
  <c r="AT291" i="63"/>
  <c r="AP291" i="63"/>
  <c r="AP291" i="83" s="1"/>
  <c r="AL291" i="63"/>
  <c r="AL291" i="83" s="1"/>
  <c r="AH291" i="63"/>
  <c r="AH291" i="83" s="1"/>
  <c r="AC291" i="63"/>
  <c r="AD291" i="63" s="1"/>
  <c r="N291" i="63"/>
  <c r="AX290" i="63"/>
  <c r="AT290" i="63"/>
  <c r="AP290" i="63"/>
  <c r="AL290" i="63"/>
  <c r="AH290" i="63"/>
  <c r="AH290" i="83" s="1"/>
  <c r="AC290" i="63"/>
  <c r="AD290" i="63" s="1"/>
  <c r="N290" i="63"/>
  <c r="AX289" i="63"/>
  <c r="AT289" i="63"/>
  <c r="AP289" i="63"/>
  <c r="AP289" i="83" s="1"/>
  <c r="AL289" i="63"/>
  <c r="AL289" i="83" s="1"/>
  <c r="AH289" i="63"/>
  <c r="N289" i="63"/>
  <c r="AX288" i="63"/>
  <c r="AT288" i="63"/>
  <c r="AP288" i="63"/>
  <c r="AL288" i="63"/>
  <c r="AH288" i="63"/>
  <c r="AC288" i="63"/>
  <c r="AD288" i="63" s="1"/>
  <c r="N288" i="63"/>
  <c r="AX287" i="63"/>
  <c r="AT287" i="63"/>
  <c r="AP287" i="63"/>
  <c r="AP287" i="83" s="1"/>
  <c r="AL287" i="63"/>
  <c r="AH287" i="63"/>
  <c r="AC287" i="63"/>
  <c r="AD287" i="63" s="1"/>
  <c r="N287" i="63"/>
  <c r="AX286" i="63"/>
  <c r="AT286" i="63"/>
  <c r="AP286" i="63"/>
  <c r="AL286" i="63"/>
  <c r="AH286" i="63"/>
  <c r="AH286" i="83" s="1"/>
  <c r="N286" i="63"/>
  <c r="AX285" i="63"/>
  <c r="AT285" i="63"/>
  <c r="AP285" i="63"/>
  <c r="AL285" i="63"/>
  <c r="AH285" i="63"/>
  <c r="AC285" i="63"/>
  <c r="AD285" i="63" s="1"/>
  <c r="N285" i="63"/>
  <c r="AX284" i="63"/>
  <c r="AT284" i="63"/>
  <c r="AP284" i="63"/>
  <c r="AL284" i="63"/>
  <c r="AL284" i="83" s="1"/>
  <c r="AH284" i="63"/>
  <c r="AH284" i="83" s="1"/>
  <c r="AC284" i="63"/>
  <c r="AD284" i="63" s="1"/>
  <c r="N284" i="63"/>
  <c r="AX283" i="63"/>
  <c r="AT283" i="63"/>
  <c r="AP283" i="63"/>
  <c r="AL283" i="63"/>
  <c r="AH283" i="63"/>
  <c r="AH283" i="83" s="1"/>
  <c r="AC283" i="63"/>
  <c r="AD283" i="63" s="1"/>
  <c r="N283" i="63"/>
  <c r="AX282" i="63"/>
  <c r="AT282" i="63"/>
  <c r="AP282" i="63"/>
  <c r="AL282" i="63"/>
  <c r="AH282" i="63"/>
  <c r="AH282" i="83" s="1"/>
  <c r="AC282" i="63"/>
  <c r="AD282" i="63" s="1"/>
  <c r="N282" i="63"/>
  <c r="AX281" i="63"/>
  <c r="AT281" i="63"/>
  <c r="AP281" i="63"/>
  <c r="AP281" i="83" s="1"/>
  <c r="AL281" i="63"/>
  <c r="AH281" i="63"/>
  <c r="AH281" i="83" s="1"/>
  <c r="N281" i="63"/>
  <c r="AX280" i="63"/>
  <c r="AT280" i="63"/>
  <c r="AP280" i="63"/>
  <c r="AL280" i="63"/>
  <c r="AH280" i="63"/>
  <c r="AC280" i="63"/>
  <c r="AD280" i="63" s="1"/>
  <c r="S280" i="83"/>
  <c r="N280" i="63"/>
  <c r="AX279" i="63"/>
  <c r="AT279" i="63"/>
  <c r="AP279" i="63"/>
  <c r="AP279" i="83" s="1"/>
  <c r="AL279" i="63"/>
  <c r="AL279" i="83" s="1"/>
  <c r="AH279" i="63"/>
  <c r="AC279" i="63"/>
  <c r="AD279" i="63" s="1"/>
  <c r="N279" i="63"/>
  <c r="AX278" i="63"/>
  <c r="AT278" i="63"/>
  <c r="AP278" i="63"/>
  <c r="AL278" i="63"/>
  <c r="AH278" i="63"/>
  <c r="AC278" i="63"/>
  <c r="AD278" i="63" s="1"/>
  <c r="N278" i="63"/>
  <c r="AX277" i="63"/>
  <c r="AT277" i="63"/>
  <c r="AP277" i="63"/>
  <c r="AL277" i="63"/>
  <c r="AH277" i="63"/>
  <c r="AC277" i="63"/>
  <c r="AD277" i="63" s="1"/>
  <c r="N277" i="63"/>
  <c r="AX276" i="63"/>
  <c r="AT276" i="63"/>
  <c r="AP276" i="63"/>
  <c r="AL276" i="63"/>
  <c r="AH276" i="63"/>
  <c r="N276" i="63"/>
  <c r="AX275" i="63"/>
  <c r="AT275" i="63"/>
  <c r="AP275" i="63"/>
  <c r="AL275" i="63"/>
  <c r="AL275" i="83" s="1"/>
  <c r="AH275" i="63"/>
  <c r="AC275" i="63"/>
  <c r="AD275" i="63" s="1"/>
  <c r="N275" i="63"/>
  <c r="AX274" i="63"/>
  <c r="AT274" i="63"/>
  <c r="AP274" i="63"/>
  <c r="AL274" i="63"/>
  <c r="AL274" i="83" s="1"/>
  <c r="AH274" i="63"/>
  <c r="AC274" i="63"/>
  <c r="AD274" i="63" s="1"/>
  <c r="N274" i="63"/>
  <c r="AX273" i="63"/>
  <c r="AT273" i="63"/>
  <c r="AP273" i="63"/>
  <c r="AL273" i="63"/>
  <c r="AH273" i="63"/>
  <c r="AC273" i="63"/>
  <c r="AD273" i="63" s="1"/>
  <c r="N273" i="63"/>
  <c r="AX272" i="63"/>
  <c r="AT272" i="63"/>
  <c r="AP272" i="63"/>
  <c r="AL272" i="63"/>
  <c r="AH272" i="63"/>
  <c r="N272" i="63"/>
  <c r="AX271" i="63"/>
  <c r="AT271" i="63"/>
  <c r="AP271" i="63"/>
  <c r="AL271" i="63"/>
  <c r="AH271" i="63"/>
  <c r="AC271" i="63"/>
  <c r="AD271" i="63" s="1"/>
  <c r="N271" i="63"/>
  <c r="AX270" i="63"/>
  <c r="AT270" i="63"/>
  <c r="AP270" i="63"/>
  <c r="AL270" i="63"/>
  <c r="AH270" i="63"/>
  <c r="N270" i="63"/>
  <c r="AX269" i="63"/>
  <c r="AT269" i="63"/>
  <c r="AP269" i="63"/>
  <c r="AL269" i="63"/>
  <c r="AH269" i="63"/>
  <c r="AH269" i="83" s="1"/>
  <c r="AC269" i="63"/>
  <c r="AD269" i="63" s="1"/>
  <c r="N269" i="63"/>
  <c r="AX268" i="63"/>
  <c r="AT268" i="63"/>
  <c r="AP268" i="63"/>
  <c r="AL268" i="63"/>
  <c r="AL268" i="83" s="1"/>
  <c r="AH268" i="63"/>
  <c r="AC268" i="63"/>
  <c r="AD268" i="63" s="1"/>
  <c r="N268" i="63"/>
  <c r="AX267" i="63"/>
  <c r="AT267" i="63"/>
  <c r="AP267" i="63"/>
  <c r="AL267" i="63"/>
  <c r="AH267" i="63"/>
  <c r="AH267" i="83" s="1"/>
  <c r="N267" i="63"/>
  <c r="AX266" i="63"/>
  <c r="AT266" i="63"/>
  <c r="AP266" i="63"/>
  <c r="AL266" i="63"/>
  <c r="AH266" i="63"/>
  <c r="AC266" i="63"/>
  <c r="AD266" i="63" s="1"/>
  <c r="N266" i="63"/>
  <c r="AX265" i="63"/>
  <c r="AT265" i="63"/>
  <c r="AP265" i="63"/>
  <c r="AP265" i="83" s="1"/>
  <c r="AL265" i="63"/>
  <c r="AH265" i="63"/>
  <c r="AC265" i="63"/>
  <c r="AD265" i="63" s="1"/>
  <c r="N265" i="63"/>
  <c r="AX264" i="63"/>
  <c r="AT264" i="63"/>
  <c r="AP264" i="63"/>
  <c r="AL264" i="63"/>
  <c r="AH264" i="63"/>
  <c r="AC264" i="63"/>
  <c r="AD264" i="63" s="1"/>
  <c r="N264" i="63"/>
  <c r="AX263" i="63"/>
  <c r="AT263" i="63"/>
  <c r="AP263" i="63"/>
  <c r="AL263" i="63"/>
  <c r="AH263" i="63"/>
  <c r="AC263" i="63"/>
  <c r="AD263" i="63" s="1"/>
  <c r="N263" i="63"/>
  <c r="AX262" i="63"/>
  <c r="AT262" i="63"/>
  <c r="AP262" i="63"/>
  <c r="AL262" i="63"/>
  <c r="AH262" i="63"/>
  <c r="AH262" i="83" s="1"/>
  <c r="AC262" i="63"/>
  <c r="AD262" i="63" s="1"/>
  <c r="N262" i="63"/>
  <c r="AX261" i="63"/>
  <c r="AT261" i="63"/>
  <c r="AP261" i="63"/>
  <c r="AL261" i="63"/>
  <c r="AH261" i="63"/>
  <c r="N261" i="63"/>
  <c r="AX260" i="63"/>
  <c r="AT260" i="63"/>
  <c r="AP260" i="63"/>
  <c r="AL260" i="63"/>
  <c r="AL260" i="83" s="1"/>
  <c r="AH260" i="63"/>
  <c r="AC260" i="63"/>
  <c r="AD260" i="63" s="1"/>
  <c r="N260" i="63"/>
  <c r="AX259" i="63"/>
  <c r="AT259" i="63"/>
  <c r="AP259" i="63"/>
  <c r="AL259" i="63"/>
  <c r="AH259" i="63"/>
  <c r="AC259" i="63"/>
  <c r="AD259" i="63" s="1"/>
  <c r="N259" i="63"/>
  <c r="AX258" i="63"/>
  <c r="AT258" i="63"/>
  <c r="AP258" i="63"/>
  <c r="AP258" i="83" s="1"/>
  <c r="AL258" i="63"/>
  <c r="AH258" i="63"/>
  <c r="AC258" i="63"/>
  <c r="AD258" i="63" s="1"/>
  <c r="N258" i="63"/>
  <c r="AX257" i="63"/>
  <c r="AT257" i="63"/>
  <c r="AP257" i="63"/>
  <c r="AL257" i="63"/>
  <c r="AH257" i="63"/>
  <c r="AC257" i="63"/>
  <c r="AD257" i="63" s="1"/>
  <c r="N257" i="63"/>
  <c r="AX256" i="63"/>
  <c r="AT256" i="63"/>
  <c r="AP256" i="63"/>
  <c r="AL256" i="63"/>
  <c r="AL256" i="83" s="1"/>
  <c r="AH256" i="63"/>
  <c r="AC256" i="63"/>
  <c r="AD256" i="63" s="1"/>
  <c r="N256" i="63"/>
  <c r="AX255" i="63"/>
  <c r="AT255" i="63"/>
  <c r="AP255" i="63"/>
  <c r="AL255" i="63"/>
  <c r="AH255" i="63"/>
  <c r="AH255" i="83" s="1"/>
  <c r="AC255" i="63"/>
  <c r="AD255" i="63" s="1"/>
  <c r="N255" i="63"/>
  <c r="AX254" i="63"/>
  <c r="AT254" i="63"/>
  <c r="AP254" i="63"/>
  <c r="AL254" i="63"/>
  <c r="AH254" i="63"/>
  <c r="AC254" i="63"/>
  <c r="AD254" i="63" s="1"/>
  <c r="N254" i="63"/>
  <c r="AX253" i="63"/>
  <c r="AT253" i="63"/>
  <c r="AP253" i="63"/>
  <c r="AL253" i="63"/>
  <c r="AL253" i="83" s="1"/>
  <c r="AH253" i="63"/>
  <c r="AC253" i="63"/>
  <c r="AD253" i="63" s="1"/>
  <c r="N253" i="63"/>
  <c r="AX252" i="63"/>
  <c r="AT252" i="63"/>
  <c r="AP252" i="63"/>
  <c r="AL252" i="63"/>
  <c r="AH252" i="63"/>
  <c r="AC252" i="63"/>
  <c r="AD252" i="63" s="1"/>
  <c r="N252" i="63"/>
  <c r="AX251" i="63"/>
  <c r="AT251" i="63"/>
  <c r="AP251" i="63"/>
  <c r="AL251" i="63"/>
  <c r="AH251" i="63"/>
  <c r="AC251" i="63"/>
  <c r="AD251" i="63" s="1"/>
  <c r="N251" i="63"/>
  <c r="AX250" i="63"/>
  <c r="AT250" i="63"/>
  <c r="AP250" i="63"/>
  <c r="AL250" i="63"/>
  <c r="AL250" i="83" s="1"/>
  <c r="AH250" i="63"/>
  <c r="AH250" i="83" s="1"/>
  <c r="AC250" i="63"/>
  <c r="AD250" i="63" s="1"/>
  <c r="N250" i="63"/>
  <c r="AX249" i="63"/>
  <c r="AT249" i="63"/>
  <c r="AP249" i="63"/>
  <c r="AL249" i="63"/>
  <c r="AH249" i="63"/>
  <c r="AC249" i="63"/>
  <c r="AD249" i="63" s="1"/>
  <c r="N249" i="63"/>
  <c r="AX248" i="63"/>
  <c r="AT248" i="63"/>
  <c r="AP248" i="63"/>
  <c r="AL248" i="63"/>
  <c r="AL248" i="83" s="1"/>
  <c r="AH248" i="63"/>
  <c r="AC248" i="63"/>
  <c r="AD248" i="63" s="1"/>
  <c r="N248" i="63"/>
  <c r="AX247" i="63"/>
  <c r="AT247" i="63"/>
  <c r="AP247" i="63"/>
  <c r="AL247" i="63"/>
  <c r="AH247" i="63"/>
  <c r="AC247" i="63"/>
  <c r="AD247" i="63" s="1"/>
  <c r="N247" i="63"/>
  <c r="AX246" i="63"/>
  <c r="AT246" i="63"/>
  <c r="AP246" i="63"/>
  <c r="AP246" i="83" s="1"/>
  <c r="AL246" i="63"/>
  <c r="AH246" i="63"/>
  <c r="AC246" i="63"/>
  <c r="AD246" i="63" s="1"/>
  <c r="N246" i="63"/>
  <c r="AX245" i="63"/>
  <c r="AT245" i="63"/>
  <c r="AP245" i="63"/>
  <c r="AL245" i="63"/>
  <c r="AH245" i="63"/>
  <c r="AC245" i="63"/>
  <c r="AD245" i="63" s="1"/>
  <c r="N245" i="63"/>
  <c r="AX244" i="63"/>
  <c r="AT244" i="63"/>
  <c r="AP244" i="63"/>
  <c r="AL244" i="63"/>
  <c r="AH244" i="63"/>
  <c r="N244" i="63"/>
  <c r="AX243" i="63"/>
  <c r="AT243" i="63"/>
  <c r="AP243" i="63"/>
  <c r="AL243" i="63"/>
  <c r="AH243" i="63"/>
  <c r="AH243" i="83" s="1"/>
  <c r="AC243" i="63"/>
  <c r="AD243" i="63" s="1"/>
  <c r="N243" i="63"/>
  <c r="AX242" i="63"/>
  <c r="AT242" i="63"/>
  <c r="AP242" i="63"/>
  <c r="AL242" i="63"/>
  <c r="AH242" i="63"/>
  <c r="AC242" i="63"/>
  <c r="AD242" i="63" s="1"/>
  <c r="N242" i="63"/>
  <c r="AX241" i="63"/>
  <c r="AT241" i="63"/>
  <c r="AP241" i="63"/>
  <c r="AP241" i="83" s="1"/>
  <c r="AL241" i="63"/>
  <c r="AH241" i="63"/>
  <c r="AH241" i="83" s="1"/>
  <c r="N241" i="63"/>
  <c r="AX240" i="63"/>
  <c r="AT240" i="63"/>
  <c r="AP240" i="63"/>
  <c r="AL240" i="63"/>
  <c r="AH240" i="63"/>
  <c r="AC240" i="63"/>
  <c r="AD240" i="63" s="1"/>
  <c r="N240" i="63"/>
  <c r="AX239" i="63"/>
  <c r="AT239" i="63"/>
  <c r="AP239" i="63"/>
  <c r="AL239" i="63"/>
  <c r="AH239" i="63"/>
  <c r="AC239" i="63"/>
  <c r="AD239" i="63" s="1"/>
  <c r="N239" i="63"/>
  <c r="AX238" i="63"/>
  <c r="AT238" i="63"/>
  <c r="AP238" i="63"/>
  <c r="AL238" i="63"/>
  <c r="AH238" i="63"/>
  <c r="AC238" i="63"/>
  <c r="AD238" i="63" s="1"/>
  <c r="N238" i="63"/>
  <c r="AX237" i="63"/>
  <c r="AT237" i="63"/>
  <c r="AP237" i="63"/>
  <c r="AL237" i="63"/>
  <c r="AH237" i="63"/>
  <c r="AC237" i="63"/>
  <c r="AD237" i="63" s="1"/>
  <c r="N237" i="63"/>
  <c r="AX236" i="63"/>
  <c r="AT236" i="63"/>
  <c r="AP236" i="63"/>
  <c r="AL236" i="63"/>
  <c r="AH236" i="63"/>
  <c r="AH236" i="83" s="1"/>
  <c r="AC236" i="63"/>
  <c r="AD236" i="63" s="1"/>
  <c r="N236" i="63"/>
  <c r="AX235" i="63"/>
  <c r="AT235" i="63"/>
  <c r="AP235" i="63"/>
  <c r="AL235" i="63"/>
  <c r="AH235" i="63"/>
  <c r="AC235" i="63"/>
  <c r="AD235" i="63" s="1"/>
  <c r="N235" i="63"/>
  <c r="AX234" i="63"/>
  <c r="AT234" i="63"/>
  <c r="AP234" i="63"/>
  <c r="AP234" i="83" s="1"/>
  <c r="AL234" i="63"/>
  <c r="AL234" i="83" s="1"/>
  <c r="AH234" i="63"/>
  <c r="AH234" i="83" s="1"/>
  <c r="AC234" i="63"/>
  <c r="AD234" i="63" s="1"/>
  <c r="N234" i="63"/>
  <c r="AX233" i="63"/>
  <c r="AT233" i="63"/>
  <c r="AP233" i="63"/>
  <c r="AL233" i="63"/>
  <c r="AH233" i="63"/>
  <c r="AC233" i="63"/>
  <c r="AD233" i="63" s="1"/>
  <c r="N233" i="63"/>
  <c r="AX232" i="63"/>
  <c r="AT232" i="63"/>
  <c r="AP232" i="63"/>
  <c r="AP232" i="83" s="1"/>
  <c r="AL232" i="63"/>
  <c r="AH232" i="63"/>
  <c r="AC232" i="63"/>
  <c r="AD232" i="63" s="1"/>
  <c r="N232" i="63"/>
  <c r="AX231" i="63"/>
  <c r="AT231" i="63"/>
  <c r="AP231" i="63"/>
  <c r="AL231" i="63"/>
  <c r="AH231" i="63"/>
  <c r="AC231" i="63"/>
  <c r="AD231" i="63" s="1"/>
  <c r="N231" i="63"/>
  <c r="AX230" i="63"/>
  <c r="AT230" i="63"/>
  <c r="AP230" i="63"/>
  <c r="AL230" i="63"/>
  <c r="AH230" i="63"/>
  <c r="AC230" i="63"/>
  <c r="AD230" i="63" s="1"/>
  <c r="N230" i="63"/>
  <c r="AX229" i="63"/>
  <c r="AT229" i="63"/>
  <c r="AP229" i="63"/>
  <c r="AL229" i="63"/>
  <c r="AH229" i="63"/>
  <c r="AH229" i="83" s="1"/>
  <c r="AC229" i="63"/>
  <c r="AD229" i="63" s="1"/>
  <c r="N229" i="63"/>
  <c r="AX228" i="63"/>
  <c r="AT228" i="63"/>
  <c r="AP228" i="63"/>
  <c r="AL228" i="63"/>
  <c r="AH228" i="63"/>
  <c r="AC228" i="63"/>
  <c r="AD228" i="63" s="1"/>
  <c r="N228" i="63"/>
  <c r="AX227" i="63"/>
  <c r="AT227" i="63"/>
  <c r="AP227" i="63"/>
  <c r="AP227" i="83" s="1"/>
  <c r="AL227" i="63"/>
  <c r="AH227" i="63"/>
  <c r="AC227" i="63"/>
  <c r="AD227" i="63" s="1"/>
  <c r="N227" i="63"/>
  <c r="AX226" i="63"/>
  <c r="AT226" i="63"/>
  <c r="AP226" i="63"/>
  <c r="AL226" i="63"/>
  <c r="AH226" i="63"/>
  <c r="AH226" i="83" s="1"/>
  <c r="AC226" i="63"/>
  <c r="AD226" i="63" s="1"/>
  <c r="N226" i="63"/>
  <c r="AX225" i="63"/>
  <c r="AT225" i="63"/>
  <c r="AP225" i="63"/>
  <c r="AL225" i="63"/>
  <c r="AH225" i="63"/>
  <c r="AC225" i="63"/>
  <c r="AD225" i="63" s="1"/>
  <c r="N225" i="63"/>
  <c r="AX224" i="63"/>
  <c r="AT224" i="63"/>
  <c r="AP224" i="63"/>
  <c r="AL224" i="63"/>
  <c r="AH224" i="63"/>
  <c r="AH224" i="83" s="1"/>
  <c r="AC224" i="63"/>
  <c r="AD224" i="63" s="1"/>
  <c r="N224" i="63"/>
  <c r="AX223" i="63"/>
  <c r="AT223" i="63"/>
  <c r="AP223" i="63"/>
  <c r="AL223" i="63"/>
  <c r="AH223" i="63"/>
  <c r="AC223" i="63"/>
  <c r="AD223" i="63" s="1"/>
  <c r="N223" i="63"/>
  <c r="AX222" i="63"/>
  <c r="AT222" i="63"/>
  <c r="AP222" i="63"/>
  <c r="AL222" i="63"/>
  <c r="AH222" i="63"/>
  <c r="AH222" i="83" s="1"/>
  <c r="AC222" i="63"/>
  <c r="AD222" i="63" s="1"/>
  <c r="N222" i="63"/>
  <c r="AX221" i="63"/>
  <c r="AT221" i="63"/>
  <c r="AP221" i="63"/>
  <c r="AL221" i="63"/>
  <c r="AH221" i="63"/>
  <c r="AC221" i="63"/>
  <c r="AD221" i="63" s="1"/>
  <c r="N221" i="63"/>
  <c r="AX220" i="63"/>
  <c r="AT220" i="63"/>
  <c r="AP220" i="63"/>
  <c r="AL220" i="63"/>
  <c r="AH220" i="63"/>
  <c r="AC220" i="63"/>
  <c r="AD220" i="63" s="1"/>
  <c r="N220" i="63"/>
  <c r="AX219" i="63"/>
  <c r="AT219" i="63"/>
  <c r="AP219" i="63"/>
  <c r="AL219" i="63"/>
  <c r="AH219" i="63"/>
  <c r="AC219" i="63"/>
  <c r="AD219" i="63" s="1"/>
  <c r="N219" i="63"/>
  <c r="AX218" i="63"/>
  <c r="AT218" i="63"/>
  <c r="AP218" i="63"/>
  <c r="AL218" i="63"/>
  <c r="AH218" i="63"/>
  <c r="AC218" i="63"/>
  <c r="AD218" i="63" s="1"/>
  <c r="N218" i="63"/>
  <c r="AX217" i="63"/>
  <c r="AT217" i="63"/>
  <c r="AP217" i="63"/>
  <c r="AL217" i="63"/>
  <c r="AL217" i="83" s="1"/>
  <c r="AH217" i="63"/>
  <c r="AC217" i="63"/>
  <c r="AD217" i="63" s="1"/>
  <c r="N217" i="63"/>
  <c r="AX216" i="63"/>
  <c r="AT216" i="63"/>
  <c r="AP216" i="63"/>
  <c r="AL216" i="63"/>
  <c r="AH216" i="63"/>
  <c r="AC216" i="63"/>
  <c r="AD216" i="63" s="1"/>
  <c r="N216" i="63"/>
  <c r="AX215" i="63"/>
  <c r="AT215" i="63"/>
  <c r="AP215" i="63"/>
  <c r="AL215" i="63"/>
  <c r="AL215" i="83" s="1"/>
  <c r="AH215" i="63"/>
  <c r="AC215" i="63"/>
  <c r="AD215" i="63" s="1"/>
  <c r="N215" i="63"/>
  <c r="AX214" i="63"/>
  <c r="AT214" i="63"/>
  <c r="AP214" i="63"/>
  <c r="AL214" i="63"/>
  <c r="AH214" i="63"/>
  <c r="AC214" i="63"/>
  <c r="AD214" i="63" s="1"/>
  <c r="N214" i="63"/>
  <c r="AX213" i="63"/>
  <c r="AT213" i="63"/>
  <c r="AP213" i="63"/>
  <c r="AL213" i="63"/>
  <c r="AH213" i="63"/>
  <c r="AC213" i="63"/>
  <c r="AD213" i="63" s="1"/>
  <c r="N213" i="63"/>
  <c r="AX212" i="63"/>
  <c r="AT212" i="63"/>
  <c r="AP212" i="63"/>
  <c r="AL212" i="63"/>
  <c r="AH212" i="63"/>
  <c r="AH212" i="83" s="1"/>
  <c r="AC212" i="63"/>
  <c r="AD212" i="63" s="1"/>
  <c r="N212" i="63"/>
  <c r="AX211" i="63"/>
  <c r="AT211" i="63"/>
  <c r="AP211" i="63"/>
  <c r="AL211" i="63"/>
  <c r="AH211" i="63"/>
  <c r="AC211" i="63"/>
  <c r="AD211" i="63" s="1"/>
  <c r="N211" i="63"/>
  <c r="AX210" i="63"/>
  <c r="AT210" i="63"/>
  <c r="AP210" i="63"/>
  <c r="AP210" i="83" s="1"/>
  <c r="AL210" i="63"/>
  <c r="AH210" i="63"/>
  <c r="AC210" i="63"/>
  <c r="AD210" i="63" s="1"/>
  <c r="N210" i="63"/>
  <c r="AX209" i="63"/>
  <c r="AT209" i="63"/>
  <c r="AP209" i="63"/>
  <c r="AL209" i="63"/>
  <c r="AH209" i="63"/>
  <c r="AC209" i="63"/>
  <c r="AD209" i="63" s="1"/>
  <c r="N209" i="63"/>
  <c r="AX208" i="63"/>
  <c r="AT208" i="63"/>
  <c r="AP208" i="63"/>
  <c r="AL208" i="63"/>
  <c r="AH208" i="63"/>
  <c r="AC208" i="63"/>
  <c r="AD208" i="63" s="1"/>
  <c r="N208" i="63"/>
  <c r="AX207" i="63"/>
  <c r="AT207" i="63"/>
  <c r="AP207" i="63"/>
  <c r="AL207" i="63"/>
  <c r="AH207" i="63"/>
  <c r="AC207" i="63"/>
  <c r="AD207" i="63" s="1"/>
  <c r="N207" i="63"/>
  <c r="AX206" i="63"/>
  <c r="AT206" i="63"/>
  <c r="AP206" i="63"/>
  <c r="AL206" i="63"/>
  <c r="AH206" i="63"/>
  <c r="AC206" i="63"/>
  <c r="AD206" i="63" s="1"/>
  <c r="N206" i="63"/>
  <c r="AX205" i="63"/>
  <c r="AT205" i="63"/>
  <c r="AP205" i="63"/>
  <c r="AL205" i="63"/>
  <c r="AH205" i="63"/>
  <c r="AC205" i="63"/>
  <c r="AD205" i="63" s="1"/>
  <c r="N205" i="63"/>
  <c r="AX204" i="63"/>
  <c r="AT204" i="63"/>
  <c r="AP204" i="63"/>
  <c r="AL204" i="63"/>
  <c r="AH204" i="63"/>
  <c r="AC204" i="63"/>
  <c r="AD204" i="63" s="1"/>
  <c r="N204" i="63"/>
  <c r="AX203" i="63"/>
  <c r="AT203" i="63"/>
  <c r="AP203" i="63"/>
  <c r="AL203" i="63"/>
  <c r="AL203" i="83" s="1"/>
  <c r="AH203" i="63"/>
  <c r="AC203" i="63"/>
  <c r="AD203" i="63" s="1"/>
  <c r="N203" i="63"/>
  <c r="AX202" i="63"/>
  <c r="AT202" i="63"/>
  <c r="AP202" i="63"/>
  <c r="AL202" i="63"/>
  <c r="AH202" i="63"/>
  <c r="AC202" i="63"/>
  <c r="AD202" i="63" s="1"/>
  <c r="N202" i="63"/>
  <c r="AX201" i="63"/>
  <c r="AT201" i="63"/>
  <c r="AP201" i="63"/>
  <c r="AL201" i="63"/>
  <c r="AH201" i="63"/>
  <c r="AC201" i="63"/>
  <c r="AD201" i="63" s="1"/>
  <c r="N201" i="63"/>
  <c r="AX200" i="63"/>
  <c r="AT200" i="63"/>
  <c r="AP200" i="63"/>
  <c r="AL200" i="63"/>
  <c r="AH200" i="63"/>
  <c r="AC200" i="63"/>
  <c r="AD200" i="63" s="1"/>
  <c r="N200" i="63"/>
  <c r="AX199" i="63"/>
  <c r="AT199" i="63"/>
  <c r="AP199" i="63"/>
  <c r="AL199" i="63"/>
  <c r="AH199" i="63"/>
  <c r="AC199" i="63"/>
  <c r="AD199" i="63" s="1"/>
  <c r="N199" i="63"/>
  <c r="AX198" i="63"/>
  <c r="AT198" i="63"/>
  <c r="AP198" i="63"/>
  <c r="AP198" i="83" s="1"/>
  <c r="AL198" i="63"/>
  <c r="AH198" i="63"/>
  <c r="AH198" i="83" s="1"/>
  <c r="AC198" i="63"/>
  <c r="AD198" i="63" s="1"/>
  <c r="N198" i="63"/>
  <c r="AX197" i="63"/>
  <c r="AT197" i="63"/>
  <c r="AP197" i="63"/>
  <c r="AL197" i="63"/>
  <c r="AH197" i="63"/>
  <c r="AC197" i="63"/>
  <c r="N197" i="63"/>
  <c r="AX196" i="63"/>
  <c r="AT196" i="63"/>
  <c r="AP196" i="63"/>
  <c r="AP196" i="83" s="1"/>
  <c r="AL196" i="63"/>
  <c r="AH196" i="63"/>
  <c r="AC196" i="63"/>
  <c r="AD196" i="63" s="1"/>
  <c r="N196" i="63"/>
  <c r="AX195" i="63"/>
  <c r="AT195" i="63"/>
  <c r="AP195" i="63"/>
  <c r="AL195" i="63"/>
  <c r="AH195" i="63"/>
  <c r="AC195" i="63"/>
  <c r="N195" i="63"/>
  <c r="AX194" i="63"/>
  <c r="AT194" i="63"/>
  <c r="AP194" i="63"/>
  <c r="AL194" i="63"/>
  <c r="AH194" i="63"/>
  <c r="AC194" i="63"/>
  <c r="AD194" i="63" s="1"/>
  <c r="N194" i="63"/>
  <c r="AX193" i="63"/>
  <c r="AT193" i="63"/>
  <c r="AP193" i="63"/>
  <c r="AL193" i="63"/>
  <c r="AL193" i="83" s="1"/>
  <c r="AH193" i="63"/>
  <c r="AC193" i="63"/>
  <c r="AD193" i="63" s="1"/>
  <c r="N193" i="63"/>
  <c r="AX192" i="63"/>
  <c r="AT192" i="63"/>
  <c r="AP192" i="63"/>
  <c r="AL192" i="63"/>
  <c r="AH192" i="63"/>
  <c r="AC192" i="63"/>
  <c r="AD192" i="63" s="1"/>
  <c r="N192" i="63"/>
  <c r="AX191" i="63"/>
  <c r="AT191" i="63"/>
  <c r="AP191" i="63"/>
  <c r="AL191" i="63"/>
  <c r="AH191" i="63"/>
  <c r="AC191" i="63"/>
  <c r="AD191" i="63" s="1"/>
  <c r="N191" i="63"/>
  <c r="AX190" i="63"/>
  <c r="AT190" i="63"/>
  <c r="AP190" i="63"/>
  <c r="AL190" i="63"/>
  <c r="AH190" i="63"/>
  <c r="AC190" i="63"/>
  <c r="AD190" i="63" s="1"/>
  <c r="N190" i="63"/>
  <c r="AX189" i="63"/>
  <c r="AT189" i="63"/>
  <c r="AP189" i="63"/>
  <c r="AL189" i="63"/>
  <c r="AH189" i="63"/>
  <c r="AC189" i="63"/>
  <c r="AD189" i="63" s="1"/>
  <c r="N189" i="63"/>
  <c r="AX188" i="63"/>
  <c r="AT188" i="63"/>
  <c r="AP188" i="63"/>
  <c r="AL188" i="63"/>
  <c r="AH188" i="63"/>
  <c r="AH188" i="83" s="1"/>
  <c r="AC188" i="63"/>
  <c r="AD188" i="63" s="1"/>
  <c r="N188" i="63"/>
  <c r="AX187" i="63"/>
  <c r="AT187" i="63"/>
  <c r="AP187" i="63"/>
  <c r="AL187" i="63"/>
  <c r="AL187" i="83" s="1"/>
  <c r="AH187" i="63"/>
  <c r="AC187" i="63"/>
  <c r="AD187" i="63" s="1"/>
  <c r="N187" i="63"/>
  <c r="AX186" i="63"/>
  <c r="AT186" i="63"/>
  <c r="AP186" i="63"/>
  <c r="AP186" i="83" s="1"/>
  <c r="AL186" i="63"/>
  <c r="AH186" i="63"/>
  <c r="AC186" i="63"/>
  <c r="AD186" i="63" s="1"/>
  <c r="N186" i="63"/>
  <c r="AX185" i="63"/>
  <c r="AT185" i="63"/>
  <c r="AP185" i="63"/>
  <c r="AL185" i="63"/>
  <c r="AH185" i="63"/>
  <c r="AH185" i="83" s="1"/>
  <c r="AC185" i="63"/>
  <c r="AD185" i="63" s="1"/>
  <c r="N185" i="63"/>
  <c r="AX184" i="63"/>
  <c r="AT184" i="63"/>
  <c r="AP184" i="63"/>
  <c r="AP184" i="83" s="1"/>
  <c r="AL184" i="63"/>
  <c r="AH184" i="63"/>
  <c r="AC184" i="63"/>
  <c r="AD184" i="63" s="1"/>
  <c r="N184" i="63"/>
  <c r="AX183" i="63"/>
  <c r="AT183" i="63"/>
  <c r="AP183" i="63"/>
  <c r="AL183" i="63"/>
  <c r="AH183" i="63"/>
  <c r="AC183" i="63"/>
  <c r="AD183" i="63" s="1"/>
  <c r="N183" i="63"/>
  <c r="AX182" i="63"/>
  <c r="AT182" i="63"/>
  <c r="AP182" i="63"/>
  <c r="AL182" i="63"/>
  <c r="AH182" i="63"/>
  <c r="AC182" i="63"/>
  <c r="AD182" i="63" s="1"/>
  <c r="N182" i="63"/>
  <c r="AX181" i="63"/>
  <c r="AT181" i="63"/>
  <c r="AP181" i="63"/>
  <c r="AP181" i="83" s="1"/>
  <c r="AL181" i="63"/>
  <c r="AL181" i="83" s="1"/>
  <c r="AH181" i="63"/>
  <c r="AC181" i="63"/>
  <c r="AD181" i="63" s="1"/>
  <c r="N181" i="63"/>
  <c r="AX180" i="63"/>
  <c r="AT180" i="63"/>
  <c r="AP180" i="63"/>
  <c r="AL180" i="63"/>
  <c r="AH180" i="63"/>
  <c r="AC180" i="63"/>
  <c r="AD180" i="63" s="1"/>
  <c r="N180" i="63"/>
  <c r="AX179" i="63"/>
  <c r="AT179" i="63"/>
  <c r="AP179" i="63"/>
  <c r="AL179" i="63"/>
  <c r="AL179" i="83" s="1"/>
  <c r="AH179" i="63"/>
  <c r="AC179" i="63"/>
  <c r="AD179" i="63" s="1"/>
  <c r="N179" i="63"/>
  <c r="AX178" i="63"/>
  <c r="AT178" i="63"/>
  <c r="AP178" i="63"/>
  <c r="AL178" i="63"/>
  <c r="AH178" i="63"/>
  <c r="AC178" i="63"/>
  <c r="AD178" i="63" s="1"/>
  <c r="N178" i="63"/>
  <c r="AX177" i="63"/>
  <c r="AT177" i="63"/>
  <c r="AP177" i="63"/>
  <c r="AL177" i="63"/>
  <c r="AH177" i="63"/>
  <c r="AC177" i="63"/>
  <c r="AD177" i="63" s="1"/>
  <c r="N177" i="63"/>
  <c r="AX176" i="63"/>
  <c r="AT176" i="63"/>
  <c r="AP176" i="63"/>
  <c r="AL176" i="63"/>
  <c r="AL176" i="83" s="1"/>
  <c r="AH176" i="63"/>
  <c r="AH176" i="83" s="1"/>
  <c r="AC176" i="63"/>
  <c r="AD176" i="63" s="1"/>
  <c r="N176" i="63"/>
  <c r="AX175" i="63"/>
  <c r="AT175" i="63"/>
  <c r="AP175" i="63"/>
  <c r="AL175" i="63"/>
  <c r="AH175" i="63"/>
  <c r="AC175" i="63"/>
  <c r="AD175" i="63" s="1"/>
  <c r="N175" i="63"/>
  <c r="AX174" i="63"/>
  <c r="AT174" i="63"/>
  <c r="AP174" i="63"/>
  <c r="AP174" i="83" s="1"/>
  <c r="AL174" i="63"/>
  <c r="AH174" i="63"/>
  <c r="AH174" i="83" s="1"/>
  <c r="AC174" i="63"/>
  <c r="AD174" i="63" s="1"/>
  <c r="N174" i="63"/>
  <c r="AX173" i="63"/>
  <c r="AT173" i="63"/>
  <c r="AP173" i="63"/>
  <c r="AL173" i="63"/>
  <c r="AH173" i="63"/>
  <c r="AC173" i="63"/>
  <c r="AD173" i="63" s="1"/>
  <c r="N173" i="63"/>
  <c r="AX172" i="63"/>
  <c r="AT172" i="63"/>
  <c r="AP172" i="63"/>
  <c r="AL172" i="63"/>
  <c r="AH172" i="63"/>
  <c r="AC172" i="63"/>
  <c r="AD172" i="63" s="1"/>
  <c r="N172" i="63"/>
  <c r="AX171" i="63"/>
  <c r="AT171" i="63"/>
  <c r="AP171" i="63"/>
  <c r="AL171" i="63"/>
  <c r="AH171" i="63"/>
  <c r="AC171" i="63"/>
  <c r="AD171" i="63" s="1"/>
  <c r="N171" i="63"/>
  <c r="AX170" i="63"/>
  <c r="AT170" i="63"/>
  <c r="AP170" i="63"/>
  <c r="AL170" i="63"/>
  <c r="AH170" i="63"/>
  <c r="AC170" i="63"/>
  <c r="AD170" i="63" s="1"/>
  <c r="N170" i="63"/>
  <c r="AX169" i="63"/>
  <c r="AT169" i="63"/>
  <c r="AP169" i="63"/>
  <c r="AP169" i="83" s="1"/>
  <c r="AL169" i="63"/>
  <c r="AH169" i="63"/>
  <c r="AC169" i="63"/>
  <c r="AD169" i="63" s="1"/>
  <c r="N169" i="63"/>
  <c r="AX168" i="63"/>
  <c r="AT168" i="63"/>
  <c r="AP168" i="63"/>
  <c r="AL168" i="63"/>
  <c r="AH168" i="63"/>
  <c r="AC168" i="63"/>
  <c r="AD168" i="63" s="1"/>
  <c r="N168" i="63"/>
  <c r="AX167" i="63"/>
  <c r="AT167" i="63"/>
  <c r="AP167" i="63"/>
  <c r="AL167" i="63"/>
  <c r="AL167" i="83" s="1"/>
  <c r="AH167" i="63"/>
  <c r="AC167" i="63"/>
  <c r="AD167" i="63" s="1"/>
  <c r="N167" i="63"/>
  <c r="AX166" i="63"/>
  <c r="AT166" i="63"/>
  <c r="AP166" i="63"/>
  <c r="AL166" i="63"/>
  <c r="AH166" i="63"/>
  <c r="AC166" i="63"/>
  <c r="AD166" i="63" s="1"/>
  <c r="N166" i="63"/>
  <c r="AX165" i="63"/>
  <c r="AT165" i="63"/>
  <c r="AP165" i="63"/>
  <c r="AL165" i="63"/>
  <c r="AH165" i="63"/>
  <c r="AC165" i="63"/>
  <c r="AD165" i="63" s="1"/>
  <c r="N165" i="63"/>
  <c r="AX164" i="63"/>
  <c r="AT164" i="63"/>
  <c r="AP164" i="63"/>
  <c r="AL164" i="63"/>
  <c r="AL164" i="83" s="1"/>
  <c r="AH164" i="63"/>
  <c r="AH164" i="83" s="1"/>
  <c r="AC164" i="63"/>
  <c r="AD164" i="63" s="1"/>
  <c r="N164" i="63"/>
  <c r="AX163" i="63"/>
  <c r="AT163" i="63"/>
  <c r="AP163" i="63"/>
  <c r="AL163" i="63"/>
  <c r="AH163" i="63"/>
  <c r="AC163" i="63"/>
  <c r="AD163" i="63" s="1"/>
  <c r="N163" i="63"/>
  <c r="AX162" i="63"/>
  <c r="AT162" i="63"/>
  <c r="AP162" i="63"/>
  <c r="AP162" i="83" s="1"/>
  <c r="AL162" i="63"/>
  <c r="AH162" i="63"/>
  <c r="AC162" i="63"/>
  <c r="AD162" i="63" s="1"/>
  <c r="N162" i="63"/>
  <c r="AX161" i="63"/>
  <c r="AT161" i="63"/>
  <c r="AP161" i="63"/>
  <c r="AL161" i="63"/>
  <c r="AH161" i="63"/>
  <c r="AC161" i="63"/>
  <c r="AD161" i="63" s="1"/>
  <c r="N161" i="63"/>
  <c r="AX160" i="63"/>
  <c r="AT160" i="63"/>
  <c r="AP160" i="63"/>
  <c r="AL160" i="63"/>
  <c r="AH160" i="63"/>
  <c r="AC160" i="63"/>
  <c r="AD160" i="63" s="1"/>
  <c r="N160" i="63"/>
  <c r="AX159" i="63"/>
  <c r="AT159" i="63"/>
  <c r="AP159" i="63"/>
  <c r="AL159" i="63"/>
  <c r="AH159" i="63"/>
  <c r="AH159" i="83" s="1"/>
  <c r="AC159" i="63"/>
  <c r="AD159" i="63" s="1"/>
  <c r="N159" i="63"/>
  <c r="AX158" i="63"/>
  <c r="AT158" i="63"/>
  <c r="AP158" i="63"/>
  <c r="AL158" i="63"/>
  <c r="AH158" i="63"/>
  <c r="AC158" i="63"/>
  <c r="AD158" i="63" s="1"/>
  <c r="N158" i="63"/>
  <c r="AX157" i="63"/>
  <c r="AT157" i="63"/>
  <c r="AP157" i="63"/>
  <c r="AP157" i="83" s="1"/>
  <c r="AL157" i="63"/>
  <c r="AH157" i="63"/>
  <c r="AC157" i="63"/>
  <c r="AD157" i="63" s="1"/>
  <c r="N157" i="63"/>
  <c r="AX156" i="63"/>
  <c r="AT156" i="63"/>
  <c r="AP156" i="63"/>
  <c r="AL156" i="63"/>
  <c r="AH156" i="63"/>
  <c r="AC156" i="63"/>
  <c r="AD156" i="63" s="1"/>
  <c r="N156" i="63"/>
  <c r="AX155" i="63"/>
  <c r="AT155" i="63"/>
  <c r="AP155" i="63"/>
  <c r="AL155" i="63"/>
  <c r="AL155" i="83" s="1"/>
  <c r="AH155" i="63"/>
  <c r="AC155" i="63"/>
  <c r="AD155" i="63" s="1"/>
  <c r="N155" i="63"/>
  <c r="AX154" i="63"/>
  <c r="AT154" i="63"/>
  <c r="AP154" i="63"/>
  <c r="AL154" i="63"/>
  <c r="AH154" i="63"/>
  <c r="AC154" i="63"/>
  <c r="AD154" i="63" s="1"/>
  <c r="N154" i="63"/>
  <c r="AX153" i="63"/>
  <c r="AT153" i="63"/>
  <c r="AP153" i="63"/>
  <c r="AL153" i="63"/>
  <c r="AH153" i="63"/>
  <c r="AC153" i="63"/>
  <c r="AD153" i="63" s="1"/>
  <c r="N153" i="63"/>
  <c r="AX152" i="63"/>
  <c r="AT152" i="63"/>
  <c r="AP152" i="63"/>
  <c r="AL152" i="63"/>
  <c r="AH152" i="63"/>
  <c r="AC152" i="63"/>
  <c r="AD152" i="63" s="1"/>
  <c r="N152" i="63"/>
  <c r="AX151" i="63"/>
  <c r="AT151" i="63"/>
  <c r="AP151" i="63"/>
  <c r="AL151" i="63"/>
  <c r="AH151" i="63"/>
  <c r="AC151" i="63"/>
  <c r="AD151" i="63" s="1"/>
  <c r="N151" i="63"/>
  <c r="AX150" i="63"/>
  <c r="AT150" i="63"/>
  <c r="AP150" i="63"/>
  <c r="AP150" i="83" s="1"/>
  <c r="AL150" i="63"/>
  <c r="AH150" i="63"/>
  <c r="AH150" i="83" s="1"/>
  <c r="AC150" i="63"/>
  <c r="AD150" i="63" s="1"/>
  <c r="N150" i="63"/>
  <c r="AX149" i="63"/>
  <c r="AT149" i="63"/>
  <c r="AP149" i="63"/>
  <c r="AL149" i="63"/>
  <c r="AH149" i="63"/>
  <c r="AC149" i="63"/>
  <c r="AD149" i="63" s="1"/>
  <c r="N149" i="63"/>
  <c r="AX148" i="63"/>
  <c r="AT148" i="63"/>
  <c r="AP148" i="63"/>
  <c r="AP148" i="83" s="1"/>
  <c r="AL148" i="63"/>
  <c r="AH148" i="63"/>
  <c r="AC148" i="63"/>
  <c r="AD148" i="63" s="1"/>
  <c r="N148" i="63"/>
  <c r="AX147" i="63"/>
  <c r="AT147" i="63"/>
  <c r="AP147" i="63"/>
  <c r="AL147" i="63"/>
  <c r="AH147" i="63"/>
  <c r="AH147" i="83" s="1"/>
  <c r="AC147" i="63"/>
  <c r="AD147" i="63" s="1"/>
  <c r="N147" i="63"/>
  <c r="AX146" i="63"/>
  <c r="AT146" i="63"/>
  <c r="AP146" i="63"/>
  <c r="AL146" i="63"/>
  <c r="AH146" i="63"/>
  <c r="AC146" i="63"/>
  <c r="AD146" i="63" s="1"/>
  <c r="N146" i="63"/>
  <c r="AX145" i="63"/>
  <c r="AT145" i="63"/>
  <c r="AP145" i="63"/>
  <c r="AP145" i="83" s="1"/>
  <c r="AL145" i="63"/>
  <c r="AH145" i="63"/>
  <c r="AC145" i="63"/>
  <c r="AD145" i="63" s="1"/>
  <c r="N145" i="63"/>
  <c r="AX144" i="63"/>
  <c r="AT144" i="63"/>
  <c r="AP144" i="63"/>
  <c r="AL144" i="63"/>
  <c r="AH144" i="63"/>
  <c r="AC144" i="63"/>
  <c r="AD144" i="63" s="1"/>
  <c r="N144" i="63"/>
  <c r="AX143" i="63"/>
  <c r="AT143" i="63"/>
  <c r="AP143" i="63"/>
  <c r="AL143" i="63"/>
  <c r="AL143" i="83" s="1"/>
  <c r="AH143" i="63"/>
  <c r="AC143" i="63"/>
  <c r="AD143" i="63" s="1"/>
  <c r="N143" i="63"/>
  <c r="AX142" i="63"/>
  <c r="AT142" i="63"/>
  <c r="AP142" i="63"/>
  <c r="AL142" i="63"/>
  <c r="AH142" i="63"/>
  <c r="AC142" i="63"/>
  <c r="AD142" i="63" s="1"/>
  <c r="N142" i="63"/>
  <c r="AX141" i="63"/>
  <c r="AT141" i="63"/>
  <c r="AP141" i="63"/>
  <c r="AL141" i="63"/>
  <c r="AH141" i="63"/>
  <c r="AC141" i="63"/>
  <c r="AD141" i="63" s="1"/>
  <c r="N141" i="63"/>
  <c r="AX140" i="63"/>
  <c r="AT140" i="63"/>
  <c r="AP140" i="63"/>
  <c r="AL140" i="63"/>
  <c r="AH140" i="63"/>
  <c r="AH140" i="83" s="1"/>
  <c r="AC140" i="63"/>
  <c r="AD140" i="63" s="1"/>
  <c r="N140" i="63"/>
  <c r="AX139" i="63"/>
  <c r="AT139" i="63"/>
  <c r="AP139" i="63"/>
  <c r="AL139" i="63"/>
  <c r="AH139" i="63"/>
  <c r="AC139" i="63"/>
  <c r="AD139" i="63" s="1"/>
  <c r="N139" i="63"/>
  <c r="AX138" i="63"/>
  <c r="AT138" i="63"/>
  <c r="AP138" i="63"/>
  <c r="AP138" i="83" s="1"/>
  <c r="AL138" i="63"/>
  <c r="AH138" i="63"/>
  <c r="AC138" i="63"/>
  <c r="AD138" i="63" s="1"/>
  <c r="N138" i="63"/>
  <c r="AX137" i="63"/>
  <c r="AT137" i="63"/>
  <c r="AP137" i="63"/>
  <c r="AL137" i="63"/>
  <c r="AH137" i="63"/>
  <c r="AC137" i="63"/>
  <c r="AD137" i="63" s="1"/>
  <c r="N137" i="63"/>
  <c r="AX136" i="63"/>
  <c r="AT136" i="63"/>
  <c r="AP136" i="63"/>
  <c r="AP136" i="83" s="1"/>
  <c r="AL136" i="63"/>
  <c r="AH136" i="63"/>
  <c r="AC136" i="63"/>
  <c r="AD136" i="63" s="1"/>
  <c r="N136" i="63"/>
  <c r="AX135" i="63"/>
  <c r="AT135" i="63"/>
  <c r="AP135" i="63"/>
  <c r="AL135" i="63"/>
  <c r="AH135" i="63"/>
  <c r="AH135" i="83" s="1"/>
  <c r="AC135" i="63"/>
  <c r="AD135" i="63" s="1"/>
  <c r="N135" i="63"/>
  <c r="AX134" i="63"/>
  <c r="AT134" i="63"/>
  <c r="AP134" i="63"/>
  <c r="AL134" i="63"/>
  <c r="AH134" i="63"/>
  <c r="AC134" i="63"/>
  <c r="AD134" i="63" s="1"/>
  <c r="N134" i="63"/>
  <c r="AX133" i="63"/>
  <c r="AT133" i="63"/>
  <c r="AP133" i="63"/>
  <c r="AP133" i="83" s="1"/>
  <c r="AL133" i="63"/>
  <c r="AL133" i="83" s="1"/>
  <c r="AH133" i="63"/>
  <c r="AC133" i="63"/>
  <c r="AD133" i="63" s="1"/>
  <c r="N133" i="63"/>
  <c r="AX132" i="63"/>
  <c r="AT132" i="63"/>
  <c r="AP132" i="63"/>
  <c r="AL132" i="63"/>
  <c r="AH132" i="63"/>
  <c r="AC132" i="63"/>
  <c r="AD132" i="63" s="1"/>
  <c r="N132" i="63"/>
  <c r="AX131" i="63"/>
  <c r="AT131" i="63"/>
  <c r="AP131" i="63"/>
  <c r="AL131" i="63"/>
  <c r="AL131" i="83" s="1"/>
  <c r="AH131" i="63"/>
  <c r="AC131" i="63"/>
  <c r="AD131" i="63" s="1"/>
  <c r="N131" i="63"/>
  <c r="AX130" i="63"/>
  <c r="AT130" i="63"/>
  <c r="AP130" i="63"/>
  <c r="AL130" i="63"/>
  <c r="AH130" i="63"/>
  <c r="AC130" i="63"/>
  <c r="AD130" i="63" s="1"/>
  <c r="N130" i="63"/>
  <c r="AX129" i="63"/>
  <c r="AT129" i="63"/>
  <c r="AP129" i="63"/>
  <c r="AL129" i="63"/>
  <c r="AH129" i="63"/>
  <c r="AC129" i="63"/>
  <c r="AD129" i="63" s="1"/>
  <c r="N129" i="63"/>
  <c r="AX128" i="63"/>
  <c r="AT128" i="63"/>
  <c r="AP128" i="63"/>
  <c r="AL128" i="63"/>
  <c r="AL128" i="83" s="1"/>
  <c r="AH128" i="63"/>
  <c r="AH128" i="83" s="1"/>
  <c r="AC128" i="63"/>
  <c r="AD128" i="63" s="1"/>
  <c r="N128" i="63"/>
  <c r="AX127" i="63"/>
  <c r="AT127" i="63"/>
  <c r="AP127" i="63"/>
  <c r="AL127" i="63"/>
  <c r="AH127" i="63"/>
  <c r="AC127" i="63"/>
  <c r="AD127" i="63" s="1"/>
  <c r="N127" i="63"/>
  <c r="AX126" i="63"/>
  <c r="AT126" i="63"/>
  <c r="AP126" i="63"/>
  <c r="AL126" i="63"/>
  <c r="AH126" i="63"/>
  <c r="AH126" i="83" s="1"/>
  <c r="AC126" i="63"/>
  <c r="AD126" i="63" s="1"/>
  <c r="N126" i="63"/>
  <c r="AX125" i="63"/>
  <c r="AT125" i="63"/>
  <c r="AP125" i="63"/>
  <c r="AL125" i="63"/>
  <c r="AH125" i="63"/>
  <c r="AC125" i="63"/>
  <c r="AD125" i="63" s="1"/>
  <c r="N125" i="63"/>
  <c r="AX124" i="63"/>
  <c r="AT124" i="63"/>
  <c r="AP124" i="63"/>
  <c r="AL124" i="63"/>
  <c r="AH124" i="63"/>
  <c r="AC124" i="63"/>
  <c r="AD124" i="63" s="1"/>
  <c r="N124" i="63"/>
  <c r="AX123" i="63"/>
  <c r="AT123" i="63"/>
  <c r="AP123" i="63"/>
  <c r="AL123" i="63"/>
  <c r="AH123" i="63"/>
  <c r="AH123" i="83" s="1"/>
  <c r="AC123" i="63"/>
  <c r="AD123" i="63" s="1"/>
  <c r="N123" i="63"/>
  <c r="AX122" i="63"/>
  <c r="AT122" i="63"/>
  <c r="AP122" i="63"/>
  <c r="AL122" i="63"/>
  <c r="AH122" i="63"/>
  <c r="AC122" i="63"/>
  <c r="AD122" i="63" s="1"/>
  <c r="N122" i="63"/>
  <c r="AX121" i="63"/>
  <c r="AT121" i="63"/>
  <c r="AP121" i="63"/>
  <c r="AL121" i="63"/>
  <c r="AL121" i="83" s="1"/>
  <c r="AH121" i="63"/>
  <c r="AC121" i="63"/>
  <c r="AD121" i="63" s="1"/>
  <c r="N121" i="63"/>
  <c r="AX120" i="63"/>
  <c r="AT120" i="63"/>
  <c r="AP120" i="63"/>
  <c r="AL120" i="63"/>
  <c r="AH120" i="63"/>
  <c r="AC120" i="63"/>
  <c r="AD120" i="63" s="1"/>
  <c r="N120" i="63"/>
  <c r="AX119" i="63"/>
  <c r="AT119" i="63"/>
  <c r="AP119" i="63"/>
  <c r="AL119" i="63"/>
  <c r="AH119" i="63"/>
  <c r="AC119" i="63"/>
  <c r="AD119" i="63" s="1"/>
  <c r="N119" i="63"/>
  <c r="AX118" i="63"/>
  <c r="AT118" i="63"/>
  <c r="AP118" i="63"/>
  <c r="AL118" i="63"/>
  <c r="AH118" i="63"/>
  <c r="AC118" i="63"/>
  <c r="AD118" i="63" s="1"/>
  <c r="N118" i="63"/>
  <c r="AX117" i="63"/>
  <c r="AT117" i="63"/>
  <c r="AP117" i="63"/>
  <c r="AL117" i="63"/>
  <c r="AH117" i="63"/>
  <c r="AC117" i="63"/>
  <c r="AD117" i="63" s="1"/>
  <c r="N117" i="63"/>
  <c r="AX116" i="63"/>
  <c r="AT116" i="63"/>
  <c r="AP116" i="63"/>
  <c r="AL116" i="63"/>
  <c r="AL116" i="83" s="1"/>
  <c r="AH116" i="63"/>
  <c r="AC116" i="63"/>
  <c r="AD116" i="63" s="1"/>
  <c r="N116" i="63"/>
  <c r="AX115" i="63"/>
  <c r="AT115" i="63"/>
  <c r="AP115" i="63"/>
  <c r="AL115" i="63"/>
  <c r="AH115" i="63"/>
  <c r="AC115" i="63"/>
  <c r="AD115" i="63" s="1"/>
  <c r="N115" i="63"/>
  <c r="AX114" i="63"/>
  <c r="AT114" i="63"/>
  <c r="AP114" i="63"/>
  <c r="AP114" i="83" s="1"/>
  <c r="AL114" i="63"/>
  <c r="AH114" i="63"/>
  <c r="AC114" i="63"/>
  <c r="AD114" i="63" s="1"/>
  <c r="N114" i="63"/>
  <c r="AX113" i="63"/>
  <c r="AT113" i="63"/>
  <c r="AP113" i="63"/>
  <c r="AL113" i="63"/>
  <c r="AH113" i="63"/>
  <c r="AC113" i="63"/>
  <c r="AD113" i="63" s="1"/>
  <c r="N113" i="63"/>
  <c r="AX112" i="63"/>
  <c r="AT112" i="63"/>
  <c r="AP112" i="63"/>
  <c r="AP112" i="83" s="1"/>
  <c r="AL112" i="63"/>
  <c r="AH112" i="63"/>
  <c r="AC112" i="63"/>
  <c r="AD112" i="63" s="1"/>
  <c r="N112" i="63"/>
  <c r="AX111" i="63"/>
  <c r="AT111" i="63"/>
  <c r="AP111" i="63"/>
  <c r="AL111" i="63"/>
  <c r="AH111" i="63"/>
  <c r="AC111" i="63"/>
  <c r="AD111" i="63" s="1"/>
  <c r="N111" i="63"/>
  <c r="AX110" i="63"/>
  <c r="AT110" i="63"/>
  <c r="AP110" i="63"/>
  <c r="AL110" i="63"/>
  <c r="AH110" i="63"/>
  <c r="AC110" i="63"/>
  <c r="AD110" i="63" s="1"/>
  <c r="N110" i="63"/>
  <c r="AX109" i="63"/>
  <c r="AT109" i="63"/>
  <c r="AP109" i="63"/>
  <c r="AL109" i="63"/>
  <c r="AL109" i="83" s="1"/>
  <c r="AH109" i="63"/>
  <c r="AC109" i="63"/>
  <c r="AD109" i="63" s="1"/>
  <c r="N109" i="63"/>
  <c r="AX108" i="63"/>
  <c r="AT108" i="63"/>
  <c r="AP108" i="63"/>
  <c r="AL108" i="63"/>
  <c r="AH108" i="63"/>
  <c r="AC108" i="63"/>
  <c r="AD108" i="63" s="1"/>
  <c r="N108" i="63"/>
  <c r="AX107" i="63"/>
  <c r="AT107" i="63"/>
  <c r="AP107" i="63"/>
  <c r="AL107" i="63"/>
  <c r="AL107" i="83" s="1"/>
  <c r="AH107" i="63"/>
  <c r="AC107" i="63"/>
  <c r="AD107" i="63" s="1"/>
  <c r="N107" i="63"/>
  <c r="AX106" i="63"/>
  <c r="AT106" i="63"/>
  <c r="AP106" i="63"/>
  <c r="AL106" i="63"/>
  <c r="AH106" i="63"/>
  <c r="AC106" i="63"/>
  <c r="AD106" i="63" s="1"/>
  <c r="N106" i="63"/>
  <c r="AX105" i="63"/>
  <c r="AT105" i="63"/>
  <c r="AP105" i="63"/>
  <c r="AL105" i="63"/>
  <c r="AH105" i="63"/>
  <c r="AC105" i="63"/>
  <c r="AD105" i="63" s="1"/>
  <c r="N105" i="63"/>
  <c r="AX104" i="63"/>
  <c r="AT104" i="63"/>
  <c r="AP104" i="63"/>
  <c r="AL104" i="63"/>
  <c r="AH104" i="63"/>
  <c r="AC104" i="63"/>
  <c r="AD104" i="63" s="1"/>
  <c r="N104" i="63"/>
  <c r="AX103" i="63"/>
  <c r="AT103" i="63"/>
  <c r="AP103" i="63"/>
  <c r="AL103" i="63"/>
  <c r="AH103" i="63"/>
  <c r="AC103" i="63"/>
  <c r="AD103" i="63" s="1"/>
  <c r="N103" i="63"/>
  <c r="AX102" i="63"/>
  <c r="AT102" i="63"/>
  <c r="AP102" i="63"/>
  <c r="AP102" i="83" s="1"/>
  <c r="AL102" i="63"/>
  <c r="AH102" i="63"/>
  <c r="AH102" i="83" s="1"/>
  <c r="AC102" i="63"/>
  <c r="AD102" i="63" s="1"/>
  <c r="N102" i="63"/>
  <c r="AX101" i="63"/>
  <c r="AT101" i="63"/>
  <c r="AP101" i="63"/>
  <c r="AL101" i="63"/>
  <c r="AH101" i="63"/>
  <c r="AC101" i="63"/>
  <c r="AD101" i="63" s="1"/>
  <c r="N101" i="63"/>
  <c r="AX100" i="63"/>
  <c r="AT100" i="63"/>
  <c r="AP100" i="63"/>
  <c r="AP100" i="83" s="1"/>
  <c r="AL100" i="63"/>
  <c r="AH100" i="63"/>
  <c r="AC100" i="63"/>
  <c r="AD100" i="63" s="1"/>
  <c r="N100" i="63"/>
  <c r="AX99" i="63"/>
  <c r="AT99" i="63"/>
  <c r="AP99" i="63"/>
  <c r="AL99" i="63"/>
  <c r="AH99" i="63"/>
  <c r="AC99" i="63"/>
  <c r="AD99" i="63" s="1"/>
  <c r="N99" i="63"/>
  <c r="AX98" i="63"/>
  <c r="AT98" i="63"/>
  <c r="AP98" i="63"/>
  <c r="AL98" i="63"/>
  <c r="AH98" i="63"/>
  <c r="AC98" i="63"/>
  <c r="AD98" i="63" s="1"/>
  <c r="N98" i="63"/>
  <c r="AX97" i="63"/>
  <c r="AT97" i="63"/>
  <c r="AP97" i="63"/>
  <c r="AP97" i="83" s="1"/>
  <c r="AL97" i="63"/>
  <c r="AL97" i="83" s="1"/>
  <c r="AH97" i="63"/>
  <c r="AC97" i="63"/>
  <c r="AD97" i="63" s="1"/>
  <c r="N97" i="63"/>
  <c r="AX96" i="63"/>
  <c r="AT96" i="63"/>
  <c r="AP96" i="63"/>
  <c r="AL96" i="63"/>
  <c r="AH96" i="63"/>
  <c r="AC96" i="63"/>
  <c r="AD96" i="63" s="1"/>
  <c r="N96" i="63"/>
  <c r="AX95" i="63"/>
  <c r="AT95" i="63"/>
  <c r="AP95" i="63"/>
  <c r="AL95" i="63"/>
  <c r="AH95" i="63"/>
  <c r="AC95" i="63"/>
  <c r="AD95" i="63" s="1"/>
  <c r="N95" i="63"/>
  <c r="AX94" i="63"/>
  <c r="AT94" i="63"/>
  <c r="AP94" i="63"/>
  <c r="AL94" i="63"/>
  <c r="AH94" i="63"/>
  <c r="AC94" i="63"/>
  <c r="AD94" i="63" s="1"/>
  <c r="N94" i="63"/>
  <c r="AX93" i="63"/>
  <c r="AT93" i="63"/>
  <c r="AP93" i="63"/>
  <c r="AL93" i="63"/>
  <c r="AH93" i="63"/>
  <c r="AC93" i="63"/>
  <c r="AD93" i="63" s="1"/>
  <c r="N93" i="63"/>
  <c r="AX92" i="63"/>
  <c r="AT92" i="63"/>
  <c r="AP92" i="63"/>
  <c r="AL92" i="63"/>
  <c r="AL92" i="83" s="1"/>
  <c r="AH92" i="63"/>
  <c r="AC92" i="63"/>
  <c r="AD92" i="63" s="1"/>
  <c r="N92" i="63"/>
  <c r="AX91" i="63"/>
  <c r="AT91" i="63"/>
  <c r="AP91" i="63"/>
  <c r="AL91" i="63"/>
  <c r="AH91" i="63"/>
  <c r="AC91" i="63"/>
  <c r="AD91" i="63" s="1"/>
  <c r="N91" i="63"/>
  <c r="AX90" i="63"/>
  <c r="AT90" i="63"/>
  <c r="AP90" i="63"/>
  <c r="AL90" i="63"/>
  <c r="AL90" i="83" s="1"/>
  <c r="AH90" i="63"/>
  <c r="AC90" i="63"/>
  <c r="AD90" i="63" s="1"/>
  <c r="N90" i="63"/>
  <c r="AX89" i="63"/>
  <c r="AT89" i="63"/>
  <c r="AP89" i="63"/>
  <c r="AL89" i="63"/>
  <c r="AH89" i="63"/>
  <c r="AC89" i="63"/>
  <c r="AD89" i="63" s="1"/>
  <c r="N89" i="63"/>
  <c r="AX88" i="63"/>
  <c r="AT88" i="63"/>
  <c r="AP88" i="63"/>
  <c r="AL88" i="63"/>
  <c r="AH88" i="63"/>
  <c r="AC88" i="63"/>
  <c r="AD88" i="63" s="1"/>
  <c r="N88" i="63"/>
  <c r="AX87" i="63"/>
  <c r="AT87" i="63"/>
  <c r="AP87" i="63"/>
  <c r="AL87" i="63"/>
  <c r="AL87" i="83" s="1"/>
  <c r="AH87" i="63"/>
  <c r="AH87" i="83" s="1"/>
  <c r="AC87" i="63"/>
  <c r="AD87" i="63" s="1"/>
  <c r="N87" i="63"/>
  <c r="AX86" i="63"/>
  <c r="AT86" i="63"/>
  <c r="AP86" i="63"/>
  <c r="AL86" i="63"/>
  <c r="AH86" i="63"/>
  <c r="AC86" i="63"/>
  <c r="AD86" i="63" s="1"/>
  <c r="N86" i="63"/>
  <c r="AX85" i="63"/>
  <c r="AT85" i="63"/>
  <c r="AP85" i="63"/>
  <c r="AL85" i="63"/>
  <c r="AH85" i="63"/>
  <c r="AH85" i="83" s="1"/>
  <c r="AC85" i="63"/>
  <c r="AD85" i="63" s="1"/>
  <c r="N85" i="63"/>
  <c r="AX84" i="63"/>
  <c r="AT84" i="63"/>
  <c r="AP84" i="63"/>
  <c r="AL84" i="63"/>
  <c r="AH84" i="63"/>
  <c r="AC84" i="63"/>
  <c r="AD84" i="63" s="1"/>
  <c r="N84" i="63"/>
  <c r="AX83" i="63"/>
  <c r="AT83" i="63"/>
  <c r="AP83" i="63"/>
  <c r="AL83" i="63"/>
  <c r="AH83" i="63"/>
  <c r="AC83" i="63"/>
  <c r="AD83" i="63" s="1"/>
  <c r="N83" i="63"/>
  <c r="AX82" i="63"/>
  <c r="AT82" i="63"/>
  <c r="AP82" i="63"/>
  <c r="AL82" i="63"/>
  <c r="AH82" i="63"/>
  <c r="AC82" i="63"/>
  <c r="AD82" i="63" s="1"/>
  <c r="N82" i="63"/>
  <c r="AX81" i="63"/>
  <c r="AT81" i="63"/>
  <c r="AP81" i="63"/>
  <c r="AL81" i="63"/>
  <c r="AH81" i="63"/>
  <c r="AC81" i="63"/>
  <c r="AD81" i="63" s="1"/>
  <c r="N81" i="63"/>
  <c r="AX80" i="63"/>
  <c r="AT80" i="63"/>
  <c r="AP80" i="63"/>
  <c r="AP80" i="83" s="1"/>
  <c r="AL80" i="63"/>
  <c r="AH80" i="63"/>
  <c r="AC80" i="63"/>
  <c r="AD80" i="63" s="1"/>
  <c r="N80" i="63"/>
  <c r="AX79" i="63"/>
  <c r="AT79" i="63"/>
  <c r="AP79" i="63"/>
  <c r="AL79" i="63"/>
  <c r="AH79" i="63"/>
  <c r="AC79" i="63"/>
  <c r="AD79" i="63" s="1"/>
  <c r="N79" i="63"/>
  <c r="AX78" i="63"/>
  <c r="AT78" i="63"/>
  <c r="AP78" i="63"/>
  <c r="AL78" i="63"/>
  <c r="AL78" i="83" s="1"/>
  <c r="AH78" i="63"/>
  <c r="AC78" i="63"/>
  <c r="AD78" i="63" s="1"/>
  <c r="N78" i="63"/>
  <c r="AX77" i="63"/>
  <c r="AT77" i="63"/>
  <c r="AP77" i="63"/>
  <c r="AL77" i="63"/>
  <c r="AH77" i="63"/>
  <c r="AC77" i="63"/>
  <c r="AD77" i="63" s="1"/>
  <c r="N77" i="63"/>
  <c r="AX76" i="63"/>
  <c r="AT76" i="63"/>
  <c r="AP76" i="63"/>
  <c r="AL76" i="63"/>
  <c r="AH76" i="63"/>
  <c r="AC76" i="63"/>
  <c r="AD76" i="63" s="1"/>
  <c r="N76" i="63"/>
  <c r="AX75" i="63"/>
  <c r="AT75" i="63"/>
  <c r="AP75" i="63"/>
  <c r="AL75" i="63"/>
  <c r="AL75" i="83" s="1"/>
  <c r="AH75" i="63"/>
  <c r="AC75" i="63"/>
  <c r="AD75" i="63" s="1"/>
  <c r="N75" i="63"/>
  <c r="AX74" i="63"/>
  <c r="AT74" i="63"/>
  <c r="AP74" i="63"/>
  <c r="AL74" i="63"/>
  <c r="AH74" i="63"/>
  <c r="AC74" i="63"/>
  <c r="AD74" i="63" s="1"/>
  <c r="N74" i="63"/>
  <c r="AX73" i="63"/>
  <c r="AT73" i="63"/>
  <c r="AP73" i="63"/>
  <c r="AL73" i="63"/>
  <c r="AH73" i="63"/>
  <c r="AC73" i="63"/>
  <c r="AD73" i="63" s="1"/>
  <c r="N73" i="63"/>
  <c r="AX72" i="63"/>
  <c r="AT72" i="63"/>
  <c r="AP72" i="63"/>
  <c r="AL72" i="63"/>
  <c r="AH72" i="63"/>
  <c r="AC72" i="63"/>
  <c r="AD72" i="63" s="1"/>
  <c r="N72" i="63"/>
  <c r="AX71" i="63"/>
  <c r="AT71" i="63"/>
  <c r="AP71" i="63"/>
  <c r="AP71" i="83" s="1"/>
  <c r="AL71" i="63"/>
  <c r="AH71" i="63"/>
  <c r="AC71" i="63"/>
  <c r="AD71" i="63" s="1"/>
  <c r="N71" i="63"/>
  <c r="AX70" i="63"/>
  <c r="AT70" i="63"/>
  <c r="AP70" i="63"/>
  <c r="AL70" i="63"/>
  <c r="AH70" i="63"/>
  <c r="AH70" i="83" s="1"/>
  <c r="AC70" i="63"/>
  <c r="AD70" i="63" s="1"/>
  <c r="N70" i="63"/>
  <c r="AX69" i="63"/>
  <c r="AT69" i="63"/>
  <c r="AP69" i="63"/>
  <c r="AL69" i="63"/>
  <c r="AH69" i="63"/>
  <c r="AC69" i="63"/>
  <c r="AD69" i="63" s="1"/>
  <c r="N69" i="63"/>
  <c r="AX68" i="63"/>
  <c r="AT68" i="63"/>
  <c r="AP68" i="63"/>
  <c r="AP68" i="83" s="1"/>
  <c r="AL68" i="63"/>
  <c r="AL68" i="83" s="1"/>
  <c r="AH68" i="63"/>
  <c r="AC68" i="63"/>
  <c r="AD68" i="63" s="1"/>
  <c r="N68" i="63"/>
  <c r="AX67" i="63"/>
  <c r="AT67" i="63"/>
  <c r="AP67" i="63"/>
  <c r="AL67" i="63"/>
  <c r="AH67" i="63"/>
  <c r="AC67" i="63"/>
  <c r="AD67" i="63" s="1"/>
  <c r="N67" i="63"/>
  <c r="AX66" i="63"/>
  <c r="AT66" i="63"/>
  <c r="AP66" i="63"/>
  <c r="AL66" i="63"/>
  <c r="AH66" i="63"/>
  <c r="AC66" i="63"/>
  <c r="AD66" i="63" s="1"/>
  <c r="N66" i="63"/>
  <c r="AX65" i="63"/>
  <c r="AT65" i="63"/>
  <c r="AP65" i="63"/>
  <c r="AL65" i="63"/>
  <c r="AH65" i="63"/>
  <c r="AC65" i="63"/>
  <c r="AD65" i="63" s="1"/>
  <c r="N65" i="63"/>
  <c r="AX64" i="63"/>
  <c r="AT64" i="63"/>
  <c r="AP64" i="63"/>
  <c r="AL64" i="63"/>
  <c r="AH64" i="63"/>
  <c r="AC64" i="63"/>
  <c r="AD64" i="63" s="1"/>
  <c r="N64" i="63"/>
  <c r="AX63" i="63"/>
  <c r="AT63" i="63"/>
  <c r="AP63" i="63"/>
  <c r="AL63" i="63"/>
  <c r="AL63" i="83" s="1"/>
  <c r="AH63" i="63"/>
  <c r="AH63" i="83" s="1"/>
  <c r="AC63" i="63"/>
  <c r="AD63" i="63" s="1"/>
  <c r="N63" i="63"/>
  <c r="AX62" i="63"/>
  <c r="AT62" i="63"/>
  <c r="AP62" i="63"/>
  <c r="AL62" i="63"/>
  <c r="AH62" i="63"/>
  <c r="AC62" i="63"/>
  <c r="AD62" i="63" s="1"/>
  <c r="N62" i="63"/>
  <c r="AX61" i="63"/>
  <c r="AT61" i="63"/>
  <c r="AP61" i="63"/>
  <c r="AP61" i="83" s="1"/>
  <c r="AL61" i="63"/>
  <c r="AH61" i="63"/>
  <c r="AC61" i="63"/>
  <c r="AD61" i="63" s="1"/>
  <c r="N61" i="63"/>
  <c r="AX60" i="63"/>
  <c r="AT60" i="63"/>
  <c r="AP60" i="63"/>
  <c r="AL60" i="63"/>
  <c r="AH60" i="63"/>
  <c r="AC60" i="63"/>
  <c r="AD60" i="63" s="1"/>
  <c r="N60" i="63"/>
  <c r="AX59" i="63"/>
  <c r="AT59" i="63"/>
  <c r="AP59" i="63"/>
  <c r="AL59" i="63"/>
  <c r="AH59" i="63"/>
  <c r="AC59" i="63"/>
  <c r="AD59" i="63" s="1"/>
  <c r="N59" i="63"/>
  <c r="AX58" i="63"/>
  <c r="AT58" i="63"/>
  <c r="AP58" i="63"/>
  <c r="AL58" i="63"/>
  <c r="AH58" i="63"/>
  <c r="AH58" i="83" s="1"/>
  <c r="AC58" i="63"/>
  <c r="AD58" i="63" s="1"/>
  <c r="N58" i="63"/>
  <c r="AX57" i="63"/>
  <c r="AT57" i="63"/>
  <c r="AP57" i="63"/>
  <c r="AL57" i="63"/>
  <c r="AH57" i="63"/>
  <c r="AC57" i="63"/>
  <c r="AD57" i="63" s="1"/>
  <c r="N57" i="63"/>
  <c r="AX56" i="63"/>
  <c r="AT56" i="63"/>
  <c r="AP56" i="63"/>
  <c r="AL56" i="63"/>
  <c r="AH56" i="63"/>
  <c r="AC56" i="63"/>
  <c r="AD56" i="63" s="1"/>
  <c r="N56" i="63"/>
  <c r="AX55" i="63"/>
  <c r="AT55" i="63"/>
  <c r="AP55" i="63"/>
  <c r="AL55" i="63"/>
  <c r="AH55" i="63"/>
  <c r="AC55" i="63"/>
  <c r="AD55" i="63" s="1"/>
  <c r="N55" i="63"/>
  <c r="AX54" i="63"/>
  <c r="AT54" i="63"/>
  <c r="AP54" i="63"/>
  <c r="AL54" i="63"/>
  <c r="AL54" i="83" s="1"/>
  <c r="AH54" i="63"/>
  <c r="AC54" i="63"/>
  <c r="AD54" i="63" s="1"/>
  <c r="N54" i="63"/>
  <c r="AX53" i="63"/>
  <c r="AT53" i="63"/>
  <c r="AP53" i="63"/>
  <c r="AL53" i="63"/>
  <c r="AH53" i="63"/>
  <c r="AC53" i="63"/>
  <c r="AD53" i="63" s="1"/>
  <c r="N53" i="63"/>
  <c r="AX52" i="63"/>
  <c r="AT52" i="63"/>
  <c r="AP52" i="63"/>
  <c r="AL52" i="63"/>
  <c r="AH52" i="63"/>
  <c r="AC52" i="63"/>
  <c r="AD52" i="63" s="1"/>
  <c r="N52" i="63"/>
  <c r="AX51" i="63"/>
  <c r="AT51" i="63"/>
  <c r="AP51" i="63"/>
  <c r="AL51" i="63"/>
  <c r="AH51" i="63"/>
  <c r="AC51" i="63"/>
  <c r="AD51" i="63" s="1"/>
  <c r="N51" i="63"/>
  <c r="AX50" i="63"/>
  <c r="AT50" i="63"/>
  <c r="AP50" i="63"/>
  <c r="AL50" i="63"/>
  <c r="AH50" i="63"/>
  <c r="AC50" i="63"/>
  <c r="AD50" i="63" s="1"/>
  <c r="N50" i="63"/>
  <c r="AX49" i="63"/>
  <c r="AT49" i="63"/>
  <c r="AP49" i="63"/>
  <c r="AP49" i="83" s="1"/>
  <c r="AL49" i="63"/>
  <c r="AH49" i="63"/>
  <c r="AH49" i="83" s="1"/>
  <c r="AC49" i="63"/>
  <c r="AD49" i="63" s="1"/>
  <c r="N49" i="63"/>
  <c r="AX48" i="63"/>
  <c r="AT48" i="63"/>
  <c r="AP48" i="63"/>
  <c r="AL48" i="63"/>
  <c r="AH48" i="63"/>
  <c r="AC48" i="63"/>
  <c r="AD48" i="63" s="1"/>
  <c r="N48" i="63"/>
  <c r="AX47" i="63"/>
  <c r="AT47" i="63"/>
  <c r="AP47" i="63"/>
  <c r="AL47" i="63"/>
  <c r="AH47" i="63"/>
  <c r="AC47" i="63"/>
  <c r="AD47" i="63" s="1"/>
  <c r="N47" i="63"/>
  <c r="AX46" i="63"/>
  <c r="AT46" i="63"/>
  <c r="AP46" i="63"/>
  <c r="AL46" i="63"/>
  <c r="AH46" i="63"/>
  <c r="AH46" i="83" s="1"/>
  <c r="AC46" i="63"/>
  <c r="AD46" i="63" s="1"/>
  <c r="N46" i="63"/>
  <c r="AX45" i="63"/>
  <c r="AT45" i="63"/>
  <c r="AP45" i="63"/>
  <c r="AL45" i="63"/>
  <c r="AH45" i="63"/>
  <c r="AC45" i="63"/>
  <c r="AD45" i="63" s="1"/>
  <c r="N45" i="63"/>
  <c r="AX44" i="63"/>
  <c r="AT44" i="63"/>
  <c r="AP44" i="63"/>
  <c r="AL44" i="63"/>
  <c r="AL44" i="83" s="1"/>
  <c r="AH44" i="63"/>
  <c r="AC44" i="63"/>
  <c r="AD44" i="63" s="1"/>
  <c r="N44" i="63"/>
  <c r="AX43" i="63"/>
  <c r="AT43" i="63"/>
  <c r="AP43" i="63"/>
  <c r="AL43" i="63"/>
  <c r="AH43" i="63"/>
  <c r="AC43" i="63"/>
  <c r="AD43" i="63" s="1"/>
  <c r="N43" i="63"/>
  <c r="AX42" i="63"/>
  <c r="AT42" i="63"/>
  <c r="AP42" i="63"/>
  <c r="AL42" i="63"/>
  <c r="AH42" i="63"/>
  <c r="AC42" i="63"/>
  <c r="AD42" i="63" s="1"/>
  <c r="N42" i="63"/>
  <c r="AX41" i="63"/>
  <c r="AT41" i="63"/>
  <c r="AP41" i="63"/>
  <c r="AL41" i="63"/>
  <c r="AH41" i="63"/>
  <c r="AC41" i="63"/>
  <c r="AD41" i="63" s="1"/>
  <c r="N41" i="63"/>
  <c r="AX40" i="63"/>
  <c r="AT40" i="63"/>
  <c r="AP40" i="63"/>
  <c r="AL40" i="63"/>
  <c r="AH40" i="63"/>
  <c r="AC40" i="63"/>
  <c r="AD40" i="63" s="1"/>
  <c r="N40" i="63"/>
  <c r="AX39" i="63"/>
  <c r="AT39" i="63"/>
  <c r="AP39" i="63"/>
  <c r="AL39" i="63"/>
  <c r="AL39" i="83" s="1"/>
  <c r="AH39" i="63"/>
  <c r="AH39" i="83" s="1"/>
  <c r="AC39" i="63"/>
  <c r="AD39" i="63" s="1"/>
  <c r="N39" i="63"/>
  <c r="AX38" i="63"/>
  <c r="AT38" i="63"/>
  <c r="AP38" i="63"/>
  <c r="AL38" i="63"/>
  <c r="AH38" i="63"/>
  <c r="AC38" i="63"/>
  <c r="AD38" i="63" s="1"/>
  <c r="N38" i="63"/>
  <c r="AX37" i="63"/>
  <c r="AT37" i="63"/>
  <c r="AP37" i="63"/>
  <c r="AP37" i="83" s="1"/>
  <c r="AL37" i="63"/>
  <c r="AH37" i="63"/>
  <c r="AC37" i="63"/>
  <c r="AD37" i="63" s="1"/>
  <c r="N37" i="63"/>
  <c r="AX36" i="63"/>
  <c r="AT36" i="63"/>
  <c r="AP36" i="63"/>
  <c r="AL36" i="63"/>
  <c r="AH36" i="63"/>
  <c r="AC36" i="63"/>
  <c r="AD36" i="63" s="1"/>
  <c r="N36" i="63"/>
  <c r="AX35" i="63"/>
  <c r="AT35" i="63"/>
  <c r="AP35" i="63"/>
  <c r="AP35" i="83" s="1"/>
  <c r="AL35" i="63"/>
  <c r="AH35" i="63"/>
  <c r="AC35" i="63"/>
  <c r="AD35" i="63" s="1"/>
  <c r="N35" i="63"/>
  <c r="AX34" i="63"/>
  <c r="AT34" i="63"/>
  <c r="AP34" i="63"/>
  <c r="AL34" i="63"/>
  <c r="AH34" i="63"/>
  <c r="AH34" i="83" s="1"/>
  <c r="AC34" i="63"/>
  <c r="AD34" i="63" s="1"/>
  <c r="N34" i="63"/>
  <c r="AX33" i="63"/>
  <c r="AT33" i="63"/>
  <c r="AP33" i="63"/>
  <c r="AL33" i="63"/>
  <c r="AH33" i="63"/>
  <c r="AC33" i="63"/>
  <c r="AD33" i="63" s="1"/>
  <c r="N33" i="63"/>
  <c r="AX32" i="63"/>
  <c r="AT32" i="63"/>
  <c r="AP32" i="63"/>
  <c r="AL32" i="63"/>
  <c r="AL32" i="83" s="1"/>
  <c r="AH32" i="63"/>
  <c r="AC32" i="63"/>
  <c r="AD32" i="63" s="1"/>
  <c r="N32" i="63"/>
  <c r="AX31" i="63"/>
  <c r="AT31" i="63"/>
  <c r="AP31" i="63"/>
  <c r="AL31" i="63"/>
  <c r="AH31" i="63"/>
  <c r="AC31" i="63"/>
  <c r="AD31" i="63" s="1"/>
  <c r="N31" i="63"/>
  <c r="AX30" i="63"/>
  <c r="AT30" i="63"/>
  <c r="AP30" i="63"/>
  <c r="AL30" i="63"/>
  <c r="AL30" i="83" s="1"/>
  <c r="AH30" i="63"/>
  <c r="AC30" i="63"/>
  <c r="AD30" i="63" s="1"/>
  <c r="N30" i="63"/>
  <c r="AX29" i="63"/>
  <c r="AT29" i="63"/>
  <c r="AP29" i="63"/>
  <c r="AL29" i="63"/>
  <c r="AH29" i="63"/>
  <c r="AC29" i="63"/>
  <c r="AD29" i="63" s="1"/>
  <c r="N29" i="63"/>
  <c r="AX28" i="63"/>
  <c r="AT28" i="63"/>
  <c r="AP28" i="63"/>
  <c r="AL28" i="63"/>
  <c r="AH28" i="63"/>
  <c r="AC28" i="63"/>
  <c r="AD28" i="63" s="1"/>
  <c r="N28" i="63"/>
  <c r="AX27" i="63"/>
  <c r="AT27" i="63"/>
  <c r="AP27" i="63"/>
  <c r="AL27" i="63"/>
  <c r="AH27" i="63"/>
  <c r="AC27" i="63"/>
  <c r="AD27" i="63" s="1"/>
  <c r="N27" i="63"/>
  <c r="AX26" i="63"/>
  <c r="AT26" i="63"/>
  <c r="AP26" i="63"/>
  <c r="AL26" i="63"/>
  <c r="AH26" i="63"/>
  <c r="AC26" i="63"/>
  <c r="AD26" i="63" s="1"/>
  <c r="N26" i="63"/>
  <c r="AX25" i="63"/>
  <c r="AT25" i="63"/>
  <c r="AP25" i="63"/>
  <c r="AP25" i="83" s="1"/>
  <c r="AL25" i="63"/>
  <c r="AH25" i="63"/>
  <c r="AC25" i="63"/>
  <c r="AD25" i="63" s="1"/>
  <c r="N25" i="63"/>
  <c r="AX24" i="63"/>
  <c r="AT24" i="63"/>
  <c r="AP24" i="63"/>
  <c r="AL24" i="63"/>
  <c r="AH24" i="63"/>
  <c r="AC24" i="63"/>
  <c r="AD24" i="63" s="1"/>
  <c r="N24" i="63"/>
  <c r="AX23" i="63"/>
  <c r="AT23" i="63"/>
  <c r="AP23" i="63"/>
  <c r="AL23" i="63"/>
  <c r="AH23" i="63"/>
  <c r="AC23" i="63"/>
  <c r="AD23" i="63" s="1"/>
  <c r="N23" i="63"/>
  <c r="AX22" i="63"/>
  <c r="AT22" i="63"/>
  <c r="AP22" i="63"/>
  <c r="AL22" i="63"/>
  <c r="AH22" i="63"/>
  <c r="AC22" i="63"/>
  <c r="AD22" i="63" s="1"/>
  <c r="N22" i="63"/>
  <c r="AX21" i="63"/>
  <c r="AT21" i="63"/>
  <c r="AP21" i="63"/>
  <c r="AL21" i="63"/>
  <c r="AH21" i="63"/>
  <c r="AC21" i="63"/>
  <c r="AD21" i="63" s="1"/>
  <c r="N21" i="63"/>
  <c r="AX20" i="63"/>
  <c r="AT20" i="63"/>
  <c r="AP20" i="63"/>
  <c r="AP20" i="83" s="1"/>
  <c r="AL20" i="63"/>
  <c r="AH20" i="63"/>
  <c r="AC20" i="63"/>
  <c r="AD20" i="63" s="1"/>
  <c r="N20" i="63"/>
  <c r="AX19" i="63"/>
  <c r="AT19" i="63"/>
  <c r="AP19" i="63"/>
  <c r="AL19" i="63"/>
  <c r="AH19" i="63"/>
  <c r="AC19" i="63"/>
  <c r="AD19" i="63" s="1"/>
  <c r="N19" i="63"/>
  <c r="AX18" i="63"/>
  <c r="AT18" i="63"/>
  <c r="AP18" i="63"/>
  <c r="AL18" i="63"/>
  <c r="AL18" i="83" s="1"/>
  <c r="AH18" i="63"/>
  <c r="AC18" i="63"/>
  <c r="AD18" i="63" s="1"/>
  <c r="N18" i="63"/>
  <c r="AX17" i="63"/>
  <c r="AT17" i="63"/>
  <c r="AP17" i="63"/>
  <c r="AL17" i="63"/>
  <c r="AH17" i="63"/>
  <c r="AC17" i="63"/>
  <c r="AD17" i="63" s="1"/>
  <c r="N17" i="63"/>
  <c r="AX16" i="63"/>
  <c r="AT16" i="63"/>
  <c r="AP16" i="63"/>
  <c r="AL16" i="63"/>
  <c r="AH16" i="63"/>
  <c r="AC16" i="63"/>
  <c r="AD16" i="63" s="1"/>
  <c r="N16" i="63"/>
  <c r="AX15" i="63"/>
  <c r="AT15" i="63"/>
  <c r="AP15" i="63"/>
  <c r="AL15" i="63"/>
  <c r="AL15" i="83" s="1"/>
  <c r="AH15" i="63"/>
  <c r="AH15" i="83" s="1"/>
  <c r="AC15" i="63"/>
  <c r="AD15" i="63" s="1"/>
  <c r="N15" i="63"/>
  <c r="AX14" i="63"/>
  <c r="AT14" i="63"/>
  <c r="AP14" i="63"/>
  <c r="AL14" i="63"/>
  <c r="AH14" i="63"/>
  <c r="AC14" i="63"/>
  <c r="AD14" i="63" s="1"/>
  <c r="N14" i="63"/>
  <c r="AX13" i="63"/>
  <c r="AT13" i="63"/>
  <c r="AP13" i="63"/>
  <c r="AL13" i="63"/>
  <c r="AH13" i="63"/>
  <c r="AC13" i="63"/>
  <c r="AD13" i="63" s="1"/>
  <c r="N13" i="63"/>
  <c r="AX12" i="63"/>
  <c r="AT12" i="63"/>
  <c r="AP12" i="63"/>
  <c r="AL12" i="63"/>
  <c r="AH12" i="63"/>
  <c r="AC12" i="63"/>
  <c r="AD12" i="63" s="1"/>
  <c r="N12" i="63"/>
  <c r="AX11" i="63"/>
  <c r="AT11" i="63"/>
  <c r="AP11" i="63"/>
  <c r="AP11" i="83" s="1"/>
  <c r="AL11" i="63"/>
  <c r="AH11" i="63"/>
  <c r="AC11" i="63"/>
  <c r="AD11" i="63" s="1"/>
  <c r="N11" i="63"/>
  <c r="AX10" i="63"/>
  <c r="AT10" i="63"/>
  <c r="AP10" i="63"/>
  <c r="AL10" i="63"/>
  <c r="AH10" i="63"/>
  <c r="AH10" i="83" s="1"/>
  <c r="AC10" i="63"/>
  <c r="AD10" i="63" s="1"/>
  <c r="N10" i="63"/>
  <c r="AX9" i="63"/>
  <c r="AT9" i="63"/>
  <c r="AP9" i="63"/>
  <c r="AL9" i="63"/>
  <c r="AH9" i="63"/>
  <c r="AC9" i="63"/>
  <c r="AD9" i="63" s="1"/>
  <c r="N9" i="63"/>
  <c r="AX8" i="63"/>
  <c r="AT8" i="63"/>
  <c r="AP8" i="63"/>
  <c r="AP8" i="83" s="1"/>
  <c r="AL8" i="63"/>
  <c r="AH8" i="63"/>
  <c r="AC8" i="63"/>
  <c r="AD8" i="63" s="1"/>
  <c r="N8" i="63"/>
  <c r="AX7" i="63"/>
  <c r="AT7" i="63"/>
  <c r="AP7" i="63"/>
  <c r="AL7" i="63"/>
  <c r="AH7" i="63"/>
  <c r="AC7" i="63"/>
  <c r="AD7" i="63" s="1"/>
  <c r="N7" i="63"/>
  <c r="AX6" i="63"/>
  <c r="AT6" i="63"/>
  <c r="AP6" i="63"/>
  <c r="AL6" i="63"/>
  <c r="AL6" i="83" s="1"/>
  <c r="AH6" i="63"/>
  <c r="AC6" i="63"/>
  <c r="AD6" i="63" s="1"/>
  <c r="N6" i="63"/>
  <c r="AX5" i="63"/>
  <c r="AT5" i="63"/>
  <c r="AP5" i="63"/>
  <c r="AL5" i="63"/>
  <c r="AH5" i="63"/>
  <c r="AC5" i="63"/>
  <c r="AD5" i="63" s="1"/>
  <c r="N5" i="63"/>
  <c r="AX4" i="63"/>
  <c r="AT4" i="63"/>
  <c r="AP4" i="63"/>
  <c r="AL4" i="63"/>
  <c r="AH4" i="63"/>
  <c r="AC4" i="63"/>
  <c r="AD4" i="63" s="1"/>
  <c r="N4" i="63"/>
  <c r="AX3" i="63"/>
  <c r="AT3" i="63"/>
  <c r="AP3" i="63"/>
  <c r="AL3" i="63"/>
  <c r="AH3" i="63"/>
  <c r="AC3" i="63"/>
  <c r="AD3" i="63" s="1"/>
  <c r="N3" i="63"/>
  <c r="AX2" i="63"/>
  <c r="AT2" i="63"/>
  <c r="AP2" i="63"/>
  <c r="AL2" i="63"/>
  <c r="AH2" i="63"/>
  <c r="AC2" i="63"/>
  <c r="AD2" i="63" s="1"/>
  <c r="N2" i="63"/>
  <c r="BF337" i="83"/>
  <c r="BE337" i="83"/>
  <c r="BB337" i="83"/>
  <c r="BD337" i="83"/>
  <c r="BA337" i="83"/>
  <c r="AZ337" i="83"/>
  <c r="AY337" i="83"/>
  <c r="AW337" i="83"/>
  <c r="AV337" i="83"/>
  <c r="AU337" i="83"/>
  <c r="AS337" i="83"/>
  <c r="AR337" i="83"/>
  <c r="AQ337" i="83"/>
  <c r="AN337" i="83"/>
  <c r="AM337" i="83"/>
  <c r="AK337" i="83"/>
  <c r="AJ337" i="83"/>
  <c r="AI337" i="83"/>
  <c r="AG337" i="83"/>
  <c r="AF337" i="83"/>
  <c r="AE337" i="83"/>
  <c r="AB337" i="83"/>
  <c r="AA337" i="83"/>
  <c r="Y337" i="83"/>
  <c r="X337" i="83"/>
  <c r="W337" i="83"/>
  <c r="V337" i="83"/>
  <c r="U337" i="83"/>
  <c r="R337" i="83"/>
  <c r="Q337" i="83"/>
  <c r="P337" i="83"/>
  <c r="M337" i="83"/>
  <c r="L337" i="83"/>
  <c r="K337" i="83"/>
  <c r="G337" i="83"/>
  <c r="F337" i="83"/>
  <c r="E337" i="83"/>
  <c r="D337" i="83"/>
  <c r="C337" i="83"/>
  <c r="BF336" i="83"/>
  <c r="BE336" i="83"/>
  <c r="BB336" i="83"/>
  <c r="BD336" i="83"/>
  <c r="BA336" i="83"/>
  <c r="AZ336" i="83"/>
  <c r="AY336" i="83"/>
  <c r="AW336" i="83"/>
  <c r="AV336" i="83"/>
  <c r="AU336" i="83"/>
  <c r="AS336" i="83"/>
  <c r="AR336" i="83"/>
  <c r="AQ336" i="83"/>
  <c r="AN336" i="83"/>
  <c r="AM336" i="83"/>
  <c r="AK336" i="83"/>
  <c r="AJ336" i="83"/>
  <c r="AI336" i="83"/>
  <c r="AG336" i="83"/>
  <c r="AF336" i="83"/>
  <c r="AE336" i="83"/>
  <c r="AB336" i="83"/>
  <c r="AA336" i="83"/>
  <c r="Z336" i="83"/>
  <c r="Y336" i="83"/>
  <c r="X336" i="83"/>
  <c r="W336" i="83"/>
  <c r="V336" i="83"/>
  <c r="U336" i="83"/>
  <c r="R336" i="83"/>
  <c r="Q336" i="83"/>
  <c r="P336" i="83"/>
  <c r="M336" i="83"/>
  <c r="K336" i="83"/>
  <c r="F336" i="83"/>
  <c r="E336" i="83"/>
  <c r="D336" i="83"/>
  <c r="C336" i="83"/>
  <c r="BF335" i="83"/>
  <c r="BE335" i="83"/>
  <c r="BB335" i="83"/>
  <c r="BD335" i="83"/>
  <c r="BA335" i="83"/>
  <c r="AZ335" i="83"/>
  <c r="AY335" i="83"/>
  <c r="AW335" i="83"/>
  <c r="AV335" i="83"/>
  <c r="AU335" i="83"/>
  <c r="AS335" i="83"/>
  <c r="AT335" i="83" s="1"/>
  <c r="AR335" i="83"/>
  <c r="AQ335" i="83"/>
  <c r="AN335" i="83"/>
  <c r="AM335" i="83"/>
  <c r="AK335" i="83"/>
  <c r="AJ335" i="83"/>
  <c r="AI335" i="83"/>
  <c r="AG335" i="83"/>
  <c r="AF335" i="83"/>
  <c r="AE335" i="83"/>
  <c r="AB335" i="83"/>
  <c r="AA335" i="83"/>
  <c r="Y335" i="83"/>
  <c r="X335" i="83"/>
  <c r="W335" i="83"/>
  <c r="V335" i="83"/>
  <c r="U335" i="83"/>
  <c r="R335" i="83"/>
  <c r="Q335" i="83"/>
  <c r="P335" i="83"/>
  <c r="M335" i="83"/>
  <c r="K335" i="83"/>
  <c r="J335" i="83"/>
  <c r="G335" i="83"/>
  <c r="F335" i="83"/>
  <c r="E335" i="83"/>
  <c r="D335" i="83"/>
  <c r="C335" i="83"/>
  <c r="BF334" i="83"/>
  <c r="BE334" i="83"/>
  <c r="BB334" i="83"/>
  <c r="BD334" i="83"/>
  <c r="BA334" i="83"/>
  <c r="AZ334" i="83"/>
  <c r="AY334" i="83"/>
  <c r="AW334" i="83"/>
  <c r="AX334" i="83" s="1"/>
  <c r="AV334" i="83"/>
  <c r="AU334" i="83"/>
  <c r="AS334" i="83"/>
  <c r="AR334" i="83"/>
  <c r="AQ334" i="83"/>
  <c r="AN334" i="83"/>
  <c r="AM334" i="83"/>
  <c r="AK334" i="83"/>
  <c r="AJ334" i="83"/>
  <c r="AI334" i="83"/>
  <c r="AG334" i="83"/>
  <c r="AF334" i="83"/>
  <c r="AE334" i="83"/>
  <c r="AB334" i="83"/>
  <c r="AA334" i="83"/>
  <c r="Y334" i="83"/>
  <c r="X334" i="83"/>
  <c r="W334" i="83"/>
  <c r="V334" i="83"/>
  <c r="U334" i="83"/>
  <c r="R334" i="83"/>
  <c r="Q334" i="83"/>
  <c r="P334" i="83"/>
  <c r="M334" i="83"/>
  <c r="L334" i="83"/>
  <c r="K334" i="83"/>
  <c r="J334" i="83"/>
  <c r="F334" i="83"/>
  <c r="E334" i="83"/>
  <c r="D334" i="83"/>
  <c r="C334" i="83"/>
  <c r="BF333" i="83"/>
  <c r="BE333" i="83"/>
  <c r="BB333" i="83"/>
  <c r="BD333" i="83"/>
  <c r="BC333" i="83" s="1"/>
  <c r="BA333" i="83"/>
  <c r="AZ333" i="83"/>
  <c r="AY333" i="83"/>
  <c r="AW333" i="83"/>
  <c r="AV333" i="83"/>
  <c r="AU333" i="83"/>
  <c r="AS333" i="83"/>
  <c r="AR333" i="83"/>
  <c r="AQ333" i="83"/>
  <c r="AN333" i="83"/>
  <c r="AM333" i="83"/>
  <c r="AK333" i="83"/>
  <c r="AJ333" i="83"/>
  <c r="AI333" i="83"/>
  <c r="AG333" i="83"/>
  <c r="AF333" i="83"/>
  <c r="AE333" i="83"/>
  <c r="AB333" i="83"/>
  <c r="AA333" i="83"/>
  <c r="Y333" i="83"/>
  <c r="X333" i="83"/>
  <c r="W333" i="83"/>
  <c r="V333" i="83"/>
  <c r="U333" i="83"/>
  <c r="R333" i="83"/>
  <c r="Q333" i="83"/>
  <c r="P333" i="83"/>
  <c r="M333" i="83"/>
  <c r="L333" i="83"/>
  <c r="K333" i="83"/>
  <c r="J333" i="83"/>
  <c r="F333" i="83"/>
  <c r="E333" i="83"/>
  <c r="D333" i="83"/>
  <c r="C333" i="83"/>
  <c r="BF332" i="83"/>
  <c r="BE332" i="83"/>
  <c r="BB332" i="83"/>
  <c r="BD332" i="83"/>
  <c r="BA332" i="83"/>
  <c r="AZ332" i="83"/>
  <c r="AY332" i="83"/>
  <c r="AW332" i="83"/>
  <c r="AV332" i="83"/>
  <c r="AU332" i="83"/>
  <c r="AS332" i="83"/>
  <c r="AR332" i="83"/>
  <c r="AQ332" i="83"/>
  <c r="AO332" i="83"/>
  <c r="AN332" i="83"/>
  <c r="AM332" i="83"/>
  <c r="AK332" i="83"/>
  <c r="AJ332" i="83"/>
  <c r="AI332" i="83"/>
  <c r="AG332" i="83"/>
  <c r="AF332" i="83"/>
  <c r="AE332" i="83"/>
  <c r="AB332" i="83"/>
  <c r="AA332" i="83"/>
  <c r="Y332" i="83"/>
  <c r="X332" i="83"/>
  <c r="W332" i="83"/>
  <c r="V332" i="83"/>
  <c r="U332" i="83"/>
  <c r="R332" i="83"/>
  <c r="Q332" i="83"/>
  <c r="P332" i="83"/>
  <c r="M332" i="83"/>
  <c r="K332" i="83"/>
  <c r="G332" i="83"/>
  <c r="F332" i="83"/>
  <c r="E332" i="83"/>
  <c r="D332" i="83"/>
  <c r="C332" i="83"/>
  <c r="BF331" i="83"/>
  <c r="BE331" i="83"/>
  <c r="BB331" i="83"/>
  <c r="BD331" i="83"/>
  <c r="BA331" i="83"/>
  <c r="AZ331" i="83"/>
  <c r="AY331" i="83"/>
  <c r="AW331" i="83"/>
  <c r="AV331" i="83"/>
  <c r="AU331" i="83"/>
  <c r="AS331" i="83"/>
  <c r="AR331" i="83"/>
  <c r="AQ331" i="83"/>
  <c r="AN331" i="83"/>
  <c r="AM331" i="83"/>
  <c r="AK331" i="83"/>
  <c r="AJ331" i="83"/>
  <c r="AI331" i="83"/>
  <c r="AH331" i="83"/>
  <c r="AG331" i="83"/>
  <c r="AF331" i="83"/>
  <c r="AE331" i="83"/>
  <c r="AB331" i="83"/>
  <c r="AA331" i="83"/>
  <c r="Y331" i="83"/>
  <c r="X331" i="83"/>
  <c r="W331" i="83"/>
  <c r="V331" i="83"/>
  <c r="U331" i="83"/>
  <c r="R331" i="83"/>
  <c r="Q331" i="83"/>
  <c r="P331" i="83"/>
  <c r="M331" i="83"/>
  <c r="L331" i="83"/>
  <c r="K331" i="83"/>
  <c r="G331" i="83"/>
  <c r="F331" i="83"/>
  <c r="E331" i="83"/>
  <c r="D331" i="83"/>
  <c r="C331" i="83"/>
  <c r="BF330" i="83"/>
  <c r="BE330" i="83"/>
  <c r="BB330" i="83"/>
  <c r="BD330" i="83"/>
  <c r="BA330" i="83"/>
  <c r="AZ330" i="83"/>
  <c r="AY330" i="83"/>
  <c r="AW330" i="83"/>
  <c r="AV330" i="83"/>
  <c r="AU330" i="83"/>
  <c r="AS330" i="83"/>
  <c r="AR330" i="83"/>
  <c r="AQ330" i="83"/>
  <c r="AO330" i="83"/>
  <c r="AN330" i="83"/>
  <c r="AM330" i="83"/>
  <c r="AK330" i="83"/>
  <c r="AJ330" i="83"/>
  <c r="AI330" i="83"/>
  <c r="AG330" i="83"/>
  <c r="AF330" i="83"/>
  <c r="AE330" i="83"/>
  <c r="AB330" i="83"/>
  <c r="AA330" i="83"/>
  <c r="Z330" i="83"/>
  <c r="Y330" i="83"/>
  <c r="X330" i="83"/>
  <c r="W330" i="83"/>
  <c r="V330" i="83"/>
  <c r="U330" i="83"/>
  <c r="R330" i="83"/>
  <c r="Q330" i="83"/>
  <c r="P330" i="83"/>
  <c r="M330" i="83"/>
  <c r="L330" i="83"/>
  <c r="K330" i="83"/>
  <c r="J330" i="83"/>
  <c r="F330" i="83"/>
  <c r="E330" i="83"/>
  <c r="D330" i="83"/>
  <c r="C330" i="83"/>
  <c r="BF329" i="83"/>
  <c r="BE329" i="83"/>
  <c r="BB329" i="83"/>
  <c r="BD329" i="83"/>
  <c r="BA329" i="83"/>
  <c r="AZ329" i="83"/>
  <c r="AY329" i="83"/>
  <c r="AW329" i="83"/>
  <c r="AV329" i="83"/>
  <c r="AU329" i="83"/>
  <c r="AS329" i="83"/>
  <c r="AR329" i="83"/>
  <c r="AQ329" i="83"/>
  <c r="AN329" i="83"/>
  <c r="AM329" i="83"/>
  <c r="AL329" i="83"/>
  <c r="AK329" i="83"/>
  <c r="AJ329" i="83"/>
  <c r="AI329" i="83"/>
  <c r="AH329" i="83"/>
  <c r="AG329" i="83"/>
  <c r="AF329" i="83"/>
  <c r="AE329" i="83"/>
  <c r="AB329" i="83"/>
  <c r="AA329" i="83"/>
  <c r="Y329" i="83"/>
  <c r="X329" i="83"/>
  <c r="W329" i="83"/>
  <c r="V329" i="83"/>
  <c r="U329" i="83"/>
  <c r="R329" i="83"/>
  <c r="Q329" i="83"/>
  <c r="P329" i="83"/>
  <c r="M329" i="83"/>
  <c r="L329" i="83"/>
  <c r="K329" i="83"/>
  <c r="J329" i="83"/>
  <c r="F329" i="83"/>
  <c r="E329" i="83"/>
  <c r="D329" i="83"/>
  <c r="C329" i="83"/>
  <c r="BF328" i="83"/>
  <c r="BE328" i="83"/>
  <c r="BB328" i="83"/>
  <c r="BD328" i="83"/>
  <c r="BA328" i="83"/>
  <c r="AZ328" i="83"/>
  <c r="AY328" i="83"/>
  <c r="AW328" i="83"/>
  <c r="AV328" i="83"/>
  <c r="AU328" i="83"/>
  <c r="AS328" i="83"/>
  <c r="AR328" i="83"/>
  <c r="AQ328" i="83"/>
  <c r="AN328" i="83"/>
  <c r="AM328" i="83"/>
  <c r="AK328" i="83"/>
  <c r="AJ328" i="83"/>
  <c r="AI328" i="83"/>
  <c r="AH328" i="83"/>
  <c r="AG328" i="83"/>
  <c r="AF328" i="83"/>
  <c r="AE328" i="83"/>
  <c r="AB328" i="83"/>
  <c r="AA328" i="83"/>
  <c r="Z328" i="83"/>
  <c r="Y328" i="83"/>
  <c r="X328" i="83"/>
  <c r="W328" i="83"/>
  <c r="V328" i="83"/>
  <c r="U328" i="83"/>
  <c r="R328" i="83"/>
  <c r="Q328" i="83"/>
  <c r="P328" i="83"/>
  <c r="M328" i="83"/>
  <c r="K328" i="83"/>
  <c r="G328" i="83"/>
  <c r="F328" i="83"/>
  <c r="E328" i="83"/>
  <c r="D328" i="83"/>
  <c r="C328" i="83"/>
  <c r="BF327" i="83"/>
  <c r="BE327" i="83"/>
  <c r="BB327" i="83"/>
  <c r="BD327" i="83"/>
  <c r="BA327" i="83"/>
  <c r="AZ327" i="83"/>
  <c r="AY327" i="83"/>
  <c r="AW327" i="83"/>
  <c r="AV327" i="83"/>
  <c r="AU327" i="83"/>
  <c r="AS327" i="83"/>
  <c r="AR327" i="83"/>
  <c r="AQ327" i="83"/>
  <c r="AN327" i="83"/>
  <c r="AM327" i="83"/>
  <c r="AK327" i="83"/>
  <c r="AJ327" i="83"/>
  <c r="AI327" i="83"/>
  <c r="AG327" i="83"/>
  <c r="AF327" i="83"/>
  <c r="AE327" i="83"/>
  <c r="AB327" i="83"/>
  <c r="AA327" i="83"/>
  <c r="Y327" i="83"/>
  <c r="X327" i="83"/>
  <c r="W327" i="83"/>
  <c r="V327" i="83"/>
  <c r="U327" i="83"/>
  <c r="R327" i="83"/>
  <c r="Q327" i="83"/>
  <c r="P327" i="83"/>
  <c r="M327" i="83"/>
  <c r="K327" i="83"/>
  <c r="J327" i="83"/>
  <c r="F327" i="83"/>
  <c r="E327" i="83"/>
  <c r="D327" i="83"/>
  <c r="C327" i="83"/>
  <c r="BF326" i="83"/>
  <c r="BE326" i="83"/>
  <c r="BB326" i="83"/>
  <c r="BD326" i="83"/>
  <c r="BA326" i="83"/>
  <c r="AZ326" i="83"/>
  <c r="AY326" i="83"/>
  <c r="AW326" i="83"/>
  <c r="AV326" i="83"/>
  <c r="AU326" i="83"/>
  <c r="AS326" i="83"/>
  <c r="AR326" i="83"/>
  <c r="AQ326" i="83"/>
  <c r="AN326" i="83"/>
  <c r="AM326" i="83"/>
  <c r="AK326" i="83"/>
  <c r="AJ326" i="83"/>
  <c r="AI326" i="83"/>
  <c r="AG326" i="83"/>
  <c r="AF326" i="83"/>
  <c r="AE326" i="83"/>
  <c r="AB326" i="83"/>
  <c r="AA326" i="83"/>
  <c r="Z326" i="83"/>
  <c r="Y326" i="83"/>
  <c r="X326" i="83"/>
  <c r="W326" i="83"/>
  <c r="V326" i="83"/>
  <c r="U326" i="83"/>
  <c r="R326" i="83"/>
  <c r="Q326" i="83"/>
  <c r="P326" i="83"/>
  <c r="M326" i="83"/>
  <c r="L326" i="83"/>
  <c r="K326" i="83"/>
  <c r="G326" i="83"/>
  <c r="F326" i="83"/>
  <c r="E326" i="83"/>
  <c r="D326" i="83"/>
  <c r="C326" i="83"/>
  <c r="BF325" i="83"/>
  <c r="BE325" i="83"/>
  <c r="BB325" i="83"/>
  <c r="BD325" i="83"/>
  <c r="BA325" i="83"/>
  <c r="AZ325" i="83"/>
  <c r="AY325" i="83"/>
  <c r="AW325" i="83"/>
  <c r="AV325" i="83"/>
  <c r="AU325" i="83"/>
  <c r="AS325" i="83"/>
  <c r="AR325" i="83"/>
  <c r="AQ325" i="83"/>
  <c r="AO325" i="83"/>
  <c r="AN325" i="83"/>
  <c r="AM325" i="83"/>
  <c r="AK325" i="83"/>
  <c r="AJ325" i="83"/>
  <c r="AI325" i="83"/>
  <c r="AG325" i="83"/>
  <c r="AF325" i="83"/>
  <c r="AE325" i="83"/>
  <c r="AB325" i="83"/>
  <c r="AA325" i="83"/>
  <c r="Z325" i="83"/>
  <c r="Y325" i="83"/>
  <c r="X325" i="83"/>
  <c r="W325" i="83"/>
  <c r="V325" i="83"/>
  <c r="U325" i="83"/>
  <c r="R325" i="83"/>
  <c r="Q325" i="83"/>
  <c r="P325" i="83"/>
  <c r="M325" i="83"/>
  <c r="L325" i="83"/>
  <c r="K325" i="83"/>
  <c r="F325" i="83"/>
  <c r="E325" i="83"/>
  <c r="D325" i="83"/>
  <c r="C325" i="83"/>
  <c r="BF324" i="83"/>
  <c r="BE324" i="83"/>
  <c r="BB324" i="83"/>
  <c r="BD324" i="83"/>
  <c r="BA324" i="83"/>
  <c r="AZ324" i="83"/>
  <c r="AY324" i="83"/>
  <c r="AW324" i="83"/>
  <c r="AV324" i="83"/>
  <c r="AU324" i="83"/>
  <c r="AS324" i="83"/>
  <c r="AR324" i="83"/>
  <c r="AQ324" i="83"/>
  <c r="AP324" i="83"/>
  <c r="AO324" i="83"/>
  <c r="AN324" i="83"/>
  <c r="AM324" i="83"/>
  <c r="AK324" i="83"/>
  <c r="AJ324" i="83"/>
  <c r="AI324" i="83"/>
  <c r="AG324" i="83"/>
  <c r="AF324" i="83"/>
  <c r="AE324" i="83"/>
  <c r="AB324" i="83"/>
  <c r="AA324" i="83"/>
  <c r="Z324" i="83"/>
  <c r="Y324" i="83"/>
  <c r="X324" i="83"/>
  <c r="W324" i="83"/>
  <c r="V324" i="83"/>
  <c r="U324" i="83"/>
  <c r="R324" i="83"/>
  <c r="Q324" i="83"/>
  <c r="P324" i="83"/>
  <c r="M324" i="83"/>
  <c r="K324" i="83"/>
  <c r="F324" i="83"/>
  <c r="E324" i="83"/>
  <c r="D324" i="83"/>
  <c r="C324" i="83"/>
  <c r="BF323" i="83"/>
  <c r="BE323" i="83"/>
  <c r="BB323" i="83"/>
  <c r="BD323" i="83"/>
  <c r="BA323" i="83"/>
  <c r="AZ323" i="83"/>
  <c r="AY323" i="83"/>
  <c r="AW323" i="83"/>
  <c r="AV323" i="83"/>
  <c r="AU323" i="83"/>
  <c r="AS323" i="83"/>
  <c r="AR323" i="83"/>
  <c r="AQ323" i="83"/>
  <c r="AO323" i="83"/>
  <c r="AN323" i="83"/>
  <c r="AM323" i="83"/>
  <c r="AL323" i="83"/>
  <c r="AK323" i="83"/>
  <c r="AJ323" i="83"/>
  <c r="AI323" i="83"/>
  <c r="AG323" i="83"/>
  <c r="AF323" i="83"/>
  <c r="AE323" i="83"/>
  <c r="AB323" i="83"/>
  <c r="AA323" i="83"/>
  <c r="Z323" i="83"/>
  <c r="Y323" i="83"/>
  <c r="X323" i="83"/>
  <c r="W323" i="83"/>
  <c r="V323" i="83"/>
  <c r="U323" i="83"/>
  <c r="R323" i="83"/>
  <c r="Q323" i="83"/>
  <c r="P323" i="83"/>
  <c r="M323" i="83"/>
  <c r="L323" i="83"/>
  <c r="K323" i="83"/>
  <c r="J323" i="83"/>
  <c r="F323" i="83"/>
  <c r="E323" i="83"/>
  <c r="D323" i="83"/>
  <c r="C323" i="83"/>
  <c r="BF322" i="83"/>
  <c r="BE322" i="83"/>
  <c r="BB322" i="83"/>
  <c r="BD322" i="83"/>
  <c r="BA322" i="83"/>
  <c r="AZ322" i="83"/>
  <c r="AY322" i="83"/>
  <c r="AW322" i="83"/>
  <c r="AV322" i="83"/>
  <c r="AU322" i="83"/>
  <c r="AS322" i="83"/>
  <c r="AR322" i="83"/>
  <c r="AQ322" i="83"/>
  <c r="AP322" i="83"/>
  <c r="AO322" i="83"/>
  <c r="AN322" i="83"/>
  <c r="AM322" i="83"/>
  <c r="AK322" i="83"/>
  <c r="AJ322" i="83"/>
  <c r="AI322" i="83"/>
  <c r="AG322" i="83"/>
  <c r="AF322" i="83"/>
  <c r="AE322" i="83"/>
  <c r="AB322" i="83"/>
  <c r="AA322" i="83"/>
  <c r="Z322" i="83"/>
  <c r="Y322" i="83"/>
  <c r="X322" i="83"/>
  <c r="W322" i="83"/>
  <c r="V322" i="83"/>
  <c r="U322" i="83"/>
  <c r="R322" i="83"/>
  <c r="Q322" i="83"/>
  <c r="P322" i="83"/>
  <c r="M322" i="83"/>
  <c r="L322" i="83"/>
  <c r="K322" i="83"/>
  <c r="J322" i="83"/>
  <c r="G322" i="83"/>
  <c r="F322" i="83"/>
  <c r="E322" i="83"/>
  <c r="D322" i="83"/>
  <c r="C322" i="83"/>
  <c r="BF321" i="83"/>
  <c r="BE321" i="83"/>
  <c r="BB321" i="83"/>
  <c r="BD321" i="83"/>
  <c r="BA321" i="83"/>
  <c r="AZ321" i="83"/>
  <c r="AY321" i="83"/>
  <c r="AW321" i="83"/>
  <c r="AV321" i="83"/>
  <c r="AU321" i="83"/>
  <c r="AS321" i="83"/>
  <c r="AR321" i="83"/>
  <c r="AQ321" i="83"/>
  <c r="AO321" i="83"/>
  <c r="AN321" i="83"/>
  <c r="AM321" i="83"/>
  <c r="AK321" i="83"/>
  <c r="AJ321" i="83"/>
  <c r="AI321" i="83"/>
  <c r="AG321" i="83"/>
  <c r="AF321" i="83"/>
  <c r="AE321" i="83"/>
  <c r="AB321" i="83"/>
  <c r="AA321" i="83"/>
  <c r="Y321" i="83"/>
  <c r="X321" i="83"/>
  <c r="W321" i="83"/>
  <c r="V321" i="83"/>
  <c r="U321" i="83"/>
  <c r="R321" i="83"/>
  <c r="Q321" i="83"/>
  <c r="P321" i="83"/>
  <c r="M321" i="83"/>
  <c r="L321" i="83"/>
  <c r="K321" i="83"/>
  <c r="F321" i="83"/>
  <c r="E321" i="83"/>
  <c r="D321" i="83"/>
  <c r="C321" i="83"/>
  <c r="BF320" i="83"/>
  <c r="BE320" i="83"/>
  <c r="BB320" i="83"/>
  <c r="BD320" i="83"/>
  <c r="BA320" i="83"/>
  <c r="AZ320" i="83"/>
  <c r="AY320" i="83"/>
  <c r="AW320" i="83"/>
  <c r="AV320" i="83"/>
  <c r="AU320" i="83"/>
  <c r="AS320" i="83"/>
  <c r="AR320" i="83"/>
  <c r="AQ320" i="83"/>
  <c r="AO320" i="83"/>
  <c r="AN320" i="83"/>
  <c r="AM320" i="83"/>
  <c r="AL320" i="83"/>
  <c r="AK320" i="83"/>
  <c r="AJ320" i="83"/>
  <c r="AI320" i="83"/>
  <c r="AG320" i="83"/>
  <c r="AF320" i="83"/>
  <c r="AE320" i="83"/>
  <c r="AB320" i="83"/>
  <c r="AA320" i="83"/>
  <c r="Y320" i="83"/>
  <c r="X320" i="83"/>
  <c r="W320" i="83"/>
  <c r="V320" i="83"/>
  <c r="U320" i="83"/>
  <c r="S320" i="83"/>
  <c r="R320" i="83"/>
  <c r="Q320" i="83"/>
  <c r="P320" i="83"/>
  <c r="M320" i="83"/>
  <c r="K320" i="83"/>
  <c r="G320" i="83"/>
  <c r="F320" i="83"/>
  <c r="E320" i="83"/>
  <c r="D320" i="83"/>
  <c r="C320" i="83"/>
  <c r="BF319" i="83"/>
  <c r="BE319" i="83"/>
  <c r="BB319" i="83"/>
  <c r="BD319" i="83"/>
  <c r="BA319" i="83"/>
  <c r="AZ319" i="83"/>
  <c r="AY319" i="83"/>
  <c r="AW319" i="83"/>
  <c r="AV319" i="83"/>
  <c r="AU319" i="83"/>
  <c r="AS319" i="83"/>
  <c r="AR319" i="83"/>
  <c r="AQ319" i="83"/>
  <c r="AO319" i="83"/>
  <c r="AN319" i="83"/>
  <c r="AM319" i="83"/>
  <c r="AK319" i="83"/>
  <c r="AJ319" i="83"/>
  <c r="AI319" i="83"/>
  <c r="AG319" i="83"/>
  <c r="AF319" i="83"/>
  <c r="AE319" i="83"/>
  <c r="AB319" i="83"/>
  <c r="AA319" i="83"/>
  <c r="Y319" i="83"/>
  <c r="X319" i="83"/>
  <c r="W319" i="83"/>
  <c r="V319" i="83"/>
  <c r="U319" i="83"/>
  <c r="S319" i="83"/>
  <c r="R319" i="83"/>
  <c r="Q319" i="83"/>
  <c r="P319" i="83"/>
  <c r="M319" i="83"/>
  <c r="K319" i="83"/>
  <c r="J319" i="83"/>
  <c r="G319" i="83"/>
  <c r="F319" i="83"/>
  <c r="E319" i="83"/>
  <c r="D319" i="83"/>
  <c r="C319" i="83"/>
  <c r="BF318" i="83"/>
  <c r="BE318" i="83"/>
  <c r="BB318" i="83"/>
  <c r="BD318" i="83"/>
  <c r="BA318" i="83"/>
  <c r="AZ318" i="83"/>
  <c r="AY318" i="83"/>
  <c r="AW318" i="83"/>
  <c r="AV318" i="83"/>
  <c r="AU318" i="83"/>
  <c r="AS318" i="83"/>
  <c r="AR318" i="83"/>
  <c r="AQ318" i="83"/>
  <c r="AO318" i="83"/>
  <c r="AN318" i="83"/>
  <c r="AM318" i="83"/>
  <c r="AK318" i="83"/>
  <c r="AJ318" i="83"/>
  <c r="AI318" i="83"/>
  <c r="AG318" i="83"/>
  <c r="AF318" i="83"/>
  <c r="AE318" i="83"/>
  <c r="AB318" i="83"/>
  <c r="AA318" i="83"/>
  <c r="Z318" i="83"/>
  <c r="Y318" i="83"/>
  <c r="X318" i="83"/>
  <c r="W318" i="83"/>
  <c r="V318" i="83"/>
  <c r="U318" i="83"/>
  <c r="R318" i="83"/>
  <c r="Q318" i="83"/>
  <c r="P318" i="83"/>
  <c r="M318" i="83"/>
  <c r="L318" i="83"/>
  <c r="K318" i="83"/>
  <c r="J318" i="83"/>
  <c r="G318" i="83"/>
  <c r="F318" i="83"/>
  <c r="E318" i="83"/>
  <c r="D318" i="83"/>
  <c r="C318" i="83"/>
  <c r="BF317" i="83"/>
  <c r="BE317" i="83"/>
  <c r="BB317" i="83"/>
  <c r="BD317" i="83"/>
  <c r="BA317" i="83"/>
  <c r="AZ317" i="83"/>
  <c r="AY317" i="83"/>
  <c r="AW317" i="83"/>
  <c r="AV317" i="83"/>
  <c r="AU317" i="83"/>
  <c r="AS317" i="83"/>
  <c r="AR317" i="83"/>
  <c r="AQ317" i="83"/>
  <c r="AO317" i="83"/>
  <c r="AN317" i="83"/>
  <c r="AM317" i="83"/>
  <c r="AL317" i="83"/>
  <c r="AK317" i="83"/>
  <c r="AJ317" i="83"/>
  <c r="AI317" i="83"/>
  <c r="AG317" i="83"/>
  <c r="AF317" i="83"/>
  <c r="AE317" i="83"/>
  <c r="AB317" i="83"/>
  <c r="AA317" i="83"/>
  <c r="Y317" i="83"/>
  <c r="X317" i="83"/>
  <c r="W317" i="83"/>
  <c r="V317" i="83"/>
  <c r="U317" i="83"/>
  <c r="R317" i="83"/>
  <c r="Q317" i="83"/>
  <c r="P317" i="83"/>
  <c r="M317" i="83"/>
  <c r="K317" i="83"/>
  <c r="F317" i="83"/>
  <c r="E317" i="83"/>
  <c r="D317" i="83"/>
  <c r="C317" i="83"/>
  <c r="BF316" i="83"/>
  <c r="BE316" i="83"/>
  <c r="BB316" i="83"/>
  <c r="BD316" i="83"/>
  <c r="BA316" i="83"/>
  <c r="AZ316" i="83"/>
  <c r="AY316" i="83"/>
  <c r="AW316" i="83"/>
  <c r="AV316" i="83"/>
  <c r="AU316" i="83"/>
  <c r="AS316" i="83"/>
  <c r="AR316" i="83"/>
  <c r="AQ316" i="83"/>
  <c r="AO316" i="83"/>
  <c r="AN316" i="83"/>
  <c r="AM316" i="83"/>
  <c r="AK316" i="83"/>
  <c r="AJ316" i="83"/>
  <c r="AI316" i="83"/>
  <c r="AH316" i="83"/>
  <c r="AG316" i="83"/>
  <c r="AF316" i="83"/>
  <c r="AE316" i="83"/>
  <c r="AB316" i="83"/>
  <c r="AA316" i="83"/>
  <c r="Z316" i="83"/>
  <c r="Y316" i="83"/>
  <c r="X316" i="83"/>
  <c r="W316" i="83"/>
  <c r="V316" i="83"/>
  <c r="U316" i="83"/>
  <c r="R316" i="83"/>
  <c r="Q316" i="83"/>
  <c r="P316" i="83"/>
  <c r="M316" i="83"/>
  <c r="K316" i="83"/>
  <c r="F316" i="83"/>
  <c r="E316" i="83"/>
  <c r="D316" i="83"/>
  <c r="C316" i="83"/>
  <c r="BF315" i="83"/>
  <c r="BE315" i="83"/>
  <c r="BB315" i="83"/>
  <c r="BD315" i="83"/>
  <c r="BA315" i="83"/>
  <c r="AZ315" i="83"/>
  <c r="AY315" i="83"/>
  <c r="AW315" i="83"/>
  <c r="AV315" i="83"/>
  <c r="AU315" i="83"/>
  <c r="AS315" i="83"/>
  <c r="AR315" i="83"/>
  <c r="AQ315" i="83"/>
  <c r="AP315" i="83"/>
  <c r="AO315" i="83"/>
  <c r="AN315" i="83"/>
  <c r="AM315" i="83"/>
  <c r="AK315" i="83"/>
  <c r="AJ315" i="83"/>
  <c r="AI315" i="83"/>
  <c r="AG315" i="83"/>
  <c r="AF315" i="83"/>
  <c r="AE315" i="83"/>
  <c r="AB315" i="83"/>
  <c r="AA315" i="83"/>
  <c r="Z315" i="83"/>
  <c r="Y315" i="83"/>
  <c r="X315" i="83"/>
  <c r="W315" i="83"/>
  <c r="V315" i="83"/>
  <c r="U315" i="83"/>
  <c r="R315" i="83"/>
  <c r="Q315" i="83"/>
  <c r="P315" i="83"/>
  <c r="M315" i="83"/>
  <c r="K315" i="83"/>
  <c r="J315" i="83"/>
  <c r="G315" i="83"/>
  <c r="F315" i="83"/>
  <c r="E315" i="83"/>
  <c r="D315" i="83"/>
  <c r="C315" i="83"/>
  <c r="BF314" i="83"/>
  <c r="BE314" i="83"/>
  <c r="BB314" i="83"/>
  <c r="BD314" i="83"/>
  <c r="BA314" i="83"/>
  <c r="AZ314" i="83"/>
  <c r="AY314" i="83"/>
  <c r="AW314" i="83"/>
  <c r="AV314" i="83"/>
  <c r="AU314" i="83"/>
  <c r="AS314" i="83"/>
  <c r="AR314" i="83"/>
  <c r="AQ314" i="83"/>
  <c r="AO314" i="83"/>
  <c r="AN314" i="83"/>
  <c r="AM314" i="83"/>
  <c r="AK314" i="83"/>
  <c r="AJ314" i="83"/>
  <c r="AI314" i="83"/>
  <c r="AG314" i="83"/>
  <c r="AF314" i="83"/>
  <c r="AE314" i="83"/>
  <c r="AB314" i="83"/>
  <c r="AA314" i="83"/>
  <c r="Y314" i="83"/>
  <c r="X314" i="83"/>
  <c r="W314" i="83"/>
  <c r="V314" i="83"/>
  <c r="U314" i="83"/>
  <c r="R314" i="83"/>
  <c r="Q314" i="83"/>
  <c r="P314" i="83"/>
  <c r="M314" i="83"/>
  <c r="L314" i="83"/>
  <c r="K314" i="83"/>
  <c r="J314" i="83"/>
  <c r="G314" i="83"/>
  <c r="F314" i="83"/>
  <c r="E314" i="83"/>
  <c r="D314" i="83"/>
  <c r="C314" i="83"/>
  <c r="BF313" i="83"/>
  <c r="BE313" i="83"/>
  <c r="BB313" i="83"/>
  <c r="BD313" i="83"/>
  <c r="BA313" i="83"/>
  <c r="AZ313" i="83"/>
  <c r="AY313" i="83"/>
  <c r="AW313" i="83"/>
  <c r="AV313" i="83"/>
  <c r="AU313" i="83"/>
  <c r="AS313" i="83"/>
  <c r="AR313" i="83"/>
  <c r="AQ313" i="83"/>
  <c r="AO313" i="83"/>
  <c r="AN313" i="83"/>
  <c r="AM313" i="83"/>
  <c r="AK313" i="83"/>
  <c r="AJ313" i="83"/>
  <c r="AI313" i="83"/>
  <c r="AG313" i="83"/>
  <c r="AF313" i="83"/>
  <c r="AE313" i="83"/>
  <c r="AB313" i="83"/>
  <c r="AA313" i="83"/>
  <c r="Y313" i="83"/>
  <c r="X313" i="83"/>
  <c r="W313" i="83"/>
  <c r="V313" i="83"/>
  <c r="U313" i="83"/>
  <c r="R313" i="83"/>
  <c r="Q313" i="83"/>
  <c r="P313" i="83"/>
  <c r="M313" i="83"/>
  <c r="K313" i="83"/>
  <c r="G313" i="83"/>
  <c r="F313" i="83"/>
  <c r="E313" i="83"/>
  <c r="D313" i="83"/>
  <c r="C313" i="83"/>
  <c r="BF312" i="83"/>
  <c r="BE312" i="83"/>
  <c r="BB312" i="83"/>
  <c r="BD312" i="83"/>
  <c r="BA312" i="83"/>
  <c r="AZ312" i="83"/>
  <c r="AY312" i="83"/>
  <c r="AW312" i="83"/>
  <c r="AV312" i="83"/>
  <c r="AU312" i="83"/>
  <c r="AS312" i="83"/>
  <c r="AR312" i="83"/>
  <c r="AQ312" i="83"/>
  <c r="AO312" i="83"/>
  <c r="AN312" i="83"/>
  <c r="AM312" i="83"/>
  <c r="AK312" i="83"/>
  <c r="AJ312" i="83"/>
  <c r="AI312" i="83"/>
  <c r="AG312" i="83"/>
  <c r="AF312" i="83"/>
  <c r="AE312" i="83"/>
  <c r="AB312" i="83"/>
  <c r="AA312" i="83"/>
  <c r="Z312" i="83"/>
  <c r="Y312" i="83"/>
  <c r="X312" i="83"/>
  <c r="W312" i="83"/>
  <c r="V312" i="83"/>
  <c r="U312" i="83"/>
  <c r="R312" i="83"/>
  <c r="Q312" i="83"/>
  <c r="P312" i="83"/>
  <c r="M312" i="83"/>
  <c r="K312" i="83"/>
  <c r="F312" i="83"/>
  <c r="E312" i="83"/>
  <c r="D312" i="83"/>
  <c r="C312" i="83"/>
  <c r="BF311" i="83"/>
  <c r="BE311" i="83"/>
  <c r="BB311" i="83"/>
  <c r="BD311" i="83"/>
  <c r="BA311" i="83"/>
  <c r="AZ311" i="83"/>
  <c r="AY311" i="83"/>
  <c r="AW311" i="83"/>
  <c r="AV311" i="83"/>
  <c r="AU311" i="83"/>
  <c r="AS311" i="83"/>
  <c r="AR311" i="83"/>
  <c r="AQ311" i="83"/>
  <c r="AO311" i="83"/>
  <c r="AN311" i="83"/>
  <c r="AM311" i="83"/>
  <c r="AL311" i="83"/>
  <c r="AK311" i="83"/>
  <c r="AJ311" i="83"/>
  <c r="AI311" i="83"/>
  <c r="AG311" i="83"/>
  <c r="AF311" i="83"/>
  <c r="AE311" i="83"/>
  <c r="AB311" i="83"/>
  <c r="AA311" i="83"/>
  <c r="Y311" i="83"/>
  <c r="X311" i="83"/>
  <c r="W311" i="83"/>
  <c r="V311" i="83"/>
  <c r="U311" i="83"/>
  <c r="R311" i="83"/>
  <c r="Q311" i="83"/>
  <c r="P311" i="83"/>
  <c r="M311" i="83"/>
  <c r="L311" i="83"/>
  <c r="K311" i="83"/>
  <c r="J311" i="83"/>
  <c r="G311" i="83"/>
  <c r="F311" i="83"/>
  <c r="E311" i="83"/>
  <c r="D311" i="83"/>
  <c r="C311" i="83"/>
  <c r="BF310" i="83"/>
  <c r="BE310" i="83"/>
  <c r="BB310" i="83"/>
  <c r="BD310" i="83"/>
  <c r="BA310" i="83"/>
  <c r="AZ310" i="83"/>
  <c r="AY310" i="83"/>
  <c r="AW310" i="83"/>
  <c r="AV310" i="83"/>
  <c r="AU310" i="83"/>
  <c r="AS310" i="83"/>
  <c r="AR310" i="83"/>
  <c r="AQ310" i="83"/>
  <c r="AO310" i="83"/>
  <c r="AN310" i="83"/>
  <c r="AM310" i="83"/>
  <c r="AK310" i="83"/>
  <c r="AJ310" i="83"/>
  <c r="AI310" i="83"/>
  <c r="AG310" i="83"/>
  <c r="AF310" i="83"/>
  <c r="AE310" i="83"/>
  <c r="AB310" i="83"/>
  <c r="AA310" i="83"/>
  <c r="Z310" i="83"/>
  <c r="Y310" i="83"/>
  <c r="X310" i="83"/>
  <c r="W310" i="83"/>
  <c r="V310" i="83"/>
  <c r="U310" i="83"/>
  <c r="R310" i="83"/>
  <c r="Q310" i="83"/>
  <c r="P310" i="83"/>
  <c r="M310" i="83"/>
  <c r="L310" i="83"/>
  <c r="K310" i="83"/>
  <c r="J310" i="83"/>
  <c r="F310" i="83"/>
  <c r="E310" i="83"/>
  <c r="D310" i="83"/>
  <c r="C310" i="83"/>
  <c r="BF309" i="83"/>
  <c r="BE309" i="83"/>
  <c r="BB309" i="83"/>
  <c r="BD309" i="83"/>
  <c r="BA309" i="83"/>
  <c r="AZ309" i="83"/>
  <c r="AY309" i="83"/>
  <c r="AW309" i="83"/>
  <c r="AV309" i="83"/>
  <c r="AU309" i="83"/>
  <c r="AS309" i="83"/>
  <c r="AR309" i="83"/>
  <c r="AQ309" i="83"/>
  <c r="AO309" i="83"/>
  <c r="AN309" i="83"/>
  <c r="AM309" i="83"/>
  <c r="AK309" i="83"/>
  <c r="AJ309" i="83"/>
  <c r="AI309" i="83"/>
  <c r="AH309" i="83"/>
  <c r="AG309" i="83"/>
  <c r="AF309" i="83"/>
  <c r="AE309" i="83"/>
  <c r="AB309" i="83"/>
  <c r="AA309" i="83"/>
  <c r="Y309" i="83"/>
  <c r="X309" i="83"/>
  <c r="W309" i="83"/>
  <c r="V309" i="83"/>
  <c r="U309" i="83"/>
  <c r="R309" i="83"/>
  <c r="Q309" i="83"/>
  <c r="P309" i="83"/>
  <c r="M309" i="83"/>
  <c r="L309" i="83"/>
  <c r="K309" i="83"/>
  <c r="G309" i="83"/>
  <c r="F309" i="83"/>
  <c r="E309" i="83"/>
  <c r="D309" i="83"/>
  <c r="C309" i="83"/>
  <c r="BF308" i="83"/>
  <c r="BE308" i="83"/>
  <c r="BB308" i="83"/>
  <c r="BD308" i="83"/>
  <c r="BA308" i="83"/>
  <c r="AZ308" i="83"/>
  <c r="AY308" i="83"/>
  <c r="AW308" i="83"/>
  <c r="AV308" i="83"/>
  <c r="AU308" i="83"/>
  <c r="AS308" i="83"/>
  <c r="AR308" i="83"/>
  <c r="AQ308" i="83"/>
  <c r="AO308" i="83"/>
  <c r="AN308" i="83"/>
  <c r="AM308" i="83"/>
  <c r="AL308" i="83"/>
  <c r="AK308" i="83"/>
  <c r="AJ308" i="83"/>
  <c r="AI308" i="83"/>
  <c r="AG308" i="83"/>
  <c r="AF308" i="83"/>
  <c r="AE308" i="83"/>
  <c r="AB308" i="83"/>
  <c r="AA308" i="83"/>
  <c r="Y308" i="83"/>
  <c r="X308" i="83"/>
  <c r="W308" i="83"/>
  <c r="V308" i="83"/>
  <c r="U308" i="83"/>
  <c r="S308" i="83"/>
  <c r="R308" i="83"/>
  <c r="Q308" i="83"/>
  <c r="P308" i="83"/>
  <c r="M308" i="83"/>
  <c r="K308" i="83"/>
  <c r="F308" i="83"/>
  <c r="E308" i="83"/>
  <c r="D308" i="83"/>
  <c r="C308" i="83"/>
  <c r="BF307" i="83"/>
  <c r="BE307" i="83"/>
  <c r="BB307" i="83"/>
  <c r="BD307" i="83"/>
  <c r="BA307" i="83"/>
  <c r="AZ307" i="83"/>
  <c r="AY307" i="83"/>
  <c r="AW307" i="83"/>
  <c r="AV307" i="83"/>
  <c r="AU307" i="83"/>
  <c r="AS307" i="83"/>
  <c r="AR307" i="83"/>
  <c r="AQ307" i="83"/>
  <c r="AO307" i="83"/>
  <c r="AN307" i="83"/>
  <c r="AM307" i="83"/>
  <c r="AK307" i="83"/>
  <c r="AJ307" i="83"/>
  <c r="AI307" i="83"/>
  <c r="AH307" i="83"/>
  <c r="AG307" i="83"/>
  <c r="AF307" i="83"/>
  <c r="AE307" i="83"/>
  <c r="AB307" i="83"/>
  <c r="AA307" i="83"/>
  <c r="Y307" i="83"/>
  <c r="X307" i="83"/>
  <c r="W307" i="83"/>
  <c r="V307" i="83"/>
  <c r="U307" i="83"/>
  <c r="R307" i="83"/>
  <c r="Q307" i="83"/>
  <c r="P307" i="83"/>
  <c r="M307" i="83"/>
  <c r="L307" i="83"/>
  <c r="K307" i="83"/>
  <c r="J307" i="83"/>
  <c r="G307" i="83"/>
  <c r="F307" i="83"/>
  <c r="E307" i="83"/>
  <c r="D307" i="83"/>
  <c r="C307" i="83"/>
  <c r="BF306" i="83"/>
  <c r="BE306" i="83"/>
  <c r="BB306" i="83"/>
  <c r="BD306" i="83"/>
  <c r="BA306" i="83"/>
  <c r="AZ306" i="83"/>
  <c r="AY306" i="83"/>
  <c r="AW306" i="83"/>
  <c r="AV306" i="83"/>
  <c r="AU306" i="83"/>
  <c r="AS306" i="83"/>
  <c r="AR306" i="83"/>
  <c r="AQ306" i="83"/>
  <c r="AO306" i="83"/>
  <c r="AN306" i="83"/>
  <c r="AM306" i="83"/>
  <c r="AK306" i="83"/>
  <c r="AJ306" i="83"/>
  <c r="AI306" i="83"/>
  <c r="AH306" i="83"/>
  <c r="AG306" i="83"/>
  <c r="AF306" i="83"/>
  <c r="AE306" i="83"/>
  <c r="AB306" i="83"/>
  <c r="AA306" i="83"/>
  <c r="Z306" i="83"/>
  <c r="Y306" i="83"/>
  <c r="X306" i="83"/>
  <c r="W306" i="83"/>
  <c r="V306" i="83"/>
  <c r="U306" i="83"/>
  <c r="R306" i="83"/>
  <c r="Q306" i="83"/>
  <c r="P306" i="83"/>
  <c r="M306" i="83"/>
  <c r="L306" i="83"/>
  <c r="K306" i="83"/>
  <c r="J306" i="83"/>
  <c r="G306" i="83"/>
  <c r="F306" i="83"/>
  <c r="E306" i="83"/>
  <c r="D306" i="83"/>
  <c r="C306" i="83"/>
  <c r="BF305" i="83"/>
  <c r="BE305" i="83"/>
  <c r="BB305" i="83"/>
  <c r="BD305" i="83"/>
  <c r="BA305" i="83"/>
  <c r="AZ305" i="83"/>
  <c r="AY305" i="83"/>
  <c r="AW305" i="83"/>
  <c r="AV305" i="83"/>
  <c r="AU305" i="83"/>
  <c r="AS305" i="83"/>
  <c r="AR305" i="83"/>
  <c r="AQ305" i="83"/>
  <c r="AO305" i="83"/>
  <c r="AN305" i="83"/>
  <c r="AM305" i="83"/>
  <c r="AK305" i="83"/>
  <c r="AJ305" i="83"/>
  <c r="AI305" i="83"/>
  <c r="AG305" i="83"/>
  <c r="AF305" i="83"/>
  <c r="AE305" i="83"/>
  <c r="AB305" i="83"/>
  <c r="AA305" i="83"/>
  <c r="Y305" i="83"/>
  <c r="X305" i="83"/>
  <c r="W305" i="83"/>
  <c r="V305" i="83"/>
  <c r="U305" i="83"/>
  <c r="R305" i="83"/>
  <c r="Q305" i="83"/>
  <c r="P305" i="83"/>
  <c r="M305" i="83"/>
  <c r="L305" i="83"/>
  <c r="K305" i="83"/>
  <c r="G305" i="83"/>
  <c r="F305" i="83"/>
  <c r="E305" i="83"/>
  <c r="D305" i="83"/>
  <c r="C305" i="83"/>
  <c r="BF304" i="83"/>
  <c r="BE304" i="83"/>
  <c r="BB304" i="83"/>
  <c r="BD304" i="83"/>
  <c r="BA304" i="83"/>
  <c r="AZ304" i="83"/>
  <c r="AY304" i="83"/>
  <c r="AW304" i="83"/>
  <c r="AV304" i="83"/>
  <c r="AU304" i="83"/>
  <c r="AS304" i="83"/>
  <c r="AR304" i="83"/>
  <c r="AQ304" i="83"/>
  <c r="AO304" i="83"/>
  <c r="AN304" i="83"/>
  <c r="AM304" i="83"/>
  <c r="AK304" i="83"/>
  <c r="AJ304" i="83"/>
  <c r="AI304" i="83"/>
  <c r="AG304" i="83"/>
  <c r="AF304" i="83"/>
  <c r="AE304" i="83"/>
  <c r="AB304" i="83"/>
  <c r="AA304" i="83"/>
  <c r="Z304" i="83"/>
  <c r="Y304" i="83"/>
  <c r="X304" i="83"/>
  <c r="W304" i="83"/>
  <c r="V304" i="83"/>
  <c r="U304" i="83"/>
  <c r="R304" i="83"/>
  <c r="Q304" i="83"/>
  <c r="P304" i="83"/>
  <c r="M304" i="83"/>
  <c r="K304" i="83"/>
  <c r="G304" i="83"/>
  <c r="F304" i="83"/>
  <c r="E304" i="83"/>
  <c r="D304" i="83"/>
  <c r="C304" i="83"/>
  <c r="BF303" i="83"/>
  <c r="BE303" i="83"/>
  <c r="BB303" i="83"/>
  <c r="BD303" i="83"/>
  <c r="BA303" i="83"/>
  <c r="AZ303" i="83"/>
  <c r="AY303" i="83"/>
  <c r="AW303" i="83"/>
  <c r="AV303" i="83"/>
  <c r="AU303" i="83"/>
  <c r="AS303" i="83"/>
  <c r="AR303" i="83"/>
  <c r="AQ303" i="83"/>
  <c r="AO303" i="83"/>
  <c r="AN303" i="83"/>
  <c r="AM303" i="83"/>
  <c r="AK303" i="83"/>
  <c r="AJ303" i="83"/>
  <c r="AI303" i="83"/>
  <c r="AG303" i="83"/>
  <c r="AF303" i="83"/>
  <c r="AE303" i="83"/>
  <c r="AB303" i="83"/>
  <c r="AA303" i="83"/>
  <c r="Z303" i="83"/>
  <c r="Y303" i="83"/>
  <c r="X303" i="83"/>
  <c r="W303" i="83"/>
  <c r="V303" i="83"/>
  <c r="U303" i="83"/>
  <c r="R303" i="83"/>
  <c r="Q303" i="83"/>
  <c r="P303" i="83"/>
  <c r="M303" i="83"/>
  <c r="L303" i="83"/>
  <c r="K303" i="83"/>
  <c r="J303" i="83"/>
  <c r="G303" i="83"/>
  <c r="F303" i="83"/>
  <c r="E303" i="83"/>
  <c r="D303" i="83"/>
  <c r="C303" i="83"/>
  <c r="BF302" i="83"/>
  <c r="BE302" i="83"/>
  <c r="BB302" i="83"/>
  <c r="BD302" i="83"/>
  <c r="BA302" i="83"/>
  <c r="AZ302" i="83"/>
  <c r="AY302" i="83"/>
  <c r="AW302" i="83"/>
  <c r="AV302" i="83"/>
  <c r="AU302" i="83"/>
  <c r="AS302" i="83"/>
  <c r="AR302" i="83"/>
  <c r="AQ302" i="83"/>
  <c r="AO302" i="83"/>
  <c r="AN302" i="83"/>
  <c r="AM302" i="83"/>
  <c r="AK302" i="83"/>
  <c r="AJ302" i="83"/>
  <c r="AI302" i="83"/>
  <c r="AG302" i="83"/>
  <c r="AF302" i="83"/>
  <c r="AE302" i="83"/>
  <c r="AB302" i="83"/>
  <c r="AA302" i="83"/>
  <c r="Y302" i="83"/>
  <c r="X302" i="83"/>
  <c r="W302" i="83"/>
  <c r="V302" i="83"/>
  <c r="U302" i="83"/>
  <c r="R302" i="83"/>
  <c r="Q302" i="83"/>
  <c r="P302" i="83"/>
  <c r="M302" i="83"/>
  <c r="L302" i="83"/>
  <c r="K302" i="83"/>
  <c r="J302" i="83"/>
  <c r="F302" i="83"/>
  <c r="E302" i="83"/>
  <c r="D302" i="83"/>
  <c r="C302" i="83"/>
  <c r="BF301" i="83"/>
  <c r="BE301" i="83"/>
  <c r="BB301" i="83"/>
  <c r="BD301" i="83"/>
  <c r="BA301" i="83"/>
  <c r="AZ301" i="83"/>
  <c r="AY301" i="83"/>
  <c r="AW301" i="83"/>
  <c r="AV301" i="83"/>
  <c r="AU301" i="83"/>
  <c r="AS301" i="83"/>
  <c r="AR301" i="83"/>
  <c r="AQ301" i="83"/>
  <c r="AO301" i="83"/>
  <c r="AN301" i="83"/>
  <c r="AM301" i="83"/>
  <c r="AL301" i="83"/>
  <c r="AK301" i="83"/>
  <c r="AJ301" i="83"/>
  <c r="AI301" i="83"/>
  <c r="AG301" i="83"/>
  <c r="AF301" i="83"/>
  <c r="AE301" i="83"/>
  <c r="AB301" i="83"/>
  <c r="AA301" i="83"/>
  <c r="Y301" i="83"/>
  <c r="X301" i="83"/>
  <c r="W301" i="83"/>
  <c r="V301" i="83"/>
  <c r="U301" i="83"/>
  <c r="R301" i="83"/>
  <c r="Q301" i="83"/>
  <c r="P301" i="83"/>
  <c r="M301" i="83"/>
  <c r="L301" i="83"/>
  <c r="K301" i="83"/>
  <c r="F301" i="83"/>
  <c r="E301" i="83"/>
  <c r="D301" i="83"/>
  <c r="C301" i="83"/>
  <c r="BF300" i="83"/>
  <c r="BE300" i="83"/>
  <c r="BB300" i="83"/>
  <c r="BD300" i="83"/>
  <c r="BA300" i="83"/>
  <c r="AZ300" i="83"/>
  <c r="AY300" i="83"/>
  <c r="AW300" i="83"/>
  <c r="AV300" i="83"/>
  <c r="AU300" i="83"/>
  <c r="AS300" i="83"/>
  <c r="AR300" i="83"/>
  <c r="AQ300" i="83"/>
  <c r="AO300" i="83"/>
  <c r="AN300" i="83"/>
  <c r="AM300" i="83"/>
  <c r="AK300" i="83"/>
  <c r="AJ300" i="83"/>
  <c r="AI300" i="83"/>
  <c r="AH300" i="83"/>
  <c r="AG300" i="83"/>
  <c r="AF300" i="83"/>
  <c r="AE300" i="83"/>
  <c r="AB300" i="83"/>
  <c r="AA300" i="83"/>
  <c r="Y300" i="83"/>
  <c r="X300" i="83"/>
  <c r="W300" i="83"/>
  <c r="V300" i="83"/>
  <c r="U300" i="83"/>
  <c r="R300" i="83"/>
  <c r="Q300" i="83"/>
  <c r="P300" i="83"/>
  <c r="M300" i="83"/>
  <c r="K300" i="83"/>
  <c r="F300" i="83"/>
  <c r="E300" i="83"/>
  <c r="D300" i="83"/>
  <c r="C300" i="83"/>
  <c r="BF299" i="83"/>
  <c r="BE299" i="83"/>
  <c r="BB299" i="83"/>
  <c r="BD299" i="83"/>
  <c r="BA299" i="83"/>
  <c r="AZ299" i="83"/>
  <c r="AY299" i="83"/>
  <c r="AW299" i="83"/>
  <c r="AV299" i="83"/>
  <c r="AU299" i="83"/>
  <c r="AS299" i="83"/>
  <c r="AR299" i="83"/>
  <c r="AQ299" i="83"/>
  <c r="AO299" i="83"/>
  <c r="AN299" i="83"/>
  <c r="AM299" i="83"/>
  <c r="AK299" i="83"/>
  <c r="AJ299" i="83"/>
  <c r="AI299" i="83"/>
  <c r="AG299" i="83"/>
  <c r="AF299" i="83"/>
  <c r="AE299" i="83"/>
  <c r="AB299" i="83"/>
  <c r="AA299" i="83"/>
  <c r="Z299" i="83"/>
  <c r="Y299" i="83"/>
  <c r="X299" i="83"/>
  <c r="W299" i="83"/>
  <c r="V299" i="83"/>
  <c r="U299" i="83"/>
  <c r="R299" i="83"/>
  <c r="Q299" i="83"/>
  <c r="P299" i="83"/>
  <c r="M299" i="83"/>
  <c r="K299" i="83"/>
  <c r="J299" i="83"/>
  <c r="F299" i="83"/>
  <c r="E299" i="83"/>
  <c r="D299" i="83"/>
  <c r="C299" i="83"/>
  <c r="BF298" i="83"/>
  <c r="BE298" i="83"/>
  <c r="BB298" i="83"/>
  <c r="BD298" i="83"/>
  <c r="BA298" i="83"/>
  <c r="AZ298" i="83"/>
  <c r="AY298" i="83"/>
  <c r="AW298" i="83"/>
  <c r="AV298" i="83"/>
  <c r="AU298" i="83"/>
  <c r="AS298" i="83"/>
  <c r="AR298" i="83"/>
  <c r="AQ298" i="83"/>
  <c r="AP298" i="83"/>
  <c r="AO298" i="83"/>
  <c r="AN298" i="83"/>
  <c r="AM298" i="83"/>
  <c r="AL298" i="83"/>
  <c r="AK298" i="83"/>
  <c r="AJ298" i="83"/>
  <c r="AI298" i="83"/>
  <c r="AG298" i="83"/>
  <c r="AF298" i="83"/>
  <c r="AE298" i="83"/>
  <c r="AB298" i="83"/>
  <c r="AA298" i="83"/>
  <c r="Z298" i="83"/>
  <c r="Y298" i="83"/>
  <c r="X298" i="83"/>
  <c r="W298" i="83"/>
  <c r="V298" i="83"/>
  <c r="U298" i="83"/>
  <c r="S298" i="83"/>
  <c r="R298" i="83"/>
  <c r="Q298" i="83"/>
  <c r="P298" i="83"/>
  <c r="M298" i="83"/>
  <c r="L298" i="83"/>
  <c r="K298" i="83"/>
  <c r="F298" i="83"/>
  <c r="E298" i="83"/>
  <c r="D298" i="83"/>
  <c r="C298" i="83"/>
  <c r="BF297" i="83"/>
  <c r="BE297" i="83"/>
  <c r="BB297" i="83"/>
  <c r="BD297" i="83"/>
  <c r="BA297" i="83"/>
  <c r="AZ297" i="83"/>
  <c r="AY297" i="83"/>
  <c r="AW297" i="83"/>
  <c r="AV297" i="83"/>
  <c r="AU297" i="83"/>
  <c r="AS297" i="83"/>
  <c r="AR297" i="83"/>
  <c r="AQ297" i="83"/>
  <c r="AO297" i="83"/>
  <c r="AN297" i="83"/>
  <c r="AM297" i="83"/>
  <c r="AK297" i="83"/>
  <c r="AJ297" i="83"/>
  <c r="AI297" i="83"/>
  <c r="AG297" i="83"/>
  <c r="AF297" i="83"/>
  <c r="AE297" i="83"/>
  <c r="AB297" i="83"/>
  <c r="AA297" i="83"/>
  <c r="Z297" i="83"/>
  <c r="Y297" i="83"/>
  <c r="X297" i="83"/>
  <c r="W297" i="83"/>
  <c r="V297" i="83"/>
  <c r="U297" i="83"/>
  <c r="R297" i="83"/>
  <c r="Q297" i="83"/>
  <c r="P297" i="83"/>
  <c r="M297" i="83"/>
  <c r="L297" i="83"/>
  <c r="K297" i="83"/>
  <c r="G297" i="83"/>
  <c r="F297" i="83"/>
  <c r="E297" i="83"/>
  <c r="D297" i="83"/>
  <c r="C297" i="83"/>
  <c r="BF296" i="83"/>
  <c r="BE296" i="83"/>
  <c r="BB296" i="83"/>
  <c r="BD296" i="83"/>
  <c r="BA296" i="83"/>
  <c r="AZ296" i="83"/>
  <c r="AY296" i="83"/>
  <c r="AW296" i="83"/>
  <c r="AV296" i="83"/>
  <c r="AU296" i="83"/>
  <c r="AS296" i="83"/>
  <c r="AR296" i="83"/>
  <c r="AQ296" i="83"/>
  <c r="AO296" i="83"/>
  <c r="AN296" i="83"/>
  <c r="AM296" i="83"/>
  <c r="AL296" i="83"/>
  <c r="AK296" i="83"/>
  <c r="AJ296" i="83"/>
  <c r="AI296" i="83"/>
  <c r="AG296" i="83"/>
  <c r="AF296" i="83"/>
  <c r="AE296" i="83"/>
  <c r="AB296" i="83"/>
  <c r="AA296" i="83"/>
  <c r="Y296" i="83"/>
  <c r="X296" i="83"/>
  <c r="W296" i="83"/>
  <c r="V296" i="83"/>
  <c r="U296" i="83"/>
  <c r="R296" i="83"/>
  <c r="Q296" i="83"/>
  <c r="P296" i="83"/>
  <c r="M296" i="83"/>
  <c r="K296" i="83"/>
  <c r="G296" i="83"/>
  <c r="F296" i="83"/>
  <c r="E296" i="83"/>
  <c r="D296" i="83"/>
  <c r="C296" i="83"/>
  <c r="BF295" i="83"/>
  <c r="BE295" i="83"/>
  <c r="BB295" i="83"/>
  <c r="BD295" i="83"/>
  <c r="BA295" i="83"/>
  <c r="AZ295" i="83"/>
  <c r="AY295" i="83"/>
  <c r="AW295" i="83"/>
  <c r="AV295" i="83"/>
  <c r="AU295" i="83"/>
  <c r="AS295" i="83"/>
  <c r="AR295" i="83"/>
  <c r="AQ295" i="83"/>
  <c r="AO295" i="83"/>
  <c r="AN295" i="83"/>
  <c r="AM295" i="83"/>
  <c r="AK295" i="83"/>
  <c r="AJ295" i="83"/>
  <c r="AI295" i="83"/>
  <c r="AG295" i="83"/>
  <c r="AF295" i="83"/>
  <c r="AE295" i="83"/>
  <c r="AB295" i="83"/>
  <c r="AA295" i="83"/>
  <c r="Y295" i="83"/>
  <c r="X295" i="83"/>
  <c r="W295" i="83"/>
  <c r="V295" i="83"/>
  <c r="U295" i="83"/>
  <c r="R295" i="83"/>
  <c r="Q295" i="83"/>
  <c r="P295" i="83"/>
  <c r="M295" i="83"/>
  <c r="L295" i="83"/>
  <c r="K295" i="83"/>
  <c r="J295" i="83"/>
  <c r="F295" i="83"/>
  <c r="E295" i="83"/>
  <c r="D295" i="83"/>
  <c r="C295" i="83"/>
  <c r="BF294" i="83"/>
  <c r="BE294" i="83"/>
  <c r="BB294" i="83"/>
  <c r="BD294" i="83"/>
  <c r="BA294" i="83"/>
  <c r="AZ294" i="83"/>
  <c r="AY294" i="83"/>
  <c r="AW294" i="83"/>
  <c r="AV294" i="83"/>
  <c r="AU294" i="83"/>
  <c r="AS294" i="83"/>
  <c r="AR294" i="83"/>
  <c r="AQ294" i="83"/>
  <c r="AO294" i="83"/>
  <c r="AN294" i="83"/>
  <c r="AM294" i="83"/>
  <c r="AK294" i="83"/>
  <c r="AJ294" i="83"/>
  <c r="AI294" i="83"/>
  <c r="AG294" i="83"/>
  <c r="AF294" i="83"/>
  <c r="AE294" i="83"/>
  <c r="AB294" i="83"/>
  <c r="AA294" i="83"/>
  <c r="Z294" i="83"/>
  <c r="Y294" i="83"/>
  <c r="X294" i="83"/>
  <c r="W294" i="83"/>
  <c r="V294" i="83"/>
  <c r="U294" i="83"/>
  <c r="R294" i="83"/>
  <c r="Q294" i="83"/>
  <c r="P294" i="83"/>
  <c r="M294" i="83"/>
  <c r="L294" i="83"/>
  <c r="K294" i="83"/>
  <c r="J294" i="83"/>
  <c r="F294" i="83"/>
  <c r="E294" i="83"/>
  <c r="D294" i="83"/>
  <c r="C294" i="83"/>
  <c r="BF293" i="83"/>
  <c r="BE293" i="83"/>
  <c r="BB293" i="83"/>
  <c r="BD293" i="83"/>
  <c r="BA293" i="83"/>
  <c r="AZ293" i="83"/>
  <c r="AY293" i="83"/>
  <c r="AW293" i="83"/>
  <c r="AV293" i="83"/>
  <c r="AU293" i="83"/>
  <c r="AS293" i="83"/>
  <c r="AR293" i="83"/>
  <c r="AQ293" i="83"/>
  <c r="AO293" i="83"/>
  <c r="AN293" i="83"/>
  <c r="AM293" i="83"/>
  <c r="AK293" i="83"/>
  <c r="AJ293" i="83"/>
  <c r="AI293" i="83"/>
  <c r="AG293" i="83"/>
  <c r="AF293" i="83"/>
  <c r="AE293" i="83"/>
  <c r="AB293" i="83"/>
  <c r="AA293" i="83"/>
  <c r="Y293" i="83"/>
  <c r="X293" i="83"/>
  <c r="W293" i="83"/>
  <c r="V293" i="83"/>
  <c r="U293" i="83"/>
  <c r="R293" i="83"/>
  <c r="Q293" i="83"/>
  <c r="P293" i="83"/>
  <c r="M293" i="83"/>
  <c r="L293" i="83"/>
  <c r="K293" i="83"/>
  <c r="F293" i="83"/>
  <c r="E293" i="83"/>
  <c r="D293" i="83"/>
  <c r="C293" i="83"/>
  <c r="BF292" i="83"/>
  <c r="BE292" i="83"/>
  <c r="BB292" i="83"/>
  <c r="BD292" i="83"/>
  <c r="BA292" i="83"/>
  <c r="AZ292" i="83"/>
  <c r="AY292" i="83"/>
  <c r="AW292" i="83"/>
  <c r="AV292" i="83"/>
  <c r="AU292" i="83"/>
  <c r="AS292" i="83"/>
  <c r="AR292" i="83"/>
  <c r="AQ292" i="83"/>
  <c r="AO292" i="83"/>
  <c r="AN292" i="83"/>
  <c r="AM292" i="83"/>
  <c r="AK292" i="83"/>
  <c r="AJ292" i="83"/>
  <c r="AI292" i="83"/>
  <c r="AG292" i="83"/>
  <c r="AF292" i="83"/>
  <c r="AE292" i="83"/>
  <c r="AB292" i="83"/>
  <c r="AA292" i="83"/>
  <c r="Z292" i="83"/>
  <c r="Y292" i="83"/>
  <c r="X292" i="83"/>
  <c r="W292" i="83"/>
  <c r="V292" i="83"/>
  <c r="U292" i="83"/>
  <c r="R292" i="83"/>
  <c r="Q292" i="83"/>
  <c r="P292" i="83"/>
  <c r="M292" i="83"/>
  <c r="K292" i="83"/>
  <c r="G292" i="83"/>
  <c r="F292" i="83"/>
  <c r="E292" i="83"/>
  <c r="D292" i="83"/>
  <c r="C292" i="83"/>
  <c r="BF291" i="83"/>
  <c r="BE291" i="83"/>
  <c r="BB291" i="83"/>
  <c r="BD291" i="83"/>
  <c r="BA291" i="83"/>
  <c r="AZ291" i="83"/>
  <c r="AY291" i="83"/>
  <c r="AW291" i="83"/>
  <c r="AV291" i="83"/>
  <c r="AU291" i="83"/>
  <c r="AS291" i="83"/>
  <c r="AR291" i="83"/>
  <c r="AQ291" i="83"/>
  <c r="AO291" i="83"/>
  <c r="AN291" i="83"/>
  <c r="AM291" i="83"/>
  <c r="AK291" i="83"/>
  <c r="AJ291" i="83"/>
  <c r="AI291" i="83"/>
  <c r="AG291" i="83"/>
  <c r="AF291" i="83"/>
  <c r="AE291" i="83"/>
  <c r="AB291" i="83"/>
  <c r="AA291" i="83"/>
  <c r="Z291" i="83"/>
  <c r="Y291" i="83"/>
  <c r="X291" i="83"/>
  <c r="W291" i="83"/>
  <c r="V291" i="83"/>
  <c r="U291" i="83"/>
  <c r="R291" i="83"/>
  <c r="Q291" i="83"/>
  <c r="P291" i="83"/>
  <c r="M291" i="83"/>
  <c r="K291" i="83"/>
  <c r="J291" i="83"/>
  <c r="G291" i="83"/>
  <c r="F291" i="83"/>
  <c r="E291" i="83"/>
  <c r="D291" i="83"/>
  <c r="C291" i="83"/>
  <c r="BF290" i="83"/>
  <c r="BE290" i="83"/>
  <c r="BB290" i="83"/>
  <c r="BD290" i="83"/>
  <c r="BA290" i="83"/>
  <c r="AZ290" i="83"/>
  <c r="AY290" i="83"/>
  <c r="AW290" i="83"/>
  <c r="AV290" i="83"/>
  <c r="AU290" i="83"/>
  <c r="AS290" i="83"/>
  <c r="AR290" i="83"/>
  <c r="AQ290" i="83"/>
  <c r="AO290" i="83"/>
  <c r="AN290" i="83"/>
  <c r="AM290" i="83"/>
  <c r="AK290" i="83"/>
  <c r="AJ290" i="83"/>
  <c r="AI290" i="83"/>
  <c r="AG290" i="83"/>
  <c r="AF290" i="83"/>
  <c r="AE290" i="83"/>
  <c r="AB290" i="83"/>
  <c r="AA290" i="83"/>
  <c r="Z290" i="83"/>
  <c r="Y290" i="83"/>
  <c r="X290" i="83"/>
  <c r="W290" i="83"/>
  <c r="V290" i="83"/>
  <c r="U290" i="83"/>
  <c r="R290" i="83"/>
  <c r="Q290" i="83"/>
  <c r="P290" i="83"/>
  <c r="M290" i="83"/>
  <c r="L290" i="83"/>
  <c r="K290" i="83"/>
  <c r="J290" i="83"/>
  <c r="G290" i="83"/>
  <c r="F290" i="83"/>
  <c r="E290" i="83"/>
  <c r="D290" i="83"/>
  <c r="C290" i="83"/>
  <c r="BF289" i="83"/>
  <c r="BE289" i="83"/>
  <c r="BB289" i="83"/>
  <c r="BD289" i="83"/>
  <c r="BA289" i="83"/>
  <c r="AZ289" i="83"/>
  <c r="AY289" i="83"/>
  <c r="AW289" i="83"/>
  <c r="AV289" i="83"/>
  <c r="AU289" i="83"/>
  <c r="AS289" i="83"/>
  <c r="AR289" i="83"/>
  <c r="AQ289" i="83"/>
  <c r="AO289" i="83"/>
  <c r="AN289" i="83"/>
  <c r="AM289" i="83"/>
  <c r="AK289" i="83"/>
  <c r="AJ289" i="83"/>
  <c r="AI289" i="83"/>
  <c r="AG289" i="83"/>
  <c r="AF289" i="83"/>
  <c r="AE289" i="83"/>
  <c r="AB289" i="83"/>
  <c r="AA289" i="83"/>
  <c r="Y289" i="83"/>
  <c r="X289" i="83"/>
  <c r="W289" i="83"/>
  <c r="V289" i="83"/>
  <c r="U289" i="83"/>
  <c r="R289" i="83"/>
  <c r="Q289" i="83"/>
  <c r="P289" i="83"/>
  <c r="M289" i="83"/>
  <c r="L289" i="83"/>
  <c r="K289" i="83"/>
  <c r="G289" i="83"/>
  <c r="F289" i="83"/>
  <c r="E289" i="83"/>
  <c r="D289" i="83"/>
  <c r="C289" i="83"/>
  <c r="BF288" i="83"/>
  <c r="BE288" i="83"/>
  <c r="BB288" i="83"/>
  <c r="BD288" i="83"/>
  <c r="BA288" i="83"/>
  <c r="AZ288" i="83"/>
  <c r="AY288" i="83"/>
  <c r="AW288" i="83"/>
  <c r="AV288" i="83"/>
  <c r="AU288" i="83"/>
  <c r="AS288" i="83"/>
  <c r="AR288" i="83"/>
  <c r="AQ288" i="83"/>
  <c r="AO288" i="83"/>
  <c r="AN288" i="83"/>
  <c r="AM288" i="83"/>
  <c r="AK288" i="83"/>
  <c r="AJ288" i="83"/>
  <c r="AI288" i="83"/>
  <c r="AH288" i="83"/>
  <c r="AG288" i="83"/>
  <c r="AF288" i="83"/>
  <c r="AE288" i="83"/>
  <c r="AB288" i="83"/>
  <c r="AA288" i="83"/>
  <c r="Z288" i="83"/>
  <c r="Y288" i="83"/>
  <c r="X288" i="83"/>
  <c r="W288" i="83"/>
  <c r="V288" i="83"/>
  <c r="U288" i="83"/>
  <c r="R288" i="83"/>
  <c r="Q288" i="83"/>
  <c r="P288" i="83"/>
  <c r="M288" i="83"/>
  <c r="K288" i="83"/>
  <c r="F288" i="83"/>
  <c r="E288" i="83"/>
  <c r="D288" i="83"/>
  <c r="C288" i="83"/>
  <c r="BF287" i="83"/>
  <c r="BE287" i="83"/>
  <c r="BB287" i="83"/>
  <c r="BD287" i="83"/>
  <c r="BA287" i="83"/>
  <c r="AZ287" i="83"/>
  <c r="AY287" i="83"/>
  <c r="AW287" i="83"/>
  <c r="AV287" i="83"/>
  <c r="AU287" i="83"/>
  <c r="AS287" i="83"/>
  <c r="AR287" i="83"/>
  <c r="AQ287" i="83"/>
  <c r="AO287" i="83"/>
  <c r="AN287" i="83"/>
  <c r="AM287" i="83"/>
  <c r="AK287" i="83"/>
  <c r="AJ287" i="83"/>
  <c r="AI287" i="83"/>
  <c r="AH287" i="83"/>
  <c r="AG287" i="83"/>
  <c r="AF287" i="83"/>
  <c r="AE287" i="83"/>
  <c r="AB287" i="83"/>
  <c r="AA287" i="83"/>
  <c r="Z287" i="83"/>
  <c r="Y287" i="83"/>
  <c r="X287" i="83"/>
  <c r="W287" i="83"/>
  <c r="V287" i="83"/>
  <c r="U287" i="83"/>
  <c r="R287" i="83"/>
  <c r="Q287" i="83"/>
  <c r="P287" i="83"/>
  <c r="M287" i="83"/>
  <c r="L287" i="83"/>
  <c r="K287" i="83"/>
  <c r="J287" i="83"/>
  <c r="F287" i="83"/>
  <c r="E287" i="83"/>
  <c r="D287" i="83"/>
  <c r="C287" i="83"/>
  <c r="BF286" i="83"/>
  <c r="BE286" i="83"/>
  <c r="BB286" i="83"/>
  <c r="BD286" i="83"/>
  <c r="BA286" i="83"/>
  <c r="AZ286" i="83"/>
  <c r="AY286" i="83"/>
  <c r="AW286" i="83"/>
  <c r="AV286" i="83"/>
  <c r="AU286" i="83"/>
  <c r="AS286" i="83"/>
  <c r="AR286" i="83"/>
  <c r="AQ286" i="83"/>
  <c r="AP286" i="83"/>
  <c r="AO286" i="83"/>
  <c r="AN286" i="83"/>
  <c r="AM286" i="83"/>
  <c r="AL286" i="83"/>
  <c r="AK286" i="83"/>
  <c r="AJ286" i="83"/>
  <c r="AI286" i="83"/>
  <c r="AG286" i="83"/>
  <c r="AF286" i="83"/>
  <c r="AE286" i="83"/>
  <c r="AB286" i="83"/>
  <c r="AA286" i="83"/>
  <c r="Y286" i="83"/>
  <c r="X286" i="83"/>
  <c r="W286" i="83"/>
  <c r="V286" i="83"/>
  <c r="U286" i="83"/>
  <c r="S286" i="83"/>
  <c r="R286" i="83"/>
  <c r="Q286" i="83"/>
  <c r="P286" i="83"/>
  <c r="M286" i="83"/>
  <c r="L286" i="83"/>
  <c r="K286" i="83"/>
  <c r="G286" i="83"/>
  <c r="F286" i="83"/>
  <c r="E286" i="83"/>
  <c r="D286" i="83"/>
  <c r="C286" i="83"/>
  <c r="BF285" i="83"/>
  <c r="BE285" i="83"/>
  <c r="BB285" i="83"/>
  <c r="BD285" i="83"/>
  <c r="BA285" i="83"/>
  <c r="AZ285" i="83"/>
  <c r="AY285" i="83"/>
  <c r="AW285" i="83"/>
  <c r="AV285" i="83"/>
  <c r="AU285" i="83"/>
  <c r="AS285" i="83"/>
  <c r="AR285" i="83"/>
  <c r="AQ285" i="83"/>
  <c r="AP285" i="83"/>
  <c r="AO285" i="83"/>
  <c r="AN285" i="83"/>
  <c r="AM285" i="83"/>
  <c r="AL285" i="83"/>
  <c r="AK285" i="83"/>
  <c r="AJ285" i="83"/>
  <c r="AI285" i="83"/>
  <c r="AH285" i="83"/>
  <c r="AG285" i="83"/>
  <c r="AF285" i="83"/>
  <c r="AE285" i="83"/>
  <c r="AB285" i="83"/>
  <c r="AA285" i="83"/>
  <c r="Z285" i="83"/>
  <c r="Y285" i="83"/>
  <c r="X285" i="83"/>
  <c r="W285" i="83"/>
  <c r="V285" i="83"/>
  <c r="U285" i="83"/>
  <c r="R285" i="83"/>
  <c r="Q285" i="83"/>
  <c r="P285" i="83"/>
  <c r="M285" i="83"/>
  <c r="L285" i="83"/>
  <c r="K285" i="83"/>
  <c r="G285" i="83"/>
  <c r="F285" i="83"/>
  <c r="E285" i="83"/>
  <c r="D285" i="83"/>
  <c r="C285" i="83"/>
  <c r="BF284" i="83"/>
  <c r="BE284" i="83"/>
  <c r="BB284" i="83"/>
  <c r="BD284" i="83"/>
  <c r="BA284" i="83"/>
  <c r="AZ284" i="83"/>
  <c r="AY284" i="83"/>
  <c r="AW284" i="83"/>
  <c r="AV284" i="83"/>
  <c r="AU284" i="83"/>
  <c r="AS284" i="83"/>
  <c r="AR284" i="83"/>
  <c r="AQ284" i="83"/>
  <c r="AO284" i="83"/>
  <c r="AN284" i="83"/>
  <c r="AM284" i="83"/>
  <c r="AK284" i="83"/>
  <c r="AJ284" i="83"/>
  <c r="AI284" i="83"/>
  <c r="AG284" i="83"/>
  <c r="AF284" i="83"/>
  <c r="AE284" i="83"/>
  <c r="AB284" i="83"/>
  <c r="AA284" i="83"/>
  <c r="Y284" i="83"/>
  <c r="X284" i="83"/>
  <c r="W284" i="83"/>
  <c r="V284" i="83"/>
  <c r="U284" i="83"/>
  <c r="S284" i="83"/>
  <c r="R284" i="83"/>
  <c r="Q284" i="83"/>
  <c r="P284" i="83"/>
  <c r="M284" i="83"/>
  <c r="K284" i="83"/>
  <c r="G284" i="83"/>
  <c r="F284" i="83"/>
  <c r="E284" i="83"/>
  <c r="D284" i="83"/>
  <c r="C284" i="83"/>
  <c r="BF283" i="83"/>
  <c r="BE283" i="83"/>
  <c r="BB283" i="83"/>
  <c r="BD283" i="83"/>
  <c r="BA283" i="83"/>
  <c r="AZ283" i="83"/>
  <c r="AY283" i="83"/>
  <c r="AW283" i="83"/>
  <c r="AV283" i="83"/>
  <c r="AU283" i="83"/>
  <c r="AS283" i="83"/>
  <c r="AR283" i="83"/>
  <c r="AQ283" i="83"/>
  <c r="AO283" i="83"/>
  <c r="AN283" i="83"/>
  <c r="AM283" i="83"/>
  <c r="AK283" i="83"/>
  <c r="AJ283" i="83"/>
  <c r="AI283" i="83"/>
  <c r="AG283" i="83"/>
  <c r="AF283" i="83"/>
  <c r="AE283" i="83"/>
  <c r="AB283" i="83"/>
  <c r="AA283" i="83"/>
  <c r="Y283" i="83"/>
  <c r="X283" i="83"/>
  <c r="W283" i="83"/>
  <c r="V283" i="83"/>
  <c r="U283" i="83"/>
  <c r="R283" i="83"/>
  <c r="Q283" i="83"/>
  <c r="P283" i="83"/>
  <c r="M283" i="83"/>
  <c r="L283" i="83"/>
  <c r="K283" i="83"/>
  <c r="J283" i="83"/>
  <c r="G283" i="83"/>
  <c r="F283" i="83"/>
  <c r="E283" i="83"/>
  <c r="D283" i="83"/>
  <c r="C283" i="83"/>
  <c r="BF282" i="83"/>
  <c r="BE282" i="83"/>
  <c r="BB282" i="83"/>
  <c r="BD282" i="83"/>
  <c r="BA282" i="83"/>
  <c r="AZ282" i="83"/>
  <c r="AY282" i="83"/>
  <c r="AW282" i="83"/>
  <c r="AV282" i="83"/>
  <c r="AU282" i="83"/>
  <c r="AS282" i="83"/>
  <c r="AR282" i="83"/>
  <c r="AQ282" i="83"/>
  <c r="AP282" i="83"/>
  <c r="AO282" i="83"/>
  <c r="AN282" i="83"/>
  <c r="AM282" i="83"/>
  <c r="AL282" i="83"/>
  <c r="AK282" i="83"/>
  <c r="AJ282" i="83"/>
  <c r="AI282" i="83"/>
  <c r="AG282" i="83"/>
  <c r="AF282" i="83"/>
  <c r="AE282" i="83"/>
  <c r="AB282" i="83"/>
  <c r="AA282" i="83"/>
  <c r="Y282" i="83"/>
  <c r="X282" i="83"/>
  <c r="W282" i="83"/>
  <c r="V282" i="83"/>
  <c r="U282" i="83"/>
  <c r="R282" i="83"/>
  <c r="Q282" i="83"/>
  <c r="P282" i="83"/>
  <c r="M282" i="83"/>
  <c r="L282" i="83"/>
  <c r="K282" i="83"/>
  <c r="J282" i="83"/>
  <c r="G282" i="83"/>
  <c r="F282" i="83"/>
  <c r="E282" i="83"/>
  <c r="D282" i="83"/>
  <c r="C282" i="83"/>
  <c r="BF281" i="83"/>
  <c r="BE281" i="83"/>
  <c r="BB281" i="83"/>
  <c r="BD281" i="83"/>
  <c r="BA281" i="83"/>
  <c r="AZ281" i="83"/>
  <c r="AY281" i="83"/>
  <c r="AW281" i="83"/>
  <c r="AV281" i="83"/>
  <c r="AU281" i="83"/>
  <c r="AS281" i="83"/>
  <c r="AR281" i="83"/>
  <c r="AQ281" i="83"/>
  <c r="AO281" i="83"/>
  <c r="AN281" i="83"/>
  <c r="AM281" i="83"/>
  <c r="AL281" i="83"/>
  <c r="AK281" i="83"/>
  <c r="AJ281" i="83"/>
  <c r="AI281" i="83"/>
  <c r="AG281" i="83"/>
  <c r="AF281" i="83"/>
  <c r="AE281" i="83"/>
  <c r="AB281" i="83"/>
  <c r="AA281" i="83"/>
  <c r="Y281" i="83"/>
  <c r="X281" i="83"/>
  <c r="W281" i="83"/>
  <c r="V281" i="83"/>
  <c r="U281" i="83"/>
  <c r="R281" i="83"/>
  <c r="Q281" i="83"/>
  <c r="P281" i="83"/>
  <c r="M281" i="83"/>
  <c r="L281" i="83"/>
  <c r="K281" i="83"/>
  <c r="F281" i="83"/>
  <c r="E281" i="83"/>
  <c r="D281" i="83"/>
  <c r="C281" i="83"/>
  <c r="BF280" i="83"/>
  <c r="BE280" i="83"/>
  <c r="BB280" i="83"/>
  <c r="BD280" i="83"/>
  <c r="BA280" i="83"/>
  <c r="AZ280" i="83"/>
  <c r="AY280" i="83"/>
  <c r="AW280" i="83"/>
  <c r="AV280" i="83"/>
  <c r="AU280" i="83"/>
  <c r="AS280" i="83"/>
  <c r="AR280" i="83"/>
  <c r="AQ280" i="83"/>
  <c r="AO280" i="83"/>
  <c r="AN280" i="83"/>
  <c r="AM280" i="83"/>
  <c r="AK280" i="83"/>
  <c r="AJ280" i="83"/>
  <c r="AI280" i="83"/>
  <c r="AH280" i="83"/>
  <c r="AG280" i="83"/>
  <c r="AF280" i="83"/>
  <c r="AE280" i="83"/>
  <c r="AB280" i="83"/>
  <c r="AA280" i="83"/>
  <c r="Z280" i="83"/>
  <c r="Y280" i="83"/>
  <c r="X280" i="83"/>
  <c r="W280" i="83"/>
  <c r="V280" i="83"/>
  <c r="U280" i="83"/>
  <c r="R280" i="83"/>
  <c r="Q280" i="83"/>
  <c r="P280" i="83"/>
  <c r="M280" i="83"/>
  <c r="K280" i="83"/>
  <c r="F280" i="83"/>
  <c r="E280" i="83"/>
  <c r="D280" i="83"/>
  <c r="C280" i="83"/>
  <c r="BF279" i="83"/>
  <c r="BE279" i="83"/>
  <c r="BB279" i="83"/>
  <c r="BD279" i="83"/>
  <c r="BA279" i="83"/>
  <c r="AZ279" i="83"/>
  <c r="AY279" i="83"/>
  <c r="AW279" i="83"/>
  <c r="AV279" i="83"/>
  <c r="AU279" i="83"/>
  <c r="AS279" i="83"/>
  <c r="AR279" i="83"/>
  <c r="AQ279" i="83"/>
  <c r="AO279" i="83"/>
  <c r="AN279" i="83"/>
  <c r="AM279" i="83"/>
  <c r="AK279" i="83"/>
  <c r="AJ279" i="83"/>
  <c r="AI279" i="83"/>
  <c r="AG279" i="83"/>
  <c r="AF279" i="83"/>
  <c r="AE279" i="83"/>
  <c r="AB279" i="83"/>
  <c r="AA279" i="83"/>
  <c r="Z279" i="83"/>
  <c r="Y279" i="83"/>
  <c r="X279" i="83"/>
  <c r="W279" i="83"/>
  <c r="V279" i="83"/>
  <c r="U279" i="83"/>
  <c r="R279" i="83"/>
  <c r="Q279" i="83"/>
  <c r="P279" i="83"/>
  <c r="M279" i="83"/>
  <c r="L279" i="83"/>
  <c r="K279" i="83"/>
  <c r="J279" i="83"/>
  <c r="F279" i="83"/>
  <c r="E279" i="83"/>
  <c r="D279" i="83"/>
  <c r="C279" i="83"/>
  <c r="BF278" i="83"/>
  <c r="BE278" i="83"/>
  <c r="BB278" i="83"/>
  <c r="BD278" i="83"/>
  <c r="BA278" i="83"/>
  <c r="AZ278" i="83"/>
  <c r="AY278" i="83"/>
  <c r="AW278" i="83"/>
  <c r="AV278" i="83"/>
  <c r="AU278" i="83"/>
  <c r="AS278" i="83"/>
  <c r="AR278" i="83"/>
  <c r="AQ278" i="83"/>
  <c r="AO278" i="83"/>
  <c r="AN278" i="83"/>
  <c r="AM278" i="83"/>
  <c r="AL278" i="83"/>
  <c r="AK278" i="83"/>
  <c r="AJ278" i="83"/>
  <c r="AI278" i="83"/>
  <c r="AG278" i="83"/>
  <c r="AF278" i="83"/>
  <c r="AE278" i="83"/>
  <c r="AB278" i="83"/>
  <c r="AA278" i="83"/>
  <c r="Z278" i="83"/>
  <c r="Y278" i="83"/>
  <c r="X278" i="83"/>
  <c r="W278" i="83"/>
  <c r="V278" i="83"/>
  <c r="U278" i="83"/>
  <c r="R278" i="83"/>
  <c r="Q278" i="83"/>
  <c r="P278" i="83"/>
  <c r="M278" i="83"/>
  <c r="L278" i="83"/>
  <c r="K278" i="83"/>
  <c r="J278" i="83"/>
  <c r="F278" i="83"/>
  <c r="E278" i="83"/>
  <c r="D278" i="83"/>
  <c r="C278" i="83"/>
  <c r="BF277" i="83"/>
  <c r="BE277" i="83"/>
  <c r="BB277" i="83"/>
  <c r="BD277" i="83"/>
  <c r="BA277" i="83"/>
  <c r="AZ277" i="83"/>
  <c r="AY277" i="83"/>
  <c r="AW277" i="83"/>
  <c r="AV277" i="83"/>
  <c r="AU277" i="83"/>
  <c r="AS277" i="83"/>
  <c r="AR277" i="83"/>
  <c r="AQ277" i="83"/>
  <c r="AO277" i="83"/>
  <c r="AN277" i="83"/>
  <c r="AM277" i="83"/>
  <c r="AL277" i="83"/>
  <c r="AK277" i="83"/>
  <c r="AJ277" i="83"/>
  <c r="AI277" i="83"/>
  <c r="AG277" i="83"/>
  <c r="AF277" i="83"/>
  <c r="AE277" i="83"/>
  <c r="AB277" i="83"/>
  <c r="AA277" i="83"/>
  <c r="Z277" i="83"/>
  <c r="Y277" i="83"/>
  <c r="X277" i="83"/>
  <c r="W277" i="83"/>
  <c r="V277" i="83"/>
  <c r="U277" i="83"/>
  <c r="S277" i="83"/>
  <c r="R277" i="83"/>
  <c r="Q277" i="83"/>
  <c r="P277" i="83"/>
  <c r="M277" i="83"/>
  <c r="K277" i="83"/>
  <c r="G277" i="83"/>
  <c r="F277" i="83"/>
  <c r="E277" i="83"/>
  <c r="D277" i="83"/>
  <c r="C277" i="83"/>
  <c r="BF276" i="83"/>
  <c r="BE276" i="83"/>
  <c r="BB276" i="83"/>
  <c r="BD276" i="83"/>
  <c r="BA276" i="83"/>
  <c r="AZ276" i="83"/>
  <c r="AY276" i="83"/>
  <c r="AW276" i="83"/>
  <c r="AV276" i="83"/>
  <c r="AU276" i="83"/>
  <c r="AS276" i="83"/>
  <c r="AR276" i="83"/>
  <c r="AQ276" i="83"/>
  <c r="AP276" i="83"/>
  <c r="AO276" i="83"/>
  <c r="AN276" i="83"/>
  <c r="AM276" i="83"/>
  <c r="AK276" i="83"/>
  <c r="AJ276" i="83"/>
  <c r="AI276" i="83"/>
  <c r="AH276" i="83"/>
  <c r="AG276" i="83"/>
  <c r="AF276" i="83"/>
  <c r="AE276" i="83"/>
  <c r="AB276" i="83"/>
  <c r="AA276" i="83"/>
  <c r="Y276" i="83"/>
  <c r="X276" i="83"/>
  <c r="W276" i="83"/>
  <c r="V276" i="83"/>
  <c r="U276" i="83"/>
  <c r="R276" i="83"/>
  <c r="Q276" i="83"/>
  <c r="P276" i="83"/>
  <c r="M276" i="83"/>
  <c r="K276" i="83"/>
  <c r="F276" i="83"/>
  <c r="E276" i="83"/>
  <c r="D276" i="83"/>
  <c r="C276" i="83"/>
  <c r="BF275" i="83"/>
  <c r="BE275" i="83"/>
  <c r="BB275" i="83"/>
  <c r="BD275" i="83"/>
  <c r="BA275" i="83"/>
  <c r="AZ275" i="83"/>
  <c r="AY275" i="83"/>
  <c r="AW275" i="83"/>
  <c r="AV275" i="83"/>
  <c r="AU275" i="83"/>
  <c r="AS275" i="83"/>
  <c r="AR275" i="83"/>
  <c r="AQ275" i="83"/>
  <c r="AP275" i="83"/>
  <c r="AO275" i="83"/>
  <c r="AN275" i="83"/>
  <c r="AM275" i="83"/>
  <c r="AK275" i="83"/>
  <c r="AJ275" i="83"/>
  <c r="AI275" i="83"/>
  <c r="AG275" i="83"/>
  <c r="AF275" i="83"/>
  <c r="AE275" i="83"/>
  <c r="AB275" i="83"/>
  <c r="AA275" i="83"/>
  <c r="Y275" i="83"/>
  <c r="X275" i="83"/>
  <c r="W275" i="83"/>
  <c r="V275" i="83"/>
  <c r="U275" i="83"/>
  <c r="R275" i="83"/>
  <c r="Q275" i="83"/>
  <c r="P275" i="83"/>
  <c r="M275" i="83"/>
  <c r="L275" i="83"/>
  <c r="K275" i="83"/>
  <c r="J275" i="83"/>
  <c r="F275" i="83"/>
  <c r="E275" i="83"/>
  <c r="D275" i="83"/>
  <c r="C275" i="83"/>
  <c r="BF274" i="83"/>
  <c r="BE274" i="83"/>
  <c r="BB274" i="83"/>
  <c r="BD274" i="83"/>
  <c r="BA274" i="83"/>
  <c r="AZ274" i="83"/>
  <c r="AY274" i="83"/>
  <c r="AW274" i="83"/>
  <c r="AV274" i="83"/>
  <c r="AU274" i="83"/>
  <c r="AS274" i="83"/>
  <c r="AR274" i="83"/>
  <c r="AQ274" i="83"/>
  <c r="AP274" i="83"/>
  <c r="AO274" i="83"/>
  <c r="AN274" i="83"/>
  <c r="AM274" i="83"/>
  <c r="AK274" i="83"/>
  <c r="AJ274" i="83"/>
  <c r="AI274" i="83"/>
  <c r="AG274" i="83"/>
  <c r="AF274" i="83"/>
  <c r="AE274" i="83"/>
  <c r="AB274" i="83"/>
  <c r="AA274" i="83"/>
  <c r="Y274" i="83"/>
  <c r="X274" i="83"/>
  <c r="W274" i="83"/>
  <c r="V274" i="83"/>
  <c r="U274" i="83"/>
  <c r="S274" i="83"/>
  <c r="R274" i="83"/>
  <c r="Q274" i="83"/>
  <c r="P274" i="83"/>
  <c r="M274" i="83"/>
  <c r="L274" i="83"/>
  <c r="K274" i="83"/>
  <c r="J274" i="83"/>
  <c r="G274" i="83"/>
  <c r="F274" i="83"/>
  <c r="E274" i="83"/>
  <c r="D274" i="83"/>
  <c r="C274" i="83"/>
  <c r="BF273" i="83"/>
  <c r="BE273" i="83"/>
  <c r="BB273" i="83"/>
  <c r="BD273" i="83"/>
  <c r="BA273" i="83"/>
  <c r="AZ273" i="83"/>
  <c r="AY273" i="83"/>
  <c r="AW273" i="83"/>
  <c r="AX273" i="83" s="1"/>
  <c r="AV273" i="83"/>
  <c r="AU273" i="83"/>
  <c r="AS273" i="83"/>
  <c r="AR273" i="83"/>
  <c r="AQ273" i="83"/>
  <c r="AP273" i="83"/>
  <c r="AO273" i="83"/>
  <c r="AN273" i="83"/>
  <c r="AM273" i="83"/>
  <c r="AK273" i="83"/>
  <c r="AJ273" i="83"/>
  <c r="AI273" i="83"/>
  <c r="AH273" i="83"/>
  <c r="AG273" i="83"/>
  <c r="AF273" i="83"/>
  <c r="AE273" i="83"/>
  <c r="AB273" i="83"/>
  <c r="AA273" i="83"/>
  <c r="Z273" i="83"/>
  <c r="Y273" i="83"/>
  <c r="X273" i="83"/>
  <c r="W273" i="83"/>
  <c r="V273" i="83"/>
  <c r="U273" i="83"/>
  <c r="R273" i="83"/>
  <c r="Q273" i="83"/>
  <c r="P273" i="83"/>
  <c r="M273" i="83"/>
  <c r="L273" i="83"/>
  <c r="K273" i="83"/>
  <c r="G273" i="83"/>
  <c r="F273" i="83"/>
  <c r="E273" i="83"/>
  <c r="D273" i="83"/>
  <c r="C273" i="83"/>
  <c r="BF272" i="83"/>
  <c r="BE272" i="83"/>
  <c r="BB272" i="83"/>
  <c r="BD272" i="83"/>
  <c r="BA272" i="83"/>
  <c r="AZ272" i="83"/>
  <c r="AY272" i="83"/>
  <c r="AW272" i="83"/>
  <c r="AV272" i="83"/>
  <c r="AU272" i="83"/>
  <c r="AS272" i="83"/>
  <c r="AR272" i="83"/>
  <c r="AQ272" i="83"/>
  <c r="AO272" i="83"/>
  <c r="AN272" i="83"/>
  <c r="AM272" i="83"/>
  <c r="AL272" i="83"/>
  <c r="AK272" i="83"/>
  <c r="AJ272" i="83"/>
  <c r="AI272" i="83"/>
  <c r="AH272" i="83"/>
  <c r="AG272" i="83"/>
  <c r="AF272" i="83"/>
  <c r="AE272" i="83"/>
  <c r="AB272" i="83"/>
  <c r="AA272" i="83"/>
  <c r="Y272" i="83"/>
  <c r="X272" i="83"/>
  <c r="W272" i="83"/>
  <c r="V272" i="83"/>
  <c r="U272" i="83"/>
  <c r="R272" i="83"/>
  <c r="Q272" i="83"/>
  <c r="P272" i="83"/>
  <c r="M272" i="83"/>
  <c r="K272" i="83"/>
  <c r="G272" i="83"/>
  <c r="F272" i="83"/>
  <c r="E272" i="83"/>
  <c r="D272" i="83"/>
  <c r="C272" i="83"/>
  <c r="BF271" i="83"/>
  <c r="BE271" i="83"/>
  <c r="BB271" i="83"/>
  <c r="BD271" i="83"/>
  <c r="BA271" i="83"/>
  <c r="AZ271" i="83"/>
  <c r="AY271" i="83"/>
  <c r="AW271" i="83"/>
  <c r="AV271" i="83"/>
  <c r="AU271" i="83"/>
  <c r="AS271" i="83"/>
  <c r="AR271" i="83"/>
  <c r="AQ271" i="83"/>
  <c r="AO271" i="83"/>
  <c r="AN271" i="83"/>
  <c r="AM271" i="83"/>
  <c r="AK271" i="83"/>
  <c r="AJ271" i="83"/>
  <c r="AI271" i="83"/>
  <c r="AG271" i="83"/>
  <c r="AF271" i="83"/>
  <c r="AE271" i="83"/>
  <c r="AB271" i="83"/>
  <c r="AA271" i="83"/>
  <c r="Z271" i="83"/>
  <c r="Y271" i="83"/>
  <c r="X271" i="83"/>
  <c r="W271" i="83"/>
  <c r="V271" i="83"/>
  <c r="U271" i="83"/>
  <c r="S271" i="83"/>
  <c r="R271" i="83"/>
  <c r="Q271" i="83"/>
  <c r="P271" i="83"/>
  <c r="M271" i="83"/>
  <c r="L271" i="83"/>
  <c r="K271" i="83"/>
  <c r="J271" i="83"/>
  <c r="G271" i="83"/>
  <c r="F271" i="83"/>
  <c r="E271" i="83"/>
  <c r="D271" i="83"/>
  <c r="C271" i="83"/>
  <c r="BF270" i="83"/>
  <c r="BE270" i="83"/>
  <c r="BB270" i="83"/>
  <c r="BD270" i="83"/>
  <c r="BA270" i="83"/>
  <c r="AZ270" i="83"/>
  <c r="AY270" i="83"/>
  <c r="AW270" i="83"/>
  <c r="AV270" i="83"/>
  <c r="AU270" i="83"/>
  <c r="AS270" i="83"/>
  <c r="AR270" i="83"/>
  <c r="AQ270" i="83"/>
  <c r="AO270" i="83"/>
  <c r="AN270" i="83"/>
  <c r="AM270" i="83"/>
  <c r="AK270" i="83"/>
  <c r="AJ270" i="83"/>
  <c r="AI270" i="83"/>
  <c r="AG270" i="83"/>
  <c r="AF270" i="83"/>
  <c r="AE270" i="83"/>
  <c r="AB270" i="83"/>
  <c r="AA270" i="83"/>
  <c r="Y270" i="83"/>
  <c r="X270" i="83"/>
  <c r="W270" i="83"/>
  <c r="V270" i="83"/>
  <c r="U270" i="83"/>
  <c r="R270" i="83"/>
  <c r="Q270" i="83"/>
  <c r="P270" i="83"/>
  <c r="M270" i="83"/>
  <c r="L270" i="83"/>
  <c r="K270" i="83"/>
  <c r="J270" i="83"/>
  <c r="F270" i="83"/>
  <c r="E270" i="83"/>
  <c r="D270" i="83"/>
  <c r="C270" i="83"/>
  <c r="BF269" i="83"/>
  <c r="BE269" i="83"/>
  <c r="BB269" i="83"/>
  <c r="BD269" i="83"/>
  <c r="BA269" i="83"/>
  <c r="AZ269" i="83"/>
  <c r="AY269" i="83"/>
  <c r="AW269" i="83"/>
  <c r="AV269" i="83"/>
  <c r="AU269" i="83"/>
  <c r="AS269" i="83"/>
  <c r="AR269" i="83"/>
  <c r="AQ269" i="83"/>
  <c r="AP269" i="83"/>
  <c r="AO269" i="83"/>
  <c r="AN269" i="83"/>
  <c r="AM269" i="83"/>
  <c r="AL269" i="83"/>
  <c r="AK269" i="83"/>
  <c r="AJ269" i="83"/>
  <c r="AI269" i="83"/>
  <c r="AG269" i="83"/>
  <c r="AF269" i="83"/>
  <c r="AE269" i="83"/>
  <c r="AB269" i="83"/>
  <c r="AA269" i="83"/>
  <c r="Y269" i="83"/>
  <c r="X269" i="83"/>
  <c r="W269" i="83"/>
  <c r="V269" i="83"/>
  <c r="U269" i="83"/>
  <c r="R269" i="83"/>
  <c r="Q269" i="83"/>
  <c r="P269" i="83"/>
  <c r="M269" i="83"/>
  <c r="L269" i="83"/>
  <c r="K269" i="83"/>
  <c r="F269" i="83"/>
  <c r="E269" i="83"/>
  <c r="D269" i="83"/>
  <c r="C269" i="83"/>
  <c r="BF268" i="83"/>
  <c r="BE268" i="83"/>
  <c r="BB268" i="83"/>
  <c r="BD268" i="83"/>
  <c r="BA268" i="83"/>
  <c r="AZ268" i="83"/>
  <c r="AY268" i="83"/>
  <c r="AW268" i="83"/>
  <c r="AV268" i="83"/>
  <c r="AU268" i="83"/>
  <c r="AS268" i="83"/>
  <c r="AR268" i="83"/>
  <c r="AQ268" i="83"/>
  <c r="AP268" i="83"/>
  <c r="AO268" i="83"/>
  <c r="AN268" i="83"/>
  <c r="AM268" i="83"/>
  <c r="AK268" i="83"/>
  <c r="AJ268" i="83"/>
  <c r="AI268" i="83"/>
  <c r="AG268" i="83"/>
  <c r="AF268" i="83"/>
  <c r="AE268" i="83"/>
  <c r="AB268" i="83"/>
  <c r="AA268" i="83"/>
  <c r="Z268" i="83"/>
  <c r="Y268" i="83"/>
  <c r="X268" i="83"/>
  <c r="W268" i="83"/>
  <c r="V268" i="83"/>
  <c r="U268" i="83"/>
  <c r="S268" i="83"/>
  <c r="R268" i="83"/>
  <c r="Q268" i="83"/>
  <c r="P268" i="83"/>
  <c r="M268" i="83"/>
  <c r="L268" i="83"/>
  <c r="K268" i="83"/>
  <c r="F268" i="83"/>
  <c r="E268" i="83"/>
  <c r="D268" i="83"/>
  <c r="C268" i="83"/>
  <c r="BF267" i="83"/>
  <c r="BE267" i="83"/>
  <c r="BB267" i="83"/>
  <c r="BD267" i="83"/>
  <c r="BA267" i="83"/>
  <c r="AZ267" i="83"/>
  <c r="AY267" i="83"/>
  <c r="AW267" i="83"/>
  <c r="AV267" i="83"/>
  <c r="AU267" i="83"/>
  <c r="AS267" i="83"/>
  <c r="AR267" i="83"/>
  <c r="AQ267" i="83"/>
  <c r="AO267" i="83"/>
  <c r="AN267" i="83"/>
  <c r="AM267" i="83"/>
  <c r="AL267" i="83"/>
  <c r="AK267" i="83"/>
  <c r="AJ267" i="83"/>
  <c r="AI267" i="83"/>
  <c r="AG267" i="83"/>
  <c r="AF267" i="83"/>
  <c r="AE267" i="83"/>
  <c r="AB267" i="83"/>
  <c r="AA267" i="83"/>
  <c r="Y267" i="83"/>
  <c r="X267" i="83"/>
  <c r="W267" i="83"/>
  <c r="V267" i="83"/>
  <c r="U267" i="83"/>
  <c r="R267" i="83"/>
  <c r="Q267" i="83"/>
  <c r="P267" i="83"/>
  <c r="M267" i="83"/>
  <c r="L267" i="83"/>
  <c r="K267" i="83"/>
  <c r="J267" i="83"/>
  <c r="G267" i="83"/>
  <c r="F267" i="83"/>
  <c r="E267" i="83"/>
  <c r="D267" i="83"/>
  <c r="C267" i="83"/>
  <c r="BF266" i="83"/>
  <c r="BE266" i="83"/>
  <c r="BB266" i="83"/>
  <c r="BD266" i="83"/>
  <c r="BA266" i="83"/>
  <c r="AZ266" i="83"/>
  <c r="AY266" i="83"/>
  <c r="AW266" i="83"/>
  <c r="AV266" i="83"/>
  <c r="AU266" i="83"/>
  <c r="AS266" i="83"/>
  <c r="AR266" i="83"/>
  <c r="AQ266" i="83"/>
  <c r="AO266" i="83"/>
  <c r="AN266" i="83"/>
  <c r="AM266" i="83"/>
  <c r="AK266" i="83"/>
  <c r="AJ266" i="83"/>
  <c r="AI266" i="83"/>
  <c r="AG266" i="83"/>
  <c r="AF266" i="83"/>
  <c r="AE266" i="83"/>
  <c r="AB266" i="83"/>
  <c r="AA266" i="83"/>
  <c r="Z266" i="83"/>
  <c r="Y266" i="83"/>
  <c r="X266" i="83"/>
  <c r="W266" i="83"/>
  <c r="V266" i="83"/>
  <c r="U266" i="83"/>
  <c r="R266" i="83"/>
  <c r="Q266" i="83"/>
  <c r="P266" i="83"/>
  <c r="M266" i="83"/>
  <c r="L266" i="83"/>
  <c r="K266" i="83"/>
  <c r="G266" i="83"/>
  <c r="F266" i="83"/>
  <c r="E266" i="83"/>
  <c r="D266" i="83"/>
  <c r="C266" i="83"/>
  <c r="BF265" i="83"/>
  <c r="BE265" i="83"/>
  <c r="BB265" i="83"/>
  <c r="BD265" i="83"/>
  <c r="BA265" i="83"/>
  <c r="AZ265" i="83"/>
  <c r="AY265" i="83"/>
  <c r="AW265" i="83"/>
  <c r="AV265" i="83"/>
  <c r="AU265" i="83"/>
  <c r="AS265" i="83"/>
  <c r="AR265" i="83"/>
  <c r="AQ265" i="83"/>
  <c r="AO265" i="83"/>
  <c r="AN265" i="83"/>
  <c r="AM265" i="83"/>
  <c r="AK265" i="83"/>
  <c r="AJ265" i="83"/>
  <c r="AI265" i="83"/>
  <c r="AG265" i="83"/>
  <c r="AF265" i="83"/>
  <c r="AE265" i="83"/>
  <c r="AB265" i="83"/>
  <c r="AA265" i="83"/>
  <c r="Z265" i="83"/>
  <c r="Y265" i="83"/>
  <c r="X265" i="83"/>
  <c r="W265" i="83"/>
  <c r="V265" i="83"/>
  <c r="U265" i="83"/>
  <c r="S265" i="83"/>
  <c r="R265" i="83"/>
  <c r="Q265" i="83"/>
  <c r="P265" i="83"/>
  <c r="M265" i="83"/>
  <c r="L265" i="83"/>
  <c r="K265" i="83"/>
  <c r="F265" i="83"/>
  <c r="E265" i="83"/>
  <c r="D265" i="83"/>
  <c r="C265" i="83"/>
  <c r="BF264" i="83"/>
  <c r="BE264" i="83"/>
  <c r="BB264" i="83"/>
  <c r="BD264" i="83"/>
  <c r="BA264" i="83"/>
  <c r="AZ264" i="83"/>
  <c r="AY264" i="83"/>
  <c r="AW264" i="83"/>
  <c r="AV264" i="83"/>
  <c r="AU264" i="83"/>
  <c r="AS264" i="83"/>
  <c r="AR264" i="83"/>
  <c r="AQ264" i="83"/>
  <c r="AP264" i="83"/>
  <c r="AO264" i="83"/>
  <c r="AN264" i="83"/>
  <c r="AM264" i="83"/>
  <c r="AL264" i="83"/>
  <c r="AK264" i="83"/>
  <c r="AJ264" i="83"/>
  <c r="AI264" i="83"/>
  <c r="AG264" i="83"/>
  <c r="AF264" i="83"/>
  <c r="AE264" i="83"/>
  <c r="AB264" i="83"/>
  <c r="AA264" i="83"/>
  <c r="Z264" i="83"/>
  <c r="Y264" i="83"/>
  <c r="X264" i="83"/>
  <c r="W264" i="83"/>
  <c r="V264" i="83"/>
  <c r="U264" i="83"/>
  <c r="R264" i="83"/>
  <c r="Q264" i="83"/>
  <c r="P264" i="83"/>
  <c r="M264" i="83"/>
  <c r="K264" i="83"/>
  <c r="F264" i="83"/>
  <c r="E264" i="83"/>
  <c r="D264" i="83"/>
  <c r="C264" i="83"/>
  <c r="BF263" i="83"/>
  <c r="BE263" i="83"/>
  <c r="BB263" i="83"/>
  <c r="BD263" i="83"/>
  <c r="BA263" i="83"/>
  <c r="AZ263" i="83"/>
  <c r="AY263" i="83"/>
  <c r="AW263" i="83"/>
  <c r="AV263" i="83"/>
  <c r="AU263" i="83"/>
  <c r="AS263" i="83"/>
  <c r="AR263" i="83"/>
  <c r="AQ263" i="83"/>
  <c r="AP263" i="83"/>
  <c r="AO263" i="83"/>
  <c r="AN263" i="83"/>
  <c r="AM263" i="83"/>
  <c r="AL263" i="83"/>
  <c r="AK263" i="83"/>
  <c r="AJ263" i="83"/>
  <c r="AI263" i="83"/>
  <c r="AG263" i="83"/>
  <c r="AF263" i="83"/>
  <c r="AE263" i="83"/>
  <c r="AB263" i="83"/>
  <c r="AA263" i="83"/>
  <c r="Z263" i="83"/>
  <c r="Y263" i="83"/>
  <c r="X263" i="83"/>
  <c r="W263" i="83"/>
  <c r="V263" i="83"/>
  <c r="U263" i="83"/>
  <c r="R263" i="83"/>
  <c r="Q263" i="83"/>
  <c r="P263" i="83"/>
  <c r="M263" i="83"/>
  <c r="L263" i="83"/>
  <c r="K263" i="83"/>
  <c r="F263" i="83"/>
  <c r="E263" i="83"/>
  <c r="D263" i="83"/>
  <c r="C263" i="83"/>
  <c r="BF262" i="83"/>
  <c r="BE262" i="83"/>
  <c r="BB262" i="83"/>
  <c r="BD262" i="83"/>
  <c r="BA262" i="83"/>
  <c r="AZ262" i="83"/>
  <c r="AY262" i="83"/>
  <c r="AW262" i="83"/>
  <c r="AV262" i="83"/>
  <c r="AU262" i="83"/>
  <c r="AS262" i="83"/>
  <c r="AR262" i="83"/>
  <c r="AQ262" i="83"/>
  <c r="AP262" i="83"/>
  <c r="AO262" i="83"/>
  <c r="AN262" i="83"/>
  <c r="AM262" i="83"/>
  <c r="AL262" i="83"/>
  <c r="AK262" i="83"/>
  <c r="AJ262" i="83"/>
  <c r="AI262" i="83"/>
  <c r="AG262" i="83"/>
  <c r="AF262" i="83"/>
  <c r="AE262" i="83"/>
  <c r="AB262" i="83"/>
  <c r="AA262" i="83"/>
  <c r="Z262" i="83"/>
  <c r="Y262" i="83"/>
  <c r="X262" i="83"/>
  <c r="W262" i="83"/>
  <c r="V262" i="83"/>
  <c r="U262" i="83"/>
  <c r="R262" i="83"/>
  <c r="Q262" i="83"/>
  <c r="P262" i="83"/>
  <c r="M262" i="83"/>
  <c r="L262" i="83"/>
  <c r="K262" i="83"/>
  <c r="J262" i="83"/>
  <c r="F262" i="83"/>
  <c r="E262" i="83"/>
  <c r="D262" i="83"/>
  <c r="C262" i="83"/>
  <c r="BF261" i="83"/>
  <c r="BE261" i="83"/>
  <c r="BB261" i="83"/>
  <c r="BD261" i="83"/>
  <c r="BA261" i="83"/>
  <c r="AZ261" i="83"/>
  <c r="AY261" i="83"/>
  <c r="AW261" i="83"/>
  <c r="AV261" i="83"/>
  <c r="AU261" i="83"/>
  <c r="AS261" i="83"/>
  <c r="AR261" i="83"/>
  <c r="AQ261" i="83"/>
  <c r="AO261" i="83"/>
  <c r="AN261" i="83"/>
  <c r="AM261" i="83"/>
  <c r="AK261" i="83"/>
  <c r="AJ261" i="83"/>
  <c r="AI261" i="83"/>
  <c r="AH261" i="83"/>
  <c r="AG261" i="83"/>
  <c r="AF261" i="83"/>
  <c r="AE261" i="83"/>
  <c r="AB261" i="83"/>
  <c r="AA261" i="83"/>
  <c r="Y261" i="83"/>
  <c r="X261" i="83"/>
  <c r="W261" i="83"/>
  <c r="V261" i="83"/>
  <c r="U261" i="83"/>
  <c r="S261" i="83"/>
  <c r="R261" i="83"/>
  <c r="Q261" i="83"/>
  <c r="P261" i="83"/>
  <c r="M261" i="83"/>
  <c r="L261" i="83"/>
  <c r="K261" i="83"/>
  <c r="G261" i="83"/>
  <c r="F261" i="83"/>
  <c r="E261" i="83"/>
  <c r="D261" i="83"/>
  <c r="C261" i="83"/>
  <c r="BF260" i="83"/>
  <c r="BE260" i="83"/>
  <c r="BB260" i="83"/>
  <c r="BD260" i="83"/>
  <c r="BA260" i="83"/>
  <c r="AZ260" i="83"/>
  <c r="AY260" i="83"/>
  <c r="AW260" i="83"/>
  <c r="AV260" i="83"/>
  <c r="AX260" i="83" s="1"/>
  <c r="AU260" i="83"/>
  <c r="AS260" i="83"/>
  <c r="AR260" i="83"/>
  <c r="AQ260" i="83"/>
  <c r="AO260" i="83"/>
  <c r="AN260" i="83"/>
  <c r="AM260" i="83"/>
  <c r="AK260" i="83"/>
  <c r="AJ260" i="83"/>
  <c r="AI260" i="83"/>
  <c r="AG260" i="83"/>
  <c r="AF260" i="83"/>
  <c r="AE260" i="83"/>
  <c r="AB260" i="83"/>
  <c r="AA260" i="83"/>
  <c r="Y260" i="83"/>
  <c r="X260" i="83"/>
  <c r="W260" i="83"/>
  <c r="V260" i="83"/>
  <c r="U260" i="83"/>
  <c r="S260" i="83"/>
  <c r="R260" i="83"/>
  <c r="Q260" i="83"/>
  <c r="P260" i="83"/>
  <c r="M260" i="83"/>
  <c r="L260" i="83"/>
  <c r="K260" i="83"/>
  <c r="G260" i="83"/>
  <c r="F260" i="83"/>
  <c r="E260" i="83"/>
  <c r="D260" i="83"/>
  <c r="C260" i="83"/>
  <c r="BF259" i="83"/>
  <c r="BE259" i="83"/>
  <c r="BB259" i="83"/>
  <c r="BD259" i="83"/>
  <c r="BA259" i="83"/>
  <c r="AZ259" i="83"/>
  <c r="AY259" i="83"/>
  <c r="AW259" i="83"/>
  <c r="AV259" i="83"/>
  <c r="AU259" i="83"/>
  <c r="AS259" i="83"/>
  <c r="AR259" i="83"/>
  <c r="AQ259" i="83"/>
  <c r="AP259" i="83"/>
  <c r="AO259" i="83"/>
  <c r="AN259" i="83"/>
  <c r="AM259" i="83"/>
  <c r="AL259" i="83"/>
  <c r="AK259" i="83"/>
  <c r="AJ259" i="83"/>
  <c r="AI259" i="83"/>
  <c r="AG259" i="83"/>
  <c r="AF259" i="83"/>
  <c r="AE259" i="83"/>
  <c r="AB259" i="83"/>
  <c r="AA259" i="83"/>
  <c r="Z259" i="83"/>
  <c r="Y259" i="83"/>
  <c r="X259" i="83"/>
  <c r="W259" i="83"/>
  <c r="V259" i="83"/>
  <c r="U259" i="83"/>
  <c r="R259" i="83"/>
  <c r="Q259" i="83"/>
  <c r="P259" i="83"/>
  <c r="M259" i="83"/>
  <c r="L259" i="83"/>
  <c r="K259" i="83"/>
  <c r="J259" i="83"/>
  <c r="G259" i="83"/>
  <c r="F259" i="83"/>
  <c r="E259" i="83"/>
  <c r="D259" i="83"/>
  <c r="C259" i="83"/>
  <c r="BF258" i="83"/>
  <c r="BE258" i="83"/>
  <c r="BB258" i="83"/>
  <c r="BD258" i="83"/>
  <c r="BA258" i="83"/>
  <c r="AZ258" i="83"/>
  <c r="AY258" i="83"/>
  <c r="AW258" i="83"/>
  <c r="AV258" i="83"/>
  <c r="AU258" i="83"/>
  <c r="AS258" i="83"/>
  <c r="AR258" i="83"/>
  <c r="AQ258" i="83"/>
  <c r="AO258" i="83"/>
  <c r="AN258" i="83"/>
  <c r="AM258" i="83"/>
  <c r="AK258" i="83"/>
  <c r="AJ258" i="83"/>
  <c r="AI258" i="83"/>
  <c r="AG258" i="83"/>
  <c r="AF258" i="83"/>
  <c r="AE258" i="83"/>
  <c r="AB258" i="83"/>
  <c r="AA258" i="83"/>
  <c r="Z258" i="83"/>
  <c r="Y258" i="83"/>
  <c r="X258" i="83"/>
  <c r="W258" i="83"/>
  <c r="V258" i="83"/>
  <c r="U258" i="83"/>
  <c r="R258" i="83"/>
  <c r="Q258" i="83"/>
  <c r="P258" i="83"/>
  <c r="M258" i="83"/>
  <c r="L258" i="83"/>
  <c r="K258" i="83"/>
  <c r="J258" i="83"/>
  <c r="G258" i="83"/>
  <c r="F258" i="83"/>
  <c r="E258" i="83"/>
  <c r="D258" i="83"/>
  <c r="C258" i="83"/>
  <c r="BF257" i="83"/>
  <c r="BE257" i="83"/>
  <c r="BB257" i="83"/>
  <c r="BD257" i="83"/>
  <c r="BA257" i="83"/>
  <c r="AZ257" i="83"/>
  <c r="AY257" i="83"/>
  <c r="AW257" i="83"/>
  <c r="AV257" i="83"/>
  <c r="AU257" i="83"/>
  <c r="AS257" i="83"/>
  <c r="AR257" i="83"/>
  <c r="AQ257" i="83"/>
  <c r="AP257" i="83"/>
  <c r="AO257" i="83"/>
  <c r="AN257" i="83"/>
  <c r="AM257" i="83"/>
  <c r="AK257" i="83"/>
  <c r="AJ257" i="83"/>
  <c r="AI257" i="83"/>
  <c r="AH257" i="83"/>
  <c r="AG257" i="83"/>
  <c r="AF257" i="83"/>
  <c r="AE257" i="83"/>
  <c r="AB257" i="83"/>
  <c r="AA257" i="83"/>
  <c r="Z257" i="83"/>
  <c r="Y257" i="83"/>
  <c r="X257" i="83"/>
  <c r="W257" i="83"/>
  <c r="V257" i="83"/>
  <c r="U257" i="83"/>
  <c r="R257" i="83"/>
  <c r="Q257" i="83"/>
  <c r="P257" i="83"/>
  <c r="M257" i="83"/>
  <c r="L257" i="83"/>
  <c r="K257" i="83"/>
  <c r="F257" i="83"/>
  <c r="E257" i="83"/>
  <c r="D257" i="83"/>
  <c r="C257" i="83"/>
  <c r="BF256" i="83"/>
  <c r="BE256" i="83"/>
  <c r="BB256" i="83"/>
  <c r="BD256" i="83"/>
  <c r="BA256" i="83"/>
  <c r="AZ256" i="83"/>
  <c r="AY256" i="83"/>
  <c r="AW256" i="83"/>
  <c r="AV256" i="83"/>
  <c r="AU256" i="83"/>
  <c r="AS256" i="83"/>
  <c r="AR256" i="83"/>
  <c r="AQ256" i="83"/>
  <c r="AP256" i="83"/>
  <c r="AO256" i="83"/>
  <c r="AN256" i="83"/>
  <c r="AM256" i="83"/>
  <c r="AK256" i="83"/>
  <c r="AJ256" i="83"/>
  <c r="AI256" i="83"/>
  <c r="AH256" i="83"/>
  <c r="AG256" i="83"/>
  <c r="AF256" i="83"/>
  <c r="AE256" i="83"/>
  <c r="AB256" i="83"/>
  <c r="AA256" i="83"/>
  <c r="Z256" i="83"/>
  <c r="Y256" i="83"/>
  <c r="X256" i="83"/>
  <c r="W256" i="83"/>
  <c r="V256" i="83"/>
  <c r="U256" i="83"/>
  <c r="R256" i="83"/>
  <c r="Q256" i="83"/>
  <c r="P256" i="83"/>
  <c r="M256" i="83"/>
  <c r="K256" i="83"/>
  <c r="G256" i="83"/>
  <c r="F256" i="83"/>
  <c r="E256" i="83"/>
  <c r="D256" i="83"/>
  <c r="C256" i="83"/>
  <c r="BF255" i="83"/>
  <c r="BE255" i="83"/>
  <c r="BB255" i="83"/>
  <c r="BD255" i="83"/>
  <c r="BA255" i="83"/>
  <c r="AZ255" i="83"/>
  <c r="AY255" i="83"/>
  <c r="AW255" i="83"/>
  <c r="AV255" i="83"/>
  <c r="AU255" i="83"/>
  <c r="AS255" i="83"/>
  <c r="AR255" i="83"/>
  <c r="AQ255" i="83"/>
  <c r="AO255" i="83"/>
  <c r="AN255" i="83"/>
  <c r="AM255" i="83"/>
  <c r="AK255" i="83"/>
  <c r="AJ255" i="83"/>
  <c r="AI255" i="83"/>
  <c r="AG255" i="83"/>
  <c r="AF255" i="83"/>
  <c r="AE255" i="83"/>
  <c r="AB255" i="83"/>
  <c r="AA255" i="83"/>
  <c r="Z255" i="83"/>
  <c r="Y255" i="83"/>
  <c r="X255" i="83"/>
  <c r="W255" i="83"/>
  <c r="V255" i="83"/>
  <c r="U255" i="83"/>
  <c r="R255" i="83"/>
  <c r="Q255" i="83"/>
  <c r="P255" i="83"/>
  <c r="M255" i="83"/>
  <c r="L255" i="83"/>
  <c r="K255" i="83"/>
  <c r="F255" i="83"/>
  <c r="E255" i="83"/>
  <c r="D255" i="83"/>
  <c r="C255" i="83"/>
  <c r="BF254" i="83"/>
  <c r="BE254" i="83"/>
  <c r="BB254" i="83"/>
  <c r="BD254" i="83"/>
  <c r="BA254" i="83"/>
  <c r="AZ254" i="83"/>
  <c r="AY254" i="83"/>
  <c r="AW254" i="83"/>
  <c r="AV254" i="83"/>
  <c r="AU254" i="83"/>
  <c r="AS254" i="83"/>
  <c r="AR254" i="83"/>
  <c r="AQ254" i="83"/>
  <c r="AO254" i="83"/>
  <c r="AN254" i="83"/>
  <c r="AM254" i="83"/>
  <c r="AK254" i="83"/>
  <c r="AJ254" i="83"/>
  <c r="AI254" i="83"/>
  <c r="AG254" i="83"/>
  <c r="AF254" i="83"/>
  <c r="AE254" i="83"/>
  <c r="AB254" i="83"/>
  <c r="AA254" i="83"/>
  <c r="Y254" i="83"/>
  <c r="X254" i="83"/>
  <c r="W254" i="83"/>
  <c r="V254" i="83"/>
  <c r="U254" i="83"/>
  <c r="R254" i="83"/>
  <c r="Q254" i="83"/>
  <c r="P254" i="83"/>
  <c r="M254" i="83"/>
  <c r="L254" i="83"/>
  <c r="K254" i="83"/>
  <c r="J254" i="83"/>
  <c r="F254" i="83"/>
  <c r="E254" i="83"/>
  <c r="D254" i="83"/>
  <c r="C254" i="83"/>
  <c r="BF253" i="83"/>
  <c r="BE253" i="83"/>
  <c r="BB253" i="83"/>
  <c r="BD253" i="83"/>
  <c r="BA253" i="83"/>
  <c r="AZ253" i="83"/>
  <c r="AY253" i="83"/>
  <c r="AW253" i="83"/>
  <c r="AV253" i="83"/>
  <c r="AU253" i="83"/>
  <c r="AS253" i="83"/>
  <c r="AR253" i="83"/>
  <c r="AQ253" i="83"/>
  <c r="AO253" i="83"/>
  <c r="AN253" i="83"/>
  <c r="AM253" i="83"/>
  <c r="AK253" i="83"/>
  <c r="AJ253" i="83"/>
  <c r="AI253" i="83"/>
  <c r="AG253" i="83"/>
  <c r="AF253" i="83"/>
  <c r="AE253" i="83"/>
  <c r="AB253" i="83"/>
  <c r="AA253" i="83"/>
  <c r="Y253" i="83"/>
  <c r="X253" i="83"/>
  <c r="W253" i="83"/>
  <c r="V253" i="83"/>
  <c r="U253" i="83"/>
  <c r="R253" i="83"/>
  <c r="Q253" i="83"/>
  <c r="P253" i="83"/>
  <c r="M253" i="83"/>
  <c r="L253" i="83"/>
  <c r="K253" i="83"/>
  <c r="F253" i="83"/>
  <c r="E253" i="83"/>
  <c r="D253" i="83"/>
  <c r="C253" i="83"/>
  <c r="BF252" i="83"/>
  <c r="BE252" i="83"/>
  <c r="BB252" i="83"/>
  <c r="BD252" i="83"/>
  <c r="BA252" i="83"/>
  <c r="AZ252" i="83"/>
  <c r="AY252" i="83"/>
  <c r="AW252" i="83"/>
  <c r="AV252" i="83"/>
  <c r="AU252" i="83"/>
  <c r="AS252" i="83"/>
  <c r="AR252" i="83"/>
  <c r="AQ252" i="83"/>
  <c r="AO252" i="83"/>
  <c r="AN252" i="83"/>
  <c r="AM252" i="83"/>
  <c r="AL252" i="83"/>
  <c r="AK252" i="83"/>
  <c r="AJ252" i="83"/>
  <c r="AI252" i="83"/>
  <c r="AG252" i="83"/>
  <c r="AF252" i="83"/>
  <c r="AE252" i="83"/>
  <c r="AB252" i="83"/>
  <c r="AA252" i="83"/>
  <c r="Y252" i="83"/>
  <c r="X252" i="83"/>
  <c r="W252" i="83"/>
  <c r="V252" i="83"/>
  <c r="U252" i="83"/>
  <c r="R252" i="83"/>
  <c r="Q252" i="83"/>
  <c r="P252" i="83"/>
  <c r="M252" i="83"/>
  <c r="K252" i="83"/>
  <c r="F252" i="83"/>
  <c r="E252" i="83"/>
  <c r="D252" i="83"/>
  <c r="C252" i="83"/>
  <c r="BF251" i="83"/>
  <c r="BE251" i="83"/>
  <c r="BB251" i="83"/>
  <c r="BD251" i="83"/>
  <c r="BA251" i="83"/>
  <c r="AZ251" i="83"/>
  <c r="AY251" i="83"/>
  <c r="AW251" i="83"/>
  <c r="AV251" i="83"/>
  <c r="AU251" i="83"/>
  <c r="AS251" i="83"/>
  <c r="AR251" i="83"/>
  <c r="AQ251" i="83"/>
  <c r="AO251" i="83"/>
  <c r="AN251" i="83"/>
  <c r="AM251" i="83"/>
  <c r="AK251" i="83"/>
  <c r="AJ251" i="83"/>
  <c r="AI251" i="83"/>
  <c r="AG251" i="83"/>
  <c r="AF251" i="83"/>
  <c r="AE251" i="83"/>
  <c r="AB251" i="83"/>
  <c r="AA251" i="83"/>
  <c r="Z251" i="83"/>
  <c r="Y251" i="83"/>
  <c r="X251" i="83"/>
  <c r="W251" i="83"/>
  <c r="V251" i="83"/>
  <c r="U251" i="83"/>
  <c r="R251" i="83"/>
  <c r="Q251" i="83"/>
  <c r="P251" i="83"/>
  <c r="M251" i="83"/>
  <c r="K251" i="83"/>
  <c r="J251" i="83"/>
  <c r="F251" i="83"/>
  <c r="E251" i="83"/>
  <c r="D251" i="83"/>
  <c r="C251" i="83"/>
  <c r="BF250" i="83"/>
  <c r="BE250" i="83"/>
  <c r="BB250" i="83"/>
  <c r="BD250" i="83"/>
  <c r="BA250" i="83"/>
  <c r="AZ250" i="83"/>
  <c r="AY250" i="83"/>
  <c r="AW250" i="83"/>
  <c r="AV250" i="83"/>
  <c r="AU250" i="83"/>
  <c r="AS250" i="83"/>
  <c r="AR250" i="83"/>
  <c r="AQ250" i="83"/>
  <c r="AO250" i="83"/>
  <c r="AN250" i="83"/>
  <c r="AM250" i="83"/>
  <c r="AK250" i="83"/>
  <c r="AJ250" i="83"/>
  <c r="AI250" i="83"/>
  <c r="AG250" i="83"/>
  <c r="AF250" i="83"/>
  <c r="AE250" i="83"/>
  <c r="AB250" i="83"/>
  <c r="AA250" i="83"/>
  <c r="Y250" i="83"/>
  <c r="X250" i="83"/>
  <c r="W250" i="83"/>
  <c r="V250" i="83"/>
  <c r="U250" i="83"/>
  <c r="R250" i="83"/>
  <c r="Q250" i="83"/>
  <c r="P250" i="83"/>
  <c r="M250" i="83"/>
  <c r="L250" i="83"/>
  <c r="K250" i="83"/>
  <c r="G250" i="83"/>
  <c r="F250" i="83"/>
  <c r="E250" i="83"/>
  <c r="D250" i="83"/>
  <c r="C250" i="83"/>
  <c r="BF249" i="83"/>
  <c r="BE249" i="83"/>
  <c r="BB249" i="83"/>
  <c r="BD249" i="83"/>
  <c r="BA249" i="83"/>
  <c r="AZ249" i="83"/>
  <c r="AY249" i="83"/>
  <c r="AW249" i="83"/>
  <c r="AV249" i="83"/>
  <c r="AU249" i="83"/>
  <c r="AS249" i="83"/>
  <c r="AR249" i="83"/>
  <c r="AQ249" i="83"/>
  <c r="AO249" i="83"/>
  <c r="AN249" i="83"/>
  <c r="AM249" i="83"/>
  <c r="AK249" i="83"/>
  <c r="AJ249" i="83"/>
  <c r="AI249" i="83"/>
  <c r="AG249" i="83"/>
  <c r="AF249" i="83"/>
  <c r="AE249" i="83"/>
  <c r="AB249" i="83"/>
  <c r="AA249" i="83"/>
  <c r="Y249" i="83"/>
  <c r="X249" i="83"/>
  <c r="W249" i="83"/>
  <c r="V249" i="83"/>
  <c r="U249" i="83"/>
  <c r="R249" i="83"/>
  <c r="Q249" i="83"/>
  <c r="P249" i="83"/>
  <c r="M249" i="83"/>
  <c r="L249" i="83"/>
  <c r="K249" i="83"/>
  <c r="F249" i="83"/>
  <c r="E249" i="83"/>
  <c r="D249" i="83"/>
  <c r="C249" i="83"/>
  <c r="BF248" i="83"/>
  <c r="BE248" i="83"/>
  <c r="BB248" i="83"/>
  <c r="BD248" i="83"/>
  <c r="BA248" i="83"/>
  <c r="AZ248" i="83"/>
  <c r="AY248" i="83"/>
  <c r="AW248" i="83"/>
  <c r="AV248" i="83"/>
  <c r="AU248" i="83"/>
  <c r="AS248" i="83"/>
  <c r="AR248" i="83"/>
  <c r="AQ248" i="83"/>
  <c r="AO248" i="83"/>
  <c r="AN248" i="83"/>
  <c r="AM248" i="83"/>
  <c r="AK248" i="83"/>
  <c r="AJ248" i="83"/>
  <c r="AI248" i="83"/>
  <c r="AG248" i="83"/>
  <c r="AF248" i="83"/>
  <c r="AE248" i="83"/>
  <c r="AB248" i="83"/>
  <c r="AA248" i="83"/>
  <c r="Y248" i="83"/>
  <c r="X248" i="83"/>
  <c r="W248" i="83"/>
  <c r="V248" i="83"/>
  <c r="U248" i="83"/>
  <c r="R248" i="83"/>
  <c r="Q248" i="83"/>
  <c r="P248" i="83"/>
  <c r="M248" i="83"/>
  <c r="K248" i="83"/>
  <c r="F248" i="83"/>
  <c r="E248" i="83"/>
  <c r="D248" i="83"/>
  <c r="C248" i="83"/>
  <c r="BF247" i="83"/>
  <c r="BE247" i="83"/>
  <c r="BB247" i="83"/>
  <c r="BD247" i="83"/>
  <c r="BA247" i="83"/>
  <c r="AZ247" i="83"/>
  <c r="AY247" i="83"/>
  <c r="AW247" i="83"/>
  <c r="AV247" i="83"/>
  <c r="AU247" i="83"/>
  <c r="AS247" i="83"/>
  <c r="AR247" i="83"/>
  <c r="AQ247" i="83"/>
  <c r="AP247" i="83"/>
  <c r="AO247" i="83"/>
  <c r="AN247" i="83"/>
  <c r="AM247" i="83"/>
  <c r="AK247" i="83"/>
  <c r="AJ247" i="83"/>
  <c r="AI247" i="83"/>
  <c r="AG247" i="83"/>
  <c r="AF247" i="83"/>
  <c r="AE247" i="83"/>
  <c r="AB247" i="83"/>
  <c r="AA247" i="83"/>
  <c r="Y247" i="83"/>
  <c r="X247" i="83"/>
  <c r="W247" i="83"/>
  <c r="V247" i="83"/>
  <c r="U247" i="83"/>
  <c r="R247" i="83"/>
  <c r="Q247" i="83"/>
  <c r="P247" i="83"/>
  <c r="M247" i="83"/>
  <c r="L247" i="83"/>
  <c r="K247" i="83"/>
  <c r="J247" i="83"/>
  <c r="F247" i="83"/>
  <c r="E247" i="83"/>
  <c r="D247" i="83"/>
  <c r="C247" i="83"/>
  <c r="BF246" i="83"/>
  <c r="BE246" i="83"/>
  <c r="BB246" i="83"/>
  <c r="BD246" i="83"/>
  <c r="BA246" i="83"/>
  <c r="AZ246" i="83"/>
  <c r="AY246" i="83"/>
  <c r="AW246" i="83"/>
  <c r="AV246" i="83"/>
  <c r="AU246" i="83"/>
  <c r="AS246" i="83"/>
  <c r="AR246" i="83"/>
  <c r="AQ246" i="83"/>
  <c r="AO246" i="83"/>
  <c r="AN246" i="83"/>
  <c r="AM246" i="83"/>
  <c r="AL246" i="83"/>
  <c r="AK246" i="83"/>
  <c r="AJ246" i="83"/>
  <c r="AI246" i="83"/>
  <c r="AG246" i="83"/>
  <c r="AF246" i="83"/>
  <c r="AE246" i="83"/>
  <c r="AB246" i="83"/>
  <c r="AA246" i="83"/>
  <c r="Y246" i="83"/>
  <c r="X246" i="83"/>
  <c r="W246" i="83"/>
  <c r="V246" i="83"/>
  <c r="U246" i="83"/>
  <c r="R246" i="83"/>
  <c r="Q246" i="83"/>
  <c r="P246" i="83"/>
  <c r="M246" i="83"/>
  <c r="L246" i="83"/>
  <c r="K246" i="83"/>
  <c r="J246" i="83"/>
  <c r="F246" i="83"/>
  <c r="E246" i="83"/>
  <c r="D246" i="83"/>
  <c r="C246" i="83"/>
  <c r="BF245" i="83"/>
  <c r="BE245" i="83"/>
  <c r="BB245" i="83"/>
  <c r="BD245" i="83"/>
  <c r="BA245" i="83"/>
  <c r="AZ245" i="83"/>
  <c r="AY245" i="83"/>
  <c r="AW245" i="83"/>
  <c r="AV245" i="83"/>
  <c r="AU245" i="83"/>
  <c r="AS245" i="83"/>
  <c r="AR245" i="83"/>
  <c r="AQ245" i="83"/>
  <c r="AO245" i="83"/>
  <c r="AN245" i="83"/>
  <c r="AM245" i="83"/>
  <c r="AK245" i="83"/>
  <c r="AJ245" i="83"/>
  <c r="AI245" i="83"/>
  <c r="AH245" i="83"/>
  <c r="AG245" i="83"/>
  <c r="AF245" i="83"/>
  <c r="AE245" i="83"/>
  <c r="AB245" i="83"/>
  <c r="AA245" i="83"/>
  <c r="Y245" i="83"/>
  <c r="X245" i="83"/>
  <c r="W245" i="83"/>
  <c r="V245" i="83"/>
  <c r="U245" i="83"/>
  <c r="R245" i="83"/>
  <c r="Q245" i="83"/>
  <c r="P245" i="83"/>
  <c r="M245" i="83"/>
  <c r="L245" i="83"/>
  <c r="K245" i="83"/>
  <c r="J245" i="83"/>
  <c r="F245" i="83"/>
  <c r="E245" i="83"/>
  <c r="D245" i="83"/>
  <c r="C245" i="83"/>
  <c r="BF244" i="83"/>
  <c r="BE244" i="83"/>
  <c r="BB244" i="83"/>
  <c r="BD244" i="83"/>
  <c r="BA244" i="83"/>
  <c r="AZ244" i="83"/>
  <c r="AY244" i="83"/>
  <c r="AW244" i="83"/>
  <c r="AV244" i="83"/>
  <c r="AU244" i="83"/>
  <c r="AS244" i="83"/>
  <c r="AR244" i="83"/>
  <c r="AQ244" i="83"/>
  <c r="AO244" i="83"/>
  <c r="AN244" i="83"/>
  <c r="AM244" i="83"/>
  <c r="AK244" i="83"/>
  <c r="AJ244" i="83"/>
  <c r="AI244" i="83"/>
  <c r="AG244" i="83"/>
  <c r="AF244" i="83"/>
  <c r="AE244" i="83"/>
  <c r="AB244" i="83"/>
  <c r="AA244" i="83"/>
  <c r="Y244" i="83"/>
  <c r="X244" i="83"/>
  <c r="W244" i="83"/>
  <c r="V244" i="83"/>
  <c r="U244" i="83"/>
  <c r="R244" i="83"/>
  <c r="Q244" i="83"/>
  <c r="P244" i="83"/>
  <c r="M244" i="83"/>
  <c r="K244" i="83"/>
  <c r="G244" i="83"/>
  <c r="F244" i="83"/>
  <c r="E244" i="83"/>
  <c r="D244" i="83"/>
  <c r="C244" i="83"/>
  <c r="BF243" i="83"/>
  <c r="BE243" i="83"/>
  <c r="BB243" i="83"/>
  <c r="BD243" i="83"/>
  <c r="BA243" i="83"/>
  <c r="AZ243" i="83"/>
  <c r="AY243" i="83"/>
  <c r="AW243" i="83"/>
  <c r="AV243" i="83"/>
  <c r="AU243" i="83"/>
  <c r="AS243" i="83"/>
  <c r="AR243" i="83"/>
  <c r="AQ243" i="83"/>
  <c r="AO243" i="83"/>
  <c r="AN243" i="83"/>
  <c r="AM243" i="83"/>
  <c r="AK243" i="83"/>
  <c r="AJ243" i="83"/>
  <c r="AI243" i="83"/>
  <c r="AG243" i="83"/>
  <c r="AF243" i="83"/>
  <c r="AE243" i="83"/>
  <c r="AB243" i="83"/>
  <c r="AA243" i="83"/>
  <c r="Y243" i="83"/>
  <c r="X243" i="83"/>
  <c r="W243" i="83"/>
  <c r="V243" i="83"/>
  <c r="U243" i="83"/>
  <c r="R243" i="83"/>
  <c r="Q243" i="83"/>
  <c r="P243" i="83"/>
  <c r="M243" i="83"/>
  <c r="L243" i="83"/>
  <c r="K243" i="83"/>
  <c r="J243" i="83"/>
  <c r="F243" i="83"/>
  <c r="E243" i="83"/>
  <c r="D243" i="83"/>
  <c r="C243" i="83"/>
  <c r="BF242" i="83"/>
  <c r="BE242" i="83"/>
  <c r="BB242" i="83"/>
  <c r="BD242" i="83"/>
  <c r="BA242" i="83"/>
  <c r="AZ242" i="83"/>
  <c r="AY242" i="83"/>
  <c r="AW242" i="83"/>
  <c r="AV242" i="83"/>
  <c r="AU242" i="83"/>
  <c r="AS242" i="83"/>
  <c r="AR242" i="83"/>
  <c r="AQ242" i="83"/>
  <c r="AP242" i="83"/>
  <c r="AO242" i="83"/>
  <c r="AN242" i="83"/>
  <c r="AM242" i="83"/>
  <c r="AK242" i="83"/>
  <c r="AJ242" i="83"/>
  <c r="AI242" i="83"/>
  <c r="AG242" i="83"/>
  <c r="AF242" i="83"/>
  <c r="AE242" i="83"/>
  <c r="AB242" i="83"/>
  <c r="AA242" i="83"/>
  <c r="Y242" i="83"/>
  <c r="X242" i="83"/>
  <c r="W242" i="83"/>
  <c r="V242" i="83"/>
  <c r="U242" i="83"/>
  <c r="R242" i="83"/>
  <c r="Q242" i="83"/>
  <c r="P242" i="83"/>
  <c r="M242" i="83"/>
  <c r="L242" i="83"/>
  <c r="K242" i="83"/>
  <c r="F242" i="83"/>
  <c r="E242" i="83"/>
  <c r="D242" i="83"/>
  <c r="C242" i="83"/>
  <c r="BF241" i="83"/>
  <c r="BE241" i="83"/>
  <c r="BB241" i="83"/>
  <c r="BD241" i="83"/>
  <c r="BA241" i="83"/>
  <c r="AZ241" i="83"/>
  <c r="AY241" i="83"/>
  <c r="AW241" i="83"/>
  <c r="AV241" i="83"/>
  <c r="AU241" i="83"/>
  <c r="AS241" i="83"/>
  <c r="AR241" i="83"/>
  <c r="AQ241" i="83"/>
  <c r="AO241" i="83"/>
  <c r="AN241" i="83"/>
  <c r="AM241" i="83"/>
  <c r="AK241" i="83"/>
  <c r="AJ241" i="83"/>
  <c r="AI241" i="83"/>
  <c r="AG241" i="83"/>
  <c r="AF241" i="83"/>
  <c r="AE241" i="83"/>
  <c r="AB241" i="83"/>
  <c r="AA241" i="83"/>
  <c r="Y241" i="83"/>
  <c r="X241" i="83"/>
  <c r="W241" i="83"/>
  <c r="V241" i="83"/>
  <c r="U241" i="83"/>
  <c r="R241" i="83"/>
  <c r="Q241" i="83"/>
  <c r="P241" i="83"/>
  <c r="M241" i="83"/>
  <c r="L241" i="83"/>
  <c r="K241" i="83"/>
  <c r="G241" i="83"/>
  <c r="F241" i="83"/>
  <c r="E241" i="83"/>
  <c r="D241" i="83"/>
  <c r="C241" i="83"/>
  <c r="BF240" i="83"/>
  <c r="BE240" i="83"/>
  <c r="BB240" i="83"/>
  <c r="BD240" i="83"/>
  <c r="BA240" i="83"/>
  <c r="AZ240" i="83"/>
  <c r="AY240" i="83"/>
  <c r="AW240" i="83"/>
  <c r="AV240" i="83"/>
  <c r="AU240" i="83"/>
  <c r="AS240" i="83"/>
  <c r="AR240" i="83"/>
  <c r="AQ240" i="83"/>
  <c r="AO240" i="83"/>
  <c r="AN240" i="83"/>
  <c r="AM240" i="83"/>
  <c r="AK240" i="83"/>
  <c r="AJ240" i="83"/>
  <c r="AI240" i="83"/>
  <c r="AH240" i="83"/>
  <c r="AG240" i="83"/>
  <c r="AF240" i="83"/>
  <c r="AE240" i="83"/>
  <c r="AB240" i="83"/>
  <c r="AA240" i="83"/>
  <c r="Y240" i="83"/>
  <c r="X240" i="83"/>
  <c r="W240" i="83"/>
  <c r="V240" i="83"/>
  <c r="U240" i="83"/>
  <c r="R240" i="83"/>
  <c r="Q240" i="83"/>
  <c r="P240" i="83"/>
  <c r="M240" i="83"/>
  <c r="K240" i="83"/>
  <c r="F240" i="83"/>
  <c r="E240" i="83"/>
  <c r="D240" i="83"/>
  <c r="C240" i="83"/>
  <c r="BF239" i="83"/>
  <c r="BE239" i="83"/>
  <c r="BB239" i="83"/>
  <c r="BD239" i="83"/>
  <c r="BA239" i="83"/>
  <c r="AZ239" i="83"/>
  <c r="AY239" i="83"/>
  <c r="AW239" i="83"/>
  <c r="AV239" i="83"/>
  <c r="AU239" i="83"/>
  <c r="AS239" i="83"/>
  <c r="AR239" i="83"/>
  <c r="AQ239" i="83"/>
  <c r="AO239" i="83"/>
  <c r="AN239" i="83"/>
  <c r="AM239" i="83"/>
  <c r="AK239" i="83"/>
  <c r="AJ239" i="83"/>
  <c r="AI239" i="83"/>
  <c r="AG239" i="83"/>
  <c r="AF239" i="83"/>
  <c r="AE239" i="83"/>
  <c r="AB239" i="83"/>
  <c r="AA239" i="83"/>
  <c r="Y239" i="83"/>
  <c r="X239" i="83"/>
  <c r="W239" i="83"/>
  <c r="V239" i="83"/>
  <c r="U239" i="83"/>
  <c r="R239" i="83"/>
  <c r="Q239" i="83"/>
  <c r="P239" i="83"/>
  <c r="M239" i="83"/>
  <c r="L239" i="83"/>
  <c r="K239" i="83"/>
  <c r="F239" i="83"/>
  <c r="E239" i="83"/>
  <c r="D239" i="83"/>
  <c r="C239" i="83"/>
  <c r="BF238" i="83"/>
  <c r="BE238" i="83"/>
  <c r="BB238" i="83"/>
  <c r="BD238" i="83"/>
  <c r="BA238" i="83"/>
  <c r="AZ238" i="83"/>
  <c r="AY238" i="83"/>
  <c r="AW238" i="83"/>
  <c r="AV238" i="83"/>
  <c r="AU238" i="83"/>
  <c r="AS238" i="83"/>
  <c r="AR238" i="83"/>
  <c r="AQ238" i="83"/>
  <c r="AO238" i="83"/>
  <c r="AN238" i="83"/>
  <c r="AM238" i="83"/>
  <c r="AK238" i="83"/>
  <c r="AJ238" i="83"/>
  <c r="AI238" i="83"/>
  <c r="AG238" i="83"/>
  <c r="AF238" i="83"/>
  <c r="AE238" i="83"/>
  <c r="AB238" i="83"/>
  <c r="AA238" i="83"/>
  <c r="Y238" i="83"/>
  <c r="X238" i="83"/>
  <c r="W238" i="83"/>
  <c r="V238" i="83"/>
  <c r="U238" i="83"/>
  <c r="R238" i="83"/>
  <c r="Q238" i="83"/>
  <c r="P238" i="83"/>
  <c r="M238" i="83"/>
  <c r="L238" i="83"/>
  <c r="K238" i="83"/>
  <c r="J238" i="83"/>
  <c r="F238" i="83"/>
  <c r="E238" i="83"/>
  <c r="D238" i="83"/>
  <c r="C238" i="83"/>
  <c r="BF237" i="83"/>
  <c r="BE237" i="83"/>
  <c r="BB237" i="83"/>
  <c r="BD237" i="83"/>
  <c r="BA237" i="83"/>
  <c r="AZ237" i="83"/>
  <c r="AY237" i="83"/>
  <c r="AW237" i="83"/>
  <c r="AV237" i="83"/>
  <c r="AU237" i="83"/>
  <c r="AS237" i="83"/>
  <c r="AR237" i="83"/>
  <c r="AQ237" i="83"/>
  <c r="AO237" i="83"/>
  <c r="AN237" i="83"/>
  <c r="AM237" i="83"/>
  <c r="AK237" i="83"/>
  <c r="AJ237" i="83"/>
  <c r="AI237" i="83"/>
  <c r="AG237" i="83"/>
  <c r="AF237" i="83"/>
  <c r="AE237" i="83"/>
  <c r="AB237" i="83"/>
  <c r="AA237" i="83"/>
  <c r="Y237" i="83"/>
  <c r="X237" i="83"/>
  <c r="W237" i="83"/>
  <c r="V237" i="83"/>
  <c r="U237" i="83"/>
  <c r="R237" i="83"/>
  <c r="Q237" i="83"/>
  <c r="P237" i="83"/>
  <c r="M237" i="83"/>
  <c r="L237" i="83"/>
  <c r="K237" i="83"/>
  <c r="F237" i="83"/>
  <c r="E237" i="83"/>
  <c r="D237" i="83"/>
  <c r="C237" i="83"/>
  <c r="BF236" i="83"/>
  <c r="BE236" i="83"/>
  <c r="BB236" i="83"/>
  <c r="BD236" i="83"/>
  <c r="BA236" i="83"/>
  <c r="AZ236" i="83"/>
  <c r="AY236" i="83"/>
  <c r="AW236" i="83"/>
  <c r="AV236" i="83"/>
  <c r="AU236" i="83"/>
  <c r="AS236" i="83"/>
  <c r="AR236" i="83"/>
  <c r="AQ236" i="83"/>
  <c r="AO236" i="83"/>
  <c r="AN236" i="83"/>
  <c r="AM236" i="83"/>
  <c r="AK236" i="83"/>
  <c r="AJ236" i="83"/>
  <c r="AI236" i="83"/>
  <c r="AG236" i="83"/>
  <c r="AF236" i="83"/>
  <c r="AE236" i="83"/>
  <c r="AB236" i="83"/>
  <c r="AA236" i="83"/>
  <c r="Y236" i="83"/>
  <c r="X236" i="83"/>
  <c r="W236" i="83"/>
  <c r="V236" i="83"/>
  <c r="U236" i="83"/>
  <c r="R236" i="83"/>
  <c r="Q236" i="83"/>
  <c r="P236" i="83"/>
  <c r="M236" i="83"/>
  <c r="K236" i="83"/>
  <c r="F236" i="83"/>
  <c r="E236" i="83"/>
  <c r="D236" i="83"/>
  <c r="C236" i="83"/>
  <c r="BF235" i="83"/>
  <c r="BE235" i="83"/>
  <c r="BB235" i="83"/>
  <c r="BD235" i="83"/>
  <c r="BA235" i="83"/>
  <c r="AZ235" i="83"/>
  <c r="AY235" i="83"/>
  <c r="AW235" i="83"/>
  <c r="AV235" i="83"/>
  <c r="AU235" i="83"/>
  <c r="AS235" i="83"/>
  <c r="AR235" i="83"/>
  <c r="AQ235" i="83"/>
  <c r="AO235" i="83"/>
  <c r="AN235" i="83"/>
  <c r="AM235" i="83"/>
  <c r="AK235" i="83"/>
  <c r="AJ235" i="83"/>
  <c r="AI235" i="83"/>
  <c r="AG235" i="83"/>
  <c r="AF235" i="83"/>
  <c r="AE235" i="83"/>
  <c r="AB235" i="83"/>
  <c r="AA235" i="83"/>
  <c r="Y235" i="83"/>
  <c r="X235" i="83"/>
  <c r="W235" i="83"/>
  <c r="V235" i="83"/>
  <c r="U235" i="83"/>
  <c r="R235" i="83"/>
  <c r="Q235" i="83"/>
  <c r="P235" i="83"/>
  <c r="M235" i="83"/>
  <c r="L235" i="83"/>
  <c r="K235" i="83"/>
  <c r="J235" i="83"/>
  <c r="F235" i="83"/>
  <c r="E235" i="83"/>
  <c r="D235" i="83"/>
  <c r="C235" i="83"/>
  <c r="BF234" i="83"/>
  <c r="BE234" i="83"/>
  <c r="BB234" i="83"/>
  <c r="BD234" i="83"/>
  <c r="BA234" i="83"/>
  <c r="AZ234" i="83"/>
  <c r="AY234" i="83"/>
  <c r="AW234" i="83"/>
  <c r="AV234" i="83"/>
  <c r="AU234" i="83"/>
  <c r="AS234" i="83"/>
  <c r="AR234" i="83"/>
  <c r="AQ234" i="83"/>
  <c r="AO234" i="83"/>
  <c r="AN234" i="83"/>
  <c r="AM234" i="83"/>
  <c r="AK234" i="83"/>
  <c r="AJ234" i="83"/>
  <c r="AI234" i="83"/>
  <c r="AG234" i="83"/>
  <c r="AF234" i="83"/>
  <c r="AE234" i="83"/>
  <c r="AB234" i="83"/>
  <c r="AA234" i="83"/>
  <c r="Y234" i="83"/>
  <c r="X234" i="83"/>
  <c r="W234" i="83"/>
  <c r="V234" i="83"/>
  <c r="U234" i="83"/>
  <c r="R234" i="83"/>
  <c r="Q234" i="83"/>
  <c r="P234" i="83"/>
  <c r="M234" i="83"/>
  <c r="L234" i="83"/>
  <c r="K234" i="83"/>
  <c r="J234" i="83"/>
  <c r="F234" i="83"/>
  <c r="E234" i="83"/>
  <c r="D234" i="83"/>
  <c r="C234" i="83"/>
  <c r="BF233" i="83"/>
  <c r="BE233" i="83"/>
  <c r="BB233" i="83"/>
  <c r="BD233" i="83"/>
  <c r="BA233" i="83"/>
  <c r="AZ233" i="83"/>
  <c r="AY233" i="83"/>
  <c r="AW233" i="83"/>
  <c r="AV233" i="83"/>
  <c r="AU233" i="83"/>
  <c r="AS233" i="83"/>
  <c r="AR233" i="83"/>
  <c r="AQ233" i="83"/>
  <c r="AO233" i="83"/>
  <c r="AN233" i="83"/>
  <c r="AM233" i="83"/>
  <c r="AK233" i="83"/>
  <c r="AJ233" i="83"/>
  <c r="AI233" i="83"/>
  <c r="AG233" i="83"/>
  <c r="AF233" i="83"/>
  <c r="AE233" i="83"/>
  <c r="AB233" i="83"/>
  <c r="AA233" i="83"/>
  <c r="Y233" i="83"/>
  <c r="X233" i="83"/>
  <c r="W233" i="83"/>
  <c r="V233" i="83"/>
  <c r="U233" i="83"/>
  <c r="R233" i="83"/>
  <c r="Q233" i="83"/>
  <c r="P233" i="83"/>
  <c r="M233" i="83"/>
  <c r="L233" i="83"/>
  <c r="K233" i="83"/>
  <c r="F233" i="83"/>
  <c r="E233" i="83"/>
  <c r="D233" i="83"/>
  <c r="C233" i="83"/>
  <c r="BF232" i="83"/>
  <c r="BE232" i="83"/>
  <c r="BB232" i="83"/>
  <c r="BD232" i="83"/>
  <c r="BA232" i="83"/>
  <c r="AZ232" i="83"/>
  <c r="AY232" i="83"/>
  <c r="AW232" i="83"/>
  <c r="AV232" i="83"/>
  <c r="AU232" i="83"/>
  <c r="AS232" i="83"/>
  <c r="AR232" i="83"/>
  <c r="AQ232" i="83"/>
  <c r="AO232" i="83"/>
  <c r="AN232" i="83"/>
  <c r="AM232" i="83"/>
  <c r="AK232" i="83"/>
  <c r="AJ232" i="83"/>
  <c r="AI232" i="83"/>
  <c r="AG232" i="83"/>
  <c r="AF232" i="83"/>
  <c r="AE232" i="83"/>
  <c r="AB232" i="83"/>
  <c r="AA232" i="83"/>
  <c r="Y232" i="83"/>
  <c r="X232" i="83"/>
  <c r="W232" i="83"/>
  <c r="V232" i="83"/>
  <c r="U232" i="83"/>
  <c r="R232" i="83"/>
  <c r="Q232" i="83"/>
  <c r="P232" i="83"/>
  <c r="M232" i="83"/>
  <c r="K232" i="83"/>
  <c r="F232" i="83"/>
  <c r="E232" i="83"/>
  <c r="D232" i="83"/>
  <c r="C232" i="83"/>
  <c r="BF231" i="83"/>
  <c r="BE231" i="83"/>
  <c r="BB231" i="83"/>
  <c r="BD231" i="83"/>
  <c r="BA231" i="83"/>
  <c r="AZ231" i="83"/>
  <c r="AY231" i="83"/>
  <c r="AW231" i="83"/>
  <c r="AV231" i="83"/>
  <c r="AU231" i="83"/>
  <c r="AS231" i="83"/>
  <c r="AR231" i="83"/>
  <c r="AQ231" i="83"/>
  <c r="AO231" i="83"/>
  <c r="AN231" i="83"/>
  <c r="AM231" i="83"/>
  <c r="AK231" i="83"/>
  <c r="AJ231" i="83"/>
  <c r="AI231" i="83"/>
  <c r="AG231" i="83"/>
  <c r="AF231" i="83"/>
  <c r="AE231" i="83"/>
  <c r="AB231" i="83"/>
  <c r="AA231" i="83"/>
  <c r="Y231" i="83"/>
  <c r="X231" i="83"/>
  <c r="W231" i="83"/>
  <c r="V231" i="83"/>
  <c r="U231" i="83"/>
  <c r="R231" i="83"/>
  <c r="Q231" i="83"/>
  <c r="P231" i="83"/>
  <c r="M231" i="83"/>
  <c r="L231" i="83"/>
  <c r="K231" i="83"/>
  <c r="J231" i="83"/>
  <c r="F231" i="83"/>
  <c r="E231" i="83"/>
  <c r="D231" i="83"/>
  <c r="C231" i="83"/>
  <c r="BF230" i="83"/>
  <c r="BE230" i="83"/>
  <c r="BB230" i="83"/>
  <c r="BD230" i="83"/>
  <c r="BA230" i="83"/>
  <c r="AZ230" i="83"/>
  <c r="AY230" i="83"/>
  <c r="AW230" i="83"/>
  <c r="AV230" i="83"/>
  <c r="AU230" i="83"/>
  <c r="AS230" i="83"/>
  <c r="AR230" i="83"/>
  <c r="AQ230" i="83"/>
  <c r="AO230" i="83"/>
  <c r="AN230" i="83"/>
  <c r="AM230" i="83"/>
  <c r="AK230" i="83"/>
  <c r="AJ230" i="83"/>
  <c r="AI230" i="83"/>
  <c r="AG230" i="83"/>
  <c r="AF230" i="83"/>
  <c r="AE230" i="83"/>
  <c r="AB230" i="83"/>
  <c r="AA230" i="83"/>
  <c r="Y230" i="83"/>
  <c r="X230" i="83"/>
  <c r="W230" i="83"/>
  <c r="V230" i="83"/>
  <c r="U230" i="83"/>
  <c r="R230" i="83"/>
  <c r="Q230" i="83"/>
  <c r="P230" i="83"/>
  <c r="M230" i="83"/>
  <c r="L230" i="83"/>
  <c r="K230" i="83"/>
  <c r="J230" i="83"/>
  <c r="G230" i="83"/>
  <c r="F230" i="83"/>
  <c r="E230" i="83"/>
  <c r="D230" i="83"/>
  <c r="C230" i="83"/>
  <c r="BF229" i="83"/>
  <c r="BE229" i="83"/>
  <c r="BB229" i="83"/>
  <c r="BD229" i="83"/>
  <c r="BA229" i="83"/>
  <c r="AZ229" i="83"/>
  <c r="AY229" i="83"/>
  <c r="AW229" i="83"/>
  <c r="AV229" i="83"/>
  <c r="AU229" i="83"/>
  <c r="AS229" i="83"/>
  <c r="AR229" i="83"/>
  <c r="AQ229" i="83"/>
  <c r="AO229" i="83"/>
  <c r="AN229" i="83"/>
  <c r="AM229" i="83"/>
  <c r="AK229" i="83"/>
  <c r="AJ229" i="83"/>
  <c r="AI229" i="83"/>
  <c r="AG229" i="83"/>
  <c r="AF229" i="83"/>
  <c r="AE229" i="83"/>
  <c r="AB229" i="83"/>
  <c r="AA229" i="83"/>
  <c r="Y229" i="83"/>
  <c r="X229" i="83"/>
  <c r="W229" i="83"/>
  <c r="V229" i="83"/>
  <c r="U229" i="83"/>
  <c r="R229" i="83"/>
  <c r="Q229" i="83"/>
  <c r="P229" i="83"/>
  <c r="M229" i="83"/>
  <c r="L229" i="83"/>
  <c r="K229" i="83"/>
  <c r="F229" i="83"/>
  <c r="E229" i="83"/>
  <c r="D229" i="83"/>
  <c r="C229" i="83"/>
  <c r="BF228" i="83"/>
  <c r="BE228" i="83"/>
  <c r="BB228" i="83"/>
  <c r="BD228" i="83"/>
  <c r="BA228" i="83"/>
  <c r="AZ228" i="83"/>
  <c r="AY228" i="83"/>
  <c r="AW228" i="83"/>
  <c r="AV228" i="83"/>
  <c r="AU228" i="83"/>
  <c r="AS228" i="83"/>
  <c r="AR228" i="83"/>
  <c r="AQ228" i="83"/>
  <c r="AO228" i="83"/>
  <c r="AN228" i="83"/>
  <c r="AM228" i="83"/>
  <c r="AK228" i="83"/>
  <c r="AJ228" i="83"/>
  <c r="AI228" i="83"/>
  <c r="AG228" i="83"/>
  <c r="AF228" i="83"/>
  <c r="AE228" i="83"/>
  <c r="AB228" i="83"/>
  <c r="AA228" i="83"/>
  <c r="Z228" i="83"/>
  <c r="Y228" i="83"/>
  <c r="X228" i="83"/>
  <c r="W228" i="83"/>
  <c r="V228" i="83"/>
  <c r="U228" i="83"/>
  <c r="R228" i="83"/>
  <c r="Q228" i="83"/>
  <c r="P228" i="83"/>
  <c r="M228" i="83"/>
  <c r="K228" i="83"/>
  <c r="F228" i="83"/>
  <c r="E228" i="83"/>
  <c r="D228" i="83"/>
  <c r="C228" i="83"/>
  <c r="BF227" i="83"/>
  <c r="BE227" i="83"/>
  <c r="BB227" i="83"/>
  <c r="BD227" i="83"/>
  <c r="BA227" i="83"/>
  <c r="AZ227" i="83"/>
  <c r="AY227" i="83"/>
  <c r="AW227" i="83"/>
  <c r="AV227" i="83"/>
  <c r="AU227" i="83"/>
  <c r="AS227" i="83"/>
  <c r="AR227" i="83"/>
  <c r="AQ227" i="83"/>
  <c r="AT227" i="83" s="1"/>
  <c r="AO227" i="83"/>
  <c r="AN227" i="83"/>
  <c r="AM227" i="83"/>
  <c r="AK227" i="83"/>
  <c r="AJ227" i="83"/>
  <c r="AI227" i="83"/>
  <c r="AH227" i="83"/>
  <c r="AG227" i="83"/>
  <c r="AF227" i="83"/>
  <c r="AE227" i="83"/>
  <c r="AB227" i="83"/>
  <c r="AA227" i="83"/>
  <c r="Y227" i="83"/>
  <c r="X227" i="83"/>
  <c r="W227" i="83"/>
  <c r="V227" i="83"/>
  <c r="U227" i="83"/>
  <c r="R227" i="83"/>
  <c r="Q227" i="83"/>
  <c r="P227" i="83"/>
  <c r="M227" i="83"/>
  <c r="L227" i="83"/>
  <c r="K227" i="83"/>
  <c r="J227" i="83"/>
  <c r="F227" i="83"/>
  <c r="E227" i="83"/>
  <c r="D227" i="83"/>
  <c r="C227" i="83"/>
  <c r="BF226" i="83"/>
  <c r="BE226" i="83"/>
  <c r="BB226" i="83"/>
  <c r="BD226" i="83"/>
  <c r="BA226" i="83"/>
  <c r="AZ226" i="83"/>
  <c r="AY226" i="83"/>
  <c r="AW226" i="83"/>
  <c r="AV226" i="83"/>
  <c r="AU226" i="83"/>
  <c r="AS226" i="83"/>
  <c r="AR226" i="83"/>
  <c r="AQ226" i="83"/>
  <c r="AO226" i="83"/>
  <c r="AN226" i="83"/>
  <c r="AM226" i="83"/>
  <c r="AK226" i="83"/>
  <c r="AJ226" i="83"/>
  <c r="AI226" i="83"/>
  <c r="AG226" i="83"/>
  <c r="AF226" i="83"/>
  <c r="AE226" i="83"/>
  <c r="AB226" i="83"/>
  <c r="AA226" i="83"/>
  <c r="Y226" i="83"/>
  <c r="X226" i="83"/>
  <c r="W226" i="83"/>
  <c r="V226" i="83"/>
  <c r="U226" i="83"/>
  <c r="R226" i="83"/>
  <c r="Q226" i="83"/>
  <c r="P226" i="83"/>
  <c r="M226" i="83"/>
  <c r="L226" i="83"/>
  <c r="K226" i="83"/>
  <c r="F226" i="83"/>
  <c r="E226" i="83"/>
  <c r="D226" i="83"/>
  <c r="C226" i="83"/>
  <c r="BF225" i="83"/>
  <c r="BE225" i="83"/>
  <c r="BB225" i="83"/>
  <c r="BD225" i="83"/>
  <c r="BA225" i="83"/>
  <c r="AZ225" i="83"/>
  <c r="AY225" i="83"/>
  <c r="AW225" i="83"/>
  <c r="AV225" i="83"/>
  <c r="AU225" i="83"/>
  <c r="AS225" i="83"/>
  <c r="AR225" i="83"/>
  <c r="AQ225" i="83"/>
  <c r="AO225" i="83"/>
  <c r="AN225" i="83"/>
  <c r="AM225" i="83"/>
  <c r="AK225" i="83"/>
  <c r="AJ225" i="83"/>
  <c r="AI225" i="83"/>
  <c r="AG225" i="83"/>
  <c r="AF225" i="83"/>
  <c r="AE225" i="83"/>
  <c r="AB225" i="83"/>
  <c r="AA225" i="83"/>
  <c r="Z225" i="83"/>
  <c r="Y225" i="83"/>
  <c r="X225" i="83"/>
  <c r="W225" i="83"/>
  <c r="V225" i="83"/>
  <c r="U225" i="83"/>
  <c r="R225" i="83"/>
  <c r="Q225" i="83"/>
  <c r="P225" i="83"/>
  <c r="M225" i="83"/>
  <c r="L225" i="83"/>
  <c r="K225" i="83"/>
  <c r="F225" i="83"/>
  <c r="E225" i="83"/>
  <c r="D225" i="83"/>
  <c r="C225" i="83"/>
  <c r="BF224" i="83"/>
  <c r="BE224" i="83"/>
  <c r="BB224" i="83"/>
  <c r="BD224" i="83"/>
  <c r="BA224" i="83"/>
  <c r="AZ224" i="83"/>
  <c r="AY224" i="83"/>
  <c r="AW224" i="83"/>
  <c r="AV224" i="83"/>
  <c r="AU224" i="83"/>
  <c r="AS224" i="83"/>
  <c r="AR224" i="83"/>
  <c r="AQ224" i="83"/>
  <c r="AT224" i="83" s="1"/>
  <c r="AO224" i="83"/>
  <c r="AN224" i="83"/>
  <c r="AM224" i="83"/>
  <c r="AK224" i="83"/>
  <c r="AJ224" i="83"/>
  <c r="AI224" i="83"/>
  <c r="AG224" i="83"/>
  <c r="AF224" i="83"/>
  <c r="AE224" i="83"/>
  <c r="AB224" i="83"/>
  <c r="AA224" i="83"/>
  <c r="Y224" i="83"/>
  <c r="X224" i="83"/>
  <c r="W224" i="83"/>
  <c r="V224" i="83"/>
  <c r="U224" i="83"/>
  <c r="R224" i="83"/>
  <c r="Q224" i="83"/>
  <c r="P224" i="83"/>
  <c r="M224" i="83"/>
  <c r="K224" i="83"/>
  <c r="F224" i="83"/>
  <c r="E224" i="83"/>
  <c r="D224" i="83"/>
  <c r="C224" i="83"/>
  <c r="BF223" i="83"/>
  <c r="BE223" i="83"/>
  <c r="BB223" i="83"/>
  <c r="BD223" i="83"/>
  <c r="BA223" i="83"/>
  <c r="AZ223" i="83"/>
  <c r="AY223" i="83"/>
  <c r="AW223" i="83"/>
  <c r="AV223" i="83"/>
  <c r="AU223" i="83"/>
  <c r="AS223" i="83"/>
  <c r="AR223" i="83"/>
  <c r="AQ223" i="83"/>
  <c r="AO223" i="83"/>
  <c r="AN223" i="83"/>
  <c r="AM223" i="83"/>
  <c r="AL223" i="83"/>
  <c r="AK223" i="83"/>
  <c r="AJ223" i="83"/>
  <c r="AI223" i="83"/>
  <c r="AG223" i="83"/>
  <c r="AF223" i="83"/>
  <c r="AE223" i="83"/>
  <c r="AB223" i="83"/>
  <c r="AA223" i="83"/>
  <c r="Y223" i="83"/>
  <c r="X223" i="83"/>
  <c r="W223" i="83"/>
  <c r="V223" i="83"/>
  <c r="U223" i="83"/>
  <c r="R223" i="83"/>
  <c r="Q223" i="83"/>
  <c r="P223" i="83"/>
  <c r="M223" i="83"/>
  <c r="L223" i="83"/>
  <c r="K223" i="83"/>
  <c r="J223" i="83"/>
  <c r="F223" i="83"/>
  <c r="E223" i="83"/>
  <c r="D223" i="83"/>
  <c r="C223" i="83"/>
  <c r="BF222" i="83"/>
  <c r="BE222" i="83"/>
  <c r="BB222" i="83"/>
  <c r="BD222" i="83"/>
  <c r="BA222" i="83"/>
  <c r="AZ222" i="83"/>
  <c r="AY222" i="83"/>
  <c r="AW222" i="83"/>
  <c r="AV222" i="83"/>
  <c r="AU222" i="83"/>
  <c r="AS222" i="83"/>
  <c r="AR222" i="83"/>
  <c r="AQ222" i="83"/>
  <c r="AO222" i="83"/>
  <c r="AN222" i="83"/>
  <c r="AM222" i="83"/>
  <c r="AK222" i="83"/>
  <c r="AJ222" i="83"/>
  <c r="AI222" i="83"/>
  <c r="AG222" i="83"/>
  <c r="AF222" i="83"/>
  <c r="AE222" i="83"/>
  <c r="AB222" i="83"/>
  <c r="AA222" i="83"/>
  <c r="Z222" i="83"/>
  <c r="Y222" i="83"/>
  <c r="X222" i="83"/>
  <c r="W222" i="83"/>
  <c r="V222" i="83"/>
  <c r="U222" i="83"/>
  <c r="R222" i="83"/>
  <c r="Q222" i="83"/>
  <c r="P222" i="83"/>
  <c r="M222" i="83"/>
  <c r="L222" i="83"/>
  <c r="K222" i="83"/>
  <c r="J222" i="83"/>
  <c r="F222" i="83"/>
  <c r="E222" i="83"/>
  <c r="D222" i="83"/>
  <c r="C222" i="83"/>
  <c r="BF221" i="83"/>
  <c r="BE221" i="83"/>
  <c r="BB221" i="83"/>
  <c r="BD221" i="83"/>
  <c r="BA221" i="83"/>
  <c r="AZ221" i="83"/>
  <c r="AY221" i="83"/>
  <c r="AW221" i="83"/>
  <c r="AV221" i="83"/>
  <c r="AU221" i="83"/>
  <c r="AS221" i="83"/>
  <c r="AR221" i="83"/>
  <c r="AQ221" i="83"/>
  <c r="AT221" i="83" s="1"/>
  <c r="AO221" i="83"/>
  <c r="AN221" i="83"/>
  <c r="AM221" i="83"/>
  <c r="AK221" i="83"/>
  <c r="AJ221" i="83"/>
  <c r="AI221" i="83"/>
  <c r="AG221" i="83"/>
  <c r="AF221" i="83"/>
  <c r="AE221" i="83"/>
  <c r="AB221" i="83"/>
  <c r="AA221" i="83"/>
  <c r="Y221" i="83"/>
  <c r="X221" i="83"/>
  <c r="W221" i="83"/>
  <c r="V221" i="83"/>
  <c r="U221" i="83"/>
  <c r="R221" i="83"/>
  <c r="Q221" i="83"/>
  <c r="P221" i="83"/>
  <c r="M221" i="83"/>
  <c r="L221" i="83"/>
  <c r="K221" i="83"/>
  <c r="F221" i="83"/>
  <c r="E221" i="83"/>
  <c r="D221" i="83"/>
  <c r="C221" i="83"/>
  <c r="BF220" i="83"/>
  <c r="BE220" i="83"/>
  <c r="BB220" i="83"/>
  <c r="BD220" i="83"/>
  <c r="BA220" i="83"/>
  <c r="AZ220" i="83"/>
  <c r="AY220" i="83"/>
  <c r="AW220" i="83"/>
  <c r="AV220" i="83"/>
  <c r="AU220" i="83"/>
  <c r="AX220" i="83" s="1"/>
  <c r="AS220" i="83"/>
  <c r="AR220" i="83"/>
  <c r="AQ220" i="83"/>
  <c r="AO220" i="83"/>
  <c r="AN220" i="83"/>
  <c r="AM220" i="83"/>
  <c r="AL220" i="83"/>
  <c r="AK220" i="83"/>
  <c r="AJ220" i="83"/>
  <c r="AI220" i="83"/>
  <c r="AH220" i="83"/>
  <c r="AG220" i="83"/>
  <c r="AF220" i="83"/>
  <c r="AE220" i="83"/>
  <c r="AB220" i="83"/>
  <c r="AA220" i="83"/>
  <c r="Y220" i="83"/>
  <c r="X220" i="83"/>
  <c r="W220" i="83"/>
  <c r="V220" i="83"/>
  <c r="U220" i="83"/>
  <c r="R220" i="83"/>
  <c r="Q220" i="83"/>
  <c r="P220" i="83"/>
  <c r="M220" i="83"/>
  <c r="K220" i="83"/>
  <c r="F220" i="83"/>
  <c r="E220" i="83"/>
  <c r="D220" i="83"/>
  <c r="C220" i="83"/>
  <c r="BF219" i="83"/>
  <c r="BE219" i="83"/>
  <c r="BB219" i="83"/>
  <c r="BD219" i="83"/>
  <c r="BA219" i="83"/>
  <c r="AZ219" i="83"/>
  <c r="AY219" i="83"/>
  <c r="AW219" i="83"/>
  <c r="AV219" i="83"/>
  <c r="AU219" i="83"/>
  <c r="AS219" i="83"/>
  <c r="AR219" i="83"/>
  <c r="AQ219" i="83"/>
  <c r="AO219" i="83"/>
  <c r="AN219" i="83"/>
  <c r="AM219" i="83"/>
  <c r="AK219" i="83"/>
  <c r="AJ219" i="83"/>
  <c r="AI219" i="83"/>
  <c r="AG219" i="83"/>
  <c r="AF219" i="83"/>
  <c r="AE219" i="83"/>
  <c r="AB219" i="83"/>
  <c r="AA219" i="83"/>
  <c r="Y219" i="83"/>
  <c r="X219" i="83"/>
  <c r="W219" i="83"/>
  <c r="V219" i="83"/>
  <c r="U219" i="83"/>
  <c r="R219" i="83"/>
  <c r="Q219" i="83"/>
  <c r="P219" i="83"/>
  <c r="M219" i="83"/>
  <c r="L219" i="83"/>
  <c r="K219" i="83"/>
  <c r="F219" i="83"/>
  <c r="E219" i="83"/>
  <c r="D219" i="83"/>
  <c r="C219" i="83"/>
  <c r="BF218" i="83"/>
  <c r="BE218" i="83"/>
  <c r="BB218" i="83"/>
  <c r="BD218" i="83"/>
  <c r="BA218" i="83"/>
  <c r="AZ218" i="83"/>
  <c r="AY218" i="83"/>
  <c r="AW218" i="83"/>
  <c r="AV218" i="83"/>
  <c r="AU218" i="83"/>
  <c r="AS218" i="83"/>
  <c r="AR218" i="83"/>
  <c r="AQ218" i="83"/>
  <c r="AO218" i="83"/>
  <c r="AN218" i="83"/>
  <c r="AM218" i="83"/>
  <c r="AK218" i="83"/>
  <c r="AJ218" i="83"/>
  <c r="AI218" i="83"/>
  <c r="AG218" i="83"/>
  <c r="AF218" i="83"/>
  <c r="AE218" i="83"/>
  <c r="AB218" i="83"/>
  <c r="AA218" i="83"/>
  <c r="Y218" i="83"/>
  <c r="X218" i="83"/>
  <c r="W218" i="83"/>
  <c r="V218" i="83"/>
  <c r="U218" i="83"/>
  <c r="R218" i="83"/>
  <c r="Q218" i="83"/>
  <c r="P218" i="83"/>
  <c r="M218" i="83"/>
  <c r="L218" i="83"/>
  <c r="K218" i="83"/>
  <c r="J218" i="83"/>
  <c r="F218" i="83"/>
  <c r="E218" i="83"/>
  <c r="D218" i="83"/>
  <c r="C218" i="83"/>
  <c r="BF217" i="83"/>
  <c r="BE217" i="83"/>
  <c r="BB217" i="83"/>
  <c r="BD217" i="83"/>
  <c r="BA217" i="83"/>
  <c r="AZ217" i="83"/>
  <c r="AY217" i="83"/>
  <c r="AW217" i="83"/>
  <c r="AV217" i="83"/>
  <c r="AU217" i="83"/>
  <c r="AS217" i="83"/>
  <c r="AR217" i="83"/>
  <c r="AQ217" i="83"/>
  <c r="AO217" i="83"/>
  <c r="AN217" i="83"/>
  <c r="AM217" i="83"/>
  <c r="AK217" i="83"/>
  <c r="AJ217" i="83"/>
  <c r="AI217" i="83"/>
  <c r="AG217" i="83"/>
  <c r="AF217" i="83"/>
  <c r="AE217" i="83"/>
  <c r="AB217" i="83"/>
  <c r="AA217" i="83"/>
  <c r="Y217" i="83"/>
  <c r="X217" i="83"/>
  <c r="W217" i="83"/>
  <c r="V217" i="83"/>
  <c r="U217" i="83"/>
  <c r="R217" i="83"/>
  <c r="Q217" i="83"/>
  <c r="P217" i="83"/>
  <c r="M217" i="83"/>
  <c r="L217" i="83"/>
  <c r="K217" i="83"/>
  <c r="F217" i="83"/>
  <c r="E217" i="83"/>
  <c r="D217" i="83"/>
  <c r="C217" i="83"/>
  <c r="BF216" i="83"/>
  <c r="BE216" i="83"/>
  <c r="BB216" i="83"/>
  <c r="BD216" i="83"/>
  <c r="BA216" i="83"/>
  <c r="AZ216" i="83"/>
  <c r="AY216" i="83"/>
  <c r="AW216" i="83"/>
  <c r="AV216" i="83"/>
  <c r="AU216" i="83"/>
  <c r="AS216" i="83"/>
  <c r="AR216" i="83"/>
  <c r="AQ216" i="83"/>
  <c r="AO216" i="83"/>
  <c r="AN216" i="83"/>
  <c r="AM216" i="83"/>
  <c r="AK216" i="83"/>
  <c r="AJ216" i="83"/>
  <c r="AI216" i="83"/>
  <c r="AG216" i="83"/>
  <c r="AF216" i="83"/>
  <c r="AE216" i="83"/>
  <c r="AB216" i="83"/>
  <c r="AA216" i="83"/>
  <c r="Y216" i="83"/>
  <c r="X216" i="83"/>
  <c r="W216" i="83"/>
  <c r="V216" i="83"/>
  <c r="U216" i="83"/>
  <c r="R216" i="83"/>
  <c r="Q216" i="83"/>
  <c r="P216" i="83"/>
  <c r="M216" i="83"/>
  <c r="K216" i="83"/>
  <c r="F216" i="83"/>
  <c r="E216" i="83"/>
  <c r="D216" i="83"/>
  <c r="C216" i="83"/>
  <c r="BF215" i="83"/>
  <c r="BE215" i="83"/>
  <c r="BB215" i="83"/>
  <c r="BD215" i="83"/>
  <c r="BA215" i="83"/>
  <c r="AZ215" i="83"/>
  <c r="AY215" i="83"/>
  <c r="AW215" i="83"/>
  <c r="AV215" i="83"/>
  <c r="AU215" i="83"/>
  <c r="AS215" i="83"/>
  <c r="AR215" i="83"/>
  <c r="AQ215" i="83"/>
  <c r="AO215" i="83"/>
  <c r="AN215" i="83"/>
  <c r="AM215" i="83"/>
  <c r="AK215" i="83"/>
  <c r="AJ215" i="83"/>
  <c r="AI215" i="83"/>
  <c r="AG215" i="83"/>
  <c r="AF215" i="83"/>
  <c r="AE215" i="83"/>
  <c r="AB215" i="83"/>
  <c r="AA215" i="83"/>
  <c r="Y215" i="83"/>
  <c r="X215" i="83"/>
  <c r="W215" i="83"/>
  <c r="V215" i="83"/>
  <c r="U215" i="83"/>
  <c r="R215" i="83"/>
  <c r="Q215" i="83"/>
  <c r="P215" i="83"/>
  <c r="M215" i="83"/>
  <c r="L215" i="83"/>
  <c r="K215" i="83"/>
  <c r="F215" i="83"/>
  <c r="E215" i="83"/>
  <c r="D215" i="83"/>
  <c r="C215" i="83"/>
  <c r="BF214" i="83"/>
  <c r="BE214" i="83"/>
  <c r="BB214" i="83"/>
  <c r="BD214" i="83"/>
  <c r="BA214" i="83"/>
  <c r="AZ214" i="83"/>
  <c r="AY214" i="83"/>
  <c r="AW214" i="83"/>
  <c r="AV214" i="83"/>
  <c r="AU214" i="83"/>
  <c r="AS214" i="83"/>
  <c r="AR214" i="83"/>
  <c r="AQ214" i="83"/>
  <c r="AO214" i="83"/>
  <c r="AN214" i="83"/>
  <c r="AM214" i="83"/>
  <c r="AL214" i="83"/>
  <c r="AK214" i="83"/>
  <c r="AJ214" i="83"/>
  <c r="AI214" i="83"/>
  <c r="AG214" i="83"/>
  <c r="AF214" i="83"/>
  <c r="AE214" i="83"/>
  <c r="AB214" i="83"/>
  <c r="AA214" i="83"/>
  <c r="Y214" i="83"/>
  <c r="X214" i="83"/>
  <c r="W214" i="83"/>
  <c r="V214" i="83"/>
  <c r="U214" i="83"/>
  <c r="R214" i="83"/>
  <c r="Q214" i="83"/>
  <c r="P214" i="83"/>
  <c r="M214" i="83"/>
  <c r="L214" i="83"/>
  <c r="K214" i="83"/>
  <c r="J214" i="83"/>
  <c r="F214" i="83"/>
  <c r="E214" i="83"/>
  <c r="D214" i="83"/>
  <c r="C214" i="83"/>
  <c r="BF213" i="83"/>
  <c r="BE213" i="83"/>
  <c r="BB213" i="83"/>
  <c r="BD213" i="83"/>
  <c r="BA213" i="83"/>
  <c r="AZ213" i="83"/>
  <c r="AY213" i="83"/>
  <c r="AW213" i="83"/>
  <c r="AV213" i="83"/>
  <c r="AU213" i="83"/>
  <c r="AS213" i="83"/>
  <c r="AR213" i="83"/>
  <c r="AQ213" i="83"/>
  <c r="AO213" i="83"/>
  <c r="AN213" i="83"/>
  <c r="AM213" i="83"/>
  <c r="AK213" i="83"/>
  <c r="AJ213" i="83"/>
  <c r="AI213" i="83"/>
  <c r="AG213" i="83"/>
  <c r="AF213" i="83"/>
  <c r="AE213" i="83"/>
  <c r="AB213" i="83"/>
  <c r="AA213" i="83"/>
  <c r="Y213" i="83"/>
  <c r="X213" i="83"/>
  <c r="W213" i="83"/>
  <c r="V213" i="83"/>
  <c r="U213" i="83"/>
  <c r="R213" i="83"/>
  <c r="Q213" i="83"/>
  <c r="P213" i="83"/>
  <c r="M213" i="83"/>
  <c r="L213" i="83"/>
  <c r="K213" i="83"/>
  <c r="G213" i="83"/>
  <c r="F213" i="83"/>
  <c r="E213" i="83"/>
  <c r="D213" i="83"/>
  <c r="C213" i="83"/>
  <c r="BF212" i="83"/>
  <c r="BE212" i="83"/>
  <c r="BB212" i="83"/>
  <c r="BD212" i="83"/>
  <c r="BA212" i="83"/>
  <c r="AZ212" i="83"/>
  <c r="AY212" i="83"/>
  <c r="AW212" i="83"/>
  <c r="AV212" i="83"/>
  <c r="AU212" i="83"/>
  <c r="AS212" i="83"/>
  <c r="AR212" i="83"/>
  <c r="AQ212" i="83"/>
  <c r="AO212" i="83"/>
  <c r="AN212" i="83"/>
  <c r="AM212" i="83"/>
  <c r="AK212" i="83"/>
  <c r="AJ212" i="83"/>
  <c r="AI212" i="83"/>
  <c r="AG212" i="83"/>
  <c r="AF212" i="83"/>
  <c r="AE212" i="83"/>
  <c r="AB212" i="83"/>
  <c r="AA212" i="83"/>
  <c r="Y212" i="83"/>
  <c r="X212" i="83"/>
  <c r="W212" i="83"/>
  <c r="V212" i="83"/>
  <c r="U212" i="83"/>
  <c r="R212" i="83"/>
  <c r="Q212" i="83"/>
  <c r="P212" i="83"/>
  <c r="M212" i="83"/>
  <c r="K212" i="83"/>
  <c r="F212" i="83"/>
  <c r="E212" i="83"/>
  <c r="D212" i="83"/>
  <c r="C212" i="83"/>
  <c r="BF211" i="83"/>
  <c r="BE211" i="83"/>
  <c r="BB211" i="83"/>
  <c r="BD211" i="83"/>
  <c r="BA211" i="83"/>
  <c r="AZ211" i="83"/>
  <c r="AY211" i="83"/>
  <c r="AW211" i="83"/>
  <c r="AV211" i="83"/>
  <c r="AU211" i="83"/>
  <c r="AS211" i="83"/>
  <c r="AR211" i="83"/>
  <c r="AQ211" i="83"/>
  <c r="AO211" i="83"/>
  <c r="AN211" i="83"/>
  <c r="AM211" i="83"/>
  <c r="AL211" i="83"/>
  <c r="AK211" i="83"/>
  <c r="AJ211" i="83"/>
  <c r="AI211" i="83"/>
  <c r="AG211" i="83"/>
  <c r="AF211" i="83"/>
  <c r="AE211" i="83"/>
  <c r="AB211" i="83"/>
  <c r="AA211" i="83"/>
  <c r="Y211" i="83"/>
  <c r="X211" i="83"/>
  <c r="W211" i="83"/>
  <c r="V211" i="83"/>
  <c r="U211" i="83"/>
  <c r="R211" i="83"/>
  <c r="Q211" i="83"/>
  <c r="P211" i="83"/>
  <c r="M211" i="83"/>
  <c r="K211" i="83"/>
  <c r="J211" i="83"/>
  <c r="F211" i="83"/>
  <c r="E211" i="83"/>
  <c r="D211" i="83"/>
  <c r="C211" i="83"/>
  <c r="BF210" i="83"/>
  <c r="BE210" i="83"/>
  <c r="BB210" i="83"/>
  <c r="BD210" i="83"/>
  <c r="BA210" i="83"/>
  <c r="AZ210" i="83"/>
  <c r="AY210" i="83"/>
  <c r="AW210" i="83"/>
  <c r="AV210" i="83"/>
  <c r="AU210" i="83"/>
  <c r="AS210" i="83"/>
  <c r="AR210" i="83"/>
  <c r="AQ210" i="83"/>
  <c r="AO210" i="83"/>
  <c r="AN210" i="83"/>
  <c r="AM210" i="83"/>
  <c r="AK210" i="83"/>
  <c r="AJ210" i="83"/>
  <c r="AI210" i="83"/>
  <c r="AH210" i="83"/>
  <c r="AG210" i="83"/>
  <c r="AF210" i="83"/>
  <c r="AE210" i="83"/>
  <c r="AB210" i="83"/>
  <c r="AA210" i="83"/>
  <c r="Y210" i="83"/>
  <c r="X210" i="83"/>
  <c r="W210" i="83"/>
  <c r="V210" i="83"/>
  <c r="U210" i="83"/>
  <c r="R210" i="83"/>
  <c r="Q210" i="83"/>
  <c r="P210" i="83"/>
  <c r="M210" i="83"/>
  <c r="L210" i="83"/>
  <c r="K210" i="83"/>
  <c r="J210" i="83"/>
  <c r="F210" i="83"/>
  <c r="E210" i="83"/>
  <c r="D210" i="83"/>
  <c r="C210" i="83"/>
  <c r="BF209" i="83"/>
  <c r="BE209" i="83"/>
  <c r="BB209" i="83"/>
  <c r="BD209" i="83"/>
  <c r="BA209" i="83"/>
  <c r="AZ209" i="83"/>
  <c r="AY209" i="83"/>
  <c r="AW209" i="83"/>
  <c r="AV209" i="83"/>
  <c r="AU209" i="83"/>
  <c r="AS209" i="83"/>
  <c r="AR209" i="83"/>
  <c r="AQ209" i="83"/>
  <c r="AO209" i="83"/>
  <c r="AN209" i="83"/>
  <c r="AM209" i="83"/>
  <c r="AK209" i="83"/>
  <c r="AJ209" i="83"/>
  <c r="AI209" i="83"/>
  <c r="AG209" i="83"/>
  <c r="AF209" i="83"/>
  <c r="AE209" i="83"/>
  <c r="AB209" i="83"/>
  <c r="AA209" i="83"/>
  <c r="Y209" i="83"/>
  <c r="X209" i="83"/>
  <c r="W209" i="83"/>
  <c r="V209" i="83"/>
  <c r="U209" i="83"/>
  <c r="R209" i="83"/>
  <c r="Q209" i="83"/>
  <c r="P209" i="83"/>
  <c r="M209" i="83"/>
  <c r="L209" i="83"/>
  <c r="K209" i="83"/>
  <c r="F209" i="83"/>
  <c r="E209" i="83"/>
  <c r="D209" i="83"/>
  <c r="C209" i="83"/>
  <c r="BF208" i="83"/>
  <c r="BE208" i="83"/>
  <c r="BB208" i="83"/>
  <c r="BD208" i="83"/>
  <c r="BA208" i="83"/>
  <c r="AZ208" i="83"/>
  <c r="AY208" i="83"/>
  <c r="AW208" i="83"/>
  <c r="AV208" i="83"/>
  <c r="AU208" i="83"/>
  <c r="AS208" i="83"/>
  <c r="AR208" i="83"/>
  <c r="AQ208" i="83"/>
  <c r="AO208" i="83"/>
  <c r="AN208" i="83"/>
  <c r="AM208" i="83"/>
  <c r="AK208" i="83"/>
  <c r="AJ208" i="83"/>
  <c r="AI208" i="83"/>
  <c r="AG208" i="83"/>
  <c r="AF208" i="83"/>
  <c r="AE208" i="83"/>
  <c r="AB208" i="83"/>
  <c r="AA208" i="83"/>
  <c r="Y208" i="83"/>
  <c r="X208" i="83"/>
  <c r="W208" i="83"/>
  <c r="V208" i="83"/>
  <c r="U208" i="83"/>
  <c r="R208" i="83"/>
  <c r="Q208" i="83"/>
  <c r="P208" i="83"/>
  <c r="M208" i="83"/>
  <c r="K208" i="83"/>
  <c r="G208" i="83"/>
  <c r="F208" i="83"/>
  <c r="E208" i="83"/>
  <c r="D208" i="83"/>
  <c r="C208" i="83"/>
  <c r="BF207" i="83"/>
  <c r="BE207" i="83"/>
  <c r="BB207" i="83"/>
  <c r="BD207" i="83"/>
  <c r="BA207" i="83"/>
  <c r="AZ207" i="83"/>
  <c r="AY207" i="83"/>
  <c r="AW207" i="83"/>
  <c r="AV207" i="83"/>
  <c r="AU207" i="83"/>
  <c r="AS207" i="83"/>
  <c r="AR207" i="83"/>
  <c r="AQ207" i="83"/>
  <c r="AO207" i="83"/>
  <c r="AN207" i="83"/>
  <c r="AM207" i="83"/>
  <c r="AK207" i="83"/>
  <c r="AJ207" i="83"/>
  <c r="AI207" i="83"/>
  <c r="AG207" i="83"/>
  <c r="AF207" i="83"/>
  <c r="AE207" i="83"/>
  <c r="AB207" i="83"/>
  <c r="AA207" i="83"/>
  <c r="Y207" i="83"/>
  <c r="X207" i="83"/>
  <c r="W207" i="83"/>
  <c r="V207" i="83"/>
  <c r="U207" i="83"/>
  <c r="R207" i="83"/>
  <c r="Q207" i="83"/>
  <c r="P207" i="83"/>
  <c r="M207" i="83"/>
  <c r="L207" i="83"/>
  <c r="K207" i="83"/>
  <c r="J207" i="83"/>
  <c r="F207" i="83"/>
  <c r="E207" i="83"/>
  <c r="D207" i="83"/>
  <c r="C207" i="83"/>
  <c r="BF206" i="83"/>
  <c r="BE206" i="83"/>
  <c r="BB206" i="83"/>
  <c r="BD206" i="83"/>
  <c r="BA206" i="83"/>
  <c r="AZ206" i="83"/>
  <c r="AY206" i="83"/>
  <c r="AW206" i="83"/>
  <c r="AV206" i="83"/>
  <c r="AU206" i="83"/>
  <c r="AS206" i="83"/>
  <c r="AR206" i="83"/>
  <c r="AQ206" i="83"/>
  <c r="AO206" i="83"/>
  <c r="AN206" i="83"/>
  <c r="AM206" i="83"/>
  <c r="AK206" i="83"/>
  <c r="AJ206" i="83"/>
  <c r="AI206" i="83"/>
  <c r="AG206" i="83"/>
  <c r="AF206" i="83"/>
  <c r="AE206" i="83"/>
  <c r="AB206" i="83"/>
  <c r="AA206" i="83"/>
  <c r="Y206" i="83"/>
  <c r="X206" i="83"/>
  <c r="W206" i="83"/>
  <c r="V206" i="83"/>
  <c r="U206" i="83"/>
  <c r="R206" i="83"/>
  <c r="Q206" i="83"/>
  <c r="P206" i="83"/>
  <c r="M206" i="83"/>
  <c r="L206" i="83"/>
  <c r="K206" i="83"/>
  <c r="J206" i="83"/>
  <c r="F206" i="83"/>
  <c r="E206" i="83"/>
  <c r="D206" i="83"/>
  <c r="C206" i="83"/>
  <c r="BF205" i="83"/>
  <c r="BE205" i="83"/>
  <c r="BB205" i="83"/>
  <c r="BD205" i="83"/>
  <c r="BA205" i="83"/>
  <c r="AZ205" i="83"/>
  <c r="AY205" i="83"/>
  <c r="AW205" i="83"/>
  <c r="AV205" i="83"/>
  <c r="AU205" i="83"/>
  <c r="AS205" i="83"/>
  <c r="AR205" i="83"/>
  <c r="AQ205" i="83"/>
  <c r="AO205" i="83"/>
  <c r="AN205" i="83"/>
  <c r="AM205" i="83"/>
  <c r="AK205" i="83"/>
  <c r="AJ205" i="83"/>
  <c r="AI205" i="83"/>
  <c r="AH205" i="83"/>
  <c r="AG205" i="83"/>
  <c r="AF205" i="83"/>
  <c r="AE205" i="83"/>
  <c r="AB205" i="83"/>
  <c r="AA205" i="83"/>
  <c r="Z205" i="83"/>
  <c r="Y205" i="83"/>
  <c r="X205" i="83"/>
  <c r="W205" i="83"/>
  <c r="V205" i="83"/>
  <c r="U205" i="83"/>
  <c r="R205" i="83"/>
  <c r="Q205" i="83"/>
  <c r="P205" i="83"/>
  <c r="M205" i="83"/>
  <c r="L205" i="83"/>
  <c r="K205" i="83"/>
  <c r="F205" i="83"/>
  <c r="E205" i="83"/>
  <c r="D205" i="83"/>
  <c r="C205" i="83"/>
  <c r="BF204" i="83"/>
  <c r="BE204" i="83"/>
  <c r="BB204" i="83"/>
  <c r="BD204" i="83"/>
  <c r="BA204" i="83"/>
  <c r="AZ204" i="83"/>
  <c r="AY204" i="83"/>
  <c r="AW204" i="83"/>
  <c r="AV204" i="83"/>
  <c r="AU204" i="83"/>
  <c r="AS204" i="83"/>
  <c r="AR204" i="83"/>
  <c r="AQ204" i="83"/>
  <c r="AO204" i="83"/>
  <c r="AN204" i="83"/>
  <c r="AM204" i="83"/>
  <c r="AK204" i="83"/>
  <c r="AJ204" i="83"/>
  <c r="AI204" i="83"/>
  <c r="AG204" i="83"/>
  <c r="AF204" i="83"/>
  <c r="AE204" i="83"/>
  <c r="AB204" i="83"/>
  <c r="AA204" i="83"/>
  <c r="Z204" i="83"/>
  <c r="Y204" i="83"/>
  <c r="X204" i="83"/>
  <c r="W204" i="83"/>
  <c r="V204" i="83"/>
  <c r="U204" i="83"/>
  <c r="R204" i="83"/>
  <c r="Q204" i="83"/>
  <c r="P204" i="83"/>
  <c r="M204" i="83"/>
  <c r="K204" i="83"/>
  <c r="F204" i="83"/>
  <c r="E204" i="83"/>
  <c r="D204" i="83"/>
  <c r="C204" i="83"/>
  <c r="BF203" i="83"/>
  <c r="BE203" i="83"/>
  <c r="BB203" i="83"/>
  <c r="BD203" i="83"/>
  <c r="BA203" i="83"/>
  <c r="AZ203" i="83"/>
  <c r="AY203" i="83"/>
  <c r="AW203" i="83"/>
  <c r="AV203" i="83"/>
  <c r="AU203" i="83"/>
  <c r="AS203" i="83"/>
  <c r="AR203" i="83"/>
  <c r="AQ203" i="83"/>
  <c r="AO203" i="83"/>
  <c r="AN203" i="83"/>
  <c r="AM203" i="83"/>
  <c r="AK203" i="83"/>
  <c r="AJ203" i="83"/>
  <c r="AI203" i="83"/>
  <c r="AG203" i="83"/>
  <c r="AF203" i="83"/>
  <c r="AE203" i="83"/>
  <c r="AB203" i="83"/>
  <c r="AA203" i="83"/>
  <c r="Y203" i="83"/>
  <c r="X203" i="83"/>
  <c r="W203" i="83"/>
  <c r="V203" i="83"/>
  <c r="U203" i="83"/>
  <c r="R203" i="83"/>
  <c r="Q203" i="83"/>
  <c r="P203" i="83"/>
  <c r="M203" i="83"/>
  <c r="L203" i="83"/>
  <c r="K203" i="83"/>
  <c r="J203" i="83"/>
  <c r="F203" i="83"/>
  <c r="E203" i="83"/>
  <c r="D203" i="83"/>
  <c r="C203" i="83"/>
  <c r="BF202" i="83"/>
  <c r="BE202" i="83"/>
  <c r="BB202" i="83"/>
  <c r="BD202" i="83"/>
  <c r="BA202" i="83"/>
  <c r="AZ202" i="83"/>
  <c r="AY202" i="83"/>
  <c r="AW202" i="83"/>
  <c r="AV202" i="83"/>
  <c r="AU202" i="83"/>
  <c r="AS202" i="83"/>
  <c r="AR202" i="83"/>
  <c r="AQ202" i="83"/>
  <c r="AO202" i="83"/>
  <c r="AN202" i="83"/>
  <c r="AM202" i="83"/>
  <c r="AL202" i="83"/>
  <c r="AK202" i="83"/>
  <c r="AJ202" i="83"/>
  <c r="AI202" i="83"/>
  <c r="AG202" i="83"/>
  <c r="AF202" i="83"/>
  <c r="AE202" i="83"/>
  <c r="AB202" i="83"/>
  <c r="AA202" i="83"/>
  <c r="Y202" i="83"/>
  <c r="X202" i="83"/>
  <c r="W202" i="83"/>
  <c r="V202" i="83"/>
  <c r="U202" i="83"/>
  <c r="R202" i="83"/>
  <c r="Q202" i="83"/>
  <c r="P202" i="83"/>
  <c r="M202" i="83"/>
  <c r="L202" i="83"/>
  <c r="K202" i="83"/>
  <c r="J202" i="83"/>
  <c r="F202" i="83"/>
  <c r="E202" i="83"/>
  <c r="D202" i="83"/>
  <c r="C202" i="83"/>
  <c r="BF201" i="83"/>
  <c r="BE201" i="83"/>
  <c r="BB201" i="83"/>
  <c r="BD201" i="83"/>
  <c r="BA201" i="83"/>
  <c r="AZ201" i="83"/>
  <c r="AY201" i="83"/>
  <c r="AW201" i="83"/>
  <c r="AV201" i="83"/>
  <c r="AU201" i="83"/>
  <c r="AS201" i="83"/>
  <c r="AR201" i="83"/>
  <c r="AQ201" i="83"/>
  <c r="AO201" i="83"/>
  <c r="AN201" i="83"/>
  <c r="AM201" i="83"/>
  <c r="AK201" i="83"/>
  <c r="AJ201" i="83"/>
  <c r="AI201" i="83"/>
  <c r="AG201" i="83"/>
  <c r="AF201" i="83"/>
  <c r="AE201" i="83"/>
  <c r="AB201" i="83"/>
  <c r="AA201" i="83"/>
  <c r="Y201" i="83"/>
  <c r="X201" i="83"/>
  <c r="W201" i="83"/>
  <c r="V201" i="83"/>
  <c r="U201" i="83"/>
  <c r="R201" i="83"/>
  <c r="Q201" i="83"/>
  <c r="P201" i="83"/>
  <c r="M201" i="83"/>
  <c r="L201" i="83"/>
  <c r="K201" i="83"/>
  <c r="F201" i="83"/>
  <c r="E201" i="83"/>
  <c r="D201" i="83"/>
  <c r="C201" i="83"/>
  <c r="BF200" i="83"/>
  <c r="BE200" i="83"/>
  <c r="BB200" i="83"/>
  <c r="BD200" i="83"/>
  <c r="BA200" i="83"/>
  <c r="AZ200" i="83"/>
  <c r="AY200" i="83"/>
  <c r="AW200" i="83"/>
  <c r="AV200" i="83"/>
  <c r="AU200" i="83"/>
  <c r="AS200" i="83"/>
  <c r="AR200" i="83"/>
  <c r="AQ200" i="83"/>
  <c r="AO200" i="83"/>
  <c r="AN200" i="83"/>
  <c r="AM200" i="83"/>
  <c r="AL200" i="83"/>
  <c r="AK200" i="83"/>
  <c r="AJ200" i="83"/>
  <c r="AI200" i="83"/>
  <c r="AG200" i="83"/>
  <c r="AF200" i="83"/>
  <c r="AE200" i="83"/>
  <c r="AB200" i="83"/>
  <c r="AA200" i="83"/>
  <c r="Y200" i="83"/>
  <c r="X200" i="83"/>
  <c r="W200" i="83"/>
  <c r="V200" i="83"/>
  <c r="U200" i="83"/>
  <c r="R200" i="83"/>
  <c r="Q200" i="83"/>
  <c r="P200" i="83"/>
  <c r="M200" i="83"/>
  <c r="K200" i="83"/>
  <c r="F200" i="83"/>
  <c r="E200" i="83"/>
  <c r="D200" i="83"/>
  <c r="C200" i="83"/>
  <c r="BF199" i="83"/>
  <c r="BE199" i="83"/>
  <c r="BB199" i="83"/>
  <c r="BD199" i="83"/>
  <c r="BA199" i="83"/>
  <c r="AZ199" i="83"/>
  <c r="AY199" i="83"/>
  <c r="AW199" i="83"/>
  <c r="AV199" i="83"/>
  <c r="AU199" i="83"/>
  <c r="AS199" i="83"/>
  <c r="AR199" i="83"/>
  <c r="AQ199" i="83"/>
  <c r="AO199" i="83"/>
  <c r="AN199" i="83"/>
  <c r="AM199" i="83"/>
  <c r="AK199" i="83"/>
  <c r="AJ199" i="83"/>
  <c r="AI199" i="83"/>
  <c r="AG199" i="83"/>
  <c r="AF199" i="83"/>
  <c r="AE199" i="83"/>
  <c r="AB199" i="83"/>
  <c r="AA199" i="83"/>
  <c r="Y199" i="83"/>
  <c r="X199" i="83"/>
  <c r="W199" i="83"/>
  <c r="V199" i="83"/>
  <c r="U199" i="83"/>
  <c r="R199" i="83"/>
  <c r="Q199" i="83"/>
  <c r="P199" i="83"/>
  <c r="M199" i="83"/>
  <c r="L199" i="83"/>
  <c r="K199" i="83"/>
  <c r="J199" i="83"/>
  <c r="F199" i="83"/>
  <c r="E199" i="83"/>
  <c r="D199" i="83"/>
  <c r="C199" i="83"/>
  <c r="BF198" i="83"/>
  <c r="BE198" i="83"/>
  <c r="BB198" i="83"/>
  <c r="BD198" i="83"/>
  <c r="BA198" i="83"/>
  <c r="AZ198" i="83"/>
  <c r="AY198" i="83"/>
  <c r="AW198" i="83"/>
  <c r="AV198" i="83"/>
  <c r="AU198" i="83"/>
  <c r="AS198" i="83"/>
  <c r="AR198" i="83"/>
  <c r="AQ198" i="83"/>
  <c r="AO198" i="83"/>
  <c r="AN198" i="83"/>
  <c r="AM198" i="83"/>
  <c r="AL198" i="83"/>
  <c r="AK198" i="83"/>
  <c r="AJ198" i="83"/>
  <c r="AI198" i="83"/>
  <c r="AG198" i="83"/>
  <c r="AF198" i="83"/>
  <c r="AE198" i="83"/>
  <c r="AB198" i="83"/>
  <c r="AA198" i="83"/>
  <c r="Y198" i="83"/>
  <c r="X198" i="83"/>
  <c r="W198" i="83"/>
  <c r="V198" i="83"/>
  <c r="U198" i="83"/>
  <c r="R198" i="83"/>
  <c r="Q198" i="83"/>
  <c r="P198" i="83"/>
  <c r="M198" i="83"/>
  <c r="L198" i="83"/>
  <c r="K198" i="83"/>
  <c r="F198" i="83"/>
  <c r="E198" i="83"/>
  <c r="D198" i="83"/>
  <c r="C198" i="83"/>
  <c r="BF197" i="83"/>
  <c r="BE197" i="83"/>
  <c r="BB197" i="83"/>
  <c r="BD197" i="83"/>
  <c r="BA197" i="83"/>
  <c r="AZ197" i="83"/>
  <c r="AY197" i="83"/>
  <c r="AW197" i="83"/>
  <c r="AV197" i="83"/>
  <c r="AU197" i="83"/>
  <c r="AS197" i="83"/>
  <c r="AR197" i="83"/>
  <c r="AQ197" i="83"/>
  <c r="AO197" i="83"/>
  <c r="AN197" i="83"/>
  <c r="AM197" i="83"/>
  <c r="AK197" i="83"/>
  <c r="AJ197" i="83"/>
  <c r="AI197" i="83"/>
  <c r="AG197" i="83"/>
  <c r="AF197" i="83"/>
  <c r="AE197" i="83"/>
  <c r="AB197" i="83"/>
  <c r="AA197" i="83"/>
  <c r="Y197" i="83"/>
  <c r="X197" i="83"/>
  <c r="W197" i="83"/>
  <c r="V197" i="83"/>
  <c r="U197" i="83"/>
  <c r="R197" i="83"/>
  <c r="Q197" i="83"/>
  <c r="P197" i="83"/>
  <c r="M197" i="83"/>
  <c r="L197" i="83"/>
  <c r="K197" i="83"/>
  <c r="F197" i="83"/>
  <c r="E197" i="83"/>
  <c r="D197" i="83"/>
  <c r="C197" i="83"/>
  <c r="BF196" i="83"/>
  <c r="BE196" i="83"/>
  <c r="BB196" i="83"/>
  <c r="BD196" i="83"/>
  <c r="BA196" i="83"/>
  <c r="AZ196" i="83"/>
  <c r="AY196" i="83"/>
  <c r="AW196" i="83"/>
  <c r="AV196" i="83"/>
  <c r="AU196" i="83"/>
  <c r="AS196" i="83"/>
  <c r="AR196" i="83"/>
  <c r="AQ196" i="83"/>
  <c r="AO196" i="83"/>
  <c r="AN196" i="83"/>
  <c r="AM196" i="83"/>
  <c r="AK196" i="83"/>
  <c r="AJ196" i="83"/>
  <c r="AI196" i="83"/>
  <c r="AG196" i="83"/>
  <c r="AF196" i="83"/>
  <c r="AE196" i="83"/>
  <c r="AB196" i="83"/>
  <c r="AA196" i="83"/>
  <c r="Z196" i="83"/>
  <c r="Y196" i="83"/>
  <c r="X196" i="83"/>
  <c r="W196" i="83"/>
  <c r="V196" i="83"/>
  <c r="U196" i="83"/>
  <c r="R196" i="83"/>
  <c r="Q196" i="83"/>
  <c r="P196" i="83"/>
  <c r="M196" i="83"/>
  <c r="K196" i="83"/>
  <c r="F196" i="83"/>
  <c r="E196" i="83"/>
  <c r="D196" i="83"/>
  <c r="C196" i="83"/>
  <c r="BF195" i="83"/>
  <c r="BE195" i="83"/>
  <c r="BB195" i="83"/>
  <c r="BD195" i="83"/>
  <c r="BA195" i="83"/>
  <c r="AZ195" i="83"/>
  <c r="AY195" i="83"/>
  <c r="AW195" i="83"/>
  <c r="AV195" i="83"/>
  <c r="AU195" i="83"/>
  <c r="AS195" i="83"/>
  <c r="AR195" i="83"/>
  <c r="AQ195" i="83"/>
  <c r="AO195" i="83"/>
  <c r="AN195" i="83"/>
  <c r="AM195" i="83"/>
  <c r="AK195" i="83"/>
  <c r="AJ195" i="83"/>
  <c r="AI195" i="83"/>
  <c r="AG195" i="83"/>
  <c r="AF195" i="83"/>
  <c r="AE195" i="83"/>
  <c r="AB195" i="83"/>
  <c r="AA195" i="83"/>
  <c r="Y195" i="83"/>
  <c r="X195" i="83"/>
  <c r="W195" i="83"/>
  <c r="V195" i="83"/>
  <c r="U195" i="83"/>
  <c r="R195" i="83"/>
  <c r="Q195" i="83"/>
  <c r="P195" i="83"/>
  <c r="M195" i="83"/>
  <c r="L195" i="83"/>
  <c r="K195" i="83"/>
  <c r="J195" i="83"/>
  <c r="F195" i="83"/>
  <c r="E195" i="83"/>
  <c r="D195" i="83"/>
  <c r="C195" i="83"/>
  <c r="BF194" i="83"/>
  <c r="BE194" i="83"/>
  <c r="BB194" i="83"/>
  <c r="BD194" i="83"/>
  <c r="BA194" i="83"/>
  <c r="AZ194" i="83"/>
  <c r="AY194" i="83"/>
  <c r="AW194" i="83"/>
  <c r="AV194" i="83"/>
  <c r="AU194" i="83"/>
  <c r="AS194" i="83"/>
  <c r="AR194" i="83"/>
  <c r="AQ194" i="83"/>
  <c r="AO194" i="83"/>
  <c r="AN194" i="83"/>
  <c r="AM194" i="83"/>
  <c r="AK194" i="83"/>
  <c r="AJ194" i="83"/>
  <c r="AI194" i="83"/>
  <c r="AG194" i="83"/>
  <c r="AF194" i="83"/>
  <c r="AE194" i="83"/>
  <c r="AB194" i="83"/>
  <c r="AA194" i="83"/>
  <c r="Y194" i="83"/>
  <c r="X194" i="83"/>
  <c r="W194" i="83"/>
  <c r="V194" i="83"/>
  <c r="U194" i="83"/>
  <c r="R194" i="83"/>
  <c r="Q194" i="83"/>
  <c r="P194" i="83"/>
  <c r="M194" i="83"/>
  <c r="K194" i="83"/>
  <c r="J194" i="83"/>
  <c r="F194" i="83"/>
  <c r="E194" i="83"/>
  <c r="D194" i="83"/>
  <c r="C194" i="83"/>
  <c r="BF193" i="83"/>
  <c r="BE193" i="83"/>
  <c r="BB193" i="83"/>
  <c r="BD193" i="83"/>
  <c r="BA193" i="83"/>
  <c r="AZ193" i="83"/>
  <c r="AY193" i="83"/>
  <c r="AW193" i="83"/>
  <c r="AV193" i="83"/>
  <c r="AX193" i="83" s="1"/>
  <c r="AU193" i="83"/>
  <c r="AS193" i="83"/>
  <c r="AR193" i="83"/>
  <c r="AQ193" i="83"/>
  <c r="AO193" i="83"/>
  <c r="AN193" i="83"/>
  <c r="AM193" i="83"/>
  <c r="AK193" i="83"/>
  <c r="AJ193" i="83"/>
  <c r="AI193" i="83"/>
  <c r="AG193" i="83"/>
  <c r="AF193" i="83"/>
  <c r="AE193" i="83"/>
  <c r="AB193" i="83"/>
  <c r="AA193" i="83"/>
  <c r="Y193" i="83"/>
  <c r="X193" i="83"/>
  <c r="W193" i="83"/>
  <c r="V193" i="83"/>
  <c r="U193" i="83"/>
  <c r="R193" i="83"/>
  <c r="Q193" i="83"/>
  <c r="P193" i="83"/>
  <c r="M193" i="83"/>
  <c r="L193" i="83"/>
  <c r="K193" i="83"/>
  <c r="F193" i="83"/>
  <c r="E193" i="83"/>
  <c r="D193" i="83"/>
  <c r="C193" i="83"/>
  <c r="BF192" i="83"/>
  <c r="BE192" i="83"/>
  <c r="BB192" i="83"/>
  <c r="BD192" i="83"/>
  <c r="BA192" i="83"/>
  <c r="AZ192" i="83"/>
  <c r="AY192" i="83"/>
  <c r="AW192" i="83"/>
  <c r="AV192" i="83"/>
  <c r="AU192" i="83"/>
  <c r="AS192" i="83"/>
  <c r="AR192" i="83"/>
  <c r="AQ192" i="83"/>
  <c r="AO192" i="83"/>
  <c r="AN192" i="83"/>
  <c r="AM192" i="83"/>
  <c r="AL192" i="83"/>
  <c r="AK192" i="83"/>
  <c r="AJ192" i="83"/>
  <c r="AI192" i="83"/>
  <c r="AG192" i="83"/>
  <c r="AF192" i="83"/>
  <c r="AE192" i="83"/>
  <c r="AB192" i="83"/>
  <c r="AA192" i="83"/>
  <c r="Z192" i="83"/>
  <c r="Y192" i="83"/>
  <c r="X192" i="83"/>
  <c r="W192" i="83"/>
  <c r="V192" i="83"/>
  <c r="U192" i="83"/>
  <c r="R192" i="83"/>
  <c r="Q192" i="83"/>
  <c r="P192" i="83"/>
  <c r="M192" i="83"/>
  <c r="K192" i="83"/>
  <c r="F192" i="83"/>
  <c r="E192" i="83"/>
  <c r="D192" i="83"/>
  <c r="C192" i="83"/>
  <c r="BF191" i="83"/>
  <c r="BE191" i="83"/>
  <c r="BB191" i="83"/>
  <c r="BD191" i="83"/>
  <c r="BA191" i="83"/>
  <c r="AZ191" i="83"/>
  <c r="AY191" i="83"/>
  <c r="AW191" i="83"/>
  <c r="AV191" i="83"/>
  <c r="AU191" i="83"/>
  <c r="AS191" i="83"/>
  <c r="AR191" i="83"/>
  <c r="AQ191" i="83"/>
  <c r="AO191" i="83"/>
  <c r="AN191" i="83"/>
  <c r="AM191" i="83"/>
  <c r="AK191" i="83"/>
  <c r="AJ191" i="83"/>
  <c r="AI191" i="83"/>
  <c r="AG191" i="83"/>
  <c r="AF191" i="83"/>
  <c r="AE191" i="83"/>
  <c r="AB191" i="83"/>
  <c r="AA191" i="83"/>
  <c r="Y191" i="83"/>
  <c r="X191" i="83"/>
  <c r="W191" i="83"/>
  <c r="V191" i="83"/>
  <c r="U191" i="83"/>
  <c r="R191" i="83"/>
  <c r="Q191" i="83"/>
  <c r="P191" i="83"/>
  <c r="M191" i="83"/>
  <c r="L191" i="83"/>
  <c r="K191" i="83"/>
  <c r="J191" i="83"/>
  <c r="F191" i="83"/>
  <c r="E191" i="83"/>
  <c r="D191" i="83"/>
  <c r="C191" i="83"/>
  <c r="BF190" i="83"/>
  <c r="BE190" i="83"/>
  <c r="BB190" i="83"/>
  <c r="BD190" i="83"/>
  <c r="BA190" i="83"/>
  <c r="AZ190" i="83"/>
  <c r="AY190" i="83"/>
  <c r="AW190" i="83"/>
  <c r="AV190" i="83"/>
  <c r="AU190" i="83"/>
  <c r="AS190" i="83"/>
  <c r="AR190" i="83"/>
  <c r="AQ190" i="83"/>
  <c r="AO190" i="83"/>
  <c r="AN190" i="83"/>
  <c r="AM190" i="83"/>
  <c r="AL190" i="83"/>
  <c r="AK190" i="83"/>
  <c r="AJ190" i="83"/>
  <c r="AI190" i="83"/>
  <c r="AG190" i="83"/>
  <c r="AF190" i="83"/>
  <c r="AE190" i="83"/>
  <c r="AB190" i="83"/>
  <c r="AA190" i="83"/>
  <c r="Y190" i="83"/>
  <c r="X190" i="83"/>
  <c r="W190" i="83"/>
  <c r="V190" i="83"/>
  <c r="U190" i="83"/>
  <c r="R190" i="83"/>
  <c r="Q190" i="83"/>
  <c r="P190" i="83"/>
  <c r="M190" i="83"/>
  <c r="L190" i="83"/>
  <c r="K190" i="83"/>
  <c r="J190" i="83"/>
  <c r="F190" i="83"/>
  <c r="E190" i="83"/>
  <c r="D190" i="83"/>
  <c r="C190" i="83"/>
  <c r="BF189" i="83"/>
  <c r="BE189" i="83"/>
  <c r="BB189" i="83"/>
  <c r="BD189" i="83"/>
  <c r="BA189" i="83"/>
  <c r="AZ189" i="83"/>
  <c r="AY189" i="83"/>
  <c r="AW189" i="83"/>
  <c r="AV189" i="83"/>
  <c r="AU189" i="83"/>
  <c r="AS189" i="83"/>
  <c r="AR189" i="83"/>
  <c r="AQ189" i="83"/>
  <c r="AO189" i="83"/>
  <c r="AN189" i="83"/>
  <c r="AM189" i="83"/>
  <c r="AK189" i="83"/>
  <c r="AJ189" i="83"/>
  <c r="AI189" i="83"/>
  <c r="AG189" i="83"/>
  <c r="AF189" i="83"/>
  <c r="AE189" i="83"/>
  <c r="AB189" i="83"/>
  <c r="AA189" i="83"/>
  <c r="Z189" i="83"/>
  <c r="Y189" i="83"/>
  <c r="X189" i="83"/>
  <c r="W189" i="83"/>
  <c r="V189" i="83"/>
  <c r="U189" i="83"/>
  <c r="R189" i="83"/>
  <c r="Q189" i="83"/>
  <c r="P189" i="83"/>
  <c r="M189" i="83"/>
  <c r="L189" i="83"/>
  <c r="K189" i="83"/>
  <c r="F189" i="83"/>
  <c r="E189" i="83"/>
  <c r="D189" i="83"/>
  <c r="C189" i="83"/>
  <c r="BF188" i="83"/>
  <c r="BE188" i="83"/>
  <c r="BB188" i="83"/>
  <c r="BD188" i="83"/>
  <c r="BA188" i="83"/>
  <c r="AZ188" i="83"/>
  <c r="AY188" i="83"/>
  <c r="AW188" i="83"/>
  <c r="AV188" i="83"/>
  <c r="AU188" i="83"/>
  <c r="AS188" i="83"/>
  <c r="AR188" i="83"/>
  <c r="AQ188" i="83"/>
  <c r="AO188" i="83"/>
  <c r="AN188" i="83"/>
  <c r="AM188" i="83"/>
  <c r="AK188" i="83"/>
  <c r="AJ188" i="83"/>
  <c r="AI188" i="83"/>
  <c r="AG188" i="83"/>
  <c r="AF188" i="83"/>
  <c r="AE188" i="83"/>
  <c r="AB188" i="83"/>
  <c r="AA188" i="83"/>
  <c r="Y188" i="83"/>
  <c r="X188" i="83"/>
  <c r="W188" i="83"/>
  <c r="V188" i="83"/>
  <c r="U188" i="83"/>
  <c r="R188" i="83"/>
  <c r="Q188" i="83"/>
  <c r="P188" i="83"/>
  <c r="M188" i="83"/>
  <c r="K188" i="83"/>
  <c r="F188" i="83"/>
  <c r="E188" i="83"/>
  <c r="D188" i="83"/>
  <c r="C188" i="83"/>
  <c r="BF187" i="83"/>
  <c r="BE187" i="83"/>
  <c r="BB187" i="83"/>
  <c r="BD187" i="83"/>
  <c r="BA187" i="83"/>
  <c r="AZ187" i="83"/>
  <c r="AY187" i="83"/>
  <c r="AW187" i="83"/>
  <c r="AV187" i="83"/>
  <c r="AU187" i="83"/>
  <c r="AS187" i="83"/>
  <c r="AR187" i="83"/>
  <c r="AQ187" i="83"/>
  <c r="AP187" i="83"/>
  <c r="AO187" i="83"/>
  <c r="AN187" i="83"/>
  <c r="AM187" i="83"/>
  <c r="AK187" i="83"/>
  <c r="AJ187" i="83"/>
  <c r="AI187" i="83"/>
  <c r="AG187" i="83"/>
  <c r="AF187" i="83"/>
  <c r="AE187" i="83"/>
  <c r="AB187" i="83"/>
  <c r="AA187" i="83"/>
  <c r="Y187" i="83"/>
  <c r="X187" i="83"/>
  <c r="W187" i="83"/>
  <c r="V187" i="83"/>
  <c r="U187" i="83"/>
  <c r="R187" i="83"/>
  <c r="Q187" i="83"/>
  <c r="P187" i="83"/>
  <c r="M187" i="83"/>
  <c r="L187" i="83"/>
  <c r="K187" i="83"/>
  <c r="J187" i="83"/>
  <c r="G187" i="83"/>
  <c r="F187" i="83"/>
  <c r="E187" i="83"/>
  <c r="D187" i="83"/>
  <c r="C187" i="83"/>
  <c r="BF186" i="83"/>
  <c r="BE186" i="83"/>
  <c r="BB186" i="83"/>
  <c r="BD186" i="83"/>
  <c r="BA186" i="83"/>
  <c r="AZ186" i="83"/>
  <c r="AY186" i="83"/>
  <c r="AW186" i="83"/>
  <c r="AV186" i="83"/>
  <c r="AU186" i="83"/>
  <c r="AS186" i="83"/>
  <c r="AR186" i="83"/>
  <c r="AQ186" i="83"/>
  <c r="AO186" i="83"/>
  <c r="AN186" i="83"/>
  <c r="AM186" i="83"/>
  <c r="AL186" i="83"/>
  <c r="AK186" i="83"/>
  <c r="AJ186" i="83"/>
  <c r="AI186" i="83"/>
  <c r="AG186" i="83"/>
  <c r="AF186" i="83"/>
  <c r="AE186" i="83"/>
  <c r="AB186" i="83"/>
  <c r="AA186" i="83"/>
  <c r="Y186" i="83"/>
  <c r="X186" i="83"/>
  <c r="W186" i="83"/>
  <c r="V186" i="83"/>
  <c r="U186" i="83"/>
  <c r="R186" i="83"/>
  <c r="Q186" i="83"/>
  <c r="P186" i="83"/>
  <c r="M186" i="83"/>
  <c r="L186" i="83"/>
  <c r="K186" i="83"/>
  <c r="F186" i="83"/>
  <c r="E186" i="83"/>
  <c r="D186" i="83"/>
  <c r="C186" i="83"/>
  <c r="BF185" i="83"/>
  <c r="BE185" i="83"/>
  <c r="BB185" i="83"/>
  <c r="BD185" i="83"/>
  <c r="BA185" i="83"/>
  <c r="AZ185" i="83"/>
  <c r="AY185" i="83"/>
  <c r="AW185" i="83"/>
  <c r="AV185" i="83"/>
  <c r="AU185" i="83"/>
  <c r="AX185" i="83" s="1"/>
  <c r="AS185" i="83"/>
  <c r="AR185" i="83"/>
  <c r="AQ185" i="83"/>
  <c r="AO185" i="83"/>
  <c r="AN185" i="83"/>
  <c r="AM185" i="83"/>
  <c r="AK185" i="83"/>
  <c r="AJ185" i="83"/>
  <c r="AI185" i="83"/>
  <c r="AG185" i="83"/>
  <c r="AF185" i="83"/>
  <c r="AE185" i="83"/>
  <c r="AB185" i="83"/>
  <c r="AA185" i="83"/>
  <c r="Y185" i="83"/>
  <c r="X185" i="83"/>
  <c r="W185" i="83"/>
  <c r="V185" i="83"/>
  <c r="U185" i="83"/>
  <c r="R185" i="83"/>
  <c r="Q185" i="83"/>
  <c r="P185" i="83"/>
  <c r="M185" i="83"/>
  <c r="L185" i="83"/>
  <c r="K185" i="83"/>
  <c r="F185" i="83"/>
  <c r="E185" i="83"/>
  <c r="D185" i="83"/>
  <c r="C185" i="83"/>
  <c r="BF184" i="83"/>
  <c r="BE184" i="83"/>
  <c r="BB184" i="83"/>
  <c r="BD184" i="83"/>
  <c r="BA184" i="83"/>
  <c r="AZ184" i="83"/>
  <c r="AY184" i="83"/>
  <c r="AW184" i="83"/>
  <c r="AV184" i="83"/>
  <c r="AU184" i="83"/>
  <c r="AS184" i="83"/>
  <c r="AR184" i="83"/>
  <c r="AQ184" i="83"/>
  <c r="AO184" i="83"/>
  <c r="AN184" i="83"/>
  <c r="AM184" i="83"/>
  <c r="AL184" i="83"/>
  <c r="AK184" i="83"/>
  <c r="AJ184" i="83"/>
  <c r="AI184" i="83"/>
  <c r="AG184" i="83"/>
  <c r="AF184" i="83"/>
  <c r="AE184" i="83"/>
  <c r="AB184" i="83"/>
  <c r="AA184" i="83"/>
  <c r="Y184" i="83"/>
  <c r="X184" i="83"/>
  <c r="W184" i="83"/>
  <c r="V184" i="83"/>
  <c r="U184" i="83"/>
  <c r="R184" i="83"/>
  <c r="Q184" i="83"/>
  <c r="P184" i="83"/>
  <c r="M184" i="83"/>
  <c r="K184" i="83"/>
  <c r="F184" i="83"/>
  <c r="E184" i="83"/>
  <c r="D184" i="83"/>
  <c r="C184" i="83"/>
  <c r="BF183" i="83"/>
  <c r="BE183" i="83"/>
  <c r="BB183" i="83"/>
  <c r="BD183" i="83"/>
  <c r="BA183" i="83"/>
  <c r="AZ183" i="83"/>
  <c r="AY183" i="83"/>
  <c r="AW183" i="83"/>
  <c r="AV183" i="83"/>
  <c r="AU183" i="83"/>
  <c r="AS183" i="83"/>
  <c r="AR183" i="83"/>
  <c r="AQ183" i="83"/>
  <c r="AO183" i="83"/>
  <c r="AN183" i="83"/>
  <c r="AM183" i="83"/>
  <c r="AK183" i="83"/>
  <c r="AJ183" i="83"/>
  <c r="AI183" i="83"/>
  <c r="AG183" i="83"/>
  <c r="AF183" i="83"/>
  <c r="AE183" i="83"/>
  <c r="AB183" i="83"/>
  <c r="AA183" i="83"/>
  <c r="Z183" i="83"/>
  <c r="Y183" i="83"/>
  <c r="X183" i="83"/>
  <c r="W183" i="83"/>
  <c r="V183" i="83"/>
  <c r="U183" i="83"/>
  <c r="R183" i="83"/>
  <c r="Q183" i="83"/>
  <c r="P183" i="83"/>
  <c r="M183" i="83"/>
  <c r="L183" i="83"/>
  <c r="K183" i="83"/>
  <c r="J183" i="83"/>
  <c r="G183" i="83"/>
  <c r="F183" i="83"/>
  <c r="E183" i="83"/>
  <c r="D183" i="83"/>
  <c r="C183" i="83"/>
  <c r="BF182" i="83"/>
  <c r="BE182" i="83"/>
  <c r="BB182" i="83"/>
  <c r="BD182" i="83"/>
  <c r="BA182" i="83"/>
  <c r="AZ182" i="83"/>
  <c r="AY182" i="83"/>
  <c r="AW182" i="83"/>
  <c r="AV182" i="83"/>
  <c r="AU182" i="83"/>
  <c r="AS182" i="83"/>
  <c r="AR182" i="83"/>
  <c r="AQ182" i="83"/>
  <c r="AO182" i="83"/>
  <c r="AN182" i="83"/>
  <c r="AM182" i="83"/>
  <c r="AK182" i="83"/>
  <c r="AJ182" i="83"/>
  <c r="AI182" i="83"/>
  <c r="AG182" i="83"/>
  <c r="AF182" i="83"/>
  <c r="AE182" i="83"/>
  <c r="AB182" i="83"/>
  <c r="AA182" i="83"/>
  <c r="Y182" i="83"/>
  <c r="X182" i="83"/>
  <c r="W182" i="83"/>
  <c r="V182" i="83"/>
  <c r="U182" i="83"/>
  <c r="R182" i="83"/>
  <c r="Q182" i="83"/>
  <c r="P182" i="83"/>
  <c r="M182" i="83"/>
  <c r="L182" i="83"/>
  <c r="K182" i="83"/>
  <c r="G182" i="83"/>
  <c r="F182" i="83"/>
  <c r="E182" i="83"/>
  <c r="D182" i="83"/>
  <c r="C182" i="83"/>
  <c r="BF181" i="83"/>
  <c r="BE181" i="83"/>
  <c r="BB181" i="83"/>
  <c r="BD181" i="83"/>
  <c r="BA181" i="83"/>
  <c r="AZ181" i="83"/>
  <c r="AY181" i="83"/>
  <c r="AW181" i="83"/>
  <c r="AV181" i="83"/>
  <c r="AU181" i="83"/>
  <c r="AS181" i="83"/>
  <c r="AR181" i="83"/>
  <c r="AQ181" i="83"/>
  <c r="AO181" i="83"/>
  <c r="AN181" i="83"/>
  <c r="AM181" i="83"/>
  <c r="AK181" i="83"/>
  <c r="AJ181" i="83"/>
  <c r="AI181" i="83"/>
  <c r="AG181" i="83"/>
  <c r="AF181" i="83"/>
  <c r="AE181" i="83"/>
  <c r="AB181" i="83"/>
  <c r="AA181" i="83"/>
  <c r="Y181" i="83"/>
  <c r="X181" i="83"/>
  <c r="W181" i="83"/>
  <c r="V181" i="83"/>
  <c r="U181" i="83"/>
  <c r="R181" i="83"/>
  <c r="Q181" i="83"/>
  <c r="P181" i="83"/>
  <c r="M181" i="83"/>
  <c r="L181" i="83"/>
  <c r="K181" i="83"/>
  <c r="F181" i="83"/>
  <c r="E181" i="83"/>
  <c r="D181" i="83"/>
  <c r="C181" i="83"/>
  <c r="BF180" i="83"/>
  <c r="BE180" i="83"/>
  <c r="BB180" i="83"/>
  <c r="BD180" i="83"/>
  <c r="BA180" i="83"/>
  <c r="AZ180" i="83"/>
  <c r="AY180" i="83"/>
  <c r="AW180" i="83"/>
  <c r="AV180" i="83"/>
  <c r="AU180" i="83"/>
  <c r="AS180" i="83"/>
  <c r="AR180" i="83"/>
  <c r="AQ180" i="83"/>
  <c r="AP180" i="83"/>
  <c r="AO180" i="83"/>
  <c r="AN180" i="83"/>
  <c r="AM180" i="83"/>
  <c r="AK180" i="83"/>
  <c r="AJ180" i="83"/>
  <c r="AI180" i="83"/>
  <c r="AG180" i="83"/>
  <c r="AF180" i="83"/>
  <c r="AE180" i="83"/>
  <c r="AB180" i="83"/>
  <c r="AA180" i="83"/>
  <c r="Y180" i="83"/>
  <c r="X180" i="83"/>
  <c r="W180" i="83"/>
  <c r="V180" i="83"/>
  <c r="U180" i="83"/>
  <c r="R180" i="83"/>
  <c r="Q180" i="83"/>
  <c r="P180" i="83"/>
  <c r="M180" i="83"/>
  <c r="K180" i="83"/>
  <c r="F180" i="83"/>
  <c r="E180" i="83"/>
  <c r="D180" i="83"/>
  <c r="C180" i="83"/>
  <c r="BF179" i="83"/>
  <c r="BE179" i="83"/>
  <c r="BB179" i="83"/>
  <c r="BD179" i="83"/>
  <c r="BA179" i="83"/>
  <c r="AZ179" i="83"/>
  <c r="AY179" i="83"/>
  <c r="AW179" i="83"/>
  <c r="AV179" i="83"/>
  <c r="AU179" i="83"/>
  <c r="AS179" i="83"/>
  <c r="AR179" i="83"/>
  <c r="AQ179" i="83"/>
  <c r="AO179" i="83"/>
  <c r="AN179" i="83"/>
  <c r="AM179" i="83"/>
  <c r="AK179" i="83"/>
  <c r="AJ179" i="83"/>
  <c r="AI179" i="83"/>
  <c r="AH179" i="83"/>
  <c r="AG179" i="83"/>
  <c r="AF179" i="83"/>
  <c r="AE179" i="83"/>
  <c r="AB179" i="83"/>
  <c r="AA179" i="83"/>
  <c r="Z179" i="83"/>
  <c r="Y179" i="83"/>
  <c r="X179" i="83"/>
  <c r="W179" i="83"/>
  <c r="V179" i="83"/>
  <c r="U179" i="83"/>
  <c r="R179" i="83"/>
  <c r="Q179" i="83"/>
  <c r="P179" i="83"/>
  <c r="M179" i="83"/>
  <c r="L179" i="83"/>
  <c r="K179" i="83"/>
  <c r="J179" i="83"/>
  <c r="F179" i="83"/>
  <c r="E179" i="83"/>
  <c r="D179" i="83"/>
  <c r="C179" i="83"/>
  <c r="BF178" i="83"/>
  <c r="BE178" i="83"/>
  <c r="BB178" i="83"/>
  <c r="BD178" i="83"/>
  <c r="BA178" i="83"/>
  <c r="AZ178" i="83"/>
  <c r="AY178" i="83"/>
  <c r="AW178" i="83"/>
  <c r="AV178" i="83"/>
  <c r="AU178" i="83"/>
  <c r="AS178" i="83"/>
  <c r="AR178" i="83"/>
  <c r="AQ178" i="83"/>
  <c r="AO178" i="83"/>
  <c r="AN178" i="83"/>
  <c r="AM178" i="83"/>
  <c r="AK178" i="83"/>
  <c r="AJ178" i="83"/>
  <c r="AI178" i="83"/>
  <c r="AG178" i="83"/>
  <c r="AF178" i="83"/>
  <c r="AE178" i="83"/>
  <c r="AB178" i="83"/>
  <c r="AA178" i="83"/>
  <c r="Y178" i="83"/>
  <c r="X178" i="83"/>
  <c r="W178" i="83"/>
  <c r="V178" i="83"/>
  <c r="U178" i="83"/>
  <c r="R178" i="83"/>
  <c r="Q178" i="83"/>
  <c r="P178" i="83"/>
  <c r="M178" i="83"/>
  <c r="L178" i="83"/>
  <c r="K178" i="83"/>
  <c r="J178" i="83"/>
  <c r="G178" i="83"/>
  <c r="F178" i="83"/>
  <c r="E178" i="83"/>
  <c r="D178" i="83"/>
  <c r="C178" i="83"/>
  <c r="BF177" i="83"/>
  <c r="BE177" i="83"/>
  <c r="BB177" i="83"/>
  <c r="BD177" i="83"/>
  <c r="BA177" i="83"/>
  <c r="AZ177" i="83"/>
  <c r="AY177" i="83"/>
  <c r="AW177" i="83"/>
  <c r="AV177" i="83"/>
  <c r="AU177" i="83"/>
  <c r="AS177" i="83"/>
  <c r="AR177" i="83"/>
  <c r="AQ177" i="83"/>
  <c r="AT177" i="83" s="1"/>
  <c r="AP177" i="83"/>
  <c r="AO177" i="83"/>
  <c r="AN177" i="83"/>
  <c r="AM177" i="83"/>
  <c r="AK177" i="83"/>
  <c r="AJ177" i="83"/>
  <c r="AI177" i="83"/>
  <c r="AG177" i="83"/>
  <c r="AF177" i="83"/>
  <c r="AE177" i="83"/>
  <c r="AB177" i="83"/>
  <c r="AA177" i="83"/>
  <c r="Z177" i="83"/>
  <c r="Y177" i="83"/>
  <c r="X177" i="83"/>
  <c r="W177" i="83"/>
  <c r="V177" i="83"/>
  <c r="U177" i="83"/>
  <c r="R177" i="83"/>
  <c r="Q177" i="83"/>
  <c r="P177" i="83"/>
  <c r="M177" i="83"/>
  <c r="L177" i="83"/>
  <c r="K177" i="83"/>
  <c r="F177" i="83"/>
  <c r="E177" i="83"/>
  <c r="D177" i="83"/>
  <c r="C177" i="83"/>
  <c r="BF176" i="83"/>
  <c r="BE176" i="83"/>
  <c r="BB176" i="83"/>
  <c r="BD176" i="83"/>
  <c r="BA176" i="83"/>
  <c r="AZ176" i="83"/>
  <c r="AY176" i="83"/>
  <c r="AW176" i="83"/>
  <c r="AV176" i="83"/>
  <c r="AU176" i="83"/>
  <c r="AS176" i="83"/>
  <c r="AR176" i="83"/>
  <c r="AQ176" i="83"/>
  <c r="AO176" i="83"/>
  <c r="AN176" i="83"/>
  <c r="AM176" i="83"/>
  <c r="AK176" i="83"/>
  <c r="AJ176" i="83"/>
  <c r="AI176" i="83"/>
  <c r="AG176" i="83"/>
  <c r="AF176" i="83"/>
  <c r="AE176" i="83"/>
  <c r="AB176" i="83"/>
  <c r="AA176" i="83"/>
  <c r="Y176" i="83"/>
  <c r="X176" i="83"/>
  <c r="W176" i="83"/>
  <c r="V176" i="83"/>
  <c r="U176" i="83"/>
  <c r="R176" i="83"/>
  <c r="Q176" i="83"/>
  <c r="P176" i="83"/>
  <c r="M176" i="83"/>
  <c r="K176" i="83"/>
  <c r="F176" i="83"/>
  <c r="E176" i="83"/>
  <c r="D176" i="83"/>
  <c r="C176" i="83"/>
  <c r="BF175" i="83"/>
  <c r="BE175" i="83"/>
  <c r="BB175" i="83"/>
  <c r="BD175" i="83"/>
  <c r="BA175" i="83"/>
  <c r="AZ175" i="83"/>
  <c r="AY175" i="83"/>
  <c r="AW175" i="83"/>
  <c r="AV175" i="83"/>
  <c r="AU175" i="83"/>
  <c r="AS175" i="83"/>
  <c r="AR175" i="83"/>
  <c r="AQ175" i="83"/>
  <c r="AO175" i="83"/>
  <c r="AN175" i="83"/>
  <c r="AM175" i="83"/>
  <c r="AK175" i="83"/>
  <c r="AJ175" i="83"/>
  <c r="AI175" i="83"/>
  <c r="AH175" i="83"/>
  <c r="AG175" i="83"/>
  <c r="AF175" i="83"/>
  <c r="AE175" i="83"/>
  <c r="AB175" i="83"/>
  <c r="AA175" i="83"/>
  <c r="Y175" i="83"/>
  <c r="X175" i="83"/>
  <c r="W175" i="83"/>
  <c r="V175" i="83"/>
  <c r="U175" i="83"/>
  <c r="R175" i="83"/>
  <c r="Q175" i="83"/>
  <c r="P175" i="83"/>
  <c r="M175" i="83"/>
  <c r="L175" i="83"/>
  <c r="K175" i="83"/>
  <c r="G175" i="83"/>
  <c r="F175" i="83"/>
  <c r="E175" i="83"/>
  <c r="D175" i="83"/>
  <c r="C175" i="83"/>
  <c r="BF174" i="83"/>
  <c r="BE174" i="83"/>
  <c r="BB174" i="83"/>
  <c r="BD174" i="83"/>
  <c r="BA174" i="83"/>
  <c r="AZ174" i="83"/>
  <c r="AY174" i="83"/>
  <c r="AW174" i="83"/>
  <c r="AV174" i="83"/>
  <c r="AU174" i="83"/>
  <c r="AS174" i="83"/>
  <c r="AR174" i="83"/>
  <c r="AQ174" i="83"/>
  <c r="AO174" i="83"/>
  <c r="AN174" i="83"/>
  <c r="AM174" i="83"/>
  <c r="AK174" i="83"/>
  <c r="AJ174" i="83"/>
  <c r="AI174" i="83"/>
  <c r="AG174" i="83"/>
  <c r="AF174" i="83"/>
  <c r="AE174" i="83"/>
  <c r="AB174" i="83"/>
  <c r="AA174" i="83"/>
  <c r="Z174" i="83"/>
  <c r="Y174" i="83"/>
  <c r="X174" i="83"/>
  <c r="W174" i="83"/>
  <c r="V174" i="83"/>
  <c r="U174" i="83"/>
  <c r="R174" i="83"/>
  <c r="Q174" i="83"/>
  <c r="P174" i="83"/>
  <c r="M174" i="83"/>
  <c r="L174" i="83"/>
  <c r="K174" i="83"/>
  <c r="J174" i="83"/>
  <c r="F174" i="83"/>
  <c r="E174" i="83"/>
  <c r="D174" i="83"/>
  <c r="C174" i="83"/>
  <c r="BF173" i="83"/>
  <c r="BE173" i="83"/>
  <c r="BB173" i="83"/>
  <c r="BD173" i="83"/>
  <c r="BA173" i="83"/>
  <c r="AZ173" i="83"/>
  <c r="AY173" i="83"/>
  <c r="AW173" i="83"/>
  <c r="AV173" i="83"/>
  <c r="AU173" i="83"/>
  <c r="AS173" i="83"/>
  <c r="AR173" i="83"/>
  <c r="AQ173" i="83"/>
  <c r="AO173" i="83"/>
  <c r="AN173" i="83"/>
  <c r="AM173" i="83"/>
  <c r="AK173" i="83"/>
  <c r="AJ173" i="83"/>
  <c r="AI173" i="83"/>
  <c r="AG173" i="83"/>
  <c r="AF173" i="83"/>
  <c r="AE173" i="83"/>
  <c r="AB173" i="83"/>
  <c r="AA173" i="83"/>
  <c r="Y173" i="83"/>
  <c r="X173" i="83"/>
  <c r="W173" i="83"/>
  <c r="V173" i="83"/>
  <c r="U173" i="83"/>
  <c r="R173" i="83"/>
  <c r="Q173" i="83"/>
  <c r="P173" i="83"/>
  <c r="M173" i="83"/>
  <c r="L173" i="83"/>
  <c r="K173" i="83"/>
  <c r="G173" i="83"/>
  <c r="F173" i="83"/>
  <c r="E173" i="83"/>
  <c r="D173" i="83"/>
  <c r="C173" i="83"/>
  <c r="BF172" i="83"/>
  <c r="BE172" i="83"/>
  <c r="BB172" i="83"/>
  <c r="BD172" i="83"/>
  <c r="BA172" i="83"/>
  <c r="AZ172" i="83"/>
  <c r="AY172" i="83"/>
  <c r="AW172" i="83"/>
  <c r="AV172" i="83"/>
  <c r="AU172" i="83"/>
  <c r="AS172" i="83"/>
  <c r="AR172" i="83"/>
  <c r="AQ172" i="83"/>
  <c r="AO172" i="83"/>
  <c r="AN172" i="83"/>
  <c r="AM172" i="83"/>
  <c r="AK172" i="83"/>
  <c r="AJ172" i="83"/>
  <c r="AI172" i="83"/>
  <c r="AG172" i="83"/>
  <c r="AF172" i="83"/>
  <c r="AE172" i="83"/>
  <c r="AB172" i="83"/>
  <c r="AA172" i="83"/>
  <c r="Z172" i="83"/>
  <c r="Y172" i="83"/>
  <c r="X172" i="83"/>
  <c r="W172" i="83"/>
  <c r="V172" i="83"/>
  <c r="U172" i="83"/>
  <c r="R172" i="83"/>
  <c r="Q172" i="83"/>
  <c r="P172" i="83"/>
  <c r="M172" i="83"/>
  <c r="K172" i="83"/>
  <c r="F172" i="83"/>
  <c r="E172" i="83"/>
  <c r="D172" i="83"/>
  <c r="C172" i="83"/>
  <c r="BF171" i="83"/>
  <c r="BE171" i="83"/>
  <c r="BB171" i="83"/>
  <c r="BD171" i="83"/>
  <c r="BA171" i="83"/>
  <c r="AZ171" i="83"/>
  <c r="AY171" i="83"/>
  <c r="AW171" i="83"/>
  <c r="AV171" i="83"/>
  <c r="AU171" i="83"/>
  <c r="AS171" i="83"/>
  <c r="AR171" i="83"/>
  <c r="AQ171" i="83"/>
  <c r="AO171" i="83"/>
  <c r="AN171" i="83"/>
  <c r="AM171" i="83"/>
  <c r="AK171" i="83"/>
  <c r="AJ171" i="83"/>
  <c r="AI171" i="83"/>
  <c r="AG171" i="83"/>
  <c r="AF171" i="83"/>
  <c r="AE171" i="83"/>
  <c r="AB171" i="83"/>
  <c r="AA171" i="83"/>
  <c r="Y171" i="83"/>
  <c r="X171" i="83"/>
  <c r="W171" i="83"/>
  <c r="V171" i="83"/>
  <c r="U171" i="83"/>
  <c r="R171" i="83"/>
  <c r="Q171" i="83"/>
  <c r="P171" i="83"/>
  <c r="M171" i="83"/>
  <c r="L171" i="83"/>
  <c r="K171" i="83"/>
  <c r="J171" i="83"/>
  <c r="F171" i="83"/>
  <c r="E171" i="83"/>
  <c r="D171" i="83"/>
  <c r="C171" i="83"/>
  <c r="BF170" i="83"/>
  <c r="BE170" i="83"/>
  <c r="BB170" i="83"/>
  <c r="BD170" i="83"/>
  <c r="BA170" i="83"/>
  <c r="AZ170" i="83"/>
  <c r="AY170" i="83"/>
  <c r="AW170" i="83"/>
  <c r="AV170" i="83"/>
  <c r="AU170" i="83"/>
  <c r="AS170" i="83"/>
  <c r="AR170" i="83"/>
  <c r="AQ170" i="83"/>
  <c r="AO170" i="83"/>
  <c r="AN170" i="83"/>
  <c r="AM170" i="83"/>
  <c r="AK170" i="83"/>
  <c r="AJ170" i="83"/>
  <c r="AI170" i="83"/>
  <c r="AG170" i="83"/>
  <c r="AF170" i="83"/>
  <c r="AE170" i="83"/>
  <c r="AB170" i="83"/>
  <c r="AA170" i="83"/>
  <c r="Y170" i="83"/>
  <c r="X170" i="83"/>
  <c r="W170" i="83"/>
  <c r="V170" i="83"/>
  <c r="U170" i="83"/>
  <c r="R170" i="83"/>
  <c r="Q170" i="83"/>
  <c r="P170" i="83"/>
  <c r="M170" i="83"/>
  <c r="L170" i="83"/>
  <c r="K170" i="83"/>
  <c r="J170" i="83"/>
  <c r="F170" i="83"/>
  <c r="E170" i="83"/>
  <c r="D170" i="83"/>
  <c r="C170" i="83"/>
  <c r="BF169" i="83"/>
  <c r="BE169" i="83"/>
  <c r="BB169" i="83"/>
  <c r="BD169" i="83"/>
  <c r="BA169" i="83"/>
  <c r="AZ169" i="83"/>
  <c r="AY169" i="83"/>
  <c r="AW169" i="83"/>
  <c r="AV169" i="83"/>
  <c r="AU169" i="83"/>
  <c r="AS169" i="83"/>
  <c r="AR169" i="83"/>
  <c r="AQ169" i="83"/>
  <c r="AO169" i="83"/>
  <c r="AN169" i="83"/>
  <c r="AM169" i="83"/>
  <c r="AK169" i="83"/>
  <c r="AJ169" i="83"/>
  <c r="AI169" i="83"/>
  <c r="AG169" i="83"/>
  <c r="AF169" i="83"/>
  <c r="AE169" i="83"/>
  <c r="AB169" i="83"/>
  <c r="AA169" i="83"/>
  <c r="Y169" i="83"/>
  <c r="X169" i="83"/>
  <c r="W169" i="83"/>
  <c r="V169" i="83"/>
  <c r="U169" i="83"/>
  <c r="R169" i="83"/>
  <c r="Q169" i="83"/>
  <c r="P169" i="83"/>
  <c r="M169" i="83"/>
  <c r="L169" i="83"/>
  <c r="K169" i="83"/>
  <c r="F169" i="83"/>
  <c r="E169" i="83"/>
  <c r="D169" i="83"/>
  <c r="C169" i="83"/>
  <c r="BF168" i="83"/>
  <c r="BE168" i="83"/>
  <c r="BB168" i="83"/>
  <c r="BD168" i="83"/>
  <c r="BA168" i="83"/>
  <c r="AZ168" i="83"/>
  <c r="AY168" i="83"/>
  <c r="AW168" i="83"/>
  <c r="AV168" i="83"/>
  <c r="AU168" i="83"/>
  <c r="AS168" i="83"/>
  <c r="AR168" i="83"/>
  <c r="AQ168" i="83"/>
  <c r="AO168" i="83"/>
  <c r="AN168" i="83"/>
  <c r="AM168" i="83"/>
  <c r="AK168" i="83"/>
  <c r="AJ168" i="83"/>
  <c r="AI168" i="83"/>
  <c r="AG168" i="83"/>
  <c r="AF168" i="83"/>
  <c r="AE168" i="83"/>
  <c r="AB168" i="83"/>
  <c r="AA168" i="83"/>
  <c r="Y168" i="83"/>
  <c r="X168" i="83"/>
  <c r="W168" i="83"/>
  <c r="V168" i="83"/>
  <c r="U168" i="83"/>
  <c r="R168" i="83"/>
  <c r="Q168" i="83"/>
  <c r="P168" i="83"/>
  <c r="M168" i="83"/>
  <c r="K168" i="83"/>
  <c r="F168" i="83"/>
  <c r="E168" i="83"/>
  <c r="D168" i="83"/>
  <c r="C168" i="83"/>
  <c r="BF167" i="83"/>
  <c r="BE167" i="83"/>
  <c r="BB167" i="83"/>
  <c r="BD167" i="83"/>
  <c r="BA167" i="83"/>
  <c r="AZ167" i="83"/>
  <c r="AY167" i="83"/>
  <c r="AW167" i="83"/>
  <c r="AV167" i="83"/>
  <c r="AU167" i="83"/>
  <c r="AS167" i="83"/>
  <c r="AR167" i="83"/>
  <c r="AQ167" i="83"/>
  <c r="AO167" i="83"/>
  <c r="AN167" i="83"/>
  <c r="AM167" i="83"/>
  <c r="AK167" i="83"/>
  <c r="AJ167" i="83"/>
  <c r="AI167" i="83"/>
  <c r="AG167" i="83"/>
  <c r="AF167" i="83"/>
  <c r="AE167" i="83"/>
  <c r="AB167" i="83"/>
  <c r="AA167" i="83"/>
  <c r="Y167" i="83"/>
  <c r="X167" i="83"/>
  <c r="W167" i="83"/>
  <c r="V167" i="83"/>
  <c r="U167" i="83"/>
  <c r="R167" i="83"/>
  <c r="Q167" i="83"/>
  <c r="P167" i="83"/>
  <c r="M167" i="83"/>
  <c r="L167" i="83"/>
  <c r="K167" i="83"/>
  <c r="F167" i="83"/>
  <c r="E167" i="83"/>
  <c r="D167" i="83"/>
  <c r="C167" i="83"/>
  <c r="BF166" i="83"/>
  <c r="BE166" i="83"/>
  <c r="BB166" i="83"/>
  <c r="BD166" i="83"/>
  <c r="BA166" i="83"/>
  <c r="AZ166" i="83"/>
  <c r="AY166" i="83"/>
  <c r="AW166" i="83"/>
  <c r="AV166" i="83"/>
  <c r="AU166" i="83"/>
  <c r="AS166" i="83"/>
  <c r="AR166" i="83"/>
  <c r="AQ166" i="83"/>
  <c r="AO166" i="83"/>
  <c r="AN166" i="83"/>
  <c r="AM166" i="83"/>
  <c r="AK166" i="83"/>
  <c r="AJ166" i="83"/>
  <c r="AI166" i="83"/>
  <c r="AG166" i="83"/>
  <c r="AF166" i="83"/>
  <c r="AE166" i="83"/>
  <c r="AB166" i="83"/>
  <c r="AA166" i="83"/>
  <c r="Y166" i="83"/>
  <c r="X166" i="83"/>
  <c r="W166" i="83"/>
  <c r="V166" i="83"/>
  <c r="U166" i="83"/>
  <c r="R166" i="83"/>
  <c r="Q166" i="83"/>
  <c r="P166" i="83"/>
  <c r="M166" i="83"/>
  <c r="K166" i="83"/>
  <c r="F166" i="83"/>
  <c r="E166" i="83"/>
  <c r="D166" i="83"/>
  <c r="C166" i="83"/>
  <c r="BF165" i="83"/>
  <c r="BE165" i="83"/>
  <c r="BB165" i="83"/>
  <c r="BD165" i="83"/>
  <c r="BA165" i="83"/>
  <c r="AZ165" i="83"/>
  <c r="AY165" i="83"/>
  <c r="AW165" i="83"/>
  <c r="AV165" i="83"/>
  <c r="AU165" i="83"/>
  <c r="AS165" i="83"/>
  <c r="AR165" i="83"/>
  <c r="AQ165" i="83"/>
  <c r="AO165" i="83"/>
  <c r="AN165" i="83"/>
  <c r="AM165" i="83"/>
  <c r="AK165" i="83"/>
  <c r="AJ165" i="83"/>
  <c r="AI165" i="83"/>
  <c r="AG165" i="83"/>
  <c r="AF165" i="83"/>
  <c r="AE165" i="83"/>
  <c r="AB165" i="83"/>
  <c r="AA165" i="83"/>
  <c r="Y165" i="83"/>
  <c r="X165" i="83"/>
  <c r="W165" i="83"/>
  <c r="V165" i="83"/>
  <c r="U165" i="83"/>
  <c r="R165" i="83"/>
  <c r="Q165" i="83"/>
  <c r="P165" i="83"/>
  <c r="M165" i="83"/>
  <c r="K165" i="83"/>
  <c r="F165" i="83"/>
  <c r="E165" i="83"/>
  <c r="D165" i="83"/>
  <c r="C165" i="83"/>
  <c r="BF164" i="83"/>
  <c r="BE164" i="83"/>
  <c r="BB164" i="83"/>
  <c r="BD164" i="83"/>
  <c r="BA164" i="83"/>
  <c r="AZ164" i="83"/>
  <c r="AY164" i="83"/>
  <c r="AW164" i="83"/>
  <c r="AV164" i="83"/>
  <c r="AU164" i="83"/>
  <c r="AS164" i="83"/>
  <c r="AR164" i="83"/>
  <c r="AQ164" i="83"/>
  <c r="AO164" i="83"/>
  <c r="AN164" i="83"/>
  <c r="AM164" i="83"/>
  <c r="AK164" i="83"/>
  <c r="AJ164" i="83"/>
  <c r="AI164" i="83"/>
  <c r="AG164" i="83"/>
  <c r="AF164" i="83"/>
  <c r="AE164" i="83"/>
  <c r="AB164" i="83"/>
  <c r="AA164" i="83"/>
  <c r="Y164" i="83"/>
  <c r="X164" i="83"/>
  <c r="W164" i="83"/>
  <c r="V164" i="83"/>
  <c r="U164" i="83"/>
  <c r="R164" i="83"/>
  <c r="Q164" i="83"/>
  <c r="P164" i="83"/>
  <c r="M164" i="83"/>
  <c r="L164" i="83"/>
  <c r="K164" i="83"/>
  <c r="F164" i="83"/>
  <c r="E164" i="83"/>
  <c r="D164" i="83"/>
  <c r="C164" i="83"/>
  <c r="BF163" i="83"/>
  <c r="BE163" i="83"/>
  <c r="BB163" i="83"/>
  <c r="BD163" i="83"/>
  <c r="BA163" i="83"/>
  <c r="AZ163" i="83"/>
  <c r="AY163" i="83"/>
  <c r="AW163" i="83"/>
  <c r="AV163" i="83"/>
  <c r="AU163" i="83"/>
  <c r="AS163" i="83"/>
  <c r="AR163" i="83"/>
  <c r="AQ163" i="83"/>
  <c r="AO163" i="83"/>
  <c r="AN163" i="83"/>
  <c r="AM163" i="83"/>
  <c r="AK163" i="83"/>
  <c r="AJ163" i="83"/>
  <c r="AI163" i="83"/>
  <c r="AH163" i="83"/>
  <c r="AG163" i="83"/>
  <c r="AF163" i="83"/>
  <c r="AE163" i="83"/>
  <c r="AB163" i="83"/>
  <c r="AA163" i="83"/>
  <c r="Y163" i="83"/>
  <c r="X163" i="83"/>
  <c r="W163" i="83"/>
  <c r="V163" i="83"/>
  <c r="U163" i="83"/>
  <c r="R163" i="83"/>
  <c r="Q163" i="83"/>
  <c r="P163" i="83"/>
  <c r="M163" i="83"/>
  <c r="K163" i="83"/>
  <c r="F163" i="83"/>
  <c r="E163" i="83"/>
  <c r="D163" i="83"/>
  <c r="C163" i="83"/>
  <c r="BF162" i="83"/>
  <c r="BE162" i="83"/>
  <c r="BB162" i="83"/>
  <c r="BD162" i="83"/>
  <c r="BA162" i="83"/>
  <c r="AZ162" i="83"/>
  <c r="AY162" i="83"/>
  <c r="AW162" i="83"/>
  <c r="AV162" i="83"/>
  <c r="AU162" i="83"/>
  <c r="AS162" i="83"/>
  <c r="AR162" i="83"/>
  <c r="AQ162" i="83"/>
  <c r="AO162" i="83"/>
  <c r="AN162" i="83"/>
  <c r="AM162" i="83"/>
  <c r="AK162" i="83"/>
  <c r="AJ162" i="83"/>
  <c r="AI162" i="83"/>
  <c r="AG162" i="83"/>
  <c r="AF162" i="83"/>
  <c r="AE162" i="83"/>
  <c r="AB162" i="83"/>
  <c r="AA162" i="83"/>
  <c r="Y162" i="83"/>
  <c r="X162" i="83"/>
  <c r="W162" i="83"/>
  <c r="V162" i="83"/>
  <c r="U162" i="83"/>
  <c r="R162" i="83"/>
  <c r="Q162" i="83"/>
  <c r="P162" i="83"/>
  <c r="M162" i="83"/>
  <c r="K162" i="83"/>
  <c r="F162" i="83"/>
  <c r="E162" i="83"/>
  <c r="D162" i="83"/>
  <c r="C162" i="83"/>
  <c r="BF161" i="83"/>
  <c r="BE161" i="83"/>
  <c r="BB161" i="83"/>
  <c r="BD161" i="83"/>
  <c r="BA161" i="83"/>
  <c r="AZ161" i="83"/>
  <c r="AY161" i="83"/>
  <c r="AW161" i="83"/>
  <c r="AV161" i="83"/>
  <c r="AU161" i="83"/>
  <c r="AS161" i="83"/>
  <c r="AR161" i="83"/>
  <c r="AT161" i="83" s="1"/>
  <c r="AQ161" i="83"/>
  <c r="AO161" i="83"/>
  <c r="AN161" i="83"/>
  <c r="AM161" i="83"/>
  <c r="AL161" i="83"/>
  <c r="AK161" i="83"/>
  <c r="AJ161" i="83"/>
  <c r="AI161" i="83"/>
  <c r="AH161" i="83"/>
  <c r="AG161" i="83"/>
  <c r="AF161" i="83"/>
  <c r="AE161" i="83"/>
  <c r="AB161" i="83"/>
  <c r="AA161" i="83"/>
  <c r="Y161" i="83"/>
  <c r="X161" i="83"/>
  <c r="W161" i="83"/>
  <c r="V161" i="83"/>
  <c r="U161" i="83"/>
  <c r="R161" i="83"/>
  <c r="Q161" i="83"/>
  <c r="P161" i="83"/>
  <c r="M161" i="83"/>
  <c r="L161" i="83"/>
  <c r="K161" i="83"/>
  <c r="F161" i="83"/>
  <c r="E161" i="83"/>
  <c r="D161" i="83"/>
  <c r="C161" i="83"/>
  <c r="BF160" i="83"/>
  <c r="BE160" i="83"/>
  <c r="BB160" i="83"/>
  <c r="BD160" i="83"/>
  <c r="BA160" i="83"/>
  <c r="AZ160" i="83"/>
  <c r="AY160" i="83"/>
  <c r="AW160" i="83"/>
  <c r="AV160" i="83"/>
  <c r="AU160" i="83"/>
  <c r="AS160" i="83"/>
  <c r="AR160" i="83"/>
  <c r="AQ160" i="83"/>
  <c r="AO160" i="83"/>
  <c r="AN160" i="83"/>
  <c r="AM160" i="83"/>
  <c r="AK160" i="83"/>
  <c r="AJ160" i="83"/>
  <c r="AI160" i="83"/>
  <c r="AG160" i="83"/>
  <c r="AF160" i="83"/>
  <c r="AE160" i="83"/>
  <c r="AB160" i="83"/>
  <c r="AA160" i="83"/>
  <c r="Y160" i="83"/>
  <c r="X160" i="83"/>
  <c r="W160" i="83"/>
  <c r="V160" i="83"/>
  <c r="U160" i="83"/>
  <c r="R160" i="83"/>
  <c r="Q160" i="83"/>
  <c r="P160" i="83"/>
  <c r="M160" i="83"/>
  <c r="K160" i="83"/>
  <c r="F160" i="83"/>
  <c r="E160" i="83"/>
  <c r="D160" i="83"/>
  <c r="C160" i="83"/>
  <c r="BF159" i="83"/>
  <c r="BE159" i="83"/>
  <c r="BB159" i="83"/>
  <c r="BD159" i="83"/>
  <c r="BA159" i="83"/>
  <c r="AZ159" i="83"/>
  <c r="AY159" i="83"/>
  <c r="AW159" i="83"/>
  <c r="AV159" i="83"/>
  <c r="AU159" i="83"/>
  <c r="AS159" i="83"/>
  <c r="AR159" i="83"/>
  <c r="AQ159" i="83"/>
  <c r="AO159" i="83"/>
  <c r="AN159" i="83"/>
  <c r="AM159" i="83"/>
  <c r="AK159" i="83"/>
  <c r="AJ159" i="83"/>
  <c r="AI159" i="83"/>
  <c r="AG159" i="83"/>
  <c r="AF159" i="83"/>
  <c r="AE159" i="83"/>
  <c r="AB159" i="83"/>
  <c r="AA159" i="83"/>
  <c r="Y159" i="83"/>
  <c r="X159" i="83"/>
  <c r="W159" i="83"/>
  <c r="V159" i="83"/>
  <c r="U159" i="83"/>
  <c r="R159" i="83"/>
  <c r="Q159" i="83"/>
  <c r="P159" i="83"/>
  <c r="M159" i="83"/>
  <c r="K159" i="83"/>
  <c r="F159" i="83"/>
  <c r="E159" i="83"/>
  <c r="D159" i="83"/>
  <c r="C159" i="83"/>
  <c r="BF158" i="83"/>
  <c r="BE158" i="83"/>
  <c r="BB158" i="83"/>
  <c r="BD158" i="83"/>
  <c r="BA158" i="83"/>
  <c r="AZ158" i="83"/>
  <c r="AY158" i="83"/>
  <c r="AW158" i="83"/>
  <c r="AV158" i="83"/>
  <c r="AU158" i="83"/>
  <c r="AS158" i="83"/>
  <c r="AR158" i="83"/>
  <c r="AQ158" i="83"/>
  <c r="AO158" i="83"/>
  <c r="AN158" i="83"/>
  <c r="AM158" i="83"/>
  <c r="AK158" i="83"/>
  <c r="AJ158" i="83"/>
  <c r="AI158" i="83"/>
  <c r="AG158" i="83"/>
  <c r="AF158" i="83"/>
  <c r="AE158" i="83"/>
  <c r="AB158" i="83"/>
  <c r="AA158" i="83"/>
  <c r="Y158" i="83"/>
  <c r="X158" i="83"/>
  <c r="W158" i="83"/>
  <c r="V158" i="83"/>
  <c r="U158" i="83"/>
  <c r="R158" i="83"/>
  <c r="Q158" i="83"/>
  <c r="P158" i="83"/>
  <c r="M158" i="83"/>
  <c r="K158" i="83"/>
  <c r="F158" i="83"/>
  <c r="E158" i="83"/>
  <c r="D158" i="83"/>
  <c r="C158" i="83"/>
  <c r="BF157" i="83"/>
  <c r="BE157" i="83"/>
  <c r="BB157" i="83"/>
  <c r="BD157" i="83"/>
  <c r="BA157" i="83"/>
  <c r="AZ157" i="83"/>
  <c r="AY157" i="83"/>
  <c r="AW157" i="83"/>
  <c r="AV157" i="83"/>
  <c r="AU157" i="83"/>
  <c r="AS157" i="83"/>
  <c r="AR157" i="83"/>
  <c r="AQ157" i="83"/>
  <c r="AO157" i="83"/>
  <c r="AN157" i="83"/>
  <c r="AM157" i="83"/>
  <c r="AK157" i="83"/>
  <c r="AJ157" i="83"/>
  <c r="AI157" i="83"/>
  <c r="AG157" i="83"/>
  <c r="AF157" i="83"/>
  <c r="AE157" i="83"/>
  <c r="AB157" i="83"/>
  <c r="AA157" i="83"/>
  <c r="Y157" i="83"/>
  <c r="X157" i="83"/>
  <c r="W157" i="83"/>
  <c r="V157" i="83"/>
  <c r="U157" i="83"/>
  <c r="R157" i="83"/>
  <c r="Q157" i="83"/>
  <c r="P157" i="83"/>
  <c r="M157" i="83"/>
  <c r="K157" i="83"/>
  <c r="F157" i="83"/>
  <c r="E157" i="83"/>
  <c r="D157" i="83"/>
  <c r="C157" i="83"/>
  <c r="BF156" i="83"/>
  <c r="BE156" i="83"/>
  <c r="BB156" i="83"/>
  <c r="BD156" i="83"/>
  <c r="BA156" i="83"/>
  <c r="AZ156" i="83"/>
  <c r="AY156" i="83"/>
  <c r="AW156" i="83"/>
  <c r="AV156" i="83"/>
  <c r="AU156" i="83"/>
  <c r="AS156" i="83"/>
  <c r="AR156" i="83"/>
  <c r="AQ156" i="83"/>
  <c r="AO156" i="83"/>
  <c r="AN156" i="83"/>
  <c r="AM156" i="83"/>
  <c r="AK156" i="83"/>
  <c r="AJ156" i="83"/>
  <c r="AI156" i="83"/>
  <c r="AG156" i="83"/>
  <c r="AF156" i="83"/>
  <c r="AE156" i="83"/>
  <c r="AB156" i="83"/>
  <c r="AA156" i="83"/>
  <c r="Y156" i="83"/>
  <c r="X156" i="83"/>
  <c r="W156" i="83"/>
  <c r="V156" i="83"/>
  <c r="U156" i="83"/>
  <c r="R156" i="83"/>
  <c r="Q156" i="83"/>
  <c r="P156" i="83"/>
  <c r="M156" i="83"/>
  <c r="K156" i="83"/>
  <c r="F156" i="83"/>
  <c r="E156" i="83"/>
  <c r="D156" i="83"/>
  <c r="C156" i="83"/>
  <c r="BF155" i="83"/>
  <c r="BE155" i="83"/>
  <c r="BB155" i="83"/>
  <c r="BD155" i="83"/>
  <c r="BA155" i="83"/>
  <c r="AZ155" i="83"/>
  <c r="AY155" i="83"/>
  <c r="AW155" i="83"/>
  <c r="AV155" i="83"/>
  <c r="AU155" i="83"/>
  <c r="AS155" i="83"/>
  <c r="AR155" i="83"/>
  <c r="AQ155" i="83"/>
  <c r="AP155" i="83"/>
  <c r="AO155" i="83"/>
  <c r="AN155" i="83"/>
  <c r="AM155" i="83"/>
  <c r="AK155" i="83"/>
  <c r="AJ155" i="83"/>
  <c r="AI155" i="83"/>
  <c r="AG155" i="83"/>
  <c r="AF155" i="83"/>
  <c r="AE155" i="83"/>
  <c r="AB155" i="83"/>
  <c r="AA155" i="83"/>
  <c r="Y155" i="83"/>
  <c r="X155" i="83"/>
  <c r="W155" i="83"/>
  <c r="V155" i="83"/>
  <c r="U155" i="83"/>
  <c r="R155" i="83"/>
  <c r="Q155" i="83"/>
  <c r="P155" i="83"/>
  <c r="M155" i="83"/>
  <c r="L155" i="83"/>
  <c r="K155" i="83"/>
  <c r="F155" i="83"/>
  <c r="E155" i="83"/>
  <c r="D155" i="83"/>
  <c r="C155" i="83"/>
  <c r="BF154" i="83"/>
  <c r="BE154" i="83"/>
  <c r="BB154" i="83"/>
  <c r="BD154" i="83"/>
  <c r="BA154" i="83"/>
  <c r="AZ154" i="83"/>
  <c r="AY154" i="83"/>
  <c r="AW154" i="83"/>
  <c r="AV154" i="83"/>
  <c r="AU154" i="83"/>
  <c r="AS154" i="83"/>
  <c r="AR154" i="83"/>
  <c r="AQ154" i="83"/>
  <c r="AP154" i="83"/>
  <c r="AO154" i="83"/>
  <c r="AN154" i="83"/>
  <c r="AM154" i="83"/>
  <c r="AK154" i="83"/>
  <c r="AJ154" i="83"/>
  <c r="AI154" i="83"/>
  <c r="AG154" i="83"/>
  <c r="AF154" i="83"/>
  <c r="AE154" i="83"/>
  <c r="AB154" i="83"/>
  <c r="AA154" i="83"/>
  <c r="Y154" i="83"/>
  <c r="X154" i="83"/>
  <c r="W154" i="83"/>
  <c r="V154" i="83"/>
  <c r="U154" i="83"/>
  <c r="R154" i="83"/>
  <c r="Q154" i="83"/>
  <c r="P154" i="83"/>
  <c r="M154" i="83"/>
  <c r="L154" i="83"/>
  <c r="K154" i="83"/>
  <c r="F154" i="83"/>
  <c r="E154" i="83"/>
  <c r="D154" i="83"/>
  <c r="C154" i="83"/>
  <c r="BF153" i="83"/>
  <c r="BE153" i="83"/>
  <c r="BB153" i="83"/>
  <c r="BD153" i="83"/>
  <c r="BA153" i="83"/>
  <c r="AZ153" i="83"/>
  <c r="AY153" i="83"/>
  <c r="AW153" i="83"/>
  <c r="AV153" i="83"/>
  <c r="AU153" i="83"/>
  <c r="AS153" i="83"/>
  <c r="AR153" i="83"/>
  <c r="AQ153" i="83"/>
  <c r="AP153" i="83"/>
  <c r="AO153" i="83"/>
  <c r="AN153" i="83"/>
  <c r="AM153" i="83"/>
  <c r="AK153" i="83"/>
  <c r="AJ153" i="83"/>
  <c r="AI153" i="83"/>
  <c r="AH153" i="83"/>
  <c r="AG153" i="83"/>
  <c r="AF153" i="83"/>
  <c r="AE153" i="83"/>
  <c r="AB153" i="83"/>
  <c r="AA153" i="83"/>
  <c r="Y153" i="83"/>
  <c r="X153" i="83"/>
  <c r="W153" i="83"/>
  <c r="V153" i="83"/>
  <c r="U153" i="83"/>
  <c r="R153" i="83"/>
  <c r="Q153" i="83"/>
  <c r="P153" i="83"/>
  <c r="M153" i="83"/>
  <c r="K153" i="83"/>
  <c r="F153" i="83"/>
  <c r="E153" i="83"/>
  <c r="D153" i="83"/>
  <c r="C153" i="83"/>
  <c r="BF152" i="83"/>
  <c r="BE152" i="83"/>
  <c r="BB152" i="83"/>
  <c r="BD152" i="83"/>
  <c r="BA152" i="83"/>
  <c r="AZ152" i="83"/>
  <c r="AY152" i="83"/>
  <c r="AW152" i="83"/>
  <c r="AV152" i="83"/>
  <c r="AU152" i="83"/>
  <c r="AS152" i="83"/>
  <c r="AR152" i="83"/>
  <c r="AQ152" i="83"/>
  <c r="AO152" i="83"/>
  <c r="AN152" i="83"/>
  <c r="AM152" i="83"/>
  <c r="AK152" i="83"/>
  <c r="AJ152" i="83"/>
  <c r="AI152" i="83"/>
  <c r="AG152" i="83"/>
  <c r="AF152" i="83"/>
  <c r="AE152" i="83"/>
  <c r="AB152" i="83"/>
  <c r="AA152" i="83"/>
  <c r="Y152" i="83"/>
  <c r="X152" i="83"/>
  <c r="W152" i="83"/>
  <c r="V152" i="83"/>
  <c r="U152" i="83"/>
  <c r="R152" i="83"/>
  <c r="Q152" i="83"/>
  <c r="P152" i="83"/>
  <c r="M152" i="83"/>
  <c r="L152" i="83"/>
  <c r="K152" i="83"/>
  <c r="F152" i="83"/>
  <c r="E152" i="83"/>
  <c r="D152" i="83"/>
  <c r="C152" i="83"/>
  <c r="BF151" i="83"/>
  <c r="BE151" i="83"/>
  <c r="BB151" i="83"/>
  <c r="BD151" i="83"/>
  <c r="BA151" i="83"/>
  <c r="AZ151" i="83"/>
  <c r="AY151" i="83"/>
  <c r="AW151" i="83"/>
  <c r="AV151" i="83"/>
  <c r="AU151" i="83"/>
  <c r="AS151" i="83"/>
  <c r="AR151" i="83"/>
  <c r="AQ151" i="83"/>
  <c r="AO151" i="83"/>
  <c r="AN151" i="83"/>
  <c r="AM151" i="83"/>
  <c r="AK151" i="83"/>
  <c r="AJ151" i="83"/>
  <c r="AI151" i="83"/>
  <c r="AG151" i="83"/>
  <c r="AF151" i="83"/>
  <c r="AE151" i="83"/>
  <c r="AB151" i="83"/>
  <c r="AA151" i="83"/>
  <c r="Y151" i="83"/>
  <c r="X151" i="83"/>
  <c r="W151" i="83"/>
  <c r="V151" i="83"/>
  <c r="U151" i="83"/>
  <c r="R151" i="83"/>
  <c r="Q151" i="83"/>
  <c r="P151" i="83"/>
  <c r="M151" i="83"/>
  <c r="L151" i="83"/>
  <c r="K151" i="83"/>
  <c r="F151" i="83"/>
  <c r="E151" i="83"/>
  <c r="D151" i="83"/>
  <c r="C151" i="83"/>
  <c r="BF150" i="83"/>
  <c r="BE150" i="83"/>
  <c r="BB150" i="83"/>
  <c r="BD150" i="83"/>
  <c r="BA150" i="83"/>
  <c r="AZ150" i="83"/>
  <c r="AY150" i="83"/>
  <c r="AW150" i="83"/>
  <c r="AV150" i="83"/>
  <c r="AU150" i="83"/>
  <c r="AX150" i="83" s="1"/>
  <c r="AS150" i="83"/>
  <c r="AT150" i="83" s="1"/>
  <c r="AR150" i="83"/>
  <c r="AQ150" i="83"/>
  <c r="AO150" i="83"/>
  <c r="AN150" i="83"/>
  <c r="AM150" i="83"/>
  <c r="AL150" i="83"/>
  <c r="AK150" i="83"/>
  <c r="AJ150" i="83"/>
  <c r="AI150" i="83"/>
  <c r="AG150" i="83"/>
  <c r="AF150" i="83"/>
  <c r="AE150" i="83"/>
  <c r="AB150" i="83"/>
  <c r="AA150" i="83"/>
  <c r="Y150" i="83"/>
  <c r="X150" i="83"/>
  <c r="W150" i="83"/>
  <c r="V150" i="83"/>
  <c r="U150" i="83"/>
  <c r="R150" i="83"/>
  <c r="Q150" i="83"/>
  <c r="P150" i="83"/>
  <c r="M150" i="83"/>
  <c r="K150" i="83"/>
  <c r="F150" i="83"/>
  <c r="E150" i="83"/>
  <c r="D150" i="83"/>
  <c r="C150" i="83"/>
  <c r="BF149" i="83"/>
  <c r="BE149" i="83"/>
  <c r="BB149" i="83"/>
  <c r="BD149" i="83"/>
  <c r="BA149" i="83"/>
  <c r="AZ149" i="83"/>
  <c r="AY149" i="83"/>
  <c r="AW149" i="83"/>
  <c r="AX149" i="83" s="1"/>
  <c r="AV149" i="83"/>
  <c r="AU149" i="83"/>
  <c r="AS149" i="83"/>
  <c r="AR149" i="83"/>
  <c r="AQ149" i="83"/>
  <c r="AO149" i="83"/>
  <c r="AN149" i="83"/>
  <c r="AM149" i="83"/>
  <c r="AK149" i="83"/>
  <c r="AJ149" i="83"/>
  <c r="AI149" i="83"/>
  <c r="AG149" i="83"/>
  <c r="AF149" i="83"/>
  <c r="AE149" i="83"/>
  <c r="AB149" i="83"/>
  <c r="AA149" i="83"/>
  <c r="Y149" i="83"/>
  <c r="X149" i="83"/>
  <c r="W149" i="83"/>
  <c r="V149" i="83"/>
  <c r="U149" i="83"/>
  <c r="R149" i="83"/>
  <c r="Q149" i="83"/>
  <c r="P149" i="83"/>
  <c r="M149" i="83"/>
  <c r="L149" i="83"/>
  <c r="K149" i="83"/>
  <c r="F149" i="83"/>
  <c r="E149" i="83"/>
  <c r="D149" i="83"/>
  <c r="C149" i="83"/>
  <c r="BF148" i="83"/>
  <c r="BE148" i="83"/>
  <c r="BB148" i="83"/>
  <c r="BD148" i="83"/>
  <c r="BA148" i="83"/>
  <c r="AZ148" i="83"/>
  <c r="AY148" i="83"/>
  <c r="AW148" i="83"/>
  <c r="AV148" i="83"/>
  <c r="AU148" i="83"/>
  <c r="AS148" i="83"/>
  <c r="AR148" i="83"/>
  <c r="AQ148" i="83"/>
  <c r="AO148" i="83"/>
  <c r="AN148" i="83"/>
  <c r="AM148" i="83"/>
  <c r="AK148" i="83"/>
  <c r="AJ148" i="83"/>
  <c r="AI148" i="83"/>
  <c r="AG148" i="83"/>
  <c r="AF148" i="83"/>
  <c r="AE148" i="83"/>
  <c r="AB148" i="83"/>
  <c r="AA148" i="83"/>
  <c r="Y148" i="83"/>
  <c r="X148" i="83"/>
  <c r="W148" i="83"/>
  <c r="V148" i="83"/>
  <c r="U148" i="83"/>
  <c r="R148" i="83"/>
  <c r="Q148" i="83"/>
  <c r="P148" i="83"/>
  <c r="M148" i="83"/>
  <c r="L148" i="83"/>
  <c r="K148" i="83"/>
  <c r="F148" i="83"/>
  <c r="E148" i="83"/>
  <c r="D148" i="83"/>
  <c r="C148" i="83"/>
  <c r="BF147" i="83"/>
  <c r="BE147" i="83"/>
  <c r="BB147" i="83"/>
  <c r="BD147" i="83"/>
  <c r="BA147" i="83"/>
  <c r="AZ147" i="83"/>
  <c r="AY147" i="83"/>
  <c r="AW147" i="83"/>
  <c r="AV147" i="83"/>
  <c r="AU147" i="83"/>
  <c r="AS147" i="83"/>
  <c r="AR147" i="83"/>
  <c r="AQ147" i="83"/>
  <c r="AT147" i="83" s="1"/>
  <c r="AO147" i="83"/>
  <c r="AN147" i="83"/>
  <c r="AM147" i="83"/>
  <c r="AK147" i="83"/>
  <c r="AJ147" i="83"/>
  <c r="AI147" i="83"/>
  <c r="AG147" i="83"/>
  <c r="AF147" i="83"/>
  <c r="AE147" i="83"/>
  <c r="AB147" i="83"/>
  <c r="AA147" i="83"/>
  <c r="Y147" i="83"/>
  <c r="X147" i="83"/>
  <c r="W147" i="83"/>
  <c r="V147" i="83"/>
  <c r="U147" i="83"/>
  <c r="R147" i="83"/>
  <c r="Q147" i="83"/>
  <c r="P147" i="83"/>
  <c r="M147" i="83"/>
  <c r="K147" i="83"/>
  <c r="F147" i="83"/>
  <c r="E147" i="83"/>
  <c r="D147" i="83"/>
  <c r="C147" i="83"/>
  <c r="BF146" i="83"/>
  <c r="BE146" i="83"/>
  <c r="BB146" i="83"/>
  <c r="BD146" i="83"/>
  <c r="BA146" i="83"/>
  <c r="AZ146" i="83"/>
  <c r="AY146" i="83"/>
  <c r="AW146" i="83"/>
  <c r="AV146" i="83"/>
  <c r="AU146" i="83"/>
  <c r="AS146" i="83"/>
  <c r="AR146" i="83"/>
  <c r="AQ146" i="83"/>
  <c r="AO146" i="83"/>
  <c r="AN146" i="83"/>
  <c r="AM146" i="83"/>
  <c r="AK146" i="83"/>
  <c r="AJ146" i="83"/>
  <c r="AI146" i="83"/>
  <c r="AG146" i="83"/>
  <c r="AF146" i="83"/>
  <c r="AE146" i="83"/>
  <c r="AB146" i="83"/>
  <c r="AA146" i="83"/>
  <c r="Z146" i="83"/>
  <c r="Y146" i="83"/>
  <c r="X146" i="83"/>
  <c r="W146" i="83"/>
  <c r="V146" i="83"/>
  <c r="U146" i="83"/>
  <c r="R146" i="83"/>
  <c r="Q146" i="83"/>
  <c r="P146" i="83"/>
  <c r="M146" i="83"/>
  <c r="L146" i="83"/>
  <c r="K146" i="83"/>
  <c r="F146" i="83"/>
  <c r="E146" i="83"/>
  <c r="D146" i="83"/>
  <c r="C146" i="83"/>
  <c r="BF145" i="83"/>
  <c r="BE145" i="83"/>
  <c r="BB145" i="83"/>
  <c r="BD145" i="83"/>
  <c r="BA145" i="83"/>
  <c r="AZ145" i="83"/>
  <c r="AY145" i="83"/>
  <c r="AW145" i="83"/>
  <c r="AV145" i="83"/>
  <c r="AU145" i="83"/>
  <c r="AS145" i="83"/>
  <c r="AR145" i="83"/>
  <c r="AQ145" i="83"/>
  <c r="AO145" i="83"/>
  <c r="AN145" i="83"/>
  <c r="AM145" i="83"/>
  <c r="AK145" i="83"/>
  <c r="AJ145" i="83"/>
  <c r="AI145" i="83"/>
  <c r="AG145" i="83"/>
  <c r="AF145" i="83"/>
  <c r="AE145" i="83"/>
  <c r="AB145" i="83"/>
  <c r="AA145" i="83"/>
  <c r="Y145" i="83"/>
  <c r="X145" i="83"/>
  <c r="W145" i="83"/>
  <c r="V145" i="83"/>
  <c r="U145" i="83"/>
  <c r="R145" i="83"/>
  <c r="Q145" i="83"/>
  <c r="P145" i="83"/>
  <c r="M145" i="83"/>
  <c r="K145" i="83"/>
  <c r="F145" i="83"/>
  <c r="E145" i="83"/>
  <c r="D145" i="83"/>
  <c r="C145" i="83"/>
  <c r="BF144" i="83"/>
  <c r="BE144" i="83"/>
  <c r="BB144" i="83"/>
  <c r="BD144" i="83"/>
  <c r="BA144" i="83"/>
  <c r="AZ144" i="83"/>
  <c r="AY144" i="83"/>
  <c r="AW144" i="83"/>
  <c r="AV144" i="83"/>
  <c r="AU144" i="83"/>
  <c r="AS144" i="83"/>
  <c r="AR144" i="83"/>
  <c r="AQ144" i="83"/>
  <c r="AO144" i="83"/>
  <c r="AN144" i="83"/>
  <c r="AM144" i="83"/>
  <c r="AK144" i="83"/>
  <c r="AJ144" i="83"/>
  <c r="AI144" i="83"/>
  <c r="AH144" i="83"/>
  <c r="AG144" i="83"/>
  <c r="AF144" i="83"/>
  <c r="AE144" i="83"/>
  <c r="AB144" i="83"/>
  <c r="AA144" i="83"/>
  <c r="Y144" i="83"/>
  <c r="X144" i="83"/>
  <c r="W144" i="83"/>
  <c r="V144" i="83"/>
  <c r="U144" i="83"/>
  <c r="R144" i="83"/>
  <c r="Q144" i="83"/>
  <c r="P144" i="83"/>
  <c r="M144" i="83"/>
  <c r="K144" i="83"/>
  <c r="F144" i="83"/>
  <c r="E144" i="83"/>
  <c r="D144" i="83"/>
  <c r="C144" i="83"/>
  <c r="BF143" i="83"/>
  <c r="BE143" i="83"/>
  <c r="BB143" i="83"/>
  <c r="BD143" i="83"/>
  <c r="BA143" i="83"/>
  <c r="AZ143" i="83"/>
  <c r="AY143" i="83"/>
  <c r="AW143" i="83"/>
  <c r="AV143" i="83"/>
  <c r="AU143" i="83"/>
  <c r="AS143" i="83"/>
  <c r="AR143" i="83"/>
  <c r="AQ143" i="83"/>
  <c r="AO143" i="83"/>
  <c r="AN143" i="83"/>
  <c r="AM143" i="83"/>
  <c r="AK143" i="83"/>
  <c r="AJ143" i="83"/>
  <c r="AI143" i="83"/>
  <c r="AH143" i="83"/>
  <c r="AG143" i="83"/>
  <c r="AF143" i="83"/>
  <c r="AE143" i="83"/>
  <c r="AB143" i="83"/>
  <c r="AA143" i="83"/>
  <c r="Y143" i="83"/>
  <c r="X143" i="83"/>
  <c r="W143" i="83"/>
  <c r="V143" i="83"/>
  <c r="U143" i="83"/>
  <c r="R143" i="83"/>
  <c r="Q143" i="83"/>
  <c r="P143" i="83"/>
  <c r="M143" i="83"/>
  <c r="L143" i="83"/>
  <c r="K143" i="83"/>
  <c r="F143" i="83"/>
  <c r="E143" i="83"/>
  <c r="D143" i="83"/>
  <c r="C143" i="83"/>
  <c r="BF142" i="83"/>
  <c r="BE142" i="83"/>
  <c r="BB142" i="83"/>
  <c r="BD142" i="83"/>
  <c r="BA142" i="83"/>
  <c r="AZ142" i="83"/>
  <c r="AY142" i="83"/>
  <c r="AW142" i="83"/>
  <c r="AV142" i="83"/>
  <c r="AU142" i="83"/>
  <c r="AS142" i="83"/>
  <c r="AR142" i="83"/>
  <c r="AQ142" i="83"/>
  <c r="AP142" i="83"/>
  <c r="AO142" i="83"/>
  <c r="AN142" i="83"/>
  <c r="AM142" i="83"/>
  <c r="AK142" i="83"/>
  <c r="AJ142" i="83"/>
  <c r="AI142" i="83"/>
  <c r="AG142" i="83"/>
  <c r="AF142" i="83"/>
  <c r="AE142" i="83"/>
  <c r="AB142" i="83"/>
  <c r="AA142" i="83"/>
  <c r="Y142" i="83"/>
  <c r="X142" i="83"/>
  <c r="W142" i="83"/>
  <c r="V142" i="83"/>
  <c r="U142" i="83"/>
  <c r="R142" i="83"/>
  <c r="Q142" i="83"/>
  <c r="P142" i="83"/>
  <c r="M142" i="83"/>
  <c r="L142" i="83"/>
  <c r="K142" i="83"/>
  <c r="F142" i="83"/>
  <c r="E142" i="83"/>
  <c r="D142" i="83"/>
  <c r="C142" i="83"/>
  <c r="BF141" i="83"/>
  <c r="BE141" i="83"/>
  <c r="BB141" i="83"/>
  <c r="BD141" i="83"/>
  <c r="BA141" i="83"/>
  <c r="AZ141" i="83"/>
  <c r="AY141" i="83"/>
  <c r="AW141" i="83"/>
  <c r="AV141" i="83"/>
  <c r="AU141" i="83"/>
  <c r="AS141" i="83"/>
  <c r="AR141" i="83"/>
  <c r="AQ141" i="83"/>
  <c r="AO141" i="83"/>
  <c r="AN141" i="83"/>
  <c r="AM141" i="83"/>
  <c r="AL141" i="83"/>
  <c r="AK141" i="83"/>
  <c r="AJ141" i="83"/>
  <c r="AI141" i="83"/>
  <c r="AH141" i="83"/>
  <c r="AG141" i="83"/>
  <c r="AF141" i="83"/>
  <c r="AE141" i="83"/>
  <c r="AB141" i="83"/>
  <c r="AA141" i="83"/>
  <c r="Y141" i="83"/>
  <c r="X141" i="83"/>
  <c r="W141" i="83"/>
  <c r="V141" i="83"/>
  <c r="U141" i="83"/>
  <c r="R141" i="83"/>
  <c r="Q141" i="83"/>
  <c r="P141" i="83"/>
  <c r="M141" i="83"/>
  <c r="K141" i="83"/>
  <c r="F141" i="83"/>
  <c r="E141" i="83"/>
  <c r="D141" i="83"/>
  <c r="C141" i="83"/>
  <c r="BF140" i="83"/>
  <c r="BE140" i="83"/>
  <c r="BB140" i="83"/>
  <c r="BD140" i="83"/>
  <c r="BA140" i="83"/>
  <c r="AZ140" i="83"/>
  <c r="AY140" i="83"/>
  <c r="AW140" i="83"/>
  <c r="AV140" i="83"/>
  <c r="AU140" i="83"/>
  <c r="AS140" i="83"/>
  <c r="AR140" i="83"/>
  <c r="AQ140" i="83"/>
  <c r="AT140" i="83" s="1"/>
  <c r="AO140" i="83"/>
  <c r="AN140" i="83"/>
  <c r="AM140" i="83"/>
  <c r="AK140" i="83"/>
  <c r="AJ140" i="83"/>
  <c r="AI140" i="83"/>
  <c r="AG140" i="83"/>
  <c r="AF140" i="83"/>
  <c r="AE140" i="83"/>
  <c r="AB140" i="83"/>
  <c r="AA140" i="83"/>
  <c r="Y140" i="83"/>
  <c r="X140" i="83"/>
  <c r="W140" i="83"/>
  <c r="V140" i="83"/>
  <c r="U140" i="83"/>
  <c r="R140" i="83"/>
  <c r="Q140" i="83"/>
  <c r="P140" i="83"/>
  <c r="M140" i="83"/>
  <c r="K140" i="83"/>
  <c r="F140" i="83"/>
  <c r="E140" i="83"/>
  <c r="D140" i="83"/>
  <c r="C140" i="83"/>
  <c r="BF139" i="83"/>
  <c r="BE139" i="83"/>
  <c r="BB139" i="83"/>
  <c r="BD139" i="83"/>
  <c r="BA139" i="83"/>
  <c r="AZ139" i="83"/>
  <c r="AY139" i="83"/>
  <c r="AW139" i="83"/>
  <c r="AV139" i="83"/>
  <c r="AU139" i="83"/>
  <c r="AX139" i="83" s="1"/>
  <c r="AS139" i="83"/>
  <c r="AR139" i="83"/>
  <c r="AQ139" i="83"/>
  <c r="AO139" i="83"/>
  <c r="AN139" i="83"/>
  <c r="AM139" i="83"/>
  <c r="AK139" i="83"/>
  <c r="AJ139" i="83"/>
  <c r="AI139" i="83"/>
  <c r="AG139" i="83"/>
  <c r="AF139" i="83"/>
  <c r="AE139" i="83"/>
  <c r="AB139" i="83"/>
  <c r="AA139" i="83"/>
  <c r="Y139" i="83"/>
  <c r="X139" i="83"/>
  <c r="W139" i="83"/>
  <c r="V139" i="83"/>
  <c r="U139" i="83"/>
  <c r="R139" i="83"/>
  <c r="Q139" i="83"/>
  <c r="P139" i="83"/>
  <c r="M139" i="83"/>
  <c r="L139" i="83"/>
  <c r="K139" i="83"/>
  <c r="F139" i="83"/>
  <c r="E139" i="83"/>
  <c r="D139" i="83"/>
  <c r="C139" i="83"/>
  <c r="BF138" i="83"/>
  <c r="BE138" i="83"/>
  <c r="BB138" i="83"/>
  <c r="BD138" i="83"/>
  <c r="BA138" i="83"/>
  <c r="AZ138" i="83"/>
  <c r="AY138" i="83"/>
  <c r="AW138" i="83"/>
  <c r="AV138" i="83"/>
  <c r="AU138" i="83"/>
  <c r="AS138" i="83"/>
  <c r="AR138" i="83"/>
  <c r="AQ138" i="83"/>
  <c r="AO138" i="83"/>
  <c r="AN138" i="83"/>
  <c r="AM138" i="83"/>
  <c r="AK138" i="83"/>
  <c r="AJ138" i="83"/>
  <c r="AI138" i="83"/>
  <c r="AG138" i="83"/>
  <c r="AF138" i="83"/>
  <c r="AE138" i="83"/>
  <c r="AB138" i="83"/>
  <c r="AA138" i="83"/>
  <c r="Y138" i="83"/>
  <c r="X138" i="83"/>
  <c r="W138" i="83"/>
  <c r="V138" i="83"/>
  <c r="U138" i="83"/>
  <c r="R138" i="83"/>
  <c r="Q138" i="83"/>
  <c r="P138" i="83"/>
  <c r="M138" i="83"/>
  <c r="K138" i="83"/>
  <c r="F138" i="83"/>
  <c r="E138" i="83"/>
  <c r="D138" i="83"/>
  <c r="C138" i="83"/>
  <c r="BF137" i="83"/>
  <c r="BE137" i="83"/>
  <c r="BB137" i="83"/>
  <c r="BD137" i="83"/>
  <c r="BA137" i="83"/>
  <c r="AZ137" i="83"/>
  <c r="AY137" i="83"/>
  <c r="AW137" i="83"/>
  <c r="AV137" i="83"/>
  <c r="AU137" i="83"/>
  <c r="AS137" i="83"/>
  <c r="AR137" i="83"/>
  <c r="AQ137" i="83"/>
  <c r="AO137" i="83"/>
  <c r="AN137" i="83"/>
  <c r="AM137" i="83"/>
  <c r="AK137" i="83"/>
  <c r="AJ137" i="83"/>
  <c r="AI137" i="83"/>
  <c r="AG137" i="83"/>
  <c r="AF137" i="83"/>
  <c r="AE137" i="83"/>
  <c r="AB137" i="83"/>
  <c r="AA137" i="83"/>
  <c r="Y137" i="83"/>
  <c r="X137" i="83"/>
  <c r="W137" i="83"/>
  <c r="V137" i="83"/>
  <c r="U137" i="83"/>
  <c r="R137" i="83"/>
  <c r="Q137" i="83"/>
  <c r="P137" i="83"/>
  <c r="M137" i="83"/>
  <c r="K137" i="83"/>
  <c r="F137" i="83"/>
  <c r="E137" i="83"/>
  <c r="D137" i="83"/>
  <c r="C137" i="83"/>
  <c r="BF136" i="83"/>
  <c r="BE136" i="83"/>
  <c r="BB136" i="83"/>
  <c r="BD136" i="83"/>
  <c r="BA136" i="83"/>
  <c r="AZ136" i="83"/>
  <c r="AY136" i="83"/>
  <c r="AW136" i="83"/>
  <c r="AV136" i="83"/>
  <c r="AU136" i="83"/>
  <c r="AS136" i="83"/>
  <c r="AR136" i="83"/>
  <c r="AQ136" i="83"/>
  <c r="AO136" i="83"/>
  <c r="AN136" i="83"/>
  <c r="AM136" i="83"/>
  <c r="AK136" i="83"/>
  <c r="AJ136" i="83"/>
  <c r="AI136" i="83"/>
  <c r="AG136" i="83"/>
  <c r="AF136" i="83"/>
  <c r="AE136" i="83"/>
  <c r="AB136" i="83"/>
  <c r="AA136" i="83"/>
  <c r="Y136" i="83"/>
  <c r="X136" i="83"/>
  <c r="W136" i="83"/>
  <c r="V136" i="83"/>
  <c r="U136" i="83"/>
  <c r="R136" i="83"/>
  <c r="Q136" i="83"/>
  <c r="P136" i="83"/>
  <c r="M136" i="83"/>
  <c r="L136" i="83"/>
  <c r="K136" i="83"/>
  <c r="F136" i="83"/>
  <c r="E136" i="83"/>
  <c r="D136" i="83"/>
  <c r="C136" i="83"/>
  <c r="BF135" i="83"/>
  <c r="BE135" i="83"/>
  <c r="BB135" i="83"/>
  <c r="BD135" i="83"/>
  <c r="BA135" i="83"/>
  <c r="AZ135" i="83"/>
  <c r="AY135" i="83"/>
  <c r="AW135" i="83"/>
  <c r="AV135" i="83"/>
  <c r="AU135" i="83"/>
  <c r="AS135" i="83"/>
  <c r="AR135" i="83"/>
  <c r="AQ135" i="83"/>
  <c r="AP135" i="83"/>
  <c r="AO135" i="83"/>
  <c r="AN135" i="83"/>
  <c r="AM135" i="83"/>
  <c r="AK135" i="83"/>
  <c r="AJ135" i="83"/>
  <c r="AI135" i="83"/>
  <c r="AG135" i="83"/>
  <c r="AF135" i="83"/>
  <c r="AE135" i="83"/>
  <c r="AB135" i="83"/>
  <c r="AA135" i="83"/>
  <c r="Y135" i="83"/>
  <c r="X135" i="83"/>
  <c r="W135" i="83"/>
  <c r="V135" i="83"/>
  <c r="U135" i="83"/>
  <c r="R135" i="83"/>
  <c r="Q135" i="83"/>
  <c r="P135" i="83"/>
  <c r="M135" i="83"/>
  <c r="L135" i="83"/>
  <c r="K135" i="83"/>
  <c r="F135" i="83"/>
  <c r="E135" i="83"/>
  <c r="D135" i="83"/>
  <c r="C135" i="83"/>
  <c r="BF134" i="83"/>
  <c r="BE134" i="83"/>
  <c r="BB134" i="83"/>
  <c r="BD134" i="83"/>
  <c r="BA134" i="83"/>
  <c r="AZ134" i="83"/>
  <c r="AY134" i="83"/>
  <c r="AW134" i="83"/>
  <c r="AV134" i="83"/>
  <c r="AU134" i="83"/>
  <c r="AS134" i="83"/>
  <c r="AR134" i="83"/>
  <c r="AQ134" i="83"/>
  <c r="AO134" i="83"/>
  <c r="AN134" i="83"/>
  <c r="AM134" i="83"/>
  <c r="AK134" i="83"/>
  <c r="AJ134" i="83"/>
  <c r="AI134" i="83"/>
  <c r="AG134" i="83"/>
  <c r="AF134" i="83"/>
  <c r="AE134" i="83"/>
  <c r="AB134" i="83"/>
  <c r="AA134" i="83"/>
  <c r="Z134" i="83"/>
  <c r="Y134" i="83"/>
  <c r="X134" i="83"/>
  <c r="W134" i="83"/>
  <c r="V134" i="83"/>
  <c r="U134" i="83"/>
  <c r="R134" i="83"/>
  <c r="Q134" i="83"/>
  <c r="P134" i="83"/>
  <c r="M134" i="83"/>
  <c r="K134" i="83"/>
  <c r="F134" i="83"/>
  <c r="E134" i="83"/>
  <c r="D134" i="83"/>
  <c r="C134" i="83"/>
  <c r="BF133" i="83"/>
  <c r="BE133" i="83"/>
  <c r="BB133" i="83"/>
  <c r="BD133" i="83"/>
  <c r="BA133" i="83"/>
  <c r="AZ133" i="83"/>
  <c r="AY133" i="83"/>
  <c r="AW133" i="83"/>
  <c r="AV133" i="83"/>
  <c r="AU133" i="83"/>
  <c r="AS133" i="83"/>
  <c r="AR133" i="83"/>
  <c r="AQ133" i="83"/>
  <c r="AO133" i="83"/>
  <c r="AN133" i="83"/>
  <c r="AM133" i="83"/>
  <c r="AK133" i="83"/>
  <c r="AJ133" i="83"/>
  <c r="AI133" i="83"/>
  <c r="AH133" i="83"/>
  <c r="AG133" i="83"/>
  <c r="AF133" i="83"/>
  <c r="AE133" i="83"/>
  <c r="AB133" i="83"/>
  <c r="AA133" i="83"/>
  <c r="Y133" i="83"/>
  <c r="X133" i="83"/>
  <c r="W133" i="83"/>
  <c r="V133" i="83"/>
  <c r="U133" i="83"/>
  <c r="R133" i="83"/>
  <c r="Q133" i="83"/>
  <c r="P133" i="83"/>
  <c r="M133" i="83"/>
  <c r="L133" i="83"/>
  <c r="K133" i="83"/>
  <c r="F133" i="83"/>
  <c r="E133" i="83"/>
  <c r="D133" i="83"/>
  <c r="C133" i="83"/>
  <c r="BF132" i="83"/>
  <c r="BE132" i="83"/>
  <c r="BB132" i="83"/>
  <c r="BD132" i="83"/>
  <c r="BA132" i="83"/>
  <c r="AZ132" i="83"/>
  <c r="AY132" i="83"/>
  <c r="AW132" i="83"/>
  <c r="AV132" i="83"/>
  <c r="AU132" i="83"/>
  <c r="AS132" i="83"/>
  <c r="AR132" i="83"/>
  <c r="AQ132" i="83"/>
  <c r="AP132" i="83"/>
  <c r="AO132" i="83"/>
  <c r="AN132" i="83"/>
  <c r="AM132" i="83"/>
  <c r="AK132" i="83"/>
  <c r="AJ132" i="83"/>
  <c r="AI132" i="83"/>
  <c r="AG132" i="83"/>
  <c r="AF132" i="83"/>
  <c r="AE132" i="83"/>
  <c r="AB132" i="83"/>
  <c r="AA132" i="83"/>
  <c r="Y132" i="83"/>
  <c r="X132" i="83"/>
  <c r="W132" i="83"/>
  <c r="V132" i="83"/>
  <c r="U132" i="83"/>
  <c r="R132" i="83"/>
  <c r="Q132" i="83"/>
  <c r="P132" i="83"/>
  <c r="M132" i="83"/>
  <c r="K132" i="83"/>
  <c r="F132" i="83"/>
  <c r="E132" i="83"/>
  <c r="D132" i="83"/>
  <c r="C132" i="83"/>
  <c r="BF131" i="83"/>
  <c r="BE131" i="83"/>
  <c r="BB131" i="83"/>
  <c r="BD131" i="83"/>
  <c r="BA131" i="83"/>
  <c r="AZ131" i="83"/>
  <c r="AY131" i="83"/>
  <c r="AW131" i="83"/>
  <c r="AV131" i="83"/>
  <c r="AU131" i="83"/>
  <c r="AS131" i="83"/>
  <c r="AR131" i="83"/>
  <c r="AQ131" i="83"/>
  <c r="AO131" i="83"/>
  <c r="AN131" i="83"/>
  <c r="AM131" i="83"/>
  <c r="AK131" i="83"/>
  <c r="AJ131" i="83"/>
  <c r="AI131" i="83"/>
  <c r="AH131" i="83"/>
  <c r="AG131" i="83"/>
  <c r="AF131" i="83"/>
  <c r="AE131" i="83"/>
  <c r="AB131" i="83"/>
  <c r="AA131" i="83"/>
  <c r="Y131" i="83"/>
  <c r="X131" i="83"/>
  <c r="W131" i="83"/>
  <c r="V131" i="83"/>
  <c r="U131" i="83"/>
  <c r="R131" i="83"/>
  <c r="Q131" i="83"/>
  <c r="P131" i="83"/>
  <c r="M131" i="83"/>
  <c r="K131" i="83"/>
  <c r="F131" i="83"/>
  <c r="E131" i="83"/>
  <c r="D131" i="83"/>
  <c r="C131" i="83"/>
  <c r="BF130" i="83"/>
  <c r="BE130" i="83"/>
  <c r="BB130" i="83"/>
  <c r="BD130" i="83"/>
  <c r="BA130" i="83"/>
  <c r="AZ130" i="83"/>
  <c r="AY130" i="83"/>
  <c r="AW130" i="83"/>
  <c r="AV130" i="83"/>
  <c r="AU130" i="83"/>
  <c r="AS130" i="83"/>
  <c r="AR130" i="83"/>
  <c r="AQ130" i="83"/>
  <c r="AO130" i="83"/>
  <c r="AN130" i="83"/>
  <c r="AM130" i="83"/>
  <c r="AK130" i="83"/>
  <c r="AJ130" i="83"/>
  <c r="AI130" i="83"/>
  <c r="AH130" i="83"/>
  <c r="AG130" i="83"/>
  <c r="AF130" i="83"/>
  <c r="AE130" i="83"/>
  <c r="AB130" i="83"/>
  <c r="AA130" i="83"/>
  <c r="Y130" i="83"/>
  <c r="X130" i="83"/>
  <c r="W130" i="83"/>
  <c r="V130" i="83"/>
  <c r="U130" i="83"/>
  <c r="R130" i="83"/>
  <c r="Q130" i="83"/>
  <c r="P130" i="83"/>
  <c r="M130" i="83"/>
  <c r="L130" i="83"/>
  <c r="K130" i="83"/>
  <c r="F130" i="83"/>
  <c r="E130" i="83"/>
  <c r="D130" i="83"/>
  <c r="C130" i="83"/>
  <c r="BF129" i="83"/>
  <c r="BE129" i="83"/>
  <c r="BB129" i="83"/>
  <c r="BD129" i="83"/>
  <c r="BA129" i="83"/>
  <c r="AZ129" i="83"/>
  <c r="AY129" i="83"/>
  <c r="AW129" i="83"/>
  <c r="AV129" i="83"/>
  <c r="AU129" i="83"/>
  <c r="AS129" i="83"/>
  <c r="AR129" i="83"/>
  <c r="AQ129" i="83"/>
  <c r="AO129" i="83"/>
  <c r="AN129" i="83"/>
  <c r="AM129" i="83"/>
  <c r="AK129" i="83"/>
  <c r="AJ129" i="83"/>
  <c r="AI129" i="83"/>
  <c r="AG129" i="83"/>
  <c r="AF129" i="83"/>
  <c r="AE129" i="83"/>
  <c r="AB129" i="83"/>
  <c r="AA129" i="83"/>
  <c r="Y129" i="83"/>
  <c r="X129" i="83"/>
  <c r="W129" i="83"/>
  <c r="V129" i="83"/>
  <c r="U129" i="83"/>
  <c r="R129" i="83"/>
  <c r="Q129" i="83"/>
  <c r="P129" i="83"/>
  <c r="M129" i="83"/>
  <c r="K129" i="83"/>
  <c r="F129" i="83"/>
  <c r="E129" i="83"/>
  <c r="D129" i="83"/>
  <c r="C129" i="83"/>
  <c r="BF128" i="83"/>
  <c r="BE128" i="83"/>
  <c r="BB128" i="83"/>
  <c r="BD128" i="83"/>
  <c r="BA128" i="83"/>
  <c r="AZ128" i="83"/>
  <c r="AY128" i="83"/>
  <c r="AW128" i="83"/>
  <c r="AV128" i="83"/>
  <c r="AU128" i="83"/>
  <c r="AS128" i="83"/>
  <c r="AR128" i="83"/>
  <c r="AQ128" i="83"/>
  <c r="AO128" i="83"/>
  <c r="AN128" i="83"/>
  <c r="AM128" i="83"/>
  <c r="AK128" i="83"/>
  <c r="AJ128" i="83"/>
  <c r="AI128" i="83"/>
  <c r="AG128" i="83"/>
  <c r="AF128" i="83"/>
  <c r="AE128" i="83"/>
  <c r="AB128" i="83"/>
  <c r="AA128" i="83"/>
  <c r="Z128" i="83"/>
  <c r="Y128" i="83"/>
  <c r="X128" i="83"/>
  <c r="W128" i="83"/>
  <c r="V128" i="83"/>
  <c r="U128" i="83"/>
  <c r="R128" i="83"/>
  <c r="Q128" i="83"/>
  <c r="P128" i="83"/>
  <c r="M128" i="83"/>
  <c r="K128" i="83"/>
  <c r="F128" i="83"/>
  <c r="E128" i="83"/>
  <c r="D128" i="83"/>
  <c r="C128" i="83"/>
  <c r="BF127" i="83"/>
  <c r="BE127" i="83"/>
  <c r="BB127" i="83"/>
  <c r="BD127" i="83"/>
  <c r="BA127" i="83"/>
  <c r="AZ127" i="83"/>
  <c r="AY127" i="83"/>
  <c r="AW127" i="83"/>
  <c r="AV127" i="83"/>
  <c r="AU127" i="83"/>
  <c r="AS127" i="83"/>
  <c r="AR127" i="83"/>
  <c r="AQ127" i="83"/>
  <c r="AO127" i="83"/>
  <c r="AN127" i="83"/>
  <c r="AM127" i="83"/>
  <c r="AK127" i="83"/>
  <c r="AJ127" i="83"/>
  <c r="AI127" i="83"/>
  <c r="AG127" i="83"/>
  <c r="AF127" i="83"/>
  <c r="AE127" i="83"/>
  <c r="AB127" i="83"/>
  <c r="AA127" i="83"/>
  <c r="Y127" i="83"/>
  <c r="X127" i="83"/>
  <c r="W127" i="83"/>
  <c r="V127" i="83"/>
  <c r="U127" i="83"/>
  <c r="R127" i="83"/>
  <c r="Q127" i="83"/>
  <c r="P127" i="83"/>
  <c r="M127" i="83"/>
  <c r="L127" i="83"/>
  <c r="K127" i="83"/>
  <c r="F127" i="83"/>
  <c r="E127" i="83"/>
  <c r="D127" i="83"/>
  <c r="C127" i="83"/>
  <c r="BF126" i="83"/>
  <c r="BE126" i="83"/>
  <c r="BB126" i="83"/>
  <c r="BD126" i="83"/>
  <c r="BA126" i="83"/>
  <c r="AZ126" i="83"/>
  <c r="AY126" i="83"/>
  <c r="AW126" i="83"/>
  <c r="AV126" i="83"/>
  <c r="AU126" i="83"/>
  <c r="AS126" i="83"/>
  <c r="AR126" i="83"/>
  <c r="AQ126" i="83"/>
  <c r="AO126" i="83"/>
  <c r="AN126" i="83"/>
  <c r="AM126" i="83"/>
  <c r="AL126" i="83"/>
  <c r="AK126" i="83"/>
  <c r="AJ126" i="83"/>
  <c r="AI126" i="83"/>
  <c r="AG126" i="83"/>
  <c r="AF126" i="83"/>
  <c r="AE126" i="83"/>
  <c r="AB126" i="83"/>
  <c r="AA126" i="83"/>
  <c r="Y126" i="83"/>
  <c r="X126" i="83"/>
  <c r="W126" i="83"/>
  <c r="V126" i="83"/>
  <c r="U126" i="83"/>
  <c r="R126" i="83"/>
  <c r="Q126" i="83"/>
  <c r="P126" i="83"/>
  <c r="M126" i="83"/>
  <c r="K126" i="83"/>
  <c r="F126" i="83"/>
  <c r="E126" i="83"/>
  <c r="D126" i="83"/>
  <c r="C126" i="83"/>
  <c r="BF125" i="83"/>
  <c r="BE125" i="83"/>
  <c r="BB125" i="83"/>
  <c r="BD125" i="83"/>
  <c r="BA125" i="83"/>
  <c r="AZ125" i="83"/>
  <c r="AY125" i="83"/>
  <c r="AW125" i="83"/>
  <c r="AV125" i="83"/>
  <c r="AU125" i="83"/>
  <c r="AS125" i="83"/>
  <c r="AR125" i="83"/>
  <c r="AQ125" i="83"/>
  <c r="AO125" i="83"/>
  <c r="AN125" i="83"/>
  <c r="AM125" i="83"/>
  <c r="AK125" i="83"/>
  <c r="AJ125" i="83"/>
  <c r="AI125" i="83"/>
  <c r="AH125" i="83"/>
  <c r="AG125" i="83"/>
  <c r="AF125" i="83"/>
  <c r="AE125" i="83"/>
  <c r="AB125" i="83"/>
  <c r="AA125" i="83"/>
  <c r="Y125" i="83"/>
  <c r="X125" i="83"/>
  <c r="W125" i="83"/>
  <c r="V125" i="83"/>
  <c r="U125" i="83"/>
  <c r="R125" i="83"/>
  <c r="Q125" i="83"/>
  <c r="P125" i="83"/>
  <c r="M125" i="83"/>
  <c r="K125" i="83"/>
  <c r="F125" i="83"/>
  <c r="E125" i="83"/>
  <c r="D125" i="83"/>
  <c r="C125" i="83"/>
  <c r="BF124" i="83"/>
  <c r="BE124" i="83"/>
  <c r="BB124" i="83"/>
  <c r="BD124" i="83"/>
  <c r="BA124" i="83"/>
  <c r="AZ124" i="83"/>
  <c r="AY124" i="83"/>
  <c r="AW124" i="83"/>
  <c r="AV124" i="83"/>
  <c r="AU124" i="83"/>
  <c r="AS124" i="83"/>
  <c r="AR124" i="83"/>
  <c r="AQ124" i="83"/>
  <c r="AO124" i="83"/>
  <c r="AN124" i="83"/>
  <c r="AM124" i="83"/>
  <c r="AK124" i="83"/>
  <c r="AJ124" i="83"/>
  <c r="AI124" i="83"/>
  <c r="AG124" i="83"/>
  <c r="AF124" i="83"/>
  <c r="AE124" i="83"/>
  <c r="AB124" i="83"/>
  <c r="AA124" i="83"/>
  <c r="Y124" i="83"/>
  <c r="X124" i="83"/>
  <c r="W124" i="83"/>
  <c r="V124" i="83"/>
  <c r="U124" i="83"/>
  <c r="R124" i="83"/>
  <c r="Q124" i="83"/>
  <c r="P124" i="83"/>
  <c r="M124" i="83"/>
  <c r="L124" i="83"/>
  <c r="K124" i="83"/>
  <c r="F124" i="83"/>
  <c r="E124" i="83"/>
  <c r="D124" i="83"/>
  <c r="C124" i="83"/>
  <c r="BF123" i="83"/>
  <c r="BE123" i="83"/>
  <c r="BB123" i="83"/>
  <c r="BD123" i="83"/>
  <c r="BA123" i="83"/>
  <c r="AZ123" i="83"/>
  <c r="AY123" i="83"/>
  <c r="AW123" i="83"/>
  <c r="AV123" i="83"/>
  <c r="AU123" i="83"/>
  <c r="AS123" i="83"/>
  <c r="AR123" i="83"/>
  <c r="AQ123" i="83"/>
  <c r="AO123" i="83"/>
  <c r="AN123" i="83"/>
  <c r="AM123" i="83"/>
  <c r="AL123" i="83"/>
  <c r="AK123" i="83"/>
  <c r="AJ123" i="83"/>
  <c r="AI123" i="83"/>
  <c r="AG123" i="83"/>
  <c r="AF123" i="83"/>
  <c r="AE123" i="83"/>
  <c r="AB123" i="83"/>
  <c r="AA123" i="83"/>
  <c r="Y123" i="83"/>
  <c r="X123" i="83"/>
  <c r="W123" i="83"/>
  <c r="V123" i="83"/>
  <c r="U123" i="83"/>
  <c r="R123" i="83"/>
  <c r="Q123" i="83"/>
  <c r="P123" i="83"/>
  <c r="M123" i="83"/>
  <c r="K123" i="83"/>
  <c r="F123" i="83"/>
  <c r="E123" i="83"/>
  <c r="D123" i="83"/>
  <c r="C123" i="83"/>
  <c r="BF122" i="83"/>
  <c r="BE122" i="83"/>
  <c r="BB122" i="83"/>
  <c r="BD122" i="83"/>
  <c r="BA122" i="83"/>
  <c r="AZ122" i="83"/>
  <c r="AY122" i="83"/>
  <c r="AW122" i="83"/>
  <c r="AV122" i="83"/>
  <c r="AU122" i="83"/>
  <c r="AS122" i="83"/>
  <c r="AR122" i="83"/>
  <c r="AQ122" i="83"/>
  <c r="AO122" i="83"/>
  <c r="AN122" i="83"/>
  <c r="AM122" i="83"/>
  <c r="AK122" i="83"/>
  <c r="AJ122" i="83"/>
  <c r="AI122" i="83"/>
  <c r="AH122" i="83"/>
  <c r="AG122" i="83"/>
  <c r="AF122" i="83"/>
  <c r="AE122" i="83"/>
  <c r="AB122" i="83"/>
  <c r="AA122" i="83"/>
  <c r="Z122" i="83"/>
  <c r="Y122" i="83"/>
  <c r="X122" i="83"/>
  <c r="W122" i="83"/>
  <c r="V122" i="83"/>
  <c r="U122" i="83"/>
  <c r="R122" i="83"/>
  <c r="Q122" i="83"/>
  <c r="P122" i="83"/>
  <c r="M122" i="83"/>
  <c r="K122" i="83"/>
  <c r="F122" i="83"/>
  <c r="E122" i="83"/>
  <c r="D122" i="83"/>
  <c r="C122" i="83"/>
  <c r="BF121" i="83"/>
  <c r="BE121" i="83"/>
  <c r="BB121" i="83"/>
  <c r="BD121" i="83"/>
  <c r="BA121" i="83"/>
  <c r="AZ121" i="83"/>
  <c r="AY121" i="83"/>
  <c r="AW121" i="83"/>
  <c r="AV121" i="83"/>
  <c r="AU121" i="83"/>
  <c r="AS121" i="83"/>
  <c r="AR121" i="83"/>
  <c r="AQ121" i="83"/>
  <c r="AO121" i="83"/>
  <c r="AN121" i="83"/>
  <c r="AM121" i="83"/>
  <c r="AK121" i="83"/>
  <c r="AJ121" i="83"/>
  <c r="AI121" i="83"/>
  <c r="AG121" i="83"/>
  <c r="AF121" i="83"/>
  <c r="AE121" i="83"/>
  <c r="AB121" i="83"/>
  <c r="AA121" i="83"/>
  <c r="Y121" i="83"/>
  <c r="X121" i="83"/>
  <c r="W121" i="83"/>
  <c r="V121" i="83"/>
  <c r="U121" i="83"/>
  <c r="R121" i="83"/>
  <c r="Q121" i="83"/>
  <c r="P121" i="83"/>
  <c r="M121" i="83"/>
  <c r="L121" i="83"/>
  <c r="K121" i="83"/>
  <c r="F121" i="83"/>
  <c r="E121" i="83"/>
  <c r="D121" i="83"/>
  <c r="C121" i="83"/>
  <c r="BF120" i="83"/>
  <c r="BE120" i="83"/>
  <c r="BB120" i="83"/>
  <c r="BD120" i="83"/>
  <c r="BA120" i="83"/>
  <c r="AZ120" i="83"/>
  <c r="AY120" i="83"/>
  <c r="AW120" i="83"/>
  <c r="AV120" i="83"/>
  <c r="AU120" i="83"/>
  <c r="AS120" i="83"/>
  <c r="AR120" i="83"/>
  <c r="AQ120" i="83"/>
  <c r="AO120" i="83"/>
  <c r="AN120" i="83"/>
  <c r="AM120" i="83"/>
  <c r="AK120" i="83"/>
  <c r="AJ120" i="83"/>
  <c r="AI120" i="83"/>
  <c r="AG120" i="83"/>
  <c r="AF120" i="83"/>
  <c r="AE120" i="83"/>
  <c r="AB120" i="83"/>
  <c r="AA120" i="83"/>
  <c r="Y120" i="83"/>
  <c r="X120" i="83"/>
  <c r="W120" i="83"/>
  <c r="V120" i="83"/>
  <c r="U120" i="83"/>
  <c r="R120" i="83"/>
  <c r="Q120" i="83"/>
  <c r="P120" i="83"/>
  <c r="M120" i="83"/>
  <c r="K120" i="83"/>
  <c r="F120" i="83"/>
  <c r="E120" i="83"/>
  <c r="D120" i="83"/>
  <c r="C120" i="83"/>
  <c r="BF119" i="83"/>
  <c r="BE119" i="83"/>
  <c r="BB119" i="83"/>
  <c r="BD119" i="83"/>
  <c r="BA119" i="83"/>
  <c r="AZ119" i="83"/>
  <c r="AY119" i="83"/>
  <c r="AW119" i="83"/>
  <c r="AV119" i="83"/>
  <c r="AU119" i="83"/>
  <c r="AS119" i="83"/>
  <c r="AR119" i="83"/>
  <c r="AQ119" i="83"/>
  <c r="AO119" i="83"/>
  <c r="AN119" i="83"/>
  <c r="AM119" i="83"/>
  <c r="AK119" i="83"/>
  <c r="AJ119" i="83"/>
  <c r="AI119" i="83"/>
  <c r="AG119" i="83"/>
  <c r="AF119" i="83"/>
  <c r="AE119" i="83"/>
  <c r="AB119" i="83"/>
  <c r="AA119" i="83"/>
  <c r="Y119" i="83"/>
  <c r="X119" i="83"/>
  <c r="W119" i="83"/>
  <c r="V119" i="83"/>
  <c r="U119" i="83"/>
  <c r="R119" i="83"/>
  <c r="Q119" i="83"/>
  <c r="P119" i="83"/>
  <c r="M119" i="83"/>
  <c r="K119" i="83"/>
  <c r="F119" i="83"/>
  <c r="E119" i="83"/>
  <c r="D119" i="83"/>
  <c r="C119" i="83"/>
  <c r="BF118" i="83"/>
  <c r="BE118" i="83"/>
  <c r="BB118" i="83"/>
  <c r="BD118" i="83"/>
  <c r="BA118" i="83"/>
  <c r="AZ118" i="83"/>
  <c r="AY118" i="83"/>
  <c r="AW118" i="83"/>
  <c r="AV118" i="83"/>
  <c r="AU118" i="83"/>
  <c r="AS118" i="83"/>
  <c r="AR118" i="83"/>
  <c r="AQ118" i="83"/>
  <c r="AO118" i="83"/>
  <c r="AN118" i="83"/>
  <c r="AM118" i="83"/>
  <c r="AK118" i="83"/>
  <c r="AJ118" i="83"/>
  <c r="AI118" i="83"/>
  <c r="AG118" i="83"/>
  <c r="AF118" i="83"/>
  <c r="AE118" i="83"/>
  <c r="AB118" i="83"/>
  <c r="AA118" i="83"/>
  <c r="Y118" i="83"/>
  <c r="X118" i="83"/>
  <c r="W118" i="83"/>
  <c r="V118" i="83"/>
  <c r="U118" i="83"/>
  <c r="R118" i="83"/>
  <c r="Q118" i="83"/>
  <c r="P118" i="83"/>
  <c r="M118" i="83"/>
  <c r="K118" i="83"/>
  <c r="F118" i="83"/>
  <c r="E118" i="83"/>
  <c r="D118" i="83"/>
  <c r="C118" i="83"/>
  <c r="BF117" i="83"/>
  <c r="BE117" i="83"/>
  <c r="BB117" i="83"/>
  <c r="BD117" i="83"/>
  <c r="BA117" i="83"/>
  <c r="AZ117" i="83"/>
  <c r="AY117" i="83"/>
  <c r="AW117" i="83"/>
  <c r="AV117" i="83"/>
  <c r="AU117" i="83"/>
  <c r="AS117" i="83"/>
  <c r="AR117" i="83"/>
  <c r="AQ117" i="83"/>
  <c r="AO117" i="83"/>
  <c r="AN117" i="83"/>
  <c r="AM117" i="83"/>
  <c r="AK117" i="83"/>
  <c r="AJ117" i="83"/>
  <c r="AI117" i="83"/>
  <c r="AG117" i="83"/>
  <c r="AF117" i="83"/>
  <c r="AE117" i="83"/>
  <c r="AB117" i="83"/>
  <c r="AA117" i="83"/>
  <c r="Y117" i="83"/>
  <c r="X117" i="83"/>
  <c r="W117" i="83"/>
  <c r="V117" i="83"/>
  <c r="U117" i="83"/>
  <c r="R117" i="83"/>
  <c r="Q117" i="83"/>
  <c r="P117" i="83"/>
  <c r="M117" i="83"/>
  <c r="K117" i="83"/>
  <c r="F117" i="83"/>
  <c r="E117" i="83"/>
  <c r="D117" i="83"/>
  <c r="C117" i="83"/>
  <c r="BF116" i="83"/>
  <c r="BE116" i="83"/>
  <c r="BB116" i="83"/>
  <c r="BD116" i="83"/>
  <c r="BA116" i="83"/>
  <c r="AZ116" i="83"/>
  <c r="AY116" i="83"/>
  <c r="AW116" i="83"/>
  <c r="AV116" i="83"/>
  <c r="AU116" i="83"/>
  <c r="AS116" i="83"/>
  <c r="AR116" i="83"/>
  <c r="AQ116" i="83"/>
  <c r="AO116" i="83"/>
  <c r="AN116" i="83"/>
  <c r="AM116" i="83"/>
  <c r="AK116" i="83"/>
  <c r="AJ116" i="83"/>
  <c r="AI116" i="83"/>
  <c r="AG116" i="83"/>
  <c r="AF116" i="83"/>
  <c r="AE116" i="83"/>
  <c r="AB116" i="83"/>
  <c r="AA116" i="83"/>
  <c r="Y116" i="83"/>
  <c r="X116" i="83"/>
  <c r="W116" i="83"/>
  <c r="V116" i="83"/>
  <c r="U116" i="83"/>
  <c r="R116" i="83"/>
  <c r="Q116" i="83"/>
  <c r="P116" i="83"/>
  <c r="M116" i="83"/>
  <c r="K116" i="83"/>
  <c r="F116" i="83"/>
  <c r="E116" i="83"/>
  <c r="D116" i="83"/>
  <c r="C116" i="83"/>
  <c r="BF115" i="83"/>
  <c r="BE115" i="83"/>
  <c r="BB115" i="83"/>
  <c r="BD115" i="83"/>
  <c r="BA115" i="83"/>
  <c r="AZ115" i="83"/>
  <c r="AY115" i="83"/>
  <c r="AW115" i="83"/>
  <c r="AV115" i="83"/>
  <c r="AU115" i="83"/>
  <c r="AS115" i="83"/>
  <c r="AR115" i="83"/>
  <c r="AQ115" i="83"/>
  <c r="AO115" i="83"/>
  <c r="AN115" i="83"/>
  <c r="AM115" i="83"/>
  <c r="AK115" i="83"/>
  <c r="AJ115" i="83"/>
  <c r="AI115" i="83"/>
  <c r="AG115" i="83"/>
  <c r="AF115" i="83"/>
  <c r="AE115" i="83"/>
  <c r="AB115" i="83"/>
  <c r="AA115" i="83"/>
  <c r="Y115" i="83"/>
  <c r="X115" i="83"/>
  <c r="W115" i="83"/>
  <c r="V115" i="83"/>
  <c r="U115" i="83"/>
  <c r="R115" i="83"/>
  <c r="Q115" i="83"/>
  <c r="P115" i="83"/>
  <c r="M115" i="83"/>
  <c r="L115" i="83"/>
  <c r="K115" i="83"/>
  <c r="F115" i="83"/>
  <c r="E115" i="83"/>
  <c r="D115" i="83"/>
  <c r="C115" i="83"/>
  <c r="BF114" i="83"/>
  <c r="BE114" i="83"/>
  <c r="BB114" i="83"/>
  <c r="BD114" i="83"/>
  <c r="BA114" i="83"/>
  <c r="AZ114" i="83"/>
  <c r="AY114" i="83"/>
  <c r="AW114" i="83"/>
  <c r="AV114" i="83"/>
  <c r="AU114" i="83"/>
  <c r="AS114" i="83"/>
  <c r="AR114" i="83"/>
  <c r="AQ114" i="83"/>
  <c r="AO114" i="83"/>
  <c r="AN114" i="83"/>
  <c r="AM114" i="83"/>
  <c r="AL114" i="83"/>
  <c r="AK114" i="83"/>
  <c r="AJ114" i="83"/>
  <c r="AI114" i="83"/>
  <c r="AG114" i="83"/>
  <c r="AF114" i="83"/>
  <c r="AE114" i="83"/>
  <c r="AB114" i="83"/>
  <c r="AA114" i="83"/>
  <c r="Y114" i="83"/>
  <c r="X114" i="83"/>
  <c r="W114" i="83"/>
  <c r="V114" i="83"/>
  <c r="U114" i="83"/>
  <c r="R114" i="83"/>
  <c r="Q114" i="83"/>
  <c r="P114" i="83"/>
  <c r="M114" i="83"/>
  <c r="K114" i="83"/>
  <c r="F114" i="83"/>
  <c r="E114" i="83"/>
  <c r="D114" i="83"/>
  <c r="C114" i="83"/>
  <c r="BF113" i="83"/>
  <c r="BE113" i="83"/>
  <c r="BB113" i="83"/>
  <c r="BD113" i="83"/>
  <c r="BA113" i="83"/>
  <c r="AZ113" i="83"/>
  <c r="AY113" i="83"/>
  <c r="AW113" i="83"/>
  <c r="AV113" i="83"/>
  <c r="AU113" i="83"/>
  <c r="AS113" i="83"/>
  <c r="AR113" i="83"/>
  <c r="AQ113" i="83"/>
  <c r="AO113" i="83"/>
  <c r="AN113" i="83"/>
  <c r="AM113" i="83"/>
  <c r="AK113" i="83"/>
  <c r="AJ113" i="83"/>
  <c r="AI113" i="83"/>
  <c r="AG113" i="83"/>
  <c r="AF113" i="83"/>
  <c r="AE113" i="83"/>
  <c r="AB113" i="83"/>
  <c r="AA113" i="83"/>
  <c r="Y113" i="83"/>
  <c r="X113" i="83"/>
  <c r="W113" i="83"/>
  <c r="V113" i="83"/>
  <c r="U113" i="83"/>
  <c r="R113" i="83"/>
  <c r="Q113" i="83"/>
  <c r="P113" i="83"/>
  <c r="M113" i="83"/>
  <c r="K113" i="83"/>
  <c r="F113" i="83"/>
  <c r="E113" i="83"/>
  <c r="D113" i="83"/>
  <c r="C113" i="83"/>
  <c r="BF112" i="83"/>
  <c r="BE112" i="83"/>
  <c r="BB112" i="83"/>
  <c r="BD112" i="83"/>
  <c r="BA112" i="83"/>
  <c r="AZ112" i="83"/>
  <c r="AY112" i="83"/>
  <c r="AW112" i="83"/>
  <c r="AV112" i="83"/>
  <c r="AU112" i="83"/>
  <c r="AS112" i="83"/>
  <c r="AR112" i="83"/>
  <c r="AQ112" i="83"/>
  <c r="AO112" i="83"/>
  <c r="AN112" i="83"/>
  <c r="AM112" i="83"/>
  <c r="AK112" i="83"/>
  <c r="AJ112" i="83"/>
  <c r="AI112" i="83"/>
  <c r="AG112" i="83"/>
  <c r="AF112" i="83"/>
  <c r="AE112" i="83"/>
  <c r="AB112" i="83"/>
  <c r="AA112" i="83"/>
  <c r="Z112" i="83"/>
  <c r="Y112" i="83"/>
  <c r="X112" i="83"/>
  <c r="W112" i="83"/>
  <c r="V112" i="83"/>
  <c r="U112" i="83"/>
  <c r="R112" i="83"/>
  <c r="Q112" i="83"/>
  <c r="P112" i="83"/>
  <c r="M112" i="83"/>
  <c r="L112" i="83"/>
  <c r="K112" i="83"/>
  <c r="F112" i="83"/>
  <c r="E112" i="83"/>
  <c r="D112" i="83"/>
  <c r="C112" i="83"/>
  <c r="BF111" i="83"/>
  <c r="BE111" i="83"/>
  <c r="BB111" i="83"/>
  <c r="BD111" i="83"/>
  <c r="BA111" i="83"/>
  <c r="AZ111" i="83"/>
  <c r="AY111" i="83"/>
  <c r="AW111" i="83"/>
  <c r="AV111" i="83"/>
  <c r="AU111" i="83"/>
  <c r="AS111" i="83"/>
  <c r="AR111" i="83"/>
  <c r="AQ111" i="83"/>
  <c r="AO111" i="83"/>
  <c r="AN111" i="83"/>
  <c r="AM111" i="83"/>
  <c r="AL111" i="83"/>
  <c r="AK111" i="83"/>
  <c r="AJ111" i="83"/>
  <c r="AI111" i="83"/>
  <c r="AG111" i="83"/>
  <c r="AF111" i="83"/>
  <c r="AE111" i="83"/>
  <c r="AB111" i="83"/>
  <c r="AA111" i="83"/>
  <c r="Y111" i="83"/>
  <c r="X111" i="83"/>
  <c r="W111" i="83"/>
  <c r="V111" i="83"/>
  <c r="U111" i="83"/>
  <c r="R111" i="83"/>
  <c r="Q111" i="83"/>
  <c r="P111" i="83"/>
  <c r="M111" i="83"/>
  <c r="K111" i="83"/>
  <c r="F111" i="83"/>
  <c r="E111" i="83"/>
  <c r="D111" i="83"/>
  <c r="C111" i="83"/>
  <c r="BF110" i="83"/>
  <c r="BE110" i="83"/>
  <c r="BB110" i="83"/>
  <c r="BD110" i="83"/>
  <c r="BA110" i="83"/>
  <c r="AZ110" i="83"/>
  <c r="AY110" i="83"/>
  <c r="AW110" i="83"/>
  <c r="AV110" i="83"/>
  <c r="AU110" i="83"/>
  <c r="AS110" i="83"/>
  <c r="AR110" i="83"/>
  <c r="AQ110" i="83"/>
  <c r="AP110" i="83"/>
  <c r="AO110" i="83"/>
  <c r="AN110" i="83"/>
  <c r="AM110" i="83"/>
  <c r="AK110" i="83"/>
  <c r="AJ110" i="83"/>
  <c r="AI110" i="83"/>
  <c r="AH110" i="83"/>
  <c r="AG110" i="83"/>
  <c r="AF110" i="83"/>
  <c r="AE110" i="83"/>
  <c r="AB110" i="83"/>
  <c r="AA110" i="83"/>
  <c r="Y110" i="83"/>
  <c r="X110" i="83"/>
  <c r="W110" i="83"/>
  <c r="V110" i="83"/>
  <c r="U110" i="83"/>
  <c r="R110" i="83"/>
  <c r="Q110" i="83"/>
  <c r="P110" i="83"/>
  <c r="M110" i="83"/>
  <c r="K110" i="83"/>
  <c r="F110" i="83"/>
  <c r="E110" i="83"/>
  <c r="D110" i="83"/>
  <c r="C110" i="83"/>
  <c r="BF109" i="83"/>
  <c r="BE109" i="83"/>
  <c r="BB109" i="83"/>
  <c r="BD109" i="83"/>
  <c r="BA109" i="83"/>
  <c r="AZ109" i="83"/>
  <c r="AY109" i="83"/>
  <c r="AW109" i="83"/>
  <c r="AV109" i="83"/>
  <c r="AU109" i="83"/>
  <c r="AS109" i="83"/>
  <c r="AR109" i="83"/>
  <c r="AQ109" i="83"/>
  <c r="AO109" i="83"/>
  <c r="AN109" i="83"/>
  <c r="AM109" i="83"/>
  <c r="AK109" i="83"/>
  <c r="AJ109" i="83"/>
  <c r="AI109" i="83"/>
  <c r="AG109" i="83"/>
  <c r="AF109" i="83"/>
  <c r="AE109" i="83"/>
  <c r="AB109" i="83"/>
  <c r="AA109" i="83"/>
  <c r="Z109" i="83"/>
  <c r="Y109" i="83"/>
  <c r="X109" i="83"/>
  <c r="W109" i="83"/>
  <c r="V109" i="83"/>
  <c r="U109" i="83"/>
  <c r="R109" i="83"/>
  <c r="Q109" i="83"/>
  <c r="P109" i="83"/>
  <c r="M109" i="83"/>
  <c r="L109" i="83"/>
  <c r="K109" i="83"/>
  <c r="F109" i="83"/>
  <c r="E109" i="83"/>
  <c r="D109" i="83"/>
  <c r="C109" i="83"/>
  <c r="BF108" i="83"/>
  <c r="BE108" i="83"/>
  <c r="BB108" i="83"/>
  <c r="BD108" i="83"/>
  <c r="BA108" i="83"/>
  <c r="AZ108" i="83"/>
  <c r="AY108" i="83"/>
  <c r="AW108" i="83"/>
  <c r="AV108" i="83"/>
  <c r="AU108" i="83"/>
  <c r="AS108" i="83"/>
  <c r="AR108" i="83"/>
  <c r="AQ108" i="83"/>
  <c r="AO108" i="83"/>
  <c r="AN108" i="83"/>
  <c r="AM108" i="83"/>
  <c r="AK108" i="83"/>
  <c r="AJ108" i="83"/>
  <c r="AI108" i="83"/>
  <c r="AG108" i="83"/>
  <c r="AF108" i="83"/>
  <c r="AE108" i="83"/>
  <c r="AB108" i="83"/>
  <c r="AA108" i="83"/>
  <c r="Y108" i="83"/>
  <c r="X108" i="83"/>
  <c r="W108" i="83"/>
  <c r="V108" i="83"/>
  <c r="U108" i="83"/>
  <c r="R108" i="83"/>
  <c r="Q108" i="83"/>
  <c r="P108" i="83"/>
  <c r="M108" i="83"/>
  <c r="L108" i="83"/>
  <c r="K108" i="83"/>
  <c r="F108" i="83"/>
  <c r="E108" i="83"/>
  <c r="D108" i="83"/>
  <c r="C108" i="83"/>
  <c r="BF107" i="83"/>
  <c r="BE107" i="83"/>
  <c r="BB107" i="83"/>
  <c r="BD107" i="83"/>
  <c r="BA107" i="83"/>
  <c r="AZ107" i="83"/>
  <c r="AY107" i="83"/>
  <c r="AW107" i="83"/>
  <c r="AV107" i="83"/>
  <c r="AU107" i="83"/>
  <c r="AS107" i="83"/>
  <c r="AR107" i="83"/>
  <c r="AQ107" i="83"/>
  <c r="AO107" i="83"/>
  <c r="AN107" i="83"/>
  <c r="AM107" i="83"/>
  <c r="AK107" i="83"/>
  <c r="AJ107" i="83"/>
  <c r="AI107" i="83"/>
  <c r="AG107" i="83"/>
  <c r="AF107" i="83"/>
  <c r="AE107" i="83"/>
  <c r="AB107" i="83"/>
  <c r="AA107" i="83"/>
  <c r="Y107" i="83"/>
  <c r="X107" i="83"/>
  <c r="W107" i="83"/>
  <c r="V107" i="83"/>
  <c r="U107" i="83"/>
  <c r="R107" i="83"/>
  <c r="Q107" i="83"/>
  <c r="P107" i="83"/>
  <c r="M107" i="83"/>
  <c r="K107" i="83"/>
  <c r="F107" i="83"/>
  <c r="E107" i="83"/>
  <c r="D107" i="83"/>
  <c r="C107" i="83"/>
  <c r="BF106" i="83"/>
  <c r="BE106" i="83"/>
  <c r="BB106" i="83"/>
  <c r="BD106" i="83"/>
  <c r="BA106" i="83"/>
  <c r="AZ106" i="83"/>
  <c r="AY106" i="83"/>
  <c r="AW106" i="83"/>
  <c r="AV106" i="83"/>
  <c r="AU106" i="83"/>
  <c r="AS106" i="83"/>
  <c r="AR106" i="83"/>
  <c r="AQ106" i="83"/>
  <c r="AO106" i="83"/>
  <c r="AN106" i="83"/>
  <c r="AM106" i="83"/>
  <c r="AL106" i="83"/>
  <c r="AK106" i="83"/>
  <c r="AJ106" i="83"/>
  <c r="AI106" i="83"/>
  <c r="AG106" i="83"/>
  <c r="AF106" i="83"/>
  <c r="AE106" i="83"/>
  <c r="AB106" i="83"/>
  <c r="AA106" i="83"/>
  <c r="Z106" i="83"/>
  <c r="Y106" i="83"/>
  <c r="X106" i="83"/>
  <c r="W106" i="83"/>
  <c r="V106" i="83"/>
  <c r="U106" i="83"/>
  <c r="R106" i="83"/>
  <c r="Q106" i="83"/>
  <c r="P106" i="83"/>
  <c r="M106" i="83"/>
  <c r="L106" i="83"/>
  <c r="K106" i="83"/>
  <c r="F106" i="83"/>
  <c r="E106" i="83"/>
  <c r="D106" i="83"/>
  <c r="C106" i="83"/>
  <c r="BF105" i="83"/>
  <c r="BE105" i="83"/>
  <c r="BB105" i="83"/>
  <c r="BD105" i="83"/>
  <c r="BA105" i="83"/>
  <c r="AZ105" i="83"/>
  <c r="AY105" i="83"/>
  <c r="AW105" i="83"/>
  <c r="AV105" i="83"/>
  <c r="AU105" i="83"/>
  <c r="AS105" i="83"/>
  <c r="AR105" i="83"/>
  <c r="AQ105" i="83"/>
  <c r="AO105" i="83"/>
  <c r="AN105" i="83"/>
  <c r="AM105" i="83"/>
  <c r="AK105" i="83"/>
  <c r="AJ105" i="83"/>
  <c r="AI105" i="83"/>
  <c r="AG105" i="83"/>
  <c r="AF105" i="83"/>
  <c r="AE105" i="83"/>
  <c r="AB105" i="83"/>
  <c r="AA105" i="83"/>
  <c r="Y105" i="83"/>
  <c r="X105" i="83"/>
  <c r="W105" i="83"/>
  <c r="V105" i="83"/>
  <c r="U105" i="83"/>
  <c r="R105" i="83"/>
  <c r="Q105" i="83"/>
  <c r="P105" i="83"/>
  <c r="M105" i="83"/>
  <c r="K105" i="83"/>
  <c r="F105" i="83"/>
  <c r="E105" i="83"/>
  <c r="D105" i="83"/>
  <c r="C105" i="83"/>
  <c r="BF104" i="83"/>
  <c r="BE104" i="83"/>
  <c r="BB104" i="83"/>
  <c r="BD104" i="83"/>
  <c r="BA104" i="83"/>
  <c r="AZ104" i="83"/>
  <c r="AY104" i="83"/>
  <c r="AW104" i="83"/>
  <c r="AV104" i="83"/>
  <c r="AU104" i="83"/>
  <c r="AS104" i="83"/>
  <c r="AR104" i="83"/>
  <c r="AQ104" i="83"/>
  <c r="AP104" i="83"/>
  <c r="AO104" i="83"/>
  <c r="AN104" i="83"/>
  <c r="AM104" i="83"/>
  <c r="AK104" i="83"/>
  <c r="AJ104" i="83"/>
  <c r="AI104" i="83"/>
  <c r="AG104" i="83"/>
  <c r="AF104" i="83"/>
  <c r="AE104" i="83"/>
  <c r="AB104" i="83"/>
  <c r="AA104" i="83"/>
  <c r="Y104" i="83"/>
  <c r="X104" i="83"/>
  <c r="W104" i="83"/>
  <c r="V104" i="83"/>
  <c r="U104" i="83"/>
  <c r="R104" i="83"/>
  <c r="Q104" i="83"/>
  <c r="P104" i="83"/>
  <c r="M104" i="83"/>
  <c r="K104" i="83"/>
  <c r="F104" i="83"/>
  <c r="E104" i="83"/>
  <c r="D104" i="83"/>
  <c r="C104" i="83"/>
  <c r="BF103" i="83"/>
  <c r="BE103" i="83"/>
  <c r="BB103" i="83"/>
  <c r="BD103" i="83"/>
  <c r="BA103" i="83"/>
  <c r="AZ103" i="83"/>
  <c r="AY103" i="83"/>
  <c r="AW103" i="83"/>
  <c r="AV103" i="83"/>
  <c r="AU103" i="83"/>
  <c r="AS103" i="83"/>
  <c r="AR103" i="83"/>
  <c r="AQ103" i="83"/>
  <c r="AO103" i="83"/>
  <c r="AN103" i="83"/>
  <c r="AM103" i="83"/>
  <c r="AL103" i="83"/>
  <c r="AK103" i="83"/>
  <c r="AJ103" i="83"/>
  <c r="AI103" i="83"/>
  <c r="AG103" i="83"/>
  <c r="AF103" i="83"/>
  <c r="AE103" i="83"/>
  <c r="AB103" i="83"/>
  <c r="AA103" i="83"/>
  <c r="Y103" i="83"/>
  <c r="X103" i="83"/>
  <c r="W103" i="83"/>
  <c r="V103" i="83"/>
  <c r="U103" i="83"/>
  <c r="R103" i="83"/>
  <c r="Q103" i="83"/>
  <c r="P103" i="83"/>
  <c r="M103" i="83"/>
  <c r="L103" i="83"/>
  <c r="K103" i="83"/>
  <c r="F103" i="83"/>
  <c r="E103" i="83"/>
  <c r="D103" i="83"/>
  <c r="C103" i="83"/>
  <c r="BF102" i="83"/>
  <c r="BE102" i="83"/>
  <c r="BB102" i="83"/>
  <c r="BD102" i="83"/>
  <c r="BA102" i="83"/>
  <c r="AZ102" i="83"/>
  <c r="AY102" i="83"/>
  <c r="AW102" i="83"/>
  <c r="AV102" i="83"/>
  <c r="AU102" i="83"/>
  <c r="AS102" i="83"/>
  <c r="AR102" i="83"/>
  <c r="AQ102" i="83"/>
  <c r="AO102" i="83"/>
  <c r="AN102" i="83"/>
  <c r="AM102" i="83"/>
  <c r="AK102" i="83"/>
  <c r="AJ102" i="83"/>
  <c r="AI102" i="83"/>
  <c r="AG102" i="83"/>
  <c r="AF102" i="83"/>
  <c r="AE102" i="83"/>
  <c r="AB102" i="83"/>
  <c r="AA102" i="83"/>
  <c r="Y102" i="83"/>
  <c r="X102" i="83"/>
  <c r="W102" i="83"/>
  <c r="V102" i="83"/>
  <c r="U102" i="83"/>
  <c r="R102" i="83"/>
  <c r="Q102" i="83"/>
  <c r="P102" i="83"/>
  <c r="M102" i="83"/>
  <c r="K102" i="83"/>
  <c r="F102" i="83"/>
  <c r="E102" i="83"/>
  <c r="D102" i="83"/>
  <c r="C102" i="83"/>
  <c r="BF101" i="83"/>
  <c r="BE101" i="83"/>
  <c r="BB101" i="83"/>
  <c r="BD101" i="83"/>
  <c r="BA101" i="83"/>
  <c r="AZ101" i="83"/>
  <c r="AY101" i="83"/>
  <c r="AW101" i="83"/>
  <c r="AV101" i="83"/>
  <c r="AU101" i="83"/>
  <c r="AS101" i="83"/>
  <c r="AR101" i="83"/>
  <c r="AQ101" i="83"/>
  <c r="AO101" i="83"/>
  <c r="AN101" i="83"/>
  <c r="AM101" i="83"/>
  <c r="AK101" i="83"/>
  <c r="AJ101" i="83"/>
  <c r="AI101" i="83"/>
  <c r="AG101" i="83"/>
  <c r="AF101" i="83"/>
  <c r="AE101" i="83"/>
  <c r="AB101" i="83"/>
  <c r="AA101" i="83"/>
  <c r="Y101" i="83"/>
  <c r="X101" i="83"/>
  <c r="W101" i="83"/>
  <c r="V101" i="83"/>
  <c r="U101" i="83"/>
  <c r="R101" i="83"/>
  <c r="Q101" i="83"/>
  <c r="P101" i="83"/>
  <c r="M101" i="83"/>
  <c r="L101" i="83"/>
  <c r="K101" i="83"/>
  <c r="F101" i="83"/>
  <c r="E101" i="83"/>
  <c r="D101" i="83"/>
  <c r="C101" i="83"/>
  <c r="BF100" i="83"/>
  <c r="BE100" i="83"/>
  <c r="BB100" i="83"/>
  <c r="BD100" i="83"/>
  <c r="BA100" i="83"/>
  <c r="AZ100" i="83"/>
  <c r="AY100" i="83"/>
  <c r="AW100" i="83"/>
  <c r="AV100" i="83"/>
  <c r="AU100" i="83"/>
  <c r="AS100" i="83"/>
  <c r="AR100" i="83"/>
  <c r="AQ100" i="83"/>
  <c r="AO100" i="83"/>
  <c r="AN100" i="83"/>
  <c r="AM100" i="83"/>
  <c r="AK100" i="83"/>
  <c r="AJ100" i="83"/>
  <c r="AI100" i="83"/>
  <c r="AG100" i="83"/>
  <c r="AF100" i="83"/>
  <c r="AE100" i="83"/>
  <c r="AB100" i="83"/>
  <c r="AA100" i="83"/>
  <c r="Z100" i="83"/>
  <c r="Y100" i="83"/>
  <c r="X100" i="83"/>
  <c r="W100" i="83"/>
  <c r="V100" i="83"/>
  <c r="U100" i="83"/>
  <c r="R100" i="83"/>
  <c r="Q100" i="83"/>
  <c r="P100" i="83"/>
  <c r="M100" i="83"/>
  <c r="L100" i="83"/>
  <c r="K100" i="83"/>
  <c r="F100" i="83"/>
  <c r="E100" i="83"/>
  <c r="D100" i="83"/>
  <c r="C100" i="83"/>
  <c r="BF99" i="83"/>
  <c r="BE99" i="83"/>
  <c r="BB99" i="83"/>
  <c r="BD99" i="83"/>
  <c r="BA99" i="83"/>
  <c r="AZ99" i="83"/>
  <c r="AY99" i="83"/>
  <c r="AW99" i="83"/>
  <c r="AV99" i="83"/>
  <c r="AU99" i="83"/>
  <c r="AS99" i="83"/>
  <c r="AR99" i="83"/>
  <c r="AQ99" i="83"/>
  <c r="AO99" i="83"/>
  <c r="AN99" i="83"/>
  <c r="AM99" i="83"/>
  <c r="AK99" i="83"/>
  <c r="AJ99" i="83"/>
  <c r="AI99" i="83"/>
  <c r="AG99" i="83"/>
  <c r="AF99" i="83"/>
  <c r="AE99" i="83"/>
  <c r="AB99" i="83"/>
  <c r="AA99" i="83"/>
  <c r="Y99" i="83"/>
  <c r="X99" i="83"/>
  <c r="W99" i="83"/>
  <c r="V99" i="83"/>
  <c r="U99" i="83"/>
  <c r="R99" i="83"/>
  <c r="Q99" i="83"/>
  <c r="P99" i="83"/>
  <c r="M99" i="83"/>
  <c r="K99" i="83"/>
  <c r="F99" i="83"/>
  <c r="E99" i="83"/>
  <c r="D99" i="83"/>
  <c r="C99" i="83"/>
  <c r="BF98" i="83"/>
  <c r="BE98" i="83"/>
  <c r="BB98" i="83"/>
  <c r="BD98" i="83"/>
  <c r="BA98" i="83"/>
  <c r="AZ98" i="83"/>
  <c r="AY98" i="83"/>
  <c r="AW98" i="83"/>
  <c r="AV98" i="83"/>
  <c r="AU98" i="83"/>
  <c r="AS98" i="83"/>
  <c r="AR98" i="83"/>
  <c r="AQ98" i="83"/>
  <c r="AO98" i="83"/>
  <c r="AN98" i="83"/>
  <c r="AM98" i="83"/>
  <c r="AK98" i="83"/>
  <c r="AJ98" i="83"/>
  <c r="AI98" i="83"/>
  <c r="AG98" i="83"/>
  <c r="AF98" i="83"/>
  <c r="AE98" i="83"/>
  <c r="AB98" i="83"/>
  <c r="AA98" i="83"/>
  <c r="Y98" i="83"/>
  <c r="X98" i="83"/>
  <c r="W98" i="83"/>
  <c r="V98" i="83"/>
  <c r="U98" i="83"/>
  <c r="R98" i="83"/>
  <c r="Q98" i="83"/>
  <c r="P98" i="83"/>
  <c r="M98" i="83"/>
  <c r="K98" i="83"/>
  <c r="F98" i="83"/>
  <c r="E98" i="83"/>
  <c r="D98" i="83"/>
  <c r="C98" i="83"/>
  <c r="BF97" i="83"/>
  <c r="BE97" i="83"/>
  <c r="BB97" i="83"/>
  <c r="BD97" i="83"/>
  <c r="BA97" i="83"/>
  <c r="AZ97" i="83"/>
  <c r="AY97" i="83"/>
  <c r="AW97" i="83"/>
  <c r="AV97" i="83"/>
  <c r="AU97" i="83"/>
  <c r="AS97" i="83"/>
  <c r="AR97" i="83"/>
  <c r="AQ97" i="83"/>
  <c r="AO97" i="83"/>
  <c r="AN97" i="83"/>
  <c r="AM97" i="83"/>
  <c r="AK97" i="83"/>
  <c r="AJ97" i="83"/>
  <c r="AI97" i="83"/>
  <c r="AH97" i="83"/>
  <c r="AG97" i="83"/>
  <c r="AF97" i="83"/>
  <c r="AE97" i="83"/>
  <c r="AB97" i="83"/>
  <c r="AA97" i="83"/>
  <c r="Y97" i="83"/>
  <c r="X97" i="83"/>
  <c r="W97" i="83"/>
  <c r="V97" i="83"/>
  <c r="U97" i="83"/>
  <c r="R97" i="83"/>
  <c r="Q97" i="83"/>
  <c r="P97" i="83"/>
  <c r="M97" i="83"/>
  <c r="L97" i="83"/>
  <c r="K97" i="83"/>
  <c r="F97" i="83"/>
  <c r="E97" i="83"/>
  <c r="D97" i="83"/>
  <c r="C97" i="83"/>
  <c r="BF96" i="83"/>
  <c r="BE96" i="83"/>
  <c r="BB96" i="83"/>
  <c r="BD96" i="83"/>
  <c r="BA96" i="83"/>
  <c r="AZ96" i="83"/>
  <c r="AY96" i="83"/>
  <c r="AW96" i="83"/>
  <c r="AV96" i="83"/>
  <c r="AU96" i="83"/>
  <c r="AS96" i="83"/>
  <c r="AR96" i="83"/>
  <c r="AQ96" i="83"/>
  <c r="AO96" i="83"/>
  <c r="AN96" i="83"/>
  <c r="AM96" i="83"/>
  <c r="AK96" i="83"/>
  <c r="AJ96" i="83"/>
  <c r="AI96" i="83"/>
  <c r="AG96" i="83"/>
  <c r="AF96" i="83"/>
  <c r="AE96" i="83"/>
  <c r="AB96" i="83"/>
  <c r="AA96" i="83"/>
  <c r="Y96" i="83"/>
  <c r="X96" i="83"/>
  <c r="W96" i="83"/>
  <c r="V96" i="83"/>
  <c r="U96" i="83"/>
  <c r="R96" i="83"/>
  <c r="Q96" i="83"/>
  <c r="P96" i="83"/>
  <c r="M96" i="83"/>
  <c r="K96" i="83"/>
  <c r="F96" i="83"/>
  <c r="E96" i="83"/>
  <c r="D96" i="83"/>
  <c r="C96" i="83"/>
  <c r="BF95" i="83"/>
  <c r="BE95" i="83"/>
  <c r="BB95" i="83"/>
  <c r="BD95" i="83"/>
  <c r="BA95" i="83"/>
  <c r="AZ95" i="83"/>
  <c r="AY95" i="83"/>
  <c r="AW95" i="83"/>
  <c r="AV95" i="83"/>
  <c r="AU95" i="83"/>
  <c r="AS95" i="83"/>
  <c r="AR95" i="83"/>
  <c r="AQ95" i="83"/>
  <c r="AO95" i="83"/>
  <c r="AN95" i="83"/>
  <c r="AM95" i="83"/>
  <c r="AK95" i="83"/>
  <c r="AJ95" i="83"/>
  <c r="AI95" i="83"/>
  <c r="AG95" i="83"/>
  <c r="AF95" i="83"/>
  <c r="AE95" i="83"/>
  <c r="AB95" i="83"/>
  <c r="AA95" i="83"/>
  <c r="Y95" i="83"/>
  <c r="X95" i="83"/>
  <c r="W95" i="83"/>
  <c r="V95" i="83"/>
  <c r="U95" i="83"/>
  <c r="R95" i="83"/>
  <c r="Q95" i="83"/>
  <c r="P95" i="83"/>
  <c r="M95" i="83"/>
  <c r="K95" i="83"/>
  <c r="F95" i="83"/>
  <c r="E95" i="83"/>
  <c r="D95" i="83"/>
  <c r="C95" i="83"/>
  <c r="BF94" i="83"/>
  <c r="BE94" i="83"/>
  <c r="BB94" i="83"/>
  <c r="BD94" i="83"/>
  <c r="BA94" i="83"/>
  <c r="AZ94" i="83"/>
  <c r="AY94" i="83"/>
  <c r="AW94" i="83"/>
  <c r="AV94" i="83"/>
  <c r="AU94" i="83"/>
  <c r="AS94" i="83"/>
  <c r="AR94" i="83"/>
  <c r="AQ94" i="83"/>
  <c r="AO94" i="83"/>
  <c r="AN94" i="83"/>
  <c r="AM94" i="83"/>
  <c r="AK94" i="83"/>
  <c r="AJ94" i="83"/>
  <c r="AI94" i="83"/>
  <c r="AG94" i="83"/>
  <c r="AF94" i="83"/>
  <c r="AE94" i="83"/>
  <c r="AB94" i="83"/>
  <c r="AA94" i="83"/>
  <c r="Z94" i="83"/>
  <c r="Y94" i="83"/>
  <c r="X94" i="83"/>
  <c r="W94" i="83"/>
  <c r="V94" i="83"/>
  <c r="U94" i="83"/>
  <c r="R94" i="83"/>
  <c r="Q94" i="83"/>
  <c r="P94" i="83"/>
  <c r="M94" i="83"/>
  <c r="K94" i="83"/>
  <c r="F94" i="83"/>
  <c r="E94" i="83"/>
  <c r="D94" i="83"/>
  <c r="C94" i="83"/>
  <c r="BF93" i="83"/>
  <c r="BE93" i="83"/>
  <c r="BB93" i="83"/>
  <c r="BD93" i="83"/>
  <c r="BA93" i="83"/>
  <c r="AZ93" i="83"/>
  <c r="AY93" i="83"/>
  <c r="AW93" i="83"/>
  <c r="AV93" i="83"/>
  <c r="AU93" i="83"/>
  <c r="AS93" i="83"/>
  <c r="AT93" i="83" s="1"/>
  <c r="AR93" i="83"/>
  <c r="AQ93" i="83"/>
  <c r="AO93" i="83"/>
  <c r="AN93" i="83"/>
  <c r="AM93" i="83"/>
  <c r="AK93" i="83"/>
  <c r="AJ93" i="83"/>
  <c r="AI93" i="83"/>
  <c r="AG93" i="83"/>
  <c r="AF93" i="83"/>
  <c r="AE93" i="83"/>
  <c r="AB93" i="83"/>
  <c r="AA93" i="83"/>
  <c r="Y93" i="83"/>
  <c r="X93" i="83"/>
  <c r="W93" i="83"/>
  <c r="V93" i="83"/>
  <c r="U93" i="83"/>
  <c r="R93" i="83"/>
  <c r="Q93" i="83"/>
  <c r="P93" i="83"/>
  <c r="M93" i="83"/>
  <c r="K93" i="83"/>
  <c r="F93" i="83"/>
  <c r="E93" i="83"/>
  <c r="D93" i="83"/>
  <c r="C93" i="83"/>
  <c r="BF92" i="83"/>
  <c r="BE92" i="83"/>
  <c r="BB92" i="83"/>
  <c r="BD92" i="83"/>
  <c r="BA92" i="83"/>
  <c r="AZ92" i="83"/>
  <c r="AY92" i="83"/>
  <c r="AW92" i="83"/>
  <c r="AV92" i="83"/>
  <c r="AX92" i="83" s="1"/>
  <c r="AU92" i="83"/>
  <c r="AS92" i="83"/>
  <c r="AR92" i="83"/>
  <c r="AQ92" i="83"/>
  <c r="AO92" i="83"/>
  <c r="AN92" i="83"/>
  <c r="AM92" i="83"/>
  <c r="AK92" i="83"/>
  <c r="AJ92" i="83"/>
  <c r="AI92" i="83"/>
  <c r="AG92" i="83"/>
  <c r="AF92" i="83"/>
  <c r="AE92" i="83"/>
  <c r="AB92" i="83"/>
  <c r="AA92" i="83"/>
  <c r="Y92" i="83"/>
  <c r="X92" i="83"/>
  <c r="W92" i="83"/>
  <c r="V92" i="83"/>
  <c r="U92" i="83"/>
  <c r="R92" i="83"/>
  <c r="Q92" i="83"/>
  <c r="P92" i="83"/>
  <c r="M92" i="83"/>
  <c r="K92" i="83"/>
  <c r="F92" i="83"/>
  <c r="E92" i="83"/>
  <c r="D92" i="83"/>
  <c r="C92" i="83"/>
  <c r="BF91" i="83"/>
  <c r="BE91" i="83"/>
  <c r="BB91" i="83"/>
  <c r="BD91" i="83"/>
  <c r="BA91" i="83"/>
  <c r="AZ91" i="83"/>
  <c r="AY91" i="83"/>
  <c r="AW91" i="83"/>
  <c r="AV91" i="83"/>
  <c r="AU91" i="83"/>
  <c r="AS91" i="83"/>
  <c r="AR91" i="83"/>
  <c r="AQ91" i="83"/>
  <c r="AO91" i="83"/>
  <c r="AN91" i="83"/>
  <c r="AM91" i="83"/>
  <c r="AL91" i="83"/>
  <c r="AK91" i="83"/>
  <c r="AJ91" i="83"/>
  <c r="AI91" i="83"/>
  <c r="AG91" i="83"/>
  <c r="AF91" i="83"/>
  <c r="AE91" i="83"/>
  <c r="AB91" i="83"/>
  <c r="AA91" i="83"/>
  <c r="Y91" i="83"/>
  <c r="X91" i="83"/>
  <c r="W91" i="83"/>
  <c r="V91" i="83"/>
  <c r="U91" i="83"/>
  <c r="R91" i="83"/>
  <c r="Q91" i="83"/>
  <c r="P91" i="83"/>
  <c r="M91" i="83"/>
  <c r="L91" i="83"/>
  <c r="K91" i="83"/>
  <c r="F91" i="83"/>
  <c r="E91" i="83"/>
  <c r="D91" i="83"/>
  <c r="C91" i="83"/>
  <c r="BF90" i="83"/>
  <c r="BE90" i="83"/>
  <c r="BB90" i="83"/>
  <c r="BD90" i="83"/>
  <c r="BA90" i="83"/>
  <c r="AZ90" i="83"/>
  <c r="AY90" i="83"/>
  <c r="AW90" i="83"/>
  <c r="AV90" i="83"/>
  <c r="AU90" i="83"/>
  <c r="AS90" i="83"/>
  <c r="AR90" i="83"/>
  <c r="AQ90" i="83"/>
  <c r="AO90" i="83"/>
  <c r="AN90" i="83"/>
  <c r="AM90" i="83"/>
  <c r="AK90" i="83"/>
  <c r="AJ90" i="83"/>
  <c r="AI90" i="83"/>
  <c r="AG90" i="83"/>
  <c r="AF90" i="83"/>
  <c r="AE90" i="83"/>
  <c r="AB90" i="83"/>
  <c r="AA90" i="83"/>
  <c r="Y90" i="83"/>
  <c r="X90" i="83"/>
  <c r="W90" i="83"/>
  <c r="V90" i="83"/>
  <c r="U90" i="83"/>
  <c r="R90" i="83"/>
  <c r="Q90" i="83"/>
  <c r="P90" i="83"/>
  <c r="M90" i="83"/>
  <c r="K90" i="83"/>
  <c r="F90" i="83"/>
  <c r="E90" i="83"/>
  <c r="D90" i="83"/>
  <c r="C90" i="83"/>
  <c r="BF89" i="83"/>
  <c r="BE89" i="83"/>
  <c r="BB89" i="83"/>
  <c r="BD89" i="83"/>
  <c r="BA89" i="83"/>
  <c r="AZ89" i="83"/>
  <c r="AY89" i="83"/>
  <c r="AW89" i="83"/>
  <c r="AV89" i="83"/>
  <c r="AU89" i="83"/>
  <c r="AS89" i="83"/>
  <c r="AR89" i="83"/>
  <c r="AQ89" i="83"/>
  <c r="AO89" i="83"/>
  <c r="AN89" i="83"/>
  <c r="AM89" i="83"/>
  <c r="AL89" i="83"/>
  <c r="AK89" i="83"/>
  <c r="AJ89" i="83"/>
  <c r="AI89" i="83"/>
  <c r="AG89" i="83"/>
  <c r="AF89" i="83"/>
  <c r="AE89" i="83"/>
  <c r="AB89" i="83"/>
  <c r="AA89" i="83"/>
  <c r="Z89" i="83"/>
  <c r="Y89" i="83"/>
  <c r="X89" i="83"/>
  <c r="W89" i="83"/>
  <c r="V89" i="83"/>
  <c r="U89" i="83"/>
  <c r="R89" i="83"/>
  <c r="Q89" i="83"/>
  <c r="P89" i="83"/>
  <c r="M89" i="83"/>
  <c r="K89" i="83"/>
  <c r="F89" i="83"/>
  <c r="E89" i="83"/>
  <c r="D89" i="83"/>
  <c r="C89" i="83"/>
  <c r="BF88" i="83"/>
  <c r="BE88" i="83"/>
  <c r="BB88" i="83"/>
  <c r="BD88" i="83"/>
  <c r="BA88" i="83"/>
  <c r="AZ88" i="83"/>
  <c r="AY88" i="83"/>
  <c r="AW88" i="83"/>
  <c r="AV88" i="83"/>
  <c r="AU88" i="83"/>
  <c r="AS88" i="83"/>
  <c r="AR88" i="83"/>
  <c r="AQ88" i="83"/>
  <c r="AO88" i="83"/>
  <c r="AN88" i="83"/>
  <c r="AM88" i="83"/>
  <c r="AK88" i="83"/>
  <c r="AJ88" i="83"/>
  <c r="AI88" i="83"/>
  <c r="AG88" i="83"/>
  <c r="AF88" i="83"/>
  <c r="AE88" i="83"/>
  <c r="AB88" i="83"/>
  <c r="AA88" i="83"/>
  <c r="Z88" i="83"/>
  <c r="Y88" i="83"/>
  <c r="X88" i="83"/>
  <c r="W88" i="83"/>
  <c r="V88" i="83"/>
  <c r="U88" i="83"/>
  <c r="R88" i="83"/>
  <c r="Q88" i="83"/>
  <c r="P88" i="83"/>
  <c r="M88" i="83"/>
  <c r="L88" i="83"/>
  <c r="K88" i="83"/>
  <c r="F88" i="83"/>
  <c r="E88" i="83"/>
  <c r="D88" i="83"/>
  <c r="C88" i="83"/>
  <c r="BF87" i="83"/>
  <c r="BE87" i="83"/>
  <c r="BB87" i="83"/>
  <c r="BD87" i="83"/>
  <c r="BA87" i="83"/>
  <c r="AZ87" i="83"/>
  <c r="AY87" i="83"/>
  <c r="AW87" i="83"/>
  <c r="AV87" i="83"/>
  <c r="AU87" i="83"/>
  <c r="AS87" i="83"/>
  <c r="AR87" i="83"/>
  <c r="AQ87" i="83"/>
  <c r="AO87" i="83"/>
  <c r="AN87" i="83"/>
  <c r="AM87" i="83"/>
  <c r="AK87" i="83"/>
  <c r="AJ87" i="83"/>
  <c r="AI87" i="83"/>
  <c r="AG87" i="83"/>
  <c r="AF87" i="83"/>
  <c r="AE87" i="83"/>
  <c r="AB87" i="83"/>
  <c r="AA87" i="83"/>
  <c r="Y87" i="83"/>
  <c r="X87" i="83"/>
  <c r="W87" i="83"/>
  <c r="V87" i="83"/>
  <c r="U87" i="83"/>
  <c r="R87" i="83"/>
  <c r="Q87" i="83"/>
  <c r="P87" i="83"/>
  <c r="M87" i="83"/>
  <c r="K87" i="83"/>
  <c r="F87" i="83"/>
  <c r="E87" i="83"/>
  <c r="D87" i="83"/>
  <c r="C87" i="83"/>
  <c r="BF86" i="83"/>
  <c r="BE86" i="83"/>
  <c r="BB86" i="83"/>
  <c r="BD86" i="83"/>
  <c r="BA86" i="83"/>
  <c r="AZ86" i="83"/>
  <c r="AY86" i="83"/>
  <c r="AW86" i="83"/>
  <c r="AV86" i="83"/>
  <c r="AU86" i="83"/>
  <c r="AS86" i="83"/>
  <c r="AR86" i="83"/>
  <c r="AQ86" i="83"/>
  <c r="AO86" i="83"/>
  <c r="AN86" i="83"/>
  <c r="AM86" i="83"/>
  <c r="AK86" i="83"/>
  <c r="AJ86" i="83"/>
  <c r="AI86" i="83"/>
  <c r="AG86" i="83"/>
  <c r="AF86" i="83"/>
  <c r="AE86" i="83"/>
  <c r="AB86" i="83"/>
  <c r="AA86" i="83"/>
  <c r="Y86" i="83"/>
  <c r="X86" i="83"/>
  <c r="W86" i="83"/>
  <c r="V86" i="83"/>
  <c r="U86" i="83"/>
  <c r="R86" i="83"/>
  <c r="Q86" i="83"/>
  <c r="P86" i="83"/>
  <c r="M86" i="83"/>
  <c r="K86" i="83"/>
  <c r="F86" i="83"/>
  <c r="E86" i="83"/>
  <c r="D86" i="83"/>
  <c r="C86" i="83"/>
  <c r="BF85" i="83"/>
  <c r="BE85" i="83"/>
  <c r="BB85" i="83"/>
  <c r="BD85" i="83"/>
  <c r="BA85" i="83"/>
  <c r="AZ85" i="83"/>
  <c r="AY85" i="83"/>
  <c r="AW85" i="83"/>
  <c r="AV85" i="83"/>
  <c r="AU85" i="83"/>
  <c r="AS85" i="83"/>
  <c r="AR85" i="83"/>
  <c r="AQ85" i="83"/>
  <c r="AO85" i="83"/>
  <c r="AN85" i="83"/>
  <c r="AM85" i="83"/>
  <c r="AK85" i="83"/>
  <c r="AJ85" i="83"/>
  <c r="AI85" i="83"/>
  <c r="AG85" i="83"/>
  <c r="AF85" i="83"/>
  <c r="AE85" i="83"/>
  <c r="AB85" i="83"/>
  <c r="AA85" i="83"/>
  <c r="Z85" i="83"/>
  <c r="Y85" i="83"/>
  <c r="X85" i="83"/>
  <c r="W85" i="83"/>
  <c r="V85" i="83"/>
  <c r="U85" i="83"/>
  <c r="R85" i="83"/>
  <c r="Q85" i="83"/>
  <c r="P85" i="83"/>
  <c r="M85" i="83"/>
  <c r="L85" i="83"/>
  <c r="K85" i="83"/>
  <c r="F85" i="83"/>
  <c r="E85" i="83"/>
  <c r="D85" i="83"/>
  <c r="C85" i="83"/>
  <c r="BF84" i="83"/>
  <c r="BE84" i="83"/>
  <c r="BB84" i="83"/>
  <c r="BD84" i="83"/>
  <c r="BA84" i="83"/>
  <c r="AZ84" i="83"/>
  <c r="AY84" i="83"/>
  <c r="AW84" i="83"/>
  <c r="AV84" i="83"/>
  <c r="AU84" i="83"/>
  <c r="AS84" i="83"/>
  <c r="AR84" i="83"/>
  <c r="AQ84" i="83"/>
  <c r="AO84" i="83"/>
  <c r="AN84" i="83"/>
  <c r="AM84" i="83"/>
  <c r="AK84" i="83"/>
  <c r="AJ84" i="83"/>
  <c r="AI84" i="83"/>
  <c r="AG84" i="83"/>
  <c r="AF84" i="83"/>
  <c r="AE84" i="83"/>
  <c r="AB84" i="83"/>
  <c r="AA84" i="83"/>
  <c r="Y84" i="83"/>
  <c r="X84" i="83"/>
  <c r="W84" i="83"/>
  <c r="V84" i="83"/>
  <c r="U84" i="83"/>
  <c r="R84" i="83"/>
  <c r="Q84" i="83"/>
  <c r="P84" i="83"/>
  <c r="M84" i="83"/>
  <c r="K84" i="83"/>
  <c r="F84" i="83"/>
  <c r="E84" i="83"/>
  <c r="D84" i="83"/>
  <c r="C84" i="83"/>
  <c r="BF83" i="83"/>
  <c r="BE83" i="83"/>
  <c r="BB83" i="83"/>
  <c r="BD83" i="83"/>
  <c r="BA83" i="83"/>
  <c r="AZ83" i="83"/>
  <c r="AY83" i="83"/>
  <c r="AW83" i="83"/>
  <c r="AV83" i="83"/>
  <c r="AU83" i="83"/>
  <c r="AS83" i="83"/>
  <c r="AR83" i="83"/>
  <c r="AQ83" i="83"/>
  <c r="AO83" i="83"/>
  <c r="AN83" i="83"/>
  <c r="AM83" i="83"/>
  <c r="AK83" i="83"/>
  <c r="AJ83" i="83"/>
  <c r="AI83" i="83"/>
  <c r="AH83" i="83"/>
  <c r="AG83" i="83"/>
  <c r="AF83" i="83"/>
  <c r="AE83" i="83"/>
  <c r="AB83" i="83"/>
  <c r="AA83" i="83"/>
  <c r="Y83" i="83"/>
  <c r="X83" i="83"/>
  <c r="W83" i="83"/>
  <c r="V83" i="83"/>
  <c r="U83" i="83"/>
  <c r="R83" i="83"/>
  <c r="Q83" i="83"/>
  <c r="P83" i="83"/>
  <c r="M83" i="83"/>
  <c r="K83" i="83"/>
  <c r="F83" i="83"/>
  <c r="E83" i="83"/>
  <c r="D83" i="83"/>
  <c r="C83" i="83"/>
  <c r="BF82" i="83"/>
  <c r="BE82" i="83"/>
  <c r="BB82" i="83"/>
  <c r="BD82" i="83"/>
  <c r="BA82" i="83"/>
  <c r="AZ82" i="83"/>
  <c r="AY82" i="83"/>
  <c r="AW82" i="83"/>
  <c r="AV82" i="83"/>
  <c r="AU82" i="83"/>
  <c r="AS82" i="83"/>
  <c r="AR82" i="83"/>
  <c r="AQ82" i="83"/>
  <c r="AO82" i="83"/>
  <c r="AN82" i="83"/>
  <c r="AM82" i="83"/>
  <c r="AK82" i="83"/>
  <c r="AJ82" i="83"/>
  <c r="AI82" i="83"/>
  <c r="AG82" i="83"/>
  <c r="AF82" i="83"/>
  <c r="AE82" i="83"/>
  <c r="AB82" i="83"/>
  <c r="AA82" i="83"/>
  <c r="Y82" i="83"/>
  <c r="X82" i="83"/>
  <c r="W82" i="83"/>
  <c r="V82" i="83"/>
  <c r="U82" i="83"/>
  <c r="R82" i="83"/>
  <c r="Q82" i="83"/>
  <c r="P82" i="83"/>
  <c r="M82" i="83"/>
  <c r="L82" i="83"/>
  <c r="K82" i="83"/>
  <c r="F82" i="83"/>
  <c r="E82" i="83"/>
  <c r="D82" i="83"/>
  <c r="C82" i="83"/>
  <c r="BF81" i="83"/>
  <c r="BE81" i="83"/>
  <c r="BB81" i="83"/>
  <c r="BD81" i="83"/>
  <c r="BA81" i="83"/>
  <c r="AZ81" i="83"/>
  <c r="AY81" i="83"/>
  <c r="AW81" i="83"/>
  <c r="AV81" i="83"/>
  <c r="AU81" i="83"/>
  <c r="AS81" i="83"/>
  <c r="AR81" i="83"/>
  <c r="AQ81" i="83"/>
  <c r="AO81" i="83"/>
  <c r="AN81" i="83"/>
  <c r="AM81" i="83"/>
  <c r="AK81" i="83"/>
  <c r="AJ81" i="83"/>
  <c r="AI81" i="83"/>
  <c r="AG81" i="83"/>
  <c r="AF81" i="83"/>
  <c r="AE81" i="83"/>
  <c r="AB81" i="83"/>
  <c r="AA81" i="83"/>
  <c r="Y81" i="83"/>
  <c r="X81" i="83"/>
  <c r="W81" i="83"/>
  <c r="V81" i="83"/>
  <c r="U81" i="83"/>
  <c r="R81" i="83"/>
  <c r="Q81" i="83"/>
  <c r="P81" i="83"/>
  <c r="M81" i="83"/>
  <c r="L81" i="83"/>
  <c r="K81" i="83"/>
  <c r="F81" i="83"/>
  <c r="E81" i="83"/>
  <c r="D81" i="83"/>
  <c r="C81" i="83"/>
  <c r="BF80" i="83"/>
  <c r="BE80" i="83"/>
  <c r="BB80" i="83"/>
  <c r="BD80" i="83"/>
  <c r="BA80" i="83"/>
  <c r="AZ80" i="83"/>
  <c r="AY80" i="83"/>
  <c r="AW80" i="83"/>
  <c r="AV80" i="83"/>
  <c r="AU80" i="83"/>
  <c r="AS80" i="83"/>
  <c r="AR80" i="83"/>
  <c r="AQ80" i="83"/>
  <c r="AO80" i="83"/>
  <c r="AN80" i="83"/>
  <c r="AM80" i="83"/>
  <c r="AK80" i="83"/>
  <c r="AJ80" i="83"/>
  <c r="AI80" i="83"/>
  <c r="AG80" i="83"/>
  <c r="AF80" i="83"/>
  <c r="AE80" i="83"/>
  <c r="AB80" i="83"/>
  <c r="AA80" i="83"/>
  <c r="Y80" i="83"/>
  <c r="X80" i="83"/>
  <c r="W80" i="83"/>
  <c r="V80" i="83"/>
  <c r="U80" i="83"/>
  <c r="R80" i="83"/>
  <c r="Q80" i="83"/>
  <c r="P80" i="83"/>
  <c r="M80" i="83"/>
  <c r="K80" i="83"/>
  <c r="F80" i="83"/>
  <c r="E80" i="83"/>
  <c r="D80" i="83"/>
  <c r="C80" i="83"/>
  <c r="BF79" i="83"/>
  <c r="BE79" i="83"/>
  <c r="BB79" i="83"/>
  <c r="BD79" i="83"/>
  <c r="BA79" i="83"/>
  <c r="AZ79" i="83"/>
  <c r="AY79" i="83"/>
  <c r="AW79" i="83"/>
  <c r="AV79" i="83"/>
  <c r="AU79" i="83"/>
  <c r="AS79" i="83"/>
  <c r="AR79" i="83"/>
  <c r="AQ79" i="83"/>
  <c r="AO79" i="83"/>
  <c r="AN79" i="83"/>
  <c r="AM79" i="83"/>
  <c r="AK79" i="83"/>
  <c r="AJ79" i="83"/>
  <c r="AI79" i="83"/>
  <c r="AH79" i="83"/>
  <c r="AG79" i="83"/>
  <c r="AF79" i="83"/>
  <c r="AE79" i="83"/>
  <c r="AB79" i="83"/>
  <c r="AA79" i="83"/>
  <c r="Y79" i="83"/>
  <c r="X79" i="83"/>
  <c r="W79" i="83"/>
  <c r="V79" i="83"/>
  <c r="U79" i="83"/>
  <c r="R79" i="83"/>
  <c r="Q79" i="83"/>
  <c r="P79" i="83"/>
  <c r="M79" i="83"/>
  <c r="L79" i="83"/>
  <c r="K79" i="83"/>
  <c r="F79" i="83"/>
  <c r="E79" i="83"/>
  <c r="D79" i="83"/>
  <c r="C79" i="83"/>
  <c r="BF78" i="83"/>
  <c r="BE78" i="83"/>
  <c r="BB78" i="83"/>
  <c r="BD78" i="83"/>
  <c r="BA78" i="83"/>
  <c r="AZ78" i="83"/>
  <c r="AY78" i="83"/>
  <c r="AW78" i="83"/>
  <c r="AV78" i="83"/>
  <c r="AU78" i="83"/>
  <c r="AS78" i="83"/>
  <c r="AR78" i="83"/>
  <c r="AQ78" i="83"/>
  <c r="AO78" i="83"/>
  <c r="AN78" i="83"/>
  <c r="AM78" i="83"/>
  <c r="AK78" i="83"/>
  <c r="AJ78" i="83"/>
  <c r="AI78" i="83"/>
  <c r="AG78" i="83"/>
  <c r="AF78" i="83"/>
  <c r="AE78" i="83"/>
  <c r="AB78" i="83"/>
  <c r="AA78" i="83"/>
  <c r="Y78" i="83"/>
  <c r="X78" i="83"/>
  <c r="W78" i="83"/>
  <c r="V78" i="83"/>
  <c r="U78" i="83"/>
  <c r="R78" i="83"/>
  <c r="Q78" i="83"/>
  <c r="P78" i="83"/>
  <c r="M78" i="83"/>
  <c r="L78" i="83"/>
  <c r="K78" i="83"/>
  <c r="F78" i="83"/>
  <c r="E78" i="83"/>
  <c r="D78" i="83"/>
  <c r="C78" i="83"/>
  <c r="BF77" i="83"/>
  <c r="BE77" i="83"/>
  <c r="BB77" i="83"/>
  <c r="BD77" i="83"/>
  <c r="BA77" i="83"/>
  <c r="AZ77" i="83"/>
  <c r="AY77" i="83"/>
  <c r="AW77" i="83"/>
  <c r="AV77" i="83"/>
  <c r="AU77" i="83"/>
  <c r="AS77" i="83"/>
  <c r="AR77" i="83"/>
  <c r="AQ77" i="83"/>
  <c r="AO77" i="83"/>
  <c r="AN77" i="83"/>
  <c r="AM77" i="83"/>
  <c r="AK77" i="83"/>
  <c r="AJ77" i="83"/>
  <c r="AI77" i="83"/>
  <c r="AG77" i="83"/>
  <c r="AF77" i="83"/>
  <c r="AE77" i="83"/>
  <c r="AB77" i="83"/>
  <c r="AA77" i="83"/>
  <c r="Y77" i="83"/>
  <c r="X77" i="83"/>
  <c r="W77" i="83"/>
  <c r="V77" i="83"/>
  <c r="U77" i="83"/>
  <c r="R77" i="83"/>
  <c r="Q77" i="83"/>
  <c r="P77" i="83"/>
  <c r="M77" i="83"/>
  <c r="K77" i="83"/>
  <c r="F77" i="83"/>
  <c r="E77" i="83"/>
  <c r="D77" i="83"/>
  <c r="C77" i="83"/>
  <c r="BF76" i="83"/>
  <c r="BE76" i="83"/>
  <c r="BB76" i="83"/>
  <c r="BD76" i="83"/>
  <c r="BA76" i="83"/>
  <c r="AZ76" i="83"/>
  <c r="AY76" i="83"/>
  <c r="AW76" i="83"/>
  <c r="AV76" i="83"/>
  <c r="AU76" i="83"/>
  <c r="AS76" i="83"/>
  <c r="AR76" i="83"/>
  <c r="AQ76" i="83"/>
  <c r="AO76" i="83"/>
  <c r="AN76" i="83"/>
  <c r="AM76" i="83"/>
  <c r="AK76" i="83"/>
  <c r="AJ76" i="83"/>
  <c r="AI76" i="83"/>
  <c r="AG76" i="83"/>
  <c r="AF76" i="83"/>
  <c r="AE76" i="83"/>
  <c r="AB76" i="83"/>
  <c r="AA76" i="83"/>
  <c r="Y76" i="83"/>
  <c r="X76" i="83"/>
  <c r="W76" i="83"/>
  <c r="V76" i="83"/>
  <c r="U76" i="83"/>
  <c r="R76" i="83"/>
  <c r="Q76" i="83"/>
  <c r="P76" i="83"/>
  <c r="M76" i="83"/>
  <c r="L76" i="83"/>
  <c r="K76" i="83"/>
  <c r="F76" i="83"/>
  <c r="E76" i="83"/>
  <c r="D76" i="83"/>
  <c r="C76" i="83"/>
  <c r="BF75" i="83"/>
  <c r="BE75" i="83"/>
  <c r="BB75" i="83"/>
  <c r="BD75" i="83"/>
  <c r="BA75" i="83"/>
  <c r="AZ75" i="83"/>
  <c r="AY75" i="83"/>
  <c r="AW75" i="83"/>
  <c r="AV75" i="83"/>
  <c r="AU75" i="83"/>
  <c r="AS75" i="83"/>
  <c r="AR75" i="83"/>
  <c r="AQ75" i="83"/>
  <c r="AO75" i="83"/>
  <c r="AN75" i="83"/>
  <c r="AM75" i="83"/>
  <c r="AK75" i="83"/>
  <c r="AJ75" i="83"/>
  <c r="AI75" i="83"/>
  <c r="AG75" i="83"/>
  <c r="AF75" i="83"/>
  <c r="AE75" i="83"/>
  <c r="AB75" i="83"/>
  <c r="AA75" i="83"/>
  <c r="Y75" i="83"/>
  <c r="X75" i="83"/>
  <c r="W75" i="83"/>
  <c r="V75" i="83"/>
  <c r="U75" i="83"/>
  <c r="R75" i="83"/>
  <c r="Q75" i="83"/>
  <c r="P75" i="83"/>
  <c r="M75" i="83"/>
  <c r="L75" i="83"/>
  <c r="K75" i="83"/>
  <c r="F75" i="83"/>
  <c r="E75" i="83"/>
  <c r="D75" i="83"/>
  <c r="C75" i="83"/>
  <c r="BF74" i="83"/>
  <c r="BE74" i="83"/>
  <c r="BB74" i="83"/>
  <c r="BD74" i="83"/>
  <c r="BA74" i="83"/>
  <c r="AZ74" i="83"/>
  <c r="AY74" i="83"/>
  <c r="AW74" i="83"/>
  <c r="AV74" i="83"/>
  <c r="AU74" i="83"/>
  <c r="AS74" i="83"/>
  <c r="AR74" i="83"/>
  <c r="AQ74" i="83"/>
  <c r="AO74" i="83"/>
  <c r="AN74" i="83"/>
  <c r="AM74" i="83"/>
  <c r="AK74" i="83"/>
  <c r="AJ74" i="83"/>
  <c r="AI74" i="83"/>
  <c r="AG74" i="83"/>
  <c r="AF74" i="83"/>
  <c r="AE74" i="83"/>
  <c r="AB74" i="83"/>
  <c r="AA74" i="83"/>
  <c r="Y74" i="83"/>
  <c r="X74" i="83"/>
  <c r="W74" i="83"/>
  <c r="V74" i="83"/>
  <c r="U74" i="83"/>
  <c r="R74" i="83"/>
  <c r="Q74" i="83"/>
  <c r="P74" i="83"/>
  <c r="M74" i="83"/>
  <c r="K74" i="83"/>
  <c r="F74" i="83"/>
  <c r="E74" i="83"/>
  <c r="D74" i="83"/>
  <c r="C74" i="83"/>
  <c r="BF73" i="83"/>
  <c r="BE73" i="83"/>
  <c r="BB73" i="83"/>
  <c r="BD73" i="83"/>
  <c r="BA73" i="83"/>
  <c r="AZ73" i="83"/>
  <c r="AY73" i="83"/>
  <c r="AW73" i="83"/>
  <c r="AV73" i="83"/>
  <c r="AU73" i="83"/>
  <c r="AS73" i="83"/>
  <c r="AR73" i="83"/>
  <c r="AQ73" i="83"/>
  <c r="AO73" i="83"/>
  <c r="AN73" i="83"/>
  <c r="AM73" i="83"/>
  <c r="AK73" i="83"/>
  <c r="AJ73" i="83"/>
  <c r="AI73" i="83"/>
  <c r="AG73" i="83"/>
  <c r="AF73" i="83"/>
  <c r="AE73" i="83"/>
  <c r="AB73" i="83"/>
  <c r="AA73" i="83"/>
  <c r="Z73" i="83"/>
  <c r="Y73" i="83"/>
  <c r="X73" i="83"/>
  <c r="W73" i="83"/>
  <c r="V73" i="83"/>
  <c r="U73" i="83"/>
  <c r="R73" i="83"/>
  <c r="Q73" i="83"/>
  <c r="P73" i="83"/>
  <c r="M73" i="83"/>
  <c r="L73" i="83"/>
  <c r="K73" i="83"/>
  <c r="F73" i="83"/>
  <c r="E73" i="83"/>
  <c r="D73" i="83"/>
  <c r="C73" i="83"/>
  <c r="BF72" i="83"/>
  <c r="BE72" i="83"/>
  <c r="BB72" i="83"/>
  <c r="BD72" i="83"/>
  <c r="BA72" i="83"/>
  <c r="AZ72" i="83"/>
  <c r="AY72" i="83"/>
  <c r="AW72" i="83"/>
  <c r="AV72" i="83"/>
  <c r="AU72" i="83"/>
  <c r="AS72" i="83"/>
  <c r="AR72" i="83"/>
  <c r="AQ72" i="83"/>
  <c r="AO72" i="83"/>
  <c r="AN72" i="83"/>
  <c r="AM72" i="83"/>
  <c r="AK72" i="83"/>
  <c r="AJ72" i="83"/>
  <c r="AI72" i="83"/>
  <c r="AH72" i="83"/>
  <c r="AG72" i="83"/>
  <c r="AF72" i="83"/>
  <c r="AE72" i="83"/>
  <c r="AB72" i="83"/>
  <c r="AA72" i="83"/>
  <c r="Y72" i="83"/>
  <c r="X72" i="83"/>
  <c r="W72" i="83"/>
  <c r="V72" i="83"/>
  <c r="U72" i="83"/>
  <c r="R72" i="83"/>
  <c r="Q72" i="83"/>
  <c r="P72" i="83"/>
  <c r="M72" i="83"/>
  <c r="L72" i="83"/>
  <c r="K72" i="83"/>
  <c r="F72" i="83"/>
  <c r="E72" i="83"/>
  <c r="D72" i="83"/>
  <c r="C72" i="83"/>
  <c r="BF71" i="83"/>
  <c r="BE71" i="83"/>
  <c r="BB71" i="83"/>
  <c r="BD71" i="83"/>
  <c r="BA71" i="83"/>
  <c r="AZ71" i="83"/>
  <c r="AY71" i="83"/>
  <c r="AW71" i="83"/>
  <c r="AV71" i="83"/>
  <c r="AU71" i="83"/>
  <c r="AS71" i="83"/>
  <c r="AR71" i="83"/>
  <c r="AQ71" i="83"/>
  <c r="AO71" i="83"/>
  <c r="AN71" i="83"/>
  <c r="AM71" i="83"/>
  <c r="AK71" i="83"/>
  <c r="AJ71" i="83"/>
  <c r="AI71" i="83"/>
  <c r="AG71" i="83"/>
  <c r="AF71" i="83"/>
  <c r="AE71" i="83"/>
  <c r="AB71" i="83"/>
  <c r="AA71" i="83"/>
  <c r="Y71" i="83"/>
  <c r="X71" i="83"/>
  <c r="W71" i="83"/>
  <c r="V71" i="83"/>
  <c r="U71" i="83"/>
  <c r="R71" i="83"/>
  <c r="Q71" i="83"/>
  <c r="P71" i="83"/>
  <c r="M71" i="83"/>
  <c r="L71" i="83"/>
  <c r="K71" i="83"/>
  <c r="F71" i="83"/>
  <c r="E71" i="83"/>
  <c r="D71" i="83"/>
  <c r="C71" i="83"/>
  <c r="BF70" i="83"/>
  <c r="BE70" i="83"/>
  <c r="BB70" i="83"/>
  <c r="BD70" i="83"/>
  <c r="BA70" i="83"/>
  <c r="AZ70" i="83"/>
  <c r="AY70" i="83"/>
  <c r="AW70" i="83"/>
  <c r="AV70" i="83"/>
  <c r="AU70" i="83"/>
  <c r="AS70" i="83"/>
  <c r="AR70" i="83"/>
  <c r="AQ70" i="83"/>
  <c r="AO70" i="83"/>
  <c r="AN70" i="83"/>
  <c r="AM70" i="83"/>
  <c r="AK70" i="83"/>
  <c r="AJ70" i="83"/>
  <c r="AI70" i="83"/>
  <c r="AG70" i="83"/>
  <c r="AF70" i="83"/>
  <c r="AE70" i="83"/>
  <c r="AB70" i="83"/>
  <c r="AA70" i="83"/>
  <c r="Y70" i="83"/>
  <c r="X70" i="83"/>
  <c r="W70" i="83"/>
  <c r="V70" i="83"/>
  <c r="U70" i="83"/>
  <c r="R70" i="83"/>
  <c r="Q70" i="83"/>
  <c r="P70" i="83"/>
  <c r="M70" i="83"/>
  <c r="K70" i="83"/>
  <c r="F70" i="83"/>
  <c r="E70" i="83"/>
  <c r="D70" i="83"/>
  <c r="C70" i="83"/>
  <c r="BF69" i="83"/>
  <c r="BE69" i="83"/>
  <c r="BB69" i="83"/>
  <c r="BD69" i="83"/>
  <c r="BA69" i="83"/>
  <c r="AZ69" i="83"/>
  <c r="AY69" i="83"/>
  <c r="AW69" i="83"/>
  <c r="AV69" i="83"/>
  <c r="AU69" i="83"/>
  <c r="AS69" i="83"/>
  <c r="AR69" i="83"/>
  <c r="AQ69" i="83"/>
  <c r="AO69" i="83"/>
  <c r="AN69" i="83"/>
  <c r="AM69" i="83"/>
  <c r="AL69" i="83"/>
  <c r="AK69" i="83"/>
  <c r="AJ69" i="83"/>
  <c r="AI69" i="83"/>
  <c r="AG69" i="83"/>
  <c r="AF69" i="83"/>
  <c r="AE69" i="83"/>
  <c r="AB69" i="83"/>
  <c r="AA69" i="83"/>
  <c r="Y69" i="83"/>
  <c r="X69" i="83"/>
  <c r="W69" i="83"/>
  <c r="V69" i="83"/>
  <c r="U69" i="83"/>
  <c r="R69" i="83"/>
  <c r="Q69" i="83"/>
  <c r="P69" i="83"/>
  <c r="M69" i="83"/>
  <c r="L69" i="83"/>
  <c r="K69" i="83"/>
  <c r="F69" i="83"/>
  <c r="E69" i="83"/>
  <c r="D69" i="83"/>
  <c r="C69" i="83"/>
  <c r="BF68" i="83"/>
  <c r="BE68" i="83"/>
  <c r="BB68" i="83"/>
  <c r="BD68" i="83"/>
  <c r="BA68" i="83"/>
  <c r="AZ68" i="83"/>
  <c r="AY68" i="83"/>
  <c r="AW68" i="83"/>
  <c r="AV68" i="83"/>
  <c r="AU68" i="83"/>
  <c r="AX68" i="83" s="1"/>
  <c r="AS68" i="83"/>
  <c r="AR68" i="83"/>
  <c r="AQ68" i="83"/>
  <c r="AO68" i="83"/>
  <c r="AN68" i="83"/>
  <c r="AM68" i="83"/>
  <c r="AK68" i="83"/>
  <c r="AJ68" i="83"/>
  <c r="AI68" i="83"/>
  <c r="AG68" i="83"/>
  <c r="AF68" i="83"/>
  <c r="AE68" i="83"/>
  <c r="AB68" i="83"/>
  <c r="AA68" i="83"/>
  <c r="Y68" i="83"/>
  <c r="X68" i="83"/>
  <c r="W68" i="83"/>
  <c r="V68" i="83"/>
  <c r="U68" i="83"/>
  <c r="R68" i="83"/>
  <c r="Q68" i="83"/>
  <c r="P68" i="83"/>
  <c r="M68" i="83"/>
  <c r="K68" i="83"/>
  <c r="F68" i="83"/>
  <c r="E68" i="83"/>
  <c r="D68" i="83"/>
  <c r="C68" i="83"/>
  <c r="BF67" i="83"/>
  <c r="BE67" i="83"/>
  <c r="BB67" i="83"/>
  <c r="BD67" i="83"/>
  <c r="BA67" i="83"/>
  <c r="AZ67" i="83"/>
  <c r="AY67" i="83"/>
  <c r="AW67" i="83"/>
  <c r="AV67" i="83"/>
  <c r="AU67" i="83"/>
  <c r="AS67" i="83"/>
  <c r="AR67" i="83"/>
  <c r="AQ67" i="83"/>
  <c r="AO67" i="83"/>
  <c r="AN67" i="83"/>
  <c r="AM67" i="83"/>
  <c r="AK67" i="83"/>
  <c r="AJ67" i="83"/>
  <c r="AI67" i="83"/>
  <c r="AG67" i="83"/>
  <c r="AF67" i="83"/>
  <c r="AE67" i="83"/>
  <c r="AB67" i="83"/>
  <c r="AA67" i="83"/>
  <c r="Y67" i="83"/>
  <c r="X67" i="83"/>
  <c r="W67" i="83"/>
  <c r="V67" i="83"/>
  <c r="U67" i="83"/>
  <c r="R67" i="83"/>
  <c r="Q67" i="83"/>
  <c r="P67" i="83"/>
  <c r="M67" i="83"/>
  <c r="K67" i="83"/>
  <c r="F67" i="83"/>
  <c r="E67" i="83"/>
  <c r="D67" i="83"/>
  <c r="C67" i="83"/>
  <c r="BF66" i="83"/>
  <c r="BE66" i="83"/>
  <c r="BB66" i="83"/>
  <c r="BD66" i="83"/>
  <c r="BA66" i="83"/>
  <c r="AZ66" i="83"/>
  <c r="AY66" i="83"/>
  <c r="AW66" i="83"/>
  <c r="AV66" i="83"/>
  <c r="AU66" i="83"/>
  <c r="AS66" i="83"/>
  <c r="AR66" i="83"/>
  <c r="AQ66" i="83"/>
  <c r="AO66" i="83"/>
  <c r="AN66" i="83"/>
  <c r="AM66" i="83"/>
  <c r="AK66" i="83"/>
  <c r="AJ66" i="83"/>
  <c r="AI66" i="83"/>
  <c r="AG66" i="83"/>
  <c r="AF66" i="83"/>
  <c r="AE66" i="83"/>
  <c r="AB66" i="83"/>
  <c r="AA66" i="83"/>
  <c r="Y66" i="83"/>
  <c r="X66" i="83"/>
  <c r="W66" i="83"/>
  <c r="V66" i="83"/>
  <c r="U66" i="83"/>
  <c r="R66" i="83"/>
  <c r="Q66" i="83"/>
  <c r="P66" i="83"/>
  <c r="M66" i="83"/>
  <c r="L66" i="83"/>
  <c r="K66" i="83"/>
  <c r="F66" i="83"/>
  <c r="E66" i="83"/>
  <c r="D66" i="83"/>
  <c r="C66" i="83"/>
  <c r="BF65" i="83"/>
  <c r="BE65" i="83"/>
  <c r="BB65" i="83"/>
  <c r="BD65" i="83"/>
  <c r="BA65" i="83"/>
  <c r="AZ65" i="83"/>
  <c r="AY65" i="83"/>
  <c r="AW65" i="83"/>
  <c r="AV65" i="83"/>
  <c r="AU65" i="83"/>
  <c r="AS65" i="83"/>
  <c r="AR65" i="83"/>
  <c r="AQ65" i="83"/>
  <c r="AO65" i="83"/>
  <c r="AN65" i="83"/>
  <c r="AM65" i="83"/>
  <c r="AK65" i="83"/>
  <c r="AJ65" i="83"/>
  <c r="AI65" i="83"/>
  <c r="AG65" i="83"/>
  <c r="AF65" i="83"/>
  <c r="AE65" i="83"/>
  <c r="AB65" i="83"/>
  <c r="AA65" i="83"/>
  <c r="Y65" i="83"/>
  <c r="X65" i="83"/>
  <c r="W65" i="83"/>
  <c r="V65" i="83"/>
  <c r="U65" i="83"/>
  <c r="R65" i="83"/>
  <c r="Q65" i="83"/>
  <c r="P65" i="83"/>
  <c r="M65" i="83"/>
  <c r="L65" i="83"/>
  <c r="K65" i="83"/>
  <c r="F65" i="83"/>
  <c r="E65" i="83"/>
  <c r="D65" i="83"/>
  <c r="C65" i="83"/>
  <c r="BF64" i="83"/>
  <c r="BE64" i="83"/>
  <c r="BB64" i="83"/>
  <c r="BD64" i="83"/>
  <c r="BA64" i="83"/>
  <c r="AZ64" i="83"/>
  <c r="AY64" i="83"/>
  <c r="AW64" i="83"/>
  <c r="AV64" i="83"/>
  <c r="AU64" i="83"/>
  <c r="AS64" i="83"/>
  <c r="AR64" i="83"/>
  <c r="AQ64" i="83"/>
  <c r="AO64" i="83"/>
  <c r="AN64" i="83"/>
  <c r="AM64" i="83"/>
  <c r="AL64" i="83"/>
  <c r="AK64" i="83"/>
  <c r="AJ64" i="83"/>
  <c r="AI64" i="83"/>
  <c r="AG64" i="83"/>
  <c r="AF64" i="83"/>
  <c r="AE64" i="83"/>
  <c r="AB64" i="83"/>
  <c r="AA64" i="83"/>
  <c r="Y64" i="83"/>
  <c r="X64" i="83"/>
  <c r="W64" i="83"/>
  <c r="V64" i="83"/>
  <c r="U64" i="83"/>
  <c r="R64" i="83"/>
  <c r="Q64" i="83"/>
  <c r="P64" i="83"/>
  <c r="M64" i="83"/>
  <c r="K64" i="83"/>
  <c r="F64" i="83"/>
  <c r="E64" i="83"/>
  <c r="D64" i="83"/>
  <c r="C64" i="83"/>
  <c r="BF63" i="83"/>
  <c r="BE63" i="83"/>
  <c r="BB63" i="83"/>
  <c r="BD63" i="83"/>
  <c r="BA63" i="83"/>
  <c r="AZ63" i="83"/>
  <c r="AY63" i="83"/>
  <c r="AW63" i="83"/>
  <c r="AV63" i="83"/>
  <c r="AU63" i="83"/>
  <c r="AS63" i="83"/>
  <c r="AR63" i="83"/>
  <c r="AQ63" i="83"/>
  <c r="AO63" i="83"/>
  <c r="AN63" i="83"/>
  <c r="AM63" i="83"/>
  <c r="AK63" i="83"/>
  <c r="AJ63" i="83"/>
  <c r="AI63" i="83"/>
  <c r="AG63" i="83"/>
  <c r="AF63" i="83"/>
  <c r="AE63" i="83"/>
  <c r="AB63" i="83"/>
  <c r="AA63" i="83"/>
  <c r="Y63" i="83"/>
  <c r="X63" i="83"/>
  <c r="W63" i="83"/>
  <c r="V63" i="83"/>
  <c r="U63" i="83"/>
  <c r="R63" i="83"/>
  <c r="Q63" i="83"/>
  <c r="P63" i="83"/>
  <c r="M63" i="83"/>
  <c r="L63" i="83"/>
  <c r="K63" i="83"/>
  <c r="F63" i="83"/>
  <c r="E63" i="83"/>
  <c r="D63" i="83"/>
  <c r="C63" i="83"/>
  <c r="BF62" i="83"/>
  <c r="BE62" i="83"/>
  <c r="BB62" i="83"/>
  <c r="BD62" i="83"/>
  <c r="BA62" i="83"/>
  <c r="AZ62" i="83"/>
  <c r="AY62" i="83"/>
  <c r="AW62" i="83"/>
  <c r="AV62" i="83"/>
  <c r="AU62" i="83"/>
  <c r="AS62" i="83"/>
  <c r="AR62" i="83"/>
  <c r="AQ62" i="83"/>
  <c r="AO62" i="83"/>
  <c r="AN62" i="83"/>
  <c r="AM62" i="83"/>
  <c r="AK62" i="83"/>
  <c r="AJ62" i="83"/>
  <c r="AI62" i="83"/>
  <c r="AG62" i="83"/>
  <c r="AF62" i="83"/>
  <c r="AE62" i="83"/>
  <c r="AB62" i="83"/>
  <c r="AA62" i="83"/>
  <c r="Y62" i="83"/>
  <c r="X62" i="83"/>
  <c r="W62" i="83"/>
  <c r="V62" i="83"/>
  <c r="U62" i="83"/>
  <c r="R62" i="83"/>
  <c r="Q62" i="83"/>
  <c r="P62" i="83"/>
  <c r="M62" i="83"/>
  <c r="K62" i="83"/>
  <c r="F62" i="83"/>
  <c r="E62" i="83"/>
  <c r="D62" i="83"/>
  <c r="C62" i="83"/>
  <c r="BF61" i="83"/>
  <c r="BE61" i="83"/>
  <c r="BB61" i="83"/>
  <c r="BD61" i="83"/>
  <c r="BA61" i="83"/>
  <c r="AZ61" i="83"/>
  <c r="AY61" i="83"/>
  <c r="AW61" i="83"/>
  <c r="AV61" i="83"/>
  <c r="AU61" i="83"/>
  <c r="AS61" i="83"/>
  <c r="AR61" i="83"/>
  <c r="AQ61" i="83"/>
  <c r="AO61" i="83"/>
  <c r="AN61" i="83"/>
  <c r="AM61" i="83"/>
  <c r="AK61" i="83"/>
  <c r="AJ61" i="83"/>
  <c r="AI61" i="83"/>
  <c r="AG61" i="83"/>
  <c r="AF61" i="83"/>
  <c r="AE61" i="83"/>
  <c r="AB61" i="83"/>
  <c r="AA61" i="83"/>
  <c r="Z61" i="83"/>
  <c r="Y61" i="83"/>
  <c r="X61" i="83"/>
  <c r="W61" i="83"/>
  <c r="V61" i="83"/>
  <c r="U61" i="83"/>
  <c r="R61" i="83"/>
  <c r="Q61" i="83"/>
  <c r="P61" i="83"/>
  <c r="M61" i="83"/>
  <c r="K61" i="83"/>
  <c r="F61" i="83"/>
  <c r="E61" i="83"/>
  <c r="D61" i="83"/>
  <c r="C61" i="83"/>
  <c r="BF60" i="83"/>
  <c r="BE60" i="83"/>
  <c r="BB60" i="83"/>
  <c r="BD60" i="83"/>
  <c r="BA60" i="83"/>
  <c r="AZ60" i="83"/>
  <c r="AY60" i="83"/>
  <c r="AW60" i="83"/>
  <c r="AV60" i="83"/>
  <c r="AU60" i="83"/>
  <c r="AS60" i="83"/>
  <c r="AR60" i="83"/>
  <c r="AQ60" i="83"/>
  <c r="AP60" i="83"/>
  <c r="AO60" i="83"/>
  <c r="AN60" i="83"/>
  <c r="AM60" i="83"/>
  <c r="AK60" i="83"/>
  <c r="AJ60" i="83"/>
  <c r="AI60" i="83"/>
  <c r="AH60" i="83"/>
  <c r="AG60" i="83"/>
  <c r="AF60" i="83"/>
  <c r="AE60" i="83"/>
  <c r="AB60" i="83"/>
  <c r="AA60" i="83"/>
  <c r="Z60" i="83"/>
  <c r="Y60" i="83"/>
  <c r="X60" i="83"/>
  <c r="W60" i="83"/>
  <c r="V60" i="83"/>
  <c r="U60" i="83"/>
  <c r="R60" i="83"/>
  <c r="Q60" i="83"/>
  <c r="P60" i="83"/>
  <c r="M60" i="83"/>
  <c r="L60" i="83"/>
  <c r="K60" i="83"/>
  <c r="F60" i="83"/>
  <c r="E60" i="83"/>
  <c r="D60" i="83"/>
  <c r="C60" i="83"/>
  <c r="BF59" i="83"/>
  <c r="BE59" i="83"/>
  <c r="BB59" i="83"/>
  <c r="BD59" i="83"/>
  <c r="BA59" i="83"/>
  <c r="AZ59" i="83"/>
  <c r="AY59" i="83"/>
  <c r="AW59" i="83"/>
  <c r="AV59" i="83"/>
  <c r="AU59" i="83"/>
  <c r="AS59" i="83"/>
  <c r="AR59" i="83"/>
  <c r="AQ59" i="83"/>
  <c r="AO59" i="83"/>
  <c r="AN59" i="83"/>
  <c r="AM59" i="83"/>
  <c r="AK59" i="83"/>
  <c r="AJ59" i="83"/>
  <c r="AI59" i="83"/>
  <c r="AG59" i="83"/>
  <c r="AF59" i="83"/>
  <c r="AE59" i="83"/>
  <c r="AB59" i="83"/>
  <c r="AA59" i="83"/>
  <c r="Y59" i="83"/>
  <c r="X59" i="83"/>
  <c r="W59" i="83"/>
  <c r="V59" i="83"/>
  <c r="U59" i="83"/>
  <c r="R59" i="83"/>
  <c r="Q59" i="83"/>
  <c r="P59" i="83"/>
  <c r="M59" i="83"/>
  <c r="K59" i="83"/>
  <c r="F59" i="83"/>
  <c r="E59" i="83"/>
  <c r="D59" i="83"/>
  <c r="C59" i="83"/>
  <c r="BF58" i="83"/>
  <c r="BE58" i="83"/>
  <c r="BB58" i="83"/>
  <c r="BD58" i="83"/>
  <c r="BA58" i="83"/>
  <c r="AZ58" i="83"/>
  <c r="AY58" i="83"/>
  <c r="AW58" i="83"/>
  <c r="AV58" i="83"/>
  <c r="AU58" i="83"/>
  <c r="AS58" i="83"/>
  <c r="AR58" i="83"/>
  <c r="AQ58" i="83"/>
  <c r="AO58" i="83"/>
  <c r="AN58" i="83"/>
  <c r="AM58" i="83"/>
  <c r="AK58" i="83"/>
  <c r="AJ58" i="83"/>
  <c r="AI58" i="83"/>
  <c r="AG58" i="83"/>
  <c r="AF58" i="83"/>
  <c r="AE58" i="83"/>
  <c r="AB58" i="83"/>
  <c r="AA58" i="83"/>
  <c r="Y58" i="83"/>
  <c r="X58" i="83"/>
  <c r="W58" i="83"/>
  <c r="V58" i="83"/>
  <c r="U58" i="83"/>
  <c r="R58" i="83"/>
  <c r="Q58" i="83"/>
  <c r="P58" i="83"/>
  <c r="M58" i="83"/>
  <c r="K58" i="83"/>
  <c r="F58" i="83"/>
  <c r="E58" i="83"/>
  <c r="D58" i="83"/>
  <c r="C58" i="83"/>
  <c r="BF57" i="83"/>
  <c r="BE57" i="83"/>
  <c r="BB57" i="83"/>
  <c r="BD57" i="83"/>
  <c r="BA57" i="83"/>
  <c r="AZ57" i="83"/>
  <c r="AY57" i="83"/>
  <c r="AW57" i="83"/>
  <c r="AV57" i="83"/>
  <c r="AU57" i="83"/>
  <c r="AS57" i="83"/>
  <c r="AR57" i="83"/>
  <c r="AQ57" i="83"/>
  <c r="AP57" i="83"/>
  <c r="AO57" i="83"/>
  <c r="AN57" i="83"/>
  <c r="AM57" i="83"/>
  <c r="AK57" i="83"/>
  <c r="AJ57" i="83"/>
  <c r="AI57" i="83"/>
  <c r="AG57" i="83"/>
  <c r="AF57" i="83"/>
  <c r="AE57" i="83"/>
  <c r="AB57" i="83"/>
  <c r="AA57" i="83"/>
  <c r="Y57" i="83"/>
  <c r="X57" i="83"/>
  <c r="W57" i="83"/>
  <c r="V57" i="83"/>
  <c r="U57" i="83"/>
  <c r="R57" i="83"/>
  <c r="Q57" i="83"/>
  <c r="P57" i="83"/>
  <c r="M57" i="83"/>
  <c r="L57" i="83"/>
  <c r="K57" i="83"/>
  <c r="F57" i="83"/>
  <c r="E57" i="83"/>
  <c r="D57" i="83"/>
  <c r="C57" i="83"/>
  <c r="BF56" i="83"/>
  <c r="BE56" i="83"/>
  <c r="BB56" i="83"/>
  <c r="BD56" i="83"/>
  <c r="BA56" i="83"/>
  <c r="AZ56" i="83"/>
  <c r="AY56" i="83"/>
  <c r="AW56" i="83"/>
  <c r="AV56" i="83"/>
  <c r="AU56" i="83"/>
  <c r="AS56" i="83"/>
  <c r="AR56" i="83"/>
  <c r="AQ56" i="83"/>
  <c r="AO56" i="83"/>
  <c r="AN56" i="83"/>
  <c r="AM56" i="83"/>
  <c r="AK56" i="83"/>
  <c r="AJ56" i="83"/>
  <c r="AI56" i="83"/>
  <c r="AH56" i="83"/>
  <c r="AG56" i="83"/>
  <c r="AF56" i="83"/>
  <c r="AE56" i="83"/>
  <c r="AB56" i="83"/>
  <c r="AA56" i="83"/>
  <c r="Y56" i="83"/>
  <c r="X56" i="83"/>
  <c r="W56" i="83"/>
  <c r="V56" i="83"/>
  <c r="U56" i="83"/>
  <c r="R56" i="83"/>
  <c r="Q56" i="83"/>
  <c r="P56" i="83"/>
  <c r="M56" i="83"/>
  <c r="L56" i="83"/>
  <c r="K56" i="83"/>
  <c r="F56" i="83"/>
  <c r="E56" i="83"/>
  <c r="D56" i="83"/>
  <c r="C56" i="83"/>
  <c r="BF55" i="83"/>
  <c r="BE55" i="83"/>
  <c r="BB55" i="83"/>
  <c r="BD55" i="83"/>
  <c r="BA55" i="83"/>
  <c r="AZ55" i="83"/>
  <c r="AY55" i="83"/>
  <c r="AW55" i="83"/>
  <c r="AV55" i="83"/>
  <c r="AU55" i="83"/>
  <c r="AS55" i="83"/>
  <c r="AR55" i="83"/>
  <c r="AQ55" i="83"/>
  <c r="AP55" i="83"/>
  <c r="AO55" i="83"/>
  <c r="AN55" i="83"/>
  <c r="AM55" i="83"/>
  <c r="AK55" i="83"/>
  <c r="AJ55" i="83"/>
  <c r="AI55" i="83"/>
  <c r="AG55" i="83"/>
  <c r="AF55" i="83"/>
  <c r="AE55" i="83"/>
  <c r="AB55" i="83"/>
  <c r="AA55" i="83"/>
  <c r="Y55" i="83"/>
  <c r="X55" i="83"/>
  <c r="W55" i="83"/>
  <c r="V55" i="83"/>
  <c r="U55" i="83"/>
  <c r="R55" i="83"/>
  <c r="Q55" i="83"/>
  <c r="P55" i="83"/>
  <c r="M55" i="83"/>
  <c r="K55" i="83"/>
  <c r="F55" i="83"/>
  <c r="E55" i="83"/>
  <c r="D55" i="83"/>
  <c r="C55" i="83"/>
  <c r="BF54" i="83"/>
  <c r="BE54" i="83"/>
  <c r="BB54" i="83"/>
  <c r="BD54" i="83"/>
  <c r="BA54" i="83"/>
  <c r="AZ54" i="83"/>
  <c r="AY54" i="83"/>
  <c r="AW54" i="83"/>
  <c r="AV54" i="83"/>
  <c r="AU54" i="83"/>
  <c r="AS54" i="83"/>
  <c r="AR54" i="83"/>
  <c r="AQ54" i="83"/>
  <c r="AO54" i="83"/>
  <c r="AN54" i="83"/>
  <c r="AM54" i="83"/>
  <c r="AK54" i="83"/>
  <c r="AJ54" i="83"/>
  <c r="AI54" i="83"/>
  <c r="AG54" i="83"/>
  <c r="AF54" i="83"/>
  <c r="AE54" i="83"/>
  <c r="AB54" i="83"/>
  <c r="AA54" i="83"/>
  <c r="Y54" i="83"/>
  <c r="X54" i="83"/>
  <c r="W54" i="83"/>
  <c r="V54" i="83"/>
  <c r="U54" i="83"/>
  <c r="R54" i="83"/>
  <c r="Q54" i="83"/>
  <c r="P54" i="83"/>
  <c r="M54" i="83"/>
  <c r="L54" i="83"/>
  <c r="K54" i="83"/>
  <c r="F54" i="83"/>
  <c r="E54" i="83"/>
  <c r="D54" i="83"/>
  <c r="C54" i="83"/>
  <c r="BF53" i="83"/>
  <c r="BE53" i="83"/>
  <c r="BB53" i="83"/>
  <c r="BD53" i="83"/>
  <c r="BA53" i="83"/>
  <c r="AZ53" i="83"/>
  <c r="AY53" i="83"/>
  <c r="AW53" i="83"/>
  <c r="AV53" i="83"/>
  <c r="AU53" i="83"/>
  <c r="AS53" i="83"/>
  <c r="AR53" i="83"/>
  <c r="AQ53" i="83"/>
  <c r="AO53" i="83"/>
  <c r="AN53" i="83"/>
  <c r="AM53" i="83"/>
  <c r="AK53" i="83"/>
  <c r="AJ53" i="83"/>
  <c r="AI53" i="83"/>
  <c r="AG53" i="83"/>
  <c r="AF53" i="83"/>
  <c r="AE53" i="83"/>
  <c r="AB53" i="83"/>
  <c r="AA53" i="83"/>
  <c r="Y53" i="83"/>
  <c r="X53" i="83"/>
  <c r="W53" i="83"/>
  <c r="V53" i="83"/>
  <c r="U53" i="83"/>
  <c r="R53" i="83"/>
  <c r="Q53" i="83"/>
  <c r="P53" i="83"/>
  <c r="M53" i="83"/>
  <c r="L53" i="83"/>
  <c r="K53" i="83"/>
  <c r="F53" i="83"/>
  <c r="E53" i="83"/>
  <c r="D53" i="83"/>
  <c r="C53" i="83"/>
  <c r="BF52" i="83"/>
  <c r="BE52" i="83"/>
  <c r="BB52" i="83"/>
  <c r="BD52" i="83"/>
  <c r="BA52" i="83"/>
  <c r="AZ52" i="83"/>
  <c r="AY52" i="83"/>
  <c r="AW52" i="83"/>
  <c r="AV52" i="83"/>
  <c r="AU52" i="83"/>
  <c r="AS52" i="83"/>
  <c r="AR52" i="83"/>
  <c r="AQ52" i="83"/>
  <c r="AO52" i="83"/>
  <c r="AN52" i="83"/>
  <c r="AM52" i="83"/>
  <c r="AK52" i="83"/>
  <c r="AJ52" i="83"/>
  <c r="AI52" i="83"/>
  <c r="AG52" i="83"/>
  <c r="AF52" i="83"/>
  <c r="AE52" i="83"/>
  <c r="AB52" i="83"/>
  <c r="AA52" i="83"/>
  <c r="Y52" i="83"/>
  <c r="X52" i="83"/>
  <c r="W52" i="83"/>
  <c r="V52" i="83"/>
  <c r="U52" i="83"/>
  <c r="R52" i="83"/>
  <c r="Q52" i="83"/>
  <c r="P52" i="83"/>
  <c r="M52" i="83"/>
  <c r="K52" i="83"/>
  <c r="F52" i="83"/>
  <c r="E52" i="83"/>
  <c r="D52" i="83"/>
  <c r="C52" i="83"/>
  <c r="BF51" i="83"/>
  <c r="BE51" i="83"/>
  <c r="BB51" i="83"/>
  <c r="BD51" i="83"/>
  <c r="BA51" i="83"/>
  <c r="AZ51" i="83"/>
  <c r="AY51" i="83"/>
  <c r="AW51" i="83"/>
  <c r="AV51" i="83"/>
  <c r="AU51" i="83"/>
  <c r="AS51" i="83"/>
  <c r="AR51" i="83"/>
  <c r="AQ51" i="83"/>
  <c r="AO51" i="83"/>
  <c r="AN51" i="83"/>
  <c r="AM51" i="83"/>
  <c r="AK51" i="83"/>
  <c r="AJ51" i="83"/>
  <c r="AI51" i="83"/>
  <c r="AG51" i="83"/>
  <c r="AF51" i="83"/>
  <c r="AE51" i="83"/>
  <c r="AB51" i="83"/>
  <c r="AA51" i="83"/>
  <c r="Y51" i="83"/>
  <c r="X51" i="83"/>
  <c r="W51" i="83"/>
  <c r="V51" i="83"/>
  <c r="U51" i="83"/>
  <c r="R51" i="83"/>
  <c r="Q51" i="83"/>
  <c r="P51" i="83"/>
  <c r="M51" i="83"/>
  <c r="L51" i="83"/>
  <c r="K51" i="83"/>
  <c r="F51" i="83"/>
  <c r="E51" i="83"/>
  <c r="D51" i="83"/>
  <c r="C51" i="83"/>
  <c r="BF50" i="83"/>
  <c r="BE50" i="83"/>
  <c r="BB50" i="83"/>
  <c r="BD50" i="83"/>
  <c r="BA50" i="83"/>
  <c r="AZ50" i="83"/>
  <c r="AY50" i="83"/>
  <c r="AW50" i="83"/>
  <c r="AV50" i="83"/>
  <c r="AU50" i="83"/>
  <c r="AS50" i="83"/>
  <c r="AR50" i="83"/>
  <c r="AQ50" i="83"/>
  <c r="AP50" i="83"/>
  <c r="AO50" i="83"/>
  <c r="AN50" i="83"/>
  <c r="AM50" i="83"/>
  <c r="AK50" i="83"/>
  <c r="AJ50" i="83"/>
  <c r="AI50" i="83"/>
  <c r="AH50" i="83"/>
  <c r="AG50" i="83"/>
  <c r="AF50" i="83"/>
  <c r="AE50" i="83"/>
  <c r="AB50" i="83"/>
  <c r="AA50" i="83"/>
  <c r="Z50" i="83"/>
  <c r="Y50" i="83"/>
  <c r="X50" i="83"/>
  <c r="W50" i="83"/>
  <c r="V50" i="83"/>
  <c r="U50" i="83"/>
  <c r="R50" i="83"/>
  <c r="Q50" i="83"/>
  <c r="P50" i="83"/>
  <c r="M50" i="83"/>
  <c r="K50" i="83"/>
  <c r="F50" i="83"/>
  <c r="E50" i="83"/>
  <c r="D50" i="83"/>
  <c r="C50" i="83"/>
  <c r="BF49" i="83"/>
  <c r="BE49" i="83"/>
  <c r="BB49" i="83"/>
  <c r="BD49" i="83"/>
  <c r="BA49" i="83"/>
  <c r="AZ49" i="83"/>
  <c r="AY49" i="83"/>
  <c r="AW49" i="83"/>
  <c r="AV49" i="83"/>
  <c r="AU49" i="83"/>
  <c r="AS49" i="83"/>
  <c r="AR49" i="83"/>
  <c r="AQ49" i="83"/>
  <c r="AO49" i="83"/>
  <c r="AN49" i="83"/>
  <c r="AM49" i="83"/>
  <c r="AK49" i="83"/>
  <c r="AJ49" i="83"/>
  <c r="AI49" i="83"/>
  <c r="AG49" i="83"/>
  <c r="AF49" i="83"/>
  <c r="AE49" i="83"/>
  <c r="AB49" i="83"/>
  <c r="AA49" i="83"/>
  <c r="Y49" i="83"/>
  <c r="X49" i="83"/>
  <c r="W49" i="83"/>
  <c r="V49" i="83"/>
  <c r="U49" i="83"/>
  <c r="R49" i="83"/>
  <c r="Q49" i="83"/>
  <c r="P49" i="83"/>
  <c r="M49" i="83"/>
  <c r="K49" i="83"/>
  <c r="F49" i="83"/>
  <c r="E49" i="83"/>
  <c r="D49" i="83"/>
  <c r="C49" i="83"/>
  <c r="BF48" i="83"/>
  <c r="BE48" i="83"/>
  <c r="BB48" i="83"/>
  <c r="BD48" i="83"/>
  <c r="BA48" i="83"/>
  <c r="AZ48" i="83"/>
  <c r="AY48" i="83"/>
  <c r="AW48" i="83"/>
  <c r="AV48" i="83"/>
  <c r="AU48" i="83"/>
  <c r="AS48" i="83"/>
  <c r="AR48" i="83"/>
  <c r="AQ48" i="83"/>
  <c r="AO48" i="83"/>
  <c r="AN48" i="83"/>
  <c r="AM48" i="83"/>
  <c r="AK48" i="83"/>
  <c r="AJ48" i="83"/>
  <c r="AI48" i="83"/>
  <c r="AG48" i="83"/>
  <c r="AF48" i="83"/>
  <c r="AE48" i="83"/>
  <c r="AB48" i="83"/>
  <c r="AA48" i="83"/>
  <c r="Y48" i="83"/>
  <c r="X48" i="83"/>
  <c r="W48" i="83"/>
  <c r="V48" i="83"/>
  <c r="U48" i="83"/>
  <c r="R48" i="83"/>
  <c r="Q48" i="83"/>
  <c r="P48" i="83"/>
  <c r="M48" i="83"/>
  <c r="L48" i="83"/>
  <c r="K48" i="83"/>
  <c r="F48" i="83"/>
  <c r="E48" i="83"/>
  <c r="D48" i="83"/>
  <c r="C48" i="83"/>
  <c r="BF47" i="83"/>
  <c r="BE47" i="83"/>
  <c r="BB47" i="83"/>
  <c r="BD47" i="83"/>
  <c r="BA47" i="83"/>
  <c r="AZ47" i="83"/>
  <c r="AY47" i="83"/>
  <c r="AW47" i="83"/>
  <c r="AV47" i="83"/>
  <c r="AU47" i="83"/>
  <c r="AS47" i="83"/>
  <c r="AR47" i="83"/>
  <c r="AQ47" i="83"/>
  <c r="AO47" i="83"/>
  <c r="AN47" i="83"/>
  <c r="AM47" i="83"/>
  <c r="AK47" i="83"/>
  <c r="AJ47" i="83"/>
  <c r="AI47" i="83"/>
  <c r="AG47" i="83"/>
  <c r="AF47" i="83"/>
  <c r="AE47" i="83"/>
  <c r="AB47" i="83"/>
  <c r="AA47" i="83"/>
  <c r="Y47" i="83"/>
  <c r="X47" i="83"/>
  <c r="W47" i="83"/>
  <c r="V47" i="83"/>
  <c r="U47" i="83"/>
  <c r="R47" i="83"/>
  <c r="Q47" i="83"/>
  <c r="P47" i="83"/>
  <c r="M47" i="83"/>
  <c r="L47" i="83"/>
  <c r="K47" i="83"/>
  <c r="F47" i="83"/>
  <c r="E47" i="83"/>
  <c r="D47" i="83"/>
  <c r="C47" i="83"/>
  <c r="BF46" i="83"/>
  <c r="BE46" i="83"/>
  <c r="BB46" i="83"/>
  <c r="BD46" i="83"/>
  <c r="BA46" i="83"/>
  <c r="AZ46" i="83"/>
  <c r="AY46" i="83"/>
  <c r="AW46" i="83"/>
  <c r="AV46" i="83"/>
  <c r="AU46" i="83"/>
  <c r="AS46" i="83"/>
  <c r="AR46" i="83"/>
  <c r="AQ46" i="83"/>
  <c r="AO46" i="83"/>
  <c r="AN46" i="83"/>
  <c r="AM46" i="83"/>
  <c r="AK46" i="83"/>
  <c r="AJ46" i="83"/>
  <c r="AI46" i="83"/>
  <c r="AG46" i="83"/>
  <c r="AF46" i="83"/>
  <c r="AE46" i="83"/>
  <c r="AB46" i="83"/>
  <c r="AA46" i="83"/>
  <c r="Y46" i="83"/>
  <c r="X46" i="83"/>
  <c r="W46" i="83"/>
  <c r="V46" i="83"/>
  <c r="U46" i="83"/>
  <c r="R46" i="83"/>
  <c r="Q46" i="83"/>
  <c r="P46" i="83"/>
  <c r="M46" i="83"/>
  <c r="K46" i="83"/>
  <c r="F46" i="83"/>
  <c r="E46" i="83"/>
  <c r="D46" i="83"/>
  <c r="C46" i="83"/>
  <c r="BF45" i="83"/>
  <c r="BE45" i="83"/>
  <c r="BB45" i="83"/>
  <c r="BD45" i="83"/>
  <c r="BA45" i="83"/>
  <c r="AZ45" i="83"/>
  <c r="AY45" i="83"/>
  <c r="AW45" i="83"/>
  <c r="AV45" i="83"/>
  <c r="AU45" i="83"/>
  <c r="AS45" i="83"/>
  <c r="AR45" i="83"/>
  <c r="AQ45" i="83"/>
  <c r="AP45" i="83"/>
  <c r="AO45" i="83"/>
  <c r="AN45" i="83"/>
  <c r="AM45" i="83"/>
  <c r="AK45" i="83"/>
  <c r="AJ45" i="83"/>
  <c r="AI45" i="83"/>
  <c r="AG45" i="83"/>
  <c r="AF45" i="83"/>
  <c r="AE45" i="83"/>
  <c r="AB45" i="83"/>
  <c r="AA45" i="83"/>
  <c r="Z45" i="83"/>
  <c r="Y45" i="83"/>
  <c r="X45" i="83"/>
  <c r="W45" i="83"/>
  <c r="V45" i="83"/>
  <c r="U45" i="83"/>
  <c r="R45" i="83"/>
  <c r="Q45" i="83"/>
  <c r="P45" i="83"/>
  <c r="M45" i="83"/>
  <c r="L45" i="83"/>
  <c r="K45" i="83"/>
  <c r="F45" i="83"/>
  <c r="E45" i="83"/>
  <c r="D45" i="83"/>
  <c r="C45" i="83"/>
  <c r="BF44" i="83"/>
  <c r="BE44" i="83"/>
  <c r="BB44" i="83"/>
  <c r="BD44" i="83"/>
  <c r="BA44" i="83"/>
  <c r="AZ44" i="83"/>
  <c r="AY44" i="83"/>
  <c r="AW44" i="83"/>
  <c r="AV44" i="83"/>
  <c r="AU44" i="83"/>
  <c r="AS44" i="83"/>
  <c r="AR44" i="83"/>
  <c r="AQ44" i="83"/>
  <c r="AO44" i="83"/>
  <c r="AN44" i="83"/>
  <c r="AM44" i="83"/>
  <c r="AK44" i="83"/>
  <c r="AJ44" i="83"/>
  <c r="AI44" i="83"/>
  <c r="AG44" i="83"/>
  <c r="AF44" i="83"/>
  <c r="AE44" i="83"/>
  <c r="AB44" i="83"/>
  <c r="AA44" i="83"/>
  <c r="Y44" i="83"/>
  <c r="X44" i="83"/>
  <c r="W44" i="83"/>
  <c r="V44" i="83"/>
  <c r="U44" i="83"/>
  <c r="R44" i="83"/>
  <c r="Q44" i="83"/>
  <c r="P44" i="83"/>
  <c r="M44" i="83"/>
  <c r="L44" i="83"/>
  <c r="K44" i="83"/>
  <c r="F44" i="83"/>
  <c r="E44" i="83"/>
  <c r="D44" i="83"/>
  <c r="C44" i="83"/>
  <c r="BF43" i="83"/>
  <c r="BE43" i="83"/>
  <c r="BB43" i="83"/>
  <c r="BD43" i="83"/>
  <c r="BA43" i="83"/>
  <c r="AZ43" i="83"/>
  <c r="AY43" i="83"/>
  <c r="AW43" i="83"/>
  <c r="AV43" i="83"/>
  <c r="AU43" i="83"/>
  <c r="AS43" i="83"/>
  <c r="AR43" i="83"/>
  <c r="AQ43" i="83"/>
  <c r="AO43" i="83"/>
  <c r="AN43" i="83"/>
  <c r="AM43" i="83"/>
  <c r="AK43" i="83"/>
  <c r="AJ43" i="83"/>
  <c r="AI43" i="83"/>
  <c r="AG43" i="83"/>
  <c r="AF43" i="83"/>
  <c r="AE43" i="83"/>
  <c r="AB43" i="83"/>
  <c r="AA43" i="83"/>
  <c r="Y43" i="83"/>
  <c r="X43" i="83"/>
  <c r="W43" i="83"/>
  <c r="V43" i="83"/>
  <c r="U43" i="83"/>
  <c r="R43" i="83"/>
  <c r="Q43" i="83"/>
  <c r="P43" i="83"/>
  <c r="M43" i="83"/>
  <c r="K43" i="83"/>
  <c r="F43" i="83"/>
  <c r="E43" i="83"/>
  <c r="D43" i="83"/>
  <c r="C43" i="83"/>
  <c r="BF42" i="83"/>
  <c r="BE42" i="83"/>
  <c r="BB42" i="83"/>
  <c r="BD42" i="83"/>
  <c r="BA42" i="83"/>
  <c r="AZ42" i="83"/>
  <c r="AY42" i="83"/>
  <c r="AW42" i="83"/>
  <c r="AV42" i="83"/>
  <c r="AU42" i="83"/>
  <c r="AS42" i="83"/>
  <c r="AR42" i="83"/>
  <c r="AQ42" i="83"/>
  <c r="AP42" i="83"/>
  <c r="AO42" i="83"/>
  <c r="AN42" i="83"/>
  <c r="AM42" i="83"/>
  <c r="AK42" i="83"/>
  <c r="AJ42" i="83"/>
  <c r="AI42" i="83"/>
  <c r="AG42" i="83"/>
  <c r="AF42" i="83"/>
  <c r="AE42" i="83"/>
  <c r="AB42" i="83"/>
  <c r="AA42" i="83"/>
  <c r="Z42" i="83"/>
  <c r="Y42" i="83"/>
  <c r="X42" i="83"/>
  <c r="W42" i="83"/>
  <c r="V42" i="83"/>
  <c r="U42" i="83"/>
  <c r="R42" i="83"/>
  <c r="Q42" i="83"/>
  <c r="P42" i="83"/>
  <c r="M42" i="83"/>
  <c r="L42" i="83"/>
  <c r="K42" i="83"/>
  <c r="F42" i="83"/>
  <c r="E42" i="83"/>
  <c r="D42" i="83"/>
  <c r="C42" i="83"/>
  <c r="BF41" i="83"/>
  <c r="BE41" i="83"/>
  <c r="BB41" i="83"/>
  <c r="BD41" i="83"/>
  <c r="BA41" i="83"/>
  <c r="AZ41" i="83"/>
  <c r="AY41" i="83"/>
  <c r="AW41" i="83"/>
  <c r="AV41" i="83"/>
  <c r="AU41" i="83"/>
  <c r="AS41" i="83"/>
  <c r="AR41" i="83"/>
  <c r="AQ41" i="83"/>
  <c r="AO41" i="83"/>
  <c r="AN41" i="83"/>
  <c r="AM41" i="83"/>
  <c r="AK41" i="83"/>
  <c r="AJ41" i="83"/>
  <c r="AI41" i="83"/>
  <c r="AG41" i="83"/>
  <c r="AF41" i="83"/>
  <c r="AE41" i="83"/>
  <c r="AB41" i="83"/>
  <c r="AA41" i="83"/>
  <c r="Y41" i="83"/>
  <c r="X41" i="83"/>
  <c r="W41" i="83"/>
  <c r="V41" i="83"/>
  <c r="U41" i="83"/>
  <c r="R41" i="83"/>
  <c r="Q41" i="83"/>
  <c r="P41" i="83"/>
  <c r="M41" i="83"/>
  <c r="K41" i="83"/>
  <c r="F41" i="83"/>
  <c r="E41" i="83"/>
  <c r="D41" i="83"/>
  <c r="C41" i="83"/>
  <c r="BF40" i="83"/>
  <c r="BE40" i="83"/>
  <c r="BB40" i="83"/>
  <c r="BD40" i="83"/>
  <c r="BA40" i="83"/>
  <c r="AZ40" i="83"/>
  <c r="AY40" i="83"/>
  <c r="AW40" i="83"/>
  <c r="AV40" i="83"/>
  <c r="AU40" i="83"/>
  <c r="AS40" i="83"/>
  <c r="AR40" i="83"/>
  <c r="AQ40" i="83"/>
  <c r="AO40" i="83"/>
  <c r="AN40" i="83"/>
  <c r="AM40" i="83"/>
  <c r="AL40" i="83"/>
  <c r="AK40" i="83"/>
  <c r="AJ40" i="83"/>
  <c r="AI40" i="83"/>
  <c r="AG40" i="83"/>
  <c r="AF40" i="83"/>
  <c r="AE40" i="83"/>
  <c r="AB40" i="83"/>
  <c r="AA40" i="83"/>
  <c r="Z40" i="83"/>
  <c r="Y40" i="83"/>
  <c r="X40" i="83"/>
  <c r="W40" i="83"/>
  <c r="V40" i="83"/>
  <c r="U40" i="83"/>
  <c r="R40" i="83"/>
  <c r="Q40" i="83"/>
  <c r="P40" i="83"/>
  <c r="M40" i="83"/>
  <c r="K40" i="83"/>
  <c r="F40" i="83"/>
  <c r="E40" i="83"/>
  <c r="D40" i="83"/>
  <c r="C40" i="83"/>
  <c r="BF39" i="83"/>
  <c r="BE39" i="83"/>
  <c r="BB39" i="83"/>
  <c r="BD39" i="83"/>
  <c r="BA39" i="83"/>
  <c r="AZ39" i="83"/>
  <c r="AY39" i="83"/>
  <c r="AW39" i="83"/>
  <c r="AV39" i="83"/>
  <c r="AU39" i="83"/>
  <c r="AS39" i="83"/>
  <c r="AR39" i="83"/>
  <c r="AQ39" i="83"/>
  <c r="AP39" i="83"/>
  <c r="AO39" i="83"/>
  <c r="AN39" i="83"/>
  <c r="AM39" i="83"/>
  <c r="AK39" i="83"/>
  <c r="AJ39" i="83"/>
  <c r="AI39" i="83"/>
  <c r="AG39" i="83"/>
  <c r="AF39" i="83"/>
  <c r="AE39" i="83"/>
  <c r="AB39" i="83"/>
  <c r="AA39" i="83"/>
  <c r="Y39" i="83"/>
  <c r="X39" i="83"/>
  <c r="W39" i="83"/>
  <c r="V39" i="83"/>
  <c r="U39" i="83"/>
  <c r="R39" i="83"/>
  <c r="Q39" i="83"/>
  <c r="P39" i="83"/>
  <c r="M39" i="83"/>
  <c r="L39" i="83"/>
  <c r="K39" i="83"/>
  <c r="F39" i="83"/>
  <c r="E39" i="83"/>
  <c r="D39" i="83"/>
  <c r="C39" i="83"/>
  <c r="BF38" i="83"/>
  <c r="BE38" i="83"/>
  <c r="BB38" i="83"/>
  <c r="BD38" i="83"/>
  <c r="BA38" i="83"/>
  <c r="AZ38" i="83"/>
  <c r="AY38" i="83"/>
  <c r="AW38" i="83"/>
  <c r="AV38" i="83"/>
  <c r="AU38" i="83"/>
  <c r="AS38" i="83"/>
  <c r="AR38" i="83"/>
  <c r="AQ38" i="83"/>
  <c r="AO38" i="83"/>
  <c r="AN38" i="83"/>
  <c r="AM38" i="83"/>
  <c r="AL38" i="83"/>
  <c r="AK38" i="83"/>
  <c r="AJ38" i="83"/>
  <c r="AI38" i="83"/>
  <c r="AG38" i="83"/>
  <c r="AF38" i="83"/>
  <c r="AE38" i="83"/>
  <c r="AB38" i="83"/>
  <c r="AA38" i="83"/>
  <c r="Y38" i="83"/>
  <c r="X38" i="83"/>
  <c r="W38" i="83"/>
  <c r="V38" i="83"/>
  <c r="U38" i="83"/>
  <c r="R38" i="83"/>
  <c r="Q38" i="83"/>
  <c r="P38" i="83"/>
  <c r="M38" i="83"/>
  <c r="L38" i="83"/>
  <c r="K38" i="83"/>
  <c r="F38" i="83"/>
  <c r="E38" i="83"/>
  <c r="D38" i="83"/>
  <c r="C38" i="83"/>
  <c r="BF37" i="83"/>
  <c r="BE37" i="83"/>
  <c r="BB37" i="83"/>
  <c r="BD37" i="83"/>
  <c r="BA37" i="83"/>
  <c r="AZ37" i="83"/>
  <c r="AY37" i="83"/>
  <c r="AW37" i="83"/>
  <c r="AV37" i="83"/>
  <c r="AU37" i="83"/>
  <c r="AS37" i="83"/>
  <c r="AR37" i="83"/>
  <c r="AQ37" i="83"/>
  <c r="AO37" i="83"/>
  <c r="AN37" i="83"/>
  <c r="AM37" i="83"/>
  <c r="AK37" i="83"/>
  <c r="AJ37" i="83"/>
  <c r="AI37" i="83"/>
  <c r="AG37" i="83"/>
  <c r="AF37" i="83"/>
  <c r="AE37" i="83"/>
  <c r="AB37" i="83"/>
  <c r="AA37" i="83"/>
  <c r="Y37" i="83"/>
  <c r="X37" i="83"/>
  <c r="W37" i="83"/>
  <c r="V37" i="83"/>
  <c r="U37" i="83"/>
  <c r="R37" i="83"/>
  <c r="Q37" i="83"/>
  <c r="P37" i="83"/>
  <c r="M37" i="83"/>
  <c r="K37" i="83"/>
  <c r="F37" i="83"/>
  <c r="E37" i="83"/>
  <c r="D37" i="83"/>
  <c r="C37" i="83"/>
  <c r="BF36" i="83"/>
  <c r="BE36" i="83"/>
  <c r="BB36" i="83"/>
  <c r="BD36" i="83"/>
  <c r="BA36" i="83"/>
  <c r="AZ36" i="83"/>
  <c r="AY36" i="83"/>
  <c r="AW36" i="83"/>
  <c r="AV36" i="83"/>
  <c r="AU36" i="83"/>
  <c r="AS36" i="83"/>
  <c r="AR36" i="83"/>
  <c r="AQ36" i="83"/>
  <c r="AO36" i="83"/>
  <c r="AN36" i="83"/>
  <c r="AM36" i="83"/>
  <c r="AK36" i="83"/>
  <c r="AJ36" i="83"/>
  <c r="AI36" i="83"/>
  <c r="AG36" i="83"/>
  <c r="AF36" i="83"/>
  <c r="AE36" i="83"/>
  <c r="AB36" i="83"/>
  <c r="AA36" i="83"/>
  <c r="Z36" i="83"/>
  <c r="Y36" i="83"/>
  <c r="X36" i="83"/>
  <c r="W36" i="83"/>
  <c r="V36" i="83"/>
  <c r="U36" i="83"/>
  <c r="R36" i="83"/>
  <c r="Q36" i="83"/>
  <c r="P36" i="83"/>
  <c r="M36" i="83"/>
  <c r="L36" i="83"/>
  <c r="K36" i="83"/>
  <c r="F36" i="83"/>
  <c r="E36" i="83"/>
  <c r="D36" i="83"/>
  <c r="C36" i="83"/>
  <c r="BF35" i="83"/>
  <c r="BE35" i="83"/>
  <c r="BB35" i="83"/>
  <c r="BD35" i="83"/>
  <c r="BA35" i="83"/>
  <c r="AZ35" i="83"/>
  <c r="AY35" i="83"/>
  <c r="AW35" i="83"/>
  <c r="AV35" i="83"/>
  <c r="AU35" i="83"/>
  <c r="AS35" i="83"/>
  <c r="AR35" i="83"/>
  <c r="AQ35" i="83"/>
  <c r="AO35" i="83"/>
  <c r="AN35" i="83"/>
  <c r="AM35" i="83"/>
  <c r="AK35" i="83"/>
  <c r="AJ35" i="83"/>
  <c r="AI35" i="83"/>
  <c r="AG35" i="83"/>
  <c r="AF35" i="83"/>
  <c r="AE35" i="83"/>
  <c r="AB35" i="83"/>
  <c r="AA35" i="83"/>
  <c r="Y35" i="83"/>
  <c r="X35" i="83"/>
  <c r="W35" i="83"/>
  <c r="V35" i="83"/>
  <c r="U35" i="83"/>
  <c r="R35" i="83"/>
  <c r="Q35" i="83"/>
  <c r="P35" i="83"/>
  <c r="M35" i="83"/>
  <c r="L35" i="83"/>
  <c r="K35" i="83"/>
  <c r="F35" i="83"/>
  <c r="E35" i="83"/>
  <c r="D35" i="83"/>
  <c r="C35" i="83"/>
  <c r="BF34" i="83"/>
  <c r="BE34" i="83"/>
  <c r="BB34" i="83"/>
  <c r="BD34" i="83"/>
  <c r="BA34" i="83"/>
  <c r="AZ34" i="83"/>
  <c r="AY34" i="83"/>
  <c r="AW34" i="83"/>
  <c r="AV34" i="83"/>
  <c r="AU34" i="83"/>
  <c r="AS34" i="83"/>
  <c r="AR34" i="83"/>
  <c r="AQ34" i="83"/>
  <c r="AO34" i="83"/>
  <c r="AN34" i="83"/>
  <c r="AM34" i="83"/>
  <c r="AK34" i="83"/>
  <c r="AJ34" i="83"/>
  <c r="AI34" i="83"/>
  <c r="AG34" i="83"/>
  <c r="AF34" i="83"/>
  <c r="AE34" i="83"/>
  <c r="AB34" i="83"/>
  <c r="AA34" i="83"/>
  <c r="Z34" i="83"/>
  <c r="Y34" i="83"/>
  <c r="X34" i="83"/>
  <c r="W34" i="83"/>
  <c r="V34" i="83"/>
  <c r="U34" i="83"/>
  <c r="R34" i="83"/>
  <c r="Q34" i="83"/>
  <c r="P34" i="83"/>
  <c r="M34" i="83"/>
  <c r="L34" i="83"/>
  <c r="K34" i="83"/>
  <c r="F34" i="83"/>
  <c r="E34" i="83"/>
  <c r="D34" i="83"/>
  <c r="C34" i="83"/>
  <c r="BF33" i="83"/>
  <c r="BE33" i="83"/>
  <c r="BB33" i="83"/>
  <c r="BD33" i="83"/>
  <c r="BA33" i="83"/>
  <c r="AZ33" i="83"/>
  <c r="AY33" i="83"/>
  <c r="AW33" i="83"/>
  <c r="AV33" i="83"/>
  <c r="AU33" i="83"/>
  <c r="AS33" i="83"/>
  <c r="AR33" i="83"/>
  <c r="AQ33" i="83"/>
  <c r="AO33" i="83"/>
  <c r="AN33" i="83"/>
  <c r="AM33" i="83"/>
  <c r="AK33" i="83"/>
  <c r="AJ33" i="83"/>
  <c r="AI33" i="83"/>
  <c r="AG33" i="83"/>
  <c r="AF33" i="83"/>
  <c r="AE33" i="83"/>
  <c r="AB33" i="83"/>
  <c r="AA33" i="83"/>
  <c r="Z33" i="83"/>
  <c r="Y33" i="83"/>
  <c r="X33" i="83"/>
  <c r="W33" i="83"/>
  <c r="V33" i="83"/>
  <c r="U33" i="83"/>
  <c r="R33" i="83"/>
  <c r="Q33" i="83"/>
  <c r="P33" i="83"/>
  <c r="M33" i="83"/>
  <c r="K33" i="83"/>
  <c r="F33" i="83"/>
  <c r="E33" i="83"/>
  <c r="D33" i="83"/>
  <c r="C33" i="83"/>
  <c r="BF32" i="83"/>
  <c r="BE32" i="83"/>
  <c r="BB32" i="83"/>
  <c r="BD32" i="83"/>
  <c r="BA32" i="83"/>
  <c r="AZ32" i="83"/>
  <c r="AY32" i="83"/>
  <c r="AW32" i="83"/>
  <c r="AV32" i="83"/>
  <c r="AU32" i="83"/>
  <c r="AS32" i="83"/>
  <c r="AR32" i="83"/>
  <c r="AQ32" i="83"/>
  <c r="AO32" i="83"/>
  <c r="AN32" i="83"/>
  <c r="AM32" i="83"/>
  <c r="AK32" i="83"/>
  <c r="AJ32" i="83"/>
  <c r="AI32" i="83"/>
  <c r="AG32" i="83"/>
  <c r="AF32" i="83"/>
  <c r="AE32" i="83"/>
  <c r="AB32" i="83"/>
  <c r="AA32" i="83"/>
  <c r="Y32" i="83"/>
  <c r="X32" i="83"/>
  <c r="W32" i="83"/>
  <c r="V32" i="83"/>
  <c r="U32" i="83"/>
  <c r="R32" i="83"/>
  <c r="Q32" i="83"/>
  <c r="P32" i="83"/>
  <c r="M32" i="83"/>
  <c r="K32" i="83"/>
  <c r="F32" i="83"/>
  <c r="E32" i="83"/>
  <c r="D32" i="83"/>
  <c r="C32" i="83"/>
  <c r="BF31" i="83"/>
  <c r="BE31" i="83"/>
  <c r="BB31" i="83"/>
  <c r="BD31" i="83"/>
  <c r="BA31" i="83"/>
  <c r="AZ31" i="83"/>
  <c r="AY31" i="83"/>
  <c r="AW31" i="83"/>
  <c r="AV31" i="83"/>
  <c r="AU31" i="83"/>
  <c r="AS31" i="83"/>
  <c r="AR31" i="83"/>
  <c r="AQ31" i="83"/>
  <c r="AP31" i="83"/>
  <c r="AO31" i="83"/>
  <c r="AN31" i="83"/>
  <c r="AM31" i="83"/>
  <c r="AK31" i="83"/>
  <c r="AJ31" i="83"/>
  <c r="AI31" i="83"/>
  <c r="AH31" i="83"/>
  <c r="AG31" i="83"/>
  <c r="AF31" i="83"/>
  <c r="AE31" i="83"/>
  <c r="AB31" i="83"/>
  <c r="AA31" i="83"/>
  <c r="Y31" i="83"/>
  <c r="X31" i="83"/>
  <c r="W31" i="83"/>
  <c r="V31" i="83"/>
  <c r="U31" i="83"/>
  <c r="R31" i="83"/>
  <c r="Q31" i="83"/>
  <c r="P31" i="83"/>
  <c r="M31" i="83"/>
  <c r="L31" i="83"/>
  <c r="K31" i="83"/>
  <c r="F31" i="83"/>
  <c r="E31" i="83"/>
  <c r="D31" i="83"/>
  <c r="C31" i="83"/>
  <c r="BF30" i="83"/>
  <c r="BE30" i="83"/>
  <c r="BB30" i="83"/>
  <c r="BD30" i="83"/>
  <c r="BA30" i="83"/>
  <c r="AZ30" i="83"/>
  <c r="AY30" i="83"/>
  <c r="AW30" i="83"/>
  <c r="AV30" i="83"/>
  <c r="AU30" i="83"/>
  <c r="AS30" i="83"/>
  <c r="AR30" i="83"/>
  <c r="AQ30" i="83"/>
  <c r="AO30" i="83"/>
  <c r="AN30" i="83"/>
  <c r="AM30" i="83"/>
  <c r="AK30" i="83"/>
  <c r="AJ30" i="83"/>
  <c r="AI30" i="83"/>
  <c r="AG30" i="83"/>
  <c r="AF30" i="83"/>
  <c r="AE30" i="83"/>
  <c r="AB30" i="83"/>
  <c r="AA30" i="83"/>
  <c r="Y30" i="83"/>
  <c r="X30" i="83"/>
  <c r="W30" i="83"/>
  <c r="V30" i="83"/>
  <c r="U30" i="83"/>
  <c r="R30" i="83"/>
  <c r="Q30" i="83"/>
  <c r="P30" i="83"/>
  <c r="M30" i="83"/>
  <c r="K30" i="83"/>
  <c r="F30" i="83"/>
  <c r="E30" i="83"/>
  <c r="D30" i="83"/>
  <c r="C30" i="83"/>
  <c r="BF29" i="83"/>
  <c r="BE29" i="83"/>
  <c r="BB29" i="83"/>
  <c r="BD29" i="83"/>
  <c r="BA29" i="83"/>
  <c r="AZ29" i="83"/>
  <c r="AY29" i="83"/>
  <c r="AW29" i="83"/>
  <c r="AV29" i="83"/>
  <c r="AU29" i="83"/>
  <c r="AS29" i="83"/>
  <c r="AR29" i="83"/>
  <c r="AQ29" i="83"/>
  <c r="AO29" i="83"/>
  <c r="AN29" i="83"/>
  <c r="AM29" i="83"/>
  <c r="AK29" i="83"/>
  <c r="AJ29" i="83"/>
  <c r="AI29" i="83"/>
  <c r="AH29" i="83"/>
  <c r="AG29" i="83"/>
  <c r="AF29" i="83"/>
  <c r="AE29" i="83"/>
  <c r="AB29" i="83"/>
  <c r="AA29" i="83"/>
  <c r="Z29" i="83"/>
  <c r="Y29" i="83"/>
  <c r="X29" i="83"/>
  <c r="W29" i="83"/>
  <c r="V29" i="83"/>
  <c r="U29" i="83"/>
  <c r="R29" i="83"/>
  <c r="Q29" i="83"/>
  <c r="P29" i="83"/>
  <c r="M29" i="83"/>
  <c r="K29" i="83"/>
  <c r="F29" i="83"/>
  <c r="E29" i="83"/>
  <c r="D29" i="83"/>
  <c r="C29" i="83"/>
  <c r="BF28" i="83"/>
  <c r="BE28" i="83"/>
  <c r="BB28" i="83"/>
  <c r="BD28" i="83"/>
  <c r="BA28" i="83"/>
  <c r="AZ28" i="83"/>
  <c r="AY28" i="83"/>
  <c r="AW28" i="83"/>
  <c r="AV28" i="83"/>
  <c r="AU28" i="83"/>
  <c r="AS28" i="83"/>
  <c r="AR28" i="83"/>
  <c r="AQ28" i="83"/>
  <c r="AO28" i="83"/>
  <c r="AN28" i="83"/>
  <c r="AM28" i="83"/>
  <c r="AK28" i="83"/>
  <c r="AJ28" i="83"/>
  <c r="AI28" i="83"/>
  <c r="AG28" i="83"/>
  <c r="AF28" i="83"/>
  <c r="AE28" i="83"/>
  <c r="AB28" i="83"/>
  <c r="AA28" i="83"/>
  <c r="Y28" i="83"/>
  <c r="X28" i="83"/>
  <c r="W28" i="83"/>
  <c r="V28" i="83"/>
  <c r="U28" i="83"/>
  <c r="R28" i="83"/>
  <c r="Q28" i="83"/>
  <c r="P28" i="83"/>
  <c r="M28" i="83"/>
  <c r="K28" i="83"/>
  <c r="F28" i="83"/>
  <c r="E28" i="83"/>
  <c r="D28" i="83"/>
  <c r="C28" i="83"/>
  <c r="BF27" i="83"/>
  <c r="BE27" i="83"/>
  <c r="BB27" i="83"/>
  <c r="BD27" i="83"/>
  <c r="BA27" i="83"/>
  <c r="AZ27" i="83"/>
  <c r="AY27" i="83"/>
  <c r="AW27" i="83"/>
  <c r="AV27" i="83"/>
  <c r="AU27" i="83"/>
  <c r="AS27" i="83"/>
  <c r="AR27" i="83"/>
  <c r="AQ27" i="83"/>
  <c r="AP27" i="83"/>
  <c r="AO27" i="83"/>
  <c r="AN27" i="83"/>
  <c r="AM27" i="83"/>
  <c r="AK27" i="83"/>
  <c r="AJ27" i="83"/>
  <c r="AI27" i="83"/>
  <c r="AG27" i="83"/>
  <c r="AF27" i="83"/>
  <c r="AE27" i="83"/>
  <c r="AB27" i="83"/>
  <c r="AA27" i="83"/>
  <c r="Y27" i="83"/>
  <c r="X27" i="83"/>
  <c r="W27" i="83"/>
  <c r="V27" i="83"/>
  <c r="U27" i="83"/>
  <c r="R27" i="83"/>
  <c r="Q27" i="83"/>
  <c r="P27" i="83"/>
  <c r="M27" i="83"/>
  <c r="K27" i="83"/>
  <c r="F27" i="83"/>
  <c r="E27" i="83"/>
  <c r="D27" i="83"/>
  <c r="C27" i="83"/>
  <c r="BF26" i="83"/>
  <c r="BE26" i="83"/>
  <c r="BB26" i="83"/>
  <c r="BD26" i="83"/>
  <c r="BA26" i="83"/>
  <c r="AZ26" i="83"/>
  <c r="AY26" i="83"/>
  <c r="AW26" i="83"/>
  <c r="AV26" i="83"/>
  <c r="AU26" i="83"/>
  <c r="AS26" i="83"/>
  <c r="AR26" i="83"/>
  <c r="AQ26" i="83"/>
  <c r="AP26" i="83"/>
  <c r="AO26" i="83"/>
  <c r="AN26" i="83"/>
  <c r="AM26" i="83"/>
  <c r="AK26" i="83"/>
  <c r="AJ26" i="83"/>
  <c r="AI26" i="83"/>
  <c r="AG26" i="83"/>
  <c r="AF26" i="83"/>
  <c r="AE26" i="83"/>
  <c r="AB26" i="83"/>
  <c r="AA26" i="83"/>
  <c r="Y26" i="83"/>
  <c r="X26" i="83"/>
  <c r="W26" i="83"/>
  <c r="V26" i="83"/>
  <c r="U26" i="83"/>
  <c r="R26" i="83"/>
  <c r="Q26" i="83"/>
  <c r="P26" i="83"/>
  <c r="M26" i="83"/>
  <c r="K26" i="83"/>
  <c r="F26" i="83"/>
  <c r="E26" i="83"/>
  <c r="D26" i="83"/>
  <c r="C26" i="83"/>
  <c r="BF25" i="83"/>
  <c r="BE25" i="83"/>
  <c r="BB25" i="83"/>
  <c r="BD25" i="83"/>
  <c r="BA25" i="83"/>
  <c r="AZ25" i="83"/>
  <c r="AY25" i="83"/>
  <c r="AW25" i="83"/>
  <c r="AV25" i="83"/>
  <c r="AU25" i="83"/>
  <c r="AS25" i="83"/>
  <c r="AR25" i="83"/>
  <c r="AQ25" i="83"/>
  <c r="AO25" i="83"/>
  <c r="AN25" i="83"/>
  <c r="AM25" i="83"/>
  <c r="AL25" i="83"/>
  <c r="AK25" i="83"/>
  <c r="AJ25" i="83"/>
  <c r="AI25" i="83"/>
  <c r="AG25" i="83"/>
  <c r="AF25" i="83"/>
  <c r="AE25" i="83"/>
  <c r="AB25" i="83"/>
  <c r="AA25" i="83"/>
  <c r="Y25" i="83"/>
  <c r="X25" i="83"/>
  <c r="W25" i="83"/>
  <c r="V25" i="83"/>
  <c r="U25" i="83"/>
  <c r="R25" i="83"/>
  <c r="Q25" i="83"/>
  <c r="P25" i="83"/>
  <c r="M25" i="83"/>
  <c r="K25" i="83"/>
  <c r="F25" i="83"/>
  <c r="E25" i="83"/>
  <c r="D25" i="83"/>
  <c r="C25" i="83"/>
  <c r="BF24" i="83"/>
  <c r="BE24" i="83"/>
  <c r="BB24" i="83"/>
  <c r="BD24" i="83"/>
  <c r="BA24" i="83"/>
  <c r="AZ24" i="83"/>
  <c r="AY24" i="83"/>
  <c r="AW24" i="83"/>
  <c r="AV24" i="83"/>
  <c r="AU24" i="83"/>
  <c r="AS24" i="83"/>
  <c r="AR24" i="83"/>
  <c r="AQ24" i="83"/>
  <c r="AO24" i="83"/>
  <c r="AN24" i="83"/>
  <c r="AM24" i="83"/>
  <c r="AL24" i="83"/>
  <c r="AK24" i="83"/>
  <c r="AJ24" i="83"/>
  <c r="AI24" i="83"/>
  <c r="AG24" i="83"/>
  <c r="AF24" i="83"/>
  <c r="AE24" i="83"/>
  <c r="AB24" i="83"/>
  <c r="AA24" i="83"/>
  <c r="Y24" i="83"/>
  <c r="X24" i="83"/>
  <c r="W24" i="83"/>
  <c r="V24" i="83"/>
  <c r="U24" i="83"/>
  <c r="R24" i="83"/>
  <c r="Q24" i="83"/>
  <c r="P24" i="83"/>
  <c r="M24" i="83"/>
  <c r="K24" i="83"/>
  <c r="F24" i="83"/>
  <c r="E24" i="83"/>
  <c r="D24" i="83"/>
  <c r="C24" i="83"/>
  <c r="BF23" i="83"/>
  <c r="BE23" i="83"/>
  <c r="BB23" i="83"/>
  <c r="BD23" i="83"/>
  <c r="BA23" i="83"/>
  <c r="AZ23" i="83"/>
  <c r="AY23" i="83"/>
  <c r="AW23" i="83"/>
  <c r="AV23" i="83"/>
  <c r="AU23" i="83"/>
  <c r="AS23" i="83"/>
  <c r="AR23" i="83"/>
  <c r="AQ23" i="83"/>
  <c r="AO23" i="83"/>
  <c r="AN23" i="83"/>
  <c r="AM23" i="83"/>
  <c r="AK23" i="83"/>
  <c r="AJ23" i="83"/>
  <c r="AI23" i="83"/>
  <c r="AH23" i="83"/>
  <c r="AG23" i="83"/>
  <c r="AF23" i="83"/>
  <c r="AE23" i="83"/>
  <c r="AB23" i="83"/>
  <c r="AA23" i="83"/>
  <c r="Y23" i="83"/>
  <c r="X23" i="83"/>
  <c r="W23" i="83"/>
  <c r="V23" i="83"/>
  <c r="U23" i="83"/>
  <c r="R23" i="83"/>
  <c r="Q23" i="83"/>
  <c r="P23" i="83"/>
  <c r="M23" i="83"/>
  <c r="K23" i="83"/>
  <c r="F23" i="83"/>
  <c r="E23" i="83"/>
  <c r="D23" i="83"/>
  <c r="C23" i="83"/>
  <c r="BF22" i="83"/>
  <c r="BE22" i="83"/>
  <c r="BB22" i="83"/>
  <c r="BD22" i="83"/>
  <c r="BA22" i="83"/>
  <c r="AZ22" i="83"/>
  <c r="AY22" i="83"/>
  <c r="AW22" i="83"/>
  <c r="AV22" i="83"/>
  <c r="AU22" i="83"/>
  <c r="AS22" i="83"/>
  <c r="AR22" i="83"/>
  <c r="AQ22" i="83"/>
  <c r="AP22" i="83"/>
  <c r="AO22" i="83"/>
  <c r="AN22" i="83"/>
  <c r="AM22" i="83"/>
  <c r="AL22" i="83"/>
  <c r="AK22" i="83"/>
  <c r="AJ22" i="83"/>
  <c r="AI22" i="83"/>
  <c r="AG22" i="83"/>
  <c r="AF22" i="83"/>
  <c r="AE22" i="83"/>
  <c r="AB22" i="83"/>
  <c r="AA22" i="83"/>
  <c r="Z22" i="83"/>
  <c r="Y22" i="83"/>
  <c r="X22" i="83"/>
  <c r="W22" i="83"/>
  <c r="V22" i="83"/>
  <c r="U22" i="83"/>
  <c r="R22" i="83"/>
  <c r="Q22" i="83"/>
  <c r="P22" i="83"/>
  <c r="M22" i="83"/>
  <c r="L22" i="83"/>
  <c r="K22" i="83"/>
  <c r="F22" i="83"/>
  <c r="E22" i="83"/>
  <c r="D22" i="83"/>
  <c r="C22" i="83"/>
  <c r="BF21" i="83"/>
  <c r="BE21" i="83"/>
  <c r="BB21" i="83"/>
  <c r="BD21" i="83"/>
  <c r="BA21" i="83"/>
  <c r="AZ21" i="83"/>
  <c r="AY21" i="83"/>
  <c r="AW21" i="83"/>
  <c r="AV21" i="83"/>
  <c r="AU21" i="83"/>
  <c r="AS21" i="83"/>
  <c r="AR21" i="83"/>
  <c r="AQ21" i="83"/>
  <c r="AO21" i="83"/>
  <c r="AN21" i="83"/>
  <c r="AM21" i="83"/>
  <c r="AK21" i="83"/>
  <c r="AJ21" i="83"/>
  <c r="AI21" i="83"/>
  <c r="AG21" i="83"/>
  <c r="AF21" i="83"/>
  <c r="AE21" i="83"/>
  <c r="AB21" i="83"/>
  <c r="AA21" i="83"/>
  <c r="Y21" i="83"/>
  <c r="X21" i="83"/>
  <c r="W21" i="83"/>
  <c r="V21" i="83"/>
  <c r="U21" i="83"/>
  <c r="R21" i="83"/>
  <c r="Q21" i="83"/>
  <c r="P21" i="83"/>
  <c r="M21" i="83"/>
  <c r="K21" i="83"/>
  <c r="F21" i="83"/>
  <c r="E21" i="83"/>
  <c r="D21" i="83"/>
  <c r="C21" i="83"/>
  <c r="BF20" i="83"/>
  <c r="BE20" i="83"/>
  <c r="BB20" i="83"/>
  <c r="BD20" i="83"/>
  <c r="BA20" i="83"/>
  <c r="AZ20" i="83"/>
  <c r="AY20" i="83"/>
  <c r="AW20" i="83"/>
  <c r="AV20" i="83"/>
  <c r="AU20" i="83"/>
  <c r="AS20" i="83"/>
  <c r="AR20" i="83"/>
  <c r="AQ20" i="83"/>
  <c r="AO20" i="83"/>
  <c r="AN20" i="83"/>
  <c r="AM20" i="83"/>
  <c r="AK20" i="83"/>
  <c r="AJ20" i="83"/>
  <c r="AI20" i="83"/>
  <c r="AG20" i="83"/>
  <c r="AF20" i="83"/>
  <c r="AE20" i="83"/>
  <c r="AB20" i="83"/>
  <c r="AA20" i="83"/>
  <c r="Y20" i="83"/>
  <c r="X20" i="83"/>
  <c r="W20" i="83"/>
  <c r="V20" i="83"/>
  <c r="U20" i="83"/>
  <c r="R20" i="83"/>
  <c r="Q20" i="83"/>
  <c r="P20" i="83"/>
  <c r="M20" i="83"/>
  <c r="K20" i="83"/>
  <c r="F20" i="83"/>
  <c r="E20" i="83"/>
  <c r="D20" i="83"/>
  <c r="C20" i="83"/>
  <c r="BF19" i="83"/>
  <c r="BE19" i="83"/>
  <c r="BB19" i="83"/>
  <c r="BD19" i="83"/>
  <c r="BA19" i="83"/>
  <c r="AZ19" i="83"/>
  <c r="AY19" i="83"/>
  <c r="AW19" i="83"/>
  <c r="AV19" i="83"/>
  <c r="AU19" i="83"/>
  <c r="AS19" i="83"/>
  <c r="AR19" i="83"/>
  <c r="AQ19" i="83"/>
  <c r="AO19" i="83"/>
  <c r="AN19" i="83"/>
  <c r="AM19" i="83"/>
  <c r="AL19" i="83"/>
  <c r="AK19" i="83"/>
  <c r="AJ19" i="83"/>
  <c r="AI19" i="83"/>
  <c r="AG19" i="83"/>
  <c r="AF19" i="83"/>
  <c r="AE19" i="83"/>
  <c r="AB19" i="83"/>
  <c r="AA19" i="83"/>
  <c r="Y19" i="83"/>
  <c r="X19" i="83"/>
  <c r="W19" i="83"/>
  <c r="V19" i="83"/>
  <c r="U19" i="83"/>
  <c r="R19" i="83"/>
  <c r="Q19" i="83"/>
  <c r="P19" i="83"/>
  <c r="M19" i="83"/>
  <c r="K19" i="83"/>
  <c r="F19" i="83"/>
  <c r="E19" i="83"/>
  <c r="D19" i="83"/>
  <c r="C19" i="83"/>
  <c r="BF18" i="83"/>
  <c r="BE18" i="83"/>
  <c r="BB18" i="83"/>
  <c r="BD18" i="83"/>
  <c r="BA18" i="83"/>
  <c r="AZ18" i="83"/>
  <c r="AY18" i="83"/>
  <c r="AW18" i="83"/>
  <c r="AV18" i="83"/>
  <c r="AU18" i="83"/>
  <c r="AS18" i="83"/>
  <c r="AR18" i="83"/>
  <c r="AQ18" i="83"/>
  <c r="AP18" i="83"/>
  <c r="AO18" i="83"/>
  <c r="AN18" i="83"/>
  <c r="AM18" i="83"/>
  <c r="AK18" i="83"/>
  <c r="AJ18" i="83"/>
  <c r="AI18" i="83"/>
  <c r="AH18" i="83"/>
  <c r="AG18" i="83"/>
  <c r="AF18" i="83"/>
  <c r="AE18" i="83"/>
  <c r="AB18" i="83"/>
  <c r="AA18" i="83"/>
  <c r="Y18" i="83"/>
  <c r="X18" i="83"/>
  <c r="W18" i="83"/>
  <c r="V18" i="83"/>
  <c r="U18" i="83"/>
  <c r="R18" i="83"/>
  <c r="Q18" i="83"/>
  <c r="P18" i="83"/>
  <c r="M18" i="83"/>
  <c r="K18" i="83"/>
  <c r="F18" i="83"/>
  <c r="E18" i="83"/>
  <c r="D18" i="83"/>
  <c r="C18" i="83"/>
  <c r="BF17" i="83"/>
  <c r="BE17" i="83"/>
  <c r="BB17" i="83"/>
  <c r="BD17" i="83"/>
  <c r="BA17" i="83"/>
  <c r="AZ17" i="83"/>
  <c r="AY17" i="83"/>
  <c r="AW17" i="83"/>
  <c r="AV17" i="83"/>
  <c r="AU17" i="83"/>
  <c r="AS17" i="83"/>
  <c r="AR17" i="83"/>
  <c r="AQ17" i="83"/>
  <c r="AO17" i="83"/>
  <c r="AN17" i="83"/>
  <c r="AM17" i="83"/>
  <c r="AK17" i="83"/>
  <c r="AJ17" i="83"/>
  <c r="AI17" i="83"/>
  <c r="AG17" i="83"/>
  <c r="AF17" i="83"/>
  <c r="AE17" i="83"/>
  <c r="AB17" i="83"/>
  <c r="AA17" i="83"/>
  <c r="Z17" i="83"/>
  <c r="Y17" i="83"/>
  <c r="X17" i="83"/>
  <c r="W17" i="83"/>
  <c r="V17" i="83"/>
  <c r="U17" i="83"/>
  <c r="R17" i="83"/>
  <c r="Q17" i="83"/>
  <c r="P17" i="83"/>
  <c r="M17" i="83"/>
  <c r="K17" i="83"/>
  <c r="F17" i="83"/>
  <c r="E17" i="83"/>
  <c r="D17" i="83"/>
  <c r="C17" i="83"/>
  <c r="BF16" i="83"/>
  <c r="BE16" i="83"/>
  <c r="BB16" i="83"/>
  <c r="BD16" i="83"/>
  <c r="BA16" i="83"/>
  <c r="AZ16" i="83"/>
  <c r="AY16" i="83"/>
  <c r="AW16" i="83"/>
  <c r="AV16" i="83"/>
  <c r="AU16" i="83"/>
  <c r="AS16" i="83"/>
  <c r="AR16" i="83"/>
  <c r="AQ16" i="83"/>
  <c r="AP16" i="83"/>
  <c r="AO16" i="83"/>
  <c r="AN16" i="83"/>
  <c r="AM16" i="83"/>
  <c r="AK16" i="83"/>
  <c r="AJ16" i="83"/>
  <c r="AI16" i="83"/>
  <c r="AG16" i="83"/>
  <c r="AF16" i="83"/>
  <c r="AE16" i="83"/>
  <c r="AB16" i="83"/>
  <c r="AA16" i="83"/>
  <c r="Z16" i="83"/>
  <c r="Y16" i="83"/>
  <c r="X16" i="83"/>
  <c r="W16" i="83"/>
  <c r="V16" i="83"/>
  <c r="U16" i="83"/>
  <c r="R16" i="83"/>
  <c r="Q16" i="83"/>
  <c r="P16" i="83"/>
  <c r="M16" i="83"/>
  <c r="K16" i="83"/>
  <c r="F16" i="83"/>
  <c r="E16" i="83"/>
  <c r="D16" i="83"/>
  <c r="C16" i="83"/>
  <c r="BF15" i="83"/>
  <c r="BE15" i="83"/>
  <c r="BB15" i="83"/>
  <c r="BD15" i="83"/>
  <c r="BA15" i="83"/>
  <c r="AZ15" i="83"/>
  <c r="AY15" i="83"/>
  <c r="AW15" i="83"/>
  <c r="AV15" i="83"/>
  <c r="AU15" i="83"/>
  <c r="AS15" i="83"/>
  <c r="AR15" i="83"/>
  <c r="AQ15" i="83"/>
  <c r="AP15" i="83"/>
  <c r="AO15" i="83"/>
  <c r="AN15" i="83"/>
  <c r="AM15" i="83"/>
  <c r="AK15" i="83"/>
  <c r="AJ15" i="83"/>
  <c r="AI15" i="83"/>
  <c r="AG15" i="83"/>
  <c r="AF15" i="83"/>
  <c r="AE15" i="83"/>
  <c r="AB15" i="83"/>
  <c r="AA15" i="83"/>
  <c r="Y15" i="83"/>
  <c r="X15" i="83"/>
  <c r="W15" i="83"/>
  <c r="V15" i="83"/>
  <c r="U15" i="83"/>
  <c r="R15" i="83"/>
  <c r="Q15" i="83"/>
  <c r="P15" i="83"/>
  <c r="M15" i="83"/>
  <c r="K15" i="83"/>
  <c r="F15" i="83"/>
  <c r="E15" i="83"/>
  <c r="D15" i="83"/>
  <c r="C15" i="83"/>
  <c r="BF14" i="83"/>
  <c r="BE14" i="83"/>
  <c r="BB14" i="83"/>
  <c r="BD14" i="83"/>
  <c r="BA14" i="83"/>
  <c r="AZ14" i="83"/>
  <c r="AY14" i="83"/>
  <c r="AW14" i="83"/>
  <c r="AV14" i="83"/>
  <c r="AU14" i="83"/>
  <c r="AS14" i="83"/>
  <c r="AR14" i="83"/>
  <c r="AQ14" i="83"/>
  <c r="AO14" i="83"/>
  <c r="AN14" i="83"/>
  <c r="AM14" i="83"/>
  <c r="AK14" i="83"/>
  <c r="AJ14" i="83"/>
  <c r="AI14" i="83"/>
  <c r="AG14" i="83"/>
  <c r="AF14" i="83"/>
  <c r="AE14" i="83"/>
  <c r="AB14" i="83"/>
  <c r="AA14" i="83"/>
  <c r="Y14" i="83"/>
  <c r="X14" i="83"/>
  <c r="W14" i="83"/>
  <c r="V14" i="83"/>
  <c r="U14" i="83"/>
  <c r="R14" i="83"/>
  <c r="Q14" i="83"/>
  <c r="P14" i="83"/>
  <c r="M14" i="83"/>
  <c r="K14" i="83"/>
  <c r="F14" i="83"/>
  <c r="E14" i="83"/>
  <c r="D14" i="83"/>
  <c r="C14" i="83"/>
  <c r="BF13" i="83"/>
  <c r="BE13" i="83"/>
  <c r="BB13" i="83"/>
  <c r="BD13" i="83"/>
  <c r="BA13" i="83"/>
  <c r="AZ13" i="83"/>
  <c r="AY13" i="83"/>
  <c r="AW13" i="83"/>
  <c r="AV13" i="83"/>
  <c r="AU13" i="83"/>
  <c r="AS13" i="83"/>
  <c r="AR13" i="83"/>
  <c r="AQ13" i="83"/>
  <c r="AO13" i="83"/>
  <c r="AN13" i="83"/>
  <c r="AM13" i="83"/>
  <c r="AL13" i="83"/>
  <c r="AK13" i="83"/>
  <c r="AJ13" i="83"/>
  <c r="AI13" i="83"/>
  <c r="AG13" i="83"/>
  <c r="AF13" i="83"/>
  <c r="AE13" i="83"/>
  <c r="AB13" i="83"/>
  <c r="AA13" i="83"/>
  <c r="Y13" i="83"/>
  <c r="X13" i="83"/>
  <c r="W13" i="83"/>
  <c r="V13" i="83"/>
  <c r="U13" i="83"/>
  <c r="R13" i="83"/>
  <c r="Q13" i="83"/>
  <c r="P13" i="83"/>
  <c r="M13" i="83"/>
  <c r="L13" i="83"/>
  <c r="K13" i="83"/>
  <c r="F13" i="83"/>
  <c r="E13" i="83"/>
  <c r="D13" i="83"/>
  <c r="C13" i="83"/>
  <c r="BF12" i="83"/>
  <c r="BE12" i="83"/>
  <c r="BB12" i="83"/>
  <c r="BD12" i="83"/>
  <c r="BA12" i="83"/>
  <c r="AZ12" i="83"/>
  <c r="AY12" i="83"/>
  <c r="AW12" i="83"/>
  <c r="AV12" i="83"/>
  <c r="AU12" i="83"/>
  <c r="AS12" i="83"/>
  <c r="AR12" i="83"/>
  <c r="AQ12" i="83"/>
  <c r="AO12" i="83"/>
  <c r="AN12" i="83"/>
  <c r="AM12" i="83"/>
  <c r="AL12" i="83"/>
  <c r="AK12" i="83"/>
  <c r="AJ12" i="83"/>
  <c r="AI12" i="83"/>
  <c r="AG12" i="83"/>
  <c r="AF12" i="83"/>
  <c r="AE12" i="83"/>
  <c r="AB12" i="83"/>
  <c r="AA12" i="83"/>
  <c r="Y12" i="83"/>
  <c r="X12" i="83"/>
  <c r="W12" i="83"/>
  <c r="V12" i="83"/>
  <c r="U12" i="83"/>
  <c r="R12" i="83"/>
  <c r="Q12" i="83"/>
  <c r="P12" i="83"/>
  <c r="M12" i="83"/>
  <c r="K12" i="83"/>
  <c r="F12" i="83"/>
  <c r="E12" i="83"/>
  <c r="D12" i="83"/>
  <c r="C12" i="83"/>
  <c r="BF11" i="83"/>
  <c r="BE11" i="83"/>
  <c r="BB11" i="83"/>
  <c r="BD11" i="83"/>
  <c r="BA11" i="83"/>
  <c r="AZ11" i="83"/>
  <c r="AY11" i="83"/>
  <c r="AW11" i="83"/>
  <c r="AV11" i="83"/>
  <c r="AU11" i="83"/>
  <c r="AS11" i="83"/>
  <c r="AR11" i="83"/>
  <c r="AQ11" i="83"/>
  <c r="AO11" i="83"/>
  <c r="AN11" i="83"/>
  <c r="AM11" i="83"/>
  <c r="AL11" i="83"/>
  <c r="AK11" i="83"/>
  <c r="AJ11" i="83"/>
  <c r="AI11" i="83"/>
  <c r="AH11" i="83"/>
  <c r="AG11" i="83"/>
  <c r="AF11" i="83"/>
  <c r="AE11" i="83"/>
  <c r="AB11" i="83"/>
  <c r="AA11" i="83"/>
  <c r="Y11" i="83"/>
  <c r="X11" i="83"/>
  <c r="W11" i="83"/>
  <c r="V11" i="83"/>
  <c r="U11" i="83"/>
  <c r="R11" i="83"/>
  <c r="Q11" i="83"/>
  <c r="P11" i="83"/>
  <c r="M11" i="83"/>
  <c r="K11" i="83"/>
  <c r="F11" i="83"/>
  <c r="E11" i="83"/>
  <c r="D11" i="83"/>
  <c r="C11" i="83"/>
  <c r="BF10" i="83"/>
  <c r="BE10" i="83"/>
  <c r="BB10" i="83"/>
  <c r="BD10" i="83"/>
  <c r="BA10" i="83"/>
  <c r="AZ10" i="83"/>
  <c r="AY10" i="83"/>
  <c r="AW10" i="83"/>
  <c r="AV10" i="83"/>
  <c r="AU10" i="83"/>
  <c r="AS10" i="83"/>
  <c r="AR10" i="83"/>
  <c r="AQ10" i="83"/>
  <c r="AO10" i="83"/>
  <c r="AN10" i="83"/>
  <c r="AM10" i="83"/>
  <c r="AL10" i="83"/>
  <c r="AK10" i="83"/>
  <c r="AJ10" i="83"/>
  <c r="AI10" i="83"/>
  <c r="AG10" i="83"/>
  <c r="AF10" i="83"/>
  <c r="AE10" i="83"/>
  <c r="AB10" i="83"/>
  <c r="AA10" i="83"/>
  <c r="Y10" i="83"/>
  <c r="X10" i="83"/>
  <c r="W10" i="83"/>
  <c r="V10" i="83"/>
  <c r="U10" i="83"/>
  <c r="R10" i="83"/>
  <c r="Q10" i="83"/>
  <c r="P10" i="83"/>
  <c r="M10" i="83"/>
  <c r="L10" i="83"/>
  <c r="K10" i="83"/>
  <c r="F10" i="83"/>
  <c r="E10" i="83"/>
  <c r="D10" i="83"/>
  <c r="C10" i="83"/>
  <c r="BF9" i="83"/>
  <c r="BE9" i="83"/>
  <c r="BB9" i="83"/>
  <c r="BD9" i="83"/>
  <c r="BA9" i="83"/>
  <c r="AZ9" i="83"/>
  <c r="AY9" i="83"/>
  <c r="AW9" i="83"/>
  <c r="AV9" i="83"/>
  <c r="AU9" i="83"/>
  <c r="AS9" i="83"/>
  <c r="AR9" i="83"/>
  <c r="AQ9" i="83"/>
  <c r="AO9" i="83"/>
  <c r="AN9" i="83"/>
  <c r="AM9" i="83"/>
  <c r="AK9" i="83"/>
  <c r="AJ9" i="83"/>
  <c r="AI9" i="83"/>
  <c r="AH9" i="83"/>
  <c r="AG9" i="83"/>
  <c r="AF9" i="83"/>
  <c r="AE9" i="83"/>
  <c r="AB9" i="83"/>
  <c r="AA9" i="83"/>
  <c r="Y9" i="83"/>
  <c r="X9" i="83"/>
  <c r="W9" i="83"/>
  <c r="V9" i="83"/>
  <c r="U9" i="83"/>
  <c r="R9" i="83"/>
  <c r="Q9" i="83"/>
  <c r="P9" i="83"/>
  <c r="M9" i="83"/>
  <c r="K9" i="83"/>
  <c r="F9" i="83"/>
  <c r="E9" i="83"/>
  <c r="D9" i="83"/>
  <c r="C9" i="83"/>
  <c r="BF8" i="83"/>
  <c r="BE8" i="83"/>
  <c r="BB8" i="83"/>
  <c r="BD8" i="83"/>
  <c r="BA8" i="83"/>
  <c r="AZ8" i="83"/>
  <c r="AY8" i="83"/>
  <c r="AW8" i="83"/>
  <c r="AV8" i="83"/>
  <c r="AU8" i="83"/>
  <c r="AS8" i="83"/>
  <c r="AR8" i="83"/>
  <c r="AQ8" i="83"/>
  <c r="AO8" i="83"/>
  <c r="AN8" i="83"/>
  <c r="AM8" i="83"/>
  <c r="AL8" i="83"/>
  <c r="AK8" i="83"/>
  <c r="AJ8" i="83"/>
  <c r="AI8" i="83"/>
  <c r="AG8" i="83"/>
  <c r="AF8" i="83"/>
  <c r="AE8" i="83"/>
  <c r="AB8" i="83"/>
  <c r="AA8" i="83"/>
  <c r="Y8" i="83"/>
  <c r="X8" i="83"/>
  <c r="W8" i="83"/>
  <c r="V8" i="83"/>
  <c r="U8" i="83"/>
  <c r="R8" i="83"/>
  <c r="Q8" i="83"/>
  <c r="P8" i="83"/>
  <c r="M8" i="83"/>
  <c r="L8" i="83"/>
  <c r="K8" i="83"/>
  <c r="F8" i="83"/>
  <c r="E8" i="83"/>
  <c r="D8" i="83"/>
  <c r="C8" i="83"/>
  <c r="BF7" i="83"/>
  <c r="BE7" i="83"/>
  <c r="BB7" i="83"/>
  <c r="BD7" i="83"/>
  <c r="BA7" i="83"/>
  <c r="AZ7" i="83"/>
  <c r="AY7" i="83"/>
  <c r="AW7" i="83"/>
  <c r="AV7" i="83"/>
  <c r="AU7" i="83"/>
  <c r="AS7" i="83"/>
  <c r="AR7" i="83"/>
  <c r="AQ7" i="83"/>
  <c r="AO7" i="83"/>
  <c r="AN7" i="83"/>
  <c r="AM7" i="83"/>
  <c r="AK7" i="83"/>
  <c r="AJ7" i="83"/>
  <c r="AI7" i="83"/>
  <c r="AG7" i="83"/>
  <c r="AF7" i="83"/>
  <c r="AE7" i="83"/>
  <c r="AB7" i="83"/>
  <c r="AA7" i="83"/>
  <c r="Y7" i="83"/>
  <c r="X7" i="83"/>
  <c r="W7" i="83"/>
  <c r="V7" i="83"/>
  <c r="U7" i="83"/>
  <c r="R7" i="83"/>
  <c r="Q7" i="83"/>
  <c r="P7" i="83"/>
  <c r="M7" i="83"/>
  <c r="L7" i="83"/>
  <c r="K7" i="83"/>
  <c r="F7" i="83"/>
  <c r="E7" i="83"/>
  <c r="D7" i="83"/>
  <c r="C7" i="83"/>
  <c r="BF6" i="83"/>
  <c r="BE6" i="83"/>
  <c r="BB6" i="83"/>
  <c r="BD6" i="83"/>
  <c r="BA6" i="83"/>
  <c r="AZ6" i="83"/>
  <c r="AY6" i="83"/>
  <c r="AW6" i="83"/>
  <c r="AV6" i="83"/>
  <c r="AU6" i="83"/>
  <c r="AS6" i="83"/>
  <c r="AR6" i="83"/>
  <c r="AQ6" i="83"/>
  <c r="AP6" i="83"/>
  <c r="AO6" i="83"/>
  <c r="AN6" i="83"/>
  <c r="AM6" i="83"/>
  <c r="AK6" i="83"/>
  <c r="AJ6" i="83"/>
  <c r="AI6" i="83"/>
  <c r="AG6" i="83"/>
  <c r="AF6" i="83"/>
  <c r="AE6" i="83"/>
  <c r="AB6" i="83"/>
  <c r="AA6" i="83"/>
  <c r="Y6" i="83"/>
  <c r="X6" i="83"/>
  <c r="W6" i="83"/>
  <c r="V6" i="83"/>
  <c r="U6" i="83"/>
  <c r="R6" i="83"/>
  <c r="Q6" i="83"/>
  <c r="P6" i="83"/>
  <c r="M6" i="83"/>
  <c r="K6" i="83"/>
  <c r="F6" i="83"/>
  <c r="E6" i="83"/>
  <c r="D6" i="83"/>
  <c r="C6" i="83"/>
  <c r="BF5" i="83"/>
  <c r="BE5" i="83"/>
  <c r="BB5" i="83"/>
  <c r="BD5" i="83"/>
  <c r="BA5" i="83"/>
  <c r="AZ5" i="83"/>
  <c r="AY5" i="83"/>
  <c r="AW5" i="83"/>
  <c r="AV5" i="83"/>
  <c r="AU5" i="83"/>
  <c r="AS5" i="83"/>
  <c r="AR5" i="83"/>
  <c r="AQ5" i="83"/>
  <c r="AO5" i="83"/>
  <c r="AN5" i="83"/>
  <c r="AM5" i="83"/>
  <c r="AL5" i="83"/>
  <c r="AK5" i="83"/>
  <c r="AJ5" i="83"/>
  <c r="AI5" i="83"/>
  <c r="AH5" i="83"/>
  <c r="AG5" i="83"/>
  <c r="AF5" i="83"/>
  <c r="AE5" i="83"/>
  <c r="AB5" i="83"/>
  <c r="AA5" i="83"/>
  <c r="Y5" i="83"/>
  <c r="X5" i="83"/>
  <c r="W5" i="83"/>
  <c r="V5" i="83"/>
  <c r="U5" i="83"/>
  <c r="R5" i="83"/>
  <c r="Q5" i="83"/>
  <c r="P5" i="83"/>
  <c r="M5" i="83"/>
  <c r="L5" i="83"/>
  <c r="K5" i="83"/>
  <c r="F5" i="83"/>
  <c r="E5" i="83"/>
  <c r="D5" i="83"/>
  <c r="C5" i="83"/>
  <c r="BF4" i="83"/>
  <c r="BE4" i="83"/>
  <c r="BB4" i="83"/>
  <c r="BD4" i="83"/>
  <c r="BA4" i="83"/>
  <c r="AZ4" i="83"/>
  <c r="AY4" i="83"/>
  <c r="AW4" i="83"/>
  <c r="AV4" i="83"/>
  <c r="AU4" i="83"/>
  <c r="AS4" i="83"/>
  <c r="AR4" i="83"/>
  <c r="AQ4" i="83"/>
  <c r="AO4" i="83"/>
  <c r="AN4" i="83"/>
  <c r="AM4" i="83"/>
  <c r="AL4" i="83"/>
  <c r="AK4" i="83"/>
  <c r="AJ4" i="83"/>
  <c r="AI4" i="83"/>
  <c r="AH4" i="83"/>
  <c r="AG4" i="83"/>
  <c r="AF4" i="83"/>
  <c r="AE4" i="83"/>
  <c r="AB4" i="83"/>
  <c r="AA4" i="83"/>
  <c r="Z4" i="83"/>
  <c r="Y4" i="83"/>
  <c r="X4" i="83"/>
  <c r="W4" i="83"/>
  <c r="V4" i="83"/>
  <c r="U4" i="83"/>
  <c r="R4" i="83"/>
  <c r="Q4" i="83"/>
  <c r="P4" i="83"/>
  <c r="M4" i="83"/>
  <c r="L4" i="83"/>
  <c r="K4" i="83"/>
  <c r="F4" i="83"/>
  <c r="E4" i="83"/>
  <c r="D4" i="83"/>
  <c r="C4" i="83"/>
  <c r="BF3" i="83"/>
  <c r="BE3" i="83"/>
  <c r="BB3" i="83"/>
  <c r="BD3" i="83"/>
  <c r="BA3" i="83"/>
  <c r="AZ3" i="83"/>
  <c r="AY3" i="83"/>
  <c r="AW3" i="83"/>
  <c r="AV3" i="83"/>
  <c r="AU3" i="83"/>
  <c r="AS3" i="83"/>
  <c r="AR3" i="83"/>
  <c r="AQ3" i="83"/>
  <c r="AO3" i="83"/>
  <c r="AN3" i="83"/>
  <c r="AM3" i="83"/>
  <c r="AK3" i="83"/>
  <c r="AJ3" i="83"/>
  <c r="AI3" i="83"/>
  <c r="AG3" i="83"/>
  <c r="AF3" i="83"/>
  <c r="AE3" i="83"/>
  <c r="AB3" i="83"/>
  <c r="AA3" i="83"/>
  <c r="Z3" i="83"/>
  <c r="Y3" i="83"/>
  <c r="X3" i="83"/>
  <c r="W3" i="83"/>
  <c r="V3" i="83"/>
  <c r="U3" i="83"/>
  <c r="R3" i="83"/>
  <c r="Q3" i="83"/>
  <c r="P3" i="83"/>
  <c r="M3" i="83"/>
  <c r="K3" i="83"/>
  <c r="F3" i="83"/>
  <c r="E3" i="83"/>
  <c r="D3" i="83"/>
  <c r="C3" i="83"/>
  <c r="BF2" i="83"/>
  <c r="BE2" i="83"/>
  <c r="BB2" i="83"/>
  <c r="BD2" i="83"/>
  <c r="BA2" i="83"/>
  <c r="AZ2" i="83"/>
  <c r="AY2" i="83"/>
  <c r="AW2" i="83"/>
  <c r="AV2" i="83"/>
  <c r="AU2" i="83"/>
  <c r="AS2" i="83"/>
  <c r="AR2" i="83"/>
  <c r="AQ2" i="83"/>
  <c r="AP2" i="83"/>
  <c r="AO2" i="83"/>
  <c r="AN2" i="83"/>
  <c r="AM2" i="83"/>
  <c r="AK2" i="83"/>
  <c r="AJ2" i="83"/>
  <c r="AI2" i="83"/>
  <c r="AG2" i="83"/>
  <c r="AF2" i="83"/>
  <c r="AE2" i="83"/>
  <c r="AB2" i="83"/>
  <c r="AA2" i="83"/>
  <c r="Y2" i="83"/>
  <c r="X2" i="83"/>
  <c r="W2" i="83"/>
  <c r="V2" i="83"/>
  <c r="U2" i="83"/>
  <c r="R2" i="83"/>
  <c r="Q2" i="83"/>
  <c r="P2" i="83"/>
  <c r="M2" i="83"/>
  <c r="L2" i="83"/>
  <c r="K2" i="83"/>
  <c r="F2" i="83"/>
  <c r="E2" i="83"/>
  <c r="D2" i="83"/>
  <c r="C2" i="83"/>
  <c r="AD330" i="70"/>
  <c r="AH8" i="83"/>
  <c r="AL26" i="83"/>
  <c r="AL50" i="83"/>
  <c r="AP81" i="83"/>
  <c r="AH95" i="83"/>
  <c r="AP101" i="83"/>
  <c r="AL138" i="83"/>
  <c r="AP165" i="83"/>
  <c r="AP173" i="83"/>
  <c r="AP189" i="83"/>
  <c r="AH191" i="83"/>
  <c r="AL194" i="83"/>
  <c r="AP217" i="83"/>
  <c r="AH219" i="83"/>
  <c r="AP229" i="83"/>
  <c r="AL302" i="83"/>
  <c r="AL337" i="83"/>
  <c r="J54" i="66"/>
  <c r="J54" i="83" s="1"/>
  <c r="AP3" i="83"/>
  <c r="AH17" i="83"/>
  <c r="AH40" i="83"/>
  <c r="AL55" i="83"/>
  <c r="AP62" i="83"/>
  <c r="AH64" i="83"/>
  <c r="AH96" i="83"/>
  <c r="AL99" i="83"/>
  <c r="AP122" i="83"/>
  <c r="AL127" i="83"/>
  <c r="AP182" i="83"/>
  <c r="G211" i="83"/>
  <c r="H211" i="70"/>
  <c r="G255" i="83"/>
  <c r="H255" i="70"/>
  <c r="AP310" i="83"/>
  <c r="AH2" i="83"/>
  <c r="AL9" i="83"/>
  <c r="AL17" i="83"/>
  <c r="AH41" i="83"/>
  <c r="AP43" i="83"/>
  <c r="AP75" i="83"/>
  <c r="AP95" i="83"/>
  <c r="AH101" i="83"/>
  <c r="AL108" i="83"/>
  <c r="AP119" i="83"/>
  <c r="AH149" i="83"/>
  <c r="AP151" i="83"/>
  <c r="AH189" i="83"/>
  <c r="G196" i="83"/>
  <c r="H196" i="70"/>
  <c r="AL196" i="83"/>
  <c r="AH197" i="83"/>
  <c r="AL204" i="83"/>
  <c r="AP211" i="83"/>
  <c r="AL216" i="83"/>
  <c r="AP223" i="83"/>
  <c r="AH225" i="83"/>
  <c r="AL228" i="83"/>
  <c r="AL232" i="83"/>
  <c r="AP299" i="83"/>
  <c r="AH305" i="83"/>
  <c r="AL335" i="83"/>
  <c r="J24" i="66"/>
  <c r="J24" i="83" s="1"/>
  <c r="J56" i="66"/>
  <c r="J56" i="83"/>
  <c r="AP9" i="83"/>
  <c r="AH19" i="83"/>
  <c r="AL29" i="83"/>
  <c r="AL37" i="83"/>
  <c r="AL45" i="83"/>
  <c r="AP52" i="83"/>
  <c r="AH54" i="83"/>
  <c r="AL65" i="83"/>
  <c r="AL77" i="83"/>
  <c r="AH86" i="83"/>
  <c r="AH98" i="83"/>
  <c r="AL105" i="83"/>
  <c r="AL113" i="83"/>
  <c r="AP120" i="83"/>
  <c r="AP124" i="83"/>
  <c r="AP176" i="83"/>
  <c r="AH190" i="83"/>
  <c r="AP204" i="83"/>
  <c r="AP212" i="83"/>
  <c r="AH218" i="83"/>
  <c r="AL237" i="83"/>
  <c r="AH246" i="83"/>
  <c r="J124" i="66"/>
  <c r="H156" i="66"/>
  <c r="H284" i="83"/>
  <c r="H261" i="83"/>
  <c r="N188" i="66"/>
  <c r="O188" i="66" s="1"/>
  <c r="O188" i="83" s="1"/>
  <c r="N196" i="66"/>
  <c r="O196" i="66" s="1"/>
  <c r="O196" i="83" s="1"/>
  <c r="N200" i="66"/>
  <c r="O200" i="66"/>
  <c r="O200" i="83" s="1"/>
  <c r="N208" i="66"/>
  <c r="O208" i="66" s="1"/>
  <c r="N224" i="66"/>
  <c r="O224" i="66" s="1"/>
  <c r="O224" i="83" s="1"/>
  <c r="N236" i="66"/>
  <c r="O236" i="66" s="1"/>
  <c r="O236" i="83" s="1"/>
  <c r="N240" i="66"/>
  <c r="O240" i="66" s="1"/>
  <c r="O240" i="83" s="1"/>
  <c r="N244" i="66"/>
  <c r="O244" i="66" s="1"/>
  <c r="O244" i="83" s="1"/>
  <c r="N252" i="66"/>
  <c r="O252" i="66" s="1"/>
  <c r="O252" i="83" s="1"/>
  <c r="N256" i="66"/>
  <c r="O256" i="66" s="1"/>
  <c r="O256" i="83" s="1"/>
  <c r="N260" i="66"/>
  <c r="O260" i="66" s="1"/>
  <c r="O260" i="83" s="1"/>
  <c r="N276" i="66"/>
  <c r="O276" i="66"/>
  <c r="O276" i="83" s="1"/>
  <c r="N284" i="66"/>
  <c r="O284" i="66" s="1"/>
  <c r="O284" i="83" s="1"/>
  <c r="N288" i="66"/>
  <c r="O288" i="66" s="1"/>
  <c r="O288" i="83" s="1"/>
  <c r="N292" i="66"/>
  <c r="O292" i="66" s="1"/>
  <c r="O292" i="83" s="1"/>
  <c r="N296" i="66"/>
  <c r="N308" i="66"/>
  <c r="N312" i="66"/>
  <c r="O312" i="66" s="1"/>
  <c r="O312" i="83" s="1"/>
  <c r="N336" i="66"/>
  <c r="O336" i="66"/>
  <c r="O336" i="83" s="1"/>
  <c r="N202" i="66"/>
  <c r="O202" i="66" s="1"/>
  <c r="O202" i="83" s="1"/>
  <c r="N206" i="66"/>
  <c r="O206" i="66" s="1"/>
  <c r="O206" i="83" s="1"/>
  <c r="N210" i="66"/>
  <c r="O210" i="66" s="1"/>
  <c r="O210" i="83" s="1"/>
  <c r="N218" i="66"/>
  <c r="O218" i="66"/>
  <c r="O218" i="83" s="1"/>
  <c r="N222" i="66"/>
  <c r="O222" i="66" s="1"/>
  <c r="O222" i="83" s="1"/>
  <c r="N230" i="66"/>
  <c r="O230" i="66" s="1"/>
  <c r="O230" i="83" s="1"/>
  <c r="N238" i="66"/>
  <c r="O238" i="66" s="1"/>
  <c r="O238" i="83" s="1"/>
  <c r="N246" i="66"/>
  <c r="O246" i="66"/>
  <c r="N250" i="66"/>
  <c r="O250" i="66" s="1"/>
  <c r="O250" i="83" s="1"/>
  <c r="N254" i="66"/>
  <c r="O254" i="66" s="1"/>
  <c r="O254" i="83" s="1"/>
  <c r="N258" i="66"/>
  <c r="O258" i="66"/>
  <c r="O258" i="83"/>
  <c r="N266" i="66"/>
  <c r="O266" i="66" s="1"/>
  <c r="O266" i="83" s="1"/>
  <c r="N270" i="66"/>
  <c r="O270" i="66"/>
  <c r="O270" i="83"/>
  <c r="N274" i="66"/>
  <c r="O274" i="66" s="1"/>
  <c r="O274" i="83" s="1"/>
  <c r="N282" i="66"/>
  <c r="N286" i="66"/>
  <c r="O286" i="66" s="1"/>
  <c r="O286" i="83" s="1"/>
  <c r="N290" i="66"/>
  <c r="O290" i="66"/>
  <c r="O290" i="83" s="1"/>
  <c r="N294" i="66"/>
  <c r="N298" i="66"/>
  <c r="O298" i="66"/>
  <c r="O298" i="83"/>
  <c r="N302" i="66"/>
  <c r="O302" i="66" s="1"/>
  <c r="O302" i="83" s="1"/>
  <c r="N310" i="66"/>
  <c r="O310" i="66" s="1"/>
  <c r="O310" i="83" s="1"/>
  <c r="N314" i="66"/>
  <c r="H335" i="83"/>
  <c r="AC332" i="83"/>
  <c r="H289" i="83"/>
  <c r="H278" i="83"/>
  <c r="N318" i="66"/>
  <c r="O318" i="66" s="1"/>
  <c r="N322" i="66"/>
  <c r="O322" i="66" s="1"/>
  <c r="O322" i="83" s="1"/>
  <c r="H295" i="83"/>
  <c r="N270" i="83"/>
  <c r="J284" i="83"/>
  <c r="J312" i="83"/>
  <c r="J336" i="83"/>
  <c r="J256" i="83"/>
  <c r="J200" i="83"/>
  <c r="J244" i="83"/>
  <c r="J260" i="83"/>
  <c r="J208" i="83"/>
  <c r="J240" i="83"/>
  <c r="J276" i="83"/>
  <c r="J308" i="83"/>
  <c r="J188" i="83"/>
  <c r="J224" i="83"/>
  <c r="J252" i="83"/>
  <c r="J296" i="83"/>
  <c r="AD197" i="63"/>
  <c r="AC213" i="83"/>
  <c r="H272" i="83"/>
  <c r="H256" i="83"/>
  <c r="H212" i="83"/>
  <c r="H236" i="83"/>
  <c r="H248" i="83"/>
  <c r="Z69" i="83"/>
  <c r="Z190" i="83"/>
  <c r="Z221" i="83"/>
  <c r="G238" i="83"/>
  <c r="Z131" i="83"/>
  <c r="Z231" i="83"/>
  <c r="Z243" i="83"/>
  <c r="Z254" i="83"/>
  <c r="Z59" i="83"/>
  <c r="Z124" i="83"/>
  <c r="G184" i="83"/>
  <c r="Z162" i="83"/>
  <c r="Z198" i="83"/>
  <c r="Z76" i="83"/>
  <c r="Z237" i="83"/>
  <c r="G246" i="83"/>
  <c r="Z147" i="83"/>
  <c r="AL71" i="83"/>
  <c r="S336" i="83"/>
  <c r="Z120" i="83"/>
  <c r="Z209" i="83"/>
  <c r="H232" i="83"/>
  <c r="AC104" i="70"/>
  <c r="AD104" i="70" s="1"/>
  <c r="AC28" i="70"/>
  <c r="AD28" i="70" s="1"/>
  <c r="AC14" i="70"/>
  <c r="AD14" i="70" s="1"/>
  <c r="Z14" i="83"/>
  <c r="AC130" i="70"/>
  <c r="AD130" i="70"/>
  <c r="Z313" i="83"/>
  <c r="AH327" i="83"/>
  <c r="Z337" i="83"/>
  <c r="AP46" i="83"/>
  <c r="AP58" i="83"/>
  <c r="AP130" i="83"/>
  <c r="AP158" i="83"/>
  <c r="AP166" i="83"/>
  <c r="G198" i="83"/>
  <c r="G233" i="83"/>
  <c r="S238" i="83"/>
  <c r="G242" i="83"/>
  <c r="AP249" i="83"/>
  <c r="G269" i="83"/>
  <c r="Z97" i="83"/>
  <c r="Z175" i="83"/>
  <c r="Z187" i="83"/>
  <c r="G214" i="83"/>
  <c r="G227" i="83"/>
  <c r="Z229" i="83"/>
  <c r="S328" i="83"/>
  <c r="AH57" i="83"/>
  <c r="AH65" i="83"/>
  <c r="AH69" i="83"/>
  <c r="AH81" i="83"/>
  <c r="AH93" i="83"/>
  <c r="AH157" i="83"/>
  <c r="AH165" i="83"/>
  <c r="AP191" i="83"/>
  <c r="AH199" i="83"/>
  <c r="S229" i="83"/>
  <c r="AH319" i="83"/>
  <c r="Z66" i="83"/>
  <c r="Z197" i="83"/>
  <c r="G225" i="83"/>
  <c r="G231" i="83"/>
  <c r="Z233" i="83"/>
  <c r="S322" i="83"/>
  <c r="S48" i="83"/>
  <c r="S52" i="83"/>
  <c r="AL53" i="83"/>
  <c r="S60" i="83"/>
  <c r="AL73" i="83"/>
  <c r="AL129" i="83"/>
  <c r="AL149" i="83"/>
  <c r="AP195" i="83"/>
  <c r="AH238" i="83"/>
  <c r="Z47" i="83"/>
  <c r="Z110" i="83"/>
  <c r="AP5" i="83"/>
  <c r="AP13" i="83"/>
  <c r="AP21" i="83"/>
  <c r="AP41" i="83"/>
  <c r="AP53" i="83"/>
  <c r="AP65" i="83"/>
  <c r="AP89" i="83"/>
  <c r="AP93" i="83"/>
  <c r="AP105" i="83"/>
  <c r="AP117" i="83"/>
  <c r="AP137" i="83"/>
  <c r="AP141" i="83"/>
  <c r="AP207" i="83"/>
  <c r="AH215" i="83"/>
  <c r="AP216" i="83"/>
  <c r="AP221" i="83"/>
  <c r="AL225" i="83"/>
  <c r="G317" i="83"/>
  <c r="AH335" i="83"/>
  <c r="AH12" i="83"/>
  <c r="AH16" i="83"/>
  <c r="AH32" i="83"/>
  <c r="AH36" i="83"/>
  <c r="AH52" i="83"/>
  <c r="AH120" i="83"/>
  <c r="AH136" i="83"/>
  <c r="AH152" i="83"/>
  <c r="AH156" i="83"/>
  <c r="AH181" i="83"/>
  <c r="AH206" i="83"/>
  <c r="G209" i="83"/>
  <c r="AP225" i="83"/>
  <c r="S232" i="83"/>
  <c r="AP238" i="83"/>
  <c r="AH242" i="83"/>
  <c r="AP243" i="83"/>
  <c r="AH251" i="83"/>
  <c r="S301" i="83"/>
  <c r="S15" i="83"/>
  <c r="AL28" i="83"/>
  <c r="AL48" i="83"/>
  <c r="AL52" i="83"/>
  <c r="AL72" i="83"/>
  <c r="AL76" i="83"/>
  <c r="S79" i="83"/>
  <c r="AL84" i="83"/>
  <c r="AL88" i="83"/>
  <c r="AL96" i="83"/>
  <c r="AL100" i="83"/>
  <c r="AL112" i="83"/>
  <c r="AL124" i="83"/>
  <c r="AL160" i="83"/>
  <c r="AH168" i="83"/>
  <c r="AH172" i="83"/>
  <c r="AL206" i="83"/>
  <c r="G218" i="83"/>
  <c r="AP220" i="83"/>
  <c r="G245" i="83"/>
  <c r="G254" i="83"/>
  <c r="G263" i="83"/>
  <c r="AH277" i="83"/>
  <c r="AH289" i="83"/>
  <c r="Z163" i="83"/>
  <c r="G194" i="83"/>
  <c r="Z213" i="83"/>
  <c r="AP4" i="83"/>
  <c r="AP36" i="83"/>
  <c r="AP40" i="83"/>
  <c r="AP64" i="83"/>
  <c r="AP72" i="83"/>
  <c r="AL172" i="83"/>
  <c r="AH214" i="83"/>
  <c r="AL224" i="83"/>
  <c r="AH232" i="83"/>
  <c r="AP233" i="83"/>
  <c r="S276" i="83"/>
  <c r="S288" i="83"/>
  <c r="AH43" i="83"/>
  <c r="AH55" i="83"/>
  <c r="AH59" i="83"/>
  <c r="AH103" i="83"/>
  <c r="AH107" i="83"/>
  <c r="AH139" i="83"/>
  <c r="AH151" i="83"/>
  <c r="G217" i="83"/>
  <c r="G222" i="83"/>
  <c r="AP228" i="83"/>
  <c r="G253" i="83"/>
  <c r="AP260" i="83"/>
  <c r="G275" i="83"/>
  <c r="Z133" i="83"/>
  <c r="G188" i="83"/>
  <c r="G205" i="83"/>
  <c r="Z215" i="83"/>
  <c r="Z226" i="83"/>
  <c r="Z230" i="83"/>
  <c r="Z239" i="83"/>
  <c r="AL31" i="83"/>
  <c r="AL35" i="83"/>
  <c r="AL59" i="83"/>
  <c r="AL67" i="83"/>
  <c r="AL79" i="83"/>
  <c r="S154" i="83"/>
  <c r="G174" i="83"/>
  <c r="AP197" i="83"/>
  <c r="AH223" i="83"/>
  <c r="G239" i="83"/>
  <c r="S249" i="83"/>
  <c r="AL255" i="83"/>
  <c r="AH259" i="83"/>
  <c r="G299" i="83"/>
  <c r="AH337" i="83"/>
  <c r="AP19" i="83"/>
  <c r="AP23" i="83"/>
  <c r="AP67" i="83"/>
  <c r="AP103" i="83"/>
  <c r="AP115" i="83"/>
  <c r="AP123" i="83"/>
  <c r="AP127" i="83"/>
  <c r="AP139" i="83"/>
  <c r="AP147" i="83"/>
  <c r="AP167" i="83"/>
  <c r="AL188" i="83"/>
  <c r="G221" i="83"/>
  <c r="AH231" i="83"/>
  <c r="G248" i="83"/>
  <c r="AP250" i="83"/>
  <c r="AH254" i="83"/>
  <c r="S262" i="83"/>
  <c r="AP272" i="83"/>
  <c r="S324" i="83"/>
  <c r="AH14" i="83"/>
  <c r="AH38" i="83"/>
  <c r="AH66" i="83"/>
  <c r="AH90" i="83"/>
  <c r="AH94" i="83"/>
  <c r="AH154" i="83"/>
  <c r="AP171" i="83"/>
  <c r="G186" i="83"/>
  <c r="G257" i="83"/>
  <c r="AH271" i="83"/>
  <c r="AP296" i="83"/>
  <c r="G323" i="83"/>
  <c r="AL2" i="83"/>
  <c r="AL14" i="83"/>
  <c r="S21" i="83"/>
  <c r="AL34" i="83"/>
  <c r="AL46" i="83"/>
  <c r="AL62" i="83"/>
  <c r="AL74" i="83"/>
  <c r="AL86" i="83"/>
  <c r="AL98" i="83"/>
  <c r="AL118" i="83"/>
  <c r="AL142" i="83"/>
  <c r="AL146" i="83"/>
  <c r="S216" i="83"/>
  <c r="G229" i="83"/>
  <c r="AP240" i="83"/>
  <c r="AH244" i="83"/>
  <c r="AH295" i="83"/>
  <c r="S327" i="83"/>
  <c r="S333" i="83"/>
  <c r="S291" i="83"/>
  <c r="H250" i="83"/>
  <c r="N168" i="66"/>
  <c r="O168" i="66" s="1"/>
  <c r="N173" i="66"/>
  <c r="O173" i="66" s="1"/>
  <c r="N175" i="66"/>
  <c r="O175" i="66" s="1"/>
  <c r="N179" i="66"/>
  <c r="O179" i="66" s="1"/>
  <c r="N183" i="66"/>
  <c r="O183" i="66"/>
  <c r="O183" i="83" s="1"/>
  <c r="N187" i="66"/>
  <c r="O187" i="66"/>
  <c r="O187" i="83" s="1"/>
  <c r="N330" i="66"/>
  <c r="O330" i="66" s="1"/>
  <c r="O330" i="83" s="1"/>
  <c r="N334" i="66"/>
  <c r="O334" i="66"/>
  <c r="O334" i="83" s="1"/>
  <c r="H331" i="83"/>
  <c r="H306" i="83"/>
  <c r="H318" i="83"/>
  <c r="Z12" i="83"/>
  <c r="Z21" i="83"/>
  <c r="Z39" i="83"/>
  <c r="Z250" i="83"/>
  <c r="AP314" i="83"/>
  <c r="AH325" i="83"/>
  <c r="AP113" i="83"/>
  <c r="Z9" i="83"/>
  <c r="Z27" i="83"/>
  <c r="Z49" i="83"/>
  <c r="Z105" i="83"/>
  <c r="Z166" i="83"/>
  <c r="AL170" i="83"/>
  <c r="AP302" i="83"/>
  <c r="Z51" i="83"/>
  <c r="Z99" i="83"/>
  <c r="Z144" i="83"/>
  <c r="Z218" i="83"/>
  <c r="Z220" i="83"/>
  <c r="AH193" i="83"/>
  <c r="AH129" i="83"/>
  <c r="AL158" i="83"/>
  <c r="Z156" i="83"/>
  <c r="Z43" i="83"/>
  <c r="Z84" i="83"/>
  <c r="Z132" i="83"/>
  <c r="AL94" i="83"/>
  <c r="Z24" i="83"/>
  <c r="Z48" i="83"/>
  <c r="Z93" i="83"/>
  <c r="Z102" i="83"/>
  <c r="S334" i="83"/>
  <c r="Z13" i="83"/>
  <c r="Z18" i="83"/>
  <c r="Z38" i="83"/>
  <c r="Z65" i="83"/>
  <c r="Z113" i="83"/>
  <c r="Z115" i="83"/>
  <c r="Z139" i="83"/>
  <c r="Z159" i="83"/>
  <c r="Z168" i="83"/>
  <c r="Z208" i="83"/>
  <c r="S300" i="83"/>
  <c r="Z10" i="83"/>
  <c r="AC24" i="83"/>
  <c r="Z26" i="83"/>
  <c r="Z31" i="83"/>
  <c r="Z54" i="83"/>
  <c r="Z67" i="83"/>
  <c r="Z127" i="83"/>
  <c r="Z186" i="83"/>
  <c r="Z2" i="83"/>
  <c r="Z7" i="83"/>
  <c r="Z58" i="83"/>
  <c r="Z248" i="83"/>
  <c r="AP278" i="83"/>
  <c r="Z6" i="83"/>
  <c r="Z25" i="83"/>
  <c r="Z30" i="83"/>
  <c r="Z90" i="83"/>
  <c r="Z114" i="83"/>
  <c r="Z194" i="83"/>
  <c r="AL95" i="83"/>
  <c r="AL102" i="83"/>
  <c r="AP329" i="63"/>
  <c r="AP329" i="83" s="1"/>
  <c r="AO329" i="83"/>
  <c r="AP331" i="63"/>
  <c r="AP331" i="83" s="1"/>
  <c r="AO331" i="83"/>
  <c r="AP335" i="63"/>
  <c r="AO335" i="83"/>
  <c r="G294" i="83"/>
  <c r="AH53" i="83"/>
  <c r="AP54" i="83"/>
  <c r="H321" i="73"/>
  <c r="G321" i="83"/>
  <c r="H325" i="73"/>
  <c r="G325" i="83"/>
  <c r="H330" i="73"/>
  <c r="H330" i="83"/>
  <c r="G330" i="83"/>
  <c r="H334" i="73"/>
  <c r="G334" i="83"/>
  <c r="J2" i="66"/>
  <c r="J2" i="83"/>
  <c r="J36" i="66"/>
  <c r="J36" i="83" s="1"/>
  <c r="J38" i="66"/>
  <c r="J38" i="83"/>
  <c r="J40" i="66"/>
  <c r="N40" i="66"/>
  <c r="J42" i="66"/>
  <c r="J42" i="83" s="1"/>
  <c r="H73" i="66"/>
  <c r="J74" i="66"/>
  <c r="J74" i="83" s="1"/>
  <c r="J76" i="66"/>
  <c r="J76" i="83" s="1"/>
  <c r="N300" i="66"/>
  <c r="J300" i="83"/>
  <c r="N304" i="66"/>
  <c r="O304" i="66"/>
  <c r="O304" i="83" s="1"/>
  <c r="J304" i="83"/>
  <c r="N316" i="66"/>
  <c r="J316" i="83"/>
  <c r="N320" i="66"/>
  <c r="J320" i="83"/>
  <c r="N332" i="66"/>
  <c r="J332" i="83"/>
  <c r="AH247" i="83"/>
  <c r="Z311" i="83"/>
  <c r="AC311" i="63"/>
  <c r="AD311" i="63" s="1"/>
  <c r="Z319" i="83"/>
  <c r="AC319" i="63"/>
  <c r="AD319" i="63" s="1"/>
  <c r="AH106" i="83"/>
  <c r="H316" i="83"/>
  <c r="Z302" i="83"/>
  <c r="AO327" i="83"/>
  <c r="G327" i="83"/>
  <c r="S332" i="83"/>
  <c r="AP128" i="83"/>
  <c r="AH239" i="83"/>
  <c r="AL266" i="83"/>
  <c r="AH303" i="83"/>
  <c r="AL306" i="83"/>
  <c r="AL334" i="83"/>
  <c r="H230" i="83"/>
  <c r="AH92" i="83"/>
  <c r="AL122" i="83"/>
  <c r="AL125" i="83"/>
  <c r="AP146" i="83"/>
  <c r="AP203" i="83"/>
  <c r="J166" i="66"/>
  <c r="J166" i="83" s="1"/>
  <c r="AP178" i="83"/>
  <c r="H181" i="83"/>
  <c r="H234" i="83"/>
  <c r="AH265" i="83"/>
  <c r="H267" i="83"/>
  <c r="AP297" i="83"/>
  <c r="AH323" i="83"/>
  <c r="AH45" i="83"/>
  <c r="AP51" i="83"/>
  <c r="S64" i="83"/>
  <c r="AP66" i="83"/>
  <c r="AH67" i="83"/>
  <c r="AH68" i="83"/>
  <c r="AP108" i="83"/>
  <c r="AH109" i="83"/>
  <c r="AH132" i="83"/>
  <c r="AH134" i="83"/>
  <c r="AL137" i="83"/>
  <c r="AL139" i="83"/>
  <c r="AP175" i="83"/>
  <c r="AP188" i="83"/>
  <c r="AH194" i="83"/>
  <c r="S200" i="83"/>
  <c r="AP200" i="83"/>
  <c r="J26" i="66"/>
  <c r="J26" i="83" s="1"/>
  <c r="J28" i="66"/>
  <c r="J28" i="83" s="1"/>
  <c r="J58" i="66"/>
  <c r="J58" i="83" s="1"/>
  <c r="J60" i="66"/>
  <c r="J60" i="83"/>
  <c r="J102" i="66"/>
  <c r="J102" i="83" s="1"/>
  <c r="J112" i="66"/>
  <c r="J112" i="83" s="1"/>
  <c r="G114" i="83"/>
  <c r="J118" i="66"/>
  <c r="J118" i="83" s="1"/>
  <c r="J120" i="66"/>
  <c r="N120" i="66" s="1"/>
  <c r="O120" i="66" s="1"/>
  <c r="S171" i="83"/>
  <c r="H220" i="83"/>
  <c r="AH235" i="83"/>
  <c r="AH249" i="83"/>
  <c r="AP261" i="83"/>
  <c r="S264" i="83"/>
  <c r="AH268" i="83"/>
  <c r="S279" i="83"/>
  <c r="AL294" i="83"/>
  <c r="S309" i="83"/>
  <c r="AL58" i="83"/>
  <c r="AL61" i="83"/>
  <c r="AH148" i="83"/>
  <c r="AP159" i="83"/>
  <c r="AP163" i="83"/>
  <c r="AL180" i="83"/>
  <c r="AP192" i="83"/>
  <c r="AL199" i="83"/>
  <c r="J136" i="66"/>
  <c r="J136" i="83" s="1"/>
  <c r="H138" i="66"/>
  <c r="G138" i="83"/>
  <c r="J142" i="66"/>
  <c r="J142" i="83" s="1"/>
  <c r="H244" i="83"/>
  <c r="J4" i="66"/>
  <c r="J4" i="83" s="1"/>
  <c r="J6" i="66"/>
  <c r="J6" i="83" s="1"/>
  <c r="J8" i="66"/>
  <c r="N8" i="66" s="1"/>
  <c r="O8" i="66" s="1"/>
  <c r="O8" i="83" s="1"/>
  <c r="J12" i="66"/>
  <c r="J12" i="83"/>
  <c r="J30" i="66"/>
  <c r="J30" i="83" s="1"/>
  <c r="J32" i="66"/>
  <c r="J32" i="83" s="1"/>
  <c r="H61" i="66"/>
  <c r="G61" i="83"/>
  <c r="J62" i="66"/>
  <c r="J62" i="83" s="1"/>
  <c r="J66" i="66"/>
  <c r="J66" i="83" s="1"/>
  <c r="H78" i="66"/>
  <c r="J80" i="66"/>
  <c r="J80" i="83" s="1"/>
  <c r="H102" i="66"/>
  <c r="J104" i="66"/>
  <c r="J108" i="66"/>
  <c r="J108" i="83"/>
  <c r="J144" i="66"/>
  <c r="J144" i="83" s="1"/>
  <c r="N171" i="66"/>
  <c r="O171" i="66" s="1"/>
  <c r="N186" i="66"/>
  <c r="O186" i="66" s="1"/>
  <c r="O186" i="83" s="1"/>
  <c r="N189" i="66"/>
  <c r="O189" i="66" s="1"/>
  <c r="N193" i="66"/>
  <c r="O193" i="66" s="1"/>
  <c r="O193" i="83" s="1"/>
  <c r="N197" i="66"/>
  <c r="O197" i="66"/>
  <c r="N205" i="66"/>
  <c r="O205" i="66" s="1"/>
  <c r="O205" i="83" s="1"/>
  <c r="N209" i="66"/>
  <c r="O209" i="66" s="1"/>
  <c r="O209" i="83" s="1"/>
  <c r="N213" i="66"/>
  <c r="O213" i="66" s="1"/>
  <c r="N221" i="66"/>
  <c r="O221" i="66"/>
  <c r="O221" i="83" s="1"/>
  <c r="N225" i="66"/>
  <c r="O225" i="66" s="1"/>
  <c r="O225" i="83" s="1"/>
  <c r="N233" i="66"/>
  <c r="O233" i="66" s="1"/>
  <c r="N241" i="66"/>
  <c r="O241" i="66"/>
  <c r="N249" i="66"/>
  <c r="O249" i="66"/>
  <c r="O249" i="83" s="1"/>
  <c r="N261" i="66"/>
  <c r="O261" i="66"/>
  <c r="O261" i="83" s="1"/>
  <c r="H257" i="83"/>
  <c r="N44" i="66"/>
  <c r="O44" i="66"/>
  <c r="J48" i="66"/>
  <c r="J48" i="83" s="1"/>
  <c r="J50" i="66"/>
  <c r="N50" i="66" s="1"/>
  <c r="J52" i="66"/>
  <c r="J52" i="83"/>
  <c r="J64" i="66"/>
  <c r="J64" i="83"/>
  <c r="N72" i="66"/>
  <c r="O72" i="66" s="1"/>
  <c r="J84" i="66"/>
  <c r="J84" i="83" s="1"/>
  <c r="J86" i="66"/>
  <c r="J86" i="83" s="1"/>
  <c r="J88" i="66"/>
  <c r="J88" i="83"/>
  <c r="G90" i="83"/>
  <c r="J94" i="66"/>
  <c r="J94" i="83" s="1"/>
  <c r="J126" i="66"/>
  <c r="N126" i="66" s="1"/>
  <c r="J150" i="66"/>
  <c r="J150" i="83" s="1"/>
  <c r="H150" i="66"/>
  <c r="J152" i="66"/>
  <c r="J152" i="83"/>
  <c r="J158" i="66"/>
  <c r="J158" i="83" s="1"/>
  <c r="G158" i="83"/>
  <c r="H224" i="83"/>
  <c r="H260" i="83"/>
  <c r="H264" i="83"/>
  <c r="H292" i="83"/>
  <c r="J16" i="66"/>
  <c r="J16" i="83"/>
  <c r="J18" i="66"/>
  <c r="N18" i="66"/>
  <c r="O18" i="66" s="1"/>
  <c r="H19" i="66"/>
  <c r="G19" i="83"/>
  <c r="J20" i="66"/>
  <c r="J20" i="83"/>
  <c r="H67" i="66"/>
  <c r="J68" i="66"/>
  <c r="J68" i="83"/>
  <c r="J70" i="66"/>
  <c r="J70" i="83" s="1"/>
  <c r="J96" i="66"/>
  <c r="J96" i="83" s="1"/>
  <c r="L102" i="66"/>
  <c r="L102" i="83" s="1"/>
  <c r="J110" i="66"/>
  <c r="J128" i="66"/>
  <c r="J128" i="83" s="1"/>
  <c r="H132" i="66"/>
  <c r="J134" i="66"/>
  <c r="J134" i="83" s="1"/>
  <c r="J160" i="66"/>
  <c r="J160" i="83" s="1"/>
  <c r="N172" i="66"/>
  <c r="O172" i="66" s="1"/>
  <c r="N176" i="66"/>
  <c r="O176" i="66" s="1"/>
  <c r="N180" i="66"/>
  <c r="O180" i="66" s="1"/>
  <c r="N184" i="66"/>
  <c r="O184" i="66" s="1"/>
  <c r="O184" i="83" s="1"/>
  <c r="N191" i="66"/>
  <c r="O191" i="66" s="1"/>
  <c r="N199" i="66"/>
  <c r="O199" i="66" s="1"/>
  <c r="N203" i="66"/>
  <c r="O203" i="66" s="1"/>
  <c r="O203" i="83" s="1"/>
  <c r="N207" i="66"/>
  <c r="N215" i="66"/>
  <c r="O215" i="66" s="1"/>
  <c r="O215" i="83" s="1"/>
  <c r="N223" i="66"/>
  <c r="N227" i="66"/>
  <c r="N231" i="66"/>
  <c r="N235" i="66"/>
  <c r="O235" i="66" s="1"/>
  <c r="H241" i="83"/>
  <c r="N251" i="66"/>
  <c r="O251" i="66" s="1"/>
  <c r="O251" i="83" s="1"/>
  <c r="N255" i="66"/>
  <c r="N259" i="66"/>
  <c r="O259" i="66" s="1"/>
  <c r="O259" i="83" s="1"/>
  <c r="N263" i="66"/>
  <c r="O263" i="66"/>
  <c r="O263" i="83" s="1"/>
  <c r="N271" i="66"/>
  <c r="N279" i="66"/>
  <c r="S45" i="83"/>
  <c r="S112" i="83"/>
  <c r="S132" i="83"/>
  <c r="S128" i="83"/>
  <c r="AC340" i="56"/>
  <c r="AD340" i="56" s="1"/>
  <c r="Z340" i="83"/>
  <c r="AC341" i="56"/>
  <c r="AD341" i="56" s="1"/>
  <c r="Z341" i="83"/>
  <c r="AC338" i="56"/>
  <c r="AD338" i="56" s="1"/>
  <c r="AC339" i="56"/>
  <c r="AD339" i="56" s="1"/>
  <c r="Z339" i="83"/>
  <c r="H177" i="83"/>
  <c r="AX257" i="83"/>
  <c r="AC26" i="83"/>
  <c r="H22" i="79"/>
  <c r="I35" i="79"/>
  <c r="H76" i="79"/>
  <c r="I77" i="79"/>
  <c r="I116" i="79"/>
  <c r="H128" i="79"/>
  <c r="I129" i="79"/>
  <c r="I129" i="83" s="1"/>
  <c r="H160" i="79"/>
  <c r="I161" i="79"/>
  <c r="H192" i="79"/>
  <c r="I193" i="79"/>
  <c r="H255" i="79"/>
  <c r="H255" i="83" s="1"/>
  <c r="I256" i="79"/>
  <c r="H263" i="79"/>
  <c r="H263" i="83" s="1"/>
  <c r="H269" i="79"/>
  <c r="H269" i="83" s="1"/>
  <c r="H297" i="79"/>
  <c r="H297" i="83"/>
  <c r="H317" i="83"/>
  <c r="H323" i="79"/>
  <c r="H323" i="83" s="1"/>
  <c r="H176" i="83"/>
  <c r="AH71" i="83"/>
  <c r="H16" i="79"/>
  <c r="H26" i="79"/>
  <c r="H28" i="79"/>
  <c r="H44" i="79"/>
  <c r="I8" i="79"/>
  <c r="I15" i="79"/>
  <c r="I29" i="79"/>
  <c r="H42" i="79"/>
  <c r="I73" i="79"/>
  <c r="I73" i="83" s="1"/>
  <c r="H107" i="79"/>
  <c r="I136" i="79"/>
  <c r="H139" i="79"/>
  <c r="I177" i="79"/>
  <c r="I208" i="79"/>
  <c r="I208" i="83" s="1"/>
  <c r="H215" i="79"/>
  <c r="H215" i="83" s="1"/>
  <c r="H239" i="79"/>
  <c r="H239" i="83" s="1"/>
  <c r="I240" i="79"/>
  <c r="J168" i="83"/>
  <c r="J186" i="83"/>
  <c r="J189" i="83"/>
  <c r="J193" i="83"/>
  <c r="J236" i="83"/>
  <c r="J250" i="83"/>
  <c r="J261" i="83"/>
  <c r="J263" i="83"/>
  <c r="J298" i="83"/>
  <c r="N298" i="83"/>
  <c r="H237" i="83"/>
  <c r="J72" i="83"/>
  <c r="J266" i="83"/>
  <c r="J286" i="83"/>
  <c r="N286" i="83"/>
  <c r="H214" i="83"/>
  <c r="H290" i="83"/>
  <c r="H259" i="83"/>
  <c r="J175" i="83"/>
  <c r="J233" i="83"/>
  <c r="J292" i="83"/>
  <c r="H266" i="83"/>
  <c r="H286" i="83"/>
  <c r="H312" i="83"/>
  <c r="H322" i="83"/>
  <c r="H332" i="83"/>
  <c r="H246" i="83"/>
  <c r="N212" i="66"/>
  <c r="O212" i="66"/>
  <c r="N324" i="66"/>
  <c r="O324" i="66" s="1"/>
  <c r="H208" i="83"/>
  <c r="J92" i="66"/>
  <c r="H126" i="66"/>
  <c r="N170" i="66"/>
  <c r="O170" i="66" s="1"/>
  <c r="N178" i="66"/>
  <c r="O178" i="66" s="1"/>
  <c r="N181" i="66"/>
  <c r="N216" i="66"/>
  <c r="O216" i="66" s="1"/>
  <c r="O216" i="83" s="1"/>
  <c r="N234" i="66"/>
  <c r="O234" i="66" s="1"/>
  <c r="N243" i="66"/>
  <c r="O243" i="66"/>
  <c r="N253" i="66"/>
  <c r="O253" i="66" s="1"/>
  <c r="O253" i="83" s="1"/>
  <c r="N306" i="66"/>
  <c r="H296" i="83"/>
  <c r="L166" i="66"/>
  <c r="L166" i="83" s="1"/>
  <c r="N219" i="66"/>
  <c r="O219" i="66" s="1"/>
  <c r="N237" i="66"/>
  <c r="O237" i="66" s="1"/>
  <c r="N328" i="66"/>
  <c r="O328" i="66" s="1"/>
  <c r="O328" i="83" s="1"/>
  <c r="J140" i="66"/>
  <c r="J140" i="83" s="1"/>
  <c r="J156" i="66"/>
  <c r="H162" i="66"/>
  <c r="H164" i="66"/>
  <c r="N169" i="66"/>
  <c r="N174" i="66"/>
  <c r="O174" i="66" s="1"/>
  <c r="N177" i="66"/>
  <c r="O177" i="66" s="1"/>
  <c r="N182" i="66"/>
  <c r="O182" i="66" s="1"/>
  <c r="O182" i="83" s="1"/>
  <c r="N185" i="66"/>
  <c r="O185" i="66" s="1"/>
  <c r="O185" i="83" s="1"/>
  <c r="N190" i="66"/>
  <c r="O190" i="66" s="1"/>
  <c r="O190" i="83" s="1"/>
  <c r="N194" i="66"/>
  <c r="O194" i="66" s="1"/>
  <c r="O194" i="83" s="1"/>
  <c r="N228" i="66"/>
  <c r="N247" i="66"/>
  <c r="O247" i="66"/>
  <c r="O247" i="83" s="1"/>
  <c r="N268" i="66"/>
  <c r="AC79" i="73"/>
  <c r="AD79" i="73" s="1"/>
  <c r="Z79" i="83"/>
  <c r="AC81" i="73"/>
  <c r="AD81" i="73" s="1"/>
  <c r="Z81" i="83"/>
  <c r="H160" i="73"/>
  <c r="H162" i="73"/>
  <c r="G162" i="83"/>
  <c r="G164" i="83"/>
  <c r="H164" i="73"/>
  <c r="G189" i="83"/>
  <c r="H189" i="73"/>
  <c r="H189" i="83" s="1"/>
  <c r="AC193" i="73"/>
  <c r="Z193" i="83"/>
  <c r="AC55" i="73"/>
  <c r="AD55" i="73" s="1"/>
  <c r="AC57" i="73"/>
  <c r="Z57" i="83"/>
  <c r="AC62" i="73"/>
  <c r="AD62" i="73"/>
  <c r="Z62" i="83"/>
  <c r="Z78" i="83"/>
  <c r="AC78" i="73"/>
  <c r="AD78" i="73" s="1"/>
  <c r="AC119" i="73"/>
  <c r="AD119" i="73"/>
  <c r="Z119" i="83"/>
  <c r="AC121" i="73"/>
  <c r="Z121" i="83"/>
  <c r="AC155" i="73"/>
  <c r="AD155" i="73"/>
  <c r="Z155" i="83"/>
  <c r="AC181" i="73"/>
  <c r="AD181" i="73"/>
  <c r="Z181" i="83"/>
  <c r="G201" i="83"/>
  <c r="Z52" i="83"/>
  <c r="AC52" i="73"/>
  <c r="AD52" i="73" s="1"/>
  <c r="H73" i="73"/>
  <c r="G73" i="83"/>
  <c r="G78" i="83"/>
  <c r="H78" i="73"/>
  <c r="AC116" i="73"/>
  <c r="AD116" i="73" s="1"/>
  <c r="H134" i="73"/>
  <c r="AC136" i="73"/>
  <c r="AC138" i="73"/>
  <c r="AD138" i="73" s="1"/>
  <c r="Z138" i="83"/>
  <c r="AC167" i="73"/>
  <c r="AD167" i="73" s="1"/>
  <c r="Z167" i="83"/>
  <c r="O191" i="73"/>
  <c r="H45" i="73"/>
  <c r="AC70" i="73"/>
  <c r="Z70" i="83"/>
  <c r="H94" i="73"/>
  <c r="AC96" i="73"/>
  <c r="AD96" i="73" s="1"/>
  <c r="Z96" i="83"/>
  <c r="AC101" i="73"/>
  <c r="AD101" i="73" s="1"/>
  <c r="Z101" i="83"/>
  <c r="H104" i="73"/>
  <c r="H106" i="73"/>
  <c r="H116" i="73"/>
  <c r="H150" i="73"/>
  <c r="AC178" i="73"/>
  <c r="AD178" i="73" s="1"/>
  <c r="AC201" i="73"/>
  <c r="AD201" i="73"/>
  <c r="Z201" i="83"/>
  <c r="AL195" i="83"/>
  <c r="AP74" i="83"/>
  <c r="AP111" i="83"/>
  <c r="AL173" i="83"/>
  <c r="AL177" i="83"/>
  <c r="H210" i="83"/>
  <c r="H213" i="83"/>
  <c r="AC292" i="83"/>
  <c r="H238" i="83"/>
  <c r="AH33" i="83"/>
  <c r="AP92" i="83"/>
  <c r="H282" i="83"/>
  <c r="S8" i="83"/>
  <c r="S16" i="83"/>
  <c r="S39" i="83"/>
  <c r="S51" i="83"/>
  <c r="S63" i="83"/>
  <c r="AL70" i="83"/>
  <c r="S76" i="83"/>
  <c r="S82" i="83"/>
  <c r="AH84" i="83"/>
  <c r="AL85" i="83"/>
  <c r="AH88" i="83"/>
  <c r="AL93" i="83"/>
  <c r="S94" i="83"/>
  <c r="AP98" i="83"/>
  <c r="AL101" i="83"/>
  <c r="AL148" i="83"/>
  <c r="S153" i="83"/>
  <c r="S165" i="83"/>
  <c r="AL168" i="83"/>
  <c r="G170" i="83"/>
  <c r="S177" i="83"/>
  <c r="S181" i="83"/>
  <c r="AP215" i="83"/>
  <c r="AH217" i="83"/>
  <c r="AL218" i="83"/>
  <c r="S219" i="83"/>
  <c r="AP219" i="83"/>
  <c r="G220" i="83"/>
  <c r="G224" i="83"/>
  <c r="AL226" i="83"/>
  <c r="G236" i="83"/>
  <c r="AH237" i="83"/>
  <c r="AL238" i="83"/>
  <c r="G240" i="83"/>
  <c r="AL242" i="83"/>
  <c r="S243" i="83"/>
  <c r="AL243" i="83"/>
  <c r="S244" i="83"/>
  <c r="AP244" i="83"/>
  <c r="S252" i="83"/>
  <c r="AP252" i="83"/>
  <c r="N206" i="83"/>
  <c r="N218" i="83"/>
  <c r="N230" i="83"/>
  <c r="H226" i="83"/>
  <c r="G226" i="83"/>
  <c r="G235" i="83"/>
  <c r="AC241" i="63"/>
  <c r="AD241" i="63" s="1"/>
  <c r="Z241" i="83"/>
  <c r="G265" i="83"/>
  <c r="G281" i="83"/>
  <c r="Z295" i="83"/>
  <c r="AC295" i="63"/>
  <c r="H308" i="83"/>
  <c r="G308" i="83"/>
  <c r="H310" i="83"/>
  <c r="G310" i="83"/>
  <c r="Z314" i="83"/>
  <c r="AC314" i="63"/>
  <c r="AD314" i="63" s="1"/>
  <c r="AC327" i="63"/>
  <c r="AD327" i="63" s="1"/>
  <c r="Z327" i="83"/>
  <c r="AC329" i="63"/>
  <c r="AD329" i="63" s="1"/>
  <c r="Z329" i="83"/>
  <c r="N330" i="83"/>
  <c r="AC333" i="63"/>
  <c r="AD333" i="63" s="1"/>
  <c r="Z333" i="83"/>
  <c r="AC335" i="63"/>
  <c r="AD335" i="63" s="1"/>
  <c r="Z335" i="83"/>
  <c r="S34" i="83"/>
  <c r="AH167" i="83"/>
  <c r="AP199" i="83"/>
  <c r="G200" i="83"/>
  <c r="AL230" i="83"/>
  <c r="S231" i="83"/>
  <c r="AP231" i="83"/>
  <c r="G232" i="83"/>
  <c r="AH233" i="83"/>
  <c r="G179" i="83"/>
  <c r="Z202" i="83"/>
  <c r="Z293" i="83"/>
  <c r="AC261" i="63"/>
  <c r="AD261" i="63" s="1"/>
  <c r="Z261" i="83"/>
  <c r="H280" i="83"/>
  <c r="G280" i="83"/>
  <c r="H287" i="83"/>
  <c r="G287" i="83"/>
  <c r="AC289" i="63"/>
  <c r="AD289" i="63" s="1"/>
  <c r="G293" i="83"/>
  <c r="H302" i="83"/>
  <c r="G302" i="83"/>
  <c r="Z307" i="83"/>
  <c r="AC307" i="63"/>
  <c r="AD307" i="63" s="1"/>
  <c r="G193" i="83"/>
  <c r="G197" i="83"/>
  <c r="Z203" i="83"/>
  <c r="G237" i="83"/>
  <c r="G268" i="83"/>
  <c r="G270" i="83"/>
  <c r="AC270" i="63"/>
  <c r="AD270" i="63" s="1"/>
  <c r="AC272" i="63"/>
  <c r="AD272" i="63" s="1"/>
  <c r="AC276" i="63"/>
  <c r="AD276" i="63" s="1"/>
  <c r="Z276" i="83"/>
  <c r="G279" i="83"/>
  <c r="Z286" i="83"/>
  <c r="AC286" i="63"/>
  <c r="AD286" i="63" s="1"/>
  <c r="Z301" i="83"/>
  <c r="AC301" i="63"/>
  <c r="AD301" i="63" s="1"/>
  <c r="Z53" i="83"/>
  <c r="G202" i="83"/>
  <c r="G262" i="83"/>
  <c r="AO337" i="83"/>
  <c r="AC244" i="63"/>
  <c r="AD244" i="63" s="1"/>
  <c r="G249" i="83"/>
  <c r="G251" i="83"/>
  <c r="AC267" i="63"/>
  <c r="AD267" i="63" s="1"/>
  <c r="Z267" i="83"/>
  <c r="Z281" i="83"/>
  <c r="AC281" i="63"/>
  <c r="AD281" i="63" s="1"/>
  <c r="G298" i="83"/>
  <c r="G301" i="83"/>
  <c r="AC317" i="63"/>
  <c r="AD317" i="63" s="1"/>
  <c r="AC320" i="63"/>
  <c r="AD320" i="63" s="1"/>
  <c r="S85" i="83"/>
  <c r="AH119" i="83"/>
  <c r="G126" i="83"/>
  <c r="AP129" i="83"/>
  <c r="AL132" i="83"/>
  <c r="S135" i="83"/>
  <c r="AL135" i="83"/>
  <c r="S140" i="83"/>
  <c r="AP144" i="83"/>
  <c r="AH146" i="83"/>
  <c r="S156" i="83"/>
  <c r="S2" i="83"/>
  <c r="S10" i="83"/>
  <c r="AH158" i="83"/>
  <c r="AL159" i="83"/>
  <c r="AP164" i="83"/>
  <c r="AH166" i="83"/>
  <c r="S168" i="83"/>
  <c r="AP168" i="83"/>
  <c r="G169" i="83"/>
  <c r="AH170" i="83"/>
  <c r="AL171" i="83"/>
  <c r="S172" i="83"/>
  <c r="AL175" i="83"/>
  <c r="AH178" i="83"/>
  <c r="G181" i="83"/>
  <c r="AH182" i="83"/>
  <c r="N183" i="83"/>
  <c r="AL183" i="83"/>
  <c r="S184" i="83"/>
  <c r="G185" i="83"/>
  <c r="N189" i="83"/>
  <c r="AL189" i="83"/>
  <c r="S190" i="83"/>
  <c r="AP190" i="83"/>
  <c r="G191" i="83"/>
  <c r="AP194" i="83"/>
  <c r="G195" i="83"/>
  <c r="AL197" i="83"/>
  <c r="S202" i="83"/>
  <c r="G203" i="83"/>
  <c r="AH204" i="83"/>
  <c r="AP206" i="83"/>
  <c r="G207" i="83"/>
  <c r="AL209" i="83"/>
  <c r="AL213" i="83"/>
  <c r="G215" i="83"/>
  <c r="AH216" i="83"/>
  <c r="G219" i="83"/>
  <c r="AL221" i="83"/>
  <c r="G223" i="83"/>
  <c r="N225" i="83"/>
  <c r="AP226" i="83"/>
  <c r="AH228" i="83"/>
  <c r="AP251" i="83"/>
  <c r="N254" i="83"/>
  <c r="S24" i="83"/>
  <c r="S32" i="83"/>
  <c r="S57" i="83"/>
  <c r="S73" i="83"/>
  <c r="S80" i="83"/>
  <c r="S92" i="83"/>
  <c r="AL115" i="83"/>
  <c r="AP116" i="83"/>
  <c r="S147" i="83"/>
  <c r="G172" i="83"/>
  <c r="AH173" i="83"/>
  <c r="G176" i="83"/>
  <c r="AL182" i="83"/>
  <c r="S193" i="83"/>
  <c r="AH203" i="83"/>
  <c r="G206" i="83"/>
  <c r="AH207" i="83"/>
  <c r="AL208" i="83"/>
  <c r="G210" i="83"/>
  <c r="AH211" i="83"/>
  <c r="AL212" i="83"/>
  <c r="S213" i="83"/>
  <c r="S225" i="83"/>
  <c r="AL236" i="83"/>
  <c r="AL240" i="83"/>
  <c r="S241" i="83"/>
  <c r="AL245" i="83"/>
  <c r="G247" i="83"/>
  <c r="S250" i="83"/>
  <c r="AP107" i="83"/>
  <c r="AL110" i="83"/>
  <c r="AL153" i="83"/>
  <c r="G171" i="83"/>
  <c r="S188" i="83"/>
  <c r="AH202" i="83"/>
  <c r="S220" i="83"/>
  <c r="AC72" i="59"/>
  <c r="AD72" i="59" s="1"/>
  <c r="AC77" i="59"/>
  <c r="AD77" i="59" s="1"/>
  <c r="AD79" i="59"/>
  <c r="AC83" i="59"/>
  <c r="Z83" i="83"/>
  <c r="AC87" i="59"/>
  <c r="Z87" i="83"/>
  <c r="AC91" i="59"/>
  <c r="Z91" i="83"/>
  <c r="AC95" i="59"/>
  <c r="AC103" i="59"/>
  <c r="Z107" i="83"/>
  <c r="AC107" i="59"/>
  <c r="AD107" i="59" s="1"/>
  <c r="AC216" i="59"/>
  <c r="AD216" i="59" s="1"/>
  <c r="Z216" i="83"/>
  <c r="AD220" i="59"/>
  <c r="AD228" i="59"/>
  <c r="AC240" i="59"/>
  <c r="AD240" i="59" s="1"/>
  <c r="Z240" i="83"/>
  <c r="AC245" i="59"/>
  <c r="Z245" i="83"/>
  <c r="AC249" i="59"/>
  <c r="Z249" i="83"/>
  <c r="AD253" i="59"/>
  <c r="AD114" i="59"/>
  <c r="AD122" i="59"/>
  <c r="AC126" i="59"/>
  <c r="Z126" i="83"/>
  <c r="AD130" i="59"/>
  <c r="AC137" i="59"/>
  <c r="AD137" i="59" s="1"/>
  <c r="Z137" i="83"/>
  <c r="AC141" i="59"/>
  <c r="Z141" i="83"/>
  <c r="AC145" i="59"/>
  <c r="Z145" i="83"/>
  <c r="AC149" i="59"/>
  <c r="Z149" i="83"/>
  <c r="AC153" i="59"/>
  <c r="AD153" i="59" s="1"/>
  <c r="Z153" i="83"/>
  <c r="AC169" i="59"/>
  <c r="AD169" i="59" s="1"/>
  <c r="AC173" i="59"/>
  <c r="AD173" i="59" s="1"/>
  <c r="Z173" i="83"/>
  <c r="AD181" i="59"/>
  <c r="AC191" i="59"/>
  <c r="AD191" i="59"/>
  <c r="AC207" i="59"/>
  <c r="AD207" i="59"/>
  <c r="AC211" i="59"/>
  <c r="AD211" i="59" s="1"/>
  <c r="Z211" i="83"/>
  <c r="AD286" i="59"/>
  <c r="AC117" i="59"/>
  <c r="AD117" i="59" s="1"/>
  <c r="Z117" i="83"/>
  <c r="AC108" i="59"/>
  <c r="AD112" i="59"/>
  <c r="AC180" i="59"/>
  <c r="AD180" i="59" s="1"/>
  <c r="Z180" i="83"/>
  <c r="AC206" i="59"/>
  <c r="Z206" i="83"/>
  <c r="AC210" i="59"/>
  <c r="AD210" i="59" s="1"/>
  <c r="Z210" i="83"/>
  <c r="AC214" i="59"/>
  <c r="AD214" i="59" s="1"/>
  <c r="Z214" i="83"/>
  <c r="AC219" i="59"/>
  <c r="Z219" i="83"/>
  <c r="AC223" i="59"/>
  <c r="Z223" i="83"/>
  <c r="AC227" i="59"/>
  <c r="Z227" i="83"/>
  <c r="AD231" i="59"/>
  <c r="AD235" i="59"/>
  <c r="AC252" i="59"/>
  <c r="AD252" i="59" s="1"/>
  <c r="AD262" i="59"/>
  <c r="AD270" i="59"/>
  <c r="AD287" i="59"/>
  <c r="AD291" i="59"/>
  <c r="AC143" i="59"/>
  <c r="AD143" i="59" s="1"/>
  <c r="Z143" i="83"/>
  <c r="Z171" i="83"/>
  <c r="AC171" i="59"/>
  <c r="AD171" i="59"/>
  <c r="AD183" i="59"/>
  <c r="AC238" i="59"/>
  <c r="AD238" i="59" s="1"/>
  <c r="Z238" i="83"/>
  <c r="AC242" i="59"/>
  <c r="Z242" i="83"/>
  <c r="AD294" i="59"/>
  <c r="AC150" i="59"/>
  <c r="Z150" i="83"/>
  <c r="AC170" i="59"/>
  <c r="AD170" i="59" s="1"/>
  <c r="Z170" i="83"/>
  <c r="AC157" i="59"/>
  <c r="AD157" i="59" s="1"/>
  <c r="Z157" i="83"/>
  <c r="AC161" i="59"/>
  <c r="AC165" i="59"/>
  <c r="AC185" i="59"/>
  <c r="Z185" i="83"/>
  <c r="AC195" i="59"/>
  <c r="Z195" i="83"/>
  <c r="AC199" i="59"/>
  <c r="AD199" i="59" s="1"/>
  <c r="AC232" i="59"/>
  <c r="Z232" i="83"/>
  <c r="AD255" i="59"/>
  <c r="AD267" i="59"/>
  <c r="AD275" i="59"/>
  <c r="AT143" i="83"/>
  <c r="BC256" i="83"/>
  <c r="AT288" i="83"/>
  <c r="AX135" i="83"/>
  <c r="AT164" i="83"/>
  <c r="AX167" i="83"/>
  <c r="AX168" i="83"/>
  <c r="AX174" i="83"/>
  <c r="AX307" i="83"/>
  <c r="BC162" i="83"/>
  <c r="AX163" i="83"/>
  <c r="AT172" i="83"/>
  <c r="AX252" i="83"/>
  <c r="AX255" i="83"/>
  <c r="AX326" i="83"/>
  <c r="AX64" i="83"/>
  <c r="AT65" i="83"/>
  <c r="AC297" i="83"/>
  <c r="AX160" i="83"/>
  <c r="AT168" i="83"/>
  <c r="BC170" i="83"/>
  <c r="AX171" i="83"/>
  <c r="AX179" i="83"/>
  <c r="AT180" i="83"/>
  <c r="AC277" i="83"/>
  <c r="AX146" i="83"/>
  <c r="BC173" i="83"/>
  <c r="AX196" i="83"/>
  <c r="AC265" i="83"/>
  <c r="AT61" i="83"/>
  <c r="AT120" i="83"/>
  <c r="AT136" i="83"/>
  <c r="BC166" i="83"/>
  <c r="AT169" i="83"/>
  <c r="BC176" i="83"/>
  <c r="AX182" i="83"/>
  <c r="I148" i="79"/>
  <c r="H148" i="79"/>
  <c r="H169" i="79"/>
  <c r="H169" i="83" s="1"/>
  <c r="I169" i="79"/>
  <c r="I184" i="79"/>
  <c r="H184" i="79"/>
  <c r="H184" i="83" s="1"/>
  <c r="H201" i="79"/>
  <c r="H201" i="83" s="1"/>
  <c r="I201" i="79"/>
  <c r="I201" i="83" s="1"/>
  <c r="I229" i="79"/>
  <c r="I229" i="83" s="1"/>
  <c r="H229" i="79"/>
  <c r="H229" i="83" s="1"/>
  <c r="I251" i="79"/>
  <c r="H251" i="79"/>
  <c r="H251" i="83" s="1"/>
  <c r="I279" i="79"/>
  <c r="H279" i="79"/>
  <c r="I314" i="79"/>
  <c r="I314" i="83" s="1"/>
  <c r="AT232" i="83"/>
  <c r="BC254" i="83"/>
  <c r="AO333" i="83"/>
  <c r="J116" i="66"/>
  <c r="N116" i="66" s="1"/>
  <c r="N134" i="66"/>
  <c r="J148" i="66"/>
  <c r="J148" i="83" s="1"/>
  <c r="AX329" i="83"/>
  <c r="N54" i="66"/>
  <c r="L86" i="66"/>
  <c r="L86" i="83" s="1"/>
  <c r="N108" i="66"/>
  <c r="L118" i="66"/>
  <c r="L118" i="83" s="1"/>
  <c r="L150" i="66"/>
  <c r="L150" i="83"/>
  <c r="AT253" i="83"/>
  <c r="AT257" i="83"/>
  <c r="AT313" i="83"/>
  <c r="N6" i="66"/>
  <c r="J22" i="66"/>
  <c r="J22" i="83" s="1"/>
  <c r="J100" i="66"/>
  <c r="J100" i="83" s="1"/>
  <c r="N128" i="66"/>
  <c r="J132" i="66"/>
  <c r="J164" i="66"/>
  <c r="J14" i="66"/>
  <c r="J14" i="83" s="1"/>
  <c r="J46" i="66"/>
  <c r="J46" i="83" s="1"/>
  <c r="J78" i="66"/>
  <c r="J78" i="83" s="1"/>
  <c r="J90" i="66"/>
  <c r="J98" i="66"/>
  <c r="J106" i="66"/>
  <c r="J114" i="66"/>
  <c r="J122" i="66"/>
  <c r="J122" i="83" s="1"/>
  <c r="J130" i="66"/>
  <c r="J138" i="66"/>
  <c r="J146" i="66"/>
  <c r="J154" i="66"/>
  <c r="N154" i="66" s="1"/>
  <c r="J162" i="66"/>
  <c r="I68" i="79"/>
  <c r="H68" i="79"/>
  <c r="I88" i="79"/>
  <c r="H88" i="79"/>
  <c r="I100" i="79"/>
  <c r="H100" i="79"/>
  <c r="H121" i="79"/>
  <c r="I121" i="79"/>
  <c r="I131" i="79"/>
  <c r="H131" i="79"/>
  <c r="H133" i="79"/>
  <c r="I133" i="79"/>
  <c r="I133" i="83" s="1"/>
  <c r="H145" i="79"/>
  <c r="I145" i="79"/>
  <c r="I145" i="83" s="1"/>
  <c r="I219" i="79"/>
  <c r="I219" i="83" s="1"/>
  <c r="H219" i="79"/>
  <c r="H219" i="83" s="1"/>
  <c r="I221" i="79"/>
  <c r="H221" i="79"/>
  <c r="H221" i="83" s="1"/>
  <c r="H228" i="79"/>
  <c r="H228" i="83"/>
  <c r="I228" i="79"/>
  <c r="I231" i="79"/>
  <c r="I231" i="83" s="1"/>
  <c r="H231" i="79"/>
  <c r="H231" i="83"/>
  <c r="I233" i="79"/>
  <c r="H233" i="79"/>
  <c r="H233" i="83" s="1"/>
  <c r="I319" i="79"/>
  <c r="I325" i="79"/>
  <c r="I325" i="83" s="1"/>
  <c r="H325" i="79"/>
  <c r="H327" i="79"/>
  <c r="I327" i="79"/>
  <c r="N262" i="66"/>
  <c r="N264" i="66"/>
  <c r="N267" i="66"/>
  <c r="N269" i="66"/>
  <c r="H17" i="79"/>
  <c r="I17" i="79"/>
  <c r="H45" i="79"/>
  <c r="I45" i="79"/>
  <c r="I52" i="79"/>
  <c r="I52" i="83" s="1"/>
  <c r="H52" i="79"/>
  <c r="I58" i="79"/>
  <c r="H58" i="79"/>
  <c r="I60" i="79"/>
  <c r="I60" i="83" s="1"/>
  <c r="H60" i="79"/>
  <c r="I147" i="79"/>
  <c r="H147" i="79"/>
  <c r="H149" i="79"/>
  <c r="I149" i="79"/>
  <c r="I168" i="79"/>
  <c r="H168" i="79"/>
  <c r="H185" i="79"/>
  <c r="H185" i="83" s="1"/>
  <c r="I185" i="79"/>
  <c r="I200" i="79"/>
  <c r="I200" i="83" s="1"/>
  <c r="H200" i="79"/>
  <c r="H200" i="83" s="1"/>
  <c r="I223" i="79"/>
  <c r="I223" i="83" s="1"/>
  <c r="H223" i="79"/>
  <c r="H223" i="83" s="1"/>
  <c r="I235" i="79"/>
  <c r="H235" i="79"/>
  <c r="H235" i="83"/>
  <c r="I283" i="79"/>
  <c r="H283" i="79"/>
  <c r="H283" i="83" s="1"/>
  <c r="I311" i="79"/>
  <c r="I311" i="83" s="1"/>
  <c r="I313" i="79"/>
  <c r="H313" i="83"/>
  <c r="I321" i="79"/>
  <c r="I321" i="83" s="1"/>
  <c r="H321" i="79"/>
  <c r="H321" i="83" s="1"/>
  <c r="N52" i="66"/>
  <c r="N192" i="66"/>
  <c r="N195" i="66"/>
  <c r="N198" i="66"/>
  <c r="O198" i="66" s="1"/>
  <c r="N201" i="66"/>
  <c r="N204" i="66"/>
  <c r="N211" i="66"/>
  <c r="N214" i="66"/>
  <c r="N217" i="66"/>
  <c r="N220" i="66"/>
  <c r="N226" i="66"/>
  <c r="O226" i="66" s="1"/>
  <c r="O226" i="83" s="1"/>
  <c r="N229" i="66"/>
  <c r="N232" i="66"/>
  <c r="N239" i="66"/>
  <c r="N242" i="66"/>
  <c r="N245" i="66"/>
  <c r="O245" i="66" s="1"/>
  <c r="N277" i="66"/>
  <c r="I3" i="79"/>
  <c r="H3" i="79"/>
  <c r="I32" i="79"/>
  <c r="I32" i="83" s="1"/>
  <c r="H32" i="79"/>
  <c r="I38" i="79"/>
  <c r="I38" i="83" s="1"/>
  <c r="H38" i="79"/>
  <c r="I40" i="79"/>
  <c r="H40" i="79"/>
  <c r="I47" i="79"/>
  <c r="H47" i="79"/>
  <c r="I67" i="79"/>
  <c r="I67" i="83" s="1"/>
  <c r="H67" i="79"/>
  <c r="H69" i="79"/>
  <c r="I69" i="79"/>
  <c r="I69" i="83" s="1"/>
  <c r="H89" i="79"/>
  <c r="I89" i="79"/>
  <c r="I99" i="79"/>
  <c r="I99" i="83" s="1"/>
  <c r="H99" i="79"/>
  <c r="H101" i="79"/>
  <c r="I101" i="79"/>
  <c r="I120" i="79"/>
  <c r="H120" i="79"/>
  <c r="I132" i="79"/>
  <c r="I132" i="83" s="1"/>
  <c r="H132" i="79"/>
  <c r="I144" i="79"/>
  <c r="H144" i="79"/>
  <c r="H222" i="79"/>
  <c r="H222" i="83" s="1"/>
  <c r="I222" i="79"/>
  <c r="I222" i="83" s="1"/>
  <c r="I225" i="79"/>
  <c r="I225" i="83" s="1"/>
  <c r="H225" i="79"/>
  <c r="H225" i="83" s="1"/>
  <c r="I227" i="79"/>
  <c r="H227" i="79"/>
  <c r="H227" i="83" s="1"/>
  <c r="I315" i="79"/>
  <c r="H320" i="79"/>
  <c r="H320" i="83" s="1"/>
  <c r="I320" i="79"/>
  <c r="I320" i="83" s="1"/>
  <c r="H333" i="83"/>
  <c r="N248" i="66"/>
  <c r="N257" i="66"/>
  <c r="N265" i="66"/>
  <c r="O265" i="66" s="1"/>
  <c r="O265" i="83" s="1"/>
  <c r="N273" i="66"/>
  <c r="N281" i="66"/>
  <c r="H4" i="79"/>
  <c r="H10" i="79"/>
  <c r="H12" i="79"/>
  <c r="H19" i="79"/>
  <c r="H19" i="83" s="1"/>
  <c r="I33" i="79"/>
  <c r="H48" i="79"/>
  <c r="H54" i="79"/>
  <c r="H56" i="79"/>
  <c r="I61" i="79"/>
  <c r="H80" i="79"/>
  <c r="I81" i="79"/>
  <c r="H91" i="79"/>
  <c r="H92" i="79"/>
  <c r="I93" i="79"/>
  <c r="H112" i="79"/>
  <c r="I113" i="79"/>
  <c r="H123" i="79"/>
  <c r="H124" i="79"/>
  <c r="I125" i="79"/>
  <c r="H152" i="79"/>
  <c r="I153" i="79"/>
  <c r="I153" i="83" s="1"/>
  <c r="H155" i="79"/>
  <c r="H156" i="79"/>
  <c r="I157" i="79"/>
  <c r="I157" i="83" s="1"/>
  <c r="H172" i="79"/>
  <c r="I173" i="79"/>
  <c r="H188" i="79"/>
  <c r="H188" i="83" s="1"/>
  <c r="I189" i="79"/>
  <c r="H204" i="79"/>
  <c r="I205" i="79"/>
  <c r="I205" i="83" s="1"/>
  <c r="H211" i="79"/>
  <c r="H211" i="83" s="1"/>
  <c r="H217" i="79"/>
  <c r="H217" i="83" s="1"/>
  <c r="H245" i="79"/>
  <c r="H247" i="79"/>
  <c r="H247" i="83" s="1"/>
  <c r="I248" i="79"/>
  <c r="H249" i="79"/>
  <c r="H273" i="79"/>
  <c r="H273" i="83" s="1"/>
  <c r="H275" i="79"/>
  <c r="H277" i="79"/>
  <c r="H277" i="83" s="1"/>
  <c r="I280" i="79"/>
  <c r="H281" i="79"/>
  <c r="H281" i="83" s="1"/>
  <c r="H299" i="79"/>
  <c r="H299" i="83"/>
  <c r="H301" i="79"/>
  <c r="H301" i="83" s="1"/>
  <c r="I302" i="79"/>
  <c r="I302" i="83" s="1"/>
  <c r="H303" i="83"/>
  <c r="H305" i="79"/>
  <c r="H305" i="83" s="1"/>
  <c r="H307" i="83"/>
  <c r="H309" i="83"/>
  <c r="H326" i="79"/>
  <c r="H326" i="83" s="1"/>
  <c r="I326" i="79"/>
  <c r="H329" i="83"/>
  <c r="N272" i="66"/>
  <c r="N275" i="66"/>
  <c r="O275" i="66" s="1"/>
  <c r="O275" i="83" s="1"/>
  <c r="N278" i="66"/>
  <c r="N280" i="66"/>
  <c r="N283" i="66"/>
  <c r="N285" i="66"/>
  <c r="N287" i="66"/>
  <c r="O287" i="66" s="1"/>
  <c r="O287" i="83" s="1"/>
  <c r="N289" i="66"/>
  <c r="N291" i="66"/>
  <c r="N293" i="66"/>
  <c r="N295" i="66"/>
  <c r="N297" i="66"/>
  <c r="N299" i="66"/>
  <c r="N301" i="66"/>
  <c r="O301" i="66" s="1"/>
  <c r="O301" i="83" s="1"/>
  <c r="N303" i="66"/>
  <c r="N305" i="66"/>
  <c r="N307" i="66"/>
  <c r="N309" i="66"/>
  <c r="N311" i="66"/>
  <c r="O311" i="66" s="1"/>
  <c r="O311" i="83" s="1"/>
  <c r="N313" i="66"/>
  <c r="N315" i="66"/>
  <c r="N317" i="66"/>
  <c r="N319" i="66"/>
  <c r="N321" i="66"/>
  <c r="N323" i="66"/>
  <c r="N325" i="66"/>
  <c r="O325" i="66" s="1"/>
  <c r="O325" i="83" s="1"/>
  <c r="N327" i="66"/>
  <c r="N329" i="66"/>
  <c r="N331" i="66"/>
  <c r="N333" i="66"/>
  <c r="N335" i="66"/>
  <c r="O335" i="66" s="1"/>
  <c r="O335" i="83" s="1"/>
  <c r="N337" i="66"/>
  <c r="H6" i="79"/>
  <c r="I13" i="79"/>
  <c r="I49" i="79"/>
  <c r="H83" i="79"/>
  <c r="I85" i="79"/>
  <c r="I105" i="79"/>
  <c r="H115" i="79"/>
  <c r="I117" i="79"/>
  <c r="I117" i="83" s="1"/>
  <c r="I137" i="79"/>
  <c r="H337" i="83"/>
  <c r="S217" i="83"/>
  <c r="S248" i="83"/>
  <c r="S9" i="83"/>
  <c r="S12" i="83"/>
  <c r="S22" i="83"/>
  <c r="S25" i="83"/>
  <c r="S27" i="83"/>
  <c r="S28" i="83"/>
  <c r="S49" i="83"/>
  <c r="S58" i="83"/>
  <c r="S67" i="83"/>
  <c r="S68" i="83"/>
  <c r="S86" i="83"/>
  <c r="S88" i="83"/>
  <c r="S100" i="83"/>
  <c r="S106" i="83"/>
  <c r="S116" i="83"/>
  <c r="S129" i="83"/>
  <c r="S141" i="83"/>
  <c r="S164" i="83"/>
  <c r="S176" i="83"/>
  <c r="S194" i="83"/>
  <c r="S195" i="83"/>
  <c r="S196" i="83"/>
  <c r="S208" i="83"/>
  <c r="S224" i="83"/>
  <c r="S237" i="83"/>
  <c r="S3" i="83"/>
  <c r="S4" i="83"/>
  <c r="S20" i="83"/>
  <c r="S36" i="83"/>
  <c r="S46" i="83"/>
  <c r="S56" i="83"/>
  <c r="S70" i="83"/>
  <c r="S72" i="83"/>
  <c r="S84" i="83"/>
  <c r="S97" i="83"/>
  <c r="S104" i="83"/>
  <c r="S109" i="83"/>
  <c r="S118" i="83"/>
  <c r="S121" i="83"/>
  <c r="S123" i="83"/>
  <c r="S144" i="83"/>
  <c r="S152" i="83"/>
  <c r="S159" i="83"/>
  <c r="S166" i="83"/>
  <c r="S173" i="83"/>
  <c r="S178" i="83"/>
  <c r="S180" i="83"/>
  <c r="S205" i="83"/>
  <c r="S214" i="83"/>
  <c r="S226" i="83"/>
  <c r="S227" i="83"/>
  <c r="S228" i="83"/>
  <c r="S240" i="83"/>
  <c r="S255" i="83"/>
  <c r="N10" i="66"/>
  <c r="N32" i="66"/>
  <c r="N74" i="66"/>
  <c r="N2" i="66"/>
  <c r="O2" i="66" s="1"/>
  <c r="O2" i="83" s="1"/>
  <c r="N34" i="66"/>
  <c r="N56" i="66"/>
  <c r="N66" i="66"/>
  <c r="O66" i="66" s="1"/>
  <c r="O66" i="83" s="1"/>
  <c r="J3" i="66"/>
  <c r="J11" i="66"/>
  <c r="J19" i="66"/>
  <c r="J27" i="66"/>
  <c r="J35" i="66"/>
  <c r="J43" i="66"/>
  <c r="J51" i="66"/>
  <c r="J59" i="66"/>
  <c r="J67" i="66"/>
  <c r="J67" i="83" s="1"/>
  <c r="J75" i="66"/>
  <c r="J79" i="66"/>
  <c r="L80" i="66"/>
  <c r="L80" i="83" s="1"/>
  <c r="J83" i="66"/>
  <c r="L84" i="66"/>
  <c r="N84" i="66" s="1"/>
  <c r="J87" i="66"/>
  <c r="J89" i="66"/>
  <c r="J91" i="66"/>
  <c r="J93" i="66"/>
  <c r="J95" i="66"/>
  <c r="N95" i="66" s="1"/>
  <c r="J97" i="66"/>
  <c r="J99" i="66"/>
  <c r="J101" i="66"/>
  <c r="J103" i="66"/>
  <c r="J105" i="66"/>
  <c r="N105" i="66" s="1"/>
  <c r="J107" i="66"/>
  <c r="J109" i="66"/>
  <c r="J111" i="66"/>
  <c r="J113" i="66"/>
  <c r="J115" i="66"/>
  <c r="J117" i="66"/>
  <c r="J119" i="66"/>
  <c r="N119" i="66" s="1"/>
  <c r="J121" i="66"/>
  <c r="J123" i="66"/>
  <c r="J125" i="66"/>
  <c r="J127" i="66"/>
  <c r="J129" i="66"/>
  <c r="N129" i="66" s="1"/>
  <c r="O129" i="66" s="1"/>
  <c r="J131" i="66"/>
  <c r="J133" i="66"/>
  <c r="J135" i="66"/>
  <c r="J137" i="66"/>
  <c r="J139" i="66"/>
  <c r="J141" i="66"/>
  <c r="J143" i="66"/>
  <c r="N143" i="66" s="1"/>
  <c r="J145" i="66"/>
  <c r="J147" i="66"/>
  <c r="J149" i="66"/>
  <c r="J151" i="66"/>
  <c r="J153" i="66"/>
  <c r="N153" i="66" s="1"/>
  <c r="O153" i="66" s="1"/>
  <c r="O153" i="83" s="1"/>
  <c r="J155" i="66"/>
  <c r="J157" i="66"/>
  <c r="J159" i="66"/>
  <c r="J161" i="66"/>
  <c r="J163" i="66"/>
  <c r="J165" i="66"/>
  <c r="J167" i="66"/>
  <c r="N167" i="66" s="1"/>
  <c r="J5" i="66"/>
  <c r="J5" i="83" s="1"/>
  <c r="J13" i="66"/>
  <c r="J21" i="66"/>
  <c r="J29" i="66"/>
  <c r="J37" i="66"/>
  <c r="N37" i="66" s="1"/>
  <c r="J45" i="66"/>
  <c r="J53" i="66"/>
  <c r="J61" i="66"/>
  <c r="J69" i="66"/>
  <c r="J77" i="66"/>
  <c r="N82" i="66"/>
  <c r="J7" i="66"/>
  <c r="N7" i="66" s="1"/>
  <c r="J15" i="66"/>
  <c r="J23" i="66"/>
  <c r="J31" i="66"/>
  <c r="J39" i="66"/>
  <c r="J47" i="66"/>
  <c r="N47" i="66" s="1"/>
  <c r="J55" i="66"/>
  <c r="J63" i="66"/>
  <c r="J71" i="66"/>
  <c r="J81" i="66"/>
  <c r="J85" i="66"/>
  <c r="J9" i="66"/>
  <c r="J17" i="66"/>
  <c r="N17" i="66" s="1"/>
  <c r="J25" i="66"/>
  <c r="J33" i="66"/>
  <c r="J41" i="66"/>
  <c r="J49" i="66"/>
  <c r="J57" i="66"/>
  <c r="N57" i="66" s="1"/>
  <c r="J65" i="66"/>
  <c r="J73" i="66"/>
  <c r="I62" i="79"/>
  <c r="H62" i="79"/>
  <c r="I70" i="79"/>
  <c r="I70" i="83" s="1"/>
  <c r="H70" i="79"/>
  <c r="I78" i="79"/>
  <c r="H78" i="79"/>
  <c r="I86" i="79"/>
  <c r="I86" i="83" s="1"/>
  <c r="H86" i="79"/>
  <c r="I94" i="79"/>
  <c r="H94" i="79"/>
  <c r="I102" i="79"/>
  <c r="I102" i="83" s="1"/>
  <c r="H102" i="79"/>
  <c r="I110" i="79"/>
  <c r="H110" i="79"/>
  <c r="I118" i="79"/>
  <c r="I118" i="83" s="1"/>
  <c r="H118" i="79"/>
  <c r="I126" i="79"/>
  <c r="H126" i="79"/>
  <c r="I134" i="79"/>
  <c r="I134" i="83" s="1"/>
  <c r="H134" i="79"/>
  <c r="I142" i="79"/>
  <c r="I142" i="83" s="1"/>
  <c r="H142" i="79"/>
  <c r="I150" i="79"/>
  <c r="H150" i="79"/>
  <c r="I163" i="79"/>
  <c r="H163" i="79"/>
  <c r="I171" i="79"/>
  <c r="H171" i="79"/>
  <c r="H2" i="79"/>
  <c r="I9" i="79"/>
  <c r="H11" i="79"/>
  <c r="H18" i="79"/>
  <c r="I25" i="79"/>
  <c r="H27" i="79"/>
  <c r="H34" i="79"/>
  <c r="I41" i="79"/>
  <c r="H43" i="79"/>
  <c r="H50" i="79"/>
  <c r="I57" i="79"/>
  <c r="I57" i="83" s="1"/>
  <c r="H59" i="79"/>
  <c r="I5" i="79"/>
  <c r="H7" i="79"/>
  <c r="H14" i="79"/>
  <c r="I21" i="79"/>
  <c r="I21" i="83" s="1"/>
  <c r="H23" i="79"/>
  <c r="H30" i="79"/>
  <c r="I37" i="79"/>
  <c r="I37" i="83" s="1"/>
  <c r="H39" i="79"/>
  <c r="H46" i="79"/>
  <c r="I53" i="79"/>
  <c r="H55" i="79"/>
  <c r="H63" i="79"/>
  <c r="I66" i="79"/>
  <c r="H66" i="79"/>
  <c r="H71" i="79"/>
  <c r="I74" i="79"/>
  <c r="I74" i="83" s="1"/>
  <c r="H74" i="79"/>
  <c r="H79" i="79"/>
  <c r="I82" i="79"/>
  <c r="I82" i="83" s="1"/>
  <c r="H82" i="79"/>
  <c r="H87" i="79"/>
  <c r="I90" i="79"/>
  <c r="H90" i="79"/>
  <c r="H95" i="79"/>
  <c r="I98" i="79"/>
  <c r="H98" i="79"/>
  <c r="H103" i="79"/>
  <c r="I106" i="79"/>
  <c r="I106" i="83" s="1"/>
  <c r="H106" i="79"/>
  <c r="H111" i="79"/>
  <c r="I114" i="79"/>
  <c r="I114" i="83" s="1"/>
  <c r="H114" i="79"/>
  <c r="H119" i="79"/>
  <c r="I122" i="79"/>
  <c r="H122" i="79"/>
  <c r="H127" i="79"/>
  <c r="I130" i="79"/>
  <c r="H130" i="79"/>
  <c r="H135" i="79"/>
  <c r="I138" i="79"/>
  <c r="I138" i="83" s="1"/>
  <c r="H138" i="79"/>
  <c r="H143" i="79"/>
  <c r="I146" i="79"/>
  <c r="I146" i="83" s="1"/>
  <c r="H146" i="79"/>
  <c r="H151" i="79"/>
  <c r="I154" i="79"/>
  <c r="H154" i="79"/>
  <c r="I159" i="79"/>
  <c r="H159" i="79"/>
  <c r="I167" i="79"/>
  <c r="H167" i="79"/>
  <c r="I175" i="79"/>
  <c r="I175" i="83" s="1"/>
  <c r="H175" i="79"/>
  <c r="H175" i="83"/>
  <c r="H179" i="79"/>
  <c r="H179" i="83" s="1"/>
  <c r="H183" i="79"/>
  <c r="H183" i="83" s="1"/>
  <c r="H187" i="79"/>
  <c r="H187" i="83"/>
  <c r="H191" i="79"/>
  <c r="H191" i="83" s="1"/>
  <c r="H195" i="79"/>
  <c r="H195" i="83" s="1"/>
  <c r="H199" i="79"/>
  <c r="H199" i="83"/>
  <c r="H203" i="79"/>
  <c r="H203" i="83" s="1"/>
  <c r="H207" i="79"/>
  <c r="H207" i="83" s="1"/>
  <c r="I210" i="79"/>
  <c r="I216" i="79"/>
  <c r="I234" i="79"/>
  <c r="I242" i="79"/>
  <c r="I250" i="79"/>
  <c r="I258" i="79"/>
  <c r="I258" i="83" s="1"/>
  <c r="I270" i="79"/>
  <c r="I276" i="79"/>
  <c r="I282" i="79"/>
  <c r="I282" i="83" s="1"/>
  <c r="I290" i="79"/>
  <c r="I290" i="83" s="1"/>
  <c r="I296" i="79"/>
  <c r="I296" i="83" s="1"/>
  <c r="I308" i="79"/>
  <c r="I316" i="79"/>
  <c r="I322" i="79"/>
  <c r="H158" i="79"/>
  <c r="H162" i="79"/>
  <c r="H166" i="79"/>
  <c r="H170" i="79"/>
  <c r="H170" i="83" s="1"/>
  <c r="H174" i="79"/>
  <c r="H174" i="83"/>
  <c r="H178" i="79"/>
  <c r="H182" i="79"/>
  <c r="H182" i="83" s="1"/>
  <c r="H186" i="79"/>
  <c r="H186" i="83" s="1"/>
  <c r="H190" i="79"/>
  <c r="H190" i="83" s="1"/>
  <c r="H194" i="79"/>
  <c r="H194" i="83" s="1"/>
  <c r="H198" i="79"/>
  <c r="H198" i="83"/>
  <c r="H202" i="79"/>
  <c r="H202" i="83" s="1"/>
  <c r="H206" i="79"/>
  <c r="H206" i="83" s="1"/>
  <c r="I218" i="79"/>
  <c r="I224" i="79"/>
  <c r="I224" i="83" s="1"/>
  <c r="I230" i="79"/>
  <c r="I230" i="83" s="1"/>
  <c r="I236" i="79"/>
  <c r="I244" i="79"/>
  <c r="I252" i="79"/>
  <c r="I264" i="79"/>
  <c r="I272" i="79"/>
  <c r="I278" i="79"/>
  <c r="I278" i="83" s="1"/>
  <c r="I284" i="79"/>
  <c r="I298" i="79"/>
  <c r="I298" i="83" s="1"/>
  <c r="I304" i="79"/>
  <c r="I310" i="79"/>
  <c r="I212" i="79"/>
  <c r="I212" i="83" s="1"/>
  <c r="I220" i="79"/>
  <c r="I220" i="83" s="1"/>
  <c r="I226" i="79"/>
  <c r="I232" i="79"/>
  <c r="I238" i="79"/>
  <c r="I246" i="79"/>
  <c r="I254" i="79"/>
  <c r="I260" i="79"/>
  <c r="I266" i="79"/>
  <c r="I274" i="79"/>
  <c r="I274" i="83" s="1"/>
  <c r="I286" i="79"/>
  <c r="I292" i="79"/>
  <c r="I300" i="79"/>
  <c r="I306" i="79"/>
  <c r="I306" i="83" s="1"/>
  <c r="I312" i="79"/>
  <c r="I318" i="79"/>
  <c r="I324" i="79"/>
  <c r="N68" i="66"/>
  <c r="N96" i="66"/>
  <c r="O96" i="66" s="1"/>
  <c r="N171" i="83"/>
  <c r="N222" i="83"/>
  <c r="N290" i="83"/>
  <c r="N140" i="66"/>
  <c r="N249" i="83"/>
  <c r="N124" i="66"/>
  <c r="J124" i="83"/>
  <c r="N251" i="83"/>
  <c r="N241" i="83"/>
  <c r="N144" i="66"/>
  <c r="O144" i="66" s="1"/>
  <c r="N196" i="83"/>
  <c r="J50" i="83"/>
  <c r="N152" i="66"/>
  <c r="O152" i="66" s="1"/>
  <c r="O152" i="83" s="1"/>
  <c r="N184" i="83"/>
  <c r="N62" i="66"/>
  <c r="O62" i="66" s="1"/>
  <c r="H138" i="83"/>
  <c r="N253" i="83"/>
  <c r="N48" i="66"/>
  <c r="O48" i="66" s="1"/>
  <c r="O48" i="83" s="1"/>
  <c r="N310" i="83"/>
  <c r="N16" i="66"/>
  <c r="O16" i="66" s="1"/>
  <c r="N334" i="83"/>
  <c r="N102" i="66"/>
  <c r="O102" i="66" s="1"/>
  <c r="O102" i="83" s="1"/>
  <c r="AC267" i="83"/>
  <c r="N112" i="66"/>
  <c r="N112" i="83" s="1"/>
  <c r="N174" i="83"/>
  <c r="N191" i="83"/>
  <c r="N261" i="83"/>
  <c r="N284" i="83"/>
  <c r="J18" i="83"/>
  <c r="N210" i="83"/>
  <c r="N58" i="66"/>
  <c r="O58" i="66"/>
  <c r="N256" i="83"/>
  <c r="O282" i="66"/>
  <c r="O282" i="83" s="1"/>
  <c r="O314" i="66"/>
  <c r="O314" i="83"/>
  <c r="N258" i="83"/>
  <c r="N36" i="66"/>
  <c r="N142" i="66"/>
  <c r="O308" i="66"/>
  <c r="N197" i="83"/>
  <c r="O296" i="66"/>
  <c r="O296" i="83" s="1"/>
  <c r="O294" i="66"/>
  <c r="O294" i="83" s="1"/>
  <c r="H327" i="83"/>
  <c r="N26" i="66"/>
  <c r="O26" i="66" s="1"/>
  <c r="O26" i="83" s="1"/>
  <c r="N328" i="83"/>
  <c r="O40" i="66"/>
  <c r="O40" i="83" s="1"/>
  <c r="N179" i="83"/>
  <c r="N12" i="66"/>
  <c r="O12" i="66"/>
  <c r="O12" i="83" s="1"/>
  <c r="J126" i="83"/>
  <c r="N136" i="66"/>
  <c r="O136" i="66" s="1"/>
  <c r="O136" i="83" s="1"/>
  <c r="N76" i="66"/>
  <c r="N88" i="66"/>
  <c r="O88" i="66" s="1"/>
  <c r="N20" i="66"/>
  <c r="O20" i="66" s="1"/>
  <c r="O20" i="83" s="1"/>
  <c r="N205" i="83"/>
  <c r="N60" i="66"/>
  <c r="O60" i="66"/>
  <c r="J40" i="83"/>
  <c r="AD193" i="73"/>
  <c r="AD136" i="73"/>
  <c r="AD70" i="73"/>
  <c r="AD57" i="73"/>
  <c r="AD121" i="73"/>
  <c r="H162" i="83"/>
  <c r="N247" i="83"/>
  <c r="N158" i="66"/>
  <c r="O158" i="66" s="1"/>
  <c r="N219" i="83"/>
  <c r="AC14" i="83"/>
  <c r="N30" i="66"/>
  <c r="O30" i="66" s="1"/>
  <c r="O30" i="83" s="1"/>
  <c r="N78" i="66"/>
  <c r="N64" i="66"/>
  <c r="N4" i="66"/>
  <c r="O4" i="66"/>
  <c r="N94" i="66"/>
  <c r="O94" i="66" s="1"/>
  <c r="N42" i="66"/>
  <c r="O42" i="66" s="1"/>
  <c r="N166" i="66"/>
  <c r="O166" i="66" s="1"/>
  <c r="N194" i="83"/>
  <c r="N118" i="66"/>
  <c r="O118" i="66" s="1"/>
  <c r="N193" i="83"/>
  <c r="AD145" i="59"/>
  <c r="O271" i="66"/>
  <c r="O271" i="83" s="1"/>
  <c r="O227" i="66"/>
  <c r="N227" i="83"/>
  <c r="H96" i="66"/>
  <c r="H144" i="66"/>
  <c r="O223" i="66"/>
  <c r="N110" i="66"/>
  <c r="O110" i="66" s="1"/>
  <c r="J110" i="83"/>
  <c r="H90" i="66"/>
  <c r="H54" i="66"/>
  <c r="H114" i="66"/>
  <c r="O320" i="66"/>
  <c r="O320" i="83" s="1"/>
  <c r="H158" i="66"/>
  <c r="N104" i="66"/>
  <c r="J104" i="83"/>
  <c r="N38" i="66"/>
  <c r="H120" i="66"/>
  <c r="O279" i="66"/>
  <c r="O279" i="83" s="1"/>
  <c r="N279" i="83"/>
  <c r="O255" i="66"/>
  <c r="O255" i="83" s="1"/>
  <c r="O231" i="66"/>
  <c r="O231" i="83" s="1"/>
  <c r="O207" i="66"/>
  <c r="O207" i="83"/>
  <c r="N207" i="83"/>
  <c r="O332" i="66"/>
  <c r="O332" i="83" s="1"/>
  <c r="O316" i="66"/>
  <c r="O316" i="83" s="1"/>
  <c r="O300" i="66"/>
  <c r="O300" i="83"/>
  <c r="H126" i="83"/>
  <c r="N177" i="83"/>
  <c r="N18" i="83"/>
  <c r="N150" i="66"/>
  <c r="O150" i="66" s="1"/>
  <c r="O169" i="66"/>
  <c r="O181" i="66"/>
  <c r="H152" i="66"/>
  <c r="H152" i="83" s="1"/>
  <c r="G152" i="83"/>
  <c r="H49" i="66"/>
  <c r="G49" i="83"/>
  <c r="H37" i="66"/>
  <c r="G37" i="83"/>
  <c r="H25" i="66"/>
  <c r="H25" i="83" s="1"/>
  <c r="G25" i="83"/>
  <c r="O228" i="66"/>
  <c r="O228" i="83" s="1"/>
  <c r="N86" i="66"/>
  <c r="O86" i="66" s="1"/>
  <c r="H146" i="66"/>
  <c r="G146" i="83"/>
  <c r="H30" i="66"/>
  <c r="H30" i="83" s="1"/>
  <c r="G30" i="83"/>
  <c r="H13" i="66"/>
  <c r="G13" i="83"/>
  <c r="O268" i="66"/>
  <c r="O268" i="83"/>
  <c r="N268" i="83"/>
  <c r="N156" i="66"/>
  <c r="O156" i="66" s="1"/>
  <c r="O156" i="83" s="1"/>
  <c r="J156" i="83"/>
  <c r="H108" i="66"/>
  <c r="G108" i="83"/>
  <c r="H6" i="66"/>
  <c r="O306" i="66"/>
  <c r="O306" i="83" s="1"/>
  <c r="N306" i="83"/>
  <c r="N92" i="66"/>
  <c r="J92" i="83"/>
  <c r="H249" i="83"/>
  <c r="AC333" i="83"/>
  <c r="AD126" i="59"/>
  <c r="AD245" i="59"/>
  <c r="AD103" i="59"/>
  <c r="AD95" i="59"/>
  <c r="AD87" i="59"/>
  <c r="AD108" i="59"/>
  <c r="AD149" i="59"/>
  <c r="AD141" i="59"/>
  <c r="AC141" i="83"/>
  <c r="AD249" i="59"/>
  <c r="AD91" i="59"/>
  <c r="AD83" i="59"/>
  <c r="AD185" i="59"/>
  <c r="AD161" i="59"/>
  <c r="AD227" i="59"/>
  <c r="AD219" i="59"/>
  <c r="AD232" i="59"/>
  <c r="AC232" i="83"/>
  <c r="AD195" i="59"/>
  <c r="AD165" i="59"/>
  <c r="AD150" i="59"/>
  <c r="AD242" i="59"/>
  <c r="AC242" i="83"/>
  <c r="AD223" i="59"/>
  <c r="AD206" i="59"/>
  <c r="O333" i="66"/>
  <c r="O333" i="83" s="1"/>
  <c r="O317" i="66"/>
  <c r="O309" i="66"/>
  <c r="O309" i="83"/>
  <c r="O293" i="66"/>
  <c r="O293" i="83" s="1"/>
  <c r="O285" i="66"/>
  <c r="O285" i="83" s="1"/>
  <c r="O257" i="66"/>
  <c r="O257" i="83" s="1"/>
  <c r="O229" i="66"/>
  <c r="O229" i="83" s="1"/>
  <c r="O214" i="66"/>
  <c r="O214" i="83" s="1"/>
  <c r="H43" i="66"/>
  <c r="G43" i="83"/>
  <c r="O262" i="66"/>
  <c r="O262" i="83" s="1"/>
  <c r="N138" i="66"/>
  <c r="J138" i="83"/>
  <c r="N106" i="66"/>
  <c r="O106" i="66" s="1"/>
  <c r="J106" i="83"/>
  <c r="O68" i="66"/>
  <c r="O68" i="83" s="1"/>
  <c r="N132" i="66"/>
  <c r="J132" i="83"/>
  <c r="N14" i="66"/>
  <c r="O140" i="66"/>
  <c r="O54" i="66"/>
  <c r="O134" i="66"/>
  <c r="O134" i="83" s="1"/>
  <c r="O331" i="66"/>
  <c r="O331" i="83"/>
  <c r="N331" i="83"/>
  <c r="O323" i="66"/>
  <c r="N323" i="83"/>
  <c r="O315" i="66"/>
  <c r="O315" i="83" s="1"/>
  <c r="N315" i="83"/>
  <c r="O307" i="66"/>
  <c r="O307" i="83" s="1"/>
  <c r="N307" i="83"/>
  <c r="O299" i="66"/>
  <c r="O299" i="83"/>
  <c r="N299" i="83"/>
  <c r="O291" i="66"/>
  <c r="O291" i="83"/>
  <c r="N291" i="83"/>
  <c r="O283" i="66"/>
  <c r="O283" i="83" s="1"/>
  <c r="O272" i="66"/>
  <c r="O272" i="83" s="1"/>
  <c r="O281" i="66"/>
  <c r="O281" i="83" s="1"/>
  <c r="O248" i="66"/>
  <c r="O248" i="83" s="1"/>
  <c r="O242" i="66"/>
  <c r="O242" i="83" s="1"/>
  <c r="N242" i="83"/>
  <c r="O211" i="66"/>
  <c r="O211" i="83"/>
  <c r="O195" i="66"/>
  <c r="O195" i="83" s="1"/>
  <c r="N195" i="83"/>
  <c r="O269" i="66"/>
  <c r="O269" i="83"/>
  <c r="N162" i="66"/>
  <c r="J162" i="83"/>
  <c r="N130" i="66"/>
  <c r="J130" i="83"/>
  <c r="N98" i="66"/>
  <c r="J98" i="83"/>
  <c r="N164" i="66"/>
  <c r="J164" i="83"/>
  <c r="O128" i="66"/>
  <c r="O6" i="66"/>
  <c r="O6" i="83" s="1"/>
  <c r="N22" i="66"/>
  <c r="O337" i="66"/>
  <c r="O337" i="83" s="1"/>
  <c r="N337" i="83"/>
  <c r="O329" i="66"/>
  <c r="O329" i="83" s="1"/>
  <c r="O321" i="66"/>
  <c r="O321" i="83" s="1"/>
  <c r="O313" i="66"/>
  <c r="O313" i="83" s="1"/>
  <c r="N313" i="83"/>
  <c r="O305" i="66"/>
  <c r="O305" i="83" s="1"/>
  <c r="O297" i="66"/>
  <c r="O297" i="83" s="1"/>
  <c r="N297" i="83"/>
  <c r="O289" i="66"/>
  <c r="O289" i="83" s="1"/>
  <c r="N289" i="83"/>
  <c r="O280" i="66"/>
  <c r="O280" i="83" s="1"/>
  <c r="O273" i="66"/>
  <c r="O273" i="83" s="1"/>
  <c r="O239" i="66"/>
  <c r="N239" i="83"/>
  <c r="O220" i="66"/>
  <c r="O220" i="83" s="1"/>
  <c r="N220" i="83"/>
  <c r="O204" i="66"/>
  <c r="O192" i="66"/>
  <c r="O192" i="83" s="1"/>
  <c r="O267" i="66"/>
  <c r="O267" i="83" s="1"/>
  <c r="N267" i="83"/>
  <c r="N122" i="66"/>
  <c r="O122" i="66" s="1"/>
  <c r="N90" i="66"/>
  <c r="J90" i="83"/>
  <c r="O36" i="66"/>
  <c r="O36" i="83" s="1"/>
  <c r="O108" i="66"/>
  <c r="N148" i="66"/>
  <c r="O148" i="66" s="1"/>
  <c r="O112" i="66"/>
  <c r="O327" i="66"/>
  <c r="O327" i="83" s="1"/>
  <c r="N327" i="83"/>
  <c r="O319" i="66"/>
  <c r="O319" i="83" s="1"/>
  <c r="O303" i="66"/>
  <c r="O303" i="83"/>
  <c r="O295" i="66"/>
  <c r="O295" i="83" s="1"/>
  <c r="O278" i="66"/>
  <c r="O278" i="83" s="1"/>
  <c r="O277" i="66"/>
  <c r="O277" i="83" s="1"/>
  <c r="N277" i="83"/>
  <c r="O232" i="66"/>
  <c r="O232" i="83" s="1"/>
  <c r="O217" i="66"/>
  <c r="O217" i="83" s="1"/>
  <c r="O201" i="66"/>
  <c r="O201" i="83"/>
  <c r="N201" i="83"/>
  <c r="H84" i="66"/>
  <c r="O52" i="66"/>
  <c r="O264" i="66"/>
  <c r="O264" i="83"/>
  <c r="N146" i="66"/>
  <c r="J146" i="83"/>
  <c r="N114" i="66"/>
  <c r="J114" i="83"/>
  <c r="N150" i="83"/>
  <c r="N100" i="66"/>
  <c r="O100" i="66" s="1"/>
  <c r="N73" i="66"/>
  <c r="J73" i="83"/>
  <c r="H36" i="66"/>
  <c r="H42" i="66"/>
  <c r="G42" i="83"/>
  <c r="H127" i="66"/>
  <c r="H127" i="83" s="1"/>
  <c r="G127" i="83"/>
  <c r="H115" i="66"/>
  <c r="G115" i="83"/>
  <c r="O34" i="66"/>
  <c r="N34" i="83"/>
  <c r="N65" i="66"/>
  <c r="J65" i="83"/>
  <c r="N33" i="66"/>
  <c r="J33" i="83"/>
  <c r="N85" i="66"/>
  <c r="O85" i="66" s="1"/>
  <c r="O85" i="83" s="1"/>
  <c r="J85" i="83"/>
  <c r="N63" i="66"/>
  <c r="O63" i="66" s="1"/>
  <c r="O63" i="83" s="1"/>
  <c r="J63" i="83"/>
  <c r="H55" i="66"/>
  <c r="N31" i="66"/>
  <c r="J31" i="83"/>
  <c r="H12" i="66"/>
  <c r="G12" i="83"/>
  <c r="O82" i="66"/>
  <c r="N69" i="66"/>
  <c r="N69" i="83" s="1"/>
  <c r="J69" i="83"/>
  <c r="N53" i="66"/>
  <c r="J53" i="83"/>
  <c r="N21" i="66"/>
  <c r="J21" i="83"/>
  <c r="N5" i="66"/>
  <c r="N165" i="66"/>
  <c r="O165" i="66" s="1"/>
  <c r="J165" i="83"/>
  <c r="N161" i="66"/>
  <c r="O161" i="66" s="1"/>
  <c r="O161" i="83" s="1"/>
  <c r="J161" i="83"/>
  <c r="N157" i="66"/>
  <c r="J157" i="83"/>
  <c r="N149" i="66"/>
  <c r="J149" i="83"/>
  <c r="N145" i="66"/>
  <c r="O145" i="66" s="1"/>
  <c r="J145" i="83"/>
  <c r="N141" i="66"/>
  <c r="O141" i="66" s="1"/>
  <c r="J141" i="83"/>
  <c r="N137" i="66"/>
  <c r="O137" i="66" s="1"/>
  <c r="O137" i="83" s="1"/>
  <c r="J137" i="83"/>
  <c r="N133" i="66"/>
  <c r="J133" i="83"/>
  <c r="N125" i="66"/>
  <c r="J125" i="83"/>
  <c r="N121" i="66"/>
  <c r="J121" i="83"/>
  <c r="N117" i="66"/>
  <c r="O117" i="66" s="1"/>
  <c r="J117" i="83"/>
  <c r="N113" i="66"/>
  <c r="O113" i="66" s="1"/>
  <c r="J113" i="83"/>
  <c r="N109" i="66"/>
  <c r="J109" i="83"/>
  <c r="N101" i="66"/>
  <c r="J101" i="83"/>
  <c r="N97" i="66"/>
  <c r="O97" i="66" s="1"/>
  <c r="J97" i="83"/>
  <c r="N93" i="66"/>
  <c r="O93" i="66" s="1"/>
  <c r="O93" i="83" s="1"/>
  <c r="J93" i="83"/>
  <c r="N89" i="66"/>
  <c r="O89" i="66" s="1"/>
  <c r="J89" i="83"/>
  <c r="N79" i="66"/>
  <c r="J79" i="83"/>
  <c r="N67" i="66"/>
  <c r="N51" i="66"/>
  <c r="J51" i="83"/>
  <c r="N35" i="66"/>
  <c r="J35" i="83"/>
  <c r="N19" i="66"/>
  <c r="O19" i="66" s="1"/>
  <c r="J19" i="83"/>
  <c r="N3" i="66"/>
  <c r="J3" i="83"/>
  <c r="N9" i="66"/>
  <c r="J9" i="83"/>
  <c r="N55" i="66"/>
  <c r="J55" i="83"/>
  <c r="N23" i="66"/>
  <c r="J23" i="83"/>
  <c r="H163" i="66"/>
  <c r="G163" i="83"/>
  <c r="H151" i="66"/>
  <c r="G151" i="83"/>
  <c r="H139" i="66"/>
  <c r="G139" i="83"/>
  <c r="H91" i="66"/>
  <c r="G91" i="83"/>
  <c r="H72" i="66"/>
  <c r="H24" i="66"/>
  <c r="N25" i="66"/>
  <c r="J25" i="83"/>
  <c r="H85" i="66"/>
  <c r="N71" i="66"/>
  <c r="J71" i="83"/>
  <c r="N39" i="66"/>
  <c r="J39" i="83"/>
  <c r="H31" i="66"/>
  <c r="G31" i="83"/>
  <c r="J7" i="83"/>
  <c r="O78" i="66"/>
  <c r="O78" i="83" s="1"/>
  <c r="N78" i="83"/>
  <c r="H66" i="66"/>
  <c r="G66" i="83"/>
  <c r="H18" i="66"/>
  <c r="G18" i="83"/>
  <c r="H157" i="66"/>
  <c r="H157" i="83" s="1"/>
  <c r="G157" i="83"/>
  <c r="H145" i="66"/>
  <c r="H145" i="83" s="1"/>
  <c r="G145" i="83"/>
  <c r="H133" i="66"/>
  <c r="G133" i="83"/>
  <c r="H121" i="66"/>
  <c r="G121" i="83"/>
  <c r="H109" i="66"/>
  <c r="H109" i="83" s="1"/>
  <c r="G109" i="83"/>
  <c r="H97" i="66"/>
  <c r="G97" i="83"/>
  <c r="N83" i="66"/>
  <c r="O83" i="66" s="1"/>
  <c r="O83" i="83" s="1"/>
  <c r="J83" i="83"/>
  <c r="H79" i="66"/>
  <c r="H79" i="83" s="1"/>
  <c r="G79" i="83"/>
  <c r="H48" i="66"/>
  <c r="N66" i="83"/>
  <c r="O32" i="66"/>
  <c r="N41" i="66"/>
  <c r="J41" i="83"/>
  <c r="H103" i="66"/>
  <c r="O64" i="66"/>
  <c r="N49" i="66"/>
  <c r="J49" i="83"/>
  <c r="J17" i="83"/>
  <c r="N81" i="66"/>
  <c r="J81" i="83"/>
  <c r="H60" i="66"/>
  <c r="N15" i="66"/>
  <c r="O15" i="66" s="1"/>
  <c r="J15" i="83"/>
  <c r="H7" i="66"/>
  <c r="G7" i="83"/>
  <c r="N77" i="66"/>
  <c r="J77" i="83"/>
  <c r="N61" i="66"/>
  <c r="J61" i="83"/>
  <c r="N45" i="66"/>
  <c r="O45" i="66" s="1"/>
  <c r="O45" i="83" s="1"/>
  <c r="J45" i="83"/>
  <c r="N29" i="66"/>
  <c r="J29" i="83"/>
  <c r="N13" i="66"/>
  <c r="N13" i="83" s="1"/>
  <c r="J13" i="83"/>
  <c r="N163" i="66"/>
  <c r="J163" i="83"/>
  <c r="N159" i="66"/>
  <c r="J159" i="83"/>
  <c r="N155" i="66"/>
  <c r="J155" i="83"/>
  <c r="N151" i="66"/>
  <c r="J151" i="83"/>
  <c r="N147" i="66"/>
  <c r="J147" i="83"/>
  <c r="N139" i="66"/>
  <c r="J139" i="83"/>
  <c r="N135" i="66"/>
  <c r="J135" i="83"/>
  <c r="N131" i="66"/>
  <c r="J131" i="83"/>
  <c r="N127" i="66"/>
  <c r="J127" i="83"/>
  <c r="N123" i="66"/>
  <c r="N123" i="83" s="1"/>
  <c r="J123" i="83"/>
  <c r="N115" i="66"/>
  <c r="J115" i="83"/>
  <c r="N111" i="66"/>
  <c r="O111" i="66" s="1"/>
  <c r="J111" i="83"/>
  <c r="N107" i="66"/>
  <c r="J107" i="83"/>
  <c r="N103" i="66"/>
  <c r="J103" i="83"/>
  <c r="N99" i="66"/>
  <c r="J99" i="83"/>
  <c r="N91" i="66"/>
  <c r="N91" i="83" s="1"/>
  <c r="J91" i="83"/>
  <c r="N87" i="66"/>
  <c r="J87" i="83"/>
  <c r="N75" i="66"/>
  <c r="J75" i="83"/>
  <c r="N59" i="66"/>
  <c r="J59" i="83"/>
  <c r="N43" i="66"/>
  <c r="J43" i="83"/>
  <c r="N27" i="66"/>
  <c r="N27" i="83" s="1"/>
  <c r="J27" i="83"/>
  <c r="N11" i="66"/>
  <c r="J11" i="83"/>
  <c r="O56" i="66"/>
  <c r="O74" i="66"/>
  <c r="O74" i="83"/>
  <c r="N74" i="83"/>
  <c r="O10" i="66"/>
  <c r="N10" i="83"/>
  <c r="O124" i="66"/>
  <c r="N124" i="83"/>
  <c r="O76" i="66"/>
  <c r="N58" i="83"/>
  <c r="N26" i="83"/>
  <c r="H146" i="83"/>
  <c r="H115" i="83"/>
  <c r="H139" i="83"/>
  <c r="H158" i="83"/>
  <c r="H85" i="83"/>
  <c r="H151" i="83"/>
  <c r="H43" i="83"/>
  <c r="H31" i="83"/>
  <c r="H114" i="83"/>
  <c r="O142" i="66"/>
  <c r="H7" i="83"/>
  <c r="N86" i="83"/>
  <c r="O38" i="66"/>
  <c r="O38" i="83" s="1"/>
  <c r="N38" i="83"/>
  <c r="O104" i="66"/>
  <c r="O92" i="66"/>
  <c r="O92" i="83" s="1"/>
  <c r="O114" i="66"/>
  <c r="N114" i="83"/>
  <c r="O14" i="66"/>
  <c r="O14" i="83"/>
  <c r="N14" i="83"/>
  <c r="O132" i="66"/>
  <c r="O138" i="66"/>
  <c r="O138" i="83" s="1"/>
  <c r="N138" i="83"/>
  <c r="O90" i="66"/>
  <c r="O90" i="83" s="1"/>
  <c r="O22" i="66"/>
  <c r="N22" i="83"/>
  <c r="O164" i="66"/>
  <c r="O130" i="66"/>
  <c r="O146" i="66"/>
  <c r="O98" i="66"/>
  <c r="O162" i="66"/>
  <c r="O162" i="83" s="1"/>
  <c r="O41" i="66"/>
  <c r="O41" i="83" s="1"/>
  <c r="O71" i="66"/>
  <c r="N71" i="83"/>
  <c r="O25" i="66"/>
  <c r="O25" i="83" s="1"/>
  <c r="N25" i="83"/>
  <c r="O55" i="66"/>
  <c r="N55" i="83"/>
  <c r="O3" i="66"/>
  <c r="O3" i="83"/>
  <c r="O35" i="66"/>
  <c r="O35" i="83" s="1"/>
  <c r="N35" i="83"/>
  <c r="O67" i="66"/>
  <c r="O67" i="83"/>
  <c r="N67" i="83"/>
  <c r="O121" i="66"/>
  <c r="O121" i="83" s="1"/>
  <c r="O5" i="66"/>
  <c r="O5" i="83" s="1"/>
  <c r="O69" i="66"/>
  <c r="O69" i="83" s="1"/>
  <c r="O31" i="66"/>
  <c r="O31" i="83"/>
  <c r="N31" i="83"/>
  <c r="O33" i="66"/>
  <c r="O33" i="83" s="1"/>
  <c r="O11" i="66"/>
  <c r="N11" i="83"/>
  <c r="O75" i="66"/>
  <c r="O75" i="83" s="1"/>
  <c r="O127" i="66"/>
  <c r="O151" i="66"/>
  <c r="O151" i="83" s="1"/>
  <c r="O29" i="66"/>
  <c r="O29" i="83" s="1"/>
  <c r="O61" i="66"/>
  <c r="N61" i="83"/>
  <c r="O27" i="66"/>
  <c r="O59" i="66"/>
  <c r="O99" i="66"/>
  <c r="N99" i="83"/>
  <c r="O107" i="66"/>
  <c r="N107" i="83"/>
  <c r="O115" i="66"/>
  <c r="N115" i="83"/>
  <c r="O123" i="66"/>
  <c r="O131" i="66"/>
  <c r="N131" i="83"/>
  <c r="O139" i="66"/>
  <c r="O147" i="66"/>
  <c r="O155" i="66"/>
  <c r="O155" i="83" s="1"/>
  <c r="N155" i="83"/>
  <c r="O163" i="66"/>
  <c r="O163" i="83" s="1"/>
  <c r="O77" i="66"/>
  <c r="O81" i="66"/>
  <c r="O49" i="66"/>
  <c r="O49" i="83" s="1"/>
  <c r="N49" i="83"/>
  <c r="O43" i="66"/>
  <c r="O87" i="66"/>
  <c r="O87" i="83" s="1"/>
  <c r="O103" i="66"/>
  <c r="O103" i="83" s="1"/>
  <c r="O135" i="66"/>
  <c r="O135" i="83"/>
  <c r="N135" i="83"/>
  <c r="O159" i="66"/>
  <c r="O159" i="83"/>
  <c r="O39" i="66"/>
  <c r="O23" i="66"/>
  <c r="O23" i="83" s="1"/>
  <c r="N23" i="83"/>
  <c r="O9" i="66"/>
  <c r="O9" i="83" s="1"/>
  <c r="N9" i="83"/>
  <c r="O51" i="66"/>
  <c r="O51" i="83" s="1"/>
  <c r="O79" i="66"/>
  <c r="N79" i="83"/>
  <c r="O101" i="66"/>
  <c r="O109" i="66"/>
  <c r="O125" i="66"/>
  <c r="O133" i="66"/>
  <c r="O149" i="66"/>
  <c r="N149" i="83"/>
  <c r="O157" i="66"/>
  <c r="O21" i="66"/>
  <c r="O21" i="83" s="1"/>
  <c r="N21" i="83"/>
  <c r="O53" i="66"/>
  <c r="O65" i="66"/>
  <c r="O73" i="66"/>
  <c r="O73" i="83" s="1"/>
  <c r="I336" i="83"/>
  <c r="I333" i="83"/>
  <c r="I332" i="83"/>
  <c r="I331" i="83"/>
  <c r="I330" i="83"/>
  <c r="I329" i="83"/>
  <c r="I327" i="83"/>
  <c r="I326" i="83"/>
  <c r="I324" i="83"/>
  <c r="I323" i="83"/>
  <c r="I322" i="83"/>
  <c r="I319" i="83"/>
  <c r="I318" i="83"/>
  <c r="I317" i="83"/>
  <c r="I316" i="83"/>
  <c r="I315" i="83"/>
  <c r="I313" i="83"/>
  <c r="I312" i="83"/>
  <c r="I310" i="83"/>
  <c r="I309" i="83"/>
  <c r="I308" i="83"/>
  <c r="I307" i="83"/>
  <c r="I304" i="83"/>
  <c r="I303" i="83"/>
  <c r="I300" i="83"/>
  <c r="I299" i="83"/>
  <c r="I295" i="83"/>
  <c r="I294" i="83"/>
  <c r="I293" i="83"/>
  <c r="I292" i="83"/>
  <c r="I291" i="83"/>
  <c r="I289" i="83"/>
  <c r="I288" i="83"/>
  <c r="I287" i="83"/>
  <c r="I286" i="83"/>
  <c r="I285" i="83"/>
  <c r="I284" i="83"/>
  <c r="I283" i="83"/>
  <c r="I280" i="83"/>
  <c r="I279" i="83"/>
  <c r="I277" i="83"/>
  <c r="I276" i="83"/>
  <c r="I273" i="83"/>
  <c r="I272" i="83"/>
  <c r="I271" i="83"/>
  <c r="I270" i="83"/>
  <c r="I268" i="83"/>
  <c r="I266" i="83"/>
  <c r="I264" i="83"/>
  <c r="I263" i="83"/>
  <c r="I260" i="83"/>
  <c r="I259" i="83"/>
  <c r="I257" i="83"/>
  <c r="I255" i="83"/>
  <c r="I254" i="83"/>
  <c r="I252" i="83"/>
  <c r="I251" i="83"/>
  <c r="I250" i="83"/>
  <c r="I249" i="83"/>
  <c r="I248" i="83"/>
  <c r="I246" i="83"/>
  <c r="I245" i="83"/>
  <c r="I244" i="83"/>
  <c r="I243" i="83"/>
  <c r="I242" i="83"/>
  <c r="I240" i="83"/>
  <c r="I239" i="83"/>
  <c r="I238" i="83"/>
  <c r="I237" i="83"/>
  <c r="I236" i="83"/>
  <c r="I235" i="83"/>
  <c r="I234" i="83"/>
  <c r="I233" i="83"/>
  <c r="I232" i="83"/>
  <c r="I228" i="83"/>
  <c r="I227" i="83"/>
  <c r="I226" i="83"/>
  <c r="I221" i="83"/>
  <c r="I218" i="83"/>
  <c r="I217" i="83"/>
  <c r="I216" i="83"/>
  <c r="I215" i="83"/>
  <c r="I214" i="83"/>
  <c r="I213" i="83"/>
  <c r="I211" i="83"/>
  <c r="I210" i="83"/>
  <c r="I206" i="83"/>
  <c r="I204" i="83"/>
  <c r="I203" i="83"/>
  <c r="I202" i="83"/>
  <c r="I199" i="83"/>
  <c r="I194" i="83"/>
  <c r="I193" i="83"/>
  <c r="I192" i="83"/>
  <c r="I191" i="83"/>
  <c r="I190" i="83"/>
  <c r="I189" i="83"/>
  <c r="I188" i="83"/>
  <c r="I187" i="83"/>
  <c r="I186" i="83"/>
  <c r="I185" i="83"/>
  <c r="I184" i="83"/>
  <c r="I182" i="83"/>
  <c r="I181" i="83"/>
  <c r="I180" i="83"/>
  <c r="I179" i="83"/>
  <c r="I177" i="83"/>
  <c r="I176" i="83"/>
  <c r="I173" i="83"/>
  <c r="I172" i="83"/>
  <c r="I171" i="83"/>
  <c r="I169" i="83"/>
  <c r="I168" i="83"/>
  <c r="I167" i="83"/>
  <c r="I166" i="83"/>
  <c r="I165" i="83"/>
  <c r="I164" i="83"/>
  <c r="I163" i="83"/>
  <c r="I161" i="83"/>
  <c r="I160" i="83"/>
  <c r="I159" i="83"/>
  <c r="I158" i="83"/>
  <c r="I155" i="83"/>
  <c r="I154" i="83"/>
  <c r="I151" i="83"/>
  <c r="I150" i="83"/>
  <c r="I149" i="83"/>
  <c r="I148" i="83"/>
  <c r="I147" i="83"/>
  <c r="I144" i="83"/>
  <c r="I143" i="83"/>
  <c r="I141" i="83"/>
  <c r="I140" i="83"/>
  <c r="I139" i="83"/>
  <c r="I137" i="83"/>
  <c r="I136" i="83"/>
  <c r="I131" i="83"/>
  <c r="I130" i="83"/>
  <c r="I127" i="83"/>
  <c r="I126" i="83"/>
  <c r="I125" i="83"/>
  <c r="I123" i="83"/>
  <c r="I122" i="83"/>
  <c r="I121" i="83"/>
  <c r="I120" i="83"/>
  <c r="I116" i="83"/>
  <c r="I115" i="83"/>
  <c r="I113" i="83"/>
  <c r="I112" i="83"/>
  <c r="I111" i="83"/>
  <c r="I110" i="83"/>
  <c r="I109" i="83"/>
  <c r="I108" i="83"/>
  <c r="I107" i="83"/>
  <c r="I105" i="83"/>
  <c r="I104" i="83"/>
  <c r="I103" i="83"/>
  <c r="I101" i="83"/>
  <c r="I100" i="83"/>
  <c r="I98" i="83"/>
  <c r="I97" i="83"/>
  <c r="I96" i="83"/>
  <c r="I95" i="83"/>
  <c r="I94" i="83"/>
  <c r="I93" i="83"/>
  <c r="I92" i="83"/>
  <c r="I91" i="83"/>
  <c r="I90" i="83"/>
  <c r="I89" i="83"/>
  <c r="I88" i="83"/>
  <c r="I87" i="83"/>
  <c r="I85" i="83"/>
  <c r="I81" i="83"/>
  <c r="I80" i="83"/>
  <c r="I79" i="83"/>
  <c r="I78" i="83"/>
  <c r="I77" i="83"/>
  <c r="I76" i="83"/>
  <c r="I75" i="83"/>
  <c r="I68" i="83"/>
  <c r="I66" i="83"/>
  <c r="I65" i="83"/>
  <c r="I64" i="83"/>
  <c r="I62" i="83"/>
  <c r="I61" i="83"/>
  <c r="I59" i="83"/>
  <c r="I58" i="83"/>
  <c r="I56" i="83"/>
  <c r="I55" i="83"/>
  <c r="I54" i="83"/>
  <c r="I53" i="83"/>
  <c r="I51" i="83"/>
  <c r="I50" i="83"/>
  <c r="I49" i="83"/>
  <c r="I48" i="83"/>
  <c r="I47" i="83"/>
  <c r="I45" i="83"/>
  <c r="I44" i="83"/>
  <c r="I41" i="83"/>
  <c r="I40" i="83"/>
  <c r="I39" i="83"/>
  <c r="I36" i="83"/>
  <c r="I35" i="83"/>
  <c r="I34" i="83"/>
  <c r="I33" i="83"/>
  <c r="I31" i="83"/>
  <c r="I29" i="83"/>
  <c r="I27" i="83"/>
  <c r="I26" i="83"/>
  <c r="I25" i="83"/>
  <c r="I24" i="83"/>
  <c r="I23" i="83"/>
  <c r="I22" i="83"/>
  <c r="I20" i="83"/>
  <c r="I19" i="83"/>
  <c r="I18" i="83"/>
  <c r="I17" i="83"/>
  <c r="I16" i="83"/>
  <c r="I15" i="83"/>
  <c r="I13" i="83"/>
  <c r="I12" i="83"/>
  <c r="I10" i="83"/>
  <c r="I9" i="83"/>
  <c r="I8" i="83"/>
  <c r="I5" i="83"/>
  <c r="I4" i="83"/>
  <c r="I3" i="83"/>
  <c r="I2" i="83"/>
  <c r="I337" i="83"/>
  <c r="I256" i="83"/>
  <c r="AT157" i="83" l="1"/>
  <c r="AX190" i="83"/>
  <c r="AX337" i="83"/>
  <c r="AT214" i="83"/>
  <c r="AX217" i="83"/>
  <c r="AX223" i="83"/>
  <c r="AX288" i="83"/>
  <c r="AX142" i="83"/>
  <c r="AT36" i="83"/>
  <c r="AT116" i="83"/>
  <c r="AX344" i="83"/>
  <c r="AT230" i="83"/>
  <c r="AX233" i="83"/>
  <c r="AX246" i="83"/>
  <c r="AX249" i="83"/>
  <c r="AT250" i="83"/>
  <c r="O42" i="83"/>
  <c r="Z158" i="83"/>
  <c r="AT179" i="83"/>
  <c r="AX187" i="83"/>
  <c r="AT334" i="83"/>
  <c r="AT151" i="83"/>
  <c r="AX304" i="83"/>
  <c r="AH105" i="83"/>
  <c r="AP193" i="83"/>
  <c r="AL80" i="83"/>
  <c r="AL104" i="83"/>
  <c r="O60" i="83"/>
  <c r="AP44" i="83"/>
  <c r="AL60" i="83"/>
  <c r="O43" i="83"/>
  <c r="AX236" i="83"/>
  <c r="AT237" i="83"/>
  <c r="AP205" i="83"/>
  <c r="N43" i="83"/>
  <c r="AH26" i="83"/>
  <c r="AL370" i="83"/>
  <c r="S373" i="83"/>
  <c r="H351" i="83"/>
  <c r="T369" i="83"/>
  <c r="T368" i="83"/>
  <c r="S358" i="83"/>
  <c r="S346" i="83"/>
  <c r="T308" i="83"/>
  <c r="T320" i="83"/>
  <c r="T371" i="83"/>
  <c r="AT346" i="83"/>
  <c r="AX348" i="83"/>
  <c r="AX349" i="83"/>
  <c r="Z344" i="83"/>
  <c r="Z308" i="83"/>
  <c r="Z296" i="83"/>
  <c r="Z272" i="83"/>
  <c r="Z260" i="83"/>
  <c r="Z212" i="83"/>
  <c r="Z188" i="83"/>
  <c r="Z116" i="83"/>
  <c r="Z80" i="83"/>
  <c r="Z44" i="83"/>
  <c r="T361" i="83"/>
  <c r="T370" i="83"/>
  <c r="T360" i="83"/>
  <c r="T372" i="83"/>
  <c r="AC361" i="83"/>
  <c r="AD361" i="59"/>
  <c r="AC6" i="83"/>
  <c r="BC148" i="83"/>
  <c r="BC152" i="83"/>
  <c r="AX153" i="83"/>
  <c r="AH117" i="83"/>
  <c r="AC44" i="59"/>
  <c r="AD44" i="59" s="1"/>
  <c r="AC260" i="59"/>
  <c r="AD260" i="59" s="1"/>
  <c r="AC296" i="59"/>
  <c r="AD296" i="59" s="1"/>
  <c r="Z359" i="83"/>
  <c r="N360" i="59"/>
  <c r="S71" i="83"/>
  <c r="AC364" i="59"/>
  <c r="AD364" i="59" s="1"/>
  <c r="J372" i="83"/>
  <c r="AC210" i="83"/>
  <c r="Z236" i="83"/>
  <c r="Z176" i="83"/>
  <c r="AC198" i="83"/>
  <c r="Z32" i="83"/>
  <c r="Z140" i="83"/>
  <c r="AC212" i="59"/>
  <c r="AD212" i="59" s="1"/>
  <c r="AC272" i="59"/>
  <c r="AD272" i="59" s="1"/>
  <c r="Z56" i="83"/>
  <c r="AP172" i="83"/>
  <c r="AH186" i="83"/>
  <c r="AL227" i="83"/>
  <c r="AH260" i="83"/>
  <c r="AL257" i="83"/>
  <c r="Z332" i="83"/>
  <c r="AP106" i="83"/>
  <c r="J346" i="83"/>
  <c r="S364" i="83"/>
  <c r="C373" i="83"/>
  <c r="Z92" i="83"/>
  <c r="Z8" i="83"/>
  <c r="AX103" i="83"/>
  <c r="AX258" i="83"/>
  <c r="BC261" i="83"/>
  <c r="AT262" i="83"/>
  <c r="AH37" i="83"/>
  <c r="AL66" i="83"/>
  <c r="AP239" i="83"/>
  <c r="AP267" i="83"/>
  <c r="AL283" i="83"/>
  <c r="AC188" i="59"/>
  <c r="AD188" i="59" s="1"/>
  <c r="AH361" i="83"/>
  <c r="Z152" i="83"/>
  <c r="Z284" i="83"/>
  <c r="AL169" i="83"/>
  <c r="AP248" i="83"/>
  <c r="AH299" i="83"/>
  <c r="AP48" i="83"/>
  <c r="AC116" i="59"/>
  <c r="AD116" i="59" s="1"/>
  <c r="S370" i="83"/>
  <c r="Z224" i="83"/>
  <c r="AH51" i="83"/>
  <c r="AP73" i="83"/>
  <c r="AP85" i="83"/>
  <c r="AH111" i="83"/>
  <c r="AH183" i="83"/>
  <c r="AP10" i="83"/>
  <c r="AH192" i="83"/>
  <c r="AH121" i="83"/>
  <c r="Z200" i="83"/>
  <c r="AC80" i="59"/>
  <c r="AD80" i="59" s="1"/>
  <c r="Z373" i="83"/>
  <c r="Z164" i="83"/>
  <c r="AL27" i="83"/>
  <c r="AP88" i="83"/>
  <c r="S360" i="83"/>
  <c r="S348" i="83"/>
  <c r="AH369" i="83"/>
  <c r="AH108" i="83"/>
  <c r="AL362" i="83"/>
  <c r="AC279" i="83"/>
  <c r="AC124" i="83"/>
  <c r="AT165" i="83"/>
  <c r="AH20" i="83"/>
  <c r="S350" i="83"/>
  <c r="S326" i="83"/>
  <c r="S314" i="83"/>
  <c r="S302" i="83"/>
  <c r="S278" i="83"/>
  <c r="S266" i="83"/>
  <c r="S242" i="83"/>
  <c r="S218" i="83"/>
  <c r="S206" i="83"/>
  <c r="S182" i="83"/>
  <c r="S170" i="83"/>
  <c r="S158" i="83"/>
  <c r="S146" i="83"/>
  <c r="S134" i="83"/>
  <c r="S122" i="83"/>
  <c r="S110" i="83"/>
  <c r="S98" i="83"/>
  <c r="S74" i="83"/>
  <c r="S62" i="83"/>
  <c r="S50" i="83"/>
  <c r="S38" i="83"/>
  <c r="S26" i="83"/>
  <c r="S14" i="83"/>
  <c r="AX164" i="83"/>
  <c r="AH195" i="83"/>
  <c r="AL293" i="83"/>
  <c r="AL210" i="83"/>
  <c r="AH375" i="83"/>
  <c r="AX156" i="83"/>
  <c r="BC159" i="83"/>
  <c r="AX286" i="83"/>
  <c r="BC287" i="83"/>
  <c r="AH263" i="83"/>
  <c r="AP34" i="83"/>
  <c r="N12" i="83"/>
  <c r="N168" i="83"/>
  <c r="N180" i="83"/>
  <c r="N204" i="83"/>
  <c r="N216" i="83"/>
  <c r="N264" i="83"/>
  <c r="N288" i="83"/>
  <c r="N324" i="83"/>
  <c r="N336" i="83"/>
  <c r="BC338" i="83"/>
  <c r="AX341" i="83"/>
  <c r="S357" i="83"/>
  <c r="S321" i="83"/>
  <c r="S297" i="83"/>
  <c r="S285" i="83"/>
  <c r="AP366" i="83"/>
  <c r="AD194" i="56"/>
  <c r="AC194" i="83"/>
  <c r="AD321" i="56"/>
  <c r="AC321" i="83"/>
  <c r="AD170" i="56"/>
  <c r="AC170" i="83"/>
  <c r="AD218" i="56"/>
  <c r="AC218" i="83"/>
  <c r="AD259" i="56"/>
  <c r="AC259" i="83"/>
  <c r="AD288" i="56"/>
  <c r="AC288" i="83"/>
  <c r="AD30" i="56"/>
  <c r="AC30" i="83"/>
  <c r="AD78" i="56"/>
  <c r="AC78" i="83"/>
  <c r="AD131" i="56"/>
  <c r="AC131" i="83"/>
  <c r="AD214" i="56"/>
  <c r="AC214" i="83"/>
  <c r="AD356" i="56"/>
  <c r="AC356" i="83"/>
  <c r="AD336" i="56"/>
  <c r="AC336" i="83"/>
  <c r="AD301" i="56"/>
  <c r="AC301" i="83"/>
  <c r="AD353" i="56"/>
  <c r="AC353" i="83"/>
  <c r="AD39" i="56"/>
  <c r="AC39" i="83"/>
  <c r="AD18" i="56"/>
  <c r="AC18" i="83"/>
  <c r="AD42" i="56"/>
  <c r="AC42" i="83"/>
  <c r="AD202" i="56"/>
  <c r="AC202" i="83"/>
  <c r="AD240" i="56"/>
  <c r="AC240" i="83"/>
  <c r="AD254" i="56"/>
  <c r="AC254" i="83"/>
  <c r="AC286" i="83"/>
  <c r="AD286" i="56"/>
  <c r="Z68" i="83"/>
  <c r="AT79" i="83"/>
  <c r="Z321" i="83"/>
  <c r="AL42" i="83"/>
  <c r="AP47" i="83"/>
  <c r="AH138" i="83"/>
  <c r="G103" i="83"/>
  <c r="AC15" i="56"/>
  <c r="AC28" i="56"/>
  <c r="AC37" i="56"/>
  <c r="AD37" i="56" s="1"/>
  <c r="AC46" i="56"/>
  <c r="AD46" i="56" s="1"/>
  <c r="AC55" i="56"/>
  <c r="AD55" i="56" s="1"/>
  <c r="AC77" i="56"/>
  <c r="AD77" i="56" s="1"/>
  <c r="AC86" i="56"/>
  <c r="AD86" i="56" s="1"/>
  <c r="AC95" i="56"/>
  <c r="AD95" i="56" s="1"/>
  <c r="AC108" i="56"/>
  <c r="AD108" i="56" s="1"/>
  <c r="AC125" i="56"/>
  <c r="AD125" i="56" s="1"/>
  <c r="AC129" i="56"/>
  <c r="AD129" i="56" s="1"/>
  <c r="AC142" i="56"/>
  <c r="AD142" i="56" s="1"/>
  <c r="AC151" i="56"/>
  <c r="AD151" i="56" s="1"/>
  <c r="AC160" i="56"/>
  <c r="AC169" i="56"/>
  <c r="AD169" i="56" s="1"/>
  <c r="AC178" i="56"/>
  <c r="AD178" i="56" s="1"/>
  <c r="AC182" i="56"/>
  <c r="AC191" i="56"/>
  <c r="AD191" i="56" s="1"/>
  <c r="AC200" i="56"/>
  <c r="AD200" i="56" s="1"/>
  <c r="AC217" i="56"/>
  <c r="AD217" i="56" s="1"/>
  <c r="AC235" i="56"/>
  <c r="AC244" i="56"/>
  <c r="AD244" i="56" s="1"/>
  <c r="AC253" i="56"/>
  <c r="AD253" i="56" s="1"/>
  <c r="AC270" i="56"/>
  <c r="AD270" i="56" s="1"/>
  <c r="AC283" i="56"/>
  <c r="AD283" i="56" s="1"/>
  <c r="AC300" i="56"/>
  <c r="AD304" i="56"/>
  <c r="AC317" i="56"/>
  <c r="AD317" i="56" s="1"/>
  <c r="AC334" i="56"/>
  <c r="AD334" i="56" s="1"/>
  <c r="AL345" i="83"/>
  <c r="AX241" i="83"/>
  <c r="AX331" i="83"/>
  <c r="AL20" i="83"/>
  <c r="AH104" i="83"/>
  <c r="AP126" i="83"/>
  <c r="AC195" i="83"/>
  <c r="AL205" i="83"/>
  <c r="AP352" i="83"/>
  <c r="Z353" i="83"/>
  <c r="AX199" i="83"/>
  <c r="BC204" i="83"/>
  <c r="AX208" i="83"/>
  <c r="AT209" i="83"/>
  <c r="AX318" i="83"/>
  <c r="AT323" i="83"/>
  <c r="AL3" i="83"/>
  <c r="AP56" i="83"/>
  <c r="AH82" i="83"/>
  <c r="Z342" i="83"/>
  <c r="AP318" i="83"/>
  <c r="G54" i="83"/>
  <c r="AH275" i="83"/>
  <c r="AH338" i="83"/>
  <c r="AC201" i="83"/>
  <c r="BC178" i="83"/>
  <c r="AT188" i="83"/>
  <c r="AX306" i="83"/>
  <c r="AL305" i="83"/>
  <c r="AP347" i="83"/>
  <c r="AC338" i="83"/>
  <c r="AC146" i="83"/>
  <c r="AT174" i="83"/>
  <c r="AP280" i="83"/>
  <c r="AP345" i="83"/>
  <c r="Z360" i="83"/>
  <c r="AH365" i="83"/>
  <c r="AL372" i="83"/>
  <c r="AP170" i="83"/>
  <c r="AH209" i="83"/>
  <c r="G373" i="83"/>
  <c r="AH342" i="83"/>
  <c r="Z356" i="83"/>
  <c r="AP367" i="83"/>
  <c r="AC230" i="83"/>
  <c r="AP284" i="83"/>
  <c r="AL222" i="83"/>
  <c r="N346" i="83"/>
  <c r="S347" i="83"/>
  <c r="S335" i="83"/>
  <c r="S323" i="83"/>
  <c r="S311" i="83"/>
  <c r="S299" i="83"/>
  <c r="S287" i="83"/>
  <c r="S275" i="83"/>
  <c r="S263" i="83"/>
  <c r="S251" i="83"/>
  <c r="S239" i="83"/>
  <c r="S215" i="83"/>
  <c r="S203" i="83"/>
  <c r="S191" i="83"/>
  <c r="S179" i="83"/>
  <c r="S167" i="83"/>
  <c r="S155" i="83"/>
  <c r="S143" i="83"/>
  <c r="S131" i="83"/>
  <c r="S119" i="83"/>
  <c r="S107" i="83"/>
  <c r="S95" i="83"/>
  <c r="S83" i="83"/>
  <c r="S59" i="83"/>
  <c r="S35" i="83"/>
  <c r="S11" i="83"/>
  <c r="G360" i="83"/>
  <c r="G204" i="83"/>
  <c r="G132" i="83"/>
  <c r="G60" i="83"/>
  <c r="AX243" i="83"/>
  <c r="AP236" i="83"/>
  <c r="AH296" i="83"/>
  <c r="AL346" i="83"/>
  <c r="AP335" i="83"/>
  <c r="AL288" i="83"/>
  <c r="AH330" i="83"/>
  <c r="AD167" i="79"/>
  <c r="AC167" i="83"/>
  <c r="AD188" i="79"/>
  <c r="AC188" i="83"/>
  <c r="AD48" i="79"/>
  <c r="AC48" i="83"/>
  <c r="AC153" i="83"/>
  <c r="AD153" i="79"/>
  <c r="AD282" i="79"/>
  <c r="AC282" i="83"/>
  <c r="AD337" i="79"/>
  <c r="AC337" i="83"/>
  <c r="AD38" i="79"/>
  <c r="AC38" i="83"/>
  <c r="AD81" i="79"/>
  <c r="AC81" i="83"/>
  <c r="AD148" i="79"/>
  <c r="AC148" i="83"/>
  <c r="AD225" i="79"/>
  <c r="AC225" i="83"/>
  <c r="AD246" i="79"/>
  <c r="AC246" i="83"/>
  <c r="AD27" i="79"/>
  <c r="AC27" i="83"/>
  <c r="AD76" i="79"/>
  <c r="AC76" i="83"/>
  <c r="AD350" i="79"/>
  <c r="AC350" i="83"/>
  <c r="AC93" i="83"/>
  <c r="AD93" i="79"/>
  <c r="AD238" i="79"/>
  <c r="AC238" i="83"/>
  <c r="AD320" i="79"/>
  <c r="AC320" i="83"/>
  <c r="AD285" i="79"/>
  <c r="AC285" i="83"/>
  <c r="AD75" i="79"/>
  <c r="AC75" i="83"/>
  <c r="AD298" i="79"/>
  <c r="AC298" i="83"/>
  <c r="AC324" i="83"/>
  <c r="AD324" i="79"/>
  <c r="AD79" i="79"/>
  <c r="AC79" i="83"/>
  <c r="AC190" i="83"/>
  <c r="AD190" i="79"/>
  <c r="AD274" i="79"/>
  <c r="AC274" i="83"/>
  <c r="AD284" i="79"/>
  <c r="AC284" i="83"/>
  <c r="AD312" i="79"/>
  <c r="AC312" i="83"/>
  <c r="AD136" i="79"/>
  <c r="AC136" i="83"/>
  <c r="AC302" i="83"/>
  <c r="AD302" i="79"/>
  <c r="AD184" i="79"/>
  <c r="AC184" i="83"/>
  <c r="AD266" i="79"/>
  <c r="AC266" i="83"/>
  <c r="AD307" i="79"/>
  <c r="AC307" i="83"/>
  <c r="AD226" i="79"/>
  <c r="AC226" i="83"/>
  <c r="AD322" i="79"/>
  <c r="AC322" i="83"/>
  <c r="Z320" i="83"/>
  <c r="Z123" i="83"/>
  <c r="AT35" i="83"/>
  <c r="AX41" i="83"/>
  <c r="BC181" i="83"/>
  <c r="AT185" i="83"/>
  <c r="AP311" i="83"/>
  <c r="H293" i="83"/>
  <c r="AC200" i="83"/>
  <c r="Z161" i="83"/>
  <c r="Z148" i="83"/>
  <c r="AC40" i="83"/>
  <c r="O318" i="83"/>
  <c r="Z5" i="83"/>
  <c r="AT255" i="83"/>
  <c r="Z274" i="83"/>
  <c r="AL327" i="83"/>
  <c r="AC308" i="83"/>
  <c r="AH372" i="83"/>
  <c r="AX355" i="83"/>
  <c r="AC295" i="83"/>
  <c r="AC346" i="83"/>
  <c r="H78" i="83"/>
  <c r="Z75" i="83"/>
  <c r="AC373" i="79"/>
  <c r="AD373" i="79" s="1"/>
  <c r="AT373" i="83"/>
  <c r="Z207" i="83"/>
  <c r="Z136" i="83"/>
  <c r="AL185" i="83"/>
  <c r="AC371" i="83"/>
  <c r="Z103" i="83"/>
  <c r="Z184" i="83"/>
  <c r="Z104" i="83"/>
  <c r="AC326" i="83"/>
  <c r="Z246" i="83"/>
  <c r="AT296" i="83"/>
  <c r="AP29" i="83"/>
  <c r="H243" i="83"/>
  <c r="S338" i="83"/>
  <c r="Z366" i="83"/>
  <c r="S369" i="83"/>
  <c r="AD286" i="83"/>
  <c r="Z252" i="83"/>
  <c r="AC110" i="83"/>
  <c r="AL371" i="83"/>
  <c r="AC206" i="83"/>
  <c r="AC228" i="83"/>
  <c r="AX54" i="83"/>
  <c r="AT55" i="83"/>
  <c r="AT59" i="83"/>
  <c r="AT62" i="83"/>
  <c r="AX65" i="83"/>
  <c r="AT66" i="83"/>
  <c r="Z154" i="83"/>
  <c r="AT208" i="83"/>
  <c r="AL339" i="83"/>
  <c r="I366" i="83"/>
  <c r="AC345" i="83"/>
  <c r="Z130" i="83"/>
  <c r="AL321" i="83"/>
  <c r="AP84" i="83"/>
  <c r="AL119" i="83"/>
  <c r="AC303" i="83"/>
  <c r="Z41" i="83"/>
  <c r="Z74" i="83"/>
  <c r="Z98" i="83"/>
  <c r="AX271" i="83"/>
  <c r="AX281" i="83"/>
  <c r="AT285" i="83"/>
  <c r="AH253" i="83"/>
  <c r="S254" i="83"/>
  <c r="S290" i="83"/>
  <c r="AL341" i="83"/>
  <c r="H343" i="83"/>
  <c r="AC55" i="83"/>
  <c r="Z234" i="83"/>
  <c r="AX50" i="83"/>
  <c r="AT51" i="83"/>
  <c r="Z118" i="83"/>
  <c r="AT118" i="83"/>
  <c r="AT130" i="83"/>
  <c r="AH13" i="83"/>
  <c r="AL276" i="83"/>
  <c r="AL330" i="83"/>
  <c r="AH113" i="83"/>
  <c r="H171" i="83"/>
  <c r="AC223" i="83"/>
  <c r="Z19" i="83"/>
  <c r="AT4" i="83"/>
  <c r="Z82" i="83"/>
  <c r="Z282" i="83"/>
  <c r="AH304" i="83"/>
  <c r="S230" i="83"/>
  <c r="AL367" i="83"/>
  <c r="N57" i="83"/>
  <c r="O57" i="66"/>
  <c r="O47" i="66"/>
  <c r="O47" i="83" s="1"/>
  <c r="N47" i="83"/>
  <c r="O37" i="66"/>
  <c r="O37" i="83" s="1"/>
  <c r="N37" i="83"/>
  <c r="O105" i="66"/>
  <c r="O105" i="83" s="1"/>
  <c r="N105" i="83"/>
  <c r="O126" i="66"/>
  <c r="N126" i="83"/>
  <c r="L363" i="83"/>
  <c r="N363" i="66"/>
  <c r="N45" i="83"/>
  <c r="O91" i="66"/>
  <c r="O91" i="83" s="1"/>
  <c r="N113" i="83"/>
  <c r="H18" i="83"/>
  <c r="AT24" i="83"/>
  <c r="AX110" i="83"/>
  <c r="N311" i="83"/>
  <c r="N30" i="83"/>
  <c r="J8" i="83"/>
  <c r="N136" i="83"/>
  <c r="N80" i="66"/>
  <c r="O80" i="66" s="1"/>
  <c r="N28" i="66"/>
  <c r="O28" i="66" s="1"/>
  <c r="O28" i="83" s="1"/>
  <c r="N319" i="83"/>
  <c r="N321" i="83"/>
  <c r="AX350" i="83"/>
  <c r="O13" i="66"/>
  <c r="O13" i="83" s="1"/>
  <c r="J47" i="83"/>
  <c r="N266" i="83"/>
  <c r="H42" i="83"/>
  <c r="N85" i="83"/>
  <c r="N234" i="83"/>
  <c r="N203" i="83"/>
  <c r="N215" i="83"/>
  <c r="N281" i="83"/>
  <c r="L357" i="83"/>
  <c r="N357" i="66"/>
  <c r="O357" i="66" s="1"/>
  <c r="J105" i="83"/>
  <c r="J129" i="83"/>
  <c r="J153" i="83"/>
  <c r="J37" i="83"/>
  <c r="N335" i="83"/>
  <c r="N366" i="66"/>
  <c r="O366" i="66" s="1"/>
  <c r="J366" i="83"/>
  <c r="S371" i="66"/>
  <c r="Q371" i="83"/>
  <c r="G371" i="66"/>
  <c r="H371" i="66" s="1"/>
  <c r="J371" i="66"/>
  <c r="C371" i="83"/>
  <c r="J57" i="83"/>
  <c r="N102" i="83"/>
  <c r="N287" i="83"/>
  <c r="J120" i="83"/>
  <c r="J347" i="83"/>
  <c r="N347" i="66"/>
  <c r="O347" i="66" s="1"/>
  <c r="Z343" i="83"/>
  <c r="N156" i="83"/>
  <c r="N24" i="66"/>
  <c r="O24" i="66" s="1"/>
  <c r="O24" i="83" s="1"/>
  <c r="N160" i="66"/>
  <c r="H150" i="83"/>
  <c r="N326" i="66"/>
  <c r="O326" i="66" s="1"/>
  <c r="O326" i="83" s="1"/>
  <c r="AT126" i="83"/>
  <c r="BC128" i="83"/>
  <c r="AX129" i="83"/>
  <c r="AT133" i="83"/>
  <c r="BC138" i="83"/>
  <c r="AX140" i="83"/>
  <c r="BC145" i="83"/>
  <c r="AT154" i="83"/>
  <c r="BC155" i="83"/>
  <c r="AX157" i="83"/>
  <c r="AT158" i="83"/>
  <c r="O360" i="66"/>
  <c r="N360" i="83"/>
  <c r="N148" i="83"/>
  <c r="N186" i="83"/>
  <c r="J374" i="83"/>
  <c r="N374" i="66"/>
  <c r="O374" i="66" s="1"/>
  <c r="N70" i="66"/>
  <c r="O70" i="66" s="1"/>
  <c r="O70" i="83" s="1"/>
  <c r="AT49" i="83"/>
  <c r="AX67" i="83"/>
  <c r="AT82" i="83"/>
  <c r="AH274" i="83"/>
  <c r="N276" i="83"/>
  <c r="N283" i="83"/>
  <c r="AL310" i="83"/>
  <c r="H67" i="83"/>
  <c r="O219" i="83"/>
  <c r="S69" i="83"/>
  <c r="S189" i="83"/>
  <c r="S201" i="83"/>
  <c r="Z369" i="83"/>
  <c r="Z369" i="66"/>
  <c r="AP370" i="83"/>
  <c r="C374" i="83"/>
  <c r="N374" i="83"/>
  <c r="G166" i="66"/>
  <c r="G160" i="66"/>
  <c r="G154" i="66"/>
  <c r="G148" i="66"/>
  <c r="G142" i="66"/>
  <c r="G136" i="66"/>
  <c r="G130" i="66"/>
  <c r="G124" i="66"/>
  <c r="G118" i="66"/>
  <c r="G112" i="66"/>
  <c r="G106" i="66"/>
  <c r="G100" i="66"/>
  <c r="G94" i="66"/>
  <c r="G88" i="66"/>
  <c r="G82" i="66"/>
  <c r="G76" i="66"/>
  <c r="G70" i="66"/>
  <c r="G64" i="66"/>
  <c r="G58" i="66"/>
  <c r="G52" i="66"/>
  <c r="H52" i="66" s="1"/>
  <c r="G46" i="66"/>
  <c r="G40" i="66"/>
  <c r="G34" i="66"/>
  <c r="G28" i="66"/>
  <c r="G22" i="66"/>
  <c r="G16" i="66"/>
  <c r="G10" i="66"/>
  <c r="G4" i="66"/>
  <c r="J375" i="66"/>
  <c r="N97" i="83"/>
  <c r="N109" i="83"/>
  <c r="N121" i="83"/>
  <c r="N145" i="83"/>
  <c r="N157" i="83"/>
  <c r="N169" i="83"/>
  <c r="N181" i="83"/>
  <c r="N229" i="83"/>
  <c r="N255" i="83"/>
  <c r="N262" i="83"/>
  <c r="N269" i="83"/>
  <c r="N278" i="83"/>
  <c r="O64" i="83"/>
  <c r="O197" i="83"/>
  <c r="S105" i="83"/>
  <c r="S117" i="83"/>
  <c r="Z371" i="83"/>
  <c r="S372" i="66"/>
  <c r="N3" i="83"/>
  <c r="N15" i="83"/>
  <c r="N39" i="83"/>
  <c r="N51" i="83"/>
  <c r="AP59" i="83"/>
  <c r="AH61" i="83"/>
  <c r="N63" i="83"/>
  <c r="N75" i="83"/>
  <c r="N87" i="83"/>
  <c r="N104" i="83"/>
  <c r="AP160" i="83"/>
  <c r="AH162" i="83"/>
  <c r="AL191" i="83"/>
  <c r="N200" i="83"/>
  <c r="AL239" i="83"/>
  <c r="N243" i="83"/>
  <c r="AH248" i="83"/>
  <c r="N250" i="83"/>
  <c r="N285" i="83"/>
  <c r="N292" i="83"/>
  <c r="N304" i="83"/>
  <c r="AH314" i="83"/>
  <c r="N316" i="83"/>
  <c r="AL333" i="83"/>
  <c r="AL309" i="83"/>
  <c r="AL354" i="83"/>
  <c r="Z367" i="83"/>
  <c r="G165" i="66"/>
  <c r="G159" i="66"/>
  <c r="G153" i="66"/>
  <c r="G147" i="66"/>
  <c r="G141" i="66"/>
  <c r="G135" i="66"/>
  <c r="G129" i="66"/>
  <c r="G123" i="66"/>
  <c r="G117" i="66"/>
  <c r="G111" i="66"/>
  <c r="G105" i="66"/>
  <c r="G99" i="66"/>
  <c r="H99" i="66" s="1"/>
  <c r="G93" i="66"/>
  <c r="G87" i="66"/>
  <c r="G81" i="66"/>
  <c r="G75" i="66"/>
  <c r="G69" i="66"/>
  <c r="G63" i="66"/>
  <c r="G57" i="66"/>
  <c r="H57" i="66" s="1"/>
  <c r="G51" i="66"/>
  <c r="H51" i="66" s="1"/>
  <c r="G45" i="66"/>
  <c r="G39" i="66"/>
  <c r="G33" i="66"/>
  <c r="G27" i="66"/>
  <c r="G21" i="66"/>
  <c r="G15" i="66"/>
  <c r="H15" i="66" s="1"/>
  <c r="G9" i="66"/>
  <c r="G3" i="66"/>
  <c r="N82" i="83"/>
  <c r="N231" i="83"/>
  <c r="AP253" i="83"/>
  <c r="N257" i="83"/>
  <c r="N273" i="83"/>
  <c r="AP288" i="83"/>
  <c r="Z63" i="83"/>
  <c r="O204" i="83"/>
  <c r="N340" i="66"/>
  <c r="O346" i="83"/>
  <c r="AH347" i="83"/>
  <c r="J354" i="83"/>
  <c r="I372" i="83"/>
  <c r="AL373" i="83"/>
  <c r="Z374" i="83"/>
  <c r="J376" i="83"/>
  <c r="N376" i="66"/>
  <c r="AT283" i="83"/>
  <c r="BC284" i="83"/>
  <c r="N5" i="83"/>
  <c r="N29" i="83"/>
  <c r="N41" i="83"/>
  <c r="N53" i="83"/>
  <c r="AL56" i="83"/>
  <c r="N89" i="83"/>
  <c r="N94" i="83"/>
  <c r="N106" i="83"/>
  <c r="N118" i="83"/>
  <c r="N130" i="83"/>
  <c r="N142" i="83"/>
  <c r="AL145" i="83"/>
  <c r="AL157" i="83"/>
  <c r="N166" i="83"/>
  <c r="N178" i="83"/>
  <c r="N190" i="83"/>
  <c r="N202" i="83"/>
  <c r="N214" i="83"/>
  <c r="AP222" i="83"/>
  <c r="N226" i="83"/>
  <c r="N238" i="83"/>
  <c r="N252" i="83"/>
  <c r="AP283" i="83"/>
  <c r="AH297" i="83"/>
  <c r="N318" i="83"/>
  <c r="O11" i="83"/>
  <c r="H66" i="83"/>
  <c r="G131" i="83"/>
  <c r="Z368" i="83"/>
  <c r="N372" i="66"/>
  <c r="O372" i="66" s="1"/>
  <c r="G140" i="66"/>
  <c r="G134" i="66"/>
  <c r="G128" i="66"/>
  <c r="G122" i="66"/>
  <c r="G116" i="66"/>
  <c r="G110" i="66"/>
  <c r="G104" i="66"/>
  <c r="G98" i="66"/>
  <c r="H98" i="66" s="1"/>
  <c r="G92" i="66"/>
  <c r="G86" i="66"/>
  <c r="G80" i="66"/>
  <c r="G74" i="66"/>
  <c r="G68" i="66"/>
  <c r="G62" i="66"/>
  <c r="G56" i="66"/>
  <c r="G50" i="66"/>
  <c r="H50" i="66" s="1"/>
  <c r="G44" i="66"/>
  <c r="G38" i="66"/>
  <c r="G32" i="66"/>
  <c r="G26" i="66"/>
  <c r="G20" i="66"/>
  <c r="G14" i="66"/>
  <c r="G8" i="66"/>
  <c r="G2" i="66"/>
  <c r="N36" i="83"/>
  <c r="AL51" i="83"/>
  <c r="N60" i="83"/>
  <c r="N72" i="83"/>
  <c r="AH99" i="83"/>
  <c r="N101" i="83"/>
  <c r="AP109" i="83"/>
  <c r="N125" i="83"/>
  <c r="N137" i="83"/>
  <c r="AL140" i="83"/>
  <c r="AL152" i="83"/>
  <c r="N161" i="83"/>
  <c r="AH171" i="83"/>
  <c r="N173" i="83"/>
  <c r="N185" i="83"/>
  <c r="N259" i="83"/>
  <c r="G52" i="83"/>
  <c r="N108" i="83"/>
  <c r="N192" i="83"/>
  <c r="N228" i="83"/>
  <c r="N240" i="83"/>
  <c r="AH252" i="83"/>
  <c r="AP323" i="83"/>
  <c r="O52" i="83"/>
  <c r="O15" i="83"/>
  <c r="O27" i="83"/>
  <c r="AP340" i="83"/>
  <c r="N357" i="83"/>
  <c r="H336" i="83"/>
  <c r="H276" i="83"/>
  <c r="H252" i="83"/>
  <c r="H240" i="83"/>
  <c r="H216" i="83"/>
  <c r="H180" i="83"/>
  <c r="H168" i="83"/>
  <c r="H156" i="83"/>
  <c r="H108" i="83"/>
  <c r="H84" i="83"/>
  <c r="I370" i="83"/>
  <c r="S372" i="83"/>
  <c r="BC264" i="83"/>
  <c r="AX268" i="83"/>
  <c r="N103" i="83"/>
  <c r="N127" i="83"/>
  <c r="N139" i="83"/>
  <c r="N151" i="83"/>
  <c r="N163" i="83"/>
  <c r="N175" i="83"/>
  <c r="N187" i="83"/>
  <c r="N199" i="83"/>
  <c r="N211" i="83"/>
  <c r="N223" i="83"/>
  <c r="N303" i="83"/>
  <c r="N322" i="83"/>
  <c r="H91" i="83"/>
  <c r="S345" i="83"/>
  <c r="AL349" i="83"/>
  <c r="AT354" i="83"/>
  <c r="I367" i="83"/>
  <c r="Z372" i="83"/>
  <c r="N81" i="83"/>
  <c r="N98" i="83"/>
  <c r="N110" i="83"/>
  <c r="N122" i="83"/>
  <c r="N134" i="83"/>
  <c r="N146" i="83"/>
  <c r="N158" i="83"/>
  <c r="N170" i="83"/>
  <c r="N182" i="83"/>
  <c r="N263" i="83"/>
  <c r="O61" i="83"/>
  <c r="O223" i="83"/>
  <c r="AH344" i="83"/>
  <c r="J344" i="83"/>
  <c r="AP344" i="83"/>
  <c r="N4" i="83"/>
  <c r="N16" i="83"/>
  <c r="N40" i="83"/>
  <c r="N76" i="83"/>
  <c r="O58" i="83"/>
  <c r="O65" i="83"/>
  <c r="AH339" i="83"/>
  <c r="I369" i="83"/>
  <c r="AX189" i="83"/>
  <c r="N232" i="83"/>
  <c r="N246" i="83"/>
  <c r="N293" i="83"/>
  <c r="N312" i="83"/>
  <c r="AP30" i="83"/>
  <c r="AH74" i="83"/>
  <c r="O76" i="83"/>
  <c r="S273" i="83"/>
  <c r="AH364" i="83"/>
  <c r="AL365" i="83"/>
  <c r="H373" i="66"/>
  <c r="G374" i="83"/>
  <c r="G167" i="66"/>
  <c r="G161" i="66"/>
  <c r="G155" i="66"/>
  <c r="G149" i="66"/>
  <c r="G143" i="66"/>
  <c r="G137" i="66"/>
  <c r="G131" i="66"/>
  <c r="H131" i="66" s="1"/>
  <c r="G125" i="66"/>
  <c r="G119" i="66"/>
  <c r="G113" i="66"/>
  <c r="G107" i="66"/>
  <c r="G101" i="66"/>
  <c r="G95" i="66"/>
  <c r="G89" i="66"/>
  <c r="G83" i="66"/>
  <c r="G77" i="66"/>
  <c r="G71" i="66"/>
  <c r="G65" i="66"/>
  <c r="G59" i="66"/>
  <c r="G53" i="66"/>
  <c r="H53" i="66" s="1"/>
  <c r="G47" i="66"/>
  <c r="G41" i="66"/>
  <c r="G35" i="66"/>
  <c r="G29" i="66"/>
  <c r="G23" i="66"/>
  <c r="G17" i="66"/>
  <c r="H17" i="66" s="1"/>
  <c r="G11" i="66"/>
  <c r="G5" i="66"/>
  <c r="AC165" i="83"/>
  <c r="G120" i="83"/>
  <c r="G144" i="83"/>
  <c r="AC244" i="83"/>
  <c r="N314" i="83"/>
  <c r="AX20" i="83"/>
  <c r="AT21" i="83"/>
  <c r="AX23" i="83"/>
  <c r="Z35" i="83"/>
  <c r="AT245" i="83"/>
  <c r="AT247" i="83"/>
  <c r="AX250" i="83"/>
  <c r="AT330" i="83"/>
  <c r="G336" i="83"/>
  <c r="AP309" i="83"/>
  <c r="AC64" i="73"/>
  <c r="AD64" i="73" s="1"/>
  <c r="G348" i="83"/>
  <c r="H361" i="73"/>
  <c r="H361" i="83" s="1"/>
  <c r="G361" i="83"/>
  <c r="G349" i="83"/>
  <c r="H349" i="73"/>
  <c r="H363" i="73"/>
  <c r="H363" i="83" s="1"/>
  <c r="G48" i="83"/>
  <c r="H360" i="73"/>
  <c r="H360" i="83" s="1"/>
  <c r="BC353" i="83"/>
  <c r="N132" i="83"/>
  <c r="AC189" i="83"/>
  <c r="O235" i="83"/>
  <c r="AX2" i="83"/>
  <c r="AT11" i="83"/>
  <c r="AX136" i="83"/>
  <c r="AT137" i="83"/>
  <c r="AT141" i="83"/>
  <c r="BC142" i="83"/>
  <c r="AX143" i="83"/>
  <c r="AT144" i="83"/>
  <c r="AX192" i="83"/>
  <c r="AT202" i="83"/>
  <c r="AT205" i="83"/>
  <c r="AT211" i="83"/>
  <c r="BC215" i="83"/>
  <c r="BC222" i="83"/>
  <c r="AX239" i="83"/>
  <c r="AT240" i="83"/>
  <c r="AX242" i="83"/>
  <c r="BC259" i="83"/>
  <c r="AT260" i="83"/>
  <c r="AX261" i="83"/>
  <c r="AX263" i="83"/>
  <c r="AT265" i="83"/>
  <c r="AT267" i="83"/>
  <c r="G276" i="83"/>
  <c r="AT276" i="83"/>
  <c r="BC282" i="83"/>
  <c r="AX291" i="83"/>
  <c r="AT294" i="83"/>
  <c r="AT298" i="83"/>
  <c r="AT307" i="83"/>
  <c r="AT321" i="83"/>
  <c r="AX336" i="83"/>
  <c r="AT337" i="83"/>
  <c r="O39" i="83"/>
  <c r="H325" i="83"/>
  <c r="AX48" i="83"/>
  <c r="AX52" i="83"/>
  <c r="AT53" i="83"/>
  <c r="AX98" i="83"/>
  <c r="AT123" i="83"/>
  <c r="BC125" i="83"/>
  <c r="AX126" i="83"/>
  <c r="AT127" i="83"/>
  <c r="BC132" i="83"/>
  <c r="AX133" i="83"/>
  <c r="AT134" i="83"/>
  <c r="O86" i="83"/>
  <c r="O227" i="83"/>
  <c r="H144" i="83"/>
  <c r="G264" i="83"/>
  <c r="H60" i="73"/>
  <c r="S47" i="83"/>
  <c r="N62" i="83"/>
  <c r="AC249" i="83"/>
  <c r="Z23" i="83"/>
  <c r="G192" i="83"/>
  <c r="G180" i="83"/>
  <c r="AT115" i="83"/>
  <c r="G24" i="83"/>
  <c r="G228" i="83"/>
  <c r="O212" i="83"/>
  <c r="G156" i="83"/>
  <c r="AT111" i="83"/>
  <c r="G288" i="83"/>
  <c r="G312" i="83"/>
  <c r="AL369" i="83"/>
  <c r="O308" i="83"/>
  <c r="O198" i="83"/>
  <c r="G252" i="83"/>
  <c r="Z331" i="83"/>
  <c r="AT88" i="83"/>
  <c r="AT92" i="83"/>
  <c r="AX96" i="83"/>
  <c r="AT97" i="83"/>
  <c r="BC99" i="83"/>
  <c r="AX100" i="83"/>
  <c r="AT101" i="83"/>
  <c r="AT105" i="83"/>
  <c r="AT108" i="83"/>
  <c r="AL258" i="83"/>
  <c r="AC343" i="73"/>
  <c r="AD343" i="73" s="1"/>
  <c r="H367" i="73"/>
  <c r="G367" i="83"/>
  <c r="G36" i="83"/>
  <c r="G96" i="83"/>
  <c r="O22" i="83"/>
  <c r="G72" i="83"/>
  <c r="O34" i="83"/>
  <c r="AC199" i="83"/>
  <c r="Z289" i="83"/>
  <c r="O189" i="83"/>
  <c r="O208" i="83"/>
  <c r="G324" i="83"/>
  <c r="AP208" i="83"/>
  <c r="G84" i="83"/>
  <c r="H204" i="73"/>
  <c r="H204" i="83" s="1"/>
  <c r="H164" i="83"/>
  <c r="G216" i="83"/>
  <c r="G168" i="83"/>
  <c r="Z305" i="83"/>
  <c r="O82" i="83"/>
  <c r="O191" i="83"/>
  <c r="O77" i="83"/>
  <c r="AC117" i="83"/>
  <c r="AC270" i="83"/>
  <c r="AC212" i="83"/>
  <c r="AC183" i="83"/>
  <c r="AD244" i="83"/>
  <c r="Z11" i="83"/>
  <c r="AX253" i="83"/>
  <c r="AX299" i="83"/>
  <c r="G300" i="83"/>
  <c r="AT300" i="83"/>
  <c r="BC301" i="83"/>
  <c r="AX319" i="83"/>
  <c r="N77" i="83"/>
  <c r="AH200" i="83"/>
  <c r="H347" i="83"/>
  <c r="AH318" i="83"/>
  <c r="AH78" i="83"/>
  <c r="G364" i="83"/>
  <c r="H365" i="83"/>
  <c r="AP369" i="83"/>
  <c r="AP372" i="83"/>
  <c r="S367" i="83"/>
  <c r="S355" i="83"/>
  <c r="S343" i="83"/>
  <c r="S307" i="83"/>
  <c r="S295" i="83"/>
  <c r="S283" i="83"/>
  <c r="S259" i="83"/>
  <c r="S247" i="83"/>
  <c r="S235" i="83"/>
  <c r="S223" i="83"/>
  <c r="S211" i="83"/>
  <c r="S199" i="83"/>
  <c r="S187" i="83"/>
  <c r="S175" i="83"/>
  <c r="S163" i="83"/>
  <c r="S151" i="83"/>
  <c r="S115" i="83"/>
  <c r="S103" i="83"/>
  <c r="S91" i="83"/>
  <c r="S55" i="83"/>
  <c r="S43" i="83"/>
  <c r="S31" i="83"/>
  <c r="S19" i="83"/>
  <c r="G375" i="83"/>
  <c r="Z375" i="83"/>
  <c r="AH24" i="83"/>
  <c r="H355" i="83"/>
  <c r="S368" i="83"/>
  <c r="H374" i="73"/>
  <c r="H13" i="83"/>
  <c r="H96" i="83"/>
  <c r="H120" i="83"/>
  <c r="AL136" i="83"/>
  <c r="N366" i="83"/>
  <c r="AP375" i="83"/>
  <c r="AH270" i="83"/>
  <c r="AL325" i="83"/>
  <c r="N329" i="83"/>
  <c r="AH334" i="83"/>
  <c r="H73" i="83"/>
  <c r="O120" i="83"/>
  <c r="Z370" i="83"/>
  <c r="AH373" i="83"/>
  <c r="N305" i="83"/>
  <c r="AL315" i="83"/>
  <c r="AP325" i="83"/>
  <c r="H37" i="83"/>
  <c r="AL357" i="83"/>
  <c r="S359" i="83"/>
  <c r="N300" i="83"/>
  <c r="AP341" i="83"/>
  <c r="Z351" i="83"/>
  <c r="AP373" i="83"/>
  <c r="AH374" i="83"/>
  <c r="AH312" i="83"/>
  <c r="AH367" i="83"/>
  <c r="AL312" i="83"/>
  <c r="H72" i="83"/>
  <c r="S312" i="83"/>
  <c r="AP319" i="83"/>
  <c r="H132" i="83"/>
  <c r="H163" i="83"/>
  <c r="AP364" i="83"/>
  <c r="H24" i="83"/>
  <c r="H60" i="83"/>
  <c r="S23" i="83"/>
  <c r="S192" i="83"/>
  <c r="S204" i="83"/>
  <c r="N347" i="83"/>
  <c r="H348" i="83"/>
  <c r="AT374" i="83"/>
  <c r="AC50" i="83"/>
  <c r="AD50" i="70"/>
  <c r="AD98" i="70"/>
  <c r="AC98" i="83"/>
  <c r="AD108" i="70"/>
  <c r="AC108" i="83"/>
  <c r="AD122" i="70"/>
  <c r="AC122" i="83"/>
  <c r="AC16" i="83"/>
  <c r="AD16" i="70"/>
  <c r="AD90" i="70"/>
  <c r="AC90" i="83"/>
  <c r="AD43" i="70"/>
  <c r="AC43" i="83"/>
  <c r="AD97" i="70"/>
  <c r="AC97" i="83"/>
  <c r="AC107" i="83"/>
  <c r="AD107" i="70"/>
  <c r="AD4" i="70"/>
  <c r="AC4" i="83"/>
  <c r="AC63" i="83"/>
  <c r="AD63" i="70"/>
  <c r="AD85" i="70"/>
  <c r="AC85" i="83"/>
  <c r="AD31" i="70"/>
  <c r="AC31" i="83"/>
  <c r="AD52" i="70"/>
  <c r="AC52" i="83"/>
  <c r="AD100" i="70"/>
  <c r="AC100" i="83"/>
  <c r="AD112" i="70"/>
  <c r="AC112" i="83"/>
  <c r="AD129" i="70"/>
  <c r="AC129" i="83"/>
  <c r="AD3" i="70"/>
  <c r="AC3" i="83"/>
  <c r="AC62" i="83"/>
  <c r="AD62" i="70"/>
  <c r="AC66" i="83"/>
  <c r="AD66" i="70"/>
  <c r="AC12" i="83"/>
  <c r="AD12" i="70"/>
  <c r="AD88" i="70"/>
  <c r="AC88" i="83"/>
  <c r="AD134" i="70"/>
  <c r="AC134" i="83"/>
  <c r="AD51" i="70"/>
  <c r="AC51" i="83"/>
  <c r="AD2" i="70"/>
  <c r="AC2" i="83"/>
  <c r="AC36" i="83"/>
  <c r="AD36" i="70"/>
  <c r="AD7" i="70"/>
  <c r="AC7" i="83"/>
  <c r="AC60" i="83"/>
  <c r="AD60" i="70"/>
  <c r="AD87" i="70"/>
  <c r="AC87" i="83"/>
  <c r="AD138" i="70"/>
  <c r="AC138" i="83"/>
  <c r="O89" i="83"/>
  <c r="H48" i="83"/>
  <c r="H97" i="83"/>
  <c r="H121" i="83"/>
  <c r="G99" i="83"/>
  <c r="H17" i="83"/>
  <c r="O213" i="83"/>
  <c r="AX235" i="83"/>
  <c r="BC238" i="83"/>
  <c r="AT309" i="83"/>
  <c r="BC310" i="83"/>
  <c r="AT311" i="83"/>
  <c r="AX313" i="83"/>
  <c r="AL280" i="83"/>
  <c r="AH301" i="83"/>
  <c r="H15" i="70"/>
  <c r="H15" i="83" s="1"/>
  <c r="H17" i="70"/>
  <c r="H50" i="70"/>
  <c r="H51" i="70"/>
  <c r="H52" i="70"/>
  <c r="H52" i="83" s="1"/>
  <c r="H53" i="70"/>
  <c r="H53" i="83" s="1"/>
  <c r="H54" i="70"/>
  <c r="H54" i="83" s="1"/>
  <c r="H55" i="70"/>
  <c r="H55" i="83" s="1"/>
  <c r="H57" i="70"/>
  <c r="AC71" i="70"/>
  <c r="AD71" i="70" s="1"/>
  <c r="AC72" i="70"/>
  <c r="H98" i="70"/>
  <c r="H98" i="83" s="1"/>
  <c r="H102" i="70"/>
  <c r="H102" i="83" s="1"/>
  <c r="H103" i="70"/>
  <c r="O108" i="70"/>
  <c r="AD110" i="70"/>
  <c r="AC111" i="70"/>
  <c r="AD111" i="70" s="1"/>
  <c r="H131" i="70"/>
  <c r="H131" i="83" s="1"/>
  <c r="G369" i="83"/>
  <c r="H369" i="70"/>
  <c r="O62" i="83"/>
  <c r="Z20" i="83"/>
  <c r="AX44" i="83"/>
  <c r="AX305" i="83"/>
  <c r="AT314" i="83"/>
  <c r="N64" i="83"/>
  <c r="G353" i="83"/>
  <c r="H353" i="70"/>
  <c r="H353" i="83" s="1"/>
  <c r="N59" i="83"/>
  <c r="O19" i="83"/>
  <c r="O88" i="83"/>
  <c r="O59" i="83"/>
  <c r="O32" i="83"/>
  <c r="H12" i="83"/>
  <c r="Z135" i="83"/>
  <c r="AX279" i="83"/>
  <c r="AT280" i="83"/>
  <c r="AX309" i="83"/>
  <c r="AC172" i="83"/>
  <c r="AC177" i="83"/>
  <c r="AC315" i="83"/>
  <c r="AC105" i="83"/>
  <c r="O18" i="83"/>
  <c r="AT72" i="83"/>
  <c r="AX78" i="83"/>
  <c r="BC84" i="83"/>
  <c r="AT89" i="83"/>
  <c r="AX97" i="83"/>
  <c r="AT244" i="83"/>
  <c r="AT271" i="83"/>
  <c r="AX284" i="83"/>
  <c r="AT286" i="83"/>
  <c r="BC289" i="83"/>
  <c r="AT290" i="83"/>
  <c r="AT292" i="83"/>
  <c r="H133" i="83"/>
  <c r="H50" i="83"/>
  <c r="H103" i="83"/>
  <c r="AC158" i="83"/>
  <c r="AT33" i="83"/>
  <c r="AT39" i="83"/>
  <c r="BC41" i="83"/>
  <c r="AT90" i="83"/>
  <c r="AT278" i="83"/>
  <c r="AX282" i="83"/>
  <c r="N133" i="83"/>
  <c r="H90" i="83"/>
  <c r="O16" i="83"/>
  <c r="AT13" i="83"/>
  <c r="AX89" i="83"/>
  <c r="AH25" i="83"/>
  <c r="AH73" i="83"/>
  <c r="AP83" i="83"/>
  <c r="AH114" i="83"/>
  <c r="BC359" i="83"/>
  <c r="AX359" i="83"/>
  <c r="G371" i="83"/>
  <c r="H371" i="70"/>
  <c r="O44" i="83"/>
  <c r="AX29" i="83"/>
  <c r="AT99" i="83"/>
  <c r="AX102" i="83"/>
  <c r="AX177" i="83"/>
  <c r="BC184" i="83"/>
  <c r="AL241" i="83"/>
  <c r="O10" i="83"/>
  <c r="AC67" i="83"/>
  <c r="O199" i="83"/>
  <c r="AT332" i="83"/>
  <c r="AH27" i="83"/>
  <c r="N65" i="83"/>
  <c r="AH75" i="83"/>
  <c r="AH116" i="83"/>
  <c r="O4" i="83"/>
  <c r="N213" i="83"/>
  <c r="AT2" i="83"/>
  <c r="AX4" i="83"/>
  <c r="AX16" i="83"/>
  <c r="AX46" i="83"/>
  <c r="BC52" i="83"/>
  <c r="AX57" i="83"/>
  <c r="AX107" i="83"/>
  <c r="AT122" i="83"/>
  <c r="BC124" i="83"/>
  <c r="AX125" i="83"/>
  <c r="BC243" i="83"/>
  <c r="AX244" i="83"/>
  <c r="BC246" i="83"/>
  <c r="BC248" i="83"/>
  <c r="BC249" i="83"/>
  <c r="BC251" i="83"/>
  <c r="AH22" i="83"/>
  <c r="AP32" i="83"/>
  <c r="AP121" i="83"/>
  <c r="G370" i="83"/>
  <c r="H370" i="70"/>
  <c r="O104" i="83"/>
  <c r="AX222" i="83"/>
  <c r="AT235" i="83"/>
  <c r="AX238" i="83"/>
  <c r="AT239" i="83"/>
  <c r="BC241" i="83"/>
  <c r="AT242" i="83"/>
  <c r="AX270" i="83"/>
  <c r="AT272" i="83"/>
  <c r="AT325" i="83"/>
  <c r="BC326" i="83"/>
  <c r="AT328" i="83"/>
  <c r="O323" i="83"/>
  <c r="N361" i="83"/>
  <c r="AL366" i="83"/>
  <c r="S130" i="83"/>
  <c r="S142" i="83"/>
  <c r="AL352" i="83"/>
  <c r="AH357" i="83"/>
  <c r="AL359" i="83"/>
  <c r="AL361" i="83"/>
  <c r="BC358" i="83"/>
  <c r="AT358" i="83"/>
  <c r="S354" i="83"/>
  <c r="S330" i="83"/>
  <c r="S318" i="83"/>
  <c r="S306" i="83"/>
  <c r="S294" i="83"/>
  <c r="S282" i="83"/>
  <c r="S258" i="83"/>
  <c r="S246" i="83"/>
  <c r="S234" i="83"/>
  <c r="S222" i="83"/>
  <c r="S198" i="83"/>
  <c r="S174" i="83"/>
  <c r="S162" i="83"/>
  <c r="S150" i="83"/>
  <c r="S138" i="83"/>
  <c r="S126" i="83"/>
  <c r="S90" i="83"/>
  <c r="S66" i="83"/>
  <c r="S42" i="83"/>
  <c r="S18" i="83"/>
  <c r="S6" i="83"/>
  <c r="H173" i="83"/>
  <c r="H258" i="83"/>
  <c r="H262" i="83"/>
  <c r="H271" i="83"/>
  <c r="H288" i="83"/>
  <c r="H294" i="83"/>
  <c r="H311" i="83"/>
  <c r="H300" i="83"/>
  <c r="AT344" i="83"/>
  <c r="AT349" i="83"/>
  <c r="AH362" i="83"/>
  <c r="S353" i="83"/>
  <c r="S341" i="83"/>
  <c r="S329" i="83"/>
  <c r="S317" i="83"/>
  <c r="S305" i="83"/>
  <c r="S281" i="83"/>
  <c r="S269" i="83"/>
  <c r="S245" i="83"/>
  <c r="S209" i="83"/>
  <c r="S197" i="83"/>
  <c r="S185" i="83"/>
  <c r="S161" i="83"/>
  <c r="S149" i="83"/>
  <c r="S137" i="83"/>
  <c r="S125" i="83"/>
  <c r="S113" i="83"/>
  <c r="S101" i="83"/>
  <c r="S89" i="83"/>
  <c r="S77" i="83"/>
  <c r="S53" i="83"/>
  <c r="S41" i="83"/>
  <c r="S29" i="83"/>
  <c r="S17" i="83"/>
  <c r="S5" i="83"/>
  <c r="H218" i="83"/>
  <c r="H253" i="83"/>
  <c r="H298" i="83"/>
  <c r="H319" i="83"/>
  <c r="H268" i="83"/>
  <c r="H324" i="83"/>
  <c r="H340" i="83"/>
  <c r="AL350" i="83"/>
  <c r="AH355" i="83"/>
  <c r="AP357" i="83"/>
  <c r="AH368" i="83"/>
  <c r="H339" i="83"/>
  <c r="AP350" i="83"/>
  <c r="AL355" i="83"/>
  <c r="H364" i="70"/>
  <c r="AL368" i="83"/>
  <c r="AH371" i="83"/>
  <c r="AL374" i="83"/>
  <c r="S363" i="83"/>
  <c r="S351" i="83"/>
  <c r="S339" i="83"/>
  <c r="S303" i="83"/>
  <c r="H341" i="83"/>
  <c r="H345" i="83"/>
  <c r="AP368" i="83"/>
  <c r="AP374" i="83"/>
  <c r="S374" i="83"/>
  <c r="AH370" i="83"/>
  <c r="AP371" i="83"/>
  <c r="AL375" i="83"/>
  <c r="H36" i="83"/>
  <c r="H49" i="83"/>
  <c r="H193" i="83"/>
  <c r="H254" i="83"/>
  <c r="H346" i="83"/>
  <c r="BC339" i="83"/>
  <c r="AT367" i="83"/>
  <c r="H57" i="83"/>
  <c r="H265" i="83"/>
  <c r="AP348" i="83"/>
  <c r="H344" i="83"/>
  <c r="S371" i="83"/>
  <c r="AL344" i="83"/>
  <c r="AL347" i="83"/>
  <c r="AP351" i="83"/>
  <c r="AL356" i="83"/>
  <c r="AL364" i="83"/>
  <c r="H349" i="83"/>
  <c r="AH354" i="83"/>
  <c r="AP356" i="83"/>
  <c r="AP365" i="83"/>
  <c r="AH366" i="83"/>
  <c r="N372" i="83"/>
  <c r="AX69" i="83"/>
  <c r="AT70" i="83"/>
  <c r="AX76" i="83"/>
  <c r="AT77" i="83"/>
  <c r="BC78" i="83"/>
  <c r="AT80" i="83"/>
  <c r="AT100" i="83"/>
  <c r="AX175" i="83"/>
  <c r="AX183" i="83"/>
  <c r="AT184" i="83"/>
  <c r="AX215" i="83"/>
  <c r="AX219" i="83"/>
  <c r="BC221" i="83"/>
  <c r="AX62" i="83"/>
  <c r="BC175" i="83"/>
  <c r="AT182" i="83"/>
  <c r="BC183" i="83"/>
  <c r="AX184" i="83"/>
  <c r="AT187" i="83"/>
  <c r="BC189" i="83"/>
  <c r="AT190" i="83"/>
  <c r="AT193" i="83"/>
  <c r="AX195" i="83"/>
  <c r="AT196" i="83"/>
  <c r="AT199" i="83"/>
  <c r="AX51" i="83"/>
  <c r="BC54" i="83"/>
  <c r="AX55" i="83"/>
  <c r="AT56" i="83"/>
  <c r="AX66" i="83"/>
  <c r="AT171" i="83"/>
  <c r="AT355" i="83"/>
  <c r="H362" i="83"/>
  <c r="AX88" i="83"/>
  <c r="AT109" i="83"/>
  <c r="AX115" i="83"/>
  <c r="AX323" i="83"/>
  <c r="BC28" i="83"/>
  <c r="BC31" i="83"/>
  <c r="BC18" i="83"/>
  <c r="AT348" i="83"/>
  <c r="AT27" i="83"/>
  <c r="AX302" i="83"/>
  <c r="AX72" i="83"/>
  <c r="AT95" i="83"/>
  <c r="AC99" i="83"/>
  <c r="AX9" i="83"/>
  <c r="AT10" i="83"/>
  <c r="AX12" i="83"/>
  <c r="BC15" i="83"/>
  <c r="AX101" i="83"/>
  <c r="AT145" i="83"/>
  <c r="AT195" i="83"/>
  <c r="AT266" i="83"/>
  <c r="AX317" i="83"/>
  <c r="S127" i="83"/>
  <c r="AX340" i="83"/>
  <c r="AT347" i="83"/>
  <c r="AC111" i="83"/>
  <c r="AC82" i="83"/>
  <c r="AT112" i="83"/>
  <c r="AX232" i="83"/>
  <c r="AT233" i="83"/>
  <c r="BC234" i="83"/>
  <c r="AT236" i="83"/>
  <c r="AT318" i="83"/>
  <c r="AX324" i="83"/>
  <c r="AX327" i="83"/>
  <c r="AX60" i="83"/>
  <c r="AT87" i="83"/>
  <c r="AT106" i="83"/>
  <c r="BC151" i="83"/>
  <c r="AX152" i="83"/>
  <c r="AT153" i="83"/>
  <c r="AX155" i="83"/>
  <c r="AT156" i="83"/>
  <c r="BC169" i="83"/>
  <c r="AX176" i="83"/>
  <c r="BC186" i="83"/>
  <c r="BC191" i="83"/>
  <c r="BC194" i="83"/>
  <c r="BC197" i="83"/>
  <c r="AX198" i="83"/>
  <c r="BC200" i="83"/>
  <c r="AX201" i="83"/>
  <c r="BC203" i="83"/>
  <c r="AX204" i="83"/>
  <c r="BC206" i="83"/>
  <c r="AX207" i="83"/>
  <c r="BC209" i="83"/>
  <c r="AX210" i="83"/>
  <c r="BC212" i="83"/>
  <c r="AX213" i="83"/>
  <c r="AX216" i="83"/>
  <c r="AT217" i="83"/>
  <c r="BC218" i="83"/>
  <c r="BC219" i="83"/>
  <c r="AT220" i="83"/>
  <c r="AT223" i="83"/>
  <c r="BC225" i="83"/>
  <c r="AX226" i="83"/>
  <c r="BC228" i="83"/>
  <c r="AX229" i="83"/>
  <c r="BC231" i="83"/>
  <c r="BC262" i="83"/>
  <c r="AT263" i="83"/>
  <c r="AX303" i="83"/>
  <c r="AT304" i="83"/>
  <c r="AC147" i="83"/>
  <c r="AX82" i="83"/>
  <c r="BC127" i="83"/>
  <c r="BC131" i="83"/>
  <c r="AX132" i="83"/>
  <c r="AT146" i="83"/>
  <c r="AT254" i="83"/>
  <c r="AT302" i="83"/>
  <c r="AX297" i="83"/>
  <c r="AC171" i="83"/>
  <c r="AC309" i="83"/>
  <c r="AT44" i="83"/>
  <c r="AX86" i="83"/>
  <c r="AT279" i="83"/>
  <c r="BC303" i="83"/>
  <c r="AT306" i="83"/>
  <c r="AT350" i="83"/>
  <c r="AC159" i="83"/>
  <c r="AC123" i="83"/>
  <c r="AC231" i="83"/>
  <c r="AX37" i="83"/>
  <c r="AX40" i="83"/>
  <c r="AX293" i="83"/>
  <c r="AX295" i="83"/>
  <c r="BC297" i="83"/>
  <c r="AT319" i="83"/>
  <c r="AX321" i="83"/>
  <c r="AC278" i="83"/>
  <c r="AX34" i="83"/>
  <c r="AT191" i="83"/>
  <c r="AT194" i="83"/>
  <c r="AX224" i="83"/>
  <c r="AX265" i="83"/>
  <c r="AX289" i="83"/>
  <c r="AT317" i="83"/>
  <c r="S7" i="83"/>
  <c r="S331" i="83"/>
  <c r="AC135" i="83"/>
  <c r="AX172" i="83"/>
  <c r="AC319" i="83"/>
  <c r="AT26" i="83"/>
  <c r="BC27" i="83"/>
  <c r="AT29" i="83"/>
  <c r="AT198" i="83"/>
  <c r="AT207" i="83"/>
  <c r="AT213" i="83"/>
  <c r="AT216" i="83"/>
  <c r="AX225" i="83"/>
  <c r="AT226" i="83"/>
  <c r="AT315" i="83"/>
  <c r="BC350" i="83"/>
  <c r="BC57" i="83"/>
  <c r="AX59" i="83"/>
  <c r="AT129" i="83"/>
  <c r="AX138" i="83"/>
  <c r="AT139" i="83"/>
  <c r="AT142" i="83"/>
  <c r="AX148" i="83"/>
  <c r="AT149" i="83"/>
  <c r="AX159" i="83"/>
  <c r="AT160" i="83"/>
  <c r="AX162" i="83"/>
  <c r="AT163" i="83"/>
  <c r="AX283" i="83"/>
  <c r="AO336" i="83"/>
  <c r="S366" i="83"/>
  <c r="AC121" i="83"/>
  <c r="AC68" i="83"/>
  <c r="BC50" i="83"/>
  <c r="AX83" i="83"/>
  <c r="AT84" i="83"/>
  <c r="BC92" i="83"/>
  <c r="AX94" i="83"/>
  <c r="BC269" i="83"/>
  <c r="AT270" i="83"/>
  <c r="BC272" i="83"/>
  <c r="AT273" i="83"/>
  <c r="AX274" i="83"/>
  <c r="BC275" i="83"/>
  <c r="AX276" i="83"/>
  <c r="BC277" i="83"/>
  <c r="AX339" i="83"/>
  <c r="AT342" i="83"/>
  <c r="AC109" i="83"/>
  <c r="AT63" i="83"/>
  <c r="AT67" i="83"/>
  <c r="BC68" i="83"/>
  <c r="BC75" i="83"/>
  <c r="AX266" i="83"/>
  <c r="AT268" i="83"/>
  <c r="AT282" i="83"/>
  <c r="BC362" i="83"/>
  <c r="O317" i="83"/>
  <c r="AC157" i="83"/>
  <c r="AC32" i="83"/>
  <c r="AC56" i="83"/>
  <c r="H357" i="83"/>
  <c r="AC169" i="83"/>
  <c r="AC181" i="83"/>
  <c r="AC133" i="83"/>
  <c r="AC325" i="83"/>
  <c r="AT248" i="83"/>
  <c r="AT258" i="83"/>
  <c r="AX259" i="83"/>
  <c r="AC193" i="83"/>
  <c r="AC205" i="83"/>
  <c r="BC47" i="83"/>
  <c r="AT68" i="83"/>
  <c r="AX118" i="83"/>
  <c r="AX122" i="83"/>
  <c r="AT197" i="83"/>
  <c r="AT200" i="83"/>
  <c r="BC201" i="83"/>
  <c r="AX202" i="83"/>
  <c r="AX205" i="83"/>
  <c r="BC210" i="83"/>
  <c r="AX211" i="83"/>
  <c r="AT218" i="83"/>
  <c r="AT234" i="83"/>
  <c r="BC242" i="83"/>
  <c r="AT275" i="83"/>
  <c r="AT281" i="83"/>
  <c r="BC295" i="83"/>
  <c r="AX296" i="83"/>
  <c r="BC299" i="83"/>
  <c r="AX325" i="83"/>
  <c r="AX330" i="83"/>
  <c r="N352" i="83"/>
  <c r="BC357" i="83"/>
  <c r="AX369" i="83"/>
  <c r="AC145" i="83"/>
  <c r="AC217" i="83"/>
  <c r="AC260" i="83"/>
  <c r="AX45" i="83"/>
  <c r="AX105" i="83"/>
  <c r="BC107" i="83"/>
  <c r="BC110" i="83"/>
  <c r="AX111" i="83"/>
  <c r="BC205" i="83"/>
  <c r="BC293" i="83"/>
  <c r="BC320" i="83"/>
  <c r="BC322" i="83"/>
  <c r="BC324" i="83"/>
  <c r="AC359" i="83"/>
  <c r="AC376" i="83"/>
  <c r="AC80" i="83"/>
  <c r="AX33" i="83"/>
  <c r="BC38" i="83"/>
  <c r="AX39" i="83"/>
  <c r="AX42" i="83"/>
  <c r="AT43" i="83"/>
  <c r="AX14" i="83"/>
  <c r="AT15" i="83"/>
  <c r="AX17" i="83"/>
  <c r="AX30" i="83"/>
  <c r="BC129" i="83"/>
  <c r="AX130" i="83"/>
  <c r="AT131" i="83"/>
  <c r="BC135" i="83"/>
  <c r="BC139" i="83"/>
  <c r="AX147" i="83"/>
  <c r="BC149" i="83"/>
  <c r="BC160" i="83"/>
  <c r="AX161" i="83"/>
  <c r="BC163" i="83"/>
  <c r="AT201" i="83"/>
  <c r="AX203" i="83"/>
  <c r="AT204" i="83"/>
  <c r="AX206" i="83"/>
  <c r="AT210" i="83"/>
  <c r="AX228" i="83"/>
  <c r="AT229" i="83"/>
  <c r="AT274" i="83"/>
  <c r="AX277" i="83"/>
  <c r="BC305" i="83"/>
  <c r="BC308" i="83"/>
  <c r="BC312" i="83"/>
  <c r="BC314" i="83"/>
  <c r="BC316" i="83"/>
  <c r="S270" i="83"/>
  <c r="S342" i="83"/>
  <c r="BC88" i="83"/>
  <c r="AX119" i="83"/>
  <c r="AX123" i="83"/>
  <c r="AT124" i="83"/>
  <c r="AX127" i="83"/>
  <c r="AX186" i="83"/>
  <c r="AT192" i="83"/>
  <c r="BC266" i="83"/>
  <c r="S30" i="83"/>
  <c r="S114" i="83"/>
  <c r="AT73" i="83"/>
  <c r="AX79" i="83"/>
  <c r="AX178" i="83"/>
  <c r="AX181" i="83"/>
  <c r="AX269" i="83"/>
  <c r="S54" i="83"/>
  <c r="S78" i="83"/>
  <c r="S102" i="83"/>
  <c r="S186" i="83"/>
  <c r="S210" i="83"/>
  <c r="AC255" i="83"/>
  <c r="BC14" i="83"/>
  <c r="BC26" i="83"/>
  <c r="AT37" i="83"/>
  <c r="AX251" i="83"/>
  <c r="AT252" i="83"/>
  <c r="AT291" i="83"/>
  <c r="AO334" i="83"/>
  <c r="AT340" i="83"/>
  <c r="S365" i="83"/>
  <c r="AX231" i="83"/>
  <c r="AT246" i="83"/>
  <c r="AC262" i="83"/>
  <c r="AC94" i="83"/>
  <c r="AC296" i="83"/>
  <c r="AT135" i="83"/>
  <c r="BC281" i="83"/>
  <c r="BC318" i="83"/>
  <c r="S257" i="83"/>
  <c r="AT370" i="83"/>
  <c r="AC243" i="83"/>
  <c r="S233" i="83"/>
  <c r="S293" i="83"/>
  <c r="AP342" i="63"/>
  <c r="AP342" i="83" s="1"/>
  <c r="AT362" i="83"/>
  <c r="BC372" i="83"/>
  <c r="AC178" i="83"/>
  <c r="AX311" i="83"/>
  <c r="S65" i="83"/>
  <c r="S221" i="83"/>
  <c r="H368" i="83"/>
  <c r="S375" i="83"/>
  <c r="AC142" i="83"/>
  <c r="AC118" i="83"/>
  <c r="AC341" i="83"/>
  <c r="AX26" i="83"/>
  <c r="AT30" i="83"/>
  <c r="AX35" i="83"/>
  <c r="AT42" i="83"/>
  <c r="AT45" i="83"/>
  <c r="AT52" i="83"/>
  <c r="BC64" i="83"/>
  <c r="AT83" i="83"/>
  <c r="AX93" i="83"/>
  <c r="AT94" i="83"/>
  <c r="AT98" i="83"/>
  <c r="AT102" i="83"/>
  <c r="AT119" i="83"/>
  <c r="AX300" i="83"/>
  <c r="AX308" i="83"/>
  <c r="AC207" i="83"/>
  <c r="AC250" i="83"/>
  <c r="AT256" i="83"/>
  <c r="BC258" i="83"/>
  <c r="BC252" i="83"/>
  <c r="AX264" i="83"/>
  <c r="BC291" i="83"/>
  <c r="AX332" i="83"/>
  <c r="BC340" i="83"/>
  <c r="AX375" i="83"/>
  <c r="AC236" i="83"/>
  <c r="AC344" i="83"/>
  <c r="AC106" i="83"/>
  <c r="BC192" i="83"/>
  <c r="AT212" i="83"/>
  <c r="BC229" i="83"/>
  <c r="AT293" i="83"/>
  <c r="AT295" i="83"/>
  <c r="AT299" i="83"/>
  <c r="AX301" i="83"/>
  <c r="AT336" i="83"/>
  <c r="AT339" i="83"/>
  <c r="BC345" i="83"/>
  <c r="BC363" i="83"/>
  <c r="BC371" i="83"/>
  <c r="AX374" i="83"/>
  <c r="BC2" i="83"/>
  <c r="AX3" i="83"/>
  <c r="AX5" i="83"/>
  <c r="AT6" i="83"/>
  <c r="BC7" i="83"/>
  <c r="AX8" i="83"/>
  <c r="AT9" i="83"/>
  <c r="BC10" i="83"/>
  <c r="AX11" i="83"/>
  <c r="BC16" i="83"/>
  <c r="AT18" i="83"/>
  <c r="BC19" i="83"/>
  <c r="AX21" i="83"/>
  <c r="BC22" i="83"/>
  <c r="AX24" i="83"/>
  <c r="AT25" i="83"/>
  <c r="AX27" i="83"/>
  <c r="AT28" i="83"/>
  <c r="BC29" i="83"/>
  <c r="AT31" i="83"/>
  <c r="BC32" i="83"/>
  <c r="AT34" i="83"/>
  <c r="BC35" i="83"/>
  <c r="AX36" i="83"/>
  <c r="AT40" i="83"/>
  <c r="AT46" i="83"/>
  <c r="AX49" i="83"/>
  <c r="BC55" i="83"/>
  <c r="AX56" i="83"/>
  <c r="BC58" i="83"/>
  <c r="AT60" i="83"/>
  <c r="BC61" i="83"/>
  <c r="BC65" i="83"/>
  <c r="AX70" i="83"/>
  <c r="AT71" i="83"/>
  <c r="BC72" i="83"/>
  <c r="AX73" i="83"/>
  <c r="AT74" i="83"/>
  <c r="AX77" i="83"/>
  <c r="AX80" i="83"/>
  <c r="AT81" i="83"/>
  <c r="BC82" i="83"/>
  <c r="BC85" i="83"/>
  <c r="AX87" i="83"/>
  <c r="AX90" i="83"/>
  <c r="AT91" i="83"/>
  <c r="BC93" i="83"/>
  <c r="AX95" i="83"/>
  <c r="AT96" i="83"/>
  <c r="BC97" i="83"/>
  <c r="AC261" i="83"/>
  <c r="BC3" i="83"/>
  <c r="BC5" i="83"/>
  <c r="AX6" i="83"/>
  <c r="AT7" i="83"/>
  <c r="BC8" i="83"/>
  <c r="BC11" i="83"/>
  <c r="AT12" i="83"/>
  <c r="AX15" i="83"/>
  <c r="AT16" i="83"/>
  <c r="BC17" i="83"/>
  <c r="AX18" i="83"/>
  <c r="AT19" i="83"/>
  <c r="BC21" i="83"/>
  <c r="AT3" i="83"/>
  <c r="BC4" i="83"/>
  <c r="AT5" i="83"/>
  <c r="BC6" i="83"/>
  <c r="AX7" i="83"/>
  <c r="AT8" i="83"/>
  <c r="BC9" i="83"/>
  <c r="AX10" i="83"/>
  <c r="BC12" i="83"/>
  <c r="AX13" i="83"/>
  <c r="AT14" i="83"/>
  <c r="AT17" i="83"/>
  <c r="AX19" i="83"/>
  <c r="AT20" i="83"/>
  <c r="AT103" i="83"/>
  <c r="BC104" i="83"/>
  <c r="AX109" i="83"/>
  <c r="AT113" i="83"/>
  <c r="BC114" i="83"/>
  <c r="AX116" i="83"/>
  <c r="AT117" i="83"/>
  <c r="BC118" i="83"/>
  <c r="AX120" i="83"/>
  <c r="AT121" i="83"/>
  <c r="BC122" i="83"/>
  <c r="BC126" i="83"/>
  <c r="AT128" i="83"/>
  <c r="AX134" i="83"/>
  <c r="AX137" i="83"/>
  <c r="AT138" i="83"/>
  <c r="AX141" i="83"/>
  <c r="AX144" i="83"/>
  <c r="BC146" i="83"/>
  <c r="AT148" i="83"/>
  <c r="AX151" i="83"/>
  <c r="AT152" i="83"/>
  <c r="BC153" i="83"/>
  <c r="AX154" i="83"/>
  <c r="BC156" i="83"/>
  <c r="AX158" i="83"/>
  <c r="AT159" i="83"/>
  <c r="AT162" i="83"/>
  <c r="AX165" i="83"/>
  <c r="AT166" i="83"/>
  <c r="BC167" i="83"/>
  <c r="AX169" i="83"/>
  <c r="AT170" i="83"/>
  <c r="AT173" i="83"/>
  <c r="AO328" i="83"/>
  <c r="AP328" i="63"/>
  <c r="AP328" i="83" s="1"/>
  <c r="AT22" i="83"/>
  <c r="BC23" i="83"/>
  <c r="BC24" i="83"/>
  <c r="AX25" i="83"/>
  <c r="AX28" i="83"/>
  <c r="BC30" i="83"/>
  <c r="AX31" i="83"/>
  <c r="AT32" i="83"/>
  <c r="BC33" i="83"/>
  <c r="BC36" i="83"/>
  <c r="AT38" i="83"/>
  <c r="BC39" i="83"/>
  <c r="AT41" i="83"/>
  <c r="BC42" i="83"/>
  <c r="AX43" i="83"/>
  <c r="BC45" i="83"/>
  <c r="AT47" i="83"/>
  <c r="BC49" i="83"/>
  <c r="AT50" i="83"/>
  <c r="AX53" i="83"/>
  <c r="AT54" i="83"/>
  <c r="BC56" i="83"/>
  <c r="AT57" i="83"/>
  <c r="AT58" i="83"/>
  <c r="AX63" i="83"/>
  <c r="AT64" i="83"/>
  <c r="BC66" i="83"/>
  <c r="BC70" i="83"/>
  <c r="AX71" i="83"/>
  <c r="BC73" i="83"/>
  <c r="AX74" i="83"/>
  <c r="AT75" i="83"/>
  <c r="BC77" i="83"/>
  <c r="AT78" i="83"/>
  <c r="BC80" i="83"/>
  <c r="AX81" i="83"/>
  <c r="BC83" i="83"/>
  <c r="AX84" i="83"/>
  <c r="AT85" i="83"/>
  <c r="BC87" i="83"/>
  <c r="BC90" i="83"/>
  <c r="AX91" i="83"/>
  <c r="BC94" i="83"/>
  <c r="BC95" i="83"/>
  <c r="BC98" i="83"/>
  <c r="AX99" i="83"/>
  <c r="BC102" i="83"/>
  <c r="AT104" i="83"/>
  <c r="AX106" i="83"/>
  <c r="AT107" i="83"/>
  <c r="BC109" i="83"/>
  <c r="AT110" i="83"/>
  <c r="BC111" i="83"/>
  <c r="AX112" i="83"/>
  <c r="AX113" i="83"/>
  <c r="AT114" i="83"/>
  <c r="BC116" i="83"/>
  <c r="AX117" i="83"/>
  <c r="BC119" i="83"/>
  <c r="BC120" i="83"/>
  <c r="AX121" i="83"/>
  <c r="BC123" i="83"/>
  <c r="AX124" i="83"/>
  <c r="AT125" i="83"/>
  <c r="AX128" i="83"/>
  <c r="BC130" i="83"/>
  <c r="AX131" i="83"/>
  <c r="AT132" i="83"/>
  <c r="BC134" i="83"/>
  <c r="BC137" i="83"/>
  <c r="BC141" i="83"/>
  <c r="BC143" i="83"/>
  <c r="BC144" i="83"/>
  <c r="AX145" i="83"/>
  <c r="BC147" i="83"/>
  <c r="BC154" i="83"/>
  <c r="AT155" i="83"/>
  <c r="BC158" i="83"/>
  <c r="BC161" i="83"/>
  <c r="BC165" i="83"/>
  <c r="AX166" i="83"/>
  <c r="AT167" i="83"/>
  <c r="AX170" i="83"/>
  <c r="BC172" i="83"/>
  <c r="AX173" i="83"/>
  <c r="BC375" i="83"/>
  <c r="BC352" i="83"/>
  <c r="AX352" i="83"/>
  <c r="AT352" i="83"/>
  <c r="AX22" i="83"/>
  <c r="AT23" i="83"/>
  <c r="BC25" i="83"/>
  <c r="AX32" i="83"/>
  <c r="BC34" i="83"/>
  <c r="BC37" i="83"/>
  <c r="AX38" i="83"/>
  <c r="BC40" i="83"/>
  <c r="BC43" i="83"/>
  <c r="BC46" i="83"/>
  <c r="AX47" i="83"/>
  <c r="AT48" i="83"/>
  <c r="BC53" i="83"/>
  <c r="AX58" i="83"/>
  <c r="BC60" i="83"/>
  <c r="AX61" i="83"/>
  <c r="BC63" i="83"/>
  <c r="BC67" i="83"/>
  <c r="AT69" i="83"/>
  <c r="BC71" i="83"/>
  <c r="BC74" i="83"/>
  <c r="AX75" i="83"/>
  <c r="AT76" i="83"/>
  <c r="BC81" i="83"/>
  <c r="AX85" i="83"/>
  <c r="AT86" i="83"/>
  <c r="BC91" i="83"/>
  <c r="BC96" i="83"/>
  <c r="BC103" i="83"/>
  <c r="AX104" i="83"/>
  <c r="BC106" i="83"/>
  <c r="AX108" i="83"/>
  <c r="BC112" i="83"/>
  <c r="BC113" i="83"/>
  <c r="AX114" i="83"/>
  <c r="BC117" i="83"/>
  <c r="BC121" i="83"/>
  <c r="AP326" i="63"/>
  <c r="AP326" i="83" s="1"/>
  <c r="AO326" i="83"/>
  <c r="AT338" i="83"/>
  <c r="BC343" i="83"/>
  <c r="AX345" i="83"/>
  <c r="AX346" i="83"/>
  <c r="AX353" i="83"/>
  <c r="H367" i="83"/>
  <c r="H371" i="83"/>
  <c r="H373" i="83"/>
  <c r="AT371" i="83"/>
  <c r="AT369" i="83"/>
  <c r="AT343" i="83"/>
  <c r="BC368" i="83"/>
  <c r="AX371" i="83"/>
  <c r="H315" i="83"/>
  <c r="AT175" i="83"/>
  <c r="AT178" i="83"/>
  <c r="AX180" i="83"/>
  <c r="AT181" i="83"/>
  <c r="AT183" i="83"/>
  <c r="AT186" i="83"/>
  <c r="AX188" i="83"/>
  <c r="AT189" i="83"/>
  <c r="BC195" i="83"/>
  <c r="BC198" i="83"/>
  <c r="AT203" i="83"/>
  <c r="AT206" i="83"/>
  <c r="BC207" i="83"/>
  <c r="AX209" i="83"/>
  <c r="BC213" i="83"/>
  <c r="AX214" i="83"/>
  <c r="BC216" i="83"/>
  <c r="AX221" i="83"/>
  <c r="AT225" i="83"/>
  <c r="BC226" i="83"/>
  <c r="AX227" i="83"/>
  <c r="AT228" i="83"/>
  <c r="AX230" i="83"/>
  <c r="AT231" i="83"/>
  <c r="BC232" i="83"/>
  <c r="BC235" i="83"/>
  <c r="AX237" i="83"/>
  <c r="AX240" i="83"/>
  <c r="AT243" i="83"/>
  <c r="BC244" i="83"/>
  <c r="AX245" i="83"/>
  <c r="AX247" i="83"/>
  <c r="AT251" i="83"/>
  <c r="BC255" i="83"/>
  <c r="AT259" i="83"/>
  <c r="AX262" i="83"/>
  <c r="AT264" i="83"/>
  <c r="AX267" i="83"/>
  <c r="BC268" i="83"/>
  <c r="AT269" i="83"/>
  <c r="BC271" i="83"/>
  <c r="BC274" i="83"/>
  <c r="BC276" i="83"/>
  <c r="AT277" i="83"/>
  <c r="AX278" i="83"/>
  <c r="BC279" i="83"/>
  <c r="AX280" i="83"/>
  <c r="AT284" i="83"/>
  <c r="AX285" i="83"/>
  <c r="BC286" i="83"/>
  <c r="AT287" i="83"/>
  <c r="AX290" i="83"/>
  <c r="AX292" i="83"/>
  <c r="AX294" i="83"/>
  <c r="AX298" i="83"/>
  <c r="AT301" i="83"/>
  <c r="BC302" i="83"/>
  <c r="AT308" i="83"/>
  <c r="AT310" i="83"/>
  <c r="AT312" i="83"/>
  <c r="AX315" i="83"/>
  <c r="AT316" i="83"/>
  <c r="AT320" i="83"/>
  <c r="AT322" i="83"/>
  <c r="AT324" i="83"/>
  <c r="BC325" i="83"/>
  <c r="AT326" i="83"/>
  <c r="BC327" i="83"/>
  <c r="AX328" i="83"/>
  <c r="BC329" i="83"/>
  <c r="BC331" i="83"/>
  <c r="AT333" i="83"/>
  <c r="AX335" i="83"/>
  <c r="AX363" i="83"/>
  <c r="AT363" i="83"/>
  <c r="H375" i="83"/>
  <c r="AC357" i="83"/>
  <c r="AT357" i="83"/>
  <c r="S267" i="83"/>
  <c r="AO345" i="83"/>
  <c r="BC356" i="83"/>
  <c r="AT176" i="83"/>
  <c r="BC177" i="83"/>
  <c r="BC180" i="83"/>
  <c r="BC185" i="83"/>
  <c r="BC188" i="83"/>
  <c r="AX191" i="83"/>
  <c r="AX194" i="83"/>
  <c r="AX197" i="83"/>
  <c r="BC199" i="83"/>
  <c r="AX200" i="83"/>
  <c r="BC202" i="83"/>
  <c r="BC208" i="83"/>
  <c r="BC211" i="83"/>
  <c r="AX212" i="83"/>
  <c r="BC214" i="83"/>
  <c r="AT215" i="83"/>
  <c r="AX218" i="83"/>
  <c r="AT219" i="83"/>
  <c r="BC220" i="83"/>
  <c r="AT222" i="83"/>
  <c r="BC224" i="83"/>
  <c r="BC227" i="83"/>
  <c r="BC230" i="83"/>
  <c r="AX234" i="83"/>
  <c r="BC237" i="83"/>
  <c r="AT238" i="83"/>
  <c r="BC240" i="83"/>
  <c r="AT241" i="83"/>
  <c r="BC245" i="83"/>
  <c r="BC247" i="83"/>
  <c r="AX248" i="83"/>
  <c r="AT249" i="83"/>
  <c r="AX254" i="83"/>
  <c r="AX256" i="83"/>
  <c r="AT261" i="83"/>
  <c r="BC265" i="83"/>
  <c r="BC267" i="83"/>
  <c r="BC270" i="83"/>
  <c r="AX272" i="83"/>
  <c r="AX275" i="83"/>
  <c r="BC278" i="83"/>
  <c r="BC280" i="83"/>
  <c r="BC285" i="83"/>
  <c r="AX287" i="83"/>
  <c r="BC288" i="83"/>
  <c r="AT289" i="83"/>
  <c r="BC290" i="83"/>
  <c r="BC292" i="83"/>
  <c r="BC294" i="83"/>
  <c r="BC296" i="83"/>
  <c r="AT297" i="83"/>
  <c r="BC298" i="83"/>
  <c r="BC300" i="83"/>
  <c r="AT303" i="83"/>
  <c r="AT305" i="83"/>
  <c r="BC306" i="83"/>
  <c r="AX310" i="83"/>
  <c r="BC311" i="83"/>
  <c r="AX312" i="83"/>
  <c r="AX314" i="83"/>
  <c r="BC315" i="83"/>
  <c r="AX316" i="83"/>
  <c r="BC317" i="83"/>
  <c r="BC319" i="83"/>
  <c r="AX320" i="83"/>
  <c r="AX322" i="83"/>
  <c r="AT327" i="83"/>
  <c r="BC328" i="83"/>
  <c r="AT329" i="83"/>
  <c r="BC330" i="83"/>
  <c r="AT331" i="83"/>
  <c r="BC332" i="83"/>
  <c r="AX333" i="83"/>
  <c r="BC335" i="83"/>
  <c r="S111" i="83"/>
  <c r="S315" i="83"/>
  <c r="BC369" i="83"/>
  <c r="H374" i="83"/>
  <c r="S99" i="83"/>
  <c r="S183" i="83"/>
  <c r="S207" i="83"/>
  <c r="AT368" i="83"/>
  <c r="AC192" i="83"/>
  <c r="AC21" i="83"/>
  <c r="AC163" i="83"/>
  <c r="AC291" i="83"/>
  <c r="AC233" i="83"/>
  <c r="AC115" i="83"/>
  <c r="AC204" i="83"/>
  <c r="N28" i="83"/>
  <c r="AC175" i="83"/>
  <c r="AC139" i="83"/>
  <c r="AC264" i="83"/>
  <c r="AC294" i="83"/>
  <c r="AC9" i="83"/>
  <c r="AC241" i="83"/>
  <c r="AC358" i="83"/>
  <c r="AD371" i="63"/>
  <c r="AD371" i="83" s="1"/>
  <c r="AC327" i="83"/>
  <c r="AC247" i="83"/>
  <c r="AC216" i="83"/>
  <c r="AC151" i="83"/>
  <c r="AC127" i="83"/>
  <c r="AC57" i="83"/>
  <c r="AC69" i="83"/>
  <c r="AC103" i="83"/>
  <c r="AC187" i="83"/>
  <c r="AC45" i="83"/>
  <c r="AC70" i="83"/>
  <c r="BC341" i="83"/>
  <c r="BC342" i="83"/>
  <c r="BC344" i="83"/>
  <c r="BC346" i="83"/>
  <c r="BC347" i="83"/>
  <c r="BC348" i="83"/>
  <c r="BC349" i="83"/>
  <c r="BC355" i="83"/>
  <c r="BC364" i="83"/>
  <c r="AX364" i="83"/>
  <c r="AT364" i="83"/>
  <c r="BC367" i="83"/>
  <c r="BC374" i="83"/>
  <c r="BC366" i="83"/>
  <c r="AC58" i="83"/>
  <c r="AX338" i="83"/>
  <c r="AT341" i="83"/>
  <c r="AX354" i="83"/>
  <c r="BC373" i="83"/>
  <c r="AC126" i="83"/>
  <c r="AC237" i="83"/>
  <c r="BC365" i="83"/>
  <c r="AT365" i="83"/>
  <c r="AC196" i="83"/>
  <c r="AC162" i="83"/>
  <c r="BC44" i="83"/>
  <c r="BC100" i="83"/>
  <c r="BC351" i="83"/>
  <c r="AT372" i="83"/>
  <c r="AC191" i="83"/>
  <c r="AC220" i="83"/>
  <c r="AC34" i="83"/>
  <c r="AC46" i="83"/>
  <c r="AC102" i="83"/>
  <c r="AC10" i="83"/>
  <c r="AT375" i="83"/>
  <c r="AT361" i="83"/>
  <c r="BC370" i="83"/>
  <c r="BC13" i="83"/>
  <c r="BC20" i="83"/>
  <c r="BC48" i="83"/>
  <c r="BC51" i="83"/>
  <c r="BC59" i="83"/>
  <c r="BC62" i="83"/>
  <c r="BC69" i="83"/>
  <c r="BC76" i="83"/>
  <c r="BC79" i="83"/>
  <c r="BC86" i="83"/>
  <c r="BC89" i="83"/>
  <c r="BC101" i="83"/>
  <c r="BC105" i="83"/>
  <c r="BC108" i="83"/>
  <c r="BC115" i="83"/>
  <c r="BC133" i="83"/>
  <c r="BC136" i="83"/>
  <c r="BC140" i="83"/>
  <c r="BC150" i="83"/>
  <c r="BC157" i="83"/>
  <c r="BC164" i="83"/>
  <c r="BC168" i="83"/>
  <c r="BC171" i="83"/>
  <c r="BC174" i="83"/>
  <c r="BC179" i="83"/>
  <c r="BC182" i="83"/>
  <c r="BC187" i="83"/>
  <c r="BC190" i="83"/>
  <c r="BC193" i="83"/>
  <c r="BC196" i="83"/>
  <c r="BC217" i="83"/>
  <c r="BC223" i="83"/>
  <c r="BC233" i="83"/>
  <c r="BC236" i="83"/>
  <c r="BC239" i="83"/>
  <c r="BC250" i="83"/>
  <c r="BC253" i="83"/>
  <c r="BC257" i="83"/>
  <c r="BC260" i="83"/>
  <c r="BC263" i="83"/>
  <c r="BC273" i="83"/>
  <c r="BC283" i="83"/>
  <c r="BC304" i="83"/>
  <c r="BC307" i="83"/>
  <c r="BC309" i="83"/>
  <c r="BC313" i="83"/>
  <c r="BC321" i="83"/>
  <c r="BC323" i="83"/>
  <c r="BC334" i="83"/>
  <c r="BC336" i="83"/>
  <c r="BC337" i="83"/>
  <c r="AX373" i="83"/>
  <c r="AC150" i="83"/>
  <c r="AC114" i="83"/>
  <c r="AC22" i="83"/>
  <c r="N129" i="83"/>
  <c r="AT359" i="83"/>
  <c r="AT366" i="83"/>
  <c r="AC208" i="83"/>
  <c r="AC313" i="83"/>
  <c r="AX357" i="83"/>
  <c r="AX358" i="83"/>
  <c r="AX366" i="83"/>
  <c r="AC180" i="83"/>
  <c r="AC144" i="83"/>
  <c r="AC91" i="83"/>
  <c r="AC272" i="83"/>
  <c r="AD195" i="63"/>
  <c r="AD195" i="83" s="1"/>
  <c r="N111" i="83"/>
  <c r="AC360" i="83"/>
  <c r="N271" i="83"/>
  <c r="AX372" i="83"/>
  <c r="AC219" i="83"/>
  <c r="AC289" i="83"/>
  <c r="AC258" i="83"/>
  <c r="AC310" i="83"/>
  <c r="AC37" i="83"/>
  <c r="AC268" i="83"/>
  <c r="N52" i="83"/>
  <c r="N172" i="83"/>
  <c r="N221" i="83"/>
  <c r="AX367" i="83"/>
  <c r="AX368" i="83"/>
  <c r="AC156" i="83"/>
  <c r="AC120" i="83"/>
  <c r="AC280" i="83"/>
  <c r="AC290" i="83"/>
  <c r="N100" i="83"/>
  <c r="N317" i="83"/>
  <c r="AC168" i="83"/>
  <c r="AC224" i="83"/>
  <c r="AC343" i="83"/>
  <c r="N120" i="83"/>
  <c r="AC352" i="83"/>
  <c r="AC25" i="83"/>
  <c r="N90" i="83"/>
  <c r="AD295" i="63"/>
  <c r="AX365" i="83"/>
  <c r="AC61" i="83"/>
  <c r="N42" i="83"/>
  <c r="N208" i="83"/>
  <c r="N209" i="83"/>
  <c r="AX370" i="83"/>
  <c r="AC132" i="83"/>
  <c r="AC13" i="83"/>
  <c r="AC316" i="83"/>
  <c r="N282" i="83"/>
  <c r="AD241" i="83"/>
  <c r="AC348" i="83"/>
  <c r="AC363" i="83"/>
  <c r="AC49" i="83"/>
  <c r="AC314" i="83"/>
  <c r="AC96" i="83"/>
  <c r="AX362" i="83"/>
  <c r="H366" i="83"/>
  <c r="H370" i="83"/>
  <c r="H356" i="83"/>
  <c r="H328" i="83"/>
  <c r="O324" i="83"/>
  <c r="AD142" i="83"/>
  <c r="AD232" i="83"/>
  <c r="N8" i="83"/>
  <c r="N20" i="83"/>
  <c r="N32" i="83"/>
  <c r="N44" i="83"/>
  <c r="N56" i="83"/>
  <c r="N68" i="83"/>
  <c r="N80" i="83"/>
  <c r="N92" i="83"/>
  <c r="N128" i="83"/>
  <c r="N140" i="83"/>
  <c r="N152" i="83"/>
  <c r="N164" i="83"/>
  <c r="N176" i="83"/>
  <c r="N188" i="83"/>
  <c r="N212" i="83"/>
  <c r="N224" i="83"/>
  <c r="N248" i="83"/>
  <c r="N260" i="83"/>
  <c r="N272" i="83"/>
  <c r="N296" i="83"/>
  <c r="N308" i="83"/>
  <c r="N320" i="83"/>
  <c r="N332" i="83"/>
  <c r="N341" i="83"/>
  <c r="AD367" i="83"/>
  <c r="AD202" i="83"/>
  <c r="AD214" i="83"/>
  <c r="AD124" i="83"/>
  <c r="AD223" i="83"/>
  <c r="AD308" i="83"/>
  <c r="N6" i="83"/>
  <c r="AD193" i="83"/>
  <c r="AC197" i="83"/>
  <c r="AD197" i="83"/>
  <c r="AD153" i="83"/>
  <c r="AD110" i="83"/>
  <c r="AD366" i="83"/>
  <c r="AC227" i="83"/>
  <c r="AC245" i="83"/>
  <c r="AC281" i="83"/>
  <c r="AC29" i="83"/>
  <c r="AD321" i="83"/>
  <c r="AD75" i="83"/>
  <c r="AD260" i="83"/>
  <c r="N333" i="83"/>
  <c r="AC329" i="83"/>
  <c r="AC203" i="83"/>
  <c r="AC323" i="83"/>
  <c r="AD276" i="83"/>
  <c r="AC5" i="83"/>
  <c r="AD257" i="83"/>
  <c r="AD226" i="83"/>
  <c r="N354" i="83"/>
  <c r="AD368" i="83"/>
  <c r="AC335" i="83"/>
  <c r="AC305" i="83"/>
  <c r="AC209" i="83"/>
  <c r="AC257" i="83"/>
  <c r="AD126" i="83"/>
  <c r="AD150" i="83"/>
  <c r="N236" i="83"/>
  <c r="N237" i="83"/>
  <c r="N353" i="83"/>
  <c r="AC155" i="83"/>
  <c r="AC215" i="83"/>
  <c r="AD320" i="83"/>
  <c r="AC342" i="83"/>
  <c r="AD133" i="83"/>
  <c r="AD297" i="83"/>
  <c r="AC161" i="83"/>
  <c r="AC137" i="83"/>
  <c r="AC317" i="83"/>
  <c r="AC143" i="83"/>
  <c r="AD128" i="83"/>
  <c r="AD215" i="83"/>
  <c r="AD281" i="83"/>
  <c r="AD209" i="83"/>
  <c r="AC340" i="83"/>
  <c r="AD317" i="83"/>
  <c r="AD289" i="83"/>
  <c r="AC263" i="83"/>
  <c r="AC179" i="83"/>
  <c r="AD87" i="83"/>
  <c r="AD315" i="83"/>
  <c r="AD333" i="83"/>
  <c r="AD346" i="83"/>
  <c r="AD222" i="83"/>
  <c r="AC185" i="83"/>
  <c r="AC149" i="83"/>
  <c r="AC95" i="83"/>
  <c r="AC173" i="83"/>
  <c r="AC339" i="83"/>
  <c r="AC311" i="83"/>
  <c r="AD301" i="83"/>
  <c r="AD270" i="83"/>
  <c r="AC17" i="83"/>
  <c r="AD305" i="83"/>
  <c r="AD264" i="83"/>
  <c r="AC355" i="83"/>
  <c r="AC373" i="83"/>
  <c r="AC119" i="83"/>
  <c r="AC293" i="83"/>
  <c r="AC125" i="83"/>
  <c r="AD200" i="83"/>
  <c r="AD212" i="83"/>
  <c r="N344" i="83"/>
  <c r="AC275" i="83"/>
  <c r="AC287" i="83"/>
  <c r="AC53" i="83"/>
  <c r="AD78" i="83"/>
  <c r="AC41" i="83"/>
  <c r="AD319" i="83"/>
  <c r="AD275" i="83"/>
  <c r="N153" i="83"/>
  <c r="AD251" i="83"/>
  <c r="AD263" i="83"/>
  <c r="AD295" i="83"/>
  <c r="AC251" i="83"/>
  <c r="AC299" i="83"/>
  <c r="AC269" i="83"/>
  <c r="AD314" i="83"/>
  <c r="AD272" i="83"/>
  <c r="H99" i="83"/>
  <c r="H334" i="83"/>
  <c r="H209" i="83"/>
  <c r="H354" i="83"/>
  <c r="H372" i="83"/>
  <c r="AC211" i="83"/>
  <c r="AC283" i="83"/>
  <c r="AC239" i="83"/>
  <c r="AC20" i="83"/>
  <c r="AC33" i="83"/>
  <c r="AC54" i="83"/>
  <c r="AC334" i="83"/>
  <c r="AD313" i="83"/>
  <c r="H178" i="83"/>
  <c r="H192" i="83"/>
  <c r="H245" i="83"/>
  <c r="AD344" i="83"/>
  <c r="AD354" i="83"/>
  <c r="AD362" i="83"/>
  <c r="AD84" i="83"/>
  <c r="AC113" i="83"/>
  <c r="AC330" i="83"/>
  <c r="AD63" i="83"/>
  <c r="H172" i="83"/>
  <c r="H196" i="83"/>
  <c r="H275" i="83"/>
  <c r="H279" i="83"/>
  <c r="AD355" i="83"/>
  <c r="AD369" i="83"/>
  <c r="AC370" i="83"/>
  <c r="AD374" i="83"/>
  <c r="AC252" i="83"/>
  <c r="H6" i="83"/>
  <c r="AC229" i="83"/>
  <c r="AC253" i="83"/>
  <c r="AD165" i="83"/>
  <c r="AD298" i="83"/>
  <c r="AD318" i="83"/>
  <c r="AD325" i="83"/>
  <c r="AD356" i="83"/>
  <c r="AC130" i="83"/>
  <c r="AC166" i="83"/>
  <c r="AD329" i="83"/>
  <c r="AC318" i="83"/>
  <c r="AD311" i="83"/>
  <c r="AD148" i="83"/>
  <c r="AD199" i="83"/>
  <c r="AD331" i="83"/>
  <c r="AD357" i="83"/>
  <c r="AC186" i="83"/>
  <c r="AD107" i="83"/>
  <c r="AD143" i="83"/>
  <c r="AD206" i="83"/>
  <c r="AD218" i="83"/>
  <c r="AD233" i="83"/>
  <c r="AD247" i="83"/>
  <c r="AD252" i="83"/>
  <c r="AD262" i="83"/>
  <c r="AD292" i="83"/>
  <c r="AD303" i="83"/>
  <c r="AD306" i="83"/>
  <c r="AD334" i="83"/>
  <c r="AD337" i="83"/>
  <c r="AD358" i="83"/>
  <c r="AD370" i="83"/>
  <c r="AD372" i="83"/>
  <c r="AC374" i="83"/>
  <c r="AD224" i="83"/>
  <c r="AC84" i="83"/>
  <c r="AD67" i="83"/>
  <c r="AD114" i="83"/>
  <c r="AD90" i="83"/>
  <c r="H338" i="83"/>
  <c r="AD359" i="83"/>
  <c r="AD327" i="83"/>
  <c r="AC8" i="83"/>
  <c r="AC64" i="83"/>
  <c r="AD145" i="83"/>
  <c r="AD225" i="83"/>
  <c r="AD249" i="83"/>
  <c r="AD360" i="83"/>
  <c r="AC369" i="83"/>
  <c r="AC372" i="83"/>
  <c r="AD375" i="83"/>
  <c r="AD261" i="83"/>
  <c r="AC174" i="83"/>
  <c r="AC73" i="83"/>
  <c r="H61" i="83"/>
  <c r="AD361" i="83"/>
  <c r="AD307" i="83"/>
  <c r="AD81" i="83"/>
  <c r="AC19" i="83"/>
  <c r="AD350" i="83"/>
  <c r="AD363" i="83"/>
  <c r="AD364" i="83"/>
  <c r="AD267" i="83"/>
  <c r="AD335" i="83"/>
  <c r="AC222" i="83"/>
  <c r="AD283" i="83"/>
  <c r="AD351" i="83"/>
  <c r="AD365" i="83"/>
  <c r="AD248" i="83"/>
  <c r="AD353" i="83"/>
  <c r="AC101" i="83"/>
  <c r="H51" i="83"/>
  <c r="AC154" i="83"/>
  <c r="AC273" i="83"/>
  <c r="AC65" i="83"/>
  <c r="AC44" i="83"/>
  <c r="AD54" i="83"/>
  <c r="AD66" i="83"/>
  <c r="AD113" i="83"/>
  <c r="AD125" i="83"/>
  <c r="AD137" i="83"/>
  <c r="AD149" i="83"/>
  <c r="AD161" i="83"/>
  <c r="AD185" i="83"/>
  <c r="AD227" i="83"/>
  <c r="AD352" i="83"/>
  <c r="O367" i="66"/>
  <c r="N367" i="83"/>
  <c r="O84" i="66"/>
  <c r="O84" i="83" s="1"/>
  <c r="N84" i="83"/>
  <c r="O116" i="66"/>
  <c r="N116" i="83"/>
  <c r="O369" i="66"/>
  <c r="N369" i="83"/>
  <c r="O373" i="66"/>
  <c r="N373" i="83"/>
  <c r="N348" i="83"/>
  <c r="O348" i="66"/>
  <c r="O370" i="66"/>
  <c r="N370" i="83"/>
  <c r="O154" i="66"/>
  <c r="O154" i="83" s="1"/>
  <c r="N154" i="83"/>
  <c r="O17" i="66"/>
  <c r="O17" i="83" s="1"/>
  <c r="N17" i="83"/>
  <c r="O7" i="66"/>
  <c r="O7" i="83" s="1"/>
  <c r="N7" i="83"/>
  <c r="O167" i="66"/>
  <c r="O167" i="83" s="1"/>
  <c r="N167" i="83"/>
  <c r="O143" i="66"/>
  <c r="O143" i="83" s="1"/>
  <c r="N143" i="83"/>
  <c r="O119" i="66"/>
  <c r="O119" i="83" s="1"/>
  <c r="N119" i="83"/>
  <c r="O95" i="66"/>
  <c r="O95" i="83" s="1"/>
  <c r="N95" i="83"/>
  <c r="O50" i="66"/>
  <c r="O50" i="83" s="1"/>
  <c r="N50" i="83"/>
  <c r="O71" i="83"/>
  <c r="O96" i="83"/>
  <c r="O110" i="83"/>
  <c r="O118" i="83"/>
  <c r="O126" i="83"/>
  <c r="O148" i="83"/>
  <c r="O158" i="83"/>
  <c r="O173" i="83"/>
  <c r="O239" i="83"/>
  <c r="O367" i="83"/>
  <c r="N325" i="83"/>
  <c r="O56" i="83"/>
  <c r="O79" i="83"/>
  <c r="O101" i="83"/>
  <c r="O109" i="83"/>
  <c r="O125" i="83"/>
  <c r="O147" i="83"/>
  <c r="O246" i="83"/>
  <c r="J348" i="83"/>
  <c r="O361" i="83"/>
  <c r="N144" i="83"/>
  <c r="N245" i="83"/>
  <c r="O108" i="83"/>
  <c r="O117" i="83"/>
  <c r="O124" i="83"/>
  <c r="O146" i="83"/>
  <c r="O157" i="83"/>
  <c r="O166" i="83"/>
  <c r="O172" i="83"/>
  <c r="O178" i="83"/>
  <c r="N364" i="66"/>
  <c r="O364" i="66" s="1"/>
  <c r="N365" i="83"/>
  <c r="N165" i="83"/>
  <c r="N117" i="83"/>
  <c r="N48" i="83"/>
  <c r="O100" i="83"/>
  <c r="O107" i="83"/>
  <c r="O123" i="83"/>
  <c r="O145" i="83"/>
  <c r="O165" i="83"/>
  <c r="O237" i="83"/>
  <c r="O245" i="83"/>
  <c r="O347" i="83"/>
  <c r="J355" i="83"/>
  <c r="O360" i="83"/>
  <c r="J370" i="83"/>
  <c r="O374" i="83"/>
  <c r="N301" i="83"/>
  <c r="N274" i="83"/>
  <c r="O55" i="83"/>
  <c r="O94" i="83"/>
  <c r="O106" i="83"/>
  <c r="O122" i="83"/>
  <c r="O144" i="83"/>
  <c r="O164" i="83"/>
  <c r="O171" i="83"/>
  <c r="O177" i="83"/>
  <c r="N349" i="83"/>
  <c r="N356" i="66"/>
  <c r="N19" i="83"/>
  <c r="N70" i="83"/>
  <c r="N198" i="83"/>
  <c r="L84" i="83"/>
  <c r="N326" i="83"/>
  <c r="O54" i="83"/>
  <c r="O99" i="83"/>
  <c r="O116" i="83"/>
  <c r="O133" i="83"/>
  <c r="N350" i="66"/>
  <c r="H369" i="83"/>
  <c r="O53" i="83"/>
  <c r="O132" i="83"/>
  <c r="O142" i="83"/>
  <c r="O170" i="83"/>
  <c r="O176" i="83"/>
  <c r="O243" i="83"/>
  <c r="N342" i="83"/>
  <c r="O354" i="83"/>
  <c r="N368" i="66"/>
  <c r="O368" i="66" s="1"/>
  <c r="N83" i="83"/>
  <c r="N2" i="83"/>
  <c r="N265" i="83"/>
  <c r="N275" i="83"/>
  <c r="O98" i="83"/>
  <c r="O115" i="83"/>
  <c r="O131" i="83"/>
  <c r="O141" i="83"/>
  <c r="O181" i="83"/>
  <c r="O234" i="83"/>
  <c r="O357" i="83"/>
  <c r="O369" i="83"/>
  <c r="J95" i="83"/>
  <c r="J119" i="83"/>
  <c r="J143" i="83"/>
  <c r="J167" i="83"/>
  <c r="J154" i="83"/>
  <c r="J116" i="83"/>
  <c r="N96" i="83"/>
  <c r="O81" i="83"/>
  <c r="O114" i="83"/>
  <c r="O130" i="83"/>
  <c r="O140" i="83"/>
  <c r="O169" i="83"/>
  <c r="O175" i="83"/>
  <c r="N141" i="83"/>
  <c r="N93" i="83"/>
  <c r="O97" i="83"/>
  <c r="O113" i="83"/>
  <c r="O129" i="83"/>
  <c r="O139" i="83"/>
  <c r="O150" i="83"/>
  <c r="O180" i="83"/>
  <c r="O233" i="83"/>
  <c r="O241" i="83"/>
  <c r="N343" i="66"/>
  <c r="O358" i="83"/>
  <c r="N46" i="66"/>
  <c r="O80" i="83"/>
  <c r="O112" i="83"/>
  <c r="O128" i="83"/>
  <c r="O168" i="83"/>
  <c r="O174" i="83"/>
  <c r="N338" i="66"/>
  <c r="O353" i="83"/>
  <c r="J369" i="83"/>
  <c r="O57" i="83"/>
  <c r="O72" i="83"/>
  <c r="O111" i="83"/>
  <c r="O127" i="83"/>
  <c r="O149" i="83"/>
  <c r="O179" i="83"/>
  <c r="AD2" i="83"/>
  <c r="AD26" i="83"/>
  <c r="AD38" i="83"/>
  <c r="AD50" i="83"/>
  <c r="AD62" i="83"/>
  <c r="AD74" i="83"/>
  <c r="AD169" i="83"/>
  <c r="AD9" i="83"/>
  <c r="AD33" i="83"/>
  <c r="AD116" i="83"/>
  <c r="AD4" i="83"/>
  <c r="AD99" i="83"/>
  <c r="AD11" i="83"/>
  <c r="AD154" i="83"/>
  <c r="AD6" i="83"/>
  <c r="AD30" i="83"/>
  <c r="AD42" i="83"/>
  <c r="AD86" i="83"/>
  <c r="AD101" i="83"/>
  <c r="AD13" i="83"/>
  <c r="AD25" i="83"/>
  <c r="AD8" i="83"/>
  <c r="AD3" i="83"/>
  <c r="AD39" i="83"/>
  <c r="AD51" i="83"/>
  <c r="AD98" i="83"/>
  <c r="AD10" i="83"/>
  <c r="AD22" i="83"/>
  <c r="AD177" i="83"/>
  <c r="AD5" i="83"/>
  <c r="AD172" i="83"/>
  <c r="AD184" i="83"/>
  <c r="AD189" i="83"/>
  <c r="AD12" i="83"/>
  <c r="AD24" i="83"/>
  <c r="AD36" i="83"/>
  <c r="AD48" i="83"/>
  <c r="AD60" i="83"/>
  <c r="AD77" i="83"/>
  <c r="AD95" i="83"/>
  <c r="AD119" i="83"/>
  <c r="AD155" i="83"/>
  <c r="AD167" i="83"/>
  <c r="AD179" i="83"/>
  <c r="AD7" i="83"/>
  <c r="AD19" i="83"/>
  <c r="AD31" i="83"/>
  <c r="AD43" i="83"/>
  <c r="AD82" i="83"/>
  <c r="AD102" i="83"/>
  <c r="AD138" i="83"/>
  <c r="AD162" i="83"/>
  <c r="AD174" i="83"/>
  <c r="AD186" i="83"/>
  <c r="O362" i="83"/>
  <c r="O368" i="83"/>
  <c r="O349" i="83"/>
  <c r="H342" i="83"/>
  <c r="O344" i="83"/>
  <c r="O345" i="83"/>
  <c r="O348" i="83"/>
  <c r="O370" i="83"/>
  <c r="O366" i="83"/>
  <c r="O372" i="83"/>
  <c r="O342" i="83"/>
  <c r="O373" i="83"/>
  <c r="O341" i="83"/>
  <c r="O352" i="83"/>
  <c r="AD345" i="83"/>
  <c r="H364" i="83"/>
  <c r="O365" i="83"/>
  <c r="AD131" i="83"/>
  <c r="AD349" i="70"/>
  <c r="AC349" i="83"/>
  <c r="AD55" i="83"/>
  <c r="O359" i="70"/>
  <c r="O359" i="83" s="1"/>
  <c r="N359" i="83"/>
  <c r="AD14" i="83"/>
  <c r="O339" i="70"/>
  <c r="O339" i="83" s="1"/>
  <c r="N339" i="83"/>
  <c r="O355" i="70"/>
  <c r="O355" i="83" s="1"/>
  <c r="N355" i="83"/>
  <c r="AD18" i="83"/>
  <c r="AD173" i="83"/>
  <c r="O364" i="70"/>
  <c r="O364" i="83" s="1"/>
  <c r="N364" i="83"/>
  <c r="O351" i="70"/>
  <c r="O351" i="83" s="1"/>
  <c r="N351" i="83"/>
  <c r="AD191" i="83"/>
  <c r="AD201" i="83"/>
  <c r="AD213" i="83"/>
  <c r="AD228" i="83"/>
  <c r="AD240" i="83"/>
  <c r="AD284" i="83"/>
  <c r="AD324" i="83"/>
  <c r="AD97" i="83"/>
  <c r="AD109" i="83"/>
  <c r="AD121" i="83"/>
  <c r="AD157" i="83"/>
  <c r="AD181" i="83"/>
  <c r="AD196" i="83"/>
  <c r="AD208" i="83"/>
  <c r="AD220" i="83"/>
  <c r="AD242" i="83"/>
  <c r="AD259" i="83"/>
  <c r="AD269" i="83"/>
  <c r="AD330" i="83"/>
  <c r="AD338" i="83"/>
  <c r="AD341" i="83"/>
  <c r="AD21" i="83"/>
  <c r="AD45" i="83"/>
  <c r="AD57" i="83"/>
  <c r="AD69" i="83"/>
  <c r="AD79" i="83"/>
  <c r="AD92" i="83"/>
  <c r="AD104" i="83"/>
  <c r="AD140" i="83"/>
  <c r="AD152" i="83"/>
  <c r="AD164" i="83"/>
  <c r="AD176" i="83"/>
  <c r="AD203" i="83"/>
  <c r="AD230" i="83"/>
  <c r="AD254" i="83"/>
  <c r="AD271" i="83"/>
  <c r="AD291" i="83"/>
  <c r="AD294" i="83"/>
  <c r="AD336" i="83"/>
  <c r="AD16" i="83"/>
  <c r="AD40" i="83"/>
  <c r="AD52" i="83"/>
  <c r="AD64" i="83"/>
  <c r="AD89" i="83"/>
  <c r="AD111" i="83"/>
  <c r="AD123" i="83"/>
  <c r="AD135" i="83"/>
  <c r="AD147" i="83"/>
  <c r="AD159" i="83"/>
  <c r="AD171" i="83"/>
  <c r="AD183" i="83"/>
  <c r="AD188" i="83"/>
  <c r="AD198" i="83"/>
  <c r="AD210" i="83"/>
  <c r="AD237" i="83"/>
  <c r="AD273" i="83"/>
  <c r="AD278" i="83"/>
  <c r="AD348" i="83"/>
  <c r="AD23" i="83"/>
  <c r="AD35" i="83"/>
  <c r="AD47" i="83"/>
  <c r="AD59" i="83"/>
  <c r="AD71" i="83"/>
  <c r="AD76" i="83"/>
  <c r="AD94" i="83"/>
  <c r="AD106" i="83"/>
  <c r="AD118" i="83"/>
  <c r="AD130" i="83"/>
  <c r="AD166" i="83"/>
  <c r="AD178" i="83"/>
  <c r="AD205" i="83"/>
  <c r="AD217" i="83"/>
  <c r="AD246" i="83"/>
  <c r="AD256" i="83"/>
  <c r="AD266" i="83"/>
  <c r="AD299" i="83"/>
  <c r="AD302" i="83"/>
  <c r="AD323" i="83"/>
  <c r="AD190" i="83"/>
  <c r="AD239" i="83"/>
  <c r="AD288" i="83"/>
  <c r="AD296" i="83"/>
  <c r="AD326" i="83"/>
  <c r="AD332" i="83"/>
  <c r="AD37" i="83"/>
  <c r="AD49" i="83"/>
  <c r="AD61" i="83"/>
  <c r="AD73" i="83"/>
  <c r="AD91" i="83"/>
  <c r="AD96" i="83"/>
  <c r="AD108" i="83"/>
  <c r="AD120" i="83"/>
  <c r="AD132" i="83"/>
  <c r="AD144" i="83"/>
  <c r="AD156" i="83"/>
  <c r="AD168" i="83"/>
  <c r="AD180" i="83"/>
  <c r="AD207" i="83"/>
  <c r="AD219" i="83"/>
  <c r="AD234" i="83"/>
  <c r="AD258" i="83"/>
  <c r="AD268" i="83"/>
  <c r="AD280" i="83"/>
  <c r="AD290" i="83"/>
  <c r="AD310" i="83"/>
  <c r="AD316" i="83"/>
  <c r="AD340" i="83"/>
  <c r="N362" i="83"/>
  <c r="AD20" i="83"/>
  <c r="AD32" i="83"/>
  <c r="AD44" i="83"/>
  <c r="AD56" i="83"/>
  <c r="AD68" i="83"/>
  <c r="AD83" i="83"/>
  <c r="AD103" i="83"/>
  <c r="AD115" i="83"/>
  <c r="AD127" i="83"/>
  <c r="AD139" i="83"/>
  <c r="AD151" i="83"/>
  <c r="AD163" i="83"/>
  <c r="AD175" i="83"/>
  <c r="AD187" i="83"/>
  <c r="AD192" i="83"/>
  <c r="AD229" i="83"/>
  <c r="AD253" i="83"/>
  <c r="AD293" i="83"/>
  <c r="AD304" i="83"/>
  <c r="AD322" i="83"/>
  <c r="AD343" i="83"/>
  <c r="AD27" i="83"/>
  <c r="AD88" i="83"/>
  <c r="AD122" i="83"/>
  <c r="AD134" i="83"/>
  <c r="AD146" i="83"/>
  <c r="AD158" i="83"/>
  <c r="AD170" i="83"/>
  <c r="AD221" i="83"/>
  <c r="AD236" i="83"/>
  <c r="AD243" i="83"/>
  <c r="AD250" i="83"/>
  <c r="AD277" i="83"/>
  <c r="AD282" i="83"/>
  <c r="AD347" i="83"/>
  <c r="AD34" i="83"/>
  <c r="AD46" i="83"/>
  <c r="AD58" i="83"/>
  <c r="AD70" i="83"/>
  <c r="AD80" i="83"/>
  <c r="AD93" i="83"/>
  <c r="AD105" i="83"/>
  <c r="AD117" i="83"/>
  <c r="AD129" i="83"/>
  <c r="AD141" i="83"/>
  <c r="AD204" i="83"/>
  <c r="AD216" i="83"/>
  <c r="AD231" i="83"/>
  <c r="AD245" i="83"/>
  <c r="AD255" i="83"/>
  <c r="AD265" i="83"/>
  <c r="AD285" i="83"/>
  <c r="AD312" i="83"/>
  <c r="AD349" i="83"/>
  <c r="AD17" i="83"/>
  <c r="AD29" i="83"/>
  <c r="AD41" i="83"/>
  <c r="AD53" i="83"/>
  <c r="AD65" i="83"/>
  <c r="AD85" i="83"/>
  <c r="AD100" i="83"/>
  <c r="AD112" i="83"/>
  <c r="AD136" i="83"/>
  <c r="AD194" i="83"/>
  <c r="AD211" i="83"/>
  <c r="AD238" i="83"/>
  <c r="AD274" i="83"/>
  <c r="AD279" i="83"/>
  <c r="AD287" i="83"/>
  <c r="AD309" i="83"/>
  <c r="AD328" i="83"/>
  <c r="AD339" i="83"/>
  <c r="AD342" i="83"/>
  <c r="AC59" i="83"/>
  <c r="AC35" i="83"/>
  <c r="AC83" i="83"/>
  <c r="AC176" i="83"/>
  <c r="AC276" i="83"/>
  <c r="AC71" i="83"/>
  <c r="AC221" i="83"/>
  <c r="AC47" i="83"/>
  <c r="AC152" i="83"/>
  <c r="AC271" i="83"/>
  <c r="AC256" i="83"/>
  <c r="AC23" i="83"/>
  <c r="AC128" i="83"/>
  <c r="AC354" i="83"/>
  <c r="AC364" i="83"/>
  <c r="AC86" i="83"/>
  <c r="AC164" i="83"/>
  <c r="AC328" i="83"/>
  <c r="AC74" i="83"/>
  <c r="AC248" i="83"/>
  <c r="AC306" i="83"/>
  <c r="AD373" i="63"/>
  <c r="AD373" i="83" s="1"/>
  <c r="AC331" i="83"/>
  <c r="AC89" i="83"/>
  <c r="AC347" i="83"/>
  <c r="AC140" i="83"/>
  <c r="AC92" i="83"/>
  <c r="AC362" i="83"/>
  <c r="AC116" i="83"/>
  <c r="AC11" i="83"/>
  <c r="AC234" i="83"/>
  <c r="AC77" i="83"/>
  <c r="AC104" i="83"/>
  <c r="AC367" i="83"/>
  <c r="AC368" i="83"/>
  <c r="AC375" i="83"/>
  <c r="AC365" i="83"/>
  <c r="AC366" i="83"/>
  <c r="AD235" i="56" l="1"/>
  <c r="AD235" i="83" s="1"/>
  <c r="AC235" i="83"/>
  <c r="AD182" i="56"/>
  <c r="AD182" i="83" s="1"/>
  <c r="AC182" i="83"/>
  <c r="AD300" i="56"/>
  <c r="AD300" i="83" s="1"/>
  <c r="AC300" i="83"/>
  <c r="AD160" i="56"/>
  <c r="AD160" i="83" s="1"/>
  <c r="AC160" i="83"/>
  <c r="AD28" i="56"/>
  <c r="AD28" i="83" s="1"/>
  <c r="AC28" i="83"/>
  <c r="AD15" i="56"/>
  <c r="AD15" i="83" s="1"/>
  <c r="AC15" i="83"/>
  <c r="H89" i="66"/>
  <c r="H89" i="83" s="1"/>
  <c r="G89" i="83"/>
  <c r="H161" i="66"/>
  <c r="H161" i="83" s="1"/>
  <c r="G161" i="83"/>
  <c r="G17" i="83"/>
  <c r="H56" i="66"/>
  <c r="H56" i="83" s="1"/>
  <c r="G56" i="83"/>
  <c r="H128" i="66"/>
  <c r="H128" i="83" s="1"/>
  <c r="G128" i="83"/>
  <c r="O376" i="66"/>
  <c r="O376" i="83" s="1"/>
  <c r="N376" i="83"/>
  <c r="H21" i="66"/>
  <c r="H21" i="83" s="1"/>
  <c r="G21" i="83"/>
  <c r="H93" i="66"/>
  <c r="H93" i="83" s="1"/>
  <c r="G93" i="83"/>
  <c r="H165" i="66"/>
  <c r="H165" i="83" s="1"/>
  <c r="G165" i="83"/>
  <c r="H28" i="66"/>
  <c r="H28" i="83" s="1"/>
  <c r="G28" i="83"/>
  <c r="H100" i="66"/>
  <c r="H100" i="83" s="1"/>
  <c r="G100" i="83"/>
  <c r="O363" i="66"/>
  <c r="O363" i="83" s="1"/>
  <c r="N363" i="83"/>
  <c r="H23" i="66"/>
  <c r="H23" i="83" s="1"/>
  <c r="G23" i="83"/>
  <c r="G95" i="83"/>
  <c r="H95" i="66"/>
  <c r="H95" i="83" s="1"/>
  <c r="H167" i="66"/>
  <c r="H167" i="83" s="1"/>
  <c r="G167" i="83"/>
  <c r="H62" i="66"/>
  <c r="H62" i="83" s="1"/>
  <c r="G62" i="83"/>
  <c r="H134" i="66"/>
  <c r="H134" i="83" s="1"/>
  <c r="G134" i="83"/>
  <c r="H27" i="66"/>
  <c r="H27" i="83" s="1"/>
  <c r="G27" i="83"/>
  <c r="H34" i="66"/>
  <c r="H34" i="83" s="1"/>
  <c r="G34" i="83"/>
  <c r="G106" i="83"/>
  <c r="H106" i="66"/>
  <c r="H106" i="83" s="1"/>
  <c r="H29" i="66"/>
  <c r="H29" i="83" s="1"/>
  <c r="G29" i="83"/>
  <c r="H101" i="66"/>
  <c r="H101" i="83" s="1"/>
  <c r="G101" i="83"/>
  <c r="N24" i="83"/>
  <c r="H68" i="66"/>
  <c r="H68" i="83" s="1"/>
  <c r="G68" i="83"/>
  <c r="G140" i="83"/>
  <c r="H140" i="66"/>
  <c r="H140" i="83" s="1"/>
  <c r="H33" i="66"/>
  <c r="H33" i="83" s="1"/>
  <c r="G33" i="83"/>
  <c r="H105" i="66"/>
  <c r="H105" i="83" s="1"/>
  <c r="G105" i="83"/>
  <c r="G98" i="83"/>
  <c r="G40" i="83"/>
  <c r="H40" i="66"/>
  <c r="H40" i="83" s="1"/>
  <c r="H112" i="66"/>
  <c r="H112" i="83" s="1"/>
  <c r="G112" i="83"/>
  <c r="H35" i="66"/>
  <c r="H35" i="83" s="1"/>
  <c r="G35" i="83"/>
  <c r="H107" i="66"/>
  <c r="H107" i="83" s="1"/>
  <c r="G107" i="83"/>
  <c r="H2" i="66"/>
  <c r="H2" i="83" s="1"/>
  <c r="G2" i="83"/>
  <c r="H74" i="66"/>
  <c r="H74" i="83" s="1"/>
  <c r="G74" i="83"/>
  <c r="H39" i="66"/>
  <c r="H39" i="83" s="1"/>
  <c r="G39" i="83"/>
  <c r="H111" i="66"/>
  <c r="H111" i="83" s="1"/>
  <c r="G111" i="83"/>
  <c r="H46" i="66"/>
  <c r="H46" i="83" s="1"/>
  <c r="G46" i="83"/>
  <c r="H118" i="66"/>
  <c r="H118" i="83" s="1"/>
  <c r="G118" i="83"/>
  <c r="H41" i="66"/>
  <c r="H41" i="83" s="1"/>
  <c r="G41" i="83"/>
  <c r="H113" i="66"/>
  <c r="H113" i="83" s="1"/>
  <c r="G113" i="83"/>
  <c r="H8" i="66"/>
  <c r="H8" i="83" s="1"/>
  <c r="G8" i="83"/>
  <c r="H80" i="66"/>
  <c r="H80" i="83" s="1"/>
  <c r="G80" i="83"/>
  <c r="H45" i="66"/>
  <c r="H45" i="83" s="1"/>
  <c r="G45" i="83"/>
  <c r="H117" i="66"/>
  <c r="H117" i="83" s="1"/>
  <c r="G117" i="83"/>
  <c r="G53" i="83"/>
  <c r="H124" i="66"/>
  <c r="H124" i="83" s="1"/>
  <c r="G124" i="83"/>
  <c r="O160" i="66"/>
  <c r="O160" i="83" s="1"/>
  <c r="N160" i="83"/>
  <c r="H47" i="66"/>
  <c r="H47" i="83" s="1"/>
  <c r="G47" i="83"/>
  <c r="H119" i="66"/>
  <c r="H119" i="83" s="1"/>
  <c r="G119" i="83"/>
  <c r="H14" i="66"/>
  <c r="H14" i="83" s="1"/>
  <c r="G14" i="83"/>
  <c r="H86" i="66"/>
  <c r="H86" i="83" s="1"/>
  <c r="G86" i="83"/>
  <c r="H123" i="66"/>
  <c r="H123" i="83" s="1"/>
  <c r="G123" i="83"/>
  <c r="G50" i="83"/>
  <c r="H58" i="66"/>
  <c r="H58" i="83" s="1"/>
  <c r="G58" i="83"/>
  <c r="G130" i="83"/>
  <c r="H130" i="66"/>
  <c r="H130" i="83" s="1"/>
  <c r="N371" i="66"/>
  <c r="J371" i="83"/>
  <c r="H125" i="66"/>
  <c r="H125" i="83" s="1"/>
  <c r="G125" i="83"/>
  <c r="H20" i="66"/>
  <c r="H20" i="83" s="1"/>
  <c r="G20" i="83"/>
  <c r="H92" i="66"/>
  <c r="H92" i="83" s="1"/>
  <c r="G92" i="83"/>
  <c r="H129" i="66"/>
  <c r="H129" i="83" s="1"/>
  <c r="G129" i="83"/>
  <c r="G15" i="83"/>
  <c r="H64" i="66"/>
  <c r="H64" i="83" s="1"/>
  <c r="G64" i="83"/>
  <c r="H136" i="66"/>
  <c r="H136" i="83" s="1"/>
  <c r="G136" i="83"/>
  <c r="H59" i="66"/>
  <c r="H59" i="83" s="1"/>
  <c r="G59" i="83"/>
  <c r="H26" i="66"/>
  <c r="H26" i="83" s="1"/>
  <c r="G26" i="83"/>
  <c r="G63" i="83"/>
  <c r="H63" i="66"/>
  <c r="H63" i="83" s="1"/>
  <c r="H135" i="66"/>
  <c r="H135" i="83" s="1"/>
  <c r="G135" i="83"/>
  <c r="N375" i="66"/>
  <c r="J375" i="83"/>
  <c r="G70" i="83"/>
  <c r="H70" i="66"/>
  <c r="H70" i="83" s="1"/>
  <c r="G142" i="83"/>
  <c r="H142" i="66"/>
  <c r="H142" i="83" s="1"/>
  <c r="H65" i="66"/>
  <c r="H65" i="83" s="1"/>
  <c r="G65" i="83"/>
  <c r="H137" i="66"/>
  <c r="H137" i="83" s="1"/>
  <c r="G137" i="83"/>
  <c r="G32" i="83"/>
  <c r="H32" i="66"/>
  <c r="H32" i="83" s="1"/>
  <c r="G104" i="83"/>
  <c r="H104" i="66"/>
  <c r="H104" i="83" s="1"/>
  <c r="O340" i="66"/>
  <c r="O340" i="83" s="1"/>
  <c r="N340" i="83"/>
  <c r="G69" i="83"/>
  <c r="H69" i="66"/>
  <c r="H69" i="83" s="1"/>
  <c r="H141" i="66"/>
  <c r="H141" i="83" s="1"/>
  <c r="G141" i="83"/>
  <c r="H4" i="66"/>
  <c r="H4" i="83" s="1"/>
  <c r="G4" i="83"/>
  <c r="H76" i="66"/>
  <c r="H76" i="83" s="1"/>
  <c r="G76" i="83"/>
  <c r="H148" i="66"/>
  <c r="H148" i="83" s="1"/>
  <c r="G148" i="83"/>
  <c r="G57" i="83"/>
  <c r="H71" i="66"/>
  <c r="H71" i="83" s="1"/>
  <c r="G71" i="83"/>
  <c r="H143" i="66"/>
  <c r="H143" i="83" s="1"/>
  <c r="G143" i="83"/>
  <c r="H38" i="66"/>
  <c r="H38" i="83" s="1"/>
  <c r="G38" i="83"/>
  <c r="H110" i="66"/>
  <c r="H110" i="83" s="1"/>
  <c r="G110" i="83"/>
  <c r="H3" i="66"/>
  <c r="H3" i="83" s="1"/>
  <c r="G3" i="83"/>
  <c r="H75" i="66"/>
  <c r="H75" i="83" s="1"/>
  <c r="G75" i="83"/>
  <c r="H147" i="66"/>
  <c r="H147" i="83" s="1"/>
  <c r="G147" i="83"/>
  <c r="G10" i="83"/>
  <c r="H10" i="66"/>
  <c r="H10" i="83" s="1"/>
  <c r="H82" i="66"/>
  <c r="H82" i="83" s="1"/>
  <c r="G82" i="83"/>
  <c r="H154" i="66"/>
  <c r="H154" i="83" s="1"/>
  <c r="G154" i="83"/>
  <c r="N368" i="83"/>
  <c r="H5" i="66"/>
  <c r="H5" i="83" s="1"/>
  <c r="G5" i="83"/>
  <c r="H77" i="66"/>
  <c r="H77" i="83" s="1"/>
  <c r="G77" i="83"/>
  <c r="H149" i="66"/>
  <c r="H149" i="83" s="1"/>
  <c r="G149" i="83"/>
  <c r="G51" i="83"/>
  <c r="H44" i="66"/>
  <c r="H44" i="83" s="1"/>
  <c r="G44" i="83"/>
  <c r="G116" i="83"/>
  <c r="H116" i="66"/>
  <c r="H116" i="83" s="1"/>
  <c r="H9" i="66"/>
  <c r="H9" i="83" s="1"/>
  <c r="G9" i="83"/>
  <c r="H81" i="66"/>
  <c r="H81" i="83" s="1"/>
  <c r="G81" i="83"/>
  <c r="H153" i="66"/>
  <c r="H153" i="83" s="1"/>
  <c r="G153" i="83"/>
  <c r="H16" i="66"/>
  <c r="H16" i="83" s="1"/>
  <c r="G16" i="83"/>
  <c r="H88" i="66"/>
  <c r="H88" i="83" s="1"/>
  <c r="G88" i="83"/>
  <c r="H160" i="66"/>
  <c r="H160" i="83" s="1"/>
  <c r="G160" i="83"/>
  <c r="H11" i="66"/>
  <c r="H11" i="83" s="1"/>
  <c r="G11" i="83"/>
  <c r="G83" i="83"/>
  <c r="H83" i="66"/>
  <c r="H83" i="83" s="1"/>
  <c r="H155" i="66"/>
  <c r="H155" i="83" s="1"/>
  <c r="G155" i="83"/>
  <c r="H122" i="66"/>
  <c r="H122" i="83" s="1"/>
  <c r="G122" i="83"/>
  <c r="H87" i="66"/>
  <c r="H87" i="83" s="1"/>
  <c r="G87" i="83"/>
  <c r="H159" i="66"/>
  <c r="H159" i="83" s="1"/>
  <c r="G159" i="83"/>
  <c r="H22" i="66"/>
  <c r="H22" i="83" s="1"/>
  <c r="G22" i="83"/>
  <c r="H94" i="66"/>
  <c r="H94" i="83" s="1"/>
  <c r="G94" i="83"/>
  <c r="G166" i="83"/>
  <c r="H166" i="66"/>
  <c r="H166" i="83" s="1"/>
  <c r="AD72" i="70"/>
  <c r="AD72" i="83" s="1"/>
  <c r="AC72" i="83"/>
  <c r="O46" i="66"/>
  <c r="O46" i="83" s="1"/>
  <c r="N46" i="83"/>
  <c r="N356" i="83"/>
  <c r="O356" i="66"/>
  <c r="O356" i="83" s="1"/>
  <c r="O343" i="66"/>
  <c r="O343" i="83" s="1"/>
  <c r="N343" i="83"/>
  <c r="N350" i="83"/>
  <c r="O350" i="66"/>
  <c r="O350" i="83" s="1"/>
  <c r="N338" i="83"/>
  <c r="O338" i="66"/>
  <c r="O338" i="83" s="1"/>
  <c r="O371" i="66" l="1"/>
  <c r="O371" i="83" s="1"/>
  <c r="N371" i="83"/>
  <c r="O375" i="66"/>
  <c r="O375" i="83" s="1"/>
  <c r="N375" i="83"/>
</calcChain>
</file>

<file path=xl/comments1.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mments2.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mments3.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mments4.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mments5.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mments6.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mments7.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mments8.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nnections.xml><?xml version="1.0" encoding="utf-8"?>
<connections xmlns="http://schemas.openxmlformats.org/spreadsheetml/2006/main">
  <connection id="1" name="WorksheetConnection_Operativas Bel Norte.xlsx!Tabla1" type="5" refreshedVersion="2" saveData="1">
    <dbPr connection="" command=""/>
  </connection>
  <connection id="2" name="WorksheetConnection_Operativas Bel Norte.xlsx!Tabla2" type="5" refreshedVersion="2" saveData="1">
    <dbPr connection="" command=""/>
  </connection>
</connections>
</file>

<file path=xl/sharedStrings.xml><?xml version="1.0" encoding="utf-8"?>
<sst xmlns="http://schemas.openxmlformats.org/spreadsheetml/2006/main" count="6913" uniqueCount="815">
  <si>
    <t>INFRAESTRUCTURA + MATERIAL RODANTE</t>
  </si>
  <si>
    <t>RED FERROVIARIA DE PASAJEROS DEL AMBA</t>
  </si>
  <si>
    <t xml:space="preserve">Total Líneas de Explotación </t>
  </si>
  <si>
    <t>AÑO</t>
  </si>
  <si>
    <t>MES</t>
  </si>
  <si>
    <t>A.01.1 -  Longitud de Líneas de Explotación No Electrificadas Vía Simple (km)</t>
  </si>
  <si>
    <t>A.01.2 -  Longitud de Líneas de Explotación No Electrificadas Vía Doble o Múltiple (km)</t>
  </si>
  <si>
    <t>A.02.1 -  Longitud de Líneas de Explotación Electrificadas Vía Simple (km)</t>
  </si>
  <si>
    <t>A.02.2 -  Longitud de Líneas de Explotación Electrificadas Vía Doble o Múltiple (km)</t>
  </si>
  <si>
    <t>Total Líneas de Explotación (EN USO)</t>
  </si>
  <si>
    <t>Total Líneas de Servicios entre Cabeceras (km) (Progresiva) (en uso)</t>
  </si>
  <si>
    <t>A.03.1 -  Longitud de Vías de Explotación No Electrificadas Troncales y Ramales (vía principal) (km)</t>
  </si>
  <si>
    <t>A.03.2 -  Longitud de Vías de Explotación No Electrificadas Auxiliares (vías de playa) (km)</t>
  </si>
  <si>
    <t>A.04.1 -  Longitud de Vías de Explotación Electrificadas Troncales y Ramales (vía principal) (km)</t>
  </si>
  <si>
    <t>A.04.2 -  Longitud de Vías de Explotación Electrificadas Auxiliares (vías de playa) (km)</t>
  </si>
  <si>
    <t>Total Vías (excluido Auxiliares)</t>
  </si>
  <si>
    <t>Total Vías (excluído Auxiliares (EN USO)</t>
  </si>
  <si>
    <t>A.05.1 - Número de Estaciones en Explotación (cantidad)</t>
  </si>
  <si>
    <t>A.06.1 - Número de Paradas en Explotación (cantidad)</t>
  </si>
  <si>
    <t>A.07.1 - Número de Apeaderos en Explotación (cantidad)</t>
  </si>
  <si>
    <t>Total Estaciones</t>
  </si>
  <si>
    <t>A.08.1 - Pasos Vehiculares a Nivel Con Barreras Manuales (cantidad)</t>
  </si>
  <si>
    <t>A.08.2 - Pasos Vehiculares a Nivel Con Barreras Automáticas (cantidad)</t>
  </si>
  <si>
    <t>A.08.3 - Pasos Vehiculares a Nivel Con Señales Fonoluminosas (cantidad)</t>
  </si>
  <si>
    <t>A.08.4 - Pasos Vehiculares a Nivel Con Cruz de San Andrés (cantidad)</t>
  </si>
  <si>
    <t>A.08.5 - Pasos Vehiculares a Nivel Sin Señalización (cantidad)</t>
  </si>
  <si>
    <t>Total Pasos Vehiculares a Nivel</t>
  </si>
  <si>
    <t>A.09.1 - Pasos Vehiculares Bajo Nivel (vial + vial peatonal) (cantidad)</t>
  </si>
  <si>
    <t>A.09.2 - Pasos Vehiculares Sobre Nivel (vial + vial peatonal) (cantidad)</t>
  </si>
  <si>
    <t>A.09.3 - Pasos Vehiculares A Nivel (vial + vial peatonal) (cantidad)</t>
  </si>
  <si>
    <t>Total Pasos Vehiculares</t>
  </si>
  <si>
    <t>A.10.1 - Pasos Peatonales Bajo Nivel (cantidad)</t>
  </si>
  <si>
    <t>A.10.2 - Pasos Peatonales Sobre Nivel (cantidad)</t>
  </si>
  <si>
    <t>A.10.3 - Pasos Peatonales A Nivel (cantidad)</t>
  </si>
  <si>
    <t>Total Pasos Peatonales</t>
  </si>
  <si>
    <t>A.11.1 - Señalamiento Automático (km de línea)</t>
  </si>
  <si>
    <t>A.11.2 - Señalamiento Sin Señalamiento (km de línea)</t>
  </si>
  <si>
    <t>A.11.3 - Señalamiento Manual (km de línea)</t>
  </si>
  <si>
    <t>Total Señalamiento</t>
  </si>
  <si>
    <t>B.01.1 - Parque de Locomotoras Diesel Hasta 1300HP</t>
  </si>
  <si>
    <t>B.01.2 - Parque de Locomotoras Diesel desde 1301HP Hasta 1700HP</t>
  </si>
  <si>
    <t>B.01.2 - Parque de Locomotoras Diesel desde 1701HP</t>
  </si>
  <si>
    <t>Total Locomotoras</t>
  </si>
  <si>
    <t>B.02.1 - Parque de Coches Eléctricos Motrices</t>
  </si>
  <si>
    <t>B.02.2 - Parque de Coches Eléctricos Motrices Remolcados Tipo R</t>
  </si>
  <si>
    <t>B.02.3 - Parque de Coches Eléctricos Motrices Tipo R</t>
  </si>
  <si>
    <t>Total Coches Eléctricos</t>
  </si>
  <si>
    <t>B.03.1 - Parque de Coches Motores Motrices Remolcados</t>
  </si>
  <si>
    <t>B.03.2 - Parque de Coches Motores Motrices Intermedios</t>
  </si>
  <si>
    <t>B.03.3 - Parque de Coches Motores Motrices Cabina</t>
  </si>
  <si>
    <t>Total coches Motores</t>
  </si>
  <si>
    <t>B.04.1 - Parque de Coches Remolcados Clase Unica</t>
  </si>
  <si>
    <t>B.04.2 - Parque de Coches Remolcados Clase Unica Furgón</t>
  </si>
  <si>
    <t>B.04.3 - Parque de Coches Remolcados Clase Unica Cabina</t>
  </si>
  <si>
    <t>B.04.4 - Parque de Coches Remolcados de Larga Distancia (Turista+Pullman)</t>
  </si>
  <si>
    <t>B.04.5 - Parque de Coches Remolcados para Servicios Especiales (Cartoneros)</t>
  </si>
  <si>
    <t>Total Coches Remolcados</t>
  </si>
  <si>
    <t>B.05.1 - Parque de Locotractores</t>
  </si>
  <si>
    <t>B.06.1 - Parque de Vagones de Servicios Internos</t>
  </si>
  <si>
    <t>Trocha (mm)</t>
  </si>
  <si>
    <t>Observaciones</t>
  </si>
  <si>
    <t>Enero</t>
  </si>
  <si>
    <t>Febrero</t>
  </si>
  <si>
    <t>Marzo</t>
  </si>
  <si>
    <t>Abril</t>
  </si>
  <si>
    <t>Mayo</t>
  </si>
  <si>
    <t>Junio</t>
  </si>
  <si>
    <t>Julio</t>
  </si>
  <si>
    <t>Agosto</t>
  </si>
  <si>
    <t>Septiembre</t>
  </si>
  <si>
    <t>Octubre</t>
  </si>
  <si>
    <t>Noviembre</t>
  </si>
  <si>
    <t>Diciembre</t>
  </si>
  <si>
    <t>Entre Noviembre de 2014 y Febrero de 2015 se incorporan los nuevos trenes eléctricos chinos CCEE</t>
  </si>
  <si>
    <r>
      <rPr>
        <sz val="22"/>
        <color theme="3"/>
        <rFont val="Franklin Gothic Demi Cond"/>
        <family val="2"/>
      </rPr>
      <t>LINEA</t>
    </r>
    <r>
      <rPr>
        <sz val="22"/>
        <rFont val="Franklin Gothic Demi Cond"/>
        <family val="2"/>
      </rPr>
      <t xml:space="preserve"> MITRE</t>
    </r>
  </si>
  <si>
    <r>
      <rPr>
        <sz val="22"/>
        <color theme="3"/>
        <rFont val="Franklin Gothic Demi Cond"/>
        <family val="2"/>
      </rPr>
      <t>LINEA</t>
    </r>
    <r>
      <rPr>
        <sz val="22"/>
        <rFont val="Franklin Gothic Demi Cond"/>
        <family val="2"/>
      </rPr>
      <t xml:space="preserve"> SARMIENTO</t>
    </r>
  </si>
  <si>
    <r>
      <rPr>
        <sz val="22"/>
        <color theme="3"/>
        <rFont val="Franklin Gothic Demi Cond"/>
        <family val="2"/>
      </rPr>
      <t>LINEA</t>
    </r>
    <r>
      <rPr>
        <sz val="22"/>
        <rFont val="Franklin Gothic Demi Cond"/>
        <family val="2"/>
      </rPr>
      <t xml:space="preserve"> URQUIZA</t>
    </r>
  </si>
  <si>
    <r>
      <rPr>
        <sz val="22"/>
        <color theme="3"/>
        <rFont val="Franklin Gothic Demi Cond"/>
        <family val="2"/>
      </rPr>
      <t>LINEA</t>
    </r>
    <r>
      <rPr>
        <sz val="22"/>
        <rFont val="Franklin Gothic Demi Cond"/>
        <family val="2"/>
      </rPr>
      <t xml:space="preserve"> ROCA</t>
    </r>
  </si>
  <si>
    <r>
      <rPr>
        <sz val="22"/>
        <color theme="3"/>
        <rFont val="Franklin Gothic Demi Cond"/>
        <family val="2"/>
      </rPr>
      <t>LINEA</t>
    </r>
    <r>
      <rPr>
        <sz val="22"/>
        <rFont val="Franklin Gothic Demi Cond"/>
        <family val="2"/>
      </rPr>
      <t xml:space="preserve"> SAN MARTIN</t>
    </r>
  </si>
  <si>
    <r>
      <rPr>
        <sz val="22"/>
        <color theme="3"/>
        <rFont val="Franklin Gothic Demi Cond"/>
        <family val="2"/>
      </rPr>
      <t>LINEA</t>
    </r>
    <r>
      <rPr>
        <sz val="22"/>
        <rFont val="Franklin Gothic Demi Cond"/>
        <family val="2"/>
      </rPr>
      <t xml:space="preserve"> BELGRANO NORTE</t>
    </r>
  </si>
  <si>
    <r>
      <rPr>
        <sz val="22"/>
        <color theme="3"/>
        <rFont val="Franklin Gothic Demi Cond"/>
        <family val="2"/>
      </rPr>
      <t>LINEA</t>
    </r>
    <r>
      <rPr>
        <sz val="22"/>
        <rFont val="Franklin Gothic Demi Cond"/>
        <family val="2"/>
      </rPr>
      <t xml:space="preserve"> BELGRANO SUR</t>
    </r>
  </si>
  <si>
    <r>
      <rPr>
        <sz val="22"/>
        <color theme="3"/>
        <rFont val="Franklin Gothic Demi Cond"/>
        <family val="2"/>
      </rPr>
      <t>LINEA</t>
    </r>
    <r>
      <rPr>
        <sz val="22"/>
        <rFont val="Franklin Gothic Demi Cond"/>
        <family val="2"/>
      </rPr>
      <t xml:space="preserve"> TREN DE LA COSTA</t>
    </r>
  </si>
  <si>
    <r>
      <rPr>
        <sz val="26"/>
        <color theme="3"/>
        <rFont val="Franklin Gothic Demi Cond"/>
        <family val="2"/>
      </rPr>
      <t>LINEA</t>
    </r>
    <r>
      <rPr>
        <sz val="26"/>
        <rFont val="Franklin Gothic Demi Cond"/>
        <family val="2"/>
      </rPr>
      <t xml:space="preserve"> MITRE</t>
    </r>
  </si>
  <si>
    <t>ESTACIONES</t>
  </si>
  <si>
    <t>ESTACIONES POR RAMAL</t>
  </si>
  <si>
    <t>Nº</t>
  </si>
  <si>
    <t>Progresiva</t>
  </si>
  <si>
    <t>Estación</t>
  </si>
  <si>
    <t>Denominación</t>
  </si>
  <si>
    <t>Partido</t>
  </si>
  <si>
    <t>Longitud</t>
  </si>
  <si>
    <t>Latitud</t>
  </si>
  <si>
    <t>Progre-siva</t>
  </si>
  <si>
    <t>Retiro - Tigre (e.)</t>
  </si>
  <si>
    <t>Retiro - Mitre (e.)</t>
  </si>
  <si>
    <t>Retiro - J.L.Suarez (e.)</t>
  </si>
  <si>
    <t>Victoria - Capilla del Señor (d)</t>
  </si>
  <si>
    <t>V. Ballester - Zárate (d)</t>
  </si>
  <si>
    <t>Retiro</t>
  </si>
  <si>
    <t>CABA</t>
  </si>
  <si>
    <t>Victoria</t>
  </si>
  <si>
    <t>Villa Ballester</t>
  </si>
  <si>
    <t>Lisandro de la Torre</t>
  </si>
  <si>
    <t>3 de Febrero</t>
  </si>
  <si>
    <t>Doctor Schweitzer</t>
  </si>
  <si>
    <t>Chilavert</t>
  </si>
  <si>
    <t>Belgrano C</t>
  </si>
  <si>
    <t>Ministro Carranza</t>
  </si>
  <si>
    <t>El Talar</t>
  </si>
  <si>
    <t>Bancalari</t>
  </si>
  <si>
    <t>Núñez</t>
  </si>
  <si>
    <t>Colegiales</t>
  </si>
  <si>
    <t>López Camelo</t>
  </si>
  <si>
    <t>General Pacheco</t>
  </si>
  <si>
    <t>Rivadavia</t>
  </si>
  <si>
    <t>Belgrano R</t>
  </si>
  <si>
    <t>Garín</t>
  </si>
  <si>
    <t>Benavídez</t>
  </si>
  <si>
    <t>Vicente López</t>
  </si>
  <si>
    <t>Coghlan</t>
  </si>
  <si>
    <t>Dr. Luis M. Drago</t>
  </si>
  <si>
    <t>Maquinista Savio</t>
  </si>
  <si>
    <t>Ing. Maschwitz</t>
  </si>
  <si>
    <t>Olivos</t>
  </si>
  <si>
    <t>Saavedra</t>
  </si>
  <si>
    <t>Villa Urquiza</t>
  </si>
  <si>
    <t>Matheu</t>
  </si>
  <si>
    <t>Escobar</t>
  </si>
  <si>
    <t>La Lucila</t>
  </si>
  <si>
    <t>Juan B. Justo</t>
  </si>
  <si>
    <t>Pueyrredón</t>
  </si>
  <si>
    <t>Zelaya</t>
  </si>
  <si>
    <t>Río Luján</t>
  </si>
  <si>
    <t>Martínez</t>
  </si>
  <si>
    <t>San Isidro</t>
  </si>
  <si>
    <t>Florida</t>
  </si>
  <si>
    <t>Miguelete</t>
  </si>
  <si>
    <t>Los Cardales</t>
  </si>
  <si>
    <t>Ingeniero Otamendi</t>
  </si>
  <si>
    <t>Acassuso</t>
  </si>
  <si>
    <t>Dr. Cetrángolo</t>
  </si>
  <si>
    <t>San Martín</t>
  </si>
  <si>
    <t>Capilla del Señor</t>
  </si>
  <si>
    <t>Campana</t>
  </si>
  <si>
    <t>Bartolomé Mitre</t>
  </si>
  <si>
    <t>San Andrés</t>
  </si>
  <si>
    <t>Apeadero Km. 83</t>
  </si>
  <si>
    <t>Beccar</t>
  </si>
  <si>
    <t>Malaver</t>
  </si>
  <si>
    <t>Tot</t>
  </si>
  <si>
    <t>Zárate</t>
  </si>
  <si>
    <t>San Fernando</t>
  </si>
  <si>
    <t>Virreyes</t>
  </si>
  <si>
    <t>José León Suárez</t>
  </si>
  <si>
    <t>Carupá</t>
  </si>
  <si>
    <t>Tigre</t>
  </si>
  <si>
    <t>Estaciones</t>
  </si>
  <si>
    <t>Paradas</t>
  </si>
  <si>
    <t>Apeaderos</t>
  </si>
  <si>
    <t>TOTAL</t>
  </si>
  <si>
    <t>Estaciones sólo con Servicio Eléctrico</t>
  </si>
  <si>
    <t>Gral. Urquiza</t>
  </si>
  <si>
    <t>Estaciones sólo con Servicio Diésel</t>
  </si>
  <si>
    <t>Estaciones con Servicio Eléctrico y Diésel</t>
  </si>
  <si>
    <t>Migueletes</t>
  </si>
  <si>
    <t>General San Martín</t>
  </si>
  <si>
    <t>José León Suarez</t>
  </si>
  <si>
    <t>Apeadero</t>
  </si>
  <si>
    <t>Pilar</t>
  </si>
  <si>
    <t>Exaltación de la Cruz</t>
  </si>
  <si>
    <r>
      <rPr>
        <sz val="26"/>
        <color theme="3"/>
        <rFont val="Franklin Gothic Demi Cond"/>
        <family val="2"/>
      </rPr>
      <t>LINEA</t>
    </r>
    <r>
      <rPr>
        <sz val="26"/>
        <rFont val="Franklin Gothic Demi Cond"/>
        <family val="2"/>
      </rPr>
      <t xml:space="preserve"> SARMIENTO</t>
    </r>
  </si>
  <si>
    <t>Once - Moreno (e.)</t>
  </si>
  <si>
    <t>Moreno - Mercedes (d)</t>
  </si>
  <si>
    <t>Merlo - Lobos (d)</t>
  </si>
  <si>
    <t>Once</t>
  </si>
  <si>
    <t>Moreno</t>
  </si>
  <si>
    <t>Merlo</t>
  </si>
  <si>
    <t>Pza. Miserere</t>
  </si>
  <si>
    <t>Caballito</t>
  </si>
  <si>
    <t>La Reja</t>
  </si>
  <si>
    <t>km 34,5</t>
  </si>
  <si>
    <t>Flores</t>
  </si>
  <si>
    <t>Francisco Álvarez</t>
  </si>
  <si>
    <t>Agustín Ferrari</t>
  </si>
  <si>
    <t>Floresta</t>
  </si>
  <si>
    <t>Ing. Pablo Marin</t>
  </si>
  <si>
    <t>Mariano Acosta</t>
  </si>
  <si>
    <t>Villa Luro</t>
  </si>
  <si>
    <t>Las Malvinas</t>
  </si>
  <si>
    <t>Marcos Paz</t>
  </si>
  <si>
    <t>Liniers</t>
  </si>
  <si>
    <t>General Rodríguez</t>
  </si>
  <si>
    <t>Zamudio</t>
  </si>
  <si>
    <t>Ciudadela</t>
  </si>
  <si>
    <t>La Fraternidad</t>
  </si>
  <si>
    <t>Hornos</t>
  </si>
  <si>
    <t>Tres de Febrero</t>
  </si>
  <si>
    <t>Ramos Mejía</t>
  </si>
  <si>
    <t>Lezica y Torrezuri</t>
  </si>
  <si>
    <t>Las Heras</t>
  </si>
  <si>
    <t>La Matanza</t>
  </si>
  <si>
    <t>Haedo</t>
  </si>
  <si>
    <t>Universidad de Luján</t>
  </si>
  <si>
    <t>Speratti</t>
  </si>
  <si>
    <t>Morón</t>
  </si>
  <si>
    <t>Luján</t>
  </si>
  <si>
    <t>Zapiola</t>
  </si>
  <si>
    <t>Castelar</t>
  </si>
  <si>
    <t>Jáuregui</t>
  </si>
  <si>
    <t>Empalme Lobos</t>
  </si>
  <si>
    <t>Ituzaingó</t>
  </si>
  <si>
    <t>Olivera</t>
  </si>
  <si>
    <t>Lobos</t>
  </si>
  <si>
    <t>San Antonio de Padua</t>
  </si>
  <si>
    <t>Gowland</t>
  </si>
  <si>
    <t>Mercedes</t>
  </si>
  <si>
    <t>Paso del Rey</t>
  </si>
  <si>
    <t>Parada</t>
  </si>
  <si>
    <t>General Las Heras</t>
  </si>
  <si>
    <r>
      <rPr>
        <sz val="26"/>
        <color theme="3"/>
        <rFont val="Franklin Gothic Demi Cond"/>
        <family val="2"/>
      </rPr>
      <t>LINEA</t>
    </r>
    <r>
      <rPr>
        <sz val="26"/>
        <rFont val="Franklin Gothic Demi Cond"/>
        <family val="2"/>
      </rPr>
      <t xml:space="preserve"> URQUIZA</t>
    </r>
  </si>
  <si>
    <t>F.Lacroze - Gral. Lemos (e.)</t>
  </si>
  <si>
    <t>Federico Lacroze</t>
  </si>
  <si>
    <t>José Artigas</t>
  </si>
  <si>
    <t>Pedro N. Arata</t>
  </si>
  <si>
    <t>Dr. Francisco Beiró</t>
  </si>
  <si>
    <t>El Libertador</t>
  </si>
  <si>
    <t>Antonio Devoto</t>
  </si>
  <si>
    <t>Coronel Francisco Lynch</t>
  </si>
  <si>
    <t>Fernández Moreno</t>
  </si>
  <si>
    <t>Lourdes</t>
  </si>
  <si>
    <t>Tropezón</t>
  </si>
  <si>
    <t>José M. Bosch</t>
  </si>
  <si>
    <t>Martín Coronado</t>
  </si>
  <si>
    <t>Pablo Podestá</t>
  </si>
  <si>
    <t>Jorge Newbery</t>
  </si>
  <si>
    <t>Hurlingham</t>
  </si>
  <si>
    <t>Rubén Dario</t>
  </si>
  <si>
    <t>Ejército de los Andes</t>
  </si>
  <si>
    <t>Juan B. de La Salle</t>
  </si>
  <si>
    <t>Sargento Barrufaldi</t>
  </si>
  <si>
    <t>San Miguel</t>
  </si>
  <si>
    <t>Capitán Lozano</t>
  </si>
  <si>
    <t>Teniente Agneta</t>
  </si>
  <si>
    <t>Campo de Mayo</t>
  </si>
  <si>
    <t>Sargento Cabral</t>
  </si>
  <si>
    <t>General Lemos</t>
  </si>
  <si>
    <t>Malvinas Argentinas</t>
  </si>
  <si>
    <t>Durante 1995 de clausura la estación Juan Vucetich</t>
  </si>
  <si>
    <t>Electrificación del sector Glew-Korn, cuamdno 10,303km al servicio electrificado</t>
  </si>
  <si>
    <t>Electrificación sector Claypole-Bosques 10,179km desde el 04/10/2017 y Const-La Plata 52,806km desde el 18/10/2017</t>
  </si>
  <si>
    <t>A.Korn-Chascomús: Nuevo ramal que se suma a la red metropolitana a partir del 02/12/2017, agregando 5 estaciones.</t>
  </si>
  <si>
    <t>Cañuelas-Monte: Desde 03/2018 se extiende el servicio agregando las estación La Noria y Abbot mas allá de Cañuelas.</t>
  </si>
  <si>
    <t>Electrificación sector Berazategui-Bosques 8,085 desde el 13/12/2018 / Cañuelas Monte: En 09/2018 se agrega la estación Monte.</t>
  </si>
  <si>
    <t>Cañuelas-Lobos: Desde Noviembre de 2018 se extiende el servicio agregando las estación Uribelarrea, Empalme Lobos y Lobos mas allá de Cañuelas. Las estaciones Empalme Lobos y Lobos son compartidas con la Línea Sarmiento y para el recuento de estaciones se contabilizan en dicha línea y no en la línea Roca.</t>
  </si>
  <si>
    <t>A.Korn-Chascomus: Desde el 09/11/2019 se suma la estación Domselaar</t>
  </si>
  <si>
    <r>
      <rPr>
        <sz val="26"/>
        <color theme="3"/>
        <rFont val="Franklin Gothic Demi Cond"/>
        <family val="2"/>
      </rPr>
      <t>LINEA</t>
    </r>
    <r>
      <rPr>
        <sz val="26"/>
        <rFont val="Franklin Gothic Demi Cond"/>
        <family val="2"/>
      </rPr>
      <t xml:space="preserve"> ROCA</t>
    </r>
  </si>
  <si>
    <t>P. Constitución-Glew-A. Korn (e)</t>
  </si>
  <si>
    <t>P. Constitución-Ezeiza (e)</t>
  </si>
  <si>
    <t xml:space="preserve">P. Constitución-La Plata (e) </t>
  </si>
  <si>
    <t>P. Constitución-Bosques (vía Temperley) (e)</t>
  </si>
  <si>
    <t>P. Constitución-Bosques (vía Quilmes) (e)</t>
  </si>
  <si>
    <t>Bosques-Gutiérrez (d)</t>
  </si>
  <si>
    <t>Temperley-Haedo (d)</t>
  </si>
  <si>
    <t>Ezeiza-Cañuelas (d)</t>
  </si>
  <si>
    <t>Cañuelas-Monte (d)</t>
  </si>
  <si>
    <t>Cañuelas-Lobos (d)</t>
  </si>
  <si>
    <t>A.Korn-Chascomús (d)</t>
  </si>
  <si>
    <t>Plaza Constitución</t>
  </si>
  <si>
    <t>Constitución</t>
  </si>
  <si>
    <t>Bosques</t>
  </si>
  <si>
    <t>Temperley</t>
  </si>
  <si>
    <t>Ezeiza</t>
  </si>
  <si>
    <t>Cañuelas</t>
  </si>
  <si>
    <t>Alejandro Korn</t>
  </si>
  <si>
    <t>Hipólito Yrigoyen</t>
  </si>
  <si>
    <t>Darío Santillán y Maximiliano Kosteki (Avellaneda)</t>
  </si>
  <si>
    <t>Santa Sofía</t>
  </si>
  <si>
    <t>Hospital Español</t>
  </si>
  <si>
    <t>Union Ferroviaria</t>
  </si>
  <si>
    <t>La Noria</t>
  </si>
  <si>
    <t>Uribelarrea</t>
  </si>
  <si>
    <t>Domselaar</t>
  </si>
  <si>
    <t>Dario y Maxi (Avellaneda)</t>
  </si>
  <si>
    <t>Avellaneda</t>
  </si>
  <si>
    <t>Sarandí</t>
  </si>
  <si>
    <t>Juan María Gutiérrez</t>
  </si>
  <si>
    <t>Santa Catalina</t>
  </si>
  <si>
    <t>Tristán Suarez</t>
  </si>
  <si>
    <t>Abbott</t>
  </si>
  <si>
    <t>Coronel Brandsen</t>
  </si>
  <si>
    <t>Gerli</t>
  </si>
  <si>
    <t>Villa Domínico</t>
  </si>
  <si>
    <t>Juan XXIII</t>
  </si>
  <si>
    <t>Carlos Spegazzini</t>
  </si>
  <si>
    <t>Monte</t>
  </si>
  <si>
    <t>Jeppener</t>
  </si>
  <si>
    <t>Lanús</t>
  </si>
  <si>
    <t>Wilde</t>
  </si>
  <si>
    <t>KM 34</t>
  </si>
  <si>
    <t>Máximo Paz</t>
  </si>
  <si>
    <t>Altamirano</t>
  </si>
  <si>
    <t>Remedios de Escalada</t>
  </si>
  <si>
    <t>Don Bosco</t>
  </si>
  <si>
    <t>Pedro P. Turner</t>
  </si>
  <si>
    <t>Vicente Casares</t>
  </si>
  <si>
    <t>Gándara</t>
  </si>
  <si>
    <t>Quilmes</t>
  </si>
  <si>
    <t>Banfield</t>
  </si>
  <si>
    <t>Bernal</t>
  </si>
  <si>
    <t>Agustín de Elía</t>
  </si>
  <si>
    <t>Alejandro Petión</t>
  </si>
  <si>
    <t>Chascomus</t>
  </si>
  <si>
    <t>Lomas de Zamora</t>
  </si>
  <si>
    <t>Tablada</t>
  </si>
  <si>
    <t>Kloosterman</t>
  </si>
  <si>
    <t>En servicio a Monte desde 03/2018 (Abbott 09/2018)</t>
  </si>
  <si>
    <t>En servicio desde 11/2018</t>
  </si>
  <si>
    <t>Ezpeleta</t>
  </si>
  <si>
    <t>San Justo</t>
  </si>
  <si>
    <t>Dr. Ricardo Levene</t>
  </si>
  <si>
    <t>Las estaciones Empalme Lobos y Lobos son compartidas con la Línea Sarmiento y para el recuento de estaciones se contabilizan en dicha línea y no en la línea Roca.</t>
  </si>
  <si>
    <t>Adrogué</t>
  </si>
  <si>
    <t>Turdera</t>
  </si>
  <si>
    <t>Berazategui</t>
  </si>
  <si>
    <t>José Marmol</t>
  </si>
  <si>
    <t>Ing. Brian</t>
  </si>
  <si>
    <t>Burzaco</t>
  </si>
  <si>
    <t>Llavallol</t>
  </si>
  <si>
    <t>Plátanos</t>
  </si>
  <si>
    <t>Rafael Calzada</t>
  </si>
  <si>
    <t>Villa España *</t>
  </si>
  <si>
    <t>En servicio desde 02/12/2017</t>
  </si>
  <si>
    <t>Longchamps</t>
  </si>
  <si>
    <t>Luis Guillón</t>
  </si>
  <si>
    <t>Hudson</t>
  </si>
  <si>
    <t>Claypole</t>
  </si>
  <si>
    <t>Ranelagh *</t>
  </si>
  <si>
    <t>Glew</t>
  </si>
  <si>
    <t>Monte Grande</t>
  </si>
  <si>
    <t>Pereyra</t>
  </si>
  <si>
    <t>13*</t>
  </si>
  <si>
    <t>Ing. Dante Ardigó</t>
  </si>
  <si>
    <t>Sourigues *</t>
  </si>
  <si>
    <t>Guernica</t>
  </si>
  <si>
    <t>El Jagüel</t>
  </si>
  <si>
    <t>Villa Elisa</t>
  </si>
  <si>
    <t>14*</t>
  </si>
  <si>
    <t>Florencio Varela</t>
  </si>
  <si>
    <t>Bosques *</t>
  </si>
  <si>
    <t>La Plata</t>
  </si>
  <si>
    <t>City Bell</t>
  </si>
  <si>
    <t>15*</t>
  </si>
  <si>
    <t>Estanislao S. Zeballos</t>
  </si>
  <si>
    <t>Gonnet</t>
  </si>
  <si>
    <t>16*</t>
  </si>
  <si>
    <t>Ringuelet</t>
  </si>
  <si>
    <t>Tolosa</t>
  </si>
  <si>
    <t>* Via Quilmes</t>
  </si>
  <si>
    <t>* Desde el 04/10/2017 eléctricos a Bosques</t>
  </si>
  <si>
    <t>Esteban Echeverría</t>
  </si>
  <si>
    <t>Unión Ferroviaria</t>
  </si>
  <si>
    <t>Tristán Suárez</t>
  </si>
  <si>
    <t>Almirante Brown</t>
  </si>
  <si>
    <t>Presidente Perón</t>
  </si>
  <si>
    <t>San Vicente</t>
  </si>
  <si>
    <t>Villa España</t>
  </si>
  <si>
    <t>Ranelagh</t>
  </si>
  <si>
    <t>Sourigues</t>
  </si>
  <si>
    <t xml:space="preserve">Parada </t>
  </si>
  <si>
    <t>Brandsen</t>
  </si>
  <si>
    <t>Chascomús</t>
  </si>
  <si>
    <t>El 24/10/2013 entraron en servicio los nuevos trenes chinos CCRR</t>
  </si>
  <si>
    <t>Estaciones Manzanares y Cabred remodeladas e incorporadas al servicio metropolitano el 25/05/2014.</t>
  </si>
  <si>
    <r>
      <rPr>
        <sz val="26"/>
        <color theme="3"/>
        <rFont val="Franklin Gothic Demi Cond"/>
        <family val="2"/>
      </rPr>
      <t>LINEA</t>
    </r>
    <r>
      <rPr>
        <sz val="26"/>
        <rFont val="Franklin Gothic Demi Cond"/>
        <family val="2"/>
      </rPr>
      <t xml:space="preserve"> SAN MARTIN</t>
    </r>
  </si>
  <si>
    <t>Retiro-Cabred (d)</t>
  </si>
  <si>
    <t>Un tercio de los servicios van hasta Cabred</t>
  </si>
  <si>
    <t>Por lo tando, para el cálculo de los Trenes Kilómetro y Coches Kilómetro, en lugar de tomar los km totales 72,3, se tomarán los totales a Pilar (55,44) mas un tercio de los km de Pilar a Cabred, es decir 5,62</t>
  </si>
  <si>
    <t>Palermo</t>
  </si>
  <si>
    <t>Así, los km totales para el cálculo aludido serán 61,01</t>
  </si>
  <si>
    <t>Villa Crespo (Chacarita)</t>
  </si>
  <si>
    <t>La Paternal</t>
  </si>
  <si>
    <t>Dif Pilar-Cabred</t>
  </si>
  <si>
    <t>Villa del Parque</t>
  </si>
  <si>
    <t>1 tercio</t>
  </si>
  <si>
    <t>Devoto</t>
  </si>
  <si>
    <t>Total estimado</t>
  </si>
  <si>
    <t>Sáenz Peña</t>
  </si>
  <si>
    <t>Santos Lugares</t>
  </si>
  <si>
    <t>Villa del Parque-Cabred</t>
  </si>
  <si>
    <t>Caseros</t>
  </si>
  <si>
    <t>El Palomar</t>
  </si>
  <si>
    <t>Hulingham</t>
  </si>
  <si>
    <t>William C.Morris</t>
  </si>
  <si>
    <t>Bella Vista</t>
  </si>
  <si>
    <t>Muñiz</t>
  </si>
  <si>
    <t>Jose C. Paz</t>
  </si>
  <si>
    <t>Sol y Verde</t>
  </si>
  <si>
    <t>Pte. Derqui</t>
  </si>
  <si>
    <t>Villa Astolfi</t>
  </si>
  <si>
    <t>Manzanares *</t>
  </si>
  <si>
    <t>Cabred *</t>
  </si>
  <si>
    <t>* En servicio desde el 25/05/2014</t>
  </si>
  <si>
    <t>En septiembre de 2019 se habilitaron dos andenes elevados definitivos en la estación Retiro. Se trata de los andenes 1 y 2 de la estación terminal. También se habilitó los andenes elevados de la estación Ciudad Universitaria.</t>
  </si>
  <si>
    <t>En noviembre de 2019 quedó habilitada al público la renovada estación Carapachay con andenes elevados.</t>
  </si>
  <si>
    <t>A principios de marzo 2020 quedó habilitada al público la renovada estación Aristóbulo del Valle con andenes elevados.</t>
  </si>
  <si>
    <t>En junio 2020 quedó habilitado el andén 1 (sentido Retiro) de la estación Boulogne Sur Mer con andenes elevados.</t>
  </si>
  <si>
    <t>En agosto de 2020 quedó habilitada al público la renovada estación Villa Rosa con andenes elevados.</t>
  </si>
  <si>
    <t>En septiembre 2020 quedaron habilitados los andenes 2 y 3 de la estación Boulogne Sur Mer con andenes elevados. También se inauguró la renovada estación Don Torcuato con andenes elevados.</t>
  </si>
  <si>
    <t>El 23/10/2020 quedó habilitada al público la renovada estación Florida con andenes elevados.</t>
  </si>
  <si>
    <t>El 06/01/2021 quedó habilitada al público la renovada estación Villa Adelina con andenes elevados. Tambien durante enero quedó habilitada la estación Los Polvorines con andenes elevados.</t>
  </si>
  <si>
    <t>El 04/03/2021 quedó habilitada al público la renovada estación Padilla con andenes elevados.</t>
  </si>
  <si>
    <t>El 12/04/2021 quedó habilitada al público la renovada estación Villa de Mayo con andenes elevados.</t>
  </si>
  <si>
    <r>
      <rPr>
        <sz val="26"/>
        <color theme="3"/>
        <rFont val="Franklin Gothic Demi Cond"/>
        <family val="2"/>
      </rPr>
      <t>LINEA</t>
    </r>
    <r>
      <rPr>
        <sz val="26"/>
        <rFont val="Franklin Gothic Demi Cond"/>
        <family val="2"/>
      </rPr>
      <t xml:space="preserve"> BELGRANO NORTE</t>
    </r>
  </si>
  <si>
    <t>Retiro-Villa Rosa (d)</t>
  </si>
  <si>
    <t>-</t>
  </si>
  <si>
    <t>Scalabrini Ortíz</t>
  </si>
  <si>
    <t>Aristóbulo del Valle</t>
  </si>
  <si>
    <t>Miguel M. Padilla</t>
  </si>
  <si>
    <t>Munro</t>
  </si>
  <si>
    <t>Carapachay</t>
  </si>
  <si>
    <t>Villa Adelina</t>
  </si>
  <si>
    <t>Boulogne Sur Mer</t>
  </si>
  <si>
    <t>Vicealmirante Montes</t>
  </si>
  <si>
    <t>Don Torcuato</t>
  </si>
  <si>
    <t>Ing. Adolfo Sordeaux</t>
  </si>
  <si>
    <t>Tierras Altas</t>
  </si>
  <si>
    <t>Manuel Alberti</t>
  </si>
  <si>
    <t>Del Viso</t>
  </si>
  <si>
    <t>Villa Rosa</t>
  </si>
  <si>
    <t>Estación Ciudad Universitaria: Inaugurada el 29/08/2015 en reemplazo de Estación Scalabrini Ortiz</t>
  </si>
  <si>
    <t>Pte. Alsina-Aldo Bonzi: Servicio Suspendido desde el 02/08/2017, motivado por el anegamiento en zona de vías en la estación cabecera de Puente Alsina.</t>
  </si>
  <si>
    <t>Entran en servicio 81 coches motor nuevos CCMM Chinos</t>
  </si>
  <si>
    <t>Km 12-Libertad: entró en servicio el 01/03/2018 incorporando al servicio metropolitano el ramal Km 12-Aldo Bonzi.</t>
  </si>
  <si>
    <t>Estación Buenos Aires cerrada desde el 05/05/2018 por obras del viaducto.</t>
  </si>
  <si>
    <r>
      <rPr>
        <sz val="26"/>
        <color theme="3"/>
        <rFont val="Franklin Gothic Demi Cond"/>
        <family val="2"/>
      </rPr>
      <t>LINEA</t>
    </r>
    <r>
      <rPr>
        <sz val="26"/>
        <rFont val="Franklin Gothic Demi Cond"/>
        <family val="2"/>
      </rPr>
      <t xml:space="preserve"> BELGRANO SUR</t>
    </r>
  </si>
  <si>
    <t>Buenos Aires - Gonzalez Catán (d)</t>
  </si>
  <si>
    <t>Buenos Aires - Marinos Gral. Belgrano (d)</t>
  </si>
  <si>
    <t>Pte. Alsina - Aldo Bonzi (d)</t>
  </si>
  <si>
    <t>Km.12 - Libertad (d)</t>
  </si>
  <si>
    <t>Buenos Aires</t>
  </si>
  <si>
    <t>Puente Alsina</t>
  </si>
  <si>
    <t>Kilómetro 12</t>
  </si>
  <si>
    <t>Dr A. Sáenz</t>
  </si>
  <si>
    <t>Villa Diamante</t>
  </si>
  <si>
    <t>Aldo Bonzi</t>
  </si>
  <si>
    <t>Villa Soldati</t>
  </si>
  <si>
    <t>Villa Caraza</t>
  </si>
  <si>
    <t>M. Sánchez de Mendeville</t>
  </si>
  <si>
    <t>Presidente Illia</t>
  </si>
  <si>
    <t>Villa Fiorito</t>
  </si>
  <si>
    <t>José Ingenieros</t>
  </si>
  <si>
    <t>Villa Lugano</t>
  </si>
  <si>
    <t>Ing. Budge</t>
  </si>
  <si>
    <t>J. Villegas</t>
  </si>
  <si>
    <t>Villa Madero</t>
  </si>
  <si>
    <t>La Salada</t>
  </si>
  <si>
    <t>Isidro Casanova</t>
  </si>
  <si>
    <t>Marinos del Fournier</t>
  </si>
  <si>
    <t>Rafael Castillo</t>
  </si>
  <si>
    <t>Tapiales</t>
  </si>
  <si>
    <t>Aldo Bonzi *</t>
  </si>
  <si>
    <t>Merlo Gómez</t>
  </si>
  <si>
    <t>Ing. Castello</t>
  </si>
  <si>
    <t>Libertad</t>
  </si>
  <si>
    <t>Querandí</t>
  </si>
  <si>
    <t>María Sánchez de Mendeville</t>
  </si>
  <si>
    <t>* Desde Puente Alsina</t>
  </si>
  <si>
    <t>Laferrere</t>
  </si>
  <si>
    <t>Servicio activo desde el 1/03/2018</t>
  </si>
  <si>
    <t>María Eva Duarte</t>
  </si>
  <si>
    <t>Independencia</t>
  </si>
  <si>
    <t>González Catán</t>
  </si>
  <si>
    <t>20 de Junio</t>
  </si>
  <si>
    <t>Marinos del Crucero Gral.Belgrano</t>
  </si>
  <si>
    <t>Justo Villegas</t>
  </si>
  <si>
    <r>
      <rPr>
        <sz val="26"/>
        <color theme="3"/>
        <rFont val="Franklin Gothic Demi Cond"/>
        <family val="2"/>
      </rPr>
      <t>LINEA</t>
    </r>
    <r>
      <rPr>
        <sz val="26"/>
        <rFont val="Franklin Gothic Demi Cond"/>
        <family val="2"/>
      </rPr>
      <t xml:space="preserve"> TREN DE LA COSTA</t>
    </r>
  </si>
  <si>
    <t>Maipú-Delta</t>
  </si>
  <si>
    <t>Maipú</t>
  </si>
  <si>
    <t>Borges</t>
  </si>
  <si>
    <t>Libertador</t>
  </si>
  <si>
    <t>Juan Anchorena</t>
  </si>
  <si>
    <t>Las Barrancas</t>
  </si>
  <si>
    <t>San Isidro R</t>
  </si>
  <si>
    <t>Punta Chica</t>
  </si>
  <si>
    <t>Marina Nueva</t>
  </si>
  <si>
    <t>San Fernando R</t>
  </si>
  <si>
    <t>Canal San Fernando</t>
  </si>
  <si>
    <t>Delta</t>
  </si>
  <si>
    <t>El 19/10/2021 se inauguraron las renovadas estaciones Vicealmirante Montes y Del Viso. Con estas, ya son 17 de 22 las estaciones del Belgrano Norte que cuentan con andenes elevados.</t>
  </si>
  <si>
    <t>El 07/05/2021 quedó habilitada al público la renovada estación A. Sordeaux con andenes elevados.</t>
  </si>
  <si>
    <t>El 07/07/2022 se inauguró la estación La Paternal.</t>
  </si>
  <si>
    <t>CRONOGRAMA DE INCORPORACIÓN MATERIAL RODANTE DE PASAJEROS ORÍGEN CHINO</t>
  </si>
  <si>
    <t>Material rodante incorporado a la línea Belgrano Sur - Años 2015/2016</t>
  </si>
  <si>
    <t>LÍNEA</t>
  </si>
  <si>
    <t>MES/AÑO</t>
  </si>
  <si>
    <t>LOCS.</t>
  </si>
  <si>
    <t>CCRR</t>
  </si>
  <si>
    <t>CCEE</t>
  </si>
  <si>
    <t>CCMM</t>
  </si>
  <si>
    <t xml:space="preserve">Tipo: DMU </t>
  </si>
  <si>
    <t>Fecha de inicio de servicio</t>
  </si>
  <si>
    <t>Destino</t>
  </si>
  <si>
    <t>Locomotoras SDD7</t>
  </si>
  <si>
    <t>Servicio pasajeros Buenos Aires - González Catán</t>
  </si>
  <si>
    <t>Subtotal</t>
  </si>
  <si>
    <t>Larga Distancia</t>
  </si>
  <si>
    <t>Aptos 120 km/h</t>
  </si>
  <si>
    <t>Locomotoras CKD8G</t>
  </si>
  <si>
    <t>Locomotoras CKD8H</t>
  </si>
  <si>
    <t>Aptos 160 km/h</t>
  </si>
  <si>
    <t>Sarmiento</t>
  </si>
  <si>
    <t>Sin recepcionar</t>
  </si>
  <si>
    <t>Mitre</t>
  </si>
  <si>
    <t>Roca</t>
  </si>
  <si>
    <t>Belgrano Sur</t>
  </si>
  <si>
    <t>Fechas de entrada en Servicio</t>
  </si>
  <si>
    <t>San Martín 24/10/13</t>
  </si>
  <si>
    <t>Sarmiento 21/7/14</t>
  </si>
  <si>
    <t>Mitre: Ramal a Tigre 25/11/14</t>
  </si>
  <si>
    <t>Mitre: Ramal a Suarez 26/01/15</t>
  </si>
  <si>
    <t>Mitre: Ramal a Mitre 9/2/15</t>
  </si>
  <si>
    <t>Roca: Plaza - Temperley 8/6/15</t>
  </si>
  <si>
    <t>Roca: Plaza - Claypole 6/7/15</t>
  </si>
  <si>
    <t>Bel. Sur: Buenos Aires - G. Catán 19/8/15</t>
  </si>
  <si>
    <t>Roca: Plaza - Quilmes 15/2/16</t>
  </si>
  <si>
    <t>Roca: Plaza - Ezeiza 25/07/16</t>
  </si>
  <si>
    <t>Roca: Glew - A. Korn 07/16</t>
  </si>
  <si>
    <t>MATERIAL RODANTE</t>
  </si>
  <si>
    <t>DESDE 2013-2015</t>
  </si>
  <si>
    <t>Línea</t>
  </si>
  <si>
    <t>Coches</t>
  </si>
  <si>
    <t>Coches x Tren</t>
  </si>
  <si>
    <t>Asientos</t>
  </si>
  <si>
    <t>m2 Libres Prom x Coche</t>
  </si>
  <si>
    <t>Capacidad x COCHE Sentados + Parados</t>
  </si>
  <si>
    <t>Capacidad x TREN Sentados + Parados</t>
  </si>
  <si>
    <t>Cabina</t>
  </si>
  <si>
    <t>Intermedio</t>
  </si>
  <si>
    <t>Promedio</t>
  </si>
  <si>
    <t>4/m2</t>
  </si>
  <si>
    <t>6/m2</t>
  </si>
  <si>
    <t>8/m2</t>
  </si>
  <si>
    <t>CSR Chinos Elec.</t>
  </si>
  <si>
    <t>Bel. Sur</t>
  </si>
  <si>
    <t>CNR Chinos Motor *</t>
  </si>
  <si>
    <t>San Martín (1)</t>
  </si>
  <si>
    <t>CCRR Diesel</t>
  </si>
  <si>
    <t>Urquiza **</t>
  </si>
  <si>
    <t>Japoneses 1973-1977</t>
  </si>
  <si>
    <t>Belgrano Norte</t>
  </si>
  <si>
    <t>Remolcados</t>
  </si>
  <si>
    <t>* Triplas</t>
  </si>
  <si>
    <t>** Coches Motor 50a; Motor Furgon 36a</t>
  </si>
  <si>
    <t>(1) San Martín: Tren 7 coches</t>
  </si>
  <si>
    <t>Coche</t>
  </si>
  <si>
    <t>Mts libres</t>
  </si>
  <si>
    <t>Pasajeros 6</t>
  </si>
  <si>
    <t>Furgón 1</t>
  </si>
  <si>
    <t>Total tren</t>
  </si>
  <si>
    <t>Promedio coche</t>
  </si>
  <si>
    <t>Ramal</t>
  </si>
  <si>
    <t>Asientos x coche</t>
  </si>
  <si>
    <t>Retiro-Tigre</t>
  </si>
  <si>
    <t>Eléctricos</t>
  </si>
  <si>
    <t>Retiro-J.L.Suarez</t>
  </si>
  <si>
    <t>Constitución-La Plata</t>
  </si>
  <si>
    <t>Retiro-Mitre</t>
  </si>
  <si>
    <t>Constitución-Temperley</t>
  </si>
  <si>
    <t>Victoria-Capilla</t>
  </si>
  <si>
    <t>Glew-A.Korn</t>
  </si>
  <si>
    <t>Villa Ballester-Zárate</t>
  </si>
  <si>
    <t>est</t>
  </si>
  <si>
    <t>Ezeiza-Cañuelas</t>
  </si>
  <si>
    <t>Temperley-Haedo</t>
  </si>
  <si>
    <t>Once-Moreno</t>
  </si>
  <si>
    <t>Temperley-Gutierrez</t>
  </si>
  <si>
    <t>Moreno-Mercedes</t>
  </si>
  <si>
    <t>Merlo-Lobos</t>
  </si>
  <si>
    <t>Bs.As.-Gonzalez Catán</t>
  </si>
  <si>
    <t>Castelar-Pto.Madero</t>
  </si>
  <si>
    <t>Bs.As.-Marinos</t>
  </si>
  <si>
    <t>Urquiza</t>
  </si>
  <si>
    <t>Pte.Alsina-A.Bonzi</t>
  </si>
  <si>
    <t xml:space="preserve">           coche remolcado</t>
  </si>
  <si>
    <t xml:space="preserve">           coche motor</t>
  </si>
  <si>
    <t>No se tiene información sobre la capacidad de pasajeros a transportar por coche</t>
  </si>
  <si>
    <t>Asientos por coche - Coches viejos</t>
  </si>
  <si>
    <t>Tipo de Coche</t>
  </si>
  <si>
    <t>Pasajeros Parados</t>
  </si>
  <si>
    <t>Total</t>
  </si>
  <si>
    <t>Sup. Libre (m2)</t>
  </si>
  <si>
    <t>Pas. (6 pas*m2)</t>
  </si>
  <si>
    <t>Pas. (4 pas*m2)</t>
  </si>
  <si>
    <t>Retiro/Tigre</t>
  </si>
  <si>
    <t>UMAP (cab. Ppal.)</t>
  </si>
  <si>
    <t>UMAP (cab. Aux.)</t>
  </si>
  <si>
    <t>UMAP (Interm.)</t>
  </si>
  <si>
    <t>Retiro/J. L. Suárez</t>
  </si>
  <si>
    <t>Toshiba reconstruídos</t>
  </si>
  <si>
    <t>Retir/Bme. Mitre</t>
  </si>
  <si>
    <t>V. Ballester/Zárate</t>
  </si>
  <si>
    <t>Remol. Materfer Primera</t>
  </si>
  <si>
    <t>Remol. Materfer Turista</t>
  </si>
  <si>
    <t>Victoria/Capilla del Señor</t>
  </si>
  <si>
    <t>Remol. Metropolitan Vickers</t>
  </si>
  <si>
    <t>Capacidad por coche</t>
  </si>
  <si>
    <t>Red de Subterráneos</t>
  </si>
  <si>
    <t>Pax x coche</t>
  </si>
  <si>
    <t>Línea A</t>
  </si>
  <si>
    <t>Línea B</t>
  </si>
  <si>
    <t>Línea C</t>
  </si>
  <si>
    <t>Línea D</t>
  </si>
  <si>
    <t>Línea E</t>
  </si>
  <si>
    <t>Premetro</t>
  </si>
  <si>
    <t>Para medir la cantidad de pasajeros  a transportar que tiene</t>
  </si>
  <si>
    <t>cada coche se estima un índice de 4,5 pasajeros por m2</t>
  </si>
  <si>
    <t>no se especifica que coches</t>
  </si>
  <si>
    <t>Trenes Argentinos Infraestructura (ADIF) adjudicó la licitación para la terminación de las obras de la estación Panamericana de la línea Belgrano Norte, ubicada en el cruce de las vías de ese ferrocarril y la Panamericana ramal Pilar (altura kilómetro 46).</t>
  </si>
  <si>
    <t>El 15/03/2022 se inauguró la renovada estación Tortuguitas (18 de 23 contando la estación Panamericana). Se construyeron andenes elevados, nuevas boleterías y accesos adecuados para personas con movilidad reducida, se instalaron sistemas de audio y video, cámaras de seguridad e iluminación LED, además de nueva cartelería, mobiliario y cerramientos perimetrales, entre otras intervenciones.</t>
  </si>
  <si>
    <t>El 07/04/2022 se inauguró la renovada estación Tierras Altas (19 de 23 contando la estación Panamericana). Se construyeron andenes elevados, nuevas boleterías y accesos adecuados para personas con movilidad reducida, se instalaron sistemas de audio y video, cámaras de seguridad e iluminación LED, además de nueva cartelería, mobiliario y cerramientos perimetrales, entre otras intervenciones.</t>
  </si>
  <si>
    <t>El 19/07/2022 se inauguró la renovada estación Grand Bourg (20 de 23 contando la estación Panamericana). Se construyeron andenes elevados, nuevas boleterías y accesos adecuados para personas con movilidad reducida, se instalaron sistemas de audio y video, cámaras de seguridad e iluminación LED, además de nueva cartelería, mobiliario y cerramientos perimetrales, entre otras intervenciones.</t>
  </si>
  <si>
    <t>Se redujeron los servicios por el aislamiento social preventivo y obligatorio COVID-19 / Servicio KM12-Linertad suspendido</t>
  </si>
  <si>
    <t>Servicio Km 12-Libertad suspendido</t>
  </si>
  <si>
    <t>Los servicios de la línea se interrumpieron el sábado 28/05 y el domingo 29/05 en sus dos ramales, debido a la realización de varias obras de infraestructura en simultáneo.</t>
  </si>
  <si>
    <t>ULTIMA ACTUALIZACION:</t>
  </si>
  <si>
    <t>Maquinista Ricardo Cal *</t>
  </si>
  <si>
    <t>* Maquinista Ricardo Cal: Apeadero inaugurado el 01/12/2022</t>
  </si>
  <si>
    <t>Maquinista Ricardo Cal: Apeadero inaugurado el 01/12/2022, ubicado entre las estaciones Mariano Acosta y Marcos Paz (Prog. 42,8) del ramal Merlo-Lobos</t>
  </si>
  <si>
    <t>Estación Marcos Paz, incorporada el 30/07/2021</t>
  </si>
  <si>
    <t>Estación 20 de Junio, incorporada el 11/2019, en servicio desde el 02/12/2019 con trasbordo en González Catán</t>
  </si>
  <si>
    <t>Estación Villars, incorporada el 23/12/2022</t>
  </si>
  <si>
    <t>El 01/12/2022 la línea Sarmiento pone en servicio el apeadero Maquinista Ricardo Cal, en la progresiva 42,8 del ramal Merlo-Lobos.</t>
  </si>
  <si>
    <t xml:space="preserve">Puente Alsina - Aldo Bonzi: El servicio se encuentra suspendido desde el 2 de agosto de 2017 por anegamiento de cambios en Puente Alsina. </t>
  </si>
  <si>
    <t>Desde el lunes 17/10/2022 se suspende el servicio Victoria-Capilla por obras de renovación de vías.</t>
  </si>
  <si>
    <t>Estación La Paternal cerrada desde el 25/09/2017 por obras del viaducto</t>
  </si>
  <si>
    <t>Estaciones Retiro, Palermo, Villa Crespo y La Paternal cerradas parcialmente desde el 15/01/2018 y definitivamente desde 06/2018 por obras del viaducto</t>
  </si>
  <si>
    <t>Estaciones Retiro y Palermo reinician servicios desde el 10/07/2019</t>
  </si>
  <si>
    <t>Estaciones Villa Crespo y La Paternal cerradas desde 06/2018 por obras del viaducto</t>
  </si>
  <si>
    <t>Estaciones Retiro, Palermo, Villa Crespo y La Paternal cerradas desde 06/2018 por obras del viaducto</t>
  </si>
  <si>
    <t>Estaciones Villa Crespo cerrada desde 06/2018 por obras del viaducto</t>
  </si>
  <si>
    <t>Entre febrero y mayo del año 2019 se redujo el servicio del ramal a causa de la finalización de la obra del Viaducto, teniendo como cabecera provisoria la estación Núñez. Es así que el 10 de mayo de 2019 se inaugura el viaducto, volviendo a habilitar la circulación de trenes entre Retiro y Tigre sin ninguna interrupción. En 10/2017 se suspende servicios en Lisandro de La Torre por obras del viaducto Retiro-Tigre.</t>
  </si>
  <si>
    <t>Desde el 28/05/2018, se suspendieron los servicios debido a defectos de construcción en las plataformas provisorias de algunas estaciones.</t>
  </si>
  <si>
    <t>Desde el 27/06/2018 se prestó un servicio fragmentado de Retiro a Munro y de Villa de Mayo a Villa Rosa. Con motivo de la revisión de los andenes provisorios, durantre junio se despacharon 2717 trenes especiales. El servicio se presto en algunas estaciones. Se reanudó el servicio normal el 7 de julio.</t>
  </si>
  <si>
    <t>Desde el viernes 06/07/2018 la línea Belgrano Norte vuelve a circular en toda su extensión. Con la terminación de los nuevos andenes provisorios en las estaciones en que debieron ser desmontados por fallas de construcción (Villa Adelina, Boulogne, Montes, Don Torcuato y Sordeaux), se retoma el servicio completo entre Retiro y Villa Rosa.</t>
  </si>
  <si>
    <t>Total Estaciones (EN USO)</t>
  </si>
  <si>
    <t>Nomenclador</t>
  </si>
  <si>
    <t>CNRT - PAS-AMBA-18</t>
  </si>
  <si>
    <t>CNRT - PAS-AMBA-19</t>
  </si>
  <si>
    <t>CNRT - PAS-AMBA-20</t>
  </si>
  <si>
    <t>CNRT - PAS-AMBA-24</t>
  </si>
  <si>
    <t>CNRT - PAS-AMBA-23</t>
  </si>
  <si>
    <t>CNRT - PAS-AMBA-25</t>
  </si>
  <si>
    <t>CNRT - PAS-AMBA-26</t>
  </si>
  <si>
    <t>CNRT - PAS-AMBA-22</t>
  </si>
  <si>
    <t xml:space="preserve">CNRT - A.01.1 -  Longitud de Líneas de Explotación No Electrificadas Vía Simple (km) </t>
  </si>
  <si>
    <t xml:space="preserve">CNRT - A.01.2 -  Longitud de Líneas de Explotación No Electrificadas Vía Doble o Múltiple (km) </t>
  </si>
  <si>
    <t xml:space="preserve">CNRT - A.02.1 -  Longitud de Líneas de Explotación Electrificadas Vía Simple (km) </t>
  </si>
  <si>
    <t xml:space="preserve">CNRT - A.02.2 -  Longitud de Líneas de Explotación Electrificadas Vía Doble o Múltiple (km) </t>
  </si>
  <si>
    <t xml:space="preserve">CNRT - Total Líneas de Explotación </t>
  </si>
  <si>
    <t xml:space="preserve">CNRT - Total Líneas de Servicios entre Cabeceras (km) (Progresiva) (en uso) </t>
  </si>
  <si>
    <t xml:space="preserve">CNRT - Total Líneas de Explotación (EN USO) </t>
  </si>
  <si>
    <t xml:space="preserve">CNRT - A.03.1 -  Longitud de Vías de Explotación No Electrificadas Troncales y Ramales (vía principal) (km) </t>
  </si>
  <si>
    <t xml:space="preserve">CNRT - A.03.2 -  Longitud de Vías de Explotación No Electrificadas Auxiliares (vías de playa) (km) </t>
  </si>
  <si>
    <t xml:space="preserve">CNRT - A.04.1 -  Longitud de Vías de Explotación Electrificadas Troncales y Ramales (vía principal) (km) </t>
  </si>
  <si>
    <t xml:space="preserve">CNRT - A.04.2 -  Longitud de Vías de Explotación Electrificadas Auxiliares (vías de playa) (km) </t>
  </si>
  <si>
    <t xml:space="preserve">CNRT - Total Vías (excluido Auxiliares) </t>
  </si>
  <si>
    <t xml:space="preserve">CNRT - Total Vías (excluído Auxiliares) (EN USO) </t>
  </si>
  <si>
    <t xml:space="preserve">CNRT - A.05.1 - Número de Estaciones en Explotación (cantidad) </t>
  </si>
  <si>
    <t xml:space="preserve">CNRT - A.06.1 - Número de Paradas en Explotación (cantidad) </t>
  </si>
  <si>
    <t xml:space="preserve">CNRT - A.07.1 - Número de Apeaderos en Explotación (cantidad) </t>
  </si>
  <si>
    <t xml:space="preserve">CNRT - Total Estaciones </t>
  </si>
  <si>
    <t xml:space="preserve">CNRT - Total Estaciones (EN USO) </t>
  </si>
  <si>
    <t xml:space="preserve">CNRT - A.08.1 - Pasos Vehiculares a Nivel Con Barreras Manuales (cantidad) </t>
  </si>
  <si>
    <t xml:space="preserve">CNRT - A.08.2 - Pasos Vehiculares a Nivel Con Barreras Automáticas (cantidad) </t>
  </si>
  <si>
    <t xml:space="preserve">CNRT - A.08.3 - Pasos Vehiculares a Nivel Con Señales Fonoluminosas (cantidad) </t>
  </si>
  <si>
    <t xml:space="preserve">CNRT - A.08.4 - Pasos Vehiculares a Nivel Con Cruz de San Andrés (cantidad) </t>
  </si>
  <si>
    <t xml:space="preserve">CNRT - A.08.5 - Pasos Vehiculares a Nivel Sin Señalización (cantidad) </t>
  </si>
  <si>
    <t xml:space="preserve">CNRT - Total Pasos Vehiculares a Nivel </t>
  </si>
  <si>
    <t xml:space="preserve">CNRT - A.09.1 - Pasos Vehiculares Bajo Nivel (vial + vial peatonal) (cantidad) </t>
  </si>
  <si>
    <t xml:space="preserve">CNRT - A.09.2 - Pasos Vehiculares Sobre Nivel (vial + vial peatonal) (cantidad) </t>
  </si>
  <si>
    <t xml:space="preserve">CNRT - A.09.3 - Pasos Vehiculares A Nivel (vial + vial peatonal) (cantidad) </t>
  </si>
  <si>
    <t xml:space="preserve">CNRT - Total Pasos Vehiculares </t>
  </si>
  <si>
    <t xml:space="preserve">CNRT - A.10.1 - Pasos Peatonales Bajo Nivel (cantidad) </t>
  </si>
  <si>
    <t xml:space="preserve">CNRT - A.10.2 - Pasos Peatonales Sobre Nivel (cantidad) </t>
  </si>
  <si>
    <t xml:space="preserve">CNRT - A.10.3 - Pasos Peatonales A Nivel (cantidad) </t>
  </si>
  <si>
    <t xml:space="preserve">CNRT - Total Pasos Peatonales </t>
  </si>
  <si>
    <t xml:space="preserve">CNRT - A.11.1 - Señalamiento Automático (km de línea) </t>
  </si>
  <si>
    <t xml:space="preserve">CNRT - A.11.2 - Señalamiento Sin Señalamiento (km de línea) </t>
  </si>
  <si>
    <t xml:space="preserve">CNRT - A.11.3 - Señalamiento Manual (km de línea) </t>
  </si>
  <si>
    <t xml:space="preserve">CNRT - Total Señalamiento </t>
  </si>
  <si>
    <t xml:space="preserve">CNRT - B.01.1 - Parque de Locomotoras Diesel Hasta 1300HP </t>
  </si>
  <si>
    <t xml:space="preserve">CNRT - B.01.2 - Parque de Locomotoras Diesel desde 1301HP Hasta 1700HP </t>
  </si>
  <si>
    <t xml:space="preserve">CNRT - B.01.2 - Parque de Locomotoras Diesel desde 1701HP </t>
  </si>
  <si>
    <t xml:space="preserve">CNRT - Total Locomotoras </t>
  </si>
  <si>
    <t xml:space="preserve">CNRT - B.02.1 - Parque de Coches Eléctricos Motrices </t>
  </si>
  <si>
    <t xml:space="preserve">CNRT - B.02.2 - Parque de Coches Eléctricos Motrices Remolcados Tipo R </t>
  </si>
  <si>
    <t xml:space="preserve">CNRT - B.02.3 - Parque de Coches Eléctricos Motrices Tipo R </t>
  </si>
  <si>
    <t xml:space="preserve">CNRT - Total Coches Eléctricos </t>
  </si>
  <si>
    <t xml:space="preserve">CNRT - B.03.1 - Parque de Coches Motores Motrices Remolcados </t>
  </si>
  <si>
    <t xml:space="preserve">CNRT - B.03.2 - Parque de Coches Motores Motrices Intermedios </t>
  </si>
  <si>
    <t xml:space="preserve">CNRT - B.03.3 - Parque de Coches Motores Motrices Cabina </t>
  </si>
  <si>
    <t xml:space="preserve">CNRT - Total coches Motores </t>
  </si>
  <si>
    <t xml:space="preserve">CNRT - B.04.1 - Parque de Coches Remolcados Clase Unica </t>
  </si>
  <si>
    <t xml:space="preserve">CNRT - B.04.2 - Parque de Coches Remolcados Clase Unica Furgón </t>
  </si>
  <si>
    <t xml:space="preserve">CNRT - B.04.3 - Parque de Coches Remolcados Clase Unica Cabina </t>
  </si>
  <si>
    <t xml:space="preserve">CNRT - B.04.4 - Parque de Coches Remolcados de Larga Distancia (Turista+Pullman) </t>
  </si>
  <si>
    <t xml:space="preserve">CNRT - B.04.5 - Parque de Coches Remolcados para Servicios Especiales (Cartoneros) </t>
  </si>
  <si>
    <t xml:space="preserve">CNRT - Total Coches Remolcados </t>
  </si>
  <si>
    <t xml:space="preserve">CNRT - B.05.1 - Parque de Locotractores </t>
  </si>
  <si>
    <t xml:space="preserve">CNRT - B.06.1 - Parque de Vagones de Servicios Internos </t>
  </si>
  <si>
    <t xml:space="preserve">CNRT - Trocha (mm) </t>
  </si>
  <si>
    <t>Desde el 01/03/23 y hasta nuevo aviso el Servicio circulara limitado entre Merlo y Las Heras por obras de renovación de vías.</t>
  </si>
  <si>
    <t>La Plata-Policlínico (d)</t>
  </si>
  <si>
    <t>Arquitectura</t>
  </si>
  <si>
    <t>Informática</t>
  </si>
  <si>
    <t>Medicina</t>
  </si>
  <si>
    <t>Periodismo</t>
  </si>
  <si>
    <t>Diagonal 73</t>
  </si>
  <si>
    <t>Policlínico</t>
  </si>
  <si>
    <t>Desde Enero de 2023 se incorpora a la red ferroviaria metropolitana del AMBA el Tren Universitario de La Plata,  inaugurado el 25 de abril de 2013. Tramo estaciones La Plata-Policlínico.</t>
  </si>
  <si>
    <t>Avenida 7</t>
  </si>
  <si>
    <t>Circunvalación</t>
  </si>
  <si>
    <t>Meridiano V</t>
  </si>
  <si>
    <t>El 26/06/2023 volvieron a circular los trenes de los ramales Tigre y José León Suáres hasta Retiro. El ramal a Mitre sigue limitado hasta Belgrano R.</t>
  </si>
  <si>
    <t>Desde el 05/07/23 retoma servicio completo entre cabeceras. Lunes a viernes 42 servicios (8 servicios a Lobos), sábados 38 servicios (8 servicios a Lobos), domingos/feriados 24 servicios (8 servicios a Lobos). El resto circula de Merlo a Las Heras.</t>
  </si>
  <si>
    <t>Hospital San Juan de Dios</t>
  </si>
  <si>
    <t>Desde el 18/09/2023 se incorporan las paradas 8 al 11.</t>
  </si>
  <si>
    <t>Desde enero 2023 se incorporan 6 paradas Tren Universitario. Desde el 18/09/2023 se incorporan 4 paradas del Tren Universitario.</t>
  </si>
  <si>
    <t>Desde Enero de 2023 se incorpora a la red ferroviaria metropolitana del AMBA el Tren Universitario de La Plata,  inaugurado el 25 de abril de 2013. Tramo estaciones La Plata-Policlínico. Se suman 4,5 km de vía no electrificada simple, 6 estaciones y 8 pasos a nivel sin barreras.</t>
  </si>
  <si>
    <t>El 26/09/2023 se inauguró la estación Villa Crespo</t>
  </si>
  <si>
    <t>González Catán-Villars-Lozano (d)</t>
  </si>
  <si>
    <t>Villars</t>
  </si>
  <si>
    <t>Lozano</t>
  </si>
  <si>
    <t>Estación Lozano, incorporada el 01/10/2023</t>
  </si>
  <si>
    <t>Tomás Jofré</t>
  </si>
  <si>
    <t>Altamira</t>
  </si>
  <si>
    <t>Estación Lozano, incorporada el 01/10/2023. Se suman 11,4km de línea y vía.</t>
  </si>
  <si>
    <t>Desde el 18/09/2023 se suman 4 paradas del tren Universitario, 3,5 km de via no electrificada simple y 12 pasos a nivel sin barreras. / El 22/09/2023 se incorpora el apeadero Hospital Cuenca Alta Néstor Kirchner entre las estaciones R. Levene y Cañuelas, del ramal Ezeiza-Cañuelas, de la línea Roca</t>
  </si>
  <si>
    <t>Apeadero Hospital Cuenca Alta Néstor Kirchner</t>
  </si>
  <si>
    <t>Apeadero Hospital Cuenca Alta Néstor Kirchner en servicios desde el 22/09/2023</t>
  </si>
  <si>
    <t>Desde enero 2023 se incorporan 6 paradas Tren Universitario. Desde el 18/09/2023 se incorporan 4 paradas del Tren Universitario. Desde el 22/09/2023 se incorpora el apeadero Hospital Cuenca Alta Néstor Kirchner</t>
  </si>
  <si>
    <t>COMISION NACIONAL DE REGULACION DEL TRANSPORTE/GERENCIA DE FISCALIZACION DE GESTION FERROVIARIA - ARGENTINA</t>
  </si>
  <si>
    <t>ESTADO DE LA VÍA</t>
  </si>
  <si>
    <t>RED FERROVIARIA DE PASAJEROS DEL ÁREA METROPOLITANA DE BUENOS AIRES</t>
  </si>
  <si>
    <t>Muy bueno</t>
  </si>
  <si>
    <t>Bueno</t>
  </si>
  <si>
    <t>Regular</t>
  </si>
  <si>
    <t>Malo</t>
  </si>
  <si>
    <t>MITRE</t>
  </si>
  <si>
    <t>SARMIENTO</t>
  </si>
  <si>
    <t>ROCA</t>
  </si>
  <si>
    <t>SAN MARTIN</t>
  </si>
  <si>
    <t>BELGRANO SUR</t>
  </si>
  <si>
    <t>TREN DE LA COSTA</t>
  </si>
  <si>
    <t>URQUIZA</t>
  </si>
  <si>
    <t>BELGRANO NORTE</t>
  </si>
  <si>
    <t>a diciembre de 2022</t>
  </si>
  <si>
    <t>PORCENTAJES</t>
  </si>
  <si>
    <t>Línea Belgrano Sur: Estación Lozano, incorporada el 01/10/2023. Se suman 11,4km de línea y vía.</t>
  </si>
  <si>
    <t>Desde el 11/12/2023 los trenes del ramal Victoria-Capilla circularán en el tramo Victoria-Los Cardales</t>
  </si>
  <si>
    <t>Vic-Cap: Servicio reducido entre Victoria y Matheu, por obras de renovación de vías del tramo Matheu - Los Cardales.</t>
  </si>
  <si>
    <t>Victoria-Capilla: Servicio reducido entre Victoria y Garín, por obras de renovación de vías del tramo Matheu - Los Cardales.</t>
  </si>
  <si>
    <t>(1/3) Desde el 25/07 se reestableción el servicio de Victoria a Capilla. (2/3) Desde el sábado 16/07 y hasta el domingo 31/07 inclusive, los trenes no llegarán a la estación Retiro debido a las obras de renovación de la parrilla de vías. El ramal José León Suárez funcionará limitado hasta 3 de Febrero, mientras que el ramal Tigre funcionará limitado hasta Lisandro de la Torre. (3/3) A partir del 26/05/2021 se realizará el servicio en forma limitada entre las estaciones Mitre y Belgrano R, por obras en la parrilla de vias de la estación Retiro.</t>
  </si>
  <si>
    <t>Desde el 16/01, por las obras de renovación de la parrilla de vías de la estación Retiro Mitre, los trenes de la línea Mitre no arribarán ni partirán desde la terminal del 16/01 hasta fines de abril próximo. El ramal Tigre operará con servicios limitados desde y hacia Belgrano C, mientras que el ramal José León Suárez funcionará hasta 3 de Febrero.</t>
  </si>
  <si>
    <t>Desde el lunes 17/10/2022 se suspende el servicio Victoria-Capilla por obras de renovación de vías. / El 26/06/2023 volvieron a circular los trenes de los ramales Tigre y José León Suáres hasta Retiro. El ramal a Mitre sigue limitado hasta Belgrano R.</t>
  </si>
  <si>
    <t>A partir del 06/11/2023 los trenes del ramal Retiro-Mitre vuelven a realizar el recorrido completo. / A partir del 06/11/2023 los trenes vuelven a circular entre las estaciones Victoria-Matheu.</t>
  </si>
  <si>
    <t>Estación Lisandro de la Torre: Se cerró temporalmente el 2 de septiembre de 2017 debido a la construcción del Viaducto Mitre, y fue reabierta el 14 de septiembre de 2019 ya elevada.</t>
  </si>
  <si>
    <t>Desde el lunes 11/12/23, la estación Hipólito Yrigoyen de los ramales Ezeiza, Bosques vía Temperley y A. Korn de la línea Roca estará cerrada por obras.</t>
  </si>
  <si>
    <t>Tren Universitario de La Plata</t>
  </si>
  <si>
    <t>Estaciones Nuevas o Reinauguradas en 2023</t>
  </si>
  <si>
    <t>Fecha</t>
  </si>
  <si>
    <t>González Catán-Villars-Lozano</t>
  </si>
  <si>
    <t>a diciembre de 2023</t>
  </si>
  <si>
    <t>Ciudad Universitaria *</t>
  </si>
  <si>
    <t>Ciudad Villa de Mayo**</t>
  </si>
  <si>
    <t>Ciudad Los Polvorines**</t>
  </si>
  <si>
    <t>Ciudad Ing. Pablo Nogués**</t>
  </si>
  <si>
    <t>Ciudad Grand Bourg**</t>
  </si>
  <si>
    <t>Ciudad Tortuguitas**</t>
  </si>
  <si>
    <t>Saldias ***</t>
  </si>
  <si>
    <t>* Estación Ciudad Universitaria: Inaugurada el 29/08/2015 en reemplazo de Estación Scalabrini Ortiz</t>
  </si>
  <si>
    <t>** A través de la Resolución 812/2022, del 10/11/2022, las estaciones Villa de Mayo, Los Polvorines, Ing. Pablo Nogués, Grand Bourg y Tortuguitas pasan a incorporar a su nombre la denominación "Ciudad".</t>
  </si>
  <si>
    <t>*** El 25/01/2024 se inauguró la nueva estación Saldías. Como parte de la obra de renovación de andenes se optó no por reconstruir la antigua parada sino construir en cambio una nueva estación al norte de la calle Salguero, una ubicación –aquí sí– mucho más conveniente para los pasajeros que desean dirigirse a las paradas de colectivo sobre la Avenida Figueroa Alcorta o al vecino centro comercial. La habilitación de la nueva estación implica la clausura de la antigua parada. Esto genera una modificación de su progresiva y geolocalización.</t>
  </si>
  <si>
    <t>Cecilia Grierson</t>
  </si>
  <si>
    <t>**** El 25/01/2024 se inaugura la estación Cecilia Grierson (ex Panamericana)</t>
  </si>
  <si>
    <t>El 25/01/2024 se inaugura la estación Cecilia Grierson (ex Panamericana)./ El 25/01/2024 se inauguró la nueva estación Saldias, a unos 300 metros de la anterior, con andenes elevados.</t>
  </si>
  <si>
    <t>Línea Belgrano Norte: Estación Cecilia Grierson, incorporada el 25/01/2024.</t>
  </si>
  <si>
    <t xml:space="preserve">MATERIAL RODANTE </t>
  </si>
  <si>
    <t>RED FERROVIARIA DE PASAJEROS DEL AREA METROPOLITANA DE BUENOS AIRES</t>
  </si>
  <si>
    <t xml:space="preserve">Total Locomotoras </t>
  </si>
  <si>
    <t xml:space="preserve">B.02.1 - Parque de Coches Eléctricos Motrices </t>
  </si>
  <si>
    <t xml:space="preserve">B.02.2 - Parque de Coches Eléctricos Motrices Remolcados Tipo R </t>
  </si>
  <si>
    <t xml:space="preserve">B.02.3 - Parque de Coches Eléctricos Motrices Tipo R </t>
  </si>
  <si>
    <t xml:space="preserve">Total Coches Eléctricos </t>
  </si>
  <si>
    <t xml:space="preserve">B.03.1 - Parque de Coches Motores Motrices Remolcados </t>
  </si>
  <si>
    <t xml:space="preserve">B.03.2 - Parque de Coches Motores Motrices Intermedios </t>
  </si>
  <si>
    <t xml:space="preserve">B.03.3 - Parque de Coches Motores Motrices Cabina </t>
  </si>
  <si>
    <t xml:space="preserve">Total coches Motores </t>
  </si>
  <si>
    <t xml:space="preserve">B.04.1 - Parque de Coches Remolcados Clase Unica </t>
  </si>
  <si>
    <t xml:space="preserve">B.04.2 - Parque de Coches Remolcados Clase Unica Furgón </t>
  </si>
  <si>
    <t xml:space="preserve">B.04.3 - Parque de Coches Remolcados Clase Unica Cabina </t>
  </si>
  <si>
    <t xml:space="preserve">B.04.4 - Parque de Coches Remolcados de Larga Distancia (Turista+Pullman) </t>
  </si>
  <si>
    <t xml:space="preserve">B.04.5 - Parque de Coches Remolcados para Servicios Especiales (Cartoneros) </t>
  </si>
  <si>
    <t xml:space="preserve">Total Coches Remolcados </t>
  </si>
  <si>
    <t xml:space="preserve">B.05.1 - Parque de Locotractores </t>
  </si>
  <si>
    <t xml:space="preserve">B.06.1 - Parque de Vagones de Servicios Internos </t>
  </si>
  <si>
    <t xml:space="preserve">B.01.1 - Parque de Locomotoras Diesel Hasta 1300HP </t>
  </si>
  <si>
    <t xml:space="preserve">B.01.2 - Parque de Locomotoras Diesel desde 1301HP Hasta 1700HP </t>
  </si>
  <si>
    <t xml:space="preserve">B.01.2 - Parque de Locomotoras Diesel desde 1701HP </t>
  </si>
  <si>
    <t>TIPO</t>
  </si>
  <si>
    <t>SAN MARTÍN</t>
  </si>
  <si>
    <t>AÑO 1993</t>
  </si>
  <si>
    <t>SARMIEN-TO</t>
  </si>
  <si>
    <t>Total 2024</t>
  </si>
  <si>
    <t xml:space="preserve">SERVICIO TURÍSTICO NO AGREGADO AL SERVICIO METROPOLITANO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</si>
</sst>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quot;$&quot;#,##0_);\(&quot;$&quot;#,##0\)"/>
    <numFmt numFmtId="165" formatCode="&quot;$&quot;#,##0.00_);\(&quot;$&quot;#,##0.00\)"/>
    <numFmt numFmtId="166" formatCode="#,##0.000"/>
    <numFmt numFmtId="167" formatCode="#,##0.0000"/>
    <numFmt numFmtId="168" formatCode="#,##0.0"/>
    <numFmt numFmtId="169" formatCode="0.0"/>
    <numFmt numFmtId="170" formatCode="_-* #,##0_-;\-* #,##0_-;_-* &quot;-&quot;??_-;_-@_-"/>
    <numFmt numFmtId="171" formatCode="0.000"/>
  </numFmts>
  <fonts count="54">
    <font>
      <sz val="12"/>
      <name val="Arial"/>
      <charset val="134"/>
    </font>
    <font>
      <sz val="10"/>
      <name val="Arial"/>
      <family val="2"/>
    </font>
    <font>
      <sz val="26"/>
      <name val="Franklin Gothic Demi Cond"/>
      <family val="2"/>
    </font>
    <font>
      <sz val="22"/>
      <color theme="0" tint="-0.499984740745262"/>
      <name val="Franklin Gothic Demi Cond"/>
      <family val="2"/>
    </font>
    <font>
      <sz val="11"/>
      <name val="Calibri"/>
      <family val="2"/>
      <scheme val="minor"/>
    </font>
    <font>
      <sz val="10"/>
      <color theme="1"/>
      <name val="Arial"/>
      <family val="2"/>
    </font>
    <font>
      <b/>
      <sz val="24"/>
      <color theme="4"/>
      <name val="Franklin Gothic Demi Cond"/>
      <family val="2"/>
    </font>
    <font>
      <b/>
      <sz val="10"/>
      <name val="Arial"/>
      <family val="2"/>
    </font>
    <font>
      <sz val="9"/>
      <name val="Arial"/>
      <family val="2"/>
    </font>
    <font>
      <b/>
      <sz val="10"/>
      <color theme="0"/>
      <name val="Arial"/>
      <family val="2"/>
    </font>
    <font>
      <sz val="10"/>
      <color theme="0"/>
      <name val="Arial"/>
      <family val="2"/>
    </font>
    <font>
      <sz val="22"/>
      <name val="Arial"/>
      <family val="2"/>
    </font>
    <font>
      <b/>
      <sz val="24"/>
      <color theme="3"/>
      <name val="Franklin Gothic Demi Cond"/>
      <family val="2"/>
    </font>
    <font>
      <sz val="22"/>
      <name val="Franklin Gothic Demi Cond"/>
      <family val="2"/>
    </font>
    <font>
      <b/>
      <sz val="12"/>
      <name val="Arial"/>
      <family val="2"/>
    </font>
    <font>
      <sz val="22"/>
      <color theme="3"/>
      <name val="Franklin Gothic Demi Cond"/>
      <family val="2"/>
    </font>
    <font>
      <sz val="12"/>
      <name val="Arial"/>
      <family val="2"/>
    </font>
    <font>
      <sz val="26"/>
      <color theme="3"/>
      <name val="Franklin Gothic Demi Cond"/>
      <family val="2"/>
    </font>
    <font>
      <b/>
      <sz val="9"/>
      <name val="Tahoma"/>
      <family val="2"/>
    </font>
    <font>
      <sz val="9"/>
      <name val="Tahoma"/>
      <family val="2"/>
    </font>
    <font>
      <sz val="10"/>
      <name val="Arial"/>
      <family val="2"/>
    </font>
    <font>
      <sz val="8"/>
      <name val="Arial"/>
      <family val="2"/>
    </font>
    <font>
      <b/>
      <sz val="12"/>
      <color theme="1"/>
      <name val="Calibri"/>
      <family val="2"/>
      <scheme val="minor"/>
    </font>
    <font>
      <sz val="12"/>
      <name val="Calibri"/>
      <family val="2"/>
      <scheme val="minor"/>
    </font>
    <font>
      <sz val="10"/>
      <name val="Calibri"/>
      <family val="2"/>
      <scheme val="minor"/>
    </font>
    <font>
      <b/>
      <sz val="10"/>
      <color theme="1"/>
      <name val="Calibri"/>
      <family val="2"/>
      <scheme val="minor"/>
    </font>
    <font>
      <b/>
      <sz val="10"/>
      <name val="Calibri"/>
      <family val="2"/>
      <scheme val="minor"/>
    </font>
    <font>
      <sz val="10"/>
      <color theme="1"/>
      <name val="Calibri"/>
      <family val="2"/>
      <scheme val="minor"/>
    </font>
    <font>
      <sz val="9"/>
      <name val="Calibri"/>
      <family val="2"/>
      <scheme val="minor"/>
    </font>
    <font>
      <b/>
      <sz val="12"/>
      <name val="Calibri"/>
      <family val="2"/>
      <scheme val="minor"/>
    </font>
    <font>
      <u/>
      <sz val="16"/>
      <name val="Calibri"/>
      <family val="2"/>
      <scheme val="minor"/>
    </font>
    <font>
      <u/>
      <sz val="14"/>
      <name val="Calibri"/>
      <family val="2"/>
      <scheme val="minor"/>
    </font>
    <font>
      <sz val="10"/>
      <name val="Abadi MT Condensed Light"/>
      <family val="2"/>
    </font>
    <font>
      <sz val="14"/>
      <name val="Calibri"/>
      <family val="2"/>
      <scheme val="minor"/>
    </font>
    <font>
      <sz val="10"/>
      <name val="Arial"/>
      <family val="2"/>
    </font>
    <font>
      <b/>
      <sz val="10"/>
      <color rgb="FFC00000"/>
      <name val="Arial"/>
      <family val="2"/>
    </font>
    <font>
      <sz val="10"/>
      <name val="Arial"/>
      <family val="2"/>
    </font>
    <font>
      <sz val="10"/>
      <color rgb="FFFF0000"/>
      <name val="Arial"/>
      <family val="2"/>
    </font>
    <font>
      <sz val="10"/>
      <name val="Cambria"/>
      <family val="2"/>
      <scheme val="major"/>
    </font>
    <font>
      <b/>
      <sz val="10"/>
      <color rgb="FFFF0000"/>
      <name val="Arial"/>
      <family val="2"/>
    </font>
    <font>
      <sz val="10"/>
      <color rgb="FFFF0000"/>
      <name val="Cambria"/>
      <family val="2"/>
      <scheme val="major"/>
    </font>
    <font>
      <sz val="12"/>
      <color rgb="FFA6A6A6"/>
      <name val="Franklin Gothic Demi Cond"/>
      <family val="2"/>
    </font>
    <font>
      <sz val="10"/>
      <name val="Arial"/>
      <family val="2"/>
    </font>
    <font>
      <sz val="12"/>
      <name val="Arial"/>
      <family val="2"/>
    </font>
    <font>
      <sz val="12"/>
      <name val="Calibri Light"/>
      <family val="2"/>
    </font>
    <font>
      <sz val="10"/>
      <name val="Calibri Light"/>
      <family val="2"/>
    </font>
    <font>
      <sz val="16"/>
      <name val="Calibri Light"/>
      <family val="2"/>
    </font>
    <font>
      <i/>
      <sz val="10"/>
      <name val="Calibri Light"/>
      <family val="2"/>
    </font>
    <font>
      <sz val="14"/>
      <name val="Calibri Light"/>
      <family val="2"/>
    </font>
    <font>
      <b/>
      <sz val="14"/>
      <name val="Arial"/>
      <family val="2"/>
    </font>
    <font>
      <b/>
      <sz val="9"/>
      <name val="Arial"/>
      <family val="2"/>
    </font>
    <font>
      <sz val="11"/>
      <color theme="1"/>
      <name val="Calibri"/>
      <family val="2"/>
      <scheme val="minor"/>
    </font>
    <font>
      <sz val="10"/>
      <name val="Arial"/>
      <charset val="134"/>
    </font>
    <font>
      <b/>
      <sz val="10"/>
      <name val="Arial"/>
      <charset val="134"/>
    </font>
  </fonts>
  <fills count="26">
    <fill>
      <patternFill patternType="none"/>
    </fill>
    <fill>
      <patternFill patternType="gray125"/>
    </fill>
    <fill>
      <patternFill patternType="solid">
        <fgColor theme="0" tint="-0.14996795556505021"/>
        <bgColor indexed="64"/>
      </patternFill>
    </fill>
    <fill>
      <patternFill patternType="solid">
        <fgColor theme="4"/>
        <bgColor theme="4"/>
      </patternFill>
    </fill>
    <fill>
      <patternFill patternType="solid">
        <fgColor theme="0"/>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FFCC66"/>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indexed="22"/>
        <bgColor indexed="32"/>
      </patternFill>
    </fill>
    <fill>
      <patternFill patternType="solid">
        <fgColor theme="0" tint="-0.14999847407452621"/>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bgColor indexed="64"/>
      </patternFill>
    </fill>
    <fill>
      <patternFill patternType="solid">
        <fgColor theme="5" tint="0.39997558519241921"/>
        <bgColor indexed="64"/>
      </patternFill>
    </fill>
    <fill>
      <patternFill patternType="solid">
        <fgColor theme="9"/>
        <bgColor indexed="64"/>
      </patternFill>
    </fill>
    <fill>
      <patternFill patternType="solid">
        <fgColor theme="2" tint="-0.249977111117893"/>
        <bgColor indexed="64"/>
      </patternFill>
    </fill>
    <fill>
      <patternFill patternType="solid">
        <fgColor theme="0" tint="-0.249977111117893"/>
        <bgColor theme="4"/>
      </patternFill>
    </fill>
    <fill>
      <patternFill patternType="solid">
        <fgColor theme="4" tint="-0.249977111117893"/>
        <bgColor theme="4" tint="-0.249977111117893"/>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5" tint="0.79998168889431442"/>
        <bgColor indexed="64"/>
      </patternFill>
    </fill>
  </fills>
  <borders count="38">
    <border>
      <left/>
      <right/>
      <top/>
      <bottom/>
      <diagonal/>
    </border>
    <border>
      <left style="thin">
        <color auto="1"/>
      </left>
      <right/>
      <top/>
      <bottom/>
      <diagonal/>
    </border>
    <border>
      <left/>
      <right style="thin">
        <color auto="1"/>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int="-0.24994659260841701"/>
      </top>
      <bottom style="thin">
        <color theme="0" tint="-0.24994659260841701"/>
      </bottom>
      <diagonal/>
    </border>
    <border>
      <left style="thin">
        <color theme="0"/>
      </left>
      <right style="thin">
        <color theme="0"/>
      </right>
      <top/>
      <bottom style="thick">
        <color theme="0"/>
      </bottom>
      <diagonal/>
    </border>
    <border>
      <left style="thin">
        <color theme="0"/>
      </left>
      <right/>
      <top/>
      <bottom style="thick">
        <color theme="0"/>
      </bottom>
      <diagonal/>
    </border>
    <border>
      <left/>
      <right/>
      <top style="thin">
        <color theme="4"/>
      </top>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theme="4" tint="0.79998168889431442"/>
      </top>
      <bottom style="thin">
        <color theme="4" tint="0.79998168889431442"/>
      </bottom>
      <diagonal/>
    </border>
    <border>
      <left/>
      <right/>
      <top/>
      <bottom style="thin">
        <color theme="4" tint="0.79998168889431442"/>
      </bottom>
      <diagonal/>
    </border>
    <border>
      <left style="thin">
        <color theme="4"/>
      </left>
      <right/>
      <top/>
      <bottom/>
      <diagonal/>
    </border>
    <border>
      <left/>
      <right style="thin">
        <color theme="4"/>
      </right>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top/>
      <bottom style="thick">
        <color theme="0"/>
      </bottom>
      <diagonal/>
    </border>
  </borders>
  <cellStyleXfs count="18">
    <xf numFmtId="0" fontId="0" fillId="0" borderId="0">
      <alignment vertical="top"/>
    </xf>
    <xf numFmtId="4" fontId="1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64" fontId="1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NumberFormat="0" applyFill="0" applyBorder="0" applyAlignment="0" applyProtection="0"/>
    <xf numFmtId="0" fontId="16" fillId="0" borderId="0" applyFont="0" applyFill="0" applyBorder="0" applyAlignment="0" applyProtection="0"/>
    <xf numFmtId="0" fontId="16" fillId="0" borderId="0" applyNumberFormat="0" applyFont="0" applyFill="0" applyBorder="0" applyAlignment="0" applyProtection="0"/>
    <xf numFmtId="2" fontId="1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65" fontId="16" fillId="0" borderId="0" applyFont="0" applyFill="0" applyBorder="0" applyAlignment="0" applyProtection="0"/>
    <xf numFmtId="3" fontId="16" fillId="0" borderId="0" applyFont="0" applyFill="0" applyBorder="0" applyAlignment="0" applyProtection="0"/>
    <xf numFmtId="9" fontId="43" fillId="0" borderId="0" applyFont="0" applyFill="0" applyBorder="0" applyAlignment="0" applyProtection="0"/>
  </cellStyleXfs>
  <cellXfs count="397">
    <xf numFmtId="0" fontId="0" fillId="0" borderId="0" xfId="0" applyAlignment="1"/>
    <xf numFmtId="0" fontId="1" fillId="0" borderId="0" xfId="0" applyFont="1" applyAlignment="1"/>
    <xf numFmtId="0" fontId="2" fillId="0" borderId="0" xfId="0" applyFont="1" applyAlignment="1">
      <alignment vertical="center"/>
    </xf>
    <xf numFmtId="0" fontId="3" fillId="0" borderId="0" xfId="0" applyFont="1" applyAlignment="1">
      <alignment vertical="center"/>
    </xf>
    <xf numFmtId="0" fontId="1" fillId="0" borderId="0" xfId="0" applyFont="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166" fontId="1" fillId="0" borderId="0" xfId="0" applyNumberFormat="1" applyFont="1" applyAlignment="1"/>
    <xf numFmtId="167" fontId="1" fillId="0" borderId="0" xfId="1" applyNumberFormat="1" applyFont="1" applyAlignment="1"/>
    <xf numFmtId="0" fontId="1" fillId="0" borderId="0" xfId="0" applyFont="1" applyAlignment="1">
      <alignment horizontal="center" vertical="top" wrapText="1"/>
    </xf>
    <xf numFmtId="4" fontId="1" fillId="0" borderId="0" xfId="0" applyNumberFormat="1" applyFont="1" applyAlignment="1"/>
    <xf numFmtId="4" fontId="1" fillId="0" borderId="0" xfId="0" applyNumberFormat="1" applyFont="1" applyAlignment="1">
      <alignment horizontal="center" vertical="top" wrapText="1"/>
    </xf>
    <xf numFmtId="166" fontId="1" fillId="0" borderId="0" xfId="0" applyNumberFormat="1" applyFont="1" applyAlignment="1">
      <alignment horizontal="center" vertical="top" wrapText="1"/>
    </xf>
    <xf numFmtId="0" fontId="4" fillId="0" borderId="0" xfId="0" applyFont="1" applyAlignment="1"/>
    <xf numFmtId="166" fontId="5" fillId="0" borderId="3" xfId="1" applyNumberFormat="1" applyFont="1" applyFill="1" applyBorder="1" applyAlignment="1"/>
    <xf numFmtId="0" fontId="5" fillId="0" borderId="3" xfId="0" applyFont="1" applyBorder="1" applyAlignment="1"/>
    <xf numFmtId="167" fontId="5" fillId="0" borderId="3" xfId="1" applyNumberFormat="1" applyFont="1" applyFill="1" applyBorder="1" applyAlignment="1"/>
    <xf numFmtId="167" fontId="5" fillId="0" borderId="4" xfId="1" applyNumberFormat="1" applyFont="1" applyFill="1" applyBorder="1" applyAlignment="1"/>
    <xf numFmtId="166" fontId="5" fillId="0" borderId="5" xfId="1" applyNumberFormat="1" applyFont="1" applyFill="1" applyBorder="1" applyAlignment="1"/>
    <xf numFmtId="0" fontId="5" fillId="0" borderId="5" xfId="0" applyFont="1" applyBorder="1" applyAlignment="1"/>
    <xf numFmtId="167" fontId="5" fillId="0" borderId="5" xfId="1" applyNumberFormat="1" applyFont="1" applyFill="1" applyBorder="1" applyAlignment="1"/>
    <xf numFmtId="167" fontId="5" fillId="0" borderId="6" xfId="1" applyNumberFormat="1" applyFont="1" applyFill="1" applyBorder="1" applyAlignment="1"/>
    <xf numFmtId="0" fontId="6" fillId="0" borderId="0" xfId="0" applyFont="1" applyAlignment="1">
      <alignment vertical="center"/>
    </xf>
    <xf numFmtId="0" fontId="0" fillId="0" borderId="0" xfId="0" applyAlignment="1">
      <alignment vertical="center"/>
    </xf>
    <xf numFmtId="0" fontId="1" fillId="0" borderId="0" xfId="0" applyFont="1" applyAlignment="1">
      <alignment vertical="center"/>
    </xf>
    <xf numFmtId="0" fontId="1" fillId="0" borderId="7" xfId="0" applyFont="1" applyBorder="1" applyAlignment="1"/>
    <xf numFmtId="0" fontId="1" fillId="2" borderId="7" xfId="0" applyFont="1" applyFill="1" applyBorder="1" applyAlignment="1"/>
    <xf numFmtId="0" fontId="7" fillId="0" borderId="7" xfId="0" applyFont="1" applyBorder="1" applyAlignment="1"/>
    <xf numFmtId="0" fontId="7" fillId="2" borderId="7" xfId="0" applyFont="1" applyFill="1" applyBorder="1" applyAlignment="1"/>
    <xf numFmtId="166" fontId="4" fillId="0" borderId="0" xfId="0" applyNumberFormat="1" applyFont="1" applyAlignment="1"/>
    <xf numFmtId="0" fontId="8" fillId="0" borderId="0" xfId="0" applyFont="1" applyAlignment="1">
      <alignment horizontal="center" vertical="top" wrapText="1"/>
    </xf>
    <xf numFmtId="4" fontId="8" fillId="0" borderId="0" xfId="0" applyNumberFormat="1" applyFont="1" applyAlignment="1">
      <alignment horizontal="center" vertical="top" wrapText="1"/>
    </xf>
    <xf numFmtId="166" fontId="8" fillId="0" borderId="0" xfId="0" applyNumberFormat="1" applyFont="1" applyAlignment="1">
      <alignment horizontal="center" vertical="top" wrapText="1"/>
    </xf>
    <xf numFmtId="0" fontId="1" fillId="0" borderId="0" xfId="0" applyFont="1" applyAlignment="1">
      <alignment horizontal="right"/>
    </xf>
    <xf numFmtId="166" fontId="1" fillId="0" borderId="0" xfId="0" applyNumberFormat="1" applyFont="1" applyAlignment="1">
      <alignment vertical="center"/>
    </xf>
    <xf numFmtId="167" fontId="1" fillId="0" borderId="0" xfId="1" applyNumberFormat="1" applyFont="1" applyFill="1" applyBorder="1" applyAlignment="1"/>
    <xf numFmtId="16" fontId="1" fillId="0" borderId="0" xfId="0" applyNumberFormat="1" applyFont="1" applyAlignment="1"/>
    <xf numFmtId="0" fontId="1" fillId="3" borderId="9" xfId="0" applyFont="1" applyFill="1" applyBorder="1" applyAlignment="1">
      <alignment horizontal="center" vertical="top" wrapText="1"/>
    </xf>
    <xf numFmtId="0" fontId="9" fillId="3" borderId="0" xfId="0" applyFont="1" applyFill="1" applyAlignment="1">
      <alignment horizontal="center" vertical="center" wrapText="1"/>
    </xf>
    <xf numFmtId="0" fontId="1" fillId="0" borderId="7" xfId="0" applyFont="1" applyBorder="1" applyAlignment="1">
      <alignment vertical="center"/>
    </xf>
    <xf numFmtId="0" fontId="5" fillId="0" borderId="10" xfId="0" applyFont="1" applyBorder="1" applyAlignment="1"/>
    <xf numFmtId="166" fontId="5" fillId="0" borderId="10" xfId="0" applyNumberFormat="1" applyFont="1" applyBorder="1" applyAlignment="1"/>
    <xf numFmtId="166" fontId="1" fillId="0" borderId="0" xfId="1" applyNumberFormat="1" applyFont="1" applyBorder="1" applyAlignment="1"/>
    <xf numFmtId="167" fontId="1" fillId="0" borderId="0" xfId="1" applyNumberFormat="1" applyFont="1" applyBorder="1" applyAlignment="1"/>
    <xf numFmtId="166" fontId="5" fillId="0" borderId="3" xfId="1" applyNumberFormat="1" applyFont="1" applyFill="1" applyBorder="1" applyAlignment="1">
      <alignment vertical="center"/>
    </xf>
    <xf numFmtId="167" fontId="5" fillId="0" borderId="3" xfId="1" applyNumberFormat="1" applyFont="1" applyFill="1" applyBorder="1" applyAlignment="1">
      <alignment vertical="center"/>
    </xf>
    <xf numFmtId="167" fontId="5" fillId="0" borderId="4" xfId="1" applyNumberFormat="1" applyFont="1" applyFill="1" applyBorder="1" applyAlignment="1">
      <alignment vertical="center"/>
    </xf>
    <xf numFmtId="166" fontId="5" fillId="0" borderId="5" xfId="1" applyNumberFormat="1" applyFont="1" applyFill="1" applyBorder="1" applyAlignment="1">
      <alignment vertical="center"/>
    </xf>
    <xf numFmtId="167" fontId="5" fillId="0" borderId="5" xfId="1" applyNumberFormat="1" applyFont="1" applyFill="1" applyBorder="1" applyAlignment="1">
      <alignment vertical="center"/>
    </xf>
    <xf numFmtId="167" fontId="5" fillId="0" borderId="6" xfId="1" applyNumberFormat="1" applyFont="1" applyFill="1" applyBorder="1" applyAlignment="1">
      <alignment vertical="center"/>
    </xf>
    <xf numFmtId="0" fontId="11" fillId="0" borderId="0" xfId="0" applyFont="1" applyAlignment="1"/>
    <xf numFmtId="0" fontId="7" fillId="0" borderId="0" xfId="0" applyFont="1" applyAlignment="1"/>
    <xf numFmtId="0" fontId="12" fillId="0" borderId="0" xfId="0" applyFont="1" applyAlignment="1">
      <alignment vertical="center"/>
    </xf>
    <xf numFmtId="0" fontId="13" fillId="0" borderId="0" xfId="0" applyFont="1" applyAlignment="1">
      <alignment vertical="center"/>
    </xf>
    <xf numFmtId="0" fontId="14" fillId="0" borderId="0" xfId="0" applyFont="1" applyAlignment="1"/>
    <xf numFmtId="3" fontId="1" fillId="0" borderId="0" xfId="1" applyNumberFormat="1" applyFont="1" applyAlignment="1"/>
    <xf numFmtId="3" fontId="8" fillId="0" borderId="0" xfId="1" applyNumberFormat="1" applyFont="1" applyAlignment="1">
      <alignment horizontal="center" vertical="top" wrapText="1"/>
    </xf>
    <xf numFmtId="4" fontId="7" fillId="0" borderId="0" xfId="1" applyFont="1" applyAlignment="1"/>
    <xf numFmtId="4" fontId="14" fillId="0" borderId="0" xfId="1" applyFont="1" applyAlignment="1"/>
    <xf numFmtId="0" fontId="20" fillId="0" borderId="0" xfId="0" applyFont="1" applyAlignment="1"/>
    <xf numFmtId="0" fontId="20" fillId="0" borderId="0" xfId="0" applyFont="1" applyAlignment="1">
      <alignment horizontal="center" vertical="top" wrapText="1"/>
    </xf>
    <xf numFmtId="4" fontId="20" fillId="0" borderId="0" xfId="0" applyNumberFormat="1" applyFont="1" applyAlignment="1">
      <alignment horizontal="center" vertical="top" wrapText="1"/>
    </xf>
    <xf numFmtId="4" fontId="20" fillId="0" borderId="0" xfId="0" applyNumberFormat="1" applyFont="1" applyAlignment="1"/>
    <xf numFmtId="0" fontId="20" fillId="0" borderId="0" xfId="0" applyFont="1" applyAlignment="1">
      <alignment wrapText="1"/>
    </xf>
    <xf numFmtId="0" fontId="1" fillId="4" borderId="0" xfId="0" applyFont="1" applyFill="1" applyAlignment="1">
      <alignment vertical="center"/>
    </xf>
    <xf numFmtId="0" fontId="10" fillId="0" borderId="0" xfId="0" applyFont="1" applyAlignment="1">
      <alignment vertical="center" wrapText="1"/>
    </xf>
    <xf numFmtId="0" fontId="10" fillId="0" borderId="0" xfId="0" applyFont="1" applyAlignment="1">
      <alignment horizontal="center" vertical="center" wrapText="1"/>
    </xf>
    <xf numFmtId="0" fontId="10" fillId="4" borderId="0" xfId="0" applyFont="1" applyFill="1" applyAlignment="1">
      <alignment horizontal="center" vertical="center" wrapText="1"/>
    </xf>
    <xf numFmtId="0" fontId="5" fillId="0" borderId="11" xfId="0" applyFont="1" applyBorder="1" applyAlignment="1">
      <alignment vertical="center"/>
    </xf>
    <xf numFmtId="0" fontId="5" fillId="0" borderId="3" xfId="0" applyFont="1" applyBorder="1" applyAlignment="1">
      <alignment vertical="center"/>
    </xf>
    <xf numFmtId="166" fontId="9" fillId="3" borderId="0" xfId="0" applyNumberFormat="1" applyFont="1" applyFill="1" applyAlignment="1">
      <alignment horizontal="right" vertical="center" wrapText="1"/>
    </xf>
    <xf numFmtId="0" fontId="10" fillId="0" borderId="0" xfId="0" applyFont="1" applyAlignment="1">
      <alignment vertical="center"/>
    </xf>
    <xf numFmtId="166" fontId="10" fillId="0" borderId="0" xfId="0" applyNumberFormat="1" applyFont="1" applyAlignment="1">
      <alignment vertical="center"/>
    </xf>
    <xf numFmtId="0" fontId="5" fillId="0" borderId="5" xfId="0" applyFont="1" applyBorder="1" applyAlignment="1">
      <alignment vertical="center"/>
    </xf>
    <xf numFmtId="0" fontId="5" fillId="0" borderId="12" xfId="0" applyFont="1" applyBorder="1" applyAlignment="1">
      <alignment vertical="center"/>
    </xf>
    <xf numFmtId="0" fontId="22" fillId="0" borderId="0" xfId="0" applyFont="1" applyAlignment="1"/>
    <xf numFmtId="0" fontId="23" fillId="0" borderId="0" xfId="0" applyFont="1" applyAlignment="1"/>
    <xf numFmtId="0" fontId="22" fillId="0" borderId="0" xfId="0" applyFont="1" applyAlignment="1">
      <alignment vertical="center"/>
    </xf>
    <xf numFmtId="0" fontId="24" fillId="0" borderId="0" xfId="0" applyFont="1" applyAlignment="1"/>
    <xf numFmtId="0" fontId="27" fillId="0" borderId="13" xfId="0" applyFont="1" applyBorder="1" applyAlignment="1"/>
    <xf numFmtId="17" fontId="24" fillId="0" borderId="13" xfId="0" applyNumberFormat="1" applyFont="1" applyBorder="1" applyAlignment="1"/>
    <xf numFmtId="0" fontId="24" fillId="0" borderId="13" xfId="0" applyFont="1" applyBorder="1" applyAlignment="1"/>
    <xf numFmtId="0" fontId="24" fillId="0" borderId="14" xfId="0" applyFont="1" applyBorder="1" applyAlignment="1">
      <alignment horizontal="center" vertical="center"/>
    </xf>
    <xf numFmtId="14" fontId="24" fillId="0" borderId="14" xfId="0" applyNumberFormat="1" applyFont="1" applyBorder="1" applyAlignment="1">
      <alignment horizontal="center"/>
    </xf>
    <xf numFmtId="0" fontId="24" fillId="0" borderId="15" xfId="0" applyFont="1" applyBorder="1" applyAlignment="1"/>
    <xf numFmtId="17" fontId="24" fillId="0" borderId="15" xfId="0" applyNumberFormat="1" applyFont="1" applyBorder="1" applyAlignment="1"/>
    <xf numFmtId="0" fontId="24" fillId="0" borderId="16" xfId="0" applyFont="1" applyBorder="1" applyAlignment="1"/>
    <xf numFmtId="0" fontId="24" fillId="0" borderId="13" xfId="0" applyFont="1" applyBorder="1" applyAlignment="1">
      <alignment horizontal="center"/>
    </xf>
    <xf numFmtId="0" fontId="24" fillId="0" borderId="15" xfId="0" applyFont="1" applyBorder="1" applyAlignment="1">
      <alignment horizontal="center"/>
    </xf>
    <xf numFmtId="0" fontId="25" fillId="0" borderId="0" xfId="0" applyFont="1" applyAlignment="1">
      <alignment vertical="center"/>
    </xf>
    <xf numFmtId="0" fontId="27" fillId="0" borderId="0" xfId="0" applyFont="1" applyAlignment="1">
      <alignment vertical="center"/>
    </xf>
    <xf numFmtId="0" fontId="26" fillId="0" borderId="0" xfId="0" applyFont="1" applyAlignment="1">
      <alignment vertical="top" wrapText="1"/>
    </xf>
    <xf numFmtId="0" fontId="25" fillId="9" borderId="13" xfId="0" applyFont="1" applyFill="1" applyBorder="1" applyAlignment="1">
      <alignment vertical="top" wrapText="1"/>
    </xf>
    <xf numFmtId="0" fontId="25" fillId="9" borderId="13" xfId="0" applyFont="1" applyFill="1" applyBorder="1" applyAlignment="1">
      <alignment horizontal="center" vertical="top" wrapText="1"/>
    </xf>
    <xf numFmtId="0" fontId="25" fillId="9" borderId="14" xfId="0" applyFont="1" applyFill="1" applyBorder="1" applyAlignment="1">
      <alignment horizontal="center" vertical="top" wrapText="1"/>
    </xf>
    <xf numFmtId="0" fontId="24" fillId="8" borderId="17" xfId="0" applyFont="1" applyFill="1" applyBorder="1" applyAlignment="1">
      <alignment horizontal="center" vertical="center"/>
    </xf>
    <xf numFmtId="0" fontId="24" fillId="0" borderId="0" xfId="0" applyFont="1" applyAlignment="1">
      <alignment vertical="center"/>
    </xf>
    <xf numFmtId="0" fontId="29" fillId="0" borderId="0" xfId="0" applyFont="1" applyAlignment="1"/>
    <xf numFmtId="0" fontId="24" fillId="0" borderId="17" xfId="0" applyFont="1" applyBorder="1" applyAlignment="1">
      <alignment vertical="center"/>
    </xf>
    <xf numFmtId="0" fontId="24" fillId="0" borderId="17" xfId="0" applyFont="1" applyBorder="1" applyAlignment="1">
      <alignment horizontal="center" vertical="center"/>
    </xf>
    <xf numFmtId="3" fontId="24" fillId="10" borderId="17" xfId="0" applyNumberFormat="1" applyFont="1" applyFill="1" applyBorder="1" applyAlignment="1">
      <alignment horizontal="center" vertical="center"/>
    </xf>
    <xf numFmtId="0" fontId="24" fillId="0" borderId="18" xfId="0" applyFont="1" applyBorder="1" applyAlignment="1">
      <alignment horizontal="center" vertical="center"/>
    </xf>
    <xf numFmtId="3" fontId="24" fillId="10" borderId="18" xfId="0" applyNumberFormat="1" applyFont="1" applyFill="1" applyBorder="1" applyAlignment="1">
      <alignment horizontal="center" vertical="center"/>
    </xf>
    <xf numFmtId="0" fontId="24" fillId="0" borderId="19" xfId="0" applyFont="1" applyBorder="1" applyAlignment="1">
      <alignment horizontal="center" vertical="center"/>
    </xf>
    <xf numFmtId="3" fontId="24" fillId="10" borderId="19" xfId="0" applyNumberFormat="1" applyFont="1" applyFill="1" applyBorder="1" applyAlignment="1">
      <alignment horizontal="center" vertical="center"/>
    </xf>
    <xf numFmtId="0" fontId="24" fillId="0" borderId="20" xfId="0" applyFont="1" applyBorder="1" applyAlignment="1">
      <alignment horizontal="center" vertical="center"/>
    </xf>
    <xf numFmtId="3" fontId="24" fillId="10" borderId="20" xfId="0" applyNumberFormat="1" applyFont="1" applyFill="1" applyBorder="1" applyAlignment="1">
      <alignment horizontal="center" vertical="center"/>
    </xf>
    <xf numFmtId="0" fontId="24" fillId="0" borderId="0" xfId="0" applyFont="1" applyAlignment="1">
      <alignment horizontal="center" vertical="center"/>
    </xf>
    <xf numFmtId="0" fontId="24" fillId="0" borderId="0" xfId="0" applyFont="1" applyAlignment="1">
      <alignment horizontal="center"/>
    </xf>
    <xf numFmtId="0" fontId="24" fillId="7" borderId="0" xfId="0" applyFont="1" applyFill="1" applyAlignment="1"/>
    <xf numFmtId="0" fontId="24" fillId="7" borderId="0" xfId="0" applyFont="1" applyFill="1" applyAlignment="1">
      <alignment horizontal="center"/>
    </xf>
    <xf numFmtId="0" fontId="24" fillId="7" borderId="14" xfId="0" applyFont="1" applyFill="1" applyBorder="1" applyAlignment="1">
      <alignment vertical="center"/>
    </xf>
    <xf numFmtId="0" fontId="24" fillId="0" borderId="14" xfId="0" applyFont="1" applyBorder="1" applyAlignment="1">
      <alignment vertical="center"/>
    </xf>
    <xf numFmtId="170" fontId="24" fillId="0" borderId="14" xfId="1" applyNumberFormat="1" applyFont="1" applyBorder="1" applyAlignment="1">
      <alignment vertical="center"/>
    </xf>
    <xf numFmtId="4" fontId="24" fillId="0" borderId="14" xfId="1" applyFont="1" applyBorder="1" applyAlignment="1">
      <alignment horizontal="center" vertical="center"/>
    </xf>
    <xf numFmtId="170" fontId="24" fillId="7" borderId="14" xfId="1" applyNumberFormat="1" applyFont="1" applyFill="1" applyBorder="1" applyAlignment="1">
      <alignment vertical="center"/>
    </xf>
    <xf numFmtId="4" fontId="24" fillId="7" borderId="14" xfId="1" applyFont="1" applyFill="1" applyBorder="1" applyAlignment="1">
      <alignment horizontal="center" vertical="center"/>
    </xf>
    <xf numFmtId="1" fontId="24" fillId="0" borderId="0" xfId="0" applyNumberFormat="1" applyFont="1" applyAlignment="1">
      <alignment horizontal="center"/>
    </xf>
    <xf numFmtId="0" fontId="24" fillId="6" borderId="17" xfId="0" applyFont="1" applyFill="1" applyBorder="1" applyAlignment="1">
      <alignment horizontal="center" vertical="center"/>
    </xf>
    <xf numFmtId="3" fontId="24" fillId="11" borderId="17" xfId="0" applyNumberFormat="1" applyFont="1" applyFill="1" applyBorder="1" applyAlignment="1">
      <alignment horizontal="center" vertical="center"/>
    </xf>
    <xf numFmtId="3" fontId="24" fillId="11" borderId="18" xfId="0" applyNumberFormat="1" applyFont="1" applyFill="1" applyBorder="1" applyAlignment="1">
      <alignment horizontal="center" vertical="center"/>
    </xf>
    <xf numFmtId="3" fontId="24" fillId="11" borderId="19" xfId="0" applyNumberFormat="1" applyFont="1" applyFill="1" applyBorder="1" applyAlignment="1">
      <alignment horizontal="center" vertical="center"/>
    </xf>
    <xf numFmtId="3" fontId="24" fillId="11" borderId="20" xfId="0" applyNumberFormat="1" applyFont="1" applyFill="1" applyBorder="1" applyAlignment="1">
      <alignment horizontal="center" vertical="center"/>
    </xf>
    <xf numFmtId="0" fontId="24" fillId="12" borderId="17" xfId="0" applyFont="1" applyFill="1" applyBorder="1" applyAlignment="1">
      <alignment horizontal="center" vertical="center"/>
    </xf>
    <xf numFmtId="0" fontId="24" fillId="5" borderId="17" xfId="0" applyFont="1" applyFill="1" applyBorder="1" applyAlignment="1">
      <alignment horizontal="center" vertical="center"/>
    </xf>
    <xf numFmtId="1" fontId="24" fillId="5" borderId="17" xfId="0" applyNumberFormat="1" applyFont="1" applyFill="1" applyBorder="1" applyAlignment="1">
      <alignment horizontal="center" vertical="center"/>
    </xf>
    <xf numFmtId="0" fontId="24" fillId="5" borderId="18" xfId="0" applyFont="1" applyFill="1" applyBorder="1" applyAlignment="1">
      <alignment horizontal="center" vertical="center"/>
    </xf>
    <xf numFmtId="1" fontId="24" fillId="5" borderId="18" xfId="0" applyNumberFormat="1" applyFont="1" applyFill="1" applyBorder="1" applyAlignment="1">
      <alignment horizontal="center" vertical="center"/>
    </xf>
    <xf numFmtId="0" fontId="24" fillId="5" borderId="19" xfId="0" applyFont="1" applyFill="1" applyBorder="1" applyAlignment="1">
      <alignment horizontal="center" vertical="center"/>
    </xf>
    <xf numFmtId="1" fontId="24" fillId="5" borderId="19" xfId="0" applyNumberFormat="1" applyFont="1" applyFill="1" applyBorder="1" applyAlignment="1">
      <alignment horizontal="center" vertical="center"/>
    </xf>
    <xf numFmtId="0" fontId="24" fillId="5" borderId="20" xfId="0" applyFont="1" applyFill="1" applyBorder="1" applyAlignment="1">
      <alignment horizontal="center" vertical="center"/>
    </xf>
    <xf numFmtId="1" fontId="24" fillId="5" borderId="20" xfId="0" applyNumberFormat="1" applyFont="1" applyFill="1" applyBorder="1" applyAlignment="1">
      <alignment horizontal="center" vertical="center"/>
    </xf>
    <xf numFmtId="169" fontId="24" fillId="5" borderId="17" xfId="0" applyNumberFormat="1" applyFont="1" applyFill="1" applyBorder="1" applyAlignment="1">
      <alignment horizontal="center" vertical="center"/>
    </xf>
    <xf numFmtId="0" fontId="24" fillId="5" borderId="17" xfId="0" applyFont="1" applyFill="1" applyBorder="1" applyAlignment="1">
      <alignment vertical="center"/>
    </xf>
    <xf numFmtId="0" fontId="24" fillId="0" borderId="0" xfId="0" applyFont="1" applyAlignment="1">
      <alignment horizontal="center" wrapText="1"/>
    </xf>
    <xf numFmtId="0" fontId="24" fillId="0" borderId="0" xfId="0" applyFont="1" applyAlignment="1">
      <alignment wrapText="1"/>
    </xf>
    <xf numFmtId="0" fontId="28" fillId="0" borderId="14" xfId="0" applyFont="1" applyBorder="1" applyAlignment="1">
      <alignment horizontal="center" vertical="center"/>
    </xf>
    <xf numFmtId="0" fontId="28" fillId="0" borderId="0" xfId="0" applyFont="1" applyAlignment="1"/>
    <xf numFmtId="0" fontId="28" fillId="0" borderId="0" xfId="0" applyFont="1" applyAlignment="1">
      <alignment horizontal="center"/>
    </xf>
    <xf numFmtId="0" fontId="24" fillId="0" borderId="14" xfId="0" applyFont="1" applyBorder="1" applyAlignment="1">
      <alignment vertical="center" wrapText="1"/>
    </xf>
    <xf numFmtId="0" fontId="24" fillId="0" borderId="14" xfId="0" applyFont="1" applyBorder="1" applyAlignment="1">
      <alignment horizontal="center" vertical="center" wrapText="1"/>
    </xf>
    <xf numFmtId="0" fontId="24" fillId="0" borderId="0" xfId="0" applyFont="1" applyAlignment="1">
      <alignment vertical="center" wrapText="1"/>
    </xf>
    <xf numFmtId="0" fontId="24" fillId="0" borderId="21" xfId="0" applyFont="1" applyBorder="1" applyAlignment="1">
      <alignment vertical="center"/>
    </xf>
    <xf numFmtId="0" fontId="24" fillId="0" borderId="22" xfId="0" applyFont="1" applyBorder="1" applyAlignment="1">
      <alignment vertical="center"/>
    </xf>
    <xf numFmtId="0" fontId="24" fillId="0" borderId="13" xfId="0" applyFont="1" applyBorder="1" applyAlignment="1">
      <alignment horizontal="center" vertical="center"/>
    </xf>
    <xf numFmtId="0" fontId="24" fillId="0" borderId="1" xfId="0" applyFont="1" applyBorder="1" applyAlignment="1">
      <alignment vertical="center"/>
    </xf>
    <xf numFmtId="0" fontId="24" fillId="0" borderId="2" xfId="0" applyFont="1" applyBorder="1" applyAlignment="1">
      <alignment vertical="center"/>
    </xf>
    <xf numFmtId="0" fontId="24" fillId="0" borderId="15" xfId="0" applyFont="1" applyBorder="1" applyAlignment="1">
      <alignment horizontal="center" vertical="center"/>
    </xf>
    <xf numFmtId="0" fontId="24" fillId="0" borderId="23" xfId="0" applyFont="1" applyBorder="1" applyAlignment="1">
      <alignment vertical="center"/>
    </xf>
    <xf numFmtId="0" fontId="24" fillId="0" borderId="24" xfId="0" applyFont="1" applyBorder="1" applyAlignment="1">
      <alignment vertical="center"/>
    </xf>
    <xf numFmtId="0" fontId="24" fillId="0" borderId="16" xfId="0" applyFont="1" applyBorder="1" applyAlignment="1">
      <alignment horizontal="center" vertical="center"/>
    </xf>
    <xf numFmtId="0" fontId="24" fillId="0" borderId="25" xfId="0" applyFont="1" applyBorder="1" applyAlignment="1">
      <alignment vertical="center"/>
    </xf>
    <xf numFmtId="0" fontId="24" fillId="0" borderId="26" xfId="0" applyFont="1" applyBorder="1" applyAlignment="1">
      <alignment vertical="center"/>
    </xf>
    <xf numFmtId="0" fontId="24" fillId="0" borderId="27" xfId="0" applyFont="1" applyBorder="1" applyAlignment="1">
      <alignment vertical="center"/>
    </xf>
    <xf numFmtId="0" fontId="24" fillId="0" borderId="28" xfId="0" applyFont="1" applyBorder="1" applyAlignment="1">
      <alignment vertical="center"/>
    </xf>
    <xf numFmtId="0" fontId="24" fillId="0" borderId="29" xfId="0" applyFont="1" applyBorder="1" applyAlignment="1">
      <alignment vertical="center"/>
    </xf>
    <xf numFmtId="0" fontId="28" fillId="0" borderId="14" xfId="0" applyFont="1" applyBorder="1" applyAlignment="1">
      <alignment vertical="center"/>
    </xf>
    <xf numFmtId="1" fontId="28" fillId="0" borderId="0" xfId="0" applyNumberFormat="1" applyFont="1" applyAlignment="1"/>
    <xf numFmtId="0" fontId="32" fillId="0" borderId="0" xfId="0" applyFont="1" applyAlignment="1">
      <alignment horizontal="center"/>
    </xf>
    <xf numFmtId="0" fontId="32" fillId="0" borderId="0" xfId="0" applyFont="1" applyAlignment="1"/>
    <xf numFmtId="0" fontId="26" fillId="13" borderId="14" xfId="0" applyFont="1" applyFill="1" applyBorder="1" applyAlignment="1">
      <alignment horizontal="center"/>
    </xf>
    <xf numFmtId="0" fontId="24" fillId="0" borderId="14" xfId="0" applyFont="1" applyBorder="1" applyAlignment="1"/>
    <xf numFmtId="0" fontId="24" fillId="0" borderId="14" xfId="0" applyFont="1" applyBorder="1" applyAlignment="1">
      <alignment horizontal="center"/>
    </xf>
    <xf numFmtId="0" fontId="34" fillId="0" borderId="0" xfId="0" applyFont="1" applyAlignment="1"/>
    <xf numFmtId="0" fontId="35" fillId="12" borderId="0" xfId="0" applyFont="1" applyFill="1" applyAlignment="1">
      <alignment horizontal="right"/>
    </xf>
    <xf numFmtId="0" fontId="35" fillId="12" borderId="0" xfId="0" applyFont="1" applyFill="1" applyAlignment="1"/>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 fillId="14" borderId="7" xfId="0" applyFont="1" applyFill="1" applyBorder="1" applyAlignment="1"/>
    <xf numFmtId="0" fontId="7" fillId="14" borderId="7" xfId="0" applyFont="1" applyFill="1" applyBorder="1" applyAlignment="1"/>
    <xf numFmtId="166" fontId="10" fillId="0" borderId="0" xfId="1" applyNumberFormat="1" applyFont="1" applyBorder="1" applyAlignment="1">
      <alignment vertical="center"/>
    </xf>
    <xf numFmtId="0" fontId="10" fillId="0" borderId="0" xfId="0" applyFont="1" applyAlignment="1">
      <alignment horizontal="center" vertical="center"/>
    </xf>
    <xf numFmtId="0" fontId="10" fillId="0" borderId="0" xfId="0" applyFont="1" applyAlignment="1"/>
    <xf numFmtId="167" fontId="1" fillId="0" borderId="0" xfId="0" applyNumberFormat="1" applyFont="1" applyAlignment="1"/>
    <xf numFmtId="0" fontId="35" fillId="0" borderId="0" xfId="0" applyFont="1" applyAlignment="1">
      <alignment horizontal="right" vertical="center"/>
    </xf>
    <xf numFmtId="14" fontId="35" fillId="0" borderId="0" xfId="0" applyNumberFormat="1" applyFont="1" applyAlignment="1">
      <alignment horizontal="left" vertical="center"/>
    </xf>
    <xf numFmtId="0" fontId="7" fillId="0" borderId="0" xfId="0" applyFont="1" applyAlignment="1">
      <alignment vertical="center"/>
    </xf>
    <xf numFmtId="0" fontId="35" fillId="14" borderId="0" xfId="0" applyFont="1" applyFill="1" applyAlignment="1">
      <alignment horizontal="right" vertical="center"/>
    </xf>
    <xf numFmtId="14" fontId="35" fillId="14" borderId="0" xfId="0" applyNumberFormat="1" applyFont="1" applyFill="1" applyAlignment="1">
      <alignment horizontal="left" vertical="center"/>
    </xf>
    <xf numFmtId="0" fontId="0" fillId="14" borderId="0" xfId="0" applyFill="1" applyAlignment="1"/>
    <xf numFmtId="0" fontId="1" fillId="15" borderId="0" xfId="0" applyFont="1" applyFill="1" applyAlignment="1"/>
    <xf numFmtId="166" fontId="1" fillId="15" borderId="0" xfId="0" applyNumberFormat="1" applyFont="1" applyFill="1" applyAlignment="1"/>
    <xf numFmtId="167" fontId="1" fillId="15" borderId="0" xfId="1" applyNumberFormat="1" applyFont="1" applyFill="1" applyBorder="1" applyAlignment="1"/>
    <xf numFmtId="0" fontId="5" fillId="15" borderId="3" xfId="0" applyFont="1" applyFill="1" applyBorder="1" applyAlignment="1"/>
    <xf numFmtId="167" fontId="5" fillId="15" borderId="3" xfId="1" applyNumberFormat="1" applyFont="1" applyFill="1" applyBorder="1" applyAlignment="1"/>
    <xf numFmtId="167" fontId="5" fillId="15" borderId="4" xfId="1" applyNumberFormat="1" applyFont="1" applyFill="1" applyBorder="1" applyAlignment="1"/>
    <xf numFmtId="166" fontId="5" fillId="15" borderId="3" xfId="1" applyNumberFormat="1" applyFont="1" applyFill="1" applyBorder="1" applyAlignment="1"/>
    <xf numFmtId="0" fontId="1" fillId="15" borderId="0" xfId="0" applyFont="1" applyFill="1" applyAlignment="1">
      <alignment horizontal="right" vertical="center"/>
    </xf>
    <xf numFmtId="166" fontId="1" fillId="15" borderId="0" xfId="0" applyNumberFormat="1" applyFont="1" applyFill="1" applyAlignment="1">
      <alignment horizontal="right" vertical="center"/>
    </xf>
    <xf numFmtId="0" fontId="1" fillId="15" borderId="0" xfId="0" applyFont="1" applyFill="1" applyAlignment="1">
      <alignment vertical="center"/>
    </xf>
    <xf numFmtId="167" fontId="1" fillId="15" borderId="0" xfId="1" applyNumberFormat="1" applyFont="1" applyFill="1" applyAlignment="1">
      <alignment vertical="center"/>
    </xf>
    <xf numFmtId="4" fontId="1" fillId="19" borderId="0" xfId="0" applyNumberFormat="1" applyFont="1" applyFill="1" applyAlignment="1">
      <alignment horizontal="center" vertical="top" wrapText="1"/>
    </xf>
    <xf numFmtId="4" fontId="1" fillId="19" borderId="0" xfId="0" applyNumberFormat="1" applyFont="1" applyFill="1" applyAlignment="1"/>
    <xf numFmtId="0" fontId="1" fillId="17" borderId="0" xfId="0" applyFont="1" applyFill="1" applyAlignment="1">
      <alignment horizontal="center" vertical="top" wrapText="1"/>
    </xf>
    <xf numFmtId="0" fontId="1" fillId="17" borderId="0" xfId="0" applyFont="1" applyFill="1" applyAlignment="1"/>
    <xf numFmtId="0" fontId="1" fillId="20" borderId="0" xfId="0" applyFont="1" applyFill="1" applyAlignment="1">
      <alignment horizontal="center" vertical="top" wrapText="1"/>
    </xf>
    <xf numFmtId="0" fontId="1" fillId="20" borderId="0" xfId="0" applyFont="1" applyFill="1" applyAlignment="1"/>
    <xf numFmtId="166" fontId="1" fillId="16" borderId="0" xfId="0" applyNumberFormat="1" applyFont="1" applyFill="1" applyAlignment="1">
      <alignment horizontal="center" vertical="top" wrapText="1"/>
    </xf>
    <xf numFmtId="166" fontId="1" fillId="16" borderId="0" xfId="0" applyNumberFormat="1" applyFont="1" applyFill="1" applyAlignment="1"/>
    <xf numFmtId="0" fontId="1" fillId="18" borderId="0" xfId="0" applyFont="1" applyFill="1" applyAlignment="1">
      <alignment horizontal="center" vertical="top" wrapText="1"/>
    </xf>
    <xf numFmtId="0" fontId="1" fillId="18" borderId="0" xfId="0" applyFont="1" applyFill="1" applyAlignment="1"/>
    <xf numFmtId="0" fontId="36" fillId="0" borderId="0" xfId="0" applyFont="1" applyAlignment="1"/>
    <xf numFmtId="4" fontId="36" fillId="0" borderId="0" xfId="0" applyNumberFormat="1" applyFont="1" applyAlignment="1"/>
    <xf numFmtId="4" fontId="36" fillId="19" borderId="0" xfId="0" applyNumberFormat="1" applyFont="1" applyFill="1" applyAlignment="1"/>
    <xf numFmtId="3" fontId="36" fillId="0" borderId="0" xfId="1" applyNumberFormat="1" applyFont="1" applyAlignment="1"/>
    <xf numFmtId="4" fontId="8" fillId="19" borderId="0" xfId="0" applyNumberFormat="1" applyFont="1" applyFill="1" applyAlignment="1">
      <alignment horizontal="center" vertical="top" wrapText="1"/>
    </xf>
    <xf numFmtId="4" fontId="20" fillId="19" borderId="0" xfId="0" applyNumberFormat="1" applyFont="1" applyFill="1" applyAlignment="1">
      <alignment horizontal="center" vertical="top" wrapText="1"/>
    </xf>
    <xf numFmtId="4" fontId="20" fillId="19" borderId="0" xfId="0" applyNumberFormat="1" applyFont="1" applyFill="1" applyAlignment="1"/>
    <xf numFmtId="0" fontId="20" fillId="19" borderId="0" xfId="0" applyFont="1" applyFill="1" applyAlignment="1"/>
    <xf numFmtId="0" fontId="8" fillId="17" borderId="0" xfId="0" applyFont="1" applyFill="1" applyAlignment="1">
      <alignment horizontal="center" vertical="top" wrapText="1"/>
    </xf>
    <xf numFmtId="0" fontId="20" fillId="17" borderId="0" xfId="0" applyFont="1" applyFill="1" applyAlignment="1">
      <alignment horizontal="center" vertical="top" wrapText="1"/>
    </xf>
    <xf numFmtId="0" fontId="20" fillId="17" borderId="0" xfId="0" applyFont="1" applyFill="1" applyAlignment="1"/>
    <xf numFmtId="3" fontId="8" fillId="17" borderId="0" xfId="1" applyNumberFormat="1" applyFont="1" applyFill="1" applyAlignment="1">
      <alignment horizontal="center" vertical="top" wrapText="1"/>
    </xf>
    <xf numFmtId="3" fontId="1" fillId="17" borderId="0" xfId="1" applyNumberFormat="1" applyFont="1" applyFill="1" applyAlignment="1"/>
    <xf numFmtId="3" fontId="36" fillId="17" borderId="0" xfId="1" applyNumberFormat="1" applyFont="1" applyFill="1" applyAlignment="1"/>
    <xf numFmtId="0" fontId="8" fillId="20" borderId="0" xfId="0" applyFont="1" applyFill="1" applyAlignment="1">
      <alignment horizontal="center" vertical="top" wrapText="1"/>
    </xf>
    <xf numFmtId="0" fontId="20" fillId="20" borderId="0" xfId="0" applyFont="1" applyFill="1" applyAlignment="1">
      <alignment horizontal="center" vertical="top" wrapText="1"/>
    </xf>
    <xf numFmtId="0" fontId="20" fillId="20" borderId="0" xfId="0" applyFont="1" applyFill="1" applyAlignment="1"/>
    <xf numFmtId="3" fontId="8" fillId="20" borderId="0" xfId="1" applyNumberFormat="1" applyFont="1" applyFill="1" applyAlignment="1">
      <alignment horizontal="center" vertical="top" wrapText="1"/>
    </xf>
    <xf numFmtId="3" fontId="1" fillId="20" borderId="0" xfId="1" applyNumberFormat="1" applyFont="1" applyFill="1" applyAlignment="1"/>
    <xf numFmtId="3" fontId="36" fillId="20" borderId="0" xfId="1" applyNumberFormat="1" applyFont="1" applyFill="1" applyAlignment="1"/>
    <xf numFmtId="166" fontId="8" fillId="16" borderId="0" xfId="0" applyNumberFormat="1" applyFont="1" applyFill="1" applyAlignment="1">
      <alignment horizontal="center" vertical="top" wrapText="1"/>
    </xf>
    <xf numFmtId="4" fontId="1" fillId="16" borderId="0" xfId="0" applyNumberFormat="1" applyFont="1" applyFill="1" applyAlignment="1"/>
    <xf numFmtId="4" fontId="20" fillId="16" borderId="0" xfId="0" applyNumberFormat="1" applyFont="1" applyFill="1" applyAlignment="1">
      <alignment horizontal="center" vertical="top" wrapText="1"/>
    </xf>
    <xf numFmtId="4" fontId="20" fillId="16" borderId="0" xfId="0" applyNumberFormat="1" applyFont="1" applyFill="1" applyAlignment="1"/>
    <xf numFmtId="0" fontId="20" fillId="16" borderId="0" xfId="0" applyFont="1" applyFill="1" applyAlignment="1"/>
    <xf numFmtId="4" fontId="1" fillId="16" borderId="0" xfId="0" applyNumberFormat="1" applyFont="1" applyFill="1" applyAlignment="1">
      <alignment horizontal="center" vertical="top" wrapText="1"/>
    </xf>
    <xf numFmtId="4" fontId="36" fillId="16" borderId="0" xfId="0" applyNumberFormat="1" applyFont="1" applyFill="1" applyAlignment="1"/>
    <xf numFmtId="0" fontId="8" fillId="18" borderId="0" xfId="0" applyFont="1" applyFill="1" applyAlignment="1">
      <alignment horizontal="center" vertical="top" wrapText="1"/>
    </xf>
    <xf numFmtId="0" fontId="20" fillId="18" borderId="0" xfId="0" applyFont="1" applyFill="1" applyAlignment="1">
      <alignment horizontal="center" vertical="top" wrapText="1"/>
    </xf>
    <xf numFmtId="0" fontId="20" fillId="18" borderId="0" xfId="0" applyFont="1" applyFill="1" applyAlignment="1"/>
    <xf numFmtId="3" fontId="8" fillId="18" borderId="0" xfId="1" applyNumberFormat="1" applyFont="1" applyFill="1" applyAlignment="1">
      <alignment horizontal="center" vertical="top" wrapText="1"/>
    </xf>
    <xf numFmtId="3" fontId="1" fillId="18" borderId="0" xfId="1" applyNumberFormat="1" applyFont="1" applyFill="1" applyAlignment="1"/>
    <xf numFmtId="3" fontId="36" fillId="18" borderId="0" xfId="1" applyNumberFormat="1" applyFont="1" applyFill="1" applyAlignment="1"/>
    <xf numFmtId="0" fontId="1" fillId="12" borderId="0" xfId="0" applyFont="1" applyFill="1" applyAlignment="1">
      <alignment horizontal="center" vertical="top" wrapText="1"/>
    </xf>
    <xf numFmtId="3" fontId="1" fillId="12" borderId="0" xfId="0" applyNumberFormat="1" applyFont="1" applyFill="1" applyAlignment="1"/>
    <xf numFmtId="0" fontId="1" fillId="12" borderId="0" xfId="0" applyFont="1" applyFill="1" applyAlignment="1"/>
    <xf numFmtId="0" fontId="8" fillId="12" borderId="0" xfId="0" applyFont="1" applyFill="1" applyAlignment="1">
      <alignment horizontal="center" vertical="top" wrapText="1"/>
    </xf>
    <xf numFmtId="0" fontId="20" fillId="12" borderId="0" xfId="0" applyFont="1" applyFill="1" applyAlignment="1">
      <alignment horizontal="center" vertical="top" wrapText="1"/>
    </xf>
    <xf numFmtId="3" fontId="20" fillId="12" borderId="0" xfId="0" applyNumberFormat="1" applyFont="1" applyFill="1" applyAlignment="1"/>
    <xf numFmtId="0" fontId="20" fillId="12" borderId="0" xfId="0" applyFont="1" applyFill="1" applyAlignment="1"/>
    <xf numFmtId="0" fontId="1" fillId="21" borderId="8" xfId="0" applyFont="1" applyFill="1" applyBorder="1" applyAlignment="1">
      <alignment horizontal="center" vertical="top" wrapText="1"/>
    </xf>
    <xf numFmtId="3" fontId="36" fillId="12" borderId="0" xfId="0" applyNumberFormat="1" applyFont="1" applyFill="1" applyAlignment="1"/>
    <xf numFmtId="3" fontId="1" fillId="12" borderId="0" xfId="1" applyNumberFormat="1" applyFont="1" applyFill="1" applyAlignment="1">
      <alignment horizontal="center" vertical="top" wrapText="1"/>
    </xf>
    <xf numFmtId="3" fontId="1" fillId="12" borderId="0" xfId="1" applyNumberFormat="1" applyFont="1" applyFill="1" applyAlignment="1"/>
    <xf numFmtId="166" fontId="1" fillId="4" borderId="0" xfId="0" applyNumberFormat="1" applyFont="1" applyFill="1" applyAlignment="1">
      <alignment vertical="center"/>
    </xf>
    <xf numFmtId="166" fontId="37" fillId="0" borderId="0" xfId="0" applyNumberFormat="1" applyFont="1" applyAlignment="1">
      <alignment vertical="center"/>
    </xf>
    <xf numFmtId="0" fontId="37" fillId="0" borderId="0" xfId="0" applyFont="1" applyAlignment="1">
      <alignment vertical="center"/>
    </xf>
    <xf numFmtId="0" fontId="5" fillId="0" borderId="30" xfId="0" applyFont="1" applyBorder="1" applyAlignment="1">
      <alignment horizontal="left"/>
    </xf>
    <xf numFmtId="14" fontId="35" fillId="12" borderId="0" xfId="0" applyNumberFormat="1" applyFont="1" applyFill="1" applyAlignment="1">
      <alignment horizontal="left"/>
    </xf>
    <xf numFmtId="0" fontId="9" fillId="3" borderId="32" xfId="0" applyFont="1" applyFill="1" applyBorder="1" applyAlignment="1">
      <alignment horizontal="center" vertical="center" wrapText="1"/>
    </xf>
    <xf numFmtId="0" fontId="9" fillId="3" borderId="33" xfId="0" applyFont="1" applyFill="1" applyBorder="1" applyAlignment="1">
      <alignment horizontal="center" vertical="center" wrapText="1"/>
    </xf>
    <xf numFmtId="0" fontId="0" fillId="14" borderId="0" xfId="0" applyFill="1" applyAlignment="1">
      <alignment vertical="center"/>
    </xf>
    <xf numFmtId="0" fontId="9" fillId="3" borderId="0" xfId="0" applyFont="1" applyFill="1" applyAlignment="1">
      <alignment horizontal="right" vertical="center" wrapText="1"/>
    </xf>
    <xf numFmtId="0" fontId="8" fillId="0" borderId="0" xfId="0" applyFont="1" applyAlignment="1"/>
    <xf numFmtId="3" fontId="24" fillId="15" borderId="0" xfId="0" applyNumberFormat="1" applyFont="1" applyFill="1" applyAlignment="1">
      <alignment horizontal="left" vertical="center"/>
    </xf>
    <xf numFmtId="0" fontId="38" fillId="0" borderId="0" xfId="0" applyFont="1" applyAlignment="1"/>
    <xf numFmtId="171" fontId="1" fillId="0" borderId="0" xfId="0" applyNumberFormat="1" applyFont="1" applyAlignment="1"/>
    <xf numFmtId="0" fontId="1" fillId="0" borderId="0" xfId="0" applyFont="1" applyAlignment="1">
      <alignment vertical="center" wrapText="1"/>
    </xf>
    <xf numFmtId="0" fontId="39" fillId="14" borderId="7" xfId="0" applyFont="1" applyFill="1" applyBorder="1" applyAlignment="1"/>
    <xf numFmtId="0" fontId="40" fillId="0" borderId="0" xfId="0" applyFont="1" applyAlignment="1"/>
    <xf numFmtId="0" fontId="41" fillId="0" borderId="0" xfId="0" applyFont="1" applyAlignment="1"/>
    <xf numFmtId="0" fontId="42" fillId="0" borderId="0" xfId="0" applyFont="1" applyAlignment="1"/>
    <xf numFmtId="4" fontId="42" fillId="0" borderId="0" xfId="0" applyNumberFormat="1" applyFont="1" applyAlignment="1"/>
    <xf numFmtId="4" fontId="42" fillId="19" borderId="0" xfId="0" applyNumberFormat="1" applyFont="1" applyFill="1" applyAlignment="1"/>
    <xf numFmtId="0" fontId="42" fillId="17" borderId="0" xfId="0" applyFont="1" applyFill="1" applyAlignment="1"/>
    <xf numFmtId="0" fontId="42" fillId="20" borderId="0" xfId="0" applyFont="1" applyFill="1" applyAlignment="1"/>
    <xf numFmtId="4" fontId="42" fillId="16" borderId="0" xfId="0" applyNumberFormat="1" applyFont="1" applyFill="1" applyAlignment="1"/>
    <xf numFmtId="0" fontId="42" fillId="18" borderId="0" xfId="0" applyFont="1" applyFill="1" applyAlignment="1"/>
    <xf numFmtId="3" fontId="42" fillId="12" borderId="0" xfId="0" applyNumberFormat="1" applyFont="1" applyFill="1" applyAlignment="1"/>
    <xf numFmtId="0" fontId="46" fillId="0" borderId="0" xfId="0" applyFont="1" applyAlignment="1">
      <alignment vertical="center"/>
    </xf>
    <xf numFmtId="0" fontId="45" fillId="0" borderId="0" xfId="0" applyFont="1" applyAlignment="1">
      <alignment vertical="center"/>
    </xf>
    <xf numFmtId="0" fontId="44" fillId="0" borderId="0" xfId="0" applyFont="1" applyAlignment="1">
      <alignment vertical="center"/>
    </xf>
    <xf numFmtId="0" fontId="45" fillId="0" borderId="14" xfId="0" applyFont="1" applyBorder="1" applyAlignment="1">
      <alignment vertical="center"/>
    </xf>
    <xf numFmtId="168" fontId="45" fillId="0" borderId="14" xfId="0" applyNumberFormat="1" applyFont="1" applyBorder="1" applyAlignment="1">
      <alignment vertical="center"/>
    </xf>
    <xf numFmtId="0" fontId="45" fillId="5" borderId="14" xfId="0" applyFont="1" applyFill="1" applyBorder="1" applyAlignment="1">
      <alignment vertical="center"/>
    </xf>
    <xf numFmtId="0" fontId="45" fillId="5" borderId="14" xfId="0" applyFont="1" applyFill="1" applyBorder="1" applyAlignment="1">
      <alignment horizontal="center" vertical="center"/>
    </xf>
    <xf numFmtId="0" fontId="47" fillId="0" borderId="14" xfId="0" applyFont="1" applyBorder="1" applyAlignment="1">
      <alignment vertical="center"/>
    </xf>
    <xf numFmtId="168" fontId="47" fillId="0" borderId="14" xfId="0" applyNumberFormat="1" applyFont="1" applyBorder="1" applyAlignment="1">
      <alignment vertical="center"/>
    </xf>
    <xf numFmtId="9" fontId="45" fillId="5" borderId="14" xfId="17" applyFont="1" applyFill="1" applyBorder="1" applyAlignment="1">
      <alignment vertical="center"/>
    </xf>
    <xf numFmtId="0" fontId="45" fillId="0" borderId="0" xfId="0" applyFont="1" applyAlignment="1"/>
    <xf numFmtId="0" fontId="45" fillId="0" borderId="0" xfId="0" applyFont="1" applyAlignment="1">
      <alignment horizontal="center"/>
    </xf>
    <xf numFmtId="0" fontId="45" fillId="0" borderId="14" xfId="0" applyFont="1" applyBorder="1" applyAlignment="1">
      <alignment horizontal="center" vertical="center"/>
    </xf>
    <xf numFmtId="0" fontId="45" fillId="0" borderId="14" xfId="0" applyFont="1" applyBorder="1" applyAlignment="1">
      <alignment horizontal="left" vertical="center"/>
    </xf>
    <xf numFmtId="14" fontId="45" fillId="0" borderId="14" xfId="0" applyNumberFormat="1" applyFont="1" applyBorder="1" applyAlignment="1">
      <alignment horizontal="right" vertical="center"/>
    </xf>
    <xf numFmtId="0" fontId="45" fillId="0" borderId="14" xfId="0" applyFont="1" applyBorder="1" applyAlignment="1"/>
    <xf numFmtId="14" fontId="45" fillId="0" borderId="14" xfId="0" applyNumberFormat="1" applyFont="1" applyBorder="1" applyAlignment="1">
      <alignment horizontal="right"/>
    </xf>
    <xf numFmtId="0" fontId="48" fillId="0" borderId="0" xfId="0" applyFont="1" applyAlignment="1"/>
    <xf numFmtId="0" fontId="7" fillId="0" borderId="14" xfId="0" applyFont="1" applyBorder="1" applyAlignment="1">
      <alignment vertical="center"/>
    </xf>
    <xf numFmtId="0" fontId="7" fillId="0" borderId="14" xfId="0" applyFont="1" applyBorder="1" applyAlignment="1">
      <alignment horizontal="center" vertical="center"/>
    </xf>
    <xf numFmtId="0" fontId="1" fillId="0" borderId="34" xfId="0" applyFont="1" applyBorder="1" applyAlignment="1">
      <alignment vertical="center"/>
    </xf>
    <xf numFmtId="0" fontId="1" fillId="0" borderId="34" xfId="0" applyFont="1" applyBorder="1" applyAlignment="1">
      <alignment horizontal="center" vertical="center"/>
    </xf>
    <xf numFmtId="0" fontId="1" fillId="0" borderId="35" xfId="0" applyFont="1" applyBorder="1" applyAlignment="1">
      <alignment vertical="center"/>
    </xf>
    <xf numFmtId="0" fontId="1" fillId="0" borderId="35" xfId="0" applyFont="1" applyBorder="1" applyAlignment="1">
      <alignment horizontal="center" vertical="center"/>
    </xf>
    <xf numFmtId="0" fontId="7" fillId="0" borderId="36" xfId="0" applyFont="1" applyBorder="1" applyAlignment="1">
      <alignment vertical="center"/>
    </xf>
    <xf numFmtId="0" fontId="7" fillId="0" borderId="36" xfId="0" applyFont="1" applyBorder="1" applyAlignment="1">
      <alignment horizontal="center" vertical="center"/>
    </xf>
    <xf numFmtId="0" fontId="1" fillId="0" borderId="36" xfId="0" applyFont="1" applyBorder="1" applyAlignment="1">
      <alignment vertical="center"/>
    </xf>
    <xf numFmtId="0" fontId="1" fillId="0" borderId="36" xfId="0" applyFont="1" applyBorder="1" applyAlignment="1">
      <alignment horizontal="center" vertical="center"/>
    </xf>
    <xf numFmtId="0" fontId="49" fillId="0" borderId="0" xfId="0" applyFont="1" applyAlignment="1">
      <alignment vertical="center"/>
    </xf>
    <xf numFmtId="0" fontId="50" fillId="0" borderId="14" xfId="0" applyFont="1" applyBorder="1" applyAlignment="1">
      <alignment horizontal="center" vertical="center" wrapText="1"/>
    </xf>
    <xf numFmtId="166" fontId="1" fillId="19" borderId="0" xfId="0" applyNumberFormat="1" applyFont="1" applyFill="1" applyAlignment="1"/>
    <xf numFmtId="167" fontId="5" fillId="23" borderId="3" xfId="1" applyNumberFormat="1" applyFont="1" applyFill="1" applyBorder="1" applyAlignment="1"/>
    <xf numFmtId="167" fontId="5" fillId="23" borderId="4" xfId="1" applyNumberFormat="1" applyFont="1" applyFill="1" applyBorder="1" applyAlignment="1"/>
    <xf numFmtId="167" fontId="5" fillId="24" borderId="3" xfId="1" applyNumberFormat="1" applyFont="1" applyFill="1" applyBorder="1" applyAlignment="1"/>
    <xf numFmtId="167" fontId="5" fillId="24" borderId="4" xfId="1" applyNumberFormat="1" applyFont="1" applyFill="1" applyBorder="1" applyAlignment="1"/>
    <xf numFmtId="167" fontId="5" fillId="24" borderId="5" xfId="1" applyNumberFormat="1" applyFont="1" applyFill="1" applyBorder="1" applyAlignment="1"/>
    <xf numFmtId="167" fontId="5" fillId="24" borderId="6" xfId="1" applyNumberFormat="1" applyFont="1" applyFill="1" applyBorder="1" applyAlignment="1"/>
    <xf numFmtId="0" fontId="5" fillId="24" borderId="11" xfId="0" applyFont="1" applyFill="1" applyBorder="1" applyAlignment="1"/>
    <xf numFmtId="166" fontId="5" fillId="24" borderId="3" xfId="1" applyNumberFormat="1" applyFont="1" applyFill="1" applyBorder="1" applyAlignment="1"/>
    <xf numFmtId="0" fontId="5" fillId="24" borderId="3" xfId="0" applyFont="1" applyFill="1" applyBorder="1" applyAlignment="1"/>
    <xf numFmtId="166" fontId="5" fillId="23" borderId="3" xfId="1" applyNumberFormat="1" applyFont="1" applyFill="1" applyBorder="1" applyAlignment="1"/>
    <xf numFmtId="0" fontId="5" fillId="23" borderId="3" xfId="0" applyFont="1" applyFill="1" applyBorder="1" applyAlignment="1"/>
    <xf numFmtId="0" fontId="51" fillId="23" borderId="11" xfId="0" applyFont="1" applyFill="1" applyBorder="1" applyAlignment="1"/>
    <xf numFmtId="0" fontId="51" fillId="24" borderId="12" xfId="0" applyFont="1" applyFill="1" applyBorder="1" applyAlignment="1"/>
    <xf numFmtId="166" fontId="5" fillId="24" borderId="5" xfId="1" applyNumberFormat="1" applyFont="1" applyFill="1" applyBorder="1" applyAlignment="1"/>
    <xf numFmtId="0" fontId="5" fillId="24" borderId="5" xfId="0" applyFont="1" applyFill="1" applyBorder="1" applyAlignment="1"/>
    <xf numFmtId="2" fontId="0" fillId="0" borderId="0" xfId="0" applyNumberFormat="1" applyAlignment="1"/>
    <xf numFmtId="0" fontId="1" fillId="17" borderId="0" xfId="0" applyNumberFormat="1" applyFont="1" applyFill="1" applyAlignment="1"/>
    <xf numFmtId="0" fontId="1" fillId="20" borderId="0" xfId="0" applyNumberFormat="1" applyFont="1" applyFill="1" applyAlignment="1"/>
    <xf numFmtId="0" fontId="1" fillId="18" borderId="0" xfId="0" applyNumberFormat="1" applyFont="1" applyFill="1" applyAlignment="1"/>
    <xf numFmtId="0" fontId="1" fillId="0" borderId="0" xfId="0" applyNumberFormat="1" applyFont="1" applyAlignment="1"/>
    <xf numFmtId="0" fontId="11" fillId="0" borderId="0" xfId="0" applyFont="1" applyAlignment="1">
      <alignment vertical="center"/>
    </xf>
    <xf numFmtId="0" fontId="5" fillId="0" borderId="30" xfId="0" applyFont="1" applyBorder="1" applyAlignment="1">
      <alignment horizontal="left" vertical="center"/>
    </xf>
    <xf numFmtId="0" fontId="14" fillId="0" borderId="0" xfId="0" applyFont="1" applyAlignment="1">
      <alignment vertical="center"/>
    </xf>
    <xf numFmtId="0" fontId="10" fillId="22" borderId="0" xfId="0" applyFont="1" applyFill="1" applyAlignment="1">
      <alignment horizontal="center" vertical="center"/>
    </xf>
    <xf numFmtId="0" fontId="10" fillId="22" borderId="31" xfId="0" applyFont="1" applyFill="1" applyBorder="1" applyAlignment="1">
      <alignment horizontal="center" vertical="center"/>
    </xf>
    <xf numFmtId="0" fontId="8" fillId="0" borderId="0" xfId="0" applyFont="1" applyAlignment="1">
      <alignment horizontal="left" vertical="top" wrapText="1"/>
    </xf>
    <xf numFmtId="0" fontId="1" fillId="0" borderId="0" xfId="0" applyFont="1" applyAlignment="1">
      <alignment horizontal="left" vertical="center" wrapText="1"/>
    </xf>
    <xf numFmtId="0" fontId="1" fillId="0" borderId="0" xfId="0" applyFont="1" applyAlignment="1">
      <alignment horizontal="left" wrapText="1"/>
    </xf>
    <xf numFmtId="0" fontId="9" fillId="3" borderId="37" xfId="0" applyFont="1" applyFill="1" applyBorder="1" applyAlignment="1">
      <alignment horizontal="left" vertical="center" wrapText="1"/>
    </xf>
    <xf numFmtId="0" fontId="24" fillId="0" borderId="14" xfId="0" applyFont="1" applyBorder="1" applyAlignment="1">
      <alignment horizontal="center"/>
    </xf>
    <xf numFmtId="0" fontId="28" fillId="0" borderId="14" xfId="0" applyFont="1" applyBorder="1" applyAlignment="1">
      <alignment horizontal="center" vertical="center"/>
    </xf>
    <xf numFmtId="0" fontId="31" fillId="13" borderId="0" xfId="0" applyFont="1" applyFill="1" applyAlignment="1">
      <alignment horizontal="center"/>
    </xf>
    <xf numFmtId="0" fontId="31" fillId="0" borderId="0" xfId="0" applyFont="1" applyAlignment="1">
      <alignment horizontal="center"/>
    </xf>
    <xf numFmtId="0" fontId="33" fillId="0" borderId="0" xfId="0" applyFont="1" applyAlignment="1">
      <alignment horizontal="center"/>
    </xf>
    <xf numFmtId="0" fontId="28" fillId="0" borderId="14" xfId="0" applyFont="1" applyBorder="1" applyAlignment="1">
      <alignment horizontal="left" vertical="center"/>
    </xf>
    <xf numFmtId="0" fontId="28" fillId="0" borderId="14" xfId="0" applyFont="1" applyBorder="1" applyAlignment="1">
      <alignment horizontal="center" vertical="center" wrapText="1"/>
    </xf>
    <xf numFmtId="0" fontId="24" fillId="8" borderId="17" xfId="0" applyFont="1" applyFill="1" applyBorder="1" applyAlignment="1">
      <alignment horizontal="center" vertical="center"/>
    </xf>
    <xf numFmtId="0" fontId="24" fillId="0" borderId="18" xfId="0" applyFont="1" applyBorder="1" applyAlignment="1">
      <alignment horizontal="left" vertical="center"/>
    </xf>
    <xf numFmtId="0" fontId="24" fillId="0" borderId="19" xfId="0" applyFont="1" applyBorder="1" applyAlignment="1">
      <alignment horizontal="left" vertical="center"/>
    </xf>
    <xf numFmtId="0" fontId="24" fillId="0" borderId="20" xfId="0" applyFont="1" applyBorder="1" applyAlignment="1">
      <alignment horizontal="left" vertical="center"/>
    </xf>
    <xf numFmtId="0" fontId="24" fillId="5" borderId="17" xfId="0" applyFont="1" applyFill="1" applyBorder="1" applyAlignment="1">
      <alignment horizontal="center" vertical="center"/>
    </xf>
    <xf numFmtId="0" fontId="30" fillId="13" borderId="0" xfId="0" applyFont="1" applyFill="1" applyAlignment="1">
      <alignment horizontal="center" vertical="center"/>
    </xf>
    <xf numFmtId="0" fontId="24" fillId="12" borderId="17" xfId="0" applyFont="1" applyFill="1" applyBorder="1" applyAlignment="1">
      <alignment horizontal="center" vertical="center"/>
    </xf>
    <xf numFmtId="0" fontId="24" fillId="12" borderId="17" xfId="0" applyFont="1" applyFill="1" applyBorder="1" applyAlignment="1">
      <alignment horizontal="center" vertical="center" wrapText="1"/>
    </xf>
    <xf numFmtId="0" fontId="24" fillId="6" borderId="17" xfId="0" applyFont="1" applyFill="1" applyBorder="1" applyAlignment="1">
      <alignment horizontal="center" vertical="center"/>
    </xf>
    <xf numFmtId="0" fontId="45" fillId="0" borderId="14" xfId="0" applyFont="1" applyBorder="1" applyAlignment="1">
      <alignment horizontal="left" vertical="center"/>
    </xf>
    <xf numFmtId="0" fontId="45" fillId="0" borderId="14" xfId="0" applyFont="1" applyBorder="1" applyAlignment="1">
      <alignment horizontal="left" vertical="center" wrapText="1"/>
    </xf>
    <xf numFmtId="14" fontId="45" fillId="0" borderId="14" xfId="0" applyNumberFormat="1" applyFont="1" applyBorder="1" applyAlignment="1">
      <alignment horizontal="right" vertical="center"/>
    </xf>
    <xf numFmtId="0" fontId="50" fillId="0" borderId="14" xfId="0" applyFont="1" applyBorder="1" applyAlignment="1">
      <alignment horizontal="center" vertical="center"/>
    </xf>
    <xf numFmtId="0" fontId="50" fillId="0" borderId="14" xfId="0" applyFont="1" applyBorder="1" applyAlignment="1">
      <alignment horizontal="left" vertical="center"/>
    </xf>
    <xf numFmtId="166" fontId="5" fillId="15" borderId="5" xfId="1" applyNumberFormat="1" applyFont="1" applyFill="1" applyBorder="1" applyAlignment="1"/>
    <xf numFmtId="0" fontId="5" fillId="15" borderId="5" xfId="0" applyFont="1" applyFill="1" applyBorder="1" applyAlignment="1"/>
    <xf numFmtId="167" fontId="5" fillId="15" borderId="5" xfId="1" applyNumberFormat="1" applyFont="1" applyFill="1" applyBorder="1" applyAlignment="1"/>
    <xf numFmtId="167" fontId="5" fillId="15" borderId="6" xfId="1" applyNumberFormat="1" applyFont="1" applyFill="1" applyBorder="1" applyAlignment="1"/>
    <xf numFmtId="0" fontId="8" fillId="25" borderId="0" xfId="0" applyFont="1" applyFill="1" applyAlignment="1">
      <alignment horizontal="center" vertical="top" wrapText="1"/>
    </xf>
    <xf numFmtId="0" fontId="1" fillId="25" borderId="0" xfId="0" applyFont="1" applyFill="1" applyAlignment="1"/>
    <xf numFmtId="0" fontId="42" fillId="25" borderId="0" xfId="0" applyFont="1" applyFill="1" applyAlignment="1"/>
    <xf numFmtId="0" fontId="5" fillId="25" borderId="30" xfId="0" applyFont="1" applyFill="1" applyBorder="1" applyAlignment="1">
      <alignment horizontal="left" vertical="center"/>
    </xf>
    <xf numFmtId="0" fontId="52" fillId="0" borderId="0" xfId="0" applyFont="1" applyAlignment="1"/>
    <xf numFmtId="0" fontId="52" fillId="0" borderId="0" xfId="0" applyFont="1" applyAlignment="1">
      <alignment horizontal="left"/>
    </xf>
    <xf numFmtId="4" fontId="52" fillId="0" borderId="0" xfId="0" applyNumberFormat="1" applyFont="1" applyAlignment="1"/>
    <xf numFmtId="3" fontId="52" fillId="0" borderId="0" xfId="0" applyNumberFormat="1" applyFont="1" applyAlignment="1"/>
    <xf numFmtId="4" fontId="53" fillId="0" borderId="0" xfId="0" applyNumberFormat="1" applyFont="1" applyAlignment="1"/>
    <xf numFmtId="0" fontId="53" fillId="0" borderId="0" xfId="0" applyFont="1" applyAlignment="1">
      <alignment horizontal="left"/>
    </xf>
    <xf numFmtId="3" fontId="53" fillId="0" borderId="0" xfId="0" applyNumberFormat="1" applyFont="1" applyAlignment="1"/>
    <xf numFmtId="168" fontId="53" fillId="0" borderId="0" xfId="0" applyNumberFormat="1" applyFont="1" applyAlignment="1"/>
    <xf numFmtId="0" fontId="52" fillId="0" borderId="0" xfId="0" applyFont="1" applyAlignment="1">
      <alignment vertical="center"/>
    </xf>
    <xf numFmtId="0" fontId="52" fillId="0" borderId="0" xfId="0" applyFont="1" applyAlignment="1">
      <alignment horizontal="left" vertical="center"/>
    </xf>
    <xf numFmtId="4" fontId="52" fillId="0" borderId="0" xfId="0" applyNumberFormat="1" applyFont="1" applyAlignment="1">
      <alignment vertical="center"/>
    </xf>
    <xf numFmtId="0" fontId="53" fillId="0" borderId="0" xfId="0" applyFont="1" applyAlignment="1">
      <alignment horizontal="left" vertical="center"/>
    </xf>
    <xf numFmtId="0" fontId="53" fillId="0" borderId="0" xfId="0" applyNumberFormat="1" applyFont="1" applyAlignment="1">
      <alignment vertical="center"/>
    </xf>
    <xf numFmtId="4" fontId="53" fillId="0" borderId="0" xfId="0" applyNumberFormat="1" applyFont="1" applyAlignment="1">
      <alignment vertical="center"/>
    </xf>
    <xf numFmtId="168" fontId="53" fillId="0" borderId="0" xfId="0" applyNumberFormat="1" applyFont="1" applyAlignment="1">
      <alignment vertical="center"/>
    </xf>
    <xf numFmtId="3" fontId="52" fillId="0" borderId="0" xfId="0" applyNumberFormat="1" applyFont="1" applyAlignment="1">
      <alignment vertical="center"/>
    </xf>
    <xf numFmtId="3" fontId="53" fillId="0" borderId="0" xfId="0" applyNumberFormat="1" applyFont="1" applyAlignment="1">
      <alignment vertical="center"/>
    </xf>
    <xf numFmtId="0" fontId="52" fillId="25" borderId="0" xfId="0" applyFont="1" applyFill="1" applyAlignment="1">
      <alignment horizontal="left" vertical="center"/>
    </xf>
    <xf numFmtId="3" fontId="52" fillId="25" borderId="0" xfId="0" applyNumberFormat="1" applyFont="1" applyFill="1" applyAlignment="1">
      <alignment vertical="center"/>
    </xf>
    <xf numFmtId="0" fontId="1" fillId="25" borderId="0" xfId="0" applyFont="1" applyFill="1" applyAlignment="1">
      <alignment horizontal="center" vertical="top" wrapText="1"/>
    </xf>
    <xf numFmtId="0" fontId="20" fillId="25" borderId="0" xfId="0" applyFont="1" applyFill="1" applyAlignment="1">
      <alignment horizontal="center" vertical="top" wrapText="1"/>
    </xf>
    <xf numFmtId="0" fontId="20" fillId="25" borderId="0" xfId="0" applyFont="1" applyFill="1" applyAlignment="1"/>
    <xf numFmtId="0" fontId="1" fillId="0" borderId="0" xfId="0" applyFont="1" applyFill="1" applyAlignment="1"/>
    <xf numFmtId="0" fontId="5" fillId="0" borderId="30" xfId="0" applyFont="1" applyFill="1" applyBorder="1" applyAlignment="1">
      <alignment horizontal="left" vertical="center"/>
    </xf>
    <xf numFmtId="0" fontId="52" fillId="0" borderId="0" xfId="0" applyFont="1" applyFill="1" applyAlignment="1">
      <alignment horizontal="left" vertical="center"/>
    </xf>
    <xf numFmtId="3" fontId="52" fillId="0" borderId="0" xfId="0" applyNumberFormat="1" applyFont="1" applyFill="1" applyAlignment="1">
      <alignment vertical="center"/>
    </xf>
    <xf numFmtId="0" fontId="53" fillId="0" borderId="0" xfId="0" applyFont="1" applyFill="1" applyAlignment="1">
      <alignment horizontal="left" vertical="center"/>
    </xf>
    <xf numFmtId="3" fontId="53" fillId="0" borderId="0" xfId="0" applyNumberFormat="1" applyFont="1" applyFill="1" applyAlignment="1">
      <alignment vertical="center"/>
    </xf>
    <xf numFmtId="3" fontId="52" fillId="25" borderId="0" xfId="0" applyNumberFormat="1" applyFont="1" applyFill="1" applyAlignment="1"/>
    <xf numFmtId="0" fontId="52" fillId="25" borderId="0" xfId="0" applyFont="1" applyFill="1" applyAlignment="1">
      <alignment horizontal="left"/>
    </xf>
    <xf numFmtId="0" fontId="20" fillId="0" borderId="0" xfId="0" applyFont="1" applyFill="1" applyAlignment="1"/>
    <xf numFmtId="0" fontId="5" fillId="25" borderId="30" xfId="0" applyFont="1" applyFill="1" applyBorder="1" applyAlignment="1">
      <alignment horizontal="left"/>
    </xf>
    <xf numFmtId="2" fontId="53" fillId="0" borderId="0" xfId="0" applyNumberFormat="1" applyFont="1" applyAlignment="1">
      <alignment vertical="center"/>
    </xf>
    <xf numFmtId="3" fontId="8" fillId="25" borderId="0" xfId="1" applyNumberFormat="1" applyFont="1" applyFill="1" applyAlignment="1">
      <alignment horizontal="center" vertical="top" wrapText="1"/>
    </xf>
    <xf numFmtId="3" fontId="1" fillId="25" borderId="0" xfId="1" applyNumberFormat="1" applyFont="1" applyFill="1" applyAlignment="1"/>
    <xf numFmtId="3" fontId="36" fillId="25" borderId="0" xfId="1" applyNumberFormat="1" applyFont="1" applyFill="1" applyAlignment="1"/>
    <xf numFmtId="3" fontId="1" fillId="0" borderId="0" xfId="1" applyNumberFormat="1" applyFont="1" applyFill="1" applyAlignment="1"/>
    <xf numFmtId="4" fontId="53" fillId="0" borderId="0" xfId="0" applyNumberFormat="1" applyFont="1" applyAlignment="1">
      <alignment horizontal="left"/>
    </xf>
  </cellXfs>
  <cellStyles count="18">
    <cellStyle name="Cabecera 1" xfId="8"/>
    <cellStyle name="Cabecera 2" xfId="10"/>
    <cellStyle name="F2" xfId="11"/>
    <cellStyle name="F3" xfId="6"/>
    <cellStyle name="F4" xfId="2"/>
    <cellStyle name="F5" xfId="13"/>
    <cellStyle name="F6" xfId="14"/>
    <cellStyle name="F7" xfId="5"/>
    <cellStyle name="F8" xfId="3"/>
    <cellStyle name="Fecha" xfId="7"/>
    <cellStyle name="Fijo" xfId="12"/>
    <cellStyle name="Millares" xfId="1" builtinId="3"/>
    <cellStyle name="Monetario" xfId="15"/>
    <cellStyle name="Monetario0" xfId="4"/>
    <cellStyle name="Normal" xfId="0" builtinId="0"/>
    <cellStyle name="normal 2" xfId="9"/>
    <cellStyle name="Porcentaje" xfId="17" builtinId="5"/>
    <cellStyle name="Punto0" xfId="16"/>
  </cellStyles>
  <dxfs count="3859">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numFmt numFmtId="4" formatCode="#,##0.00"/>
    </dxf>
    <dxf>
      <numFmt numFmtId="4" formatCode="#,##0.00"/>
    </dxf>
    <dxf>
      <numFmt numFmtId="3" formatCode="#,##0"/>
    </dxf>
    <dxf>
      <font>
        <b/>
      </font>
    </dxf>
    <dxf>
      <font>
        <b/>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numFmt numFmtId="4" formatCode="#,##0.00"/>
    </dxf>
    <dxf>
      <numFmt numFmtId="4" formatCode="#,##0.00"/>
    </dxf>
    <dxf>
      <numFmt numFmtId="3" formatCode="#,##0"/>
    </dxf>
    <dxf>
      <font>
        <b/>
      </font>
    </dxf>
    <dxf>
      <font>
        <b/>
      </font>
    </dxf>
    <dxf>
      <font>
        <strike val="0"/>
        <u val="none"/>
        <sz val="10"/>
        <color auto="1"/>
        <name val="Arial"/>
        <scheme val="none"/>
      </font>
      <numFmt numFmtId="3" formatCode="#,##0"/>
      <fill>
        <patternFill patternType="solid">
          <fgColor indexed="64"/>
          <bgColor theme="5" tint="0.79998168889431442"/>
        </patternFill>
      </fill>
      <alignment horizontal="general" vertical="bottom" textRotation="0" wrapText="0" indent="0" justifyLastLine="0" shrinkToFit="0" readingOrder="0"/>
    </dxf>
    <dxf>
      <font>
        <strike val="0"/>
        <u val="none"/>
        <sz val="10"/>
        <color auto="1"/>
        <name val="Arial"/>
        <scheme val="none"/>
      </font>
      <numFmt numFmtId="3" formatCode="#,##0"/>
    </dxf>
    <dxf>
      <font>
        <strike val="0"/>
        <u val="none"/>
        <sz val="10"/>
        <color auto="1"/>
        <name val="Arial"/>
        <scheme val="none"/>
      </font>
      <numFmt numFmtId="3" formatCode="#,##0"/>
      <fill>
        <patternFill>
          <fgColor indexed="64"/>
          <bgColor theme="5" tint="0.39997558519241921"/>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ont>
        <sz val="10"/>
      </font>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4" formatCode="#,##0.00"/>
    </dxf>
    <dxf>
      <numFmt numFmtId="3" formatCode="#,##0"/>
    </dxf>
    <dxf>
      <font>
        <b/>
      </font>
    </dxf>
    <dxf>
      <font>
        <b/>
      </font>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solid">
          <bgColor theme="5" tint="0.79998168889431442"/>
        </patternFill>
      </fill>
    </dxf>
    <dxf>
      <fill>
        <patternFill patternType="solid">
          <bgColor theme="5" tint="0.79998168889431442"/>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ont>
        <sz val="10"/>
      </font>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4" formatCode="#,##0.00"/>
    </dxf>
    <dxf>
      <numFmt numFmtId="3" formatCode="#,##0"/>
    </dxf>
    <dxf>
      <font>
        <b/>
      </font>
    </dxf>
    <dxf>
      <font>
        <b/>
      </font>
    </dxf>
    <dxf>
      <numFmt numFmtId="4" formatCode="#,##0.00"/>
    </dxf>
    <dxf>
      <numFmt numFmtId="4" formatCode="#,##0.00"/>
    </dxf>
    <dxf>
      <fill>
        <patternFill patternType="solid">
          <bgColor theme="5" tint="0.79998168889431442"/>
        </patternFill>
      </fill>
    </dxf>
    <dxf>
      <fill>
        <patternFill patternType="solid">
          <bgColor theme="5" tint="0.79998168889431442"/>
        </patternFill>
      </fill>
    </dxf>
    <dxf>
      <font>
        <sz val="10"/>
      </font>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4" formatCode="#,##0.00"/>
    </dxf>
    <dxf>
      <numFmt numFmtId="2" formatCode="0.00"/>
    </dxf>
    <dxf>
      <numFmt numFmtId="2" formatCode="0.00"/>
    </dxf>
    <dxf>
      <numFmt numFmtId="4" formatCode="#,##0.00"/>
    </dxf>
    <dxf>
      <font>
        <b/>
      </font>
    </dxf>
    <dxf>
      <font>
        <b/>
      </font>
    </dxf>
    <dxf>
      <numFmt numFmtId="3" formatCode="#,##0"/>
    </dxf>
    <dxf>
      <fill>
        <patternFill patternType="solid">
          <bgColor theme="5" tint="0.79998168889431442"/>
        </patternFill>
      </fill>
    </dxf>
    <dxf>
      <fill>
        <patternFill patternType="solid">
          <bgColor theme="5" tint="0.79998168889431442"/>
        </patternFill>
      </fill>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ont>
        <sz val="10"/>
      </font>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4" formatCode="#,##0.00"/>
    </dxf>
    <dxf>
      <numFmt numFmtId="4" formatCode="#,##0.00"/>
    </dxf>
    <dxf>
      <numFmt numFmtId="3" formatCode="#,##0"/>
    </dxf>
    <dxf>
      <fill>
        <patternFill patternType="solid">
          <bgColor theme="5" tint="0.79998168889431442"/>
        </patternFill>
      </fill>
    </dxf>
    <dxf>
      <fill>
        <patternFill patternType="solid">
          <bgColor theme="5" tint="0.79998168889431442"/>
        </patternFill>
      </fill>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ont>
        <sz val="10"/>
      </font>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3" formatCode="#,##0"/>
    </dxf>
    <dxf>
      <fill>
        <patternFill patternType="solid">
          <bgColor theme="5" tint="0.79998168889431442"/>
        </patternFill>
      </fill>
    </dxf>
    <dxf>
      <fill>
        <patternFill patternType="solid">
          <bgColor theme="5" tint="0.79998168889431442"/>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ont>
        <sz val="10"/>
      </font>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fill>
        <patternFill patternType="solid">
          <bgColor theme="5" tint="0.79998168889431442"/>
        </patternFill>
      </fill>
    </dxf>
    <dxf>
      <fill>
        <patternFill patternType="solid">
          <bgColor theme="5" tint="0.79998168889431442"/>
        </patternFill>
      </fill>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font>
        <b/>
      </font>
    </dxf>
    <dxf>
      <font>
        <b/>
      </font>
    </dxf>
    <dxf>
      <numFmt numFmtId="166" formatCode="#,##0.000"/>
    </dxf>
    <dxf>
      <numFmt numFmtId="173" formatCode="0.00000"/>
    </dxf>
    <dxf>
      <numFmt numFmtId="172" formatCode="0.0000"/>
    </dxf>
    <dxf>
      <numFmt numFmtId="171" formatCode="0.000"/>
    </dxf>
    <dxf>
      <numFmt numFmtId="3" formatCode="#,##0"/>
    </dxf>
    <dxf>
      <font>
        <b/>
      </font>
    </dxf>
    <dxf>
      <font>
        <b/>
      </font>
    </dxf>
    <dxf>
      <numFmt numFmtId="168" formatCode="#,##0.0"/>
    </dxf>
    <dxf>
      <numFmt numFmtId="3" formatCode="#,##0"/>
    </dxf>
    <dxf>
      <numFmt numFmtId="4" formatCode="#,##0.00"/>
    </dxf>
    <dxf>
      <numFmt numFmtId="4" formatCode="#,##0.00"/>
    </dxf>
    <dxf>
      <numFmt numFmtId="4" formatCode="#,##0.00"/>
    </dxf>
    <dxf>
      <fill>
        <patternFill patternType="solid">
          <bgColor theme="5" tint="0.79998168889431442"/>
        </patternFill>
      </fill>
    </dxf>
    <dxf>
      <fill>
        <patternFill patternType="solid">
          <bgColor theme="5" tint="0.79998168889431442"/>
        </patternFill>
      </fill>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sz val="10"/>
      </font>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4" formatCode="#,##0.00"/>
    </dxf>
    <dxf>
      <numFmt numFmtId="3" formatCode="#,##0"/>
    </dxf>
    <dxf>
      <font>
        <b/>
      </font>
    </dxf>
    <dxf>
      <font>
        <b/>
      </font>
    </dxf>
    <dxf>
      <fill>
        <patternFill patternType="solid">
          <bgColor theme="5" tint="0.79998168889431442"/>
        </patternFill>
      </fill>
    </dxf>
    <dxf>
      <fill>
        <patternFill patternType="solid">
          <bgColor theme="5" tint="0.79998168889431442"/>
        </patternFill>
      </fill>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ont>
        <sz val="10"/>
      </font>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4" formatCode="#,##0.00"/>
    </dxf>
    <dxf>
      <numFmt numFmtId="3" formatCode="#,##0"/>
    </dxf>
    <dxf>
      <font>
        <b/>
      </font>
    </dxf>
    <dxf>
      <font>
        <b/>
      </font>
    </dxf>
    <dxf>
      <fill>
        <patternFill patternType="solid">
          <bgColor theme="5" tint="0.79998168889431442"/>
        </patternFill>
      </fill>
    </dxf>
    <dxf>
      <fill>
        <patternFill patternType="solid">
          <bgColor theme="5" tint="0.79998168889431442"/>
        </patternFill>
      </fill>
    </dxf>
    <dxf>
      <font>
        <strike val="0"/>
        <u val="none"/>
        <sz val="10"/>
        <color auto="1"/>
        <name val="Arial"/>
        <scheme val="none"/>
      </font>
      <numFmt numFmtId="0" formatCode="General"/>
      <fill>
        <patternFill>
          <fgColor indexed="64"/>
          <bgColor theme="5" tint="0.39997558519241921"/>
        </patternFill>
      </fill>
    </dxf>
    <dxf>
      <font>
        <strike val="0"/>
        <u val="none"/>
        <sz val="10"/>
        <color auto="1"/>
        <name val="Arial"/>
        <scheme val="none"/>
      </font>
      <fill>
        <patternFill patternType="solid">
          <fgColor indexed="64"/>
          <bgColor theme="5" tint="0.79998168889431442"/>
        </patternFill>
      </fill>
      <alignment horizontal="general" vertical="bottom" textRotation="0" wrapText="0" indent="0" justifyLastLine="0" shrinkToFit="0"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font>
        <b/>
      </font>
    </dxf>
    <dxf>
      <font>
        <b/>
      </font>
    </dxf>
    <dxf>
      <numFmt numFmtId="166" formatCode="#,##0.000"/>
    </dxf>
    <dxf>
      <numFmt numFmtId="173" formatCode="0.00000"/>
    </dxf>
    <dxf>
      <numFmt numFmtId="172" formatCode="0.0000"/>
    </dxf>
    <dxf>
      <numFmt numFmtId="171" formatCode="0.000"/>
    </dxf>
    <dxf>
      <numFmt numFmtId="3" formatCode="#,##0"/>
    </dxf>
    <dxf>
      <font>
        <b/>
      </font>
    </dxf>
    <dxf>
      <font>
        <b/>
      </font>
    </dxf>
    <dxf>
      <numFmt numFmtId="168" formatCode="#,##0.0"/>
    </dxf>
    <dxf>
      <numFmt numFmtId="3" formatCode="#,##0"/>
    </dxf>
    <dxf>
      <numFmt numFmtId="4" formatCode="#,##0.00"/>
    </dxf>
    <dxf>
      <numFmt numFmtId="4" formatCode="#,##0.00"/>
    </dxf>
    <dxf>
      <numFmt numFmtId="4" formatCode="#,##0.00"/>
    </dxf>
    <dxf>
      <fill>
        <patternFill patternType="solid">
          <bgColor theme="5" tint="0.79998168889431442"/>
        </patternFill>
      </fill>
    </dxf>
    <dxf>
      <fill>
        <patternFill patternType="solid">
          <bgColor theme="5" tint="0.79998168889431442"/>
        </patternFill>
      </fill>
    </dxf>
    <dxf>
      <font>
        <strike val="0"/>
        <u val="none"/>
        <sz val="10"/>
        <color auto="1"/>
        <name val="Arial"/>
        <scheme val="none"/>
      </font>
      <fill>
        <patternFill patternType="solid">
          <fgColor indexed="64"/>
          <bgColor theme="5" tint="0.79998168889431442"/>
        </patternFill>
      </fill>
      <alignment horizontal="general" vertical="bottom" textRotation="0" wrapText="0" indent="0" justifyLastLine="0" shrinkToFit="0" readingOrder="0"/>
    </dxf>
    <dxf>
      <font>
        <sz val="10"/>
      </font>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fill>
        <patternFill patternType="solid">
          <bgColor theme="5" tint="0.79998168889431442"/>
        </patternFill>
      </fill>
    </dxf>
    <dxf>
      <fill>
        <patternFill patternType="solid">
          <bgColor theme="5" tint="0.79998168889431442"/>
        </patternFill>
      </fill>
    </dxf>
    <dxf>
      <font>
        <b val="0"/>
        <i val="0"/>
        <strike val="0"/>
        <condense val="0"/>
        <extend val="0"/>
        <outline val="0"/>
        <shadow val="0"/>
        <u val="none"/>
        <vertAlign val="baseline"/>
        <sz val="10"/>
        <color auto="1"/>
        <name val="Arial"/>
        <scheme val="none"/>
      </font>
      <fill>
        <patternFill patternType="solid">
          <fgColor indexed="64"/>
          <bgColor theme="5" tint="0.79998168889431442"/>
        </patternFill>
      </fill>
      <alignment horizontal="general" vertical="bottom" textRotation="0" wrapText="0" indent="0" justifyLastLine="0" shrinkToFit="0" readingOrder="0"/>
    </dxf>
    <dxf>
      <font>
        <sz val="10"/>
      </font>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3" formatCode="#,##0"/>
    </dxf>
    <dxf>
      <fill>
        <patternFill patternType="solid">
          <bgColor theme="5" tint="0.79998168889431442"/>
        </patternFill>
      </fill>
    </dxf>
    <dxf>
      <fill>
        <patternFill patternType="solid">
          <bgColor theme="5" tint="0.79998168889431442"/>
        </patternFill>
      </fill>
    </dxf>
    <dxf>
      <font>
        <sz val="10"/>
      </font>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3" formatCode="#,##0"/>
    </dxf>
    <dxf>
      <fill>
        <patternFill patternType="solid">
          <bgColor theme="5" tint="0.79998168889431442"/>
        </patternFill>
      </fill>
    </dxf>
    <dxf>
      <fill>
        <patternFill patternType="solid">
          <bgColor theme="5" tint="0.79998168889431442"/>
        </patternFill>
      </fill>
    </dxf>
    <dxf>
      <font>
        <strike val="0"/>
        <u val="none"/>
        <sz val="10"/>
        <color auto="1"/>
        <name val="Arial"/>
        <scheme val="none"/>
      </font>
      <fill>
        <patternFill patternType="solid">
          <fgColor indexed="64"/>
          <bgColor theme="5" tint="0.79998168889431442"/>
        </patternFill>
      </fill>
      <alignment horizontal="general" vertical="bottom" textRotation="0" wrapText="0" indent="0" justifyLastLine="0" shrinkToFit="0" readingOrder="0"/>
    </dxf>
    <dxf>
      <font>
        <sz val="10"/>
      </font>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4" formatCode="#,##0.00"/>
    </dxf>
    <dxf>
      <numFmt numFmtId="4" formatCode="#,##0.00"/>
    </dxf>
    <dxf>
      <numFmt numFmtId="3" formatCode="#,##0"/>
    </dxf>
    <dxf>
      <fill>
        <patternFill patternType="solid">
          <bgColor theme="5" tint="0.79998168889431442"/>
        </patternFill>
      </fill>
    </dxf>
    <dxf>
      <fill>
        <patternFill patternType="solid">
          <bgColor theme="5" tint="0.79998168889431442"/>
        </patternFill>
      </fill>
    </dxf>
    <dxf>
      <font>
        <sz val="10"/>
      </font>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4" formatCode="#,##0.00"/>
    </dxf>
    <dxf>
      <numFmt numFmtId="4" formatCode="#,##0.00"/>
    </dxf>
    <dxf>
      <numFmt numFmtId="3" formatCode="#,##0"/>
    </dxf>
    <dxf>
      <fill>
        <patternFill patternType="solid">
          <bgColor theme="5" tint="0.79998168889431442"/>
        </patternFill>
      </fill>
    </dxf>
    <dxf>
      <fill>
        <patternFill patternType="solid">
          <bgColor theme="5" tint="0.79998168889431442"/>
        </patternFill>
      </fill>
    </dxf>
    <dxf>
      <font>
        <strike val="0"/>
        <u val="none"/>
        <sz val="10"/>
        <color auto="1"/>
        <name val="Arial"/>
        <scheme val="none"/>
      </font>
      <fill>
        <patternFill patternType="solid">
          <fgColor indexed="64"/>
          <bgColor theme="5" tint="0.79998168889431442"/>
        </patternFill>
      </fill>
      <alignment horizontal="general" vertical="bottom" textRotation="0" wrapText="0" indent="0" justifyLastLine="0" shrinkToFit="0" readingOrder="0"/>
    </dxf>
    <dxf>
      <font>
        <sz val="10"/>
      </font>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4" formatCode="#,##0.00"/>
    </dxf>
    <dxf>
      <numFmt numFmtId="2" formatCode="0.00"/>
    </dxf>
    <dxf>
      <numFmt numFmtId="2" formatCode="0.00"/>
    </dxf>
    <dxf>
      <numFmt numFmtId="4" formatCode="#,##0.00"/>
    </dxf>
    <dxf>
      <font>
        <b/>
      </font>
    </dxf>
    <dxf>
      <font>
        <b/>
      </font>
    </dxf>
    <dxf>
      <numFmt numFmtId="3" formatCode="#,##0"/>
    </dxf>
    <dxf>
      <fill>
        <patternFill patternType="solid">
          <bgColor theme="5" tint="0.79998168889431442"/>
        </patternFill>
      </fill>
    </dxf>
    <dxf>
      <fill>
        <patternFill patternType="solid">
          <bgColor theme="5" tint="0.79998168889431442"/>
        </patternFill>
      </fill>
    </dxf>
    <dxf>
      <font>
        <strike val="0"/>
        <u val="none"/>
        <sz val="10"/>
        <color auto="1"/>
        <name val="Arial"/>
        <scheme val="none"/>
      </font>
      <numFmt numFmtId="0" formatCode="General"/>
      <fill>
        <patternFill patternType="solid">
          <fgColor indexed="64"/>
          <bgColor theme="5" tint="0.39997558519241921"/>
        </patternFill>
      </fill>
    </dxf>
    <dxf>
      <font>
        <strike val="0"/>
        <u val="none"/>
        <sz val="10"/>
        <color auto="1"/>
        <name val="Arial"/>
        <scheme val="none"/>
      </font>
      <fill>
        <patternFill patternType="solid">
          <fgColor indexed="64"/>
          <bgColor theme="5" tint="0.79998168889431442"/>
        </patternFill>
      </fill>
      <alignment horizontal="general" vertical="bottom" textRotation="0" wrapText="0" indent="0" justifyLastLine="0" shrinkToFit="0" readingOrder="0"/>
    </dxf>
    <dxf>
      <font>
        <sz val="10"/>
      </font>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4" formatCode="#,##0.00"/>
    </dxf>
    <dxf>
      <numFmt numFmtId="3" formatCode="#,##0"/>
    </dxf>
    <dxf>
      <font>
        <b/>
      </font>
    </dxf>
    <dxf>
      <font>
        <b/>
      </font>
    </dxf>
    <dxf>
      <numFmt numFmtId="4" formatCode="#,##0.00"/>
    </dxf>
    <dxf>
      <numFmt numFmtId="4" formatCode="#,##0.00"/>
    </dxf>
    <dxf>
      <fill>
        <patternFill patternType="solid">
          <bgColor theme="5" tint="0.79998168889431442"/>
        </patternFill>
      </fill>
    </dxf>
    <dxf>
      <fill>
        <patternFill patternType="solid">
          <bgColor theme="5" tint="0.79998168889431442"/>
        </patternFill>
      </fill>
    </dxf>
    <dxf>
      <font>
        <sz val="10"/>
      </font>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4" formatCode="#,##0.00"/>
    </dxf>
    <dxf>
      <numFmt numFmtId="3" formatCode="#,##0"/>
    </dxf>
    <dxf>
      <font>
        <b/>
      </font>
    </dxf>
    <dxf>
      <font>
        <b/>
      </font>
    </dxf>
    <dxf>
      <numFmt numFmtId="4" formatCode="#,##0.00"/>
    </dxf>
    <dxf>
      <numFmt numFmtId="4" formatCode="#,##0.00"/>
    </dxf>
    <dxf>
      <fill>
        <patternFill patternType="solid">
          <bgColor theme="5" tint="0.79998168889431442"/>
        </patternFill>
      </fill>
    </dxf>
    <dxf>
      <fill>
        <patternFill patternType="solid">
          <bgColor theme="5" tint="0.79998168889431442"/>
        </patternFill>
      </fill>
    </dxf>
    <dxf>
      <font>
        <strike val="0"/>
        <u val="none"/>
        <sz val="10"/>
        <color auto="1"/>
        <name val="Arial"/>
        <scheme val="none"/>
      </font>
      <numFmt numFmtId="0" formatCode="General"/>
      <fill>
        <patternFill>
          <fgColor indexed="64"/>
          <bgColor theme="5" tint="0.39997558519241921"/>
        </patternFill>
      </fill>
    </dxf>
    <dxf>
      <font>
        <strike val="0"/>
        <u val="none"/>
        <sz val="10"/>
        <color auto="1"/>
        <name val="Arial"/>
        <scheme val="none"/>
      </font>
      <fill>
        <patternFill patternType="solid">
          <fgColor indexed="64"/>
          <bgColor theme="5" tint="0.79998168889431442"/>
        </patternFill>
      </fill>
      <alignment horizontal="general" vertical="bottom" textRotation="0" wrapText="0" indent="0" justifyLastLine="0" shrinkToFit="0" readingOrder="0"/>
    </dxf>
    <dxf>
      <fill>
        <patternFill patternType="solid">
          <bgColor theme="5" tint="0.79998168889431442"/>
        </patternFill>
      </fill>
    </dxf>
    <dxf>
      <fill>
        <patternFill patternType="solid">
          <bgColor theme="5" tint="0.79998168889431442"/>
        </patternFill>
      </fill>
    </dxf>
    <dxf>
      <font>
        <sz val="10"/>
      </font>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4" formatCode="#,##0.00"/>
    </dxf>
    <dxf>
      <numFmt numFmtId="3" formatCode="#,##0"/>
    </dxf>
    <dxf>
      <font>
        <b/>
      </font>
    </dxf>
    <dxf>
      <font>
        <b/>
      </font>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z val="10"/>
      </font>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4" formatCode="#,##0.00"/>
    </dxf>
    <dxf>
      <numFmt numFmtId="3" formatCode="#,##0"/>
    </dxf>
    <dxf>
      <font>
        <b/>
      </font>
    </dxf>
    <dxf>
      <font>
        <b/>
      </font>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ont>
        <sz val="10"/>
      </font>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4" formatCode="#,##0.00"/>
    </dxf>
    <dxf>
      <numFmt numFmtId="3" formatCode="#,##0"/>
    </dxf>
    <dxf>
      <font>
        <b/>
      </font>
    </dxf>
    <dxf>
      <font>
        <b/>
      </font>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ont>
        <sz val="10"/>
      </font>
    </dxf>
    <dxf>
      <font>
        <sz val="10"/>
      </font>
    </dxf>
    <dxf>
      <font>
        <sz val="10"/>
      </font>
    </dxf>
    <dxf>
      <font>
        <sz val="10"/>
      </font>
    </dxf>
    <dxf>
      <font>
        <sz val="10"/>
      </font>
    </dxf>
    <dxf>
      <font>
        <sz val="10"/>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8" formatCode="#,##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4" formatCode="#,##0.00"/>
    </dxf>
    <dxf>
      <numFmt numFmtId="3" formatCode="#,##0"/>
    </dxf>
    <dxf>
      <font>
        <b/>
      </font>
    </dxf>
    <dxf>
      <font>
        <b/>
      </font>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ill>
        <patternFill patternType="solid">
          <bgColor theme="5" tint="0.79998168889431442"/>
        </patternFill>
      </fill>
    </dxf>
    <dxf>
      <fill>
        <patternFill>
          <bgColor theme="5" tint="0.79998168889431442"/>
        </patternFill>
      </fill>
    </dxf>
    <dxf>
      <fill>
        <patternFill>
          <bgColor theme="5" tint="0.79998168889431442"/>
        </patternFill>
      </fill>
    </dxf>
    <dxf>
      <font>
        <strike val="0"/>
        <u val="none"/>
        <sz val="10"/>
        <color auto="1"/>
        <name val="Arial"/>
        <scheme val="none"/>
      </font>
      <fill>
        <patternFill patternType="solid">
          <fgColor indexed="64"/>
          <bgColor theme="5" tint="0.79998168889431442"/>
        </patternFill>
      </fill>
      <alignment horizontal="general" vertical="bottom" textRotation="0" wrapText="0" indent="0" justifyLastLine="0" shrinkToFit="0" readingOrder="0"/>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strike val="0"/>
        <u val="none"/>
        <sz val="10"/>
        <color auto="1"/>
        <name val="Arial"/>
        <scheme val="none"/>
      </font>
    </dxf>
    <dxf>
      <font>
        <strike val="0"/>
        <u val="none"/>
        <sz val="10"/>
        <color auto="1"/>
        <name val="Arial"/>
        <scheme val="none"/>
      </font>
    </dxf>
    <dxf>
      <font>
        <b val="0"/>
        <i val="0"/>
        <strike val="0"/>
        <u val="none"/>
        <sz val="10"/>
        <color auto="1"/>
        <name val="Arial"/>
        <scheme val="none"/>
      </font>
      <numFmt numFmtId="167" formatCode="#,##0.0000"/>
    </dxf>
    <dxf>
      <font>
        <b val="0"/>
        <i val="0"/>
        <strike val="0"/>
        <u val="none"/>
        <sz val="10"/>
        <color auto="1"/>
        <name val="Arial"/>
        <scheme val="none"/>
      </font>
      <numFmt numFmtId="167" formatCode="#,##0.0000"/>
    </dxf>
    <dxf>
      <font>
        <b val="0"/>
        <i val="0"/>
        <strike val="0"/>
        <u val="none"/>
        <sz val="10"/>
        <color auto="1"/>
        <name val="Arial"/>
        <scheme val="none"/>
      </font>
    </dxf>
    <dxf>
      <font>
        <b val="0"/>
        <i val="0"/>
        <strike val="0"/>
        <u val="none"/>
        <sz val="10"/>
        <color auto="1"/>
        <name val="Arial"/>
        <scheme val="none"/>
      </font>
    </dxf>
    <dxf>
      <font>
        <b val="0"/>
        <i val="0"/>
        <strike val="0"/>
        <u val="none"/>
        <sz val="10"/>
        <color auto="1"/>
        <name val="Arial"/>
        <scheme val="none"/>
      </font>
      <fill>
        <patternFill patternType="none"/>
      </fill>
    </dxf>
    <dxf>
      <font>
        <b val="0"/>
        <i val="0"/>
        <strike val="0"/>
        <u val="none"/>
        <sz val="10"/>
        <color auto="1"/>
        <name val="Arial"/>
        <scheme val="none"/>
      </font>
      <numFmt numFmtId="166" formatCode="#,##0.000"/>
      <fill>
        <patternFill patternType="none"/>
      </fill>
    </dxf>
    <dxf>
      <font>
        <b val="0"/>
        <i val="0"/>
        <strike val="0"/>
        <u val="none"/>
        <sz val="10"/>
        <color auto="1"/>
        <name val="Arial"/>
        <scheme val="none"/>
      </font>
      <fill>
        <patternFill patternType="none"/>
      </fill>
    </dxf>
    <dxf>
      <font>
        <strike val="0"/>
        <u val="none"/>
        <sz val="10"/>
        <color auto="1"/>
        <name val="Arial"/>
        <scheme val="none"/>
      </font>
    </dxf>
    <dxf>
      <font>
        <strike val="0"/>
        <u val="none"/>
        <sz val="10"/>
        <color auto="1"/>
        <name val="Arial"/>
        <scheme val="none"/>
      </font>
      <numFmt numFmtId="3" formatCode="#,##0"/>
      <fill>
        <patternFill>
          <bgColor theme="0"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166" formatCode="#,##0.000"/>
      <fill>
        <patternFill>
          <fgColor indexed="64"/>
          <bgColor theme="8" tint="0.39997558519241921"/>
        </patternFill>
      </fill>
    </dxf>
    <dxf>
      <font>
        <strike val="0"/>
        <u val="none"/>
        <sz val="10"/>
        <color auto="1"/>
        <name val="Arial"/>
        <scheme val="none"/>
      </font>
      <numFmt numFmtId="166" formatCode="#,##0.000"/>
    </dxf>
    <dxf>
      <font>
        <strike val="0"/>
        <u val="none"/>
        <sz val="10"/>
        <color auto="1"/>
        <name val="Arial"/>
        <scheme val="none"/>
      </font>
      <numFmt numFmtId="166" formatCode="#,##0.000"/>
    </dxf>
    <dxf>
      <font>
        <strike val="0"/>
        <u val="none"/>
        <sz val="10"/>
        <color auto="1"/>
        <name val="Arial"/>
        <scheme val="none"/>
      </font>
      <numFmt numFmtId="166" formatCode="#,##0.000"/>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0" formatCode="General"/>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condense val="0"/>
        <extend val="0"/>
        <outline val="0"/>
        <shadow val="0"/>
        <u val="none"/>
        <vertAlign val="baseline"/>
        <sz val="10"/>
        <color auto="1"/>
        <name val="Arial"/>
        <scheme val="none"/>
      </font>
      <numFmt numFmtId="0" formatCode="General"/>
      <fill>
        <patternFill patternType="solid">
          <fgColor indexed="64"/>
          <bgColor theme="6"/>
        </patternFill>
      </fill>
      <alignment horizontal="general" vertical="bottom" textRotation="0" wrapText="0" indent="0" justifyLastLine="0" shrinkToFit="0" readingOrder="0"/>
    </dxf>
    <dxf>
      <font>
        <strike val="0"/>
        <u val="none"/>
        <sz val="10"/>
        <color auto="1"/>
        <name val="Arial"/>
        <scheme val="none"/>
      </font>
      <fill>
        <patternFill>
          <fgColor indexed="64"/>
          <bgColor theme="6"/>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fill>
        <patternFill patternType="solid">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border outline="0">
        <top style="thin">
          <color theme="4"/>
        </top>
      </border>
    </dxf>
    <dxf>
      <font>
        <b/>
        <i val="0"/>
        <strike val="0"/>
        <condense val="0"/>
        <extend val="0"/>
        <outline val="0"/>
        <shadow val="0"/>
        <u val="none"/>
        <vertAlign val="baseline"/>
        <sz val="10"/>
        <color theme="0"/>
        <name val="Arial"/>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0.00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dxf>
    <dxf>
      <font>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0.00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dxf>
    <dxf>
      <font>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0.00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dxf>
    <dxf>
      <font>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0.00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dxf>
    <dxf>
      <font>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67" formatCode="#,##0.0000"/>
      <fill>
        <patternFill patternType="none">
          <fgColor indexed="64"/>
          <bgColor indexed="65"/>
        </patternFill>
      </fill>
      <alignment horizontal="general" vertical="bottom"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67" formatCode="#,##0.0000"/>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66" formatCode="#,##0.000"/>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dxf>
    <dxf>
      <font>
        <strike val="0"/>
        <u val="none"/>
        <sz val="10"/>
        <color auto="1"/>
        <name val="Arial"/>
        <scheme val="none"/>
      </font>
    </dxf>
    <dxf>
      <font>
        <strike val="0"/>
        <u val="none"/>
        <sz val="10"/>
        <color auto="1"/>
        <name val="Arial"/>
        <scheme val="none"/>
      </font>
      <numFmt numFmtId="3" formatCode="#,##0"/>
      <fill>
        <patternFill patternType="solid">
          <fgColor indexed="64"/>
          <bgColor theme="0" tint="-0.249977111117893"/>
        </patternFill>
      </fill>
      <alignment horizontal="general" vertical="bottom" textRotation="0" wrapText="0" indent="0" justifyLastLine="0" shrinkToFit="0" readingOrder="0"/>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0" formatCode="General"/>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fgColor indexed="64"/>
          <bgColor theme="8" tint="0.39997558519241921"/>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0" formatCode="General"/>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condense val="0"/>
        <extend val="0"/>
        <outline val="0"/>
        <shadow val="0"/>
        <u val="none"/>
        <vertAlign val="baseline"/>
        <sz val="10"/>
        <color auto="1"/>
        <name val="Arial"/>
        <scheme val="none"/>
      </font>
      <numFmt numFmtId="0" formatCode="General"/>
      <fill>
        <patternFill patternType="solid">
          <fgColor indexed="64"/>
          <bgColor theme="6"/>
        </patternFill>
      </fill>
      <alignment horizontal="general" vertical="bottom" textRotation="0" wrapText="0" indent="0" justifyLastLine="0" shrinkToFit="0" readingOrder="0"/>
    </dxf>
    <dxf>
      <font>
        <strike val="0"/>
        <u val="none"/>
        <sz val="10"/>
        <color auto="1"/>
        <name val="Arial"/>
        <scheme val="none"/>
      </font>
      <fill>
        <patternFill>
          <fgColor indexed="64"/>
          <bgColor theme="6"/>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fill>
        <patternFill patternType="solid">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font>
        <strike val="0"/>
        <outline val="0"/>
        <shadow val="0"/>
        <u val="none"/>
        <vertAlign val="baseline"/>
        <color auto="1"/>
      </font>
      <numFmt numFmtId="167" formatCode="#,##0.0000"/>
      <fill>
        <patternFill patternType="none">
          <fgColor indexed="64"/>
          <bgColor auto="1"/>
        </patternFill>
      </fill>
      <alignment vertical="center" textRotation="0" wrapText="0" indent="0" justifyLastLine="0" shrinkToFit="0" readingOrder="0"/>
    </dxf>
    <dxf>
      <font>
        <strike val="0"/>
        <outline val="0"/>
        <shadow val="0"/>
        <u val="none"/>
        <vertAlign val="baseline"/>
        <color auto="1"/>
      </font>
      <numFmt numFmtId="167" formatCode="#,##0.0000"/>
      <fill>
        <patternFill patternType="none">
          <fgColor indexed="64"/>
          <bgColor auto="1"/>
        </patternFill>
      </fill>
      <alignment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numFmt numFmtId="3" formatCode="#,##0"/>
      <fill>
        <patternFill>
          <bgColor theme="0" tint="-0.249977111117893"/>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fgColor indexed="64"/>
          <bgColor theme="5" tint="0.3999755851924192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fgColor indexed="64"/>
          <bgColor theme="5" tint="0.3999755851924192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fgColor indexed="64"/>
          <bgColor theme="5" tint="0.3999755851924192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fgColor indexed="64"/>
          <bgColor theme="5" tint="0.3999755851924192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fill>
        <patternFill>
          <fgColor indexed="64"/>
          <bgColor theme="8" tint="0.3999755851924192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fgColor indexed="64"/>
          <bgColor theme="2" tint="-0.249977111117893"/>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fgColor indexed="64"/>
          <bgColor theme="2" tint="-0.249977111117893"/>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fgColor indexed="64"/>
          <bgColor theme="2" tint="-0.249977111117893"/>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6"/>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fgColor indexed="64"/>
          <bgColor theme="6"/>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fill>
        <patternFill>
          <fgColor indexed="64"/>
          <bgColor theme="9"/>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fill>
        <patternFill>
          <fgColor indexed="64"/>
          <bgColor theme="9"/>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fill>
        <patternFill>
          <fgColor indexed="64"/>
          <bgColor theme="9"/>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fill>
        <patternFill>
          <fgColor indexed="64"/>
          <bgColor theme="9"/>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top" textRotation="0" wrapText="1" indent="0" justifyLastLine="0" shrinkToFit="0" readingOrder="0"/>
    </dxf>
    <dxf>
      <numFmt numFmtId="167" formatCode="#,##0.0000"/>
      <fill>
        <patternFill patternType="none"/>
      </fill>
    </dxf>
    <dxf>
      <numFmt numFmtId="167" formatCode="#,##0.0000"/>
      <fill>
        <patternFill patternType="none"/>
      </fill>
    </dxf>
    <dxf>
      <fill>
        <patternFill patternType="none"/>
      </fill>
    </dxf>
    <dxf>
      <fill>
        <patternFill patternType="none"/>
      </fill>
    </dxf>
    <dxf>
      <font>
        <b val="0"/>
        <i val="0"/>
        <strike val="0"/>
        <u val="none"/>
        <sz val="10"/>
        <color auto="1"/>
        <name val="Arial"/>
        <scheme val="none"/>
      </font>
      <fill>
        <patternFill patternType="none"/>
      </fill>
    </dxf>
    <dxf>
      <font>
        <b val="0"/>
        <i val="0"/>
        <strike val="0"/>
        <u val="none"/>
        <sz val="10"/>
        <color auto="1"/>
        <name val="Arial"/>
        <scheme val="none"/>
      </font>
      <numFmt numFmtId="166" formatCode="#,##0.000"/>
      <fill>
        <patternFill patternType="none"/>
      </fill>
    </dxf>
    <dxf>
      <font>
        <b val="0"/>
        <i val="0"/>
        <strike val="0"/>
        <u val="none"/>
        <sz val="10"/>
        <color auto="1"/>
        <name val="Arial"/>
        <scheme val="none"/>
      </font>
      <fill>
        <patternFill patternType="none"/>
      </fill>
    </dxf>
    <dxf>
      <font>
        <strike val="0"/>
        <u val="none"/>
        <sz val="10"/>
        <color auto="1"/>
        <name val="Arial"/>
        <scheme val="none"/>
      </font>
    </dxf>
    <dxf>
      <font>
        <strike val="0"/>
        <u val="none"/>
        <sz val="10"/>
        <color auto="1"/>
        <name val="Arial"/>
        <scheme val="none"/>
      </font>
      <numFmt numFmtId="3" formatCode="#,##0"/>
      <fill>
        <patternFill>
          <bgColor theme="0"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fgColor indexed="64"/>
          <bgColor theme="8" tint="0.39997558519241921"/>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0" formatCode="General"/>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condense val="0"/>
        <extend val="0"/>
        <outline val="0"/>
        <shadow val="0"/>
        <u val="none"/>
        <vertAlign val="baseline"/>
        <sz val="10"/>
        <color auto="1"/>
        <name val="Arial"/>
        <scheme val="none"/>
      </font>
      <numFmt numFmtId="0" formatCode="General"/>
      <fill>
        <patternFill patternType="solid">
          <fgColor indexed="64"/>
          <bgColor theme="6"/>
        </patternFill>
      </fill>
      <alignment horizontal="general" vertical="bottom" textRotation="0" wrapText="0" indent="0" justifyLastLine="0" shrinkToFit="0" readingOrder="0"/>
    </dxf>
    <dxf>
      <font>
        <strike val="0"/>
        <u val="none"/>
        <sz val="10"/>
        <color auto="1"/>
        <name val="Arial"/>
        <scheme val="none"/>
      </font>
      <numFmt numFmtId="0" formatCode="General"/>
      <fill>
        <patternFill>
          <fgColor indexed="64"/>
          <bgColor theme="6"/>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fill>
        <patternFill patternType="solid">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67" formatCode="#,##0.0000"/>
      <fill>
        <patternFill patternType="none">
          <fgColor indexed="64"/>
          <bgColor indexed="65"/>
        </patternFill>
      </fill>
      <alignment horizontal="general" vertical="bottom"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67" formatCode="#,##0.0000"/>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66" formatCode="#,##0.000"/>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0"/>
        <color theme="1"/>
        <name val="Arial"/>
        <scheme val="none"/>
      </font>
      <numFmt numFmtId="166" formatCode="#,##0.000"/>
      <alignment horizontal="general"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border diagonalUp="0" diagonalDown="0">
        <left/>
        <right/>
        <top style="thin">
          <color theme="4"/>
        </top>
        <bottom/>
        <vertical/>
        <horizontal/>
      </border>
    </dxf>
    <dxf>
      <border outline="0">
        <left style="thin">
          <color theme="4"/>
        </left>
        <right style="thin">
          <color theme="4"/>
        </right>
        <top style="thin">
          <color theme="4"/>
        </top>
      </border>
    </dxf>
    <dxf>
      <font>
        <b/>
        <i val="0"/>
        <strike val="0"/>
        <condense val="0"/>
        <extend val="0"/>
        <outline val="0"/>
        <shadow val="0"/>
        <u val="none"/>
        <vertAlign val="baseline"/>
        <sz val="10"/>
        <color theme="0"/>
        <name val="Arial"/>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ont>
        <b val="0"/>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numFmt numFmtId="166" formatCode="#,##0.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u val="none"/>
        <sz val="10"/>
        <color auto="1"/>
        <name val="Arial"/>
        <scheme val="none"/>
      </font>
    </dxf>
    <dxf>
      <font>
        <strike val="0"/>
        <u val="none"/>
        <sz val="10"/>
        <color auto="1"/>
        <name val="Arial"/>
        <scheme val="none"/>
      </font>
      <numFmt numFmtId="3" formatCode="#,##0"/>
      <fill>
        <patternFill>
          <bgColor theme="0"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0" formatCode="General"/>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u val="none"/>
        <sz val="10"/>
        <color auto="1"/>
        <name val="Arial"/>
        <scheme val="none"/>
      </font>
      <numFmt numFmtId="0" formatCode="General"/>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fgColor indexed="64"/>
          <bgColor theme="8" tint="0.39997558519241921"/>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condense val="0"/>
        <extend val="0"/>
        <outline val="0"/>
        <shadow val="0"/>
        <u val="none"/>
        <vertAlign val="baseline"/>
        <sz val="10"/>
        <color auto="1"/>
        <name val="Arial"/>
        <scheme val="none"/>
      </font>
      <numFmt numFmtId="0" formatCode="General"/>
      <fill>
        <patternFill patternType="solid">
          <fgColor indexed="64"/>
          <bgColor theme="6"/>
        </patternFill>
      </fill>
      <alignment horizontal="general" vertical="bottom" textRotation="0" wrapText="0" indent="0" justifyLastLine="0" shrinkToFit="0" readingOrder="0"/>
    </dxf>
    <dxf>
      <font>
        <strike val="0"/>
        <u val="none"/>
        <sz val="10"/>
        <color auto="1"/>
        <name val="Arial"/>
        <scheme val="none"/>
      </font>
      <numFmt numFmtId="0" formatCode="General"/>
      <fill>
        <patternFill>
          <fgColor indexed="64"/>
          <bgColor theme="6"/>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fill>
        <patternFill patternType="solid">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font>
        <b val="0"/>
        <i val="0"/>
        <strike val="0"/>
        <u val="none"/>
        <sz val="10"/>
        <color auto="1"/>
        <name val="Arial"/>
        <scheme val="none"/>
      </font>
      <numFmt numFmtId="167" formatCode="#,##0.0000"/>
    </dxf>
    <dxf>
      <font>
        <b val="0"/>
        <i val="0"/>
        <strike val="0"/>
        <u val="none"/>
        <sz val="10"/>
        <color auto="1"/>
        <name val="Arial"/>
        <scheme val="none"/>
      </font>
      <numFmt numFmtId="167" formatCode="#,##0.0000"/>
    </dxf>
    <dxf>
      <font>
        <b val="0"/>
        <i val="0"/>
        <strike val="0"/>
        <u val="none"/>
        <sz val="10"/>
        <color auto="1"/>
        <name val="Arial"/>
        <scheme val="none"/>
      </font>
    </dxf>
    <dxf>
      <font>
        <b val="0"/>
        <i val="0"/>
        <strike val="0"/>
        <u val="none"/>
        <sz val="10"/>
        <color auto="1"/>
        <name val="Arial"/>
        <scheme val="none"/>
      </font>
    </dxf>
    <dxf>
      <font>
        <b val="0"/>
        <i val="0"/>
        <strike val="0"/>
        <u val="none"/>
        <sz val="10"/>
        <color auto="1"/>
        <name val="Arial"/>
        <scheme val="none"/>
      </font>
      <fill>
        <patternFill patternType="none"/>
      </fill>
    </dxf>
    <dxf>
      <font>
        <b val="0"/>
        <i val="0"/>
        <strike val="0"/>
        <u val="none"/>
        <sz val="10"/>
        <color auto="1"/>
        <name val="Arial"/>
        <scheme val="none"/>
      </font>
      <numFmt numFmtId="166" formatCode="#,##0.000"/>
      <fill>
        <patternFill patternType="none"/>
      </fill>
    </dxf>
    <dxf>
      <font>
        <b val="0"/>
        <i val="0"/>
        <strike val="0"/>
        <u val="none"/>
        <sz val="10"/>
        <color auto="1"/>
        <name val="Arial"/>
        <scheme val="none"/>
      </font>
      <fill>
        <patternFill patternType="none"/>
      </fill>
    </dxf>
    <dxf>
      <font>
        <strike val="0"/>
        <u val="none"/>
        <sz val="10"/>
        <color auto="1"/>
        <name val="Arial"/>
        <scheme val="none"/>
      </font>
    </dxf>
    <dxf>
      <font>
        <strike val="0"/>
        <u val="none"/>
        <sz val="10"/>
        <color auto="1"/>
        <name val="Arial"/>
        <scheme val="none"/>
      </font>
      <numFmt numFmtId="3" formatCode="#,##0"/>
      <fill>
        <patternFill patternType="solid">
          <fgColor indexed="64"/>
          <bgColor theme="0"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patternType="solid">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u val="none"/>
        <sz val="10"/>
        <color auto="1"/>
        <name val="Arial"/>
        <scheme val="none"/>
      </font>
      <fill>
        <patternFill patternType="solid">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patternType="solid">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166" formatCode="#,##0.000"/>
      <fill>
        <patternFill patternType="solid">
          <fgColor indexed="64"/>
          <bgColor theme="8" tint="0.39997558519241921"/>
        </patternFill>
      </fill>
    </dxf>
    <dxf>
      <font>
        <strike val="0"/>
        <u val="none"/>
        <sz val="10"/>
        <color auto="1"/>
        <name val="Arial"/>
        <scheme val="none"/>
      </font>
      <numFmt numFmtId="166" formatCode="#,##0.000"/>
    </dxf>
    <dxf>
      <font>
        <strike val="0"/>
        <u val="none"/>
        <sz val="10"/>
        <color auto="1"/>
        <name val="Arial"/>
        <scheme val="none"/>
      </font>
      <numFmt numFmtId="166" formatCode="#,##0.000"/>
    </dxf>
    <dxf>
      <font>
        <strike val="0"/>
        <u val="none"/>
        <sz val="10"/>
        <color auto="1"/>
        <name val="Arial"/>
        <scheme val="none"/>
      </font>
      <numFmt numFmtId="166" formatCode="#,##0.000"/>
    </dxf>
    <dxf>
      <font>
        <strike val="0"/>
        <u val="none"/>
        <sz val="10"/>
        <color auto="1"/>
        <name val="Arial"/>
        <scheme val="none"/>
      </font>
      <fill>
        <patternFill patternType="solid">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0" formatCode="General"/>
      <fill>
        <patternFill patternType="solid">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patternType="solid">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condense val="0"/>
        <extend val="0"/>
        <outline val="0"/>
        <shadow val="0"/>
        <u val="none"/>
        <vertAlign val="baseline"/>
        <sz val="10"/>
        <color auto="1"/>
        <name val="Arial"/>
        <scheme val="none"/>
      </font>
      <numFmt numFmtId="0" formatCode="General"/>
      <fill>
        <patternFill patternType="solid">
          <fgColor indexed="64"/>
          <bgColor theme="6"/>
        </patternFill>
      </fill>
      <alignment horizontal="general" vertical="bottom" textRotation="0" wrapText="0" indent="0" justifyLastLine="0" shrinkToFit="0" readingOrder="0"/>
    </dxf>
    <dxf>
      <font>
        <strike val="0"/>
        <u val="none"/>
        <sz val="10"/>
        <color auto="1"/>
        <name val="Arial"/>
        <scheme val="none"/>
      </font>
      <numFmt numFmtId="0" formatCode="General"/>
      <fill>
        <patternFill patternType="solid">
          <fgColor indexed="64"/>
          <bgColor theme="6"/>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patternType="solid">
          <fgColor indexed="64"/>
          <bgColor theme="9"/>
        </patternFill>
      </fill>
    </dxf>
    <dxf>
      <font>
        <strike val="0"/>
        <u val="none"/>
        <sz val="10"/>
        <color auto="1"/>
        <name val="Arial"/>
        <scheme val="none"/>
      </font>
      <numFmt numFmtId="4" formatCode="#,##0.00"/>
      <fill>
        <patternFill patternType="solid">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fill>
        <patternFill patternType="solid">
          <fgColor indexed="64"/>
          <bgColor theme="9"/>
        </patternFill>
      </fill>
    </dxf>
    <dxf>
      <font>
        <strike val="0"/>
        <u val="none"/>
        <sz val="10"/>
        <color auto="1"/>
        <name val="Arial"/>
        <scheme val="none"/>
      </font>
      <numFmt numFmtId="4" formatCode="#,##0.00"/>
      <fill>
        <patternFill patternType="solid">
          <fgColor indexed="64"/>
          <bgColor theme="9"/>
        </patternFill>
      </fill>
    </dxf>
    <dxf>
      <font>
        <strike val="0"/>
        <u val="none"/>
        <sz val="10"/>
        <color auto="1"/>
        <name val="Arial"/>
        <scheme val="none"/>
      </font>
      <numFmt numFmtId="4" formatCode="#,##0.00"/>
      <fill>
        <patternFill patternType="solid">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font>
        <b val="0"/>
        <i val="0"/>
        <strike val="0"/>
        <condense val="0"/>
        <extend val="0"/>
        <outline val="0"/>
        <shadow val="0"/>
        <u val="none"/>
        <vertAlign val="baseline"/>
        <sz val="10"/>
        <color auto="1"/>
        <name val="Arial"/>
        <scheme val="none"/>
      </font>
      <numFmt numFmtId="167" formatCode="#,##0.0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7" formatCode="#,##0.0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u val="none"/>
        <sz val="10"/>
        <color auto="1"/>
        <name val="Arial"/>
        <scheme val="none"/>
      </font>
    </dxf>
    <dxf>
      <font>
        <strike val="0"/>
        <u val="none"/>
        <sz val="10"/>
        <color auto="1"/>
        <name val="Arial"/>
        <scheme val="none"/>
      </font>
      <numFmt numFmtId="3" formatCode="#,##0"/>
      <fill>
        <patternFill>
          <bgColor theme="0"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fgColor indexed="64"/>
          <bgColor theme="8" tint="0.39997558519241921"/>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0" formatCode="General"/>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condense val="0"/>
        <extend val="0"/>
        <outline val="0"/>
        <shadow val="0"/>
        <u val="none"/>
        <vertAlign val="baseline"/>
        <sz val="10"/>
        <color auto="1"/>
        <name val="Arial"/>
        <scheme val="none"/>
      </font>
      <numFmt numFmtId="0" formatCode="General"/>
      <fill>
        <patternFill patternType="solid">
          <fgColor indexed="64"/>
          <bgColor theme="6"/>
        </patternFill>
      </fill>
      <alignment horizontal="general" vertical="bottom" textRotation="0" wrapText="0" indent="0" justifyLastLine="0" shrinkToFit="0" readingOrder="0"/>
    </dxf>
    <dxf>
      <font>
        <strike val="0"/>
        <u val="none"/>
        <sz val="10"/>
        <color auto="1"/>
        <name val="Arial"/>
        <scheme val="none"/>
      </font>
      <numFmt numFmtId="0" formatCode="General"/>
      <fill>
        <patternFill>
          <fgColor indexed="64"/>
          <bgColor theme="6"/>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166" formatCode="#,##0.000"/>
      <fill>
        <patternFill patternType="solid">
          <fgColor indexed="64"/>
          <bgColor theme="9"/>
        </patternFill>
      </fill>
      <alignment horizontal="general" vertical="bottom" textRotation="0" wrapText="0" indent="0" justifyLastLine="0" shrinkToFit="0" readingOrder="0"/>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font>
        <b val="0"/>
        <i val="0"/>
        <strike val="0"/>
        <u val="none"/>
        <sz val="10"/>
        <color theme="1"/>
        <name val="Arial"/>
        <scheme val="none"/>
      </font>
      <numFmt numFmtId="167" formatCode="#,##0.0000"/>
      <fill>
        <patternFill patternType="none"/>
      </fill>
      <alignment vertical="center"/>
      <border>
        <left style="thin">
          <color theme="0"/>
        </left>
        <right/>
        <top style="thin">
          <color theme="0"/>
        </top>
        <bottom style="thin">
          <color theme="0"/>
        </bottom>
      </border>
    </dxf>
    <dxf>
      <font>
        <b val="0"/>
        <i val="0"/>
        <strike val="0"/>
        <u val="none"/>
        <sz val="10"/>
        <color theme="1"/>
        <name val="Arial"/>
        <scheme val="none"/>
      </font>
      <numFmt numFmtId="167" formatCode="#,##0.0000"/>
      <fill>
        <patternFill patternType="none"/>
      </fill>
      <alignment vertical="center"/>
      <border>
        <left style="thin">
          <color theme="0"/>
        </left>
        <right style="thin">
          <color theme="0"/>
        </right>
        <top style="thin">
          <color theme="0"/>
        </top>
        <bottom style="thin">
          <color theme="0"/>
        </bottom>
      </border>
    </dxf>
    <dxf>
      <font>
        <b val="0"/>
        <i val="0"/>
        <strike val="0"/>
        <u val="none"/>
        <sz val="10"/>
        <color theme="1"/>
        <name val="Arial"/>
        <scheme val="none"/>
      </font>
      <fill>
        <patternFill patternType="none"/>
      </fill>
      <alignment vertical="center"/>
      <border>
        <left style="thin">
          <color theme="0"/>
        </left>
        <right style="thin">
          <color theme="0"/>
        </right>
        <top style="thin">
          <color theme="0"/>
        </top>
        <bottom style="thin">
          <color theme="0"/>
        </bottom>
      </border>
    </dxf>
    <dxf>
      <font>
        <b val="0"/>
        <i val="0"/>
        <strike val="0"/>
        <u val="none"/>
        <sz val="10"/>
        <color theme="1"/>
        <name val="Arial"/>
        <scheme val="none"/>
      </font>
      <fill>
        <patternFill patternType="none"/>
      </fill>
      <alignment vertical="center"/>
      <border>
        <left style="thin">
          <color theme="0"/>
        </left>
        <right style="thin">
          <color theme="0"/>
        </right>
        <top style="thin">
          <color theme="0"/>
        </top>
        <bottom style="thin">
          <color theme="0"/>
        </bottom>
      </border>
    </dxf>
    <dxf>
      <font>
        <b val="0"/>
        <i val="0"/>
        <strike val="0"/>
        <u val="none"/>
        <sz val="10"/>
        <color theme="1"/>
        <name val="Arial"/>
        <scheme val="none"/>
      </font>
      <fill>
        <patternFill patternType="none"/>
      </fill>
      <alignment vertical="center"/>
      <border>
        <left style="thin">
          <color theme="0"/>
        </left>
        <right style="thin">
          <color theme="0"/>
        </right>
        <top style="thin">
          <color theme="0"/>
        </top>
        <bottom style="thin">
          <color theme="0"/>
        </bottom>
      </border>
    </dxf>
    <dxf>
      <font>
        <b val="0"/>
        <i val="0"/>
        <strike val="0"/>
        <u val="none"/>
        <sz val="10"/>
        <color theme="1"/>
        <name val="Arial"/>
        <scheme val="none"/>
      </font>
      <numFmt numFmtId="166" formatCode="#,##0.000"/>
      <fill>
        <patternFill patternType="none"/>
      </fill>
      <alignment vertical="center"/>
      <border>
        <left style="thin">
          <color theme="0"/>
        </left>
        <right style="thin">
          <color theme="0"/>
        </right>
        <top style="thin">
          <color theme="0"/>
        </top>
        <bottom style="thin">
          <color theme="0"/>
        </bottom>
      </border>
    </dxf>
    <dxf>
      <font>
        <b val="0"/>
        <i val="0"/>
        <strike val="0"/>
        <u val="none"/>
        <sz val="10"/>
        <color theme="1"/>
        <name val="Arial"/>
        <scheme val="none"/>
      </font>
      <fill>
        <patternFill patternType="none"/>
      </fill>
      <alignment vertical="center"/>
      <border>
        <left/>
        <right style="thin">
          <color theme="0"/>
        </right>
        <top style="thin">
          <color theme="0"/>
        </top>
        <bottom style="thin">
          <color theme="0"/>
        </bottom>
      </border>
    </dxf>
    <dxf>
      <font>
        <b val="0"/>
        <i val="0"/>
        <strike val="0"/>
        <u val="none"/>
        <sz val="10"/>
        <color auto="1"/>
        <name val="Arial"/>
        <scheme val="none"/>
      </font>
      <fill>
        <patternFill patternType="none"/>
      </fill>
      <alignment vertical="center"/>
    </dxf>
    <dxf>
      <font>
        <b val="0"/>
        <i val="0"/>
        <strike val="0"/>
        <u val="none"/>
        <sz val="10"/>
        <color auto="1"/>
        <name val="Arial"/>
        <scheme val="none"/>
      </font>
      <numFmt numFmtId="166" formatCode="#,##0.000"/>
      <fill>
        <patternFill patternType="none"/>
      </fill>
      <alignment vertical="center"/>
    </dxf>
    <dxf>
      <fill>
        <patternFill patternType="none"/>
      </fill>
    </dxf>
    <dxf>
      <font>
        <b val="0"/>
        <i val="0"/>
        <strike val="0"/>
        <u val="none"/>
        <sz val="10"/>
        <color auto="1"/>
        <name val="Arial"/>
        <scheme val="none"/>
      </font>
      <fill>
        <patternFill patternType="none"/>
      </fill>
      <alignment vertical="center"/>
    </dxf>
    <dxf>
      <font>
        <b val="0"/>
        <i val="0"/>
        <strike val="0"/>
        <u val="none"/>
        <sz val="10"/>
        <color auto="1"/>
        <name val="Arial"/>
        <scheme val="none"/>
      </font>
      <numFmt numFmtId="166" formatCode="#,##0.000"/>
      <fill>
        <patternFill patternType="none"/>
      </fill>
      <alignment vertical="center"/>
    </dxf>
    <dxf>
      <font>
        <b val="0"/>
        <i val="0"/>
        <strike val="0"/>
        <u val="none"/>
        <sz val="10"/>
        <color auto="1"/>
        <name val="Arial"/>
        <scheme val="none"/>
      </font>
      <fill>
        <patternFill patternType="none"/>
      </fill>
      <alignment vertical="center"/>
    </dxf>
    <dxf>
      <font>
        <b val="0"/>
        <i val="0"/>
        <strike val="0"/>
        <u val="none"/>
        <sz val="10"/>
        <color auto="1"/>
        <name val="Arial"/>
        <scheme val="none"/>
      </font>
      <fill>
        <patternFill patternType="none"/>
      </fill>
      <alignment vertical="center"/>
    </dxf>
    <dxf>
      <font>
        <b val="0"/>
        <i val="0"/>
        <strike val="0"/>
        <u val="none"/>
        <sz val="10"/>
        <color auto="1"/>
        <name val="Arial"/>
        <scheme val="none"/>
      </font>
      <numFmt numFmtId="166" formatCode="#,##0.000"/>
      <fill>
        <patternFill patternType="none"/>
      </fill>
      <alignment vertical="center"/>
    </dxf>
    <dxf>
      <font>
        <b val="0"/>
        <i val="0"/>
        <strike val="0"/>
        <u val="none"/>
        <sz val="10"/>
        <color auto="1"/>
        <name val="Arial"/>
        <scheme val="none"/>
      </font>
      <fill>
        <patternFill patternType="none"/>
      </fill>
      <alignment vertical="center"/>
    </dxf>
    <dxf>
      <font>
        <b val="0"/>
        <i val="0"/>
        <strike val="0"/>
        <u val="none"/>
        <sz val="10"/>
        <color auto="1"/>
        <name val="Arial"/>
        <scheme val="none"/>
      </font>
      <fill>
        <patternFill patternType="none"/>
      </fill>
      <alignment vertical="center"/>
    </dxf>
    <dxf>
      <font>
        <b val="0"/>
        <i val="0"/>
        <strike val="0"/>
        <u val="none"/>
        <sz val="10"/>
        <color auto="1"/>
        <name val="Arial"/>
        <scheme val="none"/>
      </font>
      <numFmt numFmtId="166" formatCode="#,##0.000"/>
      <fill>
        <patternFill patternType="none"/>
      </fill>
      <alignment vertical="center"/>
    </dxf>
    <dxf>
      <font>
        <b val="0"/>
        <i val="0"/>
        <strike val="0"/>
        <u val="none"/>
        <sz val="10"/>
        <color auto="1"/>
        <name val="Arial"/>
        <scheme val="none"/>
      </font>
      <fill>
        <patternFill patternType="none"/>
      </fill>
      <alignment vertical="center"/>
    </dxf>
    <dxf>
      <font>
        <b val="0"/>
        <i val="0"/>
        <strike val="0"/>
        <u val="none"/>
        <sz val="10"/>
        <color auto="1"/>
        <name val="Arial"/>
        <scheme val="none"/>
      </font>
      <fill>
        <patternFill patternType="none"/>
      </fill>
      <alignment vertical="center"/>
    </dxf>
    <dxf>
      <font>
        <b val="0"/>
        <i val="0"/>
        <strike val="0"/>
        <u val="none"/>
        <sz val="10"/>
        <color auto="1"/>
        <name val="Arial"/>
        <scheme val="none"/>
      </font>
      <numFmt numFmtId="166" formatCode="#,##0.000"/>
      <fill>
        <patternFill patternType="none"/>
      </fill>
      <alignment vertical="center"/>
    </dxf>
    <dxf>
      <font>
        <b val="0"/>
        <i val="0"/>
        <strike val="0"/>
        <u val="none"/>
        <sz val="10"/>
        <color auto="1"/>
        <name val="Arial"/>
        <scheme val="none"/>
      </font>
      <fill>
        <patternFill patternType="none"/>
      </fill>
      <alignment vertical="center"/>
    </dxf>
    <dxf>
      <font>
        <strike val="0"/>
        <u val="none"/>
        <sz val="10"/>
        <color auto="1"/>
        <name val="Arial"/>
        <scheme val="none"/>
      </font>
    </dxf>
    <dxf>
      <font>
        <strike val="0"/>
        <u val="none"/>
        <sz val="10"/>
        <color auto="1"/>
        <name val="Arial"/>
        <scheme val="none"/>
      </font>
      <numFmt numFmtId="3" formatCode="#,##0"/>
      <fill>
        <patternFill>
          <bgColor theme="0"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0" formatCode="General"/>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fill>
        <patternFill>
          <fgColor indexed="64"/>
          <bgColor theme="5" tint="0.39997558519241921"/>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fgColor indexed="64"/>
          <bgColor theme="8" tint="0.39997558519241921"/>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0" formatCode="General"/>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0" formatCode="General"/>
      <fill>
        <patternFill>
          <fgColor indexed="64"/>
          <bgColor theme="2" tint="-0.249977111117893"/>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condense val="0"/>
        <extend val="0"/>
        <outline val="0"/>
        <shadow val="0"/>
        <u val="none"/>
        <vertAlign val="baseline"/>
        <sz val="10"/>
        <color auto="1"/>
        <name val="Arial"/>
        <scheme val="none"/>
      </font>
      <numFmt numFmtId="0" formatCode="General"/>
      <fill>
        <patternFill patternType="solid">
          <fgColor indexed="64"/>
          <bgColor theme="6"/>
        </patternFill>
      </fill>
      <alignment horizontal="general" vertical="bottom" textRotation="0" wrapText="0" indent="0" justifyLastLine="0" shrinkToFit="0" readingOrder="0"/>
    </dxf>
    <dxf>
      <font>
        <strike val="0"/>
        <u val="none"/>
        <sz val="10"/>
        <color auto="1"/>
        <name val="Arial"/>
        <scheme val="none"/>
      </font>
      <numFmt numFmtId="0" formatCode="General"/>
      <fill>
        <patternFill>
          <fgColor indexed="64"/>
          <bgColor theme="6"/>
        </patternFill>
      </fil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fill>
        <patternFill patternType="solid">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font>
        <b/>
      </font>
    </dxf>
    <dxf>
      <font>
        <b/>
      </font>
    </dxf>
    <dxf>
      <numFmt numFmtId="3" formatCode="#,##0"/>
    </dxf>
    <dxf>
      <numFmt numFmtId="4" formatCode="#,##0.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sz val="10"/>
      </font>
    </dxf>
    <dxf>
      <numFmt numFmtId="4" formatCode="#,##0.00"/>
    </dxf>
    <dxf>
      <numFmt numFmtId="4" formatCode="#,##0.00"/>
    </dxf>
    <dxf>
      <numFmt numFmtId="4" formatCode="#,##0.00"/>
    </dxf>
    <dxf>
      <numFmt numFmtId="3" formatCode="#,##0"/>
    </dxf>
    <dxf>
      <numFmt numFmtId="168" formatCode="#,##0.0"/>
    </dxf>
    <dxf>
      <font>
        <b/>
      </font>
    </dxf>
    <dxf>
      <font>
        <b/>
      </font>
    </dxf>
    <dxf>
      <numFmt numFmtId="3" formatCode="#,##0"/>
    </dxf>
    <dxf>
      <numFmt numFmtId="171" formatCode="0.000"/>
    </dxf>
    <dxf>
      <numFmt numFmtId="172" formatCode="0.0000"/>
    </dxf>
    <dxf>
      <numFmt numFmtId="173" formatCode="0.00000"/>
    </dxf>
    <dxf>
      <numFmt numFmtId="166" formatCode="#,##0.000"/>
    </dxf>
    <dxf>
      <font>
        <b/>
      </font>
    </dxf>
    <dxf>
      <font>
        <b/>
      </font>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sz val="10"/>
      </font>
    </dxf>
    <dxf>
      <numFmt numFmtId="3" formatCode="#,##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sz val="10"/>
      </font>
    </dxf>
    <dxf>
      <numFmt numFmtId="3" formatCode="#,##0"/>
    </dxf>
    <dxf>
      <numFmt numFmtId="4" formatCode="#,##0.00"/>
    </dxf>
    <dxf>
      <numFmt numFmtId="4" formatCode="#,##0.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sz val="10"/>
      </font>
    </dxf>
    <dxf>
      <numFmt numFmtId="3" formatCode="#,##0"/>
    </dxf>
    <dxf>
      <font>
        <b/>
      </font>
    </dxf>
    <dxf>
      <font>
        <b/>
      </font>
    </dxf>
    <dxf>
      <numFmt numFmtId="4" formatCode="#,##0.00"/>
    </dxf>
    <dxf>
      <numFmt numFmtId="2" formatCode="0.00"/>
    </dxf>
    <dxf>
      <numFmt numFmtId="2" formatCode="0.00"/>
    </dxf>
    <dxf>
      <numFmt numFmtId="4" formatCode="#,##0.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sz val="10"/>
      </font>
    </dxf>
    <dxf>
      <numFmt numFmtId="4" formatCode="#,##0.00"/>
    </dxf>
    <dxf>
      <numFmt numFmtId="4" formatCode="#,##0.00"/>
    </dxf>
    <dxf>
      <font>
        <b/>
      </font>
    </dxf>
    <dxf>
      <font>
        <b/>
      </font>
    </dxf>
    <dxf>
      <numFmt numFmtId="3" formatCode="#,##0"/>
    </dxf>
    <dxf>
      <numFmt numFmtId="4" formatCode="#,##0.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sz val="10"/>
      </font>
    </dxf>
    <dxf>
      <font>
        <strike val="0"/>
        <u val="none"/>
        <sz val="10"/>
        <color auto="1"/>
        <name val="Arial"/>
        <scheme val="none"/>
      </font>
    </dxf>
    <dxf>
      <font>
        <strike val="0"/>
        <u val="none"/>
        <sz val="10"/>
        <color auto="1"/>
        <name val="Arial"/>
        <scheme val="none"/>
      </font>
      <numFmt numFmtId="3" formatCode="#,##0"/>
      <fill>
        <patternFill>
          <bgColor theme="0" tint="-0.249977111117893"/>
        </patternFill>
      </fill>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fill>
        <patternFill>
          <fgColor indexed="64"/>
          <bgColor theme="5" tint="0.39997558519241921"/>
        </patternFill>
      </fill>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b val="0"/>
        <i val="0"/>
        <strike val="0"/>
        <u val="none"/>
        <sz val="10"/>
        <color auto="1"/>
        <name val="Arial"/>
        <scheme val="none"/>
      </font>
      <numFmt numFmtId="3" formatCode="#,##0"/>
      <fill>
        <patternFill>
          <fgColor indexed="64"/>
          <bgColor theme="5" tint="0.39997558519241921"/>
        </patternFill>
      </fill>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fill>
        <patternFill>
          <fgColor indexed="64"/>
          <bgColor theme="5" tint="0.39997558519241921"/>
        </patternFill>
      </fill>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4" formatCode="#,##0.00"/>
      <fill>
        <patternFill>
          <fgColor indexed="64"/>
          <bgColor theme="8" tint="0.39997558519241921"/>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3" formatCode="#,##0"/>
      <fill>
        <patternFill>
          <fgColor indexed="64"/>
          <bgColor theme="2" tint="-0.249977111117893"/>
        </patternFill>
      </fill>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fill>
        <patternFill>
          <fgColor indexed="64"/>
          <bgColor theme="2" tint="-0.249977111117893"/>
        </patternFill>
      </fill>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fill>
        <patternFill>
          <fgColor indexed="64"/>
          <bgColor theme="2" tint="-0.249977111117893"/>
        </patternFill>
      </fill>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b val="0"/>
        <i val="0"/>
        <strike val="0"/>
        <condense val="0"/>
        <extend val="0"/>
        <outline val="0"/>
        <shadow val="0"/>
        <u val="none"/>
        <vertAlign val="baseline"/>
        <sz val="10"/>
        <color auto="1"/>
        <name val="Arial"/>
        <scheme val="none"/>
      </font>
      <numFmt numFmtId="3" formatCode="#,##0"/>
      <fill>
        <patternFill patternType="solid">
          <fgColor indexed="64"/>
          <bgColor theme="6"/>
        </patternFill>
      </fill>
      <alignment horizontal="general" vertical="bottom" textRotation="0" wrapText="0" indent="0" justifyLastLine="0" shrinkToFit="0" readingOrder="0"/>
    </dxf>
    <dxf>
      <font>
        <strike val="0"/>
        <u val="none"/>
        <sz val="10"/>
        <color auto="1"/>
        <name val="Arial"/>
        <scheme val="none"/>
      </font>
      <numFmt numFmtId="3" formatCode="#,##0"/>
      <fill>
        <patternFill>
          <fgColor indexed="64"/>
          <bgColor theme="6"/>
        </patternFill>
      </fill>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fill>
        <patternFill>
          <fgColor indexed="64"/>
          <bgColor theme="9"/>
        </patternFill>
      </fill>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font>
        <b/>
      </font>
    </dxf>
    <dxf>
      <font>
        <b/>
      </font>
    </dxf>
    <dxf>
      <numFmt numFmtId="3" formatCode="#,##0"/>
    </dxf>
    <dxf>
      <numFmt numFmtId="4" formatCode="#,##0.00"/>
    </dxf>
    <dxf>
      <numFmt numFmtId="4" formatCode="#,##0.0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b/>
        <color theme="1"/>
      </font>
      <border>
        <bottom style="thin">
          <color theme="4"/>
        </bottom>
        <vertical/>
        <horizontal/>
      </border>
    </dxf>
    <dxf>
      <font>
        <sz val="10"/>
        <color theme="1"/>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sz val="10"/>
        <color theme="1"/>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sz val="10"/>
        <color theme="1"/>
      </font>
      <border>
        <left/>
        <right/>
        <top/>
        <bottom/>
        <vertical/>
        <horizontal/>
      </border>
    </dxf>
    <dxf>
      <font>
        <b/>
        <i val="0"/>
      </font>
      <border>
        <bottom style="medium">
          <color theme="3"/>
        </bottom>
      </border>
    </dxf>
    <dxf>
      <font>
        <sz val="10"/>
      </font>
      <border>
        <left/>
        <right/>
        <top/>
        <bottom/>
        <vertical/>
        <horizontal/>
      </border>
    </dxf>
    <dxf>
      <font>
        <b val="0"/>
        <i val="0"/>
        <sz val="12"/>
        <name val="Franklin Gothic Demi"/>
        <scheme val="none"/>
      </font>
    </dxf>
  </dxfs>
  <tableStyles count="5" defaultTableStyle="TableStyleMedium9" defaultPivotStyle="PivotStyleLight16">
    <tableStyle name="Estilo de segmentación de datos 1" pivot="0" table="0" count="1">
      <tableStyleElement type="wholeTable" dxfId="3858"/>
    </tableStyle>
    <tableStyle name="Estilo de segmentación de datos 2" pivot="0" table="0" count="6">
      <tableStyleElement type="wholeTable" dxfId="3857"/>
      <tableStyleElement type="headerRow" dxfId="3856"/>
    </tableStyle>
    <tableStyle name="SlicerStyleDark1 2" pivot="0" table="0" count="10">
      <tableStyleElement type="wholeTable" dxfId="3855"/>
      <tableStyleElement type="headerRow" dxfId="3854"/>
    </tableStyle>
    <tableStyle name="SlicerStyleLight1 2" pivot="0" table="0" count="10">
      <tableStyleElement type="wholeTable" dxfId="3853"/>
      <tableStyleElement type="headerRow" dxfId="3852"/>
    </tableStyle>
    <tableStyle name="SlicerStyleLight1 2 2" pivot="0" table="0" count="10">
      <tableStyleElement type="wholeTable" dxfId="3851"/>
      <tableStyleElement type="headerRow" dxfId="385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66"/>
      <color rgb="FFFF9900"/>
      <color rgb="FF00CC00"/>
      <color rgb="FF1C4372"/>
    </mruColors>
  </colors>
  <extLst>
    <ext xmlns:x14="http://schemas.microsoft.com/office/spreadsheetml/2009/9/main" uri="{46F421CA-312F-682f-3DD2-61675219B42D}">
      <x14:dxfs count="2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5117038483843"/>
              <bgColor theme="4" tint="0.79995117038483843"/>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5117038483843"/>
              <bgColor theme="4" tint="0.79995117038483843"/>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dxf>
          <fill>
            <patternFill patternType="none"/>
          </fill>
          <border>
            <left style="thin">
              <color theme="0" tint="-0.14993743705557422"/>
            </left>
            <right style="thin">
              <color theme="0" tint="-0.14993743705557422"/>
            </right>
            <top style="thin">
              <color theme="0" tint="-0.14993743705557422"/>
            </top>
            <bottom style="thin">
              <color theme="0" tint="-0.14993743705557422"/>
            </bottom>
          </border>
        </dxf>
        <dxf>
          <fill>
            <patternFill patternType="solid">
              <bgColor theme="4" tint="0.59996337778862885"/>
            </patternFill>
          </fill>
          <border>
            <left style="thin">
              <color theme="0" tint="-0.14993743705557422"/>
            </left>
            <right style="thin">
              <color theme="0" tint="-0.14993743705557422"/>
            </right>
            <top style="thin">
              <color theme="0" tint="-0.14993743705557422"/>
            </top>
            <bottom style="thin">
              <color theme="0" tint="-0.14993743705557422"/>
            </bottom>
          </border>
        </dxf>
        <dxf>
          <font>
            <color theme="0" tint="-0.34998626667073579"/>
          </font>
          <fill>
            <patternFill patternType="solid">
              <bgColor theme="0" tint="-4.9989318521683403E-2"/>
            </patternFill>
          </fill>
          <border>
            <left style="thin">
              <color theme="0" tint="-0.14993743705557422"/>
            </left>
            <right style="thin">
              <color theme="0" tint="-0.14993743705557422"/>
            </right>
            <top style="thin">
              <color theme="0" tint="-0.14993743705557422"/>
            </top>
            <bottom style="thin">
              <color theme="0" tint="-0.14993743705557422"/>
            </bottom>
          </border>
        </dxf>
        <dxf>
          <fill>
            <patternFill patternType="none"/>
          </fill>
          <border>
            <left style="thin">
              <color theme="0" tint="-0.14993743705557422"/>
            </left>
            <right style="thin">
              <color theme="0" tint="-0.14993743705557422"/>
            </right>
            <top style="thin">
              <color theme="0" tint="-0.14993743705557422"/>
            </top>
            <bottom style="thin">
              <color theme="0" tint="-0.14993743705557422"/>
            </bottom>
          </border>
        </dxf>
      </x14:dxfs>
    </ext>
    <ext xmlns:x14="http://schemas.microsoft.com/office/spreadsheetml/2009/9/main" uri="{EB79DEF2-80B8-43e5-95BD-54CBDDF9020C}">
      <x14:slicerStyles defaultSlicerStyle="SlicerStyleLight1">
        <x14:slicerStyle name="Estilo de segmentación de datos 1"/>
        <x14:slicerStyle name="Estilo de segmentación de datos 2">
          <x14:slicerStyleElements>
            <x14:slicerStyleElement type="unselectedItemWithData" dxfId="27"/>
            <x14:slicerStyleElement type="unselectedItemWithNoData" dxfId="26"/>
            <x14:slicerStyleElement type="selectedItemWithData" dxfId="25"/>
            <x14:slicerStyleElement type="selectedItemWithNoData" dxfId="24"/>
          </x14:slicerStyleElements>
        </x14:slicerStyle>
        <x14:slicerStyle name="SlicerStyleDark1 2">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StyleLight1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1 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8.xml"/><Relationship Id="rId21" Type="http://schemas.openxmlformats.org/officeDocument/2006/relationships/worksheet" Target="worksheets/sheet21.xml"/><Relationship Id="rId34" Type="http://schemas.openxmlformats.org/officeDocument/2006/relationships/pivotCacheDefinition" Target="pivotCache/pivotCacheDefinition3.xml"/><Relationship Id="rId42" Type="http://schemas.microsoft.com/office/2007/relationships/slicerCache" Target="slicerCaches/slicerCache2.xml"/><Relationship Id="rId47" Type="http://schemas.microsoft.com/office/2007/relationships/slicerCache" Target="slicerCaches/slicerCache7.xml"/><Relationship Id="rId50" Type="http://schemas.microsoft.com/office/2007/relationships/slicerCache" Target="slicerCaches/slicerCache10.xml"/><Relationship Id="rId55" Type="http://schemas.microsoft.com/office/2007/relationships/slicerCache" Target="slicerCaches/slicerCache1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1.xml"/><Relationship Id="rId37" Type="http://schemas.openxmlformats.org/officeDocument/2006/relationships/pivotCacheDefinition" Target="pivotCache/pivotCacheDefinition6.xml"/><Relationship Id="rId40" Type="http://schemas.openxmlformats.org/officeDocument/2006/relationships/pivotCacheDefinition" Target="pivotCache/pivotCacheDefinition9.xml"/><Relationship Id="rId45" Type="http://schemas.microsoft.com/office/2007/relationships/slicerCache" Target="slicerCaches/slicerCache5.xml"/><Relationship Id="rId53" Type="http://schemas.microsoft.com/office/2007/relationships/slicerCache" Target="slicerCaches/slicerCache13.xml"/><Relationship Id="rId58" Type="http://schemas.microsoft.com/office/2007/relationships/slicerCache" Target="slicerCaches/slicerCache1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4.xml"/><Relationship Id="rId43" Type="http://schemas.microsoft.com/office/2007/relationships/slicerCache" Target="slicerCaches/slicerCache3.xml"/><Relationship Id="rId48" Type="http://schemas.microsoft.com/office/2007/relationships/slicerCache" Target="slicerCaches/slicerCache8.xml"/><Relationship Id="rId56" Type="http://schemas.microsoft.com/office/2007/relationships/slicerCache" Target="slicerCaches/slicerCache16.xml"/><Relationship Id="rId8" Type="http://schemas.openxmlformats.org/officeDocument/2006/relationships/worksheet" Target="worksheets/sheet8.xml"/><Relationship Id="rId51" Type="http://schemas.microsoft.com/office/2007/relationships/slicerCache" Target="slicerCaches/slicerCache1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2.xml"/><Relationship Id="rId38" Type="http://schemas.openxmlformats.org/officeDocument/2006/relationships/pivotCacheDefinition" Target="pivotCache/pivotCacheDefinition7.xml"/><Relationship Id="rId46" Type="http://schemas.microsoft.com/office/2007/relationships/slicerCache" Target="slicerCaches/slicerCache6.xml"/><Relationship Id="rId59" Type="http://schemas.openxmlformats.org/officeDocument/2006/relationships/theme" Target="theme/theme1.xml"/><Relationship Id="rId20" Type="http://schemas.openxmlformats.org/officeDocument/2006/relationships/worksheet" Target="worksheets/sheet20.xml"/><Relationship Id="rId41" Type="http://schemas.microsoft.com/office/2007/relationships/slicerCache" Target="slicerCaches/slicerCache1.xml"/><Relationship Id="rId54" Type="http://schemas.microsoft.com/office/2007/relationships/slicerCache" Target="slicerCaches/slicerCache1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5.xml"/><Relationship Id="rId49" Type="http://schemas.microsoft.com/office/2007/relationships/slicerCache" Target="slicerCaches/slicerCache9.xml"/><Relationship Id="rId57" Type="http://schemas.microsoft.com/office/2007/relationships/slicerCache" Target="slicerCaches/slicerCache1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microsoft.com/office/2007/relationships/slicerCache" Target="slicerCaches/slicerCache4.xml"/><Relationship Id="rId52" Type="http://schemas.microsoft.com/office/2007/relationships/slicerCache" Target="slicerCaches/slicerCache12.xml"/><Relationship Id="rId6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160069</xdr:rowOff>
    </xdr:from>
    <xdr:to>
      <xdr:col>1</xdr:col>
      <xdr:colOff>4796646</xdr:colOff>
      <xdr:row>12</xdr:row>
      <xdr:rowOff>86265</xdr:rowOff>
    </xdr:to>
    <mc:AlternateContent xmlns:mc="http://schemas.openxmlformats.org/markup-compatibility/2006" xmlns:a14="http://schemas.microsoft.com/office/drawing/2010/main">
      <mc:Choice Requires="a14">
        <xdr:graphicFrame macro="">
          <xdr:nvGraphicFramePr>
            <xdr:cNvPr id="2" name="AÑO 12">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AÑO 12"/>
            </a:graphicData>
          </a:graphic>
        </xdr:graphicFrame>
      </mc:Choice>
      <mc:Fallback xmlns="" xmlns:r="http://schemas.openxmlformats.org/officeDocument/2006/relationship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5174454</xdr:colOff>
      <xdr:row>4</xdr:row>
      <xdr:rowOff>140494</xdr:rowOff>
    </xdr:from>
    <xdr:to>
      <xdr:col>5</xdr:col>
      <xdr:colOff>738187</xdr:colOff>
      <xdr:row>12</xdr:row>
      <xdr:rowOff>66994</xdr:rowOff>
    </xdr:to>
    <mc:AlternateContent xmlns:mc="http://schemas.openxmlformats.org/markup-compatibility/2006" xmlns:a14="http://schemas.microsoft.com/office/drawing/2010/main">
      <mc:Choice Requires="a14">
        <xdr:graphicFrame macro="">
          <xdr:nvGraphicFramePr>
            <xdr:cNvPr id="3" name="MES 1">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MES 1"/>
            </a:graphicData>
          </a:graphic>
        </xdr:graphicFrame>
      </mc:Choice>
      <mc:Fallback xmlns="">
        <xdr:sp macro="" textlink="">
          <xdr:nvSpPr>
            <xdr:cNvPr id="0" name=""/>
            <xdr:cNvSpPr>
              <a:spLocks noTextEdit="1"/>
            </xdr:cNvSpPr>
          </xdr:nvSpPr>
          <xdr:spPr>
            <a:xfrm>
              <a:off x="6615110" y="1057275"/>
              <a:ext cx="4029077"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21564</xdr:colOff>
      <xdr:row>37</xdr:row>
      <xdr:rowOff>86264</xdr:rowOff>
    </xdr:from>
    <xdr:to>
      <xdr:col>22</xdr:col>
      <xdr:colOff>833436</xdr:colOff>
      <xdr:row>68</xdr:row>
      <xdr:rowOff>34505</xdr:rowOff>
    </xdr:to>
    <xdr:pic>
      <xdr:nvPicPr>
        <xdr:cNvPr id="2" name="Imagen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070064" y="7039514"/>
          <a:ext cx="11503685" cy="5115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43131</xdr:colOff>
      <xdr:row>38</xdr:row>
      <xdr:rowOff>21566</xdr:rowOff>
    </xdr:from>
    <xdr:to>
      <xdr:col>22</xdr:col>
      <xdr:colOff>278202</xdr:colOff>
      <xdr:row>68</xdr:row>
      <xdr:rowOff>131552</xdr:rowOff>
    </xdr:to>
    <xdr:pic>
      <xdr:nvPicPr>
        <xdr:cNvPr id="3" name="Imagen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376795" y="6972300"/>
          <a:ext cx="12494260" cy="4968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43131</xdr:colOff>
      <xdr:row>38</xdr:row>
      <xdr:rowOff>21566</xdr:rowOff>
    </xdr:from>
    <xdr:to>
      <xdr:col>22</xdr:col>
      <xdr:colOff>692010</xdr:colOff>
      <xdr:row>68</xdr:row>
      <xdr:rowOff>131552</xdr:rowOff>
    </xdr:to>
    <xdr:pic>
      <xdr:nvPicPr>
        <xdr:cNvPr id="4" name="Imagen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77356" y="6965291"/>
          <a:ext cx="12907554" cy="4967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624416</xdr:colOff>
      <xdr:row>3</xdr:row>
      <xdr:rowOff>148168</xdr:rowOff>
    </xdr:from>
    <xdr:to>
      <xdr:col>15</xdr:col>
      <xdr:colOff>515348</xdr:colOff>
      <xdr:row>17</xdr:row>
      <xdr:rowOff>42335</xdr:rowOff>
    </xdr:to>
    <xdr:pic>
      <xdr:nvPicPr>
        <xdr:cNvPr id="2" name="Imagen 1" descr="Mapa-ferrocarril-Urquiza – Buenos Aires Tránsito">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2739" b="15541"/>
        <a:stretch>
          <a:fillRect/>
        </a:stretch>
      </xdr:blipFill>
      <xdr:spPr>
        <a:xfrm>
          <a:off x="6758305" y="1081405"/>
          <a:ext cx="7586980" cy="245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970470</xdr:colOff>
      <xdr:row>35</xdr:row>
      <xdr:rowOff>150964</xdr:rowOff>
    </xdr:from>
    <xdr:to>
      <xdr:col>25</xdr:col>
      <xdr:colOff>215657</xdr:colOff>
      <xdr:row>66</xdr:row>
      <xdr:rowOff>99204</xdr:rowOff>
    </xdr:to>
    <xdr:pic>
      <xdr:nvPicPr>
        <xdr:cNvPr id="3" name="Imagen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419975" y="6477635"/>
          <a:ext cx="12464415" cy="4968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940593</xdr:colOff>
      <xdr:row>35</xdr:row>
      <xdr:rowOff>47626</xdr:rowOff>
    </xdr:from>
    <xdr:to>
      <xdr:col>26</xdr:col>
      <xdr:colOff>797717</xdr:colOff>
      <xdr:row>70</xdr:row>
      <xdr:rowOff>142875</xdr:rowOff>
    </xdr:to>
    <xdr:pic>
      <xdr:nvPicPr>
        <xdr:cNvPr id="5" name="Imagen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2"/>
        <a:srcRect l="4141" t="18196" r="6238" b="12627"/>
        <a:stretch/>
      </xdr:blipFill>
      <xdr:spPr>
        <a:xfrm>
          <a:off x="7331868" y="6581776"/>
          <a:ext cx="13639799" cy="5762625"/>
        </a:xfrm>
        <a:prstGeom prst="rect">
          <a:avLst/>
        </a:prstGeom>
      </xdr:spPr>
    </xdr:pic>
    <xdr:clientData/>
  </xdr:twoCellAnchor>
  <xdr:twoCellAnchor editAs="oneCell">
    <xdr:from>
      <xdr:col>7</xdr:col>
      <xdr:colOff>940593</xdr:colOff>
      <xdr:row>35</xdr:row>
      <xdr:rowOff>47626</xdr:rowOff>
    </xdr:from>
    <xdr:to>
      <xdr:col>26</xdr:col>
      <xdr:colOff>797717</xdr:colOff>
      <xdr:row>70</xdr:row>
      <xdr:rowOff>142875</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rotWithShape="1">
        <a:blip xmlns:r="http://schemas.openxmlformats.org/officeDocument/2006/relationships" r:embed="rId2"/>
        <a:srcRect l="4141" t="18196" r="6238" b="12627"/>
        <a:stretch/>
      </xdr:blipFill>
      <xdr:spPr>
        <a:xfrm>
          <a:off x="7331868" y="6591301"/>
          <a:ext cx="13639799" cy="5762625"/>
        </a:xfrm>
        <a:prstGeom prst="rect">
          <a:avLst/>
        </a:prstGeom>
      </xdr:spPr>
    </xdr:pic>
    <xdr:clientData/>
  </xdr:twoCellAnchor>
  <xdr:twoCellAnchor editAs="oneCell">
    <xdr:from>
      <xdr:col>48</xdr:col>
      <xdr:colOff>2</xdr:colOff>
      <xdr:row>27</xdr:row>
      <xdr:rowOff>11906</xdr:rowOff>
    </xdr:from>
    <xdr:to>
      <xdr:col>58</xdr:col>
      <xdr:colOff>412201</xdr:colOff>
      <xdr:row>70</xdr:row>
      <xdr:rowOff>6243</xdr:rowOff>
    </xdr:to>
    <xdr:pic>
      <xdr:nvPicPr>
        <xdr:cNvPr id="8" name="Imagen 7" descr="https://www.enelsubte.com/wp-content/uploads/2021/05/tren-universitario-mapa.jpg">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099752" y="5203031"/>
          <a:ext cx="6993974" cy="700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73</xdr:row>
      <xdr:rowOff>0</xdr:rowOff>
    </xdr:from>
    <xdr:to>
      <xdr:col>25</xdr:col>
      <xdr:colOff>342900</xdr:colOff>
      <xdr:row>103</xdr:row>
      <xdr:rowOff>133350</xdr:rowOff>
    </xdr:to>
    <xdr:pic>
      <xdr:nvPicPr>
        <xdr:cNvPr id="9" name="Imagen 8" descr="Mapa de estaciones de la línea Roca">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53300" y="12696825"/>
          <a:ext cx="12592050" cy="501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0</xdr:colOff>
      <xdr:row>22</xdr:row>
      <xdr:rowOff>0</xdr:rowOff>
    </xdr:from>
    <xdr:to>
      <xdr:col>21</xdr:col>
      <xdr:colOff>43132</xdr:colOff>
      <xdr:row>52</xdr:row>
      <xdr:rowOff>77638</xdr:rowOff>
    </xdr:to>
    <xdr:pic>
      <xdr:nvPicPr>
        <xdr:cNvPr id="2" name="Imagen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96025" y="4184015"/>
          <a:ext cx="12548870" cy="4963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15</xdr:col>
      <xdr:colOff>934485</xdr:colOff>
      <xdr:row>21</xdr:row>
      <xdr:rowOff>42043</xdr:rowOff>
    </xdr:to>
    <xdr:pic>
      <xdr:nvPicPr>
        <xdr:cNvPr id="4" name="Imagen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7124700" y="2524125"/>
          <a:ext cx="7535309" cy="205605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31748</xdr:colOff>
      <xdr:row>33</xdr:row>
      <xdr:rowOff>88899</xdr:rowOff>
    </xdr:from>
    <xdr:to>
      <xdr:col>21</xdr:col>
      <xdr:colOff>293923</xdr:colOff>
      <xdr:row>56</xdr:row>
      <xdr:rowOff>70649</xdr:rowOff>
    </xdr:to>
    <xdr:pic>
      <xdr:nvPicPr>
        <xdr:cNvPr id="3" name="Imagen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7567081" y="6079066"/>
          <a:ext cx="10803175" cy="42997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571500</xdr:colOff>
      <xdr:row>3</xdr:row>
      <xdr:rowOff>152400</xdr:rowOff>
    </xdr:from>
    <xdr:to>
      <xdr:col>18</xdr:col>
      <xdr:colOff>23543</xdr:colOff>
      <xdr:row>24</xdr:row>
      <xdr:rowOff>111245</xdr:rowOff>
    </xdr:to>
    <xdr:pic>
      <xdr:nvPicPr>
        <xdr:cNvPr id="2" name="Imagen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105525" y="1085850"/>
          <a:ext cx="10034270" cy="3697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5165740</xdr:colOff>
      <xdr:row>11</xdr:row>
      <xdr:rowOff>86265</xdr:rowOff>
    </xdr:to>
    <mc:AlternateContent xmlns:mc="http://schemas.openxmlformats.org/markup-compatibility/2006" xmlns:a14="http://schemas.microsoft.com/office/drawing/2010/main">
      <mc:Choice Requires="a14">
        <xdr:graphicFrame macro="">
          <xdr:nvGraphicFramePr>
            <xdr:cNvPr id="2" name="AÑO 6">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AÑO 6"/>
            </a:graphicData>
          </a:graphic>
        </xdr:graphicFrame>
      </mc:Choice>
      <mc:Fallback xmlns="" xmlns:r="http://schemas.openxmlformats.org/officeDocument/2006/relationship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5198269</xdr:colOff>
      <xdr:row>3</xdr:row>
      <xdr:rowOff>140493</xdr:rowOff>
    </xdr:from>
    <xdr:to>
      <xdr:col>5</xdr:col>
      <xdr:colOff>332925</xdr:colOff>
      <xdr:row>11</xdr:row>
      <xdr:rowOff>66993</xdr:rowOff>
    </xdr:to>
    <mc:AlternateContent xmlns:mc="http://schemas.openxmlformats.org/markup-compatibility/2006" xmlns:a14="http://schemas.microsoft.com/office/drawing/2010/main">
      <mc:Choice Requires="a14">
        <xdr:graphicFrame macro="">
          <xdr:nvGraphicFramePr>
            <xdr:cNvPr id="3" name="MES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MES 2"/>
            </a:graphicData>
          </a:graphic>
        </xdr:graphicFrame>
      </mc:Choice>
      <mc:Fallback xmlns="">
        <xdr:sp macro="" textlink="">
          <xdr:nvSpPr>
            <xdr:cNvPr id="0" name=""/>
            <xdr:cNvSpPr>
              <a:spLocks noTextEdit="1"/>
            </xdr:cNvSpPr>
          </xdr:nvSpPr>
          <xdr:spPr>
            <a:xfrm>
              <a:off x="6638925" y="1057274"/>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5165740</xdr:colOff>
      <xdr:row>11</xdr:row>
      <xdr:rowOff>86265</xdr:rowOff>
    </xdr:to>
    <mc:AlternateContent xmlns:mc="http://schemas.openxmlformats.org/markup-compatibility/2006" xmlns:a14="http://schemas.microsoft.com/office/drawing/2010/main">
      <mc:Choice Requires="a14">
        <xdr:graphicFrame macro="">
          <xdr:nvGraphicFramePr>
            <xdr:cNvPr id="2" name="AÑO 8">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AÑO 8"/>
            </a:graphicData>
          </a:graphic>
        </xdr:graphicFrame>
      </mc:Choice>
      <mc:Fallback xmlns="" xmlns:r="http://schemas.openxmlformats.org/officeDocument/2006/relationship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5233991</xdr:colOff>
      <xdr:row>3</xdr:row>
      <xdr:rowOff>140494</xdr:rowOff>
    </xdr:from>
    <xdr:to>
      <xdr:col>5</xdr:col>
      <xdr:colOff>368647</xdr:colOff>
      <xdr:row>11</xdr:row>
      <xdr:rowOff>66994</xdr:rowOff>
    </xdr:to>
    <mc:AlternateContent xmlns:mc="http://schemas.openxmlformats.org/markup-compatibility/2006" xmlns:a14="http://schemas.microsoft.com/office/drawing/2010/main">
      <mc:Choice Requires="a14">
        <xdr:graphicFrame macro="">
          <xdr:nvGraphicFramePr>
            <xdr:cNvPr id="3" name="MES 3">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MES 3"/>
            </a:graphicData>
          </a:graphic>
        </xdr:graphicFrame>
      </mc:Choice>
      <mc:Fallback xmlns="">
        <xdr:sp macro="" textlink="">
          <xdr:nvSpPr>
            <xdr:cNvPr id="0" name=""/>
            <xdr:cNvSpPr>
              <a:spLocks noTextEdit="1"/>
            </xdr:cNvSpPr>
          </xdr:nvSpPr>
          <xdr:spPr>
            <a:xfrm>
              <a:off x="6674647" y="1057275"/>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5165740</xdr:colOff>
      <xdr:row>11</xdr:row>
      <xdr:rowOff>86265</xdr:rowOff>
    </xdr:to>
    <mc:AlternateContent xmlns:mc="http://schemas.openxmlformats.org/markup-compatibility/2006" xmlns:a14="http://schemas.microsoft.com/office/drawing/2010/main">
      <mc:Choice Requires="a14">
        <xdr:graphicFrame macro="">
          <xdr:nvGraphicFramePr>
            <xdr:cNvPr id="2" name="AÑO 9">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AÑO 9"/>
            </a:graphicData>
          </a:graphic>
        </xdr:graphicFrame>
      </mc:Choice>
      <mc:Fallback xmlns="" xmlns:r="http://schemas.openxmlformats.org/officeDocument/2006/relationship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5150645</xdr:colOff>
      <xdr:row>3</xdr:row>
      <xdr:rowOff>152400</xdr:rowOff>
    </xdr:from>
    <xdr:to>
      <xdr:col>5</xdr:col>
      <xdr:colOff>285301</xdr:colOff>
      <xdr:row>11</xdr:row>
      <xdr:rowOff>78900</xdr:rowOff>
    </xdr:to>
    <mc:AlternateContent xmlns:mc="http://schemas.openxmlformats.org/markup-compatibility/2006" xmlns:a14="http://schemas.microsoft.com/office/drawing/2010/main">
      <mc:Choice Requires="a14">
        <xdr:graphicFrame macro="">
          <xdr:nvGraphicFramePr>
            <xdr:cNvPr id="3" name="MES 4">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microsoft.com/office/drawing/2010/slicer">
              <sle:slicer xmlns:sle="http://schemas.microsoft.com/office/drawing/2010/slicer" name="MES 4"/>
            </a:graphicData>
          </a:graphic>
        </xdr:graphicFrame>
      </mc:Choice>
      <mc:Fallback xmlns="">
        <xdr:sp macro="" textlink="">
          <xdr:nvSpPr>
            <xdr:cNvPr id="0" name=""/>
            <xdr:cNvSpPr>
              <a:spLocks noTextEdit="1"/>
            </xdr:cNvSpPr>
          </xdr:nvSpPr>
          <xdr:spPr>
            <a:xfrm>
              <a:off x="6591301" y="1069181"/>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5165740</xdr:colOff>
      <xdr:row>11</xdr:row>
      <xdr:rowOff>86265</xdr:rowOff>
    </xdr:to>
    <mc:AlternateContent xmlns:mc="http://schemas.openxmlformats.org/markup-compatibility/2006" xmlns:a14="http://schemas.microsoft.com/office/drawing/2010/main">
      <mc:Choice Requires="a14">
        <xdr:graphicFrame macro="">
          <xdr:nvGraphicFramePr>
            <xdr:cNvPr id="2" name="AÑO 7">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microsoft.com/office/drawing/2010/slicer">
              <sle:slicer xmlns:sle="http://schemas.microsoft.com/office/drawing/2010/slicer" name="AÑO 7"/>
            </a:graphicData>
          </a:graphic>
        </xdr:graphicFrame>
      </mc:Choice>
      <mc:Fallback xmlns="" xmlns:r="http://schemas.openxmlformats.org/officeDocument/2006/relationship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5186365</xdr:colOff>
      <xdr:row>3</xdr:row>
      <xdr:rowOff>152400</xdr:rowOff>
    </xdr:from>
    <xdr:to>
      <xdr:col>5</xdr:col>
      <xdr:colOff>321021</xdr:colOff>
      <xdr:row>11</xdr:row>
      <xdr:rowOff>78900</xdr:rowOff>
    </xdr:to>
    <mc:AlternateContent xmlns:mc="http://schemas.openxmlformats.org/markup-compatibility/2006" xmlns:a14="http://schemas.microsoft.com/office/drawing/2010/main">
      <mc:Choice Requires="a14">
        <xdr:graphicFrame macro="">
          <xdr:nvGraphicFramePr>
            <xdr:cNvPr id="3" name="MES 5">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microsoft.com/office/drawing/2010/slicer">
              <sle:slicer xmlns:sle="http://schemas.microsoft.com/office/drawing/2010/slicer" name="MES 5"/>
            </a:graphicData>
          </a:graphic>
        </xdr:graphicFrame>
      </mc:Choice>
      <mc:Fallback xmlns="">
        <xdr:sp macro="" textlink="">
          <xdr:nvSpPr>
            <xdr:cNvPr id="0" name=""/>
            <xdr:cNvSpPr>
              <a:spLocks noTextEdit="1"/>
            </xdr:cNvSpPr>
          </xdr:nvSpPr>
          <xdr:spPr>
            <a:xfrm>
              <a:off x="6627021" y="1069181"/>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5165740</xdr:colOff>
      <xdr:row>11</xdr:row>
      <xdr:rowOff>86265</xdr:rowOff>
    </xdr:to>
    <mc:AlternateContent xmlns:mc="http://schemas.openxmlformats.org/markup-compatibility/2006" xmlns:a14="http://schemas.microsoft.com/office/drawing/2010/main">
      <mc:Choice Requires="a14">
        <xdr:graphicFrame macro="">
          <xdr:nvGraphicFramePr>
            <xdr:cNvPr id="2" name="AÑO 1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AÑO 11"/>
            </a:graphicData>
          </a:graphic>
        </xdr:graphicFrame>
      </mc:Choice>
      <mc:Fallback xmlns="" xmlns:r="http://schemas.openxmlformats.org/officeDocument/2006/relationship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5138738</xdr:colOff>
      <xdr:row>3</xdr:row>
      <xdr:rowOff>140494</xdr:rowOff>
    </xdr:from>
    <xdr:to>
      <xdr:col>5</xdr:col>
      <xdr:colOff>273394</xdr:colOff>
      <xdr:row>11</xdr:row>
      <xdr:rowOff>66994</xdr:rowOff>
    </xdr:to>
    <mc:AlternateContent xmlns:mc="http://schemas.openxmlformats.org/markup-compatibility/2006" xmlns:a14="http://schemas.microsoft.com/office/drawing/2010/main">
      <mc:Choice Requires="a14">
        <xdr:graphicFrame macro="">
          <xdr:nvGraphicFramePr>
            <xdr:cNvPr id="3" name="MES 6">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MES 6"/>
            </a:graphicData>
          </a:graphic>
        </xdr:graphicFrame>
      </mc:Choice>
      <mc:Fallback xmlns="">
        <xdr:sp macro="" textlink="">
          <xdr:nvSpPr>
            <xdr:cNvPr id="0" name=""/>
            <xdr:cNvSpPr>
              <a:spLocks noTextEdit="1"/>
            </xdr:cNvSpPr>
          </xdr:nvSpPr>
          <xdr:spPr>
            <a:xfrm>
              <a:off x="6579394" y="1057275"/>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5165740</xdr:colOff>
      <xdr:row>11</xdr:row>
      <xdr:rowOff>86265</xdr:rowOff>
    </xdr:to>
    <mc:AlternateContent xmlns:mc="http://schemas.openxmlformats.org/markup-compatibility/2006" xmlns:a14="http://schemas.microsoft.com/office/drawing/2010/main">
      <mc:Choice Requires="a14">
        <xdr:graphicFrame macro="">
          <xdr:nvGraphicFramePr>
            <xdr:cNvPr id="2" name="AÑO 4">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AÑO 4"/>
            </a:graphicData>
          </a:graphic>
        </xdr:graphicFrame>
      </mc:Choice>
      <mc:Fallback xmlns="" xmlns:r="http://schemas.openxmlformats.org/officeDocument/2006/relationship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5138738</xdr:colOff>
      <xdr:row>3</xdr:row>
      <xdr:rowOff>128588</xdr:rowOff>
    </xdr:from>
    <xdr:to>
      <xdr:col>5</xdr:col>
      <xdr:colOff>273394</xdr:colOff>
      <xdr:row>11</xdr:row>
      <xdr:rowOff>55088</xdr:rowOff>
    </xdr:to>
    <mc:AlternateContent xmlns:mc="http://schemas.openxmlformats.org/markup-compatibility/2006" xmlns:a14="http://schemas.microsoft.com/office/drawing/2010/main">
      <mc:Choice Requires="a14">
        <xdr:graphicFrame macro="">
          <xdr:nvGraphicFramePr>
            <xdr:cNvPr id="3" name="MES 7">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microsoft.com/office/drawing/2010/slicer">
              <sle:slicer xmlns:sle="http://schemas.microsoft.com/office/drawing/2010/slicer" name="MES 7"/>
            </a:graphicData>
          </a:graphic>
        </xdr:graphicFrame>
      </mc:Choice>
      <mc:Fallback xmlns="">
        <xdr:sp macro="" textlink="">
          <xdr:nvSpPr>
            <xdr:cNvPr id="0" name=""/>
            <xdr:cNvSpPr>
              <a:spLocks noTextEdit="1"/>
            </xdr:cNvSpPr>
          </xdr:nvSpPr>
          <xdr:spPr>
            <a:xfrm>
              <a:off x="6579394" y="1045369"/>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5165740</xdr:colOff>
      <xdr:row>11</xdr:row>
      <xdr:rowOff>86265</xdr:rowOff>
    </xdr:to>
    <mc:AlternateContent xmlns:mc="http://schemas.openxmlformats.org/markup-compatibility/2006" xmlns:a14="http://schemas.microsoft.com/office/drawing/2010/main">
      <mc:Choice Requires="a14">
        <xdr:graphicFrame macro="">
          <xdr:nvGraphicFramePr>
            <xdr:cNvPr id="2" name="AÑO 5">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microsoft.com/office/drawing/2010/slicer">
              <sle:slicer xmlns:sle="http://schemas.microsoft.com/office/drawing/2010/slicer" name="AÑO 5"/>
            </a:graphicData>
          </a:graphic>
        </xdr:graphicFrame>
      </mc:Choice>
      <mc:Fallback xmlns="" xmlns:r="http://schemas.openxmlformats.org/officeDocument/2006/relationship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5203034</xdr:colOff>
      <xdr:row>3</xdr:row>
      <xdr:rowOff>150020</xdr:rowOff>
    </xdr:from>
    <xdr:to>
      <xdr:col>5</xdr:col>
      <xdr:colOff>337690</xdr:colOff>
      <xdr:row>11</xdr:row>
      <xdr:rowOff>76520</xdr:rowOff>
    </xdr:to>
    <mc:AlternateContent xmlns:mc="http://schemas.openxmlformats.org/markup-compatibility/2006" xmlns:a14="http://schemas.microsoft.com/office/drawing/2010/main">
      <mc:Choice Requires="a14">
        <xdr:graphicFrame macro="">
          <xdr:nvGraphicFramePr>
            <xdr:cNvPr id="3" name="MES">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microsoft.com/office/drawing/2010/slicer">
              <sle:slicer xmlns:sle="http://schemas.microsoft.com/office/drawing/2010/slicer" name="MES"/>
            </a:graphicData>
          </a:graphic>
        </xdr:graphicFrame>
      </mc:Choice>
      <mc:Fallback xmlns="">
        <xdr:sp macro="" textlink="">
          <xdr:nvSpPr>
            <xdr:cNvPr id="0" name=""/>
            <xdr:cNvSpPr>
              <a:spLocks noTextEdit="1"/>
            </xdr:cNvSpPr>
          </xdr:nvSpPr>
          <xdr:spPr>
            <a:xfrm>
              <a:off x="6643690" y="1066801"/>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5165740</xdr:colOff>
      <xdr:row>11</xdr:row>
      <xdr:rowOff>86265</xdr:rowOff>
    </xdr:to>
    <mc:AlternateContent xmlns:mc="http://schemas.openxmlformats.org/markup-compatibility/2006" xmlns:a14="http://schemas.microsoft.com/office/drawing/2010/main">
      <mc:Choice Requires="a14">
        <xdr:graphicFrame macro="">
          <xdr:nvGraphicFramePr>
            <xdr:cNvPr id="2" name="AÑO 10">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microsoft.com/office/drawing/2010/slicer">
              <sle:slicer xmlns:sle="http://schemas.microsoft.com/office/drawing/2010/slicer" name="AÑO 10"/>
            </a:graphicData>
          </a:graphic>
        </xdr:graphicFrame>
      </mc:Choice>
      <mc:Fallback xmlns="" xmlns:r="http://schemas.openxmlformats.org/officeDocument/2006/relationship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5162551</xdr:colOff>
      <xdr:row>3</xdr:row>
      <xdr:rowOff>152399</xdr:rowOff>
    </xdr:from>
    <xdr:to>
      <xdr:col>5</xdr:col>
      <xdr:colOff>297207</xdr:colOff>
      <xdr:row>11</xdr:row>
      <xdr:rowOff>78899</xdr:rowOff>
    </xdr:to>
    <mc:AlternateContent xmlns:mc="http://schemas.openxmlformats.org/markup-compatibility/2006" xmlns:a14="http://schemas.microsoft.com/office/drawing/2010/main">
      <mc:Choice Requires="a14">
        <xdr:graphicFrame macro="">
          <xdr:nvGraphicFramePr>
            <xdr:cNvPr id="3" name="MES 8">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microsoft.com/office/drawing/2010/slicer">
              <sle:slicer xmlns:sle="http://schemas.microsoft.com/office/drawing/2010/slicer" name="MES 8"/>
            </a:graphicData>
          </a:graphic>
        </xdr:graphicFrame>
      </mc:Choice>
      <mc:Fallback xmlns="">
        <xdr:sp macro="" textlink="">
          <xdr:nvSpPr>
            <xdr:cNvPr id="0" name=""/>
            <xdr:cNvSpPr>
              <a:spLocks noTextEdit="1"/>
            </xdr:cNvSpPr>
          </xdr:nvSpPr>
          <xdr:spPr>
            <a:xfrm>
              <a:off x="6603207" y="1069180"/>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Martin Ralph" refreshedDate="45400.504095138887" createdVersion="6" refreshedVersion="6" minRefreshableVersion="3" recordCount="375">
  <cacheSource type="worksheet">
    <worksheetSource name="TDC_InfraMR"/>
  </cacheSource>
  <cacheFields count="60">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tring="0" containsBlank="1" containsNumber="1" containsInteger="1" minValue="0" maxValue="0"/>
    </cacheField>
    <cacheField name="A.01.2 -  Longitud de Líneas de Explotación No Electrificadas Vía Doble o Múltiple (km)" numFmtId="4">
      <sharedItems containsString="0" containsBlank="1" containsNumber="1" containsInteger="1" minValue="0" maxValue="0"/>
    </cacheField>
    <cacheField name="A.02.1 -  Longitud de Líneas de Explotación Electrificadas Vía Simple (km)" numFmtId="4">
      <sharedItems containsString="0" containsBlank="1" containsNumber="1" containsInteger="1" minValue="0" maxValue="0"/>
    </cacheField>
    <cacheField name="A.02.2 -  Longitud de Líneas de Explotación Electrificadas Vía Doble o Múltiple (km)" numFmtId="4">
      <sharedItems containsString="0" containsBlank="1" containsNumber="1" minValue="15.3" maxValue="15.3"/>
    </cacheField>
    <cacheField name="Total Líneas de Explotación " numFmtId="4">
      <sharedItems containsSemiMixedTypes="0" containsString="0" containsNumber="1" minValue="0" maxValue="15.3"/>
    </cacheField>
    <cacheField name="Total Líneas de Explotación (EN USO)" numFmtId="4">
      <sharedItems containsSemiMixedTypes="0" containsString="0" containsNumber="1" minValue="0" maxValue="15.3"/>
    </cacheField>
    <cacheField name="Total Líneas de Servicios entre Cabeceras (km) (Progresiva) (en uso)" numFmtId="4">
      <sharedItems containsString="0" containsBlank="1" containsNumber="1" minValue="15.3" maxValue="15.3"/>
    </cacheField>
    <cacheField name="A.03.1 -  Longitud de Vías de Explotación No Electrificadas Troncales y Ramales (vía principal) (km)" numFmtId="4">
      <sharedItems containsString="0" containsBlank="1" containsNumber="1" containsInteger="1" minValue="0" maxValue="0"/>
    </cacheField>
    <cacheField name="A.03.2 -  Longitud de Vías de Explotación No Electrificadas Auxiliares (vías de playa) (km)" numFmtId="4">
      <sharedItems containsString="0" containsBlank="1" containsNumber="1" containsInteger="1" minValue="0" maxValue="0"/>
    </cacheField>
    <cacheField name="A.04.1 -  Longitud de Vías de Explotación Electrificadas Troncales y Ramales (vía principal) (km)" numFmtId="4">
      <sharedItems containsString="0" containsBlank="1" containsNumber="1" minValue="30.6" maxValue="30.6"/>
    </cacheField>
    <cacheField name="A.04.2 -  Longitud de Vías de Explotación Electrificadas Auxiliares (vías de playa) (km)" numFmtId="4">
      <sharedItems containsString="0" containsBlank="1" containsNumber="1" minValue="1.04" maxValue="1.04"/>
    </cacheField>
    <cacheField name="Total Vías (excluido Auxiliares)" numFmtId="4">
      <sharedItems containsString="0" containsBlank="1" containsNumber="1" minValue="30.6" maxValue="30.6"/>
    </cacheField>
    <cacheField name="Total Vías (excluído Auxiliares (EN USO)" numFmtId="4">
      <sharedItems containsString="0" containsBlank="1" containsNumber="1" minValue="30.6" maxValue="30.6"/>
    </cacheField>
    <cacheField name="A.05.1 - Número de Estaciones en Explotación (cantidad)" numFmtId="0">
      <sharedItems containsString="0" containsBlank="1" containsNumber="1" containsInteger="1" minValue="11" maxValue="11"/>
    </cacheField>
    <cacheField name="A.06.1 - Número de Paradas en Explotación (cantidad)" numFmtId="0">
      <sharedItems containsString="0" containsBlank="1" containsNumber="1" containsInteger="1" minValue="0" maxValue="0"/>
    </cacheField>
    <cacheField name="A.07.1 - Número de Apeaderos en Explotación (cantidad)" numFmtId="0">
      <sharedItems containsString="0" containsBlank="1" containsNumber="1" containsInteger="1" minValue="0" maxValue="0"/>
    </cacheField>
    <cacheField name="Total Estaciones" numFmtId="0">
      <sharedItems containsString="0" containsBlank="1" containsNumber="1" containsInteger="1" minValue="11" maxValue="11"/>
    </cacheField>
    <cacheField name="Total Estaciones (EN USO)" numFmtId="0">
      <sharedItems containsSemiMixedTypes="0" containsString="0" containsNumber="1" containsInteger="1" minValue="0" maxValue="11"/>
    </cacheField>
    <cacheField name="A.08.1 - Pasos Vehiculares a Nivel Con Barreras Manuales (cantidad)" numFmtId="0">
      <sharedItems containsString="0" containsBlank="1" containsNumber="1" containsInteger="1" minValue="0" maxValue="0"/>
    </cacheField>
    <cacheField name="A.08.2 - Pasos Vehiculares a Nivel Con Barreras Automáticas (cantidad)" numFmtId="0">
      <sharedItems containsString="0" containsBlank="1" containsNumber="1" containsInteger="1" minValue="36" maxValue="36"/>
    </cacheField>
    <cacheField name="A.08.3 - Pasos Vehiculares a Nivel Con Señales Fonoluminosas (cantidad)" numFmtId="0">
      <sharedItems containsString="0" containsBlank="1" containsNumber="1" containsInteger="1" minValue="0" maxValue="0"/>
    </cacheField>
    <cacheField name="A.08.4 - Pasos Vehiculares a Nivel Con Cruz de San Andrés (cantidad)" numFmtId="0">
      <sharedItems containsString="0" containsBlank="1" containsNumber="1" containsInteger="1" minValue="0" maxValue="0"/>
    </cacheField>
    <cacheField name="A.08.5 - Pasos Vehiculares a Nivel Sin Señalización (cantidad)" numFmtId="0">
      <sharedItems containsString="0" containsBlank="1" containsNumber="1" containsInteger="1" minValue="0" maxValue="0"/>
    </cacheField>
    <cacheField name="Total Pasos Vehiculares a Nivel" numFmtId="0">
      <sharedItems containsSemiMixedTypes="0" containsString="0" containsNumber="1" containsInteger="1" minValue="0" maxValue="36"/>
    </cacheField>
    <cacheField name="A.09.1 - Pasos Vehiculares Bajo Nivel (vial + vial peatonal) (cantidad)" numFmtId="0">
      <sharedItems containsString="0" containsBlank="1" containsNumber="1" containsInteger="1" minValue="6" maxValue="6"/>
    </cacheField>
    <cacheField name="A.09.2 - Pasos Vehiculares Sobre Nivel (vial + vial peatonal) (cantidad)" numFmtId="0">
      <sharedItems containsString="0" containsBlank="1" containsNumber="1" containsInteger="1" minValue="2" maxValue="2"/>
    </cacheField>
    <cacheField name="A.09.3 - Pasos Vehiculares A Nivel (vial + vial peatonal) (cantidad)" numFmtId="0">
      <sharedItems containsSemiMixedTypes="0" containsString="0" containsNumber="1" containsInteger="1" minValue="0" maxValue="36"/>
    </cacheField>
    <cacheField name="Total Pasos Vehiculares" numFmtId="0">
      <sharedItems containsSemiMixedTypes="0" containsString="0" containsNumber="1" containsInteger="1" minValue="0" maxValue="44"/>
    </cacheField>
    <cacheField name="A.10.1 - Pasos Peatonales Bajo Nivel (cantidad)" numFmtId="0">
      <sharedItems containsString="0" containsBlank="1" containsNumber="1" containsInteger="1" minValue="0" maxValue="0"/>
    </cacheField>
    <cacheField name="A.10.2 - Pasos Peatonales Sobre Nivel (cantidad)" numFmtId="0">
      <sharedItems containsString="0" containsBlank="1" containsNumber="1" containsInteger="1" minValue="7" maxValue="9"/>
    </cacheField>
    <cacheField name="A.10.3 - Pasos Peatonales A Nivel (cantidad)" numFmtId="0">
      <sharedItems containsString="0" containsBlank="1" containsNumber="1" containsInteger="1" minValue="9" maxValue="16"/>
    </cacheField>
    <cacheField name="Total Pasos Peatonales" numFmtId="0">
      <sharedItems containsSemiMixedTypes="0" containsString="0" containsNumber="1" containsInteger="1" minValue="0" maxValue="25"/>
    </cacheField>
    <cacheField name="A.11.1 - Señalamiento Automático (km de línea)" numFmtId="166">
      <sharedItems containsString="0" containsBlank="1" containsNumber="1" minValue="15.3" maxValue="15.3"/>
    </cacheField>
    <cacheField name="A.11.2 - Señalamiento Sin Señalamiento (km de línea)" numFmtId="166">
      <sharedItems containsString="0" containsBlank="1" containsNumber="1" containsInteger="1" minValue="0" maxValue="0"/>
    </cacheField>
    <cacheField name="A.11.3 - Señalamiento Manual (km de línea)" numFmtId="166">
      <sharedItems containsString="0" containsBlank="1" containsNumber="1" containsInteger="1" minValue="0" maxValue="0"/>
    </cacheField>
    <cacheField name="Total Señalamiento" numFmtId="166">
      <sharedItems containsString="0" containsBlank="1" containsNumber="1" minValue="15.3" maxValue="15.3"/>
    </cacheField>
    <cacheField name="B.01.1 - Parque de Locomotoras Diesel Hasta 1300HP" numFmtId="0">
      <sharedItems containsString="0" containsBlank="1" containsNumber="1" containsInteger="1" minValue="0" maxValue="0"/>
    </cacheField>
    <cacheField name="B.01.2 - Parque de Locomotoras Diesel desde 1301HP Hasta 1700HP" numFmtId="0">
      <sharedItems containsString="0" containsBlank="1" containsNumber="1" containsInteger="1" minValue="0" maxValue="0"/>
    </cacheField>
    <cacheField name="B.01.2 - Parque de Locomotoras Diesel desde 1701HP" numFmtId="0">
      <sharedItems containsString="0" containsBlank="1" containsNumber="1" containsInteger="1" minValue="0" maxValue="0"/>
    </cacheField>
    <cacheField name="Total Locomotoras" numFmtId="0">
      <sharedItems containsString="0" containsBlank="1" containsNumber="1" containsInteger="1" minValue="0" maxValue="0"/>
    </cacheField>
    <cacheField name="B.02.1 - Parque de Coches Eléctricos Motrices" numFmtId="0">
      <sharedItems containsString="0" containsBlank="1" containsNumber="1" containsInteger="1" minValue="10" maxValue="18"/>
    </cacheField>
    <cacheField name="B.02.2 - Parque de Coches Eléctricos Motrices Remolcados Tipo R" numFmtId="0">
      <sharedItems containsString="0" containsBlank="1" containsNumber="1" containsInteger="1" minValue="0" maxValue="0"/>
    </cacheField>
    <cacheField name="B.02.3 - Parque de Coches Eléctricos Motrices Tipo R" numFmtId="0">
      <sharedItems containsString="0" containsBlank="1" containsNumber="1" containsInteger="1" minValue="0" maxValue="0"/>
    </cacheField>
    <cacheField name="Total Coches Eléctricos" numFmtId="0">
      <sharedItems containsSemiMixedTypes="0" containsString="0" containsNumber="1" containsInteger="1" minValue="0" maxValue="18"/>
    </cacheField>
    <cacheField name="B.03.1 - Parque de Coches Motores Motrices Remolcados" numFmtId="0">
      <sharedItems containsString="0" containsBlank="1" containsNumber="1" containsInteger="1" minValue="0" maxValue="0"/>
    </cacheField>
    <cacheField name="B.03.2 - Parque de Coches Motores Motrices Intermedios" numFmtId="0">
      <sharedItems containsString="0" containsBlank="1" containsNumber="1" containsInteger="1" minValue="0" maxValue="0"/>
    </cacheField>
    <cacheField name="B.03.3 - Parque de Coches Motores Motrices Cabina" numFmtId="0">
      <sharedItems containsString="0" containsBlank="1" containsNumber="1" containsInteger="1" minValue="0" maxValue="0"/>
    </cacheField>
    <cacheField name="Total coches Motores" numFmtId="0">
      <sharedItems containsSemiMixedTypes="0" containsString="0" containsNumber="1" containsInteger="1" minValue="0" maxValue="0"/>
    </cacheField>
    <cacheField name="B.04.1 - Parque de Coches Remolcados Clase Unica" numFmtId="0">
      <sharedItems containsString="0" containsBlank="1" containsNumber="1" containsInteger="1" minValue="0" maxValue="0"/>
    </cacheField>
    <cacheField name="B.04.2 - Parque de Coches Remolcados Clase Unica Furgón" numFmtId="0">
      <sharedItems containsString="0" containsBlank="1" containsNumber="1" containsInteger="1" minValue="0" maxValue="0"/>
    </cacheField>
    <cacheField name="B.04.3 - Parque de Coches Remolcados Clase Unica Cabina" numFmtId="0">
      <sharedItems containsString="0" containsBlank="1" containsNumber="1" containsInteger="1" minValue="0" maxValue="0"/>
    </cacheField>
    <cacheField name="B.04.5 - Parque de Coches Remolcados para Servicios Especiales (Cartoneros)" numFmtId="0">
      <sharedItems containsString="0" containsBlank="1" containsNumber="1" containsInteger="1" minValue="0" maxValue="0"/>
    </cacheField>
    <cacheField name="Total Coches Remolcados" numFmtId="0">
      <sharedItems containsSemiMixedTypes="0" containsString="0" containsNumber="1" containsInteger="1" minValue="0" maxValue="0"/>
    </cacheField>
    <cacheField name="B.04.4 - Parque de Coches Remolcados de Larga Distancia (Turista+Pullman)" numFmtId="0">
      <sharedItems containsString="0" containsBlank="1" containsNumber="1" containsInteger="1" minValue="0" maxValue="0"/>
    </cacheField>
    <cacheField name="B.05.1 - Parque de Locotractores" numFmtId="0">
      <sharedItems containsString="0" containsBlank="1" containsNumber="1" containsInteger="1" minValue="0" maxValue="2"/>
    </cacheField>
    <cacheField name="B.06.1 - Parque de Vagones de Servicios Internos" numFmtId="0">
      <sharedItems containsString="0" containsBlank="1" containsNumber="1" containsInteger="1" minValue="0" maxValue="0"/>
    </cacheField>
    <cacheField name="Trocha (mm)" numFmtId="3">
      <sharedItems containsString="0" containsBlank="1" containsNumber="1" containsInteger="1" minValue="1435" maxValue="1435"/>
    </cacheField>
    <cacheField name="Observaciones" numFmtId="0">
      <sharedItems containsNonDate="0" containsString="0" containsBlank="1"/>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r:id="rId1" refreshedBy="Martin Ralph" refreshedDate="45400.504147106483" createdVersion="6" refreshedVersion="6" minRefreshableVersion="3" recordCount="375">
  <cacheSource type="worksheet">
    <worksheetSource name="BS_InfraMR"/>
  </cacheSource>
  <cacheFields count="60">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minValue="18.643000000000001" maxValue="58.838000000000001"/>
    </cacheField>
    <cacheField name="A.01.2 -  Longitud de Líneas de Explotación No Electrificadas Vía Doble o Múltiple (km)" numFmtId="4">
      <sharedItems containsSemiMixedTypes="0" containsString="0" containsNumber="1" minValue="44.954000000000001" maxValue="47.968000000000004"/>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containsInteger="1" minValue="0" maxValue="0"/>
    </cacheField>
    <cacheField name="Total Líneas de Explotación " numFmtId="4">
      <sharedItems containsSemiMixedTypes="0" containsString="0" containsNumber="1" minValue="66.611000000000004" maxValue="103.792"/>
    </cacheField>
    <cacheField name="Total Líneas de Explotación (EN USO)" numFmtId="4">
      <sharedItems containsSemiMixedTypes="0" containsString="0" containsNumber="1" minValue="51.102000000000011" maxValue="90.62700000000001"/>
    </cacheField>
    <cacheField name="Total Líneas de Servicios entre Cabeceras (km) (Progresiva) (en uso)" numFmtId="4">
      <sharedItems containsSemiMixedTypes="0" containsString="0" containsNumber="1" minValue="62.399000000000001" maxValue="103.99600000000001"/>
    </cacheField>
    <cacheField name="A.03.1 -  Longitud de Vías de Explotación No Electrificadas Troncales y Ramales (vía principal) (km)" numFmtId="4">
      <sharedItems containsSemiMixedTypes="0" containsString="0" containsNumber="1" minValue="114.57899999999999" maxValue="148.74100000000001"/>
    </cacheField>
    <cacheField name="A.03.2 -  Longitud de Vías de Explotación No Electrificadas Auxiliares (vías de playa) (km)" numFmtId="4">
      <sharedItems containsSemiMixedTypes="0" containsString="0" containsNumber="1" containsInteger="1" minValue="0" maxValue="0"/>
    </cacheField>
    <cacheField name="A.04.1 -  Longitud de Vías de Explotación Electrificadas Troncales y Ramales (vía principal) (km)" numFmtId="4">
      <sharedItems containsSemiMixedTypes="0" containsString="0" containsNumber="1" containsInteger="1" minValue="0" maxValue="0"/>
    </cacheField>
    <cacheField name="A.04.2 -  Longitud de Vías de Explotación Electrificadas Auxiliares (vías de playa) (km)" numFmtId="4">
      <sharedItems containsSemiMixedTypes="0" containsString="0" containsNumber="1" containsInteger="1" minValue="0" maxValue="0"/>
    </cacheField>
    <cacheField name="Total Vías (excluido Auxiliares)" numFmtId="4">
      <sharedItems containsSemiMixedTypes="0" containsString="0" containsNumber="1" minValue="114.57899999999999" maxValue="148.74100000000001"/>
    </cacheField>
    <cacheField name="Total Vías (excluído Auxiliares (EN USO)" numFmtId="4">
      <sharedItems containsSemiMixedTypes="0" containsString="0" containsNumber="1" minValue="97.114999999999995" maxValue="126.187"/>
    </cacheField>
    <cacheField name="A.05.1 - Número de Estaciones en Explotación (cantidad)" numFmtId="0">
      <sharedItems containsSemiMixedTypes="0" containsString="0" containsNumber="1" containsInteger="1" minValue="23" maxValue="27"/>
    </cacheField>
    <cacheField name="A.06.1 - Número de Paradas en Explotación (cantidad)" numFmtId="0">
      <sharedItems containsSemiMixedTypes="0" containsString="0" containsNumber="1" containsInteger="1" minValue="6" maxValue="7"/>
    </cacheField>
    <cacheField name="A.07.1 - Número de Apeaderos en Explotación (cantidad)" numFmtId="0">
      <sharedItems containsSemiMixedTypes="0" containsString="0" containsNumber="1" containsInteger="1" minValue="0" maxValue="1"/>
    </cacheField>
    <cacheField name="Total Estaciones" numFmtId="0">
      <sharedItems containsSemiMixedTypes="0" containsString="0" containsNumber="1" containsInteger="1" minValue="30" maxValue="34"/>
    </cacheField>
    <cacheField name="Total Estaciones (EN USO)" numFmtId="0">
      <sharedItems containsSemiMixedTypes="0" containsString="0" containsNumber="1" containsInteger="1" minValue="23" maxValue="30"/>
    </cacheField>
    <cacheField name="A.08.1 - Pasos Vehiculares a Nivel Con Barreras Manuales (cantidad)" numFmtId="0">
      <sharedItems containsSemiMixedTypes="0" containsString="0" containsNumber="1" containsInteger="1" minValue="18" maxValue="26"/>
    </cacheField>
    <cacheField name="A.08.2 - Pasos Vehiculares a Nivel Con Barreras Automáticas (cantidad)" numFmtId="0">
      <sharedItems containsSemiMixedTypes="0" containsString="0" containsNumber="1" containsInteger="1" minValue="25" maxValue="32"/>
    </cacheField>
    <cacheField name="A.08.3 - Pasos Vehiculares a Nivel Con Señales Fonoluminosas (cantidad)" numFmtId="0">
      <sharedItems containsSemiMixedTypes="0" containsString="0" containsNumber="1" containsInteger="1" minValue="0" maxValue="2"/>
    </cacheField>
    <cacheField name="A.08.4 - Pasos Vehiculares a Nivel Con Cruz de San Andrés (cantidad)" numFmtId="0">
      <sharedItems containsSemiMixedTypes="0" containsString="0" containsNumber="1" containsInteger="1" minValue="23" maxValue="60"/>
    </cacheField>
    <cacheField name="A.08.5 - Pasos Vehiculares a Nivel Sin Señalización (cantidad)" numFmtId="0">
      <sharedItems containsSemiMixedTypes="0" containsString="0" containsNumber="1" containsInteger="1" minValue="0" maxValue="11"/>
    </cacheField>
    <cacheField name="Total Pasos Vehiculares a Nivel" numFmtId="0">
      <sharedItems containsSemiMixedTypes="0" containsString="0" containsNumber="1" containsInteger="1" minValue="74" maxValue="127"/>
    </cacheField>
    <cacheField name="A.09.1 - Pasos Vehiculares Bajo Nivel (vial + vial peatonal) (cantidad)" numFmtId="0">
      <sharedItems containsSemiMixedTypes="0" containsString="0" containsNumber="1" containsInteger="1" minValue="13" maxValue="21"/>
    </cacheField>
    <cacheField name="A.09.2 - Pasos Vehiculares Sobre Nivel (vial + vial peatonal) (cantidad)" numFmtId="0">
      <sharedItems containsSemiMixedTypes="0" containsString="0" containsNumber="1" containsInteger="1" minValue="13" maxValue="18"/>
    </cacheField>
    <cacheField name="A.09.3 - Pasos Vehiculares A Nivel (vial + vial peatonal) (cantidad)" numFmtId="0">
      <sharedItems containsSemiMixedTypes="0" containsString="0" containsNumber="1" containsInteger="1" minValue="74" maxValue="127"/>
    </cacheField>
    <cacheField name="Total Pasos Vehiculares" numFmtId="0">
      <sharedItems containsSemiMixedTypes="0" containsString="0" containsNumber="1" containsInteger="1" minValue="101" maxValue="166"/>
    </cacheField>
    <cacheField name="A.10.1 - Pasos Peatonales Bajo Nivel (cantidad)" numFmtId="0">
      <sharedItems containsSemiMixedTypes="0" containsString="0" containsNumber="1" containsInteger="1" minValue="0" maxValue="3"/>
    </cacheField>
    <cacheField name="A.10.2 - Pasos Peatonales Sobre Nivel (cantidad)" numFmtId="0">
      <sharedItems containsSemiMixedTypes="0" containsString="0" containsNumber="1" containsInteger="1" minValue="8" maxValue="15"/>
    </cacheField>
    <cacheField name="A.10.3 - Pasos Peatonales A Nivel (cantidad)" numFmtId="0">
      <sharedItems containsSemiMixedTypes="0" containsString="0" containsNumber="1" containsInteger="1" minValue="11" maxValue="55"/>
    </cacheField>
    <cacheField name="Total Pasos Peatonales" numFmtId="0">
      <sharedItems containsSemiMixedTypes="0" containsString="0" containsNumber="1" containsInteger="1" minValue="20" maxValue="71"/>
    </cacheField>
    <cacheField name="A.11.1 - Señalamiento Automático (km de línea)" numFmtId="4">
      <sharedItems containsSemiMixedTypes="0" containsString="0" containsNumber="1" minValue="13.85" maxValue="16.120999999999999"/>
    </cacheField>
    <cacheField name="A.11.2 - Señalamiento Sin Señalamiento (km de línea)" numFmtId="4">
      <sharedItems containsSemiMixedTypes="0" containsString="0" containsNumber="1" minValue="0" maxValue="29.056000000000001"/>
    </cacheField>
    <cacheField name="A.11.3 - Señalamiento Manual (km de línea)" numFmtId="4">
      <sharedItems containsSemiMixedTypes="0" containsString="0" containsNumber="1" minValue="49.497999999999998" maxValue="50.177"/>
    </cacheField>
    <cacheField name="Total Señalamiento" numFmtId="4">
      <sharedItems containsSemiMixedTypes="0" containsString="0" containsNumber="1" minValue="66.298000000000002" maxValue="92.403999999999996"/>
    </cacheField>
    <cacheField name="B.01.1 - Parque de Locomotoras Diesel Hasta 1300HP" numFmtId="0">
      <sharedItems containsSemiMixedTypes="0" containsString="0" containsNumber="1" containsInteger="1" minValue="1" maxValue="3"/>
    </cacheField>
    <cacheField name="B.01.2 - Parque de Locomotoras Diesel desde 1301HP Hasta 1700HP" numFmtId="0">
      <sharedItems containsSemiMixedTypes="0" containsString="0" containsNumber="1" containsInteger="1" minValue="0" maxValue="11"/>
    </cacheField>
    <cacheField name="B.01.2 - Parque de Locomotoras Diesel desde 1701HP" numFmtId="0">
      <sharedItems containsSemiMixedTypes="0" containsString="0" containsNumber="1" containsInteger="1" minValue="0" maxValue="13"/>
    </cacheField>
    <cacheField name="Total Locomotoras" numFmtId="0">
      <sharedItems containsSemiMixedTypes="0" containsString="0" containsNumber="1" containsInteger="1" minValue="12" maxValue="15"/>
    </cacheField>
    <cacheField name="B.02.1 - Parque de Coches Eléctricos Motrices" numFmtId="0">
      <sharedItems containsSemiMixedTypes="0" containsString="0" containsNumber="1" containsInteger="1" minValue="0" maxValue="0"/>
    </cacheField>
    <cacheField name="B.02.2 - Parque de Coches Eléctricos Motrices Remolcados Tipo R" numFmtId="0">
      <sharedItems containsSemiMixedTypes="0" containsString="0" containsNumber="1" containsInteger="1" minValue="0" maxValue="0"/>
    </cacheField>
    <cacheField name="B.02.3 - Parque de Coches Eléctricos Motrices Tipo R" numFmtId="0">
      <sharedItems containsSemiMixedTypes="0" containsString="0" containsNumber="1" containsInteger="1" minValue="0" maxValue="0"/>
    </cacheField>
    <cacheField name="Total Coches Eléctricos" numFmtId="0">
      <sharedItems containsSemiMixedTypes="0" containsString="0" containsNumber="1" containsInteger="1" minValue="0" maxValue="0"/>
    </cacheField>
    <cacheField name="B.03.1 - Parque de Coches Motores Motrices Remolcados" numFmtId="0">
      <sharedItems containsSemiMixedTypes="0" containsString="0" containsNumber="1" containsInteger="1" minValue="0" maxValue="33"/>
    </cacheField>
    <cacheField name="B.03.2 - Parque de Coches Motores Motrices Intermedios" numFmtId="0">
      <sharedItems containsSemiMixedTypes="0" containsString="0" containsNumber="1" containsInteger="1" minValue="0" maxValue="27"/>
    </cacheField>
    <cacheField name="B.03.3 - Parque de Coches Motores Motrices Cabina" numFmtId="0">
      <sharedItems containsSemiMixedTypes="0" containsString="0" containsNumber="1" containsInteger="1" minValue="0" maxValue="54"/>
    </cacheField>
    <cacheField name="Total coches Motores" numFmtId="0">
      <sharedItems containsSemiMixedTypes="0" containsString="0" containsNumber="1" containsInteger="1" minValue="0" maxValue="90"/>
    </cacheField>
    <cacheField name="B.04.1 - Parque de Coches Remolcados Clase Unica" numFmtId="0">
      <sharedItems containsSemiMixedTypes="0" containsString="0" containsNumber="1" containsInteger="1" minValue="0" maxValue="57"/>
    </cacheField>
    <cacheField name="B.04.2 - Parque de Coches Remolcados Clase Unica Furgón" numFmtId="0">
      <sharedItems containsSemiMixedTypes="0" containsString="0" containsNumber="1" containsInteger="1" minValue="13" maxValue="82"/>
    </cacheField>
    <cacheField name="B.04.3 - Parque de Coches Remolcados Clase Unica Cabina" numFmtId="0">
      <sharedItems containsSemiMixedTypes="0" containsString="0" containsNumber="1" containsInteger="1" minValue="0" maxValue="0"/>
    </cacheField>
    <cacheField name="B.04.5 - Parque de Coches Remolcados para Servicios Especiales (Cartoneros)" numFmtId="0">
      <sharedItems containsSemiMixedTypes="0" containsString="0" containsNumber="1" containsInteger="1" minValue="0" maxValue="6"/>
    </cacheField>
    <cacheField name="Total Coches Remolcados" numFmtId="0">
      <sharedItems containsSemiMixedTypes="0" containsString="0" containsNumber="1" containsInteger="1" minValue="56" maxValue="82"/>
    </cacheField>
    <cacheField name="B.04.4 - Parque de Coches Remolcados de Larga Distancia (Turista+Pullman)" numFmtId="0">
      <sharedItems containsSemiMixedTypes="0" containsString="0" containsNumber="1" containsInteger="1" minValue="0" maxValue="26"/>
    </cacheField>
    <cacheField name="B.05.1 - Parque de Locotractores" numFmtId="0">
      <sharedItems containsSemiMixedTypes="0" containsString="0" containsNumber="1" containsInteger="1" minValue="0" maxValue="1"/>
    </cacheField>
    <cacheField name="B.06.1 - Parque de Vagones de Servicios Internos" numFmtId="0">
      <sharedItems containsSemiMixedTypes="0" containsString="0" containsNumber="1" containsInteger="1" minValue="27" maxValue="47"/>
    </cacheField>
    <cacheField name="Trocha (mm)" numFmtId="3">
      <sharedItems containsSemiMixedTypes="0" containsString="0" containsNumber="1" containsInteger="1" minValue="1000" maxValue="1000"/>
    </cacheField>
    <cacheField name="Observaciones" numFmtId="0">
      <sharedItems containsBlank="1"/>
    </cacheField>
  </cacheFields>
  <extLst>
    <ext xmlns:x14="http://schemas.microsoft.com/office/spreadsheetml/2009/9/main" uri="{725AE2AE-9491-48be-B2B4-4EB974FC3084}">
      <x14:pivotCacheDefinition pivotCacheId="9"/>
    </ext>
  </extLst>
</pivotCacheDefinition>
</file>

<file path=xl/pivotCache/pivotCacheDefinition3.xml><?xml version="1.0" encoding="utf-8"?>
<pivotCacheDefinition xmlns="http://schemas.openxmlformats.org/spreadsheetml/2006/main" xmlns:r="http://schemas.openxmlformats.org/officeDocument/2006/relationships" r:id="rId1" refreshedBy="Martin Ralph" refreshedDate="45400.504227199075" createdVersion="5" refreshedVersion="6" minRefreshableVersion="3" recordCount="375">
  <cacheSource type="worksheet">
    <worksheetSource name="BN_InfraMR"/>
  </cacheSource>
  <cacheFields count="60">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minValue="2.0699999999999998" maxValue="2.0699999999999998"/>
    </cacheField>
    <cacheField name="A.01.2 -  Longitud de Líneas de Explotación No Electrificadas Vía Doble o Múltiple (km)" numFmtId="4">
      <sharedItems containsSemiMixedTypes="0" containsString="0" containsNumber="1" minValue="52.25" maxValue="52.25"/>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containsInteger="1" minValue="0" maxValue="0"/>
    </cacheField>
    <cacheField name="Total Líneas de Explotación " numFmtId="4">
      <sharedItems containsSemiMixedTypes="0" containsString="0" containsNumber="1" minValue="54.32" maxValue="54.32"/>
    </cacheField>
    <cacheField name="Total Líneas de Explotación (EN USO)" numFmtId="4">
      <sharedItems containsSemiMixedTypes="0" containsString="0" containsNumber="1" minValue="54.32" maxValue="54.32"/>
    </cacheField>
    <cacheField name="Total Líneas de Servicios entre Cabeceras (km) (Progresiva) (en uso)" numFmtId="4">
      <sharedItems containsSemiMixedTypes="0" containsString="0" containsNumber="1" minValue="51.944000000000003" maxValue="51.944000000000003"/>
    </cacheField>
    <cacheField name="A.03.1 -  Longitud de Vías de Explotación No Electrificadas Troncales y Ramales (vía principal) (km)" numFmtId="4">
      <sharedItems containsSemiMixedTypes="0" containsString="0" containsNumber="1" minValue="106.57" maxValue="106.57"/>
    </cacheField>
    <cacheField name="A.03.2 -  Longitud de Vías de Explotación No Electrificadas Auxiliares (vías de playa) (km)" numFmtId="4">
      <sharedItems containsSemiMixedTypes="0" containsString="0" containsNumber="1" minValue="26.26" maxValue="26.26"/>
    </cacheField>
    <cacheField name="A.04.1 -  Longitud de Vías de Explotación Electrificadas Troncales y Ramales (vía principal) (km)" numFmtId="4">
      <sharedItems containsSemiMixedTypes="0" containsString="0" containsNumber="1" containsInteger="1" minValue="0" maxValue="0"/>
    </cacheField>
    <cacheField name="A.04.2 -  Longitud de Vías de Explotación Electrificadas Auxiliares (vías de playa) (km)" numFmtId="4">
      <sharedItems containsSemiMixedTypes="0" containsString="0" containsNumber="1" containsInteger="1" minValue="0" maxValue="0"/>
    </cacheField>
    <cacheField name="Total Vías (excluido Auxiliares)" numFmtId="4">
      <sharedItems containsSemiMixedTypes="0" containsString="0" containsNumber="1" minValue="106.57" maxValue="106.57"/>
    </cacheField>
    <cacheField name="Total Vías (excluído Auxiliares (EN USO)" numFmtId="4">
      <sharedItems containsSemiMixedTypes="0" containsString="0" containsNumber="1" minValue="106.57" maxValue="106.57"/>
    </cacheField>
    <cacheField name="A.05.1 - Número de Estaciones en Explotación (cantidad)" numFmtId="0">
      <sharedItems containsSemiMixedTypes="0" containsString="0" containsNumber="1" containsInteger="1" minValue="15" maxValue="17"/>
    </cacheField>
    <cacheField name="A.06.1 - Número de Paradas en Explotación (cantidad)" numFmtId="0">
      <sharedItems containsSemiMixedTypes="0" containsString="0" containsNumber="1" containsInteger="1" minValue="6" maxValue="7"/>
    </cacheField>
    <cacheField name="A.07.1 - Número de Apeaderos en Explotación (cantidad)" numFmtId="0">
      <sharedItems containsSemiMixedTypes="0" containsString="0" containsNumber="1" containsInteger="1" minValue="0" maxValue="0"/>
    </cacheField>
    <cacheField name="Total Estaciones" numFmtId="0">
      <sharedItems containsSemiMixedTypes="0" containsString="0" containsNumber="1" containsInteger="1" minValue="22" maxValue="23"/>
    </cacheField>
    <cacheField name="Total Estaciones (EN USO)" numFmtId="0">
      <sharedItems containsSemiMixedTypes="0" containsString="0" containsNumber="1" containsInteger="1" minValue="22" maxValue="23"/>
    </cacheField>
    <cacheField name="A.08.1 - Pasos Vehiculares a Nivel Con Barreras Manuales (cantidad)" numFmtId="0">
      <sharedItems containsSemiMixedTypes="0" containsString="0" containsNumber="1" containsInteger="1" minValue="0" maxValue="2"/>
    </cacheField>
    <cacheField name="A.08.2 - Pasos Vehiculares a Nivel Con Barreras Automáticas (cantidad)" numFmtId="0">
      <sharedItems containsSemiMixedTypes="0" containsString="0" containsNumber="1" containsInteger="1" minValue="36" maxValue="44"/>
    </cacheField>
    <cacheField name="A.08.3 - Pasos Vehiculares a Nivel Con Señales Fonoluminosas (cantidad)" numFmtId="0">
      <sharedItems containsSemiMixedTypes="0" containsString="0" containsNumber="1" containsInteger="1" minValue="0" maxValue="4"/>
    </cacheField>
    <cacheField name="A.08.4 - Pasos Vehiculares a Nivel Con Cruz de San Andrés (cantidad)" numFmtId="0">
      <sharedItems containsSemiMixedTypes="0" containsString="0" containsNumber="1" containsInteger="1" minValue="3" maxValue="9"/>
    </cacheField>
    <cacheField name="A.08.5 - Pasos Vehiculares a Nivel Sin Señalización (cantidad)" numFmtId="0">
      <sharedItems containsSemiMixedTypes="0" containsString="0" containsNumber="1" containsInteger="1" minValue="0" maxValue="0"/>
    </cacheField>
    <cacheField name="Total Pasos Vehiculares a Nivel" numFmtId="0">
      <sharedItems containsSemiMixedTypes="0" containsString="0" containsNumber="1" containsInteger="1" minValue="43" maxValue="48"/>
    </cacheField>
    <cacheField name="A.09.1 - Pasos Vehiculares Bajo Nivel (vial + vial peatonal) (cantidad)" numFmtId="0">
      <sharedItems containsSemiMixedTypes="0" containsString="0" containsNumber="1" containsInteger="1" minValue="7" maxValue="25"/>
    </cacheField>
    <cacheField name="A.09.2 - Pasos Vehiculares Sobre Nivel (vial + vial peatonal) (cantidad)" numFmtId="0">
      <sharedItems containsSemiMixedTypes="0" containsString="0" containsNumber="1" containsInteger="1" minValue="5" maxValue="10"/>
    </cacheField>
    <cacheField name="A.09.3 - Pasos Vehiculares A Nivel (vial + vial peatonal) (cantidad)" numFmtId="0">
      <sharedItems containsSemiMixedTypes="0" containsString="0" containsNumber="1" containsInteger="1" minValue="43" maxValue="48"/>
    </cacheField>
    <cacheField name="Total Pasos Vehiculares" numFmtId="0">
      <sharedItems containsSemiMixedTypes="0" containsString="0" containsNumber="1" containsInteger="1" minValue="59" maxValue="77"/>
    </cacheField>
    <cacheField name="A.10.1 - Pasos Peatonales Bajo Nivel (cantidad)" numFmtId="0">
      <sharedItems containsSemiMixedTypes="0" containsString="0" containsNumber="1" containsInteger="1" minValue="1" maxValue="1"/>
    </cacheField>
    <cacheField name="A.10.2 - Pasos Peatonales Sobre Nivel (cantidad)" numFmtId="0">
      <sharedItems containsSemiMixedTypes="0" containsString="0" containsNumber="1" containsInteger="1" minValue="4" maxValue="10"/>
    </cacheField>
    <cacheField name="A.10.3 - Pasos Peatonales A Nivel (cantidad)" numFmtId="0">
      <sharedItems containsSemiMixedTypes="0" containsString="0" containsNumber="1" containsInteger="1" minValue="26" maxValue="56"/>
    </cacheField>
    <cacheField name="Total Pasos Peatonales" numFmtId="0">
      <sharedItems containsSemiMixedTypes="0" containsString="0" containsNumber="1" containsInteger="1" minValue="31" maxValue="66"/>
    </cacheField>
    <cacheField name="A.11.1 - Señalamiento Automático (km de línea)" numFmtId="4">
      <sharedItems containsSemiMixedTypes="0" containsString="0" containsNumber="1" minValue="45.287999999999997" maxValue="52.984999999999999"/>
    </cacheField>
    <cacheField name="A.11.2 - Señalamiento Sin Señalamiento (km de línea)" numFmtId="4">
      <sharedItems containsSemiMixedTypes="0" containsString="0" containsNumber="1" minValue="1.335" maxValue="9.032"/>
    </cacheField>
    <cacheField name="A.11.3 - Señalamiento Manual (km de línea)" numFmtId="4">
      <sharedItems containsSemiMixedTypes="0" containsString="0" containsNumber="1" containsInteger="1" minValue="0" maxValue="0"/>
    </cacheField>
    <cacheField name="Total Señalamiento" numFmtId="4">
      <sharedItems containsSemiMixedTypes="0" containsString="0" containsNumber="1" minValue="54.319999999999993" maxValue="54.32"/>
    </cacheField>
    <cacheField name="B.01.1 - Parque de Locomotoras Diesel Hasta 1300HP" numFmtId="0">
      <sharedItems containsSemiMixedTypes="0" containsString="0" containsNumber="1" containsInteger="1" minValue="0" maxValue="3"/>
    </cacheField>
    <cacheField name="B.01.2 - Parque de Locomotoras Diesel desde 1301HP Hasta 1700HP" numFmtId="0">
      <sharedItems containsSemiMixedTypes="0" containsString="0" containsNumber="1" containsInteger="1" minValue="20" maxValue="25"/>
    </cacheField>
    <cacheField name="B.01.2 - Parque de Locomotoras Diesel desde 1701HP" numFmtId="0">
      <sharedItems containsSemiMixedTypes="0" containsString="0" containsNumber="1" containsInteger="1" minValue="0" maxValue="0"/>
    </cacheField>
    <cacheField name="Total Locomotoras" numFmtId="0">
      <sharedItems containsSemiMixedTypes="0" containsString="0" containsNumber="1" containsInteger="1" minValue="20" maxValue="28"/>
    </cacheField>
    <cacheField name="B.02.1 - Parque de Coches Eléctricos Motrices" numFmtId="0">
      <sharedItems containsSemiMixedTypes="0" containsString="0" containsNumber="1" containsInteger="1" minValue="0" maxValue="0"/>
    </cacheField>
    <cacheField name="B.02.2 - Parque de Coches Eléctricos Motrices Remolcados Tipo R" numFmtId="0">
      <sharedItems containsSemiMixedTypes="0" containsString="0" containsNumber="1" containsInteger="1" minValue="0" maxValue="0"/>
    </cacheField>
    <cacheField name="B.02.3 - Parque de Coches Eléctricos Motrices Tipo R" numFmtId="0">
      <sharedItems containsSemiMixedTypes="0" containsString="0" containsNumber="1" containsInteger="1" minValue="0" maxValue="0"/>
    </cacheField>
    <cacheField name="Total Coches Eléctricos" numFmtId="0">
      <sharedItems containsSemiMixedTypes="0" containsString="0" containsNumber="1" containsInteger="1" minValue="0" maxValue="0"/>
    </cacheField>
    <cacheField name="B.03.1 - Parque de Coches Motores Motrices Remolcados" numFmtId="0">
      <sharedItems containsSemiMixedTypes="0" containsString="0" containsNumber="1" containsInteger="1" minValue="0" maxValue="12"/>
    </cacheField>
    <cacheField name="B.03.2 - Parque de Coches Motores Motrices Intermedios" numFmtId="0">
      <sharedItems containsSemiMixedTypes="0" containsString="0" containsNumber="1" containsInteger="1" minValue="0" maxValue="0"/>
    </cacheField>
    <cacheField name="B.03.3 - Parque de Coches Motores Motrices Cabina" numFmtId="0">
      <sharedItems containsSemiMixedTypes="0" containsString="0" containsNumber="1" containsInteger="1" minValue="0" maxValue="0"/>
    </cacheField>
    <cacheField name="Total coches Motores" numFmtId="0">
      <sharedItems containsSemiMixedTypes="0" containsString="0" containsNumber="1" containsInteger="1" minValue="0" maxValue="12"/>
    </cacheField>
    <cacheField name="B.04.1 - Parque de Coches Remolcados Clase Unica" numFmtId="0">
      <sharedItems containsSemiMixedTypes="0" containsString="0" containsNumber="1" containsInteger="1" minValue="60" maxValue="73"/>
    </cacheField>
    <cacheField name="B.04.2 - Parque de Coches Remolcados Clase Unica Furgón" numFmtId="0">
      <sharedItems containsSemiMixedTypes="0" containsString="0" containsNumber="1" containsInteger="1" minValue="42" maxValue="50"/>
    </cacheField>
    <cacheField name="B.04.3 - Parque de Coches Remolcados Clase Unica Cabina" numFmtId="0">
      <sharedItems containsSemiMixedTypes="0" containsString="0" containsNumber="1" containsInteger="1" minValue="0" maxValue="0"/>
    </cacheField>
    <cacheField name="B.04.5 - Parque de Coches Remolcados para Servicios Especiales (Cartoneros)" numFmtId="0">
      <sharedItems containsSemiMixedTypes="0" containsString="0" containsNumber="1" containsInteger="1" minValue="0" maxValue="0"/>
    </cacheField>
    <cacheField name="Total Coches Remolcados" numFmtId="0">
      <sharedItems containsSemiMixedTypes="0" containsString="0" containsNumber="1" containsInteger="1" minValue="102" maxValue="120"/>
    </cacheField>
    <cacheField name="B.04.4 - Parque de Coches Remolcados de Larga Distancia (Turista+Pullman)" numFmtId="0">
      <sharedItems containsSemiMixedTypes="0" containsString="0" containsNumber="1" containsInteger="1" minValue="0" maxValue="14"/>
    </cacheField>
    <cacheField name="B.05.1 - Parque de Locotractores" numFmtId="0">
      <sharedItems containsSemiMixedTypes="0" containsString="0" containsNumber="1" containsInteger="1" minValue="1" maxValue="2"/>
    </cacheField>
    <cacheField name="B.06.1 - Parque de Vagones de Servicios Internos" numFmtId="0">
      <sharedItems containsSemiMixedTypes="0" containsString="0" containsNumber="1" containsInteger="1" minValue="36" maxValue="38"/>
    </cacheField>
    <cacheField name="Trocha (mm)" numFmtId="3">
      <sharedItems containsSemiMixedTypes="0" containsString="0" containsNumber="1" containsInteger="1" minValue="1000" maxValue="1000"/>
    </cacheField>
    <cacheField name="Observaciones" numFmtId="0">
      <sharedItems containsBlank="1" longText="1"/>
    </cacheField>
  </cacheFields>
  <extLst>
    <ext xmlns:x14="http://schemas.microsoft.com/office/spreadsheetml/2009/9/main" uri="{725AE2AE-9491-48be-B2B4-4EB974FC3084}">
      <x14:pivotCacheDefinition pivotCacheId="2"/>
    </ext>
  </extLst>
</pivotCacheDefinition>
</file>

<file path=xl/pivotCache/pivotCacheDefinition4.xml><?xml version="1.0" encoding="utf-8"?>
<pivotCacheDefinition xmlns="http://schemas.openxmlformats.org/spreadsheetml/2006/main" xmlns:r="http://schemas.openxmlformats.org/officeDocument/2006/relationships" r:id="rId1" refreshedBy="Martin Ralph" refreshedDate="45400.504351388889" createdVersion="6" refreshedVersion="6" minRefreshableVersion="3" recordCount="375">
  <cacheSource type="worksheet">
    <worksheetSource name="SMar_InfraMR"/>
  </cacheSource>
  <cacheFields count="60">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containsInteger="1" minValue="0" maxValue="0"/>
    </cacheField>
    <cacheField name="A.01.2 -  Longitud de Líneas de Explotación No Electrificadas Vía Doble o Múltiple (km)" numFmtId="4">
      <sharedItems containsSemiMixedTypes="0" containsString="0" containsNumber="1" minValue="55.44" maxValue="72.3"/>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containsInteger="1" minValue="0" maxValue="0"/>
    </cacheField>
    <cacheField name="Total Líneas de Explotación " numFmtId="4">
      <sharedItems containsSemiMixedTypes="0" containsString="0" containsNumber="1" minValue="55.44" maxValue="72.3"/>
    </cacheField>
    <cacheField name="Total Líneas de Explotación (EN USO)" numFmtId="4">
      <sharedItems containsSemiMixedTypes="0" containsString="0" containsNumber="1" minValue="55.44" maxValue="72.3"/>
    </cacheField>
    <cacheField name="Total Líneas de Servicios entre Cabeceras (km) (Progresiva) (en uso)" numFmtId="4">
      <sharedItems containsSemiMixedTypes="0" containsString="0" containsNumber="1" minValue="55.44" maxValue="72.3"/>
    </cacheField>
    <cacheField name="A.03.1 -  Longitud de Vías de Explotación No Electrificadas Troncales y Ramales (vía principal) (km)" numFmtId="4">
      <sharedItems containsSemiMixedTypes="0" containsString="0" containsNumber="1" minValue="135.47999999999999" maxValue="152.33991"/>
    </cacheField>
    <cacheField name="A.03.2 -  Longitud de Vías de Explotación No Electrificadas Auxiliares (vías de playa) (km)" numFmtId="4">
      <sharedItems containsSemiMixedTypes="0" containsString="0" containsNumber="1" containsInteger="1" minValue="0" maxValue="0"/>
    </cacheField>
    <cacheField name="A.04.1 -  Longitud de Vías de Explotación Electrificadas Troncales y Ramales (vía principal) (km)" numFmtId="4">
      <sharedItems containsSemiMixedTypes="0" containsString="0" containsNumber="1" containsInteger="1" minValue="0" maxValue="0"/>
    </cacheField>
    <cacheField name="A.04.2 -  Longitud de Vías de Explotación Electrificadas Auxiliares (vías de playa) (km)" numFmtId="4">
      <sharedItems containsSemiMixedTypes="0" containsString="0" containsNumber="1" containsInteger="1" minValue="0" maxValue="0"/>
    </cacheField>
    <cacheField name="Total Vías (excluido Auxiliares)" numFmtId="4">
      <sharedItems containsSemiMixedTypes="0" containsString="0" containsNumber="1" minValue="135.47999999999999" maxValue="152.33991"/>
    </cacheField>
    <cacheField name="Total Vías (excluído Auxiliares (EN USO)" numFmtId="4">
      <sharedItems containsSemiMixedTypes="0" containsString="0" containsNumber="1" minValue="125.789" maxValue="152.33991"/>
    </cacheField>
    <cacheField name="A.05.1 - Número de Estaciones en Explotación (cantidad)" numFmtId="0">
      <sharedItems containsSemiMixedTypes="0" containsString="0" containsNumber="1" containsInteger="1" minValue="19" maxValue="22"/>
    </cacheField>
    <cacheField name="A.06.1 - Número de Paradas en Explotación (cantidad)" numFmtId="0">
      <sharedItems containsSemiMixedTypes="0" containsString="0" containsNumber="1" containsInteger="1" minValue="0" maxValue="1"/>
    </cacheField>
    <cacheField name="A.07.1 - Número de Apeaderos en Explotación (cantidad)" numFmtId="0">
      <sharedItems containsSemiMixedTypes="0" containsString="0" containsNumber="1" containsInteger="1" minValue="0" maxValue="0"/>
    </cacheField>
    <cacheField name="Total Estaciones" numFmtId="0">
      <sharedItems containsSemiMixedTypes="0" containsString="0" containsNumber="1" containsInteger="1" minValue="20" maxValue="22"/>
    </cacheField>
    <cacheField name="Total Estaciones (EN USO)" numFmtId="0">
      <sharedItems containsSemiMixedTypes="0" containsString="0" containsNumber="1" containsInteger="1" minValue="18" maxValue="22"/>
    </cacheField>
    <cacheField name="A.08.1 - Pasos Vehiculares a Nivel Con Barreras Manuales (cantidad)" numFmtId="0">
      <sharedItems containsSemiMixedTypes="0" containsString="0" containsNumber="1" containsInteger="1" minValue="0" maxValue="6"/>
    </cacheField>
    <cacheField name="A.08.2 - Pasos Vehiculares a Nivel Con Barreras Automáticas (cantidad)" numFmtId="0">
      <sharedItems containsSemiMixedTypes="0" containsString="0" containsNumber="1" containsInteger="1" minValue="44" maxValue="56"/>
    </cacheField>
    <cacheField name="A.08.3 - Pasos Vehiculares a Nivel Con Señales Fonoluminosas (cantidad)" numFmtId="0">
      <sharedItems containsSemiMixedTypes="0" containsString="0" containsNumber="1" containsInteger="1" minValue="0" maxValue="6"/>
    </cacheField>
    <cacheField name="A.08.4 - Pasos Vehiculares a Nivel Con Cruz de San Andrés (cantidad)" numFmtId="0">
      <sharedItems containsSemiMixedTypes="0" containsString="0" containsNumber="1" containsInteger="1" minValue="0" maxValue="10"/>
    </cacheField>
    <cacheField name="A.08.5 - Pasos Vehiculares a Nivel Sin Señalización (cantidad)" numFmtId="0">
      <sharedItems containsSemiMixedTypes="0" containsString="0" containsNumber="1" containsInteger="1" minValue="0" maxValue="24"/>
    </cacheField>
    <cacheField name="Total Pasos Vehiculares a Nivel" numFmtId="0">
      <sharedItems containsSemiMixedTypes="0" containsString="0" containsNumber="1" containsInteger="1" minValue="54" maxValue="86"/>
    </cacheField>
    <cacheField name="A.09.1 - Pasos Vehiculares Bajo Nivel (vial + vial peatonal) (cantidad)" numFmtId="0">
      <sharedItems containsSemiMixedTypes="0" containsString="0" containsNumber="1" containsInteger="1" minValue="17" maxValue="47"/>
    </cacheField>
    <cacheField name="A.09.2 - Pasos Vehiculares Sobre Nivel (vial + vial peatonal) (cantidad)" numFmtId="0">
      <sharedItems containsSemiMixedTypes="0" containsString="0" containsNumber="1" containsInteger="1" minValue="5" maxValue="7"/>
    </cacheField>
    <cacheField name="A.09.3 - Pasos Vehiculares A Nivel (vial + vial peatonal) (cantidad)" numFmtId="0">
      <sharedItems containsSemiMixedTypes="0" containsString="0" containsNumber="1" containsInteger="1" minValue="54" maxValue="86"/>
    </cacheField>
    <cacheField name="Total Pasos Vehiculares" numFmtId="0">
      <sharedItems containsSemiMixedTypes="0" containsString="0" containsNumber="1" containsInteger="1" minValue="78" maxValue="139"/>
    </cacheField>
    <cacheField name="A.10.1 - Pasos Peatonales Bajo Nivel (cantidad)" numFmtId="0">
      <sharedItems containsSemiMixedTypes="0" containsString="0" containsNumber="1" containsInteger="1" minValue="1" maxValue="2"/>
    </cacheField>
    <cacheField name="A.10.2 - Pasos Peatonales Sobre Nivel (cantidad)" numFmtId="0">
      <sharedItems containsSemiMixedTypes="0" containsString="0" containsNumber="1" containsInteger="1" minValue="1" maxValue="11"/>
    </cacheField>
    <cacheField name="A.10.3 - Pasos Peatonales A Nivel (cantidad)" numFmtId="0">
      <sharedItems containsSemiMixedTypes="0" containsString="0" containsNumber="1" containsInteger="1" minValue="16" maxValue="39"/>
    </cacheField>
    <cacheField name="Total Pasos Peatonales" numFmtId="0">
      <sharedItems containsSemiMixedTypes="0" containsString="0" containsNumber="1" containsInteger="1" minValue="18" maxValue="51"/>
    </cacheField>
    <cacheField name="A.11.1 - Señalamiento Automático (km de línea)" numFmtId="4">
      <sharedItems containsSemiMixedTypes="0" containsString="0" containsNumber="1" minValue="41.3" maxValue="42.523000000000003"/>
    </cacheField>
    <cacheField name="A.11.2 - Señalamiento Sin Señalamiento (km de línea)" numFmtId="4">
      <sharedItems containsSemiMixedTypes="0" containsString="0" containsNumber="1" minValue="0" maxValue="30.975999999999999"/>
    </cacheField>
    <cacheField name="A.11.3 - Señalamiento Manual (km de línea)" numFmtId="4">
      <sharedItems containsSemiMixedTypes="0" containsString="0" containsNumber="1" minValue="14.14" maxValue="31"/>
    </cacheField>
    <cacheField name="Total Señalamiento" numFmtId="4">
      <sharedItems containsSemiMixedTypes="0" containsString="0" containsNumber="1" minValue="55.44" maxValue="88.21"/>
    </cacheField>
    <cacheField name="B.01.1 - Parque de Locomotoras Diesel Hasta 1300HP" numFmtId="0">
      <sharedItems containsSemiMixedTypes="0" containsString="0" containsNumber="1" containsInteger="1" minValue="0" maxValue="3"/>
    </cacheField>
    <cacheField name="B.01.2 - Parque de Locomotoras Diesel desde 1301HP Hasta 1700HP" numFmtId="0">
      <sharedItems containsSemiMixedTypes="0" containsString="0" containsNumber="1" containsInteger="1" minValue="0" maxValue="2"/>
    </cacheField>
    <cacheField name="B.01.2 - Parque de Locomotoras Diesel desde 1701HP" numFmtId="0">
      <sharedItems containsSemiMixedTypes="0" containsString="0" containsNumber="1" containsInteger="1" minValue="27" maxValue="33"/>
    </cacheField>
    <cacheField name="Total Locomotoras" numFmtId="0">
      <sharedItems containsSemiMixedTypes="0" containsString="0" containsNumber="1" containsInteger="1" minValue="27" maxValue="37"/>
    </cacheField>
    <cacheField name="B.02.1 - Parque de Coches Eléctricos Motrices" numFmtId="0">
      <sharedItems containsSemiMixedTypes="0" containsString="0" containsNumber="1" containsInteger="1" minValue="0" maxValue="0"/>
    </cacheField>
    <cacheField name="B.02.2 - Parque de Coches Eléctricos Motrices Remolcados Tipo R" numFmtId="0">
      <sharedItems containsSemiMixedTypes="0" containsString="0" containsNumber="1" containsInteger="1" minValue="0" maxValue="0"/>
    </cacheField>
    <cacheField name="B.02.3 - Parque de Coches Eléctricos Motrices Tipo R" numFmtId="0">
      <sharedItems containsSemiMixedTypes="0" containsString="0" containsNumber="1" containsInteger="1" minValue="0" maxValue="0"/>
    </cacheField>
    <cacheField name="Total Coches Eléctricos" numFmtId="0">
      <sharedItems containsSemiMixedTypes="0" containsString="0" containsNumber="1" containsInteger="1" minValue="0" maxValue="0"/>
    </cacheField>
    <cacheField name="B.03.1 - Parque de Coches Motores Motrices Remolcados" numFmtId="0">
      <sharedItems containsSemiMixedTypes="0" containsString="0" containsNumber="1" containsInteger="1" minValue="0" maxValue="0"/>
    </cacheField>
    <cacheField name="B.03.2 - Parque de Coches Motores Motrices Intermedios" numFmtId="0">
      <sharedItems containsSemiMixedTypes="0" containsString="0" containsNumber="1" containsInteger="1" minValue="0" maxValue="0"/>
    </cacheField>
    <cacheField name="B.03.3 - Parque de Coches Motores Motrices Cabina" numFmtId="0">
      <sharedItems containsSemiMixedTypes="0" containsString="0" containsNumber="1" containsInteger="1" minValue="0" maxValue="2"/>
    </cacheField>
    <cacheField name="Total coches Motores" numFmtId="0">
      <sharedItems containsSemiMixedTypes="0" containsString="0" containsNumber="1" containsInteger="1" minValue="0" maxValue="2"/>
    </cacheField>
    <cacheField name="B.04.1 - Parque de Coches Remolcados Clase Unica" numFmtId="0">
      <sharedItems containsSemiMixedTypes="0" containsString="0" containsNumber="1" containsInteger="1" minValue="104" maxValue="160"/>
    </cacheField>
    <cacheField name="B.04.2 - Parque de Coches Remolcados Clase Unica Furgón" numFmtId="0">
      <sharedItems containsSemiMixedTypes="0" containsString="0" containsNumber="1" containsInteger="1" minValue="0" maxValue="49"/>
    </cacheField>
    <cacheField name="B.04.3 - Parque de Coches Remolcados Clase Unica Cabina" numFmtId="0">
      <sharedItems containsSemiMixedTypes="0" containsString="0" containsNumber="1" containsInteger="1" minValue="0" maxValue="0"/>
    </cacheField>
    <cacheField name="B.04.5 - Parque de Coches Remolcados para Servicios Especiales (Cartoneros)" numFmtId="0">
      <sharedItems containsSemiMixedTypes="0" containsString="0" containsNumber="1" containsInteger="1" minValue="0" maxValue="0"/>
    </cacheField>
    <cacheField name="Total Coches Remolcados" numFmtId="0">
      <sharedItems containsSemiMixedTypes="0" containsString="0" containsNumber="1" containsInteger="1" minValue="146" maxValue="167"/>
    </cacheField>
    <cacheField name="B.04.4 - Parque de Coches Remolcados de Larga Distancia (Turista+Pullman)" numFmtId="0">
      <sharedItems containsSemiMixedTypes="0" containsString="0" containsNumber="1" containsInteger="1" minValue="0" maxValue="21"/>
    </cacheField>
    <cacheField name="B.05.1 - Parque de Locotractores" numFmtId="0">
      <sharedItems containsSemiMixedTypes="0" containsString="0" containsNumber="1" containsInteger="1" minValue="0" maxValue="27"/>
    </cacheField>
    <cacheField name="B.06.1 - Parque de Vagones de Servicios Internos" numFmtId="0">
      <sharedItems containsSemiMixedTypes="0" containsString="0" containsNumber="1" containsInteger="1" minValue="0" maxValue="11"/>
    </cacheField>
    <cacheField name="Trocha (mm)" numFmtId="3">
      <sharedItems containsSemiMixedTypes="0" containsString="0" containsNumber="1" containsInteger="1" minValue="1676" maxValue="1676"/>
    </cacheField>
    <cacheField name="Observaciones" numFmtId="0">
      <sharedItems containsBlank="1"/>
    </cacheField>
  </cacheFields>
  <extLst>
    <ext xmlns:x14="http://schemas.microsoft.com/office/spreadsheetml/2009/9/main" uri="{725AE2AE-9491-48be-B2B4-4EB974FC3084}">
      <x14:pivotCacheDefinition pivotCacheId="3"/>
    </ext>
  </extLst>
</pivotCacheDefinition>
</file>

<file path=xl/pivotCache/pivotCacheDefinition5.xml><?xml version="1.0" encoding="utf-8"?>
<pivotCacheDefinition xmlns="http://schemas.openxmlformats.org/spreadsheetml/2006/main" xmlns:r="http://schemas.openxmlformats.org/officeDocument/2006/relationships" r:id="rId1" refreshedBy="Martin Ralph" refreshedDate="45400.504522222225" createdVersion="6" refreshedVersion="6" minRefreshableVersion="3" recordCount="375">
  <cacheSource type="worksheet">
    <worksheetSource name="Roc_InfraMR"/>
  </cacheSource>
  <cacheFields count="60">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minValue="0" maxValue="92.215000000000003"/>
    </cacheField>
    <cacheField name="A.01.2 -  Longitud de Líneas de Explotación No Electrificadas Vía Doble o Múltiple (km)" numFmtId="4">
      <sharedItems containsSemiMixedTypes="0" containsString="0" containsNumber="1" minValue="75.47" maxValue="153.35499999999999"/>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minValue="46.227000000000004" maxValue="127.6"/>
    </cacheField>
    <cacheField name="Total Líneas de Explotación " numFmtId="4">
      <sharedItems containsSemiMixedTypes="0" containsString="0" containsNumber="1" minValue="194.98500000000001" maxValue="365.08500000000004"/>
    </cacheField>
    <cacheField name="Total Líneas de Explotación (EN USO)" numFmtId="4">
      <sharedItems containsSemiMixedTypes="0" containsString="0" containsNumber="1" minValue="194.98500000000001" maxValue="365.08500000000004"/>
    </cacheField>
    <cacheField name="Total Líneas de Servicios entre Cabeceras (km) (Progresiva) (en uso)" numFmtId="4">
      <sharedItems containsSemiMixedTypes="0" containsString="0" containsNumber="1" minValue="324.10200000000003" maxValue="449.77300000000002"/>
    </cacheField>
    <cacheField name="A.03.1 -  Longitud de Vías de Explotación No Electrificadas Troncales y Ramales (vía principal) (km)" numFmtId="4">
      <sharedItems containsSemiMixedTypes="0" containsString="0" containsNumber="1" minValue="150.94" maxValue="382.755"/>
    </cacheField>
    <cacheField name="A.03.2 -  Longitud de Vías de Explotación No Electrificadas Auxiliares (vías de playa) (km)" numFmtId="4">
      <sharedItems containsSemiMixedTypes="0" containsString="0" containsNumber="1" containsInteger="1" minValue="0" maxValue="0"/>
    </cacheField>
    <cacheField name="A.04.1 -  Longitud de Vías de Explotación Electrificadas Troncales y Ramales (vía principal) (km)" numFmtId="4">
      <sharedItems containsSemiMixedTypes="0" containsString="0" containsNumber="1" minValue="92.454000000000008" maxValue="255.2"/>
    </cacheField>
    <cacheField name="A.04.2 -  Longitud de Vías de Explotación Electrificadas Auxiliares (vías de playa) (km)" numFmtId="4">
      <sharedItems containsSemiMixedTypes="0" containsString="0" containsNumber="1" containsInteger="1" minValue="0" maxValue="0"/>
    </cacheField>
    <cacheField name="Total Vías (excluido Auxiliares)" numFmtId="4">
      <sharedItems containsSemiMixedTypes="0" containsString="0" containsNumber="1" minValue="389.97" maxValue="637.95499999999993"/>
    </cacheField>
    <cacheField name="Total Vías (excluído Auxiliares (EN USO)" numFmtId="4">
      <sharedItems containsSemiMixedTypes="0" containsString="0" containsNumber="1" minValue="389.97" maxValue="637.95499999999993"/>
    </cacheField>
    <cacheField name="A.05.1 - Número de Estaciones en Explotación (cantidad)" numFmtId="0">
      <sharedItems containsSemiMixedTypes="0" containsString="0" containsNumber="1" containsInteger="1" minValue="50" maxValue="71"/>
    </cacheField>
    <cacheField name="A.06.1 - Número de Paradas en Explotación (cantidad)" numFmtId="0">
      <sharedItems containsSemiMixedTypes="0" containsString="0" containsNumber="1" containsInteger="1" minValue="5" maxValue="27"/>
    </cacheField>
    <cacheField name="A.07.1 - Número de Apeaderos en Explotación (cantidad)" numFmtId="0">
      <sharedItems containsSemiMixedTypes="0" containsString="0" containsNumber="1" containsInteger="1" minValue="3" maxValue="13"/>
    </cacheField>
    <cacheField name="Total Estaciones" numFmtId="0">
      <sharedItems containsSemiMixedTypes="0" containsString="0" containsNumber="1" containsInteger="1" minValue="69" maxValue="90"/>
    </cacheField>
    <cacheField name="Total Estaciones (EN USO)" numFmtId="0">
      <sharedItems containsSemiMixedTypes="0" containsString="0" containsNumber="1" containsInteger="1" minValue="69" maxValue="90"/>
    </cacheField>
    <cacheField name="A.08.1 - Pasos Vehiculares a Nivel Con Barreras Manuales (cantidad)" numFmtId="0">
      <sharedItems containsSemiMixedTypes="0" containsString="0" containsNumber="1" containsInteger="1" minValue="36" maxValue="60"/>
    </cacheField>
    <cacheField name="A.08.2 - Pasos Vehiculares a Nivel Con Barreras Automáticas (cantidad)" numFmtId="0">
      <sharedItems containsSemiMixedTypes="0" containsString="0" containsNumber="1" containsInteger="1" minValue="68" maxValue="89"/>
    </cacheField>
    <cacheField name="A.08.3 - Pasos Vehiculares a Nivel Con Señales Fonoluminosas (cantidad)" numFmtId="0">
      <sharedItems containsSemiMixedTypes="0" containsString="0" containsNumber="1" containsInteger="1" minValue="8" maxValue="28"/>
    </cacheField>
    <cacheField name="A.08.4 - Pasos Vehiculares a Nivel Con Cruz de San Andrés (cantidad)" numFmtId="0">
      <sharedItems containsSemiMixedTypes="0" containsString="0" containsNumber="1" containsInteger="1" minValue="23" maxValue="31"/>
    </cacheField>
    <cacheField name="A.08.5 - Pasos Vehiculares a Nivel Sin Señalización (cantidad)" numFmtId="0">
      <sharedItems containsSemiMixedTypes="0" containsString="0" containsNumber="1" containsInteger="1" minValue="0" maxValue="6"/>
    </cacheField>
    <cacheField name="Total Pasos Vehiculares a Nivel" numFmtId="0">
      <sharedItems containsSemiMixedTypes="0" containsString="0" containsNumber="1" containsInteger="1" minValue="161" maxValue="187"/>
    </cacheField>
    <cacheField name="A.09.1 - Pasos Vehiculares Bajo Nivel (vial + vial peatonal) (cantidad)" numFmtId="0">
      <sharedItems containsSemiMixedTypes="0" containsString="0" containsNumber="1" containsInteger="1" minValue="62" maxValue="84"/>
    </cacheField>
    <cacheField name="A.09.2 - Pasos Vehiculares Sobre Nivel (vial + vial peatonal) (cantidad)" numFmtId="0">
      <sharedItems containsSemiMixedTypes="0" containsString="0" containsNumber="1" containsInteger="1" minValue="26" maxValue="28"/>
    </cacheField>
    <cacheField name="A.09.3 - Pasos Vehiculares A Nivel (vial + vial peatonal) (cantidad)" numFmtId="0">
      <sharedItems containsSemiMixedTypes="0" containsString="0" containsNumber="1" containsInteger="1" minValue="161" maxValue="174"/>
    </cacheField>
    <cacheField name="Total Pasos Vehiculares" numFmtId="0">
      <sharedItems containsSemiMixedTypes="0" containsString="0" containsNumber="1" containsInteger="1" minValue="249" maxValue="285"/>
    </cacheField>
    <cacheField name="A.10.1 - Pasos Peatonales Bajo Nivel (cantidad)" numFmtId="0">
      <sharedItems containsSemiMixedTypes="0" containsString="0" containsNumber="1" containsInteger="1" minValue="22" maxValue="23"/>
    </cacheField>
    <cacheField name="A.10.2 - Pasos Peatonales Sobre Nivel (cantidad)" numFmtId="0">
      <sharedItems containsSemiMixedTypes="0" containsString="0" containsNumber="1" containsInteger="1" minValue="29" maxValue="33"/>
    </cacheField>
    <cacheField name="A.10.3 - Pasos Peatonales A Nivel (cantidad)" numFmtId="0">
      <sharedItems containsSemiMixedTypes="0" containsString="0" containsNumber="1" containsInteger="1" minValue="132" maxValue="147"/>
    </cacheField>
    <cacheField name="Total Pasos Peatonales" numFmtId="0">
      <sharedItems containsSemiMixedTypes="0" containsString="0" containsNumber="1" containsInteger="1" minValue="184" maxValue="202"/>
    </cacheField>
    <cacheField name="A.11.1 - Señalamiento Automático (km de línea)" numFmtId="4">
      <sharedItems containsSemiMixedTypes="0" containsString="0" containsNumber="1" minValue="60.414999999999999" maxValue="73.900999999999996"/>
    </cacheField>
    <cacheField name="A.11.2 - Señalamiento Sin Señalamiento (km de línea)" numFmtId="4">
      <sharedItems containsSemiMixedTypes="0" containsString="0" containsNumber="1" minValue="0" maxValue="17.989000000000001"/>
    </cacheField>
    <cacheField name="A.11.3 - Señalamiento Manual (km de línea)" numFmtId="4">
      <sharedItems containsSemiMixedTypes="0" containsString="0" containsNumber="1" minValue="145.79599999999999" maxValue="166.46899999999999"/>
    </cacheField>
    <cacheField name="Total Señalamiento" numFmtId="4">
      <sharedItems containsSemiMixedTypes="0" containsString="0" containsNumber="1" minValue="226.88399999999999" maxValue="237.68599999999998"/>
    </cacheField>
    <cacheField name="B.01.1 - Parque de Locomotoras Diesel Hasta 1300HP" numFmtId="0">
      <sharedItems containsSemiMixedTypes="0" containsString="0" containsNumber="1" containsInteger="1" minValue="3" maxValue="3"/>
    </cacheField>
    <cacheField name="B.01.2 - Parque de Locomotoras Diesel desde 1301HP Hasta 1700HP" numFmtId="0">
      <sharedItems containsSemiMixedTypes="0" containsString="0" containsNumber="1" containsInteger="1" minValue="0" maxValue="8"/>
    </cacheField>
    <cacheField name="B.01.2 - Parque de Locomotoras Diesel desde 1701HP" numFmtId="0">
      <sharedItems containsSemiMixedTypes="0" containsString="0" containsNumber="1" containsInteger="1" minValue="28" maxValue="29"/>
    </cacheField>
    <cacheField name="Total Locomotoras" numFmtId="0">
      <sharedItems containsSemiMixedTypes="0" containsString="0" containsNumber="1" containsInteger="1" minValue="31" maxValue="40"/>
    </cacheField>
    <cacheField name="B.02.1 - Parque de Coches Eléctricos Motrices" numFmtId="0">
      <sharedItems containsSemiMixedTypes="0" containsString="0" containsNumber="1" containsInteger="1" minValue="113" maxValue="272"/>
    </cacheField>
    <cacheField name="B.02.2 - Parque de Coches Eléctricos Motrices Remolcados Tipo R" numFmtId="0">
      <sharedItems containsSemiMixedTypes="0" containsString="0" containsNumber="1" containsInteger="1" minValue="58" maxValue="136"/>
    </cacheField>
    <cacheField name="B.02.3 - Parque de Coches Eléctricos Motrices Tipo R" numFmtId="0">
      <sharedItems containsSemiMixedTypes="0" containsString="0" containsNumber="1" containsInteger="1" minValue="39" maxValue="72"/>
    </cacheField>
    <cacheField name="Total Coches Eléctricos" numFmtId="0">
      <sharedItems containsSemiMixedTypes="0" containsString="0" containsNumber="1" containsInteger="1" minValue="210" maxValue="480"/>
    </cacheField>
    <cacheField name="B.03.1 - Parque de Coches Motores Motrices Remolcados" numFmtId="0">
      <sharedItems containsSemiMixedTypes="0" containsString="0" containsNumber="1" containsInteger="1" minValue="0" maxValue="3"/>
    </cacheField>
    <cacheField name="B.03.2 - Parque de Coches Motores Motrices Intermedios" numFmtId="0">
      <sharedItems containsSemiMixedTypes="0" containsString="0" containsNumber="1" containsInteger="1" minValue="0" maxValue="0"/>
    </cacheField>
    <cacheField name="B.03.3 - Parque de Coches Motores Motrices Cabina" numFmtId="0">
      <sharedItems containsSemiMixedTypes="0" containsString="0" containsNumber="1" containsInteger="1" minValue="0" maxValue="11"/>
    </cacheField>
    <cacheField name="Total coches Motores" numFmtId="0">
      <sharedItems containsSemiMixedTypes="0" containsString="0" containsNumber="1" containsInteger="1" minValue="0" maxValue="14"/>
    </cacheField>
    <cacheField name="B.04.1 - Parque de Coches Remolcados Clase Unica" numFmtId="0">
      <sharedItems containsSemiMixedTypes="0" containsString="0" containsNumber="1" containsInteger="1" minValue="42" maxValue="158"/>
    </cacheField>
    <cacheField name="B.04.2 - Parque de Coches Remolcados Clase Unica Furgón" numFmtId="0">
      <sharedItems containsSemiMixedTypes="0" containsString="0" containsNumber="1" containsInteger="1" minValue="17" maxValue="52"/>
    </cacheField>
    <cacheField name="B.04.3 - Parque de Coches Remolcados Clase Unica Cabina" numFmtId="0">
      <sharedItems containsSemiMixedTypes="0" containsString="0" containsNumber="1" containsInteger="1" minValue="0" maxValue="15"/>
    </cacheField>
    <cacheField name="B.04.5 - Parque de Coches Remolcados para Servicios Especiales (Cartoneros)" numFmtId="0">
      <sharedItems containsSemiMixedTypes="0" containsString="0" containsNumber="1" containsInteger="1" minValue="0" maxValue="18"/>
    </cacheField>
    <cacheField name="Total Coches Remolcados" numFmtId="0">
      <sharedItems containsSemiMixedTypes="0" containsString="0" containsNumber="1" containsInteger="1" minValue="73" maxValue="225"/>
    </cacheField>
    <cacheField name="B.04.4 - Parque de Coches Remolcados de Larga Distancia (Turista+Pullman)" numFmtId="0">
      <sharedItems containsSemiMixedTypes="0" containsString="0" containsNumber="1" containsInteger="1" minValue="101" maxValue="108"/>
    </cacheField>
    <cacheField name="B.05.1 - Parque de Locotractores" numFmtId="0">
      <sharedItems containsSemiMixedTypes="0" containsString="0" containsNumber="1" containsInteger="1" minValue="0" maxValue="0"/>
    </cacheField>
    <cacheField name="B.06.1 - Parque de Vagones de Servicios Internos" numFmtId="0">
      <sharedItems containsSemiMixedTypes="0" containsString="0" containsNumber="1" containsInteger="1" minValue="19" maxValue="26"/>
    </cacheField>
    <cacheField name="Trocha (mm)" numFmtId="3">
      <sharedItems containsSemiMixedTypes="0" containsString="0" containsNumber="1" containsInteger="1" minValue="1676" maxValue="1676"/>
    </cacheField>
    <cacheField name="Observaciones" numFmtId="0">
      <sharedItems containsBlank="1" longText="1"/>
    </cacheField>
  </cacheFields>
  <extLst>
    <ext xmlns:x14="http://schemas.microsoft.com/office/spreadsheetml/2009/9/main" uri="{725AE2AE-9491-48be-B2B4-4EB974FC3084}">
      <x14:pivotCacheDefinition pivotCacheId="4"/>
    </ext>
  </extLst>
</pivotCacheDefinition>
</file>

<file path=xl/pivotCache/pivotCacheDefinition6.xml><?xml version="1.0" encoding="utf-8"?>
<pivotCacheDefinition xmlns="http://schemas.openxmlformats.org/spreadsheetml/2006/main" xmlns:r="http://schemas.openxmlformats.org/officeDocument/2006/relationships" r:id="rId1" refreshedBy="Martin Ralph" refreshedDate="45400.504624305555" createdVersion="6" refreshedVersion="6" minRefreshableVersion="3" recordCount="375">
  <cacheSource type="worksheet">
    <worksheetSource name="Urq_InfraMR"/>
  </cacheSource>
  <cacheFields count="60">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minValue="0.2" maxValue="0.2"/>
    </cacheField>
    <cacheField name="A.01.2 -  Longitud de Líneas de Explotación No Electrificadas Vía Doble o Múltiple (km)" numFmtId="4">
      <sharedItems containsSemiMixedTypes="0" containsString="0" containsNumber="1" containsInteger="1" minValue="0" maxValue="0"/>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minValue="25.676639999999999" maxValue="25.676639999999999"/>
    </cacheField>
    <cacheField name="Total Líneas de Explotación " numFmtId="4">
      <sharedItems containsSemiMixedTypes="0" containsString="0" containsNumber="1" minValue="25.876639999999998" maxValue="25.876639999999998"/>
    </cacheField>
    <cacheField name="Total Líneas de Explotación (EN USO)" numFmtId="4">
      <sharedItems containsSemiMixedTypes="0" containsString="0" containsNumber="1" minValue="25.876639999999998" maxValue="25.876639999999998"/>
    </cacheField>
    <cacheField name="Total Líneas de Servicios entre Cabeceras (km) (Progresiva) (en uso)" numFmtId="4">
      <sharedItems containsSemiMixedTypes="0" containsString="0" containsNumber="1" minValue="25.677" maxValue="25.677"/>
    </cacheField>
    <cacheField name="A.03.1 -  Longitud de Vías de Explotación No Electrificadas Troncales y Ramales (vía principal) (km)" numFmtId="4">
      <sharedItems containsSemiMixedTypes="0" containsString="0" containsNumber="1" minValue="0.2" maxValue="0.2"/>
    </cacheField>
    <cacheField name="A.03.2 -  Longitud de Vías de Explotación No Electrificadas Auxiliares (vías de playa) (km)" numFmtId="4">
      <sharedItems containsSemiMixedTypes="0" containsString="0" containsNumber="1" minValue="2.5569999999999999" maxValue="2.5569999999999999"/>
    </cacheField>
    <cacheField name="A.04.1 -  Longitud de Vías de Explotación Electrificadas Troncales y Ramales (vía principal) (km)" numFmtId="4">
      <sharedItems containsSemiMixedTypes="0" containsString="0" containsNumber="1" minValue="54.899000000000001" maxValue="54.899000000000001"/>
    </cacheField>
    <cacheField name="A.04.2 -  Longitud de Vías de Explotación Electrificadas Auxiliares (vías de playa) (km)" numFmtId="4">
      <sharedItems containsSemiMixedTypes="0" containsString="0" containsNumber="1" minValue="3.875" maxValue="3.875"/>
    </cacheField>
    <cacheField name="Total Vías (excluido Auxiliares)" numFmtId="4">
      <sharedItems containsSemiMixedTypes="0" containsString="0" containsNumber="1" minValue="55.099000000000004" maxValue="55.099000000000004"/>
    </cacheField>
    <cacheField name="Total Vías (excluído Auxiliares (EN USO)" numFmtId="4">
      <sharedItems containsSemiMixedTypes="0" containsString="0" containsNumber="1" minValue="55.099000000000004" maxValue="55.099000000000004"/>
    </cacheField>
    <cacheField name="A.05.1 - Número de Estaciones en Explotación (cantidad)" numFmtId="0">
      <sharedItems containsSemiMixedTypes="0" containsString="0" containsNumber="1" containsInteger="1" minValue="4" maxValue="6"/>
    </cacheField>
    <cacheField name="A.06.1 - Número de Paradas en Explotación (cantidad)" numFmtId="0">
      <sharedItems containsSemiMixedTypes="0" containsString="0" containsNumber="1" containsInteger="1" minValue="17" maxValue="19"/>
    </cacheField>
    <cacheField name="A.07.1 - Número de Apeaderos en Explotación (cantidad)" numFmtId="0">
      <sharedItems containsSemiMixedTypes="0" containsString="0" containsNumber="1" containsInteger="1" minValue="0" maxValue="0"/>
    </cacheField>
    <cacheField name="Total Estaciones" numFmtId="0">
      <sharedItems containsSemiMixedTypes="0" containsString="0" containsNumber="1" containsInteger="1" minValue="23" maxValue="23"/>
    </cacheField>
    <cacheField name="Total Estaciones (EN USO)" numFmtId="0">
      <sharedItems containsSemiMixedTypes="0" containsString="0" containsNumber="1" containsInteger="1" minValue="23" maxValue="23"/>
    </cacheField>
    <cacheField name="A.08.1 - Pasos Vehiculares a Nivel Con Barreras Manuales (cantidad)" numFmtId="0">
      <sharedItems containsSemiMixedTypes="0" containsString="0" containsNumber="1" containsInteger="1" minValue="0" maxValue="0"/>
    </cacheField>
    <cacheField name="A.08.2 - Pasos Vehiculares a Nivel Con Barreras Automáticas (cantidad)" numFmtId="0">
      <sharedItems containsSemiMixedTypes="0" containsString="0" containsNumber="1" containsInteger="1" minValue="22" maxValue="30"/>
    </cacheField>
    <cacheField name="A.08.3 - Pasos Vehiculares a Nivel Con Señales Fonoluminosas (cantidad)" numFmtId="0">
      <sharedItems containsSemiMixedTypes="0" containsString="0" containsNumber="1" containsInteger="1" minValue="0" maxValue="0"/>
    </cacheField>
    <cacheField name="A.08.4 - Pasos Vehiculares a Nivel Con Cruz de San Andrés (cantidad)" numFmtId="0">
      <sharedItems containsSemiMixedTypes="0" containsString="0" containsNumber="1" containsInteger="1" minValue="0" maxValue="3"/>
    </cacheField>
    <cacheField name="A.08.5 - Pasos Vehiculares a Nivel Sin Señalización (cantidad)" numFmtId="0">
      <sharedItems containsSemiMixedTypes="0" containsString="0" containsNumber="1" containsInteger="1" minValue="2" maxValue="3"/>
    </cacheField>
    <cacheField name="Total Pasos Vehiculares a Nivel" numFmtId="0">
      <sharedItems containsSemiMixedTypes="0" containsString="0" containsNumber="1" containsInteger="1" minValue="24" maxValue="35"/>
    </cacheField>
    <cacheField name="A.09.1 - Pasos Vehiculares Bajo Nivel (vial + vial peatonal) (cantidad)" numFmtId="0">
      <sharedItems containsSemiMixedTypes="0" containsString="0" containsNumber="1" containsInteger="1" minValue="1" maxValue="9"/>
    </cacheField>
    <cacheField name="A.09.2 - Pasos Vehiculares Sobre Nivel (vial + vial peatonal) (cantidad)" numFmtId="0">
      <sharedItems containsSemiMixedTypes="0" containsString="0" containsNumber="1" containsInteger="1" minValue="6" maxValue="6"/>
    </cacheField>
    <cacheField name="A.09.3 - Pasos Vehiculares A Nivel (vial + vial peatonal) (cantidad)" numFmtId="0">
      <sharedItems containsSemiMixedTypes="0" containsString="0" containsNumber="1" containsInteger="1" minValue="24" maxValue="35"/>
    </cacheField>
    <cacheField name="Total Pasos Vehiculares" numFmtId="0">
      <sharedItems containsSemiMixedTypes="0" containsString="0" containsNumber="1" containsInteger="1" minValue="38" maxValue="42"/>
    </cacheField>
    <cacheField name="A.10.1 - Pasos Peatonales Bajo Nivel (cantidad)" numFmtId="0">
      <sharedItems containsSemiMixedTypes="0" containsString="0" containsNumber="1" containsInteger="1" minValue="1" maxValue="7"/>
    </cacheField>
    <cacheField name="A.10.2 - Pasos Peatonales Sobre Nivel (cantidad)" numFmtId="0">
      <sharedItems containsSemiMixedTypes="0" containsString="0" containsNumber="1" containsInteger="1" minValue="2" maxValue="6"/>
    </cacheField>
    <cacheField name="A.10.3 - Pasos Peatonales A Nivel (cantidad)" numFmtId="0">
      <sharedItems containsSemiMixedTypes="0" containsString="0" containsNumber="1" containsInteger="1" minValue="31" maxValue="58"/>
    </cacheField>
    <cacheField name="Total Pasos Peatonales" numFmtId="0">
      <sharedItems containsSemiMixedTypes="0" containsString="0" containsNumber="1" containsInteger="1" minValue="34" maxValue="69"/>
    </cacheField>
    <cacheField name="A.11.1 - Señalamiento Automático (km de línea)" numFmtId="166">
      <sharedItems containsSemiMixedTypes="0" containsString="0" containsNumber="1" minValue="17.370999999999999" maxValue="18.658000000000001"/>
    </cacheField>
    <cacheField name="A.11.2 - Señalamiento Sin Señalamiento (km de línea)" numFmtId="166">
      <sharedItems containsSemiMixedTypes="0" containsString="0" containsNumber="1" containsInteger="1" minValue="0" maxValue="0"/>
    </cacheField>
    <cacheField name="A.11.3 - Señalamiento Manual (km de línea)" numFmtId="166">
      <sharedItems containsSemiMixedTypes="0" containsString="0" containsNumber="1" minValue="7.0919999999999996" maxValue="8.3789999999999996"/>
    </cacheField>
    <cacheField name="Total Señalamiento" numFmtId="166">
      <sharedItems containsSemiMixedTypes="0" containsString="0" containsNumber="1" minValue="25.75" maxValue="25.75"/>
    </cacheField>
    <cacheField name="B.01.1 - Parque de Locomotoras Diesel Hasta 1300HP" numFmtId="0">
      <sharedItems containsSemiMixedTypes="0" containsString="0" containsNumber="1" containsInteger="1" minValue="1" maxValue="1"/>
    </cacheField>
    <cacheField name="B.01.2 - Parque de Locomotoras Diesel desde 1301HP Hasta 1700HP" numFmtId="0">
      <sharedItems containsSemiMixedTypes="0" containsString="0" containsNumber="1" containsInteger="1" minValue="0" maxValue="0"/>
    </cacheField>
    <cacheField name="B.01.2 - Parque de Locomotoras Diesel desde 1701HP" numFmtId="0">
      <sharedItems containsSemiMixedTypes="0" containsString="0" containsNumber="1" containsInteger="1" minValue="0" maxValue="0"/>
    </cacheField>
    <cacheField name="Total Locomotoras" numFmtId="0">
      <sharedItems containsSemiMixedTypes="0" containsString="0" containsNumber="1" containsInteger="1" minValue="1" maxValue="1"/>
    </cacheField>
    <cacheField name="B.02.1 - Parque de Coches Eléctricos Motrices" numFmtId="0">
      <sharedItems containsSemiMixedTypes="0" containsString="0" containsNumber="1" containsInteger="1" minValue="0" maxValue="0"/>
    </cacheField>
    <cacheField name="B.02.2 - Parque de Coches Eléctricos Motrices Remolcados Tipo R" numFmtId="0">
      <sharedItems containsSemiMixedTypes="0" containsString="0" containsNumber="1" containsInteger="1" minValue="128" maxValue="128"/>
    </cacheField>
    <cacheField name="B.02.3 - Parque de Coches Eléctricos Motrices Tipo R" numFmtId="0">
      <sharedItems containsSemiMixedTypes="0" containsString="0" containsNumber="1" containsInteger="1" minValue="0" maxValue="0"/>
    </cacheField>
    <cacheField name="Total Coches Eléctricos" numFmtId="0">
      <sharedItems containsSemiMixedTypes="0" containsString="0" containsNumber="1" containsInteger="1" minValue="128" maxValue="128"/>
    </cacheField>
    <cacheField name="B.03.1 - Parque de Coches Motores Motrices Remolcados" numFmtId="0">
      <sharedItems containsSemiMixedTypes="0" containsString="0" containsNumber="1" containsInteger="1" minValue="0" maxValue="0"/>
    </cacheField>
    <cacheField name="B.03.2 - Parque de Coches Motores Motrices Intermedios" numFmtId="0">
      <sharedItems containsSemiMixedTypes="0" containsString="0" containsNumber="1" containsInteger="1" minValue="0" maxValue="0"/>
    </cacheField>
    <cacheField name="B.03.3 - Parque de Coches Motores Motrices Cabina" numFmtId="0">
      <sharedItems containsSemiMixedTypes="0" containsString="0" containsNumber="1" containsInteger="1" minValue="0" maxValue="0"/>
    </cacheField>
    <cacheField name="Total coches Motores" numFmtId="0">
      <sharedItems containsSemiMixedTypes="0" containsString="0" containsNumber="1" containsInteger="1" minValue="0" maxValue="0"/>
    </cacheField>
    <cacheField name="B.04.1 - Parque de Coches Remolcados Clase Unica" numFmtId="0">
      <sharedItems containsSemiMixedTypes="0" containsString="0" containsNumber="1" containsInteger="1" minValue="0" maxValue="0"/>
    </cacheField>
    <cacheField name="B.04.2 - Parque de Coches Remolcados Clase Unica Furgón" numFmtId="0">
      <sharedItems containsSemiMixedTypes="0" containsString="0" containsNumber="1" containsInteger="1" minValue="0" maxValue="0"/>
    </cacheField>
    <cacheField name="B.04.3 - Parque de Coches Remolcados Clase Unica Cabina" numFmtId="0">
      <sharedItems containsSemiMixedTypes="0" containsString="0" containsNumber="1" containsInteger="1" minValue="0" maxValue="0"/>
    </cacheField>
    <cacheField name="B.04.5 - Parque de Coches Remolcados para Servicios Especiales (Cartoneros)" numFmtId="0">
      <sharedItems containsSemiMixedTypes="0" containsString="0" containsNumber="1" containsInteger="1" minValue="0" maxValue="0"/>
    </cacheField>
    <cacheField name="Total Coches Remolcados" numFmtId="0">
      <sharedItems containsSemiMixedTypes="0" containsString="0" containsNumber="1" containsInteger="1" minValue="0" maxValue="0"/>
    </cacheField>
    <cacheField name="B.04.4 - Parque de Coches Remolcados de Larga Distancia (Turista+Pullman)" numFmtId="0">
      <sharedItems containsSemiMixedTypes="0" containsString="0" containsNumber="1" containsInteger="1" minValue="0" maxValue="0"/>
    </cacheField>
    <cacheField name="B.05.1 - Parque de Locotractores" numFmtId="0">
      <sharedItems containsSemiMixedTypes="0" containsString="0" containsNumber="1" containsInteger="1" minValue="1" maxValue="2"/>
    </cacheField>
    <cacheField name="B.06.1 - Parque de Vagones de Servicios Internos" numFmtId="0">
      <sharedItems containsSemiMixedTypes="0" containsString="0" containsNumber="1" containsInteger="1" minValue="0" maxValue="0"/>
    </cacheField>
    <cacheField name="Trocha (mm)" numFmtId="3">
      <sharedItems containsSemiMixedTypes="0" containsString="0" containsNumber="1" containsInteger="1" minValue="1435" maxValue="1435"/>
    </cacheField>
    <cacheField name="Observaciones" numFmtId="0">
      <sharedItems containsNonDate="0" containsString="0" containsBlank="1"/>
    </cacheField>
  </cacheFields>
  <extLst>
    <ext xmlns:x14="http://schemas.microsoft.com/office/spreadsheetml/2009/9/main" uri="{725AE2AE-9491-48be-B2B4-4EB974FC3084}">
      <x14:pivotCacheDefinition pivotCacheId="5"/>
    </ext>
  </extLst>
</pivotCacheDefinition>
</file>

<file path=xl/pivotCache/pivotCacheDefinition7.xml><?xml version="1.0" encoding="utf-8"?>
<pivotCacheDefinition xmlns="http://schemas.openxmlformats.org/spreadsheetml/2006/main" xmlns:r="http://schemas.openxmlformats.org/officeDocument/2006/relationships" r:id="rId1" refreshedBy="Martin Ralph" refreshedDate="45400.504750694447" createdVersion="6" refreshedVersion="6" minRefreshableVersion="3" recordCount="375">
  <cacheSource type="worksheet">
    <worksheetSource name="Sar_InfraMR"/>
  </cacheSource>
  <cacheFields count="60">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minValue="71.5" maxValue="71.5"/>
    </cacheField>
    <cacheField name="A.01.2 -  Longitud de Líneas de Explotación No Electrificadas Vía Doble o Múltiple (km)" numFmtId="4">
      <sharedItems containsSemiMixedTypes="0" containsString="0" containsNumber="1" minValue="61.96" maxValue="62.3"/>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minValue="36.4" maxValue="37.04"/>
    </cacheField>
    <cacheField name="Total Líneas de Explotación " numFmtId="4">
      <sharedItems containsSemiMixedTypes="0" containsString="0" containsNumber="1" minValue="170.20000000000002" maxValue="170.5"/>
    </cacheField>
    <cacheField name="Total Líneas de Explotación (EN USO)" numFmtId="4">
      <sharedItems containsSemiMixedTypes="0" containsString="0" containsNumber="1" minValue="135.1241" maxValue="170.5"/>
    </cacheField>
    <cacheField name="Total Líneas de Servicios entre Cabeceras (km) (Progresiva) (en uso)" numFmtId="166">
      <sharedItems containsSemiMixedTypes="0" containsString="0" containsNumber="1" minValue="169.64911000000001" maxValue="169.64911000000001"/>
    </cacheField>
    <cacheField name="A.03.1 -  Longitud de Vías de Explotación No Electrificadas Troncales y Ramales (vía principal) (km)" numFmtId="4">
      <sharedItems containsSemiMixedTypes="0" containsString="0" containsNumber="1" minValue="196.1" maxValue="196.1"/>
    </cacheField>
    <cacheField name="A.03.2 -  Longitud de Vías de Explotación No Electrificadas Auxiliares (vías de playa) (km)" numFmtId="4">
      <sharedItems containsSemiMixedTypes="0" containsString="0" containsNumber="1" minValue="13.5" maxValue="13.5"/>
    </cacheField>
    <cacheField name="A.04.1 -  Longitud de Vías de Explotación Electrificadas Troncales y Ramales (vía principal) (km)" numFmtId="4">
      <sharedItems containsSemiMixedTypes="0" containsString="0" containsNumber="1" containsInteger="1" minValue="85" maxValue="85"/>
    </cacheField>
    <cacheField name="A.04.2 -  Longitud de Vías de Explotación Electrificadas Auxiliares (vías de playa) (km)" numFmtId="4">
      <sharedItems containsSemiMixedTypes="0" containsString="0" containsNumber="1" minValue="8.4" maxValue="8.4"/>
    </cacheField>
    <cacheField name="Total Vías (excluido Auxiliares)" numFmtId="4">
      <sharedItems containsSemiMixedTypes="0" containsString="0" containsNumber="1" minValue="281.10000000000002" maxValue="281.10000000000002"/>
    </cacheField>
    <cacheField name="Total Vías (excluído Auxiliares (EN USO)" numFmtId="4">
      <sharedItems containsSemiMixedTypes="0" containsString="0" containsNumber="1" minValue="245.72410000000002" maxValue="281.10000000000002"/>
    </cacheField>
    <cacheField name="A.05.1 - Número de Estaciones en Explotación (cantidad)" numFmtId="0">
      <sharedItems containsSemiMixedTypes="0" containsString="0" containsNumber="1" containsInteger="1" minValue="30" maxValue="31"/>
    </cacheField>
    <cacheField name="A.06.1 - Número de Paradas en Explotación (cantidad)" numFmtId="0">
      <sharedItems containsSemiMixedTypes="0" containsString="0" containsNumber="1" containsInteger="1" minValue="3" maxValue="5"/>
    </cacheField>
    <cacheField name="A.07.1 - Número de Apeaderos en Explotación (cantidad)" numFmtId="0">
      <sharedItems containsSemiMixedTypes="0" containsString="0" containsNumber="1" containsInteger="1" minValue="5" maxValue="7"/>
    </cacheField>
    <cacheField name="Total Estaciones" numFmtId="0">
      <sharedItems containsSemiMixedTypes="0" containsString="0" containsNumber="1" containsInteger="1" minValue="40" maxValue="41"/>
    </cacheField>
    <cacheField name="Total Estaciones (EN USO)" numFmtId="0">
      <sharedItems containsSemiMixedTypes="0" containsString="0" containsNumber="1" containsInteger="1" minValue="37" maxValue="41"/>
    </cacheField>
    <cacheField name="A.08.1 - Pasos Vehiculares a Nivel Con Barreras Manuales (cantidad)" numFmtId="0">
      <sharedItems containsSemiMixedTypes="0" containsString="0" containsNumber="1" containsInteger="1" minValue="20" maxValue="32"/>
    </cacheField>
    <cacheField name="A.08.2 - Pasos Vehiculares a Nivel Con Barreras Automáticas (cantidad)" numFmtId="0">
      <sharedItems containsSemiMixedTypes="0" containsString="0" containsNumber="1" containsInteger="1" minValue="89" maxValue="94"/>
    </cacheField>
    <cacheField name="A.08.3 - Pasos Vehiculares a Nivel Con Señales Fonoluminosas (cantidad)" numFmtId="0">
      <sharedItems containsSemiMixedTypes="0" containsString="0" containsNumber="1" containsInteger="1" minValue="1" maxValue="1"/>
    </cacheField>
    <cacheField name="A.08.4 - Pasos Vehiculares a Nivel Con Cruz de San Andrés (cantidad)" numFmtId="0">
      <sharedItems containsSemiMixedTypes="0" containsString="0" containsNumber="1" containsInteger="1" minValue="22" maxValue="40"/>
    </cacheField>
    <cacheField name="A.08.5 - Pasos Vehiculares a Nivel Sin Señalización (cantidad)" numFmtId="0">
      <sharedItems containsSemiMixedTypes="0" containsString="0" containsNumber="1" containsInteger="1" minValue="0" maxValue="19"/>
    </cacheField>
    <cacheField name="Total Pasos Vehiculares a Nivel" numFmtId="0">
      <sharedItems containsSemiMixedTypes="0" containsString="0" containsNumber="1" containsInteger="1" minValue="148" maxValue="165"/>
    </cacheField>
    <cacheField name="A.09.1 - Pasos Vehiculares Bajo Nivel (vial + vial peatonal) (cantidad)" numFmtId="0">
      <sharedItems containsSemiMixedTypes="0" containsString="0" containsNumber="1" containsInteger="1" minValue="11" maxValue="14"/>
    </cacheField>
    <cacheField name="A.09.2 - Pasos Vehiculares Sobre Nivel (vial + vial peatonal) (cantidad)" numFmtId="0">
      <sharedItems containsSemiMixedTypes="0" containsString="0" containsNumber="1" containsInteger="1" minValue="22" maxValue="33"/>
    </cacheField>
    <cacheField name="A.09.3 - Pasos Vehiculares A Nivel (vial + vial peatonal) (cantidad)" numFmtId="0">
      <sharedItems containsSemiMixedTypes="0" containsString="0" containsNumber="1" containsInteger="1" minValue="147" maxValue="159"/>
    </cacheField>
    <cacheField name="Total Pasos Vehiculares" numFmtId="0">
      <sharedItems containsSemiMixedTypes="0" containsString="0" containsNumber="1" containsInteger="1" minValue="183" maxValue="198"/>
    </cacheField>
    <cacheField name="A.10.1 - Pasos Peatonales Bajo Nivel (cantidad)" numFmtId="0">
      <sharedItems containsSemiMixedTypes="0" containsString="0" containsNumber="1" containsInteger="1" minValue="2" maxValue="17"/>
    </cacheField>
    <cacheField name="A.10.2 - Pasos Peatonales Sobre Nivel (cantidad)" numFmtId="0">
      <sharedItems containsSemiMixedTypes="0" containsString="0" containsNumber="1" containsInteger="1" minValue="10" maxValue="16"/>
    </cacheField>
    <cacheField name="A.10.3 - Pasos Peatonales A Nivel (cantidad)" numFmtId="0">
      <sharedItems containsSemiMixedTypes="0" containsString="0" containsNumber="1" containsInteger="1" minValue="36" maxValue="74"/>
    </cacheField>
    <cacheField name="Total Pasos Peatonales" numFmtId="0">
      <sharedItems containsSemiMixedTypes="0" containsString="0" containsNumber="1" containsInteger="1" minValue="49" maxValue="107"/>
    </cacheField>
    <cacheField name="A.11.1 - Señalamiento Automático (km de línea)" numFmtId="4">
      <sharedItems containsSemiMixedTypes="0" containsString="0" containsNumber="1" minValue="31.1" maxValue="31.1"/>
    </cacheField>
    <cacheField name="A.11.2 - Señalamiento Sin Señalamiento (km de línea)" numFmtId="4">
      <sharedItems containsSemiMixedTypes="0" containsString="0" containsNumber="1" minValue="0" maxValue="13.4"/>
    </cacheField>
    <cacheField name="A.11.3 - Señalamiento Manual (km de línea)" numFmtId="4">
      <sharedItems containsSemiMixedTypes="0" containsString="0" containsNumber="1" minValue="126" maxValue="126.55"/>
    </cacheField>
    <cacheField name="Total Señalamiento" numFmtId="4">
      <sharedItems containsSemiMixedTypes="0" containsString="0" containsNumber="1" minValue="157.65" maxValue="170.5"/>
    </cacheField>
    <cacheField name="B.01.1 - Parque de Locomotoras Diesel Hasta 1300HP" numFmtId="0">
      <sharedItems containsSemiMixedTypes="0" containsString="0" containsNumber="1" containsInteger="1" minValue="0" maxValue="6"/>
    </cacheField>
    <cacheField name="B.01.2 - Parque de Locomotoras Diesel desde 1301HP Hasta 1700HP" numFmtId="0">
      <sharedItems containsSemiMixedTypes="0" containsString="0" containsNumber="1" containsInteger="1" minValue="9" maxValue="11"/>
    </cacheField>
    <cacheField name="B.01.2 - Parque de Locomotoras Diesel desde 1701HP" numFmtId="0">
      <sharedItems containsSemiMixedTypes="0" containsString="0" containsNumber="1" containsInteger="1" minValue="8" maxValue="10"/>
    </cacheField>
    <cacheField name="Total Locomotoras" numFmtId="0">
      <sharedItems containsSemiMixedTypes="0" containsString="0" containsNumber="1" containsInteger="1" minValue="17" maxValue="27"/>
    </cacheField>
    <cacheField name="B.02.1 - Parque de Coches Eléctricos Motrices" numFmtId="0">
      <sharedItems containsSemiMixedTypes="0" containsString="0" containsNumber="1" containsInteger="1" minValue="150" maxValue="180"/>
    </cacheField>
    <cacheField name="B.02.2 - Parque de Coches Eléctricos Motrices Remolcados Tipo R" numFmtId="0">
      <sharedItems containsSemiMixedTypes="0" containsString="0" containsNumber="1" containsInteger="1" minValue="75" maxValue="95"/>
    </cacheField>
    <cacheField name="B.02.3 - Parque de Coches Eléctricos Motrices Tipo R" numFmtId="0">
      <sharedItems containsSemiMixedTypes="0" containsString="0" containsNumber="1" containsInteger="1" minValue="0" maxValue="0"/>
    </cacheField>
    <cacheField name="Total Coches Eléctricos" numFmtId="0">
      <sharedItems containsSemiMixedTypes="0" containsString="0" containsNumber="1" containsInteger="1" minValue="227" maxValue="275"/>
    </cacheField>
    <cacheField name="B.03.1 - Parque de Coches Motores Motrices Remolcados" numFmtId="0">
      <sharedItems containsSemiMixedTypes="0" containsString="0" containsNumber="1" containsInteger="1" minValue="0" maxValue="0"/>
    </cacheField>
    <cacheField name="B.03.2 - Parque de Coches Motores Motrices Intermedios" numFmtId="0">
      <sharedItems containsSemiMixedTypes="0" containsString="0" containsNumber="1" containsInteger="1" minValue="0" maxValue="4"/>
    </cacheField>
    <cacheField name="B.03.3 - Parque de Coches Motores Motrices Cabina" numFmtId="0">
      <sharedItems containsSemiMixedTypes="0" containsString="0" containsNumber="1" containsInteger="1" minValue="0" maxValue="8"/>
    </cacheField>
    <cacheField name="Total coches Motores" numFmtId="0">
      <sharedItems containsSemiMixedTypes="0" containsString="0" containsNumber="1" containsInteger="1" minValue="0" maxValue="12"/>
    </cacheField>
    <cacheField name="B.04.1 - Parque de Coches Remolcados Clase Unica" numFmtId="0">
      <sharedItems containsSemiMixedTypes="0" containsString="0" containsNumber="1" containsInteger="1" minValue="29" maxValue="35"/>
    </cacheField>
    <cacheField name="B.04.2 - Parque de Coches Remolcados Clase Unica Furgón" numFmtId="0">
      <sharedItems containsSemiMixedTypes="0" containsString="0" containsNumber="1" containsInteger="1" minValue="10" maxValue="12"/>
    </cacheField>
    <cacheField name="B.04.3 - Parque de Coches Remolcados Clase Unica Cabina" numFmtId="0">
      <sharedItems containsSemiMixedTypes="0" containsString="0" containsNumber="1" containsInteger="1" minValue="0" maxValue="0"/>
    </cacheField>
    <cacheField name="B.04.5 - Parque de Coches Remolcados para Servicios Especiales (Cartoneros)" numFmtId="0">
      <sharedItems containsSemiMixedTypes="0" containsString="0" containsNumber="1" containsInteger="1" minValue="0" maxValue="0"/>
    </cacheField>
    <cacheField name="Total Coches Remolcados" numFmtId="0">
      <sharedItems containsSemiMixedTypes="0" containsString="0" containsNumber="1" containsInteger="1" minValue="40" maxValue="45"/>
    </cacheField>
    <cacheField name="B.04.4 - Parque de Coches Remolcados de Larga Distancia (Turista+Pullman)" numFmtId="0">
      <sharedItems containsSemiMixedTypes="0" containsString="0" containsNumber="1" containsInteger="1" minValue="8" maxValue="21"/>
    </cacheField>
    <cacheField name="B.05.1 - Parque de Locotractores" numFmtId="0">
      <sharedItems containsSemiMixedTypes="0" containsString="0" containsNumber="1" containsInteger="1" minValue="0" maxValue="0"/>
    </cacheField>
    <cacheField name="B.06.1 - Parque de Vagones de Servicios Internos" numFmtId="0">
      <sharedItems containsSemiMixedTypes="0" containsString="0" containsNumber="1" containsInteger="1" minValue="0" maxValue="38"/>
    </cacheField>
    <cacheField name="Trocha (mm)" numFmtId="3">
      <sharedItems containsSemiMixedTypes="0" containsString="0" containsNumber="1" containsInteger="1" minValue="1676" maxValue="1676"/>
    </cacheField>
    <cacheField name="Observaciones" numFmtId="0">
      <sharedItems containsBlank="1"/>
    </cacheField>
  </cacheFields>
  <extLst>
    <ext xmlns:x14="http://schemas.microsoft.com/office/spreadsheetml/2009/9/main" uri="{725AE2AE-9491-48be-B2B4-4EB974FC3084}">
      <x14:pivotCacheDefinition pivotCacheId="6"/>
    </ext>
  </extLst>
</pivotCacheDefinition>
</file>

<file path=xl/pivotCache/pivotCacheDefinition8.xml><?xml version="1.0" encoding="utf-8"?>
<pivotCacheDefinition xmlns="http://schemas.openxmlformats.org/spreadsheetml/2006/main" xmlns:r="http://schemas.openxmlformats.org/officeDocument/2006/relationships" r:id="rId1" refreshedBy="Martin Ralph" refreshedDate="45400.504857523149" createdVersion="6" refreshedVersion="6" minRefreshableVersion="3" recordCount="375">
  <cacheSource type="worksheet">
    <worksheetSource name="MIT_InfraMR"/>
  </cacheSource>
  <cacheFields count="60">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minValue="54.8" maxValue="54.8"/>
    </cacheField>
    <cacheField name="A.01.2 -  Longitud de Líneas de Explotación No Electrificadas Vía Doble o Múltiple (km)" numFmtId="4">
      <sharedItems containsSemiMixedTypes="0" containsString="0" containsNumber="1" minValue="77.59" maxValue="77.59"/>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minValue="52.57" maxValue="52.57"/>
    </cacheField>
    <cacheField name="Total Líneas de Explotación " numFmtId="4">
      <sharedItems containsSemiMixedTypes="0" containsString="0" containsNumber="1" minValue="184.95999999999998" maxValue="184.95999999999998"/>
    </cacheField>
    <cacheField name="Total Líneas de Explotación (EN USO)" numFmtId="4">
      <sharedItems containsSemiMixedTypes="0" containsString="0" containsNumber="1" minValue="120.11000000000001" maxValue="184.95999999999998"/>
    </cacheField>
    <cacheField name="Total Líneas de Servicios entre Cabeceras (km) (Progresiva) (en uso)" numFmtId="4">
      <sharedItems containsSemiMixedTypes="0" containsString="0" containsNumber="1" minValue="187.36644000000001" maxValue="196.96800000000002"/>
    </cacheField>
    <cacheField name="A.03.1 -  Longitud de Vías de Explotación No Electrificadas Troncales y Ramales (vía principal) (km)" numFmtId="4">
      <sharedItems containsSemiMixedTypes="0" containsString="0" containsNumber="1" minValue="209.97" maxValue="209.97"/>
    </cacheField>
    <cacheField name="A.03.2 -  Longitud de Vías de Explotación No Electrificadas Auxiliares (vías de playa) (km)" numFmtId="4">
      <sharedItems containsSemiMixedTypes="0" containsString="0" containsNumber="1" minValue="12.2" maxValue="12.2"/>
    </cacheField>
    <cacheField name="A.04.1 -  Longitud de Vías de Explotación Electrificadas Troncales y Ramales (vía principal) (km)" numFmtId="4">
      <sharedItems containsSemiMixedTypes="0" containsString="0" containsNumber="1" minValue="116.54" maxValue="116.54"/>
    </cacheField>
    <cacheField name="A.04.2 -  Longitud de Vías de Explotación Electrificadas Auxiliares (vías de playa) (km)" numFmtId="4">
      <sharedItems containsSemiMixedTypes="0" containsString="0" containsNumber="1" containsInteger="1" minValue="8" maxValue="8"/>
    </cacheField>
    <cacheField name="Total Vías (excluido Auxiliares)" numFmtId="4">
      <sharedItems containsSemiMixedTypes="0" containsString="0" containsNumber="1" minValue="326.51" maxValue="326.51"/>
    </cacheField>
    <cacheField name="Total Vías (excluído Auxiliares (EN USO)" numFmtId="4">
      <sharedItems containsSemiMixedTypes="0" containsString="0" containsNumber="1" minValue="253.90099999999998" maxValue="326.51"/>
    </cacheField>
    <cacheField name="A.05.1 - Número de Estaciones en Explotación (cantidad)" numFmtId="0">
      <sharedItems containsSemiMixedTypes="0" containsString="0" containsNumber="1" containsInteger="1" minValue="40" maxValue="53"/>
    </cacheField>
    <cacheField name="A.06.1 - Número de Paradas en Explotación (cantidad)" numFmtId="0">
      <sharedItems containsSemiMixedTypes="0" containsString="0" containsNumber="1" containsInteger="1" minValue="0" maxValue="15"/>
    </cacheField>
    <cacheField name="A.07.1 - Número de Apeaderos en Explotación (cantidad)" numFmtId="0">
      <sharedItems containsSemiMixedTypes="0" containsString="0" containsNumber="1" containsInteger="1" minValue="1" maxValue="3"/>
    </cacheField>
    <cacheField name="Total Estaciones" numFmtId="0">
      <sharedItems containsSemiMixedTypes="0" containsString="0" containsNumber="1" containsInteger="1" minValue="56" maxValue="56"/>
    </cacheField>
    <cacheField name="Total Estaciones (EN USO)" numFmtId="0">
      <sharedItems containsSemiMixedTypes="0" containsString="0" containsNumber="1" containsInteger="1" minValue="45" maxValue="56"/>
    </cacheField>
    <cacheField name="A.08.1 - Pasos Vehiculares a Nivel Con Barreras Manuales (cantidad)" numFmtId="0">
      <sharedItems containsSemiMixedTypes="0" containsString="0" containsNumber="1" containsInteger="1" minValue="24" maxValue="38"/>
    </cacheField>
    <cacheField name="A.08.2 - Pasos Vehiculares a Nivel Con Barreras Automáticas (cantidad)" numFmtId="0">
      <sharedItems containsSemiMixedTypes="0" containsString="0" containsNumber="1" containsInteger="1" minValue="48" maxValue="82"/>
    </cacheField>
    <cacheField name="A.08.3 - Pasos Vehiculares a Nivel Con Señales Fonoluminosas (cantidad)" numFmtId="0">
      <sharedItems containsSemiMixedTypes="0" containsString="0" containsNumber="1" containsInteger="1" minValue="0" maxValue="121"/>
    </cacheField>
    <cacheField name="A.08.4 - Pasos Vehiculares a Nivel Con Cruz de San Andrés (cantidad)" numFmtId="0">
      <sharedItems containsSemiMixedTypes="0" containsString="0" containsNumber="1" containsInteger="1" minValue="13" maxValue="83"/>
    </cacheField>
    <cacheField name="A.08.5 - Pasos Vehiculares a Nivel Sin Señalización (cantidad)" numFmtId="0">
      <sharedItems containsSemiMixedTypes="0" containsString="0" containsNumber="1" containsInteger="1" minValue="0" maxValue="3"/>
    </cacheField>
    <cacheField name="Total Pasos Vehiculares a Nivel" numFmtId="0">
      <sharedItems containsSemiMixedTypes="0" containsString="0" containsNumber="1" containsInteger="1" minValue="99" maxValue="287"/>
    </cacheField>
    <cacheField name="A.09.1 - Pasos Vehiculares Bajo Nivel (vial + vial peatonal) (cantidad)" numFmtId="0">
      <sharedItems containsSemiMixedTypes="0" containsString="0" containsNumber="1" containsInteger="1" minValue="35" maxValue="106"/>
    </cacheField>
    <cacheField name="A.09.2 - Pasos Vehiculares Sobre Nivel (vial + vial peatonal) (cantidad)" numFmtId="0">
      <sharedItems containsSemiMixedTypes="0" containsString="0" containsNumber="1" containsInteger="1" minValue="18" maxValue="29"/>
    </cacheField>
    <cacheField name="A.09.3 - Pasos Vehiculares A Nivel (vial + vial peatonal) (cantidad)" numFmtId="0">
      <sharedItems containsSemiMixedTypes="0" containsString="0" containsNumber="1" containsInteger="1" minValue="99" maxValue="287"/>
    </cacheField>
    <cacheField name="Total Pasos Vehiculares" numFmtId="0">
      <sharedItems containsSemiMixedTypes="0" containsString="0" containsNumber="1" containsInteger="1" minValue="189" maxValue="422"/>
    </cacheField>
    <cacheField name="A.10.1 - Pasos Peatonales Bajo Nivel (cantidad)" numFmtId="0">
      <sharedItems containsSemiMixedTypes="0" containsString="0" containsNumber="1" containsInteger="1" minValue="8" maxValue="10"/>
    </cacheField>
    <cacheField name="A.10.2 - Pasos Peatonales Sobre Nivel (cantidad)" numFmtId="0">
      <sharedItems containsSemiMixedTypes="0" containsString="0" containsNumber="1" containsInteger="1" minValue="21" maxValue="24"/>
    </cacheField>
    <cacheField name="A.10.3 - Pasos Peatonales A Nivel (cantidad)" numFmtId="0">
      <sharedItems containsSemiMixedTypes="0" containsString="0" containsNumber="1" containsInteger="1" minValue="53" maxValue="107"/>
    </cacheField>
    <cacheField name="Total Pasos Peatonales" numFmtId="0">
      <sharedItems containsSemiMixedTypes="0" containsString="0" containsNumber="1" containsInteger="1" minValue="85" maxValue="138"/>
    </cacheField>
    <cacheField name="A.11.1 - Señalamiento Automático (km de línea)" numFmtId="4">
      <sharedItems containsSemiMixedTypes="0" containsString="0" containsNumber="1" minValue="44.19" maxValue="46"/>
    </cacheField>
    <cacheField name="A.11.2 - Señalamiento Sin Señalamiento (km de línea)" numFmtId="4">
      <sharedItems containsSemiMixedTypes="0" containsString="0" containsNumber="1" minValue="0" maxValue="117.336"/>
    </cacheField>
    <cacheField name="A.11.3 - Señalamiento Manual (km de línea)" numFmtId="4">
      <sharedItems containsSemiMixedTypes="0" containsString="0" containsNumber="1" minValue="33.146000000000001" maxValue="133"/>
    </cacheField>
    <cacheField name="Total Señalamiento" numFmtId="4">
      <sharedItems containsSemiMixedTypes="0" containsString="0" containsNumber="1" minValue="179" maxValue="194.67200000000003"/>
    </cacheField>
    <cacheField name="B.01.1 - Parque de Locomotoras Diesel Hasta 1300HP" numFmtId="0">
      <sharedItems containsSemiMixedTypes="0" containsString="0" containsNumber="1" containsInteger="1" minValue="0" maxValue="10"/>
    </cacheField>
    <cacheField name="B.01.2 - Parque de Locomotoras Diesel desde 1301HP Hasta 1700HP" numFmtId="0">
      <sharedItems containsSemiMixedTypes="0" containsString="0" containsNumber="1" containsInteger="1" minValue="7" maxValue="18"/>
    </cacheField>
    <cacheField name="B.01.2 - Parque de Locomotoras Diesel desde 1701HP" numFmtId="0">
      <sharedItems containsSemiMixedTypes="0" containsString="0" containsNumber="1" containsInteger="1" minValue="0" maxValue="16"/>
    </cacheField>
    <cacheField name="Total Locomotoras" numFmtId="0">
      <sharedItems containsSemiMixedTypes="0" containsString="0" containsNumber="1" containsInteger="1" minValue="18" maxValue="34"/>
    </cacheField>
    <cacheField name="B.02.1 - Parque de Coches Eléctricos Motrices" numFmtId="0">
      <sharedItems containsSemiMixedTypes="0" containsString="0" containsNumber="1" containsInteger="1" minValue="122" maxValue="285"/>
    </cacheField>
    <cacheField name="B.02.2 - Parque de Coches Eléctricos Motrices Remolcados Tipo R" numFmtId="0">
      <sharedItems containsSemiMixedTypes="0" containsString="0" containsNumber="1" containsInteger="1" minValue="60" maxValue="62"/>
    </cacheField>
    <cacheField name="B.02.3 - Parque de Coches Eléctricos Motrices Tipo R" numFmtId="0">
      <sharedItems containsSemiMixedTypes="0" containsString="0" containsNumber="1" containsInteger="1" minValue="0" maxValue="0"/>
    </cacheField>
    <cacheField name="Total Coches Eléctricos" numFmtId="0">
      <sharedItems containsSemiMixedTypes="0" containsString="0" containsNumber="1" containsInteger="1" minValue="182" maxValue="345"/>
    </cacheField>
    <cacheField name="B.03.1 - Parque de Coches Motores Motrices Remolcados" numFmtId="0">
      <sharedItems containsSemiMixedTypes="0" containsString="0" containsNumber="1" containsInteger="1" minValue="0" maxValue="1"/>
    </cacheField>
    <cacheField name="B.03.2 - Parque de Coches Motores Motrices Intermedios" numFmtId="0">
      <sharedItems containsSemiMixedTypes="0" containsString="0" containsNumber="1" containsInteger="1" minValue="0" maxValue="2"/>
    </cacheField>
    <cacheField name="B.03.3 - Parque de Coches Motores Motrices Cabina" numFmtId="0">
      <sharedItems containsSemiMixedTypes="0" containsString="0" containsNumber="1" containsInteger="1" minValue="0" maxValue="2"/>
    </cacheField>
    <cacheField name="Total coches Motores" numFmtId="0">
      <sharedItems containsSemiMixedTypes="0" containsString="0" containsNumber="1" containsInteger="1" minValue="0" maxValue="4"/>
    </cacheField>
    <cacheField name="B.04.1 - Parque de Coches Remolcados Clase Unica" numFmtId="0">
      <sharedItems containsSemiMixedTypes="0" containsString="0" containsNumber="1" containsInteger="1" minValue="0" maxValue="29"/>
    </cacheField>
    <cacheField name="B.04.2 - Parque de Coches Remolcados Clase Unica Furgón" numFmtId="0">
      <sharedItems containsSemiMixedTypes="0" containsString="0" containsNumber="1" containsInteger="1" minValue="0" maxValue="4"/>
    </cacheField>
    <cacheField name="B.04.3 - Parque de Coches Remolcados Clase Unica Cabina" numFmtId="0">
      <sharedItems containsSemiMixedTypes="0" containsString="0" containsNumber="1" containsInteger="1" minValue="0" maxValue="34"/>
    </cacheField>
    <cacheField name="B.04.5 - Parque de Coches Remolcados para Servicios Especiales (Cartoneros)" numFmtId="0">
      <sharedItems containsSemiMixedTypes="0" containsString="0" containsNumber="1" containsInteger="1" minValue="0" maxValue="0"/>
    </cacheField>
    <cacheField name="Total Coches Remolcados" numFmtId="0">
      <sharedItems containsSemiMixedTypes="0" containsString="0" containsNumber="1" containsInteger="1" minValue="30" maxValue="34"/>
    </cacheField>
    <cacheField name="B.04.4 - Parque de Coches Remolcados de Larga Distancia (Turista+Pullman)" numFmtId="0">
      <sharedItems containsSemiMixedTypes="0" containsString="0" containsNumber="1" containsInteger="1" minValue="14" maxValue="90"/>
    </cacheField>
    <cacheField name="B.05.1 - Parque de Locotractores" numFmtId="0">
      <sharedItems containsSemiMixedTypes="0" containsString="0" containsNumber="1" containsInteger="1" minValue="0" maxValue="1"/>
    </cacheField>
    <cacheField name="B.06.1 - Parque de Vagones de Servicios Internos" numFmtId="0">
      <sharedItems containsSemiMixedTypes="0" containsString="0" containsNumber="1" containsInteger="1" minValue="3" maxValue="5"/>
    </cacheField>
    <cacheField name="Trocha (mm)" numFmtId="3">
      <sharedItems containsSemiMixedTypes="0" containsString="0" containsNumber="1" containsInteger="1" minValue="1676" maxValue="1676"/>
    </cacheField>
    <cacheField name="Observaciones" numFmtId="0">
      <sharedItems containsBlank="1" longText="1"/>
    </cacheField>
  </cacheFields>
  <extLst>
    <ext xmlns:x14="http://schemas.microsoft.com/office/spreadsheetml/2009/9/main" uri="{725AE2AE-9491-48be-B2B4-4EB974FC3084}">
      <x14:pivotCacheDefinition pivotCacheId="7"/>
    </ext>
  </extLst>
</pivotCacheDefinition>
</file>

<file path=xl/pivotCache/pivotCacheDefinition9.xml><?xml version="1.0" encoding="utf-8"?>
<pivotCacheDefinition xmlns="http://schemas.openxmlformats.org/spreadsheetml/2006/main" xmlns:r="http://schemas.openxmlformats.org/officeDocument/2006/relationships" r:id="rId1" refreshedBy="Martin Ralph" refreshedDate="45400.506238078706" createdVersion="6" refreshedVersion="6" minRefreshableVersion="3" recordCount="375">
  <cacheSource type="worksheet">
    <worksheetSource name="RED_InfraMR"/>
  </cacheSource>
  <cacheFields count="60">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minValue="147.21299999999999" maxValue="279.62299999999999"/>
    </cacheField>
    <cacheField name="A.01.2 -  Longitud de Líneas de Explotación No Electrificadas Vía Doble o Múltiple (km)" numFmtId="4">
      <sharedItems containsSemiMixedTypes="0" containsString="0" containsNumber="1" minValue="387.87799999999999" maxValue="465.76300000000003"/>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minValue="160.87363999999999" maxValue="258.18664000000001"/>
    </cacheField>
    <cacheField name="Total Líneas de Explotación " numFmtId="4">
      <sharedItems containsSemiMixedTypes="0" containsString="0" containsNumber="1" minValue="752.39264000000003" maxValue="992.13364000000001"/>
    </cacheField>
    <cacheField name="Total Líneas de Explotación (EN USO)" numFmtId="4">
      <sharedItems containsSemiMixedTypes="0" containsString="0" containsNumber="1" minValue="752.39264000000003" maxValue="967.28264000000013"/>
    </cacheField>
    <cacheField name="Total Líneas de Servicios entre Cabeceras (km) (Progresiva) (en uso)" numFmtId="4">
      <sharedItems containsSemiMixedTypes="0" containsString="0" containsNumber="1" minValue="927.77611000000013" maxValue="1069.7341099999999"/>
    </cacheField>
    <cacheField name="A.03.1 -  Longitud de Vías de Explotación No Electrificadas Troncales y Ramales (vía principal) (km)" numFmtId="4">
      <sharedItems containsSemiMixedTypes="0" containsString="0" containsNumber="1" minValue="930.69891000000007" maxValue="1196.6759099999999"/>
    </cacheField>
    <cacheField name="A.03.2 -  Longitud de Vías de Explotación No Electrificadas Auxiliares (vías de playa) (km)" numFmtId="4">
      <sharedItems containsSemiMixedTypes="0" containsString="0" containsNumber="1" minValue="54.516999999999996" maxValue="54.516999999999996"/>
    </cacheField>
    <cacheField name="A.04.1 -  Longitud de Vías de Explotación Electrificadas Troncales y Ramales (vía principal) (km)" numFmtId="4">
      <sharedItems containsSemiMixedTypes="0" containsString="0" containsNumber="1" minValue="348.89300000000003" maxValue="542.23900000000003"/>
    </cacheField>
    <cacheField name="A.04.2 -  Longitud de Vías de Explotación Electrificadas Auxiliares (vías de playa) (km)" numFmtId="4">
      <sharedItems containsSemiMixedTypes="0" containsString="0" containsNumber="1" minValue="20.274999999999999" maxValue="21.314999999999998"/>
    </cacheField>
    <cacheField name="Total Vías (excluido Auxiliares)" numFmtId="4">
      <sharedItems containsSemiMixedTypes="0" containsString="0" containsNumber="1" minValue="1409.308" maxValue="1738.9149099999997"/>
    </cacheField>
    <cacheField name="Total Vías (excluído Auxiliares (EN USO)" numFmtId="4">
      <sharedItems containsSemiMixedTypes="0" containsString="0" containsNumber="1" minValue="1409.308" maxValue="1704.6749099999997"/>
    </cacheField>
    <cacheField name="A.05.1 - Número de Estaciones en Explotación (cantidad)" numFmtId="3">
      <sharedItems containsSemiMixedTypes="0" containsString="0" containsNumber="1" containsInteger="1" minValue="194" maxValue="216"/>
    </cacheField>
    <cacheField name="A.06.1 - Número de Paradas en Explotación (cantidad)" numFmtId="3">
      <sharedItems containsSemiMixedTypes="0" containsString="0" containsNumber="1" containsInteger="1" minValue="52" maxValue="62"/>
    </cacheField>
    <cacheField name="A.07.1 - Número de Apeaderos en Explotación (cantidad)" numFmtId="3">
      <sharedItems containsSemiMixedTypes="0" containsString="0" containsNumber="1" containsInteger="1" minValue="10" maxValue="23"/>
    </cacheField>
    <cacheField name="Total Estaciones" numFmtId="3">
      <sharedItems containsSemiMixedTypes="0" containsString="0" containsNumber="1" containsInteger="1" minValue="260" maxValue="300"/>
    </cacheField>
    <cacheField name="Total Estaciones (EN USO)" numFmtId="3">
      <sharedItems containsSemiMixedTypes="0" containsString="0" containsNumber="1" containsInteger="1" minValue="260" maxValue="289"/>
    </cacheField>
    <cacheField name="A.08.1 - Pasos Vehiculares a Nivel Con Barreras Manuales (cantidad)" numFmtId="3">
      <sharedItems containsSemiMixedTypes="0" containsString="0" containsNumber="1" containsInteger="1" minValue="114" maxValue="139"/>
    </cacheField>
    <cacheField name="A.08.2 - Pasos Vehiculares a Nivel Con Barreras Automáticas (cantidad)" numFmtId="3">
      <sharedItems containsSemiMixedTypes="0" containsString="0" containsNumber="1" containsInteger="1" minValue="392" maxValue="435"/>
    </cacheField>
    <cacheField name="A.08.3 - Pasos Vehiculares a Nivel Con Señales Fonoluminosas (cantidad)" numFmtId="3">
      <sharedItems containsSemiMixedTypes="0" containsString="0" containsNumber="1" containsInteger="1" minValue="9" maxValue="158"/>
    </cacheField>
    <cacheField name="A.08.4 - Pasos Vehiculares a Nivel Con Cruz de San Andrés (cantidad)" numFmtId="3">
      <sharedItems containsSemiMixedTypes="0" containsString="0" containsNumber="1" containsInteger="1" minValue="99" maxValue="203"/>
    </cacheField>
    <cacheField name="A.08.5 - Pasos Vehiculares a Nivel Sin Señalización (cantidad)" numFmtId="3">
      <sharedItems containsSemiMixedTypes="0" containsString="0" containsNumber="1" containsInteger="1" minValue="4" maxValue="63"/>
    </cacheField>
    <cacheField name="Total Pasos Vehiculares a Nivel" numFmtId="3">
      <sharedItems containsSemiMixedTypes="0" containsString="0" containsNumber="1" containsInteger="1" minValue="656" maxValue="957"/>
    </cacheField>
    <cacheField name="A.09.1 - Pasos Vehiculares Bajo Nivel (vial + vial peatonal) (cantidad)" numFmtId="3">
      <sharedItems containsSemiMixedTypes="0" containsString="0" containsNumber="1" containsInteger="1" minValue="146" maxValue="312"/>
    </cacheField>
    <cacheField name="A.09.2 - Pasos Vehiculares Sobre Nivel (vial + vial peatonal) (cantidad)" numFmtId="3">
      <sharedItems containsSemiMixedTypes="0" containsString="0" containsNumber="1" containsInteger="1" minValue="95" maxValue="131"/>
    </cacheField>
    <cacheField name="A.09.3 - Pasos Vehiculares A Nivel (vial + vial peatonal) (cantidad)" numFmtId="3">
      <sharedItems containsSemiMixedTypes="0" containsString="0" containsNumber="1" containsInteger="1" minValue="656" maxValue="924"/>
    </cacheField>
    <cacheField name="Total Pasos Vehiculares" numFmtId="3">
      <sharedItems containsSemiMixedTypes="0" containsString="0" containsNumber="1" containsInteger="1" minValue="902" maxValue="1367"/>
    </cacheField>
    <cacheField name="A.10.1 - Pasos Peatonales Bajo Nivel (cantidad)" numFmtId="3">
      <sharedItems containsSemiMixedTypes="0" containsString="0" containsNumber="1" containsInteger="1" minValue="40" maxValue="59"/>
    </cacheField>
    <cacheField name="A.10.2 - Pasos Peatonales Sobre Nivel (cantidad)" numFmtId="3">
      <sharedItems containsSemiMixedTypes="0" containsString="0" containsNumber="1" containsInteger="1" minValue="81" maxValue="118"/>
    </cacheField>
    <cacheField name="A.10.3 - Pasos Peatonales A Nivel (cantidad)" numFmtId="3">
      <sharedItems containsSemiMixedTypes="0" containsString="0" containsNumber="1" containsInteger="1" minValue="397" maxValue="481"/>
    </cacheField>
    <cacheField name="Total Pasos Peatonales" numFmtId="3">
      <sharedItems containsSemiMixedTypes="0" containsString="0" containsNumber="1" containsInteger="1" minValue="532" maxValue="654"/>
    </cacheField>
    <cacheField name="A.11.1 - Señalamiento Automático (km de línea)" numFmtId="4">
      <sharedItems containsSemiMixedTypes="0" containsString="0" containsNumber="1" minValue="257.59499999999997" maxValue="291.86700000000002"/>
    </cacheField>
    <cacheField name="A.11.2 - Señalamiento Sin Señalamiento (km de línea)" numFmtId="4">
      <sharedItems containsSemiMixedTypes="0" containsString="0" containsNumber="1" minValue="2" maxValue="211.15700000000001"/>
    </cacheField>
    <cacheField name="A.11.3 - Señalamiento Manual (km de línea)" numFmtId="4">
      <sharedItems containsSemiMixedTypes="0" containsString="0" containsNumber="1" minValue="376.24299999999999" maxValue="514.28800000000001"/>
    </cacheField>
    <cacheField name="Total Señalamiento" numFmtId="4">
      <sharedItems containsSemiMixedTypes="0" containsString="0" containsNumber="1" minValue="765.34199999999987" maxValue="878.84199999999998"/>
    </cacheField>
    <cacheField name="B.01.1 - Parque de Locomotoras Diesel Hasta 1300HP" numFmtId="3">
      <sharedItems containsSemiMixedTypes="0" containsString="0" containsNumber="1" containsInteger="1" minValue="9" maxValue="26"/>
    </cacheField>
    <cacheField name="B.01.2 - Parque de Locomotoras Diesel desde 1301HP Hasta 1700HP" numFmtId="3">
      <sharedItems containsSemiMixedTypes="0" containsString="0" containsNumber="1" containsInteger="1" minValue="56" maxValue="65"/>
    </cacheField>
    <cacheField name="B.01.2 - Parque de Locomotoras Diesel desde 1701HP" numFmtId="3">
      <sharedItems containsSemiMixedTypes="0" containsString="0" containsNumber="1" containsInteger="1" minValue="77" maxValue="87"/>
    </cacheField>
    <cacheField name="Total Locomotoras" numFmtId="3">
      <sharedItems containsSemiMixedTypes="0" containsString="0" containsNumber="1" containsInteger="1" minValue="142" maxValue="168"/>
    </cacheField>
    <cacheField name="B.02.1 - Parque de Coches Eléctricos Motrices" numFmtId="3">
      <sharedItems containsSemiMixedTypes="0" containsString="0" containsNumber="1" containsInteger="1" minValue="405" maxValue="596"/>
    </cacheField>
    <cacheField name="B.02.2 - Parque de Coches Eléctricos Motrices Remolcados Tipo R" numFmtId="3">
      <sharedItems containsSemiMixedTypes="0" containsString="0" containsNumber="1" containsInteger="1" minValue="321" maxValue="399"/>
    </cacheField>
    <cacheField name="B.02.3 - Parque de Coches Eléctricos Motrices Tipo R" numFmtId="3">
      <sharedItems containsSemiMixedTypes="0" containsString="0" containsNumber="1" containsInteger="1" minValue="39" maxValue="72"/>
    </cacheField>
    <cacheField name="Total Coches Eléctricos" numFmtId="3">
      <sharedItems containsSemiMixedTypes="0" containsString="0" containsNumber="1" containsInteger="1" minValue="765" maxValue="1035"/>
    </cacheField>
    <cacheField name="B.03.1 - Parque de Coches Motores Motrices Remolcados" numFmtId="3">
      <sharedItems containsSemiMixedTypes="0" containsString="0" containsNumber="1" containsInteger="1" minValue="0" maxValue="45"/>
    </cacheField>
    <cacheField name="B.03.2 - Parque de Coches Motores Motrices Intermedios" numFmtId="3">
      <sharedItems containsSemiMixedTypes="0" containsString="0" containsNumber="1" containsInteger="1" minValue="3" maxValue="33"/>
    </cacheField>
    <cacheField name="B.03.3 - Parque de Coches Motores Motrices Cabina" numFmtId="3">
      <sharedItems containsSemiMixedTypes="0" containsString="0" containsNumber="1" containsInteger="1" minValue="10" maxValue="68"/>
    </cacheField>
    <cacheField name="Total coches Motores" numFmtId="3">
      <sharedItems containsSemiMixedTypes="0" containsString="0" containsNumber="1" containsInteger="1" minValue="16" maxValue="119"/>
    </cacheField>
    <cacheField name="B.04.1 - Parque de Coches Remolcados Clase Unica" numFmtId="3">
      <sharedItems containsSemiMixedTypes="0" containsString="0" containsNumber="1" containsInteger="1" minValue="300" maxValue="496"/>
    </cacheField>
    <cacheField name="B.04.2 - Parque de Coches Remolcados Clase Unica Furgón" numFmtId="3">
      <sharedItems containsSemiMixedTypes="0" containsString="0" containsNumber="1" containsInteger="1" minValue="128" maxValue="206"/>
    </cacheField>
    <cacheField name="B.04.3 - Parque de Coches Remolcados Clase Unica Cabina" numFmtId="3">
      <sharedItems containsSemiMixedTypes="0" containsString="0" containsNumber="1" containsInteger="1" minValue="0" maxValue="34"/>
    </cacheField>
    <cacheField name="B.04.5 - Parque de Coches Remolcados para Servicios Especiales (Cartoneros)" numFmtId="3">
      <sharedItems containsSemiMixedTypes="0" containsString="0" containsNumber="1" containsInteger="1" minValue="0" maxValue="20"/>
    </cacheField>
    <cacheField name="Total Coches Remolcados" numFmtId="3">
      <sharedItems containsSemiMixedTypes="0" containsString="0" containsNumber="1" containsInteger="1" minValue="506" maxValue="639"/>
    </cacheField>
    <cacheField name="B.04.4 - Parque de Coches Remolcados de Larga Distancia (Turista+Pullman)" numFmtId="3">
      <sharedItems containsSemiMixedTypes="0" containsString="0" containsNumber="1" containsInteger="1" minValue="150" maxValue="234"/>
    </cacheField>
    <cacheField name="B.05.1 - Parque de Locotractores" numFmtId="3">
      <sharedItems containsSemiMixedTypes="0" containsString="0" containsNumber="1" containsInteger="1" minValue="4" maxValue="33"/>
    </cacheField>
    <cacheField name="B.06.1 - Parque de Vagones de Servicios Internos" numFmtId="3">
      <sharedItems containsSemiMixedTypes="0" containsString="0" containsNumber="1" containsInteger="1" minValue="92" maxValue="160"/>
    </cacheField>
    <cacheField name="Trocha (mm)" numFmtId="3">
      <sharedItems containsNonDate="0" containsString="0" containsBlank="1"/>
    </cacheField>
    <cacheField name="Observaciones" numFmtId="0">
      <sharedItems containsBlank="1"/>
    </cacheField>
  </cacheFields>
  <extLst>
    <ext xmlns:x14="http://schemas.microsoft.com/office/spreadsheetml/2009/9/main" uri="{725AE2AE-9491-48be-B2B4-4EB974FC3084}">
      <x14:pivotCacheDefinition pivotCacheId="8"/>
    </ext>
  </extLst>
</pivotCacheDefinition>
</file>

<file path=xl/pivotCache/pivotCacheRecords1.xml><?xml version="1.0" encoding="utf-8"?>
<pivotCacheRecords xmlns="http://schemas.openxmlformats.org/spreadsheetml/2006/main" xmlns:r="http://schemas.openxmlformats.org/officeDocument/2006/relationships" count="375">
  <r>
    <x v="0"/>
    <x v="0"/>
    <m/>
    <m/>
    <m/>
    <m/>
    <n v="0"/>
    <n v="0"/>
    <m/>
    <m/>
    <m/>
    <m/>
    <m/>
    <m/>
    <m/>
    <m/>
    <m/>
    <m/>
    <m/>
    <n v="0"/>
    <m/>
    <m/>
    <m/>
    <m/>
    <m/>
    <n v="0"/>
    <m/>
    <m/>
    <n v="0"/>
    <n v="0"/>
    <m/>
    <m/>
    <m/>
    <n v="0"/>
    <m/>
    <m/>
    <m/>
    <m/>
    <m/>
    <m/>
    <m/>
    <m/>
    <m/>
    <m/>
    <m/>
    <n v="0"/>
    <m/>
    <m/>
    <m/>
    <n v="0"/>
    <m/>
    <m/>
    <m/>
    <m/>
    <n v="0"/>
    <m/>
    <m/>
    <m/>
    <m/>
    <m/>
  </r>
  <r>
    <x v="0"/>
    <x v="1"/>
    <m/>
    <m/>
    <m/>
    <m/>
    <n v="0"/>
    <n v="0"/>
    <m/>
    <m/>
    <m/>
    <m/>
    <m/>
    <m/>
    <m/>
    <m/>
    <m/>
    <m/>
    <m/>
    <n v="0"/>
    <m/>
    <m/>
    <m/>
    <m/>
    <m/>
    <n v="0"/>
    <m/>
    <m/>
    <n v="0"/>
    <n v="0"/>
    <m/>
    <m/>
    <m/>
    <n v="0"/>
    <m/>
    <m/>
    <m/>
    <m/>
    <m/>
    <m/>
    <m/>
    <m/>
    <m/>
    <m/>
    <m/>
    <n v="0"/>
    <m/>
    <m/>
    <m/>
    <n v="0"/>
    <m/>
    <m/>
    <m/>
    <m/>
    <n v="0"/>
    <m/>
    <m/>
    <m/>
    <m/>
    <m/>
  </r>
  <r>
    <x v="0"/>
    <x v="2"/>
    <m/>
    <m/>
    <m/>
    <m/>
    <n v="0"/>
    <n v="0"/>
    <m/>
    <m/>
    <m/>
    <m/>
    <m/>
    <m/>
    <m/>
    <m/>
    <m/>
    <m/>
    <m/>
    <n v="0"/>
    <m/>
    <m/>
    <m/>
    <m/>
    <m/>
    <n v="0"/>
    <m/>
    <m/>
    <n v="0"/>
    <n v="0"/>
    <m/>
    <m/>
    <m/>
    <n v="0"/>
    <m/>
    <m/>
    <m/>
    <m/>
    <m/>
    <m/>
    <m/>
    <m/>
    <m/>
    <m/>
    <m/>
    <n v="0"/>
    <m/>
    <m/>
    <m/>
    <n v="0"/>
    <m/>
    <m/>
    <m/>
    <m/>
    <n v="0"/>
    <m/>
    <m/>
    <m/>
    <m/>
    <m/>
  </r>
  <r>
    <x v="0"/>
    <x v="3"/>
    <m/>
    <m/>
    <m/>
    <m/>
    <n v="0"/>
    <n v="0"/>
    <m/>
    <m/>
    <m/>
    <m/>
    <m/>
    <m/>
    <m/>
    <m/>
    <m/>
    <m/>
    <m/>
    <n v="0"/>
    <m/>
    <m/>
    <m/>
    <m/>
    <m/>
    <n v="0"/>
    <m/>
    <m/>
    <n v="0"/>
    <n v="0"/>
    <m/>
    <m/>
    <m/>
    <n v="0"/>
    <m/>
    <m/>
    <m/>
    <m/>
    <m/>
    <m/>
    <m/>
    <m/>
    <m/>
    <m/>
    <m/>
    <n v="0"/>
    <m/>
    <m/>
    <m/>
    <n v="0"/>
    <m/>
    <m/>
    <m/>
    <m/>
    <n v="0"/>
    <m/>
    <m/>
    <m/>
    <m/>
    <m/>
  </r>
  <r>
    <x v="0"/>
    <x v="4"/>
    <m/>
    <m/>
    <m/>
    <m/>
    <n v="0"/>
    <n v="0"/>
    <m/>
    <m/>
    <m/>
    <m/>
    <m/>
    <m/>
    <m/>
    <m/>
    <m/>
    <m/>
    <m/>
    <n v="0"/>
    <m/>
    <m/>
    <m/>
    <m/>
    <m/>
    <n v="0"/>
    <m/>
    <m/>
    <n v="0"/>
    <n v="0"/>
    <m/>
    <m/>
    <m/>
    <n v="0"/>
    <m/>
    <m/>
    <m/>
    <m/>
    <m/>
    <m/>
    <m/>
    <m/>
    <m/>
    <m/>
    <m/>
    <n v="0"/>
    <m/>
    <m/>
    <m/>
    <n v="0"/>
    <m/>
    <m/>
    <m/>
    <m/>
    <n v="0"/>
    <m/>
    <m/>
    <m/>
    <m/>
    <m/>
  </r>
  <r>
    <x v="0"/>
    <x v="5"/>
    <m/>
    <m/>
    <m/>
    <m/>
    <n v="0"/>
    <n v="0"/>
    <m/>
    <m/>
    <m/>
    <m/>
    <m/>
    <m/>
    <m/>
    <m/>
    <m/>
    <m/>
    <m/>
    <n v="0"/>
    <m/>
    <m/>
    <m/>
    <m/>
    <m/>
    <n v="0"/>
    <m/>
    <m/>
    <n v="0"/>
    <n v="0"/>
    <m/>
    <m/>
    <m/>
    <n v="0"/>
    <m/>
    <m/>
    <m/>
    <m/>
    <m/>
    <m/>
    <m/>
    <m/>
    <m/>
    <m/>
    <m/>
    <n v="0"/>
    <m/>
    <m/>
    <m/>
    <n v="0"/>
    <m/>
    <m/>
    <m/>
    <m/>
    <n v="0"/>
    <m/>
    <m/>
    <m/>
    <m/>
    <m/>
  </r>
  <r>
    <x v="0"/>
    <x v="6"/>
    <m/>
    <m/>
    <m/>
    <m/>
    <n v="0"/>
    <n v="0"/>
    <m/>
    <m/>
    <m/>
    <m/>
    <m/>
    <m/>
    <m/>
    <m/>
    <m/>
    <m/>
    <m/>
    <n v="0"/>
    <m/>
    <m/>
    <m/>
    <m/>
    <m/>
    <n v="0"/>
    <m/>
    <m/>
    <n v="0"/>
    <n v="0"/>
    <m/>
    <m/>
    <m/>
    <n v="0"/>
    <m/>
    <m/>
    <m/>
    <m/>
    <m/>
    <m/>
    <m/>
    <m/>
    <m/>
    <m/>
    <m/>
    <n v="0"/>
    <m/>
    <m/>
    <m/>
    <n v="0"/>
    <m/>
    <m/>
    <m/>
    <m/>
    <n v="0"/>
    <m/>
    <m/>
    <m/>
    <m/>
    <m/>
  </r>
  <r>
    <x v="0"/>
    <x v="7"/>
    <m/>
    <m/>
    <m/>
    <m/>
    <n v="0"/>
    <n v="0"/>
    <m/>
    <m/>
    <m/>
    <m/>
    <m/>
    <m/>
    <m/>
    <m/>
    <m/>
    <m/>
    <m/>
    <n v="0"/>
    <m/>
    <m/>
    <m/>
    <m/>
    <m/>
    <n v="0"/>
    <m/>
    <m/>
    <n v="0"/>
    <n v="0"/>
    <m/>
    <m/>
    <m/>
    <n v="0"/>
    <m/>
    <m/>
    <m/>
    <m/>
    <m/>
    <m/>
    <m/>
    <m/>
    <m/>
    <m/>
    <m/>
    <n v="0"/>
    <m/>
    <m/>
    <m/>
    <n v="0"/>
    <m/>
    <m/>
    <m/>
    <m/>
    <n v="0"/>
    <m/>
    <m/>
    <m/>
    <m/>
    <m/>
  </r>
  <r>
    <x v="0"/>
    <x v="8"/>
    <m/>
    <m/>
    <m/>
    <m/>
    <n v="0"/>
    <n v="0"/>
    <m/>
    <m/>
    <m/>
    <m/>
    <m/>
    <m/>
    <m/>
    <m/>
    <m/>
    <m/>
    <m/>
    <n v="0"/>
    <m/>
    <m/>
    <m/>
    <m/>
    <m/>
    <n v="0"/>
    <m/>
    <m/>
    <n v="0"/>
    <n v="0"/>
    <m/>
    <m/>
    <m/>
    <n v="0"/>
    <m/>
    <m/>
    <m/>
    <m/>
    <m/>
    <m/>
    <m/>
    <m/>
    <m/>
    <m/>
    <m/>
    <n v="0"/>
    <m/>
    <m/>
    <m/>
    <n v="0"/>
    <m/>
    <m/>
    <m/>
    <m/>
    <n v="0"/>
    <m/>
    <m/>
    <m/>
    <m/>
    <m/>
  </r>
  <r>
    <x v="0"/>
    <x v="9"/>
    <m/>
    <m/>
    <m/>
    <m/>
    <n v="0"/>
    <n v="0"/>
    <m/>
    <m/>
    <m/>
    <m/>
    <m/>
    <m/>
    <m/>
    <m/>
    <m/>
    <m/>
    <m/>
    <n v="0"/>
    <m/>
    <m/>
    <m/>
    <m/>
    <m/>
    <n v="0"/>
    <m/>
    <m/>
    <n v="0"/>
    <n v="0"/>
    <m/>
    <m/>
    <m/>
    <n v="0"/>
    <m/>
    <m/>
    <m/>
    <m/>
    <m/>
    <m/>
    <m/>
    <m/>
    <m/>
    <m/>
    <m/>
    <n v="0"/>
    <m/>
    <m/>
    <m/>
    <n v="0"/>
    <m/>
    <m/>
    <m/>
    <m/>
    <n v="0"/>
    <m/>
    <m/>
    <m/>
    <m/>
    <m/>
  </r>
  <r>
    <x v="0"/>
    <x v="10"/>
    <m/>
    <m/>
    <m/>
    <m/>
    <n v="0"/>
    <n v="0"/>
    <m/>
    <m/>
    <m/>
    <m/>
    <m/>
    <m/>
    <m/>
    <m/>
    <m/>
    <m/>
    <m/>
    <n v="0"/>
    <m/>
    <m/>
    <m/>
    <m/>
    <m/>
    <n v="0"/>
    <m/>
    <m/>
    <n v="0"/>
    <n v="0"/>
    <m/>
    <m/>
    <m/>
    <n v="0"/>
    <m/>
    <m/>
    <m/>
    <m/>
    <m/>
    <m/>
    <m/>
    <m/>
    <m/>
    <m/>
    <m/>
    <n v="0"/>
    <m/>
    <m/>
    <m/>
    <n v="0"/>
    <m/>
    <m/>
    <m/>
    <m/>
    <n v="0"/>
    <m/>
    <m/>
    <m/>
    <m/>
    <m/>
  </r>
  <r>
    <x v="0"/>
    <x v="11"/>
    <m/>
    <m/>
    <m/>
    <m/>
    <n v="0"/>
    <n v="0"/>
    <m/>
    <m/>
    <m/>
    <m/>
    <m/>
    <m/>
    <m/>
    <m/>
    <m/>
    <m/>
    <m/>
    <n v="0"/>
    <m/>
    <m/>
    <m/>
    <m/>
    <m/>
    <n v="0"/>
    <m/>
    <m/>
    <n v="0"/>
    <n v="0"/>
    <m/>
    <m/>
    <m/>
    <n v="0"/>
    <m/>
    <m/>
    <m/>
    <m/>
    <m/>
    <m/>
    <m/>
    <m/>
    <m/>
    <m/>
    <m/>
    <n v="0"/>
    <m/>
    <m/>
    <m/>
    <n v="0"/>
    <m/>
    <m/>
    <m/>
    <m/>
    <n v="0"/>
    <m/>
    <m/>
    <m/>
    <m/>
    <m/>
  </r>
  <r>
    <x v="1"/>
    <x v="0"/>
    <m/>
    <m/>
    <m/>
    <m/>
    <n v="0"/>
    <n v="0"/>
    <m/>
    <m/>
    <m/>
    <m/>
    <m/>
    <m/>
    <m/>
    <m/>
    <m/>
    <m/>
    <m/>
    <n v="0"/>
    <m/>
    <m/>
    <m/>
    <m/>
    <m/>
    <n v="0"/>
    <m/>
    <m/>
    <n v="0"/>
    <n v="0"/>
    <m/>
    <m/>
    <m/>
    <n v="0"/>
    <m/>
    <m/>
    <m/>
    <m/>
    <m/>
    <m/>
    <m/>
    <m/>
    <m/>
    <m/>
    <m/>
    <n v="0"/>
    <m/>
    <m/>
    <m/>
    <n v="0"/>
    <m/>
    <m/>
    <m/>
    <m/>
    <n v="0"/>
    <m/>
    <m/>
    <m/>
    <m/>
    <m/>
  </r>
  <r>
    <x v="1"/>
    <x v="1"/>
    <m/>
    <m/>
    <m/>
    <m/>
    <n v="0"/>
    <n v="0"/>
    <m/>
    <m/>
    <m/>
    <m/>
    <m/>
    <m/>
    <m/>
    <m/>
    <m/>
    <m/>
    <m/>
    <n v="0"/>
    <m/>
    <m/>
    <m/>
    <m/>
    <m/>
    <n v="0"/>
    <m/>
    <m/>
    <n v="0"/>
    <n v="0"/>
    <m/>
    <m/>
    <m/>
    <n v="0"/>
    <m/>
    <m/>
    <m/>
    <m/>
    <m/>
    <m/>
    <m/>
    <m/>
    <m/>
    <m/>
    <m/>
    <n v="0"/>
    <m/>
    <m/>
    <m/>
    <n v="0"/>
    <m/>
    <m/>
    <m/>
    <m/>
    <n v="0"/>
    <m/>
    <m/>
    <m/>
    <m/>
    <m/>
  </r>
  <r>
    <x v="1"/>
    <x v="2"/>
    <m/>
    <m/>
    <m/>
    <m/>
    <n v="0"/>
    <n v="0"/>
    <m/>
    <m/>
    <m/>
    <m/>
    <m/>
    <m/>
    <m/>
    <m/>
    <m/>
    <m/>
    <m/>
    <n v="0"/>
    <m/>
    <m/>
    <m/>
    <m/>
    <m/>
    <n v="0"/>
    <m/>
    <m/>
    <n v="0"/>
    <n v="0"/>
    <m/>
    <m/>
    <m/>
    <n v="0"/>
    <m/>
    <m/>
    <m/>
    <m/>
    <m/>
    <m/>
    <m/>
    <m/>
    <m/>
    <m/>
    <m/>
    <n v="0"/>
    <m/>
    <m/>
    <m/>
    <n v="0"/>
    <m/>
    <m/>
    <m/>
    <m/>
    <n v="0"/>
    <m/>
    <m/>
    <m/>
    <m/>
    <m/>
  </r>
  <r>
    <x v="1"/>
    <x v="3"/>
    <m/>
    <m/>
    <m/>
    <m/>
    <n v="0"/>
    <n v="0"/>
    <m/>
    <m/>
    <m/>
    <m/>
    <m/>
    <m/>
    <m/>
    <m/>
    <m/>
    <m/>
    <m/>
    <n v="0"/>
    <m/>
    <m/>
    <m/>
    <m/>
    <m/>
    <n v="0"/>
    <m/>
    <m/>
    <n v="0"/>
    <n v="0"/>
    <m/>
    <m/>
    <m/>
    <n v="0"/>
    <m/>
    <m/>
    <m/>
    <m/>
    <m/>
    <m/>
    <m/>
    <m/>
    <m/>
    <m/>
    <m/>
    <n v="0"/>
    <m/>
    <m/>
    <m/>
    <n v="0"/>
    <m/>
    <m/>
    <m/>
    <m/>
    <n v="0"/>
    <m/>
    <m/>
    <m/>
    <m/>
    <m/>
  </r>
  <r>
    <x v="1"/>
    <x v="4"/>
    <m/>
    <m/>
    <m/>
    <m/>
    <n v="0"/>
    <n v="0"/>
    <m/>
    <m/>
    <m/>
    <m/>
    <m/>
    <m/>
    <m/>
    <m/>
    <m/>
    <m/>
    <m/>
    <n v="0"/>
    <m/>
    <m/>
    <m/>
    <m/>
    <m/>
    <n v="0"/>
    <m/>
    <m/>
    <n v="0"/>
    <n v="0"/>
    <m/>
    <m/>
    <m/>
    <n v="0"/>
    <m/>
    <m/>
    <m/>
    <m/>
    <m/>
    <m/>
    <m/>
    <m/>
    <m/>
    <m/>
    <m/>
    <n v="0"/>
    <m/>
    <m/>
    <m/>
    <n v="0"/>
    <m/>
    <m/>
    <m/>
    <m/>
    <n v="0"/>
    <m/>
    <m/>
    <m/>
    <m/>
    <m/>
  </r>
  <r>
    <x v="1"/>
    <x v="5"/>
    <m/>
    <m/>
    <m/>
    <m/>
    <n v="0"/>
    <n v="0"/>
    <m/>
    <m/>
    <m/>
    <m/>
    <m/>
    <m/>
    <m/>
    <m/>
    <m/>
    <m/>
    <m/>
    <n v="0"/>
    <m/>
    <m/>
    <m/>
    <m/>
    <m/>
    <n v="0"/>
    <m/>
    <m/>
    <n v="0"/>
    <n v="0"/>
    <m/>
    <m/>
    <m/>
    <n v="0"/>
    <m/>
    <m/>
    <m/>
    <m/>
    <m/>
    <m/>
    <m/>
    <m/>
    <m/>
    <m/>
    <m/>
    <n v="0"/>
    <m/>
    <m/>
    <m/>
    <n v="0"/>
    <m/>
    <m/>
    <m/>
    <m/>
    <n v="0"/>
    <m/>
    <m/>
    <m/>
    <m/>
    <m/>
  </r>
  <r>
    <x v="1"/>
    <x v="6"/>
    <m/>
    <m/>
    <m/>
    <m/>
    <n v="0"/>
    <n v="0"/>
    <m/>
    <m/>
    <m/>
    <m/>
    <m/>
    <m/>
    <m/>
    <m/>
    <m/>
    <m/>
    <m/>
    <n v="0"/>
    <m/>
    <m/>
    <m/>
    <m/>
    <m/>
    <n v="0"/>
    <m/>
    <m/>
    <n v="0"/>
    <n v="0"/>
    <m/>
    <m/>
    <m/>
    <n v="0"/>
    <m/>
    <m/>
    <m/>
    <m/>
    <m/>
    <m/>
    <m/>
    <m/>
    <m/>
    <m/>
    <m/>
    <n v="0"/>
    <m/>
    <m/>
    <m/>
    <n v="0"/>
    <m/>
    <m/>
    <m/>
    <m/>
    <n v="0"/>
    <m/>
    <m/>
    <m/>
    <m/>
    <m/>
  </r>
  <r>
    <x v="1"/>
    <x v="7"/>
    <m/>
    <m/>
    <m/>
    <m/>
    <n v="0"/>
    <n v="0"/>
    <m/>
    <m/>
    <m/>
    <m/>
    <m/>
    <m/>
    <m/>
    <m/>
    <m/>
    <m/>
    <m/>
    <n v="0"/>
    <m/>
    <m/>
    <m/>
    <m/>
    <m/>
    <n v="0"/>
    <m/>
    <m/>
    <n v="0"/>
    <n v="0"/>
    <m/>
    <m/>
    <m/>
    <n v="0"/>
    <m/>
    <m/>
    <m/>
    <m/>
    <m/>
    <m/>
    <m/>
    <m/>
    <m/>
    <m/>
    <m/>
    <n v="0"/>
    <m/>
    <m/>
    <m/>
    <n v="0"/>
    <m/>
    <m/>
    <m/>
    <m/>
    <n v="0"/>
    <m/>
    <m/>
    <m/>
    <m/>
    <m/>
  </r>
  <r>
    <x v="1"/>
    <x v="8"/>
    <m/>
    <m/>
    <m/>
    <m/>
    <n v="0"/>
    <n v="0"/>
    <m/>
    <m/>
    <m/>
    <m/>
    <m/>
    <m/>
    <m/>
    <m/>
    <m/>
    <m/>
    <m/>
    <n v="0"/>
    <m/>
    <m/>
    <m/>
    <m/>
    <m/>
    <n v="0"/>
    <m/>
    <m/>
    <n v="0"/>
    <n v="0"/>
    <m/>
    <m/>
    <m/>
    <n v="0"/>
    <m/>
    <m/>
    <m/>
    <m/>
    <m/>
    <m/>
    <m/>
    <m/>
    <m/>
    <m/>
    <m/>
    <n v="0"/>
    <m/>
    <m/>
    <m/>
    <n v="0"/>
    <m/>
    <m/>
    <m/>
    <m/>
    <n v="0"/>
    <m/>
    <m/>
    <m/>
    <m/>
    <m/>
  </r>
  <r>
    <x v="1"/>
    <x v="9"/>
    <m/>
    <m/>
    <m/>
    <m/>
    <n v="0"/>
    <n v="0"/>
    <m/>
    <m/>
    <m/>
    <m/>
    <m/>
    <m/>
    <m/>
    <m/>
    <m/>
    <m/>
    <m/>
    <n v="0"/>
    <m/>
    <m/>
    <m/>
    <m/>
    <m/>
    <n v="0"/>
    <m/>
    <m/>
    <n v="0"/>
    <n v="0"/>
    <m/>
    <m/>
    <m/>
    <n v="0"/>
    <m/>
    <m/>
    <m/>
    <m/>
    <m/>
    <m/>
    <m/>
    <m/>
    <m/>
    <m/>
    <m/>
    <n v="0"/>
    <m/>
    <m/>
    <m/>
    <n v="0"/>
    <m/>
    <m/>
    <m/>
    <m/>
    <n v="0"/>
    <m/>
    <m/>
    <m/>
    <m/>
    <m/>
  </r>
  <r>
    <x v="1"/>
    <x v="10"/>
    <m/>
    <m/>
    <m/>
    <m/>
    <n v="0"/>
    <n v="0"/>
    <m/>
    <m/>
    <m/>
    <m/>
    <m/>
    <m/>
    <m/>
    <m/>
    <m/>
    <m/>
    <m/>
    <n v="0"/>
    <m/>
    <m/>
    <m/>
    <m/>
    <m/>
    <n v="0"/>
    <m/>
    <m/>
    <n v="0"/>
    <n v="0"/>
    <m/>
    <m/>
    <m/>
    <n v="0"/>
    <m/>
    <m/>
    <m/>
    <m/>
    <m/>
    <m/>
    <m/>
    <m/>
    <m/>
    <m/>
    <m/>
    <n v="0"/>
    <m/>
    <m/>
    <m/>
    <n v="0"/>
    <m/>
    <m/>
    <m/>
    <m/>
    <n v="0"/>
    <m/>
    <m/>
    <m/>
    <m/>
    <m/>
  </r>
  <r>
    <x v="1"/>
    <x v="11"/>
    <m/>
    <m/>
    <m/>
    <m/>
    <n v="0"/>
    <n v="0"/>
    <m/>
    <m/>
    <m/>
    <m/>
    <m/>
    <m/>
    <m/>
    <m/>
    <m/>
    <m/>
    <m/>
    <n v="0"/>
    <m/>
    <m/>
    <m/>
    <m/>
    <m/>
    <n v="0"/>
    <m/>
    <m/>
    <n v="0"/>
    <n v="0"/>
    <m/>
    <m/>
    <m/>
    <n v="0"/>
    <m/>
    <m/>
    <m/>
    <m/>
    <m/>
    <m/>
    <m/>
    <m/>
    <m/>
    <m/>
    <m/>
    <n v="0"/>
    <m/>
    <m/>
    <m/>
    <n v="0"/>
    <m/>
    <m/>
    <m/>
    <m/>
    <n v="0"/>
    <m/>
    <m/>
    <m/>
    <m/>
    <m/>
  </r>
  <r>
    <x v="2"/>
    <x v="0"/>
    <m/>
    <m/>
    <m/>
    <m/>
    <n v="0"/>
    <n v="0"/>
    <m/>
    <m/>
    <m/>
    <m/>
    <m/>
    <m/>
    <m/>
    <m/>
    <m/>
    <m/>
    <m/>
    <n v="0"/>
    <m/>
    <m/>
    <m/>
    <m/>
    <m/>
    <n v="0"/>
    <m/>
    <m/>
    <n v="0"/>
    <n v="0"/>
    <m/>
    <m/>
    <m/>
    <n v="0"/>
    <m/>
    <m/>
    <m/>
    <m/>
    <m/>
    <m/>
    <m/>
    <m/>
    <m/>
    <m/>
    <m/>
    <n v="0"/>
    <m/>
    <m/>
    <m/>
    <n v="0"/>
    <m/>
    <m/>
    <m/>
    <m/>
    <n v="0"/>
    <m/>
    <m/>
    <m/>
    <m/>
    <m/>
  </r>
  <r>
    <x v="2"/>
    <x v="1"/>
    <m/>
    <m/>
    <m/>
    <m/>
    <n v="0"/>
    <n v="0"/>
    <m/>
    <m/>
    <m/>
    <m/>
    <m/>
    <m/>
    <m/>
    <m/>
    <m/>
    <m/>
    <m/>
    <n v="0"/>
    <m/>
    <m/>
    <m/>
    <m/>
    <m/>
    <n v="0"/>
    <m/>
    <m/>
    <n v="0"/>
    <n v="0"/>
    <m/>
    <m/>
    <m/>
    <n v="0"/>
    <m/>
    <m/>
    <m/>
    <m/>
    <m/>
    <m/>
    <m/>
    <m/>
    <m/>
    <m/>
    <m/>
    <n v="0"/>
    <m/>
    <m/>
    <m/>
    <n v="0"/>
    <m/>
    <m/>
    <m/>
    <m/>
    <n v="0"/>
    <m/>
    <m/>
    <m/>
    <m/>
    <m/>
  </r>
  <r>
    <x v="2"/>
    <x v="2"/>
    <m/>
    <m/>
    <m/>
    <m/>
    <n v="0"/>
    <n v="0"/>
    <m/>
    <m/>
    <m/>
    <m/>
    <m/>
    <m/>
    <m/>
    <m/>
    <m/>
    <m/>
    <m/>
    <n v="0"/>
    <m/>
    <m/>
    <m/>
    <m/>
    <m/>
    <n v="0"/>
    <m/>
    <m/>
    <n v="0"/>
    <n v="0"/>
    <m/>
    <m/>
    <m/>
    <n v="0"/>
    <m/>
    <m/>
    <m/>
    <m/>
    <m/>
    <m/>
    <m/>
    <m/>
    <m/>
    <m/>
    <m/>
    <n v="0"/>
    <m/>
    <m/>
    <m/>
    <n v="0"/>
    <m/>
    <m/>
    <m/>
    <m/>
    <n v="0"/>
    <m/>
    <m/>
    <m/>
    <m/>
    <m/>
  </r>
  <r>
    <x v="2"/>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3"/>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4"/>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5"/>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6"/>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7"/>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8"/>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9"/>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0"/>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1"/>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2"/>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3"/>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4"/>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5"/>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6"/>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7"/>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8"/>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19"/>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0"/>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1"/>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2"/>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3"/>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4"/>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5"/>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2"/>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3"/>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4"/>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5"/>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6"/>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7"/>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8"/>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9"/>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10"/>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6"/>
    <x v="11"/>
    <n v="0"/>
    <n v="0"/>
    <n v="0"/>
    <n v="15.3"/>
    <n v="15.3"/>
    <n v="15.3"/>
    <n v="15.3"/>
    <n v="0"/>
    <n v="0"/>
    <n v="30.6"/>
    <n v="1.04"/>
    <n v="30.6"/>
    <n v="30.6"/>
    <n v="11"/>
    <n v="0"/>
    <n v="0"/>
    <n v="11"/>
    <n v="11"/>
    <n v="0"/>
    <n v="36"/>
    <n v="0"/>
    <n v="0"/>
    <n v="0"/>
    <n v="36"/>
    <n v="6"/>
    <n v="2"/>
    <n v="36"/>
    <n v="44"/>
    <n v="0"/>
    <n v="9"/>
    <n v="16"/>
    <n v="25"/>
    <n v="15.3"/>
    <n v="0"/>
    <n v="0"/>
    <n v="15.3"/>
    <n v="0"/>
    <n v="0"/>
    <n v="0"/>
    <n v="0"/>
    <n v="18"/>
    <n v="0"/>
    <n v="0"/>
    <n v="18"/>
    <n v="0"/>
    <n v="0"/>
    <n v="0"/>
    <n v="0"/>
    <n v="0"/>
    <n v="0"/>
    <n v="0"/>
    <n v="0"/>
    <n v="0"/>
    <n v="0"/>
    <n v="2"/>
    <n v="0"/>
    <n v="1435"/>
    <m/>
  </r>
  <r>
    <x v="27"/>
    <x v="0"/>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7"/>
    <x v="1"/>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7"/>
    <x v="2"/>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7"/>
    <x v="3"/>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7"/>
    <x v="4"/>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7"/>
    <x v="5"/>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7"/>
    <x v="6"/>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7"/>
    <x v="7"/>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7"/>
    <x v="8"/>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7"/>
    <x v="9"/>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7"/>
    <x v="10"/>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7"/>
    <x v="11"/>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0"/>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1"/>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2"/>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3"/>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4"/>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5"/>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6"/>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7"/>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8"/>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9"/>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10"/>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8"/>
    <x v="11"/>
    <n v="0"/>
    <n v="0"/>
    <n v="0"/>
    <n v="15.3"/>
    <n v="15.3"/>
    <n v="15.3"/>
    <n v="15.3"/>
    <n v="0"/>
    <n v="0"/>
    <n v="30.6"/>
    <n v="1.04"/>
    <n v="30.6"/>
    <n v="30.6"/>
    <n v="11"/>
    <n v="0"/>
    <n v="0"/>
    <n v="11"/>
    <n v="11"/>
    <n v="0"/>
    <n v="36"/>
    <n v="0"/>
    <n v="0"/>
    <n v="0"/>
    <n v="36"/>
    <n v="6"/>
    <n v="2"/>
    <n v="36"/>
    <n v="44"/>
    <n v="0"/>
    <n v="7"/>
    <n v="9"/>
    <n v="16"/>
    <n v="15.3"/>
    <n v="0"/>
    <n v="0"/>
    <n v="15.3"/>
    <n v="0"/>
    <n v="0"/>
    <n v="0"/>
    <n v="0"/>
    <n v="18"/>
    <n v="0"/>
    <n v="0"/>
    <n v="18"/>
    <n v="0"/>
    <n v="0"/>
    <n v="0"/>
    <n v="0"/>
    <n v="0"/>
    <n v="0"/>
    <n v="0"/>
    <n v="0"/>
    <n v="0"/>
    <n v="0"/>
    <n v="2"/>
    <n v="0"/>
    <n v="1435"/>
    <m/>
  </r>
  <r>
    <x v="29"/>
    <x v="0"/>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29"/>
    <x v="1"/>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29"/>
    <x v="2"/>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29"/>
    <x v="3"/>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29"/>
    <x v="4"/>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29"/>
    <x v="5"/>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29"/>
    <x v="6"/>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29"/>
    <x v="7"/>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29"/>
    <x v="8"/>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29"/>
    <x v="9"/>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29"/>
    <x v="10"/>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29"/>
    <x v="11"/>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0"/>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1"/>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2"/>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3"/>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4"/>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5"/>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6"/>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7"/>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8"/>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9"/>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10"/>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0"/>
    <x v="11"/>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1"/>
    <x v="0"/>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1"/>
    <x v="1"/>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r>
    <x v="31"/>
    <x v="2"/>
    <n v="0"/>
    <n v="0"/>
    <n v="0"/>
    <n v="15.3"/>
    <n v="15.3"/>
    <n v="15.3"/>
    <n v="15.3"/>
    <n v="0"/>
    <n v="0"/>
    <n v="30.6"/>
    <n v="1.04"/>
    <n v="30.6"/>
    <n v="30.6"/>
    <n v="11"/>
    <n v="0"/>
    <n v="0"/>
    <n v="11"/>
    <n v="11"/>
    <n v="0"/>
    <n v="36"/>
    <n v="0"/>
    <n v="0"/>
    <n v="0"/>
    <n v="36"/>
    <n v="6"/>
    <n v="2"/>
    <n v="36"/>
    <n v="44"/>
    <n v="0"/>
    <n v="7"/>
    <n v="9"/>
    <n v="16"/>
    <n v="15.3"/>
    <n v="0"/>
    <n v="0"/>
    <n v="15.3"/>
    <n v="0"/>
    <n v="0"/>
    <n v="0"/>
    <n v="0"/>
    <n v="10"/>
    <n v="0"/>
    <n v="0"/>
    <n v="10"/>
    <n v="0"/>
    <n v="0"/>
    <n v="0"/>
    <n v="0"/>
    <n v="0"/>
    <n v="0"/>
    <n v="0"/>
    <n v="0"/>
    <n v="0"/>
    <n v="0"/>
    <n v="0"/>
    <n v="0"/>
    <n v="1435"/>
    <m/>
  </r>
</pivotCacheRecords>
</file>

<file path=xl/pivotCache/pivotCacheRecords2.xml><?xml version="1.0" encoding="utf-8"?>
<pivotCacheRecords xmlns="http://schemas.openxmlformats.org/spreadsheetml/2006/main" xmlns:r="http://schemas.openxmlformats.org/officeDocument/2006/relationships" count="375">
  <r>
    <x v="0"/>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0"/>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0"/>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0"/>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0"/>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0"/>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0"/>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0"/>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0"/>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0"/>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0"/>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0"/>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3"/>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4"/>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5"/>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6"/>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7"/>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8"/>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9"/>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0"/>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1"/>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2"/>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3"/>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4"/>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5"/>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6"/>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7"/>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8"/>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19"/>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0"/>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1"/>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1"/>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1"/>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1"/>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1"/>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1"/>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1"/>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1"/>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1"/>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1"/>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1"/>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s v="Entre Noviembre de 2014 y Febrero de 2015 se incorporan los nuevos trenes eléctricos chinos CCEE"/>
  </r>
  <r>
    <x v="21"/>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2"/>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7"/>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8"/>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9"/>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1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3"/>
    <x v="1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4"/>
    <x v="0"/>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4"/>
    <x v="1"/>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4"/>
    <x v="2"/>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4"/>
    <x v="3"/>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4"/>
    <x v="4"/>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4"/>
    <x v="5"/>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4"/>
    <x v="6"/>
    <n v="18.643000000000001"/>
    <n v="47.968000000000004"/>
    <n v="0"/>
    <n v="0"/>
    <n v="66.611000000000004"/>
    <n v="66.611000000000004"/>
    <n v="103.99600000000001"/>
    <n v="114.57899999999999"/>
    <n v="0"/>
    <n v="0"/>
    <n v="0"/>
    <n v="114.57899999999999"/>
    <n v="114.57899999999999"/>
    <n v="23"/>
    <n v="6"/>
    <n v="1"/>
    <n v="30"/>
    <n v="30"/>
    <n v="18"/>
    <n v="31"/>
    <n v="0"/>
    <n v="26"/>
    <n v="0"/>
    <n v="75"/>
    <n v="13"/>
    <n v="13"/>
    <n v="75"/>
    <n v="101"/>
    <n v="1"/>
    <n v="8"/>
    <n v="11"/>
    <n v="20"/>
    <n v="16.120999999999999"/>
    <n v="0"/>
    <n v="50.177"/>
    <n v="66.298000000000002"/>
    <n v="2"/>
    <n v="0"/>
    <n v="13"/>
    <n v="15"/>
    <n v="0"/>
    <n v="0"/>
    <n v="0"/>
    <n v="0"/>
    <n v="0"/>
    <n v="0"/>
    <n v="0"/>
    <n v="0"/>
    <n v="43"/>
    <n v="13"/>
    <n v="0"/>
    <n v="0"/>
    <n v="56"/>
    <n v="26"/>
    <n v="1"/>
    <n v="31"/>
    <n v="1000"/>
    <m/>
  </r>
  <r>
    <x v="24"/>
    <x v="7"/>
    <n v="18.643000000000001"/>
    <n v="47.968000000000004"/>
    <n v="0"/>
    <n v="0"/>
    <n v="66.611000000000004"/>
    <n v="52.591000000000015"/>
    <n v="67.263000000000005"/>
    <n v="114.57899999999999"/>
    <n v="0"/>
    <n v="0"/>
    <n v="0"/>
    <n v="114.57899999999999"/>
    <n v="101.036"/>
    <n v="23"/>
    <n v="6"/>
    <n v="1"/>
    <n v="30"/>
    <n v="23"/>
    <n v="18"/>
    <n v="31"/>
    <n v="0"/>
    <n v="26"/>
    <n v="0"/>
    <n v="75"/>
    <n v="13"/>
    <n v="13"/>
    <n v="75"/>
    <n v="101"/>
    <n v="1"/>
    <n v="8"/>
    <n v="11"/>
    <n v="20"/>
    <n v="16.120999999999999"/>
    <n v="0"/>
    <n v="50.177"/>
    <n v="66.298000000000002"/>
    <n v="2"/>
    <n v="0"/>
    <n v="13"/>
    <n v="15"/>
    <n v="0"/>
    <n v="0"/>
    <n v="0"/>
    <n v="0"/>
    <n v="0"/>
    <n v="0"/>
    <n v="0"/>
    <n v="0"/>
    <n v="43"/>
    <n v="13"/>
    <n v="0"/>
    <n v="0"/>
    <n v="56"/>
    <n v="26"/>
    <n v="1"/>
    <n v="31"/>
    <n v="1000"/>
    <s v="Pte. Alsina-Aldo Bonzi: Servicio Suspendido desde el 02/08/2017, motivado por el anegamiento en zona de vías en la estación cabecera de Puente Alsina."/>
  </r>
  <r>
    <x v="24"/>
    <x v="8"/>
    <n v="18.643000000000001"/>
    <n v="47.968000000000004"/>
    <n v="0"/>
    <n v="0"/>
    <n v="66.611000000000004"/>
    <n v="52.591000000000015"/>
    <n v="67.263000000000005"/>
    <n v="114.57899999999999"/>
    <n v="0"/>
    <n v="0"/>
    <n v="0"/>
    <n v="114.57899999999999"/>
    <n v="101.036"/>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s v="Entran en servicio 81 coches motor nuevos CCMM Chinos"/>
  </r>
  <r>
    <x v="24"/>
    <x v="9"/>
    <n v="18.643000000000001"/>
    <n v="47.968000000000004"/>
    <n v="0"/>
    <n v="0"/>
    <n v="66.611000000000004"/>
    <n v="52.591000000000015"/>
    <n v="67.263000000000005"/>
    <n v="114.57899999999999"/>
    <n v="0"/>
    <n v="0"/>
    <n v="0"/>
    <n v="114.57899999999999"/>
    <n v="101.036"/>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4"/>
    <x v="10"/>
    <n v="18.643000000000001"/>
    <n v="47.968000000000004"/>
    <n v="0"/>
    <n v="0"/>
    <n v="66.611000000000004"/>
    <n v="52.591000000000015"/>
    <n v="67.263000000000005"/>
    <n v="114.57899999999999"/>
    <n v="0"/>
    <n v="0"/>
    <n v="0"/>
    <n v="114.57899999999999"/>
    <n v="101.036"/>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4"/>
    <x v="11"/>
    <n v="18.643000000000001"/>
    <n v="47.968000000000004"/>
    <n v="0"/>
    <n v="0"/>
    <n v="66.611000000000004"/>
    <n v="52.591000000000015"/>
    <n v="67.263000000000005"/>
    <n v="114.57899999999999"/>
    <n v="0"/>
    <n v="0"/>
    <n v="0"/>
    <n v="114.57899999999999"/>
    <n v="101.036"/>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5"/>
    <x v="0"/>
    <n v="18.643000000000001"/>
    <n v="47.968000000000004"/>
    <n v="0"/>
    <n v="0"/>
    <n v="66.611000000000004"/>
    <n v="52.591000000000015"/>
    <n v="67.263000000000005"/>
    <n v="114.57899999999999"/>
    <n v="0"/>
    <n v="0"/>
    <n v="0"/>
    <n v="114.57899999999999"/>
    <n v="101.036"/>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5"/>
    <x v="1"/>
    <n v="18.643000000000001"/>
    <n v="47.968000000000004"/>
    <n v="0"/>
    <n v="0"/>
    <n v="66.611000000000004"/>
    <n v="52.591000000000015"/>
    <n v="67.263000000000005"/>
    <n v="114.57899999999999"/>
    <n v="0"/>
    <n v="0"/>
    <n v="0"/>
    <n v="114.57899999999999"/>
    <n v="101.036"/>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5"/>
    <x v="2"/>
    <n v="18.643000000000001"/>
    <n v="47.968000000000004"/>
    <n v="0"/>
    <n v="0"/>
    <n v="66.611000000000004"/>
    <n v="53.534000000000013"/>
    <n v="84.287000000000006"/>
    <n v="114.57899999999999"/>
    <n v="0"/>
    <n v="0"/>
    <n v="0"/>
    <n v="114.57899999999999"/>
    <n v="101.979"/>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s v="Km 12-Libertad: entró en servicio el 01/03/2018 incorporando al servicio metropolitano el ramal Km 12-Aldo Bonzi."/>
  </r>
  <r>
    <x v="25"/>
    <x v="3"/>
    <n v="18.643000000000001"/>
    <n v="47.968000000000004"/>
    <n v="0"/>
    <n v="0"/>
    <n v="66.611000000000004"/>
    <n v="53.534000000000013"/>
    <n v="84.287000000000006"/>
    <n v="114.57899999999999"/>
    <n v="0"/>
    <n v="0"/>
    <n v="0"/>
    <n v="114.57899999999999"/>
    <n v="101.979"/>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5"/>
    <x v="4"/>
    <n v="18.643000000000001"/>
    <n v="47.968000000000004"/>
    <n v="0"/>
    <n v="0"/>
    <n v="66.611000000000004"/>
    <n v="51.102000000000011"/>
    <n v="79.423000000000002"/>
    <n v="114.57899999999999"/>
    <n v="0"/>
    <n v="0"/>
    <n v="0"/>
    <n v="114.57899999999999"/>
    <n v="97.114999999999995"/>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s v="Estación Buenos Aires cerrada desde el 05/05/2018 por obras del viaducto."/>
  </r>
  <r>
    <x v="25"/>
    <x v="5"/>
    <n v="18.643000000000001"/>
    <n v="47.968000000000004"/>
    <n v="0"/>
    <n v="0"/>
    <n v="66.611000000000004"/>
    <n v="51.102000000000011"/>
    <n v="79.423000000000002"/>
    <n v="114.57899999999999"/>
    <n v="0"/>
    <n v="0"/>
    <n v="0"/>
    <n v="114.57899999999999"/>
    <n v="97.114999999999995"/>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5"/>
    <x v="6"/>
    <n v="18.643000000000001"/>
    <n v="47.968000000000004"/>
    <n v="0"/>
    <n v="0"/>
    <n v="66.611000000000004"/>
    <n v="51.102000000000011"/>
    <n v="79.423000000000002"/>
    <n v="114.57899999999999"/>
    <n v="0"/>
    <n v="0"/>
    <n v="0"/>
    <n v="114.57899999999999"/>
    <n v="97.114999999999995"/>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5"/>
    <x v="7"/>
    <n v="18.643000000000001"/>
    <n v="47.968000000000004"/>
    <n v="0"/>
    <n v="0"/>
    <n v="66.611000000000004"/>
    <n v="51.102000000000011"/>
    <n v="79.423000000000002"/>
    <n v="114.57899999999999"/>
    <n v="0"/>
    <n v="0"/>
    <n v="0"/>
    <n v="114.57899999999999"/>
    <n v="97.114999999999995"/>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5"/>
    <x v="8"/>
    <n v="18.643000000000001"/>
    <n v="47.968000000000004"/>
    <n v="0"/>
    <n v="0"/>
    <n v="66.611000000000004"/>
    <n v="51.102000000000011"/>
    <n v="79.423000000000002"/>
    <n v="114.57899999999999"/>
    <n v="0"/>
    <n v="0"/>
    <n v="0"/>
    <n v="114.57899999999999"/>
    <n v="97.114999999999995"/>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5"/>
    <x v="9"/>
    <n v="18.643000000000001"/>
    <n v="47.968000000000004"/>
    <n v="0"/>
    <n v="0"/>
    <n v="66.611000000000004"/>
    <n v="51.102000000000011"/>
    <n v="79.423000000000002"/>
    <n v="114.57899999999999"/>
    <n v="0"/>
    <n v="0"/>
    <n v="0"/>
    <n v="114.57899999999999"/>
    <n v="97.114999999999995"/>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5"/>
    <x v="10"/>
    <n v="18.643000000000001"/>
    <n v="47.968000000000004"/>
    <n v="0"/>
    <n v="0"/>
    <n v="66.611000000000004"/>
    <n v="51.102000000000011"/>
    <n v="79.423000000000002"/>
    <n v="114.57899999999999"/>
    <n v="0"/>
    <n v="0"/>
    <n v="0"/>
    <n v="114.57899999999999"/>
    <n v="97.114999999999995"/>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5"/>
    <x v="11"/>
    <n v="18.643000000000001"/>
    <n v="47.968000000000004"/>
    <n v="0"/>
    <n v="0"/>
    <n v="66.611000000000004"/>
    <n v="51.102000000000011"/>
    <n v="79.423000000000002"/>
    <n v="114.57899999999999"/>
    <n v="0"/>
    <n v="0"/>
    <n v="0"/>
    <n v="114.57899999999999"/>
    <n v="97.114999999999995"/>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6"/>
    <x v="0"/>
    <n v="18.643000000000001"/>
    <n v="47.968000000000004"/>
    <n v="0"/>
    <n v="0"/>
    <n v="66.611000000000004"/>
    <n v="51.102000000000011"/>
    <n v="79.423000000000002"/>
    <n v="114.57899999999999"/>
    <n v="0"/>
    <n v="0"/>
    <n v="0"/>
    <n v="114.57899999999999"/>
    <n v="97.114999999999995"/>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6"/>
    <x v="1"/>
    <n v="18.643000000000001"/>
    <n v="47.968000000000004"/>
    <n v="0"/>
    <n v="0"/>
    <n v="66.611000000000004"/>
    <n v="51.102000000000011"/>
    <n v="79.423000000000002"/>
    <n v="114.57899999999999"/>
    <n v="0"/>
    <n v="0"/>
    <n v="0"/>
    <n v="114.57899999999999"/>
    <n v="97.114999999999995"/>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6"/>
    <x v="2"/>
    <n v="18.643000000000001"/>
    <n v="47.968000000000004"/>
    <n v="0"/>
    <n v="0"/>
    <n v="66.611000000000004"/>
    <n v="51.102000000000011"/>
    <n v="79.423000000000002"/>
    <n v="114.57899999999999"/>
    <n v="0"/>
    <n v="0"/>
    <n v="0"/>
    <n v="114.57899999999999"/>
    <n v="97.114999999999995"/>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6"/>
    <x v="3"/>
    <n v="18.643000000000001"/>
    <n v="47.968000000000004"/>
    <n v="0"/>
    <n v="0"/>
    <n v="66.611000000000004"/>
    <n v="51.102000000000011"/>
    <n v="79.423000000000002"/>
    <n v="114.57899999999999"/>
    <n v="0"/>
    <n v="0"/>
    <n v="0"/>
    <n v="114.57899999999999"/>
    <n v="97.114999999999995"/>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6"/>
    <x v="4"/>
    <n v="18.643000000000001"/>
    <n v="47.968000000000004"/>
    <n v="0"/>
    <n v="0"/>
    <n v="66.611000000000004"/>
    <n v="51.102000000000011"/>
    <n v="79.423000000000002"/>
    <n v="114.57899999999999"/>
    <n v="0"/>
    <n v="0"/>
    <n v="0"/>
    <n v="114.57899999999999"/>
    <n v="97.114999999999995"/>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6"/>
    <x v="5"/>
    <n v="18.643000000000001"/>
    <n v="47.968000000000004"/>
    <n v="0"/>
    <n v="0"/>
    <n v="66.611000000000004"/>
    <n v="51.102000000000011"/>
    <n v="79.423000000000002"/>
    <n v="114.57899999999999"/>
    <n v="0"/>
    <n v="0"/>
    <n v="0"/>
    <n v="114.57899999999999"/>
    <n v="97.114999999999995"/>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6"/>
    <x v="6"/>
    <n v="18.643000000000001"/>
    <n v="47.968000000000004"/>
    <n v="0"/>
    <n v="0"/>
    <n v="66.611000000000004"/>
    <n v="51.102000000000011"/>
    <n v="79.423000000000002"/>
    <n v="114.57899999999999"/>
    <n v="0"/>
    <n v="0"/>
    <n v="0"/>
    <n v="114.57899999999999"/>
    <n v="97.114999999999995"/>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6"/>
    <x v="7"/>
    <n v="18.643000000000001"/>
    <n v="47.968000000000004"/>
    <n v="0"/>
    <n v="0"/>
    <n v="66.611000000000004"/>
    <n v="51.102000000000011"/>
    <n v="79.423000000000002"/>
    <n v="114.57899999999999"/>
    <n v="0"/>
    <n v="0"/>
    <n v="0"/>
    <n v="114.57899999999999"/>
    <n v="97.114999999999995"/>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6"/>
    <x v="8"/>
    <n v="18.643000000000001"/>
    <n v="47.968000000000004"/>
    <n v="0"/>
    <n v="0"/>
    <n v="66.611000000000004"/>
    <n v="51.102000000000011"/>
    <n v="79.423000000000002"/>
    <n v="114.57899999999999"/>
    <n v="0"/>
    <n v="0"/>
    <n v="0"/>
    <n v="114.57899999999999"/>
    <n v="97.114999999999995"/>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6"/>
    <x v="9"/>
    <n v="18.643000000000001"/>
    <n v="47.968000000000004"/>
    <n v="0"/>
    <n v="0"/>
    <n v="66.611000000000004"/>
    <n v="51.102000000000011"/>
    <n v="79.423000000000002"/>
    <n v="114.57899999999999"/>
    <n v="0"/>
    <n v="0"/>
    <n v="0"/>
    <n v="114.57899999999999"/>
    <n v="97.114999999999995"/>
    <n v="23"/>
    <n v="6"/>
    <n v="1"/>
    <n v="30"/>
    <n v="23"/>
    <n v="18"/>
    <n v="31"/>
    <n v="0"/>
    <n v="26"/>
    <n v="0"/>
    <n v="75"/>
    <n v="13"/>
    <n v="13"/>
    <n v="75"/>
    <n v="101"/>
    <n v="1"/>
    <n v="8"/>
    <n v="11"/>
    <n v="20"/>
    <n v="16.120999999999999"/>
    <n v="0"/>
    <n v="50.177"/>
    <n v="66.298000000000002"/>
    <n v="2"/>
    <n v="0"/>
    <n v="13"/>
    <n v="15"/>
    <n v="0"/>
    <n v="0"/>
    <n v="0"/>
    <n v="0"/>
    <n v="0"/>
    <n v="27"/>
    <n v="54"/>
    <n v="81"/>
    <n v="43"/>
    <n v="13"/>
    <n v="0"/>
    <n v="0"/>
    <n v="56"/>
    <n v="26"/>
    <n v="1"/>
    <n v="31"/>
    <n v="1000"/>
    <m/>
  </r>
  <r>
    <x v="26"/>
    <x v="10"/>
    <n v="27.284999999999997"/>
    <n v="47.968000000000004"/>
    <n v="0"/>
    <n v="0"/>
    <n v="75.253"/>
    <n v="59.753000000000014"/>
    <n v="88.123000000000005"/>
    <n v="123.279"/>
    <n v="0"/>
    <n v="0"/>
    <n v="0"/>
    <n v="123.279"/>
    <n v="105.815"/>
    <n v="24"/>
    <n v="6"/>
    <n v="1"/>
    <n v="31"/>
    <n v="24"/>
    <n v="18"/>
    <n v="31"/>
    <n v="0"/>
    <n v="26"/>
    <n v="0"/>
    <n v="75"/>
    <n v="13"/>
    <n v="13"/>
    <n v="75"/>
    <n v="101"/>
    <n v="1"/>
    <n v="8"/>
    <n v="11"/>
    <n v="20"/>
    <n v="16.120999999999999"/>
    <n v="0"/>
    <n v="50.177"/>
    <n v="66.298000000000002"/>
    <n v="2"/>
    <n v="0"/>
    <n v="13"/>
    <n v="15"/>
    <n v="0"/>
    <n v="0"/>
    <n v="0"/>
    <n v="0"/>
    <n v="0"/>
    <n v="27"/>
    <n v="54"/>
    <n v="81"/>
    <n v="43"/>
    <n v="13"/>
    <n v="0"/>
    <n v="0"/>
    <n v="56"/>
    <n v="26"/>
    <n v="1"/>
    <n v="31"/>
    <n v="1000"/>
    <s v="Estación 20 de Junio, incorporada el 11/2019, en servicio desde el 02/12/2019 con trasbordo en González Catán"/>
  </r>
  <r>
    <x v="26"/>
    <x v="11"/>
    <n v="27.284999999999997"/>
    <n v="47.968000000000004"/>
    <n v="0"/>
    <n v="0"/>
    <n v="75.253"/>
    <n v="59.753000000000014"/>
    <n v="88.123000000000005"/>
    <n v="123.279"/>
    <n v="0"/>
    <n v="0"/>
    <n v="0"/>
    <n v="123.279"/>
    <n v="105.815"/>
    <n v="24"/>
    <n v="6"/>
    <n v="1"/>
    <n v="31"/>
    <n v="24"/>
    <n v="18"/>
    <n v="31"/>
    <n v="0"/>
    <n v="26"/>
    <n v="0"/>
    <n v="75"/>
    <n v="13"/>
    <n v="13"/>
    <n v="75"/>
    <n v="101"/>
    <n v="1"/>
    <n v="8"/>
    <n v="11"/>
    <n v="20"/>
    <n v="16.120999999999999"/>
    <n v="0"/>
    <n v="50.177"/>
    <n v="66.298000000000002"/>
    <n v="2"/>
    <n v="0"/>
    <n v="13"/>
    <n v="15"/>
    <n v="0"/>
    <n v="0"/>
    <n v="0"/>
    <n v="0"/>
    <n v="0"/>
    <n v="27"/>
    <n v="54"/>
    <n v="81"/>
    <n v="43"/>
    <n v="13"/>
    <n v="0"/>
    <n v="0"/>
    <n v="56"/>
    <n v="26"/>
    <n v="1"/>
    <n v="31"/>
    <n v="1000"/>
    <m/>
  </r>
  <r>
    <x v="27"/>
    <x v="0"/>
    <n v="27.284999999999997"/>
    <n v="47.968000000000004"/>
    <n v="0"/>
    <n v="0"/>
    <n v="75.253"/>
    <n v="59.753000000000014"/>
    <n v="88.123000000000005"/>
    <n v="123.279"/>
    <n v="0"/>
    <n v="0"/>
    <n v="0"/>
    <n v="123.279"/>
    <n v="105.815"/>
    <n v="24"/>
    <n v="6"/>
    <n v="1"/>
    <n v="31"/>
    <n v="24"/>
    <n v="26"/>
    <n v="25"/>
    <n v="0"/>
    <n v="23"/>
    <n v="0"/>
    <n v="74"/>
    <n v="17"/>
    <n v="14"/>
    <n v="74"/>
    <n v="105"/>
    <n v="0"/>
    <n v="15"/>
    <n v="26"/>
    <n v="41"/>
    <n v="13.85"/>
    <n v="8.6509999999999998"/>
    <n v="49.497999999999998"/>
    <n v="71.998999999999995"/>
    <n v="3"/>
    <n v="9"/>
    <n v="2"/>
    <n v="14"/>
    <n v="0"/>
    <n v="0"/>
    <n v="0"/>
    <n v="0"/>
    <n v="33"/>
    <n v="3"/>
    <n v="54"/>
    <n v="90"/>
    <n v="0"/>
    <n v="82"/>
    <n v="0"/>
    <n v="0"/>
    <n v="82"/>
    <n v="0"/>
    <n v="1"/>
    <n v="47"/>
    <n v="1000"/>
    <m/>
  </r>
  <r>
    <x v="27"/>
    <x v="1"/>
    <n v="27.284999999999997"/>
    <n v="47.968000000000004"/>
    <n v="0"/>
    <n v="0"/>
    <n v="75.253"/>
    <n v="59.753000000000014"/>
    <n v="88.123000000000005"/>
    <n v="123.279"/>
    <n v="0"/>
    <n v="0"/>
    <n v="0"/>
    <n v="123.279"/>
    <n v="105.815"/>
    <n v="24"/>
    <n v="6"/>
    <n v="1"/>
    <n v="31"/>
    <n v="24"/>
    <n v="26"/>
    <n v="25"/>
    <n v="0"/>
    <n v="23"/>
    <n v="0"/>
    <n v="74"/>
    <n v="17"/>
    <n v="14"/>
    <n v="74"/>
    <n v="105"/>
    <n v="0"/>
    <n v="15"/>
    <n v="26"/>
    <n v="41"/>
    <n v="13.85"/>
    <n v="8.6509999999999998"/>
    <n v="49.497999999999998"/>
    <n v="71.998999999999995"/>
    <n v="3"/>
    <n v="9"/>
    <n v="2"/>
    <n v="14"/>
    <n v="0"/>
    <n v="0"/>
    <n v="0"/>
    <n v="0"/>
    <n v="33"/>
    <n v="3"/>
    <n v="54"/>
    <n v="90"/>
    <n v="0"/>
    <n v="82"/>
    <n v="0"/>
    <n v="0"/>
    <n v="82"/>
    <n v="0"/>
    <n v="1"/>
    <n v="47"/>
    <n v="1000"/>
    <m/>
  </r>
  <r>
    <x v="27"/>
    <x v="2"/>
    <n v="27.284999999999997"/>
    <n v="47.968000000000004"/>
    <n v="0"/>
    <n v="0"/>
    <n v="75.253"/>
    <n v="59.753000000000014"/>
    <n v="88.123000000000005"/>
    <n v="123.279"/>
    <n v="0"/>
    <n v="0"/>
    <n v="0"/>
    <n v="123.279"/>
    <n v="105.815"/>
    <n v="24"/>
    <n v="6"/>
    <n v="1"/>
    <n v="31"/>
    <n v="24"/>
    <n v="26"/>
    <n v="25"/>
    <n v="0"/>
    <n v="23"/>
    <n v="0"/>
    <n v="74"/>
    <n v="17"/>
    <n v="14"/>
    <n v="74"/>
    <n v="105"/>
    <n v="0"/>
    <n v="15"/>
    <n v="26"/>
    <n v="41"/>
    <n v="13.85"/>
    <n v="8.6509999999999998"/>
    <n v="49.497999999999998"/>
    <n v="71.998999999999995"/>
    <n v="3"/>
    <n v="9"/>
    <n v="2"/>
    <n v="14"/>
    <n v="0"/>
    <n v="0"/>
    <n v="0"/>
    <n v="0"/>
    <n v="33"/>
    <n v="3"/>
    <n v="54"/>
    <n v="90"/>
    <n v="0"/>
    <n v="82"/>
    <n v="0"/>
    <n v="0"/>
    <n v="82"/>
    <n v="0"/>
    <n v="1"/>
    <n v="47"/>
    <n v="1000"/>
    <m/>
  </r>
  <r>
    <x v="27"/>
    <x v="3"/>
    <n v="27.284999999999997"/>
    <n v="47.968000000000004"/>
    <n v="0"/>
    <n v="0"/>
    <n v="75.253"/>
    <n v="58.810000000000016"/>
    <n v="62.399000000000001"/>
    <n v="123.279"/>
    <n v="0"/>
    <n v="0"/>
    <n v="0"/>
    <n v="123.279"/>
    <n v="105.815"/>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7"/>
    <x v="4"/>
    <n v="27.284999999999997"/>
    <n v="47.968000000000004"/>
    <n v="0"/>
    <n v="0"/>
    <n v="75.253"/>
    <n v="58.810000000000016"/>
    <n v="62.399000000000001"/>
    <n v="123.279"/>
    <n v="0"/>
    <n v="0"/>
    <n v="0"/>
    <n v="123.279"/>
    <n v="105.815"/>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7"/>
    <x v="5"/>
    <n v="27.284999999999997"/>
    <n v="47.968000000000004"/>
    <n v="0"/>
    <n v="0"/>
    <n v="75.253"/>
    <n v="58.810000000000016"/>
    <n v="62.399000000000001"/>
    <n v="123.279"/>
    <n v="0"/>
    <n v="0"/>
    <n v="0"/>
    <n v="123.279"/>
    <n v="105.815"/>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7"/>
    <x v="6"/>
    <n v="27.284999999999997"/>
    <n v="47.968000000000004"/>
    <n v="0"/>
    <n v="0"/>
    <n v="75.253"/>
    <n v="58.810000000000016"/>
    <n v="62.399000000000001"/>
    <n v="123.279"/>
    <n v="0"/>
    <n v="0"/>
    <n v="0"/>
    <n v="123.279"/>
    <n v="105.815"/>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7"/>
    <x v="7"/>
    <n v="27.284999999999997"/>
    <n v="47.968000000000004"/>
    <n v="0"/>
    <n v="0"/>
    <n v="75.253"/>
    <n v="58.810000000000016"/>
    <n v="62.399000000000001"/>
    <n v="123.279"/>
    <n v="0"/>
    <n v="0"/>
    <n v="0"/>
    <n v="123.279"/>
    <n v="105.815"/>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7"/>
    <x v="8"/>
    <n v="27.284999999999997"/>
    <n v="47.968000000000004"/>
    <n v="0"/>
    <n v="0"/>
    <n v="75.253"/>
    <n v="58.810000000000016"/>
    <n v="62.399000000000001"/>
    <n v="123.279"/>
    <n v="0"/>
    <n v="0"/>
    <n v="0"/>
    <n v="123.279"/>
    <n v="105.815"/>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7"/>
    <x v="9"/>
    <n v="27.284999999999997"/>
    <n v="47.968000000000004"/>
    <n v="0"/>
    <n v="0"/>
    <n v="75.253"/>
    <n v="58.810000000000016"/>
    <n v="62.399000000000001"/>
    <n v="123.279"/>
    <n v="0"/>
    <n v="0"/>
    <n v="0"/>
    <n v="123.279"/>
    <n v="105.815"/>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7"/>
    <x v="10"/>
    <n v="27.284999999999997"/>
    <n v="47.968000000000004"/>
    <n v="0"/>
    <n v="0"/>
    <n v="75.253"/>
    <n v="58.810000000000016"/>
    <n v="62.399000000000001"/>
    <n v="123.279"/>
    <n v="0"/>
    <n v="0"/>
    <n v="0"/>
    <n v="123.279"/>
    <n v="105.815"/>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7"/>
    <x v="11"/>
    <n v="27.284999999999997"/>
    <n v="47.968000000000004"/>
    <n v="0"/>
    <n v="0"/>
    <n v="75.253"/>
    <n v="58.810000000000016"/>
    <n v="71.099000000000004"/>
    <n v="123.279"/>
    <n v="0"/>
    <n v="0"/>
    <n v="0"/>
    <n v="123.279"/>
    <n v="105.815"/>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8"/>
    <x v="0"/>
    <n v="27.284999999999997"/>
    <n v="47.968000000000004"/>
    <n v="0"/>
    <n v="0"/>
    <n v="75.253"/>
    <n v="58.810000000000016"/>
    <n v="71.099000000000004"/>
    <n v="123.279"/>
    <n v="0"/>
    <n v="0"/>
    <n v="0"/>
    <n v="123.279"/>
    <n v="105.815"/>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8"/>
    <x v="1"/>
    <n v="27.284999999999997"/>
    <n v="47.968000000000004"/>
    <n v="0"/>
    <n v="0"/>
    <n v="75.253"/>
    <n v="58.810000000000016"/>
    <n v="71.099000000000004"/>
    <n v="123.279"/>
    <n v="0"/>
    <n v="0"/>
    <n v="0"/>
    <n v="123.279"/>
    <n v="105.815"/>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8"/>
    <x v="2"/>
    <n v="27.284999999999997"/>
    <n v="47.968000000000004"/>
    <n v="0"/>
    <n v="0"/>
    <n v="75.253"/>
    <n v="58.810000000000016"/>
    <n v="71.099000000000004"/>
    <n v="123.279"/>
    <n v="0"/>
    <n v="0"/>
    <n v="0"/>
    <n v="123.279"/>
    <n v="105.815"/>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8"/>
    <x v="3"/>
    <n v="27.284999999999997"/>
    <n v="47.968000000000004"/>
    <n v="0"/>
    <n v="0"/>
    <n v="75.253"/>
    <n v="58.810000000000016"/>
    <n v="71.099000000000004"/>
    <n v="123.279"/>
    <n v="0"/>
    <n v="0"/>
    <n v="0"/>
    <n v="123.279"/>
    <n v="105.815"/>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8"/>
    <x v="4"/>
    <n v="27.284999999999997"/>
    <n v="47.968000000000004"/>
    <n v="0"/>
    <n v="0"/>
    <n v="75.253"/>
    <n v="58.810000000000016"/>
    <n v="71.099000000000004"/>
    <n v="123.279"/>
    <n v="0"/>
    <n v="0"/>
    <n v="0"/>
    <n v="123.279"/>
    <n v="105.815"/>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8"/>
    <x v="5"/>
    <n v="27.284999999999997"/>
    <n v="47.968000000000004"/>
    <n v="0"/>
    <n v="0"/>
    <n v="75.253"/>
    <n v="58.810000000000016"/>
    <n v="71.099000000000004"/>
    <n v="123.279"/>
    <n v="0"/>
    <n v="0"/>
    <n v="0"/>
    <n v="123.279"/>
    <n v="105.815"/>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8"/>
    <x v="6"/>
    <n v="27.284999999999997"/>
    <n v="47.968000000000004"/>
    <n v="0"/>
    <n v="0"/>
    <n v="75.253"/>
    <n v="58.810000000000016"/>
    <n v="71.099000000000004"/>
    <n v="123.279"/>
    <n v="0"/>
    <n v="0"/>
    <n v="0"/>
    <n v="123.279"/>
    <n v="105.815"/>
    <n v="24"/>
    <n v="6"/>
    <n v="1"/>
    <n v="31"/>
    <n v="23"/>
    <n v="26"/>
    <n v="25"/>
    <n v="0"/>
    <n v="23"/>
    <n v="0"/>
    <n v="74"/>
    <n v="17"/>
    <n v="14"/>
    <n v="74"/>
    <n v="105"/>
    <n v="0"/>
    <n v="15"/>
    <n v="26"/>
    <n v="41"/>
    <n v="13.85"/>
    <n v="8.6509999999999998"/>
    <n v="49.497999999999998"/>
    <n v="71.998999999999995"/>
    <n v="3"/>
    <n v="9"/>
    <n v="2"/>
    <n v="14"/>
    <n v="0"/>
    <n v="0"/>
    <n v="0"/>
    <n v="0"/>
    <n v="33"/>
    <n v="3"/>
    <n v="54"/>
    <n v="90"/>
    <n v="0"/>
    <n v="82"/>
    <n v="0"/>
    <n v="0"/>
    <n v="82"/>
    <n v="0"/>
    <n v="1"/>
    <n v="47"/>
    <n v="1000"/>
    <s v="Estación Marcos Paz, incorporada el 30/07/2021"/>
  </r>
  <r>
    <x v="28"/>
    <x v="7"/>
    <n v="35.881999999999998"/>
    <n v="47.968000000000004"/>
    <n v="0"/>
    <n v="0"/>
    <n v="83.85"/>
    <n v="67.407000000000025"/>
    <n v="79.646999999999991"/>
    <n v="131.82900000000001"/>
    <n v="0"/>
    <n v="0"/>
    <n v="0"/>
    <n v="131.82900000000001"/>
    <n v="114.36499999999999"/>
    <n v="25"/>
    <n v="6"/>
    <n v="1"/>
    <n v="32"/>
    <n v="24"/>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8"/>
    <x v="8"/>
    <n v="35.881999999999998"/>
    <n v="47.968000000000004"/>
    <n v="0"/>
    <n v="0"/>
    <n v="83.85"/>
    <n v="67.407000000000025"/>
    <n v="79.646999999999991"/>
    <n v="131.82900000000001"/>
    <n v="0"/>
    <n v="0"/>
    <n v="0"/>
    <n v="131.82900000000001"/>
    <n v="114.36499999999999"/>
    <n v="25"/>
    <n v="6"/>
    <n v="1"/>
    <n v="32"/>
    <n v="24"/>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8"/>
    <x v="9"/>
    <n v="35.881999999999998"/>
    <n v="47.968000000000004"/>
    <n v="0"/>
    <n v="0"/>
    <n v="83.85"/>
    <n v="67.407000000000025"/>
    <n v="79.646999999999991"/>
    <n v="131.82900000000001"/>
    <n v="0"/>
    <n v="0"/>
    <n v="0"/>
    <n v="131.82900000000001"/>
    <n v="114.36499999999999"/>
    <n v="25"/>
    <n v="6"/>
    <n v="1"/>
    <n v="32"/>
    <n v="24"/>
    <n v="26"/>
    <n v="25"/>
    <n v="0"/>
    <n v="23"/>
    <n v="0"/>
    <n v="74"/>
    <n v="17"/>
    <n v="14"/>
    <n v="74"/>
    <n v="105"/>
    <n v="0"/>
    <n v="15"/>
    <n v="26"/>
    <n v="41"/>
    <n v="13.85"/>
    <n v="8.6509999999999998"/>
    <n v="49.497999999999998"/>
    <n v="71.998999999999995"/>
    <n v="3"/>
    <n v="9"/>
    <n v="2"/>
    <n v="14"/>
    <n v="0"/>
    <n v="0"/>
    <n v="0"/>
    <n v="0"/>
    <n v="33"/>
    <n v="3"/>
    <n v="54"/>
    <n v="90"/>
    <n v="0"/>
    <n v="82"/>
    <n v="0"/>
    <n v="0"/>
    <n v="82"/>
    <n v="0"/>
    <n v="1"/>
    <n v="47"/>
    <n v="1000"/>
    <s v="Se redujeron los servicios por el aislamiento social preventivo y obligatorio COVID-19 / Servicio KM12-Linertad suspendido"/>
  </r>
  <r>
    <x v="28"/>
    <x v="10"/>
    <n v="35.881999999999998"/>
    <n v="47.968000000000004"/>
    <n v="0"/>
    <n v="0"/>
    <n v="83.85"/>
    <n v="67.407000000000025"/>
    <n v="79.646999999999991"/>
    <n v="131.82900000000001"/>
    <n v="0"/>
    <n v="0"/>
    <n v="0"/>
    <n v="131.82900000000001"/>
    <n v="114.36499999999999"/>
    <n v="25"/>
    <n v="6"/>
    <n v="1"/>
    <n v="32"/>
    <n v="24"/>
    <n v="26"/>
    <n v="25"/>
    <n v="0"/>
    <n v="23"/>
    <n v="0"/>
    <n v="74"/>
    <n v="17"/>
    <n v="14"/>
    <n v="74"/>
    <n v="105"/>
    <n v="0"/>
    <n v="15"/>
    <n v="26"/>
    <n v="41"/>
    <n v="13.85"/>
    <n v="8.6509999999999998"/>
    <n v="49.497999999999998"/>
    <n v="71.998999999999995"/>
    <n v="3"/>
    <n v="9"/>
    <n v="2"/>
    <n v="14"/>
    <n v="0"/>
    <n v="0"/>
    <n v="0"/>
    <n v="0"/>
    <n v="33"/>
    <n v="3"/>
    <n v="54"/>
    <n v="90"/>
    <n v="0"/>
    <n v="82"/>
    <n v="0"/>
    <n v="0"/>
    <n v="82"/>
    <n v="0"/>
    <n v="1"/>
    <n v="47"/>
    <n v="1000"/>
    <s v="Servicio Km 12-Libertad suspendido"/>
  </r>
  <r>
    <x v="28"/>
    <x v="11"/>
    <n v="35.881999999999998"/>
    <n v="47.968000000000004"/>
    <n v="0"/>
    <n v="0"/>
    <n v="83.85"/>
    <n v="67.407000000000025"/>
    <n v="79.646999999999991"/>
    <n v="131.82900000000001"/>
    <n v="0"/>
    <n v="0"/>
    <n v="0"/>
    <n v="131.82900000000001"/>
    <n v="114.36499999999999"/>
    <n v="25"/>
    <n v="6"/>
    <n v="1"/>
    <n v="32"/>
    <n v="24"/>
    <n v="26"/>
    <n v="25"/>
    <n v="0"/>
    <n v="23"/>
    <n v="0"/>
    <n v="74"/>
    <n v="17"/>
    <n v="14"/>
    <n v="74"/>
    <n v="105"/>
    <n v="0"/>
    <n v="15"/>
    <n v="26"/>
    <n v="41"/>
    <n v="13.85"/>
    <n v="8.6509999999999998"/>
    <n v="49.497999999999998"/>
    <n v="71.998999999999995"/>
    <n v="3"/>
    <n v="9"/>
    <n v="2"/>
    <n v="14"/>
    <n v="0"/>
    <n v="0"/>
    <n v="0"/>
    <n v="0"/>
    <n v="33"/>
    <n v="3"/>
    <n v="54"/>
    <n v="90"/>
    <n v="0"/>
    <n v="82"/>
    <n v="0"/>
    <n v="0"/>
    <n v="82"/>
    <n v="0"/>
    <n v="1"/>
    <n v="47"/>
    <n v="1000"/>
    <s v="Servicio Km 12-Libertad suspendido"/>
  </r>
  <r>
    <x v="29"/>
    <x v="0"/>
    <n v="35.881999999999998"/>
    <n v="47.968000000000004"/>
    <n v="0"/>
    <n v="0"/>
    <n v="83.85"/>
    <n v="67.407000000000025"/>
    <n v="79.646999999999991"/>
    <n v="131.82900000000001"/>
    <n v="0"/>
    <n v="0"/>
    <n v="0"/>
    <n v="131.82900000000001"/>
    <n v="114.36499999999999"/>
    <n v="25"/>
    <n v="7"/>
    <n v="0"/>
    <n v="32"/>
    <n v="24"/>
    <n v="24"/>
    <n v="32"/>
    <n v="0"/>
    <n v="25"/>
    <n v="0"/>
    <n v="81"/>
    <n v="17"/>
    <n v="14"/>
    <n v="81"/>
    <n v="112"/>
    <n v="2"/>
    <n v="12"/>
    <n v="28"/>
    <n v="42"/>
    <n v="13.85"/>
    <n v="29.056000000000001"/>
    <n v="49.497999999999998"/>
    <n v="92.403999999999996"/>
    <n v="1"/>
    <n v="11"/>
    <n v="0"/>
    <n v="12"/>
    <n v="0"/>
    <n v="0"/>
    <n v="0"/>
    <n v="0"/>
    <n v="27"/>
    <n v="3"/>
    <n v="54"/>
    <n v="84"/>
    <n v="57"/>
    <n v="16"/>
    <n v="0"/>
    <n v="6"/>
    <n v="79"/>
    <n v="0"/>
    <n v="0"/>
    <n v="27"/>
    <n v="1000"/>
    <s v="Servicio Km 12-Libertad suspendido"/>
  </r>
  <r>
    <x v="29"/>
    <x v="1"/>
    <n v="35.881999999999998"/>
    <n v="47.968000000000004"/>
    <n v="0"/>
    <n v="0"/>
    <n v="83.85"/>
    <n v="67.407000000000025"/>
    <n v="79.646999999999991"/>
    <n v="131.82900000000001"/>
    <n v="0"/>
    <n v="0"/>
    <n v="0"/>
    <n v="131.82900000000001"/>
    <n v="114.36499999999999"/>
    <n v="25"/>
    <n v="7"/>
    <n v="0"/>
    <n v="32"/>
    <n v="24"/>
    <n v="24"/>
    <n v="32"/>
    <n v="0"/>
    <n v="25"/>
    <n v="0"/>
    <n v="81"/>
    <n v="17"/>
    <n v="14"/>
    <n v="81"/>
    <n v="112"/>
    <n v="2"/>
    <n v="12"/>
    <n v="28"/>
    <n v="42"/>
    <n v="13.85"/>
    <n v="29.056000000000001"/>
    <n v="49.497999999999998"/>
    <n v="92.403999999999996"/>
    <n v="1"/>
    <n v="11"/>
    <n v="0"/>
    <n v="12"/>
    <n v="0"/>
    <n v="0"/>
    <n v="0"/>
    <n v="0"/>
    <n v="27"/>
    <n v="3"/>
    <n v="54"/>
    <n v="84"/>
    <n v="57"/>
    <n v="16"/>
    <n v="0"/>
    <n v="6"/>
    <n v="79"/>
    <n v="0"/>
    <n v="0"/>
    <n v="27"/>
    <n v="1000"/>
    <s v="Servicio Km 12-Libertad suspendido"/>
  </r>
  <r>
    <x v="29"/>
    <x v="2"/>
    <n v="35.881999999999998"/>
    <n v="47.968000000000004"/>
    <n v="0"/>
    <n v="0"/>
    <n v="83.85"/>
    <n v="67.407000000000025"/>
    <n v="79.646999999999991"/>
    <n v="131.82900000000001"/>
    <n v="0"/>
    <n v="0"/>
    <n v="0"/>
    <n v="131.82900000000001"/>
    <n v="114.36499999999999"/>
    <n v="25"/>
    <n v="7"/>
    <n v="0"/>
    <n v="32"/>
    <n v="24"/>
    <n v="24"/>
    <n v="32"/>
    <n v="0"/>
    <n v="25"/>
    <n v="0"/>
    <n v="81"/>
    <n v="17"/>
    <n v="14"/>
    <n v="81"/>
    <n v="112"/>
    <n v="2"/>
    <n v="12"/>
    <n v="28"/>
    <n v="42"/>
    <n v="13.85"/>
    <n v="29.056000000000001"/>
    <n v="49.497999999999998"/>
    <n v="92.403999999999996"/>
    <n v="1"/>
    <n v="11"/>
    <n v="0"/>
    <n v="12"/>
    <n v="0"/>
    <n v="0"/>
    <n v="0"/>
    <n v="0"/>
    <n v="27"/>
    <n v="3"/>
    <n v="54"/>
    <n v="84"/>
    <n v="57"/>
    <n v="16"/>
    <n v="0"/>
    <n v="6"/>
    <n v="79"/>
    <n v="0"/>
    <n v="0"/>
    <n v="27"/>
    <n v="1000"/>
    <s v="Servicio Km 12-Libertad suspendido"/>
  </r>
  <r>
    <x v="29"/>
    <x v="3"/>
    <n v="35.881999999999998"/>
    <n v="47.968000000000004"/>
    <n v="0"/>
    <n v="0"/>
    <n v="83.85"/>
    <n v="67.407000000000025"/>
    <n v="79.646999999999991"/>
    <n v="131.82900000000001"/>
    <n v="0"/>
    <n v="0"/>
    <n v="0"/>
    <n v="131.82900000000001"/>
    <n v="114.36499999999999"/>
    <n v="25"/>
    <n v="7"/>
    <n v="0"/>
    <n v="32"/>
    <n v="24"/>
    <n v="24"/>
    <n v="32"/>
    <n v="0"/>
    <n v="25"/>
    <n v="0"/>
    <n v="81"/>
    <n v="17"/>
    <n v="14"/>
    <n v="81"/>
    <n v="112"/>
    <n v="2"/>
    <n v="12"/>
    <n v="28"/>
    <n v="42"/>
    <n v="13.85"/>
    <n v="29.056000000000001"/>
    <n v="49.497999999999998"/>
    <n v="92.403999999999996"/>
    <n v="1"/>
    <n v="11"/>
    <n v="0"/>
    <n v="12"/>
    <n v="0"/>
    <n v="0"/>
    <n v="0"/>
    <n v="0"/>
    <n v="27"/>
    <n v="3"/>
    <n v="54"/>
    <n v="84"/>
    <n v="57"/>
    <n v="16"/>
    <n v="0"/>
    <n v="6"/>
    <n v="79"/>
    <n v="0"/>
    <n v="0"/>
    <n v="27"/>
    <n v="1000"/>
    <s v="Servicio Km 12-Libertad suspendido"/>
  </r>
  <r>
    <x v="29"/>
    <x v="4"/>
    <n v="35.881999999999998"/>
    <n v="47.968000000000004"/>
    <n v="0"/>
    <n v="0"/>
    <n v="83.85"/>
    <n v="67.407000000000025"/>
    <n v="79.646999999999991"/>
    <n v="131.82900000000001"/>
    <n v="0"/>
    <n v="0"/>
    <n v="0"/>
    <n v="131.82900000000001"/>
    <n v="114.36499999999999"/>
    <n v="25"/>
    <n v="7"/>
    <n v="0"/>
    <n v="32"/>
    <n v="24"/>
    <n v="24"/>
    <n v="32"/>
    <n v="0"/>
    <n v="25"/>
    <n v="0"/>
    <n v="81"/>
    <n v="17"/>
    <n v="14"/>
    <n v="81"/>
    <n v="112"/>
    <n v="2"/>
    <n v="12"/>
    <n v="28"/>
    <n v="42"/>
    <n v="13.85"/>
    <n v="29.056000000000001"/>
    <n v="49.497999999999998"/>
    <n v="92.403999999999996"/>
    <n v="1"/>
    <n v="11"/>
    <n v="0"/>
    <n v="12"/>
    <n v="0"/>
    <n v="0"/>
    <n v="0"/>
    <n v="0"/>
    <n v="27"/>
    <n v="3"/>
    <n v="54"/>
    <n v="84"/>
    <n v="57"/>
    <n v="16"/>
    <n v="0"/>
    <n v="6"/>
    <n v="79"/>
    <n v="0"/>
    <n v="0"/>
    <n v="27"/>
    <n v="1000"/>
    <s v="Los servicios de la línea se interrumpieron el sábado 28/05 y el domingo 29/05 en sus dos ramales, debido a la realización de varias obras de infraestructura en simultáneo."/>
  </r>
  <r>
    <x v="29"/>
    <x v="5"/>
    <n v="35.881999999999998"/>
    <n v="47.968000000000004"/>
    <n v="0"/>
    <n v="0"/>
    <n v="83.85"/>
    <n v="67.407000000000025"/>
    <n v="79.646999999999991"/>
    <n v="131.82900000000001"/>
    <n v="0"/>
    <n v="0"/>
    <n v="0"/>
    <n v="131.82900000000001"/>
    <n v="114.36499999999999"/>
    <n v="25"/>
    <n v="7"/>
    <n v="0"/>
    <n v="32"/>
    <n v="24"/>
    <n v="24"/>
    <n v="32"/>
    <n v="0"/>
    <n v="25"/>
    <n v="0"/>
    <n v="81"/>
    <n v="17"/>
    <n v="14"/>
    <n v="81"/>
    <n v="112"/>
    <n v="2"/>
    <n v="12"/>
    <n v="28"/>
    <n v="42"/>
    <n v="13.85"/>
    <n v="29.056000000000001"/>
    <n v="49.497999999999998"/>
    <n v="92.403999999999996"/>
    <n v="1"/>
    <n v="11"/>
    <n v="0"/>
    <n v="12"/>
    <n v="0"/>
    <n v="0"/>
    <n v="0"/>
    <n v="0"/>
    <n v="27"/>
    <n v="3"/>
    <n v="54"/>
    <n v="84"/>
    <n v="57"/>
    <n v="16"/>
    <n v="0"/>
    <n v="6"/>
    <n v="79"/>
    <n v="0"/>
    <n v="0"/>
    <n v="27"/>
    <n v="1000"/>
    <m/>
  </r>
  <r>
    <x v="29"/>
    <x v="6"/>
    <n v="35.881999999999998"/>
    <n v="47.968000000000004"/>
    <n v="0"/>
    <n v="0"/>
    <n v="83.85"/>
    <n v="67.407000000000025"/>
    <n v="79.646999999999991"/>
    <n v="131.82900000000001"/>
    <n v="0"/>
    <n v="0"/>
    <n v="0"/>
    <n v="131.82900000000001"/>
    <n v="114.36499999999999"/>
    <n v="25"/>
    <n v="7"/>
    <n v="0"/>
    <n v="32"/>
    <n v="24"/>
    <n v="24"/>
    <n v="32"/>
    <n v="0"/>
    <n v="25"/>
    <n v="0"/>
    <n v="81"/>
    <n v="17"/>
    <n v="14"/>
    <n v="81"/>
    <n v="112"/>
    <n v="2"/>
    <n v="12"/>
    <n v="28"/>
    <n v="42"/>
    <n v="13.85"/>
    <n v="29.056000000000001"/>
    <n v="49.497999999999998"/>
    <n v="92.403999999999996"/>
    <n v="1"/>
    <n v="11"/>
    <n v="0"/>
    <n v="12"/>
    <n v="0"/>
    <n v="0"/>
    <n v="0"/>
    <n v="0"/>
    <n v="27"/>
    <n v="3"/>
    <n v="54"/>
    <n v="84"/>
    <n v="57"/>
    <n v="16"/>
    <n v="0"/>
    <n v="6"/>
    <n v="79"/>
    <n v="0"/>
    <n v="0"/>
    <n v="27"/>
    <n v="1000"/>
    <m/>
  </r>
  <r>
    <x v="29"/>
    <x v="7"/>
    <n v="35.881999999999998"/>
    <n v="47.968000000000004"/>
    <n v="0"/>
    <n v="0"/>
    <n v="83.85"/>
    <n v="67.407000000000025"/>
    <n v="79.646999999999991"/>
    <n v="131.82900000000001"/>
    <n v="0"/>
    <n v="0"/>
    <n v="0"/>
    <n v="131.82900000000001"/>
    <n v="114.36499999999999"/>
    <n v="25"/>
    <n v="7"/>
    <n v="0"/>
    <n v="32"/>
    <n v="24"/>
    <n v="24"/>
    <n v="32"/>
    <n v="0"/>
    <n v="25"/>
    <n v="0"/>
    <n v="81"/>
    <n v="17"/>
    <n v="14"/>
    <n v="81"/>
    <n v="112"/>
    <n v="2"/>
    <n v="12"/>
    <n v="28"/>
    <n v="42"/>
    <n v="13.85"/>
    <n v="29.056000000000001"/>
    <n v="49.497999999999998"/>
    <n v="92.403999999999996"/>
    <n v="1"/>
    <n v="11"/>
    <n v="0"/>
    <n v="12"/>
    <n v="0"/>
    <n v="0"/>
    <n v="0"/>
    <n v="0"/>
    <n v="27"/>
    <n v="3"/>
    <n v="54"/>
    <n v="84"/>
    <n v="57"/>
    <n v="16"/>
    <n v="0"/>
    <n v="6"/>
    <n v="79"/>
    <n v="0"/>
    <n v="0"/>
    <n v="27"/>
    <n v="1000"/>
    <m/>
  </r>
  <r>
    <x v="29"/>
    <x v="8"/>
    <n v="35.881999999999998"/>
    <n v="47.968000000000004"/>
    <n v="0"/>
    <n v="0"/>
    <n v="83.85"/>
    <n v="67.407000000000025"/>
    <n v="79.646999999999991"/>
    <n v="131.82900000000001"/>
    <n v="0"/>
    <n v="0"/>
    <n v="0"/>
    <n v="131.82900000000001"/>
    <n v="114.36499999999999"/>
    <n v="25"/>
    <n v="7"/>
    <n v="0"/>
    <n v="32"/>
    <n v="24"/>
    <n v="24"/>
    <n v="32"/>
    <n v="0"/>
    <n v="25"/>
    <n v="0"/>
    <n v="81"/>
    <n v="17"/>
    <n v="14"/>
    <n v="81"/>
    <n v="112"/>
    <n v="2"/>
    <n v="12"/>
    <n v="28"/>
    <n v="42"/>
    <n v="13.85"/>
    <n v="29.056000000000001"/>
    <n v="49.497999999999998"/>
    <n v="92.403999999999996"/>
    <n v="1"/>
    <n v="11"/>
    <n v="0"/>
    <n v="12"/>
    <n v="0"/>
    <n v="0"/>
    <n v="0"/>
    <n v="0"/>
    <n v="27"/>
    <n v="3"/>
    <n v="54"/>
    <n v="84"/>
    <n v="57"/>
    <n v="16"/>
    <n v="0"/>
    <n v="6"/>
    <n v="79"/>
    <n v="0"/>
    <n v="0"/>
    <n v="27"/>
    <n v="1000"/>
    <m/>
  </r>
  <r>
    <x v="29"/>
    <x v="9"/>
    <n v="35.881999999999998"/>
    <n v="47.968000000000004"/>
    <n v="0"/>
    <n v="0"/>
    <n v="83.85"/>
    <n v="67.407000000000025"/>
    <n v="79.646999999999991"/>
    <n v="131.82900000000001"/>
    <n v="0"/>
    <n v="0"/>
    <n v="0"/>
    <n v="131.82900000000001"/>
    <n v="114.36499999999999"/>
    <n v="25"/>
    <n v="7"/>
    <n v="0"/>
    <n v="32"/>
    <n v="24"/>
    <n v="24"/>
    <n v="32"/>
    <n v="0"/>
    <n v="25"/>
    <n v="0"/>
    <n v="81"/>
    <n v="17"/>
    <n v="14"/>
    <n v="81"/>
    <n v="112"/>
    <n v="2"/>
    <n v="12"/>
    <n v="28"/>
    <n v="42"/>
    <n v="13.85"/>
    <n v="29.056000000000001"/>
    <n v="49.497999999999998"/>
    <n v="92.403999999999996"/>
    <n v="1"/>
    <n v="11"/>
    <n v="0"/>
    <n v="12"/>
    <n v="0"/>
    <n v="0"/>
    <n v="0"/>
    <n v="0"/>
    <n v="27"/>
    <n v="3"/>
    <n v="54"/>
    <n v="84"/>
    <n v="57"/>
    <n v="16"/>
    <n v="0"/>
    <n v="6"/>
    <n v="79"/>
    <n v="0"/>
    <n v="0"/>
    <n v="27"/>
    <n v="1000"/>
    <m/>
  </r>
  <r>
    <x v="29"/>
    <x v="10"/>
    <n v="35.881999999999998"/>
    <n v="47.968000000000004"/>
    <n v="0"/>
    <n v="0"/>
    <n v="83.85"/>
    <n v="67.407000000000025"/>
    <n v="79.646999999999991"/>
    <n v="131.82900000000001"/>
    <n v="0"/>
    <n v="0"/>
    <n v="0"/>
    <n v="131.82900000000001"/>
    <n v="114.36499999999999"/>
    <n v="25"/>
    <n v="7"/>
    <n v="0"/>
    <n v="32"/>
    <n v="24"/>
    <n v="24"/>
    <n v="32"/>
    <n v="0"/>
    <n v="25"/>
    <n v="0"/>
    <n v="81"/>
    <n v="17"/>
    <n v="14"/>
    <n v="81"/>
    <n v="112"/>
    <n v="2"/>
    <n v="12"/>
    <n v="28"/>
    <n v="42"/>
    <n v="13.85"/>
    <n v="29.056000000000001"/>
    <n v="49.497999999999998"/>
    <n v="92.403999999999996"/>
    <n v="1"/>
    <n v="11"/>
    <n v="0"/>
    <n v="12"/>
    <n v="0"/>
    <n v="0"/>
    <n v="0"/>
    <n v="0"/>
    <n v="27"/>
    <n v="3"/>
    <n v="54"/>
    <n v="84"/>
    <n v="57"/>
    <n v="16"/>
    <n v="0"/>
    <n v="6"/>
    <n v="79"/>
    <n v="0"/>
    <n v="0"/>
    <n v="27"/>
    <n v="1000"/>
    <m/>
  </r>
  <r>
    <x v="29"/>
    <x v="11"/>
    <n v="47.438000000000002"/>
    <n v="44.954000000000001"/>
    <n v="0"/>
    <n v="0"/>
    <n v="92.391999999999996"/>
    <n v="79.227000000000004"/>
    <n v="79.646999999999991"/>
    <n v="137.34100000000001"/>
    <n v="0"/>
    <n v="0"/>
    <n v="0"/>
    <n v="137.34100000000001"/>
    <n v="126.187"/>
    <n v="26"/>
    <n v="7"/>
    <n v="0"/>
    <n v="33"/>
    <n v="25"/>
    <n v="24"/>
    <n v="32"/>
    <n v="0"/>
    <n v="25"/>
    <n v="0"/>
    <n v="81"/>
    <n v="17"/>
    <n v="14"/>
    <n v="81"/>
    <n v="112"/>
    <n v="2"/>
    <n v="12"/>
    <n v="28"/>
    <n v="42"/>
    <n v="13.85"/>
    <n v="29.056000000000001"/>
    <n v="49.497999999999998"/>
    <n v="92.403999999999996"/>
    <n v="1"/>
    <n v="11"/>
    <n v="0"/>
    <n v="12"/>
    <n v="0"/>
    <n v="0"/>
    <n v="0"/>
    <n v="0"/>
    <n v="27"/>
    <n v="3"/>
    <n v="54"/>
    <n v="84"/>
    <n v="57"/>
    <n v="16"/>
    <n v="0"/>
    <n v="6"/>
    <n v="79"/>
    <n v="0"/>
    <n v="0"/>
    <n v="27"/>
    <n v="1000"/>
    <s v="Estación Villars, incorporada el 23/12/2022"/>
  </r>
  <r>
    <x v="30"/>
    <x v="0"/>
    <n v="47.438000000000002"/>
    <n v="44.954000000000001"/>
    <n v="0"/>
    <n v="0"/>
    <n v="92.391999999999996"/>
    <n v="79.227000000000004"/>
    <n v="79.646999999999991"/>
    <n v="137.34100000000001"/>
    <n v="0"/>
    <n v="0"/>
    <n v="0"/>
    <n v="137.34100000000001"/>
    <n v="126.187"/>
    <n v="26"/>
    <n v="7"/>
    <n v="0"/>
    <n v="33"/>
    <n v="25"/>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0"/>
    <x v="1"/>
    <n v="47.438000000000002"/>
    <n v="44.954000000000001"/>
    <n v="0"/>
    <n v="0"/>
    <n v="92.391999999999996"/>
    <n v="79.227000000000004"/>
    <n v="79.646999999999991"/>
    <n v="137.34100000000001"/>
    <n v="0"/>
    <n v="0"/>
    <n v="0"/>
    <n v="137.34100000000001"/>
    <n v="126.187"/>
    <n v="26"/>
    <n v="7"/>
    <n v="0"/>
    <n v="33"/>
    <n v="25"/>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0"/>
    <x v="2"/>
    <n v="47.438000000000002"/>
    <n v="44.954000000000001"/>
    <n v="0"/>
    <n v="0"/>
    <n v="92.391999999999996"/>
    <n v="79.227000000000004"/>
    <n v="79.646999999999991"/>
    <n v="137.34100000000001"/>
    <n v="0"/>
    <n v="0"/>
    <n v="0"/>
    <n v="137.34100000000001"/>
    <n v="126.187"/>
    <n v="26"/>
    <n v="7"/>
    <n v="0"/>
    <n v="33"/>
    <n v="25"/>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0"/>
    <x v="3"/>
    <n v="47.438000000000002"/>
    <n v="44.954000000000001"/>
    <n v="0"/>
    <n v="0"/>
    <n v="92.391999999999996"/>
    <n v="79.227000000000004"/>
    <n v="79.646999999999991"/>
    <n v="137.34100000000001"/>
    <n v="0"/>
    <n v="0"/>
    <n v="0"/>
    <n v="137.34100000000001"/>
    <n v="126.187"/>
    <n v="26"/>
    <n v="7"/>
    <n v="0"/>
    <n v="33"/>
    <n v="25"/>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0"/>
    <x v="4"/>
    <n v="47.438000000000002"/>
    <n v="44.954000000000001"/>
    <n v="0"/>
    <n v="0"/>
    <n v="92.391999999999996"/>
    <n v="79.227000000000004"/>
    <n v="79.646999999999991"/>
    <n v="137.34100000000001"/>
    <n v="0"/>
    <n v="0"/>
    <n v="0"/>
    <n v="137.34100000000001"/>
    <n v="126.187"/>
    <n v="26"/>
    <n v="7"/>
    <n v="0"/>
    <n v="33"/>
    <n v="25"/>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0"/>
    <x v="5"/>
    <n v="47.438000000000002"/>
    <n v="44.954000000000001"/>
    <n v="0"/>
    <n v="0"/>
    <n v="92.391999999999996"/>
    <n v="79.227000000000004"/>
    <n v="79.646999999999991"/>
    <n v="137.34100000000001"/>
    <n v="0"/>
    <n v="0"/>
    <n v="0"/>
    <n v="137.34100000000001"/>
    <n v="126.187"/>
    <n v="26"/>
    <n v="7"/>
    <n v="0"/>
    <n v="33"/>
    <n v="25"/>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0"/>
    <x v="6"/>
    <n v="47.438000000000002"/>
    <n v="44.954000000000001"/>
    <n v="0"/>
    <n v="0"/>
    <n v="92.391999999999996"/>
    <n v="79.227000000000004"/>
    <n v="79.646999999999991"/>
    <n v="137.34100000000001"/>
    <n v="0"/>
    <n v="0"/>
    <n v="0"/>
    <n v="137.34100000000001"/>
    <n v="126.187"/>
    <n v="26"/>
    <n v="7"/>
    <n v="0"/>
    <n v="33"/>
    <n v="25"/>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0"/>
    <x v="7"/>
    <n v="47.438000000000002"/>
    <n v="44.954000000000001"/>
    <n v="0"/>
    <n v="0"/>
    <n v="92.391999999999996"/>
    <n v="79.227000000000004"/>
    <n v="79.646999999999991"/>
    <n v="137.34100000000001"/>
    <n v="0"/>
    <n v="0"/>
    <n v="0"/>
    <n v="137.34100000000001"/>
    <n v="126.187"/>
    <n v="26"/>
    <n v="7"/>
    <n v="0"/>
    <n v="33"/>
    <n v="25"/>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0"/>
    <x v="8"/>
    <n v="47.438000000000002"/>
    <n v="44.954000000000001"/>
    <n v="0"/>
    <n v="0"/>
    <n v="92.391999999999996"/>
    <n v="79.227000000000004"/>
    <n v="79.646999999999991"/>
    <n v="137.34100000000001"/>
    <n v="0"/>
    <n v="0"/>
    <n v="0"/>
    <n v="137.34100000000001"/>
    <n v="126.187"/>
    <n v="26"/>
    <n v="7"/>
    <n v="0"/>
    <n v="33"/>
    <n v="25"/>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0"/>
    <x v="9"/>
    <n v="58.838000000000001"/>
    <n v="44.954000000000001"/>
    <n v="0"/>
    <n v="0"/>
    <n v="103.792"/>
    <n v="90.62700000000001"/>
    <n v="91.047000000000011"/>
    <n v="148.74100000000001"/>
    <n v="0"/>
    <n v="0"/>
    <n v="0"/>
    <n v="148.74100000000001"/>
    <n v="126.187"/>
    <n v="27"/>
    <n v="7"/>
    <n v="0"/>
    <n v="34"/>
    <n v="25"/>
    <n v="23"/>
    <n v="31"/>
    <n v="2"/>
    <n v="60"/>
    <n v="11"/>
    <n v="127"/>
    <n v="21"/>
    <n v="18"/>
    <n v="127"/>
    <n v="166"/>
    <n v="3"/>
    <n v="13"/>
    <n v="55"/>
    <n v="71"/>
    <n v="13.85"/>
    <n v="29.056000000000001"/>
    <n v="49.497999999999998"/>
    <n v="92.403999999999996"/>
    <n v="1"/>
    <n v="11"/>
    <n v="0"/>
    <n v="12"/>
    <n v="0"/>
    <n v="0"/>
    <n v="0"/>
    <n v="0"/>
    <n v="27"/>
    <n v="3"/>
    <n v="54"/>
    <n v="84"/>
    <n v="57"/>
    <n v="16"/>
    <n v="0"/>
    <n v="6"/>
    <n v="79"/>
    <n v="0"/>
    <n v="0"/>
    <n v="27"/>
    <n v="1000"/>
    <s v="Estación Lozano, incorporada el 01/10/2023. Se suman 11,4km de línea y vía."/>
  </r>
  <r>
    <x v="30"/>
    <x v="10"/>
    <n v="58.838000000000001"/>
    <n v="44.954000000000001"/>
    <n v="0"/>
    <n v="0"/>
    <n v="103.792"/>
    <n v="90.62700000000001"/>
    <n v="91.047000000000011"/>
    <n v="148.74100000000001"/>
    <n v="0"/>
    <n v="0"/>
    <n v="0"/>
    <n v="148.74100000000001"/>
    <n v="126.187"/>
    <n v="27"/>
    <n v="7"/>
    <n v="0"/>
    <n v="34"/>
    <n v="25"/>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0"/>
    <x v="11"/>
    <n v="58.838000000000001"/>
    <n v="44.954000000000001"/>
    <n v="0"/>
    <n v="0"/>
    <n v="103.792"/>
    <n v="90.62700000000001"/>
    <n v="91.047000000000011"/>
    <n v="148.74100000000001"/>
    <n v="0"/>
    <n v="0"/>
    <n v="0"/>
    <n v="148.74100000000001"/>
    <n v="126.187"/>
    <n v="27"/>
    <n v="7"/>
    <n v="0"/>
    <n v="34"/>
    <n v="25"/>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1"/>
    <x v="0"/>
    <n v="58.838000000000001"/>
    <n v="44.954000000000001"/>
    <n v="0"/>
    <n v="0"/>
    <n v="103.792"/>
    <n v="90.62700000000001"/>
    <n v="91.047000000000011"/>
    <n v="148.74100000000001"/>
    <n v="0"/>
    <n v="0"/>
    <n v="0"/>
    <n v="148.74100000000001"/>
    <n v="126.187"/>
    <n v="27"/>
    <n v="7"/>
    <n v="0"/>
    <n v="34"/>
    <n v="25"/>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1"/>
    <x v="1"/>
    <n v="58.838000000000001"/>
    <n v="44.954000000000001"/>
    <n v="0"/>
    <n v="0"/>
    <n v="103.792"/>
    <n v="90.62700000000001"/>
    <n v="91.047000000000011"/>
    <n v="148.74100000000001"/>
    <n v="0"/>
    <n v="0"/>
    <n v="0"/>
    <n v="148.74100000000001"/>
    <n v="126.187"/>
    <n v="27"/>
    <n v="7"/>
    <n v="0"/>
    <n v="34"/>
    <n v="25"/>
    <n v="23"/>
    <n v="31"/>
    <n v="2"/>
    <n v="60"/>
    <n v="11"/>
    <n v="127"/>
    <n v="21"/>
    <n v="18"/>
    <n v="127"/>
    <n v="166"/>
    <n v="3"/>
    <n v="13"/>
    <n v="55"/>
    <n v="71"/>
    <n v="13.85"/>
    <n v="29.056000000000001"/>
    <n v="49.497999999999998"/>
    <n v="92.403999999999996"/>
    <n v="1"/>
    <n v="11"/>
    <n v="0"/>
    <n v="12"/>
    <n v="0"/>
    <n v="0"/>
    <n v="0"/>
    <n v="0"/>
    <n v="27"/>
    <n v="3"/>
    <n v="54"/>
    <n v="84"/>
    <n v="57"/>
    <n v="16"/>
    <n v="0"/>
    <n v="6"/>
    <n v="79"/>
    <n v="0"/>
    <n v="0"/>
    <n v="27"/>
    <n v="1000"/>
    <m/>
  </r>
  <r>
    <x v="31"/>
    <x v="2"/>
    <n v="58.838000000000001"/>
    <n v="44.954000000000001"/>
    <n v="0"/>
    <n v="0"/>
    <n v="103.792"/>
    <n v="90.62700000000001"/>
    <n v="91.047000000000011"/>
    <n v="148.74100000000001"/>
    <n v="0"/>
    <n v="0"/>
    <n v="0"/>
    <n v="148.74100000000001"/>
    <n v="126.187"/>
    <n v="27"/>
    <n v="7"/>
    <n v="0"/>
    <n v="34"/>
    <n v="25"/>
    <n v="23"/>
    <n v="31"/>
    <n v="2"/>
    <n v="60"/>
    <n v="11"/>
    <n v="127"/>
    <n v="21"/>
    <n v="18"/>
    <n v="127"/>
    <n v="166"/>
    <n v="3"/>
    <n v="13"/>
    <n v="55"/>
    <n v="71"/>
    <n v="13.85"/>
    <n v="29.056000000000001"/>
    <n v="49.497999999999998"/>
    <n v="92.403999999999996"/>
    <n v="1"/>
    <n v="11"/>
    <n v="0"/>
    <n v="12"/>
    <n v="0"/>
    <n v="0"/>
    <n v="0"/>
    <n v="0"/>
    <n v="27"/>
    <n v="3"/>
    <n v="54"/>
    <n v="84"/>
    <n v="57"/>
    <n v="16"/>
    <n v="0"/>
    <n v="6"/>
    <n v="79"/>
    <n v="0"/>
    <n v="0"/>
    <n v="27"/>
    <n v="1000"/>
    <m/>
  </r>
</pivotCacheRecords>
</file>

<file path=xl/pivotCache/pivotCacheRecords3.xml><?xml version="1.0" encoding="utf-8"?>
<pivotCacheRecords xmlns="http://schemas.openxmlformats.org/spreadsheetml/2006/main" xmlns:r="http://schemas.openxmlformats.org/officeDocument/2006/relationships" count="375">
  <r>
    <x v="0"/>
    <x v="0"/>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0"/>
    <x v="1"/>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0"/>
    <x v="2"/>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0"/>
    <x v="3"/>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0"/>
    <x v="4"/>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0"/>
    <x v="5"/>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0"/>
    <x v="6"/>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0"/>
    <x v="7"/>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0"/>
    <x v="8"/>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0"/>
    <x v="9"/>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0"/>
    <x v="10"/>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0"/>
    <x v="11"/>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0"/>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1"/>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2"/>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3"/>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4"/>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5"/>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6"/>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7"/>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8"/>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9"/>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10"/>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1"/>
    <x v="11"/>
    <n v="2.0699999999999998"/>
    <n v="52.25"/>
    <n v="0"/>
    <n v="0"/>
    <n v="54.32"/>
    <n v="54.32"/>
    <n v="51.944000000000003"/>
    <n v="106.57"/>
    <n v="26.26"/>
    <n v="0"/>
    <n v="0"/>
    <n v="106.57"/>
    <n v="106.57"/>
    <n v="15"/>
    <n v="7"/>
    <n v="0"/>
    <n v="22"/>
    <n v="22"/>
    <n v="2"/>
    <n v="36"/>
    <n v="0"/>
    <n v="9"/>
    <n v="0"/>
    <n v="47"/>
    <n v="7"/>
    <n v="5"/>
    <n v="47"/>
    <n v="59"/>
    <n v="1"/>
    <n v="4"/>
    <n v="26"/>
    <n v="31"/>
    <n v="51.92"/>
    <n v="2.4"/>
    <n v="0"/>
    <n v="54.32"/>
    <n v="0"/>
    <n v="20"/>
    <n v="0"/>
    <n v="20"/>
    <n v="0"/>
    <n v="0"/>
    <n v="0"/>
    <n v="0"/>
    <n v="0"/>
    <n v="0"/>
    <n v="0"/>
    <n v="0"/>
    <n v="60"/>
    <n v="42"/>
    <n v="0"/>
    <n v="0"/>
    <n v="102"/>
    <n v="0"/>
    <n v="1"/>
    <n v="38"/>
    <n v="1000"/>
    <m/>
  </r>
  <r>
    <x v="2"/>
    <x v="0"/>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2"/>
    <x v="1"/>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2"/>
    <x v="2"/>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2"/>
    <x v="3"/>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2"/>
    <x v="4"/>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2"/>
    <x v="5"/>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2"/>
    <x v="6"/>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2"/>
    <x v="7"/>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2"/>
    <x v="8"/>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2"/>
    <x v="9"/>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2"/>
    <x v="10"/>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2"/>
    <x v="11"/>
    <n v="2.0699999999999998"/>
    <n v="52.25"/>
    <n v="0"/>
    <n v="0"/>
    <n v="54.32"/>
    <n v="54.32"/>
    <n v="51.944000000000003"/>
    <n v="106.57"/>
    <n v="26.26"/>
    <n v="0"/>
    <n v="0"/>
    <n v="106.57"/>
    <n v="106.57"/>
    <n v="15"/>
    <n v="7"/>
    <n v="0"/>
    <n v="22"/>
    <n v="22"/>
    <n v="1"/>
    <n v="37"/>
    <n v="4"/>
    <n v="3"/>
    <n v="0"/>
    <n v="45"/>
    <n v="7"/>
    <n v="7"/>
    <n v="45"/>
    <n v="59"/>
    <n v="1"/>
    <n v="6"/>
    <n v="29"/>
    <n v="36"/>
    <n v="45.287999999999997"/>
    <n v="9.032"/>
    <n v="0"/>
    <n v="54.319999999999993"/>
    <n v="0"/>
    <n v="20"/>
    <n v="0"/>
    <n v="20"/>
    <n v="0"/>
    <n v="0"/>
    <n v="0"/>
    <n v="0"/>
    <n v="0"/>
    <n v="0"/>
    <n v="0"/>
    <n v="0"/>
    <n v="60"/>
    <n v="42"/>
    <n v="0"/>
    <n v="0"/>
    <n v="102"/>
    <n v="0"/>
    <n v="1"/>
    <n v="38"/>
    <n v="1000"/>
    <m/>
  </r>
  <r>
    <x v="3"/>
    <x v="0"/>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3"/>
    <x v="1"/>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3"/>
    <x v="2"/>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3"/>
    <x v="3"/>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3"/>
    <x v="4"/>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3"/>
    <x v="5"/>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3"/>
    <x v="6"/>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3"/>
    <x v="7"/>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3"/>
    <x v="8"/>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3"/>
    <x v="9"/>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3"/>
    <x v="10"/>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3"/>
    <x v="11"/>
    <n v="2.0699999999999998"/>
    <n v="52.25"/>
    <n v="0"/>
    <n v="0"/>
    <n v="54.32"/>
    <n v="54.32"/>
    <n v="51.944000000000003"/>
    <n v="106.57"/>
    <n v="26.26"/>
    <n v="0"/>
    <n v="0"/>
    <n v="106.57"/>
    <n v="106.57"/>
    <n v="15"/>
    <n v="7"/>
    <n v="0"/>
    <n v="22"/>
    <n v="22"/>
    <n v="1"/>
    <n v="40"/>
    <n v="0"/>
    <n v="5"/>
    <n v="0"/>
    <n v="46"/>
    <n v="7"/>
    <n v="8"/>
    <n v="46"/>
    <n v="61"/>
    <n v="1"/>
    <n v="7"/>
    <n v="30"/>
    <n v="38"/>
    <n v="45.287999999999997"/>
    <n v="9.032"/>
    <n v="0"/>
    <n v="54.319999999999993"/>
    <n v="0"/>
    <n v="20"/>
    <n v="0"/>
    <n v="20"/>
    <n v="0"/>
    <n v="0"/>
    <n v="0"/>
    <n v="0"/>
    <n v="0"/>
    <n v="0"/>
    <n v="0"/>
    <n v="0"/>
    <n v="60"/>
    <n v="42"/>
    <n v="0"/>
    <n v="0"/>
    <n v="102"/>
    <n v="0"/>
    <n v="1"/>
    <n v="38"/>
    <n v="1000"/>
    <m/>
  </r>
  <r>
    <x v="4"/>
    <x v="0"/>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4"/>
    <x v="1"/>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4"/>
    <x v="2"/>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4"/>
    <x v="3"/>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4"/>
    <x v="4"/>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4"/>
    <x v="5"/>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4"/>
    <x v="6"/>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4"/>
    <x v="7"/>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4"/>
    <x v="8"/>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4"/>
    <x v="9"/>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4"/>
    <x v="10"/>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4"/>
    <x v="11"/>
    <n v="2.0699999999999998"/>
    <n v="52.25"/>
    <n v="0"/>
    <n v="0"/>
    <n v="54.32"/>
    <n v="54.32"/>
    <n v="51.944000000000003"/>
    <n v="106.57"/>
    <n v="26.26"/>
    <n v="0"/>
    <n v="0"/>
    <n v="106.57"/>
    <n v="106.57"/>
    <n v="15"/>
    <n v="7"/>
    <n v="0"/>
    <n v="22"/>
    <n v="22"/>
    <n v="0"/>
    <n v="41"/>
    <n v="0"/>
    <n v="5"/>
    <n v="0"/>
    <n v="46"/>
    <n v="7"/>
    <n v="8"/>
    <n v="46"/>
    <n v="61"/>
    <n v="1"/>
    <n v="7"/>
    <n v="30"/>
    <n v="38"/>
    <n v="45.287999999999997"/>
    <n v="9.032"/>
    <n v="0"/>
    <n v="54.319999999999993"/>
    <n v="0"/>
    <n v="20"/>
    <n v="0"/>
    <n v="20"/>
    <n v="0"/>
    <n v="0"/>
    <n v="0"/>
    <n v="0"/>
    <n v="0"/>
    <n v="0"/>
    <n v="0"/>
    <n v="0"/>
    <n v="60"/>
    <n v="42"/>
    <n v="0"/>
    <n v="0"/>
    <n v="102"/>
    <n v="0"/>
    <n v="1"/>
    <n v="38"/>
    <n v="1000"/>
    <m/>
  </r>
  <r>
    <x v="5"/>
    <x v="0"/>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5"/>
    <x v="1"/>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5"/>
    <x v="2"/>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5"/>
    <x v="3"/>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5"/>
    <x v="4"/>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5"/>
    <x v="5"/>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5"/>
    <x v="6"/>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5"/>
    <x v="7"/>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5"/>
    <x v="8"/>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5"/>
    <x v="9"/>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5"/>
    <x v="10"/>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5"/>
    <x v="11"/>
    <n v="2.0699999999999998"/>
    <n v="52.25"/>
    <n v="0"/>
    <n v="0"/>
    <n v="54.32"/>
    <n v="54.32"/>
    <n v="51.944000000000003"/>
    <n v="106.57"/>
    <n v="26.26"/>
    <n v="0"/>
    <n v="0"/>
    <n v="106.57"/>
    <n v="106.57"/>
    <n v="15"/>
    <n v="7"/>
    <n v="0"/>
    <n v="22"/>
    <n v="22"/>
    <n v="0"/>
    <n v="41"/>
    <n v="0"/>
    <n v="5"/>
    <n v="0"/>
    <n v="46"/>
    <n v="9"/>
    <n v="8"/>
    <n v="46"/>
    <n v="63"/>
    <n v="1"/>
    <n v="10"/>
    <n v="30"/>
    <n v="41"/>
    <n v="45.287999999999997"/>
    <n v="9.032"/>
    <n v="0"/>
    <n v="54.319999999999993"/>
    <n v="0"/>
    <n v="20"/>
    <n v="0"/>
    <n v="20"/>
    <n v="0"/>
    <n v="0"/>
    <n v="0"/>
    <n v="0"/>
    <n v="0"/>
    <n v="0"/>
    <n v="0"/>
    <n v="0"/>
    <n v="61"/>
    <n v="42"/>
    <n v="0"/>
    <n v="0"/>
    <n v="103"/>
    <n v="0"/>
    <n v="2"/>
    <n v="38"/>
    <n v="1000"/>
    <m/>
  </r>
  <r>
    <x v="6"/>
    <x v="0"/>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6"/>
    <x v="1"/>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6"/>
    <x v="2"/>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6"/>
    <x v="3"/>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6"/>
    <x v="4"/>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6"/>
    <x v="5"/>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6"/>
    <x v="6"/>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6"/>
    <x v="7"/>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6"/>
    <x v="8"/>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6"/>
    <x v="9"/>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6"/>
    <x v="10"/>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6"/>
    <x v="11"/>
    <n v="2.0699999999999998"/>
    <n v="52.25"/>
    <n v="0"/>
    <n v="0"/>
    <n v="54.32"/>
    <n v="54.32"/>
    <n v="51.944000000000003"/>
    <n v="106.57"/>
    <n v="26.26"/>
    <n v="0"/>
    <n v="0"/>
    <n v="106.57"/>
    <n v="106.57"/>
    <n v="15"/>
    <n v="7"/>
    <n v="0"/>
    <n v="22"/>
    <n v="22"/>
    <n v="0"/>
    <n v="41"/>
    <n v="1"/>
    <n v="4"/>
    <n v="0"/>
    <n v="46"/>
    <n v="10"/>
    <n v="9"/>
    <n v="46"/>
    <n v="65"/>
    <n v="1"/>
    <n v="10"/>
    <n v="30"/>
    <n v="41"/>
    <n v="47"/>
    <n v="7.32"/>
    <n v="0"/>
    <n v="54.32"/>
    <n v="0"/>
    <n v="20"/>
    <n v="0"/>
    <n v="20"/>
    <n v="0"/>
    <n v="0"/>
    <n v="0"/>
    <n v="0"/>
    <n v="0"/>
    <n v="0"/>
    <n v="0"/>
    <n v="0"/>
    <n v="66"/>
    <n v="47"/>
    <n v="0"/>
    <n v="0"/>
    <n v="113"/>
    <n v="0"/>
    <n v="2"/>
    <n v="38"/>
    <n v="1000"/>
    <m/>
  </r>
  <r>
    <x v="7"/>
    <x v="0"/>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7"/>
    <x v="1"/>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7"/>
    <x v="2"/>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7"/>
    <x v="3"/>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7"/>
    <x v="4"/>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7"/>
    <x v="5"/>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7"/>
    <x v="6"/>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7"/>
    <x v="7"/>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7"/>
    <x v="8"/>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7"/>
    <x v="9"/>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7"/>
    <x v="10"/>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7"/>
    <x v="11"/>
    <n v="2.0699999999999998"/>
    <n v="52.25"/>
    <n v="0"/>
    <n v="0"/>
    <n v="54.32"/>
    <n v="54.32"/>
    <n v="51.944000000000003"/>
    <n v="106.57"/>
    <n v="26.26"/>
    <n v="0"/>
    <n v="0"/>
    <n v="106.57"/>
    <n v="106.57"/>
    <n v="15"/>
    <n v="7"/>
    <n v="0"/>
    <n v="22"/>
    <n v="22"/>
    <n v="0"/>
    <n v="41"/>
    <n v="1"/>
    <n v="4"/>
    <n v="0"/>
    <n v="46"/>
    <n v="14"/>
    <n v="10"/>
    <n v="46"/>
    <n v="70"/>
    <n v="1"/>
    <n v="9"/>
    <n v="49"/>
    <n v="59"/>
    <n v="47"/>
    <n v="7.32"/>
    <n v="0"/>
    <n v="54.32"/>
    <n v="0"/>
    <n v="20"/>
    <n v="0"/>
    <n v="20"/>
    <n v="0"/>
    <n v="0"/>
    <n v="0"/>
    <n v="0"/>
    <n v="0"/>
    <n v="0"/>
    <n v="0"/>
    <n v="0"/>
    <n v="66"/>
    <n v="47"/>
    <n v="0"/>
    <n v="0"/>
    <n v="113"/>
    <n v="0"/>
    <n v="2"/>
    <n v="36"/>
    <n v="1000"/>
    <m/>
  </r>
  <r>
    <x v="8"/>
    <x v="0"/>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8"/>
    <x v="1"/>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8"/>
    <x v="2"/>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8"/>
    <x v="3"/>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8"/>
    <x v="4"/>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8"/>
    <x v="5"/>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8"/>
    <x v="6"/>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8"/>
    <x v="7"/>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8"/>
    <x v="8"/>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8"/>
    <x v="9"/>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8"/>
    <x v="10"/>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8"/>
    <x v="11"/>
    <n v="2.0699999999999998"/>
    <n v="52.25"/>
    <n v="0"/>
    <n v="0"/>
    <n v="54.32"/>
    <n v="54.32"/>
    <n v="51.944000000000003"/>
    <n v="106.57"/>
    <n v="26.26"/>
    <n v="0"/>
    <n v="0"/>
    <n v="106.57"/>
    <n v="106.57"/>
    <n v="15"/>
    <n v="7"/>
    <n v="0"/>
    <n v="22"/>
    <n v="22"/>
    <n v="0"/>
    <n v="43"/>
    <n v="0"/>
    <n v="5"/>
    <n v="0"/>
    <n v="48"/>
    <n v="14"/>
    <n v="10"/>
    <n v="48"/>
    <n v="72"/>
    <n v="1"/>
    <n v="9"/>
    <n v="50"/>
    <n v="60"/>
    <n v="47"/>
    <n v="7.32"/>
    <n v="0"/>
    <n v="54.32"/>
    <n v="0"/>
    <n v="20"/>
    <n v="0"/>
    <n v="20"/>
    <n v="0"/>
    <n v="0"/>
    <n v="0"/>
    <n v="0"/>
    <n v="0"/>
    <n v="0"/>
    <n v="0"/>
    <n v="0"/>
    <n v="66"/>
    <n v="47"/>
    <n v="0"/>
    <n v="0"/>
    <n v="113"/>
    <n v="0"/>
    <n v="1"/>
    <n v="36"/>
    <n v="1000"/>
    <m/>
  </r>
  <r>
    <x v="9"/>
    <x v="0"/>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9"/>
    <x v="1"/>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9"/>
    <x v="2"/>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9"/>
    <x v="3"/>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9"/>
    <x v="4"/>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9"/>
    <x v="5"/>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9"/>
    <x v="6"/>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9"/>
    <x v="7"/>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9"/>
    <x v="8"/>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9"/>
    <x v="9"/>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9"/>
    <x v="10"/>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9"/>
    <x v="11"/>
    <n v="2.0699999999999998"/>
    <n v="52.25"/>
    <n v="0"/>
    <n v="0"/>
    <n v="54.32"/>
    <n v="54.32"/>
    <n v="51.944000000000003"/>
    <n v="106.57"/>
    <n v="26.26"/>
    <n v="0"/>
    <n v="0"/>
    <n v="106.57"/>
    <n v="106.57"/>
    <n v="15"/>
    <n v="7"/>
    <n v="0"/>
    <n v="22"/>
    <n v="22"/>
    <n v="0"/>
    <n v="43"/>
    <n v="0"/>
    <n v="5"/>
    <n v="0"/>
    <n v="48"/>
    <n v="14"/>
    <n v="10"/>
    <n v="48"/>
    <n v="72"/>
    <n v="1"/>
    <n v="9"/>
    <n v="52"/>
    <n v="62"/>
    <n v="47"/>
    <n v="7.32"/>
    <n v="0"/>
    <n v="54.32"/>
    <n v="0"/>
    <n v="20"/>
    <n v="0"/>
    <n v="20"/>
    <n v="0"/>
    <n v="0"/>
    <n v="0"/>
    <n v="0"/>
    <n v="0"/>
    <n v="0"/>
    <n v="0"/>
    <n v="0"/>
    <n v="60"/>
    <n v="46"/>
    <n v="0"/>
    <n v="0"/>
    <n v="106"/>
    <n v="0"/>
    <n v="1"/>
    <n v="36"/>
    <n v="1000"/>
    <m/>
  </r>
  <r>
    <x v="10"/>
    <x v="0"/>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0"/>
    <x v="1"/>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0"/>
    <x v="2"/>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0"/>
    <x v="3"/>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0"/>
    <x v="4"/>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0"/>
    <x v="5"/>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0"/>
    <x v="6"/>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0"/>
    <x v="7"/>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0"/>
    <x v="8"/>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0"/>
    <x v="9"/>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0"/>
    <x v="10"/>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0"/>
    <x v="11"/>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66"/>
    <n v="46"/>
    <n v="0"/>
    <n v="0"/>
    <n v="112"/>
    <n v="0"/>
    <n v="1"/>
    <n v="36"/>
    <n v="1000"/>
    <m/>
  </r>
  <r>
    <x v="11"/>
    <x v="0"/>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1"/>
    <x v="1"/>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1"/>
    <x v="2"/>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1"/>
    <x v="3"/>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1"/>
    <x v="4"/>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1"/>
    <x v="5"/>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1"/>
    <x v="6"/>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1"/>
    <x v="7"/>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1"/>
    <x v="8"/>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1"/>
    <x v="9"/>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1"/>
    <x v="10"/>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1"/>
    <x v="11"/>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0"/>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1"/>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2"/>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3"/>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4"/>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5"/>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6"/>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7"/>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8"/>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9"/>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10"/>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2"/>
    <x v="11"/>
    <n v="2.0699999999999998"/>
    <n v="52.25"/>
    <n v="0"/>
    <n v="0"/>
    <n v="54.32"/>
    <n v="54.32"/>
    <n v="51.944000000000003"/>
    <n v="106.57"/>
    <n v="26.26"/>
    <n v="0"/>
    <n v="0"/>
    <n v="106.57"/>
    <n v="106.57"/>
    <n v="15"/>
    <n v="7"/>
    <n v="0"/>
    <n v="22"/>
    <n v="22"/>
    <n v="0"/>
    <n v="43"/>
    <n v="0"/>
    <n v="3"/>
    <n v="0"/>
    <n v="46"/>
    <n v="14"/>
    <n v="10"/>
    <n v="46"/>
    <n v="70"/>
    <n v="1"/>
    <n v="9"/>
    <n v="54"/>
    <n v="64"/>
    <n v="47"/>
    <n v="7.32"/>
    <n v="0"/>
    <n v="54.32"/>
    <n v="0"/>
    <n v="20"/>
    <n v="0"/>
    <n v="20"/>
    <n v="0"/>
    <n v="0"/>
    <n v="0"/>
    <n v="0"/>
    <n v="0"/>
    <n v="0"/>
    <n v="0"/>
    <n v="0"/>
    <n v="70"/>
    <n v="50"/>
    <n v="0"/>
    <n v="0"/>
    <n v="120"/>
    <n v="0"/>
    <n v="1"/>
    <n v="36"/>
    <n v="1000"/>
    <m/>
  </r>
  <r>
    <x v="13"/>
    <x v="0"/>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3"/>
    <x v="1"/>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3"/>
    <x v="2"/>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3"/>
    <x v="3"/>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3"/>
    <x v="4"/>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3"/>
    <x v="5"/>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3"/>
    <x v="6"/>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3"/>
    <x v="7"/>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3"/>
    <x v="8"/>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3"/>
    <x v="9"/>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3"/>
    <x v="10"/>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3"/>
    <x v="11"/>
    <n v="2.0699999999999998"/>
    <n v="52.25"/>
    <n v="0"/>
    <n v="0"/>
    <n v="54.32"/>
    <n v="54.32"/>
    <n v="51.944000000000003"/>
    <n v="106.57"/>
    <n v="26.26"/>
    <n v="0"/>
    <n v="0"/>
    <n v="106.57"/>
    <n v="106.57"/>
    <n v="15"/>
    <n v="7"/>
    <n v="0"/>
    <n v="22"/>
    <n v="22"/>
    <n v="0"/>
    <n v="43"/>
    <n v="0"/>
    <n v="3"/>
    <n v="0"/>
    <n v="46"/>
    <n v="14"/>
    <n v="10"/>
    <n v="46"/>
    <n v="70"/>
    <n v="1"/>
    <n v="9"/>
    <n v="53"/>
    <n v="63"/>
    <n v="47"/>
    <n v="7.32"/>
    <n v="0"/>
    <n v="54.32"/>
    <n v="1"/>
    <n v="20"/>
    <n v="0"/>
    <n v="21"/>
    <n v="0"/>
    <n v="0"/>
    <n v="0"/>
    <n v="0"/>
    <n v="0"/>
    <n v="0"/>
    <n v="0"/>
    <n v="0"/>
    <n v="70"/>
    <n v="50"/>
    <n v="0"/>
    <n v="0"/>
    <n v="120"/>
    <n v="0"/>
    <n v="1"/>
    <n v="36"/>
    <n v="1000"/>
    <m/>
  </r>
  <r>
    <x v="14"/>
    <x v="0"/>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4"/>
    <x v="1"/>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4"/>
    <x v="2"/>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4"/>
    <x v="3"/>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4"/>
    <x v="4"/>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4"/>
    <x v="5"/>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4"/>
    <x v="6"/>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4"/>
    <x v="7"/>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4"/>
    <x v="8"/>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4"/>
    <x v="9"/>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4"/>
    <x v="10"/>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4"/>
    <x v="11"/>
    <n v="2.0699999999999998"/>
    <n v="52.25"/>
    <n v="0"/>
    <n v="0"/>
    <n v="54.32"/>
    <n v="54.32"/>
    <n v="51.944000000000003"/>
    <n v="106.57"/>
    <n v="26.26"/>
    <n v="0"/>
    <n v="0"/>
    <n v="106.57"/>
    <n v="106.57"/>
    <n v="15"/>
    <n v="7"/>
    <n v="0"/>
    <n v="22"/>
    <n v="22"/>
    <n v="0"/>
    <n v="43"/>
    <n v="0"/>
    <n v="3"/>
    <n v="0"/>
    <n v="46"/>
    <n v="14"/>
    <n v="10"/>
    <n v="46"/>
    <n v="70"/>
    <n v="1"/>
    <n v="9"/>
    <n v="53"/>
    <n v="63"/>
    <n v="47"/>
    <n v="7.32"/>
    <n v="0"/>
    <n v="54.32"/>
    <n v="3"/>
    <n v="20"/>
    <n v="0"/>
    <n v="23"/>
    <n v="0"/>
    <n v="0"/>
    <n v="0"/>
    <n v="0"/>
    <n v="0"/>
    <n v="0"/>
    <n v="0"/>
    <n v="0"/>
    <n v="70"/>
    <n v="50"/>
    <n v="0"/>
    <n v="0"/>
    <n v="120"/>
    <n v="13"/>
    <n v="1"/>
    <n v="36"/>
    <n v="1000"/>
    <m/>
  </r>
  <r>
    <x v="15"/>
    <x v="0"/>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5"/>
    <x v="1"/>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5"/>
    <x v="2"/>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5"/>
    <x v="3"/>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5"/>
    <x v="4"/>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5"/>
    <x v="5"/>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5"/>
    <x v="6"/>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5"/>
    <x v="7"/>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5"/>
    <x v="8"/>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5"/>
    <x v="9"/>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5"/>
    <x v="10"/>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5"/>
    <x v="11"/>
    <n v="2.0699999999999998"/>
    <n v="52.25"/>
    <n v="0"/>
    <n v="0"/>
    <n v="54.32"/>
    <n v="54.32"/>
    <n v="51.944000000000003"/>
    <n v="106.57"/>
    <n v="26.26"/>
    <n v="0"/>
    <n v="0"/>
    <n v="106.57"/>
    <n v="106.57"/>
    <n v="15"/>
    <n v="7"/>
    <n v="0"/>
    <n v="22"/>
    <n v="22"/>
    <n v="0"/>
    <n v="44"/>
    <n v="0"/>
    <n v="3"/>
    <n v="0"/>
    <n v="47"/>
    <n v="15"/>
    <n v="9"/>
    <n v="47"/>
    <n v="71"/>
    <n v="1"/>
    <n v="9"/>
    <n v="54"/>
    <n v="64"/>
    <n v="47"/>
    <n v="7.32"/>
    <n v="0"/>
    <n v="54.32"/>
    <n v="3"/>
    <n v="20"/>
    <n v="0"/>
    <n v="23"/>
    <n v="0"/>
    <n v="0"/>
    <n v="0"/>
    <n v="0"/>
    <n v="0"/>
    <n v="0"/>
    <n v="0"/>
    <n v="0"/>
    <n v="70"/>
    <n v="50"/>
    <n v="0"/>
    <n v="0"/>
    <n v="120"/>
    <n v="13"/>
    <n v="1"/>
    <n v="36"/>
    <n v="1000"/>
    <m/>
  </r>
  <r>
    <x v="16"/>
    <x v="0"/>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6"/>
    <x v="1"/>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6"/>
    <x v="2"/>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6"/>
    <x v="3"/>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6"/>
    <x v="4"/>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6"/>
    <x v="5"/>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6"/>
    <x v="6"/>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6"/>
    <x v="7"/>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6"/>
    <x v="8"/>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6"/>
    <x v="9"/>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6"/>
    <x v="10"/>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6"/>
    <x v="11"/>
    <n v="2.0699999999999998"/>
    <n v="52.25"/>
    <n v="0"/>
    <n v="0"/>
    <n v="54.32"/>
    <n v="54.32"/>
    <n v="51.944000000000003"/>
    <n v="106.57"/>
    <n v="26.26"/>
    <n v="0"/>
    <n v="0"/>
    <n v="106.57"/>
    <n v="106.57"/>
    <n v="15"/>
    <n v="7"/>
    <n v="0"/>
    <n v="22"/>
    <n v="22"/>
    <n v="0"/>
    <n v="43"/>
    <n v="0"/>
    <n v="3"/>
    <n v="0"/>
    <n v="46"/>
    <n v="16"/>
    <n v="9"/>
    <n v="46"/>
    <n v="71"/>
    <n v="1"/>
    <n v="8"/>
    <n v="55"/>
    <n v="64"/>
    <n v="47"/>
    <n v="7.32"/>
    <n v="0"/>
    <n v="54.32"/>
    <n v="3"/>
    <n v="20"/>
    <n v="0"/>
    <n v="23"/>
    <n v="0"/>
    <n v="0"/>
    <n v="0"/>
    <n v="0"/>
    <n v="0"/>
    <n v="0"/>
    <n v="0"/>
    <n v="0"/>
    <n v="70"/>
    <n v="50"/>
    <n v="0"/>
    <n v="0"/>
    <n v="120"/>
    <n v="13"/>
    <n v="1"/>
    <n v="36"/>
    <n v="1000"/>
    <m/>
  </r>
  <r>
    <x v="17"/>
    <x v="0"/>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7"/>
    <x v="1"/>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7"/>
    <x v="2"/>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7"/>
    <x v="3"/>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7"/>
    <x v="4"/>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7"/>
    <x v="5"/>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7"/>
    <x v="6"/>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7"/>
    <x v="7"/>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7"/>
    <x v="8"/>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7"/>
    <x v="9"/>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7"/>
    <x v="10"/>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7"/>
    <x v="11"/>
    <n v="2.0699999999999998"/>
    <n v="52.25"/>
    <n v="0"/>
    <n v="0"/>
    <n v="54.32"/>
    <n v="54.32"/>
    <n v="51.944000000000003"/>
    <n v="106.57"/>
    <n v="26.26"/>
    <n v="0"/>
    <n v="0"/>
    <n v="106.57"/>
    <n v="106.57"/>
    <n v="15"/>
    <n v="7"/>
    <n v="0"/>
    <n v="22"/>
    <n v="22"/>
    <n v="0"/>
    <n v="42"/>
    <n v="0"/>
    <n v="3"/>
    <n v="0"/>
    <n v="45"/>
    <n v="17"/>
    <n v="8"/>
    <n v="45"/>
    <n v="70"/>
    <n v="1"/>
    <n v="8"/>
    <n v="55"/>
    <n v="64"/>
    <n v="52.32"/>
    <n v="2"/>
    <n v="0"/>
    <n v="54.32"/>
    <n v="3"/>
    <n v="21"/>
    <n v="0"/>
    <n v="24"/>
    <n v="0"/>
    <n v="0"/>
    <n v="0"/>
    <n v="0"/>
    <n v="12"/>
    <n v="0"/>
    <n v="0"/>
    <n v="12"/>
    <n v="70"/>
    <n v="50"/>
    <n v="0"/>
    <n v="0"/>
    <n v="120"/>
    <n v="14"/>
    <n v="1"/>
    <n v="36"/>
    <n v="1000"/>
    <m/>
  </r>
  <r>
    <x v="18"/>
    <x v="0"/>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8"/>
    <x v="1"/>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8"/>
    <x v="2"/>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8"/>
    <x v="3"/>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8"/>
    <x v="4"/>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8"/>
    <x v="5"/>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8"/>
    <x v="6"/>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8"/>
    <x v="7"/>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8"/>
    <x v="8"/>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8"/>
    <x v="9"/>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8"/>
    <x v="10"/>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8"/>
    <x v="11"/>
    <n v="2.0699999999999998"/>
    <n v="52.25"/>
    <n v="0"/>
    <n v="0"/>
    <n v="54.32"/>
    <n v="54.32"/>
    <n v="51.944000000000003"/>
    <n v="106.57"/>
    <n v="26.26"/>
    <n v="0"/>
    <n v="0"/>
    <n v="106.57"/>
    <n v="106.57"/>
    <n v="15"/>
    <n v="7"/>
    <n v="0"/>
    <n v="22"/>
    <n v="22"/>
    <n v="0"/>
    <n v="42"/>
    <n v="0"/>
    <n v="3"/>
    <n v="0"/>
    <n v="45"/>
    <n v="17"/>
    <n v="9"/>
    <n v="45"/>
    <n v="71"/>
    <n v="1"/>
    <n v="8"/>
    <n v="55"/>
    <n v="64"/>
    <n v="52.32"/>
    <n v="2"/>
    <n v="0"/>
    <n v="54.32"/>
    <n v="3"/>
    <n v="21"/>
    <n v="0"/>
    <n v="24"/>
    <n v="0"/>
    <n v="0"/>
    <n v="0"/>
    <n v="0"/>
    <n v="12"/>
    <n v="0"/>
    <n v="0"/>
    <n v="12"/>
    <n v="70"/>
    <n v="50"/>
    <n v="0"/>
    <n v="0"/>
    <n v="120"/>
    <n v="14"/>
    <n v="1"/>
    <n v="36"/>
    <n v="1000"/>
    <m/>
  </r>
  <r>
    <x v="19"/>
    <x v="0"/>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19"/>
    <x v="1"/>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19"/>
    <x v="2"/>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19"/>
    <x v="3"/>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19"/>
    <x v="4"/>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19"/>
    <x v="5"/>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19"/>
    <x v="6"/>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19"/>
    <x v="7"/>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19"/>
    <x v="8"/>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19"/>
    <x v="9"/>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19"/>
    <x v="10"/>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19"/>
    <x v="11"/>
    <n v="2.0699999999999998"/>
    <n v="52.25"/>
    <n v="0"/>
    <n v="0"/>
    <n v="54.32"/>
    <n v="54.32"/>
    <n v="51.944000000000003"/>
    <n v="106.57"/>
    <n v="26.26"/>
    <n v="0"/>
    <n v="0"/>
    <n v="106.57"/>
    <n v="106.57"/>
    <n v="15"/>
    <n v="7"/>
    <n v="0"/>
    <n v="22"/>
    <n v="22"/>
    <n v="0"/>
    <n v="41"/>
    <n v="0"/>
    <n v="3"/>
    <n v="0"/>
    <n v="44"/>
    <n v="17"/>
    <n v="9"/>
    <n v="44"/>
    <n v="70"/>
    <n v="1"/>
    <n v="8"/>
    <n v="55"/>
    <n v="64"/>
    <n v="52.32"/>
    <n v="2"/>
    <n v="0"/>
    <n v="54.32"/>
    <n v="3"/>
    <n v="21"/>
    <n v="0"/>
    <n v="24"/>
    <n v="0"/>
    <n v="0"/>
    <n v="0"/>
    <n v="0"/>
    <n v="12"/>
    <n v="0"/>
    <n v="0"/>
    <n v="12"/>
    <n v="73"/>
    <n v="47"/>
    <n v="0"/>
    <n v="0"/>
    <n v="120"/>
    <n v="14"/>
    <n v="1"/>
    <n v="36"/>
    <n v="1000"/>
    <m/>
  </r>
  <r>
    <x v="20"/>
    <x v="0"/>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0"/>
    <x v="1"/>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0"/>
    <x v="2"/>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0"/>
    <x v="3"/>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0"/>
    <x v="4"/>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0"/>
    <x v="5"/>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0"/>
    <x v="6"/>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0"/>
    <x v="7"/>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0"/>
    <x v="8"/>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0"/>
    <x v="9"/>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0"/>
    <x v="10"/>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0"/>
    <x v="11"/>
    <n v="2.0699999999999998"/>
    <n v="52.25"/>
    <n v="0"/>
    <n v="0"/>
    <n v="54.32"/>
    <n v="54.32"/>
    <n v="51.944000000000003"/>
    <n v="106.57"/>
    <n v="26.26"/>
    <n v="0"/>
    <n v="0"/>
    <n v="106.57"/>
    <n v="106.57"/>
    <n v="15"/>
    <n v="7"/>
    <n v="0"/>
    <n v="22"/>
    <n v="22"/>
    <n v="0"/>
    <n v="41"/>
    <n v="0"/>
    <n v="3"/>
    <n v="0"/>
    <n v="44"/>
    <n v="18"/>
    <n v="9"/>
    <n v="44"/>
    <n v="71"/>
    <n v="1"/>
    <n v="8"/>
    <n v="55"/>
    <n v="64"/>
    <n v="52.32"/>
    <n v="2"/>
    <n v="0"/>
    <n v="54.32"/>
    <n v="3"/>
    <n v="23"/>
    <n v="0"/>
    <n v="26"/>
    <n v="0"/>
    <n v="0"/>
    <n v="0"/>
    <n v="0"/>
    <n v="12"/>
    <n v="0"/>
    <n v="0"/>
    <n v="12"/>
    <n v="73"/>
    <n v="47"/>
    <n v="0"/>
    <n v="0"/>
    <n v="120"/>
    <n v="14"/>
    <n v="1"/>
    <n v="36"/>
    <n v="1000"/>
    <m/>
  </r>
  <r>
    <x v="21"/>
    <x v="0"/>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1"/>
    <x v="1"/>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1"/>
    <x v="2"/>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1"/>
    <x v="3"/>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1"/>
    <x v="4"/>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1"/>
    <x v="5"/>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1"/>
    <x v="6"/>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1"/>
    <x v="7"/>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1"/>
    <x v="8"/>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1"/>
    <x v="9"/>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1"/>
    <x v="10"/>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1"/>
    <x v="11"/>
    <n v="2.0699999999999998"/>
    <n v="52.25"/>
    <n v="0"/>
    <n v="0"/>
    <n v="54.32"/>
    <n v="54.32"/>
    <n v="51.944000000000003"/>
    <n v="106.57"/>
    <n v="26.26"/>
    <n v="0"/>
    <n v="0"/>
    <n v="106.57"/>
    <n v="106.57"/>
    <n v="15"/>
    <n v="7"/>
    <n v="0"/>
    <n v="22"/>
    <n v="22"/>
    <n v="0"/>
    <n v="41"/>
    <n v="0"/>
    <n v="3"/>
    <n v="0"/>
    <n v="44"/>
    <n v="19"/>
    <n v="9"/>
    <n v="44"/>
    <n v="72"/>
    <n v="1"/>
    <n v="8"/>
    <n v="55"/>
    <n v="64"/>
    <n v="51.92"/>
    <n v="2.4"/>
    <n v="0"/>
    <n v="54.32"/>
    <n v="3"/>
    <n v="21"/>
    <n v="0"/>
    <n v="24"/>
    <n v="0"/>
    <n v="0"/>
    <n v="0"/>
    <n v="0"/>
    <n v="12"/>
    <n v="0"/>
    <n v="0"/>
    <n v="12"/>
    <n v="73"/>
    <n v="47"/>
    <n v="0"/>
    <n v="0"/>
    <n v="120"/>
    <n v="14"/>
    <n v="1"/>
    <n v="36"/>
    <n v="1000"/>
    <m/>
  </r>
  <r>
    <x v="22"/>
    <x v="0"/>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2"/>
    <x v="1"/>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2"/>
    <x v="2"/>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2"/>
    <x v="3"/>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2"/>
    <x v="4"/>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2"/>
    <x v="5"/>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2"/>
    <x v="6"/>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2"/>
    <x v="7"/>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s v="Estación Ciudad Universitaria: Inaugurada el 29/08/2015 en reemplazo de Estación Scalabrini Ortiz"/>
  </r>
  <r>
    <x v="22"/>
    <x v="8"/>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2"/>
    <x v="9"/>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2"/>
    <x v="10"/>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2"/>
    <x v="11"/>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0"/>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1"/>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2"/>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3"/>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4"/>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5"/>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6"/>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7"/>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8"/>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9"/>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10"/>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3"/>
    <x v="11"/>
    <n v="2.0699999999999998"/>
    <n v="52.25"/>
    <n v="0"/>
    <n v="0"/>
    <n v="54.32"/>
    <n v="54.32"/>
    <n v="51.944000000000003"/>
    <n v="106.57"/>
    <n v="26.26"/>
    <n v="0"/>
    <n v="0"/>
    <n v="106.57"/>
    <n v="106.57"/>
    <n v="15"/>
    <n v="7"/>
    <n v="0"/>
    <n v="22"/>
    <n v="22"/>
    <n v="0"/>
    <n v="41"/>
    <n v="0"/>
    <n v="3"/>
    <n v="0"/>
    <n v="44"/>
    <n v="20"/>
    <n v="9"/>
    <n v="44"/>
    <n v="73"/>
    <n v="1"/>
    <n v="9"/>
    <n v="55"/>
    <n v="65"/>
    <n v="51.92"/>
    <n v="2.4"/>
    <n v="0"/>
    <n v="54.32"/>
    <n v="3"/>
    <n v="21"/>
    <n v="0"/>
    <n v="24"/>
    <n v="0"/>
    <n v="0"/>
    <n v="0"/>
    <n v="0"/>
    <n v="12"/>
    <n v="0"/>
    <n v="0"/>
    <n v="12"/>
    <n v="73"/>
    <n v="47"/>
    <n v="0"/>
    <n v="0"/>
    <n v="120"/>
    <n v="14"/>
    <n v="1"/>
    <n v="36"/>
    <n v="1000"/>
    <m/>
  </r>
  <r>
    <x v="24"/>
    <x v="0"/>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4"/>
    <x v="1"/>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4"/>
    <x v="2"/>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4"/>
    <x v="3"/>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4"/>
    <x v="4"/>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4"/>
    <x v="5"/>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4"/>
    <x v="6"/>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4"/>
    <x v="7"/>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4"/>
    <x v="8"/>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4"/>
    <x v="9"/>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4"/>
    <x v="10"/>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4"/>
    <x v="11"/>
    <n v="2.0699999999999998"/>
    <n v="52.25"/>
    <n v="0"/>
    <n v="0"/>
    <n v="54.32"/>
    <n v="54.32"/>
    <n v="51.944000000000003"/>
    <n v="106.57"/>
    <n v="26.26"/>
    <n v="0"/>
    <n v="0"/>
    <n v="106.57"/>
    <n v="106.57"/>
    <n v="15"/>
    <n v="7"/>
    <n v="0"/>
    <n v="22"/>
    <n v="22"/>
    <n v="0"/>
    <n v="41"/>
    <n v="0"/>
    <n v="3"/>
    <n v="0"/>
    <n v="44"/>
    <n v="21"/>
    <n v="9"/>
    <n v="44"/>
    <n v="74"/>
    <n v="1"/>
    <n v="9"/>
    <n v="55"/>
    <n v="65"/>
    <n v="51.92"/>
    <n v="2.4"/>
    <n v="0"/>
    <n v="54.32"/>
    <n v="3"/>
    <n v="21"/>
    <n v="0"/>
    <n v="24"/>
    <n v="0"/>
    <n v="0"/>
    <n v="0"/>
    <n v="0"/>
    <n v="12"/>
    <n v="0"/>
    <n v="0"/>
    <n v="12"/>
    <n v="70"/>
    <n v="50"/>
    <n v="0"/>
    <n v="0"/>
    <n v="120"/>
    <n v="13"/>
    <n v="1"/>
    <n v="36"/>
    <n v="1000"/>
    <m/>
  </r>
  <r>
    <x v="25"/>
    <x v="0"/>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m/>
  </r>
  <r>
    <x v="25"/>
    <x v="1"/>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m/>
  </r>
  <r>
    <x v="25"/>
    <x v="2"/>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m/>
  </r>
  <r>
    <x v="25"/>
    <x v="3"/>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m/>
  </r>
  <r>
    <x v="25"/>
    <x v="4"/>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s v="Desde el 28/05/2018, se suspendieron los servicios debido a defectos de construcción en las plataformas provisorias de algunas estaciones."/>
  </r>
  <r>
    <x v="25"/>
    <x v="5"/>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s v="Desde el 27/06/2018 se prestó un servicio fragmentado de Retiro a Munro y de Villa de Mayo a Villa Rosa. Con motivo de la revisión de los andenes provisorios, durantre junio se despacharon 2717 trenes especiales. El servicio se presto en algunas estaciones. Se reanudó el servicio normal el 7 de julio."/>
  </r>
  <r>
    <x v="25"/>
    <x v="6"/>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s v="Desde el viernes 06/07/2018 la línea Belgrano Norte vuelve a circular en toda su extensión. Con la terminación de los nuevos andenes provisorios en las estaciones en que debieron ser desmontados por fallas de construcción (Villa Adelina, Boulogne, Montes, Don Torcuato y Sordeaux), se retoma el servicio completo entre Retiro y Villa Rosa."/>
  </r>
  <r>
    <x v="25"/>
    <x v="7"/>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m/>
  </r>
  <r>
    <x v="25"/>
    <x v="8"/>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m/>
  </r>
  <r>
    <x v="25"/>
    <x v="9"/>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m/>
  </r>
  <r>
    <x v="25"/>
    <x v="10"/>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m/>
  </r>
  <r>
    <x v="25"/>
    <x v="11"/>
    <n v="2.0699999999999998"/>
    <n v="52.25"/>
    <n v="0"/>
    <n v="0"/>
    <n v="54.32"/>
    <n v="54.32"/>
    <n v="51.944000000000003"/>
    <n v="106.57"/>
    <n v="26.26"/>
    <n v="0"/>
    <n v="0"/>
    <n v="106.57"/>
    <n v="106.57"/>
    <n v="15"/>
    <n v="7"/>
    <n v="0"/>
    <n v="22"/>
    <n v="22"/>
    <n v="0"/>
    <n v="40"/>
    <n v="0"/>
    <n v="3"/>
    <n v="0"/>
    <n v="43"/>
    <n v="22"/>
    <n v="9"/>
    <n v="43"/>
    <n v="74"/>
    <n v="1"/>
    <n v="9"/>
    <n v="56"/>
    <n v="66"/>
    <n v="51.92"/>
    <n v="2.4"/>
    <n v="0"/>
    <n v="54.32"/>
    <n v="3"/>
    <n v="21"/>
    <n v="0"/>
    <n v="24"/>
    <n v="0"/>
    <n v="0"/>
    <n v="0"/>
    <n v="0"/>
    <n v="12"/>
    <n v="0"/>
    <n v="0"/>
    <n v="12"/>
    <n v="73"/>
    <n v="47"/>
    <n v="0"/>
    <n v="0"/>
    <n v="120"/>
    <n v="14"/>
    <n v="1"/>
    <n v="36"/>
    <n v="1000"/>
    <m/>
  </r>
  <r>
    <x v="26"/>
    <x v="0"/>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m/>
  </r>
  <r>
    <x v="26"/>
    <x v="1"/>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m/>
  </r>
  <r>
    <x v="26"/>
    <x v="2"/>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m/>
  </r>
  <r>
    <x v="26"/>
    <x v="3"/>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m/>
  </r>
  <r>
    <x v="26"/>
    <x v="4"/>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m/>
  </r>
  <r>
    <x v="26"/>
    <x v="5"/>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m/>
  </r>
  <r>
    <x v="26"/>
    <x v="6"/>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m/>
  </r>
  <r>
    <x v="26"/>
    <x v="7"/>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m/>
  </r>
  <r>
    <x v="26"/>
    <x v="8"/>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s v="En septiembre de 2019 se habilitaron dos andenes elevados definitivos en la estación Retiro. Se trata de los andenes 1 y 2 de la estación terminal. También se habilitó los andenes elevados de la estación Ciudad Universitaria."/>
  </r>
  <r>
    <x v="26"/>
    <x v="9"/>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m/>
  </r>
  <r>
    <x v="26"/>
    <x v="10"/>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s v="En noviembre de 2019 quedó habilitada al público la renovada estación Carapachay con andenes elevados."/>
  </r>
  <r>
    <x v="26"/>
    <x v="11"/>
    <n v="2.0699999999999998"/>
    <n v="52.25"/>
    <n v="0"/>
    <n v="0"/>
    <n v="54.32"/>
    <n v="54.32"/>
    <n v="51.944000000000003"/>
    <n v="106.57"/>
    <n v="26.26"/>
    <n v="0"/>
    <n v="0"/>
    <n v="106.57"/>
    <n v="106.57"/>
    <n v="15"/>
    <n v="7"/>
    <n v="0"/>
    <n v="22"/>
    <n v="22"/>
    <n v="0"/>
    <n v="40"/>
    <n v="0"/>
    <n v="3"/>
    <n v="0"/>
    <n v="43"/>
    <n v="23"/>
    <n v="9"/>
    <n v="43"/>
    <n v="75"/>
    <n v="1"/>
    <n v="9"/>
    <n v="54"/>
    <n v="64"/>
    <n v="51.92"/>
    <n v="2.4"/>
    <n v="0"/>
    <n v="54.32"/>
    <n v="3"/>
    <n v="21"/>
    <n v="0"/>
    <n v="24"/>
    <n v="0"/>
    <n v="0"/>
    <n v="0"/>
    <n v="0"/>
    <n v="12"/>
    <n v="0"/>
    <n v="0"/>
    <n v="12"/>
    <n v="73"/>
    <n v="47"/>
    <n v="0"/>
    <n v="0"/>
    <n v="120"/>
    <n v="14"/>
    <n v="1"/>
    <n v="36"/>
    <n v="1000"/>
    <m/>
  </r>
  <r>
    <x v="27"/>
    <x v="0"/>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7"/>
    <x v="1"/>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7"/>
    <x v="2"/>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s v="A principios de marzo 2020 quedó habilitada al público la renovada estación Aristóbulo del Valle con andenes elevados."/>
  </r>
  <r>
    <x v="27"/>
    <x v="3"/>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7"/>
    <x v="4"/>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7"/>
    <x v="5"/>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s v="En junio 2020 quedó habilitado el andén 1 (sentido Retiro) de la estación Boulogne Sur Mer con andenes elevados."/>
  </r>
  <r>
    <x v="27"/>
    <x v="6"/>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7"/>
    <x v="7"/>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s v="En agosto de 2020 quedó habilitada al público la renovada estación Villa Rosa con andenes elevados."/>
  </r>
  <r>
    <x v="27"/>
    <x v="8"/>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s v="En septiembre 2020 quedaron habilitados los andenes 2 y 3 de la estación Boulogne Sur Mer con andenes elevados. También se inauguró la renovada estación Don Torcuato con andenes elevados."/>
  </r>
  <r>
    <x v="27"/>
    <x v="9"/>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s v="El 23/10/2020 quedó habilitada al público la renovada estación Florida con andenes elevados."/>
  </r>
  <r>
    <x v="27"/>
    <x v="10"/>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7"/>
    <x v="11"/>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8"/>
    <x v="0"/>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s v="El 06/01/2021 quedó habilitada al público la renovada estación Villa Adelina con andenes elevados. Tambien durante enero quedó habilitada la estación Los Polvorines con andenes elevados."/>
  </r>
  <r>
    <x v="28"/>
    <x v="1"/>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8"/>
    <x v="2"/>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s v="El 04/03/2021 quedó habilitada al público la renovada estación Padilla con andenes elevados."/>
  </r>
  <r>
    <x v="28"/>
    <x v="3"/>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s v="El 12/04/2021 quedó habilitada al público la renovada estación Villa de Mayo con andenes elevados."/>
  </r>
  <r>
    <x v="28"/>
    <x v="4"/>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s v="El 07/05/2021 quedó habilitada al público la renovada estación A. Sordeaux con andenes elevados."/>
  </r>
  <r>
    <x v="28"/>
    <x v="5"/>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8"/>
    <x v="6"/>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8"/>
    <x v="7"/>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8"/>
    <x v="8"/>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8"/>
    <x v="9"/>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s v="El 19/10/2021 se inauguraron las renovadas estaciones Vicealmirante Montes y Del Viso. Con estas, ya son 17 de 22 las estaciones del Belgrano Norte que cuentan con andenes elevados."/>
  </r>
  <r>
    <x v="28"/>
    <x v="10"/>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s v="Trenes Argentinos Infraestructura (ADIF) adjudicó la licitación para la terminación de las obras de la estación Panamericana de la línea Belgrano Norte, ubicada en el cruce de las vías de ese ferrocarril y la Panamericana ramal Pilar (altura kilómetro 46)."/>
  </r>
  <r>
    <x v="28"/>
    <x v="11"/>
    <n v="2.0699999999999998"/>
    <n v="52.25"/>
    <n v="0"/>
    <n v="0"/>
    <n v="54.32"/>
    <n v="54.32"/>
    <n v="51.944000000000003"/>
    <n v="106.57"/>
    <n v="26.26"/>
    <n v="0"/>
    <n v="0"/>
    <n v="106.57"/>
    <n v="106.57"/>
    <n v="15"/>
    <n v="7"/>
    <n v="0"/>
    <n v="22"/>
    <n v="22"/>
    <n v="0"/>
    <n v="40"/>
    <n v="0"/>
    <n v="3"/>
    <n v="0"/>
    <n v="43"/>
    <n v="23"/>
    <n v="9"/>
    <n v="43"/>
    <n v="75"/>
    <n v="1"/>
    <n v="9"/>
    <n v="54"/>
    <n v="64"/>
    <n v="51.92"/>
    <n v="2.4"/>
    <n v="0"/>
    <n v="54.32"/>
    <n v="3"/>
    <n v="25"/>
    <n v="0"/>
    <n v="28"/>
    <n v="0"/>
    <n v="0"/>
    <n v="0"/>
    <n v="0"/>
    <n v="12"/>
    <n v="0"/>
    <n v="0"/>
    <n v="12"/>
    <n v="73"/>
    <n v="47"/>
    <n v="0"/>
    <n v="0"/>
    <n v="120"/>
    <n v="14"/>
    <n v="1"/>
    <n v="36"/>
    <n v="1000"/>
    <m/>
  </r>
  <r>
    <x v="29"/>
    <x v="0"/>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m/>
  </r>
  <r>
    <x v="29"/>
    <x v="1"/>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m/>
  </r>
  <r>
    <x v="29"/>
    <x v="2"/>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s v="El 15/03/2022 se inauguró la renovada estación Tortuguitas (18 de 23 contando la estación Panamericana). Se construyeron andenes elevados, nuevas boleterías y accesos adecuados para personas con movilidad reducida, se instalaron sistemas de audio y video, cámaras de seguridad e iluminación LED, además de nueva cartelería, mobiliario y cerramientos perimetrales, entre otras intervenciones."/>
  </r>
  <r>
    <x v="29"/>
    <x v="3"/>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s v="El 07/04/2022 se inauguró la renovada estación Tierras Altas (19 de 23 contando la estación Panamericana). Se construyeron andenes elevados, nuevas boleterías y accesos adecuados para personas con movilidad reducida, se instalaron sistemas de audio y video, cámaras de seguridad e iluminación LED, además de nueva cartelería, mobiliario y cerramientos perimetrales, entre otras intervenciones."/>
  </r>
  <r>
    <x v="29"/>
    <x v="4"/>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m/>
  </r>
  <r>
    <x v="29"/>
    <x v="5"/>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m/>
  </r>
  <r>
    <x v="29"/>
    <x v="6"/>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s v="El 19/07/2022 se inauguró la renovada estación Grand Bourg (20 de 23 contando la estación Panamericana). Se construyeron andenes elevados, nuevas boleterías y accesos adecuados para personas con movilidad reducida, se instalaron sistemas de audio y video, cámaras de seguridad e iluminación LED, además de nueva cartelería, mobiliario y cerramientos perimetrales, entre otras intervenciones."/>
  </r>
  <r>
    <x v="29"/>
    <x v="7"/>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m/>
  </r>
  <r>
    <x v="29"/>
    <x v="8"/>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m/>
  </r>
  <r>
    <x v="29"/>
    <x v="9"/>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m/>
  </r>
  <r>
    <x v="29"/>
    <x v="10"/>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m/>
  </r>
  <r>
    <x v="29"/>
    <x v="11"/>
    <n v="2.0699999999999998"/>
    <n v="52.25"/>
    <n v="0"/>
    <n v="0"/>
    <n v="54.32"/>
    <n v="54.32"/>
    <n v="51.944000000000003"/>
    <n v="106.57"/>
    <n v="26.26"/>
    <n v="0"/>
    <n v="0"/>
    <n v="106.57"/>
    <n v="106.57"/>
    <n v="15"/>
    <n v="7"/>
    <n v="0"/>
    <n v="22"/>
    <n v="22"/>
    <n v="0"/>
    <n v="40"/>
    <n v="0"/>
    <n v="3"/>
    <n v="0"/>
    <n v="43"/>
    <n v="25"/>
    <n v="9"/>
    <n v="43"/>
    <n v="77"/>
    <n v="1"/>
    <n v="9"/>
    <n v="55"/>
    <n v="65"/>
    <n v="51.92"/>
    <n v="2.4"/>
    <n v="0"/>
    <n v="54.32"/>
    <n v="3"/>
    <n v="25"/>
    <n v="0"/>
    <n v="28"/>
    <n v="0"/>
    <n v="0"/>
    <n v="0"/>
    <n v="0"/>
    <n v="12"/>
    <n v="0"/>
    <n v="0"/>
    <n v="12"/>
    <n v="73"/>
    <n v="47"/>
    <n v="0"/>
    <n v="0"/>
    <n v="120"/>
    <n v="14"/>
    <n v="1"/>
    <n v="36"/>
    <n v="1000"/>
    <m/>
  </r>
  <r>
    <x v="30"/>
    <x v="0"/>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0"/>
    <x v="1"/>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0"/>
    <x v="2"/>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0"/>
    <x v="3"/>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0"/>
    <x v="4"/>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0"/>
    <x v="5"/>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0"/>
    <x v="6"/>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0"/>
    <x v="7"/>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0"/>
    <x v="8"/>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0"/>
    <x v="9"/>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0"/>
    <x v="10"/>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0"/>
    <x v="11"/>
    <n v="2.0699999999999998"/>
    <n v="52.25"/>
    <n v="0"/>
    <n v="0"/>
    <n v="54.32"/>
    <n v="54.32"/>
    <n v="51.944000000000003"/>
    <n v="106.57"/>
    <n v="26.26"/>
    <n v="0"/>
    <n v="0"/>
    <n v="106.57"/>
    <n v="106.57"/>
    <n v="16"/>
    <n v="6"/>
    <n v="0"/>
    <n v="22"/>
    <n v="22"/>
    <n v="0"/>
    <n v="40"/>
    <n v="0"/>
    <n v="3"/>
    <n v="0"/>
    <n v="43"/>
    <n v="25"/>
    <n v="9"/>
    <n v="43"/>
    <n v="77"/>
    <n v="1"/>
    <n v="9"/>
    <n v="55"/>
    <n v="65"/>
    <n v="52.984999999999999"/>
    <n v="1.335"/>
    <n v="0"/>
    <n v="54.32"/>
    <n v="3"/>
    <n v="25"/>
    <n v="0"/>
    <n v="28"/>
    <n v="0"/>
    <n v="0"/>
    <n v="0"/>
    <n v="0"/>
    <n v="12"/>
    <n v="0"/>
    <n v="0"/>
    <n v="12"/>
    <n v="73"/>
    <n v="47"/>
    <n v="0"/>
    <n v="0"/>
    <n v="120"/>
    <n v="14"/>
    <n v="1"/>
    <n v="36"/>
    <n v="1000"/>
    <m/>
  </r>
  <r>
    <x v="31"/>
    <x v="0"/>
    <n v="2.0699999999999998"/>
    <n v="52.25"/>
    <n v="0"/>
    <n v="0"/>
    <n v="54.32"/>
    <n v="54.32"/>
    <n v="51.944000000000003"/>
    <n v="106.57"/>
    <n v="26.26"/>
    <n v="0"/>
    <n v="0"/>
    <n v="106.57"/>
    <n v="106.57"/>
    <n v="17"/>
    <n v="6"/>
    <n v="0"/>
    <n v="23"/>
    <n v="23"/>
    <n v="0"/>
    <n v="40"/>
    <n v="0"/>
    <n v="3"/>
    <n v="0"/>
    <n v="43"/>
    <n v="25"/>
    <n v="9"/>
    <n v="43"/>
    <n v="77"/>
    <n v="1"/>
    <n v="9"/>
    <n v="55"/>
    <n v="65"/>
    <n v="52.984999999999999"/>
    <n v="1.335"/>
    <n v="0"/>
    <n v="54.32"/>
    <n v="3"/>
    <n v="25"/>
    <n v="0"/>
    <n v="28"/>
    <n v="0"/>
    <n v="0"/>
    <n v="0"/>
    <n v="0"/>
    <n v="12"/>
    <n v="0"/>
    <n v="0"/>
    <n v="12"/>
    <n v="73"/>
    <n v="47"/>
    <n v="0"/>
    <n v="0"/>
    <n v="120"/>
    <n v="14"/>
    <n v="1"/>
    <n v="36"/>
    <n v="1000"/>
    <s v="El 25/01/2024 se inaugura la estación Cecilia Grierson (ex Panamericana)./ El 25/01/2024 se inauguró la nueva estación Saldias, a unos 300 metros de la anterior, con andenes elevados."/>
  </r>
  <r>
    <x v="31"/>
    <x v="1"/>
    <n v="2.0699999999999998"/>
    <n v="52.25"/>
    <n v="0"/>
    <n v="0"/>
    <n v="54.32"/>
    <n v="54.32"/>
    <n v="51.944000000000003"/>
    <n v="106.57"/>
    <n v="26.26"/>
    <n v="0"/>
    <n v="0"/>
    <n v="106.57"/>
    <n v="106.57"/>
    <n v="17"/>
    <n v="6"/>
    <n v="0"/>
    <n v="23"/>
    <n v="23"/>
    <n v="0"/>
    <n v="40"/>
    <n v="0"/>
    <n v="3"/>
    <n v="0"/>
    <n v="43"/>
    <n v="25"/>
    <n v="9"/>
    <n v="43"/>
    <n v="77"/>
    <n v="1"/>
    <n v="9"/>
    <n v="55"/>
    <n v="65"/>
    <n v="52.984999999999999"/>
    <n v="1.335"/>
    <n v="0"/>
    <n v="54.32"/>
    <n v="3"/>
    <n v="25"/>
    <n v="0"/>
    <n v="28"/>
    <n v="0"/>
    <n v="0"/>
    <n v="0"/>
    <n v="0"/>
    <n v="12"/>
    <n v="0"/>
    <n v="0"/>
    <n v="12"/>
    <n v="73"/>
    <n v="47"/>
    <n v="0"/>
    <n v="0"/>
    <n v="120"/>
    <n v="14"/>
    <n v="1"/>
    <n v="36"/>
    <n v="1000"/>
    <m/>
  </r>
  <r>
    <x v="31"/>
    <x v="2"/>
    <n v="2.0699999999999998"/>
    <n v="52.25"/>
    <n v="0"/>
    <n v="0"/>
    <n v="54.32"/>
    <n v="54.32"/>
    <n v="51.944000000000003"/>
    <n v="106.57"/>
    <n v="26.26"/>
    <n v="0"/>
    <n v="0"/>
    <n v="106.57"/>
    <n v="106.57"/>
    <n v="17"/>
    <n v="6"/>
    <n v="0"/>
    <n v="23"/>
    <n v="23"/>
    <n v="0"/>
    <n v="40"/>
    <n v="0"/>
    <n v="3"/>
    <n v="0"/>
    <n v="43"/>
    <n v="25"/>
    <n v="9"/>
    <n v="43"/>
    <n v="77"/>
    <n v="1"/>
    <n v="9"/>
    <n v="55"/>
    <n v="65"/>
    <n v="52.984999999999999"/>
    <n v="1.335"/>
    <n v="0"/>
    <n v="54.32"/>
    <n v="3"/>
    <n v="25"/>
    <n v="0"/>
    <n v="28"/>
    <n v="0"/>
    <n v="0"/>
    <n v="0"/>
    <n v="0"/>
    <n v="12"/>
    <n v="0"/>
    <n v="0"/>
    <n v="12"/>
    <n v="73"/>
    <n v="47"/>
    <n v="0"/>
    <n v="0"/>
    <n v="120"/>
    <n v="14"/>
    <n v="1"/>
    <n v="36"/>
    <n v="1000"/>
    <m/>
  </r>
</pivotCacheRecords>
</file>

<file path=xl/pivotCache/pivotCacheRecords4.xml><?xml version="1.0" encoding="utf-8"?>
<pivotCacheRecords xmlns="http://schemas.openxmlformats.org/spreadsheetml/2006/main" xmlns:r="http://schemas.openxmlformats.org/officeDocument/2006/relationships" count="375">
  <r>
    <x v="0"/>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0"/>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0"/>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0"/>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0"/>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0"/>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0"/>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0"/>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0"/>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0"/>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0"/>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0"/>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3"/>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4"/>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5"/>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6"/>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7"/>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8"/>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9"/>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0"/>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1"/>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2"/>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3"/>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4"/>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5"/>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6"/>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7"/>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8"/>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9"/>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1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19"/>
    <x v="1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0"/>
    <x v="0"/>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0"/>
    <x v="1"/>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0"/>
    <x v="2"/>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0"/>
    <x v="3"/>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0"/>
    <x v="4"/>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0"/>
    <x v="5"/>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0"/>
    <x v="6"/>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0"/>
    <x v="7"/>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0"/>
    <x v="8"/>
    <n v="0"/>
    <n v="55.44"/>
    <n v="0"/>
    <n v="0"/>
    <n v="55.44"/>
    <n v="55.44"/>
    <n v="55.44"/>
    <n v="135.47999999999999"/>
    <n v="0"/>
    <n v="0"/>
    <n v="0"/>
    <n v="135.47999999999999"/>
    <n v="135.47999999999999"/>
    <n v="19"/>
    <n v="1"/>
    <n v="0"/>
    <n v="20"/>
    <n v="20"/>
    <n v="0"/>
    <n v="56"/>
    <n v="0"/>
    <n v="0"/>
    <n v="0"/>
    <n v="56"/>
    <n v="17"/>
    <n v="5"/>
    <n v="56"/>
    <n v="78"/>
    <n v="1"/>
    <n v="1"/>
    <n v="16"/>
    <n v="18"/>
    <n v="41.3"/>
    <n v="0"/>
    <n v="14.14"/>
    <n v="55.44"/>
    <n v="3"/>
    <n v="2"/>
    <n v="32"/>
    <n v="37"/>
    <n v="0"/>
    <n v="0"/>
    <n v="0"/>
    <n v="0"/>
    <n v="0"/>
    <n v="0"/>
    <n v="0"/>
    <n v="0"/>
    <n v="104"/>
    <n v="42"/>
    <n v="0"/>
    <n v="0"/>
    <n v="146"/>
    <n v="0"/>
    <n v="7"/>
    <n v="0"/>
    <n v="1676"/>
    <m/>
  </r>
  <r>
    <x v="20"/>
    <x v="9"/>
    <n v="0"/>
    <n v="55.44"/>
    <n v="0"/>
    <n v="0"/>
    <n v="55.44"/>
    <n v="55.44"/>
    <n v="55.44"/>
    <n v="135.47999999999999"/>
    <n v="0"/>
    <n v="0"/>
    <n v="0"/>
    <n v="135.47999999999999"/>
    <n v="135.47999999999999"/>
    <n v="19"/>
    <n v="1"/>
    <n v="0"/>
    <n v="20"/>
    <n v="20"/>
    <n v="0"/>
    <n v="56"/>
    <n v="0"/>
    <n v="0"/>
    <n v="0"/>
    <n v="56"/>
    <n v="17"/>
    <n v="5"/>
    <n v="56"/>
    <n v="78"/>
    <n v="1"/>
    <n v="1"/>
    <n v="16"/>
    <n v="18"/>
    <n v="41.3"/>
    <n v="0"/>
    <n v="14.14"/>
    <n v="55.44"/>
    <n v="0"/>
    <n v="0"/>
    <n v="27"/>
    <n v="27"/>
    <n v="0"/>
    <n v="0"/>
    <n v="0"/>
    <n v="0"/>
    <n v="0"/>
    <n v="0"/>
    <n v="0"/>
    <n v="0"/>
    <n v="160"/>
    <n v="0"/>
    <n v="0"/>
    <n v="0"/>
    <n v="160"/>
    <n v="0"/>
    <n v="27"/>
    <n v="11"/>
    <n v="1676"/>
    <s v="El 24/10/2013 entraron en servicio los nuevos trenes chinos CCRR"/>
  </r>
  <r>
    <x v="20"/>
    <x v="10"/>
    <n v="0"/>
    <n v="55.44"/>
    <n v="0"/>
    <n v="0"/>
    <n v="55.44"/>
    <n v="55.44"/>
    <n v="55.44"/>
    <n v="135.47999999999999"/>
    <n v="0"/>
    <n v="0"/>
    <n v="0"/>
    <n v="135.47999999999999"/>
    <n v="135.47999999999999"/>
    <n v="19"/>
    <n v="1"/>
    <n v="0"/>
    <n v="20"/>
    <n v="20"/>
    <n v="0"/>
    <n v="56"/>
    <n v="0"/>
    <n v="0"/>
    <n v="0"/>
    <n v="56"/>
    <n v="17"/>
    <n v="5"/>
    <n v="56"/>
    <n v="78"/>
    <n v="1"/>
    <n v="1"/>
    <n v="16"/>
    <n v="18"/>
    <n v="41.3"/>
    <n v="0"/>
    <n v="14.14"/>
    <n v="55.44"/>
    <n v="0"/>
    <n v="0"/>
    <n v="27"/>
    <n v="27"/>
    <n v="0"/>
    <n v="0"/>
    <n v="0"/>
    <n v="0"/>
    <n v="0"/>
    <n v="0"/>
    <n v="0"/>
    <n v="0"/>
    <n v="160"/>
    <n v="0"/>
    <n v="0"/>
    <n v="0"/>
    <n v="160"/>
    <n v="0"/>
    <n v="27"/>
    <n v="11"/>
    <n v="1676"/>
    <m/>
  </r>
  <r>
    <x v="20"/>
    <x v="11"/>
    <n v="0"/>
    <n v="55.44"/>
    <n v="0"/>
    <n v="0"/>
    <n v="55.44"/>
    <n v="55.44"/>
    <n v="55.44"/>
    <n v="135.47999999999999"/>
    <n v="0"/>
    <n v="0"/>
    <n v="0"/>
    <n v="135.47999999999999"/>
    <n v="135.47999999999999"/>
    <n v="19"/>
    <n v="1"/>
    <n v="0"/>
    <n v="20"/>
    <n v="20"/>
    <n v="0"/>
    <n v="56"/>
    <n v="0"/>
    <n v="0"/>
    <n v="0"/>
    <n v="56"/>
    <n v="17"/>
    <n v="5"/>
    <n v="56"/>
    <n v="78"/>
    <n v="1"/>
    <n v="1"/>
    <n v="16"/>
    <n v="18"/>
    <n v="41.3"/>
    <n v="0"/>
    <n v="14.14"/>
    <n v="55.44"/>
    <n v="0"/>
    <n v="0"/>
    <n v="27"/>
    <n v="27"/>
    <n v="0"/>
    <n v="0"/>
    <n v="0"/>
    <n v="0"/>
    <n v="0"/>
    <n v="0"/>
    <n v="0"/>
    <n v="0"/>
    <n v="160"/>
    <n v="0"/>
    <n v="0"/>
    <n v="0"/>
    <n v="160"/>
    <n v="0"/>
    <n v="27"/>
    <n v="11"/>
    <n v="1676"/>
    <m/>
  </r>
  <r>
    <x v="21"/>
    <x v="0"/>
    <n v="0"/>
    <n v="55.44"/>
    <n v="0"/>
    <n v="0"/>
    <n v="55.44"/>
    <n v="55.44"/>
    <n v="55.44"/>
    <n v="135.47999999999999"/>
    <n v="0"/>
    <n v="0"/>
    <n v="0"/>
    <n v="135.47999999999999"/>
    <n v="135.47999999999999"/>
    <n v="19"/>
    <n v="1"/>
    <n v="0"/>
    <n v="20"/>
    <n v="20"/>
    <n v="0"/>
    <n v="56"/>
    <n v="0"/>
    <n v="0"/>
    <n v="0"/>
    <n v="56"/>
    <n v="17"/>
    <n v="5"/>
    <n v="56"/>
    <n v="78"/>
    <n v="1"/>
    <n v="1"/>
    <n v="16"/>
    <n v="18"/>
    <n v="41.3"/>
    <n v="0"/>
    <n v="14.14"/>
    <n v="55.44"/>
    <n v="0"/>
    <n v="0"/>
    <n v="27"/>
    <n v="27"/>
    <n v="0"/>
    <n v="0"/>
    <n v="0"/>
    <n v="0"/>
    <n v="0"/>
    <n v="0"/>
    <n v="0"/>
    <n v="0"/>
    <n v="160"/>
    <n v="0"/>
    <n v="0"/>
    <n v="0"/>
    <n v="160"/>
    <n v="0"/>
    <n v="27"/>
    <n v="11"/>
    <n v="1676"/>
    <m/>
  </r>
  <r>
    <x v="21"/>
    <x v="1"/>
    <n v="0"/>
    <n v="55.44"/>
    <n v="0"/>
    <n v="0"/>
    <n v="55.44"/>
    <n v="55.44"/>
    <n v="55.44"/>
    <n v="135.47999999999999"/>
    <n v="0"/>
    <n v="0"/>
    <n v="0"/>
    <n v="135.47999999999999"/>
    <n v="135.47999999999999"/>
    <n v="19"/>
    <n v="1"/>
    <n v="0"/>
    <n v="20"/>
    <n v="20"/>
    <n v="0"/>
    <n v="56"/>
    <n v="0"/>
    <n v="0"/>
    <n v="0"/>
    <n v="56"/>
    <n v="17"/>
    <n v="5"/>
    <n v="56"/>
    <n v="78"/>
    <n v="1"/>
    <n v="1"/>
    <n v="16"/>
    <n v="18"/>
    <n v="41.3"/>
    <n v="0"/>
    <n v="14.14"/>
    <n v="55.44"/>
    <n v="0"/>
    <n v="0"/>
    <n v="27"/>
    <n v="27"/>
    <n v="0"/>
    <n v="0"/>
    <n v="0"/>
    <n v="0"/>
    <n v="0"/>
    <n v="0"/>
    <n v="0"/>
    <n v="0"/>
    <n v="160"/>
    <n v="0"/>
    <n v="0"/>
    <n v="0"/>
    <n v="160"/>
    <n v="0"/>
    <n v="27"/>
    <n v="11"/>
    <n v="1676"/>
    <m/>
  </r>
  <r>
    <x v="21"/>
    <x v="2"/>
    <n v="0"/>
    <n v="55.44"/>
    <n v="0"/>
    <n v="0"/>
    <n v="55.44"/>
    <n v="55.44"/>
    <n v="55.44"/>
    <n v="135.47999999999999"/>
    <n v="0"/>
    <n v="0"/>
    <n v="0"/>
    <n v="135.47999999999999"/>
    <n v="135.47999999999999"/>
    <n v="19"/>
    <n v="1"/>
    <n v="0"/>
    <n v="20"/>
    <n v="20"/>
    <n v="0"/>
    <n v="56"/>
    <n v="0"/>
    <n v="0"/>
    <n v="0"/>
    <n v="56"/>
    <n v="17"/>
    <n v="5"/>
    <n v="56"/>
    <n v="78"/>
    <n v="1"/>
    <n v="1"/>
    <n v="16"/>
    <n v="18"/>
    <n v="41.3"/>
    <n v="0"/>
    <n v="14.14"/>
    <n v="55.44"/>
    <n v="0"/>
    <n v="0"/>
    <n v="27"/>
    <n v="27"/>
    <n v="0"/>
    <n v="0"/>
    <n v="0"/>
    <n v="0"/>
    <n v="0"/>
    <n v="0"/>
    <n v="0"/>
    <n v="0"/>
    <n v="160"/>
    <n v="0"/>
    <n v="0"/>
    <n v="0"/>
    <n v="160"/>
    <n v="0"/>
    <n v="27"/>
    <n v="11"/>
    <n v="1676"/>
    <m/>
  </r>
  <r>
    <x v="21"/>
    <x v="3"/>
    <n v="0"/>
    <n v="55.44"/>
    <n v="0"/>
    <n v="0"/>
    <n v="55.44"/>
    <n v="55.44"/>
    <n v="55.44"/>
    <n v="135.47999999999999"/>
    <n v="0"/>
    <n v="0"/>
    <n v="0"/>
    <n v="135.47999999999999"/>
    <n v="135.47999999999999"/>
    <n v="19"/>
    <n v="1"/>
    <n v="0"/>
    <n v="20"/>
    <n v="20"/>
    <n v="0"/>
    <n v="56"/>
    <n v="0"/>
    <n v="0"/>
    <n v="0"/>
    <n v="56"/>
    <n v="17"/>
    <n v="5"/>
    <n v="56"/>
    <n v="78"/>
    <n v="1"/>
    <n v="1"/>
    <n v="16"/>
    <n v="18"/>
    <n v="41.3"/>
    <n v="0"/>
    <n v="14.14"/>
    <n v="55.44"/>
    <n v="0"/>
    <n v="0"/>
    <n v="27"/>
    <n v="27"/>
    <n v="0"/>
    <n v="0"/>
    <n v="0"/>
    <n v="0"/>
    <n v="0"/>
    <n v="0"/>
    <n v="0"/>
    <n v="0"/>
    <n v="160"/>
    <n v="0"/>
    <n v="0"/>
    <n v="0"/>
    <n v="160"/>
    <n v="0"/>
    <n v="27"/>
    <n v="11"/>
    <n v="1676"/>
    <m/>
  </r>
  <r>
    <x v="21"/>
    <x v="4"/>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s v="Estaciones Manzanares y Cabred remodeladas e incorporadas al servicio metropolitano el 25/05/2014."/>
  </r>
  <r>
    <x v="21"/>
    <x v="5"/>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1"/>
    <x v="6"/>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1"/>
    <x v="7"/>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1"/>
    <x v="8"/>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1"/>
    <x v="9"/>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1"/>
    <x v="10"/>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1"/>
    <x v="11"/>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0"/>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1"/>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2"/>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3"/>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4"/>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5"/>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6"/>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7"/>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8"/>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9"/>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10"/>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2"/>
    <x v="11"/>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0"/>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1"/>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2"/>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3"/>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4"/>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5"/>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6"/>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7"/>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8"/>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9"/>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10"/>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3"/>
    <x v="11"/>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4"/>
    <x v="0"/>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4"/>
    <x v="1"/>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4"/>
    <x v="2"/>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4"/>
    <x v="3"/>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4"/>
    <x v="4"/>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4"/>
    <x v="5"/>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4"/>
    <x v="6"/>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4"/>
    <x v="7"/>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m/>
  </r>
  <r>
    <x v="24"/>
    <x v="8"/>
    <n v="0"/>
    <n v="72.3"/>
    <n v="0"/>
    <n v="0"/>
    <n v="72.3"/>
    <n v="72.3"/>
    <n v="72.3"/>
    <n v="152.33991"/>
    <n v="0"/>
    <n v="0"/>
    <n v="0"/>
    <n v="152.33991"/>
    <n v="152.33991"/>
    <n v="21"/>
    <n v="1"/>
    <n v="0"/>
    <n v="22"/>
    <n v="21"/>
    <n v="3"/>
    <n v="54"/>
    <n v="0"/>
    <n v="10"/>
    <n v="0"/>
    <n v="67"/>
    <n v="21"/>
    <n v="7"/>
    <n v="67"/>
    <n v="95"/>
    <n v="2"/>
    <n v="6"/>
    <n v="20"/>
    <n v="28"/>
    <n v="41.3"/>
    <n v="0"/>
    <n v="31"/>
    <n v="72.3"/>
    <n v="0"/>
    <n v="0"/>
    <n v="27"/>
    <n v="27"/>
    <n v="0"/>
    <n v="0"/>
    <n v="0"/>
    <n v="0"/>
    <n v="0"/>
    <n v="0"/>
    <n v="0"/>
    <n v="0"/>
    <n v="160"/>
    <n v="0"/>
    <n v="0"/>
    <n v="0"/>
    <n v="160"/>
    <n v="0"/>
    <n v="27"/>
    <n v="11"/>
    <n v="1676"/>
    <s v="Estación La Paternal cerrada desde el 25/09/2017 por obras del viaducto"/>
  </r>
  <r>
    <x v="24"/>
    <x v="9"/>
    <n v="0"/>
    <n v="72.3"/>
    <n v="0"/>
    <n v="0"/>
    <n v="72.3"/>
    <n v="72.3"/>
    <n v="72.3"/>
    <n v="152.33991"/>
    <n v="0"/>
    <n v="0"/>
    <n v="0"/>
    <n v="152.33991"/>
    <n v="152.33991"/>
    <n v="21"/>
    <n v="1"/>
    <n v="0"/>
    <n v="22"/>
    <n v="21"/>
    <n v="3"/>
    <n v="54"/>
    <n v="0"/>
    <n v="10"/>
    <n v="0"/>
    <n v="67"/>
    <n v="21"/>
    <n v="7"/>
    <n v="67"/>
    <n v="95"/>
    <n v="2"/>
    <n v="6"/>
    <n v="20"/>
    <n v="28"/>
    <n v="41.3"/>
    <n v="0"/>
    <n v="31"/>
    <n v="72.3"/>
    <n v="0"/>
    <n v="0"/>
    <n v="27"/>
    <n v="27"/>
    <n v="0"/>
    <n v="0"/>
    <n v="0"/>
    <n v="0"/>
    <n v="0"/>
    <n v="0"/>
    <n v="0"/>
    <n v="0"/>
    <n v="160"/>
    <n v="0"/>
    <n v="0"/>
    <n v="0"/>
    <n v="160"/>
    <n v="0"/>
    <n v="27"/>
    <n v="11"/>
    <n v="1676"/>
    <s v="Estación La Paternal cerrada desde el 25/09/2017 por obras del viaducto"/>
  </r>
  <r>
    <x v="24"/>
    <x v="10"/>
    <n v="0"/>
    <n v="72.3"/>
    <n v="0"/>
    <n v="0"/>
    <n v="72.3"/>
    <n v="72.3"/>
    <n v="72.3"/>
    <n v="152.33991"/>
    <n v="0"/>
    <n v="0"/>
    <n v="0"/>
    <n v="152.33991"/>
    <n v="152.33991"/>
    <n v="21"/>
    <n v="1"/>
    <n v="0"/>
    <n v="22"/>
    <n v="21"/>
    <n v="3"/>
    <n v="54"/>
    <n v="0"/>
    <n v="10"/>
    <n v="0"/>
    <n v="67"/>
    <n v="21"/>
    <n v="7"/>
    <n v="67"/>
    <n v="95"/>
    <n v="2"/>
    <n v="6"/>
    <n v="20"/>
    <n v="28"/>
    <n v="41.3"/>
    <n v="0"/>
    <n v="31"/>
    <n v="72.3"/>
    <n v="0"/>
    <n v="0"/>
    <n v="27"/>
    <n v="27"/>
    <n v="0"/>
    <n v="0"/>
    <n v="0"/>
    <n v="0"/>
    <n v="0"/>
    <n v="0"/>
    <n v="0"/>
    <n v="0"/>
    <n v="160"/>
    <n v="0"/>
    <n v="0"/>
    <n v="0"/>
    <n v="160"/>
    <n v="0"/>
    <n v="27"/>
    <n v="11"/>
    <n v="1676"/>
    <s v="Estación La Paternal cerrada desde el 25/09/2017 por obras del viaducto"/>
  </r>
  <r>
    <x v="24"/>
    <x v="11"/>
    <n v="0"/>
    <n v="72.3"/>
    <n v="0"/>
    <n v="0"/>
    <n v="72.3"/>
    <n v="72.3"/>
    <n v="72.3"/>
    <n v="152.33991"/>
    <n v="0"/>
    <n v="0"/>
    <n v="0"/>
    <n v="152.33991"/>
    <n v="152.33991"/>
    <n v="21"/>
    <n v="1"/>
    <n v="0"/>
    <n v="22"/>
    <n v="21"/>
    <n v="3"/>
    <n v="54"/>
    <n v="0"/>
    <n v="10"/>
    <n v="0"/>
    <n v="67"/>
    <n v="21"/>
    <n v="7"/>
    <n v="67"/>
    <n v="95"/>
    <n v="2"/>
    <n v="6"/>
    <n v="20"/>
    <n v="28"/>
    <n v="41.3"/>
    <n v="0"/>
    <n v="31"/>
    <n v="72.3"/>
    <n v="0"/>
    <n v="0"/>
    <n v="27"/>
    <n v="27"/>
    <n v="0"/>
    <n v="0"/>
    <n v="0"/>
    <n v="0"/>
    <n v="0"/>
    <n v="0"/>
    <n v="0"/>
    <n v="0"/>
    <n v="160"/>
    <n v="0"/>
    <n v="0"/>
    <n v="0"/>
    <n v="160"/>
    <n v="0"/>
    <n v="27"/>
    <n v="11"/>
    <n v="1676"/>
    <s v="Estación La Paternal cerrada desde el 25/09/2017 por obras del viaducto"/>
  </r>
  <r>
    <x v="25"/>
    <x v="0"/>
    <n v="0"/>
    <n v="72.3"/>
    <n v="0"/>
    <n v="0"/>
    <n v="72.3"/>
    <n v="72.3"/>
    <n v="72.3"/>
    <n v="152.33991"/>
    <n v="0"/>
    <n v="0"/>
    <n v="0"/>
    <n v="152.33991"/>
    <n v="152.33991"/>
    <n v="21"/>
    <n v="1"/>
    <n v="0"/>
    <n v="22"/>
    <n v="21"/>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parcialmente desde el 15/01/2018 y definitivamente desde 06/2018 por obras del viaducto"/>
  </r>
  <r>
    <x v="25"/>
    <x v="1"/>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parcialmente desde el 15/01/2018 y definitivamente desde 06/2018 por obras del viaducto"/>
  </r>
  <r>
    <x v="25"/>
    <x v="2"/>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parcialmente desde el 15/01/2018 y definitivamente desde 06/2018 por obras del viaducto"/>
  </r>
  <r>
    <x v="25"/>
    <x v="3"/>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parcialmente desde el 15/01/2018 y definitivamente desde 06/2018 por obras del viaducto"/>
  </r>
  <r>
    <x v="25"/>
    <x v="4"/>
    <n v="0"/>
    <n v="72.3"/>
    <n v="0"/>
    <n v="0"/>
    <n v="72.3"/>
    <n v="72.3"/>
    <n v="72.3"/>
    <n v="152.33991"/>
    <n v="0"/>
    <n v="0"/>
    <n v="0"/>
    <n v="152.33991"/>
    <n v="152.33991"/>
    <n v="21"/>
    <n v="1"/>
    <n v="0"/>
    <n v="22"/>
    <n v="22"/>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parcialmente desde el 15/01/2018 y definitivamente desde 06/2018 por obras del viaducto"/>
  </r>
  <r>
    <x v="25"/>
    <x v="5"/>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5"/>
    <x v="6"/>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5"/>
    <x v="7"/>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5"/>
    <x v="8"/>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5"/>
    <x v="9"/>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5"/>
    <x v="10"/>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5"/>
    <x v="11"/>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6"/>
    <x v="0"/>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6"/>
    <x v="1"/>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6"/>
    <x v="2"/>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6"/>
    <x v="3"/>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6"/>
    <x v="4"/>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6"/>
    <x v="5"/>
    <n v="0"/>
    <n v="72.3"/>
    <n v="0"/>
    <n v="0"/>
    <n v="72.3"/>
    <n v="59.024379999999994"/>
    <n v="72.3"/>
    <n v="152.33991"/>
    <n v="0"/>
    <n v="0"/>
    <n v="0"/>
    <n v="152.33991"/>
    <n v="125.789"/>
    <n v="21"/>
    <n v="1"/>
    <n v="0"/>
    <n v="22"/>
    <n v="18"/>
    <n v="3"/>
    <n v="54"/>
    <n v="0"/>
    <n v="10"/>
    <n v="0"/>
    <n v="67"/>
    <n v="21"/>
    <n v="7"/>
    <n v="67"/>
    <n v="95"/>
    <n v="2"/>
    <n v="6"/>
    <n v="20"/>
    <n v="28"/>
    <n v="41.3"/>
    <n v="0"/>
    <n v="31"/>
    <n v="72.3"/>
    <n v="0"/>
    <n v="0"/>
    <n v="27"/>
    <n v="27"/>
    <n v="0"/>
    <n v="0"/>
    <n v="0"/>
    <n v="0"/>
    <n v="0"/>
    <n v="0"/>
    <n v="0"/>
    <n v="0"/>
    <n v="160"/>
    <n v="0"/>
    <n v="0"/>
    <n v="0"/>
    <n v="160"/>
    <n v="0"/>
    <n v="27"/>
    <n v="11"/>
    <n v="1676"/>
    <s v="Estaciones Retiro, Palermo, Villa Crespo y La Paternal cerradas desde 06/2018 por obras del viaducto"/>
  </r>
  <r>
    <x v="26"/>
    <x v="6"/>
    <n v="0"/>
    <n v="72.3"/>
    <n v="0"/>
    <n v="0"/>
    <n v="72.3"/>
    <n v="72.3"/>
    <n v="72.3"/>
    <n v="152.33991"/>
    <n v="0"/>
    <n v="0"/>
    <n v="0"/>
    <n v="152.33991"/>
    <n v="152.33991"/>
    <n v="21"/>
    <n v="1"/>
    <n v="0"/>
    <n v="22"/>
    <n v="20"/>
    <n v="3"/>
    <n v="54"/>
    <n v="0"/>
    <n v="10"/>
    <n v="0"/>
    <n v="67"/>
    <n v="21"/>
    <n v="7"/>
    <n v="67"/>
    <n v="95"/>
    <n v="2"/>
    <n v="6"/>
    <n v="20"/>
    <n v="28"/>
    <n v="41.3"/>
    <n v="0"/>
    <n v="31"/>
    <n v="72.3"/>
    <n v="0"/>
    <n v="0"/>
    <n v="27"/>
    <n v="27"/>
    <n v="0"/>
    <n v="0"/>
    <n v="0"/>
    <n v="0"/>
    <n v="0"/>
    <n v="0"/>
    <n v="0"/>
    <n v="0"/>
    <n v="160"/>
    <n v="0"/>
    <n v="0"/>
    <n v="0"/>
    <n v="160"/>
    <n v="0"/>
    <n v="27"/>
    <n v="11"/>
    <n v="1676"/>
    <s v="Estaciones Retiro y Palermo reinician servicios desde el 10/07/2019"/>
  </r>
  <r>
    <x v="26"/>
    <x v="7"/>
    <n v="0"/>
    <n v="72.3"/>
    <n v="0"/>
    <n v="0"/>
    <n v="72.3"/>
    <n v="72.3"/>
    <n v="72.3"/>
    <n v="152.33991"/>
    <n v="0"/>
    <n v="0"/>
    <n v="0"/>
    <n v="152.33991"/>
    <n v="152.33991"/>
    <n v="21"/>
    <n v="1"/>
    <n v="0"/>
    <n v="22"/>
    <n v="20"/>
    <n v="3"/>
    <n v="54"/>
    <n v="0"/>
    <n v="10"/>
    <n v="0"/>
    <n v="67"/>
    <n v="21"/>
    <n v="7"/>
    <n v="67"/>
    <n v="95"/>
    <n v="2"/>
    <n v="6"/>
    <n v="20"/>
    <n v="28"/>
    <n v="41.3"/>
    <n v="0"/>
    <n v="31"/>
    <n v="72.3"/>
    <n v="0"/>
    <n v="0"/>
    <n v="27"/>
    <n v="27"/>
    <n v="0"/>
    <n v="0"/>
    <n v="0"/>
    <n v="0"/>
    <n v="0"/>
    <n v="0"/>
    <n v="0"/>
    <n v="0"/>
    <n v="160"/>
    <n v="0"/>
    <n v="0"/>
    <n v="0"/>
    <n v="160"/>
    <n v="0"/>
    <n v="27"/>
    <n v="11"/>
    <n v="1676"/>
    <s v="Estaciones Villa Crespo y La Paternal cerradas desde 06/2018 por obras del viaducto"/>
  </r>
  <r>
    <x v="26"/>
    <x v="8"/>
    <n v="0"/>
    <n v="72.3"/>
    <n v="0"/>
    <n v="0"/>
    <n v="72.3"/>
    <n v="72.3"/>
    <n v="72.3"/>
    <n v="152.33991"/>
    <n v="0"/>
    <n v="0"/>
    <n v="0"/>
    <n v="152.33991"/>
    <n v="152.33991"/>
    <n v="21"/>
    <n v="1"/>
    <n v="0"/>
    <n v="22"/>
    <n v="20"/>
    <n v="3"/>
    <n v="54"/>
    <n v="0"/>
    <n v="10"/>
    <n v="0"/>
    <n v="67"/>
    <n v="21"/>
    <n v="7"/>
    <n v="67"/>
    <n v="95"/>
    <n v="2"/>
    <n v="6"/>
    <n v="20"/>
    <n v="28"/>
    <n v="41.3"/>
    <n v="0"/>
    <n v="31"/>
    <n v="72.3"/>
    <n v="0"/>
    <n v="0"/>
    <n v="27"/>
    <n v="27"/>
    <n v="0"/>
    <n v="0"/>
    <n v="0"/>
    <n v="0"/>
    <n v="0"/>
    <n v="0"/>
    <n v="0"/>
    <n v="0"/>
    <n v="160"/>
    <n v="0"/>
    <n v="0"/>
    <n v="0"/>
    <n v="160"/>
    <n v="0"/>
    <n v="27"/>
    <n v="11"/>
    <n v="1676"/>
    <s v="Estaciones Villa Crespo y La Paternal cerradas desde 06/2018 por obras del viaducto"/>
  </r>
  <r>
    <x v="26"/>
    <x v="9"/>
    <n v="0"/>
    <n v="72.3"/>
    <n v="0"/>
    <n v="0"/>
    <n v="72.3"/>
    <n v="72.3"/>
    <n v="72.3"/>
    <n v="152.33991"/>
    <n v="0"/>
    <n v="0"/>
    <n v="0"/>
    <n v="152.33991"/>
    <n v="152.33991"/>
    <n v="21"/>
    <n v="1"/>
    <n v="0"/>
    <n v="22"/>
    <n v="20"/>
    <n v="3"/>
    <n v="54"/>
    <n v="0"/>
    <n v="10"/>
    <n v="0"/>
    <n v="67"/>
    <n v="21"/>
    <n v="7"/>
    <n v="67"/>
    <n v="95"/>
    <n v="2"/>
    <n v="6"/>
    <n v="20"/>
    <n v="28"/>
    <n v="41.3"/>
    <n v="0"/>
    <n v="31"/>
    <n v="72.3"/>
    <n v="0"/>
    <n v="0"/>
    <n v="27"/>
    <n v="27"/>
    <n v="0"/>
    <n v="0"/>
    <n v="0"/>
    <n v="0"/>
    <n v="0"/>
    <n v="0"/>
    <n v="0"/>
    <n v="0"/>
    <n v="160"/>
    <n v="0"/>
    <n v="0"/>
    <n v="0"/>
    <n v="160"/>
    <n v="0"/>
    <n v="27"/>
    <n v="11"/>
    <n v="1676"/>
    <s v="Estaciones Villa Crespo y La Paternal cerradas desde 06/2018 por obras del viaducto"/>
  </r>
  <r>
    <x v="26"/>
    <x v="10"/>
    <n v="0"/>
    <n v="72.3"/>
    <n v="0"/>
    <n v="0"/>
    <n v="72.3"/>
    <n v="72.3"/>
    <n v="72.3"/>
    <n v="152.33991"/>
    <n v="0"/>
    <n v="0"/>
    <n v="0"/>
    <n v="152.33991"/>
    <n v="152.33991"/>
    <n v="21"/>
    <n v="1"/>
    <n v="0"/>
    <n v="22"/>
    <n v="20"/>
    <n v="3"/>
    <n v="54"/>
    <n v="0"/>
    <n v="10"/>
    <n v="0"/>
    <n v="67"/>
    <n v="21"/>
    <n v="7"/>
    <n v="67"/>
    <n v="95"/>
    <n v="2"/>
    <n v="6"/>
    <n v="20"/>
    <n v="28"/>
    <n v="41.3"/>
    <n v="0"/>
    <n v="31"/>
    <n v="72.3"/>
    <n v="0"/>
    <n v="0"/>
    <n v="27"/>
    <n v="27"/>
    <n v="0"/>
    <n v="0"/>
    <n v="0"/>
    <n v="0"/>
    <n v="0"/>
    <n v="0"/>
    <n v="0"/>
    <n v="0"/>
    <n v="160"/>
    <n v="0"/>
    <n v="0"/>
    <n v="0"/>
    <n v="160"/>
    <n v="0"/>
    <n v="27"/>
    <n v="11"/>
    <n v="1676"/>
    <s v="Estaciones Villa Crespo y La Paternal cerradas desde 06/2018 por obras del viaducto"/>
  </r>
  <r>
    <x v="26"/>
    <x v="11"/>
    <n v="0"/>
    <n v="72.3"/>
    <n v="0"/>
    <n v="0"/>
    <n v="72.3"/>
    <n v="72.3"/>
    <n v="72.3"/>
    <n v="152.33991"/>
    <n v="0"/>
    <n v="0"/>
    <n v="0"/>
    <n v="152.33991"/>
    <n v="152.33991"/>
    <n v="21"/>
    <n v="1"/>
    <n v="0"/>
    <n v="22"/>
    <n v="20"/>
    <n v="3"/>
    <n v="54"/>
    <n v="0"/>
    <n v="10"/>
    <n v="0"/>
    <n v="67"/>
    <n v="21"/>
    <n v="7"/>
    <n v="67"/>
    <n v="95"/>
    <n v="2"/>
    <n v="6"/>
    <n v="20"/>
    <n v="28"/>
    <n v="41.3"/>
    <n v="0"/>
    <n v="31"/>
    <n v="72.3"/>
    <n v="0"/>
    <n v="0"/>
    <n v="27"/>
    <n v="27"/>
    <n v="0"/>
    <n v="0"/>
    <n v="0"/>
    <n v="0"/>
    <n v="0"/>
    <n v="0"/>
    <n v="0"/>
    <n v="0"/>
    <n v="160"/>
    <n v="0"/>
    <n v="0"/>
    <n v="0"/>
    <n v="160"/>
    <n v="0"/>
    <n v="27"/>
    <n v="11"/>
    <n v="1676"/>
    <s v="Estaciones Villa Crespo y La Paternal cerradas desde 06/2018 por obras del viaducto"/>
  </r>
  <r>
    <x v="27"/>
    <x v="0"/>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7"/>
    <x v="1"/>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7"/>
    <x v="2"/>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7"/>
    <x v="3"/>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7"/>
    <x v="4"/>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7"/>
    <x v="5"/>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7"/>
    <x v="6"/>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7"/>
    <x v="7"/>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7"/>
    <x v="8"/>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7"/>
    <x v="9"/>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7"/>
    <x v="10"/>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7"/>
    <x v="11"/>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0"/>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1"/>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2"/>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3"/>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4"/>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5"/>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6"/>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7"/>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8"/>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9"/>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10"/>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8"/>
    <x v="11"/>
    <n v="0"/>
    <n v="72.3"/>
    <n v="0"/>
    <n v="0"/>
    <n v="72.3"/>
    <n v="72.3"/>
    <n v="72.3"/>
    <n v="152.33991"/>
    <n v="0"/>
    <n v="0"/>
    <n v="0"/>
    <n v="152.33991"/>
    <n v="152.33991"/>
    <n v="22"/>
    <n v="0"/>
    <n v="0"/>
    <n v="22"/>
    <n v="20"/>
    <n v="6"/>
    <n v="44"/>
    <n v="0"/>
    <n v="4"/>
    <n v="0"/>
    <n v="54"/>
    <n v="46"/>
    <n v="6"/>
    <n v="54"/>
    <n v="106"/>
    <n v="1"/>
    <n v="11"/>
    <n v="27"/>
    <n v="39"/>
    <n v="42.523000000000003"/>
    <n v="30.975999999999999"/>
    <n v="14.711"/>
    <n v="88.21"/>
    <n v="0"/>
    <n v="2"/>
    <n v="31"/>
    <n v="33"/>
    <n v="0"/>
    <n v="0"/>
    <n v="0"/>
    <n v="0"/>
    <n v="0"/>
    <n v="0"/>
    <n v="0"/>
    <n v="0"/>
    <n v="118"/>
    <n v="49"/>
    <n v="0"/>
    <n v="0"/>
    <n v="167"/>
    <n v="11"/>
    <n v="0"/>
    <n v="8"/>
    <n v="1676"/>
    <s v="Estaciones Villa Crespo y La Paternal cerradas desde 06/2018 por obras del viaducto"/>
  </r>
  <r>
    <x v="29"/>
    <x v="0"/>
    <n v="0"/>
    <n v="72.3"/>
    <n v="0"/>
    <n v="0"/>
    <n v="72.3"/>
    <n v="72.3"/>
    <n v="72.3"/>
    <n v="152.33991"/>
    <n v="0"/>
    <n v="0"/>
    <n v="0"/>
    <n v="152.33991"/>
    <n v="152.33991"/>
    <n v="22"/>
    <n v="0"/>
    <n v="0"/>
    <n v="22"/>
    <n v="20"/>
    <n v="2"/>
    <n v="48"/>
    <n v="6"/>
    <n v="6"/>
    <n v="24"/>
    <n v="86"/>
    <n v="46"/>
    <n v="6"/>
    <n v="86"/>
    <n v="138"/>
    <n v="1"/>
    <n v="11"/>
    <n v="30"/>
    <n v="42"/>
    <n v="42.523000000000003"/>
    <n v="30.975999999999999"/>
    <n v="14.711"/>
    <n v="88.21"/>
    <n v="0"/>
    <n v="2"/>
    <n v="32"/>
    <n v="34"/>
    <n v="0"/>
    <n v="0"/>
    <n v="0"/>
    <n v="0"/>
    <n v="0"/>
    <n v="0"/>
    <n v="0"/>
    <n v="0"/>
    <n v="112"/>
    <n v="48"/>
    <n v="0"/>
    <n v="0"/>
    <n v="160"/>
    <n v="19"/>
    <n v="0"/>
    <n v="8"/>
    <n v="1676"/>
    <s v="Estaciones Villa Crespo y La Paternal cerradas desde 06/2018 por obras del viaducto"/>
  </r>
  <r>
    <x v="29"/>
    <x v="1"/>
    <n v="0"/>
    <n v="72.3"/>
    <n v="0"/>
    <n v="0"/>
    <n v="72.3"/>
    <n v="72.3"/>
    <n v="72.3"/>
    <n v="152.33991"/>
    <n v="0"/>
    <n v="0"/>
    <n v="0"/>
    <n v="152.33991"/>
    <n v="152.33991"/>
    <n v="22"/>
    <n v="0"/>
    <n v="0"/>
    <n v="22"/>
    <n v="20"/>
    <n v="2"/>
    <n v="48"/>
    <n v="6"/>
    <n v="6"/>
    <n v="24"/>
    <n v="86"/>
    <n v="46"/>
    <n v="6"/>
    <n v="86"/>
    <n v="138"/>
    <n v="1"/>
    <n v="11"/>
    <n v="30"/>
    <n v="42"/>
    <n v="42.523000000000003"/>
    <n v="30.975999999999999"/>
    <n v="14.711"/>
    <n v="88.21"/>
    <n v="0"/>
    <n v="2"/>
    <n v="32"/>
    <n v="34"/>
    <n v="0"/>
    <n v="0"/>
    <n v="0"/>
    <n v="0"/>
    <n v="0"/>
    <n v="0"/>
    <n v="0"/>
    <n v="0"/>
    <n v="112"/>
    <n v="48"/>
    <n v="0"/>
    <n v="0"/>
    <n v="160"/>
    <n v="19"/>
    <n v="0"/>
    <n v="8"/>
    <n v="1676"/>
    <s v="Estaciones Villa Crespo y La Paternal cerradas desde 06/2018 por obras del viaducto"/>
  </r>
  <r>
    <x v="29"/>
    <x v="2"/>
    <n v="0"/>
    <n v="72.3"/>
    <n v="0"/>
    <n v="0"/>
    <n v="72.3"/>
    <n v="72.3"/>
    <n v="72.3"/>
    <n v="152.33991"/>
    <n v="0"/>
    <n v="0"/>
    <n v="0"/>
    <n v="152.33991"/>
    <n v="152.33991"/>
    <n v="22"/>
    <n v="0"/>
    <n v="0"/>
    <n v="22"/>
    <n v="20"/>
    <n v="2"/>
    <n v="48"/>
    <n v="6"/>
    <n v="6"/>
    <n v="24"/>
    <n v="86"/>
    <n v="46"/>
    <n v="6"/>
    <n v="86"/>
    <n v="138"/>
    <n v="1"/>
    <n v="11"/>
    <n v="30"/>
    <n v="42"/>
    <n v="42.523000000000003"/>
    <n v="30.975999999999999"/>
    <n v="14.711"/>
    <n v="88.21"/>
    <n v="0"/>
    <n v="2"/>
    <n v="32"/>
    <n v="34"/>
    <n v="0"/>
    <n v="0"/>
    <n v="0"/>
    <n v="0"/>
    <n v="0"/>
    <n v="0"/>
    <n v="0"/>
    <n v="0"/>
    <n v="112"/>
    <n v="48"/>
    <n v="0"/>
    <n v="0"/>
    <n v="160"/>
    <n v="19"/>
    <n v="0"/>
    <n v="8"/>
    <n v="1676"/>
    <s v="Estaciones Villa Crespo y La Paternal cerradas desde 06/2018 por obras del viaducto"/>
  </r>
  <r>
    <x v="29"/>
    <x v="3"/>
    <n v="0"/>
    <n v="72.3"/>
    <n v="0"/>
    <n v="0"/>
    <n v="72.3"/>
    <n v="72.3"/>
    <n v="72.3"/>
    <n v="152.33991"/>
    <n v="0"/>
    <n v="0"/>
    <n v="0"/>
    <n v="152.33991"/>
    <n v="152.33991"/>
    <n v="22"/>
    <n v="0"/>
    <n v="0"/>
    <n v="22"/>
    <n v="20"/>
    <n v="2"/>
    <n v="48"/>
    <n v="6"/>
    <n v="6"/>
    <n v="24"/>
    <n v="86"/>
    <n v="46"/>
    <n v="6"/>
    <n v="86"/>
    <n v="138"/>
    <n v="1"/>
    <n v="11"/>
    <n v="30"/>
    <n v="42"/>
    <n v="42.523000000000003"/>
    <n v="30.975999999999999"/>
    <n v="14.711"/>
    <n v="88.21"/>
    <n v="0"/>
    <n v="2"/>
    <n v="32"/>
    <n v="34"/>
    <n v="0"/>
    <n v="0"/>
    <n v="0"/>
    <n v="0"/>
    <n v="0"/>
    <n v="0"/>
    <n v="0"/>
    <n v="0"/>
    <n v="112"/>
    <n v="48"/>
    <n v="0"/>
    <n v="0"/>
    <n v="160"/>
    <n v="19"/>
    <n v="0"/>
    <n v="8"/>
    <n v="1676"/>
    <s v="Estaciones Villa Crespo y La Paternal cerradas desde 06/2018 por obras del viaducto"/>
  </r>
  <r>
    <x v="29"/>
    <x v="4"/>
    <n v="0"/>
    <n v="72.3"/>
    <n v="0"/>
    <n v="0"/>
    <n v="72.3"/>
    <n v="72.3"/>
    <n v="72.3"/>
    <n v="152.33991"/>
    <n v="0"/>
    <n v="0"/>
    <n v="0"/>
    <n v="152.33991"/>
    <n v="152.33991"/>
    <n v="22"/>
    <n v="0"/>
    <n v="0"/>
    <n v="22"/>
    <n v="20"/>
    <n v="2"/>
    <n v="48"/>
    <n v="6"/>
    <n v="6"/>
    <n v="24"/>
    <n v="86"/>
    <n v="46"/>
    <n v="6"/>
    <n v="86"/>
    <n v="138"/>
    <n v="1"/>
    <n v="11"/>
    <n v="30"/>
    <n v="42"/>
    <n v="42.523000000000003"/>
    <n v="30.975999999999999"/>
    <n v="14.711"/>
    <n v="88.21"/>
    <n v="0"/>
    <n v="2"/>
    <n v="32"/>
    <n v="34"/>
    <n v="0"/>
    <n v="0"/>
    <n v="0"/>
    <n v="0"/>
    <n v="0"/>
    <n v="0"/>
    <n v="0"/>
    <n v="0"/>
    <n v="112"/>
    <n v="48"/>
    <n v="0"/>
    <n v="0"/>
    <n v="160"/>
    <n v="19"/>
    <n v="0"/>
    <n v="8"/>
    <n v="1676"/>
    <s v="Estaciones Villa Crespo y La Paternal cerradas desde 06/2018 por obras del viaducto"/>
  </r>
  <r>
    <x v="29"/>
    <x v="5"/>
    <n v="0"/>
    <n v="72.3"/>
    <n v="0"/>
    <n v="0"/>
    <n v="72.3"/>
    <n v="72.3"/>
    <n v="72.3"/>
    <n v="152.33991"/>
    <n v="0"/>
    <n v="0"/>
    <n v="0"/>
    <n v="152.33991"/>
    <n v="152.33991"/>
    <n v="22"/>
    <n v="0"/>
    <n v="0"/>
    <n v="22"/>
    <n v="20"/>
    <n v="2"/>
    <n v="48"/>
    <n v="6"/>
    <n v="6"/>
    <n v="24"/>
    <n v="86"/>
    <n v="46"/>
    <n v="6"/>
    <n v="86"/>
    <n v="138"/>
    <n v="1"/>
    <n v="11"/>
    <n v="30"/>
    <n v="42"/>
    <n v="42.523000000000003"/>
    <n v="30.975999999999999"/>
    <n v="14.711"/>
    <n v="88.21"/>
    <n v="0"/>
    <n v="2"/>
    <n v="32"/>
    <n v="34"/>
    <n v="0"/>
    <n v="0"/>
    <n v="0"/>
    <n v="0"/>
    <n v="0"/>
    <n v="0"/>
    <n v="0"/>
    <n v="0"/>
    <n v="112"/>
    <n v="48"/>
    <n v="0"/>
    <n v="0"/>
    <n v="160"/>
    <n v="19"/>
    <n v="0"/>
    <n v="8"/>
    <n v="1676"/>
    <s v="Estaciones Villa Crespo y La Paternal cerradas desde 06/2018 por obras del viaducto"/>
  </r>
  <r>
    <x v="29"/>
    <x v="6"/>
    <n v="0"/>
    <n v="72.3"/>
    <n v="0"/>
    <n v="0"/>
    <n v="72.3"/>
    <n v="72.3"/>
    <n v="72.3"/>
    <n v="152.33991"/>
    <n v="0"/>
    <n v="0"/>
    <n v="0"/>
    <n v="152.33991"/>
    <n v="152.33991"/>
    <n v="22"/>
    <n v="0"/>
    <n v="0"/>
    <n v="22"/>
    <n v="21"/>
    <n v="2"/>
    <n v="48"/>
    <n v="6"/>
    <n v="6"/>
    <n v="24"/>
    <n v="86"/>
    <n v="46"/>
    <n v="6"/>
    <n v="86"/>
    <n v="138"/>
    <n v="1"/>
    <n v="11"/>
    <n v="30"/>
    <n v="42"/>
    <n v="42.523000000000003"/>
    <n v="30.975999999999999"/>
    <n v="14.711"/>
    <n v="88.21"/>
    <n v="0"/>
    <n v="2"/>
    <n v="32"/>
    <n v="34"/>
    <n v="0"/>
    <n v="0"/>
    <n v="0"/>
    <n v="0"/>
    <n v="0"/>
    <n v="0"/>
    <n v="0"/>
    <n v="0"/>
    <n v="112"/>
    <n v="48"/>
    <n v="0"/>
    <n v="0"/>
    <n v="160"/>
    <n v="19"/>
    <n v="0"/>
    <n v="8"/>
    <n v="1676"/>
    <s v="El 07/07/2022 se inauguró la estación La Paternal."/>
  </r>
  <r>
    <x v="29"/>
    <x v="7"/>
    <n v="0"/>
    <n v="72.3"/>
    <n v="0"/>
    <n v="0"/>
    <n v="72.3"/>
    <n v="72.3"/>
    <n v="72.3"/>
    <n v="152.33991"/>
    <n v="0"/>
    <n v="0"/>
    <n v="0"/>
    <n v="152.33991"/>
    <n v="152.33991"/>
    <n v="22"/>
    <n v="0"/>
    <n v="0"/>
    <n v="22"/>
    <n v="21"/>
    <n v="2"/>
    <n v="48"/>
    <n v="6"/>
    <n v="6"/>
    <n v="24"/>
    <n v="86"/>
    <n v="46"/>
    <n v="6"/>
    <n v="86"/>
    <n v="138"/>
    <n v="1"/>
    <n v="11"/>
    <n v="30"/>
    <n v="42"/>
    <n v="42.523000000000003"/>
    <n v="30.975999999999999"/>
    <n v="14.711"/>
    <n v="88.21"/>
    <n v="0"/>
    <n v="2"/>
    <n v="32"/>
    <n v="34"/>
    <n v="0"/>
    <n v="0"/>
    <n v="0"/>
    <n v="0"/>
    <n v="0"/>
    <n v="0"/>
    <n v="0"/>
    <n v="0"/>
    <n v="112"/>
    <n v="48"/>
    <n v="0"/>
    <n v="0"/>
    <n v="160"/>
    <n v="19"/>
    <n v="0"/>
    <n v="8"/>
    <n v="1676"/>
    <s v="Estaciones Villa Crespo cerrada desde 06/2018 por obras del viaducto"/>
  </r>
  <r>
    <x v="29"/>
    <x v="8"/>
    <n v="0"/>
    <n v="72.3"/>
    <n v="0"/>
    <n v="0"/>
    <n v="72.3"/>
    <n v="72.3"/>
    <n v="72.3"/>
    <n v="152.33991"/>
    <n v="0"/>
    <n v="0"/>
    <n v="0"/>
    <n v="152.33991"/>
    <n v="152.33991"/>
    <n v="22"/>
    <n v="0"/>
    <n v="0"/>
    <n v="22"/>
    <n v="21"/>
    <n v="2"/>
    <n v="48"/>
    <n v="6"/>
    <n v="6"/>
    <n v="24"/>
    <n v="86"/>
    <n v="46"/>
    <n v="6"/>
    <n v="86"/>
    <n v="138"/>
    <n v="1"/>
    <n v="11"/>
    <n v="30"/>
    <n v="42"/>
    <n v="42.523000000000003"/>
    <n v="30.975999999999999"/>
    <n v="14.711"/>
    <n v="88.21"/>
    <n v="0"/>
    <n v="2"/>
    <n v="32"/>
    <n v="34"/>
    <n v="0"/>
    <n v="0"/>
    <n v="0"/>
    <n v="0"/>
    <n v="0"/>
    <n v="0"/>
    <n v="0"/>
    <n v="0"/>
    <n v="112"/>
    <n v="48"/>
    <n v="0"/>
    <n v="0"/>
    <n v="160"/>
    <n v="19"/>
    <n v="0"/>
    <n v="8"/>
    <n v="1676"/>
    <s v="Estaciones Villa Crespo cerrada desde 06/2018 por obras del viaducto"/>
  </r>
  <r>
    <x v="29"/>
    <x v="9"/>
    <n v="0"/>
    <n v="72.3"/>
    <n v="0"/>
    <n v="0"/>
    <n v="72.3"/>
    <n v="72.3"/>
    <n v="72.3"/>
    <n v="152.33991"/>
    <n v="0"/>
    <n v="0"/>
    <n v="0"/>
    <n v="152.33991"/>
    <n v="152.33991"/>
    <n v="22"/>
    <n v="0"/>
    <n v="0"/>
    <n v="22"/>
    <n v="21"/>
    <n v="2"/>
    <n v="48"/>
    <n v="6"/>
    <n v="6"/>
    <n v="24"/>
    <n v="86"/>
    <n v="46"/>
    <n v="6"/>
    <n v="86"/>
    <n v="138"/>
    <n v="1"/>
    <n v="11"/>
    <n v="30"/>
    <n v="42"/>
    <n v="42.523000000000003"/>
    <n v="30.975999999999999"/>
    <n v="14.711"/>
    <n v="88.21"/>
    <n v="0"/>
    <n v="2"/>
    <n v="32"/>
    <n v="34"/>
    <n v="0"/>
    <n v="0"/>
    <n v="0"/>
    <n v="0"/>
    <n v="0"/>
    <n v="0"/>
    <n v="0"/>
    <n v="0"/>
    <n v="112"/>
    <n v="48"/>
    <n v="0"/>
    <n v="0"/>
    <n v="160"/>
    <n v="19"/>
    <n v="0"/>
    <n v="8"/>
    <n v="1676"/>
    <s v="Estaciones Villa Crespo cerrada desde 06/2018 por obras del viaducto"/>
  </r>
  <r>
    <x v="29"/>
    <x v="10"/>
    <n v="0"/>
    <n v="72.3"/>
    <n v="0"/>
    <n v="0"/>
    <n v="72.3"/>
    <n v="72.3"/>
    <n v="72.3"/>
    <n v="152.33991"/>
    <n v="0"/>
    <n v="0"/>
    <n v="0"/>
    <n v="152.33991"/>
    <n v="152.33991"/>
    <n v="22"/>
    <n v="0"/>
    <n v="0"/>
    <n v="22"/>
    <n v="21"/>
    <n v="2"/>
    <n v="48"/>
    <n v="6"/>
    <n v="6"/>
    <n v="24"/>
    <n v="86"/>
    <n v="46"/>
    <n v="6"/>
    <n v="86"/>
    <n v="138"/>
    <n v="1"/>
    <n v="11"/>
    <n v="30"/>
    <n v="42"/>
    <n v="42.523000000000003"/>
    <n v="30.975999999999999"/>
    <n v="14.711"/>
    <n v="88.21"/>
    <n v="0"/>
    <n v="2"/>
    <n v="32"/>
    <n v="34"/>
    <n v="0"/>
    <n v="0"/>
    <n v="0"/>
    <n v="0"/>
    <n v="0"/>
    <n v="0"/>
    <n v="0"/>
    <n v="0"/>
    <n v="112"/>
    <n v="48"/>
    <n v="0"/>
    <n v="0"/>
    <n v="160"/>
    <n v="19"/>
    <n v="0"/>
    <n v="8"/>
    <n v="1676"/>
    <s v="Estaciones Villa Crespo cerrada desde 06/2018 por obras del viaducto"/>
  </r>
  <r>
    <x v="29"/>
    <x v="11"/>
    <n v="0"/>
    <n v="72.3"/>
    <n v="0"/>
    <n v="0"/>
    <n v="72.3"/>
    <n v="72.3"/>
    <n v="72.3"/>
    <n v="152.33991"/>
    <n v="0"/>
    <n v="0"/>
    <n v="0"/>
    <n v="152.33991"/>
    <n v="152.33991"/>
    <n v="22"/>
    <n v="0"/>
    <n v="0"/>
    <n v="22"/>
    <n v="21"/>
    <n v="2"/>
    <n v="48"/>
    <n v="6"/>
    <n v="6"/>
    <n v="24"/>
    <n v="86"/>
    <n v="46"/>
    <n v="6"/>
    <n v="86"/>
    <n v="138"/>
    <n v="1"/>
    <n v="11"/>
    <n v="30"/>
    <n v="42"/>
    <n v="42.523000000000003"/>
    <n v="30.975999999999999"/>
    <n v="14.711"/>
    <n v="88.21"/>
    <n v="0"/>
    <n v="2"/>
    <n v="32"/>
    <n v="34"/>
    <n v="0"/>
    <n v="0"/>
    <n v="0"/>
    <n v="0"/>
    <n v="0"/>
    <n v="0"/>
    <n v="0"/>
    <n v="0"/>
    <n v="112"/>
    <n v="48"/>
    <n v="0"/>
    <n v="0"/>
    <n v="160"/>
    <n v="19"/>
    <n v="0"/>
    <n v="8"/>
    <n v="1676"/>
    <s v="Estaciones Villa Crespo cerrada desde 06/2018 por obras del viaducto"/>
  </r>
  <r>
    <x v="30"/>
    <x v="0"/>
    <n v="0"/>
    <n v="72.3"/>
    <n v="0"/>
    <n v="0"/>
    <n v="72.3"/>
    <n v="72.3"/>
    <n v="72.3"/>
    <n v="152.33991"/>
    <n v="0"/>
    <n v="0"/>
    <n v="0"/>
    <n v="152.33991"/>
    <n v="152.33991"/>
    <n v="22"/>
    <n v="0"/>
    <n v="0"/>
    <n v="22"/>
    <n v="21"/>
    <n v="2"/>
    <n v="48"/>
    <n v="6"/>
    <n v="6"/>
    <n v="24"/>
    <n v="86"/>
    <n v="47"/>
    <n v="6"/>
    <n v="86"/>
    <n v="139"/>
    <n v="1"/>
    <n v="11"/>
    <n v="39"/>
    <n v="51"/>
    <n v="42.523000000000003"/>
    <n v="30.975999999999999"/>
    <n v="14.711"/>
    <n v="88.21"/>
    <n v="0"/>
    <n v="2"/>
    <n v="33"/>
    <n v="35"/>
    <n v="0"/>
    <n v="0"/>
    <n v="0"/>
    <n v="0"/>
    <n v="0"/>
    <n v="0"/>
    <n v="2"/>
    <n v="2"/>
    <n v="112"/>
    <n v="48"/>
    <n v="0"/>
    <n v="0"/>
    <n v="160"/>
    <n v="21"/>
    <n v="0"/>
    <n v="8"/>
    <n v="1676"/>
    <s v="Estaciones Villa Crespo cerrada desde 06/2018 por obras del viaducto"/>
  </r>
  <r>
    <x v="30"/>
    <x v="1"/>
    <n v="0"/>
    <n v="72.3"/>
    <n v="0"/>
    <n v="0"/>
    <n v="72.3"/>
    <n v="72.3"/>
    <n v="72.3"/>
    <n v="152.33991"/>
    <n v="0"/>
    <n v="0"/>
    <n v="0"/>
    <n v="152.33991"/>
    <n v="152.33991"/>
    <n v="22"/>
    <n v="0"/>
    <n v="0"/>
    <n v="22"/>
    <n v="21"/>
    <n v="2"/>
    <n v="48"/>
    <n v="6"/>
    <n v="6"/>
    <n v="24"/>
    <n v="86"/>
    <n v="47"/>
    <n v="6"/>
    <n v="86"/>
    <n v="139"/>
    <n v="1"/>
    <n v="11"/>
    <n v="39"/>
    <n v="51"/>
    <n v="42.523000000000003"/>
    <n v="30.975999999999999"/>
    <n v="14.711"/>
    <n v="88.21"/>
    <n v="0"/>
    <n v="2"/>
    <n v="33"/>
    <n v="35"/>
    <n v="0"/>
    <n v="0"/>
    <n v="0"/>
    <n v="0"/>
    <n v="0"/>
    <n v="0"/>
    <n v="2"/>
    <n v="2"/>
    <n v="112"/>
    <n v="48"/>
    <n v="0"/>
    <n v="0"/>
    <n v="160"/>
    <n v="21"/>
    <n v="0"/>
    <n v="8"/>
    <n v="1676"/>
    <s v="Estaciones Villa Crespo cerrada desde 06/2018 por obras del viaducto"/>
  </r>
  <r>
    <x v="30"/>
    <x v="2"/>
    <n v="0"/>
    <n v="72.3"/>
    <n v="0"/>
    <n v="0"/>
    <n v="72.3"/>
    <n v="72.3"/>
    <n v="72.3"/>
    <n v="152.33991"/>
    <n v="0"/>
    <n v="0"/>
    <n v="0"/>
    <n v="152.33991"/>
    <n v="152.33991"/>
    <n v="22"/>
    <n v="0"/>
    <n v="0"/>
    <n v="22"/>
    <n v="21"/>
    <n v="2"/>
    <n v="48"/>
    <n v="6"/>
    <n v="6"/>
    <n v="24"/>
    <n v="86"/>
    <n v="47"/>
    <n v="6"/>
    <n v="86"/>
    <n v="139"/>
    <n v="1"/>
    <n v="11"/>
    <n v="39"/>
    <n v="51"/>
    <n v="42.523000000000003"/>
    <n v="30.975999999999999"/>
    <n v="14.711"/>
    <n v="88.21"/>
    <n v="0"/>
    <n v="2"/>
    <n v="33"/>
    <n v="35"/>
    <n v="0"/>
    <n v="0"/>
    <n v="0"/>
    <n v="0"/>
    <n v="0"/>
    <n v="0"/>
    <n v="2"/>
    <n v="2"/>
    <n v="112"/>
    <n v="48"/>
    <n v="0"/>
    <n v="0"/>
    <n v="160"/>
    <n v="21"/>
    <n v="0"/>
    <n v="8"/>
    <n v="1676"/>
    <s v="Estaciones Villa Crespo cerrada desde 06/2018 por obras del viaducto"/>
  </r>
  <r>
    <x v="30"/>
    <x v="3"/>
    <n v="0"/>
    <n v="72.3"/>
    <n v="0"/>
    <n v="0"/>
    <n v="72.3"/>
    <n v="72.3"/>
    <n v="72.3"/>
    <n v="152.33991"/>
    <n v="0"/>
    <n v="0"/>
    <n v="0"/>
    <n v="152.33991"/>
    <n v="152.33991"/>
    <n v="22"/>
    <n v="0"/>
    <n v="0"/>
    <n v="22"/>
    <n v="21"/>
    <n v="2"/>
    <n v="48"/>
    <n v="6"/>
    <n v="6"/>
    <n v="24"/>
    <n v="86"/>
    <n v="47"/>
    <n v="6"/>
    <n v="86"/>
    <n v="139"/>
    <n v="1"/>
    <n v="11"/>
    <n v="39"/>
    <n v="51"/>
    <n v="42.523000000000003"/>
    <n v="30.975999999999999"/>
    <n v="14.711"/>
    <n v="88.21"/>
    <n v="0"/>
    <n v="2"/>
    <n v="33"/>
    <n v="35"/>
    <n v="0"/>
    <n v="0"/>
    <n v="0"/>
    <n v="0"/>
    <n v="0"/>
    <n v="0"/>
    <n v="2"/>
    <n v="2"/>
    <n v="112"/>
    <n v="48"/>
    <n v="0"/>
    <n v="0"/>
    <n v="160"/>
    <n v="21"/>
    <n v="0"/>
    <n v="8"/>
    <n v="1676"/>
    <s v="Estaciones Villa Crespo cerrada desde 06/2018 por obras del viaducto"/>
  </r>
  <r>
    <x v="30"/>
    <x v="4"/>
    <n v="0"/>
    <n v="72.3"/>
    <n v="0"/>
    <n v="0"/>
    <n v="72.3"/>
    <n v="72.3"/>
    <n v="72.3"/>
    <n v="152.33991"/>
    <n v="0"/>
    <n v="0"/>
    <n v="0"/>
    <n v="152.33991"/>
    <n v="152.33991"/>
    <n v="22"/>
    <n v="0"/>
    <n v="0"/>
    <n v="22"/>
    <n v="21"/>
    <n v="2"/>
    <n v="48"/>
    <n v="6"/>
    <n v="6"/>
    <n v="24"/>
    <n v="86"/>
    <n v="47"/>
    <n v="6"/>
    <n v="86"/>
    <n v="139"/>
    <n v="1"/>
    <n v="11"/>
    <n v="39"/>
    <n v="51"/>
    <n v="42.523000000000003"/>
    <n v="30.975999999999999"/>
    <n v="14.711"/>
    <n v="88.21"/>
    <n v="0"/>
    <n v="2"/>
    <n v="33"/>
    <n v="35"/>
    <n v="0"/>
    <n v="0"/>
    <n v="0"/>
    <n v="0"/>
    <n v="0"/>
    <n v="0"/>
    <n v="2"/>
    <n v="2"/>
    <n v="112"/>
    <n v="48"/>
    <n v="0"/>
    <n v="0"/>
    <n v="160"/>
    <n v="21"/>
    <n v="0"/>
    <n v="8"/>
    <n v="1676"/>
    <s v="Estaciones Villa Crespo cerrada desde 06/2018 por obras del viaducto"/>
  </r>
  <r>
    <x v="30"/>
    <x v="5"/>
    <n v="0"/>
    <n v="72.3"/>
    <n v="0"/>
    <n v="0"/>
    <n v="72.3"/>
    <n v="72.3"/>
    <n v="72.3"/>
    <n v="152.33991"/>
    <n v="0"/>
    <n v="0"/>
    <n v="0"/>
    <n v="152.33991"/>
    <n v="152.33991"/>
    <n v="22"/>
    <n v="0"/>
    <n v="0"/>
    <n v="22"/>
    <n v="21"/>
    <n v="2"/>
    <n v="48"/>
    <n v="6"/>
    <n v="6"/>
    <n v="24"/>
    <n v="86"/>
    <n v="47"/>
    <n v="6"/>
    <n v="86"/>
    <n v="139"/>
    <n v="1"/>
    <n v="11"/>
    <n v="39"/>
    <n v="51"/>
    <n v="42.523000000000003"/>
    <n v="30.975999999999999"/>
    <n v="14.711"/>
    <n v="88.21"/>
    <n v="0"/>
    <n v="2"/>
    <n v="33"/>
    <n v="35"/>
    <n v="0"/>
    <n v="0"/>
    <n v="0"/>
    <n v="0"/>
    <n v="0"/>
    <n v="0"/>
    <n v="2"/>
    <n v="2"/>
    <n v="112"/>
    <n v="48"/>
    <n v="0"/>
    <n v="0"/>
    <n v="160"/>
    <n v="21"/>
    <n v="0"/>
    <n v="8"/>
    <n v="1676"/>
    <s v="Estaciones Villa Crespo cerrada desde 06/2018 por obras del viaducto"/>
  </r>
  <r>
    <x v="30"/>
    <x v="6"/>
    <n v="0"/>
    <n v="72.3"/>
    <n v="0"/>
    <n v="0"/>
    <n v="72.3"/>
    <n v="72.3"/>
    <n v="72.3"/>
    <n v="152.33991"/>
    <n v="0"/>
    <n v="0"/>
    <n v="0"/>
    <n v="152.33991"/>
    <n v="152.33991"/>
    <n v="22"/>
    <n v="0"/>
    <n v="0"/>
    <n v="22"/>
    <n v="21"/>
    <n v="2"/>
    <n v="48"/>
    <n v="6"/>
    <n v="6"/>
    <n v="24"/>
    <n v="86"/>
    <n v="47"/>
    <n v="6"/>
    <n v="86"/>
    <n v="139"/>
    <n v="1"/>
    <n v="11"/>
    <n v="39"/>
    <n v="51"/>
    <n v="42.523000000000003"/>
    <n v="30.975999999999999"/>
    <n v="14.711"/>
    <n v="88.21"/>
    <n v="0"/>
    <n v="2"/>
    <n v="33"/>
    <n v="35"/>
    <n v="0"/>
    <n v="0"/>
    <n v="0"/>
    <n v="0"/>
    <n v="0"/>
    <n v="0"/>
    <n v="2"/>
    <n v="2"/>
    <n v="112"/>
    <n v="48"/>
    <n v="0"/>
    <n v="0"/>
    <n v="160"/>
    <n v="21"/>
    <n v="0"/>
    <n v="8"/>
    <n v="1676"/>
    <s v="Estaciones Villa Crespo cerrada desde 06/2018 por obras del viaducto"/>
  </r>
  <r>
    <x v="30"/>
    <x v="7"/>
    <n v="0"/>
    <n v="72.3"/>
    <n v="0"/>
    <n v="0"/>
    <n v="72.3"/>
    <n v="72.3"/>
    <n v="72.3"/>
    <n v="152.33991"/>
    <n v="0"/>
    <n v="0"/>
    <n v="0"/>
    <n v="152.33991"/>
    <n v="152.33991"/>
    <n v="22"/>
    <n v="0"/>
    <n v="0"/>
    <n v="22"/>
    <n v="21"/>
    <n v="2"/>
    <n v="48"/>
    <n v="6"/>
    <n v="6"/>
    <n v="24"/>
    <n v="86"/>
    <n v="47"/>
    <n v="6"/>
    <n v="86"/>
    <n v="139"/>
    <n v="1"/>
    <n v="11"/>
    <n v="39"/>
    <n v="51"/>
    <n v="42.523000000000003"/>
    <n v="30.975999999999999"/>
    <n v="14.711"/>
    <n v="88.21"/>
    <n v="0"/>
    <n v="2"/>
    <n v="33"/>
    <n v="35"/>
    <n v="0"/>
    <n v="0"/>
    <n v="0"/>
    <n v="0"/>
    <n v="0"/>
    <n v="0"/>
    <n v="2"/>
    <n v="2"/>
    <n v="112"/>
    <n v="48"/>
    <n v="0"/>
    <n v="0"/>
    <n v="160"/>
    <n v="21"/>
    <n v="0"/>
    <n v="8"/>
    <n v="1676"/>
    <s v="Estaciones Villa Crespo cerrada desde 06/2018 por obras del viaducto"/>
  </r>
  <r>
    <x v="30"/>
    <x v="8"/>
    <n v="0"/>
    <n v="72.3"/>
    <n v="0"/>
    <n v="0"/>
    <n v="72.3"/>
    <n v="72.3"/>
    <n v="72.3"/>
    <n v="152.33991"/>
    <n v="0"/>
    <n v="0"/>
    <n v="0"/>
    <n v="152.33991"/>
    <n v="152.33991"/>
    <n v="22"/>
    <n v="0"/>
    <n v="0"/>
    <n v="22"/>
    <n v="22"/>
    <n v="2"/>
    <n v="48"/>
    <n v="6"/>
    <n v="6"/>
    <n v="24"/>
    <n v="86"/>
    <n v="47"/>
    <n v="6"/>
    <n v="86"/>
    <n v="139"/>
    <n v="1"/>
    <n v="11"/>
    <n v="39"/>
    <n v="51"/>
    <n v="42.523000000000003"/>
    <n v="30.975999999999999"/>
    <n v="14.711"/>
    <n v="88.21"/>
    <n v="0"/>
    <n v="2"/>
    <n v="33"/>
    <n v="35"/>
    <n v="0"/>
    <n v="0"/>
    <n v="0"/>
    <n v="0"/>
    <n v="0"/>
    <n v="0"/>
    <n v="2"/>
    <n v="2"/>
    <n v="112"/>
    <n v="48"/>
    <n v="0"/>
    <n v="0"/>
    <n v="160"/>
    <n v="21"/>
    <n v="0"/>
    <n v="8"/>
    <n v="1676"/>
    <s v="El 26/09/2023 se inauguró la estación Villa Crespo"/>
  </r>
  <r>
    <x v="30"/>
    <x v="9"/>
    <n v="0"/>
    <n v="72.3"/>
    <n v="0"/>
    <n v="0"/>
    <n v="72.3"/>
    <n v="72.3"/>
    <n v="72.3"/>
    <n v="152.33991"/>
    <n v="0"/>
    <n v="0"/>
    <n v="0"/>
    <n v="152.33991"/>
    <n v="152.33991"/>
    <n v="22"/>
    <n v="0"/>
    <n v="0"/>
    <n v="22"/>
    <n v="22"/>
    <n v="2"/>
    <n v="48"/>
    <n v="6"/>
    <n v="6"/>
    <n v="24"/>
    <n v="86"/>
    <n v="47"/>
    <n v="6"/>
    <n v="86"/>
    <n v="139"/>
    <n v="1"/>
    <n v="11"/>
    <n v="39"/>
    <n v="51"/>
    <n v="42.523000000000003"/>
    <n v="30.975999999999999"/>
    <n v="14.711"/>
    <n v="88.21"/>
    <n v="0"/>
    <n v="2"/>
    <n v="33"/>
    <n v="35"/>
    <n v="0"/>
    <n v="0"/>
    <n v="0"/>
    <n v="0"/>
    <n v="0"/>
    <n v="0"/>
    <n v="2"/>
    <n v="2"/>
    <n v="112"/>
    <n v="48"/>
    <n v="0"/>
    <n v="0"/>
    <n v="160"/>
    <n v="21"/>
    <n v="0"/>
    <n v="8"/>
    <n v="1676"/>
    <m/>
  </r>
  <r>
    <x v="30"/>
    <x v="10"/>
    <n v="0"/>
    <n v="72.3"/>
    <n v="0"/>
    <n v="0"/>
    <n v="72.3"/>
    <n v="72.3"/>
    <n v="72.3"/>
    <n v="152.33991"/>
    <n v="0"/>
    <n v="0"/>
    <n v="0"/>
    <n v="152.33991"/>
    <n v="152.33991"/>
    <n v="22"/>
    <n v="0"/>
    <n v="0"/>
    <n v="22"/>
    <n v="22"/>
    <n v="2"/>
    <n v="48"/>
    <n v="6"/>
    <n v="6"/>
    <n v="24"/>
    <n v="86"/>
    <n v="47"/>
    <n v="6"/>
    <n v="86"/>
    <n v="139"/>
    <n v="1"/>
    <n v="11"/>
    <n v="39"/>
    <n v="51"/>
    <n v="42.523000000000003"/>
    <n v="30.975999999999999"/>
    <n v="14.711"/>
    <n v="88.21"/>
    <n v="0"/>
    <n v="2"/>
    <n v="33"/>
    <n v="35"/>
    <n v="0"/>
    <n v="0"/>
    <n v="0"/>
    <n v="0"/>
    <n v="0"/>
    <n v="0"/>
    <n v="2"/>
    <n v="2"/>
    <n v="112"/>
    <n v="48"/>
    <n v="0"/>
    <n v="0"/>
    <n v="160"/>
    <n v="21"/>
    <n v="0"/>
    <n v="8"/>
    <n v="1676"/>
    <m/>
  </r>
  <r>
    <x v="30"/>
    <x v="11"/>
    <n v="0"/>
    <n v="72.3"/>
    <n v="0"/>
    <n v="0"/>
    <n v="72.3"/>
    <n v="72.3"/>
    <n v="72.3"/>
    <n v="152.33991"/>
    <n v="0"/>
    <n v="0"/>
    <n v="0"/>
    <n v="152.33991"/>
    <n v="152.33991"/>
    <n v="22"/>
    <n v="0"/>
    <n v="0"/>
    <n v="22"/>
    <n v="22"/>
    <n v="2"/>
    <n v="48"/>
    <n v="6"/>
    <n v="6"/>
    <n v="24"/>
    <n v="86"/>
    <n v="47"/>
    <n v="6"/>
    <n v="86"/>
    <n v="139"/>
    <n v="1"/>
    <n v="11"/>
    <n v="39"/>
    <n v="51"/>
    <n v="42.523000000000003"/>
    <n v="30.975999999999999"/>
    <n v="14.711"/>
    <n v="88.21"/>
    <n v="0"/>
    <n v="2"/>
    <n v="33"/>
    <n v="35"/>
    <n v="0"/>
    <n v="0"/>
    <n v="0"/>
    <n v="0"/>
    <n v="0"/>
    <n v="0"/>
    <n v="2"/>
    <n v="2"/>
    <n v="112"/>
    <n v="48"/>
    <n v="0"/>
    <n v="0"/>
    <n v="160"/>
    <n v="21"/>
    <n v="0"/>
    <n v="8"/>
    <n v="1676"/>
    <m/>
  </r>
  <r>
    <x v="31"/>
    <x v="0"/>
    <n v="0"/>
    <n v="72.3"/>
    <n v="0"/>
    <n v="0"/>
    <n v="72.3"/>
    <n v="72.3"/>
    <n v="72.3"/>
    <n v="152.33991"/>
    <n v="0"/>
    <n v="0"/>
    <n v="0"/>
    <n v="152.33991"/>
    <n v="152.33991"/>
    <n v="22"/>
    <n v="0"/>
    <n v="0"/>
    <n v="22"/>
    <n v="22"/>
    <n v="2"/>
    <n v="48"/>
    <n v="6"/>
    <n v="6"/>
    <n v="24"/>
    <n v="86"/>
    <n v="47"/>
    <n v="6"/>
    <n v="86"/>
    <n v="139"/>
    <n v="1"/>
    <n v="11"/>
    <n v="39"/>
    <n v="51"/>
    <n v="42.523000000000003"/>
    <n v="30.975999999999999"/>
    <n v="14.711"/>
    <n v="88.21"/>
    <n v="0"/>
    <n v="2"/>
    <n v="33"/>
    <n v="35"/>
    <n v="0"/>
    <n v="0"/>
    <n v="0"/>
    <n v="0"/>
    <n v="0"/>
    <n v="0"/>
    <n v="2"/>
    <n v="2"/>
    <n v="112"/>
    <n v="48"/>
    <n v="0"/>
    <n v="0"/>
    <n v="160"/>
    <n v="21"/>
    <n v="0"/>
    <n v="8"/>
    <n v="1676"/>
    <m/>
  </r>
  <r>
    <x v="31"/>
    <x v="1"/>
    <n v="0"/>
    <n v="72.3"/>
    <n v="0"/>
    <n v="0"/>
    <n v="72.3"/>
    <n v="72.3"/>
    <n v="72.3"/>
    <n v="152.33991"/>
    <n v="0"/>
    <n v="0"/>
    <n v="0"/>
    <n v="152.33991"/>
    <n v="152.33991"/>
    <n v="22"/>
    <n v="0"/>
    <n v="0"/>
    <n v="22"/>
    <n v="22"/>
    <n v="2"/>
    <n v="48"/>
    <n v="6"/>
    <n v="6"/>
    <n v="24"/>
    <n v="86"/>
    <n v="47"/>
    <n v="6"/>
    <n v="86"/>
    <n v="139"/>
    <n v="1"/>
    <n v="11"/>
    <n v="39"/>
    <n v="51"/>
    <n v="42.523000000000003"/>
    <n v="30.975999999999999"/>
    <n v="14.711"/>
    <n v="88.21"/>
    <n v="0"/>
    <n v="2"/>
    <n v="33"/>
    <n v="35"/>
    <n v="0"/>
    <n v="0"/>
    <n v="0"/>
    <n v="0"/>
    <n v="0"/>
    <n v="0"/>
    <n v="2"/>
    <n v="2"/>
    <n v="112"/>
    <n v="48"/>
    <n v="0"/>
    <n v="0"/>
    <n v="160"/>
    <n v="21"/>
    <n v="0"/>
    <n v="8"/>
    <n v="1676"/>
    <m/>
  </r>
  <r>
    <x v="31"/>
    <x v="2"/>
    <n v="0"/>
    <n v="72.3"/>
    <n v="0"/>
    <n v="0"/>
    <n v="72.3"/>
    <n v="72.3"/>
    <n v="72.3"/>
    <n v="152.33991"/>
    <n v="0"/>
    <n v="0"/>
    <n v="0"/>
    <n v="152.33991"/>
    <n v="152.33991"/>
    <n v="22"/>
    <n v="0"/>
    <n v="0"/>
    <n v="22"/>
    <n v="22"/>
    <n v="2"/>
    <n v="48"/>
    <n v="6"/>
    <n v="6"/>
    <n v="24"/>
    <n v="86"/>
    <n v="47"/>
    <n v="6"/>
    <n v="86"/>
    <n v="139"/>
    <n v="1"/>
    <n v="11"/>
    <n v="39"/>
    <n v="51"/>
    <n v="42.523000000000003"/>
    <n v="30.975999999999999"/>
    <n v="14.711"/>
    <n v="88.21"/>
    <n v="0"/>
    <n v="2"/>
    <n v="33"/>
    <n v="35"/>
    <n v="0"/>
    <n v="0"/>
    <n v="0"/>
    <n v="0"/>
    <n v="0"/>
    <n v="0"/>
    <n v="2"/>
    <n v="2"/>
    <n v="112"/>
    <n v="48"/>
    <n v="0"/>
    <n v="0"/>
    <n v="160"/>
    <n v="21"/>
    <n v="0"/>
    <n v="8"/>
    <n v="1676"/>
    <m/>
  </r>
</pivotCacheRecords>
</file>

<file path=xl/pivotCache/pivotCacheRecords5.xml><?xml version="1.0" encoding="utf-8"?>
<pivotCacheRecords xmlns="http://schemas.openxmlformats.org/spreadsheetml/2006/main" xmlns:r="http://schemas.openxmlformats.org/officeDocument/2006/relationships" count="375">
  <r>
    <x v="0"/>
    <x v="0"/>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0"/>
    <x v="1"/>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0"/>
    <x v="2"/>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0"/>
    <x v="3"/>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0"/>
    <x v="4"/>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0"/>
    <x v="5"/>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0"/>
    <x v="6"/>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0"/>
    <x v="7"/>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0"/>
    <x v="8"/>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0"/>
    <x v="9"/>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0"/>
    <x v="10"/>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0"/>
    <x v="11"/>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0"/>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1"/>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2"/>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3"/>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4"/>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5"/>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6"/>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7"/>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8"/>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9"/>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10"/>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
    <x v="11"/>
    <n v="0"/>
    <n v="148.75800000000001"/>
    <n v="0"/>
    <n v="46.227000000000004"/>
    <n v="194.98500000000001"/>
    <n v="194.98500000000001"/>
    <n v="324.10200000000003"/>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1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
    <x v="1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s v="Durante 1995 de clausura la estación Juan Vucetich"/>
  </r>
  <r>
    <x v="3"/>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3"/>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3"/>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3"/>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3"/>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3"/>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3"/>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3"/>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3"/>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3"/>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3"/>
    <x v="1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3"/>
    <x v="1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1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4"/>
    <x v="1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1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5"/>
    <x v="1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1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6"/>
    <x v="1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1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7"/>
    <x v="1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1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8"/>
    <x v="1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1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9"/>
    <x v="1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1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0"/>
    <x v="1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1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1"/>
    <x v="1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1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2"/>
    <x v="1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3"/>
    <x v="0"/>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3"/>
    <x v="1"/>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3"/>
    <x v="2"/>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3"/>
    <x v="3"/>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3"/>
    <x v="4"/>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3"/>
    <x v="5"/>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3"/>
    <x v="6"/>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3"/>
    <x v="7"/>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3"/>
    <x v="8"/>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3"/>
    <x v="9"/>
    <n v="0"/>
    <n v="148.75800000000001"/>
    <n v="0"/>
    <n v="46.227000000000004"/>
    <n v="194.98500000000001"/>
    <n v="194.98500000000001"/>
    <n v="353.28400000000005"/>
    <n v="297.51600000000002"/>
    <n v="0"/>
    <n v="92.454000000000008"/>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3"/>
    <x v="1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s v="Electrificación del sector Glew-Korn, cuamdno 10,303km al servicio electrificado"/>
  </r>
  <r>
    <x v="13"/>
    <x v="1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2"/>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3"/>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4"/>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5"/>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6"/>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7"/>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8"/>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9"/>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1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4"/>
    <x v="1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2"/>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3"/>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4"/>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5"/>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6"/>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7"/>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8"/>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9"/>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1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5"/>
    <x v="1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2"/>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3"/>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4"/>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5"/>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6"/>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7"/>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8"/>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9"/>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1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6"/>
    <x v="1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2"/>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3"/>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4"/>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5"/>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6"/>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7"/>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8"/>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9"/>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1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7"/>
    <x v="1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2"/>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3"/>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4"/>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5"/>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6"/>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7"/>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8"/>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9"/>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1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8"/>
    <x v="1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2"/>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3"/>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4"/>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5"/>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6"/>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7"/>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8"/>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9"/>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1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19"/>
    <x v="1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2"/>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3"/>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4"/>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5"/>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6"/>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7"/>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8"/>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9"/>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1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0"/>
    <x v="1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2"/>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3"/>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4"/>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5"/>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6"/>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7"/>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8"/>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9"/>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1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1"/>
    <x v="1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2"/>
    <x v="0"/>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2"/>
    <x v="1"/>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2"/>
    <x v="2"/>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2"/>
    <x v="3"/>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2"/>
    <x v="4"/>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113"/>
    <n v="58"/>
    <n v="39"/>
    <n v="210"/>
    <n v="0"/>
    <n v="0"/>
    <n v="0"/>
    <n v="0"/>
    <n v="158"/>
    <n v="52"/>
    <n v="15"/>
    <n v="0"/>
    <n v="225"/>
    <n v="102"/>
    <n v="0"/>
    <n v="20"/>
    <n v="1676"/>
    <m/>
  </r>
  <r>
    <x v="22"/>
    <x v="5"/>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2"/>
    <x v="6"/>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2"/>
    <x v="7"/>
    <n v="0"/>
    <n v="138.45500000000001"/>
    <n v="0"/>
    <n v="56.53"/>
    <n v="194.98500000000001"/>
    <n v="194.98500000000001"/>
    <n v="392.76900000000001"/>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2"/>
    <x v="8"/>
    <n v="0"/>
    <n v="138.45500000000001"/>
    <n v="0"/>
    <n v="56.53"/>
    <n v="194.98500000000001"/>
    <n v="194.98500000000001"/>
    <n v="375.966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2"/>
    <x v="9"/>
    <n v="0"/>
    <n v="138.45500000000001"/>
    <n v="0"/>
    <n v="56.53"/>
    <n v="194.98500000000001"/>
    <n v="194.98500000000001"/>
    <n v="375.966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2"/>
    <x v="10"/>
    <n v="0"/>
    <n v="138.45500000000001"/>
    <n v="0"/>
    <n v="56.53"/>
    <n v="194.98500000000001"/>
    <n v="194.98500000000001"/>
    <n v="375.966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2"/>
    <x v="11"/>
    <n v="0"/>
    <n v="138.45500000000001"/>
    <n v="0"/>
    <n v="56.53"/>
    <n v="194.98500000000001"/>
    <n v="194.98500000000001"/>
    <n v="375.966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0"/>
    <n v="0"/>
    <n v="138.45500000000001"/>
    <n v="0"/>
    <n v="56.53"/>
    <n v="194.98500000000001"/>
    <n v="194.98500000000001"/>
    <n v="375.966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1"/>
    <n v="0"/>
    <n v="138.45500000000001"/>
    <n v="0"/>
    <n v="56.53"/>
    <n v="194.98500000000001"/>
    <n v="194.98500000000001"/>
    <n v="375.966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2"/>
    <n v="0"/>
    <n v="138.45500000000001"/>
    <n v="0"/>
    <n v="56.53"/>
    <n v="194.98500000000001"/>
    <n v="194.98500000000001"/>
    <n v="340.6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3"/>
    <n v="0"/>
    <n v="138.45500000000001"/>
    <n v="0"/>
    <n v="56.53"/>
    <n v="194.98500000000001"/>
    <n v="194.98500000000001"/>
    <n v="340.6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4"/>
    <n v="0"/>
    <n v="138.45500000000001"/>
    <n v="0"/>
    <n v="56.53"/>
    <n v="194.98500000000001"/>
    <n v="194.98500000000001"/>
    <n v="340.6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5"/>
    <n v="0"/>
    <n v="138.45500000000001"/>
    <n v="0"/>
    <n v="56.53"/>
    <n v="194.98500000000001"/>
    <n v="194.98500000000001"/>
    <n v="347.1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6"/>
    <n v="0"/>
    <n v="138.45500000000001"/>
    <n v="0"/>
    <n v="56.53"/>
    <n v="194.98500000000001"/>
    <n v="194.98500000000001"/>
    <n v="347.1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7"/>
    <n v="0"/>
    <n v="138.45500000000001"/>
    <n v="0"/>
    <n v="56.53"/>
    <n v="194.98500000000001"/>
    <n v="194.98500000000001"/>
    <n v="347.1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8"/>
    <n v="0"/>
    <n v="138.45500000000001"/>
    <n v="0"/>
    <n v="56.53"/>
    <n v="194.98500000000001"/>
    <n v="194.98500000000001"/>
    <n v="347.1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9"/>
    <n v="0"/>
    <n v="138.45500000000001"/>
    <n v="0"/>
    <n v="56.53"/>
    <n v="194.98500000000001"/>
    <n v="194.98500000000001"/>
    <n v="347.1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10"/>
    <n v="0"/>
    <n v="138.45500000000001"/>
    <n v="0"/>
    <n v="56.53"/>
    <n v="194.98500000000001"/>
    <n v="194.98500000000001"/>
    <n v="347.1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3"/>
    <x v="11"/>
    <n v="0"/>
    <n v="138.45500000000001"/>
    <n v="0"/>
    <n v="56.53"/>
    <n v="194.98500000000001"/>
    <n v="194.98500000000001"/>
    <n v="347.1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4"/>
    <x v="0"/>
    <n v="0"/>
    <n v="138.45500000000001"/>
    <n v="0"/>
    <n v="56.53"/>
    <n v="194.98500000000001"/>
    <n v="194.98500000000001"/>
    <n v="347.1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4"/>
    <x v="1"/>
    <n v="0"/>
    <n v="138.45500000000001"/>
    <n v="0"/>
    <n v="56.53"/>
    <n v="194.98500000000001"/>
    <n v="194.98500000000001"/>
    <n v="347.16100000000006"/>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4"/>
    <x v="2"/>
    <n v="0"/>
    <n v="138.45500000000001"/>
    <n v="0"/>
    <n v="56.53"/>
    <n v="194.98500000000001"/>
    <n v="194.98500000000001"/>
    <n v="366.192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4"/>
    <x v="3"/>
    <n v="0"/>
    <n v="138.45500000000001"/>
    <n v="0"/>
    <n v="56.53"/>
    <n v="194.98500000000001"/>
    <n v="194.98500000000001"/>
    <n v="366.192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4"/>
    <x v="4"/>
    <n v="0"/>
    <n v="138.45500000000001"/>
    <n v="0"/>
    <n v="56.53"/>
    <n v="194.98500000000001"/>
    <n v="194.98500000000001"/>
    <n v="366.192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4"/>
    <x v="5"/>
    <n v="0"/>
    <n v="138.45500000000001"/>
    <n v="0"/>
    <n v="56.53"/>
    <n v="194.98500000000001"/>
    <n v="194.98500000000001"/>
    <n v="366.192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4"/>
    <x v="6"/>
    <n v="0"/>
    <n v="138.45500000000001"/>
    <n v="0"/>
    <n v="56.53"/>
    <n v="194.98500000000001"/>
    <n v="194.98500000000001"/>
    <n v="366.192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4"/>
    <x v="7"/>
    <n v="0"/>
    <n v="138.45500000000001"/>
    <n v="0"/>
    <n v="56.53"/>
    <n v="194.98500000000001"/>
    <n v="194.98500000000001"/>
    <n v="366.192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4"/>
    <x v="8"/>
    <n v="0"/>
    <n v="138.45500000000001"/>
    <n v="0"/>
    <n v="56.53"/>
    <n v="194.98500000000001"/>
    <n v="194.98500000000001"/>
    <n v="366.19299999999998"/>
    <n v="276.91000000000003"/>
    <n v="0"/>
    <n v="113.06"/>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4"/>
    <x v="9"/>
    <n v="0"/>
    <n v="75.47"/>
    <n v="0"/>
    <n v="119.515"/>
    <n v="194.98500000000001"/>
    <n v="194.98500000000001"/>
    <n v="369.41900000000004"/>
    <n v="150.94"/>
    <n v="0"/>
    <n v="239.03"/>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s v="Electrificación sector Claypole-Bosques 10,179km desde el 04/10/2017 y Const-La Plata 52,806km desde el 18/10/2017"/>
  </r>
  <r>
    <x v="24"/>
    <x v="10"/>
    <n v="0"/>
    <n v="75.47"/>
    <n v="0"/>
    <n v="119.515"/>
    <n v="194.98500000000001"/>
    <n v="194.98500000000001"/>
    <n v="369.41900000000004"/>
    <n v="150.94"/>
    <n v="0"/>
    <n v="239.03"/>
    <n v="0"/>
    <n v="389.97"/>
    <n v="389.97"/>
    <n v="61"/>
    <n v="5"/>
    <n v="3"/>
    <n v="69"/>
    <n v="6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4"/>
    <x v="11"/>
    <n v="7.5150000000000103"/>
    <n v="153.35499999999999"/>
    <n v="0"/>
    <n v="119.515"/>
    <n v="280.38499999999999"/>
    <n v="280.38499999999999"/>
    <n v="369.41900000000004"/>
    <n v="314.22499999999997"/>
    <n v="0"/>
    <n v="239.03"/>
    <n v="0"/>
    <n v="553.255"/>
    <n v="553.255"/>
    <n v="66"/>
    <n v="5"/>
    <n v="3"/>
    <n v="74"/>
    <n v="74"/>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s v="A.Korn-Chascomús: Nuevo ramal que se suma a la red metropolitana a partir del 02/12/2017, agregando 5 estaciones."/>
  </r>
  <r>
    <x v="25"/>
    <x v="0"/>
    <n v="7.5150000000000103"/>
    <n v="153.35499999999999"/>
    <n v="0"/>
    <n v="119.515"/>
    <n v="280.38499999999999"/>
    <n v="280.38499999999999"/>
    <n v="369.41900000000004"/>
    <n v="314.22499999999997"/>
    <n v="0"/>
    <n v="239.03"/>
    <n v="0"/>
    <n v="553.255"/>
    <n v="553.255"/>
    <n v="66"/>
    <n v="5"/>
    <n v="3"/>
    <n v="74"/>
    <n v="74"/>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5"/>
    <x v="1"/>
    <n v="7.5150000000000103"/>
    <n v="153.35499999999999"/>
    <n v="0"/>
    <n v="119.515"/>
    <n v="280.38499999999999"/>
    <n v="280.38499999999999"/>
    <n v="369.41900000000004"/>
    <n v="314.22499999999997"/>
    <n v="0"/>
    <n v="239.03"/>
    <n v="0"/>
    <n v="553.255"/>
    <n v="553.255"/>
    <n v="66"/>
    <n v="5"/>
    <n v="3"/>
    <n v="74"/>
    <n v="74"/>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5"/>
    <x v="2"/>
    <n v="50.314999999999998"/>
    <n v="153.35499999999999"/>
    <n v="0"/>
    <n v="119.515"/>
    <n v="323.185"/>
    <n v="323.185"/>
    <n v="412.19600000000003"/>
    <n v="357.02499999999998"/>
    <n v="0"/>
    <n v="239.03"/>
    <n v="0"/>
    <n v="596.05499999999995"/>
    <n v="596.05499999999995"/>
    <n v="69"/>
    <n v="5"/>
    <n v="3"/>
    <n v="77"/>
    <n v="77"/>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s v="Cañuelas-Monte: Desde 03/2018 se extiende el servicio agregando las estación La Noria y Abbot mas allá de Cañuelas."/>
  </r>
  <r>
    <x v="25"/>
    <x v="3"/>
    <n v="50.314999999999998"/>
    <n v="153.35499999999999"/>
    <n v="0"/>
    <n v="119.515"/>
    <n v="323.185"/>
    <n v="323.185"/>
    <n v="412.19600000000003"/>
    <n v="357.02499999999998"/>
    <n v="0"/>
    <n v="239.03"/>
    <n v="0"/>
    <n v="596.05499999999995"/>
    <n v="596.05499999999995"/>
    <n v="69"/>
    <n v="5"/>
    <n v="3"/>
    <n v="77"/>
    <n v="77"/>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5"/>
    <x v="4"/>
    <n v="50.314999999999998"/>
    <n v="153.35499999999999"/>
    <n v="0"/>
    <n v="119.515"/>
    <n v="323.185"/>
    <n v="323.185"/>
    <n v="412.19600000000003"/>
    <n v="357.02499999999998"/>
    <n v="0"/>
    <n v="239.03"/>
    <n v="0"/>
    <n v="596.05499999999995"/>
    <n v="596.05499999999995"/>
    <n v="69"/>
    <n v="5"/>
    <n v="3"/>
    <n v="77"/>
    <n v="77"/>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5"/>
    <x v="5"/>
    <n v="50.314999999999998"/>
    <n v="153.35499999999999"/>
    <n v="0"/>
    <n v="119.515"/>
    <n v="323.185"/>
    <n v="323.185"/>
    <n v="412.19600000000003"/>
    <n v="357.02499999999998"/>
    <n v="0"/>
    <n v="239.03"/>
    <n v="0"/>
    <n v="596.05499999999995"/>
    <n v="596.05499999999995"/>
    <n v="69"/>
    <n v="5"/>
    <n v="3"/>
    <n v="77"/>
    <n v="77"/>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5"/>
    <x v="6"/>
    <n v="50.314999999999998"/>
    <n v="153.35499999999999"/>
    <n v="0"/>
    <n v="119.515"/>
    <n v="323.185"/>
    <n v="323.185"/>
    <n v="412.19600000000003"/>
    <n v="357.02499999999998"/>
    <n v="0"/>
    <n v="239.03"/>
    <n v="0"/>
    <n v="596.05499999999995"/>
    <n v="596.05499999999995"/>
    <n v="69"/>
    <n v="5"/>
    <n v="3"/>
    <n v="77"/>
    <n v="77"/>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5"/>
    <x v="7"/>
    <n v="50.314999999999998"/>
    <n v="153.35499999999999"/>
    <n v="0"/>
    <n v="119.515"/>
    <n v="323.185"/>
    <n v="323.185"/>
    <n v="412.19600000000003"/>
    <n v="357.02499999999998"/>
    <n v="0"/>
    <n v="239.03"/>
    <n v="0"/>
    <n v="596.05499999999995"/>
    <n v="596.05499999999995"/>
    <n v="69"/>
    <n v="5"/>
    <n v="3"/>
    <n v="77"/>
    <n v="77"/>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5"/>
    <x v="8"/>
    <n v="50.314999999999998"/>
    <n v="153.35499999999999"/>
    <n v="0"/>
    <n v="119.515"/>
    <n v="323.185"/>
    <n v="323.185"/>
    <n v="412.19600000000003"/>
    <n v="357.02499999999998"/>
    <n v="0"/>
    <n v="239.03"/>
    <n v="0"/>
    <n v="596.05499999999995"/>
    <n v="596.05499999999995"/>
    <n v="69"/>
    <n v="5"/>
    <n v="3"/>
    <n v="77"/>
    <n v="77"/>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5"/>
    <x v="9"/>
    <n v="50.314999999999998"/>
    <n v="145.27000000000001"/>
    <n v="0"/>
    <n v="127.6"/>
    <n v="323.185"/>
    <n v="323.185"/>
    <n v="412.19600000000003"/>
    <n v="340.85500000000002"/>
    <n v="0"/>
    <n v="255.2"/>
    <n v="0"/>
    <n v="596.05500000000006"/>
    <n v="596.05500000000006"/>
    <n v="69"/>
    <n v="5"/>
    <n v="3"/>
    <n v="77"/>
    <n v="77"/>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s v="Electrificación sector Berazategui-Bosques 8,085 desde el 13/12/2018 / Cañuelas Monte: En 09/2018 se agrega la estación Monte."/>
  </r>
  <r>
    <x v="25"/>
    <x v="10"/>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s v="Cañuelas-Lobos: Desde Noviembre de 2018 se extiende el servicio agregando las estación Uribelarrea, Empalme Lobos y Lobos mas allá de Cañuelas. Las estaciones Empalme Lobos y Lobos son compartidas con la Línea Sarmiento y para el recuento de estaciones se contabilizan en dicha línea y no en la línea Roca."/>
  </r>
  <r>
    <x v="25"/>
    <x v="11"/>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6"/>
    <x v="0"/>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6"/>
    <x v="1"/>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6"/>
    <x v="2"/>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6"/>
    <x v="3"/>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6"/>
    <x v="4"/>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6"/>
    <x v="5"/>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6"/>
    <x v="6"/>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6"/>
    <x v="7"/>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6"/>
    <x v="8"/>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6"/>
    <x v="9"/>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6"/>
    <x v="10"/>
    <n v="84.215000000000003"/>
    <n v="145.27000000000001"/>
    <n v="0"/>
    <n v="127.6"/>
    <n v="357.08500000000004"/>
    <n v="357.08500000000004"/>
    <n v="449.77300000000002"/>
    <n v="374.755"/>
    <n v="0"/>
    <n v="255.2"/>
    <n v="0"/>
    <n v="629.95499999999993"/>
    <n v="629.95499999999993"/>
    <n v="70"/>
    <n v="5"/>
    <n v="3"/>
    <n v="78"/>
    <n v="78"/>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s v="A.Korn-Chascomus: Desde el 09/11/2019 se suma la estación Domselaar"/>
  </r>
  <r>
    <x v="26"/>
    <x v="11"/>
    <n v="84.215000000000003"/>
    <n v="145.27000000000001"/>
    <n v="0"/>
    <n v="127.6"/>
    <n v="357.08500000000004"/>
    <n v="357.08500000000004"/>
    <n v="449.77300000000002"/>
    <n v="374.755"/>
    <n v="0"/>
    <n v="255.2"/>
    <n v="0"/>
    <n v="629.95499999999993"/>
    <n v="629.95499999999993"/>
    <n v="71"/>
    <n v="5"/>
    <n v="3"/>
    <n v="79"/>
    <n v="79"/>
    <n v="60"/>
    <n v="68"/>
    <n v="10"/>
    <n v="23"/>
    <n v="0"/>
    <n v="161"/>
    <n v="62"/>
    <n v="26"/>
    <n v="161"/>
    <n v="249"/>
    <n v="23"/>
    <n v="29"/>
    <n v="132"/>
    <n v="184"/>
    <n v="60.414999999999999"/>
    <n v="0"/>
    <n v="166.46899999999999"/>
    <n v="226.88399999999999"/>
    <n v="3"/>
    <n v="8"/>
    <n v="29"/>
    <n v="40"/>
    <n v="272"/>
    <n v="136"/>
    <n v="72"/>
    <n v="480"/>
    <n v="0"/>
    <n v="0"/>
    <n v="0"/>
    <n v="0"/>
    <n v="158"/>
    <n v="52"/>
    <n v="15"/>
    <n v="0"/>
    <n v="225"/>
    <n v="102"/>
    <n v="0"/>
    <n v="20"/>
    <n v="1676"/>
    <m/>
  </r>
  <r>
    <x v="27"/>
    <x v="0"/>
    <n v="84.215000000000003"/>
    <n v="145.27000000000001"/>
    <n v="0"/>
    <n v="127.6"/>
    <n v="357.08500000000004"/>
    <n v="357.08500000000004"/>
    <n v="449.77300000000002"/>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7"/>
    <x v="1"/>
    <n v="84.215000000000003"/>
    <n v="145.27000000000001"/>
    <n v="0"/>
    <n v="127.6"/>
    <n v="357.08500000000004"/>
    <n v="357.08500000000004"/>
    <n v="449.77300000000002"/>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7"/>
    <x v="2"/>
    <n v="84.215000000000003"/>
    <n v="145.27000000000001"/>
    <n v="0"/>
    <n v="127.6"/>
    <n v="357.08500000000004"/>
    <n v="357.08500000000004"/>
    <n v="369.41900000000004"/>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7"/>
    <x v="3"/>
    <n v="84.215000000000003"/>
    <n v="145.27000000000001"/>
    <n v="0"/>
    <n v="127.6"/>
    <n v="357.08500000000004"/>
    <n v="357.08500000000004"/>
    <n v="369.41900000000004"/>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7"/>
    <x v="4"/>
    <n v="84.215000000000003"/>
    <n v="145.27000000000001"/>
    <n v="0"/>
    <n v="127.6"/>
    <n v="357.08500000000004"/>
    <n v="357.08500000000004"/>
    <n v="369.41900000000004"/>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7"/>
    <x v="5"/>
    <n v="84.215000000000003"/>
    <n v="145.27000000000001"/>
    <n v="0"/>
    <n v="127.6"/>
    <n v="357.08500000000004"/>
    <n v="357.08500000000004"/>
    <n v="369.41900000000004"/>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7"/>
    <x v="6"/>
    <n v="84.215000000000003"/>
    <n v="145.27000000000001"/>
    <n v="0"/>
    <n v="127.6"/>
    <n v="357.08500000000004"/>
    <n v="357.08500000000004"/>
    <n v="369.41900000000004"/>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7"/>
    <x v="7"/>
    <n v="84.215000000000003"/>
    <n v="145.27000000000001"/>
    <n v="0"/>
    <n v="127.6"/>
    <n v="357.08500000000004"/>
    <n v="357.08500000000004"/>
    <n v="369.41900000000004"/>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7"/>
    <x v="8"/>
    <n v="84.215000000000003"/>
    <n v="145.27000000000001"/>
    <n v="0"/>
    <n v="127.6"/>
    <n v="357.08500000000004"/>
    <n v="357.08500000000004"/>
    <n v="369.41900000000004"/>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7"/>
    <x v="9"/>
    <n v="84.215000000000003"/>
    <n v="145.27000000000001"/>
    <n v="0"/>
    <n v="127.6"/>
    <n v="357.08500000000004"/>
    <n v="357.08500000000004"/>
    <n v="369.41900000000004"/>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7"/>
    <x v="10"/>
    <n v="84.215000000000003"/>
    <n v="145.27000000000001"/>
    <n v="0"/>
    <n v="127.6"/>
    <n v="357.08500000000004"/>
    <n v="357.08500000000004"/>
    <n v="369.41900000000004"/>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7"/>
    <x v="11"/>
    <n v="84.215000000000003"/>
    <n v="145.27000000000001"/>
    <n v="0"/>
    <n v="127.6"/>
    <n v="357.08500000000004"/>
    <n v="357.08500000000004"/>
    <n v="404.64800000000002"/>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0"/>
    <n v="84.215000000000003"/>
    <n v="145.27000000000001"/>
    <n v="0"/>
    <n v="127.6"/>
    <n v="357.08500000000004"/>
    <n v="357.08500000000004"/>
    <n v="404.64800000000002"/>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1"/>
    <n v="84.215000000000003"/>
    <n v="145.27000000000001"/>
    <n v="0"/>
    <n v="127.6"/>
    <n v="357.08500000000004"/>
    <n v="357.08500000000004"/>
    <n v="404.64800000000002"/>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2"/>
    <n v="84.215000000000003"/>
    <n v="145.27000000000001"/>
    <n v="0"/>
    <n v="127.6"/>
    <n v="357.08500000000004"/>
    <n v="357.08500000000004"/>
    <n v="404.64800000000002"/>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3"/>
    <n v="84.215000000000003"/>
    <n v="145.27000000000001"/>
    <n v="0"/>
    <n v="127.6"/>
    <n v="357.08500000000004"/>
    <n v="357.08500000000004"/>
    <n v="404.64800000000002"/>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4"/>
    <n v="84.215000000000003"/>
    <n v="145.27000000000001"/>
    <n v="0"/>
    <n v="127.6"/>
    <n v="357.08500000000004"/>
    <n v="357.08500000000004"/>
    <n v="404.64800000000002"/>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5"/>
    <n v="84.215000000000003"/>
    <n v="145.27000000000001"/>
    <n v="0"/>
    <n v="127.6"/>
    <n v="357.08500000000004"/>
    <n v="357.08500000000004"/>
    <n v="404.64800000000002"/>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6"/>
    <n v="84.215000000000003"/>
    <n v="145.27000000000001"/>
    <n v="0"/>
    <n v="127.6"/>
    <n v="357.08500000000004"/>
    <n v="357.08500000000004"/>
    <n v="365.16300000000001"/>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7"/>
    <n v="84.215000000000003"/>
    <n v="145.27000000000001"/>
    <n v="0"/>
    <n v="127.6"/>
    <n v="357.08500000000004"/>
    <n v="357.08500000000004"/>
    <n v="365.16300000000001"/>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8"/>
    <n v="84.215000000000003"/>
    <n v="145.27000000000001"/>
    <n v="0"/>
    <n v="127.6"/>
    <n v="357.08500000000004"/>
    <n v="357.08500000000004"/>
    <n v="365.16300000000001"/>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9"/>
    <n v="84.215000000000003"/>
    <n v="145.27000000000001"/>
    <n v="0"/>
    <n v="127.6"/>
    <n v="357.08500000000004"/>
    <n v="357.08500000000004"/>
    <n v="365.16300000000001"/>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10"/>
    <n v="84.215000000000003"/>
    <n v="145.27000000000001"/>
    <n v="0"/>
    <n v="127.6"/>
    <n v="357.08500000000004"/>
    <n v="357.08500000000004"/>
    <n v="365.16300000000001"/>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8"/>
    <x v="11"/>
    <n v="84.215000000000003"/>
    <n v="145.27000000000001"/>
    <n v="0"/>
    <n v="127.6"/>
    <n v="357.08500000000004"/>
    <n v="357.08500000000004"/>
    <n v="410.28800000000001"/>
    <n v="374.755"/>
    <n v="0"/>
    <n v="255.2"/>
    <n v="0"/>
    <n v="629.95499999999993"/>
    <n v="629.95499999999993"/>
    <n v="50"/>
    <n v="17"/>
    <n v="12"/>
    <n v="79"/>
    <n v="79"/>
    <n v="40"/>
    <n v="89"/>
    <n v="8"/>
    <n v="31"/>
    <n v="6"/>
    <n v="174"/>
    <n v="75"/>
    <n v="26"/>
    <n v="174"/>
    <n v="275"/>
    <n v="22"/>
    <n v="31"/>
    <n v="144"/>
    <n v="197"/>
    <n v="73.900999999999996"/>
    <n v="17.989000000000001"/>
    <n v="145.79599999999999"/>
    <n v="237.68599999999998"/>
    <n v="3"/>
    <n v="0"/>
    <n v="28"/>
    <n v="31"/>
    <n v="222"/>
    <n v="112"/>
    <n v="59"/>
    <n v="393"/>
    <n v="0"/>
    <n v="0"/>
    <n v="5"/>
    <n v="5"/>
    <n v="45"/>
    <n v="17"/>
    <n v="0"/>
    <n v="18"/>
    <n v="80"/>
    <n v="108"/>
    <n v="0"/>
    <n v="26"/>
    <n v="1676"/>
    <m/>
  </r>
  <r>
    <x v="29"/>
    <x v="0"/>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29"/>
    <x v="1"/>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29"/>
    <x v="2"/>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29"/>
    <x v="3"/>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29"/>
    <x v="4"/>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29"/>
    <x v="5"/>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29"/>
    <x v="6"/>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29"/>
    <x v="7"/>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29"/>
    <x v="8"/>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29"/>
    <x v="9"/>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29"/>
    <x v="10"/>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29"/>
    <x v="11"/>
    <n v="84.215000000000003"/>
    <n v="145.27000000000001"/>
    <n v="0"/>
    <n v="127.6"/>
    <n v="357.08500000000004"/>
    <n v="357.08500000000004"/>
    <n v="410.28800000000001"/>
    <n v="374.755"/>
    <n v="0"/>
    <n v="255.2"/>
    <n v="0"/>
    <n v="629.95499999999993"/>
    <n v="629.95499999999993"/>
    <n v="50"/>
    <n v="17"/>
    <n v="12"/>
    <n v="79"/>
    <n v="79"/>
    <n v="38"/>
    <n v="89"/>
    <n v="8"/>
    <n v="30"/>
    <n v="6"/>
    <n v="171"/>
    <n v="78"/>
    <n v="27"/>
    <n v="173"/>
    <n v="278"/>
    <n v="22"/>
    <n v="33"/>
    <n v="145"/>
    <n v="200"/>
    <n v="73.900999999999996"/>
    <n v="17.989000000000001"/>
    <n v="145.79599999999999"/>
    <n v="237.68599999999998"/>
    <n v="3"/>
    <n v="0"/>
    <n v="29"/>
    <n v="32"/>
    <n v="222"/>
    <n v="112"/>
    <n v="59"/>
    <n v="393"/>
    <n v="3"/>
    <n v="0"/>
    <n v="11"/>
    <n v="14"/>
    <n v="42"/>
    <n v="17"/>
    <n v="0"/>
    <n v="14"/>
    <n v="73"/>
    <n v="103"/>
    <n v="0"/>
    <n v="19"/>
    <n v="1676"/>
    <m/>
  </r>
  <r>
    <x v="30"/>
    <x v="0"/>
    <n v="88.77600000000001"/>
    <n v="145.27000000000001"/>
    <n v="0"/>
    <n v="127.6"/>
    <n v="361.64600000000002"/>
    <n v="361.64600000000002"/>
    <n v="414.66800000000001"/>
    <n v="379.31600000000003"/>
    <n v="0"/>
    <n v="255.2"/>
    <n v="0"/>
    <n v="634.51600000000008"/>
    <n v="634.51600000000008"/>
    <n v="50"/>
    <n v="23"/>
    <n v="12"/>
    <n v="85"/>
    <n v="85"/>
    <n v="36"/>
    <n v="88"/>
    <n v="16"/>
    <n v="29"/>
    <n v="6"/>
    <n v="175"/>
    <n v="84"/>
    <n v="28"/>
    <n v="173"/>
    <n v="285"/>
    <n v="22"/>
    <n v="33"/>
    <n v="147"/>
    <n v="202"/>
    <n v="73.900999999999996"/>
    <n v="17.989000000000001"/>
    <n v="145.79599999999999"/>
    <n v="237.68599999999998"/>
    <n v="3"/>
    <n v="0"/>
    <n v="29"/>
    <n v="32"/>
    <n v="222"/>
    <n v="112"/>
    <n v="59"/>
    <n v="393"/>
    <n v="3"/>
    <n v="0"/>
    <n v="11"/>
    <n v="14"/>
    <n v="42"/>
    <n v="17"/>
    <n v="0"/>
    <n v="14"/>
    <n v="73"/>
    <n v="101"/>
    <n v="0"/>
    <n v="19"/>
    <n v="1676"/>
    <s v="Desde Enero de 2023 se incorpora a la red ferroviaria metropolitana del AMBA el Tren Universitario de La Plata,  inaugurado el 25 de abril de 2013. Tramo estaciones La Plata-Policlínico. Se suman 4,5 km de vía no electrificada simple, 6 estaciones y 8 pasos a nivel sin barreras."/>
  </r>
  <r>
    <x v="30"/>
    <x v="1"/>
    <n v="88.77600000000001"/>
    <n v="145.27000000000001"/>
    <n v="0"/>
    <n v="127.6"/>
    <n v="361.64600000000002"/>
    <n v="361.64600000000002"/>
    <n v="414.66800000000001"/>
    <n v="379.31600000000003"/>
    <n v="0"/>
    <n v="255.2"/>
    <n v="0"/>
    <n v="634.51600000000008"/>
    <n v="634.51600000000008"/>
    <n v="50"/>
    <n v="23"/>
    <n v="12"/>
    <n v="85"/>
    <n v="85"/>
    <n v="36"/>
    <n v="88"/>
    <n v="16"/>
    <n v="29"/>
    <n v="6"/>
    <n v="175"/>
    <n v="84"/>
    <n v="28"/>
    <n v="173"/>
    <n v="285"/>
    <n v="22"/>
    <n v="33"/>
    <n v="147"/>
    <n v="202"/>
    <n v="73.900999999999996"/>
    <n v="17.989000000000001"/>
    <n v="145.79599999999999"/>
    <n v="237.68599999999998"/>
    <n v="3"/>
    <n v="0"/>
    <n v="29"/>
    <n v="32"/>
    <n v="222"/>
    <n v="112"/>
    <n v="59"/>
    <n v="393"/>
    <n v="3"/>
    <n v="0"/>
    <n v="11"/>
    <n v="14"/>
    <n v="42"/>
    <n v="17"/>
    <n v="0"/>
    <n v="14"/>
    <n v="73"/>
    <n v="101"/>
    <n v="0"/>
    <n v="19"/>
    <n v="1676"/>
    <m/>
  </r>
  <r>
    <x v="30"/>
    <x v="2"/>
    <n v="88.77600000000001"/>
    <n v="145.27000000000001"/>
    <n v="0"/>
    <n v="127.6"/>
    <n v="361.64600000000002"/>
    <n v="361.64600000000002"/>
    <n v="414.66800000000001"/>
    <n v="379.31600000000003"/>
    <n v="0"/>
    <n v="255.2"/>
    <n v="0"/>
    <n v="634.51600000000008"/>
    <n v="634.51600000000008"/>
    <n v="50"/>
    <n v="23"/>
    <n v="12"/>
    <n v="85"/>
    <n v="85"/>
    <n v="36"/>
    <n v="88"/>
    <n v="16"/>
    <n v="29"/>
    <n v="6"/>
    <n v="175"/>
    <n v="84"/>
    <n v="28"/>
    <n v="173"/>
    <n v="285"/>
    <n v="22"/>
    <n v="33"/>
    <n v="147"/>
    <n v="202"/>
    <n v="73.900999999999996"/>
    <n v="17.989000000000001"/>
    <n v="145.79599999999999"/>
    <n v="237.68599999999998"/>
    <n v="3"/>
    <n v="0"/>
    <n v="29"/>
    <n v="32"/>
    <n v="222"/>
    <n v="112"/>
    <n v="59"/>
    <n v="393"/>
    <n v="3"/>
    <n v="0"/>
    <n v="11"/>
    <n v="14"/>
    <n v="42"/>
    <n v="17"/>
    <n v="0"/>
    <n v="14"/>
    <n v="73"/>
    <n v="101"/>
    <n v="0"/>
    <n v="19"/>
    <n v="1676"/>
    <m/>
  </r>
  <r>
    <x v="30"/>
    <x v="3"/>
    <n v="88.77600000000001"/>
    <n v="145.27000000000001"/>
    <n v="0"/>
    <n v="127.6"/>
    <n v="361.64600000000002"/>
    <n v="361.64600000000002"/>
    <n v="414.66800000000001"/>
    <n v="379.31600000000003"/>
    <n v="0"/>
    <n v="255.2"/>
    <n v="0"/>
    <n v="634.51600000000008"/>
    <n v="634.51600000000008"/>
    <n v="50"/>
    <n v="23"/>
    <n v="12"/>
    <n v="85"/>
    <n v="85"/>
    <n v="36"/>
    <n v="88"/>
    <n v="16"/>
    <n v="29"/>
    <n v="6"/>
    <n v="175"/>
    <n v="84"/>
    <n v="28"/>
    <n v="173"/>
    <n v="285"/>
    <n v="22"/>
    <n v="33"/>
    <n v="147"/>
    <n v="202"/>
    <n v="73.900999999999996"/>
    <n v="17.989000000000001"/>
    <n v="145.79599999999999"/>
    <n v="237.68599999999998"/>
    <n v="3"/>
    <n v="0"/>
    <n v="29"/>
    <n v="32"/>
    <n v="222"/>
    <n v="112"/>
    <n v="59"/>
    <n v="393"/>
    <n v="3"/>
    <n v="0"/>
    <n v="11"/>
    <n v="14"/>
    <n v="42"/>
    <n v="17"/>
    <n v="0"/>
    <n v="14"/>
    <n v="73"/>
    <n v="101"/>
    <n v="0"/>
    <n v="19"/>
    <n v="1676"/>
    <m/>
  </r>
  <r>
    <x v="30"/>
    <x v="4"/>
    <n v="88.77600000000001"/>
    <n v="145.27000000000001"/>
    <n v="0"/>
    <n v="127.6"/>
    <n v="361.64600000000002"/>
    <n v="361.64600000000002"/>
    <n v="414.66800000000001"/>
    <n v="379.31600000000003"/>
    <n v="0"/>
    <n v="255.2"/>
    <n v="0"/>
    <n v="634.51600000000008"/>
    <n v="634.51600000000008"/>
    <n v="50"/>
    <n v="23"/>
    <n v="12"/>
    <n v="85"/>
    <n v="85"/>
    <n v="36"/>
    <n v="88"/>
    <n v="16"/>
    <n v="29"/>
    <n v="6"/>
    <n v="175"/>
    <n v="84"/>
    <n v="28"/>
    <n v="173"/>
    <n v="285"/>
    <n v="22"/>
    <n v="33"/>
    <n v="147"/>
    <n v="202"/>
    <n v="73.900999999999996"/>
    <n v="17.989000000000001"/>
    <n v="145.79599999999999"/>
    <n v="237.68599999999998"/>
    <n v="3"/>
    <n v="0"/>
    <n v="29"/>
    <n v="32"/>
    <n v="222"/>
    <n v="112"/>
    <n v="59"/>
    <n v="393"/>
    <n v="3"/>
    <n v="0"/>
    <n v="11"/>
    <n v="14"/>
    <n v="42"/>
    <n v="17"/>
    <n v="0"/>
    <n v="14"/>
    <n v="73"/>
    <n v="101"/>
    <n v="0"/>
    <n v="19"/>
    <n v="1676"/>
    <m/>
  </r>
  <r>
    <x v="30"/>
    <x v="5"/>
    <n v="88.77600000000001"/>
    <n v="145.27000000000001"/>
    <n v="0"/>
    <n v="127.6"/>
    <n v="361.64600000000002"/>
    <n v="361.64600000000002"/>
    <n v="414.66800000000001"/>
    <n v="379.31600000000003"/>
    <n v="0"/>
    <n v="255.2"/>
    <n v="0"/>
    <n v="634.51600000000008"/>
    <n v="634.51600000000008"/>
    <n v="50"/>
    <n v="23"/>
    <n v="12"/>
    <n v="85"/>
    <n v="85"/>
    <n v="36"/>
    <n v="88"/>
    <n v="16"/>
    <n v="29"/>
    <n v="6"/>
    <n v="175"/>
    <n v="84"/>
    <n v="28"/>
    <n v="173"/>
    <n v="285"/>
    <n v="22"/>
    <n v="33"/>
    <n v="147"/>
    <n v="202"/>
    <n v="73.900999999999996"/>
    <n v="17.989000000000001"/>
    <n v="145.79599999999999"/>
    <n v="237.68599999999998"/>
    <n v="3"/>
    <n v="0"/>
    <n v="29"/>
    <n v="32"/>
    <n v="222"/>
    <n v="112"/>
    <n v="59"/>
    <n v="393"/>
    <n v="3"/>
    <n v="0"/>
    <n v="11"/>
    <n v="14"/>
    <n v="42"/>
    <n v="17"/>
    <n v="0"/>
    <n v="14"/>
    <n v="73"/>
    <n v="101"/>
    <n v="0"/>
    <n v="19"/>
    <n v="1676"/>
    <m/>
  </r>
  <r>
    <x v="30"/>
    <x v="6"/>
    <n v="88.77600000000001"/>
    <n v="145.27000000000001"/>
    <n v="0"/>
    <n v="127.6"/>
    <n v="361.64600000000002"/>
    <n v="361.64600000000002"/>
    <n v="414.66800000000001"/>
    <n v="379.31600000000003"/>
    <n v="0"/>
    <n v="255.2"/>
    <n v="0"/>
    <n v="634.51600000000008"/>
    <n v="634.51600000000008"/>
    <n v="50"/>
    <n v="23"/>
    <n v="12"/>
    <n v="85"/>
    <n v="85"/>
    <n v="36"/>
    <n v="88"/>
    <n v="16"/>
    <n v="29"/>
    <n v="6"/>
    <n v="175"/>
    <n v="84"/>
    <n v="28"/>
    <n v="173"/>
    <n v="285"/>
    <n v="22"/>
    <n v="33"/>
    <n v="147"/>
    <n v="202"/>
    <n v="73.900999999999996"/>
    <n v="17.989000000000001"/>
    <n v="145.79599999999999"/>
    <n v="237.68599999999998"/>
    <n v="3"/>
    <n v="0"/>
    <n v="29"/>
    <n v="32"/>
    <n v="222"/>
    <n v="112"/>
    <n v="59"/>
    <n v="393"/>
    <n v="3"/>
    <n v="0"/>
    <n v="11"/>
    <n v="14"/>
    <n v="42"/>
    <n v="17"/>
    <n v="0"/>
    <n v="14"/>
    <n v="73"/>
    <n v="101"/>
    <n v="0"/>
    <n v="19"/>
    <n v="1676"/>
    <m/>
  </r>
  <r>
    <x v="30"/>
    <x v="7"/>
    <n v="88.77600000000001"/>
    <n v="145.27000000000001"/>
    <n v="0"/>
    <n v="127.6"/>
    <n v="361.64600000000002"/>
    <n v="361.64600000000002"/>
    <n v="414.66800000000001"/>
    <n v="379.31600000000003"/>
    <n v="0"/>
    <n v="255.2"/>
    <n v="0"/>
    <n v="634.51600000000008"/>
    <n v="634.51600000000008"/>
    <n v="50"/>
    <n v="23"/>
    <n v="12"/>
    <n v="85"/>
    <n v="85"/>
    <n v="36"/>
    <n v="88"/>
    <n v="16"/>
    <n v="29"/>
    <n v="6"/>
    <n v="175"/>
    <n v="84"/>
    <n v="28"/>
    <n v="173"/>
    <n v="285"/>
    <n v="22"/>
    <n v="33"/>
    <n v="147"/>
    <n v="202"/>
    <n v="73.900999999999996"/>
    <n v="17.989000000000001"/>
    <n v="145.79599999999999"/>
    <n v="237.68599999999998"/>
    <n v="3"/>
    <n v="0"/>
    <n v="29"/>
    <n v="32"/>
    <n v="222"/>
    <n v="112"/>
    <n v="59"/>
    <n v="393"/>
    <n v="3"/>
    <n v="0"/>
    <n v="11"/>
    <n v="14"/>
    <n v="42"/>
    <n v="17"/>
    <n v="0"/>
    <n v="14"/>
    <n v="73"/>
    <n v="101"/>
    <n v="0"/>
    <n v="19"/>
    <n v="1676"/>
    <m/>
  </r>
  <r>
    <x v="30"/>
    <x v="8"/>
    <n v="92.215000000000003"/>
    <n v="145.27000000000001"/>
    <n v="0"/>
    <n v="127.6"/>
    <n v="365.08500000000004"/>
    <n v="365.08500000000004"/>
    <n v="418.10700000000003"/>
    <n v="382.755"/>
    <n v="0"/>
    <n v="255.2"/>
    <n v="0"/>
    <n v="637.95499999999993"/>
    <n v="637.95499999999993"/>
    <n v="50"/>
    <n v="27"/>
    <n v="13"/>
    <n v="90"/>
    <n v="90"/>
    <n v="36"/>
    <n v="88"/>
    <n v="28"/>
    <n v="29"/>
    <n v="6"/>
    <n v="187"/>
    <n v="84"/>
    <n v="28"/>
    <n v="173"/>
    <n v="285"/>
    <n v="22"/>
    <n v="33"/>
    <n v="147"/>
    <n v="202"/>
    <n v="73.900999999999996"/>
    <n v="17.989000000000001"/>
    <n v="145.79599999999999"/>
    <n v="237.68599999999998"/>
    <n v="3"/>
    <n v="0"/>
    <n v="29"/>
    <n v="32"/>
    <n v="222"/>
    <n v="112"/>
    <n v="59"/>
    <n v="393"/>
    <n v="3"/>
    <n v="0"/>
    <n v="11"/>
    <n v="14"/>
    <n v="42"/>
    <n v="17"/>
    <n v="0"/>
    <n v="14"/>
    <n v="73"/>
    <n v="101"/>
    <n v="0"/>
    <n v="19"/>
    <n v="1676"/>
    <s v="Desde el 18/09/2023 se suman 4 paradas del tren Universitario, 3,5 km de via no electrificada simple y 12 pasos a nivel sin barreras. / El 22/09/2023 se incorpora el apeadero Hospital Cuenca Alta Néstor Kirchner entre las estaciones R. Levene y Cañuelas, del ramal Ezeiza-Cañuelas, de la línea Roca"/>
  </r>
  <r>
    <x v="30"/>
    <x v="9"/>
    <n v="92.215000000000003"/>
    <n v="145.27000000000001"/>
    <n v="0"/>
    <n v="127.6"/>
    <n v="365.08500000000004"/>
    <n v="365.08500000000004"/>
    <n v="418.10700000000003"/>
    <n v="382.755"/>
    <n v="0"/>
    <n v="255.2"/>
    <n v="0"/>
    <n v="637.95499999999993"/>
    <n v="637.95499999999993"/>
    <n v="50"/>
    <n v="27"/>
    <n v="13"/>
    <n v="90"/>
    <n v="90"/>
    <n v="36"/>
    <n v="88"/>
    <n v="28"/>
    <n v="29"/>
    <n v="6"/>
    <n v="187"/>
    <n v="84"/>
    <n v="28"/>
    <n v="173"/>
    <n v="285"/>
    <n v="22"/>
    <n v="33"/>
    <n v="147"/>
    <n v="202"/>
    <n v="73.900999999999996"/>
    <n v="17.989000000000001"/>
    <n v="145.79599999999999"/>
    <n v="237.68599999999998"/>
    <n v="3"/>
    <n v="0"/>
    <n v="29"/>
    <n v="32"/>
    <n v="222"/>
    <n v="112"/>
    <n v="59"/>
    <n v="393"/>
    <n v="3"/>
    <n v="0"/>
    <n v="11"/>
    <n v="14"/>
    <n v="42"/>
    <n v="17"/>
    <n v="0"/>
    <n v="14"/>
    <n v="73"/>
    <n v="101"/>
    <n v="0"/>
    <n v="19"/>
    <n v="1676"/>
    <m/>
  </r>
  <r>
    <x v="30"/>
    <x v="10"/>
    <n v="92.215000000000003"/>
    <n v="145.27000000000001"/>
    <n v="0"/>
    <n v="127.6"/>
    <n v="365.08500000000004"/>
    <n v="365.08500000000004"/>
    <n v="418.10700000000003"/>
    <n v="382.755"/>
    <n v="0"/>
    <n v="255.2"/>
    <n v="0"/>
    <n v="637.95499999999993"/>
    <n v="637.95499999999993"/>
    <n v="50"/>
    <n v="27"/>
    <n v="13"/>
    <n v="90"/>
    <n v="90"/>
    <n v="36"/>
    <n v="88"/>
    <n v="28"/>
    <n v="29"/>
    <n v="6"/>
    <n v="187"/>
    <n v="84"/>
    <n v="28"/>
    <n v="173"/>
    <n v="285"/>
    <n v="22"/>
    <n v="33"/>
    <n v="147"/>
    <n v="202"/>
    <n v="73.900999999999996"/>
    <n v="17.989000000000001"/>
    <n v="145.79599999999999"/>
    <n v="237.68599999999998"/>
    <n v="3"/>
    <n v="0"/>
    <n v="29"/>
    <n v="32"/>
    <n v="222"/>
    <n v="112"/>
    <n v="59"/>
    <n v="393"/>
    <n v="3"/>
    <n v="0"/>
    <n v="11"/>
    <n v="14"/>
    <n v="42"/>
    <n v="17"/>
    <n v="0"/>
    <n v="14"/>
    <n v="73"/>
    <n v="101"/>
    <n v="0"/>
    <n v="19"/>
    <n v="1676"/>
    <m/>
  </r>
  <r>
    <x v="30"/>
    <x v="11"/>
    <n v="92.215000000000003"/>
    <n v="145.27000000000001"/>
    <n v="0"/>
    <n v="127.6"/>
    <n v="365.08500000000004"/>
    <n v="365.08500000000004"/>
    <n v="418.10700000000003"/>
    <n v="382.755"/>
    <n v="0"/>
    <n v="255.2"/>
    <n v="0"/>
    <n v="637.95499999999993"/>
    <n v="637.95499999999993"/>
    <n v="50"/>
    <n v="27"/>
    <n v="13"/>
    <n v="90"/>
    <n v="89"/>
    <n v="36"/>
    <n v="88"/>
    <n v="28"/>
    <n v="29"/>
    <n v="6"/>
    <n v="187"/>
    <n v="84"/>
    <n v="28"/>
    <n v="173"/>
    <n v="285"/>
    <n v="22"/>
    <n v="33"/>
    <n v="147"/>
    <n v="202"/>
    <n v="73.900999999999996"/>
    <n v="17.989000000000001"/>
    <n v="145.79599999999999"/>
    <n v="237.68599999999998"/>
    <n v="3"/>
    <n v="0"/>
    <n v="29"/>
    <n v="32"/>
    <n v="222"/>
    <n v="112"/>
    <n v="59"/>
    <n v="393"/>
    <n v="3"/>
    <n v="0"/>
    <n v="11"/>
    <n v="14"/>
    <n v="42"/>
    <n v="17"/>
    <n v="0"/>
    <n v="14"/>
    <n v="73"/>
    <n v="101"/>
    <n v="0"/>
    <n v="19"/>
    <n v="1676"/>
    <s v="Desde el lunes 11/12/23, la estación Hipólito Yrigoyen de los ramales Ezeiza, Bosques vía Temperley y A. Korn de la línea Roca estará cerrada por obras."/>
  </r>
  <r>
    <x v="31"/>
    <x v="0"/>
    <n v="92.215000000000003"/>
    <n v="145.27000000000001"/>
    <n v="0"/>
    <n v="127.6"/>
    <n v="365.08500000000004"/>
    <n v="365.08500000000004"/>
    <n v="418.10700000000003"/>
    <n v="382.755"/>
    <n v="0"/>
    <n v="255.2"/>
    <n v="0"/>
    <n v="637.95499999999993"/>
    <n v="637.95499999999993"/>
    <n v="50"/>
    <n v="27"/>
    <n v="13"/>
    <n v="90"/>
    <n v="89"/>
    <n v="36"/>
    <n v="88"/>
    <n v="28"/>
    <n v="29"/>
    <n v="6"/>
    <n v="187"/>
    <n v="84"/>
    <n v="28"/>
    <n v="173"/>
    <n v="285"/>
    <n v="22"/>
    <n v="33"/>
    <n v="147"/>
    <n v="202"/>
    <n v="73.900999999999996"/>
    <n v="17.989000000000001"/>
    <n v="145.79599999999999"/>
    <n v="237.68599999999998"/>
    <n v="3"/>
    <n v="0"/>
    <n v="29"/>
    <n v="32"/>
    <n v="222"/>
    <n v="112"/>
    <n v="59"/>
    <n v="393"/>
    <n v="3"/>
    <n v="0"/>
    <n v="11"/>
    <n v="14"/>
    <n v="42"/>
    <n v="17"/>
    <n v="0"/>
    <n v="14"/>
    <n v="73"/>
    <n v="101"/>
    <n v="0"/>
    <n v="19"/>
    <n v="1676"/>
    <m/>
  </r>
  <r>
    <x v="31"/>
    <x v="1"/>
    <n v="92.215000000000003"/>
    <n v="145.27000000000001"/>
    <n v="0"/>
    <n v="127.6"/>
    <n v="365.08500000000004"/>
    <n v="365.08500000000004"/>
    <n v="418.10700000000003"/>
    <n v="382.755"/>
    <n v="0"/>
    <n v="255.2"/>
    <n v="0"/>
    <n v="637.95499999999993"/>
    <n v="637.95499999999993"/>
    <n v="50"/>
    <n v="27"/>
    <n v="13"/>
    <n v="90"/>
    <n v="89"/>
    <n v="36"/>
    <n v="88"/>
    <n v="28"/>
    <n v="29"/>
    <n v="6"/>
    <n v="187"/>
    <n v="84"/>
    <n v="28"/>
    <n v="173"/>
    <n v="285"/>
    <n v="22"/>
    <n v="33"/>
    <n v="147"/>
    <n v="202"/>
    <n v="73.900999999999996"/>
    <n v="17.989000000000001"/>
    <n v="145.79599999999999"/>
    <n v="237.68599999999998"/>
    <n v="3"/>
    <n v="0"/>
    <n v="29"/>
    <n v="32"/>
    <n v="222"/>
    <n v="112"/>
    <n v="59"/>
    <n v="393"/>
    <n v="3"/>
    <n v="0"/>
    <n v="11"/>
    <n v="14"/>
    <n v="42"/>
    <n v="17"/>
    <n v="0"/>
    <n v="14"/>
    <n v="73"/>
    <n v="101"/>
    <n v="0"/>
    <n v="19"/>
    <n v="1676"/>
    <m/>
  </r>
  <r>
    <x v="31"/>
    <x v="2"/>
    <n v="92.215000000000003"/>
    <n v="145.27000000000001"/>
    <n v="0"/>
    <n v="127.6"/>
    <n v="365.08500000000004"/>
    <n v="365.08500000000004"/>
    <n v="418.10700000000003"/>
    <n v="382.755"/>
    <n v="0"/>
    <n v="255.2"/>
    <n v="0"/>
    <n v="637.95499999999993"/>
    <n v="637.95499999999993"/>
    <n v="50"/>
    <n v="27"/>
    <n v="13"/>
    <n v="90"/>
    <n v="89"/>
    <n v="36"/>
    <n v="88"/>
    <n v="28"/>
    <n v="29"/>
    <n v="6"/>
    <n v="187"/>
    <n v="84"/>
    <n v="28"/>
    <n v="173"/>
    <n v="285"/>
    <n v="22"/>
    <n v="33"/>
    <n v="147"/>
    <n v="202"/>
    <n v="73.900999999999996"/>
    <n v="17.989000000000001"/>
    <n v="145.79599999999999"/>
    <n v="237.68599999999998"/>
    <n v="3"/>
    <n v="0"/>
    <n v="29"/>
    <n v="32"/>
    <n v="222"/>
    <n v="112"/>
    <n v="59"/>
    <n v="393"/>
    <n v="3"/>
    <n v="0"/>
    <n v="11"/>
    <n v="14"/>
    <n v="42"/>
    <n v="17"/>
    <n v="0"/>
    <n v="14"/>
    <n v="73"/>
    <n v="101"/>
    <n v="0"/>
    <n v="19"/>
    <n v="1676"/>
    <m/>
  </r>
</pivotCacheRecords>
</file>

<file path=xl/pivotCache/pivotCacheRecords6.xml><?xml version="1.0" encoding="utf-8"?>
<pivotCacheRecords xmlns="http://schemas.openxmlformats.org/spreadsheetml/2006/main" xmlns:r="http://schemas.openxmlformats.org/officeDocument/2006/relationships" count="375">
  <r>
    <x v="0"/>
    <x v="0"/>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0"/>
    <x v="1"/>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0"/>
    <x v="2"/>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0"/>
    <x v="3"/>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0"/>
    <x v="4"/>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0"/>
    <x v="5"/>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0"/>
    <x v="6"/>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0"/>
    <x v="7"/>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0"/>
    <x v="8"/>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0"/>
    <x v="9"/>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0"/>
    <x v="10"/>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0"/>
    <x v="11"/>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0"/>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1"/>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2"/>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3"/>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4"/>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5"/>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6"/>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7"/>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8"/>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9"/>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10"/>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1"/>
    <x v="11"/>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0"/>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1"/>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2"/>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3"/>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4"/>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5"/>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6"/>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7"/>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8"/>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9"/>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10"/>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2"/>
    <x v="11"/>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0"/>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1"/>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2"/>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3"/>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4"/>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5"/>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6"/>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7"/>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8"/>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9"/>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10"/>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3"/>
    <x v="11"/>
    <n v="0.2"/>
    <n v="0"/>
    <n v="0"/>
    <n v="25.676639999999999"/>
    <n v="25.876639999999998"/>
    <n v="25.876639999999998"/>
    <n v="25.677"/>
    <n v="0.2"/>
    <n v="2.5569999999999999"/>
    <n v="54.899000000000001"/>
    <n v="3.875"/>
    <n v="55.099000000000004"/>
    <n v="55.099000000000004"/>
    <n v="6"/>
    <n v="17"/>
    <n v="0"/>
    <n v="23"/>
    <n v="23"/>
    <n v="0"/>
    <n v="30"/>
    <n v="0"/>
    <n v="3"/>
    <n v="2"/>
    <n v="35"/>
    <n v="1"/>
    <n v="6"/>
    <n v="35"/>
    <n v="42"/>
    <n v="1"/>
    <n v="2"/>
    <n v="31"/>
    <n v="34"/>
    <n v="17.370999999999999"/>
    <n v="0"/>
    <n v="8.3789999999999996"/>
    <n v="25.75"/>
    <n v="1"/>
    <n v="0"/>
    <n v="0"/>
    <n v="1"/>
    <n v="0"/>
    <n v="128"/>
    <n v="0"/>
    <n v="128"/>
    <n v="0"/>
    <n v="0"/>
    <n v="0"/>
    <n v="0"/>
    <n v="0"/>
    <n v="0"/>
    <n v="0"/>
    <n v="0"/>
    <n v="0"/>
    <n v="0"/>
    <n v="1"/>
    <n v="0"/>
    <n v="1435"/>
    <m/>
  </r>
  <r>
    <x v="4"/>
    <x v="0"/>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4"/>
    <x v="1"/>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4"/>
    <x v="2"/>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4"/>
    <x v="3"/>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4"/>
    <x v="4"/>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4"/>
    <x v="5"/>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4"/>
    <x v="6"/>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4"/>
    <x v="7"/>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4"/>
    <x v="8"/>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4"/>
    <x v="9"/>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4"/>
    <x v="10"/>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4"/>
    <x v="11"/>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0"/>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1"/>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2"/>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3"/>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4"/>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5"/>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6"/>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7"/>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8"/>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9"/>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10"/>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5"/>
    <x v="11"/>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0"/>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1"/>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2"/>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3"/>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4"/>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5"/>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6"/>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7"/>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8"/>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9"/>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10"/>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6"/>
    <x v="11"/>
    <n v="0.2"/>
    <n v="0"/>
    <n v="0"/>
    <n v="25.676639999999999"/>
    <n v="25.876639999999998"/>
    <n v="25.876639999999998"/>
    <n v="25.677"/>
    <n v="0.2"/>
    <n v="2.5569999999999999"/>
    <n v="54.899000000000001"/>
    <n v="3.875"/>
    <n v="55.099000000000004"/>
    <n v="55.099000000000004"/>
    <n v="4"/>
    <n v="19"/>
    <n v="0"/>
    <n v="23"/>
    <n v="23"/>
    <n v="0"/>
    <n v="30"/>
    <n v="0"/>
    <n v="3"/>
    <n v="2"/>
    <n v="35"/>
    <n v="1"/>
    <n v="6"/>
    <n v="35"/>
    <n v="42"/>
    <n v="1"/>
    <n v="2"/>
    <n v="31"/>
    <n v="34"/>
    <n v="17.370999999999999"/>
    <n v="0"/>
    <n v="8.3789999999999996"/>
    <n v="25.75"/>
    <n v="1"/>
    <n v="0"/>
    <n v="0"/>
    <n v="1"/>
    <n v="0"/>
    <n v="128"/>
    <n v="0"/>
    <n v="128"/>
    <n v="0"/>
    <n v="0"/>
    <n v="0"/>
    <n v="0"/>
    <n v="0"/>
    <n v="0"/>
    <n v="0"/>
    <n v="0"/>
    <n v="0"/>
    <n v="0"/>
    <n v="1"/>
    <n v="0"/>
    <n v="1435"/>
    <m/>
  </r>
  <r>
    <x v="7"/>
    <x v="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7"/>
    <x v="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7"/>
    <x v="2"/>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7"/>
    <x v="3"/>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7"/>
    <x v="4"/>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7"/>
    <x v="5"/>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7"/>
    <x v="6"/>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7"/>
    <x v="7"/>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7"/>
    <x v="8"/>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7"/>
    <x v="9"/>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7"/>
    <x v="1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7"/>
    <x v="1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2"/>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3"/>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4"/>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5"/>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6"/>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7"/>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8"/>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9"/>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1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8"/>
    <x v="1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2"/>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3"/>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4"/>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5"/>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6"/>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7"/>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8"/>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9"/>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1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9"/>
    <x v="1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2"/>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3"/>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4"/>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5"/>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6"/>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7"/>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8"/>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9"/>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1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0"/>
    <x v="1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2"/>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3"/>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4"/>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5"/>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6"/>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7"/>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8"/>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9"/>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1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1"/>
    <x v="1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2"/>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3"/>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4"/>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5"/>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6"/>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7"/>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8"/>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9"/>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10"/>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2"/>
    <x v="11"/>
    <n v="0.2"/>
    <n v="0"/>
    <n v="0"/>
    <n v="25.676639999999999"/>
    <n v="25.876639999999998"/>
    <n v="25.876639999999998"/>
    <n v="25.677"/>
    <n v="0.2"/>
    <n v="2.5569999999999999"/>
    <n v="54.899000000000001"/>
    <n v="3.875"/>
    <n v="55.099000000000004"/>
    <n v="55.099000000000004"/>
    <n v="4"/>
    <n v="19"/>
    <n v="0"/>
    <n v="23"/>
    <n v="23"/>
    <n v="0"/>
    <n v="29"/>
    <n v="0"/>
    <n v="3"/>
    <n v="2"/>
    <n v="34"/>
    <n v="2"/>
    <n v="6"/>
    <n v="34"/>
    <n v="42"/>
    <n v="1"/>
    <n v="3"/>
    <n v="38"/>
    <n v="42"/>
    <n v="17.370999999999999"/>
    <n v="0"/>
    <n v="8.3789999999999996"/>
    <n v="25.75"/>
    <n v="1"/>
    <n v="0"/>
    <n v="0"/>
    <n v="1"/>
    <n v="0"/>
    <n v="128"/>
    <n v="0"/>
    <n v="128"/>
    <n v="0"/>
    <n v="0"/>
    <n v="0"/>
    <n v="0"/>
    <n v="0"/>
    <n v="0"/>
    <n v="0"/>
    <n v="0"/>
    <n v="0"/>
    <n v="0"/>
    <n v="1"/>
    <n v="0"/>
    <n v="1435"/>
    <m/>
  </r>
  <r>
    <x v="13"/>
    <x v="0"/>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3"/>
    <x v="1"/>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3"/>
    <x v="2"/>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3"/>
    <x v="3"/>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3"/>
    <x v="4"/>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3"/>
    <x v="5"/>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3"/>
    <x v="6"/>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3"/>
    <x v="7"/>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3"/>
    <x v="8"/>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3"/>
    <x v="9"/>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3"/>
    <x v="10"/>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3"/>
    <x v="11"/>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0"/>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1"/>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2"/>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3"/>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4"/>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5"/>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6"/>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7"/>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8"/>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9"/>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10"/>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4"/>
    <x v="11"/>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0"/>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1"/>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2"/>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3"/>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4"/>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5"/>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6"/>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7"/>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8"/>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9"/>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10"/>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5"/>
    <x v="11"/>
    <n v="0.2"/>
    <n v="0"/>
    <n v="0"/>
    <n v="25.676639999999999"/>
    <n v="25.876639999999998"/>
    <n v="25.876639999999998"/>
    <n v="25.677"/>
    <n v="0.2"/>
    <n v="2.5569999999999999"/>
    <n v="54.899000000000001"/>
    <n v="3.875"/>
    <n v="55.099000000000004"/>
    <n v="55.099000000000004"/>
    <n v="4"/>
    <n v="19"/>
    <n v="0"/>
    <n v="23"/>
    <n v="23"/>
    <n v="0"/>
    <n v="29"/>
    <n v="0"/>
    <n v="0"/>
    <n v="2"/>
    <n v="31"/>
    <n v="3"/>
    <n v="6"/>
    <n v="31"/>
    <n v="40"/>
    <n v="1"/>
    <n v="3"/>
    <n v="38"/>
    <n v="42"/>
    <n v="17.370999999999999"/>
    <n v="0"/>
    <n v="8.3789999999999996"/>
    <n v="25.75"/>
    <n v="1"/>
    <n v="0"/>
    <n v="0"/>
    <n v="1"/>
    <n v="0"/>
    <n v="128"/>
    <n v="0"/>
    <n v="128"/>
    <n v="0"/>
    <n v="0"/>
    <n v="0"/>
    <n v="0"/>
    <n v="0"/>
    <n v="0"/>
    <n v="0"/>
    <n v="0"/>
    <n v="0"/>
    <n v="0"/>
    <n v="1"/>
    <n v="0"/>
    <n v="1435"/>
    <m/>
  </r>
  <r>
    <x v="16"/>
    <x v="0"/>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6"/>
    <x v="1"/>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6"/>
    <x v="2"/>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6"/>
    <x v="3"/>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6"/>
    <x v="4"/>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6"/>
    <x v="5"/>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6"/>
    <x v="6"/>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6"/>
    <x v="7"/>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6"/>
    <x v="8"/>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6"/>
    <x v="9"/>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6"/>
    <x v="10"/>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6"/>
    <x v="11"/>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0"/>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1"/>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2"/>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3"/>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4"/>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5"/>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6"/>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7"/>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8"/>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9"/>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10"/>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7"/>
    <x v="11"/>
    <n v="0.2"/>
    <n v="0"/>
    <n v="0"/>
    <n v="25.676639999999999"/>
    <n v="25.876639999999998"/>
    <n v="25.876639999999998"/>
    <n v="25.677"/>
    <n v="0.2"/>
    <n v="2.5569999999999999"/>
    <n v="54.899000000000001"/>
    <n v="3.875"/>
    <n v="55.099000000000004"/>
    <n v="55.099000000000004"/>
    <n v="4"/>
    <n v="19"/>
    <n v="0"/>
    <n v="23"/>
    <n v="23"/>
    <n v="0"/>
    <n v="29"/>
    <n v="0"/>
    <n v="0"/>
    <n v="2"/>
    <n v="31"/>
    <n v="4"/>
    <n v="6"/>
    <n v="31"/>
    <n v="41"/>
    <n v="1"/>
    <n v="3"/>
    <n v="38"/>
    <n v="42"/>
    <n v="17.370999999999999"/>
    <n v="0"/>
    <n v="8.3789999999999996"/>
    <n v="25.75"/>
    <n v="1"/>
    <n v="0"/>
    <n v="0"/>
    <n v="1"/>
    <n v="0"/>
    <n v="128"/>
    <n v="0"/>
    <n v="128"/>
    <n v="0"/>
    <n v="0"/>
    <n v="0"/>
    <n v="0"/>
    <n v="0"/>
    <n v="0"/>
    <n v="0"/>
    <n v="0"/>
    <n v="0"/>
    <n v="0"/>
    <n v="1"/>
    <n v="0"/>
    <n v="1435"/>
    <m/>
  </r>
  <r>
    <x v="18"/>
    <x v="0"/>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8"/>
    <x v="1"/>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8"/>
    <x v="2"/>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8"/>
    <x v="3"/>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8"/>
    <x v="4"/>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8"/>
    <x v="5"/>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8"/>
    <x v="6"/>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8"/>
    <x v="7"/>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8"/>
    <x v="8"/>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8"/>
    <x v="9"/>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8"/>
    <x v="10"/>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8"/>
    <x v="11"/>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7.370999999999999"/>
    <n v="0"/>
    <n v="8.3789999999999996"/>
    <n v="25.75"/>
    <n v="1"/>
    <n v="0"/>
    <n v="0"/>
    <n v="1"/>
    <n v="0"/>
    <n v="128"/>
    <n v="0"/>
    <n v="128"/>
    <n v="0"/>
    <n v="0"/>
    <n v="0"/>
    <n v="0"/>
    <n v="0"/>
    <n v="0"/>
    <n v="0"/>
    <n v="0"/>
    <n v="0"/>
    <n v="0"/>
    <n v="1"/>
    <n v="0"/>
    <n v="1435"/>
    <m/>
  </r>
  <r>
    <x v="19"/>
    <x v="0"/>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19"/>
    <x v="1"/>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19"/>
    <x v="2"/>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19"/>
    <x v="3"/>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19"/>
    <x v="4"/>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19"/>
    <x v="5"/>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19"/>
    <x v="6"/>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19"/>
    <x v="7"/>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19"/>
    <x v="8"/>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19"/>
    <x v="9"/>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19"/>
    <x v="10"/>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19"/>
    <x v="11"/>
    <n v="0.2"/>
    <n v="0"/>
    <n v="0"/>
    <n v="25.676639999999999"/>
    <n v="25.876639999999998"/>
    <n v="25.876639999999998"/>
    <n v="25.677"/>
    <n v="0.2"/>
    <n v="2.5569999999999999"/>
    <n v="54.899000000000001"/>
    <n v="3.875"/>
    <n v="55.099000000000004"/>
    <n v="55.099000000000004"/>
    <n v="4"/>
    <n v="19"/>
    <n v="0"/>
    <n v="23"/>
    <n v="23"/>
    <n v="0"/>
    <n v="28"/>
    <n v="0"/>
    <n v="0"/>
    <n v="2"/>
    <n v="30"/>
    <n v="6"/>
    <n v="6"/>
    <n v="30"/>
    <n v="42"/>
    <n v="1"/>
    <n v="3"/>
    <n v="36"/>
    <n v="40"/>
    <n v="18.658000000000001"/>
    <n v="0"/>
    <n v="7.0919999999999996"/>
    <n v="25.75"/>
    <n v="1"/>
    <n v="0"/>
    <n v="0"/>
    <n v="1"/>
    <n v="0"/>
    <n v="128"/>
    <n v="0"/>
    <n v="128"/>
    <n v="0"/>
    <n v="0"/>
    <n v="0"/>
    <n v="0"/>
    <n v="0"/>
    <n v="0"/>
    <n v="0"/>
    <n v="0"/>
    <n v="0"/>
    <n v="0"/>
    <n v="1"/>
    <n v="0"/>
    <n v="1435"/>
    <m/>
  </r>
  <r>
    <x v="20"/>
    <x v="0"/>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0"/>
    <x v="1"/>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0"/>
    <x v="2"/>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0"/>
    <x v="3"/>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0"/>
    <x v="4"/>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0"/>
    <x v="5"/>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0"/>
    <x v="6"/>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0"/>
    <x v="7"/>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0"/>
    <x v="8"/>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0"/>
    <x v="9"/>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0"/>
    <x v="10"/>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0"/>
    <x v="11"/>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0"/>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1"/>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2"/>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3"/>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4"/>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5"/>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6"/>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7"/>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8"/>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9"/>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10"/>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1"/>
    <x v="11"/>
    <n v="0.2"/>
    <n v="0"/>
    <n v="0"/>
    <n v="25.676639999999999"/>
    <n v="25.876639999999998"/>
    <n v="25.876639999999998"/>
    <n v="25.677"/>
    <n v="0.2"/>
    <n v="2.5569999999999999"/>
    <n v="54.899000000000001"/>
    <n v="3.875"/>
    <n v="55.099000000000004"/>
    <n v="55.099000000000004"/>
    <n v="4"/>
    <n v="19"/>
    <n v="0"/>
    <n v="23"/>
    <n v="23"/>
    <n v="0"/>
    <n v="27"/>
    <n v="0"/>
    <n v="0"/>
    <n v="2"/>
    <n v="29"/>
    <n v="5"/>
    <n v="6"/>
    <n v="29"/>
    <n v="40"/>
    <n v="1"/>
    <n v="3"/>
    <n v="36"/>
    <n v="40"/>
    <n v="18.658000000000001"/>
    <n v="0"/>
    <n v="7.0919999999999996"/>
    <n v="25.75"/>
    <n v="1"/>
    <n v="0"/>
    <n v="0"/>
    <n v="1"/>
    <n v="0"/>
    <n v="128"/>
    <n v="0"/>
    <n v="128"/>
    <n v="0"/>
    <n v="0"/>
    <n v="0"/>
    <n v="0"/>
    <n v="0"/>
    <n v="0"/>
    <n v="0"/>
    <n v="0"/>
    <n v="0"/>
    <n v="0"/>
    <n v="1"/>
    <n v="0"/>
    <n v="1435"/>
    <m/>
  </r>
  <r>
    <x v="22"/>
    <x v="0"/>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2"/>
    <x v="1"/>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2"/>
    <x v="2"/>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2"/>
    <x v="3"/>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2"/>
    <x v="4"/>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2"/>
    <x v="5"/>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2"/>
    <x v="6"/>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2"/>
    <x v="7"/>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2"/>
    <x v="8"/>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2"/>
    <x v="9"/>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2"/>
    <x v="10"/>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2"/>
    <x v="11"/>
    <n v="0.2"/>
    <n v="0"/>
    <n v="0"/>
    <n v="25.676639999999999"/>
    <n v="25.876639999999998"/>
    <n v="25.876639999999998"/>
    <n v="25.677"/>
    <n v="0.2"/>
    <n v="2.5569999999999999"/>
    <n v="54.899000000000001"/>
    <n v="3.875"/>
    <n v="55.099000000000004"/>
    <n v="55.099000000000004"/>
    <n v="4"/>
    <n v="19"/>
    <n v="0"/>
    <n v="23"/>
    <n v="23"/>
    <n v="0"/>
    <n v="26"/>
    <n v="0"/>
    <n v="0"/>
    <n v="2"/>
    <n v="28"/>
    <n v="7"/>
    <n v="6"/>
    <n v="28"/>
    <n v="41"/>
    <n v="4"/>
    <n v="6"/>
    <n v="37"/>
    <n v="47"/>
    <n v="18.658000000000001"/>
    <n v="0"/>
    <n v="7.0919999999999996"/>
    <n v="25.75"/>
    <n v="1"/>
    <n v="0"/>
    <n v="0"/>
    <n v="1"/>
    <n v="0"/>
    <n v="128"/>
    <n v="0"/>
    <n v="128"/>
    <n v="0"/>
    <n v="0"/>
    <n v="0"/>
    <n v="0"/>
    <n v="0"/>
    <n v="0"/>
    <n v="0"/>
    <n v="0"/>
    <n v="0"/>
    <n v="0"/>
    <n v="1"/>
    <n v="0"/>
    <n v="1435"/>
    <m/>
  </r>
  <r>
    <x v="23"/>
    <x v="0"/>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3"/>
    <x v="1"/>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3"/>
    <x v="2"/>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3"/>
    <x v="3"/>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3"/>
    <x v="4"/>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3"/>
    <x v="5"/>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3"/>
    <x v="6"/>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3"/>
    <x v="7"/>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3"/>
    <x v="8"/>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3"/>
    <x v="9"/>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3"/>
    <x v="10"/>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3"/>
    <x v="11"/>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0"/>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1"/>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2"/>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3"/>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4"/>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5"/>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6"/>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7"/>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8"/>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9"/>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10"/>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4"/>
    <x v="11"/>
    <n v="0.2"/>
    <n v="0"/>
    <n v="0"/>
    <n v="25.676639999999999"/>
    <n v="25.876639999999998"/>
    <n v="25.876639999999998"/>
    <n v="25.677"/>
    <n v="0.2"/>
    <n v="2.5569999999999999"/>
    <n v="54.899000000000001"/>
    <n v="3.875"/>
    <n v="55.099000000000004"/>
    <n v="55.099000000000004"/>
    <n v="4"/>
    <n v="19"/>
    <n v="0"/>
    <n v="23"/>
    <n v="23"/>
    <n v="0"/>
    <n v="22"/>
    <n v="0"/>
    <n v="0"/>
    <n v="2"/>
    <n v="24"/>
    <n v="8"/>
    <n v="6"/>
    <n v="24"/>
    <n v="38"/>
    <n v="5"/>
    <n v="3"/>
    <n v="55"/>
    <n v="63"/>
    <n v="18.658000000000001"/>
    <n v="0"/>
    <n v="7.0919999999999996"/>
    <n v="25.75"/>
    <n v="1"/>
    <n v="0"/>
    <n v="0"/>
    <n v="1"/>
    <n v="0"/>
    <n v="128"/>
    <n v="0"/>
    <n v="128"/>
    <n v="0"/>
    <n v="0"/>
    <n v="0"/>
    <n v="0"/>
    <n v="0"/>
    <n v="0"/>
    <n v="0"/>
    <n v="0"/>
    <n v="0"/>
    <n v="0"/>
    <n v="2"/>
    <n v="0"/>
    <n v="1435"/>
    <m/>
  </r>
  <r>
    <x v="25"/>
    <x v="0"/>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5"/>
    <x v="1"/>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5"/>
    <x v="2"/>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5"/>
    <x v="3"/>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5"/>
    <x v="4"/>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5"/>
    <x v="5"/>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5"/>
    <x v="6"/>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5"/>
    <x v="7"/>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5"/>
    <x v="8"/>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5"/>
    <x v="9"/>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5"/>
    <x v="10"/>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5"/>
    <x v="11"/>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0"/>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1"/>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2"/>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3"/>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4"/>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5"/>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6"/>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7"/>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8"/>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9"/>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10"/>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6"/>
    <x v="11"/>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0"/>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1"/>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2"/>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3"/>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4"/>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5"/>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6"/>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7"/>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8"/>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9"/>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10"/>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7"/>
    <x v="11"/>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0"/>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1"/>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2"/>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3"/>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4"/>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5"/>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6"/>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7"/>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8"/>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9"/>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10"/>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8"/>
    <x v="11"/>
    <n v="0.2"/>
    <n v="0"/>
    <n v="0"/>
    <n v="25.676639999999999"/>
    <n v="25.876639999999998"/>
    <n v="25.876639999999998"/>
    <n v="25.677"/>
    <n v="0.2"/>
    <n v="2.5569999999999999"/>
    <n v="54.899000000000001"/>
    <n v="3.875"/>
    <n v="55.099000000000004"/>
    <n v="55.099000000000004"/>
    <n v="4"/>
    <n v="19"/>
    <n v="0"/>
    <n v="23"/>
    <n v="23"/>
    <n v="0"/>
    <n v="23"/>
    <n v="0"/>
    <n v="0"/>
    <n v="3"/>
    <n v="26"/>
    <n v="8"/>
    <n v="6"/>
    <n v="26"/>
    <n v="40"/>
    <n v="5"/>
    <n v="3"/>
    <n v="55"/>
    <n v="63"/>
    <n v="18.658000000000001"/>
    <n v="0"/>
    <n v="7.0919999999999996"/>
    <n v="25.75"/>
    <n v="1"/>
    <n v="0"/>
    <n v="0"/>
    <n v="1"/>
    <n v="0"/>
    <n v="128"/>
    <n v="0"/>
    <n v="128"/>
    <n v="0"/>
    <n v="0"/>
    <n v="0"/>
    <n v="0"/>
    <n v="0"/>
    <n v="0"/>
    <n v="0"/>
    <n v="0"/>
    <n v="0"/>
    <n v="0"/>
    <n v="2"/>
    <n v="0"/>
    <n v="1435"/>
    <m/>
  </r>
  <r>
    <x v="29"/>
    <x v="0"/>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29"/>
    <x v="1"/>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29"/>
    <x v="2"/>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29"/>
    <x v="3"/>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29"/>
    <x v="4"/>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29"/>
    <x v="5"/>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29"/>
    <x v="6"/>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29"/>
    <x v="7"/>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29"/>
    <x v="8"/>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29"/>
    <x v="9"/>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29"/>
    <x v="10"/>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29"/>
    <x v="11"/>
    <n v="0.2"/>
    <n v="0"/>
    <n v="0"/>
    <n v="25.676639999999999"/>
    <n v="25.876639999999998"/>
    <n v="25.876639999999998"/>
    <n v="25.677"/>
    <n v="0.2"/>
    <n v="2.5569999999999999"/>
    <n v="54.899000000000001"/>
    <n v="3.875"/>
    <n v="55.099000000000004"/>
    <n v="55.099000000000004"/>
    <n v="4"/>
    <n v="19"/>
    <n v="0"/>
    <n v="23"/>
    <n v="23"/>
    <n v="0"/>
    <n v="23"/>
    <n v="0"/>
    <n v="0"/>
    <n v="3"/>
    <n v="26"/>
    <n v="9"/>
    <n v="6"/>
    <n v="25"/>
    <n v="40"/>
    <n v="7"/>
    <n v="5"/>
    <n v="57"/>
    <n v="69"/>
    <n v="18.018000000000001"/>
    <n v="0"/>
    <n v="7.7320000000000002"/>
    <n v="25.75"/>
    <n v="1"/>
    <n v="0"/>
    <n v="0"/>
    <n v="1"/>
    <n v="0"/>
    <n v="128"/>
    <n v="0"/>
    <n v="128"/>
    <n v="0"/>
    <n v="0"/>
    <n v="0"/>
    <n v="0"/>
    <n v="0"/>
    <n v="0"/>
    <n v="0"/>
    <n v="0"/>
    <n v="0"/>
    <n v="0"/>
    <n v="2"/>
    <n v="0"/>
    <n v="1435"/>
    <m/>
  </r>
  <r>
    <x v="30"/>
    <x v="0"/>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0"/>
    <x v="1"/>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0"/>
    <x v="2"/>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0"/>
    <x v="3"/>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0"/>
    <x v="4"/>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0"/>
    <x v="5"/>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0"/>
    <x v="6"/>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0"/>
    <x v="7"/>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0"/>
    <x v="8"/>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0"/>
    <x v="9"/>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0"/>
    <x v="10"/>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0"/>
    <x v="11"/>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1"/>
    <x v="0"/>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1"/>
    <x v="1"/>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r>
    <x v="31"/>
    <x v="2"/>
    <n v="0.2"/>
    <n v="0"/>
    <n v="0"/>
    <n v="25.676639999999999"/>
    <n v="25.876639999999998"/>
    <n v="25.876639999999998"/>
    <n v="25.677"/>
    <n v="0.2"/>
    <n v="2.5569999999999999"/>
    <n v="54.899000000000001"/>
    <n v="3.875"/>
    <n v="55.099000000000004"/>
    <n v="55.099000000000004"/>
    <n v="4"/>
    <n v="19"/>
    <n v="0"/>
    <n v="23"/>
    <n v="23"/>
    <n v="0"/>
    <n v="23"/>
    <n v="0"/>
    <n v="0"/>
    <n v="3"/>
    <n v="26"/>
    <n v="9"/>
    <n v="6"/>
    <n v="25"/>
    <n v="40"/>
    <n v="6"/>
    <n v="5"/>
    <n v="58"/>
    <n v="69"/>
    <n v="18.018000000000001"/>
    <n v="0"/>
    <n v="7.7320000000000002"/>
    <n v="25.75"/>
    <n v="1"/>
    <n v="0"/>
    <n v="0"/>
    <n v="1"/>
    <n v="0"/>
    <n v="128"/>
    <n v="0"/>
    <n v="128"/>
    <n v="0"/>
    <n v="0"/>
    <n v="0"/>
    <n v="0"/>
    <n v="0"/>
    <n v="0"/>
    <n v="0"/>
    <n v="0"/>
    <n v="0"/>
    <n v="0"/>
    <n v="2"/>
    <n v="0"/>
    <n v="1435"/>
    <m/>
  </r>
</pivotCacheRecords>
</file>

<file path=xl/pivotCache/pivotCacheRecords7.xml><?xml version="1.0" encoding="utf-8"?>
<pivotCacheRecords xmlns="http://schemas.openxmlformats.org/spreadsheetml/2006/main" xmlns:r="http://schemas.openxmlformats.org/officeDocument/2006/relationships" count="375">
  <r>
    <x v="0"/>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0"/>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0"/>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0"/>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0"/>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0"/>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0"/>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0"/>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0"/>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0"/>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0"/>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0"/>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3"/>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4"/>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5"/>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6"/>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7"/>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8"/>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9"/>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0"/>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1"/>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2"/>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3"/>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4"/>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5"/>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6"/>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7"/>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8"/>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19"/>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0"/>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1"/>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1"/>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1"/>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1"/>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1"/>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1"/>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1"/>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1"/>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1"/>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1"/>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m/>
  </r>
  <r>
    <x v="21"/>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80"/>
    <n v="95"/>
    <n v="0"/>
    <n v="275"/>
    <n v="0"/>
    <n v="4"/>
    <n v="8"/>
    <n v="12"/>
    <n v="33"/>
    <n v="12"/>
    <n v="0"/>
    <n v="0"/>
    <n v="45"/>
    <n v="8"/>
    <n v="0"/>
    <n v="0"/>
    <n v="1676"/>
    <s v="Entre Noviembre de 2014 y Febrero de 2015 se incorporan los nuevos trenes eléctricos chinos CCEE"/>
  </r>
  <r>
    <x v="21"/>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2"/>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3"/>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4"/>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5"/>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2"/>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3"/>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4"/>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5"/>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6"/>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7"/>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8"/>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9"/>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10"/>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6"/>
    <x v="11"/>
    <n v="71.5"/>
    <n v="62.3"/>
    <n v="0"/>
    <n v="36.4"/>
    <n v="170.20000000000002"/>
    <n v="170.20000000000002"/>
    <n v="169.64911000000001"/>
    <n v="196.1"/>
    <n v="13.5"/>
    <n v="85"/>
    <n v="8.4"/>
    <n v="281.10000000000002"/>
    <n v="281.10000000000002"/>
    <n v="30"/>
    <n v="5"/>
    <n v="5"/>
    <n v="40"/>
    <n v="40"/>
    <n v="20"/>
    <n v="89"/>
    <n v="1"/>
    <n v="40"/>
    <n v="0"/>
    <n v="150"/>
    <n v="11"/>
    <n v="22"/>
    <n v="150"/>
    <n v="183"/>
    <n v="17"/>
    <n v="16"/>
    <n v="74"/>
    <n v="107"/>
    <n v="31.1"/>
    <n v="0"/>
    <n v="126.55"/>
    <n v="157.65"/>
    <n v="0"/>
    <n v="9"/>
    <n v="8"/>
    <n v="17"/>
    <n v="152"/>
    <n v="75"/>
    <n v="0"/>
    <n v="227"/>
    <n v="0"/>
    <n v="4"/>
    <n v="8"/>
    <n v="12"/>
    <n v="33"/>
    <n v="12"/>
    <n v="0"/>
    <n v="0"/>
    <n v="45"/>
    <n v="8"/>
    <n v="0"/>
    <n v="0"/>
    <n v="1676"/>
    <m/>
  </r>
  <r>
    <x v="27"/>
    <x v="0"/>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7"/>
    <x v="1"/>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7"/>
    <x v="2"/>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7"/>
    <x v="3"/>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7"/>
    <x v="4"/>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7"/>
    <x v="5"/>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7"/>
    <x v="6"/>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7"/>
    <x v="7"/>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7"/>
    <x v="8"/>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7"/>
    <x v="9"/>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7"/>
    <x v="10"/>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7"/>
    <x v="11"/>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4"/>
    <n v="8"/>
    <n v="12"/>
    <n v="35"/>
    <n v="10"/>
    <n v="0"/>
    <n v="0"/>
    <n v="45"/>
    <n v="11"/>
    <n v="0"/>
    <n v="38"/>
    <n v="1676"/>
    <m/>
  </r>
  <r>
    <x v="28"/>
    <x v="0"/>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8"/>
    <x v="1"/>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8"/>
    <x v="2"/>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8"/>
    <x v="3"/>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8"/>
    <x v="4"/>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8"/>
    <x v="5"/>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8"/>
    <x v="6"/>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8"/>
    <x v="7"/>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8"/>
    <x v="8"/>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8"/>
    <x v="9"/>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8"/>
    <x v="10"/>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8"/>
    <x v="11"/>
    <n v="71.5"/>
    <n v="62.3"/>
    <n v="0"/>
    <n v="36.4"/>
    <n v="170.20000000000002"/>
    <n v="170.20000000000002"/>
    <n v="169.64911000000001"/>
    <n v="196.1"/>
    <n v="13.5"/>
    <n v="85"/>
    <n v="8.4"/>
    <n v="281.10000000000002"/>
    <n v="281.10000000000002"/>
    <n v="31"/>
    <n v="3"/>
    <n v="6"/>
    <n v="40"/>
    <n v="40"/>
    <n v="32"/>
    <n v="92"/>
    <n v="1"/>
    <n v="25"/>
    <n v="0"/>
    <n v="150"/>
    <n v="11"/>
    <n v="24"/>
    <n v="150"/>
    <n v="185"/>
    <n v="3"/>
    <n v="10"/>
    <n v="36"/>
    <n v="49"/>
    <n v="31.1"/>
    <n v="13.4"/>
    <n v="126"/>
    <n v="170.5"/>
    <n v="6"/>
    <n v="11"/>
    <n v="10"/>
    <n v="27"/>
    <n v="150"/>
    <n v="77"/>
    <n v="0"/>
    <n v="227"/>
    <n v="0"/>
    <n v="0"/>
    <n v="0"/>
    <n v="0"/>
    <n v="35"/>
    <n v="10"/>
    <n v="0"/>
    <n v="0"/>
    <n v="45"/>
    <n v="11"/>
    <n v="0"/>
    <n v="38"/>
    <n v="1676"/>
    <m/>
  </r>
  <r>
    <x v="29"/>
    <x v="0"/>
    <n v="71.5"/>
    <n v="61.96"/>
    <n v="0"/>
    <n v="37.04"/>
    <n v="170.5"/>
    <n v="170.5"/>
    <n v="169.64911000000001"/>
    <n v="196.1"/>
    <n v="13.5"/>
    <n v="85"/>
    <n v="8.4"/>
    <n v="281.10000000000002"/>
    <n v="281.10000000000002"/>
    <n v="31"/>
    <n v="3"/>
    <n v="6"/>
    <n v="40"/>
    <n v="40"/>
    <n v="32"/>
    <n v="90"/>
    <n v="1"/>
    <n v="25"/>
    <n v="0"/>
    <n v="148"/>
    <n v="11"/>
    <n v="28"/>
    <n v="159"/>
    <n v="198"/>
    <n v="2"/>
    <n v="16"/>
    <n v="50"/>
    <n v="68"/>
    <n v="31.1"/>
    <n v="13.4"/>
    <n v="126"/>
    <n v="170.5"/>
    <n v="5"/>
    <n v="11"/>
    <n v="10"/>
    <n v="26"/>
    <n v="150"/>
    <n v="77"/>
    <n v="0"/>
    <n v="227"/>
    <n v="0"/>
    <n v="0"/>
    <n v="0"/>
    <n v="0"/>
    <n v="30"/>
    <n v="11"/>
    <n v="0"/>
    <n v="0"/>
    <n v="41"/>
    <n v="21"/>
    <n v="0"/>
    <n v="38"/>
    <n v="1676"/>
    <m/>
  </r>
  <r>
    <x v="29"/>
    <x v="1"/>
    <n v="71.5"/>
    <n v="61.96"/>
    <n v="0"/>
    <n v="37.04"/>
    <n v="170.5"/>
    <n v="170.5"/>
    <n v="169.64911000000001"/>
    <n v="196.1"/>
    <n v="13.5"/>
    <n v="85"/>
    <n v="8.4"/>
    <n v="281.10000000000002"/>
    <n v="281.10000000000002"/>
    <n v="31"/>
    <n v="3"/>
    <n v="6"/>
    <n v="40"/>
    <n v="40"/>
    <n v="32"/>
    <n v="90"/>
    <n v="1"/>
    <n v="25"/>
    <n v="0"/>
    <n v="148"/>
    <n v="11"/>
    <n v="28"/>
    <n v="159"/>
    <n v="198"/>
    <n v="2"/>
    <n v="16"/>
    <n v="50"/>
    <n v="68"/>
    <n v="31.1"/>
    <n v="13.4"/>
    <n v="126"/>
    <n v="170.5"/>
    <n v="5"/>
    <n v="11"/>
    <n v="10"/>
    <n v="26"/>
    <n v="150"/>
    <n v="77"/>
    <n v="0"/>
    <n v="227"/>
    <n v="0"/>
    <n v="0"/>
    <n v="0"/>
    <n v="0"/>
    <n v="30"/>
    <n v="11"/>
    <n v="0"/>
    <n v="0"/>
    <n v="41"/>
    <n v="21"/>
    <n v="0"/>
    <n v="38"/>
    <n v="1676"/>
    <m/>
  </r>
  <r>
    <x v="29"/>
    <x v="2"/>
    <n v="71.5"/>
    <n v="61.96"/>
    <n v="0"/>
    <n v="37.04"/>
    <n v="170.5"/>
    <n v="170.5"/>
    <n v="169.64911000000001"/>
    <n v="196.1"/>
    <n v="13.5"/>
    <n v="85"/>
    <n v="8.4"/>
    <n v="281.10000000000002"/>
    <n v="281.10000000000002"/>
    <n v="31"/>
    <n v="3"/>
    <n v="6"/>
    <n v="40"/>
    <n v="40"/>
    <n v="32"/>
    <n v="90"/>
    <n v="1"/>
    <n v="25"/>
    <n v="0"/>
    <n v="148"/>
    <n v="11"/>
    <n v="28"/>
    <n v="159"/>
    <n v="198"/>
    <n v="2"/>
    <n v="16"/>
    <n v="50"/>
    <n v="68"/>
    <n v="31.1"/>
    <n v="13.4"/>
    <n v="126"/>
    <n v="170.5"/>
    <n v="5"/>
    <n v="11"/>
    <n v="10"/>
    <n v="26"/>
    <n v="150"/>
    <n v="77"/>
    <n v="0"/>
    <n v="227"/>
    <n v="0"/>
    <n v="0"/>
    <n v="0"/>
    <n v="0"/>
    <n v="30"/>
    <n v="11"/>
    <n v="0"/>
    <n v="0"/>
    <n v="41"/>
    <n v="21"/>
    <n v="0"/>
    <n v="38"/>
    <n v="1676"/>
    <m/>
  </r>
  <r>
    <x v="29"/>
    <x v="3"/>
    <n v="71.5"/>
    <n v="61.96"/>
    <n v="0"/>
    <n v="37.04"/>
    <n v="170.5"/>
    <n v="170.5"/>
    <n v="169.64911000000001"/>
    <n v="196.1"/>
    <n v="13.5"/>
    <n v="85"/>
    <n v="8.4"/>
    <n v="281.10000000000002"/>
    <n v="281.10000000000002"/>
    <n v="31"/>
    <n v="3"/>
    <n v="6"/>
    <n v="40"/>
    <n v="40"/>
    <n v="32"/>
    <n v="90"/>
    <n v="1"/>
    <n v="25"/>
    <n v="0"/>
    <n v="148"/>
    <n v="11"/>
    <n v="28"/>
    <n v="159"/>
    <n v="198"/>
    <n v="2"/>
    <n v="16"/>
    <n v="50"/>
    <n v="68"/>
    <n v="31.1"/>
    <n v="13.4"/>
    <n v="126"/>
    <n v="170.5"/>
    <n v="5"/>
    <n v="11"/>
    <n v="10"/>
    <n v="26"/>
    <n v="150"/>
    <n v="77"/>
    <n v="0"/>
    <n v="227"/>
    <n v="0"/>
    <n v="0"/>
    <n v="0"/>
    <n v="0"/>
    <n v="30"/>
    <n v="11"/>
    <n v="0"/>
    <n v="0"/>
    <n v="41"/>
    <n v="21"/>
    <n v="0"/>
    <n v="38"/>
    <n v="1676"/>
    <m/>
  </r>
  <r>
    <x v="29"/>
    <x v="4"/>
    <n v="71.5"/>
    <n v="61.96"/>
    <n v="0"/>
    <n v="37.04"/>
    <n v="170.5"/>
    <n v="170.5"/>
    <n v="169.64911000000001"/>
    <n v="196.1"/>
    <n v="13.5"/>
    <n v="85"/>
    <n v="8.4"/>
    <n v="281.10000000000002"/>
    <n v="281.10000000000002"/>
    <n v="31"/>
    <n v="3"/>
    <n v="6"/>
    <n v="40"/>
    <n v="40"/>
    <n v="32"/>
    <n v="90"/>
    <n v="1"/>
    <n v="25"/>
    <n v="0"/>
    <n v="148"/>
    <n v="11"/>
    <n v="28"/>
    <n v="159"/>
    <n v="198"/>
    <n v="2"/>
    <n v="16"/>
    <n v="50"/>
    <n v="68"/>
    <n v="31.1"/>
    <n v="13.4"/>
    <n v="126"/>
    <n v="170.5"/>
    <n v="5"/>
    <n v="11"/>
    <n v="10"/>
    <n v="26"/>
    <n v="150"/>
    <n v="77"/>
    <n v="0"/>
    <n v="227"/>
    <n v="0"/>
    <n v="0"/>
    <n v="0"/>
    <n v="0"/>
    <n v="30"/>
    <n v="11"/>
    <n v="0"/>
    <n v="0"/>
    <n v="41"/>
    <n v="21"/>
    <n v="0"/>
    <n v="38"/>
    <n v="1676"/>
    <m/>
  </r>
  <r>
    <x v="29"/>
    <x v="5"/>
    <n v="71.5"/>
    <n v="61.96"/>
    <n v="0"/>
    <n v="37.04"/>
    <n v="170.5"/>
    <n v="170.5"/>
    <n v="169.64911000000001"/>
    <n v="196.1"/>
    <n v="13.5"/>
    <n v="85"/>
    <n v="8.4"/>
    <n v="281.10000000000002"/>
    <n v="281.10000000000002"/>
    <n v="31"/>
    <n v="3"/>
    <n v="6"/>
    <n v="40"/>
    <n v="40"/>
    <n v="32"/>
    <n v="90"/>
    <n v="1"/>
    <n v="25"/>
    <n v="0"/>
    <n v="148"/>
    <n v="11"/>
    <n v="28"/>
    <n v="159"/>
    <n v="198"/>
    <n v="2"/>
    <n v="16"/>
    <n v="50"/>
    <n v="68"/>
    <n v="31.1"/>
    <n v="13.4"/>
    <n v="126"/>
    <n v="170.5"/>
    <n v="5"/>
    <n v="11"/>
    <n v="10"/>
    <n v="26"/>
    <n v="150"/>
    <n v="77"/>
    <n v="0"/>
    <n v="227"/>
    <n v="0"/>
    <n v="0"/>
    <n v="0"/>
    <n v="0"/>
    <n v="30"/>
    <n v="11"/>
    <n v="0"/>
    <n v="0"/>
    <n v="41"/>
    <n v="21"/>
    <n v="0"/>
    <n v="38"/>
    <n v="1676"/>
    <m/>
  </r>
  <r>
    <x v="29"/>
    <x v="6"/>
    <n v="71.5"/>
    <n v="61.96"/>
    <n v="0"/>
    <n v="37.04"/>
    <n v="170.5"/>
    <n v="170.5"/>
    <n v="169.64911000000001"/>
    <n v="196.1"/>
    <n v="13.5"/>
    <n v="85"/>
    <n v="8.4"/>
    <n v="281.10000000000002"/>
    <n v="281.10000000000002"/>
    <n v="31"/>
    <n v="3"/>
    <n v="6"/>
    <n v="40"/>
    <n v="40"/>
    <n v="32"/>
    <n v="90"/>
    <n v="1"/>
    <n v="25"/>
    <n v="0"/>
    <n v="148"/>
    <n v="11"/>
    <n v="28"/>
    <n v="159"/>
    <n v="198"/>
    <n v="2"/>
    <n v="16"/>
    <n v="50"/>
    <n v="68"/>
    <n v="31.1"/>
    <n v="13.4"/>
    <n v="126"/>
    <n v="170.5"/>
    <n v="5"/>
    <n v="11"/>
    <n v="10"/>
    <n v="26"/>
    <n v="150"/>
    <n v="77"/>
    <n v="0"/>
    <n v="227"/>
    <n v="0"/>
    <n v="0"/>
    <n v="0"/>
    <n v="0"/>
    <n v="30"/>
    <n v="11"/>
    <n v="0"/>
    <n v="0"/>
    <n v="41"/>
    <n v="21"/>
    <n v="0"/>
    <n v="38"/>
    <n v="1676"/>
    <m/>
  </r>
  <r>
    <x v="29"/>
    <x v="7"/>
    <n v="71.5"/>
    <n v="61.96"/>
    <n v="0"/>
    <n v="37.04"/>
    <n v="170.5"/>
    <n v="170.5"/>
    <n v="169.64911000000001"/>
    <n v="196.1"/>
    <n v="13.5"/>
    <n v="85"/>
    <n v="8.4"/>
    <n v="281.10000000000002"/>
    <n v="281.10000000000002"/>
    <n v="31"/>
    <n v="3"/>
    <n v="6"/>
    <n v="40"/>
    <n v="40"/>
    <n v="32"/>
    <n v="90"/>
    <n v="1"/>
    <n v="25"/>
    <n v="0"/>
    <n v="148"/>
    <n v="11"/>
    <n v="28"/>
    <n v="159"/>
    <n v="198"/>
    <n v="2"/>
    <n v="16"/>
    <n v="50"/>
    <n v="68"/>
    <n v="31.1"/>
    <n v="13.4"/>
    <n v="126"/>
    <n v="170.5"/>
    <n v="5"/>
    <n v="11"/>
    <n v="10"/>
    <n v="26"/>
    <n v="150"/>
    <n v="77"/>
    <n v="0"/>
    <n v="227"/>
    <n v="0"/>
    <n v="0"/>
    <n v="0"/>
    <n v="0"/>
    <n v="30"/>
    <n v="11"/>
    <n v="0"/>
    <n v="0"/>
    <n v="41"/>
    <n v="21"/>
    <n v="0"/>
    <n v="38"/>
    <n v="1676"/>
    <m/>
  </r>
  <r>
    <x v="29"/>
    <x v="8"/>
    <n v="71.5"/>
    <n v="61.96"/>
    <n v="0"/>
    <n v="37.04"/>
    <n v="170.5"/>
    <n v="170.5"/>
    <n v="169.64911000000001"/>
    <n v="196.1"/>
    <n v="13.5"/>
    <n v="85"/>
    <n v="8.4"/>
    <n v="281.10000000000002"/>
    <n v="281.10000000000002"/>
    <n v="31"/>
    <n v="3"/>
    <n v="6"/>
    <n v="40"/>
    <n v="40"/>
    <n v="32"/>
    <n v="90"/>
    <n v="1"/>
    <n v="25"/>
    <n v="0"/>
    <n v="148"/>
    <n v="11"/>
    <n v="28"/>
    <n v="159"/>
    <n v="198"/>
    <n v="2"/>
    <n v="16"/>
    <n v="50"/>
    <n v="68"/>
    <n v="31.1"/>
    <n v="13.4"/>
    <n v="126"/>
    <n v="170.5"/>
    <n v="5"/>
    <n v="11"/>
    <n v="10"/>
    <n v="26"/>
    <n v="150"/>
    <n v="77"/>
    <n v="0"/>
    <n v="227"/>
    <n v="0"/>
    <n v="0"/>
    <n v="0"/>
    <n v="0"/>
    <n v="30"/>
    <n v="11"/>
    <n v="0"/>
    <n v="0"/>
    <n v="41"/>
    <n v="21"/>
    <n v="0"/>
    <n v="38"/>
    <n v="1676"/>
    <m/>
  </r>
  <r>
    <x v="29"/>
    <x v="9"/>
    <n v="71.5"/>
    <n v="61.96"/>
    <n v="0"/>
    <n v="37.04"/>
    <n v="170.5"/>
    <n v="170.5"/>
    <n v="169.64911000000001"/>
    <n v="196.1"/>
    <n v="13.5"/>
    <n v="85"/>
    <n v="8.4"/>
    <n v="281.10000000000002"/>
    <n v="281.10000000000002"/>
    <n v="31"/>
    <n v="3"/>
    <n v="6"/>
    <n v="40"/>
    <n v="40"/>
    <n v="32"/>
    <n v="90"/>
    <n v="1"/>
    <n v="25"/>
    <n v="0"/>
    <n v="148"/>
    <n v="11"/>
    <n v="28"/>
    <n v="159"/>
    <n v="198"/>
    <n v="2"/>
    <n v="16"/>
    <n v="50"/>
    <n v="68"/>
    <n v="31.1"/>
    <n v="13.4"/>
    <n v="126"/>
    <n v="170.5"/>
    <n v="5"/>
    <n v="11"/>
    <n v="10"/>
    <n v="26"/>
    <n v="150"/>
    <n v="77"/>
    <n v="0"/>
    <n v="227"/>
    <n v="0"/>
    <n v="0"/>
    <n v="0"/>
    <n v="0"/>
    <n v="30"/>
    <n v="11"/>
    <n v="0"/>
    <n v="0"/>
    <n v="41"/>
    <n v="21"/>
    <n v="0"/>
    <n v="38"/>
    <n v="1676"/>
    <m/>
  </r>
  <r>
    <x v="29"/>
    <x v="10"/>
    <n v="71.5"/>
    <n v="61.96"/>
    <n v="0"/>
    <n v="37.04"/>
    <n v="170.5"/>
    <n v="170.5"/>
    <n v="169.64911000000001"/>
    <n v="196.1"/>
    <n v="13.5"/>
    <n v="85"/>
    <n v="8.4"/>
    <n v="281.10000000000002"/>
    <n v="281.10000000000002"/>
    <n v="31"/>
    <n v="3"/>
    <n v="6"/>
    <n v="40"/>
    <n v="40"/>
    <n v="32"/>
    <n v="90"/>
    <n v="1"/>
    <n v="25"/>
    <n v="0"/>
    <n v="148"/>
    <n v="11"/>
    <n v="28"/>
    <n v="159"/>
    <n v="198"/>
    <n v="2"/>
    <n v="16"/>
    <n v="50"/>
    <n v="68"/>
    <n v="31.1"/>
    <n v="13.4"/>
    <n v="126"/>
    <n v="170.5"/>
    <n v="5"/>
    <n v="11"/>
    <n v="10"/>
    <n v="26"/>
    <n v="150"/>
    <n v="77"/>
    <n v="0"/>
    <n v="227"/>
    <n v="0"/>
    <n v="0"/>
    <n v="0"/>
    <n v="0"/>
    <n v="30"/>
    <n v="11"/>
    <n v="0"/>
    <n v="0"/>
    <n v="41"/>
    <n v="21"/>
    <n v="0"/>
    <n v="38"/>
    <n v="1676"/>
    <m/>
  </r>
  <r>
    <x v="29"/>
    <x v="11"/>
    <n v="71.5"/>
    <n v="61.96"/>
    <n v="0"/>
    <n v="37.04"/>
    <n v="170.5"/>
    <n v="170.5"/>
    <n v="169.64911000000001"/>
    <n v="196.1"/>
    <n v="13.5"/>
    <n v="85"/>
    <n v="8.4"/>
    <n v="281.10000000000002"/>
    <n v="281.10000000000002"/>
    <n v="31"/>
    <n v="3"/>
    <n v="7"/>
    <n v="41"/>
    <n v="41"/>
    <n v="32"/>
    <n v="90"/>
    <n v="1"/>
    <n v="25"/>
    <n v="0"/>
    <n v="148"/>
    <n v="11"/>
    <n v="28"/>
    <n v="159"/>
    <n v="198"/>
    <n v="2"/>
    <n v="16"/>
    <n v="50"/>
    <n v="68"/>
    <n v="31.1"/>
    <n v="13.4"/>
    <n v="126"/>
    <n v="170.5"/>
    <n v="5"/>
    <n v="11"/>
    <n v="10"/>
    <n v="26"/>
    <n v="150"/>
    <n v="77"/>
    <n v="0"/>
    <n v="227"/>
    <n v="0"/>
    <n v="0"/>
    <n v="0"/>
    <n v="0"/>
    <n v="30"/>
    <n v="11"/>
    <n v="0"/>
    <n v="0"/>
    <n v="41"/>
    <n v="21"/>
    <n v="0"/>
    <n v="38"/>
    <n v="1676"/>
    <s v="Maquinista Ricardo Cal: Apeadero inaugurado el 01/12/2022, ubicado entre las estaciones Mariano Acosta y Marcos Paz (Prog. 42,8) del ramal Merlo-Lobos"/>
  </r>
  <r>
    <x v="30"/>
    <x v="0"/>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0"/>
    <x v="1"/>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0"/>
    <x v="2"/>
    <n v="71.5"/>
    <n v="61.96"/>
    <n v="0"/>
    <n v="37.04"/>
    <n v="170.5"/>
    <n v="135.1241"/>
    <n v="169.64911000000001"/>
    <n v="196.1"/>
    <n v="13.5"/>
    <n v="85"/>
    <n v="8.4"/>
    <n v="281.10000000000002"/>
    <n v="245.72410000000002"/>
    <n v="31"/>
    <n v="3"/>
    <n v="7"/>
    <n v="41"/>
    <n v="37"/>
    <n v="29"/>
    <n v="94"/>
    <n v="1"/>
    <n v="22"/>
    <n v="19"/>
    <n v="165"/>
    <n v="14"/>
    <n v="33"/>
    <n v="147"/>
    <n v="194"/>
    <n v="13"/>
    <n v="16"/>
    <n v="55"/>
    <n v="84"/>
    <n v="31.1"/>
    <n v="13.4"/>
    <n v="126"/>
    <n v="170.5"/>
    <n v="5"/>
    <n v="11"/>
    <n v="10"/>
    <n v="26"/>
    <n v="150"/>
    <n v="77"/>
    <n v="0"/>
    <n v="227"/>
    <n v="0"/>
    <n v="0"/>
    <n v="0"/>
    <n v="0"/>
    <n v="29"/>
    <n v="11"/>
    <n v="0"/>
    <n v="0"/>
    <n v="40"/>
    <n v="21"/>
    <n v="0"/>
    <n v="38"/>
    <n v="1676"/>
    <s v="Desde el 01/03/23 y hasta nuevo aviso el Servicio circulara limitado entre Merlo y Las Heras por obras de renovación de vías."/>
  </r>
  <r>
    <x v="30"/>
    <x v="3"/>
    <n v="71.5"/>
    <n v="61.96"/>
    <n v="0"/>
    <n v="37.04"/>
    <n v="170.5"/>
    <n v="135.1241"/>
    <n v="169.64911000000001"/>
    <n v="196.1"/>
    <n v="13.5"/>
    <n v="85"/>
    <n v="8.4"/>
    <n v="281.10000000000002"/>
    <n v="245.72410000000002"/>
    <n v="31"/>
    <n v="3"/>
    <n v="7"/>
    <n v="41"/>
    <n v="37"/>
    <n v="29"/>
    <n v="94"/>
    <n v="1"/>
    <n v="22"/>
    <n v="19"/>
    <n v="165"/>
    <n v="14"/>
    <n v="33"/>
    <n v="147"/>
    <n v="194"/>
    <n v="13"/>
    <n v="16"/>
    <n v="55"/>
    <n v="84"/>
    <n v="31.1"/>
    <n v="13.4"/>
    <n v="126"/>
    <n v="170.5"/>
    <n v="5"/>
    <n v="11"/>
    <n v="10"/>
    <n v="26"/>
    <n v="150"/>
    <n v="77"/>
    <n v="0"/>
    <n v="227"/>
    <n v="0"/>
    <n v="0"/>
    <n v="0"/>
    <n v="0"/>
    <n v="29"/>
    <n v="11"/>
    <n v="0"/>
    <n v="0"/>
    <n v="40"/>
    <n v="21"/>
    <n v="0"/>
    <n v="38"/>
    <n v="1676"/>
    <s v="Desde el 01/03/23 y hasta nuevo aviso el Servicio circulara limitado entre Merlo y Las Heras por obras de renovación de vías."/>
  </r>
  <r>
    <x v="30"/>
    <x v="4"/>
    <n v="71.5"/>
    <n v="61.96"/>
    <n v="0"/>
    <n v="37.04"/>
    <n v="170.5"/>
    <n v="135.1241"/>
    <n v="169.64911000000001"/>
    <n v="196.1"/>
    <n v="13.5"/>
    <n v="85"/>
    <n v="8.4"/>
    <n v="281.10000000000002"/>
    <n v="245.72410000000002"/>
    <n v="31"/>
    <n v="3"/>
    <n v="7"/>
    <n v="41"/>
    <n v="37"/>
    <n v="29"/>
    <n v="94"/>
    <n v="1"/>
    <n v="22"/>
    <n v="19"/>
    <n v="165"/>
    <n v="14"/>
    <n v="33"/>
    <n v="147"/>
    <n v="194"/>
    <n v="13"/>
    <n v="16"/>
    <n v="55"/>
    <n v="84"/>
    <n v="31.1"/>
    <n v="13.4"/>
    <n v="126"/>
    <n v="170.5"/>
    <n v="5"/>
    <n v="11"/>
    <n v="10"/>
    <n v="26"/>
    <n v="150"/>
    <n v="77"/>
    <n v="0"/>
    <n v="227"/>
    <n v="0"/>
    <n v="0"/>
    <n v="0"/>
    <n v="0"/>
    <n v="29"/>
    <n v="11"/>
    <n v="0"/>
    <n v="0"/>
    <n v="40"/>
    <n v="21"/>
    <n v="0"/>
    <n v="38"/>
    <n v="1676"/>
    <s v="Desde el 01/03/23 y hasta nuevo aviso el Servicio circulara limitado entre Merlo y Las Heras por obras de renovación de vías."/>
  </r>
  <r>
    <x v="30"/>
    <x v="5"/>
    <n v="71.5"/>
    <n v="61.96"/>
    <n v="0"/>
    <n v="37.04"/>
    <n v="170.5"/>
    <n v="135.1241"/>
    <n v="169.64911000000001"/>
    <n v="196.1"/>
    <n v="13.5"/>
    <n v="85"/>
    <n v="8.4"/>
    <n v="281.10000000000002"/>
    <n v="245.72410000000002"/>
    <n v="31"/>
    <n v="3"/>
    <n v="7"/>
    <n v="41"/>
    <n v="37"/>
    <n v="29"/>
    <n v="94"/>
    <n v="1"/>
    <n v="22"/>
    <n v="19"/>
    <n v="165"/>
    <n v="14"/>
    <n v="33"/>
    <n v="147"/>
    <n v="194"/>
    <n v="13"/>
    <n v="16"/>
    <n v="55"/>
    <n v="84"/>
    <n v="31.1"/>
    <n v="13.4"/>
    <n v="126"/>
    <n v="170.5"/>
    <n v="5"/>
    <n v="11"/>
    <n v="10"/>
    <n v="26"/>
    <n v="150"/>
    <n v="77"/>
    <n v="0"/>
    <n v="227"/>
    <n v="0"/>
    <n v="0"/>
    <n v="0"/>
    <n v="0"/>
    <n v="29"/>
    <n v="11"/>
    <n v="0"/>
    <n v="0"/>
    <n v="40"/>
    <n v="21"/>
    <n v="0"/>
    <n v="38"/>
    <n v="1676"/>
    <s v="Desde el 01/03/23 y hasta nuevo aviso el Servicio circulara limitado entre Merlo y Las Heras por obras de renovación de vías."/>
  </r>
  <r>
    <x v="30"/>
    <x v="6"/>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s v="Desde el 05/07/23 retoma servicio completo entre cabeceras. Lunes a viernes 42 servicios (8 servicios a Lobos), sábados 38 servicios (8 servicios a Lobos), domingos/feriados 24 servicios (8 servicios a Lobos). El resto circula de Merlo a Las Heras."/>
  </r>
  <r>
    <x v="30"/>
    <x v="7"/>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0"/>
    <x v="8"/>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0"/>
    <x v="9"/>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0"/>
    <x v="10"/>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0"/>
    <x v="11"/>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1"/>
    <x v="0"/>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1"/>
    <x v="1"/>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r>
    <x v="31"/>
    <x v="2"/>
    <n v="71.5"/>
    <n v="61.96"/>
    <n v="0"/>
    <n v="37.04"/>
    <n v="170.5"/>
    <n v="170.5"/>
    <n v="169.64911000000001"/>
    <n v="196.1"/>
    <n v="13.5"/>
    <n v="85"/>
    <n v="8.4"/>
    <n v="281.10000000000002"/>
    <n v="281.10000000000002"/>
    <n v="31"/>
    <n v="3"/>
    <n v="7"/>
    <n v="41"/>
    <n v="41"/>
    <n v="29"/>
    <n v="94"/>
    <n v="1"/>
    <n v="22"/>
    <n v="19"/>
    <n v="165"/>
    <n v="14"/>
    <n v="33"/>
    <n v="147"/>
    <n v="194"/>
    <n v="13"/>
    <n v="16"/>
    <n v="55"/>
    <n v="84"/>
    <n v="31.1"/>
    <n v="13.4"/>
    <n v="126"/>
    <n v="170.5"/>
    <n v="5"/>
    <n v="11"/>
    <n v="10"/>
    <n v="26"/>
    <n v="150"/>
    <n v="77"/>
    <n v="0"/>
    <n v="227"/>
    <n v="0"/>
    <n v="0"/>
    <n v="0"/>
    <n v="0"/>
    <n v="29"/>
    <n v="11"/>
    <n v="0"/>
    <n v="0"/>
    <n v="40"/>
    <n v="21"/>
    <n v="0"/>
    <n v="38"/>
    <n v="1676"/>
    <m/>
  </r>
</pivotCacheRecords>
</file>

<file path=xl/pivotCache/pivotCacheRecords8.xml><?xml version="1.0" encoding="utf-8"?>
<pivotCacheRecords xmlns="http://schemas.openxmlformats.org/spreadsheetml/2006/main" xmlns:r="http://schemas.openxmlformats.org/officeDocument/2006/relationships" count="375">
  <r>
    <x v="0"/>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0"/>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0"/>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0"/>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0"/>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0"/>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0"/>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0"/>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0"/>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0"/>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0"/>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0"/>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2"/>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3"/>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4"/>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5"/>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6"/>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7"/>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8"/>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9"/>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0"/>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1"/>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2"/>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3"/>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4"/>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5"/>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6"/>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2"/>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3"/>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4"/>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5"/>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6"/>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7"/>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8"/>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9"/>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10"/>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7"/>
    <x v="11"/>
    <n v="54.8"/>
    <n v="77.59"/>
    <n v="0"/>
    <n v="52.57"/>
    <n v="184.95999999999998"/>
    <n v="184.95999999999998"/>
    <n v="196.96800000000002"/>
    <n v="209.97"/>
    <n v="12.2"/>
    <n v="116.54"/>
    <n v="8"/>
    <n v="326.51"/>
    <n v="326.51"/>
    <n v="40"/>
    <n v="15"/>
    <n v="1"/>
    <n v="56"/>
    <n v="56"/>
    <n v="38"/>
    <n v="82"/>
    <n v="0"/>
    <n v="15"/>
    <n v="2"/>
    <n v="137"/>
    <n v="35"/>
    <n v="18"/>
    <n v="137"/>
    <n v="190"/>
    <n v="10"/>
    <n v="21"/>
    <n v="107"/>
    <n v="138"/>
    <n v="46"/>
    <n v="0"/>
    <n v="133"/>
    <n v="179"/>
    <n v="0"/>
    <n v="18"/>
    <n v="0"/>
    <n v="18"/>
    <n v="285"/>
    <n v="60"/>
    <n v="0"/>
    <n v="345"/>
    <n v="0"/>
    <n v="2"/>
    <n v="2"/>
    <n v="4"/>
    <n v="29"/>
    <n v="4"/>
    <n v="0"/>
    <n v="0"/>
    <n v="33"/>
    <n v="14"/>
    <n v="0"/>
    <n v="5"/>
    <n v="1676"/>
    <m/>
  </r>
  <r>
    <x v="18"/>
    <x v="0"/>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8"/>
    <x v="1"/>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8"/>
    <x v="2"/>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8"/>
    <x v="3"/>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8"/>
    <x v="4"/>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8"/>
    <x v="5"/>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8"/>
    <x v="6"/>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8"/>
    <x v="7"/>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8"/>
    <x v="8"/>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8"/>
    <x v="9"/>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8"/>
    <x v="10"/>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8"/>
    <x v="11"/>
    <n v="54.8"/>
    <n v="77.59"/>
    <n v="0"/>
    <n v="52.57"/>
    <n v="184.95999999999998"/>
    <n v="184.95999999999998"/>
    <n v="196.96800000000002"/>
    <n v="209.97"/>
    <n v="12.2"/>
    <n v="116.54"/>
    <n v="8"/>
    <n v="326.51"/>
    <n v="326.51"/>
    <n v="40"/>
    <n v="15"/>
    <n v="1"/>
    <n v="56"/>
    <n v="56"/>
    <n v="38"/>
    <n v="80"/>
    <n v="0"/>
    <n v="15"/>
    <n v="2"/>
    <n v="135"/>
    <n v="37"/>
    <n v="18"/>
    <n v="135"/>
    <n v="190"/>
    <n v="10"/>
    <n v="21"/>
    <n v="107"/>
    <n v="138"/>
    <n v="46"/>
    <n v="0"/>
    <n v="133"/>
    <n v="179"/>
    <n v="0"/>
    <n v="18"/>
    <n v="0"/>
    <n v="18"/>
    <n v="285"/>
    <n v="60"/>
    <n v="0"/>
    <n v="345"/>
    <n v="0"/>
    <n v="2"/>
    <n v="2"/>
    <n v="4"/>
    <n v="29"/>
    <n v="4"/>
    <n v="0"/>
    <n v="0"/>
    <n v="33"/>
    <n v="14"/>
    <n v="0"/>
    <n v="5"/>
    <n v="1676"/>
    <m/>
  </r>
  <r>
    <x v="19"/>
    <x v="0"/>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19"/>
    <x v="1"/>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19"/>
    <x v="2"/>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19"/>
    <x v="3"/>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19"/>
    <x v="4"/>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19"/>
    <x v="5"/>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19"/>
    <x v="6"/>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19"/>
    <x v="7"/>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19"/>
    <x v="8"/>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19"/>
    <x v="9"/>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19"/>
    <x v="10"/>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19"/>
    <x v="11"/>
    <n v="54.8"/>
    <n v="77.59"/>
    <n v="0"/>
    <n v="52.57"/>
    <n v="184.95999999999998"/>
    <n v="184.95999999999998"/>
    <n v="196.96800000000002"/>
    <n v="209.97"/>
    <n v="12.2"/>
    <n v="116.54"/>
    <n v="8"/>
    <n v="326.51"/>
    <n v="326.51"/>
    <n v="40"/>
    <n v="15"/>
    <n v="1"/>
    <n v="56"/>
    <n v="56"/>
    <n v="36"/>
    <n v="78"/>
    <n v="0"/>
    <n v="15"/>
    <n v="2"/>
    <n v="131"/>
    <n v="41"/>
    <n v="18"/>
    <n v="131"/>
    <n v="190"/>
    <n v="10"/>
    <n v="21"/>
    <n v="107"/>
    <n v="138"/>
    <n v="46"/>
    <n v="0"/>
    <n v="133"/>
    <n v="179"/>
    <n v="0"/>
    <n v="18"/>
    <n v="0"/>
    <n v="18"/>
    <n v="285"/>
    <n v="60"/>
    <n v="0"/>
    <n v="345"/>
    <n v="0"/>
    <n v="2"/>
    <n v="2"/>
    <n v="4"/>
    <n v="29"/>
    <n v="4"/>
    <n v="0"/>
    <n v="0"/>
    <n v="33"/>
    <n v="14"/>
    <n v="0"/>
    <n v="5"/>
    <n v="1676"/>
    <m/>
  </r>
  <r>
    <x v="20"/>
    <x v="0"/>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0"/>
    <x v="1"/>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0"/>
    <x v="2"/>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0"/>
    <x v="3"/>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0"/>
    <x v="4"/>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0"/>
    <x v="5"/>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0"/>
    <x v="6"/>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0"/>
    <x v="7"/>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0"/>
    <x v="8"/>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0"/>
    <x v="9"/>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0"/>
    <x v="10"/>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0"/>
    <x v="11"/>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1"/>
    <x v="0"/>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1"/>
    <x v="1"/>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1"/>
    <x v="2"/>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1"/>
    <x v="3"/>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1"/>
    <x v="4"/>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1"/>
    <x v="5"/>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1"/>
    <x v="6"/>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1"/>
    <x v="7"/>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1"/>
    <x v="8"/>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1"/>
    <x v="9"/>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m/>
  </r>
  <r>
    <x v="21"/>
    <x v="10"/>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285"/>
    <n v="60"/>
    <n v="0"/>
    <n v="345"/>
    <n v="0"/>
    <n v="2"/>
    <n v="2"/>
    <n v="4"/>
    <n v="29"/>
    <n v="4"/>
    <n v="0"/>
    <n v="0"/>
    <n v="33"/>
    <n v="14"/>
    <n v="0"/>
    <n v="5"/>
    <n v="1676"/>
    <s v="Entre Noviembre de 2014 y Febrero de 2015 se incorporan los nuevos trenes eléctricos chinos CCEE"/>
  </r>
  <r>
    <x v="21"/>
    <x v="11"/>
    <n v="54.8"/>
    <n v="77.59"/>
    <n v="0"/>
    <n v="52.57"/>
    <n v="184.95999999999998"/>
    <n v="184.95999999999998"/>
    <n v="196.96800000000002"/>
    <n v="209.97"/>
    <n v="12.2"/>
    <n v="116.54"/>
    <n v="8"/>
    <n v="326.51"/>
    <n v="326.51"/>
    <n v="40"/>
    <n v="15"/>
    <n v="1"/>
    <n v="56"/>
    <n v="56"/>
    <n v="36"/>
    <n v="69"/>
    <n v="0"/>
    <n v="15"/>
    <n v="2"/>
    <n v="122"/>
    <n v="50"/>
    <n v="18"/>
    <n v="122"/>
    <n v="190"/>
    <n v="10"/>
    <n v="21"/>
    <n v="107"/>
    <n v="138"/>
    <n v="46"/>
    <n v="0"/>
    <n v="133"/>
    <n v="179"/>
    <n v="0"/>
    <n v="18"/>
    <n v="0"/>
    <n v="18"/>
    <n v="122"/>
    <n v="60"/>
    <n v="0"/>
    <n v="182"/>
    <n v="0"/>
    <n v="2"/>
    <n v="2"/>
    <n v="4"/>
    <n v="29"/>
    <n v="4"/>
    <n v="0"/>
    <n v="0"/>
    <n v="33"/>
    <n v="14"/>
    <n v="0"/>
    <n v="5"/>
    <n v="1676"/>
    <m/>
  </r>
  <r>
    <x v="22"/>
    <x v="0"/>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2"/>
    <x v="1"/>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2"/>
    <x v="2"/>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2"/>
    <x v="3"/>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2"/>
    <x v="4"/>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2"/>
    <x v="5"/>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2"/>
    <x v="6"/>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2"/>
    <x v="7"/>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2"/>
    <x v="8"/>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2"/>
    <x v="9"/>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2"/>
    <x v="10"/>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2"/>
    <x v="11"/>
    <n v="54.8"/>
    <n v="77.59"/>
    <n v="0"/>
    <n v="52.57"/>
    <n v="184.95999999999998"/>
    <n v="184.95999999999998"/>
    <n v="196.96800000000002"/>
    <n v="209.97"/>
    <n v="12.2"/>
    <n v="116.54"/>
    <n v="8"/>
    <n v="326.51"/>
    <n v="326.51"/>
    <n v="40"/>
    <n v="15"/>
    <n v="1"/>
    <n v="56"/>
    <n v="56"/>
    <n v="36"/>
    <n v="67"/>
    <n v="0"/>
    <n v="15"/>
    <n v="2"/>
    <n v="120"/>
    <n v="51"/>
    <n v="18"/>
    <n v="120"/>
    <n v="189"/>
    <n v="10"/>
    <n v="21"/>
    <n v="107"/>
    <n v="138"/>
    <n v="46"/>
    <n v="0"/>
    <n v="133"/>
    <n v="179"/>
    <n v="0"/>
    <n v="18"/>
    <n v="0"/>
    <n v="18"/>
    <n v="122"/>
    <n v="60"/>
    <n v="0"/>
    <n v="182"/>
    <n v="0"/>
    <n v="2"/>
    <n v="2"/>
    <n v="4"/>
    <n v="29"/>
    <n v="4"/>
    <n v="0"/>
    <n v="0"/>
    <n v="33"/>
    <n v="14"/>
    <n v="0"/>
    <n v="5"/>
    <n v="1676"/>
    <m/>
  </r>
  <r>
    <x v="23"/>
    <x v="0"/>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3"/>
    <x v="1"/>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3"/>
    <x v="2"/>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3"/>
    <x v="3"/>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3"/>
    <x v="4"/>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3"/>
    <x v="5"/>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3"/>
    <x v="6"/>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3"/>
    <x v="7"/>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3"/>
    <x v="8"/>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3"/>
    <x v="9"/>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3"/>
    <x v="10"/>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3"/>
    <x v="11"/>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4"/>
    <x v="0"/>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4"/>
    <x v="1"/>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4"/>
    <x v="2"/>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4"/>
    <x v="3"/>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4"/>
    <x v="4"/>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4"/>
    <x v="5"/>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4"/>
    <x v="6"/>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4"/>
    <x v="7"/>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4"/>
    <x v="8"/>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s v="Estación Lisandro de la Torre: Se cerró temporalmente el 2 de septiembre de 2017 debido a la construcción del Viaducto Mitre, y fue reabierta el 14 de septiembre de 2019 ya elevada."/>
  </r>
  <r>
    <x v="24"/>
    <x v="9"/>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4"/>
    <x v="10"/>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4"/>
    <x v="11"/>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0"/>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1"/>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2"/>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3"/>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4"/>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5"/>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6"/>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7"/>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8"/>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9"/>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10"/>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5"/>
    <x v="11"/>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6"/>
    <x v="0"/>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6"/>
    <x v="1"/>
    <n v="54.8"/>
    <n v="77.59"/>
    <n v="0"/>
    <n v="52.57"/>
    <n v="184.95999999999998"/>
    <n v="175.36"/>
    <n v="187.36644000000001"/>
    <n v="209.97"/>
    <n v="12.2"/>
    <n v="116.54"/>
    <n v="8"/>
    <n v="326.51"/>
    <n v="307.30999999999995"/>
    <n v="40"/>
    <n v="15"/>
    <n v="1"/>
    <n v="56"/>
    <n v="54"/>
    <n v="36"/>
    <n v="66"/>
    <n v="0"/>
    <n v="15"/>
    <n v="2"/>
    <n v="119"/>
    <n v="52"/>
    <n v="18"/>
    <n v="119"/>
    <n v="189"/>
    <n v="10"/>
    <n v="21"/>
    <n v="107"/>
    <n v="138"/>
    <n v="46"/>
    <n v="0"/>
    <n v="133"/>
    <n v="179"/>
    <n v="0"/>
    <n v="18"/>
    <n v="0"/>
    <n v="18"/>
    <n v="122"/>
    <n v="60"/>
    <n v="0"/>
    <n v="182"/>
    <n v="0"/>
    <n v="2"/>
    <n v="2"/>
    <n v="4"/>
    <n v="29"/>
    <n v="4"/>
    <n v="0"/>
    <n v="0"/>
    <n v="33"/>
    <n v="14"/>
    <n v="0"/>
    <n v="5"/>
    <n v="1676"/>
    <s v="Entre febrero y mayo del año 2019 se redujo el servicio del ramal a causa de la finalización de la obra del Viaducto, teniendo como cabecera provisoria la estación Núñez. Es así que el 10 de mayo de 2019 se inaugura el viaducto, volviendo a habilitar la circulación de trenes entre Retiro y Tigre sin ninguna interrupción. En 10/2017 se suspende servicios en Lisandro de La Torre por obras del viaducto Retiro-Tigre."/>
  </r>
  <r>
    <x v="26"/>
    <x v="2"/>
    <n v="54.8"/>
    <n v="77.59"/>
    <n v="0"/>
    <n v="52.57"/>
    <n v="184.95999999999998"/>
    <n v="175.36"/>
    <n v="187.36644000000001"/>
    <n v="209.97"/>
    <n v="12.2"/>
    <n v="116.54"/>
    <n v="8"/>
    <n v="326.51"/>
    <n v="307.30999999999995"/>
    <n v="40"/>
    <n v="15"/>
    <n v="1"/>
    <n v="56"/>
    <n v="54"/>
    <n v="36"/>
    <n v="66"/>
    <n v="0"/>
    <n v="15"/>
    <n v="2"/>
    <n v="119"/>
    <n v="52"/>
    <n v="18"/>
    <n v="119"/>
    <n v="189"/>
    <n v="10"/>
    <n v="21"/>
    <n v="107"/>
    <n v="138"/>
    <n v="46"/>
    <n v="0"/>
    <n v="133"/>
    <n v="179"/>
    <n v="0"/>
    <n v="18"/>
    <n v="0"/>
    <n v="18"/>
    <n v="122"/>
    <n v="60"/>
    <n v="0"/>
    <n v="182"/>
    <n v="0"/>
    <n v="2"/>
    <n v="2"/>
    <n v="4"/>
    <n v="29"/>
    <n v="4"/>
    <n v="0"/>
    <n v="0"/>
    <n v="33"/>
    <n v="14"/>
    <n v="0"/>
    <n v="5"/>
    <n v="1676"/>
    <s v="Entre febrero y mayo del año 2019 se redujo el servicio del ramal a causa de la finalización de la obra del Viaducto, teniendo como cabecera provisoria la estación Núñez. Es así que el 10 de mayo de 2019 se inaugura el viaducto, volviendo a habilitar la circulación de trenes entre Retiro y Tigre sin ninguna interrupción. En 10/2017 se suspende servicios en Lisandro de La Torre por obras del viaducto Retiro-Tigre."/>
  </r>
  <r>
    <x v="26"/>
    <x v="3"/>
    <n v="54.8"/>
    <n v="77.59"/>
    <n v="0"/>
    <n v="52.57"/>
    <n v="184.95999999999998"/>
    <n v="175.36"/>
    <n v="187.36644000000001"/>
    <n v="209.97"/>
    <n v="12.2"/>
    <n v="116.54"/>
    <n v="8"/>
    <n v="326.51"/>
    <n v="307.30999999999995"/>
    <n v="40"/>
    <n v="15"/>
    <n v="1"/>
    <n v="56"/>
    <n v="54"/>
    <n v="36"/>
    <n v="66"/>
    <n v="0"/>
    <n v="15"/>
    <n v="2"/>
    <n v="119"/>
    <n v="52"/>
    <n v="18"/>
    <n v="119"/>
    <n v="189"/>
    <n v="10"/>
    <n v="21"/>
    <n v="107"/>
    <n v="138"/>
    <n v="46"/>
    <n v="0"/>
    <n v="133"/>
    <n v="179"/>
    <n v="0"/>
    <n v="18"/>
    <n v="0"/>
    <n v="18"/>
    <n v="122"/>
    <n v="60"/>
    <n v="0"/>
    <n v="182"/>
    <n v="0"/>
    <n v="2"/>
    <n v="2"/>
    <n v="4"/>
    <n v="29"/>
    <n v="4"/>
    <n v="0"/>
    <n v="0"/>
    <n v="33"/>
    <n v="14"/>
    <n v="0"/>
    <n v="5"/>
    <n v="1676"/>
    <s v="Entre febrero y mayo del año 2019 se redujo el servicio del ramal a causa de la finalización de la obra del Viaducto, teniendo como cabecera provisoria la estación Núñez. Es así que el 10 de mayo de 2019 se inaugura el viaducto, volviendo a habilitar la circulación de trenes entre Retiro y Tigre sin ninguna interrupción. En 10/2017 se suspende servicios en Lisandro de La Torre por obras del viaducto Retiro-Tigre."/>
  </r>
  <r>
    <x v="26"/>
    <x v="4"/>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s v="Entre febrero y mayo del año 2019 se redujo el servicio del ramal a causa de la finalización de la obra del Viaducto, teniendo como cabecera provisoria la estación Núñez. Es así que el 10 de mayo de 2019 se inaugura el viaducto, volviendo a habilitar la circulación de trenes entre Retiro y Tigre sin ninguna interrupción. En 10/2017 se suspende servicios en Lisandro de La Torre por obras del viaducto Retiro-Tigre."/>
  </r>
  <r>
    <x v="26"/>
    <x v="5"/>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6"/>
    <x v="6"/>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6"/>
    <x v="7"/>
    <n v="54.8"/>
    <n v="77.59"/>
    <n v="0"/>
    <n v="52.57"/>
    <n v="184.95999999999998"/>
    <n v="184.95999999999998"/>
    <n v="196.96800000000002"/>
    <n v="209.97"/>
    <n v="12.2"/>
    <n v="116.54"/>
    <n v="8"/>
    <n v="326.51"/>
    <n v="326.51"/>
    <n v="40"/>
    <n v="15"/>
    <n v="1"/>
    <n v="56"/>
    <n v="55"/>
    <n v="36"/>
    <n v="66"/>
    <n v="0"/>
    <n v="15"/>
    <n v="2"/>
    <n v="119"/>
    <n v="52"/>
    <n v="18"/>
    <n v="119"/>
    <n v="189"/>
    <n v="10"/>
    <n v="21"/>
    <n v="107"/>
    <n v="138"/>
    <n v="46"/>
    <n v="0"/>
    <n v="133"/>
    <n v="179"/>
    <n v="0"/>
    <n v="18"/>
    <n v="0"/>
    <n v="18"/>
    <n v="122"/>
    <n v="60"/>
    <n v="0"/>
    <n v="182"/>
    <n v="0"/>
    <n v="2"/>
    <n v="2"/>
    <n v="4"/>
    <n v="29"/>
    <n v="4"/>
    <n v="0"/>
    <n v="0"/>
    <n v="33"/>
    <n v="14"/>
    <n v="0"/>
    <n v="5"/>
    <n v="1676"/>
    <m/>
  </r>
  <r>
    <x v="26"/>
    <x v="8"/>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s v="Estación Lisandro de la Torre: Se cerró temporalmente el 2 de septiembre de 2017 debido a la construcción del Viaducto Mitre, y fue reabierta el 14 de septiembre de 2019 ya elevada."/>
  </r>
  <r>
    <x v="26"/>
    <x v="9"/>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6"/>
    <x v="10"/>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6"/>
    <x v="11"/>
    <n v="54.8"/>
    <n v="77.59"/>
    <n v="0"/>
    <n v="52.57"/>
    <n v="184.95999999999998"/>
    <n v="184.95999999999998"/>
    <n v="196.96800000000002"/>
    <n v="209.97"/>
    <n v="12.2"/>
    <n v="116.54"/>
    <n v="8"/>
    <n v="326.51"/>
    <n v="326.51"/>
    <n v="40"/>
    <n v="15"/>
    <n v="1"/>
    <n v="56"/>
    <n v="56"/>
    <n v="36"/>
    <n v="66"/>
    <n v="0"/>
    <n v="15"/>
    <n v="2"/>
    <n v="119"/>
    <n v="52"/>
    <n v="18"/>
    <n v="119"/>
    <n v="189"/>
    <n v="10"/>
    <n v="21"/>
    <n v="107"/>
    <n v="138"/>
    <n v="46"/>
    <n v="0"/>
    <n v="133"/>
    <n v="179"/>
    <n v="0"/>
    <n v="18"/>
    <n v="0"/>
    <n v="18"/>
    <n v="122"/>
    <n v="60"/>
    <n v="0"/>
    <n v="182"/>
    <n v="0"/>
    <n v="2"/>
    <n v="2"/>
    <n v="4"/>
    <n v="29"/>
    <n v="4"/>
    <n v="0"/>
    <n v="0"/>
    <n v="33"/>
    <n v="14"/>
    <n v="0"/>
    <n v="5"/>
    <n v="1676"/>
    <m/>
  </r>
  <r>
    <x v="27"/>
    <x v="0"/>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7"/>
    <x v="1"/>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7"/>
    <x v="2"/>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7"/>
    <x v="3"/>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7"/>
    <x v="4"/>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7"/>
    <x v="5"/>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7"/>
    <x v="6"/>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7"/>
    <x v="7"/>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7"/>
    <x v="8"/>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7"/>
    <x v="9"/>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7"/>
    <x v="10"/>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7"/>
    <x v="11"/>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8"/>
    <x v="0"/>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8"/>
    <x v="1"/>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8"/>
    <x v="2"/>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8"/>
    <x v="3"/>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8"/>
    <x v="4"/>
    <n v="54.8"/>
    <n v="77.59"/>
    <n v="0"/>
    <n v="52.57"/>
    <n v="184.95999999999998"/>
    <n v="184.95999999999998"/>
    <n v="196.96800000000002"/>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8"/>
    <x v="5"/>
    <n v="54.8"/>
    <n v="77.59"/>
    <n v="0"/>
    <n v="52.57"/>
    <n v="184.95999999999998"/>
    <n v="184.95999999999998"/>
    <n v="187.60390000000001"/>
    <n v="209.97"/>
    <n v="12.2"/>
    <n v="116.54"/>
    <n v="8"/>
    <n v="326.51"/>
    <n v="326.51"/>
    <n v="53"/>
    <n v="0"/>
    <n v="3"/>
    <n v="56"/>
    <n v="56"/>
    <n v="35"/>
    <n v="48"/>
    <n v="0"/>
    <n v="13"/>
    <n v="3"/>
    <n v="99"/>
    <n v="96"/>
    <n v="22"/>
    <n v="99"/>
    <n v="217"/>
    <n v="8"/>
    <n v="24"/>
    <n v="53"/>
    <n v="85"/>
    <n v="44.19"/>
    <n v="117.336"/>
    <n v="33.146000000000001"/>
    <n v="194.67200000000003"/>
    <n v="10"/>
    <n v="10"/>
    <n v="14"/>
    <n v="34"/>
    <n v="122"/>
    <n v="62"/>
    <n v="0"/>
    <n v="184"/>
    <n v="0"/>
    <n v="0"/>
    <n v="0"/>
    <n v="0"/>
    <n v="29"/>
    <n v="1"/>
    <n v="0"/>
    <n v="0"/>
    <n v="30"/>
    <n v="90"/>
    <n v="1"/>
    <n v="5"/>
    <n v="1676"/>
    <m/>
  </r>
  <r>
    <x v="28"/>
    <x v="6"/>
    <n v="54.8"/>
    <n v="77.59"/>
    <n v="0"/>
    <n v="52.57"/>
    <n v="184.95999999999998"/>
    <n v="157.60400000000001"/>
    <n v="187.60390000000001"/>
    <n v="209.97"/>
    <n v="12.2"/>
    <n v="116.54"/>
    <n v="8"/>
    <n v="326.51"/>
    <n v="296.77699999999999"/>
    <n v="53"/>
    <n v="0"/>
    <n v="3"/>
    <n v="56"/>
    <n v="53"/>
    <n v="35"/>
    <n v="48"/>
    <n v="0"/>
    <n v="13"/>
    <n v="3"/>
    <n v="99"/>
    <n v="96"/>
    <n v="22"/>
    <n v="99"/>
    <n v="217"/>
    <n v="8"/>
    <n v="24"/>
    <n v="53"/>
    <n v="85"/>
    <n v="44.19"/>
    <n v="117.336"/>
    <n v="33.146000000000001"/>
    <n v="194.67200000000003"/>
    <n v="10"/>
    <n v="10"/>
    <n v="14"/>
    <n v="34"/>
    <n v="122"/>
    <n v="62"/>
    <n v="0"/>
    <n v="184"/>
    <n v="0"/>
    <n v="0"/>
    <n v="0"/>
    <n v="0"/>
    <n v="29"/>
    <n v="1"/>
    <n v="0"/>
    <n v="0"/>
    <n v="30"/>
    <n v="90"/>
    <n v="1"/>
    <n v="5"/>
    <n v="1676"/>
    <s v="Vic-Cap: Servicio reducido entre Victoria y Matheu, por obras de renovación de vías del tramo Matheu - Los Cardales."/>
  </r>
  <r>
    <x v="28"/>
    <x v="7"/>
    <n v="54.8"/>
    <n v="77.59"/>
    <n v="0"/>
    <n v="52.57"/>
    <n v="184.95999999999998"/>
    <n v="157.60400000000001"/>
    <n v="187.60390000000001"/>
    <n v="209.97"/>
    <n v="12.2"/>
    <n v="116.54"/>
    <n v="8"/>
    <n v="326.51"/>
    <n v="296.77699999999999"/>
    <n v="53"/>
    <n v="0"/>
    <n v="3"/>
    <n v="56"/>
    <n v="53"/>
    <n v="35"/>
    <n v="48"/>
    <n v="0"/>
    <n v="13"/>
    <n v="3"/>
    <n v="99"/>
    <n v="96"/>
    <n v="22"/>
    <n v="99"/>
    <n v="217"/>
    <n v="8"/>
    <n v="24"/>
    <n v="53"/>
    <n v="85"/>
    <n v="44.19"/>
    <n v="117.336"/>
    <n v="33.146000000000001"/>
    <n v="194.67200000000003"/>
    <n v="10"/>
    <n v="10"/>
    <n v="14"/>
    <n v="34"/>
    <n v="122"/>
    <n v="62"/>
    <n v="0"/>
    <n v="184"/>
    <n v="0"/>
    <n v="0"/>
    <n v="0"/>
    <n v="0"/>
    <n v="29"/>
    <n v="1"/>
    <n v="0"/>
    <n v="0"/>
    <n v="30"/>
    <n v="90"/>
    <n v="1"/>
    <n v="5"/>
    <n v="1676"/>
    <s v="Vic-Cap: Servicio reducido entre Victoria y Matheu, por obras de renovación de vías del tramo Matheu - Los Cardales."/>
  </r>
  <r>
    <x v="28"/>
    <x v="8"/>
    <n v="54.8"/>
    <n v="77.59"/>
    <n v="0"/>
    <n v="52.57"/>
    <n v="184.95999999999998"/>
    <n v="157.60400000000001"/>
    <n v="187.60390000000001"/>
    <n v="209.97"/>
    <n v="12.2"/>
    <n v="116.54"/>
    <n v="8"/>
    <n v="326.51"/>
    <n v="296.77699999999999"/>
    <n v="53"/>
    <n v="0"/>
    <n v="3"/>
    <n v="56"/>
    <n v="53"/>
    <n v="35"/>
    <n v="48"/>
    <n v="0"/>
    <n v="13"/>
    <n v="3"/>
    <n v="99"/>
    <n v="96"/>
    <n v="22"/>
    <n v="99"/>
    <n v="217"/>
    <n v="8"/>
    <n v="24"/>
    <n v="53"/>
    <n v="85"/>
    <n v="44.19"/>
    <n v="117.336"/>
    <n v="33.146000000000001"/>
    <n v="194.67200000000003"/>
    <n v="10"/>
    <n v="10"/>
    <n v="14"/>
    <n v="34"/>
    <n v="122"/>
    <n v="62"/>
    <n v="0"/>
    <n v="184"/>
    <n v="0"/>
    <n v="0"/>
    <n v="0"/>
    <n v="0"/>
    <n v="29"/>
    <n v="1"/>
    <n v="0"/>
    <n v="0"/>
    <n v="30"/>
    <n v="90"/>
    <n v="1"/>
    <n v="5"/>
    <n v="1676"/>
    <s v="Vic-Cap: Servicio reducido entre Victoria y Matheu, por obras de renovación de vías del tramo Matheu - Los Cardales."/>
  </r>
  <r>
    <x v="28"/>
    <x v="9"/>
    <n v="54.8"/>
    <n v="77.59"/>
    <n v="0"/>
    <n v="52.57"/>
    <n v="184.95999999999998"/>
    <n v="148.03399999999999"/>
    <n v="187.60390000000001"/>
    <n v="209.97"/>
    <n v="12.2"/>
    <n v="116.54"/>
    <n v="8"/>
    <n v="326.51"/>
    <n v="289.584"/>
    <n v="53"/>
    <n v="0"/>
    <n v="3"/>
    <n v="56"/>
    <n v="51"/>
    <n v="35"/>
    <n v="48"/>
    <n v="0"/>
    <n v="13"/>
    <n v="3"/>
    <n v="99"/>
    <n v="96"/>
    <n v="22"/>
    <n v="99"/>
    <n v="217"/>
    <n v="8"/>
    <n v="24"/>
    <n v="53"/>
    <n v="85"/>
    <n v="44.19"/>
    <n v="117.336"/>
    <n v="33.146000000000001"/>
    <n v="194.67200000000003"/>
    <n v="10"/>
    <n v="10"/>
    <n v="14"/>
    <n v="34"/>
    <n v="122"/>
    <n v="62"/>
    <n v="0"/>
    <n v="184"/>
    <n v="0"/>
    <n v="0"/>
    <n v="0"/>
    <n v="0"/>
    <n v="29"/>
    <n v="1"/>
    <n v="0"/>
    <n v="0"/>
    <n v="30"/>
    <n v="90"/>
    <n v="1"/>
    <n v="5"/>
    <n v="1676"/>
    <s v="Victoria-Capilla: Servicio reducido entre Victoria y Garín, por obras de renovación de vías del tramo Matheu - Los Cardales."/>
  </r>
  <r>
    <x v="28"/>
    <x v="10"/>
    <n v="54.8"/>
    <n v="77.59"/>
    <n v="0"/>
    <n v="52.57"/>
    <n v="184.95999999999998"/>
    <n v="148.03399999999999"/>
    <n v="187.60390000000001"/>
    <n v="209.97"/>
    <n v="12.2"/>
    <n v="116.54"/>
    <n v="8"/>
    <n v="326.51"/>
    <n v="289.584"/>
    <n v="53"/>
    <n v="0"/>
    <n v="3"/>
    <n v="56"/>
    <n v="51"/>
    <n v="35"/>
    <n v="48"/>
    <n v="0"/>
    <n v="13"/>
    <n v="3"/>
    <n v="99"/>
    <n v="96"/>
    <n v="22"/>
    <n v="99"/>
    <n v="217"/>
    <n v="8"/>
    <n v="24"/>
    <n v="53"/>
    <n v="85"/>
    <n v="44.19"/>
    <n v="117.336"/>
    <n v="33.146000000000001"/>
    <n v="194.67200000000003"/>
    <n v="10"/>
    <n v="10"/>
    <n v="14"/>
    <n v="34"/>
    <n v="122"/>
    <n v="62"/>
    <n v="0"/>
    <n v="184"/>
    <n v="0"/>
    <n v="0"/>
    <n v="0"/>
    <n v="0"/>
    <n v="29"/>
    <n v="1"/>
    <n v="0"/>
    <n v="0"/>
    <n v="30"/>
    <n v="90"/>
    <n v="1"/>
    <n v="5"/>
    <n v="1676"/>
    <s v="Victoria-Capilla: Servicio reducido entre Victoria y Garín, por obras de renovación de vías del tramo Matheu - Los Cardales."/>
  </r>
  <r>
    <x v="28"/>
    <x v="11"/>
    <n v="54.8"/>
    <n v="77.59"/>
    <n v="0"/>
    <n v="52.57"/>
    <n v="184.95999999999998"/>
    <n v="148.03399999999999"/>
    <n v="187.60390000000001"/>
    <n v="209.97"/>
    <n v="12.2"/>
    <n v="116.54"/>
    <n v="8"/>
    <n v="326.51"/>
    <n v="289.584"/>
    <n v="53"/>
    <n v="0"/>
    <n v="3"/>
    <n v="56"/>
    <n v="51"/>
    <n v="35"/>
    <n v="48"/>
    <n v="0"/>
    <n v="13"/>
    <n v="3"/>
    <n v="99"/>
    <n v="96"/>
    <n v="22"/>
    <n v="99"/>
    <n v="217"/>
    <n v="8"/>
    <n v="24"/>
    <n v="53"/>
    <n v="85"/>
    <n v="44.19"/>
    <n v="117.336"/>
    <n v="33.146000000000001"/>
    <n v="194.67200000000003"/>
    <n v="10"/>
    <n v="10"/>
    <n v="14"/>
    <n v="34"/>
    <n v="122"/>
    <n v="62"/>
    <n v="0"/>
    <n v="184"/>
    <n v="0"/>
    <n v="0"/>
    <n v="0"/>
    <n v="0"/>
    <n v="29"/>
    <n v="1"/>
    <n v="0"/>
    <n v="0"/>
    <n v="30"/>
    <n v="90"/>
    <n v="1"/>
    <n v="5"/>
    <n v="1676"/>
    <s v="Victoria-Capilla: Servicio reducido entre Victoria y Garín, por obras de renovación de vías del tramo Matheu - Los Cardales."/>
  </r>
  <r>
    <x v="29"/>
    <x v="0"/>
    <n v="54.8"/>
    <n v="77.59"/>
    <n v="0"/>
    <n v="52.57"/>
    <n v="184.95999999999998"/>
    <n v="148.03399999999999"/>
    <n v="187.60390000000001"/>
    <n v="209.97"/>
    <n v="12.2"/>
    <n v="116.54"/>
    <n v="8"/>
    <n v="326.51"/>
    <n v="289.584"/>
    <n v="53"/>
    <n v="0"/>
    <n v="3"/>
    <n v="56"/>
    <n v="51"/>
    <n v="28"/>
    <n v="57"/>
    <n v="108"/>
    <n v="82"/>
    <n v="0"/>
    <n v="275"/>
    <n v="91"/>
    <n v="29"/>
    <n v="275"/>
    <n v="395"/>
    <n v="9"/>
    <n v="24"/>
    <n v="58"/>
    <n v="91"/>
    <n v="44.19"/>
    <n v="117.336"/>
    <n v="33.146000000000001"/>
    <n v="194.67200000000003"/>
    <n v="0"/>
    <n v="16"/>
    <n v="16"/>
    <n v="32"/>
    <n v="122"/>
    <n v="62"/>
    <n v="0"/>
    <n v="184"/>
    <n v="1"/>
    <n v="0"/>
    <n v="1"/>
    <n v="2"/>
    <n v="0"/>
    <n v="0"/>
    <n v="34"/>
    <n v="0"/>
    <n v="34"/>
    <n v="71"/>
    <n v="1"/>
    <n v="3"/>
    <n v="1676"/>
    <s v="Victoria-Capilla: Servicio reducido entre Victoria y Garín, por obras de renovación de vías del tramo Matheu - Los Cardales."/>
  </r>
  <r>
    <x v="29"/>
    <x v="1"/>
    <n v="54.8"/>
    <n v="77.59"/>
    <n v="0"/>
    <n v="52.57"/>
    <n v="184.95999999999998"/>
    <n v="148.03399999999999"/>
    <n v="187.60390000000001"/>
    <n v="209.97"/>
    <n v="12.2"/>
    <n v="116.54"/>
    <n v="8"/>
    <n v="326.51"/>
    <n v="289.584"/>
    <n v="53"/>
    <n v="0"/>
    <n v="3"/>
    <n v="56"/>
    <n v="51"/>
    <n v="28"/>
    <n v="57"/>
    <n v="108"/>
    <n v="82"/>
    <n v="0"/>
    <n v="275"/>
    <n v="91"/>
    <n v="29"/>
    <n v="275"/>
    <n v="395"/>
    <n v="9"/>
    <n v="24"/>
    <n v="58"/>
    <n v="91"/>
    <n v="44.19"/>
    <n v="117.336"/>
    <n v="33.146000000000001"/>
    <n v="194.67200000000003"/>
    <n v="0"/>
    <n v="16"/>
    <n v="16"/>
    <n v="32"/>
    <n v="122"/>
    <n v="62"/>
    <n v="0"/>
    <n v="184"/>
    <n v="1"/>
    <n v="0"/>
    <n v="1"/>
    <n v="2"/>
    <n v="0"/>
    <n v="0"/>
    <n v="34"/>
    <n v="0"/>
    <n v="34"/>
    <n v="71"/>
    <n v="1"/>
    <n v="3"/>
    <n v="1676"/>
    <s v="Victoria-Capilla: Servicio reducido entre Victoria y Garín, por obras de renovación de vías del tramo Matheu - Los Cardales."/>
  </r>
  <r>
    <x v="29"/>
    <x v="2"/>
    <n v="54.8"/>
    <n v="77.59"/>
    <n v="0"/>
    <n v="52.57"/>
    <n v="184.95999999999998"/>
    <n v="148.03399999999999"/>
    <n v="187.60390000000001"/>
    <n v="209.97"/>
    <n v="12.2"/>
    <n v="116.54"/>
    <n v="8"/>
    <n v="326.51"/>
    <n v="289.584"/>
    <n v="53"/>
    <n v="0"/>
    <n v="3"/>
    <n v="56"/>
    <n v="51"/>
    <n v="28"/>
    <n v="57"/>
    <n v="108"/>
    <n v="82"/>
    <n v="0"/>
    <n v="275"/>
    <n v="91"/>
    <n v="29"/>
    <n v="275"/>
    <n v="395"/>
    <n v="9"/>
    <n v="24"/>
    <n v="58"/>
    <n v="91"/>
    <n v="44.19"/>
    <n v="117.336"/>
    <n v="33.146000000000001"/>
    <n v="194.67200000000003"/>
    <n v="0"/>
    <n v="16"/>
    <n v="16"/>
    <n v="32"/>
    <n v="122"/>
    <n v="62"/>
    <n v="0"/>
    <n v="184"/>
    <n v="1"/>
    <n v="0"/>
    <n v="1"/>
    <n v="2"/>
    <n v="0"/>
    <n v="0"/>
    <n v="34"/>
    <n v="0"/>
    <n v="34"/>
    <n v="71"/>
    <n v="1"/>
    <n v="3"/>
    <n v="1676"/>
    <s v="Victoria-Capilla: Servicio reducido entre Victoria y Garín, por obras de renovación de vías del tramo Matheu - Los Cardales."/>
  </r>
  <r>
    <x v="29"/>
    <x v="3"/>
    <n v="54.8"/>
    <n v="77.59"/>
    <n v="0"/>
    <n v="52.57"/>
    <n v="184.95999999999998"/>
    <n v="148.03399999999999"/>
    <n v="187.60390000000001"/>
    <n v="209.97"/>
    <n v="12.2"/>
    <n v="116.54"/>
    <n v="8"/>
    <n v="326.51"/>
    <n v="289.584"/>
    <n v="53"/>
    <n v="0"/>
    <n v="3"/>
    <n v="56"/>
    <n v="51"/>
    <n v="28"/>
    <n v="57"/>
    <n v="108"/>
    <n v="82"/>
    <n v="0"/>
    <n v="275"/>
    <n v="91"/>
    <n v="29"/>
    <n v="275"/>
    <n v="395"/>
    <n v="9"/>
    <n v="24"/>
    <n v="58"/>
    <n v="91"/>
    <n v="44.19"/>
    <n v="117.336"/>
    <n v="33.146000000000001"/>
    <n v="194.67200000000003"/>
    <n v="0"/>
    <n v="16"/>
    <n v="16"/>
    <n v="32"/>
    <n v="122"/>
    <n v="62"/>
    <n v="0"/>
    <n v="184"/>
    <n v="1"/>
    <n v="0"/>
    <n v="1"/>
    <n v="2"/>
    <n v="0"/>
    <n v="0"/>
    <n v="34"/>
    <n v="0"/>
    <n v="34"/>
    <n v="71"/>
    <n v="1"/>
    <n v="3"/>
    <n v="1676"/>
    <s v="Victoria-Capilla: Servicio reducido entre Victoria y Garín, por obras de renovación de vías del tramo Matheu - Los Cardales."/>
  </r>
  <r>
    <x v="29"/>
    <x v="4"/>
    <n v="54.8"/>
    <n v="77.59"/>
    <n v="0"/>
    <n v="52.57"/>
    <n v="184.95999999999998"/>
    <n v="148.03399999999999"/>
    <n v="187.60390000000001"/>
    <n v="209.97"/>
    <n v="12.2"/>
    <n v="116.54"/>
    <n v="8"/>
    <n v="326.51"/>
    <n v="289.584"/>
    <n v="53"/>
    <n v="0"/>
    <n v="3"/>
    <n v="56"/>
    <n v="51"/>
    <n v="28"/>
    <n v="57"/>
    <n v="108"/>
    <n v="82"/>
    <n v="0"/>
    <n v="275"/>
    <n v="91"/>
    <n v="29"/>
    <n v="275"/>
    <n v="395"/>
    <n v="9"/>
    <n v="24"/>
    <n v="58"/>
    <n v="91"/>
    <n v="44.19"/>
    <n v="117.336"/>
    <n v="33.146000000000001"/>
    <n v="194.67200000000003"/>
    <n v="0"/>
    <n v="16"/>
    <n v="16"/>
    <n v="32"/>
    <n v="122"/>
    <n v="62"/>
    <n v="0"/>
    <n v="184"/>
    <n v="1"/>
    <n v="0"/>
    <n v="1"/>
    <n v="2"/>
    <n v="0"/>
    <n v="0"/>
    <n v="34"/>
    <n v="0"/>
    <n v="34"/>
    <n v="71"/>
    <n v="1"/>
    <n v="3"/>
    <n v="1676"/>
    <s v="Victoria-Capilla: Servicio reducido entre Victoria y Garín, por obras de renovación de vías del tramo Matheu - Los Cardales."/>
  </r>
  <r>
    <x v="29"/>
    <x v="5"/>
    <n v="54.8"/>
    <n v="77.59"/>
    <n v="0"/>
    <n v="52.57"/>
    <n v="184.95999999999998"/>
    <n v="148.03399999999999"/>
    <n v="187.60390000000001"/>
    <n v="209.97"/>
    <n v="12.2"/>
    <n v="116.54"/>
    <n v="8"/>
    <n v="326.51"/>
    <n v="289.584"/>
    <n v="53"/>
    <n v="0"/>
    <n v="3"/>
    <n v="56"/>
    <n v="51"/>
    <n v="28"/>
    <n v="57"/>
    <n v="108"/>
    <n v="82"/>
    <n v="0"/>
    <n v="275"/>
    <n v="91"/>
    <n v="29"/>
    <n v="275"/>
    <n v="395"/>
    <n v="9"/>
    <n v="24"/>
    <n v="58"/>
    <n v="91"/>
    <n v="44.19"/>
    <n v="117.336"/>
    <n v="33.146000000000001"/>
    <n v="194.67200000000003"/>
    <n v="0"/>
    <n v="16"/>
    <n v="16"/>
    <n v="32"/>
    <n v="122"/>
    <n v="62"/>
    <n v="0"/>
    <n v="184"/>
    <n v="1"/>
    <n v="0"/>
    <n v="1"/>
    <n v="2"/>
    <n v="0"/>
    <n v="0"/>
    <n v="34"/>
    <n v="0"/>
    <n v="34"/>
    <n v="71"/>
    <n v="1"/>
    <n v="3"/>
    <n v="1676"/>
    <s v="Victoria-Capilla: Servicio reducido entre Victoria y Garín, por obras de renovación de vías del tramo Matheu - Los Cardales."/>
  </r>
  <r>
    <x v="29"/>
    <x v="6"/>
    <n v="54.8"/>
    <n v="77.59"/>
    <n v="0"/>
    <n v="52.57"/>
    <n v="184.95999999999998"/>
    <n v="148.03399999999999"/>
    <n v="187.60390000000001"/>
    <n v="209.97"/>
    <n v="12.2"/>
    <n v="116.54"/>
    <n v="8"/>
    <n v="326.51"/>
    <n v="289.584"/>
    <n v="53"/>
    <n v="0"/>
    <n v="3"/>
    <n v="56"/>
    <n v="51"/>
    <n v="28"/>
    <n v="57"/>
    <n v="108"/>
    <n v="82"/>
    <n v="0"/>
    <n v="275"/>
    <n v="91"/>
    <n v="29"/>
    <n v="275"/>
    <n v="395"/>
    <n v="9"/>
    <n v="24"/>
    <n v="58"/>
    <n v="91"/>
    <n v="44.19"/>
    <n v="117.336"/>
    <n v="33.146000000000001"/>
    <n v="194.67200000000003"/>
    <n v="0"/>
    <n v="16"/>
    <n v="16"/>
    <n v="32"/>
    <n v="122"/>
    <n v="62"/>
    <n v="0"/>
    <n v="184"/>
    <n v="1"/>
    <n v="0"/>
    <n v="1"/>
    <n v="2"/>
    <n v="0"/>
    <n v="0"/>
    <n v="34"/>
    <n v="0"/>
    <n v="34"/>
    <n v="71"/>
    <n v="1"/>
    <n v="3"/>
    <n v="1676"/>
    <s v="(1/3) Desde el 25/07 se reestableción el servicio de Victoria a Capilla. (2/3) Desde el sábado 16/07 y hasta el domingo 31/07 inclusive, los trenes no llegarán a la estación Retiro debido a las obras de renovación de la parrilla de vías. El ramal José León Suárez funcionará limitado hasta 3 de Febrero, mientras que el ramal Tigre funcionará limitado hasta Lisandro de la Torre. (3/3) A partir del 26/05/2021 se realizará el servicio en forma limitada entre las estaciones Mitre y Belgrano R, por obras en la parrilla de vias de la estación Retiro."/>
  </r>
  <r>
    <x v="29"/>
    <x v="7"/>
    <n v="54.8"/>
    <n v="77.59"/>
    <n v="0"/>
    <n v="52.57"/>
    <n v="184.95999999999998"/>
    <n v="148.03399999999999"/>
    <n v="187.60390000000001"/>
    <n v="209.97"/>
    <n v="12.2"/>
    <n v="116.54"/>
    <n v="8"/>
    <n v="326.51"/>
    <n v="289.584"/>
    <n v="53"/>
    <n v="0"/>
    <n v="3"/>
    <n v="56"/>
    <n v="51"/>
    <n v="28"/>
    <n v="57"/>
    <n v="108"/>
    <n v="82"/>
    <n v="0"/>
    <n v="275"/>
    <n v="91"/>
    <n v="29"/>
    <n v="275"/>
    <n v="395"/>
    <n v="9"/>
    <n v="24"/>
    <n v="58"/>
    <n v="91"/>
    <n v="44.19"/>
    <n v="117.336"/>
    <n v="33.146000000000001"/>
    <n v="194.67200000000003"/>
    <n v="0"/>
    <n v="16"/>
    <n v="16"/>
    <n v="32"/>
    <n v="122"/>
    <n v="62"/>
    <n v="0"/>
    <n v="184"/>
    <n v="1"/>
    <n v="0"/>
    <n v="1"/>
    <n v="2"/>
    <n v="0"/>
    <n v="0"/>
    <n v="34"/>
    <n v="0"/>
    <n v="34"/>
    <n v="71"/>
    <n v="1"/>
    <n v="3"/>
    <n v="1676"/>
    <m/>
  </r>
  <r>
    <x v="29"/>
    <x v="8"/>
    <n v="54.8"/>
    <n v="77.59"/>
    <n v="0"/>
    <n v="52.57"/>
    <n v="184.95999999999998"/>
    <n v="148.03399999999999"/>
    <n v="187.60390000000001"/>
    <n v="209.97"/>
    <n v="12.2"/>
    <n v="116.54"/>
    <n v="8"/>
    <n v="326.51"/>
    <n v="289.584"/>
    <n v="53"/>
    <n v="0"/>
    <n v="3"/>
    <n v="56"/>
    <n v="51"/>
    <n v="28"/>
    <n v="57"/>
    <n v="108"/>
    <n v="82"/>
    <n v="0"/>
    <n v="275"/>
    <n v="91"/>
    <n v="29"/>
    <n v="275"/>
    <n v="395"/>
    <n v="9"/>
    <n v="24"/>
    <n v="58"/>
    <n v="91"/>
    <n v="44.19"/>
    <n v="117.336"/>
    <n v="33.146000000000001"/>
    <n v="194.67200000000003"/>
    <n v="0"/>
    <n v="16"/>
    <n v="16"/>
    <n v="32"/>
    <n v="122"/>
    <n v="62"/>
    <n v="0"/>
    <n v="184"/>
    <n v="1"/>
    <n v="0"/>
    <n v="1"/>
    <n v="2"/>
    <n v="0"/>
    <n v="0"/>
    <n v="34"/>
    <n v="0"/>
    <n v="34"/>
    <n v="71"/>
    <n v="1"/>
    <n v="3"/>
    <n v="1676"/>
    <m/>
  </r>
  <r>
    <x v="29"/>
    <x v="9"/>
    <n v="54.8"/>
    <n v="77.59"/>
    <n v="0"/>
    <n v="52.57"/>
    <n v="184.95999999999998"/>
    <n v="127.87100000000001"/>
    <n v="187.60390000000001"/>
    <n v="209.97"/>
    <n v="12.2"/>
    <n v="116.54"/>
    <n v="8"/>
    <n v="326.51"/>
    <n v="269.42099999999999"/>
    <n v="53"/>
    <n v="0"/>
    <n v="3"/>
    <n v="56"/>
    <n v="47"/>
    <n v="28"/>
    <n v="57"/>
    <n v="108"/>
    <n v="82"/>
    <n v="0"/>
    <n v="275"/>
    <n v="91"/>
    <n v="29"/>
    <n v="275"/>
    <n v="395"/>
    <n v="9"/>
    <n v="24"/>
    <n v="58"/>
    <n v="91"/>
    <n v="44.19"/>
    <n v="117.336"/>
    <n v="33.146000000000001"/>
    <n v="194.67200000000003"/>
    <n v="0"/>
    <n v="16"/>
    <n v="16"/>
    <n v="32"/>
    <n v="122"/>
    <n v="62"/>
    <n v="0"/>
    <n v="184"/>
    <n v="1"/>
    <n v="0"/>
    <n v="1"/>
    <n v="2"/>
    <n v="0"/>
    <n v="0"/>
    <n v="34"/>
    <n v="0"/>
    <n v="34"/>
    <n v="71"/>
    <n v="1"/>
    <n v="3"/>
    <n v="1676"/>
    <s v="Desde el lunes 17/10/2022 se suspende el servicio Victoria-Capilla por obras de renovación de vías."/>
  </r>
  <r>
    <x v="29"/>
    <x v="10"/>
    <n v="54.8"/>
    <n v="77.59"/>
    <n v="0"/>
    <n v="52.57"/>
    <n v="184.95999999999998"/>
    <n v="127.87100000000001"/>
    <n v="187.60390000000001"/>
    <n v="209.97"/>
    <n v="12.2"/>
    <n v="116.54"/>
    <n v="8"/>
    <n v="326.51"/>
    <n v="269.42099999999999"/>
    <n v="53"/>
    <n v="0"/>
    <n v="3"/>
    <n v="56"/>
    <n v="47"/>
    <n v="28"/>
    <n v="57"/>
    <n v="108"/>
    <n v="82"/>
    <n v="0"/>
    <n v="275"/>
    <n v="91"/>
    <n v="29"/>
    <n v="275"/>
    <n v="395"/>
    <n v="9"/>
    <n v="24"/>
    <n v="58"/>
    <n v="91"/>
    <n v="44.19"/>
    <n v="117.336"/>
    <n v="33.146000000000001"/>
    <n v="194.67200000000003"/>
    <n v="0"/>
    <n v="16"/>
    <n v="16"/>
    <n v="32"/>
    <n v="122"/>
    <n v="62"/>
    <n v="0"/>
    <n v="184"/>
    <n v="1"/>
    <n v="0"/>
    <n v="1"/>
    <n v="2"/>
    <n v="0"/>
    <n v="0"/>
    <n v="34"/>
    <n v="0"/>
    <n v="34"/>
    <n v="71"/>
    <n v="1"/>
    <n v="3"/>
    <n v="1676"/>
    <m/>
  </r>
  <r>
    <x v="29"/>
    <x v="11"/>
    <n v="54.8"/>
    <n v="77.59"/>
    <n v="0"/>
    <n v="52.57"/>
    <n v="184.95999999999998"/>
    <n v="127.87100000000001"/>
    <n v="187.60390000000001"/>
    <n v="209.97"/>
    <n v="12.2"/>
    <n v="116.54"/>
    <n v="8"/>
    <n v="326.51"/>
    <n v="269.42099999999999"/>
    <n v="53"/>
    <n v="0"/>
    <n v="3"/>
    <n v="56"/>
    <n v="47"/>
    <n v="28"/>
    <n v="57"/>
    <n v="108"/>
    <n v="82"/>
    <n v="0"/>
    <n v="275"/>
    <n v="91"/>
    <n v="29"/>
    <n v="275"/>
    <n v="395"/>
    <n v="9"/>
    <n v="24"/>
    <n v="58"/>
    <n v="91"/>
    <n v="44.19"/>
    <n v="117.336"/>
    <n v="33.146000000000001"/>
    <n v="194.67200000000003"/>
    <n v="0"/>
    <n v="16"/>
    <n v="16"/>
    <n v="32"/>
    <n v="122"/>
    <n v="62"/>
    <n v="0"/>
    <n v="184"/>
    <n v="1"/>
    <n v="0"/>
    <n v="1"/>
    <n v="2"/>
    <n v="0"/>
    <n v="0"/>
    <n v="34"/>
    <n v="0"/>
    <n v="34"/>
    <n v="71"/>
    <n v="1"/>
    <n v="3"/>
    <n v="1676"/>
    <m/>
  </r>
  <r>
    <x v="30"/>
    <x v="0"/>
    <n v="54.8"/>
    <n v="77.59"/>
    <n v="0"/>
    <n v="52.57"/>
    <n v="184.95999999999998"/>
    <n v="120.11000000000001"/>
    <n v="187.60390000000001"/>
    <n v="209.97"/>
    <n v="12.2"/>
    <n v="116.54"/>
    <n v="8"/>
    <n v="326.51"/>
    <n v="253.90099999999998"/>
    <n v="53"/>
    <n v="0"/>
    <n v="3"/>
    <n v="56"/>
    <n v="45"/>
    <n v="24"/>
    <n v="59"/>
    <n v="121"/>
    <n v="83"/>
    <n v="0"/>
    <n v="287"/>
    <n v="106"/>
    <n v="29"/>
    <n v="287"/>
    <n v="422"/>
    <n v="9"/>
    <n v="24"/>
    <n v="63"/>
    <n v="96"/>
    <n v="44.19"/>
    <n v="117.336"/>
    <n v="33.146000000000001"/>
    <n v="194.67200000000003"/>
    <n v="8"/>
    <n v="7"/>
    <n v="15"/>
    <n v="30"/>
    <n v="122"/>
    <n v="62"/>
    <n v="0"/>
    <n v="184"/>
    <n v="1"/>
    <n v="0"/>
    <n v="1"/>
    <n v="2"/>
    <n v="0"/>
    <n v="0"/>
    <n v="34"/>
    <n v="0"/>
    <n v="34"/>
    <n v="71"/>
    <n v="1"/>
    <n v="3"/>
    <n v="1676"/>
    <s v="Desde el 16/01, por las obras de renovación de la parrilla de vías de la estación Retiro Mitre, los trenes de la línea Mitre no arribarán ni partirán desde la terminal del 16/01 hasta fines de abril próximo. El ramal Tigre operará con servicios limitados desde y hacia Belgrano C, mientras que el ramal José León Suárez funcionará hasta 3 de Febrero."/>
  </r>
  <r>
    <x v="30"/>
    <x v="1"/>
    <n v="54.8"/>
    <n v="77.59"/>
    <n v="0"/>
    <n v="52.57"/>
    <n v="184.95999999999998"/>
    <n v="120.11000000000001"/>
    <n v="187.60390000000001"/>
    <n v="209.97"/>
    <n v="12.2"/>
    <n v="116.54"/>
    <n v="8"/>
    <n v="326.51"/>
    <n v="253.90099999999998"/>
    <n v="53"/>
    <n v="0"/>
    <n v="3"/>
    <n v="56"/>
    <n v="45"/>
    <n v="24"/>
    <n v="59"/>
    <n v="121"/>
    <n v="83"/>
    <n v="0"/>
    <n v="287"/>
    <n v="106"/>
    <n v="29"/>
    <n v="287"/>
    <n v="422"/>
    <n v="9"/>
    <n v="24"/>
    <n v="63"/>
    <n v="96"/>
    <n v="44.19"/>
    <n v="117.336"/>
    <n v="33.146000000000001"/>
    <n v="194.67200000000003"/>
    <n v="8"/>
    <n v="7"/>
    <n v="15"/>
    <n v="30"/>
    <n v="122"/>
    <n v="62"/>
    <n v="0"/>
    <n v="184"/>
    <n v="1"/>
    <n v="0"/>
    <n v="1"/>
    <n v="2"/>
    <n v="0"/>
    <n v="0"/>
    <n v="34"/>
    <n v="0"/>
    <n v="34"/>
    <n v="71"/>
    <n v="1"/>
    <n v="3"/>
    <n v="1676"/>
    <s v="Desde el 16/01, por las obras de renovación de la parrilla de vías de la estación Retiro Mitre, los trenes de la línea Mitre no arribarán ni partirán desde la terminal del 16/01 hasta fines de abril próximo. El ramal Tigre operará con servicios limitados desde y hacia Belgrano C, mientras que el ramal José León Suárez funcionará hasta 3 de Febrero."/>
  </r>
  <r>
    <x v="30"/>
    <x v="2"/>
    <n v="54.8"/>
    <n v="77.59"/>
    <n v="0"/>
    <n v="52.57"/>
    <n v="184.95999999999998"/>
    <n v="120.11000000000001"/>
    <n v="187.60390000000001"/>
    <n v="209.97"/>
    <n v="12.2"/>
    <n v="116.54"/>
    <n v="8"/>
    <n v="326.51"/>
    <n v="253.90099999999998"/>
    <n v="53"/>
    <n v="0"/>
    <n v="3"/>
    <n v="56"/>
    <n v="45"/>
    <n v="24"/>
    <n v="59"/>
    <n v="121"/>
    <n v="83"/>
    <n v="0"/>
    <n v="287"/>
    <n v="106"/>
    <n v="29"/>
    <n v="287"/>
    <n v="422"/>
    <n v="9"/>
    <n v="24"/>
    <n v="63"/>
    <n v="96"/>
    <n v="44.19"/>
    <n v="117.336"/>
    <n v="33.146000000000001"/>
    <n v="194.67200000000003"/>
    <n v="8"/>
    <n v="7"/>
    <n v="15"/>
    <n v="30"/>
    <n v="122"/>
    <n v="62"/>
    <n v="0"/>
    <n v="184"/>
    <n v="1"/>
    <n v="0"/>
    <n v="1"/>
    <n v="2"/>
    <n v="0"/>
    <n v="0"/>
    <n v="34"/>
    <n v="0"/>
    <n v="34"/>
    <n v="71"/>
    <n v="1"/>
    <n v="3"/>
    <n v="1676"/>
    <s v="Desde el 16/01, por las obras de renovación de la parrilla de vías de la estación Retiro Mitre, los trenes de la línea Mitre no arribarán ni partirán desde la terminal del 16/01 hasta fines de abril próximo. El ramal Tigre operará con servicios limitados desde y hacia Belgrano C, mientras que el ramal José León Suárez funcionará hasta 3 de Febrero."/>
  </r>
  <r>
    <x v="30"/>
    <x v="3"/>
    <n v="54.8"/>
    <n v="77.59"/>
    <n v="0"/>
    <n v="52.57"/>
    <n v="184.95999999999998"/>
    <n v="120.11000000000001"/>
    <n v="187.60390000000001"/>
    <n v="209.97"/>
    <n v="12.2"/>
    <n v="116.54"/>
    <n v="8"/>
    <n v="326.51"/>
    <n v="253.90099999999998"/>
    <n v="53"/>
    <n v="0"/>
    <n v="3"/>
    <n v="56"/>
    <n v="45"/>
    <n v="24"/>
    <n v="59"/>
    <n v="121"/>
    <n v="83"/>
    <n v="0"/>
    <n v="287"/>
    <n v="106"/>
    <n v="29"/>
    <n v="287"/>
    <n v="422"/>
    <n v="9"/>
    <n v="24"/>
    <n v="63"/>
    <n v="96"/>
    <n v="44.19"/>
    <n v="117.336"/>
    <n v="33.146000000000001"/>
    <n v="194.67200000000003"/>
    <n v="8"/>
    <n v="7"/>
    <n v="15"/>
    <n v="30"/>
    <n v="122"/>
    <n v="62"/>
    <n v="0"/>
    <n v="184"/>
    <n v="1"/>
    <n v="0"/>
    <n v="1"/>
    <n v="2"/>
    <n v="0"/>
    <n v="0"/>
    <n v="34"/>
    <n v="0"/>
    <n v="34"/>
    <n v="71"/>
    <n v="1"/>
    <n v="3"/>
    <n v="1676"/>
    <s v="Desde el 16/01, por las obras de renovación de la parrilla de vías de la estación Retiro Mitre, los trenes de la línea Mitre no arribarán ni partirán desde la terminal del 16/01 hasta fines de abril próximo. El ramal Tigre operará con servicios limitados desde y hacia Belgrano C, mientras que el ramal José León Suárez funcionará hasta 3 de Febrero."/>
  </r>
  <r>
    <x v="30"/>
    <x v="4"/>
    <n v="54.8"/>
    <n v="77.59"/>
    <n v="0"/>
    <n v="52.57"/>
    <n v="184.95999999999998"/>
    <n v="120.11000000000001"/>
    <n v="187.60390000000001"/>
    <n v="209.97"/>
    <n v="12.2"/>
    <n v="116.54"/>
    <n v="8"/>
    <n v="326.51"/>
    <n v="253.90099999999998"/>
    <n v="53"/>
    <n v="0"/>
    <n v="3"/>
    <n v="56"/>
    <n v="45"/>
    <n v="24"/>
    <n v="59"/>
    <n v="121"/>
    <n v="83"/>
    <n v="0"/>
    <n v="287"/>
    <n v="106"/>
    <n v="29"/>
    <n v="287"/>
    <n v="422"/>
    <n v="9"/>
    <n v="24"/>
    <n v="63"/>
    <n v="96"/>
    <n v="44.19"/>
    <n v="117.336"/>
    <n v="33.146000000000001"/>
    <n v="194.67200000000003"/>
    <n v="8"/>
    <n v="7"/>
    <n v="15"/>
    <n v="30"/>
    <n v="122"/>
    <n v="62"/>
    <n v="0"/>
    <n v="184"/>
    <n v="1"/>
    <n v="0"/>
    <n v="1"/>
    <n v="2"/>
    <n v="0"/>
    <n v="0"/>
    <n v="34"/>
    <n v="0"/>
    <n v="34"/>
    <n v="71"/>
    <n v="1"/>
    <n v="3"/>
    <n v="1676"/>
    <s v="Desde el 16/01, por las obras de renovación de la parrilla de vías de la estación Retiro Mitre, los trenes de la línea Mitre no arribarán ni partirán desde la terminal del 16/01 hasta fines de abril próximo. El ramal Tigre operará con servicios limitados desde y hacia Belgrano C, mientras que el ramal José León Suárez funcionará hasta 3 de Febrero."/>
  </r>
  <r>
    <x v="30"/>
    <x v="5"/>
    <n v="54.8"/>
    <n v="77.59"/>
    <n v="0"/>
    <n v="52.57"/>
    <n v="184.95999999999998"/>
    <n v="120.11000000000001"/>
    <n v="187.60390000000001"/>
    <n v="209.97"/>
    <n v="12.2"/>
    <n v="116.54"/>
    <n v="8"/>
    <n v="326.51"/>
    <n v="253.90099999999998"/>
    <n v="53"/>
    <n v="0"/>
    <n v="3"/>
    <n v="56"/>
    <n v="45"/>
    <n v="24"/>
    <n v="59"/>
    <n v="121"/>
    <n v="83"/>
    <n v="0"/>
    <n v="287"/>
    <n v="106"/>
    <n v="29"/>
    <n v="287"/>
    <n v="422"/>
    <n v="9"/>
    <n v="24"/>
    <n v="63"/>
    <n v="96"/>
    <n v="44.19"/>
    <n v="117.336"/>
    <n v="33.146000000000001"/>
    <n v="194.67200000000003"/>
    <n v="8"/>
    <n v="7"/>
    <n v="15"/>
    <n v="30"/>
    <n v="122"/>
    <n v="62"/>
    <n v="0"/>
    <n v="184"/>
    <n v="1"/>
    <n v="0"/>
    <n v="1"/>
    <n v="2"/>
    <n v="0"/>
    <n v="0"/>
    <n v="34"/>
    <n v="0"/>
    <n v="34"/>
    <n v="71"/>
    <n v="1"/>
    <n v="3"/>
    <n v="1676"/>
    <s v="El 26/06/2023 volvieron a circular los trenes de los ramales Tigre y José León Suáres hasta Retiro. El ramal a Mitre sigue limitado hasta Belgrano R."/>
  </r>
  <r>
    <x v="30"/>
    <x v="6"/>
    <n v="54.8"/>
    <n v="77.59"/>
    <n v="0"/>
    <n v="52.57"/>
    <n v="184.95999999999998"/>
    <n v="127.87100000000001"/>
    <n v="187.60390000000001"/>
    <n v="209.97"/>
    <n v="12.2"/>
    <n v="116.54"/>
    <n v="8"/>
    <n v="326.51"/>
    <n v="269.42099999999999"/>
    <n v="53"/>
    <n v="0"/>
    <n v="3"/>
    <n v="56"/>
    <n v="47"/>
    <n v="24"/>
    <n v="59"/>
    <n v="121"/>
    <n v="83"/>
    <n v="0"/>
    <n v="287"/>
    <n v="106"/>
    <n v="29"/>
    <n v="287"/>
    <n v="422"/>
    <n v="9"/>
    <n v="24"/>
    <n v="63"/>
    <n v="96"/>
    <n v="44.19"/>
    <n v="117.336"/>
    <n v="33.146000000000001"/>
    <n v="194.67200000000003"/>
    <n v="8"/>
    <n v="7"/>
    <n v="15"/>
    <n v="30"/>
    <n v="122"/>
    <n v="62"/>
    <n v="0"/>
    <n v="184"/>
    <n v="1"/>
    <n v="0"/>
    <n v="1"/>
    <n v="2"/>
    <n v="0"/>
    <n v="0"/>
    <n v="34"/>
    <n v="0"/>
    <n v="34"/>
    <n v="71"/>
    <n v="1"/>
    <n v="3"/>
    <n v="1676"/>
    <s v="Desde el lunes 17/10/2022 se suspende el servicio Victoria-Capilla por obras de renovación de vías. / El 26/06/2023 volvieron a circular los trenes de los ramales Tigre y José León Suáres hasta Retiro. El ramal a Mitre sigue limitado hasta Belgrano R."/>
  </r>
  <r>
    <x v="30"/>
    <x v="7"/>
    <n v="54.8"/>
    <n v="77.59"/>
    <n v="0"/>
    <n v="52.57"/>
    <n v="184.95999999999998"/>
    <n v="127.87100000000001"/>
    <n v="187.60390000000001"/>
    <n v="209.97"/>
    <n v="12.2"/>
    <n v="116.54"/>
    <n v="8"/>
    <n v="326.51"/>
    <n v="269.42099999999999"/>
    <n v="53"/>
    <n v="0"/>
    <n v="3"/>
    <n v="56"/>
    <n v="47"/>
    <n v="24"/>
    <n v="59"/>
    <n v="121"/>
    <n v="83"/>
    <n v="0"/>
    <n v="287"/>
    <n v="106"/>
    <n v="29"/>
    <n v="287"/>
    <n v="422"/>
    <n v="9"/>
    <n v="24"/>
    <n v="63"/>
    <n v="96"/>
    <n v="44.19"/>
    <n v="117.336"/>
    <n v="33.146000000000001"/>
    <n v="194.67200000000003"/>
    <n v="8"/>
    <n v="7"/>
    <n v="15"/>
    <n v="30"/>
    <n v="122"/>
    <n v="62"/>
    <n v="0"/>
    <n v="184"/>
    <n v="1"/>
    <n v="0"/>
    <n v="1"/>
    <n v="2"/>
    <n v="0"/>
    <n v="0"/>
    <n v="34"/>
    <n v="0"/>
    <n v="34"/>
    <n v="71"/>
    <n v="1"/>
    <n v="3"/>
    <n v="1676"/>
    <s v="Desde el lunes 17/10/2022 se suspende el servicio Victoria-Capilla por obras de renovación de vías. / El 26/06/2023 volvieron a circular los trenes de los ramales Tigre y José León Suáres hasta Retiro. El ramal a Mitre sigue limitado hasta Belgrano R."/>
  </r>
  <r>
    <x v="30"/>
    <x v="8"/>
    <n v="54.8"/>
    <n v="77.59"/>
    <n v="0"/>
    <n v="52.57"/>
    <n v="184.95999999999998"/>
    <n v="127.87100000000001"/>
    <n v="187.60390000000001"/>
    <n v="209.97"/>
    <n v="12.2"/>
    <n v="116.54"/>
    <n v="8"/>
    <n v="326.51"/>
    <n v="269.42099999999999"/>
    <n v="53"/>
    <n v="0"/>
    <n v="3"/>
    <n v="56"/>
    <n v="47"/>
    <n v="24"/>
    <n v="59"/>
    <n v="121"/>
    <n v="83"/>
    <n v="0"/>
    <n v="287"/>
    <n v="106"/>
    <n v="29"/>
    <n v="287"/>
    <n v="422"/>
    <n v="9"/>
    <n v="24"/>
    <n v="63"/>
    <n v="96"/>
    <n v="44.19"/>
    <n v="117.336"/>
    <n v="33.146000000000001"/>
    <n v="194.67200000000003"/>
    <n v="8"/>
    <n v="7"/>
    <n v="15"/>
    <n v="30"/>
    <n v="122"/>
    <n v="62"/>
    <n v="0"/>
    <n v="184"/>
    <n v="1"/>
    <n v="0"/>
    <n v="1"/>
    <n v="2"/>
    <n v="0"/>
    <n v="0"/>
    <n v="34"/>
    <n v="0"/>
    <n v="34"/>
    <n v="71"/>
    <n v="1"/>
    <n v="3"/>
    <n v="1676"/>
    <s v="Desde el lunes 17/10/2022 se suspende el servicio Victoria-Capilla por obras de renovación de vías. / El 26/06/2023 volvieron a circular los trenes de los ramales Tigre y José León Suáres hasta Retiro. El ramal a Mitre sigue limitado hasta Belgrano R."/>
  </r>
  <r>
    <x v="30"/>
    <x v="9"/>
    <n v="54.8"/>
    <n v="77.59"/>
    <n v="0"/>
    <n v="52.57"/>
    <n v="184.95999999999998"/>
    <n v="127.87100000000001"/>
    <n v="187.60390000000001"/>
    <n v="209.97"/>
    <n v="12.2"/>
    <n v="116.54"/>
    <n v="8"/>
    <n v="326.51"/>
    <n v="269.42099999999999"/>
    <n v="53"/>
    <n v="0"/>
    <n v="3"/>
    <n v="56"/>
    <n v="47"/>
    <n v="24"/>
    <n v="59"/>
    <n v="121"/>
    <n v="83"/>
    <n v="0"/>
    <n v="287"/>
    <n v="106"/>
    <n v="29"/>
    <n v="287"/>
    <n v="422"/>
    <n v="9"/>
    <n v="24"/>
    <n v="63"/>
    <n v="96"/>
    <n v="44.19"/>
    <n v="117.336"/>
    <n v="33.146000000000001"/>
    <n v="194.67200000000003"/>
    <n v="8"/>
    <n v="7"/>
    <n v="15"/>
    <n v="30"/>
    <n v="122"/>
    <n v="62"/>
    <n v="0"/>
    <n v="184"/>
    <n v="1"/>
    <n v="0"/>
    <n v="1"/>
    <n v="2"/>
    <n v="0"/>
    <n v="0"/>
    <n v="34"/>
    <n v="0"/>
    <n v="34"/>
    <n v="71"/>
    <n v="1"/>
    <n v="3"/>
    <n v="1676"/>
    <m/>
  </r>
  <r>
    <x v="30"/>
    <x v="10"/>
    <n v="54.8"/>
    <n v="77.59"/>
    <n v="0"/>
    <n v="52.57"/>
    <n v="184.95999999999998"/>
    <n v="157.60400000000001"/>
    <n v="187.60390000000001"/>
    <n v="209.97"/>
    <n v="12.2"/>
    <n v="116.54"/>
    <n v="8"/>
    <n v="326.51"/>
    <n v="299.154"/>
    <n v="53"/>
    <n v="0"/>
    <n v="3"/>
    <n v="56"/>
    <n v="53"/>
    <n v="24"/>
    <n v="59"/>
    <n v="121"/>
    <n v="83"/>
    <n v="0"/>
    <n v="287"/>
    <n v="106"/>
    <n v="29"/>
    <n v="287"/>
    <n v="422"/>
    <n v="9"/>
    <n v="24"/>
    <n v="63"/>
    <n v="96"/>
    <n v="44.19"/>
    <n v="117.336"/>
    <n v="33.146000000000001"/>
    <n v="194.67200000000003"/>
    <n v="8"/>
    <n v="7"/>
    <n v="15"/>
    <n v="30"/>
    <n v="122"/>
    <n v="62"/>
    <n v="0"/>
    <n v="184"/>
    <n v="1"/>
    <n v="0"/>
    <n v="1"/>
    <n v="2"/>
    <n v="0"/>
    <n v="0"/>
    <n v="34"/>
    <n v="0"/>
    <n v="34"/>
    <n v="71"/>
    <n v="1"/>
    <n v="3"/>
    <n v="1676"/>
    <s v="A partir del 06/11/2023 los trenes del ramal Retiro-Mitre vuelven a realizar el recorrido completo. / A partir del 06/11/2023 los trenes vuelven a circular entre las estaciones Victoria-Matheu."/>
  </r>
  <r>
    <x v="30"/>
    <x v="11"/>
    <n v="54.8"/>
    <n v="77.59"/>
    <n v="0"/>
    <n v="52.57"/>
    <n v="184.95999999999998"/>
    <n v="173.274"/>
    <n v="187.60390000000001"/>
    <n v="209.97"/>
    <n v="12.2"/>
    <n v="116.54"/>
    <n v="8"/>
    <n v="326.51"/>
    <n v="314.82400000000001"/>
    <n v="53"/>
    <n v="0"/>
    <n v="3"/>
    <n v="56"/>
    <n v="55"/>
    <n v="24"/>
    <n v="59"/>
    <n v="121"/>
    <n v="83"/>
    <n v="0"/>
    <n v="287"/>
    <n v="106"/>
    <n v="29"/>
    <n v="287"/>
    <n v="422"/>
    <n v="9"/>
    <n v="24"/>
    <n v="63"/>
    <n v="96"/>
    <n v="44.19"/>
    <n v="117.336"/>
    <n v="33.146000000000001"/>
    <n v="194.67200000000003"/>
    <n v="8"/>
    <n v="7"/>
    <n v="15"/>
    <n v="30"/>
    <n v="122"/>
    <n v="62"/>
    <n v="0"/>
    <n v="184"/>
    <n v="1"/>
    <n v="0"/>
    <n v="1"/>
    <n v="2"/>
    <n v="0"/>
    <n v="0"/>
    <n v="34"/>
    <n v="0"/>
    <n v="34"/>
    <n v="71"/>
    <n v="1"/>
    <n v="3"/>
    <n v="1676"/>
    <s v="Desde el 11/12/2023 los trenes del ramal Victoria-Capilla circularán en el tramo Victoria-Los Cardales"/>
  </r>
  <r>
    <x v="31"/>
    <x v="0"/>
    <n v="54.8"/>
    <n v="77.59"/>
    <n v="0"/>
    <n v="52.57"/>
    <n v="184.95999999999998"/>
    <n v="173.274"/>
    <n v="187.60390000000001"/>
    <n v="209.97"/>
    <n v="12.2"/>
    <n v="116.54"/>
    <n v="8"/>
    <n v="326.51"/>
    <n v="314.82400000000001"/>
    <n v="53"/>
    <n v="0"/>
    <n v="3"/>
    <n v="56"/>
    <n v="55"/>
    <n v="24"/>
    <n v="59"/>
    <n v="121"/>
    <n v="83"/>
    <n v="0"/>
    <n v="287"/>
    <n v="106"/>
    <n v="29"/>
    <n v="287"/>
    <n v="422"/>
    <n v="9"/>
    <n v="24"/>
    <n v="63"/>
    <n v="96"/>
    <n v="44.19"/>
    <n v="117.336"/>
    <n v="33.146000000000001"/>
    <n v="194.67200000000003"/>
    <n v="8"/>
    <n v="7"/>
    <n v="15"/>
    <n v="30"/>
    <n v="122"/>
    <n v="62"/>
    <n v="0"/>
    <n v="184"/>
    <n v="1"/>
    <n v="0"/>
    <n v="1"/>
    <n v="2"/>
    <n v="0"/>
    <n v="0"/>
    <n v="34"/>
    <n v="0"/>
    <n v="34"/>
    <n v="71"/>
    <n v="1"/>
    <n v="3"/>
    <n v="1676"/>
    <m/>
  </r>
  <r>
    <x v="31"/>
    <x v="1"/>
    <n v="54.8"/>
    <n v="77.59"/>
    <n v="0"/>
    <n v="52.57"/>
    <n v="184.95999999999998"/>
    <n v="173.274"/>
    <n v="187.60390000000001"/>
    <n v="209.97"/>
    <n v="12.2"/>
    <n v="116.54"/>
    <n v="8"/>
    <n v="326.51"/>
    <n v="314.82400000000001"/>
    <n v="53"/>
    <n v="0"/>
    <n v="3"/>
    <n v="56"/>
    <n v="55"/>
    <n v="24"/>
    <n v="59"/>
    <n v="121"/>
    <n v="83"/>
    <n v="0"/>
    <n v="287"/>
    <n v="106"/>
    <n v="29"/>
    <n v="287"/>
    <n v="422"/>
    <n v="9"/>
    <n v="24"/>
    <n v="63"/>
    <n v="96"/>
    <n v="44.19"/>
    <n v="117.336"/>
    <n v="33.146000000000001"/>
    <n v="194.67200000000003"/>
    <n v="8"/>
    <n v="7"/>
    <n v="15"/>
    <n v="30"/>
    <n v="122"/>
    <n v="62"/>
    <n v="0"/>
    <n v="184"/>
    <n v="1"/>
    <n v="0"/>
    <n v="1"/>
    <n v="2"/>
    <n v="0"/>
    <n v="0"/>
    <n v="34"/>
    <n v="0"/>
    <n v="34"/>
    <n v="71"/>
    <n v="1"/>
    <n v="3"/>
    <n v="1676"/>
    <m/>
  </r>
  <r>
    <x v="31"/>
    <x v="2"/>
    <n v="54.8"/>
    <n v="77.59"/>
    <n v="0"/>
    <n v="52.57"/>
    <n v="184.95999999999998"/>
    <n v="173.274"/>
    <n v="187.60390000000001"/>
    <n v="209.97"/>
    <n v="12.2"/>
    <n v="116.54"/>
    <n v="8"/>
    <n v="326.51"/>
    <n v="314.82400000000001"/>
    <n v="53"/>
    <n v="0"/>
    <n v="3"/>
    <n v="56"/>
    <n v="55"/>
    <n v="24"/>
    <n v="59"/>
    <n v="121"/>
    <n v="83"/>
    <n v="0"/>
    <n v="287"/>
    <n v="106"/>
    <n v="29"/>
    <n v="287"/>
    <n v="422"/>
    <n v="9"/>
    <n v="24"/>
    <n v="63"/>
    <n v="96"/>
    <n v="44.19"/>
    <n v="117.336"/>
    <n v="33.146000000000001"/>
    <n v="194.67200000000003"/>
    <n v="8"/>
    <n v="7"/>
    <n v="15"/>
    <n v="30"/>
    <n v="122"/>
    <n v="62"/>
    <n v="0"/>
    <n v="184"/>
    <n v="1"/>
    <n v="0"/>
    <n v="1"/>
    <n v="2"/>
    <n v="0"/>
    <n v="0"/>
    <n v="34"/>
    <n v="0"/>
    <n v="34"/>
    <n v="71"/>
    <n v="1"/>
    <n v="3"/>
    <n v="1676"/>
    <m/>
  </r>
</pivotCacheRecords>
</file>

<file path=xl/pivotCache/pivotCacheRecords9.xml><?xml version="1.0" encoding="utf-8"?>
<pivotCacheRecords xmlns="http://schemas.openxmlformats.org/spreadsheetml/2006/main" xmlns:r="http://schemas.openxmlformats.org/officeDocument/2006/relationships" count="375">
  <r>
    <x v="0"/>
    <x v="0"/>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0"/>
    <x v="1"/>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0"/>
    <x v="2"/>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0"/>
    <x v="3"/>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0"/>
    <x v="4"/>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0"/>
    <x v="5"/>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0"/>
    <x v="6"/>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0"/>
    <x v="7"/>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0"/>
    <x v="8"/>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0"/>
    <x v="9"/>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0"/>
    <x v="10"/>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0"/>
    <x v="11"/>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0"/>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1"/>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2"/>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3"/>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4"/>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5"/>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6"/>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7"/>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8"/>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9"/>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10"/>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1"/>
    <x v="11"/>
    <n v="147.21299999999999"/>
    <n v="444.30600000000004"/>
    <n v="0"/>
    <n v="160.87363999999999"/>
    <n v="752.39264000000003"/>
    <n v="752.39264000000003"/>
    <n v="927.77611000000013"/>
    <n v="1060.415"/>
    <n v="54.516999999999996"/>
    <n v="348.89300000000003"/>
    <n v="20.274999999999999"/>
    <n v="1409.308"/>
    <n v="1409.308"/>
    <n v="194"/>
    <n v="56"/>
    <n v="10"/>
    <n v="260"/>
    <n v="260"/>
    <n v="138"/>
    <n v="392"/>
    <n v="11"/>
    <n v="116"/>
    <n v="4"/>
    <n v="661"/>
    <n v="146"/>
    <n v="95"/>
    <n v="661"/>
    <n v="902"/>
    <n v="54"/>
    <n v="81"/>
    <n v="397"/>
    <n v="532"/>
    <n v="264.22699999999998"/>
    <n v="2.4"/>
    <n v="498.71500000000003"/>
    <n v="765.34199999999998"/>
    <n v="9"/>
    <n v="57"/>
    <n v="82"/>
    <n v="148"/>
    <n v="578"/>
    <n v="341"/>
    <n v="39"/>
    <n v="958"/>
    <n v="0"/>
    <n v="6"/>
    <n v="10"/>
    <n v="16"/>
    <n v="427"/>
    <n v="165"/>
    <n v="15"/>
    <n v="0"/>
    <n v="607"/>
    <n v="150"/>
    <n v="10"/>
    <n v="94"/>
    <m/>
    <m/>
  </r>
  <r>
    <x v="2"/>
    <x v="0"/>
    <n v="147.21299999999999"/>
    <n v="444.30600000000004"/>
    <n v="0"/>
    <n v="160.87363999999999"/>
    <n v="752.39264000000003"/>
    <n v="752.39264000000003"/>
    <n v="956.95811000000015"/>
    <n v="1060.415"/>
    <n v="54.516999999999996"/>
    <n v="348.89300000000003"/>
    <n v="20.274999999999999"/>
    <n v="1409.308"/>
    <n v="1409.308"/>
    <n v="194"/>
    <n v="56"/>
    <n v="10"/>
    <n v="260"/>
    <n v="260"/>
    <n v="137"/>
    <n v="393"/>
    <n v="15"/>
    <n v="110"/>
    <n v="4"/>
    <n v="659"/>
    <n v="146"/>
    <n v="97"/>
    <n v="659"/>
    <n v="902"/>
    <n v="54"/>
    <n v="83"/>
    <n v="400"/>
    <n v="537"/>
    <n v="257.59499999999997"/>
    <n v="9.032"/>
    <n v="498.71500000000003"/>
    <n v="765.34199999999987"/>
    <n v="9"/>
    <n v="57"/>
    <n v="82"/>
    <n v="148"/>
    <n v="578"/>
    <n v="341"/>
    <n v="39"/>
    <n v="958"/>
    <n v="0"/>
    <n v="6"/>
    <n v="10"/>
    <n v="16"/>
    <n v="427"/>
    <n v="165"/>
    <n v="15"/>
    <n v="0"/>
    <n v="607"/>
    <n v="150"/>
    <n v="10"/>
    <n v="94"/>
    <m/>
    <m/>
  </r>
  <r>
    <x v="2"/>
    <x v="1"/>
    <n v="147.21299999999999"/>
    <n v="444.30600000000004"/>
    <n v="0"/>
    <n v="160.87363999999999"/>
    <n v="752.39264000000003"/>
    <n v="752.39264000000003"/>
    <n v="956.95811000000015"/>
    <n v="1060.415"/>
    <n v="54.516999999999996"/>
    <n v="348.89300000000003"/>
    <n v="20.274999999999999"/>
    <n v="1409.308"/>
    <n v="1409.308"/>
    <n v="194"/>
    <n v="56"/>
    <n v="10"/>
    <n v="260"/>
    <n v="260"/>
    <n v="137"/>
    <n v="393"/>
    <n v="15"/>
    <n v="110"/>
    <n v="4"/>
    <n v="659"/>
    <n v="146"/>
    <n v="97"/>
    <n v="659"/>
    <n v="902"/>
    <n v="54"/>
    <n v="83"/>
    <n v="400"/>
    <n v="537"/>
    <n v="257.59499999999997"/>
    <n v="9.032"/>
    <n v="498.71500000000003"/>
    <n v="765.34199999999987"/>
    <n v="9"/>
    <n v="57"/>
    <n v="82"/>
    <n v="148"/>
    <n v="578"/>
    <n v="341"/>
    <n v="39"/>
    <n v="958"/>
    <n v="0"/>
    <n v="6"/>
    <n v="10"/>
    <n v="16"/>
    <n v="427"/>
    <n v="165"/>
    <n v="15"/>
    <n v="0"/>
    <n v="607"/>
    <n v="150"/>
    <n v="10"/>
    <n v="94"/>
    <m/>
    <m/>
  </r>
  <r>
    <x v="2"/>
    <x v="2"/>
    <n v="147.21299999999999"/>
    <n v="444.30600000000004"/>
    <n v="0"/>
    <n v="160.87363999999999"/>
    <n v="752.39264000000003"/>
    <n v="752.39264000000003"/>
    <n v="956.95811000000015"/>
    <n v="1060.415"/>
    <n v="54.516999999999996"/>
    <n v="348.89300000000003"/>
    <n v="20.274999999999999"/>
    <n v="1409.308"/>
    <n v="1409.308"/>
    <n v="194"/>
    <n v="56"/>
    <n v="10"/>
    <n v="260"/>
    <n v="260"/>
    <n v="137"/>
    <n v="393"/>
    <n v="15"/>
    <n v="110"/>
    <n v="4"/>
    <n v="659"/>
    <n v="146"/>
    <n v="97"/>
    <n v="659"/>
    <n v="902"/>
    <n v="54"/>
    <n v="83"/>
    <n v="400"/>
    <n v="537"/>
    <n v="257.59499999999997"/>
    <n v="9.032"/>
    <n v="498.71500000000003"/>
    <n v="765.34199999999987"/>
    <n v="9"/>
    <n v="57"/>
    <n v="82"/>
    <n v="148"/>
    <n v="578"/>
    <n v="341"/>
    <n v="39"/>
    <n v="958"/>
    <n v="0"/>
    <n v="6"/>
    <n v="10"/>
    <n v="16"/>
    <n v="427"/>
    <n v="165"/>
    <n v="15"/>
    <n v="0"/>
    <n v="607"/>
    <n v="150"/>
    <n v="10"/>
    <n v="94"/>
    <m/>
    <m/>
  </r>
  <r>
    <x v="2"/>
    <x v="3"/>
    <n v="147.21299999999999"/>
    <n v="444.30600000000004"/>
    <n v="0"/>
    <n v="176.17364000000001"/>
    <n v="767.69263999999998"/>
    <n v="767.69263999999998"/>
    <n v="972.2581100000001"/>
    <n v="1060.415"/>
    <n v="54.516999999999996"/>
    <n v="379.49300000000005"/>
    <n v="21.314999999999998"/>
    <n v="1439.9079999999999"/>
    <n v="1439.9079999999999"/>
    <n v="205"/>
    <n v="56"/>
    <n v="10"/>
    <n v="271"/>
    <n v="271"/>
    <n v="137"/>
    <n v="429"/>
    <n v="15"/>
    <n v="110"/>
    <n v="4"/>
    <n v="695"/>
    <n v="152"/>
    <n v="99"/>
    <n v="695"/>
    <n v="946"/>
    <n v="54"/>
    <n v="92"/>
    <n v="416"/>
    <n v="562"/>
    <n v="272.89499999999998"/>
    <n v="9.032"/>
    <n v="498.71500000000003"/>
    <n v="780.64199999999983"/>
    <n v="9"/>
    <n v="57"/>
    <n v="82"/>
    <n v="148"/>
    <n v="596"/>
    <n v="341"/>
    <n v="39"/>
    <n v="976"/>
    <n v="0"/>
    <n v="6"/>
    <n v="10"/>
    <n v="16"/>
    <n v="427"/>
    <n v="165"/>
    <n v="15"/>
    <n v="0"/>
    <n v="607"/>
    <n v="150"/>
    <n v="12"/>
    <n v="94"/>
    <m/>
    <m/>
  </r>
  <r>
    <x v="2"/>
    <x v="4"/>
    <n v="147.21299999999999"/>
    <n v="444.30600000000004"/>
    <n v="0"/>
    <n v="176.17364000000001"/>
    <n v="767.69263999999998"/>
    <n v="767.69263999999998"/>
    <n v="972.2581100000001"/>
    <n v="1060.415"/>
    <n v="54.516999999999996"/>
    <n v="379.49300000000005"/>
    <n v="21.314999999999998"/>
    <n v="1439.9079999999999"/>
    <n v="1439.9079999999999"/>
    <n v="205"/>
    <n v="56"/>
    <n v="10"/>
    <n v="271"/>
    <n v="271"/>
    <n v="137"/>
    <n v="429"/>
    <n v="15"/>
    <n v="110"/>
    <n v="4"/>
    <n v="695"/>
    <n v="152"/>
    <n v="99"/>
    <n v="695"/>
    <n v="946"/>
    <n v="54"/>
    <n v="92"/>
    <n v="416"/>
    <n v="562"/>
    <n v="272.89499999999998"/>
    <n v="9.032"/>
    <n v="498.71500000000003"/>
    <n v="780.64199999999983"/>
    <n v="9"/>
    <n v="57"/>
    <n v="82"/>
    <n v="148"/>
    <n v="596"/>
    <n v="341"/>
    <n v="39"/>
    <n v="976"/>
    <n v="0"/>
    <n v="6"/>
    <n v="10"/>
    <n v="16"/>
    <n v="427"/>
    <n v="165"/>
    <n v="15"/>
    <n v="0"/>
    <n v="607"/>
    <n v="150"/>
    <n v="12"/>
    <n v="94"/>
    <m/>
    <m/>
  </r>
  <r>
    <x v="2"/>
    <x v="5"/>
    <n v="147.21299999999999"/>
    <n v="444.30600000000004"/>
    <n v="0"/>
    <n v="176.17364000000001"/>
    <n v="767.69263999999998"/>
    <n v="767.69263999999998"/>
    <n v="972.2581100000001"/>
    <n v="1060.415"/>
    <n v="54.516999999999996"/>
    <n v="379.49300000000005"/>
    <n v="21.314999999999998"/>
    <n v="1439.9079999999999"/>
    <n v="1439.9079999999999"/>
    <n v="205"/>
    <n v="56"/>
    <n v="10"/>
    <n v="271"/>
    <n v="271"/>
    <n v="137"/>
    <n v="429"/>
    <n v="15"/>
    <n v="110"/>
    <n v="4"/>
    <n v="695"/>
    <n v="152"/>
    <n v="99"/>
    <n v="695"/>
    <n v="946"/>
    <n v="54"/>
    <n v="92"/>
    <n v="416"/>
    <n v="562"/>
    <n v="272.89499999999998"/>
    <n v="9.032"/>
    <n v="498.71500000000003"/>
    <n v="780.64199999999983"/>
    <n v="9"/>
    <n v="57"/>
    <n v="82"/>
    <n v="148"/>
    <n v="596"/>
    <n v="341"/>
    <n v="39"/>
    <n v="976"/>
    <n v="0"/>
    <n v="6"/>
    <n v="10"/>
    <n v="16"/>
    <n v="427"/>
    <n v="165"/>
    <n v="15"/>
    <n v="0"/>
    <n v="607"/>
    <n v="150"/>
    <n v="12"/>
    <n v="94"/>
    <m/>
    <m/>
  </r>
  <r>
    <x v="2"/>
    <x v="6"/>
    <n v="147.21299999999999"/>
    <n v="444.30600000000004"/>
    <n v="0"/>
    <n v="176.17364000000001"/>
    <n v="767.69263999999998"/>
    <n v="767.69263999999998"/>
    <n v="972.2581100000001"/>
    <n v="1060.415"/>
    <n v="54.516999999999996"/>
    <n v="379.49300000000005"/>
    <n v="21.314999999999998"/>
    <n v="1439.9079999999999"/>
    <n v="1439.9079999999999"/>
    <n v="205"/>
    <n v="56"/>
    <n v="10"/>
    <n v="271"/>
    <n v="271"/>
    <n v="137"/>
    <n v="429"/>
    <n v="15"/>
    <n v="110"/>
    <n v="4"/>
    <n v="695"/>
    <n v="152"/>
    <n v="99"/>
    <n v="695"/>
    <n v="946"/>
    <n v="54"/>
    <n v="92"/>
    <n v="416"/>
    <n v="562"/>
    <n v="272.89499999999998"/>
    <n v="9.032"/>
    <n v="498.71500000000003"/>
    <n v="780.64199999999983"/>
    <n v="9"/>
    <n v="57"/>
    <n v="82"/>
    <n v="148"/>
    <n v="596"/>
    <n v="341"/>
    <n v="39"/>
    <n v="976"/>
    <n v="0"/>
    <n v="6"/>
    <n v="10"/>
    <n v="16"/>
    <n v="427"/>
    <n v="165"/>
    <n v="15"/>
    <n v="0"/>
    <n v="607"/>
    <n v="150"/>
    <n v="12"/>
    <n v="94"/>
    <m/>
    <m/>
  </r>
  <r>
    <x v="2"/>
    <x v="7"/>
    <n v="147.21299999999999"/>
    <n v="444.30600000000004"/>
    <n v="0"/>
    <n v="176.17364000000001"/>
    <n v="767.69263999999998"/>
    <n v="767.69263999999998"/>
    <n v="972.2581100000001"/>
    <n v="1060.415"/>
    <n v="54.516999999999996"/>
    <n v="379.49300000000005"/>
    <n v="21.314999999999998"/>
    <n v="1439.9079999999999"/>
    <n v="1439.9079999999999"/>
    <n v="205"/>
    <n v="56"/>
    <n v="10"/>
    <n v="271"/>
    <n v="271"/>
    <n v="137"/>
    <n v="429"/>
    <n v="15"/>
    <n v="110"/>
    <n v="4"/>
    <n v="695"/>
    <n v="152"/>
    <n v="99"/>
    <n v="695"/>
    <n v="946"/>
    <n v="54"/>
    <n v="92"/>
    <n v="416"/>
    <n v="562"/>
    <n v="272.89499999999998"/>
    <n v="9.032"/>
    <n v="498.71500000000003"/>
    <n v="780.64199999999983"/>
    <n v="9"/>
    <n v="57"/>
    <n v="82"/>
    <n v="148"/>
    <n v="596"/>
    <n v="341"/>
    <n v="39"/>
    <n v="976"/>
    <n v="0"/>
    <n v="6"/>
    <n v="10"/>
    <n v="16"/>
    <n v="427"/>
    <n v="165"/>
    <n v="15"/>
    <n v="0"/>
    <n v="607"/>
    <n v="150"/>
    <n v="12"/>
    <n v="94"/>
    <m/>
    <m/>
  </r>
  <r>
    <x v="2"/>
    <x v="8"/>
    <n v="147.21299999999999"/>
    <n v="444.30600000000004"/>
    <n v="0"/>
    <n v="176.17364000000001"/>
    <n v="767.69263999999998"/>
    <n v="767.69263999999998"/>
    <n v="972.2581100000001"/>
    <n v="1060.415"/>
    <n v="54.516999999999996"/>
    <n v="379.49300000000005"/>
    <n v="21.314999999999998"/>
    <n v="1439.9079999999999"/>
    <n v="1439.9079999999999"/>
    <n v="205"/>
    <n v="56"/>
    <n v="10"/>
    <n v="271"/>
    <n v="271"/>
    <n v="137"/>
    <n v="429"/>
    <n v="15"/>
    <n v="110"/>
    <n v="4"/>
    <n v="695"/>
    <n v="152"/>
    <n v="99"/>
    <n v="695"/>
    <n v="946"/>
    <n v="54"/>
    <n v="92"/>
    <n v="416"/>
    <n v="562"/>
    <n v="272.89499999999998"/>
    <n v="9.032"/>
    <n v="498.71500000000003"/>
    <n v="780.64199999999983"/>
    <n v="9"/>
    <n v="57"/>
    <n v="82"/>
    <n v="148"/>
    <n v="596"/>
    <n v="341"/>
    <n v="39"/>
    <n v="976"/>
    <n v="0"/>
    <n v="6"/>
    <n v="10"/>
    <n v="16"/>
    <n v="427"/>
    <n v="165"/>
    <n v="15"/>
    <n v="0"/>
    <n v="607"/>
    <n v="150"/>
    <n v="12"/>
    <n v="94"/>
    <m/>
    <m/>
  </r>
  <r>
    <x v="2"/>
    <x v="9"/>
    <n v="147.21299999999999"/>
    <n v="444.30600000000004"/>
    <n v="0"/>
    <n v="176.17364000000001"/>
    <n v="767.69263999999998"/>
    <n v="767.69263999999998"/>
    <n v="972.2581100000001"/>
    <n v="1060.415"/>
    <n v="54.516999999999996"/>
    <n v="379.49300000000005"/>
    <n v="21.314999999999998"/>
    <n v="1439.9079999999999"/>
    <n v="1439.9079999999999"/>
    <n v="205"/>
    <n v="56"/>
    <n v="10"/>
    <n v="271"/>
    <n v="271"/>
    <n v="137"/>
    <n v="429"/>
    <n v="15"/>
    <n v="110"/>
    <n v="4"/>
    <n v="695"/>
    <n v="152"/>
    <n v="99"/>
    <n v="695"/>
    <n v="946"/>
    <n v="54"/>
    <n v="92"/>
    <n v="416"/>
    <n v="562"/>
    <n v="272.89499999999998"/>
    <n v="9.032"/>
    <n v="498.71500000000003"/>
    <n v="780.64199999999983"/>
    <n v="9"/>
    <n v="57"/>
    <n v="82"/>
    <n v="148"/>
    <n v="596"/>
    <n v="341"/>
    <n v="39"/>
    <n v="976"/>
    <n v="0"/>
    <n v="6"/>
    <n v="10"/>
    <n v="16"/>
    <n v="427"/>
    <n v="165"/>
    <n v="15"/>
    <n v="0"/>
    <n v="607"/>
    <n v="150"/>
    <n v="12"/>
    <n v="94"/>
    <m/>
    <m/>
  </r>
  <r>
    <x v="2"/>
    <x v="10"/>
    <n v="147.21299999999999"/>
    <n v="444.30600000000004"/>
    <n v="0"/>
    <n v="176.17364000000001"/>
    <n v="767.69263999999998"/>
    <n v="767.69263999999998"/>
    <n v="972.2581100000001"/>
    <n v="1060.415"/>
    <n v="54.516999999999996"/>
    <n v="379.49300000000005"/>
    <n v="21.314999999999998"/>
    <n v="1439.9079999999999"/>
    <n v="1439.9079999999999"/>
    <n v="205"/>
    <n v="56"/>
    <n v="10"/>
    <n v="271"/>
    <n v="271"/>
    <n v="137"/>
    <n v="429"/>
    <n v="15"/>
    <n v="110"/>
    <n v="4"/>
    <n v="695"/>
    <n v="152"/>
    <n v="99"/>
    <n v="695"/>
    <n v="946"/>
    <n v="54"/>
    <n v="92"/>
    <n v="416"/>
    <n v="562"/>
    <n v="272.89499999999998"/>
    <n v="9.032"/>
    <n v="498.71500000000003"/>
    <n v="780.64199999999983"/>
    <n v="9"/>
    <n v="57"/>
    <n v="82"/>
    <n v="148"/>
    <n v="596"/>
    <n v="341"/>
    <n v="39"/>
    <n v="976"/>
    <n v="0"/>
    <n v="6"/>
    <n v="10"/>
    <n v="16"/>
    <n v="427"/>
    <n v="165"/>
    <n v="15"/>
    <n v="0"/>
    <n v="607"/>
    <n v="150"/>
    <n v="12"/>
    <n v="94"/>
    <m/>
    <m/>
  </r>
  <r>
    <x v="2"/>
    <x v="11"/>
    <n v="147.21299999999999"/>
    <n v="444.30600000000004"/>
    <n v="0"/>
    <n v="176.17364000000001"/>
    <n v="767.69263999999998"/>
    <n v="767.69263999999998"/>
    <n v="972.2581100000001"/>
    <n v="1060.415"/>
    <n v="54.516999999999996"/>
    <n v="379.49300000000005"/>
    <n v="21.314999999999998"/>
    <n v="1439.9079999999999"/>
    <n v="1439.9079999999999"/>
    <n v="205"/>
    <n v="56"/>
    <n v="10"/>
    <n v="271"/>
    <n v="271"/>
    <n v="137"/>
    <n v="429"/>
    <n v="15"/>
    <n v="110"/>
    <n v="4"/>
    <n v="695"/>
    <n v="152"/>
    <n v="99"/>
    <n v="695"/>
    <n v="946"/>
    <n v="54"/>
    <n v="92"/>
    <n v="416"/>
    <n v="562"/>
    <n v="272.89499999999998"/>
    <n v="9.032"/>
    <n v="498.71500000000003"/>
    <n v="780.64199999999983"/>
    <n v="9"/>
    <n v="57"/>
    <n v="82"/>
    <n v="148"/>
    <n v="596"/>
    <n v="341"/>
    <n v="39"/>
    <n v="976"/>
    <n v="0"/>
    <n v="6"/>
    <n v="10"/>
    <n v="16"/>
    <n v="427"/>
    <n v="165"/>
    <n v="15"/>
    <n v="0"/>
    <n v="607"/>
    <n v="150"/>
    <n v="12"/>
    <n v="94"/>
    <m/>
    <m/>
  </r>
  <r>
    <x v="3"/>
    <x v="0"/>
    <n v="147.21299999999999"/>
    <n v="444.30600000000004"/>
    <n v="0"/>
    <n v="176.17364000000001"/>
    <n v="767.69263999999998"/>
    <n v="767.69263999999998"/>
    <n v="972.2581100000001"/>
    <n v="1060.415"/>
    <n v="54.516999999999996"/>
    <n v="379.49300000000005"/>
    <n v="21.314999999999998"/>
    <n v="1439.9079999999999"/>
    <n v="1439.907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3"/>
    <x v="1"/>
    <n v="147.21299999999999"/>
    <n v="444.30600000000004"/>
    <n v="0"/>
    <n v="176.17364000000001"/>
    <n v="767.69263999999998"/>
    <n v="767.69263999999998"/>
    <n v="972.2581100000001"/>
    <n v="1060.415"/>
    <n v="54.516999999999996"/>
    <n v="379.49300000000005"/>
    <n v="21.314999999999998"/>
    <n v="1439.9079999999999"/>
    <n v="1439.907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3"/>
    <x v="2"/>
    <n v="147.21299999999999"/>
    <n v="444.30600000000004"/>
    <n v="0"/>
    <n v="176.17364000000001"/>
    <n v="767.69263999999998"/>
    <n v="767.69263999999998"/>
    <n v="972.2581100000001"/>
    <n v="1060.415"/>
    <n v="54.516999999999996"/>
    <n v="379.49300000000005"/>
    <n v="21.314999999999998"/>
    <n v="1439.9079999999999"/>
    <n v="1439.907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3"/>
    <x v="3"/>
    <n v="147.21299999999999"/>
    <n v="444.30600000000004"/>
    <n v="0"/>
    <n v="176.17364000000001"/>
    <n v="767.69263999999998"/>
    <n v="767.69263999999998"/>
    <n v="972.2581100000001"/>
    <n v="1060.415"/>
    <n v="54.516999999999996"/>
    <n v="379.49300000000005"/>
    <n v="21.314999999999998"/>
    <n v="1439.9079999999999"/>
    <n v="1439.907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3"/>
    <x v="4"/>
    <n v="147.21299999999999"/>
    <n v="444.30600000000004"/>
    <n v="0"/>
    <n v="176.17364000000001"/>
    <n v="767.69263999999998"/>
    <n v="767.69263999999998"/>
    <n v="972.2581100000001"/>
    <n v="1060.415"/>
    <n v="54.516999999999996"/>
    <n v="379.49300000000005"/>
    <n v="21.314999999999998"/>
    <n v="1439.9079999999999"/>
    <n v="1439.907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3"/>
    <x v="5"/>
    <n v="147.21299999999999"/>
    <n v="444.30600000000004"/>
    <n v="0"/>
    <n v="176.17364000000001"/>
    <n v="767.69263999999998"/>
    <n v="767.69263999999998"/>
    <n v="972.2581100000001"/>
    <n v="1060.415"/>
    <n v="54.516999999999996"/>
    <n v="379.49300000000005"/>
    <n v="21.314999999999998"/>
    <n v="1439.9079999999999"/>
    <n v="1439.907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3"/>
    <x v="6"/>
    <n v="147.21299999999999"/>
    <n v="444.30600000000004"/>
    <n v="0"/>
    <n v="176.17364000000001"/>
    <n v="767.69263999999998"/>
    <n v="767.69263999999998"/>
    <n v="972.2581100000001"/>
    <n v="1060.415"/>
    <n v="54.516999999999996"/>
    <n v="379.49300000000005"/>
    <n v="21.314999999999998"/>
    <n v="1439.9079999999999"/>
    <n v="1439.907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3"/>
    <x v="7"/>
    <n v="147.21299999999999"/>
    <n v="444.30600000000004"/>
    <n v="0"/>
    <n v="176.17364000000001"/>
    <n v="767.69263999999998"/>
    <n v="767.69263999999998"/>
    <n v="972.2581100000001"/>
    <n v="1060.415"/>
    <n v="54.516999999999996"/>
    <n v="379.49300000000005"/>
    <n v="21.314999999999998"/>
    <n v="1439.9079999999999"/>
    <n v="1439.907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3"/>
    <x v="8"/>
    <n v="147.21299999999999"/>
    <n v="444.30600000000004"/>
    <n v="0"/>
    <n v="176.17364000000001"/>
    <n v="767.69263999999998"/>
    <n v="767.69263999999998"/>
    <n v="972.2581100000001"/>
    <n v="1060.415"/>
    <n v="54.516999999999996"/>
    <n v="379.49300000000005"/>
    <n v="21.314999999999998"/>
    <n v="1439.9079999999999"/>
    <n v="1439.907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3"/>
    <x v="9"/>
    <n v="147.21299999999999"/>
    <n v="444.30600000000004"/>
    <n v="0"/>
    <n v="176.17364000000001"/>
    <n v="767.69263999999998"/>
    <n v="767.69263999999998"/>
    <n v="972.2581100000001"/>
    <n v="1060.415"/>
    <n v="54.516999999999996"/>
    <n v="379.49300000000005"/>
    <n v="21.314999999999998"/>
    <n v="1439.9079999999999"/>
    <n v="1439.907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3"/>
    <x v="10"/>
    <n v="147.21299999999999"/>
    <n v="444.30600000000004"/>
    <n v="0"/>
    <n v="176.17364000000001"/>
    <n v="767.69263999999998"/>
    <n v="767.69263999999998"/>
    <n v="972.2581100000001"/>
    <n v="1060.415"/>
    <n v="54.516999999999996"/>
    <n v="379.49300000000005"/>
    <n v="21.314999999999998"/>
    <n v="1439.9079999999999"/>
    <n v="1439.907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3"/>
    <x v="11"/>
    <n v="147.21299999999999"/>
    <n v="444.30600000000004"/>
    <n v="0"/>
    <n v="176.17364000000001"/>
    <n v="767.69263999999998"/>
    <n v="767.69263999999998"/>
    <n v="972.2581100000001"/>
    <n v="1060.415"/>
    <n v="54.516999999999996"/>
    <n v="379.49300000000005"/>
    <n v="21.314999999999998"/>
    <n v="1439.9079999999999"/>
    <n v="1439.9079999999999"/>
    <n v="205"/>
    <n v="56"/>
    <n v="10"/>
    <n v="271"/>
    <n v="271"/>
    <n v="137"/>
    <n v="432"/>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0"/>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1"/>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2"/>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3"/>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4"/>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5"/>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6"/>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7"/>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8"/>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9"/>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10"/>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4"/>
    <x v="11"/>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2"/>
    <n v="100"/>
    <n v="696"/>
    <n v="948"/>
    <n v="54"/>
    <n v="93"/>
    <n v="417"/>
    <n v="564"/>
    <n v="272.89499999999998"/>
    <n v="9.032"/>
    <n v="498.71500000000003"/>
    <n v="780.64199999999983"/>
    <n v="9"/>
    <n v="57"/>
    <n v="82"/>
    <n v="148"/>
    <n v="596"/>
    <n v="341"/>
    <n v="39"/>
    <n v="976"/>
    <n v="0"/>
    <n v="6"/>
    <n v="10"/>
    <n v="16"/>
    <n v="427"/>
    <n v="165"/>
    <n v="15"/>
    <n v="0"/>
    <n v="607"/>
    <n v="150"/>
    <n v="12"/>
    <n v="94"/>
    <m/>
    <m/>
  </r>
  <r>
    <x v="5"/>
    <x v="0"/>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5"/>
    <x v="1"/>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5"/>
    <x v="2"/>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5"/>
    <x v="3"/>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5"/>
    <x v="4"/>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5"/>
    <x v="5"/>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5"/>
    <x v="6"/>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5"/>
    <x v="7"/>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5"/>
    <x v="8"/>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5"/>
    <x v="9"/>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5"/>
    <x v="10"/>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5"/>
    <x v="11"/>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1"/>
    <n v="112"/>
    <n v="4"/>
    <n v="696"/>
    <n v="154"/>
    <n v="100"/>
    <n v="696"/>
    <n v="950"/>
    <n v="54"/>
    <n v="96"/>
    <n v="417"/>
    <n v="567"/>
    <n v="272.89499999999998"/>
    <n v="9.032"/>
    <n v="498.71500000000003"/>
    <n v="780.64199999999983"/>
    <n v="9"/>
    <n v="57"/>
    <n v="82"/>
    <n v="148"/>
    <n v="596"/>
    <n v="341"/>
    <n v="39"/>
    <n v="976"/>
    <n v="0"/>
    <n v="6"/>
    <n v="10"/>
    <n v="16"/>
    <n v="428"/>
    <n v="165"/>
    <n v="15"/>
    <n v="0"/>
    <n v="608"/>
    <n v="150"/>
    <n v="13"/>
    <n v="94"/>
    <m/>
    <m/>
  </r>
  <r>
    <x v="6"/>
    <x v="0"/>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6"/>
    <x v="1"/>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6"/>
    <x v="2"/>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6"/>
    <x v="3"/>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6"/>
    <x v="4"/>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6"/>
    <x v="5"/>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6"/>
    <x v="6"/>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6"/>
    <x v="7"/>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6"/>
    <x v="8"/>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6"/>
    <x v="9"/>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6"/>
    <x v="10"/>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6"/>
    <x v="11"/>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3"/>
    <n v="12"/>
    <n v="111"/>
    <n v="4"/>
    <n v="696"/>
    <n v="155"/>
    <n v="101"/>
    <n v="696"/>
    <n v="952"/>
    <n v="54"/>
    <n v="96"/>
    <n v="417"/>
    <n v="567"/>
    <n v="274.60699999999997"/>
    <n v="7.32"/>
    <n v="498.71500000000003"/>
    <n v="780.64199999999994"/>
    <n v="9"/>
    <n v="57"/>
    <n v="82"/>
    <n v="148"/>
    <n v="596"/>
    <n v="341"/>
    <n v="39"/>
    <n v="976"/>
    <n v="0"/>
    <n v="6"/>
    <n v="10"/>
    <n v="16"/>
    <n v="433"/>
    <n v="170"/>
    <n v="15"/>
    <n v="0"/>
    <n v="618"/>
    <n v="150"/>
    <n v="13"/>
    <n v="94"/>
    <m/>
    <m/>
  </r>
  <r>
    <x v="7"/>
    <x v="0"/>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7"/>
    <x v="1"/>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7"/>
    <x v="2"/>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7"/>
    <x v="3"/>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7"/>
    <x v="4"/>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7"/>
    <x v="5"/>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7"/>
    <x v="6"/>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7"/>
    <x v="7"/>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7"/>
    <x v="8"/>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7"/>
    <x v="9"/>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7"/>
    <x v="10"/>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7"/>
    <x v="11"/>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2"/>
    <n v="12"/>
    <n v="111"/>
    <n v="4"/>
    <n v="695"/>
    <n v="160"/>
    <n v="102"/>
    <n v="695"/>
    <n v="957"/>
    <n v="54"/>
    <n v="96"/>
    <n v="443"/>
    <n v="593"/>
    <n v="274.60699999999997"/>
    <n v="7.32"/>
    <n v="498.71500000000003"/>
    <n v="780.64199999999994"/>
    <n v="9"/>
    <n v="57"/>
    <n v="82"/>
    <n v="148"/>
    <n v="596"/>
    <n v="341"/>
    <n v="39"/>
    <n v="976"/>
    <n v="0"/>
    <n v="6"/>
    <n v="10"/>
    <n v="16"/>
    <n v="433"/>
    <n v="170"/>
    <n v="15"/>
    <n v="0"/>
    <n v="618"/>
    <n v="150"/>
    <n v="13"/>
    <n v="92"/>
    <m/>
    <m/>
  </r>
  <r>
    <x v="8"/>
    <x v="0"/>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8"/>
    <x v="1"/>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8"/>
    <x v="2"/>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8"/>
    <x v="3"/>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8"/>
    <x v="4"/>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8"/>
    <x v="5"/>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8"/>
    <x v="6"/>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8"/>
    <x v="7"/>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8"/>
    <x v="8"/>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8"/>
    <x v="9"/>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8"/>
    <x v="10"/>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8"/>
    <x v="11"/>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4"/>
    <n v="594"/>
    <n v="274.60699999999997"/>
    <n v="7.32"/>
    <n v="498.71500000000003"/>
    <n v="780.64199999999994"/>
    <n v="9"/>
    <n v="57"/>
    <n v="82"/>
    <n v="148"/>
    <n v="596"/>
    <n v="341"/>
    <n v="39"/>
    <n v="976"/>
    <n v="0"/>
    <n v="6"/>
    <n v="10"/>
    <n v="16"/>
    <n v="433"/>
    <n v="170"/>
    <n v="15"/>
    <n v="0"/>
    <n v="618"/>
    <n v="150"/>
    <n v="12"/>
    <n v="92"/>
    <m/>
    <m/>
  </r>
  <r>
    <x v="9"/>
    <x v="0"/>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9"/>
    <x v="1"/>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9"/>
    <x v="2"/>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9"/>
    <x v="3"/>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9"/>
    <x v="4"/>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9"/>
    <x v="5"/>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9"/>
    <x v="6"/>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9"/>
    <x v="7"/>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9"/>
    <x v="8"/>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9"/>
    <x v="9"/>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9"/>
    <x v="10"/>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9"/>
    <x v="11"/>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2"/>
    <n v="4"/>
    <n v="697"/>
    <n v="160"/>
    <n v="102"/>
    <n v="697"/>
    <n v="959"/>
    <n v="54"/>
    <n v="96"/>
    <n v="446"/>
    <n v="596"/>
    <n v="274.60699999999997"/>
    <n v="7.32"/>
    <n v="498.71500000000003"/>
    <n v="780.64199999999994"/>
    <n v="9"/>
    <n v="57"/>
    <n v="82"/>
    <n v="148"/>
    <n v="596"/>
    <n v="341"/>
    <n v="39"/>
    <n v="976"/>
    <n v="0"/>
    <n v="6"/>
    <n v="10"/>
    <n v="16"/>
    <n v="427"/>
    <n v="169"/>
    <n v="15"/>
    <n v="0"/>
    <n v="611"/>
    <n v="150"/>
    <n v="12"/>
    <n v="92"/>
    <m/>
    <m/>
  </r>
  <r>
    <x v="10"/>
    <x v="0"/>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0"/>
    <x v="1"/>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0"/>
    <x v="2"/>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0"/>
    <x v="3"/>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0"/>
    <x v="4"/>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0"/>
    <x v="5"/>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0"/>
    <x v="6"/>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0"/>
    <x v="7"/>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0"/>
    <x v="8"/>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0"/>
    <x v="9"/>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0"/>
    <x v="10"/>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0"/>
    <x v="11"/>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3"/>
    <n v="169"/>
    <n v="15"/>
    <n v="0"/>
    <n v="617"/>
    <n v="150"/>
    <n v="12"/>
    <n v="92"/>
    <m/>
    <m/>
  </r>
  <r>
    <x v="11"/>
    <x v="0"/>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1"/>
    <x v="1"/>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1"/>
    <x v="2"/>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1"/>
    <x v="3"/>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1"/>
    <x v="4"/>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1"/>
    <x v="5"/>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1"/>
    <x v="6"/>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1"/>
    <x v="7"/>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1"/>
    <x v="8"/>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1"/>
    <x v="9"/>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1"/>
    <x v="10"/>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1"/>
    <x v="11"/>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0"/>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1"/>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2"/>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3"/>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4"/>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5"/>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6"/>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7"/>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8"/>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9"/>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10"/>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2"/>
    <x v="11"/>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10"/>
    <n v="4"/>
    <n v="695"/>
    <n v="160"/>
    <n v="102"/>
    <n v="695"/>
    <n v="957"/>
    <n v="54"/>
    <n v="96"/>
    <n v="448"/>
    <n v="598"/>
    <n v="274.60699999999997"/>
    <n v="7.32"/>
    <n v="498.71500000000003"/>
    <n v="780.64199999999994"/>
    <n v="9"/>
    <n v="57"/>
    <n v="82"/>
    <n v="148"/>
    <n v="596"/>
    <n v="341"/>
    <n v="39"/>
    <n v="976"/>
    <n v="0"/>
    <n v="6"/>
    <n v="10"/>
    <n v="16"/>
    <n v="437"/>
    <n v="173"/>
    <n v="15"/>
    <n v="0"/>
    <n v="625"/>
    <n v="150"/>
    <n v="12"/>
    <n v="92"/>
    <m/>
    <m/>
  </r>
  <r>
    <x v="13"/>
    <x v="0"/>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3"/>
    <x v="1"/>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3"/>
    <x v="2"/>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3"/>
    <x v="3"/>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3"/>
    <x v="4"/>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3"/>
    <x v="5"/>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3"/>
    <x v="6"/>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3"/>
    <x v="7"/>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3"/>
    <x v="8"/>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3"/>
    <x v="9"/>
    <n v="147.21299999999999"/>
    <n v="444.30600000000004"/>
    <n v="0"/>
    <n v="176.17364000000001"/>
    <n v="767.69263999999998"/>
    <n v="767.69263999999998"/>
    <n v="972.2581100000001"/>
    <n v="1060.415"/>
    <n v="54.516999999999996"/>
    <n v="379.49300000000005"/>
    <n v="21.314999999999998"/>
    <n v="1439.9079999999999"/>
    <n v="1439.907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3"/>
    <x v="10"/>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3"/>
    <x v="11"/>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1"/>
    <n v="102"/>
    <n v="692"/>
    <n v="955"/>
    <n v="54"/>
    <n v="96"/>
    <n v="447"/>
    <n v="597"/>
    <n v="274.60699999999997"/>
    <n v="7.32"/>
    <n v="498.71500000000003"/>
    <n v="780.64199999999994"/>
    <n v="10"/>
    <n v="57"/>
    <n v="82"/>
    <n v="149"/>
    <n v="596"/>
    <n v="341"/>
    <n v="39"/>
    <n v="976"/>
    <n v="0"/>
    <n v="6"/>
    <n v="10"/>
    <n v="16"/>
    <n v="437"/>
    <n v="173"/>
    <n v="15"/>
    <n v="0"/>
    <n v="625"/>
    <n v="150"/>
    <n v="12"/>
    <n v="92"/>
    <m/>
    <m/>
  </r>
  <r>
    <x v="14"/>
    <x v="0"/>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4"/>
    <x v="1"/>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4"/>
    <x v="2"/>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4"/>
    <x v="3"/>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4"/>
    <x v="4"/>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4"/>
    <x v="5"/>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4"/>
    <x v="6"/>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4"/>
    <x v="7"/>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4"/>
    <x v="8"/>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4"/>
    <x v="9"/>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4"/>
    <x v="10"/>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4"/>
    <x v="11"/>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1"/>
    <n v="102"/>
    <n v="692"/>
    <n v="955"/>
    <n v="54"/>
    <n v="96"/>
    <n v="447"/>
    <n v="597"/>
    <n v="274.60699999999997"/>
    <n v="7.32"/>
    <n v="498.71500000000003"/>
    <n v="780.64199999999994"/>
    <n v="12"/>
    <n v="57"/>
    <n v="82"/>
    <n v="151"/>
    <n v="596"/>
    <n v="341"/>
    <n v="39"/>
    <n v="976"/>
    <n v="0"/>
    <n v="6"/>
    <n v="10"/>
    <n v="16"/>
    <n v="437"/>
    <n v="173"/>
    <n v="15"/>
    <n v="0"/>
    <n v="625"/>
    <n v="163"/>
    <n v="12"/>
    <n v="92"/>
    <m/>
    <m/>
  </r>
  <r>
    <x v="15"/>
    <x v="0"/>
    <n v="147.21299999999999"/>
    <n v="434.00300000000004"/>
    <n v="0"/>
    <n v="186.47664"/>
    <n v="767.69263999999998"/>
    <n v="767.69263999999998"/>
    <n v="1011.74311"/>
    <n v="1039.809"/>
    <n v="54.516999999999996"/>
    <n v="400.09900000000005"/>
    <n v="21.314999999999998"/>
    <n v="1439.9079999999999"/>
    <n v="1439.907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5"/>
    <x v="1"/>
    <n v="147.21299999999999"/>
    <n v="434.00300000000004"/>
    <n v="0"/>
    <n v="186.47664"/>
    <n v="767.69263999999998"/>
    <n v="767.69263999999998"/>
    <n v="1011.74311"/>
    <n v="1039.809"/>
    <n v="54.516999999999996"/>
    <n v="400.09900000000005"/>
    <n v="21.314999999999998"/>
    <n v="1439.9079999999999"/>
    <n v="1439.907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5"/>
    <x v="2"/>
    <n v="147.21299999999999"/>
    <n v="434.00300000000004"/>
    <n v="0"/>
    <n v="186.47664"/>
    <n v="767.69263999999998"/>
    <n v="767.69263999999998"/>
    <n v="1011.74311"/>
    <n v="1039.809"/>
    <n v="54.516999999999996"/>
    <n v="400.09900000000005"/>
    <n v="21.314999999999998"/>
    <n v="1439.9079999999999"/>
    <n v="1439.907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5"/>
    <x v="3"/>
    <n v="147.21299999999999"/>
    <n v="434.00300000000004"/>
    <n v="0"/>
    <n v="186.47664"/>
    <n v="767.69263999999998"/>
    <n v="767.69263999999998"/>
    <n v="1011.74311"/>
    <n v="1039.809"/>
    <n v="54.516999999999996"/>
    <n v="400.09900000000005"/>
    <n v="21.314999999999998"/>
    <n v="1439.9079999999999"/>
    <n v="1439.907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5"/>
    <x v="4"/>
    <n v="147.21299999999999"/>
    <n v="434.00300000000004"/>
    <n v="0"/>
    <n v="186.47664"/>
    <n v="767.69263999999998"/>
    <n v="767.69263999999998"/>
    <n v="1011.74311"/>
    <n v="1039.809"/>
    <n v="54.516999999999996"/>
    <n v="400.09900000000005"/>
    <n v="21.314999999999998"/>
    <n v="1439.9079999999999"/>
    <n v="1439.907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5"/>
    <x v="5"/>
    <n v="147.21299999999999"/>
    <n v="434.00300000000004"/>
    <n v="0"/>
    <n v="186.47664"/>
    <n v="767.69263999999998"/>
    <n v="767.69263999999998"/>
    <n v="1011.74311"/>
    <n v="1039.809"/>
    <n v="54.516999999999996"/>
    <n v="400.09900000000005"/>
    <n v="21.314999999999998"/>
    <n v="1439.9079999999999"/>
    <n v="1439.907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5"/>
    <x v="6"/>
    <n v="147.21299999999999"/>
    <n v="434.00300000000004"/>
    <n v="0"/>
    <n v="186.47664"/>
    <n v="767.69263999999998"/>
    <n v="767.69263999999998"/>
    <n v="1011.74311"/>
    <n v="1039.809"/>
    <n v="54.516999999999996"/>
    <n v="400.09900000000005"/>
    <n v="21.314999999999998"/>
    <n v="1439.9079999999999"/>
    <n v="1439.907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5"/>
    <x v="7"/>
    <n v="147.21299999999999"/>
    <n v="434.00300000000004"/>
    <n v="0"/>
    <n v="186.47664"/>
    <n v="767.69263999999998"/>
    <n v="767.69263999999998"/>
    <n v="1011.74311"/>
    <n v="1039.809"/>
    <n v="54.516999999999996"/>
    <n v="400.09900000000005"/>
    <n v="21.314999999999998"/>
    <n v="1439.9079999999999"/>
    <n v="1439.907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5"/>
    <x v="8"/>
    <n v="147.21299999999999"/>
    <n v="434.00300000000004"/>
    <n v="0"/>
    <n v="186.47664"/>
    <n v="767.69263999999998"/>
    <n v="767.69263999999998"/>
    <n v="1011.74311"/>
    <n v="1039.809"/>
    <n v="54.516999999999996"/>
    <n v="400.09900000000005"/>
    <n v="21.314999999999998"/>
    <n v="1439.9079999999999"/>
    <n v="1439.907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5"/>
    <x v="9"/>
    <n v="147.21299999999999"/>
    <n v="434.00300000000004"/>
    <n v="0"/>
    <n v="186.47664"/>
    <n v="767.69263999999998"/>
    <n v="767.69263999999998"/>
    <n v="1011.74311"/>
    <n v="1039.809"/>
    <n v="54.516999999999996"/>
    <n v="400.09900000000005"/>
    <n v="21.314999999999998"/>
    <n v="1439.9079999999999"/>
    <n v="1439.907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5"/>
    <x v="10"/>
    <n v="147.21299999999999"/>
    <n v="434.00300000000004"/>
    <n v="0"/>
    <n v="186.47664"/>
    <n v="767.69263999999998"/>
    <n v="767.69263999999998"/>
    <n v="1011.74311"/>
    <n v="1039.809"/>
    <n v="54.516999999999996"/>
    <n v="400.09900000000005"/>
    <n v="21.314999999999998"/>
    <n v="1439.9079999999999"/>
    <n v="1439.907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5"/>
    <x v="11"/>
    <n v="147.21299999999999"/>
    <n v="434.00300000000004"/>
    <n v="0"/>
    <n v="186.47664"/>
    <n v="767.69263999999998"/>
    <n v="767.69263999999998"/>
    <n v="1011.74311"/>
    <n v="1039.809"/>
    <n v="54.516999999999996"/>
    <n v="400.09900000000005"/>
    <n v="21.314999999999998"/>
    <n v="1439.9079999999999"/>
    <n v="1439.9079999999999"/>
    <n v="203"/>
    <n v="58"/>
    <n v="10"/>
    <n v="271"/>
    <n v="271"/>
    <n v="136"/>
    <n v="435"/>
    <n v="11"/>
    <n v="107"/>
    <n v="4"/>
    <n v="693"/>
    <n v="162"/>
    <n v="101"/>
    <n v="693"/>
    <n v="956"/>
    <n v="54"/>
    <n v="96"/>
    <n v="448"/>
    <n v="598"/>
    <n v="274.60699999999997"/>
    <n v="7.32"/>
    <n v="498.71500000000003"/>
    <n v="780.64199999999994"/>
    <n v="12"/>
    <n v="57"/>
    <n v="82"/>
    <n v="151"/>
    <n v="596"/>
    <n v="341"/>
    <n v="39"/>
    <n v="976"/>
    <n v="0"/>
    <n v="6"/>
    <n v="10"/>
    <n v="16"/>
    <n v="437"/>
    <n v="173"/>
    <n v="15"/>
    <n v="0"/>
    <n v="625"/>
    <n v="163"/>
    <n v="12"/>
    <n v="92"/>
    <m/>
    <m/>
  </r>
  <r>
    <x v="16"/>
    <x v="0"/>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6"/>
    <x v="1"/>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6"/>
    <x v="2"/>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6"/>
    <x v="3"/>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6"/>
    <x v="4"/>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6"/>
    <x v="5"/>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6"/>
    <x v="6"/>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6"/>
    <x v="7"/>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6"/>
    <x v="8"/>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6"/>
    <x v="9"/>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6"/>
    <x v="10"/>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6"/>
    <x v="11"/>
    <n v="147.21299999999999"/>
    <n v="434.00300000000004"/>
    <n v="0"/>
    <n v="186.47664"/>
    <n v="767.69263999999998"/>
    <n v="767.69263999999998"/>
    <n v="1011.74311"/>
    <n v="1039.809"/>
    <n v="54.516999999999996"/>
    <n v="400.09900000000005"/>
    <n v="21.314999999999998"/>
    <n v="1439.9079999999999"/>
    <n v="1439.9079999999999"/>
    <n v="203"/>
    <n v="58"/>
    <n v="10"/>
    <n v="271"/>
    <n v="271"/>
    <n v="136"/>
    <n v="434"/>
    <n v="11"/>
    <n v="107"/>
    <n v="4"/>
    <n v="692"/>
    <n v="164"/>
    <n v="101"/>
    <n v="692"/>
    <n v="957"/>
    <n v="54"/>
    <n v="95"/>
    <n v="449"/>
    <n v="598"/>
    <n v="274.60699999999997"/>
    <n v="7.32"/>
    <n v="498.71500000000003"/>
    <n v="780.64199999999994"/>
    <n v="12"/>
    <n v="57"/>
    <n v="82"/>
    <n v="151"/>
    <n v="596"/>
    <n v="341"/>
    <n v="39"/>
    <n v="976"/>
    <n v="0"/>
    <n v="6"/>
    <n v="10"/>
    <n v="16"/>
    <n v="437"/>
    <n v="173"/>
    <n v="15"/>
    <n v="0"/>
    <n v="625"/>
    <n v="163"/>
    <n v="12"/>
    <n v="92"/>
    <m/>
    <m/>
  </r>
  <r>
    <x v="17"/>
    <x v="0"/>
    <n v="147.21299999999999"/>
    <n v="434.00300000000004"/>
    <n v="0"/>
    <n v="186.47664"/>
    <n v="767.69263999999998"/>
    <n v="767.69263999999998"/>
    <n v="1011.74311"/>
    <n v="1039.809"/>
    <n v="54.516999999999996"/>
    <n v="400.09900000000005"/>
    <n v="21.314999999999998"/>
    <n v="1439.9079999999999"/>
    <n v="1439.907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7"/>
    <x v="1"/>
    <n v="147.21299999999999"/>
    <n v="434.00300000000004"/>
    <n v="0"/>
    <n v="186.47664"/>
    <n v="767.69263999999998"/>
    <n v="767.69263999999998"/>
    <n v="1011.74311"/>
    <n v="1039.809"/>
    <n v="54.516999999999996"/>
    <n v="400.09900000000005"/>
    <n v="21.314999999999998"/>
    <n v="1439.9079999999999"/>
    <n v="1439.907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7"/>
    <x v="2"/>
    <n v="147.21299999999999"/>
    <n v="434.00300000000004"/>
    <n v="0"/>
    <n v="186.47664"/>
    <n v="767.69263999999998"/>
    <n v="767.69263999999998"/>
    <n v="1011.74311"/>
    <n v="1039.809"/>
    <n v="54.516999999999996"/>
    <n v="400.09900000000005"/>
    <n v="21.314999999999998"/>
    <n v="1439.9079999999999"/>
    <n v="1439.907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7"/>
    <x v="3"/>
    <n v="147.21299999999999"/>
    <n v="434.00300000000004"/>
    <n v="0"/>
    <n v="186.47664"/>
    <n v="767.69263999999998"/>
    <n v="767.69263999999998"/>
    <n v="1011.74311"/>
    <n v="1039.809"/>
    <n v="54.516999999999996"/>
    <n v="400.09900000000005"/>
    <n v="21.314999999999998"/>
    <n v="1439.9079999999999"/>
    <n v="1439.907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7"/>
    <x v="4"/>
    <n v="147.21299999999999"/>
    <n v="434.00300000000004"/>
    <n v="0"/>
    <n v="186.47664"/>
    <n v="767.69263999999998"/>
    <n v="767.69263999999998"/>
    <n v="1011.74311"/>
    <n v="1039.809"/>
    <n v="54.516999999999996"/>
    <n v="400.09900000000005"/>
    <n v="21.314999999999998"/>
    <n v="1439.9079999999999"/>
    <n v="1439.907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7"/>
    <x v="5"/>
    <n v="147.21299999999999"/>
    <n v="434.00300000000004"/>
    <n v="0"/>
    <n v="186.47664"/>
    <n v="767.69263999999998"/>
    <n v="767.69263999999998"/>
    <n v="1011.74311"/>
    <n v="1039.809"/>
    <n v="54.516999999999996"/>
    <n v="400.09900000000005"/>
    <n v="21.314999999999998"/>
    <n v="1439.9079999999999"/>
    <n v="1439.907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7"/>
    <x v="6"/>
    <n v="147.21299999999999"/>
    <n v="434.00300000000004"/>
    <n v="0"/>
    <n v="186.47664"/>
    <n v="767.69263999999998"/>
    <n v="767.69263999999998"/>
    <n v="1011.74311"/>
    <n v="1039.809"/>
    <n v="54.516999999999996"/>
    <n v="400.09900000000005"/>
    <n v="21.314999999999998"/>
    <n v="1439.9079999999999"/>
    <n v="1439.907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7"/>
    <x v="7"/>
    <n v="147.21299999999999"/>
    <n v="434.00300000000004"/>
    <n v="0"/>
    <n v="186.47664"/>
    <n v="767.69263999999998"/>
    <n v="767.69263999999998"/>
    <n v="1011.74311"/>
    <n v="1039.809"/>
    <n v="54.516999999999996"/>
    <n v="400.09900000000005"/>
    <n v="21.314999999999998"/>
    <n v="1439.9079999999999"/>
    <n v="1439.907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7"/>
    <x v="8"/>
    <n v="147.21299999999999"/>
    <n v="434.00300000000004"/>
    <n v="0"/>
    <n v="186.47664"/>
    <n v="767.69263999999998"/>
    <n v="767.69263999999998"/>
    <n v="1011.74311"/>
    <n v="1039.809"/>
    <n v="54.516999999999996"/>
    <n v="400.09900000000005"/>
    <n v="21.314999999999998"/>
    <n v="1439.9079999999999"/>
    <n v="1439.907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7"/>
    <x v="9"/>
    <n v="147.21299999999999"/>
    <n v="434.00300000000004"/>
    <n v="0"/>
    <n v="186.47664"/>
    <n v="767.69263999999998"/>
    <n v="767.69263999999998"/>
    <n v="1011.74311"/>
    <n v="1039.809"/>
    <n v="54.516999999999996"/>
    <n v="400.09900000000005"/>
    <n v="21.314999999999998"/>
    <n v="1439.9079999999999"/>
    <n v="1439.907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7"/>
    <x v="10"/>
    <n v="147.21299999999999"/>
    <n v="434.00300000000004"/>
    <n v="0"/>
    <n v="186.47664"/>
    <n v="767.69263999999998"/>
    <n v="767.69263999999998"/>
    <n v="1011.74311"/>
    <n v="1039.809"/>
    <n v="54.516999999999996"/>
    <n v="400.09900000000005"/>
    <n v="21.314999999999998"/>
    <n v="1439.9079999999999"/>
    <n v="1439.907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7"/>
    <x v="11"/>
    <n v="147.21299999999999"/>
    <n v="434.00300000000004"/>
    <n v="0"/>
    <n v="186.47664"/>
    <n v="767.69263999999998"/>
    <n v="767.69263999999998"/>
    <n v="1011.74311"/>
    <n v="1039.809"/>
    <n v="54.516999999999996"/>
    <n v="400.09900000000005"/>
    <n v="21.314999999999998"/>
    <n v="1439.9079999999999"/>
    <n v="1439.9079999999999"/>
    <n v="203"/>
    <n v="58"/>
    <n v="10"/>
    <n v="271"/>
    <n v="271"/>
    <n v="136"/>
    <n v="433"/>
    <n v="11"/>
    <n v="107"/>
    <n v="4"/>
    <n v="691"/>
    <n v="165"/>
    <n v="100"/>
    <n v="691"/>
    <n v="956"/>
    <n v="54"/>
    <n v="95"/>
    <n v="449"/>
    <n v="598"/>
    <n v="279.92699999999996"/>
    <n v="2"/>
    <n v="498.71500000000003"/>
    <n v="780.64199999999994"/>
    <n v="12"/>
    <n v="58"/>
    <n v="82"/>
    <n v="152"/>
    <n v="596"/>
    <n v="341"/>
    <n v="39"/>
    <n v="976"/>
    <n v="12"/>
    <n v="6"/>
    <n v="10"/>
    <n v="28"/>
    <n v="437"/>
    <n v="173"/>
    <n v="15"/>
    <n v="0"/>
    <n v="625"/>
    <n v="164"/>
    <n v="12"/>
    <n v="92"/>
    <m/>
    <m/>
  </r>
  <r>
    <x v="18"/>
    <x v="0"/>
    <n v="147.21299999999999"/>
    <n v="434.00300000000004"/>
    <n v="0"/>
    <n v="186.47664"/>
    <n v="767.69263999999998"/>
    <n v="767.69263999999998"/>
    <n v="1011.74311"/>
    <n v="1039.809"/>
    <n v="54.516999999999996"/>
    <n v="400.09900000000005"/>
    <n v="21.314999999999998"/>
    <n v="1439.9079999999999"/>
    <n v="1439.907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8"/>
    <x v="1"/>
    <n v="147.21299999999999"/>
    <n v="434.00300000000004"/>
    <n v="0"/>
    <n v="186.47664"/>
    <n v="767.69263999999998"/>
    <n v="767.69263999999998"/>
    <n v="1011.74311"/>
    <n v="1039.809"/>
    <n v="54.516999999999996"/>
    <n v="400.09900000000005"/>
    <n v="21.314999999999998"/>
    <n v="1439.9079999999999"/>
    <n v="1439.907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8"/>
    <x v="2"/>
    <n v="147.21299999999999"/>
    <n v="434.00300000000004"/>
    <n v="0"/>
    <n v="186.47664"/>
    <n v="767.69263999999998"/>
    <n v="767.69263999999998"/>
    <n v="1011.74311"/>
    <n v="1039.809"/>
    <n v="54.516999999999996"/>
    <n v="400.09900000000005"/>
    <n v="21.314999999999998"/>
    <n v="1439.9079999999999"/>
    <n v="1439.907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8"/>
    <x v="3"/>
    <n v="147.21299999999999"/>
    <n v="434.00300000000004"/>
    <n v="0"/>
    <n v="186.47664"/>
    <n v="767.69263999999998"/>
    <n v="767.69263999999998"/>
    <n v="1011.74311"/>
    <n v="1039.809"/>
    <n v="54.516999999999996"/>
    <n v="400.09900000000005"/>
    <n v="21.314999999999998"/>
    <n v="1439.9079999999999"/>
    <n v="1439.907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8"/>
    <x v="4"/>
    <n v="147.21299999999999"/>
    <n v="434.00300000000004"/>
    <n v="0"/>
    <n v="186.47664"/>
    <n v="767.69263999999998"/>
    <n v="767.69263999999998"/>
    <n v="1011.74311"/>
    <n v="1039.809"/>
    <n v="54.516999999999996"/>
    <n v="400.09900000000005"/>
    <n v="21.314999999999998"/>
    <n v="1439.9079999999999"/>
    <n v="1439.907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8"/>
    <x v="5"/>
    <n v="147.21299999999999"/>
    <n v="434.00300000000004"/>
    <n v="0"/>
    <n v="186.47664"/>
    <n v="767.69263999999998"/>
    <n v="767.69263999999998"/>
    <n v="1011.74311"/>
    <n v="1039.809"/>
    <n v="54.516999999999996"/>
    <n v="400.09900000000005"/>
    <n v="21.314999999999998"/>
    <n v="1439.9079999999999"/>
    <n v="1439.907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8"/>
    <x v="6"/>
    <n v="147.21299999999999"/>
    <n v="434.00300000000004"/>
    <n v="0"/>
    <n v="186.47664"/>
    <n v="767.69263999999998"/>
    <n v="767.69263999999998"/>
    <n v="1011.74311"/>
    <n v="1039.809"/>
    <n v="54.516999999999996"/>
    <n v="400.09900000000005"/>
    <n v="21.314999999999998"/>
    <n v="1439.9079999999999"/>
    <n v="1439.907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8"/>
    <x v="7"/>
    <n v="147.21299999999999"/>
    <n v="434.00300000000004"/>
    <n v="0"/>
    <n v="186.47664"/>
    <n v="767.69263999999998"/>
    <n v="767.69263999999998"/>
    <n v="1011.74311"/>
    <n v="1039.809"/>
    <n v="54.516999999999996"/>
    <n v="400.09900000000005"/>
    <n v="21.314999999999998"/>
    <n v="1439.9079999999999"/>
    <n v="1439.907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8"/>
    <x v="8"/>
    <n v="147.21299999999999"/>
    <n v="434.00300000000004"/>
    <n v="0"/>
    <n v="186.47664"/>
    <n v="767.69263999999998"/>
    <n v="767.69263999999998"/>
    <n v="1011.74311"/>
    <n v="1039.809"/>
    <n v="54.516999999999996"/>
    <n v="400.09900000000005"/>
    <n v="21.314999999999998"/>
    <n v="1439.9079999999999"/>
    <n v="1439.907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8"/>
    <x v="9"/>
    <n v="147.21299999999999"/>
    <n v="434.00300000000004"/>
    <n v="0"/>
    <n v="186.47664"/>
    <n v="767.69263999999998"/>
    <n v="767.69263999999998"/>
    <n v="1011.74311"/>
    <n v="1039.809"/>
    <n v="54.516999999999996"/>
    <n v="400.09900000000005"/>
    <n v="21.314999999999998"/>
    <n v="1439.9079999999999"/>
    <n v="1439.907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8"/>
    <x v="10"/>
    <n v="147.21299999999999"/>
    <n v="434.00300000000004"/>
    <n v="0"/>
    <n v="186.47664"/>
    <n v="767.69263999999998"/>
    <n v="767.69263999999998"/>
    <n v="1011.74311"/>
    <n v="1039.809"/>
    <n v="54.516999999999996"/>
    <n v="400.09900000000005"/>
    <n v="21.314999999999998"/>
    <n v="1439.9079999999999"/>
    <n v="1439.907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8"/>
    <x v="11"/>
    <n v="147.21299999999999"/>
    <n v="434.00300000000004"/>
    <n v="0"/>
    <n v="186.47664"/>
    <n v="767.69263999999998"/>
    <n v="767.69263999999998"/>
    <n v="1011.74311"/>
    <n v="1039.809"/>
    <n v="54.516999999999996"/>
    <n v="400.09900000000005"/>
    <n v="21.314999999999998"/>
    <n v="1439.9079999999999"/>
    <n v="1439.9079999999999"/>
    <n v="203"/>
    <n v="58"/>
    <n v="10"/>
    <n v="271"/>
    <n v="271"/>
    <n v="136"/>
    <n v="430"/>
    <n v="11"/>
    <n v="107"/>
    <n v="4"/>
    <n v="688"/>
    <n v="169"/>
    <n v="101"/>
    <n v="688"/>
    <n v="958"/>
    <n v="54"/>
    <n v="95"/>
    <n v="447"/>
    <n v="596"/>
    <n v="279.92699999999996"/>
    <n v="2"/>
    <n v="498.71500000000003"/>
    <n v="780.64199999999994"/>
    <n v="12"/>
    <n v="58"/>
    <n v="82"/>
    <n v="152"/>
    <n v="596"/>
    <n v="341"/>
    <n v="39"/>
    <n v="976"/>
    <n v="12"/>
    <n v="6"/>
    <n v="10"/>
    <n v="28"/>
    <n v="437"/>
    <n v="173"/>
    <n v="15"/>
    <n v="0"/>
    <n v="625"/>
    <n v="164"/>
    <n v="12"/>
    <n v="92"/>
    <m/>
    <m/>
  </r>
  <r>
    <x v="19"/>
    <x v="0"/>
    <n v="147.21299999999999"/>
    <n v="434.00300000000004"/>
    <n v="0"/>
    <n v="186.47664"/>
    <n v="767.69263999999998"/>
    <n v="767.69263999999998"/>
    <n v="1011.74311"/>
    <n v="1039.809"/>
    <n v="54.516999999999996"/>
    <n v="400.09900000000005"/>
    <n v="21.314999999999998"/>
    <n v="1439.9079999999999"/>
    <n v="1439.907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19"/>
    <x v="1"/>
    <n v="147.21299999999999"/>
    <n v="434.00300000000004"/>
    <n v="0"/>
    <n v="186.47664"/>
    <n v="767.69263999999998"/>
    <n v="767.69263999999998"/>
    <n v="1011.74311"/>
    <n v="1039.809"/>
    <n v="54.516999999999996"/>
    <n v="400.09900000000005"/>
    <n v="21.314999999999998"/>
    <n v="1439.9079999999999"/>
    <n v="1439.907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19"/>
    <x v="2"/>
    <n v="147.21299999999999"/>
    <n v="434.00300000000004"/>
    <n v="0"/>
    <n v="186.47664"/>
    <n v="767.69263999999998"/>
    <n v="767.69263999999998"/>
    <n v="1011.74311"/>
    <n v="1039.809"/>
    <n v="54.516999999999996"/>
    <n v="400.09900000000005"/>
    <n v="21.314999999999998"/>
    <n v="1439.9079999999999"/>
    <n v="1439.907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19"/>
    <x v="3"/>
    <n v="147.21299999999999"/>
    <n v="434.00300000000004"/>
    <n v="0"/>
    <n v="186.47664"/>
    <n v="767.69263999999998"/>
    <n v="767.69263999999998"/>
    <n v="1011.74311"/>
    <n v="1039.809"/>
    <n v="54.516999999999996"/>
    <n v="400.09900000000005"/>
    <n v="21.314999999999998"/>
    <n v="1439.9079999999999"/>
    <n v="1439.907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19"/>
    <x v="4"/>
    <n v="147.21299999999999"/>
    <n v="434.00300000000004"/>
    <n v="0"/>
    <n v="186.47664"/>
    <n v="767.69263999999998"/>
    <n v="767.69263999999998"/>
    <n v="1011.74311"/>
    <n v="1039.809"/>
    <n v="54.516999999999996"/>
    <n v="400.09900000000005"/>
    <n v="21.314999999999998"/>
    <n v="1439.9079999999999"/>
    <n v="1439.907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19"/>
    <x v="5"/>
    <n v="147.21299999999999"/>
    <n v="434.00300000000004"/>
    <n v="0"/>
    <n v="186.47664"/>
    <n v="767.69263999999998"/>
    <n v="767.69263999999998"/>
    <n v="1011.74311"/>
    <n v="1039.809"/>
    <n v="54.516999999999996"/>
    <n v="400.09900000000005"/>
    <n v="21.314999999999998"/>
    <n v="1439.9079999999999"/>
    <n v="1439.907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19"/>
    <x v="6"/>
    <n v="147.21299999999999"/>
    <n v="434.00300000000004"/>
    <n v="0"/>
    <n v="186.47664"/>
    <n v="767.69263999999998"/>
    <n v="767.69263999999998"/>
    <n v="1011.74311"/>
    <n v="1039.809"/>
    <n v="54.516999999999996"/>
    <n v="400.09900000000005"/>
    <n v="21.314999999999998"/>
    <n v="1439.9079999999999"/>
    <n v="1439.907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19"/>
    <x v="7"/>
    <n v="147.21299999999999"/>
    <n v="434.00300000000004"/>
    <n v="0"/>
    <n v="186.47664"/>
    <n v="767.69263999999998"/>
    <n v="767.69263999999998"/>
    <n v="1011.74311"/>
    <n v="1039.809"/>
    <n v="54.516999999999996"/>
    <n v="400.09900000000005"/>
    <n v="21.314999999999998"/>
    <n v="1439.9079999999999"/>
    <n v="1439.907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19"/>
    <x v="8"/>
    <n v="147.21299999999999"/>
    <n v="434.00300000000004"/>
    <n v="0"/>
    <n v="186.47664"/>
    <n v="767.69263999999998"/>
    <n v="767.69263999999998"/>
    <n v="1011.74311"/>
    <n v="1039.809"/>
    <n v="54.516999999999996"/>
    <n v="400.09900000000005"/>
    <n v="21.314999999999998"/>
    <n v="1439.9079999999999"/>
    <n v="1439.907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19"/>
    <x v="9"/>
    <n v="147.21299999999999"/>
    <n v="434.00300000000004"/>
    <n v="0"/>
    <n v="186.47664"/>
    <n v="767.69263999999998"/>
    <n v="767.69263999999998"/>
    <n v="1011.74311"/>
    <n v="1039.809"/>
    <n v="54.516999999999996"/>
    <n v="400.09900000000005"/>
    <n v="21.314999999999998"/>
    <n v="1439.9079999999999"/>
    <n v="1439.907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19"/>
    <x v="10"/>
    <n v="147.21299999999999"/>
    <n v="434.00300000000004"/>
    <n v="0"/>
    <n v="186.47664"/>
    <n v="767.69263999999998"/>
    <n v="767.69263999999998"/>
    <n v="1011.74311"/>
    <n v="1039.809"/>
    <n v="54.516999999999996"/>
    <n v="400.09900000000005"/>
    <n v="21.314999999999998"/>
    <n v="1439.9079999999999"/>
    <n v="1439.907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19"/>
    <x v="11"/>
    <n v="147.21299999999999"/>
    <n v="434.00300000000004"/>
    <n v="0"/>
    <n v="186.47664"/>
    <n v="767.69263999999998"/>
    <n v="767.69263999999998"/>
    <n v="1011.74311"/>
    <n v="1039.809"/>
    <n v="54.516999999999996"/>
    <n v="400.09900000000005"/>
    <n v="21.314999999999998"/>
    <n v="1439.9079999999999"/>
    <n v="1439.9079999999999"/>
    <n v="203"/>
    <n v="58"/>
    <n v="10"/>
    <n v="271"/>
    <n v="271"/>
    <n v="134"/>
    <n v="427"/>
    <n v="11"/>
    <n v="107"/>
    <n v="4"/>
    <n v="683"/>
    <n v="173"/>
    <n v="101"/>
    <n v="683"/>
    <n v="957"/>
    <n v="54"/>
    <n v="95"/>
    <n v="447"/>
    <n v="596"/>
    <n v="281.214"/>
    <n v="2"/>
    <n v="497.428"/>
    <n v="780.64199999999994"/>
    <n v="12"/>
    <n v="58"/>
    <n v="82"/>
    <n v="152"/>
    <n v="596"/>
    <n v="341"/>
    <n v="39"/>
    <n v="976"/>
    <n v="12"/>
    <n v="6"/>
    <n v="10"/>
    <n v="28"/>
    <n v="440"/>
    <n v="170"/>
    <n v="15"/>
    <n v="0"/>
    <n v="625"/>
    <n v="164"/>
    <n v="12"/>
    <n v="92"/>
    <m/>
    <m/>
  </r>
  <r>
    <x v="20"/>
    <x v="0"/>
    <n v="147.21299999999999"/>
    <n v="434.00300000000004"/>
    <n v="0"/>
    <n v="186.47664"/>
    <n v="767.69263999999998"/>
    <n v="767.69263999999998"/>
    <n v="1011.74311"/>
    <n v="1039.809"/>
    <n v="54.516999999999996"/>
    <n v="400.09900000000005"/>
    <n v="21.314999999999998"/>
    <n v="1439.9079999999999"/>
    <n v="1439.9079999999999"/>
    <n v="203"/>
    <n v="58"/>
    <n v="10"/>
    <n v="271"/>
    <n v="271"/>
    <n v="134"/>
    <n v="417"/>
    <n v="11"/>
    <n v="107"/>
    <n v="4"/>
    <n v="673"/>
    <n v="182"/>
    <n v="101"/>
    <n v="673"/>
    <n v="956"/>
    <n v="54"/>
    <n v="95"/>
    <n v="447"/>
    <n v="596"/>
    <n v="281.214"/>
    <n v="2"/>
    <n v="497.428"/>
    <n v="780.64199999999994"/>
    <n v="12"/>
    <n v="60"/>
    <n v="82"/>
    <n v="154"/>
    <n v="596"/>
    <n v="341"/>
    <n v="39"/>
    <n v="976"/>
    <n v="12"/>
    <n v="6"/>
    <n v="10"/>
    <n v="28"/>
    <n v="440"/>
    <n v="170"/>
    <n v="15"/>
    <n v="0"/>
    <n v="625"/>
    <n v="164"/>
    <n v="12"/>
    <n v="92"/>
    <m/>
    <m/>
  </r>
  <r>
    <x v="20"/>
    <x v="1"/>
    <n v="147.21299999999999"/>
    <n v="434.00300000000004"/>
    <n v="0"/>
    <n v="186.47664"/>
    <n v="767.69263999999998"/>
    <n v="767.69263999999998"/>
    <n v="1011.74311"/>
    <n v="1039.809"/>
    <n v="54.516999999999996"/>
    <n v="400.09900000000005"/>
    <n v="21.314999999999998"/>
    <n v="1439.9079999999999"/>
    <n v="1439.9079999999999"/>
    <n v="203"/>
    <n v="58"/>
    <n v="10"/>
    <n v="271"/>
    <n v="271"/>
    <n v="134"/>
    <n v="417"/>
    <n v="11"/>
    <n v="107"/>
    <n v="4"/>
    <n v="673"/>
    <n v="182"/>
    <n v="101"/>
    <n v="673"/>
    <n v="956"/>
    <n v="54"/>
    <n v="95"/>
    <n v="447"/>
    <n v="596"/>
    <n v="281.214"/>
    <n v="2"/>
    <n v="497.428"/>
    <n v="780.64199999999994"/>
    <n v="12"/>
    <n v="60"/>
    <n v="82"/>
    <n v="154"/>
    <n v="596"/>
    <n v="341"/>
    <n v="39"/>
    <n v="976"/>
    <n v="12"/>
    <n v="6"/>
    <n v="10"/>
    <n v="28"/>
    <n v="440"/>
    <n v="170"/>
    <n v="15"/>
    <n v="0"/>
    <n v="625"/>
    <n v="164"/>
    <n v="12"/>
    <n v="92"/>
    <m/>
    <m/>
  </r>
  <r>
    <x v="20"/>
    <x v="2"/>
    <n v="147.21299999999999"/>
    <n v="434.00300000000004"/>
    <n v="0"/>
    <n v="186.47664"/>
    <n v="767.69263999999998"/>
    <n v="767.69263999999998"/>
    <n v="1011.74311"/>
    <n v="1039.809"/>
    <n v="54.516999999999996"/>
    <n v="400.09900000000005"/>
    <n v="21.314999999999998"/>
    <n v="1439.9079999999999"/>
    <n v="1439.9079999999999"/>
    <n v="203"/>
    <n v="58"/>
    <n v="10"/>
    <n v="271"/>
    <n v="271"/>
    <n v="134"/>
    <n v="417"/>
    <n v="11"/>
    <n v="107"/>
    <n v="4"/>
    <n v="673"/>
    <n v="182"/>
    <n v="101"/>
    <n v="673"/>
    <n v="956"/>
    <n v="54"/>
    <n v="95"/>
    <n v="447"/>
    <n v="596"/>
    <n v="281.214"/>
    <n v="2"/>
    <n v="497.428"/>
    <n v="780.64199999999994"/>
    <n v="12"/>
    <n v="60"/>
    <n v="82"/>
    <n v="154"/>
    <n v="596"/>
    <n v="341"/>
    <n v="39"/>
    <n v="976"/>
    <n v="12"/>
    <n v="6"/>
    <n v="10"/>
    <n v="28"/>
    <n v="440"/>
    <n v="170"/>
    <n v="15"/>
    <n v="0"/>
    <n v="625"/>
    <n v="164"/>
    <n v="12"/>
    <n v="92"/>
    <m/>
    <m/>
  </r>
  <r>
    <x v="20"/>
    <x v="3"/>
    <n v="147.21299999999999"/>
    <n v="434.00300000000004"/>
    <n v="0"/>
    <n v="186.47664"/>
    <n v="767.69263999999998"/>
    <n v="767.69263999999998"/>
    <n v="1011.74311"/>
    <n v="1039.809"/>
    <n v="54.516999999999996"/>
    <n v="400.09900000000005"/>
    <n v="21.314999999999998"/>
    <n v="1439.9079999999999"/>
    <n v="1439.9079999999999"/>
    <n v="203"/>
    <n v="58"/>
    <n v="10"/>
    <n v="271"/>
    <n v="271"/>
    <n v="134"/>
    <n v="417"/>
    <n v="11"/>
    <n v="107"/>
    <n v="4"/>
    <n v="673"/>
    <n v="182"/>
    <n v="101"/>
    <n v="673"/>
    <n v="956"/>
    <n v="54"/>
    <n v="95"/>
    <n v="447"/>
    <n v="596"/>
    <n v="281.214"/>
    <n v="2"/>
    <n v="497.428"/>
    <n v="780.64199999999994"/>
    <n v="12"/>
    <n v="60"/>
    <n v="82"/>
    <n v="154"/>
    <n v="596"/>
    <n v="341"/>
    <n v="39"/>
    <n v="976"/>
    <n v="12"/>
    <n v="6"/>
    <n v="10"/>
    <n v="28"/>
    <n v="440"/>
    <n v="170"/>
    <n v="15"/>
    <n v="0"/>
    <n v="625"/>
    <n v="164"/>
    <n v="12"/>
    <n v="92"/>
    <m/>
    <m/>
  </r>
  <r>
    <x v="20"/>
    <x v="4"/>
    <n v="147.21299999999999"/>
    <n v="434.00300000000004"/>
    <n v="0"/>
    <n v="186.47664"/>
    <n v="767.69263999999998"/>
    <n v="767.69263999999998"/>
    <n v="1011.74311"/>
    <n v="1039.809"/>
    <n v="54.516999999999996"/>
    <n v="400.09900000000005"/>
    <n v="21.314999999999998"/>
    <n v="1439.9079999999999"/>
    <n v="1439.9079999999999"/>
    <n v="203"/>
    <n v="58"/>
    <n v="10"/>
    <n v="271"/>
    <n v="271"/>
    <n v="134"/>
    <n v="417"/>
    <n v="11"/>
    <n v="107"/>
    <n v="4"/>
    <n v="673"/>
    <n v="182"/>
    <n v="101"/>
    <n v="673"/>
    <n v="956"/>
    <n v="54"/>
    <n v="95"/>
    <n v="447"/>
    <n v="596"/>
    <n v="281.214"/>
    <n v="2"/>
    <n v="497.428"/>
    <n v="780.64199999999994"/>
    <n v="12"/>
    <n v="60"/>
    <n v="82"/>
    <n v="154"/>
    <n v="596"/>
    <n v="341"/>
    <n v="39"/>
    <n v="976"/>
    <n v="12"/>
    <n v="6"/>
    <n v="10"/>
    <n v="28"/>
    <n v="440"/>
    <n v="170"/>
    <n v="15"/>
    <n v="0"/>
    <n v="625"/>
    <n v="164"/>
    <n v="12"/>
    <n v="92"/>
    <m/>
    <m/>
  </r>
  <r>
    <x v="20"/>
    <x v="5"/>
    <n v="147.21299999999999"/>
    <n v="434.00300000000004"/>
    <n v="0"/>
    <n v="186.47664"/>
    <n v="767.69263999999998"/>
    <n v="767.69263999999998"/>
    <n v="1011.74311"/>
    <n v="1039.809"/>
    <n v="54.516999999999996"/>
    <n v="400.09900000000005"/>
    <n v="21.314999999999998"/>
    <n v="1439.9079999999999"/>
    <n v="1439.9079999999999"/>
    <n v="203"/>
    <n v="58"/>
    <n v="10"/>
    <n v="271"/>
    <n v="271"/>
    <n v="134"/>
    <n v="417"/>
    <n v="11"/>
    <n v="107"/>
    <n v="4"/>
    <n v="673"/>
    <n v="182"/>
    <n v="101"/>
    <n v="673"/>
    <n v="956"/>
    <n v="54"/>
    <n v="95"/>
    <n v="447"/>
    <n v="596"/>
    <n v="281.214"/>
    <n v="2"/>
    <n v="497.428"/>
    <n v="780.64199999999994"/>
    <n v="12"/>
    <n v="60"/>
    <n v="82"/>
    <n v="154"/>
    <n v="596"/>
    <n v="341"/>
    <n v="39"/>
    <n v="976"/>
    <n v="12"/>
    <n v="6"/>
    <n v="10"/>
    <n v="28"/>
    <n v="440"/>
    <n v="170"/>
    <n v="15"/>
    <n v="0"/>
    <n v="625"/>
    <n v="164"/>
    <n v="12"/>
    <n v="92"/>
    <m/>
    <m/>
  </r>
  <r>
    <x v="20"/>
    <x v="6"/>
    <n v="147.21299999999999"/>
    <n v="434.00300000000004"/>
    <n v="0"/>
    <n v="186.47664"/>
    <n v="767.69263999999998"/>
    <n v="767.69263999999998"/>
    <n v="1011.74311"/>
    <n v="1039.809"/>
    <n v="54.516999999999996"/>
    <n v="400.09900000000005"/>
    <n v="21.314999999999998"/>
    <n v="1439.9079999999999"/>
    <n v="1439.9079999999999"/>
    <n v="203"/>
    <n v="58"/>
    <n v="10"/>
    <n v="271"/>
    <n v="271"/>
    <n v="134"/>
    <n v="417"/>
    <n v="11"/>
    <n v="107"/>
    <n v="4"/>
    <n v="673"/>
    <n v="182"/>
    <n v="101"/>
    <n v="673"/>
    <n v="956"/>
    <n v="54"/>
    <n v="95"/>
    <n v="447"/>
    <n v="596"/>
    <n v="281.214"/>
    <n v="2"/>
    <n v="497.428"/>
    <n v="780.64199999999994"/>
    <n v="12"/>
    <n v="60"/>
    <n v="82"/>
    <n v="154"/>
    <n v="596"/>
    <n v="341"/>
    <n v="39"/>
    <n v="976"/>
    <n v="12"/>
    <n v="6"/>
    <n v="10"/>
    <n v="28"/>
    <n v="440"/>
    <n v="170"/>
    <n v="15"/>
    <n v="0"/>
    <n v="625"/>
    <n v="164"/>
    <n v="12"/>
    <n v="92"/>
    <m/>
    <m/>
  </r>
  <r>
    <x v="20"/>
    <x v="7"/>
    <n v="147.21299999999999"/>
    <n v="434.00300000000004"/>
    <n v="0"/>
    <n v="186.47664"/>
    <n v="767.69263999999998"/>
    <n v="767.69263999999998"/>
    <n v="1011.74311"/>
    <n v="1039.809"/>
    <n v="54.516999999999996"/>
    <n v="400.09900000000005"/>
    <n v="21.314999999999998"/>
    <n v="1439.9079999999999"/>
    <n v="1439.9079999999999"/>
    <n v="203"/>
    <n v="58"/>
    <n v="10"/>
    <n v="271"/>
    <n v="271"/>
    <n v="134"/>
    <n v="417"/>
    <n v="11"/>
    <n v="107"/>
    <n v="4"/>
    <n v="673"/>
    <n v="182"/>
    <n v="101"/>
    <n v="673"/>
    <n v="956"/>
    <n v="54"/>
    <n v="95"/>
    <n v="447"/>
    <n v="596"/>
    <n v="281.214"/>
    <n v="2"/>
    <n v="497.428"/>
    <n v="780.64199999999994"/>
    <n v="12"/>
    <n v="60"/>
    <n v="82"/>
    <n v="154"/>
    <n v="596"/>
    <n v="341"/>
    <n v="39"/>
    <n v="976"/>
    <n v="12"/>
    <n v="6"/>
    <n v="10"/>
    <n v="28"/>
    <n v="440"/>
    <n v="170"/>
    <n v="15"/>
    <n v="0"/>
    <n v="625"/>
    <n v="164"/>
    <n v="12"/>
    <n v="92"/>
    <m/>
    <m/>
  </r>
  <r>
    <x v="20"/>
    <x v="8"/>
    <n v="147.21299999999999"/>
    <n v="434.00300000000004"/>
    <n v="0"/>
    <n v="186.47664"/>
    <n v="767.69263999999998"/>
    <n v="767.69263999999998"/>
    <n v="1011.74311"/>
    <n v="1039.809"/>
    <n v="54.516999999999996"/>
    <n v="400.09900000000005"/>
    <n v="21.314999999999998"/>
    <n v="1439.9079999999999"/>
    <n v="1439.9079999999999"/>
    <n v="203"/>
    <n v="58"/>
    <n v="10"/>
    <n v="271"/>
    <n v="271"/>
    <n v="134"/>
    <n v="417"/>
    <n v="11"/>
    <n v="107"/>
    <n v="4"/>
    <n v="673"/>
    <n v="182"/>
    <n v="101"/>
    <n v="673"/>
    <n v="956"/>
    <n v="54"/>
    <n v="95"/>
    <n v="447"/>
    <n v="596"/>
    <n v="281.214"/>
    <n v="2"/>
    <n v="497.428"/>
    <n v="780.64199999999994"/>
    <n v="12"/>
    <n v="60"/>
    <n v="82"/>
    <n v="154"/>
    <n v="596"/>
    <n v="341"/>
    <n v="39"/>
    <n v="976"/>
    <n v="12"/>
    <n v="6"/>
    <n v="10"/>
    <n v="28"/>
    <n v="440"/>
    <n v="170"/>
    <n v="15"/>
    <n v="0"/>
    <n v="625"/>
    <n v="164"/>
    <n v="12"/>
    <n v="92"/>
    <m/>
    <m/>
  </r>
  <r>
    <x v="20"/>
    <x v="9"/>
    <n v="147.21299999999999"/>
    <n v="434.00300000000004"/>
    <n v="0"/>
    <n v="186.47664"/>
    <n v="767.69263999999998"/>
    <n v="767.69263999999998"/>
    <n v="1011.74311"/>
    <n v="1039.809"/>
    <n v="54.516999999999996"/>
    <n v="400.09900000000005"/>
    <n v="21.314999999999998"/>
    <n v="1439.9079999999999"/>
    <n v="1439.9079999999999"/>
    <n v="203"/>
    <n v="58"/>
    <n v="10"/>
    <n v="271"/>
    <n v="271"/>
    <n v="134"/>
    <n v="417"/>
    <n v="11"/>
    <n v="107"/>
    <n v="4"/>
    <n v="673"/>
    <n v="182"/>
    <n v="101"/>
    <n v="673"/>
    <n v="956"/>
    <n v="54"/>
    <n v="95"/>
    <n v="447"/>
    <n v="596"/>
    <n v="281.214"/>
    <n v="2"/>
    <n v="497.428"/>
    <n v="780.64199999999994"/>
    <n v="9"/>
    <n v="58"/>
    <n v="77"/>
    <n v="144"/>
    <n v="596"/>
    <n v="341"/>
    <n v="39"/>
    <n v="976"/>
    <n v="12"/>
    <n v="6"/>
    <n v="10"/>
    <n v="28"/>
    <n v="496"/>
    <n v="128"/>
    <n v="15"/>
    <n v="0"/>
    <n v="639"/>
    <n v="164"/>
    <n v="32"/>
    <n v="103"/>
    <m/>
    <m/>
  </r>
  <r>
    <x v="20"/>
    <x v="10"/>
    <n v="147.21299999999999"/>
    <n v="434.00300000000004"/>
    <n v="0"/>
    <n v="186.47664"/>
    <n v="767.69263999999998"/>
    <n v="767.69263999999998"/>
    <n v="1011.74311"/>
    <n v="1039.809"/>
    <n v="54.516999999999996"/>
    <n v="400.09900000000005"/>
    <n v="21.314999999999998"/>
    <n v="1439.9079999999999"/>
    <n v="1439.9079999999999"/>
    <n v="203"/>
    <n v="58"/>
    <n v="10"/>
    <n v="271"/>
    <n v="271"/>
    <n v="134"/>
    <n v="417"/>
    <n v="11"/>
    <n v="107"/>
    <n v="4"/>
    <n v="673"/>
    <n v="182"/>
    <n v="101"/>
    <n v="673"/>
    <n v="956"/>
    <n v="54"/>
    <n v="95"/>
    <n v="447"/>
    <n v="596"/>
    <n v="281.214"/>
    <n v="2"/>
    <n v="497.428"/>
    <n v="780.64199999999994"/>
    <n v="9"/>
    <n v="58"/>
    <n v="77"/>
    <n v="144"/>
    <n v="596"/>
    <n v="341"/>
    <n v="39"/>
    <n v="976"/>
    <n v="12"/>
    <n v="6"/>
    <n v="10"/>
    <n v="28"/>
    <n v="496"/>
    <n v="128"/>
    <n v="15"/>
    <n v="0"/>
    <n v="639"/>
    <n v="164"/>
    <n v="32"/>
    <n v="103"/>
    <m/>
    <m/>
  </r>
  <r>
    <x v="20"/>
    <x v="11"/>
    <n v="147.21299999999999"/>
    <n v="434.00300000000004"/>
    <n v="0"/>
    <n v="186.47664"/>
    <n v="767.69263999999998"/>
    <n v="767.69263999999998"/>
    <n v="1011.74311"/>
    <n v="1039.809"/>
    <n v="54.516999999999996"/>
    <n v="400.09900000000005"/>
    <n v="21.314999999999998"/>
    <n v="1439.9079999999999"/>
    <n v="1439.9079999999999"/>
    <n v="203"/>
    <n v="58"/>
    <n v="10"/>
    <n v="271"/>
    <n v="271"/>
    <n v="134"/>
    <n v="417"/>
    <n v="11"/>
    <n v="107"/>
    <n v="4"/>
    <n v="673"/>
    <n v="182"/>
    <n v="101"/>
    <n v="673"/>
    <n v="956"/>
    <n v="54"/>
    <n v="95"/>
    <n v="447"/>
    <n v="596"/>
    <n v="281.214"/>
    <n v="2"/>
    <n v="497.428"/>
    <n v="780.64199999999994"/>
    <n v="9"/>
    <n v="58"/>
    <n v="77"/>
    <n v="144"/>
    <n v="596"/>
    <n v="341"/>
    <n v="39"/>
    <n v="976"/>
    <n v="12"/>
    <n v="6"/>
    <n v="10"/>
    <n v="28"/>
    <n v="496"/>
    <n v="128"/>
    <n v="15"/>
    <n v="0"/>
    <n v="639"/>
    <n v="164"/>
    <n v="32"/>
    <n v="103"/>
    <m/>
    <m/>
  </r>
  <r>
    <x v="21"/>
    <x v="0"/>
    <n v="147.21299999999999"/>
    <n v="434.00300000000004"/>
    <n v="0"/>
    <n v="186.47664"/>
    <n v="767.69263999999998"/>
    <n v="767.69263999999998"/>
    <n v="1011.74311"/>
    <n v="1039.809"/>
    <n v="54.516999999999996"/>
    <n v="400.09900000000005"/>
    <n v="21.314999999999998"/>
    <n v="1439.9079999999999"/>
    <n v="1439.9079999999999"/>
    <n v="203"/>
    <n v="58"/>
    <n v="10"/>
    <n v="271"/>
    <n v="271"/>
    <n v="134"/>
    <n v="417"/>
    <n v="11"/>
    <n v="107"/>
    <n v="4"/>
    <n v="673"/>
    <n v="183"/>
    <n v="101"/>
    <n v="673"/>
    <n v="957"/>
    <n v="54"/>
    <n v="95"/>
    <n v="447"/>
    <n v="596"/>
    <n v="280.81400000000002"/>
    <n v="2.4"/>
    <n v="497.428"/>
    <n v="780.64199999999994"/>
    <n v="9"/>
    <n v="56"/>
    <n v="77"/>
    <n v="142"/>
    <n v="596"/>
    <n v="341"/>
    <n v="39"/>
    <n v="976"/>
    <n v="12"/>
    <n v="6"/>
    <n v="10"/>
    <n v="28"/>
    <n v="496"/>
    <n v="128"/>
    <n v="15"/>
    <n v="0"/>
    <n v="639"/>
    <n v="164"/>
    <n v="32"/>
    <n v="103"/>
    <m/>
    <m/>
  </r>
  <r>
    <x v="21"/>
    <x v="1"/>
    <n v="147.21299999999999"/>
    <n v="434.00300000000004"/>
    <n v="0"/>
    <n v="186.47664"/>
    <n v="767.69263999999998"/>
    <n v="767.69263999999998"/>
    <n v="1011.74311"/>
    <n v="1039.809"/>
    <n v="54.516999999999996"/>
    <n v="400.09900000000005"/>
    <n v="21.314999999999998"/>
    <n v="1439.9079999999999"/>
    <n v="1439.9079999999999"/>
    <n v="203"/>
    <n v="58"/>
    <n v="10"/>
    <n v="271"/>
    <n v="271"/>
    <n v="134"/>
    <n v="417"/>
    <n v="11"/>
    <n v="107"/>
    <n v="4"/>
    <n v="673"/>
    <n v="183"/>
    <n v="101"/>
    <n v="673"/>
    <n v="957"/>
    <n v="54"/>
    <n v="95"/>
    <n v="447"/>
    <n v="596"/>
    <n v="280.81400000000002"/>
    <n v="2.4"/>
    <n v="497.428"/>
    <n v="780.64199999999994"/>
    <n v="9"/>
    <n v="56"/>
    <n v="77"/>
    <n v="142"/>
    <n v="596"/>
    <n v="341"/>
    <n v="39"/>
    <n v="976"/>
    <n v="12"/>
    <n v="6"/>
    <n v="10"/>
    <n v="28"/>
    <n v="496"/>
    <n v="128"/>
    <n v="15"/>
    <n v="0"/>
    <n v="639"/>
    <n v="164"/>
    <n v="32"/>
    <n v="103"/>
    <m/>
    <m/>
  </r>
  <r>
    <x v="21"/>
    <x v="2"/>
    <n v="147.21299999999999"/>
    <n v="434.00300000000004"/>
    <n v="0"/>
    <n v="186.47664"/>
    <n v="767.69263999999998"/>
    <n v="767.69263999999998"/>
    <n v="1011.74311"/>
    <n v="1039.809"/>
    <n v="54.516999999999996"/>
    <n v="400.09900000000005"/>
    <n v="21.314999999999998"/>
    <n v="1439.9079999999999"/>
    <n v="1439.9079999999999"/>
    <n v="203"/>
    <n v="58"/>
    <n v="10"/>
    <n v="271"/>
    <n v="271"/>
    <n v="134"/>
    <n v="417"/>
    <n v="11"/>
    <n v="107"/>
    <n v="4"/>
    <n v="673"/>
    <n v="183"/>
    <n v="101"/>
    <n v="673"/>
    <n v="957"/>
    <n v="54"/>
    <n v="95"/>
    <n v="447"/>
    <n v="596"/>
    <n v="280.81400000000002"/>
    <n v="2.4"/>
    <n v="497.428"/>
    <n v="780.64199999999994"/>
    <n v="9"/>
    <n v="56"/>
    <n v="77"/>
    <n v="142"/>
    <n v="596"/>
    <n v="341"/>
    <n v="39"/>
    <n v="976"/>
    <n v="12"/>
    <n v="6"/>
    <n v="10"/>
    <n v="28"/>
    <n v="496"/>
    <n v="128"/>
    <n v="15"/>
    <n v="0"/>
    <n v="639"/>
    <n v="164"/>
    <n v="32"/>
    <n v="103"/>
    <m/>
    <m/>
  </r>
  <r>
    <x v="21"/>
    <x v="3"/>
    <n v="147.21299999999999"/>
    <n v="434.00300000000004"/>
    <n v="0"/>
    <n v="186.47664"/>
    <n v="767.69263999999998"/>
    <n v="767.69263999999998"/>
    <n v="1011.74311"/>
    <n v="1039.809"/>
    <n v="54.516999999999996"/>
    <n v="400.09900000000005"/>
    <n v="21.314999999999998"/>
    <n v="1439.9079999999999"/>
    <n v="1439.9079999999999"/>
    <n v="203"/>
    <n v="58"/>
    <n v="10"/>
    <n v="271"/>
    <n v="271"/>
    <n v="134"/>
    <n v="417"/>
    <n v="11"/>
    <n v="107"/>
    <n v="4"/>
    <n v="673"/>
    <n v="183"/>
    <n v="101"/>
    <n v="673"/>
    <n v="957"/>
    <n v="54"/>
    <n v="95"/>
    <n v="447"/>
    <n v="596"/>
    <n v="280.81400000000002"/>
    <n v="2.4"/>
    <n v="497.428"/>
    <n v="780.64199999999994"/>
    <n v="9"/>
    <n v="56"/>
    <n v="77"/>
    <n v="142"/>
    <n v="596"/>
    <n v="341"/>
    <n v="39"/>
    <n v="976"/>
    <n v="12"/>
    <n v="6"/>
    <n v="10"/>
    <n v="28"/>
    <n v="496"/>
    <n v="128"/>
    <n v="15"/>
    <n v="0"/>
    <n v="639"/>
    <n v="164"/>
    <n v="32"/>
    <n v="103"/>
    <m/>
    <m/>
  </r>
  <r>
    <x v="21"/>
    <x v="4"/>
    <n v="147.21299999999999"/>
    <n v="450.86300000000006"/>
    <n v="0"/>
    <n v="186.47664"/>
    <n v="784.55263999999988"/>
    <n v="784.55263999999988"/>
    <n v="1028.60311"/>
    <n v="1056.6689100000001"/>
    <n v="54.516999999999996"/>
    <n v="400.09900000000005"/>
    <n v="21.314999999999998"/>
    <n v="1456.7679099999998"/>
    <n v="1456.7679099999998"/>
    <n v="205"/>
    <n v="58"/>
    <n v="10"/>
    <n v="273"/>
    <n v="273"/>
    <n v="137"/>
    <n v="415"/>
    <n v="11"/>
    <n v="117"/>
    <n v="4"/>
    <n v="684"/>
    <n v="187"/>
    <n v="103"/>
    <n v="684"/>
    <n v="974"/>
    <n v="55"/>
    <n v="100"/>
    <n v="451"/>
    <n v="606"/>
    <n v="280.81400000000002"/>
    <n v="2.4"/>
    <n v="514.28800000000001"/>
    <n v="797.50199999999995"/>
    <n v="9"/>
    <n v="56"/>
    <n v="77"/>
    <n v="142"/>
    <n v="596"/>
    <n v="341"/>
    <n v="39"/>
    <n v="976"/>
    <n v="12"/>
    <n v="6"/>
    <n v="10"/>
    <n v="28"/>
    <n v="496"/>
    <n v="128"/>
    <n v="15"/>
    <n v="0"/>
    <n v="639"/>
    <n v="164"/>
    <n v="32"/>
    <n v="103"/>
    <m/>
    <m/>
  </r>
  <r>
    <x v="21"/>
    <x v="5"/>
    <n v="147.21299999999999"/>
    <n v="450.86300000000006"/>
    <n v="0"/>
    <n v="186.47664"/>
    <n v="784.55263999999988"/>
    <n v="784.55263999999988"/>
    <n v="1028.60311"/>
    <n v="1056.6689100000001"/>
    <n v="54.516999999999996"/>
    <n v="400.09900000000005"/>
    <n v="21.314999999999998"/>
    <n v="1456.7679099999998"/>
    <n v="1456.7679099999998"/>
    <n v="205"/>
    <n v="58"/>
    <n v="10"/>
    <n v="273"/>
    <n v="273"/>
    <n v="137"/>
    <n v="415"/>
    <n v="11"/>
    <n v="117"/>
    <n v="4"/>
    <n v="684"/>
    <n v="187"/>
    <n v="103"/>
    <n v="684"/>
    <n v="974"/>
    <n v="55"/>
    <n v="100"/>
    <n v="451"/>
    <n v="606"/>
    <n v="280.81400000000002"/>
    <n v="2.4"/>
    <n v="514.28800000000001"/>
    <n v="797.50199999999995"/>
    <n v="9"/>
    <n v="56"/>
    <n v="77"/>
    <n v="142"/>
    <n v="596"/>
    <n v="341"/>
    <n v="39"/>
    <n v="976"/>
    <n v="12"/>
    <n v="6"/>
    <n v="10"/>
    <n v="28"/>
    <n v="496"/>
    <n v="128"/>
    <n v="15"/>
    <n v="0"/>
    <n v="639"/>
    <n v="164"/>
    <n v="32"/>
    <n v="103"/>
    <m/>
    <m/>
  </r>
  <r>
    <x v="21"/>
    <x v="6"/>
    <n v="147.21299999999999"/>
    <n v="450.86300000000006"/>
    <n v="0"/>
    <n v="186.47664"/>
    <n v="784.55263999999988"/>
    <n v="784.55263999999988"/>
    <n v="1028.60311"/>
    <n v="1056.6689100000001"/>
    <n v="54.516999999999996"/>
    <n v="400.09900000000005"/>
    <n v="21.314999999999998"/>
    <n v="1456.7679099999998"/>
    <n v="1456.7679099999998"/>
    <n v="205"/>
    <n v="58"/>
    <n v="10"/>
    <n v="273"/>
    <n v="273"/>
    <n v="137"/>
    <n v="415"/>
    <n v="11"/>
    <n v="117"/>
    <n v="4"/>
    <n v="684"/>
    <n v="187"/>
    <n v="103"/>
    <n v="684"/>
    <n v="974"/>
    <n v="55"/>
    <n v="100"/>
    <n v="451"/>
    <n v="606"/>
    <n v="280.81400000000002"/>
    <n v="2.4"/>
    <n v="514.28800000000001"/>
    <n v="797.50199999999995"/>
    <n v="9"/>
    <n v="56"/>
    <n v="77"/>
    <n v="142"/>
    <n v="596"/>
    <n v="341"/>
    <n v="39"/>
    <n v="976"/>
    <n v="12"/>
    <n v="6"/>
    <n v="10"/>
    <n v="28"/>
    <n v="496"/>
    <n v="128"/>
    <n v="15"/>
    <n v="0"/>
    <n v="639"/>
    <n v="164"/>
    <n v="32"/>
    <n v="103"/>
    <m/>
    <m/>
  </r>
  <r>
    <x v="21"/>
    <x v="7"/>
    <n v="147.21299999999999"/>
    <n v="450.86300000000006"/>
    <n v="0"/>
    <n v="186.47664"/>
    <n v="784.55263999999988"/>
    <n v="784.55263999999988"/>
    <n v="1028.60311"/>
    <n v="1056.6689100000001"/>
    <n v="54.516999999999996"/>
    <n v="400.09900000000005"/>
    <n v="21.314999999999998"/>
    <n v="1456.7679099999998"/>
    <n v="1456.7679099999998"/>
    <n v="205"/>
    <n v="58"/>
    <n v="10"/>
    <n v="273"/>
    <n v="273"/>
    <n v="137"/>
    <n v="415"/>
    <n v="11"/>
    <n v="117"/>
    <n v="4"/>
    <n v="684"/>
    <n v="187"/>
    <n v="103"/>
    <n v="684"/>
    <n v="974"/>
    <n v="55"/>
    <n v="100"/>
    <n v="451"/>
    <n v="606"/>
    <n v="280.81400000000002"/>
    <n v="2.4"/>
    <n v="514.28800000000001"/>
    <n v="797.50199999999995"/>
    <n v="9"/>
    <n v="56"/>
    <n v="77"/>
    <n v="142"/>
    <n v="596"/>
    <n v="341"/>
    <n v="39"/>
    <n v="976"/>
    <n v="12"/>
    <n v="6"/>
    <n v="10"/>
    <n v="28"/>
    <n v="496"/>
    <n v="128"/>
    <n v="15"/>
    <n v="0"/>
    <n v="639"/>
    <n v="164"/>
    <n v="32"/>
    <n v="103"/>
    <m/>
    <m/>
  </r>
  <r>
    <x v="21"/>
    <x v="8"/>
    <n v="147.21299999999999"/>
    <n v="450.86300000000006"/>
    <n v="0"/>
    <n v="186.47664"/>
    <n v="784.55263999999988"/>
    <n v="784.55263999999988"/>
    <n v="1028.60311"/>
    <n v="1056.6689100000001"/>
    <n v="54.516999999999996"/>
    <n v="400.09900000000005"/>
    <n v="21.314999999999998"/>
    <n v="1456.7679099999998"/>
    <n v="1456.7679099999998"/>
    <n v="205"/>
    <n v="58"/>
    <n v="10"/>
    <n v="273"/>
    <n v="273"/>
    <n v="137"/>
    <n v="415"/>
    <n v="11"/>
    <n v="117"/>
    <n v="4"/>
    <n v="684"/>
    <n v="187"/>
    <n v="103"/>
    <n v="684"/>
    <n v="974"/>
    <n v="55"/>
    <n v="100"/>
    <n v="451"/>
    <n v="606"/>
    <n v="280.81400000000002"/>
    <n v="2.4"/>
    <n v="514.28800000000001"/>
    <n v="797.50199999999995"/>
    <n v="9"/>
    <n v="56"/>
    <n v="77"/>
    <n v="142"/>
    <n v="596"/>
    <n v="341"/>
    <n v="39"/>
    <n v="976"/>
    <n v="12"/>
    <n v="6"/>
    <n v="10"/>
    <n v="28"/>
    <n v="496"/>
    <n v="128"/>
    <n v="15"/>
    <n v="0"/>
    <n v="639"/>
    <n v="164"/>
    <n v="32"/>
    <n v="103"/>
    <m/>
    <m/>
  </r>
  <r>
    <x v="21"/>
    <x v="9"/>
    <n v="147.21299999999999"/>
    <n v="450.86300000000006"/>
    <n v="0"/>
    <n v="186.47664"/>
    <n v="784.55263999999988"/>
    <n v="784.55263999999988"/>
    <n v="1028.60311"/>
    <n v="1056.6689100000001"/>
    <n v="54.516999999999996"/>
    <n v="400.09900000000005"/>
    <n v="21.314999999999998"/>
    <n v="1456.7679099999998"/>
    <n v="1456.7679099999998"/>
    <n v="205"/>
    <n v="58"/>
    <n v="10"/>
    <n v="273"/>
    <n v="273"/>
    <n v="137"/>
    <n v="415"/>
    <n v="11"/>
    <n v="117"/>
    <n v="4"/>
    <n v="684"/>
    <n v="187"/>
    <n v="103"/>
    <n v="684"/>
    <n v="974"/>
    <n v="55"/>
    <n v="100"/>
    <n v="451"/>
    <n v="606"/>
    <n v="280.81400000000002"/>
    <n v="2.4"/>
    <n v="514.28800000000001"/>
    <n v="797.50199999999995"/>
    <n v="9"/>
    <n v="56"/>
    <n v="77"/>
    <n v="142"/>
    <n v="596"/>
    <n v="341"/>
    <n v="39"/>
    <n v="976"/>
    <n v="12"/>
    <n v="6"/>
    <n v="10"/>
    <n v="28"/>
    <n v="496"/>
    <n v="128"/>
    <n v="15"/>
    <n v="0"/>
    <n v="639"/>
    <n v="164"/>
    <n v="32"/>
    <n v="103"/>
    <m/>
    <m/>
  </r>
  <r>
    <x v="21"/>
    <x v="10"/>
    <n v="147.21299999999999"/>
    <n v="450.86300000000006"/>
    <n v="0"/>
    <n v="186.47664"/>
    <n v="784.55263999999988"/>
    <n v="784.55263999999988"/>
    <n v="1028.60311"/>
    <n v="1056.6689100000001"/>
    <n v="54.516999999999996"/>
    <n v="400.09900000000005"/>
    <n v="21.314999999999998"/>
    <n v="1456.7679099999998"/>
    <n v="1456.7679099999998"/>
    <n v="205"/>
    <n v="58"/>
    <n v="10"/>
    <n v="273"/>
    <n v="273"/>
    <n v="137"/>
    <n v="415"/>
    <n v="11"/>
    <n v="117"/>
    <n v="4"/>
    <n v="684"/>
    <n v="187"/>
    <n v="103"/>
    <n v="684"/>
    <n v="974"/>
    <n v="55"/>
    <n v="100"/>
    <n v="451"/>
    <n v="606"/>
    <n v="280.81400000000002"/>
    <n v="2.4"/>
    <n v="514.28800000000001"/>
    <n v="797.50199999999995"/>
    <n v="9"/>
    <n v="56"/>
    <n v="77"/>
    <n v="142"/>
    <n v="596"/>
    <n v="341"/>
    <n v="39"/>
    <n v="976"/>
    <n v="12"/>
    <n v="6"/>
    <n v="10"/>
    <n v="28"/>
    <n v="496"/>
    <n v="128"/>
    <n v="15"/>
    <n v="0"/>
    <n v="639"/>
    <n v="164"/>
    <n v="32"/>
    <n v="103"/>
    <m/>
    <s v="Entre Noviembre de 2014 y Febrero de 2015 se incorporan los nuevos trenes eléctricos chinos CCEE"/>
  </r>
  <r>
    <x v="21"/>
    <x v="11"/>
    <n v="147.21299999999999"/>
    <n v="450.86300000000006"/>
    <n v="0"/>
    <n v="186.47664"/>
    <n v="784.55263999999988"/>
    <n v="784.55263999999988"/>
    <n v="1028.60311"/>
    <n v="1056.6689100000001"/>
    <n v="54.516999999999996"/>
    <n v="400.09900000000005"/>
    <n v="21.314999999999998"/>
    <n v="1456.7679099999998"/>
    <n v="1456.7679099999998"/>
    <n v="205"/>
    <n v="58"/>
    <n v="10"/>
    <n v="273"/>
    <n v="273"/>
    <n v="137"/>
    <n v="415"/>
    <n v="11"/>
    <n v="117"/>
    <n v="4"/>
    <n v="684"/>
    <n v="187"/>
    <n v="103"/>
    <n v="684"/>
    <n v="974"/>
    <n v="55"/>
    <n v="100"/>
    <n v="451"/>
    <n v="606"/>
    <n v="280.81400000000002"/>
    <n v="2.4"/>
    <n v="514.28800000000001"/>
    <n v="797.50199999999995"/>
    <n v="9"/>
    <n v="56"/>
    <n v="77"/>
    <n v="142"/>
    <n v="405"/>
    <n v="321"/>
    <n v="39"/>
    <n v="765"/>
    <n v="12"/>
    <n v="6"/>
    <n v="10"/>
    <n v="28"/>
    <n v="496"/>
    <n v="128"/>
    <n v="15"/>
    <n v="0"/>
    <n v="639"/>
    <n v="164"/>
    <n v="32"/>
    <n v="103"/>
    <m/>
    <m/>
  </r>
  <r>
    <x v="22"/>
    <x v="0"/>
    <n v="147.21299999999999"/>
    <n v="450.86300000000006"/>
    <n v="0"/>
    <n v="186.47664"/>
    <n v="784.55263999999988"/>
    <n v="784.55263999999988"/>
    <n v="1028.60311"/>
    <n v="1056.6689100000001"/>
    <n v="54.516999999999996"/>
    <n v="400.09900000000005"/>
    <n v="21.314999999999998"/>
    <n v="1456.7679099999998"/>
    <n v="1456.7679099999998"/>
    <n v="205"/>
    <n v="58"/>
    <n v="10"/>
    <n v="273"/>
    <n v="273"/>
    <n v="137"/>
    <n v="412"/>
    <n v="11"/>
    <n v="117"/>
    <n v="4"/>
    <n v="681"/>
    <n v="191"/>
    <n v="103"/>
    <n v="681"/>
    <n v="975"/>
    <n v="58"/>
    <n v="104"/>
    <n v="452"/>
    <n v="614"/>
    <n v="280.81400000000002"/>
    <n v="2.4"/>
    <n v="514.28800000000001"/>
    <n v="797.50199999999995"/>
    <n v="9"/>
    <n v="56"/>
    <n v="77"/>
    <n v="142"/>
    <n v="405"/>
    <n v="321"/>
    <n v="39"/>
    <n v="765"/>
    <n v="12"/>
    <n v="6"/>
    <n v="10"/>
    <n v="28"/>
    <n v="496"/>
    <n v="128"/>
    <n v="15"/>
    <n v="0"/>
    <n v="639"/>
    <n v="164"/>
    <n v="32"/>
    <n v="103"/>
    <m/>
    <m/>
  </r>
  <r>
    <x v="22"/>
    <x v="1"/>
    <n v="147.21299999999999"/>
    <n v="450.86300000000006"/>
    <n v="0"/>
    <n v="186.47664"/>
    <n v="784.55263999999988"/>
    <n v="784.55263999999988"/>
    <n v="1028.60311"/>
    <n v="1056.6689100000001"/>
    <n v="54.516999999999996"/>
    <n v="400.09900000000005"/>
    <n v="21.314999999999998"/>
    <n v="1456.7679099999998"/>
    <n v="1456.7679099999998"/>
    <n v="205"/>
    <n v="58"/>
    <n v="10"/>
    <n v="273"/>
    <n v="273"/>
    <n v="137"/>
    <n v="412"/>
    <n v="11"/>
    <n v="117"/>
    <n v="4"/>
    <n v="681"/>
    <n v="191"/>
    <n v="103"/>
    <n v="681"/>
    <n v="975"/>
    <n v="58"/>
    <n v="104"/>
    <n v="452"/>
    <n v="614"/>
    <n v="280.81400000000002"/>
    <n v="2.4"/>
    <n v="514.28800000000001"/>
    <n v="797.50199999999995"/>
    <n v="9"/>
    <n v="56"/>
    <n v="77"/>
    <n v="142"/>
    <n v="405"/>
    <n v="321"/>
    <n v="39"/>
    <n v="765"/>
    <n v="12"/>
    <n v="6"/>
    <n v="10"/>
    <n v="28"/>
    <n v="496"/>
    <n v="128"/>
    <n v="15"/>
    <n v="0"/>
    <n v="639"/>
    <n v="164"/>
    <n v="32"/>
    <n v="103"/>
    <m/>
    <m/>
  </r>
  <r>
    <x v="22"/>
    <x v="2"/>
    <n v="147.21299999999999"/>
    <n v="450.86300000000006"/>
    <n v="0"/>
    <n v="186.47664"/>
    <n v="784.55263999999988"/>
    <n v="784.55263999999988"/>
    <n v="1028.60311"/>
    <n v="1056.6689100000001"/>
    <n v="54.516999999999996"/>
    <n v="400.09900000000005"/>
    <n v="21.314999999999998"/>
    <n v="1456.7679099999998"/>
    <n v="1456.7679099999998"/>
    <n v="205"/>
    <n v="58"/>
    <n v="10"/>
    <n v="273"/>
    <n v="273"/>
    <n v="137"/>
    <n v="412"/>
    <n v="11"/>
    <n v="117"/>
    <n v="4"/>
    <n v="681"/>
    <n v="191"/>
    <n v="103"/>
    <n v="681"/>
    <n v="975"/>
    <n v="58"/>
    <n v="104"/>
    <n v="452"/>
    <n v="614"/>
    <n v="280.81400000000002"/>
    <n v="2.4"/>
    <n v="514.28800000000001"/>
    <n v="797.50199999999995"/>
    <n v="9"/>
    <n v="56"/>
    <n v="77"/>
    <n v="142"/>
    <n v="405"/>
    <n v="321"/>
    <n v="39"/>
    <n v="765"/>
    <n v="12"/>
    <n v="6"/>
    <n v="10"/>
    <n v="28"/>
    <n v="496"/>
    <n v="128"/>
    <n v="15"/>
    <n v="0"/>
    <n v="639"/>
    <n v="164"/>
    <n v="32"/>
    <n v="103"/>
    <m/>
    <m/>
  </r>
  <r>
    <x v="22"/>
    <x v="3"/>
    <n v="147.21299999999999"/>
    <n v="450.86300000000006"/>
    <n v="0"/>
    <n v="186.47664"/>
    <n v="784.55263999999988"/>
    <n v="784.55263999999988"/>
    <n v="1028.60311"/>
    <n v="1056.6689100000001"/>
    <n v="54.516999999999996"/>
    <n v="400.09900000000005"/>
    <n v="21.314999999999998"/>
    <n v="1456.7679099999998"/>
    <n v="1456.7679099999998"/>
    <n v="205"/>
    <n v="58"/>
    <n v="10"/>
    <n v="273"/>
    <n v="273"/>
    <n v="137"/>
    <n v="412"/>
    <n v="11"/>
    <n v="117"/>
    <n v="4"/>
    <n v="681"/>
    <n v="191"/>
    <n v="103"/>
    <n v="681"/>
    <n v="975"/>
    <n v="58"/>
    <n v="104"/>
    <n v="452"/>
    <n v="614"/>
    <n v="280.81400000000002"/>
    <n v="2.4"/>
    <n v="514.28800000000001"/>
    <n v="797.50199999999995"/>
    <n v="9"/>
    <n v="56"/>
    <n v="77"/>
    <n v="142"/>
    <n v="405"/>
    <n v="321"/>
    <n v="39"/>
    <n v="765"/>
    <n v="12"/>
    <n v="6"/>
    <n v="10"/>
    <n v="28"/>
    <n v="496"/>
    <n v="128"/>
    <n v="15"/>
    <n v="0"/>
    <n v="639"/>
    <n v="164"/>
    <n v="32"/>
    <n v="103"/>
    <m/>
    <m/>
  </r>
  <r>
    <x v="22"/>
    <x v="4"/>
    <n v="147.21299999999999"/>
    <n v="450.86300000000006"/>
    <n v="0"/>
    <n v="186.47664"/>
    <n v="784.55263999999988"/>
    <n v="784.55263999999988"/>
    <n v="1028.60311"/>
    <n v="1056.6689100000001"/>
    <n v="54.516999999999996"/>
    <n v="400.09900000000005"/>
    <n v="21.314999999999998"/>
    <n v="1456.7679099999998"/>
    <n v="1456.7679099999998"/>
    <n v="205"/>
    <n v="58"/>
    <n v="10"/>
    <n v="273"/>
    <n v="273"/>
    <n v="137"/>
    <n v="412"/>
    <n v="11"/>
    <n v="117"/>
    <n v="4"/>
    <n v="681"/>
    <n v="191"/>
    <n v="103"/>
    <n v="681"/>
    <n v="975"/>
    <n v="58"/>
    <n v="104"/>
    <n v="452"/>
    <n v="614"/>
    <n v="280.81400000000002"/>
    <n v="2.4"/>
    <n v="514.28800000000001"/>
    <n v="797.50199999999995"/>
    <n v="9"/>
    <n v="56"/>
    <n v="77"/>
    <n v="142"/>
    <n v="405"/>
    <n v="321"/>
    <n v="39"/>
    <n v="765"/>
    <n v="12"/>
    <n v="6"/>
    <n v="10"/>
    <n v="28"/>
    <n v="496"/>
    <n v="128"/>
    <n v="15"/>
    <n v="0"/>
    <n v="639"/>
    <n v="164"/>
    <n v="32"/>
    <n v="103"/>
    <m/>
    <m/>
  </r>
  <r>
    <x v="22"/>
    <x v="5"/>
    <n v="147.21299999999999"/>
    <n v="450.86300000000006"/>
    <n v="0"/>
    <n v="186.47664"/>
    <n v="784.55263999999988"/>
    <n v="784.55263999999988"/>
    <n v="1028.60311"/>
    <n v="1056.6689100000001"/>
    <n v="54.516999999999996"/>
    <n v="400.09900000000005"/>
    <n v="21.314999999999998"/>
    <n v="1456.7679099999998"/>
    <n v="1456.7679099999998"/>
    <n v="205"/>
    <n v="58"/>
    <n v="10"/>
    <n v="273"/>
    <n v="273"/>
    <n v="137"/>
    <n v="412"/>
    <n v="11"/>
    <n v="117"/>
    <n v="4"/>
    <n v="681"/>
    <n v="191"/>
    <n v="103"/>
    <n v="681"/>
    <n v="975"/>
    <n v="58"/>
    <n v="104"/>
    <n v="452"/>
    <n v="614"/>
    <n v="280.81400000000002"/>
    <n v="2.4"/>
    <n v="514.28800000000001"/>
    <n v="797.50199999999995"/>
    <n v="9"/>
    <n v="56"/>
    <n v="77"/>
    <n v="142"/>
    <n v="564"/>
    <n v="399"/>
    <n v="72"/>
    <n v="1035"/>
    <n v="12"/>
    <n v="6"/>
    <n v="10"/>
    <n v="28"/>
    <n v="496"/>
    <n v="128"/>
    <n v="15"/>
    <n v="0"/>
    <n v="639"/>
    <n v="164"/>
    <n v="32"/>
    <n v="103"/>
    <m/>
    <m/>
  </r>
  <r>
    <x v="22"/>
    <x v="6"/>
    <n v="147.21299999999999"/>
    <n v="450.86300000000006"/>
    <n v="0"/>
    <n v="186.47664"/>
    <n v="784.55263999999988"/>
    <n v="784.55263999999988"/>
    <n v="1028.60311"/>
    <n v="1056.6689100000001"/>
    <n v="54.516999999999996"/>
    <n v="400.09900000000005"/>
    <n v="21.314999999999998"/>
    <n v="1456.7679099999998"/>
    <n v="1456.7679099999998"/>
    <n v="205"/>
    <n v="58"/>
    <n v="10"/>
    <n v="273"/>
    <n v="273"/>
    <n v="137"/>
    <n v="412"/>
    <n v="11"/>
    <n v="117"/>
    <n v="4"/>
    <n v="681"/>
    <n v="191"/>
    <n v="103"/>
    <n v="681"/>
    <n v="975"/>
    <n v="58"/>
    <n v="104"/>
    <n v="452"/>
    <n v="614"/>
    <n v="280.81400000000002"/>
    <n v="2.4"/>
    <n v="514.28800000000001"/>
    <n v="797.50199999999995"/>
    <n v="9"/>
    <n v="56"/>
    <n v="77"/>
    <n v="142"/>
    <n v="564"/>
    <n v="399"/>
    <n v="72"/>
    <n v="1035"/>
    <n v="12"/>
    <n v="6"/>
    <n v="10"/>
    <n v="28"/>
    <n v="496"/>
    <n v="128"/>
    <n v="15"/>
    <n v="0"/>
    <n v="639"/>
    <n v="164"/>
    <n v="32"/>
    <n v="103"/>
    <m/>
    <m/>
  </r>
  <r>
    <x v="22"/>
    <x v="7"/>
    <n v="147.21299999999999"/>
    <n v="450.86300000000006"/>
    <n v="0"/>
    <n v="186.47664"/>
    <n v="784.55263999999988"/>
    <n v="784.55263999999988"/>
    <n v="1028.60311"/>
    <n v="1056.6689100000001"/>
    <n v="54.516999999999996"/>
    <n v="400.09900000000005"/>
    <n v="21.314999999999998"/>
    <n v="1456.7679099999998"/>
    <n v="1456.7679099999998"/>
    <n v="205"/>
    <n v="58"/>
    <n v="10"/>
    <n v="273"/>
    <n v="273"/>
    <n v="137"/>
    <n v="412"/>
    <n v="11"/>
    <n v="117"/>
    <n v="4"/>
    <n v="681"/>
    <n v="191"/>
    <n v="103"/>
    <n v="681"/>
    <n v="975"/>
    <n v="58"/>
    <n v="104"/>
    <n v="452"/>
    <n v="614"/>
    <n v="280.81400000000002"/>
    <n v="2.4"/>
    <n v="514.28800000000001"/>
    <n v="797.50199999999995"/>
    <n v="9"/>
    <n v="56"/>
    <n v="77"/>
    <n v="142"/>
    <n v="564"/>
    <n v="399"/>
    <n v="72"/>
    <n v="1035"/>
    <n v="12"/>
    <n v="6"/>
    <n v="10"/>
    <n v="28"/>
    <n v="496"/>
    <n v="128"/>
    <n v="15"/>
    <n v="0"/>
    <n v="639"/>
    <n v="164"/>
    <n v="32"/>
    <n v="103"/>
    <m/>
    <m/>
  </r>
  <r>
    <x v="22"/>
    <x v="8"/>
    <n v="147.21299999999999"/>
    <n v="450.86300000000006"/>
    <n v="0"/>
    <n v="186.47664"/>
    <n v="784.55263999999988"/>
    <n v="784.55263999999988"/>
    <n v="1011.8011099999999"/>
    <n v="1056.6689100000001"/>
    <n v="54.516999999999996"/>
    <n v="400.09900000000005"/>
    <n v="21.314999999999998"/>
    <n v="1456.7679099999998"/>
    <n v="1456.7679099999998"/>
    <n v="205"/>
    <n v="58"/>
    <n v="10"/>
    <n v="273"/>
    <n v="273"/>
    <n v="137"/>
    <n v="412"/>
    <n v="11"/>
    <n v="117"/>
    <n v="4"/>
    <n v="681"/>
    <n v="191"/>
    <n v="103"/>
    <n v="681"/>
    <n v="975"/>
    <n v="58"/>
    <n v="104"/>
    <n v="452"/>
    <n v="614"/>
    <n v="280.81400000000002"/>
    <n v="2.4"/>
    <n v="514.28800000000001"/>
    <n v="797.50199999999995"/>
    <n v="9"/>
    <n v="56"/>
    <n v="77"/>
    <n v="142"/>
    <n v="564"/>
    <n v="399"/>
    <n v="72"/>
    <n v="1035"/>
    <n v="12"/>
    <n v="6"/>
    <n v="10"/>
    <n v="28"/>
    <n v="496"/>
    <n v="128"/>
    <n v="15"/>
    <n v="0"/>
    <n v="639"/>
    <n v="164"/>
    <n v="32"/>
    <n v="103"/>
    <m/>
    <m/>
  </r>
  <r>
    <x v="22"/>
    <x v="9"/>
    <n v="147.21299999999999"/>
    <n v="450.86300000000006"/>
    <n v="0"/>
    <n v="186.47664"/>
    <n v="784.55263999999988"/>
    <n v="784.55263999999988"/>
    <n v="1011.8011099999999"/>
    <n v="1056.6689100000001"/>
    <n v="54.516999999999996"/>
    <n v="400.09900000000005"/>
    <n v="21.314999999999998"/>
    <n v="1456.7679099999998"/>
    <n v="1456.7679099999998"/>
    <n v="205"/>
    <n v="58"/>
    <n v="10"/>
    <n v="273"/>
    <n v="273"/>
    <n v="137"/>
    <n v="412"/>
    <n v="11"/>
    <n v="117"/>
    <n v="4"/>
    <n v="681"/>
    <n v="191"/>
    <n v="103"/>
    <n v="681"/>
    <n v="975"/>
    <n v="58"/>
    <n v="104"/>
    <n v="452"/>
    <n v="614"/>
    <n v="280.81400000000002"/>
    <n v="2.4"/>
    <n v="514.28800000000001"/>
    <n v="797.50199999999995"/>
    <n v="9"/>
    <n v="56"/>
    <n v="77"/>
    <n v="142"/>
    <n v="564"/>
    <n v="399"/>
    <n v="72"/>
    <n v="1035"/>
    <n v="12"/>
    <n v="6"/>
    <n v="10"/>
    <n v="28"/>
    <n v="496"/>
    <n v="128"/>
    <n v="15"/>
    <n v="0"/>
    <n v="639"/>
    <n v="164"/>
    <n v="32"/>
    <n v="103"/>
    <m/>
    <m/>
  </r>
  <r>
    <x v="22"/>
    <x v="10"/>
    <n v="147.21299999999999"/>
    <n v="450.86300000000006"/>
    <n v="0"/>
    <n v="186.47664"/>
    <n v="784.55263999999988"/>
    <n v="784.55263999999988"/>
    <n v="1011.8011099999999"/>
    <n v="1056.6689100000001"/>
    <n v="54.516999999999996"/>
    <n v="400.09900000000005"/>
    <n v="21.314999999999998"/>
    <n v="1456.7679099999998"/>
    <n v="1456.7679099999998"/>
    <n v="205"/>
    <n v="58"/>
    <n v="10"/>
    <n v="273"/>
    <n v="273"/>
    <n v="137"/>
    <n v="412"/>
    <n v="11"/>
    <n v="117"/>
    <n v="4"/>
    <n v="681"/>
    <n v="191"/>
    <n v="103"/>
    <n v="681"/>
    <n v="975"/>
    <n v="58"/>
    <n v="104"/>
    <n v="452"/>
    <n v="614"/>
    <n v="280.81400000000002"/>
    <n v="2.4"/>
    <n v="514.28800000000001"/>
    <n v="797.50199999999995"/>
    <n v="9"/>
    <n v="56"/>
    <n v="77"/>
    <n v="142"/>
    <n v="564"/>
    <n v="399"/>
    <n v="72"/>
    <n v="1035"/>
    <n v="12"/>
    <n v="6"/>
    <n v="10"/>
    <n v="28"/>
    <n v="496"/>
    <n v="128"/>
    <n v="15"/>
    <n v="0"/>
    <n v="639"/>
    <n v="164"/>
    <n v="32"/>
    <n v="103"/>
    <m/>
    <m/>
  </r>
  <r>
    <x v="22"/>
    <x v="11"/>
    <n v="147.21299999999999"/>
    <n v="450.86300000000006"/>
    <n v="0"/>
    <n v="186.47664"/>
    <n v="784.55263999999988"/>
    <n v="784.55263999999988"/>
    <n v="1011.8011099999999"/>
    <n v="1056.6689100000001"/>
    <n v="54.516999999999996"/>
    <n v="400.09900000000005"/>
    <n v="21.314999999999998"/>
    <n v="1456.7679099999998"/>
    <n v="1456.7679099999998"/>
    <n v="205"/>
    <n v="58"/>
    <n v="10"/>
    <n v="273"/>
    <n v="273"/>
    <n v="137"/>
    <n v="412"/>
    <n v="11"/>
    <n v="117"/>
    <n v="4"/>
    <n v="681"/>
    <n v="191"/>
    <n v="103"/>
    <n v="681"/>
    <n v="975"/>
    <n v="58"/>
    <n v="104"/>
    <n v="452"/>
    <n v="614"/>
    <n v="280.81400000000002"/>
    <n v="2.4"/>
    <n v="514.28800000000001"/>
    <n v="797.50199999999995"/>
    <n v="9"/>
    <n v="56"/>
    <n v="77"/>
    <n v="142"/>
    <n v="564"/>
    <n v="399"/>
    <n v="72"/>
    <n v="1035"/>
    <n v="12"/>
    <n v="6"/>
    <n v="10"/>
    <n v="28"/>
    <n v="496"/>
    <n v="128"/>
    <n v="15"/>
    <n v="0"/>
    <n v="639"/>
    <n v="164"/>
    <n v="32"/>
    <n v="103"/>
    <m/>
    <m/>
  </r>
  <r>
    <x v="23"/>
    <x v="0"/>
    <n v="147.21299999999999"/>
    <n v="450.86300000000006"/>
    <n v="0"/>
    <n v="186.47664"/>
    <n v="784.55263999999988"/>
    <n v="784.55263999999988"/>
    <n v="1011.8011099999999"/>
    <n v="1056.6689100000001"/>
    <n v="54.516999999999996"/>
    <n v="400.09900000000005"/>
    <n v="21.314999999999998"/>
    <n v="1456.7679099999998"/>
    <n v="1456.767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3"/>
    <x v="1"/>
    <n v="147.21299999999999"/>
    <n v="450.86300000000006"/>
    <n v="0"/>
    <n v="186.47664"/>
    <n v="784.55263999999988"/>
    <n v="784.55263999999988"/>
    <n v="1011.8011099999999"/>
    <n v="1056.6689100000001"/>
    <n v="54.516999999999996"/>
    <n v="400.09900000000005"/>
    <n v="21.314999999999998"/>
    <n v="1456.7679099999998"/>
    <n v="1456.767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3"/>
    <x v="2"/>
    <n v="147.21299999999999"/>
    <n v="450.86300000000006"/>
    <n v="0"/>
    <n v="186.47664"/>
    <n v="784.55263999999988"/>
    <n v="784.55263999999988"/>
    <n v="976.49510999999995"/>
    <n v="1056.6689100000001"/>
    <n v="54.516999999999996"/>
    <n v="400.09900000000005"/>
    <n v="21.314999999999998"/>
    <n v="1456.7679099999998"/>
    <n v="1456.767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3"/>
    <x v="3"/>
    <n v="147.21299999999999"/>
    <n v="450.86300000000006"/>
    <n v="0"/>
    <n v="186.47664"/>
    <n v="784.55263999999988"/>
    <n v="784.55263999999988"/>
    <n v="976.49510999999995"/>
    <n v="1056.6689100000001"/>
    <n v="54.516999999999996"/>
    <n v="400.09900000000005"/>
    <n v="21.314999999999998"/>
    <n v="1456.7679099999998"/>
    <n v="1456.767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3"/>
    <x v="4"/>
    <n v="147.21299999999999"/>
    <n v="450.86300000000006"/>
    <n v="0"/>
    <n v="186.47664"/>
    <n v="784.55263999999988"/>
    <n v="784.55263999999988"/>
    <n v="976.49510999999995"/>
    <n v="1056.6689100000001"/>
    <n v="54.516999999999996"/>
    <n v="400.09900000000005"/>
    <n v="21.314999999999998"/>
    <n v="1456.7679099999998"/>
    <n v="1456.767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3"/>
    <x v="5"/>
    <n v="147.21299999999999"/>
    <n v="450.86300000000006"/>
    <n v="0"/>
    <n v="186.47664"/>
    <n v="784.55263999999988"/>
    <n v="784.55263999999988"/>
    <n v="982.99510999999995"/>
    <n v="1056.6689100000001"/>
    <n v="54.516999999999996"/>
    <n v="400.09900000000005"/>
    <n v="21.314999999999998"/>
    <n v="1456.7679099999998"/>
    <n v="1456.767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3"/>
    <x v="6"/>
    <n v="147.21299999999999"/>
    <n v="450.86300000000006"/>
    <n v="0"/>
    <n v="186.47664"/>
    <n v="784.55263999999988"/>
    <n v="784.55263999999988"/>
    <n v="982.99510999999995"/>
    <n v="1056.6689100000001"/>
    <n v="54.516999999999996"/>
    <n v="400.09900000000005"/>
    <n v="21.314999999999998"/>
    <n v="1456.7679099999998"/>
    <n v="1456.767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3"/>
    <x v="7"/>
    <n v="147.21299999999999"/>
    <n v="450.86300000000006"/>
    <n v="0"/>
    <n v="186.47664"/>
    <n v="784.55263999999988"/>
    <n v="784.55263999999988"/>
    <n v="982.99510999999995"/>
    <n v="1056.6689100000001"/>
    <n v="54.516999999999996"/>
    <n v="400.09900000000005"/>
    <n v="21.314999999999998"/>
    <n v="1456.7679099999998"/>
    <n v="1456.767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3"/>
    <x v="8"/>
    <n v="147.21299999999999"/>
    <n v="450.86300000000006"/>
    <n v="0"/>
    <n v="186.47664"/>
    <n v="784.55263999999988"/>
    <n v="784.55263999999988"/>
    <n v="982.99510999999995"/>
    <n v="1056.6689100000001"/>
    <n v="54.516999999999996"/>
    <n v="400.09900000000005"/>
    <n v="21.314999999999998"/>
    <n v="1456.7679099999998"/>
    <n v="1456.767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3"/>
    <x v="9"/>
    <n v="147.21299999999999"/>
    <n v="450.86300000000006"/>
    <n v="0"/>
    <n v="186.47664"/>
    <n v="784.55263999999988"/>
    <n v="784.55263999999988"/>
    <n v="982.99510999999995"/>
    <n v="1056.6689100000001"/>
    <n v="54.516999999999996"/>
    <n v="400.09900000000005"/>
    <n v="21.314999999999998"/>
    <n v="1456.7679099999998"/>
    <n v="1456.767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3"/>
    <x v="10"/>
    <n v="147.21299999999999"/>
    <n v="450.86300000000006"/>
    <n v="0"/>
    <n v="186.47664"/>
    <n v="784.55263999999988"/>
    <n v="784.55263999999988"/>
    <n v="982.99510999999995"/>
    <n v="1056.6689100000001"/>
    <n v="54.516999999999996"/>
    <n v="400.09900000000005"/>
    <n v="21.314999999999998"/>
    <n v="1456.7679099999998"/>
    <n v="1456.767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3"/>
    <x v="11"/>
    <n v="147.21299999999999"/>
    <n v="450.86300000000006"/>
    <n v="0"/>
    <n v="186.47664"/>
    <n v="784.55263999999988"/>
    <n v="784.55263999999988"/>
    <n v="982.99510999999995"/>
    <n v="1056.6689100000001"/>
    <n v="54.516999999999996"/>
    <n v="400.09900000000005"/>
    <n v="21.314999999999998"/>
    <n v="1456.7679099999998"/>
    <n v="1456.7679099999998"/>
    <n v="205"/>
    <n v="58"/>
    <n v="10"/>
    <n v="273"/>
    <n v="273"/>
    <n v="137"/>
    <n v="407"/>
    <n v="11"/>
    <n v="117"/>
    <n v="4"/>
    <n v="676"/>
    <n v="193"/>
    <n v="103"/>
    <n v="676"/>
    <n v="972"/>
    <n v="59"/>
    <n v="101"/>
    <n v="470"/>
    <n v="630"/>
    <n v="280.81400000000002"/>
    <n v="2.4"/>
    <n v="514.28800000000001"/>
    <n v="797.50199999999995"/>
    <n v="9"/>
    <n v="56"/>
    <n v="77"/>
    <n v="142"/>
    <n v="564"/>
    <n v="399"/>
    <n v="72"/>
    <n v="1035"/>
    <n v="12"/>
    <n v="6"/>
    <n v="10"/>
    <n v="28"/>
    <n v="496"/>
    <n v="128"/>
    <n v="15"/>
    <n v="0"/>
    <n v="639"/>
    <n v="164"/>
    <n v="33"/>
    <n v="103"/>
    <m/>
    <m/>
  </r>
  <r>
    <x v="24"/>
    <x v="0"/>
    <n v="147.21299999999999"/>
    <n v="450.86300000000006"/>
    <n v="0"/>
    <n v="186.47664"/>
    <n v="784.55263999999988"/>
    <n v="784.55263999999988"/>
    <n v="982.99510999999995"/>
    <n v="1056.6689100000001"/>
    <n v="54.516999999999996"/>
    <n v="400.09900000000005"/>
    <n v="21.314999999999998"/>
    <n v="1456.7679099999998"/>
    <n v="1456.7679099999998"/>
    <n v="205"/>
    <n v="58"/>
    <n v="10"/>
    <n v="273"/>
    <n v="273"/>
    <n v="137"/>
    <n v="407"/>
    <n v="11"/>
    <n v="117"/>
    <n v="4"/>
    <n v="676"/>
    <n v="194"/>
    <n v="103"/>
    <n v="676"/>
    <n v="973"/>
    <n v="59"/>
    <n v="101"/>
    <n v="470"/>
    <n v="630"/>
    <n v="280.81400000000002"/>
    <n v="2.4"/>
    <n v="514.28800000000001"/>
    <n v="797.50199999999995"/>
    <n v="9"/>
    <n v="56"/>
    <n v="77"/>
    <n v="142"/>
    <n v="564"/>
    <n v="399"/>
    <n v="72"/>
    <n v="1035"/>
    <n v="12"/>
    <n v="6"/>
    <n v="10"/>
    <n v="28"/>
    <n v="493"/>
    <n v="131"/>
    <n v="15"/>
    <n v="0"/>
    <n v="639"/>
    <n v="163"/>
    <n v="33"/>
    <n v="103"/>
    <m/>
    <m/>
  </r>
  <r>
    <x v="24"/>
    <x v="1"/>
    <n v="147.21299999999999"/>
    <n v="450.86300000000006"/>
    <n v="0"/>
    <n v="186.47664"/>
    <n v="784.55263999999988"/>
    <n v="784.55263999999988"/>
    <n v="982.99510999999995"/>
    <n v="1056.6689100000001"/>
    <n v="54.516999999999996"/>
    <n v="400.09900000000005"/>
    <n v="21.314999999999998"/>
    <n v="1456.7679099999998"/>
    <n v="1456.7679099999998"/>
    <n v="205"/>
    <n v="58"/>
    <n v="10"/>
    <n v="273"/>
    <n v="273"/>
    <n v="137"/>
    <n v="407"/>
    <n v="11"/>
    <n v="117"/>
    <n v="4"/>
    <n v="676"/>
    <n v="194"/>
    <n v="103"/>
    <n v="676"/>
    <n v="973"/>
    <n v="59"/>
    <n v="101"/>
    <n v="470"/>
    <n v="630"/>
    <n v="280.81400000000002"/>
    <n v="2.4"/>
    <n v="514.28800000000001"/>
    <n v="797.50199999999995"/>
    <n v="9"/>
    <n v="56"/>
    <n v="77"/>
    <n v="142"/>
    <n v="564"/>
    <n v="399"/>
    <n v="72"/>
    <n v="1035"/>
    <n v="12"/>
    <n v="6"/>
    <n v="10"/>
    <n v="28"/>
    <n v="493"/>
    <n v="131"/>
    <n v="15"/>
    <n v="0"/>
    <n v="639"/>
    <n v="163"/>
    <n v="33"/>
    <n v="103"/>
    <m/>
    <m/>
  </r>
  <r>
    <x v="24"/>
    <x v="2"/>
    <n v="147.21299999999999"/>
    <n v="450.86300000000006"/>
    <n v="0"/>
    <n v="186.47664"/>
    <n v="784.55263999999988"/>
    <n v="784.55263999999988"/>
    <n v="1002.0271099999999"/>
    <n v="1056.6689100000001"/>
    <n v="54.516999999999996"/>
    <n v="400.09900000000005"/>
    <n v="21.314999999999998"/>
    <n v="1456.7679099999998"/>
    <n v="1456.7679099999998"/>
    <n v="205"/>
    <n v="58"/>
    <n v="10"/>
    <n v="273"/>
    <n v="273"/>
    <n v="137"/>
    <n v="407"/>
    <n v="11"/>
    <n v="117"/>
    <n v="4"/>
    <n v="676"/>
    <n v="194"/>
    <n v="103"/>
    <n v="676"/>
    <n v="973"/>
    <n v="59"/>
    <n v="101"/>
    <n v="470"/>
    <n v="630"/>
    <n v="280.81400000000002"/>
    <n v="2.4"/>
    <n v="514.28800000000001"/>
    <n v="797.50199999999995"/>
    <n v="9"/>
    <n v="56"/>
    <n v="77"/>
    <n v="142"/>
    <n v="564"/>
    <n v="399"/>
    <n v="72"/>
    <n v="1035"/>
    <n v="12"/>
    <n v="6"/>
    <n v="10"/>
    <n v="28"/>
    <n v="493"/>
    <n v="131"/>
    <n v="15"/>
    <n v="0"/>
    <n v="639"/>
    <n v="163"/>
    <n v="33"/>
    <n v="103"/>
    <m/>
    <m/>
  </r>
  <r>
    <x v="24"/>
    <x v="3"/>
    <n v="147.21299999999999"/>
    <n v="450.86300000000006"/>
    <n v="0"/>
    <n v="186.47664"/>
    <n v="784.55263999999988"/>
    <n v="784.55263999999988"/>
    <n v="1002.0271099999999"/>
    <n v="1056.6689100000001"/>
    <n v="54.516999999999996"/>
    <n v="400.09900000000005"/>
    <n v="21.314999999999998"/>
    <n v="1456.7679099999998"/>
    <n v="1456.7679099999998"/>
    <n v="205"/>
    <n v="58"/>
    <n v="10"/>
    <n v="273"/>
    <n v="273"/>
    <n v="137"/>
    <n v="407"/>
    <n v="11"/>
    <n v="117"/>
    <n v="4"/>
    <n v="676"/>
    <n v="194"/>
    <n v="103"/>
    <n v="676"/>
    <n v="973"/>
    <n v="59"/>
    <n v="101"/>
    <n v="470"/>
    <n v="630"/>
    <n v="280.81400000000002"/>
    <n v="2.4"/>
    <n v="514.28800000000001"/>
    <n v="797.50199999999995"/>
    <n v="9"/>
    <n v="56"/>
    <n v="77"/>
    <n v="142"/>
    <n v="564"/>
    <n v="399"/>
    <n v="72"/>
    <n v="1035"/>
    <n v="12"/>
    <n v="6"/>
    <n v="10"/>
    <n v="28"/>
    <n v="493"/>
    <n v="131"/>
    <n v="15"/>
    <n v="0"/>
    <n v="639"/>
    <n v="163"/>
    <n v="33"/>
    <n v="103"/>
    <m/>
    <m/>
  </r>
  <r>
    <x v="24"/>
    <x v="4"/>
    <n v="147.21299999999999"/>
    <n v="450.86300000000006"/>
    <n v="0"/>
    <n v="186.47664"/>
    <n v="784.55263999999988"/>
    <n v="784.55263999999988"/>
    <n v="1002.0271099999999"/>
    <n v="1056.6689100000001"/>
    <n v="54.516999999999996"/>
    <n v="400.09900000000005"/>
    <n v="21.314999999999998"/>
    <n v="1456.7679099999998"/>
    <n v="1456.7679099999998"/>
    <n v="205"/>
    <n v="58"/>
    <n v="10"/>
    <n v="273"/>
    <n v="273"/>
    <n v="137"/>
    <n v="407"/>
    <n v="11"/>
    <n v="117"/>
    <n v="4"/>
    <n v="676"/>
    <n v="194"/>
    <n v="103"/>
    <n v="676"/>
    <n v="973"/>
    <n v="59"/>
    <n v="101"/>
    <n v="470"/>
    <n v="630"/>
    <n v="280.81400000000002"/>
    <n v="2.4"/>
    <n v="514.28800000000001"/>
    <n v="797.50199999999995"/>
    <n v="9"/>
    <n v="56"/>
    <n v="77"/>
    <n v="142"/>
    <n v="564"/>
    <n v="399"/>
    <n v="72"/>
    <n v="1035"/>
    <n v="12"/>
    <n v="6"/>
    <n v="10"/>
    <n v="28"/>
    <n v="493"/>
    <n v="131"/>
    <n v="15"/>
    <n v="0"/>
    <n v="639"/>
    <n v="163"/>
    <n v="33"/>
    <n v="103"/>
    <m/>
    <m/>
  </r>
  <r>
    <x v="24"/>
    <x v="5"/>
    <n v="147.21299999999999"/>
    <n v="450.86300000000006"/>
    <n v="0"/>
    <n v="186.47664"/>
    <n v="784.55263999999988"/>
    <n v="784.55263999999988"/>
    <n v="1002.0271099999999"/>
    <n v="1056.6689100000001"/>
    <n v="54.516999999999996"/>
    <n v="400.09900000000005"/>
    <n v="21.314999999999998"/>
    <n v="1456.7679099999998"/>
    <n v="1456.7679099999998"/>
    <n v="205"/>
    <n v="58"/>
    <n v="10"/>
    <n v="273"/>
    <n v="273"/>
    <n v="137"/>
    <n v="407"/>
    <n v="11"/>
    <n v="117"/>
    <n v="4"/>
    <n v="676"/>
    <n v="194"/>
    <n v="103"/>
    <n v="676"/>
    <n v="973"/>
    <n v="59"/>
    <n v="101"/>
    <n v="470"/>
    <n v="630"/>
    <n v="280.81400000000002"/>
    <n v="2.4"/>
    <n v="514.28800000000001"/>
    <n v="797.50199999999995"/>
    <n v="9"/>
    <n v="56"/>
    <n v="77"/>
    <n v="142"/>
    <n v="564"/>
    <n v="399"/>
    <n v="72"/>
    <n v="1035"/>
    <n v="12"/>
    <n v="6"/>
    <n v="10"/>
    <n v="28"/>
    <n v="493"/>
    <n v="131"/>
    <n v="15"/>
    <n v="0"/>
    <n v="639"/>
    <n v="163"/>
    <n v="33"/>
    <n v="103"/>
    <m/>
    <m/>
  </r>
  <r>
    <x v="24"/>
    <x v="6"/>
    <n v="147.21299999999999"/>
    <n v="450.86300000000006"/>
    <n v="0"/>
    <n v="186.47664"/>
    <n v="784.55263999999988"/>
    <n v="784.55263999999988"/>
    <n v="1002.0271099999999"/>
    <n v="1056.6689100000001"/>
    <n v="54.516999999999996"/>
    <n v="400.09900000000005"/>
    <n v="21.314999999999998"/>
    <n v="1456.7679099999998"/>
    <n v="1456.7679099999998"/>
    <n v="205"/>
    <n v="58"/>
    <n v="10"/>
    <n v="273"/>
    <n v="273"/>
    <n v="137"/>
    <n v="407"/>
    <n v="11"/>
    <n v="117"/>
    <n v="4"/>
    <n v="676"/>
    <n v="194"/>
    <n v="103"/>
    <n v="676"/>
    <n v="973"/>
    <n v="59"/>
    <n v="101"/>
    <n v="470"/>
    <n v="630"/>
    <n v="280.81400000000002"/>
    <n v="2.4"/>
    <n v="514.28800000000001"/>
    <n v="797.50199999999995"/>
    <n v="9"/>
    <n v="56"/>
    <n v="77"/>
    <n v="142"/>
    <n v="564"/>
    <n v="399"/>
    <n v="72"/>
    <n v="1035"/>
    <n v="12"/>
    <n v="6"/>
    <n v="10"/>
    <n v="28"/>
    <n v="493"/>
    <n v="131"/>
    <n v="15"/>
    <n v="0"/>
    <n v="639"/>
    <n v="163"/>
    <n v="33"/>
    <n v="103"/>
    <m/>
    <m/>
  </r>
  <r>
    <x v="24"/>
    <x v="7"/>
    <n v="147.21299999999999"/>
    <n v="450.86300000000006"/>
    <n v="0"/>
    <n v="186.47664"/>
    <n v="784.55263999999988"/>
    <n v="770.5326399999999"/>
    <n v="965.29410999999993"/>
    <n v="1056.6689100000001"/>
    <n v="54.516999999999996"/>
    <n v="400.09900000000005"/>
    <n v="21.314999999999998"/>
    <n v="1456.7679099999998"/>
    <n v="1443.2249099999999"/>
    <n v="205"/>
    <n v="58"/>
    <n v="10"/>
    <n v="273"/>
    <n v="266"/>
    <n v="137"/>
    <n v="407"/>
    <n v="11"/>
    <n v="117"/>
    <n v="4"/>
    <n v="676"/>
    <n v="194"/>
    <n v="103"/>
    <n v="676"/>
    <n v="973"/>
    <n v="59"/>
    <n v="101"/>
    <n v="470"/>
    <n v="630"/>
    <n v="280.81400000000002"/>
    <n v="2.4"/>
    <n v="514.28800000000001"/>
    <n v="797.50199999999995"/>
    <n v="9"/>
    <n v="56"/>
    <n v="77"/>
    <n v="142"/>
    <n v="564"/>
    <n v="399"/>
    <n v="72"/>
    <n v="1035"/>
    <n v="12"/>
    <n v="6"/>
    <n v="10"/>
    <n v="28"/>
    <n v="493"/>
    <n v="131"/>
    <n v="15"/>
    <n v="0"/>
    <n v="639"/>
    <n v="163"/>
    <n v="33"/>
    <n v="103"/>
    <m/>
    <m/>
  </r>
  <r>
    <x v="24"/>
    <x v="8"/>
    <n v="147.21299999999999"/>
    <n v="450.86300000000006"/>
    <n v="0"/>
    <n v="186.47664"/>
    <n v="784.55263999999988"/>
    <n v="770.5326399999999"/>
    <n v="965.29410999999993"/>
    <n v="1056.6689100000001"/>
    <n v="54.516999999999996"/>
    <n v="400.09900000000005"/>
    <n v="21.314999999999998"/>
    <n v="1456.7679099999998"/>
    <n v="1443.2249099999999"/>
    <n v="205"/>
    <n v="58"/>
    <n v="10"/>
    <n v="273"/>
    <n v="264"/>
    <n v="137"/>
    <n v="407"/>
    <n v="11"/>
    <n v="117"/>
    <n v="4"/>
    <n v="676"/>
    <n v="194"/>
    <n v="103"/>
    <n v="676"/>
    <n v="973"/>
    <n v="59"/>
    <n v="101"/>
    <n v="470"/>
    <n v="630"/>
    <n v="280.81400000000002"/>
    <n v="2.4"/>
    <n v="514.28800000000001"/>
    <n v="797.50199999999995"/>
    <n v="9"/>
    <n v="56"/>
    <n v="77"/>
    <n v="142"/>
    <n v="564"/>
    <n v="399"/>
    <n v="72"/>
    <n v="1035"/>
    <n v="12"/>
    <n v="33"/>
    <n v="64"/>
    <n v="109"/>
    <n v="493"/>
    <n v="131"/>
    <n v="15"/>
    <n v="0"/>
    <n v="639"/>
    <n v="163"/>
    <n v="33"/>
    <n v="103"/>
    <m/>
    <m/>
  </r>
  <r>
    <x v="24"/>
    <x v="9"/>
    <n v="147.21299999999999"/>
    <n v="387.87799999999999"/>
    <n v="0"/>
    <n v="249.46163999999999"/>
    <n v="784.55263999999988"/>
    <n v="770.5326399999999"/>
    <n v="968.52011000000005"/>
    <n v="930.69891000000007"/>
    <n v="54.516999999999996"/>
    <n v="526.06900000000007"/>
    <n v="21.314999999999998"/>
    <n v="1456.7679099999998"/>
    <n v="1443.2249099999999"/>
    <n v="205"/>
    <n v="58"/>
    <n v="10"/>
    <n v="273"/>
    <n v="264"/>
    <n v="137"/>
    <n v="407"/>
    <n v="11"/>
    <n v="117"/>
    <n v="4"/>
    <n v="676"/>
    <n v="194"/>
    <n v="103"/>
    <n v="676"/>
    <n v="973"/>
    <n v="59"/>
    <n v="101"/>
    <n v="470"/>
    <n v="630"/>
    <n v="280.81400000000002"/>
    <n v="2.4"/>
    <n v="514.28800000000001"/>
    <n v="797.50199999999995"/>
    <n v="9"/>
    <n v="56"/>
    <n v="77"/>
    <n v="142"/>
    <n v="564"/>
    <n v="399"/>
    <n v="72"/>
    <n v="1035"/>
    <n v="12"/>
    <n v="33"/>
    <n v="64"/>
    <n v="109"/>
    <n v="493"/>
    <n v="131"/>
    <n v="15"/>
    <n v="0"/>
    <n v="639"/>
    <n v="163"/>
    <n v="33"/>
    <n v="103"/>
    <m/>
    <m/>
  </r>
  <r>
    <x v="24"/>
    <x v="10"/>
    <n v="147.21299999999999"/>
    <n v="387.87799999999999"/>
    <n v="0"/>
    <n v="249.46163999999999"/>
    <n v="784.55263999999988"/>
    <n v="770.5326399999999"/>
    <n v="968.52011000000005"/>
    <n v="930.69891000000007"/>
    <n v="54.516999999999996"/>
    <n v="526.06900000000007"/>
    <n v="21.314999999999998"/>
    <n v="1456.7679099999998"/>
    <n v="1443.2249099999999"/>
    <n v="205"/>
    <n v="58"/>
    <n v="10"/>
    <n v="273"/>
    <n v="264"/>
    <n v="137"/>
    <n v="407"/>
    <n v="11"/>
    <n v="117"/>
    <n v="4"/>
    <n v="676"/>
    <n v="194"/>
    <n v="103"/>
    <n v="676"/>
    <n v="973"/>
    <n v="59"/>
    <n v="101"/>
    <n v="470"/>
    <n v="630"/>
    <n v="280.81400000000002"/>
    <n v="2.4"/>
    <n v="514.28800000000001"/>
    <n v="797.50199999999995"/>
    <n v="9"/>
    <n v="56"/>
    <n v="77"/>
    <n v="142"/>
    <n v="564"/>
    <n v="399"/>
    <n v="72"/>
    <n v="1035"/>
    <n v="12"/>
    <n v="33"/>
    <n v="64"/>
    <n v="109"/>
    <n v="493"/>
    <n v="131"/>
    <n v="15"/>
    <n v="0"/>
    <n v="639"/>
    <n v="163"/>
    <n v="33"/>
    <n v="103"/>
    <m/>
    <m/>
  </r>
  <r>
    <x v="24"/>
    <x v="11"/>
    <n v="154.72800000000001"/>
    <n v="465.76300000000003"/>
    <n v="0"/>
    <n v="249.46163999999999"/>
    <n v="869.95263999999997"/>
    <n v="855.93263999999999"/>
    <n v="968.52011000000005"/>
    <n v="1093.9839099999999"/>
    <n v="54.516999999999996"/>
    <n v="526.06900000000007"/>
    <n v="21.314999999999998"/>
    <n v="1620.0529099999997"/>
    <n v="1606.5099099999998"/>
    <n v="210"/>
    <n v="58"/>
    <n v="10"/>
    <n v="278"/>
    <n v="269"/>
    <n v="137"/>
    <n v="407"/>
    <n v="11"/>
    <n v="117"/>
    <n v="4"/>
    <n v="676"/>
    <n v="194"/>
    <n v="103"/>
    <n v="676"/>
    <n v="973"/>
    <n v="59"/>
    <n v="101"/>
    <n v="470"/>
    <n v="630"/>
    <n v="280.81400000000002"/>
    <n v="2.4"/>
    <n v="514.28800000000001"/>
    <n v="797.50199999999995"/>
    <n v="9"/>
    <n v="56"/>
    <n v="77"/>
    <n v="142"/>
    <n v="564"/>
    <n v="399"/>
    <n v="72"/>
    <n v="1035"/>
    <n v="12"/>
    <n v="33"/>
    <n v="64"/>
    <n v="109"/>
    <n v="493"/>
    <n v="131"/>
    <n v="15"/>
    <n v="0"/>
    <n v="639"/>
    <n v="163"/>
    <n v="33"/>
    <n v="103"/>
    <m/>
    <m/>
  </r>
  <r>
    <x v="25"/>
    <x v="0"/>
    <n v="154.72800000000001"/>
    <n v="465.76300000000003"/>
    <n v="0"/>
    <n v="249.46163999999999"/>
    <n v="869.95263999999997"/>
    <n v="855.93263999999999"/>
    <n v="968.52011000000005"/>
    <n v="1093.9839099999999"/>
    <n v="54.516999999999996"/>
    <n v="526.06900000000007"/>
    <n v="21.314999999999998"/>
    <n v="1620.0529099999997"/>
    <n v="1606.5099099999998"/>
    <n v="210"/>
    <n v="58"/>
    <n v="10"/>
    <n v="278"/>
    <n v="269"/>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5"/>
    <x v="1"/>
    <n v="154.72800000000001"/>
    <n v="465.76300000000003"/>
    <n v="0"/>
    <n v="249.46163999999999"/>
    <n v="869.95263999999997"/>
    <n v="842.65701999999999"/>
    <n v="968.52011000000005"/>
    <n v="1093.9839099999999"/>
    <n v="54.516999999999996"/>
    <n v="526.06900000000007"/>
    <n v="21.314999999999998"/>
    <n v="1620.0529099999997"/>
    <n v="1579.9589999999998"/>
    <n v="210"/>
    <n v="58"/>
    <n v="10"/>
    <n v="278"/>
    <n v="266"/>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5"/>
    <x v="2"/>
    <n v="197.52799999999999"/>
    <n v="465.76300000000003"/>
    <n v="0"/>
    <n v="249.46163999999999"/>
    <n v="912.75263999999993"/>
    <n v="899.67563999999993"/>
    <n v="1028.3211100000001"/>
    <n v="1136.7839099999999"/>
    <n v="54.516999999999996"/>
    <n v="526.06900000000007"/>
    <n v="21.314999999999998"/>
    <n v="1662.8529099999998"/>
    <n v="1650.2529099999999"/>
    <n v="213"/>
    <n v="58"/>
    <n v="10"/>
    <n v="281"/>
    <n v="273"/>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5"/>
    <x v="3"/>
    <n v="197.52799999999999"/>
    <n v="465.76300000000003"/>
    <n v="0"/>
    <n v="249.46163999999999"/>
    <n v="912.75263999999993"/>
    <n v="899.67563999999993"/>
    <n v="1028.3211100000001"/>
    <n v="1136.7839099999999"/>
    <n v="54.516999999999996"/>
    <n v="526.06900000000007"/>
    <n v="21.314999999999998"/>
    <n v="1662.8529099999998"/>
    <n v="1650.2529099999999"/>
    <n v="213"/>
    <n v="58"/>
    <n v="10"/>
    <n v="281"/>
    <n v="273"/>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5"/>
    <x v="4"/>
    <n v="197.52799999999999"/>
    <n v="465.76300000000003"/>
    <n v="0"/>
    <n v="249.46163999999999"/>
    <n v="912.75263999999993"/>
    <n v="897.24363999999991"/>
    <n v="1023.4571099999999"/>
    <n v="1136.7839099999999"/>
    <n v="54.516999999999996"/>
    <n v="526.06900000000007"/>
    <n v="21.314999999999998"/>
    <n v="1662.8529099999998"/>
    <n v="1645.3889099999999"/>
    <n v="213"/>
    <n v="58"/>
    <n v="10"/>
    <n v="281"/>
    <n v="273"/>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5"/>
    <x v="5"/>
    <n v="197.52799999999999"/>
    <n v="465.76300000000003"/>
    <n v="0"/>
    <n v="249.46163999999999"/>
    <n v="912.75263999999993"/>
    <n v="883.96801999999991"/>
    <n v="1023.4571099999999"/>
    <n v="1136.7839099999999"/>
    <n v="54.516999999999996"/>
    <n v="526.06900000000007"/>
    <n v="21.314999999999998"/>
    <n v="1662.8529099999998"/>
    <n v="1618.838"/>
    <n v="213"/>
    <n v="58"/>
    <n v="10"/>
    <n v="281"/>
    <n v="269"/>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5"/>
    <x v="6"/>
    <n v="197.52799999999999"/>
    <n v="465.76300000000003"/>
    <n v="0"/>
    <n v="249.46163999999999"/>
    <n v="912.75263999999993"/>
    <n v="883.96801999999991"/>
    <n v="1023.4571099999999"/>
    <n v="1136.7839099999999"/>
    <n v="54.516999999999996"/>
    <n v="526.06900000000007"/>
    <n v="21.314999999999998"/>
    <n v="1662.8529099999998"/>
    <n v="1618.838"/>
    <n v="213"/>
    <n v="58"/>
    <n v="10"/>
    <n v="281"/>
    <n v="269"/>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5"/>
    <x v="7"/>
    <n v="197.52799999999999"/>
    <n v="465.76300000000003"/>
    <n v="0"/>
    <n v="249.46163999999999"/>
    <n v="912.75263999999993"/>
    <n v="883.96801999999991"/>
    <n v="1023.4571099999999"/>
    <n v="1136.7839099999999"/>
    <n v="54.516999999999996"/>
    <n v="526.06900000000007"/>
    <n v="21.314999999999998"/>
    <n v="1662.8529099999998"/>
    <n v="1618.838"/>
    <n v="213"/>
    <n v="58"/>
    <n v="10"/>
    <n v="281"/>
    <n v="269"/>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5"/>
    <x v="8"/>
    <n v="197.52799999999999"/>
    <n v="465.76300000000003"/>
    <n v="0"/>
    <n v="249.46163999999999"/>
    <n v="912.75263999999993"/>
    <n v="883.96801999999991"/>
    <n v="1023.4571099999999"/>
    <n v="1136.7839099999999"/>
    <n v="54.516999999999996"/>
    <n v="526.06900000000007"/>
    <n v="21.314999999999998"/>
    <n v="1662.8529099999998"/>
    <n v="1618.838"/>
    <n v="213"/>
    <n v="58"/>
    <n v="10"/>
    <n v="281"/>
    <n v="269"/>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5"/>
    <x v="9"/>
    <n v="197.52799999999999"/>
    <n v="457.678"/>
    <n v="0"/>
    <n v="257.54663999999997"/>
    <n v="912.75263999999993"/>
    <n v="883.96801999999991"/>
    <n v="1023.4571099999999"/>
    <n v="1120.61391"/>
    <n v="54.516999999999996"/>
    <n v="542.23900000000003"/>
    <n v="21.314999999999998"/>
    <n v="1662.8529099999998"/>
    <n v="1618.838"/>
    <n v="213"/>
    <n v="58"/>
    <n v="10"/>
    <n v="281"/>
    <n v="269"/>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5"/>
    <x v="10"/>
    <n v="231.428"/>
    <n v="457.678"/>
    <n v="0"/>
    <n v="257.54663999999997"/>
    <n v="946.65264000000002"/>
    <n v="917.86802"/>
    <n v="1061.0341099999998"/>
    <n v="1154.5139099999999"/>
    <n v="54.516999999999996"/>
    <n v="542.23900000000003"/>
    <n v="21.314999999999998"/>
    <n v="1696.7529099999997"/>
    <n v="1652.7379999999998"/>
    <n v="214"/>
    <n v="58"/>
    <n v="10"/>
    <n v="282"/>
    <n v="270"/>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5"/>
    <x v="11"/>
    <n v="231.428"/>
    <n v="457.678"/>
    <n v="0"/>
    <n v="257.54663999999997"/>
    <n v="946.65264000000002"/>
    <n v="917.86802"/>
    <n v="1061.0341099999998"/>
    <n v="1154.5139099999999"/>
    <n v="54.516999999999996"/>
    <n v="542.23900000000003"/>
    <n v="21.314999999999998"/>
    <n v="1696.7529099999997"/>
    <n v="1652.7379999999998"/>
    <n v="214"/>
    <n v="58"/>
    <n v="10"/>
    <n v="282"/>
    <n v="270"/>
    <n v="137"/>
    <n v="407"/>
    <n v="11"/>
    <n v="117"/>
    <n v="5"/>
    <n v="677"/>
    <n v="195"/>
    <n v="103"/>
    <n v="677"/>
    <n v="975"/>
    <n v="59"/>
    <n v="101"/>
    <n v="471"/>
    <n v="631"/>
    <n v="280.81400000000002"/>
    <n v="2.4"/>
    <n v="514.28800000000001"/>
    <n v="797.50199999999995"/>
    <n v="9"/>
    <n v="56"/>
    <n v="77"/>
    <n v="142"/>
    <n v="564"/>
    <n v="399"/>
    <n v="72"/>
    <n v="1035"/>
    <n v="12"/>
    <n v="33"/>
    <n v="64"/>
    <n v="109"/>
    <n v="496"/>
    <n v="128"/>
    <n v="15"/>
    <n v="0"/>
    <n v="639"/>
    <n v="164"/>
    <n v="33"/>
    <n v="103"/>
    <m/>
    <m/>
  </r>
  <r>
    <x v="26"/>
    <x v="0"/>
    <n v="231.428"/>
    <n v="457.678"/>
    <n v="0"/>
    <n v="257.54663999999997"/>
    <n v="946.65264000000002"/>
    <n v="917.86802"/>
    <n v="1061.0341099999998"/>
    <n v="1154.5139099999999"/>
    <n v="54.516999999999996"/>
    <n v="542.23900000000003"/>
    <n v="21.314999999999998"/>
    <n v="1696.7529099999997"/>
    <n v="1652.7379999999998"/>
    <n v="214"/>
    <n v="58"/>
    <n v="10"/>
    <n v="282"/>
    <n v="270"/>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6"/>
    <x v="1"/>
    <n v="231.428"/>
    <n v="457.678"/>
    <n v="0"/>
    <n v="257.54663999999997"/>
    <n v="946.65264000000002"/>
    <n v="908.26802000000009"/>
    <n v="1051.43255"/>
    <n v="1154.5139099999999"/>
    <n v="54.516999999999996"/>
    <n v="542.23900000000003"/>
    <n v="21.314999999999998"/>
    <n v="1696.7529099999997"/>
    <n v="1633.5379999999998"/>
    <n v="214"/>
    <n v="58"/>
    <n v="10"/>
    <n v="282"/>
    <n v="269"/>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6"/>
    <x v="2"/>
    <n v="231.428"/>
    <n v="457.678"/>
    <n v="0"/>
    <n v="257.54663999999997"/>
    <n v="946.65264000000002"/>
    <n v="908.26802000000009"/>
    <n v="1051.43255"/>
    <n v="1154.5139099999999"/>
    <n v="54.516999999999996"/>
    <n v="542.23900000000003"/>
    <n v="21.314999999999998"/>
    <n v="1696.7529099999997"/>
    <n v="1633.5379999999998"/>
    <n v="214"/>
    <n v="58"/>
    <n v="10"/>
    <n v="282"/>
    <n v="269"/>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6"/>
    <x v="3"/>
    <n v="231.428"/>
    <n v="457.678"/>
    <n v="0"/>
    <n v="257.54663999999997"/>
    <n v="946.65264000000002"/>
    <n v="908.26802000000009"/>
    <n v="1051.43255"/>
    <n v="1154.5139099999999"/>
    <n v="54.516999999999996"/>
    <n v="542.23900000000003"/>
    <n v="21.314999999999998"/>
    <n v="1696.7529099999997"/>
    <n v="1633.5379999999998"/>
    <n v="214"/>
    <n v="58"/>
    <n v="10"/>
    <n v="282"/>
    <n v="269"/>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6"/>
    <x v="4"/>
    <n v="231.428"/>
    <n v="457.678"/>
    <n v="0"/>
    <n v="257.54663999999997"/>
    <n v="946.65264000000002"/>
    <n v="917.86802"/>
    <n v="1061.0341099999998"/>
    <n v="1154.5139099999999"/>
    <n v="54.516999999999996"/>
    <n v="542.23900000000003"/>
    <n v="21.314999999999998"/>
    <n v="1696.7529099999997"/>
    <n v="1652.7379999999998"/>
    <n v="214"/>
    <n v="58"/>
    <n v="10"/>
    <n v="282"/>
    <n v="270"/>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6"/>
    <x v="5"/>
    <n v="231.428"/>
    <n v="457.678"/>
    <n v="0"/>
    <n v="257.54663999999997"/>
    <n v="946.65264000000002"/>
    <n v="917.86802"/>
    <n v="1061.0341099999998"/>
    <n v="1154.5139099999999"/>
    <n v="54.516999999999996"/>
    <n v="542.23900000000003"/>
    <n v="21.314999999999998"/>
    <n v="1696.7529099999997"/>
    <n v="1652.7379999999998"/>
    <n v="214"/>
    <n v="58"/>
    <n v="10"/>
    <n v="282"/>
    <n v="270"/>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6"/>
    <x v="6"/>
    <n v="231.428"/>
    <n v="457.678"/>
    <n v="0"/>
    <n v="257.54663999999997"/>
    <n v="946.65264000000002"/>
    <n v="931.14364"/>
    <n v="1061.0341099999998"/>
    <n v="1154.5139099999999"/>
    <n v="54.516999999999996"/>
    <n v="542.23900000000003"/>
    <n v="21.314999999999998"/>
    <n v="1696.7529099999997"/>
    <n v="1679.2889099999998"/>
    <n v="214"/>
    <n v="58"/>
    <n v="10"/>
    <n v="282"/>
    <n v="272"/>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6"/>
    <x v="7"/>
    <n v="231.428"/>
    <n v="457.678"/>
    <n v="0"/>
    <n v="257.54663999999997"/>
    <n v="946.65264000000002"/>
    <n v="931.14364"/>
    <n v="1061.0341099999998"/>
    <n v="1154.5139099999999"/>
    <n v="54.516999999999996"/>
    <n v="542.23900000000003"/>
    <n v="21.314999999999998"/>
    <n v="1696.7529099999997"/>
    <n v="1679.2889099999998"/>
    <n v="214"/>
    <n v="58"/>
    <n v="10"/>
    <n v="282"/>
    <n v="272"/>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6"/>
    <x v="8"/>
    <n v="231.428"/>
    <n v="457.678"/>
    <n v="0"/>
    <n v="257.54663999999997"/>
    <n v="946.65264000000002"/>
    <n v="931.14364"/>
    <n v="1061.0341099999998"/>
    <n v="1154.5139099999999"/>
    <n v="54.516999999999996"/>
    <n v="542.23900000000003"/>
    <n v="21.314999999999998"/>
    <n v="1696.7529099999997"/>
    <n v="1679.2889099999998"/>
    <n v="214"/>
    <n v="58"/>
    <n v="10"/>
    <n v="282"/>
    <n v="273"/>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6"/>
    <x v="9"/>
    <n v="231.428"/>
    <n v="457.678"/>
    <n v="0"/>
    <n v="257.54663999999997"/>
    <n v="946.65264000000002"/>
    <n v="931.14364"/>
    <n v="1061.0341099999998"/>
    <n v="1154.5139099999999"/>
    <n v="54.516999999999996"/>
    <n v="542.23900000000003"/>
    <n v="21.314999999999998"/>
    <n v="1696.7529099999997"/>
    <n v="1679.2889099999998"/>
    <n v="214"/>
    <n v="58"/>
    <n v="10"/>
    <n v="282"/>
    <n v="273"/>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6"/>
    <x v="10"/>
    <n v="240.07"/>
    <n v="457.678"/>
    <n v="0"/>
    <n v="257.54663999999997"/>
    <n v="955.29464000000007"/>
    <n v="939.79464000000007"/>
    <n v="1069.7341099999999"/>
    <n v="1163.2139099999999"/>
    <n v="54.516999999999996"/>
    <n v="542.23900000000003"/>
    <n v="21.314999999999998"/>
    <n v="1705.4529099999997"/>
    <n v="1687.9889099999998"/>
    <n v="215"/>
    <n v="58"/>
    <n v="10"/>
    <n v="283"/>
    <n v="274"/>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6"/>
    <x v="11"/>
    <n v="240.07"/>
    <n v="457.678"/>
    <n v="0"/>
    <n v="257.54663999999997"/>
    <n v="955.29464000000007"/>
    <n v="939.79464000000007"/>
    <n v="1069.7341099999999"/>
    <n v="1163.2139099999999"/>
    <n v="54.516999999999996"/>
    <n v="542.23900000000003"/>
    <n v="21.314999999999998"/>
    <n v="1705.4529099999997"/>
    <n v="1687.9889099999998"/>
    <n v="216"/>
    <n v="58"/>
    <n v="10"/>
    <n v="284"/>
    <n v="275"/>
    <n v="137"/>
    <n v="407"/>
    <n v="11"/>
    <n v="117"/>
    <n v="5"/>
    <n v="677"/>
    <n v="196"/>
    <n v="103"/>
    <n v="677"/>
    <n v="976"/>
    <n v="59"/>
    <n v="101"/>
    <n v="469"/>
    <n v="629"/>
    <n v="280.81400000000002"/>
    <n v="2.4"/>
    <n v="514.28800000000001"/>
    <n v="797.50199999999995"/>
    <n v="9"/>
    <n v="56"/>
    <n v="77"/>
    <n v="142"/>
    <n v="564"/>
    <n v="399"/>
    <n v="72"/>
    <n v="1035"/>
    <n v="12"/>
    <n v="33"/>
    <n v="64"/>
    <n v="109"/>
    <n v="496"/>
    <n v="128"/>
    <n v="15"/>
    <n v="0"/>
    <n v="639"/>
    <n v="164"/>
    <n v="33"/>
    <n v="103"/>
    <m/>
    <m/>
  </r>
  <r>
    <x v="27"/>
    <x v="0"/>
    <n v="240.07"/>
    <n v="457.678"/>
    <n v="0"/>
    <n v="257.54663999999997"/>
    <n v="955.29464000000007"/>
    <n v="939.79464000000007"/>
    <n v="1069.7341099999999"/>
    <n v="1163.2139099999999"/>
    <n v="54.516999999999996"/>
    <n v="542.23900000000003"/>
    <n v="21.314999999999998"/>
    <n v="1705.4529099999997"/>
    <n v="1687.9889099999998"/>
    <n v="210"/>
    <n v="52"/>
    <n v="22"/>
    <n v="284"/>
    <n v="275"/>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7"/>
    <x v="1"/>
    <n v="240.07"/>
    <n v="457.678"/>
    <n v="0"/>
    <n v="257.54663999999997"/>
    <n v="955.29464000000007"/>
    <n v="939.79464000000007"/>
    <n v="1069.7341099999999"/>
    <n v="1163.2139099999999"/>
    <n v="54.516999999999996"/>
    <n v="542.23900000000003"/>
    <n v="21.314999999999998"/>
    <n v="1705.4529099999997"/>
    <n v="1687.9889099999998"/>
    <n v="210"/>
    <n v="52"/>
    <n v="22"/>
    <n v="284"/>
    <n v="275"/>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7"/>
    <x v="2"/>
    <n v="240.07"/>
    <n v="457.678"/>
    <n v="0"/>
    <n v="257.54663999999997"/>
    <n v="955.29464000000007"/>
    <n v="939.79464000000007"/>
    <n v="989.38011000000006"/>
    <n v="1163.2139099999999"/>
    <n v="54.516999999999996"/>
    <n v="542.23900000000003"/>
    <n v="21.314999999999998"/>
    <n v="1705.4529099999997"/>
    <n v="1687.9889099999998"/>
    <n v="210"/>
    <n v="52"/>
    <n v="22"/>
    <n v="284"/>
    <n v="275"/>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7"/>
    <x v="3"/>
    <n v="240.07"/>
    <n v="457.678"/>
    <n v="0"/>
    <n v="257.54663999999997"/>
    <n v="955.29464000000007"/>
    <n v="938.85164000000009"/>
    <n v="963.65611000000001"/>
    <n v="1163.2139099999999"/>
    <n v="54.516999999999996"/>
    <n v="542.23900000000003"/>
    <n v="21.314999999999998"/>
    <n v="1705.4529099999997"/>
    <n v="1687.9889099999998"/>
    <n v="210"/>
    <n v="52"/>
    <n v="22"/>
    <n v="284"/>
    <n v="274"/>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7"/>
    <x v="4"/>
    <n v="240.07"/>
    <n v="457.678"/>
    <n v="0"/>
    <n v="257.54663999999997"/>
    <n v="955.29464000000007"/>
    <n v="938.85164000000009"/>
    <n v="963.65611000000001"/>
    <n v="1163.2139099999999"/>
    <n v="54.516999999999996"/>
    <n v="542.23900000000003"/>
    <n v="21.314999999999998"/>
    <n v="1705.4529099999997"/>
    <n v="1687.9889099999998"/>
    <n v="210"/>
    <n v="52"/>
    <n v="22"/>
    <n v="284"/>
    <n v="274"/>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7"/>
    <x v="5"/>
    <n v="240.07"/>
    <n v="457.678"/>
    <n v="0"/>
    <n v="257.54663999999997"/>
    <n v="955.29464000000007"/>
    <n v="938.85164000000009"/>
    <n v="963.65611000000001"/>
    <n v="1163.2139099999999"/>
    <n v="54.516999999999996"/>
    <n v="542.23900000000003"/>
    <n v="21.314999999999998"/>
    <n v="1705.4529099999997"/>
    <n v="1687.9889099999998"/>
    <n v="210"/>
    <n v="52"/>
    <n v="22"/>
    <n v="284"/>
    <n v="274"/>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7"/>
    <x v="6"/>
    <n v="240.07"/>
    <n v="457.678"/>
    <n v="0"/>
    <n v="257.54663999999997"/>
    <n v="955.29464000000007"/>
    <n v="938.85164000000009"/>
    <n v="963.65611000000001"/>
    <n v="1163.2139099999999"/>
    <n v="54.516999999999996"/>
    <n v="542.23900000000003"/>
    <n v="21.314999999999998"/>
    <n v="1705.4529099999997"/>
    <n v="1687.9889099999998"/>
    <n v="210"/>
    <n v="52"/>
    <n v="22"/>
    <n v="284"/>
    <n v="274"/>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7"/>
    <x v="7"/>
    <n v="240.07"/>
    <n v="457.678"/>
    <n v="0"/>
    <n v="257.54663999999997"/>
    <n v="955.29464000000007"/>
    <n v="938.85164000000009"/>
    <n v="963.65611000000001"/>
    <n v="1163.2139099999999"/>
    <n v="54.516999999999996"/>
    <n v="542.23900000000003"/>
    <n v="21.314999999999998"/>
    <n v="1705.4529099999997"/>
    <n v="1687.9889099999998"/>
    <n v="210"/>
    <n v="52"/>
    <n v="22"/>
    <n v="284"/>
    <n v="274"/>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7"/>
    <x v="8"/>
    <n v="240.07"/>
    <n v="457.678"/>
    <n v="0"/>
    <n v="257.54663999999997"/>
    <n v="955.29464000000007"/>
    <n v="938.85164000000009"/>
    <n v="963.65611000000001"/>
    <n v="1163.2139099999999"/>
    <n v="54.516999999999996"/>
    <n v="542.23900000000003"/>
    <n v="21.314999999999998"/>
    <n v="1705.4529099999997"/>
    <n v="1687.9889099999998"/>
    <n v="210"/>
    <n v="52"/>
    <n v="22"/>
    <n v="284"/>
    <n v="274"/>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7"/>
    <x v="9"/>
    <n v="240.07"/>
    <n v="457.678"/>
    <n v="0"/>
    <n v="257.54663999999997"/>
    <n v="955.29464000000007"/>
    <n v="938.85164000000009"/>
    <n v="963.65611000000001"/>
    <n v="1163.2139099999999"/>
    <n v="54.516999999999996"/>
    <n v="542.23900000000003"/>
    <n v="21.314999999999998"/>
    <n v="1705.4529099999997"/>
    <n v="1687.9889099999998"/>
    <n v="210"/>
    <n v="52"/>
    <n v="22"/>
    <n v="284"/>
    <n v="274"/>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7"/>
    <x v="10"/>
    <n v="240.07"/>
    <n v="457.678"/>
    <n v="0"/>
    <n v="257.54663999999997"/>
    <n v="955.29464000000007"/>
    <n v="938.85164000000009"/>
    <n v="963.65611000000001"/>
    <n v="1163.2139099999999"/>
    <n v="54.516999999999996"/>
    <n v="542.23900000000003"/>
    <n v="21.314999999999998"/>
    <n v="1705.4529099999997"/>
    <n v="1687.9889099999998"/>
    <n v="210"/>
    <n v="52"/>
    <n v="22"/>
    <n v="284"/>
    <n v="274"/>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7"/>
    <x v="11"/>
    <n v="240.07"/>
    <n v="457.678"/>
    <n v="0"/>
    <n v="257.54663999999997"/>
    <n v="955.29464000000007"/>
    <n v="938.85164000000009"/>
    <n v="1007.58511"/>
    <n v="1163.2139099999999"/>
    <n v="54.516999999999996"/>
    <n v="542.23900000000003"/>
    <n v="21.314999999999998"/>
    <n v="1705.4529099999997"/>
    <n v="1687.9889099999998"/>
    <n v="210"/>
    <n v="52"/>
    <n v="22"/>
    <n v="284"/>
    <n v="274"/>
    <n v="139"/>
    <n v="397"/>
    <n v="9"/>
    <n v="99"/>
    <n v="12"/>
    <n v="656"/>
    <n v="282"/>
    <n v="109"/>
    <n v="656"/>
    <n v="1047"/>
    <n v="40"/>
    <n v="110"/>
    <n v="404"/>
    <n v="554"/>
    <n v="291.44200000000001"/>
    <n v="190.75200000000001"/>
    <n v="376.24299999999999"/>
    <n v="858.43700000000001"/>
    <n v="26"/>
    <n v="57"/>
    <n v="85"/>
    <n v="168"/>
    <n v="512"/>
    <n v="379"/>
    <n v="59"/>
    <n v="950"/>
    <n v="45"/>
    <n v="7"/>
    <n v="67"/>
    <n v="119"/>
    <n v="300"/>
    <n v="206"/>
    <n v="0"/>
    <n v="18"/>
    <n v="524"/>
    <n v="234"/>
    <n v="7"/>
    <n v="160"/>
    <m/>
    <m/>
  </r>
  <r>
    <x v="28"/>
    <x v="0"/>
    <n v="240.07"/>
    <n v="457.678"/>
    <n v="0"/>
    <n v="257.54663999999997"/>
    <n v="955.29464000000007"/>
    <n v="938.85164000000009"/>
    <n v="1007.58511"/>
    <n v="1163.2139099999999"/>
    <n v="54.516999999999996"/>
    <n v="542.23900000000003"/>
    <n v="21.314999999999998"/>
    <n v="1705.4529099999997"/>
    <n v="1687.9889099999998"/>
    <n v="210"/>
    <n v="52"/>
    <n v="22"/>
    <n v="284"/>
    <n v="274"/>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8"/>
    <x v="1"/>
    <n v="240.07"/>
    <n v="457.678"/>
    <n v="0"/>
    <n v="257.54663999999997"/>
    <n v="955.29464000000007"/>
    <n v="938.85164000000009"/>
    <n v="1007.58511"/>
    <n v="1163.2139099999999"/>
    <n v="54.516999999999996"/>
    <n v="542.23900000000003"/>
    <n v="21.314999999999998"/>
    <n v="1705.4529099999997"/>
    <n v="1687.9889099999998"/>
    <n v="210"/>
    <n v="52"/>
    <n v="22"/>
    <n v="284"/>
    <n v="274"/>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8"/>
    <x v="2"/>
    <n v="240.07"/>
    <n v="457.678"/>
    <n v="0"/>
    <n v="257.54663999999997"/>
    <n v="955.29464000000007"/>
    <n v="938.85164000000009"/>
    <n v="1007.58511"/>
    <n v="1163.2139099999999"/>
    <n v="54.516999999999996"/>
    <n v="542.23900000000003"/>
    <n v="21.314999999999998"/>
    <n v="1705.4529099999997"/>
    <n v="1687.9889099999998"/>
    <n v="210"/>
    <n v="52"/>
    <n v="22"/>
    <n v="284"/>
    <n v="274"/>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8"/>
    <x v="3"/>
    <n v="240.07"/>
    <n v="457.678"/>
    <n v="0"/>
    <n v="257.54663999999997"/>
    <n v="955.29464000000007"/>
    <n v="938.85164000000009"/>
    <n v="1007.58511"/>
    <n v="1163.2139099999999"/>
    <n v="54.516999999999996"/>
    <n v="542.23900000000003"/>
    <n v="21.314999999999998"/>
    <n v="1705.4529099999997"/>
    <n v="1687.9889099999998"/>
    <n v="210"/>
    <n v="52"/>
    <n v="22"/>
    <n v="284"/>
    <n v="274"/>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8"/>
    <x v="4"/>
    <n v="240.07"/>
    <n v="457.678"/>
    <n v="0"/>
    <n v="257.54663999999997"/>
    <n v="955.29464000000007"/>
    <n v="938.85164000000009"/>
    <n v="1007.58511"/>
    <n v="1163.2139099999999"/>
    <n v="54.516999999999996"/>
    <n v="542.23900000000003"/>
    <n v="21.314999999999998"/>
    <n v="1705.4529099999997"/>
    <n v="1687.9889099999998"/>
    <n v="210"/>
    <n v="52"/>
    <n v="22"/>
    <n v="284"/>
    <n v="274"/>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8"/>
    <x v="5"/>
    <n v="240.07"/>
    <n v="457.678"/>
    <n v="0"/>
    <n v="257.54663999999997"/>
    <n v="955.29464000000007"/>
    <n v="938.85164000000009"/>
    <n v="998.22100999999998"/>
    <n v="1163.2139099999999"/>
    <n v="54.516999999999996"/>
    <n v="542.23900000000003"/>
    <n v="21.314999999999998"/>
    <n v="1705.4529099999997"/>
    <n v="1687.9889099999998"/>
    <n v="210"/>
    <n v="52"/>
    <n v="22"/>
    <n v="284"/>
    <n v="274"/>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8"/>
    <x v="6"/>
    <n v="240.07"/>
    <n v="457.678"/>
    <n v="0"/>
    <n v="257.54663999999997"/>
    <n v="955.29464000000007"/>
    <n v="911.49564000000009"/>
    <n v="958.73600999999996"/>
    <n v="1163.2139099999999"/>
    <n v="54.516999999999996"/>
    <n v="542.23900000000003"/>
    <n v="21.314999999999998"/>
    <n v="1705.4529099999997"/>
    <n v="1658.2559099999999"/>
    <n v="210"/>
    <n v="52"/>
    <n v="22"/>
    <n v="284"/>
    <n v="271"/>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8"/>
    <x v="7"/>
    <n v="248.667"/>
    <n v="457.678"/>
    <n v="0"/>
    <n v="257.54663999999997"/>
    <n v="963.89164000000005"/>
    <n v="920.09264000000007"/>
    <n v="967.28400999999985"/>
    <n v="1171.7639099999999"/>
    <n v="54.516999999999996"/>
    <n v="542.23900000000003"/>
    <n v="21.314999999999998"/>
    <n v="1714.0029099999997"/>
    <n v="1666.8059099999998"/>
    <n v="211"/>
    <n v="52"/>
    <n v="22"/>
    <n v="285"/>
    <n v="272"/>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8"/>
    <x v="8"/>
    <n v="248.667"/>
    <n v="457.678"/>
    <n v="0"/>
    <n v="257.54663999999997"/>
    <n v="963.89164000000005"/>
    <n v="920.09264000000007"/>
    <n v="967.28400999999985"/>
    <n v="1171.7639099999999"/>
    <n v="54.516999999999996"/>
    <n v="542.23900000000003"/>
    <n v="21.314999999999998"/>
    <n v="1714.0029099999997"/>
    <n v="1666.8059099999998"/>
    <n v="211"/>
    <n v="52"/>
    <n v="22"/>
    <n v="285"/>
    <n v="272"/>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8"/>
    <x v="9"/>
    <n v="248.667"/>
    <n v="457.678"/>
    <n v="0"/>
    <n v="257.54663999999997"/>
    <n v="963.89164000000005"/>
    <n v="910.52264000000014"/>
    <n v="967.28400999999985"/>
    <n v="1171.7639099999999"/>
    <n v="54.516999999999996"/>
    <n v="542.23900000000003"/>
    <n v="21.314999999999998"/>
    <n v="1714.0029099999997"/>
    <n v="1659.6129099999996"/>
    <n v="211"/>
    <n v="52"/>
    <n v="22"/>
    <n v="285"/>
    <n v="270"/>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8"/>
    <x v="10"/>
    <n v="248.667"/>
    <n v="457.678"/>
    <n v="0"/>
    <n v="257.54663999999997"/>
    <n v="963.89164000000005"/>
    <n v="910.52264000000014"/>
    <n v="967.28400999999985"/>
    <n v="1171.7639099999999"/>
    <n v="54.516999999999996"/>
    <n v="542.23900000000003"/>
    <n v="21.314999999999998"/>
    <n v="1714.0029099999997"/>
    <n v="1659.6129099999996"/>
    <n v="211"/>
    <n v="52"/>
    <n v="22"/>
    <n v="285"/>
    <n v="270"/>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8"/>
    <x v="11"/>
    <n v="248.667"/>
    <n v="457.678"/>
    <n v="0"/>
    <n v="257.54663999999997"/>
    <n v="963.89164000000005"/>
    <n v="910.52264000000014"/>
    <n v="1012.4090099999999"/>
    <n v="1171.7639099999999"/>
    <n v="54.516999999999996"/>
    <n v="542.23900000000003"/>
    <n v="21.314999999999998"/>
    <n v="1714.0029099999997"/>
    <n v="1659.6129099999996"/>
    <n v="211"/>
    <n v="52"/>
    <n v="22"/>
    <n v="285"/>
    <n v="270"/>
    <n v="139"/>
    <n v="397"/>
    <n v="9"/>
    <n v="99"/>
    <n v="12"/>
    <n v="656"/>
    <n v="282"/>
    <n v="109"/>
    <n v="656"/>
    <n v="1047"/>
    <n v="40"/>
    <n v="110"/>
    <n v="404"/>
    <n v="554"/>
    <n v="291.44200000000001"/>
    <n v="190.75200000000001"/>
    <n v="376.24299999999999"/>
    <n v="858.43700000000001"/>
    <n v="26"/>
    <n v="57"/>
    <n v="85"/>
    <n v="168"/>
    <n v="512"/>
    <n v="379"/>
    <n v="59"/>
    <n v="950"/>
    <n v="45"/>
    <n v="3"/>
    <n v="59"/>
    <n v="107"/>
    <n v="300"/>
    <n v="206"/>
    <n v="0"/>
    <n v="18"/>
    <n v="524"/>
    <n v="234"/>
    <n v="7"/>
    <n v="160"/>
    <m/>
    <m/>
  </r>
  <r>
    <x v="29"/>
    <x v="0"/>
    <n v="248.667"/>
    <n v="457.33800000000008"/>
    <n v="0"/>
    <n v="258.18664000000001"/>
    <n v="964.19164000000001"/>
    <n v="910.82264000000009"/>
    <n v="1012.4090099999999"/>
    <n v="1171.7639099999999"/>
    <n v="54.516999999999996"/>
    <n v="542.23900000000003"/>
    <n v="21.314999999999998"/>
    <n v="1714.0029099999997"/>
    <n v="1659.6129099999996"/>
    <n v="211"/>
    <n v="53"/>
    <n v="21"/>
    <n v="285"/>
    <n v="270"/>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m/>
  </r>
  <r>
    <x v="29"/>
    <x v="1"/>
    <n v="248.667"/>
    <n v="457.33800000000008"/>
    <n v="0"/>
    <n v="258.18664000000001"/>
    <n v="964.19164000000001"/>
    <n v="910.82264000000009"/>
    <n v="1012.4090099999999"/>
    <n v="1171.7639099999999"/>
    <n v="54.516999999999996"/>
    <n v="542.23900000000003"/>
    <n v="21.314999999999998"/>
    <n v="1714.0029099999997"/>
    <n v="1659.6129099999996"/>
    <n v="211"/>
    <n v="53"/>
    <n v="21"/>
    <n v="285"/>
    <n v="270"/>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m/>
  </r>
  <r>
    <x v="29"/>
    <x v="2"/>
    <n v="248.667"/>
    <n v="457.33800000000008"/>
    <n v="0"/>
    <n v="258.18664000000001"/>
    <n v="964.19164000000001"/>
    <n v="910.82264000000009"/>
    <n v="1012.4090099999999"/>
    <n v="1171.7639099999999"/>
    <n v="54.516999999999996"/>
    <n v="542.23900000000003"/>
    <n v="21.314999999999998"/>
    <n v="1714.0029099999997"/>
    <n v="1659.6129099999996"/>
    <n v="211"/>
    <n v="53"/>
    <n v="21"/>
    <n v="285"/>
    <n v="270"/>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m/>
  </r>
  <r>
    <x v="29"/>
    <x v="3"/>
    <n v="248.667"/>
    <n v="457.33800000000008"/>
    <n v="0"/>
    <n v="258.18664000000001"/>
    <n v="964.19164000000001"/>
    <n v="910.82264000000009"/>
    <n v="1012.4090099999999"/>
    <n v="1171.7639099999999"/>
    <n v="54.516999999999996"/>
    <n v="542.23900000000003"/>
    <n v="21.314999999999998"/>
    <n v="1714.0029099999997"/>
    <n v="1659.6129099999996"/>
    <n v="211"/>
    <n v="53"/>
    <n v="21"/>
    <n v="285"/>
    <n v="270"/>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m/>
  </r>
  <r>
    <x v="29"/>
    <x v="4"/>
    <n v="248.667"/>
    <n v="457.33800000000008"/>
    <n v="0"/>
    <n v="258.18664000000001"/>
    <n v="964.19164000000001"/>
    <n v="910.82264000000009"/>
    <n v="1012.4090099999999"/>
    <n v="1171.7639099999999"/>
    <n v="54.516999999999996"/>
    <n v="542.23900000000003"/>
    <n v="21.314999999999998"/>
    <n v="1714.0029099999997"/>
    <n v="1659.6129099999996"/>
    <n v="211"/>
    <n v="53"/>
    <n v="21"/>
    <n v="285"/>
    <n v="270"/>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m/>
  </r>
  <r>
    <x v="29"/>
    <x v="5"/>
    <n v="248.667"/>
    <n v="457.33800000000008"/>
    <n v="0"/>
    <n v="258.18664000000001"/>
    <n v="964.19164000000001"/>
    <n v="910.82264000000009"/>
    <n v="1012.4090099999999"/>
    <n v="1171.7639099999999"/>
    <n v="54.516999999999996"/>
    <n v="542.23900000000003"/>
    <n v="21.314999999999998"/>
    <n v="1714.0029099999997"/>
    <n v="1659.6129099999996"/>
    <n v="211"/>
    <n v="53"/>
    <n v="21"/>
    <n v="285"/>
    <n v="270"/>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m/>
  </r>
  <r>
    <x v="29"/>
    <x v="6"/>
    <n v="248.667"/>
    <n v="457.33800000000008"/>
    <n v="0"/>
    <n v="258.18664000000001"/>
    <n v="964.19164000000001"/>
    <n v="910.82264000000009"/>
    <n v="1012.4090099999999"/>
    <n v="1171.7639099999999"/>
    <n v="54.516999999999996"/>
    <n v="542.23900000000003"/>
    <n v="21.314999999999998"/>
    <n v="1714.0029099999997"/>
    <n v="1659.6129099999996"/>
    <n v="211"/>
    <n v="53"/>
    <n v="21"/>
    <n v="285"/>
    <n v="271"/>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m/>
  </r>
  <r>
    <x v="29"/>
    <x v="7"/>
    <n v="248.667"/>
    <n v="457.33800000000008"/>
    <n v="0"/>
    <n v="258.18664000000001"/>
    <n v="964.19164000000001"/>
    <n v="910.82264000000009"/>
    <n v="1012.4090099999999"/>
    <n v="1171.7639099999999"/>
    <n v="54.516999999999996"/>
    <n v="542.23900000000003"/>
    <n v="21.314999999999998"/>
    <n v="1714.0029099999997"/>
    <n v="1659.6129099999996"/>
    <n v="211"/>
    <n v="53"/>
    <n v="21"/>
    <n v="285"/>
    <n v="271"/>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m/>
  </r>
  <r>
    <x v="29"/>
    <x v="8"/>
    <n v="248.667"/>
    <n v="457.33800000000008"/>
    <n v="0"/>
    <n v="258.18664000000001"/>
    <n v="964.19164000000001"/>
    <n v="910.82264000000009"/>
    <n v="1012.4090099999999"/>
    <n v="1171.7639099999999"/>
    <n v="54.516999999999996"/>
    <n v="542.23900000000003"/>
    <n v="21.314999999999998"/>
    <n v="1714.0029099999997"/>
    <n v="1659.6129099999996"/>
    <n v="211"/>
    <n v="53"/>
    <n v="21"/>
    <n v="285"/>
    <n v="271"/>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m/>
  </r>
  <r>
    <x v="29"/>
    <x v="9"/>
    <n v="248.667"/>
    <n v="457.33800000000008"/>
    <n v="0"/>
    <n v="258.18664000000001"/>
    <n v="964.19164000000001"/>
    <n v="890.65964000000008"/>
    <n v="1012.4090099999999"/>
    <n v="1171.7639099999999"/>
    <n v="54.516999999999996"/>
    <n v="542.23900000000003"/>
    <n v="21.314999999999998"/>
    <n v="1714.0029099999997"/>
    <n v="1639.4499099999996"/>
    <n v="211"/>
    <n v="53"/>
    <n v="21"/>
    <n v="285"/>
    <n v="267"/>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m/>
  </r>
  <r>
    <x v="29"/>
    <x v="10"/>
    <n v="248.667"/>
    <n v="457.33800000000008"/>
    <n v="0"/>
    <n v="258.18664000000001"/>
    <n v="964.19164000000001"/>
    <n v="890.65964000000008"/>
    <n v="1012.4090099999999"/>
    <n v="1171.7639099999999"/>
    <n v="54.516999999999996"/>
    <n v="542.23900000000003"/>
    <n v="21.314999999999998"/>
    <n v="1714.0029099999997"/>
    <n v="1639.4499099999996"/>
    <n v="211"/>
    <n v="53"/>
    <n v="21"/>
    <n v="285"/>
    <n v="267"/>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m/>
  </r>
  <r>
    <x v="29"/>
    <x v="11"/>
    <n v="260.22300000000001"/>
    <n v="454.32400000000007"/>
    <n v="0"/>
    <n v="258.18664000000001"/>
    <n v="972.73363999999992"/>
    <n v="902.47964000000002"/>
    <n v="1012.4090099999999"/>
    <n v="1177.2759099999998"/>
    <n v="54.516999999999996"/>
    <n v="542.23900000000003"/>
    <n v="21.314999999999998"/>
    <n v="1719.5149099999999"/>
    <n v="1651.2719099999995"/>
    <n v="212"/>
    <n v="53"/>
    <n v="22"/>
    <n v="287"/>
    <n v="269"/>
    <n v="124"/>
    <n v="415"/>
    <n v="123"/>
    <n v="171"/>
    <n v="33"/>
    <n v="866"/>
    <n v="283"/>
    <n v="121"/>
    <n v="878"/>
    <n v="1282"/>
    <n v="44"/>
    <n v="117"/>
    <n v="432"/>
    <n v="593"/>
    <n v="290.80200000000002"/>
    <n v="211.15700000000001"/>
    <n v="376.88299999999998"/>
    <n v="878.84199999999998"/>
    <n v="13"/>
    <n v="65"/>
    <n v="87"/>
    <n v="165"/>
    <n v="504"/>
    <n v="379"/>
    <n v="59"/>
    <n v="942"/>
    <n v="43"/>
    <n v="3"/>
    <n v="66"/>
    <n v="112"/>
    <n v="314"/>
    <n v="139"/>
    <n v="34"/>
    <n v="20"/>
    <n v="507"/>
    <n v="228"/>
    <n v="4"/>
    <n v="131"/>
    <m/>
    <s v="El 01/12/2022 la línea Sarmiento pone en servicio el apeadero Maquinista Ricardo Cal, en la progresiva 42,8 del ramal Merlo-Lobos."/>
  </r>
  <r>
    <x v="30"/>
    <x v="0"/>
    <n v="264.78399999999999"/>
    <n v="454.32400000000007"/>
    <n v="0"/>
    <n v="258.18664000000001"/>
    <n v="977.29463999999984"/>
    <n v="899.27963999999997"/>
    <n v="1016.78901"/>
    <n v="1181.83691"/>
    <n v="54.516999999999996"/>
    <n v="542.23900000000003"/>
    <n v="21.314999999999998"/>
    <n v="1724.07591"/>
    <n v="1640.3129099999996"/>
    <n v="213"/>
    <n v="58"/>
    <n v="22"/>
    <n v="293"/>
    <n v="273"/>
    <n v="114"/>
    <n v="419"/>
    <n v="146"/>
    <n v="203"/>
    <n v="63"/>
    <n v="945"/>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0"/>
    <x v="1"/>
    <n v="264.78399999999999"/>
    <n v="454.32400000000007"/>
    <n v="0"/>
    <n v="258.18664000000001"/>
    <n v="977.29463999999984"/>
    <n v="899.27963999999997"/>
    <n v="1016.78901"/>
    <n v="1181.83691"/>
    <n v="54.516999999999996"/>
    <n v="542.23900000000003"/>
    <n v="21.314999999999998"/>
    <n v="1724.07591"/>
    <n v="1640.3129099999996"/>
    <n v="213"/>
    <n v="58"/>
    <n v="22"/>
    <n v="293"/>
    <n v="273"/>
    <n v="114"/>
    <n v="419"/>
    <n v="146"/>
    <n v="203"/>
    <n v="63"/>
    <n v="945"/>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0"/>
    <x v="2"/>
    <n v="264.78399999999999"/>
    <n v="454.32400000000007"/>
    <n v="0"/>
    <n v="258.18664000000001"/>
    <n v="977.29463999999984"/>
    <n v="863.90373999999997"/>
    <n v="1016.78901"/>
    <n v="1181.83691"/>
    <n v="54.516999999999996"/>
    <n v="542.23900000000003"/>
    <n v="21.314999999999998"/>
    <n v="1724.07591"/>
    <n v="1604.9370099999996"/>
    <n v="213"/>
    <n v="58"/>
    <n v="22"/>
    <n v="293"/>
    <n v="269"/>
    <n v="114"/>
    <n v="419"/>
    <n v="146"/>
    <n v="203"/>
    <n v="63"/>
    <n v="945"/>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0"/>
    <x v="3"/>
    <n v="264.78399999999999"/>
    <n v="454.32400000000007"/>
    <n v="0"/>
    <n v="258.18664000000001"/>
    <n v="977.29463999999984"/>
    <n v="863.90373999999997"/>
    <n v="1016.78901"/>
    <n v="1181.83691"/>
    <n v="54.516999999999996"/>
    <n v="542.23900000000003"/>
    <n v="21.314999999999998"/>
    <n v="1724.07591"/>
    <n v="1604.9370099999996"/>
    <n v="213"/>
    <n v="58"/>
    <n v="22"/>
    <n v="293"/>
    <n v="269"/>
    <n v="114"/>
    <n v="419"/>
    <n v="146"/>
    <n v="203"/>
    <n v="63"/>
    <n v="945"/>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0"/>
    <x v="4"/>
    <n v="264.78399999999999"/>
    <n v="454.32400000000007"/>
    <n v="0"/>
    <n v="258.18664000000001"/>
    <n v="977.29463999999984"/>
    <n v="863.90373999999997"/>
    <n v="1016.78901"/>
    <n v="1181.83691"/>
    <n v="54.516999999999996"/>
    <n v="542.23900000000003"/>
    <n v="21.314999999999998"/>
    <n v="1724.07591"/>
    <n v="1604.9370099999996"/>
    <n v="213"/>
    <n v="58"/>
    <n v="22"/>
    <n v="293"/>
    <n v="269"/>
    <n v="114"/>
    <n v="419"/>
    <n v="146"/>
    <n v="203"/>
    <n v="63"/>
    <n v="945"/>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0"/>
    <x v="5"/>
    <n v="264.78399999999999"/>
    <n v="454.32400000000007"/>
    <n v="0"/>
    <n v="258.18664000000001"/>
    <n v="977.29463999999984"/>
    <n v="863.90373999999997"/>
    <n v="1016.78901"/>
    <n v="1181.83691"/>
    <n v="54.516999999999996"/>
    <n v="542.23900000000003"/>
    <n v="21.314999999999998"/>
    <n v="1724.07591"/>
    <n v="1604.9370099999996"/>
    <n v="213"/>
    <n v="58"/>
    <n v="22"/>
    <n v="293"/>
    <n v="269"/>
    <n v="114"/>
    <n v="419"/>
    <n v="146"/>
    <n v="203"/>
    <n v="63"/>
    <n v="945"/>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0"/>
    <x v="6"/>
    <n v="264.78399999999999"/>
    <n v="454.32400000000007"/>
    <n v="0"/>
    <n v="258.18664000000001"/>
    <n v="977.29463999999984"/>
    <n v="907.04063999999994"/>
    <n v="1016.78901"/>
    <n v="1181.83691"/>
    <n v="54.516999999999996"/>
    <n v="542.23900000000003"/>
    <n v="21.314999999999998"/>
    <n v="1724.07591"/>
    <n v="1655.8329099999996"/>
    <n v="213"/>
    <n v="58"/>
    <n v="22"/>
    <n v="293"/>
    <n v="275"/>
    <n v="114"/>
    <n v="419"/>
    <n v="146"/>
    <n v="203"/>
    <n v="63"/>
    <n v="945"/>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0"/>
    <x v="7"/>
    <n v="264.78399999999999"/>
    <n v="454.32400000000007"/>
    <n v="0"/>
    <n v="258.18664000000001"/>
    <n v="977.29463999999984"/>
    <n v="907.04063999999994"/>
    <n v="1016.78901"/>
    <n v="1181.83691"/>
    <n v="54.516999999999996"/>
    <n v="542.23900000000003"/>
    <n v="21.314999999999998"/>
    <n v="1724.07591"/>
    <n v="1655.8329099999996"/>
    <n v="213"/>
    <n v="58"/>
    <n v="22"/>
    <n v="293"/>
    <n v="275"/>
    <n v="114"/>
    <n v="419"/>
    <n v="146"/>
    <n v="203"/>
    <n v="63"/>
    <n v="945"/>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0"/>
    <x v="8"/>
    <n v="268.22300000000001"/>
    <n v="454.32400000000007"/>
    <n v="0"/>
    <n v="258.18664000000001"/>
    <n v="980.73363999999992"/>
    <n v="910.47964000000002"/>
    <n v="1020.2280099999998"/>
    <n v="1185.2759099999998"/>
    <n v="54.516999999999996"/>
    <n v="542.23900000000003"/>
    <n v="21.314999999999998"/>
    <n v="1727.5149099999999"/>
    <n v="1659.2719099999995"/>
    <n v="213"/>
    <n v="62"/>
    <n v="23"/>
    <n v="298"/>
    <n v="281"/>
    <n v="114"/>
    <n v="419"/>
    <n v="158"/>
    <n v="203"/>
    <n v="63"/>
    <n v="957"/>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0"/>
    <x v="9"/>
    <n v="279.62299999999999"/>
    <n v="454.32400000000007"/>
    <n v="0"/>
    <n v="258.18664000000001"/>
    <n v="992.13364000000001"/>
    <n v="921.87964000000011"/>
    <n v="1031.6280099999999"/>
    <n v="1196.6759099999999"/>
    <n v="54.516999999999996"/>
    <n v="542.23900000000003"/>
    <n v="21.314999999999998"/>
    <n v="1738.9149099999997"/>
    <n v="1659.2719099999995"/>
    <n v="214"/>
    <n v="62"/>
    <n v="23"/>
    <n v="299"/>
    <n v="281"/>
    <n v="114"/>
    <n v="419"/>
    <n v="158"/>
    <n v="203"/>
    <n v="63"/>
    <n v="957"/>
    <n v="312"/>
    <n v="131"/>
    <n v="924"/>
    <n v="1367"/>
    <n v="55"/>
    <n v="118"/>
    <n v="481"/>
    <n v="654"/>
    <n v="291.86700000000002"/>
    <n v="210.09200000000001"/>
    <n v="376.88299999999998"/>
    <n v="878.84199999999998"/>
    <n v="21"/>
    <n v="56"/>
    <n v="87"/>
    <n v="164"/>
    <n v="504"/>
    <n v="379"/>
    <n v="59"/>
    <n v="942"/>
    <n v="43"/>
    <n v="3"/>
    <n v="68"/>
    <n v="114"/>
    <n v="313"/>
    <n v="139"/>
    <n v="34"/>
    <n v="20"/>
    <n v="506"/>
    <n v="228"/>
    <n v="4"/>
    <n v="131"/>
    <m/>
    <s v="Línea Belgrano Sur: Estación Lozano, incorporada el 01/10/2023. Se suman 11,4km de línea y vía."/>
  </r>
  <r>
    <x v="30"/>
    <x v="10"/>
    <n v="279.62299999999999"/>
    <n v="454.32400000000007"/>
    <n v="0"/>
    <n v="258.18664000000001"/>
    <n v="992.13364000000001"/>
    <n v="951.61264000000006"/>
    <n v="1031.6280099999999"/>
    <n v="1196.6759099999999"/>
    <n v="54.516999999999996"/>
    <n v="542.23900000000003"/>
    <n v="21.314999999999998"/>
    <n v="1738.9149099999997"/>
    <n v="1689.0049099999997"/>
    <n v="214"/>
    <n v="62"/>
    <n v="23"/>
    <n v="299"/>
    <n v="287"/>
    <n v="114"/>
    <n v="419"/>
    <n v="158"/>
    <n v="203"/>
    <n v="63"/>
    <n v="957"/>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0"/>
    <x v="11"/>
    <n v="279.62299999999999"/>
    <n v="454.32400000000007"/>
    <n v="0"/>
    <n v="258.18664000000001"/>
    <n v="992.13364000000001"/>
    <n v="967.28264000000013"/>
    <n v="1031.6280099999999"/>
    <n v="1196.6759099999999"/>
    <n v="54.516999999999996"/>
    <n v="542.23900000000003"/>
    <n v="21.314999999999998"/>
    <n v="1738.9149099999997"/>
    <n v="1704.6749099999997"/>
    <n v="214"/>
    <n v="62"/>
    <n v="23"/>
    <n v="299"/>
    <n v="288"/>
    <n v="114"/>
    <n v="419"/>
    <n v="158"/>
    <n v="203"/>
    <n v="63"/>
    <n v="957"/>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1"/>
    <x v="0"/>
    <n v="279.62299999999999"/>
    <n v="454.32400000000007"/>
    <n v="0"/>
    <n v="258.18664000000001"/>
    <n v="992.13364000000001"/>
    <n v="967.28264000000013"/>
    <n v="1031.6280099999999"/>
    <n v="1196.6759099999999"/>
    <n v="54.516999999999996"/>
    <n v="542.23900000000003"/>
    <n v="21.314999999999998"/>
    <n v="1738.9149099999997"/>
    <n v="1704.6749099999997"/>
    <n v="215"/>
    <n v="62"/>
    <n v="23"/>
    <n v="300"/>
    <n v="289"/>
    <n v="114"/>
    <n v="419"/>
    <n v="158"/>
    <n v="203"/>
    <n v="63"/>
    <n v="957"/>
    <n v="312"/>
    <n v="131"/>
    <n v="924"/>
    <n v="1367"/>
    <n v="55"/>
    <n v="118"/>
    <n v="481"/>
    <n v="654"/>
    <n v="291.86700000000002"/>
    <n v="210.09200000000001"/>
    <n v="376.88299999999998"/>
    <n v="878.84199999999998"/>
    <n v="21"/>
    <n v="56"/>
    <n v="87"/>
    <n v="164"/>
    <n v="504"/>
    <n v="379"/>
    <n v="59"/>
    <n v="942"/>
    <n v="43"/>
    <n v="3"/>
    <n v="68"/>
    <n v="114"/>
    <n v="313"/>
    <n v="139"/>
    <n v="34"/>
    <n v="20"/>
    <n v="506"/>
    <n v="228"/>
    <n v="4"/>
    <n v="131"/>
    <m/>
    <s v="Línea Belgrano Norte: Estación Cecilia Grierson, incorporada el 25/01/2024."/>
  </r>
  <r>
    <x v="31"/>
    <x v="1"/>
    <n v="279.62299999999999"/>
    <n v="454.32400000000007"/>
    <n v="0"/>
    <n v="258.18664000000001"/>
    <n v="992.13364000000001"/>
    <n v="967.28264000000013"/>
    <n v="1031.6280099999999"/>
    <n v="1196.6759099999999"/>
    <n v="54.516999999999996"/>
    <n v="542.23900000000003"/>
    <n v="21.314999999999998"/>
    <n v="1738.9149099999997"/>
    <n v="1704.6749099999997"/>
    <n v="215"/>
    <n v="62"/>
    <n v="23"/>
    <n v="300"/>
    <n v="289"/>
    <n v="114"/>
    <n v="419"/>
    <n v="158"/>
    <n v="203"/>
    <n v="63"/>
    <n v="957"/>
    <n v="312"/>
    <n v="131"/>
    <n v="924"/>
    <n v="1367"/>
    <n v="55"/>
    <n v="118"/>
    <n v="481"/>
    <n v="654"/>
    <n v="291.86700000000002"/>
    <n v="210.09200000000001"/>
    <n v="376.88299999999998"/>
    <n v="878.84199999999998"/>
    <n v="21"/>
    <n v="56"/>
    <n v="87"/>
    <n v="164"/>
    <n v="504"/>
    <n v="379"/>
    <n v="59"/>
    <n v="942"/>
    <n v="43"/>
    <n v="3"/>
    <n v="68"/>
    <n v="114"/>
    <n v="313"/>
    <n v="139"/>
    <n v="34"/>
    <n v="20"/>
    <n v="506"/>
    <n v="228"/>
    <n v="4"/>
    <n v="131"/>
    <m/>
    <m/>
  </r>
  <r>
    <x v="31"/>
    <x v="2"/>
    <n v="279.62299999999999"/>
    <n v="454.32400000000007"/>
    <n v="0"/>
    <n v="258.18664000000001"/>
    <n v="992.13364000000001"/>
    <n v="967.28264000000013"/>
    <n v="1031.6280099999999"/>
    <n v="1196.6759099999999"/>
    <n v="54.516999999999996"/>
    <n v="542.23900000000003"/>
    <n v="21.314999999999998"/>
    <n v="1738.9149099999997"/>
    <n v="1704.6749099999997"/>
    <n v="215"/>
    <n v="62"/>
    <n v="23"/>
    <n v="300"/>
    <n v="289"/>
    <n v="114"/>
    <n v="419"/>
    <n v="158"/>
    <n v="203"/>
    <n v="63"/>
    <n v="957"/>
    <n v="312"/>
    <n v="131"/>
    <n v="924"/>
    <n v="1367"/>
    <n v="55"/>
    <n v="118"/>
    <n v="481"/>
    <n v="654"/>
    <n v="291.86700000000002"/>
    <n v="210.09200000000001"/>
    <n v="376.88299999999998"/>
    <n v="878.84199999999998"/>
    <n v="21"/>
    <n v="56"/>
    <n v="87"/>
    <n v="164"/>
    <n v="504"/>
    <n v="379"/>
    <n v="59"/>
    <n v="942"/>
    <n v="43"/>
    <n v="3"/>
    <n v="68"/>
    <n v="114"/>
    <n v="313"/>
    <n v="139"/>
    <n v="34"/>
    <n v="20"/>
    <n v="506"/>
    <n v="228"/>
    <n v="4"/>
    <n v="131"/>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7" cacheId="106" dataOnRows="1" applyNumberFormats="0" applyBorderFormats="0" applyFontFormats="0" applyPatternFormats="0" applyAlignmentFormats="0" applyWidthHeightFormats="1" dataCaption="Valores" updatedVersion="6" minRefreshableVersion="3" showDrill="0" showDataTips="0" rowGrandTotals="0" colGrandTotals="0" createdVersion="5" indent="0" showHeaders="0" outline="1" outlineData="1" multipleFieldFilters="0">
  <location ref="B14:F71" firstHeaderRow="0" firstDataRow="2" firstDataCol="1"/>
  <pivotFields count="60">
    <pivotField axis="axisCol" showAll="0">
      <items count="3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x="31"/>
        <item t="default"/>
      </items>
    </pivotField>
    <pivotField axis="axisCol" showAll="0">
      <items count="13">
        <item x="0"/>
        <item x="1"/>
        <item x="2"/>
        <item x="3"/>
        <item x="4"/>
        <item x="5"/>
        <item x="6"/>
        <item x="7"/>
        <item x="8"/>
        <item x="9"/>
        <item x="10"/>
        <item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numFmtId="3"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numFmtId="3" showAll="0"/>
    <pivotField showAll="0"/>
  </pivotFields>
  <rowFields count="1">
    <field x="-2"/>
  </rowFields>
  <rowItems count="5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rowItems>
  <colFields count="2">
    <field x="0"/>
    <field x="1"/>
  </colFields>
  <colItems count="4">
    <i>
      <x v="31"/>
      <x/>
    </i>
    <i r="1">
      <x v="1"/>
    </i>
    <i r="1">
      <x v="2"/>
    </i>
    <i t="default">
      <x v="31"/>
    </i>
  </colItems>
  <dataFields count="56">
    <dataField name="CNRT - A.01.1 -  Longitud de Líneas de Explotación No Electrificadas Vía Simple (km) " fld="2" subtotal="average" baseField="0" baseItem="0" numFmtId="4"/>
    <dataField name="CNRT - A.01.2 -  Longitud de Líneas de Explotación No Electrificadas Vía Doble o Múltiple (km) " fld="3" subtotal="average" baseField="0" baseItem="0" numFmtId="4"/>
    <dataField name="CNRT - A.02.1 -  Longitud de Líneas de Explotación Electrificadas Vía Simple (km) " fld="4" subtotal="average" baseField="0" baseItem="0" numFmtId="4"/>
    <dataField name="CNRT - A.02.2 -  Longitud de Líneas de Explotación Electrificadas Vía Doble o Múltiple (km) " fld="5" subtotal="average" baseField="0" baseItem="0" numFmtId="4"/>
    <dataField name="CNRT - Total Líneas de Explotación " fld="6" subtotal="average" baseField="0" baseItem="27"/>
    <dataField name="CNRT - Total Líneas de Servicios entre Cabeceras (km) (Progresiva) (en uso) " fld="8" subtotal="average" baseField="0" baseItem="27"/>
    <dataField name="CNRT - Total Líneas de Explotación (EN USO) " fld="7" subtotal="average" baseField="0" baseItem="27"/>
    <dataField name="CNRT - A.03.1 -  Longitud de Vías de Explotación No Electrificadas Troncales y Ramales (vía principal) (km) " fld="9" subtotal="average" baseField="0" baseItem="0" numFmtId="4"/>
    <dataField name="CNRT - A.03.2 -  Longitud de Vías de Explotación No Electrificadas Auxiliares (vías de playa) (km) " fld="10" subtotal="average" baseField="0" baseItem="0" numFmtId="4"/>
    <dataField name="CNRT - A.04.1 -  Longitud de Vías de Explotación Electrificadas Troncales y Ramales (vía principal) (km) " fld="11" subtotal="average" baseField="0" baseItem="0" numFmtId="4"/>
    <dataField name="CNRT - A.04.2 -  Longitud de Vías de Explotación Electrificadas Auxiliares (vías de playa) (km) " fld="12" subtotal="average" baseField="0" baseItem="0" numFmtId="4"/>
    <dataField name="CNRT - Total Vías (excluido Auxiliares) " fld="13" subtotal="average" baseField="0" baseItem="0" numFmtId="4"/>
    <dataField name="CNRT - Total Vías (excluído Auxiliares) (EN USO) " fld="14" subtotal="average" baseField="0" baseItem="27" numFmtId="168"/>
    <dataField name="CNRT - A.05.1 - Número de Estaciones en Explotación (cantidad) " fld="15" subtotal="average" baseField="0" baseItem="0" numFmtId="3"/>
    <dataField name="CNRT - A.06.1 - Número de Paradas en Explotación (cantidad) " fld="16" subtotal="average" baseField="0" baseItem="0" numFmtId="3"/>
    <dataField name="CNRT - A.07.1 - Número de Apeaderos en Explotación (cantidad) " fld="17" subtotal="average" baseField="0" baseItem="0" numFmtId="3"/>
    <dataField name="CNRT - Total Estaciones " fld="18" subtotal="average" baseField="0" baseItem="0" numFmtId="3"/>
    <dataField name="CNRT - Total Estaciones (EN USO) " fld="19" subtotal="average" baseField="1" baseItem="0" numFmtId="3"/>
    <dataField name="CNRT - A.08.1 - Pasos Vehiculares a Nivel Con Barreras Manuales (cantidad) " fld="20" subtotal="average" baseField="0" baseItem="0" numFmtId="3"/>
    <dataField name="CNRT - A.08.2 - Pasos Vehiculares a Nivel Con Barreras Automáticas (cantidad) " fld="21" subtotal="average" baseField="0" baseItem="0" numFmtId="3"/>
    <dataField name="CNRT - A.08.3 - Pasos Vehiculares a Nivel Con Señales Fonoluminosas (cantidad) " fld="22" subtotal="average" baseField="0" baseItem="0" numFmtId="3"/>
    <dataField name="CNRT - A.08.4 - Pasos Vehiculares a Nivel Con Cruz de San Andrés (cantidad) " fld="23" subtotal="average" baseField="0" baseItem="0" numFmtId="3"/>
    <dataField name="CNRT - A.08.5 - Pasos Vehiculares a Nivel Sin Señalización (cantidad) " fld="24" subtotal="average" baseField="0" baseItem="0" numFmtId="3"/>
    <dataField name="CNRT - Total Pasos Vehiculares a Nivel " fld="25" subtotal="average" baseField="0" baseItem="0" numFmtId="3"/>
    <dataField name="CNRT - A.09.1 - Pasos Vehiculares Bajo Nivel (vial + vial peatonal) (cantidad) " fld="26" subtotal="average" baseField="0" baseItem="0" numFmtId="3"/>
    <dataField name="CNRT - A.09.2 - Pasos Vehiculares Sobre Nivel (vial + vial peatonal) (cantidad) " fld="27" subtotal="average" baseField="0" baseItem="0" numFmtId="3"/>
    <dataField name="CNRT - A.09.3 - Pasos Vehiculares A Nivel (vial + vial peatonal) (cantidad) " fld="28" subtotal="average" baseField="0" baseItem="0" numFmtId="3"/>
    <dataField name="CNRT - Total Pasos Vehiculares " fld="29" subtotal="average" baseField="0" baseItem="27" numFmtId="3"/>
    <dataField name="CNRT - A.10.1 - Pasos Peatonales Bajo Nivel (cantidad) " fld="30" subtotal="average" baseField="0" baseItem="0" numFmtId="3"/>
    <dataField name="CNRT - A.10.2 - Pasos Peatonales Sobre Nivel (cantidad) " fld="31" subtotal="average" baseField="0" baseItem="0" numFmtId="3"/>
    <dataField name="CNRT - A.10.3 - Pasos Peatonales A Nivel (cantidad) " fld="32" subtotal="average" baseField="0" baseItem="0" numFmtId="3"/>
    <dataField name="CNRT - Total Pasos Peatonales " fld="33" subtotal="average" baseField="0" baseItem="27" numFmtId="3"/>
    <dataField name="CNRT - A.11.1 - Señalamiento Automático (km de línea) " fld="34" subtotal="average" baseField="0" baseItem="0" numFmtId="4"/>
    <dataField name="CNRT - A.11.2 - Señalamiento Sin Señalamiento (km de línea) " fld="35" subtotal="average" baseField="0" baseItem="0" numFmtId="4"/>
    <dataField name="CNRT - A.11.3 - Señalamiento Manual (km de línea) " fld="36" subtotal="average" baseField="0" baseItem="0" numFmtId="4"/>
    <dataField name="CNRT - Total Señalamiento " fld="37" subtotal="average" baseField="0" baseItem="0" numFmtId="4"/>
    <dataField name="CNRT - B.01.1 - Parque de Locomotoras Diesel Hasta 1300HP " fld="38" subtotal="average" baseField="0" baseItem="0" numFmtId="3"/>
    <dataField name="CNRT - B.01.2 - Parque de Locomotoras Diesel desde 1301HP Hasta 1700HP " fld="39" subtotal="average" baseField="0" baseItem="0" numFmtId="3"/>
    <dataField name="CNRT - B.01.2 - Parque de Locomotoras Diesel desde 1701HP " fld="40" subtotal="average" baseField="0" baseItem="0" numFmtId="3"/>
    <dataField name="CNRT - Total Locomotoras " fld="41" subtotal="average" baseField="0" baseItem="0" numFmtId="3"/>
    <dataField name="CNRT - B.02.1 - Parque de Coches Eléctricos Motrices " fld="42" subtotal="average" baseField="0" baseItem="0" numFmtId="3"/>
    <dataField name="CNRT - B.02.2 - Parque de Coches Eléctricos Motrices Remolcados Tipo R " fld="43" subtotal="average" baseField="0" baseItem="0" numFmtId="3"/>
    <dataField name="CNRT - B.02.3 - Parque de Coches Eléctricos Motrices Tipo R " fld="44" subtotal="average" baseField="0" baseItem="0" numFmtId="3"/>
    <dataField name="CNRT - Total Coches Eléctricos " fld="45" subtotal="average" baseField="0" baseItem="0" numFmtId="3"/>
    <dataField name="CNRT - B.03.1 - Parque de Coches Motores Motrices Remolcados " fld="46" subtotal="average" baseField="0" baseItem="0" numFmtId="3"/>
    <dataField name="CNRT - B.03.2 - Parque de Coches Motores Motrices Intermedios " fld="47" subtotal="average" baseField="0" baseItem="0" numFmtId="3"/>
    <dataField name="CNRT - B.03.3 - Parque de Coches Motores Motrices Cabina " fld="48" subtotal="average" baseField="0" baseItem="0" numFmtId="3"/>
    <dataField name="CNRT - Total coches Motores " fld="49" subtotal="average" baseField="0" baseItem="0" numFmtId="3"/>
    <dataField name="CNRT - B.04.1 - Parque de Coches Remolcados Clase Unica " fld="50" subtotal="average" baseField="0" baseItem="0" numFmtId="3"/>
    <dataField name="CNRT - B.04.2 - Parque de Coches Remolcados Clase Unica Furgón " fld="51" subtotal="average" baseField="0" baseItem="0" numFmtId="3"/>
    <dataField name="CNRT - B.04.3 - Parque de Coches Remolcados Clase Unica Cabina " fld="52" subtotal="average" baseField="0" baseItem="0" numFmtId="3"/>
    <dataField name="CNRT - B.04.5 - Parque de Coches Remolcados para Servicios Especiales (Cartoneros) " fld="53" subtotal="average" baseField="0" baseItem="0" numFmtId="3"/>
    <dataField name="CNRT - Total Coches Remolcados " fld="54" subtotal="average" baseField="0" baseItem="0" numFmtId="3"/>
    <dataField name="CNRT - B.04.4 - Parque de Coches Remolcados de Larga Distancia (Turista+Pullman) " fld="55" subtotal="average" baseField="0" baseItem="0" numFmtId="3"/>
    <dataField name="CNRT - B.05.1 - Parque de Locotractores " fld="56" subtotal="average" baseField="0" baseItem="0" numFmtId="3"/>
    <dataField name="CNRT - B.06.1 - Parque de Vagones de Servicios Internos " fld="57" subtotal="average" baseField="0" baseItem="0" numFmtId="3"/>
  </dataFields>
  <formats count="88">
    <format dxfId="3849">
      <pivotArea type="all" dataOnly="0" outline="0" fieldPosition="0"/>
    </format>
    <format dxfId="3848">
      <pivotArea outline="0" collapsedLevelsAreSubtotals="1" fieldPosition="0"/>
    </format>
    <format dxfId="3847">
      <pivotArea dataOnly="0" labelOnly="1" outline="0" fieldPosition="0">
        <references count="1">
          <reference field="4294967294" count="46">
            <x v="0"/>
            <x v="1"/>
            <x v="2"/>
            <x v="3"/>
            <x v="7"/>
            <x v="8"/>
            <x v="9"/>
            <x v="10"/>
            <x v="11"/>
            <x v="13"/>
            <x v="14"/>
            <x v="15"/>
            <x v="16"/>
            <x v="18"/>
            <x v="19"/>
            <x v="20"/>
            <x v="21"/>
            <x v="22"/>
            <x v="23"/>
            <x v="24"/>
            <x v="25"/>
            <x v="26"/>
            <x v="28"/>
            <x v="29"/>
            <x v="30"/>
            <x v="32"/>
            <x v="33"/>
            <x v="34"/>
            <x v="35"/>
            <x v="36"/>
            <x v="37"/>
            <x v="38"/>
            <x v="39"/>
            <x v="40"/>
            <x v="41"/>
            <x v="42"/>
            <x v="43"/>
            <x v="44"/>
            <x v="45"/>
            <x v="46"/>
            <x v="47"/>
            <x v="48"/>
            <x v="49"/>
            <x v="50"/>
            <x v="51"/>
            <x v="53"/>
          </reference>
        </references>
      </pivotArea>
    </format>
    <format dxfId="3846">
      <pivotArea dataOnly="0" labelOnly="1" outline="0" fieldPosition="0">
        <references count="1">
          <reference field="4294967294" count="3">
            <x v="52"/>
            <x v="54"/>
            <x v="55"/>
          </reference>
        </references>
      </pivotArea>
    </format>
    <format dxfId="3845">
      <pivotArea dataOnly="0" labelOnly="1" grandCol="1" outline="0" fieldPosition="0"/>
    </format>
    <format dxfId="3844">
      <pivotArea outline="0" fieldPosition="0">
        <references count="1">
          <reference field="4294967294" count="1">
            <x v="1"/>
          </reference>
        </references>
      </pivotArea>
    </format>
    <format dxfId="3843">
      <pivotArea outline="0" fieldPosition="0">
        <references count="1">
          <reference field="4294967294" count="1">
            <x v="0"/>
          </reference>
        </references>
      </pivotArea>
    </format>
    <format dxfId="3842">
      <pivotArea outline="0" fieldPosition="0">
        <references count="1">
          <reference field="4294967294" count="1">
            <x v="2"/>
          </reference>
        </references>
      </pivotArea>
    </format>
    <format dxfId="3841">
      <pivotArea outline="0" fieldPosition="0">
        <references count="1">
          <reference field="4294967294" count="1">
            <x v="3"/>
          </reference>
        </references>
      </pivotArea>
    </format>
    <format dxfId="3840">
      <pivotArea outline="0" fieldPosition="0">
        <references count="1">
          <reference field="4294967294" count="1">
            <x v="7"/>
          </reference>
        </references>
      </pivotArea>
    </format>
    <format dxfId="3839">
      <pivotArea outline="0" fieldPosition="0">
        <references count="1">
          <reference field="4294967294" count="1">
            <x v="8"/>
          </reference>
        </references>
      </pivotArea>
    </format>
    <format dxfId="3838">
      <pivotArea outline="0" fieldPosition="0">
        <references count="1">
          <reference field="4294967294" count="1">
            <x v="9"/>
          </reference>
        </references>
      </pivotArea>
    </format>
    <format dxfId="3837">
      <pivotArea outline="0" fieldPosition="0">
        <references count="1">
          <reference field="4294967294" count="1">
            <x v="10"/>
          </reference>
        </references>
      </pivotArea>
    </format>
    <format dxfId="3836">
      <pivotArea outline="0" fieldPosition="0">
        <references count="1">
          <reference field="4294967294" count="1">
            <x v="11"/>
          </reference>
        </references>
      </pivotArea>
    </format>
    <format dxfId="3835">
      <pivotArea outline="0" fieldPosition="0">
        <references count="1">
          <reference field="4294967294" count="1">
            <x v="19"/>
          </reference>
        </references>
      </pivotArea>
    </format>
    <format dxfId="3834">
      <pivotArea outline="0" fieldPosition="0">
        <references count="1">
          <reference field="4294967294" count="1">
            <x v="13"/>
          </reference>
        </references>
      </pivotArea>
    </format>
    <format dxfId="3833">
      <pivotArea outline="0" fieldPosition="0">
        <references count="1">
          <reference field="4294967294" count="1">
            <x v="14"/>
          </reference>
        </references>
      </pivotArea>
    </format>
    <format dxfId="3832">
      <pivotArea outline="0" fieldPosition="0">
        <references count="1">
          <reference field="4294967294" count="1">
            <x v="15"/>
          </reference>
        </references>
      </pivotArea>
    </format>
    <format dxfId="3831">
      <pivotArea outline="0" fieldPosition="0">
        <references count="1">
          <reference field="4294967294" count="1">
            <x v="16"/>
          </reference>
        </references>
      </pivotArea>
    </format>
    <format dxfId="3830">
      <pivotArea outline="0" fieldPosition="0">
        <references count="1">
          <reference field="4294967294" count="1">
            <x v="18"/>
          </reference>
        </references>
      </pivotArea>
    </format>
    <format dxfId="3829">
      <pivotArea outline="0" fieldPosition="0">
        <references count="1">
          <reference field="4294967294" count="1">
            <x v="20"/>
          </reference>
        </references>
      </pivotArea>
    </format>
    <format dxfId="3828">
      <pivotArea outline="0" fieldPosition="0">
        <references count="1">
          <reference field="4294967294" count="1">
            <x v="21"/>
          </reference>
        </references>
      </pivotArea>
    </format>
    <format dxfId="3827">
      <pivotArea outline="0" fieldPosition="0">
        <references count="1">
          <reference field="4294967294" count="1">
            <x v="22"/>
          </reference>
        </references>
      </pivotArea>
    </format>
    <format dxfId="3826">
      <pivotArea outline="0" fieldPosition="0">
        <references count="1">
          <reference field="4294967294" count="1">
            <x v="23"/>
          </reference>
        </references>
      </pivotArea>
    </format>
    <format dxfId="3825">
      <pivotArea outline="0" fieldPosition="0">
        <references count="1">
          <reference field="4294967294" count="1">
            <x v="24"/>
          </reference>
        </references>
      </pivotArea>
    </format>
    <format dxfId="3824">
      <pivotArea outline="0" fieldPosition="0">
        <references count="1">
          <reference field="4294967294" count="1">
            <x v="25"/>
          </reference>
        </references>
      </pivotArea>
    </format>
    <format dxfId="3823">
      <pivotArea outline="0" fieldPosition="0">
        <references count="1">
          <reference field="4294967294" count="1">
            <x v="26"/>
          </reference>
        </references>
      </pivotArea>
    </format>
    <format dxfId="3822">
      <pivotArea outline="0" fieldPosition="0">
        <references count="1">
          <reference field="4294967294" count="1">
            <x v="28"/>
          </reference>
        </references>
      </pivotArea>
    </format>
    <format dxfId="3821">
      <pivotArea outline="0" fieldPosition="0">
        <references count="1">
          <reference field="4294967294" count="1">
            <x v="29"/>
          </reference>
        </references>
      </pivotArea>
    </format>
    <format dxfId="3820">
      <pivotArea outline="0" fieldPosition="0">
        <references count="1">
          <reference field="4294967294" count="1">
            <x v="30"/>
          </reference>
        </references>
      </pivotArea>
    </format>
    <format dxfId="3819">
      <pivotArea outline="0" fieldPosition="0">
        <references count="1">
          <reference field="4294967294" count="1">
            <x v="32"/>
          </reference>
        </references>
      </pivotArea>
    </format>
    <format dxfId="3818">
      <pivotArea outline="0" fieldPosition="0">
        <references count="1">
          <reference field="4294967294" count="1">
            <x v="33"/>
          </reference>
        </references>
      </pivotArea>
    </format>
    <format dxfId="3817">
      <pivotArea outline="0" fieldPosition="0">
        <references count="1">
          <reference field="4294967294" count="1">
            <x v="34"/>
          </reference>
        </references>
      </pivotArea>
    </format>
    <format dxfId="3816">
      <pivotArea outline="0" fieldPosition="0">
        <references count="1">
          <reference field="4294967294" count="1">
            <x v="35"/>
          </reference>
        </references>
      </pivotArea>
    </format>
    <format dxfId="3815">
      <pivotArea outline="0" fieldPosition="0">
        <references count="1">
          <reference field="4294967294" count="1">
            <x v="36"/>
          </reference>
        </references>
      </pivotArea>
    </format>
    <format dxfId="3814">
      <pivotArea outline="0" fieldPosition="0">
        <references count="1">
          <reference field="4294967294" count="1">
            <x v="37"/>
          </reference>
        </references>
      </pivotArea>
    </format>
    <format dxfId="3813">
      <pivotArea outline="0" fieldPosition="0">
        <references count="1">
          <reference field="4294967294" count="1">
            <x v="38"/>
          </reference>
        </references>
      </pivotArea>
    </format>
    <format dxfId="3812">
      <pivotArea outline="0" fieldPosition="0">
        <references count="1">
          <reference field="4294967294" count="1">
            <x v="40"/>
          </reference>
        </references>
      </pivotArea>
    </format>
    <format dxfId="3811">
      <pivotArea outline="0" fieldPosition="0">
        <references count="1">
          <reference field="4294967294" count="1">
            <x v="39"/>
          </reference>
        </references>
      </pivotArea>
    </format>
    <format dxfId="3810">
      <pivotArea outline="0" fieldPosition="0">
        <references count="1">
          <reference field="4294967294" count="1">
            <x v="41"/>
          </reference>
        </references>
      </pivotArea>
    </format>
    <format dxfId="3809">
      <pivotArea outline="0" fieldPosition="0">
        <references count="1">
          <reference field="4294967294" count="1">
            <x v="42"/>
          </reference>
        </references>
      </pivotArea>
    </format>
    <format dxfId="3808">
      <pivotArea outline="0" fieldPosition="0">
        <references count="1">
          <reference field="4294967294" count="1">
            <x v="44"/>
          </reference>
        </references>
      </pivotArea>
    </format>
    <format dxfId="3807">
      <pivotArea outline="0" fieldPosition="0">
        <references count="1">
          <reference field="4294967294" count="1">
            <x v="43"/>
          </reference>
        </references>
      </pivotArea>
    </format>
    <format dxfId="3806">
      <pivotArea outline="0" fieldPosition="0">
        <references count="1">
          <reference field="4294967294" count="1">
            <x v="45"/>
          </reference>
        </references>
      </pivotArea>
    </format>
    <format dxfId="3805">
      <pivotArea outline="0" fieldPosition="0">
        <references count="1">
          <reference field="4294967294" count="1">
            <x v="46"/>
          </reference>
        </references>
      </pivotArea>
    </format>
    <format dxfId="3804">
      <pivotArea outline="0" fieldPosition="0">
        <references count="1">
          <reference field="4294967294" count="1">
            <x v="47"/>
          </reference>
        </references>
      </pivotArea>
    </format>
    <format dxfId="3803">
      <pivotArea outline="0" fieldPosition="0">
        <references count="1">
          <reference field="4294967294" count="1">
            <x v="48"/>
          </reference>
        </references>
      </pivotArea>
    </format>
    <format dxfId="3802">
      <pivotArea outline="0" fieldPosition="0">
        <references count="1">
          <reference field="4294967294" count="1">
            <x v="49"/>
          </reference>
        </references>
      </pivotArea>
    </format>
    <format dxfId="3801">
      <pivotArea outline="0" fieldPosition="0">
        <references count="1">
          <reference field="4294967294" count="1">
            <x v="50"/>
          </reference>
        </references>
      </pivotArea>
    </format>
    <format dxfId="3800">
      <pivotArea outline="0" fieldPosition="0">
        <references count="1">
          <reference field="4294967294" count="1">
            <x v="53"/>
          </reference>
        </references>
      </pivotArea>
    </format>
    <format dxfId="3799">
      <pivotArea outline="0" fieldPosition="0">
        <references count="1">
          <reference field="4294967294" count="1">
            <x v="51"/>
          </reference>
        </references>
      </pivotArea>
    </format>
    <format dxfId="3798">
      <pivotArea outline="0" fieldPosition="0">
        <references count="1">
          <reference field="4294967294" count="1">
            <x v="52"/>
          </reference>
        </references>
      </pivotArea>
    </format>
    <format dxfId="3797">
      <pivotArea outline="0" fieldPosition="0">
        <references count="1">
          <reference field="4294967294" count="1">
            <x v="54"/>
          </reference>
        </references>
      </pivotArea>
    </format>
    <format dxfId="3796">
      <pivotArea outline="0" fieldPosition="0">
        <references count="1">
          <reference field="4294967294" count="1">
            <x v="55"/>
          </reference>
        </references>
      </pivotArea>
    </format>
    <format dxfId="3795">
      <pivotArea collapsedLevelsAreSubtotals="1" fieldPosition="0">
        <references count="1">
          <reference field="4294967294" count="1">
            <x v="11"/>
          </reference>
        </references>
      </pivotArea>
    </format>
    <format dxfId="3794">
      <pivotArea dataOnly="0" labelOnly="1" outline="0" fieldPosition="0">
        <references count="1">
          <reference field="4294967294" count="1">
            <x v="11"/>
          </reference>
        </references>
      </pivotArea>
    </format>
    <format dxfId="3793">
      <pivotArea collapsedLevelsAreSubtotals="1" fieldPosition="0">
        <references count="1">
          <reference field="4294967294" count="1">
            <x v="16"/>
          </reference>
        </references>
      </pivotArea>
    </format>
    <format dxfId="3792">
      <pivotArea dataOnly="0" labelOnly="1" outline="0" fieldPosition="0">
        <references count="1">
          <reference field="4294967294" count="1">
            <x v="16"/>
          </reference>
        </references>
      </pivotArea>
    </format>
    <format dxfId="3791">
      <pivotArea collapsedLevelsAreSubtotals="1" fieldPosition="0">
        <references count="1">
          <reference field="4294967294" count="1">
            <x v="23"/>
          </reference>
        </references>
      </pivotArea>
    </format>
    <format dxfId="3790">
      <pivotArea dataOnly="0" labelOnly="1" outline="0" fieldPosition="0">
        <references count="1">
          <reference field="4294967294" count="1">
            <x v="23"/>
          </reference>
        </references>
      </pivotArea>
    </format>
    <format dxfId="3789">
      <pivotArea collapsedLevelsAreSubtotals="1" fieldPosition="0">
        <references count="1">
          <reference field="4294967294" count="1">
            <x v="35"/>
          </reference>
        </references>
      </pivotArea>
    </format>
    <format dxfId="3788">
      <pivotArea dataOnly="0" labelOnly="1" outline="0" fieldPosition="0">
        <references count="1">
          <reference field="4294967294" count="1">
            <x v="35"/>
          </reference>
        </references>
      </pivotArea>
    </format>
    <format dxfId="3787">
      <pivotArea collapsedLevelsAreSubtotals="1" fieldPosition="0">
        <references count="1">
          <reference field="4294967294" count="1">
            <x v="39"/>
          </reference>
        </references>
      </pivotArea>
    </format>
    <format dxfId="3786">
      <pivotArea dataOnly="0" labelOnly="1" outline="0" fieldPosition="0">
        <references count="1">
          <reference field="4294967294" count="1">
            <x v="39"/>
          </reference>
        </references>
      </pivotArea>
    </format>
    <format dxfId="3785">
      <pivotArea collapsedLevelsAreSubtotals="1" fieldPosition="0">
        <references count="1">
          <reference field="4294967294" count="1">
            <x v="43"/>
          </reference>
        </references>
      </pivotArea>
    </format>
    <format dxfId="3784">
      <pivotArea dataOnly="0" labelOnly="1" outline="0" fieldPosition="0">
        <references count="1">
          <reference field="4294967294" count="1">
            <x v="43"/>
          </reference>
        </references>
      </pivotArea>
    </format>
    <format dxfId="3783">
      <pivotArea collapsedLevelsAreSubtotals="1" fieldPosition="0">
        <references count="1">
          <reference field="4294967294" count="1">
            <x v="47"/>
          </reference>
        </references>
      </pivotArea>
    </format>
    <format dxfId="3782">
      <pivotArea dataOnly="0" labelOnly="1" outline="0" fieldPosition="0">
        <references count="1">
          <reference field="4294967294" count="1">
            <x v="47"/>
          </reference>
        </references>
      </pivotArea>
    </format>
    <format dxfId="3781">
      <pivotArea collapsedLevelsAreSubtotals="1" fieldPosition="0">
        <references count="1">
          <reference field="4294967294" count="1">
            <x v="52"/>
          </reference>
        </references>
      </pivotArea>
    </format>
    <format dxfId="3780">
      <pivotArea dataOnly="0" labelOnly="1" outline="0" fieldPosition="0">
        <references count="1">
          <reference field="4294967294" count="1">
            <x v="52"/>
          </reference>
        </references>
      </pivotArea>
    </format>
    <format dxfId="3779">
      <pivotArea collapsedLevelsAreSubtotals="1" fieldPosition="0">
        <references count="1">
          <reference field="4294967294" count="3">
            <x v="4"/>
            <x v="5"/>
            <x v="6"/>
          </reference>
        </references>
      </pivotArea>
    </format>
    <format dxfId="3778">
      <pivotArea dataOnly="0" labelOnly="1" outline="0" fieldPosition="0">
        <references count="1">
          <reference field="4294967294" count="3">
            <x v="4"/>
            <x v="5"/>
            <x v="6"/>
          </reference>
        </references>
      </pivotArea>
    </format>
    <format dxfId="3777">
      <pivotArea outline="0" fieldPosition="0">
        <references count="1">
          <reference field="4294967294" count="1">
            <x v="12"/>
          </reference>
        </references>
      </pivotArea>
    </format>
    <format dxfId="3776">
      <pivotArea collapsedLevelsAreSubtotals="1" fieldPosition="0">
        <references count="1">
          <reference field="4294967294" count="1">
            <x v="12"/>
          </reference>
        </references>
      </pivotArea>
    </format>
    <format dxfId="3775">
      <pivotArea dataOnly="0" labelOnly="1" outline="0" fieldPosition="0">
        <references count="1">
          <reference field="4294967294" count="1">
            <x v="12"/>
          </reference>
        </references>
      </pivotArea>
    </format>
    <format dxfId="3774">
      <pivotArea outline="0" fieldPosition="0">
        <references count="1">
          <reference field="4294967294" count="1">
            <x v="27"/>
          </reference>
        </references>
      </pivotArea>
    </format>
    <format dxfId="3773">
      <pivotArea collapsedLevelsAreSubtotals="1" fieldPosition="0">
        <references count="1">
          <reference field="4294967294" count="1">
            <x v="27"/>
          </reference>
        </references>
      </pivotArea>
    </format>
    <format dxfId="3772">
      <pivotArea dataOnly="0" labelOnly="1" outline="0" fieldPosition="0">
        <references count="1">
          <reference field="4294967294" count="1">
            <x v="27"/>
          </reference>
        </references>
      </pivotArea>
    </format>
    <format dxfId="3771">
      <pivotArea outline="0" fieldPosition="0">
        <references count="1">
          <reference field="4294967294" count="1">
            <x v="31"/>
          </reference>
        </references>
      </pivotArea>
    </format>
    <format dxfId="3770">
      <pivotArea collapsedLevelsAreSubtotals="1" fieldPosition="0">
        <references count="1">
          <reference field="4294967294" count="1">
            <x v="31"/>
          </reference>
        </references>
      </pivotArea>
    </format>
    <format dxfId="3769">
      <pivotArea dataOnly="0" labelOnly="1" outline="0" fieldPosition="0">
        <references count="1">
          <reference field="4294967294" count="1">
            <x v="31"/>
          </reference>
        </references>
      </pivotArea>
    </format>
    <format dxfId="3768">
      <pivotArea collapsedLevelsAreSubtotals="1" fieldPosition="0">
        <references count="1">
          <reference field="4294967294" count="3">
            <x v="4"/>
            <x v="5"/>
            <x v="6"/>
          </reference>
        </references>
      </pivotArea>
    </format>
    <format dxfId="3767">
      <pivotArea dataOnly="0" labelOnly="1" outline="0" fieldPosition="0">
        <references count="1">
          <reference field="4294967294" count="3">
            <x v="4"/>
            <x v="5"/>
            <x v="6"/>
          </reference>
        </references>
      </pivotArea>
    </format>
    <format dxfId="3766">
      <pivotArea outline="0" fieldPosition="0">
        <references count="1">
          <reference field="4294967294" count="1">
            <x v="17"/>
          </reference>
        </references>
      </pivotArea>
    </format>
    <format dxfId="3765">
      <pivotArea collapsedLevelsAreSubtotals="1" fieldPosition="0">
        <references count="1">
          <reference field="4294967294" count="1">
            <x v="17"/>
          </reference>
        </references>
      </pivotArea>
    </format>
    <format dxfId="3764">
      <pivotArea dataOnly="0" labelOnly="1" outline="0" fieldPosition="0">
        <references count="1">
          <reference field="4294967294" count="1">
            <x v="17"/>
          </reference>
        </references>
      </pivotArea>
    </format>
    <format dxfId="89">
      <pivotArea collapsedLevelsAreSubtotals="1" fieldPosition="0">
        <references count="1">
          <reference field="4294967294" count="1">
            <x v="53"/>
          </reference>
        </references>
      </pivotArea>
    </format>
    <format dxfId="88">
      <pivotArea dataOnly="0" labelOnly="1" outline="0" fieldPosition="0">
        <references count="1">
          <reference field="4294967294" count="1">
            <x v="53"/>
          </reference>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7" cacheId="102" dataOnRows="1" applyNumberFormats="0" applyBorderFormats="0" applyFontFormats="0" applyPatternFormats="0" applyAlignmentFormats="0" applyWidthHeightFormats="1" dataCaption="Valores" updatedVersion="6" minRefreshableVersion="3" showDataTips="0" rowGrandTotals="0" colGrandTotals="0" createdVersion="5" indent="0" showHeaders="0" outline="1" outlineData="1" multipleFieldFilters="0">
  <location ref="B13:F71" firstHeaderRow="0" firstDataRow="2" firstDataCol="1"/>
  <pivotFields count="60">
    <pivotField axis="axisCol" showAll="0">
      <items count="3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x="31"/>
        <item t="default"/>
      </items>
    </pivotField>
    <pivotField axis="axisCol" showAll="0">
      <items count="13">
        <item x="0"/>
        <item x="1"/>
        <item x="2"/>
        <item x="3"/>
        <item x="4"/>
        <item x="5"/>
        <item x="6"/>
        <item x="7"/>
        <item x="8"/>
        <item x="9"/>
        <item x="10"/>
        <item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7">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rowItems>
  <colFields count="2">
    <field x="0"/>
    <field x="1"/>
  </colFields>
  <colItems count="4">
    <i>
      <x v="31"/>
      <x/>
    </i>
    <i r="1">
      <x v="1"/>
    </i>
    <i r="1">
      <x v="2"/>
    </i>
    <i t="default">
      <x v="31"/>
    </i>
  </colItems>
  <dataFields count="57">
    <dataField name="CNRT - A.01.1 -  Longitud de Líneas de Explotación No Electrificadas Vía Simple (km) " fld="2" subtotal="average" baseField="0" baseItem="0" numFmtId="4"/>
    <dataField name="CNRT - A.01.2 -  Longitud de Líneas de Explotación No Electrificadas Vía Doble o Múltiple (km) " fld="3" subtotal="average" baseField="0" baseItem="0" numFmtId="4"/>
    <dataField name="CNRT - A.02.1 -  Longitud de Líneas de Explotación Electrificadas Vía Simple (km) " fld="4" subtotal="average" baseField="0" baseItem="0" numFmtId="4"/>
    <dataField name="CNRT - A.02.2 -  Longitud de Líneas de Explotación Electrificadas Vía Doble o Múltiple (km) " fld="5" subtotal="average" baseField="0" baseItem="0" numFmtId="4"/>
    <dataField name="CNRT - Total Líneas de Explotación " fld="6" subtotal="average" baseField="0" baseItem="27"/>
    <dataField name="CNRT - Total Líneas de Servicios entre Cabeceras (km) (Progresiva) (en uso) " fld="8" subtotal="average" baseField="0" baseItem="27"/>
    <dataField name="CNRT - Total Líneas de Explotación (EN USO) " fld="7" subtotal="average" baseField="0" baseItem="27"/>
    <dataField name="CNRT - A.03.1 -  Longitud de Vías de Explotación No Electrificadas Troncales y Ramales (vía principal) (km) " fld="9" subtotal="average" baseField="0" baseItem="0" numFmtId="4"/>
    <dataField name="CNRT - A.03.2 -  Longitud de Vías de Explotación No Electrificadas Auxiliares (vías de playa) (km) " fld="10" subtotal="average" baseField="0" baseItem="0" numFmtId="4"/>
    <dataField name="CNRT - A.04.1 -  Longitud de Vías de Explotación Electrificadas Troncales y Ramales (vía principal) (km) " fld="11" subtotal="average" baseField="0" baseItem="0" numFmtId="4"/>
    <dataField name="CNRT - A.04.2 -  Longitud de Vías de Explotación Electrificadas Auxiliares (vías de playa) (km) " fld="12" subtotal="average" baseField="0" baseItem="0" numFmtId="4"/>
    <dataField name="CNRT - Total Vías (excluido Auxiliares) " fld="13" subtotal="average" baseField="0" baseItem="0" numFmtId="4"/>
    <dataField name="CNRT - Total Vías (excluído Auxiliares) (EN USO) " fld="14" subtotal="average" baseField="0" baseItem="27" numFmtId="168"/>
    <dataField name="CNRT - A.05.1 - Número de Estaciones en Explotación (cantidad) " fld="15" subtotal="average" baseField="0" baseItem="0" numFmtId="3"/>
    <dataField name="CNRT - A.06.1 - Número de Paradas en Explotación (cantidad) " fld="16" subtotal="average" baseField="0" baseItem="0" numFmtId="3"/>
    <dataField name="CNRT - A.07.1 - Número de Apeaderos en Explotación (cantidad) " fld="17" subtotal="average" baseField="0" baseItem="0" numFmtId="3"/>
    <dataField name="CNRT - Total Estaciones " fld="18" subtotal="average" baseField="0" baseItem="0" numFmtId="3"/>
    <dataField name="CNRT - Total Estaciones (EN USO) " fld="19" subtotal="average" baseField="1" baseItem="0" numFmtId="3"/>
    <dataField name="CNRT - A.08.1 - Pasos Vehiculares a Nivel Con Barreras Manuales (cantidad) " fld="20" subtotal="average" baseField="0" baseItem="0" numFmtId="3"/>
    <dataField name="CNRT - A.08.2 - Pasos Vehiculares a Nivel Con Barreras Automáticas (cantidad) " fld="21" subtotal="average" baseField="0" baseItem="0" numFmtId="3"/>
    <dataField name="CNRT - A.08.3 - Pasos Vehiculares a Nivel Con Señales Fonoluminosas (cantidad) " fld="22" subtotal="average" baseField="0" baseItem="0" numFmtId="3"/>
    <dataField name="CNRT - A.08.4 - Pasos Vehiculares a Nivel Con Cruz de San Andrés (cantidad) " fld="23" subtotal="average" baseField="0" baseItem="0" numFmtId="3"/>
    <dataField name="CNRT - A.08.5 - Pasos Vehiculares a Nivel Sin Señalización (cantidad) " fld="24" subtotal="average" baseField="0" baseItem="0" numFmtId="3"/>
    <dataField name="CNRT - Total Pasos Vehiculares a Nivel " fld="25" subtotal="average" baseField="0" baseItem="0" numFmtId="3"/>
    <dataField name="CNRT - A.09.1 - Pasos Vehiculares Bajo Nivel (vial + vial peatonal) (cantidad) " fld="26" subtotal="average" baseField="0" baseItem="0" numFmtId="3"/>
    <dataField name="CNRT - A.09.2 - Pasos Vehiculares Sobre Nivel (vial + vial peatonal) (cantidad) " fld="27" subtotal="average" baseField="0" baseItem="0" numFmtId="3"/>
    <dataField name="CNRT - A.09.3 - Pasos Vehiculares A Nivel (vial + vial peatonal) (cantidad) " fld="28" subtotal="average" baseField="0" baseItem="0" numFmtId="3"/>
    <dataField name="CNRT - Total Pasos Vehiculares " fld="29" subtotal="average" baseField="0" baseItem="27" numFmtId="3"/>
    <dataField name="CNRT - A.10.1 - Pasos Peatonales Bajo Nivel (cantidad) " fld="30" subtotal="average" baseField="0" baseItem="0" numFmtId="3"/>
    <dataField name="CNRT - A.10.2 - Pasos Peatonales Sobre Nivel (cantidad) " fld="31" subtotal="average" baseField="0" baseItem="0" numFmtId="3"/>
    <dataField name="CNRT - A.10.3 - Pasos Peatonales A Nivel (cantidad) " fld="32" subtotal="average" baseField="0" baseItem="0" numFmtId="3"/>
    <dataField name="CNRT - Total Pasos Peatonales " fld="33" subtotal="average" baseField="0" baseItem="27" numFmtId="3"/>
    <dataField name="CNRT - A.11.1 - Señalamiento Automático (km de línea) " fld="34" subtotal="average" baseField="0" baseItem="0" numFmtId="4"/>
    <dataField name="CNRT - A.11.2 - Señalamiento Sin Señalamiento (km de línea) " fld="35" subtotal="average" baseField="0" baseItem="0" numFmtId="4"/>
    <dataField name="CNRT - A.11.3 - Señalamiento Manual (km de línea) " fld="36" subtotal="average" baseField="0" baseItem="0" numFmtId="4"/>
    <dataField name="CNRT - Total Señalamiento " fld="37" subtotal="average" baseField="0" baseItem="0" numFmtId="4"/>
    <dataField name="CNRT - B.01.1 - Parque de Locomotoras Diesel Hasta 1300HP " fld="38" subtotal="average" baseField="0" baseItem="0" numFmtId="3"/>
    <dataField name="CNRT - B.01.2 - Parque de Locomotoras Diesel desde 1301HP Hasta 1700HP " fld="39" subtotal="average" baseField="0" baseItem="0" numFmtId="3"/>
    <dataField name="CNRT - B.01.2 - Parque de Locomotoras Diesel desde 1701HP " fld="40" subtotal="average" baseField="0" baseItem="0" numFmtId="3"/>
    <dataField name="CNRT - Total Locomotoras " fld="41" subtotal="average" baseField="0" baseItem="0" numFmtId="3"/>
    <dataField name="CNRT - B.02.1 - Parque de Coches Eléctricos Motrices " fld="42" subtotal="average" baseField="0" baseItem="0" numFmtId="3"/>
    <dataField name="CNRT - B.02.2 - Parque de Coches Eléctricos Motrices Remolcados Tipo R " fld="43" subtotal="average" baseField="0" baseItem="0" numFmtId="3"/>
    <dataField name="CNRT - B.02.3 - Parque de Coches Eléctricos Motrices Tipo R " fld="44" subtotal="average" baseField="0" baseItem="0" numFmtId="3"/>
    <dataField name="CNRT - Total Coches Eléctricos " fld="45" subtotal="average" baseField="0" baseItem="0" numFmtId="3"/>
    <dataField name="CNRT - B.03.1 - Parque de Coches Motores Motrices Remolcados " fld="46" subtotal="average" baseField="0" baseItem="0" numFmtId="3"/>
    <dataField name="CNRT - B.03.2 - Parque de Coches Motores Motrices Intermedios " fld="47" subtotal="average" baseField="0" baseItem="0" numFmtId="3"/>
    <dataField name="CNRT - B.03.3 - Parque de Coches Motores Motrices Cabina " fld="48" subtotal="average" baseField="0" baseItem="0" numFmtId="3"/>
    <dataField name="CNRT - Total coches Motores " fld="49" subtotal="average" baseField="0" baseItem="0" numFmtId="3"/>
    <dataField name="CNRT - B.04.1 - Parque de Coches Remolcados Clase Unica " fld="50" subtotal="average" baseField="0" baseItem="0" numFmtId="3"/>
    <dataField name="CNRT - B.04.2 - Parque de Coches Remolcados Clase Unica Furgón " fld="51" subtotal="average" baseField="0" baseItem="0" numFmtId="3"/>
    <dataField name="CNRT - B.04.3 - Parque de Coches Remolcados Clase Unica Cabina " fld="52" subtotal="average" baseField="0" baseItem="0" numFmtId="3"/>
    <dataField name="CNRT - B.04.5 - Parque de Coches Remolcados para Servicios Especiales (Cartoneros) " fld="53" subtotal="average" baseField="0" baseItem="0" numFmtId="3"/>
    <dataField name="CNRT - Total Coches Remolcados " fld="54" subtotal="average" baseField="0" baseItem="0" numFmtId="3"/>
    <dataField name="CNRT - B.04.4 - Parque de Coches Remolcados de Larga Distancia (Turista+Pullman) " fld="55" subtotal="average" baseField="0" baseItem="0" numFmtId="3"/>
    <dataField name="CNRT - B.05.1 - Parque de Locotractores " fld="56" subtotal="average" baseField="0" baseItem="0" numFmtId="3"/>
    <dataField name="CNRT - B.06.1 - Parque de Vagones de Servicios Internos " fld="57" subtotal="average" baseField="0" baseItem="0" numFmtId="3"/>
    <dataField name="CNRT - Trocha (mm) " fld="58" subtotal="average" baseField="0" baseItem="27" numFmtId="3"/>
  </dataFields>
  <formats count="120">
    <format dxfId="2212">
      <pivotArea type="all" dataOnly="0" outline="0" fieldPosition="0"/>
    </format>
    <format dxfId="2213">
      <pivotArea outline="0" collapsedLevelsAreSubtotals="1" fieldPosition="0"/>
    </format>
    <format dxfId="2214">
      <pivotArea dataOnly="0" labelOnly="1" outline="0" fieldPosition="0">
        <references count="1">
          <reference field="4294967294" count="46">
            <x v="0"/>
            <x v="1"/>
            <x v="2"/>
            <x v="3"/>
            <x v="7"/>
            <x v="8"/>
            <x v="9"/>
            <x v="10"/>
            <x v="11"/>
            <x v="13"/>
            <x v="14"/>
            <x v="15"/>
            <x v="16"/>
            <x v="18"/>
            <x v="19"/>
            <x v="20"/>
            <x v="21"/>
            <x v="22"/>
            <x v="23"/>
            <x v="24"/>
            <x v="25"/>
            <x v="26"/>
            <x v="28"/>
            <x v="29"/>
            <x v="30"/>
            <x v="32"/>
            <x v="33"/>
            <x v="34"/>
            <x v="35"/>
            <x v="36"/>
            <x v="37"/>
            <x v="38"/>
            <x v="39"/>
            <x v="40"/>
            <x v="41"/>
            <x v="42"/>
            <x v="43"/>
            <x v="44"/>
            <x v="45"/>
            <x v="46"/>
            <x v="47"/>
            <x v="48"/>
            <x v="49"/>
            <x v="50"/>
            <x v="51"/>
            <x v="53"/>
          </reference>
        </references>
      </pivotArea>
    </format>
    <format dxfId="2215">
      <pivotArea dataOnly="0" labelOnly="1" outline="0" fieldPosition="0">
        <references count="1">
          <reference field="4294967294" count="3">
            <x v="52"/>
            <x v="54"/>
            <x v="55"/>
          </reference>
        </references>
      </pivotArea>
    </format>
    <format dxfId="2216">
      <pivotArea dataOnly="0" labelOnly="1" fieldPosition="0">
        <references count="1">
          <reference field="0" count="0"/>
        </references>
      </pivotArea>
    </format>
    <format dxfId="2217">
      <pivotArea dataOnly="0" labelOnly="1" grandCol="1" outline="0" fieldPosition="0"/>
    </format>
    <format dxfId="2218">
      <pivotArea outline="0" fieldPosition="0">
        <references count="1">
          <reference field="4294967294" count="1">
            <x v="1"/>
          </reference>
        </references>
      </pivotArea>
    </format>
    <format dxfId="2219">
      <pivotArea outline="0" fieldPosition="0">
        <references count="1">
          <reference field="4294967294" count="1">
            <x v="0"/>
          </reference>
        </references>
      </pivotArea>
    </format>
    <format dxfId="2220">
      <pivotArea outline="0" fieldPosition="0">
        <references count="1">
          <reference field="4294967294" count="1">
            <x v="2"/>
          </reference>
        </references>
      </pivotArea>
    </format>
    <format dxfId="2221">
      <pivotArea outline="0" fieldPosition="0">
        <references count="1">
          <reference field="4294967294" count="1">
            <x v="3"/>
          </reference>
        </references>
      </pivotArea>
    </format>
    <format dxfId="2222">
      <pivotArea outline="0" fieldPosition="0">
        <references count="1">
          <reference field="4294967294" count="1">
            <x v="7"/>
          </reference>
        </references>
      </pivotArea>
    </format>
    <format dxfId="2223">
      <pivotArea outline="0" fieldPosition="0">
        <references count="1">
          <reference field="4294967294" count="1">
            <x v="8"/>
          </reference>
        </references>
      </pivotArea>
    </format>
    <format dxfId="2224">
      <pivotArea outline="0" fieldPosition="0">
        <references count="1">
          <reference field="4294967294" count="1">
            <x v="9"/>
          </reference>
        </references>
      </pivotArea>
    </format>
    <format dxfId="2225">
      <pivotArea outline="0" fieldPosition="0">
        <references count="1">
          <reference field="4294967294" count="1">
            <x v="10"/>
          </reference>
        </references>
      </pivotArea>
    </format>
    <format dxfId="2226">
      <pivotArea outline="0" fieldPosition="0">
        <references count="1">
          <reference field="4294967294" count="1">
            <x v="11"/>
          </reference>
        </references>
      </pivotArea>
    </format>
    <format dxfId="2227">
      <pivotArea outline="0" fieldPosition="0">
        <references count="1">
          <reference field="4294967294" count="1">
            <x v="19"/>
          </reference>
        </references>
      </pivotArea>
    </format>
    <format dxfId="2228">
      <pivotArea outline="0" fieldPosition="0">
        <references count="1">
          <reference field="4294967294" count="1">
            <x v="13"/>
          </reference>
        </references>
      </pivotArea>
    </format>
    <format dxfId="2229">
      <pivotArea outline="0" fieldPosition="0">
        <references count="1">
          <reference field="4294967294" count="1">
            <x v="14"/>
          </reference>
        </references>
      </pivotArea>
    </format>
    <format dxfId="2230">
      <pivotArea outline="0" fieldPosition="0">
        <references count="1">
          <reference field="4294967294" count="1">
            <x v="15"/>
          </reference>
        </references>
      </pivotArea>
    </format>
    <format dxfId="2231">
      <pivotArea outline="0" fieldPosition="0">
        <references count="1">
          <reference field="4294967294" count="1">
            <x v="16"/>
          </reference>
        </references>
      </pivotArea>
    </format>
    <format dxfId="2232">
      <pivotArea outline="0" fieldPosition="0">
        <references count="1">
          <reference field="4294967294" count="1">
            <x v="18"/>
          </reference>
        </references>
      </pivotArea>
    </format>
    <format dxfId="2233">
      <pivotArea outline="0" fieldPosition="0">
        <references count="1">
          <reference field="4294967294" count="1">
            <x v="20"/>
          </reference>
        </references>
      </pivotArea>
    </format>
    <format dxfId="2234">
      <pivotArea outline="0" fieldPosition="0">
        <references count="1">
          <reference field="4294967294" count="1">
            <x v="21"/>
          </reference>
        </references>
      </pivotArea>
    </format>
    <format dxfId="2235">
      <pivotArea outline="0" fieldPosition="0">
        <references count="1">
          <reference field="4294967294" count="1">
            <x v="22"/>
          </reference>
        </references>
      </pivotArea>
    </format>
    <format dxfId="2236">
      <pivotArea outline="0" fieldPosition="0">
        <references count="1">
          <reference field="4294967294" count="1">
            <x v="23"/>
          </reference>
        </references>
      </pivotArea>
    </format>
    <format dxfId="2237">
      <pivotArea outline="0" fieldPosition="0">
        <references count="1">
          <reference field="4294967294" count="1">
            <x v="24"/>
          </reference>
        </references>
      </pivotArea>
    </format>
    <format dxfId="2238">
      <pivotArea outline="0" fieldPosition="0">
        <references count="1">
          <reference field="4294967294" count="1">
            <x v="25"/>
          </reference>
        </references>
      </pivotArea>
    </format>
    <format dxfId="2239">
      <pivotArea outline="0" fieldPosition="0">
        <references count="1">
          <reference field="4294967294" count="1">
            <x v="26"/>
          </reference>
        </references>
      </pivotArea>
    </format>
    <format dxfId="2240">
      <pivotArea outline="0" fieldPosition="0">
        <references count="1">
          <reference field="4294967294" count="1">
            <x v="28"/>
          </reference>
        </references>
      </pivotArea>
    </format>
    <format dxfId="2241">
      <pivotArea outline="0" fieldPosition="0">
        <references count="1">
          <reference field="4294967294" count="1">
            <x v="29"/>
          </reference>
        </references>
      </pivotArea>
    </format>
    <format dxfId="2242">
      <pivotArea outline="0" fieldPosition="0">
        <references count="1">
          <reference field="4294967294" count="1">
            <x v="30"/>
          </reference>
        </references>
      </pivotArea>
    </format>
    <format dxfId="2243">
      <pivotArea outline="0" fieldPosition="0">
        <references count="1">
          <reference field="4294967294" count="1">
            <x v="32"/>
          </reference>
        </references>
      </pivotArea>
    </format>
    <format dxfId="2244">
      <pivotArea outline="0" fieldPosition="0">
        <references count="1">
          <reference field="4294967294" count="1">
            <x v="33"/>
          </reference>
        </references>
      </pivotArea>
    </format>
    <format dxfId="2245">
      <pivotArea outline="0" fieldPosition="0">
        <references count="1">
          <reference field="4294967294" count="1">
            <x v="34"/>
          </reference>
        </references>
      </pivotArea>
    </format>
    <format dxfId="2246">
      <pivotArea outline="0" fieldPosition="0">
        <references count="1">
          <reference field="4294967294" count="1">
            <x v="35"/>
          </reference>
        </references>
      </pivotArea>
    </format>
    <format dxfId="2247">
      <pivotArea outline="0" fieldPosition="0">
        <references count="1">
          <reference field="4294967294" count="1">
            <x v="36"/>
          </reference>
        </references>
      </pivotArea>
    </format>
    <format dxfId="2248">
      <pivotArea outline="0" fieldPosition="0">
        <references count="1">
          <reference field="4294967294" count="1">
            <x v="37"/>
          </reference>
        </references>
      </pivotArea>
    </format>
    <format dxfId="2249">
      <pivotArea outline="0" fieldPosition="0">
        <references count="1">
          <reference field="4294967294" count="1">
            <x v="38"/>
          </reference>
        </references>
      </pivotArea>
    </format>
    <format dxfId="2250">
      <pivotArea outline="0" fieldPosition="0">
        <references count="1">
          <reference field="4294967294" count="1">
            <x v="40"/>
          </reference>
        </references>
      </pivotArea>
    </format>
    <format dxfId="2251">
      <pivotArea outline="0" fieldPosition="0">
        <references count="1">
          <reference field="4294967294" count="1">
            <x v="39"/>
          </reference>
        </references>
      </pivotArea>
    </format>
    <format dxfId="2252">
      <pivotArea outline="0" fieldPosition="0">
        <references count="1">
          <reference field="4294967294" count="1">
            <x v="41"/>
          </reference>
        </references>
      </pivotArea>
    </format>
    <format dxfId="2253">
      <pivotArea outline="0" fieldPosition="0">
        <references count="1">
          <reference field="4294967294" count="1">
            <x v="42"/>
          </reference>
        </references>
      </pivotArea>
    </format>
    <format dxfId="2254">
      <pivotArea outline="0" fieldPosition="0">
        <references count="1">
          <reference field="4294967294" count="1">
            <x v="44"/>
          </reference>
        </references>
      </pivotArea>
    </format>
    <format dxfId="2255">
      <pivotArea outline="0" fieldPosition="0">
        <references count="1">
          <reference field="4294967294" count="1">
            <x v="43"/>
          </reference>
        </references>
      </pivotArea>
    </format>
    <format dxfId="2256">
      <pivotArea outline="0" fieldPosition="0">
        <references count="1">
          <reference field="4294967294" count="1">
            <x v="45"/>
          </reference>
        </references>
      </pivotArea>
    </format>
    <format dxfId="2257">
      <pivotArea outline="0" fieldPosition="0">
        <references count="1">
          <reference field="4294967294" count="1">
            <x v="46"/>
          </reference>
        </references>
      </pivotArea>
    </format>
    <format dxfId="2258">
      <pivotArea outline="0" fieldPosition="0">
        <references count="1">
          <reference field="4294967294" count="1">
            <x v="47"/>
          </reference>
        </references>
      </pivotArea>
    </format>
    <format dxfId="2259">
      <pivotArea outline="0" fieldPosition="0">
        <references count="1">
          <reference field="4294967294" count="1">
            <x v="48"/>
          </reference>
        </references>
      </pivotArea>
    </format>
    <format dxfId="2260">
      <pivotArea outline="0" fieldPosition="0">
        <references count="1">
          <reference field="4294967294" count="1">
            <x v="49"/>
          </reference>
        </references>
      </pivotArea>
    </format>
    <format dxfId="2261">
      <pivotArea outline="0" fieldPosition="0">
        <references count="1">
          <reference field="4294967294" count="1">
            <x v="50"/>
          </reference>
        </references>
      </pivotArea>
    </format>
    <format dxfId="2262">
      <pivotArea outline="0" fieldPosition="0">
        <references count="1">
          <reference field="4294967294" count="1">
            <x v="53"/>
          </reference>
        </references>
      </pivotArea>
    </format>
    <format dxfId="2263">
      <pivotArea outline="0" fieldPosition="0">
        <references count="1">
          <reference field="4294967294" count="1">
            <x v="51"/>
          </reference>
        </references>
      </pivotArea>
    </format>
    <format dxfId="2264">
      <pivotArea outline="0" fieldPosition="0">
        <references count="1">
          <reference field="4294967294" count="1">
            <x v="52"/>
          </reference>
        </references>
      </pivotArea>
    </format>
    <format dxfId="2265">
      <pivotArea outline="0" fieldPosition="0">
        <references count="1">
          <reference field="4294967294" count="1">
            <x v="54"/>
          </reference>
        </references>
      </pivotArea>
    </format>
    <format dxfId="2266">
      <pivotArea outline="0" fieldPosition="0">
        <references count="1">
          <reference field="4294967294" count="1">
            <x v="55"/>
          </reference>
        </references>
      </pivotArea>
    </format>
    <format dxfId="2267">
      <pivotArea collapsedLevelsAreSubtotals="1" fieldPosition="0">
        <references count="1">
          <reference field="4294967294" count="1">
            <x v="11"/>
          </reference>
        </references>
      </pivotArea>
    </format>
    <format dxfId="2268">
      <pivotArea dataOnly="0" labelOnly="1" outline="0" fieldPosition="0">
        <references count="1">
          <reference field="4294967294" count="1">
            <x v="11"/>
          </reference>
        </references>
      </pivotArea>
    </format>
    <format dxfId="2269">
      <pivotArea collapsedLevelsAreSubtotals="1" fieldPosition="0">
        <references count="1">
          <reference field="4294967294" count="1">
            <x v="16"/>
          </reference>
        </references>
      </pivotArea>
    </format>
    <format dxfId="2270">
      <pivotArea dataOnly="0" labelOnly="1" outline="0" fieldPosition="0">
        <references count="1">
          <reference field="4294967294" count="1">
            <x v="16"/>
          </reference>
        </references>
      </pivotArea>
    </format>
    <format dxfId="2271">
      <pivotArea collapsedLevelsAreSubtotals="1" fieldPosition="0">
        <references count="1">
          <reference field="4294967294" count="1">
            <x v="23"/>
          </reference>
        </references>
      </pivotArea>
    </format>
    <format dxfId="2272">
      <pivotArea dataOnly="0" labelOnly="1" outline="0" fieldPosition="0">
        <references count="1">
          <reference field="4294967294" count="1">
            <x v="23"/>
          </reference>
        </references>
      </pivotArea>
    </format>
    <format dxfId="2273">
      <pivotArea collapsedLevelsAreSubtotals="1" fieldPosition="0">
        <references count="1">
          <reference field="4294967294" count="1">
            <x v="35"/>
          </reference>
        </references>
      </pivotArea>
    </format>
    <format dxfId="2274">
      <pivotArea dataOnly="0" labelOnly="1" outline="0" fieldPosition="0">
        <references count="1">
          <reference field="4294967294" count="1">
            <x v="35"/>
          </reference>
        </references>
      </pivotArea>
    </format>
    <format dxfId="2275">
      <pivotArea collapsedLevelsAreSubtotals="1" fieldPosition="0">
        <references count="1">
          <reference field="4294967294" count="1">
            <x v="39"/>
          </reference>
        </references>
      </pivotArea>
    </format>
    <format dxfId="2276">
      <pivotArea dataOnly="0" labelOnly="1" outline="0" fieldPosition="0">
        <references count="1">
          <reference field="4294967294" count="1">
            <x v="39"/>
          </reference>
        </references>
      </pivotArea>
    </format>
    <format dxfId="2277">
      <pivotArea collapsedLevelsAreSubtotals="1" fieldPosition="0">
        <references count="1">
          <reference field="4294967294" count="1">
            <x v="43"/>
          </reference>
        </references>
      </pivotArea>
    </format>
    <format dxfId="2278">
      <pivotArea dataOnly="0" labelOnly="1" outline="0" fieldPosition="0">
        <references count="1">
          <reference field="4294967294" count="1">
            <x v="43"/>
          </reference>
        </references>
      </pivotArea>
    </format>
    <format dxfId="2279">
      <pivotArea collapsedLevelsAreSubtotals="1" fieldPosition="0">
        <references count="1">
          <reference field="4294967294" count="1">
            <x v="47"/>
          </reference>
        </references>
      </pivotArea>
    </format>
    <format dxfId="2280">
      <pivotArea dataOnly="0" labelOnly="1" outline="0" fieldPosition="0">
        <references count="1">
          <reference field="4294967294" count="1">
            <x v="47"/>
          </reference>
        </references>
      </pivotArea>
    </format>
    <format dxfId="2281">
      <pivotArea collapsedLevelsAreSubtotals="1" fieldPosition="0">
        <references count="1">
          <reference field="4294967294" count="1">
            <x v="52"/>
          </reference>
        </references>
      </pivotArea>
    </format>
    <format dxfId="2282">
      <pivotArea dataOnly="0" labelOnly="1" outline="0" fieldPosition="0">
        <references count="1">
          <reference field="4294967294" count="1">
            <x v="52"/>
          </reference>
        </references>
      </pivotArea>
    </format>
    <format dxfId="2283">
      <pivotArea collapsedLevelsAreSubtotals="1" fieldPosition="0">
        <references count="1">
          <reference field="4294967294" count="3">
            <x v="4"/>
            <x v="5"/>
            <x v="6"/>
          </reference>
        </references>
      </pivotArea>
    </format>
    <format dxfId="2284">
      <pivotArea dataOnly="0" labelOnly="1" outline="0" fieldPosition="0">
        <references count="1">
          <reference field="4294967294" count="3">
            <x v="4"/>
            <x v="5"/>
            <x v="6"/>
          </reference>
        </references>
      </pivotArea>
    </format>
    <format dxfId="2285">
      <pivotArea outline="0" fieldPosition="0">
        <references count="1">
          <reference field="4294967294" count="1">
            <x v="12"/>
          </reference>
        </references>
      </pivotArea>
    </format>
    <format dxfId="2286">
      <pivotArea collapsedLevelsAreSubtotals="1" fieldPosition="0">
        <references count="1">
          <reference field="4294967294" count="1">
            <x v="12"/>
          </reference>
        </references>
      </pivotArea>
    </format>
    <format dxfId="2287">
      <pivotArea dataOnly="0" labelOnly="1" outline="0" fieldPosition="0">
        <references count="1">
          <reference field="4294967294" count="1">
            <x v="12"/>
          </reference>
        </references>
      </pivotArea>
    </format>
    <format dxfId="2288">
      <pivotArea outline="0" fieldPosition="0">
        <references count="1">
          <reference field="4294967294" count="1">
            <x v="27"/>
          </reference>
        </references>
      </pivotArea>
    </format>
    <format dxfId="2289">
      <pivotArea collapsedLevelsAreSubtotals="1" fieldPosition="0">
        <references count="1">
          <reference field="4294967294" count="1">
            <x v="27"/>
          </reference>
        </references>
      </pivotArea>
    </format>
    <format dxfId="2290">
      <pivotArea dataOnly="0" labelOnly="1" outline="0" fieldPosition="0">
        <references count="1">
          <reference field="4294967294" count="1">
            <x v="27"/>
          </reference>
        </references>
      </pivotArea>
    </format>
    <format dxfId="2291">
      <pivotArea outline="0" fieldPosition="0">
        <references count="1">
          <reference field="4294967294" count="1">
            <x v="31"/>
          </reference>
        </references>
      </pivotArea>
    </format>
    <format dxfId="2292">
      <pivotArea collapsedLevelsAreSubtotals="1" fieldPosition="0">
        <references count="1">
          <reference field="4294967294" count="1">
            <x v="31"/>
          </reference>
        </references>
      </pivotArea>
    </format>
    <format dxfId="2293">
      <pivotArea dataOnly="0" labelOnly="1" outline="0" fieldPosition="0">
        <references count="1">
          <reference field="4294967294" count="1">
            <x v="31"/>
          </reference>
        </references>
      </pivotArea>
    </format>
    <format dxfId="2294">
      <pivotArea outline="0" fieldPosition="0">
        <references count="1">
          <reference field="4294967294" count="1">
            <x v="56"/>
          </reference>
        </references>
      </pivotArea>
    </format>
    <format dxfId="2295">
      <pivotArea collapsedLevelsAreSubtotals="1" fieldPosition="0">
        <references count="1">
          <reference field="4294967294" count="1">
            <x v="56"/>
          </reference>
        </references>
      </pivotArea>
    </format>
    <format dxfId="2296">
      <pivotArea dataOnly="0" labelOnly="1" outline="0" fieldPosition="0">
        <references count="1">
          <reference field="4294967294" count="1">
            <x v="56"/>
          </reference>
        </references>
      </pivotArea>
    </format>
    <format dxfId="2297">
      <pivotArea collapsedLevelsAreSubtotals="1" fieldPosition="0">
        <references count="1">
          <reference field="4294967294" count="1">
            <x v="5"/>
          </reference>
        </references>
      </pivotArea>
    </format>
    <format dxfId="2298">
      <pivotArea outline="0" fieldPosition="0">
        <references count="1">
          <reference field="4294967294" count="1">
            <x v="17"/>
          </reference>
        </references>
      </pivotArea>
    </format>
    <format dxfId="2299">
      <pivotArea collapsedLevelsAreSubtotals="1" fieldPosition="0">
        <references count="1">
          <reference field="4294967294" count="1">
            <x v="17"/>
          </reference>
        </references>
      </pivotArea>
    </format>
    <format dxfId="2300">
      <pivotArea dataOnly="0" labelOnly="1" outline="0" fieldPosition="0">
        <references count="1">
          <reference field="4294967294" count="1">
            <x v="17"/>
          </reference>
        </references>
      </pivotArea>
    </format>
    <format dxfId="2301">
      <pivotArea type="all" dataOnly="0" outline="0" fieldPosition="0"/>
    </format>
    <format dxfId="2302">
      <pivotArea outline="0" collapsedLevelsAreSubtotals="1" fieldPosition="0"/>
    </format>
    <format dxfId="2303">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304">
      <pivotArea dataOnly="0" labelOnly="1" outline="0" fieldPosition="0">
        <references count="1">
          <reference field="4294967294" count="7">
            <x v="50"/>
            <x v="51"/>
            <x v="52"/>
            <x v="53"/>
            <x v="54"/>
            <x v="55"/>
            <x v="56"/>
          </reference>
        </references>
      </pivotArea>
    </format>
    <format dxfId="2305">
      <pivotArea dataOnly="0" labelOnly="1" fieldPosition="0">
        <references count="1">
          <reference field="0" count="0"/>
        </references>
      </pivotArea>
    </format>
    <format dxfId="2306">
      <pivotArea dataOnly="0" labelOnly="1" fieldPosition="0">
        <references count="1">
          <reference field="0" count="0" defaultSubtotal="1"/>
        </references>
      </pivotArea>
    </format>
    <format dxfId="2307">
      <pivotArea type="all" dataOnly="0" outline="0" fieldPosition="0"/>
    </format>
    <format dxfId="2308">
      <pivotArea outline="0" collapsedLevelsAreSubtotals="1" fieldPosition="0"/>
    </format>
    <format dxfId="2309">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310">
      <pivotArea dataOnly="0" labelOnly="1" outline="0" fieldPosition="0">
        <references count="1">
          <reference field="4294967294" count="7">
            <x v="50"/>
            <x v="51"/>
            <x v="52"/>
            <x v="53"/>
            <x v="54"/>
            <x v="55"/>
            <x v="56"/>
          </reference>
        </references>
      </pivotArea>
    </format>
    <format dxfId="2311">
      <pivotArea dataOnly="0" labelOnly="1" fieldPosition="0">
        <references count="1">
          <reference field="0" count="0"/>
        </references>
      </pivotArea>
    </format>
    <format dxfId="2312">
      <pivotArea dataOnly="0" labelOnly="1" fieldPosition="0">
        <references count="1">
          <reference field="0" count="0" defaultSubtotal="1"/>
        </references>
      </pivotArea>
    </format>
    <format dxfId="2313">
      <pivotArea dataOnly="0" labelOnly="1" outline="0" fieldPosition="0">
        <references count="1">
          <reference field="4294967294" count="1">
            <x v="53"/>
          </reference>
        </references>
      </pivotArea>
    </format>
    <format dxfId="2314">
      <pivotArea collapsedLevelsAreSubtotals="1" fieldPosition="0">
        <references count="1">
          <reference field="4294967294" count="1">
            <x v="53"/>
          </reference>
        </references>
      </pivotArea>
    </format>
    <format dxfId="2315">
      <pivotArea dataOnly="0" labelOnly="1" outline="0" fieldPosition="0">
        <references count="1">
          <reference field="4294967294" count="1">
            <x v="53"/>
          </reference>
        </references>
      </pivotArea>
    </format>
    <format dxfId="2107">
      <pivotArea collapsedLevelsAreSubtotals="1" fieldPosition="0">
        <references count="1">
          <reference field="4294967294" count="3">
            <x v="51"/>
            <x v="52"/>
            <x v="53"/>
          </reference>
        </references>
      </pivotArea>
    </format>
    <format dxfId="2106">
      <pivotArea dataOnly="0" labelOnly="1" outline="0" fieldPosition="0">
        <references count="1">
          <reference field="4294967294" count="3">
            <x v="51"/>
            <x v="52"/>
            <x v="53"/>
          </reference>
        </references>
      </pivotArea>
    </format>
    <format dxfId="1999">
      <pivotArea collapsedLevelsAreSubtotals="1" fieldPosition="0">
        <references count="1">
          <reference field="4294967294" count="1">
            <x v="53"/>
          </reference>
        </references>
      </pivotArea>
    </format>
    <format dxfId="1998">
      <pivotArea dataOnly="0" labelOnly="1" outline="0" fieldPosition="0">
        <references count="1">
          <reference field="4294967294" count="1">
            <x v="53"/>
          </reference>
        </references>
      </pivotArea>
    </format>
    <format dxfId="190">
      <pivotArea type="all" dataOnly="0" outline="0" fieldPosition="0"/>
    </format>
    <format dxfId="189">
      <pivotArea outline="0" collapsedLevelsAreSubtotals="1" fieldPosition="0"/>
    </format>
    <format dxfId="188">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87">
      <pivotArea dataOnly="0" labelOnly="1" outline="0" fieldPosition="0">
        <references count="1">
          <reference field="4294967294" count="7">
            <x v="50"/>
            <x v="51"/>
            <x v="52"/>
            <x v="53"/>
            <x v="54"/>
            <x v="55"/>
            <x v="56"/>
          </reference>
        </references>
      </pivotArea>
    </format>
    <format dxfId="186">
      <pivotArea dataOnly="0" labelOnly="1" fieldPosition="0">
        <references count="1">
          <reference field="0" count="0"/>
        </references>
      </pivotArea>
    </format>
    <format dxfId="185">
      <pivotArea dataOnly="0" labelOnly="1" fieldPosition="0">
        <references count="1">
          <reference field="0" count="0" defaultSubtotal="1"/>
        </references>
      </pivotArea>
    </format>
    <format dxfId="184">
      <pivotArea type="all" dataOnly="0" outline="0" fieldPosition="0"/>
    </format>
    <format dxfId="183">
      <pivotArea outline="0" collapsedLevelsAreSubtotals="1" fieldPosition="0"/>
    </format>
    <format dxfId="182">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81">
      <pivotArea dataOnly="0" labelOnly="1" outline="0" fieldPosition="0">
        <references count="1">
          <reference field="4294967294" count="7">
            <x v="50"/>
            <x v="51"/>
            <x v="52"/>
            <x v="53"/>
            <x v="54"/>
            <x v="55"/>
            <x v="56"/>
          </reference>
        </references>
      </pivotArea>
    </format>
    <format dxfId="180">
      <pivotArea dataOnly="0" labelOnly="1" fieldPosition="0">
        <references count="1">
          <reference field="0" count="0"/>
        </references>
      </pivotArea>
    </format>
    <format dxfId="179">
      <pivotArea dataOnly="0" labelOnly="1" fieldPosition="0">
        <references count="1">
          <reference field="0" count="0" defaultSubtotal="1"/>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7" cacheId="98" dataOnRows="1" applyNumberFormats="0" applyBorderFormats="0" applyFontFormats="0" applyPatternFormats="0" applyAlignmentFormats="0" applyWidthHeightFormats="1" dataCaption="Valores" updatedVersion="6" minRefreshableVersion="3" showDataTips="0" rowGrandTotals="0" colGrandTotals="0" createdVersion="5" indent="0" showHeaders="0" outline="1" outlineData="1" multipleFieldFilters="0">
  <location ref="B13:F71" firstHeaderRow="0" firstDataRow="2" firstDataCol="1"/>
  <pivotFields count="60">
    <pivotField axis="axisCol" showAll="0">
      <items count="3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x="31"/>
        <item t="default"/>
      </items>
    </pivotField>
    <pivotField axis="axisCol" showAll="0">
      <items count="13">
        <item x="0"/>
        <item x="1"/>
        <item x="2"/>
        <item x="3"/>
        <item x="4"/>
        <item x="5"/>
        <item x="6"/>
        <item x="7"/>
        <item x="8"/>
        <item x="9"/>
        <item x="10"/>
        <item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7">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rowItems>
  <colFields count="2">
    <field x="0"/>
    <field x="1"/>
  </colFields>
  <colItems count="4">
    <i>
      <x v="31"/>
      <x/>
    </i>
    <i r="1">
      <x v="1"/>
    </i>
    <i r="1">
      <x v="2"/>
    </i>
    <i t="default">
      <x v="31"/>
    </i>
  </colItems>
  <dataFields count="57">
    <dataField name="CNRT - A.01.1 -  Longitud de Líneas de Explotación No Electrificadas Vía Simple (km) " fld="2" subtotal="average" baseField="0" baseItem="0" numFmtId="4"/>
    <dataField name="CNRT - A.01.2 -  Longitud de Líneas de Explotación No Electrificadas Vía Doble o Múltiple (km) " fld="3" subtotal="average" baseField="0" baseItem="0" numFmtId="4"/>
    <dataField name="CNRT - A.02.1 -  Longitud de Líneas de Explotación Electrificadas Vía Simple (km) " fld="4" subtotal="average" baseField="0" baseItem="0" numFmtId="4"/>
    <dataField name="CNRT - A.02.2 -  Longitud de Líneas de Explotación Electrificadas Vía Doble o Múltiple (km) " fld="5" subtotal="average" baseField="0" baseItem="0" numFmtId="4"/>
    <dataField name="CNRT - Total Líneas de Explotación " fld="6" subtotal="average" baseField="1" baseItem="0" numFmtId="4"/>
    <dataField name="CNRT - Total Líneas de Servicios entre Cabeceras (km) (Progresiva) (en uso) " fld="8" subtotal="average" baseField="0" baseItem="27"/>
    <dataField name="CNRT - Total Líneas de Explotación (EN USO) " fld="7" subtotal="average" baseField="1" baseItem="0" numFmtId="4"/>
    <dataField name="CNRT - A.03.1 -  Longitud de Vías de Explotación No Electrificadas Troncales y Ramales (vía principal) (km) " fld="9" subtotal="average" baseField="0" baseItem="0" numFmtId="4"/>
    <dataField name="CNRT - A.03.2 -  Longitud de Vías de Explotación No Electrificadas Auxiliares (vías de playa) (km) " fld="10" subtotal="average" baseField="0" baseItem="0" numFmtId="4"/>
    <dataField name="CNRT - A.04.1 -  Longitud de Vías de Explotación Electrificadas Troncales y Ramales (vía principal) (km) " fld="11" subtotal="average" baseField="0" baseItem="0" numFmtId="4"/>
    <dataField name="CNRT - A.04.2 -  Longitud de Vías de Explotación Electrificadas Auxiliares (vías de playa) (km) " fld="12" subtotal="average" baseField="0" baseItem="0" numFmtId="4"/>
    <dataField name="CNRT - Total Vías (excluido Auxiliares) " fld="13" subtotal="average" baseField="0" baseItem="0" numFmtId="4"/>
    <dataField name="CNRT - Total Vías (excluído Auxiliares) (EN USO) " fld="14" subtotal="average" baseField="0" baseItem="27" numFmtId="168"/>
    <dataField name="CNRT - A.05.1 - Número de Estaciones en Explotación (cantidad) " fld="15" subtotal="average" baseField="0" baseItem="0" numFmtId="3"/>
    <dataField name="CNRT - A.06.1 - Número de Paradas en Explotación (cantidad) " fld="16" subtotal="average" baseField="0" baseItem="0" numFmtId="3"/>
    <dataField name="CNRT - A.07.1 - Número de Apeaderos en Explotación (cantidad) " fld="17" subtotal="average" baseField="0" baseItem="0" numFmtId="3"/>
    <dataField name="CNRT - Total Estaciones " fld="18" subtotal="average" baseField="0" baseItem="0" numFmtId="3"/>
    <dataField name="CNRT - Total Estaciones (EN USO) " fld="19" subtotal="average" baseField="1" baseItem="0" numFmtId="3"/>
    <dataField name="CNRT - A.08.1 - Pasos Vehiculares a Nivel Con Barreras Manuales (cantidad) " fld="20" subtotal="average" baseField="0" baseItem="0" numFmtId="3"/>
    <dataField name="CNRT - A.08.2 - Pasos Vehiculares a Nivel Con Barreras Automáticas (cantidad) " fld="21" subtotal="average" baseField="0" baseItem="0" numFmtId="3"/>
    <dataField name="CNRT - A.08.3 - Pasos Vehiculares a Nivel Con Señales Fonoluminosas (cantidad) " fld="22" subtotal="average" baseField="0" baseItem="0" numFmtId="3"/>
    <dataField name="CNRT - A.08.4 - Pasos Vehiculares a Nivel Con Cruz de San Andrés (cantidad) " fld="23" subtotal="average" baseField="0" baseItem="0" numFmtId="3"/>
    <dataField name="CNRT - A.08.5 - Pasos Vehiculares a Nivel Sin Señalización (cantidad) " fld="24" subtotal="average" baseField="0" baseItem="0" numFmtId="3"/>
    <dataField name="CNRT - Total Pasos Vehiculares a Nivel " fld="25" subtotal="average" baseField="0" baseItem="0" numFmtId="3"/>
    <dataField name="CNRT - A.09.1 - Pasos Vehiculares Bajo Nivel (vial + vial peatonal) (cantidad) " fld="26" subtotal="average" baseField="0" baseItem="0" numFmtId="3"/>
    <dataField name="CNRT - A.09.2 - Pasos Vehiculares Sobre Nivel (vial + vial peatonal) (cantidad) " fld="27" subtotal="average" baseField="0" baseItem="0" numFmtId="3"/>
    <dataField name="CNRT - A.09.3 - Pasos Vehiculares A Nivel (vial + vial peatonal) (cantidad) " fld="28" subtotal="average" baseField="0" baseItem="0" numFmtId="3"/>
    <dataField name="CNRT - Total Pasos Vehiculares " fld="29" subtotal="average" baseField="0" baseItem="27" numFmtId="3"/>
    <dataField name="CNRT - A.10.1 - Pasos Peatonales Bajo Nivel (cantidad) " fld="30" subtotal="average" baseField="0" baseItem="0" numFmtId="3"/>
    <dataField name="CNRT - A.10.2 - Pasos Peatonales Sobre Nivel (cantidad) " fld="31" subtotal="average" baseField="0" baseItem="0" numFmtId="3"/>
    <dataField name="CNRT - A.10.3 - Pasos Peatonales A Nivel (cantidad) " fld="32" subtotal="average" baseField="0" baseItem="0" numFmtId="3"/>
    <dataField name="CNRT - Total Pasos Peatonales " fld="33" subtotal="average" baseField="0" baseItem="27" numFmtId="3"/>
    <dataField name="CNRT - A.11.1 - Señalamiento Automático (km de línea) " fld="34" subtotal="average" baseField="0" baseItem="0" numFmtId="4"/>
    <dataField name="CNRT - A.11.2 - Señalamiento Sin Señalamiento (km de línea) " fld="35" subtotal="average" baseField="0" baseItem="0" numFmtId="4"/>
    <dataField name="CNRT - A.11.3 - Señalamiento Manual (km de línea) " fld="36" subtotal="average" baseField="0" baseItem="0" numFmtId="4"/>
    <dataField name="CNRT - Total Señalamiento " fld="37" subtotal="average" baseField="0" baseItem="0" numFmtId="4"/>
    <dataField name="CNRT - B.01.1 - Parque de Locomotoras Diesel Hasta 1300HP " fld="38" subtotal="average" baseField="0" baseItem="0" numFmtId="3"/>
    <dataField name="CNRT - B.01.2 - Parque de Locomotoras Diesel desde 1301HP Hasta 1700HP " fld="39" subtotal="average" baseField="0" baseItem="0" numFmtId="3"/>
    <dataField name="CNRT - B.01.2 - Parque de Locomotoras Diesel desde 1701HP " fld="40" subtotal="average" baseField="0" baseItem="0" numFmtId="3"/>
    <dataField name="CNRT - Total Locomotoras " fld="41" subtotal="average" baseField="0" baseItem="0" numFmtId="3"/>
    <dataField name="CNRT - B.02.1 - Parque de Coches Eléctricos Motrices " fld="42" subtotal="average" baseField="0" baseItem="0" numFmtId="3"/>
    <dataField name="CNRT - B.02.2 - Parque de Coches Eléctricos Motrices Remolcados Tipo R " fld="43" subtotal="average" baseField="0" baseItem="0" numFmtId="3"/>
    <dataField name="CNRT - B.02.3 - Parque de Coches Eléctricos Motrices Tipo R " fld="44" subtotal="average" baseField="0" baseItem="0" numFmtId="3"/>
    <dataField name="CNRT - Total Coches Eléctricos " fld="45" subtotal="average" baseField="0" baseItem="0" numFmtId="3"/>
    <dataField name="CNRT - B.03.1 - Parque de Coches Motores Motrices Remolcados " fld="46" subtotal="average" baseField="0" baseItem="0" numFmtId="3"/>
    <dataField name="CNRT - B.03.2 - Parque de Coches Motores Motrices Intermedios " fld="47" subtotal="average" baseField="0" baseItem="0" numFmtId="3"/>
    <dataField name="CNRT - B.03.3 - Parque de Coches Motores Motrices Cabina " fld="48" subtotal="average" baseField="0" baseItem="0" numFmtId="3"/>
    <dataField name="CNRT - Total coches Motores " fld="49" subtotal="average" baseField="0" baseItem="0" numFmtId="3"/>
    <dataField name="CNRT - B.04.1 - Parque de Coches Remolcados Clase Unica " fld="50" subtotal="average" baseField="0" baseItem="0" numFmtId="3"/>
    <dataField name="CNRT - B.04.2 - Parque de Coches Remolcados Clase Unica Furgón " fld="51" subtotal="average" baseField="0" baseItem="0" numFmtId="3"/>
    <dataField name="CNRT - B.04.3 - Parque de Coches Remolcados Clase Unica Cabina " fld="52" subtotal="average" baseField="0" baseItem="0" numFmtId="3"/>
    <dataField name="CNRT - B.04.5 - Parque de Coches Remolcados para Servicios Especiales (Cartoneros) " fld="53" subtotal="average" baseField="0" baseItem="0" numFmtId="3"/>
    <dataField name="CNRT - Total Coches Remolcados " fld="54" subtotal="average" baseField="0" baseItem="0" numFmtId="3"/>
    <dataField name="CNRT - B.04.4 - Parque de Coches Remolcados de Larga Distancia (Turista+Pullman) " fld="55" subtotal="average" baseField="0" baseItem="0" numFmtId="3"/>
    <dataField name="CNRT - B.05.1 - Parque de Locotractores " fld="56" subtotal="average" baseField="0" baseItem="0" numFmtId="3"/>
    <dataField name="CNRT - B.06.1 - Parque de Vagones de Servicios Internos " fld="57" subtotal="average" baseField="0" baseItem="0" numFmtId="3"/>
    <dataField name="CNRT - Trocha (mm) " fld="58" subtotal="average" baseField="0" baseItem="27" numFmtId="3"/>
  </dataFields>
  <formats count="105">
    <format dxfId="3706">
      <pivotArea type="all" dataOnly="0" outline="0" fieldPosition="0"/>
    </format>
    <format dxfId="3705">
      <pivotArea outline="0" collapsedLevelsAreSubtotals="1" fieldPosition="0"/>
    </format>
    <format dxfId="3704">
      <pivotArea dataOnly="0" labelOnly="1" outline="0" fieldPosition="0">
        <references count="1">
          <reference field="4294967294" count="46">
            <x v="0"/>
            <x v="1"/>
            <x v="2"/>
            <x v="3"/>
            <x v="7"/>
            <x v="8"/>
            <x v="9"/>
            <x v="10"/>
            <x v="11"/>
            <x v="13"/>
            <x v="14"/>
            <x v="15"/>
            <x v="16"/>
            <x v="18"/>
            <x v="19"/>
            <x v="20"/>
            <x v="21"/>
            <x v="22"/>
            <x v="23"/>
            <x v="24"/>
            <x v="25"/>
            <x v="26"/>
            <x v="28"/>
            <x v="29"/>
            <x v="30"/>
            <x v="32"/>
            <x v="33"/>
            <x v="34"/>
            <x v="35"/>
            <x v="36"/>
            <x v="37"/>
            <x v="38"/>
            <x v="39"/>
            <x v="40"/>
            <x v="41"/>
            <x v="42"/>
            <x v="43"/>
            <x v="44"/>
            <x v="45"/>
            <x v="46"/>
            <x v="47"/>
            <x v="48"/>
            <x v="49"/>
            <x v="50"/>
            <x v="51"/>
            <x v="53"/>
          </reference>
        </references>
      </pivotArea>
    </format>
    <format dxfId="3703">
      <pivotArea dataOnly="0" labelOnly="1" outline="0" fieldPosition="0">
        <references count="1">
          <reference field="4294967294" count="3">
            <x v="52"/>
            <x v="54"/>
            <x v="55"/>
          </reference>
        </references>
      </pivotArea>
    </format>
    <format dxfId="3702">
      <pivotArea dataOnly="0" labelOnly="1" fieldPosition="0">
        <references count="1">
          <reference field="0" count="0"/>
        </references>
      </pivotArea>
    </format>
    <format dxfId="3701">
      <pivotArea dataOnly="0" labelOnly="1" grandCol="1" outline="0" fieldPosition="0"/>
    </format>
    <format dxfId="3700">
      <pivotArea outline="0" fieldPosition="0">
        <references count="1">
          <reference field="4294967294" count="1">
            <x v="1"/>
          </reference>
        </references>
      </pivotArea>
    </format>
    <format dxfId="3699">
      <pivotArea outline="0" fieldPosition="0">
        <references count="1">
          <reference field="4294967294" count="1">
            <x v="0"/>
          </reference>
        </references>
      </pivotArea>
    </format>
    <format dxfId="3698">
      <pivotArea outline="0" fieldPosition="0">
        <references count="1">
          <reference field="4294967294" count="1">
            <x v="2"/>
          </reference>
        </references>
      </pivotArea>
    </format>
    <format dxfId="3697">
      <pivotArea outline="0" fieldPosition="0">
        <references count="1">
          <reference field="4294967294" count="1">
            <x v="3"/>
          </reference>
        </references>
      </pivotArea>
    </format>
    <format dxfId="3696">
      <pivotArea outline="0" fieldPosition="0">
        <references count="1">
          <reference field="4294967294" count="1">
            <x v="7"/>
          </reference>
        </references>
      </pivotArea>
    </format>
    <format dxfId="3695">
      <pivotArea outline="0" fieldPosition="0">
        <references count="1">
          <reference field="4294967294" count="1">
            <x v="8"/>
          </reference>
        </references>
      </pivotArea>
    </format>
    <format dxfId="3694">
      <pivotArea outline="0" fieldPosition="0">
        <references count="1">
          <reference field="4294967294" count="1">
            <x v="9"/>
          </reference>
        </references>
      </pivotArea>
    </format>
    <format dxfId="3693">
      <pivotArea outline="0" fieldPosition="0">
        <references count="1">
          <reference field="4294967294" count="1">
            <x v="10"/>
          </reference>
        </references>
      </pivotArea>
    </format>
    <format dxfId="3692">
      <pivotArea outline="0" fieldPosition="0">
        <references count="1">
          <reference field="4294967294" count="1">
            <x v="11"/>
          </reference>
        </references>
      </pivotArea>
    </format>
    <format dxfId="3691">
      <pivotArea outline="0" fieldPosition="0">
        <references count="1">
          <reference field="4294967294" count="1">
            <x v="19"/>
          </reference>
        </references>
      </pivotArea>
    </format>
    <format dxfId="3690">
      <pivotArea outline="0" fieldPosition="0">
        <references count="1">
          <reference field="4294967294" count="1">
            <x v="13"/>
          </reference>
        </references>
      </pivotArea>
    </format>
    <format dxfId="3689">
      <pivotArea outline="0" fieldPosition="0">
        <references count="1">
          <reference field="4294967294" count="1">
            <x v="14"/>
          </reference>
        </references>
      </pivotArea>
    </format>
    <format dxfId="3688">
      <pivotArea outline="0" fieldPosition="0">
        <references count="1">
          <reference field="4294967294" count="1">
            <x v="15"/>
          </reference>
        </references>
      </pivotArea>
    </format>
    <format dxfId="3687">
      <pivotArea outline="0" fieldPosition="0">
        <references count="1">
          <reference field="4294967294" count="1">
            <x v="16"/>
          </reference>
        </references>
      </pivotArea>
    </format>
    <format dxfId="3686">
      <pivotArea outline="0" fieldPosition="0">
        <references count="1">
          <reference field="4294967294" count="1">
            <x v="18"/>
          </reference>
        </references>
      </pivotArea>
    </format>
    <format dxfId="3685">
      <pivotArea outline="0" fieldPosition="0">
        <references count="1">
          <reference field="4294967294" count="1">
            <x v="20"/>
          </reference>
        </references>
      </pivotArea>
    </format>
    <format dxfId="3684">
      <pivotArea outline="0" fieldPosition="0">
        <references count="1">
          <reference field="4294967294" count="1">
            <x v="21"/>
          </reference>
        </references>
      </pivotArea>
    </format>
    <format dxfId="3683">
      <pivotArea outline="0" fieldPosition="0">
        <references count="1">
          <reference field="4294967294" count="1">
            <x v="22"/>
          </reference>
        </references>
      </pivotArea>
    </format>
    <format dxfId="3682">
      <pivotArea outline="0" fieldPosition="0">
        <references count="1">
          <reference field="4294967294" count="1">
            <x v="23"/>
          </reference>
        </references>
      </pivotArea>
    </format>
    <format dxfId="3681">
      <pivotArea outline="0" fieldPosition="0">
        <references count="1">
          <reference field="4294967294" count="1">
            <x v="24"/>
          </reference>
        </references>
      </pivotArea>
    </format>
    <format dxfId="3680">
      <pivotArea outline="0" fieldPosition="0">
        <references count="1">
          <reference field="4294967294" count="1">
            <x v="25"/>
          </reference>
        </references>
      </pivotArea>
    </format>
    <format dxfId="3679">
      <pivotArea outline="0" fieldPosition="0">
        <references count="1">
          <reference field="4294967294" count="1">
            <x v="26"/>
          </reference>
        </references>
      </pivotArea>
    </format>
    <format dxfId="3678">
      <pivotArea outline="0" fieldPosition="0">
        <references count="1">
          <reference field="4294967294" count="1">
            <x v="28"/>
          </reference>
        </references>
      </pivotArea>
    </format>
    <format dxfId="3677">
      <pivotArea outline="0" fieldPosition="0">
        <references count="1">
          <reference field="4294967294" count="1">
            <x v="29"/>
          </reference>
        </references>
      </pivotArea>
    </format>
    <format dxfId="3676">
      <pivotArea outline="0" fieldPosition="0">
        <references count="1">
          <reference field="4294967294" count="1">
            <x v="30"/>
          </reference>
        </references>
      </pivotArea>
    </format>
    <format dxfId="3675">
      <pivotArea outline="0" fieldPosition="0">
        <references count="1">
          <reference field="4294967294" count="1">
            <x v="32"/>
          </reference>
        </references>
      </pivotArea>
    </format>
    <format dxfId="3674">
      <pivotArea outline="0" fieldPosition="0">
        <references count="1">
          <reference field="4294967294" count="1">
            <x v="33"/>
          </reference>
        </references>
      </pivotArea>
    </format>
    <format dxfId="3673">
      <pivotArea outline="0" fieldPosition="0">
        <references count="1">
          <reference field="4294967294" count="1">
            <x v="34"/>
          </reference>
        </references>
      </pivotArea>
    </format>
    <format dxfId="3672">
      <pivotArea outline="0" fieldPosition="0">
        <references count="1">
          <reference field="4294967294" count="1">
            <x v="35"/>
          </reference>
        </references>
      </pivotArea>
    </format>
    <format dxfId="3671">
      <pivotArea outline="0" fieldPosition="0">
        <references count="1">
          <reference field="4294967294" count="1">
            <x v="36"/>
          </reference>
        </references>
      </pivotArea>
    </format>
    <format dxfId="3670">
      <pivotArea outline="0" fieldPosition="0">
        <references count="1">
          <reference field="4294967294" count="1">
            <x v="37"/>
          </reference>
        </references>
      </pivotArea>
    </format>
    <format dxfId="3669">
      <pivotArea outline="0" fieldPosition="0">
        <references count="1">
          <reference field="4294967294" count="1">
            <x v="38"/>
          </reference>
        </references>
      </pivotArea>
    </format>
    <format dxfId="3668">
      <pivotArea outline="0" fieldPosition="0">
        <references count="1">
          <reference field="4294967294" count="1">
            <x v="40"/>
          </reference>
        </references>
      </pivotArea>
    </format>
    <format dxfId="3667">
      <pivotArea outline="0" fieldPosition="0">
        <references count="1">
          <reference field="4294967294" count="1">
            <x v="39"/>
          </reference>
        </references>
      </pivotArea>
    </format>
    <format dxfId="3666">
      <pivotArea outline="0" fieldPosition="0">
        <references count="1">
          <reference field="4294967294" count="1">
            <x v="41"/>
          </reference>
        </references>
      </pivotArea>
    </format>
    <format dxfId="3665">
      <pivotArea outline="0" fieldPosition="0">
        <references count="1">
          <reference field="4294967294" count="1">
            <x v="42"/>
          </reference>
        </references>
      </pivotArea>
    </format>
    <format dxfId="3664">
      <pivotArea outline="0" fieldPosition="0">
        <references count="1">
          <reference field="4294967294" count="1">
            <x v="44"/>
          </reference>
        </references>
      </pivotArea>
    </format>
    <format dxfId="3663">
      <pivotArea outline="0" fieldPosition="0">
        <references count="1">
          <reference field="4294967294" count="1">
            <x v="43"/>
          </reference>
        </references>
      </pivotArea>
    </format>
    <format dxfId="3662">
      <pivotArea outline="0" fieldPosition="0">
        <references count="1">
          <reference field="4294967294" count="1">
            <x v="45"/>
          </reference>
        </references>
      </pivotArea>
    </format>
    <format dxfId="3661">
      <pivotArea outline="0" fieldPosition="0">
        <references count="1">
          <reference field="4294967294" count="1">
            <x v="46"/>
          </reference>
        </references>
      </pivotArea>
    </format>
    <format dxfId="3660">
      <pivotArea outline="0" fieldPosition="0">
        <references count="1">
          <reference field="4294967294" count="1">
            <x v="47"/>
          </reference>
        </references>
      </pivotArea>
    </format>
    <format dxfId="3659">
      <pivotArea outline="0" fieldPosition="0">
        <references count="1">
          <reference field="4294967294" count="1">
            <x v="48"/>
          </reference>
        </references>
      </pivotArea>
    </format>
    <format dxfId="3658">
      <pivotArea outline="0" fieldPosition="0">
        <references count="1">
          <reference field="4294967294" count="1">
            <x v="49"/>
          </reference>
        </references>
      </pivotArea>
    </format>
    <format dxfId="3657">
      <pivotArea outline="0" fieldPosition="0">
        <references count="1">
          <reference field="4294967294" count="1">
            <x v="50"/>
          </reference>
        </references>
      </pivotArea>
    </format>
    <format dxfId="3656">
      <pivotArea outline="0" fieldPosition="0">
        <references count="1">
          <reference field="4294967294" count="1">
            <x v="53"/>
          </reference>
        </references>
      </pivotArea>
    </format>
    <format dxfId="3655">
      <pivotArea outline="0" fieldPosition="0">
        <references count="1">
          <reference field="4294967294" count="1">
            <x v="51"/>
          </reference>
        </references>
      </pivotArea>
    </format>
    <format dxfId="3654">
      <pivotArea outline="0" fieldPosition="0">
        <references count="1">
          <reference field="4294967294" count="1">
            <x v="52"/>
          </reference>
        </references>
      </pivotArea>
    </format>
    <format dxfId="3653">
      <pivotArea outline="0" fieldPosition="0">
        <references count="1">
          <reference field="4294967294" count="1">
            <x v="54"/>
          </reference>
        </references>
      </pivotArea>
    </format>
    <format dxfId="3652">
      <pivotArea outline="0" fieldPosition="0">
        <references count="1">
          <reference field="4294967294" count="1">
            <x v="55"/>
          </reference>
        </references>
      </pivotArea>
    </format>
    <format dxfId="3651">
      <pivotArea collapsedLevelsAreSubtotals="1" fieldPosition="0">
        <references count="1">
          <reference field="4294967294" count="1">
            <x v="11"/>
          </reference>
        </references>
      </pivotArea>
    </format>
    <format dxfId="3650">
      <pivotArea dataOnly="0" labelOnly="1" outline="0" fieldPosition="0">
        <references count="1">
          <reference field="4294967294" count="1">
            <x v="11"/>
          </reference>
        </references>
      </pivotArea>
    </format>
    <format dxfId="3649">
      <pivotArea collapsedLevelsAreSubtotals="1" fieldPosition="0">
        <references count="1">
          <reference field="4294967294" count="1">
            <x v="16"/>
          </reference>
        </references>
      </pivotArea>
    </format>
    <format dxfId="3648">
      <pivotArea dataOnly="0" labelOnly="1" outline="0" fieldPosition="0">
        <references count="1">
          <reference field="4294967294" count="1">
            <x v="16"/>
          </reference>
        </references>
      </pivotArea>
    </format>
    <format dxfId="3647">
      <pivotArea collapsedLevelsAreSubtotals="1" fieldPosition="0">
        <references count="1">
          <reference field="4294967294" count="1">
            <x v="23"/>
          </reference>
        </references>
      </pivotArea>
    </format>
    <format dxfId="3646">
      <pivotArea dataOnly="0" labelOnly="1" outline="0" fieldPosition="0">
        <references count="1">
          <reference field="4294967294" count="1">
            <x v="23"/>
          </reference>
        </references>
      </pivotArea>
    </format>
    <format dxfId="3645">
      <pivotArea collapsedLevelsAreSubtotals="1" fieldPosition="0">
        <references count="1">
          <reference field="4294967294" count="1">
            <x v="35"/>
          </reference>
        </references>
      </pivotArea>
    </format>
    <format dxfId="3644">
      <pivotArea dataOnly="0" labelOnly="1" outline="0" fieldPosition="0">
        <references count="1">
          <reference field="4294967294" count="1">
            <x v="35"/>
          </reference>
        </references>
      </pivotArea>
    </format>
    <format dxfId="3643">
      <pivotArea collapsedLevelsAreSubtotals="1" fieldPosition="0">
        <references count="1">
          <reference field="4294967294" count="1">
            <x v="39"/>
          </reference>
        </references>
      </pivotArea>
    </format>
    <format dxfId="3642">
      <pivotArea dataOnly="0" labelOnly="1" outline="0" fieldPosition="0">
        <references count="1">
          <reference field="4294967294" count="1">
            <x v="39"/>
          </reference>
        </references>
      </pivotArea>
    </format>
    <format dxfId="3641">
      <pivotArea collapsedLevelsAreSubtotals="1" fieldPosition="0">
        <references count="1">
          <reference field="4294967294" count="1">
            <x v="43"/>
          </reference>
        </references>
      </pivotArea>
    </format>
    <format dxfId="3640">
      <pivotArea dataOnly="0" labelOnly="1" outline="0" fieldPosition="0">
        <references count="1">
          <reference field="4294967294" count="1">
            <x v="43"/>
          </reference>
        </references>
      </pivotArea>
    </format>
    <format dxfId="3639">
      <pivotArea collapsedLevelsAreSubtotals="1" fieldPosition="0">
        <references count="1">
          <reference field="4294967294" count="1">
            <x v="47"/>
          </reference>
        </references>
      </pivotArea>
    </format>
    <format dxfId="3638">
      <pivotArea dataOnly="0" labelOnly="1" outline="0" fieldPosition="0">
        <references count="1">
          <reference field="4294967294" count="1">
            <x v="47"/>
          </reference>
        </references>
      </pivotArea>
    </format>
    <format dxfId="3637">
      <pivotArea collapsedLevelsAreSubtotals="1" fieldPosition="0">
        <references count="1">
          <reference field="4294967294" count="1">
            <x v="52"/>
          </reference>
        </references>
      </pivotArea>
    </format>
    <format dxfId="3636">
      <pivotArea dataOnly="0" labelOnly="1" outline="0" fieldPosition="0">
        <references count="1">
          <reference field="4294967294" count="1">
            <x v="52"/>
          </reference>
        </references>
      </pivotArea>
    </format>
    <format dxfId="3635">
      <pivotArea collapsedLevelsAreSubtotals="1" fieldPosition="0">
        <references count="1">
          <reference field="4294967294" count="3">
            <x v="4"/>
            <x v="5"/>
            <x v="6"/>
          </reference>
        </references>
      </pivotArea>
    </format>
    <format dxfId="3634">
      <pivotArea dataOnly="0" labelOnly="1" outline="0" fieldPosition="0">
        <references count="1">
          <reference field="4294967294" count="3">
            <x v="4"/>
            <x v="5"/>
            <x v="6"/>
          </reference>
        </references>
      </pivotArea>
    </format>
    <format dxfId="3633">
      <pivotArea outline="0" fieldPosition="0">
        <references count="1">
          <reference field="4294967294" count="1">
            <x v="12"/>
          </reference>
        </references>
      </pivotArea>
    </format>
    <format dxfId="3632">
      <pivotArea collapsedLevelsAreSubtotals="1" fieldPosition="0">
        <references count="1">
          <reference field="4294967294" count="1">
            <x v="12"/>
          </reference>
        </references>
      </pivotArea>
    </format>
    <format dxfId="3631">
      <pivotArea dataOnly="0" labelOnly="1" outline="0" fieldPosition="0">
        <references count="1">
          <reference field="4294967294" count="1">
            <x v="12"/>
          </reference>
        </references>
      </pivotArea>
    </format>
    <format dxfId="3630">
      <pivotArea outline="0" fieldPosition="0">
        <references count="1">
          <reference field="4294967294" count="1">
            <x v="27"/>
          </reference>
        </references>
      </pivotArea>
    </format>
    <format dxfId="3629">
      <pivotArea collapsedLevelsAreSubtotals="1" fieldPosition="0">
        <references count="1">
          <reference field="4294967294" count="1">
            <x v="27"/>
          </reference>
        </references>
      </pivotArea>
    </format>
    <format dxfId="3628">
      <pivotArea dataOnly="0" labelOnly="1" outline="0" fieldPosition="0">
        <references count="1">
          <reference field="4294967294" count="1">
            <x v="27"/>
          </reference>
        </references>
      </pivotArea>
    </format>
    <format dxfId="3627">
      <pivotArea outline="0" fieldPosition="0">
        <references count="1">
          <reference field="4294967294" count="1">
            <x v="31"/>
          </reference>
        </references>
      </pivotArea>
    </format>
    <format dxfId="3626">
      <pivotArea collapsedLevelsAreSubtotals="1" fieldPosition="0">
        <references count="1">
          <reference field="4294967294" count="1">
            <x v="31"/>
          </reference>
        </references>
      </pivotArea>
    </format>
    <format dxfId="3625">
      <pivotArea dataOnly="0" labelOnly="1" outline="0" fieldPosition="0">
        <references count="1">
          <reference field="4294967294" count="1">
            <x v="31"/>
          </reference>
        </references>
      </pivotArea>
    </format>
    <format dxfId="3624">
      <pivotArea outline="0" fieldPosition="0">
        <references count="1">
          <reference field="4294967294" count="1">
            <x v="56"/>
          </reference>
        </references>
      </pivotArea>
    </format>
    <format dxfId="3623">
      <pivotArea collapsedLevelsAreSubtotals="1" fieldPosition="0">
        <references count="1">
          <reference field="4294967294" count="1">
            <x v="56"/>
          </reference>
        </references>
      </pivotArea>
    </format>
    <format dxfId="3622">
      <pivotArea dataOnly="0" labelOnly="1" outline="0" fieldPosition="0">
        <references count="1">
          <reference field="4294967294" count="1">
            <x v="56"/>
          </reference>
        </references>
      </pivotArea>
    </format>
    <format dxfId="3621">
      <pivotArea collapsedLevelsAreSubtotals="1" fieldPosition="0">
        <references count="1">
          <reference field="4294967294" count="1">
            <x v="5"/>
          </reference>
        </references>
      </pivotArea>
    </format>
    <format dxfId="3620">
      <pivotArea outline="0" fieldPosition="0">
        <references count="1">
          <reference field="4294967294" count="1">
            <x v="17"/>
          </reference>
        </references>
      </pivotArea>
    </format>
    <format dxfId="3619">
      <pivotArea collapsedLevelsAreSubtotals="1" fieldPosition="0">
        <references count="1">
          <reference field="4294967294" count="1">
            <x v="17"/>
          </reference>
        </references>
      </pivotArea>
    </format>
    <format dxfId="3618">
      <pivotArea dataOnly="0" labelOnly="1" outline="0" fieldPosition="0">
        <references count="1">
          <reference field="4294967294" count="1">
            <x v="17"/>
          </reference>
        </references>
      </pivotArea>
    </format>
    <format dxfId="3617">
      <pivotArea outline="0" fieldPosition="0">
        <references count="1">
          <reference field="4294967294" count="1">
            <x v="4"/>
          </reference>
        </references>
      </pivotArea>
    </format>
    <format dxfId="3616">
      <pivotArea outline="0" fieldPosition="0">
        <references count="1">
          <reference field="4294967294" count="1">
            <x v="6"/>
          </reference>
        </references>
      </pivotArea>
    </format>
    <format dxfId="2448">
      <pivotArea collapsedLevelsAreSubtotals="1" fieldPosition="0">
        <references count="1">
          <reference field="4294967294" count="1">
            <x v="53"/>
          </reference>
        </references>
      </pivotArea>
    </format>
    <format dxfId="2447">
      <pivotArea dataOnly="0" labelOnly="1" outline="0" fieldPosition="0">
        <references count="1">
          <reference field="4294967294" count="1">
            <x v="53"/>
          </reference>
        </references>
      </pivotArea>
    </format>
    <format dxfId="310">
      <pivotArea type="all" dataOnly="0" outline="0" fieldPosition="0"/>
    </format>
    <format dxfId="309">
      <pivotArea outline="0" collapsedLevelsAreSubtotals="1" fieldPosition="0"/>
    </format>
    <format dxfId="308">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07">
      <pivotArea dataOnly="0" labelOnly="1" outline="0" fieldPosition="0">
        <references count="1">
          <reference field="4294967294" count="7">
            <x v="50"/>
            <x v="51"/>
            <x v="52"/>
            <x v="53"/>
            <x v="54"/>
            <x v="55"/>
            <x v="56"/>
          </reference>
        </references>
      </pivotArea>
    </format>
    <format dxfId="306">
      <pivotArea dataOnly="0" labelOnly="1" fieldPosition="0">
        <references count="1">
          <reference field="0" count="0"/>
        </references>
      </pivotArea>
    </format>
    <format dxfId="305">
      <pivotArea dataOnly="0" labelOnly="1" fieldPosition="0">
        <references count="1">
          <reference field="0" count="0" defaultSubtotal="1"/>
        </references>
      </pivotArea>
    </format>
    <format dxfId="304">
      <pivotArea type="all" dataOnly="0" outline="0" fieldPosition="0"/>
    </format>
    <format dxfId="303">
      <pivotArea outline="0" collapsedLevelsAreSubtotals="1" fieldPosition="0"/>
    </format>
    <format dxfId="302">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01">
      <pivotArea dataOnly="0" labelOnly="1" outline="0" fieldPosition="0">
        <references count="1">
          <reference field="4294967294" count="7">
            <x v="50"/>
            <x v="51"/>
            <x v="52"/>
            <x v="53"/>
            <x v="54"/>
            <x v="55"/>
            <x v="56"/>
          </reference>
        </references>
      </pivotArea>
    </format>
    <format dxfId="300">
      <pivotArea dataOnly="0" labelOnly="1" fieldPosition="0">
        <references count="1">
          <reference field="0" count="0"/>
        </references>
      </pivotArea>
    </format>
    <format dxfId="299">
      <pivotArea dataOnly="0" labelOnly="1" fieldPosition="0">
        <references count="1">
          <reference field="0" count="0" defaultSubtotal="1"/>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7" cacheId="94" dataOnRows="1" applyNumberFormats="0" applyBorderFormats="0" applyFontFormats="0" applyPatternFormats="0" applyAlignmentFormats="0" applyWidthHeightFormats="1" dataCaption="Valores" updatedVersion="6" minRefreshableVersion="3" showDataTips="0" rowGrandTotals="0" colGrandTotals="0" createdVersion="5" indent="0" showHeaders="0" outline="1" outlineData="1" multipleFieldFilters="0">
  <location ref="B13:F71" firstHeaderRow="0" firstDataRow="2" firstDataCol="1"/>
  <pivotFields count="60">
    <pivotField axis="axisCol" showAll="0">
      <items count="3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x="31"/>
        <item t="default"/>
      </items>
    </pivotField>
    <pivotField axis="axisCol" showAll="0">
      <items count="13">
        <item x="0"/>
        <item x="1"/>
        <item x="2"/>
        <item x="3"/>
        <item x="4"/>
        <item x="5"/>
        <item x="6"/>
        <item x="7"/>
        <item x="8"/>
        <item x="9"/>
        <item x="10"/>
        <item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7">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rowItems>
  <colFields count="2">
    <field x="0"/>
    <field x="1"/>
  </colFields>
  <colItems count="4">
    <i>
      <x v="31"/>
      <x/>
    </i>
    <i r="1">
      <x v="1"/>
    </i>
    <i r="1">
      <x v="2"/>
    </i>
    <i t="default">
      <x v="31"/>
    </i>
  </colItems>
  <dataFields count="57">
    <dataField name="CNRT - A.01.1 -  Longitud de Líneas de Explotación No Electrificadas Vía Simple (km) " fld="2" subtotal="average" baseField="0" baseItem="0" numFmtId="4"/>
    <dataField name="CNRT - A.01.2 -  Longitud de Líneas de Explotación No Electrificadas Vía Doble o Múltiple (km) " fld="3" subtotal="average" baseField="0" baseItem="0" numFmtId="4"/>
    <dataField name="CNRT - A.02.1 -  Longitud de Líneas de Explotación Electrificadas Vía Simple (km) " fld="4" subtotal="average" baseField="0" baseItem="0" numFmtId="4"/>
    <dataField name="CNRT - A.02.2 -  Longitud de Líneas de Explotación Electrificadas Vía Doble o Múltiple (km) " fld="5" subtotal="average" baseField="0" baseItem="0" numFmtId="4"/>
    <dataField name="CNRT - Total Líneas de Explotación " fld="6" subtotal="average" baseField="0" baseItem="27"/>
    <dataField name="CNRT - Total Líneas de Servicios entre Cabeceras (km) (Progresiva) (en uso) " fld="8" subtotal="average" baseField="0" baseItem="27"/>
    <dataField name="CNRT - Total Líneas de Explotación (EN USO) " fld="7" subtotal="average" baseField="0" baseItem="27"/>
    <dataField name="CNRT - A.03.1 -  Longitud de Vías de Explotación No Electrificadas Troncales y Ramales (vía principal) (km) " fld="9" subtotal="average" baseField="0" baseItem="0" numFmtId="4"/>
    <dataField name="CNRT - A.03.2 -  Longitud de Vías de Explotación No Electrificadas Auxiliares (vías de playa) (km) " fld="10" subtotal="average" baseField="0" baseItem="0" numFmtId="4"/>
    <dataField name="CNRT - A.04.1 -  Longitud de Vías de Explotación Electrificadas Troncales y Ramales (vía principal) (km) " fld="11" subtotal="average" baseField="0" baseItem="0" numFmtId="4"/>
    <dataField name="CNRT - A.04.2 -  Longitud de Vías de Explotación Electrificadas Auxiliares (vías de playa) (km) " fld="12" subtotal="average" baseField="0" baseItem="0" numFmtId="4"/>
    <dataField name="CNRT - Total Vías (excluido Auxiliares) " fld="13" subtotal="average" baseField="0" baseItem="0" numFmtId="4"/>
    <dataField name="CNRT - Total Vías (excluído Auxiliares) (EN USO) " fld="14" subtotal="average" baseField="0" baseItem="27" numFmtId="168"/>
    <dataField name="CNRT - A.05.1 - Número de Estaciones en Explotación (cantidad) " fld="15" subtotal="average" baseField="0" baseItem="0" numFmtId="3"/>
    <dataField name="CNRT - A.06.1 - Número de Paradas en Explotación (cantidad) " fld="16" subtotal="average" baseField="0" baseItem="0" numFmtId="3"/>
    <dataField name="CNRT - A.07.1 - Número de Apeaderos en Explotación (cantidad) " fld="17" subtotal="average" baseField="0" baseItem="0" numFmtId="3"/>
    <dataField name="CNRT - Total Estaciones " fld="18" subtotal="average" baseField="0" baseItem="0" numFmtId="3"/>
    <dataField name="CNRT - Total Estaciones (EN USO) " fld="19" subtotal="average" baseField="1" baseItem="0" numFmtId="3"/>
    <dataField name="CNRT - A.08.1 - Pasos Vehiculares a Nivel Con Barreras Manuales (cantidad) " fld="20" subtotal="average" baseField="0" baseItem="0" numFmtId="3"/>
    <dataField name="CNRT - A.08.2 - Pasos Vehiculares a Nivel Con Barreras Automáticas (cantidad) " fld="21" subtotal="average" baseField="0" baseItem="0" numFmtId="3"/>
    <dataField name="CNRT - A.08.3 - Pasos Vehiculares a Nivel Con Señales Fonoluminosas (cantidad) " fld="22" subtotal="average" baseField="0" baseItem="0" numFmtId="3"/>
    <dataField name="CNRT - A.08.4 - Pasos Vehiculares a Nivel Con Cruz de San Andrés (cantidad) " fld="23" subtotal="average" baseField="0" baseItem="0" numFmtId="3"/>
    <dataField name="CNRT - A.08.5 - Pasos Vehiculares a Nivel Sin Señalización (cantidad) " fld="24" subtotal="average" baseField="0" baseItem="0" numFmtId="3"/>
    <dataField name="CNRT - Total Pasos Vehiculares a Nivel " fld="25" subtotal="average" baseField="0" baseItem="0" numFmtId="3"/>
    <dataField name="CNRT - A.09.1 - Pasos Vehiculares Bajo Nivel (vial + vial peatonal) (cantidad) " fld="26" subtotal="average" baseField="0" baseItem="0" numFmtId="3"/>
    <dataField name="CNRT - A.09.2 - Pasos Vehiculares Sobre Nivel (vial + vial peatonal) (cantidad) " fld="27" subtotal="average" baseField="0" baseItem="0" numFmtId="3"/>
    <dataField name="CNRT - A.09.3 - Pasos Vehiculares A Nivel (vial + vial peatonal) (cantidad) " fld="28" subtotal="average" baseField="0" baseItem="0" numFmtId="3"/>
    <dataField name="CNRT - Total Pasos Vehiculares " fld="29" subtotal="average" baseField="0" baseItem="27" numFmtId="3"/>
    <dataField name="CNRT - A.10.1 - Pasos Peatonales Bajo Nivel (cantidad) " fld="30" subtotal="average" baseField="0" baseItem="0" numFmtId="3"/>
    <dataField name="CNRT - A.10.2 - Pasos Peatonales Sobre Nivel (cantidad) " fld="31" subtotal="average" baseField="0" baseItem="0" numFmtId="3"/>
    <dataField name="CNRT - A.10.3 - Pasos Peatonales A Nivel (cantidad) " fld="32" subtotal="average" baseField="0" baseItem="0" numFmtId="3"/>
    <dataField name="CNRT - Total Pasos Peatonales " fld="33" subtotal="average" baseField="0" baseItem="27" numFmtId="3"/>
    <dataField name="CNRT - A.11.1 - Señalamiento Automático (km de línea) " fld="34" subtotal="average" baseField="0" baseItem="0" numFmtId="4"/>
    <dataField name="CNRT - A.11.2 - Señalamiento Sin Señalamiento (km de línea) " fld="35" subtotal="average" baseField="0" baseItem="0" numFmtId="4"/>
    <dataField name="CNRT - A.11.3 - Señalamiento Manual (km de línea) " fld="36" subtotal="average" baseField="0" baseItem="0" numFmtId="4"/>
    <dataField name="CNRT - Total Señalamiento " fld="37" subtotal="average" baseField="0" baseItem="0" numFmtId="4"/>
    <dataField name="CNRT - B.01.1 - Parque de Locomotoras Diesel Hasta 1300HP " fld="38" subtotal="average" baseField="0" baseItem="0" numFmtId="3"/>
    <dataField name="CNRT - B.01.2 - Parque de Locomotoras Diesel desde 1301HP Hasta 1700HP " fld="39" subtotal="average" baseField="0" baseItem="0" numFmtId="3"/>
    <dataField name="CNRT - B.01.2 - Parque de Locomotoras Diesel desde 1701HP " fld="40" subtotal="average" baseField="0" baseItem="0" numFmtId="3"/>
    <dataField name="CNRT - Total Locomotoras " fld="41" subtotal="average" baseField="0" baseItem="0" numFmtId="3"/>
    <dataField name="CNRT - B.02.1 - Parque de Coches Eléctricos Motrices " fld="42" subtotal="average" baseField="0" baseItem="0" numFmtId="3"/>
    <dataField name="CNRT - B.02.2 - Parque de Coches Eléctricos Motrices Remolcados Tipo R " fld="43" subtotal="average" baseField="0" baseItem="0" numFmtId="3"/>
    <dataField name="CNRT - B.02.3 - Parque de Coches Eléctricos Motrices Tipo R " fld="44" subtotal="average" baseField="0" baseItem="0" numFmtId="3"/>
    <dataField name="CNRT - Total Coches Eléctricos " fld="45" subtotal="average" baseField="0" baseItem="0" numFmtId="3"/>
    <dataField name="CNRT - B.03.1 - Parque de Coches Motores Motrices Remolcados " fld="46" subtotal="average" baseField="0" baseItem="0" numFmtId="3"/>
    <dataField name="CNRT - B.03.2 - Parque de Coches Motores Motrices Intermedios " fld="47" subtotal="average" baseField="0" baseItem="0" numFmtId="3"/>
    <dataField name="CNRT - B.03.3 - Parque de Coches Motores Motrices Cabina " fld="48" subtotal="average" baseField="0" baseItem="0" numFmtId="3"/>
    <dataField name="CNRT - Total coches Motores " fld="49" subtotal="average" baseField="0" baseItem="0" numFmtId="3"/>
    <dataField name="CNRT - B.04.1 - Parque de Coches Remolcados Clase Unica " fld="50" subtotal="average" baseField="0" baseItem="0" numFmtId="3"/>
    <dataField name="CNRT - B.04.2 - Parque de Coches Remolcados Clase Unica Furgón " fld="51" subtotal="average" baseField="0" baseItem="0" numFmtId="3"/>
    <dataField name="CNRT - B.04.3 - Parque de Coches Remolcados Clase Unica Cabina " fld="52" subtotal="average" baseField="0" baseItem="0" numFmtId="3"/>
    <dataField name="CNRT - B.04.5 - Parque de Coches Remolcados para Servicios Especiales (Cartoneros) " fld="53" subtotal="average" baseField="0" baseItem="0" numFmtId="3"/>
    <dataField name="CNRT - Total Coches Remolcados " fld="54" subtotal="average" baseField="0" baseItem="0" numFmtId="3"/>
    <dataField name="CNRT - B.04.4 - Parque de Coches Remolcados de Larga Distancia (Turista+Pullman) " fld="55" subtotal="average" baseField="0" baseItem="0" numFmtId="3"/>
    <dataField name="CNRT - B.05.1 - Parque de Locotractores " fld="56" subtotal="average" baseField="0" baseItem="0" numFmtId="3"/>
    <dataField name="CNRT - B.06.1 - Parque de Vagones de Servicios Internos " fld="57" subtotal="average" baseField="0" baseItem="0" numFmtId="3"/>
    <dataField name="CNRT - Trocha (mm) " fld="58" subtotal="average" baseField="0" baseItem="27" numFmtId="3"/>
  </dataFields>
  <formats count="106">
    <format dxfId="3615">
      <pivotArea type="all" dataOnly="0" outline="0" fieldPosition="0"/>
    </format>
    <format dxfId="3614">
      <pivotArea outline="0" collapsedLevelsAreSubtotals="1" fieldPosition="0"/>
    </format>
    <format dxfId="3613">
      <pivotArea dataOnly="0" labelOnly="1" outline="0" fieldPosition="0">
        <references count="1">
          <reference field="4294967294" count="46">
            <x v="0"/>
            <x v="1"/>
            <x v="2"/>
            <x v="3"/>
            <x v="7"/>
            <x v="8"/>
            <x v="9"/>
            <x v="10"/>
            <x v="11"/>
            <x v="13"/>
            <x v="14"/>
            <x v="15"/>
            <x v="16"/>
            <x v="18"/>
            <x v="19"/>
            <x v="20"/>
            <x v="21"/>
            <x v="22"/>
            <x v="23"/>
            <x v="24"/>
            <x v="25"/>
            <x v="26"/>
            <x v="28"/>
            <x v="29"/>
            <x v="30"/>
            <x v="32"/>
            <x v="33"/>
            <x v="34"/>
            <x v="35"/>
            <x v="36"/>
            <x v="37"/>
            <x v="38"/>
            <x v="39"/>
            <x v="40"/>
            <x v="41"/>
            <x v="42"/>
            <x v="43"/>
            <x v="44"/>
            <x v="45"/>
            <x v="46"/>
            <x v="47"/>
            <x v="48"/>
            <x v="49"/>
            <x v="50"/>
            <x v="51"/>
            <x v="53"/>
          </reference>
        </references>
      </pivotArea>
    </format>
    <format dxfId="3612">
      <pivotArea dataOnly="0" labelOnly="1" outline="0" fieldPosition="0">
        <references count="1">
          <reference field="4294967294" count="3">
            <x v="52"/>
            <x v="54"/>
            <x v="55"/>
          </reference>
        </references>
      </pivotArea>
    </format>
    <format dxfId="3611">
      <pivotArea dataOnly="0" labelOnly="1" fieldPosition="0">
        <references count="1">
          <reference field="0" count="0"/>
        </references>
      </pivotArea>
    </format>
    <format dxfId="3610">
      <pivotArea dataOnly="0" labelOnly="1" grandCol="1" outline="0" fieldPosition="0"/>
    </format>
    <format dxfId="3609">
      <pivotArea outline="0" fieldPosition="0">
        <references count="1">
          <reference field="4294967294" count="1">
            <x v="1"/>
          </reference>
        </references>
      </pivotArea>
    </format>
    <format dxfId="3608">
      <pivotArea outline="0" fieldPosition="0">
        <references count="1">
          <reference field="4294967294" count="1">
            <x v="0"/>
          </reference>
        </references>
      </pivotArea>
    </format>
    <format dxfId="3607">
      <pivotArea outline="0" fieldPosition="0">
        <references count="1">
          <reference field="4294967294" count="1">
            <x v="2"/>
          </reference>
        </references>
      </pivotArea>
    </format>
    <format dxfId="3606">
      <pivotArea outline="0" fieldPosition="0">
        <references count="1">
          <reference field="4294967294" count="1">
            <x v="3"/>
          </reference>
        </references>
      </pivotArea>
    </format>
    <format dxfId="3605">
      <pivotArea outline="0" fieldPosition="0">
        <references count="1">
          <reference field="4294967294" count="1">
            <x v="7"/>
          </reference>
        </references>
      </pivotArea>
    </format>
    <format dxfId="3604">
      <pivotArea outline="0" fieldPosition="0">
        <references count="1">
          <reference field="4294967294" count="1">
            <x v="8"/>
          </reference>
        </references>
      </pivotArea>
    </format>
    <format dxfId="3603">
      <pivotArea outline="0" fieldPosition="0">
        <references count="1">
          <reference field="4294967294" count="1">
            <x v="9"/>
          </reference>
        </references>
      </pivotArea>
    </format>
    <format dxfId="3602">
      <pivotArea outline="0" fieldPosition="0">
        <references count="1">
          <reference field="4294967294" count="1">
            <x v="10"/>
          </reference>
        </references>
      </pivotArea>
    </format>
    <format dxfId="3601">
      <pivotArea outline="0" fieldPosition="0">
        <references count="1">
          <reference field="4294967294" count="1">
            <x v="11"/>
          </reference>
        </references>
      </pivotArea>
    </format>
    <format dxfId="3600">
      <pivotArea outline="0" fieldPosition="0">
        <references count="1">
          <reference field="4294967294" count="1">
            <x v="19"/>
          </reference>
        </references>
      </pivotArea>
    </format>
    <format dxfId="3599">
      <pivotArea outline="0" fieldPosition="0">
        <references count="1">
          <reference field="4294967294" count="1">
            <x v="13"/>
          </reference>
        </references>
      </pivotArea>
    </format>
    <format dxfId="3598">
      <pivotArea outline="0" fieldPosition="0">
        <references count="1">
          <reference field="4294967294" count="1">
            <x v="14"/>
          </reference>
        </references>
      </pivotArea>
    </format>
    <format dxfId="3597">
      <pivotArea outline="0" fieldPosition="0">
        <references count="1">
          <reference field="4294967294" count="1">
            <x v="15"/>
          </reference>
        </references>
      </pivotArea>
    </format>
    <format dxfId="3596">
      <pivotArea outline="0" fieldPosition="0">
        <references count="1">
          <reference field="4294967294" count="1">
            <x v="16"/>
          </reference>
        </references>
      </pivotArea>
    </format>
    <format dxfId="3595">
      <pivotArea outline="0" fieldPosition="0">
        <references count="1">
          <reference field="4294967294" count="1">
            <x v="18"/>
          </reference>
        </references>
      </pivotArea>
    </format>
    <format dxfId="3594">
      <pivotArea outline="0" fieldPosition="0">
        <references count="1">
          <reference field="4294967294" count="1">
            <x v="20"/>
          </reference>
        </references>
      </pivotArea>
    </format>
    <format dxfId="3593">
      <pivotArea outline="0" fieldPosition="0">
        <references count="1">
          <reference field="4294967294" count="1">
            <x v="21"/>
          </reference>
        </references>
      </pivotArea>
    </format>
    <format dxfId="3592">
      <pivotArea outline="0" fieldPosition="0">
        <references count="1">
          <reference field="4294967294" count="1">
            <x v="22"/>
          </reference>
        </references>
      </pivotArea>
    </format>
    <format dxfId="3591">
      <pivotArea outline="0" fieldPosition="0">
        <references count="1">
          <reference field="4294967294" count="1">
            <x v="23"/>
          </reference>
        </references>
      </pivotArea>
    </format>
    <format dxfId="3590">
      <pivotArea outline="0" fieldPosition="0">
        <references count="1">
          <reference field="4294967294" count="1">
            <x v="24"/>
          </reference>
        </references>
      </pivotArea>
    </format>
    <format dxfId="3589">
      <pivotArea outline="0" fieldPosition="0">
        <references count="1">
          <reference field="4294967294" count="1">
            <x v="25"/>
          </reference>
        </references>
      </pivotArea>
    </format>
    <format dxfId="3588">
      <pivotArea outline="0" fieldPosition="0">
        <references count="1">
          <reference field="4294967294" count="1">
            <x v="26"/>
          </reference>
        </references>
      </pivotArea>
    </format>
    <format dxfId="3587">
      <pivotArea outline="0" fieldPosition="0">
        <references count="1">
          <reference field="4294967294" count="1">
            <x v="28"/>
          </reference>
        </references>
      </pivotArea>
    </format>
    <format dxfId="3586">
      <pivotArea outline="0" fieldPosition="0">
        <references count="1">
          <reference field="4294967294" count="1">
            <x v="29"/>
          </reference>
        </references>
      </pivotArea>
    </format>
    <format dxfId="3585">
      <pivotArea outline="0" fieldPosition="0">
        <references count="1">
          <reference field="4294967294" count="1">
            <x v="30"/>
          </reference>
        </references>
      </pivotArea>
    </format>
    <format dxfId="3584">
      <pivotArea outline="0" fieldPosition="0">
        <references count="1">
          <reference field="4294967294" count="1">
            <x v="32"/>
          </reference>
        </references>
      </pivotArea>
    </format>
    <format dxfId="3583">
      <pivotArea outline="0" fieldPosition="0">
        <references count="1">
          <reference field="4294967294" count="1">
            <x v="33"/>
          </reference>
        </references>
      </pivotArea>
    </format>
    <format dxfId="3582">
      <pivotArea outline="0" fieldPosition="0">
        <references count="1">
          <reference field="4294967294" count="1">
            <x v="34"/>
          </reference>
        </references>
      </pivotArea>
    </format>
    <format dxfId="3581">
      <pivotArea outline="0" fieldPosition="0">
        <references count="1">
          <reference field="4294967294" count="1">
            <x v="35"/>
          </reference>
        </references>
      </pivotArea>
    </format>
    <format dxfId="3580">
      <pivotArea outline="0" fieldPosition="0">
        <references count="1">
          <reference field="4294967294" count="1">
            <x v="36"/>
          </reference>
        </references>
      </pivotArea>
    </format>
    <format dxfId="3579">
      <pivotArea outline="0" fieldPosition="0">
        <references count="1">
          <reference field="4294967294" count="1">
            <x v="37"/>
          </reference>
        </references>
      </pivotArea>
    </format>
    <format dxfId="3578">
      <pivotArea outline="0" fieldPosition="0">
        <references count="1">
          <reference field="4294967294" count="1">
            <x v="38"/>
          </reference>
        </references>
      </pivotArea>
    </format>
    <format dxfId="3577">
      <pivotArea outline="0" fieldPosition="0">
        <references count="1">
          <reference field="4294967294" count="1">
            <x v="40"/>
          </reference>
        </references>
      </pivotArea>
    </format>
    <format dxfId="3576">
      <pivotArea outline="0" fieldPosition="0">
        <references count="1">
          <reference field="4294967294" count="1">
            <x v="39"/>
          </reference>
        </references>
      </pivotArea>
    </format>
    <format dxfId="3575">
      <pivotArea outline="0" fieldPosition="0">
        <references count="1">
          <reference field="4294967294" count="1">
            <x v="41"/>
          </reference>
        </references>
      </pivotArea>
    </format>
    <format dxfId="3574">
      <pivotArea outline="0" fieldPosition="0">
        <references count="1">
          <reference field="4294967294" count="1">
            <x v="42"/>
          </reference>
        </references>
      </pivotArea>
    </format>
    <format dxfId="3573">
      <pivotArea outline="0" fieldPosition="0">
        <references count="1">
          <reference field="4294967294" count="1">
            <x v="44"/>
          </reference>
        </references>
      </pivotArea>
    </format>
    <format dxfId="3572">
      <pivotArea outline="0" fieldPosition="0">
        <references count="1">
          <reference field="4294967294" count="1">
            <x v="43"/>
          </reference>
        </references>
      </pivotArea>
    </format>
    <format dxfId="3571">
      <pivotArea outline="0" fieldPosition="0">
        <references count="1">
          <reference field="4294967294" count="1">
            <x v="45"/>
          </reference>
        </references>
      </pivotArea>
    </format>
    <format dxfId="3570">
      <pivotArea outline="0" fieldPosition="0">
        <references count="1">
          <reference field="4294967294" count="1">
            <x v="46"/>
          </reference>
        </references>
      </pivotArea>
    </format>
    <format dxfId="3569">
      <pivotArea outline="0" fieldPosition="0">
        <references count="1">
          <reference field="4294967294" count="1">
            <x v="47"/>
          </reference>
        </references>
      </pivotArea>
    </format>
    <format dxfId="3568">
      <pivotArea outline="0" fieldPosition="0">
        <references count="1">
          <reference field="4294967294" count="1">
            <x v="48"/>
          </reference>
        </references>
      </pivotArea>
    </format>
    <format dxfId="3567">
      <pivotArea outline="0" fieldPosition="0">
        <references count="1">
          <reference field="4294967294" count="1">
            <x v="49"/>
          </reference>
        </references>
      </pivotArea>
    </format>
    <format dxfId="3566">
      <pivotArea outline="0" fieldPosition="0">
        <references count="1">
          <reference field="4294967294" count="1">
            <x v="50"/>
          </reference>
        </references>
      </pivotArea>
    </format>
    <format dxfId="3565">
      <pivotArea outline="0" fieldPosition="0">
        <references count="1">
          <reference field="4294967294" count="1">
            <x v="53"/>
          </reference>
        </references>
      </pivotArea>
    </format>
    <format dxfId="3564">
      <pivotArea outline="0" fieldPosition="0">
        <references count="1">
          <reference field="4294967294" count="1">
            <x v="51"/>
          </reference>
        </references>
      </pivotArea>
    </format>
    <format dxfId="3563">
      <pivotArea outline="0" fieldPosition="0">
        <references count="1">
          <reference field="4294967294" count="1">
            <x v="52"/>
          </reference>
        </references>
      </pivotArea>
    </format>
    <format dxfId="3562">
      <pivotArea outline="0" fieldPosition="0">
        <references count="1">
          <reference field="4294967294" count="1">
            <x v="54"/>
          </reference>
        </references>
      </pivotArea>
    </format>
    <format dxfId="3561">
      <pivotArea outline="0" fieldPosition="0">
        <references count="1">
          <reference field="4294967294" count="1">
            <x v="55"/>
          </reference>
        </references>
      </pivotArea>
    </format>
    <format dxfId="3560">
      <pivotArea collapsedLevelsAreSubtotals="1" fieldPosition="0">
        <references count="1">
          <reference field="4294967294" count="1">
            <x v="11"/>
          </reference>
        </references>
      </pivotArea>
    </format>
    <format dxfId="3559">
      <pivotArea dataOnly="0" labelOnly="1" outline="0" fieldPosition="0">
        <references count="1">
          <reference field="4294967294" count="1">
            <x v="11"/>
          </reference>
        </references>
      </pivotArea>
    </format>
    <format dxfId="3558">
      <pivotArea collapsedLevelsAreSubtotals="1" fieldPosition="0">
        <references count="1">
          <reference field="4294967294" count="1">
            <x v="16"/>
          </reference>
        </references>
      </pivotArea>
    </format>
    <format dxfId="3557">
      <pivotArea dataOnly="0" labelOnly="1" outline="0" fieldPosition="0">
        <references count="1">
          <reference field="4294967294" count="1">
            <x v="16"/>
          </reference>
        </references>
      </pivotArea>
    </format>
    <format dxfId="3556">
      <pivotArea collapsedLevelsAreSubtotals="1" fieldPosition="0">
        <references count="1">
          <reference field="4294967294" count="1">
            <x v="23"/>
          </reference>
        </references>
      </pivotArea>
    </format>
    <format dxfId="3555">
      <pivotArea dataOnly="0" labelOnly="1" outline="0" fieldPosition="0">
        <references count="1">
          <reference field="4294967294" count="1">
            <x v="23"/>
          </reference>
        </references>
      </pivotArea>
    </format>
    <format dxfId="3554">
      <pivotArea collapsedLevelsAreSubtotals="1" fieldPosition="0">
        <references count="1">
          <reference field="4294967294" count="1">
            <x v="35"/>
          </reference>
        </references>
      </pivotArea>
    </format>
    <format dxfId="3553">
      <pivotArea dataOnly="0" labelOnly="1" outline="0" fieldPosition="0">
        <references count="1">
          <reference field="4294967294" count="1">
            <x v="35"/>
          </reference>
        </references>
      </pivotArea>
    </format>
    <format dxfId="3552">
      <pivotArea collapsedLevelsAreSubtotals="1" fieldPosition="0">
        <references count="1">
          <reference field="4294967294" count="1">
            <x v="39"/>
          </reference>
        </references>
      </pivotArea>
    </format>
    <format dxfId="3551">
      <pivotArea dataOnly="0" labelOnly="1" outline="0" fieldPosition="0">
        <references count="1">
          <reference field="4294967294" count="1">
            <x v="39"/>
          </reference>
        </references>
      </pivotArea>
    </format>
    <format dxfId="3550">
      <pivotArea collapsedLevelsAreSubtotals="1" fieldPosition="0">
        <references count="1">
          <reference field="4294967294" count="1">
            <x v="43"/>
          </reference>
        </references>
      </pivotArea>
    </format>
    <format dxfId="3549">
      <pivotArea dataOnly="0" labelOnly="1" outline="0" fieldPosition="0">
        <references count="1">
          <reference field="4294967294" count="1">
            <x v="43"/>
          </reference>
        </references>
      </pivotArea>
    </format>
    <format dxfId="3548">
      <pivotArea collapsedLevelsAreSubtotals="1" fieldPosition="0">
        <references count="1">
          <reference field="4294967294" count="1">
            <x v="47"/>
          </reference>
        </references>
      </pivotArea>
    </format>
    <format dxfId="3547">
      <pivotArea dataOnly="0" labelOnly="1" outline="0" fieldPosition="0">
        <references count="1">
          <reference field="4294967294" count="1">
            <x v="47"/>
          </reference>
        </references>
      </pivotArea>
    </format>
    <format dxfId="3546">
      <pivotArea collapsedLevelsAreSubtotals="1" fieldPosition="0">
        <references count="1">
          <reference field="4294967294" count="1">
            <x v="52"/>
          </reference>
        </references>
      </pivotArea>
    </format>
    <format dxfId="3545">
      <pivotArea dataOnly="0" labelOnly="1" outline="0" fieldPosition="0">
        <references count="1">
          <reference field="4294967294" count="1">
            <x v="52"/>
          </reference>
        </references>
      </pivotArea>
    </format>
    <format dxfId="3544">
      <pivotArea collapsedLevelsAreSubtotals="1" fieldPosition="0">
        <references count="1">
          <reference field="4294967294" count="3">
            <x v="4"/>
            <x v="5"/>
            <x v="6"/>
          </reference>
        </references>
      </pivotArea>
    </format>
    <format dxfId="3543">
      <pivotArea dataOnly="0" labelOnly="1" outline="0" fieldPosition="0">
        <references count="1">
          <reference field="4294967294" count="3">
            <x v="4"/>
            <x v="5"/>
            <x v="6"/>
          </reference>
        </references>
      </pivotArea>
    </format>
    <format dxfId="3542">
      <pivotArea outline="0" fieldPosition="0">
        <references count="1">
          <reference field="4294967294" count="1">
            <x v="12"/>
          </reference>
        </references>
      </pivotArea>
    </format>
    <format dxfId="3541">
      <pivotArea collapsedLevelsAreSubtotals="1" fieldPosition="0">
        <references count="1">
          <reference field="4294967294" count="1">
            <x v="12"/>
          </reference>
        </references>
      </pivotArea>
    </format>
    <format dxfId="3540">
      <pivotArea dataOnly="0" labelOnly="1" outline="0" fieldPosition="0">
        <references count="1">
          <reference field="4294967294" count="1">
            <x v="12"/>
          </reference>
        </references>
      </pivotArea>
    </format>
    <format dxfId="3539">
      <pivotArea outline="0" fieldPosition="0">
        <references count="1">
          <reference field="4294967294" count="1">
            <x v="27"/>
          </reference>
        </references>
      </pivotArea>
    </format>
    <format dxfId="3538">
      <pivotArea collapsedLevelsAreSubtotals="1" fieldPosition="0">
        <references count="1">
          <reference field="4294967294" count="1">
            <x v="27"/>
          </reference>
        </references>
      </pivotArea>
    </format>
    <format dxfId="3537">
      <pivotArea dataOnly="0" labelOnly="1" outline="0" fieldPosition="0">
        <references count="1">
          <reference field="4294967294" count="1">
            <x v="27"/>
          </reference>
        </references>
      </pivotArea>
    </format>
    <format dxfId="3536">
      <pivotArea outline="0" fieldPosition="0">
        <references count="1">
          <reference field="4294967294" count="1">
            <x v="31"/>
          </reference>
        </references>
      </pivotArea>
    </format>
    <format dxfId="3535">
      <pivotArea collapsedLevelsAreSubtotals="1" fieldPosition="0">
        <references count="1">
          <reference field="4294967294" count="1">
            <x v="31"/>
          </reference>
        </references>
      </pivotArea>
    </format>
    <format dxfId="3534">
      <pivotArea dataOnly="0" labelOnly="1" outline="0" fieldPosition="0">
        <references count="1">
          <reference field="4294967294" count="1">
            <x v="31"/>
          </reference>
        </references>
      </pivotArea>
    </format>
    <format dxfId="3533">
      <pivotArea outline="0" fieldPosition="0">
        <references count="1">
          <reference field="4294967294" count="1">
            <x v="56"/>
          </reference>
        </references>
      </pivotArea>
    </format>
    <format dxfId="3532">
      <pivotArea collapsedLevelsAreSubtotals="1" fieldPosition="0">
        <references count="1">
          <reference field="4294967294" count="1">
            <x v="56"/>
          </reference>
        </references>
      </pivotArea>
    </format>
    <format dxfId="3531">
      <pivotArea dataOnly="0" labelOnly="1" outline="0" fieldPosition="0">
        <references count="1">
          <reference field="4294967294" count="1">
            <x v="56"/>
          </reference>
        </references>
      </pivotArea>
    </format>
    <format dxfId="3530">
      <pivotArea collapsedLevelsAreSubtotals="1" fieldPosition="0">
        <references count="1">
          <reference field="4294967294" count="1">
            <x v="5"/>
          </reference>
        </references>
      </pivotArea>
    </format>
    <format dxfId="3529">
      <pivotArea collapsedLevelsAreSubtotals="1" fieldPosition="0">
        <references count="1">
          <reference field="4294967294" count="1">
            <x v="4"/>
          </reference>
        </references>
      </pivotArea>
    </format>
    <format dxfId="3528">
      <pivotArea collapsedLevelsAreSubtotals="1" fieldPosition="0">
        <references count="1">
          <reference field="4294967294" count="1">
            <x v="6"/>
          </reference>
        </references>
      </pivotArea>
    </format>
    <format dxfId="3527">
      <pivotArea outline="0" fieldPosition="0">
        <references count="1">
          <reference field="4294967294" count="1">
            <x v="17"/>
          </reference>
        </references>
      </pivotArea>
    </format>
    <format dxfId="3526">
      <pivotArea collapsedLevelsAreSubtotals="1" fieldPosition="0">
        <references count="1">
          <reference field="4294967294" count="1">
            <x v="17"/>
          </reference>
        </references>
      </pivotArea>
    </format>
    <format dxfId="3525">
      <pivotArea dataOnly="0" labelOnly="1" outline="0" fieldPosition="0">
        <references count="1">
          <reference field="4294967294" count="1">
            <x v="17"/>
          </reference>
        </references>
      </pivotArea>
    </format>
    <format dxfId="3524">
      <pivotArea outline="0" fieldPosition="0">
        <references count="1">
          <reference field="4294967294" count="1">
            <x v="17"/>
          </reference>
        </references>
      </pivotArea>
    </format>
    <format dxfId="2446">
      <pivotArea collapsedLevelsAreSubtotals="1" fieldPosition="0">
        <references count="1">
          <reference field="4294967294" count="1">
            <x v="53"/>
          </reference>
        </references>
      </pivotArea>
    </format>
    <format dxfId="2445">
      <pivotArea dataOnly="0" labelOnly="1" outline="0" fieldPosition="0">
        <references count="1">
          <reference field="4294967294" count="1">
            <x v="53"/>
          </reference>
        </references>
      </pivotArea>
    </format>
    <format dxfId="521">
      <pivotArea type="all" dataOnly="0" outline="0" fieldPosition="0"/>
    </format>
    <format dxfId="520">
      <pivotArea outline="0" collapsedLevelsAreSubtotals="1" fieldPosition="0"/>
    </format>
    <format dxfId="519">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18">
      <pivotArea dataOnly="0" labelOnly="1" outline="0" fieldPosition="0">
        <references count="1">
          <reference field="4294967294" count="7">
            <x v="50"/>
            <x v="51"/>
            <x v="52"/>
            <x v="53"/>
            <x v="54"/>
            <x v="55"/>
            <x v="56"/>
          </reference>
        </references>
      </pivotArea>
    </format>
    <format dxfId="517">
      <pivotArea dataOnly="0" labelOnly="1" fieldPosition="0">
        <references count="1">
          <reference field="0" count="0"/>
        </references>
      </pivotArea>
    </format>
    <format dxfId="516">
      <pivotArea dataOnly="0" labelOnly="1" fieldPosition="0">
        <references count="1">
          <reference field="0" count="0" defaultSubtotal="1"/>
        </references>
      </pivotArea>
    </format>
    <format dxfId="515">
      <pivotArea type="all" dataOnly="0" outline="0" fieldPosition="0"/>
    </format>
    <format dxfId="514">
      <pivotArea outline="0" collapsedLevelsAreSubtotals="1" fieldPosition="0"/>
    </format>
    <format dxfId="513">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12">
      <pivotArea dataOnly="0" labelOnly="1" outline="0" fieldPosition="0">
        <references count="1">
          <reference field="4294967294" count="7">
            <x v="50"/>
            <x v="51"/>
            <x v="52"/>
            <x v="53"/>
            <x v="54"/>
            <x v="55"/>
            <x v="56"/>
          </reference>
        </references>
      </pivotArea>
    </format>
    <format dxfId="511">
      <pivotArea dataOnly="0" labelOnly="1" fieldPosition="0">
        <references count="1">
          <reference field="0" count="0"/>
        </references>
      </pivotArea>
    </format>
    <format dxfId="510">
      <pivotArea dataOnly="0" labelOnly="1" fieldPosition="0">
        <references count="1">
          <reference field="0" count="0" defaultSubtotal="1"/>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7" cacheId="90" dataOnRows="1" applyNumberFormats="0" applyBorderFormats="0" applyFontFormats="0" applyPatternFormats="0" applyAlignmentFormats="0" applyWidthHeightFormats="1" dataCaption="Valores" updatedVersion="6" minRefreshableVersion="3" showDataTips="0" rowGrandTotals="0" colGrandTotals="0" createdVersion="5" indent="0" showHeaders="0" outline="1" outlineData="1" multipleFieldFilters="0">
  <location ref="B13:F71" firstHeaderRow="0" firstDataRow="2" firstDataCol="1"/>
  <pivotFields count="60">
    <pivotField axis="axisCol" showAll="0">
      <items count="3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x="31"/>
        <item t="default"/>
      </items>
    </pivotField>
    <pivotField axis="axisCol" showAll="0">
      <items count="13">
        <item x="0"/>
        <item x="1"/>
        <item x="2"/>
        <item x="3"/>
        <item x="4"/>
        <item x="5"/>
        <item x="6"/>
        <item x="7"/>
        <item x="8"/>
        <item x="9"/>
        <item x="10"/>
        <item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7">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rowItems>
  <colFields count="2">
    <field x="0"/>
    <field x="1"/>
  </colFields>
  <colItems count="4">
    <i>
      <x v="31"/>
      <x/>
    </i>
    <i r="1">
      <x v="1"/>
    </i>
    <i r="1">
      <x v="2"/>
    </i>
    <i t="default">
      <x v="31"/>
    </i>
  </colItems>
  <dataFields count="57">
    <dataField name="CNRT - A.01.1 -  Longitud de Líneas de Explotación No Electrificadas Vía Simple (km) " fld="2" subtotal="average" baseField="0" baseItem="0" numFmtId="4"/>
    <dataField name="CNRT - A.01.2 -  Longitud de Líneas de Explotación No Electrificadas Vía Doble o Múltiple (km) " fld="3" subtotal="average" baseField="0" baseItem="0" numFmtId="4"/>
    <dataField name="CNRT - A.02.1 -  Longitud de Líneas de Explotación Electrificadas Vía Simple (km) " fld="4" subtotal="average" baseField="0" baseItem="0" numFmtId="4"/>
    <dataField name="CNRT - A.02.2 -  Longitud de Líneas de Explotación Electrificadas Vía Doble o Múltiple (km) " fld="5" subtotal="average" baseField="0" baseItem="0" numFmtId="4"/>
    <dataField name="CNRT - Total Líneas de Explotación " fld="6" subtotal="average" baseField="0" baseItem="27"/>
    <dataField name="CNRT - Total Líneas de Servicios entre Cabeceras (km) (Progresiva) (en uso) " fld="8" subtotal="average" baseField="0" baseItem="27"/>
    <dataField name="CNRT - Total Líneas de Explotación (EN USO) " fld="7" subtotal="average" baseField="0" baseItem="27"/>
    <dataField name="CNRT - A.03.1 -  Longitud de Vías de Explotación No Electrificadas Troncales y Ramales (vía principal) (km) " fld="9" subtotal="average" baseField="0" baseItem="0" numFmtId="4"/>
    <dataField name="CNRT - A.03.2 -  Longitud de Vías de Explotación No Electrificadas Auxiliares (vías de playa) (km) " fld="10" subtotal="average" baseField="0" baseItem="0" numFmtId="4"/>
    <dataField name="CNRT - A.04.1 -  Longitud de Vías de Explotación Electrificadas Troncales y Ramales (vía principal) (km) " fld="11" subtotal="average" baseField="0" baseItem="0" numFmtId="4"/>
    <dataField name="CNRT - A.04.2 -  Longitud de Vías de Explotación Electrificadas Auxiliares (vías de playa) (km) " fld="12" subtotal="average" baseField="0" baseItem="0" numFmtId="4"/>
    <dataField name="CNRT - Total Vías (excluido Auxiliares) " fld="13" subtotal="average" baseField="0" baseItem="0" numFmtId="4"/>
    <dataField name="CNRT - Total Vías (excluído Auxiliares) (EN USO) " fld="14" subtotal="average" baseField="0" baseItem="27" numFmtId="168"/>
    <dataField name="CNRT - A.05.1 - Número de Estaciones en Explotación (cantidad) " fld="15" subtotal="average" baseField="0" baseItem="0" numFmtId="3"/>
    <dataField name="CNRT - A.06.1 - Número de Paradas en Explotación (cantidad) " fld="16" subtotal="average" baseField="0" baseItem="0" numFmtId="3"/>
    <dataField name="CNRT - A.07.1 - Número de Apeaderos en Explotación (cantidad) " fld="17" subtotal="average" baseField="0" baseItem="0" numFmtId="3"/>
    <dataField name="CNRT - Total Estaciones " fld="18" subtotal="average" baseField="0" baseItem="0" numFmtId="3"/>
    <dataField name="CNRT - Total Estaciones (EN USO) " fld="19" subtotal="average" baseField="1" baseItem="0" numFmtId="3"/>
    <dataField name="CNRT - A.08.1 - Pasos Vehiculares a Nivel Con Barreras Manuales (cantidad) " fld="20" subtotal="average" baseField="0" baseItem="0" numFmtId="3"/>
    <dataField name="CNRT - A.08.2 - Pasos Vehiculares a Nivel Con Barreras Automáticas (cantidad) " fld="21" subtotal="average" baseField="0" baseItem="0" numFmtId="3"/>
    <dataField name="CNRT - A.08.3 - Pasos Vehiculares a Nivel Con Señales Fonoluminosas (cantidad) " fld="22" subtotal="average" baseField="0" baseItem="0" numFmtId="3"/>
    <dataField name="CNRT - A.08.4 - Pasos Vehiculares a Nivel Con Cruz de San Andrés (cantidad) " fld="23" subtotal="average" baseField="0" baseItem="0" numFmtId="3"/>
    <dataField name="CNRT - A.08.5 - Pasos Vehiculares a Nivel Sin Señalización (cantidad) " fld="24" subtotal="average" baseField="0" baseItem="0" numFmtId="3"/>
    <dataField name="CNRT - Total Pasos Vehiculares a Nivel " fld="25" subtotal="average" baseField="0" baseItem="0" numFmtId="3"/>
    <dataField name="CNRT - A.09.1 - Pasos Vehiculares Bajo Nivel (vial + vial peatonal) (cantidad) " fld="26" subtotal="average" baseField="0" baseItem="0" numFmtId="3"/>
    <dataField name="CNRT - A.09.2 - Pasos Vehiculares Sobre Nivel (vial + vial peatonal) (cantidad) " fld="27" subtotal="average" baseField="0" baseItem="0" numFmtId="3"/>
    <dataField name="CNRT - A.09.3 - Pasos Vehiculares A Nivel (vial + vial peatonal) (cantidad) " fld="28" subtotal="average" baseField="0" baseItem="0" numFmtId="3"/>
    <dataField name="CNRT - Total Pasos Vehiculares " fld="29" subtotal="average" baseField="0" baseItem="27" numFmtId="3"/>
    <dataField name="CNRT - A.10.1 - Pasos Peatonales Bajo Nivel (cantidad) " fld="30" subtotal="average" baseField="0" baseItem="0" numFmtId="3"/>
    <dataField name="CNRT - A.10.2 - Pasos Peatonales Sobre Nivel (cantidad) " fld="31" subtotal="average" baseField="0" baseItem="0" numFmtId="3"/>
    <dataField name="CNRT - A.10.3 - Pasos Peatonales A Nivel (cantidad) " fld="32" subtotal="average" baseField="0" baseItem="0" numFmtId="3"/>
    <dataField name="CNRT - Total Pasos Peatonales " fld="33" subtotal="average" baseField="0" baseItem="27" numFmtId="3"/>
    <dataField name="CNRT - A.11.1 - Señalamiento Automático (km de línea) " fld="34" subtotal="average" baseField="0" baseItem="0" numFmtId="4"/>
    <dataField name="CNRT - A.11.2 - Señalamiento Sin Señalamiento (km de línea) " fld="35" subtotal="average" baseField="0" baseItem="0" numFmtId="4"/>
    <dataField name="CNRT - A.11.3 - Señalamiento Manual (km de línea) " fld="36" subtotal="average" baseField="0" baseItem="0" numFmtId="4"/>
    <dataField name="CNRT - Total Señalamiento " fld="37" subtotal="average" baseField="0" baseItem="0" numFmtId="4"/>
    <dataField name="CNRT - B.01.1 - Parque de Locomotoras Diesel Hasta 1300HP " fld="38" subtotal="average" baseField="0" baseItem="0" numFmtId="3"/>
    <dataField name="CNRT - B.01.2 - Parque de Locomotoras Diesel desde 1301HP Hasta 1700HP " fld="39" subtotal="average" baseField="0" baseItem="0" numFmtId="3"/>
    <dataField name="CNRT - B.01.2 - Parque de Locomotoras Diesel desde 1701HP " fld="40" subtotal="average" baseField="0" baseItem="0" numFmtId="3"/>
    <dataField name="CNRT - Total Locomotoras " fld="41" subtotal="average" baseField="0" baseItem="0" numFmtId="3"/>
    <dataField name="CNRT - B.02.1 - Parque de Coches Eléctricos Motrices " fld="42" subtotal="average" baseField="0" baseItem="0" numFmtId="3"/>
    <dataField name="CNRT - B.02.2 - Parque de Coches Eléctricos Motrices Remolcados Tipo R " fld="43" subtotal="average" baseField="0" baseItem="0" numFmtId="3"/>
    <dataField name="CNRT - B.02.3 - Parque de Coches Eléctricos Motrices Tipo R " fld="44" subtotal="average" baseField="0" baseItem="0" numFmtId="3"/>
    <dataField name="CNRT - Total Coches Eléctricos " fld="45" subtotal="average" baseField="0" baseItem="0" numFmtId="3"/>
    <dataField name="CNRT - B.03.1 - Parque de Coches Motores Motrices Remolcados " fld="46" subtotal="average" baseField="0" baseItem="0" numFmtId="3"/>
    <dataField name="CNRT - B.03.2 - Parque de Coches Motores Motrices Intermedios " fld="47" subtotal="average" baseField="0" baseItem="0" numFmtId="3"/>
    <dataField name="CNRT - B.03.3 - Parque de Coches Motores Motrices Cabina " fld="48" subtotal="average" baseField="0" baseItem="0" numFmtId="3"/>
    <dataField name="CNRT - Total coches Motores " fld="49" subtotal="average" baseField="0" baseItem="0" numFmtId="3"/>
    <dataField name="CNRT - B.04.1 - Parque de Coches Remolcados Clase Unica " fld="50" subtotal="average" baseField="0" baseItem="0" numFmtId="3"/>
    <dataField name="CNRT - B.04.2 - Parque de Coches Remolcados Clase Unica Furgón " fld="51" subtotal="average" baseField="0" baseItem="0" numFmtId="3"/>
    <dataField name="CNRT - B.04.3 - Parque de Coches Remolcados Clase Unica Cabina " fld="52" subtotal="average" baseField="0" baseItem="0" numFmtId="3"/>
    <dataField name="CNRT - B.04.5 - Parque de Coches Remolcados para Servicios Especiales (Cartoneros) " fld="53" subtotal="average" baseField="0" baseItem="0" numFmtId="3"/>
    <dataField name="CNRT - Total Coches Remolcados " fld="54" subtotal="average" baseField="0" baseItem="0" numFmtId="3"/>
    <dataField name="CNRT - B.04.4 - Parque de Coches Remolcados de Larga Distancia (Turista+Pullman) " fld="55" subtotal="average" baseField="0" baseItem="0" numFmtId="3"/>
    <dataField name="CNRT - B.05.1 - Parque de Locotractores " fld="56" subtotal="average" baseField="0" baseItem="0" numFmtId="3"/>
    <dataField name="CNRT - B.06.1 - Parque de Vagones de Servicios Internos " fld="57" subtotal="average" baseField="0" baseItem="0" numFmtId="3"/>
    <dataField name="CNRT - Trocha (mm) " fld="58" subtotal="average" baseField="0" baseItem="27" numFmtId="3"/>
  </dataFields>
  <formats count="102">
    <format dxfId="3523">
      <pivotArea type="all" dataOnly="0" outline="0" fieldPosition="0"/>
    </format>
    <format dxfId="3522">
      <pivotArea outline="0" collapsedLevelsAreSubtotals="1" fieldPosition="0"/>
    </format>
    <format dxfId="3521">
      <pivotArea dataOnly="0" labelOnly="1" outline="0" fieldPosition="0">
        <references count="1">
          <reference field="4294967294" count="46">
            <x v="0"/>
            <x v="1"/>
            <x v="2"/>
            <x v="3"/>
            <x v="7"/>
            <x v="8"/>
            <x v="9"/>
            <x v="10"/>
            <x v="11"/>
            <x v="13"/>
            <x v="14"/>
            <x v="15"/>
            <x v="16"/>
            <x v="18"/>
            <x v="19"/>
            <x v="20"/>
            <x v="21"/>
            <x v="22"/>
            <x v="23"/>
            <x v="24"/>
            <x v="25"/>
            <x v="26"/>
            <x v="28"/>
            <x v="29"/>
            <x v="30"/>
            <x v="32"/>
            <x v="33"/>
            <x v="34"/>
            <x v="35"/>
            <x v="36"/>
            <x v="37"/>
            <x v="38"/>
            <x v="39"/>
            <x v="40"/>
            <x v="41"/>
            <x v="42"/>
            <x v="43"/>
            <x v="44"/>
            <x v="45"/>
            <x v="46"/>
            <x v="47"/>
            <x v="48"/>
            <x v="49"/>
            <x v="50"/>
            <x v="51"/>
            <x v="53"/>
          </reference>
        </references>
      </pivotArea>
    </format>
    <format dxfId="3520">
      <pivotArea dataOnly="0" labelOnly="1" outline="0" fieldPosition="0">
        <references count="1">
          <reference field="4294967294" count="3">
            <x v="52"/>
            <x v="54"/>
            <x v="55"/>
          </reference>
        </references>
      </pivotArea>
    </format>
    <format dxfId="3519">
      <pivotArea dataOnly="0" labelOnly="1" fieldPosition="0">
        <references count="1">
          <reference field="0" count="0"/>
        </references>
      </pivotArea>
    </format>
    <format dxfId="3518">
      <pivotArea dataOnly="0" labelOnly="1" grandCol="1" outline="0" fieldPosition="0"/>
    </format>
    <format dxfId="3517">
      <pivotArea outline="0" fieldPosition="0">
        <references count="1">
          <reference field="4294967294" count="1">
            <x v="1"/>
          </reference>
        </references>
      </pivotArea>
    </format>
    <format dxfId="3516">
      <pivotArea outline="0" fieldPosition="0">
        <references count="1">
          <reference field="4294967294" count="1">
            <x v="0"/>
          </reference>
        </references>
      </pivotArea>
    </format>
    <format dxfId="3515">
      <pivotArea outline="0" fieldPosition="0">
        <references count="1">
          <reference field="4294967294" count="1">
            <x v="2"/>
          </reference>
        </references>
      </pivotArea>
    </format>
    <format dxfId="3514">
      <pivotArea outline="0" fieldPosition="0">
        <references count="1">
          <reference field="4294967294" count="1">
            <x v="3"/>
          </reference>
        </references>
      </pivotArea>
    </format>
    <format dxfId="3513">
      <pivotArea outline="0" fieldPosition="0">
        <references count="1">
          <reference field="4294967294" count="1">
            <x v="7"/>
          </reference>
        </references>
      </pivotArea>
    </format>
    <format dxfId="3512">
      <pivotArea outline="0" fieldPosition="0">
        <references count="1">
          <reference field="4294967294" count="1">
            <x v="8"/>
          </reference>
        </references>
      </pivotArea>
    </format>
    <format dxfId="3511">
      <pivotArea outline="0" fieldPosition="0">
        <references count="1">
          <reference field="4294967294" count="1">
            <x v="9"/>
          </reference>
        </references>
      </pivotArea>
    </format>
    <format dxfId="3510">
      <pivotArea outline="0" fieldPosition="0">
        <references count="1">
          <reference field="4294967294" count="1">
            <x v="10"/>
          </reference>
        </references>
      </pivotArea>
    </format>
    <format dxfId="3509">
      <pivotArea outline="0" fieldPosition="0">
        <references count="1">
          <reference field="4294967294" count="1">
            <x v="11"/>
          </reference>
        </references>
      </pivotArea>
    </format>
    <format dxfId="3508">
      <pivotArea outline="0" fieldPosition="0">
        <references count="1">
          <reference field="4294967294" count="1">
            <x v="19"/>
          </reference>
        </references>
      </pivotArea>
    </format>
    <format dxfId="3507">
      <pivotArea outline="0" fieldPosition="0">
        <references count="1">
          <reference field="4294967294" count="1">
            <x v="13"/>
          </reference>
        </references>
      </pivotArea>
    </format>
    <format dxfId="3506">
      <pivotArea outline="0" fieldPosition="0">
        <references count="1">
          <reference field="4294967294" count="1">
            <x v="14"/>
          </reference>
        </references>
      </pivotArea>
    </format>
    <format dxfId="3505">
      <pivotArea outline="0" fieldPosition="0">
        <references count="1">
          <reference field="4294967294" count="1">
            <x v="15"/>
          </reference>
        </references>
      </pivotArea>
    </format>
    <format dxfId="3504">
      <pivotArea outline="0" fieldPosition="0">
        <references count="1">
          <reference field="4294967294" count="1">
            <x v="16"/>
          </reference>
        </references>
      </pivotArea>
    </format>
    <format dxfId="3503">
      <pivotArea outline="0" fieldPosition="0">
        <references count="1">
          <reference field="4294967294" count="1">
            <x v="18"/>
          </reference>
        </references>
      </pivotArea>
    </format>
    <format dxfId="3502">
      <pivotArea outline="0" fieldPosition="0">
        <references count="1">
          <reference field="4294967294" count="1">
            <x v="20"/>
          </reference>
        </references>
      </pivotArea>
    </format>
    <format dxfId="3501">
      <pivotArea outline="0" fieldPosition="0">
        <references count="1">
          <reference field="4294967294" count="1">
            <x v="21"/>
          </reference>
        </references>
      </pivotArea>
    </format>
    <format dxfId="3500">
      <pivotArea outline="0" fieldPosition="0">
        <references count="1">
          <reference field="4294967294" count="1">
            <x v="22"/>
          </reference>
        </references>
      </pivotArea>
    </format>
    <format dxfId="3499">
      <pivotArea outline="0" fieldPosition="0">
        <references count="1">
          <reference field="4294967294" count="1">
            <x v="23"/>
          </reference>
        </references>
      </pivotArea>
    </format>
    <format dxfId="3498">
      <pivotArea outline="0" fieldPosition="0">
        <references count="1">
          <reference field="4294967294" count="1">
            <x v="24"/>
          </reference>
        </references>
      </pivotArea>
    </format>
    <format dxfId="3497">
      <pivotArea outline="0" fieldPosition="0">
        <references count="1">
          <reference field="4294967294" count="1">
            <x v="25"/>
          </reference>
        </references>
      </pivotArea>
    </format>
    <format dxfId="3496">
      <pivotArea outline="0" fieldPosition="0">
        <references count="1">
          <reference field="4294967294" count="1">
            <x v="26"/>
          </reference>
        </references>
      </pivotArea>
    </format>
    <format dxfId="3495">
      <pivotArea outline="0" fieldPosition="0">
        <references count="1">
          <reference field="4294967294" count="1">
            <x v="28"/>
          </reference>
        </references>
      </pivotArea>
    </format>
    <format dxfId="3494">
      <pivotArea outline="0" fieldPosition="0">
        <references count="1">
          <reference field="4294967294" count="1">
            <x v="29"/>
          </reference>
        </references>
      </pivotArea>
    </format>
    <format dxfId="3493">
      <pivotArea outline="0" fieldPosition="0">
        <references count="1">
          <reference field="4294967294" count="1">
            <x v="30"/>
          </reference>
        </references>
      </pivotArea>
    </format>
    <format dxfId="3492">
      <pivotArea outline="0" fieldPosition="0">
        <references count="1">
          <reference field="4294967294" count="1">
            <x v="32"/>
          </reference>
        </references>
      </pivotArea>
    </format>
    <format dxfId="3491">
      <pivotArea outline="0" fieldPosition="0">
        <references count="1">
          <reference field="4294967294" count="1">
            <x v="33"/>
          </reference>
        </references>
      </pivotArea>
    </format>
    <format dxfId="3490">
      <pivotArea outline="0" fieldPosition="0">
        <references count="1">
          <reference field="4294967294" count="1">
            <x v="34"/>
          </reference>
        </references>
      </pivotArea>
    </format>
    <format dxfId="3489">
      <pivotArea outline="0" fieldPosition="0">
        <references count="1">
          <reference field="4294967294" count="1">
            <x v="35"/>
          </reference>
        </references>
      </pivotArea>
    </format>
    <format dxfId="3488">
      <pivotArea outline="0" fieldPosition="0">
        <references count="1">
          <reference field="4294967294" count="1">
            <x v="36"/>
          </reference>
        </references>
      </pivotArea>
    </format>
    <format dxfId="3487">
      <pivotArea outline="0" fieldPosition="0">
        <references count="1">
          <reference field="4294967294" count="1">
            <x v="37"/>
          </reference>
        </references>
      </pivotArea>
    </format>
    <format dxfId="3486">
      <pivotArea outline="0" fieldPosition="0">
        <references count="1">
          <reference field="4294967294" count="1">
            <x v="38"/>
          </reference>
        </references>
      </pivotArea>
    </format>
    <format dxfId="3485">
      <pivotArea outline="0" fieldPosition="0">
        <references count="1">
          <reference field="4294967294" count="1">
            <x v="40"/>
          </reference>
        </references>
      </pivotArea>
    </format>
    <format dxfId="3484">
      <pivotArea outline="0" fieldPosition="0">
        <references count="1">
          <reference field="4294967294" count="1">
            <x v="39"/>
          </reference>
        </references>
      </pivotArea>
    </format>
    <format dxfId="3483">
      <pivotArea outline="0" fieldPosition="0">
        <references count="1">
          <reference field="4294967294" count="1">
            <x v="41"/>
          </reference>
        </references>
      </pivotArea>
    </format>
    <format dxfId="3482">
      <pivotArea outline="0" fieldPosition="0">
        <references count="1">
          <reference field="4294967294" count="1">
            <x v="42"/>
          </reference>
        </references>
      </pivotArea>
    </format>
    <format dxfId="3481">
      <pivotArea outline="0" fieldPosition="0">
        <references count="1">
          <reference field="4294967294" count="1">
            <x v="44"/>
          </reference>
        </references>
      </pivotArea>
    </format>
    <format dxfId="3480">
      <pivotArea outline="0" fieldPosition="0">
        <references count="1">
          <reference field="4294967294" count="1">
            <x v="43"/>
          </reference>
        </references>
      </pivotArea>
    </format>
    <format dxfId="3479">
      <pivotArea outline="0" fieldPosition="0">
        <references count="1">
          <reference field="4294967294" count="1">
            <x v="45"/>
          </reference>
        </references>
      </pivotArea>
    </format>
    <format dxfId="3478">
      <pivotArea outline="0" fieldPosition="0">
        <references count="1">
          <reference field="4294967294" count="1">
            <x v="46"/>
          </reference>
        </references>
      </pivotArea>
    </format>
    <format dxfId="3477">
      <pivotArea outline="0" fieldPosition="0">
        <references count="1">
          <reference field="4294967294" count="1">
            <x v="47"/>
          </reference>
        </references>
      </pivotArea>
    </format>
    <format dxfId="3476">
      <pivotArea outline="0" fieldPosition="0">
        <references count="1">
          <reference field="4294967294" count="1">
            <x v="48"/>
          </reference>
        </references>
      </pivotArea>
    </format>
    <format dxfId="3475">
      <pivotArea outline="0" fieldPosition="0">
        <references count="1">
          <reference field="4294967294" count="1">
            <x v="49"/>
          </reference>
        </references>
      </pivotArea>
    </format>
    <format dxfId="3474">
      <pivotArea outline="0" fieldPosition="0">
        <references count="1">
          <reference field="4294967294" count="1">
            <x v="50"/>
          </reference>
        </references>
      </pivotArea>
    </format>
    <format dxfId="3473">
      <pivotArea outline="0" fieldPosition="0">
        <references count="1">
          <reference field="4294967294" count="1">
            <x v="53"/>
          </reference>
        </references>
      </pivotArea>
    </format>
    <format dxfId="3472">
      <pivotArea outline="0" fieldPosition="0">
        <references count="1">
          <reference field="4294967294" count="1">
            <x v="51"/>
          </reference>
        </references>
      </pivotArea>
    </format>
    <format dxfId="3471">
      <pivotArea outline="0" fieldPosition="0">
        <references count="1">
          <reference field="4294967294" count="1">
            <x v="52"/>
          </reference>
        </references>
      </pivotArea>
    </format>
    <format dxfId="3470">
      <pivotArea outline="0" fieldPosition="0">
        <references count="1">
          <reference field="4294967294" count="1">
            <x v="54"/>
          </reference>
        </references>
      </pivotArea>
    </format>
    <format dxfId="3469">
      <pivotArea outline="0" fieldPosition="0">
        <references count="1">
          <reference field="4294967294" count="1">
            <x v="55"/>
          </reference>
        </references>
      </pivotArea>
    </format>
    <format dxfId="3468">
      <pivotArea collapsedLevelsAreSubtotals="1" fieldPosition="0">
        <references count="1">
          <reference field="4294967294" count="1">
            <x v="11"/>
          </reference>
        </references>
      </pivotArea>
    </format>
    <format dxfId="3467">
      <pivotArea dataOnly="0" labelOnly="1" outline="0" fieldPosition="0">
        <references count="1">
          <reference field="4294967294" count="1">
            <x v="11"/>
          </reference>
        </references>
      </pivotArea>
    </format>
    <format dxfId="3466">
      <pivotArea collapsedLevelsAreSubtotals="1" fieldPosition="0">
        <references count="1">
          <reference field="4294967294" count="1">
            <x v="16"/>
          </reference>
        </references>
      </pivotArea>
    </format>
    <format dxfId="3465">
      <pivotArea dataOnly="0" labelOnly="1" outline="0" fieldPosition="0">
        <references count="1">
          <reference field="4294967294" count="1">
            <x v="16"/>
          </reference>
        </references>
      </pivotArea>
    </format>
    <format dxfId="3464">
      <pivotArea collapsedLevelsAreSubtotals="1" fieldPosition="0">
        <references count="1">
          <reference field="4294967294" count="1">
            <x v="23"/>
          </reference>
        </references>
      </pivotArea>
    </format>
    <format dxfId="3463">
      <pivotArea dataOnly="0" labelOnly="1" outline="0" fieldPosition="0">
        <references count="1">
          <reference field="4294967294" count="1">
            <x v="23"/>
          </reference>
        </references>
      </pivotArea>
    </format>
    <format dxfId="3462">
      <pivotArea collapsedLevelsAreSubtotals="1" fieldPosition="0">
        <references count="1">
          <reference field="4294967294" count="1">
            <x v="35"/>
          </reference>
        </references>
      </pivotArea>
    </format>
    <format dxfId="3461">
      <pivotArea dataOnly="0" labelOnly="1" outline="0" fieldPosition="0">
        <references count="1">
          <reference field="4294967294" count="1">
            <x v="35"/>
          </reference>
        </references>
      </pivotArea>
    </format>
    <format dxfId="3460">
      <pivotArea collapsedLevelsAreSubtotals="1" fieldPosition="0">
        <references count="1">
          <reference field="4294967294" count="1">
            <x v="39"/>
          </reference>
        </references>
      </pivotArea>
    </format>
    <format dxfId="3459">
      <pivotArea dataOnly="0" labelOnly="1" outline="0" fieldPosition="0">
        <references count="1">
          <reference field="4294967294" count="1">
            <x v="39"/>
          </reference>
        </references>
      </pivotArea>
    </format>
    <format dxfId="3458">
      <pivotArea collapsedLevelsAreSubtotals="1" fieldPosition="0">
        <references count="1">
          <reference field="4294967294" count="1">
            <x v="43"/>
          </reference>
        </references>
      </pivotArea>
    </format>
    <format dxfId="3457">
      <pivotArea dataOnly="0" labelOnly="1" outline="0" fieldPosition="0">
        <references count="1">
          <reference field="4294967294" count="1">
            <x v="43"/>
          </reference>
        </references>
      </pivotArea>
    </format>
    <format dxfId="3456">
      <pivotArea collapsedLevelsAreSubtotals="1" fieldPosition="0">
        <references count="1">
          <reference field="4294967294" count="1">
            <x v="47"/>
          </reference>
        </references>
      </pivotArea>
    </format>
    <format dxfId="3455">
      <pivotArea dataOnly="0" labelOnly="1" outline="0" fieldPosition="0">
        <references count="1">
          <reference field="4294967294" count="1">
            <x v="47"/>
          </reference>
        </references>
      </pivotArea>
    </format>
    <format dxfId="3454">
      <pivotArea collapsedLevelsAreSubtotals="1" fieldPosition="0">
        <references count="1">
          <reference field="4294967294" count="1">
            <x v="52"/>
          </reference>
        </references>
      </pivotArea>
    </format>
    <format dxfId="3453">
      <pivotArea dataOnly="0" labelOnly="1" outline="0" fieldPosition="0">
        <references count="1">
          <reference field="4294967294" count="1">
            <x v="52"/>
          </reference>
        </references>
      </pivotArea>
    </format>
    <format dxfId="3452">
      <pivotArea collapsedLevelsAreSubtotals="1" fieldPosition="0">
        <references count="1">
          <reference field="4294967294" count="3">
            <x v="4"/>
            <x v="5"/>
            <x v="6"/>
          </reference>
        </references>
      </pivotArea>
    </format>
    <format dxfId="3451">
      <pivotArea dataOnly="0" labelOnly="1" outline="0" fieldPosition="0">
        <references count="1">
          <reference field="4294967294" count="3">
            <x v="4"/>
            <x v="5"/>
            <x v="6"/>
          </reference>
        </references>
      </pivotArea>
    </format>
    <format dxfId="3450">
      <pivotArea outline="0" fieldPosition="0">
        <references count="1">
          <reference field="4294967294" count="1">
            <x v="12"/>
          </reference>
        </references>
      </pivotArea>
    </format>
    <format dxfId="3449">
      <pivotArea collapsedLevelsAreSubtotals="1" fieldPosition="0">
        <references count="1">
          <reference field="4294967294" count="1">
            <x v="12"/>
          </reference>
        </references>
      </pivotArea>
    </format>
    <format dxfId="3448">
      <pivotArea dataOnly="0" labelOnly="1" outline="0" fieldPosition="0">
        <references count="1">
          <reference field="4294967294" count="1">
            <x v="12"/>
          </reference>
        </references>
      </pivotArea>
    </format>
    <format dxfId="3447">
      <pivotArea outline="0" fieldPosition="0">
        <references count="1">
          <reference field="4294967294" count="1">
            <x v="27"/>
          </reference>
        </references>
      </pivotArea>
    </format>
    <format dxfId="3446">
      <pivotArea collapsedLevelsAreSubtotals="1" fieldPosition="0">
        <references count="1">
          <reference field="4294967294" count="1">
            <x v="27"/>
          </reference>
        </references>
      </pivotArea>
    </format>
    <format dxfId="3445">
      <pivotArea dataOnly="0" labelOnly="1" outline="0" fieldPosition="0">
        <references count="1">
          <reference field="4294967294" count="1">
            <x v="27"/>
          </reference>
        </references>
      </pivotArea>
    </format>
    <format dxfId="3444">
      <pivotArea outline="0" fieldPosition="0">
        <references count="1">
          <reference field="4294967294" count="1">
            <x v="31"/>
          </reference>
        </references>
      </pivotArea>
    </format>
    <format dxfId="3443">
      <pivotArea collapsedLevelsAreSubtotals="1" fieldPosition="0">
        <references count="1">
          <reference field="4294967294" count="1">
            <x v="31"/>
          </reference>
        </references>
      </pivotArea>
    </format>
    <format dxfId="3442">
      <pivotArea dataOnly="0" labelOnly="1" outline="0" fieldPosition="0">
        <references count="1">
          <reference field="4294967294" count="1">
            <x v="31"/>
          </reference>
        </references>
      </pivotArea>
    </format>
    <format dxfId="3441">
      <pivotArea outline="0" fieldPosition="0">
        <references count="1">
          <reference field="4294967294" count="1">
            <x v="56"/>
          </reference>
        </references>
      </pivotArea>
    </format>
    <format dxfId="3440">
      <pivotArea collapsedLevelsAreSubtotals="1" fieldPosition="0">
        <references count="1">
          <reference field="4294967294" count="1">
            <x v="56"/>
          </reference>
        </references>
      </pivotArea>
    </format>
    <format dxfId="3439">
      <pivotArea dataOnly="0" labelOnly="1" outline="0" fieldPosition="0">
        <references count="1">
          <reference field="4294967294" count="1">
            <x v="56"/>
          </reference>
        </references>
      </pivotArea>
    </format>
    <format dxfId="3438">
      <pivotArea collapsedLevelsAreSubtotals="1" fieldPosition="0">
        <references count="1">
          <reference field="4294967294" count="1">
            <x v="5"/>
          </reference>
        </references>
      </pivotArea>
    </format>
    <format dxfId="3437">
      <pivotArea collapsedLevelsAreSubtotals="1" fieldPosition="0">
        <references count="1">
          <reference field="4294967294" count="3">
            <x v="4"/>
            <x v="5"/>
            <x v="6"/>
          </reference>
        </references>
      </pivotArea>
    </format>
    <format dxfId="3436">
      <pivotArea outline="0" fieldPosition="0">
        <references count="1">
          <reference field="4294967294" count="1">
            <x v="17"/>
          </reference>
        </references>
      </pivotArea>
    </format>
    <format dxfId="2444">
      <pivotArea collapsedLevelsAreSubtotals="1" fieldPosition="0">
        <references count="1">
          <reference field="4294967294" count="1">
            <x v="53"/>
          </reference>
        </references>
      </pivotArea>
    </format>
    <format dxfId="2443">
      <pivotArea dataOnly="0" labelOnly="1" outline="0" fieldPosition="0">
        <references count="1">
          <reference field="4294967294" count="1">
            <x v="53"/>
          </reference>
        </references>
      </pivotArea>
    </format>
    <format dxfId="635">
      <pivotArea type="all" dataOnly="0" outline="0" fieldPosition="0"/>
    </format>
    <format dxfId="634">
      <pivotArea outline="0" collapsedLevelsAreSubtotals="1" fieldPosition="0"/>
    </format>
    <format dxfId="633">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32">
      <pivotArea dataOnly="0" labelOnly="1" outline="0" fieldPosition="0">
        <references count="1">
          <reference field="4294967294" count="7">
            <x v="50"/>
            <x v="51"/>
            <x v="52"/>
            <x v="53"/>
            <x v="54"/>
            <x v="55"/>
            <x v="56"/>
          </reference>
        </references>
      </pivotArea>
    </format>
    <format dxfId="631">
      <pivotArea dataOnly="0" labelOnly="1" fieldPosition="0">
        <references count="1">
          <reference field="0" count="0"/>
        </references>
      </pivotArea>
    </format>
    <format dxfId="630">
      <pivotArea dataOnly="0" labelOnly="1" fieldPosition="0">
        <references count="1">
          <reference field="0" count="0" defaultSubtotal="1"/>
        </references>
      </pivotArea>
    </format>
    <format dxfId="629">
      <pivotArea type="all" dataOnly="0" outline="0" fieldPosition="0"/>
    </format>
    <format dxfId="628">
      <pivotArea outline="0" collapsedLevelsAreSubtotals="1" fieldPosition="0"/>
    </format>
    <format dxfId="627">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26">
      <pivotArea dataOnly="0" labelOnly="1" outline="0" fieldPosition="0">
        <references count="1">
          <reference field="4294967294" count="7">
            <x v="50"/>
            <x v="51"/>
            <x v="52"/>
            <x v="53"/>
            <x v="54"/>
            <x v="55"/>
            <x v="56"/>
          </reference>
        </references>
      </pivotArea>
    </format>
    <format dxfId="625">
      <pivotArea dataOnly="0" labelOnly="1" fieldPosition="0">
        <references count="1">
          <reference field="0" count="0"/>
        </references>
      </pivotArea>
    </format>
    <format dxfId="624">
      <pivotArea dataOnly="0" labelOnly="1" fieldPosition="0">
        <references count="1">
          <reference field="0" count="0" defaultSubtotal="1"/>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7" cacheId="86" dataOnRows="1" applyNumberFormats="0" applyBorderFormats="0" applyFontFormats="0" applyPatternFormats="0" applyAlignmentFormats="0" applyWidthHeightFormats="1" dataCaption="Valores" updatedVersion="6" minRefreshableVersion="3" showDataTips="0" rowGrandTotals="0" colGrandTotals="0" createdVersion="5" indent="0" showHeaders="0" outline="1" outlineData="1" multipleFieldFilters="0">
  <location ref="B13:F71" firstHeaderRow="0" firstDataRow="2" firstDataCol="1"/>
  <pivotFields count="60">
    <pivotField axis="axisCol" showAll="0">
      <items count="3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x="31"/>
        <item t="default"/>
      </items>
    </pivotField>
    <pivotField axis="axisCol" showAll="0">
      <items count="13">
        <item x="0"/>
        <item x="1"/>
        <item x="2"/>
        <item x="3"/>
        <item x="4"/>
        <item x="5"/>
        <item x="6"/>
        <item x="7"/>
        <item x="8"/>
        <item x="9"/>
        <item x="10"/>
        <item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7">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rowItems>
  <colFields count="2">
    <field x="0"/>
    <field x="1"/>
  </colFields>
  <colItems count="4">
    <i>
      <x v="31"/>
      <x/>
    </i>
    <i r="1">
      <x v="1"/>
    </i>
    <i r="1">
      <x v="2"/>
    </i>
    <i t="default">
      <x v="31"/>
    </i>
  </colItems>
  <dataFields count="57">
    <dataField name="CNRT - A.01.1 -  Longitud de Líneas de Explotación No Electrificadas Vía Simple (km) " fld="2" subtotal="average" baseField="0" baseItem="0" numFmtId="4"/>
    <dataField name="CNRT - A.01.2 -  Longitud de Líneas de Explotación No Electrificadas Vía Doble o Múltiple (km) " fld="3" subtotal="average" baseField="0" baseItem="0" numFmtId="4"/>
    <dataField name="CNRT - A.02.1 -  Longitud de Líneas de Explotación Electrificadas Vía Simple (km) " fld="4" subtotal="average" baseField="0" baseItem="0" numFmtId="4"/>
    <dataField name="CNRT - A.02.2 -  Longitud de Líneas de Explotación Electrificadas Vía Doble o Múltiple (km) " fld="5" subtotal="average" baseField="0" baseItem="0" numFmtId="4"/>
    <dataField name="CNRT - Total Líneas de Explotación " fld="6" subtotal="average" baseField="0" baseItem="27"/>
    <dataField name="CNRT - Total Líneas de Servicios entre Cabeceras (km) (Progresiva) (en uso) " fld="8" subtotal="average" baseField="0" baseItem="27"/>
    <dataField name="CNRT - Total Líneas de Explotación (EN USO) " fld="7" subtotal="average" baseField="0" baseItem="27"/>
    <dataField name="CNRT - A.03.1 -  Longitud de Vías de Explotación No Electrificadas Troncales y Ramales (vía principal) (km) " fld="9" subtotal="average" baseField="0" baseItem="0" numFmtId="4"/>
    <dataField name="CNRT - A.03.2 -  Longitud de Vías de Explotación No Electrificadas Auxiliares (vías de playa) (km) " fld="10" subtotal="average" baseField="0" baseItem="0" numFmtId="4"/>
    <dataField name="CNRT - A.04.1 -  Longitud de Vías de Explotación Electrificadas Troncales y Ramales (vía principal) (km) " fld="11" subtotal="average" baseField="0" baseItem="0" numFmtId="4"/>
    <dataField name="CNRT - A.04.2 -  Longitud de Vías de Explotación Electrificadas Auxiliares (vías de playa) (km) " fld="12" subtotal="average" baseField="0" baseItem="0" numFmtId="4"/>
    <dataField name="CNRT - Total Vías (excluido Auxiliares) " fld="13" subtotal="average" baseField="0" baseItem="0" numFmtId="4"/>
    <dataField name="CNRT - Total Vías (excluído Auxiliares) (EN USO) " fld="14" subtotal="average" baseField="0" baseItem="27" numFmtId="168"/>
    <dataField name="CNRT - A.05.1 - Número de Estaciones en Explotación (cantidad) " fld="15" subtotal="average" baseField="0" baseItem="0" numFmtId="3"/>
    <dataField name="CNRT - A.06.1 - Número de Paradas en Explotación (cantidad) " fld="16" subtotal="average" baseField="0" baseItem="0" numFmtId="3"/>
    <dataField name="CNRT - A.07.1 - Número de Apeaderos en Explotación (cantidad) " fld="17" subtotal="average" baseField="0" baseItem="0" numFmtId="3"/>
    <dataField name="CNRT - Total Estaciones " fld="18" subtotal="average" baseField="0" baseItem="0" numFmtId="3"/>
    <dataField name="CNRT - Total Estaciones (EN USO) " fld="19" subtotal="average" baseField="1" baseItem="0" numFmtId="3"/>
    <dataField name="CNRT - A.08.1 - Pasos Vehiculares a Nivel Con Barreras Manuales (cantidad) " fld="20" subtotal="average" baseField="0" baseItem="0" numFmtId="3"/>
    <dataField name="CNRT - A.08.2 - Pasos Vehiculares a Nivel Con Barreras Automáticas (cantidad) " fld="21" subtotal="average" baseField="0" baseItem="0" numFmtId="3"/>
    <dataField name="CNRT - A.08.3 - Pasos Vehiculares a Nivel Con Señales Fonoluminosas (cantidad) " fld="22" subtotal="average" baseField="0" baseItem="0" numFmtId="3"/>
    <dataField name="CNRT - A.08.4 - Pasos Vehiculares a Nivel Con Cruz de San Andrés (cantidad) " fld="23" subtotal="average" baseField="0" baseItem="0" numFmtId="3"/>
    <dataField name="CNRT - A.08.5 - Pasos Vehiculares a Nivel Sin Señalización (cantidad) " fld="24" subtotal="average" baseField="0" baseItem="0" numFmtId="3"/>
    <dataField name="CNRT - Total Pasos Vehiculares a Nivel " fld="25" subtotal="average" baseField="0" baseItem="0" numFmtId="3"/>
    <dataField name="CNRT - A.09.1 - Pasos Vehiculares Bajo Nivel (vial + vial peatonal) (cantidad) " fld="26" subtotal="average" baseField="0" baseItem="0" numFmtId="3"/>
    <dataField name="CNRT - A.09.2 - Pasos Vehiculares Sobre Nivel (vial + vial peatonal) (cantidad) " fld="27" subtotal="average" baseField="0" baseItem="0" numFmtId="3"/>
    <dataField name="CNRT - A.09.3 - Pasos Vehiculares A Nivel (vial + vial peatonal) (cantidad) " fld="28" subtotal="average" baseField="0" baseItem="0" numFmtId="3"/>
    <dataField name="CNRT - Total Pasos Vehiculares " fld="29" subtotal="average" baseField="0" baseItem="27" numFmtId="3"/>
    <dataField name="CNRT - A.10.1 - Pasos Peatonales Bajo Nivel (cantidad) " fld="30" subtotal="average" baseField="0" baseItem="0" numFmtId="3"/>
    <dataField name="CNRT - A.10.2 - Pasos Peatonales Sobre Nivel (cantidad) " fld="31" subtotal="average" baseField="0" baseItem="0" numFmtId="3"/>
    <dataField name="CNRT - A.10.3 - Pasos Peatonales A Nivel (cantidad) " fld="32" subtotal="average" baseField="0" baseItem="0" numFmtId="3"/>
    <dataField name="CNRT - Total Pasos Peatonales " fld="33" subtotal="average" baseField="0" baseItem="27" numFmtId="3"/>
    <dataField name="CNRT - A.11.1 - Señalamiento Automático (km de línea) " fld="34" subtotal="average" baseField="0" baseItem="0" numFmtId="4"/>
    <dataField name="CNRT - A.11.2 - Señalamiento Sin Señalamiento (km de línea) " fld="35" subtotal="average" baseField="0" baseItem="0" numFmtId="4"/>
    <dataField name="CNRT - A.11.3 - Señalamiento Manual (km de línea) " fld="36" subtotal="average" baseField="0" baseItem="0" numFmtId="4"/>
    <dataField name="CNRT - Total Señalamiento " fld="37" subtotal="average" baseField="0" baseItem="0" numFmtId="4"/>
    <dataField name="CNRT - B.01.1 - Parque de Locomotoras Diesel Hasta 1300HP " fld="38" subtotal="average" baseField="0" baseItem="0" numFmtId="3"/>
    <dataField name="CNRT - B.01.2 - Parque de Locomotoras Diesel desde 1301HP Hasta 1700HP " fld="39" subtotal="average" baseField="0" baseItem="0" numFmtId="3"/>
    <dataField name="CNRT - B.01.2 - Parque de Locomotoras Diesel desde 1701HP " fld="40" subtotal="average" baseField="0" baseItem="0" numFmtId="3"/>
    <dataField name="CNRT - Total Locomotoras " fld="41" subtotal="average" baseField="0" baseItem="0" numFmtId="3"/>
    <dataField name="CNRT - B.02.1 - Parque de Coches Eléctricos Motrices " fld="42" subtotal="average" baseField="0" baseItem="0" numFmtId="3"/>
    <dataField name="CNRT - B.02.2 - Parque de Coches Eléctricos Motrices Remolcados Tipo R " fld="43" subtotal="average" baseField="0" baseItem="0" numFmtId="3"/>
    <dataField name="CNRT - B.02.3 - Parque de Coches Eléctricos Motrices Tipo R " fld="44" subtotal="average" baseField="0" baseItem="0" numFmtId="3"/>
    <dataField name="CNRT - Total Coches Eléctricos " fld="45" subtotal="average" baseField="0" baseItem="0" numFmtId="3"/>
    <dataField name="CNRT - B.03.1 - Parque de Coches Motores Motrices Remolcados " fld="46" subtotal="average" baseField="0" baseItem="0" numFmtId="3"/>
    <dataField name="CNRT - B.03.2 - Parque de Coches Motores Motrices Intermedios " fld="47" subtotal="average" baseField="0" baseItem="0" numFmtId="3"/>
    <dataField name="CNRT - B.03.3 - Parque de Coches Motores Motrices Cabina " fld="48" subtotal="average" baseField="0" baseItem="0" numFmtId="3"/>
    <dataField name="CNRT - Total coches Motores " fld="49" subtotal="average" baseField="0" baseItem="0" numFmtId="3"/>
    <dataField name="CNRT - B.04.1 - Parque de Coches Remolcados Clase Unica " fld="50" subtotal="average" baseField="0" baseItem="0" numFmtId="3"/>
    <dataField name="CNRT - B.04.2 - Parque de Coches Remolcados Clase Unica Furgón " fld="51" subtotal="average" baseField="0" baseItem="0" numFmtId="3"/>
    <dataField name="CNRT - B.04.3 - Parque de Coches Remolcados Clase Unica Cabina " fld="52" subtotal="average" baseField="0" baseItem="0" numFmtId="3"/>
    <dataField name="CNRT - B.04.5 - Parque de Coches Remolcados para Servicios Especiales (Cartoneros) " fld="53" subtotal="average" baseField="0" baseItem="0" numFmtId="3"/>
    <dataField name="CNRT - Total Coches Remolcados " fld="54" subtotal="average" baseField="0" baseItem="0" numFmtId="3"/>
    <dataField name="CNRT - B.04.4 - Parque de Coches Remolcados de Larga Distancia (Turista+Pullman) " fld="55" subtotal="average" baseField="0" baseItem="0" numFmtId="3"/>
    <dataField name="CNRT - B.05.1 - Parque de Locotractores " fld="56" subtotal="average" baseField="0" baseItem="0" numFmtId="3"/>
    <dataField name="CNRT - B.06.1 - Parque de Vagones de Servicios Internos " fld="57" subtotal="average" baseField="0" baseItem="0" numFmtId="3"/>
    <dataField name="CNRT - Trocha (mm) " fld="58" subtotal="average" baseField="0" baseItem="27" numFmtId="3"/>
  </dataFields>
  <formats count="100">
    <format dxfId="3435">
      <pivotArea type="all" dataOnly="0" outline="0" fieldPosition="0"/>
    </format>
    <format dxfId="3434">
      <pivotArea outline="0" collapsedLevelsAreSubtotals="1" fieldPosition="0"/>
    </format>
    <format dxfId="3433">
      <pivotArea dataOnly="0" labelOnly="1" outline="0" fieldPosition="0">
        <references count="1">
          <reference field="4294967294" count="46">
            <x v="0"/>
            <x v="1"/>
            <x v="2"/>
            <x v="3"/>
            <x v="7"/>
            <x v="8"/>
            <x v="9"/>
            <x v="10"/>
            <x v="11"/>
            <x v="13"/>
            <x v="14"/>
            <x v="15"/>
            <x v="16"/>
            <x v="18"/>
            <x v="19"/>
            <x v="20"/>
            <x v="21"/>
            <x v="22"/>
            <x v="23"/>
            <x v="24"/>
            <x v="25"/>
            <x v="26"/>
            <x v="28"/>
            <x v="29"/>
            <x v="30"/>
            <x v="32"/>
            <x v="33"/>
            <x v="34"/>
            <x v="35"/>
            <x v="36"/>
            <x v="37"/>
            <x v="38"/>
            <x v="39"/>
            <x v="40"/>
            <x v="41"/>
            <x v="42"/>
            <x v="43"/>
            <x v="44"/>
            <x v="45"/>
            <x v="46"/>
            <x v="47"/>
            <x v="48"/>
            <x v="49"/>
            <x v="50"/>
            <x v="51"/>
            <x v="53"/>
          </reference>
        </references>
      </pivotArea>
    </format>
    <format dxfId="3432">
      <pivotArea dataOnly="0" labelOnly="1" outline="0" fieldPosition="0">
        <references count="1">
          <reference field="4294967294" count="3">
            <x v="52"/>
            <x v="54"/>
            <x v="55"/>
          </reference>
        </references>
      </pivotArea>
    </format>
    <format dxfId="3431">
      <pivotArea dataOnly="0" labelOnly="1" fieldPosition="0">
        <references count="1">
          <reference field="0" count="0"/>
        </references>
      </pivotArea>
    </format>
    <format dxfId="3430">
      <pivotArea dataOnly="0" labelOnly="1" grandCol="1" outline="0" fieldPosition="0"/>
    </format>
    <format dxfId="3429">
      <pivotArea outline="0" fieldPosition="0">
        <references count="1">
          <reference field="4294967294" count="1">
            <x v="1"/>
          </reference>
        </references>
      </pivotArea>
    </format>
    <format dxfId="3428">
      <pivotArea outline="0" fieldPosition="0">
        <references count="1">
          <reference field="4294967294" count="1">
            <x v="0"/>
          </reference>
        </references>
      </pivotArea>
    </format>
    <format dxfId="3427">
      <pivotArea outline="0" fieldPosition="0">
        <references count="1">
          <reference field="4294967294" count="1">
            <x v="2"/>
          </reference>
        </references>
      </pivotArea>
    </format>
    <format dxfId="3426">
      <pivotArea outline="0" fieldPosition="0">
        <references count="1">
          <reference field="4294967294" count="1">
            <x v="3"/>
          </reference>
        </references>
      </pivotArea>
    </format>
    <format dxfId="3425">
      <pivotArea outline="0" fieldPosition="0">
        <references count="1">
          <reference field="4294967294" count="1">
            <x v="7"/>
          </reference>
        </references>
      </pivotArea>
    </format>
    <format dxfId="3424">
      <pivotArea outline="0" fieldPosition="0">
        <references count="1">
          <reference field="4294967294" count="1">
            <x v="8"/>
          </reference>
        </references>
      </pivotArea>
    </format>
    <format dxfId="3423">
      <pivotArea outline="0" fieldPosition="0">
        <references count="1">
          <reference field="4294967294" count="1">
            <x v="9"/>
          </reference>
        </references>
      </pivotArea>
    </format>
    <format dxfId="3422">
      <pivotArea outline="0" fieldPosition="0">
        <references count="1">
          <reference field="4294967294" count="1">
            <x v="10"/>
          </reference>
        </references>
      </pivotArea>
    </format>
    <format dxfId="3421">
      <pivotArea outline="0" fieldPosition="0">
        <references count="1">
          <reference field="4294967294" count="1">
            <x v="11"/>
          </reference>
        </references>
      </pivotArea>
    </format>
    <format dxfId="3420">
      <pivotArea outline="0" fieldPosition="0">
        <references count="1">
          <reference field="4294967294" count="1">
            <x v="19"/>
          </reference>
        </references>
      </pivotArea>
    </format>
    <format dxfId="3419">
      <pivotArea outline="0" fieldPosition="0">
        <references count="1">
          <reference field="4294967294" count="1">
            <x v="13"/>
          </reference>
        </references>
      </pivotArea>
    </format>
    <format dxfId="3418">
      <pivotArea outline="0" fieldPosition="0">
        <references count="1">
          <reference field="4294967294" count="1">
            <x v="14"/>
          </reference>
        </references>
      </pivotArea>
    </format>
    <format dxfId="3417">
      <pivotArea outline="0" fieldPosition="0">
        <references count="1">
          <reference field="4294967294" count="1">
            <x v="15"/>
          </reference>
        </references>
      </pivotArea>
    </format>
    <format dxfId="3416">
      <pivotArea outline="0" fieldPosition="0">
        <references count="1">
          <reference field="4294967294" count="1">
            <x v="16"/>
          </reference>
        </references>
      </pivotArea>
    </format>
    <format dxfId="3415">
      <pivotArea outline="0" fieldPosition="0">
        <references count="1">
          <reference field="4294967294" count="1">
            <x v="18"/>
          </reference>
        </references>
      </pivotArea>
    </format>
    <format dxfId="3414">
      <pivotArea outline="0" fieldPosition="0">
        <references count="1">
          <reference field="4294967294" count="1">
            <x v="20"/>
          </reference>
        </references>
      </pivotArea>
    </format>
    <format dxfId="3413">
      <pivotArea outline="0" fieldPosition="0">
        <references count="1">
          <reference field="4294967294" count="1">
            <x v="21"/>
          </reference>
        </references>
      </pivotArea>
    </format>
    <format dxfId="3412">
      <pivotArea outline="0" fieldPosition="0">
        <references count="1">
          <reference field="4294967294" count="1">
            <x v="22"/>
          </reference>
        </references>
      </pivotArea>
    </format>
    <format dxfId="3411">
      <pivotArea outline="0" fieldPosition="0">
        <references count="1">
          <reference field="4294967294" count="1">
            <x v="23"/>
          </reference>
        </references>
      </pivotArea>
    </format>
    <format dxfId="3410">
      <pivotArea outline="0" fieldPosition="0">
        <references count="1">
          <reference field="4294967294" count="1">
            <x v="24"/>
          </reference>
        </references>
      </pivotArea>
    </format>
    <format dxfId="3409">
      <pivotArea outline="0" fieldPosition="0">
        <references count="1">
          <reference field="4294967294" count="1">
            <x v="25"/>
          </reference>
        </references>
      </pivotArea>
    </format>
    <format dxfId="3408">
      <pivotArea outline="0" fieldPosition="0">
        <references count="1">
          <reference field="4294967294" count="1">
            <x v="26"/>
          </reference>
        </references>
      </pivotArea>
    </format>
    <format dxfId="3407">
      <pivotArea outline="0" fieldPosition="0">
        <references count="1">
          <reference field="4294967294" count="1">
            <x v="28"/>
          </reference>
        </references>
      </pivotArea>
    </format>
    <format dxfId="3406">
      <pivotArea outline="0" fieldPosition="0">
        <references count="1">
          <reference field="4294967294" count="1">
            <x v="29"/>
          </reference>
        </references>
      </pivotArea>
    </format>
    <format dxfId="3405">
      <pivotArea outline="0" fieldPosition="0">
        <references count="1">
          <reference field="4294967294" count="1">
            <x v="30"/>
          </reference>
        </references>
      </pivotArea>
    </format>
    <format dxfId="3404">
      <pivotArea outline="0" fieldPosition="0">
        <references count="1">
          <reference field="4294967294" count="1">
            <x v="32"/>
          </reference>
        </references>
      </pivotArea>
    </format>
    <format dxfId="3403">
      <pivotArea outline="0" fieldPosition="0">
        <references count="1">
          <reference field="4294967294" count="1">
            <x v="33"/>
          </reference>
        </references>
      </pivotArea>
    </format>
    <format dxfId="3402">
      <pivotArea outline="0" fieldPosition="0">
        <references count="1">
          <reference field="4294967294" count="1">
            <x v="34"/>
          </reference>
        </references>
      </pivotArea>
    </format>
    <format dxfId="3401">
      <pivotArea outline="0" fieldPosition="0">
        <references count="1">
          <reference field="4294967294" count="1">
            <x v="35"/>
          </reference>
        </references>
      </pivotArea>
    </format>
    <format dxfId="3400">
      <pivotArea outline="0" fieldPosition="0">
        <references count="1">
          <reference field="4294967294" count="1">
            <x v="36"/>
          </reference>
        </references>
      </pivotArea>
    </format>
    <format dxfId="3399">
      <pivotArea outline="0" fieldPosition="0">
        <references count="1">
          <reference field="4294967294" count="1">
            <x v="37"/>
          </reference>
        </references>
      </pivotArea>
    </format>
    <format dxfId="3398">
      <pivotArea outline="0" fieldPosition="0">
        <references count="1">
          <reference field="4294967294" count="1">
            <x v="38"/>
          </reference>
        </references>
      </pivotArea>
    </format>
    <format dxfId="3397">
      <pivotArea outline="0" fieldPosition="0">
        <references count="1">
          <reference field="4294967294" count="1">
            <x v="40"/>
          </reference>
        </references>
      </pivotArea>
    </format>
    <format dxfId="3396">
      <pivotArea outline="0" fieldPosition="0">
        <references count="1">
          <reference field="4294967294" count="1">
            <x v="39"/>
          </reference>
        </references>
      </pivotArea>
    </format>
    <format dxfId="3395">
      <pivotArea outline="0" fieldPosition="0">
        <references count="1">
          <reference field="4294967294" count="1">
            <x v="41"/>
          </reference>
        </references>
      </pivotArea>
    </format>
    <format dxfId="3394">
      <pivotArea outline="0" fieldPosition="0">
        <references count="1">
          <reference field="4294967294" count="1">
            <x v="42"/>
          </reference>
        </references>
      </pivotArea>
    </format>
    <format dxfId="3393">
      <pivotArea outline="0" fieldPosition="0">
        <references count="1">
          <reference field="4294967294" count="1">
            <x v="44"/>
          </reference>
        </references>
      </pivotArea>
    </format>
    <format dxfId="3392">
      <pivotArea outline="0" fieldPosition="0">
        <references count="1">
          <reference field="4294967294" count="1">
            <x v="43"/>
          </reference>
        </references>
      </pivotArea>
    </format>
    <format dxfId="3391">
      <pivotArea outline="0" fieldPosition="0">
        <references count="1">
          <reference field="4294967294" count="1">
            <x v="45"/>
          </reference>
        </references>
      </pivotArea>
    </format>
    <format dxfId="3390">
      <pivotArea outline="0" fieldPosition="0">
        <references count="1">
          <reference field="4294967294" count="1">
            <x v="46"/>
          </reference>
        </references>
      </pivotArea>
    </format>
    <format dxfId="3389">
      <pivotArea outline="0" fieldPosition="0">
        <references count="1">
          <reference field="4294967294" count="1">
            <x v="47"/>
          </reference>
        </references>
      </pivotArea>
    </format>
    <format dxfId="3388">
      <pivotArea outline="0" fieldPosition="0">
        <references count="1">
          <reference field="4294967294" count="1">
            <x v="48"/>
          </reference>
        </references>
      </pivotArea>
    </format>
    <format dxfId="3387">
      <pivotArea outline="0" fieldPosition="0">
        <references count="1">
          <reference field="4294967294" count="1">
            <x v="49"/>
          </reference>
        </references>
      </pivotArea>
    </format>
    <format dxfId="3386">
      <pivotArea outline="0" fieldPosition="0">
        <references count="1">
          <reference field="4294967294" count="1">
            <x v="50"/>
          </reference>
        </references>
      </pivotArea>
    </format>
    <format dxfId="3385">
      <pivotArea outline="0" fieldPosition="0">
        <references count="1">
          <reference field="4294967294" count="1">
            <x v="53"/>
          </reference>
        </references>
      </pivotArea>
    </format>
    <format dxfId="3384">
      <pivotArea outline="0" fieldPosition="0">
        <references count="1">
          <reference field="4294967294" count="1">
            <x v="51"/>
          </reference>
        </references>
      </pivotArea>
    </format>
    <format dxfId="3383">
      <pivotArea outline="0" fieldPosition="0">
        <references count="1">
          <reference field="4294967294" count="1">
            <x v="52"/>
          </reference>
        </references>
      </pivotArea>
    </format>
    <format dxfId="3382">
      <pivotArea outline="0" fieldPosition="0">
        <references count="1">
          <reference field="4294967294" count="1">
            <x v="54"/>
          </reference>
        </references>
      </pivotArea>
    </format>
    <format dxfId="3381">
      <pivotArea outline="0" fieldPosition="0">
        <references count="1">
          <reference field="4294967294" count="1">
            <x v="55"/>
          </reference>
        </references>
      </pivotArea>
    </format>
    <format dxfId="3380">
      <pivotArea collapsedLevelsAreSubtotals="1" fieldPosition="0">
        <references count="1">
          <reference field="4294967294" count="1">
            <x v="11"/>
          </reference>
        </references>
      </pivotArea>
    </format>
    <format dxfId="3379">
      <pivotArea dataOnly="0" labelOnly="1" outline="0" fieldPosition="0">
        <references count="1">
          <reference field="4294967294" count="1">
            <x v="11"/>
          </reference>
        </references>
      </pivotArea>
    </format>
    <format dxfId="3378">
      <pivotArea collapsedLevelsAreSubtotals="1" fieldPosition="0">
        <references count="1">
          <reference field="4294967294" count="1">
            <x v="16"/>
          </reference>
        </references>
      </pivotArea>
    </format>
    <format dxfId="3377">
      <pivotArea dataOnly="0" labelOnly="1" outline="0" fieldPosition="0">
        <references count="1">
          <reference field="4294967294" count="1">
            <x v="16"/>
          </reference>
        </references>
      </pivotArea>
    </format>
    <format dxfId="3376">
      <pivotArea collapsedLevelsAreSubtotals="1" fieldPosition="0">
        <references count="1">
          <reference field="4294967294" count="1">
            <x v="23"/>
          </reference>
        </references>
      </pivotArea>
    </format>
    <format dxfId="3375">
      <pivotArea dataOnly="0" labelOnly="1" outline="0" fieldPosition="0">
        <references count="1">
          <reference field="4294967294" count="1">
            <x v="23"/>
          </reference>
        </references>
      </pivotArea>
    </format>
    <format dxfId="3374">
      <pivotArea collapsedLevelsAreSubtotals="1" fieldPosition="0">
        <references count="1">
          <reference field="4294967294" count="1">
            <x v="35"/>
          </reference>
        </references>
      </pivotArea>
    </format>
    <format dxfId="3373">
      <pivotArea dataOnly="0" labelOnly="1" outline="0" fieldPosition="0">
        <references count="1">
          <reference field="4294967294" count="1">
            <x v="35"/>
          </reference>
        </references>
      </pivotArea>
    </format>
    <format dxfId="3372">
      <pivotArea collapsedLevelsAreSubtotals="1" fieldPosition="0">
        <references count="1">
          <reference field="4294967294" count="1">
            <x v="39"/>
          </reference>
        </references>
      </pivotArea>
    </format>
    <format dxfId="3371">
      <pivotArea dataOnly="0" labelOnly="1" outline="0" fieldPosition="0">
        <references count="1">
          <reference field="4294967294" count="1">
            <x v="39"/>
          </reference>
        </references>
      </pivotArea>
    </format>
    <format dxfId="3370">
      <pivotArea collapsedLevelsAreSubtotals="1" fieldPosition="0">
        <references count="1">
          <reference field="4294967294" count="1">
            <x v="43"/>
          </reference>
        </references>
      </pivotArea>
    </format>
    <format dxfId="3369">
      <pivotArea dataOnly="0" labelOnly="1" outline="0" fieldPosition="0">
        <references count="1">
          <reference field="4294967294" count="1">
            <x v="43"/>
          </reference>
        </references>
      </pivotArea>
    </format>
    <format dxfId="3368">
      <pivotArea collapsedLevelsAreSubtotals="1" fieldPosition="0">
        <references count="1">
          <reference field="4294967294" count="1">
            <x v="47"/>
          </reference>
        </references>
      </pivotArea>
    </format>
    <format dxfId="3367">
      <pivotArea dataOnly="0" labelOnly="1" outline="0" fieldPosition="0">
        <references count="1">
          <reference field="4294967294" count="1">
            <x v="47"/>
          </reference>
        </references>
      </pivotArea>
    </format>
    <format dxfId="3366">
      <pivotArea collapsedLevelsAreSubtotals="1" fieldPosition="0">
        <references count="1">
          <reference field="4294967294" count="1">
            <x v="52"/>
          </reference>
        </references>
      </pivotArea>
    </format>
    <format dxfId="3365">
      <pivotArea dataOnly="0" labelOnly="1" outline="0" fieldPosition="0">
        <references count="1">
          <reference field="4294967294" count="1">
            <x v="52"/>
          </reference>
        </references>
      </pivotArea>
    </format>
    <format dxfId="3364">
      <pivotArea collapsedLevelsAreSubtotals="1" fieldPosition="0">
        <references count="1">
          <reference field="4294967294" count="3">
            <x v="4"/>
            <x v="5"/>
            <x v="6"/>
          </reference>
        </references>
      </pivotArea>
    </format>
    <format dxfId="3363">
      <pivotArea dataOnly="0" labelOnly="1" outline="0" fieldPosition="0">
        <references count="1">
          <reference field="4294967294" count="3">
            <x v="4"/>
            <x v="5"/>
            <x v="6"/>
          </reference>
        </references>
      </pivotArea>
    </format>
    <format dxfId="3362">
      <pivotArea outline="0" fieldPosition="0">
        <references count="1">
          <reference field="4294967294" count="1">
            <x v="12"/>
          </reference>
        </references>
      </pivotArea>
    </format>
    <format dxfId="3361">
      <pivotArea collapsedLevelsAreSubtotals="1" fieldPosition="0">
        <references count="1">
          <reference field="4294967294" count="1">
            <x v="12"/>
          </reference>
        </references>
      </pivotArea>
    </format>
    <format dxfId="3360">
      <pivotArea dataOnly="0" labelOnly="1" outline="0" fieldPosition="0">
        <references count="1">
          <reference field="4294967294" count="1">
            <x v="12"/>
          </reference>
        </references>
      </pivotArea>
    </format>
    <format dxfId="3359">
      <pivotArea outline="0" fieldPosition="0">
        <references count="1">
          <reference field="4294967294" count="1">
            <x v="27"/>
          </reference>
        </references>
      </pivotArea>
    </format>
    <format dxfId="3358">
      <pivotArea collapsedLevelsAreSubtotals="1" fieldPosition="0">
        <references count="1">
          <reference field="4294967294" count="1">
            <x v="27"/>
          </reference>
        </references>
      </pivotArea>
    </format>
    <format dxfId="3357">
      <pivotArea dataOnly="0" labelOnly="1" outline="0" fieldPosition="0">
        <references count="1">
          <reference field="4294967294" count="1">
            <x v="27"/>
          </reference>
        </references>
      </pivotArea>
    </format>
    <format dxfId="3356">
      <pivotArea outline="0" fieldPosition="0">
        <references count="1">
          <reference field="4294967294" count="1">
            <x v="31"/>
          </reference>
        </references>
      </pivotArea>
    </format>
    <format dxfId="3355">
      <pivotArea collapsedLevelsAreSubtotals="1" fieldPosition="0">
        <references count="1">
          <reference field="4294967294" count="1">
            <x v="31"/>
          </reference>
        </references>
      </pivotArea>
    </format>
    <format dxfId="3354">
      <pivotArea dataOnly="0" labelOnly="1" outline="0" fieldPosition="0">
        <references count="1">
          <reference field="4294967294" count="1">
            <x v="31"/>
          </reference>
        </references>
      </pivotArea>
    </format>
    <format dxfId="3353">
      <pivotArea outline="0" fieldPosition="0">
        <references count="1">
          <reference field="4294967294" count="1">
            <x v="56"/>
          </reference>
        </references>
      </pivotArea>
    </format>
    <format dxfId="3352">
      <pivotArea collapsedLevelsAreSubtotals="1" fieldPosition="0">
        <references count="1">
          <reference field="4294967294" count="1">
            <x v="56"/>
          </reference>
        </references>
      </pivotArea>
    </format>
    <format dxfId="3351">
      <pivotArea dataOnly="0" labelOnly="1" outline="0" fieldPosition="0">
        <references count="1">
          <reference field="4294967294" count="1">
            <x v="56"/>
          </reference>
        </references>
      </pivotArea>
    </format>
    <format dxfId="3350">
      <pivotArea outline="0" fieldPosition="0">
        <references count="1">
          <reference field="4294967294" count="1">
            <x v="17"/>
          </reference>
        </references>
      </pivotArea>
    </format>
    <format dxfId="2442">
      <pivotArea collapsedLevelsAreSubtotals="1" fieldPosition="0">
        <references count="1">
          <reference field="4294967294" count="1">
            <x v="53"/>
          </reference>
        </references>
      </pivotArea>
    </format>
    <format dxfId="2441">
      <pivotArea dataOnly="0" labelOnly="1" outline="0" fieldPosition="0">
        <references count="1">
          <reference field="4294967294" count="1">
            <x v="53"/>
          </reference>
        </references>
      </pivotArea>
    </format>
    <format dxfId="647">
      <pivotArea type="all" dataOnly="0" outline="0" fieldPosition="0"/>
    </format>
    <format dxfId="646">
      <pivotArea outline="0" collapsedLevelsAreSubtotals="1" fieldPosition="0"/>
    </format>
    <format dxfId="645">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44">
      <pivotArea dataOnly="0" labelOnly="1" outline="0" fieldPosition="0">
        <references count="1">
          <reference field="4294967294" count="7">
            <x v="50"/>
            <x v="51"/>
            <x v="52"/>
            <x v="53"/>
            <x v="54"/>
            <x v="55"/>
            <x v="56"/>
          </reference>
        </references>
      </pivotArea>
    </format>
    <format dxfId="643">
      <pivotArea dataOnly="0" labelOnly="1" fieldPosition="0">
        <references count="1">
          <reference field="0" count="0"/>
        </references>
      </pivotArea>
    </format>
    <format dxfId="642">
      <pivotArea dataOnly="0" labelOnly="1" fieldPosition="0">
        <references count="1">
          <reference field="0" count="0" defaultSubtotal="1"/>
        </references>
      </pivotArea>
    </format>
    <format dxfId="641">
      <pivotArea type="all" dataOnly="0" outline="0" fieldPosition="0"/>
    </format>
    <format dxfId="640">
      <pivotArea outline="0" collapsedLevelsAreSubtotals="1" fieldPosition="0"/>
    </format>
    <format dxfId="639">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38">
      <pivotArea dataOnly="0" labelOnly="1" outline="0" fieldPosition="0">
        <references count="1">
          <reference field="4294967294" count="7">
            <x v="50"/>
            <x v="51"/>
            <x v="52"/>
            <x v="53"/>
            <x v="54"/>
            <x v="55"/>
            <x v="56"/>
          </reference>
        </references>
      </pivotArea>
    </format>
    <format dxfId="637">
      <pivotArea dataOnly="0" labelOnly="1" fieldPosition="0">
        <references count="1">
          <reference field="0" count="0"/>
        </references>
      </pivotArea>
    </format>
    <format dxfId="636">
      <pivotArea dataOnly="0" labelOnly="1" fieldPosition="0">
        <references count="1">
          <reference field="0" count="0" defaultSubtotal="1"/>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7" cacheId="82" dataOnRows="1" applyNumberFormats="0" applyBorderFormats="0" applyFontFormats="0" applyPatternFormats="0" applyAlignmentFormats="0" applyWidthHeightFormats="1" dataCaption="Valores" updatedVersion="6" minRefreshableVersion="3" showDataTips="0" rowGrandTotals="0" colGrandTotals="0" createdVersion="5" indent="0" showHeaders="0" outline="1" outlineData="1" multipleFieldFilters="0">
  <location ref="B13:F71" firstHeaderRow="0" firstDataRow="2" firstDataCol="1"/>
  <pivotFields count="60">
    <pivotField axis="axisCol" showAll="0">
      <items count="3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x="31"/>
        <item t="default"/>
      </items>
    </pivotField>
    <pivotField axis="axisCol" showAll="0">
      <items count="13">
        <item x="0"/>
        <item x="1"/>
        <item x="2"/>
        <item x="3"/>
        <item x="4"/>
        <item x="5"/>
        <item x="6"/>
        <item x="7"/>
        <item x="8"/>
        <item x="9"/>
        <item x="10"/>
        <item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7">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rowItems>
  <colFields count="2">
    <field x="0"/>
    <field x="1"/>
  </colFields>
  <colItems count="4">
    <i>
      <x v="31"/>
      <x/>
    </i>
    <i r="1">
      <x v="1"/>
    </i>
    <i r="1">
      <x v="2"/>
    </i>
    <i t="default">
      <x v="31"/>
    </i>
  </colItems>
  <dataFields count="57">
    <dataField name="CNRT - A.01.1 -  Longitud de Líneas de Explotación No Electrificadas Vía Simple (km) " fld="2" subtotal="average" baseField="0" baseItem="0" numFmtId="4"/>
    <dataField name="CNRT - A.01.2 -  Longitud de Líneas de Explotación No Electrificadas Vía Doble o Múltiple (km) " fld="3" subtotal="average" baseField="0" baseItem="0" numFmtId="4"/>
    <dataField name="CNRT - A.02.1 -  Longitud de Líneas de Explotación Electrificadas Vía Simple (km) " fld="4" subtotal="average" baseField="0" baseItem="0" numFmtId="4"/>
    <dataField name="CNRT - A.02.2 -  Longitud de Líneas de Explotación Electrificadas Vía Doble o Múltiple (km) " fld="5" subtotal="average" baseField="0" baseItem="0" numFmtId="4"/>
    <dataField name="CNRT - Total Líneas de Explotación " fld="6" subtotal="average" baseField="0" baseItem="27"/>
    <dataField name="CNRT - Total Líneas de Servicios entre Cabeceras (km) (Progresiva) (en uso) " fld="8" subtotal="average" baseField="0" baseItem="27"/>
    <dataField name="CNRT - Total Líneas de Explotación (EN USO) " fld="7" subtotal="average" baseField="0" baseItem="27"/>
    <dataField name="CNRT - A.03.1 -  Longitud de Vías de Explotación No Electrificadas Troncales y Ramales (vía principal) (km) " fld="9" subtotal="average" baseField="0" baseItem="0" numFmtId="4"/>
    <dataField name="CNRT - A.03.2 -  Longitud de Vías de Explotación No Electrificadas Auxiliares (vías de playa) (km) " fld="10" subtotal="average" baseField="0" baseItem="0" numFmtId="4"/>
    <dataField name="CNRT - A.04.1 -  Longitud de Vías de Explotación Electrificadas Troncales y Ramales (vía principal) (km) " fld="11" subtotal="average" baseField="0" baseItem="0" numFmtId="4"/>
    <dataField name="CNRT - A.04.2 -  Longitud de Vías de Explotación Electrificadas Auxiliares (vías de playa) (km) " fld="12" subtotal="average" baseField="0" baseItem="0" numFmtId="4"/>
    <dataField name="CNRT - Total Vías (excluido Auxiliares) " fld="13" subtotal="average" baseField="0" baseItem="0" numFmtId="4"/>
    <dataField name="CNRT - Total Vías (excluído Auxiliares) (EN USO) " fld="14" subtotal="average" baseField="0" baseItem="27" numFmtId="168"/>
    <dataField name="CNRT - A.05.1 - Número de Estaciones en Explotación (cantidad) " fld="15" subtotal="average" baseField="0" baseItem="0" numFmtId="3"/>
    <dataField name="CNRT - A.06.1 - Número de Paradas en Explotación (cantidad) " fld="16" subtotal="average" baseField="0" baseItem="0" numFmtId="3"/>
    <dataField name="CNRT - A.07.1 - Número de Apeaderos en Explotación (cantidad) " fld="17" subtotal="average" baseField="0" baseItem="0" numFmtId="3"/>
    <dataField name="CNRT - Total Estaciones " fld="18" subtotal="average" baseField="0" baseItem="0" numFmtId="3"/>
    <dataField name="CNRT - Total Estaciones (EN USO) " fld="19" subtotal="average" baseField="1" baseItem="0" numFmtId="3"/>
    <dataField name="CNRT - A.08.1 - Pasos Vehiculares a Nivel Con Barreras Manuales (cantidad) " fld="20" subtotal="average" baseField="0" baseItem="0" numFmtId="3"/>
    <dataField name="CNRT - A.08.2 - Pasos Vehiculares a Nivel Con Barreras Automáticas (cantidad) " fld="21" subtotal="average" baseField="0" baseItem="0" numFmtId="3"/>
    <dataField name="CNRT - A.08.3 - Pasos Vehiculares a Nivel Con Señales Fonoluminosas (cantidad) " fld="22" subtotal="average" baseField="0" baseItem="0" numFmtId="3"/>
    <dataField name="CNRT - A.08.4 - Pasos Vehiculares a Nivel Con Cruz de San Andrés (cantidad) " fld="23" subtotal="average" baseField="0" baseItem="0" numFmtId="3"/>
    <dataField name="CNRT - A.08.5 - Pasos Vehiculares a Nivel Sin Señalización (cantidad) " fld="24" subtotal="average" baseField="0" baseItem="0" numFmtId="3"/>
    <dataField name="CNRT - Total Pasos Vehiculares a Nivel " fld="25" subtotal="average" baseField="0" baseItem="0" numFmtId="3"/>
    <dataField name="CNRT - A.09.1 - Pasos Vehiculares Bajo Nivel (vial + vial peatonal) (cantidad) " fld="26" subtotal="average" baseField="0" baseItem="0" numFmtId="3"/>
    <dataField name="CNRT - A.09.2 - Pasos Vehiculares Sobre Nivel (vial + vial peatonal) (cantidad) " fld="27" subtotal="average" baseField="0" baseItem="0" numFmtId="3"/>
    <dataField name="CNRT - A.09.3 - Pasos Vehiculares A Nivel (vial + vial peatonal) (cantidad) " fld="28" subtotal="average" baseField="0" baseItem="0" numFmtId="3"/>
    <dataField name="CNRT - Total Pasos Vehiculares " fld="29" subtotal="average" baseField="0" baseItem="27" numFmtId="3"/>
    <dataField name="CNRT - A.10.1 - Pasos Peatonales Bajo Nivel (cantidad) " fld="30" subtotal="average" baseField="0" baseItem="0" numFmtId="3"/>
    <dataField name="CNRT - A.10.2 - Pasos Peatonales Sobre Nivel (cantidad) " fld="31" subtotal="average" baseField="0" baseItem="0" numFmtId="3"/>
    <dataField name="CNRT - A.10.3 - Pasos Peatonales A Nivel (cantidad) " fld="32" subtotal="average" baseField="0" baseItem="0" numFmtId="3"/>
    <dataField name="CNRT - Total Pasos Peatonales " fld="33" subtotal="average" baseField="0" baseItem="27" numFmtId="3"/>
    <dataField name="CNRT - A.11.1 - Señalamiento Automático (km de línea) " fld="34" subtotal="average" baseField="0" baseItem="0" numFmtId="4"/>
    <dataField name="CNRT - A.11.2 - Señalamiento Sin Señalamiento (km de línea) " fld="35" subtotal="average" baseField="0" baseItem="0" numFmtId="4"/>
    <dataField name="CNRT - A.11.3 - Señalamiento Manual (km de línea) " fld="36" subtotal="average" baseField="0" baseItem="0" numFmtId="4"/>
    <dataField name="CNRT - Total Señalamiento " fld="37" subtotal="average" baseField="0" baseItem="0" numFmtId="4"/>
    <dataField name="CNRT - B.01.1 - Parque de Locomotoras Diesel Hasta 1300HP " fld="38" subtotal="average" baseField="0" baseItem="0" numFmtId="3"/>
    <dataField name="CNRT - B.01.2 - Parque de Locomotoras Diesel desde 1301HP Hasta 1700HP " fld="39" subtotal="average" baseField="0" baseItem="0" numFmtId="3"/>
    <dataField name="CNRT - B.01.2 - Parque de Locomotoras Diesel desde 1701HP " fld="40" subtotal="average" baseField="0" baseItem="0" numFmtId="3"/>
    <dataField name="CNRT - Total Locomotoras " fld="41" subtotal="average" baseField="0" baseItem="0" numFmtId="3"/>
    <dataField name="CNRT - B.02.1 - Parque de Coches Eléctricos Motrices " fld="42" subtotal="average" baseField="0" baseItem="0" numFmtId="3"/>
    <dataField name="CNRT - B.02.2 - Parque de Coches Eléctricos Motrices Remolcados Tipo R " fld="43" subtotal="average" baseField="0" baseItem="0" numFmtId="3"/>
    <dataField name="CNRT - B.02.3 - Parque de Coches Eléctricos Motrices Tipo R " fld="44" subtotal="average" baseField="0" baseItem="0" numFmtId="3"/>
    <dataField name="CNRT - Total Coches Eléctricos " fld="45" subtotal="average" baseField="0" baseItem="0" numFmtId="3"/>
    <dataField name="CNRT - B.03.1 - Parque de Coches Motores Motrices Remolcados " fld="46" subtotal="average" baseField="0" baseItem="0" numFmtId="3"/>
    <dataField name="CNRT - B.03.2 - Parque de Coches Motores Motrices Intermedios " fld="47" subtotal="average" baseField="0" baseItem="0" numFmtId="3"/>
    <dataField name="CNRT - B.03.3 - Parque de Coches Motores Motrices Cabina " fld="48" subtotal="average" baseField="0" baseItem="0" numFmtId="3"/>
    <dataField name="CNRT - Total coches Motores " fld="49" subtotal="average" baseField="0" baseItem="0" numFmtId="3"/>
    <dataField name="CNRT - B.04.1 - Parque de Coches Remolcados Clase Unica " fld="50" subtotal="average" baseField="0" baseItem="0" numFmtId="3"/>
    <dataField name="CNRT - B.04.2 - Parque de Coches Remolcados Clase Unica Furgón " fld="51" subtotal="average" baseField="0" baseItem="0" numFmtId="3"/>
    <dataField name="CNRT - B.04.3 - Parque de Coches Remolcados Clase Unica Cabina " fld="52" subtotal="average" baseField="0" baseItem="0" numFmtId="3"/>
    <dataField name="CNRT - B.04.5 - Parque de Coches Remolcados para Servicios Especiales (Cartoneros) " fld="53" subtotal="average" baseField="0" baseItem="0" numFmtId="3"/>
    <dataField name="CNRT - Total Coches Remolcados " fld="54" subtotal="average" baseField="0" baseItem="0" numFmtId="3"/>
    <dataField name="CNRT - B.04.4 - Parque de Coches Remolcados de Larga Distancia (Turista+Pullman) " fld="55" subtotal="average" baseField="0" baseItem="0" numFmtId="3"/>
    <dataField name="CNRT - B.05.1 - Parque de Locotractores " fld="56" subtotal="average" baseField="0" baseItem="0" numFmtId="3"/>
    <dataField name="CNRT - B.06.1 - Parque de Vagones de Servicios Internos " fld="57" subtotal="average" baseField="0" baseItem="0" numFmtId="3"/>
    <dataField name="CNRT - Trocha (mm) " fld="58" subtotal="average" baseField="0" baseItem="27" numFmtId="3"/>
  </dataFields>
  <formats count="102">
    <format dxfId="3349">
      <pivotArea type="all" dataOnly="0" outline="0" fieldPosition="0"/>
    </format>
    <format dxfId="3348">
      <pivotArea outline="0" collapsedLevelsAreSubtotals="1" fieldPosition="0"/>
    </format>
    <format dxfId="3347">
      <pivotArea dataOnly="0" labelOnly="1" outline="0" fieldPosition="0">
        <references count="1">
          <reference field="4294967294" count="46">
            <x v="0"/>
            <x v="1"/>
            <x v="2"/>
            <x v="3"/>
            <x v="7"/>
            <x v="8"/>
            <x v="9"/>
            <x v="10"/>
            <x v="11"/>
            <x v="13"/>
            <x v="14"/>
            <x v="15"/>
            <x v="16"/>
            <x v="18"/>
            <x v="19"/>
            <x v="20"/>
            <x v="21"/>
            <x v="22"/>
            <x v="23"/>
            <x v="24"/>
            <x v="25"/>
            <x v="26"/>
            <x v="28"/>
            <x v="29"/>
            <x v="30"/>
            <x v="32"/>
            <x v="33"/>
            <x v="34"/>
            <x v="35"/>
            <x v="36"/>
            <x v="37"/>
            <x v="38"/>
            <x v="39"/>
            <x v="40"/>
            <x v="41"/>
            <x v="42"/>
            <x v="43"/>
            <x v="44"/>
            <x v="45"/>
            <x v="46"/>
            <x v="47"/>
            <x v="48"/>
            <x v="49"/>
            <x v="50"/>
            <x v="51"/>
            <x v="53"/>
          </reference>
        </references>
      </pivotArea>
    </format>
    <format dxfId="3346">
      <pivotArea dataOnly="0" labelOnly="1" outline="0" fieldPosition="0">
        <references count="1">
          <reference field="4294967294" count="3">
            <x v="52"/>
            <x v="54"/>
            <x v="55"/>
          </reference>
        </references>
      </pivotArea>
    </format>
    <format dxfId="3345">
      <pivotArea dataOnly="0" labelOnly="1" fieldPosition="0">
        <references count="1">
          <reference field="0" count="0"/>
        </references>
      </pivotArea>
    </format>
    <format dxfId="3344">
      <pivotArea dataOnly="0" labelOnly="1" grandCol="1" outline="0" fieldPosition="0"/>
    </format>
    <format dxfId="3343">
      <pivotArea outline="0" fieldPosition="0">
        <references count="1">
          <reference field="4294967294" count="1">
            <x v="1"/>
          </reference>
        </references>
      </pivotArea>
    </format>
    <format dxfId="3342">
      <pivotArea outline="0" fieldPosition="0">
        <references count="1">
          <reference field="4294967294" count="1">
            <x v="0"/>
          </reference>
        </references>
      </pivotArea>
    </format>
    <format dxfId="3341">
      <pivotArea outline="0" fieldPosition="0">
        <references count="1">
          <reference field="4294967294" count="1">
            <x v="2"/>
          </reference>
        </references>
      </pivotArea>
    </format>
    <format dxfId="3340">
      <pivotArea outline="0" fieldPosition="0">
        <references count="1">
          <reference field="4294967294" count="1">
            <x v="3"/>
          </reference>
        </references>
      </pivotArea>
    </format>
    <format dxfId="3339">
      <pivotArea outline="0" fieldPosition="0">
        <references count="1">
          <reference field="4294967294" count="1">
            <x v="7"/>
          </reference>
        </references>
      </pivotArea>
    </format>
    <format dxfId="3338">
      <pivotArea outline="0" fieldPosition="0">
        <references count="1">
          <reference field="4294967294" count="1">
            <x v="8"/>
          </reference>
        </references>
      </pivotArea>
    </format>
    <format dxfId="3337">
      <pivotArea outline="0" fieldPosition="0">
        <references count="1">
          <reference field="4294967294" count="1">
            <x v="9"/>
          </reference>
        </references>
      </pivotArea>
    </format>
    <format dxfId="3336">
      <pivotArea outline="0" fieldPosition="0">
        <references count="1">
          <reference field="4294967294" count="1">
            <x v="10"/>
          </reference>
        </references>
      </pivotArea>
    </format>
    <format dxfId="3335">
      <pivotArea outline="0" fieldPosition="0">
        <references count="1">
          <reference field="4294967294" count="1">
            <x v="11"/>
          </reference>
        </references>
      </pivotArea>
    </format>
    <format dxfId="3334">
      <pivotArea outline="0" fieldPosition="0">
        <references count="1">
          <reference field="4294967294" count="1">
            <x v="19"/>
          </reference>
        </references>
      </pivotArea>
    </format>
    <format dxfId="3333">
      <pivotArea outline="0" fieldPosition="0">
        <references count="1">
          <reference field="4294967294" count="1">
            <x v="13"/>
          </reference>
        </references>
      </pivotArea>
    </format>
    <format dxfId="3332">
      <pivotArea outline="0" fieldPosition="0">
        <references count="1">
          <reference field="4294967294" count="1">
            <x v="14"/>
          </reference>
        </references>
      </pivotArea>
    </format>
    <format dxfId="3331">
      <pivotArea outline="0" fieldPosition="0">
        <references count="1">
          <reference field="4294967294" count="1">
            <x v="15"/>
          </reference>
        </references>
      </pivotArea>
    </format>
    <format dxfId="3330">
      <pivotArea outline="0" fieldPosition="0">
        <references count="1">
          <reference field="4294967294" count="1">
            <x v="16"/>
          </reference>
        </references>
      </pivotArea>
    </format>
    <format dxfId="3329">
      <pivotArea outline="0" fieldPosition="0">
        <references count="1">
          <reference field="4294967294" count="1">
            <x v="18"/>
          </reference>
        </references>
      </pivotArea>
    </format>
    <format dxfId="3328">
      <pivotArea outline="0" fieldPosition="0">
        <references count="1">
          <reference field="4294967294" count="1">
            <x v="20"/>
          </reference>
        </references>
      </pivotArea>
    </format>
    <format dxfId="3327">
      <pivotArea outline="0" fieldPosition="0">
        <references count="1">
          <reference field="4294967294" count="1">
            <x v="21"/>
          </reference>
        </references>
      </pivotArea>
    </format>
    <format dxfId="3326">
      <pivotArea outline="0" fieldPosition="0">
        <references count="1">
          <reference field="4294967294" count="1">
            <x v="22"/>
          </reference>
        </references>
      </pivotArea>
    </format>
    <format dxfId="3325">
      <pivotArea outline="0" fieldPosition="0">
        <references count="1">
          <reference field="4294967294" count="1">
            <x v="23"/>
          </reference>
        </references>
      </pivotArea>
    </format>
    <format dxfId="3324">
      <pivotArea outline="0" fieldPosition="0">
        <references count="1">
          <reference field="4294967294" count="1">
            <x v="24"/>
          </reference>
        </references>
      </pivotArea>
    </format>
    <format dxfId="3323">
      <pivotArea outline="0" fieldPosition="0">
        <references count="1">
          <reference field="4294967294" count="1">
            <x v="25"/>
          </reference>
        </references>
      </pivotArea>
    </format>
    <format dxfId="3322">
      <pivotArea outline="0" fieldPosition="0">
        <references count="1">
          <reference field="4294967294" count="1">
            <x v="26"/>
          </reference>
        </references>
      </pivotArea>
    </format>
    <format dxfId="3321">
      <pivotArea outline="0" fieldPosition="0">
        <references count="1">
          <reference field="4294967294" count="1">
            <x v="28"/>
          </reference>
        </references>
      </pivotArea>
    </format>
    <format dxfId="3320">
      <pivotArea outline="0" fieldPosition="0">
        <references count="1">
          <reference field="4294967294" count="1">
            <x v="29"/>
          </reference>
        </references>
      </pivotArea>
    </format>
    <format dxfId="3319">
      <pivotArea outline="0" fieldPosition="0">
        <references count="1">
          <reference field="4294967294" count="1">
            <x v="30"/>
          </reference>
        </references>
      </pivotArea>
    </format>
    <format dxfId="3318">
      <pivotArea outline="0" fieldPosition="0">
        <references count="1">
          <reference field="4294967294" count="1">
            <x v="32"/>
          </reference>
        </references>
      </pivotArea>
    </format>
    <format dxfId="3317">
      <pivotArea outline="0" fieldPosition="0">
        <references count="1">
          <reference field="4294967294" count="1">
            <x v="33"/>
          </reference>
        </references>
      </pivotArea>
    </format>
    <format dxfId="3316">
      <pivotArea outline="0" fieldPosition="0">
        <references count="1">
          <reference field="4294967294" count="1">
            <x v="34"/>
          </reference>
        </references>
      </pivotArea>
    </format>
    <format dxfId="3315">
      <pivotArea outline="0" fieldPosition="0">
        <references count="1">
          <reference field="4294967294" count="1">
            <x v="35"/>
          </reference>
        </references>
      </pivotArea>
    </format>
    <format dxfId="3314">
      <pivotArea outline="0" fieldPosition="0">
        <references count="1">
          <reference field="4294967294" count="1">
            <x v="36"/>
          </reference>
        </references>
      </pivotArea>
    </format>
    <format dxfId="3313">
      <pivotArea outline="0" fieldPosition="0">
        <references count="1">
          <reference field="4294967294" count="1">
            <x v="37"/>
          </reference>
        </references>
      </pivotArea>
    </format>
    <format dxfId="3312">
      <pivotArea outline="0" fieldPosition="0">
        <references count="1">
          <reference field="4294967294" count="1">
            <x v="38"/>
          </reference>
        </references>
      </pivotArea>
    </format>
    <format dxfId="3311">
      <pivotArea outline="0" fieldPosition="0">
        <references count="1">
          <reference field="4294967294" count="1">
            <x v="40"/>
          </reference>
        </references>
      </pivotArea>
    </format>
    <format dxfId="3310">
      <pivotArea outline="0" fieldPosition="0">
        <references count="1">
          <reference field="4294967294" count="1">
            <x v="39"/>
          </reference>
        </references>
      </pivotArea>
    </format>
    <format dxfId="3309">
      <pivotArea outline="0" fieldPosition="0">
        <references count="1">
          <reference field="4294967294" count="1">
            <x v="41"/>
          </reference>
        </references>
      </pivotArea>
    </format>
    <format dxfId="3308">
      <pivotArea outline="0" fieldPosition="0">
        <references count="1">
          <reference field="4294967294" count="1">
            <x v="42"/>
          </reference>
        </references>
      </pivotArea>
    </format>
    <format dxfId="3307">
      <pivotArea outline="0" fieldPosition="0">
        <references count="1">
          <reference field="4294967294" count="1">
            <x v="44"/>
          </reference>
        </references>
      </pivotArea>
    </format>
    <format dxfId="3306">
      <pivotArea outline="0" fieldPosition="0">
        <references count="1">
          <reference field="4294967294" count="1">
            <x v="43"/>
          </reference>
        </references>
      </pivotArea>
    </format>
    <format dxfId="3305">
      <pivotArea outline="0" fieldPosition="0">
        <references count="1">
          <reference field="4294967294" count="1">
            <x v="45"/>
          </reference>
        </references>
      </pivotArea>
    </format>
    <format dxfId="3304">
      <pivotArea outline="0" fieldPosition="0">
        <references count="1">
          <reference field="4294967294" count="1">
            <x v="46"/>
          </reference>
        </references>
      </pivotArea>
    </format>
    <format dxfId="3303">
      <pivotArea outline="0" fieldPosition="0">
        <references count="1">
          <reference field="4294967294" count="1">
            <x v="47"/>
          </reference>
        </references>
      </pivotArea>
    </format>
    <format dxfId="3302">
      <pivotArea outline="0" fieldPosition="0">
        <references count="1">
          <reference field="4294967294" count="1">
            <x v="48"/>
          </reference>
        </references>
      </pivotArea>
    </format>
    <format dxfId="3301">
      <pivotArea outline="0" fieldPosition="0">
        <references count="1">
          <reference field="4294967294" count="1">
            <x v="49"/>
          </reference>
        </references>
      </pivotArea>
    </format>
    <format dxfId="3300">
      <pivotArea outline="0" fieldPosition="0">
        <references count="1">
          <reference field="4294967294" count="1">
            <x v="50"/>
          </reference>
        </references>
      </pivotArea>
    </format>
    <format dxfId="3299">
      <pivotArea outline="0" fieldPosition="0">
        <references count="1">
          <reference field="4294967294" count="1">
            <x v="53"/>
          </reference>
        </references>
      </pivotArea>
    </format>
    <format dxfId="3298">
      <pivotArea outline="0" fieldPosition="0">
        <references count="1">
          <reference field="4294967294" count="1">
            <x v="51"/>
          </reference>
        </references>
      </pivotArea>
    </format>
    <format dxfId="3297">
      <pivotArea outline="0" fieldPosition="0">
        <references count="1">
          <reference field="4294967294" count="1">
            <x v="52"/>
          </reference>
        </references>
      </pivotArea>
    </format>
    <format dxfId="3296">
      <pivotArea outline="0" fieldPosition="0">
        <references count="1">
          <reference field="4294967294" count="1">
            <x v="54"/>
          </reference>
        </references>
      </pivotArea>
    </format>
    <format dxfId="3295">
      <pivotArea outline="0" fieldPosition="0">
        <references count="1">
          <reference field="4294967294" count="1">
            <x v="55"/>
          </reference>
        </references>
      </pivotArea>
    </format>
    <format dxfId="3294">
      <pivotArea collapsedLevelsAreSubtotals="1" fieldPosition="0">
        <references count="1">
          <reference field="4294967294" count="1">
            <x v="11"/>
          </reference>
        </references>
      </pivotArea>
    </format>
    <format dxfId="3293">
      <pivotArea dataOnly="0" labelOnly="1" outline="0" fieldPosition="0">
        <references count="1">
          <reference field="4294967294" count="1">
            <x v="11"/>
          </reference>
        </references>
      </pivotArea>
    </format>
    <format dxfId="3292">
      <pivotArea collapsedLevelsAreSubtotals="1" fieldPosition="0">
        <references count="1">
          <reference field="4294967294" count="1">
            <x v="16"/>
          </reference>
        </references>
      </pivotArea>
    </format>
    <format dxfId="3291">
      <pivotArea dataOnly="0" labelOnly="1" outline="0" fieldPosition="0">
        <references count="1">
          <reference field="4294967294" count="1">
            <x v="16"/>
          </reference>
        </references>
      </pivotArea>
    </format>
    <format dxfId="3290">
      <pivotArea collapsedLevelsAreSubtotals="1" fieldPosition="0">
        <references count="1">
          <reference field="4294967294" count="1">
            <x v="23"/>
          </reference>
        </references>
      </pivotArea>
    </format>
    <format dxfId="3289">
      <pivotArea dataOnly="0" labelOnly="1" outline="0" fieldPosition="0">
        <references count="1">
          <reference field="4294967294" count="1">
            <x v="23"/>
          </reference>
        </references>
      </pivotArea>
    </format>
    <format dxfId="3288">
      <pivotArea collapsedLevelsAreSubtotals="1" fieldPosition="0">
        <references count="1">
          <reference field="4294967294" count="1">
            <x v="35"/>
          </reference>
        </references>
      </pivotArea>
    </format>
    <format dxfId="3287">
      <pivotArea dataOnly="0" labelOnly="1" outline="0" fieldPosition="0">
        <references count="1">
          <reference field="4294967294" count="1">
            <x v="35"/>
          </reference>
        </references>
      </pivotArea>
    </format>
    <format dxfId="3286">
      <pivotArea collapsedLevelsAreSubtotals="1" fieldPosition="0">
        <references count="1">
          <reference field="4294967294" count="1">
            <x v="39"/>
          </reference>
        </references>
      </pivotArea>
    </format>
    <format dxfId="3285">
      <pivotArea dataOnly="0" labelOnly="1" outline="0" fieldPosition="0">
        <references count="1">
          <reference field="4294967294" count="1">
            <x v="39"/>
          </reference>
        </references>
      </pivotArea>
    </format>
    <format dxfId="3284">
      <pivotArea collapsedLevelsAreSubtotals="1" fieldPosition="0">
        <references count="1">
          <reference field="4294967294" count="1">
            <x v="43"/>
          </reference>
        </references>
      </pivotArea>
    </format>
    <format dxfId="3283">
      <pivotArea dataOnly="0" labelOnly="1" outline="0" fieldPosition="0">
        <references count="1">
          <reference field="4294967294" count="1">
            <x v="43"/>
          </reference>
        </references>
      </pivotArea>
    </format>
    <format dxfId="3282">
      <pivotArea collapsedLevelsAreSubtotals="1" fieldPosition="0">
        <references count="1">
          <reference field="4294967294" count="1">
            <x v="47"/>
          </reference>
        </references>
      </pivotArea>
    </format>
    <format dxfId="3281">
      <pivotArea dataOnly="0" labelOnly="1" outline="0" fieldPosition="0">
        <references count="1">
          <reference field="4294967294" count="1">
            <x v="47"/>
          </reference>
        </references>
      </pivotArea>
    </format>
    <format dxfId="3280">
      <pivotArea collapsedLevelsAreSubtotals="1" fieldPosition="0">
        <references count="1">
          <reference field="4294967294" count="1">
            <x v="52"/>
          </reference>
        </references>
      </pivotArea>
    </format>
    <format dxfId="3279">
      <pivotArea dataOnly="0" labelOnly="1" outline="0" fieldPosition="0">
        <references count="1">
          <reference field="4294967294" count="1">
            <x v="52"/>
          </reference>
        </references>
      </pivotArea>
    </format>
    <format dxfId="3278">
      <pivotArea collapsedLevelsAreSubtotals="1" fieldPosition="0">
        <references count="1">
          <reference field="4294967294" count="3">
            <x v="4"/>
            <x v="5"/>
            <x v="6"/>
          </reference>
        </references>
      </pivotArea>
    </format>
    <format dxfId="3277">
      <pivotArea dataOnly="0" labelOnly="1" outline="0" fieldPosition="0">
        <references count="1">
          <reference field="4294967294" count="3">
            <x v="4"/>
            <x v="5"/>
            <x v="6"/>
          </reference>
        </references>
      </pivotArea>
    </format>
    <format dxfId="3276">
      <pivotArea outline="0" fieldPosition="0">
        <references count="1">
          <reference field="4294967294" count="1">
            <x v="12"/>
          </reference>
        </references>
      </pivotArea>
    </format>
    <format dxfId="3275">
      <pivotArea collapsedLevelsAreSubtotals="1" fieldPosition="0">
        <references count="1">
          <reference field="4294967294" count="1">
            <x v="12"/>
          </reference>
        </references>
      </pivotArea>
    </format>
    <format dxfId="3274">
      <pivotArea dataOnly="0" labelOnly="1" outline="0" fieldPosition="0">
        <references count="1">
          <reference field="4294967294" count="1">
            <x v="12"/>
          </reference>
        </references>
      </pivotArea>
    </format>
    <format dxfId="3273">
      <pivotArea outline="0" fieldPosition="0">
        <references count="1">
          <reference field="4294967294" count="1">
            <x v="27"/>
          </reference>
        </references>
      </pivotArea>
    </format>
    <format dxfId="3272">
      <pivotArea collapsedLevelsAreSubtotals="1" fieldPosition="0">
        <references count="1">
          <reference field="4294967294" count="1">
            <x v="27"/>
          </reference>
        </references>
      </pivotArea>
    </format>
    <format dxfId="3271">
      <pivotArea dataOnly="0" labelOnly="1" outline="0" fieldPosition="0">
        <references count="1">
          <reference field="4294967294" count="1">
            <x v="27"/>
          </reference>
        </references>
      </pivotArea>
    </format>
    <format dxfId="3270">
      <pivotArea outline="0" fieldPosition="0">
        <references count="1">
          <reference field="4294967294" count="1">
            <x v="31"/>
          </reference>
        </references>
      </pivotArea>
    </format>
    <format dxfId="3269">
      <pivotArea collapsedLevelsAreSubtotals="1" fieldPosition="0">
        <references count="1">
          <reference field="4294967294" count="1">
            <x v="31"/>
          </reference>
        </references>
      </pivotArea>
    </format>
    <format dxfId="3268">
      <pivotArea dataOnly="0" labelOnly="1" outline="0" fieldPosition="0">
        <references count="1">
          <reference field="4294967294" count="1">
            <x v="31"/>
          </reference>
        </references>
      </pivotArea>
    </format>
    <format dxfId="3267">
      <pivotArea outline="0" fieldPosition="0">
        <references count="1">
          <reference field="4294967294" count="1">
            <x v="56"/>
          </reference>
        </references>
      </pivotArea>
    </format>
    <format dxfId="3266">
      <pivotArea collapsedLevelsAreSubtotals="1" fieldPosition="0">
        <references count="1">
          <reference field="4294967294" count="1">
            <x v="56"/>
          </reference>
        </references>
      </pivotArea>
    </format>
    <format dxfId="3265">
      <pivotArea dataOnly="0" labelOnly="1" outline="0" fieldPosition="0">
        <references count="1">
          <reference field="4294967294" count="1">
            <x v="56"/>
          </reference>
        </references>
      </pivotArea>
    </format>
    <format dxfId="3264">
      <pivotArea outline="0" fieldPosition="0">
        <references count="1">
          <reference field="4294967294" count="1">
            <x v="17"/>
          </reference>
        </references>
      </pivotArea>
    </format>
    <format dxfId="3263">
      <pivotArea collapsedLevelsAreSubtotals="1" fieldPosition="0">
        <references count="1">
          <reference field="4294967294" count="1">
            <x v="17"/>
          </reference>
        </references>
      </pivotArea>
    </format>
    <format dxfId="3262">
      <pivotArea dataOnly="0" labelOnly="1" outline="0" fieldPosition="0">
        <references count="1">
          <reference field="4294967294" count="1">
            <x v="17"/>
          </reference>
        </references>
      </pivotArea>
    </format>
    <format dxfId="2440">
      <pivotArea collapsedLevelsAreSubtotals="1" fieldPosition="0">
        <references count="1">
          <reference field="4294967294" count="1">
            <x v="53"/>
          </reference>
        </references>
      </pivotArea>
    </format>
    <format dxfId="2439">
      <pivotArea dataOnly="0" labelOnly="1" outline="0" fieldPosition="0">
        <references count="1">
          <reference field="4294967294" count="1">
            <x v="53"/>
          </reference>
        </references>
      </pivotArea>
    </format>
    <format dxfId="747">
      <pivotArea type="all" dataOnly="0" outline="0" fieldPosition="0"/>
    </format>
    <format dxfId="746">
      <pivotArea outline="0" collapsedLevelsAreSubtotals="1" fieldPosition="0"/>
    </format>
    <format dxfId="745">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44">
      <pivotArea dataOnly="0" labelOnly="1" outline="0" fieldPosition="0">
        <references count="1">
          <reference field="4294967294" count="7">
            <x v="50"/>
            <x v="51"/>
            <x v="52"/>
            <x v="53"/>
            <x v="54"/>
            <x v="55"/>
            <x v="56"/>
          </reference>
        </references>
      </pivotArea>
    </format>
    <format dxfId="743">
      <pivotArea dataOnly="0" labelOnly="1" fieldPosition="0">
        <references count="1">
          <reference field="0" count="0"/>
        </references>
      </pivotArea>
    </format>
    <format dxfId="742">
      <pivotArea dataOnly="0" labelOnly="1" fieldPosition="0">
        <references count="1">
          <reference field="0" count="0" defaultSubtotal="1"/>
        </references>
      </pivotArea>
    </format>
    <format dxfId="741">
      <pivotArea type="all" dataOnly="0" outline="0" fieldPosition="0"/>
    </format>
    <format dxfId="740">
      <pivotArea outline="0" collapsedLevelsAreSubtotals="1" fieldPosition="0"/>
    </format>
    <format dxfId="739">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38">
      <pivotArea dataOnly="0" labelOnly="1" outline="0" fieldPosition="0">
        <references count="1">
          <reference field="4294967294" count="7">
            <x v="50"/>
            <x v="51"/>
            <x v="52"/>
            <x v="53"/>
            <x v="54"/>
            <x v="55"/>
            <x v="56"/>
          </reference>
        </references>
      </pivotArea>
    </format>
    <format dxfId="737">
      <pivotArea dataOnly="0" labelOnly="1" fieldPosition="0">
        <references count="1">
          <reference field="0" count="0"/>
        </references>
      </pivotArea>
    </format>
    <format dxfId="736">
      <pivotArea dataOnly="0" labelOnly="1" fieldPosition="0">
        <references count="1">
          <reference field="0" count="0" defaultSubtotal="1"/>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7" cacheId="78" dataOnRows="1" applyNumberFormats="0" applyBorderFormats="0" applyFontFormats="0" applyPatternFormats="0" applyAlignmentFormats="0" applyWidthHeightFormats="1" dataCaption="Valores" updatedVersion="6" minRefreshableVersion="3" showDataTips="0" rowGrandTotals="0" colGrandTotals="0" createdVersion="5" indent="0" showHeaders="0" outline="1" outlineData="1" multipleFieldFilters="0">
  <location ref="B13:F71" firstHeaderRow="0" firstDataRow="2" firstDataCol="1"/>
  <pivotFields count="60">
    <pivotField axis="axisCol" showAll="0">
      <items count="3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sd="0" x="27"/>
        <item h="1" sd="0" x="28"/>
        <item h="1" sd="0" x="29"/>
        <item h="1" x="30"/>
        <item x="31"/>
        <item t="default"/>
      </items>
    </pivotField>
    <pivotField axis="axisCol" showAll="0">
      <items count="13">
        <item x="0"/>
        <item x="1"/>
        <item x="2"/>
        <item x="3"/>
        <item x="4"/>
        <item x="5"/>
        <item x="6"/>
        <item x="7"/>
        <item x="8"/>
        <item x="9"/>
        <item x="10"/>
        <item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7">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rowItems>
  <colFields count="2">
    <field x="0"/>
    <field x="1"/>
  </colFields>
  <colItems count="4">
    <i>
      <x v="31"/>
      <x/>
    </i>
    <i r="1">
      <x v="1"/>
    </i>
    <i r="1">
      <x v="2"/>
    </i>
    <i t="default">
      <x v="31"/>
    </i>
  </colItems>
  <dataFields count="57">
    <dataField name="CNRT - A.01.1 -  Longitud de Líneas de Explotación No Electrificadas Vía Simple (km) " fld="2" subtotal="average" baseField="0" baseItem="0" numFmtId="4"/>
    <dataField name="CNRT - A.01.2 -  Longitud de Líneas de Explotación No Electrificadas Vía Doble o Múltiple (km) " fld="3" subtotal="average" baseField="0" baseItem="0" numFmtId="4"/>
    <dataField name="CNRT - A.02.1 -  Longitud de Líneas de Explotación Electrificadas Vía Simple (km) " fld="4" subtotal="average" baseField="0" baseItem="0" numFmtId="4"/>
    <dataField name="CNRT - A.02.2 -  Longitud de Líneas de Explotación Electrificadas Vía Doble o Múltiple (km) " fld="5" subtotal="average" baseField="0" baseItem="0" numFmtId="4"/>
    <dataField name="CNRT - Total Líneas de Explotación " fld="6" subtotal="average" baseField="0" baseItem="27" numFmtId="4"/>
    <dataField name="CNRT - Total Líneas de Servicios entre Cabeceras (km) (Progresiva) (en uso) " fld="8" subtotal="average" baseField="0" baseItem="27" numFmtId="4"/>
    <dataField name="CNRT - Total Líneas de Explotación (EN USO) " fld="7" subtotal="average" baseField="0" baseItem="27" numFmtId="4"/>
    <dataField name="CNRT - A.03.1 -  Longitud de Vías de Explotación No Electrificadas Troncales y Ramales (vía principal) (km) " fld="9" subtotal="average" baseField="0" baseItem="0" numFmtId="4"/>
    <dataField name="CNRT - A.03.2 -  Longitud de Vías de Explotación No Electrificadas Auxiliares (vías de playa) (km) " fld="10" subtotal="average" baseField="0" baseItem="0" numFmtId="4"/>
    <dataField name="CNRT - A.04.1 -  Longitud de Vías de Explotación Electrificadas Troncales y Ramales (vía principal) (km) " fld="11" subtotal="average" baseField="0" baseItem="0" numFmtId="4"/>
    <dataField name="CNRT - A.04.2 -  Longitud de Vías de Explotación Electrificadas Auxiliares (vías de playa) (km) " fld="12" subtotal="average" baseField="0" baseItem="0" numFmtId="4"/>
    <dataField name="CNRT - Total Vías (excluido Auxiliares) " fld="13" subtotal="average" baseField="0" baseItem="0" numFmtId="4"/>
    <dataField name="CNRT - Total Vías (excluído Auxiliares) (EN USO) " fld="14" subtotal="average" baseField="0" baseItem="27" numFmtId="168"/>
    <dataField name="CNRT - A.05.1 - Número de Estaciones en Explotación (cantidad) " fld="15" subtotal="average" baseField="0" baseItem="0" numFmtId="3"/>
    <dataField name="CNRT - A.06.1 - Número de Paradas en Explotación (cantidad) " fld="16" subtotal="average" baseField="0" baseItem="0" numFmtId="3"/>
    <dataField name="CNRT - A.07.1 - Número de Apeaderos en Explotación (cantidad) " fld="17" subtotal="average" baseField="0" baseItem="0" numFmtId="3"/>
    <dataField name="CNRT - Total Estaciones " fld="18" subtotal="average" baseField="0" baseItem="0" numFmtId="3"/>
    <dataField name="CNRT - Total Estaciones (EN USO) " fld="19" subtotal="average" baseField="1" baseItem="0" numFmtId="3"/>
    <dataField name="CNRT - A.08.1 - Pasos Vehiculares a Nivel Con Barreras Manuales (cantidad) " fld="20" subtotal="average" baseField="0" baseItem="0" numFmtId="3"/>
    <dataField name="CNRT - A.08.2 - Pasos Vehiculares a Nivel Con Barreras Automáticas (cantidad) " fld="21" subtotal="average" baseField="0" baseItem="0" numFmtId="3"/>
    <dataField name="CNRT - A.08.3 - Pasos Vehiculares a Nivel Con Señales Fonoluminosas (cantidad) " fld="22" subtotal="average" baseField="0" baseItem="0" numFmtId="3"/>
    <dataField name="CNRT - A.08.4 - Pasos Vehiculares a Nivel Con Cruz de San Andrés (cantidad) " fld="23" subtotal="average" baseField="0" baseItem="0" numFmtId="3"/>
    <dataField name="CNRT - A.08.5 - Pasos Vehiculares a Nivel Sin Señalización (cantidad) " fld="24" subtotal="average" baseField="0" baseItem="0" numFmtId="3"/>
    <dataField name="CNRT - Total Pasos Vehiculares a Nivel " fld="25" subtotal="average" baseField="0" baseItem="0" numFmtId="3"/>
    <dataField name="CNRT - A.09.1 - Pasos Vehiculares Bajo Nivel (vial + vial peatonal) (cantidad) " fld="26" subtotal="average" baseField="0" baseItem="0" numFmtId="3"/>
    <dataField name="CNRT - A.09.2 - Pasos Vehiculares Sobre Nivel (vial + vial peatonal) (cantidad) " fld="27" subtotal="average" baseField="0" baseItem="0" numFmtId="3"/>
    <dataField name="CNRT - A.09.3 - Pasos Vehiculares A Nivel (vial + vial peatonal) (cantidad) " fld="28" subtotal="average" baseField="0" baseItem="0" numFmtId="3"/>
    <dataField name="CNRT - Total Pasos Vehiculares " fld="29" subtotal="average" baseField="0" baseItem="27" numFmtId="3"/>
    <dataField name="CNRT - A.10.1 - Pasos Peatonales Bajo Nivel (cantidad) " fld="30" subtotal="average" baseField="0" baseItem="0" numFmtId="3"/>
    <dataField name="CNRT - A.10.2 - Pasos Peatonales Sobre Nivel (cantidad) " fld="31" subtotal="average" baseField="0" baseItem="0" numFmtId="3"/>
    <dataField name="CNRT - A.10.3 - Pasos Peatonales A Nivel (cantidad) " fld="32" subtotal="average" baseField="0" baseItem="0" numFmtId="3"/>
    <dataField name="CNRT - Total Pasos Peatonales " fld="33" subtotal="average" baseField="0" baseItem="27" numFmtId="3"/>
    <dataField name="CNRT - A.11.1 - Señalamiento Automático (km de línea) " fld="34" subtotal="average" baseField="0" baseItem="0" numFmtId="4"/>
    <dataField name="CNRT - A.11.2 - Señalamiento Sin Señalamiento (km de línea) " fld="35" subtotal="average" baseField="0" baseItem="0" numFmtId="4"/>
    <dataField name="CNRT - A.11.3 - Señalamiento Manual (km de línea) " fld="36" subtotal="average" baseField="0" baseItem="0" numFmtId="4"/>
    <dataField name="CNRT - Total Señalamiento " fld="37" subtotal="average" baseField="0" baseItem="0" numFmtId="4"/>
    <dataField name="CNRT - B.01.1 - Parque de Locomotoras Diesel Hasta 1300HP " fld="38" subtotal="average" baseField="0" baseItem="0" numFmtId="3"/>
    <dataField name="CNRT - B.01.2 - Parque de Locomotoras Diesel desde 1301HP Hasta 1700HP " fld="39" subtotal="average" baseField="0" baseItem="0" numFmtId="3"/>
    <dataField name="CNRT - B.01.2 - Parque de Locomotoras Diesel desde 1701HP " fld="40" subtotal="average" baseField="0" baseItem="0" numFmtId="3"/>
    <dataField name="CNRT - Total Locomotoras " fld="41" subtotal="average" baseField="0" baseItem="0" numFmtId="3"/>
    <dataField name="CNRT - B.02.1 - Parque de Coches Eléctricos Motrices " fld="42" subtotal="average" baseField="0" baseItem="0" numFmtId="3"/>
    <dataField name="CNRT - B.02.2 - Parque de Coches Eléctricos Motrices Remolcados Tipo R " fld="43" subtotal="average" baseField="0" baseItem="0" numFmtId="3"/>
    <dataField name="CNRT - B.02.3 - Parque de Coches Eléctricos Motrices Tipo R " fld="44" subtotal="average" baseField="0" baseItem="0" numFmtId="3"/>
    <dataField name="CNRT - Total Coches Eléctricos " fld="45" subtotal="average" baseField="0" baseItem="0" numFmtId="3"/>
    <dataField name="CNRT - B.03.1 - Parque de Coches Motores Motrices Remolcados " fld="46" subtotal="average" baseField="0" baseItem="0" numFmtId="3"/>
    <dataField name="CNRT - B.03.2 - Parque de Coches Motores Motrices Intermedios " fld="47" subtotal="average" baseField="0" baseItem="0" numFmtId="3"/>
    <dataField name="CNRT - B.03.3 - Parque de Coches Motores Motrices Cabina " fld="48" subtotal="average" baseField="0" baseItem="0" numFmtId="3"/>
    <dataField name="CNRT - Total coches Motores " fld="49" subtotal="average" baseField="0" baseItem="0" numFmtId="3"/>
    <dataField name="CNRT - B.04.1 - Parque de Coches Remolcados Clase Unica " fld="50" subtotal="average" baseField="0" baseItem="0" numFmtId="3"/>
    <dataField name="CNRT - B.04.2 - Parque de Coches Remolcados Clase Unica Furgón " fld="51" subtotal="average" baseField="0" baseItem="0" numFmtId="3"/>
    <dataField name="CNRT - B.04.3 - Parque de Coches Remolcados Clase Unica Cabina " fld="52" subtotal="average" baseField="0" baseItem="0" numFmtId="3"/>
    <dataField name="CNRT - B.04.5 - Parque de Coches Remolcados para Servicios Especiales (Cartoneros) " fld="53" subtotal="average" baseField="0" baseItem="0" numFmtId="3"/>
    <dataField name="CNRT - Total Coches Remolcados " fld="54" subtotal="average" baseField="0" baseItem="0" numFmtId="3"/>
    <dataField name="CNRT - B.04.4 - Parque de Coches Remolcados de Larga Distancia (Turista+Pullman) " fld="55" subtotal="average" baseField="0" baseItem="0" numFmtId="3"/>
    <dataField name="CNRT - B.05.1 - Parque de Locotractores " fld="56" subtotal="average" baseField="0" baseItem="0" numFmtId="3"/>
    <dataField name="CNRT - B.06.1 - Parque de Vagones de Servicios Internos " fld="57" subtotal="average" baseField="0" baseItem="0" numFmtId="3"/>
    <dataField name="CNRT - Trocha (mm) " fld="58" subtotal="average" baseField="1" baseItem="0" numFmtId="3"/>
  </dataFields>
  <formats count="109">
    <format dxfId="3261">
      <pivotArea type="all" dataOnly="0" outline="0" fieldPosition="0"/>
    </format>
    <format dxfId="3260">
      <pivotArea outline="0" collapsedLevelsAreSubtotals="1" fieldPosition="0"/>
    </format>
    <format dxfId="3259">
      <pivotArea dataOnly="0" labelOnly="1" outline="0" fieldPosition="0">
        <references count="1">
          <reference field="4294967294" count="46">
            <x v="0"/>
            <x v="1"/>
            <x v="2"/>
            <x v="3"/>
            <x v="7"/>
            <x v="8"/>
            <x v="9"/>
            <x v="10"/>
            <x v="11"/>
            <x v="13"/>
            <x v="14"/>
            <x v="15"/>
            <x v="16"/>
            <x v="18"/>
            <x v="19"/>
            <x v="20"/>
            <x v="21"/>
            <x v="22"/>
            <x v="23"/>
            <x v="24"/>
            <x v="25"/>
            <x v="26"/>
            <x v="28"/>
            <x v="29"/>
            <x v="30"/>
            <x v="32"/>
            <x v="33"/>
            <x v="34"/>
            <x v="35"/>
            <x v="36"/>
            <x v="37"/>
            <x v="38"/>
            <x v="39"/>
            <x v="40"/>
            <x v="41"/>
            <x v="42"/>
            <x v="43"/>
            <x v="44"/>
            <x v="45"/>
            <x v="46"/>
            <x v="47"/>
            <x v="48"/>
            <x v="49"/>
            <x v="50"/>
            <x v="51"/>
            <x v="53"/>
          </reference>
        </references>
      </pivotArea>
    </format>
    <format dxfId="3258">
      <pivotArea dataOnly="0" labelOnly="1" outline="0" fieldPosition="0">
        <references count="1">
          <reference field="4294967294" count="3">
            <x v="52"/>
            <x v="54"/>
            <x v="55"/>
          </reference>
        </references>
      </pivotArea>
    </format>
    <format dxfId="3257">
      <pivotArea dataOnly="0" labelOnly="1" grandCol="1" outline="0" fieldPosition="0"/>
    </format>
    <format dxfId="3256">
      <pivotArea outline="0" fieldPosition="0">
        <references count="1">
          <reference field="4294967294" count="1">
            <x v="1"/>
          </reference>
        </references>
      </pivotArea>
    </format>
    <format dxfId="3255">
      <pivotArea outline="0" fieldPosition="0">
        <references count="1">
          <reference field="4294967294" count="1">
            <x v="0"/>
          </reference>
        </references>
      </pivotArea>
    </format>
    <format dxfId="3254">
      <pivotArea outline="0" fieldPosition="0">
        <references count="1">
          <reference field="4294967294" count="1">
            <x v="2"/>
          </reference>
        </references>
      </pivotArea>
    </format>
    <format dxfId="3253">
      <pivotArea outline="0" fieldPosition="0">
        <references count="1">
          <reference field="4294967294" count="1">
            <x v="3"/>
          </reference>
        </references>
      </pivotArea>
    </format>
    <format dxfId="3252">
      <pivotArea outline="0" fieldPosition="0">
        <references count="1">
          <reference field="4294967294" count="1">
            <x v="7"/>
          </reference>
        </references>
      </pivotArea>
    </format>
    <format dxfId="3251">
      <pivotArea outline="0" fieldPosition="0">
        <references count="1">
          <reference field="4294967294" count="1">
            <x v="8"/>
          </reference>
        </references>
      </pivotArea>
    </format>
    <format dxfId="3250">
      <pivotArea outline="0" fieldPosition="0">
        <references count="1">
          <reference field="4294967294" count="1">
            <x v="9"/>
          </reference>
        </references>
      </pivotArea>
    </format>
    <format dxfId="3249">
      <pivotArea outline="0" fieldPosition="0">
        <references count="1">
          <reference field="4294967294" count="1">
            <x v="10"/>
          </reference>
        </references>
      </pivotArea>
    </format>
    <format dxfId="3248">
      <pivotArea outline="0" fieldPosition="0">
        <references count="1">
          <reference field="4294967294" count="1">
            <x v="11"/>
          </reference>
        </references>
      </pivotArea>
    </format>
    <format dxfId="3247">
      <pivotArea outline="0" fieldPosition="0">
        <references count="1">
          <reference field="4294967294" count="1">
            <x v="19"/>
          </reference>
        </references>
      </pivotArea>
    </format>
    <format dxfId="3246">
      <pivotArea outline="0" fieldPosition="0">
        <references count="1">
          <reference field="4294967294" count="1">
            <x v="13"/>
          </reference>
        </references>
      </pivotArea>
    </format>
    <format dxfId="3245">
      <pivotArea outline="0" fieldPosition="0">
        <references count="1">
          <reference field="4294967294" count="1">
            <x v="14"/>
          </reference>
        </references>
      </pivotArea>
    </format>
    <format dxfId="3244">
      <pivotArea outline="0" fieldPosition="0">
        <references count="1">
          <reference field="4294967294" count="1">
            <x v="15"/>
          </reference>
        </references>
      </pivotArea>
    </format>
    <format dxfId="3243">
      <pivotArea outline="0" fieldPosition="0">
        <references count="1">
          <reference field="4294967294" count="1">
            <x v="16"/>
          </reference>
        </references>
      </pivotArea>
    </format>
    <format dxfId="3242">
      <pivotArea outline="0" fieldPosition="0">
        <references count="1">
          <reference field="4294967294" count="1">
            <x v="18"/>
          </reference>
        </references>
      </pivotArea>
    </format>
    <format dxfId="3241">
      <pivotArea outline="0" fieldPosition="0">
        <references count="1">
          <reference field="4294967294" count="1">
            <x v="20"/>
          </reference>
        </references>
      </pivotArea>
    </format>
    <format dxfId="3240">
      <pivotArea outline="0" fieldPosition="0">
        <references count="1">
          <reference field="4294967294" count="1">
            <x v="21"/>
          </reference>
        </references>
      </pivotArea>
    </format>
    <format dxfId="3239">
      <pivotArea outline="0" fieldPosition="0">
        <references count="1">
          <reference field="4294967294" count="1">
            <x v="22"/>
          </reference>
        </references>
      </pivotArea>
    </format>
    <format dxfId="3238">
      <pivotArea outline="0" fieldPosition="0">
        <references count="1">
          <reference field="4294967294" count="1">
            <x v="23"/>
          </reference>
        </references>
      </pivotArea>
    </format>
    <format dxfId="3237">
      <pivotArea outline="0" fieldPosition="0">
        <references count="1">
          <reference field="4294967294" count="1">
            <x v="24"/>
          </reference>
        </references>
      </pivotArea>
    </format>
    <format dxfId="3236">
      <pivotArea outline="0" fieldPosition="0">
        <references count="1">
          <reference field="4294967294" count="1">
            <x v="25"/>
          </reference>
        </references>
      </pivotArea>
    </format>
    <format dxfId="3235">
      <pivotArea outline="0" fieldPosition="0">
        <references count="1">
          <reference field="4294967294" count="1">
            <x v="26"/>
          </reference>
        </references>
      </pivotArea>
    </format>
    <format dxfId="3234">
      <pivotArea outline="0" fieldPosition="0">
        <references count="1">
          <reference field="4294967294" count="1">
            <x v="28"/>
          </reference>
        </references>
      </pivotArea>
    </format>
    <format dxfId="3233">
      <pivotArea outline="0" fieldPosition="0">
        <references count="1">
          <reference field="4294967294" count="1">
            <x v="29"/>
          </reference>
        </references>
      </pivotArea>
    </format>
    <format dxfId="3232">
      <pivotArea outline="0" fieldPosition="0">
        <references count="1">
          <reference field="4294967294" count="1">
            <x v="30"/>
          </reference>
        </references>
      </pivotArea>
    </format>
    <format dxfId="3231">
      <pivotArea outline="0" fieldPosition="0">
        <references count="1">
          <reference field="4294967294" count="1">
            <x v="32"/>
          </reference>
        </references>
      </pivotArea>
    </format>
    <format dxfId="3230">
      <pivotArea outline="0" fieldPosition="0">
        <references count="1">
          <reference field="4294967294" count="1">
            <x v="33"/>
          </reference>
        </references>
      </pivotArea>
    </format>
    <format dxfId="3229">
      <pivotArea outline="0" fieldPosition="0">
        <references count="1">
          <reference field="4294967294" count="1">
            <x v="34"/>
          </reference>
        </references>
      </pivotArea>
    </format>
    <format dxfId="3228">
      <pivotArea outline="0" fieldPosition="0">
        <references count="1">
          <reference field="4294967294" count="1">
            <x v="35"/>
          </reference>
        </references>
      </pivotArea>
    </format>
    <format dxfId="3227">
      <pivotArea outline="0" fieldPosition="0">
        <references count="1">
          <reference field="4294967294" count="1">
            <x v="36"/>
          </reference>
        </references>
      </pivotArea>
    </format>
    <format dxfId="3226">
      <pivotArea outline="0" fieldPosition="0">
        <references count="1">
          <reference field="4294967294" count="1">
            <x v="37"/>
          </reference>
        </references>
      </pivotArea>
    </format>
    <format dxfId="3225">
      <pivotArea outline="0" fieldPosition="0">
        <references count="1">
          <reference field="4294967294" count="1">
            <x v="38"/>
          </reference>
        </references>
      </pivotArea>
    </format>
    <format dxfId="3224">
      <pivotArea outline="0" fieldPosition="0">
        <references count="1">
          <reference field="4294967294" count="1">
            <x v="40"/>
          </reference>
        </references>
      </pivotArea>
    </format>
    <format dxfId="3223">
      <pivotArea outline="0" fieldPosition="0">
        <references count="1">
          <reference field="4294967294" count="1">
            <x v="39"/>
          </reference>
        </references>
      </pivotArea>
    </format>
    <format dxfId="3222">
      <pivotArea outline="0" fieldPosition="0">
        <references count="1">
          <reference field="4294967294" count="1">
            <x v="41"/>
          </reference>
        </references>
      </pivotArea>
    </format>
    <format dxfId="3221">
      <pivotArea outline="0" fieldPosition="0">
        <references count="1">
          <reference field="4294967294" count="1">
            <x v="42"/>
          </reference>
        </references>
      </pivotArea>
    </format>
    <format dxfId="3220">
      <pivotArea outline="0" fieldPosition="0">
        <references count="1">
          <reference field="4294967294" count="1">
            <x v="44"/>
          </reference>
        </references>
      </pivotArea>
    </format>
    <format dxfId="3219">
      <pivotArea outline="0" fieldPosition="0">
        <references count="1">
          <reference field="4294967294" count="1">
            <x v="43"/>
          </reference>
        </references>
      </pivotArea>
    </format>
    <format dxfId="3218">
      <pivotArea outline="0" fieldPosition="0">
        <references count="1">
          <reference field="4294967294" count="1">
            <x v="45"/>
          </reference>
        </references>
      </pivotArea>
    </format>
    <format dxfId="3217">
      <pivotArea outline="0" fieldPosition="0">
        <references count="1">
          <reference field="4294967294" count="1">
            <x v="46"/>
          </reference>
        </references>
      </pivotArea>
    </format>
    <format dxfId="3216">
      <pivotArea outline="0" fieldPosition="0">
        <references count="1">
          <reference field="4294967294" count="1">
            <x v="47"/>
          </reference>
        </references>
      </pivotArea>
    </format>
    <format dxfId="3215">
      <pivotArea outline="0" fieldPosition="0">
        <references count="1">
          <reference field="4294967294" count="1">
            <x v="48"/>
          </reference>
        </references>
      </pivotArea>
    </format>
    <format dxfId="3214">
      <pivotArea outline="0" fieldPosition="0">
        <references count="1">
          <reference field="4294967294" count="1">
            <x v="49"/>
          </reference>
        </references>
      </pivotArea>
    </format>
    <format dxfId="3213">
      <pivotArea outline="0" fieldPosition="0">
        <references count="1">
          <reference field="4294967294" count="1">
            <x v="50"/>
          </reference>
        </references>
      </pivotArea>
    </format>
    <format dxfId="3212">
      <pivotArea outline="0" fieldPosition="0">
        <references count="1">
          <reference field="4294967294" count="1">
            <x v="53"/>
          </reference>
        </references>
      </pivotArea>
    </format>
    <format dxfId="3211">
      <pivotArea outline="0" fieldPosition="0">
        <references count="1">
          <reference field="4294967294" count="1">
            <x v="51"/>
          </reference>
        </references>
      </pivotArea>
    </format>
    <format dxfId="3210">
      <pivotArea outline="0" fieldPosition="0">
        <references count="1">
          <reference field="4294967294" count="1">
            <x v="52"/>
          </reference>
        </references>
      </pivotArea>
    </format>
    <format dxfId="3209">
      <pivotArea outline="0" fieldPosition="0">
        <references count="1">
          <reference field="4294967294" count="1">
            <x v="54"/>
          </reference>
        </references>
      </pivotArea>
    </format>
    <format dxfId="3208">
      <pivotArea outline="0" fieldPosition="0">
        <references count="1">
          <reference field="4294967294" count="1">
            <x v="55"/>
          </reference>
        </references>
      </pivotArea>
    </format>
    <format dxfId="3207">
      <pivotArea collapsedLevelsAreSubtotals="1" fieldPosition="0">
        <references count="1">
          <reference field="4294967294" count="1">
            <x v="11"/>
          </reference>
        </references>
      </pivotArea>
    </format>
    <format dxfId="3206">
      <pivotArea dataOnly="0" labelOnly="1" outline="0" fieldPosition="0">
        <references count="1">
          <reference field="4294967294" count="1">
            <x v="11"/>
          </reference>
        </references>
      </pivotArea>
    </format>
    <format dxfId="3205">
      <pivotArea collapsedLevelsAreSubtotals="1" fieldPosition="0">
        <references count="1">
          <reference field="4294967294" count="1">
            <x v="16"/>
          </reference>
        </references>
      </pivotArea>
    </format>
    <format dxfId="3204">
      <pivotArea dataOnly="0" labelOnly="1" outline="0" fieldPosition="0">
        <references count="1">
          <reference field="4294967294" count="1">
            <x v="16"/>
          </reference>
        </references>
      </pivotArea>
    </format>
    <format dxfId="3203">
      <pivotArea collapsedLevelsAreSubtotals="1" fieldPosition="0">
        <references count="1">
          <reference field="4294967294" count="1">
            <x v="23"/>
          </reference>
        </references>
      </pivotArea>
    </format>
    <format dxfId="3202">
      <pivotArea dataOnly="0" labelOnly="1" outline="0" fieldPosition="0">
        <references count="1">
          <reference field="4294967294" count="1">
            <x v="23"/>
          </reference>
        </references>
      </pivotArea>
    </format>
    <format dxfId="3201">
      <pivotArea collapsedLevelsAreSubtotals="1" fieldPosition="0">
        <references count="1">
          <reference field="4294967294" count="1">
            <x v="35"/>
          </reference>
        </references>
      </pivotArea>
    </format>
    <format dxfId="3200">
      <pivotArea dataOnly="0" labelOnly="1" outline="0" fieldPosition="0">
        <references count="1">
          <reference field="4294967294" count="1">
            <x v="35"/>
          </reference>
        </references>
      </pivotArea>
    </format>
    <format dxfId="3199">
      <pivotArea collapsedLevelsAreSubtotals="1" fieldPosition="0">
        <references count="1">
          <reference field="4294967294" count="1">
            <x v="39"/>
          </reference>
        </references>
      </pivotArea>
    </format>
    <format dxfId="3198">
      <pivotArea dataOnly="0" labelOnly="1" outline="0" fieldPosition="0">
        <references count="1">
          <reference field="4294967294" count="1">
            <x v="39"/>
          </reference>
        </references>
      </pivotArea>
    </format>
    <format dxfId="3197">
      <pivotArea collapsedLevelsAreSubtotals="1" fieldPosition="0">
        <references count="1">
          <reference field="4294967294" count="1">
            <x v="43"/>
          </reference>
        </references>
      </pivotArea>
    </format>
    <format dxfId="3196">
      <pivotArea dataOnly="0" labelOnly="1" outline="0" fieldPosition="0">
        <references count="1">
          <reference field="4294967294" count="1">
            <x v="43"/>
          </reference>
        </references>
      </pivotArea>
    </format>
    <format dxfId="3195">
      <pivotArea collapsedLevelsAreSubtotals="1" fieldPosition="0">
        <references count="1">
          <reference field="4294967294" count="1">
            <x v="47"/>
          </reference>
        </references>
      </pivotArea>
    </format>
    <format dxfId="3194">
      <pivotArea dataOnly="0" labelOnly="1" outline="0" fieldPosition="0">
        <references count="1">
          <reference field="4294967294" count="1">
            <x v="47"/>
          </reference>
        </references>
      </pivotArea>
    </format>
    <format dxfId="3193">
      <pivotArea collapsedLevelsAreSubtotals="1" fieldPosition="0">
        <references count="1">
          <reference field="4294967294" count="1">
            <x v="52"/>
          </reference>
        </references>
      </pivotArea>
    </format>
    <format dxfId="3192">
      <pivotArea dataOnly="0" labelOnly="1" outline="0" fieldPosition="0">
        <references count="1">
          <reference field="4294967294" count="1">
            <x v="52"/>
          </reference>
        </references>
      </pivotArea>
    </format>
    <format dxfId="3191">
      <pivotArea collapsedLevelsAreSubtotals="1" fieldPosition="0">
        <references count="1">
          <reference field="4294967294" count="3">
            <x v="4"/>
            <x v="5"/>
            <x v="6"/>
          </reference>
        </references>
      </pivotArea>
    </format>
    <format dxfId="3190">
      <pivotArea dataOnly="0" labelOnly="1" outline="0" fieldPosition="0">
        <references count="1">
          <reference field="4294967294" count="3">
            <x v="4"/>
            <x v="5"/>
            <x v="6"/>
          </reference>
        </references>
      </pivotArea>
    </format>
    <format dxfId="3189">
      <pivotArea outline="0" fieldPosition="0">
        <references count="1">
          <reference field="4294967294" count="1">
            <x v="12"/>
          </reference>
        </references>
      </pivotArea>
    </format>
    <format dxfId="3188">
      <pivotArea collapsedLevelsAreSubtotals="1" fieldPosition="0">
        <references count="1">
          <reference field="4294967294" count="1">
            <x v="12"/>
          </reference>
        </references>
      </pivotArea>
    </format>
    <format dxfId="3187">
      <pivotArea dataOnly="0" labelOnly="1" outline="0" fieldPosition="0">
        <references count="1">
          <reference field="4294967294" count="1">
            <x v="12"/>
          </reference>
        </references>
      </pivotArea>
    </format>
    <format dxfId="3186">
      <pivotArea outline="0" fieldPosition="0">
        <references count="1">
          <reference field="4294967294" count="1">
            <x v="27"/>
          </reference>
        </references>
      </pivotArea>
    </format>
    <format dxfId="3185">
      <pivotArea collapsedLevelsAreSubtotals="1" fieldPosition="0">
        <references count="1">
          <reference field="4294967294" count="1">
            <x v="27"/>
          </reference>
        </references>
      </pivotArea>
    </format>
    <format dxfId="3184">
      <pivotArea dataOnly="0" labelOnly="1" outline="0" fieldPosition="0">
        <references count="1">
          <reference field="4294967294" count="1">
            <x v="27"/>
          </reference>
        </references>
      </pivotArea>
    </format>
    <format dxfId="3183">
      <pivotArea outline="0" fieldPosition="0">
        <references count="1">
          <reference field="4294967294" count="1">
            <x v="31"/>
          </reference>
        </references>
      </pivotArea>
    </format>
    <format dxfId="3182">
      <pivotArea collapsedLevelsAreSubtotals="1" fieldPosition="0">
        <references count="1">
          <reference field="4294967294" count="1">
            <x v="31"/>
          </reference>
        </references>
      </pivotArea>
    </format>
    <format dxfId="3181">
      <pivotArea dataOnly="0" labelOnly="1" outline="0" fieldPosition="0">
        <references count="1">
          <reference field="4294967294" count="1">
            <x v="31"/>
          </reference>
        </references>
      </pivotArea>
    </format>
    <format dxfId="3180">
      <pivotArea collapsedLevelsAreSubtotals="1" fieldPosition="0">
        <references count="1">
          <reference field="4294967294" count="1">
            <x v="56"/>
          </reference>
        </references>
      </pivotArea>
    </format>
    <format dxfId="3179">
      <pivotArea dataOnly="0" labelOnly="1" outline="0" fieldPosition="0">
        <references count="1">
          <reference field="4294967294" count="1">
            <x v="56"/>
          </reference>
        </references>
      </pivotArea>
    </format>
    <format dxfId="3178">
      <pivotArea outline="0" fieldPosition="0">
        <references count="1">
          <reference field="4294967294" count="1">
            <x v="56"/>
          </reference>
        </references>
      </pivotArea>
    </format>
    <format dxfId="3177">
      <pivotArea collapsedLevelsAreSubtotals="1" fieldPosition="0">
        <references count="1">
          <reference field="4294967294" count="1">
            <x v="5"/>
          </reference>
        </references>
      </pivotArea>
    </format>
    <format dxfId="3176">
      <pivotArea collapsedLevelsAreSubtotals="1" fieldPosition="0">
        <references count="1">
          <reference field="4294967294" count="1">
            <x v="5"/>
          </reference>
        </references>
      </pivotArea>
    </format>
    <format dxfId="3175">
      <pivotArea collapsedLevelsAreSubtotals="1" fieldPosition="0">
        <references count="1">
          <reference field="4294967294" count="1">
            <x v="5"/>
          </reference>
        </references>
      </pivotArea>
    </format>
    <format dxfId="3174">
      <pivotArea outline="0" fieldPosition="0">
        <references count="1">
          <reference field="4294967294" count="1">
            <x v="17"/>
          </reference>
        </references>
      </pivotArea>
    </format>
    <format dxfId="3173">
      <pivotArea collapsedLevelsAreSubtotals="1" fieldPosition="0">
        <references count="1">
          <reference field="4294967294" count="1">
            <x v="17"/>
          </reference>
        </references>
      </pivotArea>
    </format>
    <format dxfId="3172">
      <pivotArea dataOnly="0" labelOnly="1" outline="0" fieldPosition="0">
        <references count="1">
          <reference field="4294967294" count="1">
            <x v="17"/>
          </reference>
        </references>
      </pivotArea>
    </format>
    <format dxfId="3171">
      <pivotArea outline="0" fieldPosition="0">
        <references count="1">
          <reference field="4294967294" count="1">
            <x v="56"/>
          </reference>
        </references>
      </pivotArea>
    </format>
    <format dxfId="3170">
      <pivotArea outline="0" fieldPosition="0">
        <references count="1">
          <reference field="4294967294" count="1">
            <x v="56"/>
          </reference>
        </references>
      </pivotArea>
    </format>
    <format dxfId="3169">
      <pivotArea outline="0" fieldPosition="0">
        <references count="1">
          <reference field="4294967294" count="1">
            <x v="4"/>
          </reference>
        </references>
      </pivotArea>
    </format>
    <format dxfId="3168">
      <pivotArea outline="0" fieldPosition="0">
        <references count="1">
          <reference field="4294967294" count="1">
            <x v="5"/>
          </reference>
        </references>
      </pivotArea>
    </format>
    <format dxfId="3167">
      <pivotArea outline="0" fieldPosition="0">
        <references count="1">
          <reference field="4294967294" count="1">
            <x v="6"/>
          </reference>
        </references>
      </pivotArea>
    </format>
    <format dxfId="2438">
      <pivotArea collapsedLevelsAreSubtotals="1" fieldPosition="0">
        <references count="1">
          <reference field="4294967294" count="1">
            <x v="53"/>
          </reference>
        </references>
      </pivotArea>
    </format>
    <format dxfId="2437">
      <pivotArea dataOnly="0" labelOnly="1" outline="0" fieldPosition="0">
        <references count="1">
          <reference field="4294967294" count="1">
            <x v="53"/>
          </reference>
        </references>
      </pivotArea>
    </format>
    <format dxfId="1166">
      <pivotArea type="all" dataOnly="0" outline="0" fieldPosition="0"/>
    </format>
    <format dxfId="1165">
      <pivotArea outline="0" collapsedLevelsAreSubtotals="1" fieldPosition="0"/>
    </format>
    <format dxfId="1164">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163">
      <pivotArea dataOnly="0" labelOnly="1" outline="0" fieldPosition="0">
        <references count="1">
          <reference field="4294967294" count="7">
            <x v="50"/>
            <x v="51"/>
            <x v="52"/>
            <x v="53"/>
            <x v="54"/>
            <x v="55"/>
            <x v="56"/>
          </reference>
        </references>
      </pivotArea>
    </format>
    <format dxfId="1162">
      <pivotArea dataOnly="0" labelOnly="1" fieldPosition="0">
        <references count="1">
          <reference field="0" count="0"/>
        </references>
      </pivotArea>
    </format>
    <format dxfId="1161">
      <pivotArea dataOnly="0" labelOnly="1" fieldPosition="0">
        <references count="1">
          <reference field="0" count="0" defaultSubtotal="1"/>
        </references>
      </pivotArea>
    </format>
    <format dxfId="1160">
      <pivotArea type="all" dataOnly="0" outline="0" fieldPosition="0"/>
    </format>
    <format dxfId="1159">
      <pivotArea outline="0" collapsedLevelsAreSubtotals="1" fieldPosition="0"/>
    </format>
    <format dxfId="1158">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157">
      <pivotArea dataOnly="0" labelOnly="1" outline="0" fieldPosition="0">
        <references count="1">
          <reference field="4294967294" count="7">
            <x v="50"/>
            <x v="51"/>
            <x v="52"/>
            <x v="53"/>
            <x v="54"/>
            <x v="55"/>
            <x v="56"/>
          </reference>
        </references>
      </pivotArea>
    </format>
    <format dxfId="1156">
      <pivotArea dataOnly="0" labelOnly="1" fieldPosition="0">
        <references count="1">
          <reference field="0" count="0"/>
        </references>
      </pivotArea>
    </format>
    <format dxfId="1155">
      <pivotArea dataOnly="0" labelOnly="1" fieldPosition="0">
        <references count="1">
          <reference field="0" count="0" defaultSubtotal="1"/>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7" cacheId="74" dataOnRows="1" applyNumberFormats="0" applyBorderFormats="0" applyFontFormats="0" applyPatternFormats="0" applyAlignmentFormats="0" applyWidthHeightFormats="1" dataCaption="Valores" updatedVersion="6" minRefreshableVersion="3" showDataTips="0" rowGrandTotals="0" colGrandTotals="0" createdVersion="5" indent="0" showHeaders="0" outline="1" outlineData="1" multipleFieldFilters="0">
  <location ref="B13:F71" firstHeaderRow="0" firstDataRow="2" firstDataCol="1"/>
  <pivotFields count="60">
    <pivotField axis="axisCol" showAll="0">
      <items count="3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x="31"/>
        <item t="default"/>
      </items>
    </pivotField>
    <pivotField axis="axisCol" showAll="0">
      <items count="13">
        <item x="0"/>
        <item x="1"/>
        <item x="2"/>
        <item x="3"/>
        <item x="4"/>
        <item x="5"/>
        <item x="6"/>
        <item x="7"/>
        <item x="8"/>
        <item x="9"/>
        <item x="10"/>
        <item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7">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rowItems>
  <colFields count="2">
    <field x="0"/>
    <field x="1"/>
  </colFields>
  <colItems count="4">
    <i>
      <x v="31"/>
      <x/>
    </i>
    <i r="1">
      <x v="1"/>
    </i>
    <i r="1">
      <x v="2"/>
    </i>
    <i t="default">
      <x v="31"/>
    </i>
  </colItems>
  <dataFields count="57">
    <dataField name="CNRT - A.01.1 -  Longitud de Líneas de Explotación No Electrificadas Vía Simple (km) " fld="2" subtotal="average" baseField="0" baseItem="0" numFmtId="4"/>
    <dataField name="CNRT - A.01.2 -  Longitud de Líneas de Explotación No Electrificadas Vía Doble o Múltiple (km) " fld="3" subtotal="average" baseField="0" baseItem="0" numFmtId="4"/>
    <dataField name="CNRT - A.02.1 -  Longitud de Líneas de Explotación Electrificadas Vía Simple (km) " fld="4" subtotal="average" baseField="0" baseItem="0" numFmtId="4"/>
    <dataField name="CNRT - A.02.2 -  Longitud de Líneas de Explotación Electrificadas Vía Doble o Múltiple (km) " fld="5" subtotal="average" baseField="0" baseItem="0" numFmtId="4"/>
    <dataField name="CNRT - Total Líneas de Explotación " fld="6" subtotal="average" baseField="0" baseItem="27"/>
    <dataField name="CNRT - Total Líneas de Servicios entre Cabeceras (km) (Progresiva) (en uso) " fld="8" subtotal="average" baseField="0" baseItem="27"/>
    <dataField name="CNRT - Total Líneas de Explotación (EN USO) " fld="7" subtotal="average" baseField="0" baseItem="27"/>
    <dataField name="CNRT - A.03.1 -  Longitud de Vías de Explotación No Electrificadas Troncales y Ramales (vía principal) (km) " fld="9" subtotal="average" baseField="0" baseItem="0" numFmtId="4"/>
    <dataField name="CNRT - A.03.2 -  Longitud de Vías de Explotación No Electrificadas Auxiliares (vías de playa) (km) " fld="10" subtotal="average" baseField="0" baseItem="0" numFmtId="4"/>
    <dataField name="CNRT - A.04.1 -  Longitud de Vías de Explotación Electrificadas Troncales y Ramales (vía principal) (km) " fld="11" subtotal="average" baseField="0" baseItem="0" numFmtId="4"/>
    <dataField name="CNRT - A.04.2 -  Longitud de Vías de Explotación Electrificadas Auxiliares (vías de playa) (km) " fld="12" subtotal="average" baseField="0" baseItem="0" numFmtId="4"/>
    <dataField name="CNRT - Total Vías (excluido Auxiliares) " fld="13" subtotal="average" baseField="0" baseItem="0" numFmtId="4"/>
    <dataField name="CNRT - Total Vías (excluído Auxiliares) (EN USO) " fld="14" subtotal="average" baseField="0" baseItem="27" numFmtId="168"/>
    <dataField name="CNRT - A.05.1 - Número de Estaciones en Explotación (cantidad) " fld="15" subtotal="average" baseField="0" baseItem="0" numFmtId="3"/>
    <dataField name="CNRT - A.06.1 - Número de Paradas en Explotación (cantidad) " fld="16" subtotal="average" baseField="0" baseItem="0" numFmtId="3"/>
    <dataField name="CNRT - A.07.1 - Número de Apeaderos en Explotación (cantidad) " fld="17" subtotal="average" baseField="0" baseItem="0" numFmtId="3"/>
    <dataField name="CNRT - Total Estaciones " fld="18" subtotal="average" baseField="0" baseItem="0" numFmtId="3"/>
    <dataField name="CNRT - Total Estaciones (EN USO) " fld="19" subtotal="average" baseField="1" baseItem="0" numFmtId="3"/>
    <dataField name="CNRT - A.08.1 - Pasos Vehiculares a Nivel Con Barreras Manuales (cantidad) " fld="20" subtotal="average" baseField="0" baseItem="0" numFmtId="3"/>
    <dataField name="CNRT - A.08.2 - Pasos Vehiculares a Nivel Con Barreras Automáticas (cantidad) " fld="21" subtotal="average" baseField="0" baseItem="0" numFmtId="3"/>
    <dataField name="CNRT - A.08.3 - Pasos Vehiculares a Nivel Con Señales Fonoluminosas (cantidad) " fld="22" subtotal="average" baseField="0" baseItem="0" numFmtId="3"/>
    <dataField name="CNRT - A.08.4 - Pasos Vehiculares a Nivel Con Cruz de San Andrés (cantidad) " fld="23" subtotal="average" baseField="0" baseItem="0" numFmtId="3"/>
    <dataField name="CNRT - A.08.5 - Pasos Vehiculares a Nivel Sin Señalización (cantidad) " fld="24" subtotal="average" baseField="0" baseItem="0" numFmtId="3"/>
    <dataField name="CNRT - Total Pasos Vehiculares a Nivel " fld="25" subtotal="average" baseField="0" baseItem="0" numFmtId="3"/>
    <dataField name="CNRT - A.09.1 - Pasos Vehiculares Bajo Nivel (vial + vial peatonal) (cantidad) " fld="26" subtotal="average" baseField="0" baseItem="0" numFmtId="3"/>
    <dataField name="CNRT - A.09.2 - Pasos Vehiculares Sobre Nivel (vial + vial peatonal) (cantidad) " fld="27" subtotal="average" baseField="0" baseItem="0" numFmtId="3"/>
    <dataField name="CNRT - A.09.3 - Pasos Vehiculares A Nivel (vial + vial peatonal) (cantidad) " fld="28" subtotal="average" baseField="0" baseItem="0" numFmtId="3"/>
    <dataField name="CNRT - Total Pasos Vehiculares " fld="29" subtotal="average" baseField="0" baseItem="27" numFmtId="3"/>
    <dataField name="CNRT - A.10.1 - Pasos Peatonales Bajo Nivel (cantidad) " fld="30" subtotal="average" baseField="0" baseItem="0" numFmtId="3"/>
    <dataField name="CNRT - A.10.2 - Pasos Peatonales Sobre Nivel (cantidad) " fld="31" subtotal="average" baseField="0" baseItem="0" numFmtId="3"/>
    <dataField name="CNRT - A.10.3 - Pasos Peatonales A Nivel (cantidad) " fld="32" subtotal="average" baseField="0" baseItem="0" numFmtId="3"/>
    <dataField name="CNRT - Total Pasos Peatonales " fld="33" subtotal="average" baseField="0" baseItem="27" numFmtId="3"/>
    <dataField name="CNRT - A.11.1 - Señalamiento Automático (km de línea) " fld="34" subtotal="average" baseField="0" baseItem="0" numFmtId="4"/>
    <dataField name="CNRT - A.11.2 - Señalamiento Sin Señalamiento (km de línea) " fld="35" subtotal="average" baseField="0" baseItem="0" numFmtId="4"/>
    <dataField name="CNRT - A.11.3 - Señalamiento Manual (km de línea) " fld="36" subtotal="average" baseField="0" baseItem="0" numFmtId="4"/>
    <dataField name="CNRT - Total Señalamiento " fld="37" subtotal="average" baseField="0" baseItem="0" numFmtId="4"/>
    <dataField name="CNRT - B.01.1 - Parque de Locomotoras Diesel Hasta 1300HP " fld="38" subtotal="average" baseField="0" baseItem="0" numFmtId="3"/>
    <dataField name="CNRT - B.01.2 - Parque de Locomotoras Diesel desde 1301HP Hasta 1700HP " fld="39" subtotal="average" baseField="0" baseItem="0" numFmtId="3"/>
    <dataField name="CNRT - B.01.2 - Parque de Locomotoras Diesel desde 1701HP " fld="40" subtotal="average" baseField="0" baseItem="0" numFmtId="3"/>
    <dataField name="CNRT - Total Locomotoras " fld="41" subtotal="average" baseField="0" baseItem="0" numFmtId="3"/>
    <dataField name="CNRT - B.02.1 - Parque de Coches Eléctricos Motrices " fld="42" subtotal="average" baseField="0" baseItem="0" numFmtId="3"/>
    <dataField name="CNRT - B.02.2 - Parque de Coches Eléctricos Motrices Remolcados Tipo R " fld="43" subtotal="average" baseField="0" baseItem="0" numFmtId="3"/>
    <dataField name="CNRT - B.02.3 - Parque de Coches Eléctricos Motrices Tipo R " fld="44" subtotal="average" baseField="0" baseItem="0" numFmtId="3"/>
    <dataField name="CNRT - Total Coches Eléctricos " fld="45" subtotal="average" baseField="0" baseItem="0" numFmtId="3"/>
    <dataField name="CNRT - B.03.1 - Parque de Coches Motores Motrices Remolcados " fld="46" subtotal="average" baseField="0" baseItem="0" numFmtId="3"/>
    <dataField name="CNRT - B.03.2 - Parque de Coches Motores Motrices Intermedios " fld="47" subtotal="average" baseField="0" baseItem="0" numFmtId="3"/>
    <dataField name="CNRT - B.03.3 - Parque de Coches Motores Motrices Cabina " fld="48" subtotal="average" baseField="0" baseItem="0" numFmtId="3"/>
    <dataField name="CNRT - Total coches Motores " fld="49" subtotal="average" baseField="0" baseItem="0" numFmtId="3"/>
    <dataField name="CNRT - B.04.1 - Parque de Coches Remolcados Clase Unica " fld="50" subtotal="average" baseField="0" baseItem="0" numFmtId="3"/>
    <dataField name="CNRT - B.04.2 - Parque de Coches Remolcados Clase Unica Furgón " fld="51" subtotal="average" baseField="0" baseItem="0" numFmtId="3"/>
    <dataField name="CNRT - B.04.3 - Parque de Coches Remolcados Clase Unica Cabina " fld="52" subtotal="average" baseField="0" baseItem="0" numFmtId="3"/>
    <dataField name="CNRT - B.04.5 - Parque de Coches Remolcados para Servicios Especiales (Cartoneros) " fld="53" subtotal="average" baseField="0" baseItem="0" numFmtId="3"/>
    <dataField name="CNRT - Total Coches Remolcados " fld="54" subtotal="average" baseField="0" baseItem="0" numFmtId="3"/>
    <dataField name="CNRT - B.04.4 - Parque de Coches Remolcados de Larga Distancia (Turista+Pullman) " fld="55" subtotal="average" baseField="0" baseItem="0" numFmtId="3"/>
    <dataField name="CNRT - B.05.1 - Parque de Locotractores " fld="56" subtotal="average" baseField="0" baseItem="0" numFmtId="3"/>
    <dataField name="CNRT - B.06.1 - Parque de Vagones de Servicios Internos " fld="57" subtotal="average" baseField="0" baseItem="0" numFmtId="3"/>
    <dataField name="CNRT - Trocha (mm) " fld="58" subtotal="average" baseField="0" baseItem="27" numFmtId="3"/>
  </dataFields>
  <formats count="103">
    <format dxfId="3166">
      <pivotArea type="all" dataOnly="0" outline="0" fieldPosition="0"/>
    </format>
    <format dxfId="3165">
      <pivotArea outline="0" collapsedLevelsAreSubtotals="1" fieldPosition="0"/>
    </format>
    <format dxfId="3164">
      <pivotArea dataOnly="0" labelOnly="1" outline="0" fieldPosition="0">
        <references count="1">
          <reference field="4294967294" count="46">
            <x v="0"/>
            <x v="1"/>
            <x v="2"/>
            <x v="3"/>
            <x v="7"/>
            <x v="8"/>
            <x v="9"/>
            <x v="10"/>
            <x v="11"/>
            <x v="13"/>
            <x v="14"/>
            <x v="15"/>
            <x v="16"/>
            <x v="18"/>
            <x v="19"/>
            <x v="20"/>
            <x v="21"/>
            <x v="22"/>
            <x v="23"/>
            <x v="24"/>
            <x v="25"/>
            <x v="26"/>
            <x v="28"/>
            <x v="29"/>
            <x v="30"/>
            <x v="32"/>
            <x v="33"/>
            <x v="34"/>
            <x v="35"/>
            <x v="36"/>
            <x v="37"/>
            <x v="38"/>
            <x v="39"/>
            <x v="40"/>
            <x v="41"/>
            <x v="42"/>
            <x v="43"/>
            <x v="44"/>
            <x v="45"/>
            <x v="46"/>
            <x v="47"/>
            <x v="48"/>
            <x v="49"/>
            <x v="50"/>
            <x v="51"/>
            <x v="53"/>
          </reference>
        </references>
      </pivotArea>
    </format>
    <format dxfId="3163">
      <pivotArea dataOnly="0" labelOnly="1" outline="0" fieldPosition="0">
        <references count="1">
          <reference field="4294967294" count="3">
            <x v="52"/>
            <x v="54"/>
            <x v="55"/>
          </reference>
        </references>
      </pivotArea>
    </format>
    <format dxfId="3162">
      <pivotArea dataOnly="0" labelOnly="1" fieldPosition="0">
        <references count="1">
          <reference field="0" count="0"/>
        </references>
      </pivotArea>
    </format>
    <format dxfId="3161">
      <pivotArea dataOnly="0" labelOnly="1" grandCol="1" outline="0" fieldPosition="0"/>
    </format>
    <format dxfId="3160">
      <pivotArea outline="0" fieldPosition="0">
        <references count="1">
          <reference field="4294967294" count="1">
            <x v="1"/>
          </reference>
        </references>
      </pivotArea>
    </format>
    <format dxfId="3159">
      <pivotArea outline="0" fieldPosition="0">
        <references count="1">
          <reference field="4294967294" count="1">
            <x v="0"/>
          </reference>
        </references>
      </pivotArea>
    </format>
    <format dxfId="3158">
      <pivotArea outline="0" fieldPosition="0">
        <references count="1">
          <reference field="4294967294" count="1">
            <x v="2"/>
          </reference>
        </references>
      </pivotArea>
    </format>
    <format dxfId="3157">
      <pivotArea outline="0" fieldPosition="0">
        <references count="1">
          <reference field="4294967294" count="1">
            <x v="3"/>
          </reference>
        </references>
      </pivotArea>
    </format>
    <format dxfId="3156">
      <pivotArea outline="0" fieldPosition="0">
        <references count="1">
          <reference field="4294967294" count="1">
            <x v="7"/>
          </reference>
        </references>
      </pivotArea>
    </format>
    <format dxfId="3155">
      <pivotArea outline="0" fieldPosition="0">
        <references count="1">
          <reference field="4294967294" count="1">
            <x v="8"/>
          </reference>
        </references>
      </pivotArea>
    </format>
    <format dxfId="3154">
      <pivotArea outline="0" fieldPosition="0">
        <references count="1">
          <reference field="4294967294" count="1">
            <x v="9"/>
          </reference>
        </references>
      </pivotArea>
    </format>
    <format dxfId="3153">
      <pivotArea outline="0" fieldPosition="0">
        <references count="1">
          <reference field="4294967294" count="1">
            <x v="10"/>
          </reference>
        </references>
      </pivotArea>
    </format>
    <format dxfId="3152">
      <pivotArea outline="0" fieldPosition="0">
        <references count="1">
          <reference field="4294967294" count="1">
            <x v="11"/>
          </reference>
        </references>
      </pivotArea>
    </format>
    <format dxfId="3151">
      <pivotArea outline="0" fieldPosition="0">
        <references count="1">
          <reference field="4294967294" count="1">
            <x v="19"/>
          </reference>
        </references>
      </pivotArea>
    </format>
    <format dxfId="3150">
      <pivotArea outline="0" fieldPosition="0">
        <references count="1">
          <reference field="4294967294" count="1">
            <x v="13"/>
          </reference>
        </references>
      </pivotArea>
    </format>
    <format dxfId="3149">
      <pivotArea outline="0" fieldPosition="0">
        <references count="1">
          <reference field="4294967294" count="1">
            <x v="14"/>
          </reference>
        </references>
      </pivotArea>
    </format>
    <format dxfId="3148">
      <pivotArea outline="0" fieldPosition="0">
        <references count="1">
          <reference field="4294967294" count="1">
            <x v="15"/>
          </reference>
        </references>
      </pivotArea>
    </format>
    <format dxfId="3147">
      <pivotArea outline="0" fieldPosition="0">
        <references count="1">
          <reference field="4294967294" count="1">
            <x v="16"/>
          </reference>
        </references>
      </pivotArea>
    </format>
    <format dxfId="3146">
      <pivotArea outline="0" fieldPosition="0">
        <references count="1">
          <reference field="4294967294" count="1">
            <x v="18"/>
          </reference>
        </references>
      </pivotArea>
    </format>
    <format dxfId="3145">
      <pivotArea outline="0" fieldPosition="0">
        <references count="1">
          <reference field="4294967294" count="1">
            <x v="20"/>
          </reference>
        </references>
      </pivotArea>
    </format>
    <format dxfId="3144">
      <pivotArea outline="0" fieldPosition="0">
        <references count="1">
          <reference field="4294967294" count="1">
            <x v="21"/>
          </reference>
        </references>
      </pivotArea>
    </format>
    <format dxfId="3143">
      <pivotArea outline="0" fieldPosition="0">
        <references count="1">
          <reference field="4294967294" count="1">
            <x v="22"/>
          </reference>
        </references>
      </pivotArea>
    </format>
    <format dxfId="3142">
      <pivotArea outline="0" fieldPosition="0">
        <references count="1">
          <reference field="4294967294" count="1">
            <x v="23"/>
          </reference>
        </references>
      </pivotArea>
    </format>
    <format dxfId="3141">
      <pivotArea outline="0" fieldPosition="0">
        <references count="1">
          <reference field="4294967294" count="1">
            <x v="24"/>
          </reference>
        </references>
      </pivotArea>
    </format>
    <format dxfId="3140">
      <pivotArea outline="0" fieldPosition="0">
        <references count="1">
          <reference field="4294967294" count="1">
            <x v="25"/>
          </reference>
        </references>
      </pivotArea>
    </format>
    <format dxfId="3139">
      <pivotArea outline="0" fieldPosition="0">
        <references count="1">
          <reference field="4294967294" count="1">
            <x v="26"/>
          </reference>
        </references>
      </pivotArea>
    </format>
    <format dxfId="3138">
      <pivotArea outline="0" fieldPosition="0">
        <references count="1">
          <reference field="4294967294" count="1">
            <x v="28"/>
          </reference>
        </references>
      </pivotArea>
    </format>
    <format dxfId="3137">
      <pivotArea outline="0" fieldPosition="0">
        <references count="1">
          <reference field="4294967294" count="1">
            <x v="29"/>
          </reference>
        </references>
      </pivotArea>
    </format>
    <format dxfId="3136">
      <pivotArea outline="0" fieldPosition="0">
        <references count="1">
          <reference field="4294967294" count="1">
            <x v="30"/>
          </reference>
        </references>
      </pivotArea>
    </format>
    <format dxfId="3135">
      <pivotArea outline="0" fieldPosition="0">
        <references count="1">
          <reference field="4294967294" count="1">
            <x v="32"/>
          </reference>
        </references>
      </pivotArea>
    </format>
    <format dxfId="3134">
      <pivotArea outline="0" fieldPosition="0">
        <references count="1">
          <reference field="4294967294" count="1">
            <x v="33"/>
          </reference>
        </references>
      </pivotArea>
    </format>
    <format dxfId="3133">
      <pivotArea outline="0" fieldPosition="0">
        <references count="1">
          <reference field="4294967294" count="1">
            <x v="34"/>
          </reference>
        </references>
      </pivotArea>
    </format>
    <format dxfId="3132">
      <pivotArea outline="0" fieldPosition="0">
        <references count="1">
          <reference field="4294967294" count="1">
            <x v="35"/>
          </reference>
        </references>
      </pivotArea>
    </format>
    <format dxfId="3131">
      <pivotArea outline="0" fieldPosition="0">
        <references count="1">
          <reference field="4294967294" count="1">
            <x v="36"/>
          </reference>
        </references>
      </pivotArea>
    </format>
    <format dxfId="3130">
      <pivotArea outline="0" fieldPosition="0">
        <references count="1">
          <reference field="4294967294" count="1">
            <x v="37"/>
          </reference>
        </references>
      </pivotArea>
    </format>
    <format dxfId="3129">
      <pivotArea outline="0" fieldPosition="0">
        <references count="1">
          <reference field="4294967294" count="1">
            <x v="38"/>
          </reference>
        </references>
      </pivotArea>
    </format>
    <format dxfId="3128">
      <pivotArea outline="0" fieldPosition="0">
        <references count="1">
          <reference field="4294967294" count="1">
            <x v="40"/>
          </reference>
        </references>
      </pivotArea>
    </format>
    <format dxfId="3127">
      <pivotArea outline="0" fieldPosition="0">
        <references count="1">
          <reference field="4294967294" count="1">
            <x v="39"/>
          </reference>
        </references>
      </pivotArea>
    </format>
    <format dxfId="3126">
      <pivotArea outline="0" fieldPosition="0">
        <references count="1">
          <reference field="4294967294" count="1">
            <x v="41"/>
          </reference>
        </references>
      </pivotArea>
    </format>
    <format dxfId="3125">
      <pivotArea outline="0" fieldPosition="0">
        <references count="1">
          <reference field="4294967294" count="1">
            <x v="42"/>
          </reference>
        </references>
      </pivotArea>
    </format>
    <format dxfId="3124">
      <pivotArea outline="0" fieldPosition="0">
        <references count="1">
          <reference field="4294967294" count="1">
            <x v="44"/>
          </reference>
        </references>
      </pivotArea>
    </format>
    <format dxfId="3123">
      <pivotArea outline="0" fieldPosition="0">
        <references count="1">
          <reference field="4294967294" count="1">
            <x v="43"/>
          </reference>
        </references>
      </pivotArea>
    </format>
    <format dxfId="3122">
      <pivotArea outline="0" fieldPosition="0">
        <references count="1">
          <reference field="4294967294" count="1">
            <x v="45"/>
          </reference>
        </references>
      </pivotArea>
    </format>
    <format dxfId="3121">
      <pivotArea outline="0" fieldPosition="0">
        <references count="1">
          <reference field="4294967294" count="1">
            <x v="46"/>
          </reference>
        </references>
      </pivotArea>
    </format>
    <format dxfId="3120">
      <pivotArea outline="0" fieldPosition="0">
        <references count="1">
          <reference field="4294967294" count="1">
            <x v="47"/>
          </reference>
        </references>
      </pivotArea>
    </format>
    <format dxfId="3119">
      <pivotArea outline="0" fieldPosition="0">
        <references count="1">
          <reference field="4294967294" count="1">
            <x v="48"/>
          </reference>
        </references>
      </pivotArea>
    </format>
    <format dxfId="3118">
      <pivotArea outline="0" fieldPosition="0">
        <references count="1">
          <reference field="4294967294" count="1">
            <x v="49"/>
          </reference>
        </references>
      </pivotArea>
    </format>
    <format dxfId="3117">
      <pivotArea outline="0" fieldPosition="0">
        <references count="1">
          <reference field="4294967294" count="1">
            <x v="50"/>
          </reference>
        </references>
      </pivotArea>
    </format>
    <format dxfId="3116">
      <pivotArea outline="0" fieldPosition="0">
        <references count="1">
          <reference field="4294967294" count="1">
            <x v="53"/>
          </reference>
        </references>
      </pivotArea>
    </format>
    <format dxfId="3115">
      <pivotArea outline="0" fieldPosition="0">
        <references count="1">
          <reference field="4294967294" count="1">
            <x v="51"/>
          </reference>
        </references>
      </pivotArea>
    </format>
    <format dxfId="3114">
      <pivotArea outline="0" fieldPosition="0">
        <references count="1">
          <reference field="4294967294" count="1">
            <x v="52"/>
          </reference>
        </references>
      </pivotArea>
    </format>
    <format dxfId="3113">
      <pivotArea outline="0" fieldPosition="0">
        <references count="1">
          <reference field="4294967294" count="1">
            <x v="54"/>
          </reference>
        </references>
      </pivotArea>
    </format>
    <format dxfId="3112">
      <pivotArea outline="0" fieldPosition="0">
        <references count="1">
          <reference field="4294967294" count="1">
            <x v="55"/>
          </reference>
        </references>
      </pivotArea>
    </format>
    <format dxfId="3111">
      <pivotArea collapsedLevelsAreSubtotals="1" fieldPosition="0">
        <references count="1">
          <reference field="4294967294" count="1">
            <x v="11"/>
          </reference>
        </references>
      </pivotArea>
    </format>
    <format dxfId="3110">
      <pivotArea dataOnly="0" labelOnly="1" outline="0" fieldPosition="0">
        <references count="1">
          <reference field="4294967294" count="1">
            <x v="11"/>
          </reference>
        </references>
      </pivotArea>
    </format>
    <format dxfId="3109">
      <pivotArea collapsedLevelsAreSubtotals="1" fieldPosition="0">
        <references count="1">
          <reference field="4294967294" count="1">
            <x v="16"/>
          </reference>
        </references>
      </pivotArea>
    </format>
    <format dxfId="3108">
      <pivotArea dataOnly="0" labelOnly="1" outline="0" fieldPosition="0">
        <references count="1">
          <reference field="4294967294" count="1">
            <x v="16"/>
          </reference>
        </references>
      </pivotArea>
    </format>
    <format dxfId="3107">
      <pivotArea collapsedLevelsAreSubtotals="1" fieldPosition="0">
        <references count="1">
          <reference field="4294967294" count="1">
            <x v="23"/>
          </reference>
        </references>
      </pivotArea>
    </format>
    <format dxfId="3106">
      <pivotArea dataOnly="0" labelOnly="1" outline="0" fieldPosition="0">
        <references count="1">
          <reference field="4294967294" count="1">
            <x v="23"/>
          </reference>
        </references>
      </pivotArea>
    </format>
    <format dxfId="3105">
      <pivotArea collapsedLevelsAreSubtotals="1" fieldPosition="0">
        <references count="1">
          <reference field="4294967294" count="1">
            <x v="35"/>
          </reference>
        </references>
      </pivotArea>
    </format>
    <format dxfId="3104">
      <pivotArea dataOnly="0" labelOnly="1" outline="0" fieldPosition="0">
        <references count="1">
          <reference field="4294967294" count="1">
            <x v="35"/>
          </reference>
        </references>
      </pivotArea>
    </format>
    <format dxfId="3103">
      <pivotArea collapsedLevelsAreSubtotals="1" fieldPosition="0">
        <references count="1">
          <reference field="4294967294" count="1">
            <x v="39"/>
          </reference>
        </references>
      </pivotArea>
    </format>
    <format dxfId="3102">
      <pivotArea dataOnly="0" labelOnly="1" outline="0" fieldPosition="0">
        <references count="1">
          <reference field="4294967294" count="1">
            <x v="39"/>
          </reference>
        </references>
      </pivotArea>
    </format>
    <format dxfId="3101">
      <pivotArea collapsedLevelsAreSubtotals="1" fieldPosition="0">
        <references count="1">
          <reference field="4294967294" count="1">
            <x v="43"/>
          </reference>
        </references>
      </pivotArea>
    </format>
    <format dxfId="3100">
      <pivotArea dataOnly="0" labelOnly="1" outline="0" fieldPosition="0">
        <references count="1">
          <reference field="4294967294" count="1">
            <x v="43"/>
          </reference>
        </references>
      </pivotArea>
    </format>
    <format dxfId="3099">
      <pivotArea collapsedLevelsAreSubtotals="1" fieldPosition="0">
        <references count="1">
          <reference field="4294967294" count="1">
            <x v="47"/>
          </reference>
        </references>
      </pivotArea>
    </format>
    <format dxfId="3098">
      <pivotArea dataOnly="0" labelOnly="1" outline="0" fieldPosition="0">
        <references count="1">
          <reference field="4294967294" count="1">
            <x v="47"/>
          </reference>
        </references>
      </pivotArea>
    </format>
    <format dxfId="3097">
      <pivotArea collapsedLevelsAreSubtotals="1" fieldPosition="0">
        <references count="1">
          <reference field="4294967294" count="1">
            <x v="52"/>
          </reference>
        </references>
      </pivotArea>
    </format>
    <format dxfId="3096">
      <pivotArea dataOnly="0" labelOnly="1" outline="0" fieldPosition="0">
        <references count="1">
          <reference field="4294967294" count="1">
            <x v="52"/>
          </reference>
        </references>
      </pivotArea>
    </format>
    <format dxfId="3095">
      <pivotArea collapsedLevelsAreSubtotals="1" fieldPosition="0">
        <references count="1">
          <reference field="4294967294" count="3">
            <x v="4"/>
            <x v="5"/>
            <x v="6"/>
          </reference>
        </references>
      </pivotArea>
    </format>
    <format dxfId="3094">
      <pivotArea dataOnly="0" labelOnly="1" outline="0" fieldPosition="0">
        <references count="1">
          <reference field="4294967294" count="3">
            <x v="4"/>
            <x v="5"/>
            <x v="6"/>
          </reference>
        </references>
      </pivotArea>
    </format>
    <format dxfId="3093">
      <pivotArea outline="0" fieldPosition="0">
        <references count="1">
          <reference field="4294967294" count="1">
            <x v="12"/>
          </reference>
        </references>
      </pivotArea>
    </format>
    <format dxfId="3092">
      <pivotArea collapsedLevelsAreSubtotals="1" fieldPosition="0">
        <references count="1">
          <reference field="4294967294" count="1">
            <x v="12"/>
          </reference>
        </references>
      </pivotArea>
    </format>
    <format dxfId="3091">
      <pivotArea dataOnly="0" labelOnly="1" outline="0" fieldPosition="0">
        <references count="1">
          <reference field="4294967294" count="1">
            <x v="12"/>
          </reference>
        </references>
      </pivotArea>
    </format>
    <format dxfId="3090">
      <pivotArea outline="0" fieldPosition="0">
        <references count="1">
          <reference field="4294967294" count="1">
            <x v="27"/>
          </reference>
        </references>
      </pivotArea>
    </format>
    <format dxfId="3089">
      <pivotArea collapsedLevelsAreSubtotals="1" fieldPosition="0">
        <references count="1">
          <reference field="4294967294" count="1">
            <x v="27"/>
          </reference>
        </references>
      </pivotArea>
    </format>
    <format dxfId="3088">
      <pivotArea dataOnly="0" labelOnly="1" outline="0" fieldPosition="0">
        <references count="1">
          <reference field="4294967294" count="1">
            <x v="27"/>
          </reference>
        </references>
      </pivotArea>
    </format>
    <format dxfId="3087">
      <pivotArea outline="0" fieldPosition="0">
        <references count="1">
          <reference field="4294967294" count="1">
            <x v="31"/>
          </reference>
        </references>
      </pivotArea>
    </format>
    <format dxfId="3086">
      <pivotArea collapsedLevelsAreSubtotals="1" fieldPosition="0">
        <references count="1">
          <reference field="4294967294" count="1">
            <x v="31"/>
          </reference>
        </references>
      </pivotArea>
    </format>
    <format dxfId="3085">
      <pivotArea dataOnly="0" labelOnly="1" outline="0" fieldPosition="0">
        <references count="1">
          <reference field="4294967294" count="1">
            <x v="31"/>
          </reference>
        </references>
      </pivotArea>
    </format>
    <format dxfId="3084">
      <pivotArea outline="0" fieldPosition="0">
        <references count="1">
          <reference field="4294967294" count="1">
            <x v="56"/>
          </reference>
        </references>
      </pivotArea>
    </format>
    <format dxfId="3083">
      <pivotArea collapsedLevelsAreSubtotals="1" fieldPosition="0">
        <references count="1">
          <reference field="4294967294" count="1">
            <x v="56"/>
          </reference>
        </references>
      </pivotArea>
    </format>
    <format dxfId="3082">
      <pivotArea dataOnly="0" labelOnly="1" outline="0" fieldPosition="0">
        <references count="1">
          <reference field="4294967294" count="1">
            <x v="56"/>
          </reference>
        </references>
      </pivotArea>
    </format>
    <format dxfId="3081">
      <pivotArea collapsedLevelsAreSubtotals="1" fieldPosition="0">
        <references count="1">
          <reference field="4294967294" count="1">
            <x v="5"/>
          </reference>
        </references>
      </pivotArea>
    </format>
    <format dxfId="3080">
      <pivotArea outline="0" fieldPosition="0">
        <references count="1">
          <reference field="4294967294" count="1">
            <x v="17"/>
          </reference>
        </references>
      </pivotArea>
    </format>
    <format dxfId="3079">
      <pivotArea collapsedLevelsAreSubtotals="1" fieldPosition="0">
        <references count="1">
          <reference field="4294967294" count="1">
            <x v="17"/>
          </reference>
        </references>
      </pivotArea>
    </format>
    <format dxfId="3078">
      <pivotArea dataOnly="0" labelOnly="1" outline="0" fieldPosition="0">
        <references count="1">
          <reference field="4294967294" count="1">
            <x v="17"/>
          </reference>
        </references>
      </pivotArea>
    </format>
    <format dxfId="2436">
      <pivotArea collapsedLevelsAreSubtotals="1" fieldPosition="0">
        <references count="1">
          <reference field="4294967294" count="1">
            <x v="53"/>
          </reference>
        </references>
      </pivotArea>
    </format>
    <format dxfId="2435">
      <pivotArea dataOnly="0" labelOnly="1" outline="0" fieldPosition="0">
        <references count="1">
          <reference field="4294967294" count="1">
            <x v="53"/>
          </reference>
        </references>
      </pivotArea>
    </format>
    <format dxfId="1061">
      <pivotArea type="all" dataOnly="0" outline="0" fieldPosition="0"/>
    </format>
    <format dxfId="1060">
      <pivotArea outline="0" collapsedLevelsAreSubtotals="1" fieldPosition="0"/>
    </format>
    <format dxfId="1059">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058">
      <pivotArea dataOnly="0" labelOnly="1" outline="0" fieldPosition="0">
        <references count="1">
          <reference field="4294967294" count="7">
            <x v="50"/>
            <x v="51"/>
            <x v="52"/>
            <x v="53"/>
            <x v="54"/>
            <x v="55"/>
            <x v="56"/>
          </reference>
        </references>
      </pivotArea>
    </format>
    <format dxfId="1057">
      <pivotArea dataOnly="0" labelOnly="1" fieldPosition="0">
        <references count="1">
          <reference field="0" count="0"/>
        </references>
      </pivotArea>
    </format>
    <format dxfId="1056">
      <pivotArea dataOnly="0" labelOnly="1" fieldPosition="0">
        <references count="1">
          <reference field="0" count="0" defaultSubtotal="1"/>
        </references>
      </pivotArea>
    </format>
    <format dxfId="1055">
      <pivotArea type="all" dataOnly="0" outline="0" fieldPosition="0"/>
    </format>
    <format dxfId="1054">
      <pivotArea outline="0" collapsedLevelsAreSubtotals="1" fieldPosition="0"/>
    </format>
    <format dxfId="1053">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052">
      <pivotArea dataOnly="0" labelOnly="1" outline="0" fieldPosition="0">
        <references count="1">
          <reference field="4294967294" count="7">
            <x v="50"/>
            <x v="51"/>
            <x v="52"/>
            <x v="53"/>
            <x v="54"/>
            <x v="55"/>
            <x v="56"/>
          </reference>
        </references>
      </pivotArea>
    </format>
    <format dxfId="1051">
      <pivotArea dataOnly="0" labelOnly="1" fieldPosition="0">
        <references count="1">
          <reference field="0" count="0"/>
        </references>
      </pivotArea>
    </format>
    <format dxfId="1050">
      <pivotArea dataOnly="0" labelOnly="1" fieldPosition="0">
        <references count="1">
          <reference field="0" count="0" defaultSubtotal="1"/>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AÑO413" sourceName="AÑO">
  <pivotTables>
    <pivotTable tabId="84" name="Tabla dinámica7"/>
  </pivotTables>
  <data>
    <tabular pivotCacheId="8" sortOrder="descending">
      <items count="32">
        <i x="31" s="1"/>
        <i x="30"/>
        <i x="29"/>
        <i x="28"/>
        <i x="27"/>
        <i x="26"/>
        <i x="25"/>
        <i x="24"/>
        <i x="23"/>
        <i x="22"/>
        <i x="21"/>
        <i x="20"/>
        <i x="19"/>
        <i x="18"/>
        <i x="17"/>
        <i x="16"/>
        <i x="15"/>
        <i x="14"/>
        <i x="13"/>
        <i x="12"/>
        <i x="11"/>
        <i x="10"/>
        <i x="9"/>
        <i x="8"/>
        <i x="7"/>
        <i x="6"/>
        <i x="5"/>
        <i x="4"/>
        <i x="3"/>
        <i x="2"/>
        <i x="1"/>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MES" sourceName="MES">
  <pivotTables>
    <pivotTable tabId="61" name="Tabla dinámica7"/>
  </pivotTables>
  <data>
    <tabular pivotCacheId="9">
      <items count="12">
        <i x="0" s="1"/>
        <i x="1" s="1"/>
        <i x="2" s="1"/>
        <i x="3" s="1" nd="1"/>
        <i x="4" s="1" nd="1"/>
        <i x="5" s="1" nd="1"/>
        <i x="6" s="1" nd="1"/>
        <i x="7" s="1" nd="1"/>
        <i x="8" s="1" nd="1"/>
        <i x="9" s="1" nd="1"/>
        <i x="10" s="1" nd="1"/>
        <i x="11"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MES1" sourceName="MES">
  <pivotTables>
    <pivotTable tabId="84" name="Tabla dinámica7"/>
  </pivotTables>
  <data>
    <tabular pivotCacheId="8">
      <items count="12">
        <i x="0" s="1"/>
        <i x="1" s="1"/>
        <i x="2" s="1"/>
        <i x="3" s="1" nd="1"/>
        <i x="4" s="1" nd="1"/>
        <i x="5" s="1" nd="1"/>
        <i x="6" s="1" nd="1"/>
        <i x="7" s="1" nd="1"/>
        <i x="8" s="1" nd="1"/>
        <i x="9" s="1" nd="1"/>
        <i x="10" s="1" nd="1"/>
        <i x="11"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MES2" sourceName="MES">
  <pivotTables>
    <pivotTable tabId="65" name="Tabla dinámica7"/>
  </pivotTables>
  <data>
    <tabular pivotCacheId="7">
      <items count="12">
        <i x="0" s="1"/>
        <i x="1" s="1"/>
        <i x="2" s="1"/>
        <i x="3" s="1" nd="1"/>
        <i x="4" s="1" nd="1"/>
        <i x="5" s="1" nd="1"/>
        <i x="6" s="1" nd="1"/>
        <i x="7" s="1" nd="1"/>
        <i x="8" s="1" nd="1"/>
        <i x="9" s="1" nd="1"/>
        <i x="10" s="1" nd="1"/>
        <i x="11"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MES3" sourceName="MES">
  <pivotTables>
    <pivotTable tabId="71" name="Tabla dinámica7"/>
  </pivotTables>
  <data>
    <tabular pivotCacheId="6">
      <items count="12">
        <i x="0" s="1"/>
        <i x="1" s="1"/>
        <i x="2" s="1"/>
        <i x="3" s="1" nd="1"/>
        <i x="4" s="1" nd="1"/>
        <i x="5" s="1" nd="1"/>
        <i x="6" s="1" nd="1"/>
        <i x="7" s="1" nd="1"/>
        <i x="8" s="1" nd="1"/>
        <i x="9" s="1" nd="1"/>
        <i x="10" s="1" nd="1"/>
        <i x="11"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MES4" sourceName="MES">
  <pivotTables>
    <pivotTable tabId="74" name="Tabla dinámica7"/>
  </pivotTables>
  <data>
    <tabular pivotCacheId="5">
      <items count="12">
        <i x="0" s="1"/>
        <i x="1" s="1"/>
        <i x="2" s="1"/>
        <i x="3" s="1" nd="1"/>
        <i x="4" s="1" nd="1"/>
        <i x="5" s="1" nd="1"/>
        <i x="6" s="1" nd="1"/>
        <i x="7" s="1" nd="1"/>
        <i x="8" s="1" nd="1"/>
        <i x="9" s="1" nd="1"/>
        <i x="10" s="1" nd="1"/>
        <i x="11"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MES5" sourceName="MES">
  <pivotTables>
    <pivotTable tabId="68" name="Tabla dinámica7"/>
  </pivotTables>
  <data>
    <tabular pivotCacheId="4">
      <items count="12">
        <i x="0" s="1"/>
        <i x="1" s="1"/>
        <i x="2" s="1"/>
        <i x="3" s="1" nd="1"/>
        <i x="4" s="1" nd="1"/>
        <i x="5" s="1" nd="1"/>
        <i x="6" s="1" nd="1"/>
        <i x="7" s="1" nd="1"/>
        <i x="8" s="1" nd="1"/>
        <i x="9" s="1" nd="1"/>
        <i x="10" s="1" nd="1"/>
        <i x="11"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MES6" sourceName="MES">
  <pivotTables>
    <pivotTable tabId="80" name="Tabla dinámica7"/>
  </pivotTables>
  <data>
    <tabular pivotCacheId="3">
      <items count="12">
        <i x="0" s="1"/>
        <i x="1" s="1"/>
        <i x="2" s="1"/>
        <i x="3" s="1" nd="1"/>
        <i x="4" s="1" nd="1"/>
        <i x="5" s="1" nd="1"/>
        <i x="6" s="1" nd="1"/>
        <i x="7" s="1" nd="1"/>
        <i x="8" s="1" nd="1"/>
        <i x="9" s="1" nd="1"/>
        <i x="10" s="1" nd="1"/>
        <i x="11"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MES7" sourceName="MES">
  <pivotTables>
    <pivotTable tabId="58" name="Tabla dinámica7"/>
  </pivotTables>
  <data>
    <tabular pivotCacheId="2">
      <items count="12">
        <i x="0" s="1"/>
        <i x="1" s="1"/>
        <i x="2" s="1"/>
        <i x="3" s="1" nd="1"/>
        <i x="4" s="1" nd="1"/>
        <i x="5" s="1" nd="1"/>
        <i x="6" s="1" nd="1"/>
        <i x="7" s="1" nd="1"/>
        <i x="8" s="1" nd="1"/>
        <i x="9" s="1" nd="1"/>
        <i x="10" s="1" nd="1"/>
        <i x="11" s="1"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MES8" sourceName="MES">
  <pivotTables>
    <pivotTable tabId="77" name="Tabla dinámica7"/>
  </pivotTables>
  <data>
    <tabular pivotCacheId="1">
      <items count="12">
        <i x="0" s="1"/>
        <i x="1" s="1"/>
        <i x="2" s="1"/>
        <i x="3" s="1" nd="1"/>
        <i x="4" s="1" nd="1"/>
        <i x="5" s="1" nd="1"/>
        <i x="6" s="1" nd="1"/>
        <i x="7" s="1" nd="1"/>
        <i x="8" s="1" nd="1"/>
        <i x="9" s="1" nd="1"/>
        <i x="10" s="1" nd="1"/>
        <i x="11"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AÑO43" sourceName="AÑO">
  <pivotTables>
    <pivotTable tabId="80" name="Tabla dinámica7"/>
  </pivotTables>
  <data>
    <tabular pivotCacheId="3" sortOrder="descending">
      <items count="32">
        <i x="31" s="1"/>
        <i x="30"/>
        <i x="29"/>
        <i x="28"/>
        <i x="27"/>
        <i x="26"/>
        <i x="25"/>
        <i x="24"/>
        <i x="23"/>
        <i x="22"/>
        <i x="21"/>
        <i x="20"/>
        <i x="19"/>
        <i x="18"/>
        <i x="17"/>
        <i x="16"/>
        <i x="15"/>
        <i x="14"/>
        <i x="13"/>
        <i x="12"/>
        <i x="11"/>
        <i x="10"/>
        <i x="9"/>
        <i x="8"/>
        <i x="7"/>
        <i x="6"/>
        <i x="5"/>
        <i x="4"/>
        <i x="3"/>
        <i x="2"/>
        <i x="1"/>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AÑO41211" sourceName="AÑO">
  <pivotTables>
    <pivotTable tabId="77" name="Tabla dinámica7"/>
  </pivotTables>
  <data>
    <tabular pivotCacheId="1" sortOrder="descending">
      <items count="32">
        <i x="31" s="1"/>
        <i x="30"/>
        <i x="29"/>
        <i x="28"/>
        <i x="27"/>
        <i x="26"/>
        <i x="25"/>
        <i x="24"/>
        <i x="23"/>
        <i x="22"/>
        <i x="21"/>
        <i x="20"/>
        <i x="19"/>
        <i x="18"/>
        <i x="17"/>
        <i x="16"/>
        <i x="15"/>
        <i x="14"/>
        <i x="13"/>
        <i x="12"/>
        <i x="11"/>
        <i x="10"/>
        <i x="9"/>
        <i x="8"/>
        <i x="7"/>
        <i x="6"/>
        <i x="5"/>
        <i x="4"/>
        <i x="3"/>
        <i x="2"/>
        <i x="1"/>
        <i x="0"/>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AÑO4121" sourceName="AÑO">
  <pivotTables>
    <pivotTable tabId="74" name="Tabla dinámica7"/>
  </pivotTables>
  <data>
    <tabular pivotCacheId="5" sortOrder="descending">
      <items count="32">
        <i x="31" s="1"/>
        <i x="30"/>
        <i x="29"/>
        <i x="28"/>
        <i x="27"/>
        <i x="26"/>
        <i x="25"/>
        <i x="24"/>
        <i x="23"/>
        <i x="22"/>
        <i x="21"/>
        <i x="20"/>
        <i x="19"/>
        <i x="18"/>
        <i x="17"/>
        <i x="16"/>
        <i x="15"/>
        <i x="14"/>
        <i x="13"/>
        <i x="12"/>
        <i x="11"/>
        <i x="10"/>
        <i x="9"/>
        <i x="8"/>
        <i x="7"/>
        <i x="6"/>
        <i x="5"/>
        <i x="4"/>
        <i x="3"/>
        <i x="2"/>
        <i x="1"/>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AÑO412" sourceName="AÑO">
  <pivotTables>
    <pivotTable tabId="71" name="Tabla dinámica7"/>
  </pivotTables>
  <data>
    <tabular pivotCacheId="6" sortOrder="descending">
      <items count="32">
        <i x="31" s="1"/>
        <i x="30"/>
        <i x="29"/>
        <i x="28"/>
        <i x="27"/>
        <i x="26"/>
        <i x="25"/>
        <i x="24"/>
        <i x="23"/>
        <i x="22"/>
        <i x="21"/>
        <i x="20"/>
        <i x="19"/>
        <i x="18"/>
        <i x="17"/>
        <i x="16"/>
        <i x="15"/>
        <i x="14"/>
        <i x="13"/>
        <i x="12"/>
        <i x="11"/>
        <i x="10"/>
        <i x="9"/>
        <i x="8"/>
        <i x="7"/>
        <i x="6"/>
        <i x="5"/>
        <i x="4"/>
        <i x="3"/>
        <i x="2"/>
        <i x="1"/>
        <i x="0"/>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AÑO411" sourceName="AÑO">
  <pivotTables>
    <pivotTable tabId="68" name="Tabla dinámica7"/>
  </pivotTables>
  <data>
    <tabular pivotCacheId="4" sortOrder="descending">
      <items count="32">
        <i x="31" s="1"/>
        <i x="30"/>
        <i x="29"/>
        <i x="28"/>
        <i x="27"/>
        <i x="26"/>
        <i x="25"/>
        <i x="24"/>
        <i x="23"/>
        <i x="22"/>
        <i x="21"/>
        <i x="20"/>
        <i x="19"/>
        <i x="18"/>
        <i x="17"/>
        <i x="16"/>
        <i x="15"/>
        <i x="14"/>
        <i x="13"/>
        <i x="12"/>
        <i x="11"/>
        <i x="10"/>
        <i x="9"/>
        <i x="8"/>
        <i x="7"/>
        <i x="6"/>
        <i x="5"/>
        <i x="4"/>
        <i x="3"/>
        <i x="2"/>
        <i x="1"/>
        <i x="0"/>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AÑO41" sourceName="AÑO">
  <pivotTables>
    <pivotTable tabId="65" name="Tabla dinámica7"/>
  </pivotTables>
  <data>
    <tabular pivotCacheId="7" sortOrder="descending">
      <items count="32">
        <i x="31" s="1"/>
        <i x="30"/>
        <i x="29"/>
        <i x="28"/>
        <i x="27"/>
        <i x="26"/>
        <i x="25"/>
        <i x="24"/>
        <i x="23"/>
        <i x="22"/>
        <i x="21"/>
        <i x="20"/>
        <i x="19"/>
        <i x="18"/>
        <i x="17"/>
        <i x="16"/>
        <i x="15"/>
        <i x="14"/>
        <i x="13"/>
        <i x="12"/>
        <i x="11"/>
        <i x="10"/>
        <i x="9"/>
        <i x="8"/>
        <i x="7"/>
        <i x="6"/>
        <i x="5"/>
        <i x="4"/>
        <i x="3"/>
        <i x="2"/>
        <i x="1"/>
        <i x="0"/>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AÑO42" sourceName="AÑO">
  <pivotTables>
    <pivotTable tabId="61" name="Tabla dinámica7"/>
  </pivotTables>
  <data>
    <tabular pivotCacheId="9" sortOrder="descending">
      <items count="32">
        <i x="31" s="1"/>
        <i x="30"/>
        <i x="29"/>
        <i x="28"/>
        <i x="27"/>
        <i x="26"/>
        <i x="25"/>
        <i x="24"/>
        <i x="23"/>
        <i x="22"/>
        <i x="21"/>
        <i x="20"/>
        <i x="19"/>
        <i x="18"/>
        <i x="17"/>
        <i x="16"/>
        <i x="15"/>
        <i x="14"/>
        <i x="13"/>
        <i x="12"/>
        <i x="11"/>
        <i x="10"/>
        <i x="9"/>
        <i x="8"/>
        <i x="7"/>
        <i x="6"/>
        <i x="5"/>
        <i x="4"/>
        <i x="3"/>
        <i x="2"/>
        <i x="1"/>
        <i x="0"/>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AÑO4" sourceName="AÑO">
  <pivotTables>
    <pivotTable tabId="58" name="Tabla dinámica7"/>
  </pivotTables>
  <data>
    <tabular pivotCacheId="2" sortOrder="descending">
      <items count="32">
        <i x="31" s="1"/>
        <i x="30"/>
        <i x="29"/>
        <i x="28"/>
        <i x="27"/>
        <i x="26"/>
        <i x="25"/>
        <i x="24"/>
        <i x="23"/>
        <i x="22"/>
        <i x="21"/>
        <i x="20"/>
        <i x="19"/>
        <i x="18"/>
        <i x="17"/>
        <i x="16"/>
        <i x="15"/>
        <i x="14"/>
        <i x="13"/>
        <i x="12"/>
        <i x="11"/>
        <i x="10"/>
        <i x="9"/>
        <i x="8"/>
        <i x="7"/>
        <i x="6"/>
        <i x="5"/>
        <i x="4"/>
        <i x="3"/>
        <i x="2"/>
        <i x="1"/>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ÑO 12" cache="SegmentaciónDeDatos_AÑO413" caption="AÑO" columnCount="12" style="SlicerStyleDark1 2" rowHeight="263465"/>
  <slicer name="MES 1" cache="SegmentaciónDeDatos_MES1" caption="MES" columnCount="4" style="SlicerStyleDark1 2" rowHeight="257175"/>
</slicers>
</file>

<file path=xl/slicers/slicer2.xml><?xml version="1.0" encoding="utf-8"?>
<slicers xmlns="http://schemas.microsoft.com/office/spreadsheetml/2009/9/main" xmlns:mc="http://schemas.openxmlformats.org/markup-compatibility/2006" xmlns:x="http://schemas.openxmlformats.org/spreadsheetml/2006/main" mc:Ignorable="x">
  <slicer name="AÑO 6" cache="SegmentaciónDeDatos_AÑO41" caption="AÑO" columnCount="12" style="SlicerStyleDark1 2" rowHeight="263465"/>
  <slicer name="MES 2" cache="SegmentaciónDeDatos_MES2" caption="MES" columnCount="4" style="SlicerStyleDark1 2" rowHeight="257175"/>
</slicers>
</file>

<file path=xl/slicers/slicer3.xml><?xml version="1.0" encoding="utf-8"?>
<slicers xmlns="http://schemas.microsoft.com/office/spreadsheetml/2009/9/main" xmlns:mc="http://schemas.openxmlformats.org/markup-compatibility/2006" xmlns:x="http://schemas.openxmlformats.org/spreadsheetml/2006/main" mc:Ignorable="x">
  <slicer name="AÑO 8" cache="SegmentaciónDeDatos_AÑO412" caption="AÑO" columnCount="12" style="SlicerStyleDark1 2" rowHeight="263465"/>
  <slicer name="MES 3" cache="SegmentaciónDeDatos_MES3" caption="MES" columnCount="4" style="SlicerStyleDark1 2" rowHeight="257175"/>
</slicers>
</file>

<file path=xl/slicers/slicer4.xml><?xml version="1.0" encoding="utf-8"?>
<slicers xmlns="http://schemas.microsoft.com/office/spreadsheetml/2009/9/main" xmlns:mc="http://schemas.openxmlformats.org/markup-compatibility/2006" xmlns:x="http://schemas.openxmlformats.org/spreadsheetml/2006/main" mc:Ignorable="x">
  <slicer name="AÑO 9" cache="SegmentaciónDeDatos_AÑO4121" caption="AÑO" columnCount="12" style="SlicerStyleDark1 2" rowHeight="263465"/>
  <slicer name="MES 4" cache="SegmentaciónDeDatos_MES4" caption="MES" columnCount="4" style="SlicerStyleDark1 2" rowHeight="257175"/>
</slicers>
</file>

<file path=xl/slicers/slicer5.xml><?xml version="1.0" encoding="utf-8"?>
<slicers xmlns="http://schemas.microsoft.com/office/spreadsheetml/2009/9/main" xmlns:mc="http://schemas.openxmlformats.org/markup-compatibility/2006" xmlns:x="http://schemas.openxmlformats.org/spreadsheetml/2006/main" mc:Ignorable="x">
  <slicer name="AÑO 7" cache="SegmentaciónDeDatos_AÑO411" caption="AÑO" columnCount="12" style="SlicerStyleDark1 2" rowHeight="263465"/>
  <slicer name="MES 5" cache="SegmentaciónDeDatos_MES5" caption="MES" columnCount="4" style="SlicerStyleDark1 2" rowHeight="257175"/>
</slicers>
</file>

<file path=xl/slicers/slicer6.xml><?xml version="1.0" encoding="utf-8"?>
<slicers xmlns="http://schemas.microsoft.com/office/spreadsheetml/2009/9/main" xmlns:mc="http://schemas.openxmlformats.org/markup-compatibility/2006" xmlns:x="http://schemas.openxmlformats.org/spreadsheetml/2006/main" mc:Ignorable="x">
  <slicer name="AÑO 11" cache="SegmentaciónDeDatos_AÑO43" caption="AÑO" columnCount="12" style="SlicerStyleDark1 2" rowHeight="263465"/>
  <slicer name="MES 6" cache="SegmentaciónDeDatos_MES6" caption="MES" columnCount="4" style="SlicerStyleDark1 2" rowHeight="257175"/>
</slicers>
</file>

<file path=xl/slicers/slicer7.xml><?xml version="1.0" encoding="utf-8"?>
<slicers xmlns="http://schemas.microsoft.com/office/spreadsheetml/2009/9/main" xmlns:mc="http://schemas.openxmlformats.org/markup-compatibility/2006" xmlns:x="http://schemas.openxmlformats.org/spreadsheetml/2006/main" mc:Ignorable="x">
  <slicer name="AÑO 4" cache="SegmentaciónDeDatos_AÑO4" caption="AÑO" columnCount="12" style="SlicerStyleDark1 2" rowHeight="263465"/>
  <slicer name="MES 7" cache="SegmentaciónDeDatos_MES7" caption="MES" columnCount="4" style="SlicerStyleDark1 2" rowHeight="257175"/>
</slicers>
</file>

<file path=xl/slicers/slicer8.xml><?xml version="1.0" encoding="utf-8"?>
<slicers xmlns="http://schemas.microsoft.com/office/spreadsheetml/2009/9/main" xmlns:mc="http://schemas.openxmlformats.org/markup-compatibility/2006" xmlns:x="http://schemas.openxmlformats.org/spreadsheetml/2006/main" mc:Ignorable="x">
  <slicer name="AÑO 5" cache="SegmentaciónDeDatos_AÑO42" caption="AÑO" columnCount="12" style="SlicerStyleDark1 2" rowHeight="263465"/>
  <slicer name="MES" cache="SegmentaciónDeDatos_MES" caption="MES" columnCount="4" style="SlicerStyleDark1 2" rowHeight="257175"/>
</slicers>
</file>

<file path=xl/slicers/slicer9.xml><?xml version="1.0" encoding="utf-8"?>
<slicers xmlns="http://schemas.microsoft.com/office/spreadsheetml/2009/9/main" xmlns:mc="http://schemas.openxmlformats.org/markup-compatibility/2006" xmlns:x="http://schemas.openxmlformats.org/spreadsheetml/2006/main" mc:Ignorable="x">
  <slicer name="AÑO 10" cache="SegmentaciónDeDatos_AÑO41211" caption="AÑO" columnCount="12" style="SlicerStyleDark1 2" rowHeight="263465"/>
  <slicer name="MES 8" cache="SegmentaciónDeDatos_MES8" caption="MES" columnCount="4" style="SlicerStyleDark1 2" rowHeight="257175"/>
</slicers>
</file>

<file path=xl/tables/table1.xml><?xml version="1.0" encoding="utf-8"?>
<table xmlns="http://schemas.openxmlformats.org/spreadsheetml/2006/main" id="37" name="RED_InfraMR" displayName="RED_InfraMR" ref="A1:BH376" totalsRowShown="0">
  <autoFilter ref="A1:BH376"/>
  <tableColumns count="60">
    <tableColumn id="1" name="AÑO" dataDxfId="3763"/>
    <tableColumn id="2" name="MES" dataDxfId="3762"/>
    <tableColumn id="3" name="A.01.1 -  Longitud de Líneas de Explotación No Electrificadas Vía Simple (km)" dataDxfId="3761">
      <calculatedColumnFormula>+'MIT Da'!C2+'SAR Da'!C2+'URQ Da'!C2+'ROC Da'!C2+'SM Da'!C2+'BN Da'!C2+'BS Da'!C2+'TDC Da'!C2</calculatedColumnFormula>
    </tableColumn>
    <tableColumn id="4" name="A.01.2 -  Longitud de Líneas de Explotación No Electrificadas Vía Doble o Múltiple (km)" dataDxfId="3760">
      <calculatedColumnFormula>+'MIT Da'!D2+'SAR Da'!D2+'URQ Da'!D2+'ROC Da'!D2+'SM Da'!D2+'BN Da'!D2+'BS Da'!D2+'TDC Da'!D2</calculatedColumnFormula>
    </tableColumn>
    <tableColumn id="5" name="A.02.1 -  Longitud de Líneas de Explotación Electrificadas Vía Simple (km)" dataDxfId="3759">
      <calculatedColumnFormula>+'MIT Da'!E2+'SAR Da'!E2+'URQ Da'!E2+'ROC Da'!E2+'SM Da'!E2+'BN Da'!E2+'BS Da'!E2+'TDC Da'!E2</calculatedColumnFormula>
    </tableColumn>
    <tableColumn id="6" name="A.02.2 -  Longitud de Líneas de Explotación Electrificadas Vía Doble o Múltiple (km)" dataDxfId="3758">
      <calculatedColumnFormula>+'MIT Da'!F2+'SAR Da'!F2+'URQ Da'!F2+'ROC Da'!F2+'SM Da'!F2+'BN Da'!F2+'BS Da'!F2+'TDC Da'!F2</calculatedColumnFormula>
    </tableColumn>
    <tableColumn id="7" name="Total Líneas de Explotación " dataDxfId="3757">
      <calculatedColumnFormula>+'MIT Da'!G2+'SAR Da'!G2+'URQ Da'!G2+'ROC Da'!G2+'SM Da'!G2+'BN Da'!G2+'BS Da'!G2+'TDC Da'!G2</calculatedColumnFormula>
    </tableColumn>
    <tableColumn id="34" name="Total Líneas de Explotación (EN USO)" dataDxfId="3756">
      <calculatedColumnFormula>+'MIT Da'!H2+'SAR Da'!H2+'URQ Da'!H2+'ROC Da'!H2+'SM Da'!H2+'BN Da'!H2+'BS Da'!H2+'TDC Da'!H2</calculatedColumnFormula>
    </tableColumn>
    <tableColumn id="62" name="Total Líneas de Servicios entre Cabeceras (km) (Progresiva) (en uso)" dataDxfId="3755">
      <calculatedColumnFormula>+'MIT Da'!I2+'SAR Da'!I2+'URQ Da'!I2+'ROC Da'!I2+'SM Da'!I2+'BN Da'!I2+'BS Da'!I2+'TDC Da'!I2</calculatedColumnFormula>
    </tableColumn>
    <tableColumn id="8" name="A.03.1 -  Longitud de Vías de Explotación No Electrificadas Troncales y Ramales (vía principal) (km)" dataDxfId="3754">
      <calculatedColumnFormula>+'MIT Da'!J2+'SAR Da'!J2+'URQ Da'!J2+'ROC Da'!J2+'SM Da'!J2+'BN Da'!J2+'BS Da'!J2+'TDC Da'!J2</calculatedColumnFormula>
    </tableColumn>
    <tableColumn id="9" name="A.03.2 -  Longitud de Vías de Explotación No Electrificadas Auxiliares (vías de playa) (km)" dataDxfId="3753">
      <calculatedColumnFormula>+'MIT Da'!K2+'SAR Da'!K2+'URQ Da'!K2+'ROC Da'!K2+'SM Da'!K2+'BN Da'!K2+'BS Da'!K2+'TDC Da'!K2</calculatedColumnFormula>
    </tableColumn>
    <tableColumn id="10" name="A.04.1 -  Longitud de Vías de Explotación Electrificadas Troncales y Ramales (vía principal) (km)" dataDxfId="3752">
      <calculatedColumnFormula>+'MIT Da'!L2+'SAR Da'!L2+'URQ Da'!L2+'ROC Da'!L2+'SM Da'!L2+'BN Da'!L2+'BS Da'!L2+'TDC Da'!L2</calculatedColumnFormula>
    </tableColumn>
    <tableColumn id="11" name="A.04.2 -  Longitud de Vías de Explotación Electrificadas Auxiliares (vías de playa) (km)" dataDxfId="3751">
      <calculatedColumnFormula>+'MIT Da'!M2+'SAR Da'!M2+'URQ Da'!M2+'ROC Da'!M2+'SM Da'!M2+'BN Da'!M2+'BS Da'!M2+'TDC Da'!M2</calculatedColumnFormula>
    </tableColumn>
    <tableColumn id="12" name="Total Vías (excluido Auxiliares)" dataDxfId="3750">
      <calculatedColumnFormula>+'MIT Da'!N2+'SAR Da'!N2+'URQ Da'!N2+'ROC Da'!N2+'SM Da'!N2+'BN Da'!N2+'BS Da'!N2+'TDC Da'!N2</calculatedColumnFormula>
    </tableColumn>
    <tableColumn id="35" name="Total Vías (excluído Auxiliares (EN USO)" dataDxfId="3749">
      <calculatedColumnFormula>+'MIT Da'!O2+'SAR Da'!O2+'URQ Da'!O2+'ROC Da'!O2+'SM Da'!O2+'BN Da'!O2+'BS Da'!O2+'TDC Da'!O2</calculatedColumnFormula>
    </tableColumn>
    <tableColumn id="13" name="A.05.1 - Número de Estaciones en Explotación (cantidad)" dataDxfId="3748">
      <calculatedColumnFormula>+'MIT Da'!P2+'SAR Da'!P2+'URQ Da'!P2+'ROC Da'!P2+'SM Da'!P2+'BN Da'!P2+'BS Da'!P2+'TDC Da'!P2</calculatedColumnFormula>
    </tableColumn>
    <tableColumn id="14" name="A.06.1 - Número de Paradas en Explotación (cantidad)" dataDxfId="3747">
      <calculatedColumnFormula>+'MIT Da'!Q2+'SAR Da'!Q2+'URQ Da'!Q2+'ROC Da'!Q2+'SM Da'!Q2+'BN Da'!Q2+'BS Da'!Q2+'TDC Da'!Q2</calculatedColumnFormula>
    </tableColumn>
    <tableColumn id="15" name="A.07.1 - Número de Apeaderos en Explotación (cantidad)" dataDxfId="3746">
      <calculatedColumnFormula>+'MIT Da'!R2+'SAR Da'!R2+'URQ Da'!R2+'ROC Da'!R2+'SM Da'!R2+'BN Da'!R2+'BS Da'!R2+'TDC Da'!R2</calculatedColumnFormula>
    </tableColumn>
    <tableColumn id="16" name="Total Estaciones" dataDxfId="3745">
      <calculatedColumnFormula>+'MIT Da'!S2+'SAR Da'!S2+'URQ Da'!S2+'ROC Da'!S2+'SM Da'!S2+'BN Da'!S2+'BS Da'!S2+'TDC Da'!S2</calculatedColumnFormula>
    </tableColumn>
    <tableColumn id="37" name="Total Estaciones (EN USO)" dataDxfId="3744" dataCellStyle="Millares">
      <calculatedColumnFormula>+'MIT Da'!T2+'SAR Da'!T2+'URQ Da'!T2+'ROC Da'!T2+'SM Da'!T2+'BN Da'!T2+'BS Da'!T2+'TDC Da'!T2</calculatedColumnFormula>
    </tableColumn>
    <tableColumn id="17" name="A.08.1 - Pasos Vehiculares a Nivel Con Barreras Manuales (cantidad)" dataDxfId="3743">
      <calculatedColumnFormula>+'MIT Da'!U2+'SAR Da'!U2+'URQ Da'!U2+'ROC Da'!U2+'SM Da'!U2+'BN Da'!U2+'BS Da'!U2+'TDC Da'!U2</calculatedColumnFormula>
    </tableColumn>
    <tableColumn id="18" name="A.08.2 - Pasos Vehiculares a Nivel Con Barreras Automáticas (cantidad)" dataDxfId="3742">
      <calculatedColumnFormula>+'MIT Da'!V2+'SAR Da'!V2+'URQ Da'!V2+'ROC Da'!V2+'SM Da'!V2+'BN Da'!V2+'BS Da'!V2+'TDC Da'!V2</calculatedColumnFormula>
    </tableColumn>
    <tableColumn id="19" name="A.08.3 - Pasos Vehiculares a Nivel Con Señales Fonoluminosas (cantidad)" dataDxfId="3741">
      <calculatedColumnFormula>+'MIT Da'!W2+'SAR Da'!W2+'URQ Da'!W2+'ROC Da'!W2+'SM Da'!W2+'BN Da'!W2+'BS Da'!W2+'TDC Da'!W2</calculatedColumnFormula>
    </tableColumn>
    <tableColumn id="20" name="A.08.4 - Pasos Vehiculares a Nivel Con Cruz de San Andrés (cantidad)" dataDxfId="3740">
      <calculatedColumnFormula>+'MIT Da'!X2+'SAR Da'!X2+'URQ Da'!X2+'ROC Da'!X2+'SM Da'!X2+'BN Da'!X2+'BS Da'!X2+'TDC Da'!X2</calculatedColumnFormula>
    </tableColumn>
    <tableColumn id="21" name="A.08.5 - Pasos Vehiculares a Nivel Sin Señalización (cantidad)" dataDxfId="3739">
      <calculatedColumnFormula>+'MIT Da'!Y2+'SAR Da'!Y2+'URQ Da'!Y2+'ROC Da'!Y2+'SM Da'!Y2+'BN Da'!Y2+'BS Da'!Y2+'TDC Da'!Y2</calculatedColumnFormula>
    </tableColumn>
    <tableColumn id="54" name="Total Pasos Vehiculares a Nivel" dataDxfId="3738">
      <calculatedColumnFormula>+'MIT Da'!Z2+'SAR Da'!Z2+'URQ Da'!Z2+'ROC Da'!Z2+'SM Da'!Z2+'BN Da'!Z2+'BS Da'!Z2+'TDC Da'!Z2</calculatedColumnFormula>
    </tableColumn>
    <tableColumn id="22" name="A.09.1 - Pasos Vehiculares Bajo Nivel (vial + vial peatonal) (cantidad)" dataDxfId="3737">
      <calculatedColumnFormula>+'MIT Da'!AA2+'SAR Da'!AA2+'URQ Da'!AA2+'ROC Da'!AA2+'SM Da'!AA2+'BN Da'!AA2+'BS Da'!AA2+'TDC Da'!AA2</calculatedColumnFormula>
    </tableColumn>
    <tableColumn id="23" name="A.09.2 - Pasos Vehiculares Sobre Nivel (vial + vial peatonal) (cantidad)" dataDxfId="3736">
      <calculatedColumnFormula>+'MIT Da'!AB2+'SAR Da'!AB2+'URQ Da'!AB2+'ROC Da'!AB2+'SM Da'!AB2+'BN Da'!AB2+'BS Da'!AB2+'TDC Da'!AB2</calculatedColumnFormula>
    </tableColumn>
    <tableColumn id="24" name="A.09.3 - Pasos Vehiculares A Nivel (vial + vial peatonal) (cantidad)" dataDxfId="3735">
      <calculatedColumnFormula>+'MIT Da'!AC2+'SAR Da'!AC2+'URQ Da'!AC2+'ROC Da'!AC2+'SM Da'!AC2+'BN Da'!AC2+'BS Da'!AC2+'TDC Da'!AC2</calculatedColumnFormula>
    </tableColumn>
    <tableColumn id="55" name="Total Pasos Vehiculares" dataDxfId="3734">
      <calculatedColumnFormula>+'MIT Da'!AD2+'SAR Da'!AD2+'URQ Da'!AD2+'ROC Da'!AD2+'SM Da'!AD2+'BN Da'!AD2+'BS Da'!AD2+'TDC Da'!AD2</calculatedColumnFormula>
    </tableColumn>
    <tableColumn id="25" name="A.10.1 - Pasos Peatonales Bajo Nivel (cantidad)" dataDxfId="3733">
      <calculatedColumnFormula>+'MIT Da'!AE2+'SAR Da'!AE2+'URQ Da'!AE2+'ROC Da'!AE2+'SM Da'!AE2+'BN Da'!AE2+'BS Da'!AE2+'TDC Da'!AE2</calculatedColumnFormula>
    </tableColumn>
    <tableColumn id="26" name="A.10.2 - Pasos Peatonales Sobre Nivel (cantidad)" dataDxfId="3732">
      <calculatedColumnFormula>+'MIT Da'!AF2+'SAR Da'!AF2+'URQ Da'!AF2+'ROC Da'!AF2+'SM Da'!AF2+'BN Da'!AF2+'BS Da'!AF2+'TDC Da'!AF2</calculatedColumnFormula>
    </tableColumn>
    <tableColumn id="27" name="A.10.3 - Pasos Peatonales A Nivel (cantidad)" dataDxfId="3731">
      <calculatedColumnFormula>+'MIT Da'!AG2+'SAR Da'!AG2+'URQ Da'!AG2+'ROC Da'!AG2+'SM Da'!AG2+'BN Da'!AG2+'BS Da'!AG2+'TDC Da'!AG2</calculatedColumnFormula>
    </tableColumn>
    <tableColumn id="56" name="Total Pasos Peatonales" dataDxfId="3730">
      <calculatedColumnFormula>+'MIT Da'!AH2+'SAR Da'!AH2+'URQ Da'!AH2+'ROC Da'!AH2+'SM Da'!AH2+'BN Da'!AH2+'BS Da'!AH2+'TDC Da'!AH2</calculatedColumnFormula>
    </tableColumn>
    <tableColumn id="28" name="A.11.1 - Señalamiento Automático (km de línea)" dataDxfId="3729">
      <calculatedColumnFormula>+'MIT Da'!AI2+'SAR Da'!AI2+'URQ Da'!AI2+'ROC Da'!AI2+'SM Da'!AI2+'BN Da'!AI2+'BS Da'!AI2+'TDC Da'!AI2</calculatedColumnFormula>
    </tableColumn>
    <tableColumn id="29" name="A.11.2 - Señalamiento Sin Señalamiento (km de línea)" dataDxfId="3728">
      <calculatedColumnFormula>+'MIT Da'!AJ2+'SAR Da'!AJ2+'URQ Da'!AJ2+'ROC Da'!AJ2+'SM Da'!AJ2+'BN Da'!AJ2+'BS Da'!AJ2+'TDC Da'!AJ2</calculatedColumnFormula>
    </tableColumn>
    <tableColumn id="30" name="A.11.3 - Señalamiento Manual (km de línea)" dataDxfId="3727">
      <calculatedColumnFormula>+'MIT Da'!AK2+'SAR Da'!AK2+'URQ Da'!AK2+'ROC Da'!AK2+'SM Da'!AK2+'BN Da'!AK2+'BS Da'!AK2+'TDC Da'!AK2</calculatedColumnFormula>
    </tableColumn>
    <tableColumn id="57" name="Total Señalamiento" dataDxfId="3726">
      <calculatedColumnFormula>+'MIT Da'!AL2+'SAR Da'!AL2+'URQ Da'!AL2+'ROC Da'!AL2+'SM Da'!AL2+'BN Da'!AL2+'BS Da'!AL2+'TDC Da'!AL2</calculatedColumnFormula>
    </tableColumn>
    <tableColumn id="38" name="B.01.1 - Parque de Locomotoras Diesel Hasta 1300HP" dataDxfId="3725">
      <calculatedColumnFormula>+'MIT Da'!AM2+'SAR Da'!AM2+'URQ Da'!AM2+'ROC Da'!AM2+'SM Da'!AM2+'BN Da'!AM2+'BS Da'!AM2+'TDC Da'!AM2</calculatedColumnFormula>
    </tableColumn>
    <tableColumn id="39" name="B.01.2 - Parque de Locomotoras Diesel desde 1301HP Hasta 1700HP" dataDxfId="3724">
      <calculatedColumnFormula>+'MIT Da'!AN2+'SAR Da'!AN2+'URQ Da'!AN2+'ROC Da'!AN2+'SM Da'!AN2+'BN Da'!AN2+'BS Da'!AN2+'TDC Da'!AN2</calculatedColumnFormula>
    </tableColumn>
    <tableColumn id="40" name="B.01.2 - Parque de Locomotoras Diesel desde 1701HP" dataDxfId="3723">
      <calculatedColumnFormula>+'MIT Da'!AO2+'SAR Da'!AO2+'URQ Da'!AO2+'ROC Da'!AO2+'SM Da'!AO2+'BN Da'!AO2+'BS Da'!AO2+'TDC Da'!AO2</calculatedColumnFormula>
    </tableColumn>
    <tableColumn id="31" name="Total Locomotoras" dataDxfId="3722">
      <calculatedColumnFormula>+'MIT Da'!AP2+'SAR Da'!AP2+'URQ Da'!AP2+'ROC Da'!AP2+'SM Da'!AP2+'BN Da'!AP2+'BS Da'!AP2+'TDC Da'!AP2</calculatedColumnFormula>
    </tableColumn>
    <tableColumn id="41" name="B.02.1 - Parque de Coches Eléctricos Motrices" dataDxfId="3721">
      <calculatedColumnFormula>+'MIT Da'!AQ2+'SAR Da'!AQ2+'URQ Da'!AQ2+'ROC Da'!AQ2+'SM Da'!AQ2+'BN Da'!AQ2+'BS Da'!AQ2+'TDC Da'!AQ2</calculatedColumnFormula>
    </tableColumn>
    <tableColumn id="42" name="B.02.2 - Parque de Coches Eléctricos Motrices Remolcados Tipo R" dataDxfId="3720">
      <calculatedColumnFormula>+'MIT Da'!AR2+'SAR Da'!AR2+'URQ Da'!AR2+'ROC Da'!AR2+'SM Da'!AR2+'BN Da'!AR2+'BS Da'!AR2+'TDC Da'!AR2</calculatedColumnFormula>
    </tableColumn>
    <tableColumn id="43" name="B.02.3 - Parque de Coches Eléctricos Motrices Tipo R" dataDxfId="3719">
      <calculatedColumnFormula>+'MIT Da'!AS2+'SAR Da'!AS2+'URQ Da'!AS2+'ROC Da'!AS2+'SM Da'!AS2+'BN Da'!AS2+'BS Da'!AS2+'TDC Da'!AS2</calculatedColumnFormula>
    </tableColumn>
    <tableColumn id="36" name="Total Coches Eléctricos" dataDxfId="3718">
      <calculatedColumnFormula>+SUM(RED_InfraMR[[#This Row],[B.02.1 - Parque de Coches Eléctricos Motrices]:[B.02.3 - Parque de Coches Eléctricos Motrices Tipo R]])</calculatedColumnFormula>
    </tableColumn>
    <tableColumn id="44" name="B.03.1 - Parque de Coches Motores Motrices Remolcados" dataDxfId="3717">
      <calculatedColumnFormula>+'MIT Da'!AU2+'SAR Da'!AU2+'URQ Da'!AU2+'ROC Da'!AU2+'SM Da'!AU2+'BN Da'!AU2+'BS Da'!AU2+'TDC Da'!AU2</calculatedColumnFormula>
    </tableColumn>
    <tableColumn id="45" name="B.03.2 - Parque de Coches Motores Motrices Intermedios" dataDxfId="3716">
      <calculatedColumnFormula>+'MIT Da'!AV2+'SAR Da'!AV2+'URQ Da'!AV2+'ROC Da'!AV2+'SM Da'!AV2+'BN Da'!AV2+'BS Da'!AV2+'TDC Da'!AV2</calculatedColumnFormula>
    </tableColumn>
    <tableColumn id="46" name="B.03.3 - Parque de Coches Motores Motrices Cabina" dataDxfId="3715">
      <calculatedColumnFormula>+'MIT Da'!AW2+'SAR Da'!AW2+'URQ Da'!AW2+'ROC Da'!AW2+'SM Da'!AW2+'BN Da'!AW2+'BS Da'!AW2+'TDC Da'!AW2</calculatedColumnFormula>
    </tableColumn>
    <tableColumn id="60" name="Total coches Motores" dataDxfId="3714">
      <calculatedColumnFormula>+SUM(RED_InfraMR[[#This Row],[B.03.1 - Parque de Coches Motores Motrices Remolcados]:[B.03.3 - Parque de Coches Motores Motrices Cabina]])</calculatedColumnFormula>
    </tableColumn>
    <tableColumn id="47" name="B.04.1 - Parque de Coches Remolcados Clase Unica" dataDxfId="3713">
      <calculatedColumnFormula>+'MIT Da'!AY2+'SAR Da'!AY2+'URQ Da'!AY2+'ROC Da'!AY2+'SM Da'!AY2+'BN Da'!AY2+'BS Da'!AY2+'TDC Da'!AY2</calculatedColumnFormula>
    </tableColumn>
    <tableColumn id="48" name="B.04.2 - Parque de Coches Remolcados Clase Unica Furgón" dataDxfId="3712">
      <calculatedColumnFormula>+'MIT Da'!AZ2+'SAR Da'!AZ2+'URQ Da'!AZ2+'ROC Da'!AZ2+'SM Da'!AZ2+'BN Da'!AZ2+'BS Da'!AZ2+'TDC Da'!AZ2</calculatedColumnFormula>
    </tableColumn>
    <tableColumn id="49" name="B.04.3 - Parque de Coches Remolcados Clase Unica Cabina" dataDxfId="3711">
      <calculatedColumnFormula>+'MIT Da'!BA2+'SAR Da'!BA2+'URQ Da'!BA2+'ROC Da'!BA2+'SM Da'!BA2+'BN Da'!BA2+'BS Da'!BA2+'TDC Da'!BA2</calculatedColumnFormula>
    </tableColumn>
    <tableColumn id="51" name="B.04.5 - Parque de Coches Remolcados para Servicios Especiales (Cartoneros)" dataDxfId="3710">
      <calculatedColumnFormula>+'MIT Da'!BB2+'SAR Da'!BB2+'URQ Da'!BB2+'ROC Da'!BB2+'SM Da'!BB2+'BN Da'!BB2+'BS Da'!BB2+'TDC Da'!BB2</calculatedColumnFormula>
    </tableColumn>
    <tableColumn id="61" name="Total Coches Remolcados" dataDxfId="178">
      <calculatedColumnFormula>+SUM(RED_InfraMR[[#This Row],[B.04.1 - Parque de Coches Remolcados Clase Unica]:[B.04.5 - Parque de Coches Remolcados para Servicios Especiales (Cartoneros)]])</calculatedColumnFormula>
    </tableColumn>
    <tableColumn id="50" name="B.04.4 - Parque de Coches Remolcados de Larga Distancia (Turista+Pullman)" dataDxfId="176" dataCellStyle="Millares">
      <calculatedColumnFormula>+'MIT Da'!BD2+'SAR Da'!BD2+'URQ Da'!BD2+'ROC Da'!BD2+'SM Da'!BD2+'BN Da'!BD2+'BS Da'!BD2+'TDC Da'!BD2</calculatedColumnFormula>
    </tableColumn>
    <tableColumn id="52" name="B.05.1 - Parque de Locotractores" dataDxfId="177">
      <calculatedColumnFormula>+'MIT Da'!BE2+'SAR Da'!BE2+'URQ Da'!BE2+'ROC Da'!BE2+'SM Da'!BE2+'BN Da'!BE2+'BS Da'!BE2+'TDC Da'!BE2</calculatedColumnFormula>
    </tableColumn>
    <tableColumn id="53" name="B.06.1 - Parque de Vagones de Servicios Internos" dataDxfId="3709">
      <calculatedColumnFormula>+'MIT Da'!BF2+'SAR Da'!BF2+'URQ Da'!BF2+'ROC Da'!BF2+'SM Da'!BF2+'BN Da'!BF2+'BS Da'!BF2+'TDC Da'!BF2</calculatedColumnFormula>
    </tableColumn>
    <tableColumn id="32" name="Trocha (mm)" dataDxfId="3708"/>
    <tableColumn id="33" name="Observaciones" dataDxfId="3707"/>
  </tableColumns>
  <tableStyleInfo name="TableStyleMedium9" showFirstColumn="0" showLastColumn="0" showRowStripes="1" showColumnStripes="0"/>
</table>
</file>

<file path=xl/tables/table10.xml><?xml version="1.0" encoding="utf-8"?>
<table xmlns="http://schemas.openxmlformats.org/spreadsheetml/2006/main" id="4" name="Tabla9265" displayName="Tabla9265" ref="I5:K21" totalsRowShown="0" headerRowDxfId="2942">
  <autoFilter ref="I5:K21"/>
  <tableColumns count="3">
    <tableColumn id="1" name="Nº" dataDxfId="2941"/>
    <tableColumn id="2" name="Progre-siva" dataDxfId="2940"/>
    <tableColumn id="3" name="Once - Moreno (e.)" dataDxfId="2939"/>
  </tableColumns>
  <tableStyleInfo name="TableStyleLight9" showFirstColumn="0" showLastColumn="0" showRowStripes="1" showColumnStripes="0"/>
</table>
</file>

<file path=xl/tables/table11.xml><?xml version="1.0" encoding="utf-8"?>
<table xmlns="http://schemas.openxmlformats.org/spreadsheetml/2006/main" id="40" name="Tabla102741" displayName="Tabla102741" ref="M5:O19" totalsRowShown="0" headerRowDxfId="2938" tableBorderDxfId="2937">
  <autoFilter ref="M5:O19"/>
  <tableColumns count="3">
    <tableColumn id="1" name="Nº" dataDxfId="2936"/>
    <tableColumn id="2" name="Progre-siva" dataDxfId="2935"/>
    <tableColumn id="3" name="Moreno - Mercedes (d)" dataDxfId="2934"/>
  </tableColumns>
  <tableStyleInfo name="TableStyleLight9" showFirstColumn="0" showLastColumn="0" showRowStripes="1" showColumnStripes="0"/>
</table>
</file>

<file path=xl/tables/table12.xml><?xml version="1.0" encoding="utf-8"?>
<table xmlns="http://schemas.openxmlformats.org/spreadsheetml/2006/main" id="43" name="Tabla112844" displayName="Tabla112844" ref="Q5:S18" totalsRowShown="0" headerRowDxfId="2933" tableBorderDxfId="2932">
  <autoFilter ref="Q5:S18"/>
  <tableColumns count="3">
    <tableColumn id="1" name="Nº" dataDxfId="2931"/>
    <tableColumn id="2" name="Progre-siva" dataDxfId="2930"/>
    <tableColumn id="3" name="Merlo - Lobos (d)" dataDxfId="2929"/>
  </tableColumns>
  <tableStyleInfo name="TableStyleLight9" showFirstColumn="0" showLastColumn="0" showRowStripes="1" showColumnStripes="0"/>
</table>
</file>

<file path=xl/tables/table13.xml><?xml version="1.0" encoding="utf-8"?>
<table xmlns="http://schemas.openxmlformats.org/spreadsheetml/2006/main" id="44" name="Tabla3545" displayName="Tabla3545" ref="A5:G47" totalsRowShown="0" headerRowDxfId="2928" dataDxfId="2927">
  <autoFilter ref="A5:G47"/>
  <tableColumns count="7">
    <tableColumn id="1" name="Nº" dataDxfId="2926"/>
    <tableColumn id="2" name="Progresiva" dataDxfId="2925" dataCellStyle="Millares"/>
    <tableColumn id="3" name="Estación" dataDxfId="2924"/>
    <tableColumn id="4" name="Denominación" dataDxfId="2923"/>
    <tableColumn id="5" name="Partido" dataDxfId="2922"/>
    <tableColumn id="6" name="Longitud" dataDxfId="2921" dataCellStyle="Millares"/>
    <tableColumn id="7" name="Latitud" dataDxfId="2920" dataCellStyle="Millares"/>
  </tableColumns>
  <tableStyleInfo name="TableStyleMedium9" showFirstColumn="0" showLastColumn="0" showRowStripes="1" showColumnStripes="0"/>
</table>
</file>

<file path=xl/tables/table14.xml><?xml version="1.0" encoding="utf-8"?>
<table xmlns="http://schemas.openxmlformats.org/spreadsheetml/2006/main" id="30" name="Urq_InfraMR" displayName="Urq_InfraMR" ref="A1:BH376" totalsRowShown="0">
  <autoFilter ref="A1:BH376"/>
  <tableColumns count="60">
    <tableColumn id="1" name="AÑO" dataDxfId="2919"/>
    <tableColumn id="2" name="MES" dataDxfId="2918"/>
    <tableColumn id="3" name="A.01.1 -  Longitud de Líneas de Explotación No Electrificadas Vía Simple (km)" dataDxfId="2917"/>
    <tableColumn id="4" name="A.01.2 -  Longitud de Líneas de Explotación No Electrificadas Vía Doble o Múltiple (km)" dataDxfId="2916"/>
    <tableColumn id="5" name="A.02.1 -  Longitud de Líneas de Explotación Electrificadas Vía Simple (km)" dataDxfId="2915"/>
    <tableColumn id="6" name="A.02.2 -  Longitud de Líneas de Explotación Electrificadas Vía Doble o Múltiple (km)" dataDxfId="2914"/>
    <tableColumn id="7" name="Total Líneas de Explotación " dataDxfId="2913">
      <calculatedColumnFormula>SUM(C2:F2)</calculatedColumnFormula>
    </tableColumn>
    <tableColumn id="32" name="Total Líneas de Explotación (EN USO)" dataDxfId="2912">
      <calculatedColumnFormula>+Urq_InfraMR[[#This Row],[Total Líneas de Explotación ]]</calculatedColumnFormula>
    </tableColumn>
    <tableColumn id="62" name="Total Líneas de Servicios entre Cabeceras (km) (Progresiva) (en uso)" dataDxfId="2911"/>
    <tableColumn id="8" name="A.03.1 -  Longitud de Vías de Explotación No Electrificadas Troncales y Ramales (vía principal) (km)" dataDxfId="2910"/>
    <tableColumn id="9" name="A.03.2 -  Longitud de Vías de Explotación No Electrificadas Auxiliares (vías de playa) (km)" dataDxfId="2909"/>
    <tableColumn id="10" name="A.04.1 -  Longitud de Vías de Explotación Electrificadas Troncales y Ramales (vía principal) (km)" dataDxfId="2908"/>
    <tableColumn id="11" name="A.04.2 -  Longitud de Vías de Explotación Electrificadas Auxiliares (vías de playa) (km)" dataDxfId="2907"/>
    <tableColumn id="12" name="Total Vías (excluido Auxiliares)" dataDxfId="2906">
      <calculatedColumnFormula>+Urq_InfraMR[[#This Row],[A.03.1 -  Longitud de Vías de Explotación No Electrificadas Troncales y Ramales (vía principal) (km)]]+Urq_InfraMR[[#This Row],[A.04.1 -  Longitud de Vías de Explotación Electrificadas Troncales y Ramales (vía principal) (km)]]</calculatedColumnFormula>
    </tableColumn>
    <tableColumn id="33" name="Total Vías (excluído Auxiliares (EN USO)" dataDxfId="2905">
      <calculatedColumnFormula>+Urq_InfraMR[[#This Row],[Total Vías (excluido Auxiliares)]]</calculatedColumnFormula>
    </tableColumn>
    <tableColumn id="13" name="A.05.1 - Número de Estaciones en Explotación (cantidad)" dataDxfId="2904"/>
    <tableColumn id="14" name="A.06.1 - Número de Paradas en Explotación (cantidad)" dataDxfId="2903"/>
    <tableColumn id="15" name="A.07.1 - Número de Apeaderos en Explotación (cantidad)" dataDxfId="2902"/>
    <tableColumn id="16" name="Total Estaciones" dataDxfId="2901">
      <calculatedColumnFormula>SUM(P2:R2)</calculatedColumnFormula>
    </tableColumn>
    <tableColumn id="37" name="Total Estaciones (EN USO)" dataDxfId="2900"/>
    <tableColumn id="17" name="A.08.1 - Pasos Vehiculares a Nivel Con Barreras Manuales (cantidad)" dataDxfId="2899"/>
    <tableColumn id="18" name="A.08.2 - Pasos Vehiculares a Nivel Con Barreras Automáticas (cantidad)" dataDxfId="2898"/>
    <tableColumn id="19" name="A.08.3 - Pasos Vehiculares a Nivel Con Señales Fonoluminosas (cantidad)" dataDxfId="2897"/>
    <tableColumn id="20" name="A.08.4 - Pasos Vehiculares a Nivel Con Cruz de San Andrés (cantidad)" dataDxfId="2896"/>
    <tableColumn id="21" name="A.08.5 - Pasos Vehiculares a Nivel Sin Señalización (cantidad)" dataDxfId="2895"/>
    <tableColumn id="54" name="Total Pasos Vehiculares a Nivel" dataDxfId="2894">
      <calculatedColumnFormula>SUM(U2:Y2)</calculatedColumnFormula>
    </tableColumn>
    <tableColumn id="22" name="A.09.1 - Pasos Vehiculares Bajo Nivel (vial + vial peatonal) (cantidad)" dataDxfId="2893"/>
    <tableColumn id="23" name="A.09.2 - Pasos Vehiculares Sobre Nivel (vial + vial peatonal) (cantidad)" dataDxfId="2892"/>
    <tableColumn id="24" name="A.09.3 - Pasos Vehiculares A Nivel (vial + vial peatonal) (cantidad)" dataDxfId="2891">
      <calculatedColumnFormula>+Urq_InfraMR[[#This Row],[Total Pasos Vehiculares a Nivel]]</calculatedColumnFormula>
    </tableColumn>
    <tableColumn id="55" name="Total Pasos Vehiculares" dataDxfId="2890">
      <calculatedColumnFormula>SUM(AA2:AC2)</calculatedColumnFormula>
    </tableColumn>
    <tableColumn id="25" name="A.10.1 - Pasos Peatonales Bajo Nivel (cantidad)" dataDxfId="2889"/>
    <tableColumn id="26" name="A.10.2 - Pasos Peatonales Sobre Nivel (cantidad)" dataDxfId="2888"/>
    <tableColumn id="27" name="A.10.3 - Pasos Peatonales A Nivel (cantidad)" dataDxfId="2887"/>
    <tableColumn id="56" name="Total Pasos Peatonales" dataDxfId="2886">
      <calculatedColumnFormula>SUM(AE2:AG2)</calculatedColumnFormula>
    </tableColumn>
    <tableColumn id="28" name="A.11.1 - Señalamiento Automático (km de línea)" dataDxfId="2885"/>
    <tableColumn id="29" name="A.11.2 - Señalamiento Sin Señalamiento (km de línea)" dataDxfId="2884"/>
    <tableColumn id="30" name="A.11.3 - Señalamiento Manual (km de línea)" dataDxfId="2883"/>
    <tableColumn id="57" name="Total Señalamiento" dataDxfId="2882">
      <calculatedColumnFormula>SUM(AI2:AK2)</calculatedColumnFormula>
    </tableColumn>
    <tableColumn id="38" name="B.01.1 - Parque de Locomotoras Diesel Hasta 1300HP" dataDxfId="2881"/>
    <tableColumn id="39" name="B.01.2 - Parque de Locomotoras Diesel desde 1301HP Hasta 1700HP" dataDxfId="2880"/>
    <tableColumn id="40" name="B.01.2 - Parque de Locomotoras Diesel desde 1701HP" dataDxfId="2879"/>
    <tableColumn id="31" name="Total Locomotoras" dataDxfId="2878">
      <calculatedColumnFormula>SUM(AM2:AO2)</calculatedColumnFormula>
    </tableColumn>
    <tableColumn id="41" name="B.02.1 - Parque de Coches Eléctricos Motrices" dataDxfId="2877"/>
    <tableColumn id="42" name="B.02.2 - Parque de Coches Eléctricos Motrices Remolcados Tipo R" dataDxfId="2876"/>
    <tableColumn id="43" name="B.02.3 - Parque de Coches Eléctricos Motrices Tipo R" dataDxfId="2875"/>
    <tableColumn id="36" name="Total Coches Eléctricos" dataDxfId="2874">
      <calculatedColumnFormula>+Urq_InfraMR[[#This Row],[B.02.1 - Parque de Coches Eléctricos Motrices]]+Urq_InfraMR[[#This Row],[B.02.2 - Parque de Coches Eléctricos Motrices Remolcados Tipo R]]+Urq_InfraMR[[#This Row],[B.02.3 - Parque de Coches Eléctricos Motrices Tipo R]]</calculatedColumnFormula>
    </tableColumn>
    <tableColumn id="44" name="B.03.1 - Parque de Coches Motores Motrices Remolcados" dataDxfId="2873"/>
    <tableColumn id="45" name="B.03.2 - Parque de Coches Motores Motrices Intermedios" dataDxfId="2872"/>
    <tableColumn id="46" name="B.03.3 - Parque de Coches Motores Motrices Cabina" dataDxfId="2871"/>
    <tableColumn id="60" name="Total coches Motores" dataDxfId="2870">
      <calculatedColumnFormula>+Urq_InfraMR[[#This Row],[B.03.1 - Parque de Coches Motores Motrices Remolcados]]+Urq_InfraMR[[#This Row],[B.03.2 - Parque de Coches Motores Motrices Intermedios]]+Urq_InfraMR[[#This Row],[B.03.3 - Parque de Coches Motores Motrices Cabina]]</calculatedColumnFormula>
    </tableColumn>
    <tableColumn id="47" name="B.04.1 - Parque de Coches Remolcados Clase Unica" dataDxfId="2869"/>
    <tableColumn id="48" name="B.04.2 - Parque de Coches Remolcados Clase Unica Furgón" dataDxfId="2868"/>
    <tableColumn id="49" name="B.04.3 - Parque de Coches Remolcados Clase Unica Cabina" dataDxfId="2432"/>
    <tableColumn id="51" name="B.04.5 - Parque de Coches Remolcados para Servicios Especiales (Cartoneros)" dataDxfId="2431"/>
    <tableColumn id="61" name="Total Coches Remolcados" dataDxfId="1808">
      <calculatedColumnFormula>+SUM(Urq_InfraMR[[#This Row],[B.04.1 - Parque de Coches Remolcados Clase Unica]:[B.04.5 - Parque de Coches Remolcados para Servicios Especiales (Cartoneros)]])</calculatedColumnFormula>
    </tableColumn>
    <tableColumn id="50" name="B.04.4 - Parque de Coches Remolcados de Larga Distancia (Turista+Pullman)" dataDxfId="1809"/>
    <tableColumn id="52" name="B.05.1 - Parque de Locotractores" dataDxfId="2867"/>
    <tableColumn id="53" name="B.06.1 - Parque de Vagones de Servicios Internos" dataDxfId="2866"/>
    <tableColumn id="34" name="Trocha (mm)" dataDxfId="2865"/>
    <tableColumn id="35" name="Observaciones" dataDxfId="2864"/>
  </tableColumns>
  <tableStyleInfo name="TableStyleMedium9" showFirstColumn="0" showLastColumn="0" showRowStripes="1" showColumnStripes="0"/>
</table>
</file>

<file path=xl/tables/table15.xml><?xml version="1.0" encoding="utf-8"?>
<table xmlns="http://schemas.openxmlformats.org/spreadsheetml/2006/main" id="29" name="Tabla2" displayName="Tabla2" ref="A5:G28" totalsRowShown="0">
  <autoFilter ref="A5:G28"/>
  <tableColumns count="7">
    <tableColumn id="1" name="Nº" dataDxfId="2863"/>
    <tableColumn id="2" name="Progre-siva" dataDxfId="2862"/>
    <tableColumn id="3" name="F.Lacroze - Gral. Lemos (e.)" dataDxfId="2861"/>
    <tableColumn id="4" name="Denominación" dataDxfId="2860"/>
    <tableColumn id="5" name="Partido" dataDxfId="2859"/>
    <tableColumn id="6" name="Longitud" dataDxfId="2858"/>
    <tableColumn id="7" name="Latitud" dataDxfId="2857"/>
  </tableColumns>
  <tableStyleInfo name="TableStyleMedium9" showFirstColumn="0" showLastColumn="0" showRowStripes="1" showColumnStripes="0"/>
</table>
</file>

<file path=xl/tables/table16.xml><?xml version="1.0" encoding="utf-8"?>
<table xmlns="http://schemas.openxmlformats.org/spreadsheetml/2006/main" id="14" name="Roc_InfraMR" displayName="Roc_InfraMR" ref="A1:BH376" totalsRowShown="0">
  <autoFilter ref="A1:BH376"/>
  <tableColumns count="60">
    <tableColumn id="1" name="AÑO" dataDxfId="2856"/>
    <tableColumn id="2" name="MES" dataDxfId="2855"/>
    <tableColumn id="3" name="A.01.1 -  Longitud de Líneas de Explotación No Electrificadas Vía Simple (km)" dataDxfId="2854"/>
    <tableColumn id="4" name="A.01.2 -  Longitud de Líneas de Explotación No Electrificadas Vía Doble o Múltiple (km)" dataDxfId="2853"/>
    <tableColumn id="5" name="A.02.1 -  Longitud de Líneas de Explotación Electrificadas Vía Simple (km)" dataDxfId="2852"/>
    <tableColumn id="6" name="A.02.2 -  Longitud de Líneas de Explotación Electrificadas Vía Doble o Múltiple (km)" dataDxfId="2851"/>
    <tableColumn id="7" name="Total Líneas de Explotación " dataDxfId="2850">
      <calculatedColumnFormula>SUM(C2:F2)</calculatedColumnFormula>
    </tableColumn>
    <tableColumn id="32" name="Total Líneas de Explotación (EN USO)" dataDxfId="2849">
      <calculatedColumnFormula>+Roc_InfraMR[[#This Row],[Total Líneas de Explotación ]]</calculatedColumnFormula>
    </tableColumn>
    <tableColumn id="62" name="Total Líneas de Servicios entre Cabeceras (km) (Progresiva) (en uso)" dataDxfId="2848"/>
    <tableColumn id="8" name="A.03.1 -  Longitud de Vías de Explotación No Electrificadas Troncales y Ramales (vía principal) (km)" dataDxfId="2847">
      <calculatedColumnFormula>+Roc_InfraMR[[#This Row],[A.01.2 -  Longitud de Líneas de Explotación No Electrificadas Vía Doble o Múltiple (km)]]*2+Roc_InfraMR[[#This Row],[A.01.1 -  Longitud de Líneas de Explotación No Electrificadas Vía Simple (km)]]</calculatedColumnFormula>
    </tableColumn>
    <tableColumn id="9" name="A.03.2 -  Longitud de Vías de Explotación No Electrificadas Auxiliares (vías de playa) (km)" dataDxfId="2846"/>
    <tableColumn id="10" name="A.04.1 -  Longitud de Vías de Explotación Electrificadas Troncales y Ramales (vía principal) (km)" dataDxfId="2845">
      <calculatedColumnFormula>+Roc_InfraMR[[#This Row],[A.02.2 -  Longitud de Líneas de Explotación Electrificadas Vía Doble o Múltiple (km)]]*2</calculatedColumnFormula>
    </tableColumn>
    <tableColumn id="11" name="A.04.2 -  Longitud de Vías de Explotación Electrificadas Auxiliares (vías de playa) (km)" dataDxfId="2844"/>
    <tableColumn id="12" name="Total Vías (excluido Auxiliares)" dataDxfId="2843">
      <calculatedColumnFormula>+Roc_InfraMR[[#This Row],[A.03.1 -  Longitud de Vías de Explotación No Electrificadas Troncales y Ramales (vía principal) (km)]]+Roc_InfraMR[[#This Row],[A.04.1 -  Longitud de Vías de Explotación Electrificadas Troncales y Ramales (vía principal) (km)]]</calculatedColumnFormula>
    </tableColumn>
    <tableColumn id="33" name="Total Vías (excluído Auxiliares (EN USO)" dataDxfId="2842">
      <calculatedColumnFormula>+Roc_InfraMR[[#This Row],[Total Vías (excluido Auxiliares)]]</calculatedColumnFormula>
    </tableColumn>
    <tableColumn id="13" name="A.05.1 - Número de Estaciones en Explotación (cantidad)" dataDxfId="2841"/>
    <tableColumn id="14" name="A.06.1 - Número de Paradas en Explotación (cantidad)" dataDxfId="2840"/>
    <tableColumn id="15" name="A.07.1 - Número de Apeaderos en Explotación (cantidad)" dataDxfId="2839"/>
    <tableColumn id="16" name="Total Estaciones" dataDxfId="2838">
      <calculatedColumnFormula>SUM(P2:R2)</calculatedColumnFormula>
    </tableColumn>
    <tableColumn id="37" name="Total Estaciones (EN USO)" dataDxfId="2837"/>
    <tableColumn id="17" name="A.08.1 - Pasos Vehiculares a Nivel Con Barreras Manuales (cantidad)" dataDxfId="2836"/>
    <tableColumn id="18" name="A.08.2 - Pasos Vehiculares a Nivel Con Barreras Automáticas (cantidad)" dataDxfId="2835"/>
    <tableColumn id="19" name="A.08.3 - Pasos Vehiculares a Nivel Con Señales Fonoluminosas (cantidad)" dataDxfId="2834"/>
    <tableColumn id="20" name="A.08.4 - Pasos Vehiculares a Nivel Con Cruz de San Andrés (cantidad)" dataDxfId="2833"/>
    <tableColumn id="21" name="A.08.5 - Pasos Vehiculares a Nivel Sin Señalización (cantidad)" dataDxfId="2832"/>
    <tableColumn id="54" name="Total Pasos Vehiculares a Nivel" dataDxfId="2831">
      <calculatedColumnFormula>SUM(U2:Y2)</calculatedColumnFormula>
    </tableColumn>
    <tableColumn id="22" name="A.09.1 - Pasos Vehiculares Bajo Nivel (vial + vial peatonal) (cantidad)" dataDxfId="2830"/>
    <tableColumn id="23" name="A.09.2 - Pasos Vehiculares Sobre Nivel (vial + vial peatonal) (cantidad)" dataDxfId="2829"/>
    <tableColumn id="24" name="A.09.3 - Pasos Vehiculares A Nivel (vial + vial peatonal) (cantidad)" dataDxfId="2828"/>
    <tableColumn id="55" name="Total Pasos Vehiculares" dataDxfId="2827">
      <calculatedColumnFormula>SUM(AA2:AC2)</calculatedColumnFormula>
    </tableColumn>
    <tableColumn id="25" name="A.10.1 - Pasos Peatonales Bajo Nivel (cantidad)" dataDxfId="2826"/>
    <tableColumn id="26" name="A.10.2 - Pasos Peatonales Sobre Nivel (cantidad)" dataDxfId="2825"/>
    <tableColumn id="27" name="A.10.3 - Pasos Peatonales A Nivel (cantidad)" dataDxfId="2824"/>
    <tableColumn id="56" name="Total Pasos Peatonales" dataDxfId="2823">
      <calculatedColumnFormula>SUM(AE2:AG2)</calculatedColumnFormula>
    </tableColumn>
    <tableColumn id="28" name="A.11.1 - Señalamiento Automático (km de línea)" dataDxfId="2822"/>
    <tableColumn id="29" name="A.11.2 - Señalamiento Sin Señalamiento (km de línea)" dataDxfId="2821"/>
    <tableColumn id="30" name="A.11.3 - Señalamiento Manual (km de línea)" dataDxfId="2820"/>
    <tableColumn id="57" name="Total Señalamiento" dataDxfId="2819">
      <calculatedColumnFormula>SUM(AI2:AK2)</calculatedColumnFormula>
    </tableColumn>
    <tableColumn id="38" name="B.01.1 - Parque de Locomotoras Diesel Hasta 1300HP" dataDxfId="2818"/>
    <tableColumn id="39" name="B.01.2 - Parque de Locomotoras Diesel desde 1301HP Hasta 1700HP" dataDxfId="2817"/>
    <tableColumn id="40" name="B.01.2 - Parque de Locomotoras Diesel desde 1701HP" dataDxfId="2816"/>
    <tableColumn id="31" name="Total Locomotoras" dataDxfId="2815">
      <calculatedColumnFormula>SUM(AM2:AO2)</calculatedColumnFormula>
    </tableColumn>
    <tableColumn id="41" name="B.02.1 - Parque de Coches Eléctricos Motrices" dataDxfId="2814"/>
    <tableColumn id="42" name="B.02.2 - Parque de Coches Eléctricos Motrices Remolcados Tipo R" dataDxfId="2813"/>
    <tableColumn id="43" name="B.02.3 - Parque de Coches Eléctricos Motrices Tipo R" dataDxfId="2812"/>
    <tableColumn id="36" name="Total Coches Eléctricos" dataDxfId="2811">
      <calculatedColumnFormula>+Roc_InfraMR[[#This Row],[B.02.3 - Parque de Coches Eléctricos Motrices Tipo R]]+Roc_InfraMR[[#This Row],[B.02.2 - Parque de Coches Eléctricos Motrices Remolcados Tipo R]]+Roc_InfraMR[[#This Row],[B.02.1 - Parque de Coches Eléctricos Motrices]]</calculatedColumnFormula>
    </tableColumn>
    <tableColumn id="44" name="B.03.1 - Parque de Coches Motores Motrices Remolcados" dataDxfId="2810"/>
    <tableColumn id="45" name="B.03.2 - Parque de Coches Motores Motrices Intermedios" dataDxfId="2809"/>
    <tableColumn id="46" name="B.03.3 - Parque de Coches Motores Motrices Cabina" dataDxfId="2808"/>
    <tableColumn id="60" name="Total coches Motores" dataDxfId="2807">
      <calculatedColumnFormula>+SUM(Roc_InfraMR[[#This Row],[B.03.1 - Parque de Coches Motores Motrices Remolcados]:[B.03.3 - Parque de Coches Motores Motrices Cabina]])</calculatedColumnFormula>
    </tableColumn>
    <tableColumn id="47" name="B.04.1 - Parque de Coches Remolcados Clase Unica" dataDxfId="2806"/>
    <tableColumn id="48" name="B.04.2 - Parque de Coches Remolcados Clase Unica Furgón" dataDxfId="2805"/>
    <tableColumn id="49" name="B.04.3 - Parque de Coches Remolcados Clase Unica Cabina" dataDxfId="2430"/>
    <tableColumn id="51" name="B.04.5 - Parque de Coches Remolcados para Servicios Especiales (Cartoneros)" dataDxfId="2429"/>
    <tableColumn id="61" name="Total Coches Remolcados" dataDxfId="2804">
      <calculatedColumnFormula>SUM(AY2:BB2)</calculatedColumnFormula>
    </tableColumn>
    <tableColumn id="50" name="B.04.4 - Parque de Coches Remolcados de Larga Distancia (Turista+Pullman)" dataDxfId="1713"/>
    <tableColumn id="52" name="B.05.1 - Parque de Locotractores" dataDxfId="2803"/>
    <tableColumn id="53" name="B.06.1 - Parque de Vagones de Servicios Internos" dataDxfId="2802"/>
    <tableColumn id="34" name="Trocha (mm)" dataDxfId="2801"/>
    <tableColumn id="35" name="Observaciones" dataDxfId="2800"/>
  </tableColumns>
  <tableStyleInfo name="TableStyleMedium9" showFirstColumn="0" showLastColumn="0" showRowStripes="1" showColumnStripes="0"/>
</table>
</file>

<file path=xl/tables/table17.xml><?xml version="1.0" encoding="utf-8"?>
<table xmlns="http://schemas.openxmlformats.org/spreadsheetml/2006/main" id="15" name="Tabla1416" displayName="Tabla1416" ref="I5:K20" headerRowDxfId="2799" totalsRowBorderDxfId="2798">
  <autoFilter ref="I5:K20"/>
  <tableColumns count="3">
    <tableColumn id="1" name="Nº" totalsRowLabel="Total" dataDxfId="2797" totalsRowDxfId="2796"/>
    <tableColumn id="2" name="Progre-siva" totalsRowFunction="sum" dataDxfId="2795" totalsRowDxfId="2794"/>
    <tableColumn id="3" name="P. Constitución-Glew-A. Korn (e)" totalsRowFunction="count" dataDxfId="2793" totalsRowDxfId="2792"/>
  </tableColumns>
  <tableStyleInfo name="TableStyleLight9" showFirstColumn="0" showLastColumn="0" showRowStripes="1" showColumnStripes="0"/>
</table>
</file>

<file path=xl/tables/table18.xml><?xml version="1.0" encoding="utf-8"?>
<table xmlns="http://schemas.openxmlformats.org/spreadsheetml/2006/main" id="16" name="Tabla15617" displayName="Tabla15617" ref="M5:O20" totalsRowShown="0" headerRowDxfId="2791">
  <autoFilter ref="M5:O20"/>
  <tableColumns count="3">
    <tableColumn id="1" name="Nº" dataDxfId="2790"/>
    <tableColumn id="2" name="Progre-siva" dataDxfId="2789"/>
    <tableColumn id="3" name="P. Constitución-Ezeiza (e)" dataDxfId="2788"/>
  </tableColumns>
  <tableStyleInfo name="TableStyleLight9" showFirstColumn="0" showLastColumn="0" showRowStripes="1" showColumnStripes="0"/>
</table>
</file>

<file path=xl/tables/table19.xml><?xml version="1.0" encoding="utf-8"?>
<table xmlns="http://schemas.openxmlformats.org/spreadsheetml/2006/main" id="17" name="Tabla16718" displayName="Tabla16718" ref="Q5:S24" totalsRowShown="0" headerRowDxfId="2787">
  <autoFilter ref="Q5:S24"/>
  <tableColumns count="3">
    <tableColumn id="1" name="Nº" dataDxfId="2786"/>
    <tableColumn id="2" name="Progre-siva" dataDxfId="2785"/>
    <tableColumn id="3" name="P. Constitución-La Plata (e) " dataDxfId="2784"/>
  </tableColumns>
  <tableStyleInfo name="TableStyleLight9" showFirstColumn="0" showLastColumn="0" showRowStripes="1" showColumnStripes="0"/>
</table>
</file>

<file path=xl/tables/table2.xml><?xml version="1.0" encoding="utf-8"?>
<table xmlns="http://schemas.openxmlformats.org/spreadsheetml/2006/main" id="8" name="MIT_InfraMR" displayName="MIT_InfraMR" ref="A1:BH376" totalsRowShown="0">
  <autoFilter ref="A1:BH376"/>
  <tableColumns count="60">
    <tableColumn id="1" name="AÑO" dataDxfId="3077"/>
    <tableColumn id="2" name="MES" dataDxfId="3076"/>
    <tableColumn id="3" name="A.01.1 -  Longitud de Líneas de Explotación No Electrificadas Vía Simple (km)" dataDxfId="3075"/>
    <tableColumn id="4" name="A.01.2 -  Longitud de Líneas de Explotación No Electrificadas Vía Doble o Múltiple (km)" dataDxfId="3074"/>
    <tableColumn id="5" name="A.02.1 -  Longitud de Líneas de Explotación Electrificadas Vía Simple (km)" dataDxfId="3073"/>
    <tableColumn id="6" name="A.02.2 -  Longitud de Líneas de Explotación Electrificadas Vía Doble o Múltiple (km)" dataDxfId="3072"/>
    <tableColumn id="7" name="Total Líneas de Explotación " dataDxfId="3071">
      <calculatedColumnFormula>SUM(C2:F2)</calculatedColumnFormula>
    </tableColumn>
    <tableColumn id="34" name="Total Líneas de Explotación (EN USO)" dataDxfId="3070">
      <calculatedColumnFormula>184.96-9.6</calculatedColumnFormula>
    </tableColumn>
    <tableColumn id="62" name="Total Líneas de Servicios entre Cabeceras (km) (Progresiva) (en uso)" dataDxfId="3069"/>
    <tableColumn id="8" name="A.03.1 -  Longitud de Vías de Explotación No Electrificadas Troncales y Ramales (vía principal) (km)" dataDxfId="3068"/>
    <tableColumn id="9" name="A.03.2 -  Longitud de Vías de Explotación No Electrificadas Auxiliares (vías de playa) (km)" dataDxfId="3067"/>
    <tableColumn id="10" name="A.04.1 -  Longitud de Vías de Explotación Electrificadas Troncales y Ramales (vía principal) (km)" dataDxfId="3066"/>
    <tableColumn id="11" name="A.04.2 -  Longitud de Vías de Explotación Electrificadas Auxiliares (vías de playa) (km)" dataDxfId="3065"/>
    <tableColumn id="12" name="Total Vías (excluido Auxiliares)" dataDxfId="3064">
      <calculatedColumnFormula>+MIT_InfraMR[[#This Row],[A.03.1 -  Longitud de Vías de Explotación No Electrificadas Troncales y Ramales (vía principal) (km)]]+MIT_InfraMR[[#This Row],[A.04.1 -  Longitud de Vías de Explotación Electrificadas Troncales y Ramales (vía principal) (km)]]</calculatedColumnFormula>
    </tableColumn>
    <tableColumn id="35" name="Total Vías (excluído Auxiliares (EN USO)" dataDxfId="3063"/>
    <tableColumn id="13" name="A.05.1 - Número de Estaciones en Explotación (cantidad)" dataDxfId="3062"/>
    <tableColumn id="14" name="A.06.1 - Número de Paradas en Explotación (cantidad)" dataDxfId="3061"/>
    <tableColumn id="15" name="A.07.1 - Número de Apeaderos en Explotación (cantidad)" dataDxfId="3060"/>
    <tableColumn id="16" name="Total Estaciones" dataDxfId="3059">
      <calculatedColumnFormula>SUM(P2:R2)</calculatedColumnFormula>
    </tableColumn>
    <tableColumn id="37" name="Total Estaciones (EN USO)" dataDxfId="3058">
      <calculatedColumnFormula>56-9</calculatedColumnFormula>
    </tableColumn>
    <tableColumn id="17" name="A.08.1 - Pasos Vehiculares a Nivel Con Barreras Manuales (cantidad)" dataDxfId="3057"/>
    <tableColumn id="18" name="A.08.2 - Pasos Vehiculares a Nivel Con Barreras Automáticas (cantidad)" dataDxfId="3056"/>
    <tableColumn id="19" name="A.08.3 - Pasos Vehiculares a Nivel Con Señales Fonoluminosas (cantidad)" dataDxfId="3055"/>
    <tableColumn id="20" name="A.08.4 - Pasos Vehiculares a Nivel Con Cruz de San Andrés (cantidad)" dataDxfId="3054"/>
    <tableColumn id="21" name="A.08.5 - Pasos Vehiculares a Nivel Sin Señalización (cantidad)" dataDxfId="3053"/>
    <tableColumn id="54" name="Total Pasos Vehiculares a Nivel" dataDxfId="3052">
      <calculatedColumnFormula>SUM(U2:Y2)</calculatedColumnFormula>
    </tableColumn>
    <tableColumn id="22" name="A.09.1 - Pasos Vehiculares Bajo Nivel (vial + vial peatonal) (cantidad)" dataDxfId="3051"/>
    <tableColumn id="23" name="A.09.2 - Pasos Vehiculares Sobre Nivel (vial + vial peatonal) (cantidad)" dataDxfId="3050"/>
    <tableColumn id="24" name="A.09.3 - Pasos Vehiculares A Nivel (vial + vial peatonal) (cantidad)" dataDxfId="3049">
      <calculatedColumnFormula>+MIT_InfraMR[[#This Row],[Total Pasos Vehiculares a Nivel]]</calculatedColumnFormula>
    </tableColumn>
    <tableColumn id="55" name="Total Pasos Vehiculares" dataDxfId="3048">
      <calculatedColumnFormula>SUM(AA2:AC2)</calculatedColumnFormula>
    </tableColumn>
    <tableColumn id="25" name="A.10.1 - Pasos Peatonales Bajo Nivel (cantidad)" dataDxfId="3047"/>
    <tableColumn id="26" name="A.10.2 - Pasos Peatonales Sobre Nivel (cantidad)" dataDxfId="3046"/>
    <tableColumn id="27" name="A.10.3 - Pasos Peatonales A Nivel (cantidad)" dataDxfId="3045"/>
    <tableColumn id="56" name="Total Pasos Peatonales" dataDxfId="3044">
      <calculatedColumnFormula>SUM(AE2:AG2)</calculatedColumnFormula>
    </tableColumn>
    <tableColumn id="28" name="A.11.1 - Señalamiento Automático (km de línea)" dataDxfId="3043"/>
    <tableColumn id="29" name="A.11.2 - Señalamiento Sin Señalamiento (km de línea)" dataDxfId="3042"/>
    <tableColumn id="30" name="A.11.3 - Señalamiento Manual (km de línea)" dataDxfId="3041"/>
    <tableColumn id="57" name="Total Señalamiento" dataDxfId="3040">
      <calculatedColumnFormula>SUM(AI2:AK2)</calculatedColumnFormula>
    </tableColumn>
    <tableColumn id="38" name="B.01.1 - Parque de Locomotoras Diesel Hasta 1300HP" dataDxfId="3039"/>
    <tableColumn id="39" name="B.01.2 - Parque de Locomotoras Diesel desde 1301HP Hasta 1700HP" dataDxfId="3038"/>
    <tableColumn id="40" name="B.01.2 - Parque de Locomotoras Diesel desde 1701HP" dataDxfId="3037">
      <calculatedColumnFormula>12+2</calculatedColumnFormula>
    </tableColumn>
    <tableColumn id="31" name="Total Locomotoras" dataDxfId="3036">
      <calculatedColumnFormula>SUM(AM2:AO2)</calculatedColumnFormula>
    </tableColumn>
    <tableColumn id="41" name="B.02.1 - Parque de Coches Eléctricos Motrices" dataDxfId="3035"/>
    <tableColumn id="42" name="B.02.2 - Parque de Coches Eléctricos Motrices Remolcados Tipo R" dataDxfId="3034"/>
    <tableColumn id="43" name="B.02.3 - Parque de Coches Eléctricos Motrices Tipo R" dataDxfId="3033"/>
    <tableColumn id="36" name="Total Coches Eléctricos" dataDxfId="3032">
      <calculatedColumnFormula>+SUM(MIT_InfraMR[[#This Row],[B.02.1 - Parque de Coches Eléctricos Motrices]:[B.02.3 - Parque de Coches Eléctricos Motrices Tipo R]])</calculatedColumnFormula>
    </tableColumn>
    <tableColumn id="44" name="B.03.1 - Parque de Coches Motores Motrices Remolcados" dataDxfId="3031"/>
    <tableColumn id="45" name="B.03.2 - Parque de Coches Motores Motrices Intermedios" dataDxfId="3030"/>
    <tableColumn id="46" name="B.03.3 - Parque de Coches Motores Motrices Cabina" dataDxfId="3029"/>
    <tableColumn id="60" name="Total coches Motores" dataDxfId="3028">
      <calculatedColumnFormula>+SUM(MIT_InfraMR[[#This Row],[B.03.1 - Parque de Coches Motores Motrices Remolcados]:[B.03.3 - Parque de Coches Motores Motrices Cabina]])</calculatedColumnFormula>
    </tableColumn>
    <tableColumn id="47" name="B.04.1 - Parque de Coches Remolcados Clase Unica" dataDxfId="3027"/>
    <tableColumn id="48" name="B.04.2 - Parque de Coches Remolcados Clase Unica Furgón" dataDxfId="3026"/>
    <tableColumn id="49" name="B.04.3 - Parque de Coches Remolcados Clase Unica Cabina" dataDxfId="2450"/>
    <tableColumn id="51" name="B.04.5 - Parque de Coches Remolcados para Servicios Especiales (Cartoneros)" dataDxfId="2449"/>
    <tableColumn id="61" name="Total Coches Remolcados" dataDxfId="3025">
      <calculatedColumnFormula>SUM(AY2:BB2)</calculatedColumnFormula>
    </tableColumn>
    <tableColumn id="50" name="B.04.4 - Parque de Coches Remolcados de Larga Distancia (Turista+Pullman)" dataDxfId="2420"/>
    <tableColumn id="52" name="B.05.1 - Parque de Locotractores" dataDxfId="3024"/>
    <tableColumn id="53" name="B.06.1 - Parque de Vagones de Servicios Internos" dataDxfId="3023"/>
    <tableColumn id="32" name="Trocha (mm)" dataDxfId="3022"/>
    <tableColumn id="33" name="Observaciones" dataDxfId="3021"/>
  </tableColumns>
  <tableStyleInfo name="TableStyleMedium9" showFirstColumn="0" showLastColumn="0" showRowStripes="1" showColumnStripes="0"/>
</table>
</file>

<file path=xl/tables/table20.xml><?xml version="1.0" encoding="utf-8"?>
<table xmlns="http://schemas.openxmlformats.org/spreadsheetml/2006/main" id="18" name="Tabla17819" displayName="Tabla17819" ref="U5:W21" totalsRowShown="0" headerRowDxfId="2783">
  <autoFilter ref="U5:W21"/>
  <tableColumns count="3">
    <tableColumn id="1" name="Nº" dataDxfId="2782"/>
    <tableColumn id="2" name="Progre-siva" dataDxfId="2781"/>
    <tableColumn id="3" name="P. Constitución-Bosques (vía Temperley) (e)" dataDxfId="2780"/>
  </tableColumns>
  <tableStyleInfo name="TableStyleLight9" showFirstColumn="0" showLastColumn="0" showRowStripes="1" showColumnStripes="0"/>
</table>
</file>

<file path=xl/tables/table21.xml><?xml version="1.0" encoding="utf-8"?>
<table xmlns="http://schemas.openxmlformats.org/spreadsheetml/2006/main" id="19" name="Tabla181820" displayName="Tabla181820" ref="Y5:AA19" totalsRowShown="0" headerRowDxfId="2779">
  <autoFilter ref="Y5:AA19"/>
  <tableColumns count="3">
    <tableColumn id="1" name="Nº" dataDxfId="2778"/>
    <tableColumn id="2" name="Progre-siva" dataDxfId="2777"/>
    <tableColumn id="3" name="P. Constitución-Bosques (vía Quilmes) (e)" dataDxfId="2776"/>
  </tableColumns>
  <tableStyleInfo name="TableStyleLight9" showFirstColumn="0" showLastColumn="0" showRowStripes="1" showColumnStripes="0"/>
</table>
</file>

<file path=xl/tables/table22.xml><?xml version="1.0" encoding="utf-8"?>
<table xmlns="http://schemas.openxmlformats.org/spreadsheetml/2006/main" id="20" name="Tabla191921" displayName="Tabla191921" ref="AG5:AI16" totalsRowShown="0" headerRowDxfId="2775" dataDxfId="2774">
  <autoFilter ref="AG5:AI16"/>
  <tableColumns count="3">
    <tableColumn id="1" name="Nº" dataDxfId="2773"/>
    <tableColumn id="2" name="Progre-siva" dataDxfId="2772"/>
    <tableColumn id="3" name="Temperley-Haedo (d)" dataDxfId="2771"/>
  </tableColumns>
  <tableStyleInfo name="TableStyleLight9" showFirstColumn="0" showLastColumn="0" showRowStripes="1" showColumnStripes="0"/>
</table>
</file>

<file path=xl/tables/table23.xml><?xml version="1.0" encoding="utf-8"?>
<table xmlns="http://schemas.openxmlformats.org/spreadsheetml/2006/main" id="21" name="Tabla202022" displayName="Tabla202022" ref="AK5:AM16" totalsRowShown="0" headerRowDxfId="2770">
  <autoFilter ref="AK5:AM16"/>
  <tableColumns count="3">
    <tableColumn id="1" name="Nº" dataDxfId="2769"/>
    <tableColumn id="2" name="Progre-siva" dataDxfId="2768"/>
    <tableColumn id="3" name="Ezeiza-Cañuelas (d)" dataDxfId="2767"/>
  </tableColumns>
  <tableStyleInfo name="TableStyleLight9" showFirstColumn="0" showLastColumn="0" showRowStripes="1" showColumnStripes="0"/>
</table>
</file>

<file path=xl/tables/table24.xml><?xml version="1.0" encoding="utf-8"?>
<table xmlns="http://schemas.openxmlformats.org/spreadsheetml/2006/main" id="22" name="Tabla212123" displayName="Tabla212123" ref="AO5:AQ9" totalsRowShown="0" headerRowDxfId="2766">
  <autoFilter ref="AO5:AQ9"/>
  <tableColumns count="3">
    <tableColumn id="1" name="Nº" dataDxfId="2765"/>
    <tableColumn id="2" name="Progre-siva" dataDxfId="2764"/>
    <tableColumn id="3" name="Cañuelas-Monte (d)" dataDxfId="2763"/>
  </tableColumns>
  <tableStyleInfo name="TableStyleLight9" showFirstColumn="0" showLastColumn="0" showRowStripes="1" showColumnStripes="0"/>
</table>
</file>

<file path=xl/tables/table25.xml><?xml version="1.0" encoding="utf-8"?>
<table xmlns="http://schemas.openxmlformats.org/spreadsheetml/2006/main" id="23" name="Tabla222224" displayName="Tabla222224" ref="AS5:AU9" totalsRowShown="0" headerRowDxfId="2762">
  <autoFilter ref="AS5:AU9"/>
  <tableColumns count="3">
    <tableColumn id="1" name="Nº" dataDxfId="2761"/>
    <tableColumn id="2" name="Progre-siva" dataDxfId="2760"/>
    <tableColumn id="3" name="Cañuelas-Lobos (d)" dataDxfId="2759"/>
  </tableColumns>
  <tableStyleInfo name="TableStyleLight9" showFirstColumn="0" showLastColumn="0" showRowStripes="1" showColumnStripes="0"/>
</table>
</file>

<file path=xl/tables/table26.xml><?xml version="1.0" encoding="utf-8"?>
<table xmlns="http://schemas.openxmlformats.org/spreadsheetml/2006/main" id="24" name="Tabla232325" displayName="Tabla232325" ref="AW5:AY12" totalsRowShown="0" headerRowDxfId="2758">
  <autoFilter ref="AW5:AY12"/>
  <tableColumns count="3">
    <tableColumn id="1" name="Nº" dataDxfId="2757"/>
    <tableColumn id="2" name="Progre-siva" dataDxfId="2756"/>
    <tableColumn id="3" name="A.Korn-Chascomús (d)" dataDxfId="2755"/>
  </tableColumns>
  <tableStyleInfo name="TableStyleLight9" showFirstColumn="0" showLastColumn="0" showRowStripes="1" showColumnStripes="0"/>
</table>
</file>

<file path=xl/tables/table27.xml><?xml version="1.0" encoding="utf-8"?>
<table xmlns="http://schemas.openxmlformats.org/spreadsheetml/2006/main" id="38" name="Tabla38" displayName="Tabla38" ref="AC5:AE8" totalsRowShown="0" headerRowDxfId="2754" tableBorderDxfId="2753">
  <autoFilter ref="AC5:AE8"/>
  <tableColumns count="3">
    <tableColumn id="1" name="Nº" dataDxfId="2752"/>
    <tableColumn id="2" name="Progre-siva" dataDxfId="2751"/>
    <tableColumn id="3" name="Bosques-Gutiérrez (d)" dataDxfId="2750"/>
  </tableColumns>
  <tableStyleInfo name="TableStyleLight9" showFirstColumn="0" showLastColumn="0" showRowStripes="1" showColumnStripes="0"/>
</table>
</file>

<file path=xl/tables/table28.xml><?xml version="1.0" encoding="utf-8"?>
<table xmlns="http://schemas.openxmlformats.org/spreadsheetml/2006/main" id="41" name="Tabla41" displayName="Tabla41" ref="A5:G97" totalsRowShown="0" headerRowDxfId="2749" dataDxfId="2748">
  <autoFilter ref="A5:G97"/>
  <tableColumns count="7">
    <tableColumn id="1" name="Nº" dataDxfId="2747"/>
    <tableColumn id="2" name="Progresiva" dataDxfId="2746" dataCellStyle="Millares"/>
    <tableColumn id="3" name="Estación" dataDxfId="2745"/>
    <tableColumn id="4" name="Denominación" dataDxfId="2744"/>
    <tableColumn id="5" name="Partido" dataDxfId="2743"/>
    <tableColumn id="6" name="Longitud" dataDxfId="2742" dataCellStyle="Millares"/>
    <tableColumn id="7" name="Latitud" dataDxfId="2741" dataCellStyle="Millares"/>
  </tableColumns>
  <tableStyleInfo name="TableStyleMedium9" showFirstColumn="0" showLastColumn="0" showRowStripes="1" showColumnStripes="0"/>
</table>
</file>

<file path=xl/tables/table29.xml><?xml version="1.0" encoding="utf-8"?>
<table xmlns="http://schemas.openxmlformats.org/spreadsheetml/2006/main" id="55" name="Tabla2323456" displayName="Tabla2323456" ref="BA5:BC16" totalsRowShown="0" headerRowDxfId="2740">
  <autoFilter ref="BA5:BC16"/>
  <tableColumns count="3">
    <tableColumn id="1" name="Nº" dataDxfId="2739"/>
    <tableColumn id="2" name="Progre-siva" dataDxfId="2738"/>
    <tableColumn id="3" name="La Plata-Policlínico (d)" dataDxfId="2737"/>
  </tableColumns>
  <tableStyleInfo name="TableStyleLight9" showFirstColumn="0" showLastColumn="0" showRowStripes="1" showColumnStripes="0"/>
</table>
</file>

<file path=xl/tables/table3.xml><?xml version="1.0" encoding="utf-8"?>
<table xmlns="http://schemas.openxmlformats.org/spreadsheetml/2006/main" id="9" name="Tabla95" displayName="Tabla95" ref="I5:K22" totalsRowShown="0">
  <autoFilter ref="I5:K22"/>
  <tableColumns count="3">
    <tableColumn id="1" name="Nº" dataDxfId="3020"/>
    <tableColumn id="2" name="Progre-siva" dataDxfId="3019"/>
    <tableColumn id="3" name="Retiro - Tigre (e.)" dataDxfId="3018"/>
  </tableColumns>
  <tableStyleInfo name="TableStyleLight9" showFirstColumn="0" showLastColumn="0" showRowStripes="1" showColumnStripes="0"/>
</table>
</file>

<file path=xl/tables/table30.xml><?xml version="1.0" encoding="utf-8"?>
<table xmlns="http://schemas.openxmlformats.org/spreadsheetml/2006/main" id="34" name="SMar_InfraMR" displayName="SMar_InfraMR" ref="A1:BH376" totalsRowShown="0">
  <autoFilter ref="A1:BH376"/>
  <tableColumns count="60">
    <tableColumn id="1" name="AÑO" dataDxfId="2736"/>
    <tableColumn id="2" name="MES" dataDxfId="2735"/>
    <tableColumn id="3" name="A.01.1 -  Longitud de Líneas de Explotación No Electrificadas Vía Simple (km)" dataDxfId="2734"/>
    <tableColumn id="4" name="A.01.2 -  Longitud de Líneas de Explotación No Electrificadas Vía Doble o Múltiple (km)" dataDxfId="2733"/>
    <tableColumn id="5" name="A.02.1 -  Longitud de Líneas de Explotación Electrificadas Vía Simple (km)" dataDxfId="2732"/>
    <tableColumn id="6" name="A.02.2 -  Longitud de Líneas de Explotación Electrificadas Vía Doble o Múltiple (km)" dataDxfId="2731"/>
    <tableColumn id="7" name="Total Líneas de Explotación " dataDxfId="2730">
      <calculatedColumnFormula>SUM(C2:F2)</calculatedColumnFormula>
    </tableColumn>
    <tableColumn id="33" name="Total Líneas de Explotación (EN USO)" dataDxfId="2729">
      <calculatedColumnFormula>+SMar_InfraMR[[#This Row],[Total Líneas de Explotación ]]</calculatedColumnFormula>
    </tableColumn>
    <tableColumn id="62" name="Total Líneas de Servicios entre Cabeceras (km) (Progresiva) (en uso)" dataDxfId="2728">
      <calculatedColumnFormula>+SMar_InfraMR[[#This Row],[Total Líneas de Explotación ]]</calculatedColumnFormula>
    </tableColumn>
    <tableColumn id="8" name="A.03.1 -  Longitud de Vías de Explotación No Electrificadas Troncales y Ramales (vía principal) (km)" dataDxfId="2727"/>
    <tableColumn id="9" name="A.03.2 -  Longitud de Vías de Explotación No Electrificadas Auxiliares (vías de playa) (km)" dataDxfId="2726"/>
    <tableColumn id="10" name="A.04.1 -  Longitud de Vías de Explotación Electrificadas Troncales y Ramales (vía principal) (km)" dataDxfId="2725"/>
    <tableColumn id="11" name="A.04.2 -  Longitud de Vías de Explotación Electrificadas Auxiliares (vías de playa) (km)" dataDxfId="2724"/>
    <tableColumn id="12" name="Total Vías (excluido Auxiliares)" dataDxfId="2723">
      <calculatedColumnFormula>+SMar_InfraMR[[#This Row],[A.03.1 -  Longitud de Vías de Explotación No Electrificadas Troncales y Ramales (vía principal) (km)]]+SMar_InfraMR[[#This Row],[A.04.1 -  Longitud de Vías de Explotación Electrificadas Troncales y Ramales (vía principal) (km)]]</calculatedColumnFormula>
    </tableColumn>
    <tableColumn id="34" name="Total Vías (excluído Auxiliares (EN USO)" dataDxfId="2722"/>
    <tableColumn id="13" name="A.05.1 - Número de Estaciones en Explotación (cantidad)" dataDxfId="2721"/>
    <tableColumn id="14" name="A.06.1 - Número de Paradas en Explotación (cantidad)" dataDxfId="2720"/>
    <tableColumn id="15" name="A.07.1 - Número de Apeaderos en Explotación (cantidad)" dataDxfId="2719"/>
    <tableColumn id="16" name="Total Estaciones" dataDxfId="2718">
      <calculatedColumnFormula>SUM(P2:R2)</calculatedColumnFormula>
    </tableColumn>
    <tableColumn id="37" name="Total Estaciones (EN USO)" dataDxfId="2717"/>
    <tableColumn id="17" name="A.08.1 - Pasos Vehiculares a Nivel Con Barreras Manuales (cantidad)" dataDxfId="2716"/>
    <tableColumn id="18" name="A.08.2 - Pasos Vehiculares a Nivel Con Barreras Automáticas (cantidad)" dataDxfId="2715"/>
    <tableColumn id="19" name="A.08.3 - Pasos Vehiculares a Nivel Con Señales Fonoluminosas (cantidad)" dataDxfId="2714"/>
    <tableColumn id="20" name="A.08.4 - Pasos Vehiculares a Nivel Con Cruz de San Andrés (cantidad)" dataDxfId="2713"/>
    <tableColumn id="21" name="A.08.5 - Pasos Vehiculares a Nivel Sin Señalización (cantidad)" dataDxfId="2712"/>
    <tableColumn id="54" name="Total Pasos Vehiculares a Nivel" dataDxfId="2711">
      <calculatedColumnFormula>SUM(U2:Y2)</calculatedColumnFormula>
    </tableColumn>
    <tableColumn id="22" name="A.09.1 - Pasos Vehiculares Bajo Nivel (vial + vial peatonal) (cantidad)" dataDxfId="2710"/>
    <tableColumn id="23" name="A.09.2 - Pasos Vehiculares Sobre Nivel (vial + vial peatonal) (cantidad)" dataDxfId="2709"/>
    <tableColumn id="24" name="A.09.3 - Pasos Vehiculares A Nivel (vial + vial peatonal) (cantidad)" dataDxfId="2708">
      <calculatedColumnFormula>+SMar_InfraMR[[#This Row],[Total Pasos Vehiculares a Nivel]]</calculatedColumnFormula>
    </tableColumn>
    <tableColumn id="55" name="Total Pasos Vehiculares" dataDxfId="2707">
      <calculatedColumnFormula>SUM(AA2:AC2)</calculatedColumnFormula>
    </tableColumn>
    <tableColumn id="25" name="A.10.1 - Pasos Peatonales Bajo Nivel (cantidad)" dataDxfId="2706"/>
    <tableColumn id="26" name="A.10.2 - Pasos Peatonales Sobre Nivel (cantidad)" dataDxfId="2705"/>
    <tableColumn id="27" name="A.10.3 - Pasos Peatonales A Nivel (cantidad)" dataDxfId="2704"/>
    <tableColumn id="56" name="Total Pasos Peatonales" dataDxfId="2703">
      <calculatedColumnFormula>SUM(AE2:AG2)</calculatedColumnFormula>
    </tableColumn>
    <tableColumn id="28" name="A.11.1 - Señalamiento Automático (km de línea)" dataDxfId="2702"/>
    <tableColumn id="29" name="A.11.2 - Señalamiento Sin Señalamiento (km de línea)" dataDxfId="2701"/>
    <tableColumn id="30" name="A.11.3 - Señalamiento Manual (km de línea)" dataDxfId="2700"/>
    <tableColumn id="57" name="Total Señalamiento" dataDxfId="2699">
      <calculatedColumnFormula>SUM(AI2:AK2)</calculatedColumnFormula>
    </tableColumn>
    <tableColumn id="38" name="B.01.1 - Parque de Locomotoras Diesel Hasta 1300HP" dataDxfId="2698"/>
    <tableColumn id="39" name="B.01.2 - Parque de Locomotoras Diesel desde 1301HP Hasta 1700HP" dataDxfId="2697"/>
    <tableColumn id="40" name="B.01.2 - Parque de Locomotoras Diesel desde 1701HP" dataDxfId="2696"/>
    <tableColumn id="31" name="Total Locomotoras" dataDxfId="2695">
      <calculatedColumnFormula>SUM(AM2:AO2)</calculatedColumnFormula>
    </tableColumn>
    <tableColumn id="41" name="B.02.1 - Parque de Coches Eléctricos Motrices" dataDxfId="2694"/>
    <tableColumn id="42" name="B.02.2 - Parque de Coches Eléctricos Motrices Remolcados Tipo R" dataDxfId="2693"/>
    <tableColumn id="43" name="B.02.3 - Parque de Coches Eléctricos Motrices Tipo R" dataDxfId="2692"/>
    <tableColumn id="32" name="Total Coches Eléctricos" dataDxfId="2691">
      <calculatedColumnFormula>SUM(AQ2:AS2)</calculatedColumnFormula>
    </tableColumn>
    <tableColumn id="44" name="B.03.1 - Parque de Coches Motores Motrices Remolcados" dataDxfId="2690"/>
    <tableColumn id="45" name="B.03.2 - Parque de Coches Motores Motrices Intermedios" dataDxfId="2689"/>
    <tableColumn id="46" name="B.03.3 - Parque de Coches Motores Motrices Cabina" dataDxfId="2688"/>
    <tableColumn id="60" name="Total coches Motores" dataDxfId="2687">
      <calculatedColumnFormula>SUM(AU2:AW2)</calculatedColumnFormula>
    </tableColumn>
    <tableColumn id="47" name="B.04.1 - Parque de Coches Remolcados Clase Unica" dataDxfId="2686"/>
    <tableColumn id="48" name="B.04.2 - Parque de Coches Remolcados Clase Unica Furgón" dataDxfId="2685"/>
    <tableColumn id="49" name="B.04.3 - Parque de Coches Remolcados Clase Unica Cabina" dataDxfId="2428"/>
    <tableColumn id="51" name="B.04.5 - Parque de Coches Remolcados para Servicios Especiales (Cartoneros)" dataDxfId="2427"/>
    <tableColumn id="61" name="Total Coches Remolcados" dataDxfId="2684">
      <calculatedColumnFormula>SUM(AY2:BB2)</calculatedColumnFormula>
    </tableColumn>
    <tableColumn id="50" name="B.04.4 - Parque de Coches Remolcados de Larga Distancia (Turista+Pullman)" dataDxfId="1532"/>
    <tableColumn id="52" name="B.05.1 - Parque de Locotractores" dataDxfId="2683"/>
    <tableColumn id="53" name="B.06.1 - Parque de Vagones de Servicios Internos" dataDxfId="2682"/>
    <tableColumn id="35" name="Trocha (mm)" dataDxfId="2681"/>
    <tableColumn id="36" name="Observaciones" dataDxfId="2680"/>
  </tableColumns>
  <tableStyleInfo name="TableStyleMedium9" showFirstColumn="0" showLastColumn="0" showRowStripes="1" showColumnStripes="0"/>
</table>
</file>

<file path=xl/tables/table31.xml><?xml version="1.0" encoding="utf-8"?>
<table xmlns="http://schemas.openxmlformats.org/spreadsheetml/2006/main" id="33" name="Tabla434" displayName="Tabla434" ref="A5:G27" totalsRowShown="0">
  <autoFilter ref="A5:G2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Nº" dataDxfId="2679"/>
    <tableColumn id="2" name="Progre-siva" dataDxfId="2678"/>
    <tableColumn id="3" name="Retiro-Cabred (d)" dataDxfId="2677"/>
    <tableColumn id="4" name="Denominación" dataDxfId="2676"/>
    <tableColumn id="5" name="Partido" dataDxfId="2675"/>
    <tableColumn id="6" name="Longitud" dataDxfId="2674"/>
    <tableColumn id="7" name="Latitud" dataDxfId="2673"/>
  </tableColumns>
  <tableStyleInfo name="TableStyleMedium9" showFirstColumn="0" showLastColumn="0" showRowStripes="1" showColumnStripes="0"/>
</table>
</file>

<file path=xl/tables/table32.xml><?xml version="1.0" encoding="utf-8"?>
<table xmlns="http://schemas.openxmlformats.org/spreadsheetml/2006/main" id="3" name="BN_InfraMR" displayName="BN_InfraMR" ref="A1:BH376" totalsRowShown="0" headerRowDxfId="2672" dataDxfId="2671">
  <autoFilter ref="A1:BH376"/>
  <tableColumns count="60">
    <tableColumn id="1" name="AÑO" dataDxfId="2670"/>
    <tableColumn id="2" name="MES" dataDxfId="2669"/>
    <tableColumn id="3" name="A.01.1 -  Longitud de Líneas de Explotación No Electrificadas Vía Simple (km)" dataDxfId="2668"/>
    <tableColumn id="4" name="A.01.2 -  Longitud de Líneas de Explotación No Electrificadas Vía Doble o Múltiple (km)" dataDxfId="2667"/>
    <tableColumn id="5" name="A.02.1 -  Longitud de Líneas de Explotación Electrificadas Vía Simple (km)" dataDxfId="2666"/>
    <tableColumn id="6" name="A.02.2 -  Longitud de Líneas de Explotación Electrificadas Vía Doble o Múltiple (km)" dataDxfId="2665"/>
    <tableColumn id="7" name="Total Líneas de Explotación " dataDxfId="2664">
      <calculatedColumnFormula>SUM(C2:F2)</calculatedColumnFormula>
    </tableColumn>
    <tableColumn id="8" name="Total Líneas de Explotación (EN USO)" dataDxfId="2663"/>
    <tableColumn id="9" name="Total Líneas de Servicios entre Cabeceras (km) (Progresiva) (en uso)" dataDxfId="2662"/>
    <tableColumn id="10" name="A.03.1 -  Longitud de Vías de Explotación No Electrificadas Troncales y Ramales (vía principal) (km)" dataDxfId="2661"/>
    <tableColumn id="11" name="A.03.2 -  Longitud de Vías de Explotación No Electrificadas Auxiliares (vías de playa) (km)" dataDxfId="2660"/>
    <tableColumn id="12" name="A.04.1 -  Longitud de Vías de Explotación Electrificadas Troncales y Ramales (vía principal) (km)" dataDxfId="2659"/>
    <tableColumn id="13" name="A.04.2 -  Longitud de Vías de Explotación Electrificadas Auxiliares (vías de playa) (km)" dataDxfId="2658"/>
    <tableColumn id="14" name="Total Vías (excluido Auxiliares)" dataDxfId="2657">
      <calculatedColumnFormula>+BN_InfraMR[[#This Row],[A.03.1 -  Longitud de Vías de Explotación No Electrificadas Troncales y Ramales (vía principal) (km)]]+BN_InfraMR[[#This Row],[A.04.1 -  Longitud de Vías de Explotación Electrificadas Troncales y Ramales (vía principal) (km)]]</calculatedColumnFormula>
    </tableColumn>
    <tableColumn id="15" name="Total Vías (excluído Auxiliares (EN USO)" dataDxfId="2656"/>
    <tableColumn id="16" name="A.05.1 - Número de Estaciones en Explotación (cantidad)" dataDxfId="2655"/>
    <tableColumn id="17" name="A.06.1 - Número de Paradas en Explotación (cantidad)" dataDxfId="2654"/>
    <tableColumn id="18" name="A.07.1 - Número de Apeaderos en Explotación (cantidad)" dataDxfId="2653"/>
    <tableColumn id="19" name="Total Estaciones" dataDxfId="2652">
      <calculatedColumnFormula>SUM(P2:R2)</calculatedColumnFormula>
    </tableColumn>
    <tableColumn id="60" name="Total Estaciones (EN USO)" dataDxfId="2651"/>
    <tableColumn id="20" name="A.08.1 - Pasos Vehiculares a Nivel Con Barreras Manuales (cantidad)" dataDxfId="2650"/>
    <tableColumn id="21" name="A.08.2 - Pasos Vehiculares a Nivel Con Barreras Automáticas (cantidad)" dataDxfId="2649"/>
    <tableColumn id="22" name="A.08.3 - Pasos Vehiculares a Nivel Con Señales Fonoluminosas (cantidad)" dataDxfId="2648"/>
    <tableColumn id="23" name="A.08.4 - Pasos Vehiculares a Nivel Con Cruz de San Andrés (cantidad)" dataDxfId="2647"/>
    <tableColumn id="24" name="A.08.5 - Pasos Vehiculares a Nivel Sin Señalización (cantidad)" dataDxfId="2646"/>
    <tableColumn id="25" name="Total Pasos Vehiculares a Nivel" dataDxfId="2645">
      <calculatedColumnFormula>SUM(U2:Y2)</calculatedColumnFormula>
    </tableColumn>
    <tableColumn id="26" name="A.09.1 - Pasos Vehiculares Bajo Nivel (vial + vial peatonal) (cantidad)" dataDxfId="2644"/>
    <tableColumn id="27" name="A.09.2 - Pasos Vehiculares Sobre Nivel (vial + vial peatonal) (cantidad)" dataDxfId="2643"/>
    <tableColumn id="28" name="A.09.3 - Pasos Vehiculares A Nivel (vial + vial peatonal) (cantidad)" dataDxfId="2642">
      <calculatedColumnFormula>+BN_InfraMR[[#This Row],[Total Pasos Vehiculares a Nivel]]</calculatedColumnFormula>
    </tableColumn>
    <tableColumn id="29" name="Total Pasos Vehiculares" dataDxfId="2641">
      <calculatedColumnFormula>SUM(AA2:AC2)</calculatedColumnFormula>
    </tableColumn>
    <tableColumn id="30" name="A.10.1 - Pasos Peatonales Bajo Nivel (cantidad)" dataDxfId="2640"/>
    <tableColumn id="31" name="A.10.2 - Pasos Peatonales Sobre Nivel (cantidad)" dataDxfId="2639"/>
    <tableColumn id="32" name="A.10.3 - Pasos Peatonales A Nivel (cantidad)" dataDxfId="2638"/>
    <tableColumn id="33" name="Total Pasos Peatonales" dataDxfId="2637">
      <calculatedColumnFormula>SUM(AE2:AG2)</calculatedColumnFormula>
    </tableColumn>
    <tableColumn id="34" name="A.11.1 - Señalamiento Automático (km de línea)" dataDxfId="2636"/>
    <tableColumn id="35" name="A.11.2 - Señalamiento Sin Señalamiento (km de línea)" dataDxfId="2635"/>
    <tableColumn id="36" name="A.11.3 - Señalamiento Manual (km de línea)" dataDxfId="2634"/>
    <tableColumn id="37" name="Total Señalamiento" dataDxfId="2633">
      <calculatedColumnFormula>SUM(AI2:AK2)</calculatedColumnFormula>
    </tableColumn>
    <tableColumn id="38" name="B.01.1 - Parque de Locomotoras Diesel Hasta 1300HP" dataDxfId="2632"/>
    <tableColumn id="39" name="B.01.2 - Parque de Locomotoras Diesel desde 1301HP Hasta 1700HP" dataDxfId="2631"/>
    <tableColumn id="40" name="B.01.2 - Parque de Locomotoras Diesel desde 1701HP" dataDxfId="2630"/>
    <tableColumn id="41" name="Total Locomotoras" dataDxfId="2629">
      <calculatedColumnFormula>SUM(AM2:AO2)</calculatedColumnFormula>
    </tableColumn>
    <tableColumn id="42" name="B.02.1 - Parque de Coches Eléctricos Motrices" dataDxfId="2628"/>
    <tableColumn id="43" name="B.02.2 - Parque de Coches Eléctricos Motrices Remolcados Tipo R" dataDxfId="2627"/>
    <tableColumn id="44" name="B.02.3 - Parque de Coches Eléctricos Motrices Tipo R" dataDxfId="2626"/>
    <tableColumn id="45" name="Total Coches Eléctricos" dataDxfId="2625">
      <calculatedColumnFormula>SUM(AQ2:AS2)</calculatedColumnFormula>
    </tableColumn>
    <tableColumn id="46" name="B.03.1 - Parque de Coches Motores Motrices Remolcados" dataDxfId="2624"/>
    <tableColumn id="47" name="B.03.2 - Parque de Coches Motores Motrices Intermedios" dataDxfId="2623"/>
    <tableColumn id="48" name="B.03.3 - Parque de Coches Motores Motrices Cabina" dataDxfId="2622"/>
    <tableColumn id="49" name="Total coches Motores" dataDxfId="2621">
      <calculatedColumnFormula>SUM(AU2:AW2)</calculatedColumnFormula>
    </tableColumn>
    <tableColumn id="50" name="B.04.1 - Parque de Coches Remolcados Clase Unica" dataDxfId="2620"/>
    <tableColumn id="51" name="B.04.2 - Parque de Coches Remolcados Clase Unica Furgón" dataDxfId="2619"/>
    <tableColumn id="52" name="B.04.3 - Parque de Coches Remolcados Clase Unica Cabina" dataDxfId="2426"/>
    <tableColumn id="54" name="B.04.5 - Parque de Coches Remolcados para Servicios Especiales (Cartoneros)" dataDxfId="2425"/>
    <tableColumn id="55" name="Total Coches Remolcados" dataDxfId="2618">
      <calculatedColumnFormula>SUM(AY2:BB2)</calculatedColumnFormula>
    </tableColumn>
    <tableColumn id="53" name="B.04.4 - Parque de Coches Remolcados de Larga Distancia (Turista+Pullman)" dataDxfId="1355"/>
    <tableColumn id="56" name="B.05.1 - Parque de Locotractores" dataDxfId="2617"/>
    <tableColumn id="57" name="B.06.1 - Parque de Vagones de Servicios Internos" dataDxfId="2616"/>
    <tableColumn id="58" name="Trocha (mm)" dataDxfId="2615"/>
    <tableColumn id="59" name="Observaciones" dataDxfId="2614"/>
  </tableColumns>
  <tableStyleInfo name="TableStyleMedium9" showFirstColumn="0" showLastColumn="0" showRowStripes="1" showColumnStripes="0"/>
</table>
</file>

<file path=xl/tables/table33.xml><?xml version="1.0" encoding="utf-8"?>
<table xmlns="http://schemas.openxmlformats.org/spreadsheetml/2006/main" id="39" name="Tabla44" displayName="Tabla44" ref="A4:G28" totalsRowShown="0" headerRowDxfId="2613" dataDxfId="2612">
  <autoFilter ref="A4:G28"/>
  <tableColumns count="7">
    <tableColumn id="1" name="Nº" dataDxfId="2611"/>
    <tableColumn id="2" name="Progresiva" dataDxfId="2610"/>
    <tableColumn id="3" name="Retiro-Villa Rosa (d)" dataDxfId="2609"/>
    <tableColumn id="4" name="Denominación" dataDxfId="2608"/>
    <tableColumn id="5" name="Partido" dataDxfId="2607"/>
    <tableColumn id="6" name="Longitud" dataDxfId="2606" dataCellStyle="Millares"/>
    <tableColumn id="7" name="Latitud" dataDxfId="2605" dataCellStyle="Millares"/>
  </tableColumns>
  <tableStyleInfo name="TableStyleMedium9" showFirstColumn="0" showLastColumn="0" showRowStripes="1" showColumnStripes="0"/>
</table>
</file>

<file path=xl/tables/table34.xml><?xml version="1.0" encoding="utf-8"?>
<table xmlns="http://schemas.openxmlformats.org/spreadsheetml/2006/main" id="1" name="BS_InfraMR" displayName="BS_InfraMR" ref="A1:BH376" totalsRowShown="0">
  <autoFilter ref="A1:BH376"/>
  <tableColumns count="60">
    <tableColumn id="1" name="AÑO" dataDxfId="2604"/>
    <tableColumn id="2" name="MES" dataDxfId="2603"/>
    <tableColumn id="3" name="A.01.1 -  Longitud de Líneas de Explotación No Electrificadas Vía Simple (km)" dataDxfId="2602"/>
    <tableColumn id="4" name="A.01.2 -  Longitud de Líneas de Explotación No Electrificadas Vía Doble o Múltiple (km)" dataDxfId="2601"/>
    <tableColumn id="5" name="A.02.1 -  Longitud de Líneas de Explotación Electrificadas Vía Simple (km)" dataDxfId="2600"/>
    <tableColumn id="6" name="A.02.2 -  Longitud de Líneas de Explotación Electrificadas Vía Doble o Múltiple (km)" dataDxfId="2599"/>
    <tableColumn id="7" name="Total Líneas de Explotación " dataDxfId="2598">
      <calculatedColumnFormula>SUM(C2:F2)</calculatedColumnFormula>
    </tableColumn>
    <tableColumn id="34" name="Total Líneas de Explotación (EN USO)" dataDxfId="2597"/>
    <tableColumn id="62" name="Total Líneas de Servicios entre Cabeceras (km) (Progresiva) (en uso)" dataDxfId="2596"/>
    <tableColumn id="8" name="A.03.1 -  Longitud de Vías de Explotación No Electrificadas Troncales y Ramales (vía principal) (km)" dataDxfId="2595"/>
    <tableColumn id="9" name="A.03.2 -  Longitud de Vías de Explotación No Electrificadas Auxiliares (vías de playa) (km)" dataDxfId="2594"/>
    <tableColumn id="10" name="A.04.1 -  Longitud de Vías de Explotación Electrificadas Troncales y Ramales (vía principal) (km)" dataDxfId="2593"/>
    <tableColumn id="11" name="A.04.2 -  Longitud de Vías de Explotación Electrificadas Auxiliares (vías de playa) (km)" dataDxfId="2592"/>
    <tableColumn id="12" name="Total Vías (excluido Auxiliares)" dataDxfId="2591">
      <calculatedColumnFormula>+BS_InfraMR[[#This Row],[A.03.1 -  Longitud de Vías de Explotación No Electrificadas Troncales y Ramales (vía principal) (km)]]+BS_InfraMR[[#This Row],[A.04.1 -  Longitud de Vías de Explotación Electrificadas Troncales y Ramales (vía principal) (km)]]</calculatedColumnFormula>
    </tableColumn>
    <tableColumn id="35" name="Total Vías (excluído Auxiliares (EN USO)" dataDxfId="2590"/>
    <tableColumn id="13" name="A.05.1 - Número de Estaciones en Explotación (cantidad)" dataDxfId="2589"/>
    <tableColumn id="14" name="A.06.1 - Número de Paradas en Explotación (cantidad)" dataDxfId="2588"/>
    <tableColumn id="15" name="A.07.1 - Número de Apeaderos en Explotación (cantidad)" dataDxfId="2587"/>
    <tableColumn id="16" name="Total Estaciones" dataDxfId="2586">
      <calculatedColumnFormula>+SUM(BS_InfraMR[[#This Row],[A.05.1 - Número de Estaciones en Explotación (cantidad)]:[A.07.1 - Número de Apeaderos en Explotación (cantidad)]])</calculatedColumnFormula>
    </tableColumn>
    <tableColumn id="37" name="Total Estaciones (EN USO)" dataDxfId="2585"/>
    <tableColumn id="17" name="A.08.1 - Pasos Vehiculares a Nivel Con Barreras Manuales (cantidad)" dataDxfId="2584"/>
    <tableColumn id="18" name="A.08.2 - Pasos Vehiculares a Nivel Con Barreras Automáticas (cantidad)" dataDxfId="2583"/>
    <tableColumn id="19" name="A.08.3 - Pasos Vehiculares a Nivel Con Señales Fonoluminosas (cantidad)" dataDxfId="2582"/>
    <tableColumn id="20" name="A.08.4 - Pasos Vehiculares a Nivel Con Cruz de San Andrés (cantidad)" dataDxfId="2581"/>
    <tableColumn id="21" name="A.08.5 - Pasos Vehiculares a Nivel Sin Señalización (cantidad)" dataDxfId="2580"/>
    <tableColumn id="54" name="Total Pasos Vehiculares a Nivel" dataDxfId="2579">
      <calculatedColumnFormula>SUM(U2:Y2)</calculatedColumnFormula>
    </tableColumn>
    <tableColumn id="22" name="A.09.1 - Pasos Vehiculares Bajo Nivel (vial + vial peatonal) (cantidad)" dataDxfId="2578"/>
    <tableColumn id="23" name="A.09.2 - Pasos Vehiculares Sobre Nivel (vial + vial peatonal) (cantidad)" dataDxfId="2577"/>
    <tableColumn id="24" name="A.09.3 - Pasos Vehiculares A Nivel (vial + vial peatonal) (cantidad)" dataDxfId="2576"/>
    <tableColumn id="55" name="Total Pasos Vehiculares" dataDxfId="2575">
      <calculatedColumnFormula>SUM(AA2:AC2)</calculatedColumnFormula>
    </tableColumn>
    <tableColumn id="25" name="A.10.1 - Pasos Peatonales Bajo Nivel (cantidad)" dataDxfId="2574"/>
    <tableColumn id="26" name="A.10.2 - Pasos Peatonales Sobre Nivel (cantidad)" dataDxfId="2573"/>
    <tableColumn id="27" name="A.10.3 - Pasos Peatonales A Nivel (cantidad)" dataDxfId="2572"/>
    <tableColumn id="56" name="Total Pasos Peatonales" dataDxfId="2571">
      <calculatedColumnFormula>SUM(AE2:AG2)</calculatedColumnFormula>
    </tableColumn>
    <tableColumn id="28" name="A.11.1 - Señalamiento Automático (km de línea)" dataDxfId="2570"/>
    <tableColumn id="29" name="A.11.2 - Señalamiento Sin Señalamiento (km de línea)" dataDxfId="2569"/>
    <tableColumn id="30" name="A.11.3 - Señalamiento Manual (km de línea)" dataDxfId="2568"/>
    <tableColumn id="57" name="Total Señalamiento" dataDxfId="2567">
      <calculatedColumnFormula>SUM(AI2:AK2)</calculatedColumnFormula>
    </tableColumn>
    <tableColumn id="38" name="B.01.1 - Parque de Locomotoras Diesel Hasta 1300HP" dataDxfId="2566"/>
    <tableColumn id="39" name="B.01.2 - Parque de Locomotoras Diesel desde 1301HP Hasta 1700HP" dataDxfId="2565"/>
    <tableColumn id="40" name="B.01.2 - Parque de Locomotoras Diesel desde 1701HP" dataDxfId="2564"/>
    <tableColumn id="31" name="Total Locomotoras" dataDxfId="2563">
      <calculatedColumnFormula>SUM(AM2:AO2)</calculatedColumnFormula>
    </tableColumn>
    <tableColumn id="41" name="B.02.1 - Parque de Coches Eléctricos Motrices" dataDxfId="2562"/>
    <tableColumn id="42" name="B.02.2 - Parque de Coches Eléctricos Motrices Remolcados Tipo R" dataDxfId="2561"/>
    <tableColumn id="43" name="B.02.3 - Parque de Coches Eléctricos Motrices Tipo R" dataDxfId="2560"/>
    <tableColumn id="36" name="Total Coches Eléctricos" dataDxfId="2559">
      <calculatedColumnFormula>+SUM(BS_InfraMR[[#This Row],[B.02.1 - Parque de Coches Eléctricos Motrices]:[B.02.3 - Parque de Coches Eléctricos Motrices Tipo R]])</calculatedColumnFormula>
    </tableColumn>
    <tableColumn id="44" name="B.03.1 - Parque de Coches Motores Motrices Remolcados" dataDxfId="2558"/>
    <tableColumn id="45" name="B.03.2 - Parque de Coches Motores Motrices Intermedios" dataDxfId="2557"/>
    <tableColumn id="46" name="B.03.3 - Parque de Coches Motores Motrices Cabina" dataDxfId="2556"/>
    <tableColumn id="60" name="Total coches Motores" dataDxfId="2555">
      <calculatedColumnFormula>+SUM(BS_InfraMR[[#This Row],[B.03.1 - Parque de Coches Motores Motrices Remolcados]:[B.03.3 - Parque de Coches Motores Motrices Cabina]])</calculatedColumnFormula>
    </tableColumn>
    <tableColumn id="47" name="B.04.1 - Parque de Coches Remolcados Clase Unica" dataDxfId="2554"/>
    <tableColumn id="48" name="B.04.2 - Parque de Coches Remolcados Clase Unica Furgón" dataDxfId="2553"/>
    <tableColumn id="49" name="B.04.3 - Parque de Coches Remolcados Clase Unica Cabina" dataDxfId="2424"/>
    <tableColumn id="51" name="B.04.5 - Parque de Coches Remolcados para Servicios Especiales (Cartoneros)" dataDxfId="2423"/>
    <tableColumn id="61" name="Total Coches Remolcados" dataDxfId="2552">
      <calculatedColumnFormula>SUM(AY2:BB2)</calculatedColumnFormula>
    </tableColumn>
    <tableColumn id="50" name="B.04.4 - Parque de Coches Remolcados de Larga Distancia (Turista+Pullman)" dataDxfId="1264"/>
    <tableColumn id="52" name="B.05.1 - Parque de Locotractores" dataDxfId="2551"/>
    <tableColumn id="53" name="B.06.1 - Parque de Vagones de Servicios Internos" dataDxfId="2550"/>
    <tableColumn id="32" name="Trocha (mm)" dataDxfId="2549"/>
    <tableColumn id="33" name="Observaciones" dataDxfId="2548"/>
  </tableColumns>
  <tableStyleInfo name="TableStyleMedium9" showFirstColumn="0" showLastColumn="0" showRowStripes="1" showColumnStripes="0"/>
</table>
</file>

<file path=xl/tables/table35.xml><?xml version="1.0" encoding="utf-8"?>
<table xmlns="http://schemas.openxmlformats.org/spreadsheetml/2006/main" id="5" name="Tabla42136" displayName="Tabla42136" ref="A5:G39" totalsRowShown="0" headerRowDxfId="2547" dataDxfId="2546">
  <autoFilter ref="A5:G39"/>
  <tableColumns count="7">
    <tableColumn id="1" name="Nº" dataDxfId="2545"/>
    <tableColumn id="2" name="Progresiva" dataDxfId="2544" dataCellStyle="Millares"/>
    <tableColumn id="3" name="Estación" dataDxfId="2543"/>
    <tableColumn id="4" name="Denominación" dataDxfId="2542"/>
    <tableColumn id="5" name="Partido" dataDxfId="2541"/>
    <tableColumn id="6" name="Longitud" dataDxfId="2540" dataCellStyle="Millares"/>
    <tableColumn id="7" name="Latitud" dataDxfId="2539" dataCellStyle="Millares"/>
  </tableColumns>
  <tableStyleInfo name="TableStyleMedium9" showFirstColumn="0" showLastColumn="0" showRowStripes="1" showColumnStripes="0"/>
</table>
</file>

<file path=xl/tables/table36.xml><?xml version="1.0" encoding="utf-8"?>
<table xmlns="http://schemas.openxmlformats.org/spreadsheetml/2006/main" id="6" name="Tabla4354" displayName="Tabla4354" ref="I5:K19" totalsRowShown="0" headerRowDxfId="2538" dataDxfId="2537">
  <autoFilter ref="I5:K19"/>
  <tableColumns count="3">
    <tableColumn id="1" name="Nº" dataDxfId="2536"/>
    <tableColumn id="2" name="Progresiva" dataDxfId="2535"/>
    <tableColumn id="3" name="Buenos Aires - Gonzalez Catán (d)" dataDxfId="2534"/>
  </tableColumns>
  <tableStyleInfo name="TableStyleLight9" showFirstColumn="0" showLastColumn="0" showRowStripes="1" showColumnStripes="0"/>
</table>
</file>

<file path=xl/tables/table37.xml><?xml version="1.0" encoding="utf-8"?>
<table xmlns="http://schemas.openxmlformats.org/spreadsheetml/2006/main" id="7" name="Tabla5278" displayName="Tabla5278" ref="M5:O22" totalsRowShown="0" headerRowDxfId="2533" dataDxfId="2532">
  <autoFilter ref="M5:O22"/>
  <tableColumns count="3">
    <tableColumn id="1" name="Nº" dataDxfId="2531"/>
    <tableColumn id="2" name="Progresiva" dataDxfId="2530"/>
    <tableColumn id="3" name="Buenos Aires - Marinos Gral. Belgrano (d)" dataDxfId="2529"/>
  </tableColumns>
  <tableStyleInfo name="TableStyleLight9" showFirstColumn="0" showLastColumn="0" showRowStripes="1" showColumnStripes="0"/>
</table>
</file>

<file path=xl/tables/table38.xml><?xml version="1.0" encoding="utf-8"?>
<table xmlns="http://schemas.openxmlformats.org/spreadsheetml/2006/main" id="42" name="Tabla62843" displayName="Tabla62843" ref="Q5:S13" totalsRowShown="0" headerRowDxfId="2528" dataDxfId="2527">
  <autoFilter ref="Q5:S13"/>
  <tableColumns count="3">
    <tableColumn id="1" name="Nº" dataDxfId="2526"/>
    <tableColumn id="2" name="Progresiva" dataDxfId="2525"/>
    <tableColumn id="3" name="Pte. Alsina - Aldo Bonzi (d)" dataDxfId="2524"/>
  </tableColumns>
  <tableStyleInfo name="TableStyleLight9" showFirstColumn="0" showLastColumn="0" showRowStripes="1" showColumnStripes="0"/>
</table>
</file>

<file path=xl/tables/table39.xml><?xml version="1.0" encoding="utf-8"?>
<table xmlns="http://schemas.openxmlformats.org/spreadsheetml/2006/main" id="46" name="Tabla73647" displayName="Tabla73647" ref="U5:W14" totalsRowShown="0" headerRowDxfId="2523" dataDxfId="2522">
  <autoFilter ref="U5:W14"/>
  <tableColumns count="3">
    <tableColumn id="1" name="Nº" dataDxfId="2521"/>
    <tableColumn id="2" name="Progresiva" dataDxfId="2520"/>
    <tableColumn id="3" name="Km.12 - Libertad (d)" dataDxfId="2519"/>
  </tableColumns>
  <tableStyleInfo name="TableStyleLight9" showFirstColumn="0" showLastColumn="0" showRowStripes="1" showColumnStripes="0"/>
</table>
</file>

<file path=xl/tables/table4.xml><?xml version="1.0" encoding="utf-8"?>
<table xmlns="http://schemas.openxmlformats.org/spreadsheetml/2006/main" id="10" name="Tabla106" displayName="Tabla106" ref="M5:O16" totalsRowShown="0">
  <autoFilter ref="M5:O16"/>
  <tableColumns count="3">
    <tableColumn id="1" name="Nº" dataDxfId="3017"/>
    <tableColumn id="2" name="Progre-siva" dataDxfId="3016"/>
    <tableColumn id="3" name="Retiro - Mitre (e.)" dataDxfId="3015"/>
  </tableColumns>
  <tableStyleInfo name="TableStyleLight9" showFirstColumn="0" showLastColumn="0" showRowStripes="1" showColumnStripes="0"/>
</table>
</file>

<file path=xl/tables/table40.xml><?xml version="1.0" encoding="utf-8"?>
<table xmlns="http://schemas.openxmlformats.org/spreadsheetml/2006/main" id="47" name="Tabla348" displayName="Tabla348" ref="Y5:AA10" totalsRowShown="0" headerRowDxfId="2518" tableBorderDxfId="2517">
  <autoFilter ref="Y5:AA10"/>
  <tableColumns count="3">
    <tableColumn id="1" name="Nº" dataDxfId="2516"/>
    <tableColumn id="2" name="Progresiva" dataDxfId="2515"/>
    <tableColumn id="3" name="González Catán-Villars-Lozano (d)" dataDxfId="2514"/>
  </tableColumns>
  <tableStyleInfo name="TableStyleLight9" showFirstColumn="0" showLastColumn="0" showRowStripes="1" showColumnStripes="0"/>
</table>
</file>

<file path=xl/tables/table41.xml><?xml version="1.0" encoding="utf-8"?>
<table xmlns="http://schemas.openxmlformats.org/spreadsheetml/2006/main" id="32" name="TDC_InfraMR" displayName="TDC_InfraMR" ref="A1:BH376" totalsRowShown="0">
  <autoFilter ref="A1:BH376"/>
  <tableColumns count="60">
    <tableColumn id="1" name="AÑO" dataDxfId="2513"/>
    <tableColumn id="2" name="MES" dataDxfId="2512"/>
    <tableColumn id="3" name="A.01.1 -  Longitud de Líneas de Explotación No Electrificadas Vía Simple (km)" dataDxfId="2511"/>
    <tableColumn id="4" name="A.01.2 -  Longitud de Líneas de Explotación No Electrificadas Vía Doble o Múltiple (km)" dataDxfId="2510"/>
    <tableColumn id="5" name="A.02.1 -  Longitud de Líneas de Explotación Electrificadas Vía Simple (km)" dataDxfId="2509"/>
    <tableColumn id="6" name="A.02.2 -  Longitud de Líneas de Explotación Electrificadas Vía Doble o Múltiple (km)" dataDxfId="2508"/>
    <tableColumn id="7" name="Total Líneas de Explotación " dataDxfId="2507">
      <calculatedColumnFormula>SUM(C2:F2)</calculatedColumnFormula>
    </tableColumn>
    <tableColumn id="32" name="Total Líneas de Explotación (EN USO)" dataDxfId="2506">
      <calculatedColumnFormula>+TDC_InfraMR[[#This Row],[Total Líneas de Explotación ]]</calculatedColumnFormula>
    </tableColumn>
    <tableColumn id="62" name="Total Líneas de Servicios entre Cabeceras (km) (Progresiva) (en uso)" dataDxfId="2505"/>
    <tableColumn id="8" name="A.03.1 -  Longitud de Vías de Explotación No Electrificadas Troncales y Ramales (vía principal) (km)" dataDxfId="2504"/>
    <tableColumn id="9" name="A.03.2 -  Longitud de Vías de Explotación No Electrificadas Auxiliares (vías de playa) (km)" dataDxfId="2503"/>
    <tableColumn id="10" name="A.04.1 -  Longitud de Vías de Explotación Electrificadas Troncales y Ramales (vía principal) (km)" dataDxfId="2502"/>
    <tableColumn id="11" name="A.04.2 -  Longitud de Vías de Explotación Electrificadas Auxiliares (vías de playa) (km)" dataDxfId="2501"/>
    <tableColumn id="12" name="Total Vías (excluido Auxiliares)" dataDxfId="2500">
      <calculatedColumnFormula>+TDC_InfraMR[[#This Row],[A.03.1 -  Longitud de Vías de Explotación No Electrificadas Troncales y Ramales (vía principal) (km)]]+TDC_InfraMR[[#This Row],[A.04.1 -  Longitud de Vías de Explotación Electrificadas Troncales y Ramales (vía principal) (km)]]</calculatedColumnFormula>
    </tableColumn>
    <tableColumn id="33" name="Total Vías (excluído Auxiliares (EN USO)" dataDxfId="2499">
      <calculatedColumnFormula>+TDC_InfraMR[[#This Row],[Total Vías (excluido Auxiliares)]]</calculatedColumnFormula>
    </tableColumn>
    <tableColumn id="13" name="A.05.1 - Número de Estaciones en Explotación (cantidad)" dataDxfId="2498"/>
    <tableColumn id="14" name="A.06.1 - Número de Paradas en Explotación (cantidad)" dataDxfId="2497"/>
    <tableColumn id="15" name="A.07.1 - Número de Apeaderos en Explotación (cantidad)" dataDxfId="2496"/>
    <tableColumn id="16" name="Total Estaciones" dataDxfId="2495">
      <calculatedColumnFormula>SUM(P2:R2)</calculatedColumnFormula>
    </tableColumn>
    <tableColumn id="37" name="Total Estaciones (EN USO)" dataDxfId="2494">
      <calculatedColumnFormula>+TDC_InfraMR[[#This Row],[Total Estaciones]]</calculatedColumnFormula>
    </tableColumn>
    <tableColumn id="17" name="A.08.1 - Pasos Vehiculares a Nivel Con Barreras Manuales (cantidad)" dataDxfId="2493"/>
    <tableColumn id="18" name="A.08.2 - Pasos Vehiculares a Nivel Con Barreras Automáticas (cantidad)" dataDxfId="2492"/>
    <tableColumn id="19" name="A.08.3 - Pasos Vehiculares a Nivel Con Señales Fonoluminosas (cantidad)" dataDxfId="2491"/>
    <tableColumn id="20" name="A.08.4 - Pasos Vehiculares a Nivel Con Cruz de San Andrés (cantidad)" dataDxfId="2490"/>
    <tableColumn id="21" name="A.08.5 - Pasos Vehiculares a Nivel Sin Señalización (cantidad)" dataDxfId="2489"/>
    <tableColumn id="54" name="Total Pasos Vehiculares a Nivel" dataDxfId="2488">
      <calculatedColumnFormula>SUM(U2:Y2)</calculatedColumnFormula>
    </tableColumn>
    <tableColumn id="22" name="A.09.1 - Pasos Vehiculares Bajo Nivel (vial + vial peatonal) (cantidad)" dataDxfId="2487"/>
    <tableColumn id="23" name="A.09.2 - Pasos Vehiculares Sobre Nivel (vial + vial peatonal) (cantidad)" dataDxfId="2486"/>
    <tableColumn id="24" name="A.09.3 - Pasos Vehiculares A Nivel (vial + vial peatonal) (cantidad)" dataDxfId="2485">
      <calculatedColumnFormula>+TDC_InfraMR[[#This Row],[Total Pasos Vehiculares a Nivel]]</calculatedColumnFormula>
    </tableColumn>
    <tableColumn id="55" name="Total Pasos Vehiculares" dataDxfId="2484">
      <calculatedColumnFormula>SUM(AA2:AC2)</calculatedColumnFormula>
    </tableColumn>
    <tableColumn id="25" name="A.10.1 - Pasos Peatonales Bajo Nivel (cantidad)" dataDxfId="2483"/>
    <tableColumn id="26" name="A.10.2 - Pasos Peatonales Sobre Nivel (cantidad)" dataDxfId="2482"/>
    <tableColumn id="27" name="A.10.3 - Pasos Peatonales A Nivel (cantidad)" dataDxfId="2481"/>
    <tableColumn id="56" name="Total Pasos Peatonales" dataDxfId="2480">
      <calculatedColumnFormula>SUM(AE2:AG2)</calculatedColumnFormula>
    </tableColumn>
    <tableColumn id="28" name="A.11.1 - Señalamiento Automático (km de línea)" dataDxfId="2479"/>
    <tableColumn id="29" name="A.11.2 - Señalamiento Sin Señalamiento (km de línea)" dataDxfId="2478"/>
    <tableColumn id="30" name="A.11.3 - Señalamiento Manual (km de línea)" dataDxfId="2477"/>
    <tableColumn id="57" name="Total Señalamiento" dataDxfId="2476">
      <calculatedColumnFormula>SUM(AI2:AK2)</calculatedColumnFormula>
    </tableColumn>
    <tableColumn id="38" name="B.01.1 - Parque de Locomotoras Diesel Hasta 1300HP" dataDxfId="2475"/>
    <tableColumn id="39" name="B.01.2 - Parque de Locomotoras Diesel desde 1301HP Hasta 1700HP" dataDxfId="2474"/>
    <tableColumn id="40" name="B.01.2 - Parque de Locomotoras Diesel desde 1701HP" dataDxfId="2473"/>
    <tableColumn id="31" name="Total Locomotoras" dataDxfId="2472">
      <calculatedColumnFormula>SUM(AM2:AO2)</calculatedColumnFormula>
    </tableColumn>
    <tableColumn id="41" name="B.02.1 - Parque de Coches Eléctricos Motrices" dataDxfId="2471"/>
    <tableColumn id="42" name="B.02.2 - Parque de Coches Eléctricos Motrices Remolcados Tipo R" dataDxfId="2470"/>
    <tableColumn id="43" name="B.02.3 - Parque de Coches Eléctricos Motrices Tipo R" dataDxfId="2469"/>
    <tableColumn id="36" name="Total Coches Eléctricos" dataDxfId="2468">
      <calculatedColumnFormula>+TDC_InfraMR[[#This Row],[B.02.1 - Parque de Coches Eléctricos Motrices]]+TDC_InfraMR[[#This Row],[B.02.2 - Parque de Coches Eléctricos Motrices Remolcados Tipo R]]+TDC_InfraMR[[#This Row],[B.02.3 - Parque de Coches Eléctricos Motrices Tipo R]]</calculatedColumnFormula>
    </tableColumn>
    <tableColumn id="44" name="B.03.1 - Parque de Coches Motores Motrices Remolcados" dataDxfId="2467"/>
    <tableColumn id="45" name="B.03.2 - Parque de Coches Motores Motrices Intermedios" dataDxfId="2466"/>
    <tableColumn id="46" name="B.03.3 - Parque de Coches Motores Motrices Cabina" dataDxfId="2465"/>
    <tableColumn id="60" name="Total coches Motores" dataDxfId="2464">
      <calculatedColumnFormula>+TDC_InfraMR[[#This Row],[B.03.1 - Parque de Coches Motores Motrices Remolcados]]+TDC_InfraMR[[#This Row],[B.03.2 - Parque de Coches Motores Motrices Intermedios]]+TDC_InfraMR[[#This Row],[B.03.3 - Parque de Coches Motores Motrices Cabina]]</calculatedColumnFormula>
    </tableColumn>
    <tableColumn id="47" name="B.04.1 - Parque de Coches Remolcados Clase Unica" dataDxfId="2463"/>
    <tableColumn id="48" name="B.04.2 - Parque de Coches Remolcados Clase Unica Furgón" dataDxfId="2462"/>
    <tableColumn id="49" name="B.04.3 - Parque de Coches Remolcados Clase Unica Cabina" dataDxfId="2422"/>
    <tableColumn id="51" name="B.04.5 - Parque de Coches Remolcados para Servicios Especiales (Cartoneros)" dataDxfId="2421"/>
    <tableColumn id="61" name="Total Coches Remolcados" dataDxfId="1153">
      <calculatedColumnFormula>+SUM(TDC_InfraMR[[#This Row],[B.04.1 - Parque de Coches Remolcados Clase Unica]:[B.04.5 - Parque de Coches Remolcados para Servicios Especiales (Cartoneros)]])</calculatedColumnFormula>
    </tableColumn>
    <tableColumn id="50" name="B.04.4 - Parque de Coches Remolcados de Larga Distancia (Turista+Pullman)" dataDxfId="1154"/>
    <tableColumn id="52" name="B.05.1 - Parque de Locotractores" dataDxfId="2461"/>
    <tableColumn id="53" name="B.06.1 - Parque de Vagones de Servicios Internos" dataDxfId="2460"/>
    <tableColumn id="34" name="Trocha (mm)" dataDxfId="2459" dataCellStyle="Millares"/>
    <tableColumn id="35" name="Observaciones" dataDxfId="2458"/>
  </tableColumns>
  <tableStyleInfo name="TableStyleMedium9" showFirstColumn="0" showLastColumn="0" showRowStripes="1" showColumnStripes="0"/>
</table>
</file>

<file path=xl/tables/table42.xml><?xml version="1.0" encoding="utf-8"?>
<table xmlns="http://schemas.openxmlformats.org/spreadsheetml/2006/main" id="31" name="Tabla232" displayName="Tabla232" ref="A5:G16" totalsRowShown="0">
  <autoFilter ref="A5:G1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Nº" dataDxfId="2457"/>
    <tableColumn id="2" name="Progre-siva" dataDxfId="2456"/>
    <tableColumn id="3" name="Maipú-Delta" dataDxfId="2455"/>
    <tableColumn id="4" name="Denominación" dataDxfId="2454"/>
    <tableColumn id="5" name="Partido" dataDxfId="2453"/>
    <tableColumn id="6" name="Longitud" dataDxfId="2452"/>
    <tableColumn id="7" name="Latitud" dataDxfId="2451"/>
  </tableColumns>
  <tableStyleInfo name="TableStyleMedium9" showFirstColumn="0" showLastColumn="0" showRowStripes="1" showColumnStripes="0"/>
</table>
</file>

<file path=xl/tables/table5.xml><?xml version="1.0" encoding="utf-8"?>
<table xmlns="http://schemas.openxmlformats.org/spreadsheetml/2006/main" id="11" name="Tabla117" displayName="Tabla117" ref="Q5:S20" totalsRowShown="0">
  <autoFilter ref="Q5:S20"/>
  <tableColumns count="3">
    <tableColumn id="1" name="Nº" dataDxfId="3014"/>
    <tableColumn id="2" name="Progre-siva" dataDxfId="3013"/>
    <tableColumn id="3" name="Retiro - J.L.Suarez (e.)" dataDxfId="3012"/>
  </tableColumns>
  <tableStyleInfo name="TableStyleLight9" showFirstColumn="0" showLastColumn="0" showRowStripes="1" showColumnStripes="0"/>
</table>
</file>

<file path=xl/tables/table6.xml><?xml version="1.0" encoding="utf-8"?>
<table xmlns="http://schemas.openxmlformats.org/spreadsheetml/2006/main" id="12" name="Tabla128" displayName="Tabla128" ref="U5:W15" totalsRowShown="0">
  <autoFilter ref="U5:W15"/>
  <tableColumns count="3">
    <tableColumn id="1" name="Nº" dataDxfId="3011"/>
    <tableColumn id="2" name="Progre-siva" dataDxfId="3010"/>
    <tableColumn id="3" name="Victoria - Capilla del Señor (d)" dataDxfId="3009"/>
  </tableColumns>
  <tableStyleInfo name="TableStyleLight9" showFirstColumn="0" showLastColumn="0" showRowStripes="1" showColumnStripes="0"/>
</table>
</file>

<file path=xl/tables/table7.xml><?xml version="1.0" encoding="utf-8"?>
<table xmlns="http://schemas.openxmlformats.org/spreadsheetml/2006/main" id="13" name="Tabla1413" displayName="Tabla1413" ref="Y5:AA17" totalsRowShown="0">
  <autoFilter ref="Y5:AA17"/>
  <tableColumns count="3">
    <tableColumn id="1" name="Nº" dataDxfId="3008"/>
    <tableColumn id="2" name="Progre-siva" dataDxfId="3007"/>
    <tableColumn id="3" name="V. Ballester - Zárate (d)" dataDxfId="3006"/>
  </tableColumns>
  <tableStyleInfo name="TableStyleLight9" showFirstColumn="0" showLastColumn="0" showRowStripes="1" showColumnStripes="0"/>
</table>
</file>

<file path=xl/tables/table8.xml><?xml version="1.0" encoding="utf-8"?>
<table xmlns="http://schemas.openxmlformats.org/spreadsheetml/2006/main" id="36" name="Tabla36" displayName="Tabla36" ref="A5:G61" totalsRowShown="0">
  <autoFilter ref="A5:G61"/>
  <tableColumns count="7">
    <tableColumn id="1" name="Nº" dataDxfId="3005"/>
    <tableColumn id="2" name="Progresiva" dataDxfId="3004"/>
    <tableColumn id="3" name="Estación" dataDxfId="3003"/>
    <tableColumn id="4" name="Denominación" dataDxfId="3002"/>
    <tableColumn id="5" name="Partido" dataDxfId="3001"/>
    <tableColumn id="6" name="Longitud" dataDxfId="3000"/>
    <tableColumn id="7" name="Latitud" dataDxfId="2999"/>
  </tableColumns>
  <tableStyleInfo name="TableStyleMedium9" showFirstColumn="0" showLastColumn="0" showRowStripes="1" showColumnStripes="0"/>
</table>
</file>

<file path=xl/tables/table9.xml><?xml version="1.0" encoding="utf-8"?>
<table xmlns="http://schemas.openxmlformats.org/spreadsheetml/2006/main" id="28" name="Sar_InfraMR" displayName="Sar_InfraMR" ref="A1:BH376" totalsRowShown="0">
  <autoFilter ref="A1:BH376"/>
  <tableColumns count="60">
    <tableColumn id="1" name="AÑO" dataDxfId="2998"/>
    <tableColumn id="2" name="MES" dataDxfId="2997"/>
    <tableColumn id="3" name="A.01.1 -  Longitud de Líneas de Explotación No Electrificadas Vía Simple (km)" dataDxfId="2996"/>
    <tableColumn id="4" name="A.01.2 -  Longitud de Líneas de Explotación No Electrificadas Vía Doble o Múltiple (km)" dataDxfId="2995"/>
    <tableColumn id="5" name="A.02.1 -  Longitud de Líneas de Explotación Electrificadas Vía Simple (km)" dataDxfId="2994"/>
    <tableColumn id="6" name="A.02.2 -  Longitud de Líneas de Explotación Electrificadas Vía Doble o Múltiple (km)" dataDxfId="2993"/>
    <tableColumn id="7" name="Total Líneas de Explotación " dataDxfId="2992">
      <calculatedColumnFormula>SUM(C2:F2)</calculatedColumnFormula>
    </tableColumn>
    <tableColumn id="34" name="Total Líneas de Explotación (EN USO)" dataDxfId="2991">
      <calculatedColumnFormula>+Sar_InfraMR[[#This Row],[Total Líneas de Explotación ]]</calculatedColumnFormula>
    </tableColumn>
    <tableColumn id="62" name="Total Líneas de Servicios entre Cabeceras (km) (Progresiva) (en uso)" dataDxfId="2990"/>
    <tableColumn id="8" name="A.03.1 -  Longitud de Vías de Explotación No Electrificadas Troncales y Ramales (vía principal) (km)" dataDxfId="2989"/>
    <tableColumn id="9" name="A.03.2 -  Longitud de Vías de Explotación No Electrificadas Auxiliares (vías de playa) (km)" dataDxfId="2988"/>
    <tableColumn id="10" name="A.04.1 -  Longitud de Vías de Explotación Electrificadas Troncales y Ramales (vía principal) (km)" dataDxfId="2987"/>
    <tableColumn id="11" name="A.04.2 -  Longitud de Vías de Explotación Electrificadas Auxiliares (vías de playa) (km)" dataDxfId="2986"/>
    <tableColumn id="12" name="Total Vías (excluido Auxiliares)" dataDxfId="2985">
      <calculatedColumnFormula>+Sar_InfraMR[[#This Row],[A.03.1 -  Longitud de Vías de Explotación No Electrificadas Troncales y Ramales (vía principal) (km)]]+Sar_InfraMR[[#This Row],[A.04.1 -  Longitud de Vías de Explotación Electrificadas Troncales y Ramales (vía principal) (km)]]</calculatedColumnFormula>
    </tableColumn>
    <tableColumn id="35" name="Total Vías (excluído Auxiliares (EN USO)" dataDxfId="2984">
      <calculatedColumnFormula>+Sar_InfraMR[[#This Row],[Total Vías (excluido Auxiliares)]]</calculatedColumnFormula>
    </tableColumn>
    <tableColumn id="13" name="A.05.1 - Número de Estaciones en Explotación (cantidad)" dataDxfId="2983"/>
    <tableColumn id="14" name="A.06.1 - Número de Paradas en Explotación (cantidad)" dataDxfId="2982"/>
    <tableColumn id="15" name="A.07.1 - Número de Apeaderos en Explotación (cantidad)" dataDxfId="2981"/>
    <tableColumn id="16" name="Total Estaciones" dataDxfId="2980">
      <calculatedColumnFormula>SUM(P2:R2)</calculatedColumnFormula>
    </tableColumn>
    <tableColumn id="37" name="Total Estaciones (EN USO)" dataDxfId="2979"/>
    <tableColumn id="17" name="A.08.1 - Pasos Vehiculares a Nivel Con Barreras Manuales (cantidad)" dataDxfId="2978"/>
    <tableColumn id="18" name="A.08.2 - Pasos Vehiculares a Nivel Con Barreras Automáticas (cantidad)" dataDxfId="2977"/>
    <tableColumn id="19" name="A.08.3 - Pasos Vehiculares a Nivel Con Señales Fonoluminosas (cantidad)" dataDxfId="2976"/>
    <tableColumn id="20" name="A.08.4 - Pasos Vehiculares a Nivel Con Cruz de San Andrés (cantidad)" dataDxfId="2975"/>
    <tableColumn id="21" name="A.08.5 - Pasos Vehiculares a Nivel Sin Señalización (cantidad)" dataDxfId="2974"/>
    <tableColumn id="54" name="Total Pasos Vehiculares a Nivel" dataDxfId="2973">
      <calculatedColumnFormula>SUM(U2:Y2)</calculatedColumnFormula>
    </tableColumn>
    <tableColumn id="22" name="A.09.1 - Pasos Vehiculares Bajo Nivel (vial + vial peatonal) (cantidad)" dataDxfId="2972"/>
    <tableColumn id="23" name="A.09.2 - Pasos Vehiculares Sobre Nivel (vial + vial peatonal) (cantidad)" dataDxfId="2971"/>
    <tableColumn id="24" name="A.09.3 - Pasos Vehiculares A Nivel (vial + vial peatonal) (cantidad)" dataDxfId="2970">
      <calculatedColumnFormula>+Sar_InfraMR[[#This Row],[Total Pasos Vehiculares a Nivel]]</calculatedColumnFormula>
    </tableColumn>
    <tableColumn id="55" name="Total Pasos Vehiculares" dataDxfId="2969">
      <calculatedColumnFormula>SUM(AA2:AC2)</calculatedColumnFormula>
    </tableColumn>
    <tableColumn id="25" name="A.10.1 - Pasos Peatonales Bajo Nivel (cantidad)" dataDxfId="2968"/>
    <tableColumn id="26" name="A.10.2 - Pasos Peatonales Sobre Nivel (cantidad)" dataDxfId="2967"/>
    <tableColumn id="27" name="A.10.3 - Pasos Peatonales A Nivel (cantidad)" dataDxfId="2966"/>
    <tableColumn id="56" name="Total Pasos Peatonales" dataDxfId="2965">
      <calculatedColumnFormula>SUM(AE2:AG2)</calculatedColumnFormula>
    </tableColumn>
    <tableColumn id="28" name="A.11.1 - Señalamiento Automático (km de línea)" dataDxfId="2964"/>
    <tableColumn id="29" name="A.11.2 - Señalamiento Sin Señalamiento (km de línea)" dataDxfId="2963"/>
    <tableColumn id="30" name="A.11.3 - Señalamiento Manual (km de línea)" dataDxfId="2962"/>
    <tableColumn id="57" name="Total Señalamiento" dataDxfId="2961">
      <calculatedColumnFormula>SUM(AI2:AK2)</calculatedColumnFormula>
    </tableColumn>
    <tableColumn id="38" name="B.01.1 - Parque de Locomotoras Diesel Hasta 1300HP" dataDxfId="2960"/>
    <tableColumn id="39" name="B.01.2 - Parque de Locomotoras Diesel desde 1301HP Hasta 1700HP" dataDxfId="2959"/>
    <tableColumn id="40" name="B.01.2 - Parque de Locomotoras Diesel desde 1701HP" dataDxfId="2958"/>
    <tableColumn id="31" name="Total Locomotoras" dataDxfId="2957">
      <calculatedColumnFormula>SUM(AM2:AO2)</calculatedColumnFormula>
    </tableColumn>
    <tableColumn id="41" name="B.02.1 - Parque de Coches Eléctricos Motrices" dataDxfId="2956"/>
    <tableColumn id="42" name="B.02.2 - Parque de Coches Eléctricos Motrices Remolcados Tipo R" dataDxfId="2955"/>
    <tableColumn id="43" name="B.02.3 - Parque de Coches Eléctricos Motrices Tipo R" dataDxfId="2954"/>
    <tableColumn id="36" name="Total Coches Eléctricos" dataDxfId="2953">
      <calculatedColumnFormula>+Sar_InfraMR[[#This Row],[B.02.1 - Parque de Coches Eléctricos Motrices]]+Sar_InfraMR[[#This Row],[B.02.2 - Parque de Coches Eléctricos Motrices Remolcados Tipo R]]+Sar_InfraMR[[#This Row],[B.02.3 - Parque de Coches Eléctricos Motrices Tipo R]]</calculatedColumnFormula>
    </tableColumn>
    <tableColumn id="44" name="B.03.1 - Parque de Coches Motores Motrices Remolcados" dataDxfId="2952"/>
    <tableColumn id="45" name="B.03.2 - Parque de Coches Motores Motrices Intermedios" dataDxfId="2951"/>
    <tableColumn id="46" name="B.03.3 - Parque de Coches Motores Motrices Cabina" dataDxfId="2950"/>
    <tableColumn id="60" name="Total coches Motores" dataDxfId="2949">
      <calculatedColumnFormula>+Sar_InfraMR[[#This Row],[B.03.1 - Parque de Coches Motores Motrices Remolcados]]+Sar_InfraMR[[#This Row],[B.03.2 - Parque de Coches Motores Motrices Intermedios]]+Sar_InfraMR[[#This Row],[B.03.3 - Parque de Coches Motores Motrices Cabina]]</calculatedColumnFormula>
    </tableColumn>
    <tableColumn id="47" name="B.04.1 - Parque de Coches Remolcados Clase Unica" dataDxfId="2948"/>
    <tableColumn id="48" name="B.04.2 - Parque de Coches Remolcados Clase Unica Furgón" dataDxfId="2947"/>
    <tableColumn id="49" name="B.04.3 - Parque de Coches Remolcados Clase Unica Cabina" dataDxfId="2434"/>
    <tableColumn id="51" name="B.04.5 - Parque de Coches Remolcados para Servicios Especiales (Cartoneros)" dataDxfId="2433"/>
    <tableColumn id="61" name="Total Coches Remolcados" dataDxfId="1996">
      <calculatedColumnFormula>+SUM(Sar_InfraMR[[#This Row],[B.04.1 - Parque de Coches Remolcados Clase Unica]:[B.04.5 - Parque de Coches Remolcados para Servicios Especiales (Cartoneros)]])</calculatedColumnFormula>
    </tableColumn>
    <tableColumn id="50" name="B.04.4 - Parque de Coches Remolcados de Larga Distancia (Turista+Pullman)" dataDxfId="1997"/>
    <tableColumn id="52" name="B.05.1 - Parque de Locotractores" dataDxfId="2946"/>
    <tableColumn id="53" name="B.06.1 - Parque de Vagones de Servicios Internos" dataDxfId="2945"/>
    <tableColumn id="32" name="Trocha (mm)" dataDxfId="2944"/>
    <tableColumn id="33" name="Observaciones" dataDxfId="2943"/>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10.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9.xml"/><Relationship Id="rId1" Type="http://schemas.openxmlformats.org/officeDocument/2006/relationships/pivotTable" Target="../pivotTables/pivotTable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2.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table" Target="../tables/table3.xml"/><Relationship Id="rId1" Type="http://schemas.openxmlformats.org/officeDocument/2006/relationships/drawing" Target="../drawings/drawing10.xml"/><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9.xml"/><Relationship Id="rId1"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drawing" Target="../drawings/drawing11.xml"/><Relationship Id="rId5" Type="http://schemas.openxmlformats.org/officeDocument/2006/relationships/table" Target="../tables/table13.xml"/><Relationship Id="rId4"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14.xml"/><Relationship Id="rId1"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table" Target="../tables/table16.xml"/><Relationship Id="rId1" Type="http://schemas.openxmlformats.org/officeDocument/2006/relationships/vmlDrawing" Target="../drawings/vmlDrawing5.v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2.xml"/><Relationship Id="rId13" Type="http://schemas.openxmlformats.org/officeDocument/2006/relationships/table" Target="../tables/table27.xml"/><Relationship Id="rId3" Type="http://schemas.openxmlformats.org/officeDocument/2006/relationships/table" Target="../tables/table17.xml"/><Relationship Id="rId7" Type="http://schemas.openxmlformats.org/officeDocument/2006/relationships/table" Target="../tables/table21.xml"/><Relationship Id="rId12" Type="http://schemas.openxmlformats.org/officeDocument/2006/relationships/table" Target="../tables/table26.xml"/><Relationship Id="rId2" Type="http://schemas.openxmlformats.org/officeDocument/2006/relationships/drawing" Target="../drawings/drawing13.xml"/><Relationship Id="rId1" Type="http://schemas.openxmlformats.org/officeDocument/2006/relationships/printerSettings" Target="../printerSettings/printerSettings3.bin"/><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table" Target="../tables/table19.xml"/><Relationship Id="rId15" Type="http://schemas.openxmlformats.org/officeDocument/2006/relationships/table" Target="../tables/table29.xml"/><Relationship Id="rId10" Type="http://schemas.openxmlformats.org/officeDocument/2006/relationships/table" Target="../tables/table24.xml"/><Relationship Id="rId4" Type="http://schemas.openxmlformats.org/officeDocument/2006/relationships/table" Target="../tables/table18.xml"/><Relationship Id="rId9" Type="http://schemas.openxmlformats.org/officeDocument/2006/relationships/table" Target="../tables/table23.xml"/><Relationship Id="rId14" Type="http://schemas.openxmlformats.org/officeDocument/2006/relationships/table" Target="../tables/table2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table" Target="../tables/table30.xml"/><Relationship Id="rId1"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table" Target="../tables/table34.xml"/><Relationship Id="rId1" Type="http://schemas.openxmlformats.org/officeDocument/2006/relationships/vmlDrawing" Target="../drawings/vmlDrawing7.vml"/></Relationships>
</file>

<file path=xl/worksheets/_rels/sheet24.xml.rels><?xml version="1.0" encoding="UTF-8" standalone="yes"?>
<Relationships xmlns="http://schemas.openxmlformats.org/package/2006/relationships"><Relationship Id="rId8" Type="http://schemas.openxmlformats.org/officeDocument/2006/relationships/table" Target="../tables/table40.xml"/><Relationship Id="rId3" Type="http://schemas.openxmlformats.org/officeDocument/2006/relationships/table" Target="../tables/table35.xml"/><Relationship Id="rId7" Type="http://schemas.openxmlformats.org/officeDocument/2006/relationships/table" Target="../tables/table39.xml"/><Relationship Id="rId2" Type="http://schemas.openxmlformats.org/officeDocument/2006/relationships/drawing" Target="../drawings/drawing16.xml"/><Relationship Id="rId1" Type="http://schemas.openxmlformats.org/officeDocument/2006/relationships/printerSettings" Target="../printerSettings/printerSettings5.bin"/><Relationship Id="rId6" Type="http://schemas.openxmlformats.org/officeDocument/2006/relationships/table" Target="../tables/table38.xml"/><Relationship Id="rId5" Type="http://schemas.openxmlformats.org/officeDocument/2006/relationships/table" Target="../tables/table37.xml"/><Relationship Id="rId4" Type="http://schemas.openxmlformats.org/officeDocument/2006/relationships/table" Target="../tables/table36.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table" Target="../tables/table41.xml"/><Relationship Id="rId1" Type="http://schemas.openxmlformats.org/officeDocument/2006/relationships/vmlDrawing" Target="../drawings/vmlDrawing8.vml"/></Relationships>
</file>

<file path=xl/worksheets/_rels/sheet26.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drawing" Target="../drawings/drawing17.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7.xml"/><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bin"/><Relationship Id="rId1" Type="http://schemas.openxmlformats.org/officeDocument/2006/relationships/pivotTable" Target="../pivotTables/pivotTable8.xml"/><Relationship Id="rId4" Type="http://schemas.microsoft.com/office/2007/relationships/slicer" Target="../slicers/slicer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D93"/>
  <sheetViews>
    <sheetView showGridLines="0" tabSelected="1" zoomScale="80" zoomScaleNormal="80" workbookViewId="0">
      <selection activeCell="A5" sqref="A5"/>
    </sheetView>
  </sheetViews>
  <sheetFormatPr baseColWidth="10" defaultColWidth="11.21875" defaultRowHeight="12.75"/>
  <cols>
    <col min="1" max="1" width="21.109375" style="1" customWidth="1"/>
    <col min="2" max="2" width="70.77734375" style="1" customWidth="1"/>
    <col min="3" max="98" width="9.33203125" style="1" customWidth="1"/>
    <col min="99" max="108" width="10.6640625" style="1" customWidth="1"/>
    <col min="109" max="16384" width="11.21875" style="1"/>
  </cols>
  <sheetData>
    <row r="1" spans="1:30" ht="30">
      <c r="A1" s="22" t="s">
        <v>0</v>
      </c>
    </row>
    <row r="2" spans="1:30" s="50" customFormat="1" ht="29.25">
      <c r="A2" s="53" t="s">
        <v>1</v>
      </c>
    </row>
    <row r="3" spans="1:30" s="50" customFormat="1" ht="27">
      <c r="A3" s="261" t="s">
        <v>741</v>
      </c>
    </row>
    <row r="4" spans="1:30">
      <c r="A4" s="164" t="s">
        <v>624</v>
      </c>
      <c r="B4" s="249">
        <v>45400</v>
      </c>
      <c r="C4" s="165"/>
      <c r="D4" s="165"/>
      <c r="E4" s="165"/>
      <c r="F4" s="165"/>
      <c r="G4" s="165"/>
    </row>
    <row r="14" spans="1:30" ht="15" customHeight="1">
      <c r="A14" s="324" t="s">
        <v>645</v>
      </c>
      <c r="B14" s="359"/>
      <c r="C14" s="359">
        <v>2024</v>
      </c>
      <c r="D14" s="359"/>
      <c r="E14" s="359"/>
      <c r="F14" s="359" t="s">
        <v>813</v>
      </c>
      <c r="G14"/>
      <c r="H14"/>
      <c r="I14"/>
      <c r="J14"/>
      <c r="K14"/>
      <c r="L14"/>
      <c r="M14"/>
      <c r="N14"/>
      <c r="O14"/>
      <c r="P14"/>
      <c r="Q14"/>
      <c r="R14"/>
      <c r="S14"/>
      <c r="T14"/>
      <c r="U14"/>
      <c r="V14"/>
      <c r="W14"/>
      <c r="X14"/>
      <c r="Y14"/>
      <c r="Z14"/>
      <c r="AA14"/>
      <c r="AB14"/>
      <c r="AC14"/>
      <c r="AD14"/>
    </row>
    <row r="15" spans="1:30" ht="15" customHeight="1">
      <c r="A15" s="325"/>
      <c r="B15" s="359"/>
      <c r="C15" s="359" t="s">
        <v>61</v>
      </c>
      <c r="D15" s="359" t="s">
        <v>62</v>
      </c>
      <c r="E15" s="359" t="s">
        <v>63</v>
      </c>
      <c r="F15" s="359"/>
      <c r="G15"/>
      <c r="H15"/>
      <c r="I15"/>
      <c r="J15"/>
      <c r="K15"/>
      <c r="L15"/>
      <c r="M15"/>
      <c r="N15"/>
      <c r="O15"/>
      <c r="P15"/>
      <c r="Q15"/>
      <c r="R15"/>
      <c r="S15"/>
      <c r="T15"/>
      <c r="U15"/>
      <c r="V15"/>
      <c r="W15"/>
      <c r="X15"/>
      <c r="Y15"/>
      <c r="Z15"/>
      <c r="AA15"/>
      <c r="AB15"/>
      <c r="AC15"/>
      <c r="AD15"/>
    </row>
    <row r="16" spans="1:30" ht="15" customHeight="1">
      <c r="A16" s="248" t="s">
        <v>646</v>
      </c>
      <c r="B16" s="360" t="s">
        <v>654</v>
      </c>
      <c r="C16" s="361">
        <v>279.62299999999999</v>
      </c>
      <c r="D16" s="361">
        <v>279.62299999999999</v>
      </c>
      <c r="E16" s="361">
        <v>279.62299999999999</v>
      </c>
      <c r="F16" s="361">
        <v>279.62299999999999</v>
      </c>
      <c r="G16"/>
      <c r="H16"/>
      <c r="I16"/>
      <c r="J16"/>
      <c r="K16"/>
      <c r="L16"/>
      <c r="M16"/>
      <c r="N16"/>
      <c r="O16"/>
      <c r="P16"/>
      <c r="Q16"/>
      <c r="R16"/>
      <c r="S16"/>
      <c r="T16"/>
      <c r="U16"/>
      <c r="V16"/>
      <c r="W16"/>
      <c r="X16"/>
      <c r="Y16"/>
      <c r="Z16"/>
      <c r="AA16"/>
      <c r="AB16"/>
      <c r="AC16"/>
      <c r="AD16"/>
    </row>
    <row r="17" spans="1:30" ht="15" customHeight="1">
      <c r="A17" s="248" t="s">
        <v>646</v>
      </c>
      <c r="B17" s="360" t="s">
        <v>655</v>
      </c>
      <c r="C17" s="361">
        <v>454.32400000000007</v>
      </c>
      <c r="D17" s="361">
        <v>454.32400000000007</v>
      </c>
      <c r="E17" s="361">
        <v>454.32400000000007</v>
      </c>
      <c r="F17" s="361">
        <v>454.32400000000007</v>
      </c>
      <c r="G17"/>
      <c r="H17"/>
      <c r="I17"/>
      <c r="J17"/>
      <c r="K17"/>
      <c r="L17"/>
      <c r="M17"/>
      <c r="N17"/>
      <c r="O17"/>
      <c r="P17"/>
      <c r="Q17"/>
      <c r="R17"/>
      <c r="S17"/>
      <c r="T17"/>
      <c r="U17"/>
      <c r="V17"/>
      <c r="W17"/>
      <c r="X17"/>
      <c r="Y17"/>
      <c r="Z17"/>
      <c r="AA17"/>
      <c r="AB17"/>
      <c r="AC17"/>
      <c r="AD17"/>
    </row>
    <row r="18" spans="1:30" ht="15" customHeight="1">
      <c r="A18" s="248" t="s">
        <v>646</v>
      </c>
      <c r="B18" s="360" t="s">
        <v>656</v>
      </c>
      <c r="C18" s="361">
        <v>0</v>
      </c>
      <c r="D18" s="361">
        <v>0</v>
      </c>
      <c r="E18" s="361">
        <v>0</v>
      </c>
      <c r="F18" s="361">
        <v>0</v>
      </c>
      <c r="G18"/>
      <c r="H18"/>
      <c r="I18"/>
      <c r="J18"/>
      <c r="K18"/>
      <c r="L18"/>
      <c r="M18"/>
      <c r="N18"/>
      <c r="O18"/>
      <c r="P18"/>
      <c r="Q18"/>
      <c r="R18"/>
      <c r="S18"/>
      <c r="T18"/>
      <c r="U18"/>
      <c r="V18"/>
      <c r="W18"/>
      <c r="X18"/>
      <c r="Y18"/>
      <c r="Z18"/>
      <c r="AA18"/>
      <c r="AB18"/>
      <c r="AC18"/>
      <c r="AD18"/>
    </row>
    <row r="19" spans="1:30" s="57" customFormat="1" ht="15.75">
      <c r="A19" s="248" t="s">
        <v>646</v>
      </c>
      <c r="B19" s="360" t="s">
        <v>657</v>
      </c>
      <c r="C19" s="361">
        <v>258.18664000000001</v>
      </c>
      <c r="D19" s="361">
        <v>258.18664000000001</v>
      </c>
      <c r="E19" s="361">
        <v>258.18664000000001</v>
      </c>
      <c r="F19" s="361">
        <v>258.18664000000001</v>
      </c>
      <c r="G19"/>
      <c r="H19"/>
      <c r="I19"/>
      <c r="J19"/>
      <c r="K19"/>
      <c r="L19"/>
      <c r="M19"/>
      <c r="N19"/>
      <c r="O19"/>
      <c r="P19"/>
      <c r="Q19"/>
      <c r="R19" s="58"/>
      <c r="S19" s="58"/>
      <c r="T19" s="58"/>
      <c r="U19" s="58"/>
      <c r="V19" s="58"/>
      <c r="W19" s="58"/>
      <c r="X19" s="58"/>
      <c r="Y19" s="58"/>
      <c r="Z19" s="58"/>
      <c r="AA19" s="58"/>
      <c r="AB19" s="58"/>
      <c r="AC19" s="58"/>
      <c r="AD19" s="58"/>
    </row>
    <row r="20" spans="1:30" s="57" customFormat="1" ht="15.75">
      <c r="A20" s="248" t="s">
        <v>646</v>
      </c>
      <c r="B20" s="396" t="s">
        <v>658</v>
      </c>
      <c r="C20" s="363">
        <v>992.13364000000001</v>
      </c>
      <c r="D20" s="363">
        <v>992.13364000000001</v>
      </c>
      <c r="E20" s="363">
        <v>992.13364000000001</v>
      </c>
      <c r="F20" s="363">
        <v>992.13364000000001</v>
      </c>
      <c r="G20"/>
      <c r="H20"/>
      <c r="I20"/>
      <c r="J20"/>
      <c r="K20"/>
      <c r="L20"/>
      <c r="M20"/>
      <c r="N20"/>
      <c r="O20"/>
      <c r="P20"/>
      <c r="Q20"/>
      <c r="R20" s="58"/>
      <c r="S20" s="58"/>
      <c r="T20" s="58"/>
      <c r="U20" s="58"/>
      <c r="V20" s="58"/>
      <c r="W20" s="58"/>
      <c r="X20" s="58"/>
      <c r="Y20" s="58"/>
      <c r="Z20" s="58"/>
      <c r="AA20" s="58"/>
      <c r="AB20" s="58"/>
      <c r="AC20" s="58"/>
      <c r="AD20" s="58"/>
    </row>
    <row r="21" spans="1:30" s="57" customFormat="1" ht="15.75">
      <c r="A21" s="248" t="s">
        <v>646</v>
      </c>
      <c r="B21" s="396" t="s">
        <v>659</v>
      </c>
      <c r="C21" s="363">
        <v>1031.6280099999999</v>
      </c>
      <c r="D21" s="363">
        <v>1031.6280099999999</v>
      </c>
      <c r="E21" s="363">
        <v>1031.6280099999999</v>
      </c>
      <c r="F21" s="363">
        <v>1031.6280099999999</v>
      </c>
      <c r="G21"/>
      <c r="H21"/>
      <c r="I21"/>
      <c r="J21"/>
      <c r="K21"/>
      <c r="L21"/>
      <c r="M21"/>
      <c r="N21"/>
      <c r="O21"/>
      <c r="P21"/>
      <c r="Q21"/>
      <c r="R21" s="58"/>
      <c r="S21" s="58"/>
      <c r="T21" s="58"/>
      <c r="U21" s="58"/>
      <c r="V21" s="58"/>
      <c r="W21" s="58"/>
      <c r="X21" s="58"/>
      <c r="Y21" s="58"/>
      <c r="Z21" s="58"/>
      <c r="AA21" s="58"/>
      <c r="AB21" s="58"/>
      <c r="AC21" s="58"/>
      <c r="AD21" s="58"/>
    </row>
    <row r="22" spans="1:30" ht="15" customHeight="1">
      <c r="A22" s="248" t="s">
        <v>646</v>
      </c>
      <c r="B22" s="396" t="s">
        <v>660</v>
      </c>
      <c r="C22" s="363">
        <v>967.28264000000013</v>
      </c>
      <c r="D22" s="363">
        <v>967.28264000000013</v>
      </c>
      <c r="E22" s="363">
        <v>967.28264000000013</v>
      </c>
      <c r="F22" s="363">
        <v>967.28264000000001</v>
      </c>
      <c r="G22"/>
      <c r="H22"/>
      <c r="I22"/>
      <c r="J22"/>
      <c r="K22"/>
      <c r="L22"/>
      <c r="M22"/>
      <c r="N22"/>
      <c r="O22"/>
      <c r="P22"/>
      <c r="Q22"/>
      <c r="R22"/>
      <c r="S22"/>
      <c r="T22"/>
      <c r="U22"/>
      <c r="V22"/>
      <c r="W22"/>
      <c r="X22"/>
      <c r="Y22"/>
      <c r="Z22"/>
      <c r="AA22"/>
      <c r="AB22"/>
      <c r="AC22"/>
      <c r="AD22"/>
    </row>
    <row r="23" spans="1:30" ht="15" customHeight="1">
      <c r="A23" s="248" t="s">
        <v>647</v>
      </c>
      <c r="B23" s="360" t="s">
        <v>661</v>
      </c>
      <c r="C23" s="361">
        <v>1196.6759099999999</v>
      </c>
      <c r="D23" s="361">
        <v>1196.6759099999999</v>
      </c>
      <c r="E23" s="361">
        <v>1196.6759099999999</v>
      </c>
      <c r="F23" s="361">
        <v>1196.6759099999999</v>
      </c>
      <c r="G23"/>
      <c r="H23"/>
      <c r="I23"/>
      <c r="J23"/>
      <c r="K23"/>
      <c r="L23"/>
      <c r="M23"/>
      <c r="N23"/>
      <c r="O23"/>
      <c r="P23"/>
      <c r="Q23"/>
      <c r="R23"/>
      <c r="S23"/>
      <c r="T23"/>
      <c r="U23"/>
      <c r="V23"/>
      <c r="W23"/>
      <c r="X23"/>
      <c r="Y23"/>
      <c r="Z23"/>
      <c r="AA23"/>
      <c r="AB23"/>
      <c r="AC23"/>
      <c r="AD23"/>
    </row>
    <row r="24" spans="1:30" ht="15" customHeight="1">
      <c r="A24" s="248" t="s">
        <v>647</v>
      </c>
      <c r="B24" s="360" t="s">
        <v>662</v>
      </c>
      <c r="C24" s="361">
        <v>54.516999999999996</v>
      </c>
      <c r="D24" s="361">
        <v>54.516999999999996</v>
      </c>
      <c r="E24" s="361">
        <v>54.516999999999996</v>
      </c>
      <c r="F24" s="361">
        <v>54.516999999999996</v>
      </c>
      <c r="G24"/>
      <c r="H24"/>
      <c r="I24"/>
      <c r="J24"/>
      <c r="K24"/>
      <c r="L24"/>
      <c r="M24"/>
      <c r="N24"/>
      <c r="O24"/>
      <c r="P24"/>
      <c r="Q24"/>
      <c r="R24"/>
      <c r="S24"/>
      <c r="T24"/>
      <c r="U24"/>
      <c r="V24"/>
      <c r="W24"/>
      <c r="X24"/>
      <c r="Y24"/>
      <c r="Z24"/>
      <c r="AA24"/>
      <c r="AB24"/>
      <c r="AC24"/>
      <c r="AD24"/>
    </row>
    <row r="25" spans="1:30" s="51" customFormat="1" ht="15.75">
      <c r="A25" s="248" t="s">
        <v>647</v>
      </c>
      <c r="B25" s="360" t="s">
        <v>663</v>
      </c>
      <c r="C25" s="361">
        <v>542.23900000000003</v>
      </c>
      <c r="D25" s="361">
        <v>542.23900000000003</v>
      </c>
      <c r="E25" s="361">
        <v>542.23900000000003</v>
      </c>
      <c r="F25" s="361">
        <v>542.23900000000003</v>
      </c>
      <c r="G25"/>
      <c r="H25"/>
      <c r="I25"/>
      <c r="J25"/>
      <c r="K25"/>
      <c r="L25"/>
      <c r="M25"/>
      <c r="N25"/>
      <c r="O25"/>
      <c r="P25"/>
      <c r="Q25"/>
      <c r="R25"/>
      <c r="S25"/>
      <c r="T25"/>
      <c r="U25"/>
      <c r="V25"/>
      <c r="W25"/>
      <c r="X25"/>
      <c r="Y25"/>
      <c r="Z25"/>
      <c r="AA25"/>
      <c r="AB25"/>
      <c r="AC25"/>
      <c r="AD25" s="54"/>
    </row>
    <row r="26" spans="1:30" ht="15" customHeight="1">
      <c r="A26" s="248" t="s">
        <v>647</v>
      </c>
      <c r="B26" s="360" t="s">
        <v>664</v>
      </c>
      <c r="C26" s="361">
        <v>21.314999999999998</v>
      </c>
      <c r="D26" s="361">
        <v>21.314999999999998</v>
      </c>
      <c r="E26" s="361">
        <v>21.314999999999998</v>
      </c>
      <c r="F26" s="361">
        <v>21.314999999999998</v>
      </c>
      <c r="G26"/>
      <c r="H26"/>
      <c r="I26"/>
      <c r="J26"/>
      <c r="K26"/>
      <c r="L26"/>
      <c r="M26"/>
      <c r="N26"/>
      <c r="O26"/>
      <c r="P26"/>
      <c r="Q26"/>
      <c r="R26"/>
      <c r="S26"/>
      <c r="T26"/>
      <c r="U26"/>
      <c r="V26"/>
      <c r="W26"/>
      <c r="X26"/>
      <c r="Y26"/>
      <c r="Z26"/>
      <c r="AA26"/>
      <c r="AB26"/>
      <c r="AC26"/>
      <c r="AD26"/>
    </row>
    <row r="27" spans="1:30" s="51" customFormat="1" ht="15.75">
      <c r="A27" s="248" t="s">
        <v>647</v>
      </c>
      <c r="B27" s="364" t="s">
        <v>665</v>
      </c>
      <c r="C27" s="363">
        <v>1738.9149099999997</v>
      </c>
      <c r="D27" s="363">
        <v>1738.9149099999997</v>
      </c>
      <c r="E27" s="363">
        <v>1738.9149099999997</v>
      </c>
      <c r="F27" s="363">
        <v>1738.9149099999997</v>
      </c>
      <c r="G27"/>
      <c r="H27"/>
      <c r="I27"/>
      <c r="J27"/>
      <c r="K27"/>
      <c r="L27"/>
      <c r="M27"/>
      <c r="N27"/>
      <c r="O27"/>
      <c r="P27"/>
      <c r="Q27"/>
      <c r="R27" s="54"/>
      <c r="S27" s="54"/>
      <c r="T27" s="54"/>
      <c r="U27" s="54"/>
      <c r="V27" s="54"/>
      <c r="W27" s="54"/>
      <c r="X27" s="54"/>
      <c r="Y27" s="54"/>
      <c r="Z27" s="54"/>
      <c r="AA27" s="54"/>
      <c r="AB27" s="54"/>
      <c r="AC27" s="54"/>
      <c r="AD27" s="54"/>
    </row>
    <row r="28" spans="1:30" ht="15" customHeight="1">
      <c r="A28" s="248" t="s">
        <v>647</v>
      </c>
      <c r="B28" s="364" t="s">
        <v>666</v>
      </c>
      <c r="C28" s="366">
        <v>1704.6749099999997</v>
      </c>
      <c r="D28" s="366">
        <v>1704.6749099999997</v>
      </c>
      <c r="E28" s="366">
        <v>1704.6749099999997</v>
      </c>
      <c r="F28" s="366">
        <v>1704.6749099999997</v>
      </c>
      <c r="G28"/>
      <c r="H28"/>
      <c r="I28"/>
      <c r="J28"/>
      <c r="K28"/>
      <c r="L28"/>
      <c r="M28"/>
      <c r="N28"/>
      <c r="O28"/>
      <c r="P28"/>
      <c r="Q28"/>
      <c r="R28"/>
      <c r="S28"/>
      <c r="T28"/>
      <c r="U28"/>
      <c r="V28"/>
      <c r="W28"/>
      <c r="X28"/>
      <c r="Y28"/>
      <c r="Z28"/>
      <c r="AA28"/>
      <c r="AB28"/>
      <c r="AC28"/>
      <c r="AD28"/>
    </row>
    <row r="29" spans="1:30" s="51" customFormat="1" ht="15.75">
      <c r="A29" s="248" t="s">
        <v>648</v>
      </c>
      <c r="B29" s="360" t="s">
        <v>667</v>
      </c>
      <c r="C29" s="362">
        <v>215</v>
      </c>
      <c r="D29" s="362">
        <v>215</v>
      </c>
      <c r="E29" s="362">
        <v>215</v>
      </c>
      <c r="F29" s="362">
        <v>215</v>
      </c>
      <c r="G29"/>
      <c r="H29"/>
      <c r="I29"/>
      <c r="J29"/>
      <c r="K29"/>
      <c r="L29"/>
      <c r="M29"/>
      <c r="N29"/>
      <c r="O29"/>
      <c r="P29"/>
      <c r="Q29"/>
      <c r="R29"/>
      <c r="S29"/>
      <c r="T29"/>
      <c r="U29"/>
      <c r="V29"/>
      <c r="W29"/>
      <c r="X29"/>
      <c r="Y29"/>
      <c r="Z29"/>
      <c r="AA29"/>
      <c r="AB29"/>
      <c r="AC29"/>
      <c r="AD29" s="54"/>
    </row>
    <row r="30" spans="1:30" ht="15" customHeight="1">
      <c r="A30" s="248" t="s">
        <v>648</v>
      </c>
      <c r="B30" s="360" t="s">
        <v>668</v>
      </c>
      <c r="C30" s="362">
        <v>62</v>
      </c>
      <c r="D30" s="362">
        <v>62</v>
      </c>
      <c r="E30" s="362">
        <v>62</v>
      </c>
      <c r="F30" s="362">
        <v>62</v>
      </c>
      <c r="G30"/>
      <c r="H30"/>
      <c r="I30"/>
      <c r="J30"/>
      <c r="K30"/>
      <c r="L30"/>
      <c r="M30"/>
      <c r="N30"/>
      <c r="O30"/>
      <c r="P30"/>
      <c r="Q30"/>
      <c r="R30"/>
      <c r="S30"/>
      <c r="T30"/>
      <c r="U30"/>
      <c r="V30"/>
      <c r="W30"/>
      <c r="X30"/>
      <c r="Y30"/>
      <c r="Z30"/>
      <c r="AA30"/>
      <c r="AB30"/>
      <c r="AC30"/>
      <c r="AD30"/>
    </row>
    <row r="31" spans="1:30" ht="15" customHeight="1">
      <c r="A31" s="248" t="s">
        <v>648</v>
      </c>
      <c r="B31" s="360" t="s">
        <v>669</v>
      </c>
      <c r="C31" s="362">
        <v>23</v>
      </c>
      <c r="D31" s="362">
        <v>23</v>
      </c>
      <c r="E31" s="362">
        <v>23</v>
      </c>
      <c r="F31" s="362">
        <v>23</v>
      </c>
      <c r="G31"/>
      <c r="H31"/>
      <c r="I31"/>
      <c r="J31"/>
      <c r="K31"/>
      <c r="L31"/>
      <c r="M31"/>
      <c r="N31"/>
      <c r="O31"/>
      <c r="P31"/>
      <c r="Q31"/>
      <c r="R31"/>
      <c r="S31"/>
      <c r="T31"/>
      <c r="U31"/>
      <c r="V31"/>
      <c r="W31"/>
      <c r="X31"/>
      <c r="Y31"/>
      <c r="Z31"/>
      <c r="AA31"/>
      <c r="AB31"/>
      <c r="AC31"/>
      <c r="AD31"/>
    </row>
    <row r="32" spans="1:30" ht="15" customHeight="1">
      <c r="A32" s="248" t="s">
        <v>648</v>
      </c>
      <c r="B32" s="364" t="s">
        <v>670</v>
      </c>
      <c r="C32" s="365">
        <v>300</v>
      </c>
      <c r="D32" s="365">
        <v>300</v>
      </c>
      <c r="E32" s="365">
        <v>300</v>
      </c>
      <c r="F32" s="365">
        <v>300</v>
      </c>
      <c r="G32"/>
      <c r="H32"/>
      <c r="I32"/>
      <c r="J32"/>
      <c r="K32"/>
      <c r="L32"/>
      <c r="M32"/>
      <c r="N32"/>
      <c r="O32"/>
      <c r="P32"/>
      <c r="Q32"/>
      <c r="R32"/>
      <c r="S32"/>
      <c r="T32"/>
      <c r="U32"/>
      <c r="V32"/>
      <c r="W32"/>
      <c r="X32"/>
      <c r="Y32"/>
      <c r="Z32"/>
      <c r="AA32"/>
      <c r="AB32"/>
      <c r="AC32"/>
      <c r="AD32"/>
    </row>
    <row r="33" spans="1:30" s="51" customFormat="1" ht="15.75">
      <c r="A33" s="248" t="s">
        <v>648</v>
      </c>
      <c r="B33" s="364" t="s">
        <v>671</v>
      </c>
      <c r="C33" s="365">
        <v>289</v>
      </c>
      <c r="D33" s="365">
        <v>289</v>
      </c>
      <c r="E33" s="365">
        <v>289</v>
      </c>
      <c r="F33" s="365">
        <v>289</v>
      </c>
      <c r="G33"/>
      <c r="H33"/>
      <c r="I33"/>
      <c r="J33"/>
      <c r="K33"/>
      <c r="L33"/>
      <c r="M33"/>
      <c r="N33"/>
      <c r="O33"/>
      <c r="P33" s="54"/>
      <c r="Q33" s="54"/>
      <c r="R33" s="54"/>
      <c r="S33" s="54"/>
      <c r="T33" s="54"/>
      <c r="U33" s="54"/>
      <c r="V33" s="54"/>
      <c r="W33" s="54"/>
      <c r="X33" s="54"/>
      <c r="Y33" s="54"/>
      <c r="Z33" s="54"/>
      <c r="AA33" s="54"/>
      <c r="AB33" s="54"/>
      <c r="AC33" s="54"/>
      <c r="AD33" s="54"/>
    </row>
    <row r="34" spans="1:30" ht="15" customHeight="1">
      <c r="A34" s="248" t="s">
        <v>649</v>
      </c>
      <c r="B34" s="360" t="s">
        <v>672</v>
      </c>
      <c r="C34" s="362">
        <v>114</v>
      </c>
      <c r="D34" s="362">
        <v>114</v>
      </c>
      <c r="E34" s="362">
        <v>114</v>
      </c>
      <c r="F34" s="362">
        <v>114</v>
      </c>
      <c r="G34"/>
      <c r="H34"/>
      <c r="I34"/>
      <c r="J34"/>
      <c r="K34"/>
      <c r="L34"/>
      <c r="M34"/>
      <c r="N34"/>
      <c r="O34"/>
      <c r="P34"/>
      <c r="Q34"/>
      <c r="R34"/>
      <c r="S34"/>
      <c r="T34"/>
      <c r="U34"/>
      <c r="V34"/>
      <c r="W34"/>
      <c r="X34"/>
      <c r="Y34"/>
      <c r="Z34"/>
      <c r="AA34"/>
      <c r="AB34"/>
      <c r="AC34"/>
      <c r="AD34"/>
    </row>
    <row r="35" spans="1:30" s="51" customFormat="1" ht="15.75">
      <c r="A35" s="248" t="s">
        <v>649</v>
      </c>
      <c r="B35" s="360" t="s">
        <v>673</v>
      </c>
      <c r="C35" s="362">
        <v>419</v>
      </c>
      <c r="D35" s="362">
        <v>419</v>
      </c>
      <c r="E35" s="362">
        <v>419</v>
      </c>
      <c r="F35" s="362">
        <v>419</v>
      </c>
      <c r="G35"/>
      <c r="H35"/>
      <c r="I35"/>
      <c r="J35"/>
      <c r="K35"/>
      <c r="L35"/>
      <c r="M35"/>
      <c r="N35"/>
      <c r="O35"/>
      <c r="P35"/>
      <c r="Q35"/>
      <c r="R35"/>
      <c r="S35"/>
      <c r="T35"/>
      <c r="U35"/>
      <c r="V35"/>
      <c r="W35"/>
      <c r="X35"/>
      <c r="Y35"/>
      <c r="Z35"/>
      <c r="AA35"/>
      <c r="AB35"/>
      <c r="AC35"/>
      <c r="AD35" s="54"/>
    </row>
    <row r="36" spans="1:30" ht="15" customHeight="1">
      <c r="A36" s="248" t="s">
        <v>649</v>
      </c>
      <c r="B36" s="360" t="s">
        <v>674</v>
      </c>
      <c r="C36" s="362">
        <v>158</v>
      </c>
      <c r="D36" s="362">
        <v>158</v>
      </c>
      <c r="E36" s="362">
        <v>158</v>
      </c>
      <c r="F36" s="362">
        <v>158</v>
      </c>
      <c r="G36"/>
      <c r="H36"/>
      <c r="I36"/>
      <c r="J36"/>
      <c r="K36"/>
      <c r="L36"/>
      <c r="M36"/>
      <c r="N36"/>
      <c r="O36"/>
      <c r="P36"/>
      <c r="Q36"/>
      <c r="R36"/>
      <c r="S36"/>
      <c r="T36"/>
      <c r="U36"/>
      <c r="V36"/>
      <c r="W36"/>
      <c r="X36"/>
      <c r="Y36"/>
      <c r="Z36"/>
      <c r="AA36"/>
      <c r="AB36"/>
      <c r="AC36"/>
      <c r="AD36"/>
    </row>
    <row r="37" spans="1:30" ht="15" customHeight="1">
      <c r="A37" s="248" t="s">
        <v>649</v>
      </c>
      <c r="B37" s="360" t="s">
        <v>675</v>
      </c>
      <c r="C37" s="362">
        <v>203</v>
      </c>
      <c r="D37" s="362">
        <v>203</v>
      </c>
      <c r="E37" s="362">
        <v>203</v>
      </c>
      <c r="F37" s="362">
        <v>203</v>
      </c>
      <c r="G37"/>
      <c r="H37"/>
      <c r="I37"/>
      <c r="J37"/>
      <c r="K37"/>
      <c r="L37"/>
      <c r="M37"/>
      <c r="N37"/>
      <c r="O37"/>
      <c r="P37"/>
      <c r="Q37"/>
      <c r="R37"/>
      <c r="S37"/>
      <c r="T37"/>
      <c r="U37"/>
      <c r="V37"/>
      <c r="W37"/>
      <c r="X37"/>
      <c r="Y37"/>
      <c r="Z37"/>
      <c r="AA37"/>
      <c r="AB37"/>
      <c r="AC37"/>
      <c r="AD37"/>
    </row>
    <row r="38" spans="1:30" ht="15" customHeight="1">
      <c r="A38" s="248" t="s">
        <v>649</v>
      </c>
      <c r="B38" s="360" t="s">
        <v>676</v>
      </c>
      <c r="C38" s="362">
        <v>63</v>
      </c>
      <c r="D38" s="362">
        <v>63</v>
      </c>
      <c r="E38" s="362">
        <v>63</v>
      </c>
      <c r="F38" s="362">
        <v>63</v>
      </c>
      <c r="G38"/>
      <c r="H38"/>
      <c r="I38"/>
      <c r="J38"/>
      <c r="K38"/>
      <c r="L38"/>
      <c r="M38"/>
      <c r="N38"/>
      <c r="O38"/>
      <c r="P38"/>
      <c r="Q38"/>
      <c r="R38"/>
      <c r="S38"/>
      <c r="T38"/>
      <c r="U38"/>
      <c r="V38"/>
      <c r="W38"/>
      <c r="X38"/>
      <c r="Y38"/>
      <c r="Z38"/>
      <c r="AA38"/>
      <c r="AB38"/>
      <c r="AC38"/>
      <c r="AD38"/>
    </row>
    <row r="39" spans="1:30" s="51" customFormat="1" ht="15.75">
      <c r="A39" s="248" t="s">
        <v>649</v>
      </c>
      <c r="B39" s="364" t="s">
        <v>677</v>
      </c>
      <c r="C39" s="365">
        <v>957</v>
      </c>
      <c r="D39" s="365">
        <v>957</v>
      </c>
      <c r="E39" s="365">
        <v>957</v>
      </c>
      <c r="F39" s="365">
        <v>957</v>
      </c>
      <c r="G39"/>
      <c r="H39"/>
      <c r="I39"/>
      <c r="J39"/>
      <c r="K39"/>
      <c r="L39"/>
      <c r="M39"/>
      <c r="N39"/>
      <c r="O39"/>
      <c r="P39"/>
      <c r="Q39"/>
      <c r="R39"/>
      <c r="S39"/>
      <c r="T39"/>
      <c r="U39"/>
      <c r="V39"/>
      <c r="W39"/>
      <c r="X39"/>
      <c r="Y39"/>
      <c r="Z39"/>
      <c r="AA39"/>
      <c r="AB39"/>
      <c r="AC39"/>
      <c r="AD39" s="54"/>
    </row>
    <row r="40" spans="1:30" ht="15" customHeight="1">
      <c r="A40" s="248" t="s">
        <v>650</v>
      </c>
      <c r="B40" s="360" t="s">
        <v>678</v>
      </c>
      <c r="C40" s="362">
        <v>312</v>
      </c>
      <c r="D40" s="362">
        <v>312</v>
      </c>
      <c r="E40" s="362">
        <v>312</v>
      </c>
      <c r="F40" s="362">
        <v>312</v>
      </c>
      <c r="G40"/>
      <c r="H40"/>
      <c r="I40"/>
      <c r="J40"/>
      <c r="K40"/>
      <c r="L40"/>
      <c r="M40"/>
      <c r="N40"/>
      <c r="O40"/>
      <c r="P40"/>
      <c r="Q40"/>
      <c r="R40"/>
      <c r="S40"/>
      <c r="T40"/>
      <c r="U40"/>
      <c r="V40"/>
      <c r="W40"/>
      <c r="X40"/>
      <c r="Y40"/>
      <c r="Z40"/>
      <c r="AA40"/>
      <c r="AB40"/>
      <c r="AC40"/>
      <c r="AD40"/>
    </row>
    <row r="41" spans="1:30" s="51" customFormat="1" ht="15.75">
      <c r="A41" s="248" t="s">
        <v>650</v>
      </c>
      <c r="B41" s="360" t="s">
        <v>679</v>
      </c>
      <c r="C41" s="362">
        <v>131</v>
      </c>
      <c r="D41" s="362">
        <v>131</v>
      </c>
      <c r="E41" s="362">
        <v>131</v>
      </c>
      <c r="F41" s="362">
        <v>131</v>
      </c>
      <c r="G41"/>
      <c r="H41"/>
      <c r="I41"/>
      <c r="J41"/>
      <c r="K41"/>
      <c r="L41"/>
      <c r="M41"/>
      <c r="N41"/>
      <c r="O41"/>
      <c r="P41"/>
      <c r="Q41"/>
      <c r="R41" s="54"/>
      <c r="S41" s="54"/>
      <c r="T41" s="54"/>
      <c r="U41" s="54"/>
      <c r="V41" s="54"/>
      <c r="W41" s="54"/>
      <c r="X41" s="54"/>
      <c r="Y41" s="54"/>
      <c r="Z41" s="54"/>
      <c r="AA41" s="54"/>
      <c r="AB41" s="54"/>
      <c r="AC41" s="54"/>
      <c r="AD41" s="54"/>
    </row>
    <row r="42" spans="1:30" ht="15" customHeight="1">
      <c r="A42" s="248" t="s">
        <v>650</v>
      </c>
      <c r="B42" s="360" t="s">
        <v>680</v>
      </c>
      <c r="C42" s="362">
        <v>924</v>
      </c>
      <c r="D42" s="362">
        <v>924</v>
      </c>
      <c r="E42" s="362">
        <v>924</v>
      </c>
      <c r="F42" s="362">
        <v>924</v>
      </c>
      <c r="G42"/>
      <c r="H42"/>
      <c r="I42"/>
      <c r="J42"/>
      <c r="K42"/>
      <c r="L42"/>
      <c r="M42"/>
      <c r="N42"/>
      <c r="O42"/>
      <c r="P42"/>
      <c r="Q42"/>
      <c r="R42"/>
      <c r="S42"/>
      <c r="T42"/>
      <c r="U42"/>
      <c r="V42"/>
      <c r="W42"/>
      <c r="X42"/>
      <c r="Y42"/>
      <c r="Z42"/>
      <c r="AA42"/>
      <c r="AB42"/>
      <c r="AC42"/>
      <c r="AD42"/>
    </row>
    <row r="43" spans="1:30" s="51" customFormat="1" ht="15.75">
      <c r="A43" s="248" t="s">
        <v>650</v>
      </c>
      <c r="B43" s="364" t="s">
        <v>681</v>
      </c>
      <c r="C43" s="365">
        <v>1367</v>
      </c>
      <c r="D43" s="365">
        <v>1367</v>
      </c>
      <c r="E43" s="365">
        <v>1367</v>
      </c>
      <c r="F43" s="365">
        <v>1367</v>
      </c>
      <c r="G43"/>
      <c r="H43"/>
      <c r="I43"/>
      <c r="J43"/>
      <c r="K43"/>
      <c r="L43"/>
      <c r="M43"/>
      <c r="N43"/>
      <c r="O43"/>
      <c r="P43"/>
      <c r="Q43"/>
      <c r="R43"/>
      <c r="S43"/>
      <c r="T43"/>
      <c r="U43"/>
      <c r="V43"/>
      <c r="W43"/>
      <c r="X43"/>
      <c r="Y43"/>
      <c r="Z43"/>
      <c r="AA43"/>
      <c r="AB43"/>
      <c r="AC43"/>
      <c r="AD43" s="54"/>
    </row>
    <row r="44" spans="1:30" ht="15" customHeight="1">
      <c r="A44" s="248" t="s">
        <v>651</v>
      </c>
      <c r="B44" s="360" t="s">
        <v>682</v>
      </c>
      <c r="C44" s="362">
        <v>55</v>
      </c>
      <c r="D44" s="362">
        <v>55</v>
      </c>
      <c r="E44" s="362">
        <v>55</v>
      </c>
      <c r="F44" s="362">
        <v>55</v>
      </c>
      <c r="G44"/>
      <c r="H44"/>
      <c r="I44"/>
      <c r="J44"/>
      <c r="K44"/>
      <c r="L44"/>
      <c r="M44"/>
      <c r="N44"/>
      <c r="O44"/>
      <c r="P44"/>
      <c r="Q44"/>
      <c r="R44"/>
      <c r="S44"/>
      <c r="T44"/>
      <c r="U44"/>
      <c r="V44"/>
      <c r="W44"/>
      <c r="X44"/>
      <c r="Y44"/>
      <c r="Z44"/>
      <c r="AA44"/>
      <c r="AB44"/>
      <c r="AC44"/>
      <c r="AD44"/>
    </row>
    <row r="45" spans="1:30" s="51" customFormat="1" ht="15.75">
      <c r="A45" s="248" t="s">
        <v>651</v>
      </c>
      <c r="B45" s="360" t="s">
        <v>683</v>
      </c>
      <c r="C45" s="362">
        <v>118</v>
      </c>
      <c r="D45" s="362">
        <v>118</v>
      </c>
      <c r="E45" s="362">
        <v>118</v>
      </c>
      <c r="F45" s="362">
        <v>118</v>
      </c>
      <c r="G45"/>
      <c r="H45"/>
      <c r="I45"/>
      <c r="J45"/>
      <c r="K45"/>
      <c r="L45"/>
      <c r="M45"/>
      <c r="N45"/>
      <c r="O45"/>
      <c r="P45"/>
      <c r="Q45"/>
      <c r="R45" s="54"/>
      <c r="S45" s="54"/>
      <c r="T45" s="54"/>
      <c r="U45" s="54"/>
      <c r="V45" s="54"/>
      <c r="W45" s="54"/>
      <c r="X45" s="54"/>
      <c r="Y45" s="54"/>
      <c r="Z45" s="54"/>
      <c r="AA45" s="54"/>
      <c r="AB45" s="54"/>
      <c r="AC45" s="54"/>
      <c r="AD45" s="54"/>
    </row>
    <row r="46" spans="1:30" ht="15" customHeight="1">
      <c r="A46" s="248" t="s">
        <v>651</v>
      </c>
      <c r="B46" s="360" t="s">
        <v>684</v>
      </c>
      <c r="C46" s="362">
        <v>481</v>
      </c>
      <c r="D46" s="362">
        <v>481</v>
      </c>
      <c r="E46" s="362">
        <v>481</v>
      </c>
      <c r="F46" s="362">
        <v>481</v>
      </c>
      <c r="G46"/>
      <c r="H46"/>
      <c r="I46"/>
      <c r="J46"/>
      <c r="K46"/>
      <c r="L46"/>
      <c r="M46"/>
      <c r="N46"/>
      <c r="O46"/>
      <c r="P46"/>
      <c r="Q46"/>
      <c r="R46"/>
      <c r="S46"/>
      <c r="T46"/>
      <c r="U46"/>
      <c r="V46"/>
      <c r="W46"/>
      <c r="X46"/>
      <c r="Y46"/>
      <c r="Z46"/>
      <c r="AA46"/>
      <c r="AB46"/>
      <c r="AC46"/>
      <c r="AD46"/>
    </row>
    <row r="47" spans="1:30" s="51" customFormat="1" ht="15.75">
      <c r="A47" s="248" t="s">
        <v>651</v>
      </c>
      <c r="B47" s="364" t="s">
        <v>685</v>
      </c>
      <c r="C47" s="365">
        <v>654</v>
      </c>
      <c r="D47" s="365">
        <v>654</v>
      </c>
      <c r="E47" s="365">
        <v>654</v>
      </c>
      <c r="F47" s="365">
        <v>654</v>
      </c>
      <c r="G47"/>
      <c r="H47"/>
      <c r="I47"/>
      <c r="J47"/>
      <c r="K47"/>
      <c r="L47"/>
      <c r="M47"/>
      <c r="N47"/>
      <c r="O47"/>
      <c r="P47"/>
      <c r="Q47"/>
      <c r="R47"/>
      <c r="S47"/>
      <c r="T47"/>
      <c r="U47"/>
      <c r="V47"/>
      <c r="W47"/>
      <c r="X47"/>
      <c r="Y47"/>
      <c r="Z47"/>
      <c r="AA47"/>
      <c r="AB47"/>
      <c r="AC47"/>
      <c r="AD47" s="54"/>
    </row>
    <row r="48" spans="1:30" ht="15" customHeight="1">
      <c r="A48" s="248" t="s">
        <v>652</v>
      </c>
      <c r="B48" s="360" t="s">
        <v>686</v>
      </c>
      <c r="C48" s="361">
        <v>291.86700000000002</v>
      </c>
      <c r="D48" s="361">
        <v>291.86700000000002</v>
      </c>
      <c r="E48" s="361">
        <v>291.86700000000002</v>
      </c>
      <c r="F48" s="361">
        <v>291.86700000000002</v>
      </c>
      <c r="G48"/>
      <c r="H48"/>
      <c r="I48"/>
      <c r="J48"/>
      <c r="K48"/>
      <c r="L48"/>
      <c r="M48"/>
      <c r="N48"/>
      <c r="O48"/>
      <c r="P48"/>
      <c r="Q48"/>
      <c r="R48"/>
      <c r="S48"/>
      <c r="T48"/>
      <c r="U48"/>
      <c r="V48"/>
      <c r="W48"/>
      <c r="X48"/>
      <c r="Y48"/>
      <c r="Z48"/>
      <c r="AA48"/>
      <c r="AB48"/>
      <c r="AC48"/>
      <c r="AD48"/>
    </row>
    <row r="49" spans="1:30" ht="15" customHeight="1">
      <c r="A49" s="248" t="s">
        <v>652</v>
      </c>
      <c r="B49" s="360" t="s">
        <v>687</v>
      </c>
      <c r="C49" s="361">
        <v>210.09200000000001</v>
      </c>
      <c r="D49" s="361">
        <v>210.09200000000001</v>
      </c>
      <c r="E49" s="361">
        <v>210.09200000000001</v>
      </c>
      <c r="F49" s="361">
        <v>210.09200000000001</v>
      </c>
      <c r="G49"/>
      <c r="H49"/>
      <c r="I49"/>
      <c r="J49"/>
      <c r="K49"/>
      <c r="L49"/>
      <c r="M49"/>
      <c r="N49"/>
      <c r="O49"/>
      <c r="P49"/>
      <c r="Q49"/>
      <c r="R49"/>
      <c r="S49"/>
      <c r="T49"/>
      <c r="U49"/>
      <c r="V49"/>
      <c r="W49"/>
      <c r="X49"/>
      <c r="Y49"/>
      <c r="Z49"/>
      <c r="AA49"/>
      <c r="AB49"/>
      <c r="AC49"/>
      <c r="AD49"/>
    </row>
    <row r="50" spans="1:30" ht="15" customHeight="1">
      <c r="A50" s="248" t="s">
        <v>652</v>
      </c>
      <c r="B50" s="360" t="s">
        <v>688</v>
      </c>
      <c r="C50" s="361">
        <v>376.88299999999998</v>
      </c>
      <c r="D50" s="361">
        <v>376.88299999999998</v>
      </c>
      <c r="E50" s="361">
        <v>376.88299999999998</v>
      </c>
      <c r="F50" s="361">
        <v>376.88299999999998</v>
      </c>
      <c r="G50"/>
      <c r="H50"/>
      <c r="I50"/>
      <c r="J50"/>
      <c r="K50"/>
      <c r="L50"/>
      <c r="M50"/>
      <c r="N50"/>
      <c r="O50"/>
      <c r="P50"/>
      <c r="Q50"/>
      <c r="R50"/>
      <c r="S50"/>
      <c r="T50"/>
      <c r="U50"/>
      <c r="V50"/>
      <c r="W50"/>
      <c r="X50"/>
      <c r="Y50"/>
      <c r="Z50"/>
      <c r="AA50"/>
      <c r="AB50"/>
      <c r="AC50"/>
      <c r="AD50"/>
    </row>
    <row r="51" spans="1:30" ht="15" customHeight="1">
      <c r="A51" s="248" t="s">
        <v>652</v>
      </c>
      <c r="B51" s="364" t="s">
        <v>689</v>
      </c>
      <c r="C51" s="363">
        <v>878.84199999999998</v>
      </c>
      <c r="D51" s="363">
        <v>878.84199999999998</v>
      </c>
      <c r="E51" s="363">
        <v>878.84199999999998</v>
      </c>
      <c r="F51" s="363">
        <v>878.84199999999998</v>
      </c>
      <c r="G51"/>
      <c r="H51"/>
      <c r="I51"/>
      <c r="J51"/>
      <c r="K51"/>
      <c r="L51"/>
      <c r="M51"/>
      <c r="N51"/>
      <c r="O51"/>
      <c r="P51"/>
      <c r="Q51"/>
      <c r="R51"/>
      <c r="S51"/>
      <c r="T51"/>
      <c r="U51"/>
      <c r="V51"/>
      <c r="W51"/>
      <c r="X51"/>
      <c r="Y51"/>
      <c r="Z51"/>
      <c r="AA51"/>
      <c r="AB51"/>
      <c r="AC51"/>
      <c r="AD51"/>
    </row>
    <row r="52" spans="1:30" s="51" customFormat="1" ht="15.75">
      <c r="A52" s="248" t="s">
        <v>653</v>
      </c>
      <c r="B52" s="360" t="s">
        <v>690</v>
      </c>
      <c r="C52" s="362">
        <v>21</v>
      </c>
      <c r="D52" s="362">
        <v>21</v>
      </c>
      <c r="E52" s="362">
        <v>21</v>
      </c>
      <c r="F52" s="362">
        <v>21</v>
      </c>
      <c r="G52"/>
      <c r="H52"/>
      <c r="I52"/>
      <c r="J52"/>
      <c r="K52"/>
      <c r="L52"/>
      <c r="M52"/>
      <c r="N52"/>
      <c r="O52"/>
      <c r="P52"/>
      <c r="Q52"/>
      <c r="R52"/>
      <c r="S52"/>
      <c r="T52"/>
      <c r="U52"/>
      <c r="V52"/>
      <c r="W52"/>
      <c r="X52"/>
      <c r="Y52"/>
      <c r="Z52"/>
      <c r="AA52"/>
      <c r="AB52"/>
      <c r="AC52"/>
      <c r="AD52" s="54"/>
    </row>
    <row r="53" spans="1:30" ht="15" customHeight="1">
      <c r="A53" s="248" t="s">
        <v>653</v>
      </c>
      <c r="B53" s="360" t="s">
        <v>691</v>
      </c>
      <c r="C53" s="362">
        <v>56</v>
      </c>
      <c r="D53" s="362">
        <v>56</v>
      </c>
      <c r="E53" s="362">
        <v>56</v>
      </c>
      <c r="F53" s="362">
        <v>56</v>
      </c>
      <c r="G53"/>
      <c r="H53"/>
      <c r="I53"/>
      <c r="J53"/>
      <c r="K53"/>
      <c r="L53"/>
      <c r="M53"/>
      <c r="N53"/>
      <c r="O53"/>
      <c r="P53"/>
      <c r="Q53"/>
      <c r="R53"/>
      <c r="S53"/>
      <c r="T53"/>
      <c r="U53"/>
      <c r="V53"/>
      <c r="W53"/>
      <c r="X53"/>
      <c r="Y53"/>
      <c r="Z53"/>
      <c r="AA53"/>
      <c r="AB53"/>
      <c r="AC53"/>
      <c r="AD53"/>
    </row>
    <row r="54" spans="1:30" ht="15" customHeight="1">
      <c r="A54" s="248" t="s">
        <v>653</v>
      </c>
      <c r="B54" s="360" t="s">
        <v>692</v>
      </c>
      <c r="C54" s="362">
        <v>87</v>
      </c>
      <c r="D54" s="362">
        <v>87</v>
      </c>
      <c r="E54" s="362">
        <v>87</v>
      </c>
      <c r="F54" s="362">
        <v>87</v>
      </c>
      <c r="G54"/>
      <c r="H54"/>
      <c r="I54"/>
      <c r="J54"/>
      <c r="K54"/>
      <c r="L54"/>
      <c r="M54"/>
      <c r="N54"/>
      <c r="O54"/>
      <c r="P54"/>
      <c r="Q54"/>
      <c r="R54"/>
      <c r="S54"/>
      <c r="T54"/>
      <c r="U54"/>
      <c r="V54"/>
      <c r="W54"/>
      <c r="X54"/>
      <c r="Y54"/>
      <c r="Z54"/>
      <c r="AA54"/>
      <c r="AB54"/>
      <c r="AC54"/>
      <c r="AD54"/>
    </row>
    <row r="55" spans="1:30" ht="15" customHeight="1">
      <c r="A55" s="248" t="s">
        <v>653</v>
      </c>
      <c r="B55" s="364" t="s">
        <v>693</v>
      </c>
      <c r="C55" s="365">
        <v>164</v>
      </c>
      <c r="D55" s="365">
        <v>164</v>
      </c>
      <c r="E55" s="365">
        <v>164</v>
      </c>
      <c r="F55" s="365">
        <v>164</v>
      </c>
      <c r="G55"/>
      <c r="H55"/>
      <c r="I55"/>
      <c r="J55"/>
      <c r="K55"/>
      <c r="L55"/>
      <c r="M55"/>
      <c r="N55"/>
      <c r="O55"/>
      <c r="P55"/>
      <c r="Q55"/>
      <c r="R55"/>
      <c r="S55"/>
      <c r="T55"/>
      <c r="U55"/>
      <c r="V55"/>
      <c r="W55"/>
      <c r="X55"/>
      <c r="Y55"/>
      <c r="Z55"/>
      <c r="AA55"/>
      <c r="AB55"/>
      <c r="AC55"/>
      <c r="AD55"/>
    </row>
    <row r="56" spans="1:30" s="51" customFormat="1" ht="15.75">
      <c r="A56" s="248" t="s">
        <v>653</v>
      </c>
      <c r="B56" s="360" t="s">
        <v>694</v>
      </c>
      <c r="C56" s="362">
        <v>504</v>
      </c>
      <c r="D56" s="362">
        <v>504</v>
      </c>
      <c r="E56" s="362">
        <v>504</v>
      </c>
      <c r="F56" s="362">
        <v>504</v>
      </c>
      <c r="G56"/>
      <c r="H56"/>
      <c r="I56"/>
      <c r="J56"/>
      <c r="K56"/>
      <c r="L56"/>
      <c r="M56"/>
      <c r="N56"/>
      <c r="O56"/>
      <c r="P56"/>
      <c r="Q56"/>
      <c r="R56"/>
      <c r="S56"/>
      <c r="T56"/>
      <c r="U56"/>
      <c r="V56"/>
      <c r="W56"/>
      <c r="X56"/>
      <c r="Y56"/>
      <c r="Z56"/>
      <c r="AA56"/>
      <c r="AB56"/>
      <c r="AC56"/>
      <c r="AD56" s="54"/>
    </row>
    <row r="57" spans="1:30" ht="15" customHeight="1">
      <c r="A57" s="248" t="s">
        <v>653</v>
      </c>
      <c r="B57" s="360" t="s">
        <v>695</v>
      </c>
      <c r="C57" s="362">
        <v>379</v>
      </c>
      <c r="D57" s="362">
        <v>379</v>
      </c>
      <c r="E57" s="362">
        <v>379</v>
      </c>
      <c r="F57" s="362">
        <v>379</v>
      </c>
      <c r="G57"/>
      <c r="H57"/>
      <c r="I57"/>
      <c r="J57"/>
      <c r="K57"/>
      <c r="L57"/>
      <c r="M57"/>
      <c r="N57"/>
      <c r="O57"/>
      <c r="P57"/>
      <c r="Q57"/>
      <c r="R57"/>
      <c r="S57"/>
      <c r="T57"/>
      <c r="U57"/>
      <c r="V57"/>
      <c r="W57"/>
      <c r="X57"/>
      <c r="Y57"/>
      <c r="Z57"/>
      <c r="AA57"/>
      <c r="AB57"/>
      <c r="AC57"/>
      <c r="AD57"/>
    </row>
    <row r="58" spans="1:30" ht="15" customHeight="1">
      <c r="A58" s="248" t="s">
        <v>653</v>
      </c>
      <c r="B58" s="360" t="s">
        <v>696</v>
      </c>
      <c r="C58" s="362">
        <v>59</v>
      </c>
      <c r="D58" s="362">
        <v>59</v>
      </c>
      <c r="E58" s="362">
        <v>59</v>
      </c>
      <c r="F58" s="362">
        <v>59</v>
      </c>
      <c r="G58"/>
      <c r="H58"/>
      <c r="I58"/>
      <c r="J58"/>
      <c r="K58"/>
      <c r="L58"/>
      <c r="M58"/>
      <c r="N58"/>
      <c r="O58"/>
      <c r="P58"/>
      <c r="Q58"/>
      <c r="R58"/>
      <c r="S58"/>
      <c r="T58"/>
      <c r="U58"/>
      <c r="V58"/>
      <c r="W58"/>
      <c r="X58"/>
      <c r="Y58"/>
      <c r="Z58"/>
      <c r="AA58"/>
      <c r="AB58"/>
      <c r="AC58"/>
      <c r="AD58"/>
    </row>
    <row r="59" spans="1:30" s="51" customFormat="1" ht="15.75">
      <c r="A59" s="248" t="s">
        <v>653</v>
      </c>
      <c r="B59" s="364" t="s">
        <v>697</v>
      </c>
      <c r="C59" s="365">
        <v>942</v>
      </c>
      <c r="D59" s="365">
        <v>942</v>
      </c>
      <c r="E59" s="365">
        <v>942</v>
      </c>
      <c r="F59" s="365">
        <v>942</v>
      </c>
      <c r="G59"/>
      <c r="H59"/>
      <c r="I59"/>
      <c r="J59"/>
      <c r="K59"/>
      <c r="L59"/>
      <c r="M59"/>
      <c r="N59"/>
      <c r="O59"/>
      <c r="P59"/>
      <c r="Q59"/>
      <c r="R59"/>
      <c r="S59"/>
      <c r="T59"/>
      <c r="U59"/>
      <c r="V59"/>
      <c r="W59"/>
      <c r="X59"/>
      <c r="Y59"/>
      <c r="Z59"/>
      <c r="AA59"/>
      <c r="AB59"/>
      <c r="AC59"/>
      <c r="AD59" s="54"/>
    </row>
    <row r="60" spans="1:30" ht="15" customHeight="1">
      <c r="A60" s="248" t="s">
        <v>653</v>
      </c>
      <c r="B60" s="360" t="s">
        <v>698</v>
      </c>
      <c r="C60" s="362">
        <v>43</v>
      </c>
      <c r="D60" s="362">
        <v>43</v>
      </c>
      <c r="E60" s="362">
        <v>43</v>
      </c>
      <c r="F60" s="362">
        <v>43</v>
      </c>
      <c r="G60"/>
      <c r="H60"/>
      <c r="I60"/>
      <c r="J60"/>
      <c r="K60"/>
      <c r="L60"/>
      <c r="M60"/>
      <c r="N60"/>
      <c r="O60"/>
      <c r="P60"/>
      <c r="Q60"/>
      <c r="R60"/>
      <c r="S60"/>
      <c r="T60"/>
      <c r="U60"/>
      <c r="V60"/>
      <c r="W60"/>
      <c r="X60"/>
      <c r="Y60"/>
      <c r="Z60"/>
      <c r="AA60"/>
      <c r="AB60"/>
      <c r="AC60"/>
      <c r="AD60"/>
    </row>
    <row r="61" spans="1:30" ht="15" customHeight="1">
      <c r="A61" s="248" t="s">
        <v>653</v>
      </c>
      <c r="B61" s="360" t="s">
        <v>699</v>
      </c>
      <c r="C61" s="362">
        <v>3</v>
      </c>
      <c r="D61" s="362">
        <v>3</v>
      </c>
      <c r="E61" s="362">
        <v>3</v>
      </c>
      <c r="F61" s="362">
        <v>3</v>
      </c>
      <c r="G61"/>
      <c r="H61"/>
      <c r="I61"/>
      <c r="J61"/>
      <c r="K61"/>
      <c r="L61"/>
      <c r="M61"/>
      <c r="N61"/>
      <c r="O61"/>
      <c r="P61"/>
      <c r="Q61"/>
      <c r="R61"/>
      <c r="S61"/>
      <c r="T61"/>
      <c r="U61"/>
      <c r="V61"/>
      <c r="W61"/>
      <c r="X61"/>
      <c r="Y61"/>
      <c r="Z61"/>
      <c r="AA61"/>
      <c r="AB61"/>
      <c r="AC61"/>
      <c r="AD61"/>
    </row>
    <row r="62" spans="1:30" ht="15" customHeight="1">
      <c r="A62" s="248" t="s">
        <v>653</v>
      </c>
      <c r="B62" s="360" t="s">
        <v>700</v>
      </c>
      <c r="C62" s="362">
        <v>68</v>
      </c>
      <c r="D62" s="362">
        <v>68</v>
      </c>
      <c r="E62" s="362">
        <v>68</v>
      </c>
      <c r="F62" s="362">
        <v>68</v>
      </c>
      <c r="G62"/>
      <c r="H62"/>
      <c r="I62"/>
      <c r="J62"/>
      <c r="K62"/>
      <c r="L62"/>
      <c r="M62"/>
      <c r="N62"/>
      <c r="O62"/>
      <c r="P62"/>
      <c r="Q62"/>
      <c r="R62"/>
      <c r="S62"/>
      <c r="T62"/>
      <c r="U62"/>
      <c r="V62"/>
      <c r="W62"/>
      <c r="X62"/>
      <c r="Y62"/>
      <c r="Z62"/>
      <c r="AA62"/>
      <c r="AB62"/>
      <c r="AC62"/>
      <c r="AD62"/>
    </row>
    <row r="63" spans="1:30" ht="15" customHeight="1">
      <c r="A63" s="248" t="s">
        <v>653</v>
      </c>
      <c r="B63" s="364" t="s">
        <v>701</v>
      </c>
      <c r="C63" s="365">
        <v>114</v>
      </c>
      <c r="D63" s="365">
        <v>114</v>
      </c>
      <c r="E63" s="365">
        <v>114</v>
      </c>
      <c r="F63" s="365">
        <v>114</v>
      </c>
      <c r="G63"/>
      <c r="H63"/>
      <c r="I63"/>
      <c r="J63"/>
      <c r="K63"/>
      <c r="L63"/>
      <c r="M63"/>
      <c r="N63"/>
      <c r="O63"/>
      <c r="P63"/>
      <c r="Q63"/>
      <c r="R63"/>
      <c r="S63"/>
      <c r="T63"/>
      <c r="U63"/>
      <c r="V63"/>
      <c r="W63"/>
      <c r="X63"/>
      <c r="Y63"/>
      <c r="Z63"/>
      <c r="AA63"/>
      <c r="AB63"/>
      <c r="AC63"/>
      <c r="AD63"/>
    </row>
    <row r="64" spans="1:30" ht="15" customHeight="1">
      <c r="A64" s="248" t="s">
        <v>653</v>
      </c>
      <c r="B64" s="360" t="s">
        <v>702</v>
      </c>
      <c r="C64" s="362">
        <v>313</v>
      </c>
      <c r="D64" s="362">
        <v>313</v>
      </c>
      <c r="E64" s="362">
        <v>313</v>
      </c>
      <c r="F64" s="362">
        <v>313</v>
      </c>
      <c r="G64"/>
      <c r="H64"/>
      <c r="I64"/>
      <c r="J64"/>
      <c r="K64"/>
      <c r="L64"/>
      <c r="M64"/>
      <c r="N64"/>
      <c r="O64"/>
      <c r="P64"/>
      <c r="Q64"/>
      <c r="R64"/>
      <c r="S64"/>
      <c r="T64"/>
      <c r="U64"/>
      <c r="V64"/>
      <c r="W64"/>
      <c r="X64"/>
      <c r="Y64"/>
      <c r="Z64"/>
      <c r="AA64"/>
      <c r="AB64"/>
      <c r="AC64"/>
      <c r="AD64"/>
    </row>
    <row r="65" spans="1:30" s="51" customFormat="1" ht="15.75">
      <c r="A65" s="248" t="s">
        <v>653</v>
      </c>
      <c r="B65" s="360" t="s">
        <v>703</v>
      </c>
      <c r="C65" s="362">
        <v>139</v>
      </c>
      <c r="D65" s="362">
        <v>139</v>
      </c>
      <c r="E65" s="362">
        <v>139</v>
      </c>
      <c r="F65" s="362">
        <v>139</v>
      </c>
      <c r="G65"/>
      <c r="H65"/>
      <c r="I65"/>
      <c r="J65"/>
      <c r="K65"/>
      <c r="L65"/>
      <c r="M65"/>
      <c r="N65"/>
      <c r="O65"/>
      <c r="P65"/>
      <c r="Q65"/>
      <c r="R65"/>
      <c r="S65"/>
      <c r="T65"/>
      <c r="U65"/>
      <c r="V65"/>
      <c r="W65"/>
      <c r="X65"/>
      <c r="Y65"/>
      <c r="Z65"/>
      <c r="AA65"/>
      <c r="AB65"/>
      <c r="AC65"/>
      <c r="AD65" s="54"/>
    </row>
    <row r="66" spans="1:30" ht="15" customHeight="1">
      <c r="A66" s="248" t="s">
        <v>653</v>
      </c>
      <c r="B66" s="360" t="s">
        <v>704</v>
      </c>
      <c r="C66" s="362">
        <v>34</v>
      </c>
      <c r="D66" s="362">
        <v>34</v>
      </c>
      <c r="E66" s="362">
        <v>34</v>
      </c>
      <c r="F66" s="362">
        <v>34</v>
      </c>
      <c r="G66"/>
      <c r="H66"/>
      <c r="I66"/>
      <c r="J66"/>
      <c r="K66"/>
      <c r="L66"/>
      <c r="M66"/>
      <c r="N66"/>
      <c r="O66"/>
      <c r="P66"/>
      <c r="Q66"/>
      <c r="R66"/>
      <c r="S66"/>
      <c r="T66"/>
      <c r="U66"/>
      <c r="V66"/>
      <c r="W66"/>
      <c r="X66"/>
      <c r="Y66"/>
      <c r="Z66"/>
      <c r="AA66"/>
      <c r="AB66"/>
      <c r="AC66"/>
      <c r="AD66"/>
    </row>
    <row r="67" spans="1:30" ht="15" customHeight="1">
      <c r="A67" s="248" t="s">
        <v>653</v>
      </c>
      <c r="B67" s="360" t="s">
        <v>706</v>
      </c>
      <c r="C67" s="362">
        <v>20</v>
      </c>
      <c r="D67" s="362">
        <v>20</v>
      </c>
      <c r="E67" s="362">
        <v>20</v>
      </c>
      <c r="F67" s="362">
        <v>20</v>
      </c>
      <c r="G67"/>
      <c r="H67"/>
      <c r="I67"/>
      <c r="J67"/>
      <c r="K67"/>
      <c r="L67"/>
      <c r="M67"/>
      <c r="N67"/>
      <c r="O67"/>
      <c r="P67"/>
      <c r="Q67"/>
      <c r="R67"/>
      <c r="S67"/>
      <c r="T67"/>
      <c r="U67"/>
      <c r="V67"/>
      <c r="W67"/>
      <c r="X67"/>
      <c r="Y67"/>
      <c r="Z67"/>
      <c r="AA67"/>
      <c r="AB67"/>
      <c r="AC67"/>
      <c r="AD67"/>
    </row>
    <row r="68" spans="1:30" ht="15" customHeight="1">
      <c r="A68" s="248" t="s">
        <v>653</v>
      </c>
      <c r="B68" s="364" t="s">
        <v>707</v>
      </c>
      <c r="C68" s="365">
        <v>506</v>
      </c>
      <c r="D68" s="365">
        <v>506</v>
      </c>
      <c r="E68" s="365">
        <v>506</v>
      </c>
      <c r="F68" s="365">
        <v>506</v>
      </c>
      <c r="G68"/>
      <c r="H68"/>
      <c r="I68"/>
      <c r="J68"/>
      <c r="K68"/>
      <c r="L68"/>
      <c r="M68"/>
      <c r="N68"/>
      <c r="O68"/>
      <c r="P68"/>
      <c r="Q68"/>
      <c r="R68"/>
      <c r="S68"/>
      <c r="T68"/>
      <c r="U68"/>
      <c r="V68"/>
      <c r="W68"/>
      <c r="X68"/>
      <c r="Y68"/>
      <c r="Z68"/>
      <c r="AA68"/>
      <c r="AB68"/>
      <c r="AC68"/>
      <c r="AD68"/>
    </row>
    <row r="69" spans="1:30" ht="15" customHeight="1">
      <c r="A69" s="390" t="s">
        <v>653</v>
      </c>
      <c r="B69" s="388" t="s">
        <v>705</v>
      </c>
      <c r="C69" s="387">
        <v>228</v>
      </c>
      <c r="D69" s="387">
        <v>228</v>
      </c>
      <c r="E69" s="387">
        <v>228</v>
      </c>
      <c r="F69" s="387">
        <v>228</v>
      </c>
      <c r="G69"/>
      <c r="H69"/>
      <c r="I69"/>
      <c r="J69"/>
      <c r="K69"/>
      <c r="L69"/>
      <c r="M69"/>
      <c r="N69"/>
      <c r="O69"/>
      <c r="P69"/>
      <c r="Q69"/>
    </row>
    <row r="70" spans="1:30" s="51" customFormat="1" ht="15" customHeight="1">
      <c r="A70" s="248" t="s">
        <v>653</v>
      </c>
      <c r="B70" s="360" t="s">
        <v>708</v>
      </c>
      <c r="C70" s="362">
        <v>4</v>
      </c>
      <c r="D70" s="362">
        <v>4</v>
      </c>
      <c r="E70" s="362">
        <v>4</v>
      </c>
      <c r="F70" s="362">
        <v>4</v>
      </c>
      <c r="G70"/>
      <c r="H70"/>
      <c r="I70"/>
      <c r="J70"/>
      <c r="K70"/>
      <c r="L70"/>
      <c r="M70"/>
      <c r="N70"/>
      <c r="O70"/>
      <c r="P70"/>
      <c r="Q70"/>
    </row>
    <row r="71" spans="1:30" ht="15" customHeight="1">
      <c r="A71" s="248" t="s">
        <v>653</v>
      </c>
      <c r="B71" s="360" t="s">
        <v>709</v>
      </c>
      <c r="C71" s="362">
        <v>131</v>
      </c>
      <c r="D71" s="362">
        <v>131</v>
      </c>
      <c r="E71" s="362">
        <v>131</v>
      </c>
      <c r="F71" s="362">
        <v>131</v>
      </c>
      <c r="G71"/>
      <c r="H71"/>
      <c r="I71"/>
      <c r="J71"/>
      <c r="K71"/>
      <c r="L71"/>
      <c r="M71"/>
      <c r="N71"/>
      <c r="O71"/>
    </row>
    <row r="72" spans="1:30" ht="15" customHeight="1"/>
    <row r="73" spans="1:30" ht="15" customHeight="1"/>
    <row r="74" spans="1:30" ht="15" customHeight="1"/>
    <row r="75" spans="1:30" ht="15" customHeight="1"/>
    <row r="76" spans="1:30" ht="15" customHeight="1"/>
    <row r="77" spans="1:30" ht="15" customHeight="1"/>
    <row r="78" spans="1:30" ht="15" customHeight="1"/>
    <row r="79" spans="1:30" ht="15" customHeight="1"/>
    <row r="80" spans="1:3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sheetData>
  <mergeCells count="1">
    <mergeCell ref="A14:A15"/>
  </mergeCells>
  <pageMargins left="0.70866141732283472" right="0.70866141732283472" top="0.74803149606299213" bottom="0.74803149606299213" header="0.31496062992125984" footer="0.31496062992125984"/>
  <pageSetup paperSize="9" scale="50" orientation="portrait" r:id="rId2"/>
  <drawing r:id="rId3"/>
  <extLst>
    <ext xmlns:x14="http://schemas.microsoft.com/office/spreadsheetml/2009/9/main" uri="{A8765BA9-456A-4dab-B4F3-ACF838C121DE}">
      <x14:slicerList>
        <x14:slicer r:id="rId4"/>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AO155"/>
  <sheetViews>
    <sheetView showGridLines="0" zoomScale="80" zoomScaleNormal="80" workbookViewId="0">
      <selection activeCell="B30" sqref="B15:B71"/>
      <pivotSelection pane="bottomRight" showHeader="1" activeRow="29" activeCol="1" click="1" r:id="rId1">
        <pivotArea dataOnly="0" labelOnly="1" fieldPosition="0">
          <references count="1">
            <reference field="4294967294" count="0"/>
          </references>
        </pivotArea>
      </pivotSelection>
    </sheetView>
  </sheetViews>
  <sheetFormatPr baseColWidth="10" defaultColWidth="9.33203125" defaultRowHeight="12.75"/>
  <cols>
    <col min="1" max="1" width="16.77734375" style="24" customWidth="1"/>
    <col min="2" max="2" width="70.77734375" style="24" customWidth="1"/>
    <col min="3" max="16384" width="9.33203125" style="24"/>
  </cols>
  <sheetData>
    <row r="1" spans="1:41" ht="30" customHeight="1">
      <c r="A1" s="52" t="s">
        <v>0</v>
      </c>
    </row>
    <row r="2" spans="1:41" s="321" customFormat="1" ht="30" customHeight="1">
      <c r="A2" s="53" t="s">
        <v>81</v>
      </c>
    </row>
    <row r="3" spans="1:41" ht="12.95" customHeight="1"/>
    <row r="4" spans="1:41" ht="12.95" customHeight="1"/>
    <row r="5" spans="1:41" ht="12.95" customHeight="1"/>
    <row r="6" spans="1:41" ht="12.95" customHeight="1"/>
    <row r="7" spans="1:41" ht="12.95" customHeight="1"/>
    <row r="8" spans="1:41" ht="12.95" customHeight="1"/>
    <row r="9" spans="1:41" ht="12.95" customHeight="1"/>
    <row r="10" spans="1:41" ht="12.95" customHeight="1"/>
    <row r="11" spans="1:41" ht="12.95" customHeight="1"/>
    <row r="12" spans="1:41" ht="12.95" customHeight="1"/>
    <row r="13" spans="1:41" ht="15" customHeight="1">
      <c r="A13" s="324" t="s">
        <v>645</v>
      </c>
      <c r="B13" s="367"/>
      <c r="C13" s="367">
        <v>2024</v>
      </c>
      <c r="D13" s="367"/>
      <c r="E13" s="367"/>
      <c r="F13" s="367" t="s">
        <v>813</v>
      </c>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row>
    <row r="14" spans="1:41" ht="15" customHeight="1">
      <c r="A14" s="325"/>
      <c r="B14" s="367"/>
      <c r="C14" s="367" t="s">
        <v>61</v>
      </c>
      <c r="D14" s="367" t="s">
        <v>62</v>
      </c>
      <c r="E14" s="367" t="s">
        <v>63</v>
      </c>
      <c r="F14" s="367"/>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row>
    <row r="15" spans="1:41" ht="15" customHeight="1">
      <c r="A15" s="322" t="s">
        <v>646</v>
      </c>
      <c r="B15" s="368" t="s">
        <v>654</v>
      </c>
      <c r="C15" s="369">
        <v>0</v>
      </c>
      <c r="D15" s="369">
        <v>0</v>
      </c>
      <c r="E15" s="369">
        <v>0</v>
      </c>
      <c r="F15" s="369">
        <v>0</v>
      </c>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row>
    <row r="16" spans="1:41" ht="15" customHeight="1">
      <c r="A16" s="322" t="s">
        <v>646</v>
      </c>
      <c r="B16" s="368" t="s">
        <v>655</v>
      </c>
      <c r="C16" s="369">
        <v>0</v>
      </c>
      <c r="D16" s="369">
        <v>0</v>
      </c>
      <c r="E16" s="369">
        <v>0</v>
      </c>
      <c r="F16" s="369">
        <v>0</v>
      </c>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row>
    <row r="17" spans="1:41" ht="15" customHeight="1">
      <c r="A17" s="322" t="s">
        <v>646</v>
      </c>
      <c r="B17" s="368" t="s">
        <v>656</v>
      </c>
      <c r="C17" s="369">
        <v>0</v>
      </c>
      <c r="D17" s="369">
        <v>0</v>
      </c>
      <c r="E17" s="369">
        <v>0</v>
      </c>
      <c r="F17" s="369">
        <v>0</v>
      </c>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row>
    <row r="18" spans="1:41" s="176" customFormat="1" ht="15" customHeight="1">
      <c r="A18" s="322" t="s">
        <v>646</v>
      </c>
      <c r="B18" s="368" t="s">
        <v>657</v>
      </c>
      <c r="C18" s="369">
        <v>15.3</v>
      </c>
      <c r="D18" s="369">
        <v>15.3</v>
      </c>
      <c r="E18" s="369">
        <v>15.3</v>
      </c>
      <c r="F18" s="369">
        <v>15.300000000000002</v>
      </c>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row>
    <row r="19" spans="1:41" s="176" customFormat="1" ht="15" customHeight="1">
      <c r="A19" s="322" t="s">
        <v>646</v>
      </c>
      <c r="B19" s="370" t="s">
        <v>658</v>
      </c>
      <c r="C19" s="371">
        <v>15.3</v>
      </c>
      <c r="D19" s="371">
        <v>15.3</v>
      </c>
      <c r="E19" s="371">
        <v>15.3</v>
      </c>
      <c r="F19" s="371">
        <v>15.300000000000002</v>
      </c>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row>
    <row r="20" spans="1:41" s="176" customFormat="1" ht="15" customHeight="1">
      <c r="A20" s="322" t="s">
        <v>646</v>
      </c>
      <c r="B20" s="370" t="s">
        <v>659</v>
      </c>
      <c r="C20" s="372">
        <v>15.3</v>
      </c>
      <c r="D20" s="372">
        <v>15.3</v>
      </c>
      <c r="E20" s="372">
        <v>15.3</v>
      </c>
      <c r="F20" s="372">
        <v>15.300000000000002</v>
      </c>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row>
    <row r="21" spans="1:41" ht="15" customHeight="1">
      <c r="A21" s="322" t="s">
        <v>646</v>
      </c>
      <c r="B21" s="370" t="s">
        <v>660</v>
      </c>
      <c r="C21" s="371">
        <v>15.3</v>
      </c>
      <c r="D21" s="371">
        <v>15.3</v>
      </c>
      <c r="E21" s="371">
        <v>15.3</v>
      </c>
      <c r="F21" s="371">
        <v>15.300000000000002</v>
      </c>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row>
    <row r="22" spans="1:41" ht="15" customHeight="1">
      <c r="A22" s="322" t="s">
        <v>647</v>
      </c>
      <c r="B22" s="368" t="s">
        <v>661</v>
      </c>
      <c r="C22" s="369">
        <v>0</v>
      </c>
      <c r="D22" s="369">
        <v>0</v>
      </c>
      <c r="E22" s="369">
        <v>0</v>
      </c>
      <c r="F22" s="369">
        <v>0</v>
      </c>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row>
    <row r="23" spans="1:41" ht="15" customHeight="1">
      <c r="A23" s="322" t="s">
        <v>647</v>
      </c>
      <c r="B23" s="368" t="s">
        <v>662</v>
      </c>
      <c r="C23" s="369">
        <v>0</v>
      </c>
      <c r="D23" s="369">
        <v>0</v>
      </c>
      <c r="E23" s="369">
        <v>0</v>
      </c>
      <c r="F23" s="369">
        <v>0</v>
      </c>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row>
    <row r="24" spans="1:41" s="176" customFormat="1" ht="15" customHeight="1">
      <c r="A24" s="322" t="s">
        <v>647</v>
      </c>
      <c r="B24" s="368" t="s">
        <v>663</v>
      </c>
      <c r="C24" s="369">
        <v>30.6</v>
      </c>
      <c r="D24" s="369">
        <v>30.6</v>
      </c>
      <c r="E24" s="369">
        <v>30.6</v>
      </c>
      <c r="F24" s="369">
        <v>30.600000000000005</v>
      </c>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row>
    <row r="25" spans="1:41" ht="15" customHeight="1">
      <c r="A25" s="322" t="s">
        <v>647</v>
      </c>
      <c r="B25" s="368" t="s">
        <v>664</v>
      </c>
      <c r="C25" s="369">
        <v>1.04</v>
      </c>
      <c r="D25" s="369">
        <v>1.04</v>
      </c>
      <c r="E25" s="369">
        <v>1.04</v>
      </c>
      <c r="F25" s="369">
        <v>1.04</v>
      </c>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row>
    <row r="26" spans="1:41" s="176" customFormat="1" ht="15" customHeight="1">
      <c r="A26" s="322" t="s">
        <v>647</v>
      </c>
      <c r="B26" s="370" t="s">
        <v>665</v>
      </c>
      <c r="C26" s="372">
        <v>30.6</v>
      </c>
      <c r="D26" s="372">
        <v>30.6</v>
      </c>
      <c r="E26" s="372">
        <v>30.6</v>
      </c>
      <c r="F26" s="372">
        <v>30.600000000000005</v>
      </c>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row>
    <row r="27" spans="1:41" ht="15" customHeight="1">
      <c r="A27" s="322" t="s">
        <v>647</v>
      </c>
      <c r="B27" s="370" t="s">
        <v>666</v>
      </c>
      <c r="C27" s="373">
        <v>30.6</v>
      </c>
      <c r="D27" s="373">
        <v>30.6</v>
      </c>
      <c r="E27" s="373">
        <v>30.6</v>
      </c>
      <c r="F27" s="373">
        <v>30.600000000000005</v>
      </c>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row>
    <row r="28" spans="1:41" s="176" customFormat="1" ht="15" customHeight="1">
      <c r="A28" s="322" t="s">
        <v>648</v>
      </c>
      <c r="B28" s="368" t="s">
        <v>667</v>
      </c>
      <c r="C28" s="374">
        <v>11</v>
      </c>
      <c r="D28" s="374">
        <v>11</v>
      </c>
      <c r="E28" s="374">
        <v>11</v>
      </c>
      <c r="F28" s="374">
        <v>11</v>
      </c>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row>
    <row r="29" spans="1:41" ht="15" customHeight="1">
      <c r="A29" s="322" t="s">
        <v>648</v>
      </c>
      <c r="B29" s="368" t="s">
        <v>668</v>
      </c>
      <c r="C29" s="374">
        <v>0</v>
      </c>
      <c r="D29" s="374">
        <v>0</v>
      </c>
      <c r="E29" s="374">
        <v>0</v>
      </c>
      <c r="F29" s="374">
        <v>0</v>
      </c>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row>
    <row r="30" spans="1:41" ht="15" customHeight="1">
      <c r="A30" s="322" t="s">
        <v>648</v>
      </c>
      <c r="B30" s="368" t="s">
        <v>669</v>
      </c>
      <c r="C30" s="374">
        <v>0</v>
      </c>
      <c r="D30" s="374">
        <v>0</v>
      </c>
      <c r="E30" s="374">
        <v>0</v>
      </c>
      <c r="F30" s="374">
        <v>0</v>
      </c>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row>
    <row r="31" spans="1:41" ht="15" customHeight="1">
      <c r="A31" s="322" t="s">
        <v>648</v>
      </c>
      <c r="B31" s="370" t="s">
        <v>670</v>
      </c>
      <c r="C31" s="375">
        <v>11</v>
      </c>
      <c r="D31" s="375">
        <v>11</v>
      </c>
      <c r="E31" s="375">
        <v>11</v>
      </c>
      <c r="F31" s="375">
        <v>11</v>
      </c>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row>
    <row r="32" spans="1:41" s="176" customFormat="1" ht="15" customHeight="1">
      <c r="A32" s="322" t="s">
        <v>648</v>
      </c>
      <c r="B32" s="370" t="s">
        <v>671</v>
      </c>
      <c r="C32" s="375">
        <v>11</v>
      </c>
      <c r="D32" s="375">
        <v>11</v>
      </c>
      <c r="E32" s="375">
        <v>11</v>
      </c>
      <c r="F32" s="375">
        <v>11</v>
      </c>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row>
    <row r="33" spans="1:41" ht="15" customHeight="1">
      <c r="A33" s="322" t="s">
        <v>649</v>
      </c>
      <c r="B33" s="368" t="s">
        <v>672</v>
      </c>
      <c r="C33" s="374">
        <v>0</v>
      </c>
      <c r="D33" s="374">
        <v>0</v>
      </c>
      <c r="E33" s="374">
        <v>0</v>
      </c>
      <c r="F33" s="374">
        <v>0</v>
      </c>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row>
    <row r="34" spans="1:41" s="176" customFormat="1" ht="15" customHeight="1">
      <c r="A34" s="322" t="s">
        <v>649</v>
      </c>
      <c r="B34" s="368" t="s">
        <v>673</v>
      </c>
      <c r="C34" s="374">
        <v>36</v>
      </c>
      <c r="D34" s="374">
        <v>36</v>
      </c>
      <c r="E34" s="374">
        <v>36</v>
      </c>
      <c r="F34" s="374">
        <v>36</v>
      </c>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row>
    <row r="35" spans="1:41" ht="15" customHeight="1">
      <c r="A35" s="322" t="s">
        <v>649</v>
      </c>
      <c r="B35" s="368" t="s">
        <v>674</v>
      </c>
      <c r="C35" s="374">
        <v>0</v>
      </c>
      <c r="D35" s="374">
        <v>0</v>
      </c>
      <c r="E35" s="374">
        <v>0</v>
      </c>
      <c r="F35" s="374">
        <v>0</v>
      </c>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row>
    <row r="36" spans="1:41" ht="15" customHeight="1">
      <c r="A36" s="322" t="s">
        <v>649</v>
      </c>
      <c r="B36" s="368" t="s">
        <v>675</v>
      </c>
      <c r="C36" s="374">
        <v>0</v>
      </c>
      <c r="D36" s="374">
        <v>0</v>
      </c>
      <c r="E36" s="374">
        <v>0</v>
      </c>
      <c r="F36" s="374">
        <v>0</v>
      </c>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row>
    <row r="37" spans="1:41" ht="15" customHeight="1">
      <c r="A37" s="322" t="s">
        <v>649</v>
      </c>
      <c r="B37" s="368" t="s">
        <v>676</v>
      </c>
      <c r="C37" s="374">
        <v>0</v>
      </c>
      <c r="D37" s="374">
        <v>0</v>
      </c>
      <c r="E37" s="374">
        <v>0</v>
      </c>
      <c r="F37" s="374">
        <v>0</v>
      </c>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row>
    <row r="38" spans="1:41" s="176" customFormat="1" ht="15" customHeight="1">
      <c r="A38" s="322" t="s">
        <v>649</v>
      </c>
      <c r="B38" s="370" t="s">
        <v>677</v>
      </c>
      <c r="C38" s="375">
        <v>36</v>
      </c>
      <c r="D38" s="375">
        <v>36</v>
      </c>
      <c r="E38" s="375">
        <v>36</v>
      </c>
      <c r="F38" s="375">
        <v>36</v>
      </c>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row>
    <row r="39" spans="1:41" ht="15" customHeight="1">
      <c r="A39" s="322" t="s">
        <v>650</v>
      </c>
      <c r="B39" s="368" t="s">
        <v>678</v>
      </c>
      <c r="C39" s="374">
        <v>6</v>
      </c>
      <c r="D39" s="374">
        <v>6</v>
      </c>
      <c r="E39" s="374">
        <v>6</v>
      </c>
      <c r="F39" s="374">
        <v>6</v>
      </c>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row>
    <row r="40" spans="1:41" s="176" customFormat="1" ht="15" customHeight="1">
      <c r="A40" s="322" t="s">
        <v>650</v>
      </c>
      <c r="B40" s="368" t="s">
        <v>679</v>
      </c>
      <c r="C40" s="374">
        <v>2</v>
      </c>
      <c r="D40" s="374">
        <v>2</v>
      </c>
      <c r="E40" s="374">
        <v>2</v>
      </c>
      <c r="F40" s="374">
        <v>2</v>
      </c>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row>
    <row r="41" spans="1:41" ht="15" customHeight="1">
      <c r="A41" s="322" t="s">
        <v>650</v>
      </c>
      <c r="B41" s="368" t="s">
        <v>680</v>
      </c>
      <c r="C41" s="374">
        <v>36</v>
      </c>
      <c r="D41" s="374">
        <v>36</v>
      </c>
      <c r="E41" s="374">
        <v>36</v>
      </c>
      <c r="F41" s="374">
        <v>36</v>
      </c>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row>
    <row r="42" spans="1:41" s="176" customFormat="1" ht="15" customHeight="1">
      <c r="A42" s="322" t="s">
        <v>650</v>
      </c>
      <c r="B42" s="370" t="s">
        <v>681</v>
      </c>
      <c r="C42" s="375">
        <v>44</v>
      </c>
      <c r="D42" s="375">
        <v>44</v>
      </c>
      <c r="E42" s="375">
        <v>44</v>
      </c>
      <c r="F42" s="375">
        <v>44</v>
      </c>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row>
    <row r="43" spans="1:41" ht="15" customHeight="1">
      <c r="A43" s="322" t="s">
        <v>651</v>
      </c>
      <c r="B43" s="368" t="s">
        <v>682</v>
      </c>
      <c r="C43" s="374">
        <v>0</v>
      </c>
      <c r="D43" s="374">
        <v>0</v>
      </c>
      <c r="E43" s="374">
        <v>0</v>
      </c>
      <c r="F43" s="374">
        <v>0</v>
      </c>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row>
    <row r="44" spans="1:41" s="176" customFormat="1" ht="15" customHeight="1">
      <c r="A44" s="322" t="s">
        <v>651</v>
      </c>
      <c r="B44" s="368" t="s">
        <v>683</v>
      </c>
      <c r="C44" s="374">
        <v>7</v>
      </c>
      <c r="D44" s="374">
        <v>7</v>
      </c>
      <c r="E44" s="374">
        <v>7</v>
      </c>
      <c r="F44" s="374">
        <v>7</v>
      </c>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row>
    <row r="45" spans="1:41" ht="15" customHeight="1">
      <c r="A45" s="322" t="s">
        <v>651</v>
      </c>
      <c r="B45" s="368" t="s">
        <v>684</v>
      </c>
      <c r="C45" s="374">
        <v>9</v>
      </c>
      <c r="D45" s="374">
        <v>9</v>
      </c>
      <c r="E45" s="374">
        <v>9</v>
      </c>
      <c r="F45" s="374">
        <v>9</v>
      </c>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row>
    <row r="46" spans="1:41" s="176" customFormat="1" ht="15" customHeight="1">
      <c r="A46" s="322" t="s">
        <v>651</v>
      </c>
      <c r="B46" s="370" t="s">
        <v>685</v>
      </c>
      <c r="C46" s="375">
        <v>16</v>
      </c>
      <c r="D46" s="375">
        <v>16</v>
      </c>
      <c r="E46" s="375">
        <v>16</v>
      </c>
      <c r="F46" s="375">
        <v>16</v>
      </c>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row>
    <row r="47" spans="1:41" ht="15" customHeight="1">
      <c r="A47" s="322" t="s">
        <v>652</v>
      </c>
      <c r="B47" s="368" t="s">
        <v>686</v>
      </c>
      <c r="C47" s="369">
        <v>15.3</v>
      </c>
      <c r="D47" s="369">
        <v>15.3</v>
      </c>
      <c r="E47" s="369">
        <v>15.3</v>
      </c>
      <c r="F47" s="369">
        <v>15.300000000000002</v>
      </c>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row>
    <row r="48" spans="1:41" ht="15" customHeight="1">
      <c r="A48" s="322" t="s">
        <v>652</v>
      </c>
      <c r="B48" s="368" t="s">
        <v>687</v>
      </c>
      <c r="C48" s="369">
        <v>0</v>
      </c>
      <c r="D48" s="369">
        <v>0</v>
      </c>
      <c r="E48" s="369">
        <v>0</v>
      </c>
      <c r="F48" s="369">
        <v>0</v>
      </c>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row>
    <row r="49" spans="1:41" ht="15" customHeight="1">
      <c r="A49" s="322" t="s">
        <v>652</v>
      </c>
      <c r="B49" s="368" t="s">
        <v>688</v>
      </c>
      <c r="C49" s="369">
        <v>0</v>
      </c>
      <c r="D49" s="369">
        <v>0</v>
      </c>
      <c r="E49" s="369">
        <v>0</v>
      </c>
      <c r="F49" s="369">
        <v>0</v>
      </c>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row>
    <row r="50" spans="1:41" ht="15" customHeight="1">
      <c r="A50" s="322" t="s">
        <v>652</v>
      </c>
      <c r="B50" s="370" t="s">
        <v>689</v>
      </c>
      <c r="C50" s="372">
        <v>15.3</v>
      </c>
      <c r="D50" s="372">
        <v>15.3</v>
      </c>
      <c r="E50" s="372">
        <v>15.3</v>
      </c>
      <c r="F50" s="372">
        <v>15.300000000000002</v>
      </c>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row>
    <row r="51" spans="1:41" s="176" customFormat="1" ht="15" customHeight="1">
      <c r="A51" s="322" t="s">
        <v>653</v>
      </c>
      <c r="B51" s="368" t="s">
        <v>690</v>
      </c>
      <c r="C51" s="374">
        <v>0</v>
      </c>
      <c r="D51" s="374">
        <v>0</v>
      </c>
      <c r="E51" s="374">
        <v>0</v>
      </c>
      <c r="F51" s="374">
        <v>0</v>
      </c>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row>
    <row r="52" spans="1:41" ht="15" customHeight="1">
      <c r="A52" s="322" t="s">
        <v>653</v>
      </c>
      <c r="B52" s="368" t="s">
        <v>691</v>
      </c>
      <c r="C52" s="374">
        <v>0</v>
      </c>
      <c r="D52" s="374">
        <v>0</v>
      </c>
      <c r="E52" s="374">
        <v>0</v>
      </c>
      <c r="F52" s="374">
        <v>0</v>
      </c>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row>
    <row r="53" spans="1:41" ht="15" customHeight="1">
      <c r="A53" s="322" t="s">
        <v>653</v>
      </c>
      <c r="B53" s="368" t="s">
        <v>692</v>
      </c>
      <c r="C53" s="374">
        <v>0</v>
      </c>
      <c r="D53" s="374">
        <v>0</v>
      </c>
      <c r="E53" s="374">
        <v>0</v>
      </c>
      <c r="F53" s="374">
        <v>0</v>
      </c>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row>
    <row r="54" spans="1:41" ht="15" customHeight="1">
      <c r="A54" s="322" t="s">
        <v>653</v>
      </c>
      <c r="B54" s="370" t="s">
        <v>693</v>
      </c>
      <c r="C54" s="375">
        <v>0</v>
      </c>
      <c r="D54" s="375">
        <v>0</v>
      </c>
      <c r="E54" s="375">
        <v>0</v>
      </c>
      <c r="F54" s="375">
        <v>0</v>
      </c>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row>
    <row r="55" spans="1:41" s="176" customFormat="1" ht="15" customHeight="1">
      <c r="A55" s="322" t="s">
        <v>653</v>
      </c>
      <c r="B55" s="368" t="s">
        <v>694</v>
      </c>
      <c r="C55" s="374">
        <v>10</v>
      </c>
      <c r="D55" s="374">
        <v>10</v>
      </c>
      <c r="E55" s="374">
        <v>10</v>
      </c>
      <c r="F55" s="374">
        <v>10</v>
      </c>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row>
    <row r="56" spans="1:41" ht="15" customHeight="1">
      <c r="A56" s="322" t="s">
        <v>653</v>
      </c>
      <c r="B56" s="368" t="s">
        <v>695</v>
      </c>
      <c r="C56" s="374">
        <v>0</v>
      </c>
      <c r="D56" s="374">
        <v>0</v>
      </c>
      <c r="E56" s="374">
        <v>0</v>
      </c>
      <c r="F56" s="374">
        <v>0</v>
      </c>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row>
    <row r="57" spans="1:41" ht="15" customHeight="1">
      <c r="A57" s="322" t="s">
        <v>653</v>
      </c>
      <c r="B57" s="368" t="s">
        <v>696</v>
      </c>
      <c r="C57" s="374">
        <v>0</v>
      </c>
      <c r="D57" s="374">
        <v>0</v>
      </c>
      <c r="E57" s="374">
        <v>0</v>
      </c>
      <c r="F57" s="374">
        <v>0</v>
      </c>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row>
    <row r="58" spans="1:41" s="176" customFormat="1" ht="15" customHeight="1">
      <c r="A58" s="322" t="s">
        <v>653</v>
      </c>
      <c r="B58" s="370" t="s">
        <v>697</v>
      </c>
      <c r="C58" s="375">
        <v>10</v>
      </c>
      <c r="D58" s="375">
        <v>10</v>
      </c>
      <c r="E58" s="375">
        <v>10</v>
      </c>
      <c r="F58" s="375">
        <v>10</v>
      </c>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row>
    <row r="59" spans="1:41" ht="15" customHeight="1">
      <c r="A59" s="322" t="s">
        <v>653</v>
      </c>
      <c r="B59" s="368" t="s">
        <v>698</v>
      </c>
      <c r="C59" s="374">
        <v>0</v>
      </c>
      <c r="D59" s="374">
        <v>0</v>
      </c>
      <c r="E59" s="374">
        <v>0</v>
      </c>
      <c r="F59" s="374">
        <v>0</v>
      </c>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row>
    <row r="60" spans="1:41" ht="15" customHeight="1">
      <c r="A60" s="322" t="s">
        <v>653</v>
      </c>
      <c r="B60" s="368" t="s">
        <v>699</v>
      </c>
      <c r="C60" s="374">
        <v>0</v>
      </c>
      <c r="D60" s="374">
        <v>0</v>
      </c>
      <c r="E60" s="374">
        <v>0</v>
      </c>
      <c r="F60" s="374">
        <v>0</v>
      </c>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row>
    <row r="61" spans="1:41" ht="15" customHeight="1">
      <c r="A61" s="322" t="s">
        <v>653</v>
      </c>
      <c r="B61" s="368" t="s">
        <v>700</v>
      </c>
      <c r="C61" s="374">
        <v>0</v>
      </c>
      <c r="D61" s="374">
        <v>0</v>
      </c>
      <c r="E61" s="374">
        <v>0</v>
      </c>
      <c r="F61" s="374">
        <v>0</v>
      </c>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row>
    <row r="62" spans="1:41" ht="15" customHeight="1">
      <c r="A62" s="322" t="s">
        <v>653</v>
      </c>
      <c r="B62" s="370" t="s">
        <v>701</v>
      </c>
      <c r="C62" s="375">
        <v>0</v>
      </c>
      <c r="D62" s="375">
        <v>0</v>
      </c>
      <c r="E62" s="375">
        <v>0</v>
      </c>
      <c r="F62" s="375">
        <v>0</v>
      </c>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row>
    <row r="63" spans="1:41" ht="15" customHeight="1">
      <c r="A63" s="322" t="s">
        <v>653</v>
      </c>
      <c r="B63" s="368" t="s">
        <v>702</v>
      </c>
      <c r="C63" s="374">
        <v>0</v>
      </c>
      <c r="D63" s="374">
        <v>0</v>
      </c>
      <c r="E63" s="374">
        <v>0</v>
      </c>
      <c r="F63" s="374">
        <v>0</v>
      </c>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row>
    <row r="64" spans="1:41" s="176" customFormat="1" ht="15" customHeight="1">
      <c r="A64" s="322" t="s">
        <v>653</v>
      </c>
      <c r="B64" s="368" t="s">
        <v>703</v>
      </c>
      <c r="C64" s="374">
        <v>0</v>
      </c>
      <c r="D64" s="374">
        <v>0</v>
      </c>
      <c r="E64" s="374">
        <v>0</v>
      </c>
      <c r="F64" s="374">
        <v>0</v>
      </c>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row>
    <row r="65" spans="1:41" ht="15" customHeight="1">
      <c r="A65" s="322" t="s">
        <v>653</v>
      </c>
      <c r="B65" s="368" t="s">
        <v>704</v>
      </c>
      <c r="C65" s="374">
        <v>0</v>
      </c>
      <c r="D65" s="374">
        <v>0</v>
      </c>
      <c r="E65" s="374">
        <v>0</v>
      </c>
      <c r="F65" s="374">
        <v>0</v>
      </c>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row>
    <row r="66" spans="1:41" ht="15" customHeight="1">
      <c r="A66" s="382" t="s">
        <v>653</v>
      </c>
      <c r="B66" s="368" t="s">
        <v>706</v>
      </c>
      <c r="C66" s="374">
        <v>0</v>
      </c>
      <c r="D66" s="374">
        <v>0</v>
      </c>
      <c r="E66" s="374">
        <v>0</v>
      </c>
      <c r="F66" s="374">
        <v>0</v>
      </c>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row>
    <row r="67" spans="1:41" ht="15" customHeight="1">
      <c r="A67" s="322" t="s">
        <v>653</v>
      </c>
      <c r="B67" s="370" t="s">
        <v>707</v>
      </c>
      <c r="C67" s="375">
        <v>0</v>
      </c>
      <c r="D67" s="375">
        <v>0</v>
      </c>
      <c r="E67" s="375">
        <v>0</v>
      </c>
      <c r="F67" s="375">
        <v>0</v>
      </c>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row>
    <row r="68" spans="1:41" ht="15" customHeight="1">
      <c r="A68" s="358" t="s">
        <v>653</v>
      </c>
      <c r="B68" s="376" t="s">
        <v>705</v>
      </c>
      <c r="C68" s="377">
        <v>0</v>
      </c>
      <c r="D68" s="377">
        <v>0</v>
      </c>
      <c r="E68" s="377">
        <v>0</v>
      </c>
      <c r="F68" s="377">
        <v>0</v>
      </c>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row>
    <row r="69" spans="1:41" s="176" customFormat="1" ht="15" customHeight="1">
      <c r="A69" s="322" t="s">
        <v>653</v>
      </c>
      <c r="B69" s="368" t="s">
        <v>708</v>
      </c>
      <c r="C69" s="374">
        <v>0</v>
      </c>
      <c r="D69" s="374">
        <v>0</v>
      </c>
      <c r="E69" s="374">
        <v>0</v>
      </c>
      <c r="F69" s="374">
        <v>0</v>
      </c>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row>
    <row r="70" spans="1:41" ht="15" customHeight="1">
      <c r="A70" s="322" t="s">
        <v>653</v>
      </c>
      <c r="B70" s="368" t="s">
        <v>709</v>
      </c>
      <c r="C70" s="374">
        <v>0</v>
      </c>
      <c r="D70" s="374">
        <v>0</v>
      </c>
      <c r="E70" s="374">
        <v>0</v>
      </c>
      <c r="F70" s="374">
        <v>0</v>
      </c>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row>
    <row r="71" spans="1:41" ht="15" customHeight="1">
      <c r="B71" s="370" t="s">
        <v>710</v>
      </c>
      <c r="C71" s="375">
        <v>1435</v>
      </c>
      <c r="D71" s="375">
        <v>1435</v>
      </c>
      <c r="E71" s="375">
        <v>1435</v>
      </c>
      <c r="F71" s="375">
        <v>1435</v>
      </c>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row>
    <row r="72" spans="1:41" ht="15" customHeight="1"/>
    <row r="73" spans="1:41" ht="15" customHeight="1"/>
    <row r="74" spans="1:41" ht="15" customHeight="1"/>
    <row r="75" spans="1:41" ht="15" customHeight="1"/>
    <row r="76" spans="1:41" ht="15" customHeight="1"/>
    <row r="77" spans="1:41" ht="15" customHeight="1"/>
    <row r="78" spans="1:41" ht="15" customHeight="1"/>
    <row r="79" spans="1:41" ht="15" customHeight="1"/>
    <row r="80" spans="1:4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sheetData>
  <mergeCells count="1">
    <mergeCell ref="A13:A14"/>
  </mergeCells>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H376"/>
  <sheetViews>
    <sheetView zoomScale="80" zoomScaleNormal="80" workbookViewId="0">
      <pane xSplit="2" ySplit="1" topLeftCell="AW351" activePane="bottomRight" state="frozen"/>
      <selection activeCell="BG368" sqref="BG368"/>
      <selection pane="topRight" activeCell="BG368" sqref="BG368"/>
      <selection pane="bottomLeft" activeCell="BG368" sqref="BG368"/>
      <selection pane="bottomRight" activeCell="BC376" sqref="BC376"/>
    </sheetView>
  </sheetViews>
  <sheetFormatPr baseColWidth="10" defaultColWidth="11.21875" defaultRowHeight="12.75"/>
  <cols>
    <col min="1" max="1" width="5.21875" style="1" customWidth="1"/>
    <col min="2" max="2" width="9.33203125" style="1" customWidth="1"/>
    <col min="3" max="6" width="11.6640625" style="10" customWidth="1"/>
    <col min="7" max="9" width="11.6640625" style="192" customWidth="1"/>
    <col min="10" max="13" width="11.6640625" style="10" customWidth="1"/>
    <col min="14" max="15" width="11.6640625" style="192" customWidth="1"/>
    <col min="16" max="18" width="11.6640625" style="1" customWidth="1"/>
    <col min="19" max="20" width="11.6640625" style="194" customWidth="1"/>
    <col min="21" max="25" width="11.6640625" style="1" customWidth="1"/>
    <col min="26" max="26" width="11.6640625" style="196" customWidth="1"/>
    <col min="27" max="29" width="11.6640625" style="1" customWidth="1"/>
    <col min="30" max="30" width="11.6640625" style="196" customWidth="1"/>
    <col min="31" max="33" width="11.6640625" style="1" customWidth="1"/>
    <col min="34" max="34" width="11.6640625" style="196" customWidth="1"/>
    <col min="35" max="37" width="11.6640625" style="7" customWidth="1"/>
    <col min="38" max="38" width="11.6640625" style="198" customWidth="1"/>
    <col min="39" max="41" width="11.6640625" style="1" customWidth="1"/>
    <col min="42" max="42" width="11.6640625" style="200" customWidth="1"/>
    <col min="43" max="45" width="11.6640625" style="1" customWidth="1"/>
    <col min="46" max="46" width="11.6640625" style="200" customWidth="1"/>
    <col min="47" max="49" width="11.6640625" style="1" customWidth="1"/>
    <col min="50" max="50" width="11.6640625" style="200" customWidth="1"/>
    <col min="51" max="53" width="11.6640625" style="1" customWidth="1"/>
    <col min="54" max="56" width="11.6640625" style="381" customWidth="1"/>
    <col min="57" max="58" width="11.6640625" style="1" customWidth="1"/>
    <col min="59" max="59" width="11.21875" style="236"/>
    <col min="60" max="60" width="39.6640625" style="1" customWidth="1"/>
    <col min="61" max="16384" width="11.21875" style="1"/>
  </cols>
  <sheetData>
    <row r="1" spans="1:60" s="30" customFormat="1" ht="110.85" customHeight="1">
      <c r="A1" s="30" t="s">
        <v>3</v>
      </c>
      <c r="B1" s="30" t="s">
        <v>4</v>
      </c>
      <c r="C1" s="31" t="s">
        <v>5</v>
      </c>
      <c r="D1" s="31" t="s">
        <v>6</v>
      </c>
      <c r="E1" s="31" t="s">
        <v>7</v>
      </c>
      <c r="F1" s="31" t="s">
        <v>8</v>
      </c>
      <c r="G1" s="205" t="s">
        <v>2</v>
      </c>
      <c r="H1" s="205" t="s">
        <v>9</v>
      </c>
      <c r="I1" s="205" t="s">
        <v>10</v>
      </c>
      <c r="J1" s="31" t="s">
        <v>11</v>
      </c>
      <c r="K1" s="31" t="s">
        <v>12</v>
      </c>
      <c r="L1" s="31" t="s">
        <v>13</v>
      </c>
      <c r="M1" s="31" t="s">
        <v>14</v>
      </c>
      <c r="N1" s="205" t="s">
        <v>15</v>
      </c>
      <c r="O1" s="205" t="s">
        <v>16</v>
      </c>
      <c r="P1" s="30" t="s">
        <v>17</v>
      </c>
      <c r="Q1" s="30" t="s">
        <v>18</v>
      </c>
      <c r="R1" s="30" t="s">
        <v>19</v>
      </c>
      <c r="S1" s="209" t="s">
        <v>20</v>
      </c>
      <c r="T1" s="209" t="s">
        <v>644</v>
      </c>
      <c r="U1" s="30" t="s">
        <v>21</v>
      </c>
      <c r="V1" s="30" t="s">
        <v>22</v>
      </c>
      <c r="W1" s="30" t="s">
        <v>23</v>
      </c>
      <c r="X1" s="30" t="s">
        <v>24</v>
      </c>
      <c r="Y1" s="30" t="s">
        <v>25</v>
      </c>
      <c r="Z1" s="215" t="s">
        <v>26</v>
      </c>
      <c r="AA1" s="30" t="s">
        <v>27</v>
      </c>
      <c r="AB1" s="30" t="s">
        <v>28</v>
      </c>
      <c r="AC1" s="30" t="s">
        <v>29</v>
      </c>
      <c r="AD1" s="215" t="s">
        <v>30</v>
      </c>
      <c r="AE1" s="30" t="s">
        <v>31</v>
      </c>
      <c r="AF1" s="30" t="s">
        <v>32</v>
      </c>
      <c r="AG1" s="30" t="s">
        <v>33</v>
      </c>
      <c r="AH1" s="215" t="s">
        <v>34</v>
      </c>
      <c r="AI1" s="32" t="s">
        <v>35</v>
      </c>
      <c r="AJ1" s="32" t="s">
        <v>36</v>
      </c>
      <c r="AK1" s="32" t="s">
        <v>37</v>
      </c>
      <c r="AL1" s="221" t="s">
        <v>38</v>
      </c>
      <c r="AM1" s="30" t="s">
        <v>39</v>
      </c>
      <c r="AN1" s="30" t="s">
        <v>40</v>
      </c>
      <c r="AO1" s="30" t="s">
        <v>41</v>
      </c>
      <c r="AP1" s="228" t="s">
        <v>42</v>
      </c>
      <c r="AQ1" s="30" t="s">
        <v>43</v>
      </c>
      <c r="AR1" s="30" t="s">
        <v>44</v>
      </c>
      <c r="AS1" s="30" t="s">
        <v>45</v>
      </c>
      <c r="AT1" s="228" t="s">
        <v>46</v>
      </c>
      <c r="AU1" s="30" t="s">
        <v>47</v>
      </c>
      <c r="AV1" s="30" t="s">
        <v>48</v>
      </c>
      <c r="AW1" s="30" t="s">
        <v>49</v>
      </c>
      <c r="AX1" s="228" t="s">
        <v>50</v>
      </c>
      <c r="AY1" s="30" t="s">
        <v>51</v>
      </c>
      <c r="AZ1" s="30" t="s">
        <v>52</v>
      </c>
      <c r="BA1" s="30" t="s">
        <v>53</v>
      </c>
      <c r="BB1" s="30" t="s">
        <v>55</v>
      </c>
      <c r="BC1" s="228" t="s">
        <v>56</v>
      </c>
      <c r="BD1" s="355" t="s">
        <v>54</v>
      </c>
      <c r="BE1" s="30" t="s">
        <v>57</v>
      </c>
      <c r="BF1" s="30" t="s">
        <v>58</v>
      </c>
      <c r="BG1" s="237" t="s">
        <v>59</v>
      </c>
      <c r="BH1" s="30" t="s">
        <v>60</v>
      </c>
    </row>
    <row r="2" spans="1:60">
      <c r="A2" s="1">
        <v>1993</v>
      </c>
      <c r="B2" s="1" t="s">
        <v>61</v>
      </c>
      <c r="C2" s="10">
        <v>54.8</v>
      </c>
      <c r="D2" s="10">
        <v>77.59</v>
      </c>
      <c r="E2" s="10">
        <v>0</v>
      </c>
      <c r="F2" s="10">
        <v>52.57</v>
      </c>
      <c r="G2" s="192">
        <f t="shared" ref="G2:G65" si="0">SUM(C2:F2)</f>
        <v>184.95999999999998</v>
      </c>
      <c r="H2" s="192">
        <v>184.95999999999998</v>
      </c>
      <c r="I2" s="192">
        <v>196.96800000000002</v>
      </c>
      <c r="J2" s="10">
        <v>209.97</v>
      </c>
      <c r="K2" s="10">
        <v>12.2</v>
      </c>
      <c r="L2" s="10">
        <v>116.54</v>
      </c>
      <c r="M2" s="10">
        <v>8</v>
      </c>
      <c r="N2" s="192">
        <f>+MIT_InfraMR[[#This Row],[A.03.1 -  Longitud de Vías de Explotación No Electrificadas Troncales y Ramales (vía principal) (km)]]+MIT_InfraMR[[#This Row],[A.04.1 -  Longitud de Vías de Explotación Electrificadas Troncales y Ramales (vía principal) (km)]]</f>
        <v>326.51</v>
      </c>
      <c r="O2" s="192">
        <v>326.51</v>
      </c>
      <c r="P2" s="1">
        <v>40</v>
      </c>
      <c r="Q2" s="1">
        <v>15</v>
      </c>
      <c r="R2" s="1">
        <v>1</v>
      </c>
      <c r="S2" s="194">
        <f t="shared" ref="S2:S65" si="1">SUM(P2:R2)</f>
        <v>56</v>
      </c>
      <c r="T2" s="194">
        <v>56</v>
      </c>
      <c r="U2" s="1">
        <v>38</v>
      </c>
      <c r="V2" s="1">
        <v>82</v>
      </c>
      <c r="W2" s="1">
        <v>0</v>
      </c>
      <c r="X2" s="1">
        <v>15</v>
      </c>
      <c r="Y2" s="1">
        <v>2</v>
      </c>
      <c r="Z2" s="196">
        <f t="shared" ref="Z2:Z65" si="2">SUM(U2:Y2)</f>
        <v>137</v>
      </c>
      <c r="AA2" s="1">
        <v>35</v>
      </c>
      <c r="AB2" s="1">
        <v>18</v>
      </c>
      <c r="AC2" s="1">
        <f>+MIT_InfraMR[[#This Row],[Total Pasos Vehiculares a Nivel]]</f>
        <v>137</v>
      </c>
      <c r="AD2" s="196">
        <f t="shared" ref="AD2:AD65" si="3">SUM(AA2:AC2)</f>
        <v>190</v>
      </c>
      <c r="AE2" s="1">
        <v>10</v>
      </c>
      <c r="AF2" s="1">
        <v>21</v>
      </c>
      <c r="AG2" s="1">
        <v>107</v>
      </c>
      <c r="AH2" s="196">
        <f t="shared" ref="AH2:AH65" si="4">SUM(AE2:AG2)</f>
        <v>138</v>
      </c>
      <c r="AI2" s="10">
        <v>46</v>
      </c>
      <c r="AJ2" s="10">
        <v>0</v>
      </c>
      <c r="AK2" s="10">
        <v>133</v>
      </c>
      <c r="AL2" s="222">
        <f t="shared" ref="AL2:AL65" si="5">SUM(AI2:AK2)</f>
        <v>179</v>
      </c>
      <c r="AM2" s="1">
        <v>0</v>
      </c>
      <c r="AN2" s="1">
        <v>18</v>
      </c>
      <c r="AO2" s="1">
        <v>0</v>
      </c>
      <c r="AP2" s="200">
        <f t="shared" ref="AP2:AP65" si="6">SUM(AM2:AO2)</f>
        <v>18</v>
      </c>
      <c r="AQ2" s="1">
        <v>285</v>
      </c>
      <c r="AR2" s="1">
        <v>60</v>
      </c>
      <c r="AS2" s="1">
        <v>0</v>
      </c>
      <c r="AT2" s="200">
        <f>+SUM(MIT_InfraMR[[#This Row],[B.02.1 - Parque de Coches Eléctricos Motrices]:[B.02.3 - Parque de Coches Eléctricos Motrices Tipo R]])</f>
        <v>345</v>
      </c>
      <c r="AU2" s="1">
        <v>0</v>
      </c>
      <c r="AV2" s="1">
        <v>2</v>
      </c>
      <c r="AW2" s="1">
        <v>2</v>
      </c>
      <c r="AX2" s="200">
        <f>+SUM(MIT_InfraMR[[#This Row],[B.03.1 - Parque de Coches Motores Motrices Remolcados]:[B.03.3 - Parque de Coches Motores Motrices Cabina]])</f>
        <v>4</v>
      </c>
      <c r="AY2" s="1">
        <v>29</v>
      </c>
      <c r="AZ2" s="1">
        <v>4</v>
      </c>
      <c r="BA2" s="1">
        <v>0</v>
      </c>
      <c r="BB2" s="1">
        <v>0</v>
      </c>
      <c r="BC2" s="200">
        <f>SUM(AY2:BB2)</f>
        <v>33</v>
      </c>
      <c r="BD2" s="356">
        <v>14</v>
      </c>
      <c r="BE2" s="1">
        <v>0</v>
      </c>
      <c r="BF2" s="1">
        <v>5</v>
      </c>
      <c r="BG2" s="235">
        <v>1676</v>
      </c>
    </row>
    <row r="3" spans="1:60">
      <c r="A3" s="1">
        <v>1993</v>
      </c>
      <c r="B3" s="1" t="s">
        <v>62</v>
      </c>
      <c r="C3" s="10">
        <v>54.8</v>
      </c>
      <c r="D3" s="10">
        <v>77.59</v>
      </c>
      <c r="E3" s="10">
        <v>0</v>
      </c>
      <c r="F3" s="10">
        <v>52.57</v>
      </c>
      <c r="G3" s="192">
        <f t="shared" si="0"/>
        <v>184.95999999999998</v>
      </c>
      <c r="H3" s="192">
        <v>184.95999999999998</v>
      </c>
      <c r="I3" s="192">
        <v>196.96800000000002</v>
      </c>
      <c r="J3" s="10">
        <v>209.97</v>
      </c>
      <c r="K3" s="10">
        <v>12.2</v>
      </c>
      <c r="L3" s="10">
        <v>116.54</v>
      </c>
      <c r="M3" s="10">
        <v>8</v>
      </c>
      <c r="N3" s="192">
        <f>+MIT_InfraMR[[#This Row],[A.03.1 -  Longitud de Vías de Explotación No Electrificadas Troncales y Ramales (vía principal) (km)]]+MIT_InfraMR[[#This Row],[A.04.1 -  Longitud de Vías de Explotación Electrificadas Troncales y Ramales (vía principal) (km)]]</f>
        <v>326.51</v>
      </c>
      <c r="O3" s="192">
        <v>326.51</v>
      </c>
      <c r="P3" s="1">
        <v>40</v>
      </c>
      <c r="Q3" s="1">
        <v>15</v>
      </c>
      <c r="R3" s="1">
        <v>1</v>
      </c>
      <c r="S3" s="194">
        <f t="shared" si="1"/>
        <v>56</v>
      </c>
      <c r="T3" s="194">
        <v>56</v>
      </c>
      <c r="U3" s="1">
        <v>38</v>
      </c>
      <c r="V3" s="1">
        <v>82</v>
      </c>
      <c r="W3" s="1">
        <v>0</v>
      </c>
      <c r="X3" s="1">
        <v>15</v>
      </c>
      <c r="Y3" s="1">
        <v>2</v>
      </c>
      <c r="Z3" s="196">
        <f t="shared" si="2"/>
        <v>137</v>
      </c>
      <c r="AA3" s="1">
        <v>35</v>
      </c>
      <c r="AB3" s="1">
        <v>18</v>
      </c>
      <c r="AC3" s="1">
        <f>+MIT_InfraMR[[#This Row],[Total Pasos Vehiculares a Nivel]]</f>
        <v>137</v>
      </c>
      <c r="AD3" s="196">
        <f t="shared" si="3"/>
        <v>190</v>
      </c>
      <c r="AE3" s="1">
        <v>10</v>
      </c>
      <c r="AF3" s="1">
        <v>21</v>
      </c>
      <c r="AG3" s="1">
        <v>107</v>
      </c>
      <c r="AH3" s="196">
        <f t="shared" si="4"/>
        <v>138</v>
      </c>
      <c r="AI3" s="10">
        <v>46</v>
      </c>
      <c r="AJ3" s="10">
        <v>0</v>
      </c>
      <c r="AK3" s="10">
        <v>133</v>
      </c>
      <c r="AL3" s="222">
        <f t="shared" si="5"/>
        <v>179</v>
      </c>
      <c r="AM3" s="1">
        <v>0</v>
      </c>
      <c r="AN3" s="1">
        <v>18</v>
      </c>
      <c r="AO3" s="1">
        <v>0</v>
      </c>
      <c r="AP3" s="200">
        <f t="shared" si="6"/>
        <v>18</v>
      </c>
      <c r="AQ3" s="1">
        <v>285</v>
      </c>
      <c r="AR3" s="1">
        <v>60</v>
      </c>
      <c r="AS3" s="1">
        <v>0</v>
      </c>
      <c r="AT3" s="200">
        <f>+SUM(MIT_InfraMR[[#This Row],[B.02.1 - Parque de Coches Eléctricos Motrices]:[B.02.3 - Parque de Coches Eléctricos Motrices Tipo R]])</f>
        <v>345</v>
      </c>
      <c r="AU3" s="1">
        <v>0</v>
      </c>
      <c r="AV3" s="1">
        <v>2</v>
      </c>
      <c r="AW3" s="1">
        <v>2</v>
      </c>
      <c r="AX3" s="200">
        <f>+SUM(MIT_InfraMR[[#This Row],[B.03.1 - Parque de Coches Motores Motrices Remolcados]:[B.03.3 - Parque de Coches Motores Motrices Cabina]])</f>
        <v>4</v>
      </c>
      <c r="AY3" s="1">
        <v>29</v>
      </c>
      <c r="AZ3" s="1">
        <v>4</v>
      </c>
      <c r="BA3" s="1">
        <v>0</v>
      </c>
      <c r="BB3" s="1">
        <v>0</v>
      </c>
      <c r="BC3" s="200">
        <f>SUM(AY3:BB3)</f>
        <v>33</v>
      </c>
      <c r="BD3" s="356">
        <v>14</v>
      </c>
      <c r="BE3" s="1">
        <v>0</v>
      </c>
      <c r="BF3" s="1">
        <v>5</v>
      </c>
      <c r="BG3" s="235">
        <v>1676</v>
      </c>
    </row>
    <row r="4" spans="1:60">
      <c r="A4" s="1">
        <v>1993</v>
      </c>
      <c r="B4" s="1" t="s">
        <v>63</v>
      </c>
      <c r="C4" s="10">
        <v>54.8</v>
      </c>
      <c r="D4" s="10">
        <v>77.59</v>
      </c>
      <c r="E4" s="10">
        <v>0</v>
      </c>
      <c r="F4" s="10">
        <v>52.57</v>
      </c>
      <c r="G4" s="192">
        <f t="shared" si="0"/>
        <v>184.95999999999998</v>
      </c>
      <c r="H4" s="192">
        <v>184.95999999999998</v>
      </c>
      <c r="I4" s="192">
        <v>196.96800000000002</v>
      </c>
      <c r="J4" s="10">
        <v>209.97</v>
      </c>
      <c r="K4" s="10">
        <v>12.2</v>
      </c>
      <c r="L4" s="10">
        <v>116.54</v>
      </c>
      <c r="M4" s="10">
        <v>8</v>
      </c>
      <c r="N4" s="192">
        <f>+MIT_InfraMR[[#This Row],[A.03.1 -  Longitud de Vías de Explotación No Electrificadas Troncales y Ramales (vía principal) (km)]]+MIT_InfraMR[[#This Row],[A.04.1 -  Longitud de Vías de Explotación Electrificadas Troncales y Ramales (vía principal) (km)]]</f>
        <v>326.51</v>
      </c>
      <c r="O4" s="192">
        <v>326.51</v>
      </c>
      <c r="P4" s="1">
        <v>40</v>
      </c>
      <c r="Q4" s="1">
        <v>15</v>
      </c>
      <c r="R4" s="1">
        <v>1</v>
      </c>
      <c r="S4" s="194">
        <f t="shared" si="1"/>
        <v>56</v>
      </c>
      <c r="T4" s="194">
        <v>56</v>
      </c>
      <c r="U4" s="1">
        <v>38</v>
      </c>
      <c r="V4" s="1">
        <v>82</v>
      </c>
      <c r="W4" s="1">
        <v>0</v>
      </c>
      <c r="X4" s="1">
        <v>15</v>
      </c>
      <c r="Y4" s="1">
        <v>2</v>
      </c>
      <c r="Z4" s="196">
        <f t="shared" si="2"/>
        <v>137</v>
      </c>
      <c r="AA4" s="1">
        <v>35</v>
      </c>
      <c r="AB4" s="1">
        <v>18</v>
      </c>
      <c r="AC4" s="1">
        <f>+MIT_InfraMR[[#This Row],[Total Pasos Vehiculares a Nivel]]</f>
        <v>137</v>
      </c>
      <c r="AD4" s="196">
        <f t="shared" si="3"/>
        <v>190</v>
      </c>
      <c r="AE4" s="1">
        <v>10</v>
      </c>
      <c r="AF4" s="1">
        <v>21</v>
      </c>
      <c r="AG4" s="1">
        <v>107</v>
      </c>
      <c r="AH4" s="196">
        <f t="shared" si="4"/>
        <v>138</v>
      </c>
      <c r="AI4" s="10">
        <v>46</v>
      </c>
      <c r="AJ4" s="10">
        <v>0</v>
      </c>
      <c r="AK4" s="10">
        <v>133</v>
      </c>
      <c r="AL4" s="222">
        <f t="shared" si="5"/>
        <v>179</v>
      </c>
      <c r="AM4" s="1">
        <v>0</v>
      </c>
      <c r="AN4" s="1">
        <v>18</v>
      </c>
      <c r="AO4" s="1">
        <v>0</v>
      </c>
      <c r="AP4" s="200">
        <f t="shared" si="6"/>
        <v>18</v>
      </c>
      <c r="AQ4" s="1">
        <v>285</v>
      </c>
      <c r="AR4" s="1">
        <v>60</v>
      </c>
      <c r="AS4" s="1">
        <v>0</v>
      </c>
      <c r="AT4" s="200">
        <f>+SUM(MIT_InfraMR[[#This Row],[B.02.1 - Parque de Coches Eléctricos Motrices]:[B.02.3 - Parque de Coches Eléctricos Motrices Tipo R]])</f>
        <v>345</v>
      </c>
      <c r="AU4" s="1">
        <v>0</v>
      </c>
      <c r="AV4" s="1">
        <v>2</v>
      </c>
      <c r="AW4" s="1">
        <v>2</v>
      </c>
      <c r="AX4" s="200">
        <f>+SUM(MIT_InfraMR[[#This Row],[B.03.1 - Parque de Coches Motores Motrices Remolcados]:[B.03.3 - Parque de Coches Motores Motrices Cabina]])</f>
        <v>4</v>
      </c>
      <c r="AY4" s="1">
        <v>29</v>
      </c>
      <c r="AZ4" s="1">
        <v>4</v>
      </c>
      <c r="BA4" s="1">
        <v>0</v>
      </c>
      <c r="BB4" s="1">
        <v>0</v>
      </c>
      <c r="BC4" s="200">
        <f>SUM(AY4:BB4)</f>
        <v>33</v>
      </c>
      <c r="BD4" s="356">
        <v>14</v>
      </c>
      <c r="BE4" s="1">
        <v>0</v>
      </c>
      <c r="BF4" s="1">
        <v>5</v>
      </c>
      <c r="BG4" s="235">
        <v>1676</v>
      </c>
    </row>
    <row r="5" spans="1:60">
      <c r="A5" s="1">
        <v>1993</v>
      </c>
      <c r="B5" s="1" t="s">
        <v>64</v>
      </c>
      <c r="C5" s="10">
        <v>54.8</v>
      </c>
      <c r="D5" s="10">
        <v>77.59</v>
      </c>
      <c r="E5" s="10">
        <v>0</v>
      </c>
      <c r="F5" s="10">
        <v>52.57</v>
      </c>
      <c r="G5" s="192">
        <f t="shared" si="0"/>
        <v>184.95999999999998</v>
      </c>
      <c r="H5" s="192">
        <v>184.95999999999998</v>
      </c>
      <c r="I5" s="192">
        <v>196.96800000000002</v>
      </c>
      <c r="J5" s="10">
        <v>209.97</v>
      </c>
      <c r="K5" s="10">
        <v>12.2</v>
      </c>
      <c r="L5" s="10">
        <v>116.54</v>
      </c>
      <c r="M5" s="10">
        <v>8</v>
      </c>
      <c r="N5" s="192">
        <f>+MIT_InfraMR[[#This Row],[A.03.1 -  Longitud de Vías de Explotación No Electrificadas Troncales y Ramales (vía principal) (km)]]+MIT_InfraMR[[#This Row],[A.04.1 -  Longitud de Vías de Explotación Electrificadas Troncales y Ramales (vía principal) (km)]]</f>
        <v>326.51</v>
      </c>
      <c r="O5" s="192">
        <v>326.51</v>
      </c>
      <c r="P5" s="1">
        <v>40</v>
      </c>
      <c r="Q5" s="1">
        <v>15</v>
      </c>
      <c r="R5" s="1">
        <v>1</v>
      </c>
      <c r="S5" s="194">
        <f t="shared" si="1"/>
        <v>56</v>
      </c>
      <c r="T5" s="194">
        <v>56</v>
      </c>
      <c r="U5" s="1">
        <v>38</v>
      </c>
      <c r="V5" s="1">
        <v>82</v>
      </c>
      <c r="W5" s="1">
        <v>0</v>
      </c>
      <c r="X5" s="1">
        <v>15</v>
      </c>
      <c r="Y5" s="1">
        <v>2</v>
      </c>
      <c r="Z5" s="196">
        <f t="shared" si="2"/>
        <v>137</v>
      </c>
      <c r="AA5" s="1">
        <v>35</v>
      </c>
      <c r="AB5" s="1">
        <v>18</v>
      </c>
      <c r="AC5" s="1">
        <f>+MIT_InfraMR[[#This Row],[Total Pasos Vehiculares a Nivel]]</f>
        <v>137</v>
      </c>
      <c r="AD5" s="196">
        <f t="shared" si="3"/>
        <v>190</v>
      </c>
      <c r="AE5" s="1">
        <v>10</v>
      </c>
      <c r="AF5" s="1">
        <v>21</v>
      </c>
      <c r="AG5" s="1">
        <v>107</v>
      </c>
      <c r="AH5" s="196">
        <f t="shared" si="4"/>
        <v>138</v>
      </c>
      <c r="AI5" s="10">
        <v>46</v>
      </c>
      <c r="AJ5" s="10">
        <v>0</v>
      </c>
      <c r="AK5" s="10">
        <v>133</v>
      </c>
      <c r="AL5" s="222">
        <f t="shared" si="5"/>
        <v>179</v>
      </c>
      <c r="AM5" s="1">
        <v>0</v>
      </c>
      <c r="AN5" s="1">
        <v>18</v>
      </c>
      <c r="AO5" s="1">
        <v>0</v>
      </c>
      <c r="AP5" s="200">
        <f t="shared" si="6"/>
        <v>18</v>
      </c>
      <c r="AQ5" s="1">
        <v>285</v>
      </c>
      <c r="AR5" s="1">
        <v>60</v>
      </c>
      <c r="AS5" s="1">
        <v>0</v>
      </c>
      <c r="AT5" s="200">
        <f>+SUM(MIT_InfraMR[[#This Row],[B.02.1 - Parque de Coches Eléctricos Motrices]:[B.02.3 - Parque de Coches Eléctricos Motrices Tipo R]])</f>
        <v>345</v>
      </c>
      <c r="AU5" s="1">
        <v>0</v>
      </c>
      <c r="AV5" s="1">
        <v>2</v>
      </c>
      <c r="AW5" s="1">
        <v>2</v>
      </c>
      <c r="AX5" s="200">
        <f>+SUM(MIT_InfraMR[[#This Row],[B.03.1 - Parque de Coches Motores Motrices Remolcados]:[B.03.3 - Parque de Coches Motores Motrices Cabina]])</f>
        <v>4</v>
      </c>
      <c r="AY5" s="1">
        <v>29</v>
      </c>
      <c r="AZ5" s="1">
        <v>4</v>
      </c>
      <c r="BA5" s="1">
        <v>0</v>
      </c>
      <c r="BB5" s="1">
        <v>0</v>
      </c>
      <c r="BC5" s="200">
        <f>SUM(AY5:BB5)</f>
        <v>33</v>
      </c>
      <c r="BD5" s="356">
        <v>14</v>
      </c>
      <c r="BE5" s="1">
        <v>0</v>
      </c>
      <c r="BF5" s="1">
        <v>5</v>
      </c>
      <c r="BG5" s="235">
        <v>1676</v>
      </c>
    </row>
    <row r="6" spans="1:60">
      <c r="A6" s="1">
        <v>1993</v>
      </c>
      <c r="B6" s="1" t="s">
        <v>65</v>
      </c>
      <c r="C6" s="10">
        <v>54.8</v>
      </c>
      <c r="D6" s="10">
        <v>77.59</v>
      </c>
      <c r="E6" s="10">
        <v>0</v>
      </c>
      <c r="F6" s="10">
        <v>52.57</v>
      </c>
      <c r="G6" s="192">
        <f t="shared" si="0"/>
        <v>184.95999999999998</v>
      </c>
      <c r="H6" s="192">
        <v>184.95999999999998</v>
      </c>
      <c r="I6" s="192">
        <v>196.96800000000002</v>
      </c>
      <c r="J6" s="10">
        <v>209.97</v>
      </c>
      <c r="K6" s="10">
        <v>12.2</v>
      </c>
      <c r="L6" s="10">
        <v>116.54</v>
      </c>
      <c r="M6" s="10">
        <v>8</v>
      </c>
      <c r="N6" s="192">
        <f>+MIT_InfraMR[[#This Row],[A.03.1 -  Longitud de Vías de Explotación No Electrificadas Troncales y Ramales (vía principal) (km)]]+MIT_InfraMR[[#This Row],[A.04.1 -  Longitud de Vías de Explotación Electrificadas Troncales y Ramales (vía principal) (km)]]</f>
        <v>326.51</v>
      </c>
      <c r="O6" s="192">
        <v>326.51</v>
      </c>
      <c r="P6" s="1">
        <v>40</v>
      </c>
      <c r="Q6" s="1">
        <v>15</v>
      </c>
      <c r="R6" s="1">
        <v>1</v>
      </c>
      <c r="S6" s="194">
        <f t="shared" si="1"/>
        <v>56</v>
      </c>
      <c r="T6" s="194">
        <v>56</v>
      </c>
      <c r="U6" s="1">
        <v>38</v>
      </c>
      <c r="V6" s="1">
        <v>82</v>
      </c>
      <c r="W6" s="1">
        <v>0</v>
      </c>
      <c r="X6" s="1">
        <v>15</v>
      </c>
      <c r="Y6" s="1">
        <v>2</v>
      </c>
      <c r="Z6" s="196">
        <f t="shared" si="2"/>
        <v>137</v>
      </c>
      <c r="AA6" s="1">
        <v>35</v>
      </c>
      <c r="AB6" s="1">
        <v>18</v>
      </c>
      <c r="AC6" s="1">
        <f>+MIT_InfraMR[[#This Row],[Total Pasos Vehiculares a Nivel]]</f>
        <v>137</v>
      </c>
      <c r="AD6" s="196">
        <f t="shared" si="3"/>
        <v>190</v>
      </c>
      <c r="AE6" s="1">
        <v>10</v>
      </c>
      <c r="AF6" s="1">
        <v>21</v>
      </c>
      <c r="AG6" s="1">
        <v>107</v>
      </c>
      <c r="AH6" s="196">
        <f t="shared" si="4"/>
        <v>138</v>
      </c>
      <c r="AI6" s="10">
        <v>46</v>
      </c>
      <c r="AJ6" s="10">
        <v>0</v>
      </c>
      <c r="AK6" s="10">
        <v>133</v>
      </c>
      <c r="AL6" s="222">
        <f t="shared" si="5"/>
        <v>179</v>
      </c>
      <c r="AM6" s="1">
        <v>0</v>
      </c>
      <c r="AN6" s="1">
        <v>18</v>
      </c>
      <c r="AO6" s="1">
        <v>0</v>
      </c>
      <c r="AP6" s="200">
        <f t="shared" si="6"/>
        <v>18</v>
      </c>
      <c r="AQ6" s="1">
        <v>285</v>
      </c>
      <c r="AR6" s="1">
        <v>60</v>
      </c>
      <c r="AS6" s="1">
        <v>0</v>
      </c>
      <c r="AT6" s="200">
        <f>+SUM(MIT_InfraMR[[#This Row],[B.02.1 - Parque de Coches Eléctricos Motrices]:[B.02.3 - Parque de Coches Eléctricos Motrices Tipo R]])</f>
        <v>345</v>
      </c>
      <c r="AU6" s="1">
        <v>0</v>
      </c>
      <c r="AV6" s="1">
        <v>2</v>
      </c>
      <c r="AW6" s="1">
        <v>2</v>
      </c>
      <c r="AX6" s="200">
        <f>+SUM(MIT_InfraMR[[#This Row],[B.03.1 - Parque de Coches Motores Motrices Remolcados]:[B.03.3 - Parque de Coches Motores Motrices Cabina]])</f>
        <v>4</v>
      </c>
      <c r="AY6" s="1">
        <v>29</v>
      </c>
      <c r="AZ6" s="1">
        <v>4</v>
      </c>
      <c r="BA6" s="1">
        <v>0</v>
      </c>
      <c r="BB6" s="1">
        <v>0</v>
      </c>
      <c r="BC6" s="200">
        <f>SUM(AY6:BB6)</f>
        <v>33</v>
      </c>
      <c r="BD6" s="356">
        <v>14</v>
      </c>
      <c r="BE6" s="1">
        <v>0</v>
      </c>
      <c r="BF6" s="1">
        <v>5</v>
      </c>
      <c r="BG6" s="235">
        <v>1676</v>
      </c>
    </row>
    <row r="7" spans="1:60">
      <c r="A7" s="1">
        <v>1993</v>
      </c>
      <c r="B7" s="1" t="s">
        <v>66</v>
      </c>
      <c r="C7" s="10">
        <v>54.8</v>
      </c>
      <c r="D7" s="10">
        <v>77.59</v>
      </c>
      <c r="E7" s="10">
        <v>0</v>
      </c>
      <c r="F7" s="10">
        <v>52.57</v>
      </c>
      <c r="G7" s="192">
        <f t="shared" si="0"/>
        <v>184.95999999999998</v>
      </c>
      <c r="H7" s="192">
        <v>184.95999999999998</v>
      </c>
      <c r="I7" s="192">
        <v>196.96800000000002</v>
      </c>
      <c r="J7" s="10">
        <v>209.97</v>
      </c>
      <c r="K7" s="10">
        <v>12.2</v>
      </c>
      <c r="L7" s="10">
        <v>116.54</v>
      </c>
      <c r="M7" s="10">
        <v>8</v>
      </c>
      <c r="N7" s="192">
        <f>+MIT_InfraMR[[#This Row],[A.03.1 -  Longitud de Vías de Explotación No Electrificadas Troncales y Ramales (vía principal) (km)]]+MIT_InfraMR[[#This Row],[A.04.1 -  Longitud de Vías de Explotación Electrificadas Troncales y Ramales (vía principal) (km)]]</f>
        <v>326.51</v>
      </c>
      <c r="O7" s="192">
        <v>326.51</v>
      </c>
      <c r="P7" s="1">
        <v>40</v>
      </c>
      <c r="Q7" s="1">
        <v>15</v>
      </c>
      <c r="R7" s="1">
        <v>1</v>
      </c>
      <c r="S7" s="194">
        <f t="shared" si="1"/>
        <v>56</v>
      </c>
      <c r="T7" s="194">
        <v>56</v>
      </c>
      <c r="U7" s="1">
        <v>38</v>
      </c>
      <c r="V7" s="1">
        <v>82</v>
      </c>
      <c r="W7" s="1">
        <v>0</v>
      </c>
      <c r="X7" s="1">
        <v>15</v>
      </c>
      <c r="Y7" s="1">
        <v>2</v>
      </c>
      <c r="Z7" s="196">
        <f t="shared" si="2"/>
        <v>137</v>
      </c>
      <c r="AA7" s="1">
        <v>35</v>
      </c>
      <c r="AB7" s="1">
        <v>18</v>
      </c>
      <c r="AC7" s="1">
        <f>+MIT_InfraMR[[#This Row],[Total Pasos Vehiculares a Nivel]]</f>
        <v>137</v>
      </c>
      <c r="AD7" s="196">
        <f t="shared" si="3"/>
        <v>190</v>
      </c>
      <c r="AE7" s="1">
        <v>10</v>
      </c>
      <c r="AF7" s="1">
        <v>21</v>
      </c>
      <c r="AG7" s="1">
        <v>107</v>
      </c>
      <c r="AH7" s="196">
        <f t="shared" si="4"/>
        <v>138</v>
      </c>
      <c r="AI7" s="10">
        <v>46</v>
      </c>
      <c r="AJ7" s="10">
        <v>0</v>
      </c>
      <c r="AK7" s="10">
        <v>133</v>
      </c>
      <c r="AL7" s="222">
        <f t="shared" si="5"/>
        <v>179</v>
      </c>
      <c r="AM7" s="1">
        <v>0</v>
      </c>
      <c r="AN7" s="1">
        <v>18</v>
      </c>
      <c r="AO7" s="1">
        <v>0</v>
      </c>
      <c r="AP7" s="200">
        <f t="shared" si="6"/>
        <v>18</v>
      </c>
      <c r="AQ7" s="1">
        <v>285</v>
      </c>
      <c r="AR7" s="1">
        <v>60</v>
      </c>
      <c r="AS7" s="1">
        <v>0</v>
      </c>
      <c r="AT7" s="200">
        <f>+SUM(MIT_InfraMR[[#This Row],[B.02.1 - Parque de Coches Eléctricos Motrices]:[B.02.3 - Parque de Coches Eléctricos Motrices Tipo R]])</f>
        <v>345</v>
      </c>
      <c r="AU7" s="1">
        <v>0</v>
      </c>
      <c r="AV7" s="1">
        <v>2</v>
      </c>
      <c r="AW7" s="1">
        <v>2</v>
      </c>
      <c r="AX7" s="200">
        <f>+SUM(MIT_InfraMR[[#This Row],[B.03.1 - Parque de Coches Motores Motrices Remolcados]:[B.03.3 - Parque de Coches Motores Motrices Cabina]])</f>
        <v>4</v>
      </c>
      <c r="AY7" s="1">
        <v>29</v>
      </c>
      <c r="AZ7" s="1">
        <v>4</v>
      </c>
      <c r="BA7" s="1">
        <v>0</v>
      </c>
      <c r="BB7" s="1">
        <v>0</v>
      </c>
      <c r="BC7" s="200">
        <f>SUM(AY7:BB7)</f>
        <v>33</v>
      </c>
      <c r="BD7" s="356">
        <v>14</v>
      </c>
      <c r="BE7" s="1">
        <v>0</v>
      </c>
      <c r="BF7" s="1">
        <v>5</v>
      </c>
      <c r="BG7" s="235">
        <v>1676</v>
      </c>
    </row>
    <row r="8" spans="1:60">
      <c r="A8" s="1">
        <v>1993</v>
      </c>
      <c r="B8" s="1" t="s">
        <v>67</v>
      </c>
      <c r="C8" s="10">
        <v>54.8</v>
      </c>
      <c r="D8" s="10">
        <v>77.59</v>
      </c>
      <c r="E8" s="10">
        <v>0</v>
      </c>
      <c r="F8" s="10">
        <v>52.57</v>
      </c>
      <c r="G8" s="192">
        <f t="shared" si="0"/>
        <v>184.95999999999998</v>
      </c>
      <c r="H8" s="192">
        <v>184.95999999999998</v>
      </c>
      <c r="I8" s="192">
        <v>196.96800000000002</v>
      </c>
      <c r="J8" s="10">
        <v>209.97</v>
      </c>
      <c r="K8" s="10">
        <v>12.2</v>
      </c>
      <c r="L8" s="10">
        <v>116.54</v>
      </c>
      <c r="M8" s="10">
        <v>8</v>
      </c>
      <c r="N8" s="192">
        <f>+MIT_InfraMR[[#This Row],[A.03.1 -  Longitud de Vías de Explotación No Electrificadas Troncales y Ramales (vía principal) (km)]]+MIT_InfraMR[[#This Row],[A.04.1 -  Longitud de Vías de Explotación Electrificadas Troncales y Ramales (vía principal) (km)]]</f>
        <v>326.51</v>
      </c>
      <c r="O8" s="192">
        <v>326.51</v>
      </c>
      <c r="P8" s="1">
        <v>40</v>
      </c>
      <c r="Q8" s="1">
        <v>15</v>
      </c>
      <c r="R8" s="1">
        <v>1</v>
      </c>
      <c r="S8" s="194">
        <f t="shared" si="1"/>
        <v>56</v>
      </c>
      <c r="T8" s="194">
        <v>56</v>
      </c>
      <c r="U8" s="1">
        <v>38</v>
      </c>
      <c r="V8" s="1">
        <v>82</v>
      </c>
      <c r="W8" s="1">
        <v>0</v>
      </c>
      <c r="X8" s="1">
        <v>15</v>
      </c>
      <c r="Y8" s="1">
        <v>2</v>
      </c>
      <c r="Z8" s="196">
        <f t="shared" si="2"/>
        <v>137</v>
      </c>
      <c r="AA8" s="1">
        <v>35</v>
      </c>
      <c r="AB8" s="1">
        <v>18</v>
      </c>
      <c r="AC8" s="1">
        <f>+MIT_InfraMR[[#This Row],[Total Pasos Vehiculares a Nivel]]</f>
        <v>137</v>
      </c>
      <c r="AD8" s="196">
        <f t="shared" si="3"/>
        <v>190</v>
      </c>
      <c r="AE8" s="1">
        <v>10</v>
      </c>
      <c r="AF8" s="1">
        <v>21</v>
      </c>
      <c r="AG8" s="1">
        <v>107</v>
      </c>
      <c r="AH8" s="196">
        <f t="shared" si="4"/>
        <v>138</v>
      </c>
      <c r="AI8" s="10">
        <v>46</v>
      </c>
      <c r="AJ8" s="10">
        <v>0</v>
      </c>
      <c r="AK8" s="10">
        <v>133</v>
      </c>
      <c r="AL8" s="222">
        <f t="shared" si="5"/>
        <v>179</v>
      </c>
      <c r="AM8" s="1">
        <v>0</v>
      </c>
      <c r="AN8" s="1">
        <v>18</v>
      </c>
      <c r="AO8" s="1">
        <v>0</v>
      </c>
      <c r="AP8" s="200">
        <f t="shared" si="6"/>
        <v>18</v>
      </c>
      <c r="AQ8" s="1">
        <v>285</v>
      </c>
      <c r="AR8" s="1">
        <v>60</v>
      </c>
      <c r="AS8" s="1">
        <v>0</v>
      </c>
      <c r="AT8" s="200">
        <f>+SUM(MIT_InfraMR[[#This Row],[B.02.1 - Parque de Coches Eléctricos Motrices]:[B.02.3 - Parque de Coches Eléctricos Motrices Tipo R]])</f>
        <v>345</v>
      </c>
      <c r="AU8" s="1">
        <v>0</v>
      </c>
      <c r="AV8" s="1">
        <v>2</v>
      </c>
      <c r="AW8" s="1">
        <v>2</v>
      </c>
      <c r="AX8" s="200">
        <f>+SUM(MIT_InfraMR[[#This Row],[B.03.1 - Parque de Coches Motores Motrices Remolcados]:[B.03.3 - Parque de Coches Motores Motrices Cabina]])</f>
        <v>4</v>
      </c>
      <c r="AY8" s="1">
        <v>29</v>
      </c>
      <c r="AZ8" s="1">
        <v>4</v>
      </c>
      <c r="BA8" s="1">
        <v>0</v>
      </c>
      <c r="BB8" s="1">
        <v>0</v>
      </c>
      <c r="BC8" s="200">
        <f>SUM(AY8:BB8)</f>
        <v>33</v>
      </c>
      <c r="BD8" s="356">
        <v>14</v>
      </c>
      <c r="BE8" s="1">
        <v>0</v>
      </c>
      <c r="BF8" s="1">
        <v>5</v>
      </c>
      <c r="BG8" s="235">
        <v>1676</v>
      </c>
    </row>
    <row r="9" spans="1:60">
      <c r="A9" s="1">
        <v>1993</v>
      </c>
      <c r="B9" s="1" t="s">
        <v>68</v>
      </c>
      <c r="C9" s="10">
        <v>54.8</v>
      </c>
      <c r="D9" s="10">
        <v>77.59</v>
      </c>
      <c r="E9" s="10">
        <v>0</v>
      </c>
      <c r="F9" s="10">
        <v>52.57</v>
      </c>
      <c r="G9" s="192">
        <f t="shared" si="0"/>
        <v>184.95999999999998</v>
      </c>
      <c r="H9" s="192">
        <v>184.95999999999998</v>
      </c>
      <c r="I9" s="192">
        <v>196.96800000000002</v>
      </c>
      <c r="J9" s="10">
        <v>209.97</v>
      </c>
      <c r="K9" s="10">
        <v>12.2</v>
      </c>
      <c r="L9" s="10">
        <v>116.54</v>
      </c>
      <c r="M9" s="10">
        <v>8</v>
      </c>
      <c r="N9" s="192">
        <f>+MIT_InfraMR[[#This Row],[A.03.1 -  Longitud de Vías de Explotación No Electrificadas Troncales y Ramales (vía principal) (km)]]+MIT_InfraMR[[#This Row],[A.04.1 -  Longitud de Vías de Explotación Electrificadas Troncales y Ramales (vía principal) (km)]]</f>
        <v>326.51</v>
      </c>
      <c r="O9" s="192">
        <v>326.51</v>
      </c>
      <c r="P9" s="1">
        <v>40</v>
      </c>
      <c r="Q9" s="1">
        <v>15</v>
      </c>
      <c r="R9" s="1">
        <v>1</v>
      </c>
      <c r="S9" s="194">
        <f t="shared" si="1"/>
        <v>56</v>
      </c>
      <c r="T9" s="194">
        <v>56</v>
      </c>
      <c r="U9" s="1">
        <v>38</v>
      </c>
      <c r="V9" s="1">
        <v>82</v>
      </c>
      <c r="W9" s="1">
        <v>0</v>
      </c>
      <c r="X9" s="1">
        <v>15</v>
      </c>
      <c r="Y9" s="1">
        <v>2</v>
      </c>
      <c r="Z9" s="196">
        <f t="shared" si="2"/>
        <v>137</v>
      </c>
      <c r="AA9" s="1">
        <v>35</v>
      </c>
      <c r="AB9" s="1">
        <v>18</v>
      </c>
      <c r="AC9" s="1">
        <f>+MIT_InfraMR[[#This Row],[Total Pasos Vehiculares a Nivel]]</f>
        <v>137</v>
      </c>
      <c r="AD9" s="196">
        <f t="shared" si="3"/>
        <v>190</v>
      </c>
      <c r="AE9" s="1">
        <v>10</v>
      </c>
      <c r="AF9" s="1">
        <v>21</v>
      </c>
      <c r="AG9" s="1">
        <v>107</v>
      </c>
      <c r="AH9" s="196">
        <f t="shared" si="4"/>
        <v>138</v>
      </c>
      <c r="AI9" s="10">
        <v>46</v>
      </c>
      <c r="AJ9" s="10">
        <v>0</v>
      </c>
      <c r="AK9" s="10">
        <v>133</v>
      </c>
      <c r="AL9" s="222">
        <f t="shared" si="5"/>
        <v>179</v>
      </c>
      <c r="AM9" s="1">
        <v>0</v>
      </c>
      <c r="AN9" s="1">
        <v>18</v>
      </c>
      <c r="AO9" s="1">
        <v>0</v>
      </c>
      <c r="AP9" s="200">
        <f t="shared" si="6"/>
        <v>18</v>
      </c>
      <c r="AQ9" s="1">
        <v>285</v>
      </c>
      <c r="AR9" s="1">
        <v>60</v>
      </c>
      <c r="AS9" s="1">
        <v>0</v>
      </c>
      <c r="AT9" s="200">
        <f>+SUM(MIT_InfraMR[[#This Row],[B.02.1 - Parque de Coches Eléctricos Motrices]:[B.02.3 - Parque de Coches Eléctricos Motrices Tipo R]])</f>
        <v>345</v>
      </c>
      <c r="AU9" s="1">
        <v>0</v>
      </c>
      <c r="AV9" s="1">
        <v>2</v>
      </c>
      <c r="AW9" s="1">
        <v>2</v>
      </c>
      <c r="AX9" s="200">
        <f>+SUM(MIT_InfraMR[[#This Row],[B.03.1 - Parque de Coches Motores Motrices Remolcados]:[B.03.3 - Parque de Coches Motores Motrices Cabina]])</f>
        <v>4</v>
      </c>
      <c r="AY9" s="1">
        <v>29</v>
      </c>
      <c r="AZ9" s="1">
        <v>4</v>
      </c>
      <c r="BA9" s="1">
        <v>0</v>
      </c>
      <c r="BB9" s="1">
        <v>0</v>
      </c>
      <c r="BC9" s="200">
        <f>SUM(AY9:BB9)</f>
        <v>33</v>
      </c>
      <c r="BD9" s="356">
        <v>14</v>
      </c>
      <c r="BE9" s="1">
        <v>0</v>
      </c>
      <c r="BF9" s="1">
        <v>5</v>
      </c>
      <c r="BG9" s="235">
        <v>1676</v>
      </c>
    </row>
    <row r="10" spans="1:60">
      <c r="A10" s="1">
        <v>1993</v>
      </c>
      <c r="B10" s="1" t="s">
        <v>69</v>
      </c>
      <c r="C10" s="10">
        <v>54.8</v>
      </c>
      <c r="D10" s="10">
        <v>77.59</v>
      </c>
      <c r="E10" s="10">
        <v>0</v>
      </c>
      <c r="F10" s="10">
        <v>52.57</v>
      </c>
      <c r="G10" s="192">
        <f t="shared" si="0"/>
        <v>184.95999999999998</v>
      </c>
      <c r="H10" s="192">
        <v>184.95999999999998</v>
      </c>
      <c r="I10" s="192">
        <v>196.96800000000002</v>
      </c>
      <c r="J10" s="10">
        <v>209.97</v>
      </c>
      <c r="K10" s="10">
        <v>12.2</v>
      </c>
      <c r="L10" s="10">
        <v>116.54</v>
      </c>
      <c r="M10" s="10">
        <v>8</v>
      </c>
      <c r="N10" s="192">
        <f>+MIT_InfraMR[[#This Row],[A.03.1 -  Longitud de Vías de Explotación No Electrificadas Troncales y Ramales (vía principal) (km)]]+MIT_InfraMR[[#This Row],[A.04.1 -  Longitud de Vías de Explotación Electrificadas Troncales y Ramales (vía principal) (km)]]</f>
        <v>326.51</v>
      </c>
      <c r="O10" s="192">
        <v>326.51</v>
      </c>
      <c r="P10" s="1">
        <v>40</v>
      </c>
      <c r="Q10" s="1">
        <v>15</v>
      </c>
      <c r="R10" s="1">
        <v>1</v>
      </c>
      <c r="S10" s="194">
        <f t="shared" si="1"/>
        <v>56</v>
      </c>
      <c r="T10" s="194">
        <v>56</v>
      </c>
      <c r="U10" s="1">
        <v>38</v>
      </c>
      <c r="V10" s="1">
        <v>82</v>
      </c>
      <c r="W10" s="1">
        <v>0</v>
      </c>
      <c r="X10" s="1">
        <v>15</v>
      </c>
      <c r="Y10" s="1">
        <v>2</v>
      </c>
      <c r="Z10" s="196">
        <f t="shared" si="2"/>
        <v>137</v>
      </c>
      <c r="AA10" s="1">
        <v>35</v>
      </c>
      <c r="AB10" s="1">
        <v>18</v>
      </c>
      <c r="AC10" s="1">
        <f>+MIT_InfraMR[[#This Row],[Total Pasos Vehiculares a Nivel]]</f>
        <v>137</v>
      </c>
      <c r="AD10" s="196">
        <f t="shared" si="3"/>
        <v>190</v>
      </c>
      <c r="AE10" s="1">
        <v>10</v>
      </c>
      <c r="AF10" s="1">
        <v>21</v>
      </c>
      <c r="AG10" s="1">
        <v>107</v>
      </c>
      <c r="AH10" s="196">
        <f t="shared" si="4"/>
        <v>138</v>
      </c>
      <c r="AI10" s="10">
        <v>46</v>
      </c>
      <c r="AJ10" s="10">
        <v>0</v>
      </c>
      <c r="AK10" s="10">
        <v>133</v>
      </c>
      <c r="AL10" s="222">
        <f t="shared" si="5"/>
        <v>179</v>
      </c>
      <c r="AM10" s="1">
        <v>0</v>
      </c>
      <c r="AN10" s="1">
        <v>18</v>
      </c>
      <c r="AO10" s="1">
        <v>0</v>
      </c>
      <c r="AP10" s="200">
        <f t="shared" si="6"/>
        <v>18</v>
      </c>
      <c r="AQ10" s="1">
        <v>285</v>
      </c>
      <c r="AR10" s="1">
        <v>60</v>
      </c>
      <c r="AS10" s="1">
        <v>0</v>
      </c>
      <c r="AT10" s="200">
        <f>+SUM(MIT_InfraMR[[#This Row],[B.02.1 - Parque de Coches Eléctricos Motrices]:[B.02.3 - Parque de Coches Eléctricos Motrices Tipo R]])</f>
        <v>345</v>
      </c>
      <c r="AU10" s="1">
        <v>0</v>
      </c>
      <c r="AV10" s="1">
        <v>2</v>
      </c>
      <c r="AW10" s="1">
        <v>2</v>
      </c>
      <c r="AX10" s="200">
        <f>+SUM(MIT_InfraMR[[#This Row],[B.03.1 - Parque de Coches Motores Motrices Remolcados]:[B.03.3 - Parque de Coches Motores Motrices Cabina]])</f>
        <v>4</v>
      </c>
      <c r="AY10" s="1">
        <v>29</v>
      </c>
      <c r="AZ10" s="1">
        <v>4</v>
      </c>
      <c r="BA10" s="1">
        <v>0</v>
      </c>
      <c r="BB10" s="1">
        <v>0</v>
      </c>
      <c r="BC10" s="200">
        <f>SUM(AY10:BB10)</f>
        <v>33</v>
      </c>
      <c r="BD10" s="356">
        <v>14</v>
      </c>
      <c r="BE10" s="1">
        <v>0</v>
      </c>
      <c r="BF10" s="1">
        <v>5</v>
      </c>
      <c r="BG10" s="235">
        <v>1676</v>
      </c>
    </row>
    <row r="11" spans="1:60">
      <c r="A11" s="1">
        <v>1993</v>
      </c>
      <c r="B11" s="1" t="s">
        <v>70</v>
      </c>
      <c r="C11" s="10">
        <v>54.8</v>
      </c>
      <c r="D11" s="10">
        <v>77.59</v>
      </c>
      <c r="E11" s="10">
        <v>0</v>
      </c>
      <c r="F11" s="10">
        <v>52.57</v>
      </c>
      <c r="G11" s="192">
        <f t="shared" si="0"/>
        <v>184.95999999999998</v>
      </c>
      <c r="H11" s="192">
        <v>184.95999999999998</v>
      </c>
      <c r="I11" s="192">
        <v>196.96800000000002</v>
      </c>
      <c r="J11" s="10">
        <v>209.97</v>
      </c>
      <c r="K11" s="10">
        <v>12.2</v>
      </c>
      <c r="L11" s="10">
        <v>116.54</v>
      </c>
      <c r="M11" s="10">
        <v>8</v>
      </c>
      <c r="N11" s="192">
        <f>+MIT_InfraMR[[#This Row],[A.03.1 -  Longitud de Vías de Explotación No Electrificadas Troncales y Ramales (vía principal) (km)]]+MIT_InfraMR[[#This Row],[A.04.1 -  Longitud de Vías de Explotación Electrificadas Troncales y Ramales (vía principal) (km)]]</f>
        <v>326.51</v>
      </c>
      <c r="O11" s="192">
        <v>326.51</v>
      </c>
      <c r="P11" s="1">
        <v>40</v>
      </c>
      <c r="Q11" s="1">
        <v>15</v>
      </c>
      <c r="R11" s="1">
        <v>1</v>
      </c>
      <c r="S11" s="194">
        <f t="shared" si="1"/>
        <v>56</v>
      </c>
      <c r="T11" s="194">
        <v>56</v>
      </c>
      <c r="U11" s="1">
        <v>38</v>
      </c>
      <c r="V11" s="1">
        <v>82</v>
      </c>
      <c r="W11" s="1">
        <v>0</v>
      </c>
      <c r="X11" s="1">
        <v>15</v>
      </c>
      <c r="Y11" s="1">
        <v>2</v>
      </c>
      <c r="Z11" s="196">
        <f t="shared" si="2"/>
        <v>137</v>
      </c>
      <c r="AA11" s="1">
        <v>35</v>
      </c>
      <c r="AB11" s="1">
        <v>18</v>
      </c>
      <c r="AC11" s="1">
        <f>+MIT_InfraMR[[#This Row],[Total Pasos Vehiculares a Nivel]]</f>
        <v>137</v>
      </c>
      <c r="AD11" s="196">
        <f t="shared" si="3"/>
        <v>190</v>
      </c>
      <c r="AE11" s="1">
        <v>10</v>
      </c>
      <c r="AF11" s="1">
        <v>21</v>
      </c>
      <c r="AG11" s="1">
        <v>107</v>
      </c>
      <c r="AH11" s="196">
        <f t="shared" si="4"/>
        <v>138</v>
      </c>
      <c r="AI11" s="10">
        <v>46</v>
      </c>
      <c r="AJ11" s="10">
        <v>0</v>
      </c>
      <c r="AK11" s="10">
        <v>133</v>
      </c>
      <c r="AL11" s="222">
        <f t="shared" si="5"/>
        <v>179</v>
      </c>
      <c r="AM11" s="1">
        <v>0</v>
      </c>
      <c r="AN11" s="1">
        <v>18</v>
      </c>
      <c r="AO11" s="1">
        <v>0</v>
      </c>
      <c r="AP11" s="200">
        <f t="shared" si="6"/>
        <v>18</v>
      </c>
      <c r="AQ11" s="1">
        <v>285</v>
      </c>
      <c r="AR11" s="1">
        <v>60</v>
      </c>
      <c r="AS11" s="1">
        <v>0</v>
      </c>
      <c r="AT11" s="200">
        <f>+SUM(MIT_InfraMR[[#This Row],[B.02.1 - Parque de Coches Eléctricos Motrices]:[B.02.3 - Parque de Coches Eléctricos Motrices Tipo R]])</f>
        <v>345</v>
      </c>
      <c r="AU11" s="1">
        <v>0</v>
      </c>
      <c r="AV11" s="1">
        <v>2</v>
      </c>
      <c r="AW11" s="1">
        <v>2</v>
      </c>
      <c r="AX11" s="200">
        <f>+SUM(MIT_InfraMR[[#This Row],[B.03.1 - Parque de Coches Motores Motrices Remolcados]:[B.03.3 - Parque de Coches Motores Motrices Cabina]])</f>
        <v>4</v>
      </c>
      <c r="AY11" s="1">
        <v>29</v>
      </c>
      <c r="AZ11" s="1">
        <v>4</v>
      </c>
      <c r="BA11" s="1">
        <v>0</v>
      </c>
      <c r="BB11" s="1">
        <v>0</v>
      </c>
      <c r="BC11" s="200">
        <f>SUM(AY11:BB11)</f>
        <v>33</v>
      </c>
      <c r="BD11" s="356">
        <v>14</v>
      </c>
      <c r="BE11" s="1">
        <v>0</v>
      </c>
      <c r="BF11" s="1">
        <v>5</v>
      </c>
      <c r="BG11" s="235">
        <v>1676</v>
      </c>
    </row>
    <row r="12" spans="1:60">
      <c r="A12" s="1">
        <v>1993</v>
      </c>
      <c r="B12" s="1" t="s">
        <v>71</v>
      </c>
      <c r="C12" s="10">
        <v>54.8</v>
      </c>
      <c r="D12" s="10">
        <v>77.59</v>
      </c>
      <c r="E12" s="10">
        <v>0</v>
      </c>
      <c r="F12" s="10">
        <v>52.57</v>
      </c>
      <c r="G12" s="192">
        <f t="shared" si="0"/>
        <v>184.95999999999998</v>
      </c>
      <c r="H12" s="192">
        <v>184.95999999999998</v>
      </c>
      <c r="I12" s="192">
        <v>196.96800000000002</v>
      </c>
      <c r="J12" s="10">
        <v>209.97</v>
      </c>
      <c r="K12" s="10">
        <v>12.2</v>
      </c>
      <c r="L12" s="10">
        <v>116.54</v>
      </c>
      <c r="M12" s="10">
        <v>8</v>
      </c>
      <c r="N12" s="192">
        <f>+MIT_InfraMR[[#This Row],[A.03.1 -  Longitud de Vías de Explotación No Electrificadas Troncales y Ramales (vía principal) (km)]]+MIT_InfraMR[[#This Row],[A.04.1 -  Longitud de Vías de Explotación Electrificadas Troncales y Ramales (vía principal) (km)]]</f>
        <v>326.51</v>
      </c>
      <c r="O12" s="192">
        <v>326.51</v>
      </c>
      <c r="P12" s="1">
        <v>40</v>
      </c>
      <c r="Q12" s="1">
        <v>15</v>
      </c>
      <c r="R12" s="1">
        <v>1</v>
      </c>
      <c r="S12" s="194">
        <f t="shared" si="1"/>
        <v>56</v>
      </c>
      <c r="T12" s="194">
        <v>56</v>
      </c>
      <c r="U12" s="1">
        <v>38</v>
      </c>
      <c r="V12" s="1">
        <v>82</v>
      </c>
      <c r="W12" s="1">
        <v>0</v>
      </c>
      <c r="X12" s="1">
        <v>15</v>
      </c>
      <c r="Y12" s="1">
        <v>2</v>
      </c>
      <c r="Z12" s="196">
        <f t="shared" si="2"/>
        <v>137</v>
      </c>
      <c r="AA12" s="1">
        <v>35</v>
      </c>
      <c r="AB12" s="1">
        <v>18</v>
      </c>
      <c r="AC12" s="1">
        <f>+MIT_InfraMR[[#This Row],[Total Pasos Vehiculares a Nivel]]</f>
        <v>137</v>
      </c>
      <c r="AD12" s="196">
        <f t="shared" si="3"/>
        <v>190</v>
      </c>
      <c r="AE12" s="1">
        <v>10</v>
      </c>
      <c r="AF12" s="1">
        <v>21</v>
      </c>
      <c r="AG12" s="1">
        <v>107</v>
      </c>
      <c r="AH12" s="196">
        <f t="shared" si="4"/>
        <v>138</v>
      </c>
      <c r="AI12" s="10">
        <v>46</v>
      </c>
      <c r="AJ12" s="10">
        <v>0</v>
      </c>
      <c r="AK12" s="10">
        <v>133</v>
      </c>
      <c r="AL12" s="222">
        <f t="shared" si="5"/>
        <v>179</v>
      </c>
      <c r="AM12" s="1">
        <v>0</v>
      </c>
      <c r="AN12" s="1">
        <v>18</v>
      </c>
      <c r="AO12" s="1">
        <v>0</v>
      </c>
      <c r="AP12" s="200">
        <f t="shared" si="6"/>
        <v>18</v>
      </c>
      <c r="AQ12" s="1">
        <v>285</v>
      </c>
      <c r="AR12" s="1">
        <v>60</v>
      </c>
      <c r="AS12" s="1">
        <v>0</v>
      </c>
      <c r="AT12" s="200">
        <f>+SUM(MIT_InfraMR[[#This Row],[B.02.1 - Parque de Coches Eléctricos Motrices]:[B.02.3 - Parque de Coches Eléctricos Motrices Tipo R]])</f>
        <v>345</v>
      </c>
      <c r="AU12" s="1">
        <v>0</v>
      </c>
      <c r="AV12" s="1">
        <v>2</v>
      </c>
      <c r="AW12" s="1">
        <v>2</v>
      </c>
      <c r="AX12" s="200">
        <f>+SUM(MIT_InfraMR[[#This Row],[B.03.1 - Parque de Coches Motores Motrices Remolcados]:[B.03.3 - Parque de Coches Motores Motrices Cabina]])</f>
        <v>4</v>
      </c>
      <c r="AY12" s="1">
        <v>29</v>
      </c>
      <c r="AZ12" s="1">
        <v>4</v>
      </c>
      <c r="BA12" s="1">
        <v>0</v>
      </c>
      <c r="BB12" s="1">
        <v>0</v>
      </c>
      <c r="BC12" s="200">
        <f>SUM(AY12:BB12)</f>
        <v>33</v>
      </c>
      <c r="BD12" s="356">
        <v>14</v>
      </c>
      <c r="BE12" s="1">
        <v>0</v>
      </c>
      <c r="BF12" s="1">
        <v>5</v>
      </c>
      <c r="BG12" s="235">
        <v>1676</v>
      </c>
    </row>
    <row r="13" spans="1:60">
      <c r="A13" s="1">
        <v>1993</v>
      </c>
      <c r="B13" s="1" t="s">
        <v>72</v>
      </c>
      <c r="C13" s="10">
        <v>54.8</v>
      </c>
      <c r="D13" s="10">
        <v>77.59</v>
      </c>
      <c r="E13" s="10">
        <v>0</v>
      </c>
      <c r="F13" s="10">
        <v>52.57</v>
      </c>
      <c r="G13" s="192">
        <f t="shared" si="0"/>
        <v>184.95999999999998</v>
      </c>
      <c r="H13" s="192">
        <v>184.95999999999998</v>
      </c>
      <c r="I13" s="192">
        <v>196.96800000000002</v>
      </c>
      <c r="J13" s="10">
        <v>209.97</v>
      </c>
      <c r="K13" s="10">
        <v>12.2</v>
      </c>
      <c r="L13" s="10">
        <v>116.54</v>
      </c>
      <c r="M13" s="10">
        <v>8</v>
      </c>
      <c r="N13" s="192">
        <f>+MIT_InfraMR[[#This Row],[A.03.1 -  Longitud de Vías de Explotación No Electrificadas Troncales y Ramales (vía principal) (km)]]+MIT_InfraMR[[#This Row],[A.04.1 -  Longitud de Vías de Explotación Electrificadas Troncales y Ramales (vía principal) (km)]]</f>
        <v>326.51</v>
      </c>
      <c r="O13" s="192">
        <v>326.51</v>
      </c>
      <c r="P13" s="1">
        <v>40</v>
      </c>
      <c r="Q13" s="1">
        <v>15</v>
      </c>
      <c r="R13" s="1">
        <v>1</v>
      </c>
      <c r="S13" s="194">
        <f t="shared" si="1"/>
        <v>56</v>
      </c>
      <c r="T13" s="194">
        <v>56</v>
      </c>
      <c r="U13" s="1">
        <v>38</v>
      </c>
      <c r="V13" s="1">
        <v>82</v>
      </c>
      <c r="W13" s="1">
        <v>0</v>
      </c>
      <c r="X13" s="1">
        <v>15</v>
      </c>
      <c r="Y13" s="1">
        <v>2</v>
      </c>
      <c r="Z13" s="196">
        <f t="shared" si="2"/>
        <v>137</v>
      </c>
      <c r="AA13" s="1">
        <v>35</v>
      </c>
      <c r="AB13" s="1">
        <v>18</v>
      </c>
      <c r="AC13" s="1">
        <f>+MIT_InfraMR[[#This Row],[Total Pasos Vehiculares a Nivel]]</f>
        <v>137</v>
      </c>
      <c r="AD13" s="196">
        <f t="shared" si="3"/>
        <v>190</v>
      </c>
      <c r="AE13" s="1">
        <v>10</v>
      </c>
      <c r="AF13" s="1">
        <v>21</v>
      </c>
      <c r="AG13" s="1">
        <v>107</v>
      </c>
      <c r="AH13" s="196">
        <f t="shared" si="4"/>
        <v>138</v>
      </c>
      <c r="AI13" s="10">
        <v>46</v>
      </c>
      <c r="AJ13" s="10">
        <v>0</v>
      </c>
      <c r="AK13" s="10">
        <v>133</v>
      </c>
      <c r="AL13" s="222">
        <f t="shared" si="5"/>
        <v>179</v>
      </c>
      <c r="AM13" s="1">
        <v>0</v>
      </c>
      <c r="AN13" s="1">
        <v>18</v>
      </c>
      <c r="AO13" s="1">
        <v>0</v>
      </c>
      <c r="AP13" s="200">
        <f t="shared" si="6"/>
        <v>18</v>
      </c>
      <c r="AQ13" s="1">
        <v>285</v>
      </c>
      <c r="AR13" s="1">
        <v>60</v>
      </c>
      <c r="AS13" s="1">
        <v>0</v>
      </c>
      <c r="AT13" s="200">
        <f>+SUM(MIT_InfraMR[[#This Row],[B.02.1 - Parque de Coches Eléctricos Motrices]:[B.02.3 - Parque de Coches Eléctricos Motrices Tipo R]])</f>
        <v>345</v>
      </c>
      <c r="AU13" s="1">
        <v>0</v>
      </c>
      <c r="AV13" s="1">
        <v>2</v>
      </c>
      <c r="AW13" s="1">
        <v>2</v>
      </c>
      <c r="AX13" s="200">
        <f>+SUM(MIT_InfraMR[[#This Row],[B.03.1 - Parque de Coches Motores Motrices Remolcados]:[B.03.3 - Parque de Coches Motores Motrices Cabina]])</f>
        <v>4</v>
      </c>
      <c r="AY13" s="1">
        <v>29</v>
      </c>
      <c r="AZ13" s="1">
        <v>4</v>
      </c>
      <c r="BA13" s="1">
        <v>0</v>
      </c>
      <c r="BB13" s="1">
        <v>0</v>
      </c>
      <c r="BC13" s="200">
        <f>SUM(AY13:BB13)</f>
        <v>33</v>
      </c>
      <c r="BD13" s="356">
        <v>14</v>
      </c>
      <c r="BE13" s="1">
        <v>0</v>
      </c>
      <c r="BF13" s="1">
        <v>5</v>
      </c>
      <c r="BG13" s="235">
        <v>1676</v>
      </c>
    </row>
    <row r="14" spans="1:60">
      <c r="A14" s="1">
        <v>1994</v>
      </c>
      <c r="B14" s="1" t="s">
        <v>61</v>
      </c>
      <c r="C14" s="10">
        <v>54.8</v>
      </c>
      <c r="D14" s="10">
        <v>77.59</v>
      </c>
      <c r="E14" s="10">
        <v>0</v>
      </c>
      <c r="F14" s="10">
        <v>52.57</v>
      </c>
      <c r="G14" s="192">
        <f t="shared" si="0"/>
        <v>184.95999999999998</v>
      </c>
      <c r="H14" s="192">
        <v>184.95999999999998</v>
      </c>
      <c r="I14" s="192">
        <v>196.96800000000002</v>
      </c>
      <c r="J14" s="10">
        <v>209.97</v>
      </c>
      <c r="K14" s="10">
        <v>12.2</v>
      </c>
      <c r="L14" s="10">
        <v>116.54</v>
      </c>
      <c r="M14" s="10">
        <v>8</v>
      </c>
      <c r="N14" s="192">
        <f>+MIT_InfraMR[[#This Row],[A.03.1 -  Longitud de Vías de Explotación No Electrificadas Troncales y Ramales (vía principal) (km)]]+MIT_InfraMR[[#This Row],[A.04.1 -  Longitud de Vías de Explotación Electrificadas Troncales y Ramales (vía principal) (km)]]</f>
        <v>326.51</v>
      </c>
      <c r="O14" s="192">
        <v>326.51</v>
      </c>
      <c r="P14" s="1">
        <v>40</v>
      </c>
      <c r="Q14" s="1">
        <v>15</v>
      </c>
      <c r="R14" s="1">
        <v>1</v>
      </c>
      <c r="S14" s="194">
        <f t="shared" si="1"/>
        <v>56</v>
      </c>
      <c r="T14" s="194">
        <v>56</v>
      </c>
      <c r="U14" s="1">
        <v>38</v>
      </c>
      <c r="V14" s="1">
        <v>82</v>
      </c>
      <c r="W14" s="1">
        <v>0</v>
      </c>
      <c r="X14" s="1">
        <v>15</v>
      </c>
      <c r="Y14" s="1">
        <v>2</v>
      </c>
      <c r="Z14" s="196">
        <f t="shared" si="2"/>
        <v>137</v>
      </c>
      <c r="AA14" s="1">
        <v>35</v>
      </c>
      <c r="AB14" s="1">
        <v>18</v>
      </c>
      <c r="AC14" s="1">
        <f>+MIT_InfraMR[[#This Row],[Total Pasos Vehiculares a Nivel]]</f>
        <v>137</v>
      </c>
      <c r="AD14" s="196">
        <f t="shared" si="3"/>
        <v>190</v>
      </c>
      <c r="AE14" s="1">
        <v>10</v>
      </c>
      <c r="AF14" s="1">
        <v>21</v>
      </c>
      <c r="AG14" s="1">
        <v>107</v>
      </c>
      <c r="AH14" s="196">
        <f t="shared" si="4"/>
        <v>138</v>
      </c>
      <c r="AI14" s="10">
        <v>46</v>
      </c>
      <c r="AJ14" s="10">
        <v>0</v>
      </c>
      <c r="AK14" s="10">
        <v>133</v>
      </c>
      <c r="AL14" s="222">
        <f t="shared" si="5"/>
        <v>179</v>
      </c>
      <c r="AM14" s="1">
        <v>0</v>
      </c>
      <c r="AN14" s="1">
        <v>18</v>
      </c>
      <c r="AO14" s="1">
        <v>0</v>
      </c>
      <c r="AP14" s="200">
        <f t="shared" si="6"/>
        <v>18</v>
      </c>
      <c r="AQ14" s="1">
        <v>285</v>
      </c>
      <c r="AR14" s="1">
        <v>60</v>
      </c>
      <c r="AS14" s="1">
        <v>0</v>
      </c>
      <c r="AT14" s="200">
        <f>+SUM(MIT_InfraMR[[#This Row],[B.02.1 - Parque de Coches Eléctricos Motrices]:[B.02.3 - Parque de Coches Eléctricos Motrices Tipo R]])</f>
        <v>345</v>
      </c>
      <c r="AU14" s="1">
        <v>0</v>
      </c>
      <c r="AV14" s="1">
        <v>2</v>
      </c>
      <c r="AW14" s="1">
        <v>2</v>
      </c>
      <c r="AX14" s="200">
        <f>+SUM(MIT_InfraMR[[#This Row],[B.03.1 - Parque de Coches Motores Motrices Remolcados]:[B.03.3 - Parque de Coches Motores Motrices Cabina]])</f>
        <v>4</v>
      </c>
      <c r="AY14" s="1">
        <v>29</v>
      </c>
      <c r="AZ14" s="1">
        <v>4</v>
      </c>
      <c r="BA14" s="1">
        <v>0</v>
      </c>
      <c r="BB14" s="1">
        <v>0</v>
      </c>
      <c r="BC14" s="200">
        <f>SUM(AY14:BB14)</f>
        <v>33</v>
      </c>
      <c r="BD14" s="356">
        <v>14</v>
      </c>
      <c r="BE14" s="1">
        <v>0</v>
      </c>
      <c r="BF14" s="1">
        <v>5</v>
      </c>
      <c r="BG14" s="235">
        <v>1676</v>
      </c>
    </row>
    <row r="15" spans="1:60">
      <c r="A15" s="1">
        <v>1994</v>
      </c>
      <c r="B15" s="1" t="s">
        <v>62</v>
      </c>
      <c r="C15" s="10">
        <v>54.8</v>
      </c>
      <c r="D15" s="10">
        <v>77.59</v>
      </c>
      <c r="E15" s="10">
        <v>0</v>
      </c>
      <c r="F15" s="10">
        <v>52.57</v>
      </c>
      <c r="G15" s="192">
        <f t="shared" si="0"/>
        <v>184.95999999999998</v>
      </c>
      <c r="H15" s="192">
        <v>184.95999999999998</v>
      </c>
      <c r="I15" s="192">
        <v>196.96800000000002</v>
      </c>
      <c r="J15" s="10">
        <v>209.97</v>
      </c>
      <c r="K15" s="10">
        <v>12.2</v>
      </c>
      <c r="L15" s="10">
        <v>116.54</v>
      </c>
      <c r="M15" s="10">
        <v>8</v>
      </c>
      <c r="N15" s="192">
        <f>+MIT_InfraMR[[#This Row],[A.03.1 -  Longitud de Vías de Explotación No Electrificadas Troncales y Ramales (vía principal) (km)]]+MIT_InfraMR[[#This Row],[A.04.1 -  Longitud de Vías de Explotación Electrificadas Troncales y Ramales (vía principal) (km)]]</f>
        <v>326.51</v>
      </c>
      <c r="O15" s="192">
        <v>326.51</v>
      </c>
      <c r="P15" s="1">
        <v>40</v>
      </c>
      <c r="Q15" s="1">
        <v>15</v>
      </c>
      <c r="R15" s="1">
        <v>1</v>
      </c>
      <c r="S15" s="194">
        <f t="shared" si="1"/>
        <v>56</v>
      </c>
      <c r="T15" s="194">
        <v>56</v>
      </c>
      <c r="U15" s="1">
        <v>38</v>
      </c>
      <c r="V15" s="1">
        <v>82</v>
      </c>
      <c r="W15" s="1">
        <v>0</v>
      </c>
      <c r="X15" s="1">
        <v>15</v>
      </c>
      <c r="Y15" s="1">
        <v>2</v>
      </c>
      <c r="Z15" s="196">
        <f t="shared" si="2"/>
        <v>137</v>
      </c>
      <c r="AA15" s="1">
        <v>35</v>
      </c>
      <c r="AB15" s="1">
        <v>18</v>
      </c>
      <c r="AC15" s="1">
        <f>+MIT_InfraMR[[#This Row],[Total Pasos Vehiculares a Nivel]]</f>
        <v>137</v>
      </c>
      <c r="AD15" s="196">
        <f t="shared" si="3"/>
        <v>190</v>
      </c>
      <c r="AE15" s="1">
        <v>10</v>
      </c>
      <c r="AF15" s="1">
        <v>21</v>
      </c>
      <c r="AG15" s="1">
        <v>107</v>
      </c>
      <c r="AH15" s="196">
        <f t="shared" si="4"/>
        <v>138</v>
      </c>
      <c r="AI15" s="10">
        <v>46</v>
      </c>
      <c r="AJ15" s="10">
        <v>0</v>
      </c>
      <c r="AK15" s="10">
        <v>133</v>
      </c>
      <c r="AL15" s="222">
        <f t="shared" si="5"/>
        <v>179</v>
      </c>
      <c r="AM15" s="1">
        <v>0</v>
      </c>
      <c r="AN15" s="1">
        <v>18</v>
      </c>
      <c r="AO15" s="1">
        <v>0</v>
      </c>
      <c r="AP15" s="200">
        <f t="shared" si="6"/>
        <v>18</v>
      </c>
      <c r="AQ15" s="1">
        <v>285</v>
      </c>
      <c r="AR15" s="1">
        <v>60</v>
      </c>
      <c r="AS15" s="1">
        <v>0</v>
      </c>
      <c r="AT15" s="200">
        <f>+SUM(MIT_InfraMR[[#This Row],[B.02.1 - Parque de Coches Eléctricos Motrices]:[B.02.3 - Parque de Coches Eléctricos Motrices Tipo R]])</f>
        <v>345</v>
      </c>
      <c r="AU15" s="1">
        <v>0</v>
      </c>
      <c r="AV15" s="1">
        <v>2</v>
      </c>
      <c r="AW15" s="1">
        <v>2</v>
      </c>
      <c r="AX15" s="200">
        <f>+SUM(MIT_InfraMR[[#This Row],[B.03.1 - Parque de Coches Motores Motrices Remolcados]:[B.03.3 - Parque de Coches Motores Motrices Cabina]])</f>
        <v>4</v>
      </c>
      <c r="AY15" s="1">
        <v>29</v>
      </c>
      <c r="AZ15" s="1">
        <v>4</v>
      </c>
      <c r="BA15" s="1">
        <v>0</v>
      </c>
      <c r="BB15" s="1">
        <v>0</v>
      </c>
      <c r="BC15" s="200">
        <f>SUM(AY15:BB15)</f>
        <v>33</v>
      </c>
      <c r="BD15" s="356">
        <v>14</v>
      </c>
      <c r="BE15" s="1">
        <v>0</v>
      </c>
      <c r="BF15" s="1">
        <v>5</v>
      </c>
      <c r="BG15" s="235">
        <v>1676</v>
      </c>
    </row>
    <row r="16" spans="1:60">
      <c r="A16" s="1">
        <v>1994</v>
      </c>
      <c r="B16" s="1" t="s">
        <v>63</v>
      </c>
      <c r="C16" s="10">
        <v>54.8</v>
      </c>
      <c r="D16" s="10">
        <v>77.59</v>
      </c>
      <c r="E16" s="10">
        <v>0</v>
      </c>
      <c r="F16" s="10">
        <v>52.57</v>
      </c>
      <c r="G16" s="192">
        <f t="shared" si="0"/>
        <v>184.95999999999998</v>
      </c>
      <c r="H16" s="192">
        <v>184.95999999999998</v>
      </c>
      <c r="I16" s="192">
        <v>196.96800000000002</v>
      </c>
      <c r="J16" s="10">
        <v>209.97</v>
      </c>
      <c r="K16" s="10">
        <v>12.2</v>
      </c>
      <c r="L16" s="10">
        <v>116.54</v>
      </c>
      <c r="M16" s="10">
        <v>8</v>
      </c>
      <c r="N16" s="192">
        <f>+MIT_InfraMR[[#This Row],[A.03.1 -  Longitud de Vías de Explotación No Electrificadas Troncales y Ramales (vía principal) (km)]]+MIT_InfraMR[[#This Row],[A.04.1 -  Longitud de Vías de Explotación Electrificadas Troncales y Ramales (vía principal) (km)]]</f>
        <v>326.51</v>
      </c>
      <c r="O16" s="192">
        <v>326.51</v>
      </c>
      <c r="P16" s="1">
        <v>40</v>
      </c>
      <c r="Q16" s="1">
        <v>15</v>
      </c>
      <c r="R16" s="1">
        <v>1</v>
      </c>
      <c r="S16" s="194">
        <f t="shared" si="1"/>
        <v>56</v>
      </c>
      <c r="T16" s="194">
        <v>56</v>
      </c>
      <c r="U16" s="1">
        <v>38</v>
      </c>
      <c r="V16" s="1">
        <v>82</v>
      </c>
      <c r="W16" s="1">
        <v>0</v>
      </c>
      <c r="X16" s="1">
        <v>15</v>
      </c>
      <c r="Y16" s="1">
        <v>2</v>
      </c>
      <c r="Z16" s="196">
        <f t="shared" si="2"/>
        <v>137</v>
      </c>
      <c r="AA16" s="1">
        <v>35</v>
      </c>
      <c r="AB16" s="1">
        <v>18</v>
      </c>
      <c r="AC16" s="1">
        <f>+MIT_InfraMR[[#This Row],[Total Pasos Vehiculares a Nivel]]</f>
        <v>137</v>
      </c>
      <c r="AD16" s="196">
        <f t="shared" si="3"/>
        <v>190</v>
      </c>
      <c r="AE16" s="1">
        <v>10</v>
      </c>
      <c r="AF16" s="1">
        <v>21</v>
      </c>
      <c r="AG16" s="1">
        <v>107</v>
      </c>
      <c r="AH16" s="196">
        <f t="shared" si="4"/>
        <v>138</v>
      </c>
      <c r="AI16" s="10">
        <v>46</v>
      </c>
      <c r="AJ16" s="10">
        <v>0</v>
      </c>
      <c r="AK16" s="10">
        <v>133</v>
      </c>
      <c r="AL16" s="222">
        <f t="shared" si="5"/>
        <v>179</v>
      </c>
      <c r="AM16" s="1">
        <v>0</v>
      </c>
      <c r="AN16" s="1">
        <v>18</v>
      </c>
      <c r="AO16" s="1">
        <v>0</v>
      </c>
      <c r="AP16" s="200">
        <f t="shared" si="6"/>
        <v>18</v>
      </c>
      <c r="AQ16" s="1">
        <v>285</v>
      </c>
      <c r="AR16" s="1">
        <v>60</v>
      </c>
      <c r="AS16" s="1">
        <v>0</v>
      </c>
      <c r="AT16" s="200">
        <f>+SUM(MIT_InfraMR[[#This Row],[B.02.1 - Parque de Coches Eléctricos Motrices]:[B.02.3 - Parque de Coches Eléctricos Motrices Tipo R]])</f>
        <v>345</v>
      </c>
      <c r="AU16" s="1">
        <v>0</v>
      </c>
      <c r="AV16" s="1">
        <v>2</v>
      </c>
      <c r="AW16" s="1">
        <v>2</v>
      </c>
      <c r="AX16" s="200">
        <f>+SUM(MIT_InfraMR[[#This Row],[B.03.1 - Parque de Coches Motores Motrices Remolcados]:[B.03.3 - Parque de Coches Motores Motrices Cabina]])</f>
        <v>4</v>
      </c>
      <c r="AY16" s="1">
        <v>29</v>
      </c>
      <c r="AZ16" s="1">
        <v>4</v>
      </c>
      <c r="BA16" s="1">
        <v>0</v>
      </c>
      <c r="BB16" s="1">
        <v>0</v>
      </c>
      <c r="BC16" s="200">
        <f>SUM(AY16:BB16)</f>
        <v>33</v>
      </c>
      <c r="BD16" s="356">
        <v>14</v>
      </c>
      <c r="BE16" s="1">
        <v>0</v>
      </c>
      <c r="BF16" s="1">
        <v>5</v>
      </c>
      <c r="BG16" s="235">
        <v>1676</v>
      </c>
    </row>
    <row r="17" spans="1:59">
      <c r="A17" s="1">
        <v>1994</v>
      </c>
      <c r="B17" s="1" t="s">
        <v>64</v>
      </c>
      <c r="C17" s="10">
        <v>54.8</v>
      </c>
      <c r="D17" s="10">
        <v>77.59</v>
      </c>
      <c r="E17" s="10">
        <v>0</v>
      </c>
      <c r="F17" s="10">
        <v>52.57</v>
      </c>
      <c r="G17" s="192">
        <f t="shared" si="0"/>
        <v>184.95999999999998</v>
      </c>
      <c r="H17" s="192">
        <v>184.95999999999998</v>
      </c>
      <c r="I17" s="192">
        <v>196.96800000000002</v>
      </c>
      <c r="J17" s="10">
        <v>209.97</v>
      </c>
      <c r="K17" s="10">
        <v>12.2</v>
      </c>
      <c r="L17" s="10">
        <v>116.54</v>
      </c>
      <c r="M17" s="10">
        <v>8</v>
      </c>
      <c r="N17" s="192">
        <f>+MIT_InfraMR[[#This Row],[A.03.1 -  Longitud de Vías de Explotación No Electrificadas Troncales y Ramales (vía principal) (km)]]+MIT_InfraMR[[#This Row],[A.04.1 -  Longitud de Vías de Explotación Electrificadas Troncales y Ramales (vía principal) (km)]]</f>
        <v>326.51</v>
      </c>
      <c r="O17" s="192">
        <v>326.51</v>
      </c>
      <c r="P17" s="1">
        <v>40</v>
      </c>
      <c r="Q17" s="1">
        <v>15</v>
      </c>
      <c r="R17" s="1">
        <v>1</v>
      </c>
      <c r="S17" s="194">
        <f t="shared" si="1"/>
        <v>56</v>
      </c>
      <c r="T17" s="194">
        <v>56</v>
      </c>
      <c r="U17" s="1">
        <v>38</v>
      </c>
      <c r="V17" s="1">
        <v>82</v>
      </c>
      <c r="W17" s="1">
        <v>0</v>
      </c>
      <c r="X17" s="1">
        <v>15</v>
      </c>
      <c r="Y17" s="1">
        <v>2</v>
      </c>
      <c r="Z17" s="196">
        <f t="shared" si="2"/>
        <v>137</v>
      </c>
      <c r="AA17" s="1">
        <v>35</v>
      </c>
      <c r="AB17" s="1">
        <v>18</v>
      </c>
      <c r="AC17" s="1">
        <f>+MIT_InfraMR[[#This Row],[Total Pasos Vehiculares a Nivel]]</f>
        <v>137</v>
      </c>
      <c r="AD17" s="196">
        <f t="shared" si="3"/>
        <v>190</v>
      </c>
      <c r="AE17" s="1">
        <v>10</v>
      </c>
      <c r="AF17" s="1">
        <v>21</v>
      </c>
      <c r="AG17" s="1">
        <v>107</v>
      </c>
      <c r="AH17" s="196">
        <f t="shared" si="4"/>
        <v>138</v>
      </c>
      <c r="AI17" s="10">
        <v>46</v>
      </c>
      <c r="AJ17" s="10">
        <v>0</v>
      </c>
      <c r="AK17" s="10">
        <v>133</v>
      </c>
      <c r="AL17" s="222">
        <f t="shared" si="5"/>
        <v>179</v>
      </c>
      <c r="AM17" s="1">
        <v>0</v>
      </c>
      <c r="AN17" s="1">
        <v>18</v>
      </c>
      <c r="AO17" s="1">
        <v>0</v>
      </c>
      <c r="AP17" s="200">
        <f t="shared" si="6"/>
        <v>18</v>
      </c>
      <c r="AQ17" s="1">
        <v>285</v>
      </c>
      <c r="AR17" s="1">
        <v>60</v>
      </c>
      <c r="AS17" s="1">
        <v>0</v>
      </c>
      <c r="AT17" s="200">
        <f>+SUM(MIT_InfraMR[[#This Row],[B.02.1 - Parque de Coches Eléctricos Motrices]:[B.02.3 - Parque de Coches Eléctricos Motrices Tipo R]])</f>
        <v>345</v>
      </c>
      <c r="AU17" s="1">
        <v>0</v>
      </c>
      <c r="AV17" s="1">
        <v>2</v>
      </c>
      <c r="AW17" s="1">
        <v>2</v>
      </c>
      <c r="AX17" s="200">
        <f>+SUM(MIT_InfraMR[[#This Row],[B.03.1 - Parque de Coches Motores Motrices Remolcados]:[B.03.3 - Parque de Coches Motores Motrices Cabina]])</f>
        <v>4</v>
      </c>
      <c r="AY17" s="1">
        <v>29</v>
      </c>
      <c r="AZ17" s="1">
        <v>4</v>
      </c>
      <c r="BA17" s="1">
        <v>0</v>
      </c>
      <c r="BB17" s="1">
        <v>0</v>
      </c>
      <c r="BC17" s="200">
        <f>SUM(AY17:BB17)</f>
        <v>33</v>
      </c>
      <c r="BD17" s="356">
        <v>14</v>
      </c>
      <c r="BE17" s="1">
        <v>0</v>
      </c>
      <c r="BF17" s="1">
        <v>5</v>
      </c>
      <c r="BG17" s="235">
        <v>1676</v>
      </c>
    </row>
    <row r="18" spans="1:59">
      <c r="A18" s="1">
        <v>1994</v>
      </c>
      <c r="B18" s="1" t="s">
        <v>65</v>
      </c>
      <c r="C18" s="10">
        <v>54.8</v>
      </c>
      <c r="D18" s="10">
        <v>77.59</v>
      </c>
      <c r="E18" s="10">
        <v>0</v>
      </c>
      <c r="F18" s="10">
        <v>52.57</v>
      </c>
      <c r="G18" s="192">
        <f t="shared" si="0"/>
        <v>184.95999999999998</v>
      </c>
      <c r="H18" s="192">
        <v>184.95999999999998</v>
      </c>
      <c r="I18" s="192">
        <v>196.96800000000002</v>
      </c>
      <c r="J18" s="10">
        <v>209.97</v>
      </c>
      <c r="K18" s="10">
        <v>12.2</v>
      </c>
      <c r="L18" s="10">
        <v>116.54</v>
      </c>
      <c r="M18" s="10">
        <v>8</v>
      </c>
      <c r="N18" s="192">
        <f>+MIT_InfraMR[[#This Row],[A.03.1 -  Longitud de Vías de Explotación No Electrificadas Troncales y Ramales (vía principal) (km)]]+MIT_InfraMR[[#This Row],[A.04.1 -  Longitud de Vías de Explotación Electrificadas Troncales y Ramales (vía principal) (km)]]</f>
        <v>326.51</v>
      </c>
      <c r="O18" s="192">
        <v>326.51</v>
      </c>
      <c r="P18" s="1">
        <v>40</v>
      </c>
      <c r="Q18" s="1">
        <v>15</v>
      </c>
      <c r="R18" s="1">
        <v>1</v>
      </c>
      <c r="S18" s="194">
        <f t="shared" si="1"/>
        <v>56</v>
      </c>
      <c r="T18" s="194">
        <v>56</v>
      </c>
      <c r="U18" s="1">
        <v>38</v>
      </c>
      <c r="V18" s="1">
        <v>82</v>
      </c>
      <c r="W18" s="1">
        <v>0</v>
      </c>
      <c r="X18" s="1">
        <v>15</v>
      </c>
      <c r="Y18" s="1">
        <v>2</v>
      </c>
      <c r="Z18" s="196">
        <f t="shared" si="2"/>
        <v>137</v>
      </c>
      <c r="AA18" s="1">
        <v>35</v>
      </c>
      <c r="AB18" s="1">
        <v>18</v>
      </c>
      <c r="AC18" s="1">
        <f>+MIT_InfraMR[[#This Row],[Total Pasos Vehiculares a Nivel]]</f>
        <v>137</v>
      </c>
      <c r="AD18" s="196">
        <f t="shared" si="3"/>
        <v>190</v>
      </c>
      <c r="AE18" s="1">
        <v>10</v>
      </c>
      <c r="AF18" s="1">
        <v>21</v>
      </c>
      <c r="AG18" s="1">
        <v>107</v>
      </c>
      <c r="AH18" s="196">
        <f t="shared" si="4"/>
        <v>138</v>
      </c>
      <c r="AI18" s="10">
        <v>46</v>
      </c>
      <c r="AJ18" s="10">
        <v>0</v>
      </c>
      <c r="AK18" s="10">
        <v>133</v>
      </c>
      <c r="AL18" s="222">
        <f t="shared" si="5"/>
        <v>179</v>
      </c>
      <c r="AM18" s="1">
        <v>0</v>
      </c>
      <c r="AN18" s="1">
        <v>18</v>
      </c>
      <c r="AO18" s="1">
        <v>0</v>
      </c>
      <c r="AP18" s="200">
        <f t="shared" si="6"/>
        <v>18</v>
      </c>
      <c r="AQ18" s="1">
        <v>285</v>
      </c>
      <c r="AR18" s="1">
        <v>60</v>
      </c>
      <c r="AS18" s="1">
        <v>0</v>
      </c>
      <c r="AT18" s="200">
        <f>+SUM(MIT_InfraMR[[#This Row],[B.02.1 - Parque de Coches Eléctricos Motrices]:[B.02.3 - Parque de Coches Eléctricos Motrices Tipo R]])</f>
        <v>345</v>
      </c>
      <c r="AU18" s="1">
        <v>0</v>
      </c>
      <c r="AV18" s="1">
        <v>2</v>
      </c>
      <c r="AW18" s="1">
        <v>2</v>
      </c>
      <c r="AX18" s="200">
        <f>+SUM(MIT_InfraMR[[#This Row],[B.03.1 - Parque de Coches Motores Motrices Remolcados]:[B.03.3 - Parque de Coches Motores Motrices Cabina]])</f>
        <v>4</v>
      </c>
      <c r="AY18" s="1">
        <v>29</v>
      </c>
      <c r="AZ18" s="1">
        <v>4</v>
      </c>
      <c r="BA18" s="1">
        <v>0</v>
      </c>
      <c r="BB18" s="1">
        <v>0</v>
      </c>
      <c r="BC18" s="200">
        <f>SUM(AY18:BB18)</f>
        <v>33</v>
      </c>
      <c r="BD18" s="356">
        <v>14</v>
      </c>
      <c r="BE18" s="1">
        <v>0</v>
      </c>
      <c r="BF18" s="1">
        <v>5</v>
      </c>
      <c r="BG18" s="235">
        <v>1676</v>
      </c>
    </row>
    <row r="19" spans="1:59">
      <c r="A19" s="1">
        <v>1994</v>
      </c>
      <c r="B19" s="1" t="s">
        <v>66</v>
      </c>
      <c r="C19" s="10">
        <v>54.8</v>
      </c>
      <c r="D19" s="10">
        <v>77.59</v>
      </c>
      <c r="E19" s="10">
        <v>0</v>
      </c>
      <c r="F19" s="10">
        <v>52.57</v>
      </c>
      <c r="G19" s="192">
        <f t="shared" si="0"/>
        <v>184.95999999999998</v>
      </c>
      <c r="H19" s="192">
        <v>184.95999999999998</v>
      </c>
      <c r="I19" s="192">
        <v>196.96800000000002</v>
      </c>
      <c r="J19" s="10">
        <v>209.97</v>
      </c>
      <c r="K19" s="10">
        <v>12.2</v>
      </c>
      <c r="L19" s="10">
        <v>116.54</v>
      </c>
      <c r="M19" s="10">
        <v>8</v>
      </c>
      <c r="N19" s="192">
        <f>+MIT_InfraMR[[#This Row],[A.03.1 -  Longitud de Vías de Explotación No Electrificadas Troncales y Ramales (vía principal) (km)]]+MIT_InfraMR[[#This Row],[A.04.1 -  Longitud de Vías de Explotación Electrificadas Troncales y Ramales (vía principal) (km)]]</f>
        <v>326.51</v>
      </c>
      <c r="O19" s="192">
        <v>326.51</v>
      </c>
      <c r="P19" s="1">
        <v>40</v>
      </c>
      <c r="Q19" s="1">
        <v>15</v>
      </c>
      <c r="R19" s="1">
        <v>1</v>
      </c>
      <c r="S19" s="194">
        <f t="shared" si="1"/>
        <v>56</v>
      </c>
      <c r="T19" s="194">
        <v>56</v>
      </c>
      <c r="U19" s="1">
        <v>38</v>
      </c>
      <c r="V19" s="1">
        <v>82</v>
      </c>
      <c r="W19" s="1">
        <v>0</v>
      </c>
      <c r="X19" s="1">
        <v>15</v>
      </c>
      <c r="Y19" s="1">
        <v>2</v>
      </c>
      <c r="Z19" s="196">
        <f t="shared" si="2"/>
        <v>137</v>
      </c>
      <c r="AA19" s="1">
        <v>35</v>
      </c>
      <c r="AB19" s="1">
        <v>18</v>
      </c>
      <c r="AC19" s="1">
        <f>+MIT_InfraMR[[#This Row],[Total Pasos Vehiculares a Nivel]]</f>
        <v>137</v>
      </c>
      <c r="AD19" s="196">
        <f t="shared" si="3"/>
        <v>190</v>
      </c>
      <c r="AE19" s="1">
        <v>10</v>
      </c>
      <c r="AF19" s="1">
        <v>21</v>
      </c>
      <c r="AG19" s="1">
        <v>107</v>
      </c>
      <c r="AH19" s="196">
        <f t="shared" si="4"/>
        <v>138</v>
      </c>
      <c r="AI19" s="10">
        <v>46</v>
      </c>
      <c r="AJ19" s="10">
        <v>0</v>
      </c>
      <c r="AK19" s="10">
        <v>133</v>
      </c>
      <c r="AL19" s="222">
        <f t="shared" si="5"/>
        <v>179</v>
      </c>
      <c r="AM19" s="1">
        <v>0</v>
      </c>
      <c r="AN19" s="1">
        <v>18</v>
      </c>
      <c r="AO19" s="1">
        <v>0</v>
      </c>
      <c r="AP19" s="200">
        <f t="shared" si="6"/>
        <v>18</v>
      </c>
      <c r="AQ19" s="1">
        <v>285</v>
      </c>
      <c r="AR19" s="1">
        <v>60</v>
      </c>
      <c r="AS19" s="1">
        <v>0</v>
      </c>
      <c r="AT19" s="200">
        <f>+SUM(MIT_InfraMR[[#This Row],[B.02.1 - Parque de Coches Eléctricos Motrices]:[B.02.3 - Parque de Coches Eléctricos Motrices Tipo R]])</f>
        <v>345</v>
      </c>
      <c r="AU19" s="1">
        <v>0</v>
      </c>
      <c r="AV19" s="1">
        <v>2</v>
      </c>
      <c r="AW19" s="1">
        <v>2</v>
      </c>
      <c r="AX19" s="200">
        <f>+SUM(MIT_InfraMR[[#This Row],[B.03.1 - Parque de Coches Motores Motrices Remolcados]:[B.03.3 - Parque de Coches Motores Motrices Cabina]])</f>
        <v>4</v>
      </c>
      <c r="AY19" s="1">
        <v>29</v>
      </c>
      <c r="AZ19" s="1">
        <v>4</v>
      </c>
      <c r="BA19" s="1">
        <v>0</v>
      </c>
      <c r="BB19" s="1">
        <v>0</v>
      </c>
      <c r="BC19" s="200">
        <f>SUM(AY19:BB19)</f>
        <v>33</v>
      </c>
      <c r="BD19" s="356">
        <v>14</v>
      </c>
      <c r="BE19" s="1">
        <v>0</v>
      </c>
      <c r="BF19" s="1">
        <v>5</v>
      </c>
      <c r="BG19" s="235">
        <v>1676</v>
      </c>
    </row>
    <row r="20" spans="1:59">
      <c r="A20" s="1">
        <v>1994</v>
      </c>
      <c r="B20" s="1" t="s">
        <v>67</v>
      </c>
      <c r="C20" s="10">
        <v>54.8</v>
      </c>
      <c r="D20" s="10">
        <v>77.59</v>
      </c>
      <c r="E20" s="10">
        <v>0</v>
      </c>
      <c r="F20" s="10">
        <v>52.57</v>
      </c>
      <c r="G20" s="192">
        <f t="shared" si="0"/>
        <v>184.95999999999998</v>
      </c>
      <c r="H20" s="192">
        <v>184.95999999999998</v>
      </c>
      <c r="I20" s="192">
        <v>196.96800000000002</v>
      </c>
      <c r="J20" s="10">
        <v>209.97</v>
      </c>
      <c r="K20" s="10">
        <v>12.2</v>
      </c>
      <c r="L20" s="10">
        <v>116.54</v>
      </c>
      <c r="M20" s="10">
        <v>8</v>
      </c>
      <c r="N20" s="192">
        <f>+MIT_InfraMR[[#This Row],[A.03.1 -  Longitud de Vías de Explotación No Electrificadas Troncales y Ramales (vía principal) (km)]]+MIT_InfraMR[[#This Row],[A.04.1 -  Longitud de Vías de Explotación Electrificadas Troncales y Ramales (vía principal) (km)]]</f>
        <v>326.51</v>
      </c>
      <c r="O20" s="192">
        <v>326.51</v>
      </c>
      <c r="P20" s="1">
        <v>40</v>
      </c>
      <c r="Q20" s="1">
        <v>15</v>
      </c>
      <c r="R20" s="1">
        <v>1</v>
      </c>
      <c r="S20" s="194">
        <f t="shared" si="1"/>
        <v>56</v>
      </c>
      <c r="T20" s="194">
        <v>56</v>
      </c>
      <c r="U20" s="1">
        <v>38</v>
      </c>
      <c r="V20" s="1">
        <v>82</v>
      </c>
      <c r="W20" s="1">
        <v>0</v>
      </c>
      <c r="X20" s="1">
        <v>15</v>
      </c>
      <c r="Y20" s="1">
        <v>2</v>
      </c>
      <c r="Z20" s="196">
        <f t="shared" si="2"/>
        <v>137</v>
      </c>
      <c r="AA20" s="1">
        <v>35</v>
      </c>
      <c r="AB20" s="1">
        <v>18</v>
      </c>
      <c r="AC20" s="1">
        <f>+MIT_InfraMR[[#This Row],[Total Pasos Vehiculares a Nivel]]</f>
        <v>137</v>
      </c>
      <c r="AD20" s="196">
        <f t="shared" si="3"/>
        <v>190</v>
      </c>
      <c r="AE20" s="1">
        <v>10</v>
      </c>
      <c r="AF20" s="1">
        <v>21</v>
      </c>
      <c r="AG20" s="1">
        <v>107</v>
      </c>
      <c r="AH20" s="196">
        <f t="shared" si="4"/>
        <v>138</v>
      </c>
      <c r="AI20" s="10">
        <v>46</v>
      </c>
      <c r="AJ20" s="10">
        <v>0</v>
      </c>
      <c r="AK20" s="10">
        <v>133</v>
      </c>
      <c r="AL20" s="222">
        <f t="shared" si="5"/>
        <v>179</v>
      </c>
      <c r="AM20" s="1">
        <v>0</v>
      </c>
      <c r="AN20" s="1">
        <v>18</v>
      </c>
      <c r="AO20" s="1">
        <v>0</v>
      </c>
      <c r="AP20" s="200">
        <f t="shared" si="6"/>
        <v>18</v>
      </c>
      <c r="AQ20" s="1">
        <v>285</v>
      </c>
      <c r="AR20" s="1">
        <v>60</v>
      </c>
      <c r="AS20" s="1">
        <v>0</v>
      </c>
      <c r="AT20" s="200">
        <f>+SUM(MIT_InfraMR[[#This Row],[B.02.1 - Parque de Coches Eléctricos Motrices]:[B.02.3 - Parque de Coches Eléctricos Motrices Tipo R]])</f>
        <v>345</v>
      </c>
      <c r="AU20" s="1">
        <v>0</v>
      </c>
      <c r="AV20" s="1">
        <v>2</v>
      </c>
      <c r="AW20" s="1">
        <v>2</v>
      </c>
      <c r="AX20" s="200">
        <f>+SUM(MIT_InfraMR[[#This Row],[B.03.1 - Parque de Coches Motores Motrices Remolcados]:[B.03.3 - Parque de Coches Motores Motrices Cabina]])</f>
        <v>4</v>
      </c>
      <c r="AY20" s="1">
        <v>29</v>
      </c>
      <c r="AZ20" s="1">
        <v>4</v>
      </c>
      <c r="BA20" s="1">
        <v>0</v>
      </c>
      <c r="BB20" s="1">
        <v>0</v>
      </c>
      <c r="BC20" s="200">
        <f>SUM(AY20:BB20)</f>
        <v>33</v>
      </c>
      <c r="BD20" s="356">
        <v>14</v>
      </c>
      <c r="BE20" s="1">
        <v>0</v>
      </c>
      <c r="BF20" s="1">
        <v>5</v>
      </c>
      <c r="BG20" s="235">
        <v>1676</v>
      </c>
    </row>
    <row r="21" spans="1:59">
      <c r="A21" s="1">
        <v>1994</v>
      </c>
      <c r="B21" s="1" t="s">
        <v>68</v>
      </c>
      <c r="C21" s="10">
        <v>54.8</v>
      </c>
      <c r="D21" s="10">
        <v>77.59</v>
      </c>
      <c r="E21" s="10">
        <v>0</v>
      </c>
      <c r="F21" s="10">
        <v>52.57</v>
      </c>
      <c r="G21" s="192">
        <f t="shared" si="0"/>
        <v>184.95999999999998</v>
      </c>
      <c r="H21" s="192">
        <v>184.95999999999998</v>
      </c>
      <c r="I21" s="192">
        <v>196.96800000000002</v>
      </c>
      <c r="J21" s="10">
        <v>209.97</v>
      </c>
      <c r="K21" s="10">
        <v>12.2</v>
      </c>
      <c r="L21" s="10">
        <v>116.54</v>
      </c>
      <c r="M21" s="10">
        <v>8</v>
      </c>
      <c r="N21" s="192">
        <f>+MIT_InfraMR[[#This Row],[A.03.1 -  Longitud de Vías de Explotación No Electrificadas Troncales y Ramales (vía principal) (km)]]+MIT_InfraMR[[#This Row],[A.04.1 -  Longitud de Vías de Explotación Electrificadas Troncales y Ramales (vía principal) (km)]]</f>
        <v>326.51</v>
      </c>
      <c r="O21" s="192">
        <v>326.51</v>
      </c>
      <c r="P21" s="1">
        <v>40</v>
      </c>
      <c r="Q21" s="1">
        <v>15</v>
      </c>
      <c r="R21" s="1">
        <v>1</v>
      </c>
      <c r="S21" s="194">
        <f t="shared" si="1"/>
        <v>56</v>
      </c>
      <c r="T21" s="194">
        <v>56</v>
      </c>
      <c r="U21" s="1">
        <v>38</v>
      </c>
      <c r="V21" s="1">
        <v>82</v>
      </c>
      <c r="W21" s="1">
        <v>0</v>
      </c>
      <c r="X21" s="1">
        <v>15</v>
      </c>
      <c r="Y21" s="1">
        <v>2</v>
      </c>
      <c r="Z21" s="196">
        <f t="shared" si="2"/>
        <v>137</v>
      </c>
      <c r="AA21" s="1">
        <v>35</v>
      </c>
      <c r="AB21" s="1">
        <v>18</v>
      </c>
      <c r="AC21" s="1">
        <f>+MIT_InfraMR[[#This Row],[Total Pasos Vehiculares a Nivel]]</f>
        <v>137</v>
      </c>
      <c r="AD21" s="196">
        <f t="shared" si="3"/>
        <v>190</v>
      </c>
      <c r="AE21" s="1">
        <v>10</v>
      </c>
      <c r="AF21" s="1">
        <v>21</v>
      </c>
      <c r="AG21" s="1">
        <v>107</v>
      </c>
      <c r="AH21" s="196">
        <f t="shared" si="4"/>
        <v>138</v>
      </c>
      <c r="AI21" s="10">
        <v>46</v>
      </c>
      <c r="AJ21" s="10">
        <v>0</v>
      </c>
      <c r="AK21" s="10">
        <v>133</v>
      </c>
      <c r="AL21" s="222">
        <f t="shared" si="5"/>
        <v>179</v>
      </c>
      <c r="AM21" s="1">
        <v>0</v>
      </c>
      <c r="AN21" s="1">
        <v>18</v>
      </c>
      <c r="AO21" s="1">
        <v>0</v>
      </c>
      <c r="AP21" s="200">
        <f t="shared" si="6"/>
        <v>18</v>
      </c>
      <c r="AQ21" s="1">
        <v>285</v>
      </c>
      <c r="AR21" s="1">
        <v>60</v>
      </c>
      <c r="AS21" s="1">
        <v>0</v>
      </c>
      <c r="AT21" s="200">
        <f>+SUM(MIT_InfraMR[[#This Row],[B.02.1 - Parque de Coches Eléctricos Motrices]:[B.02.3 - Parque de Coches Eléctricos Motrices Tipo R]])</f>
        <v>345</v>
      </c>
      <c r="AU21" s="1">
        <v>0</v>
      </c>
      <c r="AV21" s="1">
        <v>2</v>
      </c>
      <c r="AW21" s="1">
        <v>2</v>
      </c>
      <c r="AX21" s="200">
        <f>+SUM(MIT_InfraMR[[#This Row],[B.03.1 - Parque de Coches Motores Motrices Remolcados]:[B.03.3 - Parque de Coches Motores Motrices Cabina]])</f>
        <v>4</v>
      </c>
      <c r="AY21" s="1">
        <v>29</v>
      </c>
      <c r="AZ21" s="1">
        <v>4</v>
      </c>
      <c r="BA21" s="1">
        <v>0</v>
      </c>
      <c r="BB21" s="1">
        <v>0</v>
      </c>
      <c r="BC21" s="200">
        <f>SUM(AY21:BB21)</f>
        <v>33</v>
      </c>
      <c r="BD21" s="356">
        <v>14</v>
      </c>
      <c r="BE21" s="1">
        <v>0</v>
      </c>
      <c r="BF21" s="1">
        <v>5</v>
      </c>
      <c r="BG21" s="235">
        <v>1676</v>
      </c>
    </row>
    <row r="22" spans="1:59">
      <c r="A22" s="1">
        <v>1994</v>
      </c>
      <c r="B22" s="1" t="s">
        <v>69</v>
      </c>
      <c r="C22" s="10">
        <v>54.8</v>
      </c>
      <c r="D22" s="10">
        <v>77.59</v>
      </c>
      <c r="E22" s="10">
        <v>0</v>
      </c>
      <c r="F22" s="10">
        <v>52.57</v>
      </c>
      <c r="G22" s="192">
        <f t="shared" si="0"/>
        <v>184.95999999999998</v>
      </c>
      <c r="H22" s="192">
        <v>184.95999999999998</v>
      </c>
      <c r="I22" s="192">
        <v>196.96800000000002</v>
      </c>
      <c r="J22" s="10">
        <v>209.97</v>
      </c>
      <c r="K22" s="10">
        <v>12.2</v>
      </c>
      <c r="L22" s="10">
        <v>116.54</v>
      </c>
      <c r="M22" s="10">
        <v>8</v>
      </c>
      <c r="N22" s="192">
        <f>+MIT_InfraMR[[#This Row],[A.03.1 -  Longitud de Vías de Explotación No Electrificadas Troncales y Ramales (vía principal) (km)]]+MIT_InfraMR[[#This Row],[A.04.1 -  Longitud de Vías de Explotación Electrificadas Troncales y Ramales (vía principal) (km)]]</f>
        <v>326.51</v>
      </c>
      <c r="O22" s="192">
        <v>326.51</v>
      </c>
      <c r="P22" s="1">
        <v>40</v>
      </c>
      <c r="Q22" s="1">
        <v>15</v>
      </c>
      <c r="R22" s="1">
        <v>1</v>
      </c>
      <c r="S22" s="194">
        <f t="shared" si="1"/>
        <v>56</v>
      </c>
      <c r="T22" s="194">
        <v>56</v>
      </c>
      <c r="U22" s="1">
        <v>38</v>
      </c>
      <c r="V22" s="1">
        <v>82</v>
      </c>
      <c r="W22" s="1">
        <v>0</v>
      </c>
      <c r="X22" s="1">
        <v>15</v>
      </c>
      <c r="Y22" s="1">
        <v>2</v>
      </c>
      <c r="Z22" s="196">
        <f t="shared" si="2"/>
        <v>137</v>
      </c>
      <c r="AA22" s="1">
        <v>35</v>
      </c>
      <c r="AB22" s="1">
        <v>18</v>
      </c>
      <c r="AC22" s="1">
        <f>+MIT_InfraMR[[#This Row],[Total Pasos Vehiculares a Nivel]]</f>
        <v>137</v>
      </c>
      <c r="AD22" s="196">
        <f t="shared" si="3"/>
        <v>190</v>
      </c>
      <c r="AE22" s="1">
        <v>10</v>
      </c>
      <c r="AF22" s="1">
        <v>21</v>
      </c>
      <c r="AG22" s="1">
        <v>107</v>
      </c>
      <c r="AH22" s="196">
        <f t="shared" si="4"/>
        <v>138</v>
      </c>
      <c r="AI22" s="10">
        <v>46</v>
      </c>
      <c r="AJ22" s="10">
        <v>0</v>
      </c>
      <c r="AK22" s="10">
        <v>133</v>
      </c>
      <c r="AL22" s="222">
        <f t="shared" si="5"/>
        <v>179</v>
      </c>
      <c r="AM22" s="1">
        <v>0</v>
      </c>
      <c r="AN22" s="1">
        <v>18</v>
      </c>
      <c r="AO22" s="1">
        <v>0</v>
      </c>
      <c r="AP22" s="200">
        <f t="shared" si="6"/>
        <v>18</v>
      </c>
      <c r="AQ22" s="1">
        <v>285</v>
      </c>
      <c r="AR22" s="1">
        <v>60</v>
      </c>
      <c r="AS22" s="1">
        <v>0</v>
      </c>
      <c r="AT22" s="200">
        <f>+SUM(MIT_InfraMR[[#This Row],[B.02.1 - Parque de Coches Eléctricos Motrices]:[B.02.3 - Parque de Coches Eléctricos Motrices Tipo R]])</f>
        <v>345</v>
      </c>
      <c r="AU22" s="1">
        <v>0</v>
      </c>
      <c r="AV22" s="1">
        <v>2</v>
      </c>
      <c r="AW22" s="1">
        <v>2</v>
      </c>
      <c r="AX22" s="200">
        <f>+SUM(MIT_InfraMR[[#This Row],[B.03.1 - Parque de Coches Motores Motrices Remolcados]:[B.03.3 - Parque de Coches Motores Motrices Cabina]])</f>
        <v>4</v>
      </c>
      <c r="AY22" s="1">
        <v>29</v>
      </c>
      <c r="AZ22" s="1">
        <v>4</v>
      </c>
      <c r="BA22" s="1">
        <v>0</v>
      </c>
      <c r="BB22" s="1">
        <v>0</v>
      </c>
      <c r="BC22" s="200">
        <f>SUM(AY22:BB22)</f>
        <v>33</v>
      </c>
      <c r="BD22" s="356">
        <v>14</v>
      </c>
      <c r="BE22" s="1">
        <v>0</v>
      </c>
      <c r="BF22" s="1">
        <v>5</v>
      </c>
      <c r="BG22" s="235">
        <v>1676</v>
      </c>
    </row>
    <row r="23" spans="1:59">
      <c r="A23" s="1">
        <v>1994</v>
      </c>
      <c r="B23" s="1" t="s">
        <v>70</v>
      </c>
      <c r="C23" s="10">
        <v>54.8</v>
      </c>
      <c r="D23" s="10">
        <v>77.59</v>
      </c>
      <c r="E23" s="10">
        <v>0</v>
      </c>
      <c r="F23" s="10">
        <v>52.57</v>
      </c>
      <c r="G23" s="192">
        <f t="shared" si="0"/>
        <v>184.95999999999998</v>
      </c>
      <c r="H23" s="192">
        <v>184.95999999999998</v>
      </c>
      <c r="I23" s="192">
        <v>196.96800000000002</v>
      </c>
      <c r="J23" s="10">
        <v>209.97</v>
      </c>
      <c r="K23" s="10">
        <v>12.2</v>
      </c>
      <c r="L23" s="10">
        <v>116.54</v>
      </c>
      <c r="M23" s="10">
        <v>8</v>
      </c>
      <c r="N23" s="192">
        <f>+MIT_InfraMR[[#This Row],[A.03.1 -  Longitud de Vías de Explotación No Electrificadas Troncales y Ramales (vía principal) (km)]]+MIT_InfraMR[[#This Row],[A.04.1 -  Longitud de Vías de Explotación Electrificadas Troncales y Ramales (vía principal) (km)]]</f>
        <v>326.51</v>
      </c>
      <c r="O23" s="192">
        <v>326.51</v>
      </c>
      <c r="P23" s="1">
        <v>40</v>
      </c>
      <c r="Q23" s="1">
        <v>15</v>
      </c>
      <c r="R23" s="1">
        <v>1</v>
      </c>
      <c r="S23" s="194">
        <f t="shared" si="1"/>
        <v>56</v>
      </c>
      <c r="T23" s="194">
        <v>56</v>
      </c>
      <c r="U23" s="1">
        <v>38</v>
      </c>
      <c r="V23" s="1">
        <v>82</v>
      </c>
      <c r="W23" s="1">
        <v>0</v>
      </c>
      <c r="X23" s="1">
        <v>15</v>
      </c>
      <c r="Y23" s="1">
        <v>2</v>
      </c>
      <c r="Z23" s="196">
        <f t="shared" si="2"/>
        <v>137</v>
      </c>
      <c r="AA23" s="1">
        <v>35</v>
      </c>
      <c r="AB23" s="1">
        <v>18</v>
      </c>
      <c r="AC23" s="1">
        <f>+MIT_InfraMR[[#This Row],[Total Pasos Vehiculares a Nivel]]</f>
        <v>137</v>
      </c>
      <c r="AD23" s="196">
        <f t="shared" si="3"/>
        <v>190</v>
      </c>
      <c r="AE23" s="1">
        <v>10</v>
      </c>
      <c r="AF23" s="1">
        <v>21</v>
      </c>
      <c r="AG23" s="1">
        <v>107</v>
      </c>
      <c r="AH23" s="196">
        <f t="shared" si="4"/>
        <v>138</v>
      </c>
      <c r="AI23" s="10">
        <v>46</v>
      </c>
      <c r="AJ23" s="10">
        <v>0</v>
      </c>
      <c r="AK23" s="10">
        <v>133</v>
      </c>
      <c r="AL23" s="222">
        <f t="shared" si="5"/>
        <v>179</v>
      </c>
      <c r="AM23" s="1">
        <v>0</v>
      </c>
      <c r="AN23" s="1">
        <v>18</v>
      </c>
      <c r="AO23" s="1">
        <v>0</v>
      </c>
      <c r="AP23" s="200">
        <f t="shared" si="6"/>
        <v>18</v>
      </c>
      <c r="AQ23" s="1">
        <v>285</v>
      </c>
      <c r="AR23" s="1">
        <v>60</v>
      </c>
      <c r="AS23" s="1">
        <v>0</v>
      </c>
      <c r="AT23" s="200">
        <f>+SUM(MIT_InfraMR[[#This Row],[B.02.1 - Parque de Coches Eléctricos Motrices]:[B.02.3 - Parque de Coches Eléctricos Motrices Tipo R]])</f>
        <v>345</v>
      </c>
      <c r="AU23" s="1">
        <v>0</v>
      </c>
      <c r="AV23" s="1">
        <v>2</v>
      </c>
      <c r="AW23" s="1">
        <v>2</v>
      </c>
      <c r="AX23" s="200">
        <f>+SUM(MIT_InfraMR[[#This Row],[B.03.1 - Parque de Coches Motores Motrices Remolcados]:[B.03.3 - Parque de Coches Motores Motrices Cabina]])</f>
        <v>4</v>
      </c>
      <c r="AY23" s="1">
        <v>29</v>
      </c>
      <c r="AZ23" s="1">
        <v>4</v>
      </c>
      <c r="BA23" s="1">
        <v>0</v>
      </c>
      <c r="BB23" s="1">
        <v>0</v>
      </c>
      <c r="BC23" s="200">
        <f>SUM(AY23:BB23)</f>
        <v>33</v>
      </c>
      <c r="BD23" s="356">
        <v>14</v>
      </c>
      <c r="BE23" s="1">
        <v>0</v>
      </c>
      <c r="BF23" s="1">
        <v>5</v>
      </c>
      <c r="BG23" s="235">
        <v>1676</v>
      </c>
    </row>
    <row r="24" spans="1:59">
      <c r="A24" s="1">
        <v>1994</v>
      </c>
      <c r="B24" s="1" t="s">
        <v>71</v>
      </c>
      <c r="C24" s="10">
        <v>54.8</v>
      </c>
      <c r="D24" s="10">
        <v>77.59</v>
      </c>
      <c r="E24" s="10">
        <v>0</v>
      </c>
      <c r="F24" s="10">
        <v>52.57</v>
      </c>
      <c r="G24" s="192">
        <f t="shared" si="0"/>
        <v>184.95999999999998</v>
      </c>
      <c r="H24" s="192">
        <v>184.95999999999998</v>
      </c>
      <c r="I24" s="192">
        <v>196.96800000000002</v>
      </c>
      <c r="J24" s="10">
        <v>209.97</v>
      </c>
      <c r="K24" s="10">
        <v>12.2</v>
      </c>
      <c r="L24" s="10">
        <v>116.54</v>
      </c>
      <c r="M24" s="10">
        <v>8</v>
      </c>
      <c r="N24" s="192">
        <f>+MIT_InfraMR[[#This Row],[A.03.1 -  Longitud de Vías de Explotación No Electrificadas Troncales y Ramales (vía principal) (km)]]+MIT_InfraMR[[#This Row],[A.04.1 -  Longitud de Vías de Explotación Electrificadas Troncales y Ramales (vía principal) (km)]]</f>
        <v>326.51</v>
      </c>
      <c r="O24" s="192">
        <v>326.51</v>
      </c>
      <c r="P24" s="1">
        <v>40</v>
      </c>
      <c r="Q24" s="1">
        <v>15</v>
      </c>
      <c r="R24" s="1">
        <v>1</v>
      </c>
      <c r="S24" s="194">
        <f t="shared" si="1"/>
        <v>56</v>
      </c>
      <c r="T24" s="194">
        <v>56</v>
      </c>
      <c r="U24" s="1">
        <v>38</v>
      </c>
      <c r="V24" s="1">
        <v>82</v>
      </c>
      <c r="W24" s="1">
        <v>0</v>
      </c>
      <c r="X24" s="1">
        <v>15</v>
      </c>
      <c r="Y24" s="1">
        <v>2</v>
      </c>
      <c r="Z24" s="196">
        <f t="shared" si="2"/>
        <v>137</v>
      </c>
      <c r="AA24" s="1">
        <v>35</v>
      </c>
      <c r="AB24" s="1">
        <v>18</v>
      </c>
      <c r="AC24" s="1">
        <f>+MIT_InfraMR[[#This Row],[Total Pasos Vehiculares a Nivel]]</f>
        <v>137</v>
      </c>
      <c r="AD24" s="196">
        <f t="shared" si="3"/>
        <v>190</v>
      </c>
      <c r="AE24" s="1">
        <v>10</v>
      </c>
      <c r="AF24" s="1">
        <v>21</v>
      </c>
      <c r="AG24" s="1">
        <v>107</v>
      </c>
      <c r="AH24" s="196">
        <f t="shared" si="4"/>
        <v>138</v>
      </c>
      <c r="AI24" s="10">
        <v>46</v>
      </c>
      <c r="AJ24" s="10">
        <v>0</v>
      </c>
      <c r="AK24" s="10">
        <v>133</v>
      </c>
      <c r="AL24" s="222">
        <f t="shared" si="5"/>
        <v>179</v>
      </c>
      <c r="AM24" s="1">
        <v>0</v>
      </c>
      <c r="AN24" s="1">
        <v>18</v>
      </c>
      <c r="AO24" s="1">
        <v>0</v>
      </c>
      <c r="AP24" s="200">
        <f t="shared" si="6"/>
        <v>18</v>
      </c>
      <c r="AQ24" s="1">
        <v>285</v>
      </c>
      <c r="AR24" s="1">
        <v>60</v>
      </c>
      <c r="AS24" s="1">
        <v>0</v>
      </c>
      <c r="AT24" s="200">
        <f>+SUM(MIT_InfraMR[[#This Row],[B.02.1 - Parque de Coches Eléctricos Motrices]:[B.02.3 - Parque de Coches Eléctricos Motrices Tipo R]])</f>
        <v>345</v>
      </c>
      <c r="AU24" s="1">
        <v>0</v>
      </c>
      <c r="AV24" s="1">
        <v>2</v>
      </c>
      <c r="AW24" s="1">
        <v>2</v>
      </c>
      <c r="AX24" s="200">
        <f>+SUM(MIT_InfraMR[[#This Row],[B.03.1 - Parque de Coches Motores Motrices Remolcados]:[B.03.3 - Parque de Coches Motores Motrices Cabina]])</f>
        <v>4</v>
      </c>
      <c r="AY24" s="1">
        <v>29</v>
      </c>
      <c r="AZ24" s="1">
        <v>4</v>
      </c>
      <c r="BA24" s="1">
        <v>0</v>
      </c>
      <c r="BB24" s="1">
        <v>0</v>
      </c>
      <c r="BC24" s="200">
        <f>SUM(AY24:BB24)</f>
        <v>33</v>
      </c>
      <c r="BD24" s="356">
        <v>14</v>
      </c>
      <c r="BE24" s="1">
        <v>0</v>
      </c>
      <c r="BF24" s="1">
        <v>5</v>
      </c>
      <c r="BG24" s="235">
        <v>1676</v>
      </c>
    </row>
    <row r="25" spans="1:59">
      <c r="A25" s="1">
        <v>1994</v>
      </c>
      <c r="B25" s="1" t="s">
        <v>72</v>
      </c>
      <c r="C25" s="10">
        <v>54.8</v>
      </c>
      <c r="D25" s="10">
        <v>77.59</v>
      </c>
      <c r="E25" s="10">
        <v>0</v>
      </c>
      <c r="F25" s="10">
        <v>52.57</v>
      </c>
      <c r="G25" s="192">
        <f t="shared" si="0"/>
        <v>184.95999999999998</v>
      </c>
      <c r="H25" s="192">
        <v>184.95999999999998</v>
      </c>
      <c r="I25" s="192">
        <v>196.96800000000002</v>
      </c>
      <c r="J25" s="10">
        <v>209.97</v>
      </c>
      <c r="K25" s="10">
        <v>12.2</v>
      </c>
      <c r="L25" s="10">
        <v>116.54</v>
      </c>
      <c r="M25" s="10">
        <v>8</v>
      </c>
      <c r="N25" s="192">
        <f>+MIT_InfraMR[[#This Row],[A.03.1 -  Longitud de Vías de Explotación No Electrificadas Troncales y Ramales (vía principal) (km)]]+MIT_InfraMR[[#This Row],[A.04.1 -  Longitud de Vías de Explotación Electrificadas Troncales y Ramales (vía principal) (km)]]</f>
        <v>326.51</v>
      </c>
      <c r="O25" s="192">
        <v>326.51</v>
      </c>
      <c r="P25" s="1">
        <v>40</v>
      </c>
      <c r="Q25" s="1">
        <v>15</v>
      </c>
      <c r="R25" s="1">
        <v>1</v>
      </c>
      <c r="S25" s="194">
        <f t="shared" si="1"/>
        <v>56</v>
      </c>
      <c r="T25" s="194">
        <v>56</v>
      </c>
      <c r="U25" s="1">
        <v>38</v>
      </c>
      <c r="V25" s="1">
        <v>82</v>
      </c>
      <c r="W25" s="1">
        <v>0</v>
      </c>
      <c r="X25" s="1">
        <v>15</v>
      </c>
      <c r="Y25" s="1">
        <v>2</v>
      </c>
      <c r="Z25" s="196">
        <f t="shared" si="2"/>
        <v>137</v>
      </c>
      <c r="AA25" s="1">
        <v>35</v>
      </c>
      <c r="AB25" s="1">
        <v>18</v>
      </c>
      <c r="AC25" s="1">
        <f>+MIT_InfraMR[[#This Row],[Total Pasos Vehiculares a Nivel]]</f>
        <v>137</v>
      </c>
      <c r="AD25" s="196">
        <f t="shared" si="3"/>
        <v>190</v>
      </c>
      <c r="AE25" s="1">
        <v>10</v>
      </c>
      <c r="AF25" s="1">
        <v>21</v>
      </c>
      <c r="AG25" s="1">
        <v>107</v>
      </c>
      <c r="AH25" s="196">
        <f t="shared" si="4"/>
        <v>138</v>
      </c>
      <c r="AI25" s="10">
        <v>46</v>
      </c>
      <c r="AJ25" s="10">
        <v>0</v>
      </c>
      <c r="AK25" s="10">
        <v>133</v>
      </c>
      <c r="AL25" s="222">
        <f t="shared" si="5"/>
        <v>179</v>
      </c>
      <c r="AM25" s="1">
        <v>0</v>
      </c>
      <c r="AN25" s="1">
        <v>18</v>
      </c>
      <c r="AO25" s="1">
        <v>0</v>
      </c>
      <c r="AP25" s="200">
        <f t="shared" si="6"/>
        <v>18</v>
      </c>
      <c r="AQ25" s="1">
        <v>285</v>
      </c>
      <c r="AR25" s="1">
        <v>60</v>
      </c>
      <c r="AS25" s="1">
        <v>0</v>
      </c>
      <c r="AT25" s="200">
        <f>+SUM(MIT_InfraMR[[#This Row],[B.02.1 - Parque de Coches Eléctricos Motrices]:[B.02.3 - Parque de Coches Eléctricos Motrices Tipo R]])</f>
        <v>345</v>
      </c>
      <c r="AU25" s="1">
        <v>0</v>
      </c>
      <c r="AV25" s="1">
        <v>2</v>
      </c>
      <c r="AW25" s="1">
        <v>2</v>
      </c>
      <c r="AX25" s="200">
        <f>+SUM(MIT_InfraMR[[#This Row],[B.03.1 - Parque de Coches Motores Motrices Remolcados]:[B.03.3 - Parque de Coches Motores Motrices Cabina]])</f>
        <v>4</v>
      </c>
      <c r="AY25" s="1">
        <v>29</v>
      </c>
      <c r="AZ25" s="1">
        <v>4</v>
      </c>
      <c r="BA25" s="1">
        <v>0</v>
      </c>
      <c r="BB25" s="1">
        <v>0</v>
      </c>
      <c r="BC25" s="200">
        <f>SUM(AY25:BB25)</f>
        <v>33</v>
      </c>
      <c r="BD25" s="356">
        <v>14</v>
      </c>
      <c r="BE25" s="1">
        <v>0</v>
      </c>
      <c r="BF25" s="1">
        <v>5</v>
      </c>
      <c r="BG25" s="235">
        <v>1676</v>
      </c>
    </row>
    <row r="26" spans="1:59">
      <c r="A26" s="1">
        <v>1995</v>
      </c>
      <c r="B26" s="1" t="s">
        <v>61</v>
      </c>
      <c r="C26" s="10">
        <v>54.8</v>
      </c>
      <c r="D26" s="10">
        <v>77.59</v>
      </c>
      <c r="E26" s="10">
        <v>0</v>
      </c>
      <c r="F26" s="10">
        <v>52.57</v>
      </c>
      <c r="G26" s="192">
        <f t="shared" si="0"/>
        <v>184.95999999999998</v>
      </c>
      <c r="H26" s="192">
        <v>184.95999999999998</v>
      </c>
      <c r="I26" s="192">
        <v>196.96800000000002</v>
      </c>
      <c r="J26" s="10">
        <v>209.97</v>
      </c>
      <c r="K26" s="10">
        <v>12.2</v>
      </c>
      <c r="L26" s="10">
        <v>116.54</v>
      </c>
      <c r="M26" s="10">
        <v>8</v>
      </c>
      <c r="N26" s="192">
        <f>+MIT_InfraMR[[#This Row],[A.03.1 -  Longitud de Vías de Explotación No Electrificadas Troncales y Ramales (vía principal) (km)]]+MIT_InfraMR[[#This Row],[A.04.1 -  Longitud de Vías de Explotación Electrificadas Troncales y Ramales (vía principal) (km)]]</f>
        <v>326.51</v>
      </c>
      <c r="O26" s="192">
        <v>326.51</v>
      </c>
      <c r="P26" s="1">
        <v>40</v>
      </c>
      <c r="Q26" s="1">
        <v>15</v>
      </c>
      <c r="R26" s="1">
        <v>1</v>
      </c>
      <c r="S26" s="194">
        <f t="shared" si="1"/>
        <v>56</v>
      </c>
      <c r="T26" s="194">
        <v>56</v>
      </c>
      <c r="U26" s="1">
        <v>38</v>
      </c>
      <c r="V26" s="1">
        <v>82</v>
      </c>
      <c r="W26" s="1">
        <v>0</v>
      </c>
      <c r="X26" s="1">
        <v>15</v>
      </c>
      <c r="Y26" s="1">
        <v>2</v>
      </c>
      <c r="Z26" s="196">
        <f t="shared" si="2"/>
        <v>137</v>
      </c>
      <c r="AA26" s="1">
        <v>35</v>
      </c>
      <c r="AB26" s="1">
        <v>18</v>
      </c>
      <c r="AC26" s="1">
        <f>+MIT_InfraMR[[#This Row],[Total Pasos Vehiculares a Nivel]]</f>
        <v>137</v>
      </c>
      <c r="AD26" s="196">
        <f t="shared" si="3"/>
        <v>190</v>
      </c>
      <c r="AE26" s="1">
        <v>10</v>
      </c>
      <c r="AF26" s="1">
        <v>21</v>
      </c>
      <c r="AG26" s="1">
        <v>107</v>
      </c>
      <c r="AH26" s="196">
        <f t="shared" si="4"/>
        <v>138</v>
      </c>
      <c r="AI26" s="10">
        <v>46</v>
      </c>
      <c r="AJ26" s="10">
        <v>0</v>
      </c>
      <c r="AK26" s="10">
        <v>133</v>
      </c>
      <c r="AL26" s="222">
        <f t="shared" si="5"/>
        <v>179</v>
      </c>
      <c r="AM26" s="1">
        <v>0</v>
      </c>
      <c r="AN26" s="1">
        <v>18</v>
      </c>
      <c r="AO26" s="1">
        <v>0</v>
      </c>
      <c r="AP26" s="200">
        <f t="shared" si="6"/>
        <v>18</v>
      </c>
      <c r="AQ26" s="1">
        <v>285</v>
      </c>
      <c r="AR26" s="1">
        <v>60</v>
      </c>
      <c r="AS26" s="1">
        <v>0</v>
      </c>
      <c r="AT26" s="200">
        <f>+SUM(MIT_InfraMR[[#This Row],[B.02.1 - Parque de Coches Eléctricos Motrices]:[B.02.3 - Parque de Coches Eléctricos Motrices Tipo R]])</f>
        <v>345</v>
      </c>
      <c r="AU26" s="1">
        <v>0</v>
      </c>
      <c r="AV26" s="1">
        <v>2</v>
      </c>
      <c r="AW26" s="1">
        <v>2</v>
      </c>
      <c r="AX26" s="200">
        <f>+SUM(MIT_InfraMR[[#This Row],[B.03.1 - Parque de Coches Motores Motrices Remolcados]:[B.03.3 - Parque de Coches Motores Motrices Cabina]])</f>
        <v>4</v>
      </c>
      <c r="AY26" s="1">
        <v>29</v>
      </c>
      <c r="AZ26" s="1">
        <v>4</v>
      </c>
      <c r="BA26" s="1">
        <v>0</v>
      </c>
      <c r="BB26" s="1">
        <v>0</v>
      </c>
      <c r="BC26" s="200">
        <f>SUM(AY26:BB26)</f>
        <v>33</v>
      </c>
      <c r="BD26" s="356">
        <v>14</v>
      </c>
      <c r="BE26" s="1">
        <v>0</v>
      </c>
      <c r="BF26" s="1">
        <v>5</v>
      </c>
      <c r="BG26" s="235">
        <v>1676</v>
      </c>
    </row>
    <row r="27" spans="1:59">
      <c r="A27" s="1">
        <v>1995</v>
      </c>
      <c r="B27" s="1" t="s">
        <v>62</v>
      </c>
      <c r="C27" s="10">
        <v>54.8</v>
      </c>
      <c r="D27" s="10">
        <v>77.59</v>
      </c>
      <c r="E27" s="10">
        <v>0</v>
      </c>
      <c r="F27" s="10">
        <v>52.57</v>
      </c>
      <c r="G27" s="192">
        <f t="shared" si="0"/>
        <v>184.95999999999998</v>
      </c>
      <c r="H27" s="192">
        <v>184.95999999999998</v>
      </c>
      <c r="I27" s="192">
        <v>196.96800000000002</v>
      </c>
      <c r="J27" s="10">
        <v>209.97</v>
      </c>
      <c r="K27" s="10">
        <v>12.2</v>
      </c>
      <c r="L27" s="10">
        <v>116.54</v>
      </c>
      <c r="M27" s="10">
        <v>8</v>
      </c>
      <c r="N27" s="192">
        <f>+MIT_InfraMR[[#This Row],[A.03.1 -  Longitud de Vías de Explotación No Electrificadas Troncales y Ramales (vía principal) (km)]]+MIT_InfraMR[[#This Row],[A.04.1 -  Longitud de Vías de Explotación Electrificadas Troncales y Ramales (vía principal) (km)]]</f>
        <v>326.51</v>
      </c>
      <c r="O27" s="192">
        <v>326.51</v>
      </c>
      <c r="P27" s="1">
        <v>40</v>
      </c>
      <c r="Q27" s="1">
        <v>15</v>
      </c>
      <c r="R27" s="1">
        <v>1</v>
      </c>
      <c r="S27" s="194">
        <f t="shared" si="1"/>
        <v>56</v>
      </c>
      <c r="T27" s="194">
        <v>56</v>
      </c>
      <c r="U27" s="1">
        <v>38</v>
      </c>
      <c r="V27" s="1">
        <v>82</v>
      </c>
      <c r="W27" s="1">
        <v>0</v>
      </c>
      <c r="X27" s="1">
        <v>15</v>
      </c>
      <c r="Y27" s="1">
        <v>2</v>
      </c>
      <c r="Z27" s="196">
        <f t="shared" si="2"/>
        <v>137</v>
      </c>
      <c r="AA27" s="1">
        <v>35</v>
      </c>
      <c r="AB27" s="1">
        <v>18</v>
      </c>
      <c r="AC27" s="1">
        <f>+MIT_InfraMR[[#This Row],[Total Pasos Vehiculares a Nivel]]</f>
        <v>137</v>
      </c>
      <c r="AD27" s="196">
        <f t="shared" si="3"/>
        <v>190</v>
      </c>
      <c r="AE27" s="1">
        <v>10</v>
      </c>
      <c r="AF27" s="1">
        <v>21</v>
      </c>
      <c r="AG27" s="1">
        <v>107</v>
      </c>
      <c r="AH27" s="196">
        <f t="shared" si="4"/>
        <v>138</v>
      </c>
      <c r="AI27" s="10">
        <v>46</v>
      </c>
      <c r="AJ27" s="10">
        <v>0</v>
      </c>
      <c r="AK27" s="10">
        <v>133</v>
      </c>
      <c r="AL27" s="222">
        <f t="shared" si="5"/>
        <v>179</v>
      </c>
      <c r="AM27" s="1">
        <v>0</v>
      </c>
      <c r="AN27" s="1">
        <v>18</v>
      </c>
      <c r="AO27" s="1">
        <v>0</v>
      </c>
      <c r="AP27" s="200">
        <f t="shared" si="6"/>
        <v>18</v>
      </c>
      <c r="AQ27" s="1">
        <v>285</v>
      </c>
      <c r="AR27" s="1">
        <v>60</v>
      </c>
      <c r="AS27" s="1">
        <v>0</v>
      </c>
      <c r="AT27" s="200">
        <f>+SUM(MIT_InfraMR[[#This Row],[B.02.1 - Parque de Coches Eléctricos Motrices]:[B.02.3 - Parque de Coches Eléctricos Motrices Tipo R]])</f>
        <v>345</v>
      </c>
      <c r="AU27" s="1">
        <v>0</v>
      </c>
      <c r="AV27" s="1">
        <v>2</v>
      </c>
      <c r="AW27" s="1">
        <v>2</v>
      </c>
      <c r="AX27" s="200">
        <f>+SUM(MIT_InfraMR[[#This Row],[B.03.1 - Parque de Coches Motores Motrices Remolcados]:[B.03.3 - Parque de Coches Motores Motrices Cabina]])</f>
        <v>4</v>
      </c>
      <c r="AY27" s="1">
        <v>29</v>
      </c>
      <c r="AZ27" s="1">
        <v>4</v>
      </c>
      <c r="BA27" s="1">
        <v>0</v>
      </c>
      <c r="BB27" s="1">
        <v>0</v>
      </c>
      <c r="BC27" s="200">
        <f>SUM(AY27:BB27)</f>
        <v>33</v>
      </c>
      <c r="BD27" s="356">
        <v>14</v>
      </c>
      <c r="BE27" s="1">
        <v>0</v>
      </c>
      <c r="BF27" s="1">
        <v>5</v>
      </c>
      <c r="BG27" s="235">
        <v>1676</v>
      </c>
    </row>
    <row r="28" spans="1:59">
      <c r="A28" s="1">
        <v>1995</v>
      </c>
      <c r="B28" s="1" t="s">
        <v>63</v>
      </c>
      <c r="C28" s="10">
        <v>54.8</v>
      </c>
      <c r="D28" s="10">
        <v>77.59</v>
      </c>
      <c r="E28" s="10">
        <v>0</v>
      </c>
      <c r="F28" s="10">
        <v>52.57</v>
      </c>
      <c r="G28" s="192">
        <f t="shared" si="0"/>
        <v>184.95999999999998</v>
      </c>
      <c r="H28" s="192">
        <v>184.95999999999998</v>
      </c>
      <c r="I28" s="192">
        <v>196.96800000000002</v>
      </c>
      <c r="J28" s="10">
        <v>209.97</v>
      </c>
      <c r="K28" s="10">
        <v>12.2</v>
      </c>
      <c r="L28" s="10">
        <v>116.54</v>
      </c>
      <c r="M28" s="10">
        <v>8</v>
      </c>
      <c r="N28" s="192">
        <f>+MIT_InfraMR[[#This Row],[A.03.1 -  Longitud de Vías de Explotación No Electrificadas Troncales y Ramales (vía principal) (km)]]+MIT_InfraMR[[#This Row],[A.04.1 -  Longitud de Vías de Explotación Electrificadas Troncales y Ramales (vía principal) (km)]]</f>
        <v>326.51</v>
      </c>
      <c r="O28" s="192">
        <v>326.51</v>
      </c>
      <c r="P28" s="1">
        <v>40</v>
      </c>
      <c r="Q28" s="1">
        <v>15</v>
      </c>
      <c r="R28" s="1">
        <v>1</v>
      </c>
      <c r="S28" s="194">
        <f t="shared" si="1"/>
        <v>56</v>
      </c>
      <c r="T28" s="194">
        <v>56</v>
      </c>
      <c r="U28" s="1">
        <v>38</v>
      </c>
      <c r="V28" s="1">
        <v>82</v>
      </c>
      <c r="W28" s="1">
        <v>0</v>
      </c>
      <c r="X28" s="1">
        <v>15</v>
      </c>
      <c r="Y28" s="1">
        <v>2</v>
      </c>
      <c r="Z28" s="196">
        <f t="shared" si="2"/>
        <v>137</v>
      </c>
      <c r="AA28" s="1">
        <v>35</v>
      </c>
      <c r="AB28" s="1">
        <v>18</v>
      </c>
      <c r="AC28" s="1">
        <f>+MIT_InfraMR[[#This Row],[Total Pasos Vehiculares a Nivel]]</f>
        <v>137</v>
      </c>
      <c r="AD28" s="196">
        <f t="shared" si="3"/>
        <v>190</v>
      </c>
      <c r="AE28" s="1">
        <v>10</v>
      </c>
      <c r="AF28" s="1">
        <v>21</v>
      </c>
      <c r="AG28" s="1">
        <v>107</v>
      </c>
      <c r="AH28" s="196">
        <f t="shared" si="4"/>
        <v>138</v>
      </c>
      <c r="AI28" s="10">
        <v>46</v>
      </c>
      <c r="AJ28" s="10">
        <v>0</v>
      </c>
      <c r="AK28" s="10">
        <v>133</v>
      </c>
      <c r="AL28" s="222">
        <f t="shared" si="5"/>
        <v>179</v>
      </c>
      <c r="AM28" s="1">
        <v>0</v>
      </c>
      <c r="AN28" s="1">
        <v>18</v>
      </c>
      <c r="AO28" s="1">
        <v>0</v>
      </c>
      <c r="AP28" s="200">
        <f t="shared" si="6"/>
        <v>18</v>
      </c>
      <c r="AQ28" s="1">
        <v>285</v>
      </c>
      <c r="AR28" s="1">
        <v>60</v>
      </c>
      <c r="AS28" s="1">
        <v>0</v>
      </c>
      <c r="AT28" s="200">
        <f>+SUM(MIT_InfraMR[[#This Row],[B.02.1 - Parque de Coches Eléctricos Motrices]:[B.02.3 - Parque de Coches Eléctricos Motrices Tipo R]])</f>
        <v>345</v>
      </c>
      <c r="AU28" s="1">
        <v>0</v>
      </c>
      <c r="AV28" s="1">
        <v>2</v>
      </c>
      <c r="AW28" s="1">
        <v>2</v>
      </c>
      <c r="AX28" s="200">
        <f>+SUM(MIT_InfraMR[[#This Row],[B.03.1 - Parque de Coches Motores Motrices Remolcados]:[B.03.3 - Parque de Coches Motores Motrices Cabina]])</f>
        <v>4</v>
      </c>
      <c r="AY28" s="1">
        <v>29</v>
      </c>
      <c r="AZ28" s="1">
        <v>4</v>
      </c>
      <c r="BA28" s="1">
        <v>0</v>
      </c>
      <c r="BB28" s="1">
        <v>0</v>
      </c>
      <c r="BC28" s="200">
        <f>SUM(AY28:BB28)</f>
        <v>33</v>
      </c>
      <c r="BD28" s="356">
        <v>14</v>
      </c>
      <c r="BE28" s="1">
        <v>0</v>
      </c>
      <c r="BF28" s="1">
        <v>5</v>
      </c>
      <c r="BG28" s="235">
        <v>1676</v>
      </c>
    </row>
    <row r="29" spans="1:59">
      <c r="A29" s="1">
        <v>1995</v>
      </c>
      <c r="B29" s="1" t="s">
        <v>64</v>
      </c>
      <c r="C29" s="10">
        <v>54.8</v>
      </c>
      <c r="D29" s="10">
        <v>77.59</v>
      </c>
      <c r="E29" s="10">
        <v>0</v>
      </c>
      <c r="F29" s="10">
        <v>52.57</v>
      </c>
      <c r="G29" s="192">
        <f t="shared" si="0"/>
        <v>184.95999999999998</v>
      </c>
      <c r="H29" s="192">
        <v>184.95999999999998</v>
      </c>
      <c r="I29" s="192">
        <v>196.96800000000002</v>
      </c>
      <c r="J29" s="10">
        <v>209.97</v>
      </c>
      <c r="K29" s="10">
        <v>12.2</v>
      </c>
      <c r="L29" s="10">
        <v>116.54</v>
      </c>
      <c r="M29" s="10">
        <v>8</v>
      </c>
      <c r="N29" s="192">
        <f>+MIT_InfraMR[[#This Row],[A.03.1 -  Longitud de Vías de Explotación No Electrificadas Troncales y Ramales (vía principal) (km)]]+MIT_InfraMR[[#This Row],[A.04.1 -  Longitud de Vías de Explotación Electrificadas Troncales y Ramales (vía principal) (km)]]</f>
        <v>326.51</v>
      </c>
      <c r="O29" s="192">
        <v>326.51</v>
      </c>
      <c r="P29" s="1">
        <v>40</v>
      </c>
      <c r="Q29" s="1">
        <v>15</v>
      </c>
      <c r="R29" s="1">
        <v>1</v>
      </c>
      <c r="S29" s="194">
        <f t="shared" si="1"/>
        <v>56</v>
      </c>
      <c r="T29" s="194">
        <v>56</v>
      </c>
      <c r="U29" s="1">
        <v>38</v>
      </c>
      <c r="V29" s="1">
        <v>82</v>
      </c>
      <c r="W29" s="1">
        <v>0</v>
      </c>
      <c r="X29" s="1">
        <v>15</v>
      </c>
      <c r="Y29" s="1">
        <v>2</v>
      </c>
      <c r="Z29" s="196">
        <f t="shared" si="2"/>
        <v>137</v>
      </c>
      <c r="AA29" s="1">
        <v>35</v>
      </c>
      <c r="AB29" s="1">
        <v>18</v>
      </c>
      <c r="AC29" s="1">
        <f>+MIT_InfraMR[[#This Row],[Total Pasos Vehiculares a Nivel]]</f>
        <v>137</v>
      </c>
      <c r="AD29" s="196">
        <f t="shared" si="3"/>
        <v>190</v>
      </c>
      <c r="AE29" s="1">
        <v>10</v>
      </c>
      <c r="AF29" s="1">
        <v>21</v>
      </c>
      <c r="AG29" s="1">
        <v>107</v>
      </c>
      <c r="AH29" s="196">
        <f t="shared" si="4"/>
        <v>138</v>
      </c>
      <c r="AI29" s="10">
        <v>46</v>
      </c>
      <c r="AJ29" s="10">
        <v>0</v>
      </c>
      <c r="AK29" s="10">
        <v>133</v>
      </c>
      <c r="AL29" s="222">
        <f t="shared" si="5"/>
        <v>179</v>
      </c>
      <c r="AM29" s="1">
        <v>0</v>
      </c>
      <c r="AN29" s="1">
        <v>18</v>
      </c>
      <c r="AO29" s="1">
        <v>0</v>
      </c>
      <c r="AP29" s="200">
        <f t="shared" si="6"/>
        <v>18</v>
      </c>
      <c r="AQ29" s="1">
        <v>285</v>
      </c>
      <c r="AR29" s="1">
        <v>60</v>
      </c>
      <c r="AS29" s="1">
        <v>0</v>
      </c>
      <c r="AT29" s="200">
        <f>+SUM(MIT_InfraMR[[#This Row],[B.02.1 - Parque de Coches Eléctricos Motrices]:[B.02.3 - Parque de Coches Eléctricos Motrices Tipo R]])</f>
        <v>345</v>
      </c>
      <c r="AU29" s="1">
        <v>0</v>
      </c>
      <c r="AV29" s="1">
        <v>2</v>
      </c>
      <c r="AW29" s="1">
        <v>2</v>
      </c>
      <c r="AX29" s="200">
        <f>+SUM(MIT_InfraMR[[#This Row],[B.03.1 - Parque de Coches Motores Motrices Remolcados]:[B.03.3 - Parque de Coches Motores Motrices Cabina]])</f>
        <v>4</v>
      </c>
      <c r="AY29" s="1">
        <v>29</v>
      </c>
      <c r="AZ29" s="1">
        <v>4</v>
      </c>
      <c r="BA29" s="1">
        <v>0</v>
      </c>
      <c r="BB29" s="1">
        <v>0</v>
      </c>
      <c r="BC29" s="200">
        <f>SUM(AY29:BB29)</f>
        <v>33</v>
      </c>
      <c r="BD29" s="356">
        <v>14</v>
      </c>
      <c r="BE29" s="1">
        <v>0</v>
      </c>
      <c r="BF29" s="1">
        <v>5</v>
      </c>
      <c r="BG29" s="235">
        <v>1676</v>
      </c>
    </row>
    <row r="30" spans="1:59">
      <c r="A30" s="1">
        <v>1995</v>
      </c>
      <c r="B30" s="1" t="s">
        <v>65</v>
      </c>
      <c r="C30" s="10">
        <v>54.8</v>
      </c>
      <c r="D30" s="10">
        <v>77.59</v>
      </c>
      <c r="E30" s="10">
        <v>0</v>
      </c>
      <c r="F30" s="10">
        <v>52.57</v>
      </c>
      <c r="G30" s="192">
        <f t="shared" si="0"/>
        <v>184.95999999999998</v>
      </c>
      <c r="H30" s="192">
        <v>184.95999999999998</v>
      </c>
      <c r="I30" s="192">
        <v>196.96800000000002</v>
      </c>
      <c r="J30" s="10">
        <v>209.97</v>
      </c>
      <c r="K30" s="10">
        <v>12.2</v>
      </c>
      <c r="L30" s="10">
        <v>116.54</v>
      </c>
      <c r="M30" s="10">
        <v>8</v>
      </c>
      <c r="N30" s="192">
        <f>+MIT_InfraMR[[#This Row],[A.03.1 -  Longitud de Vías de Explotación No Electrificadas Troncales y Ramales (vía principal) (km)]]+MIT_InfraMR[[#This Row],[A.04.1 -  Longitud de Vías de Explotación Electrificadas Troncales y Ramales (vía principal) (km)]]</f>
        <v>326.51</v>
      </c>
      <c r="O30" s="192">
        <v>326.51</v>
      </c>
      <c r="P30" s="1">
        <v>40</v>
      </c>
      <c r="Q30" s="1">
        <v>15</v>
      </c>
      <c r="R30" s="1">
        <v>1</v>
      </c>
      <c r="S30" s="194">
        <f t="shared" si="1"/>
        <v>56</v>
      </c>
      <c r="T30" s="194">
        <v>56</v>
      </c>
      <c r="U30" s="1">
        <v>38</v>
      </c>
      <c r="V30" s="1">
        <v>82</v>
      </c>
      <c r="W30" s="1">
        <v>0</v>
      </c>
      <c r="X30" s="1">
        <v>15</v>
      </c>
      <c r="Y30" s="1">
        <v>2</v>
      </c>
      <c r="Z30" s="196">
        <f t="shared" si="2"/>
        <v>137</v>
      </c>
      <c r="AA30" s="1">
        <v>35</v>
      </c>
      <c r="AB30" s="1">
        <v>18</v>
      </c>
      <c r="AC30" s="1">
        <f>+MIT_InfraMR[[#This Row],[Total Pasos Vehiculares a Nivel]]</f>
        <v>137</v>
      </c>
      <c r="AD30" s="196">
        <f t="shared" si="3"/>
        <v>190</v>
      </c>
      <c r="AE30" s="1">
        <v>10</v>
      </c>
      <c r="AF30" s="1">
        <v>21</v>
      </c>
      <c r="AG30" s="1">
        <v>107</v>
      </c>
      <c r="AH30" s="196">
        <f t="shared" si="4"/>
        <v>138</v>
      </c>
      <c r="AI30" s="10">
        <v>46</v>
      </c>
      <c r="AJ30" s="10">
        <v>0</v>
      </c>
      <c r="AK30" s="10">
        <v>133</v>
      </c>
      <c r="AL30" s="222">
        <f t="shared" si="5"/>
        <v>179</v>
      </c>
      <c r="AM30" s="1">
        <v>0</v>
      </c>
      <c r="AN30" s="1">
        <v>18</v>
      </c>
      <c r="AO30" s="1">
        <v>0</v>
      </c>
      <c r="AP30" s="200">
        <f t="shared" si="6"/>
        <v>18</v>
      </c>
      <c r="AQ30" s="1">
        <v>285</v>
      </c>
      <c r="AR30" s="1">
        <v>60</v>
      </c>
      <c r="AS30" s="1">
        <v>0</v>
      </c>
      <c r="AT30" s="200">
        <f>+SUM(MIT_InfraMR[[#This Row],[B.02.1 - Parque de Coches Eléctricos Motrices]:[B.02.3 - Parque de Coches Eléctricos Motrices Tipo R]])</f>
        <v>345</v>
      </c>
      <c r="AU30" s="1">
        <v>0</v>
      </c>
      <c r="AV30" s="1">
        <v>2</v>
      </c>
      <c r="AW30" s="1">
        <v>2</v>
      </c>
      <c r="AX30" s="200">
        <f>+SUM(MIT_InfraMR[[#This Row],[B.03.1 - Parque de Coches Motores Motrices Remolcados]:[B.03.3 - Parque de Coches Motores Motrices Cabina]])</f>
        <v>4</v>
      </c>
      <c r="AY30" s="1">
        <v>29</v>
      </c>
      <c r="AZ30" s="1">
        <v>4</v>
      </c>
      <c r="BA30" s="1">
        <v>0</v>
      </c>
      <c r="BB30" s="1">
        <v>0</v>
      </c>
      <c r="BC30" s="200">
        <f>SUM(AY30:BB30)</f>
        <v>33</v>
      </c>
      <c r="BD30" s="356">
        <v>14</v>
      </c>
      <c r="BE30" s="1">
        <v>0</v>
      </c>
      <c r="BF30" s="1">
        <v>5</v>
      </c>
      <c r="BG30" s="235">
        <v>1676</v>
      </c>
    </row>
    <row r="31" spans="1:59">
      <c r="A31" s="1">
        <v>1995</v>
      </c>
      <c r="B31" s="1" t="s">
        <v>66</v>
      </c>
      <c r="C31" s="10">
        <v>54.8</v>
      </c>
      <c r="D31" s="10">
        <v>77.59</v>
      </c>
      <c r="E31" s="10">
        <v>0</v>
      </c>
      <c r="F31" s="10">
        <v>52.57</v>
      </c>
      <c r="G31" s="192">
        <f t="shared" si="0"/>
        <v>184.95999999999998</v>
      </c>
      <c r="H31" s="192">
        <v>184.95999999999998</v>
      </c>
      <c r="I31" s="192">
        <v>196.96800000000002</v>
      </c>
      <c r="J31" s="10">
        <v>209.97</v>
      </c>
      <c r="K31" s="10">
        <v>12.2</v>
      </c>
      <c r="L31" s="10">
        <v>116.54</v>
      </c>
      <c r="M31" s="10">
        <v>8</v>
      </c>
      <c r="N31" s="192">
        <f>+MIT_InfraMR[[#This Row],[A.03.1 -  Longitud de Vías de Explotación No Electrificadas Troncales y Ramales (vía principal) (km)]]+MIT_InfraMR[[#This Row],[A.04.1 -  Longitud de Vías de Explotación Electrificadas Troncales y Ramales (vía principal) (km)]]</f>
        <v>326.51</v>
      </c>
      <c r="O31" s="192">
        <v>326.51</v>
      </c>
      <c r="P31" s="1">
        <v>40</v>
      </c>
      <c r="Q31" s="1">
        <v>15</v>
      </c>
      <c r="R31" s="1">
        <v>1</v>
      </c>
      <c r="S31" s="194">
        <f t="shared" si="1"/>
        <v>56</v>
      </c>
      <c r="T31" s="194">
        <v>56</v>
      </c>
      <c r="U31" s="1">
        <v>38</v>
      </c>
      <c r="V31" s="1">
        <v>82</v>
      </c>
      <c r="W31" s="1">
        <v>0</v>
      </c>
      <c r="X31" s="1">
        <v>15</v>
      </c>
      <c r="Y31" s="1">
        <v>2</v>
      </c>
      <c r="Z31" s="196">
        <f t="shared" si="2"/>
        <v>137</v>
      </c>
      <c r="AA31" s="1">
        <v>35</v>
      </c>
      <c r="AB31" s="1">
        <v>18</v>
      </c>
      <c r="AC31" s="1">
        <f>+MIT_InfraMR[[#This Row],[Total Pasos Vehiculares a Nivel]]</f>
        <v>137</v>
      </c>
      <c r="AD31" s="196">
        <f t="shared" si="3"/>
        <v>190</v>
      </c>
      <c r="AE31" s="1">
        <v>10</v>
      </c>
      <c r="AF31" s="1">
        <v>21</v>
      </c>
      <c r="AG31" s="1">
        <v>107</v>
      </c>
      <c r="AH31" s="196">
        <f t="shared" si="4"/>
        <v>138</v>
      </c>
      <c r="AI31" s="10">
        <v>46</v>
      </c>
      <c r="AJ31" s="10">
        <v>0</v>
      </c>
      <c r="AK31" s="10">
        <v>133</v>
      </c>
      <c r="AL31" s="222">
        <f t="shared" si="5"/>
        <v>179</v>
      </c>
      <c r="AM31" s="1">
        <v>0</v>
      </c>
      <c r="AN31" s="1">
        <v>18</v>
      </c>
      <c r="AO31" s="1">
        <v>0</v>
      </c>
      <c r="AP31" s="200">
        <f t="shared" si="6"/>
        <v>18</v>
      </c>
      <c r="AQ31" s="1">
        <v>285</v>
      </c>
      <c r="AR31" s="1">
        <v>60</v>
      </c>
      <c r="AS31" s="1">
        <v>0</v>
      </c>
      <c r="AT31" s="200">
        <f>+SUM(MIT_InfraMR[[#This Row],[B.02.1 - Parque de Coches Eléctricos Motrices]:[B.02.3 - Parque de Coches Eléctricos Motrices Tipo R]])</f>
        <v>345</v>
      </c>
      <c r="AU31" s="1">
        <v>0</v>
      </c>
      <c r="AV31" s="1">
        <v>2</v>
      </c>
      <c r="AW31" s="1">
        <v>2</v>
      </c>
      <c r="AX31" s="200">
        <f>+SUM(MIT_InfraMR[[#This Row],[B.03.1 - Parque de Coches Motores Motrices Remolcados]:[B.03.3 - Parque de Coches Motores Motrices Cabina]])</f>
        <v>4</v>
      </c>
      <c r="AY31" s="1">
        <v>29</v>
      </c>
      <c r="AZ31" s="1">
        <v>4</v>
      </c>
      <c r="BA31" s="1">
        <v>0</v>
      </c>
      <c r="BB31" s="1">
        <v>0</v>
      </c>
      <c r="BC31" s="200">
        <f>SUM(AY31:BB31)</f>
        <v>33</v>
      </c>
      <c r="BD31" s="356">
        <v>14</v>
      </c>
      <c r="BE31" s="1">
        <v>0</v>
      </c>
      <c r="BF31" s="1">
        <v>5</v>
      </c>
      <c r="BG31" s="235">
        <v>1676</v>
      </c>
    </row>
    <row r="32" spans="1:59">
      <c r="A32" s="1">
        <v>1995</v>
      </c>
      <c r="B32" s="1" t="s">
        <v>67</v>
      </c>
      <c r="C32" s="10">
        <v>54.8</v>
      </c>
      <c r="D32" s="10">
        <v>77.59</v>
      </c>
      <c r="E32" s="10">
        <v>0</v>
      </c>
      <c r="F32" s="10">
        <v>52.57</v>
      </c>
      <c r="G32" s="192">
        <f t="shared" si="0"/>
        <v>184.95999999999998</v>
      </c>
      <c r="H32" s="192">
        <v>184.95999999999998</v>
      </c>
      <c r="I32" s="192">
        <v>196.96800000000002</v>
      </c>
      <c r="J32" s="10">
        <v>209.97</v>
      </c>
      <c r="K32" s="10">
        <v>12.2</v>
      </c>
      <c r="L32" s="10">
        <v>116.54</v>
      </c>
      <c r="M32" s="10">
        <v>8</v>
      </c>
      <c r="N32" s="192">
        <f>+MIT_InfraMR[[#This Row],[A.03.1 -  Longitud de Vías de Explotación No Electrificadas Troncales y Ramales (vía principal) (km)]]+MIT_InfraMR[[#This Row],[A.04.1 -  Longitud de Vías de Explotación Electrificadas Troncales y Ramales (vía principal) (km)]]</f>
        <v>326.51</v>
      </c>
      <c r="O32" s="192">
        <v>326.51</v>
      </c>
      <c r="P32" s="1">
        <v>40</v>
      </c>
      <c r="Q32" s="1">
        <v>15</v>
      </c>
      <c r="R32" s="1">
        <v>1</v>
      </c>
      <c r="S32" s="194">
        <f t="shared" si="1"/>
        <v>56</v>
      </c>
      <c r="T32" s="194">
        <v>56</v>
      </c>
      <c r="U32" s="1">
        <v>38</v>
      </c>
      <c r="V32" s="1">
        <v>82</v>
      </c>
      <c r="W32" s="1">
        <v>0</v>
      </c>
      <c r="X32" s="1">
        <v>15</v>
      </c>
      <c r="Y32" s="1">
        <v>2</v>
      </c>
      <c r="Z32" s="196">
        <f t="shared" si="2"/>
        <v>137</v>
      </c>
      <c r="AA32" s="1">
        <v>35</v>
      </c>
      <c r="AB32" s="1">
        <v>18</v>
      </c>
      <c r="AC32" s="1">
        <f>+MIT_InfraMR[[#This Row],[Total Pasos Vehiculares a Nivel]]</f>
        <v>137</v>
      </c>
      <c r="AD32" s="196">
        <f t="shared" si="3"/>
        <v>190</v>
      </c>
      <c r="AE32" s="1">
        <v>10</v>
      </c>
      <c r="AF32" s="1">
        <v>21</v>
      </c>
      <c r="AG32" s="1">
        <v>107</v>
      </c>
      <c r="AH32" s="196">
        <f t="shared" si="4"/>
        <v>138</v>
      </c>
      <c r="AI32" s="10">
        <v>46</v>
      </c>
      <c r="AJ32" s="10">
        <v>0</v>
      </c>
      <c r="AK32" s="10">
        <v>133</v>
      </c>
      <c r="AL32" s="222">
        <f t="shared" si="5"/>
        <v>179</v>
      </c>
      <c r="AM32" s="1">
        <v>0</v>
      </c>
      <c r="AN32" s="1">
        <v>18</v>
      </c>
      <c r="AO32" s="1">
        <v>0</v>
      </c>
      <c r="AP32" s="200">
        <f t="shared" si="6"/>
        <v>18</v>
      </c>
      <c r="AQ32" s="1">
        <v>285</v>
      </c>
      <c r="AR32" s="1">
        <v>60</v>
      </c>
      <c r="AS32" s="1">
        <v>0</v>
      </c>
      <c r="AT32" s="200">
        <f>+SUM(MIT_InfraMR[[#This Row],[B.02.1 - Parque de Coches Eléctricos Motrices]:[B.02.3 - Parque de Coches Eléctricos Motrices Tipo R]])</f>
        <v>345</v>
      </c>
      <c r="AU32" s="1">
        <v>0</v>
      </c>
      <c r="AV32" s="1">
        <v>2</v>
      </c>
      <c r="AW32" s="1">
        <v>2</v>
      </c>
      <c r="AX32" s="200">
        <f>+SUM(MIT_InfraMR[[#This Row],[B.03.1 - Parque de Coches Motores Motrices Remolcados]:[B.03.3 - Parque de Coches Motores Motrices Cabina]])</f>
        <v>4</v>
      </c>
      <c r="AY32" s="1">
        <v>29</v>
      </c>
      <c r="AZ32" s="1">
        <v>4</v>
      </c>
      <c r="BA32" s="1">
        <v>0</v>
      </c>
      <c r="BB32" s="1">
        <v>0</v>
      </c>
      <c r="BC32" s="200">
        <f>SUM(AY32:BB32)</f>
        <v>33</v>
      </c>
      <c r="BD32" s="356">
        <v>14</v>
      </c>
      <c r="BE32" s="1">
        <v>0</v>
      </c>
      <c r="BF32" s="1">
        <v>5</v>
      </c>
      <c r="BG32" s="235">
        <v>1676</v>
      </c>
    </row>
    <row r="33" spans="1:59">
      <c r="A33" s="1">
        <v>1995</v>
      </c>
      <c r="B33" s="1" t="s">
        <v>68</v>
      </c>
      <c r="C33" s="10">
        <v>54.8</v>
      </c>
      <c r="D33" s="10">
        <v>77.59</v>
      </c>
      <c r="E33" s="10">
        <v>0</v>
      </c>
      <c r="F33" s="10">
        <v>52.57</v>
      </c>
      <c r="G33" s="192">
        <f t="shared" si="0"/>
        <v>184.95999999999998</v>
      </c>
      <c r="H33" s="192">
        <v>184.95999999999998</v>
      </c>
      <c r="I33" s="192">
        <v>196.96800000000002</v>
      </c>
      <c r="J33" s="10">
        <v>209.97</v>
      </c>
      <c r="K33" s="10">
        <v>12.2</v>
      </c>
      <c r="L33" s="10">
        <v>116.54</v>
      </c>
      <c r="M33" s="10">
        <v>8</v>
      </c>
      <c r="N33" s="192">
        <f>+MIT_InfraMR[[#This Row],[A.03.1 -  Longitud de Vías de Explotación No Electrificadas Troncales y Ramales (vía principal) (km)]]+MIT_InfraMR[[#This Row],[A.04.1 -  Longitud de Vías de Explotación Electrificadas Troncales y Ramales (vía principal) (km)]]</f>
        <v>326.51</v>
      </c>
      <c r="O33" s="192">
        <v>326.51</v>
      </c>
      <c r="P33" s="1">
        <v>40</v>
      </c>
      <c r="Q33" s="1">
        <v>15</v>
      </c>
      <c r="R33" s="1">
        <v>1</v>
      </c>
      <c r="S33" s="194">
        <f t="shared" si="1"/>
        <v>56</v>
      </c>
      <c r="T33" s="194">
        <v>56</v>
      </c>
      <c r="U33" s="1">
        <v>38</v>
      </c>
      <c r="V33" s="1">
        <v>82</v>
      </c>
      <c r="W33" s="1">
        <v>0</v>
      </c>
      <c r="X33" s="1">
        <v>15</v>
      </c>
      <c r="Y33" s="1">
        <v>2</v>
      </c>
      <c r="Z33" s="196">
        <f t="shared" si="2"/>
        <v>137</v>
      </c>
      <c r="AA33" s="1">
        <v>35</v>
      </c>
      <c r="AB33" s="1">
        <v>18</v>
      </c>
      <c r="AC33" s="1">
        <f>+MIT_InfraMR[[#This Row],[Total Pasos Vehiculares a Nivel]]</f>
        <v>137</v>
      </c>
      <c r="AD33" s="196">
        <f t="shared" si="3"/>
        <v>190</v>
      </c>
      <c r="AE33" s="1">
        <v>10</v>
      </c>
      <c r="AF33" s="1">
        <v>21</v>
      </c>
      <c r="AG33" s="1">
        <v>107</v>
      </c>
      <c r="AH33" s="196">
        <f t="shared" si="4"/>
        <v>138</v>
      </c>
      <c r="AI33" s="10">
        <v>46</v>
      </c>
      <c r="AJ33" s="10">
        <v>0</v>
      </c>
      <c r="AK33" s="10">
        <v>133</v>
      </c>
      <c r="AL33" s="222">
        <f t="shared" si="5"/>
        <v>179</v>
      </c>
      <c r="AM33" s="1">
        <v>0</v>
      </c>
      <c r="AN33" s="1">
        <v>18</v>
      </c>
      <c r="AO33" s="1">
        <v>0</v>
      </c>
      <c r="AP33" s="200">
        <f t="shared" si="6"/>
        <v>18</v>
      </c>
      <c r="AQ33" s="1">
        <v>285</v>
      </c>
      <c r="AR33" s="1">
        <v>60</v>
      </c>
      <c r="AS33" s="1">
        <v>0</v>
      </c>
      <c r="AT33" s="200">
        <f>+SUM(MIT_InfraMR[[#This Row],[B.02.1 - Parque de Coches Eléctricos Motrices]:[B.02.3 - Parque de Coches Eléctricos Motrices Tipo R]])</f>
        <v>345</v>
      </c>
      <c r="AU33" s="1">
        <v>0</v>
      </c>
      <c r="AV33" s="1">
        <v>2</v>
      </c>
      <c r="AW33" s="1">
        <v>2</v>
      </c>
      <c r="AX33" s="200">
        <f>+SUM(MIT_InfraMR[[#This Row],[B.03.1 - Parque de Coches Motores Motrices Remolcados]:[B.03.3 - Parque de Coches Motores Motrices Cabina]])</f>
        <v>4</v>
      </c>
      <c r="AY33" s="1">
        <v>29</v>
      </c>
      <c r="AZ33" s="1">
        <v>4</v>
      </c>
      <c r="BA33" s="1">
        <v>0</v>
      </c>
      <c r="BB33" s="1">
        <v>0</v>
      </c>
      <c r="BC33" s="200">
        <f>SUM(AY33:BB33)</f>
        <v>33</v>
      </c>
      <c r="BD33" s="356">
        <v>14</v>
      </c>
      <c r="BE33" s="1">
        <v>0</v>
      </c>
      <c r="BF33" s="1">
        <v>5</v>
      </c>
      <c r="BG33" s="235">
        <v>1676</v>
      </c>
    </row>
    <row r="34" spans="1:59">
      <c r="A34" s="1">
        <v>1995</v>
      </c>
      <c r="B34" s="1" t="s">
        <v>69</v>
      </c>
      <c r="C34" s="10">
        <v>54.8</v>
      </c>
      <c r="D34" s="10">
        <v>77.59</v>
      </c>
      <c r="E34" s="10">
        <v>0</v>
      </c>
      <c r="F34" s="10">
        <v>52.57</v>
      </c>
      <c r="G34" s="192">
        <f t="shared" si="0"/>
        <v>184.95999999999998</v>
      </c>
      <c r="H34" s="192">
        <v>184.95999999999998</v>
      </c>
      <c r="I34" s="192">
        <v>196.96800000000002</v>
      </c>
      <c r="J34" s="10">
        <v>209.97</v>
      </c>
      <c r="K34" s="10">
        <v>12.2</v>
      </c>
      <c r="L34" s="10">
        <v>116.54</v>
      </c>
      <c r="M34" s="10">
        <v>8</v>
      </c>
      <c r="N34" s="192">
        <f>+MIT_InfraMR[[#This Row],[A.03.1 -  Longitud de Vías de Explotación No Electrificadas Troncales y Ramales (vía principal) (km)]]+MIT_InfraMR[[#This Row],[A.04.1 -  Longitud de Vías de Explotación Electrificadas Troncales y Ramales (vía principal) (km)]]</f>
        <v>326.51</v>
      </c>
      <c r="O34" s="192">
        <v>326.51</v>
      </c>
      <c r="P34" s="1">
        <v>40</v>
      </c>
      <c r="Q34" s="1">
        <v>15</v>
      </c>
      <c r="R34" s="1">
        <v>1</v>
      </c>
      <c r="S34" s="194">
        <f t="shared" si="1"/>
        <v>56</v>
      </c>
      <c r="T34" s="194">
        <v>56</v>
      </c>
      <c r="U34" s="1">
        <v>38</v>
      </c>
      <c r="V34" s="1">
        <v>82</v>
      </c>
      <c r="W34" s="1">
        <v>0</v>
      </c>
      <c r="X34" s="1">
        <v>15</v>
      </c>
      <c r="Y34" s="1">
        <v>2</v>
      </c>
      <c r="Z34" s="196">
        <f t="shared" si="2"/>
        <v>137</v>
      </c>
      <c r="AA34" s="1">
        <v>35</v>
      </c>
      <c r="AB34" s="1">
        <v>18</v>
      </c>
      <c r="AC34" s="1">
        <f>+MIT_InfraMR[[#This Row],[Total Pasos Vehiculares a Nivel]]</f>
        <v>137</v>
      </c>
      <c r="AD34" s="196">
        <f t="shared" si="3"/>
        <v>190</v>
      </c>
      <c r="AE34" s="1">
        <v>10</v>
      </c>
      <c r="AF34" s="1">
        <v>21</v>
      </c>
      <c r="AG34" s="1">
        <v>107</v>
      </c>
      <c r="AH34" s="196">
        <f t="shared" si="4"/>
        <v>138</v>
      </c>
      <c r="AI34" s="10">
        <v>46</v>
      </c>
      <c r="AJ34" s="10">
        <v>0</v>
      </c>
      <c r="AK34" s="10">
        <v>133</v>
      </c>
      <c r="AL34" s="222">
        <f t="shared" si="5"/>
        <v>179</v>
      </c>
      <c r="AM34" s="1">
        <v>0</v>
      </c>
      <c r="AN34" s="1">
        <v>18</v>
      </c>
      <c r="AO34" s="1">
        <v>0</v>
      </c>
      <c r="AP34" s="200">
        <f t="shared" si="6"/>
        <v>18</v>
      </c>
      <c r="AQ34" s="1">
        <v>285</v>
      </c>
      <c r="AR34" s="1">
        <v>60</v>
      </c>
      <c r="AS34" s="1">
        <v>0</v>
      </c>
      <c r="AT34" s="200">
        <f>+SUM(MIT_InfraMR[[#This Row],[B.02.1 - Parque de Coches Eléctricos Motrices]:[B.02.3 - Parque de Coches Eléctricos Motrices Tipo R]])</f>
        <v>345</v>
      </c>
      <c r="AU34" s="1">
        <v>0</v>
      </c>
      <c r="AV34" s="1">
        <v>2</v>
      </c>
      <c r="AW34" s="1">
        <v>2</v>
      </c>
      <c r="AX34" s="200">
        <f>+SUM(MIT_InfraMR[[#This Row],[B.03.1 - Parque de Coches Motores Motrices Remolcados]:[B.03.3 - Parque de Coches Motores Motrices Cabina]])</f>
        <v>4</v>
      </c>
      <c r="AY34" s="1">
        <v>29</v>
      </c>
      <c r="AZ34" s="1">
        <v>4</v>
      </c>
      <c r="BA34" s="1">
        <v>0</v>
      </c>
      <c r="BB34" s="1">
        <v>0</v>
      </c>
      <c r="BC34" s="200">
        <f>SUM(AY34:BB34)</f>
        <v>33</v>
      </c>
      <c r="BD34" s="356">
        <v>14</v>
      </c>
      <c r="BE34" s="1">
        <v>0</v>
      </c>
      <c r="BF34" s="1">
        <v>5</v>
      </c>
      <c r="BG34" s="235">
        <v>1676</v>
      </c>
    </row>
    <row r="35" spans="1:59">
      <c r="A35" s="1">
        <v>1995</v>
      </c>
      <c r="B35" s="1" t="s">
        <v>70</v>
      </c>
      <c r="C35" s="10">
        <v>54.8</v>
      </c>
      <c r="D35" s="10">
        <v>77.59</v>
      </c>
      <c r="E35" s="10">
        <v>0</v>
      </c>
      <c r="F35" s="10">
        <v>52.57</v>
      </c>
      <c r="G35" s="192">
        <f t="shared" si="0"/>
        <v>184.95999999999998</v>
      </c>
      <c r="H35" s="192">
        <v>184.95999999999998</v>
      </c>
      <c r="I35" s="192">
        <v>196.96800000000002</v>
      </c>
      <c r="J35" s="10">
        <v>209.97</v>
      </c>
      <c r="K35" s="10">
        <v>12.2</v>
      </c>
      <c r="L35" s="10">
        <v>116.54</v>
      </c>
      <c r="M35" s="10">
        <v>8</v>
      </c>
      <c r="N35" s="192">
        <f>+MIT_InfraMR[[#This Row],[A.03.1 -  Longitud de Vías de Explotación No Electrificadas Troncales y Ramales (vía principal) (km)]]+MIT_InfraMR[[#This Row],[A.04.1 -  Longitud de Vías de Explotación Electrificadas Troncales y Ramales (vía principal) (km)]]</f>
        <v>326.51</v>
      </c>
      <c r="O35" s="192">
        <v>326.51</v>
      </c>
      <c r="P35" s="1">
        <v>40</v>
      </c>
      <c r="Q35" s="1">
        <v>15</v>
      </c>
      <c r="R35" s="1">
        <v>1</v>
      </c>
      <c r="S35" s="194">
        <f t="shared" si="1"/>
        <v>56</v>
      </c>
      <c r="T35" s="194">
        <v>56</v>
      </c>
      <c r="U35" s="1">
        <v>38</v>
      </c>
      <c r="V35" s="1">
        <v>82</v>
      </c>
      <c r="W35" s="1">
        <v>0</v>
      </c>
      <c r="X35" s="1">
        <v>15</v>
      </c>
      <c r="Y35" s="1">
        <v>2</v>
      </c>
      <c r="Z35" s="196">
        <f t="shared" si="2"/>
        <v>137</v>
      </c>
      <c r="AA35" s="1">
        <v>35</v>
      </c>
      <c r="AB35" s="1">
        <v>18</v>
      </c>
      <c r="AC35" s="1">
        <f>+MIT_InfraMR[[#This Row],[Total Pasos Vehiculares a Nivel]]</f>
        <v>137</v>
      </c>
      <c r="AD35" s="196">
        <f t="shared" si="3"/>
        <v>190</v>
      </c>
      <c r="AE35" s="1">
        <v>10</v>
      </c>
      <c r="AF35" s="1">
        <v>21</v>
      </c>
      <c r="AG35" s="1">
        <v>107</v>
      </c>
      <c r="AH35" s="196">
        <f t="shared" si="4"/>
        <v>138</v>
      </c>
      <c r="AI35" s="10">
        <v>46</v>
      </c>
      <c r="AJ35" s="10">
        <v>0</v>
      </c>
      <c r="AK35" s="10">
        <v>133</v>
      </c>
      <c r="AL35" s="222">
        <f t="shared" si="5"/>
        <v>179</v>
      </c>
      <c r="AM35" s="1">
        <v>0</v>
      </c>
      <c r="AN35" s="1">
        <v>18</v>
      </c>
      <c r="AO35" s="1">
        <v>0</v>
      </c>
      <c r="AP35" s="200">
        <f t="shared" si="6"/>
        <v>18</v>
      </c>
      <c r="AQ35" s="1">
        <v>285</v>
      </c>
      <c r="AR35" s="1">
        <v>60</v>
      </c>
      <c r="AS35" s="1">
        <v>0</v>
      </c>
      <c r="AT35" s="200">
        <f>+SUM(MIT_InfraMR[[#This Row],[B.02.1 - Parque de Coches Eléctricos Motrices]:[B.02.3 - Parque de Coches Eléctricos Motrices Tipo R]])</f>
        <v>345</v>
      </c>
      <c r="AU35" s="1">
        <v>0</v>
      </c>
      <c r="AV35" s="1">
        <v>2</v>
      </c>
      <c r="AW35" s="1">
        <v>2</v>
      </c>
      <c r="AX35" s="200">
        <f>+SUM(MIT_InfraMR[[#This Row],[B.03.1 - Parque de Coches Motores Motrices Remolcados]:[B.03.3 - Parque de Coches Motores Motrices Cabina]])</f>
        <v>4</v>
      </c>
      <c r="AY35" s="1">
        <v>29</v>
      </c>
      <c r="AZ35" s="1">
        <v>4</v>
      </c>
      <c r="BA35" s="1">
        <v>0</v>
      </c>
      <c r="BB35" s="1">
        <v>0</v>
      </c>
      <c r="BC35" s="200">
        <f>SUM(AY35:BB35)</f>
        <v>33</v>
      </c>
      <c r="BD35" s="356">
        <v>14</v>
      </c>
      <c r="BE35" s="1">
        <v>0</v>
      </c>
      <c r="BF35" s="1">
        <v>5</v>
      </c>
      <c r="BG35" s="235">
        <v>1676</v>
      </c>
    </row>
    <row r="36" spans="1:59">
      <c r="A36" s="1">
        <v>1995</v>
      </c>
      <c r="B36" s="1" t="s">
        <v>71</v>
      </c>
      <c r="C36" s="10">
        <v>54.8</v>
      </c>
      <c r="D36" s="10">
        <v>77.59</v>
      </c>
      <c r="E36" s="10">
        <v>0</v>
      </c>
      <c r="F36" s="10">
        <v>52.57</v>
      </c>
      <c r="G36" s="192">
        <f t="shared" si="0"/>
        <v>184.95999999999998</v>
      </c>
      <c r="H36" s="192">
        <v>184.95999999999998</v>
      </c>
      <c r="I36" s="192">
        <v>196.96800000000002</v>
      </c>
      <c r="J36" s="10">
        <v>209.97</v>
      </c>
      <c r="K36" s="10">
        <v>12.2</v>
      </c>
      <c r="L36" s="10">
        <v>116.54</v>
      </c>
      <c r="M36" s="10">
        <v>8</v>
      </c>
      <c r="N36" s="192">
        <f>+MIT_InfraMR[[#This Row],[A.03.1 -  Longitud de Vías de Explotación No Electrificadas Troncales y Ramales (vía principal) (km)]]+MIT_InfraMR[[#This Row],[A.04.1 -  Longitud de Vías de Explotación Electrificadas Troncales y Ramales (vía principal) (km)]]</f>
        <v>326.51</v>
      </c>
      <c r="O36" s="192">
        <v>326.51</v>
      </c>
      <c r="P36" s="1">
        <v>40</v>
      </c>
      <c r="Q36" s="1">
        <v>15</v>
      </c>
      <c r="R36" s="1">
        <v>1</v>
      </c>
      <c r="S36" s="194">
        <f t="shared" si="1"/>
        <v>56</v>
      </c>
      <c r="T36" s="194">
        <v>56</v>
      </c>
      <c r="U36" s="1">
        <v>38</v>
      </c>
      <c r="V36" s="1">
        <v>82</v>
      </c>
      <c r="W36" s="1">
        <v>0</v>
      </c>
      <c r="X36" s="1">
        <v>15</v>
      </c>
      <c r="Y36" s="1">
        <v>2</v>
      </c>
      <c r="Z36" s="196">
        <f t="shared" si="2"/>
        <v>137</v>
      </c>
      <c r="AA36" s="1">
        <v>35</v>
      </c>
      <c r="AB36" s="1">
        <v>18</v>
      </c>
      <c r="AC36" s="1">
        <f>+MIT_InfraMR[[#This Row],[Total Pasos Vehiculares a Nivel]]</f>
        <v>137</v>
      </c>
      <c r="AD36" s="196">
        <f t="shared" si="3"/>
        <v>190</v>
      </c>
      <c r="AE36" s="1">
        <v>10</v>
      </c>
      <c r="AF36" s="1">
        <v>21</v>
      </c>
      <c r="AG36" s="1">
        <v>107</v>
      </c>
      <c r="AH36" s="196">
        <f t="shared" si="4"/>
        <v>138</v>
      </c>
      <c r="AI36" s="10">
        <v>46</v>
      </c>
      <c r="AJ36" s="10">
        <v>0</v>
      </c>
      <c r="AK36" s="10">
        <v>133</v>
      </c>
      <c r="AL36" s="222">
        <f t="shared" si="5"/>
        <v>179</v>
      </c>
      <c r="AM36" s="1">
        <v>0</v>
      </c>
      <c r="AN36" s="1">
        <v>18</v>
      </c>
      <c r="AO36" s="1">
        <v>0</v>
      </c>
      <c r="AP36" s="200">
        <f t="shared" si="6"/>
        <v>18</v>
      </c>
      <c r="AQ36" s="1">
        <v>285</v>
      </c>
      <c r="AR36" s="1">
        <v>60</v>
      </c>
      <c r="AS36" s="1">
        <v>0</v>
      </c>
      <c r="AT36" s="200">
        <f>+SUM(MIT_InfraMR[[#This Row],[B.02.1 - Parque de Coches Eléctricos Motrices]:[B.02.3 - Parque de Coches Eléctricos Motrices Tipo R]])</f>
        <v>345</v>
      </c>
      <c r="AU36" s="1">
        <v>0</v>
      </c>
      <c r="AV36" s="1">
        <v>2</v>
      </c>
      <c r="AW36" s="1">
        <v>2</v>
      </c>
      <c r="AX36" s="200">
        <f>+SUM(MIT_InfraMR[[#This Row],[B.03.1 - Parque de Coches Motores Motrices Remolcados]:[B.03.3 - Parque de Coches Motores Motrices Cabina]])</f>
        <v>4</v>
      </c>
      <c r="AY36" s="1">
        <v>29</v>
      </c>
      <c r="AZ36" s="1">
        <v>4</v>
      </c>
      <c r="BA36" s="1">
        <v>0</v>
      </c>
      <c r="BB36" s="1">
        <v>0</v>
      </c>
      <c r="BC36" s="200">
        <f>SUM(AY36:BB36)</f>
        <v>33</v>
      </c>
      <c r="BD36" s="356">
        <v>14</v>
      </c>
      <c r="BE36" s="1">
        <v>0</v>
      </c>
      <c r="BF36" s="1">
        <v>5</v>
      </c>
      <c r="BG36" s="235">
        <v>1676</v>
      </c>
    </row>
    <row r="37" spans="1:59">
      <c r="A37" s="1">
        <v>1995</v>
      </c>
      <c r="B37" s="1" t="s">
        <v>72</v>
      </c>
      <c r="C37" s="10">
        <v>54.8</v>
      </c>
      <c r="D37" s="10">
        <v>77.59</v>
      </c>
      <c r="E37" s="10">
        <v>0</v>
      </c>
      <c r="F37" s="10">
        <v>52.57</v>
      </c>
      <c r="G37" s="192">
        <f t="shared" si="0"/>
        <v>184.95999999999998</v>
      </c>
      <c r="H37" s="192">
        <v>184.95999999999998</v>
      </c>
      <c r="I37" s="192">
        <v>196.96800000000002</v>
      </c>
      <c r="J37" s="10">
        <v>209.97</v>
      </c>
      <c r="K37" s="10">
        <v>12.2</v>
      </c>
      <c r="L37" s="10">
        <v>116.54</v>
      </c>
      <c r="M37" s="10">
        <v>8</v>
      </c>
      <c r="N37" s="192">
        <f>+MIT_InfraMR[[#This Row],[A.03.1 -  Longitud de Vías de Explotación No Electrificadas Troncales y Ramales (vía principal) (km)]]+MIT_InfraMR[[#This Row],[A.04.1 -  Longitud de Vías de Explotación Electrificadas Troncales y Ramales (vía principal) (km)]]</f>
        <v>326.51</v>
      </c>
      <c r="O37" s="192">
        <v>326.51</v>
      </c>
      <c r="P37" s="1">
        <v>40</v>
      </c>
      <c r="Q37" s="1">
        <v>15</v>
      </c>
      <c r="R37" s="1">
        <v>1</v>
      </c>
      <c r="S37" s="194">
        <f t="shared" si="1"/>
        <v>56</v>
      </c>
      <c r="T37" s="194">
        <v>56</v>
      </c>
      <c r="U37" s="1">
        <v>38</v>
      </c>
      <c r="V37" s="1">
        <v>82</v>
      </c>
      <c r="W37" s="1">
        <v>0</v>
      </c>
      <c r="X37" s="1">
        <v>15</v>
      </c>
      <c r="Y37" s="1">
        <v>2</v>
      </c>
      <c r="Z37" s="196">
        <f t="shared" si="2"/>
        <v>137</v>
      </c>
      <c r="AA37" s="1">
        <v>35</v>
      </c>
      <c r="AB37" s="1">
        <v>18</v>
      </c>
      <c r="AC37" s="1">
        <f>+MIT_InfraMR[[#This Row],[Total Pasos Vehiculares a Nivel]]</f>
        <v>137</v>
      </c>
      <c r="AD37" s="196">
        <f t="shared" si="3"/>
        <v>190</v>
      </c>
      <c r="AE37" s="1">
        <v>10</v>
      </c>
      <c r="AF37" s="1">
        <v>21</v>
      </c>
      <c r="AG37" s="1">
        <v>107</v>
      </c>
      <c r="AH37" s="196">
        <f t="shared" si="4"/>
        <v>138</v>
      </c>
      <c r="AI37" s="10">
        <v>46</v>
      </c>
      <c r="AJ37" s="10">
        <v>0</v>
      </c>
      <c r="AK37" s="10">
        <v>133</v>
      </c>
      <c r="AL37" s="222">
        <f t="shared" si="5"/>
        <v>179</v>
      </c>
      <c r="AM37" s="1">
        <v>0</v>
      </c>
      <c r="AN37" s="1">
        <v>18</v>
      </c>
      <c r="AO37" s="1">
        <v>0</v>
      </c>
      <c r="AP37" s="200">
        <f t="shared" si="6"/>
        <v>18</v>
      </c>
      <c r="AQ37" s="1">
        <v>285</v>
      </c>
      <c r="AR37" s="1">
        <v>60</v>
      </c>
      <c r="AS37" s="1">
        <v>0</v>
      </c>
      <c r="AT37" s="200">
        <f>+SUM(MIT_InfraMR[[#This Row],[B.02.1 - Parque de Coches Eléctricos Motrices]:[B.02.3 - Parque de Coches Eléctricos Motrices Tipo R]])</f>
        <v>345</v>
      </c>
      <c r="AU37" s="1">
        <v>0</v>
      </c>
      <c r="AV37" s="1">
        <v>2</v>
      </c>
      <c r="AW37" s="1">
        <v>2</v>
      </c>
      <c r="AX37" s="200">
        <f>+SUM(MIT_InfraMR[[#This Row],[B.03.1 - Parque de Coches Motores Motrices Remolcados]:[B.03.3 - Parque de Coches Motores Motrices Cabina]])</f>
        <v>4</v>
      </c>
      <c r="AY37" s="1">
        <v>29</v>
      </c>
      <c r="AZ37" s="1">
        <v>4</v>
      </c>
      <c r="BA37" s="1">
        <v>0</v>
      </c>
      <c r="BB37" s="1">
        <v>0</v>
      </c>
      <c r="BC37" s="200">
        <f>SUM(AY37:BB37)</f>
        <v>33</v>
      </c>
      <c r="BD37" s="356">
        <v>14</v>
      </c>
      <c r="BE37" s="1">
        <v>0</v>
      </c>
      <c r="BF37" s="1">
        <v>5</v>
      </c>
      <c r="BG37" s="235">
        <v>1676</v>
      </c>
    </row>
    <row r="38" spans="1:59">
      <c r="A38" s="1">
        <v>1996</v>
      </c>
      <c r="B38" s="1" t="s">
        <v>61</v>
      </c>
      <c r="C38" s="10">
        <v>54.8</v>
      </c>
      <c r="D38" s="10">
        <v>77.59</v>
      </c>
      <c r="E38" s="10">
        <v>0</v>
      </c>
      <c r="F38" s="10">
        <v>52.57</v>
      </c>
      <c r="G38" s="192">
        <f t="shared" si="0"/>
        <v>184.95999999999998</v>
      </c>
      <c r="H38" s="192">
        <v>184.95999999999998</v>
      </c>
      <c r="I38" s="192">
        <v>196.96800000000002</v>
      </c>
      <c r="J38" s="10">
        <v>209.97</v>
      </c>
      <c r="K38" s="10">
        <v>12.2</v>
      </c>
      <c r="L38" s="10">
        <v>116.54</v>
      </c>
      <c r="M38" s="10">
        <v>8</v>
      </c>
      <c r="N38" s="192">
        <f>+MIT_InfraMR[[#This Row],[A.03.1 -  Longitud de Vías de Explotación No Electrificadas Troncales y Ramales (vía principal) (km)]]+MIT_InfraMR[[#This Row],[A.04.1 -  Longitud de Vías de Explotación Electrificadas Troncales y Ramales (vía principal) (km)]]</f>
        <v>326.51</v>
      </c>
      <c r="O38" s="192">
        <v>326.51</v>
      </c>
      <c r="P38" s="1">
        <v>40</v>
      </c>
      <c r="Q38" s="1">
        <v>15</v>
      </c>
      <c r="R38" s="1">
        <v>1</v>
      </c>
      <c r="S38" s="194">
        <f t="shared" si="1"/>
        <v>56</v>
      </c>
      <c r="T38" s="194">
        <v>56</v>
      </c>
      <c r="U38" s="1">
        <v>38</v>
      </c>
      <c r="V38" s="1">
        <v>82</v>
      </c>
      <c r="W38" s="1">
        <v>0</v>
      </c>
      <c r="X38" s="1">
        <v>15</v>
      </c>
      <c r="Y38" s="1">
        <v>2</v>
      </c>
      <c r="Z38" s="196">
        <f t="shared" si="2"/>
        <v>137</v>
      </c>
      <c r="AA38" s="1">
        <v>35</v>
      </c>
      <c r="AB38" s="1">
        <v>18</v>
      </c>
      <c r="AC38" s="1">
        <f>+MIT_InfraMR[[#This Row],[Total Pasos Vehiculares a Nivel]]</f>
        <v>137</v>
      </c>
      <c r="AD38" s="196">
        <f t="shared" si="3"/>
        <v>190</v>
      </c>
      <c r="AE38" s="1">
        <v>10</v>
      </c>
      <c r="AF38" s="1">
        <v>21</v>
      </c>
      <c r="AG38" s="1">
        <v>107</v>
      </c>
      <c r="AH38" s="196">
        <f t="shared" si="4"/>
        <v>138</v>
      </c>
      <c r="AI38" s="10">
        <v>46</v>
      </c>
      <c r="AJ38" s="10">
        <v>0</v>
      </c>
      <c r="AK38" s="10">
        <v>133</v>
      </c>
      <c r="AL38" s="222">
        <f t="shared" si="5"/>
        <v>179</v>
      </c>
      <c r="AM38" s="1">
        <v>0</v>
      </c>
      <c r="AN38" s="1">
        <v>18</v>
      </c>
      <c r="AO38" s="1">
        <v>0</v>
      </c>
      <c r="AP38" s="200">
        <f t="shared" si="6"/>
        <v>18</v>
      </c>
      <c r="AQ38" s="1">
        <v>285</v>
      </c>
      <c r="AR38" s="1">
        <v>60</v>
      </c>
      <c r="AS38" s="1">
        <v>0</v>
      </c>
      <c r="AT38" s="200">
        <f>+SUM(MIT_InfraMR[[#This Row],[B.02.1 - Parque de Coches Eléctricos Motrices]:[B.02.3 - Parque de Coches Eléctricos Motrices Tipo R]])</f>
        <v>345</v>
      </c>
      <c r="AU38" s="1">
        <v>0</v>
      </c>
      <c r="AV38" s="1">
        <v>2</v>
      </c>
      <c r="AW38" s="1">
        <v>2</v>
      </c>
      <c r="AX38" s="200">
        <f>+SUM(MIT_InfraMR[[#This Row],[B.03.1 - Parque de Coches Motores Motrices Remolcados]:[B.03.3 - Parque de Coches Motores Motrices Cabina]])</f>
        <v>4</v>
      </c>
      <c r="AY38" s="1">
        <v>29</v>
      </c>
      <c r="AZ38" s="1">
        <v>4</v>
      </c>
      <c r="BA38" s="1">
        <v>0</v>
      </c>
      <c r="BB38" s="1">
        <v>0</v>
      </c>
      <c r="BC38" s="200">
        <f>SUM(AY38:BB38)</f>
        <v>33</v>
      </c>
      <c r="BD38" s="356">
        <v>14</v>
      </c>
      <c r="BE38" s="1">
        <v>0</v>
      </c>
      <c r="BF38" s="1">
        <v>5</v>
      </c>
      <c r="BG38" s="235">
        <v>1676</v>
      </c>
    </row>
    <row r="39" spans="1:59">
      <c r="A39" s="1">
        <v>1996</v>
      </c>
      <c r="B39" s="1" t="s">
        <v>62</v>
      </c>
      <c r="C39" s="10">
        <v>54.8</v>
      </c>
      <c r="D39" s="10">
        <v>77.59</v>
      </c>
      <c r="E39" s="10">
        <v>0</v>
      </c>
      <c r="F39" s="10">
        <v>52.57</v>
      </c>
      <c r="G39" s="192">
        <f t="shared" si="0"/>
        <v>184.95999999999998</v>
      </c>
      <c r="H39" s="192">
        <v>184.95999999999998</v>
      </c>
      <c r="I39" s="192">
        <v>196.96800000000002</v>
      </c>
      <c r="J39" s="10">
        <v>209.97</v>
      </c>
      <c r="K39" s="10">
        <v>12.2</v>
      </c>
      <c r="L39" s="10">
        <v>116.54</v>
      </c>
      <c r="M39" s="10">
        <v>8</v>
      </c>
      <c r="N39" s="192">
        <f>+MIT_InfraMR[[#This Row],[A.03.1 -  Longitud de Vías de Explotación No Electrificadas Troncales y Ramales (vía principal) (km)]]+MIT_InfraMR[[#This Row],[A.04.1 -  Longitud de Vías de Explotación Electrificadas Troncales y Ramales (vía principal) (km)]]</f>
        <v>326.51</v>
      </c>
      <c r="O39" s="192">
        <v>326.51</v>
      </c>
      <c r="P39" s="1">
        <v>40</v>
      </c>
      <c r="Q39" s="1">
        <v>15</v>
      </c>
      <c r="R39" s="1">
        <v>1</v>
      </c>
      <c r="S39" s="194">
        <f t="shared" si="1"/>
        <v>56</v>
      </c>
      <c r="T39" s="194">
        <v>56</v>
      </c>
      <c r="U39" s="1">
        <v>38</v>
      </c>
      <c r="V39" s="1">
        <v>82</v>
      </c>
      <c r="W39" s="1">
        <v>0</v>
      </c>
      <c r="X39" s="1">
        <v>15</v>
      </c>
      <c r="Y39" s="1">
        <v>2</v>
      </c>
      <c r="Z39" s="196">
        <f t="shared" si="2"/>
        <v>137</v>
      </c>
      <c r="AA39" s="1">
        <v>35</v>
      </c>
      <c r="AB39" s="1">
        <v>18</v>
      </c>
      <c r="AC39" s="1">
        <f>+MIT_InfraMR[[#This Row],[Total Pasos Vehiculares a Nivel]]</f>
        <v>137</v>
      </c>
      <c r="AD39" s="196">
        <f t="shared" si="3"/>
        <v>190</v>
      </c>
      <c r="AE39" s="1">
        <v>10</v>
      </c>
      <c r="AF39" s="1">
        <v>21</v>
      </c>
      <c r="AG39" s="1">
        <v>107</v>
      </c>
      <c r="AH39" s="196">
        <f t="shared" si="4"/>
        <v>138</v>
      </c>
      <c r="AI39" s="10">
        <v>46</v>
      </c>
      <c r="AJ39" s="10">
        <v>0</v>
      </c>
      <c r="AK39" s="10">
        <v>133</v>
      </c>
      <c r="AL39" s="222">
        <f t="shared" si="5"/>
        <v>179</v>
      </c>
      <c r="AM39" s="1">
        <v>0</v>
      </c>
      <c r="AN39" s="1">
        <v>18</v>
      </c>
      <c r="AO39" s="1">
        <v>0</v>
      </c>
      <c r="AP39" s="200">
        <f t="shared" si="6"/>
        <v>18</v>
      </c>
      <c r="AQ39" s="1">
        <v>285</v>
      </c>
      <c r="AR39" s="1">
        <v>60</v>
      </c>
      <c r="AS39" s="1">
        <v>0</v>
      </c>
      <c r="AT39" s="200">
        <f>+SUM(MIT_InfraMR[[#This Row],[B.02.1 - Parque de Coches Eléctricos Motrices]:[B.02.3 - Parque de Coches Eléctricos Motrices Tipo R]])</f>
        <v>345</v>
      </c>
      <c r="AU39" s="1">
        <v>0</v>
      </c>
      <c r="AV39" s="1">
        <v>2</v>
      </c>
      <c r="AW39" s="1">
        <v>2</v>
      </c>
      <c r="AX39" s="200">
        <f>+SUM(MIT_InfraMR[[#This Row],[B.03.1 - Parque de Coches Motores Motrices Remolcados]:[B.03.3 - Parque de Coches Motores Motrices Cabina]])</f>
        <v>4</v>
      </c>
      <c r="AY39" s="1">
        <v>29</v>
      </c>
      <c r="AZ39" s="1">
        <v>4</v>
      </c>
      <c r="BA39" s="1">
        <v>0</v>
      </c>
      <c r="BB39" s="1">
        <v>0</v>
      </c>
      <c r="BC39" s="200">
        <f>SUM(AY39:BB39)</f>
        <v>33</v>
      </c>
      <c r="BD39" s="356">
        <v>14</v>
      </c>
      <c r="BE39" s="1">
        <v>0</v>
      </c>
      <c r="BF39" s="1">
        <v>5</v>
      </c>
      <c r="BG39" s="235">
        <v>1676</v>
      </c>
    </row>
    <row r="40" spans="1:59">
      <c r="A40" s="1">
        <v>1996</v>
      </c>
      <c r="B40" s="1" t="s">
        <v>63</v>
      </c>
      <c r="C40" s="10">
        <v>54.8</v>
      </c>
      <c r="D40" s="10">
        <v>77.59</v>
      </c>
      <c r="E40" s="10">
        <v>0</v>
      </c>
      <c r="F40" s="10">
        <v>52.57</v>
      </c>
      <c r="G40" s="192">
        <f t="shared" si="0"/>
        <v>184.95999999999998</v>
      </c>
      <c r="H40" s="192">
        <v>184.95999999999998</v>
      </c>
      <c r="I40" s="192">
        <v>196.96800000000002</v>
      </c>
      <c r="J40" s="10">
        <v>209.97</v>
      </c>
      <c r="K40" s="10">
        <v>12.2</v>
      </c>
      <c r="L40" s="10">
        <v>116.54</v>
      </c>
      <c r="M40" s="10">
        <v>8</v>
      </c>
      <c r="N40" s="192">
        <f>+MIT_InfraMR[[#This Row],[A.03.1 -  Longitud de Vías de Explotación No Electrificadas Troncales y Ramales (vía principal) (km)]]+MIT_InfraMR[[#This Row],[A.04.1 -  Longitud de Vías de Explotación Electrificadas Troncales y Ramales (vía principal) (km)]]</f>
        <v>326.51</v>
      </c>
      <c r="O40" s="192">
        <v>326.51</v>
      </c>
      <c r="P40" s="1">
        <v>40</v>
      </c>
      <c r="Q40" s="1">
        <v>15</v>
      </c>
      <c r="R40" s="1">
        <v>1</v>
      </c>
      <c r="S40" s="194">
        <f t="shared" si="1"/>
        <v>56</v>
      </c>
      <c r="T40" s="194">
        <v>56</v>
      </c>
      <c r="U40" s="1">
        <v>38</v>
      </c>
      <c r="V40" s="1">
        <v>82</v>
      </c>
      <c r="W40" s="1">
        <v>0</v>
      </c>
      <c r="X40" s="1">
        <v>15</v>
      </c>
      <c r="Y40" s="1">
        <v>2</v>
      </c>
      <c r="Z40" s="196">
        <f t="shared" si="2"/>
        <v>137</v>
      </c>
      <c r="AA40" s="1">
        <v>35</v>
      </c>
      <c r="AB40" s="1">
        <v>18</v>
      </c>
      <c r="AC40" s="1">
        <f>+MIT_InfraMR[[#This Row],[Total Pasos Vehiculares a Nivel]]</f>
        <v>137</v>
      </c>
      <c r="AD40" s="196">
        <f t="shared" si="3"/>
        <v>190</v>
      </c>
      <c r="AE40" s="1">
        <v>10</v>
      </c>
      <c r="AF40" s="1">
        <v>21</v>
      </c>
      <c r="AG40" s="1">
        <v>107</v>
      </c>
      <c r="AH40" s="196">
        <f t="shared" si="4"/>
        <v>138</v>
      </c>
      <c r="AI40" s="10">
        <v>46</v>
      </c>
      <c r="AJ40" s="10">
        <v>0</v>
      </c>
      <c r="AK40" s="10">
        <v>133</v>
      </c>
      <c r="AL40" s="222">
        <f t="shared" si="5"/>
        <v>179</v>
      </c>
      <c r="AM40" s="1">
        <v>0</v>
      </c>
      <c r="AN40" s="1">
        <v>18</v>
      </c>
      <c r="AO40" s="1">
        <v>0</v>
      </c>
      <c r="AP40" s="200">
        <f t="shared" si="6"/>
        <v>18</v>
      </c>
      <c r="AQ40" s="1">
        <v>285</v>
      </c>
      <c r="AR40" s="1">
        <v>60</v>
      </c>
      <c r="AS40" s="1">
        <v>0</v>
      </c>
      <c r="AT40" s="200">
        <f>+SUM(MIT_InfraMR[[#This Row],[B.02.1 - Parque de Coches Eléctricos Motrices]:[B.02.3 - Parque de Coches Eléctricos Motrices Tipo R]])</f>
        <v>345</v>
      </c>
      <c r="AU40" s="1">
        <v>0</v>
      </c>
      <c r="AV40" s="1">
        <v>2</v>
      </c>
      <c r="AW40" s="1">
        <v>2</v>
      </c>
      <c r="AX40" s="200">
        <f>+SUM(MIT_InfraMR[[#This Row],[B.03.1 - Parque de Coches Motores Motrices Remolcados]:[B.03.3 - Parque de Coches Motores Motrices Cabina]])</f>
        <v>4</v>
      </c>
      <c r="AY40" s="1">
        <v>29</v>
      </c>
      <c r="AZ40" s="1">
        <v>4</v>
      </c>
      <c r="BA40" s="1">
        <v>0</v>
      </c>
      <c r="BB40" s="1">
        <v>0</v>
      </c>
      <c r="BC40" s="200">
        <f>SUM(AY40:BB40)</f>
        <v>33</v>
      </c>
      <c r="BD40" s="356">
        <v>14</v>
      </c>
      <c r="BE40" s="1">
        <v>0</v>
      </c>
      <c r="BF40" s="1">
        <v>5</v>
      </c>
      <c r="BG40" s="235">
        <v>1676</v>
      </c>
    </row>
    <row r="41" spans="1:59">
      <c r="A41" s="1">
        <v>1996</v>
      </c>
      <c r="B41" s="1" t="s">
        <v>64</v>
      </c>
      <c r="C41" s="10">
        <v>54.8</v>
      </c>
      <c r="D41" s="10">
        <v>77.59</v>
      </c>
      <c r="E41" s="10">
        <v>0</v>
      </c>
      <c r="F41" s="10">
        <v>52.57</v>
      </c>
      <c r="G41" s="192">
        <f t="shared" si="0"/>
        <v>184.95999999999998</v>
      </c>
      <c r="H41" s="192">
        <v>184.95999999999998</v>
      </c>
      <c r="I41" s="192">
        <v>196.96800000000002</v>
      </c>
      <c r="J41" s="10">
        <v>209.97</v>
      </c>
      <c r="K41" s="10">
        <v>12.2</v>
      </c>
      <c r="L41" s="10">
        <v>116.54</v>
      </c>
      <c r="M41" s="10">
        <v>8</v>
      </c>
      <c r="N41" s="192">
        <f>+MIT_InfraMR[[#This Row],[A.03.1 -  Longitud de Vías de Explotación No Electrificadas Troncales y Ramales (vía principal) (km)]]+MIT_InfraMR[[#This Row],[A.04.1 -  Longitud de Vías de Explotación Electrificadas Troncales y Ramales (vía principal) (km)]]</f>
        <v>326.51</v>
      </c>
      <c r="O41" s="192">
        <v>326.51</v>
      </c>
      <c r="P41" s="1">
        <v>40</v>
      </c>
      <c r="Q41" s="1">
        <v>15</v>
      </c>
      <c r="R41" s="1">
        <v>1</v>
      </c>
      <c r="S41" s="194">
        <f t="shared" si="1"/>
        <v>56</v>
      </c>
      <c r="T41" s="194">
        <v>56</v>
      </c>
      <c r="U41" s="1">
        <v>38</v>
      </c>
      <c r="V41" s="1">
        <v>82</v>
      </c>
      <c r="W41" s="1">
        <v>0</v>
      </c>
      <c r="X41" s="1">
        <v>15</v>
      </c>
      <c r="Y41" s="1">
        <v>2</v>
      </c>
      <c r="Z41" s="196">
        <f t="shared" si="2"/>
        <v>137</v>
      </c>
      <c r="AA41" s="1">
        <v>35</v>
      </c>
      <c r="AB41" s="1">
        <v>18</v>
      </c>
      <c r="AC41" s="1">
        <f>+MIT_InfraMR[[#This Row],[Total Pasos Vehiculares a Nivel]]</f>
        <v>137</v>
      </c>
      <c r="AD41" s="196">
        <f t="shared" si="3"/>
        <v>190</v>
      </c>
      <c r="AE41" s="1">
        <v>10</v>
      </c>
      <c r="AF41" s="1">
        <v>21</v>
      </c>
      <c r="AG41" s="1">
        <v>107</v>
      </c>
      <c r="AH41" s="196">
        <f t="shared" si="4"/>
        <v>138</v>
      </c>
      <c r="AI41" s="10">
        <v>46</v>
      </c>
      <c r="AJ41" s="10">
        <v>0</v>
      </c>
      <c r="AK41" s="10">
        <v>133</v>
      </c>
      <c r="AL41" s="222">
        <f t="shared" si="5"/>
        <v>179</v>
      </c>
      <c r="AM41" s="1">
        <v>0</v>
      </c>
      <c r="AN41" s="1">
        <v>18</v>
      </c>
      <c r="AO41" s="1">
        <v>0</v>
      </c>
      <c r="AP41" s="200">
        <f t="shared" si="6"/>
        <v>18</v>
      </c>
      <c r="AQ41" s="1">
        <v>285</v>
      </c>
      <c r="AR41" s="1">
        <v>60</v>
      </c>
      <c r="AS41" s="1">
        <v>0</v>
      </c>
      <c r="AT41" s="200">
        <f>+SUM(MIT_InfraMR[[#This Row],[B.02.1 - Parque de Coches Eléctricos Motrices]:[B.02.3 - Parque de Coches Eléctricos Motrices Tipo R]])</f>
        <v>345</v>
      </c>
      <c r="AU41" s="1">
        <v>0</v>
      </c>
      <c r="AV41" s="1">
        <v>2</v>
      </c>
      <c r="AW41" s="1">
        <v>2</v>
      </c>
      <c r="AX41" s="200">
        <f>+SUM(MIT_InfraMR[[#This Row],[B.03.1 - Parque de Coches Motores Motrices Remolcados]:[B.03.3 - Parque de Coches Motores Motrices Cabina]])</f>
        <v>4</v>
      </c>
      <c r="AY41" s="1">
        <v>29</v>
      </c>
      <c r="AZ41" s="1">
        <v>4</v>
      </c>
      <c r="BA41" s="1">
        <v>0</v>
      </c>
      <c r="BB41" s="1">
        <v>0</v>
      </c>
      <c r="BC41" s="200">
        <f>SUM(AY41:BB41)</f>
        <v>33</v>
      </c>
      <c r="BD41" s="356">
        <v>14</v>
      </c>
      <c r="BE41" s="1">
        <v>0</v>
      </c>
      <c r="BF41" s="1">
        <v>5</v>
      </c>
      <c r="BG41" s="235">
        <v>1676</v>
      </c>
    </row>
    <row r="42" spans="1:59">
      <c r="A42" s="1">
        <v>1996</v>
      </c>
      <c r="B42" s="1" t="s">
        <v>65</v>
      </c>
      <c r="C42" s="10">
        <v>54.8</v>
      </c>
      <c r="D42" s="10">
        <v>77.59</v>
      </c>
      <c r="E42" s="10">
        <v>0</v>
      </c>
      <c r="F42" s="10">
        <v>52.57</v>
      </c>
      <c r="G42" s="192">
        <f t="shared" si="0"/>
        <v>184.95999999999998</v>
      </c>
      <c r="H42" s="192">
        <v>184.95999999999998</v>
      </c>
      <c r="I42" s="192">
        <v>196.96800000000002</v>
      </c>
      <c r="J42" s="10">
        <v>209.97</v>
      </c>
      <c r="K42" s="10">
        <v>12.2</v>
      </c>
      <c r="L42" s="10">
        <v>116.54</v>
      </c>
      <c r="M42" s="10">
        <v>8</v>
      </c>
      <c r="N42" s="192">
        <f>+MIT_InfraMR[[#This Row],[A.03.1 -  Longitud de Vías de Explotación No Electrificadas Troncales y Ramales (vía principal) (km)]]+MIT_InfraMR[[#This Row],[A.04.1 -  Longitud de Vías de Explotación Electrificadas Troncales y Ramales (vía principal) (km)]]</f>
        <v>326.51</v>
      </c>
      <c r="O42" s="192">
        <v>326.51</v>
      </c>
      <c r="P42" s="1">
        <v>40</v>
      </c>
      <c r="Q42" s="1">
        <v>15</v>
      </c>
      <c r="R42" s="1">
        <v>1</v>
      </c>
      <c r="S42" s="194">
        <f t="shared" si="1"/>
        <v>56</v>
      </c>
      <c r="T42" s="194">
        <v>56</v>
      </c>
      <c r="U42" s="1">
        <v>38</v>
      </c>
      <c r="V42" s="1">
        <v>82</v>
      </c>
      <c r="W42" s="1">
        <v>0</v>
      </c>
      <c r="X42" s="1">
        <v>15</v>
      </c>
      <c r="Y42" s="1">
        <v>2</v>
      </c>
      <c r="Z42" s="196">
        <f t="shared" si="2"/>
        <v>137</v>
      </c>
      <c r="AA42" s="1">
        <v>35</v>
      </c>
      <c r="AB42" s="1">
        <v>18</v>
      </c>
      <c r="AC42" s="1">
        <f>+MIT_InfraMR[[#This Row],[Total Pasos Vehiculares a Nivel]]</f>
        <v>137</v>
      </c>
      <c r="AD42" s="196">
        <f t="shared" si="3"/>
        <v>190</v>
      </c>
      <c r="AE42" s="1">
        <v>10</v>
      </c>
      <c r="AF42" s="1">
        <v>21</v>
      </c>
      <c r="AG42" s="1">
        <v>107</v>
      </c>
      <c r="AH42" s="196">
        <f t="shared" si="4"/>
        <v>138</v>
      </c>
      <c r="AI42" s="10">
        <v>46</v>
      </c>
      <c r="AJ42" s="10">
        <v>0</v>
      </c>
      <c r="AK42" s="10">
        <v>133</v>
      </c>
      <c r="AL42" s="222">
        <f t="shared" si="5"/>
        <v>179</v>
      </c>
      <c r="AM42" s="1">
        <v>0</v>
      </c>
      <c r="AN42" s="1">
        <v>18</v>
      </c>
      <c r="AO42" s="1">
        <v>0</v>
      </c>
      <c r="AP42" s="200">
        <f t="shared" si="6"/>
        <v>18</v>
      </c>
      <c r="AQ42" s="1">
        <v>285</v>
      </c>
      <c r="AR42" s="1">
        <v>60</v>
      </c>
      <c r="AS42" s="1">
        <v>0</v>
      </c>
      <c r="AT42" s="200">
        <f>+SUM(MIT_InfraMR[[#This Row],[B.02.1 - Parque de Coches Eléctricos Motrices]:[B.02.3 - Parque de Coches Eléctricos Motrices Tipo R]])</f>
        <v>345</v>
      </c>
      <c r="AU42" s="1">
        <v>0</v>
      </c>
      <c r="AV42" s="1">
        <v>2</v>
      </c>
      <c r="AW42" s="1">
        <v>2</v>
      </c>
      <c r="AX42" s="200">
        <f>+SUM(MIT_InfraMR[[#This Row],[B.03.1 - Parque de Coches Motores Motrices Remolcados]:[B.03.3 - Parque de Coches Motores Motrices Cabina]])</f>
        <v>4</v>
      </c>
      <c r="AY42" s="1">
        <v>29</v>
      </c>
      <c r="AZ42" s="1">
        <v>4</v>
      </c>
      <c r="BA42" s="1">
        <v>0</v>
      </c>
      <c r="BB42" s="1">
        <v>0</v>
      </c>
      <c r="BC42" s="200">
        <f>SUM(AY42:BB42)</f>
        <v>33</v>
      </c>
      <c r="BD42" s="356">
        <v>14</v>
      </c>
      <c r="BE42" s="1">
        <v>0</v>
      </c>
      <c r="BF42" s="1">
        <v>5</v>
      </c>
      <c r="BG42" s="235">
        <v>1676</v>
      </c>
    </row>
    <row r="43" spans="1:59">
      <c r="A43" s="1">
        <v>1996</v>
      </c>
      <c r="B43" s="1" t="s">
        <v>66</v>
      </c>
      <c r="C43" s="10">
        <v>54.8</v>
      </c>
      <c r="D43" s="10">
        <v>77.59</v>
      </c>
      <c r="E43" s="10">
        <v>0</v>
      </c>
      <c r="F43" s="10">
        <v>52.57</v>
      </c>
      <c r="G43" s="192">
        <f t="shared" si="0"/>
        <v>184.95999999999998</v>
      </c>
      <c r="H43" s="192">
        <v>184.95999999999998</v>
      </c>
      <c r="I43" s="192">
        <v>196.96800000000002</v>
      </c>
      <c r="J43" s="10">
        <v>209.97</v>
      </c>
      <c r="K43" s="10">
        <v>12.2</v>
      </c>
      <c r="L43" s="10">
        <v>116.54</v>
      </c>
      <c r="M43" s="10">
        <v>8</v>
      </c>
      <c r="N43" s="192">
        <f>+MIT_InfraMR[[#This Row],[A.03.1 -  Longitud de Vías de Explotación No Electrificadas Troncales y Ramales (vía principal) (km)]]+MIT_InfraMR[[#This Row],[A.04.1 -  Longitud de Vías de Explotación Electrificadas Troncales y Ramales (vía principal) (km)]]</f>
        <v>326.51</v>
      </c>
      <c r="O43" s="192">
        <v>326.51</v>
      </c>
      <c r="P43" s="1">
        <v>40</v>
      </c>
      <c r="Q43" s="1">
        <v>15</v>
      </c>
      <c r="R43" s="1">
        <v>1</v>
      </c>
      <c r="S43" s="194">
        <f t="shared" si="1"/>
        <v>56</v>
      </c>
      <c r="T43" s="194">
        <v>56</v>
      </c>
      <c r="U43" s="1">
        <v>38</v>
      </c>
      <c r="V43" s="1">
        <v>82</v>
      </c>
      <c r="W43" s="1">
        <v>0</v>
      </c>
      <c r="X43" s="1">
        <v>15</v>
      </c>
      <c r="Y43" s="1">
        <v>2</v>
      </c>
      <c r="Z43" s="196">
        <f t="shared" si="2"/>
        <v>137</v>
      </c>
      <c r="AA43" s="1">
        <v>35</v>
      </c>
      <c r="AB43" s="1">
        <v>18</v>
      </c>
      <c r="AC43" s="1">
        <f>+MIT_InfraMR[[#This Row],[Total Pasos Vehiculares a Nivel]]</f>
        <v>137</v>
      </c>
      <c r="AD43" s="196">
        <f t="shared" si="3"/>
        <v>190</v>
      </c>
      <c r="AE43" s="1">
        <v>10</v>
      </c>
      <c r="AF43" s="1">
        <v>21</v>
      </c>
      <c r="AG43" s="1">
        <v>107</v>
      </c>
      <c r="AH43" s="196">
        <f t="shared" si="4"/>
        <v>138</v>
      </c>
      <c r="AI43" s="10">
        <v>46</v>
      </c>
      <c r="AJ43" s="10">
        <v>0</v>
      </c>
      <c r="AK43" s="10">
        <v>133</v>
      </c>
      <c r="AL43" s="222">
        <f t="shared" si="5"/>
        <v>179</v>
      </c>
      <c r="AM43" s="1">
        <v>0</v>
      </c>
      <c r="AN43" s="1">
        <v>18</v>
      </c>
      <c r="AO43" s="1">
        <v>0</v>
      </c>
      <c r="AP43" s="200">
        <f t="shared" si="6"/>
        <v>18</v>
      </c>
      <c r="AQ43" s="1">
        <v>285</v>
      </c>
      <c r="AR43" s="1">
        <v>60</v>
      </c>
      <c r="AS43" s="1">
        <v>0</v>
      </c>
      <c r="AT43" s="200">
        <f>+SUM(MIT_InfraMR[[#This Row],[B.02.1 - Parque de Coches Eléctricos Motrices]:[B.02.3 - Parque de Coches Eléctricos Motrices Tipo R]])</f>
        <v>345</v>
      </c>
      <c r="AU43" s="1">
        <v>0</v>
      </c>
      <c r="AV43" s="1">
        <v>2</v>
      </c>
      <c r="AW43" s="1">
        <v>2</v>
      </c>
      <c r="AX43" s="200">
        <f>+SUM(MIT_InfraMR[[#This Row],[B.03.1 - Parque de Coches Motores Motrices Remolcados]:[B.03.3 - Parque de Coches Motores Motrices Cabina]])</f>
        <v>4</v>
      </c>
      <c r="AY43" s="1">
        <v>29</v>
      </c>
      <c r="AZ43" s="1">
        <v>4</v>
      </c>
      <c r="BA43" s="1">
        <v>0</v>
      </c>
      <c r="BB43" s="1">
        <v>0</v>
      </c>
      <c r="BC43" s="200">
        <f>SUM(AY43:BB43)</f>
        <v>33</v>
      </c>
      <c r="BD43" s="356">
        <v>14</v>
      </c>
      <c r="BE43" s="1">
        <v>0</v>
      </c>
      <c r="BF43" s="1">
        <v>5</v>
      </c>
      <c r="BG43" s="235">
        <v>1676</v>
      </c>
    </row>
    <row r="44" spans="1:59">
      <c r="A44" s="1">
        <v>1996</v>
      </c>
      <c r="B44" s="1" t="s">
        <v>67</v>
      </c>
      <c r="C44" s="10">
        <v>54.8</v>
      </c>
      <c r="D44" s="10">
        <v>77.59</v>
      </c>
      <c r="E44" s="10">
        <v>0</v>
      </c>
      <c r="F44" s="10">
        <v>52.57</v>
      </c>
      <c r="G44" s="192">
        <f t="shared" si="0"/>
        <v>184.95999999999998</v>
      </c>
      <c r="H44" s="192">
        <v>184.95999999999998</v>
      </c>
      <c r="I44" s="192">
        <v>196.96800000000002</v>
      </c>
      <c r="J44" s="10">
        <v>209.97</v>
      </c>
      <c r="K44" s="10">
        <v>12.2</v>
      </c>
      <c r="L44" s="10">
        <v>116.54</v>
      </c>
      <c r="M44" s="10">
        <v>8</v>
      </c>
      <c r="N44" s="192">
        <f>+MIT_InfraMR[[#This Row],[A.03.1 -  Longitud de Vías de Explotación No Electrificadas Troncales y Ramales (vía principal) (km)]]+MIT_InfraMR[[#This Row],[A.04.1 -  Longitud de Vías de Explotación Electrificadas Troncales y Ramales (vía principal) (km)]]</f>
        <v>326.51</v>
      </c>
      <c r="O44" s="192">
        <v>326.51</v>
      </c>
      <c r="P44" s="1">
        <v>40</v>
      </c>
      <c r="Q44" s="1">
        <v>15</v>
      </c>
      <c r="R44" s="1">
        <v>1</v>
      </c>
      <c r="S44" s="194">
        <f t="shared" si="1"/>
        <v>56</v>
      </c>
      <c r="T44" s="194">
        <v>56</v>
      </c>
      <c r="U44" s="1">
        <v>38</v>
      </c>
      <c r="V44" s="1">
        <v>82</v>
      </c>
      <c r="W44" s="1">
        <v>0</v>
      </c>
      <c r="X44" s="1">
        <v>15</v>
      </c>
      <c r="Y44" s="1">
        <v>2</v>
      </c>
      <c r="Z44" s="196">
        <f t="shared" si="2"/>
        <v>137</v>
      </c>
      <c r="AA44" s="1">
        <v>35</v>
      </c>
      <c r="AB44" s="1">
        <v>18</v>
      </c>
      <c r="AC44" s="1">
        <f>+MIT_InfraMR[[#This Row],[Total Pasos Vehiculares a Nivel]]</f>
        <v>137</v>
      </c>
      <c r="AD44" s="196">
        <f t="shared" si="3"/>
        <v>190</v>
      </c>
      <c r="AE44" s="1">
        <v>10</v>
      </c>
      <c r="AF44" s="1">
        <v>21</v>
      </c>
      <c r="AG44" s="1">
        <v>107</v>
      </c>
      <c r="AH44" s="196">
        <f t="shared" si="4"/>
        <v>138</v>
      </c>
      <c r="AI44" s="10">
        <v>46</v>
      </c>
      <c r="AJ44" s="10">
        <v>0</v>
      </c>
      <c r="AK44" s="10">
        <v>133</v>
      </c>
      <c r="AL44" s="222">
        <f t="shared" si="5"/>
        <v>179</v>
      </c>
      <c r="AM44" s="1">
        <v>0</v>
      </c>
      <c r="AN44" s="1">
        <v>18</v>
      </c>
      <c r="AO44" s="1">
        <v>0</v>
      </c>
      <c r="AP44" s="200">
        <f t="shared" si="6"/>
        <v>18</v>
      </c>
      <c r="AQ44" s="1">
        <v>285</v>
      </c>
      <c r="AR44" s="1">
        <v>60</v>
      </c>
      <c r="AS44" s="1">
        <v>0</v>
      </c>
      <c r="AT44" s="200">
        <f>+SUM(MIT_InfraMR[[#This Row],[B.02.1 - Parque de Coches Eléctricos Motrices]:[B.02.3 - Parque de Coches Eléctricos Motrices Tipo R]])</f>
        <v>345</v>
      </c>
      <c r="AU44" s="1">
        <v>0</v>
      </c>
      <c r="AV44" s="1">
        <v>2</v>
      </c>
      <c r="AW44" s="1">
        <v>2</v>
      </c>
      <c r="AX44" s="200">
        <f>+SUM(MIT_InfraMR[[#This Row],[B.03.1 - Parque de Coches Motores Motrices Remolcados]:[B.03.3 - Parque de Coches Motores Motrices Cabina]])</f>
        <v>4</v>
      </c>
      <c r="AY44" s="1">
        <v>29</v>
      </c>
      <c r="AZ44" s="1">
        <v>4</v>
      </c>
      <c r="BA44" s="1">
        <v>0</v>
      </c>
      <c r="BB44" s="1">
        <v>0</v>
      </c>
      <c r="BC44" s="200">
        <f>SUM(AY44:BB44)</f>
        <v>33</v>
      </c>
      <c r="BD44" s="356">
        <v>14</v>
      </c>
      <c r="BE44" s="1">
        <v>0</v>
      </c>
      <c r="BF44" s="1">
        <v>5</v>
      </c>
      <c r="BG44" s="235">
        <v>1676</v>
      </c>
    </row>
    <row r="45" spans="1:59">
      <c r="A45" s="1">
        <v>1996</v>
      </c>
      <c r="B45" s="1" t="s">
        <v>68</v>
      </c>
      <c r="C45" s="10">
        <v>54.8</v>
      </c>
      <c r="D45" s="10">
        <v>77.59</v>
      </c>
      <c r="E45" s="10">
        <v>0</v>
      </c>
      <c r="F45" s="10">
        <v>52.57</v>
      </c>
      <c r="G45" s="192">
        <f t="shared" si="0"/>
        <v>184.95999999999998</v>
      </c>
      <c r="H45" s="192">
        <v>184.95999999999998</v>
      </c>
      <c r="I45" s="192">
        <v>196.96800000000002</v>
      </c>
      <c r="J45" s="10">
        <v>209.97</v>
      </c>
      <c r="K45" s="10">
        <v>12.2</v>
      </c>
      <c r="L45" s="10">
        <v>116.54</v>
      </c>
      <c r="M45" s="10">
        <v>8</v>
      </c>
      <c r="N45" s="192">
        <f>+MIT_InfraMR[[#This Row],[A.03.1 -  Longitud de Vías de Explotación No Electrificadas Troncales y Ramales (vía principal) (km)]]+MIT_InfraMR[[#This Row],[A.04.1 -  Longitud de Vías de Explotación Electrificadas Troncales y Ramales (vía principal) (km)]]</f>
        <v>326.51</v>
      </c>
      <c r="O45" s="192">
        <v>326.51</v>
      </c>
      <c r="P45" s="1">
        <v>40</v>
      </c>
      <c r="Q45" s="1">
        <v>15</v>
      </c>
      <c r="R45" s="1">
        <v>1</v>
      </c>
      <c r="S45" s="194">
        <f t="shared" si="1"/>
        <v>56</v>
      </c>
      <c r="T45" s="194">
        <v>56</v>
      </c>
      <c r="U45" s="1">
        <v>38</v>
      </c>
      <c r="V45" s="1">
        <v>82</v>
      </c>
      <c r="W45" s="1">
        <v>0</v>
      </c>
      <c r="X45" s="1">
        <v>15</v>
      </c>
      <c r="Y45" s="1">
        <v>2</v>
      </c>
      <c r="Z45" s="196">
        <f t="shared" si="2"/>
        <v>137</v>
      </c>
      <c r="AA45" s="1">
        <v>35</v>
      </c>
      <c r="AB45" s="1">
        <v>18</v>
      </c>
      <c r="AC45" s="1">
        <f>+MIT_InfraMR[[#This Row],[Total Pasos Vehiculares a Nivel]]</f>
        <v>137</v>
      </c>
      <c r="AD45" s="196">
        <f t="shared" si="3"/>
        <v>190</v>
      </c>
      <c r="AE45" s="1">
        <v>10</v>
      </c>
      <c r="AF45" s="1">
        <v>21</v>
      </c>
      <c r="AG45" s="1">
        <v>107</v>
      </c>
      <c r="AH45" s="196">
        <f t="shared" si="4"/>
        <v>138</v>
      </c>
      <c r="AI45" s="10">
        <v>46</v>
      </c>
      <c r="AJ45" s="10">
        <v>0</v>
      </c>
      <c r="AK45" s="10">
        <v>133</v>
      </c>
      <c r="AL45" s="222">
        <f t="shared" si="5"/>
        <v>179</v>
      </c>
      <c r="AM45" s="1">
        <v>0</v>
      </c>
      <c r="AN45" s="1">
        <v>18</v>
      </c>
      <c r="AO45" s="1">
        <v>0</v>
      </c>
      <c r="AP45" s="200">
        <f t="shared" si="6"/>
        <v>18</v>
      </c>
      <c r="AQ45" s="1">
        <v>285</v>
      </c>
      <c r="AR45" s="1">
        <v>60</v>
      </c>
      <c r="AS45" s="1">
        <v>0</v>
      </c>
      <c r="AT45" s="200">
        <f>+SUM(MIT_InfraMR[[#This Row],[B.02.1 - Parque de Coches Eléctricos Motrices]:[B.02.3 - Parque de Coches Eléctricos Motrices Tipo R]])</f>
        <v>345</v>
      </c>
      <c r="AU45" s="1">
        <v>0</v>
      </c>
      <c r="AV45" s="1">
        <v>2</v>
      </c>
      <c r="AW45" s="1">
        <v>2</v>
      </c>
      <c r="AX45" s="200">
        <f>+SUM(MIT_InfraMR[[#This Row],[B.03.1 - Parque de Coches Motores Motrices Remolcados]:[B.03.3 - Parque de Coches Motores Motrices Cabina]])</f>
        <v>4</v>
      </c>
      <c r="AY45" s="1">
        <v>29</v>
      </c>
      <c r="AZ45" s="1">
        <v>4</v>
      </c>
      <c r="BA45" s="1">
        <v>0</v>
      </c>
      <c r="BB45" s="1">
        <v>0</v>
      </c>
      <c r="BC45" s="200">
        <f>SUM(AY45:BB45)</f>
        <v>33</v>
      </c>
      <c r="BD45" s="356">
        <v>14</v>
      </c>
      <c r="BE45" s="1">
        <v>0</v>
      </c>
      <c r="BF45" s="1">
        <v>5</v>
      </c>
      <c r="BG45" s="235">
        <v>1676</v>
      </c>
    </row>
    <row r="46" spans="1:59">
      <c r="A46" s="1">
        <v>1996</v>
      </c>
      <c r="B46" s="1" t="s">
        <v>69</v>
      </c>
      <c r="C46" s="10">
        <v>54.8</v>
      </c>
      <c r="D46" s="10">
        <v>77.59</v>
      </c>
      <c r="E46" s="10">
        <v>0</v>
      </c>
      <c r="F46" s="10">
        <v>52.57</v>
      </c>
      <c r="G46" s="192">
        <f t="shared" si="0"/>
        <v>184.95999999999998</v>
      </c>
      <c r="H46" s="192">
        <v>184.95999999999998</v>
      </c>
      <c r="I46" s="192">
        <v>196.96800000000002</v>
      </c>
      <c r="J46" s="10">
        <v>209.97</v>
      </c>
      <c r="K46" s="10">
        <v>12.2</v>
      </c>
      <c r="L46" s="10">
        <v>116.54</v>
      </c>
      <c r="M46" s="10">
        <v>8</v>
      </c>
      <c r="N46" s="192">
        <f>+MIT_InfraMR[[#This Row],[A.03.1 -  Longitud de Vías de Explotación No Electrificadas Troncales y Ramales (vía principal) (km)]]+MIT_InfraMR[[#This Row],[A.04.1 -  Longitud de Vías de Explotación Electrificadas Troncales y Ramales (vía principal) (km)]]</f>
        <v>326.51</v>
      </c>
      <c r="O46" s="192">
        <v>326.51</v>
      </c>
      <c r="P46" s="1">
        <v>40</v>
      </c>
      <c r="Q46" s="1">
        <v>15</v>
      </c>
      <c r="R46" s="1">
        <v>1</v>
      </c>
      <c r="S46" s="194">
        <f t="shared" si="1"/>
        <v>56</v>
      </c>
      <c r="T46" s="194">
        <v>56</v>
      </c>
      <c r="U46" s="1">
        <v>38</v>
      </c>
      <c r="V46" s="1">
        <v>82</v>
      </c>
      <c r="W46" s="1">
        <v>0</v>
      </c>
      <c r="X46" s="1">
        <v>15</v>
      </c>
      <c r="Y46" s="1">
        <v>2</v>
      </c>
      <c r="Z46" s="196">
        <f t="shared" si="2"/>
        <v>137</v>
      </c>
      <c r="AA46" s="1">
        <v>35</v>
      </c>
      <c r="AB46" s="1">
        <v>18</v>
      </c>
      <c r="AC46" s="1">
        <f>+MIT_InfraMR[[#This Row],[Total Pasos Vehiculares a Nivel]]</f>
        <v>137</v>
      </c>
      <c r="AD46" s="196">
        <f t="shared" si="3"/>
        <v>190</v>
      </c>
      <c r="AE46" s="1">
        <v>10</v>
      </c>
      <c r="AF46" s="1">
        <v>21</v>
      </c>
      <c r="AG46" s="1">
        <v>107</v>
      </c>
      <c r="AH46" s="196">
        <f t="shared" si="4"/>
        <v>138</v>
      </c>
      <c r="AI46" s="10">
        <v>46</v>
      </c>
      <c r="AJ46" s="10">
        <v>0</v>
      </c>
      <c r="AK46" s="10">
        <v>133</v>
      </c>
      <c r="AL46" s="222">
        <f t="shared" si="5"/>
        <v>179</v>
      </c>
      <c r="AM46" s="1">
        <v>0</v>
      </c>
      <c r="AN46" s="1">
        <v>18</v>
      </c>
      <c r="AO46" s="1">
        <v>0</v>
      </c>
      <c r="AP46" s="200">
        <f t="shared" si="6"/>
        <v>18</v>
      </c>
      <c r="AQ46" s="1">
        <v>285</v>
      </c>
      <c r="AR46" s="1">
        <v>60</v>
      </c>
      <c r="AS46" s="1">
        <v>0</v>
      </c>
      <c r="AT46" s="200">
        <f>+SUM(MIT_InfraMR[[#This Row],[B.02.1 - Parque de Coches Eléctricos Motrices]:[B.02.3 - Parque de Coches Eléctricos Motrices Tipo R]])</f>
        <v>345</v>
      </c>
      <c r="AU46" s="1">
        <v>0</v>
      </c>
      <c r="AV46" s="1">
        <v>2</v>
      </c>
      <c r="AW46" s="1">
        <v>2</v>
      </c>
      <c r="AX46" s="200">
        <f>+SUM(MIT_InfraMR[[#This Row],[B.03.1 - Parque de Coches Motores Motrices Remolcados]:[B.03.3 - Parque de Coches Motores Motrices Cabina]])</f>
        <v>4</v>
      </c>
      <c r="AY46" s="1">
        <v>29</v>
      </c>
      <c r="AZ46" s="1">
        <v>4</v>
      </c>
      <c r="BA46" s="1">
        <v>0</v>
      </c>
      <c r="BB46" s="1">
        <v>0</v>
      </c>
      <c r="BC46" s="200">
        <f>SUM(AY46:BB46)</f>
        <v>33</v>
      </c>
      <c r="BD46" s="356">
        <v>14</v>
      </c>
      <c r="BE46" s="1">
        <v>0</v>
      </c>
      <c r="BF46" s="1">
        <v>5</v>
      </c>
      <c r="BG46" s="235">
        <v>1676</v>
      </c>
    </row>
    <row r="47" spans="1:59">
      <c r="A47" s="1">
        <v>1996</v>
      </c>
      <c r="B47" s="1" t="s">
        <v>70</v>
      </c>
      <c r="C47" s="10">
        <v>54.8</v>
      </c>
      <c r="D47" s="10">
        <v>77.59</v>
      </c>
      <c r="E47" s="10">
        <v>0</v>
      </c>
      <c r="F47" s="10">
        <v>52.57</v>
      </c>
      <c r="G47" s="192">
        <f t="shared" si="0"/>
        <v>184.95999999999998</v>
      </c>
      <c r="H47" s="192">
        <v>184.95999999999998</v>
      </c>
      <c r="I47" s="192">
        <v>196.96800000000002</v>
      </c>
      <c r="J47" s="10">
        <v>209.97</v>
      </c>
      <c r="K47" s="10">
        <v>12.2</v>
      </c>
      <c r="L47" s="10">
        <v>116.54</v>
      </c>
      <c r="M47" s="10">
        <v>8</v>
      </c>
      <c r="N47" s="192">
        <f>+MIT_InfraMR[[#This Row],[A.03.1 -  Longitud de Vías de Explotación No Electrificadas Troncales y Ramales (vía principal) (km)]]+MIT_InfraMR[[#This Row],[A.04.1 -  Longitud de Vías de Explotación Electrificadas Troncales y Ramales (vía principal) (km)]]</f>
        <v>326.51</v>
      </c>
      <c r="O47" s="192">
        <v>326.51</v>
      </c>
      <c r="P47" s="1">
        <v>40</v>
      </c>
      <c r="Q47" s="1">
        <v>15</v>
      </c>
      <c r="R47" s="1">
        <v>1</v>
      </c>
      <c r="S47" s="194">
        <f t="shared" si="1"/>
        <v>56</v>
      </c>
      <c r="T47" s="194">
        <v>56</v>
      </c>
      <c r="U47" s="1">
        <v>38</v>
      </c>
      <c r="V47" s="1">
        <v>82</v>
      </c>
      <c r="W47" s="1">
        <v>0</v>
      </c>
      <c r="X47" s="1">
        <v>15</v>
      </c>
      <c r="Y47" s="1">
        <v>2</v>
      </c>
      <c r="Z47" s="196">
        <f t="shared" si="2"/>
        <v>137</v>
      </c>
      <c r="AA47" s="1">
        <v>35</v>
      </c>
      <c r="AB47" s="1">
        <v>18</v>
      </c>
      <c r="AC47" s="1">
        <f>+MIT_InfraMR[[#This Row],[Total Pasos Vehiculares a Nivel]]</f>
        <v>137</v>
      </c>
      <c r="AD47" s="196">
        <f t="shared" si="3"/>
        <v>190</v>
      </c>
      <c r="AE47" s="1">
        <v>10</v>
      </c>
      <c r="AF47" s="1">
        <v>21</v>
      </c>
      <c r="AG47" s="1">
        <v>107</v>
      </c>
      <c r="AH47" s="196">
        <f t="shared" si="4"/>
        <v>138</v>
      </c>
      <c r="AI47" s="10">
        <v>46</v>
      </c>
      <c r="AJ47" s="10">
        <v>0</v>
      </c>
      <c r="AK47" s="10">
        <v>133</v>
      </c>
      <c r="AL47" s="222">
        <f t="shared" si="5"/>
        <v>179</v>
      </c>
      <c r="AM47" s="1">
        <v>0</v>
      </c>
      <c r="AN47" s="1">
        <v>18</v>
      </c>
      <c r="AO47" s="1">
        <v>0</v>
      </c>
      <c r="AP47" s="200">
        <f t="shared" si="6"/>
        <v>18</v>
      </c>
      <c r="AQ47" s="1">
        <v>285</v>
      </c>
      <c r="AR47" s="1">
        <v>60</v>
      </c>
      <c r="AS47" s="1">
        <v>0</v>
      </c>
      <c r="AT47" s="200">
        <f>+SUM(MIT_InfraMR[[#This Row],[B.02.1 - Parque de Coches Eléctricos Motrices]:[B.02.3 - Parque de Coches Eléctricos Motrices Tipo R]])</f>
        <v>345</v>
      </c>
      <c r="AU47" s="1">
        <v>0</v>
      </c>
      <c r="AV47" s="1">
        <v>2</v>
      </c>
      <c r="AW47" s="1">
        <v>2</v>
      </c>
      <c r="AX47" s="200">
        <f>+SUM(MIT_InfraMR[[#This Row],[B.03.1 - Parque de Coches Motores Motrices Remolcados]:[B.03.3 - Parque de Coches Motores Motrices Cabina]])</f>
        <v>4</v>
      </c>
      <c r="AY47" s="1">
        <v>29</v>
      </c>
      <c r="AZ47" s="1">
        <v>4</v>
      </c>
      <c r="BA47" s="1">
        <v>0</v>
      </c>
      <c r="BB47" s="1">
        <v>0</v>
      </c>
      <c r="BC47" s="200">
        <f>SUM(AY47:BB47)</f>
        <v>33</v>
      </c>
      <c r="BD47" s="356">
        <v>14</v>
      </c>
      <c r="BE47" s="1">
        <v>0</v>
      </c>
      <c r="BF47" s="1">
        <v>5</v>
      </c>
      <c r="BG47" s="235">
        <v>1676</v>
      </c>
    </row>
    <row r="48" spans="1:59">
      <c r="A48" s="1">
        <v>1996</v>
      </c>
      <c r="B48" s="1" t="s">
        <v>71</v>
      </c>
      <c r="C48" s="10">
        <v>54.8</v>
      </c>
      <c r="D48" s="10">
        <v>77.59</v>
      </c>
      <c r="E48" s="10">
        <v>0</v>
      </c>
      <c r="F48" s="10">
        <v>52.57</v>
      </c>
      <c r="G48" s="192">
        <f t="shared" si="0"/>
        <v>184.95999999999998</v>
      </c>
      <c r="H48" s="192">
        <v>184.95999999999998</v>
      </c>
      <c r="I48" s="192">
        <v>196.96800000000002</v>
      </c>
      <c r="J48" s="10">
        <v>209.97</v>
      </c>
      <c r="K48" s="10">
        <v>12.2</v>
      </c>
      <c r="L48" s="10">
        <v>116.54</v>
      </c>
      <c r="M48" s="10">
        <v>8</v>
      </c>
      <c r="N48" s="192">
        <f>+MIT_InfraMR[[#This Row],[A.03.1 -  Longitud de Vías de Explotación No Electrificadas Troncales y Ramales (vía principal) (km)]]+MIT_InfraMR[[#This Row],[A.04.1 -  Longitud de Vías de Explotación Electrificadas Troncales y Ramales (vía principal) (km)]]</f>
        <v>326.51</v>
      </c>
      <c r="O48" s="192">
        <v>326.51</v>
      </c>
      <c r="P48" s="1">
        <v>40</v>
      </c>
      <c r="Q48" s="1">
        <v>15</v>
      </c>
      <c r="R48" s="1">
        <v>1</v>
      </c>
      <c r="S48" s="194">
        <f t="shared" si="1"/>
        <v>56</v>
      </c>
      <c r="T48" s="194">
        <v>56</v>
      </c>
      <c r="U48" s="1">
        <v>38</v>
      </c>
      <c r="V48" s="1">
        <v>82</v>
      </c>
      <c r="W48" s="1">
        <v>0</v>
      </c>
      <c r="X48" s="1">
        <v>15</v>
      </c>
      <c r="Y48" s="1">
        <v>2</v>
      </c>
      <c r="Z48" s="196">
        <f t="shared" si="2"/>
        <v>137</v>
      </c>
      <c r="AA48" s="1">
        <v>35</v>
      </c>
      <c r="AB48" s="1">
        <v>18</v>
      </c>
      <c r="AC48" s="1">
        <f>+MIT_InfraMR[[#This Row],[Total Pasos Vehiculares a Nivel]]</f>
        <v>137</v>
      </c>
      <c r="AD48" s="196">
        <f t="shared" si="3"/>
        <v>190</v>
      </c>
      <c r="AE48" s="1">
        <v>10</v>
      </c>
      <c r="AF48" s="1">
        <v>21</v>
      </c>
      <c r="AG48" s="1">
        <v>107</v>
      </c>
      <c r="AH48" s="196">
        <f t="shared" si="4"/>
        <v>138</v>
      </c>
      <c r="AI48" s="10">
        <v>46</v>
      </c>
      <c r="AJ48" s="10">
        <v>0</v>
      </c>
      <c r="AK48" s="10">
        <v>133</v>
      </c>
      <c r="AL48" s="222">
        <f t="shared" si="5"/>
        <v>179</v>
      </c>
      <c r="AM48" s="1">
        <v>0</v>
      </c>
      <c r="AN48" s="1">
        <v>18</v>
      </c>
      <c r="AO48" s="1">
        <v>0</v>
      </c>
      <c r="AP48" s="200">
        <f t="shared" si="6"/>
        <v>18</v>
      </c>
      <c r="AQ48" s="1">
        <v>285</v>
      </c>
      <c r="AR48" s="1">
        <v>60</v>
      </c>
      <c r="AS48" s="1">
        <v>0</v>
      </c>
      <c r="AT48" s="200">
        <f>+SUM(MIT_InfraMR[[#This Row],[B.02.1 - Parque de Coches Eléctricos Motrices]:[B.02.3 - Parque de Coches Eléctricos Motrices Tipo R]])</f>
        <v>345</v>
      </c>
      <c r="AU48" s="1">
        <v>0</v>
      </c>
      <c r="AV48" s="1">
        <v>2</v>
      </c>
      <c r="AW48" s="1">
        <v>2</v>
      </c>
      <c r="AX48" s="200">
        <f>+SUM(MIT_InfraMR[[#This Row],[B.03.1 - Parque de Coches Motores Motrices Remolcados]:[B.03.3 - Parque de Coches Motores Motrices Cabina]])</f>
        <v>4</v>
      </c>
      <c r="AY48" s="1">
        <v>29</v>
      </c>
      <c r="AZ48" s="1">
        <v>4</v>
      </c>
      <c r="BA48" s="1">
        <v>0</v>
      </c>
      <c r="BB48" s="1">
        <v>0</v>
      </c>
      <c r="BC48" s="200">
        <f>SUM(AY48:BB48)</f>
        <v>33</v>
      </c>
      <c r="BD48" s="356">
        <v>14</v>
      </c>
      <c r="BE48" s="1">
        <v>0</v>
      </c>
      <c r="BF48" s="1">
        <v>5</v>
      </c>
      <c r="BG48" s="235">
        <v>1676</v>
      </c>
    </row>
    <row r="49" spans="1:59">
      <c r="A49" s="1">
        <v>1996</v>
      </c>
      <c r="B49" s="1" t="s">
        <v>72</v>
      </c>
      <c r="C49" s="10">
        <v>54.8</v>
      </c>
      <c r="D49" s="10">
        <v>77.59</v>
      </c>
      <c r="E49" s="10">
        <v>0</v>
      </c>
      <c r="F49" s="10">
        <v>52.57</v>
      </c>
      <c r="G49" s="192">
        <f t="shared" si="0"/>
        <v>184.95999999999998</v>
      </c>
      <c r="H49" s="192">
        <v>184.95999999999998</v>
      </c>
      <c r="I49" s="192">
        <v>196.96800000000002</v>
      </c>
      <c r="J49" s="10">
        <v>209.97</v>
      </c>
      <c r="K49" s="10">
        <v>12.2</v>
      </c>
      <c r="L49" s="10">
        <v>116.54</v>
      </c>
      <c r="M49" s="10">
        <v>8</v>
      </c>
      <c r="N49" s="192">
        <f>+MIT_InfraMR[[#This Row],[A.03.1 -  Longitud de Vías de Explotación No Electrificadas Troncales y Ramales (vía principal) (km)]]+MIT_InfraMR[[#This Row],[A.04.1 -  Longitud de Vías de Explotación Electrificadas Troncales y Ramales (vía principal) (km)]]</f>
        <v>326.51</v>
      </c>
      <c r="O49" s="192">
        <v>326.51</v>
      </c>
      <c r="P49" s="1">
        <v>40</v>
      </c>
      <c r="Q49" s="1">
        <v>15</v>
      </c>
      <c r="R49" s="1">
        <v>1</v>
      </c>
      <c r="S49" s="194">
        <f t="shared" si="1"/>
        <v>56</v>
      </c>
      <c r="T49" s="194">
        <v>56</v>
      </c>
      <c r="U49" s="1">
        <v>38</v>
      </c>
      <c r="V49" s="1">
        <v>82</v>
      </c>
      <c r="W49" s="1">
        <v>0</v>
      </c>
      <c r="X49" s="1">
        <v>15</v>
      </c>
      <c r="Y49" s="1">
        <v>2</v>
      </c>
      <c r="Z49" s="196">
        <f t="shared" si="2"/>
        <v>137</v>
      </c>
      <c r="AA49" s="1">
        <v>35</v>
      </c>
      <c r="AB49" s="1">
        <v>18</v>
      </c>
      <c r="AC49" s="1">
        <f>+MIT_InfraMR[[#This Row],[Total Pasos Vehiculares a Nivel]]</f>
        <v>137</v>
      </c>
      <c r="AD49" s="196">
        <f t="shared" si="3"/>
        <v>190</v>
      </c>
      <c r="AE49" s="1">
        <v>10</v>
      </c>
      <c r="AF49" s="1">
        <v>21</v>
      </c>
      <c r="AG49" s="1">
        <v>107</v>
      </c>
      <c r="AH49" s="196">
        <f t="shared" si="4"/>
        <v>138</v>
      </c>
      <c r="AI49" s="10">
        <v>46</v>
      </c>
      <c r="AJ49" s="10">
        <v>0</v>
      </c>
      <c r="AK49" s="10">
        <v>133</v>
      </c>
      <c r="AL49" s="222">
        <f t="shared" si="5"/>
        <v>179</v>
      </c>
      <c r="AM49" s="1">
        <v>0</v>
      </c>
      <c r="AN49" s="1">
        <v>18</v>
      </c>
      <c r="AO49" s="1">
        <v>0</v>
      </c>
      <c r="AP49" s="200">
        <f t="shared" si="6"/>
        <v>18</v>
      </c>
      <c r="AQ49" s="1">
        <v>285</v>
      </c>
      <c r="AR49" s="1">
        <v>60</v>
      </c>
      <c r="AS49" s="1">
        <v>0</v>
      </c>
      <c r="AT49" s="200">
        <f>+SUM(MIT_InfraMR[[#This Row],[B.02.1 - Parque de Coches Eléctricos Motrices]:[B.02.3 - Parque de Coches Eléctricos Motrices Tipo R]])</f>
        <v>345</v>
      </c>
      <c r="AU49" s="1">
        <v>0</v>
      </c>
      <c r="AV49" s="1">
        <v>2</v>
      </c>
      <c r="AW49" s="1">
        <v>2</v>
      </c>
      <c r="AX49" s="200">
        <f>+SUM(MIT_InfraMR[[#This Row],[B.03.1 - Parque de Coches Motores Motrices Remolcados]:[B.03.3 - Parque de Coches Motores Motrices Cabina]])</f>
        <v>4</v>
      </c>
      <c r="AY49" s="1">
        <v>29</v>
      </c>
      <c r="AZ49" s="1">
        <v>4</v>
      </c>
      <c r="BA49" s="1">
        <v>0</v>
      </c>
      <c r="BB49" s="1">
        <v>0</v>
      </c>
      <c r="BC49" s="200">
        <f>SUM(AY49:BB49)</f>
        <v>33</v>
      </c>
      <c r="BD49" s="356">
        <v>14</v>
      </c>
      <c r="BE49" s="1">
        <v>0</v>
      </c>
      <c r="BF49" s="1">
        <v>5</v>
      </c>
      <c r="BG49" s="235">
        <v>1676</v>
      </c>
    </row>
    <row r="50" spans="1:59">
      <c r="A50" s="1">
        <v>1997</v>
      </c>
      <c r="B50" s="1" t="s">
        <v>61</v>
      </c>
      <c r="C50" s="10">
        <v>54.8</v>
      </c>
      <c r="D50" s="10">
        <v>77.59</v>
      </c>
      <c r="E50" s="10">
        <v>0</v>
      </c>
      <c r="F50" s="10">
        <v>52.57</v>
      </c>
      <c r="G50" s="192">
        <f t="shared" si="0"/>
        <v>184.95999999999998</v>
      </c>
      <c r="H50" s="192">
        <v>184.95999999999998</v>
      </c>
      <c r="I50" s="192">
        <v>196.96800000000002</v>
      </c>
      <c r="J50" s="10">
        <v>209.97</v>
      </c>
      <c r="K50" s="10">
        <v>12.2</v>
      </c>
      <c r="L50" s="10">
        <v>116.54</v>
      </c>
      <c r="M50" s="10">
        <v>8</v>
      </c>
      <c r="N50" s="192">
        <f>+MIT_InfraMR[[#This Row],[A.03.1 -  Longitud de Vías de Explotación No Electrificadas Troncales y Ramales (vía principal) (km)]]+MIT_InfraMR[[#This Row],[A.04.1 -  Longitud de Vías de Explotación Electrificadas Troncales y Ramales (vía principal) (km)]]</f>
        <v>326.51</v>
      </c>
      <c r="O50" s="192">
        <v>326.51</v>
      </c>
      <c r="P50" s="1">
        <v>40</v>
      </c>
      <c r="Q50" s="1">
        <v>15</v>
      </c>
      <c r="R50" s="1">
        <v>1</v>
      </c>
      <c r="S50" s="194">
        <f t="shared" si="1"/>
        <v>56</v>
      </c>
      <c r="T50" s="194">
        <v>56</v>
      </c>
      <c r="U50" s="1">
        <v>38</v>
      </c>
      <c r="V50" s="1">
        <v>82</v>
      </c>
      <c r="W50" s="1">
        <v>0</v>
      </c>
      <c r="X50" s="1">
        <v>15</v>
      </c>
      <c r="Y50" s="1">
        <v>2</v>
      </c>
      <c r="Z50" s="196">
        <f t="shared" si="2"/>
        <v>137</v>
      </c>
      <c r="AA50" s="1">
        <v>35</v>
      </c>
      <c r="AB50" s="1">
        <v>18</v>
      </c>
      <c r="AC50" s="1">
        <f>+MIT_InfraMR[[#This Row],[Total Pasos Vehiculares a Nivel]]</f>
        <v>137</v>
      </c>
      <c r="AD50" s="196">
        <f t="shared" si="3"/>
        <v>190</v>
      </c>
      <c r="AE50" s="1">
        <v>10</v>
      </c>
      <c r="AF50" s="1">
        <v>21</v>
      </c>
      <c r="AG50" s="1">
        <v>107</v>
      </c>
      <c r="AH50" s="196">
        <f t="shared" si="4"/>
        <v>138</v>
      </c>
      <c r="AI50" s="10">
        <v>46</v>
      </c>
      <c r="AJ50" s="10">
        <v>0</v>
      </c>
      <c r="AK50" s="10">
        <v>133</v>
      </c>
      <c r="AL50" s="222">
        <f t="shared" si="5"/>
        <v>179</v>
      </c>
      <c r="AM50" s="1">
        <v>0</v>
      </c>
      <c r="AN50" s="1">
        <v>18</v>
      </c>
      <c r="AO50" s="1">
        <v>0</v>
      </c>
      <c r="AP50" s="200">
        <f t="shared" si="6"/>
        <v>18</v>
      </c>
      <c r="AQ50" s="1">
        <v>285</v>
      </c>
      <c r="AR50" s="1">
        <v>60</v>
      </c>
      <c r="AS50" s="1">
        <v>0</v>
      </c>
      <c r="AT50" s="200">
        <f>+SUM(MIT_InfraMR[[#This Row],[B.02.1 - Parque de Coches Eléctricos Motrices]:[B.02.3 - Parque de Coches Eléctricos Motrices Tipo R]])</f>
        <v>345</v>
      </c>
      <c r="AU50" s="1">
        <v>0</v>
      </c>
      <c r="AV50" s="1">
        <v>2</v>
      </c>
      <c r="AW50" s="1">
        <v>2</v>
      </c>
      <c r="AX50" s="200">
        <f>+SUM(MIT_InfraMR[[#This Row],[B.03.1 - Parque de Coches Motores Motrices Remolcados]:[B.03.3 - Parque de Coches Motores Motrices Cabina]])</f>
        <v>4</v>
      </c>
      <c r="AY50" s="1">
        <v>29</v>
      </c>
      <c r="AZ50" s="1">
        <v>4</v>
      </c>
      <c r="BA50" s="1">
        <v>0</v>
      </c>
      <c r="BB50" s="1">
        <v>0</v>
      </c>
      <c r="BC50" s="200">
        <f>SUM(AY50:BB50)</f>
        <v>33</v>
      </c>
      <c r="BD50" s="356">
        <v>14</v>
      </c>
      <c r="BE50" s="1">
        <v>0</v>
      </c>
      <c r="BF50" s="1">
        <v>5</v>
      </c>
      <c r="BG50" s="235">
        <v>1676</v>
      </c>
    </row>
    <row r="51" spans="1:59">
      <c r="A51" s="1">
        <v>1997</v>
      </c>
      <c r="B51" s="1" t="s">
        <v>62</v>
      </c>
      <c r="C51" s="10">
        <v>54.8</v>
      </c>
      <c r="D51" s="10">
        <v>77.59</v>
      </c>
      <c r="E51" s="10">
        <v>0</v>
      </c>
      <c r="F51" s="10">
        <v>52.57</v>
      </c>
      <c r="G51" s="192">
        <f t="shared" si="0"/>
        <v>184.95999999999998</v>
      </c>
      <c r="H51" s="192">
        <v>184.95999999999998</v>
      </c>
      <c r="I51" s="192">
        <v>196.96800000000002</v>
      </c>
      <c r="J51" s="10">
        <v>209.97</v>
      </c>
      <c r="K51" s="10">
        <v>12.2</v>
      </c>
      <c r="L51" s="10">
        <v>116.54</v>
      </c>
      <c r="M51" s="10">
        <v>8</v>
      </c>
      <c r="N51" s="192">
        <f>+MIT_InfraMR[[#This Row],[A.03.1 -  Longitud de Vías de Explotación No Electrificadas Troncales y Ramales (vía principal) (km)]]+MIT_InfraMR[[#This Row],[A.04.1 -  Longitud de Vías de Explotación Electrificadas Troncales y Ramales (vía principal) (km)]]</f>
        <v>326.51</v>
      </c>
      <c r="O51" s="192">
        <v>326.51</v>
      </c>
      <c r="P51" s="1">
        <v>40</v>
      </c>
      <c r="Q51" s="1">
        <v>15</v>
      </c>
      <c r="R51" s="1">
        <v>1</v>
      </c>
      <c r="S51" s="194">
        <f t="shared" si="1"/>
        <v>56</v>
      </c>
      <c r="T51" s="194">
        <v>56</v>
      </c>
      <c r="U51" s="1">
        <v>38</v>
      </c>
      <c r="V51" s="1">
        <v>82</v>
      </c>
      <c r="W51" s="1">
        <v>0</v>
      </c>
      <c r="X51" s="1">
        <v>15</v>
      </c>
      <c r="Y51" s="1">
        <v>2</v>
      </c>
      <c r="Z51" s="196">
        <f t="shared" si="2"/>
        <v>137</v>
      </c>
      <c r="AA51" s="1">
        <v>35</v>
      </c>
      <c r="AB51" s="1">
        <v>18</v>
      </c>
      <c r="AC51" s="1">
        <f>+MIT_InfraMR[[#This Row],[Total Pasos Vehiculares a Nivel]]</f>
        <v>137</v>
      </c>
      <c r="AD51" s="196">
        <f t="shared" si="3"/>
        <v>190</v>
      </c>
      <c r="AE51" s="1">
        <v>10</v>
      </c>
      <c r="AF51" s="1">
        <v>21</v>
      </c>
      <c r="AG51" s="1">
        <v>107</v>
      </c>
      <c r="AH51" s="196">
        <f t="shared" si="4"/>
        <v>138</v>
      </c>
      <c r="AI51" s="10">
        <v>46</v>
      </c>
      <c r="AJ51" s="10">
        <v>0</v>
      </c>
      <c r="AK51" s="10">
        <v>133</v>
      </c>
      <c r="AL51" s="222">
        <f t="shared" si="5"/>
        <v>179</v>
      </c>
      <c r="AM51" s="1">
        <v>0</v>
      </c>
      <c r="AN51" s="1">
        <v>18</v>
      </c>
      <c r="AO51" s="1">
        <v>0</v>
      </c>
      <c r="AP51" s="200">
        <f t="shared" si="6"/>
        <v>18</v>
      </c>
      <c r="AQ51" s="1">
        <v>285</v>
      </c>
      <c r="AR51" s="1">
        <v>60</v>
      </c>
      <c r="AS51" s="1">
        <v>0</v>
      </c>
      <c r="AT51" s="200">
        <f>+SUM(MIT_InfraMR[[#This Row],[B.02.1 - Parque de Coches Eléctricos Motrices]:[B.02.3 - Parque de Coches Eléctricos Motrices Tipo R]])</f>
        <v>345</v>
      </c>
      <c r="AU51" s="1">
        <v>0</v>
      </c>
      <c r="AV51" s="1">
        <v>2</v>
      </c>
      <c r="AW51" s="1">
        <v>2</v>
      </c>
      <c r="AX51" s="200">
        <f>+SUM(MIT_InfraMR[[#This Row],[B.03.1 - Parque de Coches Motores Motrices Remolcados]:[B.03.3 - Parque de Coches Motores Motrices Cabina]])</f>
        <v>4</v>
      </c>
      <c r="AY51" s="1">
        <v>29</v>
      </c>
      <c r="AZ51" s="1">
        <v>4</v>
      </c>
      <c r="BA51" s="1">
        <v>0</v>
      </c>
      <c r="BB51" s="1">
        <v>0</v>
      </c>
      <c r="BC51" s="200">
        <f>SUM(AY51:BB51)</f>
        <v>33</v>
      </c>
      <c r="BD51" s="356">
        <v>14</v>
      </c>
      <c r="BE51" s="1">
        <v>0</v>
      </c>
      <c r="BF51" s="1">
        <v>5</v>
      </c>
      <c r="BG51" s="235">
        <v>1676</v>
      </c>
    </row>
    <row r="52" spans="1:59">
      <c r="A52" s="1">
        <v>1997</v>
      </c>
      <c r="B52" s="1" t="s">
        <v>63</v>
      </c>
      <c r="C52" s="10">
        <v>54.8</v>
      </c>
      <c r="D52" s="10">
        <v>77.59</v>
      </c>
      <c r="E52" s="10">
        <v>0</v>
      </c>
      <c r="F52" s="10">
        <v>52.57</v>
      </c>
      <c r="G52" s="192">
        <f t="shared" si="0"/>
        <v>184.95999999999998</v>
      </c>
      <c r="H52" s="192">
        <v>184.95999999999998</v>
      </c>
      <c r="I52" s="192">
        <v>196.96800000000002</v>
      </c>
      <c r="J52" s="10">
        <v>209.97</v>
      </c>
      <c r="K52" s="10">
        <v>12.2</v>
      </c>
      <c r="L52" s="10">
        <v>116.54</v>
      </c>
      <c r="M52" s="10">
        <v>8</v>
      </c>
      <c r="N52" s="192">
        <f>+MIT_InfraMR[[#This Row],[A.03.1 -  Longitud de Vías de Explotación No Electrificadas Troncales y Ramales (vía principal) (km)]]+MIT_InfraMR[[#This Row],[A.04.1 -  Longitud de Vías de Explotación Electrificadas Troncales y Ramales (vía principal) (km)]]</f>
        <v>326.51</v>
      </c>
      <c r="O52" s="192">
        <v>326.51</v>
      </c>
      <c r="P52" s="1">
        <v>40</v>
      </c>
      <c r="Q52" s="1">
        <v>15</v>
      </c>
      <c r="R52" s="1">
        <v>1</v>
      </c>
      <c r="S52" s="194">
        <f t="shared" si="1"/>
        <v>56</v>
      </c>
      <c r="T52" s="194">
        <v>56</v>
      </c>
      <c r="U52" s="1">
        <v>38</v>
      </c>
      <c r="V52" s="1">
        <v>82</v>
      </c>
      <c r="W52" s="1">
        <v>0</v>
      </c>
      <c r="X52" s="1">
        <v>15</v>
      </c>
      <c r="Y52" s="1">
        <v>2</v>
      </c>
      <c r="Z52" s="196">
        <f t="shared" si="2"/>
        <v>137</v>
      </c>
      <c r="AA52" s="1">
        <v>35</v>
      </c>
      <c r="AB52" s="1">
        <v>18</v>
      </c>
      <c r="AC52" s="1">
        <f>+MIT_InfraMR[[#This Row],[Total Pasos Vehiculares a Nivel]]</f>
        <v>137</v>
      </c>
      <c r="AD52" s="196">
        <f t="shared" si="3"/>
        <v>190</v>
      </c>
      <c r="AE52" s="1">
        <v>10</v>
      </c>
      <c r="AF52" s="1">
        <v>21</v>
      </c>
      <c r="AG52" s="1">
        <v>107</v>
      </c>
      <c r="AH52" s="196">
        <f t="shared" si="4"/>
        <v>138</v>
      </c>
      <c r="AI52" s="10">
        <v>46</v>
      </c>
      <c r="AJ52" s="10">
        <v>0</v>
      </c>
      <c r="AK52" s="10">
        <v>133</v>
      </c>
      <c r="AL52" s="222">
        <f t="shared" si="5"/>
        <v>179</v>
      </c>
      <c r="AM52" s="1">
        <v>0</v>
      </c>
      <c r="AN52" s="1">
        <v>18</v>
      </c>
      <c r="AO52" s="1">
        <v>0</v>
      </c>
      <c r="AP52" s="200">
        <f t="shared" si="6"/>
        <v>18</v>
      </c>
      <c r="AQ52" s="1">
        <v>285</v>
      </c>
      <c r="AR52" s="1">
        <v>60</v>
      </c>
      <c r="AS52" s="1">
        <v>0</v>
      </c>
      <c r="AT52" s="200">
        <f>+SUM(MIT_InfraMR[[#This Row],[B.02.1 - Parque de Coches Eléctricos Motrices]:[B.02.3 - Parque de Coches Eléctricos Motrices Tipo R]])</f>
        <v>345</v>
      </c>
      <c r="AU52" s="1">
        <v>0</v>
      </c>
      <c r="AV52" s="1">
        <v>2</v>
      </c>
      <c r="AW52" s="1">
        <v>2</v>
      </c>
      <c r="AX52" s="200">
        <f>+SUM(MIT_InfraMR[[#This Row],[B.03.1 - Parque de Coches Motores Motrices Remolcados]:[B.03.3 - Parque de Coches Motores Motrices Cabina]])</f>
        <v>4</v>
      </c>
      <c r="AY52" s="1">
        <v>29</v>
      </c>
      <c r="AZ52" s="1">
        <v>4</v>
      </c>
      <c r="BA52" s="1">
        <v>0</v>
      </c>
      <c r="BB52" s="1">
        <v>0</v>
      </c>
      <c r="BC52" s="200">
        <f>SUM(AY52:BB52)</f>
        <v>33</v>
      </c>
      <c r="BD52" s="356">
        <v>14</v>
      </c>
      <c r="BE52" s="1">
        <v>0</v>
      </c>
      <c r="BF52" s="1">
        <v>5</v>
      </c>
      <c r="BG52" s="235">
        <v>1676</v>
      </c>
    </row>
    <row r="53" spans="1:59">
      <c r="A53" s="1">
        <v>1997</v>
      </c>
      <c r="B53" s="1" t="s">
        <v>64</v>
      </c>
      <c r="C53" s="10">
        <v>54.8</v>
      </c>
      <c r="D53" s="10">
        <v>77.59</v>
      </c>
      <c r="E53" s="10">
        <v>0</v>
      </c>
      <c r="F53" s="10">
        <v>52.57</v>
      </c>
      <c r="G53" s="192">
        <f t="shared" si="0"/>
        <v>184.95999999999998</v>
      </c>
      <c r="H53" s="192">
        <v>184.95999999999998</v>
      </c>
      <c r="I53" s="192">
        <v>196.96800000000002</v>
      </c>
      <c r="J53" s="10">
        <v>209.97</v>
      </c>
      <c r="K53" s="10">
        <v>12.2</v>
      </c>
      <c r="L53" s="10">
        <v>116.54</v>
      </c>
      <c r="M53" s="10">
        <v>8</v>
      </c>
      <c r="N53" s="192">
        <f>+MIT_InfraMR[[#This Row],[A.03.1 -  Longitud de Vías de Explotación No Electrificadas Troncales y Ramales (vía principal) (km)]]+MIT_InfraMR[[#This Row],[A.04.1 -  Longitud de Vías de Explotación Electrificadas Troncales y Ramales (vía principal) (km)]]</f>
        <v>326.51</v>
      </c>
      <c r="O53" s="192">
        <v>326.51</v>
      </c>
      <c r="P53" s="1">
        <v>40</v>
      </c>
      <c r="Q53" s="1">
        <v>15</v>
      </c>
      <c r="R53" s="1">
        <v>1</v>
      </c>
      <c r="S53" s="194">
        <f t="shared" si="1"/>
        <v>56</v>
      </c>
      <c r="T53" s="194">
        <v>56</v>
      </c>
      <c r="U53" s="1">
        <v>38</v>
      </c>
      <c r="V53" s="1">
        <v>82</v>
      </c>
      <c r="W53" s="1">
        <v>0</v>
      </c>
      <c r="X53" s="1">
        <v>15</v>
      </c>
      <c r="Y53" s="1">
        <v>2</v>
      </c>
      <c r="Z53" s="196">
        <f t="shared" si="2"/>
        <v>137</v>
      </c>
      <c r="AA53" s="1">
        <v>35</v>
      </c>
      <c r="AB53" s="1">
        <v>18</v>
      </c>
      <c r="AC53" s="1">
        <f>+MIT_InfraMR[[#This Row],[Total Pasos Vehiculares a Nivel]]</f>
        <v>137</v>
      </c>
      <c r="AD53" s="196">
        <f t="shared" si="3"/>
        <v>190</v>
      </c>
      <c r="AE53" s="1">
        <v>10</v>
      </c>
      <c r="AF53" s="1">
        <v>21</v>
      </c>
      <c r="AG53" s="1">
        <v>107</v>
      </c>
      <c r="AH53" s="196">
        <f t="shared" si="4"/>
        <v>138</v>
      </c>
      <c r="AI53" s="10">
        <v>46</v>
      </c>
      <c r="AJ53" s="10">
        <v>0</v>
      </c>
      <c r="AK53" s="10">
        <v>133</v>
      </c>
      <c r="AL53" s="222">
        <f t="shared" si="5"/>
        <v>179</v>
      </c>
      <c r="AM53" s="1">
        <v>0</v>
      </c>
      <c r="AN53" s="1">
        <v>18</v>
      </c>
      <c r="AO53" s="1">
        <v>0</v>
      </c>
      <c r="AP53" s="200">
        <f t="shared" si="6"/>
        <v>18</v>
      </c>
      <c r="AQ53" s="1">
        <v>285</v>
      </c>
      <c r="AR53" s="1">
        <v>60</v>
      </c>
      <c r="AS53" s="1">
        <v>0</v>
      </c>
      <c r="AT53" s="200">
        <f>+SUM(MIT_InfraMR[[#This Row],[B.02.1 - Parque de Coches Eléctricos Motrices]:[B.02.3 - Parque de Coches Eléctricos Motrices Tipo R]])</f>
        <v>345</v>
      </c>
      <c r="AU53" s="1">
        <v>0</v>
      </c>
      <c r="AV53" s="1">
        <v>2</v>
      </c>
      <c r="AW53" s="1">
        <v>2</v>
      </c>
      <c r="AX53" s="200">
        <f>+SUM(MIT_InfraMR[[#This Row],[B.03.1 - Parque de Coches Motores Motrices Remolcados]:[B.03.3 - Parque de Coches Motores Motrices Cabina]])</f>
        <v>4</v>
      </c>
      <c r="AY53" s="1">
        <v>29</v>
      </c>
      <c r="AZ53" s="1">
        <v>4</v>
      </c>
      <c r="BA53" s="1">
        <v>0</v>
      </c>
      <c r="BB53" s="1">
        <v>0</v>
      </c>
      <c r="BC53" s="200">
        <f>SUM(AY53:BB53)</f>
        <v>33</v>
      </c>
      <c r="BD53" s="356">
        <v>14</v>
      </c>
      <c r="BE53" s="1">
        <v>0</v>
      </c>
      <c r="BF53" s="1">
        <v>5</v>
      </c>
      <c r="BG53" s="235">
        <v>1676</v>
      </c>
    </row>
    <row r="54" spans="1:59">
      <c r="A54" s="1">
        <v>1997</v>
      </c>
      <c r="B54" s="1" t="s">
        <v>65</v>
      </c>
      <c r="C54" s="10">
        <v>54.8</v>
      </c>
      <c r="D54" s="10">
        <v>77.59</v>
      </c>
      <c r="E54" s="10">
        <v>0</v>
      </c>
      <c r="F54" s="10">
        <v>52.57</v>
      </c>
      <c r="G54" s="192">
        <f t="shared" si="0"/>
        <v>184.95999999999998</v>
      </c>
      <c r="H54" s="192">
        <v>184.95999999999998</v>
      </c>
      <c r="I54" s="192">
        <v>196.96800000000002</v>
      </c>
      <c r="J54" s="10">
        <v>209.97</v>
      </c>
      <c r="K54" s="10">
        <v>12.2</v>
      </c>
      <c r="L54" s="10">
        <v>116.54</v>
      </c>
      <c r="M54" s="10">
        <v>8</v>
      </c>
      <c r="N54" s="192">
        <f>+MIT_InfraMR[[#This Row],[A.03.1 -  Longitud de Vías de Explotación No Electrificadas Troncales y Ramales (vía principal) (km)]]+MIT_InfraMR[[#This Row],[A.04.1 -  Longitud de Vías de Explotación Electrificadas Troncales y Ramales (vía principal) (km)]]</f>
        <v>326.51</v>
      </c>
      <c r="O54" s="192">
        <v>326.51</v>
      </c>
      <c r="P54" s="1">
        <v>40</v>
      </c>
      <c r="Q54" s="1">
        <v>15</v>
      </c>
      <c r="R54" s="1">
        <v>1</v>
      </c>
      <c r="S54" s="194">
        <f t="shared" si="1"/>
        <v>56</v>
      </c>
      <c r="T54" s="194">
        <v>56</v>
      </c>
      <c r="U54" s="1">
        <v>38</v>
      </c>
      <c r="V54" s="1">
        <v>82</v>
      </c>
      <c r="W54" s="1">
        <v>0</v>
      </c>
      <c r="X54" s="1">
        <v>15</v>
      </c>
      <c r="Y54" s="1">
        <v>2</v>
      </c>
      <c r="Z54" s="196">
        <f t="shared" si="2"/>
        <v>137</v>
      </c>
      <c r="AA54" s="1">
        <v>35</v>
      </c>
      <c r="AB54" s="1">
        <v>18</v>
      </c>
      <c r="AC54" s="1">
        <f>+MIT_InfraMR[[#This Row],[Total Pasos Vehiculares a Nivel]]</f>
        <v>137</v>
      </c>
      <c r="AD54" s="196">
        <f t="shared" si="3"/>
        <v>190</v>
      </c>
      <c r="AE54" s="1">
        <v>10</v>
      </c>
      <c r="AF54" s="1">
        <v>21</v>
      </c>
      <c r="AG54" s="1">
        <v>107</v>
      </c>
      <c r="AH54" s="196">
        <f t="shared" si="4"/>
        <v>138</v>
      </c>
      <c r="AI54" s="10">
        <v>46</v>
      </c>
      <c r="AJ54" s="10">
        <v>0</v>
      </c>
      <c r="AK54" s="10">
        <v>133</v>
      </c>
      <c r="AL54" s="222">
        <f t="shared" si="5"/>
        <v>179</v>
      </c>
      <c r="AM54" s="1">
        <v>0</v>
      </c>
      <c r="AN54" s="1">
        <v>18</v>
      </c>
      <c r="AO54" s="1">
        <v>0</v>
      </c>
      <c r="AP54" s="200">
        <f t="shared" si="6"/>
        <v>18</v>
      </c>
      <c r="AQ54" s="1">
        <v>285</v>
      </c>
      <c r="AR54" s="1">
        <v>60</v>
      </c>
      <c r="AS54" s="1">
        <v>0</v>
      </c>
      <c r="AT54" s="200">
        <f>+SUM(MIT_InfraMR[[#This Row],[B.02.1 - Parque de Coches Eléctricos Motrices]:[B.02.3 - Parque de Coches Eléctricos Motrices Tipo R]])</f>
        <v>345</v>
      </c>
      <c r="AU54" s="1">
        <v>0</v>
      </c>
      <c r="AV54" s="1">
        <v>2</v>
      </c>
      <c r="AW54" s="1">
        <v>2</v>
      </c>
      <c r="AX54" s="200">
        <f>+SUM(MIT_InfraMR[[#This Row],[B.03.1 - Parque de Coches Motores Motrices Remolcados]:[B.03.3 - Parque de Coches Motores Motrices Cabina]])</f>
        <v>4</v>
      </c>
      <c r="AY54" s="1">
        <v>29</v>
      </c>
      <c r="AZ54" s="1">
        <v>4</v>
      </c>
      <c r="BA54" s="1">
        <v>0</v>
      </c>
      <c r="BB54" s="1">
        <v>0</v>
      </c>
      <c r="BC54" s="200">
        <f>SUM(AY54:BB54)</f>
        <v>33</v>
      </c>
      <c r="BD54" s="356">
        <v>14</v>
      </c>
      <c r="BE54" s="1">
        <v>0</v>
      </c>
      <c r="BF54" s="1">
        <v>5</v>
      </c>
      <c r="BG54" s="235">
        <v>1676</v>
      </c>
    </row>
    <row r="55" spans="1:59">
      <c r="A55" s="1">
        <v>1997</v>
      </c>
      <c r="B55" s="1" t="s">
        <v>66</v>
      </c>
      <c r="C55" s="10">
        <v>54.8</v>
      </c>
      <c r="D55" s="10">
        <v>77.59</v>
      </c>
      <c r="E55" s="10">
        <v>0</v>
      </c>
      <c r="F55" s="10">
        <v>52.57</v>
      </c>
      <c r="G55" s="192">
        <f t="shared" si="0"/>
        <v>184.95999999999998</v>
      </c>
      <c r="H55" s="192">
        <v>184.95999999999998</v>
      </c>
      <c r="I55" s="192">
        <v>196.96800000000002</v>
      </c>
      <c r="J55" s="10">
        <v>209.97</v>
      </c>
      <c r="K55" s="10">
        <v>12.2</v>
      </c>
      <c r="L55" s="10">
        <v>116.54</v>
      </c>
      <c r="M55" s="10">
        <v>8</v>
      </c>
      <c r="N55" s="192">
        <f>+MIT_InfraMR[[#This Row],[A.03.1 -  Longitud de Vías de Explotación No Electrificadas Troncales y Ramales (vía principal) (km)]]+MIT_InfraMR[[#This Row],[A.04.1 -  Longitud de Vías de Explotación Electrificadas Troncales y Ramales (vía principal) (km)]]</f>
        <v>326.51</v>
      </c>
      <c r="O55" s="192">
        <v>326.51</v>
      </c>
      <c r="P55" s="1">
        <v>40</v>
      </c>
      <c r="Q55" s="1">
        <v>15</v>
      </c>
      <c r="R55" s="1">
        <v>1</v>
      </c>
      <c r="S55" s="194">
        <f t="shared" si="1"/>
        <v>56</v>
      </c>
      <c r="T55" s="194">
        <v>56</v>
      </c>
      <c r="U55" s="1">
        <v>38</v>
      </c>
      <c r="V55" s="1">
        <v>82</v>
      </c>
      <c r="W55" s="1">
        <v>0</v>
      </c>
      <c r="X55" s="1">
        <v>15</v>
      </c>
      <c r="Y55" s="1">
        <v>2</v>
      </c>
      <c r="Z55" s="196">
        <f t="shared" si="2"/>
        <v>137</v>
      </c>
      <c r="AA55" s="1">
        <v>35</v>
      </c>
      <c r="AB55" s="1">
        <v>18</v>
      </c>
      <c r="AC55" s="1">
        <f>+MIT_InfraMR[[#This Row],[Total Pasos Vehiculares a Nivel]]</f>
        <v>137</v>
      </c>
      <c r="AD55" s="196">
        <f t="shared" si="3"/>
        <v>190</v>
      </c>
      <c r="AE55" s="1">
        <v>10</v>
      </c>
      <c r="AF55" s="1">
        <v>21</v>
      </c>
      <c r="AG55" s="1">
        <v>107</v>
      </c>
      <c r="AH55" s="196">
        <f t="shared" si="4"/>
        <v>138</v>
      </c>
      <c r="AI55" s="10">
        <v>46</v>
      </c>
      <c r="AJ55" s="10">
        <v>0</v>
      </c>
      <c r="AK55" s="10">
        <v>133</v>
      </c>
      <c r="AL55" s="222">
        <f t="shared" si="5"/>
        <v>179</v>
      </c>
      <c r="AM55" s="1">
        <v>0</v>
      </c>
      <c r="AN55" s="1">
        <v>18</v>
      </c>
      <c r="AO55" s="1">
        <v>0</v>
      </c>
      <c r="AP55" s="200">
        <f t="shared" si="6"/>
        <v>18</v>
      </c>
      <c r="AQ55" s="1">
        <v>285</v>
      </c>
      <c r="AR55" s="1">
        <v>60</v>
      </c>
      <c r="AS55" s="1">
        <v>0</v>
      </c>
      <c r="AT55" s="200">
        <f>+SUM(MIT_InfraMR[[#This Row],[B.02.1 - Parque de Coches Eléctricos Motrices]:[B.02.3 - Parque de Coches Eléctricos Motrices Tipo R]])</f>
        <v>345</v>
      </c>
      <c r="AU55" s="1">
        <v>0</v>
      </c>
      <c r="AV55" s="1">
        <v>2</v>
      </c>
      <c r="AW55" s="1">
        <v>2</v>
      </c>
      <c r="AX55" s="200">
        <f>+SUM(MIT_InfraMR[[#This Row],[B.03.1 - Parque de Coches Motores Motrices Remolcados]:[B.03.3 - Parque de Coches Motores Motrices Cabina]])</f>
        <v>4</v>
      </c>
      <c r="AY55" s="1">
        <v>29</v>
      </c>
      <c r="AZ55" s="1">
        <v>4</v>
      </c>
      <c r="BA55" s="1">
        <v>0</v>
      </c>
      <c r="BB55" s="1">
        <v>0</v>
      </c>
      <c r="BC55" s="200">
        <f>SUM(AY55:BB55)</f>
        <v>33</v>
      </c>
      <c r="BD55" s="356">
        <v>14</v>
      </c>
      <c r="BE55" s="1">
        <v>0</v>
      </c>
      <c r="BF55" s="1">
        <v>5</v>
      </c>
      <c r="BG55" s="235">
        <v>1676</v>
      </c>
    </row>
    <row r="56" spans="1:59">
      <c r="A56" s="1">
        <v>1997</v>
      </c>
      <c r="B56" s="1" t="s">
        <v>67</v>
      </c>
      <c r="C56" s="10">
        <v>54.8</v>
      </c>
      <c r="D56" s="10">
        <v>77.59</v>
      </c>
      <c r="E56" s="10">
        <v>0</v>
      </c>
      <c r="F56" s="10">
        <v>52.57</v>
      </c>
      <c r="G56" s="192">
        <f t="shared" si="0"/>
        <v>184.95999999999998</v>
      </c>
      <c r="H56" s="192">
        <v>184.95999999999998</v>
      </c>
      <c r="I56" s="192">
        <v>196.96800000000002</v>
      </c>
      <c r="J56" s="10">
        <v>209.97</v>
      </c>
      <c r="K56" s="10">
        <v>12.2</v>
      </c>
      <c r="L56" s="10">
        <v>116.54</v>
      </c>
      <c r="M56" s="10">
        <v>8</v>
      </c>
      <c r="N56" s="192">
        <f>+MIT_InfraMR[[#This Row],[A.03.1 -  Longitud de Vías de Explotación No Electrificadas Troncales y Ramales (vía principal) (km)]]+MIT_InfraMR[[#This Row],[A.04.1 -  Longitud de Vías de Explotación Electrificadas Troncales y Ramales (vía principal) (km)]]</f>
        <v>326.51</v>
      </c>
      <c r="O56" s="192">
        <v>326.51</v>
      </c>
      <c r="P56" s="1">
        <v>40</v>
      </c>
      <c r="Q56" s="1">
        <v>15</v>
      </c>
      <c r="R56" s="1">
        <v>1</v>
      </c>
      <c r="S56" s="194">
        <f t="shared" si="1"/>
        <v>56</v>
      </c>
      <c r="T56" s="194">
        <v>56</v>
      </c>
      <c r="U56" s="1">
        <v>38</v>
      </c>
      <c r="V56" s="1">
        <v>82</v>
      </c>
      <c r="W56" s="1">
        <v>0</v>
      </c>
      <c r="X56" s="1">
        <v>15</v>
      </c>
      <c r="Y56" s="1">
        <v>2</v>
      </c>
      <c r="Z56" s="196">
        <f t="shared" si="2"/>
        <v>137</v>
      </c>
      <c r="AA56" s="1">
        <v>35</v>
      </c>
      <c r="AB56" s="1">
        <v>18</v>
      </c>
      <c r="AC56" s="1">
        <f>+MIT_InfraMR[[#This Row],[Total Pasos Vehiculares a Nivel]]</f>
        <v>137</v>
      </c>
      <c r="AD56" s="196">
        <f t="shared" si="3"/>
        <v>190</v>
      </c>
      <c r="AE56" s="1">
        <v>10</v>
      </c>
      <c r="AF56" s="1">
        <v>21</v>
      </c>
      <c r="AG56" s="1">
        <v>107</v>
      </c>
      <c r="AH56" s="196">
        <f t="shared" si="4"/>
        <v>138</v>
      </c>
      <c r="AI56" s="10">
        <v>46</v>
      </c>
      <c r="AJ56" s="10">
        <v>0</v>
      </c>
      <c r="AK56" s="10">
        <v>133</v>
      </c>
      <c r="AL56" s="222">
        <f t="shared" si="5"/>
        <v>179</v>
      </c>
      <c r="AM56" s="1">
        <v>0</v>
      </c>
      <c r="AN56" s="1">
        <v>18</v>
      </c>
      <c r="AO56" s="1">
        <v>0</v>
      </c>
      <c r="AP56" s="200">
        <f t="shared" si="6"/>
        <v>18</v>
      </c>
      <c r="AQ56" s="1">
        <v>285</v>
      </c>
      <c r="AR56" s="1">
        <v>60</v>
      </c>
      <c r="AS56" s="1">
        <v>0</v>
      </c>
      <c r="AT56" s="200">
        <f>+SUM(MIT_InfraMR[[#This Row],[B.02.1 - Parque de Coches Eléctricos Motrices]:[B.02.3 - Parque de Coches Eléctricos Motrices Tipo R]])</f>
        <v>345</v>
      </c>
      <c r="AU56" s="1">
        <v>0</v>
      </c>
      <c r="AV56" s="1">
        <v>2</v>
      </c>
      <c r="AW56" s="1">
        <v>2</v>
      </c>
      <c r="AX56" s="200">
        <f>+SUM(MIT_InfraMR[[#This Row],[B.03.1 - Parque de Coches Motores Motrices Remolcados]:[B.03.3 - Parque de Coches Motores Motrices Cabina]])</f>
        <v>4</v>
      </c>
      <c r="AY56" s="1">
        <v>29</v>
      </c>
      <c r="AZ56" s="1">
        <v>4</v>
      </c>
      <c r="BA56" s="1">
        <v>0</v>
      </c>
      <c r="BB56" s="1">
        <v>0</v>
      </c>
      <c r="BC56" s="200">
        <f>SUM(AY56:BB56)</f>
        <v>33</v>
      </c>
      <c r="BD56" s="356">
        <v>14</v>
      </c>
      <c r="BE56" s="1">
        <v>0</v>
      </c>
      <c r="BF56" s="1">
        <v>5</v>
      </c>
      <c r="BG56" s="235">
        <v>1676</v>
      </c>
    </row>
    <row r="57" spans="1:59">
      <c r="A57" s="1">
        <v>1997</v>
      </c>
      <c r="B57" s="1" t="s">
        <v>68</v>
      </c>
      <c r="C57" s="10">
        <v>54.8</v>
      </c>
      <c r="D57" s="10">
        <v>77.59</v>
      </c>
      <c r="E57" s="10">
        <v>0</v>
      </c>
      <c r="F57" s="10">
        <v>52.57</v>
      </c>
      <c r="G57" s="192">
        <f t="shared" si="0"/>
        <v>184.95999999999998</v>
      </c>
      <c r="H57" s="192">
        <v>184.95999999999998</v>
      </c>
      <c r="I57" s="192">
        <v>196.96800000000002</v>
      </c>
      <c r="J57" s="10">
        <v>209.97</v>
      </c>
      <c r="K57" s="10">
        <v>12.2</v>
      </c>
      <c r="L57" s="10">
        <v>116.54</v>
      </c>
      <c r="M57" s="10">
        <v>8</v>
      </c>
      <c r="N57" s="192">
        <f>+MIT_InfraMR[[#This Row],[A.03.1 -  Longitud de Vías de Explotación No Electrificadas Troncales y Ramales (vía principal) (km)]]+MIT_InfraMR[[#This Row],[A.04.1 -  Longitud de Vías de Explotación Electrificadas Troncales y Ramales (vía principal) (km)]]</f>
        <v>326.51</v>
      </c>
      <c r="O57" s="192">
        <v>326.51</v>
      </c>
      <c r="P57" s="1">
        <v>40</v>
      </c>
      <c r="Q57" s="1">
        <v>15</v>
      </c>
      <c r="R57" s="1">
        <v>1</v>
      </c>
      <c r="S57" s="194">
        <f t="shared" si="1"/>
        <v>56</v>
      </c>
      <c r="T57" s="194">
        <v>56</v>
      </c>
      <c r="U57" s="1">
        <v>38</v>
      </c>
      <c r="V57" s="1">
        <v>82</v>
      </c>
      <c r="W57" s="1">
        <v>0</v>
      </c>
      <c r="X57" s="1">
        <v>15</v>
      </c>
      <c r="Y57" s="1">
        <v>2</v>
      </c>
      <c r="Z57" s="196">
        <f t="shared" si="2"/>
        <v>137</v>
      </c>
      <c r="AA57" s="1">
        <v>35</v>
      </c>
      <c r="AB57" s="1">
        <v>18</v>
      </c>
      <c r="AC57" s="1">
        <f>+MIT_InfraMR[[#This Row],[Total Pasos Vehiculares a Nivel]]</f>
        <v>137</v>
      </c>
      <c r="AD57" s="196">
        <f t="shared" si="3"/>
        <v>190</v>
      </c>
      <c r="AE57" s="1">
        <v>10</v>
      </c>
      <c r="AF57" s="1">
        <v>21</v>
      </c>
      <c r="AG57" s="1">
        <v>107</v>
      </c>
      <c r="AH57" s="196">
        <f t="shared" si="4"/>
        <v>138</v>
      </c>
      <c r="AI57" s="10">
        <v>46</v>
      </c>
      <c r="AJ57" s="10">
        <v>0</v>
      </c>
      <c r="AK57" s="10">
        <v>133</v>
      </c>
      <c r="AL57" s="222">
        <f t="shared" si="5"/>
        <v>179</v>
      </c>
      <c r="AM57" s="1">
        <v>0</v>
      </c>
      <c r="AN57" s="1">
        <v>18</v>
      </c>
      <c r="AO57" s="1">
        <v>0</v>
      </c>
      <c r="AP57" s="200">
        <f t="shared" si="6"/>
        <v>18</v>
      </c>
      <c r="AQ57" s="1">
        <v>285</v>
      </c>
      <c r="AR57" s="1">
        <v>60</v>
      </c>
      <c r="AS57" s="1">
        <v>0</v>
      </c>
      <c r="AT57" s="200">
        <f>+SUM(MIT_InfraMR[[#This Row],[B.02.1 - Parque de Coches Eléctricos Motrices]:[B.02.3 - Parque de Coches Eléctricos Motrices Tipo R]])</f>
        <v>345</v>
      </c>
      <c r="AU57" s="1">
        <v>0</v>
      </c>
      <c r="AV57" s="1">
        <v>2</v>
      </c>
      <c r="AW57" s="1">
        <v>2</v>
      </c>
      <c r="AX57" s="200">
        <f>+SUM(MIT_InfraMR[[#This Row],[B.03.1 - Parque de Coches Motores Motrices Remolcados]:[B.03.3 - Parque de Coches Motores Motrices Cabina]])</f>
        <v>4</v>
      </c>
      <c r="AY57" s="1">
        <v>29</v>
      </c>
      <c r="AZ57" s="1">
        <v>4</v>
      </c>
      <c r="BA57" s="1">
        <v>0</v>
      </c>
      <c r="BB57" s="1">
        <v>0</v>
      </c>
      <c r="BC57" s="200">
        <f>SUM(AY57:BB57)</f>
        <v>33</v>
      </c>
      <c r="BD57" s="356">
        <v>14</v>
      </c>
      <c r="BE57" s="1">
        <v>0</v>
      </c>
      <c r="BF57" s="1">
        <v>5</v>
      </c>
      <c r="BG57" s="235">
        <v>1676</v>
      </c>
    </row>
    <row r="58" spans="1:59">
      <c r="A58" s="1">
        <v>1997</v>
      </c>
      <c r="B58" s="1" t="s">
        <v>69</v>
      </c>
      <c r="C58" s="10">
        <v>54.8</v>
      </c>
      <c r="D58" s="10">
        <v>77.59</v>
      </c>
      <c r="E58" s="10">
        <v>0</v>
      </c>
      <c r="F58" s="10">
        <v>52.57</v>
      </c>
      <c r="G58" s="192">
        <f t="shared" si="0"/>
        <v>184.95999999999998</v>
      </c>
      <c r="H58" s="192">
        <v>184.95999999999998</v>
      </c>
      <c r="I58" s="192">
        <v>196.96800000000002</v>
      </c>
      <c r="J58" s="10">
        <v>209.97</v>
      </c>
      <c r="K58" s="10">
        <v>12.2</v>
      </c>
      <c r="L58" s="10">
        <v>116.54</v>
      </c>
      <c r="M58" s="10">
        <v>8</v>
      </c>
      <c r="N58" s="192">
        <f>+MIT_InfraMR[[#This Row],[A.03.1 -  Longitud de Vías de Explotación No Electrificadas Troncales y Ramales (vía principal) (km)]]+MIT_InfraMR[[#This Row],[A.04.1 -  Longitud de Vías de Explotación Electrificadas Troncales y Ramales (vía principal) (km)]]</f>
        <v>326.51</v>
      </c>
      <c r="O58" s="192">
        <v>326.51</v>
      </c>
      <c r="P58" s="1">
        <v>40</v>
      </c>
      <c r="Q58" s="1">
        <v>15</v>
      </c>
      <c r="R58" s="1">
        <v>1</v>
      </c>
      <c r="S58" s="194">
        <f t="shared" si="1"/>
        <v>56</v>
      </c>
      <c r="T58" s="194">
        <v>56</v>
      </c>
      <c r="U58" s="1">
        <v>38</v>
      </c>
      <c r="V58" s="1">
        <v>82</v>
      </c>
      <c r="W58" s="1">
        <v>0</v>
      </c>
      <c r="X58" s="1">
        <v>15</v>
      </c>
      <c r="Y58" s="1">
        <v>2</v>
      </c>
      <c r="Z58" s="196">
        <f t="shared" si="2"/>
        <v>137</v>
      </c>
      <c r="AA58" s="1">
        <v>35</v>
      </c>
      <c r="AB58" s="1">
        <v>18</v>
      </c>
      <c r="AC58" s="1">
        <f>+MIT_InfraMR[[#This Row],[Total Pasos Vehiculares a Nivel]]</f>
        <v>137</v>
      </c>
      <c r="AD58" s="196">
        <f t="shared" si="3"/>
        <v>190</v>
      </c>
      <c r="AE58" s="1">
        <v>10</v>
      </c>
      <c r="AF58" s="1">
        <v>21</v>
      </c>
      <c r="AG58" s="1">
        <v>107</v>
      </c>
      <c r="AH58" s="196">
        <f t="shared" si="4"/>
        <v>138</v>
      </c>
      <c r="AI58" s="10">
        <v>46</v>
      </c>
      <c r="AJ58" s="10">
        <v>0</v>
      </c>
      <c r="AK58" s="10">
        <v>133</v>
      </c>
      <c r="AL58" s="222">
        <f t="shared" si="5"/>
        <v>179</v>
      </c>
      <c r="AM58" s="1">
        <v>0</v>
      </c>
      <c r="AN58" s="1">
        <v>18</v>
      </c>
      <c r="AO58" s="1">
        <v>0</v>
      </c>
      <c r="AP58" s="200">
        <f t="shared" si="6"/>
        <v>18</v>
      </c>
      <c r="AQ58" s="1">
        <v>285</v>
      </c>
      <c r="AR58" s="1">
        <v>60</v>
      </c>
      <c r="AS58" s="1">
        <v>0</v>
      </c>
      <c r="AT58" s="200">
        <f>+SUM(MIT_InfraMR[[#This Row],[B.02.1 - Parque de Coches Eléctricos Motrices]:[B.02.3 - Parque de Coches Eléctricos Motrices Tipo R]])</f>
        <v>345</v>
      </c>
      <c r="AU58" s="1">
        <v>0</v>
      </c>
      <c r="AV58" s="1">
        <v>2</v>
      </c>
      <c r="AW58" s="1">
        <v>2</v>
      </c>
      <c r="AX58" s="200">
        <f>+SUM(MIT_InfraMR[[#This Row],[B.03.1 - Parque de Coches Motores Motrices Remolcados]:[B.03.3 - Parque de Coches Motores Motrices Cabina]])</f>
        <v>4</v>
      </c>
      <c r="AY58" s="1">
        <v>29</v>
      </c>
      <c r="AZ58" s="1">
        <v>4</v>
      </c>
      <c r="BA58" s="1">
        <v>0</v>
      </c>
      <c r="BB58" s="1">
        <v>0</v>
      </c>
      <c r="BC58" s="200">
        <f>SUM(AY58:BB58)</f>
        <v>33</v>
      </c>
      <c r="BD58" s="356">
        <v>14</v>
      </c>
      <c r="BE58" s="1">
        <v>0</v>
      </c>
      <c r="BF58" s="1">
        <v>5</v>
      </c>
      <c r="BG58" s="235">
        <v>1676</v>
      </c>
    </row>
    <row r="59" spans="1:59">
      <c r="A59" s="1">
        <v>1997</v>
      </c>
      <c r="B59" s="1" t="s">
        <v>70</v>
      </c>
      <c r="C59" s="10">
        <v>54.8</v>
      </c>
      <c r="D59" s="10">
        <v>77.59</v>
      </c>
      <c r="E59" s="10">
        <v>0</v>
      </c>
      <c r="F59" s="10">
        <v>52.57</v>
      </c>
      <c r="G59" s="192">
        <f t="shared" si="0"/>
        <v>184.95999999999998</v>
      </c>
      <c r="H59" s="192">
        <v>184.95999999999998</v>
      </c>
      <c r="I59" s="192">
        <v>196.96800000000002</v>
      </c>
      <c r="J59" s="10">
        <v>209.97</v>
      </c>
      <c r="K59" s="10">
        <v>12.2</v>
      </c>
      <c r="L59" s="10">
        <v>116.54</v>
      </c>
      <c r="M59" s="10">
        <v>8</v>
      </c>
      <c r="N59" s="192">
        <f>+MIT_InfraMR[[#This Row],[A.03.1 -  Longitud de Vías de Explotación No Electrificadas Troncales y Ramales (vía principal) (km)]]+MIT_InfraMR[[#This Row],[A.04.1 -  Longitud de Vías de Explotación Electrificadas Troncales y Ramales (vía principal) (km)]]</f>
        <v>326.51</v>
      </c>
      <c r="O59" s="192">
        <v>326.51</v>
      </c>
      <c r="P59" s="1">
        <v>40</v>
      </c>
      <c r="Q59" s="1">
        <v>15</v>
      </c>
      <c r="R59" s="1">
        <v>1</v>
      </c>
      <c r="S59" s="194">
        <f t="shared" si="1"/>
        <v>56</v>
      </c>
      <c r="T59" s="194">
        <v>56</v>
      </c>
      <c r="U59" s="1">
        <v>38</v>
      </c>
      <c r="V59" s="1">
        <v>82</v>
      </c>
      <c r="W59" s="1">
        <v>0</v>
      </c>
      <c r="X59" s="1">
        <v>15</v>
      </c>
      <c r="Y59" s="1">
        <v>2</v>
      </c>
      <c r="Z59" s="196">
        <f t="shared" si="2"/>
        <v>137</v>
      </c>
      <c r="AA59" s="1">
        <v>35</v>
      </c>
      <c r="AB59" s="1">
        <v>18</v>
      </c>
      <c r="AC59" s="1">
        <f>+MIT_InfraMR[[#This Row],[Total Pasos Vehiculares a Nivel]]</f>
        <v>137</v>
      </c>
      <c r="AD59" s="196">
        <f t="shared" si="3"/>
        <v>190</v>
      </c>
      <c r="AE59" s="1">
        <v>10</v>
      </c>
      <c r="AF59" s="1">
        <v>21</v>
      </c>
      <c r="AG59" s="1">
        <v>107</v>
      </c>
      <c r="AH59" s="196">
        <f t="shared" si="4"/>
        <v>138</v>
      </c>
      <c r="AI59" s="10">
        <v>46</v>
      </c>
      <c r="AJ59" s="10">
        <v>0</v>
      </c>
      <c r="AK59" s="10">
        <v>133</v>
      </c>
      <c r="AL59" s="222">
        <f t="shared" si="5"/>
        <v>179</v>
      </c>
      <c r="AM59" s="1">
        <v>0</v>
      </c>
      <c r="AN59" s="1">
        <v>18</v>
      </c>
      <c r="AO59" s="1">
        <v>0</v>
      </c>
      <c r="AP59" s="200">
        <f t="shared" si="6"/>
        <v>18</v>
      </c>
      <c r="AQ59" s="1">
        <v>285</v>
      </c>
      <c r="AR59" s="1">
        <v>60</v>
      </c>
      <c r="AS59" s="1">
        <v>0</v>
      </c>
      <c r="AT59" s="200">
        <f>+SUM(MIT_InfraMR[[#This Row],[B.02.1 - Parque de Coches Eléctricos Motrices]:[B.02.3 - Parque de Coches Eléctricos Motrices Tipo R]])</f>
        <v>345</v>
      </c>
      <c r="AU59" s="1">
        <v>0</v>
      </c>
      <c r="AV59" s="1">
        <v>2</v>
      </c>
      <c r="AW59" s="1">
        <v>2</v>
      </c>
      <c r="AX59" s="200">
        <f>+SUM(MIT_InfraMR[[#This Row],[B.03.1 - Parque de Coches Motores Motrices Remolcados]:[B.03.3 - Parque de Coches Motores Motrices Cabina]])</f>
        <v>4</v>
      </c>
      <c r="AY59" s="1">
        <v>29</v>
      </c>
      <c r="AZ59" s="1">
        <v>4</v>
      </c>
      <c r="BA59" s="1">
        <v>0</v>
      </c>
      <c r="BB59" s="1">
        <v>0</v>
      </c>
      <c r="BC59" s="200">
        <f>SUM(AY59:BB59)</f>
        <v>33</v>
      </c>
      <c r="BD59" s="356">
        <v>14</v>
      </c>
      <c r="BE59" s="1">
        <v>0</v>
      </c>
      <c r="BF59" s="1">
        <v>5</v>
      </c>
      <c r="BG59" s="235">
        <v>1676</v>
      </c>
    </row>
    <row r="60" spans="1:59">
      <c r="A60" s="1">
        <v>1997</v>
      </c>
      <c r="B60" s="1" t="s">
        <v>71</v>
      </c>
      <c r="C60" s="10">
        <v>54.8</v>
      </c>
      <c r="D60" s="10">
        <v>77.59</v>
      </c>
      <c r="E60" s="10">
        <v>0</v>
      </c>
      <c r="F60" s="10">
        <v>52.57</v>
      </c>
      <c r="G60" s="192">
        <f t="shared" si="0"/>
        <v>184.95999999999998</v>
      </c>
      <c r="H60" s="192">
        <v>184.95999999999998</v>
      </c>
      <c r="I60" s="192">
        <v>196.96800000000002</v>
      </c>
      <c r="J60" s="10">
        <v>209.97</v>
      </c>
      <c r="K60" s="10">
        <v>12.2</v>
      </c>
      <c r="L60" s="10">
        <v>116.54</v>
      </c>
      <c r="M60" s="10">
        <v>8</v>
      </c>
      <c r="N60" s="192">
        <f>+MIT_InfraMR[[#This Row],[A.03.1 -  Longitud de Vías de Explotación No Electrificadas Troncales y Ramales (vía principal) (km)]]+MIT_InfraMR[[#This Row],[A.04.1 -  Longitud de Vías de Explotación Electrificadas Troncales y Ramales (vía principal) (km)]]</f>
        <v>326.51</v>
      </c>
      <c r="O60" s="192">
        <v>326.51</v>
      </c>
      <c r="P60" s="1">
        <v>40</v>
      </c>
      <c r="Q60" s="1">
        <v>15</v>
      </c>
      <c r="R60" s="1">
        <v>1</v>
      </c>
      <c r="S60" s="194">
        <f t="shared" si="1"/>
        <v>56</v>
      </c>
      <c r="T60" s="194">
        <v>56</v>
      </c>
      <c r="U60" s="1">
        <v>38</v>
      </c>
      <c r="V60" s="1">
        <v>82</v>
      </c>
      <c r="W60" s="1">
        <v>0</v>
      </c>
      <c r="X60" s="1">
        <v>15</v>
      </c>
      <c r="Y60" s="1">
        <v>2</v>
      </c>
      <c r="Z60" s="196">
        <f t="shared" si="2"/>
        <v>137</v>
      </c>
      <c r="AA60" s="1">
        <v>35</v>
      </c>
      <c r="AB60" s="1">
        <v>18</v>
      </c>
      <c r="AC60" s="1">
        <f>+MIT_InfraMR[[#This Row],[Total Pasos Vehiculares a Nivel]]</f>
        <v>137</v>
      </c>
      <c r="AD60" s="196">
        <f t="shared" si="3"/>
        <v>190</v>
      </c>
      <c r="AE60" s="1">
        <v>10</v>
      </c>
      <c r="AF60" s="1">
        <v>21</v>
      </c>
      <c r="AG60" s="1">
        <v>107</v>
      </c>
      <c r="AH60" s="196">
        <f t="shared" si="4"/>
        <v>138</v>
      </c>
      <c r="AI60" s="10">
        <v>46</v>
      </c>
      <c r="AJ60" s="10">
        <v>0</v>
      </c>
      <c r="AK60" s="10">
        <v>133</v>
      </c>
      <c r="AL60" s="222">
        <f t="shared" si="5"/>
        <v>179</v>
      </c>
      <c r="AM60" s="1">
        <v>0</v>
      </c>
      <c r="AN60" s="1">
        <v>18</v>
      </c>
      <c r="AO60" s="1">
        <v>0</v>
      </c>
      <c r="AP60" s="200">
        <f t="shared" si="6"/>
        <v>18</v>
      </c>
      <c r="AQ60" s="1">
        <v>285</v>
      </c>
      <c r="AR60" s="1">
        <v>60</v>
      </c>
      <c r="AS60" s="1">
        <v>0</v>
      </c>
      <c r="AT60" s="200">
        <f>+SUM(MIT_InfraMR[[#This Row],[B.02.1 - Parque de Coches Eléctricos Motrices]:[B.02.3 - Parque de Coches Eléctricos Motrices Tipo R]])</f>
        <v>345</v>
      </c>
      <c r="AU60" s="1">
        <v>0</v>
      </c>
      <c r="AV60" s="1">
        <v>2</v>
      </c>
      <c r="AW60" s="1">
        <v>2</v>
      </c>
      <c r="AX60" s="200">
        <f>+SUM(MIT_InfraMR[[#This Row],[B.03.1 - Parque de Coches Motores Motrices Remolcados]:[B.03.3 - Parque de Coches Motores Motrices Cabina]])</f>
        <v>4</v>
      </c>
      <c r="AY60" s="1">
        <v>29</v>
      </c>
      <c r="AZ60" s="1">
        <v>4</v>
      </c>
      <c r="BA60" s="1">
        <v>0</v>
      </c>
      <c r="BB60" s="1">
        <v>0</v>
      </c>
      <c r="BC60" s="200">
        <f>SUM(AY60:BB60)</f>
        <v>33</v>
      </c>
      <c r="BD60" s="356">
        <v>14</v>
      </c>
      <c r="BE60" s="1">
        <v>0</v>
      </c>
      <c r="BF60" s="1">
        <v>5</v>
      </c>
      <c r="BG60" s="235">
        <v>1676</v>
      </c>
    </row>
    <row r="61" spans="1:59">
      <c r="A61" s="1">
        <v>1997</v>
      </c>
      <c r="B61" s="1" t="s">
        <v>72</v>
      </c>
      <c r="C61" s="10">
        <v>54.8</v>
      </c>
      <c r="D61" s="10">
        <v>77.59</v>
      </c>
      <c r="E61" s="10">
        <v>0</v>
      </c>
      <c r="F61" s="10">
        <v>52.57</v>
      </c>
      <c r="G61" s="192">
        <f t="shared" si="0"/>
        <v>184.95999999999998</v>
      </c>
      <c r="H61" s="192">
        <v>184.95999999999998</v>
      </c>
      <c r="I61" s="192">
        <v>196.96800000000002</v>
      </c>
      <c r="J61" s="10">
        <v>209.97</v>
      </c>
      <c r="K61" s="10">
        <v>12.2</v>
      </c>
      <c r="L61" s="10">
        <v>116.54</v>
      </c>
      <c r="M61" s="10">
        <v>8</v>
      </c>
      <c r="N61" s="192">
        <f>+MIT_InfraMR[[#This Row],[A.03.1 -  Longitud de Vías de Explotación No Electrificadas Troncales y Ramales (vía principal) (km)]]+MIT_InfraMR[[#This Row],[A.04.1 -  Longitud de Vías de Explotación Electrificadas Troncales y Ramales (vía principal) (km)]]</f>
        <v>326.51</v>
      </c>
      <c r="O61" s="192">
        <v>326.51</v>
      </c>
      <c r="P61" s="1">
        <v>40</v>
      </c>
      <c r="Q61" s="1">
        <v>15</v>
      </c>
      <c r="R61" s="1">
        <v>1</v>
      </c>
      <c r="S61" s="194">
        <f t="shared" si="1"/>
        <v>56</v>
      </c>
      <c r="T61" s="194">
        <v>56</v>
      </c>
      <c r="U61" s="1">
        <v>38</v>
      </c>
      <c r="V61" s="1">
        <v>82</v>
      </c>
      <c r="W61" s="1">
        <v>0</v>
      </c>
      <c r="X61" s="1">
        <v>15</v>
      </c>
      <c r="Y61" s="1">
        <v>2</v>
      </c>
      <c r="Z61" s="196">
        <f t="shared" si="2"/>
        <v>137</v>
      </c>
      <c r="AA61" s="1">
        <v>35</v>
      </c>
      <c r="AB61" s="1">
        <v>18</v>
      </c>
      <c r="AC61" s="1">
        <f>+MIT_InfraMR[[#This Row],[Total Pasos Vehiculares a Nivel]]</f>
        <v>137</v>
      </c>
      <c r="AD61" s="196">
        <f t="shared" si="3"/>
        <v>190</v>
      </c>
      <c r="AE61" s="1">
        <v>10</v>
      </c>
      <c r="AF61" s="1">
        <v>21</v>
      </c>
      <c r="AG61" s="1">
        <v>107</v>
      </c>
      <c r="AH61" s="196">
        <f t="shared" si="4"/>
        <v>138</v>
      </c>
      <c r="AI61" s="10">
        <v>46</v>
      </c>
      <c r="AJ61" s="10">
        <v>0</v>
      </c>
      <c r="AK61" s="10">
        <v>133</v>
      </c>
      <c r="AL61" s="222">
        <f t="shared" si="5"/>
        <v>179</v>
      </c>
      <c r="AM61" s="1">
        <v>0</v>
      </c>
      <c r="AN61" s="1">
        <v>18</v>
      </c>
      <c r="AO61" s="1">
        <v>0</v>
      </c>
      <c r="AP61" s="200">
        <f t="shared" si="6"/>
        <v>18</v>
      </c>
      <c r="AQ61" s="1">
        <v>285</v>
      </c>
      <c r="AR61" s="1">
        <v>60</v>
      </c>
      <c r="AS61" s="1">
        <v>0</v>
      </c>
      <c r="AT61" s="200">
        <f>+SUM(MIT_InfraMR[[#This Row],[B.02.1 - Parque de Coches Eléctricos Motrices]:[B.02.3 - Parque de Coches Eléctricos Motrices Tipo R]])</f>
        <v>345</v>
      </c>
      <c r="AU61" s="1">
        <v>0</v>
      </c>
      <c r="AV61" s="1">
        <v>2</v>
      </c>
      <c r="AW61" s="1">
        <v>2</v>
      </c>
      <c r="AX61" s="200">
        <f>+SUM(MIT_InfraMR[[#This Row],[B.03.1 - Parque de Coches Motores Motrices Remolcados]:[B.03.3 - Parque de Coches Motores Motrices Cabina]])</f>
        <v>4</v>
      </c>
      <c r="AY61" s="1">
        <v>29</v>
      </c>
      <c r="AZ61" s="1">
        <v>4</v>
      </c>
      <c r="BA61" s="1">
        <v>0</v>
      </c>
      <c r="BB61" s="1">
        <v>0</v>
      </c>
      <c r="BC61" s="200">
        <f>SUM(AY61:BB61)</f>
        <v>33</v>
      </c>
      <c r="BD61" s="356">
        <v>14</v>
      </c>
      <c r="BE61" s="1">
        <v>0</v>
      </c>
      <c r="BF61" s="1">
        <v>5</v>
      </c>
      <c r="BG61" s="235">
        <v>1676</v>
      </c>
    </row>
    <row r="62" spans="1:59">
      <c r="A62" s="1">
        <v>1998</v>
      </c>
      <c r="B62" s="1" t="s">
        <v>61</v>
      </c>
      <c r="C62" s="10">
        <v>54.8</v>
      </c>
      <c r="D62" s="10">
        <v>77.59</v>
      </c>
      <c r="E62" s="10">
        <v>0</v>
      </c>
      <c r="F62" s="10">
        <v>52.57</v>
      </c>
      <c r="G62" s="192">
        <f t="shared" si="0"/>
        <v>184.95999999999998</v>
      </c>
      <c r="H62" s="192">
        <v>184.95999999999998</v>
      </c>
      <c r="I62" s="192">
        <v>196.96800000000002</v>
      </c>
      <c r="J62" s="10">
        <v>209.97</v>
      </c>
      <c r="K62" s="10">
        <v>12.2</v>
      </c>
      <c r="L62" s="10">
        <v>116.54</v>
      </c>
      <c r="M62" s="10">
        <v>8</v>
      </c>
      <c r="N62" s="192">
        <f>+MIT_InfraMR[[#This Row],[A.03.1 -  Longitud de Vías de Explotación No Electrificadas Troncales y Ramales (vía principal) (km)]]+MIT_InfraMR[[#This Row],[A.04.1 -  Longitud de Vías de Explotación Electrificadas Troncales y Ramales (vía principal) (km)]]</f>
        <v>326.51</v>
      </c>
      <c r="O62" s="192">
        <v>326.51</v>
      </c>
      <c r="P62" s="1">
        <v>40</v>
      </c>
      <c r="Q62" s="1">
        <v>15</v>
      </c>
      <c r="R62" s="1">
        <v>1</v>
      </c>
      <c r="S62" s="194">
        <f t="shared" si="1"/>
        <v>56</v>
      </c>
      <c r="T62" s="194">
        <v>56</v>
      </c>
      <c r="U62" s="1">
        <v>38</v>
      </c>
      <c r="V62" s="1">
        <v>82</v>
      </c>
      <c r="W62" s="1">
        <v>0</v>
      </c>
      <c r="X62" s="1">
        <v>15</v>
      </c>
      <c r="Y62" s="1">
        <v>2</v>
      </c>
      <c r="Z62" s="196">
        <f t="shared" si="2"/>
        <v>137</v>
      </c>
      <c r="AA62" s="1">
        <v>35</v>
      </c>
      <c r="AB62" s="1">
        <v>18</v>
      </c>
      <c r="AC62" s="1">
        <f>+MIT_InfraMR[[#This Row],[Total Pasos Vehiculares a Nivel]]</f>
        <v>137</v>
      </c>
      <c r="AD62" s="196">
        <f t="shared" si="3"/>
        <v>190</v>
      </c>
      <c r="AE62" s="1">
        <v>10</v>
      </c>
      <c r="AF62" s="1">
        <v>21</v>
      </c>
      <c r="AG62" s="1">
        <v>107</v>
      </c>
      <c r="AH62" s="196">
        <f t="shared" si="4"/>
        <v>138</v>
      </c>
      <c r="AI62" s="10">
        <v>46</v>
      </c>
      <c r="AJ62" s="10">
        <v>0</v>
      </c>
      <c r="AK62" s="10">
        <v>133</v>
      </c>
      <c r="AL62" s="222">
        <f t="shared" si="5"/>
        <v>179</v>
      </c>
      <c r="AM62" s="1">
        <v>0</v>
      </c>
      <c r="AN62" s="1">
        <v>18</v>
      </c>
      <c r="AO62" s="1">
        <v>0</v>
      </c>
      <c r="AP62" s="200">
        <f t="shared" si="6"/>
        <v>18</v>
      </c>
      <c r="AQ62" s="1">
        <v>285</v>
      </c>
      <c r="AR62" s="1">
        <v>60</v>
      </c>
      <c r="AS62" s="1">
        <v>0</v>
      </c>
      <c r="AT62" s="200">
        <f>+SUM(MIT_InfraMR[[#This Row],[B.02.1 - Parque de Coches Eléctricos Motrices]:[B.02.3 - Parque de Coches Eléctricos Motrices Tipo R]])</f>
        <v>345</v>
      </c>
      <c r="AU62" s="1">
        <v>0</v>
      </c>
      <c r="AV62" s="1">
        <v>2</v>
      </c>
      <c r="AW62" s="1">
        <v>2</v>
      </c>
      <c r="AX62" s="200">
        <f>+SUM(MIT_InfraMR[[#This Row],[B.03.1 - Parque de Coches Motores Motrices Remolcados]:[B.03.3 - Parque de Coches Motores Motrices Cabina]])</f>
        <v>4</v>
      </c>
      <c r="AY62" s="1">
        <v>29</v>
      </c>
      <c r="AZ62" s="1">
        <v>4</v>
      </c>
      <c r="BA62" s="1">
        <v>0</v>
      </c>
      <c r="BB62" s="1">
        <v>0</v>
      </c>
      <c r="BC62" s="200">
        <f>SUM(AY62:BB62)</f>
        <v>33</v>
      </c>
      <c r="BD62" s="356">
        <v>14</v>
      </c>
      <c r="BE62" s="1">
        <v>0</v>
      </c>
      <c r="BF62" s="1">
        <v>5</v>
      </c>
      <c r="BG62" s="235">
        <v>1676</v>
      </c>
    </row>
    <row r="63" spans="1:59">
      <c r="A63" s="1">
        <v>1998</v>
      </c>
      <c r="B63" s="1" t="s">
        <v>62</v>
      </c>
      <c r="C63" s="10">
        <v>54.8</v>
      </c>
      <c r="D63" s="10">
        <v>77.59</v>
      </c>
      <c r="E63" s="10">
        <v>0</v>
      </c>
      <c r="F63" s="10">
        <v>52.57</v>
      </c>
      <c r="G63" s="192">
        <f t="shared" si="0"/>
        <v>184.95999999999998</v>
      </c>
      <c r="H63" s="192">
        <v>184.95999999999998</v>
      </c>
      <c r="I63" s="192">
        <v>196.96800000000002</v>
      </c>
      <c r="J63" s="10">
        <v>209.97</v>
      </c>
      <c r="K63" s="10">
        <v>12.2</v>
      </c>
      <c r="L63" s="10">
        <v>116.54</v>
      </c>
      <c r="M63" s="10">
        <v>8</v>
      </c>
      <c r="N63" s="192">
        <f>+MIT_InfraMR[[#This Row],[A.03.1 -  Longitud de Vías de Explotación No Electrificadas Troncales y Ramales (vía principal) (km)]]+MIT_InfraMR[[#This Row],[A.04.1 -  Longitud de Vías de Explotación Electrificadas Troncales y Ramales (vía principal) (km)]]</f>
        <v>326.51</v>
      </c>
      <c r="O63" s="192">
        <v>326.51</v>
      </c>
      <c r="P63" s="1">
        <v>40</v>
      </c>
      <c r="Q63" s="1">
        <v>15</v>
      </c>
      <c r="R63" s="1">
        <v>1</v>
      </c>
      <c r="S63" s="194">
        <f t="shared" si="1"/>
        <v>56</v>
      </c>
      <c r="T63" s="194">
        <v>56</v>
      </c>
      <c r="U63" s="1">
        <v>38</v>
      </c>
      <c r="V63" s="1">
        <v>82</v>
      </c>
      <c r="W63" s="1">
        <v>0</v>
      </c>
      <c r="X63" s="1">
        <v>15</v>
      </c>
      <c r="Y63" s="1">
        <v>2</v>
      </c>
      <c r="Z63" s="196">
        <f t="shared" si="2"/>
        <v>137</v>
      </c>
      <c r="AA63" s="1">
        <v>35</v>
      </c>
      <c r="AB63" s="1">
        <v>18</v>
      </c>
      <c r="AC63" s="1">
        <f>+MIT_InfraMR[[#This Row],[Total Pasos Vehiculares a Nivel]]</f>
        <v>137</v>
      </c>
      <c r="AD63" s="196">
        <f t="shared" si="3"/>
        <v>190</v>
      </c>
      <c r="AE63" s="1">
        <v>10</v>
      </c>
      <c r="AF63" s="1">
        <v>21</v>
      </c>
      <c r="AG63" s="1">
        <v>107</v>
      </c>
      <c r="AH63" s="196">
        <f t="shared" si="4"/>
        <v>138</v>
      </c>
      <c r="AI63" s="10">
        <v>46</v>
      </c>
      <c r="AJ63" s="10">
        <v>0</v>
      </c>
      <c r="AK63" s="10">
        <v>133</v>
      </c>
      <c r="AL63" s="222">
        <f t="shared" si="5"/>
        <v>179</v>
      </c>
      <c r="AM63" s="1">
        <v>0</v>
      </c>
      <c r="AN63" s="1">
        <v>18</v>
      </c>
      <c r="AO63" s="1">
        <v>0</v>
      </c>
      <c r="AP63" s="200">
        <f t="shared" si="6"/>
        <v>18</v>
      </c>
      <c r="AQ63" s="1">
        <v>285</v>
      </c>
      <c r="AR63" s="1">
        <v>60</v>
      </c>
      <c r="AS63" s="1">
        <v>0</v>
      </c>
      <c r="AT63" s="200">
        <f>+SUM(MIT_InfraMR[[#This Row],[B.02.1 - Parque de Coches Eléctricos Motrices]:[B.02.3 - Parque de Coches Eléctricos Motrices Tipo R]])</f>
        <v>345</v>
      </c>
      <c r="AU63" s="1">
        <v>0</v>
      </c>
      <c r="AV63" s="1">
        <v>2</v>
      </c>
      <c r="AW63" s="1">
        <v>2</v>
      </c>
      <c r="AX63" s="200">
        <f>+SUM(MIT_InfraMR[[#This Row],[B.03.1 - Parque de Coches Motores Motrices Remolcados]:[B.03.3 - Parque de Coches Motores Motrices Cabina]])</f>
        <v>4</v>
      </c>
      <c r="AY63" s="1">
        <v>29</v>
      </c>
      <c r="AZ63" s="1">
        <v>4</v>
      </c>
      <c r="BA63" s="1">
        <v>0</v>
      </c>
      <c r="BB63" s="1">
        <v>0</v>
      </c>
      <c r="BC63" s="200">
        <f>SUM(AY63:BB63)</f>
        <v>33</v>
      </c>
      <c r="BD63" s="356">
        <v>14</v>
      </c>
      <c r="BE63" s="1">
        <v>0</v>
      </c>
      <c r="BF63" s="1">
        <v>5</v>
      </c>
      <c r="BG63" s="235">
        <v>1676</v>
      </c>
    </row>
    <row r="64" spans="1:59">
      <c r="A64" s="1">
        <v>1998</v>
      </c>
      <c r="B64" s="1" t="s">
        <v>63</v>
      </c>
      <c r="C64" s="10">
        <v>54.8</v>
      </c>
      <c r="D64" s="10">
        <v>77.59</v>
      </c>
      <c r="E64" s="10">
        <v>0</v>
      </c>
      <c r="F64" s="10">
        <v>52.57</v>
      </c>
      <c r="G64" s="192">
        <f t="shared" si="0"/>
        <v>184.95999999999998</v>
      </c>
      <c r="H64" s="192">
        <v>184.95999999999998</v>
      </c>
      <c r="I64" s="192">
        <v>196.96800000000002</v>
      </c>
      <c r="J64" s="10">
        <v>209.97</v>
      </c>
      <c r="K64" s="10">
        <v>12.2</v>
      </c>
      <c r="L64" s="10">
        <v>116.54</v>
      </c>
      <c r="M64" s="10">
        <v>8</v>
      </c>
      <c r="N64" s="192">
        <f>+MIT_InfraMR[[#This Row],[A.03.1 -  Longitud de Vías de Explotación No Electrificadas Troncales y Ramales (vía principal) (km)]]+MIT_InfraMR[[#This Row],[A.04.1 -  Longitud de Vías de Explotación Electrificadas Troncales y Ramales (vía principal) (km)]]</f>
        <v>326.51</v>
      </c>
      <c r="O64" s="192">
        <v>326.51</v>
      </c>
      <c r="P64" s="1">
        <v>40</v>
      </c>
      <c r="Q64" s="1">
        <v>15</v>
      </c>
      <c r="R64" s="1">
        <v>1</v>
      </c>
      <c r="S64" s="194">
        <f t="shared" si="1"/>
        <v>56</v>
      </c>
      <c r="T64" s="194">
        <v>56</v>
      </c>
      <c r="U64" s="1">
        <v>38</v>
      </c>
      <c r="V64" s="1">
        <v>82</v>
      </c>
      <c r="W64" s="1">
        <v>0</v>
      </c>
      <c r="X64" s="1">
        <v>15</v>
      </c>
      <c r="Y64" s="1">
        <v>2</v>
      </c>
      <c r="Z64" s="196">
        <f t="shared" si="2"/>
        <v>137</v>
      </c>
      <c r="AA64" s="1">
        <v>35</v>
      </c>
      <c r="AB64" s="1">
        <v>18</v>
      </c>
      <c r="AC64" s="1">
        <f>+MIT_InfraMR[[#This Row],[Total Pasos Vehiculares a Nivel]]</f>
        <v>137</v>
      </c>
      <c r="AD64" s="196">
        <f t="shared" si="3"/>
        <v>190</v>
      </c>
      <c r="AE64" s="1">
        <v>10</v>
      </c>
      <c r="AF64" s="1">
        <v>21</v>
      </c>
      <c r="AG64" s="1">
        <v>107</v>
      </c>
      <c r="AH64" s="196">
        <f t="shared" si="4"/>
        <v>138</v>
      </c>
      <c r="AI64" s="10">
        <v>46</v>
      </c>
      <c r="AJ64" s="10">
        <v>0</v>
      </c>
      <c r="AK64" s="10">
        <v>133</v>
      </c>
      <c r="AL64" s="222">
        <f t="shared" si="5"/>
        <v>179</v>
      </c>
      <c r="AM64" s="1">
        <v>0</v>
      </c>
      <c r="AN64" s="1">
        <v>18</v>
      </c>
      <c r="AO64" s="1">
        <v>0</v>
      </c>
      <c r="AP64" s="200">
        <f t="shared" si="6"/>
        <v>18</v>
      </c>
      <c r="AQ64" s="1">
        <v>285</v>
      </c>
      <c r="AR64" s="1">
        <v>60</v>
      </c>
      <c r="AS64" s="1">
        <v>0</v>
      </c>
      <c r="AT64" s="200">
        <f>+SUM(MIT_InfraMR[[#This Row],[B.02.1 - Parque de Coches Eléctricos Motrices]:[B.02.3 - Parque de Coches Eléctricos Motrices Tipo R]])</f>
        <v>345</v>
      </c>
      <c r="AU64" s="1">
        <v>0</v>
      </c>
      <c r="AV64" s="1">
        <v>2</v>
      </c>
      <c r="AW64" s="1">
        <v>2</v>
      </c>
      <c r="AX64" s="200">
        <f>+SUM(MIT_InfraMR[[#This Row],[B.03.1 - Parque de Coches Motores Motrices Remolcados]:[B.03.3 - Parque de Coches Motores Motrices Cabina]])</f>
        <v>4</v>
      </c>
      <c r="AY64" s="1">
        <v>29</v>
      </c>
      <c r="AZ64" s="1">
        <v>4</v>
      </c>
      <c r="BA64" s="1">
        <v>0</v>
      </c>
      <c r="BB64" s="1">
        <v>0</v>
      </c>
      <c r="BC64" s="200">
        <f>SUM(AY64:BB64)</f>
        <v>33</v>
      </c>
      <c r="BD64" s="356">
        <v>14</v>
      </c>
      <c r="BE64" s="1">
        <v>0</v>
      </c>
      <c r="BF64" s="1">
        <v>5</v>
      </c>
      <c r="BG64" s="235">
        <v>1676</v>
      </c>
    </row>
    <row r="65" spans="1:59">
      <c r="A65" s="1">
        <v>1998</v>
      </c>
      <c r="B65" s="1" t="s">
        <v>64</v>
      </c>
      <c r="C65" s="10">
        <v>54.8</v>
      </c>
      <c r="D65" s="10">
        <v>77.59</v>
      </c>
      <c r="E65" s="10">
        <v>0</v>
      </c>
      <c r="F65" s="10">
        <v>52.57</v>
      </c>
      <c r="G65" s="192">
        <f t="shared" si="0"/>
        <v>184.95999999999998</v>
      </c>
      <c r="H65" s="192">
        <v>184.95999999999998</v>
      </c>
      <c r="I65" s="192">
        <v>196.96800000000002</v>
      </c>
      <c r="J65" s="10">
        <v>209.97</v>
      </c>
      <c r="K65" s="10">
        <v>12.2</v>
      </c>
      <c r="L65" s="10">
        <v>116.54</v>
      </c>
      <c r="M65" s="10">
        <v>8</v>
      </c>
      <c r="N65" s="192">
        <f>+MIT_InfraMR[[#This Row],[A.03.1 -  Longitud de Vías de Explotación No Electrificadas Troncales y Ramales (vía principal) (km)]]+MIT_InfraMR[[#This Row],[A.04.1 -  Longitud de Vías de Explotación Electrificadas Troncales y Ramales (vía principal) (km)]]</f>
        <v>326.51</v>
      </c>
      <c r="O65" s="192">
        <v>326.51</v>
      </c>
      <c r="P65" s="1">
        <v>40</v>
      </c>
      <c r="Q65" s="1">
        <v>15</v>
      </c>
      <c r="R65" s="1">
        <v>1</v>
      </c>
      <c r="S65" s="194">
        <f t="shared" si="1"/>
        <v>56</v>
      </c>
      <c r="T65" s="194">
        <v>56</v>
      </c>
      <c r="U65" s="1">
        <v>38</v>
      </c>
      <c r="V65" s="1">
        <v>82</v>
      </c>
      <c r="W65" s="1">
        <v>0</v>
      </c>
      <c r="X65" s="1">
        <v>15</v>
      </c>
      <c r="Y65" s="1">
        <v>2</v>
      </c>
      <c r="Z65" s="196">
        <f t="shared" si="2"/>
        <v>137</v>
      </c>
      <c r="AA65" s="1">
        <v>35</v>
      </c>
      <c r="AB65" s="1">
        <v>18</v>
      </c>
      <c r="AC65" s="1">
        <f>+MIT_InfraMR[[#This Row],[Total Pasos Vehiculares a Nivel]]</f>
        <v>137</v>
      </c>
      <c r="AD65" s="196">
        <f t="shared" si="3"/>
        <v>190</v>
      </c>
      <c r="AE65" s="1">
        <v>10</v>
      </c>
      <c r="AF65" s="1">
        <v>21</v>
      </c>
      <c r="AG65" s="1">
        <v>107</v>
      </c>
      <c r="AH65" s="196">
        <f t="shared" si="4"/>
        <v>138</v>
      </c>
      <c r="AI65" s="10">
        <v>46</v>
      </c>
      <c r="AJ65" s="10">
        <v>0</v>
      </c>
      <c r="AK65" s="10">
        <v>133</v>
      </c>
      <c r="AL65" s="222">
        <f t="shared" si="5"/>
        <v>179</v>
      </c>
      <c r="AM65" s="1">
        <v>0</v>
      </c>
      <c r="AN65" s="1">
        <v>18</v>
      </c>
      <c r="AO65" s="1">
        <v>0</v>
      </c>
      <c r="AP65" s="200">
        <f t="shared" si="6"/>
        <v>18</v>
      </c>
      <c r="AQ65" s="1">
        <v>285</v>
      </c>
      <c r="AR65" s="1">
        <v>60</v>
      </c>
      <c r="AS65" s="1">
        <v>0</v>
      </c>
      <c r="AT65" s="200">
        <f>+SUM(MIT_InfraMR[[#This Row],[B.02.1 - Parque de Coches Eléctricos Motrices]:[B.02.3 - Parque de Coches Eléctricos Motrices Tipo R]])</f>
        <v>345</v>
      </c>
      <c r="AU65" s="1">
        <v>0</v>
      </c>
      <c r="AV65" s="1">
        <v>2</v>
      </c>
      <c r="AW65" s="1">
        <v>2</v>
      </c>
      <c r="AX65" s="200">
        <f>+SUM(MIT_InfraMR[[#This Row],[B.03.1 - Parque de Coches Motores Motrices Remolcados]:[B.03.3 - Parque de Coches Motores Motrices Cabina]])</f>
        <v>4</v>
      </c>
      <c r="AY65" s="1">
        <v>29</v>
      </c>
      <c r="AZ65" s="1">
        <v>4</v>
      </c>
      <c r="BA65" s="1">
        <v>0</v>
      </c>
      <c r="BB65" s="1">
        <v>0</v>
      </c>
      <c r="BC65" s="200">
        <f>SUM(AY65:BB65)</f>
        <v>33</v>
      </c>
      <c r="BD65" s="356">
        <v>14</v>
      </c>
      <c r="BE65" s="1">
        <v>0</v>
      </c>
      <c r="BF65" s="1">
        <v>5</v>
      </c>
      <c r="BG65" s="235">
        <v>1676</v>
      </c>
    </row>
    <row r="66" spans="1:59">
      <c r="A66" s="1">
        <v>1998</v>
      </c>
      <c r="B66" s="1" t="s">
        <v>65</v>
      </c>
      <c r="C66" s="10">
        <v>54.8</v>
      </c>
      <c r="D66" s="10">
        <v>77.59</v>
      </c>
      <c r="E66" s="10">
        <v>0</v>
      </c>
      <c r="F66" s="10">
        <v>52.57</v>
      </c>
      <c r="G66" s="192">
        <f t="shared" ref="G66:G129" si="7">SUM(C66:F66)</f>
        <v>184.95999999999998</v>
      </c>
      <c r="H66" s="192">
        <v>184.95999999999998</v>
      </c>
      <c r="I66" s="192">
        <v>196.96800000000002</v>
      </c>
      <c r="J66" s="10">
        <v>209.97</v>
      </c>
      <c r="K66" s="10">
        <v>12.2</v>
      </c>
      <c r="L66" s="10">
        <v>116.54</v>
      </c>
      <c r="M66" s="10">
        <v>8</v>
      </c>
      <c r="N66" s="192">
        <f>+MIT_InfraMR[[#This Row],[A.03.1 -  Longitud de Vías de Explotación No Electrificadas Troncales y Ramales (vía principal) (km)]]+MIT_InfraMR[[#This Row],[A.04.1 -  Longitud de Vías de Explotación Electrificadas Troncales y Ramales (vía principal) (km)]]</f>
        <v>326.51</v>
      </c>
      <c r="O66" s="192">
        <v>326.51</v>
      </c>
      <c r="P66" s="1">
        <v>40</v>
      </c>
      <c r="Q66" s="1">
        <v>15</v>
      </c>
      <c r="R66" s="1">
        <v>1</v>
      </c>
      <c r="S66" s="194">
        <f t="shared" ref="S66:S129" si="8">SUM(P66:R66)</f>
        <v>56</v>
      </c>
      <c r="T66" s="194">
        <v>56</v>
      </c>
      <c r="U66" s="1">
        <v>38</v>
      </c>
      <c r="V66" s="1">
        <v>82</v>
      </c>
      <c r="W66" s="1">
        <v>0</v>
      </c>
      <c r="X66" s="1">
        <v>15</v>
      </c>
      <c r="Y66" s="1">
        <v>2</v>
      </c>
      <c r="Z66" s="196">
        <f t="shared" ref="Z66:Z129" si="9">SUM(U66:Y66)</f>
        <v>137</v>
      </c>
      <c r="AA66" s="1">
        <v>35</v>
      </c>
      <c r="AB66" s="1">
        <v>18</v>
      </c>
      <c r="AC66" s="1">
        <f>+MIT_InfraMR[[#This Row],[Total Pasos Vehiculares a Nivel]]</f>
        <v>137</v>
      </c>
      <c r="AD66" s="196">
        <f t="shared" ref="AD66:AD129" si="10">SUM(AA66:AC66)</f>
        <v>190</v>
      </c>
      <c r="AE66" s="1">
        <v>10</v>
      </c>
      <c r="AF66" s="1">
        <v>21</v>
      </c>
      <c r="AG66" s="1">
        <v>107</v>
      </c>
      <c r="AH66" s="196">
        <f t="shared" ref="AH66:AH129" si="11">SUM(AE66:AG66)</f>
        <v>138</v>
      </c>
      <c r="AI66" s="10">
        <v>46</v>
      </c>
      <c r="AJ66" s="10">
        <v>0</v>
      </c>
      <c r="AK66" s="10">
        <v>133</v>
      </c>
      <c r="AL66" s="222">
        <f t="shared" ref="AL66:AL129" si="12">SUM(AI66:AK66)</f>
        <v>179</v>
      </c>
      <c r="AM66" s="1">
        <v>0</v>
      </c>
      <c r="AN66" s="1">
        <v>18</v>
      </c>
      <c r="AO66" s="1">
        <v>0</v>
      </c>
      <c r="AP66" s="200">
        <f t="shared" ref="AP66:AP129" si="13">SUM(AM66:AO66)</f>
        <v>18</v>
      </c>
      <c r="AQ66" s="1">
        <v>285</v>
      </c>
      <c r="AR66" s="1">
        <v>60</v>
      </c>
      <c r="AS66" s="1">
        <v>0</v>
      </c>
      <c r="AT66" s="200">
        <f>+SUM(MIT_InfraMR[[#This Row],[B.02.1 - Parque de Coches Eléctricos Motrices]:[B.02.3 - Parque de Coches Eléctricos Motrices Tipo R]])</f>
        <v>345</v>
      </c>
      <c r="AU66" s="1">
        <v>0</v>
      </c>
      <c r="AV66" s="1">
        <v>2</v>
      </c>
      <c r="AW66" s="1">
        <v>2</v>
      </c>
      <c r="AX66" s="200">
        <f>+SUM(MIT_InfraMR[[#This Row],[B.03.1 - Parque de Coches Motores Motrices Remolcados]:[B.03.3 - Parque de Coches Motores Motrices Cabina]])</f>
        <v>4</v>
      </c>
      <c r="AY66" s="1">
        <v>29</v>
      </c>
      <c r="AZ66" s="1">
        <v>4</v>
      </c>
      <c r="BA66" s="1">
        <v>0</v>
      </c>
      <c r="BB66" s="1">
        <v>0</v>
      </c>
      <c r="BC66" s="200">
        <f>SUM(AY66:BB66)</f>
        <v>33</v>
      </c>
      <c r="BD66" s="356">
        <v>14</v>
      </c>
      <c r="BE66" s="1">
        <v>0</v>
      </c>
      <c r="BF66" s="1">
        <v>5</v>
      </c>
      <c r="BG66" s="235">
        <v>1676</v>
      </c>
    </row>
    <row r="67" spans="1:59">
      <c r="A67" s="1">
        <v>1998</v>
      </c>
      <c r="B67" s="1" t="s">
        <v>66</v>
      </c>
      <c r="C67" s="10">
        <v>54.8</v>
      </c>
      <c r="D67" s="10">
        <v>77.59</v>
      </c>
      <c r="E67" s="10">
        <v>0</v>
      </c>
      <c r="F67" s="10">
        <v>52.57</v>
      </c>
      <c r="G67" s="192">
        <f t="shared" si="7"/>
        <v>184.95999999999998</v>
      </c>
      <c r="H67" s="192">
        <v>184.95999999999998</v>
      </c>
      <c r="I67" s="192">
        <v>196.96800000000002</v>
      </c>
      <c r="J67" s="10">
        <v>209.97</v>
      </c>
      <c r="K67" s="10">
        <v>12.2</v>
      </c>
      <c r="L67" s="10">
        <v>116.54</v>
      </c>
      <c r="M67" s="10">
        <v>8</v>
      </c>
      <c r="N67" s="192">
        <f>+MIT_InfraMR[[#This Row],[A.03.1 -  Longitud de Vías de Explotación No Electrificadas Troncales y Ramales (vía principal) (km)]]+MIT_InfraMR[[#This Row],[A.04.1 -  Longitud de Vías de Explotación Electrificadas Troncales y Ramales (vía principal) (km)]]</f>
        <v>326.51</v>
      </c>
      <c r="O67" s="192">
        <v>326.51</v>
      </c>
      <c r="P67" s="1">
        <v>40</v>
      </c>
      <c r="Q67" s="1">
        <v>15</v>
      </c>
      <c r="R67" s="1">
        <v>1</v>
      </c>
      <c r="S67" s="194">
        <f t="shared" si="8"/>
        <v>56</v>
      </c>
      <c r="T67" s="194">
        <v>56</v>
      </c>
      <c r="U67" s="1">
        <v>38</v>
      </c>
      <c r="V67" s="1">
        <v>82</v>
      </c>
      <c r="W67" s="1">
        <v>0</v>
      </c>
      <c r="X67" s="1">
        <v>15</v>
      </c>
      <c r="Y67" s="1">
        <v>2</v>
      </c>
      <c r="Z67" s="196">
        <f t="shared" si="9"/>
        <v>137</v>
      </c>
      <c r="AA67" s="1">
        <v>35</v>
      </c>
      <c r="AB67" s="1">
        <v>18</v>
      </c>
      <c r="AC67" s="1">
        <f>+MIT_InfraMR[[#This Row],[Total Pasos Vehiculares a Nivel]]</f>
        <v>137</v>
      </c>
      <c r="AD67" s="196">
        <f t="shared" si="10"/>
        <v>190</v>
      </c>
      <c r="AE67" s="1">
        <v>10</v>
      </c>
      <c r="AF67" s="1">
        <v>21</v>
      </c>
      <c r="AG67" s="1">
        <v>107</v>
      </c>
      <c r="AH67" s="196">
        <f t="shared" si="11"/>
        <v>138</v>
      </c>
      <c r="AI67" s="10">
        <v>46</v>
      </c>
      <c r="AJ67" s="10">
        <v>0</v>
      </c>
      <c r="AK67" s="10">
        <v>133</v>
      </c>
      <c r="AL67" s="222">
        <f t="shared" si="12"/>
        <v>179</v>
      </c>
      <c r="AM67" s="1">
        <v>0</v>
      </c>
      <c r="AN67" s="1">
        <v>18</v>
      </c>
      <c r="AO67" s="1">
        <v>0</v>
      </c>
      <c r="AP67" s="200">
        <f t="shared" si="13"/>
        <v>18</v>
      </c>
      <c r="AQ67" s="1">
        <v>285</v>
      </c>
      <c r="AR67" s="1">
        <v>60</v>
      </c>
      <c r="AS67" s="1">
        <v>0</v>
      </c>
      <c r="AT67" s="200">
        <f>+SUM(MIT_InfraMR[[#This Row],[B.02.1 - Parque de Coches Eléctricos Motrices]:[B.02.3 - Parque de Coches Eléctricos Motrices Tipo R]])</f>
        <v>345</v>
      </c>
      <c r="AU67" s="1">
        <v>0</v>
      </c>
      <c r="AV67" s="1">
        <v>2</v>
      </c>
      <c r="AW67" s="1">
        <v>2</v>
      </c>
      <c r="AX67" s="200">
        <f>+SUM(MIT_InfraMR[[#This Row],[B.03.1 - Parque de Coches Motores Motrices Remolcados]:[B.03.3 - Parque de Coches Motores Motrices Cabina]])</f>
        <v>4</v>
      </c>
      <c r="AY67" s="1">
        <v>29</v>
      </c>
      <c r="AZ67" s="1">
        <v>4</v>
      </c>
      <c r="BA67" s="1">
        <v>0</v>
      </c>
      <c r="BB67" s="1">
        <v>0</v>
      </c>
      <c r="BC67" s="200">
        <f>SUM(AY67:BB67)</f>
        <v>33</v>
      </c>
      <c r="BD67" s="356">
        <v>14</v>
      </c>
      <c r="BE67" s="1">
        <v>0</v>
      </c>
      <c r="BF67" s="1">
        <v>5</v>
      </c>
      <c r="BG67" s="235">
        <v>1676</v>
      </c>
    </row>
    <row r="68" spans="1:59">
      <c r="A68" s="1">
        <v>1998</v>
      </c>
      <c r="B68" s="1" t="s">
        <v>67</v>
      </c>
      <c r="C68" s="10">
        <v>54.8</v>
      </c>
      <c r="D68" s="10">
        <v>77.59</v>
      </c>
      <c r="E68" s="10">
        <v>0</v>
      </c>
      <c r="F68" s="10">
        <v>52.57</v>
      </c>
      <c r="G68" s="192">
        <f t="shared" si="7"/>
        <v>184.95999999999998</v>
      </c>
      <c r="H68" s="192">
        <v>184.95999999999998</v>
      </c>
      <c r="I68" s="192">
        <v>196.96800000000002</v>
      </c>
      <c r="J68" s="10">
        <v>209.97</v>
      </c>
      <c r="K68" s="10">
        <v>12.2</v>
      </c>
      <c r="L68" s="10">
        <v>116.54</v>
      </c>
      <c r="M68" s="10">
        <v>8</v>
      </c>
      <c r="N68" s="192">
        <f>+MIT_InfraMR[[#This Row],[A.03.1 -  Longitud de Vías de Explotación No Electrificadas Troncales y Ramales (vía principal) (km)]]+MIT_InfraMR[[#This Row],[A.04.1 -  Longitud de Vías de Explotación Electrificadas Troncales y Ramales (vía principal) (km)]]</f>
        <v>326.51</v>
      </c>
      <c r="O68" s="192">
        <v>326.51</v>
      </c>
      <c r="P68" s="1">
        <v>40</v>
      </c>
      <c r="Q68" s="1">
        <v>15</v>
      </c>
      <c r="R68" s="1">
        <v>1</v>
      </c>
      <c r="S68" s="194">
        <f t="shared" si="8"/>
        <v>56</v>
      </c>
      <c r="T68" s="194">
        <v>56</v>
      </c>
      <c r="U68" s="1">
        <v>38</v>
      </c>
      <c r="V68" s="1">
        <v>82</v>
      </c>
      <c r="W68" s="1">
        <v>0</v>
      </c>
      <c r="X68" s="1">
        <v>15</v>
      </c>
      <c r="Y68" s="1">
        <v>2</v>
      </c>
      <c r="Z68" s="196">
        <f t="shared" si="9"/>
        <v>137</v>
      </c>
      <c r="AA68" s="1">
        <v>35</v>
      </c>
      <c r="AB68" s="1">
        <v>18</v>
      </c>
      <c r="AC68" s="1">
        <f>+MIT_InfraMR[[#This Row],[Total Pasos Vehiculares a Nivel]]</f>
        <v>137</v>
      </c>
      <c r="AD68" s="196">
        <f t="shared" si="10"/>
        <v>190</v>
      </c>
      <c r="AE68" s="1">
        <v>10</v>
      </c>
      <c r="AF68" s="1">
        <v>21</v>
      </c>
      <c r="AG68" s="1">
        <v>107</v>
      </c>
      <c r="AH68" s="196">
        <f t="shared" si="11"/>
        <v>138</v>
      </c>
      <c r="AI68" s="10">
        <v>46</v>
      </c>
      <c r="AJ68" s="10">
        <v>0</v>
      </c>
      <c r="AK68" s="10">
        <v>133</v>
      </c>
      <c r="AL68" s="222">
        <f t="shared" si="12"/>
        <v>179</v>
      </c>
      <c r="AM68" s="1">
        <v>0</v>
      </c>
      <c r="AN68" s="1">
        <v>18</v>
      </c>
      <c r="AO68" s="1">
        <v>0</v>
      </c>
      <c r="AP68" s="200">
        <f t="shared" si="13"/>
        <v>18</v>
      </c>
      <c r="AQ68" s="1">
        <v>285</v>
      </c>
      <c r="AR68" s="1">
        <v>60</v>
      </c>
      <c r="AS68" s="1">
        <v>0</v>
      </c>
      <c r="AT68" s="200">
        <f>+SUM(MIT_InfraMR[[#This Row],[B.02.1 - Parque de Coches Eléctricos Motrices]:[B.02.3 - Parque de Coches Eléctricos Motrices Tipo R]])</f>
        <v>345</v>
      </c>
      <c r="AU68" s="1">
        <v>0</v>
      </c>
      <c r="AV68" s="1">
        <v>2</v>
      </c>
      <c r="AW68" s="1">
        <v>2</v>
      </c>
      <c r="AX68" s="200">
        <f>+SUM(MIT_InfraMR[[#This Row],[B.03.1 - Parque de Coches Motores Motrices Remolcados]:[B.03.3 - Parque de Coches Motores Motrices Cabina]])</f>
        <v>4</v>
      </c>
      <c r="AY68" s="1">
        <v>29</v>
      </c>
      <c r="AZ68" s="1">
        <v>4</v>
      </c>
      <c r="BA68" s="1">
        <v>0</v>
      </c>
      <c r="BB68" s="1">
        <v>0</v>
      </c>
      <c r="BC68" s="200">
        <f>SUM(AY68:BB68)</f>
        <v>33</v>
      </c>
      <c r="BD68" s="356">
        <v>14</v>
      </c>
      <c r="BE68" s="1">
        <v>0</v>
      </c>
      <c r="BF68" s="1">
        <v>5</v>
      </c>
      <c r="BG68" s="235">
        <v>1676</v>
      </c>
    </row>
    <row r="69" spans="1:59">
      <c r="A69" s="1">
        <v>1998</v>
      </c>
      <c r="B69" s="1" t="s">
        <v>68</v>
      </c>
      <c r="C69" s="10">
        <v>54.8</v>
      </c>
      <c r="D69" s="10">
        <v>77.59</v>
      </c>
      <c r="E69" s="10">
        <v>0</v>
      </c>
      <c r="F69" s="10">
        <v>52.57</v>
      </c>
      <c r="G69" s="192">
        <f t="shared" si="7"/>
        <v>184.95999999999998</v>
      </c>
      <c r="H69" s="192">
        <v>184.95999999999998</v>
      </c>
      <c r="I69" s="192">
        <v>196.96800000000002</v>
      </c>
      <c r="J69" s="10">
        <v>209.97</v>
      </c>
      <c r="K69" s="10">
        <v>12.2</v>
      </c>
      <c r="L69" s="10">
        <v>116.54</v>
      </c>
      <c r="M69" s="10">
        <v>8</v>
      </c>
      <c r="N69" s="192">
        <f>+MIT_InfraMR[[#This Row],[A.03.1 -  Longitud de Vías de Explotación No Electrificadas Troncales y Ramales (vía principal) (km)]]+MIT_InfraMR[[#This Row],[A.04.1 -  Longitud de Vías de Explotación Electrificadas Troncales y Ramales (vía principal) (km)]]</f>
        <v>326.51</v>
      </c>
      <c r="O69" s="192">
        <v>326.51</v>
      </c>
      <c r="P69" s="1">
        <v>40</v>
      </c>
      <c r="Q69" s="1">
        <v>15</v>
      </c>
      <c r="R69" s="1">
        <v>1</v>
      </c>
      <c r="S69" s="194">
        <f t="shared" si="8"/>
        <v>56</v>
      </c>
      <c r="T69" s="194">
        <v>56</v>
      </c>
      <c r="U69" s="1">
        <v>38</v>
      </c>
      <c r="V69" s="1">
        <v>82</v>
      </c>
      <c r="W69" s="1">
        <v>0</v>
      </c>
      <c r="X69" s="1">
        <v>15</v>
      </c>
      <c r="Y69" s="1">
        <v>2</v>
      </c>
      <c r="Z69" s="196">
        <f t="shared" si="9"/>
        <v>137</v>
      </c>
      <c r="AA69" s="1">
        <v>35</v>
      </c>
      <c r="AB69" s="1">
        <v>18</v>
      </c>
      <c r="AC69" s="1">
        <f>+MIT_InfraMR[[#This Row],[Total Pasos Vehiculares a Nivel]]</f>
        <v>137</v>
      </c>
      <c r="AD69" s="196">
        <f t="shared" si="10"/>
        <v>190</v>
      </c>
      <c r="AE69" s="1">
        <v>10</v>
      </c>
      <c r="AF69" s="1">
        <v>21</v>
      </c>
      <c r="AG69" s="1">
        <v>107</v>
      </c>
      <c r="AH69" s="196">
        <f t="shared" si="11"/>
        <v>138</v>
      </c>
      <c r="AI69" s="10">
        <v>46</v>
      </c>
      <c r="AJ69" s="10">
        <v>0</v>
      </c>
      <c r="AK69" s="10">
        <v>133</v>
      </c>
      <c r="AL69" s="222">
        <f t="shared" si="12"/>
        <v>179</v>
      </c>
      <c r="AM69" s="1">
        <v>0</v>
      </c>
      <c r="AN69" s="1">
        <v>18</v>
      </c>
      <c r="AO69" s="1">
        <v>0</v>
      </c>
      <c r="AP69" s="200">
        <f t="shared" si="13"/>
        <v>18</v>
      </c>
      <c r="AQ69" s="1">
        <v>285</v>
      </c>
      <c r="AR69" s="1">
        <v>60</v>
      </c>
      <c r="AS69" s="1">
        <v>0</v>
      </c>
      <c r="AT69" s="200">
        <f>+SUM(MIT_InfraMR[[#This Row],[B.02.1 - Parque de Coches Eléctricos Motrices]:[B.02.3 - Parque de Coches Eléctricos Motrices Tipo R]])</f>
        <v>345</v>
      </c>
      <c r="AU69" s="1">
        <v>0</v>
      </c>
      <c r="AV69" s="1">
        <v>2</v>
      </c>
      <c r="AW69" s="1">
        <v>2</v>
      </c>
      <c r="AX69" s="200">
        <f>+SUM(MIT_InfraMR[[#This Row],[B.03.1 - Parque de Coches Motores Motrices Remolcados]:[B.03.3 - Parque de Coches Motores Motrices Cabina]])</f>
        <v>4</v>
      </c>
      <c r="AY69" s="1">
        <v>29</v>
      </c>
      <c r="AZ69" s="1">
        <v>4</v>
      </c>
      <c r="BA69" s="1">
        <v>0</v>
      </c>
      <c r="BB69" s="1">
        <v>0</v>
      </c>
      <c r="BC69" s="200">
        <f>SUM(AY69:BB69)</f>
        <v>33</v>
      </c>
      <c r="BD69" s="356">
        <v>14</v>
      </c>
      <c r="BE69" s="1">
        <v>0</v>
      </c>
      <c r="BF69" s="1">
        <v>5</v>
      </c>
      <c r="BG69" s="235">
        <v>1676</v>
      </c>
    </row>
    <row r="70" spans="1:59">
      <c r="A70" s="1">
        <v>1998</v>
      </c>
      <c r="B70" s="1" t="s">
        <v>69</v>
      </c>
      <c r="C70" s="10">
        <v>54.8</v>
      </c>
      <c r="D70" s="10">
        <v>77.59</v>
      </c>
      <c r="E70" s="10">
        <v>0</v>
      </c>
      <c r="F70" s="10">
        <v>52.57</v>
      </c>
      <c r="G70" s="192">
        <f t="shared" si="7"/>
        <v>184.95999999999998</v>
      </c>
      <c r="H70" s="192">
        <v>184.95999999999998</v>
      </c>
      <c r="I70" s="192">
        <v>196.96800000000002</v>
      </c>
      <c r="J70" s="10">
        <v>209.97</v>
      </c>
      <c r="K70" s="10">
        <v>12.2</v>
      </c>
      <c r="L70" s="10">
        <v>116.54</v>
      </c>
      <c r="M70" s="10">
        <v>8</v>
      </c>
      <c r="N70" s="192">
        <f>+MIT_InfraMR[[#This Row],[A.03.1 -  Longitud de Vías de Explotación No Electrificadas Troncales y Ramales (vía principal) (km)]]+MIT_InfraMR[[#This Row],[A.04.1 -  Longitud de Vías de Explotación Electrificadas Troncales y Ramales (vía principal) (km)]]</f>
        <v>326.51</v>
      </c>
      <c r="O70" s="192">
        <v>326.51</v>
      </c>
      <c r="P70" s="1">
        <v>40</v>
      </c>
      <c r="Q70" s="1">
        <v>15</v>
      </c>
      <c r="R70" s="1">
        <v>1</v>
      </c>
      <c r="S70" s="194">
        <f t="shared" si="8"/>
        <v>56</v>
      </c>
      <c r="T70" s="194">
        <v>56</v>
      </c>
      <c r="U70" s="1">
        <v>38</v>
      </c>
      <c r="V70" s="1">
        <v>82</v>
      </c>
      <c r="W70" s="1">
        <v>0</v>
      </c>
      <c r="X70" s="1">
        <v>15</v>
      </c>
      <c r="Y70" s="1">
        <v>2</v>
      </c>
      <c r="Z70" s="196">
        <f t="shared" si="9"/>
        <v>137</v>
      </c>
      <c r="AA70" s="1">
        <v>35</v>
      </c>
      <c r="AB70" s="1">
        <v>18</v>
      </c>
      <c r="AC70" s="1">
        <f>+MIT_InfraMR[[#This Row],[Total Pasos Vehiculares a Nivel]]</f>
        <v>137</v>
      </c>
      <c r="AD70" s="196">
        <f t="shared" si="10"/>
        <v>190</v>
      </c>
      <c r="AE70" s="1">
        <v>10</v>
      </c>
      <c r="AF70" s="1">
        <v>21</v>
      </c>
      <c r="AG70" s="1">
        <v>107</v>
      </c>
      <c r="AH70" s="196">
        <f t="shared" si="11"/>
        <v>138</v>
      </c>
      <c r="AI70" s="10">
        <v>46</v>
      </c>
      <c r="AJ70" s="10">
        <v>0</v>
      </c>
      <c r="AK70" s="10">
        <v>133</v>
      </c>
      <c r="AL70" s="222">
        <f t="shared" si="12"/>
        <v>179</v>
      </c>
      <c r="AM70" s="1">
        <v>0</v>
      </c>
      <c r="AN70" s="1">
        <v>18</v>
      </c>
      <c r="AO70" s="1">
        <v>0</v>
      </c>
      <c r="AP70" s="200">
        <f t="shared" si="13"/>
        <v>18</v>
      </c>
      <c r="AQ70" s="1">
        <v>285</v>
      </c>
      <c r="AR70" s="1">
        <v>60</v>
      </c>
      <c r="AS70" s="1">
        <v>0</v>
      </c>
      <c r="AT70" s="200">
        <f>+SUM(MIT_InfraMR[[#This Row],[B.02.1 - Parque de Coches Eléctricos Motrices]:[B.02.3 - Parque de Coches Eléctricos Motrices Tipo R]])</f>
        <v>345</v>
      </c>
      <c r="AU70" s="1">
        <v>0</v>
      </c>
      <c r="AV70" s="1">
        <v>2</v>
      </c>
      <c r="AW70" s="1">
        <v>2</v>
      </c>
      <c r="AX70" s="200">
        <f>+SUM(MIT_InfraMR[[#This Row],[B.03.1 - Parque de Coches Motores Motrices Remolcados]:[B.03.3 - Parque de Coches Motores Motrices Cabina]])</f>
        <v>4</v>
      </c>
      <c r="AY70" s="1">
        <v>29</v>
      </c>
      <c r="AZ70" s="1">
        <v>4</v>
      </c>
      <c r="BA70" s="1">
        <v>0</v>
      </c>
      <c r="BB70" s="1">
        <v>0</v>
      </c>
      <c r="BC70" s="200">
        <f>SUM(AY70:BB70)</f>
        <v>33</v>
      </c>
      <c r="BD70" s="356">
        <v>14</v>
      </c>
      <c r="BE70" s="1">
        <v>0</v>
      </c>
      <c r="BF70" s="1">
        <v>5</v>
      </c>
      <c r="BG70" s="235">
        <v>1676</v>
      </c>
    </row>
    <row r="71" spans="1:59">
      <c r="A71" s="1">
        <v>1998</v>
      </c>
      <c r="B71" s="1" t="s">
        <v>70</v>
      </c>
      <c r="C71" s="10">
        <v>54.8</v>
      </c>
      <c r="D71" s="10">
        <v>77.59</v>
      </c>
      <c r="E71" s="10">
        <v>0</v>
      </c>
      <c r="F71" s="10">
        <v>52.57</v>
      </c>
      <c r="G71" s="192">
        <f t="shared" si="7"/>
        <v>184.95999999999998</v>
      </c>
      <c r="H71" s="192">
        <v>184.95999999999998</v>
      </c>
      <c r="I71" s="192">
        <v>196.96800000000002</v>
      </c>
      <c r="J71" s="10">
        <v>209.97</v>
      </c>
      <c r="K71" s="10">
        <v>12.2</v>
      </c>
      <c r="L71" s="10">
        <v>116.54</v>
      </c>
      <c r="M71" s="10">
        <v>8</v>
      </c>
      <c r="N71" s="192">
        <f>+MIT_InfraMR[[#This Row],[A.03.1 -  Longitud de Vías de Explotación No Electrificadas Troncales y Ramales (vía principal) (km)]]+MIT_InfraMR[[#This Row],[A.04.1 -  Longitud de Vías de Explotación Electrificadas Troncales y Ramales (vía principal) (km)]]</f>
        <v>326.51</v>
      </c>
      <c r="O71" s="192">
        <v>326.51</v>
      </c>
      <c r="P71" s="1">
        <v>40</v>
      </c>
      <c r="Q71" s="1">
        <v>15</v>
      </c>
      <c r="R71" s="1">
        <v>1</v>
      </c>
      <c r="S71" s="194">
        <f t="shared" si="8"/>
        <v>56</v>
      </c>
      <c r="T71" s="194">
        <v>56</v>
      </c>
      <c r="U71" s="1">
        <v>38</v>
      </c>
      <c r="V71" s="1">
        <v>82</v>
      </c>
      <c r="W71" s="1">
        <v>0</v>
      </c>
      <c r="X71" s="1">
        <v>15</v>
      </c>
      <c r="Y71" s="1">
        <v>2</v>
      </c>
      <c r="Z71" s="196">
        <f t="shared" si="9"/>
        <v>137</v>
      </c>
      <c r="AA71" s="1">
        <v>35</v>
      </c>
      <c r="AB71" s="1">
        <v>18</v>
      </c>
      <c r="AC71" s="1">
        <f>+MIT_InfraMR[[#This Row],[Total Pasos Vehiculares a Nivel]]</f>
        <v>137</v>
      </c>
      <c r="AD71" s="196">
        <f t="shared" si="10"/>
        <v>190</v>
      </c>
      <c r="AE71" s="1">
        <v>10</v>
      </c>
      <c r="AF71" s="1">
        <v>21</v>
      </c>
      <c r="AG71" s="1">
        <v>107</v>
      </c>
      <c r="AH71" s="196">
        <f t="shared" si="11"/>
        <v>138</v>
      </c>
      <c r="AI71" s="10">
        <v>46</v>
      </c>
      <c r="AJ71" s="10">
        <v>0</v>
      </c>
      <c r="AK71" s="10">
        <v>133</v>
      </c>
      <c r="AL71" s="222">
        <f t="shared" si="12"/>
        <v>179</v>
      </c>
      <c r="AM71" s="1">
        <v>0</v>
      </c>
      <c r="AN71" s="1">
        <v>18</v>
      </c>
      <c r="AO71" s="1">
        <v>0</v>
      </c>
      <c r="AP71" s="200">
        <f t="shared" si="13"/>
        <v>18</v>
      </c>
      <c r="AQ71" s="1">
        <v>285</v>
      </c>
      <c r="AR71" s="1">
        <v>60</v>
      </c>
      <c r="AS71" s="1">
        <v>0</v>
      </c>
      <c r="AT71" s="200">
        <f>+SUM(MIT_InfraMR[[#This Row],[B.02.1 - Parque de Coches Eléctricos Motrices]:[B.02.3 - Parque de Coches Eléctricos Motrices Tipo R]])</f>
        <v>345</v>
      </c>
      <c r="AU71" s="1">
        <v>0</v>
      </c>
      <c r="AV71" s="1">
        <v>2</v>
      </c>
      <c r="AW71" s="1">
        <v>2</v>
      </c>
      <c r="AX71" s="200">
        <f>+SUM(MIT_InfraMR[[#This Row],[B.03.1 - Parque de Coches Motores Motrices Remolcados]:[B.03.3 - Parque de Coches Motores Motrices Cabina]])</f>
        <v>4</v>
      </c>
      <c r="AY71" s="1">
        <v>29</v>
      </c>
      <c r="AZ71" s="1">
        <v>4</v>
      </c>
      <c r="BA71" s="1">
        <v>0</v>
      </c>
      <c r="BB71" s="1">
        <v>0</v>
      </c>
      <c r="BC71" s="200">
        <f>SUM(AY71:BB71)</f>
        <v>33</v>
      </c>
      <c r="BD71" s="356">
        <v>14</v>
      </c>
      <c r="BE71" s="1">
        <v>0</v>
      </c>
      <c r="BF71" s="1">
        <v>5</v>
      </c>
      <c r="BG71" s="235">
        <v>1676</v>
      </c>
    </row>
    <row r="72" spans="1:59">
      <c r="A72" s="1">
        <v>1998</v>
      </c>
      <c r="B72" s="1" t="s">
        <v>71</v>
      </c>
      <c r="C72" s="10">
        <v>54.8</v>
      </c>
      <c r="D72" s="10">
        <v>77.59</v>
      </c>
      <c r="E72" s="10">
        <v>0</v>
      </c>
      <c r="F72" s="10">
        <v>52.57</v>
      </c>
      <c r="G72" s="192">
        <f t="shared" si="7"/>
        <v>184.95999999999998</v>
      </c>
      <c r="H72" s="192">
        <v>184.95999999999998</v>
      </c>
      <c r="I72" s="192">
        <v>196.96800000000002</v>
      </c>
      <c r="J72" s="10">
        <v>209.97</v>
      </c>
      <c r="K72" s="10">
        <v>12.2</v>
      </c>
      <c r="L72" s="10">
        <v>116.54</v>
      </c>
      <c r="M72" s="10">
        <v>8</v>
      </c>
      <c r="N72" s="192">
        <f>+MIT_InfraMR[[#This Row],[A.03.1 -  Longitud de Vías de Explotación No Electrificadas Troncales y Ramales (vía principal) (km)]]+MIT_InfraMR[[#This Row],[A.04.1 -  Longitud de Vías de Explotación Electrificadas Troncales y Ramales (vía principal) (km)]]</f>
        <v>326.51</v>
      </c>
      <c r="O72" s="192">
        <v>326.51</v>
      </c>
      <c r="P72" s="1">
        <v>40</v>
      </c>
      <c r="Q72" s="1">
        <v>15</v>
      </c>
      <c r="R72" s="1">
        <v>1</v>
      </c>
      <c r="S72" s="194">
        <f t="shared" si="8"/>
        <v>56</v>
      </c>
      <c r="T72" s="194">
        <v>56</v>
      </c>
      <c r="U72" s="1">
        <v>38</v>
      </c>
      <c r="V72" s="1">
        <v>82</v>
      </c>
      <c r="W72" s="1">
        <v>0</v>
      </c>
      <c r="X72" s="1">
        <v>15</v>
      </c>
      <c r="Y72" s="1">
        <v>2</v>
      </c>
      <c r="Z72" s="196">
        <f t="shared" si="9"/>
        <v>137</v>
      </c>
      <c r="AA72" s="1">
        <v>35</v>
      </c>
      <c r="AB72" s="1">
        <v>18</v>
      </c>
      <c r="AC72" s="1">
        <f>+MIT_InfraMR[[#This Row],[Total Pasos Vehiculares a Nivel]]</f>
        <v>137</v>
      </c>
      <c r="AD72" s="196">
        <f t="shared" si="10"/>
        <v>190</v>
      </c>
      <c r="AE72" s="1">
        <v>10</v>
      </c>
      <c r="AF72" s="1">
        <v>21</v>
      </c>
      <c r="AG72" s="1">
        <v>107</v>
      </c>
      <c r="AH72" s="196">
        <f t="shared" si="11"/>
        <v>138</v>
      </c>
      <c r="AI72" s="10">
        <v>46</v>
      </c>
      <c r="AJ72" s="10">
        <v>0</v>
      </c>
      <c r="AK72" s="10">
        <v>133</v>
      </c>
      <c r="AL72" s="222">
        <f t="shared" si="12"/>
        <v>179</v>
      </c>
      <c r="AM72" s="1">
        <v>0</v>
      </c>
      <c r="AN72" s="1">
        <v>18</v>
      </c>
      <c r="AO72" s="1">
        <v>0</v>
      </c>
      <c r="AP72" s="200">
        <f t="shared" si="13"/>
        <v>18</v>
      </c>
      <c r="AQ72" s="1">
        <v>285</v>
      </c>
      <c r="AR72" s="1">
        <v>60</v>
      </c>
      <c r="AS72" s="1">
        <v>0</v>
      </c>
      <c r="AT72" s="200">
        <f>+SUM(MIT_InfraMR[[#This Row],[B.02.1 - Parque de Coches Eléctricos Motrices]:[B.02.3 - Parque de Coches Eléctricos Motrices Tipo R]])</f>
        <v>345</v>
      </c>
      <c r="AU72" s="1">
        <v>0</v>
      </c>
      <c r="AV72" s="1">
        <v>2</v>
      </c>
      <c r="AW72" s="1">
        <v>2</v>
      </c>
      <c r="AX72" s="200">
        <f>+SUM(MIT_InfraMR[[#This Row],[B.03.1 - Parque de Coches Motores Motrices Remolcados]:[B.03.3 - Parque de Coches Motores Motrices Cabina]])</f>
        <v>4</v>
      </c>
      <c r="AY72" s="1">
        <v>29</v>
      </c>
      <c r="AZ72" s="1">
        <v>4</v>
      </c>
      <c r="BA72" s="1">
        <v>0</v>
      </c>
      <c r="BB72" s="1">
        <v>0</v>
      </c>
      <c r="BC72" s="200">
        <f>SUM(AY72:BB72)</f>
        <v>33</v>
      </c>
      <c r="BD72" s="356">
        <v>14</v>
      </c>
      <c r="BE72" s="1">
        <v>0</v>
      </c>
      <c r="BF72" s="1">
        <v>5</v>
      </c>
      <c r="BG72" s="235">
        <v>1676</v>
      </c>
    </row>
    <row r="73" spans="1:59">
      <c r="A73" s="1">
        <v>1998</v>
      </c>
      <c r="B73" s="1" t="s">
        <v>72</v>
      </c>
      <c r="C73" s="10">
        <v>54.8</v>
      </c>
      <c r="D73" s="10">
        <v>77.59</v>
      </c>
      <c r="E73" s="10">
        <v>0</v>
      </c>
      <c r="F73" s="10">
        <v>52.57</v>
      </c>
      <c r="G73" s="192">
        <f t="shared" si="7"/>
        <v>184.95999999999998</v>
      </c>
      <c r="H73" s="192">
        <v>184.95999999999998</v>
      </c>
      <c r="I73" s="192">
        <v>196.96800000000002</v>
      </c>
      <c r="J73" s="10">
        <v>209.97</v>
      </c>
      <c r="K73" s="10">
        <v>12.2</v>
      </c>
      <c r="L73" s="10">
        <v>116.54</v>
      </c>
      <c r="M73" s="10">
        <v>8</v>
      </c>
      <c r="N73" s="192">
        <f>+MIT_InfraMR[[#This Row],[A.03.1 -  Longitud de Vías de Explotación No Electrificadas Troncales y Ramales (vía principal) (km)]]+MIT_InfraMR[[#This Row],[A.04.1 -  Longitud de Vías de Explotación Electrificadas Troncales y Ramales (vía principal) (km)]]</f>
        <v>326.51</v>
      </c>
      <c r="O73" s="192">
        <v>326.51</v>
      </c>
      <c r="P73" s="1">
        <v>40</v>
      </c>
      <c r="Q73" s="1">
        <v>15</v>
      </c>
      <c r="R73" s="1">
        <v>1</v>
      </c>
      <c r="S73" s="194">
        <f t="shared" si="8"/>
        <v>56</v>
      </c>
      <c r="T73" s="194">
        <v>56</v>
      </c>
      <c r="U73" s="1">
        <v>38</v>
      </c>
      <c r="V73" s="1">
        <v>82</v>
      </c>
      <c r="W73" s="1">
        <v>0</v>
      </c>
      <c r="X73" s="1">
        <v>15</v>
      </c>
      <c r="Y73" s="1">
        <v>2</v>
      </c>
      <c r="Z73" s="196">
        <f t="shared" si="9"/>
        <v>137</v>
      </c>
      <c r="AA73" s="1">
        <v>35</v>
      </c>
      <c r="AB73" s="1">
        <v>18</v>
      </c>
      <c r="AC73" s="1">
        <f>+MIT_InfraMR[[#This Row],[Total Pasos Vehiculares a Nivel]]</f>
        <v>137</v>
      </c>
      <c r="AD73" s="196">
        <f t="shared" si="10"/>
        <v>190</v>
      </c>
      <c r="AE73" s="1">
        <v>10</v>
      </c>
      <c r="AF73" s="1">
        <v>21</v>
      </c>
      <c r="AG73" s="1">
        <v>107</v>
      </c>
      <c r="AH73" s="196">
        <f t="shared" si="11"/>
        <v>138</v>
      </c>
      <c r="AI73" s="10">
        <v>46</v>
      </c>
      <c r="AJ73" s="10">
        <v>0</v>
      </c>
      <c r="AK73" s="10">
        <v>133</v>
      </c>
      <c r="AL73" s="222">
        <f t="shared" si="12"/>
        <v>179</v>
      </c>
      <c r="AM73" s="1">
        <v>0</v>
      </c>
      <c r="AN73" s="1">
        <v>18</v>
      </c>
      <c r="AO73" s="1">
        <v>0</v>
      </c>
      <c r="AP73" s="200">
        <f t="shared" si="13"/>
        <v>18</v>
      </c>
      <c r="AQ73" s="1">
        <v>285</v>
      </c>
      <c r="AR73" s="1">
        <v>60</v>
      </c>
      <c r="AS73" s="1">
        <v>0</v>
      </c>
      <c r="AT73" s="200">
        <f>+SUM(MIT_InfraMR[[#This Row],[B.02.1 - Parque de Coches Eléctricos Motrices]:[B.02.3 - Parque de Coches Eléctricos Motrices Tipo R]])</f>
        <v>345</v>
      </c>
      <c r="AU73" s="1">
        <v>0</v>
      </c>
      <c r="AV73" s="1">
        <v>2</v>
      </c>
      <c r="AW73" s="1">
        <v>2</v>
      </c>
      <c r="AX73" s="200">
        <f>+SUM(MIT_InfraMR[[#This Row],[B.03.1 - Parque de Coches Motores Motrices Remolcados]:[B.03.3 - Parque de Coches Motores Motrices Cabina]])</f>
        <v>4</v>
      </c>
      <c r="AY73" s="1">
        <v>29</v>
      </c>
      <c r="AZ73" s="1">
        <v>4</v>
      </c>
      <c r="BA73" s="1">
        <v>0</v>
      </c>
      <c r="BB73" s="1">
        <v>0</v>
      </c>
      <c r="BC73" s="200">
        <f>SUM(AY73:BB73)</f>
        <v>33</v>
      </c>
      <c r="BD73" s="356">
        <v>14</v>
      </c>
      <c r="BE73" s="1">
        <v>0</v>
      </c>
      <c r="BF73" s="1">
        <v>5</v>
      </c>
      <c r="BG73" s="235">
        <v>1676</v>
      </c>
    </row>
    <row r="74" spans="1:59">
      <c r="A74" s="1">
        <v>1999</v>
      </c>
      <c r="B74" s="1" t="s">
        <v>61</v>
      </c>
      <c r="C74" s="10">
        <v>54.8</v>
      </c>
      <c r="D74" s="10">
        <v>77.59</v>
      </c>
      <c r="E74" s="10">
        <v>0</v>
      </c>
      <c r="F74" s="10">
        <v>52.57</v>
      </c>
      <c r="G74" s="192">
        <f t="shared" si="7"/>
        <v>184.95999999999998</v>
      </c>
      <c r="H74" s="192">
        <v>184.95999999999998</v>
      </c>
      <c r="I74" s="192">
        <v>196.96800000000002</v>
      </c>
      <c r="J74" s="10">
        <v>209.97</v>
      </c>
      <c r="K74" s="10">
        <v>12.2</v>
      </c>
      <c r="L74" s="10">
        <v>116.54</v>
      </c>
      <c r="M74" s="10">
        <v>8</v>
      </c>
      <c r="N74" s="192">
        <f>+MIT_InfraMR[[#This Row],[A.03.1 -  Longitud de Vías de Explotación No Electrificadas Troncales y Ramales (vía principal) (km)]]+MIT_InfraMR[[#This Row],[A.04.1 -  Longitud de Vías de Explotación Electrificadas Troncales y Ramales (vía principal) (km)]]</f>
        <v>326.51</v>
      </c>
      <c r="O74" s="192">
        <v>326.51</v>
      </c>
      <c r="P74" s="1">
        <v>40</v>
      </c>
      <c r="Q74" s="1">
        <v>15</v>
      </c>
      <c r="R74" s="1">
        <v>1</v>
      </c>
      <c r="S74" s="194">
        <f t="shared" si="8"/>
        <v>56</v>
      </c>
      <c r="T74" s="194">
        <v>56</v>
      </c>
      <c r="U74" s="1">
        <v>38</v>
      </c>
      <c r="V74" s="1">
        <v>82</v>
      </c>
      <c r="W74" s="1">
        <v>0</v>
      </c>
      <c r="X74" s="1">
        <v>15</v>
      </c>
      <c r="Y74" s="1">
        <v>2</v>
      </c>
      <c r="Z74" s="196">
        <f t="shared" si="9"/>
        <v>137</v>
      </c>
      <c r="AA74" s="1">
        <v>35</v>
      </c>
      <c r="AB74" s="1">
        <v>18</v>
      </c>
      <c r="AC74" s="1">
        <f>+MIT_InfraMR[[#This Row],[Total Pasos Vehiculares a Nivel]]</f>
        <v>137</v>
      </c>
      <c r="AD74" s="196">
        <f t="shared" si="10"/>
        <v>190</v>
      </c>
      <c r="AE74" s="1">
        <v>10</v>
      </c>
      <c r="AF74" s="1">
        <v>21</v>
      </c>
      <c r="AG74" s="1">
        <v>107</v>
      </c>
      <c r="AH74" s="196">
        <f t="shared" si="11"/>
        <v>138</v>
      </c>
      <c r="AI74" s="10">
        <v>46</v>
      </c>
      <c r="AJ74" s="10">
        <v>0</v>
      </c>
      <c r="AK74" s="10">
        <v>133</v>
      </c>
      <c r="AL74" s="222">
        <f t="shared" si="12"/>
        <v>179</v>
      </c>
      <c r="AM74" s="1">
        <v>0</v>
      </c>
      <c r="AN74" s="1">
        <v>18</v>
      </c>
      <c r="AO74" s="1">
        <v>0</v>
      </c>
      <c r="AP74" s="200">
        <f t="shared" si="13"/>
        <v>18</v>
      </c>
      <c r="AQ74" s="1">
        <v>285</v>
      </c>
      <c r="AR74" s="1">
        <v>60</v>
      </c>
      <c r="AS74" s="1">
        <v>0</v>
      </c>
      <c r="AT74" s="200">
        <f>+SUM(MIT_InfraMR[[#This Row],[B.02.1 - Parque de Coches Eléctricos Motrices]:[B.02.3 - Parque de Coches Eléctricos Motrices Tipo R]])</f>
        <v>345</v>
      </c>
      <c r="AU74" s="1">
        <v>0</v>
      </c>
      <c r="AV74" s="1">
        <v>2</v>
      </c>
      <c r="AW74" s="1">
        <v>2</v>
      </c>
      <c r="AX74" s="200">
        <f>+SUM(MIT_InfraMR[[#This Row],[B.03.1 - Parque de Coches Motores Motrices Remolcados]:[B.03.3 - Parque de Coches Motores Motrices Cabina]])</f>
        <v>4</v>
      </c>
      <c r="AY74" s="1">
        <v>29</v>
      </c>
      <c r="AZ74" s="1">
        <v>4</v>
      </c>
      <c r="BA74" s="1">
        <v>0</v>
      </c>
      <c r="BB74" s="1">
        <v>0</v>
      </c>
      <c r="BC74" s="200">
        <f>SUM(AY74:BB74)</f>
        <v>33</v>
      </c>
      <c r="BD74" s="356">
        <v>14</v>
      </c>
      <c r="BE74" s="1">
        <v>0</v>
      </c>
      <c r="BF74" s="1">
        <v>5</v>
      </c>
      <c r="BG74" s="235">
        <v>1676</v>
      </c>
    </row>
    <row r="75" spans="1:59">
      <c r="A75" s="1">
        <v>1999</v>
      </c>
      <c r="B75" s="1" t="s">
        <v>62</v>
      </c>
      <c r="C75" s="10">
        <v>54.8</v>
      </c>
      <c r="D75" s="10">
        <v>77.59</v>
      </c>
      <c r="E75" s="10">
        <v>0</v>
      </c>
      <c r="F75" s="10">
        <v>52.57</v>
      </c>
      <c r="G75" s="192">
        <f t="shared" si="7"/>
        <v>184.95999999999998</v>
      </c>
      <c r="H75" s="192">
        <v>184.95999999999998</v>
      </c>
      <c r="I75" s="192">
        <v>196.96800000000002</v>
      </c>
      <c r="J75" s="10">
        <v>209.97</v>
      </c>
      <c r="K75" s="10">
        <v>12.2</v>
      </c>
      <c r="L75" s="10">
        <v>116.54</v>
      </c>
      <c r="M75" s="10">
        <v>8</v>
      </c>
      <c r="N75" s="192">
        <f>+MIT_InfraMR[[#This Row],[A.03.1 -  Longitud de Vías de Explotación No Electrificadas Troncales y Ramales (vía principal) (km)]]+MIT_InfraMR[[#This Row],[A.04.1 -  Longitud de Vías de Explotación Electrificadas Troncales y Ramales (vía principal) (km)]]</f>
        <v>326.51</v>
      </c>
      <c r="O75" s="192">
        <v>326.51</v>
      </c>
      <c r="P75" s="1">
        <v>40</v>
      </c>
      <c r="Q75" s="1">
        <v>15</v>
      </c>
      <c r="R75" s="1">
        <v>1</v>
      </c>
      <c r="S75" s="194">
        <f t="shared" si="8"/>
        <v>56</v>
      </c>
      <c r="T75" s="194">
        <v>56</v>
      </c>
      <c r="U75" s="1">
        <v>38</v>
      </c>
      <c r="V75" s="1">
        <v>82</v>
      </c>
      <c r="W75" s="1">
        <v>0</v>
      </c>
      <c r="X75" s="1">
        <v>15</v>
      </c>
      <c r="Y75" s="1">
        <v>2</v>
      </c>
      <c r="Z75" s="196">
        <f t="shared" si="9"/>
        <v>137</v>
      </c>
      <c r="AA75" s="1">
        <v>35</v>
      </c>
      <c r="AB75" s="1">
        <v>18</v>
      </c>
      <c r="AC75" s="1">
        <f>+MIT_InfraMR[[#This Row],[Total Pasos Vehiculares a Nivel]]</f>
        <v>137</v>
      </c>
      <c r="AD75" s="196">
        <f t="shared" si="10"/>
        <v>190</v>
      </c>
      <c r="AE75" s="1">
        <v>10</v>
      </c>
      <c r="AF75" s="1">
        <v>21</v>
      </c>
      <c r="AG75" s="1">
        <v>107</v>
      </c>
      <c r="AH75" s="196">
        <f t="shared" si="11"/>
        <v>138</v>
      </c>
      <c r="AI75" s="10">
        <v>46</v>
      </c>
      <c r="AJ75" s="10">
        <v>0</v>
      </c>
      <c r="AK75" s="10">
        <v>133</v>
      </c>
      <c r="AL75" s="222">
        <f t="shared" si="12"/>
        <v>179</v>
      </c>
      <c r="AM75" s="1">
        <v>0</v>
      </c>
      <c r="AN75" s="1">
        <v>18</v>
      </c>
      <c r="AO75" s="1">
        <v>0</v>
      </c>
      <c r="AP75" s="200">
        <f t="shared" si="13"/>
        <v>18</v>
      </c>
      <c r="AQ75" s="1">
        <v>285</v>
      </c>
      <c r="AR75" s="1">
        <v>60</v>
      </c>
      <c r="AS75" s="1">
        <v>0</v>
      </c>
      <c r="AT75" s="200">
        <f>+SUM(MIT_InfraMR[[#This Row],[B.02.1 - Parque de Coches Eléctricos Motrices]:[B.02.3 - Parque de Coches Eléctricos Motrices Tipo R]])</f>
        <v>345</v>
      </c>
      <c r="AU75" s="1">
        <v>0</v>
      </c>
      <c r="AV75" s="1">
        <v>2</v>
      </c>
      <c r="AW75" s="1">
        <v>2</v>
      </c>
      <c r="AX75" s="200">
        <f>+SUM(MIT_InfraMR[[#This Row],[B.03.1 - Parque de Coches Motores Motrices Remolcados]:[B.03.3 - Parque de Coches Motores Motrices Cabina]])</f>
        <v>4</v>
      </c>
      <c r="AY75" s="1">
        <v>29</v>
      </c>
      <c r="AZ75" s="1">
        <v>4</v>
      </c>
      <c r="BA75" s="1">
        <v>0</v>
      </c>
      <c r="BB75" s="1">
        <v>0</v>
      </c>
      <c r="BC75" s="200">
        <f>SUM(AY75:BB75)</f>
        <v>33</v>
      </c>
      <c r="BD75" s="356">
        <v>14</v>
      </c>
      <c r="BE75" s="1">
        <v>0</v>
      </c>
      <c r="BF75" s="1">
        <v>5</v>
      </c>
      <c r="BG75" s="235">
        <v>1676</v>
      </c>
    </row>
    <row r="76" spans="1:59">
      <c r="A76" s="1">
        <v>1999</v>
      </c>
      <c r="B76" s="1" t="s">
        <v>63</v>
      </c>
      <c r="C76" s="10">
        <v>54.8</v>
      </c>
      <c r="D76" s="10">
        <v>77.59</v>
      </c>
      <c r="E76" s="10">
        <v>0</v>
      </c>
      <c r="F76" s="10">
        <v>52.57</v>
      </c>
      <c r="G76" s="192">
        <f t="shared" si="7"/>
        <v>184.95999999999998</v>
      </c>
      <c r="H76" s="192">
        <v>184.95999999999998</v>
      </c>
      <c r="I76" s="192">
        <v>196.96800000000002</v>
      </c>
      <c r="J76" s="10">
        <v>209.97</v>
      </c>
      <c r="K76" s="10">
        <v>12.2</v>
      </c>
      <c r="L76" s="10">
        <v>116.54</v>
      </c>
      <c r="M76" s="10">
        <v>8</v>
      </c>
      <c r="N76" s="192">
        <f>+MIT_InfraMR[[#This Row],[A.03.1 -  Longitud de Vías de Explotación No Electrificadas Troncales y Ramales (vía principal) (km)]]+MIT_InfraMR[[#This Row],[A.04.1 -  Longitud de Vías de Explotación Electrificadas Troncales y Ramales (vía principal) (km)]]</f>
        <v>326.51</v>
      </c>
      <c r="O76" s="192">
        <v>326.51</v>
      </c>
      <c r="P76" s="1">
        <v>40</v>
      </c>
      <c r="Q76" s="1">
        <v>15</v>
      </c>
      <c r="R76" s="1">
        <v>1</v>
      </c>
      <c r="S76" s="194">
        <f t="shared" si="8"/>
        <v>56</v>
      </c>
      <c r="T76" s="194">
        <v>56</v>
      </c>
      <c r="U76" s="1">
        <v>38</v>
      </c>
      <c r="V76" s="1">
        <v>82</v>
      </c>
      <c r="W76" s="1">
        <v>0</v>
      </c>
      <c r="X76" s="1">
        <v>15</v>
      </c>
      <c r="Y76" s="1">
        <v>2</v>
      </c>
      <c r="Z76" s="196">
        <f t="shared" si="9"/>
        <v>137</v>
      </c>
      <c r="AA76" s="1">
        <v>35</v>
      </c>
      <c r="AB76" s="1">
        <v>18</v>
      </c>
      <c r="AC76" s="1">
        <f>+MIT_InfraMR[[#This Row],[Total Pasos Vehiculares a Nivel]]</f>
        <v>137</v>
      </c>
      <c r="AD76" s="196">
        <f t="shared" si="10"/>
        <v>190</v>
      </c>
      <c r="AE76" s="1">
        <v>10</v>
      </c>
      <c r="AF76" s="1">
        <v>21</v>
      </c>
      <c r="AG76" s="1">
        <v>107</v>
      </c>
      <c r="AH76" s="196">
        <f t="shared" si="11"/>
        <v>138</v>
      </c>
      <c r="AI76" s="10">
        <v>46</v>
      </c>
      <c r="AJ76" s="10">
        <v>0</v>
      </c>
      <c r="AK76" s="10">
        <v>133</v>
      </c>
      <c r="AL76" s="222">
        <f t="shared" si="12"/>
        <v>179</v>
      </c>
      <c r="AM76" s="1">
        <v>0</v>
      </c>
      <c r="AN76" s="1">
        <v>18</v>
      </c>
      <c r="AO76" s="1">
        <v>0</v>
      </c>
      <c r="AP76" s="200">
        <f t="shared" si="13"/>
        <v>18</v>
      </c>
      <c r="AQ76" s="1">
        <v>285</v>
      </c>
      <c r="AR76" s="1">
        <v>60</v>
      </c>
      <c r="AS76" s="1">
        <v>0</v>
      </c>
      <c r="AT76" s="200">
        <f>+SUM(MIT_InfraMR[[#This Row],[B.02.1 - Parque de Coches Eléctricos Motrices]:[B.02.3 - Parque de Coches Eléctricos Motrices Tipo R]])</f>
        <v>345</v>
      </c>
      <c r="AU76" s="1">
        <v>0</v>
      </c>
      <c r="AV76" s="1">
        <v>2</v>
      </c>
      <c r="AW76" s="1">
        <v>2</v>
      </c>
      <c r="AX76" s="200">
        <f>+SUM(MIT_InfraMR[[#This Row],[B.03.1 - Parque de Coches Motores Motrices Remolcados]:[B.03.3 - Parque de Coches Motores Motrices Cabina]])</f>
        <v>4</v>
      </c>
      <c r="AY76" s="1">
        <v>29</v>
      </c>
      <c r="AZ76" s="1">
        <v>4</v>
      </c>
      <c r="BA76" s="1">
        <v>0</v>
      </c>
      <c r="BB76" s="1">
        <v>0</v>
      </c>
      <c r="BC76" s="200">
        <f>SUM(AY76:BB76)</f>
        <v>33</v>
      </c>
      <c r="BD76" s="356">
        <v>14</v>
      </c>
      <c r="BE76" s="1">
        <v>0</v>
      </c>
      <c r="BF76" s="1">
        <v>5</v>
      </c>
      <c r="BG76" s="235">
        <v>1676</v>
      </c>
    </row>
    <row r="77" spans="1:59">
      <c r="A77" s="1">
        <v>1999</v>
      </c>
      <c r="B77" s="1" t="s">
        <v>64</v>
      </c>
      <c r="C77" s="10">
        <v>54.8</v>
      </c>
      <c r="D77" s="10">
        <v>77.59</v>
      </c>
      <c r="E77" s="10">
        <v>0</v>
      </c>
      <c r="F77" s="10">
        <v>52.57</v>
      </c>
      <c r="G77" s="192">
        <f t="shared" si="7"/>
        <v>184.95999999999998</v>
      </c>
      <c r="H77" s="192">
        <v>184.95999999999998</v>
      </c>
      <c r="I77" s="192">
        <v>196.96800000000002</v>
      </c>
      <c r="J77" s="10">
        <v>209.97</v>
      </c>
      <c r="K77" s="10">
        <v>12.2</v>
      </c>
      <c r="L77" s="10">
        <v>116.54</v>
      </c>
      <c r="M77" s="10">
        <v>8</v>
      </c>
      <c r="N77" s="192">
        <f>+MIT_InfraMR[[#This Row],[A.03.1 -  Longitud de Vías de Explotación No Electrificadas Troncales y Ramales (vía principal) (km)]]+MIT_InfraMR[[#This Row],[A.04.1 -  Longitud de Vías de Explotación Electrificadas Troncales y Ramales (vía principal) (km)]]</f>
        <v>326.51</v>
      </c>
      <c r="O77" s="192">
        <v>326.51</v>
      </c>
      <c r="P77" s="1">
        <v>40</v>
      </c>
      <c r="Q77" s="1">
        <v>15</v>
      </c>
      <c r="R77" s="1">
        <v>1</v>
      </c>
      <c r="S77" s="194">
        <f t="shared" si="8"/>
        <v>56</v>
      </c>
      <c r="T77" s="194">
        <v>56</v>
      </c>
      <c r="U77" s="1">
        <v>38</v>
      </c>
      <c r="V77" s="1">
        <v>82</v>
      </c>
      <c r="W77" s="1">
        <v>0</v>
      </c>
      <c r="X77" s="1">
        <v>15</v>
      </c>
      <c r="Y77" s="1">
        <v>2</v>
      </c>
      <c r="Z77" s="196">
        <f t="shared" si="9"/>
        <v>137</v>
      </c>
      <c r="AA77" s="1">
        <v>35</v>
      </c>
      <c r="AB77" s="1">
        <v>18</v>
      </c>
      <c r="AC77" s="1">
        <f>+MIT_InfraMR[[#This Row],[Total Pasos Vehiculares a Nivel]]</f>
        <v>137</v>
      </c>
      <c r="AD77" s="196">
        <f t="shared" si="10"/>
        <v>190</v>
      </c>
      <c r="AE77" s="1">
        <v>10</v>
      </c>
      <c r="AF77" s="1">
        <v>21</v>
      </c>
      <c r="AG77" s="1">
        <v>107</v>
      </c>
      <c r="AH77" s="196">
        <f t="shared" si="11"/>
        <v>138</v>
      </c>
      <c r="AI77" s="10">
        <v>46</v>
      </c>
      <c r="AJ77" s="10">
        <v>0</v>
      </c>
      <c r="AK77" s="10">
        <v>133</v>
      </c>
      <c r="AL77" s="222">
        <f t="shared" si="12"/>
        <v>179</v>
      </c>
      <c r="AM77" s="1">
        <v>0</v>
      </c>
      <c r="AN77" s="1">
        <v>18</v>
      </c>
      <c r="AO77" s="1">
        <v>0</v>
      </c>
      <c r="AP77" s="200">
        <f t="shared" si="13"/>
        <v>18</v>
      </c>
      <c r="AQ77" s="1">
        <v>285</v>
      </c>
      <c r="AR77" s="1">
        <v>60</v>
      </c>
      <c r="AS77" s="1">
        <v>0</v>
      </c>
      <c r="AT77" s="200">
        <f>+SUM(MIT_InfraMR[[#This Row],[B.02.1 - Parque de Coches Eléctricos Motrices]:[B.02.3 - Parque de Coches Eléctricos Motrices Tipo R]])</f>
        <v>345</v>
      </c>
      <c r="AU77" s="1">
        <v>0</v>
      </c>
      <c r="AV77" s="1">
        <v>2</v>
      </c>
      <c r="AW77" s="1">
        <v>2</v>
      </c>
      <c r="AX77" s="200">
        <f>+SUM(MIT_InfraMR[[#This Row],[B.03.1 - Parque de Coches Motores Motrices Remolcados]:[B.03.3 - Parque de Coches Motores Motrices Cabina]])</f>
        <v>4</v>
      </c>
      <c r="AY77" s="1">
        <v>29</v>
      </c>
      <c r="AZ77" s="1">
        <v>4</v>
      </c>
      <c r="BA77" s="1">
        <v>0</v>
      </c>
      <c r="BB77" s="1">
        <v>0</v>
      </c>
      <c r="BC77" s="200">
        <f>SUM(AY77:BB77)</f>
        <v>33</v>
      </c>
      <c r="BD77" s="356">
        <v>14</v>
      </c>
      <c r="BE77" s="1">
        <v>0</v>
      </c>
      <c r="BF77" s="1">
        <v>5</v>
      </c>
      <c r="BG77" s="235">
        <v>1676</v>
      </c>
    </row>
    <row r="78" spans="1:59">
      <c r="A78" s="1">
        <v>1999</v>
      </c>
      <c r="B78" s="1" t="s">
        <v>65</v>
      </c>
      <c r="C78" s="10">
        <v>54.8</v>
      </c>
      <c r="D78" s="10">
        <v>77.59</v>
      </c>
      <c r="E78" s="10">
        <v>0</v>
      </c>
      <c r="F78" s="10">
        <v>52.57</v>
      </c>
      <c r="G78" s="192">
        <f t="shared" si="7"/>
        <v>184.95999999999998</v>
      </c>
      <c r="H78" s="192">
        <v>184.95999999999998</v>
      </c>
      <c r="I78" s="192">
        <v>196.96800000000002</v>
      </c>
      <c r="J78" s="10">
        <v>209.97</v>
      </c>
      <c r="K78" s="10">
        <v>12.2</v>
      </c>
      <c r="L78" s="10">
        <v>116.54</v>
      </c>
      <c r="M78" s="10">
        <v>8</v>
      </c>
      <c r="N78" s="192">
        <f>+MIT_InfraMR[[#This Row],[A.03.1 -  Longitud de Vías de Explotación No Electrificadas Troncales y Ramales (vía principal) (km)]]+MIT_InfraMR[[#This Row],[A.04.1 -  Longitud de Vías de Explotación Electrificadas Troncales y Ramales (vía principal) (km)]]</f>
        <v>326.51</v>
      </c>
      <c r="O78" s="192">
        <v>326.51</v>
      </c>
      <c r="P78" s="1">
        <v>40</v>
      </c>
      <c r="Q78" s="1">
        <v>15</v>
      </c>
      <c r="R78" s="1">
        <v>1</v>
      </c>
      <c r="S78" s="194">
        <f t="shared" si="8"/>
        <v>56</v>
      </c>
      <c r="T78" s="194">
        <v>56</v>
      </c>
      <c r="U78" s="1">
        <v>38</v>
      </c>
      <c r="V78" s="1">
        <v>82</v>
      </c>
      <c r="W78" s="1">
        <v>0</v>
      </c>
      <c r="X78" s="1">
        <v>15</v>
      </c>
      <c r="Y78" s="1">
        <v>2</v>
      </c>
      <c r="Z78" s="196">
        <f t="shared" si="9"/>
        <v>137</v>
      </c>
      <c r="AA78" s="1">
        <v>35</v>
      </c>
      <c r="AB78" s="1">
        <v>18</v>
      </c>
      <c r="AC78" s="1">
        <f>+MIT_InfraMR[[#This Row],[Total Pasos Vehiculares a Nivel]]</f>
        <v>137</v>
      </c>
      <c r="AD78" s="196">
        <f t="shared" si="10"/>
        <v>190</v>
      </c>
      <c r="AE78" s="1">
        <v>10</v>
      </c>
      <c r="AF78" s="1">
        <v>21</v>
      </c>
      <c r="AG78" s="1">
        <v>107</v>
      </c>
      <c r="AH78" s="196">
        <f t="shared" si="11"/>
        <v>138</v>
      </c>
      <c r="AI78" s="10">
        <v>46</v>
      </c>
      <c r="AJ78" s="10">
        <v>0</v>
      </c>
      <c r="AK78" s="10">
        <v>133</v>
      </c>
      <c r="AL78" s="222">
        <f t="shared" si="12"/>
        <v>179</v>
      </c>
      <c r="AM78" s="1">
        <v>0</v>
      </c>
      <c r="AN78" s="1">
        <v>18</v>
      </c>
      <c r="AO78" s="1">
        <v>0</v>
      </c>
      <c r="AP78" s="200">
        <f t="shared" si="13"/>
        <v>18</v>
      </c>
      <c r="AQ78" s="1">
        <v>285</v>
      </c>
      <c r="AR78" s="1">
        <v>60</v>
      </c>
      <c r="AS78" s="1">
        <v>0</v>
      </c>
      <c r="AT78" s="200">
        <f>+SUM(MIT_InfraMR[[#This Row],[B.02.1 - Parque de Coches Eléctricos Motrices]:[B.02.3 - Parque de Coches Eléctricos Motrices Tipo R]])</f>
        <v>345</v>
      </c>
      <c r="AU78" s="1">
        <v>0</v>
      </c>
      <c r="AV78" s="1">
        <v>2</v>
      </c>
      <c r="AW78" s="1">
        <v>2</v>
      </c>
      <c r="AX78" s="200">
        <f>+SUM(MIT_InfraMR[[#This Row],[B.03.1 - Parque de Coches Motores Motrices Remolcados]:[B.03.3 - Parque de Coches Motores Motrices Cabina]])</f>
        <v>4</v>
      </c>
      <c r="AY78" s="1">
        <v>29</v>
      </c>
      <c r="AZ78" s="1">
        <v>4</v>
      </c>
      <c r="BA78" s="1">
        <v>0</v>
      </c>
      <c r="BB78" s="1">
        <v>0</v>
      </c>
      <c r="BC78" s="200">
        <f>SUM(AY78:BB78)</f>
        <v>33</v>
      </c>
      <c r="BD78" s="356">
        <v>14</v>
      </c>
      <c r="BE78" s="1">
        <v>0</v>
      </c>
      <c r="BF78" s="1">
        <v>5</v>
      </c>
      <c r="BG78" s="235">
        <v>1676</v>
      </c>
    </row>
    <row r="79" spans="1:59">
      <c r="A79" s="1">
        <v>1999</v>
      </c>
      <c r="B79" s="1" t="s">
        <v>66</v>
      </c>
      <c r="C79" s="10">
        <v>54.8</v>
      </c>
      <c r="D79" s="10">
        <v>77.59</v>
      </c>
      <c r="E79" s="10">
        <v>0</v>
      </c>
      <c r="F79" s="10">
        <v>52.57</v>
      </c>
      <c r="G79" s="192">
        <f t="shared" si="7"/>
        <v>184.95999999999998</v>
      </c>
      <c r="H79" s="192">
        <v>184.95999999999998</v>
      </c>
      <c r="I79" s="192">
        <v>196.96800000000002</v>
      </c>
      <c r="J79" s="10">
        <v>209.97</v>
      </c>
      <c r="K79" s="10">
        <v>12.2</v>
      </c>
      <c r="L79" s="10">
        <v>116.54</v>
      </c>
      <c r="M79" s="10">
        <v>8</v>
      </c>
      <c r="N79" s="192">
        <f>+MIT_InfraMR[[#This Row],[A.03.1 -  Longitud de Vías de Explotación No Electrificadas Troncales y Ramales (vía principal) (km)]]+MIT_InfraMR[[#This Row],[A.04.1 -  Longitud de Vías de Explotación Electrificadas Troncales y Ramales (vía principal) (km)]]</f>
        <v>326.51</v>
      </c>
      <c r="O79" s="192">
        <v>326.51</v>
      </c>
      <c r="P79" s="1">
        <v>40</v>
      </c>
      <c r="Q79" s="1">
        <v>15</v>
      </c>
      <c r="R79" s="1">
        <v>1</v>
      </c>
      <c r="S79" s="194">
        <f t="shared" si="8"/>
        <v>56</v>
      </c>
      <c r="T79" s="194">
        <v>56</v>
      </c>
      <c r="U79" s="1">
        <v>38</v>
      </c>
      <c r="V79" s="1">
        <v>82</v>
      </c>
      <c r="W79" s="1">
        <v>0</v>
      </c>
      <c r="X79" s="1">
        <v>15</v>
      </c>
      <c r="Y79" s="1">
        <v>2</v>
      </c>
      <c r="Z79" s="196">
        <f t="shared" si="9"/>
        <v>137</v>
      </c>
      <c r="AA79" s="1">
        <v>35</v>
      </c>
      <c r="AB79" s="1">
        <v>18</v>
      </c>
      <c r="AC79" s="1">
        <f>+MIT_InfraMR[[#This Row],[Total Pasos Vehiculares a Nivel]]</f>
        <v>137</v>
      </c>
      <c r="AD79" s="196">
        <f t="shared" si="10"/>
        <v>190</v>
      </c>
      <c r="AE79" s="1">
        <v>10</v>
      </c>
      <c r="AF79" s="1">
        <v>21</v>
      </c>
      <c r="AG79" s="1">
        <v>107</v>
      </c>
      <c r="AH79" s="196">
        <f t="shared" si="11"/>
        <v>138</v>
      </c>
      <c r="AI79" s="10">
        <v>46</v>
      </c>
      <c r="AJ79" s="10">
        <v>0</v>
      </c>
      <c r="AK79" s="10">
        <v>133</v>
      </c>
      <c r="AL79" s="222">
        <f t="shared" si="12"/>
        <v>179</v>
      </c>
      <c r="AM79" s="1">
        <v>0</v>
      </c>
      <c r="AN79" s="1">
        <v>18</v>
      </c>
      <c r="AO79" s="1">
        <v>0</v>
      </c>
      <c r="AP79" s="200">
        <f t="shared" si="13"/>
        <v>18</v>
      </c>
      <c r="AQ79" s="1">
        <v>285</v>
      </c>
      <c r="AR79" s="1">
        <v>60</v>
      </c>
      <c r="AS79" s="1">
        <v>0</v>
      </c>
      <c r="AT79" s="200">
        <f>+SUM(MIT_InfraMR[[#This Row],[B.02.1 - Parque de Coches Eléctricos Motrices]:[B.02.3 - Parque de Coches Eléctricos Motrices Tipo R]])</f>
        <v>345</v>
      </c>
      <c r="AU79" s="1">
        <v>0</v>
      </c>
      <c r="AV79" s="1">
        <v>2</v>
      </c>
      <c r="AW79" s="1">
        <v>2</v>
      </c>
      <c r="AX79" s="200">
        <f>+SUM(MIT_InfraMR[[#This Row],[B.03.1 - Parque de Coches Motores Motrices Remolcados]:[B.03.3 - Parque de Coches Motores Motrices Cabina]])</f>
        <v>4</v>
      </c>
      <c r="AY79" s="1">
        <v>29</v>
      </c>
      <c r="AZ79" s="1">
        <v>4</v>
      </c>
      <c r="BA79" s="1">
        <v>0</v>
      </c>
      <c r="BB79" s="1">
        <v>0</v>
      </c>
      <c r="BC79" s="200">
        <f>SUM(AY79:BB79)</f>
        <v>33</v>
      </c>
      <c r="BD79" s="356">
        <v>14</v>
      </c>
      <c r="BE79" s="1">
        <v>0</v>
      </c>
      <c r="BF79" s="1">
        <v>5</v>
      </c>
      <c r="BG79" s="235">
        <v>1676</v>
      </c>
    </row>
    <row r="80" spans="1:59">
      <c r="A80" s="1">
        <v>1999</v>
      </c>
      <c r="B80" s="1" t="s">
        <v>67</v>
      </c>
      <c r="C80" s="10">
        <v>54.8</v>
      </c>
      <c r="D80" s="10">
        <v>77.59</v>
      </c>
      <c r="E80" s="10">
        <v>0</v>
      </c>
      <c r="F80" s="10">
        <v>52.57</v>
      </c>
      <c r="G80" s="192">
        <f t="shared" si="7"/>
        <v>184.95999999999998</v>
      </c>
      <c r="H80" s="192">
        <v>184.95999999999998</v>
      </c>
      <c r="I80" s="192">
        <v>196.96800000000002</v>
      </c>
      <c r="J80" s="10">
        <v>209.97</v>
      </c>
      <c r="K80" s="10">
        <v>12.2</v>
      </c>
      <c r="L80" s="10">
        <v>116.54</v>
      </c>
      <c r="M80" s="10">
        <v>8</v>
      </c>
      <c r="N80" s="192">
        <f>+MIT_InfraMR[[#This Row],[A.03.1 -  Longitud de Vías de Explotación No Electrificadas Troncales y Ramales (vía principal) (km)]]+MIT_InfraMR[[#This Row],[A.04.1 -  Longitud de Vías de Explotación Electrificadas Troncales y Ramales (vía principal) (km)]]</f>
        <v>326.51</v>
      </c>
      <c r="O80" s="192">
        <v>326.51</v>
      </c>
      <c r="P80" s="1">
        <v>40</v>
      </c>
      <c r="Q80" s="1">
        <v>15</v>
      </c>
      <c r="R80" s="1">
        <v>1</v>
      </c>
      <c r="S80" s="194">
        <f t="shared" si="8"/>
        <v>56</v>
      </c>
      <c r="T80" s="194">
        <v>56</v>
      </c>
      <c r="U80" s="1">
        <v>38</v>
      </c>
      <c r="V80" s="1">
        <v>82</v>
      </c>
      <c r="W80" s="1">
        <v>0</v>
      </c>
      <c r="X80" s="1">
        <v>15</v>
      </c>
      <c r="Y80" s="1">
        <v>2</v>
      </c>
      <c r="Z80" s="196">
        <f t="shared" si="9"/>
        <v>137</v>
      </c>
      <c r="AA80" s="1">
        <v>35</v>
      </c>
      <c r="AB80" s="1">
        <v>18</v>
      </c>
      <c r="AC80" s="1">
        <f>+MIT_InfraMR[[#This Row],[Total Pasos Vehiculares a Nivel]]</f>
        <v>137</v>
      </c>
      <c r="AD80" s="196">
        <f t="shared" si="10"/>
        <v>190</v>
      </c>
      <c r="AE80" s="1">
        <v>10</v>
      </c>
      <c r="AF80" s="1">
        <v>21</v>
      </c>
      <c r="AG80" s="1">
        <v>107</v>
      </c>
      <c r="AH80" s="196">
        <f t="shared" si="11"/>
        <v>138</v>
      </c>
      <c r="AI80" s="10">
        <v>46</v>
      </c>
      <c r="AJ80" s="10">
        <v>0</v>
      </c>
      <c r="AK80" s="10">
        <v>133</v>
      </c>
      <c r="AL80" s="222">
        <f t="shared" si="12"/>
        <v>179</v>
      </c>
      <c r="AM80" s="1">
        <v>0</v>
      </c>
      <c r="AN80" s="1">
        <v>18</v>
      </c>
      <c r="AO80" s="1">
        <v>0</v>
      </c>
      <c r="AP80" s="200">
        <f t="shared" si="13"/>
        <v>18</v>
      </c>
      <c r="AQ80" s="1">
        <v>285</v>
      </c>
      <c r="AR80" s="1">
        <v>60</v>
      </c>
      <c r="AS80" s="1">
        <v>0</v>
      </c>
      <c r="AT80" s="200">
        <f>+SUM(MIT_InfraMR[[#This Row],[B.02.1 - Parque de Coches Eléctricos Motrices]:[B.02.3 - Parque de Coches Eléctricos Motrices Tipo R]])</f>
        <v>345</v>
      </c>
      <c r="AU80" s="1">
        <v>0</v>
      </c>
      <c r="AV80" s="1">
        <v>2</v>
      </c>
      <c r="AW80" s="1">
        <v>2</v>
      </c>
      <c r="AX80" s="200">
        <f>+SUM(MIT_InfraMR[[#This Row],[B.03.1 - Parque de Coches Motores Motrices Remolcados]:[B.03.3 - Parque de Coches Motores Motrices Cabina]])</f>
        <v>4</v>
      </c>
      <c r="AY80" s="1">
        <v>29</v>
      </c>
      <c r="AZ80" s="1">
        <v>4</v>
      </c>
      <c r="BA80" s="1">
        <v>0</v>
      </c>
      <c r="BB80" s="1">
        <v>0</v>
      </c>
      <c r="BC80" s="200">
        <f>SUM(AY80:BB80)</f>
        <v>33</v>
      </c>
      <c r="BD80" s="356">
        <v>14</v>
      </c>
      <c r="BE80" s="1">
        <v>0</v>
      </c>
      <c r="BF80" s="1">
        <v>5</v>
      </c>
      <c r="BG80" s="235">
        <v>1676</v>
      </c>
    </row>
    <row r="81" spans="1:59">
      <c r="A81" s="1">
        <v>1999</v>
      </c>
      <c r="B81" s="1" t="s">
        <v>68</v>
      </c>
      <c r="C81" s="10">
        <v>54.8</v>
      </c>
      <c r="D81" s="10">
        <v>77.59</v>
      </c>
      <c r="E81" s="10">
        <v>0</v>
      </c>
      <c r="F81" s="10">
        <v>52.57</v>
      </c>
      <c r="G81" s="192">
        <f t="shared" si="7"/>
        <v>184.95999999999998</v>
      </c>
      <c r="H81" s="192">
        <v>184.95999999999998</v>
      </c>
      <c r="I81" s="192">
        <v>196.96800000000002</v>
      </c>
      <c r="J81" s="10">
        <v>209.97</v>
      </c>
      <c r="K81" s="10">
        <v>12.2</v>
      </c>
      <c r="L81" s="10">
        <v>116.54</v>
      </c>
      <c r="M81" s="10">
        <v>8</v>
      </c>
      <c r="N81" s="192">
        <f>+MIT_InfraMR[[#This Row],[A.03.1 -  Longitud de Vías de Explotación No Electrificadas Troncales y Ramales (vía principal) (km)]]+MIT_InfraMR[[#This Row],[A.04.1 -  Longitud de Vías de Explotación Electrificadas Troncales y Ramales (vía principal) (km)]]</f>
        <v>326.51</v>
      </c>
      <c r="O81" s="192">
        <v>326.51</v>
      </c>
      <c r="P81" s="1">
        <v>40</v>
      </c>
      <c r="Q81" s="1">
        <v>15</v>
      </c>
      <c r="R81" s="1">
        <v>1</v>
      </c>
      <c r="S81" s="194">
        <f t="shared" si="8"/>
        <v>56</v>
      </c>
      <c r="T81" s="194">
        <v>56</v>
      </c>
      <c r="U81" s="1">
        <v>38</v>
      </c>
      <c r="V81" s="1">
        <v>82</v>
      </c>
      <c r="W81" s="1">
        <v>0</v>
      </c>
      <c r="X81" s="1">
        <v>15</v>
      </c>
      <c r="Y81" s="1">
        <v>2</v>
      </c>
      <c r="Z81" s="196">
        <f t="shared" si="9"/>
        <v>137</v>
      </c>
      <c r="AA81" s="1">
        <v>35</v>
      </c>
      <c r="AB81" s="1">
        <v>18</v>
      </c>
      <c r="AC81" s="1">
        <f>+MIT_InfraMR[[#This Row],[Total Pasos Vehiculares a Nivel]]</f>
        <v>137</v>
      </c>
      <c r="AD81" s="196">
        <f t="shared" si="10"/>
        <v>190</v>
      </c>
      <c r="AE81" s="1">
        <v>10</v>
      </c>
      <c r="AF81" s="1">
        <v>21</v>
      </c>
      <c r="AG81" s="1">
        <v>107</v>
      </c>
      <c r="AH81" s="196">
        <f t="shared" si="11"/>
        <v>138</v>
      </c>
      <c r="AI81" s="10">
        <v>46</v>
      </c>
      <c r="AJ81" s="10">
        <v>0</v>
      </c>
      <c r="AK81" s="10">
        <v>133</v>
      </c>
      <c r="AL81" s="222">
        <f t="shared" si="12"/>
        <v>179</v>
      </c>
      <c r="AM81" s="1">
        <v>0</v>
      </c>
      <c r="AN81" s="1">
        <v>18</v>
      </c>
      <c r="AO81" s="1">
        <v>0</v>
      </c>
      <c r="AP81" s="200">
        <f t="shared" si="13"/>
        <v>18</v>
      </c>
      <c r="AQ81" s="1">
        <v>285</v>
      </c>
      <c r="AR81" s="1">
        <v>60</v>
      </c>
      <c r="AS81" s="1">
        <v>0</v>
      </c>
      <c r="AT81" s="200">
        <f>+SUM(MIT_InfraMR[[#This Row],[B.02.1 - Parque de Coches Eléctricos Motrices]:[B.02.3 - Parque de Coches Eléctricos Motrices Tipo R]])</f>
        <v>345</v>
      </c>
      <c r="AU81" s="1">
        <v>0</v>
      </c>
      <c r="AV81" s="1">
        <v>2</v>
      </c>
      <c r="AW81" s="1">
        <v>2</v>
      </c>
      <c r="AX81" s="200">
        <f>+SUM(MIT_InfraMR[[#This Row],[B.03.1 - Parque de Coches Motores Motrices Remolcados]:[B.03.3 - Parque de Coches Motores Motrices Cabina]])</f>
        <v>4</v>
      </c>
      <c r="AY81" s="1">
        <v>29</v>
      </c>
      <c r="AZ81" s="1">
        <v>4</v>
      </c>
      <c r="BA81" s="1">
        <v>0</v>
      </c>
      <c r="BB81" s="1">
        <v>0</v>
      </c>
      <c r="BC81" s="200">
        <f>SUM(AY81:BB81)</f>
        <v>33</v>
      </c>
      <c r="BD81" s="356">
        <v>14</v>
      </c>
      <c r="BE81" s="1">
        <v>0</v>
      </c>
      <c r="BF81" s="1">
        <v>5</v>
      </c>
      <c r="BG81" s="235">
        <v>1676</v>
      </c>
    </row>
    <row r="82" spans="1:59">
      <c r="A82" s="1">
        <v>1999</v>
      </c>
      <c r="B82" s="1" t="s">
        <v>69</v>
      </c>
      <c r="C82" s="10">
        <v>54.8</v>
      </c>
      <c r="D82" s="10">
        <v>77.59</v>
      </c>
      <c r="E82" s="10">
        <v>0</v>
      </c>
      <c r="F82" s="10">
        <v>52.57</v>
      </c>
      <c r="G82" s="192">
        <f t="shared" si="7"/>
        <v>184.95999999999998</v>
      </c>
      <c r="H82" s="192">
        <v>184.95999999999998</v>
      </c>
      <c r="I82" s="192">
        <v>196.96800000000002</v>
      </c>
      <c r="J82" s="10">
        <v>209.97</v>
      </c>
      <c r="K82" s="10">
        <v>12.2</v>
      </c>
      <c r="L82" s="10">
        <v>116.54</v>
      </c>
      <c r="M82" s="10">
        <v>8</v>
      </c>
      <c r="N82" s="192">
        <f>+MIT_InfraMR[[#This Row],[A.03.1 -  Longitud de Vías de Explotación No Electrificadas Troncales y Ramales (vía principal) (km)]]+MIT_InfraMR[[#This Row],[A.04.1 -  Longitud de Vías de Explotación Electrificadas Troncales y Ramales (vía principal) (km)]]</f>
        <v>326.51</v>
      </c>
      <c r="O82" s="192">
        <v>326.51</v>
      </c>
      <c r="P82" s="1">
        <v>40</v>
      </c>
      <c r="Q82" s="1">
        <v>15</v>
      </c>
      <c r="R82" s="1">
        <v>1</v>
      </c>
      <c r="S82" s="194">
        <f t="shared" si="8"/>
        <v>56</v>
      </c>
      <c r="T82" s="194">
        <v>56</v>
      </c>
      <c r="U82" s="1">
        <v>38</v>
      </c>
      <c r="V82" s="1">
        <v>82</v>
      </c>
      <c r="W82" s="1">
        <v>0</v>
      </c>
      <c r="X82" s="1">
        <v>15</v>
      </c>
      <c r="Y82" s="1">
        <v>2</v>
      </c>
      <c r="Z82" s="196">
        <f t="shared" si="9"/>
        <v>137</v>
      </c>
      <c r="AA82" s="1">
        <v>35</v>
      </c>
      <c r="AB82" s="1">
        <v>18</v>
      </c>
      <c r="AC82" s="1">
        <f>+MIT_InfraMR[[#This Row],[Total Pasos Vehiculares a Nivel]]</f>
        <v>137</v>
      </c>
      <c r="AD82" s="196">
        <f t="shared" si="10"/>
        <v>190</v>
      </c>
      <c r="AE82" s="1">
        <v>10</v>
      </c>
      <c r="AF82" s="1">
        <v>21</v>
      </c>
      <c r="AG82" s="1">
        <v>107</v>
      </c>
      <c r="AH82" s="196">
        <f t="shared" si="11"/>
        <v>138</v>
      </c>
      <c r="AI82" s="10">
        <v>46</v>
      </c>
      <c r="AJ82" s="10">
        <v>0</v>
      </c>
      <c r="AK82" s="10">
        <v>133</v>
      </c>
      <c r="AL82" s="222">
        <f t="shared" si="12"/>
        <v>179</v>
      </c>
      <c r="AM82" s="1">
        <v>0</v>
      </c>
      <c r="AN82" s="1">
        <v>18</v>
      </c>
      <c r="AO82" s="1">
        <v>0</v>
      </c>
      <c r="AP82" s="200">
        <f t="shared" si="13"/>
        <v>18</v>
      </c>
      <c r="AQ82" s="1">
        <v>285</v>
      </c>
      <c r="AR82" s="1">
        <v>60</v>
      </c>
      <c r="AS82" s="1">
        <v>0</v>
      </c>
      <c r="AT82" s="200">
        <f>+SUM(MIT_InfraMR[[#This Row],[B.02.1 - Parque de Coches Eléctricos Motrices]:[B.02.3 - Parque de Coches Eléctricos Motrices Tipo R]])</f>
        <v>345</v>
      </c>
      <c r="AU82" s="1">
        <v>0</v>
      </c>
      <c r="AV82" s="1">
        <v>2</v>
      </c>
      <c r="AW82" s="1">
        <v>2</v>
      </c>
      <c r="AX82" s="200">
        <f>+SUM(MIT_InfraMR[[#This Row],[B.03.1 - Parque de Coches Motores Motrices Remolcados]:[B.03.3 - Parque de Coches Motores Motrices Cabina]])</f>
        <v>4</v>
      </c>
      <c r="AY82" s="1">
        <v>29</v>
      </c>
      <c r="AZ82" s="1">
        <v>4</v>
      </c>
      <c r="BA82" s="1">
        <v>0</v>
      </c>
      <c r="BB82" s="1">
        <v>0</v>
      </c>
      <c r="BC82" s="200">
        <f>SUM(AY82:BB82)</f>
        <v>33</v>
      </c>
      <c r="BD82" s="356">
        <v>14</v>
      </c>
      <c r="BE82" s="1">
        <v>0</v>
      </c>
      <c r="BF82" s="1">
        <v>5</v>
      </c>
      <c r="BG82" s="235">
        <v>1676</v>
      </c>
    </row>
    <row r="83" spans="1:59">
      <c r="A83" s="1">
        <v>1999</v>
      </c>
      <c r="B83" s="1" t="s">
        <v>70</v>
      </c>
      <c r="C83" s="10">
        <v>54.8</v>
      </c>
      <c r="D83" s="10">
        <v>77.59</v>
      </c>
      <c r="E83" s="10">
        <v>0</v>
      </c>
      <c r="F83" s="10">
        <v>52.57</v>
      </c>
      <c r="G83" s="192">
        <f t="shared" si="7"/>
        <v>184.95999999999998</v>
      </c>
      <c r="H83" s="192">
        <v>184.95999999999998</v>
      </c>
      <c r="I83" s="192">
        <v>196.96800000000002</v>
      </c>
      <c r="J83" s="10">
        <v>209.97</v>
      </c>
      <c r="K83" s="10">
        <v>12.2</v>
      </c>
      <c r="L83" s="10">
        <v>116.54</v>
      </c>
      <c r="M83" s="10">
        <v>8</v>
      </c>
      <c r="N83" s="192">
        <f>+MIT_InfraMR[[#This Row],[A.03.1 -  Longitud de Vías de Explotación No Electrificadas Troncales y Ramales (vía principal) (km)]]+MIT_InfraMR[[#This Row],[A.04.1 -  Longitud de Vías de Explotación Electrificadas Troncales y Ramales (vía principal) (km)]]</f>
        <v>326.51</v>
      </c>
      <c r="O83" s="192">
        <v>326.51</v>
      </c>
      <c r="P83" s="1">
        <v>40</v>
      </c>
      <c r="Q83" s="1">
        <v>15</v>
      </c>
      <c r="R83" s="1">
        <v>1</v>
      </c>
      <c r="S83" s="194">
        <f t="shared" si="8"/>
        <v>56</v>
      </c>
      <c r="T83" s="194">
        <v>56</v>
      </c>
      <c r="U83" s="1">
        <v>38</v>
      </c>
      <c r="V83" s="1">
        <v>82</v>
      </c>
      <c r="W83" s="1">
        <v>0</v>
      </c>
      <c r="X83" s="1">
        <v>15</v>
      </c>
      <c r="Y83" s="1">
        <v>2</v>
      </c>
      <c r="Z83" s="196">
        <f t="shared" si="9"/>
        <v>137</v>
      </c>
      <c r="AA83" s="1">
        <v>35</v>
      </c>
      <c r="AB83" s="1">
        <v>18</v>
      </c>
      <c r="AC83" s="1">
        <f>+MIT_InfraMR[[#This Row],[Total Pasos Vehiculares a Nivel]]</f>
        <v>137</v>
      </c>
      <c r="AD83" s="196">
        <f t="shared" si="10"/>
        <v>190</v>
      </c>
      <c r="AE83" s="1">
        <v>10</v>
      </c>
      <c r="AF83" s="1">
        <v>21</v>
      </c>
      <c r="AG83" s="1">
        <v>107</v>
      </c>
      <c r="AH83" s="196">
        <f t="shared" si="11"/>
        <v>138</v>
      </c>
      <c r="AI83" s="10">
        <v>46</v>
      </c>
      <c r="AJ83" s="10">
        <v>0</v>
      </c>
      <c r="AK83" s="10">
        <v>133</v>
      </c>
      <c r="AL83" s="222">
        <f t="shared" si="12"/>
        <v>179</v>
      </c>
      <c r="AM83" s="1">
        <v>0</v>
      </c>
      <c r="AN83" s="1">
        <v>18</v>
      </c>
      <c r="AO83" s="1">
        <v>0</v>
      </c>
      <c r="AP83" s="200">
        <f t="shared" si="13"/>
        <v>18</v>
      </c>
      <c r="AQ83" s="1">
        <v>285</v>
      </c>
      <c r="AR83" s="1">
        <v>60</v>
      </c>
      <c r="AS83" s="1">
        <v>0</v>
      </c>
      <c r="AT83" s="200">
        <f>+SUM(MIT_InfraMR[[#This Row],[B.02.1 - Parque de Coches Eléctricos Motrices]:[B.02.3 - Parque de Coches Eléctricos Motrices Tipo R]])</f>
        <v>345</v>
      </c>
      <c r="AU83" s="1">
        <v>0</v>
      </c>
      <c r="AV83" s="1">
        <v>2</v>
      </c>
      <c r="AW83" s="1">
        <v>2</v>
      </c>
      <c r="AX83" s="200">
        <f>+SUM(MIT_InfraMR[[#This Row],[B.03.1 - Parque de Coches Motores Motrices Remolcados]:[B.03.3 - Parque de Coches Motores Motrices Cabina]])</f>
        <v>4</v>
      </c>
      <c r="AY83" s="1">
        <v>29</v>
      </c>
      <c r="AZ83" s="1">
        <v>4</v>
      </c>
      <c r="BA83" s="1">
        <v>0</v>
      </c>
      <c r="BB83" s="1">
        <v>0</v>
      </c>
      <c r="BC83" s="200">
        <f>SUM(AY83:BB83)</f>
        <v>33</v>
      </c>
      <c r="BD83" s="356">
        <v>14</v>
      </c>
      <c r="BE83" s="1">
        <v>0</v>
      </c>
      <c r="BF83" s="1">
        <v>5</v>
      </c>
      <c r="BG83" s="235">
        <v>1676</v>
      </c>
    </row>
    <row r="84" spans="1:59">
      <c r="A84" s="1">
        <v>1999</v>
      </c>
      <c r="B84" s="1" t="s">
        <v>71</v>
      </c>
      <c r="C84" s="10">
        <v>54.8</v>
      </c>
      <c r="D84" s="10">
        <v>77.59</v>
      </c>
      <c r="E84" s="10">
        <v>0</v>
      </c>
      <c r="F84" s="10">
        <v>52.57</v>
      </c>
      <c r="G84" s="192">
        <f t="shared" si="7"/>
        <v>184.95999999999998</v>
      </c>
      <c r="H84" s="192">
        <v>184.95999999999998</v>
      </c>
      <c r="I84" s="192">
        <v>196.96800000000002</v>
      </c>
      <c r="J84" s="10">
        <v>209.97</v>
      </c>
      <c r="K84" s="10">
        <v>12.2</v>
      </c>
      <c r="L84" s="10">
        <v>116.54</v>
      </c>
      <c r="M84" s="10">
        <v>8</v>
      </c>
      <c r="N84" s="192">
        <f>+MIT_InfraMR[[#This Row],[A.03.1 -  Longitud de Vías de Explotación No Electrificadas Troncales y Ramales (vía principal) (km)]]+MIT_InfraMR[[#This Row],[A.04.1 -  Longitud de Vías de Explotación Electrificadas Troncales y Ramales (vía principal) (km)]]</f>
        <v>326.51</v>
      </c>
      <c r="O84" s="192">
        <v>326.51</v>
      </c>
      <c r="P84" s="1">
        <v>40</v>
      </c>
      <c r="Q84" s="1">
        <v>15</v>
      </c>
      <c r="R84" s="1">
        <v>1</v>
      </c>
      <c r="S84" s="194">
        <f t="shared" si="8"/>
        <v>56</v>
      </c>
      <c r="T84" s="194">
        <v>56</v>
      </c>
      <c r="U84" s="1">
        <v>38</v>
      </c>
      <c r="V84" s="1">
        <v>82</v>
      </c>
      <c r="W84" s="1">
        <v>0</v>
      </c>
      <c r="X84" s="1">
        <v>15</v>
      </c>
      <c r="Y84" s="1">
        <v>2</v>
      </c>
      <c r="Z84" s="196">
        <f t="shared" si="9"/>
        <v>137</v>
      </c>
      <c r="AA84" s="1">
        <v>35</v>
      </c>
      <c r="AB84" s="1">
        <v>18</v>
      </c>
      <c r="AC84" s="1">
        <f>+MIT_InfraMR[[#This Row],[Total Pasos Vehiculares a Nivel]]</f>
        <v>137</v>
      </c>
      <c r="AD84" s="196">
        <f t="shared" si="10"/>
        <v>190</v>
      </c>
      <c r="AE84" s="1">
        <v>10</v>
      </c>
      <c r="AF84" s="1">
        <v>21</v>
      </c>
      <c r="AG84" s="1">
        <v>107</v>
      </c>
      <c r="AH84" s="196">
        <f t="shared" si="11"/>
        <v>138</v>
      </c>
      <c r="AI84" s="10">
        <v>46</v>
      </c>
      <c r="AJ84" s="10">
        <v>0</v>
      </c>
      <c r="AK84" s="10">
        <v>133</v>
      </c>
      <c r="AL84" s="222">
        <f t="shared" si="12"/>
        <v>179</v>
      </c>
      <c r="AM84" s="1">
        <v>0</v>
      </c>
      <c r="AN84" s="1">
        <v>18</v>
      </c>
      <c r="AO84" s="1">
        <v>0</v>
      </c>
      <c r="AP84" s="200">
        <f t="shared" si="13"/>
        <v>18</v>
      </c>
      <c r="AQ84" s="1">
        <v>285</v>
      </c>
      <c r="AR84" s="1">
        <v>60</v>
      </c>
      <c r="AS84" s="1">
        <v>0</v>
      </c>
      <c r="AT84" s="200">
        <f>+SUM(MIT_InfraMR[[#This Row],[B.02.1 - Parque de Coches Eléctricos Motrices]:[B.02.3 - Parque de Coches Eléctricos Motrices Tipo R]])</f>
        <v>345</v>
      </c>
      <c r="AU84" s="1">
        <v>0</v>
      </c>
      <c r="AV84" s="1">
        <v>2</v>
      </c>
      <c r="AW84" s="1">
        <v>2</v>
      </c>
      <c r="AX84" s="200">
        <f>+SUM(MIT_InfraMR[[#This Row],[B.03.1 - Parque de Coches Motores Motrices Remolcados]:[B.03.3 - Parque de Coches Motores Motrices Cabina]])</f>
        <v>4</v>
      </c>
      <c r="AY84" s="1">
        <v>29</v>
      </c>
      <c r="AZ84" s="1">
        <v>4</v>
      </c>
      <c r="BA84" s="1">
        <v>0</v>
      </c>
      <c r="BB84" s="1">
        <v>0</v>
      </c>
      <c r="BC84" s="200">
        <f>SUM(AY84:BB84)</f>
        <v>33</v>
      </c>
      <c r="BD84" s="356">
        <v>14</v>
      </c>
      <c r="BE84" s="1">
        <v>0</v>
      </c>
      <c r="BF84" s="1">
        <v>5</v>
      </c>
      <c r="BG84" s="235">
        <v>1676</v>
      </c>
    </row>
    <row r="85" spans="1:59">
      <c r="A85" s="1">
        <v>1999</v>
      </c>
      <c r="B85" s="1" t="s">
        <v>72</v>
      </c>
      <c r="C85" s="10">
        <v>54.8</v>
      </c>
      <c r="D85" s="10">
        <v>77.59</v>
      </c>
      <c r="E85" s="10">
        <v>0</v>
      </c>
      <c r="F85" s="10">
        <v>52.57</v>
      </c>
      <c r="G85" s="192">
        <f t="shared" si="7"/>
        <v>184.95999999999998</v>
      </c>
      <c r="H85" s="192">
        <v>184.95999999999998</v>
      </c>
      <c r="I85" s="192">
        <v>196.96800000000002</v>
      </c>
      <c r="J85" s="10">
        <v>209.97</v>
      </c>
      <c r="K85" s="10">
        <v>12.2</v>
      </c>
      <c r="L85" s="10">
        <v>116.54</v>
      </c>
      <c r="M85" s="10">
        <v>8</v>
      </c>
      <c r="N85" s="192">
        <f>+MIT_InfraMR[[#This Row],[A.03.1 -  Longitud de Vías de Explotación No Electrificadas Troncales y Ramales (vía principal) (km)]]+MIT_InfraMR[[#This Row],[A.04.1 -  Longitud de Vías de Explotación Electrificadas Troncales y Ramales (vía principal) (km)]]</f>
        <v>326.51</v>
      </c>
      <c r="O85" s="192">
        <v>326.51</v>
      </c>
      <c r="P85" s="1">
        <v>40</v>
      </c>
      <c r="Q85" s="1">
        <v>15</v>
      </c>
      <c r="R85" s="1">
        <v>1</v>
      </c>
      <c r="S85" s="194">
        <f t="shared" si="8"/>
        <v>56</v>
      </c>
      <c r="T85" s="194">
        <v>56</v>
      </c>
      <c r="U85" s="1">
        <v>38</v>
      </c>
      <c r="V85" s="1">
        <v>82</v>
      </c>
      <c r="W85" s="1">
        <v>0</v>
      </c>
      <c r="X85" s="1">
        <v>15</v>
      </c>
      <c r="Y85" s="1">
        <v>2</v>
      </c>
      <c r="Z85" s="196">
        <f t="shared" si="9"/>
        <v>137</v>
      </c>
      <c r="AA85" s="1">
        <v>35</v>
      </c>
      <c r="AB85" s="1">
        <v>18</v>
      </c>
      <c r="AC85" s="1">
        <f>+MIT_InfraMR[[#This Row],[Total Pasos Vehiculares a Nivel]]</f>
        <v>137</v>
      </c>
      <c r="AD85" s="196">
        <f t="shared" si="10"/>
        <v>190</v>
      </c>
      <c r="AE85" s="1">
        <v>10</v>
      </c>
      <c r="AF85" s="1">
        <v>21</v>
      </c>
      <c r="AG85" s="1">
        <v>107</v>
      </c>
      <c r="AH85" s="196">
        <f t="shared" si="11"/>
        <v>138</v>
      </c>
      <c r="AI85" s="10">
        <v>46</v>
      </c>
      <c r="AJ85" s="10">
        <v>0</v>
      </c>
      <c r="AK85" s="10">
        <v>133</v>
      </c>
      <c r="AL85" s="222">
        <f t="shared" si="12"/>
        <v>179</v>
      </c>
      <c r="AM85" s="1">
        <v>0</v>
      </c>
      <c r="AN85" s="1">
        <v>18</v>
      </c>
      <c r="AO85" s="1">
        <v>0</v>
      </c>
      <c r="AP85" s="200">
        <f t="shared" si="13"/>
        <v>18</v>
      </c>
      <c r="AQ85" s="1">
        <v>285</v>
      </c>
      <c r="AR85" s="1">
        <v>60</v>
      </c>
      <c r="AS85" s="1">
        <v>0</v>
      </c>
      <c r="AT85" s="200">
        <f>+SUM(MIT_InfraMR[[#This Row],[B.02.1 - Parque de Coches Eléctricos Motrices]:[B.02.3 - Parque de Coches Eléctricos Motrices Tipo R]])</f>
        <v>345</v>
      </c>
      <c r="AU85" s="1">
        <v>0</v>
      </c>
      <c r="AV85" s="1">
        <v>2</v>
      </c>
      <c r="AW85" s="1">
        <v>2</v>
      </c>
      <c r="AX85" s="200">
        <f>+SUM(MIT_InfraMR[[#This Row],[B.03.1 - Parque de Coches Motores Motrices Remolcados]:[B.03.3 - Parque de Coches Motores Motrices Cabina]])</f>
        <v>4</v>
      </c>
      <c r="AY85" s="1">
        <v>29</v>
      </c>
      <c r="AZ85" s="1">
        <v>4</v>
      </c>
      <c r="BA85" s="1">
        <v>0</v>
      </c>
      <c r="BB85" s="1">
        <v>0</v>
      </c>
      <c r="BC85" s="200">
        <f>SUM(AY85:BB85)</f>
        <v>33</v>
      </c>
      <c r="BD85" s="356">
        <v>14</v>
      </c>
      <c r="BE85" s="1">
        <v>0</v>
      </c>
      <c r="BF85" s="1">
        <v>5</v>
      </c>
      <c r="BG85" s="235">
        <v>1676</v>
      </c>
    </row>
    <row r="86" spans="1:59">
      <c r="A86" s="1">
        <v>2000</v>
      </c>
      <c r="B86" s="1" t="s">
        <v>61</v>
      </c>
      <c r="C86" s="10">
        <v>54.8</v>
      </c>
      <c r="D86" s="10">
        <v>77.59</v>
      </c>
      <c r="E86" s="10">
        <v>0</v>
      </c>
      <c r="F86" s="10">
        <v>52.57</v>
      </c>
      <c r="G86" s="192">
        <f t="shared" si="7"/>
        <v>184.95999999999998</v>
      </c>
      <c r="H86" s="192">
        <v>184.95999999999998</v>
      </c>
      <c r="I86" s="192">
        <v>196.96800000000002</v>
      </c>
      <c r="J86" s="10">
        <v>209.97</v>
      </c>
      <c r="K86" s="10">
        <v>12.2</v>
      </c>
      <c r="L86" s="10">
        <v>116.54</v>
      </c>
      <c r="M86" s="10">
        <v>8</v>
      </c>
      <c r="N86" s="192">
        <f>+MIT_InfraMR[[#This Row],[A.03.1 -  Longitud de Vías de Explotación No Electrificadas Troncales y Ramales (vía principal) (km)]]+MIT_InfraMR[[#This Row],[A.04.1 -  Longitud de Vías de Explotación Electrificadas Troncales y Ramales (vía principal) (km)]]</f>
        <v>326.51</v>
      </c>
      <c r="O86" s="192">
        <v>326.51</v>
      </c>
      <c r="P86" s="1">
        <v>40</v>
      </c>
      <c r="Q86" s="1">
        <v>15</v>
      </c>
      <c r="R86" s="1">
        <v>1</v>
      </c>
      <c r="S86" s="194">
        <f t="shared" si="8"/>
        <v>56</v>
      </c>
      <c r="T86" s="194">
        <v>56</v>
      </c>
      <c r="U86" s="1">
        <v>38</v>
      </c>
      <c r="V86" s="1">
        <v>82</v>
      </c>
      <c r="W86" s="1">
        <v>0</v>
      </c>
      <c r="X86" s="1">
        <v>15</v>
      </c>
      <c r="Y86" s="1">
        <v>2</v>
      </c>
      <c r="Z86" s="196">
        <f t="shared" si="9"/>
        <v>137</v>
      </c>
      <c r="AA86" s="1">
        <v>35</v>
      </c>
      <c r="AB86" s="1">
        <v>18</v>
      </c>
      <c r="AC86" s="1">
        <f>+MIT_InfraMR[[#This Row],[Total Pasos Vehiculares a Nivel]]</f>
        <v>137</v>
      </c>
      <c r="AD86" s="196">
        <f t="shared" si="10"/>
        <v>190</v>
      </c>
      <c r="AE86" s="1">
        <v>10</v>
      </c>
      <c r="AF86" s="1">
        <v>21</v>
      </c>
      <c r="AG86" s="1">
        <v>107</v>
      </c>
      <c r="AH86" s="196">
        <f t="shared" si="11"/>
        <v>138</v>
      </c>
      <c r="AI86" s="10">
        <v>46</v>
      </c>
      <c r="AJ86" s="10">
        <v>0</v>
      </c>
      <c r="AK86" s="10">
        <v>133</v>
      </c>
      <c r="AL86" s="222">
        <f t="shared" si="12"/>
        <v>179</v>
      </c>
      <c r="AM86" s="1">
        <v>0</v>
      </c>
      <c r="AN86" s="1">
        <v>18</v>
      </c>
      <c r="AO86" s="1">
        <v>0</v>
      </c>
      <c r="AP86" s="200">
        <f t="shared" si="13"/>
        <v>18</v>
      </c>
      <c r="AQ86" s="1">
        <v>285</v>
      </c>
      <c r="AR86" s="1">
        <v>60</v>
      </c>
      <c r="AS86" s="1">
        <v>0</v>
      </c>
      <c r="AT86" s="200">
        <f>+SUM(MIT_InfraMR[[#This Row],[B.02.1 - Parque de Coches Eléctricos Motrices]:[B.02.3 - Parque de Coches Eléctricos Motrices Tipo R]])</f>
        <v>345</v>
      </c>
      <c r="AU86" s="1">
        <v>0</v>
      </c>
      <c r="AV86" s="1">
        <v>2</v>
      </c>
      <c r="AW86" s="1">
        <v>2</v>
      </c>
      <c r="AX86" s="200">
        <f>+SUM(MIT_InfraMR[[#This Row],[B.03.1 - Parque de Coches Motores Motrices Remolcados]:[B.03.3 - Parque de Coches Motores Motrices Cabina]])</f>
        <v>4</v>
      </c>
      <c r="AY86" s="1">
        <v>29</v>
      </c>
      <c r="AZ86" s="1">
        <v>4</v>
      </c>
      <c r="BA86" s="1">
        <v>0</v>
      </c>
      <c r="BB86" s="1">
        <v>0</v>
      </c>
      <c r="BC86" s="200">
        <f>SUM(AY86:BB86)</f>
        <v>33</v>
      </c>
      <c r="BD86" s="356">
        <v>14</v>
      </c>
      <c r="BE86" s="1">
        <v>0</v>
      </c>
      <c r="BF86" s="1">
        <v>5</v>
      </c>
      <c r="BG86" s="235">
        <v>1676</v>
      </c>
    </row>
    <row r="87" spans="1:59">
      <c r="A87" s="1">
        <v>2000</v>
      </c>
      <c r="B87" s="1" t="s">
        <v>62</v>
      </c>
      <c r="C87" s="10">
        <v>54.8</v>
      </c>
      <c r="D87" s="10">
        <v>77.59</v>
      </c>
      <c r="E87" s="10">
        <v>0</v>
      </c>
      <c r="F87" s="10">
        <v>52.57</v>
      </c>
      <c r="G87" s="192">
        <f t="shared" si="7"/>
        <v>184.95999999999998</v>
      </c>
      <c r="H87" s="192">
        <v>184.95999999999998</v>
      </c>
      <c r="I87" s="192">
        <v>196.96800000000002</v>
      </c>
      <c r="J87" s="10">
        <v>209.97</v>
      </c>
      <c r="K87" s="10">
        <v>12.2</v>
      </c>
      <c r="L87" s="10">
        <v>116.54</v>
      </c>
      <c r="M87" s="10">
        <v>8</v>
      </c>
      <c r="N87" s="192">
        <f>+MIT_InfraMR[[#This Row],[A.03.1 -  Longitud de Vías de Explotación No Electrificadas Troncales y Ramales (vía principal) (km)]]+MIT_InfraMR[[#This Row],[A.04.1 -  Longitud de Vías de Explotación Electrificadas Troncales y Ramales (vía principal) (km)]]</f>
        <v>326.51</v>
      </c>
      <c r="O87" s="192">
        <v>326.51</v>
      </c>
      <c r="P87" s="1">
        <v>40</v>
      </c>
      <c r="Q87" s="1">
        <v>15</v>
      </c>
      <c r="R87" s="1">
        <v>1</v>
      </c>
      <c r="S87" s="194">
        <f t="shared" si="8"/>
        <v>56</v>
      </c>
      <c r="T87" s="194">
        <v>56</v>
      </c>
      <c r="U87" s="1">
        <v>38</v>
      </c>
      <c r="V87" s="1">
        <v>82</v>
      </c>
      <c r="W87" s="1">
        <v>0</v>
      </c>
      <c r="X87" s="1">
        <v>15</v>
      </c>
      <c r="Y87" s="1">
        <v>2</v>
      </c>
      <c r="Z87" s="196">
        <f t="shared" si="9"/>
        <v>137</v>
      </c>
      <c r="AA87" s="1">
        <v>35</v>
      </c>
      <c r="AB87" s="1">
        <v>18</v>
      </c>
      <c r="AC87" s="1">
        <f>+MIT_InfraMR[[#This Row],[Total Pasos Vehiculares a Nivel]]</f>
        <v>137</v>
      </c>
      <c r="AD87" s="196">
        <f t="shared" si="10"/>
        <v>190</v>
      </c>
      <c r="AE87" s="1">
        <v>10</v>
      </c>
      <c r="AF87" s="1">
        <v>21</v>
      </c>
      <c r="AG87" s="1">
        <v>107</v>
      </c>
      <c r="AH87" s="196">
        <f t="shared" si="11"/>
        <v>138</v>
      </c>
      <c r="AI87" s="10">
        <v>46</v>
      </c>
      <c r="AJ87" s="10">
        <v>0</v>
      </c>
      <c r="AK87" s="10">
        <v>133</v>
      </c>
      <c r="AL87" s="222">
        <f t="shared" si="12"/>
        <v>179</v>
      </c>
      <c r="AM87" s="1">
        <v>0</v>
      </c>
      <c r="AN87" s="1">
        <v>18</v>
      </c>
      <c r="AO87" s="1">
        <v>0</v>
      </c>
      <c r="AP87" s="200">
        <f t="shared" si="13"/>
        <v>18</v>
      </c>
      <c r="AQ87" s="1">
        <v>285</v>
      </c>
      <c r="AR87" s="1">
        <v>60</v>
      </c>
      <c r="AS87" s="1">
        <v>0</v>
      </c>
      <c r="AT87" s="200">
        <f>+SUM(MIT_InfraMR[[#This Row],[B.02.1 - Parque de Coches Eléctricos Motrices]:[B.02.3 - Parque de Coches Eléctricos Motrices Tipo R]])</f>
        <v>345</v>
      </c>
      <c r="AU87" s="1">
        <v>0</v>
      </c>
      <c r="AV87" s="1">
        <v>2</v>
      </c>
      <c r="AW87" s="1">
        <v>2</v>
      </c>
      <c r="AX87" s="200">
        <f>+SUM(MIT_InfraMR[[#This Row],[B.03.1 - Parque de Coches Motores Motrices Remolcados]:[B.03.3 - Parque de Coches Motores Motrices Cabina]])</f>
        <v>4</v>
      </c>
      <c r="AY87" s="1">
        <v>29</v>
      </c>
      <c r="AZ87" s="1">
        <v>4</v>
      </c>
      <c r="BA87" s="1">
        <v>0</v>
      </c>
      <c r="BB87" s="1">
        <v>0</v>
      </c>
      <c r="BC87" s="200">
        <f>SUM(AY87:BB87)</f>
        <v>33</v>
      </c>
      <c r="BD87" s="356">
        <v>14</v>
      </c>
      <c r="BE87" s="1">
        <v>0</v>
      </c>
      <c r="BF87" s="1">
        <v>5</v>
      </c>
      <c r="BG87" s="235">
        <v>1676</v>
      </c>
    </row>
    <row r="88" spans="1:59">
      <c r="A88" s="1">
        <v>2000</v>
      </c>
      <c r="B88" s="1" t="s">
        <v>63</v>
      </c>
      <c r="C88" s="10">
        <v>54.8</v>
      </c>
      <c r="D88" s="10">
        <v>77.59</v>
      </c>
      <c r="E88" s="10">
        <v>0</v>
      </c>
      <c r="F88" s="10">
        <v>52.57</v>
      </c>
      <c r="G88" s="192">
        <f t="shared" si="7"/>
        <v>184.95999999999998</v>
      </c>
      <c r="H88" s="192">
        <v>184.95999999999998</v>
      </c>
      <c r="I88" s="192">
        <v>196.96800000000002</v>
      </c>
      <c r="J88" s="10">
        <v>209.97</v>
      </c>
      <c r="K88" s="10">
        <v>12.2</v>
      </c>
      <c r="L88" s="10">
        <v>116.54</v>
      </c>
      <c r="M88" s="10">
        <v>8</v>
      </c>
      <c r="N88" s="192">
        <f>+MIT_InfraMR[[#This Row],[A.03.1 -  Longitud de Vías de Explotación No Electrificadas Troncales y Ramales (vía principal) (km)]]+MIT_InfraMR[[#This Row],[A.04.1 -  Longitud de Vías de Explotación Electrificadas Troncales y Ramales (vía principal) (km)]]</f>
        <v>326.51</v>
      </c>
      <c r="O88" s="192">
        <v>326.51</v>
      </c>
      <c r="P88" s="1">
        <v>40</v>
      </c>
      <c r="Q88" s="1">
        <v>15</v>
      </c>
      <c r="R88" s="1">
        <v>1</v>
      </c>
      <c r="S88" s="194">
        <f t="shared" si="8"/>
        <v>56</v>
      </c>
      <c r="T88" s="194">
        <v>56</v>
      </c>
      <c r="U88" s="1">
        <v>38</v>
      </c>
      <c r="V88" s="1">
        <v>82</v>
      </c>
      <c r="W88" s="1">
        <v>0</v>
      </c>
      <c r="X88" s="1">
        <v>15</v>
      </c>
      <c r="Y88" s="1">
        <v>2</v>
      </c>
      <c r="Z88" s="196">
        <f t="shared" si="9"/>
        <v>137</v>
      </c>
      <c r="AA88" s="1">
        <v>35</v>
      </c>
      <c r="AB88" s="1">
        <v>18</v>
      </c>
      <c r="AC88" s="1">
        <f>+MIT_InfraMR[[#This Row],[Total Pasos Vehiculares a Nivel]]</f>
        <v>137</v>
      </c>
      <c r="AD88" s="196">
        <f t="shared" si="10"/>
        <v>190</v>
      </c>
      <c r="AE88" s="1">
        <v>10</v>
      </c>
      <c r="AF88" s="1">
        <v>21</v>
      </c>
      <c r="AG88" s="1">
        <v>107</v>
      </c>
      <c r="AH88" s="196">
        <f t="shared" si="11"/>
        <v>138</v>
      </c>
      <c r="AI88" s="10">
        <v>46</v>
      </c>
      <c r="AJ88" s="10">
        <v>0</v>
      </c>
      <c r="AK88" s="10">
        <v>133</v>
      </c>
      <c r="AL88" s="222">
        <f t="shared" si="12"/>
        <v>179</v>
      </c>
      <c r="AM88" s="1">
        <v>0</v>
      </c>
      <c r="AN88" s="1">
        <v>18</v>
      </c>
      <c r="AO88" s="1">
        <v>0</v>
      </c>
      <c r="AP88" s="200">
        <f t="shared" si="13"/>
        <v>18</v>
      </c>
      <c r="AQ88" s="1">
        <v>285</v>
      </c>
      <c r="AR88" s="1">
        <v>60</v>
      </c>
      <c r="AS88" s="1">
        <v>0</v>
      </c>
      <c r="AT88" s="200">
        <f>+SUM(MIT_InfraMR[[#This Row],[B.02.1 - Parque de Coches Eléctricos Motrices]:[B.02.3 - Parque de Coches Eléctricos Motrices Tipo R]])</f>
        <v>345</v>
      </c>
      <c r="AU88" s="1">
        <v>0</v>
      </c>
      <c r="AV88" s="1">
        <v>2</v>
      </c>
      <c r="AW88" s="1">
        <v>2</v>
      </c>
      <c r="AX88" s="200">
        <f>+SUM(MIT_InfraMR[[#This Row],[B.03.1 - Parque de Coches Motores Motrices Remolcados]:[B.03.3 - Parque de Coches Motores Motrices Cabina]])</f>
        <v>4</v>
      </c>
      <c r="AY88" s="1">
        <v>29</v>
      </c>
      <c r="AZ88" s="1">
        <v>4</v>
      </c>
      <c r="BA88" s="1">
        <v>0</v>
      </c>
      <c r="BB88" s="1">
        <v>0</v>
      </c>
      <c r="BC88" s="200">
        <f>SUM(AY88:BB88)</f>
        <v>33</v>
      </c>
      <c r="BD88" s="356">
        <v>14</v>
      </c>
      <c r="BE88" s="1">
        <v>0</v>
      </c>
      <c r="BF88" s="1">
        <v>5</v>
      </c>
      <c r="BG88" s="235">
        <v>1676</v>
      </c>
    </row>
    <row r="89" spans="1:59">
      <c r="A89" s="1">
        <v>2000</v>
      </c>
      <c r="B89" s="1" t="s">
        <v>64</v>
      </c>
      <c r="C89" s="10">
        <v>54.8</v>
      </c>
      <c r="D89" s="10">
        <v>77.59</v>
      </c>
      <c r="E89" s="10">
        <v>0</v>
      </c>
      <c r="F89" s="10">
        <v>52.57</v>
      </c>
      <c r="G89" s="192">
        <f t="shared" si="7"/>
        <v>184.95999999999998</v>
      </c>
      <c r="H89" s="192">
        <v>184.95999999999998</v>
      </c>
      <c r="I89" s="192">
        <v>196.96800000000002</v>
      </c>
      <c r="J89" s="10">
        <v>209.97</v>
      </c>
      <c r="K89" s="10">
        <v>12.2</v>
      </c>
      <c r="L89" s="10">
        <v>116.54</v>
      </c>
      <c r="M89" s="10">
        <v>8</v>
      </c>
      <c r="N89" s="192">
        <f>+MIT_InfraMR[[#This Row],[A.03.1 -  Longitud de Vías de Explotación No Electrificadas Troncales y Ramales (vía principal) (km)]]+MIT_InfraMR[[#This Row],[A.04.1 -  Longitud de Vías de Explotación Electrificadas Troncales y Ramales (vía principal) (km)]]</f>
        <v>326.51</v>
      </c>
      <c r="O89" s="192">
        <v>326.51</v>
      </c>
      <c r="P89" s="1">
        <v>40</v>
      </c>
      <c r="Q89" s="1">
        <v>15</v>
      </c>
      <c r="R89" s="1">
        <v>1</v>
      </c>
      <c r="S89" s="194">
        <f t="shared" si="8"/>
        <v>56</v>
      </c>
      <c r="T89" s="194">
        <v>56</v>
      </c>
      <c r="U89" s="1">
        <v>38</v>
      </c>
      <c r="V89" s="1">
        <v>82</v>
      </c>
      <c r="W89" s="1">
        <v>0</v>
      </c>
      <c r="X89" s="1">
        <v>15</v>
      </c>
      <c r="Y89" s="1">
        <v>2</v>
      </c>
      <c r="Z89" s="196">
        <f t="shared" si="9"/>
        <v>137</v>
      </c>
      <c r="AA89" s="1">
        <v>35</v>
      </c>
      <c r="AB89" s="1">
        <v>18</v>
      </c>
      <c r="AC89" s="1">
        <f>+MIT_InfraMR[[#This Row],[Total Pasos Vehiculares a Nivel]]</f>
        <v>137</v>
      </c>
      <c r="AD89" s="196">
        <f t="shared" si="10"/>
        <v>190</v>
      </c>
      <c r="AE89" s="1">
        <v>10</v>
      </c>
      <c r="AF89" s="1">
        <v>21</v>
      </c>
      <c r="AG89" s="1">
        <v>107</v>
      </c>
      <c r="AH89" s="196">
        <f t="shared" si="11"/>
        <v>138</v>
      </c>
      <c r="AI89" s="10">
        <v>46</v>
      </c>
      <c r="AJ89" s="10">
        <v>0</v>
      </c>
      <c r="AK89" s="10">
        <v>133</v>
      </c>
      <c r="AL89" s="222">
        <f t="shared" si="12"/>
        <v>179</v>
      </c>
      <c r="AM89" s="1">
        <v>0</v>
      </c>
      <c r="AN89" s="1">
        <v>18</v>
      </c>
      <c r="AO89" s="1">
        <v>0</v>
      </c>
      <c r="AP89" s="200">
        <f t="shared" si="13"/>
        <v>18</v>
      </c>
      <c r="AQ89" s="1">
        <v>285</v>
      </c>
      <c r="AR89" s="1">
        <v>60</v>
      </c>
      <c r="AS89" s="1">
        <v>0</v>
      </c>
      <c r="AT89" s="200">
        <f>+SUM(MIT_InfraMR[[#This Row],[B.02.1 - Parque de Coches Eléctricos Motrices]:[B.02.3 - Parque de Coches Eléctricos Motrices Tipo R]])</f>
        <v>345</v>
      </c>
      <c r="AU89" s="1">
        <v>0</v>
      </c>
      <c r="AV89" s="1">
        <v>2</v>
      </c>
      <c r="AW89" s="1">
        <v>2</v>
      </c>
      <c r="AX89" s="200">
        <f>+SUM(MIT_InfraMR[[#This Row],[B.03.1 - Parque de Coches Motores Motrices Remolcados]:[B.03.3 - Parque de Coches Motores Motrices Cabina]])</f>
        <v>4</v>
      </c>
      <c r="AY89" s="1">
        <v>29</v>
      </c>
      <c r="AZ89" s="1">
        <v>4</v>
      </c>
      <c r="BA89" s="1">
        <v>0</v>
      </c>
      <c r="BB89" s="1">
        <v>0</v>
      </c>
      <c r="BC89" s="200">
        <f>SUM(AY89:BB89)</f>
        <v>33</v>
      </c>
      <c r="BD89" s="356">
        <v>14</v>
      </c>
      <c r="BE89" s="1">
        <v>0</v>
      </c>
      <c r="BF89" s="1">
        <v>5</v>
      </c>
      <c r="BG89" s="235">
        <v>1676</v>
      </c>
    </row>
    <row r="90" spans="1:59">
      <c r="A90" s="1">
        <v>2000</v>
      </c>
      <c r="B90" s="1" t="s">
        <v>65</v>
      </c>
      <c r="C90" s="10">
        <v>54.8</v>
      </c>
      <c r="D90" s="10">
        <v>77.59</v>
      </c>
      <c r="E90" s="10">
        <v>0</v>
      </c>
      <c r="F90" s="10">
        <v>52.57</v>
      </c>
      <c r="G90" s="192">
        <f t="shared" si="7"/>
        <v>184.95999999999998</v>
      </c>
      <c r="H90" s="192">
        <v>184.95999999999998</v>
      </c>
      <c r="I90" s="192">
        <v>196.96800000000002</v>
      </c>
      <c r="J90" s="10">
        <v>209.97</v>
      </c>
      <c r="K90" s="10">
        <v>12.2</v>
      </c>
      <c r="L90" s="10">
        <v>116.54</v>
      </c>
      <c r="M90" s="10">
        <v>8</v>
      </c>
      <c r="N90" s="192">
        <f>+MIT_InfraMR[[#This Row],[A.03.1 -  Longitud de Vías de Explotación No Electrificadas Troncales y Ramales (vía principal) (km)]]+MIT_InfraMR[[#This Row],[A.04.1 -  Longitud de Vías de Explotación Electrificadas Troncales y Ramales (vía principal) (km)]]</f>
        <v>326.51</v>
      </c>
      <c r="O90" s="192">
        <v>326.51</v>
      </c>
      <c r="P90" s="1">
        <v>40</v>
      </c>
      <c r="Q90" s="1">
        <v>15</v>
      </c>
      <c r="R90" s="1">
        <v>1</v>
      </c>
      <c r="S90" s="194">
        <f t="shared" si="8"/>
        <v>56</v>
      </c>
      <c r="T90" s="194">
        <v>56</v>
      </c>
      <c r="U90" s="1">
        <v>38</v>
      </c>
      <c r="V90" s="1">
        <v>82</v>
      </c>
      <c r="W90" s="1">
        <v>0</v>
      </c>
      <c r="X90" s="1">
        <v>15</v>
      </c>
      <c r="Y90" s="1">
        <v>2</v>
      </c>
      <c r="Z90" s="196">
        <f t="shared" si="9"/>
        <v>137</v>
      </c>
      <c r="AA90" s="1">
        <v>35</v>
      </c>
      <c r="AB90" s="1">
        <v>18</v>
      </c>
      <c r="AC90" s="1">
        <f>+MIT_InfraMR[[#This Row],[Total Pasos Vehiculares a Nivel]]</f>
        <v>137</v>
      </c>
      <c r="AD90" s="196">
        <f t="shared" si="10"/>
        <v>190</v>
      </c>
      <c r="AE90" s="1">
        <v>10</v>
      </c>
      <c r="AF90" s="1">
        <v>21</v>
      </c>
      <c r="AG90" s="1">
        <v>107</v>
      </c>
      <c r="AH90" s="196">
        <f t="shared" si="11"/>
        <v>138</v>
      </c>
      <c r="AI90" s="10">
        <v>46</v>
      </c>
      <c r="AJ90" s="10">
        <v>0</v>
      </c>
      <c r="AK90" s="10">
        <v>133</v>
      </c>
      <c r="AL90" s="222">
        <f t="shared" si="12"/>
        <v>179</v>
      </c>
      <c r="AM90" s="1">
        <v>0</v>
      </c>
      <c r="AN90" s="1">
        <v>18</v>
      </c>
      <c r="AO90" s="1">
        <v>0</v>
      </c>
      <c r="AP90" s="200">
        <f t="shared" si="13"/>
        <v>18</v>
      </c>
      <c r="AQ90" s="1">
        <v>285</v>
      </c>
      <c r="AR90" s="1">
        <v>60</v>
      </c>
      <c r="AS90" s="1">
        <v>0</v>
      </c>
      <c r="AT90" s="200">
        <f>+SUM(MIT_InfraMR[[#This Row],[B.02.1 - Parque de Coches Eléctricos Motrices]:[B.02.3 - Parque de Coches Eléctricos Motrices Tipo R]])</f>
        <v>345</v>
      </c>
      <c r="AU90" s="1">
        <v>0</v>
      </c>
      <c r="AV90" s="1">
        <v>2</v>
      </c>
      <c r="AW90" s="1">
        <v>2</v>
      </c>
      <c r="AX90" s="200">
        <f>+SUM(MIT_InfraMR[[#This Row],[B.03.1 - Parque de Coches Motores Motrices Remolcados]:[B.03.3 - Parque de Coches Motores Motrices Cabina]])</f>
        <v>4</v>
      </c>
      <c r="AY90" s="1">
        <v>29</v>
      </c>
      <c r="AZ90" s="1">
        <v>4</v>
      </c>
      <c r="BA90" s="1">
        <v>0</v>
      </c>
      <c r="BB90" s="1">
        <v>0</v>
      </c>
      <c r="BC90" s="200">
        <f>SUM(AY90:BB90)</f>
        <v>33</v>
      </c>
      <c r="BD90" s="356">
        <v>14</v>
      </c>
      <c r="BE90" s="1">
        <v>0</v>
      </c>
      <c r="BF90" s="1">
        <v>5</v>
      </c>
      <c r="BG90" s="235">
        <v>1676</v>
      </c>
    </row>
    <row r="91" spans="1:59">
      <c r="A91" s="1">
        <v>2000</v>
      </c>
      <c r="B91" s="1" t="s">
        <v>66</v>
      </c>
      <c r="C91" s="10">
        <v>54.8</v>
      </c>
      <c r="D91" s="10">
        <v>77.59</v>
      </c>
      <c r="E91" s="10">
        <v>0</v>
      </c>
      <c r="F91" s="10">
        <v>52.57</v>
      </c>
      <c r="G91" s="192">
        <f t="shared" si="7"/>
        <v>184.95999999999998</v>
      </c>
      <c r="H91" s="192">
        <v>184.95999999999998</v>
      </c>
      <c r="I91" s="192">
        <v>196.96800000000002</v>
      </c>
      <c r="J91" s="10">
        <v>209.97</v>
      </c>
      <c r="K91" s="10">
        <v>12.2</v>
      </c>
      <c r="L91" s="10">
        <v>116.54</v>
      </c>
      <c r="M91" s="10">
        <v>8</v>
      </c>
      <c r="N91" s="192">
        <f>+MIT_InfraMR[[#This Row],[A.03.1 -  Longitud de Vías de Explotación No Electrificadas Troncales y Ramales (vía principal) (km)]]+MIT_InfraMR[[#This Row],[A.04.1 -  Longitud de Vías de Explotación Electrificadas Troncales y Ramales (vía principal) (km)]]</f>
        <v>326.51</v>
      </c>
      <c r="O91" s="192">
        <v>326.51</v>
      </c>
      <c r="P91" s="1">
        <v>40</v>
      </c>
      <c r="Q91" s="1">
        <v>15</v>
      </c>
      <c r="R91" s="1">
        <v>1</v>
      </c>
      <c r="S91" s="194">
        <f t="shared" si="8"/>
        <v>56</v>
      </c>
      <c r="T91" s="194">
        <v>56</v>
      </c>
      <c r="U91" s="1">
        <v>38</v>
      </c>
      <c r="V91" s="1">
        <v>82</v>
      </c>
      <c r="W91" s="1">
        <v>0</v>
      </c>
      <c r="X91" s="1">
        <v>15</v>
      </c>
      <c r="Y91" s="1">
        <v>2</v>
      </c>
      <c r="Z91" s="196">
        <f t="shared" si="9"/>
        <v>137</v>
      </c>
      <c r="AA91" s="1">
        <v>35</v>
      </c>
      <c r="AB91" s="1">
        <v>18</v>
      </c>
      <c r="AC91" s="1">
        <f>+MIT_InfraMR[[#This Row],[Total Pasos Vehiculares a Nivel]]</f>
        <v>137</v>
      </c>
      <c r="AD91" s="196">
        <f t="shared" si="10"/>
        <v>190</v>
      </c>
      <c r="AE91" s="1">
        <v>10</v>
      </c>
      <c r="AF91" s="1">
        <v>21</v>
      </c>
      <c r="AG91" s="1">
        <v>107</v>
      </c>
      <c r="AH91" s="196">
        <f t="shared" si="11"/>
        <v>138</v>
      </c>
      <c r="AI91" s="10">
        <v>46</v>
      </c>
      <c r="AJ91" s="10">
        <v>0</v>
      </c>
      <c r="AK91" s="10">
        <v>133</v>
      </c>
      <c r="AL91" s="222">
        <f t="shared" si="12"/>
        <v>179</v>
      </c>
      <c r="AM91" s="1">
        <v>0</v>
      </c>
      <c r="AN91" s="1">
        <v>18</v>
      </c>
      <c r="AO91" s="1">
        <v>0</v>
      </c>
      <c r="AP91" s="200">
        <f t="shared" si="13"/>
        <v>18</v>
      </c>
      <c r="AQ91" s="1">
        <v>285</v>
      </c>
      <c r="AR91" s="1">
        <v>60</v>
      </c>
      <c r="AS91" s="1">
        <v>0</v>
      </c>
      <c r="AT91" s="200">
        <f>+SUM(MIT_InfraMR[[#This Row],[B.02.1 - Parque de Coches Eléctricos Motrices]:[B.02.3 - Parque de Coches Eléctricos Motrices Tipo R]])</f>
        <v>345</v>
      </c>
      <c r="AU91" s="1">
        <v>0</v>
      </c>
      <c r="AV91" s="1">
        <v>2</v>
      </c>
      <c r="AW91" s="1">
        <v>2</v>
      </c>
      <c r="AX91" s="200">
        <f>+SUM(MIT_InfraMR[[#This Row],[B.03.1 - Parque de Coches Motores Motrices Remolcados]:[B.03.3 - Parque de Coches Motores Motrices Cabina]])</f>
        <v>4</v>
      </c>
      <c r="AY91" s="1">
        <v>29</v>
      </c>
      <c r="AZ91" s="1">
        <v>4</v>
      </c>
      <c r="BA91" s="1">
        <v>0</v>
      </c>
      <c r="BB91" s="1">
        <v>0</v>
      </c>
      <c r="BC91" s="200">
        <f>SUM(AY91:BB91)</f>
        <v>33</v>
      </c>
      <c r="BD91" s="356">
        <v>14</v>
      </c>
      <c r="BE91" s="1">
        <v>0</v>
      </c>
      <c r="BF91" s="1">
        <v>5</v>
      </c>
      <c r="BG91" s="235">
        <v>1676</v>
      </c>
    </row>
    <row r="92" spans="1:59">
      <c r="A92" s="1">
        <v>2000</v>
      </c>
      <c r="B92" s="1" t="s">
        <v>67</v>
      </c>
      <c r="C92" s="10">
        <v>54.8</v>
      </c>
      <c r="D92" s="10">
        <v>77.59</v>
      </c>
      <c r="E92" s="10">
        <v>0</v>
      </c>
      <c r="F92" s="10">
        <v>52.57</v>
      </c>
      <c r="G92" s="192">
        <f t="shared" si="7"/>
        <v>184.95999999999998</v>
      </c>
      <c r="H92" s="192">
        <v>184.95999999999998</v>
      </c>
      <c r="I92" s="192">
        <v>196.96800000000002</v>
      </c>
      <c r="J92" s="10">
        <v>209.97</v>
      </c>
      <c r="K92" s="10">
        <v>12.2</v>
      </c>
      <c r="L92" s="10">
        <v>116.54</v>
      </c>
      <c r="M92" s="10">
        <v>8</v>
      </c>
      <c r="N92" s="192">
        <f>+MIT_InfraMR[[#This Row],[A.03.1 -  Longitud de Vías de Explotación No Electrificadas Troncales y Ramales (vía principal) (km)]]+MIT_InfraMR[[#This Row],[A.04.1 -  Longitud de Vías de Explotación Electrificadas Troncales y Ramales (vía principal) (km)]]</f>
        <v>326.51</v>
      </c>
      <c r="O92" s="192">
        <v>326.51</v>
      </c>
      <c r="P92" s="1">
        <v>40</v>
      </c>
      <c r="Q92" s="1">
        <v>15</v>
      </c>
      <c r="R92" s="1">
        <v>1</v>
      </c>
      <c r="S92" s="194">
        <f t="shared" si="8"/>
        <v>56</v>
      </c>
      <c r="T92" s="194">
        <v>56</v>
      </c>
      <c r="U92" s="1">
        <v>38</v>
      </c>
      <c r="V92" s="1">
        <v>82</v>
      </c>
      <c r="W92" s="1">
        <v>0</v>
      </c>
      <c r="X92" s="1">
        <v>15</v>
      </c>
      <c r="Y92" s="1">
        <v>2</v>
      </c>
      <c r="Z92" s="196">
        <f t="shared" si="9"/>
        <v>137</v>
      </c>
      <c r="AA92" s="1">
        <v>35</v>
      </c>
      <c r="AB92" s="1">
        <v>18</v>
      </c>
      <c r="AC92" s="1">
        <f>+MIT_InfraMR[[#This Row],[Total Pasos Vehiculares a Nivel]]</f>
        <v>137</v>
      </c>
      <c r="AD92" s="196">
        <f t="shared" si="10"/>
        <v>190</v>
      </c>
      <c r="AE92" s="1">
        <v>10</v>
      </c>
      <c r="AF92" s="1">
        <v>21</v>
      </c>
      <c r="AG92" s="1">
        <v>107</v>
      </c>
      <c r="AH92" s="196">
        <f t="shared" si="11"/>
        <v>138</v>
      </c>
      <c r="AI92" s="10">
        <v>46</v>
      </c>
      <c r="AJ92" s="10">
        <v>0</v>
      </c>
      <c r="AK92" s="10">
        <v>133</v>
      </c>
      <c r="AL92" s="222">
        <f t="shared" si="12"/>
        <v>179</v>
      </c>
      <c r="AM92" s="1">
        <v>0</v>
      </c>
      <c r="AN92" s="1">
        <v>18</v>
      </c>
      <c r="AO92" s="1">
        <v>0</v>
      </c>
      <c r="AP92" s="200">
        <f t="shared" si="13"/>
        <v>18</v>
      </c>
      <c r="AQ92" s="1">
        <v>285</v>
      </c>
      <c r="AR92" s="1">
        <v>60</v>
      </c>
      <c r="AS92" s="1">
        <v>0</v>
      </c>
      <c r="AT92" s="200">
        <f>+SUM(MIT_InfraMR[[#This Row],[B.02.1 - Parque de Coches Eléctricos Motrices]:[B.02.3 - Parque de Coches Eléctricos Motrices Tipo R]])</f>
        <v>345</v>
      </c>
      <c r="AU92" s="1">
        <v>0</v>
      </c>
      <c r="AV92" s="1">
        <v>2</v>
      </c>
      <c r="AW92" s="1">
        <v>2</v>
      </c>
      <c r="AX92" s="200">
        <f>+SUM(MIT_InfraMR[[#This Row],[B.03.1 - Parque de Coches Motores Motrices Remolcados]:[B.03.3 - Parque de Coches Motores Motrices Cabina]])</f>
        <v>4</v>
      </c>
      <c r="AY92" s="1">
        <v>29</v>
      </c>
      <c r="AZ92" s="1">
        <v>4</v>
      </c>
      <c r="BA92" s="1">
        <v>0</v>
      </c>
      <c r="BB92" s="1">
        <v>0</v>
      </c>
      <c r="BC92" s="200">
        <f>SUM(AY92:BB92)</f>
        <v>33</v>
      </c>
      <c r="BD92" s="356">
        <v>14</v>
      </c>
      <c r="BE92" s="1">
        <v>0</v>
      </c>
      <c r="BF92" s="1">
        <v>5</v>
      </c>
      <c r="BG92" s="235">
        <v>1676</v>
      </c>
    </row>
    <row r="93" spans="1:59">
      <c r="A93" s="1">
        <v>2000</v>
      </c>
      <c r="B93" s="1" t="s">
        <v>68</v>
      </c>
      <c r="C93" s="10">
        <v>54.8</v>
      </c>
      <c r="D93" s="10">
        <v>77.59</v>
      </c>
      <c r="E93" s="10">
        <v>0</v>
      </c>
      <c r="F93" s="10">
        <v>52.57</v>
      </c>
      <c r="G93" s="192">
        <f t="shared" si="7"/>
        <v>184.95999999999998</v>
      </c>
      <c r="H93" s="192">
        <v>184.95999999999998</v>
      </c>
      <c r="I93" s="192">
        <v>196.96800000000002</v>
      </c>
      <c r="J93" s="10">
        <v>209.97</v>
      </c>
      <c r="K93" s="10">
        <v>12.2</v>
      </c>
      <c r="L93" s="10">
        <v>116.54</v>
      </c>
      <c r="M93" s="10">
        <v>8</v>
      </c>
      <c r="N93" s="192">
        <f>+MIT_InfraMR[[#This Row],[A.03.1 -  Longitud de Vías de Explotación No Electrificadas Troncales y Ramales (vía principal) (km)]]+MIT_InfraMR[[#This Row],[A.04.1 -  Longitud de Vías de Explotación Electrificadas Troncales y Ramales (vía principal) (km)]]</f>
        <v>326.51</v>
      </c>
      <c r="O93" s="192">
        <v>326.51</v>
      </c>
      <c r="P93" s="1">
        <v>40</v>
      </c>
      <c r="Q93" s="1">
        <v>15</v>
      </c>
      <c r="R93" s="1">
        <v>1</v>
      </c>
      <c r="S93" s="194">
        <f t="shared" si="8"/>
        <v>56</v>
      </c>
      <c r="T93" s="194">
        <v>56</v>
      </c>
      <c r="U93" s="1">
        <v>38</v>
      </c>
      <c r="V93" s="1">
        <v>82</v>
      </c>
      <c r="W93" s="1">
        <v>0</v>
      </c>
      <c r="X93" s="1">
        <v>15</v>
      </c>
      <c r="Y93" s="1">
        <v>2</v>
      </c>
      <c r="Z93" s="196">
        <f t="shared" si="9"/>
        <v>137</v>
      </c>
      <c r="AA93" s="1">
        <v>35</v>
      </c>
      <c r="AB93" s="1">
        <v>18</v>
      </c>
      <c r="AC93" s="1">
        <f>+MIT_InfraMR[[#This Row],[Total Pasos Vehiculares a Nivel]]</f>
        <v>137</v>
      </c>
      <c r="AD93" s="196">
        <f t="shared" si="10"/>
        <v>190</v>
      </c>
      <c r="AE93" s="1">
        <v>10</v>
      </c>
      <c r="AF93" s="1">
        <v>21</v>
      </c>
      <c r="AG93" s="1">
        <v>107</v>
      </c>
      <c r="AH93" s="196">
        <f t="shared" si="11"/>
        <v>138</v>
      </c>
      <c r="AI93" s="10">
        <v>46</v>
      </c>
      <c r="AJ93" s="10">
        <v>0</v>
      </c>
      <c r="AK93" s="10">
        <v>133</v>
      </c>
      <c r="AL93" s="222">
        <f t="shared" si="12"/>
        <v>179</v>
      </c>
      <c r="AM93" s="1">
        <v>0</v>
      </c>
      <c r="AN93" s="1">
        <v>18</v>
      </c>
      <c r="AO93" s="1">
        <v>0</v>
      </c>
      <c r="AP93" s="200">
        <f t="shared" si="13"/>
        <v>18</v>
      </c>
      <c r="AQ93" s="1">
        <v>285</v>
      </c>
      <c r="AR93" s="1">
        <v>60</v>
      </c>
      <c r="AS93" s="1">
        <v>0</v>
      </c>
      <c r="AT93" s="200">
        <f>+SUM(MIT_InfraMR[[#This Row],[B.02.1 - Parque de Coches Eléctricos Motrices]:[B.02.3 - Parque de Coches Eléctricos Motrices Tipo R]])</f>
        <v>345</v>
      </c>
      <c r="AU93" s="1">
        <v>0</v>
      </c>
      <c r="AV93" s="1">
        <v>2</v>
      </c>
      <c r="AW93" s="1">
        <v>2</v>
      </c>
      <c r="AX93" s="200">
        <f>+SUM(MIT_InfraMR[[#This Row],[B.03.1 - Parque de Coches Motores Motrices Remolcados]:[B.03.3 - Parque de Coches Motores Motrices Cabina]])</f>
        <v>4</v>
      </c>
      <c r="AY93" s="1">
        <v>29</v>
      </c>
      <c r="AZ93" s="1">
        <v>4</v>
      </c>
      <c r="BA93" s="1">
        <v>0</v>
      </c>
      <c r="BB93" s="1">
        <v>0</v>
      </c>
      <c r="BC93" s="200">
        <f>SUM(AY93:BB93)</f>
        <v>33</v>
      </c>
      <c r="BD93" s="356">
        <v>14</v>
      </c>
      <c r="BE93" s="1">
        <v>0</v>
      </c>
      <c r="BF93" s="1">
        <v>5</v>
      </c>
      <c r="BG93" s="235">
        <v>1676</v>
      </c>
    </row>
    <row r="94" spans="1:59">
      <c r="A94" s="1">
        <v>2000</v>
      </c>
      <c r="B94" s="1" t="s">
        <v>69</v>
      </c>
      <c r="C94" s="10">
        <v>54.8</v>
      </c>
      <c r="D94" s="10">
        <v>77.59</v>
      </c>
      <c r="E94" s="10">
        <v>0</v>
      </c>
      <c r="F94" s="10">
        <v>52.57</v>
      </c>
      <c r="G94" s="192">
        <f t="shared" si="7"/>
        <v>184.95999999999998</v>
      </c>
      <c r="H94" s="192">
        <v>184.95999999999998</v>
      </c>
      <c r="I94" s="192">
        <v>196.96800000000002</v>
      </c>
      <c r="J94" s="10">
        <v>209.97</v>
      </c>
      <c r="K94" s="10">
        <v>12.2</v>
      </c>
      <c r="L94" s="10">
        <v>116.54</v>
      </c>
      <c r="M94" s="10">
        <v>8</v>
      </c>
      <c r="N94" s="192">
        <f>+MIT_InfraMR[[#This Row],[A.03.1 -  Longitud de Vías de Explotación No Electrificadas Troncales y Ramales (vía principal) (km)]]+MIT_InfraMR[[#This Row],[A.04.1 -  Longitud de Vías de Explotación Electrificadas Troncales y Ramales (vía principal) (km)]]</f>
        <v>326.51</v>
      </c>
      <c r="O94" s="192">
        <v>326.51</v>
      </c>
      <c r="P94" s="1">
        <v>40</v>
      </c>
      <c r="Q94" s="1">
        <v>15</v>
      </c>
      <c r="R94" s="1">
        <v>1</v>
      </c>
      <c r="S94" s="194">
        <f t="shared" si="8"/>
        <v>56</v>
      </c>
      <c r="T94" s="194">
        <v>56</v>
      </c>
      <c r="U94" s="1">
        <v>38</v>
      </c>
      <c r="V94" s="1">
        <v>82</v>
      </c>
      <c r="W94" s="1">
        <v>0</v>
      </c>
      <c r="X94" s="1">
        <v>15</v>
      </c>
      <c r="Y94" s="1">
        <v>2</v>
      </c>
      <c r="Z94" s="196">
        <f t="shared" si="9"/>
        <v>137</v>
      </c>
      <c r="AA94" s="1">
        <v>35</v>
      </c>
      <c r="AB94" s="1">
        <v>18</v>
      </c>
      <c r="AC94" s="1">
        <f>+MIT_InfraMR[[#This Row],[Total Pasos Vehiculares a Nivel]]</f>
        <v>137</v>
      </c>
      <c r="AD94" s="196">
        <f t="shared" si="10"/>
        <v>190</v>
      </c>
      <c r="AE94" s="1">
        <v>10</v>
      </c>
      <c r="AF94" s="1">
        <v>21</v>
      </c>
      <c r="AG94" s="1">
        <v>107</v>
      </c>
      <c r="AH94" s="196">
        <f t="shared" si="11"/>
        <v>138</v>
      </c>
      <c r="AI94" s="10">
        <v>46</v>
      </c>
      <c r="AJ94" s="10">
        <v>0</v>
      </c>
      <c r="AK94" s="10">
        <v>133</v>
      </c>
      <c r="AL94" s="222">
        <f t="shared" si="12"/>
        <v>179</v>
      </c>
      <c r="AM94" s="1">
        <v>0</v>
      </c>
      <c r="AN94" s="1">
        <v>18</v>
      </c>
      <c r="AO94" s="1">
        <v>0</v>
      </c>
      <c r="AP94" s="200">
        <f t="shared" si="13"/>
        <v>18</v>
      </c>
      <c r="AQ94" s="1">
        <v>285</v>
      </c>
      <c r="AR94" s="1">
        <v>60</v>
      </c>
      <c r="AS94" s="1">
        <v>0</v>
      </c>
      <c r="AT94" s="200">
        <f>+SUM(MIT_InfraMR[[#This Row],[B.02.1 - Parque de Coches Eléctricos Motrices]:[B.02.3 - Parque de Coches Eléctricos Motrices Tipo R]])</f>
        <v>345</v>
      </c>
      <c r="AU94" s="1">
        <v>0</v>
      </c>
      <c r="AV94" s="1">
        <v>2</v>
      </c>
      <c r="AW94" s="1">
        <v>2</v>
      </c>
      <c r="AX94" s="200">
        <f>+SUM(MIT_InfraMR[[#This Row],[B.03.1 - Parque de Coches Motores Motrices Remolcados]:[B.03.3 - Parque de Coches Motores Motrices Cabina]])</f>
        <v>4</v>
      </c>
      <c r="AY94" s="1">
        <v>29</v>
      </c>
      <c r="AZ94" s="1">
        <v>4</v>
      </c>
      <c r="BA94" s="1">
        <v>0</v>
      </c>
      <c r="BB94" s="1">
        <v>0</v>
      </c>
      <c r="BC94" s="200">
        <f>SUM(AY94:BB94)</f>
        <v>33</v>
      </c>
      <c r="BD94" s="356">
        <v>14</v>
      </c>
      <c r="BE94" s="1">
        <v>0</v>
      </c>
      <c r="BF94" s="1">
        <v>5</v>
      </c>
      <c r="BG94" s="235">
        <v>1676</v>
      </c>
    </row>
    <row r="95" spans="1:59">
      <c r="A95" s="1">
        <v>2000</v>
      </c>
      <c r="B95" s="1" t="s">
        <v>70</v>
      </c>
      <c r="C95" s="10">
        <v>54.8</v>
      </c>
      <c r="D95" s="10">
        <v>77.59</v>
      </c>
      <c r="E95" s="10">
        <v>0</v>
      </c>
      <c r="F95" s="10">
        <v>52.57</v>
      </c>
      <c r="G95" s="192">
        <f t="shared" si="7"/>
        <v>184.95999999999998</v>
      </c>
      <c r="H95" s="192">
        <v>184.95999999999998</v>
      </c>
      <c r="I95" s="192">
        <v>196.96800000000002</v>
      </c>
      <c r="J95" s="10">
        <v>209.97</v>
      </c>
      <c r="K95" s="10">
        <v>12.2</v>
      </c>
      <c r="L95" s="10">
        <v>116.54</v>
      </c>
      <c r="M95" s="10">
        <v>8</v>
      </c>
      <c r="N95" s="192">
        <f>+MIT_InfraMR[[#This Row],[A.03.1 -  Longitud de Vías de Explotación No Electrificadas Troncales y Ramales (vía principal) (km)]]+MIT_InfraMR[[#This Row],[A.04.1 -  Longitud de Vías de Explotación Electrificadas Troncales y Ramales (vía principal) (km)]]</f>
        <v>326.51</v>
      </c>
      <c r="O95" s="192">
        <v>326.51</v>
      </c>
      <c r="P95" s="1">
        <v>40</v>
      </c>
      <c r="Q95" s="1">
        <v>15</v>
      </c>
      <c r="R95" s="1">
        <v>1</v>
      </c>
      <c r="S95" s="194">
        <f t="shared" si="8"/>
        <v>56</v>
      </c>
      <c r="T95" s="194">
        <v>56</v>
      </c>
      <c r="U95" s="1">
        <v>38</v>
      </c>
      <c r="V95" s="1">
        <v>82</v>
      </c>
      <c r="W95" s="1">
        <v>0</v>
      </c>
      <c r="X95" s="1">
        <v>15</v>
      </c>
      <c r="Y95" s="1">
        <v>2</v>
      </c>
      <c r="Z95" s="196">
        <f t="shared" si="9"/>
        <v>137</v>
      </c>
      <c r="AA95" s="1">
        <v>35</v>
      </c>
      <c r="AB95" s="1">
        <v>18</v>
      </c>
      <c r="AC95" s="1">
        <f>+MIT_InfraMR[[#This Row],[Total Pasos Vehiculares a Nivel]]</f>
        <v>137</v>
      </c>
      <c r="AD95" s="196">
        <f t="shared" si="10"/>
        <v>190</v>
      </c>
      <c r="AE95" s="1">
        <v>10</v>
      </c>
      <c r="AF95" s="1">
        <v>21</v>
      </c>
      <c r="AG95" s="1">
        <v>107</v>
      </c>
      <c r="AH95" s="196">
        <f t="shared" si="11"/>
        <v>138</v>
      </c>
      <c r="AI95" s="10">
        <v>46</v>
      </c>
      <c r="AJ95" s="10">
        <v>0</v>
      </c>
      <c r="AK95" s="10">
        <v>133</v>
      </c>
      <c r="AL95" s="222">
        <f t="shared" si="12"/>
        <v>179</v>
      </c>
      <c r="AM95" s="1">
        <v>0</v>
      </c>
      <c r="AN95" s="1">
        <v>18</v>
      </c>
      <c r="AO95" s="1">
        <v>0</v>
      </c>
      <c r="AP95" s="200">
        <f t="shared" si="13"/>
        <v>18</v>
      </c>
      <c r="AQ95" s="1">
        <v>285</v>
      </c>
      <c r="AR95" s="1">
        <v>60</v>
      </c>
      <c r="AS95" s="1">
        <v>0</v>
      </c>
      <c r="AT95" s="200">
        <f>+SUM(MIT_InfraMR[[#This Row],[B.02.1 - Parque de Coches Eléctricos Motrices]:[B.02.3 - Parque de Coches Eléctricos Motrices Tipo R]])</f>
        <v>345</v>
      </c>
      <c r="AU95" s="1">
        <v>0</v>
      </c>
      <c r="AV95" s="1">
        <v>2</v>
      </c>
      <c r="AW95" s="1">
        <v>2</v>
      </c>
      <c r="AX95" s="200">
        <f>+SUM(MIT_InfraMR[[#This Row],[B.03.1 - Parque de Coches Motores Motrices Remolcados]:[B.03.3 - Parque de Coches Motores Motrices Cabina]])</f>
        <v>4</v>
      </c>
      <c r="AY95" s="1">
        <v>29</v>
      </c>
      <c r="AZ95" s="1">
        <v>4</v>
      </c>
      <c r="BA95" s="1">
        <v>0</v>
      </c>
      <c r="BB95" s="1">
        <v>0</v>
      </c>
      <c r="BC95" s="200">
        <f>SUM(AY95:BB95)</f>
        <v>33</v>
      </c>
      <c r="BD95" s="356">
        <v>14</v>
      </c>
      <c r="BE95" s="1">
        <v>0</v>
      </c>
      <c r="BF95" s="1">
        <v>5</v>
      </c>
      <c r="BG95" s="235">
        <v>1676</v>
      </c>
    </row>
    <row r="96" spans="1:59">
      <c r="A96" s="1">
        <v>2000</v>
      </c>
      <c r="B96" s="1" t="s">
        <v>71</v>
      </c>
      <c r="C96" s="10">
        <v>54.8</v>
      </c>
      <c r="D96" s="10">
        <v>77.59</v>
      </c>
      <c r="E96" s="10">
        <v>0</v>
      </c>
      <c r="F96" s="10">
        <v>52.57</v>
      </c>
      <c r="G96" s="192">
        <f t="shared" si="7"/>
        <v>184.95999999999998</v>
      </c>
      <c r="H96" s="192">
        <v>184.95999999999998</v>
      </c>
      <c r="I96" s="192">
        <v>196.96800000000002</v>
      </c>
      <c r="J96" s="10">
        <v>209.97</v>
      </c>
      <c r="K96" s="10">
        <v>12.2</v>
      </c>
      <c r="L96" s="10">
        <v>116.54</v>
      </c>
      <c r="M96" s="10">
        <v>8</v>
      </c>
      <c r="N96" s="192">
        <f>+MIT_InfraMR[[#This Row],[A.03.1 -  Longitud de Vías de Explotación No Electrificadas Troncales y Ramales (vía principal) (km)]]+MIT_InfraMR[[#This Row],[A.04.1 -  Longitud de Vías de Explotación Electrificadas Troncales y Ramales (vía principal) (km)]]</f>
        <v>326.51</v>
      </c>
      <c r="O96" s="192">
        <v>326.51</v>
      </c>
      <c r="P96" s="1">
        <v>40</v>
      </c>
      <c r="Q96" s="1">
        <v>15</v>
      </c>
      <c r="R96" s="1">
        <v>1</v>
      </c>
      <c r="S96" s="194">
        <f t="shared" si="8"/>
        <v>56</v>
      </c>
      <c r="T96" s="194">
        <v>56</v>
      </c>
      <c r="U96" s="1">
        <v>38</v>
      </c>
      <c r="V96" s="1">
        <v>82</v>
      </c>
      <c r="W96" s="1">
        <v>0</v>
      </c>
      <c r="X96" s="1">
        <v>15</v>
      </c>
      <c r="Y96" s="1">
        <v>2</v>
      </c>
      <c r="Z96" s="196">
        <f t="shared" si="9"/>
        <v>137</v>
      </c>
      <c r="AA96" s="1">
        <v>35</v>
      </c>
      <c r="AB96" s="1">
        <v>18</v>
      </c>
      <c r="AC96" s="1">
        <f>+MIT_InfraMR[[#This Row],[Total Pasos Vehiculares a Nivel]]</f>
        <v>137</v>
      </c>
      <c r="AD96" s="196">
        <f t="shared" si="10"/>
        <v>190</v>
      </c>
      <c r="AE96" s="1">
        <v>10</v>
      </c>
      <c r="AF96" s="1">
        <v>21</v>
      </c>
      <c r="AG96" s="1">
        <v>107</v>
      </c>
      <c r="AH96" s="196">
        <f t="shared" si="11"/>
        <v>138</v>
      </c>
      <c r="AI96" s="10">
        <v>46</v>
      </c>
      <c r="AJ96" s="10">
        <v>0</v>
      </c>
      <c r="AK96" s="10">
        <v>133</v>
      </c>
      <c r="AL96" s="222">
        <f t="shared" si="12"/>
        <v>179</v>
      </c>
      <c r="AM96" s="1">
        <v>0</v>
      </c>
      <c r="AN96" s="1">
        <v>18</v>
      </c>
      <c r="AO96" s="1">
        <v>0</v>
      </c>
      <c r="AP96" s="200">
        <f t="shared" si="13"/>
        <v>18</v>
      </c>
      <c r="AQ96" s="1">
        <v>285</v>
      </c>
      <c r="AR96" s="1">
        <v>60</v>
      </c>
      <c r="AS96" s="1">
        <v>0</v>
      </c>
      <c r="AT96" s="200">
        <f>+SUM(MIT_InfraMR[[#This Row],[B.02.1 - Parque de Coches Eléctricos Motrices]:[B.02.3 - Parque de Coches Eléctricos Motrices Tipo R]])</f>
        <v>345</v>
      </c>
      <c r="AU96" s="1">
        <v>0</v>
      </c>
      <c r="AV96" s="1">
        <v>2</v>
      </c>
      <c r="AW96" s="1">
        <v>2</v>
      </c>
      <c r="AX96" s="200">
        <f>+SUM(MIT_InfraMR[[#This Row],[B.03.1 - Parque de Coches Motores Motrices Remolcados]:[B.03.3 - Parque de Coches Motores Motrices Cabina]])</f>
        <v>4</v>
      </c>
      <c r="AY96" s="1">
        <v>29</v>
      </c>
      <c r="AZ96" s="1">
        <v>4</v>
      </c>
      <c r="BA96" s="1">
        <v>0</v>
      </c>
      <c r="BB96" s="1">
        <v>0</v>
      </c>
      <c r="BC96" s="200">
        <f>SUM(AY96:BB96)</f>
        <v>33</v>
      </c>
      <c r="BD96" s="356">
        <v>14</v>
      </c>
      <c r="BE96" s="1">
        <v>0</v>
      </c>
      <c r="BF96" s="1">
        <v>5</v>
      </c>
      <c r="BG96" s="235">
        <v>1676</v>
      </c>
    </row>
    <row r="97" spans="1:59">
      <c r="A97" s="1">
        <v>2000</v>
      </c>
      <c r="B97" s="1" t="s">
        <v>72</v>
      </c>
      <c r="C97" s="10">
        <v>54.8</v>
      </c>
      <c r="D97" s="10">
        <v>77.59</v>
      </c>
      <c r="E97" s="10">
        <v>0</v>
      </c>
      <c r="F97" s="10">
        <v>52.57</v>
      </c>
      <c r="G97" s="192">
        <f t="shared" si="7"/>
        <v>184.95999999999998</v>
      </c>
      <c r="H97" s="192">
        <v>184.95999999999998</v>
      </c>
      <c r="I97" s="192">
        <v>196.96800000000002</v>
      </c>
      <c r="J97" s="10">
        <v>209.97</v>
      </c>
      <c r="K97" s="10">
        <v>12.2</v>
      </c>
      <c r="L97" s="10">
        <v>116.54</v>
      </c>
      <c r="M97" s="10">
        <v>8</v>
      </c>
      <c r="N97" s="192">
        <f>+MIT_InfraMR[[#This Row],[A.03.1 -  Longitud de Vías de Explotación No Electrificadas Troncales y Ramales (vía principal) (km)]]+MIT_InfraMR[[#This Row],[A.04.1 -  Longitud de Vías de Explotación Electrificadas Troncales y Ramales (vía principal) (km)]]</f>
        <v>326.51</v>
      </c>
      <c r="O97" s="192">
        <v>326.51</v>
      </c>
      <c r="P97" s="1">
        <v>40</v>
      </c>
      <c r="Q97" s="1">
        <v>15</v>
      </c>
      <c r="R97" s="1">
        <v>1</v>
      </c>
      <c r="S97" s="194">
        <f t="shared" si="8"/>
        <v>56</v>
      </c>
      <c r="T97" s="194">
        <v>56</v>
      </c>
      <c r="U97" s="1">
        <v>38</v>
      </c>
      <c r="V97" s="1">
        <v>82</v>
      </c>
      <c r="W97" s="1">
        <v>0</v>
      </c>
      <c r="X97" s="1">
        <v>15</v>
      </c>
      <c r="Y97" s="1">
        <v>2</v>
      </c>
      <c r="Z97" s="196">
        <f t="shared" si="9"/>
        <v>137</v>
      </c>
      <c r="AA97" s="1">
        <v>35</v>
      </c>
      <c r="AB97" s="1">
        <v>18</v>
      </c>
      <c r="AC97" s="1">
        <f>+MIT_InfraMR[[#This Row],[Total Pasos Vehiculares a Nivel]]</f>
        <v>137</v>
      </c>
      <c r="AD97" s="196">
        <f t="shared" si="10"/>
        <v>190</v>
      </c>
      <c r="AE97" s="1">
        <v>10</v>
      </c>
      <c r="AF97" s="1">
        <v>21</v>
      </c>
      <c r="AG97" s="1">
        <v>107</v>
      </c>
      <c r="AH97" s="196">
        <f t="shared" si="11"/>
        <v>138</v>
      </c>
      <c r="AI97" s="10">
        <v>46</v>
      </c>
      <c r="AJ97" s="10">
        <v>0</v>
      </c>
      <c r="AK97" s="10">
        <v>133</v>
      </c>
      <c r="AL97" s="222">
        <f t="shared" si="12"/>
        <v>179</v>
      </c>
      <c r="AM97" s="1">
        <v>0</v>
      </c>
      <c r="AN97" s="1">
        <v>18</v>
      </c>
      <c r="AO97" s="1">
        <v>0</v>
      </c>
      <c r="AP97" s="200">
        <f t="shared" si="13"/>
        <v>18</v>
      </c>
      <c r="AQ97" s="1">
        <v>285</v>
      </c>
      <c r="AR97" s="1">
        <v>60</v>
      </c>
      <c r="AS97" s="1">
        <v>0</v>
      </c>
      <c r="AT97" s="200">
        <f>+SUM(MIT_InfraMR[[#This Row],[B.02.1 - Parque de Coches Eléctricos Motrices]:[B.02.3 - Parque de Coches Eléctricos Motrices Tipo R]])</f>
        <v>345</v>
      </c>
      <c r="AU97" s="1">
        <v>0</v>
      </c>
      <c r="AV97" s="1">
        <v>2</v>
      </c>
      <c r="AW97" s="1">
        <v>2</v>
      </c>
      <c r="AX97" s="200">
        <f>+SUM(MIT_InfraMR[[#This Row],[B.03.1 - Parque de Coches Motores Motrices Remolcados]:[B.03.3 - Parque de Coches Motores Motrices Cabina]])</f>
        <v>4</v>
      </c>
      <c r="AY97" s="1">
        <v>29</v>
      </c>
      <c r="AZ97" s="1">
        <v>4</v>
      </c>
      <c r="BA97" s="1">
        <v>0</v>
      </c>
      <c r="BB97" s="1">
        <v>0</v>
      </c>
      <c r="BC97" s="200">
        <f>SUM(AY97:BB97)</f>
        <v>33</v>
      </c>
      <c r="BD97" s="356">
        <v>14</v>
      </c>
      <c r="BE97" s="1">
        <v>0</v>
      </c>
      <c r="BF97" s="1">
        <v>5</v>
      </c>
      <c r="BG97" s="235">
        <v>1676</v>
      </c>
    </row>
    <row r="98" spans="1:59">
      <c r="A98" s="1">
        <v>2001</v>
      </c>
      <c r="B98" s="1" t="s">
        <v>61</v>
      </c>
      <c r="C98" s="10">
        <v>54.8</v>
      </c>
      <c r="D98" s="10">
        <v>77.59</v>
      </c>
      <c r="E98" s="10">
        <v>0</v>
      </c>
      <c r="F98" s="10">
        <v>52.57</v>
      </c>
      <c r="G98" s="192">
        <f t="shared" si="7"/>
        <v>184.95999999999998</v>
      </c>
      <c r="H98" s="192">
        <v>184.95999999999998</v>
      </c>
      <c r="I98" s="192">
        <v>196.96800000000002</v>
      </c>
      <c r="J98" s="10">
        <v>209.97</v>
      </c>
      <c r="K98" s="10">
        <v>12.2</v>
      </c>
      <c r="L98" s="10">
        <v>116.54</v>
      </c>
      <c r="M98" s="10">
        <v>8</v>
      </c>
      <c r="N98" s="192">
        <f>+MIT_InfraMR[[#This Row],[A.03.1 -  Longitud de Vías de Explotación No Electrificadas Troncales y Ramales (vía principal) (km)]]+MIT_InfraMR[[#This Row],[A.04.1 -  Longitud de Vías de Explotación Electrificadas Troncales y Ramales (vía principal) (km)]]</f>
        <v>326.51</v>
      </c>
      <c r="O98" s="192">
        <v>326.51</v>
      </c>
      <c r="P98" s="1">
        <v>40</v>
      </c>
      <c r="Q98" s="1">
        <v>15</v>
      </c>
      <c r="R98" s="1">
        <v>1</v>
      </c>
      <c r="S98" s="194">
        <f t="shared" si="8"/>
        <v>56</v>
      </c>
      <c r="T98" s="194">
        <v>56</v>
      </c>
      <c r="U98" s="1">
        <v>38</v>
      </c>
      <c r="V98" s="1">
        <v>82</v>
      </c>
      <c r="W98" s="1">
        <v>0</v>
      </c>
      <c r="X98" s="1">
        <v>15</v>
      </c>
      <c r="Y98" s="1">
        <v>2</v>
      </c>
      <c r="Z98" s="196">
        <f t="shared" si="9"/>
        <v>137</v>
      </c>
      <c r="AA98" s="1">
        <v>35</v>
      </c>
      <c r="AB98" s="1">
        <v>18</v>
      </c>
      <c r="AC98" s="1">
        <f>+MIT_InfraMR[[#This Row],[Total Pasos Vehiculares a Nivel]]</f>
        <v>137</v>
      </c>
      <c r="AD98" s="196">
        <f t="shared" si="10"/>
        <v>190</v>
      </c>
      <c r="AE98" s="1">
        <v>10</v>
      </c>
      <c r="AF98" s="1">
        <v>21</v>
      </c>
      <c r="AG98" s="1">
        <v>107</v>
      </c>
      <c r="AH98" s="196">
        <f t="shared" si="11"/>
        <v>138</v>
      </c>
      <c r="AI98" s="10">
        <v>46</v>
      </c>
      <c r="AJ98" s="10">
        <v>0</v>
      </c>
      <c r="AK98" s="10">
        <v>133</v>
      </c>
      <c r="AL98" s="222">
        <f t="shared" si="12"/>
        <v>179</v>
      </c>
      <c r="AM98" s="1">
        <v>0</v>
      </c>
      <c r="AN98" s="1">
        <v>18</v>
      </c>
      <c r="AO98" s="1">
        <v>0</v>
      </c>
      <c r="AP98" s="200">
        <f t="shared" si="13"/>
        <v>18</v>
      </c>
      <c r="AQ98" s="1">
        <v>285</v>
      </c>
      <c r="AR98" s="1">
        <v>60</v>
      </c>
      <c r="AS98" s="1">
        <v>0</v>
      </c>
      <c r="AT98" s="200">
        <f>+SUM(MIT_InfraMR[[#This Row],[B.02.1 - Parque de Coches Eléctricos Motrices]:[B.02.3 - Parque de Coches Eléctricos Motrices Tipo R]])</f>
        <v>345</v>
      </c>
      <c r="AU98" s="1">
        <v>0</v>
      </c>
      <c r="AV98" s="1">
        <v>2</v>
      </c>
      <c r="AW98" s="1">
        <v>2</v>
      </c>
      <c r="AX98" s="200">
        <f>+SUM(MIT_InfraMR[[#This Row],[B.03.1 - Parque de Coches Motores Motrices Remolcados]:[B.03.3 - Parque de Coches Motores Motrices Cabina]])</f>
        <v>4</v>
      </c>
      <c r="AY98" s="1">
        <v>29</v>
      </c>
      <c r="AZ98" s="1">
        <v>4</v>
      </c>
      <c r="BA98" s="1">
        <v>0</v>
      </c>
      <c r="BB98" s="1">
        <v>0</v>
      </c>
      <c r="BC98" s="200">
        <f>SUM(AY98:BB98)</f>
        <v>33</v>
      </c>
      <c r="BD98" s="356">
        <v>14</v>
      </c>
      <c r="BE98" s="1">
        <v>0</v>
      </c>
      <c r="BF98" s="1">
        <v>5</v>
      </c>
      <c r="BG98" s="235">
        <v>1676</v>
      </c>
    </row>
    <row r="99" spans="1:59">
      <c r="A99" s="1">
        <v>2001</v>
      </c>
      <c r="B99" s="1" t="s">
        <v>62</v>
      </c>
      <c r="C99" s="10">
        <v>54.8</v>
      </c>
      <c r="D99" s="10">
        <v>77.59</v>
      </c>
      <c r="E99" s="10">
        <v>0</v>
      </c>
      <c r="F99" s="10">
        <v>52.57</v>
      </c>
      <c r="G99" s="192">
        <f t="shared" si="7"/>
        <v>184.95999999999998</v>
      </c>
      <c r="H99" s="192">
        <v>184.95999999999998</v>
      </c>
      <c r="I99" s="192">
        <v>196.96800000000002</v>
      </c>
      <c r="J99" s="10">
        <v>209.97</v>
      </c>
      <c r="K99" s="10">
        <v>12.2</v>
      </c>
      <c r="L99" s="10">
        <v>116.54</v>
      </c>
      <c r="M99" s="10">
        <v>8</v>
      </c>
      <c r="N99" s="192">
        <f>+MIT_InfraMR[[#This Row],[A.03.1 -  Longitud de Vías de Explotación No Electrificadas Troncales y Ramales (vía principal) (km)]]+MIT_InfraMR[[#This Row],[A.04.1 -  Longitud de Vías de Explotación Electrificadas Troncales y Ramales (vía principal) (km)]]</f>
        <v>326.51</v>
      </c>
      <c r="O99" s="192">
        <v>326.51</v>
      </c>
      <c r="P99" s="1">
        <v>40</v>
      </c>
      <c r="Q99" s="1">
        <v>15</v>
      </c>
      <c r="R99" s="1">
        <v>1</v>
      </c>
      <c r="S99" s="194">
        <f t="shared" si="8"/>
        <v>56</v>
      </c>
      <c r="T99" s="194">
        <v>56</v>
      </c>
      <c r="U99" s="1">
        <v>38</v>
      </c>
      <c r="V99" s="1">
        <v>82</v>
      </c>
      <c r="W99" s="1">
        <v>0</v>
      </c>
      <c r="X99" s="1">
        <v>15</v>
      </c>
      <c r="Y99" s="1">
        <v>2</v>
      </c>
      <c r="Z99" s="196">
        <f t="shared" si="9"/>
        <v>137</v>
      </c>
      <c r="AA99" s="1">
        <v>35</v>
      </c>
      <c r="AB99" s="1">
        <v>18</v>
      </c>
      <c r="AC99" s="1">
        <f>+MIT_InfraMR[[#This Row],[Total Pasos Vehiculares a Nivel]]</f>
        <v>137</v>
      </c>
      <c r="AD99" s="196">
        <f t="shared" si="10"/>
        <v>190</v>
      </c>
      <c r="AE99" s="1">
        <v>10</v>
      </c>
      <c r="AF99" s="1">
        <v>21</v>
      </c>
      <c r="AG99" s="1">
        <v>107</v>
      </c>
      <c r="AH99" s="196">
        <f t="shared" si="11"/>
        <v>138</v>
      </c>
      <c r="AI99" s="10">
        <v>46</v>
      </c>
      <c r="AJ99" s="10">
        <v>0</v>
      </c>
      <c r="AK99" s="10">
        <v>133</v>
      </c>
      <c r="AL99" s="222">
        <f t="shared" si="12"/>
        <v>179</v>
      </c>
      <c r="AM99" s="1">
        <v>0</v>
      </c>
      <c r="AN99" s="1">
        <v>18</v>
      </c>
      <c r="AO99" s="1">
        <v>0</v>
      </c>
      <c r="AP99" s="200">
        <f t="shared" si="13"/>
        <v>18</v>
      </c>
      <c r="AQ99" s="1">
        <v>285</v>
      </c>
      <c r="AR99" s="1">
        <v>60</v>
      </c>
      <c r="AS99" s="1">
        <v>0</v>
      </c>
      <c r="AT99" s="200">
        <f>+SUM(MIT_InfraMR[[#This Row],[B.02.1 - Parque de Coches Eléctricos Motrices]:[B.02.3 - Parque de Coches Eléctricos Motrices Tipo R]])</f>
        <v>345</v>
      </c>
      <c r="AU99" s="1">
        <v>0</v>
      </c>
      <c r="AV99" s="1">
        <v>2</v>
      </c>
      <c r="AW99" s="1">
        <v>2</v>
      </c>
      <c r="AX99" s="200">
        <f>+SUM(MIT_InfraMR[[#This Row],[B.03.1 - Parque de Coches Motores Motrices Remolcados]:[B.03.3 - Parque de Coches Motores Motrices Cabina]])</f>
        <v>4</v>
      </c>
      <c r="AY99" s="1">
        <v>29</v>
      </c>
      <c r="AZ99" s="1">
        <v>4</v>
      </c>
      <c r="BA99" s="1">
        <v>0</v>
      </c>
      <c r="BB99" s="1">
        <v>0</v>
      </c>
      <c r="BC99" s="200">
        <f>SUM(AY99:BB99)</f>
        <v>33</v>
      </c>
      <c r="BD99" s="356">
        <v>14</v>
      </c>
      <c r="BE99" s="1">
        <v>0</v>
      </c>
      <c r="BF99" s="1">
        <v>5</v>
      </c>
      <c r="BG99" s="235">
        <v>1676</v>
      </c>
    </row>
    <row r="100" spans="1:59">
      <c r="A100" s="1">
        <v>2001</v>
      </c>
      <c r="B100" s="1" t="s">
        <v>63</v>
      </c>
      <c r="C100" s="10">
        <v>54.8</v>
      </c>
      <c r="D100" s="10">
        <v>77.59</v>
      </c>
      <c r="E100" s="10">
        <v>0</v>
      </c>
      <c r="F100" s="10">
        <v>52.57</v>
      </c>
      <c r="G100" s="192">
        <f t="shared" si="7"/>
        <v>184.95999999999998</v>
      </c>
      <c r="H100" s="192">
        <v>184.95999999999998</v>
      </c>
      <c r="I100" s="192">
        <v>196.96800000000002</v>
      </c>
      <c r="J100" s="10">
        <v>209.97</v>
      </c>
      <c r="K100" s="10">
        <v>12.2</v>
      </c>
      <c r="L100" s="10">
        <v>116.54</v>
      </c>
      <c r="M100" s="10">
        <v>8</v>
      </c>
      <c r="N100" s="192">
        <f>+MIT_InfraMR[[#This Row],[A.03.1 -  Longitud de Vías de Explotación No Electrificadas Troncales y Ramales (vía principal) (km)]]+MIT_InfraMR[[#This Row],[A.04.1 -  Longitud de Vías de Explotación Electrificadas Troncales y Ramales (vía principal) (km)]]</f>
        <v>326.51</v>
      </c>
      <c r="O100" s="192">
        <v>326.51</v>
      </c>
      <c r="P100" s="1">
        <v>40</v>
      </c>
      <c r="Q100" s="1">
        <v>15</v>
      </c>
      <c r="R100" s="1">
        <v>1</v>
      </c>
      <c r="S100" s="194">
        <f t="shared" si="8"/>
        <v>56</v>
      </c>
      <c r="T100" s="194">
        <v>56</v>
      </c>
      <c r="U100" s="1">
        <v>38</v>
      </c>
      <c r="V100" s="1">
        <v>82</v>
      </c>
      <c r="W100" s="1">
        <v>0</v>
      </c>
      <c r="X100" s="1">
        <v>15</v>
      </c>
      <c r="Y100" s="1">
        <v>2</v>
      </c>
      <c r="Z100" s="196">
        <f t="shared" si="9"/>
        <v>137</v>
      </c>
      <c r="AA100" s="1">
        <v>35</v>
      </c>
      <c r="AB100" s="1">
        <v>18</v>
      </c>
      <c r="AC100" s="1">
        <f>+MIT_InfraMR[[#This Row],[Total Pasos Vehiculares a Nivel]]</f>
        <v>137</v>
      </c>
      <c r="AD100" s="196">
        <f t="shared" si="10"/>
        <v>190</v>
      </c>
      <c r="AE100" s="1">
        <v>10</v>
      </c>
      <c r="AF100" s="1">
        <v>21</v>
      </c>
      <c r="AG100" s="1">
        <v>107</v>
      </c>
      <c r="AH100" s="196">
        <f t="shared" si="11"/>
        <v>138</v>
      </c>
      <c r="AI100" s="10">
        <v>46</v>
      </c>
      <c r="AJ100" s="10">
        <v>0</v>
      </c>
      <c r="AK100" s="10">
        <v>133</v>
      </c>
      <c r="AL100" s="222">
        <f t="shared" si="12"/>
        <v>179</v>
      </c>
      <c r="AM100" s="1">
        <v>0</v>
      </c>
      <c r="AN100" s="1">
        <v>18</v>
      </c>
      <c r="AO100" s="1">
        <v>0</v>
      </c>
      <c r="AP100" s="200">
        <f t="shared" si="13"/>
        <v>18</v>
      </c>
      <c r="AQ100" s="1">
        <v>285</v>
      </c>
      <c r="AR100" s="1">
        <v>60</v>
      </c>
      <c r="AS100" s="1">
        <v>0</v>
      </c>
      <c r="AT100" s="200">
        <f>+SUM(MIT_InfraMR[[#This Row],[B.02.1 - Parque de Coches Eléctricos Motrices]:[B.02.3 - Parque de Coches Eléctricos Motrices Tipo R]])</f>
        <v>345</v>
      </c>
      <c r="AU100" s="1">
        <v>0</v>
      </c>
      <c r="AV100" s="1">
        <v>2</v>
      </c>
      <c r="AW100" s="1">
        <v>2</v>
      </c>
      <c r="AX100" s="200">
        <f>+SUM(MIT_InfraMR[[#This Row],[B.03.1 - Parque de Coches Motores Motrices Remolcados]:[B.03.3 - Parque de Coches Motores Motrices Cabina]])</f>
        <v>4</v>
      </c>
      <c r="AY100" s="1">
        <v>29</v>
      </c>
      <c r="AZ100" s="1">
        <v>4</v>
      </c>
      <c r="BA100" s="1">
        <v>0</v>
      </c>
      <c r="BB100" s="1">
        <v>0</v>
      </c>
      <c r="BC100" s="200">
        <f>SUM(AY100:BB100)</f>
        <v>33</v>
      </c>
      <c r="BD100" s="356">
        <v>14</v>
      </c>
      <c r="BE100" s="1">
        <v>0</v>
      </c>
      <c r="BF100" s="1">
        <v>5</v>
      </c>
      <c r="BG100" s="235">
        <v>1676</v>
      </c>
    </row>
    <row r="101" spans="1:59">
      <c r="A101" s="1">
        <v>2001</v>
      </c>
      <c r="B101" s="1" t="s">
        <v>64</v>
      </c>
      <c r="C101" s="10">
        <v>54.8</v>
      </c>
      <c r="D101" s="10">
        <v>77.59</v>
      </c>
      <c r="E101" s="10">
        <v>0</v>
      </c>
      <c r="F101" s="10">
        <v>52.57</v>
      </c>
      <c r="G101" s="192">
        <f t="shared" si="7"/>
        <v>184.95999999999998</v>
      </c>
      <c r="H101" s="192">
        <v>184.95999999999998</v>
      </c>
      <c r="I101" s="192">
        <v>196.96800000000002</v>
      </c>
      <c r="J101" s="10">
        <v>209.97</v>
      </c>
      <c r="K101" s="10">
        <v>12.2</v>
      </c>
      <c r="L101" s="10">
        <v>116.54</v>
      </c>
      <c r="M101" s="10">
        <v>8</v>
      </c>
      <c r="N101" s="192">
        <f>+MIT_InfraMR[[#This Row],[A.03.1 -  Longitud de Vías de Explotación No Electrificadas Troncales y Ramales (vía principal) (km)]]+MIT_InfraMR[[#This Row],[A.04.1 -  Longitud de Vías de Explotación Electrificadas Troncales y Ramales (vía principal) (km)]]</f>
        <v>326.51</v>
      </c>
      <c r="O101" s="192">
        <v>326.51</v>
      </c>
      <c r="P101" s="1">
        <v>40</v>
      </c>
      <c r="Q101" s="1">
        <v>15</v>
      </c>
      <c r="R101" s="1">
        <v>1</v>
      </c>
      <c r="S101" s="194">
        <f t="shared" si="8"/>
        <v>56</v>
      </c>
      <c r="T101" s="194">
        <v>56</v>
      </c>
      <c r="U101" s="1">
        <v>38</v>
      </c>
      <c r="V101" s="1">
        <v>82</v>
      </c>
      <c r="W101" s="1">
        <v>0</v>
      </c>
      <c r="X101" s="1">
        <v>15</v>
      </c>
      <c r="Y101" s="1">
        <v>2</v>
      </c>
      <c r="Z101" s="196">
        <f t="shared" si="9"/>
        <v>137</v>
      </c>
      <c r="AA101" s="1">
        <v>35</v>
      </c>
      <c r="AB101" s="1">
        <v>18</v>
      </c>
      <c r="AC101" s="1">
        <f>+MIT_InfraMR[[#This Row],[Total Pasos Vehiculares a Nivel]]</f>
        <v>137</v>
      </c>
      <c r="AD101" s="196">
        <f t="shared" si="10"/>
        <v>190</v>
      </c>
      <c r="AE101" s="1">
        <v>10</v>
      </c>
      <c r="AF101" s="1">
        <v>21</v>
      </c>
      <c r="AG101" s="1">
        <v>107</v>
      </c>
      <c r="AH101" s="196">
        <f t="shared" si="11"/>
        <v>138</v>
      </c>
      <c r="AI101" s="10">
        <v>46</v>
      </c>
      <c r="AJ101" s="10">
        <v>0</v>
      </c>
      <c r="AK101" s="10">
        <v>133</v>
      </c>
      <c r="AL101" s="222">
        <f t="shared" si="12"/>
        <v>179</v>
      </c>
      <c r="AM101" s="1">
        <v>0</v>
      </c>
      <c r="AN101" s="1">
        <v>18</v>
      </c>
      <c r="AO101" s="1">
        <v>0</v>
      </c>
      <c r="AP101" s="200">
        <f t="shared" si="13"/>
        <v>18</v>
      </c>
      <c r="AQ101" s="1">
        <v>285</v>
      </c>
      <c r="AR101" s="1">
        <v>60</v>
      </c>
      <c r="AS101" s="1">
        <v>0</v>
      </c>
      <c r="AT101" s="200">
        <f>+SUM(MIT_InfraMR[[#This Row],[B.02.1 - Parque de Coches Eléctricos Motrices]:[B.02.3 - Parque de Coches Eléctricos Motrices Tipo R]])</f>
        <v>345</v>
      </c>
      <c r="AU101" s="1">
        <v>0</v>
      </c>
      <c r="AV101" s="1">
        <v>2</v>
      </c>
      <c r="AW101" s="1">
        <v>2</v>
      </c>
      <c r="AX101" s="200">
        <f>+SUM(MIT_InfraMR[[#This Row],[B.03.1 - Parque de Coches Motores Motrices Remolcados]:[B.03.3 - Parque de Coches Motores Motrices Cabina]])</f>
        <v>4</v>
      </c>
      <c r="AY101" s="1">
        <v>29</v>
      </c>
      <c r="AZ101" s="1">
        <v>4</v>
      </c>
      <c r="BA101" s="1">
        <v>0</v>
      </c>
      <c r="BB101" s="1">
        <v>0</v>
      </c>
      <c r="BC101" s="200">
        <f>SUM(AY101:BB101)</f>
        <v>33</v>
      </c>
      <c r="BD101" s="356">
        <v>14</v>
      </c>
      <c r="BE101" s="1">
        <v>0</v>
      </c>
      <c r="BF101" s="1">
        <v>5</v>
      </c>
      <c r="BG101" s="235">
        <v>1676</v>
      </c>
    </row>
    <row r="102" spans="1:59">
      <c r="A102" s="1">
        <v>2001</v>
      </c>
      <c r="B102" s="1" t="s">
        <v>65</v>
      </c>
      <c r="C102" s="10">
        <v>54.8</v>
      </c>
      <c r="D102" s="10">
        <v>77.59</v>
      </c>
      <c r="E102" s="10">
        <v>0</v>
      </c>
      <c r="F102" s="10">
        <v>52.57</v>
      </c>
      <c r="G102" s="192">
        <f t="shared" si="7"/>
        <v>184.95999999999998</v>
      </c>
      <c r="H102" s="192">
        <v>184.95999999999998</v>
      </c>
      <c r="I102" s="192">
        <v>196.96800000000002</v>
      </c>
      <c r="J102" s="10">
        <v>209.97</v>
      </c>
      <c r="K102" s="10">
        <v>12.2</v>
      </c>
      <c r="L102" s="10">
        <v>116.54</v>
      </c>
      <c r="M102" s="10">
        <v>8</v>
      </c>
      <c r="N102" s="192">
        <f>+MIT_InfraMR[[#This Row],[A.03.1 -  Longitud de Vías de Explotación No Electrificadas Troncales y Ramales (vía principal) (km)]]+MIT_InfraMR[[#This Row],[A.04.1 -  Longitud de Vías de Explotación Electrificadas Troncales y Ramales (vía principal) (km)]]</f>
        <v>326.51</v>
      </c>
      <c r="O102" s="192">
        <v>326.51</v>
      </c>
      <c r="P102" s="1">
        <v>40</v>
      </c>
      <c r="Q102" s="1">
        <v>15</v>
      </c>
      <c r="R102" s="1">
        <v>1</v>
      </c>
      <c r="S102" s="194">
        <f t="shared" si="8"/>
        <v>56</v>
      </c>
      <c r="T102" s="194">
        <v>56</v>
      </c>
      <c r="U102" s="1">
        <v>38</v>
      </c>
      <c r="V102" s="1">
        <v>82</v>
      </c>
      <c r="W102" s="1">
        <v>0</v>
      </c>
      <c r="X102" s="1">
        <v>15</v>
      </c>
      <c r="Y102" s="1">
        <v>2</v>
      </c>
      <c r="Z102" s="196">
        <f t="shared" si="9"/>
        <v>137</v>
      </c>
      <c r="AA102" s="1">
        <v>35</v>
      </c>
      <c r="AB102" s="1">
        <v>18</v>
      </c>
      <c r="AC102" s="1">
        <f>+MIT_InfraMR[[#This Row],[Total Pasos Vehiculares a Nivel]]</f>
        <v>137</v>
      </c>
      <c r="AD102" s="196">
        <f t="shared" si="10"/>
        <v>190</v>
      </c>
      <c r="AE102" s="1">
        <v>10</v>
      </c>
      <c r="AF102" s="1">
        <v>21</v>
      </c>
      <c r="AG102" s="1">
        <v>107</v>
      </c>
      <c r="AH102" s="196">
        <f t="shared" si="11"/>
        <v>138</v>
      </c>
      <c r="AI102" s="10">
        <v>46</v>
      </c>
      <c r="AJ102" s="10">
        <v>0</v>
      </c>
      <c r="AK102" s="10">
        <v>133</v>
      </c>
      <c r="AL102" s="222">
        <f t="shared" si="12"/>
        <v>179</v>
      </c>
      <c r="AM102" s="1">
        <v>0</v>
      </c>
      <c r="AN102" s="1">
        <v>18</v>
      </c>
      <c r="AO102" s="1">
        <v>0</v>
      </c>
      <c r="AP102" s="200">
        <f t="shared" si="13"/>
        <v>18</v>
      </c>
      <c r="AQ102" s="1">
        <v>285</v>
      </c>
      <c r="AR102" s="1">
        <v>60</v>
      </c>
      <c r="AS102" s="1">
        <v>0</v>
      </c>
      <c r="AT102" s="200">
        <f>+SUM(MIT_InfraMR[[#This Row],[B.02.1 - Parque de Coches Eléctricos Motrices]:[B.02.3 - Parque de Coches Eléctricos Motrices Tipo R]])</f>
        <v>345</v>
      </c>
      <c r="AU102" s="1">
        <v>0</v>
      </c>
      <c r="AV102" s="1">
        <v>2</v>
      </c>
      <c r="AW102" s="1">
        <v>2</v>
      </c>
      <c r="AX102" s="200">
        <f>+SUM(MIT_InfraMR[[#This Row],[B.03.1 - Parque de Coches Motores Motrices Remolcados]:[B.03.3 - Parque de Coches Motores Motrices Cabina]])</f>
        <v>4</v>
      </c>
      <c r="AY102" s="1">
        <v>29</v>
      </c>
      <c r="AZ102" s="1">
        <v>4</v>
      </c>
      <c r="BA102" s="1">
        <v>0</v>
      </c>
      <c r="BB102" s="1">
        <v>0</v>
      </c>
      <c r="BC102" s="200">
        <f>SUM(AY102:BB102)</f>
        <v>33</v>
      </c>
      <c r="BD102" s="356">
        <v>14</v>
      </c>
      <c r="BE102" s="1">
        <v>0</v>
      </c>
      <c r="BF102" s="1">
        <v>5</v>
      </c>
      <c r="BG102" s="235">
        <v>1676</v>
      </c>
    </row>
    <row r="103" spans="1:59">
      <c r="A103" s="1">
        <v>2001</v>
      </c>
      <c r="B103" s="1" t="s">
        <v>66</v>
      </c>
      <c r="C103" s="10">
        <v>54.8</v>
      </c>
      <c r="D103" s="10">
        <v>77.59</v>
      </c>
      <c r="E103" s="10">
        <v>0</v>
      </c>
      <c r="F103" s="10">
        <v>52.57</v>
      </c>
      <c r="G103" s="192">
        <f t="shared" si="7"/>
        <v>184.95999999999998</v>
      </c>
      <c r="H103" s="192">
        <v>184.95999999999998</v>
      </c>
      <c r="I103" s="192">
        <v>196.96800000000002</v>
      </c>
      <c r="J103" s="10">
        <v>209.97</v>
      </c>
      <c r="K103" s="10">
        <v>12.2</v>
      </c>
      <c r="L103" s="10">
        <v>116.54</v>
      </c>
      <c r="M103" s="10">
        <v>8</v>
      </c>
      <c r="N103" s="192">
        <f>+MIT_InfraMR[[#This Row],[A.03.1 -  Longitud de Vías de Explotación No Electrificadas Troncales y Ramales (vía principal) (km)]]+MIT_InfraMR[[#This Row],[A.04.1 -  Longitud de Vías de Explotación Electrificadas Troncales y Ramales (vía principal) (km)]]</f>
        <v>326.51</v>
      </c>
      <c r="O103" s="192">
        <v>326.51</v>
      </c>
      <c r="P103" s="1">
        <v>40</v>
      </c>
      <c r="Q103" s="1">
        <v>15</v>
      </c>
      <c r="R103" s="1">
        <v>1</v>
      </c>
      <c r="S103" s="194">
        <f t="shared" si="8"/>
        <v>56</v>
      </c>
      <c r="T103" s="194">
        <v>56</v>
      </c>
      <c r="U103" s="1">
        <v>38</v>
      </c>
      <c r="V103" s="1">
        <v>82</v>
      </c>
      <c r="W103" s="1">
        <v>0</v>
      </c>
      <c r="X103" s="1">
        <v>15</v>
      </c>
      <c r="Y103" s="1">
        <v>2</v>
      </c>
      <c r="Z103" s="196">
        <f t="shared" si="9"/>
        <v>137</v>
      </c>
      <c r="AA103" s="1">
        <v>35</v>
      </c>
      <c r="AB103" s="1">
        <v>18</v>
      </c>
      <c r="AC103" s="1">
        <f>+MIT_InfraMR[[#This Row],[Total Pasos Vehiculares a Nivel]]</f>
        <v>137</v>
      </c>
      <c r="AD103" s="196">
        <f t="shared" si="10"/>
        <v>190</v>
      </c>
      <c r="AE103" s="1">
        <v>10</v>
      </c>
      <c r="AF103" s="1">
        <v>21</v>
      </c>
      <c r="AG103" s="1">
        <v>107</v>
      </c>
      <c r="AH103" s="196">
        <f t="shared" si="11"/>
        <v>138</v>
      </c>
      <c r="AI103" s="10">
        <v>46</v>
      </c>
      <c r="AJ103" s="10">
        <v>0</v>
      </c>
      <c r="AK103" s="10">
        <v>133</v>
      </c>
      <c r="AL103" s="222">
        <f t="shared" si="12"/>
        <v>179</v>
      </c>
      <c r="AM103" s="1">
        <v>0</v>
      </c>
      <c r="AN103" s="1">
        <v>18</v>
      </c>
      <c r="AO103" s="1">
        <v>0</v>
      </c>
      <c r="AP103" s="200">
        <f t="shared" si="13"/>
        <v>18</v>
      </c>
      <c r="AQ103" s="1">
        <v>285</v>
      </c>
      <c r="AR103" s="1">
        <v>60</v>
      </c>
      <c r="AS103" s="1">
        <v>0</v>
      </c>
      <c r="AT103" s="200">
        <f>+SUM(MIT_InfraMR[[#This Row],[B.02.1 - Parque de Coches Eléctricos Motrices]:[B.02.3 - Parque de Coches Eléctricos Motrices Tipo R]])</f>
        <v>345</v>
      </c>
      <c r="AU103" s="1">
        <v>0</v>
      </c>
      <c r="AV103" s="1">
        <v>2</v>
      </c>
      <c r="AW103" s="1">
        <v>2</v>
      </c>
      <c r="AX103" s="200">
        <f>+SUM(MIT_InfraMR[[#This Row],[B.03.1 - Parque de Coches Motores Motrices Remolcados]:[B.03.3 - Parque de Coches Motores Motrices Cabina]])</f>
        <v>4</v>
      </c>
      <c r="AY103" s="1">
        <v>29</v>
      </c>
      <c r="AZ103" s="1">
        <v>4</v>
      </c>
      <c r="BA103" s="1">
        <v>0</v>
      </c>
      <c r="BB103" s="1">
        <v>0</v>
      </c>
      <c r="BC103" s="200">
        <f>SUM(AY103:BB103)</f>
        <v>33</v>
      </c>
      <c r="BD103" s="356">
        <v>14</v>
      </c>
      <c r="BE103" s="1">
        <v>0</v>
      </c>
      <c r="BF103" s="1">
        <v>5</v>
      </c>
      <c r="BG103" s="235">
        <v>1676</v>
      </c>
    </row>
    <row r="104" spans="1:59">
      <c r="A104" s="1">
        <v>2001</v>
      </c>
      <c r="B104" s="1" t="s">
        <v>67</v>
      </c>
      <c r="C104" s="10">
        <v>54.8</v>
      </c>
      <c r="D104" s="10">
        <v>77.59</v>
      </c>
      <c r="E104" s="10">
        <v>0</v>
      </c>
      <c r="F104" s="10">
        <v>52.57</v>
      </c>
      <c r="G104" s="192">
        <f t="shared" si="7"/>
        <v>184.95999999999998</v>
      </c>
      <c r="H104" s="192">
        <v>184.95999999999998</v>
      </c>
      <c r="I104" s="192">
        <v>196.96800000000002</v>
      </c>
      <c r="J104" s="10">
        <v>209.97</v>
      </c>
      <c r="K104" s="10">
        <v>12.2</v>
      </c>
      <c r="L104" s="10">
        <v>116.54</v>
      </c>
      <c r="M104" s="10">
        <v>8</v>
      </c>
      <c r="N104" s="192">
        <f>+MIT_InfraMR[[#This Row],[A.03.1 -  Longitud de Vías de Explotación No Electrificadas Troncales y Ramales (vía principal) (km)]]+MIT_InfraMR[[#This Row],[A.04.1 -  Longitud de Vías de Explotación Electrificadas Troncales y Ramales (vía principal) (km)]]</f>
        <v>326.51</v>
      </c>
      <c r="O104" s="192">
        <v>326.51</v>
      </c>
      <c r="P104" s="1">
        <v>40</v>
      </c>
      <c r="Q104" s="1">
        <v>15</v>
      </c>
      <c r="R104" s="1">
        <v>1</v>
      </c>
      <c r="S104" s="194">
        <f t="shared" si="8"/>
        <v>56</v>
      </c>
      <c r="T104" s="194">
        <v>56</v>
      </c>
      <c r="U104" s="1">
        <v>38</v>
      </c>
      <c r="V104" s="1">
        <v>82</v>
      </c>
      <c r="W104" s="1">
        <v>0</v>
      </c>
      <c r="X104" s="1">
        <v>15</v>
      </c>
      <c r="Y104" s="1">
        <v>2</v>
      </c>
      <c r="Z104" s="196">
        <f t="shared" si="9"/>
        <v>137</v>
      </c>
      <c r="AA104" s="1">
        <v>35</v>
      </c>
      <c r="AB104" s="1">
        <v>18</v>
      </c>
      <c r="AC104" s="1">
        <f>+MIT_InfraMR[[#This Row],[Total Pasos Vehiculares a Nivel]]</f>
        <v>137</v>
      </c>
      <c r="AD104" s="196">
        <f t="shared" si="10"/>
        <v>190</v>
      </c>
      <c r="AE104" s="1">
        <v>10</v>
      </c>
      <c r="AF104" s="1">
        <v>21</v>
      </c>
      <c r="AG104" s="1">
        <v>107</v>
      </c>
      <c r="AH104" s="196">
        <f t="shared" si="11"/>
        <v>138</v>
      </c>
      <c r="AI104" s="10">
        <v>46</v>
      </c>
      <c r="AJ104" s="10">
        <v>0</v>
      </c>
      <c r="AK104" s="10">
        <v>133</v>
      </c>
      <c r="AL104" s="222">
        <f t="shared" si="12"/>
        <v>179</v>
      </c>
      <c r="AM104" s="1">
        <v>0</v>
      </c>
      <c r="AN104" s="1">
        <v>18</v>
      </c>
      <c r="AO104" s="1">
        <v>0</v>
      </c>
      <c r="AP104" s="200">
        <f t="shared" si="13"/>
        <v>18</v>
      </c>
      <c r="AQ104" s="1">
        <v>285</v>
      </c>
      <c r="AR104" s="1">
        <v>60</v>
      </c>
      <c r="AS104" s="1">
        <v>0</v>
      </c>
      <c r="AT104" s="200">
        <f>+SUM(MIT_InfraMR[[#This Row],[B.02.1 - Parque de Coches Eléctricos Motrices]:[B.02.3 - Parque de Coches Eléctricos Motrices Tipo R]])</f>
        <v>345</v>
      </c>
      <c r="AU104" s="1">
        <v>0</v>
      </c>
      <c r="AV104" s="1">
        <v>2</v>
      </c>
      <c r="AW104" s="1">
        <v>2</v>
      </c>
      <c r="AX104" s="200">
        <f>+SUM(MIT_InfraMR[[#This Row],[B.03.1 - Parque de Coches Motores Motrices Remolcados]:[B.03.3 - Parque de Coches Motores Motrices Cabina]])</f>
        <v>4</v>
      </c>
      <c r="AY104" s="1">
        <v>29</v>
      </c>
      <c r="AZ104" s="1">
        <v>4</v>
      </c>
      <c r="BA104" s="1">
        <v>0</v>
      </c>
      <c r="BB104" s="1">
        <v>0</v>
      </c>
      <c r="BC104" s="200">
        <f>SUM(AY104:BB104)</f>
        <v>33</v>
      </c>
      <c r="BD104" s="356">
        <v>14</v>
      </c>
      <c r="BE104" s="1">
        <v>0</v>
      </c>
      <c r="BF104" s="1">
        <v>5</v>
      </c>
      <c r="BG104" s="235">
        <v>1676</v>
      </c>
    </row>
    <row r="105" spans="1:59">
      <c r="A105" s="1">
        <v>2001</v>
      </c>
      <c r="B105" s="1" t="s">
        <v>68</v>
      </c>
      <c r="C105" s="10">
        <v>54.8</v>
      </c>
      <c r="D105" s="10">
        <v>77.59</v>
      </c>
      <c r="E105" s="10">
        <v>0</v>
      </c>
      <c r="F105" s="10">
        <v>52.57</v>
      </c>
      <c r="G105" s="192">
        <f t="shared" si="7"/>
        <v>184.95999999999998</v>
      </c>
      <c r="H105" s="192">
        <v>184.95999999999998</v>
      </c>
      <c r="I105" s="192">
        <v>196.96800000000002</v>
      </c>
      <c r="J105" s="10">
        <v>209.97</v>
      </c>
      <c r="K105" s="10">
        <v>12.2</v>
      </c>
      <c r="L105" s="10">
        <v>116.54</v>
      </c>
      <c r="M105" s="10">
        <v>8</v>
      </c>
      <c r="N105" s="192">
        <f>+MIT_InfraMR[[#This Row],[A.03.1 -  Longitud de Vías de Explotación No Electrificadas Troncales y Ramales (vía principal) (km)]]+MIT_InfraMR[[#This Row],[A.04.1 -  Longitud de Vías de Explotación Electrificadas Troncales y Ramales (vía principal) (km)]]</f>
        <v>326.51</v>
      </c>
      <c r="O105" s="192">
        <v>326.51</v>
      </c>
      <c r="P105" s="1">
        <v>40</v>
      </c>
      <c r="Q105" s="1">
        <v>15</v>
      </c>
      <c r="R105" s="1">
        <v>1</v>
      </c>
      <c r="S105" s="194">
        <f t="shared" si="8"/>
        <v>56</v>
      </c>
      <c r="T105" s="194">
        <v>56</v>
      </c>
      <c r="U105" s="1">
        <v>38</v>
      </c>
      <c r="V105" s="1">
        <v>82</v>
      </c>
      <c r="W105" s="1">
        <v>0</v>
      </c>
      <c r="X105" s="1">
        <v>15</v>
      </c>
      <c r="Y105" s="1">
        <v>2</v>
      </c>
      <c r="Z105" s="196">
        <f t="shared" si="9"/>
        <v>137</v>
      </c>
      <c r="AA105" s="1">
        <v>35</v>
      </c>
      <c r="AB105" s="1">
        <v>18</v>
      </c>
      <c r="AC105" s="1">
        <f>+MIT_InfraMR[[#This Row],[Total Pasos Vehiculares a Nivel]]</f>
        <v>137</v>
      </c>
      <c r="AD105" s="196">
        <f t="shared" si="10"/>
        <v>190</v>
      </c>
      <c r="AE105" s="1">
        <v>10</v>
      </c>
      <c r="AF105" s="1">
        <v>21</v>
      </c>
      <c r="AG105" s="1">
        <v>107</v>
      </c>
      <c r="AH105" s="196">
        <f t="shared" si="11"/>
        <v>138</v>
      </c>
      <c r="AI105" s="10">
        <v>46</v>
      </c>
      <c r="AJ105" s="10">
        <v>0</v>
      </c>
      <c r="AK105" s="10">
        <v>133</v>
      </c>
      <c r="AL105" s="222">
        <f t="shared" si="12"/>
        <v>179</v>
      </c>
      <c r="AM105" s="1">
        <v>0</v>
      </c>
      <c r="AN105" s="1">
        <v>18</v>
      </c>
      <c r="AO105" s="1">
        <v>0</v>
      </c>
      <c r="AP105" s="200">
        <f t="shared" si="13"/>
        <v>18</v>
      </c>
      <c r="AQ105" s="1">
        <v>285</v>
      </c>
      <c r="AR105" s="1">
        <v>60</v>
      </c>
      <c r="AS105" s="1">
        <v>0</v>
      </c>
      <c r="AT105" s="200">
        <f>+SUM(MIT_InfraMR[[#This Row],[B.02.1 - Parque de Coches Eléctricos Motrices]:[B.02.3 - Parque de Coches Eléctricos Motrices Tipo R]])</f>
        <v>345</v>
      </c>
      <c r="AU105" s="1">
        <v>0</v>
      </c>
      <c r="AV105" s="1">
        <v>2</v>
      </c>
      <c r="AW105" s="1">
        <v>2</v>
      </c>
      <c r="AX105" s="200">
        <f>+SUM(MIT_InfraMR[[#This Row],[B.03.1 - Parque de Coches Motores Motrices Remolcados]:[B.03.3 - Parque de Coches Motores Motrices Cabina]])</f>
        <v>4</v>
      </c>
      <c r="AY105" s="1">
        <v>29</v>
      </c>
      <c r="AZ105" s="1">
        <v>4</v>
      </c>
      <c r="BA105" s="1">
        <v>0</v>
      </c>
      <c r="BB105" s="1">
        <v>0</v>
      </c>
      <c r="BC105" s="200">
        <f>SUM(AY105:BB105)</f>
        <v>33</v>
      </c>
      <c r="BD105" s="356">
        <v>14</v>
      </c>
      <c r="BE105" s="1">
        <v>0</v>
      </c>
      <c r="BF105" s="1">
        <v>5</v>
      </c>
      <c r="BG105" s="235">
        <v>1676</v>
      </c>
    </row>
    <row r="106" spans="1:59">
      <c r="A106" s="1">
        <v>2001</v>
      </c>
      <c r="B106" s="1" t="s">
        <v>69</v>
      </c>
      <c r="C106" s="10">
        <v>54.8</v>
      </c>
      <c r="D106" s="10">
        <v>77.59</v>
      </c>
      <c r="E106" s="10">
        <v>0</v>
      </c>
      <c r="F106" s="10">
        <v>52.57</v>
      </c>
      <c r="G106" s="192">
        <f t="shared" si="7"/>
        <v>184.95999999999998</v>
      </c>
      <c r="H106" s="192">
        <v>184.95999999999998</v>
      </c>
      <c r="I106" s="192">
        <v>196.96800000000002</v>
      </c>
      <c r="J106" s="10">
        <v>209.97</v>
      </c>
      <c r="K106" s="10">
        <v>12.2</v>
      </c>
      <c r="L106" s="10">
        <v>116.54</v>
      </c>
      <c r="M106" s="10">
        <v>8</v>
      </c>
      <c r="N106" s="192">
        <f>+MIT_InfraMR[[#This Row],[A.03.1 -  Longitud de Vías de Explotación No Electrificadas Troncales y Ramales (vía principal) (km)]]+MIT_InfraMR[[#This Row],[A.04.1 -  Longitud de Vías de Explotación Electrificadas Troncales y Ramales (vía principal) (km)]]</f>
        <v>326.51</v>
      </c>
      <c r="O106" s="192">
        <v>326.51</v>
      </c>
      <c r="P106" s="1">
        <v>40</v>
      </c>
      <c r="Q106" s="1">
        <v>15</v>
      </c>
      <c r="R106" s="1">
        <v>1</v>
      </c>
      <c r="S106" s="194">
        <f t="shared" si="8"/>
        <v>56</v>
      </c>
      <c r="T106" s="194">
        <v>56</v>
      </c>
      <c r="U106" s="1">
        <v>38</v>
      </c>
      <c r="V106" s="1">
        <v>82</v>
      </c>
      <c r="W106" s="1">
        <v>0</v>
      </c>
      <c r="X106" s="1">
        <v>15</v>
      </c>
      <c r="Y106" s="1">
        <v>2</v>
      </c>
      <c r="Z106" s="196">
        <f t="shared" si="9"/>
        <v>137</v>
      </c>
      <c r="AA106" s="1">
        <v>35</v>
      </c>
      <c r="AB106" s="1">
        <v>18</v>
      </c>
      <c r="AC106" s="1">
        <f>+MIT_InfraMR[[#This Row],[Total Pasos Vehiculares a Nivel]]</f>
        <v>137</v>
      </c>
      <c r="AD106" s="196">
        <f t="shared" si="10"/>
        <v>190</v>
      </c>
      <c r="AE106" s="1">
        <v>10</v>
      </c>
      <c r="AF106" s="1">
        <v>21</v>
      </c>
      <c r="AG106" s="1">
        <v>107</v>
      </c>
      <c r="AH106" s="196">
        <f t="shared" si="11"/>
        <v>138</v>
      </c>
      <c r="AI106" s="10">
        <v>46</v>
      </c>
      <c r="AJ106" s="10">
        <v>0</v>
      </c>
      <c r="AK106" s="10">
        <v>133</v>
      </c>
      <c r="AL106" s="222">
        <f t="shared" si="12"/>
        <v>179</v>
      </c>
      <c r="AM106" s="1">
        <v>0</v>
      </c>
      <c r="AN106" s="1">
        <v>18</v>
      </c>
      <c r="AO106" s="1">
        <v>0</v>
      </c>
      <c r="AP106" s="200">
        <f t="shared" si="13"/>
        <v>18</v>
      </c>
      <c r="AQ106" s="1">
        <v>285</v>
      </c>
      <c r="AR106" s="1">
        <v>60</v>
      </c>
      <c r="AS106" s="1">
        <v>0</v>
      </c>
      <c r="AT106" s="200">
        <f>+SUM(MIT_InfraMR[[#This Row],[B.02.1 - Parque de Coches Eléctricos Motrices]:[B.02.3 - Parque de Coches Eléctricos Motrices Tipo R]])</f>
        <v>345</v>
      </c>
      <c r="AU106" s="1">
        <v>0</v>
      </c>
      <c r="AV106" s="1">
        <v>2</v>
      </c>
      <c r="AW106" s="1">
        <v>2</v>
      </c>
      <c r="AX106" s="200">
        <f>+SUM(MIT_InfraMR[[#This Row],[B.03.1 - Parque de Coches Motores Motrices Remolcados]:[B.03.3 - Parque de Coches Motores Motrices Cabina]])</f>
        <v>4</v>
      </c>
      <c r="AY106" s="1">
        <v>29</v>
      </c>
      <c r="AZ106" s="1">
        <v>4</v>
      </c>
      <c r="BA106" s="1">
        <v>0</v>
      </c>
      <c r="BB106" s="1">
        <v>0</v>
      </c>
      <c r="BC106" s="200">
        <f>SUM(AY106:BB106)</f>
        <v>33</v>
      </c>
      <c r="BD106" s="356">
        <v>14</v>
      </c>
      <c r="BE106" s="1">
        <v>0</v>
      </c>
      <c r="BF106" s="1">
        <v>5</v>
      </c>
      <c r="BG106" s="235">
        <v>1676</v>
      </c>
    </row>
    <row r="107" spans="1:59">
      <c r="A107" s="1">
        <v>2001</v>
      </c>
      <c r="B107" s="1" t="s">
        <v>70</v>
      </c>
      <c r="C107" s="10">
        <v>54.8</v>
      </c>
      <c r="D107" s="10">
        <v>77.59</v>
      </c>
      <c r="E107" s="10">
        <v>0</v>
      </c>
      <c r="F107" s="10">
        <v>52.57</v>
      </c>
      <c r="G107" s="192">
        <f t="shared" si="7"/>
        <v>184.95999999999998</v>
      </c>
      <c r="H107" s="192">
        <v>184.95999999999998</v>
      </c>
      <c r="I107" s="192">
        <v>196.96800000000002</v>
      </c>
      <c r="J107" s="10">
        <v>209.97</v>
      </c>
      <c r="K107" s="10">
        <v>12.2</v>
      </c>
      <c r="L107" s="10">
        <v>116.54</v>
      </c>
      <c r="M107" s="10">
        <v>8</v>
      </c>
      <c r="N107" s="192">
        <f>+MIT_InfraMR[[#This Row],[A.03.1 -  Longitud de Vías de Explotación No Electrificadas Troncales y Ramales (vía principal) (km)]]+MIT_InfraMR[[#This Row],[A.04.1 -  Longitud de Vías de Explotación Electrificadas Troncales y Ramales (vía principal) (km)]]</f>
        <v>326.51</v>
      </c>
      <c r="O107" s="192">
        <v>326.51</v>
      </c>
      <c r="P107" s="1">
        <v>40</v>
      </c>
      <c r="Q107" s="1">
        <v>15</v>
      </c>
      <c r="R107" s="1">
        <v>1</v>
      </c>
      <c r="S107" s="194">
        <f t="shared" si="8"/>
        <v>56</v>
      </c>
      <c r="T107" s="194">
        <v>56</v>
      </c>
      <c r="U107" s="1">
        <v>38</v>
      </c>
      <c r="V107" s="1">
        <v>82</v>
      </c>
      <c r="W107" s="1">
        <v>0</v>
      </c>
      <c r="X107" s="1">
        <v>15</v>
      </c>
      <c r="Y107" s="1">
        <v>2</v>
      </c>
      <c r="Z107" s="196">
        <f t="shared" si="9"/>
        <v>137</v>
      </c>
      <c r="AA107" s="1">
        <v>35</v>
      </c>
      <c r="AB107" s="1">
        <v>18</v>
      </c>
      <c r="AC107" s="1">
        <f>+MIT_InfraMR[[#This Row],[Total Pasos Vehiculares a Nivel]]</f>
        <v>137</v>
      </c>
      <c r="AD107" s="196">
        <f t="shared" si="10"/>
        <v>190</v>
      </c>
      <c r="AE107" s="1">
        <v>10</v>
      </c>
      <c r="AF107" s="1">
        <v>21</v>
      </c>
      <c r="AG107" s="1">
        <v>107</v>
      </c>
      <c r="AH107" s="196">
        <f t="shared" si="11"/>
        <v>138</v>
      </c>
      <c r="AI107" s="10">
        <v>46</v>
      </c>
      <c r="AJ107" s="10">
        <v>0</v>
      </c>
      <c r="AK107" s="10">
        <v>133</v>
      </c>
      <c r="AL107" s="222">
        <f t="shared" si="12"/>
        <v>179</v>
      </c>
      <c r="AM107" s="1">
        <v>0</v>
      </c>
      <c r="AN107" s="1">
        <v>18</v>
      </c>
      <c r="AO107" s="1">
        <v>0</v>
      </c>
      <c r="AP107" s="200">
        <f t="shared" si="13"/>
        <v>18</v>
      </c>
      <c r="AQ107" s="1">
        <v>285</v>
      </c>
      <c r="AR107" s="1">
        <v>60</v>
      </c>
      <c r="AS107" s="1">
        <v>0</v>
      </c>
      <c r="AT107" s="200">
        <f>+SUM(MIT_InfraMR[[#This Row],[B.02.1 - Parque de Coches Eléctricos Motrices]:[B.02.3 - Parque de Coches Eléctricos Motrices Tipo R]])</f>
        <v>345</v>
      </c>
      <c r="AU107" s="1">
        <v>0</v>
      </c>
      <c r="AV107" s="1">
        <v>2</v>
      </c>
      <c r="AW107" s="1">
        <v>2</v>
      </c>
      <c r="AX107" s="200">
        <f>+SUM(MIT_InfraMR[[#This Row],[B.03.1 - Parque de Coches Motores Motrices Remolcados]:[B.03.3 - Parque de Coches Motores Motrices Cabina]])</f>
        <v>4</v>
      </c>
      <c r="AY107" s="1">
        <v>29</v>
      </c>
      <c r="AZ107" s="1">
        <v>4</v>
      </c>
      <c r="BA107" s="1">
        <v>0</v>
      </c>
      <c r="BB107" s="1">
        <v>0</v>
      </c>
      <c r="BC107" s="200">
        <f>SUM(AY107:BB107)</f>
        <v>33</v>
      </c>
      <c r="BD107" s="356">
        <v>14</v>
      </c>
      <c r="BE107" s="1">
        <v>0</v>
      </c>
      <c r="BF107" s="1">
        <v>5</v>
      </c>
      <c r="BG107" s="235">
        <v>1676</v>
      </c>
    </row>
    <row r="108" spans="1:59">
      <c r="A108" s="1">
        <v>2001</v>
      </c>
      <c r="B108" s="1" t="s">
        <v>71</v>
      </c>
      <c r="C108" s="10">
        <v>54.8</v>
      </c>
      <c r="D108" s="10">
        <v>77.59</v>
      </c>
      <c r="E108" s="10">
        <v>0</v>
      </c>
      <c r="F108" s="10">
        <v>52.57</v>
      </c>
      <c r="G108" s="192">
        <f t="shared" si="7"/>
        <v>184.95999999999998</v>
      </c>
      <c r="H108" s="192">
        <v>184.95999999999998</v>
      </c>
      <c r="I108" s="192">
        <v>196.96800000000002</v>
      </c>
      <c r="J108" s="10">
        <v>209.97</v>
      </c>
      <c r="K108" s="10">
        <v>12.2</v>
      </c>
      <c r="L108" s="10">
        <v>116.54</v>
      </c>
      <c r="M108" s="10">
        <v>8</v>
      </c>
      <c r="N108" s="192">
        <f>+MIT_InfraMR[[#This Row],[A.03.1 -  Longitud de Vías de Explotación No Electrificadas Troncales y Ramales (vía principal) (km)]]+MIT_InfraMR[[#This Row],[A.04.1 -  Longitud de Vías de Explotación Electrificadas Troncales y Ramales (vía principal) (km)]]</f>
        <v>326.51</v>
      </c>
      <c r="O108" s="192">
        <v>326.51</v>
      </c>
      <c r="P108" s="1">
        <v>40</v>
      </c>
      <c r="Q108" s="1">
        <v>15</v>
      </c>
      <c r="R108" s="1">
        <v>1</v>
      </c>
      <c r="S108" s="194">
        <f t="shared" si="8"/>
        <v>56</v>
      </c>
      <c r="T108" s="194">
        <v>56</v>
      </c>
      <c r="U108" s="1">
        <v>38</v>
      </c>
      <c r="V108" s="1">
        <v>82</v>
      </c>
      <c r="W108" s="1">
        <v>0</v>
      </c>
      <c r="X108" s="1">
        <v>15</v>
      </c>
      <c r="Y108" s="1">
        <v>2</v>
      </c>
      <c r="Z108" s="196">
        <f t="shared" si="9"/>
        <v>137</v>
      </c>
      <c r="AA108" s="1">
        <v>35</v>
      </c>
      <c r="AB108" s="1">
        <v>18</v>
      </c>
      <c r="AC108" s="1">
        <f>+MIT_InfraMR[[#This Row],[Total Pasos Vehiculares a Nivel]]</f>
        <v>137</v>
      </c>
      <c r="AD108" s="196">
        <f t="shared" si="10"/>
        <v>190</v>
      </c>
      <c r="AE108" s="1">
        <v>10</v>
      </c>
      <c r="AF108" s="1">
        <v>21</v>
      </c>
      <c r="AG108" s="1">
        <v>107</v>
      </c>
      <c r="AH108" s="196">
        <f t="shared" si="11"/>
        <v>138</v>
      </c>
      <c r="AI108" s="10">
        <v>46</v>
      </c>
      <c r="AJ108" s="10">
        <v>0</v>
      </c>
      <c r="AK108" s="10">
        <v>133</v>
      </c>
      <c r="AL108" s="222">
        <f t="shared" si="12"/>
        <v>179</v>
      </c>
      <c r="AM108" s="1">
        <v>0</v>
      </c>
      <c r="AN108" s="1">
        <v>18</v>
      </c>
      <c r="AO108" s="1">
        <v>0</v>
      </c>
      <c r="AP108" s="200">
        <f t="shared" si="13"/>
        <v>18</v>
      </c>
      <c r="AQ108" s="1">
        <v>285</v>
      </c>
      <c r="AR108" s="1">
        <v>60</v>
      </c>
      <c r="AS108" s="1">
        <v>0</v>
      </c>
      <c r="AT108" s="200">
        <f>+SUM(MIT_InfraMR[[#This Row],[B.02.1 - Parque de Coches Eléctricos Motrices]:[B.02.3 - Parque de Coches Eléctricos Motrices Tipo R]])</f>
        <v>345</v>
      </c>
      <c r="AU108" s="1">
        <v>0</v>
      </c>
      <c r="AV108" s="1">
        <v>2</v>
      </c>
      <c r="AW108" s="1">
        <v>2</v>
      </c>
      <c r="AX108" s="200">
        <f>+SUM(MIT_InfraMR[[#This Row],[B.03.1 - Parque de Coches Motores Motrices Remolcados]:[B.03.3 - Parque de Coches Motores Motrices Cabina]])</f>
        <v>4</v>
      </c>
      <c r="AY108" s="1">
        <v>29</v>
      </c>
      <c r="AZ108" s="1">
        <v>4</v>
      </c>
      <c r="BA108" s="1">
        <v>0</v>
      </c>
      <c r="BB108" s="1">
        <v>0</v>
      </c>
      <c r="BC108" s="200">
        <f>SUM(AY108:BB108)</f>
        <v>33</v>
      </c>
      <c r="BD108" s="356">
        <v>14</v>
      </c>
      <c r="BE108" s="1">
        <v>0</v>
      </c>
      <c r="BF108" s="1">
        <v>5</v>
      </c>
      <c r="BG108" s="235">
        <v>1676</v>
      </c>
    </row>
    <row r="109" spans="1:59">
      <c r="A109" s="1">
        <v>2001</v>
      </c>
      <c r="B109" s="1" t="s">
        <v>72</v>
      </c>
      <c r="C109" s="10">
        <v>54.8</v>
      </c>
      <c r="D109" s="10">
        <v>77.59</v>
      </c>
      <c r="E109" s="10">
        <v>0</v>
      </c>
      <c r="F109" s="10">
        <v>52.57</v>
      </c>
      <c r="G109" s="192">
        <f t="shared" si="7"/>
        <v>184.95999999999998</v>
      </c>
      <c r="H109" s="192">
        <v>184.95999999999998</v>
      </c>
      <c r="I109" s="192">
        <v>196.96800000000002</v>
      </c>
      <c r="J109" s="10">
        <v>209.97</v>
      </c>
      <c r="K109" s="10">
        <v>12.2</v>
      </c>
      <c r="L109" s="10">
        <v>116.54</v>
      </c>
      <c r="M109" s="10">
        <v>8</v>
      </c>
      <c r="N109" s="192">
        <f>+MIT_InfraMR[[#This Row],[A.03.1 -  Longitud de Vías de Explotación No Electrificadas Troncales y Ramales (vía principal) (km)]]+MIT_InfraMR[[#This Row],[A.04.1 -  Longitud de Vías de Explotación Electrificadas Troncales y Ramales (vía principal) (km)]]</f>
        <v>326.51</v>
      </c>
      <c r="O109" s="192">
        <v>326.51</v>
      </c>
      <c r="P109" s="1">
        <v>40</v>
      </c>
      <c r="Q109" s="1">
        <v>15</v>
      </c>
      <c r="R109" s="1">
        <v>1</v>
      </c>
      <c r="S109" s="194">
        <f t="shared" si="8"/>
        <v>56</v>
      </c>
      <c r="T109" s="194">
        <v>56</v>
      </c>
      <c r="U109" s="1">
        <v>38</v>
      </c>
      <c r="V109" s="1">
        <v>82</v>
      </c>
      <c r="W109" s="1">
        <v>0</v>
      </c>
      <c r="X109" s="1">
        <v>15</v>
      </c>
      <c r="Y109" s="1">
        <v>2</v>
      </c>
      <c r="Z109" s="196">
        <f t="shared" si="9"/>
        <v>137</v>
      </c>
      <c r="AA109" s="1">
        <v>35</v>
      </c>
      <c r="AB109" s="1">
        <v>18</v>
      </c>
      <c r="AC109" s="1">
        <f>+MIT_InfraMR[[#This Row],[Total Pasos Vehiculares a Nivel]]</f>
        <v>137</v>
      </c>
      <c r="AD109" s="196">
        <f t="shared" si="10"/>
        <v>190</v>
      </c>
      <c r="AE109" s="1">
        <v>10</v>
      </c>
      <c r="AF109" s="1">
        <v>21</v>
      </c>
      <c r="AG109" s="1">
        <v>107</v>
      </c>
      <c r="AH109" s="196">
        <f t="shared" si="11"/>
        <v>138</v>
      </c>
      <c r="AI109" s="10">
        <v>46</v>
      </c>
      <c r="AJ109" s="10">
        <v>0</v>
      </c>
      <c r="AK109" s="10">
        <v>133</v>
      </c>
      <c r="AL109" s="222">
        <f t="shared" si="12"/>
        <v>179</v>
      </c>
      <c r="AM109" s="1">
        <v>0</v>
      </c>
      <c r="AN109" s="1">
        <v>18</v>
      </c>
      <c r="AO109" s="1">
        <v>0</v>
      </c>
      <c r="AP109" s="200">
        <f t="shared" si="13"/>
        <v>18</v>
      </c>
      <c r="AQ109" s="1">
        <v>285</v>
      </c>
      <c r="AR109" s="1">
        <v>60</v>
      </c>
      <c r="AS109" s="1">
        <v>0</v>
      </c>
      <c r="AT109" s="200">
        <f>+SUM(MIT_InfraMR[[#This Row],[B.02.1 - Parque de Coches Eléctricos Motrices]:[B.02.3 - Parque de Coches Eléctricos Motrices Tipo R]])</f>
        <v>345</v>
      </c>
      <c r="AU109" s="1">
        <v>0</v>
      </c>
      <c r="AV109" s="1">
        <v>2</v>
      </c>
      <c r="AW109" s="1">
        <v>2</v>
      </c>
      <c r="AX109" s="200">
        <f>+SUM(MIT_InfraMR[[#This Row],[B.03.1 - Parque de Coches Motores Motrices Remolcados]:[B.03.3 - Parque de Coches Motores Motrices Cabina]])</f>
        <v>4</v>
      </c>
      <c r="AY109" s="1">
        <v>29</v>
      </c>
      <c r="AZ109" s="1">
        <v>4</v>
      </c>
      <c r="BA109" s="1">
        <v>0</v>
      </c>
      <c r="BB109" s="1">
        <v>0</v>
      </c>
      <c r="BC109" s="200">
        <f>SUM(AY109:BB109)</f>
        <v>33</v>
      </c>
      <c r="BD109" s="356">
        <v>14</v>
      </c>
      <c r="BE109" s="1">
        <v>0</v>
      </c>
      <c r="BF109" s="1">
        <v>5</v>
      </c>
      <c r="BG109" s="235">
        <v>1676</v>
      </c>
    </row>
    <row r="110" spans="1:59">
      <c r="A110" s="1">
        <v>2002</v>
      </c>
      <c r="B110" s="1" t="s">
        <v>61</v>
      </c>
      <c r="C110" s="10">
        <v>54.8</v>
      </c>
      <c r="D110" s="10">
        <v>77.59</v>
      </c>
      <c r="E110" s="10">
        <v>0</v>
      </c>
      <c r="F110" s="10">
        <v>52.57</v>
      </c>
      <c r="G110" s="192">
        <f t="shared" si="7"/>
        <v>184.95999999999998</v>
      </c>
      <c r="H110" s="192">
        <v>184.95999999999998</v>
      </c>
      <c r="I110" s="192">
        <v>196.96800000000002</v>
      </c>
      <c r="J110" s="10">
        <v>209.97</v>
      </c>
      <c r="K110" s="10">
        <v>12.2</v>
      </c>
      <c r="L110" s="10">
        <v>116.54</v>
      </c>
      <c r="M110" s="10">
        <v>8</v>
      </c>
      <c r="N110" s="192">
        <f>+MIT_InfraMR[[#This Row],[A.03.1 -  Longitud de Vías de Explotación No Electrificadas Troncales y Ramales (vía principal) (km)]]+MIT_InfraMR[[#This Row],[A.04.1 -  Longitud de Vías de Explotación Electrificadas Troncales y Ramales (vía principal) (km)]]</f>
        <v>326.51</v>
      </c>
      <c r="O110" s="192">
        <v>326.51</v>
      </c>
      <c r="P110" s="1">
        <v>40</v>
      </c>
      <c r="Q110" s="1">
        <v>15</v>
      </c>
      <c r="R110" s="1">
        <v>1</v>
      </c>
      <c r="S110" s="194">
        <f t="shared" si="8"/>
        <v>56</v>
      </c>
      <c r="T110" s="194">
        <v>56</v>
      </c>
      <c r="U110" s="1">
        <v>38</v>
      </c>
      <c r="V110" s="1">
        <v>82</v>
      </c>
      <c r="W110" s="1">
        <v>0</v>
      </c>
      <c r="X110" s="1">
        <v>15</v>
      </c>
      <c r="Y110" s="1">
        <v>2</v>
      </c>
      <c r="Z110" s="196">
        <f t="shared" si="9"/>
        <v>137</v>
      </c>
      <c r="AA110" s="1">
        <v>35</v>
      </c>
      <c r="AB110" s="1">
        <v>18</v>
      </c>
      <c r="AC110" s="1">
        <f>+MIT_InfraMR[[#This Row],[Total Pasos Vehiculares a Nivel]]</f>
        <v>137</v>
      </c>
      <c r="AD110" s="196">
        <f t="shared" si="10"/>
        <v>190</v>
      </c>
      <c r="AE110" s="1">
        <v>10</v>
      </c>
      <c r="AF110" s="1">
        <v>21</v>
      </c>
      <c r="AG110" s="1">
        <v>107</v>
      </c>
      <c r="AH110" s="196">
        <f t="shared" si="11"/>
        <v>138</v>
      </c>
      <c r="AI110" s="10">
        <v>46</v>
      </c>
      <c r="AJ110" s="10">
        <v>0</v>
      </c>
      <c r="AK110" s="10">
        <v>133</v>
      </c>
      <c r="AL110" s="222">
        <f t="shared" si="12"/>
        <v>179</v>
      </c>
      <c r="AM110" s="1">
        <v>0</v>
      </c>
      <c r="AN110" s="1">
        <v>18</v>
      </c>
      <c r="AO110" s="1">
        <v>0</v>
      </c>
      <c r="AP110" s="200">
        <f t="shared" si="13"/>
        <v>18</v>
      </c>
      <c r="AQ110" s="1">
        <v>285</v>
      </c>
      <c r="AR110" s="1">
        <v>60</v>
      </c>
      <c r="AS110" s="1">
        <v>0</v>
      </c>
      <c r="AT110" s="200">
        <f>+SUM(MIT_InfraMR[[#This Row],[B.02.1 - Parque de Coches Eléctricos Motrices]:[B.02.3 - Parque de Coches Eléctricos Motrices Tipo R]])</f>
        <v>345</v>
      </c>
      <c r="AU110" s="1">
        <v>0</v>
      </c>
      <c r="AV110" s="1">
        <v>2</v>
      </c>
      <c r="AW110" s="1">
        <v>2</v>
      </c>
      <c r="AX110" s="200">
        <f>+SUM(MIT_InfraMR[[#This Row],[B.03.1 - Parque de Coches Motores Motrices Remolcados]:[B.03.3 - Parque de Coches Motores Motrices Cabina]])</f>
        <v>4</v>
      </c>
      <c r="AY110" s="1">
        <v>29</v>
      </c>
      <c r="AZ110" s="1">
        <v>4</v>
      </c>
      <c r="BA110" s="1">
        <v>0</v>
      </c>
      <c r="BB110" s="1">
        <v>0</v>
      </c>
      <c r="BC110" s="200">
        <f>SUM(AY110:BB110)</f>
        <v>33</v>
      </c>
      <c r="BD110" s="356">
        <v>14</v>
      </c>
      <c r="BE110" s="1">
        <v>0</v>
      </c>
      <c r="BF110" s="1">
        <v>5</v>
      </c>
      <c r="BG110" s="235">
        <v>1676</v>
      </c>
    </row>
    <row r="111" spans="1:59">
      <c r="A111" s="1">
        <v>2002</v>
      </c>
      <c r="B111" s="1" t="s">
        <v>62</v>
      </c>
      <c r="C111" s="10">
        <v>54.8</v>
      </c>
      <c r="D111" s="10">
        <v>77.59</v>
      </c>
      <c r="E111" s="10">
        <v>0</v>
      </c>
      <c r="F111" s="10">
        <v>52.57</v>
      </c>
      <c r="G111" s="192">
        <f t="shared" si="7"/>
        <v>184.95999999999998</v>
      </c>
      <c r="H111" s="192">
        <v>184.95999999999998</v>
      </c>
      <c r="I111" s="192">
        <v>196.96800000000002</v>
      </c>
      <c r="J111" s="10">
        <v>209.97</v>
      </c>
      <c r="K111" s="10">
        <v>12.2</v>
      </c>
      <c r="L111" s="10">
        <v>116.54</v>
      </c>
      <c r="M111" s="10">
        <v>8</v>
      </c>
      <c r="N111" s="192">
        <f>+MIT_InfraMR[[#This Row],[A.03.1 -  Longitud de Vías de Explotación No Electrificadas Troncales y Ramales (vía principal) (km)]]+MIT_InfraMR[[#This Row],[A.04.1 -  Longitud de Vías de Explotación Electrificadas Troncales y Ramales (vía principal) (km)]]</f>
        <v>326.51</v>
      </c>
      <c r="O111" s="192">
        <v>326.51</v>
      </c>
      <c r="P111" s="1">
        <v>40</v>
      </c>
      <c r="Q111" s="1">
        <v>15</v>
      </c>
      <c r="R111" s="1">
        <v>1</v>
      </c>
      <c r="S111" s="194">
        <f t="shared" si="8"/>
        <v>56</v>
      </c>
      <c r="T111" s="194">
        <v>56</v>
      </c>
      <c r="U111" s="1">
        <v>38</v>
      </c>
      <c r="V111" s="1">
        <v>82</v>
      </c>
      <c r="W111" s="1">
        <v>0</v>
      </c>
      <c r="X111" s="1">
        <v>15</v>
      </c>
      <c r="Y111" s="1">
        <v>2</v>
      </c>
      <c r="Z111" s="196">
        <f t="shared" si="9"/>
        <v>137</v>
      </c>
      <c r="AA111" s="1">
        <v>35</v>
      </c>
      <c r="AB111" s="1">
        <v>18</v>
      </c>
      <c r="AC111" s="1">
        <f>+MIT_InfraMR[[#This Row],[Total Pasos Vehiculares a Nivel]]</f>
        <v>137</v>
      </c>
      <c r="AD111" s="196">
        <f t="shared" si="10"/>
        <v>190</v>
      </c>
      <c r="AE111" s="1">
        <v>10</v>
      </c>
      <c r="AF111" s="1">
        <v>21</v>
      </c>
      <c r="AG111" s="1">
        <v>107</v>
      </c>
      <c r="AH111" s="196">
        <f t="shared" si="11"/>
        <v>138</v>
      </c>
      <c r="AI111" s="10">
        <v>46</v>
      </c>
      <c r="AJ111" s="10">
        <v>0</v>
      </c>
      <c r="AK111" s="10">
        <v>133</v>
      </c>
      <c r="AL111" s="222">
        <f t="shared" si="12"/>
        <v>179</v>
      </c>
      <c r="AM111" s="1">
        <v>0</v>
      </c>
      <c r="AN111" s="1">
        <v>18</v>
      </c>
      <c r="AO111" s="1">
        <v>0</v>
      </c>
      <c r="AP111" s="200">
        <f t="shared" si="13"/>
        <v>18</v>
      </c>
      <c r="AQ111" s="1">
        <v>285</v>
      </c>
      <c r="AR111" s="1">
        <v>60</v>
      </c>
      <c r="AS111" s="1">
        <v>0</v>
      </c>
      <c r="AT111" s="200">
        <f>+SUM(MIT_InfraMR[[#This Row],[B.02.1 - Parque de Coches Eléctricos Motrices]:[B.02.3 - Parque de Coches Eléctricos Motrices Tipo R]])</f>
        <v>345</v>
      </c>
      <c r="AU111" s="1">
        <v>0</v>
      </c>
      <c r="AV111" s="1">
        <v>2</v>
      </c>
      <c r="AW111" s="1">
        <v>2</v>
      </c>
      <c r="AX111" s="200">
        <f>+SUM(MIT_InfraMR[[#This Row],[B.03.1 - Parque de Coches Motores Motrices Remolcados]:[B.03.3 - Parque de Coches Motores Motrices Cabina]])</f>
        <v>4</v>
      </c>
      <c r="AY111" s="1">
        <v>29</v>
      </c>
      <c r="AZ111" s="1">
        <v>4</v>
      </c>
      <c r="BA111" s="1">
        <v>0</v>
      </c>
      <c r="BB111" s="1">
        <v>0</v>
      </c>
      <c r="BC111" s="200">
        <f>SUM(AY111:BB111)</f>
        <v>33</v>
      </c>
      <c r="BD111" s="356">
        <v>14</v>
      </c>
      <c r="BE111" s="1">
        <v>0</v>
      </c>
      <c r="BF111" s="1">
        <v>5</v>
      </c>
      <c r="BG111" s="235">
        <v>1676</v>
      </c>
    </row>
    <row r="112" spans="1:59">
      <c r="A112" s="1">
        <v>2002</v>
      </c>
      <c r="B112" s="1" t="s">
        <v>63</v>
      </c>
      <c r="C112" s="10">
        <v>54.8</v>
      </c>
      <c r="D112" s="10">
        <v>77.59</v>
      </c>
      <c r="E112" s="10">
        <v>0</v>
      </c>
      <c r="F112" s="10">
        <v>52.57</v>
      </c>
      <c r="G112" s="192">
        <f t="shared" si="7"/>
        <v>184.95999999999998</v>
      </c>
      <c r="H112" s="192">
        <v>184.95999999999998</v>
      </c>
      <c r="I112" s="192">
        <v>196.96800000000002</v>
      </c>
      <c r="J112" s="10">
        <v>209.97</v>
      </c>
      <c r="K112" s="10">
        <v>12.2</v>
      </c>
      <c r="L112" s="10">
        <v>116.54</v>
      </c>
      <c r="M112" s="10">
        <v>8</v>
      </c>
      <c r="N112" s="192">
        <f>+MIT_InfraMR[[#This Row],[A.03.1 -  Longitud de Vías de Explotación No Electrificadas Troncales y Ramales (vía principal) (km)]]+MIT_InfraMR[[#This Row],[A.04.1 -  Longitud de Vías de Explotación Electrificadas Troncales y Ramales (vía principal) (km)]]</f>
        <v>326.51</v>
      </c>
      <c r="O112" s="192">
        <v>326.51</v>
      </c>
      <c r="P112" s="1">
        <v>40</v>
      </c>
      <c r="Q112" s="1">
        <v>15</v>
      </c>
      <c r="R112" s="1">
        <v>1</v>
      </c>
      <c r="S112" s="194">
        <f t="shared" si="8"/>
        <v>56</v>
      </c>
      <c r="T112" s="194">
        <v>56</v>
      </c>
      <c r="U112" s="1">
        <v>38</v>
      </c>
      <c r="V112" s="1">
        <v>82</v>
      </c>
      <c r="W112" s="1">
        <v>0</v>
      </c>
      <c r="X112" s="1">
        <v>15</v>
      </c>
      <c r="Y112" s="1">
        <v>2</v>
      </c>
      <c r="Z112" s="196">
        <f t="shared" si="9"/>
        <v>137</v>
      </c>
      <c r="AA112" s="1">
        <v>35</v>
      </c>
      <c r="AB112" s="1">
        <v>18</v>
      </c>
      <c r="AC112" s="1">
        <f>+MIT_InfraMR[[#This Row],[Total Pasos Vehiculares a Nivel]]</f>
        <v>137</v>
      </c>
      <c r="AD112" s="196">
        <f t="shared" si="10"/>
        <v>190</v>
      </c>
      <c r="AE112" s="1">
        <v>10</v>
      </c>
      <c r="AF112" s="1">
        <v>21</v>
      </c>
      <c r="AG112" s="1">
        <v>107</v>
      </c>
      <c r="AH112" s="196">
        <f t="shared" si="11"/>
        <v>138</v>
      </c>
      <c r="AI112" s="10">
        <v>46</v>
      </c>
      <c r="AJ112" s="10">
        <v>0</v>
      </c>
      <c r="AK112" s="10">
        <v>133</v>
      </c>
      <c r="AL112" s="222">
        <f t="shared" si="12"/>
        <v>179</v>
      </c>
      <c r="AM112" s="1">
        <v>0</v>
      </c>
      <c r="AN112" s="1">
        <v>18</v>
      </c>
      <c r="AO112" s="1">
        <v>0</v>
      </c>
      <c r="AP112" s="200">
        <f t="shared" si="13"/>
        <v>18</v>
      </c>
      <c r="AQ112" s="1">
        <v>285</v>
      </c>
      <c r="AR112" s="1">
        <v>60</v>
      </c>
      <c r="AS112" s="1">
        <v>0</v>
      </c>
      <c r="AT112" s="200">
        <f>+SUM(MIT_InfraMR[[#This Row],[B.02.1 - Parque de Coches Eléctricos Motrices]:[B.02.3 - Parque de Coches Eléctricos Motrices Tipo R]])</f>
        <v>345</v>
      </c>
      <c r="AU112" s="1">
        <v>0</v>
      </c>
      <c r="AV112" s="1">
        <v>2</v>
      </c>
      <c r="AW112" s="1">
        <v>2</v>
      </c>
      <c r="AX112" s="200">
        <f>+SUM(MIT_InfraMR[[#This Row],[B.03.1 - Parque de Coches Motores Motrices Remolcados]:[B.03.3 - Parque de Coches Motores Motrices Cabina]])</f>
        <v>4</v>
      </c>
      <c r="AY112" s="1">
        <v>29</v>
      </c>
      <c r="AZ112" s="1">
        <v>4</v>
      </c>
      <c r="BA112" s="1">
        <v>0</v>
      </c>
      <c r="BB112" s="1">
        <v>0</v>
      </c>
      <c r="BC112" s="200">
        <f>SUM(AY112:BB112)</f>
        <v>33</v>
      </c>
      <c r="BD112" s="356">
        <v>14</v>
      </c>
      <c r="BE112" s="1">
        <v>0</v>
      </c>
      <c r="BF112" s="1">
        <v>5</v>
      </c>
      <c r="BG112" s="235">
        <v>1676</v>
      </c>
    </row>
    <row r="113" spans="1:59">
      <c r="A113" s="1">
        <v>2002</v>
      </c>
      <c r="B113" s="1" t="s">
        <v>64</v>
      </c>
      <c r="C113" s="10">
        <v>54.8</v>
      </c>
      <c r="D113" s="10">
        <v>77.59</v>
      </c>
      <c r="E113" s="10">
        <v>0</v>
      </c>
      <c r="F113" s="10">
        <v>52.57</v>
      </c>
      <c r="G113" s="192">
        <f t="shared" si="7"/>
        <v>184.95999999999998</v>
      </c>
      <c r="H113" s="192">
        <v>184.95999999999998</v>
      </c>
      <c r="I113" s="192">
        <v>196.96800000000002</v>
      </c>
      <c r="J113" s="10">
        <v>209.97</v>
      </c>
      <c r="K113" s="10">
        <v>12.2</v>
      </c>
      <c r="L113" s="10">
        <v>116.54</v>
      </c>
      <c r="M113" s="10">
        <v>8</v>
      </c>
      <c r="N113" s="192">
        <f>+MIT_InfraMR[[#This Row],[A.03.1 -  Longitud de Vías de Explotación No Electrificadas Troncales y Ramales (vía principal) (km)]]+MIT_InfraMR[[#This Row],[A.04.1 -  Longitud de Vías de Explotación Electrificadas Troncales y Ramales (vía principal) (km)]]</f>
        <v>326.51</v>
      </c>
      <c r="O113" s="192">
        <v>326.51</v>
      </c>
      <c r="P113" s="1">
        <v>40</v>
      </c>
      <c r="Q113" s="1">
        <v>15</v>
      </c>
      <c r="R113" s="1">
        <v>1</v>
      </c>
      <c r="S113" s="194">
        <f t="shared" si="8"/>
        <v>56</v>
      </c>
      <c r="T113" s="194">
        <v>56</v>
      </c>
      <c r="U113" s="1">
        <v>38</v>
      </c>
      <c r="V113" s="1">
        <v>82</v>
      </c>
      <c r="W113" s="1">
        <v>0</v>
      </c>
      <c r="X113" s="1">
        <v>15</v>
      </c>
      <c r="Y113" s="1">
        <v>2</v>
      </c>
      <c r="Z113" s="196">
        <f t="shared" si="9"/>
        <v>137</v>
      </c>
      <c r="AA113" s="1">
        <v>35</v>
      </c>
      <c r="AB113" s="1">
        <v>18</v>
      </c>
      <c r="AC113" s="1">
        <f>+MIT_InfraMR[[#This Row],[Total Pasos Vehiculares a Nivel]]</f>
        <v>137</v>
      </c>
      <c r="AD113" s="196">
        <f t="shared" si="10"/>
        <v>190</v>
      </c>
      <c r="AE113" s="1">
        <v>10</v>
      </c>
      <c r="AF113" s="1">
        <v>21</v>
      </c>
      <c r="AG113" s="1">
        <v>107</v>
      </c>
      <c r="AH113" s="196">
        <f t="shared" si="11"/>
        <v>138</v>
      </c>
      <c r="AI113" s="10">
        <v>46</v>
      </c>
      <c r="AJ113" s="10">
        <v>0</v>
      </c>
      <c r="AK113" s="10">
        <v>133</v>
      </c>
      <c r="AL113" s="222">
        <f t="shared" si="12"/>
        <v>179</v>
      </c>
      <c r="AM113" s="1">
        <v>0</v>
      </c>
      <c r="AN113" s="1">
        <v>18</v>
      </c>
      <c r="AO113" s="1">
        <v>0</v>
      </c>
      <c r="AP113" s="200">
        <f t="shared" si="13"/>
        <v>18</v>
      </c>
      <c r="AQ113" s="1">
        <v>285</v>
      </c>
      <c r="AR113" s="1">
        <v>60</v>
      </c>
      <c r="AS113" s="1">
        <v>0</v>
      </c>
      <c r="AT113" s="200">
        <f>+SUM(MIT_InfraMR[[#This Row],[B.02.1 - Parque de Coches Eléctricos Motrices]:[B.02.3 - Parque de Coches Eléctricos Motrices Tipo R]])</f>
        <v>345</v>
      </c>
      <c r="AU113" s="1">
        <v>0</v>
      </c>
      <c r="AV113" s="1">
        <v>2</v>
      </c>
      <c r="AW113" s="1">
        <v>2</v>
      </c>
      <c r="AX113" s="200">
        <f>+SUM(MIT_InfraMR[[#This Row],[B.03.1 - Parque de Coches Motores Motrices Remolcados]:[B.03.3 - Parque de Coches Motores Motrices Cabina]])</f>
        <v>4</v>
      </c>
      <c r="AY113" s="1">
        <v>29</v>
      </c>
      <c r="AZ113" s="1">
        <v>4</v>
      </c>
      <c r="BA113" s="1">
        <v>0</v>
      </c>
      <c r="BB113" s="1">
        <v>0</v>
      </c>
      <c r="BC113" s="200">
        <f>SUM(AY113:BB113)</f>
        <v>33</v>
      </c>
      <c r="BD113" s="356">
        <v>14</v>
      </c>
      <c r="BE113" s="1">
        <v>0</v>
      </c>
      <c r="BF113" s="1">
        <v>5</v>
      </c>
      <c r="BG113" s="235">
        <v>1676</v>
      </c>
    </row>
    <row r="114" spans="1:59">
      <c r="A114" s="1">
        <v>2002</v>
      </c>
      <c r="B114" s="1" t="s">
        <v>65</v>
      </c>
      <c r="C114" s="10">
        <v>54.8</v>
      </c>
      <c r="D114" s="10">
        <v>77.59</v>
      </c>
      <c r="E114" s="10">
        <v>0</v>
      </c>
      <c r="F114" s="10">
        <v>52.57</v>
      </c>
      <c r="G114" s="192">
        <f t="shared" si="7"/>
        <v>184.95999999999998</v>
      </c>
      <c r="H114" s="192">
        <v>184.95999999999998</v>
      </c>
      <c r="I114" s="192">
        <v>196.96800000000002</v>
      </c>
      <c r="J114" s="10">
        <v>209.97</v>
      </c>
      <c r="K114" s="10">
        <v>12.2</v>
      </c>
      <c r="L114" s="10">
        <v>116.54</v>
      </c>
      <c r="M114" s="10">
        <v>8</v>
      </c>
      <c r="N114" s="192">
        <f>+MIT_InfraMR[[#This Row],[A.03.1 -  Longitud de Vías de Explotación No Electrificadas Troncales y Ramales (vía principal) (km)]]+MIT_InfraMR[[#This Row],[A.04.1 -  Longitud de Vías de Explotación Electrificadas Troncales y Ramales (vía principal) (km)]]</f>
        <v>326.51</v>
      </c>
      <c r="O114" s="192">
        <v>326.51</v>
      </c>
      <c r="P114" s="1">
        <v>40</v>
      </c>
      <c r="Q114" s="1">
        <v>15</v>
      </c>
      <c r="R114" s="1">
        <v>1</v>
      </c>
      <c r="S114" s="194">
        <f t="shared" si="8"/>
        <v>56</v>
      </c>
      <c r="T114" s="194">
        <v>56</v>
      </c>
      <c r="U114" s="1">
        <v>38</v>
      </c>
      <c r="V114" s="1">
        <v>82</v>
      </c>
      <c r="W114" s="1">
        <v>0</v>
      </c>
      <c r="X114" s="1">
        <v>15</v>
      </c>
      <c r="Y114" s="1">
        <v>2</v>
      </c>
      <c r="Z114" s="196">
        <f t="shared" si="9"/>
        <v>137</v>
      </c>
      <c r="AA114" s="1">
        <v>35</v>
      </c>
      <c r="AB114" s="1">
        <v>18</v>
      </c>
      <c r="AC114" s="1">
        <f>+MIT_InfraMR[[#This Row],[Total Pasos Vehiculares a Nivel]]</f>
        <v>137</v>
      </c>
      <c r="AD114" s="196">
        <f t="shared" si="10"/>
        <v>190</v>
      </c>
      <c r="AE114" s="1">
        <v>10</v>
      </c>
      <c r="AF114" s="1">
        <v>21</v>
      </c>
      <c r="AG114" s="1">
        <v>107</v>
      </c>
      <c r="AH114" s="196">
        <f t="shared" si="11"/>
        <v>138</v>
      </c>
      <c r="AI114" s="10">
        <v>46</v>
      </c>
      <c r="AJ114" s="10">
        <v>0</v>
      </c>
      <c r="AK114" s="10">
        <v>133</v>
      </c>
      <c r="AL114" s="222">
        <f t="shared" si="12"/>
        <v>179</v>
      </c>
      <c r="AM114" s="1">
        <v>0</v>
      </c>
      <c r="AN114" s="1">
        <v>18</v>
      </c>
      <c r="AO114" s="1">
        <v>0</v>
      </c>
      <c r="AP114" s="200">
        <f t="shared" si="13"/>
        <v>18</v>
      </c>
      <c r="AQ114" s="1">
        <v>285</v>
      </c>
      <c r="AR114" s="1">
        <v>60</v>
      </c>
      <c r="AS114" s="1">
        <v>0</v>
      </c>
      <c r="AT114" s="200">
        <f>+SUM(MIT_InfraMR[[#This Row],[B.02.1 - Parque de Coches Eléctricos Motrices]:[B.02.3 - Parque de Coches Eléctricos Motrices Tipo R]])</f>
        <v>345</v>
      </c>
      <c r="AU114" s="1">
        <v>0</v>
      </c>
      <c r="AV114" s="1">
        <v>2</v>
      </c>
      <c r="AW114" s="1">
        <v>2</v>
      </c>
      <c r="AX114" s="200">
        <f>+SUM(MIT_InfraMR[[#This Row],[B.03.1 - Parque de Coches Motores Motrices Remolcados]:[B.03.3 - Parque de Coches Motores Motrices Cabina]])</f>
        <v>4</v>
      </c>
      <c r="AY114" s="1">
        <v>29</v>
      </c>
      <c r="AZ114" s="1">
        <v>4</v>
      </c>
      <c r="BA114" s="1">
        <v>0</v>
      </c>
      <c r="BB114" s="1">
        <v>0</v>
      </c>
      <c r="BC114" s="200">
        <f>SUM(AY114:BB114)</f>
        <v>33</v>
      </c>
      <c r="BD114" s="356">
        <v>14</v>
      </c>
      <c r="BE114" s="1">
        <v>0</v>
      </c>
      <c r="BF114" s="1">
        <v>5</v>
      </c>
      <c r="BG114" s="235">
        <v>1676</v>
      </c>
    </row>
    <row r="115" spans="1:59">
      <c r="A115" s="1">
        <v>2002</v>
      </c>
      <c r="B115" s="1" t="s">
        <v>66</v>
      </c>
      <c r="C115" s="10">
        <v>54.8</v>
      </c>
      <c r="D115" s="10">
        <v>77.59</v>
      </c>
      <c r="E115" s="10">
        <v>0</v>
      </c>
      <c r="F115" s="10">
        <v>52.57</v>
      </c>
      <c r="G115" s="192">
        <f t="shared" si="7"/>
        <v>184.95999999999998</v>
      </c>
      <c r="H115" s="192">
        <v>184.95999999999998</v>
      </c>
      <c r="I115" s="192">
        <v>196.96800000000002</v>
      </c>
      <c r="J115" s="10">
        <v>209.97</v>
      </c>
      <c r="K115" s="10">
        <v>12.2</v>
      </c>
      <c r="L115" s="10">
        <v>116.54</v>
      </c>
      <c r="M115" s="10">
        <v>8</v>
      </c>
      <c r="N115" s="192">
        <f>+MIT_InfraMR[[#This Row],[A.03.1 -  Longitud de Vías de Explotación No Electrificadas Troncales y Ramales (vía principal) (km)]]+MIT_InfraMR[[#This Row],[A.04.1 -  Longitud de Vías de Explotación Electrificadas Troncales y Ramales (vía principal) (km)]]</f>
        <v>326.51</v>
      </c>
      <c r="O115" s="192">
        <v>326.51</v>
      </c>
      <c r="P115" s="1">
        <v>40</v>
      </c>
      <c r="Q115" s="1">
        <v>15</v>
      </c>
      <c r="R115" s="1">
        <v>1</v>
      </c>
      <c r="S115" s="194">
        <f t="shared" si="8"/>
        <v>56</v>
      </c>
      <c r="T115" s="194">
        <v>56</v>
      </c>
      <c r="U115" s="1">
        <v>38</v>
      </c>
      <c r="V115" s="1">
        <v>82</v>
      </c>
      <c r="W115" s="1">
        <v>0</v>
      </c>
      <c r="X115" s="1">
        <v>15</v>
      </c>
      <c r="Y115" s="1">
        <v>2</v>
      </c>
      <c r="Z115" s="196">
        <f t="shared" si="9"/>
        <v>137</v>
      </c>
      <c r="AA115" s="1">
        <v>35</v>
      </c>
      <c r="AB115" s="1">
        <v>18</v>
      </c>
      <c r="AC115" s="1">
        <f>+MIT_InfraMR[[#This Row],[Total Pasos Vehiculares a Nivel]]</f>
        <v>137</v>
      </c>
      <c r="AD115" s="196">
        <f t="shared" si="10"/>
        <v>190</v>
      </c>
      <c r="AE115" s="1">
        <v>10</v>
      </c>
      <c r="AF115" s="1">
        <v>21</v>
      </c>
      <c r="AG115" s="1">
        <v>107</v>
      </c>
      <c r="AH115" s="196">
        <f t="shared" si="11"/>
        <v>138</v>
      </c>
      <c r="AI115" s="10">
        <v>46</v>
      </c>
      <c r="AJ115" s="10">
        <v>0</v>
      </c>
      <c r="AK115" s="10">
        <v>133</v>
      </c>
      <c r="AL115" s="222">
        <f t="shared" si="12"/>
        <v>179</v>
      </c>
      <c r="AM115" s="1">
        <v>0</v>
      </c>
      <c r="AN115" s="1">
        <v>18</v>
      </c>
      <c r="AO115" s="1">
        <v>0</v>
      </c>
      <c r="AP115" s="200">
        <f t="shared" si="13"/>
        <v>18</v>
      </c>
      <c r="AQ115" s="1">
        <v>285</v>
      </c>
      <c r="AR115" s="1">
        <v>60</v>
      </c>
      <c r="AS115" s="1">
        <v>0</v>
      </c>
      <c r="AT115" s="200">
        <f>+SUM(MIT_InfraMR[[#This Row],[B.02.1 - Parque de Coches Eléctricos Motrices]:[B.02.3 - Parque de Coches Eléctricos Motrices Tipo R]])</f>
        <v>345</v>
      </c>
      <c r="AU115" s="1">
        <v>0</v>
      </c>
      <c r="AV115" s="1">
        <v>2</v>
      </c>
      <c r="AW115" s="1">
        <v>2</v>
      </c>
      <c r="AX115" s="200">
        <f>+SUM(MIT_InfraMR[[#This Row],[B.03.1 - Parque de Coches Motores Motrices Remolcados]:[B.03.3 - Parque de Coches Motores Motrices Cabina]])</f>
        <v>4</v>
      </c>
      <c r="AY115" s="1">
        <v>29</v>
      </c>
      <c r="AZ115" s="1">
        <v>4</v>
      </c>
      <c r="BA115" s="1">
        <v>0</v>
      </c>
      <c r="BB115" s="1">
        <v>0</v>
      </c>
      <c r="BC115" s="200">
        <f>SUM(AY115:BB115)</f>
        <v>33</v>
      </c>
      <c r="BD115" s="356">
        <v>14</v>
      </c>
      <c r="BE115" s="1">
        <v>0</v>
      </c>
      <c r="BF115" s="1">
        <v>5</v>
      </c>
      <c r="BG115" s="235">
        <v>1676</v>
      </c>
    </row>
    <row r="116" spans="1:59">
      <c r="A116" s="1">
        <v>2002</v>
      </c>
      <c r="B116" s="1" t="s">
        <v>67</v>
      </c>
      <c r="C116" s="10">
        <v>54.8</v>
      </c>
      <c r="D116" s="10">
        <v>77.59</v>
      </c>
      <c r="E116" s="10">
        <v>0</v>
      </c>
      <c r="F116" s="10">
        <v>52.57</v>
      </c>
      <c r="G116" s="192">
        <f t="shared" si="7"/>
        <v>184.95999999999998</v>
      </c>
      <c r="H116" s="192">
        <v>184.95999999999998</v>
      </c>
      <c r="I116" s="192">
        <v>196.96800000000002</v>
      </c>
      <c r="J116" s="10">
        <v>209.97</v>
      </c>
      <c r="K116" s="10">
        <v>12.2</v>
      </c>
      <c r="L116" s="10">
        <v>116.54</v>
      </c>
      <c r="M116" s="10">
        <v>8</v>
      </c>
      <c r="N116" s="192">
        <f>+MIT_InfraMR[[#This Row],[A.03.1 -  Longitud de Vías de Explotación No Electrificadas Troncales y Ramales (vía principal) (km)]]+MIT_InfraMR[[#This Row],[A.04.1 -  Longitud de Vías de Explotación Electrificadas Troncales y Ramales (vía principal) (km)]]</f>
        <v>326.51</v>
      </c>
      <c r="O116" s="192">
        <v>326.51</v>
      </c>
      <c r="P116" s="1">
        <v>40</v>
      </c>
      <c r="Q116" s="1">
        <v>15</v>
      </c>
      <c r="R116" s="1">
        <v>1</v>
      </c>
      <c r="S116" s="194">
        <f t="shared" si="8"/>
        <v>56</v>
      </c>
      <c r="T116" s="194">
        <v>56</v>
      </c>
      <c r="U116" s="1">
        <v>38</v>
      </c>
      <c r="V116" s="1">
        <v>82</v>
      </c>
      <c r="W116" s="1">
        <v>0</v>
      </c>
      <c r="X116" s="1">
        <v>15</v>
      </c>
      <c r="Y116" s="1">
        <v>2</v>
      </c>
      <c r="Z116" s="196">
        <f t="shared" si="9"/>
        <v>137</v>
      </c>
      <c r="AA116" s="1">
        <v>35</v>
      </c>
      <c r="AB116" s="1">
        <v>18</v>
      </c>
      <c r="AC116" s="1">
        <f>+MIT_InfraMR[[#This Row],[Total Pasos Vehiculares a Nivel]]</f>
        <v>137</v>
      </c>
      <c r="AD116" s="196">
        <f t="shared" si="10"/>
        <v>190</v>
      </c>
      <c r="AE116" s="1">
        <v>10</v>
      </c>
      <c r="AF116" s="1">
        <v>21</v>
      </c>
      <c r="AG116" s="1">
        <v>107</v>
      </c>
      <c r="AH116" s="196">
        <f t="shared" si="11"/>
        <v>138</v>
      </c>
      <c r="AI116" s="10">
        <v>46</v>
      </c>
      <c r="AJ116" s="10">
        <v>0</v>
      </c>
      <c r="AK116" s="10">
        <v>133</v>
      </c>
      <c r="AL116" s="222">
        <f t="shared" si="12"/>
        <v>179</v>
      </c>
      <c r="AM116" s="1">
        <v>0</v>
      </c>
      <c r="AN116" s="1">
        <v>18</v>
      </c>
      <c r="AO116" s="1">
        <v>0</v>
      </c>
      <c r="AP116" s="200">
        <f t="shared" si="13"/>
        <v>18</v>
      </c>
      <c r="AQ116" s="1">
        <v>285</v>
      </c>
      <c r="AR116" s="1">
        <v>60</v>
      </c>
      <c r="AS116" s="1">
        <v>0</v>
      </c>
      <c r="AT116" s="200">
        <f>+SUM(MIT_InfraMR[[#This Row],[B.02.1 - Parque de Coches Eléctricos Motrices]:[B.02.3 - Parque de Coches Eléctricos Motrices Tipo R]])</f>
        <v>345</v>
      </c>
      <c r="AU116" s="1">
        <v>0</v>
      </c>
      <c r="AV116" s="1">
        <v>2</v>
      </c>
      <c r="AW116" s="1">
        <v>2</v>
      </c>
      <c r="AX116" s="200">
        <f>+SUM(MIT_InfraMR[[#This Row],[B.03.1 - Parque de Coches Motores Motrices Remolcados]:[B.03.3 - Parque de Coches Motores Motrices Cabina]])</f>
        <v>4</v>
      </c>
      <c r="AY116" s="1">
        <v>29</v>
      </c>
      <c r="AZ116" s="1">
        <v>4</v>
      </c>
      <c r="BA116" s="1">
        <v>0</v>
      </c>
      <c r="BB116" s="1">
        <v>0</v>
      </c>
      <c r="BC116" s="200">
        <f>SUM(AY116:BB116)</f>
        <v>33</v>
      </c>
      <c r="BD116" s="356">
        <v>14</v>
      </c>
      <c r="BE116" s="1">
        <v>0</v>
      </c>
      <c r="BF116" s="1">
        <v>5</v>
      </c>
      <c r="BG116" s="235">
        <v>1676</v>
      </c>
    </row>
    <row r="117" spans="1:59">
      <c r="A117" s="1">
        <v>2002</v>
      </c>
      <c r="B117" s="1" t="s">
        <v>68</v>
      </c>
      <c r="C117" s="10">
        <v>54.8</v>
      </c>
      <c r="D117" s="10">
        <v>77.59</v>
      </c>
      <c r="E117" s="10">
        <v>0</v>
      </c>
      <c r="F117" s="10">
        <v>52.57</v>
      </c>
      <c r="G117" s="192">
        <f t="shared" si="7"/>
        <v>184.95999999999998</v>
      </c>
      <c r="H117" s="192">
        <v>184.95999999999998</v>
      </c>
      <c r="I117" s="192">
        <v>196.96800000000002</v>
      </c>
      <c r="J117" s="10">
        <v>209.97</v>
      </c>
      <c r="K117" s="10">
        <v>12.2</v>
      </c>
      <c r="L117" s="10">
        <v>116.54</v>
      </c>
      <c r="M117" s="10">
        <v>8</v>
      </c>
      <c r="N117" s="192">
        <f>+MIT_InfraMR[[#This Row],[A.03.1 -  Longitud de Vías de Explotación No Electrificadas Troncales y Ramales (vía principal) (km)]]+MIT_InfraMR[[#This Row],[A.04.1 -  Longitud de Vías de Explotación Electrificadas Troncales y Ramales (vía principal) (km)]]</f>
        <v>326.51</v>
      </c>
      <c r="O117" s="192">
        <v>326.51</v>
      </c>
      <c r="P117" s="1">
        <v>40</v>
      </c>
      <c r="Q117" s="1">
        <v>15</v>
      </c>
      <c r="R117" s="1">
        <v>1</v>
      </c>
      <c r="S117" s="194">
        <f t="shared" si="8"/>
        <v>56</v>
      </c>
      <c r="T117" s="194">
        <v>56</v>
      </c>
      <c r="U117" s="1">
        <v>38</v>
      </c>
      <c r="V117" s="1">
        <v>82</v>
      </c>
      <c r="W117" s="1">
        <v>0</v>
      </c>
      <c r="X117" s="1">
        <v>15</v>
      </c>
      <c r="Y117" s="1">
        <v>2</v>
      </c>
      <c r="Z117" s="196">
        <f t="shared" si="9"/>
        <v>137</v>
      </c>
      <c r="AA117" s="1">
        <v>35</v>
      </c>
      <c r="AB117" s="1">
        <v>18</v>
      </c>
      <c r="AC117" s="1">
        <f>+MIT_InfraMR[[#This Row],[Total Pasos Vehiculares a Nivel]]</f>
        <v>137</v>
      </c>
      <c r="AD117" s="196">
        <f t="shared" si="10"/>
        <v>190</v>
      </c>
      <c r="AE117" s="1">
        <v>10</v>
      </c>
      <c r="AF117" s="1">
        <v>21</v>
      </c>
      <c r="AG117" s="1">
        <v>107</v>
      </c>
      <c r="AH117" s="196">
        <f t="shared" si="11"/>
        <v>138</v>
      </c>
      <c r="AI117" s="10">
        <v>46</v>
      </c>
      <c r="AJ117" s="10">
        <v>0</v>
      </c>
      <c r="AK117" s="10">
        <v>133</v>
      </c>
      <c r="AL117" s="222">
        <f t="shared" si="12"/>
        <v>179</v>
      </c>
      <c r="AM117" s="1">
        <v>0</v>
      </c>
      <c r="AN117" s="1">
        <v>18</v>
      </c>
      <c r="AO117" s="1">
        <v>0</v>
      </c>
      <c r="AP117" s="200">
        <f t="shared" si="13"/>
        <v>18</v>
      </c>
      <c r="AQ117" s="1">
        <v>285</v>
      </c>
      <c r="AR117" s="1">
        <v>60</v>
      </c>
      <c r="AS117" s="1">
        <v>0</v>
      </c>
      <c r="AT117" s="200">
        <f>+SUM(MIT_InfraMR[[#This Row],[B.02.1 - Parque de Coches Eléctricos Motrices]:[B.02.3 - Parque de Coches Eléctricos Motrices Tipo R]])</f>
        <v>345</v>
      </c>
      <c r="AU117" s="1">
        <v>0</v>
      </c>
      <c r="AV117" s="1">
        <v>2</v>
      </c>
      <c r="AW117" s="1">
        <v>2</v>
      </c>
      <c r="AX117" s="200">
        <f>+SUM(MIT_InfraMR[[#This Row],[B.03.1 - Parque de Coches Motores Motrices Remolcados]:[B.03.3 - Parque de Coches Motores Motrices Cabina]])</f>
        <v>4</v>
      </c>
      <c r="AY117" s="1">
        <v>29</v>
      </c>
      <c r="AZ117" s="1">
        <v>4</v>
      </c>
      <c r="BA117" s="1">
        <v>0</v>
      </c>
      <c r="BB117" s="1">
        <v>0</v>
      </c>
      <c r="BC117" s="200">
        <f>SUM(AY117:BB117)</f>
        <v>33</v>
      </c>
      <c r="BD117" s="356">
        <v>14</v>
      </c>
      <c r="BE117" s="1">
        <v>0</v>
      </c>
      <c r="BF117" s="1">
        <v>5</v>
      </c>
      <c r="BG117" s="235">
        <v>1676</v>
      </c>
    </row>
    <row r="118" spans="1:59">
      <c r="A118" s="1">
        <v>2002</v>
      </c>
      <c r="B118" s="1" t="s">
        <v>69</v>
      </c>
      <c r="C118" s="10">
        <v>54.8</v>
      </c>
      <c r="D118" s="10">
        <v>77.59</v>
      </c>
      <c r="E118" s="10">
        <v>0</v>
      </c>
      <c r="F118" s="10">
        <v>52.57</v>
      </c>
      <c r="G118" s="192">
        <f t="shared" si="7"/>
        <v>184.95999999999998</v>
      </c>
      <c r="H118" s="192">
        <v>184.95999999999998</v>
      </c>
      <c r="I118" s="192">
        <v>196.96800000000002</v>
      </c>
      <c r="J118" s="10">
        <v>209.97</v>
      </c>
      <c r="K118" s="10">
        <v>12.2</v>
      </c>
      <c r="L118" s="10">
        <v>116.54</v>
      </c>
      <c r="M118" s="10">
        <v>8</v>
      </c>
      <c r="N118" s="192">
        <f>+MIT_InfraMR[[#This Row],[A.03.1 -  Longitud de Vías de Explotación No Electrificadas Troncales y Ramales (vía principal) (km)]]+MIT_InfraMR[[#This Row],[A.04.1 -  Longitud de Vías de Explotación Electrificadas Troncales y Ramales (vía principal) (km)]]</f>
        <v>326.51</v>
      </c>
      <c r="O118" s="192">
        <v>326.51</v>
      </c>
      <c r="P118" s="1">
        <v>40</v>
      </c>
      <c r="Q118" s="1">
        <v>15</v>
      </c>
      <c r="R118" s="1">
        <v>1</v>
      </c>
      <c r="S118" s="194">
        <f t="shared" si="8"/>
        <v>56</v>
      </c>
      <c r="T118" s="194">
        <v>56</v>
      </c>
      <c r="U118" s="1">
        <v>38</v>
      </c>
      <c r="V118" s="1">
        <v>82</v>
      </c>
      <c r="W118" s="1">
        <v>0</v>
      </c>
      <c r="X118" s="1">
        <v>15</v>
      </c>
      <c r="Y118" s="1">
        <v>2</v>
      </c>
      <c r="Z118" s="196">
        <f t="shared" si="9"/>
        <v>137</v>
      </c>
      <c r="AA118" s="1">
        <v>35</v>
      </c>
      <c r="AB118" s="1">
        <v>18</v>
      </c>
      <c r="AC118" s="1">
        <f>+MIT_InfraMR[[#This Row],[Total Pasos Vehiculares a Nivel]]</f>
        <v>137</v>
      </c>
      <c r="AD118" s="196">
        <f t="shared" si="10"/>
        <v>190</v>
      </c>
      <c r="AE118" s="1">
        <v>10</v>
      </c>
      <c r="AF118" s="1">
        <v>21</v>
      </c>
      <c r="AG118" s="1">
        <v>107</v>
      </c>
      <c r="AH118" s="196">
        <f t="shared" si="11"/>
        <v>138</v>
      </c>
      <c r="AI118" s="10">
        <v>46</v>
      </c>
      <c r="AJ118" s="10">
        <v>0</v>
      </c>
      <c r="AK118" s="10">
        <v>133</v>
      </c>
      <c r="AL118" s="222">
        <f t="shared" si="12"/>
        <v>179</v>
      </c>
      <c r="AM118" s="1">
        <v>0</v>
      </c>
      <c r="AN118" s="1">
        <v>18</v>
      </c>
      <c r="AO118" s="1">
        <v>0</v>
      </c>
      <c r="AP118" s="200">
        <f t="shared" si="13"/>
        <v>18</v>
      </c>
      <c r="AQ118" s="1">
        <v>285</v>
      </c>
      <c r="AR118" s="1">
        <v>60</v>
      </c>
      <c r="AS118" s="1">
        <v>0</v>
      </c>
      <c r="AT118" s="200">
        <f>+SUM(MIT_InfraMR[[#This Row],[B.02.1 - Parque de Coches Eléctricos Motrices]:[B.02.3 - Parque de Coches Eléctricos Motrices Tipo R]])</f>
        <v>345</v>
      </c>
      <c r="AU118" s="1">
        <v>0</v>
      </c>
      <c r="AV118" s="1">
        <v>2</v>
      </c>
      <c r="AW118" s="1">
        <v>2</v>
      </c>
      <c r="AX118" s="200">
        <f>+SUM(MIT_InfraMR[[#This Row],[B.03.1 - Parque de Coches Motores Motrices Remolcados]:[B.03.3 - Parque de Coches Motores Motrices Cabina]])</f>
        <v>4</v>
      </c>
      <c r="AY118" s="1">
        <v>29</v>
      </c>
      <c r="AZ118" s="1">
        <v>4</v>
      </c>
      <c r="BA118" s="1">
        <v>0</v>
      </c>
      <c r="BB118" s="1">
        <v>0</v>
      </c>
      <c r="BC118" s="200">
        <f>SUM(AY118:BB118)</f>
        <v>33</v>
      </c>
      <c r="BD118" s="356">
        <v>14</v>
      </c>
      <c r="BE118" s="1">
        <v>0</v>
      </c>
      <c r="BF118" s="1">
        <v>5</v>
      </c>
      <c r="BG118" s="235">
        <v>1676</v>
      </c>
    </row>
    <row r="119" spans="1:59">
      <c r="A119" s="1">
        <v>2002</v>
      </c>
      <c r="B119" s="1" t="s">
        <v>70</v>
      </c>
      <c r="C119" s="10">
        <v>54.8</v>
      </c>
      <c r="D119" s="10">
        <v>77.59</v>
      </c>
      <c r="E119" s="10">
        <v>0</v>
      </c>
      <c r="F119" s="10">
        <v>52.57</v>
      </c>
      <c r="G119" s="192">
        <f t="shared" si="7"/>
        <v>184.95999999999998</v>
      </c>
      <c r="H119" s="192">
        <v>184.95999999999998</v>
      </c>
      <c r="I119" s="192">
        <v>196.96800000000002</v>
      </c>
      <c r="J119" s="10">
        <v>209.97</v>
      </c>
      <c r="K119" s="10">
        <v>12.2</v>
      </c>
      <c r="L119" s="10">
        <v>116.54</v>
      </c>
      <c r="M119" s="10">
        <v>8</v>
      </c>
      <c r="N119" s="192">
        <f>+MIT_InfraMR[[#This Row],[A.03.1 -  Longitud de Vías de Explotación No Electrificadas Troncales y Ramales (vía principal) (km)]]+MIT_InfraMR[[#This Row],[A.04.1 -  Longitud de Vías de Explotación Electrificadas Troncales y Ramales (vía principal) (km)]]</f>
        <v>326.51</v>
      </c>
      <c r="O119" s="192">
        <v>326.51</v>
      </c>
      <c r="P119" s="1">
        <v>40</v>
      </c>
      <c r="Q119" s="1">
        <v>15</v>
      </c>
      <c r="R119" s="1">
        <v>1</v>
      </c>
      <c r="S119" s="194">
        <f t="shared" si="8"/>
        <v>56</v>
      </c>
      <c r="T119" s="194">
        <v>56</v>
      </c>
      <c r="U119" s="1">
        <v>38</v>
      </c>
      <c r="V119" s="1">
        <v>82</v>
      </c>
      <c r="W119" s="1">
        <v>0</v>
      </c>
      <c r="X119" s="1">
        <v>15</v>
      </c>
      <c r="Y119" s="1">
        <v>2</v>
      </c>
      <c r="Z119" s="196">
        <f t="shared" si="9"/>
        <v>137</v>
      </c>
      <c r="AA119" s="1">
        <v>35</v>
      </c>
      <c r="AB119" s="1">
        <v>18</v>
      </c>
      <c r="AC119" s="1">
        <f>+MIT_InfraMR[[#This Row],[Total Pasos Vehiculares a Nivel]]</f>
        <v>137</v>
      </c>
      <c r="AD119" s="196">
        <f t="shared" si="10"/>
        <v>190</v>
      </c>
      <c r="AE119" s="1">
        <v>10</v>
      </c>
      <c r="AF119" s="1">
        <v>21</v>
      </c>
      <c r="AG119" s="1">
        <v>107</v>
      </c>
      <c r="AH119" s="196">
        <f t="shared" si="11"/>
        <v>138</v>
      </c>
      <c r="AI119" s="10">
        <v>46</v>
      </c>
      <c r="AJ119" s="10">
        <v>0</v>
      </c>
      <c r="AK119" s="10">
        <v>133</v>
      </c>
      <c r="AL119" s="222">
        <f t="shared" si="12"/>
        <v>179</v>
      </c>
      <c r="AM119" s="1">
        <v>0</v>
      </c>
      <c r="AN119" s="1">
        <v>18</v>
      </c>
      <c r="AO119" s="1">
        <v>0</v>
      </c>
      <c r="AP119" s="200">
        <f t="shared" si="13"/>
        <v>18</v>
      </c>
      <c r="AQ119" s="1">
        <v>285</v>
      </c>
      <c r="AR119" s="1">
        <v>60</v>
      </c>
      <c r="AS119" s="1">
        <v>0</v>
      </c>
      <c r="AT119" s="200">
        <f>+SUM(MIT_InfraMR[[#This Row],[B.02.1 - Parque de Coches Eléctricos Motrices]:[B.02.3 - Parque de Coches Eléctricos Motrices Tipo R]])</f>
        <v>345</v>
      </c>
      <c r="AU119" s="1">
        <v>0</v>
      </c>
      <c r="AV119" s="1">
        <v>2</v>
      </c>
      <c r="AW119" s="1">
        <v>2</v>
      </c>
      <c r="AX119" s="200">
        <f>+SUM(MIT_InfraMR[[#This Row],[B.03.1 - Parque de Coches Motores Motrices Remolcados]:[B.03.3 - Parque de Coches Motores Motrices Cabina]])</f>
        <v>4</v>
      </c>
      <c r="AY119" s="1">
        <v>29</v>
      </c>
      <c r="AZ119" s="1">
        <v>4</v>
      </c>
      <c r="BA119" s="1">
        <v>0</v>
      </c>
      <c r="BB119" s="1">
        <v>0</v>
      </c>
      <c r="BC119" s="200">
        <f>SUM(AY119:BB119)</f>
        <v>33</v>
      </c>
      <c r="BD119" s="356">
        <v>14</v>
      </c>
      <c r="BE119" s="1">
        <v>0</v>
      </c>
      <c r="BF119" s="1">
        <v>5</v>
      </c>
      <c r="BG119" s="235">
        <v>1676</v>
      </c>
    </row>
    <row r="120" spans="1:59">
      <c r="A120" s="1">
        <v>2002</v>
      </c>
      <c r="B120" s="1" t="s">
        <v>71</v>
      </c>
      <c r="C120" s="10">
        <v>54.8</v>
      </c>
      <c r="D120" s="10">
        <v>77.59</v>
      </c>
      <c r="E120" s="10">
        <v>0</v>
      </c>
      <c r="F120" s="10">
        <v>52.57</v>
      </c>
      <c r="G120" s="192">
        <f t="shared" si="7"/>
        <v>184.95999999999998</v>
      </c>
      <c r="H120" s="192">
        <v>184.95999999999998</v>
      </c>
      <c r="I120" s="192">
        <v>196.96800000000002</v>
      </c>
      <c r="J120" s="10">
        <v>209.97</v>
      </c>
      <c r="K120" s="10">
        <v>12.2</v>
      </c>
      <c r="L120" s="10">
        <v>116.54</v>
      </c>
      <c r="M120" s="10">
        <v>8</v>
      </c>
      <c r="N120" s="192">
        <f>+MIT_InfraMR[[#This Row],[A.03.1 -  Longitud de Vías de Explotación No Electrificadas Troncales y Ramales (vía principal) (km)]]+MIT_InfraMR[[#This Row],[A.04.1 -  Longitud de Vías de Explotación Electrificadas Troncales y Ramales (vía principal) (km)]]</f>
        <v>326.51</v>
      </c>
      <c r="O120" s="192">
        <v>326.51</v>
      </c>
      <c r="P120" s="1">
        <v>40</v>
      </c>
      <c r="Q120" s="1">
        <v>15</v>
      </c>
      <c r="R120" s="1">
        <v>1</v>
      </c>
      <c r="S120" s="194">
        <f t="shared" si="8"/>
        <v>56</v>
      </c>
      <c r="T120" s="194">
        <v>56</v>
      </c>
      <c r="U120" s="1">
        <v>38</v>
      </c>
      <c r="V120" s="1">
        <v>82</v>
      </c>
      <c r="W120" s="1">
        <v>0</v>
      </c>
      <c r="X120" s="1">
        <v>15</v>
      </c>
      <c r="Y120" s="1">
        <v>2</v>
      </c>
      <c r="Z120" s="196">
        <f t="shared" si="9"/>
        <v>137</v>
      </c>
      <c r="AA120" s="1">
        <v>35</v>
      </c>
      <c r="AB120" s="1">
        <v>18</v>
      </c>
      <c r="AC120" s="1">
        <f>+MIT_InfraMR[[#This Row],[Total Pasos Vehiculares a Nivel]]</f>
        <v>137</v>
      </c>
      <c r="AD120" s="196">
        <f t="shared" si="10"/>
        <v>190</v>
      </c>
      <c r="AE120" s="1">
        <v>10</v>
      </c>
      <c r="AF120" s="1">
        <v>21</v>
      </c>
      <c r="AG120" s="1">
        <v>107</v>
      </c>
      <c r="AH120" s="196">
        <f t="shared" si="11"/>
        <v>138</v>
      </c>
      <c r="AI120" s="10">
        <v>46</v>
      </c>
      <c r="AJ120" s="10">
        <v>0</v>
      </c>
      <c r="AK120" s="10">
        <v>133</v>
      </c>
      <c r="AL120" s="222">
        <f t="shared" si="12"/>
        <v>179</v>
      </c>
      <c r="AM120" s="1">
        <v>0</v>
      </c>
      <c r="AN120" s="1">
        <v>18</v>
      </c>
      <c r="AO120" s="1">
        <v>0</v>
      </c>
      <c r="AP120" s="200">
        <f t="shared" si="13"/>
        <v>18</v>
      </c>
      <c r="AQ120" s="1">
        <v>285</v>
      </c>
      <c r="AR120" s="1">
        <v>60</v>
      </c>
      <c r="AS120" s="1">
        <v>0</v>
      </c>
      <c r="AT120" s="200">
        <f>+SUM(MIT_InfraMR[[#This Row],[B.02.1 - Parque de Coches Eléctricos Motrices]:[B.02.3 - Parque de Coches Eléctricos Motrices Tipo R]])</f>
        <v>345</v>
      </c>
      <c r="AU120" s="1">
        <v>0</v>
      </c>
      <c r="AV120" s="1">
        <v>2</v>
      </c>
      <c r="AW120" s="1">
        <v>2</v>
      </c>
      <c r="AX120" s="200">
        <f>+SUM(MIT_InfraMR[[#This Row],[B.03.1 - Parque de Coches Motores Motrices Remolcados]:[B.03.3 - Parque de Coches Motores Motrices Cabina]])</f>
        <v>4</v>
      </c>
      <c r="AY120" s="1">
        <v>29</v>
      </c>
      <c r="AZ120" s="1">
        <v>4</v>
      </c>
      <c r="BA120" s="1">
        <v>0</v>
      </c>
      <c r="BB120" s="1">
        <v>0</v>
      </c>
      <c r="BC120" s="200">
        <f>SUM(AY120:BB120)</f>
        <v>33</v>
      </c>
      <c r="BD120" s="356">
        <v>14</v>
      </c>
      <c r="BE120" s="1">
        <v>0</v>
      </c>
      <c r="BF120" s="1">
        <v>5</v>
      </c>
      <c r="BG120" s="235">
        <v>1676</v>
      </c>
    </row>
    <row r="121" spans="1:59">
      <c r="A121" s="1">
        <v>2002</v>
      </c>
      <c r="B121" s="1" t="s">
        <v>72</v>
      </c>
      <c r="C121" s="10">
        <v>54.8</v>
      </c>
      <c r="D121" s="10">
        <v>77.59</v>
      </c>
      <c r="E121" s="10">
        <v>0</v>
      </c>
      <c r="F121" s="10">
        <v>52.57</v>
      </c>
      <c r="G121" s="192">
        <f t="shared" si="7"/>
        <v>184.95999999999998</v>
      </c>
      <c r="H121" s="192">
        <v>184.95999999999998</v>
      </c>
      <c r="I121" s="192">
        <v>196.96800000000002</v>
      </c>
      <c r="J121" s="10">
        <v>209.97</v>
      </c>
      <c r="K121" s="10">
        <v>12.2</v>
      </c>
      <c r="L121" s="10">
        <v>116.54</v>
      </c>
      <c r="M121" s="10">
        <v>8</v>
      </c>
      <c r="N121" s="192">
        <f>+MIT_InfraMR[[#This Row],[A.03.1 -  Longitud de Vías de Explotación No Electrificadas Troncales y Ramales (vía principal) (km)]]+MIT_InfraMR[[#This Row],[A.04.1 -  Longitud de Vías de Explotación Electrificadas Troncales y Ramales (vía principal) (km)]]</f>
        <v>326.51</v>
      </c>
      <c r="O121" s="192">
        <v>326.51</v>
      </c>
      <c r="P121" s="1">
        <v>40</v>
      </c>
      <c r="Q121" s="1">
        <v>15</v>
      </c>
      <c r="R121" s="1">
        <v>1</v>
      </c>
      <c r="S121" s="194">
        <f t="shared" si="8"/>
        <v>56</v>
      </c>
      <c r="T121" s="194">
        <v>56</v>
      </c>
      <c r="U121" s="1">
        <v>38</v>
      </c>
      <c r="V121" s="1">
        <v>82</v>
      </c>
      <c r="W121" s="1">
        <v>0</v>
      </c>
      <c r="X121" s="1">
        <v>15</v>
      </c>
      <c r="Y121" s="1">
        <v>2</v>
      </c>
      <c r="Z121" s="196">
        <f t="shared" si="9"/>
        <v>137</v>
      </c>
      <c r="AA121" s="1">
        <v>35</v>
      </c>
      <c r="AB121" s="1">
        <v>18</v>
      </c>
      <c r="AC121" s="1">
        <f>+MIT_InfraMR[[#This Row],[Total Pasos Vehiculares a Nivel]]</f>
        <v>137</v>
      </c>
      <c r="AD121" s="196">
        <f t="shared" si="10"/>
        <v>190</v>
      </c>
      <c r="AE121" s="1">
        <v>10</v>
      </c>
      <c r="AF121" s="1">
        <v>21</v>
      </c>
      <c r="AG121" s="1">
        <v>107</v>
      </c>
      <c r="AH121" s="196">
        <f t="shared" si="11"/>
        <v>138</v>
      </c>
      <c r="AI121" s="10">
        <v>46</v>
      </c>
      <c r="AJ121" s="10">
        <v>0</v>
      </c>
      <c r="AK121" s="10">
        <v>133</v>
      </c>
      <c r="AL121" s="222">
        <f t="shared" si="12"/>
        <v>179</v>
      </c>
      <c r="AM121" s="1">
        <v>0</v>
      </c>
      <c r="AN121" s="1">
        <v>18</v>
      </c>
      <c r="AO121" s="1">
        <v>0</v>
      </c>
      <c r="AP121" s="200">
        <f t="shared" si="13"/>
        <v>18</v>
      </c>
      <c r="AQ121" s="1">
        <v>285</v>
      </c>
      <c r="AR121" s="1">
        <v>60</v>
      </c>
      <c r="AS121" s="1">
        <v>0</v>
      </c>
      <c r="AT121" s="200">
        <f>+SUM(MIT_InfraMR[[#This Row],[B.02.1 - Parque de Coches Eléctricos Motrices]:[B.02.3 - Parque de Coches Eléctricos Motrices Tipo R]])</f>
        <v>345</v>
      </c>
      <c r="AU121" s="1">
        <v>0</v>
      </c>
      <c r="AV121" s="1">
        <v>2</v>
      </c>
      <c r="AW121" s="1">
        <v>2</v>
      </c>
      <c r="AX121" s="200">
        <f>+SUM(MIT_InfraMR[[#This Row],[B.03.1 - Parque de Coches Motores Motrices Remolcados]:[B.03.3 - Parque de Coches Motores Motrices Cabina]])</f>
        <v>4</v>
      </c>
      <c r="AY121" s="1">
        <v>29</v>
      </c>
      <c r="AZ121" s="1">
        <v>4</v>
      </c>
      <c r="BA121" s="1">
        <v>0</v>
      </c>
      <c r="BB121" s="1">
        <v>0</v>
      </c>
      <c r="BC121" s="200">
        <f>SUM(AY121:BB121)</f>
        <v>33</v>
      </c>
      <c r="BD121" s="356">
        <v>14</v>
      </c>
      <c r="BE121" s="1">
        <v>0</v>
      </c>
      <c r="BF121" s="1">
        <v>5</v>
      </c>
      <c r="BG121" s="235">
        <v>1676</v>
      </c>
    </row>
    <row r="122" spans="1:59">
      <c r="A122" s="1">
        <v>2003</v>
      </c>
      <c r="B122" s="1" t="s">
        <v>61</v>
      </c>
      <c r="C122" s="10">
        <v>54.8</v>
      </c>
      <c r="D122" s="10">
        <v>77.59</v>
      </c>
      <c r="E122" s="10">
        <v>0</v>
      </c>
      <c r="F122" s="10">
        <v>52.57</v>
      </c>
      <c r="G122" s="192">
        <f t="shared" si="7"/>
        <v>184.95999999999998</v>
      </c>
      <c r="H122" s="192">
        <v>184.95999999999998</v>
      </c>
      <c r="I122" s="192">
        <v>196.96800000000002</v>
      </c>
      <c r="J122" s="10">
        <v>209.97</v>
      </c>
      <c r="K122" s="10">
        <v>12.2</v>
      </c>
      <c r="L122" s="10">
        <v>116.54</v>
      </c>
      <c r="M122" s="10">
        <v>8</v>
      </c>
      <c r="N122" s="192">
        <f>+MIT_InfraMR[[#This Row],[A.03.1 -  Longitud de Vías de Explotación No Electrificadas Troncales y Ramales (vía principal) (km)]]+MIT_InfraMR[[#This Row],[A.04.1 -  Longitud de Vías de Explotación Electrificadas Troncales y Ramales (vía principal) (km)]]</f>
        <v>326.51</v>
      </c>
      <c r="O122" s="192">
        <v>326.51</v>
      </c>
      <c r="P122" s="1">
        <v>40</v>
      </c>
      <c r="Q122" s="1">
        <v>15</v>
      </c>
      <c r="R122" s="1">
        <v>1</v>
      </c>
      <c r="S122" s="194">
        <f t="shared" si="8"/>
        <v>56</v>
      </c>
      <c r="T122" s="194">
        <v>56</v>
      </c>
      <c r="U122" s="1">
        <v>38</v>
      </c>
      <c r="V122" s="1">
        <v>82</v>
      </c>
      <c r="W122" s="1">
        <v>0</v>
      </c>
      <c r="X122" s="1">
        <v>15</v>
      </c>
      <c r="Y122" s="1">
        <v>2</v>
      </c>
      <c r="Z122" s="196">
        <f t="shared" si="9"/>
        <v>137</v>
      </c>
      <c r="AA122" s="1">
        <v>35</v>
      </c>
      <c r="AB122" s="1">
        <v>18</v>
      </c>
      <c r="AC122" s="1">
        <f>+MIT_InfraMR[[#This Row],[Total Pasos Vehiculares a Nivel]]</f>
        <v>137</v>
      </c>
      <c r="AD122" s="196">
        <f t="shared" si="10"/>
        <v>190</v>
      </c>
      <c r="AE122" s="1">
        <v>10</v>
      </c>
      <c r="AF122" s="1">
        <v>21</v>
      </c>
      <c r="AG122" s="1">
        <v>107</v>
      </c>
      <c r="AH122" s="196">
        <f t="shared" si="11"/>
        <v>138</v>
      </c>
      <c r="AI122" s="10">
        <v>46</v>
      </c>
      <c r="AJ122" s="10">
        <v>0</v>
      </c>
      <c r="AK122" s="10">
        <v>133</v>
      </c>
      <c r="AL122" s="222">
        <f t="shared" si="12"/>
        <v>179</v>
      </c>
      <c r="AM122" s="1">
        <v>0</v>
      </c>
      <c r="AN122" s="1">
        <v>18</v>
      </c>
      <c r="AO122" s="1">
        <v>0</v>
      </c>
      <c r="AP122" s="200">
        <f t="shared" si="13"/>
        <v>18</v>
      </c>
      <c r="AQ122" s="1">
        <v>285</v>
      </c>
      <c r="AR122" s="1">
        <v>60</v>
      </c>
      <c r="AS122" s="1">
        <v>0</v>
      </c>
      <c r="AT122" s="200">
        <f>+SUM(MIT_InfraMR[[#This Row],[B.02.1 - Parque de Coches Eléctricos Motrices]:[B.02.3 - Parque de Coches Eléctricos Motrices Tipo R]])</f>
        <v>345</v>
      </c>
      <c r="AU122" s="1">
        <v>0</v>
      </c>
      <c r="AV122" s="1">
        <v>2</v>
      </c>
      <c r="AW122" s="1">
        <v>2</v>
      </c>
      <c r="AX122" s="200">
        <f>+SUM(MIT_InfraMR[[#This Row],[B.03.1 - Parque de Coches Motores Motrices Remolcados]:[B.03.3 - Parque de Coches Motores Motrices Cabina]])</f>
        <v>4</v>
      </c>
      <c r="AY122" s="1">
        <v>29</v>
      </c>
      <c r="AZ122" s="1">
        <v>4</v>
      </c>
      <c r="BA122" s="1">
        <v>0</v>
      </c>
      <c r="BB122" s="1">
        <v>0</v>
      </c>
      <c r="BC122" s="200">
        <f>SUM(AY122:BB122)</f>
        <v>33</v>
      </c>
      <c r="BD122" s="356">
        <v>14</v>
      </c>
      <c r="BE122" s="1">
        <v>0</v>
      </c>
      <c r="BF122" s="1">
        <v>5</v>
      </c>
      <c r="BG122" s="235">
        <v>1676</v>
      </c>
    </row>
    <row r="123" spans="1:59">
      <c r="A123" s="1">
        <v>2003</v>
      </c>
      <c r="B123" s="1" t="s">
        <v>62</v>
      </c>
      <c r="C123" s="10">
        <v>54.8</v>
      </c>
      <c r="D123" s="10">
        <v>77.59</v>
      </c>
      <c r="E123" s="10">
        <v>0</v>
      </c>
      <c r="F123" s="10">
        <v>52.57</v>
      </c>
      <c r="G123" s="192">
        <f t="shared" si="7"/>
        <v>184.95999999999998</v>
      </c>
      <c r="H123" s="192">
        <v>184.95999999999998</v>
      </c>
      <c r="I123" s="192">
        <v>196.96800000000002</v>
      </c>
      <c r="J123" s="10">
        <v>209.97</v>
      </c>
      <c r="K123" s="10">
        <v>12.2</v>
      </c>
      <c r="L123" s="10">
        <v>116.54</v>
      </c>
      <c r="M123" s="10">
        <v>8</v>
      </c>
      <c r="N123" s="192">
        <f>+MIT_InfraMR[[#This Row],[A.03.1 -  Longitud de Vías de Explotación No Electrificadas Troncales y Ramales (vía principal) (km)]]+MIT_InfraMR[[#This Row],[A.04.1 -  Longitud de Vías de Explotación Electrificadas Troncales y Ramales (vía principal) (km)]]</f>
        <v>326.51</v>
      </c>
      <c r="O123" s="192">
        <v>326.51</v>
      </c>
      <c r="P123" s="1">
        <v>40</v>
      </c>
      <c r="Q123" s="1">
        <v>15</v>
      </c>
      <c r="R123" s="1">
        <v>1</v>
      </c>
      <c r="S123" s="194">
        <f t="shared" si="8"/>
        <v>56</v>
      </c>
      <c r="T123" s="194">
        <v>56</v>
      </c>
      <c r="U123" s="1">
        <v>38</v>
      </c>
      <c r="V123" s="1">
        <v>82</v>
      </c>
      <c r="W123" s="1">
        <v>0</v>
      </c>
      <c r="X123" s="1">
        <v>15</v>
      </c>
      <c r="Y123" s="1">
        <v>2</v>
      </c>
      <c r="Z123" s="196">
        <f t="shared" si="9"/>
        <v>137</v>
      </c>
      <c r="AA123" s="1">
        <v>35</v>
      </c>
      <c r="AB123" s="1">
        <v>18</v>
      </c>
      <c r="AC123" s="1">
        <f>+MIT_InfraMR[[#This Row],[Total Pasos Vehiculares a Nivel]]</f>
        <v>137</v>
      </c>
      <c r="AD123" s="196">
        <f t="shared" si="10"/>
        <v>190</v>
      </c>
      <c r="AE123" s="1">
        <v>10</v>
      </c>
      <c r="AF123" s="1">
        <v>21</v>
      </c>
      <c r="AG123" s="1">
        <v>107</v>
      </c>
      <c r="AH123" s="196">
        <f t="shared" si="11"/>
        <v>138</v>
      </c>
      <c r="AI123" s="10">
        <v>46</v>
      </c>
      <c r="AJ123" s="10">
        <v>0</v>
      </c>
      <c r="AK123" s="10">
        <v>133</v>
      </c>
      <c r="AL123" s="222">
        <f t="shared" si="12"/>
        <v>179</v>
      </c>
      <c r="AM123" s="1">
        <v>0</v>
      </c>
      <c r="AN123" s="1">
        <v>18</v>
      </c>
      <c r="AO123" s="1">
        <v>0</v>
      </c>
      <c r="AP123" s="200">
        <f t="shared" si="13"/>
        <v>18</v>
      </c>
      <c r="AQ123" s="1">
        <v>285</v>
      </c>
      <c r="AR123" s="1">
        <v>60</v>
      </c>
      <c r="AS123" s="1">
        <v>0</v>
      </c>
      <c r="AT123" s="200">
        <f>+SUM(MIT_InfraMR[[#This Row],[B.02.1 - Parque de Coches Eléctricos Motrices]:[B.02.3 - Parque de Coches Eléctricos Motrices Tipo R]])</f>
        <v>345</v>
      </c>
      <c r="AU123" s="1">
        <v>0</v>
      </c>
      <c r="AV123" s="1">
        <v>2</v>
      </c>
      <c r="AW123" s="1">
        <v>2</v>
      </c>
      <c r="AX123" s="200">
        <f>+SUM(MIT_InfraMR[[#This Row],[B.03.1 - Parque de Coches Motores Motrices Remolcados]:[B.03.3 - Parque de Coches Motores Motrices Cabina]])</f>
        <v>4</v>
      </c>
      <c r="AY123" s="1">
        <v>29</v>
      </c>
      <c r="AZ123" s="1">
        <v>4</v>
      </c>
      <c r="BA123" s="1">
        <v>0</v>
      </c>
      <c r="BB123" s="1">
        <v>0</v>
      </c>
      <c r="BC123" s="200">
        <f>SUM(AY123:BB123)</f>
        <v>33</v>
      </c>
      <c r="BD123" s="356">
        <v>14</v>
      </c>
      <c r="BE123" s="1">
        <v>0</v>
      </c>
      <c r="BF123" s="1">
        <v>5</v>
      </c>
      <c r="BG123" s="235">
        <v>1676</v>
      </c>
    </row>
    <row r="124" spans="1:59">
      <c r="A124" s="1">
        <v>2003</v>
      </c>
      <c r="B124" s="1" t="s">
        <v>63</v>
      </c>
      <c r="C124" s="10">
        <v>54.8</v>
      </c>
      <c r="D124" s="10">
        <v>77.59</v>
      </c>
      <c r="E124" s="10">
        <v>0</v>
      </c>
      <c r="F124" s="10">
        <v>52.57</v>
      </c>
      <c r="G124" s="192">
        <f t="shared" si="7"/>
        <v>184.95999999999998</v>
      </c>
      <c r="H124" s="192">
        <v>184.95999999999998</v>
      </c>
      <c r="I124" s="192">
        <v>196.96800000000002</v>
      </c>
      <c r="J124" s="10">
        <v>209.97</v>
      </c>
      <c r="K124" s="10">
        <v>12.2</v>
      </c>
      <c r="L124" s="10">
        <v>116.54</v>
      </c>
      <c r="M124" s="10">
        <v>8</v>
      </c>
      <c r="N124" s="192">
        <f>+MIT_InfraMR[[#This Row],[A.03.1 -  Longitud de Vías de Explotación No Electrificadas Troncales y Ramales (vía principal) (km)]]+MIT_InfraMR[[#This Row],[A.04.1 -  Longitud de Vías de Explotación Electrificadas Troncales y Ramales (vía principal) (km)]]</f>
        <v>326.51</v>
      </c>
      <c r="O124" s="192">
        <v>326.51</v>
      </c>
      <c r="P124" s="1">
        <v>40</v>
      </c>
      <c r="Q124" s="1">
        <v>15</v>
      </c>
      <c r="R124" s="1">
        <v>1</v>
      </c>
      <c r="S124" s="194">
        <f t="shared" si="8"/>
        <v>56</v>
      </c>
      <c r="T124" s="194">
        <v>56</v>
      </c>
      <c r="U124" s="1">
        <v>38</v>
      </c>
      <c r="V124" s="1">
        <v>82</v>
      </c>
      <c r="W124" s="1">
        <v>0</v>
      </c>
      <c r="X124" s="1">
        <v>15</v>
      </c>
      <c r="Y124" s="1">
        <v>2</v>
      </c>
      <c r="Z124" s="196">
        <f t="shared" si="9"/>
        <v>137</v>
      </c>
      <c r="AA124" s="1">
        <v>35</v>
      </c>
      <c r="AB124" s="1">
        <v>18</v>
      </c>
      <c r="AC124" s="1">
        <f>+MIT_InfraMR[[#This Row],[Total Pasos Vehiculares a Nivel]]</f>
        <v>137</v>
      </c>
      <c r="AD124" s="196">
        <f t="shared" si="10"/>
        <v>190</v>
      </c>
      <c r="AE124" s="1">
        <v>10</v>
      </c>
      <c r="AF124" s="1">
        <v>21</v>
      </c>
      <c r="AG124" s="1">
        <v>107</v>
      </c>
      <c r="AH124" s="196">
        <f t="shared" si="11"/>
        <v>138</v>
      </c>
      <c r="AI124" s="10">
        <v>46</v>
      </c>
      <c r="AJ124" s="10">
        <v>0</v>
      </c>
      <c r="AK124" s="10">
        <v>133</v>
      </c>
      <c r="AL124" s="222">
        <f t="shared" si="12"/>
        <v>179</v>
      </c>
      <c r="AM124" s="1">
        <v>0</v>
      </c>
      <c r="AN124" s="1">
        <v>18</v>
      </c>
      <c r="AO124" s="1">
        <v>0</v>
      </c>
      <c r="AP124" s="200">
        <f t="shared" si="13"/>
        <v>18</v>
      </c>
      <c r="AQ124" s="1">
        <v>285</v>
      </c>
      <c r="AR124" s="1">
        <v>60</v>
      </c>
      <c r="AS124" s="1">
        <v>0</v>
      </c>
      <c r="AT124" s="200">
        <f>+SUM(MIT_InfraMR[[#This Row],[B.02.1 - Parque de Coches Eléctricos Motrices]:[B.02.3 - Parque de Coches Eléctricos Motrices Tipo R]])</f>
        <v>345</v>
      </c>
      <c r="AU124" s="1">
        <v>0</v>
      </c>
      <c r="AV124" s="1">
        <v>2</v>
      </c>
      <c r="AW124" s="1">
        <v>2</v>
      </c>
      <c r="AX124" s="200">
        <f>+SUM(MIT_InfraMR[[#This Row],[B.03.1 - Parque de Coches Motores Motrices Remolcados]:[B.03.3 - Parque de Coches Motores Motrices Cabina]])</f>
        <v>4</v>
      </c>
      <c r="AY124" s="1">
        <v>29</v>
      </c>
      <c r="AZ124" s="1">
        <v>4</v>
      </c>
      <c r="BA124" s="1">
        <v>0</v>
      </c>
      <c r="BB124" s="1">
        <v>0</v>
      </c>
      <c r="BC124" s="200">
        <f>SUM(AY124:BB124)</f>
        <v>33</v>
      </c>
      <c r="BD124" s="356">
        <v>14</v>
      </c>
      <c r="BE124" s="1">
        <v>0</v>
      </c>
      <c r="BF124" s="1">
        <v>5</v>
      </c>
      <c r="BG124" s="235">
        <v>1676</v>
      </c>
    </row>
    <row r="125" spans="1:59">
      <c r="A125" s="1">
        <v>2003</v>
      </c>
      <c r="B125" s="1" t="s">
        <v>64</v>
      </c>
      <c r="C125" s="10">
        <v>54.8</v>
      </c>
      <c r="D125" s="10">
        <v>77.59</v>
      </c>
      <c r="E125" s="10">
        <v>0</v>
      </c>
      <c r="F125" s="10">
        <v>52.57</v>
      </c>
      <c r="G125" s="192">
        <f t="shared" si="7"/>
        <v>184.95999999999998</v>
      </c>
      <c r="H125" s="192">
        <v>184.95999999999998</v>
      </c>
      <c r="I125" s="192">
        <v>196.96800000000002</v>
      </c>
      <c r="J125" s="10">
        <v>209.97</v>
      </c>
      <c r="K125" s="10">
        <v>12.2</v>
      </c>
      <c r="L125" s="10">
        <v>116.54</v>
      </c>
      <c r="M125" s="10">
        <v>8</v>
      </c>
      <c r="N125" s="192">
        <f>+MIT_InfraMR[[#This Row],[A.03.1 -  Longitud de Vías de Explotación No Electrificadas Troncales y Ramales (vía principal) (km)]]+MIT_InfraMR[[#This Row],[A.04.1 -  Longitud de Vías de Explotación Electrificadas Troncales y Ramales (vía principal) (km)]]</f>
        <v>326.51</v>
      </c>
      <c r="O125" s="192">
        <v>326.51</v>
      </c>
      <c r="P125" s="1">
        <v>40</v>
      </c>
      <c r="Q125" s="1">
        <v>15</v>
      </c>
      <c r="R125" s="1">
        <v>1</v>
      </c>
      <c r="S125" s="194">
        <f t="shared" si="8"/>
        <v>56</v>
      </c>
      <c r="T125" s="194">
        <v>56</v>
      </c>
      <c r="U125" s="1">
        <v>38</v>
      </c>
      <c r="V125" s="1">
        <v>82</v>
      </c>
      <c r="W125" s="1">
        <v>0</v>
      </c>
      <c r="X125" s="1">
        <v>15</v>
      </c>
      <c r="Y125" s="1">
        <v>2</v>
      </c>
      <c r="Z125" s="196">
        <f t="shared" si="9"/>
        <v>137</v>
      </c>
      <c r="AA125" s="1">
        <v>35</v>
      </c>
      <c r="AB125" s="1">
        <v>18</v>
      </c>
      <c r="AC125" s="1">
        <f>+MIT_InfraMR[[#This Row],[Total Pasos Vehiculares a Nivel]]</f>
        <v>137</v>
      </c>
      <c r="AD125" s="196">
        <f t="shared" si="10"/>
        <v>190</v>
      </c>
      <c r="AE125" s="1">
        <v>10</v>
      </c>
      <c r="AF125" s="1">
        <v>21</v>
      </c>
      <c r="AG125" s="1">
        <v>107</v>
      </c>
      <c r="AH125" s="196">
        <f t="shared" si="11"/>
        <v>138</v>
      </c>
      <c r="AI125" s="10">
        <v>46</v>
      </c>
      <c r="AJ125" s="10">
        <v>0</v>
      </c>
      <c r="AK125" s="10">
        <v>133</v>
      </c>
      <c r="AL125" s="222">
        <f t="shared" si="12"/>
        <v>179</v>
      </c>
      <c r="AM125" s="1">
        <v>0</v>
      </c>
      <c r="AN125" s="1">
        <v>18</v>
      </c>
      <c r="AO125" s="1">
        <v>0</v>
      </c>
      <c r="AP125" s="200">
        <f t="shared" si="13"/>
        <v>18</v>
      </c>
      <c r="AQ125" s="1">
        <v>285</v>
      </c>
      <c r="AR125" s="1">
        <v>60</v>
      </c>
      <c r="AS125" s="1">
        <v>0</v>
      </c>
      <c r="AT125" s="200">
        <f>+SUM(MIT_InfraMR[[#This Row],[B.02.1 - Parque de Coches Eléctricos Motrices]:[B.02.3 - Parque de Coches Eléctricos Motrices Tipo R]])</f>
        <v>345</v>
      </c>
      <c r="AU125" s="1">
        <v>0</v>
      </c>
      <c r="AV125" s="1">
        <v>2</v>
      </c>
      <c r="AW125" s="1">
        <v>2</v>
      </c>
      <c r="AX125" s="200">
        <f>+SUM(MIT_InfraMR[[#This Row],[B.03.1 - Parque de Coches Motores Motrices Remolcados]:[B.03.3 - Parque de Coches Motores Motrices Cabina]])</f>
        <v>4</v>
      </c>
      <c r="AY125" s="1">
        <v>29</v>
      </c>
      <c r="AZ125" s="1">
        <v>4</v>
      </c>
      <c r="BA125" s="1">
        <v>0</v>
      </c>
      <c r="BB125" s="1">
        <v>0</v>
      </c>
      <c r="BC125" s="200">
        <f>SUM(AY125:BB125)</f>
        <v>33</v>
      </c>
      <c r="BD125" s="356">
        <v>14</v>
      </c>
      <c r="BE125" s="1">
        <v>0</v>
      </c>
      <c r="BF125" s="1">
        <v>5</v>
      </c>
      <c r="BG125" s="235">
        <v>1676</v>
      </c>
    </row>
    <row r="126" spans="1:59">
      <c r="A126" s="1">
        <v>2003</v>
      </c>
      <c r="B126" s="1" t="s">
        <v>65</v>
      </c>
      <c r="C126" s="10">
        <v>54.8</v>
      </c>
      <c r="D126" s="10">
        <v>77.59</v>
      </c>
      <c r="E126" s="10">
        <v>0</v>
      </c>
      <c r="F126" s="10">
        <v>52.57</v>
      </c>
      <c r="G126" s="192">
        <f t="shared" si="7"/>
        <v>184.95999999999998</v>
      </c>
      <c r="H126" s="192">
        <v>184.95999999999998</v>
      </c>
      <c r="I126" s="192">
        <v>196.96800000000002</v>
      </c>
      <c r="J126" s="10">
        <v>209.97</v>
      </c>
      <c r="K126" s="10">
        <v>12.2</v>
      </c>
      <c r="L126" s="10">
        <v>116.54</v>
      </c>
      <c r="M126" s="10">
        <v>8</v>
      </c>
      <c r="N126" s="192">
        <f>+MIT_InfraMR[[#This Row],[A.03.1 -  Longitud de Vías de Explotación No Electrificadas Troncales y Ramales (vía principal) (km)]]+MIT_InfraMR[[#This Row],[A.04.1 -  Longitud de Vías de Explotación Electrificadas Troncales y Ramales (vía principal) (km)]]</f>
        <v>326.51</v>
      </c>
      <c r="O126" s="192">
        <v>326.51</v>
      </c>
      <c r="P126" s="1">
        <v>40</v>
      </c>
      <c r="Q126" s="1">
        <v>15</v>
      </c>
      <c r="R126" s="1">
        <v>1</v>
      </c>
      <c r="S126" s="194">
        <f t="shared" si="8"/>
        <v>56</v>
      </c>
      <c r="T126" s="194">
        <v>56</v>
      </c>
      <c r="U126" s="1">
        <v>38</v>
      </c>
      <c r="V126" s="1">
        <v>82</v>
      </c>
      <c r="W126" s="1">
        <v>0</v>
      </c>
      <c r="X126" s="1">
        <v>15</v>
      </c>
      <c r="Y126" s="1">
        <v>2</v>
      </c>
      <c r="Z126" s="196">
        <f t="shared" si="9"/>
        <v>137</v>
      </c>
      <c r="AA126" s="1">
        <v>35</v>
      </c>
      <c r="AB126" s="1">
        <v>18</v>
      </c>
      <c r="AC126" s="1">
        <f>+MIT_InfraMR[[#This Row],[Total Pasos Vehiculares a Nivel]]</f>
        <v>137</v>
      </c>
      <c r="AD126" s="196">
        <f t="shared" si="10"/>
        <v>190</v>
      </c>
      <c r="AE126" s="1">
        <v>10</v>
      </c>
      <c r="AF126" s="1">
        <v>21</v>
      </c>
      <c r="AG126" s="1">
        <v>107</v>
      </c>
      <c r="AH126" s="196">
        <f t="shared" si="11"/>
        <v>138</v>
      </c>
      <c r="AI126" s="10">
        <v>46</v>
      </c>
      <c r="AJ126" s="10">
        <v>0</v>
      </c>
      <c r="AK126" s="10">
        <v>133</v>
      </c>
      <c r="AL126" s="222">
        <f t="shared" si="12"/>
        <v>179</v>
      </c>
      <c r="AM126" s="1">
        <v>0</v>
      </c>
      <c r="AN126" s="1">
        <v>18</v>
      </c>
      <c r="AO126" s="1">
        <v>0</v>
      </c>
      <c r="AP126" s="200">
        <f t="shared" si="13"/>
        <v>18</v>
      </c>
      <c r="AQ126" s="1">
        <v>285</v>
      </c>
      <c r="AR126" s="1">
        <v>60</v>
      </c>
      <c r="AS126" s="1">
        <v>0</v>
      </c>
      <c r="AT126" s="200">
        <f>+SUM(MIT_InfraMR[[#This Row],[B.02.1 - Parque de Coches Eléctricos Motrices]:[B.02.3 - Parque de Coches Eléctricos Motrices Tipo R]])</f>
        <v>345</v>
      </c>
      <c r="AU126" s="1">
        <v>0</v>
      </c>
      <c r="AV126" s="1">
        <v>2</v>
      </c>
      <c r="AW126" s="1">
        <v>2</v>
      </c>
      <c r="AX126" s="200">
        <f>+SUM(MIT_InfraMR[[#This Row],[B.03.1 - Parque de Coches Motores Motrices Remolcados]:[B.03.3 - Parque de Coches Motores Motrices Cabina]])</f>
        <v>4</v>
      </c>
      <c r="AY126" s="1">
        <v>29</v>
      </c>
      <c r="AZ126" s="1">
        <v>4</v>
      </c>
      <c r="BA126" s="1">
        <v>0</v>
      </c>
      <c r="BB126" s="1">
        <v>0</v>
      </c>
      <c r="BC126" s="200">
        <f>SUM(AY126:BB126)</f>
        <v>33</v>
      </c>
      <c r="BD126" s="356">
        <v>14</v>
      </c>
      <c r="BE126" s="1">
        <v>0</v>
      </c>
      <c r="BF126" s="1">
        <v>5</v>
      </c>
      <c r="BG126" s="235">
        <v>1676</v>
      </c>
    </row>
    <row r="127" spans="1:59">
      <c r="A127" s="1">
        <v>2003</v>
      </c>
      <c r="B127" s="1" t="s">
        <v>66</v>
      </c>
      <c r="C127" s="10">
        <v>54.8</v>
      </c>
      <c r="D127" s="10">
        <v>77.59</v>
      </c>
      <c r="E127" s="10">
        <v>0</v>
      </c>
      <c r="F127" s="10">
        <v>52.57</v>
      </c>
      <c r="G127" s="192">
        <f t="shared" si="7"/>
        <v>184.95999999999998</v>
      </c>
      <c r="H127" s="192">
        <v>184.95999999999998</v>
      </c>
      <c r="I127" s="192">
        <v>196.96800000000002</v>
      </c>
      <c r="J127" s="10">
        <v>209.97</v>
      </c>
      <c r="K127" s="10">
        <v>12.2</v>
      </c>
      <c r="L127" s="10">
        <v>116.54</v>
      </c>
      <c r="M127" s="10">
        <v>8</v>
      </c>
      <c r="N127" s="192">
        <f>+MIT_InfraMR[[#This Row],[A.03.1 -  Longitud de Vías de Explotación No Electrificadas Troncales y Ramales (vía principal) (km)]]+MIT_InfraMR[[#This Row],[A.04.1 -  Longitud de Vías de Explotación Electrificadas Troncales y Ramales (vía principal) (km)]]</f>
        <v>326.51</v>
      </c>
      <c r="O127" s="192">
        <v>326.51</v>
      </c>
      <c r="P127" s="1">
        <v>40</v>
      </c>
      <c r="Q127" s="1">
        <v>15</v>
      </c>
      <c r="R127" s="1">
        <v>1</v>
      </c>
      <c r="S127" s="194">
        <f t="shared" si="8"/>
        <v>56</v>
      </c>
      <c r="T127" s="194">
        <v>56</v>
      </c>
      <c r="U127" s="1">
        <v>38</v>
      </c>
      <c r="V127" s="1">
        <v>82</v>
      </c>
      <c r="W127" s="1">
        <v>0</v>
      </c>
      <c r="X127" s="1">
        <v>15</v>
      </c>
      <c r="Y127" s="1">
        <v>2</v>
      </c>
      <c r="Z127" s="196">
        <f t="shared" si="9"/>
        <v>137</v>
      </c>
      <c r="AA127" s="1">
        <v>35</v>
      </c>
      <c r="AB127" s="1">
        <v>18</v>
      </c>
      <c r="AC127" s="1">
        <f>+MIT_InfraMR[[#This Row],[Total Pasos Vehiculares a Nivel]]</f>
        <v>137</v>
      </c>
      <c r="AD127" s="196">
        <f t="shared" si="10"/>
        <v>190</v>
      </c>
      <c r="AE127" s="1">
        <v>10</v>
      </c>
      <c r="AF127" s="1">
        <v>21</v>
      </c>
      <c r="AG127" s="1">
        <v>107</v>
      </c>
      <c r="AH127" s="196">
        <f t="shared" si="11"/>
        <v>138</v>
      </c>
      <c r="AI127" s="10">
        <v>46</v>
      </c>
      <c r="AJ127" s="10">
        <v>0</v>
      </c>
      <c r="AK127" s="10">
        <v>133</v>
      </c>
      <c r="AL127" s="222">
        <f t="shared" si="12"/>
        <v>179</v>
      </c>
      <c r="AM127" s="1">
        <v>0</v>
      </c>
      <c r="AN127" s="1">
        <v>18</v>
      </c>
      <c r="AO127" s="1">
        <v>0</v>
      </c>
      <c r="AP127" s="200">
        <f t="shared" si="13"/>
        <v>18</v>
      </c>
      <c r="AQ127" s="1">
        <v>285</v>
      </c>
      <c r="AR127" s="1">
        <v>60</v>
      </c>
      <c r="AS127" s="1">
        <v>0</v>
      </c>
      <c r="AT127" s="200">
        <f>+SUM(MIT_InfraMR[[#This Row],[B.02.1 - Parque de Coches Eléctricos Motrices]:[B.02.3 - Parque de Coches Eléctricos Motrices Tipo R]])</f>
        <v>345</v>
      </c>
      <c r="AU127" s="1">
        <v>0</v>
      </c>
      <c r="AV127" s="1">
        <v>2</v>
      </c>
      <c r="AW127" s="1">
        <v>2</v>
      </c>
      <c r="AX127" s="200">
        <f>+SUM(MIT_InfraMR[[#This Row],[B.03.1 - Parque de Coches Motores Motrices Remolcados]:[B.03.3 - Parque de Coches Motores Motrices Cabina]])</f>
        <v>4</v>
      </c>
      <c r="AY127" s="1">
        <v>29</v>
      </c>
      <c r="AZ127" s="1">
        <v>4</v>
      </c>
      <c r="BA127" s="1">
        <v>0</v>
      </c>
      <c r="BB127" s="1">
        <v>0</v>
      </c>
      <c r="BC127" s="200">
        <f>SUM(AY127:BB127)</f>
        <v>33</v>
      </c>
      <c r="BD127" s="356">
        <v>14</v>
      </c>
      <c r="BE127" s="1">
        <v>0</v>
      </c>
      <c r="BF127" s="1">
        <v>5</v>
      </c>
      <c r="BG127" s="235">
        <v>1676</v>
      </c>
    </row>
    <row r="128" spans="1:59">
      <c r="A128" s="1">
        <v>2003</v>
      </c>
      <c r="B128" s="1" t="s">
        <v>67</v>
      </c>
      <c r="C128" s="10">
        <v>54.8</v>
      </c>
      <c r="D128" s="10">
        <v>77.59</v>
      </c>
      <c r="E128" s="10">
        <v>0</v>
      </c>
      <c r="F128" s="10">
        <v>52.57</v>
      </c>
      <c r="G128" s="192">
        <f t="shared" si="7"/>
        <v>184.95999999999998</v>
      </c>
      <c r="H128" s="192">
        <v>184.95999999999998</v>
      </c>
      <c r="I128" s="192">
        <v>196.96800000000002</v>
      </c>
      <c r="J128" s="10">
        <v>209.97</v>
      </c>
      <c r="K128" s="10">
        <v>12.2</v>
      </c>
      <c r="L128" s="10">
        <v>116.54</v>
      </c>
      <c r="M128" s="10">
        <v>8</v>
      </c>
      <c r="N128" s="192">
        <f>+MIT_InfraMR[[#This Row],[A.03.1 -  Longitud de Vías de Explotación No Electrificadas Troncales y Ramales (vía principal) (km)]]+MIT_InfraMR[[#This Row],[A.04.1 -  Longitud de Vías de Explotación Electrificadas Troncales y Ramales (vía principal) (km)]]</f>
        <v>326.51</v>
      </c>
      <c r="O128" s="192">
        <v>326.51</v>
      </c>
      <c r="P128" s="1">
        <v>40</v>
      </c>
      <c r="Q128" s="1">
        <v>15</v>
      </c>
      <c r="R128" s="1">
        <v>1</v>
      </c>
      <c r="S128" s="194">
        <f t="shared" si="8"/>
        <v>56</v>
      </c>
      <c r="T128" s="194">
        <v>56</v>
      </c>
      <c r="U128" s="1">
        <v>38</v>
      </c>
      <c r="V128" s="1">
        <v>82</v>
      </c>
      <c r="W128" s="1">
        <v>0</v>
      </c>
      <c r="X128" s="1">
        <v>15</v>
      </c>
      <c r="Y128" s="1">
        <v>2</v>
      </c>
      <c r="Z128" s="196">
        <f t="shared" si="9"/>
        <v>137</v>
      </c>
      <c r="AA128" s="1">
        <v>35</v>
      </c>
      <c r="AB128" s="1">
        <v>18</v>
      </c>
      <c r="AC128" s="1">
        <f>+MIT_InfraMR[[#This Row],[Total Pasos Vehiculares a Nivel]]</f>
        <v>137</v>
      </c>
      <c r="AD128" s="196">
        <f t="shared" si="10"/>
        <v>190</v>
      </c>
      <c r="AE128" s="1">
        <v>10</v>
      </c>
      <c r="AF128" s="1">
        <v>21</v>
      </c>
      <c r="AG128" s="1">
        <v>107</v>
      </c>
      <c r="AH128" s="196">
        <f t="shared" si="11"/>
        <v>138</v>
      </c>
      <c r="AI128" s="10">
        <v>46</v>
      </c>
      <c r="AJ128" s="10">
        <v>0</v>
      </c>
      <c r="AK128" s="10">
        <v>133</v>
      </c>
      <c r="AL128" s="222">
        <f t="shared" si="12"/>
        <v>179</v>
      </c>
      <c r="AM128" s="1">
        <v>0</v>
      </c>
      <c r="AN128" s="1">
        <v>18</v>
      </c>
      <c r="AO128" s="1">
        <v>0</v>
      </c>
      <c r="AP128" s="200">
        <f t="shared" si="13"/>
        <v>18</v>
      </c>
      <c r="AQ128" s="1">
        <v>285</v>
      </c>
      <c r="AR128" s="1">
        <v>60</v>
      </c>
      <c r="AS128" s="1">
        <v>0</v>
      </c>
      <c r="AT128" s="200">
        <f>+SUM(MIT_InfraMR[[#This Row],[B.02.1 - Parque de Coches Eléctricos Motrices]:[B.02.3 - Parque de Coches Eléctricos Motrices Tipo R]])</f>
        <v>345</v>
      </c>
      <c r="AU128" s="1">
        <v>0</v>
      </c>
      <c r="AV128" s="1">
        <v>2</v>
      </c>
      <c r="AW128" s="1">
        <v>2</v>
      </c>
      <c r="AX128" s="200">
        <f>+SUM(MIT_InfraMR[[#This Row],[B.03.1 - Parque de Coches Motores Motrices Remolcados]:[B.03.3 - Parque de Coches Motores Motrices Cabina]])</f>
        <v>4</v>
      </c>
      <c r="AY128" s="1">
        <v>29</v>
      </c>
      <c r="AZ128" s="1">
        <v>4</v>
      </c>
      <c r="BA128" s="1">
        <v>0</v>
      </c>
      <c r="BB128" s="1">
        <v>0</v>
      </c>
      <c r="BC128" s="200">
        <f>SUM(AY128:BB128)</f>
        <v>33</v>
      </c>
      <c r="BD128" s="356">
        <v>14</v>
      </c>
      <c r="BE128" s="1">
        <v>0</v>
      </c>
      <c r="BF128" s="1">
        <v>5</v>
      </c>
      <c r="BG128" s="235">
        <v>1676</v>
      </c>
    </row>
    <row r="129" spans="1:59">
      <c r="A129" s="1">
        <v>2003</v>
      </c>
      <c r="B129" s="1" t="s">
        <v>68</v>
      </c>
      <c r="C129" s="10">
        <v>54.8</v>
      </c>
      <c r="D129" s="10">
        <v>77.59</v>
      </c>
      <c r="E129" s="10">
        <v>0</v>
      </c>
      <c r="F129" s="10">
        <v>52.57</v>
      </c>
      <c r="G129" s="192">
        <f t="shared" si="7"/>
        <v>184.95999999999998</v>
      </c>
      <c r="H129" s="192">
        <v>184.95999999999998</v>
      </c>
      <c r="I129" s="192">
        <v>196.96800000000002</v>
      </c>
      <c r="J129" s="10">
        <v>209.97</v>
      </c>
      <c r="K129" s="10">
        <v>12.2</v>
      </c>
      <c r="L129" s="10">
        <v>116.54</v>
      </c>
      <c r="M129" s="10">
        <v>8</v>
      </c>
      <c r="N129" s="192">
        <f>+MIT_InfraMR[[#This Row],[A.03.1 -  Longitud de Vías de Explotación No Electrificadas Troncales y Ramales (vía principal) (km)]]+MIT_InfraMR[[#This Row],[A.04.1 -  Longitud de Vías de Explotación Electrificadas Troncales y Ramales (vía principal) (km)]]</f>
        <v>326.51</v>
      </c>
      <c r="O129" s="192">
        <v>326.51</v>
      </c>
      <c r="P129" s="1">
        <v>40</v>
      </c>
      <c r="Q129" s="1">
        <v>15</v>
      </c>
      <c r="R129" s="1">
        <v>1</v>
      </c>
      <c r="S129" s="194">
        <f t="shared" si="8"/>
        <v>56</v>
      </c>
      <c r="T129" s="194">
        <v>56</v>
      </c>
      <c r="U129" s="1">
        <v>38</v>
      </c>
      <c r="V129" s="1">
        <v>82</v>
      </c>
      <c r="W129" s="1">
        <v>0</v>
      </c>
      <c r="X129" s="1">
        <v>15</v>
      </c>
      <c r="Y129" s="1">
        <v>2</v>
      </c>
      <c r="Z129" s="196">
        <f t="shared" si="9"/>
        <v>137</v>
      </c>
      <c r="AA129" s="1">
        <v>35</v>
      </c>
      <c r="AB129" s="1">
        <v>18</v>
      </c>
      <c r="AC129" s="1">
        <f>+MIT_InfraMR[[#This Row],[Total Pasos Vehiculares a Nivel]]</f>
        <v>137</v>
      </c>
      <c r="AD129" s="196">
        <f t="shared" si="10"/>
        <v>190</v>
      </c>
      <c r="AE129" s="1">
        <v>10</v>
      </c>
      <c r="AF129" s="1">
        <v>21</v>
      </c>
      <c r="AG129" s="1">
        <v>107</v>
      </c>
      <c r="AH129" s="196">
        <f t="shared" si="11"/>
        <v>138</v>
      </c>
      <c r="AI129" s="10">
        <v>46</v>
      </c>
      <c r="AJ129" s="10">
        <v>0</v>
      </c>
      <c r="AK129" s="10">
        <v>133</v>
      </c>
      <c r="AL129" s="222">
        <f t="shared" si="12"/>
        <v>179</v>
      </c>
      <c r="AM129" s="1">
        <v>0</v>
      </c>
      <c r="AN129" s="1">
        <v>18</v>
      </c>
      <c r="AO129" s="1">
        <v>0</v>
      </c>
      <c r="AP129" s="200">
        <f t="shared" si="13"/>
        <v>18</v>
      </c>
      <c r="AQ129" s="1">
        <v>285</v>
      </c>
      <c r="AR129" s="1">
        <v>60</v>
      </c>
      <c r="AS129" s="1">
        <v>0</v>
      </c>
      <c r="AT129" s="200">
        <f>+SUM(MIT_InfraMR[[#This Row],[B.02.1 - Parque de Coches Eléctricos Motrices]:[B.02.3 - Parque de Coches Eléctricos Motrices Tipo R]])</f>
        <v>345</v>
      </c>
      <c r="AU129" s="1">
        <v>0</v>
      </c>
      <c r="AV129" s="1">
        <v>2</v>
      </c>
      <c r="AW129" s="1">
        <v>2</v>
      </c>
      <c r="AX129" s="200">
        <f>+SUM(MIT_InfraMR[[#This Row],[B.03.1 - Parque de Coches Motores Motrices Remolcados]:[B.03.3 - Parque de Coches Motores Motrices Cabina]])</f>
        <v>4</v>
      </c>
      <c r="AY129" s="1">
        <v>29</v>
      </c>
      <c r="AZ129" s="1">
        <v>4</v>
      </c>
      <c r="BA129" s="1">
        <v>0</v>
      </c>
      <c r="BB129" s="1">
        <v>0</v>
      </c>
      <c r="BC129" s="200">
        <f>SUM(AY129:BB129)</f>
        <v>33</v>
      </c>
      <c r="BD129" s="356">
        <v>14</v>
      </c>
      <c r="BE129" s="1">
        <v>0</v>
      </c>
      <c r="BF129" s="1">
        <v>5</v>
      </c>
      <c r="BG129" s="235">
        <v>1676</v>
      </c>
    </row>
    <row r="130" spans="1:59">
      <c r="A130" s="1">
        <v>2003</v>
      </c>
      <c r="B130" s="1" t="s">
        <v>69</v>
      </c>
      <c r="C130" s="10">
        <v>54.8</v>
      </c>
      <c r="D130" s="10">
        <v>77.59</v>
      </c>
      <c r="E130" s="10">
        <v>0</v>
      </c>
      <c r="F130" s="10">
        <v>52.57</v>
      </c>
      <c r="G130" s="192">
        <f t="shared" ref="G130:G193" si="14">SUM(C130:F130)</f>
        <v>184.95999999999998</v>
      </c>
      <c r="H130" s="192">
        <v>184.95999999999998</v>
      </c>
      <c r="I130" s="192">
        <v>196.96800000000002</v>
      </c>
      <c r="J130" s="10">
        <v>209.97</v>
      </c>
      <c r="K130" s="10">
        <v>12.2</v>
      </c>
      <c r="L130" s="10">
        <v>116.54</v>
      </c>
      <c r="M130" s="10">
        <v>8</v>
      </c>
      <c r="N130" s="192">
        <f>+MIT_InfraMR[[#This Row],[A.03.1 -  Longitud de Vías de Explotación No Electrificadas Troncales y Ramales (vía principal) (km)]]+MIT_InfraMR[[#This Row],[A.04.1 -  Longitud de Vías de Explotación Electrificadas Troncales y Ramales (vía principal) (km)]]</f>
        <v>326.51</v>
      </c>
      <c r="O130" s="192">
        <v>326.51</v>
      </c>
      <c r="P130" s="1">
        <v>40</v>
      </c>
      <c r="Q130" s="1">
        <v>15</v>
      </c>
      <c r="R130" s="1">
        <v>1</v>
      </c>
      <c r="S130" s="194">
        <f t="shared" ref="S130:S193" si="15">SUM(P130:R130)</f>
        <v>56</v>
      </c>
      <c r="T130" s="194">
        <v>56</v>
      </c>
      <c r="U130" s="1">
        <v>38</v>
      </c>
      <c r="V130" s="1">
        <v>82</v>
      </c>
      <c r="W130" s="1">
        <v>0</v>
      </c>
      <c r="X130" s="1">
        <v>15</v>
      </c>
      <c r="Y130" s="1">
        <v>2</v>
      </c>
      <c r="Z130" s="196">
        <f t="shared" ref="Z130:Z193" si="16">SUM(U130:Y130)</f>
        <v>137</v>
      </c>
      <c r="AA130" s="1">
        <v>35</v>
      </c>
      <c r="AB130" s="1">
        <v>18</v>
      </c>
      <c r="AC130" s="1">
        <f>+MIT_InfraMR[[#This Row],[Total Pasos Vehiculares a Nivel]]</f>
        <v>137</v>
      </c>
      <c r="AD130" s="196">
        <f t="shared" ref="AD130:AD193" si="17">SUM(AA130:AC130)</f>
        <v>190</v>
      </c>
      <c r="AE130" s="1">
        <v>10</v>
      </c>
      <c r="AF130" s="1">
        <v>21</v>
      </c>
      <c r="AG130" s="1">
        <v>107</v>
      </c>
      <c r="AH130" s="196">
        <f t="shared" ref="AH130:AH193" si="18">SUM(AE130:AG130)</f>
        <v>138</v>
      </c>
      <c r="AI130" s="10">
        <v>46</v>
      </c>
      <c r="AJ130" s="10">
        <v>0</v>
      </c>
      <c r="AK130" s="10">
        <v>133</v>
      </c>
      <c r="AL130" s="222">
        <f t="shared" ref="AL130:AL193" si="19">SUM(AI130:AK130)</f>
        <v>179</v>
      </c>
      <c r="AM130" s="1">
        <v>0</v>
      </c>
      <c r="AN130" s="1">
        <v>18</v>
      </c>
      <c r="AO130" s="1">
        <v>0</v>
      </c>
      <c r="AP130" s="200">
        <f t="shared" ref="AP130:AP193" si="20">SUM(AM130:AO130)</f>
        <v>18</v>
      </c>
      <c r="AQ130" s="1">
        <v>285</v>
      </c>
      <c r="AR130" s="1">
        <v>60</v>
      </c>
      <c r="AS130" s="1">
        <v>0</v>
      </c>
      <c r="AT130" s="200">
        <f>+SUM(MIT_InfraMR[[#This Row],[B.02.1 - Parque de Coches Eléctricos Motrices]:[B.02.3 - Parque de Coches Eléctricos Motrices Tipo R]])</f>
        <v>345</v>
      </c>
      <c r="AU130" s="1">
        <v>0</v>
      </c>
      <c r="AV130" s="1">
        <v>2</v>
      </c>
      <c r="AW130" s="1">
        <v>2</v>
      </c>
      <c r="AX130" s="200">
        <f>+SUM(MIT_InfraMR[[#This Row],[B.03.1 - Parque de Coches Motores Motrices Remolcados]:[B.03.3 - Parque de Coches Motores Motrices Cabina]])</f>
        <v>4</v>
      </c>
      <c r="AY130" s="1">
        <v>29</v>
      </c>
      <c r="AZ130" s="1">
        <v>4</v>
      </c>
      <c r="BA130" s="1">
        <v>0</v>
      </c>
      <c r="BB130" s="1">
        <v>0</v>
      </c>
      <c r="BC130" s="200">
        <f>SUM(AY130:BB130)</f>
        <v>33</v>
      </c>
      <c r="BD130" s="356">
        <v>14</v>
      </c>
      <c r="BE130" s="1">
        <v>0</v>
      </c>
      <c r="BF130" s="1">
        <v>5</v>
      </c>
      <c r="BG130" s="235">
        <v>1676</v>
      </c>
    </row>
    <row r="131" spans="1:59">
      <c r="A131" s="1">
        <v>2003</v>
      </c>
      <c r="B131" s="1" t="s">
        <v>70</v>
      </c>
      <c r="C131" s="10">
        <v>54.8</v>
      </c>
      <c r="D131" s="10">
        <v>77.59</v>
      </c>
      <c r="E131" s="10">
        <v>0</v>
      </c>
      <c r="F131" s="10">
        <v>52.57</v>
      </c>
      <c r="G131" s="192">
        <f t="shared" si="14"/>
        <v>184.95999999999998</v>
      </c>
      <c r="H131" s="192">
        <v>184.95999999999998</v>
      </c>
      <c r="I131" s="192">
        <v>196.96800000000002</v>
      </c>
      <c r="J131" s="10">
        <v>209.97</v>
      </c>
      <c r="K131" s="10">
        <v>12.2</v>
      </c>
      <c r="L131" s="10">
        <v>116.54</v>
      </c>
      <c r="M131" s="10">
        <v>8</v>
      </c>
      <c r="N131" s="192">
        <f>+MIT_InfraMR[[#This Row],[A.03.1 -  Longitud de Vías de Explotación No Electrificadas Troncales y Ramales (vía principal) (km)]]+MIT_InfraMR[[#This Row],[A.04.1 -  Longitud de Vías de Explotación Electrificadas Troncales y Ramales (vía principal) (km)]]</f>
        <v>326.51</v>
      </c>
      <c r="O131" s="192">
        <v>326.51</v>
      </c>
      <c r="P131" s="1">
        <v>40</v>
      </c>
      <c r="Q131" s="1">
        <v>15</v>
      </c>
      <c r="R131" s="1">
        <v>1</v>
      </c>
      <c r="S131" s="194">
        <f t="shared" si="15"/>
        <v>56</v>
      </c>
      <c r="T131" s="194">
        <v>56</v>
      </c>
      <c r="U131" s="1">
        <v>38</v>
      </c>
      <c r="V131" s="1">
        <v>82</v>
      </c>
      <c r="W131" s="1">
        <v>0</v>
      </c>
      <c r="X131" s="1">
        <v>15</v>
      </c>
      <c r="Y131" s="1">
        <v>2</v>
      </c>
      <c r="Z131" s="196">
        <f t="shared" si="16"/>
        <v>137</v>
      </c>
      <c r="AA131" s="1">
        <v>35</v>
      </c>
      <c r="AB131" s="1">
        <v>18</v>
      </c>
      <c r="AC131" s="1">
        <f>+MIT_InfraMR[[#This Row],[Total Pasos Vehiculares a Nivel]]</f>
        <v>137</v>
      </c>
      <c r="AD131" s="196">
        <f t="shared" si="17"/>
        <v>190</v>
      </c>
      <c r="AE131" s="1">
        <v>10</v>
      </c>
      <c r="AF131" s="1">
        <v>21</v>
      </c>
      <c r="AG131" s="1">
        <v>107</v>
      </c>
      <c r="AH131" s="196">
        <f t="shared" si="18"/>
        <v>138</v>
      </c>
      <c r="AI131" s="10">
        <v>46</v>
      </c>
      <c r="AJ131" s="10">
        <v>0</v>
      </c>
      <c r="AK131" s="10">
        <v>133</v>
      </c>
      <c r="AL131" s="222">
        <f t="shared" si="19"/>
        <v>179</v>
      </c>
      <c r="AM131" s="1">
        <v>0</v>
      </c>
      <c r="AN131" s="1">
        <v>18</v>
      </c>
      <c r="AO131" s="1">
        <v>0</v>
      </c>
      <c r="AP131" s="200">
        <f t="shared" si="20"/>
        <v>18</v>
      </c>
      <c r="AQ131" s="1">
        <v>285</v>
      </c>
      <c r="AR131" s="1">
        <v>60</v>
      </c>
      <c r="AS131" s="1">
        <v>0</v>
      </c>
      <c r="AT131" s="200">
        <f>+SUM(MIT_InfraMR[[#This Row],[B.02.1 - Parque de Coches Eléctricos Motrices]:[B.02.3 - Parque de Coches Eléctricos Motrices Tipo R]])</f>
        <v>345</v>
      </c>
      <c r="AU131" s="1">
        <v>0</v>
      </c>
      <c r="AV131" s="1">
        <v>2</v>
      </c>
      <c r="AW131" s="1">
        <v>2</v>
      </c>
      <c r="AX131" s="200">
        <f>+SUM(MIT_InfraMR[[#This Row],[B.03.1 - Parque de Coches Motores Motrices Remolcados]:[B.03.3 - Parque de Coches Motores Motrices Cabina]])</f>
        <v>4</v>
      </c>
      <c r="AY131" s="1">
        <v>29</v>
      </c>
      <c r="AZ131" s="1">
        <v>4</v>
      </c>
      <c r="BA131" s="1">
        <v>0</v>
      </c>
      <c r="BB131" s="1">
        <v>0</v>
      </c>
      <c r="BC131" s="200">
        <f>SUM(AY131:BB131)</f>
        <v>33</v>
      </c>
      <c r="BD131" s="356">
        <v>14</v>
      </c>
      <c r="BE131" s="1">
        <v>0</v>
      </c>
      <c r="BF131" s="1">
        <v>5</v>
      </c>
      <c r="BG131" s="235">
        <v>1676</v>
      </c>
    </row>
    <row r="132" spans="1:59">
      <c r="A132" s="1">
        <v>2003</v>
      </c>
      <c r="B132" s="1" t="s">
        <v>71</v>
      </c>
      <c r="C132" s="10">
        <v>54.8</v>
      </c>
      <c r="D132" s="10">
        <v>77.59</v>
      </c>
      <c r="E132" s="10">
        <v>0</v>
      </c>
      <c r="F132" s="10">
        <v>52.57</v>
      </c>
      <c r="G132" s="192">
        <f t="shared" si="14"/>
        <v>184.95999999999998</v>
      </c>
      <c r="H132" s="192">
        <v>184.95999999999998</v>
      </c>
      <c r="I132" s="192">
        <v>196.96800000000002</v>
      </c>
      <c r="J132" s="10">
        <v>209.97</v>
      </c>
      <c r="K132" s="10">
        <v>12.2</v>
      </c>
      <c r="L132" s="10">
        <v>116.54</v>
      </c>
      <c r="M132" s="10">
        <v>8</v>
      </c>
      <c r="N132" s="192">
        <f>+MIT_InfraMR[[#This Row],[A.03.1 -  Longitud de Vías de Explotación No Electrificadas Troncales y Ramales (vía principal) (km)]]+MIT_InfraMR[[#This Row],[A.04.1 -  Longitud de Vías de Explotación Electrificadas Troncales y Ramales (vía principal) (km)]]</f>
        <v>326.51</v>
      </c>
      <c r="O132" s="192">
        <v>326.51</v>
      </c>
      <c r="P132" s="1">
        <v>40</v>
      </c>
      <c r="Q132" s="1">
        <v>15</v>
      </c>
      <c r="R132" s="1">
        <v>1</v>
      </c>
      <c r="S132" s="194">
        <f t="shared" si="15"/>
        <v>56</v>
      </c>
      <c r="T132" s="194">
        <v>56</v>
      </c>
      <c r="U132" s="1">
        <v>38</v>
      </c>
      <c r="V132" s="1">
        <v>82</v>
      </c>
      <c r="W132" s="1">
        <v>0</v>
      </c>
      <c r="X132" s="1">
        <v>15</v>
      </c>
      <c r="Y132" s="1">
        <v>2</v>
      </c>
      <c r="Z132" s="196">
        <f t="shared" si="16"/>
        <v>137</v>
      </c>
      <c r="AA132" s="1">
        <v>35</v>
      </c>
      <c r="AB132" s="1">
        <v>18</v>
      </c>
      <c r="AC132" s="1">
        <f>+MIT_InfraMR[[#This Row],[Total Pasos Vehiculares a Nivel]]</f>
        <v>137</v>
      </c>
      <c r="AD132" s="196">
        <f t="shared" si="17"/>
        <v>190</v>
      </c>
      <c r="AE132" s="1">
        <v>10</v>
      </c>
      <c r="AF132" s="1">
        <v>21</v>
      </c>
      <c r="AG132" s="1">
        <v>107</v>
      </c>
      <c r="AH132" s="196">
        <f t="shared" si="18"/>
        <v>138</v>
      </c>
      <c r="AI132" s="10">
        <v>46</v>
      </c>
      <c r="AJ132" s="10">
        <v>0</v>
      </c>
      <c r="AK132" s="10">
        <v>133</v>
      </c>
      <c r="AL132" s="222">
        <f t="shared" si="19"/>
        <v>179</v>
      </c>
      <c r="AM132" s="1">
        <v>0</v>
      </c>
      <c r="AN132" s="1">
        <v>18</v>
      </c>
      <c r="AO132" s="1">
        <v>0</v>
      </c>
      <c r="AP132" s="200">
        <f t="shared" si="20"/>
        <v>18</v>
      </c>
      <c r="AQ132" s="1">
        <v>285</v>
      </c>
      <c r="AR132" s="1">
        <v>60</v>
      </c>
      <c r="AS132" s="1">
        <v>0</v>
      </c>
      <c r="AT132" s="200">
        <f>+SUM(MIT_InfraMR[[#This Row],[B.02.1 - Parque de Coches Eléctricos Motrices]:[B.02.3 - Parque de Coches Eléctricos Motrices Tipo R]])</f>
        <v>345</v>
      </c>
      <c r="AU132" s="1">
        <v>0</v>
      </c>
      <c r="AV132" s="1">
        <v>2</v>
      </c>
      <c r="AW132" s="1">
        <v>2</v>
      </c>
      <c r="AX132" s="200">
        <f>+SUM(MIT_InfraMR[[#This Row],[B.03.1 - Parque de Coches Motores Motrices Remolcados]:[B.03.3 - Parque de Coches Motores Motrices Cabina]])</f>
        <v>4</v>
      </c>
      <c r="AY132" s="1">
        <v>29</v>
      </c>
      <c r="AZ132" s="1">
        <v>4</v>
      </c>
      <c r="BA132" s="1">
        <v>0</v>
      </c>
      <c r="BB132" s="1">
        <v>0</v>
      </c>
      <c r="BC132" s="200">
        <f>SUM(AY132:BB132)</f>
        <v>33</v>
      </c>
      <c r="BD132" s="356">
        <v>14</v>
      </c>
      <c r="BE132" s="1">
        <v>0</v>
      </c>
      <c r="BF132" s="1">
        <v>5</v>
      </c>
      <c r="BG132" s="235">
        <v>1676</v>
      </c>
    </row>
    <row r="133" spans="1:59">
      <c r="A133" s="1">
        <v>2003</v>
      </c>
      <c r="B133" s="1" t="s">
        <v>72</v>
      </c>
      <c r="C133" s="10">
        <v>54.8</v>
      </c>
      <c r="D133" s="10">
        <v>77.59</v>
      </c>
      <c r="E133" s="10">
        <v>0</v>
      </c>
      <c r="F133" s="10">
        <v>52.57</v>
      </c>
      <c r="G133" s="192">
        <f t="shared" si="14"/>
        <v>184.95999999999998</v>
      </c>
      <c r="H133" s="192">
        <v>184.95999999999998</v>
      </c>
      <c r="I133" s="192">
        <v>196.96800000000002</v>
      </c>
      <c r="J133" s="10">
        <v>209.97</v>
      </c>
      <c r="K133" s="10">
        <v>12.2</v>
      </c>
      <c r="L133" s="10">
        <v>116.54</v>
      </c>
      <c r="M133" s="10">
        <v>8</v>
      </c>
      <c r="N133" s="192">
        <f>+MIT_InfraMR[[#This Row],[A.03.1 -  Longitud de Vías de Explotación No Electrificadas Troncales y Ramales (vía principal) (km)]]+MIT_InfraMR[[#This Row],[A.04.1 -  Longitud de Vías de Explotación Electrificadas Troncales y Ramales (vía principal) (km)]]</f>
        <v>326.51</v>
      </c>
      <c r="O133" s="192">
        <v>326.51</v>
      </c>
      <c r="P133" s="1">
        <v>40</v>
      </c>
      <c r="Q133" s="1">
        <v>15</v>
      </c>
      <c r="R133" s="1">
        <v>1</v>
      </c>
      <c r="S133" s="194">
        <f t="shared" si="15"/>
        <v>56</v>
      </c>
      <c r="T133" s="194">
        <v>56</v>
      </c>
      <c r="U133" s="1">
        <v>38</v>
      </c>
      <c r="V133" s="1">
        <v>82</v>
      </c>
      <c r="W133" s="1">
        <v>0</v>
      </c>
      <c r="X133" s="1">
        <v>15</v>
      </c>
      <c r="Y133" s="1">
        <v>2</v>
      </c>
      <c r="Z133" s="196">
        <f t="shared" si="16"/>
        <v>137</v>
      </c>
      <c r="AA133" s="1">
        <v>35</v>
      </c>
      <c r="AB133" s="1">
        <v>18</v>
      </c>
      <c r="AC133" s="1">
        <f>+MIT_InfraMR[[#This Row],[Total Pasos Vehiculares a Nivel]]</f>
        <v>137</v>
      </c>
      <c r="AD133" s="196">
        <f t="shared" si="17"/>
        <v>190</v>
      </c>
      <c r="AE133" s="1">
        <v>10</v>
      </c>
      <c r="AF133" s="1">
        <v>21</v>
      </c>
      <c r="AG133" s="1">
        <v>107</v>
      </c>
      <c r="AH133" s="196">
        <f t="shared" si="18"/>
        <v>138</v>
      </c>
      <c r="AI133" s="10">
        <v>46</v>
      </c>
      <c r="AJ133" s="10">
        <v>0</v>
      </c>
      <c r="AK133" s="10">
        <v>133</v>
      </c>
      <c r="AL133" s="222">
        <f t="shared" si="19"/>
        <v>179</v>
      </c>
      <c r="AM133" s="1">
        <v>0</v>
      </c>
      <c r="AN133" s="1">
        <v>18</v>
      </c>
      <c r="AO133" s="1">
        <v>0</v>
      </c>
      <c r="AP133" s="200">
        <f t="shared" si="20"/>
        <v>18</v>
      </c>
      <c r="AQ133" s="1">
        <v>285</v>
      </c>
      <c r="AR133" s="1">
        <v>60</v>
      </c>
      <c r="AS133" s="1">
        <v>0</v>
      </c>
      <c r="AT133" s="200">
        <f>+SUM(MIT_InfraMR[[#This Row],[B.02.1 - Parque de Coches Eléctricos Motrices]:[B.02.3 - Parque de Coches Eléctricos Motrices Tipo R]])</f>
        <v>345</v>
      </c>
      <c r="AU133" s="1">
        <v>0</v>
      </c>
      <c r="AV133" s="1">
        <v>2</v>
      </c>
      <c r="AW133" s="1">
        <v>2</v>
      </c>
      <c r="AX133" s="200">
        <f>+SUM(MIT_InfraMR[[#This Row],[B.03.1 - Parque de Coches Motores Motrices Remolcados]:[B.03.3 - Parque de Coches Motores Motrices Cabina]])</f>
        <v>4</v>
      </c>
      <c r="AY133" s="1">
        <v>29</v>
      </c>
      <c r="AZ133" s="1">
        <v>4</v>
      </c>
      <c r="BA133" s="1">
        <v>0</v>
      </c>
      <c r="BB133" s="1">
        <v>0</v>
      </c>
      <c r="BC133" s="200">
        <f>SUM(AY133:BB133)</f>
        <v>33</v>
      </c>
      <c r="BD133" s="356">
        <v>14</v>
      </c>
      <c r="BE133" s="1">
        <v>0</v>
      </c>
      <c r="BF133" s="1">
        <v>5</v>
      </c>
      <c r="BG133" s="235">
        <v>1676</v>
      </c>
    </row>
    <row r="134" spans="1:59">
      <c r="A134" s="1">
        <v>2004</v>
      </c>
      <c r="B134" s="1" t="s">
        <v>61</v>
      </c>
      <c r="C134" s="10">
        <v>54.8</v>
      </c>
      <c r="D134" s="10">
        <v>77.59</v>
      </c>
      <c r="E134" s="10">
        <v>0</v>
      </c>
      <c r="F134" s="10">
        <v>52.57</v>
      </c>
      <c r="G134" s="192">
        <f t="shared" si="14"/>
        <v>184.95999999999998</v>
      </c>
      <c r="H134" s="192">
        <v>184.95999999999998</v>
      </c>
      <c r="I134" s="192">
        <v>196.96800000000002</v>
      </c>
      <c r="J134" s="10">
        <v>209.97</v>
      </c>
      <c r="K134" s="10">
        <v>12.2</v>
      </c>
      <c r="L134" s="10">
        <v>116.54</v>
      </c>
      <c r="M134" s="10">
        <v>8</v>
      </c>
      <c r="N134" s="192">
        <f>+MIT_InfraMR[[#This Row],[A.03.1 -  Longitud de Vías de Explotación No Electrificadas Troncales y Ramales (vía principal) (km)]]+MIT_InfraMR[[#This Row],[A.04.1 -  Longitud de Vías de Explotación Electrificadas Troncales y Ramales (vía principal) (km)]]</f>
        <v>326.51</v>
      </c>
      <c r="O134" s="192">
        <v>326.51</v>
      </c>
      <c r="P134" s="1">
        <v>40</v>
      </c>
      <c r="Q134" s="1">
        <v>15</v>
      </c>
      <c r="R134" s="1">
        <v>1</v>
      </c>
      <c r="S134" s="194">
        <f t="shared" si="15"/>
        <v>56</v>
      </c>
      <c r="T134" s="194">
        <v>56</v>
      </c>
      <c r="U134" s="1">
        <v>38</v>
      </c>
      <c r="V134" s="1">
        <v>82</v>
      </c>
      <c r="W134" s="1">
        <v>0</v>
      </c>
      <c r="X134" s="1">
        <v>15</v>
      </c>
      <c r="Y134" s="1">
        <v>2</v>
      </c>
      <c r="Z134" s="196">
        <f t="shared" si="16"/>
        <v>137</v>
      </c>
      <c r="AA134" s="1">
        <v>35</v>
      </c>
      <c r="AB134" s="1">
        <v>18</v>
      </c>
      <c r="AC134" s="1">
        <f>+MIT_InfraMR[[#This Row],[Total Pasos Vehiculares a Nivel]]</f>
        <v>137</v>
      </c>
      <c r="AD134" s="196">
        <f t="shared" si="17"/>
        <v>190</v>
      </c>
      <c r="AE134" s="1">
        <v>10</v>
      </c>
      <c r="AF134" s="1">
        <v>21</v>
      </c>
      <c r="AG134" s="1">
        <v>107</v>
      </c>
      <c r="AH134" s="196">
        <f t="shared" si="18"/>
        <v>138</v>
      </c>
      <c r="AI134" s="10">
        <v>46</v>
      </c>
      <c r="AJ134" s="10">
        <v>0</v>
      </c>
      <c r="AK134" s="10">
        <v>133</v>
      </c>
      <c r="AL134" s="222">
        <f t="shared" si="19"/>
        <v>179</v>
      </c>
      <c r="AM134" s="1">
        <v>0</v>
      </c>
      <c r="AN134" s="1">
        <v>18</v>
      </c>
      <c r="AO134" s="1">
        <v>0</v>
      </c>
      <c r="AP134" s="200">
        <f t="shared" si="20"/>
        <v>18</v>
      </c>
      <c r="AQ134" s="1">
        <v>285</v>
      </c>
      <c r="AR134" s="1">
        <v>60</v>
      </c>
      <c r="AS134" s="1">
        <v>0</v>
      </c>
      <c r="AT134" s="200">
        <f>+SUM(MIT_InfraMR[[#This Row],[B.02.1 - Parque de Coches Eléctricos Motrices]:[B.02.3 - Parque de Coches Eléctricos Motrices Tipo R]])</f>
        <v>345</v>
      </c>
      <c r="AU134" s="1">
        <v>0</v>
      </c>
      <c r="AV134" s="1">
        <v>2</v>
      </c>
      <c r="AW134" s="1">
        <v>2</v>
      </c>
      <c r="AX134" s="200">
        <f>+SUM(MIT_InfraMR[[#This Row],[B.03.1 - Parque de Coches Motores Motrices Remolcados]:[B.03.3 - Parque de Coches Motores Motrices Cabina]])</f>
        <v>4</v>
      </c>
      <c r="AY134" s="1">
        <v>29</v>
      </c>
      <c r="AZ134" s="1">
        <v>4</v>
      </c>
      <c r="BA134" s="1">
        <v>0</v>
      </c>
      <c r="BB134" s="1">
        <v>0</v>
      </c>
      <c r="BC134" s="200">
        <f>SUM(AY134:BB134)</f>
        <v>33</v>
      </c>
      <c r="BD134" s="356">
        <v>14</v>
      </c>
      <c r="BE134" s="1">
        <v>0</v>
      </c>
      <c r="BF134" s="1">
        <v>5</v>
      </c>
      <c r="BG134" s="235">
        <v>1676</v>
      </c>
    </row>
    <row r="135" spans="1:59">
      <c r="A135" s="1">
        <v>2004</v>
      </c>
      <c r="B135" s="1" t="s">
        <v>62</v>
      </c>
      <c r="C135" s="10">
        <v>54.8</v>
      </c>
      <c r="D135" s="10">
        <v>77.59</v>
      </c>
      <c r="E135" s="10">
        <v>0</v>
      </c>
      <c r="F135" s="10">
        <v>52.57</v>
      </c>
      <c r="G135" s="192">
        <f t="shared" si="14"/>
        <v>184.95999999999998</v>
      </c>
      <c r="H135" s="192">
        <v>184.95999999999998</v>
      </c>
      <c r="I135" s="192">
        <v>196.96800000000002</v>
      </c>
      <c r="J135" s="10">
        <v>209.97</v>
      </c>
      <c r="K135" s="10">
        <v>12.2</v>
      </c>
      <c r="L135" s="10">
        <v>116.54</v>
      </c>
      <c r="M135" s="10">
        <v>8</v>
      </c>
      <c r="N135" s="192">
        <f>+MIT_InfraMR[[#This Row],[A.03.1 -  Longitud de Vías de Explotación No Electrificadas Troncales y Ramales (vía principal) (km)]]+MIT_InfraMR[[#This Row],[A.04.1 -  Longitud de Vías de Explotación Electrificadas Troncales y Ramales (vía principal) (km)]]</f>
        <v>326.51</v>
      </c>
      <c r="O135" s="192">
        <v>326.51</v>
      </c>
      <c r="P135" s="1">
        <v>40</v>
      </c>
      <c r="Q135" s="1">
        <v>15</v>
      </c>
      <c r="R135" s="1">
        <v>1</v>
      </c>
      <c r="S135" s="194">
        <f t="shared" si="15"/>
        <v>56</v>
      </c>
      <c r="T135" s="194">
        <v>56</v>
      </c>
      <c r="U135" s="1">
        <v>38</v>
      </c>
      <c r="V135" s="1">
        <v>82</v>
      </c>
      <c r="W135" s="1">
        <v>0</v>
      </c>
      <c r="X135" s="1">
        <v>15</v>
      </c>
      <c r="Y135" s="1">
        <v>2</v>
      </c>
      <c r="Z135" s="196">
        <f t="shared" si="16"/>
        <v>137</v>
      </c>
      <c r="AA135" s="1">
        <v>35</v>
      </c>
      <c r="AB135" s="1">
        <v>18</v>
      </c>
      <c r="AC135" s="1">
        <f>+MIT_InfraMR[[#This Row],[Total Pasos Vehiculares a Nivel]]</f>
        <v>137</v>
      </c>
      <c r="AD135" s="196">
        <f t="shared" si="17"/>
        <v>190</v>
      </c>
      <c r="AE135" s="1">
        <v>10</v>
      </c>
      <c r="AF135" s="1">
        <v>21</v>
      </c>
      <c r="AG135" s="1">
        <v>107</v>
      </c>
      <c r="AH135" s="196">
        <f t="shared" si="18"/>
        <v>138</v>
      </c>
      <c r="AI135" s="10">
        <v>46</v>
      </c>
      <c r="AJ135" s="10">
        <v>0</v>
      </c>
      <c r="AK135" s="10">
        <v>133</v>
      </c>
      <c r="AL135" s="222">
        <f t="shared" si="19"/>
        <v>179</v>
      </c>
      <c r="AM135" s="1">
        <v>0</v>
      </c>
      <c r="AN135" s="1">
        <v>18</v>
      </c>
      <c r="AO135" s="1">
        <v>0</v>
      </c>
      <c r="AP135" s="200">
        <f t="shared" si="20"/>
        <v>18</v>
      </c>
      <c r="AQ135" s="1">
        <v>285</v>
      </c>
      <c r="AR135" s="1">
        <v>60</v>
      </c>
      <c r="AS135" s="1">
        <v>0</v>
      </c>
      <c r="AT135" s="200">
        <f>+SUM(MIT_InfraMR[[#This Row],[B.02.1 - Parque de Coches Eléctricos Motrices]:[B.02.3 - Parque de Coches Eléctricos Motrices Tipo R]])</f>
        <v>345</v>
      </c>
      <c r="AU135" s="1">
        <v>0</v>
      </c>
      <c r="AV135" s="1">
        <v>2</v>
      </c>
      <c r="AW135" s="1">
        <v>2</v>
      </c>
      <c r="AX135" s="200">
        <f>+SUM(MIT_InfraMR[[#This Row],[B.03.1 - Parque de Coches Motores Motrices Remolcados]:[B.03.3 - Parque de Coches Motores Motrices Cabina]])</f>
        <v>4</v>
      </c>
      <c r="AY135" s="1">
        <v>29</v>
      </c>
      <c r="AZ135" s="1">
        <v>4</v>
      </c>
      <c r="BA135" s="1">
        <v>0</v>
      </c>
      <c r="BB135" s="1">
        <v>0</v>
      </c>
      <c r="BC135" s="200">
        <f>SUM(AY135:BB135)</f>
        <v>33</v>
      </c>
      <c r="BD135" s="356">
        <v>14</v>
      </c>
      <c r="BE135" s="1">
        <v>0</v>
      </c>
      <c r="BF135" s="1">
        <v>5</v>
      </c>
      <c r="BG135" s="235">
        <v>1676</v>
      </c>
    </row>
    <row r="136" spans="1:59">
      <c r="A136" s="1">
        <v>2004</v>
      </c>
      <c r="B136" s="1" t="s">
        <v>63</v>
      </c>
      <c r="C136" s="10">
        <v>54.8</v>
      </c>
      <c r="D136" s="10">
        <v>77.59</v>
      </c>
      <c r="E136" s="10">
        <v>0</v>
      </c>
      <c r="F136" s="10">
        <v>52.57</v>
      </c>
      <c r="G136" s="192">
        <f t="shared" si="14"/>
        <v>184.95999999999998</v>
      </c>
      <c r="H136" s="192">
        <v>184.95999999999998</v>
      </c>
      <c r="I136" s="192">
        <v>196.96800000000002</v>
      </c>
      <c r="J136" s="10">
        <v>209.97</v>
      </c>
      <c r="K136" s="10">
        <v>12.2</v>
      </c>
      <c r="L136" s="10">
        <v>116.54</v>
      </c>
      <c r="M136" s="10">
        <v>8</v>
      </c>
      <c r="N136" s="192">
        <f>+MIT_InfraMR[[#This Row],[A.03.1 -  Longitud de Vías de Explotación No Electrificadas Troncales y Ramales (vía principal) (km)]]+MIT_InfraMR[[#This Row],[A.04.1 -  Longitud de Vías de Explotación Electrificadas Troncales y Ramales (vía principal) (km)]]</f>
        <v>326.51</v>
      </c>
      <c r="O136" s="192">
        <v>326.51</v>
      </c>
      <c r="P136" s="1">
        <v>40</v>
      </c>
      <c r="Q136" s="1">
        <v>15</v>
      </c>
      <c r="R136" s="1">
        <v>1</v>
      </c>
      <c r="S136" s="194">
        <f t="shared" si="15"/>
        <v>56</v>
      </c>
      <c r="T136" s="194">
        <v>56</v>
      </c>
      <c r="U136" s="1">
        <v>38</v>
      </c>
      <c r="V136" s="1">
        <v>82</v>
      </c>
      <c r="W136" s="1">
        <v>0</v>
      </c>
      <c r="X136" s="1">
        <v>15</v>
      </c>
      <c r="Y136" s="1">
        <v>2</v>
      </c>
      <c r="Z136" s="196">
        <f t="shared" si="16"/>
        <v>137</v>
      </c>
      <c r="AA136" s="1">
        <v>35</v>
      </c>
      <c r="AB136" s="1">
        <v>18</v>
      </c>
      <c r="AC136" s="1">
        <f>+MIT_InfraMR[[#This Row],[Total Pasos Vehiculares a Nivel]]</f>
        <v>137</v>
      </c>
      <c r="AD136" s="196">
        <f t="shared" si="17"/>
        <v>190</v>
      </c>
      <c r="AE136" s="1">
        <v>10</v>
      </c>
      <c r="AF136" s="1">
        <v>21</v>
      </c>
      <c r="AG136" s="1">
        <v>107</v>
      </c>
      <c r="AH136" s="196">
        <f t="shared" si="18"/>
        <v>138</v>
      </c>
      <c r="AI136" s="10">
        <v>46</v>
      </c>
      <c r="AJ136" s="10">
        <v>0</v>
      </c>
      <c r="AK136" s="10">
        <v>133</v>
      </c>
      <c r="AL136" s="222">
        <f t="shared" si="19"/>
        <v>179</v>
      </c>
      <c r="AM136" s="1">
        <v>0</v>
      </c>
      <c r="AN136" s="1">
        <v>18</v>
      </c>
      <c r="AO136" s="1">
        <v>0</v>
      </c>
      <c r="AP136" s="200">
        <f t="shared" si="20"/>
        <v>18</v>
      </c>
      <c r="AQ136" s="1">
        <v>285</v>
      </c>
      <c r="AR136" s="1">
        <v>60</v>
      </c>
      <c r="AS136" s="1">
        <v>0</v>
      </c>
      <c r="AT136" s="200">
        <f>+SUM(MIT_InfraMR[[#This Row],[B.02.1 - Parque de Coches Eléctricos Motrices]:[B.02.3 - Parque de Coches Eléctricos Motrices Tipo R]])</f>
        <v>345</v>
      </c>
      <c r="AU136" s="1">
        <v>0</v>
      </c>
      <c r="AV136" s="1">
        <v>2</v>
      </c>
      <c r="AW136" s="1">
        <v>2</v>
      </c>
      <c r="AX136" s="200">
        <f>+SUM(MIT_InfraMR[[#This Row],[B.03.1 - Parque de Coches Motores Motrices Remolcados]:[B.03.3 - Parque de Coches Motores Motrices Cabina]])</f>
        <v>4</v>
      </c>
      <c r="AY136" s="1">
        <v>29</v>
      </c>
      <c r="AZ136" s="1">
        <v>4</v>
      </c>
      <c r="BA136" s="1">
        <v>0</v>
      </c>
      <c r="BB136" s="1">
        <v>0</v>
      </c>
      <c r="BC136" s="200">
        <f>SUM(AY136:BB136)</f>
        <v>33</v>
      </c>
      <c r="BD136" s="356">
        <v>14</v>
      </c>
      <c r="BE136" s="1">
        <v>0</v>
      </c>
      <c r="BF136" s="1">
        <v>5</v>
      </c>
      <c r="BG136" s="235">
        <v>1676</v>
      </c>
    </row>
    <row r="137" spans="1:59">
      <c r="A137" s="1">
        <v>2004</v>
      </c>
      <c r="B137" s="1" t="s">
        <v>64</v>
      </c>
      <c r="C137" s="10">
        <v>54.8</v>
      </c>
      <c r="D137" s="10">
        <v>77.59</v>
      </c>
      <c r="E137" s="10">
        <v>0</v>
      </c>
      <c r="F137" s="10">
        <v>52.57</v>
      </c>
      <c r="G137" s="192">
        <f t="shared" si="14"/>
        <v>184.95999999999998</v>
      </c>
      <c r="H137" s="192">
        <v>184.95999999999998</v>
      </c>
      <c r="I137" s="192">
        <v>196.96800000000002</v>
      </c>
      <c r="J137" s="10">
        <v>209.97</v>
      </c>
      <c r="K137" s="10">
        <v>12.2</v>
      </c>
      <c r="L137" s="10">
        <v>116.54</v>
      </c>
      <c r="M137" s="10">
        <v>8</v>
      </c>
      <c r="N137" s="192">
        <f>+MIT_InfraMR[[#This Row],[A.03.1 -  Longitud de Vías de Explotación No Electrificadas Troncales y Ramales (vía principal) (km)]]+MIT_InfraMR[[#This Row],[A.04.1 -  Longitud de Vías de Explotación Electrificadas Troncales y Ramales (vía principal) (km)]]</f>
        <v>326.51</v>
      </c>
      <c r="O137" s="192">
        <v>326.51</v>
      </c>
      <c r="P137" s="1">
        <v>40</v>
      </c>
      <c r="Q137" s="1">
        <v>15</v>
      </c>
      <c r="R137" s="1">
        <v>1</v>
      </c>
      <c r="S137" s="194">
        <f t="shared" si="15"/>
        <v>56</v>
      </c>
      <c r="T137" s="194">
        <v>56</v>
      </c>
      <c r="U137" s="1">
        <v>38</v>
      </c>
      <c r="V137" s="1">
        <v>82</v>
      </c>
      <c r="W137" s="1">
        <v>0</v>
      </c>
      <c r="X137" s="1">
        <v>15</v>
      </c>
      <c r="Y137" s="1">
        <v>2</v>
      </c>
      <c r="Z137" s="196">
        <f t="shared" si="16"/>
        <v>137</v>
      </c>
      <c r="AA137" s="1">
        <v>35</v>
      </c>
      <c r="AB137" s="1">
        <v>18</v>
      </c>
      <c r="AC137" s="1">
        <f>+MIT_InfraMR[[#This Row],[Total Pasos Vehiculares a Nivel]]</f>
        <v>137</v>
      </c>
      <c r="AD137" s="196">
        <f t="shared" si="17"/>
        <v>190</v>
      </c>
      <c r="AE137" s="1">
        <v>10</v>
      </c>
      <c r="AF137" s="1">
        <v>21</v>
      </c>
      <c r="AG137" s="1">
        <v>107</v>
      </c>
      <c r="AH137" s="196">
        <f t="shared" si="18"/>
        <v>138</v>
      </c>
      <c r="AI137" s="10">
        <v>46</v>
      </c>
      <c r="AJ137" s="10">
        <v>0</v>
      </c>
      <c r="AK137" s="10">
        <v>133</v>
      </c>
      <c r="AL137" s="222">
        <f t="shared" si="19"/>
        <v>179</v>
      </c>
      <c r="AM137" s="1">
        <v>0</v>
      </c>
      <c r="AN137" s="1">
        <v>18</v>
      </c>
      <c r="AO137" s="1">
        <v>0</v>
      </c>
      <c r="AP137" s="200">
        <f t="shared" si="20"/>
        <v>18</v>
      </c>
      <c r="AQ137" s="1">
        <v>285</v>
      </c>
      <c r="AR137" s="1">
        <v>60</v>
      </c>
      <c r="AS137" s="1">
        <v>0</v>
      </c>
      <c r="AT137" s="200">
        <f>+SUM(MIT_InfraMR[[#This Row],[B.02.1 - Parque de Coches Eléctricos Motrices]:[B.02.3 - Parque de Coches Eléctricos Motrices Tipo R]])</f>
        <v>345</v>
      </c>
      <c r="AU137" s="1">
        <v>0</v>
      </c>
      <c r="AV137" s="1">
        <v>2</v>
      </c>
      <c r="AW137" s="1">
        <v>2</v>
      </c>
      <c r="AX137" s="200">
        <f>+SUM(MIT_InfraMR[[#This Row],[B.03.1 - Parque de Coches Motores Motrices Remolcados]:[B.03.3 - Parque de Coches Motores Motrices Cabina]])</f>
        <v>4</v>
      </c>
      <c r="AY137" s="1">
        <v>29</v>
      </c>
      <c r="AZ137" s="1">
        <v>4</v>
      </c>
      <c r="BA137" s="1">
        <v>0</v>
      </c>
      <c r="BB137" s="1">
        <v>0</v>
      </c>
      <c r="BC137" s="200">
        <f>SUM(AY137:BB137)</f>
        <v>33</v>
      </c>
      <c r="BD137" s="356">
        <v>14</v>
      </c>
      <c r="BE137" s="1">
        <v>0</v>
      </c>
      <c r="BF137" s="1">
        <v>5</v>
      </c>
      <c r="BG137" s="235">
        <v>1676</v>
      </c>
    </row>
    <row r="138" spans="1:59">
      <c r="A138" s="1">
        <v>2004</v>
      </c>
      <c r="B138" s="1" t="s">
        <v>65</v>
      </c>
      <c r="C138" s="10">
        <v>54.8</v>
      </c>
      <c r="D138" s="10">
        <v>77.59</v>
      </c>
      <c r="E138" s="10">
        <v>0</v>
      </c>
      <c r="F138" s="10">
        <v>52.57</v>
      </c>
      <c r="G138" s="192">
        <f t="shared" si="14"/>
        <v>184.95999999999998</v>
      </c>
      <c r="H138" s="192">
        <v>184.95999999999998</v>
      </c>
      <c r="I138" s="192">
        <v>196.96800000000002</v>
      </c>
      <c r="J138" s="10">
        <v>209.97</v>
      </c>
      <c r="K138" s="10">
        <v>12.2</v>
      </c>
      <c r="L138" s="10">
        <v>116.54</v>
      </c>
      <c r="M138" s="10">
        <v>8</v>
      </c>
      <c r="N138" s="192">
        <f>+MIT_InfraMR[[#This Row],[A.03.1 -  Longitud de Vías de Explotación No Electrificadas Troncales y Ramales (vía principal) (km)]]+MIT_InfraMR[[#This Row],[A.04.1 -  Longitud de Vías de Explotación Electrificadas Troncales y Ramales (vía principal) (km)]]</f>
        <v>326.51</v>
      </c>
      <c r="O138" s="192">
        <v>326.51</v>
      </c>
      <c r="P138" s="1">
        <v>40</v>
      </c>
      <c r="Q138" s="1">
        <v>15</v>
      </c>
      <c r="R138" s="1">
        <v>1</v>
      </c>
      <c r="S138" s="194">
        <f t="shared" si="15"/>
        <v>56</v>
      </c>
      <c r="T138" s="194">
        <v>56</v>
      </c>
      <c r="U138" s="1">
        <v>38</v>
      </c>
      <c r="V138" s="1">
        <v>82</v>
      </c>
      <c r="W138" s="1">
        <v>0</v>
      </c>
      <c r="X138" s="1">
        <v>15</v>
      </c>
      <c r="Y138" s="1">
        <v>2</v>
      </c>
      <c r="Z138" s="196">
        <f t="shared" si="16"/>
        <v>137</v>
      </c>
      <c r="AA138" s="1">
        <v>35</v>
      </c>
      <c r="AB138" s="1">
        <v>18</v>
      </c>
      <c r="AC138" s="1">
        <f>+MIT_InfraMR[[#This Row],[Total Pasos Vehiculares a Nivel]]</f>
        <v>137</v>
      </c>
      <c r="AD138" s="196">
        <f t="shared" si="17"/>
        <v>190</v>
      </c>
      <c r="AE138" s="1">
        <v>10</v>
      </c>
      <c r="AF138" s="1">
        <v>21</v>
      </c>
      <c r="AG138" s="1">
        <v>107</v>
      </c>
      <c r="AH138" s="196">
        <f t="shared" si="18"/>
        <v>138</v>
      </c>
      <c r="AI138" s="10">
        <v>46</v>
      </c>
      <c r="AJ138" s="10">
        <v>0</v>
      </c>
      <c r="AK138" s="10">
        <v>133</v>
      </c>
      <c r="AL138" s="222">
        <f t="shared" si="19"/>
        <v>179</v>
      </c>
      <c r="AM138" s="1">
        <v>0</v>
      </c>
      <c r="AN138" s="1">
        <v>18</v>
      </c>
      <c r="AO138" s="1">
        <v>0</v>
      </c>
      <c r="AP138" s="200">
        <f t="shared" si="20"/>
        <v>18</v>
      </c>
      <c r="AQ138" s="1">
        <v>285</v>
      </c>
      <c r="AR138" s="1">
        <v>60</v>
      </c>
      <c r="AS138" s="1">
        <v>0</v>
      </c>
      <c r="AT138" s="200">
        <f>+SUM(MIT_InfraMR[[#This Row],[B.02.1 - Parque de Coches Eléctricos Motrices]:[B.02.3 - Parque de Coches Eléctricos Motrices Tipo R]])</f>
        <v>345</v>
      </c>
      <c r="AU138" s="1">
        <v>0</v>
      </c>
      <c r="AV138" s="1">
        <v>2</v>
      </c>
      <c r="AW138" s="1">
        <v>2</v>
      </c>
      <c r="AX138" s="200">
        <f>+SUM(MIT_InfraMR[[#This Row],[B.03.1 - Parque de Coches Motores Motrices Remolcados]:[B.03.3 - Parque de Coches Motores Motrices Cabina]])</f>
        <v>4</v>
      </c>
      <c r="AY138" s="1">
        <v>29</v>
      </c>
      <c r="AZ138" s="1">
        <v>4</v>
      </c>
      <c r="BA138" s="1">
        <v>0</v>
      </c>
      <c r="BB138" s="1">
        <v>0</v>
      </c>
      <c r="BC138" s="200">
        <f>SUM(AY138:BB138)</f>
        <v>33</v>
      </c>
      <c r="BD138" s="356">
        <v>14</v>
      </c>
      <c r="BE138" s="1">
        <v>0</v>
      </c>
      <c r="BF138" s="1">
        <v>5</v>
      </c>
      <c r="BG138" s="235">
        <v>1676</v>
      </c>
    </row>
    <row r="139" spans="1:59">
      <c r="A139" s="1">
        <v>2004</v>
      </c>
      <c r="B139" s="1" t="s">
        <v>66</v>
      </c>
      <c r="C139" s="10">
        <v>54.8</v>
      </c>
      <c r="D139" s="10">
        <v>77.59</v>
      </c>
      <c r="E139" s="10">
        <v>0</v>
      </c>
      <c r="F139" s="10">
        <v>52.57</v>
      </c>
      <c r="G139" s="192">
        <f t="shared" si="14"/>
        <v>184.95999999999998</v>
      </c>
      <c r="H139" s="192">
        <v>184.95999999999998</v>
      </c>
      <c r="I139" s="192">
        <v>196.96800000000002</v>
      </c>
      <c r="J139" s="10">
        <v>209.97</v>
      </c>
      <c r="K139" s="10">
        <v>12.2</v>
      </c>
      <c r="L139" s="10">
        <v>116.54</v>
      </c>
      <c r="M139" s="10">
        <v>8</v>
      </c>
      <c r="N139" s="192">
        <f>+MIT_InfraMR[[#This Row],[A.03.1 -  Longitud de Vías de Explotación No Electrificadas Troncales y Ramales (vía principal) (km)]]+MIT_InfraMR[[#This Row],[A.04.1 -  Longitud de Vías de Explotación Electrificadas Troncales y Ramales (vía principal) (km)]]</f>
        <v>326.51</v>
      </c>
      <c r="O139" s="192">
        <v>326.51</v>
      </c>
      <c r="P139" s="1">
        <v>40</v>
      </c>
      <c r="Q139" s="1">
        <v>15</v>
      </c>
      <c r="R139" s="1">
        <v>1</v>
      </c>
      <c r="S139" s="194">
        <f t="shared" si="15"/>
        <v>56</v>
      </c>
      <c r="T139" s="194">
        <v>56</v>
      </c>
      <c r="U139" s="1">
        <v>38</v>
      </c>
      <c r="V139" s="1">
        <v>82</v>
      </c>
      <c r="W139" s="1">
        <v>0</v>
      </c>
      <c r="X139" s="1">
        <v>15</v>
      </c>
      <c r="Y139" s="1">
        <v>2</v>
      </c>
      <c r="Z139" s="196">
        <f t="shared" si="16"/>
        <v>137</v>
      </c>
      <c r="AA139" s="1">
        <v>35</v>
      </c>
      <c r="AB139" s="1">
        <v>18</v>
      </c>
      <c r="AC139" s="1">
        <f>+MIT_InfraMR[[#This Row],[Total Pasos Vehiculares a Nivel]]</f>
        <v>137</v>
      </c>
      <c r="AD139" s="196">
        <f t="shared" si="17"/>
        <v>190</v>
      </c>
      <c r="AE139" s="1">
        <v>10</v>
      </c>
      <c r="AF139" s="1">
        <v>21</v>
      </c>
      <c r="AG139" s="1">
        <v>107</v>
      </c>
      <c r="AH139" s="196">
        <f t="shared" si="18"/>
        <v>138</v>
      </c>
      <c r="AI139" s="10">
        <v>46</v>
      </c>
      <c r="AJ139" s="10">
        <v>0</v>
      </c>
      <c r="AK139" s="10">
        <v>133</v>
      </c>
      <c r="AL139" s="222">
        <f t="shared" si="19"/>
        <v>179</v>
      </c>
      <c r="AM139" s="1">
        <v>0</v>
      </c>
      <c r="AN139" s="1">
        <v>18</v>
      </c>
      <c r="AO139" s="1">
        <v>0</v>
      </c>
      <c r="AP139" s="200">
        <f t="shared" si="20"/>
        <v>18</v>
      </c>
      <c r="AQ139" s="1">
        <v>285</v>
      </c>
      <c r="AR139" s="1">
        <v>60</v>
      </c>
      <c r="AS139" s="1">
        <v>0</v>
      </c>
      <c r="AT139" s="200">
        <f>+SUM(MIT_InfraMR[[#This Row],[B.02.1 - Parque de Coches Eléctricos Motrices]:[B.02.3 - Parque de Coches Eléctricos Motrices Tipo R]])</f>
        <v>345</v>
      </c>
      <c r="AU139" s="1">
        <v>0</v>
      </c>
      <c r="AV139" s="1">
        <v>2</v>
      </c>
      <c r="AW139" s="1">
        <v>2</v>
      </c>
      <c r="AX139" s="200">
        <f>+SUM(MIT_InfraMR[[#This Row],[B.03.1 - Parque de Coches Motores Motrices Remolcados]:[B.03.3 - Parque de Coches Motores Motrices Cabina]])</f>
        <v>4</v>
      </c>
      <c r="AY139" s="1">
        <v>29</v>
      </c>
      <c r="AZ139" s="1">
        <v>4</v>
      </c>
      <c r="BA139" s="1">
        <v>0</v>
      </c>
      <c r="BB139" s="1">
        <v>0</v>
      </c>
      <c r="BC139" s="200">
        <f>SUM(AY139:BB139)</f>
        <v>33</v>
      </c>
      <c r="BD139" s="356">
        <v>14</v>
      </c>
      <c r="BE139" s="1">
        <v>0</v>
      </c>
      <c r="BF139" s="1">
        <v>5</v>
      </c>
      <c r="BG139" s="235">
        <v>1676</v>
      </c>
    </row>
    <row r="140" spans="1:59">
      <c r="A140" s="1">
        <v>2004</v>
      </c>
      <c r="B140" s="1" t="s">
        <v>67</v>
      </c>
      <c r="C140" s="10">
        <v>54.8</v>
      </c>
      <c r="D140" s="10">
        <v>77.59</v>
      </c>
      <c r="E140" s="10">
        <v>0</v>
      </c>
      <c r="F140" s="10">
        <v>52.57</v>
      </c>
      <c r="G140" s="192">
        <f t="shared" si="14"/>
        <v>184.95999999999998</v>
      </c>
      <c r="H140" s="192">
        <v>184.95999999999998</v>
      </c>
      <c r="I140" s="192">
        <v>196.96800000000002</v>
      </c>
      <c r="J140" s="10">
        <v>209.97</v>
      </c>
      <c r="K140" s="10">
        <v>12.2</v>
      </c>
      <c r="L140" s="10">
        <v>116.54</v>
      </c>
      <c r="M140" s="10">
        <v>8</v>
      </c>
      <c r="N140" s="192">
        <f>+MIT_InfraMR[[#This Row],[A.03.1 -  Longitud de Vías de Explotación No Electrificadas Troncales y Ramales (vía principal) (km)]]+MIT_InfraMR[[#This Row],[A.04.1 -  Longitud de Vías de Explotación Electrificadas Troncales y Ramales (vía principal) (km)]]</f>
        <v>326.51</v>
      </c>
      <c r="O140" s="192">
        <v>326.51</v>
      </c>
      <c r="P140" s="1">
        <v>40</v>
      </c>
      <c r="Q140" s="1">
        <v>15</v>
      </c>
      <c r="R140" s="1">
        <v>1</v>
      </c>
      <c r="S140" s="194">
        <f t="shared" si="15"/>
        <v>56</v>
      </c>
      <c r="T140" s="194">
        <v>56</v>
      </c>
      <c r="U140" s="1">
        <v>38</v>
      </c>
      <c r="V140" s="1">
        <v>82</v>
      </c>
      <c r="W140" s="1">
        <v>0</v>
      </c>
      <c r="X140" s="1">
        <v>15</v>
      </c>
      <c r="Y140" s="1">
        <v>2</v>
      </c>
      <c r="Z140" s="196">
        <f t="shared" si="16"/>
        <v>137</v>
      </c>
      <c r="AA140" s="1">
        <v>35</v>
      </c>
      <c r="AB140" s="1">
        <v>18</v>
      </c>
      <c r="AC140" s="1">
        <f>+MIT_InfraMR[[#This Row],[Total Pasos Vehiculares a Nivel]]</f>
        <v>137</v>
      </c>
      <c r="AD140" s="196">
        <f t="shared" si="17"/>
        <v>190</v>
      </c>
      <c r="AE140" s="1">
        <v>10</v>
      </c>
      <c r="AF140" s="1">
        <v>21</v>
      </c>
      <c r="AG140" s="1">
        <v>107</v>
      </c>
      <c r="AH140" s="196">
        <f t="shared" si="18"/>
        <v>138</v>
      </c>
      <c r="AI140" s="10">
        <v>46</v>
      </c>
      <c r="AJ140" s="10">
        <v>0</v>
      </c>
      <c r="AK140" s="10">
        <v>133</v>
      </c>
      <c r="AL140" s="222">
        <f t="shared" si="19"/>
        <v>179</v>
      </c>
      <c r="AM140" s="1">
        <v>0</v>
      </c>
      <c r="AN140" s="1">
        <v>18</v>
      </c>
      <c r="AO140" s="1">
        <v>0</v>
      </c>
      <c r="AP140" s="200">
        <f t="shared" si="20"/>
        <v>18</v>
      </c>
      <c r="AQ140" s="1">
        <v>285</v>
      </c>
      <c r="AR140" s="1">
        <v>60</v>
      </c>
      <c r="AS140" s="1">
        <v>0</v>
      </c>
      <c r="AT140" s="200">
        <f>+SUM(MIT_InfraMR[[#This Row],[B.02.1 - Parque de Coches Eléctricos Motrices]:[B.02.3 - Parque de Coches Eléctricos Motrices Tipo R]])</f>
        <v>345</v>
      </c>
      <c r="AU140" s="1">
        <v>0</v>
      </c>
      <c r="AV140" s="1">
        <v>2</v>
      </c>
      <c r="AW140" s="1">
        <v>2</v>
      </c>
      <c r="AX140" s="200">
        <f>+SUM(MIT_InfraMR[[#This Row],[B.03.1 - Parque de Coches Motores Motrices Remolcados]:[B.03.3 - Parque de Coches Motores Motrices Cabina]])</f>
        <v>4</v>
      </c>
      <c r="AY140" s="1">
        <v>29</v>
      </c>
      <c r="AZ140" s="1">
        <v>4</v>
      </c>
      <c r="BA140" s="1">
        <v>0</v>
      </c>
      <c r="BB140" s="1">
        <v>0</v>
      </c>
      <c r="BC140" s="200">
        <f>SUM(AY140:BB140)</f>
        <v>33</v>
      </c>
      <c r="BD140" s="356">
        <v>14</v>
      </c>
      <c r="BE140" s="1">
        <v>0</v>
      </c>
      <c r="BF140" s="1">
        <v>5</v>
      </c>
      <c r="BG140" s="235">
        <v>1676</v>
      </c>
    </row>
    <row r="141" spans="1:59">
      <c r="A141" s="1">
        <v>2004</v>
      </c>
      <c r="B141" s="1" t="s">
        <v>68</v>
      </c>
      <c r="C141" s="10">
        <v>54.8</v>
      </c>
      <c r="D141" s="10">
        <v>77.59</v>
      </c>
      <c r="E141" s="10">
        <v>0</v>
      </c>
      <c r="F141" s="10">
        <v>52.57</v>
      </c>
      <c r="G141" s="192">
        <f t="shared" si="14"/>
        <v>184.95999999999998</v>
      </c>
      <c r="H141" s="192">
        <v>184.95999999999998</v>
      </c>
      <c r="I141" s="192">
        <v>196.96800000000002</v>
      </c>
      <c r="J141" s="10">
        <v>209.97</v>
      </c>
      <c r="K141" s="10">
        <v>12.2</v>
      </c>
      <c r="L141" s="10">
        <v>116.54</v>
      </c>
      <c r="M141" s="10">
        <v>8</v>
      </c>
      <c r="N141" s="192">
        <f>+MIT_InfraMR[[#This Row],[A.03.1 -  Longitud de Vías de Explotación No Electrificadas Troncales y Ramales (vía principal) (km)]]+MIT_InfraMR[[#This Row],[A.04.1 -  Longitud de Vías de Explotación Electrificadas Troncales y Ramales (vía principal) (km)]]</f>
        <v>326.51</v>
      </c>
      <c r="O141" s="192">
        <v>326.51</v>
      </c>
      <c r="P141" s="1">
        <v>40</v>
      </c>
      <c r="Q141" s="1">
        <v>15</v>
      </c>
      <c r="R141" s="1">
        <v>1</v>
      </c>
      <c r="S141" s="194">
        <f t="shared" si="15"/>
        <v>56</v>
      </c>
      <c r="T141" s="194">
        <v>56</v>
      </c>
      <c r="U141" s="1">
        <v>38</v>
      </c>
      <c r="V141" s="1">
        <v>82</v>
      </c>
      <c r="W141" s="1">
        <v>0</v>
      </c>
      <c r="X141" s="1">
        <v>15</v>
      </c>
      <c r="Y141" s="1">
        <v>2</v>
      </c>
      <c r="Z141" s="196">
        <f t="shared" si="16"/>
        <v>137</v>
      </c>
      <c r="AA141" s="1">
        <v>35</v>
      </c>
      <c r="AB141" s="1">
        <v>18</v>
      </c>
      <c r="AC141" s="1">
        <f>+MIT_InfraMR[[#This Row],[Total Pasos Vehiculares a Nivel]]</f>
        <v>137</v>
      </c>
      <c r="AD141" s="196">
        <f t="shared" si="17"/>
        <v>190</v>
      </c>
      <c r="AE141" s="1">
        <v>10</v>
      </c>
      <c r="AF141" s="1">
        <v>21</v>
      </c>
      <c r="AG141" s="1">
        <v>107</v>
      </c>
      <c r="AH141" s="196">
        <f t="shared" si="18"/>
        <v>138</v>
      </c>
      <c r="AI141" s="10">
        <v>46</v>
      </c>
      <c r="AJ141" s="10">
        <v>0</v>
      </c>
      <c r="AK141" s="10">
        <v>133</v>
      </c>
      <c r="AL141" s="222">
        <f t="shared" si="19"/>
        <v>179</v>
      </c>
      <c r="AM141" s="1">
        <v>0</v>
      </c>
      <c r="AN141" s="1">
        <v>18</v>
      </c>
      <c r="AO141" s="1">
        <v>0</v>
      </c>
      <c r="AP141" s="200">
        <f t="shared" si="20"/>
        <v>18</v>
      </c>
      <c r="AQ141" s="1">
        <v>285</v>
      </c>
      <c r="AR141" s="1">
        <v>60</v>
      </c>
      <c r="AS141" s="1">
        <v>0</v>
      </c>
      <c r="AT141" s="200">
        <f>+SUM(MIT_InfraMR[[#This Row],[B.02.1 - Parque de Coches Eléctricos Motrices]:[B.02.3 - Parque de Coches Eléctricos Motrices Tipo R]])</f>
        <v>345</v>
      </c>
      <c r="AU141" s="1">
        <v>0</v>
      </c>
      <c r="AV141" s="1">
        <v>2</v>
      </c>
      <c r="AW141" s="1">
        <v>2</v>
      </c>
      <c r="AX141" s="200">
        <f>+SUM(MIT_InfraMR[[#This Row],[B.03.1 - Parque de Coches Motores Motrices Remolcados]:[B.03.3 - Parque de Coches Motores Motrices Cabina]])</f>
        <v>4</v>
      </c>
      <c r="AY141" s="1">
        <v>29</v>
      </c>
      <c r="AZ141" s="1">
        <v>4</v>
      </c>
      <c r="BA141" s="1">
        <v>0</v>
      </c>
      <c r="BB141" s="1">
        <v>0</v>
      </c>
      <c r="BC141" s="200">
        <f>SUM(AY141:BB141)</f>
        <v>33</v>
      </c>
      <c r="BD141" s="356">
        <v>14</v>
      </c>
      <c r="BE141" s="1">
        <v>0</v>
      </c>
      <c r="BF141" s="1">
        <v>5</v>
      </c>
      <c r="BG141" s="235">
        <v>1676</v>
      </c>
    </row>
    <row r="142" spans="1:59">
      <c r="A142" s="1">
        <v>2004</v>
      </c>
      <c r="B142" s="1" t="s">
        <v>69</v>
      </c>
      <c r="C142" s="10">
        <v>54.8</v>
      </c>
      <c r="D142" s="10">
        <v>77.59</v>
      </c>
      <c r="E142" s="10">
        <v>0</v>
      </c>
      <c r="F142" s="10">
        <v>52.57</v>
      </c>
      <c r="G142" s="192">
        <f t="shared" si="14"/>
        <v>184.95999999999998</v>
      </c>
      <c r="H142" s="192">
        <v>184.95999999999998</v>
      </c>
      <c r="I142" s="192">
        <v>196.96800000000002</v>
      </c>
      <c r="J142" s="10">
        <v>209.97</v>
      </c>
      <c r="K142" s="10">
        <v>12.2</v>
      </c>
      <c r="L142" s="10">
        <v>116.54</v>
      </c>
      <c r="M142" s="10">
        <v>8</v>
      </c>
      <c r="N142" s="192">
        <f>+MIT_InfraMR[[#This Row],[A.03.1 -  Longitud de Vías de Explotación No Electrificadas Troncales y Ramales (vía principal) (km)]]+MIT_InfraMR[[#This Row],[A.04.1 -  Longitud de Vías de Explotación Electrificadas Troncales y Ramales (vía principal) (km)]]</f>
        <v>326.51</v>
      </c>
      <c r="O142" s="192">
        <v>326.51</v>
      </c>
      <c r="P142" s="1">
        <v>40</v>
      </c>
      <c r="Q142" s="1">
        <v>15</v>
      </c>
      <c r="R142" s="1">
        <v>1</v>
      </c>
      <c r="S142" s="194">
        <f t="shared" si="15"/>
        <v>56</v>
      </c>
      <c r="T142" s="194">
        <v>56</v>
      </c>
      <c r="U142" s="1">
        <v>38</v>
      </c>
      <c r="V142" s="1">
        <v>82</v>
      </c>
      <c r="W142" s="1">
        <v>0</v>
      </c>
      <c r="X142" s="1">
        <v>15</v>
      </c>
      <c r="Y142" s="1">
        <v>2</v>
      </c>
      <c r="Z142" s="196">
        <f t="shared" si="16"/>
        <v>137</v>
      </c>
      <c r="AA142" s="1">
        <v>35</v>
      </c>
      <c r="AB142" s="1">
        <v>18</v>
      </c>
      <c r="AC142" s="1">
        <f>+MIT_InfraMR[[#This Row],[Total Pasos Vehiculares a Nivel]]</f>
        <v>137</v>
      </c>
      <c r="AD142" s="196">
        <f t="shared" si="17"/>
        <v>190</v>
      </c>
      <c r="AE142" s="1">
        <v>10</v>
      </c>
      <c r="AF142" s="1">
        <v>21</v>
      </c>
      <c r="AG142" s="1">
        <v>107</v>
      </c>
      <c r="AH142" s="196">
        <f t="shared" si="18"/>
        <v>138</v>
      </c>
      <c r="AI142" s="10">
        <v>46</v>
      </c>
      <c r="AJ142" s="10">
        <v>0</v>
      </c>
      <c r="AK142" s="10">
        <v>133</v>
      </c>
      <c r="AL142" s="222">
        <f t="shared" si="19"/>
        <v>179</v>
      </c>
      <c r="AM142" s="1">
        <v>0</v>
      </c>
      <c r="AN142" s="1">
        <v>18</v>
      </c>
      <c r="AO142" s="1">
        <v>0</v>
      </c>
      <c r="AP142" s="200">
        <f t="shared" si="20"/>
        <v>18</v>
      </c>
      <c r="AQ142" s="1">
        <v>285</v>
      </c>
      <c r="AR142" s="1">
        <v>60</v>
      </c>
      <c r="AS142" s="1">
        <v>0</v>
      </c>
      <c r="AT142" s="200">
        <f>+SUM(MIT_InfraMR[[#This Row],[B.02.1 - Parque de Coches Eléctricos Motrices]:[B.02.3 - Parque de Coches Eléctricos Motrices Tipo R]])</f>
        <v>345</v>
      </c>
      <c r="AU142" s="1">
        <v>0</v>
      </c>
      <c r="AV142" s="1">
        <v>2</v>
      </c>
      <c r="AW142" s="1">
        <v>2</v>
      </c>
      <c r="AX142" s="200">
        <f>+SUM(MIT_InfraMR[[#This Row],[B.03.1 - Parque de Coches Motores Motrices Remolcados]:[B.03.3 - Parque de Coches Motores Motrices Cabina]])</f>
        <v>4</v>
      </c>
      <c r="AY142" s="1">
        <v>29</v>
      </c>
      <c r="AZ142" s="1">
        <v>4</v>
      </c>
      <c r="BA142" s="1">
        <v>0</v>
      </c>
      <c r="BB142" s="1">
        <v>0</v>
      </c>
      <c r="BC142" s="200">
        <f>SUM(AY142:BB142)</f>
        <v>33</v>
      </c>
      <c r="BD142" s="356">
        <v>14</v>
      </c>
      <c r="BE142" s="1">
        <v>0</v>
      </c>
      <c r="BF142" s="1">
        <v>5</v>
      </c>
      <c r="BG142" s="235">
        <v>1676</v>
      </c>
    </row>
    <row r="143" spans="1:59">
      <c r="A143" s="1">
        <v>2004</v>
      </c>
      <c r="B143" s="1" t="s">
        <v>70</v>
      </c>
      <c r="C143" s="10">
        <v>54.8</v>
      </c>
      <c r="D143" s="10">
        <v>77.59</v>
      </c>
      <c r="E143" s="10">
        <v>0</v>
      </c>
      <c r="F143" s="10">
        <v>52.57</v>
      </c>
      <c r="G143" s="192">
        <f t="shared" si="14"/>
        <v>184.95999999999998</v>
      </c>
      <c r="H143" s="192">
        <v>184.95999999999998</v>
      </c>
      <c r="I143" s="192">
        <v>196.96800000000002</v>
      </c>
      <c r="J143" s="10">
        <v>209.97</v>
      </c>
      <c r="K143" s="10">
        <v>12.2</v>
      </c>
      <c r="L143" s="10">
        <v>116.54</v>
      </c>
      <c r="M143" s="10">
        <v>8</v>
      </c>
      <c r="N143" s="192">
        <f>+MIT_InfraMR[[#This Row],[A.03.1 -  Longitud de Vías de Explotación No Electrificadas Troncales y Ramales (vía principal) (km)]]+MIT_InfraMR[[#This Row],[A.04.1 -  Longitud de Vías de Explotación Electrificadas Troncales y Ramales (vía principal) (km)]]</f>
        <v>326.51</v>
      </c>
      <c r="O143" s="192">
        <v>326.51</v>
      </c>
      <c r="P143" s="1">
        <v>40</v>
      </c>
      <c r="Q143" s="1">
        <v>15</v>
      </c>
      <c r="R143" s="1">
        <v>1</v>
      </c>
      <c r="S143" s="194">
        <f t="shared" si="15"/>
        <v>56</v>
      </c>
      <c r="T143" s="194">
        <v>56</v>
      </c>
      <c r="U143" s="1">
        <v>38</v>
      </c>
      <c r="V143" s="1">
        <v>82</v>
      </c>
      <c r="W143" s="1">
        <v>0</v>
      </c>
      <c r="X143" s="1">
        <v>15</v>
      </c>
      <c r="Y143" s="1">
        <v>2</v>
      </c>
      <c r="Z143" s="196">
        <f t="shared" si="16"/>
        <v>137</v>
      </c>
      <c r="AA143" s="1">
        <v>35</v>
      </c>
      <c r="AB143" s="1">
        <v>18</v>
      </c>
      <c r="AC143" s="1">
        <f>+MIT_InfraMR[[#This Row],[Total Pasos Vehiculares a Nivel]]</f>
        <v>137</v>
      </c>
      <c r="AD143" s="196">
        <f t="shared" si="17"/>
        <v>190</v>
      </c>
      <c r="AE143" s="1">
        <v>10</v>
      </c>
      <c r="AF143" s="1">
        <v>21</v>
      </c>
      <c r="AG143" s="1">
        <v>107</v>
      </c>
      <c r="AH143" s="196">
        <f t="shared" si="18"/>
        <v>138</v>
      </c>
      <c r="AI143" s="10">
        <v>46</v>
      </c>
      <c r="AJ143" s="10">
        <v>0</v>
      </c>
      <c r="AK143" s="10">
        <v>133</v>
      </c>
      <c r="AL143" s="222">
        <f t="shared" si="19"/>
        <v>179</v>
      </c>
      <c r="AM143" s="1">
        <v>0</v>
      </c>
      <c r="AN143" s="1">
        <v>18</v>
      </c>
      <c r="AO143" s="1">
        <v>0</v>
      </c>
      <c r="AP143" s="200">
        <f t="shared" si="20"/>
        <v>18</v>
      </c>
      <c r="AQ143" s="1">
        <v>285</v>
      </c>
      <c r="AR143" s="1">
        <v>60</v>
      </c>
      <c r="AS143" s="1">
        <v>0</v>
      </c>
      <c r="AT143" s="200">
        <f>+SUM(MIT_InfraMR[[#This Row],[B.02.1 - Parque de Coches Eléctricos Motrices]:[B.02.3 - Parque de Coches Eléctricos Motrices Tipo R]])</f>
        <v>345</v>
      </c>
      <c r="AU143" s="1">
        <v>0</v>
      </c>
      <c r="AV143" s="1">
        <v>2</v>
      </c>
      <c r="AW143" s="1">
        <v>2</v>
      </c>
      <c r="AX143" s="200">
        <f>+SUM(MIT_InfraMR[[#This Row],[B.03.1 - Parque de Coches Motores Motrices Remolcados]:[B.03.3 - Parque de Coches Motores Motrices Cabina]])</f>
        <v>4</v>
      </c>
      <c r="AY143" s="1">
        <v>29</v>
      </c>
      <c r="AZ143" s="1">
        <v>4</v>
      </c>
      <c r="BA143" s="1">
        <v>0</v>
      </c>
      <c r="BB143" s="1">
        <v>0</v>
      </c>
      <c r="BC143" s="200">
        <f>SUM(AY143:BB143)</f>
        <v>33</v>
      </c>
      <c r="BD143" s="356">
        <v>14</v>
      </c>
      <c r="BE143" s="1">
        <v>0</v>
      </c>
      <c r="BF143" s="1">
        <v>5</v>
      </c>
      <c r="BG143" s="235">
        <v>1676</v>
      </c>
    </row>
    <row r="144" spans="1:59">
      <c r="A144" s="1">
        <v>2004</v>
      </c>
      <c r="B144" s="1" t="s">
        <v>71</v>
      </c>
      <c r="C144" s="10">
        <v>54.8</v>
      </c>
      <c r="D144" s="10">
        <v>77.59</v>
      </c>
      <c r="E144" s="10">
        <v>0</v>
      </c>
      <c r="F144" s="10">
        <v>52.57</v>
      </c>
      <c r="G144" s="192">
        <f t="shared" si="14"/>
        <v>184.95999999999998</v>
      </c>
      <c r="H144" s="192">
        <v>184.95999999999998</v>
      </c>
      <c r="I144" s="192">
        <v>196.96800000000002</v>
      </c>
      <c r="J144" s="10">
        <v>209.97</v>
      </c>
      <c r="K144" s="10">
        <v>12.2</v>
      </c>
      <c r="L144" s="10">
        <v>116.54</v>
      </c>
      <c r="M144" s="10">
        <v>8</v>
      </c>
      <c r="N144" s="192">
        <f>+MIT_InfraMR[[#This Row],[A.03.1 -  Longitud de Vías de Explotación No Electrificadas Troncales y Ramales (vía principal) (km)]]+MIT_InfraMR[[#This Row],[A.04.1 -  Longitud de Vías de Explotación Electrificadas Troncales y Ramales (vía principal) (km)]]</f>
        <v>326.51</v>
      </c>
      <c r="O144" s="192">
        <v>326.51</v>
      </c>
      <c r="P144" s="1">
        <v>40</v>
      </c>
      <c r="Q144" s="1">
        <v>15</v>
      </c>
      <c r="R144" s="1">
        <v>1</v>
      </c>
      <c r="S144" s="194">
        <f t="shared" si="15"/>
        <v>56</v>
      </c>
      <c r="T144" s="194">
        <v>56</v>
      </c>
      <c r="U144" s="1">
        <v>38</v>
      </c>
      <c r="V144" s="1">
        <v>82</v>
      </c>
      <c r="W144" s="1">
        <v>0</v>
      </c>
      <c r="X144" s="1">
        <v>15</v>
      </c>
      <c r="Y144" s="1">
        <v>2</v>
      </c>
      <c r="Z144" s="196">
        <f t="shared" si="16"/>
        <v>137</v>
      </c>
      <c r="AA144" s="1">
        <v>35</v>
      </c>
      <c r="AB144" s="1">
        <v>18</v>
      </c>
      <c r="AC144" s="1">
        <f>+MIT_InfraMR[[#This Row],[Total Pasos Vehiculares a Nivel]]</f>
        <v>137</v>
      </c>
      <c r="AD144" s="196">
        <f t="shared" si="17"/>
        <v>190</v>
      </c>
      <c r="AE144" s="1">
        <v>10</v>
      </c>
      <c r="AF144" s="1">
        <v>21</v>
      </c>
      <c r="AG144" s="1">
        <v>107</v>
      </c>
      <c r="AH144" s="196">
        <f t="shared" si="18"/>
        <v>138</v>
      </c>
      <c r="AI144" s="10">
        <v>46</v>
      </c>
      <c r="AJ144" s="10">
        <v>0</v>
      </c>
      <c r="AK144" s="10">
        <v>133</v>
      </c>
      <c r="AL144" s="222">
        <f t="shared" si="19"/>
        <v>179</v>
      </c>
      <c r="AM144" s="1">
        <v>0</v>
      </c>
      <c r="AN144" s="1">
        <v>18</v>
      </c>
      <c r="AO144" s="1">
        <v>0</v>
      </c>
      <c r="AP144" s="200">
        <f t="shared" si="20"/>
        <v>18</v>
      </c>
      <c r="AQ144" s="1">
        <v>285</v>
      </c>
      <c r="AR144" s="1">
        <v>60</v>
      </c>
      <c r="AS144" s="1">
        <v>0</v>
      </c>
      <c r="AT144" s="200">
        <f>+SUM(MIT_InfraMR[[#This Row],[B.02.1 - Parque de Coches Eléctricos Motrices]:[B.02.3 - Parque de Coches Eléctricos Motrices Tipo R]])</f>
        <v>345</v>
      </c>
      <c r="AU144" s="1">
        <v>0</v>
      </c>
      <c r="AV144" s="1">
        <v>2</v>
      </c>
      <c r="AW144" s="1">
        <v>2</v>
      </c>
      <c r="AX144" s="200">
        <f>+SUM(MIT_InfraMR[[#This Row],[B.03.1 - Parque de Coches Motores Motrices Remolcados]:[B.03.3 - Parque de Coches Motores Motrices Cabina]])</f>
        <v>4</v>
      </c>
      <c r="AY144" s="1">
        <v>29</v>
      </c>
      <c r="AZ144" s="1">
        <v>4</v>
      </c>
      <c r="BA144" s="1">
        <v>0</v>
      </c>
      <c r="BB144" s="1">
        <v>0</v>
      </c>
      <c r="BC144" s="200">
        <f>SUM(AY144:BB144)</f>
        <v>33</v>
      </c>
      <c r="BD144" s="356">
        <v>14</v>
      </c>
      <c r="BE144" s="1">
        <v>0</v>
      </c>
      <c r="BF144" s="1">
        <v>5</v>
      </c>
      <c r="BG144" s="235">
        <v>1676</v>
      </c>
    </row>
    <row r="145" spans="1:59">
      <c r="A145" s="1">
        <v>2004</v>
      </c>
      <c r="B145" s="1" t="s">
        <v>72</v>
      </c>
      <c r="C145" s="10">
        <v>54.8</v>
      </c>
      <c r="D145" s="10">
        <v>77.59</v>
      </c>
      <c r="E145" s="10">
        <v>0</v>
      </c>
      <c r="F145" s="10">
        <v>52.57</v>
      </c>
      <c r="G145" s="192">
        <f t="shared" si="14"/>
        <v>184.95999999999998</v>
      </c>
      <c r="H145" s="192">
        <v>184.95999999999998</v>
      </c>
      <c r="I145" s="192">
        <v>196.96800000000002</v>
      </c>
      <c r="J145" s="10">
        <v>209.97</v>
      </c>
      <c r="K145" s="10">
        <v>12.2</v>
      </c>
      <c r="L145" s="10">
        <v>116.54</v>
      </c>
      <c r="M145" s="10">
        <v>8</v>
      </c>
      <c r="N145" s="192">
        <f>+MIT_InfraMR[[#This Row],[A.03.1 -  Longitud de Vías de Explotación No Electrificadas Troncales y Ramales (vía principal) (km)]]+MIT_InfraMR[[#This Row],[A.04.1 -  Longitud de Vías de Explotación Electrificadas Troncales y Ramales (vía principal) (km)]]</f>
        <v>326.51</v>
      </c>
      <c r="O145" s="192">
        <v>326.51</v>
      </c>
      <c r="P145" s="1">
        <v>40</v>
      </c>
      <c r="Q145" s="1">
        <v>15</v>
      </c>
      <c r="R145" s="1">
        <v>1</v>
      </c>
      <c r="S145" s="194">
        <f t="shared" si="15"/>
        <v>56</v>
      </c>
      <c r="T145" s="194">
        <v>56</v>
      </c>
      <c r="U145" s="1">
        <v>38</v>
      </c>
      <c r="V145" s="1">
        <v>82</v>
      </c>
      <c r="W145" s="1">
        <v>0</v>
      </c>
      <c r="X145" s="1">
        <v>15</v>
      </c>
      <c r="Y145" s="1">
        <v>2</v>
      </c>
      <c r="Z145" s="196">
        <f t="shared" si="16"/>
        <v>137</v>
      </c>
      <c r="AA145" s="1">
        <v>35</v>
      </c>
      <c r="AB145" s="1">
        <v>18</v>
      </c>
      <c r="AC145" s="1">
        <f>+MIT_InfraMR[[#This Row],[Total Pasos Vehiculares a Nivel]]</f>
        <v>137</v>
      </c>
      <c r="AD145" s="196">
        <f t="shared" si="17"/>
        <v>190</v>
      </c>
      <c r="AE145" s="1">
        <v>10</v>
      </c>
      <c r="AF145" s="1">
        <v>21</v>
      </c>
      <c r="AG145" s="1">
        <v>107</v>
      </c>
      <c r="AH145" s="196">
        <f t="shared" si="18"/>
        <v>138</v>
      </c>
      <c r="AI145" s="10">
        <v>46</v>
      </c>
      <c r="AJ145" s="10">
        <v>0</v>
      </c>
      <c r="AK145" s="10">
        <v>133</v>
      </c>
      <c r="AL145" s="222">
        <f t="shared" si="19"/>
        <v>179</v>
      </c>
      <c r="AM145" s="1">
        <v>0</v>
      </c>
      <c r="AN145" s="1">
        <v>18</v>
      </c>
      <c r="AO145" s="1">
        <v>0</v>
      </c>
      <c r="AP145" s="200">
        <f t="shared" si="20"/>
        <v>18</v>
      </c>
      <c r="AQ145" s="1">
        <v>285</v>
      </c>
      <c r="AR145" s="1">
        <v>60</v>
      </c>
      <c r="AS145" s="1">
        <v>0</v>
      </c>
      <c r="AT145" s="200">
        <f>+SUM(MIT_InfraMR[[#This Row],[B.02.1 - Parque de Coches Eléctricos Motrices]:[B.02.3 - Parque de Coches Eléctricos Motrices Tipo R]])</f>
        <v>345</v>
      </c>
      <c r="AU145" s="1">
        <v>0</v>
      </c>
      <c r="AV145" s="1">
        <v>2</v>
      </c>
      <c r="AW145" s="1">
        <v>2</v>
      </c>
      <c r="AX145" s="200">
        <f>+SUM(MIT_InfraMR[[#This Row],[B.03.1 - Parque de Coches Motores Motrices Remolcados]:[B.03.3 - Parque de Coches Motores Motrices Cabina]])</f>
        <v>4</v>
      </c>
      <c r="AY145" s="1">
        <v>29</v>
      </c>
      <c r="AZ145" s="1">
        <v>4</v>
      </c>
      <c r="BA145" s="1">
        <v>0</v>
      </c>
      <c r="BB145" s="1">
        <v>0</v>
      </c>
      <c r="BC145" s="200">
        <f>SUM(AY145:BB145)</f>
        <v>33</v>
      </c>
      <c r="BD145" s="356">
        <v>14</v>
      </c>
      <c r="BE145" s="1">
        <v>0</v>
      </c>
      <c r="BF145" s="1">
        <v>5</v>
      </c>
      <c r="BG145" s="235">
        <v>1676</v>
      </c>
    </row>
    <row r="146" spans="1:59">
      <c r="A146" s="1">
        <v>2005</v>
      </c>
      <c r="B146" s="1" t="s">
        <v>61</v>
      </c>
      <c r="C146" s="10">
        <v>54.8</v>
      </c>
      <c r="D146" s="10">
        <v>77.59</v>
      </c>
      <c r="E146" s="10">
        <v>0</v>
      </c>
      <c r="F146" s="10">
        <v>52.57</v>
      </c>
      <c r="G146" s="192">
        <f t="shared" si="14"/>
        <v>184.95999999999998</v>
      </c>
      <c r="H146" s="192">
        <v>184.95999999999998</v>
      </c>
      <c r="I146" s="192">
        <v>196.96800000000002</v>
      </c>
      <c r="J146" s="10">
        <v>209.97</v>
      </c>
      <c r="K146" s="10">
        <v>12.2</v>
      </c>
      <c r="L146" s="10">
        <v>116.54</v>
      </c>
      <c r="M146" s="10">
        <v>8</v>
      </c>
      <c r="N146" s="192">
        <f>+MIT_InfraMR[[#This Row],[A.03.1 -  Longitud de Vías de Explotación No Electrificadas Troncales y Ramales (vía principal) (km)]]+MIT_InfraMR[[#This Row],[A.04.1 -  Longitud de Vías de Explotación Electrificadas Troncales y Ramales (vía principal) (km)]]</f>
        <v>326.51</v>
      </c>
      <c r="O146" s="192">
        <v>326.51</v>
      </c>
      <c r="P146" s="1">
        <v>40</v>
      </c>
      <c r="Q146" s="1">
        <v>15</v>
      </c>
      <c r="R146" s="1">
        <v>1</v>
      </c>
      <c r="S146" s="194">
        <f t="shared" si="15"/>
        <v>56</v>
      </c>
      <c r="T146" s="194">
        <v>56</v>
      </c>
      <c r="U146" s="1">
        <v>38</v>
      </c>
      <c r="V146" s="1">
        <v>82</v>
      </c>
      <c r="W146" s="1">
        <v>0</v>
      </c>
      <c r="X146" s="1">
        <v>15</v>
      </c>
      <c r="Y146" s="1">
        <v>2</v>
      </c>
      <c r="Z146" s="196">
        <f t="shared" si="16"/>
        <v>137</v>
      </c>
      <c r="AA146" s="1">
        <v>35</v>
      </c>
      <c r="AB146" s="1">
        <v>18</v>
      </c>
      <c r="AC146" s="1">
        <f>+MIT_InfraMR[[#This Row],[Total Pasos Vehiculares a Nivel]]</f>
        <v>137</v>
      </c>
      <c r="AD146" s="196">
        <f t="shared" si="17"/>
        <v>190</v>
      </c>
      <c r="AE146" s="1">
        <v>10</v>
      </c>
      <c r="AF146" s="1">
        <v>21</v>
      </c>
      <c r="AG146" s="1">
        <v>107</v>
      </c>
      <c r="AH146" s="196">
        <f t="shared" si="18"/>
        <v>138</v>
      </c>
      <c r="AI146" s="10">
        <v>46</v>
      </c>
      <c r="AJ146" s="10">
        <v>0</v>
      </c>
      <c r="AK146" s="10">
        <v>133</v>
      </c>
      <c r="AL146" s="222">
        <f t="shared" si="19"/>
        <v>179</v>
      </c>
      <c r="AM146" s="1">
        <v>0</v>
      </c>
      <c r="AN146" s="1">
        <v>18</v>
      </c>
      <c r="AO146" s="1">
        <v>0</v>
      </c>
      <c r="AP146" s="200">
        <f t="shared" si="20"/>
        <v>18</v>
      </c>
      <c r="AQ146" s="1">
        <v>285</v>
      </c>
      <c r="AR146" s="1">
        <v>60</v>
      </c>
      <c r="AS146" s="1">
        <v>0</v>
      </c>
      <c r="AT146" s="200">
        <f>+SUM(MIT_InfraMR[[#This Row],[B.02.1 - Parque de Coches Eléctricos Motrices]:[B.02.3 - Parque de Coches Eléctricos Motrices Tipo R]])</f>
        <v>345</v>
      </c>
      <c r="AU146" s="1">
        <v>0</v>
      </c>
      <c r="AV146" s="1">
        <v>2</v>
      </c>
      <c r="AW146" s="1">
        <v>2</v>
      </c>
      <c r="AX146" s="200">
        <f>+SUM(MIT_InfraMR[[#This Row],[B.03.1 - Parque de Coches Motores Motrices Remolcados]:[B.03.3 - Parque de Coches Motores Motrices Cabina]])</f>
        <v>4</v>
      </c>
      <c r="AY146" s="1">
        <v>29</v>
      </c>
      <c r="AZ146" s="1">
        <v>4</v>
      </c>
      <c r="BA146" s="1">
        <v>0</v>
      </c>
      <c r="BB146" s="1">
        <v>0</v>
      </c>
      <c r="BC146" s="200">
        <f>SUM(AY146:BB146)</f>
        <v>33</v>
      </c>
      <c r="BD146" s="356">
        <v>14</v>
      </c>
      <c r="BE146" s="1">
        <v>0</v>
      </c>
      <c r="BF146" s="1">
        <v>5</v>
      </c>
      <c r="BG146" s="235">
        <v>1676</v>
      </c>
    </row>
    <row r="147" spans="1:59">
      <c r="A147" s="1">
        <v>2005</v>
      </c>
      <c r="B147" s="1" t="s">
        <v>62</v>
      </c>
      <c r="C147" s="10">
        <v>54.8</v>
      </c>
      <c r="D147" s="10">
        <v>77.59</v>
      </c>
      <c r="E147" s="10">
        <v>0</v>
      </c>
      <c r="F147" s="10">
        <v>52.57</v>
      </c>
      <c r="G147" s="192">
        <f t="shared" si="14"/>
        <v>184.95999999999998</v>
      </c>
      <c r="H147" s="192">
        <v>184.95999999999998</v>
      </c>
      <c r="I147" s="192">
        <v>196.96800000000002</v>
      </c>
      <c r="J147" s="10">
        <v>209.97</v>
      </c>
      <c r="K147" s="10">
        <v>12.2</v>
      </c>
      <c r="L147" s="10">
        <v>116.54</v>
      </c>
      <c r="M147" s="10">
        <v>8</v>
      </c>
      <c r="N147" s="192">
        <f>+MIT_InfraMR[[#This Row],[A.03.1 -  Longitud de Vías de Explotación No Electrificadas Troncales y Ramales (vía principal) (km)]]+MIT_InfraMR[[#This Row],[A.04.1 -  Longitud de Vías de Explotación Electrificadas Troncales y Ramales (vía principal) (km)]]</f>
        <v>326.51</v>
      </c>
      <c r="O147" s="192">
        <v>326.51</v>
      </c>
      <c r="P147" s="1">
        <v>40</v>
      </c>
      <c r="Q147" s="1">
        <v>15</v>
      </c>
      <c r="R147" s="1">
        <v>1</v>
      </c>
      <c r="S147" s="194">
        <f t="shared" si="15"/>
        <v>56</v>
      </c>
      <c r="T147" s="194">
        <v>56</v>
      </c>
      <c r="U147" s="1">
        <v>38</v>
      </c>
      <c r="V147" s="1">
        <v>82</v>
      </c>
      <c r="W147" s="1">
        <v>0</v>
      </c>
      <c r="X147" s="1">
        <v>15</v>
      </c>
      <c r="Y147" s="1">
        <v>2</v>
      </c>
      <c r="Z147" s="196">
        <f t="shared" si="16"/>
        <v>137</v>
      </c>
      <c r="AA147" s="1">
        <v>35</v>
      </c>
      <c r="AB147" s="1">
        <v>18</v>
      </c>
      <c r="AC147" s="1">
        <f>+MIT_InfraMR[[#This Row],[Total Pasos Vehiculares a Nivel]]</f>
        <v>137</v>
      </c>
      <c r="AD147" s="196">
        <f t="shared" si="17"/>
        <v>190</v>
      </c>
      <c r="AE147" s="1">
        <v>10</v>
      </c>
      <c r="AF147" s="1">
        <v>21</v>
      </c>
      <c r="AG147" s="1">
        <v>107</v>
      </c>
      <c r="AH147" s="196">
        <f t="shared" si="18"/>
        <v>138</v>
      </c>
      <c r="AI147" s="10">
        <v>46</v>
      </c>
      <c r="AJ147" s="10">
        <v>0</v>
      </c>
      <c r="AK147" s="10">
        <v>133</v>
      </c>
      <c r="AL147" s="222">
        <f t="shared" si="19"/>
        <v>179</v>
      </c>
      <c r="AM147" s="1">
        <v>0</v>
      </c>
      <c r="AN147" s="1">
        <v>18</v>
      </c>
      <c r="AO147" s="1">
        <v>0</v>
      </c>
      <c r="AP147" s="200">
        <f t="shared" si="20"/>
        <v>18</v>
      </c>
      <c r="AQ147" s="1">
        <v>285</v>
      </c>
      <c r="AR147" s="1">
        <v>60</v>
      </c>
      <c r="AS147" s="1">
        <v>0</v>
      </c>
      <c r="AT147" s="200">
        <f>+SUM(MIT_InfraMR[[#This Row],[B.02.1 - Parque de Coches Eléctricos Motrices]:[B.02.3 - Parque de Coches Eléctricos Motrices Tipo R]])</f>
        <v>345</v>
      </c>
      <c r="AU147" s="1">
        <v>0</v>
      </c>
      <c r="AV147" s="1">
        <v>2</v>
      </c>
      <c r="AW147" s="1">
        <v>2</v>
      </c>
      <c r="AX147" s="200">
        <f>+SUM(MIT_InfraMR[[#This Row],[B.03.1 - Parque de Coches Motores Motrices Remolcados]:[B.03.3 - Parque de Coches Motores Motrices Cabina]])</f>
        <v>4</v>
      </c>
      <c r="AY147" s="1">
        <v>29</v>
      </c>
      <c r="AZ147" s="1">
        <v>4</v>
      </c>
      <c r="BA147" s="1">
        <v>0</v>
      </c>
      <c r="BB147" s="1">
        <v>0</v>
      </c>
      <c r="BC147" s="200">
        <f>SUM(AY147:BB147)</f>
        <v>33</v>
      </c>
      <c r="BD147" s="356">
        <v>14</v>
      </c>
      <c r="BE147" s="1">
        <v>0</v>
      </c>
      <c r="BF147" s="1">
        <v>5</v>
      </c>
      <c r="BG147" s="235">
        <v>1676</v>
      </c>
    </row>
    <row r="148" spans="1:59">
      <c r="A148" s="1">
        <v>2005</v>
      </c>
      <c r="B148" s="1" t="s">
        <v>63</v>
      </c>
      <c r="C148" s="10">
        <v>54.8</v>
      </c>
      <c r="D148" s="10">
        <v>77.59</v>
      </c>
      <c r="E148" s="10">
        <v>0</v>
      </c>
      <c r="F148" s="10">
        <v>52.57</v>
      </c>
      <c r="G148" s="192">
        <f t="shared" si="14"/>
        <v>184.95999999999998</v>
      </c>
      <c r="H148" s="192">
        <v>184.95999999999998</v>
      </c>
      <c r="I148" s="192">
        <v>196.96800000000002</v>
      </c>
      <c r="J148" s="10">
        <v>209.97</v>
      </c>
      <c r="K148" s="10">
        <v>12.2</v>
      </c>
      <c r="L148" s="10">
        <v>116.54</v>
      </c>
      <c r="M148" s="10">
        <v>8</v>
      </c>
      <c r="N148" s="192">
        <f>+MIT_InfraMR[[#This Row],[A.03.1 -  Longitud de Vías de Explotación No Electrificadas Troncales y Ramales (vía principal) (km)]]+MIT_InfraMR[[#This Row],[A.04.1 -  Longitud de Vías de Explotación Electrificadas Troncales y Ramales (vía principal) (km)]]</f>
        <v>326.51</v>
      </c>
      <c r="O148" s="192">
        <v>326.51</v>
      </c>
      <c r="P148" s="1">
        <v>40</v>
      </c>
      <c r="Q148" s="1">
        <v>15</v>
      </c>
      <c r="R148" s="1">
        <v>1</v>
      </c>
      <c r="S148" s="194">
        <f t="shared" si="15"/>
        <v>56</v>
      </c>
      <c r="T148" s="194">
        <v>56</v>
      </c>
      <c r="U148" s="1">
        <v>38</v>
      </c>
      <c r="V148" s="1">
        <v>82</v>
      </c>
      <c r="W148" s="1">
        <v>0</v>
      </c>
      <c r="X148" s="1">
        <v>15</v>
      </c>
      <c r="Y148" s="1">
        <v>2</v>
      </c>
      <c r="Z148" s="196">
        <f t="shared" si="16"/>
        <v>137</v>
      </c>
      <c r="AA148" s="1">
        <v>35</v>
      </c>
      <c r="AB148" s="1">
        <v>18</v>
      </c>
      <c r="AC148" s="1">
        <f>+MIT_InfraMR[[#This Row],[Total Pasos Vehiculares a Nivel]]</f>
        <v>137</v>
      </c>
      <c r="AD148" s="196">
        <f t="shared" si="17"/>
        <v>190</v>
      </c>
      <c r="AE148" s="1">
        <v>10</v>
      </c>
      <c r="AF148" s="1">
        <v>21</v>
      </c>
      <c r="AG148" s="1">
        <v>107</v>
      </c>
      <c r="AH148" s="196">
        <f t="shared" si="18"/>
        <v>138</v>
      </c>
      <c r="AI148" s="10">
        <v>46</v>
      </c>
      <c r="AJ148" s="10">
        <v>0</v>
      </c>
      <c r="AK148" s="10">
        <v>133</v>
      </c>
      <c r="AL148" s="222">
        <f t="shared" si="19"/>
        <v>179</v>
      </c>
      <c r="AM148" s="1">
        <v>0</v>
      </c>
      <c r="AN148" s="1">
        <v>18</v>
      </c>
      <c r="AO148" s="1">
        <v>0</v>
      </c>
      <c r="AP148" s="200">
        <f t="shared" si="20"/>
        <v>18</v>
      </c>
      <c r="AQ148" s="1">
        <v>285</v>
      </c>
      <c r="AR148" s="1">
        <v>60</v>
      </c>
      <c r="AS148" s="1">
        <v>0</v>
      </c>
      <c r="AT148" s="200">
        <f>+SUM(MIT_InfraMR[[#This Row],[B.02.1 - Parque de Coches Eléctricos Motrices]:[B.02.3 - Parque de Coches Eléctricos Motrices Tipo R]])</f>
        <v>345</v>
      </c>
      <c r="AU148" s="1">
        <v>0</v>
      </c>
      <c r="AV148" s="1">
        <v>2</v>
      </c>
      <c r="AW148" s="1">
        <v>2</v>
      </c>
      <c r="AX148" s="200">
        <f>+SUM(MIT_InfraMR[[#This Row],[B.03.1 - Parque de Coches Motores Motrices Remolcados]:[B.03.3 - Parque de Coches Motores Motrices Cabina]])</f>
        <v>4</v>
      </c>
      <c r="AY148" s="1">
        <v>29</v>
      </c>
      <c r="AZ148" s="1">
        <v>4</v>
      </c>
      <c r="BA148" s="1">
        <v>0</v>
      </c>
      <c r="BB148" s="1">
        <v>0</v>
      </c>
      <c r="BC148" s="200">
        <f>SUM(AY148:BB148)</f>
        <v>33</v>
      </c>
      <c r="BD148" s="356">
        <v>14</v>
      </c>
      <c r="BE148" s="1">
        <v>0</v>
      </c>
      <c r="BF148" s="1">
        <v>5</v>
      </c>
      <c r="BG148" s="235">
        <v>1676</v>
      </c>
    </row>
    <row r="149" spans="1:59">
      <c r="A149" s="1">
        <v>2005</v>
      </c>
      <c r="B149" s="1" t="s">
        <v>64</v>
      </c>
      <c r="C149" s="10">
        <v>54.8</v>
      </c>
      <c r="D149" s="10">
        <v>77.59</v>
      </c>
      <c r="E149" s="10">
        <v>0</v>
      </c>
      <c r="F149" s="10">
        <v>52.57</v>
      </c>
      <c r="G149" s="192">
        <f t="shared" si="14"/>
        <v>184.95999999999998</v>
      </c>
      <c r="H149" s="192">
        <v>184.95999999999998</v>
      </c>
      <c r="I149" s="192">
        <v>196.96800000000002</v>
      </c>
      <c r="J149" s="10">
        <v>209.97</v>
      </c>
      <c r="K149" s="10">
        <v>12.2</v>
      </c>
      <c r="L149" s="10">
        <v>116.54</v>
      </c>
      <c r="M149" s="10">
        <v>8</v>
      </c>
      <c r="N149" s="192">
        <f>+MIT_InfraMR[[#This Row],[A.03.1 -  Longitud de Vías de Explotación No Electrificadas Troncales y Ramales (vía principal) (km)]]+MIT_InfraMR[[#This Row],[A.04.1 -  Longitud de Vías de Explotación Electrificadas Troncales y Ramales (vía principal) (km)]]</f>
        <v>326.51</v>
      </c>
      <c r="O149" s="192">
        <v>326.51</v>
      </c>
      <c r="P149" s="1">
        <v>40</v>
      </c>
      <c r="Q149" s="1">
        <v>15</v>
      </c>
      <c r="R149" s="1">
        <v>1</v>
      </c>
      <c r="S149" s="194">
        <f t="shared" si="15"/>
        <v>56</v>
      </c>
      <c r="T149" s="194">
        <v>56</v>
      </c>
      <c r="U149" s="1">
        <v>38</v>
      </c>
      <c r="V149" s="1">
        <v>82</v>
      </c>
      <c r="W149" s="1">
        <v>0</v>
      </c>
      <c r="X149" s="1">
        <v>15</v>
      </c>
      <c r="Y149" s="1">
        <v>2</v>
      </c>
      <c r="Z149" s="196">
        <f t="shared" si="16"/>
        <v>137</v>
      </c>
      <c r="AA149" s="1">
        <v>35</v>
      </c>
      <c r="AB149" s="1">
        <v>18</v>
      </c>
      <c r="AC149" s="1">
        <f>+MIT_InfraMR[[#This Row],[Total Pasos Vehiculares a Nivel]]</f>
        <v>137</v>
      </c>
      <c r="AD149" s="196">
        <f t="shared" si="17"/>
        <v>190</v>
      </c>
      <c r="AE149" s="1">
        <v>10</v>
      </c>
      <c r="AF149" s="1">
        <v>21</v>
      </c>
      <c r="AG149" s="1">
        <v>107</v>
      </c>
      <c r="AH149" s="196">
        <f t="shared" si="18"/>
        <v>138</v>
      </c>
      <c r="AI149" s="10">
        <v>46</v>
      </c>
      <c r="AJ149" s="10">
        <v>0</v>
      </c>
      <c r="AK149" s="10">
        <v>133</v>
      </c>
      <c r="AL149" s="222">
        <f t="shared" si="19"/>
        <v>179</v>
      </c>
      <c r="AM149" s="1">
        <v>0</v>
      </c>
      <c r="AN149" s="1">
        <v>18</v>
      </c>
      <c r="AO149" s="1">
        <v>0</v>
      </c>
      <c r="AP149" s="200">
        <f t="shared" si="20"/>
        <v>18</v>
      </c>
      <c r="AQ149" s="1">
        <v>285</v>
      </c>
      <c r="AR149" s="1">
        <v>60</v>
      </c>
      <c r="AS149" s="1">
        <v>0</v>
      </c>
      <c r="AT149" s="200">
        <f>+SUM(MIT_InfraMR[[#This Row],[B.02.1 - Parque de Coches Eléctricos Motrices]:[B.02.3 - Parque de Coches Eléctricos Motrices Tipo R]])</f>
        <v>345</v>
      </c>
      <c r="AU149" s="1">
        <v>0</v>
      </c>
      <c r="AV149" s="1">
        <v>2</v>
      </c>
      <c r="AW149" s="1">
        <v>2</v>
      </c>
      <c r="AX149" s="200">
        <f>+SUM(MIT_InfraMR[[#This Row],[B.03.1 - Parque de Coches Motores Motrices Remolcados]:[B.03.3 - Parque de Coches Motores Motrices Cabina]])</f>
        <v>4</v>
      </c>
      <c r="AY149" s="1">
        <v>29</v>
      </c>
      <c r="AZ149" s="1">
        <v>4</v>
      </c>
      <c r="BA149" s="1">
        <v>0</v>
      </c>
      <c r="BB149" s="1">
        <v>0</v>
      </c>
      <c r="BC149" s="200">
        <f>SUM(AY149:BB149)</f>
        <v>33</v>
      </c>
      <c r="BD149" s="356">
        <v>14</v>
      </c>
      <c r="BE149" s="1">
        <v>0</v>
      </c>
      <c r="BF149" s="1">
        <v>5</v>
      </c>
      <c r="BG149" s="235">
        <v>1676</v>
      </c>
    </row>
    <row r="150" spans="1:59">
      <c r="A150" s="1">
        <v>2005</v>
      </c>
      <c r="B150" s="1" t="s">
        <v>65</v>
      </c>
      <c r="C150" s="10">
        <v>54.8</v>
      </c>
      <c r="D150" s="10">
        <v>77.59</v>
      </c>
      <c r="E150" s="10">
        <v>0</v>
      </c>
      <c r="F150" s="10">
        <v>52.57</v>
      </c>
      <c r="G150" s="192">
        <f t="shared" si="14"/>
        <v>184.95999999999998</v>
      </c>
      <c r="H150" s="192">
        <v>184.95999999999998</v>
      </c>
      <c r="I150" s="192">
        <v>196.96800000000002</v>
      </c>
      <c r="J150" s="10">
        <v>209.97</v>
      </c>
      <c r="K150" s="10">
        <v>12.2</v>
      </c>
      <c r="L150" s="10">
        <v>116.54</v>
      </c>
      <c r="M150" s="10">
        <v>8</v>
      </c>
      <c r="N150" s="192">
        <f>+MIT_InfraMR[[#This Row],[A.03.1 -  Longitud de Vías de Explotación No Electrificadas Troncales y Ramales (vía principal) (km)]]+MIT_InfraMR[[#This Row],[A.04.1 -  Longitud de Vías de Explotación Electrificadas Troncales y Ramales (vía principal) (km)]]</f>
        <v>326.51</v>
      </c>
      <c r="O150" s="192">
        <v>326.51</v>
      </c>
      <c r="P150" s="1">
        <v>40</v>
      </c>
      <c r="Q150" s="1">
        <v>15</v>
      </c>
      <c r="R150" s="1">
        <v>1</v>
      </c>
      <c r="S150" s="194">
        <f t="shared" si="15"/>
        <v>56</v>
      </c>
      <c r="T150" s="194">
        <v>56</v>
      </c>
      <c r="U150" s="1">
        <v>38</v>
      </c>
      <c r="V150" s="1">
        <v>82</v>
      </c>
      <c r="W150" s="1">
        <v>0</v>
      </c>
      <c r="X150" s="1">
        <v>15</v>
      </c>
      <c r="Y150" s="1">
        <v>2</v>
      </c>
      <c r="Z150" s="196">
        <f t="shared" si="16"/>
        <v>137</v>
      </c>
      <c r="AA150" s="1">
        <v>35</v>
      </c>
      <c r="AB150" s="1">
        <v>18</v>
      </c>
      <c r="AC150" s="1">
        <f>+MIT_InfraMR[[#This Row],[Total Pasos Vehiculares a Nivel]]</f>
        <v>137</v>
      </c>
      <c r="AD150" s="196">
        <f t="shared" si="17"/>
        <v>190</v>
      </c>
      <c r="AE150" s="1">
        <v>10</v>
      </c>
      <c r="AF150" s="1">
        <v>21</v>
      </c>
      <c r="AG150" s="1">
        <v>107</v>
      </c>
      <c r="AH150" s="196">
        <f t="shared" si="18"/>
        <v>138</v>
      </c>
      <c r="AI150" s="10">
        <v>46</v>
      </c>
      <c r="AJ150" s="10">
        <v>0</v>
      </c>
      <c r="AK150" s="10">
        <v>133</v>
      </c>
      <c r="AL150" s="222">
        <f t="shared" si="19"/>
        <v>179</v>
      </c>
      <c r="AM150" s="1">
        <v>0</v>
      </c>
      <c r="AN150" s="1">
        <v>18</v>
      </c>
      <c r="AO150" s="1">
        <v>0</v>
      </c>
      <c r="AP150" s="200">
        <f t="shared" si="20"/>
        <v>18</v>
      </c>
      <c r="AQ150" s="1">
        <v>285</v>
      </c>
      <c r="AR150" s="1">
        <v>60</v>
      </c>
      <c r="AS150" s="1">
        <v>0</v>
      </c>
      <c r="AT150" s="200">
        <f>+SUM(MIT_InfraMR[[#This Row],[B.02.1 - Parque de Coches Eléctricos Motrices]:[B.02.3 - Parque de Coches Eléctricos Motrices Tipo R]])</f>
        <v>345</v>
      </c>
      <c r="AU150" s="1">
        <v>0</v>
      </c>
      <c r="AV150" s="1">
        <v>2</v>
      </c>
      <c r="AW150" s="1">
        <v>2</v>
      </c>
      <c r="AX150" s="200">
        <f>+SUM(MIT_InfraMR[[#This Row],[B.03.1 - Parque de Coches Motores Motrices Remolcados]:[B.03.3 - Parque de Coches Motores Motrices Cabina]])</f>
        <v>4</v>
      </c>
      <c r="AY150" s="1">
        <v>29</v>
      </c>
      <c r="AZ150" s="1">
        <v>4</v>
      </c>
      <c r="BA150" s="1">
        <v>0</v>
      </c>
      <c r="BB150" s="1">
        <v>0</v>
      </c>
      <c r="BC150" s="200">
        <f>SUM(AY150:BB150)</f>
        <v>33</v>
      </c>
      <c r="BD150" s="356">
        <v>14</v>
      </c>
      <c r="BE150" s="1">
        <v>0</v>
      </c>
      <c r="BF150" s="1">
        <v>5</v>
      </c>
      <c r="BG150" s="235">
        <v>1676</v>
      </c>
    </row>
    <row r="151" spans="1:59">
      <c r="A151" s="1">
        <v>2005</v>
      </c>
      <c r="B151" s="1" t="s">
        <v>66</v>
      </c>
      <c r="C151" s="10">
        <v>54.8</v>
      </c>
      <c r="D151" s="10">
        <v>77.59</v>
      </c>
      <c r="E151" s="10">
        <v>0</v>
      </c>
      <c r="F151" s="10">
        <v>52.57</v>
      </c>
      <c r="G151" s="192">
        <f t="shared" si="14"/>
        <v>184.95999999999998</v>
      </c>
      <c r="H151" s="192">
        <v>184.95999999999998</v>
      </c>
      <c r="I151" s="192">
        <v>196.96800000000002</v>
      </c>
      <c r="J151" s="10">
        <v>209.97</v>
      </c>
      <c r="K151" s="10">
        <v>12.2</v>
      </c>
      <c r="L151" s="10">
        <v>116.54</v>
      </c>
      <c r="M151" s="10">
        <v>8</v>
      </c>
      <c r="N151" s="192">
        <f>+MIT_InfraMR[[#This Row],[A.03.1 -  Longitud de Vías de Explotación No Electrificadas Troncales y Ramales (vía principal) (km)]]+MIT_InfraMR[[#This Row],[A.04.1 -  Longitud de Vías de Explotación Electrificadas Troncales y Ramales (vía principal) (km)]]</f>
        <v>326.51</v>
      </c>
      <c r="O151" s="192">
        <v>326.51</v>
      </c>
      <c r="P151" s="1">
        <v>40</v>
      </c>
      <c r="Q151" s="1">
        <v>15</v>
      </c>
      <c r="R151" s="1">
        <v>1</v>
      </c>
      <c r="S151" s="194">
        <f t="shared" si="15"/>
        <v>56</v>
      </c>
      <c r="T151" s="194">
        <v>56</v>
      </c>
      <c r="U151" s="1">
        <v>38</v>
      </c>
      <c r="V151" s="1">
        <v>82</v>
      </c>
      <c r="W151" s="1">
        <v>0</v>
      </c>
      <c r="X151" s="1">
        <v>15</v>
      </c>
      <c r="Y151" s="1">
        <v>2</v>
      </c>
      <c r="Z151" s="196">
        <f t="shared" si="16"/>
        <v>137</v>
      </c>
      <c r="AA151" s="1">
        <v>35</v>
      </c>
      <c r="AB151" s="1">
        <v>18</v>
      </c>
      <c r="AC151" s="1">
        <f>+MIT_InfraMR[[#This Row],[Total Pasos Vehiculares a Nivel]]</f>
        <v>137</v>
      </c>
      <c r="AD151" s="196">
        <f t="shared" si="17"/>
        <v>190</v>
      </c>
      <c r="AE151" s="1">
        <v>10</v>
      </c>
      <c r="AF151" s="1">
        <v>21</v>
      </c>
      <c r="AG151" s="1">
        <v>107</v>
      </c>
      <c r="AH151" s="196">
        <f t="shared" si="18"/>
        <v>138</v>
      </c>
      <c r="AI151" s="10">
        <v>46</v>
      </c>
      <c r="AJ151" s="10">
        <v>0</v>
      </c>
      <c r="AK151" s="10">
        <v>133</v>
      </c>
      <c r="AL151" s="222">
        <f t="shared" si="19"/>
        <v>179</v>
      </c>
      <c r="AM151" s="1">
        <v>0</v>
      </c>
      <c r="AN151" s="1">
        <v>18</v>
      </c>
      <c r="AO151" s="1">
        <v>0</v>
      </c>
      <c r="AP151" s="200">
        <f t="shared" si="20"/>
        <v>18</v>
      </c>
      <c r="AQ151" s="1">
        <v>285</v>
      </c>
      <c r="AR151" s="1">
        <v>60</v>
      </c>
      <c r="AS151" s="1">
        <v>0</v>
      </c>
      <c r="AT151" s="200">
        <f>+SUM(MIT_InfraMR[[#This Row],[B.02.1 - Parque de Coches Eléctricos Motrices]:[B.02.3 - Parque de Coches Eléctricos Motrices Tipo R]])</f>
        <v>345</v>
      </c>
      <c r="AU151" s="1">
        <v>0</v>
      </c>
      <c r="AV151" s="1">
        <v>2</v>
      </c>
      <c r="AW151" s="1">
        <v>2</v>
      </c>
      <c r="AX151" s="200">
        <f>+SUM(MIT_InfraMR[[#This Row],[B.03.1 - Parque de Coches Motores Motrices Remolcados]:[B.03.3 - Parque de Coches Motores Motrices Cabina]])</f>
        <v>4</v>
      </c>
      <c r="AY151" s="1">
        <v>29</v>
      </c>
      <c r="AZ151" s="1">
        <v>4</v>
      </c>
      <c r="BA151" s="1">
        <v>0</v>
      </c>
      <c r="BB151" s="1">
        <v>0</v>
      </c>
      <c r="BC151" s="200">
        <f>SUM(AY151:BB151)</f>
        <v>33</v>
      </c>
      <c r="BD151" s="356">
        <v>14</v>
      </c>
      <c r="BE151" s="1">
        <v>0</v>
      </c>
      <c r="BF151" s="1">
        <v>5</v>
      </c>
      <c r="BG151" s="235">
        <v>1676</v>
      </c>
    </row>
    <row r="152" spans="1:59">
      <c r="A152" s="1">
        <v>2005</v>
      </c>
      <c r="B152" s="1" t="s">
        <v>67</v>
      </c>
      <c r="C152" s="10">
        <v>54.8</v>
      </c>
      <c r="D152" s="10">
        <v>77.59</v>
      </c>
      <c r="E152" s="10">
        <v>0</v>
      </c>
      <c r="F152" s="10">
        <v>52.57</v>
      </c>
      <c r="G152" s="192">
        <f t="shared" si="14"/>
        <v>184.95999999999998</v>
      </c>
      <c r="H152" s="192">
        <v>184.95999999999998</v>
      </c>
      <c r="I152" s="192">
        <v>196.96800000000002</v>
      </c>
      <c r="J152" s="10">
        <v>209.97</v>
      </c>
      <c r="K152" s="10">
        <v>12.2</v>
      </c>
      <c r="L152" s="10">
        <v>116.54</v>
      </c>
      <c r="M152" s="10">
        <v>8</v>
      </c>
      <c r="N152" s="192">
        <f>+MIT_InfraMR[[#This Row],[A.03.1 -  Longitud de Vías de Explotación No Electrificadas Troncales y Ramales (vía principal) (km)]]+MIT_InfraMR[[#This Row],[A.04.1 -  Longitud de Vías de Explotación Electrificadas Troncales y Ramales (vía principal) (km)]]</f>
        <v>326.51</v>
      </c>
      <c r="O152" s="192">
        <v>326.51</v>
      </c>
      <c r="P152" s="1">
        <v>40</v>
      </c>
      <c r="Q152" s="1">
        <v>15</v>
      </c>
      <c r="R152" s="1">
        <v>1</v>
      </c>
      <c r="S152" s="194">
        <f t="shared" si="15"/>
        <v>56</v>
      </c>
      <c r="T152" s="194">
        <v>56</v>
      </c>
      <c r="U152" s="1">
        <v>38</v>
      </c>
      <c r="V152" s="1">
        <v>82</v>
      </c>
      <c r="W152" s="1">
        <v>0</v>
      </c>
      <c r="X152" s="1">
        <v>15</v>
      </c>
      <c r="Y152" s="1">
        <v>2</v>
      </c>
      <c r="Z152" s="196">
        <f t="shared" si="16"/>
        <v>137</v>
      </c>
      <c r="AA152" s="1">
        <v>35</v>
      </c>
      <c r="AB152" s="1">
        <v>18</v>
      </c>
      <c r="AC152" s="1">
        <f>+MIT_InfraMR[[#This Row],[Total Pasos Vehiculares a Nivel]]</f>
        <v>137</v>
      </c>
      <c r="AD152" s="196">
        <f t="shared" si="17"/>
        <v>190</v>
      </c>
      <c r="AE152" s="1">
        <v>10</v>
      </c>
      <c r="AF152" s="1">
        <v>21</v>
      </c>
      <c r="AG152" s="1">
        <v>107</v>
      </c>
      <c r="AH152" s="196">
        <f t="shared" si="18"/>
        <v>138</v>
      </c>
      <c r="AI152" s="10">
        <v>46</v>
      </c>
      <c r="AJ152" s="10">
        <v>0</v>
      </c>
      <c r="AK152" s="10">
        <v>133</v>
      </c>
      <c r="AL152" s="222">
        <f t="shared" si="19"/>
        <v>179</v>
      </c>
      <c r="AM152" s="1">
        <v>0</v>
      </c>
      <c r="AN152" s="1">
        <v>18</v>
      </c>
      <c r="AO152" s="1">
        <v>0</v>
      </c>
      <c r="AP152" s="200">
        <f t="shared" si="20"/>
        <v>18</v>
      </c>
      <c r="AQ152" s="1">
        <v>285</v>
      </c>
      <c r="AR152" s="1">
        <v>60</v>
      </c>
      <c r="AS152" s="1">
        <v>0</v>
      </c>
      <c r="AT152" s="200">
        <f>+SUM(MIT_InfraMR[[#This Row],[B.02.1 - Parque de Coches Eléctricos Motrices]:[B.02.3 - Parque de Coches Eléctricos Motrices Tipo R]])</f>
        <v>345</v>
      </c>
      <c r="AU152" s="1">
        <v>0</v>
      </c>
      <c r="AV152" s="1">
        <v>2</v>
      </c>
      <c r="AW152" s="1">
        <v>2</v>
      </c>
      <c r="AX152" s="200">
        <f>+SUM(MIT_InfraMR[[#This Row],[B.03.1 - Parque de Coches Motores Motrices Remolcados]:[B.03.3 - Parque de Coches Motores Motrices Cabina]])</f>
        <v>4</v>
      </c>
      <c r="AY152" s="1">
        <v>29</v>
      </c>
      <c r="AZ152" s="1">
        <v>4</v>
      </c>
      <c r="BA152" s="1">
        <v>0</v>
      </c>
      <c r="BB152" s="1">
        <v>0</v>
      </c>
      <c r="BC152" s="200">
        <f>SUM(AY152:BB152)</f>
        <v>33</v>
      </c>
      <c r="BD152" s="356">
        <v>14</v>
      </c>
      <c r="BE152" s="1">
        <v>0</v>
      </c>
      <c r="BF152" s="1">
        <v>5</v>
      </c>
      <c r="BG152" s="235">
        <v>1676</v>
      </c>
    </row>
    <row r="153" spans="1:59">
      <c r="A153" s="1">
        <v>2005</v>
      </c>
      <c r="B153" s="1" t="s">
        <v>68</v>
      </c>
      <c r="C153" s="10">
        <v>54.8</v>
      </c>
      <c r="D153" s="10">
        <v>77.59</v>
      </c>
      <c r="E153" s="10">
        <v>0</v>
      </c>
      <c r="F153" s="10">
        <v>52.57</v>
      </c>
      <c r="G153" s="192">
        <f t="shared" si="14"/>
        <v>184.95999999999998</v>
      </c>
      <c r="H153" s="192">
        <v>184.95999999999998</v>
      </c>
      <c r="I153" s="192">
        <v>196.96800000000002</v>
      </c>
      <c r="J153" s="10">
        <v>209.97</v>
      </c>
      <c r="K153" s="10">
        <v>12.2</v>
      </c>
      <c r="L153" s="10">
        <v>116.54</v>
      </c>
      <c r="M153" s="10">
        <v>8</v>
      </c>
      <c r="N153" s="192">
        <f>+MIT_InfraMR[[#This Row],[A.03.1 -  Longitud de Vías de Explotación No Electrificadas Troncales y Ramales (vía principal) (km)]]+MIT_InfraMR[[#This Row],[A.04.1 -  Longitud de Vías de Explotación Electrificadas Troncales y Ramales (vía principal) (km)]]</f>
        <v>326.51</v>
      </c>
      <c r="O153" s="192">
        <v>326.51</v>
      </c>
      <c r="P153" s="1">
        <v>40</v>
      </c>
      <c r="Q153" s="1">
        <v>15</v>
      </c>
      <c r="R153" s="1">
        <v>1</v>
      </c>
      <c r="S153" s="194">
        <f t="shared" si="15"/>
        <v>56</v>
      </c>
      <c r="T153" s="194">
        <v>56</v>
      </c>
      <c r="U153" s="1">
        <v>38</v>
      </c>
      <c r="V153" s="1">
        <v>82</v>
      </c>
      <c r="W153" s="1">
        <v>0</v>
      </c>
      <c r="X153" s="1">
        <v>15</v>
      </c>
      <c r="Y153" s="1">
        <v>2</v>
      </c>
      <c r="Z153" s="196">
        <f t="shared" si="16"/>
        <v>137</v>
      </c>
      <c r="AA153" s="1">
        <v>35</v>
      </c>
      <c r="AB153" s="1">
        <v>18</v>
      </c>
      <c r="AC153" s="1">
        <f>+MIT_InfraMR[[#This Row],[Total Pasos Vehiculares a Nivel]]</f>
        <v>137</v>
      </c>
      <c r="AD153" s="196">
        <f t="shared" si="17"/>
        <v>190</v>
      </c>
      <c r="AE153" s="1">
        <v>10</v>
      </c>
      <c r="AF153" s="1">
        <v>21</v>
      </c>
      <c r="AG153" s="1">
        <v>107</v>
      </c>
      <c r="AH153" s="196">
        <f t="shared" si="18"/>
        <v>138</v>
      </c>
      <c r="AI153" s="10">
        <v>46</v>
      </c>
      <c r="AJ153" s="10">
        <v>0</v>
      </c>
      <c r="AK153" s="10">
        <v>133</v>
      </c>
      <c r="AL153" s="222">
        <f t="shared" si="19"/>
        <v>179</v>
      </c>
      <c r="AM153" s="1">
        <v>0</v>
      </c>
      <c r="AN153" s="1">
        <v>18</v>
      </c>
      <c r="AO153" s="1">
        <v>0</v>
      </c>
      <c r="AP153" s="200">
        <f t="shared" si="20"/>
        <v>18</v>
      </c>
      <c r="AQ153" s="1">
        <v>285</v>
      </c>
      <c r="AR153" s="1">
        <v>60</v>
      </c>
      <c r="AS153" s="1">
        <v>0</v>
      </c>
      <c r="AT153" s="200">
        <f>+SUM(MIT_InfraMR[[#This Row],[B.02.1 - Parque de Coches Eléctricos Motrices]:[B.02.3 - Parque de Coches Eléctricos Motrices Tipo R]])</f>
        <v>345</v>
      </c>
      <c r="AU153" s="1">
        <v>0</v>
      </c>
      <c r="AV153" s="1">
        <v>2</v>
      </c>
      <c r="AW153" s="1">
        <v>2</v>
      </c>
      <c r="AX153" s="200">
        <f>+SUM(MIT_InfraMR[[#This Row],[B.03.1 - Parque de Coches Motores Motrices Remolcados]:[B.03.3 - Parque de Coches Motores Motrices Cabina]])</f>
        <v>4</v>
      </c>
      <c r="AY153" s="1">
        <v>29</v>
      </c>
      <c r="AZ153" s="1">
        <v>4</v>
      </c>
      <c r="BA153" s="1">
        <v>0</v>
      </c>
      <c r="BB153" s="1">
        <v>0</v>
      </c>
      <c r="BC153" s="200">
        <f>SUM(AY153:BB153)</f>
        <v>33</v>
      </c>
      <c r="BD153" s="356">
        <v>14</v>
      </c>
      <c r="BE153" s="1">
        <v>0</v>
      </c>
      <c r="BF153" s="1">
        <v>5</v>
      </c>
      <c r="BG153" s="235">
        <v>1676</v>
      </c>
    </row>
    <row r="154" spans="1:59">
      <c r="A154" s="1">
        <v>2005</v>
      </c>
      <c r="B154" s="1" t="s">
        <v>69</v>
      </c>
      <c r="C154" s="10">
        <v>54.8</v>
      </c>
      <c r="D154" s="10">
        <v>77.59</v>
      </c>
      <c r="E154" s="10">
        <v>0</v>
      </c>
      <c r="F154" s="10">
        <v>52.57</v>
      </c>
      <c r="G154" s="192">
        <f t="shared" si="14"/>
        <v>184.95999999999998</v>
      </c>
      <c r="H154" s="192">
        <v>184.95999999999998</v>
      </c>
      <c r="I154" s="192">
        <v>196.96800000000002</v>
      </c>
      <c r="J154" s="10">
        <v>209.97</v>
      </c>
      <c r="K154" s="10">
        <v>12.2</v>
      </c>
      <c r="L154" s="10">
        <v>116.54</v>
      </c>
      <c r="M154" s="10">
        <v>8</v>
      </c>
      <c r="N154" s="192">
        <f>+MIT_InfraMR[[#This Row],[A.03.1 -  Longitud de Vías de Explotación No Electrificadas Troncales y Ramales (vía principal) (km)]]+MIT_InfraMR[[#This Row],[A.04.1 -  Longitud de Vías de Explotación Electrificadas Troncales y Ramales (vía principal) (km)]]</f>
        <v>326.51</v>
      </c>
      <c r="O154" s="192">
        <v>326.51</v>
      </c>
      <c r="P154" s="1">
        <v>40</v>
      </c>
      <c r="Q154" s="1">
        <v>15</v>
      </c>
      <c r="R154" s="1">
        <v>1</v>
      </c>
      <c r="S154" s="194">
        <f t="shared" si="15"/>
        <v>56</v>
      </c>
      <c r="T154" s="194">
        <v>56</v>
      </c>
      <c r="U154" s="1">
        <v>38</v>
      </c>
      <c r="V154" s="1">
        <v>82</v>
      </c>
      <c r="W154" s="1">
        <v>0</v>
      </c>
      <c r="X154" s="1">
        <v>15</v>
      </c>
      <c r="Y154" s="1">
        <v>2</v>
      </c>
      <c r="Z154" s="196">
        <f t="shared" si="16"/>
        <v>137</v>
      </c>
      <c r="AA154" s="1">
        <v>35</v>
      </c>
      <c r="AB154" s="1">
        <v>18</v>
      </c>
      <c r="AC154" s="1">
        <f>+MIT_InfraMR[[#This Row],[Total Pasos Vehiculares a Nivel]]</f>
        <v>137</v>
      </c>
      <c r="AD154" s="196">
        <f t="shared" si="17"/>
        <v>190</v>
      </c>
      <c r="AE154" s="1">
        <v>10</v>
      </c>
      <c r="AF154" s="1">
        <v>21</v>
      </c>
      <c r="AG154" s="1">
        <v>107</v>
      </c>
      <c r="AH154" s="196">
        <f t="shared" si="18"/>
        <v>138</v>
      </c>
      <c r="AI154" s="10">
        <v>46</v>
      </c>
      <c r="AJ154" s="10">
        <v>0</v>
      </c>
      <c r="AK154" s="10">
        <v>133</v>
      </c>
      <c r="AL154" s="222">
        <f t="shared" si="19"/>
        <v>179</v>
      </c>
      <c r="AM154" s="1">
        <v>0</v>
      </c>
      <c r="AN154" s="1">
        <v>18</v>
      </c>
      <c r="AO154" s="1">
        <v>0</v>
      </c>
      <c r="AP154" s="200">
        <f t="shared" si="20"/>
        <v>18</v>
      </c>
      <c r="AQ154" s="1">
        <v>285</v>
      </c>
      <c r="AR154" s="1">
        <v>60</v>
      </c>
      <c r="AS154" s="1">
        <v>0</v>
      </c>
      <c r="AT154" s="200">
        <f>+SUM(MIT_InfraMR[[#This Row],[B.02.1 - Parque de Coches Eléctricos Motrices]:[B.02.3 - Parque de Coches Eléctricos Motrices Tipo R]])</f>
        <v>345</v>
      </c>
      <c r="AU154" s="1">
        <v>0</v>
      </c>
      <c r="AV154" s="1">
        <v>2</v>
      </c>
      <c r="AW154" s="1">
        <v>2</v>
      </c>
      <c r="AX154" s="200">
        <f>+SUM(MIT_InfraMR[[#This Row],[B.03.1 - Parque de Coches Motores Motrices Remolcados]:[B.03.3 - Parque de Coches Motores Motrices Cabina]])</f>
        <v>4</v>
      </c>
      <c r="AY154" s="1">
        <v>29</v>
      </c>
      <c r="AZ154" s="1">
        <v>4</v>
      </c>
      <c r="BA154" s="1">
        <v>0</v>
      </c>
      <c r="BB154" s="1">
        <v>0</v>
      </c>
      <c r="BC154" s="200">
        <f>SUM(AY154:BB154)</f>
        <v>33</v>
      </c>
      <c r="BD154" s="356">
        <v>14</v>
      </c>
      <c r="BE154" s="1">
        <v>0</v>
      </c>
      <c r="BF154" s="1">
        <v>5</v>
      </c>
      <c r="BG154" s="235">
        <v>1676</v>
      </c>
    </row>
    <row r="155" spans="1:59">
      <c r="A155" s="1">
        <v>2005</v>
      </c>
      <c r="B155" s="1" t="s">
        <v>70</v>
      </c>
      <c r="C155" s="10">
        <v>54.8</v>
      </c>
      <c r="D155" s="10">
        <v>77.59</v>
      </c>
      <c r="E155" s="10">
        <v>0</v>
      </c>
      <c r="F155" s="10">
        <v>52.57</v>
      </c>
      <c r="G155" s="192">
        <f t="shared" si="14"/>
        <v>184.95999999999998</v>
      </c>
      <c r="H155" s="192">
        <v>184.95999999999998</v>
      </c>
      <c r="I155" s="192">
        <v>196.96800000000002</v>
      </c>
      <c r="J155" s="10">
        <v>209.97</v>
      </c>
      <c r="K155" s="10">
        <v>12.2</v>
      </c>
      <c r="L155" s="10">
        <v>116.54</v>
      </c>
      <c r="M155" s="10">
        <v>8</v>
      </c>
      <c r="N155" s="192">
        <f>+MIT_InfraMR[[#This Row],[A.03.1 -  Longitud de Vías de Explotación No Electrificadas Troncales y Ramales (vía principal) (km)]]+MIT_InfraMR[[#This Row],[A.04.1 -  Longitud de Vías de Explotación Electrificadas Troncales y Ramales (vía principal) (km)]]</f>
        <v>326.51</v>
      </c>
      <c r="O155" s="192">
        <v>326.51</v>
      </c>
      <c r="P155" s="1">
        <v>40</v>
      </c>
      <c r="Q155" s="1">
        <v>15</v>
      </c>
      <c r="R155" s="1">
        <v>1</v>
      </c>
      <c r="S155" s="194">
        <f t="shared" si="15"/>
        <v>56</v>
      </c>
      <c r="T155" s="194">
        <v>56</v>
      </c>
      <c r="U155" s="1">
        <v>38</v>
      </c>
      <c r="V155" s="1">
        <v>82</v>
      </c>
      <c r="W155" s="1">
        <v>0</v>
      </c>
      <c r="X155" s="1">
        <v>15</v>
      </c>
      <c r="Y155" s="1">
        <v>2</v>
      </c>
      <c r="Z155" s="196">
        <f t="shared" si="16"/>
        <v>137</v>
      </c>
      <c r="AA155" s="1">
        <v>35</v>
      </c>
      <c r="AB155" s="1">
        <v>18</v>
      </c>
      <c r="AC155" s="1">
        <f>+MIT_InfraMR[[#This Row],[Total Pasos Vehiculares a Nivel]]</f>
        <v>137</v>
      </c>
      <c r="AD155" s="196">
        <f t="shared" si="17"/>
        <v>190</v>
      </c>
      <c r="AE155" s="1">
        <v>10</v>
      </c>
      <c r="AF155" s="1">
        <v>21</v>
      </c>
      <c r="AG155" s="1">
        <v>107</v>
      </c>
      <c r="AH155" s="196">
        <f t="shared" si="18"/>
        <v>138</v>
      </c>
      <c r="AI155" s="10">
        <v>46</v>
      </c>
      <c r="AJ155" s="10">
        <v>0</v>
      </c>
      <c r="AK155" s="10">
        <v>133</v>
      </c>
      <c r="AL155" s="222">
        <f t="shared" si="19"/>
        <v>179</v>
      </c>
      <c r="AM155" s="1">
        <v>0</v>
      </c>
      <c r="AN155" s="1">
        <v>18</v>
      </c>
      <c r="AO155" s="1">
        <v>0</v>
      </c>
      <c r="AP155" s="200">
        <f t="shared" si="20"/>
        <v>18</v>
      </c>
      <c r="AQ155" s="1">
        <v>285</v>
      </c>
      <c r="AR155" s="1">
        <v>60</v>
      </c>
      <c r="AS155" s="1">
        <v>0</v>
      </c>
      <c r="AT155" s="200">
        <f>+SUM(MIT_InfraMR[[#This Row],[B.02.1 - Parque de Coches Eléctricos Motrices]:[B.02.3 - Parque de Coches Eléctricos Motrices Tipo R]])</f>
        <v>345</v>
      </c>
      <c r="AU155" s="1">
        <v>0</v>
      </c>
      <c r="AV155" s="1">
        <v>2</v>
      </c>
      <c r="AW155" s="1">
        <v>2</v>
      </c>
      <c r="AX155" s="200">
        <f>+SUM(MIT_InfraMR[[#This Row],[B.03.1 - Parque de Coches Motores Motrices Remolcados]:[B.03.3 - Parque de Coches Motores Motrices Cabina]])</f>
        <v>4</v>
      </c>
      <c r="AY155" s="1">
        <v>29</v>
      </c>
      <c r="AZ155" s="1">
        <v>4</v>
      </c>
      <c r="BA155" s="1">
        <v>0</v>
      </c>
      <c r="BB155" s="1">
        <v>0</v>
      </c>
      <c r="BC155" s="200">
        <f>SUM(AY155:BB155)</f>
        <v>33</v>
      </c>
      <c r="BD155" s="356">
        <v>14</v>
      </c>
      <c r="BE155" s="1">
        <v>0</v>
      </c>
      <c r="BF155" s="1">
        <v>5</v>
      </c>
      <c r="BG155" s="235">
        <v>1676</v>
      </c>
    </row>
    <row r="156" spans="1:59">
      <c r="A156" s="1">
        <v>2005</v>
      </c>
      <c r="B156" s="1" t="s">
        <v>71</v>
      </c>
      <c r="C156" s="10">
        <v>54.8</v>
      </c>
      <c r="D156" s="10">
        <v>77.59</v>
      </c>
      <c r="E156" s="10">
        <v>0</v>
      </c>
      <c r="F156" s="10">
        <v>52.57</v>
      </c>
      <c r="G156" s="192">
        <f t="shared" si="14"/>
        <v>184.95999999999998</v>
      </c>
      <c r="H156" s="192">
        <v>184.95999999999998</v>
      </c>
      <c r="I156" s="192">
        <v>196.96800000000002</v>
      </c>
      <c r="J156" s="10">
        <v>209.97</v>
      </c>
      <c r="K156" s="10">
        <v>12.2</v>
      </c>
      <c r="L156" s="10">
        <v>116.54</v>
      </c>
      <c r="M156" s="10">
        <v>8</v>
      </c>
      <c r="N156" s="192">
        <f>+MIT_InfraMR[[#This Row],[A.03.1 -  Longitud de Vías de Explotación No Electrificadas Troncales y Ramales (vía principal) (km)]]+MIT_InfraMR[[#This Row],[A.04.1 -  Longitud de Vías de Explotación Electrificadas Troncales y Ramales (vía principal) (km)]]</f>
        <v>326.51</v>
      </c>
      <c r="O156" s="192">
        <v>326.51</v>
      </c>
      <c r="P156" s="1">
        <v>40</v>
      </c>
      <c r="Q156" s="1">
        <v>15</v>
      </c>
      <c r="R156" s="1">
        <v>1</v>
      </c>
      <c r="S156" s="194">
        <f t="shared" si="15"/>
        <v>56</v>
      </c>
      <c r="T156" s="194">
        <v>56</v>
      </c>
      <c r="U156" s="1">
        <v>38</v>
      </c>
      <c r="V156" s="1">
        <v>82</v>
      </c>
      <c r="W156" s="1">
        <v>0</v>
      </c>
      <c r="X156" s="1">
        <v>15</v>
      </c>
      <c r="Y156" s="1">
        <v>2</v>
      </c>
      <c r="Z156" s="196">
        <f t="shared" si="16"/>
        <v>137</v>
      </c>
      <c r="AA156" s="1">
        <v>35</v>
      </c>
      <c r="AB156" s="1">
        <v>18</v>
      </c>
      <c r="AC156" s="1">
        <f>+MIT_InfraMR[[#This Row],[Total Pasos Vehiculares a Nivel]]</f>
        <v>137</v>
      </c>
      <c r="AD156" s="196">
        <f t="shared" si="17"/>
        <v>190</v>
      </c>
      <c r="AE156" s="1">
        <v>10</v>
      </c>
      <c r="AF156" s="1">
        <v>21</v>
      </c>
      <c r="AG156" s="1">
        <v>107</v>
      </c>
      <c r="AH156" s="196">
        <f t="shared" si="18"/>
        <v>138</v>
      </c>
      <c r="AI156" s="10">
        <v>46</v>
      </c>
      <c r="AJ156" s="10">
        <v>0</v>
      </c>
      <c r="AK156" s="10">
        <v>133</v>
      </c>
      <c r="AL156" s="222">
        <f t="shared" si="19"/>
        <v>179</v>
      </c>
      <c r="AM156" s="1">
        <v>0</v>
      </c>
      <c r="AN156" s="1">
        <v>18</v>
      </c>
      <c r="AO156" s="1">
        <v>0</v>
      </c>
      <c r="AP156" s="200">
        <f t="shared" si="20"/>
        <v>18</v>
      </c>
      <c r="AQ156" s="1">
        <v>285</v>
      </c>
      <c r="AR156" s="1">
        <v>60</v>
      </c>
      <c r="AS156" s="1">
        <v>0</v>
      </c>
      <c r="AT156" s="200">
        <f>+SUM(MIT_InfraMR[[#This Row],[B.02.1 - Parque de Coches Eléctricos Motrices]:[B.02.3 - Parque de Coches Eléctricos Motrices Tipo R]])</f>
        <v>345</v>
      </c>
      <c r="AU156" s="1">
        <v>0</v>
      </c>
      <c r="AV156" s="1">
        <v>2</v>
      </c>
      <c r="AW156" s="1">
        <v>2</v>
      </c>
      <c r="AX156" s="200">
        <f>+SUM(MIT_InfraMR[[#This Row],[B.03.1 - Parque de Coches Motores Motrices Remolcados]:[B.03.3 - Parque de Coches Motores Motrices Cabina]])</f>
        <v>4</v>
      </c>
      <c r="AY156" s="1">
        <v>29</v>
      </c>
      <c r="AZ156" s="1">
        <v>4</v>
      </c>
      <c r="BA156" s="1">
        <v>0</v>
      </c>
      <c r="BB156" s="1">
        <v>0</v>
      </c>
      <c r="BC156" s="200">
        <f>SUM(AY156:BB156)</f>
        <v>33</v>
      </c>
      <c r="BD156" s="356">
        <v>14</v>
      </c>
      <c r="BE156" s="1">
        <v>0</v>
      </c>
      <c r="BF156" s="1">
        <v>5</v>
      </c>
      <c r="BG156" s="235">
        <v>1676</v>
      </c>
    </row>
    <row r="157" spans="1:59">
      <c r="A157" s="1">
        <v>2005</v>
      </c>
      <c r="B157" s="1" t="s">
        <v>72</v>
      </c>
      <c r="C157" s="10">
        <v>54.8</v>
      </c>
      <c r="D157" s="10">
        <v>77.59</v>
      </c>
      <c r="E157" s="10">
        <v>0</v>
      </c>
      <c r="F157" s="10">
        <v>52.57</v>
      </c>
      <c r="G157" s="192">
        <f t="shared" si="14"/>
        <v>184.95999999999998</v>
      </c>
      <c r="H157" s="192">
        <v>184.95999999999998</v>
      </c>
      <c r="I157" s="192">
        <v>196.96800000000002</v>
      </c>
      <c r="J157" s="10">
        <v>209.97</v>
      </c>
      <c r="K157" s="10">
        <v>12.2</v>
      </c>
      <c r="L157" s="10">
        <v>116.54</v>
      </c>
      <c r="M157" s="10">
        <v>8</v>
      </c>
      <c r="N157" s="192">
        <f>+MIT_InfraMR[[#This Row],[A.03.1 -  Longitud de Vías de Explotación No Electrificadas Troncales y Ramales (vía principal) (km)]]+MIT_InfraMR[[#This Row],[A.04.1 -  Longitud de Vías de Explotación Electrificadas Troncales y Ramales (vía principal) (km)]]</f>
        <v>326.51</v>
      </c>
      <c r="O157" s="192">
        <v>326.51</v>
      </c>
      <c r="P157" s="1">
        <v>40</v>
      </c>
      <c r="Q157" s="1">
        <v>15</v>
      </c>
      <c r="R157" s="1">
        <v>1</v>
      </c>
      <c r="S157" s="194">
        <f t="shared" si="15"/>
        <v>56</v>
      </c>
      <c r="T157" s="194">
        <v>56</v>
      </c>
      <c r="U157" s="1">
        <v>38</v>
      </c>
      <c r="V157" s="1">
        <v>82</v>
      </c>
      <c r="W157" s="1">
        <v>0</v>
      </c>
      <c r="X157" s="1">
        <v>15</v>
      </c>
      <c r="Y157" s="1">
        <v>2</v>
      </c>
      <c r="Z157" s="196">
        <f t="shared" si="16"/>
        <v>137</v>
      </c>
      <c r="AA157" s="1">
        <v>35</v>
      </c>
      <c r="AB157" s="1">
        <v>18</v>
      </c>
      <c r="AC157" s="1">
        <f>+MIT_InfraMR[[#This Row],[Total Pasos Vehiculares a Nivel]]</f>
        <v>137</v>
      </c>
      <c r="AD157" s="196">
        <f t="shared" si="17"/>
        <v>190</v>
      </c>
      <c r="AE157" s="1">
        <v>10</v>
      </c>
      <c r="AF157" s="1">
        <v>21</v>
      </c>
      <c r="AG157" s="1">
        <v>107</v>
      </c>
      <c r="AH157" s="196">
        <f t="shared" si="18"/>
        <v>138</v>
      </c>
      <c r="AI157" s="10">
        <v>46</v>
      </c>
      <c r="AJ157" s="10">
        <v>0</v>
      </c>
      <c r="AK157" s="10">
        <v>133</v>
      </c>
      <c r="AL157" s="222">
        <f t="shared" si="19"/>
        <v>179</v>
      </c>
      <c r="AM157" s="1">
        <v>0</v>
      </c>
      <c r="AN157" s="1">
        <v>18</v>
      </c>
      <c r="AO157" s="1">
        <v>0</v>
      </c>
      <c r="AP157" s="200">
        <f t="shared" si="20"/>
        <v>18</v>
      </c>
      <c r="AQ157" s="1">
        <v>285</v>
      </c>
      <c r="AR157" s="1">
        <v>60</v>
      </c>
      <c r="AS157" s="1">
        <v>0</v>
      </c>
      <c r="AT157" s="200">
        <f>+SUM(MIT_InfraMR[[#This Row],[B.02.1 - Parque de Coches Eléctricos Motrices]:[B.02.3 - Parque de Coches Eléctricos Motrices Tipo R]])</f>
        <v>345</v>
      </c>
      <c r="AU157" s="1">
        <v>0</v>
      </c>
      <c r="AV157" s="1">
        <v>2</v>
      </c>
      <c r="AW157" s="1">
        <v>2</v>
      </c>
      <c r="AX157" s="200">
        <f>+SUM(MIT_InfraMR[[#This Row],[B.03.1 - Parque de Coches Motores Motrices Remolcados]:[B.03.3 - Parque de Coches Motores Motrices Cabina]])</f>
        <v>4</v>
      </c>
      <c r="AY157" s="1">
        <v>29</v>
      </c>
      <c r="AZ157" s="1">
        <v>4</v>
      </c>
      <c r="BA157" s="1">
        <v>0</v>
      </c>
      <c r="BB157" s="1">
        <v>0</v>
      </c>
      <c r="BC157" s="200">
        <f>SUM(AY157:BB157)</f>
        <v>33</v>
      </c>
      <c r="BD157" s="356">
        <v>14</v>
      </c>
      <c r="BE157" s="1">
        <v>0</v>
      </c>
      <c r="BF157" s="1">
        <v>5</v>
      </c>
      <c r="BG157" s="235">
        <v>1676</v>
      </c>
    </row>
    <row r="158" spans="1:59">
      <c r="A158" s="1">
        <v>2006</v>
      </c>
      <c r="B158" s="1" t="s">
        <v>61</v>
      </c>
      <c r="C158" s="10">
        <v>54.8</v>
      </c>
      <c r="D158" s="10">
        <v>77.59</v>
      </c>
      <c r="E158" s="10">
        <v>0</v>
      </c>
      <c r="F158" s="10">
        <v>52.57</v>
      </c>
      <c r="G158" s="192">
        <f t="shared" si="14"/>
        <v>184.95999999999998</v>
      </c>
      <c r="H158" s="192">
        <v>184.95999999999998</v>
      </c>
      <c r="I158" s="192">
        <v>196.96800000000002</v>
      </c>
      <c r="J158" s="10">
        <v>209.97</v>
      </c>
      <c r="K158" s="10">
        <v>12.2</v>
      </c>
      <c r="L158" s="10">
        <v>116.54</v>
      </c>
      <c r="M158" s="10">
        <v>8</v>
      </c>
      <c r="N158" s="192">
        <f>+MIT_InfraMR[[#This Row],[A.03.1 -  Longitud de Vías de Explotación No Electrificadas Troncales y Ramales (vía principal) (km)]]+MIT_InfraMR[[#This Row],[A.04.1 -  Longitud de Vías de Explotación Electrificadas Troncales y Ramales (vía principal) (km)]]</f>
        <v>326.51</v>
      </c>
      <c r="O158" s="192">
        <v>326.51</v>
      </c>
      <c r="P158" s="1">
        <v>40</v>
      </c>
      <c r="Q158" s="1">
        <v>15</v>
      </c>
      <c r="R158" s="1">
        <v>1</v>
      </c>
      <c r="S158" s="194">
        <f t="shared" si="15"/>
        <v>56</v>
      </c>
      <c r="T158" s="194">
        <v>56</v>
      </c>
      <c r="U158" s="1">
        <v>38</v>
      </c>
      <c r="V158" s="1">
        <v>82</v>
      </c>
      <c r="W158" s="1">
        <v>0</v>
      </c>
      <c r="X158" s="1">
        <v>15</v>
      </c>
      <c r="Y158" s="1">
        <v>2</v>
      </c>
      <c r="Z158" s="196">
        <f t="shared" si="16"/>
        <v>137</v>
      </c>
      <c r="AA158" s="1">
        <v>35</v>
      </c>
      <c r="AB158" s="1">
        <v>18</v>
      </c>
      <c r="AC158" s="1">
        <f>+MIT_InfraMR[[#This Row],[Total Pasos Vehiculares a Nivel]]</f>
        <v>137</v>
      </c>
      <c r="AD158" s="196">
        <f t="shared" si="17"/>
        <v>190</v>
      </c>
      <c r="AE158" s="1">
        <v>10</v>
      </c>
      <c r="AF158" s="1">
        <v>21</v>
      </c>
      <c r="AG158" s="1">
        <v>107</v>
      </c>
      <c r="AH158" s="196">
        <f t="shared" si="18"/>
        <v>138</v>
      </c>
      <c r="AI158" s="10">
        <v>46</v>
      </c>
      <c r="AJ158" s="10">
        <v>0</v>
      </c>
      <c r="AK158" s="10">
        <v>133</v>
      </c>
      <c r="AL158" s="222">
        <f t="shared" si="19"/>
        <v>179</v>
      </c>
      <c r="AM158" s="1">
        <v>0</v>
      </c>
      <c r="AN158" s="1">
        <v>18</v>
      </c>
      <c r="AO158" s="1">
        <v>0</v>
      </c>
      <c r="AP158" s="200">
        <f t="shared" si="20"/>
        <v>18</v>
      </c>
      <c r="AQ158" s="1">
        <v>285</v>
      </c>
      <c r="AR158" s="1">
        <v>60</v>
      </c>
      <c r="AS158" s="1">
        <v>0</v>
      </c>
      <c r="AT158" s="200">
        <f>+SUM(MIT_InfraMR[[#This Row],[B.02.1 - Parque de Coches Eléctricos Motrices]:[B.02.3 - Parque de Coches Eléctricos Motrices Tipo R]])</f>
        <v>345</v>
      </c>
      <c r="AU158" s="1">
        <v>0</v>
      </c>
      <c r="AV158" s="1">
        <v>2</v>
      </c>
      <c r="AW158" s="1">
        <v>2</v>
      </c>
      <c r="AX158" s="200">
        <f>+SUM(MIT_InfraMR[[#This Row],[B.03.1 - Parque de Coches Motores Motrices Remolcados]:[B.03.3 - Parque de Coches Motores Motrices Cabina]])</f>
        <v>4</v>
      </c>
      <c r="AY158" s="1">
        <v>29</v>
      </c>
      <c r="AZ158" s="1">
        <v>4</v>
      </c>
      <c r="BA158" s="1">
        <v>0</v>
      </c>
      <c r="BB158" s="1">
        <v>0</v>
      </c>
      <c r="BC158" s="200">
        <f>SUM(AY158:BB158)</f>
        <v>33</v>
      </c>
      <c r="BD158" s="356">
        <v>14</v>
      </c>
      <c r="BE158" s="1">
        <v>0</v>
      </c>
      <c r="BF158" s="1">
        <v>5</v>
      </c>
      <c r="BG158" s="235">
        <v>1676</v>
      </c>
    </row>
    <row r="159" spans="1:59">
      <c r="A159" s="1">
        <v>2006</v>
      </c>
      <c r="B159" s="1" t="s">
        <v>62</v>
      </c>
      <c r="C159" s="10">
        <v>54.8</v>
      </c>
      <c r="D159" s="10">
        <v>77.59</v>
      </c>
      <c r="E159" s="10">
        <v>0</v>
      </c>
      <c r="F159" s="10">
        <v>52.57</v>
      </c>
      <c r="G159" s="192">
        <f t="shared" si="14"/>
        <v>184.95999999999998</v>
      </c>
      <c r="H159" s="192">
        <v>184.95999999999998</v>
      </c>
      <c r="I159" s="192">
        <v>196.96800000000002</v>
      </c>
      <c r="J159" s="10">
        <v>209.97</v>
      </c>
      <c r="K159" s="10">
        <v>12.2</v>
      </c>
      <c r="L159" s="10">
        <v>116.54</v>
      </c>
      <c r="M159" s="10">
        <v>8</v>
      </c>
      <c r="N159" s="192">
        <f>+MIT_InfraMR[[#This Row],[A.03.1 -  Longitud de Vías de Explotación No Electrificadas Troncales y Ramales (vía principal) (km)]]+MIT_InfraMR[[#This Row],[A.04.1 -  Longitud de Vías de Explotación Electrificadas Troncales y Ramales (vía principal) (km)]]</f>
        <v>326.51</v>
      </c>
      <c r="O159" s="192">
        <v>326.51</v>
      </c>
      <c r="P159" s="1">
        <v>40</v>
      </c>
      <c r="Q159" s="1">
        <v>15</v>
      </c>
      <c r="R159" s="1">
        <v>1</v>
      </c>
      <c r="S159" s="194">
        <f t="shared" si="15"/>
        <v>56</v>
      </c>
      <c r="T159" s="194">
        <v>56</v>
      </c>
      <c r="U159" s="1">
        <v>38</v>
      </c>
      <c r="V159" s="1">
        <v>82</v>
      </c>
      <c r="W159" s="1">
        <v>0</v>
      </c>
      <c r="X159" s="1">
        <v>15</v>
      </c>
      <c r="Y159" s="1">
        <v>2</v>
      </c>
      <c r="Z159" s="196">
        <f t="shared" si="16"/>
        <v>137</v>
      </c>
      <c r="AA159" s="1">
        <v>35</v>
      </c>
      <c r="AB159" s="1">
        <v>18</v>
      </c>
      <c r="AC159" s="1">
        <f>+MIT_InfraMR[[#This Row],[Total Pasos Vehiculares a Nivel]]</f>
        <v>137</v>
      </c>
      <c r="AD159" s="196">
        <f t="shared" si="17"/>
        <v>190</v>
      </c>
      <c r="AE159" s="1">
        <v>10</v>
      </c>
      <c r="AF159" s="1">
        <v>21</v>
      </c>
      <c r="AG159" s="1">
        <v>107</v>
      </c>
      <c r="AH159" s="196">
        <f t="shared" si="18"/>
        <v>138</v>
      </c>
      <c r="AI159" s="10">
        <v>46</v>
      </c>
      <c r="AJ159" s="10">
        <v>0</v>
      </c>
      <c r="AK159" s="10">
        <v>133</v>
      </c>
      <c r="AL159" s="222">
        <f t="shared" si="19"/>
        <v>179</v>
      </c>
      <c r="AM159" s="1">
        <v>0</v>
      </c>
      <c r="AN159" s="1">
        <v>18</v>
      </c>
      <c r="AO159" s="1">
        <v>0</v>
      </c>
      <c r="AP159" s="200">
        <f t="shared" si="20"/>
        <v>18</v>
      </c>
      <c r="AQ159" s="1">
        <v>285</v>
      </c>
      <c r="AR159" s="1">
        <v>60</v>
      </c>
      <c r="AS159" s="1">
        <v>0</v>
      </c>
      <c r="AT159" s="200">
        <f>+SUM(MIT_InfraMR[[#This Row],[B.02.1 - Parque de Coches Eléctricos Motrices]:[B.02.3 - Parque de Coches Eléctricos Motrices Tipo R]])</f>
        <v>345</v>
      </c>
      <c r="AU159" s="1">
        <v>0</v>
      </c>
      <c r="AV159" s="1">
        <v>2</v>
      </c>
      <c r="AW159" s="1">
        <v>2</v>
      </c>
      <c r="AX159" s="200">
        <f>+SUM(MIT_InfraMR[[#This Row],[B.03.1 - Parque de Coches Motores Motrices Remolcados]:[B.03.3 - Parque de Coches Motores Motrices Cabina]])</f>
        <v>4</v>
      </c>
      <c r="AY159" s="1">
        <v>29</v>
      </c>
      <c r="AZ159" s="1">
        <v>4</v>
      </c>
      <c r="BA159" s="1">
        <v>0</v>
      </c>
      <c r="BB159" s="1">
        <v>0</v>
      </c>
      <c r="BC159" s="200">
        <f>SUM(AY159:BB159)</f>
        <v>33</v>
      </c>
      <c r="BD159" s="356">
        <v>14</v>
      </c>
      <c r="BE159" s="1">
        <v>0</v>
      </c>
      <c r="BF159" s="1">
        <v>5</v>
      </c>
      <c r="BG159" s="235">
        <v>1676</v>
      </c>
    </row>
    <row r="160" spans="1:59">
      <c r="A160" s="1">
        <v>2006</v>
      </c>
      <c r="B160" s="1" t="s">
        <v>63</v>
      </c>
      <c r="C160" s="10">
        <v>54.8</v>
      </c>
      <c r="D160" s="10">
        <v>77.59</v>
      </c>
      <c r="E160" s="10">
        <v>0</v>
      </c>
      <c r="F160" s="10">
        <v>52.57</v>
      </c>
      <c r="G160" s="192">
        <f t="shared" si="14"/>
        <v>184.95999999999998</v>
      </c>
      <c r="H160" s="192">
        <v>184.95999999999998</v>
      </c>
      <c r="I160" s="192">
        <v>196.96800000000002</v>
      </c>
      <c r="J160" s="10">
        <v>209.97</v>
      </c>
      <c r="K160" s="10">
        <v>12.2</v>
      </c>
      <c r="L160" s="10">
        <v>116.54</v>
      </c>
      <c r="M160" s="10">
        <v>8</v>
      </c>
      <c r="N160" s="192">
        <f>+MIT_InfraMR[[#This Row],[A.03.1 -  Longitud de Vías de Explotación No Electrificadas Troncales y Ramales (vía principal) (km)]]+MIT_InfraMR[[#This Row],[A.04.1 -  Longitud de Vías de Explotación Electrificadas Troncales y Ramales (vía principal) (km)]]</f>
        <v>326.51</v>
      </c>
      <c r="O160" s="192">
        <v>326.51</v>
      </c>
      <c r="P160" s="1">
        <v>40</v>
      </c>
      <c r="Q160" s="1">
        <v>15</v>
      </c>
      <c r="R160" s="1">
        <v>1</v>
      </c>
      <c r="S160" s="194">
        <f t="shared" si="15"/>
        <v>56</v>
      </c>
      <c r="T160" s="194">
        <v>56</v>
      </c>
      <c r="U160" s="1">
        <v>38</v>
      </c>
      <c r="V160" s="1">
        <v>82</v>
      </c>
      <c r="W160" s="1">
        <v>0</v>
      </c>
      <c r="X160" s="1">
        <v>15</v>
      </c>
      <c r="Y160" s="1">
        <v>2</v>
      </c>
      <c r="Z160" s="196">
        <f t="shared" si="16"/>
        <v>137</v>
      </c>
      <c r="AA160" s="1">
        <v>35</v>
      </c>
      <c r="AB160" s="1">
        <v>18</v>
      </c>
      <c r="AC160" s="1">
        <f>+MIT_InfraMR[[#This Row],[Total Pasos Vehiculares a Nivel]]</f>
        <v>137</v>
      </c>
      <c r="AD160" s="196">
        <f t="shared" si="17"/>
        <v>190</v>
      </c>
      <c r="AE160" s="1">
        <v>10</v>
      </c>
      <c r="AF160" s="1">
        <v>21</v>
      </c>
      <c r="AG160" s="1">
        <v>107</v>
      </c>
      <c r="AH160" s="196">
        <f t="shared" si="18"/>
        <v>138</v>
      </c>
      <c r="AI160" s="10">
        <v>46</v>
      </c>
      <c r="AJ160" s="10">
        <v>0</v>
      </c>
      <c r="AK160" s="10">
        <v>133</v>
      </c>
      <c r="AL160" s="222">
        <f t="shared" si="19"/>
        <v>179</v>
      </c>
      <c r="AM160" s="1">
        <v>0</v>
      </c>
      <c r="AN160" s="1">
        <v>18</v>
      </c>
      <c r="AO160" s="1">
        <v>0</v>
      </c>
      <c r="AP160" s="200">
        <f t="shared" si="20"/>
        <v>18</v>
      </c>
      <c r="AQ160" s="1">
        <v>285</v>
      </c>
      <c r="AR160" s="1">
        <v>60</v>
      </c>
      <c r="AS160" s="1">
        <v>0</v>
      </c>
      <c r="AT160" s="200">
        <f>+SUM(MIT_InfraMR[[#This Row],[B.02.1 - Parque de Coches Eléctricos Motrices]:[B.02.3 - Parque de Coches Eléctricos Motrices Tipo R]])</f>
        <v>345</v>
      </c>
      <c r="AU160" s="1">
        <v>0</v>
      </c>
      <c r="AV160" s="1">
        <v>2</v>
      </c>
      <c r="AW160" s="1">
        <v>2</v>
      </c>
      <c r="AX160" s="200">
        <f>+SUM(MIT_InfraMR[[#This Row],[B.03.1 - Parque de Coches Motores Motrices Remolcados]:[B.03.3 - Parque de Coches Motores Motrices Cabina]])</f>
        <v>4</v>
      </c>
      <c r="AY160" s="1">
        <v>29</v>
      </c>
      <c r="AZ160" s="1">
        <v>4</v>
      </c>
      <c r="BA160" s="1">
        <v>0</v>
      </c>
      <c r="BB160" s="1">
        <v>0</v>
      </c>
      <c r="BC160" s="200">
        <f>SUM(AY160:BB160)</f>
        <v>33</v>
      </c>
      <c r="BD160" s="356">
        <v>14</v>
      </c>
      <c r="BE160" s="1">
        <v>0</v>
      </c>
      <c r="BF160" s="1">
        <v>5</v>
      </c>
      <c r="BG160" s="235">
        <v>1676</v>
      </c>
    </row>
    <row r="161" spans="1:59">
      <c r="A161" s="1">
        <v>2006</v>
      </c>
      <c r="B161" s="1" t="s">
        <v>64</v>
      </c>
      <c r="C161" s="10">
        <v>54.8</v>
      </c>
      <c r="D161" s="10">
        <v>77.59</v>
      </c>
      <c r="E161" s="10">
        <v>0</v>
      </c>
      <c r="F161" s="10">
        <v>52.57</v>
      </c>
      <c r="G161" s="192">
        <f t="shared" si="14"/>
        <v>184.95999999999998</v>
      </c>
      <c r="H161" s="192">
        <v>184.95999999999998</v>
      </c>
      <c r="I161" s="192">
        <v>196.96800000000002</v>
      </c>
      <c r="J161" s="10">
        <v>209.97</v>
      </c>
      <c r="K161" s="10">
        <v>12.2</v>
      </c>
      <c r="L161" s="10">
        <v>116.54</v>
      </c>
      <c r="M161" s="10">
        <v>8</v>
      </c>
      <c r="N161" s="192">
        <f>+MIT_InfraMR[[#This Row],[A.03.1 -  Longitud de Vías de Explotación No Electrificadas Troncales y Ramales (vía principal) (km)]]+MIT_InfraMR[[#This Row],[A.04.1 -  Longitud de Vías de Explotación Electrificadas Troncales y Ramales (vía principal) (km)]]</f>
        <v>326.51</v>
      </c>
      <c r="O161" s="192">
        <v>326.51</v>
      </c>
      <c r="P161" s="1">
        <v>40</v>
      </c>
      <c r="Q161" s="1">
        <v>15</v>
      </c>
      <c r="R161" s="1">
        <v>1</v>
      </c>
      <c r="S161" s="194">
        <f t="shared" si="15"/>
        <v>56</v>
      </c>
      <c r="T161" s="194">
        <v>56</v>
      </c>
      <c r="U161" s="1">
        <v>38</v>
      </c>
      <c r="V161" s="1">
        <v>82</v>
      </c>
      <c r="W161" s="1">
        <v>0</v>
      </c>
      <c r="X161" s="1">
        <v>15</v>
      </c>
      <c r="Y161" s="1">
        <v>2</v>
      </c>
      <c r="Z161" s="196">
        <f t="shared" si="16"/>
        <v>137</v>
      </c>
      <c r="AA161" s="1">
        <v>35</v>
      </c>
      <c r="AB161" s="1">
        <v>18</v>
      </c>
      <c r="AC161" s="1">
        <f>+MIT_InfraMR[[#This Row],[Total Pasos Vehiculares a Nivel]]</f>
        <v>137</v>
      </c>
      <c r="AD161" s="196">
        <f t="shared" si="17"/>
        <v>190</v>
      </c>
      <c r="AE161" s="1">
        <v>10</v>
      </c>
      <c r="AF161" s="1">
        <v>21</v>
      </c>
      <c r="AG161" s="1">
        <v>107</v>
      </c>
      <c r="AH161" s="196">
        <f t="shared" si="18"/>
        <v>138</v>
      </c>
      <c r="AI161" s="10">
        <v>46</v>
      </c>
      <c r="AJ161" s="10">
        <v>0</v>
      </c>
      <c r="AK161" s="10">
        <v>133</v>
      </c>
      <c r="AL161" s="222">
        <f t="shared" si="19"/>
        <v>179</v>
      </c>
      <c r="AM161" s="1">
        <v>0</v>
      </c>
      <c r="AN161" s="1">
        <v>18</v>
      </c>
      <c r="AO161" s="1">
        <v>0</v>
      </c>
      <c r="AP161" s="200">
        <f t="shared" si="20"/>
        <v>18</v>
      </c>
      <c r="AQ161" s="1">
        <v>285</v>
      </c>
      <c r="AR161" s="1">
        <v>60</v>
      </c>
      <c r="AS161" s="1">
        <v>0</v>
      </c>
      <c r="AT161" s="200">
        <f>+SUM(MIT_InfraMR[[#This Row],[B.02.1 - Parque de Coches Eléctricos Motrices]:[B.02.3 - Parque de Coches Eléctricos Motrices Tipo R]])</f>
        <v>345</v>
      </c>
      <c r="AU161" s="1">
        <v>0</v>
      </c>
      <c r="AV161" s="1">
        <v>2</v>
      </c>
      <c r="AW161" s="1">
        <v>2</v>
      </c>
      <c r="AX161" s="200">
        <f>+SUM(MIT_InfraMR[[#This Row],[B.03.1 - Parque de Coches Motores Motrices Remolcados]:[B.03.3 - Parque de Coches Motores Motrices Cabina]])</f>
        <v>4</v>
      </c>
      <c r="AY161" s="1">
        <v>29</v>
      </c>
      <c r="AZ161" s="1">
        <v>4</v>
      </c>
      <c r="BA161" s="1">
        <v>0</v>
      </c>
      <c r="BB161" s="1">
        <v>0</v>
      </c>
      <c r="BC161" s="200">
        <f>SUM(AY161:BB161)</f>
        <v>33</v>
      </c>
      <c r="BD161" s="356">
        <v>14</v>
      </c>
      <c r="BE161" s="1">
        <v>0</v>
      </c>
      <c r="BF161" s="1">
        <v>5</v>
      </c>
      <c r="BG161" s="235">
        <v>1676</v>
      </c>
    </row>
    <row r="162" spans="1:59">
      <c r="A162" s="1">
        <v>2006</v>
      </c>
      <c r="B162" s="1" t="s">
        <v>65</v>
      </c>
      <c r="C162" s="10">
        <v>54.8</v>
      </c>
      <c r="D162" s="10">
        <v>77.59</v>
      </c>
      <c r="E162" s="10">
        <v>0</v>
      </c>
      <c r="F162" s="10">
        <v>52.57</v>
      </c>
      <c r="G162" s="192">
        <f t="shared" si="14"/>
        <v>184.95999999999998</v>
      </c>
      <c r="H162" s="192">
        <v>184.95999999999998</v>
      </c>
      <c r="I162" s="192">
        <v>196.96800000000002</v>
      </c>
      <c r="J162" s="10">
        <v>209.97</v>
      </c>
      <c r="K162" s="10">
        <v>12.2</v>
      </c>
      <c r="L162" s="10">
        <v>116.54</v>
      </c>
      <c r="M162" s="10">
        <v>8</v>
      </c>
      <c r="N162" s="192">
        <f>+MIT_InfraMR[[#This Row],[A.03.1 -  Longitud de Vías de Explotación No Electrificadas Troncales y Ramales (vía principal) (km)]]+MIT_InfraMR[[#This Row],[A.04.1 -  Longitud de Vías de Explotación Electrificadas Troncales y Ramales (vía principal) (km)]]</f>
        <v>326.51</v>
      </c>
      <c r="O162" s="192">
        <v>326.51</v>
      </c>
      <c r="P162" s="1">
        <v>40</v>
      </c>
      <c r="Q162" s="1">
        <v>15</v>
      </c>
      <c r="R162" s="1">
        <v>1</v>
      </c>
      <c r="S162" s="194">
        <f t="shared" si="15"/>
        <v>56</v>
      </c>
      <c r="T162" s="194">
        <v>56</v>
      </c>
      <c r="U162" s="1">
        <v>38</v>
      </c>
      <c r="V162" s="1">
        <v>82</v>
      </c>
      <c r="W162" s="1">
        <v>0</v>
      </c>
      <c r="X162" s="1">
        <v>15</v>
      </c>
      <c r="Y162" s="1">
        <v>2</v>
      </c>
      <c r="Z162" s="196">
        <f t="shared" si="16"/>
        <v>137</v>
      </c>
      <c r="AA162" s="1">
        <v>35</v>
      </c>
      <c r="AB162" s="1">
        <v>18</v>
      </c>
      <c r="AC162" s="1">
        <f>+MIT_InfraMR[[#This Row],[Total Pasos Vehiculares a Nivel]]</f>
        <v>137</v>
      </c>
      <c r="AD162" s="196">
        <f t="shared" si="17"/>
        <v>190</v>
      </c>
      <c r="AE162" s="1">
        <v>10</v>
      </c>
      <c r="AF162" s="1">
        <v>21</v>
      </c>
      <c r="AG162" s="1">
        <v>107</v>
      </c>
      <c r="AH162" s="196">
        <f t="shared" si="18"/>
        <v>138</v>
      </c>
      <c r="AI162" s="10">
        <v>46</v>
      </c>
      <c r="AJ162" s="10">
        <v>0</v>
      </c>
      <c r="AK162" s="10">
        <v>133</v>
      </c>
      <c r="AL162" s="222">
        <f t="shared" si="19"/>
        <v>179</v>
      </c>
      <c r="AM162" s="1">
        <v>0</v>
      </c>
      <c r="AN162" s="1">
        <v>18</v>
      </c>
      <c r="AO162" s="1">
        <v>0</v>
      </c>
      <c r="AP162" s="200">
        <f t="shared" si="20"/>
        <v>18</v>
      </c>
      <c r="AQ162" s="1">
        <v>285</v>
      </c>
      <c r="AR162" s="1">
        <v>60</v>
      </c>
      <c r="AS162" s="1">
        <v>0</v>
      </c>
      <c r="AT162" s="200">
        <f>+SUM(MIT_InfraMR[[#This Row],[B.02.1 - Parque de Coches Eléctricos Motrices]:[B.02.3 - Parque de Coches Eléctricos Motrices Tipo R]])</f>
        <v>345</v>
      </c>
      <c r="AU162" s="1">
        <v>0</v>
      </c>
      <c r="AV162" s="1">
        <v>2</v>
      </c>
      <c r="AW162" s="1">
        <v>2</v>
      </c>
      <c r="AX162" s="200">
        <f>+SUM(MIT_InfraMR[[#This Row],[B.03.1 - Parque de Coches Motores Motrices Remolcados]:[B.03.3 - Parque de Coches Motores Motrices Cabina]])</f>
        <v>4</v>
      </c>
      <c r="AY162" s="1">
        <v>29</v>
      </c>
      <c r="AZ162" s="1">
        <v>4</v>
      </c>
      <c r="BA162" s="1">
        <v>0</v>
      </c>
      <c r="BB162" s="1">
        <v>0</v>
      </c>
      <c r="BC162" s="200">
        <f>SUM(AY162:BB162)</f>
        <v>33</v>
      </c>
      <c r="BD162" s="356">
        <v>14</v>
      </c>
      <c r="BE162" s="1">
        <v>0</v>
      </c>
      <c r="BF162" s="1">
        <v>5</v>
      </c>
      <c r="BG162" s="235">
        <v>1676</v>
      </c>
    </row>
    <row r="163" spans="1:59">
      <c r="A163" s="1">
        <v>2006</v>
      </c>
      <c r="B163" s="1" t="s">
        <v>66</v>
      </c>
      <c r="C163" s="10">
        <v>54.8</v>
      </c>
      <c r="D163" s="10">
        <v>77.59</v>
      </c>
      <c r="E163" s="10">
        <v>0</v>
      </c>
      <c r="F163" s="10">
        <v>52.57</v>
      </c>
      <c r="G163" s="192">
        <f t="shared" si="14"/>
        <v>184.95999999999998</v>
      </c>
      <c r="H163" s="192">
        <v>184.95999999999998</v>
      </c>
      <c r="I163" s="192">
        <v>196.96800000000002</v>
      </c>
      <c r="J163" s="10">
        <v>209.97</v>
      </c>
      <c r="K163" s="10">
        <v>12.2</v>
      </c>
      <c r="L163" s="10">
        <v>116.54</v>
      </c>
      <c r="M163" s="10">
        <v>8</v>
      </c>
      <c r="N163" s="192">
        <f>+MIT_InfraMR[[#This Row],[A.03.1 -  Longitud de Vías de Explotación No Electrificadas Troncales y Ramales (vía principal) (km)]]+MIT_InfraMR[[#This Row],[A.04.1 -  Longitud de Vías de Explotación Electrificadas Troncales y Ramales (vía principal) (km)]]</f>
        <v>326.51</v>
      </c>
      <c r="O163" s="192">
        <v>326.51</v>
      </c>
      <c r="P163" s="1">
        <v>40</v>
      </c>
      <c r="Q163" s="1">
        <v>15</v>
      </c>
      <c r="R163" s="1">
        <v>1</v>
      </c>
      <c r="S163" s="194">
        <f t="shared" si="15"/>
        <v>56</v>
      </c>
      <c r="T163" s="194">
        <v>56</v>
      </c>
      <c r="U163" s="1">
        <v>38</v>
      </c>
      <c r="V163" s="1">
        <v>82</v>
      </c>
      <c r="W163" s="1">
        <v>0</v>
      </c>
      <c r="X163" s="1">
        <v>15</v>
      </c>
      <c r="Y163" s="1">
        <v>2</v>
      </c>
      <c r="Z163" s="196">
        <f t="shared" si="16"/>
        <v>137</v>
      </c>
      <c r="AA163" s="1">
        <v>35</v>
      </c>
      <c r="AB163" s="1">
        <v>18</v>
      </c>
      <c r="AC163" s="1">
        <f>+MIT_InfraMR[[#This Row],[Total Pasos Vehiculares a Nivel]]</f>
        <v>137</v>
      </c>
      <c r="AD163" s="196">
        <f t="shared" si="17"/>
        <v>190</v>
      </c>
      <c r="AE163" s="1">
        <v>10</v>
      </c>
      <c r="AF163" s="1">
        <v>21</v>
      </c>
      <c r="AG163" s="1">
        <v>107</v>
      </c>
      <c r="AH163" s="196">
        <f t="shared" si="18"/>
        <v>138</v>
      </c>
      <c r="AI163" s="10">
        <v>46</v>
      </c>
      <c r="AJ163" s="10">
        <v>0</v>
      </c>
      <c r="AK163" s="10">
        <v>133</v>
      </c>
      <c r="AL163" s="222">
        <f t="shared" si="19"/>
        <v>179</v>
      </c>
      <c r="AM163" s="1">
        <v>0</v>
      </c>
      <c r="AN163" s="1">
        <v>18</v>
      </c>
      <c r="AO163" s="1">
        <v>0</v>
      </c>
      <c r="AP163" s="200">
        <f t="shared" si="20"/>
        <v>18</v>
      </c>
      <c r="AQ163" s="1">
        <v>285</v>
      </c>
      <c r="AR163" s="1">
        <v>60</v>
      </c>
      <c r="AS163" s="1">
        <v>0</v>
      </c>
      <c r="AT163" s="200">
        <f>+SUM(MIT_InfraMR[[#This Row],[B.02.1 - Parque de Coches Eléctricos Motrices]:[B.02.3 - Parque de Coches Eléctricos Motrices Tipo R]])</f>
        <v>345</v>
      </c>
      <c r="AU163" s="1">
        <v>0</v>
      </c>
      <c r="AV163" s="1">
        <v>2</v>
      </c>
      <c r="AW163" s="1">
        <v>2</v>
      </c>
      <c r="AX163" s="200">
        <f>+SUM(MIT_InfraMR[[#This Row],[B.03.1 - Parque de Coches Motores Motrices Remolcados]:[B.03.3 - Parque de Coches Motores Motrices Cabina]])</f>
        <v>4</v>
      </c>
      <c r="AY163" s="1">
        <v>29</v>
      </c>
      <c r="AZ163" s="1">
        <v>4</v>
      </c>
      <c r="BA163" s="1">
        <v>0</v>
      </c>
      <c r="BB163" s="1">
        <v>0</v>
      </c>
      <c r="BC163" s="200">
        <f>SUM(AY163:BB163)</f>
        <v>33</v>
      </c>
      <c r="BD163" s="356">
        <v>14</v>
      </c>
      <c r="BE163" s="1">
        <v>0</v>
      </c>
      <c r="BF163" s="1">
        <v>5</v>
      </c>
      <c r="BG163" s="235">
        <v>1676</v>
      </c>
    </row>
    <row r="164" spans="1:59">
      <c r="A164" s="1">
        <v>2006</v>
      </c>
      <c r="B164" s="1" t="s">
        <v>67</v>
      </c>
      <c r="C164" s="10">
        <v>54.8</v>
      </c>
      <c r="D164" s="10">
        <v>77.59</v>
      </c>
      <c r="E164" s="10">
        <v>0</v>
      </c>
      <c r="F164" s="10">
        <v>52.57</v>
      </c>
      <c r="G164" s="192">
        <f t="shared" si="14"/>
        <v>184.95999999999998</v>
      </c>
      <c r="H164" s="192">
        <v>184.95999999999998</v>
      </c>
      <c r="I164" s="192">
        <v>196.96800000000002</v>
      </c>
      <c r="J164" s="10">
        <v>209.97</v>
      </c>
      <c r="K164" s="10">
        <v>12.2</v>
      </c>
      <c r="L164" s="10">
        <v>116.54</v>
      </c>
      <c r="M164" s="10">
        <v>8</v>
      </c>
      <c r="N164" s="192">
        <f>+MIT_InfraMR[[#This Row],[A.03.1 -  Longitud de Vías de Explotación No Electrificadas Troncales y Ramales (vía principal) (km)]]+MIT_InfraMR[[#This Row],[A.04.1 -  Longitud de Vías de Explotación Electrificadas Troncales y Ramales (vía principal) (km)]]</f>
        <v>326.51</v>
      </c>
      <c r="O164" s="192">
        <v>326.51</v>
      </c>
      <c r="P164" s="1">
        <v>40</v>
      </c>
      <c r="Q164" s="1">
        <v>15</v>
      </c>
      <c r="R164" s="1">
        <v>1</v>
      </c>
      <c r="S164" s="194">
        <f t="shared" si="15"/>
        <v>56</v>
      </c>
      <c r="T164" s="194">
        <v>56</v>
      </c>
      <c r="U164" s="1">
        <v>38</v>
      </c>
      <c r="V164" s="1">
        <v>82</v>
      </c>
      <c r="W164" s="1">
        <v>0</v>
      </c>
      <c r="X164" s="1">
        <v>15</v>
      </c>
      <c r="Y164" s="1">
        <v>2</v>
      </c>
      <c r="Z164" s="196">
        <f t="shared" si="16"/>
        <v>137</v>
      </c>
      <c r="AA164" s="1">
        <v>35</v>
      </c>
      <c r="AB164" s="1">
        <v>18</v>
      </c>
      <c r="AC164" s="1">
        <f>+MIT_InfraMR[[#This Row],[Total Pasos Vehiculares a Nivel]]</f>
        <v>137</v>
      </c>
      <c r="AD164" s="196">
        <f t="shared" si="17"/>
        <v>190</v>
      </c>
      <c r="AE164" s="1">
        <v>10</v>
      </c>
      <c r="AF164" s="1">
        <v>21</v>
      </c>
      <c r="AG164" s="1">
        <v>107</v>
      </c>
      <c r="AH164" s="196">
        <f t="shared" si="18"/>
        <v>138</v>
      </c>
      <c r="AI164" s="10">
        <v>46</v>
      </c>
      <c r="AJ164" s="10">
        <v>0</v>
      </c>
      <c r="AK164" s="10">
        <v>133</v>
      </c>
      <c r="AL164" s="222">
        <f t="shared" si="19"/>
        <v>179</v>
      </c>
      <c r="AM164" s="1">
        <v>0</v>
      </c>
      <c r="AN164" s="1">
        <v>18</v>
      </c>
      <c r="AO164" s="1">
        <v>0</v>
      </c>
      <c r="AP164" s="200">
        <f t="shared" si="20"/>
        <v>18</v>
      </c>
      <c r="AQ164" s="1">
        <v>285</v>
      </c>
      <c r="AR164" s="1">
        <v>60</v>
      </c>
      <c r="AS164" s="1">
        <v>0</v>
      </c>
      <c r="AT164" s="200">
        <f>+SUM(MIT_InfraMR[[#This Row],[B.02.1 - Parque de Coches Eléctricos Motrices]:[B.02.3 - Parque de Coches Eléctricos Motrices Tipo R]])</f>
        <v>345</v>
      </c>
      <c r="AU164" s="1">
        <v>0</v>
      </c>
      <c r="AV164" s="1">
        <v>2</v>
      </c>
      <c r="AW164" s="1">
        <v>2</v>
      </c>
      <c r="AX164" s="200">
        <f>+SUM(MIT_InfraMR[[#This Row],[B.03.1 - Parque de Coches Motores Motrices Remolcados]:[B.03.3 - Parque de Coches Motores Motrices Cabina]])</f>
        <v>4</v>
      </c>
      <c r="AY164" s="1">
        <v>29</v>
      </c>
      <c r="AZ164" s="1">
        <v>4</v>
      </c>
      <c r="BA164" s="1">
        <v>0</v>
      </c>
      <c r="BB164" s="1">
        <v>0</v>
      </c>
      <c r="BC164" s="200">
        <f>SUM(AY164:BB164)</f>
        <v>33</v>
      </c>
      <c r="BD164" s="356">
        <v>14</v>
      </c>
      <c r="BE164" s="1">
        <v>0</v>
      </c>
      <c r="BF164" s="1">
        <v>5</v>
      </c>
      <c r="BG164" s="235">
        <v>1676</v>
      </c>
    </row>
    <row r="165" spans="1:59">
      <c r="A165" s="1">
        <v>2006</v>
      </c>
      <c r="B165" s="1" t="s">
        <v>68</v>
      </c>
      <c r="C165" s="10">
        <v>54.8</v>
      </c>
      <c r="D165" s="10">
        <v>77.59</v>
      </c>
      <c r="E165" s="10">
        <v>0</v>
      </c>
      <c r="F165" s="10">
        <v>52.57</v>
      </c>
      <c r="G165" s="192">
        <f t="shared" si="14"/>
        <v>184.95999999999998</v>
      </c>
      <c r="H165" s="192">
        <v>184.95999999999998</v>
      </c>
      <c r="I165" s="192">
        <v>196.96800000000002</v>
      </c>
      <c r="J165" s="10">
        <v>209.97</v>
      </c>
      <c r="K165" s="10">
        <v>12.2</v>
      </c>
      <c r="L165" s="10">
        <v>116.54</v>
      </c>
      <c r="M165" s="10">
        <v>8</v>
      </c>
      <c r="N165" s="192">
        <f>+MIT_InfraMR[[#This Row],[A.03.1 -  Longitud de Vías de Explotación No Electrificadas Troncales y Ramales (vía principal) (km)]]+MIT_InfraMR[[#This Row],[A.04.1 -  Longitud de Vías de Explotación Electrificadas Troncales y Ramales (vía principal) (km)]]</f>
        <v>326.51</v>
      </c>
      <c r="O165" s="192">
        <v>326.51</v>
      </c>
      <c r="P165" s="1">
        <v>40</v>
      </c>
      <c r="Q165" s="1">
        <v>15</v>
      </c>
      <c r="R165" s="1">
        <v>1</v>
      </c>
      <c r="S165" s="194">
        <f t="shared" si="15"/>
        <v>56</v>
      </c>
      <c r="T165" s="194">
        <v>56</v>
      </c>
      <c r="U165" s="1">
        <v>38</v>
      </c>
      <c r="V165" s="1">
        <v>82</v>
      </c>
      <c r="W165" s="1">
        <v>0</v>
      </c>
      <c r="X165" s="1">
        <v>15</v>
      </c>
      <c r="Y165" s="1">
        <v>2</v>
      </c>
      <c r="Z165" s="196">
        <f t="shared" si="16"/>
        <v>137</v>
      </c>
      <c r="AA165" s="1">
        <v>35</v>
      </c>
      <c r="AB165" s="1">
        <v>18</v>
      </c>
      <c r="AC165" s="1">
        <f>+MIT_InfraMR[[#This Row],[Total Pasos Vehiculares a Nivel]]</f>
        <v>137</v>
      </c>
      <c r="AD165" s="196">
        <f t="shared" si="17"/>
        <v>190</v>
      </c>
      <c r="AE165" s="1">
        <v>10</v>
      </c>
      <c r="AF165" s="1">
        <v>21</v>
      </c>
      <c r="AG165" s="1">
        <v>107</v>
      </c>
      <c r="AH165" s="196">
        <f t="shared" si="18"/>
        <v>138</v>
      </c>
      <c r="AI165" s="10">
        <v>46</v>
      </c>
      <c r="AJ165" s="10">
        <v>0</v>
      </c>
      <c r="AK165" s="10">
        <v>133</v>
      </c>
      <c r="AL165" s="222">
        <f t="shared" si="19"/>
        <v>179</v>
      </c>
      <c r="AM165" s="1">
        <v>0</v>
      </c>
      <c r="AN165" s="1">
        <v>18</v>
      </c>
      <c r="AO165" s="1">
        <v>0</v>
      </c>
      <c r="AP165" s="200">
        <f t="shared" si="20"/>
        <v>18</v>
      </c>
      <c r="AQ165" s="1">
        <v>285</v>
      </c>
      <c r="AR165" s="1">
        <v>60</v>
      </c>
      <c r="AS165" s="1">
        <v>0</v>
      </c>
      <c r="AT165" s="200">
        <f>+SUM(MIT_InfraMR[[#This Row],[B.02.1 - Parque de Coches Eléctricos Motrices]:[B.02.3 - Parque de Coches Eléctricos Motrices Tipo R]])</f>
        <v>345</v>
      </c>
      <c r="AU165" s="1">
        <v>0</v>
      </c>
      <c r="AV165" s="1">
        <v>2</v>
      </c>
      <c r="AW165" s="1">
        <v>2</v>
      </c>
      <c r="AX165" s="200">
        <f>+SUM(MIT_InfraMR[[#This Row],[B.03.1 - Parque de Coches Motores Motrices Remolcados]:[B.03.3 - Parque de Coches Motores Motrices Cabina]])</f>
        <v>4</v>
      </c>
      <c r="AY165" s="1">
        <v>29</v>
      </c>
      <c r="AZ165" s="1">
        <v>4</v>
      </c>
      <c r="BA165" s="1">
        <v>0</v>
      </c>
      <c r="BB165" s="1">
        <v>0</v>
      </c>
      <c r="BC165" s="200">
        <f>SUM(AY165:BB165)</f>
        <v>33</v>
      </c>
      <c r="BD165" s="356">
        <v>14</v>
      </c>
      <c r="BE165" s="1">
        <v>0</v>
      </c>
      <c r="BF165" s="1">
        <v>5</v>
      </c>
      <c r="BG165" s="235">
        <v>1676</v>
      </c>
    </row>
    <row r="166" spans="1:59">
      <c r="A166" s="1">
        <v>2006</v>
      </c>
      <c r="B166" s="1" t="s">
        <v>69</v>
      </c>
      <c r="C166" s="10">
        <v>54.8</v>
      </c>
      <c r="D166" s="10">
        <v>77.59</v>
      </c>
      <c r="E166" s="10">
        <v>0</v>
      </c>
      <c r="F166" s="10">
        <v>52.57</v>
      </c>
      <c r="G166" s="192">
        <f t="shared" si="14"/>
        <v>184.95999999999998</v>
      </c>
      <c r="H166" s="192">
        <v>184.95999999999998</v>
      </c>
      <c r="I166" s="192">
        <v>196.96800000000002</v>
      </c>
      <c r="J166" s="10">
        <v>209.97</v>
      </c>
      <c r="K166" s="10">
        <v>12.2</v>
      </c>
      <c r="L166" s="10">
        <v>116.54</v>
      </c>
      <c r="M166" s="10">
        <v>8</v>
      </c>
      <c r="N166" s="192">
        <f>+MIT_InfraMR[[#This Row],[A.03.1 -  Longitud de Vías de Explotación No Electrificadas Troncales y Ramales (vía principal) (km)]]+MIT_InfraMR[[#This Row],[A.04.1 -  Longitud de Vías de Explotación Electrificadas Troncales y Ramales (vía principal) (km)]]</f>
        <v>326.51</v>
      </c>
      <c r="O166" s="192">
        <v>326.51</v>
      </c>
      <c r="P166" s="1">
        <v>40</v>
      </c>
      <c r="Q166" s="1">
        <v>15</v>
      </c>
      <c r="R166" s="1">
        <v>1</v>
      </c>
      <c r="S166" s="194">
        <f t="shared" si="15"/>
        <v>56</v>
      </c>
      <c r="T166" s="194">
        <v>56</v>
      </c>
      <c r="U166" s="1">
        <v>38</v>
      </c>
      <c r="V166" s="1">
        <v>82</v>
      </c>
      <c r="W166" s="1">
        <v>0</v>
      </c>
      <c r="X166" s="1">
        <v>15</v>
      </c>
      <c r="Y166" s="1">
        <v>2</v>
      </c>
      <c r="Z166" s="196">
        <f t="shared" si="16"/>
        <v>137</v>
      </c>
      <c r="AA166" s="1">
        <v>35</v>
      </c>
      <c r="AB166" s="1">
        <v>18</v>
      </c>
      <c r="AC166" s="1">
        <f>+MIT_InfraMR[[#This Row],[Total Pasos Vehiculares a Nivel]]</f>
        <v>137</v>
      </c>
      <c r="AD166" s="196">
        <f t="shared" si="17"/>
        <v>190</v>
      </c>
      <c r="AE166" s="1">
        <v>10</v>
      </c>
      <c r="AF166" s="1">
        <v>21</v>
      </c>
      <c r="AG166" s="1">
        <v>107</v>
      </c>
      <c r="AH166" s="196">
        <f t="shared" si="18"/>
        <v>138</v>
      </c>
      <c r="AI166" s="10">
        <v>46</v>
      </c>
      <c r="AJ166" s="10">
        <v>0</v>
      </c>
      <c r="AK166" s="10">
        <v>133</v>
      </c>
      <c r="AL166" s="222">
        <f t="shared" si="19"/>
        <v>179</v>
      </c>
      <c r="AM166" s="1">
        <v>0</v>
      </c>
      <c r="AN166" s="1">
        <v>18</v>
      </c>
      <c r="AO166" s="1">
        <v>0</v>
      </c>
      <c r="AP166" s="200">
        <f t="shared" si="20"/>
        <v>18</v>
      </c>
      <c r="AQ166" s="1">
        <v>285</v>
      </c>
      <c r="AR166" s="1">
        <v>60</v>
      </c>
      <c r="AS166" s="1">
        <v>0</v>
      </c>
      <c r="AT166" s="200">
        <f>+SUM(MIT_InfraMR[[#This Row],[B.02.1 - Parque de Coches Eléctricos Motrices]:[B.02.3 - Parque de Coches Eléctricos Motrices Tipo R]])</f>
        <v>345</v>
      </c>
      <c r="AU166" s="1">
        <v>0</v>
      </c>
      <c r="AV166" s="1">
        <v>2</v>
      </c>
      <c r="AW166" s="1">
        <v>2</v>
      </c>
      <c r="AX166" s="200">
        <f>+SUM(MIT_InfraMR[[#This Row],[B.03.1 - Parque de Coches Motores Motrices Remolcados]:[B.03.3 - Parque de Coches Motores Motrices Cabina]])</f>
        <v>4</v>
      </c>
      <c r="AY166" s="1">
        <v>29</v>
      </c>
      <c r="AZ166" s="1">
        <v>4</v>
      </c>
      <c r="BA166" s="1">
        <v>0</v>
      </c>
      <c r="BB166" s="1">
        <v>0</v>
      </c>
      <c r="BC166" s="200">
        <f>SUM(AY166:BB166)</f>
        <v>33</v>
      </c>
      <c r="BD166" s="356">
        <v>14</v>
      </c>
      <c r="BE166" s="1">
        <v>0</v>
      </c>
      <c r="BF166" s="1">
        <v>5</v>
      </c>
      <c r="BG166" s="235">
        <v>1676</v>
      </c>
    </row>
    <row r="167" spans="1:59">
      <c r="A167" s="1">
        <v>2006</v>
      </c>
      <c r="B167" s="1" t="s">
        <v>70</v>
      </c>
      <c r="C167" s="10">
        <v>54.8</v>
      </c>
      <c r="D167" s="10">
        <v>77.59</v>
      </c>
      <c r="E167" s="10">
        <v>0</v>
      </c>
      <c r="F167" s="10">
        <v>52.57</v>
      </c>
      <c r="G167" s="192">
        <f t="shared" si="14"/>
        <v>184.95999999999998</v>
      </c>
      <c r="H167" s="192">
        <v>184.95999999999998</v>
      </c>
      <c r="I167" s="192">
        <v>196.96800000000002</v>
      </c>
      <c r="J167" s="10">
        <v>209.97</v>
      </c>
      <c r="K167" s="10">
        <v>12.2</v>
      </c>
      <c r="L167" s="10">
        <v>116.54</v>
      </c>
      <c r="M167" s="10">
        <v>8</v>
      </c>
      <c r="N167" s="192">
        <f>+MIT_InfraMR[[#This Row],[A.03.1 -  Longitud de Vías de Explotación No Electrificadas Troncales y Ramales (vía principal) (km)]]+MIT_InfraMR[[#This Row],[A.04.1 -  Longitud de Vías de Explotación Electrificadas Troncales y Ramales (vía principal) (km)]]</f>
        <v>326.51</v>
      </c>
      <c r="O167" s="192">
        <v>326.51</v>
      </c>
      <c r="P167" s="1">
        <v>40</v>
      </c>
      <c r="Q167" s="1">
        <v>15</v>
      </c>
      <c r="R167" s="1">
        <v>1</v>
      </c>
      <c r="S167" s="194">
        <f t="shared" si="15"/>
        <v>56</v>
      </c>
      <c r="T167" s="194">
        <v>56</v>
      </c>
      <c r="U167" s="1">
        <v>38</v>
      </c>
      <c r="V167" s="1">
        <v>82</v>
      </c>
      <c r="W167" s="1">
        <v>0</v>
      </c>
      <c r="X167" s="1">
        <v>15</v>
      </c>
      <c r="Y167" s="1">
        <v>2</v>
      </c>
      <c r="Z167" s="196">
        <f t="shared" si="16"/>
        <v>137</v>
      </c>
      <c r="AA167" s="1">
        <v>35</v>
      </c>
      <c r="AB167" s="1">
        <v>18</v>
      </c>
      <c r="AC167" s="1">
        <f>+MIT_InfraMR[[#This Row],[Total Pasos Vehiculares a Nivel]]</f>
        <v>137</v>
      </c>
      <c r="AD167" s="196">
        <f t="shared" si="17"/>
        <v>190</v>
      </c>
      <c r="AE167" s="1">
        <v>10</v>
      </c>
      <c r="AF167" s="1">
        <v>21</v>
      </c>
      <c r="AG167" s="1">
        <v>107</v>
      </c>
      <c r="AH167" s="196">
        <f t="shared" si="18"/>
        <v>138</v>
      </c>
      <c r="AI167" s="10">
        <v>46</v>
      </c>
      <c r="AJ167" s="10">
        <v>0</v>
      </c>
      <c r="AK167" s="10">
        <v>133</v>
      </c>
      <c r="AL167" s="222">
        <f t="shared" si="19"/>
        <v>179</v>
      </c>
      <c r="AM167" s="1">
        <v>0</v>
      </c>
      <c r="AN167" s="1">
        <v>18</v>
      </c>
      <c r="AO167" s="1">
        <v>0</v>
      </c>
      <c r="AP167" s="200">
        <f t="shared" si="20"/>
        <v>18</v>
      </c>
      <c r="AQ167" s="1">
        <v>285</v>
      </c>
      <c r="AR167" s="1">
        <v>60</v>
      </c>
      <c r="AS167" s="1">
        <v>0</v>
      </c>
      <c r="AT167" s="200">
        <f>+SUM(MIT_InfraMR[[#This Row],[B.02.1 - Parque de Coches Eléctricos Motrices]:[B.02.3 - Parque de Coches Eléctricos Motrices Tipo R]])</f>
        <v>345</v>
      </c>
      <c r="AU167" s="1">
        <v>0</v>
      </c>
      <c r="AV167" s="1">
        <v>2</v>
      </c>
      <c r="AW167" s="1">
        <v>2</v>
      </c>
      <c r="AX167" s="200">
        <f>+SUM(MIT_InfraMR[[#This Row],[B.03.1 - Parque de Coches Motores Motrices Remolcados]:[B.03.3 - Parque de Coches Motores Motrices Cabina]])</f>
        <v>4</v>
      </c>
      <c r="AY167" s="1">
        <v>29</v>
      </c>
      <c r="AZ167" s="1">
        <v>4</v>
      </c>
      <c r="BA167" s="1">
        <v>0</v>
      </c>
      <c r="BB167" s="1">
        <v>0</v>
      </c>
      <c r="BC167" s="200">
        <f>SUM(AY167:BB167)</f>
        <v>33</v>
      </c>
      <c r="BD167" s="356">
        <v>14</v>
      </c>
      <c r="BE167" s="1">
        <v>0</v>
      </c>
      <c r="BF167" s="1">
        <v>5</v>
      </c>
      <c r="BG167" s="235">
        <v>1676</v>
      </c>
    </row>
    <row r="168" spans="1:59">
      <c r="A168" s="1">
        <v>2006</v>
      </c>
      <c r="B168" s="1" t="s">
        <v>71</v>
      </c>
      <c r="C168" s="10">
        <v>54.8</v>
      </c>
      <c r="D168" s="10">
        <v>77.59</v>
      </c>
      <c r="E168" s="10">
        <v>0</v>
      </c>
      <c r="F168" s="10">
        <v>52.57</v>
      </c>
      <c r="G168" s="192">
        <f t="shared" si="14"/>
        <v>184.95999999999998</v>
      </c>
      <c r="H168" s="192">
        <v>184.95999999999998</v>
      </c>
      <c r="I168" s="192">
        <v>196.96800000000002</v>
      </c>
      <c r="J168" s="10">
        <v>209.97</v>
      </c>
      <c r="K168" s="10">
        <v>12.2</v>
      </c>
      <c r="L168" s="10">
        <v>116.54</v>
      </c>
      <c r="M168" s="10">
        <v>8</v>
      </c>
      <c r="N168" s="192">
        <f>+MIT_InfraMR[[#This Row],[A.03.1 -  Longitud de Vías de Explotación No Electrificadas Troncales y Ramales (vía principal) (km)]]+MIT_InfraMR[[#This Row],[A.04.1 -  Longitud de Vías de Explotación Electrificadas Troncales y Ramales (vía principal) (km)]]</f>
        <v>326.51</v>
      </c>
      <c r="O168" s="192">
        <v>326.51</v>
      </c>
      <c r="P168" s="1">
        <v>40</v>
      </c>
      <c r="Q168" s="1">
        <v>15</v>
      </c>
      <c r="R168" s="1">
        <v>1</v>
      </c>
      <c r="S168" s="194">
        <f t="shared" si="15"/>
        <v>56</v>
      </c>
      <c r="T168" s="194">
        <v>56</v>
      </c>
      <c r="U168" s="1">
        <v>38</v>
      </c>
      <c r="V168" s="1">
        <v>82</v>
      </c>
      <c r="W168" s="1">
        <v>0</v>
      </c>
      <c r="X168" s="1">
        <v>15</v>
      </c>
      <c r="Y168" s="1">
        <v>2</v>
      </c>
      <c r="Z168" s="196">
        <f t="shared" si="16"/>
        <v>137</v>
      </c>
      <c r="AA168" s="1">
        <v>35</v>
      </c>
      <c r="AB168" s="1">
        <v>18</v>
      </c>
      <c r="AC168" s="1">
        <f>+MIT_InfraMR[[#This Row],[Total Pasos Vehiculares a Nivel]]</f>
        <v>137</v>
      </c>
      <c r="AD168" s="196">
        <f t="shared" si="17"/>
        <v>190</v>
      </c>
      <c r="AE168" s="1">
        <v>10</v>
      </c>
      <c r="AF168" s="1">
        <v>21</v>
      </c>
      <c r="AG168" s="1">
        <v>107</v>
      </c>
      <c r="AH168" s="196">
        <f t="shared" si="18"/>
        <v>138</v>
      </c>
      <c r="AI168" s="10">
        <v>46</v>
      </c>
      <c r="AJ168" s="10">
        <v>0</v>
      </c>
      <c r="AK168" s="10">
        <v>133</v>
      </c>
      <c r="AL168" s="222">
        <f t="shared" si="19"/>
        <v>179</v>
      </c>
      <c r="AM168" s="1">
        <v>0</v>
      </c>
      <c r="AN168" s="1">
        <v>18</v>
      </c>
      <c r="AO168" s="1">
        <v>0</v>
      </c>
      <c r="AP168" s="200">
        <f t="shared" si="20"/>
        <v>18</v>
      </c>
      <c r="AQ168" s="1">
        <v>285</v>
      </c>
      <c r="AR168" s="1">
        <v>60</v>
      </c>
      <c r="AS168" s="1">
        <v>0</v>
      </c>
      <c r="AT168" s="200">
        <f>+SUM(MIT_InfraMR[[#This Row],[B.02.1 - Parque de Coches Eléctricos Motrices]:[B.02.3 - Parque de Coches Eléctricos Motrices Tipo R]])</f>
        <v>345</v>
      </c>
      <c r="AU168" s="1">
        <v>0</v>
      </c>
      <c r="AV168" s="1">
        <v>2</v>
      </c>
      <c r="AW168" s="1">
        <v>2</v>
      </c>
      <c r="AX168" s="200">
        <f>+SUM(MIT_InfraMR[[#This Row],[B.03.1 - Parque de Coches Motores Motrices Remolcados]:[B.03.3 - Parque de Coches Motores Motrices Cabina]])</f>
        <v>4</v>
      </c>
      <c r="AY168" s="1">
        <v>29</v>
      </c>
      <c r="AZ168" s="1">
        <v>4</v>
      </c>
      <c r="BA168" s="1">
        <v>0</v>
      </c>
      <c r="BB168" s="1">
        <v>0</v>
      </c>
      <c r="BC168" s="200">
        <f>SUM(AY168:BB168)</f>
        <v>33</v>
      </c>
      <c r="BD168" s="356">
        <v>14</v>
      </c>
      <c r="BE168" s="1">
        <v>0</v>
      </c>
      <c r="BF168" s="1">
        <v>5</v>
      </c>
      <c r="BG168" s="235">
        <v>1676</v>
      </c>
    </row>
    <row r="169" spans="1:59">
      <c r="A169" s="1">
        <v>2006</v>
      </c>
      <c r="B169" s="1" t="s">
        <v>72</v>
      </c>
      <c r="C169" s="10">
        <v>54.8</v>
      </c>
      <c r="D169" s="10">
        <v>77.59</v>
      </c>
      <c r="E169" s="10">
        <v>0</v>
      </c>
      <c r="F169" s="10">
        <v>52.57</v>
      </c>
      <c r="G169" s="192">
        <f t="shared" si="14"/>
        <v>184.95999999999998</v>
      </c>
      <c r="H169" s="192">
        <v>184.95999999999998</v>
      </c>
      <c r="I169" s="192">
        <v>196.96800000000002</v>
      </c>
      <c r="J169" s="10">
        <v>209.97</v>
      </c>
      <c r="K169" s="10">
        <v>12.2</v>
      </c>
      <c r="L169" s="10">
        <v>116.54</v>
      </c>
      <c r="M169" s="10">
        <v>8</v>
      </c>
      <c r="N169" s="192">
        <f>+MIT_InfraMR[[#This Row],[A.03.1 -  Longitud de Vías de Explotación No Electrificadas Troncales y Ramales (vía principal) (km)]]+MIT_InfraMR[[#This Row],[A.04.1 -  Longitud de Vías de Explotación Electrificadas Troncales y Ramales (vía principal) (km)]]</f>
        <v>326.51</v>
      </c>
      <c r="O169" s="192">
        <v>326.51</v>
      </c>
      <c r="P169" s="1">
        <v>40</v>
      </c>
      <c r="Q169" s="1">
        <v>15</v>
      </c>
      <c r="R169" s="1">
        <v>1</v>
      </c>
      <c r="S169" s="194">
        <f t="shared" si="15"/>
        <v>56</v>
      </c>
      <c r="T169" s="194">
        <v>56</v>
      </c>
      <c r="U169" s="1">
        <v>38</v>
      </c>
      <c r="V169" s="1">
        <v>82</v>
      </c>
      <c r="W169" s="1">
        <v>0</v>
      </c>
      <c r="X169" s="1">
        <v>15</v>
      </c>
      <c r="Y169" s="1">
        <v>2</v>
      </c>
      <c r="Z169" s="196">
        <f t="shared" si="16"/>
        <v>137</v>
      </c>
      <c r="AA169" s="1">
        <v>35</v>
      </c>
      <c r="AB169" s="1">
        <v>18</v>
      </c>
      <c r="AC169" s="1">
        <f>+MIT_InfraMR[[#This Row],[Total Pasos Vehiculares a Nivel]]</f>
        <v>137</v>
      </c>
      <c r="AD169" s="196">
        <f t="shared" si="17"/>
        <v>190</v>
      </c>
      <c r="AE169" s="1">
        <v>10</v>
      </c>
      <c r="AF169" s="1">
        <v>21</v>
      </c>
      <c r="AG169" s="1">
        <v>107</v>
      </c>
      <c r="AH169" s="196">
        <f t="shared" si="18"/>
        <v>138</v>
      </c>
      <c r="AI169" s="10">
        <v>46</v>
      </c>
      <c r="AJ169" s="10">
        <v>0</v>
      </c>
      <c r="AK169" s="10">
        <v>133</v>
      </c>
      <c r="AL169" s="222">
        <f t="shared" si="19"/>
        <v>179</v>
      </c>
      <c r="AM169" s="1">
        <v>0</v>
      </c>
      <c r="AN169" s="1">
        <v>18</v>
      </c>
      <c r="AO169" s="1">
        <v>0</v>
      </c>
      <c r="AP169" s="200">
        <f t="shared" si="20"/>
        <v>18</v>
      </c>
      <c r="AQ169" s="1">
        <v>285</v>
      </c>
      <c r="AR169" s="1">
        <v>60</v>
      </c>
      <c r="AS169" s="1">
        <v>0</v>
      </c>
      <c r="AT169" s="200">
        <f>+SUM(MIT_InfraMR[[#This Row],[B.02.1 - Parque de Coches Eléctricos Motrices]:[B.02.3 - Parque de Coches Eléctricos Motrices Tipo R]])</f>
        <v>345</v>
      </c>
      <c r="AU169" s="1">
        <v>0</v>
      </c>
      <c r="AV169" s="1">
        <v>2</v>
      </c>
      <c r="AW169" s="1">
        <v>2</v>
      </c>
      <c r="AX169" s="200">
        <f>+SUM(MIT_InfraMR[[#This Row],[B.03.1 - Parque de Coches Motores Motrices Remolcados]:[B.03.3 - Parque de Coches Motores Motrices Cabina]])</f>
        <v>4</v>
      </c>
      <c r="AY169" s="1">
        <v>29</v>
      </c>
      <c r="AZ169" s="1">
        <v>4</v>
      </c>
      <c r="BA169" s="1">
        <v>0</v>
      </c>
      <c r="BB169" s="1">
        <v>0</v>
      </c>
      <c r="BC169" s="200">
        <f>SUM(AY169:BB169)</f>
        <v>33</v>
      </c>
      <c r="BD169" s="356">
        <v>14</v>
      </c>
      <c r="BE169" s="1">
        <v>0</v>
      </c>
      <c r="BF169" s="1">
        <v>5</v>
      </c>
      <c r="BG169" s="235">
        <v>1676</v>
      </c>
    </row>
    <row r="170" spans="1:59">
      <c r="A170" s="1">
        <v>2007</v>
      </c>
      <c r="B170" s="1" t="s">
        <v>61</v>
      </c>
      <c r="C170" s="10">
        <v>54.8</v>
      </c>
      <c r="D170" s="10">
        <v>77.59</v>
      </c>
      <c r="E170" s="10">
        <v>0</v>
      </c>
      <c r="F170" s="10">
        <v>52.57</v>
      </c>
      <c r="G170" s="192">
        <f t="shared" si="14"/>
        <v>184.95999999999998</v>
      </c>
      <c r="H170" s="192">
        <v>184.95999999999998</v>
      </c>
      <c r="I170" s="192">
        <v>196.96800000000002</v>
      </c>
      <c r="J170" s="10">
        <v>209.97</v>
      </c>
      <c r="K170" s="10">
        <v>12.2</v>
      </c>
      <c r="L170" s="10">
        <v>116.54</v>
      </c>
      <c r="M170" s="10">
        <v>8</v>
      </c>
      <c r="N170" s="192">
        <f>+MIT_InfraMR[[#This Row],[A.03.1 -  Longitud de Vías de Explotación No Electrificadas Troncales y Ramales (vía principal) (km)]]+MIT_InfraMR[[#This Row],[A.04.1 -  Longitud de Vías de Explotación Electrificadas Troncales y Ramales (vía principal) (km)]]</f>
        <v>326.51</v>
      </c>
      <c r="O170" s="192">
        <v>326.51</v>
      </c>
      <c r="P170" s="1">
        <v>40</v>
      </c>
      <c r="Q170" s="1">
        <v>15</v>
      </c>
      <c r="R170" s="1">
        <v>1</v>
      </c>
      <c r="S170" s="194">
        <f t="shared" si="15"/>
        <v>56</v>
      </c>
      <c r="T170" s="194">
        <v>56</v>
      </c>
      <c r="U170" s="1">
        <v>38</v>
      </c>
      <c r="V170" s="1">
        <v>82</v>
      </c>
      <c r="W170" s="1">
        <v>0</v>
      </c>
      <c r="X170" s="1">
        <v>15</v>
      </c>
      <c r="Y170" s="1">
        <v>2</v>
      </c>
      <c r="Z170" s="196">
        <f t="shared" si="16"/>
        <v>137</v>
      </c>
      <c r="AA170" s="1">
        <v>35</v>
      </c>
      <c r="AB170" s="1">
        <v>18</v>
      </c>
      <c r="AC170" s="1">
        <f>+MIT_InfraMR[[#This Row],[Total Pasos Vehiculares a Nivel]]</f>
        <v>137</v>
      </c>
      <c r="AD170" s="196">
        <f t="shared" si="17"/>
        <v>190</v>
      </c>
      <c r="AE170" s="1">
        <v>10</v>
      </c>
      <c r="AF170" s="1">
        <v>21</v>
      </c>
      <c r="AG170" s="1">
        <v>107</v>
      </c>
      <c r="AH170" s="196">
        <f t="shared" si="18"/>
        <v>138</v>
      </c>
      <c r="AI170" s="10">
        <v>46</v>
      </c>
      <c r="AJ170" s="10">
        <v>0</v>
      </c>
      <c r="AK170" s="10">
        <v>133</v>
      </c>
      <c r="AL170" s="222">
        <f t="shared" si="19"/>
        <v>179</v>
      </c>
      <c r="AM170" s="1">
        <v>0</v>
      </c>
      <c r="AN170" s="1">
        <v>18</v>
      </c>
      <c r="AO170" s="1">
        <v>0</v>
      </c>
      <c r="AP170" s="200">
        <f t="shared" si="20"/>
        <v>18</v>
      </c>
      <c r="AQ170" s="1">
        <v>285</v>
      </c>
      <c r="AR170" s="1">
        <v>60</v>
      </c>
      <c r="AS170" s="1">
        <v>0</v>
      </c>
      <c r="AT170" s="200">
        <f>+SUM(MIT_InfraMR[[#This Row],[B.02.1 - Parque de Coches Eléctricos Motrices]:[B.02.3 - Parque de Coches Eléctricos Motrices Tipo R]])</f>
        <v>345</v>
      </c>
      <c r="AU170" s="1">
        <v>0</v>
      </c>
      <c r="AV170" s="1">
        <v>2</v>
      </c>
      <c r="AW170" s="1">
        <v>2</v>
      </c>
      <c r="AX170" s="200">
        <f>+SUM(MIT_InfraMR[[#This Row],[B.03.1 - Parque de Coches Motores Motrices Remolcados]:[B.03.3 - Parque de Coches Motores Motrices Cabina]])</f>
        <v>4</v>
      </c>
      <c r="AY170" s="1">
        <v>29</v>
      </c>
      <c r="AZ170" s="1">
        <v>4</v>
      </c>
      <c r="BA170" s="1">
        <v>0</v>
      </c>
      <c r="BB170" s="1">
        <v>0</v>
      </c>
      <c r="BC170" s="200">
        <f>SUM(AY170:BB170)</f>
        <v>33</v>
      </c>
      <c r="BD170" s="356">
        <v>14</v>
      </c>
      <c r="BE170" s="1">
        <v>0</v>
      </c>
      <c r="BF170" s="1">
        <v>5</v>
      </c>
      <c r="BG170" s="235">
        <v>1676</v>
      </c>
    </row>
    <row r="171" spans="1:59">
      <c r="A171" s="1">
        <v>2007</v>
      </c>
      <c r="B171" s="1" t="s">
        <v>62</v>
      </c>
      <c r="C171" s="10">
        <v>54.8</v>
      </c>
      <c r="D171" s="10">
        <v>77.59</v>
      </c>
      <c r="E171" s="10">
        <v>0</v>
      </c>
      <c r="F171" s="10">
        <v>52.57</v>
      </c>
      <c r="G171" s="192">
        <f t="shared" si="14"/>
        <v>184.95999999999998</v>
      </c>
      <c r="H171" s="192">
        <v>184.95999999999998</v>
      </c>
      <c r="I171" s="192">
        <v>196.96800000000002</v>
      </c>
      <c r="J171" s="10">
        <v>209.97</v>
      </c>
      <c r="K171" s="10">
        <v>12.2</v>
      </c>
      <c r="L171" s="10">
        <v>116.54</v>
      </c>
      <c r="M171" s="10">
        <v>8</v>
      </c>
      <c r="N171" s="192">
        <f>+MIT_InfraMR[[#This Row],[A.03.1 -  Longitud de Vías de Explotación No Electrificadas Troncales y Ramales (vía principal) (km)]]+MIT_InfraMR[[#This Row],[A.04.1 -  Longitud de Vías de Explotación Electrificadas Troncales y Ramales (vía principal) (km)]]</f>
        <v>326.51</v>
      </c>
      <c r="O171" s="192">
        <v>326.51</v>
      </c>
      <c r="P171" s="1">
        <v>40</v>
      </c>
      <c r="Q171" s="1">
        <v>15</v>
      </c>
      <c r="R171" s="1">
        <v>1</v>
      </c>
      <c r="S171" s="194">
        <f t="shared" si="15"/>
        <v>56</v>
      </c>
      <c r="T171" s="194">
        <v>56</v>
      </c>
      <c r="U171" s="1">
        <v>38</v>
      </c>
      <c r="V171" s="1">
        <v>82</v>
      </c>
      <c r="W171" s="1">
        <v>0</v>
      </c>
      <c r="X171" s="1">
        <v>15</v>
      </c>
      <c r="Y171" s="1">
        <v>2</v>
      </c>
      <c r="Z171" s="196">
        <f t="shared" si="16"/>
        <v>137</v>
      </c>
      <c r="AA171" s="1">
        <v>35</v>
      </c>
      <c r="AB171" s="1">
        <v>18</v>
      </c>
      <c r="AC171" s="1">
        <f>+MIT_InfraMR[[#This Row],[Total Pasos Vehiculares a Nivel]]</f>
        <v>137</v>
      </c>
      <c r="AD171" s="196">
        <f t="shared" si="17"/>
        <v>190</v>
      </c>
      <c r="AE171" s="1">
        <v>10</v>
      </c>
      <c r="AF171" s="1">
        <v>21</v>
      </c>
      <c r="AG171" s="1">
        <v>107</v>
      </c>
      <c r="AH171" s="196">
        <f t="shared" si="18"/>
        <v>138</v>
      </c>
      <c r="AI171" s="10">
        <v>46</v>
      </c>
      <c r="AJ171" s="10">
        <v>0</v>
      </c>
      <c r="AK171" s="10">
        <v>133</v>
      </c>
      <c r="AL171" s="222">
        <f t="shared" si="19"/>
        <v>179</v>
      </c>
      <c r="AM171" s="1">
        <v>0</v>
      </c>
      <c r="AN171" s="1">
        <v>18</v>
      </c>
      <c r="AO171" s="1">
        <v>0</v>
      </c>
      <c r="AP171" s="200">
        <f t="shared" si="20"/>
        <v>18</v>
      </c>
      <c r="AQ171" s="1">
        <v>285</v>
      </c>
      <c r="AR171" s="1">
        <v>60</v>
      </c>
      <c r="AS171" s="1">
        <v>0</v>
      </c>
      <c r="AT171" s="200">
        <f>+SUM(MIT_InfraMR[[#This Row],[B.02.1 - Parque de Coches Eléctricos Motrices]:[B.02.3 - Parque de Coches Eléctricos Motrices Tipo R]])</f>
        <v>345</v>
      </c>
      <c r="AU171" s="1">
        <v>0</v>
      </c>
      <c r="AV171" s="1">
        <v>2</v>
      </c>
      <c r="AW171" s="1">
        <v>2</v>
      </c>
      <c r="AX171" s="200">
        <f>+SUM(MIT_InfraMR[[#This Row],[B.03.1 - Parque de Coches Motores Motrices Remolcados]:[B.03.3 - Parque de Coches Motores Motrices Cabina]])</f>
        <v>4</v>
      </c>
      <c r="AY171" s="1">
        <v>29</v>
      </c>
      <c r="AZ171" s="1">
        <v>4</v>
      </c>
      <c r="BA171" s="1">
        <v>0</v>
      </c>
      <c r="BB171" s="1">
        <v>0</v>
      </c>
      <c r="BC171" s="200">
        <f>SUM(AY171:BB171)</f>
        <v>33</v>
      </c>
      <c r="BD171" s="356">
        <v>14</v>
      </c>
      <c r="BE171" s="1">
        <v>0</v>
      </c>
      <c r="BF171" s="1">
        <v>5</v>
      </c>
      <c r="BG171" s="235">
        <v>1676</v>
      </c>
    </row>
    <row r="172" spans="1:59">
      <c r="A172" s="1">
        <v>2007</v>
      </c>
      <c r="B172" s="1" t="s">
        <v>63</v>
      </c>
      <c r="C172" s="10">
        <v>54.8</v>
      </c>
      <c r="D172" s="10">
        <v>77.59</v>
      </c>
      <c r="E172" s="10">
        <v>0</v>
      </c>
      <c r="F172" s="10">
        <v>52.57</v>
      </c>
      <c r="G172" s="192">
        <f t="shared" si="14"/>
        <v>184.95999999999998</v>
      </c>
      <c r="H172" s="192">
        <v>184.95999999999998</v>
      </c>
      <c r="I172" s="192">
        <v>196.96800000000002</v>
      </c>
      <c r="J172" s="10">
        <v>209.97</v>
      </c>
      <c r="K172" s="10">
        <v>12.2</v>
      </c>
      <c r="L172" s="10">
        <v>116.54</v>
      </c>
      <c r="M172" s="10">
        <v>8</v>
      </c>
      <c r="N172" s="192">
        <f>+MIT_InfraMR[[#This Row],[A.03.1 -  Longitud de Vías de Explotación No Electrificadas Troncales y Ramales (vía principal) (km)]]+MIT_InfraMR[[#This Row],[A.04.1 -  Longitud de Vías de Explotación Electrificadas Troncales y Ramales (vía principal) (km)]]</f>
        <v>326.51</v>
      </c>
      <c r="O172" s="192">
        <v>326.51</v>
      </c>
      <c r="P172" s="1">
        <v>40</v>
      </c>
      <c r="Q172" s="1">
        <v>15</v>
      </c>
      <c r="R172" s="1">
        <v>1</v>
      </c>
      <c r="S172" s="194">
        <f t="shared" si="15"/>
        <v>56</v>
      </c>
      <c r="T172" s="194">
        <v>56</v>
      </c>
      <c r="U172" s="1">
        <v>38</v>
      </c>
      <c r="V172" s="1">
        <v>82</v>
      </c>
      <c r="W172" s="1">
        <v>0</v>
      </c>
      <c r="X172" s="1">
        <v>15</v>
      </c>
      <c r="Y172" s="1">
        <v>2</v>
      </c>
      <c r="Z172" s="196">
        <f t="shared" si="16"/>
        <v>137</v>
      </c>
      <c r="AA172" s="1">
        <v>35</v>
      </c>
      <c r="AB172" s="1">
        <v>18</v>
      </c>
      <c r="AC172" s="1">
        <f>+MIT_InfraMR[[#This Row],[Total Pasos Vehiculares a Nivel]]</f>
        <v>137</v>
      </c>
      <c r="AD172" s="196">
        <f t="shared" si="17"/>
        <v>190</v>
      </c>
      <c r="AE172" s="1">
        <v>10</v>
      </c>
      <c r="AF172" s="1">
        <v>21</v>
      </c>
      <c r="AG172" s="1">
        <v>107</v>
      </c>
      <c r="AH172" s="196">
        <f t="shared" si="18"/>
        <v>138</v>
      </c>
      <c r="AI172" s="10">
        <v>46</v>
      </c>
      <c r="AJ172" s="10">
        <v>0</v>
      </c>
      <c r="AK172" s="10">
        <v>133</v>
      </c>
      <c r="AL172" s="222">
        <f t="shared" si="19"/>
        <v>179</v>
      </c>
      <c r="AM172" s="1">
        <v>0</v>
      </c>
      <c r="AN172" s="1">
        <v>18</v>
      </c>
      <c r="AO172" s="1">
        <v>0</v>
      </c>
      <c r="AP172" s="200">
        <f t="shared" si="20"/>
        <v>18</v>
      </c>
      <c r="AQ172" s="1">
        <v>285</v>
      </c>
      <c r="AR172" s="1">
        <v>60</v>
      </c>
      <c r="AS172" s="1">
        <v>0</v>
      </c>
      <c r="AT172" s="200">
        <f>+SUM(MIT_InfraMR[[#This Row],[B.02.1 - Parque de Coches Eléctricos Motrices]:[B.02.3 - Parque de Coches Eléctricos Motrices Tipo R]])</f>
        <v>345</v>
      </c>
      <c r="AU172" s="1">
        <v>0</v>
      </c>
      <c r="AV172" s="1">
        <v>2</v>
      </c>
      <c r="AW172" s="1">
        <v>2</v>
      </c>
      <c r="AX172" s="200">
        <f>+SUM(MIT_InfraMR[[#This Row],[B.03.1 - Parque de Coches Motores Motrices Remolcados]:[B.03.3 - Parque de Coches Motores Motrices Cabina]])</f>
        <v>4</v>
      </c>
      <c r="AY172" s="1">
        <v>29</v>
      </c>
      <c r="AZ172" s="1">
        <v>4</v>
      </c>
      <c r="BA172" s="1">
        <v>0</v>
      </c>
      <c r="BB172" s="1">
        <v>0</v>
      </c>
      <c r="BC172" s="200">
        <f>SUM(AY172:BB172)</f>
        <v>33</v>
      </c>
      <c r="BD172" s="356">
        <v>14</v>
      </c>
      <c r="BE172" s="1">
        <v>0</v>
      </c>
      <c r="BF172" s="1">
        <v>5</v>
      </c>
      <c r="BG172" s="235">
        <v>1676</v>
      </c>
    </row>
    <row r="173" spans="1:59">
      <c r="A173" s="1">
        <v>2007</v>
      </c>
      <c r="B173" s="1" t="s">
        <v>64</v>
      </c>
      <c r="C173" s="10">
        <v>54.8</v>
      </c>
      <c r="D173" s="10">
        <v>77.59</v>
      </c>
      <c r="E173" s="10">
        <v>0</v>
      </c>
      <c r="F173" s="10">
        <v>52.57</v>
      </c>
      <c r="G173" s="192">
        <f t="shared" si="14"/>
        <v>184.95999999999998</v>
      </c>
      <c r="H173" s="192">
        <v>184.95999999999998</v>
      </c>
      <c r="I173" s="192">
        <v>196.96800000000002</v>
      </c>
      <c r="J173" s="10">
        <v>209.97</v>
      </c>
      <c r="K173" s="10">
        <v>12.2</v>
      </c>
      <c r="L173" s="10">
        <v>116.54</v>
      </c>
      <c r="M173" s="10">
        <v>8</v>
      </c>
      <c r="N173" s="192">
        <f>+MIT_InfraMR[[#This Row],[A.03.1 -  Longitud de Vías de Explotación No Electrificadas Troncales y Ramales (vía principal) (km)]]+MIT_InfraMR[[#This Row],[A.04.1 -  Longitud de Vías de Explotación Electrificadas Troncales y Ramales (vía principal) (km)]]</f>
        <v>326.51</v>
      </c>
      <c r="O173" s="192">
        <v>326.51</v>
      </c>
      <c r="P173" s="1">
        <v>40</v>
      </c>
      <c r="Q173" s="1">
        <v>15</v>
      </c>
      <c r="R173" s="1">
        <v>1</v>
      </c>
      <c r="S173" s="194">
        <f t="shared" si="15"/>
        <v>56</v>
      </c>
      <c r="T173" s="194">
        <v>56</v>
      </c>
      <c r="U173" s="1">
        <v>38</v>
      </c>
      <c r="V173" s="1">
        <v>82</v>
      </c>
      <c r="W173" s="1">
        <v>0</v>
      </c>
      <c r="X173" s="1">
        <v>15</v>
      </c>
      <c r="Y173" s="1">
        <v>2</v>
      </c>
      <c r="Z173" s="196">
        <f t="shared" si="16"/>
        <v>137</v>
      </c>
      <c r="AA173" s="1">
        <v>35</v>
      </c>
      <c r="AB173" s="1">
        <v>18</v>
      </c>
      <c r="AC173" s="1">
        <f>+MIT_InfraMR[[#This Row],[Total Pasos Vehiculares a Nivel]]</f>
        <v>137</v>
      </c>
      <c r="AD173" s="196">
        <f t="shared" si="17"/>
        <v>190</v>
      </c>
      <c r="AE173" s="1">
        <v>10</v>
      </c>
      <c r="AF173" s="1">
        <v>21</v>
      </c>
      <c r="AG173" s="1">
        <v>107</v>
      </c>
      <c r="AH173" s="196">
        <f t="shared" si="18"/>
        <v>138</v>
      </c>
      <c r="AI173" s="10">
        <v>46</v>
      </c>
      <c r="AJ173" s="10">
        <v>0</v>
      </c>
      <c r="AK173" s="10">
        <v>133</v>
      </c>
      <c r="AL173" s="222">
        <f t="shared" si="19"/>
        <v>179</v>
      </c>
      <c r="AM173" s="1">
        <v>0</v>
      </c>
      <c r="AN173" s="1">
        <v>18</v>
      </c>
      <c r="AO173" s="1">
        <v>0</v>
      </c>
      <c r="AP173" s="200">
        <f t="shared" si="20"/>
        <v>18</v>
      </c>
      <c r="AQ173" s="1">
        <v>285</v>
      </c>
      <c r="AR173" s="1">
        <v>60</v>
      </c>
      <c r="AS173" s="1">
        <v>0</v>
      </c>
      <c r="AT173" s="200">
        <f>+SUM(MIT_InfraMR[[#This Row],[B.02.1 - Parque de Coches Eléctricos Motrices]:[B.02.3 - Parque de Coches Eléctricos Motrices Tipo R]])</f>
        <v>345</v>
      </c>
      <c r="AU173" s="1">
        <v>0</v>
      </c>
      <c r="AV173" s="1">
        <v>2</v>
      </c>
      <c r="AW173" s="1">
        <v>2</v>
      </c>
      <c r="AX173" s="200">
        <f>+SUM(MIT_InfraMR[[#This Row],[B.03.1 - Parque de Coches Motores Motrices Remolcados]:[B.03.3 - Parque de Coches Motores Motrices Cabina]])</f>
        <v>4</v>
      </c>
      <c r="AY173" s="1">
        <v>29</v>
      </c>
      <c r="AZ173" s="1">
        <v>4</v>
      </c>
      <c r="BA173" s="1">
        <v>0</v>
      </c>
      <c r="BB173" s="1">
        <v>0</v>
      </c>
      <c r="BC173" s="200">
        <f>SUM(AY173:BB173)</f>
        <v>33</v>
      </c>
      <c r="BD173" s="356">
        <v>14</v>
      </c>
      <c r="BE173" s="1">
        <v>0</v>
      </c>
      <c r="BF173" s="1">
        <v>5</v>
      </c>
      <c r="BG173" s="235">
        <v>1676</v>
      </c>
    </row>
    <row r="174" spans="1:59">
      <c r="A174" s="1">
        <v>2007</v>
      </c>
      <c r="B174" s="1" t="s">
        <v>65</v>
      </c>
      <c r="C174" s="10">
        <v>54.8</v>
      </c>
      <c r="D174" s="10">
        <v>77.59</v>
      </c>
      <c r="E174" s="10">
        <v>0</v>
      </c>
      <c r="F174" s="10">
        <v>52.57</v>
      </c>
      <c r="G174" s="192">
        <f t="shared" si="14"/>
        <v>184.95999999999998</v>
      </c>
      <c r="H174" s="192">
        <v>184.95999999999998</v>
      </c>
      <c r="I174" s="192">
        <v>196.96800000000002</v>
      </c>
      <c r="J174" s="10">
        <v>209.97</v>
      </c>
      <c r="K174" s="10">
        <v>12.2</v>
      </c>
      <c r="L174" s="10">
        <v>116.54</v>
      </c>
      <c r="M174" s="10">
        <v>8</v>
      </c>
      <c r="N174" s="192">
        <f>+MIT_InfraMR[[#This Row],[A.03.1 -  Longitud de Vías de Explotación No Electrificadas Troncales y Ramales (vía principal) (km)]]+MIT_InfraMR[[#This Row],[A.04.1 -  Longitud de Vías de Explotación Electrificadas Troncales y Ramales (vía principal) (km)]]</f>
        <v>326.51</v>
      </c>
      <c r="O174" s="192">
        <v>326.51</v>
      </c>
      <c r="P174" s="1">
        <v>40</v>
      </c>
      <c r="Q174" s="1">
        <v>15</v>
      </c>
      <c r="R174" s="1">
        <v>1</v>
      </c>
      <c r="S174" s="194">
        <f t="shared" si="15"/>
        <v>56</v>
      </c>
      <c r="T174" s="194">
        <v>56</v>
      </c>
      <c r="U174" s="1">
        <v>38</v>
      </c>
      <c r="V174" s="1">
        <v>82</v>
      </c>
      <c r="W174" s="1">
        <v>0</v>
      </c>
      <c r="X174" s="1">
        <v>15</v>
      </c>
      <c r="Y174" s="1">
        <v>2</v>
      </c>
      <c r="Z174" s="196">
        <f t="shared" si="16"/>
        <v>137</v>
      </c>
      <c r="AA174" s="1">
        <v>35</v>
      </c>
      <c r="AB174" s="1">
        <v>18</v>
      </c>
      <c r="AC174" s="1">
        <f>+MIT_InfraMR[[#This Row],[Total Pasos Vehiculares a Nivel]]</f>
        <v>137</v>
      </c>
      <c r="AD174" s="196">
        <f t="shared" si="17"/>
        <v>190</v>
      </c>
      <c r="AE174" s="1">
        <v>10</v>
      </c>
      <c r="AF174" s="1">
        <v>21</v>
      </c>
      <c r="AG174" s="1">
        <v>107</v>
      </c>
      <c r="AH174" s="196">
        <f t="shared" si="18"/>
        <v>138</v>
      </c>
      <c r="AI174" s="10">
        <v>46</v>
      </c>
      <c r="AJ174" s="10">
        <v>0</v>
      </c>
      <c r="AK174" s="10">
        <v>133</v>
      </c>
      <c r="AL174" s="222">
        <f t="shared" si="19"/>
        <v>179</v>
      </c>
      <c r="AM174" s="1">
        <v>0</v>
      </c>
      <c r="AN174" s="1">
        <v>18</v>
      </c>
      <c r="AO174" s="1">
        <v>0</v>
      </c>
      <c r="AP174" s="200">
        <f t="shared" si="20"/>
        <v>18</v>
      </c>
      <c r="AQ174" s="1">
        <v>285</v>
      </c>
      <c r="AR174" s="1">
        <v>60</v>
      </c>
      <c r="AS174" s="1">
        <v>0</v>
      </c>
      <c r="AT174" s="200">
        <f>+SUM(MIT_InfraMR[[#This Row],[B.02.1 - Parque de Coches Eléctricos Motrices]:[B.02.3 - Parque de Coches Eléctricos Motrices Tipo R]])</f>
        <v>345</v>
      </c>
      <c r="AU174" s="1">
        <v>0</v>
      </c>
      <c r="AV174" s="1">
        <v>2</v>
      </c>
      <c r="AW174" s="1">
        <v>2</v>
      </c>
      <c r="AX174" s="200">
        <f>+SUM(MIT_InfraMR[[#This Row],[B.03.1 - Parque de Coches Motores Motrices Remolcados]:[B.03.3 - Parque de Coches Motores Motrices Cabina]])</f>
        <v>4</v>
      </c>
      <c r="AY174" s="1">
        <v>29</v>
      </c>
      <c r="AZ174" s="1">
        <v>4</v>
      </c>
      <c r="BA174" s="1">
        <v>0</v>
      </c>
      <c r="BB174" s="1">
        <v>0</v>
      </c>
      <c r="BC174" s="200">
        <f>SUM(AY174:BB174)</f>
        <v>33</v>
      </c>
      <c r="BD174" s="356">
        <v>14</v>
      </c>
      <c r="BE174" s="1">
        <v>0</v>
      </c>
      <c r="BF174" s="1">
        <v>5</v>
      </c>
      <c r="BG174" s="235">
        <v>1676</v>
      </c>
    </row>
    <row r="175" spans="1:59">
      <c r="A175" s="1">
        <v>2007</v>
      </c>
      <c r="B175" s="1" t="s">
        <v>66</v>
      </c>
      <c r="C175" s="10">
        <v>54.8</v>
      </c>
      <c r="D175" s="10">
        <v>77.59</v>
      </c>
      <c r="E175" s="10">
        <v>0</v>
      </c>
      <c r="F175" s="10">
        <v>52.57</v>
      </c>
      <c r="G175" s="192">
        <f t="shared" si="14"/>
        <v>184.95999999999998</v>
      </c>
      <c r="H175" s="192">
        <v>184.95999999999998</v>
      </c>
      <c r="I175" s="192">
        <v>196.96800000000002</v>
      </c>
      <c r="J175" s="10">
        <v>209.97</v>
      </c>
      <c r="K175" s="10">
        <v>12.2</v>
      </c>
      <c r="L175" s="10">
        <v>116.54</v>
      </c>
      <c r="M175" s="10">
        <v>8</v>
      </c>
      <c r="N175" s="192">
        <f>+MIT_InfraMR[[#This Row],[A.03.1 -  Longitud de Vías de Explotación No Electrificadas Troncales y Ramales (vía principal) (km)]]+MIT_InfraMR[[#This Row],[A.04.1 -  Longitud de Vías de Explotación Electrificadas Troncales y Ramales (vía principal) (km)]]</f>
        <v>326.51</v>
      </c>
      <c r="O175" s="192">
        <v>326.51</v>
      </c>
      <c r="P175" s="1">
        <v>40</v>
      </c>
      <c r="Q175" s="1">
        <v>15</v>
      </c>
      <c r="R175" s="1">
        <v>1</v>
      </c>
      <c r="S175" s="194">
        <f t="shared" si="15"/>
        <v>56</v>
      </c>
      <c r="T175" s="194">
        <v>56</v>
      </c>
      <c r="U175" s="1">
        <v>38</v>
      </c>
      <c r="V175" s="1">
        <v>82</v>
      </c>
      <c r="W175" s="1">
        <v>0</v>
      </c>
      <c r="X175" s="1">
        <v>15</v>
      </c>
      <c r="Y175" s="1">
        <v>2</v>
      </c>
      <c r="Z175" s="196">
        <f t="shared" si="16"/>
        <v>137</v>
      </c>
      <c r="AA175" s="1">
        <v>35</v>
      </c>
      <c r="AB175" s="1">
        <v>18</v>
      </c>
      <c r="AC175" s="1">
        <f>+MIT_InfraMR[[#This Row],[Total Pasos Vehiculares a Nivel]]</f>
        <v>137</v>
      </c>
      <c r="AD175" s="196">
        <f t="shared" si="17"/>
        <v>190</v>
      </c>
      <c r="AE175" s="1">
        <v>10</v>
      </c>
      <c r="AF175" s="1">
        <v>21</v>
      </c>
      <c r="AG175" s="1">
        <v>107</v>
      </c>
      <c r="AH175" s="196">
        <f t="shared" si="18"/>
        <v>138</v>
      </c>
      <c r="AI175" s="10">
        <v>46</v>
      </c>
      <c r="AJ175" s="10">
        <v>0</v>
      </c>
      <c r="AK175" s="10">
        <v>133</v>
      </c>
      <c r="AL175" s="222">
        <f t="shared" si="19"/>
        <v>179</v>
      </c>
      <c r="AM175" s="1">
        <v>0</v>
      </c>
      <c r="AN175" s="1">
        <v>18</v>
      </c>
      <c r="AO175" s="1">
        <v>0</v>
      </c>
      <c r="AP175" s="200">
        <f t="shared" si="20"/>
        <v>18</v>
      </c>
      <c r="AQ175" s="1">
        <v>285</v>
      </c>
      <c r="AR175" s="1">
        <v>60</v>
      </c>
      <c r="AS175" s="1">
        <v>0</v>
      </c>
      <c r="AT175" s="200">
        <f>+SUM(MIT_InfraMR[[#This Row],[B.02.1 - Parque de Coches Eléctricos Motrices]:[B.02.3 - Parque de Coches Eléctricos Motrices Tipo R]])</f>
        <v>345</v>
      </c>
      <c r="AU175" s="1">
        <v>0</v>
      </c>
      <c r="AV175" s="1">
        <v>2</v>
      </c>
      <c r="AW175" s="1">
        <v>2</v>
      </c>
      <c r="AX175" s="200">
        <f>+SUM(MIT_InfraMR[[#This Row],[B.03.1 - Parque de Coches Motores Motrices Remolcados]:[B.03.3 - Parque de Coches Motores Motrices Cabina]])</f>
        <v>4</v>
      </c>
      <c r="AY175" s="1">
        <v>29</v>
      </c>
      <c r="AZ175" s="1">
        <v>4</v>
      </c>
      <c r="BA175" s="1">
        <v>0</v>
      </c>
      <c r="BB175" s="1">
        <v>0</v>
      </c>
      <c r="BC175" s="200">
        <f>SUM(AY175:BB175)</f>
        <v>33</v>
      </c>
      <c r="BD175" s="356">
        <v>14</v>
      </c>
      <c r="BE175" s="1">
        <v>0</v>
      </c>
      <c r="BF175" s="1">
        <v>5</v>
      </c>
      <c r="BG175" s="235">
        <v>1676</v>
      </c>
    </row>
    <row r="176" spans="1:59">
      <c r="A176" s="1">
        <v>2007</v>
      </c>
      <c r="B176" s="1" t="s">
        <v>67</v>
      </c>
      <c r="C176" s="10">
        <v>54.8</v>
      </c>
      <c r="D176" s="10">
        <v>77.59</v>
      </c>
      <c r="E176" s="10">
        <v>0</v>
      </c>
      <c r="F176" s="10">
        <v>52.57</v>
      </c>
      <c r="G176" s="192">
        <f t="shared" si="14"/>
        <v>184.95999999999998</v>
      </c>
      <c r="H176" s="192">
        <v>184.95999999999998</v>
      </c>
      <c r="I176" s="192">
        <v>196.96800000000002</v>
      </c>
      <c r="J176" s="10">
        <v>209.97</v>
      </c>
      <c r="K176" s="10">
        <v>12.2</v>
      </c>
      <c r="L176" s="10">
        <v>116.54</v>
      </c>
      <c r="M176" s="10">
        <v>8</v>
      </c>
      <c r="N176" s="192">
        <f>+MIT_InfraMR[[#This Row],[A.03.1 -  Longitud de Vías de Explotación No Electrificadas Troncales y Ramales (vía principal) (km)]]+MIT_InfraMR[[#This Row],[A.04.1 -  Longitud de Vías de Explotación Electrificadas Troncales y Ramales (vía principal) (km)]]</f>
        <v>326.51</v>
      </c>
      <c r="O176" s="192">
        <v>326.51</v>
      </c>
      <c r="P176" s="1">
        <v>40</v>
      </c>
      <c r="Q176" s="1">
        <v>15</v>
      </c>
      <c r="R176" s="1">
        <v>1</v>
      </c>
      <c r="S176" s="194">
        <f t="shared" si="15"/>
        <v>56</v>
      </c>
      <c r="T176" s="194">
        <v>56</v>
      </c>
      <c r="U176" s="1">
        <v>38</v>
      </c>
      <c r="V176" s="1">
        <v>82</v>
      </c>
      <c r="W176" s="1">
        <v>0</v>
      </c>
      <c r="X176" s="1">
        <v>15</v>
      </c>
      <c r="Y176" s="1">
        <v>2</v>
      </c>
      <c r="Z176" s="196">
        <f t="shared" si="16"/>
        <v>137</v>
      </c>
      <c r="AA176" s="1">
        <v>35</v>
      </c>
      <c r="AB176" s="1">
        <v>18</v>
      </c>
      <c r="AC176" s="1">
        <f>+MIT_InfraMR[[#This Row],[Total Pasos Vehiculares a Nivel]]</f>
        <v>137</v>
      </c>
      <c r="AD176" s="196">
        <f t="shared" si="17"/>
        <v>190</v>
      </c>
      <c r="AE176" s="1">
        <v>10</v>
      </c>
      <c r="AF176" s="1">
        <v>21</v>
      </c>
      <c r="AG176" s="1">
        <v>107</v>
      </c>
      <c r="AH176" s="196">
        <f t="shared" si="18"/>
        <v>138</v>
      </c>
      <c r="AI176" s="10">
        <v>46</v>
      </c>
      <c r="AJ176" s="10">
        <v>0</v>
      </c>
      <c r="AK176" s="10">
        <v>133</v>
      </c>
      <c r="AL176" s="222">
        <f t="shared" si="19"/>
        <v>179</v>
      </c>
      <c r="AM176" s="1">
        <v>0</v>
      </c>
      <c r="AN176" s="1">
        <v>18</v>
      </c>
      <c r="AO176" s="1">
        <v>0</v>
      </c>
      <c r="AP176" s="200">
        <f t="shared" si="20"/>
        <v>18</v>
      </c>
      <c r="AQ176" s="1">
        <v>285</v>
      </c>
      <c r="AR176" s="1">
        <v>60</v>
      </c>
      <c r="AS176" s="1">
        <v>0</v>
      </c>
      <c r="AT176" s="200">
        <f>+SUM(MIT_InfraMR[[#This Row],[B.02.1 - Parque de Coches Eléctricos Motrices]:[B.02.3 - Parque de Coches Eléctricos Motrices Tipo R]])</f>
        <v>345</v>
      </c>
      <c r="AU176" s="1">
        <v>0</v>
      </c>
      <c r="AV176" s="1">
        <v>2</v>
      </c>
      <c r="AW176" s="1">
        <v>2</v>
      </c>
      <c r="AX176" s="200">
        <f>+SUM(MIT_InfraMR[[#This Row],[B.03.1 - Parque de Coches Motores Motrices Remolcados]:[B.03.3 - Parque de Coches Motores Motrices Cabina]])</f>
        <v>4</v>
      </c>
      <c r="AY176" s="1">
        <v>29</v>
      </c>
      <c r="AZ176" s="1">
        <v>4</v>
      </c>
      <c r="BA176" s="1">
        <v>0</v>
      </c>
      <c r="BB176" s="1">
        <v>0</v>
      </c>
      <c r="BC176" s="200">
        <f>SUM(AY176:BB176)</f>
        <v>33</v>
      </c>
      <c r="BD176" s="356">
        <v>14</v>
      </c>
      <c r="BE176" s="1">
        <v>0</v>
      </c>
      <c r="BF176" s="1">
        <v>5</v>
      </c>
      <c r="BG176" s="235">
        <v>1676</v>
      </c>
    </row>
    <row r="177" spans="1:59">
      <c r="A177" s="1">
        <v>2007</v>
      </c>
      <c r="B177" s="1" t="s">
        <v>68</v>
      </c>
      <c r="C177" s="10">
        <v>54.8</v>
      </c>
      <c r="D177" s="10">
        <v>77.59</v>
      </c>
      <c r="E177" s="10">
        <v>0</v>
      </c>
      <c r="F177" s="10">
        <v>52.57</v>
      </c>
      <c r="G177" s="192">
        <f t="shared" si="14"/>
        <v>184.95999999999998</v>
      </c>
      <c r="H177" s="192">
        <v>184.95999999999998</v>
      </c>
      <c r="I177" s="192">
        <v>196.96800000000002</v>
      </c>
      <c r="J177" s="10">
        <v>209.97</v>
      </c>
      <c r="K177" s="10">
        <v>12.2</v>
      </c>
      <c r="L177" s="10">
        <v>116.54</v>
      </c>
      <c r="M177" s="10">
        <v>8</v>
      </c>
      <c r="N177" s="192">
        <f>+MIT_InfraMR[[#This Row],[A.03.1 -  Longitud de Vías de Explotación No Electrificadas Troncales y Ramales (vía principal) (km)]]+MIT_InfraMR[[#This Row],[A.04.1 -  Longitud de Vías de Explotación Electrificadas Troncales y Ramales (vía principal) (km)]]</f>
        <v>326.51</v>
      </c>
      <c r="O177" s="192">
        <v>326.51</v>
      </c>
      <c r="P177" s="1">
        <v>40</v>
      </c>
      <c r="Q177" s="1">
        <v>15</v>
      </c>
      <c r="R177" s="1">
        <v>1</v>
      </c>
      <c r="S177" s="194">
        <f t="shared" si="15"/>
        <v>56</v>
      </c>
      <c r="T177" s="194">
        <v>56</v>
      </c>
      <c r="U177" s="1">
        <v>38</v>
      </c>
      <c r="V177" s="1">
        <v>82</v>
      </c>
      <c r="W177" s="1">
        <v>0</v>
      </c>
      <c r="X177" s="1">
        <v>15</v>
      </c>
      <c r="Y177" s="1">
        <v>2</v>
      </c>
      <c r="Z177" s="196">
        <f t="shared" si="16"/>
        <v>137</v>
      </c>
      <c r="AA177" s="1">
        <v>35</v>
      </c>
      <c r="AB177" s="1">
        <v>18</v>
      </c>
      <c r="AC177" s="1">
        <f>+MIT_InfraMR[[#This Row],[Total Pasos Vehiculares a Nivel]]</f>
        <v>137</v>
      </c>
      <c r="AD177" s="196">
        <f t="shared" si="17"/>
        <v>190</v>
      </c>
      <c r="AE177" s="1">
        <v>10</v>
      </c>
      <c r="AF177" s="1">
        <v>21</v>
      </c>
      <c r="AG177" s="1">
        <v>107</v>
      </c>
      <c r="AH177" s="196">
        <f t="shared" si="18"/>
        <v>138</v>
      </c>
      <c r="AI177" s="10">
        <v>46</v>
      </c>
      <c r="AJ177" s="10">
        <v>0</v>
      </c>
      <c r="AK177" s="10">
        <v>133</v>
      </c>
      <c r="AL177" s="222">
        <f t="shared" si="19"/>
        <v>179</v>
      </c>
      <c r="AM177" s="1">
        <v>0</v>
      </c>
      <c r="AN177" s="1">
        <v>18</v>
      </c>
      <c r="AO177" s="1">
        <v>0</v>
      </c>
      <c r="AP177" s="200">
        <f t="shared" si="20"/>
        <v>18</v>
      </c>
      <c r="AQ177" s="1">
        <v>285</v>
      </c>
      <c r="AR177" s="1">
        <v>60</v>
      </c>
      <c r="AS177" s="1">
        <v>0</v>
      </c>
      <c r="AT177" s="200">
        <f>+SUM(MIT_InfraMR[[#This Row],[B.02.1 - Parque de Coches Eléctricos Motrices]:[B.02.3 - Parque de Coches Eléctricos Motrices Tipo R]])</f>
        <v>345</v>
      </c>
      <c r="AU177" s="1">
        <v>0</v>
      </c>
      <c r="AV177" s="1">
        <v>2</v>
      </c>
      <c r="AW177" s="1">
        <v>2</v>
      </c>
      <c r="AX177" s="200">
        <f>+SUM(MIT_InfraMR[[#This Row],[B.03.1 - Parque de Coches Motores Motrices Remolcados]:[B.03.3 - Parque de Coches Motores Motrices Cabina]])</f>
        <v>4</v>
      </c>
      <c r="AY177" s="1">
        <v>29</v>
      </c>
      <c r="AZ177" s="1">
        <v>4</v>
      </c>
      <c r="BA177" s="1">
        <v>0</v>
      </c>
      <c r="BB177" s="1">
        <v>0</v>
      </c>
      <c r="BC177" s="200">
        <f>SUM(AY177:BB177)</f>
        <v>33</v>
      </c>
      <c r="BD177" s="356">
        <v>14</v>
      </c>
      <c r="BE177" s="1">
        <v>0</v>
      </c>
      <c r="BF177" s="1">
        <v>5</v>
      </c>
      <c r="BG177" s="235">
        <v>1676</v>
      </c>
    </row>
    <row r="178" spans="1:59">
      <c r="A178" s="1">
        <v>2007</v>
      </c>
      <c r="B178" s="1" t="s">
        <v>69</v>
      </c>
      <c r="C178" s="10">
        <v>54.8</v>
      </c>
      <c r="D178" s="10">
        <v>77.59</v>
      </c>
      <c r="E178" s="10">
        <v>0</v>
      </c>
      <c r="F178" s="10">
        <v>52.57</v>
      </c>
      <c r="G178" s="192">
        <f t="shared" si="14"/>
        <v>184.95999999999998</v>
      </c>
      <c r="H178" s="192">
        <v>184.95999999999998</v>
      </c>
      <c r="I178" s="192">
        <v>196.96800000000002</v>
      </c>
      <c r="J178" s="10">
        <v>209.97</v>
      </c>
      <c r="K178" s="10">
        <v>12.2</v>
      </c>
      <c r="L178" s="10">
        <v>116.54</v>
      </c>
      <c r="M178" s="10">
        <v>8</v>
      </c>
      <c r="N178" s="192">
        <f>+MIT_InfraMR[[#This Row],[A.03.1 -  Longitud de Vías de Explotación No Electrificadas Troncales y Ramales (vía principal) (km)]]+MIT_InfraMR[[#This Row],[A.04.1 -  Longitud de Vías de Explotación Electrificadas Troncales y Ramales (vía principal) (km)]]</f>
        <v>326.51</v>
      </c>
      <c r="O178" s="192">
        <v>326.51</v>
      </c>
      <c r="P178" s="1">
        <v>40</v>
      </c>
      <c r="Q178" s="1">
        <v>15</v>
      </c>
      <c r="R178" s="1">
        <v>1</v>
      </c>
      <c r="S178" s="194">
        <f t="shared" si="15"/>
        <v>56</v>
      </c>
      <c r="T178" s="194">
        <v>56</v>
      </c>
      <c r="U178" s="1">
        <v>38</v>
      </c>
      <c r="V178" s="1">
        <v>82</v>
      </c>
      <c r="W178" s="1">
        <v>0</v>
      </c>
      <c r="X178" s="1">
        <v>15</v>
      </c>
      <c r="Y178" s="1">
        <v>2</v>
      </c>
      <c r="Z178" s="196">
        <f t="shared" si="16"/>
        <v>137</v>
      </c>
      <c r="AA178" s="1">
        <v>35</v>
      </c>
      <c r="AB178" s="1">
        <v>18</v>
      </c>
      <c r="AC178" s="1">
        <f>+MIT_InfraMR[[#This Row],[Total Pasos Vehiculares a Nivel]]</f>
        <v>137</v>
      </c>
      <c r="AD178" s="196">
        <f t="shared" si="17"/>
        <v>190</v>
      </c>
      <c r="AE178" s="1">
        <v>10</v>
      </c>
      <c r="AF178" s="1">
        <v>21</v>
      </c>
      <c r="AG178" s="1">
        <v>107</v>
      </c>
      <c r="AH178" s="196">
        <f t="shared" si="18"/>
        <v>138</v>
      </c>
      <c r="AI178" s="10">
        <v>46</v>
      </c>
      <c r="AJ178" s="10">
        <v>0</v>
      </c>
      <c r="AK178" s="10">
        <v>133</v>
      </c>
      <c r="AL178" s="222">
        <f t="shared" si="19"/>
        <v>179</v>
      </c>
      <c r="AM178" s="1">
        <v>0</v>
      </c>
      <c r="AN178" s="1">
        <v>18</v>
      </c>
      <c r="AO178" s="1">
        <v>0</v>
      </c>
      <c r="AP178" s="200">
        <f t="shared" si="20"/>
        <v>18</v>
      </c>
      <c r="AQ178" s="1">
        <v>285</v>
      </c>
      <c r="AR178" s="1">
        <v>60</v>
      </c>
      <c r="AS178" s="1">
        <v>0</v>
      </c>
      <c r="AT178" s="200">
        <f>+SUM(MIT_InfraMR[[#This Row],[B.02.1 - Parque de Coches Eléctricos Motrices]:[B.02.3 - Parque de Coches Eléctricos Motrices Tipo R]])</f>
        <v>345</v>
      </c>
      <c r="AU178" s="1">
        <v>0</v>
      </c>
      <c r="AV178" s="1">
        <v>2</v>
      </c>
      <c r="AW178" s="1">
        <v>2</v>
      </c>
      <c r="AX178" s="200">
        <f>+SUM(MIT_InfraMR[[#This Row],[B.03.1 - Parque de Coches Motores Motrices Remolcados]:[B.03.3 - Parque de Coches Motores Motrices Cabina]])</f>
        <v>4</v>
      </c>
      <c r="AY178" s="1">
        <v>29</v>
      </c>
      <c r="AZ178" s="1">
        <v>4</v>
      </c>
      <c r="BA178" s="1">
        <v>0</v>
      </c>
      <c r="BB178" s="1">
        <v>0</v>
      </c>
      <c r="BC178" s="200">
        <f>SUM(AY178:BB178)</f>
        <v>33</v>
      </c>
      <c r="BD178" s="356">
        <v>14</v>
      </c>
      <c r="BE178" s="1">
        <v>0</v>
      </c>
      <c r="BF178" s="1">
        <v>5</v>
      </c>
      <c r="BG178" s="235">
        <v>1676</v>
      </c>
    </row>
    <row r="179" spans="1:59">
      <c r="A179" s="1">
        <v>2007</v>
      </c>
      <c r="B179" s="1" t="s">
        <v>70</v>
      </c>
      <c r="C179" s="10">
        <v>54.8</v>
      </c>
      <c r="D179" s="10">
        <v>77.59</v>
      </c>
      <c r="E179" s="10">
        <v>0</v>
      </c>
      <c r="F179" s="10">
        <v>52.57</v>
      </c>
      <c r="G179" s="192">
        <f t="shared" si="14"/>
        <v>184.95999999999998</v>
      </c>
      <c r="H179" s="192">
        <v>184.95999999999998</v>
      </c>
      <c r="I179" s="192">
        <v>196.96800000000002</v>
      </c>
      <c r="J179" s="10">
        <v>209.97</v>
      </c>
      <c r="K179" s="10">
        <v>12.2</v>
      </c>
      <c r="L179" s="10">
        <v>116.54</v>
      </c>
      <c r="M179" s="10">
        <v>8</v>
      </c>
      <c r="N179" s="192">
        <f>+MIT_InfraMR[[#This Row],[A.03.1 -  Longitud de Vías de Explotación No Electrificadas Troncales y Ramales (vía principal) (km)]]+MIT_InfraMR[[#This Row],[A.04.1 -  Longitud de Vías de Explotación Electrificadas Troncales y Ramales (vía principal) (km)]]</f>
        <v>326.51</v>
      </c>
      <c r="O179" s="192">
        <v>326.51</v>
      </c>
      <c r="P179" s="1">
        <v>40</v>
      </c>
      <c r="Q179" s="1">
        <v>15</v>
      </c>
      <c r="R179" s="1">
        <v>1</v>
      </c>
      <c r="S179" s="194">
        <f t="shared" si="15"/>
        <v>56</v>
      </c>
      <c r="T179" s="194">
        <v>56</v>
      </c>
      <c r="U179" s="1">
        <v>38</v>
      </c>
      <c r="V179" s="1">
        <v>82</v>
      </c>
      <c r="W179" s="1">
        <v>0</v>
      </c>
      <c r="X179" s="1">
        <v>15</v>
      </c>
      <c r="Y179" s="1">
        <v>2</v>
      </c>
      <c r="Z179" s="196">
        <f t="shared" si="16"/>
        <v>137</v>
      </c>
      <c r="AA179" s="1">
        <v>35</v>
      </c>
      <c r="AB179" s="1">
        <v>18</v>
      </c>
      <c r="AC179" s="1">
        <f>+MIT_InfraMR[[#This Row],[Total Pasos Vehiculares a Nivel]]</f>
        <v>137</v>
      </c>
      <c r="AD179" s="196">
        <f t="shared" si="17"/>
        <v>190</v>
      </c>
      <c r="AE179" s="1">
        <v>10</v>
      </c>
      <c r="AF179" s="1">
        <v>21</v>
      </c>
      <c r="AG179" s="1">
        <v>107</v>
      </c>
      <c r="AH179" s="196">
        <f t="shared" si="18"/>
        <v>138</v>
      </c>
      <c r="AI179" s="10">
        <v>46</v>
      </c>
      <c r="AJ179" s="10">
        <v>0</v>
      </c>
      <c r="AK179" s="10">
        <v>133</v>
      </c>
      <c r="AL179" s="222">
        <f t="shared" si="19"/>
        <v>179</v>
      </c>
      <c r="AM179" s="1">
        <v>0</v>
      </c>
      <c r="AN179" s="1">
        <v>18</v>
      </c>
      <c r="AO179" s="1">
        <v>0</v>
      </c>
      <c r="AP179" s="200">
        <f t="shared" si="20"/>
        <v>18</v>
      </c>
      <c r="AQ179" s="1">
        <v>285</v>
      </c>
      <c r="AR179" s="1">
        <v>60</v>
      </c>
      <c r="AS179" s="1">
        <v>0</v>
      </c>
      <c r="AT179" s="200">
        <f>+SUM(MIT_InfraMR[[#This Row],[B.02.1 - Parque de Coches Eléctricos Motrices]:[B.02.3 - Parque de Coches Eléctricos Motrices Tipo R]])</f>
        <v>345</v>
      </c>
      <c r="AU179" s="1">
        <v>0</v>
      </c>
      <c r="AV179" s="1">
        <v>2</v>
      </c>
      <c r="AW179" s="1">
        <v>2</v>
      </c>
      <c r="AX179" s="200">
        <f>+SUM(MIT_InfraMR[[#This Row],[B.03.1 - Parque de Coches Motores Motrices Remolcados]:[B.03.3 - Parque de Coches Motores Motrices Cabina]])</f>
        <v>4</v>
      </c>
      <c r="AY179" s="1">
        <v>29</v>
      </c>
      <c r="AZ179" s="1">
        <v>4</v>
      </c>
      <c r="BA179" s="1">
        <v>0</v>
      </c>
      <c r="BB179" s="1">
        <v>0</v>
      </c>
      <c r="BC179" s="200">
        <f>SUM(AY179:BB179)</f>
        <v>33</v>
      </c>
      <c r="BD179" s="356">
        <v>14</v>
      </c>
      <c r="BE179" s="1">
        <v>0</v>
      </c>
      <c r="BF179" s="1">
        <v>5</v>
      </c>
      <c r="BG179" s="235">
        <v>1676</v>
      </c>
    </row>
    <row r="180" spans="1:59">
      <c r="A180" s="1">
        <v>2007</v>
      </c>
      <c r="B180" s="1" t="s">
        <v>71</v>
      </c>
      <c r="C180" s="10">
        <v>54.8</v>
      </c>
      <c r="D180" s="10">
        <v>77.59</v>
      </c>
      <c r="E180" s="10">
        <v>0</v>
      </c>
      <c r="F180" s="10">
        <v>52.57</v>
      </c>
      <c r="G180" s="192">
        <f t="shared" si="14"/>
        <v>184.95999999999998</v>
      </c>
      <c r="H180" s="192">
        <v>184.95999999999998</v>
      </c>
      <c r="I180" s="192">
        <v>196.96800000000002</v>
      </c>
      <c r="J180" s="10">
        <v>209.97</v>
      </c>
      <c r="K180" s="10">
        <v>12.2</v>
      </c>
      <c r="L180" s="10">
        <v>116.54</v>
      </c>
      <c r="M180" s="10">
        <v>8</v>
      </c>
      <c r="N180" s="192">
        <f>+MIT_InfraMR[[#This Row],[A.03.1 -  Longitud de Vías de Explotación No Electrificadas Troncales y Ramales (vía principal) (km)]]+MIT_InfraMR[[#This Row],[A.04.1 -  Longitud de Vías de Explotación Electrificadas Troncales y Ramales (vía principal) (km)]]</f>
        <v>326.51</v>
      </c>
      <c r="O180" s="192">
        <v>326.51</v>
      </c>
      <c r="P180" s="1">
        <v>40</v>
      </c>
      <c r="Q180" s="1">
        <v>15</v>
      </c>
      <c r="R180" s="1">
        <v>1</v>
      </c>
      <c r="S180" s="194">
        <f t="shared" si="15"/>
        <v>56</v>
      </c>
      <c r="T180" s="194">
        <v>56</v>
      </c>
      <c r="U180" s="1">
        <v>38</v>
      </c>
      <c r="V180" s="1">
        <v>82</v>
      </c>
      <c r="W180" s="1">
        <v>0</v>
      </c>
      <c r="X180" s="1">
        <v>15</v>
      </c>
      <c r="Y180" s="1">
        <v>2</v>
      </c>
      <c r="Z180" s="196">
        <f t="shared" si="16"/>
        <v>137</v>
      </c>
      <c r="AA180" s="1">
        <v>35</v>
      </c>
      <c r="AB180" s="1">
        <v>18</v>
      </c>
      <c r="AC180" s="1">
        <f>+MIT_InfraMR[[#This Row],[Total Pasos Vehiculares a Nivel]]</f>
        <v>137</v>
      </c>
      <c r="AD180" s="196">
        <f t="shared" si="17"/>
        <v>190</v>
      </c>
      <c r="AE180" s="1">
        <v>10</v>
      </c>
      <c r="AF180" s="1">
        <v>21</v>
      </c>
      <c r="AG180" s="1">
        <v>107</v>
      </c>
      <c r="AH180" s="196">
        <f t="shared" si="18"/>
        <v>138</v>
      </c>
      <c r="AI180" s="10">
        <v>46</v>
      </c>
      <c r="AJ180" s="10">
        <v>0</v>
      </c>
      <c r="AK180" s="10">
        <v>133</v>
      </c>
      <c r="AL180" s="222">
        <f t="shared" si="19"/>
        <v>179</v>
      </c>
      <c r="AM180" s="1">
        <v>0</v>
      </c>
      <c r="AN180" s="1">
        <v>18</v>
      </c>
      <c r="AO180" s="1">
        <v>0</v>
      </c>
      <c r="AP180" s="200">
        <f t="shared" si="20"/>
        <v>18</v>
      </c>
      <c r="AQ180" s="1">
        <v>285</v>
      </c>
      <c r="AR180" s="1">
        <v>60</v>
      </c>
      <c r="AS180" s="1">
        <v>0</v>
      </c>
      <c r="AT180" s="200">
        <f>+SUM(MIT_InfraMR[[#This Row],[B.02.1 - Parque de Coches Eléctricos Motrices]:[B.02.3 - Parque de Coches Eléctricos Motrices Tipo R]])</f>
        <v>345</v>
      </c>
      <c r="AU180" s="1">
        <v>0</v>
      </c>
      <c r="AV180" s="1">
        <v>2</v>
      </c>
      <c r="AW180" s="1">
        <v>2</v>
      </c>
      <c r="AX180" s="200">
        <f>+SUM(MIT_InfraMR[[#This Row],[B.03.1 - Parque de Coches Motores Motrices Remolcados]:[B.03.3 - Parque de Coches Motores Motrices Cabina]])</f>
        <v>4</v>
      </c>
      <c r="AY180" s="1">
        <v>29</v>
      </c>
      <c r="AZ180" s="1">
        <v>4</v>
      </c>
      <c r="BA180" s="1">
        <v>0</v>
      </c>
      <c r="BB180" s="1">
        <v>0</v>
      </c>
      <c r="BC180" s="200">
        <f>SUM(AY180:BB180)</f>
        <v>33</v>
      </c>
      <c r="BD180" s="356">
        <v>14</v>
      </c>
      <c r="BE180" s="1">
        <v>0</v>
      </c>
      <c r="BF180" s="1">
        <v>5</v>
      </c>
      <c r="BG180" s="235">
        <v>1676</v>
      </c>
    </row>
    <row r="181" spans="1:59">
      <c r="A181" s="1">
        <v>2007</v>
      </c>
      <c r="B181" s="1" t="s">
        <v>72</v>
      </c>
      <c r="C181" s="10">
        <v>54.8</v>
      </c>
      <c r="D181" s="10">
        <v>77.59</v>
      </c>
      <c r="E181" s="10">
        <v>0</v>
      </c>
      <c r="F181" s="10">
        <v>52.57</v>
      </c>
      <c r="G181" s="192">
        <f t="shared" si="14"/>
        <v>184.95999999999998</v>
      </c>
      <c r="H181" s="192">
        <v>184.95999999999998</v>
      </c>
      <c r="I181" s="192">
        <v>196.96800000000002</v>
      </c>
      <c r="J181" s="10">
        <v>209.97</v>
      </c>
      <c r="K181" s="10">
        <v>12.2</v>
      </c>
      <c r="L181" s="10">
        <v>116.54</v>
      </c>
      <c r="M181" s="10">
        <v>8</v>
      </c>
      <c r="N181" s="192">
        <f>+MIT_InfraMR[[#This Row],[A.03.1 -  Longitud de Vías de Explotación No Electrificadas Troncales y Ramales (vía principal) (km)]]+MIT_InfraMR[[#This Row],[A.04.1 -  Longitud de Vías de Explotación Electrificadas Troncales y Ramales (vía principal) (km)]]</f>
        <v>326.51</v>
      </c>
      <c r="O181" s="192">
        <v>326.51</v>
      </c>
      <c r="P181" s="1">
        <v>40</v>
      </c>
      <c r="Q181" s="1">
        <v>15</v>
      </c>
      <c r="R181" s="1">
        <v>1</v>
      </c>
      <c r="S181" s="194">
        <f t="shared" si="15"/>
        <v>56</v>
      </c>
      <c r="T181" s="194">
        <v>56</v>
      </c>
      <c r="U181" s="1">
        <v>38</v>
      </c>
      <c r="V181" s="1">
        <v>82</v>
      </c>
      <c r="W181" s="1">
        <v>0</v>
      </c>
      <c r="X181" s="1">
        <v>15</v>
      </c>
      <c r="Y181" s="1">
        <v>2</v>
      </c>
      <c r="Z181" s="196">
        <f t="shared" si="16"/>
        <v>137</v>
      </c>
      <c r="AA181" s="1">
        <v>35</v>
      </c>
      <c r="AB181" s="1">
        <v>18</v>
      </c>
      <c r="AC181" s="1">
        <f>+MIT_InfraMR[[#This Row],[Total Pasos Vehiculares a Nivel]]</f>
        <v>137</v>
      </c>
      <c r="AD181" s="196">
        <f t="shared" si="17"/>
        <v>190</v>
      </c>
      <c r="AE181" s="1">
        <v>10</v>
      </c>
      <c r="AF181" s="1">
        <v>21</v>
      </c>
      <c r="AG181" s="1">
        <v>107</v>
      </c>
      <c r="AH181" s="196">
        <f t="shared" si="18"/>
        <v>138</v>
      </c>
      <c r="AI181" s="10">
        <v>46</v>
      </c>
      <c r="AJ181" s="10">
        <v>0</v>
      </c>
      <c r="AK181" s="10">
        <v>133</v>
      </c>
      <c r="AL181" s="222">
        <f t="shared" si="19"/>
        <v>179</v>
      </c>
      <c r="AM181" s="1">
        <v>0</v>
      </c>
      <c r="AN181" s="1">
        <v>18</v>
      </c>
      <c r="AO181" s="1">
        <v>0</v>
      </c>
      <c r="AP181" s="200">
        <f t="shared" si="20"/>
        <v>18</v>
      </c>
      <c r="AQ181" s="1">
        <v>285</v>
      </c>
      <c r="AR181" s="1">
        <v>60</v>
      </c>
      <c r="AS181" s="1">
        <v>0</v>
      </c>
      <c r="AT181" s="200">
        <f>+SUM(MIT_InfraMR[[#This Row],[B.02.1 - Parque de Coches Eléctricos Motrices]:[B.02.3 - Parque de Coches Eléctricos Motrices Tipo R]])</f>
        <v>345</v>
      </c>
      <c r="AU181" s="1">
        <v>0</v>
      </c>
      <c r="AV181" s="1">
        <v>2</v>
      </c>
      <c r="AW181" s="1">
        <v>2</v>
      </c>
      <c r="AX181" s="200">
        <f>+SUM(MIT_InfraMR[[#This Row],[B.03.1 - Parque de Coches Motores Motrices Remolcados]:[B.03.3 - Parque de Coches Motores Motrices Cabina]])</f>
        <v>4</v>
      </c>
      <c r="AY181" s="1">
        <v>29</v>
      </c>
      <c r="AZ181" s="1">
        <v>4</v>
      </c>
      <c r="BA181" s="1">
        <v>0</v>
      </c>
      <c r="BB181" s="1">
        <v>0</v>
      </c>
      <c r="BC181" s="200">
        <f>SUM(AY181:BB181)</f>
        <v>33</v>
      </c>
      <c r="BD181" s="356">
        <v>14</v>
      </c>
      <c r="BE181" s="1">
        <v>0</v>
      </c>
      <c r="BF181" s="1">
        <v>5</v>
      </c>
      <c r="BG181" s="235">
        <v>1676</v>
      </c>
    </row>
    <row r="182" spans="1:59">
      <c r="A182" s="1">
        <v>2008</v>
      </c>
      <c r="B182" s="1" t="s">
        <v>61</v>
      </c>
      <c r="C182" s="10">
        <v>54.8</v>
      </c>
      <c r="D182" s="10">
        <v>77.59</v>
      </c>
      <c r="E182" s="10">
        <v>0</v>
      </c>
      <c r="F182" s="10">
        <v>52.57</v>
      </c>
      <c r="G182" s="192">
        <f t="shared" si="14"/>
        <v>184.95999999999998</v>
      </c>
      <c r="H182" s="192">
        <v>184.95999999999998</v>
      </c>
      <c r="I182" s="192">
        <v>196.96800000000002</v>
      </c>
      <c r="J182" s="10">
        <v>209.97</v>
      </c>
      <c r="K182" s="10">
        <v>12.2</v>
      </c>
      <c r="L182" s="10">
        <v>116.54</v>
      </c>
      <c r="M182" s="10">
        <v>8</v>
      </c>
      <c r="N182" s="192">
        <f>+MIT_InfraMR[[#This Row],[A.03.1 -  Longitud de Vías de Explotación No Electrificadas Troncales y Ramales (vía principal) (km)]]+MIT_InfraMR[[#This Row],[A.04.1 -  Longitud de Vías de Explotación Electrificadas Troncales y Ramales (vía principal) (km)]]</f>
        <v>326.51</v>
      </c>
      <c r="O182" s="192">
        <v>326.51</v>
      </c>
      <c r="P182" s="1">
        <v>40</v>
      </c>
      <c r="Q182" s="1">
        <v>15</v>
      </c>
      <c r="R182" s="1">
        <v>1</v>
      </c>
      <c r="S182" s="194">
        <f t="shared" si="15"/>
        <v>56</v>
      </c>
      <c r="T182" s="194">
        <v>56</v>
      </c>
      <c r="U182" s="1">
        <v>38</v>
      </c>
      <c r="V182" s="1">
        <v>82</v>
      </c>
      <c r="W182" s="1">
        <v>0</v>
      </c>
      <c r="X182" s="1">
        <v>15</v>
      </c>
      <c r="Y182" s="1">
        <v>2</v>
      </c>
      <c r="Z182" s="196">
        <f t="shared" si="16"/>
        <v>137</v>
      </c>
      <c r="AA182" s="1">
        <v>35</v>
      </c>
      <c r="AB182" s="1">
        <v>18</v>
      </c>
      <c r="AC182" s="1">
        <f>+MIT_InfraMR[[#This Row],[Total Pasos Vehiculares a Nivel]]</f>
        <v>137</v>
      </c>
      <c r="AD182" s="196">
        <f t="shared" si="17"/>
        <v>190</v>
      </c>
      <c r="AE182" s="1">
        <v>10</v>
      </c>
      <c r="AF182" s="1">
        <v>21</v>
      </c>
      <c r="AG182" s="1">
        <v>107</v>
      </c>
      <c r="AH182" s="196">
        <f t="shared" si="18"/>
        <v>138</v>
      </c>
      <c r="AI182" s="10">
        <v>46</v>
      </c>
      <c r="AJ182" s="10">
        <v>0</v>
      </c>
      <c r="AK182" s="10">
        <v>133</v>
      </c>
      <c r="AL182" s="222">
        <f t="shared" si="19"/>
        <v>179</v>
      </c>
      <c r="AM182" s="1">
        <v>0</v>
      </c>
      <c r="AN182" s="1">
        <v>18</v>
      </c>
      <c r="AO182" s="1">
        <v>0</v>
      </c>
      <c r="AP182" s="200">
        <f t="shared" si="20"/>
        <v>18</v>
      </c>
      <c r="AQ182" s="1">
        <v>285</v>
      </c>
      <c r="AR182" s="1">
        <v>60</v>
      </c>
      <c r="AS182" s="1">
        <v>0</v>
      </c>
      <c r="AT182" s="200">
        <f>+SUM(MIT_InfraMR[[#This Row],[B.02.1 - Parque de Coches Eléctricos Motrices]:[B.02.3 - Parque de Coches Eléctricos Motrices Tipo R]])</f>
        <v>345</v>
      </c>
      <c r="AU182" s="1">
        <v>0</v>
      </c>
      <c r="AV182" s="1">
        <v>2</v>
      </c>
      <c r="AW182" s="1">
        <v>2</v>
      </c>
      <c r="AX182" s="200">
        <f>+SUM(MIT_InfraMR[[#This Row],[B.03.1 - Parque de Coches Motores Motrices Remolcados]:[B.03.3 - Parque de Coches Motores Motrices Cabina]])</f>
        <v>4</v>
      </c>
      <c r="AY182" s="1">
        <v>29</v>
      </c>
      <c r="AZ182" s="1">
        <v>4</v>
      </c>
      <c r="BA182" s="1">
        <v>0</v>
      </c>
      <c r="BB182" s="1">
        <v>0</v>
      </c>
      <c r="BC182" s="200">
        <f>SUM(AY182:BB182)</f>
        <v>33</v>
      </c>
      <c r="BD182" s="356">
        <v>14</v>
      </c>
      <c r="BE182" s="1">
        <v>0</v>
      </c>
      <c r="BF182" s="1">
        <v>5</v>
      </c>
      <c r="BG182" s="235">
        <v>1676</v>
      </c>
    </row>
    <row r="183" spans="1:59">
      <c r="A183" s="1">
        <v>2008</v>
      </c>
      <c r="B183" s="1" t="s">
        <v>62</v>
      </c>
      <c r="C183" s="10">
        <v>54.8</v>
      </c>
      <c r="D183" s="10">
        <v>77.59</v>
      </c>
      <c r="E183" s="10">
        <v>0</v>
      </c>
      <c r="F183" s="10">
        <v>52.57</v>
      </c>
      <c r="G183" s="192">
        <f t="shared" si="14"/>
        <v>184.95999999999998</v>
      </c>
      <c r="H183" s="192">
        <v>184.95999999999998</v>
      </c>
      <c r="I183" s="192">
        <v>196.96800000000002</v>
      </c>
      <c r="J183" s="10">
        <v>209.97</v>
      </c>
      <c r="K183" s="10">
        <v>12.2</v>
      </c>
      <c r="L183" s="10">
        <v>116.54</v>
      </c>
      <c r="M183" s="10">
        <v>8</v>
      </c>
      <c r="N183" s="192">
        <f>+MIT_InfraMR[[#This Row],[A.03.1 -  Longitud de Vías de Explotación No Electrificadas Troncales y Ramales (vía principal) (km)]]+MIT_InfraMR[[#This Row],[A.04.1 -  Longitud de Vías de Explotación Electrificadas Troncales y Ramales (vía principal) (km)]]</f>
        <v>326.51</v>
      </c>
      <c r="O183" s="192">
        <v>326.51</v>
      </c>
      <c r="P183" s="1">
        <v>40</v>
      </c>
      <c r="Q183" s="1">
        <v>15</v>
      </c>
      <c r="R183" s="1">
        <v>1</v>
      </c>
      <c r="S183" s="194">
        <f t="shared" si="15"/>
        <v>56</v>
      </c>
      <c r="T183" s="194">
        <v>56</v>
      </c>
      <c r="U183" s="1">
        <v>38</v>
      </c>
      <c r="V183" s="1">
        <v>82</v>
      </c>
      <c r="W183" s="1">
        <v>0</v>
      </c>
      <c r="X183" s="1">
        <v>15</v>
      </c>
      <c r="Y183" s="1">
        <v>2</v>
      </c>
      <c r="Z183" s="196">
        <f t="shared" si="16"/>
        <v>137</v>
      </c>
      <c r="AA183" s="1">
        <v>35</v>
      </c>
      <c r="AB183" s="1">
        <v>18</v>
      </c>
      <c r="AC183" s="1">
        <f>+MIT_InfraMR[[#This Row],[Total Pasos Vehiculares a Nivel]]</f>
        <v>137</v>
      </c>
      <c r="AD183" s="196">
        <f t="shared" si="17"/>
        <v>190</v>
      </c>
      <c r="AE183" s="1">
        <v>10</v>
      </c>
      <c r="AF183" s="1">
        <v>21</v>
      </c>
      <c r="AG183" s="1">
        <v>107</v>
      </c>
      <c r="AH183" s="196">
        <f t="shared" si="18"/>
        <v>138</v>
      </c>
      <c r="AI183" s="10">
        <v>46</v>
      </c>
      <c r="AJ183" s="10">
        <v>0</v>
      </c>
      <c r="AK183" s="10">
        <v>133</v>
      </c>
      <c r="AL183" s="222">
        <f t="shared" si="19"/>
        <v>179</v>
      </c>
      <c r="AM183" s="1">
        <v>0</v>
      </c>
      <c r="AN183" s="1">
        <v>18</v>
      </c>
      <c r="AO183" s="1">
        <v>0</v>
      </c>
      <c r="AP183" s="200">
        <f t="shared" si="20"/>
        <v>18</v>
      </c>
      <c r="AQ183" s="1">
        <v>285</v>
      </c>
      <c r="AR183" s="1">
        <v>60</v>
      </c>
      <c r="AS183" s="1">
        <v>0</v>
      </c>
      <c r="AT183" s="200">
        <f>+SUM(MIT_InfraMR[[#This Row],[B.02.1 - Parque de Coches Eléctricos Motrices]:[B.02.3 - Parque de Coches Eléctricos Motrices Tipo R]])</f>
        <v>345</v>
      </c>
      <c r="AU183" s="1">
        <v>0</v>
      </c>
      <c r="AV183" s="1">
        <v>2</v>
      </c>
      <c r="AW183" s="1">
        <v>2</v>
      </c>
      <c r="AX183" s="200">
        <f>+SUM(MIT_InfraMR[[#This Row],[B.03.1 - Parque de Coches Motores Motrices Remolcados]:[B.03.3 - Parque de Coches Motores Motrices Cabina]])</f>
        <v>4</v>
      </c>
      <c r="AY183" s="1">
        <v>29</v>
      </c>
      <c r="AZ183" s="1">
        <v>4</v>
      </c>
      <c r="BA183" s="1">
        <v>0</v>
      </c>
      <c r="BB183" s="1">
        <v>0</v>
      </c>
      <c r="BC183" s="200">
        <f>SUM(AY183:BB183)</f>
        <v>33</v>
      </c>
      <c r="BD183" s="356">
        <v>14</v>
      </c>
      <c r="BE183" s="1">
        <v>0</v>
      </c>
      <c r="BF183" s="1">
        <v>5</v>
      </c>
      <c r="BG183" s="235">
        <v>1676</v>
      </c>
    </row>
    <row r="184" spans="1:59">
      <c r="A184" s="1">
        <v>2008</v>
      </c>
      <c r="B184" s="1" t="s">
        <v>63</v>
      </c>
      <c r="C184" s="10">
        <v>54.8</v>
      </c>
      <c r="D184" s="10">
        <v>77.59</v>
      </c>
      <c r="E184" s="10">
        <v>0</v>
      </c>
      <c r="F184" s="10">
        <v>52.57</v>
      </c>
      <c r="G184" s="192">
        <f t="shared" si="14"/>
        <v>184.95999999999998</v>
      </c>
      <c r="H184" s="192">
        <v>184.95999999999998</v>
      </c>
      <c r="I184" s="192">
        <v>196.96800000000002</v>
      </c>
      <c r="J184" s="10">
        <v>209.97</v>
      </c>
      <c r="K184" s="10">
        <v>12.2</v>
      </c>
      <c r="L184" s="10">
        <v>116.54</v>
      </c>
      <c r="M184" s="10">
        <v>8</v>
      </c>
      <c r="N184" s="192">
        <f>+MIT_InfraMR[[#This Row],[A.03.1 -  Longitud de Vías de Explotación No Electrificadas Troncales y Ramales (vía principal) (km)]]+MIT_InfraMR[[#This Row],[A.04.1 -  Longitud de Vías de Explotación Electrificadas Troncales y Ramales (vía principal) (km)]]</f>
        <v>326.51</v>
      </c>
      <c r="O184" s="192">
        <v>326.51</v>
      </c>
      <c r="P184" s="1">
        <v>40</v>
      </c>
      <c r="Q184" s="1">
        <v>15</v>
      </c>
      <c r="R184" s="1">
        <v>1</v>
      </c>
      <c r="S184" s="194">
        <f t="shared" si="15"/>
        <v>56</v>
      </c>
      <c r="T184" s="194">
        <v>56</v>
      </c>
      <c r="U184" s="1">
        <v>38</v>
      </c>
      <c r="V184" s="1">
        <v>82</v>
      </c>
      <c r="W184" s="1">
        <v>0</v>
      </c>
      <c r="X184" s="1">
        <v>15</v>
      </c>
      <c r="Y184" s="1">
        <v>2</v>
      </c>
      <c r="Z184" s="196">
        <f t="shared" si="16"/>
        <v>137</v>
      </c>
      <c r="AA184" s="1">
        <v>35</v>
      </c>
      <c r="AB184" s="1">
        <v>18</v>
      </c>
      <c r="AC184" s="1">
        <f>+MIT_InfraMR[[#This Row],[Total Pasos Vehiculares a Nivel]]</f>
        <v>137</v>
      </c>
      <c r="AD184" s="196">
        <f t="shared" si="17"/>
        <v>190</v>
      </c>
      <c r="AE184" s="1">
        <v>10</v>
      </c>
      <c r="AF184" s="1">
        <v>21</v>
      </c>
      <c r="AG184" s="1">
        <v>107</v>
      </c>
      <c r="AH184" s="196">
        <f t="shared" si="18"/>
        <v>138</v>
      </c>
      <c r="AI184" s="10">
        <v>46</v>
      </c>
      <c r="AJ184" s="10">
        <v>0</v>
      </c>
      <c r="AK184" s="10">
        <v>133</v>
      </c>
      <c r="AL184" s="222">
        <f t="shared" si="19"/>
        <v>179</v>
      </c>
      <c r="AM184" s="1">
        <v>0</v>
      </c>
      <c r="AN184" s="1">
        <v>18</v>
      </c>
      <c r="AO184" s="1">
        <v>0</v>
      </c>
      <c r="AP184" s="200">
        <f t="shared" si="20"/>
        <v>18</v>
      </c>
      <c r="AQ184" s="1">
        <v>285</v>
      </c>
      <c r="AR184" s="1">
        <v>60</v>
      </c>
      <c r="AS184" s="1">
        <v>0</v>
      </c>
      <c r="AT184" s="200">
        <f>+SUM(MIT_InfraMR[[#This Row],[B.02.1 - Parque de Coches Eléctricos Motrices]:[B.02.3 - Parque de Coches Eléctricos Motrices Tipo R]])</f>
        <v>345</v>
      </c>
      <c r="AU184" s="1">
        <v>0</v>
      </c>
      <c r="AV184" s="1">
        <v>2</v>
      </c>
      <c r="AW184" s="1">
        <v>2</v>
      </c>
      <c r="AX184" s="200">
        <f>+SUM(MIT_InfraMR[[#This Row],[B.03.1 - Parque de Coches Motores Motrices Remolcados]:[B.03.3 - Parque de Coches Motores Motrices Cabina]])</f>
        <v>4</v>
      </c>
      <c r="AY184" s="1">
        <v>29</v>
      </c>
      <c r="AZ184" s="1">
        <v>4</v>
      </c>
      <c r="BA184" s="1">
        <v>0</v>
      </c>
      <c r="BB184" s="1">
        <v>0</v>
      </c>
      <c r="BC184" s="200">
        <f>SUM(AY184:BB184)</f>
        <v>33</v>
      </c>
      <c r="BD184" s="356">
        <v>14</v>
      </c>
      <c r="BE184" s="1">
        <v>0</v>
      </c>
      <c r="BF184" s="1">
        <v>5</v>
      </c>
      <c r="BG184" s="235">
        <v>1676</v>
      </c>
    </row>
    <row r="185" spans="1:59">
      <c r="A185" s="1">
        <v>2008</v>
      </c>
      <c r="B185" s="1" t="s">
        <v>64</v>
      </c>
      <c r="C185" s="10">
        <v>54.8</v>
      </c>
      <c r="D185" s="10">
        <v>77.59</v>
      </c>
      <c r="E185" s="10">
        <v>0</v>
      </c>
      <c r="F185" s="10">
        <v>52.57</v>
      </c>
      <c r="G185" s="192">
        <f t="shared" si="14"/>
        <v>184.95999999999998</v>
      </c>
      <c r="H185" s="192">
        <v>184.95999999999998</v>
      </c>
      <c r="I185" s="192">
        <v>196.96800000000002</v>
      </c>
      <c r="J185" s="10">
        <v>209.97</v>
      </c>
      <c r="K185" s="10">
        <v>12.2</v>
      </c>
      <c r="L185" s="10">
        <v>116.54</v>
      </c>
      <c r="M185" s="10">
        <v>8</v>
      </c>
      <c r="N185" s="192">
        <f>+MIT_InfraMR[[#This Row],[A.03.1 -  Longitud de Vías de Explotación No Electrificadas Troncales y Ramales (vía principal) (km)]]+MIT_InfraMR[[#This Row],[A.04.1 -  Longitud de Vías de Explotación Electrificadas Troncales y Ramales (vía principal) (km)]]</f>
        <v>326.51</v>
      </c>
      <c r="O185" s="192">
        <v>326.51</v>
      </c>
      <c r="P185" s="1">
        <v>40</v>
      </c>
      <c r="Q185" s="1">
        <v>15</v>
      </c>
      <c r="R185" s="1">
        <v>1</v>
      </c>
      <c r="S185" s="194">
        <f t="shared" si="15"/>
        <v>56</v>
      </c>
      <c r="T185" s="194">
        <v>56</v>
      </c>
      <c r="U185" s="1">
        <v>38</v>
      </c>
      <c r="V185" s="1">
        <v>82</v>
      </c>
      <c r="W185" s="1">
        <v>0</v>
      </c>
      <c r="X185" s="1">
        <v>15</v>
      </c>
      <c r="Y185" s="1">
        <v>2</v>
      </c>
      <c r="Z185" s="196">
        <f t="shared" si="16"/>
        <v>137</v>
      </c>
      <c r="AA185" s="1">
        <v>35</v>
      </c>
      <c r="AB185" s="1">
        <v>18</v>
      </c>
      <c r="AC185" s="1">
        <f>+MIT_InfraMR[[#This Row],[Total Pasos Vehiculares a Nivel]]</f>
        <v>137</v>
      </c>
      <c r="AD185" s="196">
        <f t="shared" si="17"/>
        <v>190</v>
      </c>
      <c r="AE185" s="1">
        <v>10</v>
      </c>
      <c r="AF185" s="1">
        <v>21</v>
      </c>
      <c r="AG185" s="1">
        <v>107</v>
      </c>
      <c r="AH185" s="196">
        <f t="shared" si="18"/>
        <v>138</v>
      </c>
      <c r="AI185" s="10">
        <v>46</v>
      </c>
      <c r="AJ185" s="10">
        <v>0</v>
      </c>
      <c r="AK185" s="10">
        <v>133</v>
      </c>
      <c r="AL185" s="222">
        <f t="shared" si="19"/>
        <v>179</v>
      </c>
      <c r="AM185" s="1">
        <v>0</v>
      </c>
      <c r="AN185" s="1">
        <v>18</v>
      </c>
      <c r="AO185" s="1">
        <v>0</v>
      </c>
      <c r="AP185" s="200">
        <f t="shared" si="20"/>
        <v>18</v>
      </c>
      <c r="AQ185" s="1">
        <v>285</v>
      </c>
      <c r="AR185" s="1">
        <v>60</v>
      </c>
      <c r="AS185" s="1">
        <v>0</v>
      </c>
      <c r="AT185" s="200">
        <f>+SUM(MIT_InfraMR[[#This Row],[B.02.1 - Parque de Coches Eléctricos Motrices]:[B.02.3 - Parque de Coches Eléctricos Motrices Tipo R]])</f>
        <v>345</v>
      </c>
      <c r="AU185" s="1">
        <v>0</v>
      </c>
      <c r="AV185" s="1">
        <v>2</v>
      </c>
      <c r="AW185" s="1">
        <v>2</v>
      </c>
      <c r="AX185" s="200">
        <f>+SUM(MIT_InfraMR[[#This Row],[B.03.1 - Parque de Coches Motores Motrices Remolcados]:[B.03.3 - Parque de Coches Motores Motrices Cabina]])</f>
        <v>4</v>
      </c>
      <c r="AY185" s="1">
        <v>29</v>
      </c>
      <c r="AZ185" s="1">
        <v>4</v>
      </c>
      <c r="BA185" s="1">
        <v>0</v>
      </c>
      <c r="BB185" s="1">
        <v>0</v>
      </c>
      <c r="BC185" s="200">
        <f>SUM(AY185:BB185)</f>
        <v>33</v>
      </c>
      <c r="BD185" s="356">
        <v>14</v>
      </c>
      <c r="BE185" s="1">
        <v>0</v>
      </c>
      <c r="BF185" s="1">
        <v>5</v>
      </c>
      <c r="BG185" s="235">
        <v>1676</v>
      </c>
    </row>
    <row r="186" spans="1:59">
      <c r="A186" s="1">
        <v>2008</v>
      </c>
      <c r="B186" s="1" t="s">
        <v>65</v>
      </c>
      <c r="C186" s="10">
        <v>54.8</v>
      </c>
      <c r="D186" s="10">
        <v>77.59</v>
      </c>
      <c r="E186" s="10">
        <v>0</v>
      </c>
      <c r="F186" s="10">
        <v>52.57</v>
      </c>
      <c r="G186" s="192">
        <f t="shared" si="14"/>
        <v>184.95999999999998</v>
      </c>
      <c r="H186" s="192">
        <v>184.95999999999998</v>
      </c>
      <c r="I186" s="192">
        <v>196.96800000000002</v>
      </c>
      <c r="J186" s="10">
        <v>209.97</v>
      </c>
      <c r="K186" s="10">
        <v>12.2</v>
      </c>
      <c r="L186" s="10">
        <v>116.54</v>
      </c>
      <c r="M186" s="10">
        <v>8</v>
      </c>
      <c r="N186" s="192">
        <f>+MIT_InfraMR[[#This Row],[A.03.1 -  Longitud de Vías de Explotación No Electrificadas Troncales y Ramales (vía principal) (km)]]+MIT_InfraMR[[#This Row],[A.04.1 -  Longitud de Vías de Explotación Electrificadas Troncales y Ramales (vía principal) (km)]]</f>
        <v>326.51</v>
      </c>
      <c r="O186" s="192">
        <v>326.51</v>
      </c>
      <c r="P186" s="1">
        <v>40</v>
      </c>
      <c r="Q186" s="1">
        <v>15</v>
      </c>
      <c r="R186" s="1">
        <v>1</v>
      </c>
      <c r="S186" s="194">
        <f t="shared" si="15"/>
        <v>56</v>
      </c>
      <c r="T186" s="194">
        <v>56</v>
      </c>
      <c r="U186" s="1">
        <v>38</v>
      </c>
      <c r="V186" s="1">
        <v>82</v>
      </c>
      <c r="W186" s="1">
        <v>0</v>
      </c>
      <c r="X186" s="1">
        <v>15</v>
      </c>
      <c r="Y186" s="1">
        <v>2</v>
      </c>
      <c r="Z186" s="196">
        <f t="shared" si="16"/>
        <v>137</v>
      </c>
      <c r="AA186" s="1">
        <v>35</v>
      </c>
      <c r="AB186" s="1">
        <v>18</v>
      </c>
      <c r="AC186" s="1">
        <f>+MIT_InfraMR[[#This Row],[Total Pasos Vehiculares a Nivel]]</f>
        <v>137</v>
      </c>
      <c r="AD186" s="196">
        <f t="shared" si="17"/>
        <v>190</v>
      </c>
      <c r="AE186" s="1">
        <v>10</v>
      </c>
      <c r="AF186" s="1">
        <v>21</v>
      </c>
      <c r="AG186" s="1">
        <v>107</v>
      </c>
      <c r="AH186" s="196">
        <f t="shared" si="18"/>
        <v>138</v>
      </c>
      <c r="AI186" s="10">
        <v>46</v>
      </c>
      <c r="AJ186" s="10">
        <v>0</v>
      </c>
      <c r="AK186" s="10">
        <v>133</v>
      </c>
      <c r="AL186" s="222">
        <f t="shared" si="19"/>
        <v>179</v>
      </c>
      <c r="AM186" s="1">
        <v>0</v>
      </c>
      <c r="AN186" s="1">
        <v>18</v>
      </c>
      <c r="AO186" s="1">
        <v>0</v>
      </c>
      <c r="AP186" s="200">
        <f t="shared" si="20"/>
        <v>18</v>
      </c>
      <c r="AQ186" s="1">
        <v>285</v>
      </c>
      <c r="AR186" s="1">
        <v>60</v>
      </c>
      <c r="AS186" s="1">
        <v>0</v>
      </c>
      <c r="AT186" s="200">
        <f>+SUM(MIT_InfraMR[[#This Row],[B.02.1 - Parque de Coches Eléctricos Motrices]:[B.02.3 - Parque de Coches Eléctricos Motrices Tipo R]])</f>
        <v>345</v>
      </c>
      <c r="AU186" s="1">
        <v>0</v>
      </c>
      <c r="AV186" s="1">
        <v>2</v>
      </c>
      <c r="AW186" s="1">
        <v>2</v>
      </c>
      <c r="AX186" s="200">
        <f>+SUM(MIT_InfraMR[[#This Row],[B.03.1 - Parque de Coches Motores Motrices Remolcados]:[B.03.3 - Parque de Coches Motores Motrices Cabina]])</f>
        <v>4</v>
      </c>
      <c r="AY186" s="1">
        <v>29</v>
      </c>
      <c r="AZ186" s="1">
        <v>4</v>
      </c>
      <c r="BA186" s="1">
        <v>0</v>
      </c>
      <c r="BB186" s="1">
        <v>0</v>
      </c>
      <c r="BC186" s="200">
        <f>SUM(AY186:BB186)</f>
        <v>33</v>
      </c>
      <c r="BD186" s="356">
        <v>14</v>
      </c>
      <c r="BE186" s="1">
        <v>0</v>
      </c>
      <c r="BF186" s="1">
        <v>5</v>
      </c>
      <c r="BG186" s="235">
        <v>1676</v>
      </c>
    </row>
    <row r="187" spans="1:59">
      <c r="A187" s="1">
        <v>2008</v>
      </c>
      <c r="B187" s="1" t="s">
        <v>66</v>
      </c>
      <c r="C187" s="10">
        <v>54.8</v>
      </c>
      <c r="D187" s="10">
        <v>77.59</v>
      </c>
      <c r="E187" s="10">
        <v>0</v>
      </c>
      <c r="F187" s="10">
        <v>52.57</v>
      </c>
      <c r="G187" s="192">
        <f t="shared" si="14"/>
        <v>184.95999999999998</v>
      </c>
      <c r="H187" s="192">
        <v>184.95999999999998</v>
      </c>
      <c r="I187" s="192">
        <v>196.96800000000002</v>
      </c>
      <c r="J187" s="10">
        <v>209.97</v>
      </c>
      <c r="K187" s="10">
        <v>12.2</v>
      </c>
      <c r="L187" s="10">
        <v>116.54</v>
      </c>
      <c r="M187" s="10">
        <v>8</v>
      </c>
      <c r="N187" s="192">
        <f>+MIT_InfraMR[[#This Row],[A.03.1 -  Longitud de Vías de Explotación No Electrificadas Troncales y Ramales (vía principal) (km)]]+MIT_InfraMR[[#This Row],[A.04.1 -  Longitud de Vías de Explotación Electrificadas Troncales y Ramales (vía principal) (km)]]</f>
        <v>326.51</v>
      </c>
      <c r="O187" s="192">
        <v>326.51</v>
      </c>
      <c r="P187" s="1">
        <v>40</v>
      </c>
      <c r="Q187" s="1">
        <v>15</v>
      </c>
      <c r="R187" s="1">
        <v>1</v>
      </c>
      <c r="S187" s="194">
        <f t="shared" si="15"/>
        <v>56</v>
      </c>
      <c r="T187" s="194">
        <v>56</v>
      </c>
      <c r="U187" s="1">
        <v>38</v>
      </c>
      <c r="V187" s="1">
        <v>82</v>
      </c>
      <c r="W187" s="1">
        <v>0</v>
      </c>
      <c r="X187" s="1">
        <v>15</v>
      </c>
      <c r="Y187" s="1">
        <v>2</v>
      </c>
      <c r="Z187" s="196">
        <f t="shared" si="16"/>
        <v>137</v>
      </c>
      <c r="AA187" s="1">
        <v>35</v>
      </c>
      <c r="AB187" s="1">
        <v>18</v>
      </c>
      <c r="AC187" s="1">
        <f>+MIT_InfraMR[[#This Row],[Total Pasos Vehiculares a Nivel]]</f>
        <v>137</v>
      </c>
      <c r="AD187" s="196">
        <f t="shared" si="17"/>
        <v>190</v>
      </c>
      <c r="AE187" s="1">
        <v>10</v>
      </c>
      <c r="AF187" s="1">
        <v>21</v>
      </c>
      <c r="AG187" s="1">
        <v>107</v>
      </c>
      <c r="AH187" s="196">
        <f t="shared" si="18"/>
        <v>138</v>
      </c>
      <c r="AI187" s="10">
        <v>46</v>
      </c>
      <c r="AJ187" s="10">
        <v>0</v>
      </c>
      <c r="AK187" s="10">
        <v>133</v>
      </c>
      <c r="AL187" s="222">
        <f t="shared" si="19"/>
        <v>179</v>
      </c>
      <c r="AM187" s="1">
        <v>0</v>
      </c>
      <c r="AN187" s="1">
        <v>18</v>
      </c>
      <c r="AO187" s="1">
        <v>0</v>
      </c>
      <c r="AP187" s="200">
        <f t="shared" si="20"/>
        <v>18</v>
      </c>
      <c r="AQ187" s="1">
        <v>285</v>
      </c>
      <c r="AR187" s="1">
        <v>60</v>
      </c>
      <c r="AS187" s="1">
        <v>0</v>
      </c>
      <c r="AT187" s="200">
        <f>+SUM(MIT_InfraMR[[#This Row],[B.02.1 - Parque de Coches Eléctricos Motrices]:[B.02.3 - Parque de Coches Eléctricos Motrices Tipo R]])</f>
        <v>345</v>
      </c>
      <c r="AU187" s="1">
        <v>0</v>
      </c>
      <c r="AV187" s="1">
        <v>2</v>
      </c>
      <c r="AW187" s="1">
        <v>2</v>
      </c>
      <c r="AX187" s="200">
        <f>+SUM(MIT_InfraMR[[#This Row],[B.03.1 - Parque de Coches Motores Motrices Remolcados]:[B.03.3 - Parque de Coches Motores Motrices Cabina]])</f>
        <v>4</v>
      </c>
      <c r="AY187" s="1">
        <v>29</v>
      </c>
      <c r="AZ187" s="1">
        <v>4</v>
      </c>
      <c r="BA187" s="1">
        <v>0</v>
      </c>
      <c r="BB187" s="1">
        <v>0</v>
      </c>
      <c r="BC187" s="200">
        <f>SUM(AY187:BB187)</f>
        <v>33</v>
      </c>
      <c r="BD187" s="356">
        <v>14</v>
      </c>
      <c r="BE187" s="1">
        <v>0</v>
      </c>
      <c r="BF187" s="1">
        <v>5</v>
      </c>
      <c r="BG187" s="235">
        <v>1676</v>
      </c>
    </row>
    <row r="188" spans="1:59">
      <c r="A188" s="1">
        <v>2008</v>
      </c>
      <c r="B188" s="1" t="s">
        <v>67</v>
      </c>
      <c r="C188" s="10">
        <v>54.8</v>
      </c>
      <c r="D188" s="10">
        <v>77.59</v>
      </c>
      <c r="E188" s="10">
        <v>0</v>
      </c>
      <c r="F188" s="10">
        <v>52.57</v>
      </c>
      <c r="G188" s="192">
        <f t="shared" si="14"/>
        <v>184.95999999999998</v>
      </c>
      <c r="H188" s="192">
        <v>184.95999999999998</v>
      </c>
      <c r="I188" s="192">
        <v>196.96800000000002</v>
      </c>
      <c r="J188" s="10">
        <v>209.97</v>
      </c>
      <c r="K188" s="10">
        <v>12.2</v>
      </c>
      <c r="L188" s="10">
        <v>116.54</v>
      </c>
      <c r="M188" s="10">
        <v>8</v>
      </c>
      <c r="N188" s="192">
        <f>+MIT_InfraMR[[#This Row],[A.03.1 -  Longitud de Vías de Explotación No Electrificadas Troncales y Ramales (vía principal) (km)]]+MIT_InfraMR[[#This Row],[A.04.1 -  Longitud de Vías de Explotación Electrificadas Troncales y Ramales (vía principal) (km)]]</f>
        <v>326.51</v>
      </c>
      <c r="O188" s="192">
        <v>326.51</v>
      </c>
      <c r="P188" s="1">
        <v>40</v>
      </c>
      <c r="Q188" s="1">
        <v>15</v>
      </c>
      <c r="R188" s="1">
        <v>1</v>
      </c>
      <c r="S188" s="194">
        <f t="shared" si="15"/>
        <v>56</v>
      </c>
      <c r="T188" s="194">
        <v>56</v>
      </c>
      <c r="U188" s="1">
        <v>38</v>
      </c>
      <c r="V188" s="1">
        <v>82</v>
      </c>
      <c r="W188" s="1">
        <v>0</v>
      </c>
      <c r="X188" s="1">
        <v>15</v>
      </c>
      <c r="Y188" s="1">
        <v>2</v>
      </c>
      <c r="Z188" s="196">
        <f t="shared" si="16"/>
        <v>137</v>
      </c>
      <c r="AA188" s="1">
        <v>35</v>
      </c>
      <c r="AB188" s="1">
        <v>18</v>
      </c>
      <c r="AC188" s="1">
        <f>+MIT_InfraMR[[#This Row],[Total Pasos Vehiculares a Nivel]]</f>
        <v>137</v>
      </c>
      <c r="AD188" s="196">
        <f t="shared" si="17"/>
        <v>190</v>
      </c>
      <c r="AE188" s="1">
        <v>10</v>
      </c>
      <c r="AF188" s="1">
        <v>21</v>
      </c>
      <c r="AG188" s="1">
        <v>107</v>
      </c>
      <c r="AH188" s="196">
        <f t="shared" si="18"/>
        <v>138</v>
      </c>
      <c r="AI188" s="10">
        <v>46</v>
      </c>
      <c r="AJ188" s="10">
        <v>0</v>
      </c>
      <c r="AK188" s="10">
        <v>133</v>
      </c>
      <c r="AL188" s="222">
        <f t="shared" si="19"/>
        <v>179</v>
      </c>
      <c r="AM188" s="1">
        <v>0</v>
      </c>
      <c r="AN188" s="1">
        <v>18</v>
      </c>
      <c r="AO188" s="1">
        <v>0</v>
      </c>
      <c r="AP188" s="200">
        <f t="shared" si="20"/>
        <v>18</v>
      </c>
      <c r="AQ188" s="1">
        <v>285</v>
      </c>
      <c r="AR188" s="1">
        <v>60</v>
      </c>
      <c r="AS188" s="1">
        <v>0</v>
      </c>
      <c r="AT188" s="200">
        <f>+SUM(MIT_InfraMR[[#This Row],[B.02.1 - Parque de Coches Eléctricos Motrices]:[B.02.3 - Parque de Coches Eléctricos Motrices Tipo R]])</f>
        <v>345</v>
      </c>
      <c r="AU188" s="1">
        <v>0</v>
      </c>
      <c r="AV188" s="1">
        <v>2</v>
      </c>
      <c r="AW188" s="1">
        <v>2</v>
      </c>
      <c r="AX188" s="200">
        <f>+SUM(MIT_InfraMR[[#This Row],[B.03.1 - Parque de Coches Motores Motrices Remolcados]:[B.03.3 - Parque de Coches Motores Motrices Cabina]])</f>
        <v>4</v>
      </c>
      <c r="AY188" s="1">
        <v>29</v>
      </c>
      <c r="AZ188" s="1">
        <v>4</v>
      </c>
      <c r="BA188" s="1">
        <v>0</v>
      </c>
      <c r="BB188" s="1">
        <v>0</v>
      </c>
      <c r="BC188" s="200">
        <f>SUM(AY188:BB188)</f>
        <v>33</v>
      </c>
      <c r="BD188" s="356">
        <v>14</v>
      </c>
      <c r="BE188" s="1">
        <v>0</v>
      </c>
      <c r="BF188" s="1">
        <v>5</v>
      </c>
      <c r="BG188" s="235">
        <v>1676</v>
      </c>
    </row>
    <row r="189" spans="1:59">
      <c r="A189" s="1">
        <v>2008</v>
      </c>
      <c r="B189" s="1" t="s">
        <v>68</v>
      </c>
      <c r="C189" s="10">
        <v>54.8</v>
      </c>
      <c r="D189" s="10">
        <v>77.59</v>
      </c>
      <c r="E189" s="10">
        <v>0</v>
      </c>
      <c r="F189" s="10">
        <v>52.57</v>
      </c>
      <c r="G189" s="192">
        <f t="shared" si="14"/>
        <v>184.95999999999998</v>
      </c>
      <c r="H189" s="192">
        <v>184.95999999999998</v>
      </c>
      <c r="I189" s="192">
        <v>196.96800000000002</v>
      </c>
      <c r="J189" s="10">
        <v>209.97</v>
      </c>
      <c r="K189" s="10">
        <v>12.2</v>
      </c>
      <c r="L189" s="10">
        <v>116.54</v>
      </c>
      <c r="M189" s="10">
        <v>8</v>
      </c>
      <c r="N189" s="192">
        <f>+MIT_InfraMR[[#This Row],[A.03.1 -  Longitud de Vías de Explotación No Electrificadas Troncales y Ramales (vía principal) (km)]]+MIT_InfraMR[[#This Row],[A.04.1 -  Longitud de Vías de Explotación Electrificadas Troncales y Ramales (vía principal) (km)]]</f>
        <v>326.51</v>
      </c>
      <c r="O189" s="192">
        <v>326.51</v>
      </c>
      <c r="P189" s="1">
        <v>40</v>
      </c>
      <c r="Q189" s="1">
        <v>15</v>
      </c>
      <c r="R189" s="1">
        <v>1</v>
      </c>
      <c r="S189" s="194">
        <f t="shared" si="15"/>
        <v>56</v>
      </c>
      <c r="T189" s="194">
        <v>56</v>
      </c>
      <c r="U189" s="1">
        <v>38</v>
      </c>
      <c r="V189" s="1">
        <v>82</v>
      </c>
      <c r="W189" s="1">
        <v>0</v>
      </c>
      <c r="X189" s="1">
        <v>15</v>
      </c>
      <c r="Y189" s="1">
        <v>2</v>
      </c>
      <c r="Z189" s="196">
        <f t="shared" si="16"/>
        <v>137</v>
      </c>
      <c r="AA189" s="1">
        <v>35</v>
      </c>
      <c r="AB189" s="1">
        <v>18</v>
      </c>
      <c r="AC189" s="1">
        <f>+MIT_InfraMR[[#This Row],[Total Pasos Vehiculares a Nivel]]</f>
        <v>137</v>
      </c>
      <c r="AD189" s="196">
        <f t="shared" si="17"/>
        <v>190</v>
      </c>
      <c r="AE189" s="1">
        <v>10</v>
      </c>
      <c r="AF189" s="1">
        <v>21</v>
      </c>
      <c r="AG189" s="1">
        <v>107</v>
      </c>
      <c r="AH189" s="196">
        <f t="shared" si="18"/>
        <v>138</v>
      </c>
      <c r="AI189" s="10">
        <v>46</v>
      </c>
      <c r="AJ189" s="10">
        <v>0</v>
      </c>
      <c r="AK189" s="10">
        <v>133</v>
      </c>
      <c r="AL189" s="222">
        <f t="shared" si="19"/>
        <v>179</v>
      </c>
      <c r="AM189" s="1">
        <v>0</v>
      </c>
      <c r="AN189" s="1">
        <v>18</v>
      </c>
      <c r="AO189" s="1">
        <v>0</v>
      </c>
      <c r="AP189" s="200">
        <f t="shared" si="20"/>
        <v>18</v>
      </c>
      <c r="AQ189" s="1">
        <v>285</v>
      </c>
      <c r="AR189" s="1">
        <v>60</v>
      </c>
      <c r="AS189" s="1">
        <v>0</v>
      </c>
      <c r="AT189" s="200">
        <f>+SUM(MIT_InfraMR[[#This Row],[B.02.1 - Parque de Coches Eléctricos Motrices]:[B.02.3 - Parque de Coches Eléctricos Motrices Tipo R]])</f>
        <v>345</v>
      </c>
      <c r="AU189" s="1">
        <v>0</v>
      </c>
      <c r="AV189" s="1">
        <v>2</v>
      </c>
      <c r="AW189" s="1">
        <v>2</v>
      </c>
      <c r="AX189" s="200">
        <f>+SUM(MIT_InfraMR[[#This Row],[B.03.1 - Parque de Coches Motores Motrices Remolcados]:[B.03.3 - Parque de Coches Motores Motrices Cabina]])</f>
        <v>4</v>
      </c>
      <c r="AY189" s="1">
        <v>29</v>
      </c>
      <c r="AZ189" s="1">
        <v>4</v>
      </c>
      <c r="BA189" s="1">
        <v>0</v>
      </c>
      <c r="BB189" s="1">
        <v>0</v>
      </c>
      <c r="BC189" s="200">
        <f>SUM(AY189:BB189)</f>
        <v>33</v>
      </c>
      <c r="BD189" s="356">
        <v>14</v>
      </c>
      <c r="BE189" s="1">
        <v>0</v>
      </c>
      <c r="BF189" s="1">
        <v>5</v>
      </c>
      <c r="BG189" s="235">
        <v>1676</v>
      </c>
    </row>
    <row r="190" spans="1:59">
      <c r="A190" s="1">
        <v>2008</v>
      </c>
      <c r="B190" s="1" t="s">
        <v>69</v>
      </c>
      <c r="C190" s="10">
        <v>54.8</v>
      </c>
      <c r="D190" s="10">
        <v>77.59</v>
      </c>
      <c r="E190" s="10">
        <v>0</v>
      </c>
      <c r="F190" s="10">
        <v>52.57</v>
      </c>
      <c r="G190" s="192">
        <f t="shared" si="14"/>
        <v>184.95999999999998</v>
      </c>
      <c r="H190" s="192">
        <v>184.95999999999998</v>
      </c>
      <c r="I190" s="192">
        <v>196.96800000000002</v>
      </c>
      <c r="J190" s="10">
        <v>209.97</v>
      </c>
      <c r="K190" s="10">
        <v>12.2</v>
      </c>
      <c r="L190" s="10">
        <v>116.54</v>
      </c>
      <c r="M190" s="10">
        <v>8</v>
      </c>
      <c r="N190" s="192">
        <f>+MIT_InfraMR[[#This Row],[A.03.1 -  Longitud de Vías de Explotación No Electrificadas Troncales y Ramales (vía principal) (km)]]+MIT_InfraMR[[#This Row],[A.04.1 -  Longitud de Vías de Explotación Electrificadas Troncales y Ramales (vía principal) (km)]]</f>
        <v>326.51</v>
      </c>
      <c r="O190" s="192">
        <v>326.51</v>
      </c>
      <c r="P190" s="1">
        <v>40</v>
      </c>
      <c r="Q190" s="1">
        <v>15</v>
      </c>
      <c r="R190" s="1">
        <v>1</v>
      </c>
      <c r="S190" s="194">
        <f t="shared" si="15"/>
        <v>56</v>
      </c>
      <c r="T190" s="194">
        <v>56</v>
      </c>
      <c r="U190" s="1">
        <v>38</v>
      </c>
      <c r="V190" s="1">
        <v>82</v>
      </c>
      <c r="W190" s="1">
        <v>0</v>
      </c>
      <c r="X190" s="1">
        <v>15</v>
      </c>
      <c r="Y190" s="1">
        <v>2</v>
      </c>
      <c r="Z190" s="196">
        <f t="shared" si="16"/>
        <v>137</v>
      </c>
      <c r="AA190" s="1">
        <v>35</v>
      </c>
      <c r="AB190" s="1">
        <v>18</v>
      </c>
      <c r="AC190" s="1">
        <f>+MIT_InfraMR[[#This Row],[Total Pasos Vehiculares a Nivel]]</f>
        <v>137</v>
      </c>
      <c r="AD190" s="196">
        <f t="shared" si="17"/>
        <v>190</v>
      </c>
      <c r="AE190" s="1">
        <v>10</v>
      </c>
      <c r="AF190" s="1">
        <v>21</v>
      </c>
      <c r="AG190" s="1">
        <v>107</v>
      </c>
      <c r="AH190" s="196">
        <f t="shared" si="18"/>
        <v>138</v>
      </c>
      <c r="AI190" s="10">
        <v>46</v>
      </c>
      <c r="AJ190" s="10">
        <v>0</v>
      </c>
      <c r="AK190" s="10">
        <v>133</v>
      </c>
      <c r="AL190" s="222">
        <f t="shared" si="19"/>
        <v>179</v>
      </c>
      <c r="AM190" s="1">
        <v>0</v>
      </c>
      <c r="AN190" s="1">
        <v>18</v>
      </c>
      <c r="AO190" s="1">
        <v>0</v>
      </c>
      <c r="AP190" s="200">
        <f t="shared" si="20"/>
        <v>18</v>
      </c>
      <c r="AQ190" s="1">
        <v>285</v>
      </c>
      <c r="AR190" s="1">
        <v>60</v>
      </c>
      <c r="AS190" s="1">
        <v>0</v>
      </c>
      <c r="AT190" s="200">
        <f>+SUM(MIT_InfraMR[[#This Row],[B.02.1 - Parque de Coches Eléctricos Motrices]:[B.02.3 - Parque de Coches Eléctricos Motrices Tipo R]])</f>
        <v>345</v>
      </c>
      <c r="AU190" s="1">
        <v>0</v>
      </c>
      <c r="AV190" s="1">
        <v>2</v>
      </c>
      <c r="AW190" s="1">
        <v>2</v>
      </c>
      <c r="AX190" s="200">
        <f>+SUM(MIT_InfraMR[[#This Row],[B.03.1 - Parque de Coches Motores Motrices Remolcados]:[B.03.3 - Parque de Coches Motores Motrices Cabina]])</f>
        <v>4</v>
      </c>
      <c r="AY190" s="1">
        <v>29</v>
      </c>
      <c r="AZ190" s="1">
        <v>4</v>
      </c>
      <c r="BA190" s="1">
        <v>0</v>
      </c>
      <c r="BB190" s="1">
        <v>0</v>
      </c>
      <c r="BC190" s="200">
        <f>SUM(AY190:BB190)</f>
        <v>33</v>
      </c>
      <c r="BD190" s="356">
        <v>14</v>
      </c>
      <c r="BE190" s="1">
        <v>0</v>
      </c>
      <c r="BF190" s="1">
        <v>5</v>
      </c>
      <c r="BG190" s="235">
        <v>1676</v>
      </c>
    </row>
    <row r="191" spans="1:59">
      <c r="A191" s="1">
        <v>2008</v>
      </c>
      <c r="B191" s="1" t="s">
        <v>70</v>
      </c>
      <c r="C191" s="10">
        <v>54.8</v>
      </c>
      <c r="D191" s="10">
        <v>77.59</v>
      </c>
      <c r="E191" s="10">
        <v>0</v>
      </c>
      <c r="F191" s="10">
        <v>52.57</v>
      </c>
      <c r="G191" s="192">
        <f t="shared" si="14"/>
        <v>184.95999999999998</v>
      </c>
      <c r="H191" s="192">
        <v>184.95999999999998</v>
      </c>
      <c r="I191" s="192">
        <v>196.96800000000002</v>
      </c>
      <c r="J191" s="10">
        <v>209.97</v>
      </c>
      <c r="K191" s="10">
        <v>12.2</v>
      </c>
      <c r="L191" s="10">
        <v>116.54</v>
      </c>
      <c r="M191" s="10">
        <v>8</v>
      </c>
      <c r="N191" s="192">
        <f>+MIT_InfraMR[[#This Row],[A.03.1 -  Longitud de Vías de Explotación No Electrificadas Troncales y Ramales (vía principal) (km)]]+MIT_InfraMR[[#This Row],[A.04.1 -  Longitud de Vías de Explotación Electrificadas Troncales y Ramales (vía principal) (km)]]</f>
        <v>326.51</v>
      </c>
      <c r="O191" s="192">
        <v>326.51</v>
      </c>
      <c r="P191" s="1">
        <v>40</v>
      </c>
      <c r="Q191" s="1">
        <v>15</v>
      </c>
      <c r="R191" s="1">
        <v>1</v>
      </c>
      <c r="S191" s="194">
        <f t="shared" si="15"/>
        <v>56</v>
      </c>
      <c r="T191" s="194">
        <v>56</v>
      </c>
      <c r="U191" s="1">
        <v>38</v>
      </c>
      <c r="V191" s="1">
        <v>82</v>
      </c>
      <c r="W191" s="1">
        <v>0</v>
      </c>
      <c r="X191" s="1">
        <v>15</v>
      </c>
      <c r="Y191" s="1">
        <v>2</v>
      </c>
      <c r="Z191" s="196">
        <f t="shared" si="16"/>
        <v>137</v>
      </c>
      <c r="AA191" s="1">
        <v>35</v>
      </c>
      <c r="AB191" s="1">
        <v>18</v>
      </c>
      <c r="AC191" s="1">
        <f>+MIT_InfraMR[[#This Row],[Total Pasos Vehiculares a Nivel]]</f>
        <v>137</v>
      </c>
      <c r="AD191" s="196">
        <f t="shared" si="17"/>
        <v>190</v>
      </c>
      <c r="AE191" s="1">
        <v>10</v>
      </c>
      <c r="AF191" s="1">
        <v>21</v>
      </c>
      <c r="AG191" s="1">
        <v>107</v>
      </c>
      <c r="AH191" s="196">
        <f t="shared" si="18"/>
        <v>138</v>
      </c>
      <c r="AI191" s="10">
        <v>46</v>
      </c>
      <c r="AJ191" s="10">
        <v>0</v>
      </c>
      <c r="AK191" s="10">
        <v>133</v>
      </c>
      <c r="AL191" s="222">
        <f t="shared" si="19"/>
        <v>179</v>
      </c>
      <c r="AM191" s="1">
        <v>0</v>
      </c>
      <c r="AN191" s="1">
        <v>18</v>
      </c>
      <c r="AO191" s="1">
        <v>0</v>
      </c>
      <c r="AP191" s="200">
        <f t="shared" si="20"/>
        <v>18</v>
      </c>
      <c r="AQ191" s="1">
        <v>285</v>
      </c>
      <c r="AR191" s="1">
        <v>60</v>
      </c>
      <c r="AS191" s="1">
        <v>0</v>
      </c>
      <c r="AT191" s="200">
        <f>+SUM(MIT_InfraMR[[#This Row],[B.02.1 - Parque de Coches Eléctricos Motrices]:[B.02.3 - Parque de Coches Eléctricos Motrices Tipo R]])</f>
        <v>345</v>
      </c>
      <c r="AU191" s="1">
        <v>0</v>
      </c>
      <c r="AV191" s="1">
        <v>2</v>
      </c>
      <c r="AW191" s="1">
        <v>2</v>
      </c>
      <c r="AX191" s="200">
        <f>+SUM(MIT_InfraMR[[#This Row],[B.03.1 - Parque de Coches Motores Motrices Remolcados]:[B.03.3 - Parque de Coches Motores Motrices Cabina]])</f>
        <v>4</v>
      </c>
      <c r="AY191" s="1">
        <v>29</v>
      </c>
      <c r="AZ191" s="1">
        <v>4</v>
      </c>
      <c r="BA191" s="1">
        <v>0</v>
      </c>
      <c r="BB191" s="1">
        <v>0</v>
      </c>
      <c r="BC191" s="200">
        <f>SUM(AY191:BB191)</f>
        <v>33</v>
      </c>
      <c r="BD191" s="356">
        <v>14</v>
      </c>
      <c r="BE191" s="1">
        <v>0</v>
      </c>
      <c r="BF191" s="1">
        <v>5</v>
      </c>
      <c r="BG191" s="235">
        <v>1676</v>
      </c>
    </row>
    <row r="192" spans="1:59">
      <c r="A192" s="1">
        <v>2008</v>
      </c>
      <c r="B192" s="1" t="s">
        <v>71</v>
      </c>
      <c r="C192" s="10">
        <v>54.8</v>
      </c>
      <c r="D192" s="10">
        <v>77.59</v>
      </c>
      <c r="E192" s="10">
        <v>0</v>
      </c>
      <c r="F192" s="10">
        <v>52.57</v>
      </c>
      <c r="G192" s="192">
        <f t="shared" si="14"/>
        <v>184.95999999999998</v>
      </c>
      <c r="H192" s="192">
        <v>184.95999999999998</v>
      </c>
      <c r="I192" s="192">
        <v>196.96800000000002</v>
      </c>
      <c r="J192" s="10">
        <v>209.97</v>
      </c>
      <c r="K192" s="10">
        <v>12.2</v>
      </c>
      <c r="L192" s="10">
        <v>116.54</v>
      </c>
      <c r="M192" s="10">
        <v>8</v>
      </c>
      <c r="N192" s="192">
        <f>+MIT_InfraMR[[#This Row],[A.03.1 -  Longitud de Vías de Explotación No Electrificadas Troncales y Ramales (vía principal) (km)]]+MIT_InfraMR[[#This Row],[A.04.1 -  Longitud de Vías de Explotación Electrificadas Troncales y Ramales (vía principal) (km)]]</f>
        <v>326.51</v>
      </c>
      <c r="O192" s="192">
        <v>326.51</v>
      </c>
      <c r="P192" s="1">
        <v>40</v>
      </c>
      <c r="Q192" s="1">
        <v>15</v>
      </c>
      <c r="R192" s="1">
        <v>1</v>
      </c>
      <c r="S192" s="194">
        <f t="shared" si="15"/>
        <v>56</v>
      </c>
      <c r="T192" s="194">
        <v>56</v>
      </c>
      <c r="U192" s="1">
        <v>38</v>
      </c>
      <c r="V192" s="1">
        <v>82</v>
      </c>
      <c r="W192" s="1">
        <v>0</v>
      </c>
      <c r="X192" s="1">
        <v>15</v>
      </c>
      <c r="Y192" s="1">
        <v>2</v>
      </c>
      <c r="Z192" s="196">
        <f t="shared" si="16"/>
        <v>137</v>
      </c>
      <c r="AA192" s="1">
        <v>35</v>
      </c>
      <c r="AB192" s="1">
        <v>18</v>
      </c>
      <c r="AC192" s="1">
        <f>+MIT_InfraMR[[#This Row],[Total Pasos Vehiculares a Nivel]]</f>
        <v>137</v>
      </c>
      <c r="AD192" s="196">
        <f t="shared" si="17"/>
        <v>190</v>
      </c>
      <c r="AE192" s="1">
        <v>10</v>
      </c>
      <c r="AF192" s="1">
        <v>21</v>
      </c>
      <c r="AG192" s="1">
        <v>107</v>
      </c>
      <c r="AH192" s="196">
        <f t="shared" si="18"/>
        <v>138</v>
      </c>
      <c r="AI192" s="10">
        <v>46</v>
      </c>
      <c r="AJ192" s="10">
        <v>0</v>
      </c>
      <c r="AK192" s="10">
        <v>133</v>
      </c>
      <c r="AL192" s="222">
        <f t="shared" si="19"/>
        <v>179</v>
      </c>
      <c r="AM192" s="1">
        <v>0</v>
      </c>
      <c r="AN192" s="1">
        <v>18</v>
      </c>
      <c r="AO192" s="1">
        <v>0</v>
      </c>
      <c r="AP192" s="200">
        <f t="shared" si="20"/>
        <v>18</v>
      </c>
      <c r="AQ192" s="1">
        <v>285</v>
      </c>
      <c r="AR192" s="1">
        <v>60</v>
      </c>
      <c r="AS192" s="1">
        <v>0</v>
      </c>
      <c r="AT192" s="200">
        <f>+SUM(MIT_InfraMR[[#This Row],[B.02.1 - Parque de Coches Eléctricos Motrices]:[B.02.3 - Parque de Coches Eléctricos Motrices Tipo R]])</f>
        <v>345</v>
      </c>
      <c r="AU192" s="1">
        <v>0</v>
      </c>
      <c r="AV192" s="1">
        <v>2</v>
      </c>
      <c r="AW192" s="1">
        <v>2</v>
      </c>
      <c r="AX192" s="200">
        <f>+SUM(MIT_InfraMR[[#This Row],[B.03.1 - Parque de Coches Motores Motrices Remolcados]:[B.03.3 - Parque de Coches Motores Motrices Cabina]])</f>
        <v>4</v>
      </c>
      <c r="AY192" s="1">
        <v>29</v>
      </c>
      <c r="AZ192" s="1">
        <v>4</v>
      </c>
      <c r="BA192" s="1">
        <v>0</v>
      </c>
      <c r="BB192" s="1">
        <v>0</v>
      </c>
      <c r="BC192" s="200">
        <f>SUM(AY192:BB192)</f>
        <v>33</v>
      </c>
      <c r="BD192" s="356">
        <v>14</v>
      </c>
      <c r="BE192" s="1">
        <v>0</v>
      </c>
      <c r="BF192" s="1">
        <v>5</v>
      </c>
      <c r="BG192" s="235">
        <v>1676</v>
      </c>
    </row>
    <row r="193" spans="1:59">
      <c r="A193" s="1">
        <v>2008</v>
      </c>
      <c r="B193" s="1" t="s">
        <v>72</v>
      </c>
      <c r="C193" s="10">
        <v>54.8</v>
      </c>
      <c r="D193" s="10">
        <v>77.59</v>
      </c>
      <c r="E193" s="10">
        <v>0</v>
      </c>
      <c r="F193" s="10">
        <v>52.57</v>
      </c>
      <c r="G193" s="192">
        <f t="shared" si="14"/>
        <v>184.95999999999998</v>
      </c>
      <c r="H193" s="192">
        <v>184.95999999999998</v>
      </c>
      <c r="I193" s="192">
        <v>196.96800000000002</v>
      </c>
      <c r="J193" s="10">
        <v>209.97</v>
      </c>
      <c r="K193" s="10">
        <v>12.2</v>
      </c>
      <c r="L193" s="10">
        <v>116.54</v>
      </c>
      <c r="M193" s="10">
        <v>8</v>
      </c>
      <c r="N193" s="192">
        <f>+MIT_InfraMR[[#This Row],[A.03.1 -  Longitud de Vías de Explotación No Electrificadas Troncales y Ramales (vía principal) (km)]]+MIT_InfraMR[[#This Row],[A.04.1 -  Longitud de Vías de Explotación Electrificadas Troncales y Ramales (vía principal) (km)]]</f>
        <v>326.51</v>
      </c>
      <c r="O193" s="192">
        <v>326.51</v>
      </c>
      <c r="P193" s="1">
        <v>40</v>
      </c>
      <c r="Q193" s="1">
        <v>15</v>
      </c>
      <c r="R193" s="1">
        <v>1</v>
      </c>
      <c r="S193" s="194">
        <f t="shared" si="15"/>
        <v>56</v>
      </c>
      <c r="T193" s="194">
        <v>56</v>
      </c>
      <c r="U193" s="1">
        <v>38</v>
      </c>
      <c r="V193" s="1">
        <v>82</v>
      </c>
      <c r="W193" s="1">
        <v>0</v>
      </c>
      <c r="X193" s="1">
        <v>15</v>
      </c>
      <c r="Y193" s="1">
        <v>2</v>
      </c>
      <c r="Z193" s="196">
        <f t="shared" si="16"/>
        <v>137</v>
      </c>
      <c r="AA193" s="1">
        <v>35</v>
      </c>
      <c r="AB193" s="1">
        <v>18</v>
      </c>
      <c r="AC193" s="1">
        <f>+MIT_InfraMR[[#This Row],[Total Pasos Vehiculares a Nivel]]</f>
        <v>137</v>
      </c>
      <c r="AD193" s="196">
        <f t="shared" si="17"/>
        <v>190</v>
      </c>
      <c r="AE193" s="1">
        <v>10</v>
      </c>
      <c r="AF193" s="1">
        <v>21</v>
      </c>
      <c r="AG193" s="1">
        <v>107</v>
      </c>
      <c r="AH193" s="196">
        <f t="shared" si="18"/>
        <v>138</v>
      </c>
      <c r="AI193" s="10">
        <v>46</v>
      </c>
      <c r="AJ193" s="10">
        <v>0</v>
      </c>
      <c r="AK193" s="10">
        <v>133</v>
      </c>
      <c r="AL193" s="222">
        <f t="shared" si="19"/>
        <v>179</v>
      </c>
      <c r="AM193" s="1">
        <v>0</v>
      </c>
      <c r="AN193" s="1">
        <v>18</v>
      </c>
      <c r="AO193" s="1">
        <v>0</v>
      </c>
      <c r="AP193" s="200">
        <f t="shared" si="20"/>
        <v>18</v>
      </c>
      <c r="AQ193" s="1">
        <v>285</v>
      </c>
      <c r="AR193" s="1">
        <v>60</v>
      </c>
      <c r="AS193" s="1">
        <v>0</v>
      </c>
      <c r="AT193" s="200">
        <f>+SUM(MIT_InfraMR[[#This Row],[B.02.1 - Parque de Coches Eléctricos Motrices]:[B.02.3 - Parque de Coches Eléctricos Motrices Tipo R]])</f>
        <v>345</v>
      </c>
      <c r="AU193" s="1">
        <v>0</v>
      </c>
      <c r="AV193" s="1">
        <v>2</v>
      </c>
      <c r="AW193" s="1">
        <v>2</v>
      </c>
      <c r="AX193" s="200">
        <f>+SUM(MIT_InfraMR[[#This Row],[B.03.1 - Parque de Coches Motores Motrices Remolcados]:[B.03.3 - Parque de Coches Motores Motrices Cabina]])</f>
        <v>4</v>
      </c>
      <c r="AY193" s="1">
        <v>29</v>
      </c>
      <c r="AZ193" s="1">
        <v>4</v>
      </c>
      <c r="BA193" s="1">
        <v>0</v>
      </c>
      <c r="BB193" s="1">
        <v>0</v>
      </c>
      <c r="BC193" s="200">
        <f>SUM(AY193:BB193)</f>
        <v>33</v>
      </c>
      <c r="BD193" s="356">
        <v>14</v>
      </c>
      <c r="BE193" s="1">
        <v>0</v>
      </c>
      <c r="BF193" s="1">
        <v>5</v>
      </c>
      <c r="BG193" s="235">
        <v>1676</v>
      </c>
    </row>
    <row r="194" spans="1:59">
      <c r="A194" s="1">
        <v>2009</v>
      </c>
      <c r="B194" s="1" t="s">
        <v>61</v>
      </c>
      <c r="C194" s="10">
        <v>54.8</v>
      </c>
      <c r="D194" s="10">
        <v>77.59</v>
      </c>
      <c r="E194" s="10">
        <v>0</v>
      </c>
      <c r="F194" s="10">
        <v>52.57</v>
      </c>
      <c r="G194" s="192">
        <f t="shared" ref="G194:G257" si="21">SUM(C194:F194)</f>
        <v>184.95999999999998</v>
      </c>
      <c r="H194" s="192">
        <v>184.95999999999998</v>
      </c>
      <c r="I194" s="192">
        <v>196.96800000000002</v>
      </c>
      <c r="J194" s="10">
        <v>209.97</v>
      </c>
      <c r="K194" s="10">
        <v>12.2</v>
      </c>
      <c r="L194" s="10">
        <v>116.54</v>
      </c>
      <c r="M194" s="10">
        <v>8</v>
      </c>
      <c r="N194" s="192">
        <f>+MIT_InfraMR[[#This Row],[A.03.1 -  Longitud de Vías de Explotación No Electrificadas Troncales y Ramales (vía principal) (km)]]+MIT_InfraMR[[#This Row],[A.04.1 -  Longitud de Vías de Explotación Electrificadas Troncales y Ramales (vía principal) (km)]]</f>
        <v>326.51</v>
      </c>
      <c r="O194" s="192">
        <v>326.51</v>
      </c>
      <c r="P194" s="1">
        <v>40</v>
      </c>
      <c r="Q194" s="1">
        <v>15</v>
      </c>
      <c r="R194" s="1">
        <v>1</v>
      </c>
      <c r="S194" s="194">
        <f t="shared" ref="S194:S257" si="22">SUM(P194:R194)</f>
        <v>56</v>
      </c>
      <c r="T194" s="194">
        <v>56</v>
      </c>
      <c r="U194" s="1">
        <v>38</v>
      </c>
      <c r="V194" s="1">
        <v>82</v>
      </c>
      <c r="W194" s="1">
        <v>0</v>
      </c>
      <c r="X194" s="1">
        <v>15</v>
      </c>
      <c r="Y194" s="1">
        <v>2</v>
      </c>
      <c r="Z194" s="196">
        <f t="shared" ref="Z194:Z257" si="23">SUM(U194:Y194)</f>
        <v>137</v>
      </c>
      <c r="AA194" s="1">
        <v>35</v>
      </c>
      <c r="AB194" s="1">
        <v>18</v>
      </c>
      <c r="AC194" s="1">
        <f>+MIT_InfraMR[[#This Row],[Total Pasos Vehiculares a Nivel]]</f>
        <v>137</v>
      </c>
      <c r="AD194" s="196">
        <f t="shared" ref="AD194:AD257" si="24">SUM(AA194:AC194)</f>
        <v>190</v>
      </c>
      <c r="AE194" s="1">
        <v>10</v>
      </c>
      <c r="AF194" s="1">
        <v>21</v>
      </c>
      <c r="AG194" s="1">
        <v>107</v>
      </c>
      <c r="AH194" s="196">
        <f t="shared" ref="AH194:AH257" si="25">SUM(AE194:AG194)</f>
        <v>138</v>
      </c>
      <c r="AI194" s="10">
        <v>46</v>
      </c>
      <c r="AJ194" s="10">
        <v>0</v>
      </c>
      <c r="AK194" s="10">
        <v>133</v>
      </c>
      <c r="AL194" s="222">
        <f t="shared" ref="AL194:AL257" si="26">SUM(AI194:AK194)</f>
        <v>179</v>
      </c>
      <c r="AM194" s="1">
        <v>0</v>
      </c>
      <c r="AN194" s="1">
        <v>18</v>
      </c>
      <c r="AO194" s="1">
        <v>0</v>
      </c>
      <c r="AP194" s="200">
        <f t="shared" ref="AP194:AP257" si="27">SUM(AM194:AO194)</f>
        <v>18</v>
      </c>
      <c r="AQ194" s="1">
        <v>285</v>
      </c>
      <c r="AR194" s="1">
        <v>60</v>
      </c>
      <c r="AS194" s="1">
        <v>0</v>
      </c>
      <c r="AT194" s="200">
        <f>+SUM(MIT_InfraMR[[#This Row],[B.02.1 - Parque de Coches Eléctricos Motrices]:[B.02.3 - Parque de Coches Eléctricos Motrices Tipo R]])</f>
        <v>345</v>
      </c>
      <c r="AU194" s="1">
        <v>0</v>
      </c>
      <c r="AV194" s="1">
        <v>2</v>
      </c>
      <c r="AW194" s="1">
        <v>2</v>
      </c>
      <c r="AX194" s="200">
        <f>+SUM(MIT_InfraMR[[#This Row],[B.03.1 - Parque de Coches Motores Motrices Remolcados]:[B.03.3 - Parque de Coches Motores Motrices Cabina]])</f>
        <v>4</v>
      </c>
      <c r="AY194" s="1">
        <v>29</v>
      </c>
      <c r="AZ194" s="1">
        <v>4</v>
      </c>
      <c r="BA194" s="1">
        <v>0</v>
      </c>
      <c r="BB194" s="1">
        <v>0</v>
      </c>
      <c r="BC194" s="200">
        <f>SUM(AY194:BB194)</f>
        <v>33</v>
      </c>
      <c r="BD194" s="356">
        <v>14</v>
      </c>
      <c r="BE194" s="1">
        <v>0</v>
      </c>
      <c r="BF194" s="1">
        <v>5</v>
      </c>
      <c r="BG194" s="235">
        <v>1676</v>
      </c>
    </row>
    <row r="195" spans="1:59">
      <c r="A195" s="1">
        <v>2009</v>
      </c>
      <c r="B195" s="1" t="s">
        <v>62</v>
      </c>
      <c r="C195" s="10">
        <v>54.8</v>
      </c>
      <c r="D195" s="10">
        <v>77.59</v>
      </c>
      <c r="E195" s="10">
        <v>0</v>
      </c>
      <c r="F195" s="10">
        <v>52.57</v>
      </c>
      <c r="G195" s="192">
        <f t="shared" si="21"/>
        <v>184.95999999999998</v>
      </c>
      <c r="H195" s="192">
        <v>184.95999999999998</v>
      </c>
      <c r="I195" s="192">
        <v>196.96800000000002</v>
      </c>
      <c r="J195" s="10">
        <v>209.97</v>
      </c>
      <c r="K195" s="10">
        <v>12.2</v>
      </c>
      <c r="L195" s="10">
        <v>116.54</v>
      </c>
      <c r="M195" s="10">
        <v>8</v>
      </c>
      <c r="N195" s="192">
        <f>+MIT_InfraMR[[#This Row],[A.03.1 -  Longitud de Vías de Explotación No Electrificadas Troncales y Ramales (vía principal) (km)]]+MIT_InfraMR[[#This Row],[A.04.1 -  Longitud de Vías de Explotación Electrificadas Troncales y Ramales (vía principal) (km)]]</f>
        <v>326.51</v>
      </c>
      <c r="O195" s="192">
        <v>326.51</v>
      </c>
      <c r="P195" s="1">
        <v>40</v>
      </c>
      <c r="Q195" s="1">
        <v>15</v>
      </c>
      <c r="R195" s="1">
        <v>1</v>
      </c>
      <c r="S195" s="194">
        <f t="shared" si="22"/>
        <v>56</v>
      </c>
      <c r="T195" s="194">
        <v>56</v>
      </c>
      <c r="U195" s="1">
        <v>38</v>
      </c>
      <c r="V195" s="1">
        <v>82</v>
      </c>
      <c r="W195" s="1">
        <v>0</v>
      </c>
      <c r="X195" s="1">
        <v>15</v>
      </c>
      <c r="Y195" s="1">
        <v>2</v>
      </c>
      <c r="Z195" s="196">
        <f t="shared" si="23"/>
        <v>137</v>
      </c>
      <c r="AA195" s="1">
        <v>35</v>
      </c>
      <c r="AB195" s="1">
        <v>18</v>
      </c>
      <c r="AC195" s="1">
        <f>+MIT_InfraMR[[#This Row],[Total Pasos Vehiculares a Nivel]]</f>
        <v>137</v>
      </c>
      <c r="AD195" s="196">
        <f t="shared" si="24"/>
        <v>190</v>
      </c>
      <c r="AE195" s="1">
        <v>10</v>
      </c>
      <c r="AF195" s="1">
        <v>21</v>
      </c>
      <c r="AG195" s="1">
        <v>107</v>
      </c>
      <c r="AH195" s="196">
        <f t="shared" si="25"/>
        <v>138</v>
      </c>
      <c r="AI195" s="10">
        <v>46</v>
      </c>
      <c r="AJ195" s="10">
        <v>0</v>
      </c>
      <c r="AK195" s="10">
        <v>133</v>
      </c>
      <c r="AL195" s="222">
        <f t="shared" si="26"/>
        <v>179</v>
      </c>
      <c r="AM195" s="1">
        <v>0</v>
      </c>
      <c r="AN195" s="1">
        <v>18</v>
      </c>
      <c r="AO195" s="1">
        <v>0</v>
      </c>
      <c r="AP195" s="200">
        <f t="shared" si="27"/>
        <v>18</v>
      </c>
      <c r="AQ195" s="1">
        <v>285</v>
      </c>
      <c r="AR195" s="1">
        <v>60</v>
      </c>
      <c r="AS195" s="1">
        <v>0</v>
      </c>
      <c r="AT195" s="200">
        <f>+SUM(MIT_InfraMR[[#This Row],[B.02.1 - Parque de Coches Eléctricos Motrices]:[B.02.3 - Parque de Coches Eléctricos Motrices Tipo R]])</f>
        <v>345</v>
      </c>
      <c r="AU195" s="1">
        <v>0</v>
      </c>
      <c r="AV195" s="1">
        <v>2</v>
      </c>
      <c r="AW195" s="1">
        <v>2</v>
      </c>
      <c r="AX195" s="200">
        <f>+SUM(MIT_InfraMR[[#This Row],[B.03.1 - Parque de Coches Motores Motrices Remolcados]:[B.03.3 - Parque de Coches Motores Motrices Cabina]])</f>
        <v>4</v>
      </c>
      <c r="AY195" s="1">
        <v>29</v>
      </c>
      <c r="AZ195" s="1">
        <v>4</v>
      </c>
      <c r="BA195" s="1">
        <v>0</v>
      </c>
      <c r="BB195" s="1">
        <v>0</v>
      </c>
      <c r="BC195" s="200">
        <f>SUM(AY195:BB195)</f>
        <v>33</v>
      </c>
      <c r="BD195" s="356">
        <v>14</v>
      </c>
      <c r="BE195" s="1">
        <v>0</v>
      </c>
      <c r="BF195" s="1">
        <v>5</v>
      </c>
      <c r="BG195" s="235">
        <v>1676</v>
      </c>
    </row>
    <row r="196" spans="1:59">
      <c r="A196" s="1">
        <v>2009</v>
      </c>
      <c r="B196" s="1" t="s">
        <v>63</v>
      </c>
      <c r="C196" s="10">
        <v>54.8</v>
      </c>
      <c r="D196" s="10">
        <v>77.59</v>
      </c>
      <c r="E196" s="10">
        <v>0</v>
      </c>
      <c r="F196" s="10">
        <v>52.57</v>
      </c>
      <c r="G196" s="192">
        <f t="shared" si="21"/>
        <v>184.95999999999998</v>
      </c>
      <c r="H196" s="192">
        <v>184.95999999999998</v>
      </c>
      <c r="I196" s="192">
        <v>196.96800000000002</v>
      </c>
      <c r="J196" s="10">
        <v>209.97</v>
      </c>
      <c r="K196" s="10">
        <v>12.2</v>
      </c>
      <c r="L196" s="10">
        <v>116.54</v>
      </c>
      <c r="M196" s="10">
        <v>8</v>
      </c>
      <c r="N196" s="192">
        <f>+MIT_InfraMR[[#This Row],[A.03.1 -  Longitud de Vías de Explotación No Electrificadas Troncales y Ramales (vía principal) (km)]]+MIT_InfraMR[[#This Row],[A.04.1 -  Longitud de Vías de Explotación Electrificadas Troncales y Ramales (vía principal) (km)]]</f>
        <v>326.51</v>
      </c>
      <c r="O196" s="192">
        <v>326.51</v>
      </c>
      <c r="P196" s="1">
        <v>40</v>
      </c>
      <c r="Q196" s="1">
        <v>15</v>
      </c>
      <c r="R196" s="1">
        <v>1</v>
      </c>
      <c r="S196" s="194">
        <f t="shared" si="22"/>
        <v>56</v>
      </c>
      <c r="T196" s="194">
        <v>56</v>
      </c>
      <c r="U196" s="1">
        <v>38</v>
      </c>
      <c r="V196" s="1">
        <v>82</v>
      </c>
      <c r="W196" s="1">
        <v>0</v>
      </c>
      <c r="X196" s="1">
        <v>15</v>
      </c>
      <c r="Y196" s="1">
        <v>2</v>
      </c>
      <c r="Z196" s="196">
        <f t="shared" si="23"/>
        <v>137</v>
      </c>
      <c r="AA196" s="1">
        <v>35</v>
      </c>
      <c r="AB196" s="1">
        <v>18</v>
      </c>
      <c r="AC196" s="1">
        <f>+MIT_InfraMR[[#This Row],[Total Pasos Vehiculares a Nivel]]</f>
        <v>137</v>
      </c>
      <c r="AD196" s="196">
        <f t="shared" si="24"/>
        <v>190</v>
      </c>
      <c r="AE196" s="1">
        <v>10</v>
      </c>
      <c r="AF196" s="1">
        <v>21</v>
      </c>
      <c r="AG196" s="1">
        <v>107</v>
      </c>
      <c r="AH196" s="196">
        <f t="shared" si="25"/>
        <v>138</v>
      </c>
      <c r="AI196" s="10">
        <v>46</v>
      </c>
      <c r="AJ196" s="10">
        <v>0</v>
      </c>
      <c r="AK196" s="10">
        <v>133</v>
      </c>
      <c r="AL196" s="222">
        <f t="shared" si="26"/>
        <v>179</v>
      </c>
      <c r="AM196" s="1">
        <v>0</v>
      </c>
      <c r="AN196" s="1">
        <v>18</v>
      </c>
      <c r="AO196" s="1">
        <v>0</v>
      </c>
      <c r="AP196" s="200">
        <f t="shared" si="27"/>
        <v>18</v>
      </c>
      <c r="AQ196" s="1">
        <v>285</v>
      </c>
      <c r="AR196" s="1">
        <v>60</v>
      </c>
      <c r="AS196" s="1">
        <v>0</v>
      </c>
      <c r="AT196" s="200">
        <f>+SUM(MIT_InfraMR[[#This Row],[B.02.1 - Parque de Coches Eléctricos Motrices]:[B.02.3 - Parque de Coches Eléctricos Motrices Tipo R]])</f>
        <v>345</v>
      </c>
      <c r="AU196" s="1">
        <v>0</v>
      </c>
      <c r="AV196" s="1">
        <v>2</v>
      </c>
      <c r="AW196" s="1">
        <v>2</v>
      </c>
      <c r="AX196" s="200">
        <f>+SUM(MIT_InfraMR[[#This Row],[B.03.1 - Parque de Coches Motores Motrices Remolcados]:[B.03.3 - Parque de Coches Motores Motrices Cabina]])</f>
        <v>4</v>
      </c>
      <c r="AY196" s="1">
        <v>29</v>
      </c>
      <c r="AZ196" s="1">
        <v>4</v>
      </c>
      <c r="BA196" s="1">
        <v>0</v>
      </c>
      <c r="BB196" s="1">
        <v>0</v>
      </c>
      <c r="BC196" s="200">
        <f>SUM(AY196:BB196)</f>
        <v>33</v>
      </c>
      <c r="BD196" s="356">
        <v>14</v>
      </c>
      <c r="BE196" s="1">
        <v>0</v>
      </c>
      <c r="BF196" s="1">
        <v>5</v>
      </c>
      <c r="BG196" s="235">
        <v>1676</v>
      </c>
    </row>
    <row r="197" spans="1:59">
      <c r="A197" s="1">
        <v>2009</v>
      </c>
      <c r="B197" s="1" t="s">
        <v>64</v>
      </c>
      <c r="C197" s="10">
        <v>54.8</v>
      </c>
      <c r="D197" s="10">
        <v>77.59</v>
      </c>
      <c r="E197" s="10">
        <v>0</v>
      </c>
      <c r="F197" s="10">
        <v>52.57</v>
      </c>
      <c r="G197" s="192">
        <f t="shared" si="21"/>
        <v>184.95999999999998</v>
      </c>
      <c r="H197" s="192">
        <v>184.95999999999998</v>
      </c>
      <c r="I197" s="192">
        <v>196.96800000000002</v>
      </c>
      <c r="J197" s="10">
        <v>209.97</v>
      </c>
      <c r="K197" s="10">
        <v>12.2</v>
      </c>
      <c r="L197" s="10">
        <v>116.54</v>
      </c>
      <c r="M197" s="10">
        <v>8</v>
      </c>
      <c r="N197" s="192">
        <f>+MIT_InfraMR[[#This Row],[A.03.1 -  Longitud de Vías de Explotación No Electrificadas Troncales y Ramales (vía principal) (km)]]+MIT_InfraMR[[#This Row],[A.04.1 -  Longitud de Vías de Explotación Electrificadas Troncales y Ramales (vía principal) (km)]]</f>
        <v>326.51</v>
      </c>
      <c r="O197" s="192">
        <v>326.51</v>
      </c>
      <c r="P197" s="1">
        <v>40</v>
      </c>
      <c r="Q197" s="1">
        <v>15</v>
      </c>
      <c r="R197" s="1">
        <v>1</v>
      </c>
      <c r="S197" s="194">
        <f t="shared" si="22"/>
        <v>56</v>
      </c>
      <c r="T197" s="194">
        <v>56</v>
      </c>
      <c r="U197" s="1">
        <v>38</v>
      </c>
      <c r="V197" s="1">
        <v>82</v>
      </c>
      <c r="W197" s="1">
        <v>0</v>
      </c>
      <c r="X197" s="1">
        <v>15</v>
      </c>
      <c r="Y197" s="1">
        <v>2</v>
      </c>
      <c r="Z197" s="196">
        <f t="shared" si="23"/>
        <v>137</v>
      </c>
      <c r="AA197" s="1">
        <v>35</v>
      </c>
      <c r="AB197" s="1">
        <v>18</v>
      </c>
      <c r="AC197" s="1">
        <f>+MIT_InfraMR[[#This Row],[Total Pasos Vehiculares a Nivel]]</f>
        <v>137</v>
      </c>
      <c r="AD197" s="196">
        <f t="shared" si="24"/>
        <v>190</v>
      </c>
      <c r="AE197" s="1">
        <v>10</v>
      </c>
      <c r="AF197" s="1">
        <v>21</v>
      </c>
      <c r="AG197" s="1">
        <v>107</v>
      </c>
      <c r="AH197" s="196">
        <f t="shared" si="25"/>
        <v>138</v>
      </c>
      <c r="AI197" s="10">
        <v>46</v>
      </c>
      <c r="AJ197" s="10">
        <v>0</v>
      </c>
      <c r="AK197" s="10">
        <v>133</v>
      </c>
      <c r="AL197" s="222">
        <f t="shared" si="26"/>
        <v>179</v>
      </c>
      <c r="AM197" s="1">
        <v>0</v>
      </c>
      <c r="AN197" s="1">
        <v>18</v>
      </c>
      <c r="AO197" s="1">
        <v>0</v>
      </c>
      <c r="AP197" s="200">
        <f t="shared" si="27"/>
        <v>18</v>
      </c>
      <c r="AQ197" s="1">
        <v>285</v>
      </c>
      <c r="AR197" s="1">
        <v>60</v>
      </c>
      <c r="AS197" s="1">
        <v>0</v>
      </c>
      <c r="AT197" s="200">
        <f>+SUM(MIT_InfraMR[[#This Row],[B.02.1 - Parque de Coches Eléctricos Motrices]:[B.02.3 - Parque de Coches Eléctricos Motrices Tipo R]])</f>
        <v>345</v>
      </c>
      <c r="AU197" s="1">
        <v>0</v>
      </c>
      <c r="AV197" s="1">
        <v>2</v>
      </c>
      <c r="AW197" s="1">
        <v>2</v>
      </c>
      <c r="AX197" s="200">
        <f>+SUM(MIT_InfraMR[[#This Row],[B.03.1 - Parque de Coches Motores Motrices Remolcados]:[B.03.3 - Parque de Coches Motores Motrices Cabina]])</f>
        <v>4</v>
      </c>
      <c r="AY197" s="1">
        <v>29</v>
      </c>
      <c r="AZ197" s="1">
        <v>4</v>
      </c>
      <c r="BA197" s="1">
        <v>0</v>
      </c>
      <c r="BB197" s="1">
        <v>0</v>
      </c>
      <c r="BC197" s="200">
        <f>SUM(AY197:BB197)</f>
        <v>33</v>
      </c>
      <c r="BD197" s="356">
        <v>14</v>
      </c>
      <c r="BE197" s="1">
        <v>0</v>
      </c>
      <c r="BF197" s="1">
        <v>5</v>
      </c>
      <c r="BG197" s="235">
        <v>1676</v>
      </c>
    </row>
    <row r="198" spans="1:59">
      <c r="A198" s="1">
        <v>2009</v>
      </c>
      <c r="B198" s="1" t="s">
        <v>65</v>
      </c>
      <c r="C198" s="10">
        <v>54.8</v>
      </c>
      <c r="D198" s="10">
        <v>77.59</v>
      </c>
      <c r="E198" s="10">
        <v>0</v>
      </c>
      <c r="F198" s="10">
        <v>52.57</v>
      </c>
      <c r="G198" s="192">
        <f t="shared" si="21"/>
        <v>184.95999999999998</v>
      </c>
      <c r="H198" s="192">
        <v>184.95999999999998</v>
      </c>
      <c r="I198" s="192">
        <v>196.96800000000002</v>
      </c>
      <c r="J198" s="10">
        <v>209.97</v>
      </c>
      <c r="K198" s="10">
        <v>12.2</v>
      </c>
      <c r="L198" s="10">
        <v>116.54</v>
      </c>
      <c r="M198" s="10">
        <v>8</v>
      </c>
      <c r="N198" s="192">
        <f>+MIT_InfraMR[[#This Row],[A.03.1 -  Longitud de Vías de Explotación No Electrificadas Troncales y Ramales (vía principal) (km)]]+MIT_InfraMR[[#This Row],[A.04.1 -  Longitud de Vías de Explotación Electrificadas Troncales y Ramales (vía principal) (km)]]</f>
        <v>326.51</v>
      </c>
      <c r="O198" s="192">
        <v>326.51</v>
      </c>
      <c r="P198" s="1">
        <v>40</v>
      </c>
      <c r="Q198" s="1">
        <v>15</v>
      </c>
      <c r="R198" s="1">
        <v>1</v>
      </c>
      <c r="S198" s="194">
        <f t="shared" si="22"/>
        <v>56</v>
      </c>
      <c r="T198" s="194">
        <v>56</v>
      </c>
      <c r="U198" s="1">
        <v>38</v>
      </c>
      <c r="V198" s="1">
        <v>82</v>
      </c>
      <c r="W198" s="1">
        <v>0</v>
      </c>
      <c r="X198" s="1">
        <v>15</v>
      </c>
      <c r="Y198" s="1">
        <v>2</v>
      </c>
      <c r="Z198" s="196">
        <f t="shared" si="23"/>
        <v>137</v>
      </c>
      <c r="AA198" s="1">
        <v>35</v>
      </c>
      <c r="AB198" s="1">
        <v>18</v>
      </c>
      <c r="AC198" s="1">
        <f>+MIT_InfraMR[[#This Row],[Total Pasos Vehiculares a Nivel]]</f>
        <v>137</v>
      </c>
      <c r="AD198" s="196">
        <f t="shared" si="24"/>
        <v>190</v>
      </c>
      <c r="AE198" s="1">
        <v>10</v>
      </c>
      <c r="AF198" s="1">
        <v>21</v>
      </c>
      <c r="AG198" s="1">
        <v>107</v>
      </c>
      <c r="AH198" s="196">
        <f t="shared" si="25"/>
        <v>138</v>
      </c>
      <c r="AI198" s="10">
        <v>46</v>
      </c>
      <c r="AJ198" s="10">
        <v>0</v>
      </c>
      <c r="AK198" s="10">
        <v>133</v>
      </c>
      <c r="AL198" s="222">
        <f t="shared" si="26"/>
        <v>179</v>
      </c>
      <c r="AM198" s="1">
        <v>0</v>
      </c>
      <c r="AN198" s="1">
        <v>18</v>
      </c>
      <c r="AO198" s="1">
        <v>0</v>
      </c>
      <c r="AP198" s="200">
        <f t="shared" si="27"/>
        <v>18</v>
      </c>
      <c r="AQ198" s="1">
        <v>285</v>
      </c>
      <c r="AR198" s="1">
        <v>60</v>
      </c>
      <c r="AS198" s="1">
        <v>0</v>
      </c>
      <c r="AT198" s="200">
        <f>+SUM(MIT_InfraMR[[#This Row],[B.02.1 - Parque de Coches Eléctricos Motrices]:[B.02.3 - Parque de Coches Eléctricos Motrices Tipo R]])</f>
        <v>345</v>
      </c>
      <c r="AU198" s="1">
        <v>0</v>
      </c>
      <c r="AV198" s="1">
        <v>2</v>
      </c>
      <c r="AW198" s="1">
        <v>2</v>
      </c>
      <c r="AX198" s="200">
        <f>+SUM(MIT_InfraMR[[#This Row],[B.03.1 - Parque de Coches Motores Motrices Remolcados]:[B.03.3 - Parque de Coches Motores Motrices Cabina]])</f>
        <v>4</v>
      </c>
      <c r="AY198" s="1">
        <v>29</v>
      </c>
      <c r="AZ198" s="1">
        <v>4</v>
      </c>
      <c r="BA198" s="1">
        <v>0</v>
      </c>
      <c r="BB198" s="1">
        <v>0</v>
      </c>
      <c r="BC198" s="200">
        <f>SUM(AY198:BB198)</f>
        <v>33</v>
      </c>
      <c r="BD198" s="356">
        <v>14</v>
      </c>
      <c r="BE198" s="1">
        <v>0</v>
      </c>
      <c r="BF198" s="1">
        <v>5</v>
      </c>
      <c r="BG198" s="235">
        <v>1676</v>
      </c>
    </row>
    <row r="199" spans="1:59">
      <c r="A199" s="1">
        <v>2009</v>
      </c>
      <c r="B199" s="1" t="s">
        <v>66</v>
      </c>
      <c r="C199" s="10">
        <v>54.8</v>
      </c>
      <c r="D199" s="10">
        <v>77.59</v>
      </c>
      <c r="E199" s="10">
        <v>0</v>
      </c>
      <c r="F199" s="10">
        <v>52.57</v>
      </c>
      <c r="G199" s="192">
        <f t="shared" si="21"/>
        <v>184.95999999999998</v>
      </c>
      <c r="H199" s="192">
        <v>184.95999999999998</v>
      </c>
      <c r="I199" s="192">
        <v>196.96800000000002</v>
      </c>
      <c r="J199" s="10">
        <v>209.97</v>
      </c>
      <c r="K199" s="10">
        <v>12.2</v>
      </c>
      <c r="L199" s="10">
        <v>116.54</v>
      </c>
      <c r="M199" s="10">
        <v>8</v>
      </c>
      <c r="N199" s="192">
        <f>+MIT_InfraMR[[#This Row],[A.03.1 -  Longitud de Vías de Explotación No Electrificadas Troncales y Ramales (vía principal) (km)]]+MIT_InfraMR[[#This Row],[A.04.1 -  Longitud de Vías de Explotación Electrificadas Troncales y Ramales (vía principal) (km)]]</f>
        <v>326.51</v>
      </c>
      <c r="O199" s="192">
        <v>326.51</v>
      </c>
      <c r="P199" s="1">
        <v>40</v>
      </c>
      <c r="Q199" s="1">
        <v>15</v>
      </c>
      <c r="R199" s="1">
        <v>1</v>
      </c>
      <c r="S199" s="194">
        <f t="shared" si="22"/>
        <v>56</v>
      </c>
      <c r="T199" s="194">
        <v>56</v>
      </c>
      <c r="U199" s="1">
        <v>38</v>
      </c>
      <c r="V199" s="1">
        <v>82</v>
      </c>
      <c r="W199" s="1">
        <v>0</v>
      </c>
      <c r="X199" s="1">
        <v>15</v>
      </c>
      <c r="Y199" s="1">
        <v>2</v>
      </c>
      <c r="Z199" s="196">
        <f t="shared" si="23"/>
        <v>137</v>
      </c>
      <c r="AA199" s="1">
        <v>35</v>
      </c>
      <c r="AB199" s="1">
        <v>18</v>
      </c>
      <c r="AC199" s="1">
        <f>+MIT_InfraMR[[#This Row],[Total Pasos Vehiculares a Nivel]]</f>
        <v>137</v>
      </c>
      <c r="AD199" s="196">
        <f t="shared" si="24"/>
        <v>190</v>
      </c>
      <c r="AE199" s="1">
        <v>10</v>
      </c>
      <c r="AF199" s="1">
        <v>21</v>
      </c>
      <c r="AG199" s="1">
        <v>107</v>
      </c>
      <c r="AH199" s="196">
        <f t="shared" si="25"/>
        <v>138</v>
      </c>
      <c r="AI199" s="10">
        <v>46</v>
      </c>
      <c r="AJ199" s="10">
        <v>0</v>
      </c>
      <c r="AK199" s="10">
        <v>133</v>
      </c>
      <c r="AL199" s="222">
        <f t="shared" si="26"/>
        <v>179</v>
      </c>
      <c r="AM199" s="1">
        <v>0</v>
      </c>
      <c r="AN199" s="1">
        <v>18</v>
      </c>
      <c r="AO199" s="1">
        <v>0</v>
      </c>
      <c r="AP199" s="200">
        <f t="shared" si="27"/>
        <v>18</v>
      </c>
      <c r="AQ199" s="1">
        <v>285</v>
      </c>
      <c r="AR199" s="1">
        <v>60</v>
      </c>
      <c r="AS199" s="1">
        <v>0</v>
      </c>
      <c r="AT199" s="200">
        <f>+SUM(MIT_InfraMR[[#This Row],[B.02.1 - Parque de Coches Eléctricos Motrices]:[B.02.3 - Parque de Coches Eléctricos Motrices Tipo R]])</f>
        <v>345</v>
      </c>
      <c r="AU199" s="1">
        <v>0</v>
      </c>
      <c r="AV199" s="1">
        <v>2</v>
      </c>
      <c r="AW199" s="1">
        <v>2</v>
      </c>
      <c r="AX199" s="200">
        <f>+SUM(MIT_InfraMR[[#This Row],[B.03.1 - Parque de Coches Motores Motrices Remolcados]:[B.03.3 - Parque de Coches Motores Motrices Cabina]])</f>
        <v>4</v>
      </c>
      <c r="AY199" s="1">
        <v>29</v>
      </c>
      <c r="AZ199" s="1">
        <v>4</v>
      </c>
      <c r="BA199" s="1">
        <v>0</v>
      </c>
      <c r="BB199" s="1">
        <v>0</v>
      </c>
      <c r="BC199" s="200">
        <f>SUM(AY199:BB199)</f>
        <v>33</v>
      </c>
      <c r="BD199" s="356">
        <v>14</v>
      </c>
      <c r="BE199" s="1">
        <v>0</v>
      </c>
      <c r="BF199" s="1">
        <v>5</v>
      </c>
      <c r="BG199" s="235">
        <v>1676</v>
      </c>
    </row>
    <row r="200" spans="1:59">
      <c r="A200" s="1">
        <v>2009</v>
      </c>
      <c r="B200" s="1" t="s">
        <v>67</v>
      </c>
      <c r="C200" s="10">
        <v>54.8</v>
      </c>
      <c r="D200" s="10">
        <v>77.59</v>
      </c>
      <c r="E200" s="10">
        <v>0</v>
      </c>
      <c r="F200" s="10">
        <v>52.57</v>
      </c>
      <c r="G200" s="192">
        <f t="shared" si="21"/>
        <v>184.95999999999998</v>
      </c>
      <c r="H200" s="192">
        <v>184.95999999999998</v>
      </c>
      <c r="I200" s="192">
        <v>196.96800000000002</v>
      </c>
      <c r="J200" s="10">
        <v>209.97</v>
      </c>
      <c r="K200" s="10">
        <v>12.2</v>
      </c>
      <c r="L200" s="10">
        <v>116.54</v>
      </c>
      <c r="M200" s="10">
        <v>8</v>
      </c>
      <c r="N200" s="192">
        <f>+MIT_InfraMR[[#This Row],[A.03.1 -  Longitud de Vías de Explotación No Electrificadas Troncales y Ramales (vía principal) (km)]]+MIT_InfraMR[[#This Row],[A.04.1 -  Longitud de Vías de Explotación Electrificadas Troncales y Ramales (vía principal) (km)]]</f>
        <v>326.51</v>
      </c>
      <c r="O200" s="192">
        <v>326.51</v>
      </c>
      <c r="P200" s="1">
        <v>40</v>
      </c>
      <c r="Q200" s="1">
        <v>15</v>
      </c>
      <c r="R200" s="1">
        <v>1</v>
      </c>
      <c r="S200" s="194">
        <f t="shared" si="22"/>
        <v>56</v>
      </c>
      <c r="T200" s="194">
        <v>56</v>
      </c>
      <c r="U200" s="1">
        <v>38</v>
      </c>
      <c r="V200" s="1">
        <v>82</v>
      </c>
      <c r="W200" s="1">
        <v>0</v>
      </c>
      <c r="X200" s="1">
        <v>15</v>
      </c>
      <c r="Y200" s="1">
        <v>2</v>
      </c>
      <c r="Z200" s="196">
        <f t="shared" si="23"/>
        <v>137</v>
      </c>
      <c r="AA200" s="1">
        <v>35</v>
      </c>
      <c r="AB200" s="1">
        <v>18</v>
      </c>
      <c r="AC200" s="1">
        <f>+MIT_InfraMR[[#This Row],[Total Pasos Vehiculares a Nivel]]</f>
        <v>137</v>
      </c>
      <c r="AD200" s="196">
        <f t="shared" si="24"/>
        <v>190</v>
      </c>
      <c r="AE200" s="1">
        <v>10</v>
      </c>
      <c r="AF200" s="1">
        <v>21</v>
      </c>
      <c r="AG200" s="1">
        <v>107</v>
      </c>
      <c r="AH200" s="196">
        <f t="shared" si="25"/>
        <v>138</v>
      </c>
      <c r="AI200" s="10">
        <v>46</v>
      </c>
      <c r="AJ200" s="10">
        <v>0</v>
      </c>
      <c r="AK200" s="10">
        <v>133</v>
      </c>
      <c r="AL200" s="222">
        <f t="shared" si="26"/>
        <v>179</v>
      </c>
      <c r="AM200" s="1">
        <v>0</v>
      </c>
      <c r="AN200" s="1">
        <v>18</v>
      </c>
      <c r="AO200" s="1">
        <v>0</v>
      </c>
      <c r="AP200" s="200">
        <f t="shared" si="27"/>
        <v>18</v>
      </c>
      <c r="AQ200" s="1">
        <v>285</v>
      </c>
      <c r="AR200" s="1">
        <v>60</v>
      </c>
      <c r="AS200" s="1">
        <v>0</v>
      </c>
      <c r="AT200" s="200">
        <f>+SUM(MIT_InfraMR[[#This Row],[B.02.1 - Parque de Coches Eléctricos Motrices]:[B.02.3 - Parque de Coches Eléctricos Motrices Tipo R]])</f>
        <v>345</v>
      </c>
      <c r="AU200" s="1">
        <v>0</v>
      </c>
      <c r="AV200" s="1">
        <v>2</v>
      </c>
      <c r="AW200" s="1">
        <v>2</v>
      </c>
      <c r="AX200" s="200">
        <f>+SUM(MIT_InfraMR[[#This Row],[B.03.1 - Parque de Coches Motores Motrices Remolcados]:[B.03.3 - Parque de Coches Motores Motrices Cabina]])</f>
        <v>4</v>
      </c>
      <c r="AY200" s="1">
        <v>29</v>
      </c>
      <c r="AZ200" s="1">
        <v>4</v>
      </c>
      <c r="BA200" s="1">
        <v>0</v>
      </c>
      <c r="BB200" s="1">
        <v>0</v>
      </c>
      <c r="BC200" s="200">
        <f>SUM(AY200:BB200)</f>
        <v>33</v>
      </c>
      <c r="BD200" s="356">
        <v>14</v>
      </c>
      <c r="BE200" s="1">
        <v>0</v>
      </c>
      <c r="BF200" s="1">
        <v>5</v>
      </c>
      <c r="BG200" s="235">
        <v>1676</v>
      </c>
    </row>
    <row r="201" spans="1:59">
      <c r="A201" s="1">
        <v>2009</v>
      </c>
      <c r="B201" s="1" t="s">
        <v>68</v>
      </c>
      <c r="C201" s="10">
        <v>54.8</v>
      </c>
      <c r="D201" s="10">
        <v>77.59</v>
      </c>
      <c r="E201" s="10">
        <v>0</v>
      </c>
      <c r="F201" s="10">
        <v>52.57</v>
      </c>
      <c r="G201" s="192">
        <f t="shared" si="21"/>
        <v>184.95999999999998</v>
      </c>
      <c r="H201" s="192">
        <v>184.95999999999998</v>
      </c>
      <c r="I201" s="192">
        <v>196.96800000000002</v>
      </c>
      <c r="J201" s="10">
        <v>209.97</v>
      </c>
      <c r="K201" s="10">
        <v>12.2</v>
      </c>
      <c r="L201" s="10">
        <v>116.54</v>
      </c>
      <c r="M201" s="10">
        <v>8</v>
      </c>
      <c r="N201" s="192">
        <f>+MIT_InfraMR[[#This Row],[A.03.1 -  Longitud de Vías de Explotación No Electrificadas Troncales y Ramales (vía principal) (km)]]+MIT_InfraMR[[#This Row],[A.04.1 -  Longitud de Vías de Explotación Electrificadas Troncales y Ramales (vía principal) (km)]]</f>
        <v>326.51</v>
      </c>
      <c r="O201" s="192">
        <v>326.51</v>
      </c>
      <c r="P201" s="1">
        <v>40</v>
      </c>
      <c r="Q201" s="1">
        <v>15</v>
      </c>
      <c r="R201" s="1">
        <v>1</v>
      </c>
      <c r="S201" s="194">
        <f t="shared" si="22"/>
        <v>56</v>
      </c>
      <c r="T201" s="194">
        <v>56</v>
      </c>
      <c r="U201" s="1">
        <v>38</v>
      </c>
      <c r="V201" s="1">
        <v>82</v>
      </c>
      <c r="W201" s="1">
        <v>0</v>
      </c>
      <c r="X201" s="1">
        <v>15</v>
      </c>
      <c r="Y201" s="1">
        <v>2</v>
      </c>
      <c r="Z201" s="196">
        <f t="shared" si="23"/>
        <v>137</v>
      </c>
      <c r="AA201" s="1">
        <v>35</v>
      </c>
      <c r="AB201" s="1">
        <v>18</v>
      </c>
      <c r="AC201" s="1">
        <f>+MIT_InfraMR[[#This Row],[Total Pasos Vehiculares a Nivel]]</f>
        <v>137</v>
      </c>
      <c r="AD201" s="196">
        <f t="shared" si="24"/>
        <v>190</v>
      </c>
      <c r="AE201" s="1">
        <v>10</v>
      </c>
      <c r="AF201" s="1">
        <v>21</v>
      </c>
      <c r="AG201" s="1">
        <v>107</v>
      </c>
      <c r="AH201" s="196">
        <f t="shared" si="25"/>
        <v>138</v>
      </c>
      <c r="AI201" s="10">
        <v>46</v>
      </c>
      <c r="AJ201" s="10">
        <v>0</v>
      </c>
      <c r="AK201" s="10">
        <v>133</v>
      </c>
      <c r="AL201" s="222">
        <f t="shared" si="26"/>
        <v>179</v>
      </c>
      <c r="AM201" s="1">
        <v>0</v>
      </c>
      <c r="AN201" s="1">
        <v>18</v>
      </c>
      <c r="AO201" s="1">
        <v>0</v>
      </c>
      <c r="AP201" s="200">
        <f t="shared" si="27"/>
        <v>18</v>
      </c>
      <c r="AQ201" s="1">
        <v>285</v>
      </c>
      <c r="AR201" s="1">
        <v>60</v>
      </c>
      <c r="AS201" s="1">
        <v>0</v>
      </c>
      <c r="AT201" s="200">
        <f>+SUM(MIT_InfraMR[[#This Row],[B.02.1 - Parque de Coches Eléctricos Motrices]:[B.02.3 - Parque de Coches Eléctricos Motrices Tipo R]])</f>
        <v>345</v>
      </c>
      <c r="AU201" s="1">
        <v>0</v>
      </c>
      <c r="AV201" s="1">
        <v>2</v>
      </c>
      <c r="AW201" s="1">
        <v>2</v>
      </c>
      <c r="AX201" s="200">
        <f>+SUM(MIT_InfraMR[[#This Row],[B.03.1 - Parque de Coches Motores Motrices Remolcados]:[B.03.3 - Parque de Coches Motores Motrices Cabina]])</f>
        <v>4</v>
      </c>
      <c r="AY201" s="1">
        <v>29</v>
      </c>
      <c r="AZ201" s="1">
        <v>4</v>
      </c>
      <c r="BA201" s="1">
        <v>0</v>
      </c>
      <c r="BB201" s="1">
        <v>0</v>
      </c>
      <c r="BC201" s="200">
        <f>SUM(AY201:BB201)</f>
        <v>33</v>
      </c>
      <c r="BD201" s="356">
        <v>14</v>
      </c>
      <c r="BE201" s="1">
        <v>0</v>
      </c>
      <c r="BF201" s="1">
        <v>5</v>
      </c>
      <c r="BG201" s="235">
        <v>1676</v>
      </c>
    </row>
    <row r="202" spans="1:59">
      <c r="A202" s="1">
        <v>2009</v>
      </c>
      <c r="B202" s="1" t="s">
        <v>69</v>
      </c>
      <c r="C202" s="10">
        <v>54.8</v>
      </c>
      <c r="D202" s="10">
        <v>77.59</v>
      </c>
      <c r="E202" s="10">
        <v>0</v>
      </c>
      <c r="F202" s="10">
        <v>52.57</v>
      </c>
      <c r="G202" s="192">
        <f t="shared" si="21"/>
        <v>184.95999999999998</v>
      </c>
      <c r="H202" s="192">
        <v>184.95999999999998</v>
      </c>
      <c r="I202" s="192">
        <v>196.96800000000002</v>
      </c>
      <c r="J202" s="10">
        <v>209.97</v>
      </c>
      <c r="K202" s="10">
        <v>12.2</v>
      </c>
      <c r="L202" s="10">
        <v>116.54</v>
      </c>
      <c r="M202" s="10">
        <v>8</v>
      </c>
      <c r="N202" s="192">
        <f>+MIT_InfraMR[[#This Row],[A.03.1 -  Longitud de Vías de Explotación No Electrificadas Troncales y Ramales (vía principal) (km)]]+MIT_InfraMR[[#This Row],[A.04.1 -  Longitud de Vías de Explotación Electrificadas Troncales y Ramales (vía principal) (km)]]</f>
        <v>326.51</v>
      </c>
      <c r="O202" s="192">
        <v>326.51</v>
      </c>
      <c r="P202" s="1">
        <v>40</v>
      </c>
      <c r="Q202" s="1">
        <v>15</v>
      </c>
      <c r="R202" s="1">
        <v>1</v>
      </c>
      <c r="S202" s="194">
        <f t="shared" si="22"/>
        <v>56</v>
      </c>
      <c r="T202" s="194">
        <v>56</v>
      </c>
      <c r="U202" s="1">
        <v>38</v>
      </c>
      <c r="V202" s="1">
        <v>82</v>
      </c>
      <c r="W202" s="1">
        <v>0</v>
      </c>
      <c r="X202" s="1">
        <v>15</v>
      </c>
      <c r="Y202" s="1">
        <v>2</v>
      </c>
      <c r="Z202" s="196">
        <f t="shared" si="23"/>
        <v>137</v>
      </c>
      <c r="AA202" s="1">
        <v>35</v>
      </c>
      <c r="AB202" s="1">
        <v>18</v>
      </c>
      <c r="AC202" s="1">
        <f>+MIT_InfraMR[[#This Row],[Total Pasos Vehiculares a Nivel]]</f>
        <v>137</v>
      </c>
      <c r="AD202" s="196">
        <f t="shared" si="24"/>
        <v>190</v>
      </c>
      <c r="AE202" s="1">
        <v>10</v>
      </c>
      <c r="AF202" s="1">
        <v>21</v>
      </c>
      <c r="AG202" s="1">
        <v>107</v>
      </c>
      <c r="AH202" s="196">
        <f t="shared" si="25"/>
        <v>138</v>
      </c>
      <c r="AI202" s="10">
        <v>46</v>
      </c>
      <c r="AJ202" s="10">
        <v>0</v>
      </c>
      <c r="AK202" s="10">
        <v>133</v>
      </c>
      <c r="AL202" s="222">
        <f t="shared" si="26"/>
        <v>179</v>
      </c>
      <c r="AM202" s="1">
        <v>0</v>
      </c>
      <c r="AN202" s="1">
        <v>18</v>
      </c>
      <c r="AO202" s="1">
        <v>0</v>
      </c>
      <c r="AP202" s="200">
        <f t="shared" si="27"/>
        <v>18</v>
      </c>
      <c r="AQ202" s="1">
        <v>285</v>
      </c>
      <c r="AR202" s="1">
        <v>60</v>
      </c>
      <c r="AS202" s="1">
        <v>0</v>
      </c>
      <c r="AT202" s="200">
        <f>+SUM(MIT_InfraMR[[#This Row],[B.02.1 - Parque de Coches Eléctricos Motrices]:[B.02.3 - Parque de Coches Eléctricos Motrices Tipo R]])</f>
        <v>345</v>
      </c>
      <c r="AU202" s="1">
        <v>0</v>
      </c>
      <c r="AV202" s="1">
        <v>2</v>
      </c>
      <c r="AW202" s="1">
        <v>2</v>
      </c>
      <c r="AX202" s="200">
        <f>+SUM(MIT_InfraMR[[#This Row],[B.03.1 - Parque de Coches Motores Motrices Remolcados]:[B.03.3 - Parque de Coches Motores Motrices Cabina]])</f>
        <v>4</v>
      </c>
      <c r="AY202" s="1">
        <v>29</v>
      </c>
      <c r="AZ202" s="1">
        <v>4</v>
      </c>
      <c r="BA202" s="1">
        <v>0</v>
      </c>
      <c r="BB202" s="1">
        <v>0</v>
      </c>
      <c r="BC202" s="200">
        <f>SUM(AY202:BB202)</f>
        <v>33</v>
      </c>
      <c r="BD202" s="356">
        <v>14</v>
      </c>
      <c r="BE202" s="1">
        <v>0</v>
      </c>
      <c r="BF202" s="1">
        <v>5</v>
      </c>
      <c r="BG202" s="235">
        <v>1676</v>
      </c>
    </row>
    <row r="203" spans="1:59">
      <c r="A203" s="1">
        <v>2009</v>
      </c>
      <c r="B203" s="1" t="s">
        <v>70</v>
      </c>
      <c r="C203" s="10">
        <v>54.8</v>
      </c>
      <c r="D203" s="10">
        <v>77.59</v>
      </c>
      <c r="E203" s="10">
        <v>0</v>
      </c>
      <c r="F203" s="10">
        <v>52.57</v>
      </c>
      <c r="G203" s="192">
        <f t="shared" si="21"/>
        <v>184.95999999999998</v>
      </c>
      <c r="H203" s="192">
        <v>184.95999999999998</v>
      </c>
      <c r="I203" s="192">
        <v>196.96800000000002</v>
      </c>
      <c r="J203" s="10">
        <v>209.97</v>
      </c>
      <c r="K203" s="10">
        <v>12.2</v>
      </c>
      <c r="L203" s="10">
        <v>116.54</v>
      </c>
      <c r="M203" s="10">
        <v>8</v>
      </c>
      <c r="N203" s="192">
        <f>+MIT_InfraMR[[#This Row],[A.03.1 -  Longitud de Vías de Explotación No Electrificadas Troncales y Ramales (vía principal) (km)]]+MIT_InfraMR[[#This Row],[A.04.1 -  Longitud de Vías de Explotación Electrificadas Troncales y Ramales (vía principal) (km)]]</f>
        <v>326.51</v>
      </c>
      <c r="O203" s="192">
        <v>326.51</v>
      </c>
      <c r="P203" s="1">
        <v>40</v>
      </c>
      <c r="Q203" s="1">
        <v>15</v>
      </c>
      <c r="R203" s="1">
        <v>1</v>
      </c>
      <c r="S203" s="194">
        <f t="shared" si="22"/>
        <v>56</v>
      </c>
      <c r="T203" s="194">
        <v>56</v>
      </c>
      <c r="U203" s="1">
        <v>38</v>
      </c>
      <c r="V203" s="1">
        <v>82</v>
      </c>
      <c r="W203" s="1">
        <v>0</v>
      </c>
      <c r="X203" s="1">
        <v>15</v>
      </c>
      <c r="Y203" s="1">
        <v>2</v>
      </c>
      <c r="Z203" s="196">
        <f t="shared" si="23"/>
        <v>137</v>
      </c>
      <c r="AA203" s="1">
        <v>35</v>
      </c>
      <c r="AB203" s="1">
        <v>18</v>
      </c>
      <c r="AC203" s="1">
        <f>+MIT_InfraMR[[#This Row],[Total Pasos Vehiculares a Nivel]]</f>
        <v>137</v>
      </c>
      <c r="AD203" s="196">
        <f t="shared" si="24"/>
        <v>190</v>
      </c>
      <c r="AE203" s="1">
        <v>10</v>
      </c>
      <c r="AF203" s="1">
        <v>21</v>
      </c>
      <c r="AG203" s="1">
        <v>107</v>
      </c>
      <c r="AH203" s="196">
        <f t="shared" si="25"/>
        <v>138</v>
      </c>
      <c r="AI203" s="10">
        <v>46</v>
      </c>
      <c r="AJ203" s="10">
        <v>0</v>
      </c>
      <c r="AK203" s="10">
        <v>133</v>
      </c>
      <c r="AL203" s="222">
        <f t="shared" si="26"/>
        <v>179</v>
      </c>
      <c r="AM203" s="1">
        <v>0</v>
      </c>
      <c r="AN203" s="1">
        <v>18</v>
      </c>
      <c r="AO203" s="1">
        <v>0</v>
      </c>
      <c r="AP203" s="200">
        <f t="shared" si="27"/>
        <v>18</v>
      </c>
      <c r="AQ203" s="1">
        <v>285</v>
      </c>
      <c r="AR203" s="1">
        <v>60</v>
      </c>
      <c r="AS203" s="1">
        <v>0</v>
      </c>
      <c r="AT203" s="200">
        <f>+SUM(MIT_InfraMR[[#This Row],[B.02.1 - Parque de Coches Eléctricos Motrices]:[B.02.3 - Parque de Coches Eléctricos Motrices Tipo R]])</f>
        <v>345</v>
      </c>
      <c r="AU203" s="1">
        <v>0</v>
      </c>
      <c r="AV203" s="1">
        <v>2</v>
      </c>
      <c r="AW203" s="1">
        <v>2</v>
      </c>
      <c r="AX203" s="200">
        <f>+SUM(MIT_InfraMR[[#This Row],[B.03.1 - Parque de Coches Motores Motrices Remolcados]:[B.03.3 - Parque de Coches Motores Motrices Cabina]])</f>
        <v>4</v>
      </c>
      <c r="AY203" s="1">
        <v>29</v>
      </c>
      <c r="AZ203" s="1">
        <v>4</v>
      </c>
      <c r="BA203" s="1">
        <v>0</v>
      </c>
      <c r="BB203" s="1">
        <v>0</v>
      </c>
      <c r="BC203" s="200">
        <f>SUM(AY203:BB203)</f>
        <v>33</v>
      </c>
      <c r="BD203" s="356">
        <v>14</v>
      </c>
      <c r="BE203" s="1">
        <v>0</v>
      </c>
      <c r="BF203" s="1">
        <v>5</v>
      </c>
      <c r="BG203" s="235">
        <v>1676</v>
      </c>
    </row>
    <row r="204" spans="1:59">
      <c r="A204" s="1">
        <v>2009</v>
      </c>
      <c r="B204" s="1" t="s">
        <v>71</v>
      </c>
      <c r="C204" s="10">
        <v>54.8</v>
      </c>
      <c r="D204" s="10">
        <v>77.59</v>
      </c>
      <c r="E204" s="10">
        <v>0</v>
      </c>
      <c r="F204" s="10">
        <v>52.57</v>
      </c>
      <c r="G204" s="192">
        <f t="shared" si="21"/>
        <v>184.95999999999998</v>
      </c>
      <c r="H204" s="192">
        <v>184.95999999999998</v>
      </c>
      <c r="I204" s="192">
        <v>196.96800000000002</v>
      </c>
      <c r="J204" s="10">
        <v>209.97</v>
      </c>
      <c r="K204" s="10">
        <v>12.2</v>
      </c>
      <c r="L204" s="10">
        <v>116.54</v>
      </c>
      <c r="M204" s="10">
        <v>8</v>
      </c>
      <c r="N204" s="192">
        <f>+MIT_InfraMR[[#This Row],[A.03.1 -  Longitud de Vías de Explotación No Electrificadas Troncales y Ramales (vía principal) (km)]]+MIT_InfraMR[[#This Row],[A.04.1 -  Longitud de Vías de Explotación Electrificadas Troncales y Ramales (vía principal) (km)]]</f>
        <v>326.51</v>
      </c>
      <c r="O204" s="192">
        <v>326.51</v>
      </c>
      <c r="P204" s="1">
        <v>40</v>
      </c>
      <c r="Q204" s="1">
        <v>15</v>
      </c>
      <c r="R204" s="1">
        <v>1</v>
      </c>
      <c r="S204" s="194">
        <f t="shared" si="22"/>
        <v>56</v>
      </c>
      <c r="T204" s="194">
        <v>56</v>
      </c>
      <c r="U204" s="1">
        <v>38</v>
      </c>
      <c r="V204" s="1">
        <v>82</v>
      </c>
      <c r="W204" s="1">
        <v>0</v>
      </c>
      <c r="X204" s="1">
        <v>15</v>
      </c>
      <c r="Y204" s="1">
        <v>2</v>
      </c>
      <c r="Z204" s="196">
        <f t="shared" si="23"/>
        <v>137</v>
      </c>
      <c r="AA204" s="1">
        <v>35</v>
      </c>
      <c r="AB204" s="1">
        <v>18</v>
      </c>
      <c r="AC204" s="1">
        <f>+MIT_InfraMR[[#This Row],[Total Pasos Vehiculares a Nivel]]</f>
        <v>137</v>
      </c>
      <c r="AD204" s="196">
        <f t="shared" si="24"/>
        <v>190</v>
      </c>
      <c r="AE204" s="1">
        <v>10</v>
      </c>
      <c r="AF204" s="1">
        <v>21</v>
      </c>
      <c r="AG204" s="1">
        <v>107</v>
      </c>
      <c r="AH204" s="196">
        <f t="shared" si="25"/>
        <v>138</v>
      </c>
      <c r="AI204" s="10">
        <v>46</v>
      </c>
      <c r="AJ204" s="10">
        <v>0</v>
      </c>
      <c r="AK204" s="10">
        <v>133</v>
      </c>
      <c r="AL204" s="222">
        <f t="shared" si="26"/>
        <v>179</v>
      </c>
      <c r="AM204" s="1">
        <v>0</v>
      </c>
      <c r="AN204" s="1">
        <v>18</v>
      </c>
      <c r="AO204" s="1">
        <v>0</v>
      </c>
      <c r="AP204" s="200">
        <f t="shared" si="27"/>
        <v>18</v>
      </c>
      <c r="AQ204" s="1">
        <v>285</v>
      </c>
      <c r="AR204" s="1">
        <v>60</v>
      </c>
      <c r="AS204" s="1">
        <v>0</v>
      </c>
      <c r="AT204" s="200">
        <f>+SUM(MIT_InfraMR[[#This Row],[B.02.1 - Parque de Coches Eléctricos Motrices]:[B.02.3 - Parque de Coches Eléctricos Motrices Tipo R]])</f>
        <v>345</v>
      </c>
      <c r="AU204" s="1">
        <v>0</v>
      </c>
      <c r="AV204" s="1">
        <v>2</v>
      </c>
      <c r="AW204" s="1">
        <v>2</v>
      </c>
      <c r="AX204" s="200">
        <f>+SUM(MIT_InfraMR[[#This Row],[B.03.1 - Parque de Coches Motores Motrices Remolcados]:[B.03.3 - Parque de Coches Motores Motrices Cabina]])</f>
        <v>4</v>
      </c>
      <c r="AY204" s="1">
        <v>29</v>
      </c>
      <c r="AZ204" s="1">
        <v>4</v>
      </c>
      <c r="BA204" s="1">
        <v>0</v>
      </c>
      <c r="BB204" s="1">
        <v>0</v>
      </c>
      <c r="BC204" s="200">
        <f>SUM(AY204:BB204)</f>
        <v>33</v>
      </c>
      <c r="BD204" s="356">
        <v>14</v>
      </c>
      <c r="BE204" s="1">
        <v>0</v>
      </c>
      <c r="BF204" s="1">
        <v>5</v>
      </c>
      <c r="BG204" s="235">
        <v>1676</v>
      </c>
    </row>
    <row r="205" spans="1:59">
      <c r="A205" s="1">
        <v>2009</v>
      </c>
      <c r="B205" s="1" t="s">
        <v>72</v>
      </c>
      <c r="C205" s="10">
        <v>54.8</v>
      </c>
      <c r="D205" s="10">
        <v>77.59</v>
      </c>
      <c r="E205" s="10">
        <v>0</v>
      </c>
      <c r="F205" s="10">
        <v>52.57</v>
      </c>
      <c r="G205" s="192">
        <f t="shared" si="21"/>
        <v>184.95999999999998</v>
      </c>
      <c r="H205" s="192">
        <v>184.95999999999998</v>
      </c>
      <c r="I205" s="192">
        <v>196.96800000000002</v>
      </c>
      <c r="J205" s="10">
        <v>209.97</v>
      </c>
      <c r="K205" s="10">
        <v>12.2</v>
      </c>
      <c r="L205" s="10">
        <v>116.54</v>
      </c>
      <c r="M205" s="10">
        <v>8</v>
      </c>
      <c r="N205" s="192">
        <f>+MIT_InfraMR[[#This Row],[A.03.1 -  Longitud de Vías de Explotación No Electrificadas Troncales y Ramales (vía principal) (km)]]+MIT_InfraMR[[#This Row],[A.04.1 -  Longitud de Vías de Explotación Electrificadas Troncales y Ramales (vía principal) (km)]]</f>
        <v>326.51</v>
      </c>
      <c r="O205" s="192">
        <v>326.51</v>
      </c>
      <c r="P205" s="1">
        <v>40</v>
      </c>
      <c r="Q205" s="1">
        <v>15</v>
      </c>
      <c r="R205" s="1">
        <v>1</v>
      </c>
      <c r="S205" s="194">
        <f t="shared" si="22"/>
        <v>56</v>
      </c>
      <c r="T205" s="194">
        <v>56</v>
      </c>
      <c r="U205" s="1">
        <v>38</v>
      </c>
      <c r="V205" s="1">
        <v>82</v>
      </c>
      <c r="W205" s="1">
        <v>0</v>
      </c>
      <c r="X205" s="1">
        <v>15</v>
      </c>
      <c r="Y205" s="1">
        <v>2</v>
      </c>
      <c r="Z205" s="196">
        <f t="shared" si="23"/>
        <v>137</v>
      </c>
      <c r="AA205" s="1">
        <v>35</v>
      </c>
      <c r="AB205" s="1">
        <v>18</v>
      </c>
      <c r="AC205" s="1">
        <f>+MIT_InfraMR[[#This Row],[Total Pasos Vehiculares a Nivel]]</f>
        <v>137</v>
      </c>
      <c r="AD205" s="196">
        <f t="shared" si="24"/>
        <v>190</v>
      </c>
      <c r="AE205" s="1">
        <v>10</v>
      </c>
      <c r="AF205" s="1">
        <v>21</v>
      </c>
      <c r="AG205" s="1">
        <v>107</v>
      </c>
      <c r="AH205" s="196">
        <f t="shared" si="25"/>
        <v>138</v>
      </c>
      <c r="AI205" s="10">
        <v>46</v>
      </c>
      <c r="AJ205" s="10">
        <v>0</v>
      </c>
      <c r="AK205" s="10">
        <v>133</v>
      </c>
      <c r="AL205" s="222">
        <f t="shared" si="26"/>
        <v>179</v>
      </c>
      <c r="AM205" s="1">
        <v>0</v>
      </c>
      <c r="AN205" s="1">
        <v>18</v>
      </c>
      <c r="AO205" s="1">
        <v>0</v>
      </c>
      <c r="AP205" s="200">
        <f t="shared" si="27"/>
        <v>18</v>
      </c>
      <c r="AQ205" s="1">
        <v>285</v>
      </c>
      <c r="AR205" s="1">
        <v>60</v>
      </c>
      <c r="AS205" s="1">
        <v>0</v>
      </c>
      <c r="AT205" s="200">
        <f>+SUM(MIT_InfraMR[[#This Row],[B.02.1 - Parque de Coches Eléctricos Motrices]:[B.02.3 - Parque de Coches Eléctricos Motrices Tipo R]])</f>
        <v>345</v>
      </c>
      <c r="AU205" s="1">
        <v>0</v>
      </c>
      <c r="AV205" s="1">
        <v>2</v>
      </c>
      <c r="AW205" s="1">
        <v>2</v>
      </c>
      <c r="AX205" s="200">
        <f>+SUM(MIT_InfraMR[[#This Row],[B.03.1 - Parque de Coches Motores Motrices Remolcados]:[B.03.3 - Parque de Coches Motores Motrices Cabina]])</f>
        <v>4</v>
      </c>
      <c r="AY205" s="1">
        <v>29</v>
      </c>
      <c r="AZ205" s="1">
        <v>4</v>
      </c>
      <c r="BA205" s="1">
        <v>0</v>
      </c>
      <c r="BB205" s="1">
        <v>0</v>
      </c>
      <c r="BC205" s="200">
        <f>SUM(AY205:BB205)</f>
        <v>33</v>
      </c>
      <c r="BD205" s="356">
        <v>14</v>
      </c>
      <c r="BE205" s="1">
        <v>0</v>
      </c>
      <c r="BF205" s="1">
        <v>5</v>
      </c>
      <c r="BG205" s="235">
        <v>1676</v>
      </c>
    </row>
    <row r="206" spans="1:59">
      <c r="A206" s="1">
        <v>2010</v>
      </c>
      <c r="B206" s="1" t="s">
        <v>61</v>
      </c>
      <c r="C206" s="10">
        <v>54.8</v>
      </c>
      <c r="D206" s="10">
        <v>77.59</v>
      </c>
      <c r="E206" s="10">
        <v>0</v>
      </c>
      <c r="F206" s="10">
        <v>52.57</v>
      </c>
      <c r="G206" s="192">
        <f t="shared" si="21"/>
        <v>184.95999999999998</v>
      </c>
      <c r="H206" s="192">
        <v>184.95999999999998</v>
      </c>
      <c r="I206" s="192">
        <v>196.96800000000002</v>
      </c>
      <c r="J206" s="10">
        <v>209.97</v>
      </c>
      <c r="K206" s="10">
        <v>12.2</v>
      </c>
      <c r="L206" s="10">
        <v>116.54</v>
      </c>
      <c r="M206" s="10">
        <v>8</v>
      </c>
      <c r="N206" s="192">
        <f>+MIT_InfraMR[[#This Row],[A.03.1 -  Longitud de Vías de Explotación No Electrificadas Troncales y Ramales (vía principal) (km)]]+MIT_InfraMR[[#This Row],[A.04.1 -  Longitud de Vías de Explotación Electrificadas Troncales y Ramales (vía principal) (km)]]</f>
        <v>326.51</v>
      </c>
      <c r="O206" s="192">
        <v>326.51</v>
      </c>
      <c r="P206" s="1">
        <v>40</v>
      </c>
      <c r="Q206" s="1">
        <v>15</v>
      </c>
      <c r="R206" s="1">
        <v>1</v>
      </c>
      <c r="S206" s="194">
        <f t="shared" si="22"/>
        <v>56</v>
      </c>
      <c r="T206" s="194">
        <v>56</v>
      </c>
      <c r="U206" s="1">
        <v>38</v>
      </c>
      <c r="V206" s="1">
        <v>82</v>
      </c>
      <c r="W206" s="1">
        <v>0</v>
      </c>
      <c r="X206" s="1">
        <v>15</v>
      </c>
      <c r="Y206" s="1">
        <v>2</v>
      </c>
      <c r="Z206" s="196">
        <f t="shared" si="23"/>
        <v>137</v>
      </c>
      <c r="AA206" s="1">
        <v>35</v>
      </c>
      <c r="AB206" s="1">
        <v>18</v>
      </c>
      <c r="AC206" s="1">
        <f>+MIT_InfraMR[[#This Row],[Total Pasos Vehiculares a Nivel]]</f>
        <v>137</v>
      </c>
      <c r="AD206" s="196">
        <f t="shared" si="24"/>
        <v>190</v>
      </c>
      <c r="AE206" s="1">
        <v>10</v>
      </c>
      <c r="AF206" s="1">
        <v>21</v>
      </c>
      <c r="AG206" s="1">
        <v>107</v>
      </c>
      <c r="AH206" s="196">
        <f t="shared" si="25"/>
        <v>138</v>
      </c>
      <c r="AI206" s="10">
        <v>46</v>
      </c>
      <c r="AJ206" s="10">
        <v>0</v>
      </c>
      <c r="AK206" s="10">
        <v>133</v>
      </c>
      <c r="AL206" s="222">
        <f t="shared" si="26"/>
        <v>179</v>
      </c>
      <c r="AM206" s="1">
        <v>0</v>
      </c>
      <c r="AN206" s="1">
        <v>18</v>
      </c>
      <c r="AO206" s="1">
        <v>0</v>
      </c>
      <c r="AP206" s="200">
        <f t="shared" si="27"/>
        <v>18</v>
      </c>
      <c r="AQ206" s="1">
        <v>285</v>
      </c>
      <c r="AR206" s="1">
        <v>60</v>
      </c>
      <c r="AS206" s="1">
        <v>0</v>
      </c>
      <c r="AT206" s="200">
        <f>+SUM(MIT_InfraMR[[#This Row],[B.02.1 - Parque de Coches Eléctricos Motrices]:[B.02.3 - Parque de Coches Eléctricos Motrices Tipo R]])</f>
        <v>345</v>
      </c>
      <c r="AU206" s="1">
        <v>0</v>
      </c>
      <c r="AV206" s="1">
        <v>2</v>
      </c>
      <c r="AW206" s="1">
        <v>2</v>
      </c>
      <c r="AX206" s="200">
        <f>+SUM(MIT_InfraMR[[#This Row],[B.03.1 - Parque de Coches Motores Motrices Remolcados]:[B.03.3 - Parque de Coches Motores Motrices Cabina]])</f>
        <v>4</v>
      </c>
      <c r="AY206" s="1">
        <v>29</v>
      </c>
      <c r="AZ206" s="1">
        <v>4</v>
      </c>
      <c r="BA206" s="1">
        <v>0</v>
      </c>
      <c r="BB206" s="1">
        <v>0</v>
      </c>
      <c r="BC206" s="200">
        <f>SUM(AY206:BB206)</f>
        <v>33</v>
      </c>
      <c r="BD206" s="356">
        <v>14</v>
      </c>
      <c r="BE206" s="1">
        <v>0</v>
      </c>
      <c r="BF206" s="1">
        <v>5</v>
      </c>
      <c r="BG206" s="235">
        <v>1676</v>
      </c>
    </row>
    <row r="207" spans="1:59">
      <c r="A207" s="1">
        <v>2010</v>
      </c>
      <c r="B207" s="1" t="s">
        <v>62</v>
      </c>
      <c r="C207" s="10">
        <v>54.8</v>
      </c>
      <c r="D207" s="10">
        <v>77.59</v>
      </c>
      <c r="E207" s="10">
        <v>0</v>
      </c>
      <c r="F207" s="10">
        <v>52.57</v>
      </c>
      <c r="G207" s="192">
        <f t="shared" si="21"/>
        <v>184.95999999999998</v>
      </c>
      <c r="H207" s="192">
        <v>184.95999999999998</v>
      </c>
      <c r="I207" s="192">
        <v>196.96800000000002</v>
      </c>
      <c r="J207" s="10">
        <v>209.97</v>
      </c>
      <c r="K207" s="10">
        <v>12.2</v>
      </c>
      <c r="L207" s="10">
        <v>116.54</v>
      </c>
      <c r="M207" s="10">
        <v>8</v>
      </c>
      <c r="N207" s="192">
        <f>+MIT_InfraMR[[#This Row],[A.03.1 -  Longitud de Vías de Explotación No Electrificadas Troncales y Ramales (vía principal) (km)]]+MIT_InfraMR[[#This Row],[A.04.1 -  Longitud de Vías de Explotación Electrificadas Troncales y Ramales (vía principal) (km)]]</f>
        <v>326.51</v>
      </c>
      <c r="O207" s="192">
        <v>326.51</v>
      </c>
      <c r="P207" s="1">
        <v>40</v>
      </c>
      <c r="Q207" s="1">
        <v>15</v>
      </c>
      <c r="R207" s="1">
        <v>1</v>
      </c>
      <c r="S207" s="194">
        <f t="shared" si="22"/>
        <v>56</v>
      </c>
      <c r="T207" s="194">
        <v>56</v>
      </c>
      <c r="U207" s="1">
        <v>38</v>
      </c>
      <c r="V207" s="1">
        <v>82</v>
      </c>
      <c r="W207" s="1">
        <v>0</v>
      </c>
      <c r="X207" s="1">
        <v>15</v>
      </c>
      <c r="Y207" s="1">
        <v>2</v>
      </c>
      <c r="Z207" s="196">
        <f t="shared" si="23"/>
        <v>137</v>
      </c>
      <c r="AA207" s="1">
        <v>35</v>
      </c>
      <c r="AB207" s="1">
        <v>18</v>
      </c>
      <c r="AC207" s="1">
        <f>+MIT_InfraMR[[#This Row],[Total Pasos Vehiculares a Nivel]]</f>
        <v>137</v>
      </c>
      <c r="AD207" s="196">
        <f t="shared" si="24"/>
        <v>190</v>
      </c>
      <c r="AE207" s="1">
        <v>10</v>
      </c>
      <c r="AF207" s="1">
        <v>21</v>
      </c>
      <c r="AG207" s="1">
        <v>107</v>
      </c>
      <c r="AH207" s="196">
        <f t="shared" si="25"/>
        <v>138</v>
      </c>
      <c r="AI207" s="10">
        <v>46</v>
      </c>
      <c r="AJ207" s="10">
        <v>0</v>
      </c>
      <c r="AK207" s="10">
        <v>133</v>
      </c>
      <c r="AL207" s="222">
        <f t="shared" si="26"/>
        <v>179</v>
      </c>
      <c r="AM207" s="1">
        <v>0</v>
      </c>
      <c r="AN207" s="1">
        <v>18</v>
      </c>
      <c r="AO207" s="1">
        <v>0</v>
      </c>
      <c r="AP207" s="200">
        <f t="shared" si="27"/>
        <v>18</v>
      </c>
      <c r="AQ207" s="1">
        <v>285</v>
      </c>
      <c r="AR207" s="1">
        <v>60</v>
      </c>
      <c r="AS207" s="1">
        <v>0</v>
      </c>
      <c r="AT207" s="200">
        <f>+SUM(MIT_InfraMR[[#This Row],[B.02.1 - Parque de Coches Eléctricos Motrices]:[B.02.3 - Parque de Coches Eléctricos Motrices Tipo R]])</f>
        <v>345</v>
      </c>
      <c r="AU207" s="1">
        <v>0</v>
      </c>
      <c r="AV207" s="1">
        <v>2</v>
      </c>
      <c r="AW207" s="1">
        <v>2</v>
      </c>
      <c r="AX207" s="200">
        <f>+SUM(MIT_InfraMR[[#This Row],[B.03.1 - Parque de Coches Motores Motrices Remolcados]:[B.03.3 - Parque de Coches Motores Motrices Cabina]])</f>
        <v>4</v>
      </c>
      <c r="AY207" s="1">
        <v>29</v>
      </c>
      <c r="AZ207" s="1">
        <v>4</v>
      </c>
      <c r="BA207" s="1">
        <v>0</v>
      </c>
      <c r="BB207" s="1">
        <v>0</v>
      </c>
      <c r="BC207" s="200">
        <f>SUM(AY207:BB207)</f>
        <v>33</v>
      </c>
      <c r="BD207" s="356">
        <v>14</v>
      </c>
      <c r="BE207" s="1">
        <v>0</v>
      </c>
      <c r="BF207" s="1">
        <v>5</v>
      </c>
      <c r="BG207" s="235">
        <v>1676</v>
      </c>
    </row>
    <row r="208" spans="1:59">
      <c r="A208" s="1">
        <v>2010</v>
      </c>
      <c r="B208" s="1" t="s">
        <v>63</v>
      </c>
      <c r="C208" s="10">
        <v>54.8</v>
      </c>
      <c r="D208" s="10">
        <v>77.59</v>
      </c>
      <c r="E208" s="10">
        <v>0</v>
      </c>
      <c r="F208" s="10">
        <v>52.57</v>
      </c>
      <c r="G208" s="192">
        <f t="shared" si="21"/>
        <v>184.95999999999998</v>
      </c>
      <c r="H208" s="192">
        <v>184.95999999999998</v>
      </c>
      <c r="I208" s="192">
        <v>196.96800000000002</v>
      </c>
      <c r="J208" s="10">
        <v>209.97</v>
      </c>
      <c r="K208" s="10">
        <v>12.2</v>
      </c>
      <c r="L208" s="10">
        <v>116.54</v>
      </c>
      <c r="M208" s="10">
        <v>8</v>
      </c>
      <c r="N208" s="192">
        <f>+MIT_InfraMR[[#This Row],[A.03.1 -  Longitud de Vías de Explotación No Electrificadas Troncales y Ramales (vía principal) (km)]]+MIT_InfraMR[[#This Row],[A.04.1 -  Longitud de Vías de Explotación Electrificadas Troncales y Ramales (vía principal) (km)]]</f>
        <v>326.51</v>
      </c>
      <c r="O208" s="192">
        <v>326.51</v>
      </c>
      <c r="P208" s="1">
        <v>40</v>
      </c>
      <c r="Q208" s="1">
        <v>15</v>
      </c>
      <c r="R208" s="1">
        <v>1</v>
      </c>
      <c r="S208" s="194">
        <f t="shared" si="22"/>
        <v>56</v>
      </c>
      <c r="T208" s="194">
        <v>56</v>
      </c>
      <c r="U208" s="1">
        <v>38</v>
      </c>
      <c r="V208" s="1">
        <v>82</v>
      </c>
      <c r="W208" s="1">
        <v>0</v>
      </c>
      <c r="X208" s="1">
        <v>15</v>
      </c>
      <c r="Y208" s="1">
        <v>2</v>
      </c>
      <c r="Z208" s="196">
        <f t="shared" si="23"/>
        <v>137</v>
      </c>
      <c r="AA208" s="1">
        <v>35</v>
      </c>
      <c r="AB208" s="1">
        <v>18</v>
      </c>
      <c r="AC208" s="1">
        <f>+MIT_InfraMR[[#This Row],[Total Pasos Vehiculares a Nivel]]</f>
        <v>137</v>
      </c>
      <c r="AD208" s="196">
        <f t="shared" si="24"/>
        <v>190</v>
      </c>
      <c r="AE208" s="1">
        <v>10</v>
      </c>
      <c r="AF208" s="1">
        <v>21</v>
      </c>
      <c r="AG208" s="1">
        <v>107</v>
      </c>
      <c r="AH208" s="196">
        <f t="shared" si="25"/>
        <v>138</v>
      </c>
      <c r="AI208" s="10">
        <v>46</v>
      </c>
      <c r="AJ208" s="10">
        <v>0</v>
      </c>
      <c r="AK208" s="10">
        <v>133</v>
      </c>
      <c r="AL208" s="222">
        <f t="shared" si="26"/>
        <v>179</v>
      </c>
      <c r="AM208" s="1">
        <v>0</v>
      </c>
      <c r="AN208" s="1">
        <v>18</v>
      </c>
      <c r="AO208" s="1">
        <v>0</v>
      </c>
      <c r="AP208" s="200">
        <f t="shared" si="27"/>
        <v>18</v>
      </c>
      <c r="AQ208" s="1">
        <v>285</v>
      </c>
      <c r="AR208" s="1">
        <v>60</v>
      </c>
      <c r="AS208" s="1">
        <v>0</v>
      </c>
      <c r="AT208" s="200">
        <f>+SUM(MIT_InfraMR[[#This Row],[B.02.1 - Parque de Coches Eléctricos Motrices]:[B.02.3 - Parque de Coches Eléctricos Motrices Tipo R]])</f>
        <v>345</v>
      </c>
      <c r="AU208" s="1">
        <v>0</v>
      </c>
      <c r="AV208" s="1">
        <v>2</v>
      </c>
      <c r="AW208" s="1">
        <v>2</v>
      </c>
      <c r="AX208" s="200">
        <f>+SUM(MIT_InfraMR[[#This Row],[B.03.1 - Parque de Coches Motores Motrices Remolcados]:[B.03.3 - Parque de Coches Motores Motrices Cabina]])</f>
        <v>4</v>
      </c>
      <c r="AY208" s="1">
        <v>29</v>
      </c>
      <c r="AZ208" s="1">
        <v>4</v>
      </c>
      <c r="BA208" s="1">
        <v>0</v>
      </c>
      <c r="BB208" s="1">
        <v>0</v>
      </c>
      <c r="BC208" s="200">
        <f>SUM(AY208:BB208)</f>
        <v>33</v>
      </c>
      <c r="BD208" s="356">
        <v>14</v>
      </c>
      <c r="BE208" s="1">
        <v>0</v>
      </c>
      <c r="BF208" s="1">
        <v>5</v>
      </c>
      <c r="BG208" s="235">
        <v>1676</v>
      </c>
    </row>
    <row r="209" spans="1:59">
      <c r="A209" s="1">
        <v>2010</v>
      </c>
      <c r="B209" s="1" t="s">
        <v>64</v>
      </c>
      <c r="C209" s="10">
        <v>54.8</v>
      </c>
      <c r="D209" s="10">
        <v>77.59</v>
      </c>
      <c r="E209" s="10">
        <v>0</v>
      </c>
      <c r="F209" s="10">
        <v>52.57</v>
      </c>
      <c r="G209" s="192">
        <f t="shared" si="21"/>
        <v>184.95999999999998</v>
      </c>
      <c r="H209" s="192">
        <v>184.95999999999998</v>
      </c>
      <c r="I209" s="192">
        <v>196.96800000000002</v>
      </c>
      <c r="J209" s="10">
        <v>209.97</v>
      </c>
      <c r="K209" s="10">
        <v>12.2</v>
      </c>
      <c r="L209" s="10">
        <v>116.54</v>
      </c>
      <c r="M209" s="10">
        <v>8</v>
      </c>
      <c r="N209" s="192">
        <f>+MIT_InfraMR[[#This Row],[A.03.1 -  Longitud de Vías de Explotación No Electrificadas Troncales y Ramales (vía principal) (km)]]+MIT_InfraMR[[#This Row],[A.04.1 -  Longitud de Vías de Explotación Electrificadas Troncales y Ramales (vía principal) (km)]]</f>
        <v>326.51</v>
      </c>
      <c r="O209" s="192">
        <v>326.51</v>
      </c>
      <c r="P209" s="1">
        <v>40</v>
      </c>
      <c r="Q209" s="1">
        <v>15</v>
      </c>
      <c r="R209" s="1">
        <v>1</v>
      </c>
      <c r="S209" s="194">
        <f t="shared" si="22"/>
        <v>56</v>
      </c>
      <c r="T209" s="194">
        <v>56</v>
      </c>
      <c r="U209" s="1">
        <v>38</v>
      </c>
      <c r="V209" s="1">
        <v>82</v>
      </c>
      <c r="W209" s="1">
        <v>0</v>
      </c>
      <c r="X209" s="1">
        <v>15</v>
      </c>
      <c r="Y209" s="1">
        <v>2</v>
      </c>
      <c r="Z209" s="196">
        <f t="shared" si="23"/>
        <v>137</v>
      </c>
      <c r="AA209" s="1">
        <v>35</v>
      </c>
      <c r="AB209" s="1">
        <v>18</v>
      </c>
      <c r="AC209" s="1">
        <f>+MIT_InfraMR[[#This Row],[Total Pasos Vehiculares a Nivel]]</f>
        <v>137</v>
      </c>
      <c r="AD209" s="196">
        <f t="shared" si="24"/>
        <v>190</v>
      </c>
      <c r="AE209" s="1">
        <v>10</v>
      </c>
      <c r="AF209" s="1">
        <v>21</v>
      </c>
      <c r="AG209" s="1">
        <v>107</v>
      </c>
      <c r="AH209" s="196">
        <f t="shared" si="25"/>
        <v>138</v>
      </c>
      <c r="AI209" s="10">
        <v>46</v>
      </c>
      <c r="AJ209" s="10">
        <v>0</v>
      </c>
      <c r="AK209" s="10">
        <v>133</v>
      </c>
      <c r="AL209" s="222">
        <f t="shared" si="26"/>
        <v>179</v>
      </c>
      <c r="AM209" s="1">
        <v>0</v>
      </c>
      <c r="AN209" s="1">
        <v>18</v>
      </c>
      <c r="AO209" s="1">
        <v>0</v>
      </c>
      <c r="AP209" s="200">
        <f t="shared" si="27"/>
        <v>18</v>
      </c>
      <c r="AQ209" s="1">
        <v>285</v>
      </c>
      <c r="AR209" s="1">
        <v>60</v>
      </c>
      <c r="AS209" s="1">
        <v>0</v>
      </c>
      <c r="AT209" s="200">
        <f>+SUM(MIT_InfraMR[[#This Row],[B.02.1 - Parque de Coches Eléctricos Motrices]:[B.02.3 - Parque de Coches Eléctricos Motrices Tipo R]])</f>
        <v>345</v>
      </c>
      <c r="AU209" s="1">
        <v>0</v>
      </c>
      <c r="AV209" s="1">
        <v>2</v>
      </c>
      <c r="AW209" s="1">
        <v>2</v>
      </c>
      <c r="AX209" s="200">
        <f>+SUM(MIT_InfraMR[[#This Row],[B.03.1 - Parque de Coches Motores Motrices Remolcados]:[B.03.3 - Parque de Coches Motores Motrices Cabina]])</f>
        <v>4</v>
      </c>
      <c r="AY209" s="1">
        <v>29</v>
      </c>
      <c r="AZ209" s="1">
        <v>4</v>
      </c>
      <c r="BA209" s="1">
        <v>0</v>
      </c>
      <c r="BB209" s="1">
        <v>0</v>
      </c>
      <c r="BC209" s="200">
        <f>SUM(AY209:BB209)</f>
        <v>33</v>
      </c>
      <c r="BD209" s="356">
        <v>14</v>
      </c>
      <c r="BE209" s="1">
        <v>0</v>
      </c>
      <c r="BF209" s="1">
        <v>5</v>
      </c>
      <c r="BG209" s="235">
        <v>1676</v>
      </c>
    </row>
    <row r="210" spans="1:59">
      <c r="A210" s="1">
        <v>2010</v>
      </c>
      <c r="B210" s="1" t="s">
        <v>65</v>
      </c>
      <c r="C210" s="10">
        <v>54.8</v>
      </c>
      <c r="D210" s="10">
        <v>77.59</v>
      </c>
      <c r="E210" s="10">
        <v>0</v>
      </c>
      <c r="F210" s="10">
        <v>52.57</v>
      </c>
      <c r="G210" s="192">
        <f t="shared" si="21"/>
        <v>184.95999999999998</v>
      </c>
      <c r="H210" s="192">
        <v>184.95999999999998</v>
      </c>
      <c r="I210" s="192">
        <v>196.96800000000002</v>
      </c>
      <c r="J210" s="10">
        <v>209.97</v>
      </c>
      <c r="K210" s="10">
        <v>12.2</v>
      </c>
      <c r="L210" s="10">
        <v>116.54</v>
      </c>
      <c r="M210" s="10">
        <v>8</v>
      </c>
      <c r="N210" s="192">
        <f>+MIT_InfraMR[[#This Row],[A.03.1 -  Longitud de Vías de Explotación No Electrificadas Troncales y Ramales (vía principal) (km)]]+MIT_InfraMR[[#This Row],[A.04.1 -  Longitud de Vías de Explotación Electrificadas Troncales y Ramales (vía principal) (km)]]</f>
        <v>326.51</v>
      </c>
      <c r="O210" s="192">
        <v>326.51</v>
      </c>
      <c r="P210" s="1">
        <v>40</v>
      </c>
      <c r="Q210" s="1">
        <v>15</v>
      </c>
      <c r="R210" s="1">
        <v>1</v>
      </c>
      <c r="S210" s="194">
        <f t="shared" si="22"/>
        <v>56</v>
      </c>
      <c r="T210" s="194">
        <v>56</v>
      </c>
      <c r="U210" s="1">
        <v>38</v>
      </c>
      <c r="V210" s="1">
        <v>82</v>
      </c>
      <c r="W210" s="1">
        <v>0</v>
      </c>
      <c r="X210" s="1">
        <v>15</v>
      </c>
      <c r="Y210" s="1">
        <v>2</v>
      </c>
      <c r="Z210" s="196">
        <f t="shared" si="23"/>
        <v>137</v>
      </c>
      <c r="AA210" s="1">
        <v>35</v>
      </c>
      <c r="AB210" s="1">
        <v>18</v>
      </c>
      <c r="AC210" s="1">
        <f>+MIT_InfraMR[[#This Row],[Total Pasos Vehiculares a Nivel]]</f>
        <v>137</v>
      </c>
      <c r="AD210" s="196">
        <f t="shared" si="24"/>
        <v>190</v>
      </c>
      <c r="AE210" s="1">
        <v>10</v>
      </c>
      <c r="AF210" s="1">
        <v>21</v>
      </c>
      <c r="AG210" s="1">
        <v>107</v>
      </c>
      <c r="AH210" s="196">
        <f t="shared" si="25"/>
        <v>138</v>
      </c>
      <c r="AI210" s="10">
        <v>46</v>
      </c>
      <c r="AJ210" s="10">
        <v>0</v>
      </c>
      <c r="AK210" s="10">
        <v>133</v>
      </c>
      <c r="AL210" s="222">
        <f t="shared" si="26"/>
        <v>179</v>
      </c>
      <c r="AM210" s="1">
        <v>0</v>
      </c>
      <c r="AN210" s="1">
        <v>18</v>
      </c>
      <c r="AO210" s="1">
        <v>0</v>
      </c>
      <c r="AP210" s="200">
        <f t="shared" si="27"/>
        <v>18</v>
      </c>
      <c r="AQ210" s="1">
        <v>285</v>
      </c>
      <c r="AR210" s="1">
        <v>60</v>
      </c>
      <c r="AS210" s="1">
        <v>0</v>
      </c>
      <c r="AT210" s="200">
        <f>+SUM(MIT_InfraMR[[#This Row],[B.02.1 - Parque de Coches Eléctricos Motrices]:[B.02.3 - Parque de Coches Eléctricos Motrices Tipo R]])</f>
        <v>345</v>
      </c>
      <c r="AU210" s="1">
        <v>0</v>
      </c>
      <c r="AV210" s="1">
        <v>2</v>
      </c>
      <c r="AW210" s="1">
        <v>2</v>
      </c>
      <c r="AX210" s="200">
        <f>+SUM(MIT_InfraMR[[#This Row],[B.03.1 - Parque de Coches Motores Motrices Remolcados]:[B.03.3 - Parque de Coches Motores Motrices Cabina]])</f>
        <v>4</v>
      </c>
      <c r="AY210" s="1">
        <v>29</v>
      </c>
      <c r="AZ210" s="1">
        <v>4</v>
      </c>
      <c r="BA210" s="1">
        <v>0</v>
      </c>
      <c r="BB210" s="1">
        <v>0</v>
      </c>
      <c r="BC210" s="200">
        <f>SUM(AY210:BB210)</f>
        <v>33</v>
      </c>
      <c r="BD210" s="356">
        <v>14</v>
      </c>
      <c r="BE210" s="1">
        <v>0</v>
      </c>
      <c r="BF210" s="1">
        <v>5</v>
      </c>
      <c r="BG210" s="235">
        <v>1676</v>
      </c>
    </row>
    <row r="211" spans="1:59">
      <c r="A211" s="1">
        <v>2010</v>
      </c>
      <c r="B211" s="1" t="s">
        <v>66</v>
      </c>
      <c r="C211" s="10">
        <v>54.8</v>
      </c>
      <c r="D211" s="10">
        <v>77.59</v>
      </c>
      <c r="E211" s="10">
        <v>0</v>
      </c>
      <c r="F211" s="10">
        <v>52.57</v>
      </c>
      <c r="G211" s="192">
        <f t="shared" si="21"/>
        <v>184.95999999999998</v>
      </c>
      <c r="H211" s="192">
        <v>184.95999999999998</v>
      </c>
      <c r="I211" s="192">
        <v>196.96800000000002</v>
      </c>
      <c r="J211" s="10">
        <v>209.97</v>
      </c>
      <c r="K211" s="10">
        <v>12.2</v>
      </c>
      <c r="L211" s="10">
        <v>116.54</v>
      </c>
      <c r="M211" s="10">
        <v>8</v>
      </c>
      <c r="N211" s="192">
        <f>+MIT_InfraMR[[#This Row],[A.03.1 -  Longitud de Vías de Explotación No Electrificadas Troncales y Ramales (vía principal) (km)]]+MIT_InfraMR[[#This Row],[A.04.1 -  Longitud de Vías de Explotación Electrificadas Troncales y Ramales (vía principal) (km)]]</f>
        <v>326.51</v>
      </c>
      <c r="O211" s="192">
        <v>326.51</v>
      </c>
      <c r="P211" s="1">
        <v>40</v>
      </c>
      <c r="Q211" s="1">
        <v>15</v>
      </c>
      <c r="R211" s="1">
        <v>1</v>
      </c>
      <c r="S211" s="194">
        <f t="shared" si="22"/>
        <v>56</v>
      </c>
      <c r="T211" s="194">
        <v>56</v>
      </c>
      <c r="U211" s="1">
        <v>38</v>
      </c>
      <c r="V211" s="1">
        <v>82</v>
      </c>
      <c r="W211" s="1">
        <v>0</v>
      </c>
      <c r="X211" s="1">
        <v>15</v>
      </c>
      <c r="Y211" s="1">
        <v>2</v>
      </c>
      <c r="Z211" s="196">
        <f t="shared" si="23"/>
        <v>137</v>
      </c>
      <c r="AA211" s="1">
        <v>35</v>
      </c>
      <c r="AB211" s="1">
        <v>18</v>
      </c>
      <c r="AC211" s="1">
        <f>+MIT_InfraMR[[#This Row],[Total Pasos Vehiculares a Nivel]]</f>
        <v>137</v>
      </c>
      <c r="AD211" s="196">
        <f t="shared" si="24"/>
        <v>190</v>
      </c>
      <c r="AE211" s="1">
        <v>10</v>
      </c>
      <c r="AF211" s="1">
        <v>21</v>
      </c>
      <c r="AG211" s="1">
        <v>107</v>
      </c>
      <c r="AH211" s="196">
        <f t="shared" si="25"/>
        <v>138</v>
      </c>
      <c r="AI211" s="10">
        <v>46</v>
      </c>
      <c r="AJ211" s="10">
        <v>0</v>
      </c>
      <c r="AK211" s="10">
        <v>133</v>
      </c>
      <c r="AL211" s="222">
        <f t="shared" si="26"/>
        <v>179</v>
      </c>
      <c r="AM211" s="1">
        <v>0</v>
      </c>
      <c r="AN211" s="1">
        <v>18</v>
      </c>
      <c r="AO211" s="1">
        <v>0</v>
      </c>
      <c r="AP211" s="200">
        <f t="shared" si="27"/>
        <v>18</v>
      </c>
      <c r="AQ211" s="1">
        <v>285</v>
      </c>
      <c r="AR211" s="1">
        <v>60</v>
      </c>
      <c r="AS211" s="1">
        <v>0</v>
      </c>
      <c r="AT211" s="200">
        <f>+SUM(MIT_InfraMR[[#This Row],[B.02.1 - Parque de Coches Eléctricos Motrices]:[B.02.3 - Parque de Coches Eléctricos Motrices Tipo R]])</f>
        <v>345</v>
      </c>
      <c r="AU211" s="1">
        <v>0</v>
      </c>
      <c r="AV211" s="1">
        <v>2</v>
      </c>
      <c r="AW211" s="1">
        <v>2</v>
      </c>
      <c r="AX211" s="200">
        <f>+SUM(MIT_InfraMR[[#This Row],[B.03.1 - Parque de Coches Motores Motrices Remolcados]:[B.03.3 - Parque de Coches Motores Motrices Cabina]])</f>
        <v>4</v>
      </c>
      <c r="AY211" s="1">
        <v>29</v>
      </c>
      <c r="AZ211" s="1">
        <v>4</v>
      </c>
      <c r="BA211" s="1">
        <v>0</v>
      </c>
      <c r="BB211" s="1">
        <v>0</v>
      </c>
      <c r="BC211" s="200">
        <f>SUM(AY211:BB211)</f>
        <v>33</v>
      </c>
      <c r="BD211" s="356">
        <v>14</v>
      </c>
      <c r="BE211" s="1">
        <v>0</v>
      </c>
      <c r="BF211" s="1">
        <v>5</v>
      </c>
      <c r="BG211" s="235">
        <v>1676</v>
      </c>
    </row>
    <row r="212" spans="1:59">
      <c r="A212" s="1">
        <v>2010</v>
      </c>
      <c r="B212" s="1" t="s">
        <v>67</v>
      </c>
      <c r="C212" s="10">
        <v>54.8</v>
      </c>
      <c r="D212" s="10">
        <v>77.59</v>
      </c>
      <c r="E212" s="10">
        <v>0</v>
      </c>
      <c r="F212" s="10">
        <v>52.57</v>
      </c>
      <c r="G212" s="192">
        <f t="shared" si="21"/>
        <v>184.95999999999998</v>
      </c>
      <c r="H212" s="192">
        <v>184.95999999999998</v>
      </c>
      <c r="I212" s="192">
        <v>196.96800000000002</v>
      </c>
      <c r="J212" s="10">
        <v>209.97</v>
      </c>
      <c r="K212" s="10">
        <v>12.2</v>
      </c>
      <c r="L212" s="10">
        <v>116.54</v>
      </c>
      <c r="M212" s="10">
        <v>8</v>
      </c>
      <c r="N212" s="192">
        <f>+MIT_InfraMR[[#This Row],[A.03.1 -  Longitud de Vías de Explotación No Electrificadas Troncales y Ramales (vía principal) (km)]]+MIT_InfraMR[[#This Row],[A.04.1 -  Longitud de Vías de Explotación Electrificadas Troncales y Ramales (vía principal) (km)]]</f>
        <v>326.51</v>
      </c>
      <c r="O212" s="192">
        <v>326.51</v>
      </c>
      <c r="P212" s="1">
        <v>40</v>
      </c>
      <c r="Q212" s="1">
        <v>15</v>
      </c>
      <c r="R212" s="1">
        <v>1</v>
      </c>
      <c r="S212" s="194">
        <f t="shared" si="22"/>
        <v>56</v>
      </c>
      <c r="T212" s="194">
        <v>56</v>
      </c>
      <c r="U212" s="1">
        <v>38</v>
      </c>
      <c r="V212" s="1">
        <v>82</v>
      </c>
      <c r="W212" s="1">
        <v>0</v>
      </c>
      <c r="X212" s="1">
        <v>15</v>
      </c>
      <c r="Y212" s="1">
        <v>2</v>
      </c>
      <c r="Z212" s="196">
        <f t="shared" si="23"/>
        <v>137</v>
      </c>
      <c r="AA212" s="1">
        <v>35</v>
      </c>
      <c r="AB212" s="1">
        <v>18</v>
      </c>
      <c r="AC212" s="1">
        <f>+MIT_InfraMR[[#This Row],[Total Pasos Vehiculares a Nivel]]</f>
        <v>137</v>
      </c>
      <c r="AD212" s="196">
        <f t="shared" si="24"/>
        <v>190</v>
      </c>
      <c r="AE212" s="1">
        <v>10</v>
      </c>
      <c r="AF212" s="1">
        <v>21</v>
      </c>
      <c r="AG212" s="1">
        <v>107</v>
      </c>
      <c r="AH212" s="196">
        <f t="shared" si="25"/>
        <v>138</v>
      </c>
      <c r="AI212" s="10">
        <v>46</v>
      </c>
      <c r="AJ212" s="10">
        <v>0</v>
      </c>
      <c r="AK212" s="10">
        <v>133</v>
      </c>
      <c r="AL212" s="222">
        <f t="shared" si="26"/>
        <v>179</v>
      </c>
      <c r="AM212" s="1">
        <v>0</v>
      </c>
      <c r="AN212" s="1">
        <v>18</v>
      </c>
      <c r="AO212" s="1">
        <v>0</v>
      </c>
      <c r="AP212" s="200">
        <f t="shared" si="27"/>
        <v>18</v>
      </c>
      <c r="AQ212" s="1">
        <v>285</v>
      </c>
      <c r="AR212" s="1">
        <v>60</v>
      </c>
      <c r="AS212" s="1">
        <v>0</v>
      </c>
      <c r="AT212" s="200">
        <f>+SUM(MIT_InfraMR[[#This Row],[B.02.1 - Parque de Coches Eléctricos Motrices]:[B.02.3 - Parque de Coches Eléctricos Motrices Tipo R]])</f>
        <v>345</v>
      </c>
      <c r="AU212" s="1">
        <v>0</v>
      </c>
      <c r="AV212" s="1">
        <v>2</v>
      </c>
      <c r="AW212" s="1">
        <v>2</v>
      </c>
      <c r="AX212" s="200">
        <f>+SUM(MIT_InfraMR[[#This Row],[B.03.1 - Parque de Coches Motores Motrices Remolcados]:[B.03.3 - Parque de Coches Motores Motrices Cabina]])</f>
        <v>4</v>
      </c>
      <c r="AY212" s="1">
        <v>29</v>
      </c>
      <c r="AZ212" s="1">
        <v>4</v>
      </c>
      <c r="BA212" s="1">
        <v>0</v>
      </c>
      <c r="BB212" s="1">
        <v>0</v>
      </c>
      <c r="BC212" s="200">
        <f>SUM(AY212:BB212)</f>
        <v>33</v>
      </c>
      <c r="BD212" s="356">
        <v>14</v>
      </c>
      <c r="BE212" s="1">
        <v>0</v>
      </c>
      <c r="BF212" s="1">
        <v>5</v>
      </c>
      <c r="BG212" s="235">
        <v>1676</v>
      </c>
    </row>
    <row r="213" spans="1:59">
      <c r="A213" s="1">
        <v>2010</v>
      </c>
      <c r="B213" s="1" t="s">
        <v>68</v>
      </c>
      <c r="C213" s="10">
        <v>54.8</v>
      </c>
      <c r="D213" s="10">
        <v>77.59</v>
      </c>
      <c r="E213" s="10">
        <v>0</v>
      </c>
      <c r="F213" s="10">
        <v>52.57</v>
      </c>
      <c r="G213" s="192">
        <f t="shared" si="21"/>
        <v>184.95999999999998</v>
      </c>
      <c r="H213" s="192">
        <v>184.95999999999998</v>
      </c>
      <c r="I213" s="192">
        <v>196.96800000000002</v>
      </c>
      <c r="J213" s="10">
        <v>209.97</v>
      </c>
      <c r="K213" s="10">
        <v>12.2</v>
      </c>
      <c r="L213" s="10">
        <v>116.54</v>
      </c>
      <c r="M213" s="10">
        <v>8</v>
      </c>
      <c r="N213" s="192">
        <f>+MIT_InfraMR[[#This Row],[A.03.1 -  Longitud de Vías de Explotación No Electrificadas Troncales y Ramales (vía principal) (km)]]+MIT_InfraMR[[#This Row],[A.04.1 -  Longitud de Vías de Explotación Electrificadas Troncales y Ramales (vía principal) (km)]]</f>
        <v>326.51</v>
      </c>
      <c r="O213" s="192">
        <v>326.51</v>
      </c>
      <c r="P213" s="1">
        <v>40</v>
      </c>
      <c r="Q213" s="1">
        <v>15</v>
      </c>
      <c r="R213" s="1">
        <v>1</v>
      </c>
      <c r="S213" s="194">
        <f t="shared" si="22"/>
        <v>56</v>
      </c>
      <c r="T213" s="194">
        <v>56</v>
      </c>
      <c r="U213" s="1">
        <v>38</v>
      </c>
      <c r="V213" s="1">
        <v>82</v>
      </c>
      <c r="W213" s="1">
        <v>0</v>
      </c>
      <c r="X213" s="1">
        <v>15</v>
      </c>
      <c r="Y213" s="1">
        <v>2</v>
      </c>
      <c r="Z213" s="196">
        <f t="shared" si="23"/>
        <v>137</v>
      </c>
      <c r="AA213" s="1">
        <v>35</v>
      </c>
      <c r="AB213" s="1">
        <v>18</v>
      </c>
      <c r="AC213" s="1">
        <f>+MIT_InfraMR[[#This Row],[Total Pasos Vehiculares a Nivel]]</f>
        <v>137</v>
      </c>
      <c r="AD213" s="196">
        <f t="shared" si="24"/>
        <v>190</v>
      </c>
      <c r="AE213" s="1">
        <v>10</v>
      </c>
      <c r="AF213" s="1">
        <v>21</v>
      </c>
      <c r="AG213" s="1">
        <v>107</v>
      </c>
      <c r="AH213" s="196">
        <f t="shared" si="25"/>
        <v>138</v>
      </c>
      <c r="AI213" s="10">
        <v>46</v>
      </c>
      <c r="AJ213" s="10">
        <v>0</v>
      </c>
      <c r="AK213" s="10">
        <v>133</v>
      </c>
      <c r="AL213" s="222">
        <f t="shared" si="26"/>
        <v>179</v>
      </c>
      <c r="AM213" s="1">
        <v>0</v>
      </c>
      <c r="AN213" s="1">
        <v>18</v>
      </c>
      <c r="AO213" s="1">
        <v>0</v>
      </c>
      <c r="AP213" s="200">
        <f t="shared" si="27"/>
        <v>18</v>
      </c>
      <c r="AQ213" s="1">
        <v>285</v>
      </c>
      <c r="AR213" s="1">
        <v>60</v>
      </c>
      <c r="AS213" s="1">
        <v>0</v>
      </c>
      <c r="AT213" s="200">
        <f>+SUM(MIT_InfraMR[[#This Row],[B.02.1 - Parque de Coches Eléctricos Motrices]:[B.02.3 - Parque de Coches Eléctricos Motrices Tipo R]])</f>
        <v>345</v>
      </c>
      <c r="AU213" s="1">
        <v>0</v>
      </c>
      <c r="AV213" s="1">
        <v>2</v>
      </c>
      <c r="AW213" s="1">
        <v>2</v>
      </c>
      <c r="AX213" s="200">
        <f>+SUM(MIT_InfraMR[[#This Row],[B.03.1 - Parque de Coches Motores Motrices Remolcados]:[B.03.3 - Parque de Coches Motores Motrices Cabina]])</f>
        <v>4</v>
      </c>
      <c r="AY213" s="1">
        <v>29</v>
      </c>
      <c r="AZ213" s="1">
        <v>4</v>
      </c>
      <c r="BA213" s="1">
        <v>0</v>
      </c>
      <c r="BB213" s="1">
        <v>0</v>
      </c>
      <c r="BC213" s="200">
        <f>SUM(AY213:BB213)</f>
        <v>33</v>
      </c>
      <c r="BD213" s="356">
        <v>14</v>
      </c>
      <c r="BE213" s="1">
        <v>0</v>
      </c>
      <c r="BF213" s="1">
        <v>5</v>
      </c>
      <c r="BG213" s="235">
        <v>1676</v>
      </c>
    </row>
    <row r="214" spans="1:59">
      <c r="A214" s="1">
        <v>2010</v>
      </c>
      <c r="B214" s="1" t="s">
        <v>69</v>
      </c>
      <c r="C214" s="10">
        <v>54.8</v>
      </c>
      <c r="D214" s="10">
        <v>77.59</v>
      </c>
      <c r="E214" s="10">
        <v>0</v>
      </c>
      <c r="F214" s="10">
        <v>52.57</v>
      </c>
      <c r="G214" s="192">
        <f t="shared" si="21"/>
        <v>184.95999999999998</v>
      </c>
      <c r="H214" s="192">
        <v>184.95999999999998</v>
      </c>
      <c r="I214" s="192">
        <v>196.96800000000002</v>
      </c>
      <c r="J214" s="10">
        <v>209.97</v>
      </c>
      <c r="K214" s="10">
        <v>12.2</v>
      </c>
      <c r="L214" s="10">
        <v>116.54</v>
      </c>
      <c r="M214" s="10">
        <v>8</v>
      </c>
      <c r="N214" s="192">
        <f>+MIT_InfraMR[[#This Row],[A.03.1 -  Longitud de Vías de Explotación No Electrificadas Troncales y Ramales (vía principal) (km)]]+MIT_InfraMR[[#This Row],[A.04.1 -  Longitud de Vías de Explotación Electrificadas Troncales y Ramales (vía principal) (km)]]</f>
        <v>326.51</v>
      </c>
      <c r="O214" s="192">
        <v>326.51</v>
      </c>
      <c r="P214" s="1">
        <v>40</v>
      </c>
      <c r="Q214" s="1">
        <v>15</v>
      </c>
      <c r="R214" s="1">
        <v>1</v>
      </c>
      <c r="S214" s="194">
        <f t="shared" si="22"/>
        <v>56</v>
      </c>
      <c r="T214" s="194">
        <v>56</v>
      </c>
      <c r="U214" s="1">
        <v>38</v>
      </c>
      <c r="V214" s="1">
        <v>82</v>
      </c>
      <c r="W214" s="1">
        <v>0</v>
      </c>
      <c r="X214" s="1">
        <v>15</v>
      </c>
      <c r="Y214" s="1">
        <v>2</v>
      </c>
      <c r="Z214" s="196">
        <f t="shared" si="23"/>
        <v>137</v>
      </c>
      <c r="AA214" s="1">
        <v>35</v>
      </c>
      <c r="AB214" s="1">
        <v>18</v>
      </c>
      <c r="AC214" s="1">
        <f>+MIT_InfraMR[[#This Row],[Total Pasos Vehiculares a Nivel]]</f>
        <v>137</v>
      </c>
      <c r="AD214" s="196">
        <f t="shared" si="24"/>
        <v>190</v>
      </c>
      <c r="AE214" s="1">
        <v>10</v>
      </c>
      <c r="AF214" s="1">
        <v>21</v>
      </c>
      <c r="AG214" s="1">
        <v>107</v>
      </c>
      <c r="AH214" s="196">
        <f t="shared" si="25"/>
        <v>138</v>
      </c>
      <c r="AI214" s="10">
        <v>46</v>
      </c>
      <c r="AJ214" s="10">
        <v>0</v>
      </c>
      <c r="AK214" s="10">
        <v>133</v>
      </c>
      <c r="AL214" s="222">
        <f t="shared" si="26"/>
        <v>179</v>
      </c>
      <c r="AM214" s="1">
        <v>0</v>
      </c>
      <c r="AN214" s="1">
        <v>18</v>
      </c>
      <c r="AO214" s="1">
        <v>0</v>
      </c>
      <c r="AP214" s="200">
        <f t="shared" si="27"/>
        <v>18</v>
      </c>
      <c r="AQ214" s="1">
        <v>285</v>
      </c>
      <c r="AR214" s="1">
        <v>60</v>
      </c>
      <c r="AS214" s="1">
        <v>0</v>
      </c>
      <c r="AT214" s="200">
        <f>+SUM(MIT_InfraMR[[#This Row],[B.02.1 - Parque de Coches Eléctricos Motrices]:[B.02.3 - Parque de Coches Eléctricos Motrices Tipo R]])</f>
        <v>345</v>
      </c>
      <c r="AU214" s="1">
        <v>0</v>
      </c>
      <c r="AV214" s="1">
        <v>2</v>
      </c>
      <c r="AW214" s="1">
        <v>2</v>
      </c>
      <c r="AX214" s="200">
        <f>+SUM(MIT_InfraMR[[#This Row],[B.03.1 - Parque de Coches Motores Motrices Remolcados]:[B.03.3 - Parque de Coches Motores Motrices Cabina]])</f>
        <v>4</v>
      </c>
      <c r="AY214" s="1">
        <v>29</v>
      </c>
      <c r="AZ214" s="1">
        <v>4</v>
      </c>
      <c r="BA214" s="1">
        <v>0</v>
      </c>
      <c r="BB214" s="1">
        <v>0</v>
      </c>
      <c r="BC214" s="200">
        <f>SUM(AY214:BB214)</f>
        <v>33</v>
      </c>
      <c r="BD214" s="356">
        <v>14</v>
      </c>
      <c r="BE214" s="1">
        <v>0</v>
      </c>
      <c r="BF214" s="1">
        <v>5</v>
      </c>
      <c r="BG214" s="235">
        <v>1676</v>
      </c>
    </row>
    <row r="215" spans="1:59">
      <c r="A215" s="1">
        <v>2010</v>
      </c>
      <c r="B215" s="1" t="s">
        <v>70</v>
      </c>
      <c r="C215" s="10">
        <v>54.8</v>
      </c>
      <c r="D215" s="10">
        <v>77.59</v>
      </c>
      <c r="E215" s="10">
        <v>0</v>
      </c>
      <c r="F215" s="10">
        <v>52.57</v>
      </c>
      <c r="G215" s="192">
        <f t="shared" si="21"/>
        <v>184.95999999999998</v>
      </c>
      <c r="H215" s="192">
        <v>184.95999999999998</v>
      </c>
      <c r="I215" s="192">
        <v>196.96800000000002</v>
      </c>
      <c r="J215" s="10">
        <v>209.97</v>
      </c>
      <c r="K215" s="10">
        <v>12.2</v>
      </c>
      <c r="L215" s="10">
        <v>116.54</v>
      </c>
      <c r="M215" s="10">
        <v>8</v>
      </c>
      <c r="N215" s="192">
        <f>+MIT_InfraMR[[#This Row],[A.03.1 -  Longitud de Vías de Explotación No Electrificadas Troncales y Ramales (vía principal) (km)]]+MIT_InfraMR[[#This Row],[A.04.1 -  Longitud de Vías de Explotación Electrificadas Troncales y Ramales (vía principal) (km)]]</f>
        <v>326.51</v>
      </c>
      <c r="O215" s="192">
        <v>326.51</v>
      </c>
      <c r="P215" s="1">
        <v>40</v>
      </c>
      <c r="Q215" s="1">
        <v>15</v>
      </c>
      <c r="R215" s="1">
        <v>1</v>
      </c>
      <c r="S215" s="194">
        <f t="shared" si="22"/>
        <v>56</v>
      </c>
      <c r="T215" s="194">
        <v>56</v>
      </c>
      <c r="U215" s="1">
        <v>38</v>
      </c>
      <c r="V215" s="1">
        <v>82</v>
      </c>
      <c r="W215" s="1">
        <v>0</v>
      </c>
      <c r="X215" s="1">
        <v>15</v>
      </c>
      <c r="Y215" s="1">
        <v>2</v>
      </c>
      <c r="Z215" s="196">
        <f t="shared" si="23"/>
        <v>137</v>
      </c>
      <c r="AA215" s="1">
        <v>35</v>
      </c>
      <c r="AB215" s="1">
        <v>18</v>
      </c>
      <c r="AC215" s="1">
        <f>+MIT_InfraMR[[#This Row],[Total Pasos Vehiculares a Nivel]]</f>
        <v>137</v>
      </c>
      <c r="AD215" s="196">
        <f t="shared" si="24"/>
        <v>190</v>
      </c>
      <c r="AE215" s="1">
        <v>10</v>
      </c>
      <c r="AF215" s="1">
        <v>21</v>
      </c>
      <c r="AG215" s="1">
        <v>107</v>
      </c>
      <c r="AH215" s="196">
        <f t="shared" si="25"/>
        <v>138</v>
      </c>
      <c r="AI215" s="10">
        <v>46</v>
      </c>
      <c r="AJ215" s="10">
        <v>0</v>
      </c>
      <c r="AK215" s="10">
        <v>133</v>
      </c>
      <c r="AL215" s="222">
        <f t="shared" si="26"/>
        <v>179</v>
      </c>
      <c r="AM215" s="1">
        <v>0</v>
      </c>
      <c r="AN215" s="1">
        <v>18</v>
      </c>
      <c r="AO215" s="1">
        <v>0</v>
      </c>
      <c r="AP215" s="200">
        <f t="shared" si="27"/>
        <v>18</v>
      </c>
      <c r="AQ215" s="1">
        <v>285</v>
      </c>
      <c r="AR215" s="1">
        <v>60</v>
      </c>
      <c r="AS215" s="1">
        <v>0</v>
      </c>
      <c r="AT215" s="200">
        <f>+SUM(MIT_InfraMR[[#This Row],[B.02.1 - Parque de Coches Eléctricos Motrices]:[B.02.3 - Parque de Coches Eléctricos Motrices Tipo R]])</f>
        <v>345</v>
      </c>
      <c r="AU215" s="1">
        <v>0</v>
      </c>
      <c r="AV215" s="1">
        <v>2</v>
      </c>
      <c r="AW215" s="1">
        <v>2</v>
      </c>
      <c r="AX215" s="200">
        <f>+SUM(MIT_InfraMR[[#This Row],[B.03.1 - Parque de Coches Motores Motrices Remolcados]:[B.03.3 - Parque de Coches Motores Motrices Cabina]])</f>
        <v>4</v>
      </c>
      <c r="AY215" s="1">
        <v>29</v>
      </c>
      <c r="AZ215" s="1">
        <v>4</v>
      </c>
      <c r="BA215" s="1">
        <v>0</v>
      </c>
      <c r="BB215" s="1">
        <v>0</v>
      </c>
      <c r="BC215" s="200">
        <f>SUM(AY215:BB215)</f>
        <v>33</v>
      </c>
      <c r="BD215" s="356">
        <v>14</v>
      </c>
      <c r="BE215" s="1">
        <v>0</v>
      </c>
      <c r="BF215" s="1">
        <v>5</v>
      </c>
      <c r="BG215" s="235">
        <v>1676</v>
      </c>
    </row>
    <row r="216" spans="1:59">
      <c r="A216" s="1">
        <v>2010</v>
      </c>
      <c r="B216" s="1" t="s">
        <v>71</v>
      </c>
      <c r="C216" s="10">
        <v>54.8</v>
      </c>
      <c r="D216" s="10">
        <v>77.59</v>
      </c>
      <c r="E216" s="10">
        <v>0</v>
      </c>
      <c r="F216" s="10">
        <v>52.57</v>
      </c>
      <c r="G216" s="192">
        <f t="shared" si="21"/>
        <v>184.95999999999998</v>
      </c>
      <c r="H216" s="192">
        <v>184.95999999999998</v>
      </c>
      <c r="I216" s="192">
        <v>196.96800000000002</v>
      </c>
      <c r="J216" s="10">
        <v>209.97</v>
      </c>
      <c r="K216" s="10">
        <v>12.2</v>
      </c>
      <c r="L216" s="10">
        <v>116.54</v>
      </c>
      <c r="M216" s="10">
        <v>8</v>
      </c>
      <c r="N216" s="192">
        <f>+MIT_InfraMR[[#This Row],[A.03.1 -  Longitud de Vías de Explotación No Electrificadas Troncales y Ramales (vía principal) (km)]]+MIT_InfraMR[[#This Row],[A.04.1 -  Longitud de Vías de Explotación Electrificadas Troncales y Ramales (vía principal) (km)]]</f>
        <v>326.51</v>
      </c>
      <c r="O216" s="192">
        <v>326.51</v>
      </c>
      <c r="P216" s="1">
        <v>40</v>
      </c>
      <c r="Q216" s="1">
        <v>15</v>
      </c>
      <c r="R216" s="1">
        <v>1</v>
      </c>
      <c r="S216" s="194">
        <f t="shared" si="22"/>
        <v>56</v>
      </c>
      <c r="T216" s="194">
        <v>56</v>
      </c>
      <c r="U216" s="1">
        <v>38</v>
      </c>
      <c r="V216" s="1">
        <v>82</v>
      </c>
      <c r="W216" s="1">
        <v>0</v>
      </c>
      <c r="X216" s="1">
        <v>15</v>
      </c>
      <c r="Y216" s="1">
        <v>2</v>
      </c>
      <c r="Z216" s="196">
        <f t="shared" si="23"/>
        <v>137</v>
      </c>
      <c r="AA216" s="1">
        <v>35</v>
      </c>
      <c r="AB216" s="1">
        <v>18</v>
      </c>
      <c r="AC216" s="1">
        <f>+MIT_InfraMR[[#This Row],[Total Pasos Vehiculares a Nivel]]</f>
        <v>137</v>
      </c>
      <c r="AD216" s="196">
        <f t="shared" si="24"/>
        <v>190</v>
      </c>
      <c r="AE216" s="1">
        <v>10</v>
      </c>
      <c r="AF216" s="1">
        <v>21</v>
      </c>
      <c r="AG216" s="1">
        <v>107</v>
      </c>
      <c r="AH216" s="196">
        <f t="shared" si="25"/>
        <v>138</v>
      </c>
      <c r="AI216" s="10">
        <v>46</v>
      </c>
      <c r="AJ216" s="10">
        <v>0</v>
      </c>
      <c r="AK216" s="10">
        <v>133</v>
      </c>
      <c r="AL216" s="222">
        <f t="shared" si="26"/>
        <v>179</v>
      </c>
      <c r="AM216" s="1">
        <v>0</v>
      </c>
      <c r="AN216" s="1">
        <v>18</v>
      </c>
      <c r="AO216" s="1">
        <v>0</v>
      </c>
      <c r="AP216" s="200">
        <f t="shared" si="27"/>
        <v>18</v>
      </c>
      <c r="AQ216" s="1">
        <v>285</v>
      </c>
      <c r="AR216" s="1">
        <v>60</v>
      </c>
      <c r="AS216" s="1">
        <v>0</v>
      </c>
      <c r="AT216" s="200">
        <f>+SUM(MIT_InfraMR[[#This Row],[B.02.1 - Parque de Coches Eléctricos Motrices]:[B.02.3 - Parque de Coches Eléctricos Motrices Tipo R]])</f>
        <v>345</v>
      </c>
      <c r="AU216" s="1">
        <v>0</v>
      </c>
      <c r="AV216" s="1">
        <v>2</v>
      </c>
      <c r="AW216" s="1">
        <v>2</v>
      </c>
      <c r="AX216" s="200">
        <f>+SUM(MIT_InfraMR[[#This Row],[B.03.1 - Parque de Coches Motores Motrices Remolcados]:[B.03.3 - Parque de Coches Motores Motrices Cabina]])</f>
        <v>4</v>
      </c>
      <c r="AY216" s="1">
        <v>29</v>
      </c>
      <c r="AZ216" s="1">
        <v>4</v>
      </c>
      <c r="BA216" s="1">
        <v>0</v>
      </c>
      <c r="BB216" s="1">
        <v>0</v>
      </c>
      <c r="BC216" s="200">
        <f>SUM(AY216:BB216)</f>
        <v>33</v>
      </c>
      <c r="BD216" s="356">
        <v>14</v>
      </c>
      <c r="BE216" s="1">
        <v>0</v>
      </c>
      <c r="BF216" s="1">
        <v>5</v>
      </c>
      <c r="BG216" s="235">
        <v>1676</v>
      </c>
    </row>
    <row r="217" spans="1:59">
      <c r="A217" s="1">
        <v>2010</v>
      </c>
      <c r="B217" s="1" t="s">
        <v>72</v>
      </c>
      <c r="C217" s="10">
        <v>54.8</v>
      </c>
      <c r="D217" s="10">
        <v>77.59</v>
      </c>
      <c r="E217" s="10">
        <v>0</v>
      </c>
      <c r="F217" s="10">
        <v>52.57</v>
      </c>
      <c r="G217" s="192">
        <f t="shared" si="21"/>
        <v>184.95999999999998</v>
      </c>
      <c r="H217" s="192">
        <v>184.95999999999998</v>
      </c>
      <c r="I217" s="192">
        <v>196.96800000000002</v>
      </c>
      <c r="J217" s="10">
        <v>209.97</v>
      </c>
      <c r="K217" s="10">
        <v>12.2</v>
      </c>
      <c r="L217" s="10">
        <v>116.54</v>
      </c>
      <c r="M217" s="10">
        <v>8</v>
      </c>
      <c r="N217" s="192">
        <f>+MIT_InfraMR[[#This Row],[A.03.1 -  Longitud de Vías de Explotación No Electrificadas Troncales y Ramales (vía principal) (km)]]+MIT_InfraMR[[#This Row],[A.04.1 -  Longitud de Vías de Explotación Electrificadas Troncales y Ramales (vía principal) (km)]]</f>
        <v>326.51</v>
      </c>
      <c r="O217" s="192">
        <v>326.51</v>
      </c>
      <c r="P217" s="1">
        <v>40</v>
      </c>
      <c r="Q217" s="1">
        <v>15</v>
      </c>
      <c r="R217" s="1">
        <v>1</v>
      </c>
      <c r="S217" s="194">
        <f t="shared" si="22"/>
        <v>56</v>
      </c>
      <c r="T217" s="194">
        <v>56</v>
      </c>
      <c r="U217" s="1">
        <v>38</v>
      </c>
      <c r="V217" s="1">
        <v>82</v>
      </c>
      <c r="W217" s="1">
        <v>0</v>
      </c>
      <c r="X217" s="1">
        <v>15</v>
      </c>
      <c r="Y217" s="1">
        <v>2</v>
      </c>
      <c r="Z217" s="196">
        <f t="shared" si="23"/>
        <v>137</v>
      </c>
      <c r="AA217" s="1">
        <v>35</v>
      </c>
      <c r="AB217" s="1">
        <v>18</v>
      </c>
      <c r="AC217" s="1">
        <f>+MIT_InfraMR[[#This Row],[Total Pasos Vehiculares a Nivel]]</f>
        <v>137</v>
      </c>
      <c r="AD217" s="196">
        <f t="shared" si="24"/>
        <v>190</v>
      </c>
      <c r="AE217" s="1">
        <v>10</v>
      </c>
      <c r="AF217" s="1">
        <v>21</v>
      </c>
      <c r="AG217" s="1">
        <v>107</v>
      </c>
      <c r="AH217" s="196">
        <f t="shared" si="25"/>
        <v>138</v>
      </c>
      <c r="AI217" s="10">
        <v>46</v>
      </c>
      <c r="AJ217" s="10">
        <v>0</v>
      </c>
      <c r="AK217" s="10">
        <v>133</v>
      </c>
      <c r="AL217" s="222">
        <f t="shared" si="26"/>
        <v>179</v>
      </c>
      <c r="AM217" s="1">
        <v>0</v>
      </c>
      <c r="AN217" s="1">
        <v>18</v>
      </c>
      <c r="AO217" s="1">
        <v>0</v>
      </c>
      <c r="AP217" s="200">
        <f t="shared" si="27"/>
        <v>18</v>
      </c>
      <c r="AQ217" s="1">
        <v>285</v>
      </c>
      <c r="AR217" s="1">
        <v>60</v>
      </c>
      <c r="AS217" s="1">
        <v>0</v>
      </c>
      <c r="AT217" s="200">
        <f>+SUM(MIT_InfraMR[[#This Row],[B.02.1 - Parque de Coches Eléctricos Motrices]:[B.02.3 - Parque de Coches Eléctricos Motrices Tipo R]])</f>
        <v>345</v>
      </c>
      <c r="AU217" s="1">
        <v>0</v>
      </c>
      <c r="AV217" s="1">
        <v>2</v>
      </c>
      <c r="AW217" s="1">
        <v>2</v>
      </c>
      <c r="AX217" s="200">
        <f>+SUM(MIT_InfraMR[[#This Row],[B.03.1 - Parque de Coches Motores Motrices Remolcados]:[B.03.3 - Parque de Coches Motores Motrices Cabina]])</f>
        <v>4</v>
      </c>
      <c r="AY217" s="1">
        <v>29</v>
      </c>
      <c r="AZ217" s="1">
        <v>4</v>
      </c>
      <c r="BA217" s="1">
        <v>0</v>
      </c>
      <c r="BB217" s="1">
        <v>0</v>
      </c>
      <c r="BC217" s="200">
        <f>SUM(AY217:BB217)</f>
        <v>33</v>
      </c>
      <c r="BD217" s="356">
        <v>14</v>
      </c>
      <c r="BE217" s="1">
        <v>0</v>
      </c>
      <c r="BF217" s="1">
        <v>5</v>
      </c>
      <c r="BG217" s="235">
        <v>1676</v>
      </c>
    </row>
    <row r="218" spans="1:59">
      <c r="A218" s="1">
        <v>2011</v>
      </c>
      <c r="B218" s="1" t="s">
        <v>61</v>
      </c>
      <c r="C218" s="10">
        <v>54.8</v>
      </c>
      <c r="D218" s="10">
        <v>77.59</v>
      </c>
      <c r="E218" s="10">
        <v>0</v>
      </c>
      <c r="F218" s="10">
        <v>52.57</v>
      </c>
      <c r="G218" s="192">
        <f t="shared" si="21"/>
        <v>184.95999999999998</v>
      </c>
      <c r="H218" s="192">
        <v>184.95999999999998</v>
      </c>
      <c r="I218" s="192">
        <v>196.96800000000002</v>
      </c>
      <c r="J218" s="10">
        <v>209.97</v>
      </c>
      <c r="K218" s="10">
        <v>12.2</v>
      </c>
      <c r="L218" s="10">
        <v>116.54</v>
      </c>
      <c r="M218" s="10">
        <v>8</v>
      </c>
      <c r="N218" s="192">
        <f>+MIT_InfraMR[[#This Row],[A.03.1 -  Longitud de Vías de Explotación No Electrificadas Troncales y Ramales (vía principal) (km)]]+MIT_InfraMR[[#This Row],[A.04.1 -  Longitud de Vías de Explotación Electrificadas Troncales y Ramales (vía principal) (km)]]</f>
        <v>326.51</v>
      </c>
      <c r="O218" s="192">
        <v>326.51</v>
      </c>
      <c r="P218" s="1">
        <v>40</v>
      </c>
      <c r="Q218" s="1">
        <v>15</v>
      </c>
      <c r="R218" s="1">
        <v>1</v>
      </c>
      <c r="S218" s="194">
        <f t="shared" si="22"/>
        <v>56</v>
      </c>
      <c r="T218" s="194">
        <v>56</v>
      </c>
      <c r="U218" s="1">
        <v>38</v>
      </c>
      <c r="V218" s="1">
        <v>80</v>
      </c>
      <c r="W218" s="1">
        <v>0</v>
      </c>
      <c r="X218" s="1">
        <v>15</v>
      </c>
      <c r="Y218" s="1">
        <v>2</v>
      </c>
      <c r="Z218" s="196">
        <f t="shared" si="23"/>
        <v>135</v>
      </c>
      <c r="AA218" s="1">
        <v>37</v>
      </c>
      <c r="AB218" s="1">
        <v>18</v>
      </c>
      <c r="AC218" s="1">
        <f>+MIT_InfraMR[[#This Row],[Total Pasos Vehiculares a Nivel]]</f>
        <v>135</v>
      </c>
      <c r="AD218" s="196">
        <f t="shared" si="24"/>
        <v>190</v>
      </c>
      <c r="AE218" s="1">
        <v>10</v>
      </c>
      <c r="AF218" s="1">
        <v>21</v>
      </c>
      <c r="AG218" s="1">
        <v>107</v>
      </c>
      <c r="AH218" s="196">
        <f t="shared" si="25"/>
        <v>138</v>
      </c>
      <c r="AI218" s="10">
        <v>46</v>
      </c>
      <c r="AJ218" s="10">
        <v>0</v>
      </c>
      <c r="AK218" s="10">
        <v>133</v>
      </c>
      <c r="AL218" s="222">
        <f t="shared" si="26"/>
        <v>179</v>
      </c>
      <c r="AM218" s="1">
        <v>0</v>
      </c>
      <c r="AN218" s="1">
        <v>18</v>
      </c>
      <c r="AO218" s="1">
        <v>0</v>
      </c>
      <c r="AP218" s="200">
        <f t="shared" si="27"/>
        <v>18</v>
      </c>
      <c r="AQ218" s="1">
        <v>285</v>
      </c>
      <c r="AR218" s="1">
        <v>60</v>
      </c>
      <c r="AS218" s="1">
        <v>0</v>
      </c>
      <c r="AT218" s="200">
        <f>+SUM(MIT_InfraMR[[#This Row],[B.02.1 - Parque de Coches Eléctricos Motrices]:[B.02.3 - Parque de Coches Eléctricos Motrices Tipo R]])</f>
        <v>345</v>
      </c>
      <c r="AU218" s="1">
        <v>0</v>
      </c>
      <c r="AV218" s="1">
        <v>2</v>
      </c>
      <c r="AW218" s="1">
        <v>2</v>
      </c>
      <c r="AX218" s="200">
        <f>+SUM(MIT_InfraMR[[#This Row],[B.03.1 - Parque de Coches Motores Motrices Remolcados]:[B.03.3 - Parque de Coches Motores Motrices Cabina]])</f>
        <v>4</v>
      </c>
      <c r="AY218" s="1">
        <v>29</v>
      </c>
      <c r="AZ218" s="1">
        <v>4</v>
      </c>
      <c r="BA218" s="1">
        <v>0</v>
      </c>
      <c r="BB218" s="1">
        <v>0</v>
      </c>
      <c r="BC218" s="200">
        <f>SUM(AY218:BB218)</f>
        <v>33</v>
      </c>
      <c r="BD218" s="356">
        <v>14</v>
      </c>
      <c r="BE218" s="1">
        <v>0</v>
      </c>
      <c r="BF218" s="1">
        <v>5</v>
      </c>
      <c r="BG218" s="235">
        <v>1676</v>
      </c>
    </row>
    <row r="219" spans="1:59">
      <c r="A219" s="1">
        <v>2011</v>
      </c>
      <c r="B219" s="1" t="s">
        <v>62</v>
      </c>
      <c r="C219" s="10">
        <v>54.8</v>
      </c>
      <c r="D219" s="10">
        <v>77.59</v>
      </c>
      <c r="E219" s="10">
        <v>0</v>
      </c>
      <c r="F219" s="10">
        <v>52.57</v>
      </c>
      <c r="G219" s="192">
        <f t="shared" si="21"/>
        <v>184.95999999999998</v>
      </c>
      <c r="H219" s="192">
        <v>184.95999999999998</v>
      </c>
      <c r="I219" s="192">
        <v>196.96800000000002</v>
      </c>
      <c r="J219" s="10">
        <v>209.97</v>
      </c>
      <c r="K219" s="10">
        <v>12.2</v>
      </c>
      <c r="L219" s="10">
        <v>116.54</v>
      </c>
      <c r="M219" s="10">
        <v>8</v>
      </c>
      <c r="N219" s="192">
        <f>+MIT_InfraMR[[#This Row],[A.03.1 -  Longitud de Vías de Explotación No Electrificadas Troncales y Ramales (vía principal) (km)]]+MIT_InfraMR[[#This Row],[A.04.1 -  Longitud de Vías de Explotación Electrificadas Troncales y Ramales (vía principal) (km)]]</f>
        <v>326.51</v>
      </c>
      <c r="O219" s="192">
        <v>326.51</v>
      </c>
      <c r="P219" s="1">
        <v>40</v>
      </c>
      <c r="Q219" s="1">
        <v>15</v>
      </c>
      <c r="R219" s="1">
        <v>1</v>
      </c>
      <c r="S219" s="194">
        <f t="shared" si="22"/>
        <v>56</v>
      </c>
      <c r="T219" s="194">
        <v>56</v>
      </c>
      <c r="U219" s="1">
        <v>38</v>
      </c>
      <c r="V219" s="1">
        <v>80</v>
      </c>
      <c r="W219" s="1">
        <v>0</v>
      </c>
      <c r="X219" s="1">
        <v>15</v>
      </c>
      <c r="Y219" s="1">
        <v>2</v>
      </c>
      <c r="Z219" s="196">
        <f t="shared" si="23"/>
        <v>135</v>
      </c>
      <c r="AA219" s="1">
        <v>37</v>
      </c>
      <c r="AB219" s="1">
        <v>18</v>
      </c>
      <c r="AC219" s="1">
        <f>+MIT_InfraMR[[#This Row],[Total Pasos Vehiculares a Nivel]]</f>
        <v>135</v>
      </c>
      <c r="AD219" s="196">
        <f t="shared" si="24"/>
        <v>190</v>
      </c>
      <c r="AE219" s="1">
        <v>10</v>
      </c>
      <c r="AF219" s="1">
        <v>21</v>
      </c>
      <c r="AG219" s="1">
        <v>107</v>
      </c>
      <c r="AH219" s="196">
        <f t="shared" si="25"/>
        <v>138</v>
      </c>
      <c r="AI219" s="10">
        <v>46</v>
      </c>
      <c r="AJ219" s="10">
        <v>0</v>
      </c>
      <c r="AK219" s="10">
        <v>133</v>
      </c>
      <c r="AL219" s="222">
        <f t="shared" si="26"/>
        <v>179</v>
      </c>
      <c r="AM219" s="1">
        <v>0</v>
      </c>
      <c r="AN219" s="1">
        <v>18</v>
      </c>
      <c r="AO219" s="1">
        <v>0</v>
      </c>
      <c r="AP219" s="200">
        <f t="shared" si="27"/>
        <v>18</v>
      </c>
      <c r="AQ219" s="1">
        <v>285</v>
      </c>
      <c r="AR219" s="1">
        <v>60</v>
      </c>
      <c r="AS219" s="1">
        <v>0</v>
      </c>
      <c r="AT219" s="200">
        <f>+SUM(MIT_InfraMR[[#This Row],[B.02.1 - Parque de Coches Eléctricos Motrices]:[B.02.3 - Parque de Coches Eléctricos Motrices Tipo R]])</f>
        <v>345</v>
      </c>
      <c r="AU219" s="1">
        <v>0</v>
      </c>
      <c r="AV219" s="1">
        <v>2</v>
      </c>
      <c r="AW219" s="1">
        <v>2</v>
      </c>
      <c r="AX219" s="200">
        <f>+SUM(MIT_InfraMR[[#This Row],[B.03.1 - Parque de Coches Motores Motrices Remolcados]:[B.03.3 - Parque de Coches Motores Motrices Cabina]])</f>
        <v>4</v>
      </c>
      <c r="AY219" s="1">
        <v>29</v>
      </c>
      <c r="AZ219" s="1">
        <v>4</v>
      </c>
      <c r="BA219" s="1">
        <v>0</v>
      </c>
      <c r="BB219" s="1">
        <v>0</v>
      </c>
      <c r="BC219" s="200">
        <f>SUM(AY219:BB219)</f>
        <v>33</v>
      </c>
      <c r="BD219" s="356">
        <v>14</v>
      </c>
      <c r="BE219" s="1">
        <v>0</v>
      </c>
      <c r="BF219" s="1">
        <v>5</v>
      </c>
      <c r="BG219" s="235">
        <v>1676</v>
      </c>
    </row>
    <row r="220" spans="1:59">
      <c r="A220" s="1">
        <v>2011</v>
      </c>
      <c r="B220" s="1" t="s">
        <v>63</v>
      </c>
      <c r="C220" s="10">
        <v>54.8</v>
      </c>
      <c r="D220" s="10">
        <v>77.59</v>
      </c>
      <c r="E220" s="10">
        <v>0</v>
      </c>
      <c r="F220" s="10">
        <v>52.57</v>
      </c>
      <c r="G220" s="192">
        <f t="shared" si="21"/>
        <v>184.95999999999998</v>
      </c>
      <c r="H220" s="192">
        <v>184.95999999999998</v>
      </c>
      <c r="I220" s="192">
        <v>196.96800000000002</v>
      </c>
      <c r="J220" s="10">
        <v>209.97</v>
      </c>
      <c r="K220" s="10">
        <v>12.2</v>
      </c>
      <c r="L220" s="10">
        <v>116.54</v>
      </c>
      <c r="M220" s="10">
        <v>8</v>
      </c>
      <c r="N220" s="192">
        <f>+MIT_InfraMR[[#This Row],[A.03.1 -  Longitud de Vías de Explotación No Electrificadas Troncales y Ramales (vía principal) (km)]]+MIT_InfraMR[[#This Row],[A.04.1 -  Longitud de Vías de Explotación Electrificadas Troncales y Ramales (vía principal) (km)]]</f>
        <v>326.51</v>
      </c>
      <c r="O220" s="192">
        <v>326.51</v>
      </c>
      <c r="P220" s="1">
        <v>40</v>
      </c>
      <c r="Q220" s="1">
        <v>15</v>
      </c>
      <c r="R220" s="1">
        <v>1</v>
      </c>
      <c r="S220" s="194">
        <f t="shared" si="22"/>
        <v>56</v>
      </c>
      <c r="T220" s="194">
        <v>56</v>
      </c>
      <c r="U220" s="1">
        <v>38</v>
      </c>
      <c r="V220" s="1">
        <v>80</v>
      </c>
      <c r="W220" s="1">
        <v>0</v>
      </c>
      <c r="X220" s="1">
        <v>15</v>
      </c>
      <c r="Y220" s="1">
        <v>2</v>
      </c>
      <c r="Z220" s="196">
        <f t="shared" si="23"/>
        <v>135</v>
      </c>
      <c r="AA220" s="1">
        <v>37</v>
      </c>
      <c r="AB220" s="1">
        <v>18</v>
      </c>
      <c r="AC220" s="1">
        <f>+MIT_InfraMR[[#This Row],[Total Pasos Vehiculares a Nivel]]</f>
        <v>135</v>
      </c>
      <c r="AD220" s="196">
        <f t="shared" si="24"/>
        <v>190</v>
      </c>
      <c r="AE220" s="1">
        <v>10</v>
      </c>
      <c r="AF220" s="1">
        <v>21</v>
      </c>
      <c r="AG220" s="1">
        <v>107</v>
      </c>
      <c r="AH220" s="196">
        <f t="shared" si="25"/>
        <v>138</v>
      </c>
      <c r="AI220" s="10">
        <v>46</v>
      </c>
      <c r="AJ220" s="10">
        <v>0</v>
      </c>
      <c r="AK220" s="10">
        <v>133</v>
      </c>
      <c r="AL220" s="222">
        <f t="shared" si="26"/>
        <v>179</v>
      </c>
      <c r="AM220" s="1">
        <v>0</v>
      </c>
      <c r="AN220" s="1">
        <v>18</v>
      </c>
      <c r="AO220" s="1">
        <v>0</v>
      </c>
      <c r="AP220" s="200">
        <f t="shared" si="27"/>
        <v>18</v>
      </c>
      <c r="AQ220" s="1">
        <v>285</v>
      </c>
      <c r="AR220" s="1">
        <v>60</v>
      </c>
      <c r="AS220" s="1">
        <v>0</v>
      </c>
      <c r="AT220" s="200">
        <f>+SUM(MIT_InfraMR[[#This Row],[B.02.1 - Parque de Coches Eléctricos Motrices]:[B.02.3 - Parque de Coches Eléctricos Motrices Tipo R]])</f>
        <v>345</v>
      </c>
      <c r="AU220" s="1">
        <v>0</v>
      </c>
      <c r="AV220" s="1">
        <v>2</v>
      </c>
      <c r="AW220" s="1">
        <v>2</v>
      </c>
      <c r="AX220" s="200">
        <f>+SUM(MIT_InfraMR[[#This Row],[B.03.1 - Parque de Coches Motores Motrices Remolcados]:[B.03.3 - Parque de Coches Motores Motrices Cabina]])</f>
        <v>4</v>
      </c>
      <c r="AY220" s="1">
        <v>29</v>
      </c>
      <c r="AZ220" s="1">
        <v>4</v>
      </c>
      <c r="BA220" s="1">
        <v>0</v>
      </c>
      <c r="BB220" s="1">
        <v>0</v>
      </c>
      <c r="BC220" s="200">
        <f>SUM(AY220:BB220)</f>
        <v>33</v>
      </c>
      <c r="BD220" s="356">
        <v>14</v>
      </c>
      <c r="BE220" s="1">
        <v>0</v>
      </c>
      <c r="BF220" s="1">
        <v>5</v>
      </c>
      <c r="BG220" s="235">
        <v>1676</v>
      </c>
    </row>
    <row r="221" spans="1:59">
      <c r="A221" s="1">
        <v>2011</v>
      </c>
      <c r="B221" s="1" t="s">
        <v>64</v>
      </c>
      <c r="C221" s="10">
        <v>54.8</v>
      </c>
      <c r="D221" s="10">
        <v>77.59</v>
      </c>
      <c r="E221" s="10">
        <v>0</v>
      </c>
      <c r="F221" s="10">
        <v>52.57</v>
      </c>
      <c r="G221" s="192">
        <f t="shared" si="21"/>
        <v>184.95999999999998</v>
      </c>
      <c r="H221" s="192">
        <v>184.95999999999998</v>
      </c>
      <c r="I221" s="192">
        <v>196.96800000000002</v>
      </c>
      <c r="J221" s="10">
        <v>209.97</v>
      </c>
      <c r="K221" s="10">
        <v>12.2</v>
      </c>
      <c r="L221" s="10">
        <v>116.54</v>
      </c>
      <c r="M221" s="10">
        <v>8</v>
      </c>
      <c r="N221" s="192">
        <f>+MIT_InfraMR[[#This Row],[A.03.1 -  Longitud de Vías de Explotación No Electrificadas Troncales y Ramales (vía principal) (km)]]+MIT_InfraMR[[#This Row],[A.04.1 -  Longitud de Vías de Explotación Electrificadas Troncales y Ramales (vía principal) (km)]]</f>
        <v>326.51</v>
      </c>
      <c r="O221" s="192">
        <v>326.51</v>
      </c>
      <c r="P221" s="1">
        <v>40</v>
      </c>
      <c r="Q221" s="1">
        <v>15</v>
      </c>
      <c r="R221" s="1">
        <v>1</v>
      </c>
      <c r="S221" s="194">
        <f t="shared" si="22"/>
        <v>56</v>
      </c>
      <c r="T221" s="194">
        <v>56</v>
      </c>
      <c r="U221" s="1">
        <v>38</v>
      </c>
      <c r="V221" s="1">
        <v>80</v>
      </c>
      <c r="W221" s="1">
        <v>0</v>
      </c>
      <c r="X221" s="1">
        <v>15</v>
      </c>
      <c r="Y221" s="1">
        <v>2</v>
      </c>
      <c r="Z221" s="196">
        <f t="shared" si="23"/>
        <v>135</v>
      </c>
      <c r="AA221" s="1">
        <v>37</v>
      </c>
      <c r="AB221" s="1">
        <v>18</v>
      </c>
      <c r="AC221" s="1">
        <f>+MIT_InfraMR[[#This Row],[Total Pasos Vehiculares a Nivel]]</f>
        <v>135</v>
      </c>
      <c r="AD221" s="196">
        <f t="shared" si="24"/>
        <v>190</v>
      </c>
      <c r="AE221" s="1">
        <v>10</v>
      </c>
      <c r="AF221" s="1">
        <v>21</v>
      </c>
      <c r="AG221" s="1">
        <v>107</v>
      </c>
      <c r="AH221" s="196">
        <f t="shared" si="25"/>
        <v>138</v>
      </c>
      <c r="AI221" s="10">
        <v>46</v>
      </c>
      <c r="AJ221" s="10">
        <v>0</v>
      </c>
      <c r="AK221" s="10">
        <v>133</v>
      </c>
      <c r="AL221" s="222">
        <f t="shared" si="26"/>
        <v>179</v>
      </c>
      <c r="AM221" s="1">
        <v>0</v>
      </c>
      <c r="AN221" s="1">
        <v>18</v>
      </c>
      <c r="AO221" s="1">
        <v>0</v>
      </c>
      <c r="AP221" s="200">
        <f t="shared" si="27"/>
        <v>18</v>
      </c>
      <c r="AQ221" s="1">
        <v>285</v>
      </c>
      <c r="AR221" s="1">
        <v>60</v>
      </c>
      <c r="AS221" s="1">
        <v>0</v>
      </c>
      <c r="AT221" s="200">
        <f>+SUM(MIT_InfraMR[[#This Row],[B.02.1 - Parque de Coches Eléctricos Motrices]:[B.02.3 - Parque de Coches Eléctricos Motrices Tipo R]])</f>
        <v>345</v>
      </c>
      <c r="AU221" s="1">
        <v>0</v>
      </c>
      <c r="AV221" s="1">
        <v>2</v>
      </c>
      <c r="AW221" s="1">
        <v>2</v>
      </c>
      <c r="AX221" s="200">
        <f>+SUM(MIT_InfraMR[[#This Row],[B.03.1 - Parque de Coches Motores Motrices Remolcados]:[B.03.3 - Parque de Coches Motores Motrices Cabina]])</f>
        <v>4</v>
      </c>
      <c r="AY221" s="1">
        <v>29</v>
      </c>
      <c r="AZ221" s="1">
        <v>4</v>
      </c>
      <c r="BA221" s="1">
        <v>0</v>
      </c>
      <c r="BB221" s="1">
        <v>0</v>
      </c>
      <c r="BC221" s="200">
        <f>SUM(AY221:BB221)</f>
        <v>33</v>
      </c>
      <c r="BD221" s="356">
        <v>14</v>
      </c>
      <c r="BE221" s="1">
        <v>0</v>
      </c>
      <c r="BF221" s="1">
        <v>5</v>
      </c>
      <c r="BG221" s="235">
        <v>1676</v>
      </c>
    </row>
    <row r="222" spans="1:59">
      <c r="A222" s="1">
        <v>2011</v>
      </c>
      <c r="B222" s="1" t="s">
        <v>65</v>
      </c>
      <c r="C222" s="10">
        <v>54.8</v>
      </c>
      <c r="D222" s="10">
        <v>77.59</v>
      </c>
      <c r="E222" s="10">
        <v>0</v>
      </c>
      <c r="F222" s="10">
        <v>52.57</v>
      </c>
      <c r="G222" s="192">
        <f t="shared" si="21"/>
        <v>184.95999999999998</v>
      </c>
      <c r="H222" s="192">
        <v>184.95999999999998</v>
      </c>
      <c r="I222" s="192">
        <v>196.96800000000002</v>
      </c>
      <c r="J222" s="10">
        <v>209.97</v>
      </c>
      <c r="K222" s="10">
        <v>12.2</v>
      </c>
      <c r="L222" s="10">
        <v>116.54</v>
      </c>
      <c r="M222" s="10">
        <v>8</v>
      </c>
      <c r="N222" s="192">
        <f>+MIT_InfraMR[[#This Row],[A.03.1 -  Longitud de Vías de Explotación No Electrificadas Troncales y Ramales (vía principal) (km)]]+MIT_InfraMR[[#This Row],[A.04.1 -  Longitud de Vías de Explotación Electrificadas Troncales y Ramales (vía principal) (km)]]</f>
        <v>326.51</v>
      </c>
      <c r="O222" s="192">
        <v>326.51</v>
      </c>
      <c r="P222" s="1">
        <v>40</v>
      </c>
      <c r="Q222" s="1">
        <v>15</v>
      </c>
      <c r="R222" s="1">
        <v>1</v>
      </c>
      <c r="S222" s="194">
        <f t="shared" si="22"/>
        <v>56</v>
      </c>
      <c r="T222" s="194">
        <v>56</v>
      </c>
      <c r="U222" s="1">
        <v>38</v>
      </c>
      <c r="V222" s="1">
        <v>80</v>
      </c>
      <c r="W222" s="1">
        <v>0</v>
      </c>
      <c r="X222" s="1">
        <v>15</v>
      </c>
      <c r="Y222" s="1">
        <v>2</v>
      </c>
      <c r="Z222" s="196">
        <f t="shared" si="23"/>
        <v>135</v>
      </c>
      <c r="AA222" s="1">
        <v>37</v>
      </c>
      <c r="AB222" s="1">
        <v>18</v>
      </c>
      <c r="AC222" s="1">
        <f>+MIT_InfraMR[[#This Row],[Total Pasos Vehiculares a Nivel]]</f>
        <v>135</v>
      </c>
      <c r="AD222" s="196">
        <f t="shared" si="24"/>
        <v>190</v>
      </c>
      <c r="AE222" s="1">
        <v>10</v>
      </c>
      <c r="AF222" s="1">
        <v>21</v>
      </c>
      <c r="AG222" s="1">
        <v>107</v>
      </c>
      <c r="AH222" s="196">
        <f t="shared" si="25"/>
        <v>138</v>
      </c>
      <c r="AI222" s="10">
        <v>46</v>
      </c>
      <c r="AJ222" s="10">
        <v>0</v>
      </c>
      <c r="AK222" s="10">
        <v>133</v>
      </c>
      <c r="AL222" s="222">
        <f t="shared" si="26"/>
        <v>179</v>
      </c>
      <c r="AM222" s="1">
        <v>0</v>
      </c>
      <c r="AN222" s="1">
        <v>18</v>
      </c>
      <c r="AO222" s="1">
        <v>0</v>
      </c>
      <c r="AP222" s="200">
        <f t="shared" si="27"/>
        <v>18</v>
      </c>
      <c r="AQ222" s="1">
        <v>285</v>
      </c>
      <c r="AR222" s="1">
        <v>60</v>
      </c>
      <c r="AS222" s="1">
        <v>0</v>
      </c>
      <c r="AT222" s="200">
        <f>+SUM(MIT_InfraMR[[#This Row],[B.02.1 - Parque de Coches Eléctricos Motrices]:[B.02.3 - Parque de Coches Eléctricos Motrices Tipo R]])</f>
        <v>345</v>
      </c>
      <c r="AU222" s="1">
        <v>0</v>
      </c>
      <c r="AV222" s="1">
        <v>2</v>
      </c>
      <c r="AW222" s="1">
        <v>2</v>
      </c>
      <c r="AX222" s="200">
        <f>+SUM(MIT_InfraMR[[#This Row],[B.03.1 - Parque de Coches Motores Motrices Remolcados]:[B.03.3 - Parque de Coches Motores Motrices Cabina]])</f>
        <v>4</v>
      </c>
      <c r="AY222" s="1">
        <v>29</v>
      </c>
      <c r="AZ222" s="1">
        <v>4</v>
      </c>
      <c r="BA222" s="1">
        <v>0</v>
      </c>
      <c r="BB222" s="1">
        <v>0</v>
      </c>
      <c r="BC222" s="200">
        <f>SUM(AY222:BB222)</f>
        <v>33</v>
      </c>
      <c r="BD222" s="356">
        <v>14</v>
      </c>
      <c r="BE222" s="1">
        <v>0</v>
      </c>
      <c r="BF222" s="1">
        <v>5</v>
      </c>
      <c r="BG222" s="235">
        <v>1676</v>
      </c>
    </row>
    <row r="223" spans="1:59">
      <c r="A223" s="1">
        <v>2011</v>
      </c>
      <c r="B223" s="1" t="s">
        <v>66</v>
      </c>
      <c r="C223" s="10">
        <v>54.8</v>
      </c>
      <c r="D223" s="10">
        <v>77.59</v>
      </c>
      <c r="E223" s="10">
        <v>0</v>
      </c>
      <c r="F223" s="10">
        <v>52.57</v>
      </c>
      <c r="G223" s="192">
        <f t="shared" si="21"/>
        <v>184.95999999999998</v>
      </c>
      <c r="H223" s="192">
        <v>184.95999999999998</v>
      </c>
      <c r="I223" s="192">
        <v>196.96800000000002</v>
      </c>
      <c r="J223" s="10">
        <v>209.97</v>
      </c>
      <c r="K223" s="10">
        <v>12.2</v>
      </c>
      <c r="L223" s="10">
        <v>116.54</v>
      </c>
      <c r="M223" s="10">
        <v>8</v>
      </c>
      <c r="N223" s="192">
        <f>+MIT_InfraMR[[#This Row],[A.03.1 -  Longitud de Vías de Explotación No Electrificadas Troncales y Ramales (vía principal) (km)]]+MIT_InfraMR[[#This Row],[A.04.1 -  Longitud de Vías de Explotación Electrificadas Troncales y Ramales (vía principal) (km)]]</f>
        <v>326.51</v>
      </c>
      <c r="O223" s="192">
        <v>326.51</v>
      </c>
      <c r="P223" s="1">
        <v>40</v>
      </c>
      <c r="Q223" s="1">
        <v>15</v>
      </c>
      <c r="R223" s="1">
        <v>1</v>
      </c>
      <c r="S223" s="194">
        <f t="shared" si="22"/>
        <v>56</v>
      </c>
      <c r="T223" s="194">
        <v>56</v>
      </c>
      <c r="U223" s="1">
        <v>38</v>
      </c>
      <c r="V223" s="1">
        <v>80</v>
      </c>
      <c r="W223" s="1">
        <v>0</v>
      </c>
      <c r="X223" s="1">
        <v>15</v>
      </c>
      <c r="Y223" s="1">
        <v>2</v>
      </c>
      <c r="Z223" s="196">
        <f t="shared" si="23"/>
        <v>135</v>
      </c>
      <c r="AA223" s="1">
        <v>37</v>
      </c>
      <c r="AB223" s="1">
        <v>18</v>
      </c>
      <c r="AC223" s="1">
        <f>+MIT_InfraMR[[#This Row],[Total Pasos Vehiculares a Nivel]]</f>
        <v>135</v>
      </c>
      <c r="AD223" s="196">
        <f t="shared" si="24"/>
        <v>190</v>
      </c>
      <c r="AE223" s="1">
        <v>10</v>
      </c>
      <c r="AF223" s="1">
        <v>21</v>
      </c>
      <c r="AG223" s="1">
        <v>107</v>
      </c>
      <c r="AH223" s="196">
        <f t="shared" si="25"/>
        <v>138</v>
      </c>
      <c r="AI223" s="10">
        <v>46</v>
      </c>
      <c r="AJ223" s="10">
        <v>0</v>
      </c>
      <c r="AK223" s="10">
        <v>133</v>
      </c>
      <c r="AL223" s="222">
        <f t="shared" si="26"/>
        <v>179</v>
      </c>
      <c r="AM223" s="1">
        <v>0</v>
      </c>
      <c r="AN223" s="1">
        <v>18</v>
      </c>
      <c r="AO223" s="1">
        <v>0</v>
      </c>
      <c r="AP223" s="200">
        <f t="shared" si="27"/>
        <v>18</v>
      </c>
      <c r="AQ223" s="1">
        <v>285</v>
      </c>
      <c r="AR223" s="1">
        <v>60</v>
      </c>
      <c r="AS223" s="1">
        <v>0</v>
      </c>
      <c r="AT223" s="200">
        <f>+SUM(MIT_InfraMR[[#This Row],[B.02.1 - Parque de Coches Eléctricos Motrices]:[B.02.3 - Parque de Coches Eléctricos Motrices Tipo R]])</f>
        <v>345</v>
      </c>
      <c r="AU223" s="1">
        <v>0</v>
      </c>
      <c r="AV223" s="1">
        <v>2</v>
      </c>
      <c r="AW223" s="1">
        <v>2</v>
      </c>
      <c r="AX223" s="200">
        <f>+SUM(MIT_InfraMR[[#This Row],[B.03.1 - Parque de Coches Motores Motrices Remolcados]:[B.03.3 - Parque de Coches Motores Motrices Cabina]])</f>
        <v>4</v>
      </c>
      <c r="AY223" s="1">
        <v>29</v>
      </c>
      <c r="AZ223" s="1">
        <v>4</v>
      </c>
      <c r="BA223" s="1">
        <v>0</v>
      </c>
      <c r="BB223" s="1">
        <v>0</v>
      </c>
      <c r="BC223" s="200">
        <f>SUM(AY223:BB223)</f>
        <v>33</v>
      </c>
      <c r="BD223" s="356">
        <v>14</v>
      </c>
      <c r="BE223" s="1">
        <v>0</v>
      </c>
      <c r="BF223" s="1">
        <v>5</v>
      </c>
      <c r="BG223" s="235">
        <v>1676</v>
      </c>
    </row>
    <row r="224" spans="1:59">
      <c r="A224" s="1">
        <v>2011</v>
      </c>
      <c r="B224" s="1" t="s">
        <v>67</v>
      </c>
      <c r="C224" s="10">
        <v>54.8</v>
      </c>
      <c r="D224" s="10">
        <v>77.59</v>
      </c>
      <c r="E224" s="10">
        <v>0</v>
      </c>
      <c r="F224" s="10">
        <v>52.57</v>
      </c>
      <c r="G224" s="192">
        <f t="shared" si="21"/>
        <v>184.95999999999998</v>
      </c>
      <c r="H224" s="192">
        <v>184.95999999999998</v>
      </c>
      <c r="I224" s="192">
        <v>196.96800000000002</v>
      </c>
      <c r="J224" s="10">
        <v>209.97</v>
      </c>
      <c r="K224" s="10">
        <v>12.2</v>
      </c>
      <c r="L224" s="10">
        <v>116.54</v>
      </c>
      <c r="M224" s="10">
        <v>8</v>
      </c>
      <c r="N224" s="192">
        <f>+MIT_InfraMR[[#This Row],[A.03.1 -  Longitud de Vías de Explotación No Electrificadas Troncales y Ramales (vía principal) (km)]]+MIT_InfraMR[[#This Row],[A.04.1 -  Longitud de Vías de Explotación Electrificadas Troncales y Ramales (vía principal) (km)]]</f>
        <v>326.51</v>
      </c>
      <c r="O224" s="192">
        <v>326.51</v>
      </c>
      <c r="P224" s="1">
        <v>40</v>
      </c>
      <c r="Q224" s="1">
        <v>15</v>
      </c>
      <c r="R224" s="1">
        <v>1</v>
      </c>
      <c r="S224" s="194">
        <f t="shared" si="22"/>
        <v>56</v>
      </c>
      <c r="T224" s="194">
        <v>56</v>
      </c>
      <c r="U224" s="1">
        <v>38</v>
      </c>
      <c r="V224" s="1">
        <v>80</v>
      </c>
      <c r="W224" s="1">
        <v>0</v>
      </c>
      <c r="X224" s="1">
        <v>15</v>
      </c>
      <c r="Y224" s="1">
        <v>2</v>
      </c>
      <c r="Z224" s="196">
        <f t="shared" si="23"/>
        <v>135</v>
      </c>
      <c r="AA224" s="1">
        <v>37</v>
      </c>
      <c r="AB224" s="1">
        <v>18</v>
      </c>
      <c r="AC224" s="1">
        <f>+MIT_InfraMR[[#This Row],[Total Pasos Vehiculares a Nivel]]</f>
        <v>135</v>
      </c>
      <c r="AD224" s="196">
        <f t="shared" si="24"/>
        <v>190</v>
      </c>
      <c r="AE224" s="1">
        <v>10</v>
      </c>
      <c r="AF224" s="1">
        <v>21</v>
      </c>
      <c r="AG224" s="1">
        <v>107</v>
      </c>
      <c r="AH224" s="196">
        <f t="shared" si="25"/>
        <v>138</v>
      </c>
      <c r="AI224" s="10">
        <v>46</v>
      </c>
      <c r="AJ224" s="10">
        <v>0</v>
      </c>
      <c r="AK224" s="10">
        <v>133</v>
      </c>
      <c r="AL224" s="222">
        <f t="shared" si="26"/>
        <v>179</v>
      </c>
      <c r="AM224" s="1">
        <v>0</v>
      </c>
      <c r="AN224" s="1">
        <v>18</v>
      </c>
      <c r="AO224" s="1">
        <v>0</v>
      </c>
      <c r="AP224" s="200">
        <f t="shared" si="27"/>
        <v>18</v>
      </c>
      <c r="AQ224" s="1">
        <v>285</v>
      </c>
      <c r="AR224" s="1">
        <v>60</v>
      </c>
      <c r="AS224" s="1">
        <v>0</v>
      </c>
      <c r="AT224" s="200">
        <f>+SUM(MIT_InfraMR[[#This Row],[B.02.1 - Parque de Coches Eléctricos Motrices]:[B.02.3 - Parque de Coches Eléctricos Motrices Tipo R]])</f>
        <v>345</v>
      </c>
      <c r="AU224" s="1">
        <v>0</v>
      </c>
      <c r="AV224" s="1">
        <v>2</v>
      </c>
      <c r="AW224" s="1">
        <v>2</v>
      </c>
      <c r="AX224" s="200">
        <f>+SUM(MIT_InfraMR[[#This Row],[B.03.1 - Parque de Coches Motores Motrices Remolcados]:[B.03.3 - Parque de Coches Motores Motrices Cabina]])</f>
        <v>4</v>
      </c>
      <c r="AY224" s="1">
        <v>29</v>
      </c>
      <c r="AZ224" s="1">
        <v>4</v>
      </c>
      <c r="BA224" s="1">
        <v>0</v>
      </c>
      <c r="BB224" s="1">
        <v>0</v>
      </c>
      <c r="BC224" s="200">
        <f>SUM(AY224:BB224)</f>
        <v>33</v>
      </c>
      <c r="BD224" s="356">
        <v>14</v>
      </c>
      <c r="BE224" s="1">
        <v>0</v>
      </c>
      <c r="BF224" s="1">
        <v>5</v>
      </c>
      <c r="BG224" s="235">
        <v>1676</v>
      </c>
    </row>
    <row r="225" spans="1:59">
      <c r="A225" s="1">
        <v>2011</v>
      </c>
      <c r="B225" s="1" t="s">
        <v>68</v>
      </c>
      <c r="C225" s="10">
        <v>54.8</v>
      </c>
      <c r="D225" s="10">
        <v>77.59</v>
      </c>
      <c r="E225" s="10">
        <v>0</v>
      </c>
      <c r="F225" s="10">
        <v>52.57</v>
      </c>
      <c r="G225" s="192">
        <f t="shared" si="21"/>
        <v>184.95999999999998</v>
      </c>
      <c r="H225" s="192">
        <v>184.95999999999998</v>
      </c>
      <c r="I225" s="192">
        <v>196.96800000000002</v>
      </c>
      <c r="J225" s="10">
        <v>209.97</v>
      </c>
      <c r="K225" s="10">
        <v>12.2</v>
      </c>
      <c r="L225" s="10">
        <v>116.54</v>
      </c>
      <c r="M225" s="10">
        <v>8</v>
      </c>
      <c r="N225" s="192">
        <f>+MIT_InfraMR[[#This Row],[A.03.1 -  Longitud de Vías de Explotación No Electrificadas Troncales y Ramales (vía principal) (km)]]+MIT_InfraMR[[#This Row],[A.04.1 -  Longitud de Vías de Explotación Electrificadas Troncales y Ramales (vía principal) (km)]]</f>
        <v>326.51</v>
      </c>
      <c r="O225" s="192">
        <v>326.51</v>
      </c>
      <c r="P225" s="1">
        <v>40</v>
      </c>
      <c r="Q225" s="1">
        <v>15</v>
      </c>
      <c r="R225" s="1">
        <v>1</v>
      </c>
      <c r="S225" s="194">
        <f t="shared" si="22"/>
        <v>56</v>
      </c>
      <c r="T225" s="194">
        <v>56</v>
      </c>
      <c r="U225" s="1">
        <v>38</v>
      </c>
      <c r="V225" s="1">
        <v>80</v>
      </c>
      <c r="W225" s="1">
        <v>0</v>
      </c>
      <c r="X225" s="1">
        <v>15</v>
      </c>
      <c r="Y225" s="1">
        <v>2</v>
      </c>
      <c r="Z225" s="196">
        <f t="shared" si="23"/>
        <v>135</v>
      </c>
      <c r="AA225" s="1">
        <v>37</v>
      </c>
      <c r="AB225" s="1">
        <v>18</v>
      </c>
      <c r="AC225" s="1">
        <f>+MIT_InfraMR[[#This Row],[Total Pasos Vehiculares a Nivel]]</f>
        <v>135</v>
      </c>
      <c r="AD225" s="196">
        <f t="shared" si="24"/>
        <v>190</v>
      </c>
      <c r="AE225" s="1">
        <v>10</v>
      </c>
      <c r="AF225" s="1">
        <v>21</v>
      </c>
      <c r="AG225" s="1">
        <v>107</v>
      </c>
      <c r="AH225" s="196">
        <f t="shared" si="25"/>
        <v>138</v>
      </c>
      <c r="AI225" s="10">
        <v>46</v>
      </c>
      <c r="AJ225" s="10">
        <v>0</v>
      </c>
      <c r="AK225" s="10">
        <v>133</v>
      </c>
      <c r="AL225" s="222">
        <f t="shared" si="26"/>
        <v>179</v>
      </c>
      <c r="AM225" s="1">
        <v>0</v>
      </c>
      <c r="AN225" s="1">
        <v>18</v>
      </c>
      <c r="AO225" s="1">
        <v>0</v>
      </c>
      <c r="AP225" s="200">
        <f t="shared" si="27"/>
        <v>18</v>
      </c>
      <c r="AQ225" s="1">
        <v>285</v>
      </c>
      <c r="AR225" s="1">
        <v>60</v>
      </c>
      <c r="AS225" s="1">
        <v>0</v>
      </c>
      <c r="AT225" s="200">
        <f>+SUM(MIT_InfraMR[[#This Row],[B.02.1 - Parque de Coches Eléctricos Motrices]:[B.02.3 - Parque de Coches Eléctricos Motrices Tipo R]])</f>
        <v>345</v>
      </c>
      <c r="AU225" s="1">
        <v>0</v>
      </c>
      <c r="AV225" s="1">
        <v>2</v>
      </c>
      <c r="AW225" s="1">
        <v>2</v>
      </c>
      <c r="AX225" s="200">
        <f>+SUM(MIT_InfraMR[[#This Row],[B.03.1 - Parque de Coches Motores Motrices Remolcados]:[B.03.3 - Parque de Coches Motores Motrices Cabina]])</f>
        <v>4</v>
      </c>
      <c r="AY225" s="1">
        <v>29</v>
      </c>
      <c r="AZ225" s="1">
        <v>4</v>
      </c>
      <c r="BA225" s="1">
        <v>0</v>
      </c>
      <c r="BB225" s="1">
        <v>0</v>
      </c>
      <c r="BC225" s="200">
        <f>SUM(AY225:BB225)</f>
        <v>33</v>
      </c>
      <c r="BD225" s="356">
        <v>14</v>
      </c>
      <c r="BE225" s="1">
        <v>0</v>
      </c>
      <c r="BF225" s="1">
        <v>5</v>
      </c>
      <c r="BG225" s="235">
        <v>1676</v>
      </c>
    </row>
    <row r="226" spans="1:59">
      <c r="A226" s="1">
        <v>2011</v>
      </c>
      <c r="B226" s="1" t="s">
        <v>69</v>
      </c>
      <c r="C226" s="10">
        <v>54.8</v>
      </c>
      <c r="D226" s="10">
        <v>77.59</v>
      </c>
      <c r="E226" s="10">
        <v>0</v>
      </c>
      <c r="F226" s="10">
        <v>52.57</v>
      </c>
      <c r="G226" s="192">
        <f t="shared" si="21"/>
        <v>184.95999999999998</v>
      </c>
      <c r="H226" s="192">
        <v>184.95999999999998</v>
      </c>
      <c r="I226" s="192">
        <v>196.96800000000002</v>
      </c>
      <c r="J226" s="10">
        <v>209.97</v>
      </c>
      <c r="K226" s="10">
        <v>12.2</v>
      </c>
      <c r="L226" s="10">
        <v>116.54</v>
      </c>
      <c r="M226" s="10">
        <v>8</v>
      </c>
      <c r="N226" s="192">
        <f>+MIT_InfraMR[[#This Row],[A.03.1 -  Longitud de Vías de Explotación No Electrificadas Troncales y Ramales (vía principal) (km)]]+MIT_InfraMR[[#This Row],[A.04.1 -  Longitud de Vías de Explotación Electrificadas Troncales y Ramales (vía principal) (km)]]</f>
        <v>326.51</v>
      </c>
      <c r="O226" s="192">
        <v>326.51</v>
      </c>
      <c r="P226" s="1">
        <v>40</v>
      </c>
      <c r="Q226" s="1">
        <v>15</v>
      </c>
      <c r="R226" s="1">
        <v>1</v>
      </c>
      <c r="S226" s="194">
        <f t="shared" si="22"/>
        <v>56</v>
      </c>
      <c r="T226" s="194">
        <v>56</v>
      </c>
      <c r="U226" s="1">
        <v>38</v>
      </c>
      <c r="V226" s="1">
        <v>80</v>
      </c>
      <c r="W226" s="1">
        <v>0</v>
      </c>
      <c r="X226" s="1">
        <v>15</v>
      </c>
      <c r="Y226" s="1">
        <v>2</v>
      </c>
      <c r="Z226" s="196">
        <f t="shared" si="23"/>
        <v>135</v>
      </c>
      <c r="AA226" s="1">
        <v>37</v>
      </c>
      <c r="AB226" s="1">
        <v>18</v>
      </c>
      <c r="AC226" s="1">
        <f>+MIT_InfraMR[[#This Row],[Total Pasos Vehiculares a Nivel]]</f>
        <v>135</v>
      </c>
      <c r="AD226" s="196">
        <f t="shared" si="24"/>
        <v>190</v>
      </c>
      <c r="AE226" s="1">
        <v>10</v>
      </c>
      <c r="AF226" s="1">
        <v>21</v>
      </c>
      <c r="AG226" s="1">
        <v>107</v>
      </c>
      <c r="AH226" s="196">
        <f t="shared" si="25"/>
        <v>138</v>
      </c>
      <c r="AI226" s="10">
        <v>46</v>
      </c>
      <c r="AJ226" s="10">
        <v>0</v>
      </c>
      <c r="AK226" s="10">
        <v>133</v>
      </c>
      <c r="AL226" s="222">
        <f t="shared" si="26"/>
        <v>179</v>
      </c>
      <c r="AM226" s="1">
        <v>0</v>
      </c>
      <c r="AN226" s="1">
        <v>18</v>
      </c>
      <c r="AO226" s="1">
        <v>0</v>
      </c>
      <c r="AP226" s="200">
        <f t="shared" si="27"/>
        <v>18</v>
      </c>
      <c r="AQ226" s="1">
        <v>285</v>
      </c>
      <c r="AR226" s="1">
        <v>60</v>
      </c>
      <c r="AS226" s="1">
        <v>0</v>
      </c>
      <c r="AT226" s="200">
        <f>+SUM(MIT_InfraMR[[#This Row],[B.02.1 - Parque de Coches Eléctricos Motrices]:[B.02.3 - Parque de Coches Eléctricos Motrices Tipo R]])</f>
        <v>345</v>
      </c>
      <c r="AU226" s="1">
        <v>0</v>
      </c>
      <c r="AV226" s="1">
        <v>2</v>
      </c>
      <c r="AW226" s="1">
        <v>2</v>
      </c>
      <c r="AX226" s="200">
        <f>+SUM(MIT_InfraMR[[#This Row],[B.03.1 - Parque de Coches Motores Motrices Remolcados]:[B.03.3 - Parque de Coches Motores Motrices Cabina]])</f>
        <v>4</v>
      </c>
      <c r="AY226" s="1">
        <v>29</v>
      </c>
      <c r="AZ226" s="1">
        <v>4</v>
      </c>
      <c r="BA226" s="1">
        <v>0</v>
      </c>
      <c r="BB226" s="1">
        <v>0</v>
      </c>
      <c r="BC226" s="200">
        <f>SUM(AY226:BB226)</f>
        <v>33</v>
      </c>
      <c r="BD226" s="356">
        <v>14</v>
      </c>
      <c r="BE226" s="1">
        <v>0</v>
      </c>
      <c r="BF226" s="1">
        <v>5</v>
      </c>
      <c r="BG226" s="235">
        <v>1676</v>
      </c>
    </row>
    <row r="227" spans="1:59">
      <c r="A227" s="1">
        <v>2011</v>
      </c>
      <c r="B227" s="1" t="s">
        <v>70</v>
      </c>
      <c r="C227" s="10">
        <v>54.8</v>
      </c>
      <c r="D227" s="10">
        <v>77.59</v>
      </c>
      <c r="E227" s="10">
        <v>0</v>
      </c>
      <c r="F227" s="10">
        <v>52.57</v>
      </c>
      <c r="G227" s="192">
        <f t="shared" si="21"/>
        <v>184.95999999999998</v>
      </c>
      <c r="H227" s="192">
        <v>184.95999999999998</v>
      </c>
      <c r="I227" s="192">
        <v>196.96800000000002</v>
      </c>
      <c r="J227" s="10">
        <v>209.97</v>
      </c>
      <c r="K227" s="10">
        <v>12.2</v>
      </c>
      <c r="L227" s="10">
        <v>116.54</v>
      </c>
      <c r="M227" s="10">
        <v>8</v>
      </c>
      <c r="N227" s="192">
        <f>+MIT_InfraMR[[#This Row],[A.03.1 -  Longitud de Vías de Explotación No Electrificadas Troncales y Ramales (vía principal) (km)]]+MIT_InfraMR[[#This Row],[A.04.1 -  Longitud de Vías de Explotación Electrificadas Troncales y Ramales (vía principal) (km)]]</f>
        <v>326.51</v>
      </c>
      <c r="O227" s="192">
        <v>326.51</v>
      </c>
      <c r="P227" s="1">
        <v>40</v>
      </c>
      <c r="Q227" s="1">
        <v>15</v>
      </c>
      <c r="R227" s="1">
        <v>1</v>
      </c>
      <c r="S227" s="194">
        <f t="shared" si="22"/>
        <v>56</v>
      </c>
      <c r="T227" s="194">
        <v>56</v>
      </c>
      <c r="U227" s="1">
        <v>38</v>
      </c>
      <c r="V227" s="1">
        <v>80</v>
      </c>
      <c r="W227" s="1">
        <v>0</v>
      </c>
      <c r="X227" s="1">
        <v>15</v>
      </c>
      <c r="Y227" s="1">
        <v>2</v>
      </c>
      <c r="Z227" s="196">
        <f t="shared" si="23"/>
        <v>135</v>
      </c>
      <c r="AA227" s="1">
        <v>37</v>
      </c>
      <c r="AB227" s="1">
        <v>18</v>
      </c>
      <c r="AC227" s="1">
        <f>+MIT_InfraMR[[#This Row],[Total Pasos Vehiculares a Nivel]]</f>
        <v>135</v>
      </c>
      <c r="AD227" s="196">
        <f t="shared" si="24"/>
        <v>190</v>
      </c>
      <c r="AE227" s="1">
        <v>10</v>
      </c>
      <c r="AF227" s="1">
        <v>21</v>
      </c>
      <c r="AG227" s="1">
        <v>107</v>
      </c>
      <c r="AH227" s="196">
        <f t="shared" si="25"/>
        <v>138</v>
      </c>
      <c r="AI227" s="10">
        <v>46</v>
      </c>
      <c r="AJ227" s="10">
        <v>0</v>
      </c>
      <c r="AK227" s="10">
        <v>133</v>
      </c>
      <c r="AL227" s="222">
        <f t="shared" si="26"/>
        <v>179</v>
      </c>
      <c r="AM227" s="1">
        <v>0</v>
      </c>
      <c r="AN227" s="1">
        <v>18</v>
      </c>
      <c r="AO227" s="1">
        <v>0</v>
      </c>
      <c r="AP227" s="200">
        <f t="shared" si="27"/>
        <v>18</v>
      </c>
      <c r="AQ227" s="1">
        <v>285</v>
      </c>
      <c r="AR227" s="1">
        <v>60</v>
      </c>
      <c r="AS227" s="1">
        <v>0</v>
      </c>
      <c r="AT227" s="200">
        <f>+SUM(MIT_InfraMR[[#This Row],[B.02.1 - Parque de Coches Eléctricos Motrices]:[B.02.3 - Parque de Coches Eléctricos Motrices Tipo R]])</f>
        <v>345</v>
      </c>
      <c r="AU227" s="1">
        <v>0</v>
      </c>
      <c r="AV227" s="1">
        <v>2</v>
      </c>
      <c r="AW227" s="1">
        <v>2</v>
      </c>
      <c r="AX227" s="200">
        <f>+SUM(MIT_InfraMR[[#This Row],[B.03.1 - Parque de Coches Motores Motrices Remolcados]:[B.03.3 - Parque de Coches Motores Motrices Cabina]])</f>
        <v>4</v>
      </c>
      <c r="AY227" s="1">
        <v>29</v>
      </c>
      <c r="AZ227" s="1">
        <v>4</v>
      </c>
      <c r="BA227" s="1">
        <v>0</v>
      </c>
      <c r="BB227" s="1">
        <v>0</v>
      </c>
      <c r="BC227" s="200">
        <f>SUM(AY227:BB227)</f>
        <v>33</v>
      </c>
      <c r="BD227" s="356">
        <v>14</v>
      </c>
      <c r="BE227" s="1">
        <v>0</v>
      </c>
      <c r="BF227" s="1">
        <v>5</v>
      </c>
      <c r="BG227" s="235">
        <v>1676</v>
      </c>
    </row>
    <row r="228" spans="1:59">
      <c r="A228" s="1">
        <v>2011</v>
      </c>
      <c r="B228" s="1" t="s">
        <v>71</v>
      </c>
      <c r="C228" s="10">
        <v>54.8</v>
      </c>
      <c r="D228" s="10">
        <v>77.59</v>
      </c>
      <c r="E228" s="10">
        <v>0</v>
      </c>
      <c r="F228" s="10">
        <v>52.57</v>
      </c>
      <c r="G228" s="192">
        <f t="shared" si="21"/>
        <v>184.95999999999998</v>
      </c>
      <c r="H228" s="192">
        <v>184.95999999999998</v>
      </c>
      <c r="I228" s="192">
        <v>196.96800000000002</v>
      </c>
      <c r="J228" s="10">
        <v>209.97</v>
      </c>
      <c r="K228" s="10">
        <v>12.2</v>
      </c>
      <c r="L228" s="10">
        <v>116.54</v>
      </c>
      <c r="M228" s="10">
        <v>8</v>
      </c>
      <c r="N228" s="192">
        <f>+MIT_InfraMR[[#This Row],[A.03.1 -  Longitud de Vías de Explotación No Electrificadas Troncales y Ramales (vía principal) (km)]]+MIT_InfraMR[[#This Row],[A.04.1 -  Longitud de Vías de Explotación Electrificadas Troncales y Ramales (vía principal) (km)]]</f>
        <v>326.51</v>
      </c>
      <c r="O228" s="192">
        <v>326.51</v>
      </c>
      <c r="P228" s="1">
        <v>40</v>
      </c>
      <c r="Q228" s="1">
        <v>15</v>
      </c>
      <c r="R228" s="1">
        <v>1</v>
      </c>
      <c r="S228" s="194">
        <f t="shared" si="22"/>
        <v>56</v>
      </c>
      <c r="T228" s="194">
        <v>56</v>
      </c>
      <c r="U228" s="1">
        <v>38</v>
      </c>
      <c r="V228" s="1">
        <v>80</v>
      </c>
      <c r="W228" s="1">
        <v>0</v>
      </c>
      <c r="X228" s="1">
        <v>15</v>
      </c>
      <c r="Y228" s="1">
        <v>2</v>
      </c>
      <c r="Z228" s="196">
        <f t="shared" si="23"/>
        <v>135</v>
      </c>
      <c r="AA228" s="1">
        <v>37</v>
      </c>
      <c r="AB228" s="1">
        <v>18</v>
      </c>
      <c r="AC228" s="1">
        <f>+MIT_InfraMR[[#This Row],[Total Pasos Vehiculares a Nivel]]</f>
        <v>135</v>
      </c>
      <c r="AD228" s="196">
        <f t="shared" si="24"/>
        <v>190</v>
      </c>
      <c r="AE228" s="1">
        <v>10</v>
      </c>
      <c r="AF228" s="1">
        <v>21</v>
      </c>
      <c r="AG228" s="1">
        <v>107</v>
      </c>
      <c r="AH228" s="196">
        <f t="shared" si="25"/>
        <v>138</v>
      </c>
      <c r="AI228" s="10">
        <v>46</v>
      </c>
      <c r="AJ228" s="10">
        <v>0</v>
      </c>
      <c r="AK228" s="10">
        <v>133</v>
      </c>
      <c r="AL228" s="222">
        <f t="shared" si="26"/>
        <v>179</v>
      </c>
      <c r="AM228" s="1">
        <v>0</v>
      </c>
      <c r="AN228" s="1">
        <v>18</v>
      </c>
      <c r="AO228" s="1">
        <v>0</v>
      </c>
      <c r="AP228" s="200">
        <f t="shared" si="27"/>
        <v>18</v>
      </c>
      <c r="AQ228" s="1">
        <v>285</v>
      </c>
      <c r="AR228" s="1">
        <v>60</v>
      </c>
      <c r="AS228" s="1">
        <v>0</v>
      </c>
      <c r="AT228" s="200">
        <f>+SUM(MIT_InfraMR[[#This Row],[B.02.1 - Parque de Coches Eléctricos Motrices]:[B.02.3 - Parque de Coches Eléctricos Motrices Tipo R]])</f>
        <v>345</v>
      </c>
      <c r="AU228" s="1">
        <v>0</v>
      </c>
      <c r="AV228" s="1">
        <v>2</v>
      </c>
      <c r="AW228" s="1">
        <v>2</v>
      </c>
      <c r="AX228" s="200">
        <f>+SUM(MIT_InfraMR[[#This Row],[B.03.1 - Parque de Coches Motores Motrices Remolcados]:[B.03.3 - Parque de Coches Motores Motrices Cabina]])</f>
        <v>4</v>
      </c>
      <c r="AY228" s="1">
        <v>29</v>
      </c>
      <c r="AZ228" s="1">
        <v>4</v>
      </c>
      <c r="BA228" s="1">
        <v>0</v>
      </c>
      <c r="BB228" s="1">
        <v>0</v>
      </c>
      <c r="BC228" s="200">
        <f>SUM(AY228:BB228)</f>
        <v>33</v>
      </c>
      <c r="BD228" s="356">
        <v>14</v>
      </c>
      <c r="BE228" s="1">
        <v>0</v>
      </c>
      <c r="BF228" s="1">
        <v>5</v>
      </c>
      <c r="BG228" s="235">
        <v>1676</v>
      </c>
    </row>
    <row r="229" spans="1:59">
      <c r="A229" s="1">
        <v>2011</v>
      </c>
      <c r="B229" s="1" t="s">
        <v>72</v>
      </c>
      <c r="C229" s="10">
        <v>54.8</v>
      </c>
      <c r="D229" s="10">
        <v>77.59</v>
      </c>
      <c r="E229" s="10">
        <v>0</v>
      </c>
      <c r="F229" s="10">
        <v>52.57</v>
      </c>
      <c r="G229" s="192">
        <f t="shared" si="21"/>
        <v>184.95999999999998</v>
      </c>
      <c r="H229" s="192">
        <v>184.95999999999998</v>
      </c>
      <c r="I229" s="192">
        <v>196.96800000000002</v>
      </c>
      <c r="J229" s="10">
        <v>209.97</v>
      </c>
      <c r="K229" s="10">
        <v>12.2</v>
      </c>
      <c r="L229" s="10">
        <v>116.54</v>
      </c>
      <c r="M229" s="10">
        <v>8</v>
      </c>
      <c r="N229" s="192">
        <f>+MIT_InfraMR[[#This Row],[A.03.1 -  Longitud de Vías de Explotación No Electrificadas Troncales y Ramales (vía principal) (km)]]+MIT_InfraMR[[#This Row],[A.04.1 -  Longitud de Vías de Explotación Electrificadas Troncales y Ramales (vía principal) (km)]]</f>
        <v>326.51</v>
      </c>
      <c r="O229" s="192">
        <v>326.51</v>
      </c>
      <c r="P229" s="1">
        <v>40</v>
      </c>
      <c r="Q229" s="1">
        <v>15</v>
      </c>
      <c r="R229" s="1">
        <v>1</v>
      </c>
      <c r="S229" s="194">
        <f t="shared" si="22"/>
        <v>56</v>
      </c>
      <c r="T229" s="194">
        <v>56</v>
      </c>
      <c r="U229" s="1">
        <v>38</v>
      </c>
      <c r="V229" s="1">
        <v>80</v>
      </c>
      <c r="W229" s="1">
        <v>0</v>
      </c>
      <c r="X229" s="1">
        <v>15</v>
      </c>
      <c r="Y229" s="1">
        <v>2</v>
      </c>
      <c r="Z229" s="196">
        <f t="shared" si="23"/>
        <v>135</v>
      </c>
      <c r="AA229" s="1">
        <v>37</v>
      </c>
      <c r="AB229" s="1">
        <v>18</v>
      </c>
      <c r="AC229" s="1">
        <f>+MIT_InfraMR[[#This Row],[Total Pasos Vehiculares a Nivel]]</f>
        <v>135</v>
      </c>
      <c r="AD229" s="196">
        <f t="shared" si="24"/>
        <v>190</v>
      </c>
      <c r="AE229" s="1">
        <v>10</v>
      </c>
      <c r="AF229" s="1">
        <v>21</v>
      </c>
      <c r="AG229" s="1">
        <v>107</v>
      </c>
      <c r="AH229" s="196">
        <f t="shared" si="25"/>
        <v>138</v>
      </c>
      <c r="AI229" s="10">
        <v>46</v>
      </c>
      <c r="AJ229" s="10">
        <v>0</v>
      </c>
      <c r="AK229" s="10">
        <v>133</v>
      </c>
      <c r="AL229" s="222">
        <f t="shared" si="26"/>
        <v>179</v>
      </c>
      <c r="AM229" s="1">
        <v>0</v>
      </c>
      <c r="AN229" s="1">
        <v>18</v>
      </c>
      <c r="AO229" s="1">
        <v>0</v>
      </c>
      <c r="AP229" s="200">
        <f t="shared" si="27"/>
        <v>18</v>
      </c>
      <c r="AQ229" s="1">
        <v>285</v>
      </c>
      <c r="AR229" s="1">
        <v>60</v>
      </c>
      <c r="AS229" s="1">
        <v>0</v>
      </c>
      <c r="AT229" s="200">
        <f>+SUM(MIT_InfraMR[[#This Row],[B.02.1 - Parque de Coches Eléctricos Motrices]:[B.02.3 - Parque de Coches Eléctricos Motrices Tipo R]])</f>
        <v>345</v>
      </c>
      <c r="AU229" s="1">
        <v>0</v>
      </c>
      <c r="AV229" s="1">
        <v>2</v>
      </c>
      <c r="AW229" s="1">
        <v>2</v>
      </c>
      <c r="AX229" s="200">
        <f>+SUM(MIT_InfraMR[[#This Row],[B.03.1 - Parque de Coches Motores Motrices Remolcados]:[B.03.3 - Parque de Coches Motores Motrices Cabina]])</f>
        <v>4</v>
      </c>
      <c r="AY229" s="1">
        <v>29</v>
      </c>
      <c r="AZ229" s="1">
        <v>4</v>
      </c>
      <c r="BA229" s="1">
        <v>0</v>
      </c>
      <c r="BB229" s="1">
        <v>0</v>
      </c>
      <c r="BC229" s="200">
        <f>SUM(AY229:BB229)</f>
        <v>33</v>
      </c>
      <c r="BD229" s="356">
        <v>14</v>
      </c>
      <c r="BE229" s="1">
        <v>0</v>
      </c>
      <c r="BF229" s="1">
        <v>5</v>
      </c>
      <c r="BG229" s="235">
        <v>1676</v>
      </c>
    </row>
    <row r="230" spans="1:59">
      <c r="A230" s="1">
        <v>2012</v>
      </c>
      <c r="B230" s="1" t="s">
        <v>61</v>
      </c>
      <c r="C230" s="10">
        <v>54.8</v>
      </c>
      <c r="D230" s="10">
        <v>77.59</v>
      </c>
      <c r="E230" s="10">
        <v>0</v>
      </c>
      <c r="F230" s="10">
        <v>52.57</v>
      </c>
      <c r="G230" s="192">
        <f t="shared" si="21"/>
        <v>184.95999999999998</v>
      </c>
      <c r="H230" s="192">
        <v>184.95999999999998</v>
      </c>
      <c r="I230" s="192">
        <v>196.96800000000002</v>
      </c>
      <c r="J230" s="10">
        <v>209.97</v>
      </c>
      <c r="K230" s="10">
        <v>12.2</v>
      </c>
      <c r="L230" s="10">
        <v>116.54</v>
      </c>
      <c r="M230" s="10">
        <v>8</v>
      </c>
      <c r="N230" s="192">
        <f>+MIT_InfraMR[[#This Row],[A.03.1 -  Longitud de Vías de Explotación No Electrificadas Troncales y Ramales (vía principal) (km)]]+MIT_InfraMR[[#This Row],[A.04.1 -  Longitud de Vías de Explotación Electrificadas Troncales y Ramales (vía principal) (km)]]</f>
        <v>326.51</v>
      </c>
      <c r="O230" s="192">
        <v>326.51</v>
      </c>
      <c r="P230" s="1">
        <v>40</v>
      </c>
      <c r="Q230" s="1">
        <v>15</v>
      </c>
      <c r="R230" s="1">
        <v>1</v>
      </c>
      <c r="S230" s="194">
        <f t="shared" si="22"/>
        <v>56</v>
      </c>
      <c r="T230" s="194">
        <v>56</v>
      </c>
      <c r="U230" s="1">
        <v>36</v>
      </c>
      <c r="V230" s="1">
        <v>78</v>
      </c>
      <c r="W230" s="1">
        <v>0</v>
      </c>
      <c r="X230" s="1">
        <v>15</v>
      </c>
      <c r="Y230" s="1">
        <v>2</v>
      </c>
      <c r="Z230" s="196">
        <f t="shared" si="23"/>
        <v>131</v>
      </c>
      <c r="AA230" s="1">
        <v>41</v>
      </c>
      <c r="AB230" s="1">
        <v>18</v>
      </c>
      <c r="AC230" s="1">
        <f>+MIT_InfraMR[[#This Row],[Total Pasos Vehiculares a Nivel]]</f>
        <v>131</v>
      </c>
      <c r="AD230" s="196">
        <f t="shared" si="24"/>
        <v>190</v>
      </c>
      <c r="AE230" s="1">
        <v>10</v>
      </c>
      <c r="AF230" s="1">
        <v>21</v>
      </c>
      <c r="AG230" s="1">
        <v>107</v>
      </c>
      <c r="AH230" s="196">
        <f t="shared" si="25"/>
        <v>138</v>
      </c>
      <c r="AI230" s="10">
        <v>46</v>
      </c>
      <c r="AJ230" s="10">
        <v>0</v>
      </c>
      <c r="AK230" s="10">
        <v>133</v>
      </c>
      <c r="AL230" s="222">
        <f t="shared" si="26"/>
        <v>179</v>
      </c>
      <c r="AM230" s="1">
        <v>0</v>
      </c>
      <c r="AN230" s="1">
        <v>18</v>
      </c>
      <c r="AO230" s="1">
        <v>0</v>
      </c>
      <c r="AP230" s="200">
        <f t="shared" si="27"/>
        <v>18</v>
      </c>
      <c r="AQ230" s="1">
        <v>285</v>
      </c>
      <c r="AR230" s="1">
        <v>60</v>
      </c>
      <c r="AS230" s="1">
        <v>0</v>
      </c>
      <c r="AT230" s="200">
        <f>+SUM(MIT_InfraMR[[#This Row],[B.02.1 - Parque de Coches Eléctricos Motrices]:[B.02.3 - Parque de Coches Eléctricos Motrices Tipo R]])</f>
        <v>345</v>
      </c>
      <c r="AU230" s="1">
        <v>0</v>
      </c>
      <c r="AV230" s="1">
        <v>2</v>
      </c>
      <c r="AW230" s="1">
        <v>2</v>
      </c>
      <c r="AX230" s="200">
        <f>+SUM(MIT_InfraMR[[#This Row],[B.03.1 - Parque de Coches Motores Motrices Remolcados]:[B.03.3 - Parque de Coches Motores Motrices Cabina]])</f>
        <v>4</v>
      </c>
      <c r="AY230" s="1">
        <v>29</v>
      </c>
      <c r="AZ230" s="1">
        <v>4</v>
      </c>
      <c r="BA230" s="1">
        <v>0</v>
      </c>
      <c r="BB230" s="1">
        <v>0</v>
      </c>
      <c r="BC230" s="200">
        <f>SUM(AY230:BB230)</f>
        <v>33</v>
      </c>
      <c r="BD230" s="356">
        <v>14</v>
      </c>
      <c r="BE230" s="1">
        <v>0</v>
      </c>
      <c r="BF230" s="1">
        <v>5</v>
      </c>
      <c r="BG230" s="235">
        <v>1676</v>
      </c>
    </row>
    <row r="231" spans="1:59">
      <c r="A231" s="1">
        <v>2012</v>
      </c>
      <c r="B231" s="1" t="s">
        <v>62</v>
      </c>
      <c r="C231" s="10">
        <v>54.8</v>
      </c>
      <c r="D231" s="10">
        <v>77.59</v>
      </c>
      <c r="E231" s="10">
        <v>0</v>
      </c>
      <c r="F231" s="10">
        <v>52.57</v>
      </c>
      <c r="G231" s="192">
        <f t="shared" si="21"/>
        <v>184.95999999999998</v>
      </c>
      <c r="H231" s="192">
        <v>184.95999999999998</v>
      </c>
      <c r="I231" s="192">
        <v>196.96800000000002</v>
      </c>
      <c r="J231" s="10">
        <v>209.97</v>
      </c>
      <c r="K231" s="10">
        <v>12.2</v>
      </c>
      <c r="L231" s="10">
        <v>116.54</v>
      </c>
      <c r="M231" s="10">
        <v>8</v>
      </c>
      <c r="N231" s="192">
        <f>+MIT_InfraMR[[#This Row],[A.03.1 -  Longitud de Vías de Explotación No Electrificadas Troncales y Ramales (vía principal) (km)]]+MIT_InfraMR[[#This Row],[A.04.1 -  Longitud de Vías de Explotación Electrificadas Troncales y Ramales (vía principal) (km)]]</f>
        <v>326.51</v>
      </c>
      <c r="O231" s="192">
        <v>326.51</v>
      </c>
      <c r="P231" s="1">
        <v>40</v>
      </c>
      <c r="Q231" s="1">
        <v>15</v>
      </c>
      <c r="R231" s="1">
        <v>1</v>
      </c>
      <c r="S231" s="194">
        <f t="shared" si="22"/>
        <v>56</v>
      </c>
      <c r="T231" s="194">
        <v>56</v>
      </c>
      <c r="U231" s="1">
        <v>36</v>
      </c>
      <c r="V231" s="1">
        <v>78</v>
      </c>
      <c r="W231" s="1">
        <v>0</v>
      </c>
      <c r="X231" s="1">
        <v>15</v>
      </c>
      <c r="Y231" s="1">
        <v>2</v>
      </c>
      <c r="Z231" s="196">
        <f t="shared" si="23"/>
        <v>131</v>
      </c>
      <c r="AA231" s="1">
        <v>41</v>
      </c>
      <c r="AB231" s="1">
        <v>18</v>
      </c>
      <c r="AC231" s="1">
        <f>+MIT_InfraMR[[#This Row],[Total Pasos Vehiculares a Nivel]]</f>
        <v>131</v>
      </c>
      <c r="AD231" s="196">
        <f t="shared" si="24"/>
        <v>190</v>
      </c>
      <c r="AE231" s="1">
        <v>10</v>
      </c>
      <c r="AF231" s="1">
        <v>21</v>
      </c>
      <c r="AG231" s="1">
        <v>107</v>
      </c>
      <c r="AH231" s="196">
        <f t="shared" si="25"/>
        <v>138</v>
      </c>
      <c r="AI231" s="10">
        <v>46</v>
      </c>
      <c r="AJ231" s="10">
        <v>0</v>
      </c>
      <c r="AK231" s="10">
        <v>133</v>
      </c>
      <c r="AL231" s="222">
        <f t="shared" si="26"/>
        <v>179</v>
      </c>
      <c r="AM231" s="1">
        <v>0</v>
      </c>
      <c r="AN231" s="1">
        <v>18</v>
      </c>
      <c r="AO231" s="1">
        <v>0</v>
      </c>
      <c r="AP231" s="200">
        <f t="shared" si="27"/>
        <v>18</v>
      </c>
      <c r="AQ231" s="1">
        <v>285</v>
      </c>
      <c r="AR231" s="1">
        <v>60</v>
      </c>
      <c r="AS231" s="1">
        <v>0</v>
      </c>
      <c r="AT231" s="200">
        <f>+SUM(MIT_InfraMR[[#This Row],[B.02.1 - Parque de Coches Eléctricos Motrices]:[B.02.3 - Parque de Coches Eléctricos Motrices Tipo R]])</f>
        <v>345</v>
      </c>
      <c r="AU231" s="1">
        <v>0</v>
      </c>
      <c r="AV231" s="1">
        <v>2</v>
      </c>
      <c r="AW231" s="1">
        <v>2</v>
      </c>
      <c r="AX231" s="200">
        <f>+SUM(MIT_InfraMR[[#This Row],[B.03.1 - Parque de Coches Motores Motrices Remolcados]:[B.03.3 - Parque de Coches Motores Motrices Cabina]])</f>
        <v>4</v>
      </c>
      <c r="AY231" s="1">
        <v>29</v>
      </c>
      <c r="AZ231" s="1">
        <v>4</v>
      </c>
      <c r="BA231" s="1">
        <v>0</v>
      </c>
      <c r="BB231" s="1">
        <v>0</v>
      </c>
      <c r="BC231" s="200">
        <f>SUM(AY231:BB231)</f>
        <v>33</v>
      </c>
      <c r="BD231" s="356">
        <v>14</v>
      </c>
      <c r="BE231" s="1">
        <v>0</v>
      </c>
      <c r="BF231" s="1">
        <v>5</v>
      </c>
      <c r="BG231" s="235">
        <v>1676</v>
      </c>
    </row>
    <row r="232" spans="1:59">
      <c r="A232" s="1">
        <v>2012</v>
      </c>
      <c r="B232" s="1" t="s">
        <v>63</v>
      </c>
      <c r="C232" s="10">
        <v>54.8</v>
      </c>
      <c r="D232" s="10">
        <v>77.59</v>
      </c>
      <c r="E232" s="10">
        <v>0</v>
      </c>
      <c r="F232" s="10">
        <v>52.57</v>
      </c>
      <c r="G232" s="192">
        <f t="shared" si="21"/>
        <v>184.95999999999998</v>
      </c>
      <c r="H232" s="192">
        <v>184.95999999999998</v>
      </c>
      <c r="I232" s="192">
        <v>196.96800000000002</v>
      </c>
      <c r="J232" s="10">
        <v>209.97</v>
      </c>
      <c r="K232" s="10">
        <v>12.2</v>
      </c>
      <c r="L232" s="10">
        <v>116.54</v>
      </c>
      <c r="M232" s="10">
        <v>8</v>
      </c>
      <c r="N232" s="192">
        <f>+MIT_InfraMR[[#This Row],[A.03.1 -  Longitud de Vías de Explotación No Electrificadas Troncales y Ramales (vía principal) (km)]]+MIT_InfraMR[[#This Row],[A.04.1 -  Longitud de Vías de Explotación Electrificadas Troncales y Ramales (vía principal) (km)]]</f>
        <v>326.51</v>
      </c>
      <c r="O232" s="192">
        <v>326.51</v>
      </c>
      <c r="P232" s="1">
        <v>40</v>
      </c>
      <c r="Q232" s="1">
        <v>15</v>
      </c>
      <c r="R232" s="1">
        <v>1</v>
      </c>
      <c r="S232" s="194">
        <f t="shared" si="22"/>
        <v>56</v>
      </c>
      <c r="T232" s="194">
        <v>56</v>
      </c>
      <c r="U232" s="1">
        <v>36</v>
      </c>
      <c r="V232" s="1">
        <v>78</v>
      </c>
      <c r="W232" s="1">
        <v>0</v>
      </c>
      <c r="X232" s="1">
        <v>15</v>
      </c>
      <c r="Y232" s="1">
        <v>2</v>
      </c>
      <c r="Z232" s="196">
        <f t="shared" si="23"/>
        <v>131</v>
      </c>
      <c r="AA232" s="1">
        <v>41</v>
      </c>
      <c r="AB232" s="1">
        <v>18</v>
      </c>
      <c r="AC232" s="1">
        <f>+MIT_InfraMR[[#This Row],[Total Pasos Vehiculares a Nivel]]</f>
        <v>131</v>
      </c>
      <c r="AD232" s="196">
        <f t="shared" si="24"/>
        <v>190</v>
      </c>
      <c r="AE232" s="1">
        <v>10</v>
      </c>
      <c r="AF232" s="1">
        <v>21</v>
      </c>
      <c r="AG232" s="1">
        <v>107</v>
      </c>
      <c r="AH232" s="196">
        <f t="shared" si="25"/>
        <v>138</v>
      </c>
      <c r="AI232" s="10">
        <v>46</v>
      </c>
      <c r="AJ232" s="10">
        <v>0</v>
      </c>
      <c r="AK232" s="10">
        <v>133</v>
      </c>
      <c r="AL232" s="222">
        <f t="shared" si="26"/>
        <v>179</v>
      </c>
      <c r="AM232" s="1">
        <v>0</v>
      </c>
      <c r="AN232" s="1">
        <v>18</v>
      </c>
      <c r="AO232" s="1">
        <v>0</v>
      </c>
      <c r="AP232" s="200">
        <f t="shared" si="27"/>
        <v>18</v>
      </c>
      <c r="AQ232" s="1">
        <v>285</v>
      </c>
      <c r="AR232" s="1">
        <v>60</v>
      </c>
      <c r="AS232" s="1">
        <v>0</v>
      </c>
      <c r="AT232" s="200">
        <f>+SUM(MIT_InfraMR[[#This Row],[B.02.1 - Parque de Coches Eléctricos Motrices]:[B.02.3 - Parque de Coches Eléctricos Motrices Tipo R]])</f>
        <v>345</v>
      </c>
      <c r="AU232" s="1">
        <v>0</v>
      </c>
      <c r="AV232" s="1">
        <v>2</v>
      </c>
      <c r="AW232" s="1">
        <v>2</v>
      </c>
      <c r="AX232" s="200">
        <f>+SUM(MIT_InfraMR[[#This Row],[B.03.1 - Parque de Coches Motores Motrices Remolcados]:[B.03.3 - Parque de Coches Motores Motrices Cabina]])</f>
        <v>4</v>
      </c>
      <c r="AY232" s="1">
        <v>29</v>
      </c>
      <c r="AZ232" s="1">
        <v>4</v>
      </c>
      <c r="BA232" s="1">
        <v>0</v>
      </c>
      <c r="BB232" s="1">
        <v>0</v>
      </c>
      <c r="BC232" s="200">
        <f>SUM(AY232:BB232)</f>
        <v>33</v>
      </c>
      <c r="BD232" s="356">
        <v>14</v>
      </c>
      <c r="BE232" s="1">
        <v>0</v>
      </c>
      <c r="BF232" s="1">
        <v>5</v>
      </c>
      <c r="BG232" s="235">
        <v>1676</v>
      </c>
    </row>
    <row r="233" spans="1:59">
      <c r="A233" s="1">
        <v>2012</v>
      </c>
      <c r="B233" s="1" t="s">
        <v>64</v>
      </c>
      <c r="C233" s="10">
        <v>54.8</v>
      </c>
      <c r="D233" s="10">
        <v>77.59</v>
      </c>
      <c r="E233" s="10">
        <v>0</v>
      </c>
      <c r="F233" s="10">
        <v>52.57</v>
      </c>
      <c r="G233" s="192">
        <f t="shared" si="21"/>
        <v>184.95999999999998</v>
      </c>
      <c r="H233" s="192">
        <v>184.95999999999998</v>
      </c>
      <c r="I233" s="192">
        <v>196.96800000000002</v>
      </c>
      <c r="J233" s="10">
        <v>209.97</v>
      </c>
      <c r="K233" s="10">
        <v>12.2</v>
      </c>
      <c r="L233" s="10">
        <v>116.54</v>
      </c>
      <c r="M233" s="10">
        <v>8</v>
      </c>
      <c r="N233" s="192">
        <f>+MIT_InfraMR[[#This Row],[A.03.1 -  Longitud de Vías de Explotación No Electrificadas Troncales y Ramales (vía principal) (km)]]+MIT_InfraMR[[#This Row],[A.04.1 -  Longitud de Vías de Explotación Electrificadas Troncales y Ramales (vía principal) (km)]]</f>
        <v>326.51</v>
      </c>
      <c r="O233" s="192">
        <v>326.51</v>
      </c>
      <c r="P233" s="1">
        <v>40</v>
      </c>
      <c r="Q233" s="1">
        <v>15</v>
      </c>
      <c r="R233" s="1">
        <v>1</v>
      </c>
      <c r="S233" s="194">
        <f t="shared" si="22"/>
        <v>56</v>
      </c>
      <c r="T233" s="194">
        <v>56</v>
      </c>
      <c r="U233" s="1">
        <v>36</v>
      </c>
      <c r="V233" s="1">
        <v>78</v>
      </c>
      <c r="W233" s="1">
        <v>0</v>
      </c>
      <c r="X233" s="1">
        <v>15</v>
      </c>
      <c r="Y233" s="1">
        <v>2</v>
      </c>
      <c r="Z233" s="196">
        <f t="shared" si="23"/>
        <v>131</v>
      </c>
      <c r="AA233" s="1">
        <v>41</v>
      </c>
      <c r="AB233" s="1">
        <v>18</v>
      </c>
      <c r="AC233" s="1">
        <f>+MIT_InfraMR[[#This Row],[Total Pasos Vehiculares a Nivel]]</f>
        <v>131</v>
      </c>
      <c r="AD233" s="196">
        <f t="shared" si="24"/>
        <v>190</v>
      </c>
      <c r="AE233" s="1">
        <v>10</v>
      </c>
      <c r="AF233" s="1">
        <v>21</v>
      </c>
      <c r="AG233" s="1">
        <v>107</v>
      </c>
      <c r="AH233" s="196">
        <f t="shared" si="25"/>
        <v>138</v>
      </c>
      <c r="AI233" s="10">
        <v>46</v>
      </c>
      <c r="AJ233" s="10">
        <v>0</v>
      </c>
      <c r="AK233" s="10">
        <v>133</v>
      </c>
      <c r="AL233" s="222">
        <f t="shared" si="26"/>
        <v>179</v>
      </c>
      <c r="AM233" s="1">
        <v>0</v>
      </c>
      <c r="AN233" s="1">
        <v>18</v>
      </c>
      <c r="AO233" s="1">
        <v>0</v>
      </c>
      <c r="AP233" s="200">
        <f t="shared" si="27"/>
        <v>18</v>
      </c>
      <c r="AQ233" s="1">
        <v>285</v>
      </c>
      <c r="AR233" s="1">
        <v>60</v>
      </c>
      <c r="AS233" s="1">
        <v>0</v>
      </c>
      <c r="AT233" s="200">
        <f>+SUM(MIT_InfraMR[[#This Row],[B.02.1 - Parque de Coches Eléctricos Motrices]:[B.02.3 - Parque de Coches Eléctricos Motrices Tipo R]])</f>
        <v>345</v>
      </c>
      <c r="AU233" s="1">
        <v>0</v>
      </c>
      <c r="AV233" s="1">
        <v>2</v>
      </c>
      <c r="AW233" s="1">
        <v>2</v>
      </c>
      <c r="AX233" s="200">
        <f>+SUM(MIT_InfraMR[[#This Row],[B.03.1 - Parque de Coches Motores Motrices Remolcados]:[B.03.3 - Parque de Coches Motores Motrices Cabina]])</f>
        <v>4</v>
      </c>
      <c r="AY233" s="1">
        <v>29</v>
      </c>
      <c r="AZ233" s="1">
        <v>4</v>
      </c>
      <c r="BA233" s="1">
        <v>0</v>
      </c>
      <c r="BB233" s="1">
        <v>0</v>
      </c>
      <c r="BC233" s="200">
        <f>SUM(AY233:BB233)</f>
        <v>33</v>
      </c>
      <c r="BD233" s="356">
        <v>14</v>
      </c>
      <c r="BE233" s="1">
        <v>0</v>
      </c>
      <c r="BF233" s="1">
        <v>5</v>
      </c>
      <c r="BG233" s="235">
        <v>1676</v>
      </c>
    </row>
    <row r="234" spans="1:59">
      <c r="A234" s="1">
        <v>2012</v>
      </c>
      <c r="B234" s="1" t="s">
        <v>65</v>
      </c>
      <c r="C234" s="10">
        <v>54.8</v>
      </c>
      <c r="D234" s="10">
        <v>77.59</v>
      </c>
      <c r="E234" s="10">
        <v>0</v>
      </c>
      <c r="F234" s="10">
        <v>52.57</v>
      </c>
      <c r="G234" s="192">
        <f t="shared" si="21"/>
        <v>184.95999999999998</v>
      </c>
      <c r="H234" s="192">
        <v>184.95999999999998</v>
      </c>
      <c r="I234" s="192">
        <v>196.96800000000002</v>
      </c>
      <c r="J234" s="10">
        <v>209.97</v>
      </c>
      <c r="K234" s="10">
        <v>12.2</v>
      </c>
      <c r="L234" s="10">
        <v>116.54</v>
      </c>
      <c r="M234" s="10">
        <v>8</v>
      </c>
      <c r="N234" s="192">
        <f>+MIT_InfraMR[[#This Row],[A.03.1 -  Longitud de Vías de Explotación No Electrificadas Troncales y Ramales (vía principal) (km)]]+MIT_InfraMR[[#This Row],[A.04.1 -  Longitud de Vías de Explotación Electrificadas Troncales y Ramales (vía principal) (km)]]</f>
        <v>326.51</v>
      </c>
      <c r="O234" s="192">
        <v>326.51</v>
      </c>
      <c r="P234" s="1">
        <v>40</v>
      </c>
      <c r="Q234" s="1">
        <v>15</v>
      </c>
      <c r="R234" s="1">
        <v>1</v>
      </c>
      <c r="S234" s="194">
        <f t="shared" si="22"/>
        <v>56</v>
      </c>
      <c r="T234" s="194">
        <v>56</v>
      </c>
      <c r="U234" s="1">
        <v>36</v>
      </c>
      <c r="V234" s="1">
        <v>78</v>
      </c>
      <c r="W234" s="1">
        <v>0</v>
      </c>
      <c r="X234" s="1">
        <v>15</v>
      </c>
      <c r="Y234" s="1">
        <v>2</v>
      </c>
      <c r="Z234" s="196">
        <f t="shared" si="23"/>
        <v>131</v>
      </c>
      <c r="AA234" s="1">
        <v>41</v>
      </c>
      <c r="AB234" s="1">
        <v>18</v>
      </c>
      <c r="AC234" s="1">
        <f>+MIT_InfraMR[[#This Row],[Total Pasos Vehiculares a Nivel]]</f>
        <v>131</v>
      </c>
      <c r="AD234" s="196">
        <f t="shared" si="24"/>
        <v>190</v>
      </c>
      <c r="AE234" s="1">
        <v>10</v>
      </c>
      <c r="AF234" s="1">
        <v>21</v>
      </c>
      <c r="AG234" s="1">
        <v>107</v>
      </c>
      <c r="AH234" s="196">
        <f t="shared" si="25"/>
        <v>138</v>
      </c>
      <c r="AI234" s="10">
        <v>46</v>
      </c>
      <c r="AJ234" s="10">
        <v>0</v>
      </c>
      <c r="AK234" s="10">
        <v>133</v>
      </c>
      <c r="AL234" s="222">
        <f t="shared" si="26"/>
        <v>179</v>
      </c>
      <c r="AM234" s="1">
        <v>0</v>
      </c>
      <c r="AN234" s="1">
        <v>18</v>
      </c>
      <c r="AO234" s="1">
        <v>0</v>
      </c>
      <c r="AP234" s="200">
        <f t="shared" si="27"/>
        <v>18</v>
      </c>
      <c r="AQ234" s="1">
        <v>285</v>
      </c>
      <c r="AR234" s="1">
        <v>60</v>
      </c>
      <c r="AS234" s="1">
        <v>0</v>
      </c>
      <c r="AT234" s="200">
        <f>+SUM(MIT_InfraMR[[#This Row],[B.02.1 - Parque de Coches Eléctricos Motrices]:[B.02.3 - Parque de Coches Eléctricos Motrices Tipo R]])</f>
        <v>345</v>
      </c>
      <c r="AU234" s="1">
        <v>0</v>
      </c>
      <c r="AV234" s="1">
        <v>2</v>
      </c>
      <c r="AW234" s="1">
        <v>2</v>
      </c>
      <c r="AX234" s="200">
        <f>+SUM(MIT_InfraMR[[#This Row],[B.03.1 - Parque de Coches Motores Motrices Remolcados]:[B.03.3 - Parque de Coches Motores Motrices Cabina]])</f>
        <v>4</v>
      </c>
      <c r="AY234" s="1">
        <v>29</v>
      </c>
      <c r="AZ234" s="1">
        <v>4</v>
      </c>
      <c r="BA234" s="1">
        <v>0</v>
      </c>
      <c r="BB234" s="1">
        <v>0</v>
      </c>
      <c r="BC234" s="200">
        <f>SUM(AY234:BB234)</f>
        <v>33</v>
      </c>
      <c r="BD234" s="356">
        <v>14</v>
      </c>
      <c r="BE234" s="1">
        <v>0</v>
      </c>
      <c r="BF234" s="1">
        <v>5</v>
      </c>
      <c r="BG234" s="235">
        <v>1676</v>
      </c>
    </row>
    <row r="235" spans="1:59">
      <c r="A235" s="1">
        <v>2012</v>
      </c>
      <c r="B235" s="1" t="s">
        <v>66</v>
      </c>
      <c r="C235" s="10">
        <v>54.8</v>
      </c>
      <c r="D235" s="10">
        <v>77.59</v>
      </c>
      <c r="E235" s="10">
        <v>0</v>
      </c>
      <c r="F235" s="10">
        <v>52.57</v>
      </c>
      <c r="G235" s="192">
        <f t="shared" si="21"/>
        <v>184.95999999999998</v>
      </c>
      <c r="H235" s="192">
        <v>184.95999999999998</v>
      </c>
      <c r="I235" s="192">
        <v>196.96800000000002</v>
      </c>
      <c r="J235" s="10">
        <v>209.97</v>
      </c>
      <c r="K235" s="10">
        <v>12.2</v>
      </c>
      <c r="L235" s="10">
        <v>116.54</v>
      </c>
      <c r="M235" s="10">
        <v>8</v>
      </c>
      <c r="N235" s="192">
        <f>+MIT_InfraMR[[#This Row],[A.03.1 -  Longitud de Vías de Explotación No Electrificadas Troncales y Ramales (vía principal) (km)]]+MIT_InfraMR[[#This Row],[A.04.1 -  Longitud de Vías de Explotación Electrificadas Troncales y Ramales (vía principal) (km)]]</f>
        <v>326.51</v>
      </c>
      <c r="O235" s="192">
        <v>326.51</v>
      </c>
      <c r="P235" s="1">
        <v>40</v>
      </c>
      <c r="Q235" s="1">
        <v>15</v>
      </c>
      <c r="R235" s="1">
        <v>1</v>
      </c>
      <c r="S235" s="194">
        <f t="shared" si="22"/>
        <v>56</v>
      </c>
      <c r="T235" s="194">
        <v>56</v>
      </c>
      <c r="U235" s="1">
        <v>36</v>
      </c>
      <c r="V235" s="1">
        <v>78</v>
      </c>
      <c r="W235" s="1">
        <v>0</v>
      </c>
      <c r="X235" s="1">
        <v>15</v>
      </c>
      <c r="Y235" s="1">
        <v>2</v>
      </c>
      <c r="Z235" s="196">
        <f t="shared" si="23"/>
        <v>131</v>
      </c>
      <c r="AA235" s="1">
        <v>41</v>
      </c>
      <c r="AB235" s="1">
        <v>18</v>
      </c>
      <c r="AC235" s="1">
        <f>+MIT_InfraMR[[#This Row],[Total Pasos Vehiculares a Nivel]]</f>
        <v>131</v>
      </c>
      <c r="AD235" s="196">
        <f t="shared" si="24"/>
        <v>190</v>
      </c>
      <c r="AE235" s="1">
        <v>10</v>
      </c>
      <c r="AF235" s="1">
        <v>21</v>
      </c>
      <c r="AG235" s="1">
        <v>107</v>
      </c>
      <c r="AH235" s="196">
        <f t="shared" si="25"/>
        <v>138</v>
      </c>
      <c r="AI235" s="10">
        <v>46</v>
      </c>
      <c r="AJ235" s="10">
        <v>0</v>
      </c>
      <c r="AK235" s="10">
        <v>133</v>
      </c>
      <c r="AL235" s="222">
        <f t="shared" si="26"/>
        <v>179</v>
      </c>
      <c r="AM235" s="1">
        <v>0</v>
      </c>
      <c r="AN235" s="1">
        <v>18</v>
      </c>
      <c r="AO235" s="1">
        <v>0</v>
      </c>
      <c r="AP235" s="200">
        <f t="shared" si="27"/>
        <v>18</v>
      </c>
      <c r="AQ235" s="1">
        <v>285</v>
      </c>
      <c r="AR235" s="1">
        <v>60</v>
      </c>
      <c r="AS235" s="1">
        <v>0</v>
      </c>
      <c r="AT235" s="200">
        <f>+SUM(MIT_InfraMR[[#This Row],[B.02.1 - Parque de Coches Eléctricos Motrices]:[B.02.3 - Parque de Coches Eléctricos Motrices Tipo R]])</f>
        <v>345</v>
      </c>
      <c r="AU235" s="1">
        <v>0</v>
      </c>
      <c r="AV235" s="1">
        <v>2</v>
      </c>
      <c r="AW235" s="1">
        <v>2</v>
      </c>
      <c r="AX235" s="200">
        <f>+SUM(MIT_InfraMR[[#This Row],[B.03.1 - Parque de Coches Motores Motrices Remolcados]:[B.03.3 - Parque de Coches Motores Motrices Cabina]])</f>
        <v>4</v>
      </c>
      <c r="AY235" s="1">
        <v>29</v>
      </c>
      <c r="AZ235" s="1">
        <v>4</v>
      </c>
      <c r="BA235" s="1">
        <v>0</v>
      </c>
      <c r="BB235" s="1">
        <v>0</v>
      </c>
      <c r="BC235" s="200">
        <f>SUM(AY235:BB235)</f>
        <v>33</v>
      </c>
      <c r="BD235" s="356">
        <v>14</v>
      </c>
      <c r="BE235" s="1">
        <v>0</v>
      </c>
      <c r="BF235" s="1">
        <v>5</v>
      </c>
      <c r="BG235" s="235">
        <v>1676</v>
      </c>
    </row>
    <row r="236" spans="1:59">
      <c r="A236" s="1">
        <v>2012</v>
      </c>
      <c r="B236" s="1" t="s">
        <v>67</v>
      </c>
      <c r="C236" s="10">
        <v>54.8</v>
      </c>
      <c r="D236" s="10">
        <v>77.59</v>
      </c>
      <c r="E236" s="10">
        <v>0</v>
      </c>
      <c r="F236" s="10">
        <v>52.57</v>
      </c>
      <c r="G236" s="192">
        <f t="shared" si="21"/>
        <v>184.95999999999998</v>
      </c>
      <c r="H236" s="192">
        <v>184.95999999999998</v>
      </c>
      <c r="I236" s="192">
        <v>196.96800000000002</v>
      </c>
      <c r="J236" s="10">
        <v>209.97</v>
      </c>
      <c r="K236" s="10">
        <v>12.2</v>
      </c>
      <c r="L236" s="10">
        <v>116.54</v>
      </c>
      <c r="M236" s="10">
        <v>8</v>
      </c>
      <c r="N236" s="192">
        <f>+MIT_InfraMR[[#This Row],[A.03.1 -  Longitud de Vías de Explotación No Electrificadas Troncales y Ramales (vía principal) (km)]]+MIT_InfraMR[[#This Row],[A.04.1 -  Longitud de Vías de Explotación Electrificadas Troncales y Ramales (vía principal) (km)]]</f>
        <v>326.51</v>
      </c>
      <c r="O236" s="192">
        <v>326.51</v>
      </c>
      <c r="P236" s="1">
        <v>40</v>
      </c>
      <c r="Q236" s="1">
        <v>15</v>
      </c>
      <c r="R236" s="1">
        <v>1</v>
      </c>
      <c r="S236" s="194">
        <f t="shared" si="22"/>
        <v>56</v>
      </c>
      <c r="T236" s="194">
        <v>56</v>
      </c>
      <c r="U236" s="1">
        <v>36</v>
      </c>
      <c r="V236" s="1">
        <v>78</v>
      </c>
      <c r="W236" s="1">
        <v>0</v>
      </c>
      <c r="X236" s="1">
        <v>15</v>
      </c>
      <c r="Y236" s="1">
        <v>2</v>
      </c>
      <c r="Z236" s="196">
        <f t="shared" si="23"/>
        <v>131</v>
      </c>
      <c r="AA236" s="1">
        <v>41</v>
      </c>
      <c r="AB236" s="1">
        <v>18</v>
      </c>
      <c r="AC236" s="1">
        <f>+MIT_InfraMR[[#This Row],[Total Pasos Vehiculares a Nivel]]</f>
        <v>131</v>
      </c>
      <c r="AD236" s="196">
        <f t="shared" si="24"/>
        <v>190</v>
      </c>
      <c r="AE236" s="1">
        <v>10</v>
      </c>
      <c r="AF236" s="1">
        <v>21</v>
      </c>
      <c r="AG236" s="1">
        <v>107</v>
      </c>
      <c r="AH236" s="196">
        <f t="shared" si="25"/>
        <v>138</v>
      </c>
      <c r="AI236" s="10">
        <v>46</v>
      </c>
      <c r="AJ236" s="10">
        <v>0</v>
      </c>
      <c r="AK236" s="10">
        <v>133</v>
      </c>
      <c r="AL236" s="222">
        <f t="shared" si="26"/>
        <v>179</v>
      </c>
      <c r="AM236" s="1">
        <v>0</v>
      </c>
      <c r="AN236" s="1">
        <v>18</v>
      </c>
      <c r="AO236" s="1">
        <v>0</v>
      </c>
      <c r="AP236" s="200">
        <f t="shared" si="27"/>
        <v>18</v>
      </c>
      <c r="AQ236" s="1">
        <v>285</v>
      </c>
      <c r="AR236" s="1">
        <v>60</v>
      </c>
      <c r="AS236" s="1">
        <v>0</v>
      </c>
      <c r="AT236" s="200">
        <f>+SUM(MIT_InfraMR[[#This Row],[B.02.1 - Parque de Coches Eléctricos Motrices]:[B.02.3 - Parque de Coches Eléctricos Motrices Tipo R]])</f>
        <v>345</v>
      </c>
      <c r="AU236" s="1">
        <v>0</v>
      </c>
      <c r="AV236" s="1">
        <v>2</v>
      </c>
      <c r="AW236" s="1">
        <v>2</v>
      </c>
      <c r="AX236" s="200">
        <f>+SUM(MIT_InfraMR[[#This Row],[B.03.1 - Parque de Coches Motores Motrices Remolcados]:[B.03.3 - Parque de Coches Motores Motrices Cabina]])</f>
        <v>4</v>
      </c>
      <c r="AY236" s="1">
        <v>29</v>
      </c>
      <c r="AZ236" s="1">
        <v>4</v>
      </c>
      <c r="BA236" s="1">
        <v>0</v>
      </c>
      <c r="BB236" s="1">
        <v>0</v>
      </c>
      <c r="BC236" s="200">
        <f>SUM(AY236:BB236)</f>
        <v>33</v>
      </c>
      <c r="BD236" s="356">
        <v>14</v>
      </c>
      <c r="BE236" s="1">
        <v>0</v>
      </c>
      <c r="BF236" s="1">
        <v>5</v>
      </c>
      <c r="BG236" s="235">
        <v>1676</v>
      </c>
    </row>
    <row r="237" spans="1:59">
      <c r="A237" s="1">
        <v>2012</v>
      </c>
      <c r="B237" s="1" t="s">
        <v>68</v>
      </c>
      <c r="C237" s="10">
        <v>54.8</v>
      </c>
      <c r="D237" s="10">
        <v>77.59</v>
      </c>
      <c r="E237" s="10">
        <v>0</v>
      </c>
      <c r="F237" s="10">
        <v>52.57</v>
      </c>
      <c r="G237" s="192">
        <f t="shared" si="21"/>
        <v>184.95999999999998</v>
      </c>
      <c r="H237" s="192">
        <v>184.95999999999998</v>
      </c>
      <c r="I237" s="192">
        <v>196.96800000000002</v>
      </c>
      <c r="J237" s="10">
        <v>209.97</v>
      </c>
      <c r="K237" s="10">
        <v>12.2</v>
      </c>
      <c r="L237" s="10">
        <v>116.54</v>
      </c>
      <c r="M237" s="10">
        <v>8</v>
      </c>
      <c r="N237" s="192">
        <f>+MIT_InfraMR[[#This Row],[A.03.1 -  Longitud de Vías de Explotación No Electrificadas Troncales y Ramales (vía principal) (km)]]+MIT_InfraMR[[#This Row],[A.04.1 -  Longitud de Vías de Explotación Electrificadas Troncales y Ramales (vía principal) (km)]]</f>
        <v>326.51</v>
      </c>
      <c r="O237" s="192">
        <v>326.51</v>
      </c>
      <c r="P237" s="1">
        <v>40</v>
      </c>
      <c r="Q237" s="1">
        <v>15</v>
      </c>
      <c r="R237" s="1">
        <v>1</v>
      </c>
      <c r="S237" s="194">
        <f t="shared" si="22"/>
        <v>56</v>
      </c>
      <c r="T237" s="194">
        <v>56</v>
      </c>
      <c r="U237" s="1">
        <v>36</v>
      </c>
      <c r="V237" s="1">
        <v>78</v>
      </c>
      <c r="W237" s="1">
        <v>0</v>
      </c>
      <c r="X237" s="1">
        <v>15</v>
      </c>
      <c r="Y237" s="1">
        <v>2</v>
      </c>
      <c r="Z237" s="196">
        <f t="shared" si="23"/>
        <v>131</v>
      </c>
      <c r="AA237" s="1">
        <v>41</v>
      </c>
      <c r="AB237" s="1">
        <v>18</v>
      </c>
      <c r="AC237" s="1">
        <f>+MIT_InfraMR[[#This Row],[Total Pasos Vehiculares a Nivel]]</f>
        <v>131</v>
      </c>
      <c r="AD237" s="196">
        <f t="shared" si="24"/>
        <v>190</v>
      </c>
      <c r="AE237" s="1">
        <v>10</v>
      </c>
      <c r="AF237" s="1">
        <v>21</v>
      </c>
      <c r="AG237" s="1">
        <v>107</v>
      </c>
      <c r="AH237" s="196">
        <f t="shared" si="25"/>
        <v>138</v>
      </c>
      <c r="AI237" s="10">
        <v>46</v>
      </c>
      <c r="AJ237" s="10">
        <v>0</v>
      </c>
      <c r="AK237" s="10">
        <v>133</v>
      </c>
      <c r="AL237" s="222">
        <f t="shared" si="26"/>
        <v>179</v>
      </c>
      <c r="AM237" s="1">
        <v>0</v>
      </c>
      <c r="AN237" s="1">
        <v>18</v>
      </c>
      <c r="AO237" s="1">
        <v>0</v>
      </c>
      <c r="AP237" s="200">
        <f t="shared" si="27"/>
        <v>18</v>
      </c>
      <c r="AQ237" s="1">
        <v>285</v>
      </c>
      <c r="AR237" s="1">
        <v>60</v>
      </c>
      <c r="AS237" s="1">
        <v>0</v>
      </c>
      <c r="AT237" s="200">
        <f>+SUM(MIT_InfraMR[[#This Row],[B.02.1 - Parque de Coches Eléctricos Motrices]:[B.02.3 - Parque de Coches Eléctricos Motrices Tipo R]])</f>
        <v>345</v>
      </c>
      <c r="AU237" s="1">
        <v>0</v>
      </c>
      <c r="AV237" s="1">
        <v>2</v>
      </c>
      <c r="AW237" s="1">
        <v>2</v>
      </c>
      <c r="AX237" s="200">
        <f>+SUM(MIT_InfraMR[[#This Row],[B.03.1 - Parque de Coches Motores Motrices Remolcados]:[B.03.3 - Parque de Coches Motores Motrices Cabina]])</f>
        <v>4</v>
      </c>
      <c r="AY237" s="1">
        <v>29</v>
      </c>
      <c r="AZ237" s="1">
        <v>4</v>
      </c>
      <c r="BA237" s="1">
        <v>0</v>
      </c>
      <c r="BB237" s="1">
        <v>0</v>
      </c>
      <c r="BC237" s="200">
        <f>SUM(AY237:BB237)</f>
        <v>33</v>
      </c>
      <c r="BD237" s="356">
        <v>14</v>
      </c>
      <c r="BE237" s="1">
        <v>0</v>
      </c>
      <c r="BF237" s="1">
        <v>5</v>
      </c>
      <c r="BG237" s="235">
        <v>1676</v>
      </c>
    </row>
    <row r="238" spans="1:59">
      <c r="A238" s="1">
        <v>2012</v>
      </c>
      <c r="B238" s="1" t="s">
        <v>69</v>
      </c>
      <c r="C238" s="10">
        <v>54.8</v>
      </c>
      <c r="D238" s="10">
        <v>77.59</v>
      </c>
      <c r="E238" s="10">
        <v>0</v>
      </c>
      <c r="F238" s="10">
        <v>52.57</v>
      </c>
      <c r="G238" s="192">
        <f t="shared" si="21"/>
        <v>184.95999999999998</v>
      </c>
      <c r="H238" s="192">
        <v>184.95999999999998</v>
      </c>
      <c r="I238" s="192">
        <v>196.96800000000002</v>
      </c>
      <c r="J238" s="10">
        <v>209.97</v>
      </c>
      <c r="K238" s="10">
        <v>12.2</v>
      </c>
      <c r="L238" s="10">
        <v>116.54</v>
      </c>
      <c r="M238" s="10">
        <v>8</v>
      </c>
      <c r="N238" s="192">
        <f>+MIT_InfraMR[[#This Row],[A.03.1 -  Longitud de Vías de Explotación No Electrificadas Troncales y Ramales (vía principal) (km)]]+MIT_InfraMR[[#This Row],[A.04.1 -  Longitud de Vías de Explotación Electrificadas Troncales y Ramales (vía principal) (km)]]</f>
        <v>326.51</v>
      </c>
      <c r="O238" s="192">
        <v>326.51</v>
      </c>
      <c r="P238" s="1">
        <v>40</v>
      </c>
      <c r="Q238" s="1">
        <v>15</v>
      </c>
      <c r="R238" s="1">
        <v>1</v>
      </c>
      <c r="S238" s="194">
        <f t="shared" si="22"/>
        <v>56</v>
      </c>
      <c r="T238" s="194">
        <v>56</v>
      </c>
      <c r="U238" s="1">
        <v>36</v>
      </c>
      <c r="V238" s="1">
        <v>78</v>
      </c>
      <c r="W238" s="1">
        <v>0</v>
      </c>
      <c r="X238" s="1">
        <v>15</v>
      </c>
      <c r="Y238" s="1">
        <v>2</v>
      </c>
      <c r="Z238" s="196">
        <f t="shared" si="23"/>
        <v>131</v>
      </c>
      <c r="AA238" s="1">
        <v>41</v>
      </c>
      <c r="AB238" s="1">
        <v>18</v>
      </c>
      <c r="AC238" s="1">
        <f>+MIT_InfraMR[[#This Row],[Total Pasos Vehiculares a Nivel]]</f>
        <v>131</v>
      </c>
      <c r="AD238" s="196">
        <f t="shared" si="24"/>
        <v>190</v>
      </c>
      <c r="AE238" s="1">
        <v>10</v>
      </c>
      <c r="AF238" s="1">
        <v>21</v>
      </c>
      <c r="AG238" s="1">
        <v>107</v>
      </c>
      <c r="AH238" s="196">
        <f t="shared" si="25"/>
        <v>138</v>
      </c>
      <c r="AI238" s="10">
        <v>46</v>
      </c>
      <c r="AJ238" s="10">
        <v>0</v>
      </c>
      <c r="AK238" s="10">
        <v>133</v>
      </c>
      <c r="AL238" s="222">
        <f t="shared" si="26"/>
        <v>179</v>
      </c>
      <c r="AM238" s="1">
        <v>0</v>
      </c>
      <c r="AN238" s="1">
        <v>18</v>
      </c>
      <c r="AO238" s="1">
        <v>0</v>
      </c>
      <c r="AP238" s="200">
        <f t="shared" si="27"/>
        <v>18</v>
      </c>
      <c r="AQ238" s="1">
        <v>285</v>
      </c>
      <c r="AR238" s="1">
        <v>60</v>
      </c>
      <c r="AS238" s="1">
        <v>0</v>
      </c>
      <c r="AT238" s="200">
        <f>+SUM(MIT_InfraMR[[#This Row],[B.02.1 - Parque de Coches Eléctricos Motrices]:[B.02.3 - Parque de Coches Eléctricos Motrices Tipo R]])</f>
        <v>345</v>
      </c>
      <c r="AU238" s="1">
        <v>0</v>
      </c>
      <c r="AV238" s="1">
        <v>2</v>
      </c>
      <c r="AW238" s="1">
        <v>2</v>
      </c>
      <c r="AX238" s="200">
        <f>+SUM(MIT_InfraMR[[#This Row],[B.03.1 - Parque de Coches Motores Motrices Remolcados]:[B.03.3 - Parque de Coches Motores Motrices Cabina]])</f>
        <v>4</v>
      </c>
      <c r="AY238" s="1">
        <v>29</v>
      </c>
      <c r="AZ238" s="1">
        <v>4</v>
      </c>
      <c r="BA238" s="1">
        <v>0</v>
      </c>
      <c r="BB238" s="1">
        <v>0</v>
      </c>
      <c r="BC238" s="200">
        <f>SUM(AY238:BB238)</f>
        <v>33</v>
      </c>
      <c r="BD238" s="356">
        <v>14</v>
      </c>
      <c r="BE238" s="1">
        <v>0</v>
      </c>
      <c r="BF238" s="1">
        <v>5</v>
      </c>
      <c r="BG238" s="235">
        <v>1676</v>
      </c>
    </row>
    <row r="239" spans="1:59">
      <c r="A239" s="1">
        <v>2012</v>
      </c>
      <c r="B239" s="1" t="s">
        <v>70</v>
      </c>
      <c r="C239" s="10">
        <v>54.8</v>
      </c>
      <c r="D239" s="10">
        <v>77.59</v>
      </c>
      <c r="E239" s="10">
        <v>0</v>
      </c>
      <c r="F239" s="10">
        <v>52.57</v>
      </c>
      <c r="G239" s="192">
        <f t="shared" si="21"/>
        <v>184.95999999999998</v>
      </c>
      <c r="H239" s="192">
        <v>184.95999999999998</v>
      </c>
      <c r="I239" s="192">
        <v>196.96800000000002</v>
      </c>
      <c r="J239" s="10">
        <v>209.97</v>
      </c>
      <c r="K239" s="10">
        <v>12.2</v>
      </c>
      <c r="L239" s="10">
        <v>116.54</v>
      </c>
      <c r="M239" s="10">
        <v>8</v>
      </c>
      <c r="N239" s="192">
        <f>+MIT_InfraMR[[#This Row],[A.03.1 -  Longitud de Vías de Explotación No Electrificadas Troncales y Ramales (vía principal) (km)]]+MIT_InfraMR[[#This Row],[A.04.1 -  Longitud de Vías de Explotación Electrificadas Troncales y Ramales (vía principal) (km)]]</f>
        <v>326.51</v>
      </c>
      <c r="O239" s="192">
        <v>326.51</v>
      </c>
      <c r="P239" s="1">
        <v>40</v>
      </c>
      <c r="Q239" s="1">
        <v>15</v>
      </c>
      <c r="R239" s="1">
        <v>1</v>
      </c>
      <c r="S239" s="194">
        <f t="shared" si="22"/>
        <v>56</v>
      </c>
      <c r="T239" s="194">
        <v>56</v>
      </c>
      <c r="U239" s="1">
        <v>36</v>
      </c>
      <c r="V239" s="1">
        <v>78</v>
      </c>
      <c r="W239" s="1">
        <v>0</v>
      </c>
      <c r="X239" s="1">
        <v>15</v>
      </c>
      <c r="Y239" s="1">
        <v>2</v>
      </c>
      <c r="Z239" s="196">
        <f t="shared" si="23"/>
        <v>131</v>
      </c>
      <c r="AA239" s="1">
        <v>41</v>
      </c>
      <c r="AB239" s="1">
        <v>18</v>
      </c>
      <c r="AC239" s="1">
        <f>+MIT_InfraMR[[#This Row],[Total Pasos Vehiculares a Nivel]]</f>
        <v>131</v>
      </c>
      <c r="AD239" s="196">
        <f t="shared" si="24"/>
        <v>190</v>
      </c>
      <c r="AE239" s="1">
        <v>10</v>
      </c>
      <c r="AF239" s="1">
        <v>21</v>
      </c>
      <c r="AG239" s="1">
        <v>107</v>
      </c>
      <c r="AH239" s="196">
        <f t="shared" si="25"/>
        <v>138</v>
      </c>
      <c r="AI239" s="10">
        <v>46</v>
      </c>
      <c r="AJ239" s="10">
        <v>0</v>
      </c>
      <c r="AK239" s="10">
        <v>133</v>
      </c>
      <c r="AL239" s="222">
        <f t="shared" si="26"/>
        <v>179</v>
      </c>
      <c r="AM239" s="1">
        <v>0</v>
      </c>
      <c r="AN239" s="1">
        <v>18</v>
      </c>
      <c r="AO239" s="1">
        <v>0</v>
      </c>
      <c r="AP239" s="200">
        <f t="shared" si="27"/>
        <v>18</v>
      </c>
      <c r="AQ239" s="1">
        <v>285</v>
      </c>
      <c r="AR239" s="1">
        <v>60</v>
      </c>
      <c r="AS239" s="1">
        <v>0</v>
      </c>
      <c r="AT239" s="200">
        <f>+SUM(MIT_InfraMR[[#This Row],[B.02.1 - Parque de Coches Eléctricos Motrices]:[B.02.3 - Parque de Coches Eléctricos Motrices Tipo R]])</f>
        <v>345</v>
      </c>
      <c r="AU239" s="1">
        <v>0</v>
      </c>
      <c r="AV239" s="1">
        <v>2</v>
      </c>
      <c r="AW239" s="1">
        <v>2</v>
      </c>
      <c r="AX239" s="200">
        <f>+SUM(MIT_InfraMR[[#This Row],[B.03.1 - Parque de Coches Motores Motrices Remolcados]:[B.03.3 - Parque de Coches Motores Motrices Cabina]])</f>
        <v>4</v>
      </c>
      <c r="AY239" s="1">
        <v>29</v>
      </c>
      <c r="AZ239" s="1">
        <v>4</v>
      </c>
      <c r="BA239" s="1">
        <v>0</v>
      </c>
      <c r="BB239" s="1">
        <v>0</v>
      </c>
      <c r="BC239" s="200">
        <f>SUM(AY239:BB239)</f>
        <v>33</v>
      </c>
      <c r="BD239" s="356">
        <v>14</v>
      </c>
      <c r="BE239" s="1">
        <v>0</v>
      </c>
      <c r="BF239" s="1">
        <v>5</v>
      </c>
      <c r="BG239" s="235">
        <v>1676</v>
      </c>
    </row>
    <row r="240" spans="1:59">
      <c r="A240" s="1">
        <v>2012</v>
      </c>
      <c r="B240" s="1" t="s">
        <v>71</v>
      </c>
      <c r="C240" s="10">
        <v>54.8</v>
      </c>
      <c r="D240" s="10">
        <v>77.59</v>
      </c>
      <c r="E240" s="10">
        <v>0</v>
      </c>
      <c r="F240" s="10">
        <v>52.57</v>
      </c>
      <c r="G240" s="192">
        <f t="shared" si="21"/>
        <v>184.95999999999998</v>
      </c>
      <c r="H240" s="192">
        <v>184.95999999999998</v>
      </c>
      <c r="I240" s="192">
        <v>196.96800000000002</v>
      </c>
      <c r="J240" s="10">
        <v>209.97</v>
      </c>
      <c r="K240" s="10">
        <v>12.2</v>
      </c>
      <c r="L240" s="10">
        <v>116.54</v>
      </c>
      <c r="M240" s="10">
        <v>8</v>
      </c>
      <c r="N240" s="192">
        <f>+MIT_InfraMR[[#This Row],[A.03.1 -  Longitud de Vías de Explotación No Electrificadas Troncales y Ramales (vía principal) (km)]]+MIT_InfraMR[[#This Row],[A.04.1 -  Longitud de Vías de Explotación Electrificadas Troncales y Ramales (vía principal) (km)]]</f>
        <v>326.51</v>
      </c>
      <c r="O240" s="192">
        <v>326.51</v>
      </c>
      <c r="P240" s="1">
        <v>40</v>
      </c>
      <c r="Q240" s="1">
        <v>15</v>
      </c>
      <c r="R240" s="1">
        <v>1</v>
      </c>
      <c r="S240" s="194">
        <f t="shared" si="22"/>
        <v>56</v>
      </c>
      <c r="T240" s="194">
        <v>56</v>
      </c>
      <c r="U240" s="1">
        <v>36</v>
      </c>
      <c r="V240" s="1">
        <v>78</v>
      </c>
      <c r="W240" s="1">
        <v>0</v>
      </c>
      <c r="X240" s="1">
        <v>15</v>
      </c>
      <c r="Y240" s="1">
        <v>2</v>
      </c>
      <c r="Z240" s="196">
        <f t="shared" si="23"/>
        <v>131</v>
      </c>
      <c r="AA240" s="1">
        <v>41</v>
      </c>
      <c r="AB240" s="1">
        <v>18</v>
      </c>
      <c r="AC240" s="1">
        <f>+MIT_InfraMR[[#This Row],[Total Pasos Vehiculares a Nivel]]</f>
        <v>131</v>
      </c>
      <c r="AD240" s="196">
        <f t="shared" si="24"/>
        <v>190</v>
      </c>
      <c r="AE240" s="1">
        <v>10</v>
      </c>
      <c r="AF240" s="1">
        <v>21</v>
      </c>
      <c r="AG240" s="1">
        <v>107</v>
      </c>
      <c r="AH240" s="196">
        <f t="shared" si="25"/>
        <v>138</v>
      </c>
      <c r="AI240" s="10">
        <v>46</v>
      </c>
      <c r="AJ240" s="10">
        <v>0</v>
      </c>
      <c r="AK240" s="10">
        <v>133</v>
      </c>
      <c r="AL240" s="222">
        <f t="shared" si="26"/>
        <v>179</v>
      </c>
      <c r="AM240" s="1">
        <v>0</v>
      </c>
      <c r="AN240" s="1">
        <v>18</v>
      </c>
      <c r="AO240" s="1">
        <v>0</v>
      </c>
      <c r="AP240" s="200">
        <f t="shared" si="27"/>
        <v>18</v>
      </c>
      <c r="AQ240" s="1">
        <v>285</v>
      </c>
      <c r="AR240" s="1">
        <v>60</v>
      </c>
      <c r="AS240" s="1">
        <v>0</v>
      </c>
      <c r="AT240" s="200">
        <f>+SUM(MIT_InfraMR[[#This Row],[B.02.1 - Parque de Coches Eléctricos Motrices]:[B.02.3 - Parque de Coches Eléctricos Motrices Tipo R]])</f>
        <v>345</v>
      </c>
      <c r="AU240" s="1">
        <v>0</v>
      </c>
      <c r="AV240" s="1">
        <v>2</v>
      </c>
      <c r="AW240" s="1">
        <v>2</v>
      </c>
      <c r="AX240" s="200">
        <f>+SUM(MIT_InfraMR[[#This Row],[B.03.1 - Parque de Coches Motores Motrices Remolcados]:[B.03.3 - Parque de Coches Motores Motrices Cabina]])</f>
        <v>4</v>
      </c>
      <c r="AY240" s="1">
        <v>29</v>
      </c>
      <c r="AZ240" s="1">
        <v>4</v>
      </c>
      <c r="BA240" s="1">
        <v>0</v>
      </c>
      <c r="BB240" s="1">
        <v>0</v>
      </c>
      <c r="BC240" s="200">
        <f>SUM(AY240:BB240)</f>
        <v>33</v>
      </c>
      <c r="BD240" s="356">
        <v>14</v>
      </c>
      <c r="BE240" s="1">
        <v>0</v>
      </c>
      <c r="BF240" s="1">
        <v>5</v>
      </c>
      <c r="BG240" s="235">
        <v>1676</v>
      </c>
    </row>
    <row r="241" spans="1:59">
      <c r="A241" s="1">
        <v>2012</v>
      </c>
      <c r="B241" s="1" t="s">
        <v>72</v>
      </c>
      <c r="C241" s="10">
        <v>54.8</v>
      </c>
      <c r="D241" s="10">
        <v>77.59</v>
      </c>
      <c r="E241" s="10">
        <v>0</v>
      </c>
      <c r="F241" s="10">
        <v>52.57</v>
      </c>
      <c r="G241" s="192">
        <f t="shared" si="21"/>
        <v>184.95999999999998</v>
      </c>
      <c r="H241" s="192">
        <v>184.95999999999998</v>
      </c>
      <c r="I241" s="192">
        <v>196.96800000000002</v>
      </c>
      <c r="J241" s="10">
        <v>209.97</v>
      </c>
      <c r="K241" s="10">
        <v>12.2</v>
      </c>
      <c r="L241" s="10">
        <v>116.54</v>
      </c>
      <c r="M241" s="10">
        <v>8</v>
      </c>
      <c r="N241" s="192">
        <f>+MIT_InfraMR[[#This Row],[A.03.1 -  Longitud de Vías de Explotación No Electrificadas Troncales y Ramales (vía principal) (km)]]+MIT_InfraMR[[#This Row],[A.04.1 -  Longitud de Vías de Explotación Electrificadas Troncales y Ramales (vía principal) (km)]]</f>
        <v>326.51</v>
      </c>
      <c r="O241" s="192">
        <v>326.51</v>
      </c>
      <c r="P241" s="1">
        <v>40</v>
      </c>
      <c r="Q241" s="1">
        <v>15</v>
      </c>
      <c r="R241" s="1">
        <v>1</v>
      </c>
      <c r="S241" s="194">
        <f t="shared" si="22"/>
        <v>56</v>
      </c>
      <c r="T241" s="194">
        <v>56</v>
      </c>
      <c r="U241" s="1">
        <v>36</v>
      </c>
      <c r="V241" s="1">
        <v>78</v>
      </c>
      <c r="W241" s="1">
        <v>0</v>
      </c>
      <c r="X241" s="1">
        <v>15</v>
      </c>
      <c r="Y241" s="1">
        <v>2</v>
      </c>
      <c r="Z241" s="196">
        <f t="shared" si="23"/>
        <v>131</v>
      </c>
      <c r="AA241" s="1">
        <v>41</v>
      </c>
      <c r="AB241" s="1">
        <v>18</v>
      </c>
      <c r="AC241" s="1">
        <f>+MIT_InfraMR[[#This Row],[Total Pasos Vehiculares a Nivel]]</f>
        <v>131</v>
      </c>
      <c r="AD241" s="196">
        <f t="shared" si="24"/>
        <v>190</v>
      </c>
      <c r="AE241" s="1">
        <v>10</v>
      </c>
      <c r="AF241" s="1">
        <v>21</v>
      </c>
      <c r="AG241" s="1">
        <v>107</v>
      </c>
      <c r="AH241" s="196">
        <f t="shared" si="25"/>
        <v>138</v>
      </c>
      <c r="AI241" s="10">
        <v>46</v>
      </c>
      <c r="AJ241" s="10">
        <v>0</v>
      </c>
      <c r="AK241" s="10">
        <v>133</v>
      </c>
      <c r="AL241" s="222">
        <f t="shared" si="26"/>
        <v>179</v>
      </c>
      <c r="AM241" s="1">
        <v>0</v>
      </c>
      <c r="AN241" s="1">
        <v>18</v>
      </c>
      <c r="AO241" s="1">
        <v>0</v>
      </c>
      <c r="AP241" s="200">
        <f t="shared" si="27"/>
        <v>18</v>
      </c>
      <c r="AQ241" s="1">
        <v>285</v>
      </c>
      <c r="AR241" s="1">
        <v>60</v>
      </c>
      <c r="AS241" s="1">
        <v>0</v>
      </c>
      <c r="AT241" s="200">
        <f>+SUM(MIT_InfraMR[[#This Row],[B.02.1 - Parque de Coches Eléctricos Motrices]:[B.02.3 - Parque de Coches Eléctricos Motrices Tipo R]])</f>
        <v>345</v>
      </c>
      <c r="AU241" s="1">
        <v>0</v>
      </c>
      <c r="AV241" s="1">
        <v>2</v>
      </c>
      <c r="AW241" s="1">
        <v>2</v>
      </c>
      <c r="AX241" s="200">
        <f>+SUM(MIT_InfraMR[[#This Row],[B.03.1 - Parque de Coches Motores Motrices Remolcados]:[B.03.3 - Parque de Coches Motores Motrices Cabina]])</f>
        <v>4</v>
      </c>
      <c r="AY241" s="1">
        <v>29</v>
      </c>
      <c r="AZ241" s="1">
        <v>4</v>
      </c>
      <c r="BA241" s="1">
        <v>0</v>
      </c>
      <c r="BB241" s="1">
        <v>0</v>
      </c>
      <c r="BC241" s="200">
        <f>SUM(AY241:BB241)</f>
        <v>33</v>
      </c>
      <c r="BD241" s="356">
        <v>14</v>
      </c>
      <c r="BE241" s="1">
        <v>0</v>
      </c>
      <c r="BF241" s="1">
        <v>5</v>
      </c>
      <c r="BG241" s="235">
        <v>1676</v>
      </c>
    </row>
    <row r="242" spans="1:59">
      <c r="A242" s="1">
        <v>2013</v>
      </c>
      <c r="B242" s="1" t="s">
        <v>61</v>
      </c>
      <c r="C242" s="10">
        <v>54.8</v>
      </c>
      <c r="D242" s="10">
        <v>77.59</v>
      </c>
      <c r="E242" s="10">
        <v>0</v>
      </c>
      <c r="F242" s="10">
        <v>52.57</v>
      </c>
      <c r="G242" s="192">
        <f t="shared" si="21"/>
        <v>184.95999999999998</v>
      </c>
      <c r="H242" s="192">
        <v>184.95999999999998</v>
      </c>
      <c r="I242" s="192">
        <v>196.96800000000002</v>
      </c>
      <c r="J242" s="10">
        <v>209.97</v>
      </c>
      <c r="K242" s="10">
        <v>12.2</v>
      </c>
      <c r="L242" s="10">
        <v>116.54</v>
      </c>
      <c r="M242" s="10">
        <v>8</v>
      </c>
      <c r="N242" s="192">
        <f>+MIT_InfraMR[[#This Row],[A.03.1 -  Longitud de Vías de Explotación No Electrificadas Troncales y Ramales (vía principal) (km)]]+MIT_InfraMR[[#This Row],[A.04.1 -  Longitud de Vías de Explotación Electrificadas Troncales y Ramales (vía principal) (km)]]</f>
        <v>326.51</v>
      </c>
      <c r="O242" s="192">
        <v>326.51</v>
      </c>
      <c r="P242" s="1">
        <v>40</v>
      </c>
      <c r="Q242" s="1">
        <v>15</v>
      </c>
      <c r="R242" s="1">
        <v>1</v>
      </c>
      <c r="S242" s="194">
        <f t="shared" si="22"/>
        <v>56</v>
      </c>
      <c r="T242" s="194">
        <v>56</v>
      </c>
      <c r="U242" s="1">
        <v>36</v>
      </c>
      <c r="V242" s="1">
        <v>69</v>
      </c>
      <c r="W242" s="1">
        <v>0</v>
      </c>
      <c r="X242" s="1">
        <v>15</v>
      </c>
      <c r="Y242" s="1">
        <v>2</v>
      </c>
      <c r="Z242" s="196">
        <f t="shared" si="23"/>
        <v>122</v>
      </c>
      <c r="AA242" s="1">
        <v>50</v>
      </c>
      <c r="AB242" s="1">
        <v>18</v>
      </c>
      <c r="AC242" s="1">
        <f>+MIT_InfraMR[[#This Row],[Total Pasos Vehiculares a Nivel]]</f>
        <v>122</v>
      </c>
      <c r="AD242" s="196">
        <f t="shared" si="24"/>
        <v>190</v>
      </c>
      <c r="AE242" s="1">
        <v>10</v>
      </c>
      <c r="AF242" s="1">
        <v>21</v>
      </c>
      <c r="AG242" s="1">
        <v>107</v>
      </c>
      <c r="AH242" s="196">
        <f t="shared" si="25"/>
        <v>138</v>
      </c>
      <c r="AI242" s="10">
        <v>46</v>
      </c>
      <c r="AJ242" s="10">
        <v>0</v>
      </c>
      <c r="AK242" s="10">
        <v>133</v>
      </c>
      <c r="AL242" s="222">
        <f t="shared" si="26"/>
        <v>179</v>
      </c>
      <c r="AM242" s="1">
        <v>0</v>
      </c>
      <c r="AN242" s="1">
        <v>18</v>
      </c>
      <c r="AO242" s="1">
        <v>0</v>
      </c>
      <c r="AP242" s="200">
        <f t="shared" si="27"/>
        <v>18</v>
      </c>
      <c r="AQ242" s="1">
        <v>285</v>
      </c>
      <c r="AR242" s="1">
        <v>60</v>
      </c>
      <c r="AS242" s="1">
        <v>0</v>
      </c>
      <c r="AT242" s="200">
        <f>+SUM(MIT_InfraMR[[#This Row],[B.02.1 - Parque de Coches Eléctricos Motrices]:[B.02.3 - Parque de Coches Eléctricos Motrices Tipo R]])</f>
        <v>345</v>
      </c>
      <c r="AU242" s="1">
        <v>0</v>
      </c>
      <c r="AV242" s="1">
        <v>2</v>
      </c>
      <c r="AW242" s="1">
        <v>2</v>
      </c>
      <c r="AX242" s="200">
        <f>+SUM(MIT_InfraMR[[#This Row],[B.03.1 - Parque de Coches Motores Motrices Remolcados]:[B.03.3 - Parque de Coches Motores Motrices Cabina]])</f>
        <v>4</v>
      </c>
      <c r="AY242" s="1">
        <v>29</v>
      </c>
      <c r="AZ242" s="1">
        <v>4</v>
      </c>
      <c r="BA242" s="1">
        <v>0</v>
      </c>
      <c r="BB242" s="1">
        <v>0</v>
      </c>
      <c r="BC242" s="200">
        <f>SUM(AY242:BB242)</f>
        <v>33</v>
      </c>
      <c r="BD242" s="356">
        <v>14</v>
      </c>
      <c r="BE242" s="1">
        <v>0</v>
      </c>
      <c r="BF242" s="1">
        <v>5</v>
      </c>
      <c r="BG242" s="235">
        <v>1676</v>
      </c>
    </row>
    <row r="243" spans="1:59">
      <c r="A243" s="1">
        <v>2013</v>
      </c>
      <c r="B243" s="1" t="s">
        <v>62</v>
      </c>
      <c r="C243" s="10">
        <v>54.8</v>
      </c>
      <c r="D243" s="10">
        <v>77.59</v>
      </c>
      <c r="E243" s="10">
        <v>0</v>
      </c>
      <c r="F243" s="10">
        <v>52.57</v>
      </c>
      <c r="G243" s="192">
        <f t="shared" si="21"/>
        <v>184.95999999999998</v>
      </c>
      <c r="H243" s="192">
        <v>184.95999999999998</v>
      </c>
      <c r="I243" s="192">
        <v>196.96800000000002</v>
      </c>
      <c r="J243" s="10">
        <v>209.97</v>
      </c>
      <c r="K243" s="10">
        <v>12.2</v>
      </c>
      <c r="L243" s="10">
        <v>116.54</v>
      </c>
      <c r="M243" s="10">
        <v>8</v>
      </c>
      <c r="N243" s="192">
        <f>+MIT_InfraMR[[#This Row],[A.03.1 -  Longitud de Vías de Explotación No Electrificadas Troncales y Ramales (vía principal) (km)]]+MIT_InfraMR[[#This Row],[A.04.1 -  Longitud de Vías de Explotación Electrificadas Troncales y Ramales (vía principal) (km)]]</f>
        <v>326.51</v>
      </c>
      <c r="O243" s="192">
        <v>326.51</v>
      </c>
      <c r="P243" s="1">
        <v>40</v>
      </c>
      <c r="Q243" s="1">
        <v>15</v>
      </c>
      <c r="R243" s="1">
        <v>1</v>
      </c>
      <c r="S243" s="194">
        <f t="shared" si="22"/>
        <v>56</v>
      </c>
      <c r="T243" s="194">
        <v>56</v>
      </c>
      <c r="U243" s="1">
        <v>36</v>
      </c>
      <c r="V243" s="1">
        <v>69</v>
      </c>
      <c r="W243" s="1">
        <v>0</v>
      </c>
      <c r="X243" s="1">
        <v>15</v>
      </c>
      <c r="Y243" s="1">
        <v>2</v>
      </c>
      <c r="Z243" s="196">
        <f t="shared" si="23"/>
        <v>122</v>
      </c>
      <c r="AA243" s="1">
        <v>50</v>
      </c>
      <c r="AB243" s="1">
        <v>18</v>
      </c>
      <c r="AC243" s="1">
        <f>+MIT_InfraMR[[#This Row],[Total Pasos Vehiculares a Nivel]]</f>
        <v>122</v>
      </c>
      <c r="AD243" s="196">
        <f t="shared" si="24"/>
        <v>190</v>
      </c>
      <c r="AE243" s="1">
        <v>10</v>
      </c>
      <c r="AF243" s="1">
        <v>21</v>
      </c>
      <c r="AG243" s="1">
        <v>107</v>
      </c>
      <c r="AH243" s="196">
        <f t="shared" si="25"/>
        <v>138</v>
      </c>
      <c r="AI243" s="10">
        <v>46</v>
      </c>
      <c r="AJ243" s="10">
        <v>0</v>
      </c>
      <c r="AK243" s="10">
        <v>133</v>
      </c>
      <c r="AL243" s="222">
        <f t="shared" si="26"/>
        <v>179</v>
      </c>
      <c r="AM243" s="1">
        <v>0</v>
      </c>
      <c r="AN243" s="1">
        <v>18</v>
      </c>
      <c r="AO243" s="1">
        <v>0</v>
      </c>
      <c r="AP243" s="200">
        <f t="shared" si="27"/>
        <v>18</v>
      </c>
      <c r="AQ243" s="1">
        <v>285</v>
      </c>
      <c r="AR243" s="1">
        <v>60</v>
      </c>
      <c r="AS243" s="1">
        <v>0</v>
      </c>
      <c r="AT243" s="200">
        <f>+SUM(MIT_InfraMR[[#This Row],[B.02.1 - Parque de Coches Eléctricos Motrices]:[B.02.3 - Parque de Coches Eléctricos Motrices Tipo R]])</f>
        <v>345</v>
      </c>
      <c r="AU243" s="1">
        <v>0</v>
      </c>
      <c r="AV243" s="1">
        <v>2</v>
      </c>
      <c r="AW243" s="1">
        <v>2</v>
      </c>
      <c r="AX243" s="200">
        <f>+SUM(MIT_InfraMR[[#This Row],[B.03.1 - Parque de Coches Motores Motrices Remolcados]:[B.03.3 - Parque de Coches Motores Motrices Cabina]])</f>
        <v>4</v>
      </c>
      <c r="AY243" s="1">
        <v>29</v>
      </c>
      <c r="AZ243" s="1">
        <v>4</v>
      </c>
      <c r="BA243" s="1">
        <v>0</v>
      </c>
      <c r="BB243" s="1">
        <v>0</v>
      </c>
      <c r="BC243" s="200">
        <f>SUM(AY243:BB243)</f>
        <v>33</v>
      </c>
      <c r="BD243" s="356">
        <v>14</v>
      </c>
      <c r="BE243" s="1">
        <v>0</v>
      </c>
      <c r="BF243" s="1">
        <v>5</v>
      </c>
      <c r="BG243" s="235">
        <v>1676</v>
      </c>
    </row>
    <row r="244" spans="1:59">
      <c r="A244" s="1">
        <v>2013</v>
      </c>
      <c r="B244" s="1" t="s">
        <v>63</v>
      </c>
      <c r="C244" s="10">
        <v>54.8</v>
      </c>
      <c r="D244" s="10">
        <v>77.59</v>
      </c>
      <c r="E244" s="10">
        <v>0</v>
      </c>
      <c r="F244" s="10">
        <v>52.57</v>
      </c>
      <c r="G244" s="192">
        <f t="shared" si="21"/>
        <v>184.95999999999998</v>
      </c>
      <c r="H244" s="192">
        <v>184.95999999999998</v>
      </c>
      <c r="I244" s="192">
        <v>196.96800000000002</v>
      </c>
      <c r="J244" s="10">
        <v>209.97</v>
      </c>
      <c r="K244" s="10">
        <v>12.2</v>
      </c>
      <c r="L244" s="10">
        <v>116.54</v>
      </c>
      <c r="M244" s="10">
        <v>8</v>
      </c>
      <c r="N244" s="192">
        <f>+MIT_InfraMR[[#This Row],[A.03.1 -  Longitud de Vías de Explotación No Electrificadas Troncales y Ramales (vía principal) (km)]]+MIT_InfraMR[[#This Row],[A.04.1 -  Longitud de Vías de Explotación Electrificadas Troncales y Ramales (vía principal) (km)]]</f>
        <v>326.51</v>
      </c>
      <c r="O244" s="192">
        <v>326.51</v>
      </c>
      <c r="P244" s="1">
        <v>40</v>
      </c>
      <c r="Q244" s="1">
        <v>15</v>
      </c>
      <c r="R244" s="1">
        <v>1</v>
      </c>
      <c r="S244" s="194">
        <f t="shared" si="22"/>
        <v>56</v>
      </c>
      <c r="T244" s="194">
        <v>56</v>
      </c>
      <c r="U244" s="1">
        <v>36</v>
      </c>
      <c r="V244" s="1">
        <v>69</v>
      </c>
      <c r="W244" s="1">
        <v>0</v>
      </c>
      <c r="X244" s="1">
        <v>15</v>
      </c>
      <c r="Y244" s="1">
        <v>2</v>
      </c>
      <c r="Z244" s="196">
        <f t="shared" si="23"/>
        <v>122</v>
      </c>
      <c r="AA244" s="1">
        <v>50</v>
      </c>
      <c r="AB244" s="1">
        <v>18</v>
      </c>
      <c r="AC244" s="1">
        <f>+MIT_InfraMR[[#This Row],[Total Pasos Vehiculares a Nivel]]</f>
        <v>122</v>
      </c>
      <c r="AD244" s="196">
        <f t="shared" si="24"/>
        <v>190</v>
      </c>
      <c r="AE244" s="1">
        <v>10</v>
      </c>
      <c r="AF244" s="1">
        <v>21</v>
      </c>
      <c r="AG244" s="1">
        <v>107</v>
      </c>
      <c r="AH244" s="196">
        <f t="shared" si="25"/>
        <v>138</v>
      </c>
      <c r="AI244" s="10">
        <v>46</v>
      </c>
      <c r="AJ244" s="10">
        <v>0</v>
      </c>
      <c r="AK244" s="10">
        <v>133</v>
      </c>
      <c r="AL244" s="222">
        <f t="shared" si="26"/>
        <v>179</v>
      </c>
      <c r="AM244" s="1">
        <v>0</v>
      </c>
      <c r="AN244" s="1">
        <v>18</v>
      </c>
      <c r="AO244" s="1">
        <v>0</v>
      </c>
      <c r="AP244" s="200">
        <f t="shared" si="27"/>
        <v>18</v>
      </c>
      <c r="AQ244" s="1">
        <v>285</v>
      </c>
      <c r="AR244" s="1">
        <v>60</v>
      </c>
      <c r="AS244" s="1">
        <v>0</v>
      </c>
      <c r="AT244" s="200">
        <f>+SUM(MIT_InfraMR[[#This Row],[B.02.1 - Parque de Coches Eléctricos Motrices]:[B.02.3 - Parque de Coches Eléctricos Motrices Tipo R]])</f>
        <v>345</v>
      </c>
      <c r="AU244" s="1">
        <v>0</v>
      </c>
      <c r="AV244" s="1">
        <v>2</v>
      </c>
      <c r="AW244" s="1">
        <v>2</v>
      </c>
      <c r="AX244" s="200">
        <f>+SUM(MIT_InfraMR[[#This Row],[B.03.1 - Parque de Coches Motores Motrices Remolcados]:[B.03.3 - Parque de Coches Motores Motrices Cabina]])</f>
        <v>4</v>
      </c>
      <c r="AY244" s="1">
        <v>29</v>
      </c>
      <c r="AZ244" s="1">
        <v>4</v>
      </c>
      <c r="BA244" s="1">
        <v>0</v>
      </c>
      <c r="BB244" s="1">
        <v>0</v>
      </c>
      <c r="BC244" s="200">
        <f>SUM(AY244:BB244)</f>
        <v>33</v>
      </c>
      <c r="BD244" s="356">
        <v>14</v>
      </c>
      <c r="BE244" s="1">
        <v>0</v>
      </c>
      <c r="BF244" s="1">
        <v>5</v>
      </c>
      <c r="BG244" s="235">
        <v>1676</v>
      </c>
    </row>
    <row r="245" spans="1:59">
      <c r="A245" s="1">
        <v>2013</v>
      </c>
      <c r="B245" s="1" t="s">
        <v>64</v>
      </c>
      <c r="C245" s="10">
        <v>54.8</v>
      </c>
      <c r="D245" s="10">
        <v>77.59</v>
      </c>
      <c r="E245" s="10">
        <v>0</v>
      </c>
      <c r="F245" s="10">
        <v>52.57</v>
      </c>
      <c r="G245" s="192">
        <f t="shared" si="21"/>
        <v>184.95999999999998</v>
      </c>
      <c r="H245" s="192">
        <v>184.95999999999998</v>
      </c>
      <c r="I245" s="192">
        <v>196.96800000000002</v>
      </c>
      <c r="J245" s="10">
        <v>209.97</v>
      </c>
      <c r="K245" s="10">
        <v>12.2</v>
      </c>
      <c r="L245" s="10">
        <v>116.54</v>
      </c>
      <c r="M245" s="10">
        <v>8</v>
      </c>
      <c r="N245" s="192">
        <f>+MIT_InfraMR[[#This Row],[A.03.1 -  Longitud de Vías de Explotación No Electrificadas Troncales y Ramales (vía principal) (km)]]+MIT_InfraMR[[#This Row],[A.04.1 -  Longitud de Vías de Explotación Electrificadas Troncales y Ramales (vía principal) (km)]]</f>
        <v>326.51</v>
      </c>
      <c r="O245" s="192">
        <v>326.51</v>
      </c>
      <c r="P245" s="1">
        <v>40</v>
      </c>
      <c r="Q245" s="1">
        <v>15</v>
      </c>
      <c r="R245" s="1">
        <v>1</v>
      </c>
      <c r="S245" s="194">
        <f t="shared" si="22"/>
        <v>56</v>
      </c>
      <c r="T245" s="194">
        <v>56</v>
      </c>
      <c r="U245" s="1">
        <v>36</v>
      </c>
      <c r="V245" s="1">
        <v>69</v>
      </c>
      <c r="W245" s="1">
        <v>0</v>
      </c>
      <c r="X245" s="1">
        <v>15</v>
      </c>
      <c r="Y245" s="1">
        <v>2</v>
      </c>
      <c r="Z245" s="196">
        <f t="shared" si="23"/>
        <v>122</v>
      </c>
      <c r="AA245" s="1">
        <v>50</v>
      </c>
      <c r="AB245" s="1">
        <v>18</v>
      </c>
      <c r="AC245" s="1">
        <f>+MIT_InfraMR[[#This Row],[Total Pasos Vehiculares a Nivel]]</f>
        <v>122</v>
      </c>
      <c r="AD245" s="196">
        <f t="shared" si="24"/>
        <v>190</v>
      </c>
      <c r="AE245" s="1">
        <v>10</v>
      </c>
      <c r="AF245" s="1">
        <v>21</v>
      </c>
      <c r="AG245" s="1">
        <v>107</v>
      </c>
      <c r="AH245" s="196">
        <f t="shared" si="25"/>
        <v>138</v>
      </c>
      <c r="AI245" s="10">
        <v>46</v>
      </c>
      <c r="AJ245" s="10">
        <v>0</v>
      </c>
      <c r="AK245" s="10">
        <v>133</v>
      </c>
      <c r="AL245" s="222">
        <f t="shared" si="26"/>
        <v>179</v>
      </c>
      <c r="AM245" s="1">
        <v>0</v>
      </c>
      <c r="AN245" s="1">
        <v>18</v>
      </c>
      <c r="AO245" s="1">
        <v>0</v>
      </c>
      <c r="AP245" s="200">
        <f t="shared" si="27"/>
        <v>18</v>
      </c>
      <c r="AQ245" s="1">
        <v>285</v>
      </c>
      <c r="AR245" s="1">
        <v>60</v>
      </c>
      <c r="AS245" s="1">
        <v>0</v>
      </c>
      <c r="AT245" s="200">
        <f>+SUM(MIT_InfraMR[[#This Row],[B.02.1 - Parque de Coches Eléctricos Motrices]:[B.02.3 - Parque de Coches Eléctricos Motrices Tipo R]])</f>
        <v>345</v>
      </c>
      <c r="AU245" s="1">
        <v>0</v>
      </c>
      <c r="AV245" s="1">
        <v>2</v>
      </c>
      <c r="AW245" s="1">
        <v>2</v>
      </c>
      <c r="AX245" s="200">
        <f>+SUM(MIT_InfraMR[[#This Row],[B.03.1 - Parque de Coches Motores Motrices Remolcados]:[B.03.3 - Parque de Coches Motores Motrices Cabina]])</f>
        <v>4</v>
      </c>
      <c r="AY245" s="1">
        <v>29</v>
      </c>
      <c r="AZ245" s="1">
        <v>4</v>
      </c>
      <c r="BA245" s="1">
        <v>0</v>
      </c>
      <c r="BB245" s="1">
        <v>0</v>
      </c>
      <c r="BC245" s="200">
        <f>SUM(AY245:BB245)</f>
        <v>33</v>
      </c>
      <c r="BD245" s="356">
        <v>14</v>
      </c>
      <c r="BE245" s="1">
        <v>0</v>
      </c>
      <c r="BF245" s="1">
        <v>5</v>
      </c>
      <c r="BG245" s="235">
        <v>1676</v>
      </c>
    </row>
    <row r="246" spans="1:59">
      <c r="A246" s="1">
        <v>2013</v>
      </c>
      <c r="B246" s="1" t="s">
        <v>65</v>
      </c>
      <c r="C246" s="10">
        <v>54.8</v>
      </c>
      <c r="D246" s="10">
        <v>77.59</v>
      </c>
      <c r="E246" s="10">
        <v>0</v>
      </c>
      <c r="F246" s="10">
        <v>52.57</v>
      </c>
      <c r="G246" s="192">
        <f t="shared" si="21"/>
        <v>184.95999999999998</v>
      </c>
      <c r="H246" s="192">
        <v>184.95999999999998</v>
      </c>
      <c r="I246" s="192">
        <v>196.96800000000002</v>
      </c>
      <c r="J246" s="10">
        <v>209.97</v>
      </c>
      <c r="K246" s="10">
        <v>12.2</v>
      </c>
      <c r="L246" s="10">
        <v>116.54</v>
      </c>
      <c r="M246" s="10">
        <v>8</v>
      </c>
      <c r="N246" s="192">
        <f>+MIT_InfraMR[[#This Row],[A.03.1 -  Longitud de Vías de Explotación No Electrificadas Troncales y Ramales (vía principal) (km)]]+MIT_InfraMR[[#This Row],[A.04.1 -  Longitud de Vías de Explotación Electrificadas Troncales y Ramales (vía principal) (km)]]</f>
        <v>326.51</v>
      </c>
      <c r="O246" s="192">
        <v>326.51</v>
      </c>
      <c r="P246" s="1">
        <v>40</v>
      </c>
      <c r="Q246" s="1">
        <v>15</v>
      </c>
      <c r="R246" s="1">
        <v>1</v>
      </c>
      <c r="S246" s="194">
        <f t="shared" si="22"/>
        <v>56</v>
      </c>
      <c r="T246" s="194">
        <v>56</v>
      </c>
      <c r="U246" s="1">
        <v>36</v>
      </c>
      <c r="V246" s="1">
        <v>69</v>
      </c>
      <c r="W246" s="1">
        <v>0</v>
      </c>
      <c r="X246" s="1">
        <v>15</v>
      </c>
      <c r="Y246" s="1">
        <v>2</v>
      </c>
      <c r="Z246" s="196">
        <f t="shared" si="23"/>
        <v>122</v>
      </c>
      <c r="AA246" s="1">
        <v>50</v>
      </c>
      <c r="AB246" s="1">
        <v>18</v>
      </c>
      <c r="AC246" s="1">
        <f>+MIT_InfraMR[[#This Row],[Total Pasos Vehiculares a Nivel]]</f>
        <v>122</v>
      </c>
      <c r="AD246" s="196">
        <f t="shared" si="24"/>
        <v>190</v>
      </c>
      <c r="AE246" s="1">
        <v>10</v>
      </c>
      <c r="AF246" s="1">
        <v>21</v>
      </c>
      <c r="AG246" s="1">
        <v>107</v>
      </c>
      <c r="AH246" s="196">
        <f t="shared" si="25"/>
        <v>138</v>
      </c>
      <c r="AI246" s="10">
        <v>46</v>
      </c>
      <c r="AJ246" s="10">
        <v>0</v>
      </c>
      <c r="AK246" s="10">
        <v>133</v>
      </c>
      <c r="AL246" s="222">
        <f t="shared" si="26"/>
        <v>179</v>
      </c>
      <c r="AM246" s="1">
        <v>0</v>
      </c>
      <c r="AN246" s="1">
        <v>18</v>
      </c>
      <c r="AO246" s="1">
        <v>0</v>
      </c>
      <c r="AP246" s="200">
        <f t="shared" si="27"/>
        <v>18</v>
      </c>
      <c r="AQ246" s="1">
        <v>285</v>
      </c>
      <c r="AR246" s="1">
        <v>60</v>
      </c>
      <c r="AS246" s="1">
        <v>0</v>
      </c>
      <c r="AT246" s="200">
        <f>+SUM(MIT_InfraMR[[#This Row],[B.02.1 - Parque de Coches Eléctricos Motrices]:[B.02.3 - Parque de Coches Eléctricos Motrices Tipo R]])</f>
        <v>345</v>
      </c>
      <c r="AU246" s="1">
        <v>0</v>
      </c>
      <c r="AV246" s="1">
        <v>2</v>
      </c>
      <c r="AW246" s="1">
        <v>2</v>
      </c>
      <c r="AX246" s="200">
        <f>+SUM(MIT_InfraMR[[#This Row],[B.03.1 - Parque de Coches Motores Motrices Remolcados]:[B.03.3 - Parque de Coches Motores Motrices Cabina]])</f>
        <v>4</v>
      </c>
      <c r="AY246" s="1">
        <v>29</v>
      </c>
      <c r="AZ246" s="1">
        <v>4</v>
      </c>
      <c r="BA246" s="1">
        <v>0</v>
      </c>
      <c r="BB246" s="1">
        <v>0</v>
      </c>
      <c r="BC246" s="200">
        <f>SUM(AY246:BB246)</f>
        <v>33</v>
      </c>
      <c r="BD246" s="356">
        <v>14</v>
      </c>
      <c r="BE246" s="1">
        <v>0</v>
      </c>
      <c r="BF246" s="1">
        <v>5</v>
      </c>
      <c r="BG246" s="235">
        <v>1676</v>
      </c>
    </row>
    <row r="247" spans="1:59">
      <c r="A247" s="1">
        <v>2013</v>
      </c>
      <c r="B247" s="1" t="s">
        <v>66</v>
      </c>
      <c r="C247" s="10">
        <v>54.8</v>
      </c>
      <c r="D247" s="10">
        <v>77.59</v>
      </c>
      <c r="E247" s="10">
        <v>0</v>
      </c>
      <c r="F247" s="10">
        <v>52.57</v>
      </c>
      <c r="G247" s="192">
        <f t="shared" si="21"/>
        <v>184.95999999999998</v>
      </c>
      <c r="H247" s="192">
        <v>184.95999999999998</v>
      </c>
      <c r="I247" s="192">
        <v>196.96800000000002</v>
      </c>
      <c r="J247" s="10">
        <v>209.97</v>
      </c>
      <c r="K247" s="10">
        <v>12.2</v>
      </c>
      <c r="L247" s="10">
        <v>116.54</v>
      </c>
      <c r="M247" s="10">
        <v>8</v>
      </c>
      <c r="N247" s="192">
        <f>+MIT_InfraMR[[#This Row],[A.03.1 -  Longitud de Vías de Explotación No Electrificadas Troncales y Ramales (vía principal) (km)]]+MIT_InfraMR[[#This Row],[A.04.1 -  Longitud de Vías de Explotación Electrificadas Troncales y Ramales (vía principal) (km)]]</f>
        <v>326.51</v>
      </c>
      <c r="O247" s="192">
        <v>326.51</v>
      </c>
      <c r="P247" s="1">
        <v>40</v>
      </c>
      <c r="Q247" s="1">
        <v>15</v>
      </c>
      <c r="R247" s="1">
        <v>1</v>
      </c>
      <c r="S247" s="194">
        <f t="shared" si="22"/>
        <v>56</v>
      </c>
      <c r="T247" s="194">
        <v>56</v>
      </c>
      <c r="U247" s="1">
        <v>36</v>
      </c>
      <c r="V247" s="1">
        <v>69</v>
      </c>
      <c r="W247" s="1">
        <v>0</v>
      </c>
      <c r="X247" s="1">
        <v>15</v>
      </c>
      <c r="Y247" s="1">
        <v>2</v>
      </c>
      <c r="Z247" s="196">
        <f t="shared" si="23"/>
        <v>122</v>
      </c>
      <c r="AA247" s="1">
        <v>50</v>
      </c>
      <c r="AB247" s="1">
        <v>18</v>
      </c>
      <c r="AC247" s="1">
        <f>+MIT_InfraMR[[#This Row],[Total Pasos Vehiculares a Nivel]]</f>
        <v>122</v>
      </c>
      <c r="AD247" s="196">
        <f t="shared" si="24"/>
        <v>190</v>
      </c>
      <c r="AE247" s="1">
        <v>10</v>
      </c>
      <c r="AF247" s="1">
        <v>21</v>
      </c>
      <c r="AG247" s="1">
        <v>107</v>
      </c>
      <c r="AH247" s="196">
        <f t="shared" si="25"/>
        <v>138</v>
      </c>
      <c r="AI247" s="10">
        <v>46</v>
      </c>
      <c r="AJ247" s="10">
        <v>0</v>
      </c>
      <c r="AK247" s="10">
        <v>133</v>
      </c>
      <c r="AL247" s="222">
        <f t="shared" si="26"/>
        <v>179</v>
      </c>
      <c r="AM247" s="1">
        <v>0</v>
      </c>
      <c r="AN247" s="1">
        <v>18</v>
      </c>
      <c r="AO247" s="1">
        <v>0</v>
      </c>
      <c r="AP247" s="200">
        <f t="shared" si="27"/>
        <v>18</v>
      </c>
      <c r="AQ247" s="1">
        <v>285</v>
      </c>
      <c r="AR247" s="1">
        <v>60</v>
      </c>
      <c r="AS247" s="1">
        <v>0</v>
      </c>
      <c r="AT247" s="200">
        <f>+SUM(MIT_InfraMR[[#This Row],[B.02.1 - Parque de Coches Eléctricos Motrices]:[B.02.3 - Parque de Coches Eléctricos Motrices Tipo R]])</f>
        <v>345</v>
      </c>
      <c r="AU247" s="1">
        <v>0</v>
      </c>
      <c r="AV247" s="1">
        <v>2</v>
      </c>
      <c r="AW247" s="1">
        <v>2</v>
      </c>
      <c r="AX247" s="200">
        <f>+SUM(MIT_InfraMR[[#This Row],[B.03.1 - Parque de Coches Motores Motrices Remolcados]:[B.03.3 - Parque de Coches Motores Motrices Cabina]])</f>
        <v>4</v>
      </c>
      <c r="AY247" s="1">
        <v>29</v>
      </c>
      <c r="AZ247" s="1">
        <v>4</v>
      </c>
      <c r="BA247" s="1">
        <v>0</v>
      </c>
      <c r="BB247" s="1">
        <v>0</v>
      </c>
      <c r="BC247" s="200">
        <f>SUM(AY247:BB247)</f>
        <v>33</v>
      </c>
      <c r="BD247" s="356">
        <v>14</v>
      </c>
      <c r="BE247" s="1">
        <v>0</v>
      </c>
      <c r="BF247" s="1">
        <v>5</v>
      </c>
      <c r="BG247" s="235">
        <v>1676</v>
      </c>
    </row>
    <row r="248" spans="1:59">
      <c r="A248" s="1">
        <v>2013</v>
      </c>
      <c r="B248" s="1" t="s">
        <v>67</v>
      </c>
      <c r="C248" s="10">
        <v>54.8</v>
      </c>
      <c r="D248" s="10">
        <v>77.59</v>
      </c>
      <c r="E248" s="10">
        <v>0</v>
      </c>
      <c r="F248" s="10">
        <v>52.57</v>
      </c>
      <c r="G248" s="192">
        <f t="shared" si="21"/>
        <v>184.95999999999998</v>
      </c>
      <c r="H248" s="192">
        <v>184.95999999999998</v>
      </c>
      <c r="I248" s="192">
        <v>196.96800000000002</v>
      </c>
      <c r="J248" s="10">
        <v>209.97</v>
      </c>
      <c r="K248" s="10">
        <v>12.2</v>
      </c>
      <c r="L248" s="10">
        <v>116.54</v>
      </c>
      <c r="M248" s="10">
        <v>8</v>
      </c>
      <c r="N248" s="192">
        <f>+MIT_InfraMR[[#This Row],[A.03.1 -  Longitud de Vías de Explotación No Electrificadas Troncales y Ramales (vía principal) (km)]]+MIT_InfraMR[[#This Row],[A.04.1 -  Longitud de Vías de Explotación Electrificadas Troncales y Ramales (vía principal) (km)]]</f>
        <v>326.51</v>
      </c>
      <c r="O248" s="192">
        <v>326.51</v>
      </c>
      <c r="P248" s="1">
        <v>40</v>
      </c>
      <c r="Q248" s="1">
        <v>15</v>
      </c>
      <c r="R248" s="1">
        <v>1</v>
      </c>
      <c r="S248" s="194">
        <f t="shared" si="22"/>
        <v>56</v>
      </c>
      <c r="T248" s="194">
        <v>56</v>
      </c>
      <c r="U248" s="1">
        <v>36</v>
      </c>
      <c r="V248" s="1">
        <v>69</v>
      </c>
      <c r="W248" s="1">
        <v>0</v>
      </c>
      <c r="X248" s="1">
        <v>15</v>
      </c>
      <c r="Y248" s="1">
        <v>2</v>
      </c>
      <c r="Z248" s="196">
        <f t="shared" si="23"/>
        <v>122</v>
      </c>
      <c r="AA248" s="1">
        <v>50</v>
      </c>
      <c r="AB248" s="1">
        <v>18</v>
      </c>
      <c r="AC248" s="1">
        <f>+MIT_InfraMR[[#This Row],[Total Pasos Vehiculares a Nivel]]</f>
        <v>122</v>
      </c>
      <c r="AD248" s="196">
        <f t="shared" si="24"/>
        <v>190</v>
      </c>
      <c r="AE248" s="1">
        <v>10</v>
      </c>
      <c r="AF248" s="1">
        <v>21</v>
      </c>
      <c r="AG248" s="1">
        <v>107</v>
      </c>
      <c r="AH248" s="196">
        <f t="shared" si="25"/>
        <v>138</v>
      </c>
      <c r="AI248" s="10">
        <v>46</v>
      </c>
      <c r="AJ248" s="10">
        <v>0</v>
      </c>
      <c r="AK248" s="10">
        <v>133</v>
      </c>
      <c r="AL248" s="222">
        <f t="shared" si="26"/>
        <v>179</v>
      </c>
      <c r="AM248" s="1">
        <v>0</v>
      </c>
      <c r="AN248" s="1">
        <v>18</v>
      </c>
      <c r="AO248" s="1">
        <v>0</v>
      </c>
      <c r="AP248" s="200">
        <f t="shared" si="27"/>
        <v>18</v>
      </c>
      <c r="AQ248" s="1">
        <v>285</v>
      </c>
      <c r="AR248" s="1">
        <v>60</v>
      </c>
      <c r="AS248" s="1">
        <v>0</v>
      </c>
      <c r="AT248" s="200">
        <f>+SUM(MIT_InfraMR[[#This Row],[B.02.1 - Parque de Coches Eléctricos Motrices]:[B.02.3 - Parque de Coches Eléctricos Motrices Tipo R]])</f>
        <v>345</v>
      </c>
      <c r="AU248" s="1">
        <v>0</v>
      </c>
      <c r="AV248" s="1">
        <v>2</v>
      </c>
      <c r="AW248" s="1">
        <v>2</v>
      </c>
      <c r="AX248" s="200">
        <f>+SUM(MIT_InfraMR[[#This Row],[B.03.1 - Parque de Coches Motores Motrices Remolcados]:[B.03.3 - Parque de Coches Motores Motrices Cabina]])</f>
        <v>4</v>
      </c>
      <c r="AY248" s="1">
        <v>29</v>
      </c>
      <c r="AZ248" s="1">
        <v>4</v>
      </c>
      <c r="BA248" s="1">
        <v>0</v>
      </c>
      <c r="BB248" s="1">
        <v>0</v>
      </c>
      <c r="BC248" s="200">
        <f>SUM(AY248:BB248)</f>
        <v>33</v>
      </c>
      <c r="BD248" s="356">
        <v>14</v>
      </c>
      <c r="BE248" s="1">
        <v>0</v>
      </c>
      <c r="BF248" s="1">
        <v>5</v>
      </c>
      <c r="BG248" s="235">
        <v>1676</v>
      </c>
    </row>
    <row r="249" spans="1:59">
      <c r="A249" s="1">
        <v>2013</v>
      </c>
      <c r="B249" s="1" t="s">
        <v>68</v>
      </c>
      <c r="C249" s="10">
        <v>54.8</v>
      </c>
      <c r="D249" s="10">
        <v>77.59</v>
      </c>
      <c r="E249" s="10">
        <v>0</v>
      </c>
      <c r="F249" s="10">
        <v>52.57</v>
      </c>
      <c r="G249" s="192">
        <f t="shared" si="21"/>
        <v>184.95999999999998</v>
      </c>
      <c r="H249" s="192">
        <v>184.95999999999998</v>
      </c>
      <c r="I249" s="192">
        <v>196.96800000000002</v>
      </c>
      <c r="J249" s="10">
        <v>209.97</v>
      </c>
      <c r="K249" s="10">
        <v>12.2</v>
      </c>
      <c r="L249" s="10">
        <v>116.54</v>
      </c>
      <c r="M249" s="10">
        <v>8</v>
      </c>
      <c r="N249" s="192">
        <f>+MIT_InfraMR[[#This Row],[A.03.1 -  Longitud de Vías de Explotación No Electrificadas Troncales y Ramales (vía principal) (km)]]+MIT_InfraMR[[#This Row],[A.04.1 -  Longitud de Vías de Explotación Electrificadas Troncales y Ramales (vía principal) (km)]]</f>
        <v>326.51</v>
      </c>
      <c r="O249" s="192">
        <v>326.51</v>
      </c>
      <c r="P249" s="1">
        <v>40</v>
      </c>
      <c r="Q249" s="1">
        <v>15</v>
      </c>
      <c r="R249" s="1">
        <v>1</v>
      </c>
      <c r="S249" s="194">
        <f t="shared" si="22"/>
        <v>56</v>
      </c>
      <c r="T249" s="194">
        <v>56</v>
      </c>
      <c r="U249" s="1">
        <v>36</v>
      </c>
      <c r="V249" s="1">
        <v>69</v>
      </c>
      <c r="W249" s="1">
        <v>0</v>
      </c>
      <c r="X249" s="1">
        <v>15</v>
      </c>
      <c r="Y249" s="1">
        <v>2</v>
      </c>
      <c r="Z249" s="196">
        <f t="shared" si="23"/>
        <v>122</v>
      </c>
      <c r="AA249" s="1">
        <v>50</v>
      </c>
      <c r="AB249" s="1">
        <v>18</v>
      </c>
      <c r="AC249" s="1">
        <f>+MIT_InfraMR[[#This Row],[Total Pasos Vehiculares a Nivel]]</f>
        <v>122</v>
      </c>
      <c r="AD249" s="196">
        <f t="shared" si="24"/>
        <v>190</v>
      </c>
      <c r="AE249" s="1">
        <v>10</v>
      </c>
      <c r="AF249" s="1">
        <v>21</v>
      </c>
      <c r="AG249" s="1">
        <v>107</v>
      </c>
      <c r="AH249" s="196">
        <f t="shared" si="25"/>
        <v>138</v>
      </c>
      <c r="AI249" s="10">
        <v>46</v>
      </c>
      <c r="AJ249" s="10">
        <v>0</v>
      </c>
      <c r="AK249" s="10">
        <v>133</v>
      </c>
      <c r="AL249" s="222">
        <f t="shared" si="26"/>
        <v>179</v>
      </c>
      <c r="AM249" s="1">
        <v>0</v>
      </c>
      <c r="AN249" s="1">
        <v>18</v>
      </c>
      <c r="AO249" s="1">
        <v>0</v>
      </c>
      <c r="AP249" s="200">
        <f t="shared" si="27"/>
        <v>18</v>
      </c>
      <c r="AQ249" s="1">
        <v>285</v>
      </c>
      <c r="AR249" s="1">
        <v>60</v>
      </c>
      <c r="AS249" s="1">
        <v>0</v>
      </c>
      <c r="AT249" s="200">
        <f>+SUM(MIT_InfraMR[[#This Row],[B.02.1 - Parque de Coches Eléctricos Motrices]:[B.02.3 - Parque de Coches Eléctricos Motrices Tipo R]])</f>
        <v>345</v>
      </c>
      <c r="AU249" s="1">
        <v>0</v>
      </c>
      <c r="AV249" s="1">
        <v>2</v>
      </c>
      <c r="AW249" s="1">
        <v>2</v>
      </c>
      <c r="AX249" s="200">
        <f>+SUM(MIT_InfraMR[[#This Row],[B.03.1 - Parque de Coches Motores Motrices Remolcados]:[B.03.3 - Parque de Coches Motores Motrices Cabina]])</f>
        <v>4</v>
      </c>
      <c r="AY249" s="1">
        <v>29</v>
      </c>
      <c r="AZ249" s="1">
        <v>4</v>
      </c>
      <c r="BA249" s="1">
        <v>0</v>
      </c>
      <c r="BB249" s="1">
        <v>0</v>
      </c>
      <c r="BC249" s="200">
        <f>SUM(AY249:BB249)</f>
        <v>33</v>
      </c>
      <c r="BD249" s="356">
        <v>14</v>
      </c>
      <c r="BE249" s="1">
        <v>0</v>
      </c>
      <c r="BF249" s="1">
        <v>5</v>
      </c>
      <c r="BG249" s="235">
        <v>1676</v>
      </c>
    </row>
    <row r="250" spans="1:59">
      <c r="A250" s="1">
        <v>2013</v>
      </c>
      <c r="B250" s="1" t="s">
        <v>69</v>
      </c>
      <c r="C250" s="10">
        <v>54.8</v>
      </c>
      <c r="D250" s="10">
        <v>77.59</v>
      </c>
      <c r="E250" s="10">
        <v>0</v>
      </c>
      <c r="F250" s="10">
        <v>52.57</v>
      </c>
      <c r="G250" s="192">
        <f t="shared" si="21"/>
        <v>184.95999999999998</v>
      </c>
      <c r="H250" s="192">
        <v>184.95999999999998</v>
      </c>
      <c r="I250" s="192">
        <v>196.96800000000002</v>
      </c>
      <c r="J250" s="10">
        <v>209.97</v>
      </c>
      <c r="K250" s="10">
        <v>12.2</v>
      </c>
      <c r="L250" s="10">
        <v>116.54</v>
      </c>
      <c r="M250" s="10">
        <v>8</v>
      </c>
      <c r="N250" s="192">
        <f>+MIT_InfraMR[[#This Row],[A.03.1 -  Longitud de Vías de Explotación No Electrificadas Troncales y Ramales (vía principal) (km)]]+MIT_InfraMR[[#This Row],[A.04.1 -  Longitud de Vías de Explotación Electrificadas Troncales y Ramales (vía principal) (km)]]</f>
        <v>326.51</v>
      </c>
      <c r="O250" s="192">
        <v>326.51</v>
      </c>
      <c r="P250" s="1">
        <v>40</v>
      </c>
      <c r="Q250" s="1">
        <v>15</v>
      </c>
      <c r="R250" s="1">
        <v>1</v>
      </c>
      <c r="S250" s="194">
        <f t="shared" si="22"/>
        <v>56</v>
      </c>
      <c r="T250" s="194">
        <v>56</v>
      </c>
      <c r="U250" s="1">
        <v>36</v>
      </c>
      <c r="V250" s="1">
        <v>69</v>
      </c>
      <c r="W250" s="1">
        <v>0</v>
      </c>
      <c r="X250" s="1">
        <v>15</v>
      </c>
      <c r="Y250" s="1">
        <v>2</v>
      </c>
      <c r="Z250" s="196">
        <f t="shared" si="23"/>
        <v>122</v>
      </c>
      <c r="AA250" s="1">
        <v>50</v>
      </c>
      <c r="AB250" s="1">
        <v>18</v>
      </c>
      <c r="AC250" s="1">
        <f>+MIT_InfraMR[[#This Row],[Total Pasos Vehiculares a Nivel]]</f>
        <v>122</v>
      </c>
      <c r="AD250" s="196">
        <f t="shared" si="24"/>
        <v>190</v>
      </c>
      <c r="AE250" s="1">
        <v>10</v>
      </c>
      <c r="AF250" s="1">
        <v>21</v>
      </c>
      <c r="AG250" s="1">
        <v>107</v>
      </c>
      <c r="AH250" s="196">
        <f t="shared" si="25"/>
        <v>138</v>
      </c>
      <c r="AI250" s="10">
        <v>46</v>
      </c>
      <c r="AJ250" s="10">
        <v>0</v>
      </c>
      <c r="AK250" s="10">
        <v>133</v>
      </c>
      <c r="AL250" s="222">
        <f t="shared" si="26"/>
        <v>179</v>
      </c>
      <c r="AM250" s="1">
        <v>0</v>
      </c>
      <c r="AN250" s="1">
        <v>18</v>
      </c>
      <c r="AO250" s="1">
        <v>0</v>
      </c>
      <c r="AP250" s="200">
        <f t="shared" si="27"/>
        <v>18</v>
      </c>
      <c r="AQ250" s="1">
        <v>285</v>
      </c>
      <c r="AR250" s="1">
        <v>60</v>
      </c>
      <c r="AS250" s="1">
        <v>0</v>
      </c>
      <c r="AT250" s="200">
        <f>+SUM(MIT_InfraMR[[#This Row],[B.02.1 - Parque de Coches Eléctricos Motrices]:[B.02.3 - Parque de Coches Eléctricos Motrices Tipo R]])</f>
        <v>345</v>
      </c>
      <c r="AU250" s="1">
        <v>0</v>
      </c>
      <c r="AV250" s="1">
        <v>2</v>
      </c>
      <c r="AW250" s="1">
        <v>2</v>
      </c>
      <c r="AX250" s="200">
        <f>+SUM(MIT_InfraMR[[#This Row],[B.03.1 - Parque de Coches Motores Motrices Remolcados]:[B.03.3 - Parque de Coches Motores Motrices Cabina]])</f>
        <v>4</v>
      </c>
      <c r="AY250" s="1">
        <v>29</v>
      </c>
      <c r="AZ250" s="1">
        <v>4</v>
      </c>
      <c r="BA250" s="1">
        <v>0</v>
      </c>
      <c r="BB250" s="1">
        <v>0</v>
      </c>
      <c r="BC250" s="200">
        <f>SUM(AY250:BB250)</f>
        <v>33</v>
      </c>
      <c r="BD250" s="356">
        <v>14</v>
      </c>
      <c r="BE250" s="1">
        <v>0</v>
      </c>
      <c r="BF250" s="1">
        <v>5</v>
      </c>
      <c r="BG250" s="235">
        <v>1676</v>
      </c>
    </row>
    <row r="251" spans="1:59">
      <c r="A251" s="1">
        <v>2013</v>
      </c>
      <c r="B251" s="1" t="s">
        <v>70</v>
      </c>
      <c r="C251" s="10">
        <v>54.8</v>
      </c>
      <c r="D251" s="10">
        <v>77.59</v>
      </c>
      <c r="E251" s="10">
        <v>0</v>
      </c>
      <c r="F251" s="10">
        <v>52.57</v>
      </c>
      <c r="G251" s="192">
        <f t="shared" si="21"/>
        <v>184.95999999999998</v>
      </c>
      <c r="H251" s="192">
        <v>184.95999999999998</v>
      </c>
      <c r="I251" s="192">
        <v>196.96800000000002</v>
      </c>
      <c r="J251" s="10">
        <v>209.97</v>
      </c>
      <c r="K251" s="10">
        <v>12.2</v>
      </c>
      <c r="L251" s="10">
        <v>116.54</v>
      </c>
      <c r="M251" s="10">
        <v>8</v>
      </c>
      <c r="N251" s="192">
        <f>+MIT_InfraMR[[#This Row],[A.03.1 -  Longitud de Vías de Explotación No Electrificadas Troncales y Ramales (vía principal) (km)]]+MIT_InfraMR[[#This Row],[A.04.1 -  Longitud de Vías de Explotación Electrificadas Troncales y Ramales (vía principal) (km)]]</f>
        <v>326.51</v>
      </c>
      <c r="O251" s="192">
        <v>326.51</v>
      </c>
      <c r="P251" s="1">
        <v>40</v>
      </c>
      <c r="Q251" s="1">
        <v>15</v>
      </c>
      <c r="R251" s="1">
        <v>1</v>
      </c>
      <c r="S251" s="194">
        <f t="shared" si="22"/>
        <v>56</v>
      </c>
      <c r="T251" s="194">
        <v>56</v>
      </c>
      <c r="U251" s="1">
        <v>36</v>
      </c>
      <c r="V251" s="1">
        <v>69</v>
      </c>
      <c r="W251" s="1">
        <v>0</v>
      </c>
      <c r="X251" s="1">
        <v>15</v>
      </c>
      <c r="Y251" s="1">
        <v>2</v>
      </c>
      <c r="Z251" s="196">
        <f t="shared" si="23"/>
        <v>122</v>
      </c>
      <c r="AA251" s="1">
        <v>50</v>
      </c>
      <c r="AB251" s="1">
        <v>18</v>
      </c>
      <c r="AC251" s="1">
        <f>+MIT_InfraMR[[#This Row],[Total Pasos Vehiculares a Nivel]]</f>
        <v>122</v>
      </c>
      <c r="AD251" s="196">
        <f t="shared" si="24"/>
        <v>190</v>
      </c>
      <c r="AE251" s="1">
        <v>10</v>
      </c>
      <c r="AF251" s="1">
        <v>21</v>
      </c>
      <c r="AG251" s="1">
        <v>107</v>
      </c>
      <c r="AH251" s="196">
        <f t="shared" si="25"/>
        <v>138</v>
      </c>
      <c r="AI251" s="10">
        <v>46</v>
      </c>
      <c r="AJ251" s="10">
        <v>0</v>
      </c>
      <c r="AK251" s="10">
        <v>133</v>
      </c>
      <c r="AL251" s="222">
        <f t="shared" si="26"/>
        <v>179</v>
      </c>
      <c r="AM251" s="1">
        <v>0</v>
      </c>
      <c r="AN251" s="1">
        <v>18</v>
      </c>
      <c r="AO251" s="1">
        <v>0</v>
      </c>
      <c r="AP251" s="200">
        <f t="shared" si="27"/>
        <v>18</v>
      </c>
      <c r="AQ251" s="1">
        <v>285</v>
      </c>
      <c r="AR251" s="1">
        <v>60</v>
      </c>
      <c r="AS251" s="1">
        <v>0</v>
      </c>
      <c r="AT251" s="200">
        <f>+SUM(MIT_InfraMR[[#This Row],[B.02.1 - Parque de Coches Eléctricos Motrices]:[B.02.3 - Parque de Coches Eléctricos Motrices Tipo R]])</f>
        <v>345</v>
      </c>
      <c r="AU251" s="1">
        <v>0</v>
      </c>
      <c r="AV251" s="1">
        <v>2</v>
      </c>
      <c r="AW251" s="1">
        <v>2</v>
      </c>
      <c r="AX251" s="200">
        <f>+SUM(MIT_InfraMR[[#This Row],[B.03.1 - Parque de Coches Motores Motrices Remolcados]:[B.03.3 - Parque de Coches Motores Motrices Cabina]])</f>
        <v>4</v>
      </c>
      <c r="AY251" s="1">
        <v>29</v>
      </c>
      <c r="AZ251" s="1">
        <v>4</v>
      </c>
      <c r="BA251" s="1">
        <v>0</v>
      </c>
      <c r="BB251" s="1">
        <v>0</v>
      </c>
      <c r="BC251" s="200">
        <f>SUM(AY251:BB251)</f>
        <v>33</v>
      </c>
      <c r="BD251" s="356">
        <v>14</v>
      </c>
      <c r="BE251" s="1">
        <v>0</v>
      </c>
      <c r="BF251" s="1">
        <v>5</v>
      </c>
      <c r="BG251" s="235">
        <v>1676</v>
      </c>
    </row>
    <row r="252" spans="1:59">
      <c r="A252" s="1">
        <v>2013</v>
      </c>
      <c r="B252" s="1" t="s">
        <v>71</v>
      </c>
      <c r="C252" s="10">
        <v>54.8</v>
      </c>
      <c r="D252" s="10">
        <v>77.59</v>
      </c>
      <c r="E252" s="10">
        <v>0</v>
      </c>
      <c r="F252" s="10">
        <v>52.57</v>
      </c>
      <c r="G252" s="192">
        <f t="shared" si="21"/>
        <v>184.95999999999998</v>
      </c>
      <c r="H252" s="192">
        <v>184.95999999999998</v>
      </c>
      <c r="I252" s="192">
        <v>196.96800000000002</v>
      </c>
      <c r="J252" s="10">
        <v>209.97</v>
      </c>
      <c r="K252" s="10">
        <v>12.2</v>
      </c>
      <c r="L252" s="10">
        <v>116.54</v>
      </c>
      <c r="M252" s="10">
        <v>8</v>
      </c>
      <c r="N252" s="192">
        <f>+MIT_InfraMR[[#This Row],[A.03.1 -  Longitud de Vías de Explotación No Electrificadas Troncales y Ramales (vía principal) (km)]]+MIT_InfraMR[[#This Row],[A.04.1 -  Longitud de Vías de Explotación Electrificadas Troncales y Ramales (vía principal) (km)]]</f>
        <v>326.51</v>
      </c>
      <c r="O252" s="192">
        <v>326.51</v>
      </c>
      <c r="P252" s="1">
        <v>40</v>
      </c>
      <c r="Q252" s="1">
        <v>15</v>
      </c>
      <c r="R252" s="1">
        <v>1</v>
      </c>
      <c r="S252" s="194">
        <f t="shared" si="22"/>
        <v>56</v>
      </c>
      <c r="T252" s="194">
        <v>56</v>
      </c>
      <c r="U252" s="1">
        <v>36</v>
      </c>
      <c r="V252" s="1">
        <v>69</v>
      </c>
      <c r="W252" s="1">
        <v>0</v>
      </c>
      <c r="X252" s="1">
        <v>15</v>
      </c>
      <c r="Y252" s="1">
        <v>2</v>
      </c>
      <c r="Z252" s="196">
        <f t="shared" si="23"/>
        <v>122</v>
      </c>
      <c r="AA252" s="1">
        <v>50</v>
      </c>
      <c r="AB252" s="1">
        <v>18</v>
      </c>
      <c r="AC252" s="1">
        <f>+MIT_InfraMR[[#This Row],[Total Pasos Vehiculares a Nivel]]</f>
        <v>122</v>
      </c>
      <c r="AD252" s="196">
        <f t="shared" si="24"/>
        <v>190</v>
      </c>
      <c r="AE252" s="1">
        <v>10</v>
      </c>
      <c r="AF252" s="1">
        <v>21</v>
      </c>
      <c r="AG252" s="1">
        <v>107</v>
      </c>
      <c r="AH252" s="196">
        <f t="shared" si="25"/>
        <v>138</v>
      </c>
      <c r="AI252" s="10">
        <v>46</v>
      </c>
      <c r="AJ252" s="10">
        <v>0</v>
      </c>
      <c r="AK252" s="10">
        <v>133</v>
      </c>
      <c r="AL252" s="222">
        <f t="shared" si="26"/>
        <v>179</v>
      </c>
      <c r="AM252" s="1">
        <v>0</v>
      </c>
      <c r="AN252" s="1">
        <v>18</v>
      </c>
      <c r="AO252" s="1">
        <v>0</v>
      </c>
      <c r="AP252" s="200">
        <f t="shared" si="27"/>
        <v>18</v>
      </c>
      <c r="AQ252" s="1">
        <v>285</v>
      </c>
      <c r="AR252" s="1">
        <v>60</v>
      </c>
      <c r="AS252" s="1">
        <v>0</v>
      </c>
      <c r="AT252" s="200">
        <f>+SUM(MIT_InfraMR[[#This Row],[B.02.1 - Parque de Coches Eléctricos Motrices]:[B.02.3 - Parque de Coches Eléctricos Motrices Tipo R]])</f>
        <v>345</v>
      </c>
      <c r="AU252" s="1">
        <v>0</v>
      </c>
      <c r="AV252" s="1">
        <v>2</v>
      </c>
      <c r="AW252" s="1">
        <v>2</v>
      </c>
      <c r="AX252" s="200">
        <f>+SUM(MIT_InfraMR[[#This Row],[B.03.1 - Parque de Coches Motores Motrices Remolcados]:[B.03.3 - Parque de Coches Motores Motrices Cabina]])</f>
        <v>4</v>
      </c>
      <c r="AY252" s="1">
        <v>29</v>
      </c>
      <c r="AZ252" s="1">
        <v>4</v>
      </c>
      <c r="BA252" s="1">
        <v>0</v>
      </c>
      <c r="BB252" s="1">
        <v>0</v>
      </c>
      <c r="BC252" s="200">
        <f>SUM(AY252:BB252)</f>
        <v>33</v>
      </c>
      <c r="BD252" s="356">
        <v>14</v>
      </c>
      <c r="BE252" s="1">
        <v>0</v>
      </c>
      <c r="BF252" s="1">
        <v>5</v>
      </c>
      <c r="BG252" s="235">
        <v>1676</v>
      </c>
    </row>
    <row r="253" spans="1:59">
      <c r="A253" s="1">
        <v>2013</v>
      </c>
      <c r="B253" s="1" t="s">
        <v>72</v>
      </c>
      <c r="C253" s="10">
        <v>54.8</v>
      </c>
      <c r="D253" s="10">
        <v>77.59</v>
      </c>
      <c r="E253" s="10">
        <v>0</v>
      </c>
      <c r="F253" s="10">
        <v>52.57</v>
      </c>
      <c r="G253" s="192">
        <f t="shared" si="21"/>
        <v>184.95999999999998</v>
      </c>
      <c r="H253" s="192">
        <v>184.95999999999998</v>
      </c>
      <c r="I253" s="192">
        <v>196.96800000000002</v>
      </c>
      <c r="J253" s="10">
        <v>209.97</v>
      </c>
      <c r="K253" s="10">
        <v>12.2</v>
      </c>
      <c r="L253" s="10">
        <v>116.54</v>
      </c>
      <c r="M253" s="10">
        <v>8</v>
      </c>
      <c r="N253" s="192">
        <f>+MIT_InfraMR[[#This Row],[A.03.1 -  Longitud de Vías de Explotación No Electrificadas Troncales y Ramales (vía principal) (km)]]+MIT_InfraMR[[#This Row],[A.04.1 -  Longitud de Vías de Explotación Electrificadas Troncales y Ramales (vía principal) (km)]]</f>
        <v>326.51</v>
      </c>
      <c r="O253" s="192">
        <v>326.51</v>
      </c>
      <c r="P253" s="1">
        <v>40</v>
      </c>
      <c r="Q253" s="1">
        <v>15</v>
      </c>
      <c r="R253" s="1">
        <v>1</v>
      </c>
      <c r="S253" s="194">
        <f t="shared" si="22"/>
        <v>56</v>
      </c>
      <c r="T253" s="194">
        <v>56</v>
      </c>
      <c r="U253" s="1">
        <v>36</v>
      </c>
      <c r="V253" s="1">
        <v>69</v>
      </c>
      <c r="W253" s="1">
        <v>0</v>
      </c>
      <c r="X253" s="1">
        <v>15</v>
      </c>
      <c r="Y253" s="1">
        <v>2</v>
      </c>
      <c r="Z253" s="196">
        <f t="shared" si="23"/>
        <v>122</v>
      </c>
      <c r="AA253" s="1">
        <v>50</v>
      </c>
      <c r="AB253" s="1">
        <v>18</v>
      </c>
      <c r="AC253" s="1">
        <f>+MIT_InfraMR[[#This Row],[Total Pasos Vehiculares a Nivel]]</f>
        <v>122</v>
      </c>
      <c r="AD253" s="196">
        <f t="shared" si="24"/>
        <v>190</v>
      </c>
      <c r="AE253" s="1">
        <v>10</v>
      </c>
      <c r="AF253" s="1">
        <v>21</v>
      </c>
      <c r="AG253" s="1">
        <v>107</v>
      </c>
      <c r="AH253" s="196">
        <f t="shared" si="25"/>
        <v>138</v>
      </c>
      <c r="AI253" s="10">
        <v>46</v>
      </c>
      <c r="AJ253" s="10">
        <v>0</v>
      </c>
      <c r="AK253" s="10">
        <v>133</v>
      </c>
      <c r="AL253" s="222">
        <f t="shared" si="26"/>
        <v>179</v>
      </c>
      <c r="AM253" s="1">
        <v>0</v>
      </c>
      <c r="AN253" s="1">
        <v>18</v>
      </c>
      <c r="AO253" s="1">
        <v>0</v>
      </c>
      <c r="AP253" s="200">
        <f t="shared" si="27"/>
        <v>18</v>
      </c>
      <c r="AQ253" s="1">
        <v>285</v>
      </c>
      <c r="AR253" s="1">
        <v>60</v>
      </c>
      <c r="AS253" s="1">
        <v>0</v>
      </c>
      <c r="AT253" s="200">
        <f>+SUM(MIT_InfraMR[[#This Row],[B.02.1 - Parque de Coches Eléctricos Motrices]:[B.02.3 - Parque de Coches Eléctricos Motrices Tipo R]])</f>
        <v>345</v>
      </c>
      <c r="AU253" s="1">
        <v>0</v>
      </c>
      <c r="AV253" s="1">
        <v>2</v>
      </c>
      <c r="AW253" s="1">
        <v>2</v>
      </c>
      <c r="AX253" s="200">
        <f>+SUM(MIT_InfraMR[[#This Row],[B.03.1 - Parque de Coches Motores Motrices Remolcados]:[B.03.3 - Parque de Coches Motores Motrices Cabina]])</f>
        <v>4</v>
      </c>
      <c r="AY253" s="1">
        <v>29</v>
      </c>
      <c r="AZ253" s="1">
        <v>4</v>
      </c>
      <c r="BA253" s="1">
        <v>0</v>
      </c>
      <c r="BB253" s="1">
        <v>0</v>
      </c>
      <c r="BC253" s="200">
        <f>SUM(AY253:BB253)</f>
        <v>33</v>
      </c>
      <c r="BD253" s="356">
        <v>14</v>
      </c>
      <c r="BE253" s="1">
        <v>0</v>
      </c>
      <c r="BF253" s="1">
        <v>5</v>
      </c>
      <c r="BG253" s="235">
        <v>1676</v>
      </c>
    </row>
    <row r="254" spans="1:59">
      <c r="A254" s="1">
        <v>2014</v>
      </c>
      <c r="B254" s="1" t="s">
        <v>61</v>
      </c>
      <c r="C254" s="10">
        <v>54.8</v>
      </c>
      <c r="D254" s="10">
        <v>77.59</v>
      </c>
      <c r="E254" s="10">
        <v>0</v>
      </c>
      <c r="F254" s="10">
        <v>52.57</v>
      </c>
      <c r="G254" s="192">
        <f t="shared" si="21"/>
        <v>184.95999999999998</v>
      </c>
      <c r="H254" s="192">
        <v>184.95999999999998</v>
      </c>
      <c r="I254" s="192">
        <v>196.96800000000002</v>
      </c>
      <c r="J254" s="10">
        <v>209.97</v>
      </c>
      <c r="K254" s="10">
        <v>12.2</v>
      </c>
      <c r="L254" s="10">
        <v>116.54</v>
      </c>
      <c r="M254" s="10">
        <v>8</v>
      </c>
      <c r="N254" s="192">
        <f>+MIT_InfraMR[[#This Row],[A.03.1 -  Longitud de Vías de Explotación No Electrificadas Troncales y Ramales (vía principal) (km)]]+MIT_InfraMR[[#This Row],[A.04.1 -  Longitud de Vías de Explotación Electrificadas Troncales y Ramales (vía principal) (km)]]</f>
        <v>326.51</v>
      </c>
      <c r="O254" s="192">
        <v>326.51</v>
      </c>
      <c r="P254" s="1">
        <v>40</v>
      </c>
      <c r="Q254" s="1">
        <v>15</v>
      </c>
      <c r="R254" s="1">
        <v>1</v>
      </c>
      <c r="S254" s="194">
        <f t="shared" si="22"/>
        <v>56</v>
      </c>
      <c r="T254" s="194">
        <v>56</v>
      </c>
      <c r="U254" s="1">
        <v>36</v>
      </c>
      <c r="V254" s="1">
        <v>69</v>
      </c>
      <c r="W254" s="1">
        <v>0</v>
      </c>
      <c r="X254" s="1">
        <v>15</v>
      </c>
      <c r="Y254" s="1">
        <v>2</v>
      </c>
      <c r="Z254" s="196">
        <f t="shared" si="23"/>
        <v>122</v>
      </c>
      <c r="AA254" s="1">
        <v>50</v>
      </c>
      <c r="AB254" s="1">
        <v>18</v>
      </c>
      <c r="AC254" s="1">
        <f>+MIT_InfraMR[[#This Row],[Total Pasos Vehiculares a Nivel]]</f>
        <v>122</v>
      </c>
      <c r="AD254" s="196">
        <f t="shared" si="24"/>
        <v>190</v>
      </c>
      <c r="AE254" s="1">
        <v>10</v>
      </c>
      <c r="AF254" s="1">
        <v>21</v>
      </c>
      <c r="AG254" s="1">
        <v>107</v>
      </c>
      <c r="AH254" s="196">
        <f t="shared" si="25"/>
        <v>138</v>
      </c>
      <c r="AI254" s="10">
        <v>46</v>
      </c>
      <c r="AJ254" s="10">
        <v>0</v>
      </c>
      <c r="AK254" s="10">
        <v>133</v>
      </c>
      <c r="AL254" s="222">
        <f t="shared" si="26"/>
        <v>179</v>
      </c>
      <c r="AM254" s="1">
        <v>0</v>
      </c>
      <c r="AN254" s="1">
        <v>18</v>
      </c>
      <c r="AO254" s="1">
        <v>0</v>
      </c>
      <c r="AP254" s="200">
        <f t="shared" si="27"/>
        <v>18</v>
      </c>
      <c r="AQ254" s="1">
        <v>285</v>
      </c>
      <c r="AR254" s="1">
        <v>60</v>
      </c>
      <c r="AS254" s="1">
        <v>0</v>
      </c>
      <c r="AT254" s="200">
        <f>+SUM(MIT_InfraMR[[#This Row],[B.02.1 - Parque de Coches Eléctricos Motrices]:[B.02.3 - Parque de Coches Eléctricos Motrices Tipo R]])</f>
        <v>345</v>
      </c>
      <c r="AU254" s="1">
        <v>0</v>
      </c>
      <c r="AV254" s="1">
        <v>2</v>
      </c>
      <c r="AW254" s="1">
        <v>2</v>
      </c>
      <c r="AX254" s="200">
        <f>+SUM(MIT_InfraMR[[#This Row],[B.03.1 - Parque de Coches Motores Motrices Remolcados]:[B.03.3 - Parque de Coches Motores Motrices Cabina]])</f>
        <v>4</v>
      </c>
      <c r="AY254" s="1">
        <v>29</v>
      </c>
      <c r="AZ254" s="1">
        <v>4</v>
      </c>
      <c r="BA254" s="1">
        <v>0</v>
      </c>
      <c r="BB254" s="1">
        <v>0</v>
      </c>
      <c r="BC254" s="200">
        <f>SUM(AY254:BB254)</f>
        <v>33</v>
      </c>
      <c r="BD254" s="356">
        <v>14</v>
      </c>
      <c r="BE254" s="1">
        <v>0</v>
      </c>
      <c r="BF254" s="1">
        <v>5</v>
      </c>
      <c r="BG254" s="235">
        <v>1676</v>
      </c>
    </row>
    <row r="255" spans="1:59">
      <c r="A255" s="1">
        <v>2014</v>
      </c>
      <c r="B255" s="1" t="s">
        <v>62</v>
      </c>
      <c r="C255" s="10">
        <v>54.8</v>
      </c>
      <c r="D255" s="10">
        <v>77.59</v>
      </c>
      <c r="E255" s="10">
        <v>0</v>
      </c>
      <c r="F255" s="10">
        <v>52.57</v>
      </c>
      <c r="G255" s="192">
        <f t="shared" si="21"/>
        <v>184.95999999999998</v>
      </c>
      <c r="H255" s="192">
        <v>184.95999999999998</v>
      </c>
      <c r="I255" s="192">
        <v>196.96800000000002</v>
      </c>
      <c r="J255" s="10">
        <v>209.97</v>
      </c>
      <c r="K255" s="10">
        <v>12.2</v>
      </c>
      <c r="L255" s="10">
        <v>116.54</v>
      </c>
      <c r="M255" s="10">
        <v>8</v>
      </c>
      <c r="N255" s="192">
        <f>+MIT_InfraMR[[#This Row],[A.03.1 -  Longitud de Vías de Explotación No Electrificadas Troncales y Ramales (vía principal) (km)]]+MIT_InfraMR[[#This Row],[A.04.1 -  Longitud de Vías de Explotación Electrificadas Troncales y Ramales (vía principal) (km)]]</f>
        <v>326.51</v>
      </c>
      <c r="O255" s="192">
        <v>326.51</v>
      </c>
      <c r="P255" s="1">
        <v>40</v>
      </c>
      <c r="Q255" s="1">
        <v>15</v>
      </c>
      <c r="R255" s="1">
        <v>1</v>
      </c>
      <c r="S255" s="194">
        <f t="shared" si="22"/>
        <v>56</v>
      </c>
      <c r="T255" s="194">
        <v>56</v>
      </c>
      <c r="U255" s="1">
        <v>36</v>
      </c>
      <c r="V255" s="1">
        <v>69</v>
      </c>
      <c r="W255" s="1">
        <v>0</v>
      </c>
      <c r="X255" s="1">
        <v>15</v>
      </c>
      <c r="Y255" s="1">
        <v>2</v>
      </c>
      <c r="Z255" s="196">
        <f t="shared" si="23"/>
        <v>122</v>
      </c>
      <c r="AA255" s="1">
        <v>50</v>
      </c>
      <c r="AB255" s="1">
        <v>18</v>
      </c>
      <c r="AC255" s="1">
        <f>+MIT_InfraMR[[#This Row],[Total Pasos Vehiculares a Nivel]]</f>
        <v>122</v>
      </c>
      <c r="AD255" s="196">
        <f t="shared" si="24"/>
        <v>190</v>
      </c>
      <c r="AE255" s="1">
        <v>10</v>
      </c>
      <c r="AF255" s="1">
        <v>21</v>
      </c>
      <c r="AG255" s="1">
        <v>107</v>
      </c>
      <c r="AH255" s="196">
        <f t="shared" si="25"/>
        <v>138</v>
      </c>
      <c r="AI255" s="10">
        <v>46</v>
      </c>
      <c r="AJ255" s="10">
        <v>0</v>
      </c>
      <c r="AK255" s="10">
        <v>133</v>
      </c>
      <c r="AL255" s="222">
        <f t="shared" si="26"/>
        <v>179</v>
      </c>
      <c r="AM255" s="1">
        <v>0</v>
      </c>
      <c r="AN255" s="1">
        <v>18</v>
      </c>
      <c r="AO255" s="1">
        <v>0</v>
      </c>
      <c r="AP255" s="200">
        <f t="shared" si="27"/>
        <v>18</v>
      </c>
      <c r="AQ255" s="1">
        <v>285</v>
      </c>
      <c r="AR255" s="1">
        <v>60</v>
      </c>
      <c r="AS255" s="1">
        <v>0</v>
      </c>
      <c r="AT255" s="200">
        <f>+SUM(MIT_InfraMR[[#This Row],[B.02.1 - Parque de Coches Eléctricos Motrices]:[B.02.3 - Parque de Coches Eléctricos Motrices Tipo R]])</f>
        <v>345</v>
      </c>
      <c r="AU255" s="1">
        <v>0</v>
      </c>
      <c r="AV255" s="1">
        <v>2</v>
      </c>
      <c r="AW255" s="1">
        <v>2</v>
      </c>
      <c r="AX255" s="200">
        <f>+SUM(MIT_InfraMR[[#This Row],[B.03.1 - Parque de Coches Motores Motrices Remolcados]:[B.03.3 - Parque de Coches Motores Motrices Cabina]])</f>
        <v>4</v>
      </c>
      <c r="AY255" s="1">
        <v>29</v>
      </c>
      <c r="AZ255" s="1">
        <v>4</v>
      </c>
      <c r="BA255" s="1">
        <v>0</v>
      </c>
      <c r="BB255" s="1">
        <v>0</v>
      </c>
      <c r="BC255" s="200">
        <f>SUM(AY255:BB255)</f>
        <v>33</v>
      </c>
      <c r="BD255" s="356">
        <v>14</v>
      </c>
      <c r="BE255" s="1">
        <v>0</v>
      </c>
      <c r="BF255" s="1">
        <v>5</v>
      </c>
      <c r="BG255" s="235">
        <v>1676</v>
      </c>
    </row>
    <row r="256" spans="1:59">
      <c r="A256" s="1">
        <v>2014</v>
      </c>
      <c r="B256" s="1" t="s">
        <v>63</v>
      </c>
      <c r="C256" s="10">
        <v>54.8</v>
      </c>
      <c r="D256" s="10">
        <v>77.59</v>
      </c>
      <c r="E256" s="10">
        <v>0</v>
      </c>
      <c r="F256" s="10">
        <v>52.57</v>
      </c>
      <c r="G256" s="192">
        <f t="shared" si="21"/>
        <v>184.95999999999998</v>
      </c>
      <c r="H256" s="192">
        <v>184.95999999999998</v>
      </c>
      <c r="I256" s="192">
        <v>196.96800000000002</v>
      </c>
      <c r="J256" s="10">
        <v>209.97</v>
      </c>
      <c r="K256" s="10">
        <v>12.2</v>
      </c>
      <c r="L256" s="10">
        <v>116.54</v>
      </c>
      <c r="M256" s="10">
        <v>8</v>
      </c>
      <c r="N256" s="192">
        <f>+MIT_InfraMR[[#This Row],[A.03.1 -  Longitud de Vías de Explotación No Electrificadas Troncales y Ramales (vía principal) (km)]]+MIT_InfraMR[[#This Row],[A.04.1 -  Longitud de Vías de Explotación Electrificadas Troncales y Ramales (vía principal) (km)]]</f>
        <v>326.51</v>
      </c>
      <c r="O256" s="192">
        <v>326.51</v>
      </c>
      <c r="P256" s="1">
        <v>40</v>
      </c>
      <c r="Q256" s="1">
        <v>15</v>
      </c>
      <c r="R256" s="1">
        <v>1</v>
      </c>
      <c r="S256" s="194">
        <f t="shared" si="22"/>
        <v>56</v>
      </c>
      <c r="T256" s="194">
        <v>56</v>
      </c>
      <c r="U256" s="1">
        <v>36</v>
      </c>
      <c r="V256" s="1">
        <v>69</v>
      </c>
      <c r="W256" s="1">
        <v>0</v>
      </c>
      <c r="X256" s="1">
        <v>15</v>
      </c>
      <c r="Y256" s="1">
        <v>2</v>
      </c>
      <c r="Z256" s="196">
        <f t="shared" si="23"/>
        <v>122</v>
      </c>
      <c r="AA256" s="1">
        <v>50</v>
      </c>
      <c r="AB256" s="1">
        <v>18</v>
      </c>
      <c r="AC256" s="1">
        <f>+MIT_InfraMR[[#This Row],[Total Pasos Vehiculares a Nivel]]</f>
        <v>122</v>
      </c>
      <c r="AD256" s="196">
        <f t="shared" si="24"/>
        <v>190</v>
      </c>
      <c r="AE256" s="1">
        <v>10</v>
      </c>
      <c r="AF256" s="1">
        <v>21</v>
      </c>
      <c r="AG256" s="1">
        <v>107</v>
      </c>
      <c r="AH256" s="196">
        <f t="shared" si="25"/>
        <v>138</v>
      </c>
      <c r="AI256" s="10">
        <v>46</v>
      </c>
      <c r="AJ256" s="10">
        <v>0</v>
      </c>
      <c r="AK256" s="10">
        <v>133</v>
      </c>
      <c r="AL256" s="222">
        <f t="shared" si="26"/>
        <v>179</v>
      </c>
      <c r="AM256" s="1">
        <v>0</v>
      </c>
      <c r="AN256" s="1">
        <v>18</v>
      </c>
      <c r="AO256" s="1">
        <v>0</v>
      </c>
      <c r="AP256" s="200">
        <f t="shared" si="27"/>
        <v>18</v>
      </c>
      <c r="AQ256" s="1">
        <v>285</v>
      </c>
      <c r="AR256" s="1">
        <v>60</v>
      </c>
      <c r="AS256" s="1">
        <v>0</v>
      </c>
      <c r="AT256" s="200">
        <f>+SUM(MIT_InfraMR[[#This Row],[B.02.1 - Parque de Coches Eléctricos Motrices]:[B.02.3 - Parque de Coches Eléctricos Motrices Tipo R]])</f>
        <v>345</v>
      </c>
      <c r="AU256" s="1">
        <v>0</v>
      </c>
      <c r="AV256" s="1">
        <v>2</v>
      </c>
      <c r="AW256" s="1">
        <v>2</v>
      </c>
      <c r="AX256" s="200">
        <f>+SUM(MIT_InfraMR[[#This Row],[B.03.1 - Parque de Coches Motores Motrices Remolcados]:[B.03.3 - Parque de Coches Motores Motrices Cabina]])</f>
        <v>4</v>
      </c>
      <c r="AY256" s="1">
        <v>29</v>
      </c>
      <c r="AZ256" s="1">
        <v>4</v>
      </c>
      <c r="BA256" s="1">
        <v>0</v>
      </c>
      <c r="BB256" s="1">
        <v>0</v>
      </c>
      <c r="BC256" s="200">
        <f>SUM(AY256:BB256)</f>
        <v>33</v>
      </c>
      <c r="BD256" s="356">
        <v>14</v>
      </c>
      <c r="BE256" s="1">
        <v>0</v>
      </c>
      <c r="BF256" s="1">
        <v>5</v>
      </c>
      <c r="BG256" s="235">
        <v>1676</v>
      </c>
    </row>
    <row r="257" spans="1:60">
      <c r="A257" s="1">
        <v>2014</v>
      </c>
      <c r="B257" s="1" t="s">
        <v>64</v>
      </c>
      <c r="C257" s="10">
        <v>54.8</v>
      </c>
      <c r="D257" s="10">
        <v>77.59</v>
      </c>
      <c r="E257" s="10">
        <v>0</v>
      </c>
      <c r="F257" s="10">
        <v>52.57</v>
      </c>
      <c r="G257" s="192">
        <f t="shared" si="21"/>
        <v>184.95999999999998</v>
      </c>
      <c r="H257" s="192">
        <v>184.95999999999998</v>
      </c>
      <c r="I257" s="192">
        <v>196.96800000000002</v>
      </c>
      <c r="J257" s="10">
        <v>209.97</v>
      </c>
      <c r="K257" s="10">
        <v>12.2</v>
      </c>
      <c r="L257" s="10">
        <v>116.54</v>
      </c>
      <c r="M257" s="10">
        <v>8</v>
      </c>
      <c r="N257" s="192">
        <f>+MIT_InfraMR[[#This Row],[A.03.1 -  Longitud de Vías de Explotación No Electrificadas Troncales y Ramales (vía principal) (km)]]+MIT_InfraMR[[#This Row],[A.04.1 -  Longitud de Vías de Explotación Electrificadas Troncales y Ramales (vía principal) (km)]]</f>
        <v>326.51</v>
      </c>
      <c r="O257" s="192">
        <v>326.51</v>
      </c>
      <c r="P257" s="1">
        <v>40</v>
      </c>
      <c r="Q257" s="1">
        <v>15</v>
      </c>
      <c r="R257" s="1">
        <v>1</v>
      </c>
      <c r="S257" s="194">
        <f t="shared" si="22"/>
        <v>56</v>
      </c>
      <c r="T257" s="194">
        <v>56</v>
      </c>
      <c r="U257" s="1">
        <v>36</v>
      </c>
      <c r="V257" s="1">
        <v>69</v>
      </c>
      <c r="W257" s="1">
        <v>0</v>
      </c>
      <c r="X257" s="1">
        <v>15</v>
      </c>
      <c r="Y257" s="1">
        <v>2</v>
      </c>
      <c r="Z257" s="196">
        <f t="shared" si="23"/>
        <v>122</v>
      </c>
      <c r="AA257" s="1">
        <v>50</v>
      </c>
      <c r="AB257" s="1">
        <v>18</v>
      </c>
      <c r="AC257" s="1">
        <f>+MIT_InfraMR[[#This Row],[Total Pasos Vehiculares a Nivel]]</f>
        <v>122</v>
      </c>
      <c r="AD257" s="196">
        <f t="shared" si="24"/>
        <v>190</v>
      </c>
      <c r="AE257" s="1">
        <v>10</v>
      </c>
      <c r="AF257" s="1">
        <v>21</v>
      </c>
      <c r="AG257" s="1">
        <v>107</v>
      </c>
      <c r="AH257" s="196">
        <f t="shared" si="25"/>
        <v>138</v>
      </c>
      <c r="AI257" s="10">
        <v>46</v>
      </c>
      <c r="AJ257" s="10">
        <v>0</v>
      </c>
      <c r="AK257" s="10">
        <v>133</v>
      </c>
      <c r="AL257" s="222">
        <f t="shared" si="26"/>
        <v>179</v>
      </c>
      <c r="AM257" s="1">
        <v>0</v>
      </c>
      <c r="AN257" s="1">
        <v>18</v>
      </c>
      <c r="AO257" s="1">
        <v>0</v>
      </c>
      <c r="AP257" s="200">
        <f t="shared" si="27"/>
        <v>18</v>
      </c>
      <c r="AQ257" s="1">
        <v>285</v>
      </c>
      <c r="AR257" s="1">
        <v>60</v>
      </c>
      <c r="AS257" s="1">
        <v>0</v>
      </c>
      <c r="AT257" s="200">
        <f>+SUM(MIT_InfraMR[[#This Row],[B.02.1 - Parque de Coches Eléctricos Motrices]:[B.02.3 - Parque de Coches Eléctricos Motrices Tipo R]])</f>
        <v>345</v>
      </c>
      <c r="AU257" s="1">
        <v>0</v>
      </c>
      <c r="AV257" s="1">
        <v>2</v>
      </c>
      <c r="AW257" s="1">
        <v>2</v>
      </c>
      <c r="AX257" s="200">
        <f>+SUM(MIT_InfraMR[[#This Row],[B.03.1 - Parque de Coches Motores Motrices Remolcados]:[B.03.3 - Parque de Coches Motores Motrices Cabina]])</f>
        <v>4</v>
      </c>
      <c r="AY257" s="1">
        <v>29</v>
      </c>
      <c r="AZ257" s="1">
        <v>4</v>
      </c>
      <c r="BA257" s="1">
        <v>0</v>
      </c>
      <c r="BB257" s="1">
        <v>0</v>
      </c>
      <c r="BC257" s="200">
        <f>SUM(AY257:BB257)</f>
        <v>33</v>
      </c>
      <c r="BD257" s="356">
        <v>14</v>
      </c>
      <c r="BE257" s="1">
        <v>0</v>
      </c>
      <c r="BF257" s="1">
        <v>5</v>
      </c>
      <c r="BG257" s="235">
        <v>1676</v>
      </c>
    </row>
    <row r="258" spans="1:60">
      <c r="A258" s="1">
        <v>2014</v>
      </c>
      <c r="B258" s="1" t="s">
        <v>65</v>
      </c>
      <c r="C258" s="10">
        <v>54.8</v>
      </c>
      <c r="D258" s="10">
        <v>77.59</v>
      </c>
      <c r="E258" s="10">
        <v>0</v>
      </c>
      <c r="F258" s="10">
        <v>52.57</v>
      </c>
      <c r="G258" s="192">
        <f t="shared" ref="G258:G321" si="28">SUM(C258:F258)</f>
        <v>184.95999999999998</v>
      </c>
      <c r="H258" s="192">
        <v>184.95999999999998</v>
      </c>
      <c r="I258" s="192">
        <v>196.96800000000002</v>
      </c>
      <c r="J258" s="10">
        <v>209.97</v>
      </c>
      <c r="K258" s="10">
        <v>12.2</v>
      </c>
      <c r="L258" s="10">
        <v>116.54</v>
      </c>
      <c r="M258" s="10">
        <v>8</v>
      </c>
      <c r="N258" s="192">
        <f>+MIT_InfraMR[[#This Row],[A.03.1 -  Longitud de Vías de Explotación No Electrificadas Troncales y Ramales (vía principal) (km)]]+MIT_InfraMR[[#This Row],[A.04.1 -  Longitud de Vías de Explotación Electrificadas Troncales y Ramales (vía principal) (km)]]</f>
        <v>326.51</v>
      </c>
      <c r="O258" s="192">
        <v>326.51</v>
      </c>
      <c r="P258" s="1">
        <v>40</v>
      </c>
      <c r="Q258" s="1">
        <v>15</v>
      </c>
      <c r="R258" s="1">
        <v>1</v>
      </c>
      <c r="S258" s="194">
        <f t="shared" ref="S258:S321" si="29">SUM(P258:R258)</f>
        <v>56</v>
      </c>
      <c r="T258" s="194">
        <v>56</v>
      </c>
      <c r="U258" s="1">
        <v>36</v>
      </c>
      <c r="V258" s="1">
        <v>69</v>
      </c>
      <c r="W258" s="1">
        <v>0</v>
      </c>
      <c r="X258" s="1">
        <v>15</v>
      </c>
      <c r="Y258" s="1">
        <v>2</v>
      </c>
      <c r="Z258" s="196">
        <f t="shared" ref="Z258:Z321" si="30">SUM(U258:Y258)</f>
        <v>122</v>
      </c>
      <c r="AA258" s="1">
        <v>50</v>
      </c>
      <c r="AB258" s="1">
        <v>18</v>
      </c>
      <c r="AC258" s="1">
        <f>+MIT_InfraMR[[#This Row],[Total Pasos Vehiculares a Nivel]]</f>
        <v>122</v>
      </c>
      <c r="AD258" s="196">
        <f t="shared" ref="AD258:AD321" si="31">SUM(AA258:AC258)</f>
        <v>190</v>
      </c>
      <c r="AE258" s="1">
        <v>10</v>
      </c>
      <c r="AF258" s="1">
        <v>21</v>
      </c>
      <c r="AG258" s="1">
        <v>107</v>
      </c>
      <c r="AH258" s="196">
        <f t="shared" ref="AH258:AH321" si="32">SUM(AE258:AG258)</f>
        <v>138</v>
      </c>
      <c r="AI258" s="10">
        <v>46</v>
      </c>
      <c r="AJ258" s="10">
        <v>0</v>
      </c>
      <c r="AK258" s="10">
        <v>133</v>
      </c>
      <c r="AL258" s="222">
        <f t="shared" ref="AL258:AL321" si="33">SUM(AI258:AK258)</f>
        <v>179</v>
      </c>
      <c r="AM258" s="1">
        <v>0</v>
      </c>
      <c r="AN258" s="1">
        <v>18</v>
      </c>
      <c r="AO258" s="1">
        <v>0</v>
      </c>
      <c r="AP258" s="200">
        <f t="shared" ref="AP258:AP321" si="34">SUM(AM258:AO258)</f>
        <v>18</v>
      </c>
      <c r="AQ258" s="1">
        <v>285</v>
      </c>
      <c r="AR258" s="1">
        <v>60</v>
      </c>
      <c r="AS258" s="1">
        <v>0</v>
      </c>
      <c r="AT258" s="200">
        <f>+SUM(MIT_InfraMR[[#This Row],[B.02.1 - Parque de Coches Eléctricos Motrices]:[B.02.3 - Parque de Coches Eléctricos Motrices Tipo R]])</f>
        <v>345</v>
      </c>
      <c r="AU258" s="1">
        <v>0</v>
      </c>
      <c r="AV258" s="1">
        <v>2</v>
      </c>
      <c r="AW258" s="1">
        <v>2</v>
      </c>
      <c r="AX258" s="200">
        <f>+SUM(MIT_InfraMR[[#This Row],[B.03.1 - Parque de Coches Motores Motrices Remolcados]:[B.03.3 - Parque de Coches Motores Motrices Cabina]])</f>
        <v>4</v>
      </c>
      <c r="AY258" s="1">
        <v>29</v>
      </c>
      <c r="AZ258" s="1">
        <v>4</v>
      </c>
      <c r="BA258" s="1">
        <v>0</v>
      </c>
      <c r="BB258" s="1">
        <v>0</v>
      </c>
      <c r="BC258" s="200">
        <f>SUM(AY258:BB258)</f>
        <v>33</v>
      </c>
      <c r="BD258" s="356">
        <v>14</v>
      </c>
      <c r="BE258" s="1">
        <v>0</v>
      </c>
      <c r="BF258" s="1">
        <v>5</v>
      </c>
      <c r="BG258" s="235">
        <v>1676</v>
      </c>
    </row>
    <row r="259" spans="1:60">
      <c r="A259" s="1">
        <v>2014</v>
      </c>
      <c r="B259" s="1" t="s">
        <v>66</v>
      </c>
      <c r="C259" s="10">
        <v>54.8</v>
      </c>
      <c r="D259" s="10">
        <v>77.59</v>
      </c>
      <c r="E259" s="10">
        <v>0</v>
      </c>
      <c r="F259" s="10">
        <v>52.57</v>
      </c>
      <c r="G259" s="192">
        <f t="shared" si="28"/>
        <v>184.95999999999998</v>
      </c>
      <c r="H259" s="192">
        <v>184.95999999999998</v>
      </c>
      <c r="I259" s="192">
        <v>196.96800000000002</v>
      </c>
      <c r="J259" s="10">
        <v>209.97</v>
      </c>
      <c r="K259" s="10">
        <v>12.2</v>
      </c>
      <c r="L259" s="10">
        <v>116.54</v>
      </c>
      <c r="M259" s="10">
        <v>8</v>
      </c>
      <c r="N259" s="192">
        <f>+MIT_InfraMR[[#This Row],[A.03.1 -  Longitud de Vías de Explotación No Electrificadas Troncales y Ramales (vía principal) (km)]]+MIT_InfraMR[[#This Row],[A.04.1 -  Longitud de Vías de Explotación Electrificadas Troncales y Ramales (vía principal) (km)]]</f>
        <v>326.51</v>
      </c>
      <c r="O259" s="192">
        <v>326.51</v>
      </c>
      <c r="P259" s="1">
        <v>40</v>
      </c>
      <c r="Q259" s="1">
        <v>15</v>
      </c>
      <c r="R259" s="1">
        <v>1</v>
      </c>
      <c r="S259" s="194">
        <f t="shared" si="29"/>
        <v>56</v>
      </c>
      <c r="T259" s="194">
        <v>56</v>
      </c>
      <c r="U259" s="1">
        <v>36</v>
      </c>
      <c r="V259" s="1">
        <v>69</v>
      </c>
      <c r="W259" s="1">
        <v>0</v>
      </c>
      <c r="X259" s="1">
        <v>15</v>
      </c>
      <c r="Y259" s="1">
        <v>2</v>
      </c>
      <c r="Z259" s="196">
        <f t="shared" si="30"/>
        <v>122</v>
      </c>
      <c r="AA259" s="1">
        <v>50</v>
      </c>
      <c r="AB259" s="1">
        <v>18</v>
      </c>
      <c r="AC259" s="1">
        <f>+MIT_InfraMR[[#This Row],[Total Pasos Vehiculares a Nivel]]</f>
        <v>122</v>
      </c>
      <c r="AD259" s="196">
        <f t="shared" si="31"/>
        <v>190</v>
      </c>
      <c r="AE259" s="1">
        <v>10</v>
      </c>
      <c r="AF259" s="1">
        <v>21</v>
      </c>
      <c r="AG259" s="1">
        <v>107</v>
      </c>
      <c r="AH259" s="196">
        <f t="shared" si="32"/>
        <v>138</v>
      </c>
      <c r="AI259" s="10">
        <v>46</v>
      </c>
      <c r="AJ259" s="10">
        <v>0</v>
      </c>
      <c r="AK259" s="10">
        <v>133</v>
      </c>
      <c r="AL259" s="222">
        <f t="shared" si="33"/>
        <v>179</v>
      </c>
      <c r="AM259" s="1">
        <v>0</v>
      </c>
      <c r="AN259" s="1">
        <v>18</v>
      </c>
      <c r="AO259" s="1">
        <v>0</v>
      </c>
      <c r="AP259" s="200">
        <f t="shared" si="34"/>
        <v>18</v>
      </c>
      <c r="AQ259" s="1">
        <v>285</v>
      </c>
      <c r="AR259" s="1">
        <v>60</v>
      </c>
      <c r="AS259" s="1">
        <v>0</v>
      </c>
      <c r="AT259" s="200">
        <f>+SUM(MIT_InfraMR[[#This Row],[B.02.1 - Parque de Coches Eléctricos Motrices]:[B.02.3 - Parque de Coches Eléctricos Motrices Tipo R]])</f>
        <v>345</v>
      </c>
      <c r="AU259" s="1">
        <v>0</v>
      </c>
      <c r="AV259" s="1">
        <v>2</v>
      </c>
      <c r="AW259" s="1">
        <v>2</v>
      </c>
      <c r="AX259" s="200">
        <f>+SUM(MIT_InfraMR[[#This Row],[B.03.1 - Parque de Coches Motores Motrices Remolcados]:[B.03.3 - Parque de Coches Motores Motrices Cabina]])</f>
        <v>4</v>
      </c>
      <c r="AY259" s="1">
        <v>29</v>
      </c>
      <c r="AZ259" s="1">
        <v>4</v>
      </c>
      <c r="BA259" s="1">
        <v>0</v>
      </c>
      <c r="BB259" s="1">
        <v>0</v>
      </c>
      <c r="BC259" s="200">
        <f>SUM(AY259:BB259)</f>
        <v>33</v>
      </c>
      <c r="BD259" s="356">
        <v>14</v>
      </c>
      <c r="BE259" s="1">
        <v>0</v>
      </c>
      <c r="BF259" s="1">
        <v>5</v>
      </c>
      <c r="BG259" s="235">
        <v>1676</v>
      </c>
    </row>
    <row r="260" spans="1:60">
      <c r="A260" s="1">
        <v>2014</v>
      </c>
      <c r="B260" s="1" t="s">
        <v>67</v>
      </c>
      <c r="C260" s="10">
        <v>54.8</v>
      </c>
      <c r="D260" s="10">
        <v>77.59</v>
      </c>
      <c r="E260" s="10">
        <v>0</v>
      </c>
      <c r="F260" s="10">
        <v>52.57</v>
      </c>
      <c r="G260" s="192">
        <f t="shared" si="28"/>
        <v>184.95999999999998</v>
      </c>
      <c r="H260" s="192">
        <v>184.95999999999998</v>
      </c>
      <c r="I260" s="192">
        <v>196.96800000000002</v>
      </c>
      <c r="J260" s="10">
        <v>209.97</v>
      </c>
      <c r="K260" s="10">
        <v>12.2</v>
      </c>
      <c r="L260" s="10">
        <v>116.54</v>
      </c>
      <c r="M260" s="10">
        <v>8</v>
      </c>
      <c r="N260" s="192">
        <f>+MIT_InfraMR[[#This Row],[A.03.1 -  Longitud de Vías de Explotación No Electrificadas Troncales y Ramales (vía principal) (km)]]+MIT_InfraMR[[#This Row],[A.04.1 -  Longitud de Vías de Explotación Electrificadas Troncales y Ramales (vía principal) (km)]]</f>
        <v>326.51</v>
      </c>
      <c r="O260" s="192">
        <v>326.51</v>
      </c>
      <c r="P260" s="1">
        <v>40</v>
      </c>
      <c r="Q260" s="1">
        <v>15</v>
      </c>
      <c r="R260" s="1">
        <v>1</v>
      </c>
      <c r="S260" s="194">
        <f t="shared" si="29"/>
        <v>56</v>
      </c>
      <c r="T260" s="194">
        <v>56</v>
      </c>
      <c r="U260" s="1">
        <v>36</v>
      </c>
      <c r="V260" s="1">
        <v>69</v>
      </c>
      <c r="W260" s="1">
        <v>0</v>
      </c>
      <c r="X260" s="1">
        <v>15</v>
      </c>
      <c r="Y260" s="1">
        <v>2</v>
      </c>
      <c r="Z260" s="196">
        <f t="shared" si="30"/>
        <v>122</v>
      </c>
      <c r="AA260" s="1">
        <v>50</v>
      </c>
      <c r="AB260" s="1">
        <v>18</v>
      </c>
      <c r="AC260" s="1">
        <f>+MIT_InfraMR[[#This Row],[Total Pasos Vehiculares a Nivel]]</f>
        <v>122</v>
      </c>
      <c r="AD260" s="196">
        <f t="shared" si="31"/>
        <v>190</v>
      </c>
      <c r="AE260" s="1">
        <v>10</v>
      </c>
      <c r="AF260" s="1">
        <v>21</v>
      </c>
      <c r="AG260" s="1">
        <v>107</v>
      </c>
      <c r="AH260" s="196">
        <f t="shared" si="32"/>
        <v>138</v>
      </c>
      <c r="AI260" s="10">
        <v>46</v>
      </c>
      <c r="AJ260" s="10">
        <v>0</v>
      </c>
      <c r="AK260" s="10">
        <v>133</v>
      </c>
      <c r="AL260" s="222">
        <f t="shared" si="33"/>
        <v>179</v>
      </c>
      <c r="AM260" s="1">
        <v>0</v>
      </c>
      <c r="AN260" s="1">
        <v>18</v>
      </c>
      <c r="AO260" s="1">
        <v>0</v>
      </c>
      <c r="AP260" s="200">
        <f t="shared" si="34"/>
        <v>18</v>
      </c>
      <c r="AQ260" s="1">
        <v>285</v>
      </c>
      <c r="AR260" s="1">
        <v>60</v>
      </c>
      <c r="AS260" s="1">
        <v>0</v>
      </c>
      <c r="AT260" s="200">
        <f>+SUM(MIT_InfraMR[[#This Row],[B.02.1 - Parque de Coches Eléctricos Motrices]:[B.02.3 - Parque de Coches Eléctricos Motrices Tipo R]])</f>
        <v>345</v>
      </c>
      <c r="AU260" s="1">
        <v>0</v>
      </c>
      <c r="AV260" s="1">
        <v>2</v>
      </c>
      <c r="AW260" s="1">
        <v>2</v>
      </c>
      <c r="AX260" s="200">
        <f>+SUM(MIT_InfraMR[[#This Row],[B.03.1 - Parque de Coches Motores Motrices Remolcados]:[B.03.3 - Parque de Coches Motores Motrices Cabina]])</f>
        <v>4</v>
      </c>
      <c r="AY260" s="1">
        <v>29</v>
      </c>
      <c r="AZ260" s="1">
        <v>4</v>
      </c>
      <c r="BA260" s="1">
        <v>0</v>
      </c>
      <c r="BB260" s="1">
        <v>0</v>
      </c>
      <c r="BC260" s="200">
        <f>SUM(AY260:BB260)</f>
        <v>33</v>
      </c>
      <c r="BD260" s="356">
        <v>14</v>
      </c>
      <c r="BE260" s="1">
        <v>0</v>
      </c>
      <c r="BF260" s="1">
        <v>5</v>
      </c>
      <c r="BG260" s="235">
        <v>1676</v>
      </c>
    </row>
    <row r="261" spans="1:60">
      <c r="A261" s="1">
        <v>2014</v>
      </c>
      <c r="B261" s="1" t="s">
        <v>68</v>
      </c>
      <c r="C261" s="10">
        <v>54.8</v>
      </c>
      <c r="D261" s="10">
        <v>77.59</v>
      </c>
      <c r="E261" s="10">
        <v>0</v>
      </c>
      <c r="F261" s="10">
        <v>52.57</v>
      </c>
      <c r="G261" s="192">
        <f t="shared" si="28"/>
        <v>184.95999999999998</v>
      </c>
      <c r="H261" s="192">
        <v>184.95999999999998</v>
      </c>
      <c r="I261" s="192">
        <v>196.96800000000002</v>
      </c>
      <c r="J261" s="10">
        <v>209.97</v>
      </c>
      <c r="K261" s="10">
        <v>12.2</v>
      </c>
      <c r="L261" s="10">
        <v>116.54</v>
      </c>
      <c r="M261" s="10">
        <v>8</v>
      </c>
      <c r="N261" s="192">
        <f>+MIT_InfraMR[[#This Row],[A.03.1 -  Longitud de Vías de Explotación No Electrificadas Troncales y Ramales (vía principal) (km)]]+MIT_InfraMR[[#This Row],[A.04.1 -  Longitud de Vías de Explotación Electrificadas Troncales y Ramales (vía principal) (km)]]</f>
        <v>326.51</v>
      </c>
      <c r="O261" s="192">
        <v>326.51</v>
      </c>
      <c r="P261" s="1">
        <v>40</v>
      </c>
      <c r="Q261" s="1">
        <v>15</v>
      </c>
      <c r="R261" s="1">
        <v>1</v>
      </c>
      <c r="S261" s="194">
        <f t="shared" si="29"/>
        <v>56</v>
      </c>
      <c r="T261" s="194">
        <v>56</v>
      </c>
      <c r="U261" s="1">
        <v>36</v>
      </c>
      <c r="V261" s="1">
        <v>69</v>
      </c>
      <c r="W261" s="1">
        <v>0</v>
      </c>
      <c r="X261" s="1">
        <v>15</v>
      </c>
      <c r="Y261" s="1">
        <v>2</v>
      </c>
      <c r="Z261" s="196">
        <f t="shared" si="30"/>
        <v>122</v>
      </c>
      <c r="AA261" s="1">
        <v>50</v>
      </c>
      <c r="AB261" s="1">
        <v>18</v>
      </c>
      <c r="AC261" s="1">
        <f>+MIT_InfraMR[[#This Row],[Total Pasos Vehiculares a Nivel]]</f>
        <v>122</v>
      </c>
      <c r="AD261" s="196">
        <f t="shared" si="31"/>
        <v>190</v>
      </c>
      <c r="AE261" s="1">
        <v>10</v>
      </c>
      <c r="AF261" s="1">
        <v>21</v>
      </c>
      <c r="AG261" s="1">
        <v>107</v>
      </c>
      <c r="AH261" s="196">
        <f t="shared" si="32"/>
        <v>138</v>
      </c>
      <c r="AI261" s="10">
        <v>46</v>
      </c>
      <c r="AJ261" s="10">
        <v>0</v>
      </c>
      <c r="AK261" s="10">
        <v>133</v>
      </c>
      <c r="AL261" s="222">
        <f t="shared" si="33"/>
        <v>179</v>
      </c>
      <c r="AM261" s="1">
        <v>0</v>
      </c>
      <c r="AN261" s="1">
        <v>18</v>
      </c>
      <c r="AO261" s="1">
        <v>0</v>
      </c>
      <c r="AP261" s="200">
        <f t="shared" si="34"/>
        <v>18</v>
      </c>
      <c r="AQ261" s="1">
        <v>285</v>
      </c>
      <c r="AR261" s="1">
        <v>60</v>
      </c>
      <c r="AS261" s="1">
        <v>0</v>
      </c>
      <c r="AT261" s="200">
        <f>+SUM(MIT_InfraMR[[#This Row],[B.02.1 - Parque de Coches Eléctricos Motrices]:[B.02.3 - Parque de Coches Eléctricos Motrices Tipo R]])</f>
        <v>345</v>
      </c>
      <c r="AU261" s="1">
        <v>0</v>
      </c>
      <c r="AV261" s="1">
        <v>2</v>
      </c>
      <c r="AW261" s="1">
        <v>2</v>
      </c>
      <c r="AX261" s="200">
        <f>+SUM(MIT_InfraMR[[#This Row],[B.03.1 - Parque de Coches Motores Motrices Remolcados]:[B.03.3 - Parque de Coches Motores Motrices Cabina]])</f>
        <v>4</v>
      </c>
      <c r="AY261" s="1">
        <v>29</v>
      </c>
      <c r="AZ261" s="1">
        <v>4</v>
      </c>
      <c r="BA261" s="1">
        <v>0</v>
      </c>
      <c r="BB261" s="1">
        <v>0</v>
      </c>
      <c r="BC261" s="200">
        <f>SUM(AY261:BB261)</f>
        <v>33</v>
      </c>
      <c r="BD261" s="356">
        <v>14</v>
      </c>
      <c r="BE261" s="1">
        <v>0</v>
      </c>
      <c r="BF261" s="1">
        <v>5</v>
      </c>
      <c r="BG261" s="235">
        <v>1676</v>
      </c>
    </row>
    <row r="262" spans="1:60">
      <c r="A262" s="1">
        <v>2014</v>
      </c>
      <c r="B262" s="1" t="s">
        <v>69</v>
      </c>
      <c r="C262" s="10">
        <v>54.8</v>
      </c>
      <c r="D262" s="10">
        <v>77.59</v>
      </c>
      <c r="E262" s="10">
        <v>0</v>
      </c>
      <c r="F262" s="10">
        <v>52.57</v>
      </c>
      <c r="G262" s="192">
        <f t="shared" si="28"/>
        <v>184.95999999999998</v>
      </c>
      <c r="H262" s="192">
        <v>184.95999999999998</v>
      </c>
      <c r="I262" s="192">
        <v>196.96800000000002</v>
      </c>
      <c r="J262" s="10">
        <v>209.97</v>
      </c>
      <c r="K262" s="10">
        <v>12.2</v>
      </c>
      <c r="L262" s="10">
        <v>116.54</v>
      </c>
      <c r="M262" s="10">
        <v>8</v>
      </c>
      <c r="N262" s="192">
        <f>+MIT_InfraMR[[#This Row],[A.03.1 -  Longitud de Vías de Explotación No Electrificadas Troncales y Ramales (vía principal) (km)]]+MIT_InfraMR[[#This Row],[A.04.1 -  Longitud de Vías de Explotación Electrificadas Troncales y Ramales (vía principal) (km)]]</f>
        <v>326.51</v>
      </c>
      <c r="O262" s="192">
        <v>326.51</v>
      </c>
      <c r="P262" s="1">
        <v>40</v>
      </c>
      <c r="Q262" s="1">
        <v>15</v>
      </c>
      <c r="R262" s="1">
        <v>1</v>
      </c>
      <c r="S262" s="194">
        <f t="shared" si="29"/>
        <v>56</v>
      </c>
      <c r="T262" s="194">
        <v>56</v>
      </c>
      <c r="U262" s="1">
        <v>36</v>
      </c>
      <c r="V262" s="1">
        <v>69</v>
      </c>
      <c r="W262" s="1">
        <v>0</v>
      </c>
      <c r="X262" s="1">
        <v>15</v>
      </c>
      <c r="Y262" s="1">
        <v>2</v>
      </c>
      <c r="Z262" s="196">
        <f t="shared" si="30"/>
        <v>122</v>
      </c>
      <c r="AA262" s="1">
        <v>50</v>
      </c>
      <c r="AB262" s="1">
        <v>18</v>
      </c>
      <c r="AC262" s="1">
        <f>+MIT_InfraMR[[#This Row],[Total Pasos Vehiculares a Nivel]]</f>
        <v>122</v>
      </c>
      <c r="AD262" s="196">
        <f t="shared" si="31"/>
        <v>190</v>
      </c>
      <c r="AE262" s="1">
        <v>10</v>
      </c>
      <c r="AF262" s="1">
        <v>21</v>
      </c>
      <c r="AG262" s="1">
        <v>107</v>
      </c>
      <c r="AH262" s="196">
        <f t="shared" si="32"/>
        <v>138</v>
      </c>
      <c r="AI262" s="10">
        <v>46</v>
      </c>
      <c r="AJ262" s="10">
        <v>0</v>
      </c>
      <c r="AK262" s="10">
        <v>133</v>
      </c>
      <c r="AL262" s="222">
        <f t="shared" si="33"/>
        <v>179</v>
      </c>
      <c r="AM262" s="1">
        <v>0</v>
      </c>
      <c r="AN262" s="1">
        <v>18</v>
      </c>
      <c r="AO262" s="1">
        <v>0</v>
      </c>
      <c r="AP262" s="200">
        <f t="shared" si="34"/>
        <v>18</v>
      </c>
      <c r="AQ262" s="1">
        <v>285</v>
      </c>
      <c r="AR262" s="1">
        <v>60</v>
      </c>
      <c r="AS262" s="1">
        <v>0</v>
      </c>
      <c r="AT262" s="200">
        <f>+SUM(MIT_InfraMR[[#This Row],[B.02.1 - Parque de Coches Eléctricos Motrices]:[B.02.3 - Parque de Coches Eléctricos Motrices Tipo R]])</f>
        <v>345</v>
      </c>
      <c r="AU262" s="1">
        <v>0</v>
      </c>
      <c r="AV262" s="1">
        <v>2</v>
      </c>
      <c r="AW262" s="1">
        <v>2</v>
      </c>
      <c r="AX262" s="200">
        <f>+SUM(MIT_InfraMR[[#This Row],[B.03.1 - Parque de Coches Motores Motrices Remolcados]:[B.03.3 - Parque de Coches Motores Motrices Cabina]])</f>
        <v>4</v>
      </c>
      <c r="AY262" s="1">
        <v>29</v>
      </c>
      <c r="AZ262" s="1">
        <v>4</v>
      </c>
      <c r="BA262" s="1">
        <v>0</v>
      </c>
      <c r="BB262" s="1">
        <v>0</v>
      </c>
      <c r="BC262" s="200">
        <f>SUM(AY262:BB262)</f>
        <v>33</v>
      </c>
      <c r="BD262" s="356">
        <v>14</v>
      </c>
      <c r="BE262" s="1">
        <v>0</v>
      </c>
      <c r="BF262" s="1">
        <v>5</v>
      </c>
      <c r="BG262" s="235">
        <v>1676</v>
      </c>
    </row>
    <row r="263" spans="1:60">
      <c r="A263" s="1">
        <v>2014</v>
      </c>
      <c r="B263" s="1" t="s">
        <v>70</v>
      </c>
      <c r="C263" s="10">
        <v>54.8</v>
      </c>
      <c r="D263" s="10">
        <v>77.59</v>
      </c>
      <c r="E263" s="10">
        <v>0</v>
      </c>
      <c r="F263" s="10">
        <v>52.57</v>
      </c>
      <c r="G263" s="192">
        <f t="shared" si="28"/>
        <v>184.95999999999998</v>
      </c>
      <c r="H263" s="192">
        <v>184.95999999999998</v>
      </c>
      <c r="I263" s="192">
        <v>196.96800000000002</v>
      </c>
      <c r="J263" s="10">
        <v>209.97</v>
      </c>
      <c r="K263" s="10">
        <v>12.2</v>
      </c>
      <c r="L263" s="10">
        <v>116.54</v>
      </c>
      <c r="M263" s="10">
        <v>8</v>
      </c>
      <c r="N263" s="192">
        <f>+MIT_InfraMR[[#This Row],[A.03.1 -  Longitud de Vías de Explotación No Electrificadas Troncales y Ramales (vía principal) (km)]]+MIT_InfraMR[[#This Row],[A.04.1 -  Longitud de Vías de Explotación Electrificadas Troncales y Ramales (vía principal) (km)]]</f>
        <v>326.51</v>
      </c>
      <c r="O263" s="192">
        <v>326.51</v>
      </c>
      <c r="P263" s="1">
        <v>40</v>
      </c>
      <c r="Q263" s="1">
        <v>15</v>
      </c>
      <c r="R263" s="1">
        <v>1</v>
      </c>
      <c r="S263" s="194">
        <f t="shared" si="29"/>
        <v>56</v>
      </c>
      <c r="T263" s="194">
        <v>56</v>
      </c>
      <c r="U263" s="1">
        <v>36</v>
      </c>
      <c r="V263" s="1">
        <v>69</v>
      </c>
      <c r="W263" s="1">
        <v>0</v>
      </c>
      <c r="X263" s="1">
        <v>15</v>
      </c>
      <c r="Y263" s="1">
        <v>2</v>
      </c>
      <c r="Z263" s="196">
        <f t="shared" si="30"/>
        <v>122</v>
      </c>
      <c r="AA263" s="1">
        <v>50</v>
      </c>
      <c r="AB263" s="1">
        <v>18</v>
      </c>
      <c r="AC263" s="1">
        <f>+MIT_InfraMR[[#This Row],[Total Pasos Vehiculares a Nivel]]</f>
        <v>122</v>
      </c>
      <c r="AD263" s="196">
        <f t="shared" si="31"/>
        <v>190</v>
      </c>
      <c r="AE263" s="1">
        <v>10</v>
      </c>
      <c r="AF263" s="1">
        <v>21</v>
      </c>
      <c r="AG263" s="1">
        <v>107</v>
      </c>
      <c r="AH263" s="196">
        <f t="shared" si="32"/>
        <v>138</v>
      </c>
      <c r="AI263" s="10">
        <v>46</v>
      </c>
      <c r="AJ263" s="10">
        <v>0</v>
      </c>
      <c r="AK263" s="10">
        <v>133</v>
      </c>
      <c r="AL263" s="222">
        <f t="shared" si="33"/>
        <v>179</v>
      </c>
      <c r="AM263" s="1">
        <v>0</v>
      </c>
      <c r="AN263" s="1">
        <v>18</v>
      </c>
      <c r="AO263" s="1">
        <v>0</v>
      </c>
      <c r="AP263" s="200">
        <f t="shared" si="34"/>
        <v>18</v>
      </c>
      <c r="AQ263" s="1">
        <v>285</v>
      </c>
      <c r="AR263" s="1">
        <v>60</v>
      </c>
      <c r="AS263" s="1">
        <v>0</v>
      </c>
      <c r="AT263" s="200">
        <f>+SUM(MIT_InfraMR[[#This Row],[B.02.1 - Parque de Coches Eléctricos Motrices]:[B.02.3 - Parque de Coches Eléctricos Motrices Tipo R]])</f>
        <v>345</v>
      </c>
      <c r="AU263" s="1">
        <v>0</v>
      </c>
      <c r="AV263" s="1">
        <v>2</v>
      </c>
      <c r="AW263" s="1">
        <v>2</v>
      </c>
      <c r="AX263" s="200">
        <f>+SUM(MIT_InfraMR[[#This Row],[B.03.1 - Parque de Coches Motores Motrices Remolcados]:[B.03.3 - Parque de Coches Motores Motrices Cabina]])</f>
        <v>4</v>
      </c>
      <c r="AY263" s="1">
        <v>29</v>
      </c>
      <c r="AZ263" s="1">
        <v>4</v>
      </c>
      <c r="BA263" s="1">
        <v>0</v>
      </c>
      <c r="BB263" s="1">
        <v>0</v>
      </c>
      <c r="BC263" s="200">
        <f>SUM(AY263:BB263)</f>
        <v>33</v>
      </c>
      <c r="BD263" s="356">
        <v>14</v>
      </c>
      <c r="BE263" s="1">
        <v>0</v>
      </c>
      <c r="BF263" s="1">
        <v>5</v>
      </c>
      <c r="BG263" s="235">
        <v>1676</v>
      </c>
    </row>
    <row r="264" spans="1:60">
      <c r="A264" s="1">
        <v>2014</v>
      </c>
      <c r="B264" s="1" t="s">
        <v>71</v>
      </c>
      <c r="C264" s="10">
        <v>54.8</v>
      </c>
      <c r="D264" s="10">
        <v>77.59</v>
      </c>
      <c r="E264" s="10">
        <v>0</v>
      </c>
      <c r="F264" s="10">
        <v>52.57</v>
      </c>
      <c r="G264" s="192">
        <f t="shared" si="28"/>
        <v>184.95999999999998</v>
      </c>
      <c r="H264" s="192">
        <v>184.95999999999998</v>
      </c>
      <c r="I264" s="192">
        <v>196.96800000000002</v>
      </c>
      <c r="J264" s="10">
        <v>209.97</v>
      </c>
      <c r="K264" s="10">
        <v>12.2</v>
      </c>
      <c r="L264" s="10">
        <v>116.54</v>
      </c>
      <c r="M264" s="10">
        <v>8</v>
      </c>
      <c r="N264" s="192">
        <f>+MIT_InfraMR[[#This Row],[A.03.1 -  Longitud de Vías de Explotación No Electrificadas Troncales y Ramales (vía principal) (km)]]+MIT_InfraMR[[#This Row],[A.04.1 -  Longitud de Vías de Explotación Electrificadas Troncales y Ramales (vía principal) (km)]]</f>
        <v>326.51</v>
      </c>
      <c r="O264" s="192">
        <v>326.51</v>
      </c>
      <c r="P264" s="1">
        <v>40</v>
      </c>
      <c r="Q264" s="1">
        <v>15</v>
      </c>
      <c r="R264" s="1">
        <v>1</v>
      </c>
      <c r="S264" s="194">
        <f t="shared" si="29"/>
        <v>56</v>
      </c>
      <c r="T264" s="194">
        <v>56</v>
      </c>
      <c r="U264" s="1">
        <v>36</v>
      </c>
      <c r="V264" s="1">
        <v>69</v>
      </c>
      <c r="W264" s="1">
        <v>0</v>
      </c>
      <c r="X264" s="1">
        <v>15</v>
      </c>
      <c r="Y264" s="1">
        <v>2</v>
      </c>
      <c r="Z264" s="196">
        <f t="shared" si="30"/>
        <v>122</v>
      </c>
      <c r="AA264" s="1">
        <v>50</v>
      </c>
      <c r="AB264" s="1">
        <v>18</v>
      </c>
      <c r="AC264" s="1">
        <f>+MIT_InfraMR[[#This Row],[Total Pasos Vehiculares a Nivel]]</f>
        <v>122</v>
      </c>
      <c r="AD264" s="196">
        <f t="shared" si="31"/>
        <v>190</v>
      </c>
      <c r="AE264" s="1">
        <v>10</v>
      </c>
      <c r="AF264" s="1">
        <v>21</v>
      </c>
      <c r="AG264" s="1">
        <v>107</v>
      </c>
      <c r="AH264" s="196">
        <f t="shared" si="32"/>
        <v>138</v>
      </c>
      <c r="AI264" s="10">
        <v>46</v>
      </c>
      <c r="AJ264" s="10">
        <v>0</v>
      </c>
      <c r="AK264" s="10">
        <v>133</v>
      </c>
      <c r="AL264" s="222">
        <f t="shared" si="33"/>
        <v>179</v>
      </c>
      <c r="AM264" s="1">
        <v>0</v>
      </c>
      <c r="AN264" s="1">
        <v>18</v>
      </c>
      <c r="AO264" s="1">
        <v>0</v>
      </c>
      <c r="AP264" s="200">
        <f t="shared" si="34"/>
        <v>18</v>
      </c>
      <c r="AQ264" s="1">
        <v>285</v>
      </c>
      <c r="AR264" s="1">
        <v>60</v>
      </c>
      <c r="AS264" s="1">
        <v>0</v>
      </c>
      <c r="AT264" s="200">
        <f>+SUM(MIT_InfraMR[[#This Row],[B.02.1 - Parque de Coches Eléctricos Motrices]:[B.02.3 - Parque de Coches Eléctricos Motrices Tipo R]])</f>
        <v>345</v>
      </c>
      <c r="AU264" s="1">
        <v>0</v>
      </c>
      <c r="AV264" s="1">
        <v>2</v>
      </c>
      <c r="AW264" s="1">
        <v>2</v>
      </c>
      <c r="AX264" s="200">
        <f>+SUM(MIT_InfraMR[[#This Row],[B.03.1 - Parque de Coches Motores Motrices Remolcados]:[B.03.3 - Parque de Coches Motores Motrices Cabina]])</f>
        <v>4</v>
      </c>
      <c r="AY264" s="1">
        <v>29</v>
      </c>
      <c r="AZ264" s="1">
        <v>4</v>
      </c>
      <c r="BA264" s="1">
        <v>0</v>
      </c>
      <c r="BB264" s="1">
        <v>0</v>
      </c>
      <c r="BC264" s="200">
        <f>SUM(AY264:BB264)</f>
        <v>33</v>
      </c>
      <c r="BD264" s="356">
        <v>14</v>
      </c>
      <c r="BE264" s="1">
        <v>0</v>
      </c>
      <c r="BF264" s="1">
        <v>5</v>
      </c>
      <c r="BG264" s="235">
        <v>1676</v>
      </c>
      <c r="BH264" s="1" t="s">
        <v>73</v>
      </c>
    </row>
    <row r="265" spans="1:60">
      <c r="A265" s="1">
        <v>2014</v>
      </c>
      <c r="B265" s="1" t="s">
        <v>72</v>
      </c>
      <c r="C265" s="10">
        <v>54.8</v>
      </c>
      <c r="D265" s="10">
        <v>77.59</v>
      </c>
      <c r="E265" s="10">
        <v>0</v>
      </c>
      <c r="F265" s="10">
        <v>52.57</v>
      </c>
      <c r="G265" s="192">
        <f t="shared" si="28"/>
        <v>184.95999999999998</v>
      </c>
      <c r="H265" s="192">
        <v>184.95999999999998</v>
      </c>
      <c r="I265" s="192">
        <v>196.96800000000002</v>
      </c>
      <c r="J265" s="10">
        <v>209.97</v>
      </c>
      <c r="K265" s="10">
        <v>12.2</v>
      </c>
      <c r="L265" s="10">
        <v>116.54</v>
      </c>
      <c r="M265" s="10">
        <v>8</v>
      </c>
      <c r="N265" s="192">
        <f>+MIT_InfraMR[[#This Row],[A.03.1 -  Longitud de Vías de Explotación No Electrificadas Troncales y Ramales (vía principal) (km)]]+MIT_InfraMR[[#This Row],[A.04.1 -  Longitud de Vías de Explotación Electrificadas Troncales y Ramales (vía principal) (km)]]</f>
        <v>326.51</v>
      </c>
      <c r="O265" s="192">
        <v>326.51</v>
      </c>
      <c r="P265" s="1">
        <v>40</v>
      </c>
      <c r="Q265" s="1">
        <v>15</v>
      </c>
      <c r="R265" s="1">
        <v>1</v>
      </c>
      <c r="S265" s="194">
        <f t="shared" si="29"/>
        <v>56</v>
      </c>
      <c r="T265" s="194">
        <v>56</v>
      </c>
      <c r="U265" s="1">
        <v>36</v>
      </c>
      <c r="V265" s="1">
        <v>69</v>
      </c>
      <c r="W265" s="1">
        <v>0</v>
      </c>
      <c r="X265" s="1">
        <v>15</v>
      </c>
      <c r="Y265" s="1">
        <v>2</v>
      </c>
      <c r="Z265" s="196">
        <f t="shared" si="30"/>
        <v>122</v>
      </c>
      <c r="AA265" s="1">
        <v>50</v>
      </c>
      <c r="AB265" s="1">
        <v>18</v>
      </c>
      <c r="AC265" s="1">
        <f>+MIT_InfraMR[[#This Row],[Total Pasos Vehiculares a Nivel]]</f>
        <v>122</v>
      </c>
      <c r="AD265" s="196">
        <f t="shared" si="31"/>
        <v>190</v>
      </c>
      <c r="AE265" s="1">
        <v>10</v>
      </c>
      <c r="AF265" s="1">
        <v>21</v>
      </c>
      <c r="AG265" s="1">
        <v>107</v>
      </c>
      <c r="AH265" s="196">
        <f t="shared" si="32"/>
        <v>138</v>
      </c>
      <c r="AI265" s="10">
        <v>46</v>
      </c>
      <c r="AJ265" s="10">
        <v>0</v>
      </c>
      <c r="AK265" s="10">
        <v>133</v>
      </c>
      <c r="AL265" s="222">
        <f t="shared" si="33"/>
        <v>179</v>
      </c>
      <c r="AM265" s="1">
        <v>0</v>
      </c>
      <c r="AN265" s="1">
        <v>18</v>
      </c>
      <c r="AO265" s="1">
        <v>0</v>
      </c>
      <c r="AP265" s="200">
        <f t="shared" si="34"/>
        <v>18</v>
      </c>
      <c r="AQ265" s="1">
        <v>122</v>
      </c>
      <c r="AR265" s="1">
        <v>60</v>
      </c>
      <c r="AS265" s="1">
        <v>0</v>
      </c>
      <c r="AT265" s="200">
        <f>+SUM(MIT_InfraMR[[#This Row],[B.02.1 - Parque de Coches Eléctricos Motrices]:[B.02.3 - Parque de Coches Eléctricos Motrices Tipo R]])</f>
        <v>182</v>
      </c>
      <c r="AU265" s="1">
        <v>0</v>
      </c>
      <c r="AV265" s="1">
        <v>2</v>
      </c>
      <c r="AW265" s="1">
        <v>2</v>
      </c>
      <c r="AX265" s="200">
        <f>+SUM(MIT_InfraMR[[#This Row],[B.03.1 - Parque de Coches Motores Motrices Remolcados]:[B.03.3 - Parque de Coches Motores Motrices Cabina]])</f>
        <v>4</v>
      </c>
      <c r="AY265" s="1">
        <v>29</v>
      </c>
      <c r="AZ265" s="1">
        <v>4</v>
      </c>
      <c r="BA265" s="1">
        <v>0</v>
      </c>
      <c r="BB265" s="1">
        <v>0</v>
      </c>
      <c r="BC265" s="200">
        <f>SUM(AY265:BB265)</f>
        <v>33</v>
      </c>
      <c r="BD265" s="356">
        <v>14</v>
      </c>
      <c r="BE265" s="1">
        <v>0</v>
      </c>
      <c r="BF265" s="1">
        <v>5</v>
      </c>
      <c r="BG265" s="235">
        <v>1676</v>
      </c>
    </row>
    <row r="266" spans="1:60">
      <c r="A266" s="1">
        <v>2015</v>
      </c>
      <c r="B266" s="1" t="s">
        <v>61</v>
      </c>
      <c r="C266" s="10">
        <v>54.8</v>
      </c>
      <c r="D266" s="10">
        <v>77.59</v>
      </c>
      <c r="E266" s="10">
        <v>0</v>
      </c>
      <c r="F266" s="10">
        <v>52.57</v>
      </c>
      <c r="G266" s="192">
        <f t="shared" si="28"/>
        <v>184.95999999999998</v>
      </c>
      <c r="H266" s="192">
        <v>184.95999999999998</v>
      </c>
      <c r="I266" s="192">
        <v>196.96800000000002</v>
      </c>
      <c r="J266" s="10">
        <v>209.97</v>
      </c>
      <c r="K266" s="10">
        <v>12.2</v>
      </c>
      <c r="L266" s="10">
        <v>116.54</v>
      </c>
      <c r="M266" s="10">
        <v>8</v>
      </c>
      <c r="N266" s="192">
        <f>+MIT_InfraMR[[#This Row],[A.03.1 -  Longitud de Vías de Explotación No Electrificadas Troncales y Ramales (vía principal) (km)]]+MIT_InfraMR[[#This Row],[A.04.1 -  Longitud de Vías de Explotación Electrificadas Troncales y Ramales (vía principal) (km)]]</f>
        <v>326.51</v>
      </c>
      <c r="O266" s="192">
        <v>326.51</v>
      </c>
      <c r="P266" s="1">
        <v>40</v>
      </c>
      <c r="Q266" s="1">
        <v>15</v>
      </c>
      <c r="R266" s="1">
        <v>1</v>
      </c>
      <c r="S266" s="194">
        <f t="shared" si="29"/>
        <v>56</v>
      </c>
      <c r="T266" s="194">
        <v>56</v>
      </c>
      <c r="U266" s="1">
        <v>36</v>
      </c>
      <c r="V266" s="1">
        <v>67</v>
      </c>
      <c r="W266" s="1">
        <v>0</v>
      </c>
      <c r="X266" s="1">
        <v>15</v>
      </c>
      <c r="Y266" s="1">
        <v>2</v>
      </c>
      <c r="Z266" s="196">
        <f t="shared" si="30"/>
        <v>120</v>
      </c>
      <c r="AA266" s="1">
        <v>51</v>
      </c>
      <c r="AB266" s="1">
        <v>18</v>
      </c>
      <c r="AC266" s="1">
        <f>+MIT_InfraMR[[#This Row],[Total Pasos Vehiculares a Nivel]]</f>
        <v>120</v>
      </c>
      <c r="AD266" s="196">
        <f t="shared" si="31"/>
        <v>189</v>
      </c>
      <c r="AE266" s="1">
        <v>10</v>
      </c>
      <c r="AF266" s="1">
        <v>21</v>
      </c>
      <c r="AG266" s="1">
        <v>107</v>
      </c>
      <c r="AH266" s="196">
        <f t="shared" si="32"/>
        <v>138</v>
      </c>
      <c r="AI266" s="10">
        <v>46</v>
      </c>
      <c r="AJ266" s="10">
        <v>0</v>
      </c>
      <c r="AK266" s="10">
        <v>133</v>
      </c>
      <c r="AL266" s="222">
        <f t="shared" si="33"/>
        <v>179</v>
      </c>
      <c r="AM266" s="1">
        <v>0</v>
      </c>
      <c r="AN266" s="1">
        <v>18</v>
      </c>
      <c r="AO266" s="1">
        <v>0</v>
      </c>
      <c r="AP266" s="200">
        <f t="shared" si="34"/>
        <v>18</v>
      </c>
      <c r="AQ266" s="1">
        <v>122</v>
      </c>
      <c r="AR266" s="1">
        <v>60</v>
      </c>
      <c r="AS266" s="1">
        <v>0</v>
      </c>
      <c r="AT266" s="200">
        <f>+SUM(MIT_InfraMR[[#This Row],[B.02.1 - Parque de Coches Eléctricos Motrices]:[B.02.3 - Parque de Coches Eléctricos Motrices Tipo R]])</f>
        <v>182</v>
      </c>
      <c r="AU266" s="1">
        <v>0</v>
      </c>
      <c r="AV266" s="1">
        <v>2</v>
      </c>
      <c r="AW266" s="1">
        <v>2</v>
      </c>
      <c r="AX266" s="200">
        <f>+SUM(MIT_InfraMR[[#This Row],[B.03.1 - Parque de Coches Motores Motrices Remolcados]:[B.03.3 - Parque de Coches Motores Motrices Cabina]])</f>
        <v>4</v>
      </c>
      <c r="AY266" s="1">
        <v>29</v>
      </c>
      <c r="AZ266" s="1">
        <v>4</v>
      </c>
      <c r="BA266" s="1">
        <v>0</v>
      </c>
      <c r="BB266" s="1">
        <v>0</v>
      </c>
      <c r="BC266" s="200">
        <f>SUM(AY266:BB266)</f>
        <v>33</v>
      </c>
      <c r="BD266" s="356">
        <v>14</v>
      </c>
      <c r="BE266" s="1">
        <v>0</v>
      </c>
      <c r="BF266" s="1">
        <v>5</v>
      </c>
      <c r="BG266" s="235">
        <v>1676</v>
      </c>
    </row>
    <row r="267" spans="1:60">
      <c r="A267" s="1">
        <v>2015</v>
      </c>
      <c r="B267" s="1" t="s">
        <v>62</v>
      </c>
      <c r="C267" s="10">
        <v>54.8</v>
      </c>
      <c r="D267" s="10">
        <v>77.59</v>
      </c>
      <c r="E267" s="10">
        <v>0</v>
      </c>
      <c r="F267" s="10">
        <v>52.57</v>
      </c>
      <c r="G267" s="192">
        <f t="shared" si="28"/>
        <v>184.95999999999998</v>
      </c>
      <c r="H267" s="192">
        <v>184.95999999999998</v>
      </c>
      <c r="I267" s="192">
        <v>196.96800000000002</v>
      </c>
      <c r="J267" s="10">
        <v>209.97</v>
      </c>
      <c r="K267" s="10">
        <v>12.2</v>
      </c>
      <c r="L267" s="10">
        <v>116.54</v>
      </c>
      <c r="M267" s="10">
        <v>8</v>
      </c>
      <c r="N267" s="192">
        <f>+MIT_InfraMR[[#This Row],[A.03.1 -  Longitud de Vías de Explotación No Electrificadas Troncales y Ramales (vía principal) (km)]]+MIT_InfraMR[[#This Row],[A.04.1 -  Longitud de Vías de Explotación Electrificadas Troncales y Ramales (vía principal) (km)]]</f>
        <v>326.51</v>
      </c>
      <c r="O267" s="192">
        <v>326.51</v>
      </c>
      <c r="P267" s="1">
        <v>40</v>
      </c>
      <c r="Q267" s="1">
        <v>15</v>
      </c>
      <c r="R267" s="1">
        <v>1</v>
      </c>
      <c r="S267" s="194">
        <f t="shared" si="29"/>
        <v>56</v>
      </c>
      <c r="T267" s="194">
        <v>56</v>
      </c>
      <c r="U267" s="1">
        <v>36</v>
      </c>
      <c r="V267" s="1">
        <v>67</v>
      </c>
      <c r="W267" s="1">
        <v>0</v>
      </c>
      <c r="X267" s="1">
        <v>15</v>
      </c>
      <c r="Y267" s="1">
        <v>2</v>
      </c>
      <c r="Z267" s="196">
        <f t="shared" si="30"/>
        <v>120</v>
      </c>
      <c r="AA267" s="1">
        <v>51</v>
      </c>
      <c r="AB267" s="1">
        <v>18</v>
      </c>
      <c r="AC267" s="1">
        <f>+MIT_InfraMR[[#This Row],[Total Pasos Vehiculares a Nivel]]</f>
        <v>120</v>
      </c>
      <c r="AD267" s="196">
        <f t="shared" si="31"/>
        <v>189</v>
      </c>
      <c r="AE267" s="1">
        <v>10</v>
      </c>
      <c r="AF267" s="1">
        <v>21</v>
      </c>
      <c r="AG267" s="1">
        <v>107</v>
      </c>
      <c r="AH267" s="196">
        <f t="shared" si="32"/>
        <v>138</v>
      </c>
      <c r="AI267" s="10">
        <v>46</v>
      </c>
      <c r="AJ267" s="10">
        <v>0</v>
      </c>
      <c r="AK267" s="10">
        <v>133</v>
      </c>
      <c r="AL267" s="222">
        <f t="shared" si="33"/>
        <v>179</v>
      </c>
      <c r="AM267" s="1">
        <v>0</v>
      </c>
      <c r="AN267" s="1">
        <v>18</v>
      </c>
      <c r="AO267" s="1">
        <v>0</v>
      </c>
      <c r="AP267" s="200">
        <f t="shared" si="34"/>
        <v>18</v>
      </c>
      <c r="AQ267" s="1">
        <v>122</v>
      </c>
      <c r="AR267" s="1">
        <v>60</v>
      </c>
      <c r="AS267" s="1">
        <v>0</v>
      </c>
      <c r="AT267" s="200">
        <f>+SUM(MIT_InfraMR[[#This Row],[B.02.1 - Parque de Coches Eléctricos Motrices]:[B.02.3 - Parque de Coches Eléctricos Motrices Tipo R]])</f>
        <v>182</v>
      </c>
      <c r="AU267" s="1">
        <v>0</v>
      </c>
      <c r="AV267" s="1">
        <v>2</v>
      </c>
      <c r="AW267" s="1">
        <v>2</v>
      </c>
      <c r="AX267" s="200">
        <f>+SUM(MIT_InfraMR[[#This Row],[B.03.1 - Parque de Coches Motores Motrices Remolcados]:[B.03.3 - Parque de Coches Motores Motrices Cabina]])</f>
        <v>4</v>
      </c>
      <c r="AY267" s="1">
        <v>29</v>
      </c>
      <c r="AZ267" s="1">
        <v>4</v>
      </c>
      <c r="BA267" s="1">
        <v>0</v>
      </c>
      <c r="BB267" s="1">
        <v>0</v>
      </c>
      <c r="BC267" s="200">
        <f>SUM(AY267:BB267)</f>
        <v>33</v>
      </c>
      <c r="BD267" s="356">
        <v>14</v>
      </c>
      <c r="BE267" s="1">
        <v>0</v>
      </c>
      <c r="BF267" s="1">
        <v>5</v>
      </c>
      <c r="BG267" s="235">
        <v>1676</v>
      </c>
    </row>
    <row r="268" spans="1:60">
      <c r="A268" s="1">
        <v>2015</v>
      </c>
      <c r="B268" s="1" t="s">
        <v>63</v>
      </c>
      <c r="C268" s="10">
        <v>54.8</v>
      </c>
      <c r="D268" s="10">
        <v>77.59</v>
      </c>
      <c r="E268" s="10">
        <v>0</v>
      </c>
      <c r="F268" s="10">
        <v>52.57</v>
      </c>
      <c r="G268" s="192">
        <f t="shared" si="28"/>
        <v>184.95999999999998</v>
      </c>
      <c r="H268" s="192">
        <v>184.95999999999998</v>
      </c>
      <c r="I268" s="192">
        <v>196.96800000000002</v>
      </c>
      <c r="J268" s="10">
        <v>209.97</v>
      </c>
      <c r="K268" s="10">
        <v>12.2</v>
      </c>
      <c r="L268" s="10">
        <v>116.54</v>
      </c>
      <c r="M268" s="10">
        <v>8</v>
      </c>
      <c r="N268" s="192">
        <f>+MIT_InfraMR[[#This Row],[A.03.1 -  Longitud de Vías de Explotación No Electrificadas Troncales y Ramales (vía principal) (km)]]+MIT_InfraMR[[#This Row],[A.04.1 -  Longitud de Vías de Explotación Electrificadas Troncales y Ramales (vía principal) (km)]]</f>
        <v>326.51</v>
      </c>
      <c r="O268" s="192">
        <v>326.51</v>
      </c>
      <c r="P268" s="1">
        <v>40</v>
      </c>
      <c r="Q268" s="1">
        <v>15</v>
      </c>
      <c r="R268" s="1">
        <v>1</v>
      </c>
      <c r="S268" s="194">
        <f t="shared" si="29"/>
        <v>56</v>
      </c>
      <c r="T268" s="194">
        <v>56</v>
      </c>
      <c r="U268" s="1">
        <v>36</v>
      </c>
      <c r="V268" s="1">
        <v>67</v>
      </c>
      <c r="W268" s="1">
        <v>0</v>
      </c>
      <c r="X268" s="1">
        <v>15</v>
      </c>
      <c r="Y268" s="1">
        <v>2</v>
      </c>
      <c r="Z268" s="196">
        <f t="shared" si="30"/>
        <v>120</v>
      </c>
      <c r="AA268" s="1">
        <v>51</v>
      </c>
      <c r="AB268" s="1">
        <v>18</v>
      </c>
      <c r="AC268" s="1">
        <f>+MIT_InfraMR[[#This Row],[Total Pasos Vehiculares a Nivel]]</f>
        <v>120</v>
      </c>
      <c r="AD268" s="196">
        <f t="shared" si="31"/>
        <v>189</v>
      </c>
      <c r="AE268" s="1">
        <v>10</v>
      </c>
      <c r="AF268" s="1">
        <v>21</v>
      </c>
      <c r="AG268" s="1">
        <v>107</v>
      </c>
      <c r="AH268" s="196">
        <f t="shared" si="32"/>
        <v>138</v>
      </c>
      <c r="AI268" s="10">
        <v>46</v>
      </c>
      <c r="AJ268" s="10">
        <v>0</v>
      </c>
      <c r="AK268" s="10">
        <v>133</v>
      </c>
      <c r="AL268" s="222">
        <f t="shared" si="33"/>
        <v>179</v>
      </c>
      <c r="AM268" s="1">
        <v>0</v>
      </c>
      <c r="AN268" s="1">
        <v>18</v>
      </c>
      <c r="AO268" s="1">
        <v>0</v>
      </c>
      <c r="AP268" s="200">
        <f t="shared" si="34"/>
        <v>18</v>
      </c>
      <c r="AQ268" s="1">
        <v>122</v>
      </c>
      <c r="AR268" s="1">
        <v>60</v>
      </c>
      <c r="AS268" s="1">
        <v>0</v>
      </c>
      <c r="AT268" s="200">
        <f>+SUM(MIT_InfraMR[[#This Row],[B.02.1 - Parque de Coches Eléctricos Motrices]:[B.02.3 - Parque de Coches Eléctricos Motrices Tipo R]])</f>
        <v>182</v>
      </c>
      <c r="AU268" s="1">
        <v>0</v>
      </c>
      <c r="AV268" s="1">
        <v>2</v>
      </c>
      <c r="AW268" s="1">
        <v>2</v>
      </c>
      <c r="AX268" s="200">
        <f>+SUM(MIT_InfraMR[[#This Row],[B.03.1 - Parque de Coches Motores Motrices Remolcados]:[B.03.3 - Parque de Coches Motores Motrices Cabina]])</f>
        <v>4</v>
      </c>
      <c r="AY268" s="1">
        <v>29</v>
      </c>
      <c r="AZ268" s="1">
        <v>4</v>
      </c>
      <c r="BA268" s="1">
        <v>0</v>
      </c>
      <c r="BB268" s="1">
        <v>0</v>
      </c>
      <c r="BC268" s="200">
        <f>SUM(AY268:BB268)</f>
        <v>33</v>
      </c>
      <c r="BD268" s="356">
        <v>14</v>
      </c>
      <c r="BE268" s="1">
        <v>0</v>
      </c>
      <c r="BF268" s="1">
        <v>5</v>
      </c>
      <c r="BG268" s="235">
        <v>1676</v>
      </c>
    </row>
    <row r="269" spans="1:60">
      <c r="A269" s="1">
        <v>2015</v>
      </c>
      <c r="B269" s="1" t="s">
        <v>64</v>
      </c>
      <c r="C269" s="10">
        <v>54.8</v>
      </c>
      <c r="D269" s="10">
        <v>77.59</v>
      </c>
      <c r="E269" s="10">
        <v>0</v>
      </c>
      <c r="F269" s="10">
        <v>52.57</v>
      </c>
      <c r="G269" s="192">
        <f t="shared" si="28"/>
        <v>184.95999999999998</v>
      </c>
      <c r="H269" s="192">
        <v>184.95999999999998</v>
      </c>
      <c r="I269" s="192">
        <v>196.96800000000002</v>
      </c>
      <c r="J269" s="10">
        <v>209.97</v>
      </c>
      <c r="K269" s="10">
        <v>12.2</v>
      </c>
      <c r="L269" s="10">
        <v>116.54</v>
      </c>
      <c r="M269" s="10">
        <v>8</v>
      </c>
      <c r="N269" s="192">
        <f>+MIT_InfraMR[[#This Row],[A.03.1 -  Longitud de Vías de Explotación No Electrificadas Troncales y Ramales (vía principal) (km)]]+MIT_InfraMR[[#This Row],[A.04.1 -  Longitud de Vías de Explotación Electrificadas Troncales y Ramales (vía principal) (km)]]</f>
        <v>326.51</v>
      </c>
      <c r="O269" s="192">
        <v>326.51</v>
      </c>
      <c r="P269" s="1">
        <v>40</v>
      </c>
      <c r="Q269" s="1">
        <v>15</v>
      </c>
      <c r="R269" s="1">
        <v>1</v>
      </c>
      <c r="S269" s="194">
        <f t="shared" si="29"/>
        <v>56</v>
      </c>
      <c r="T269" s="194">
        <v>56</v>
      </c>
      <c r="U269" s="1">
        <v>36</v>
      </c>
      <c r="V269" s="1">
        <v>67</v>
      </c>
      <c r="W269" s="1">
        <v>0</v>
      </c>
      <c r="X269" s="1">
        <v>15</v>
      </c>
      <c r="Y269" s="1">
        <v>2</v>
      </c>
      <c r="Z269" s="196">
        <f t="shared" si="30"/>
        <v>120</v>
      </c>
      <c r="AA269" s="1">
        <v>51</v>
      </c>
      <c r="AB269" s="1">
        <v>18</v>
      </c>
      <c r="AC269" s="1">
        <f>+MIT_InfraMR[[#This Row],[Total Pasos Vehiculares a Nivel]]</f>
        <v>120</v>
      </c>
      <c r="AD269" s="196">
        <f t="shared" si="31"/>
        <v>189</v>
      </c>
      <c r="AE269" s="1">
        <v>10</v>
      </c>
      <c r="AF269" s="1">
        <v>21</v>
      </c>
      <c r="AG269" s="1">
        <v>107</v>
      </c>
      <c r="AH269" s="196">
        <f t="shared" si="32"/>
        <v>138</v>
      </c>
      <c r="AI269" s="10">
        <v>46</v>
      </c>
      <c r="AJ269" s="10">
        <v>0</v>
      </c>
      <c r="AK269" s="10">
        <v>133</v>
      </c>
      <c r="AL269" s="222">
        <f t="shared" si="33"/>
        <v>179</v>
      </c>
      <c r="AM269" s="1">
        <v>0</v>
      </c>
      <c r="AN269" s="1">
        <v>18</v>
      </c>
      <c r="AO269" s="1">
        <v>0</v>
      </c>
      <c r="AP269" s="200">
        <f t="shared" si="34"/>
        <v>18</v>
      </c>
      <c r="AQ269" s="1">
        <v>122</v>
      </c>
      <c r="AR269" s="1">
        <v>60</v>
      </c>
      <c r="AS269" s="1">
        <v>0</v>
      </c>
      <c r="AT269" s="200">
        <f>+SUM(MIT_InfraMR[[#This Row],[B.02.1 - Parque de Coches Eléctricos Motrices]:[B.02.3 - Parque de Coches Eléctricos Motrices Tipo R]])</f>
        <v>182</v>
      </c>
      <c r="AU269" s="1">
        <v>0</v>
      </c>
      <c r="AV269" s="1">
        <v>2</v>
      </c>
      <c r="AW269" s="1">
        <v>2</v>
      </c>
      <c r="AX269" s="200">
        <f>+SUM(MIT_InfraMR[[#This Row],[B.03.1 - Parque de Coches Motores Motrices Remolcados]:[B.03.3 - Parque de Coches Motores Motrices Cabina]])</f>
        <v>4</v>
      </c>
      <c r="AY269" s="1">
        <v>29</v>
      </c>
      <c r="AZ269" s="1">
        <v>4</v>
      </c>
      <c r="BA269" s="1">
        <v>0</v>
      </c>
      <c r="BB269" s="1">
        <v>0</v>
      </c>
      <c r="BC269" s="200">
        <f>SUM(AY269:BB269)</f>
        <v>33</v>
      </c>
      <c r="BD269" s="356">
        <v>14</v>
      </c>
      <c r="BE269" s="1">
        <v>0</v>
      </c>
      <c r="BF269" s="1">
        <v>5</v>
      </c>
      <c r="BG269" s="235">
        <v>1676</v>
      </c>
    </row>
    <row r="270" spans="1:60">
      <c r="A270" s="1">
        <v>2015</v>
      </c>
      <c r="B270" s="1" t="s">
        <v>65</v>
      </c>
      <c r="C270" s="10">
        <v>54.8</v>
      </c>
      <c r="D270" s="10">
        <v>77.59</v>
      </c>
      <c r="E270" s="10">
        <v>0</v>
      </c>
      <c r="F270" s="10">
        <v>52.57</v>
      </c>
      <c r="G270" s="192">
        <f t="shared" si="28"/>
        <v>184.95999999999998</v>
      </c>
      <c r="H270" s="192">
        <v>184.95999999999998</v>
      </c>
      <c r="I270" s="192">
        <v>196.96800000000002</v>
      </c>
      <c r="J270" s="10">
        <v>209.97</v>
      </c>
      <c r="K270" s="10">
        <v>12.2</v>
      </c>
      <c r="L270" s="10">
        <v>116.54</v>
      </c>
      <c r="M270" s="10">
        <v>8</v>
      </c>
      <c r="N270" s="192">
        <f>+MIT_InfraMR[[#This Row],[A.03.1 -  Longitud de Vías de Explotación No Electrificadas Troncales y Ramales (vía principal) (km)]]+MIT_InfraMR[[#This Row],[A.04.1 -  Longitud de Vías de Explotación Electrificadas Troncales y Ramales (vía principal) (km)]]</f>
        <v>326.51</v>
      </c>
      <c r="O270" s="192">
        <v>326.51</v>
      </c>
      <c r="P270" s="1">
        <v>40</v>
      </c>
      <c r="Q270" s="1">
        <v>15</v>
      </c>
      <c r="R270" s="1">
        <v>1</v>
      </c>
      <c r="S270" s="194">
        <f t="shared" si="29"/>
        <v>56</v>
      </c>
      <c r="T270" s="194">
        <v>56</v>
      </c>
      <c r="U270" s="1">
        <v>36</v>
      </c>
      <c r="V270" s="1">
        <v>67</v>
      </c>
      <c r="W270" s="1">
        <v>0</v>
      </c>
      <c r="X270" s="1">
        <v>15</v>
      </c>
      <c r="Y270" s="1">
        <v>2</v>
      </c>
      <c r="Z270" s="196">
        <f t="shared" si="30"/>
        <v>120</v>
      </c>
      <c r="AA270" s="1">
        <v>51</v>
      </c>
      <c r="AB270" s="1">
        <v>18</v>
      </c>
      <c r="AC270" s="1">
        <f>+MIT_InfraMR[[#This Row],[Total Pasos Vehiculares a Nivel]]</f>
        <v>120</v>
      </c>
      <c r="AD270" s="196">
        <f t="shared" si="31"/>
        <v>189</v>
      </c>
      <c r="AE270" s="1">
        <v>10</v>
      </c>
      <c r="AF270" s="1">
        <v>21</v>
      </c>
      <c r="AG270" s="1">
        <v>107</v>
      </c>
      <c r="AH270" s="196">
        <f t="shared" si="32"/>
        <v>138</v>
      </c>
      <c r="AI270" s="10">
        <v>46</v>
      </c>
      <c r="AJ270" s="10">
        <v>0</v>
      </c>
      <c r="AK270" s="10">
        <v>133</v>
      </c>
      <c r="AL270" s="222">
        <f t="shared" si="33"/>
        <v>179</v>
      </c>
      <c r="AM270" s="1">
        <v>0</v>
      </c>
      <c r="AN270" s="1">
        <v>18</v>
      </c>
      <c r="AO270" s="1">
        <v>0</v>
      </c>
      <c r="AP270" s="200">
        <f t="shared" si="34"/>
        <v>18</v>
      </c>
      <c r="AQ270" s="1">
        <v>122</v>
      </c>
      <c r="AR270" s="1">
        <v>60</v>
      </c>
      <c r="AS270" s="1">
        <v>0</v>
      </c>
      <c r="AT270" s="200">
        <f>+SUM(MIT_InfraMR[[#This Row],[B.02.1 - Parque de Coches Eléctricos Motrices]:[B.02.3 - Parque de Coches Eléctricos Motrices Tipo R]])</f>
        <v>182</v>
      </c>
      <c r="AU270" s="1">
        <v>0</v>
      </c>
      <c r="AV270" s="1">
        <v>2</v>
      </c>
      <c r="AW270" s="1">
        <v>2</v>
      </c>
      <c r="AX270" s="200">
        <f>+SUM(MIT_InfraMR[[#This Row],[B.03.1 - Parque de Coches Motores Motrices Remolcados]:[B.03.3 - Parque de Coches Motores Motrices Cabina]])</f>
        <v>4</v>
      </c>
      <c r="AY270" s="1">
        <v>29</v>
      </c>
      <c r="AZ270" s="1">
        <v>4</v>
      </c>
      <c r="BA270" s="1">
        <v>0</v>
      </c>
      <c r="BB270" s="1">
        <v>0</v>
      </c>
      <c r="BC270" s="200">
        <f>SUM(AY270:BB270)</f>
        <v>33</v>
      </c>
      <c r="BD270" s="356">
        <v>14</v>
      </c>
      <c r="BE270" s="1">
        <v>0</v>
      </c>
      <c r="BF270" s="1">
        <v>5</v>
      </c>
      <c r="BG270" s="235">
        <v>1676</v>
      </c>
    </row>
    <row r="271" spans="1:60">
      <c r="A271" s="1">
        <v>2015</v>
      </c>
      <c r="B271" s="1" t="s">
        <v>66</v>
      </c>
      <c r="C271" s="10">
        <v>54.8</v>
      </c>
      <c r="D271" s="10">
        <v>77.59</v>
      </c>
      <c r="E271" s="10">
        <v>0</v>
      </c>
      <c r="F271" s="10">
        <v>52.57</v>
      </c>
      <c r="G271" s="192">
        <f t="shared" si="28"/>
        <v>184.95999999999998</v>
      </c>
      <c r="H271" s="192">
        <v>184.95999999999998</v>
      </c>
      <c r="I271" s="192">
        <v>196.96800000000002</v>
      </c>
      <c r="J271" s="10">
        <v>209.97</v>
      </c>
      <c r="K271" s="10">
        <v>12.2</v>
      </c>
      <c r="L271" s="10">
        <v>116.54</v>
      </c>
      <c r="M271" s="10">
        <v>8</v>
      </c>
      <c r="N271" s="192">
        <f>+MIT_InfraMR[[#This Row],[A.03.1 -  Longitud de Vías de Explotación No Electrificadas Troncales y Ramales (vía principal) (km)]]+MIT_InfraMR[[#This Row],[A.04.1 -  Longitud de Vías de Explotación Electrificadas Troncales y Ramales (vía principal) (km)]]</f>
        <v>326.51</v>
      </c>
      <c r="O271" s="192">
        <v>326.51</v>
      </c>
      <c r="P271" s="1">
        <v>40</v>
      </c>
      <c r="Q271" s="1">
        <v>15</v>
      </c>
      <c r="R271" s="1">
        <v>1</v>
      </c>
      <c r="S271" s="194">
        <f t="shared" si="29"/>
        <v>56</v>
      </c>
      <c r="T271" s="194">
        <v>56</v>
      </c>
      <c r="U271" s="1">
        <v>36</v>
      </c>
      <c r="V271" s="1">
        <v>67</v>
      </c>
      <c r="W271" s="1">
        <v>0</v>
      </c>
      <c r="X271" s="1">
        <v>15</v>
      </c>
      <c r="Y271" s="1">
        <v>2</v>
      </c>
      <c r="Z271" s="196">
        <f t="shared" si="30"/>
        <v>120</v>
      </c>
      <c r="AA271" s="1">
        <v>51</v>
      </c>
      <c r="AB271" s="1">
        <v>18</v>
      </c>
      <c r="AC271" s="1">
        <f>+MIT_InfraMR[[#This Row],[Total Pasos Vehiculares a Nivel]]</f>
        <v>120</v>
      </c>
      <c r="AD271" s="196">
        <f t="shared" si="31"/>
        <v>189</v>
      </c>
      <c r="AE271" s="1">
        <v>10</v>
      </c>
      <c r="AF271" s="1">
        <v>21</v>
      </c>
      <c r="AG271" s="1">
        <v>107</v>
      </c>
      <c r="AH271" s="196">
        <f t="shared" si="32"/>
        <v>138</v>
      </c>
      <c r="AI271" s="10">
        <v>46</v>
      </c>
      <c r="AJ271" s="10">
        <v>0</v>
      </c>
      <c r="AK271" s="10">
        <v>133</v>
      </c>
      <c r="AL271" s="222">
        <f t="shared" si="33"/>
        <v>179</v>
      </c>
      <c r="AM271" s="1">
        <v>0</v>
      </c>
      <c r="AN271" s="1">
        <v>18</v>
      </c>
      <c r="AO271" s="1">
        <v>0</v>
      </c>
      <c r="AP271" s="200">
        <f t="shared" si="34"/>
        <v>18</v>
      </c>
      <c r="AQ271" s="1">
        <v>122</v>
      </c>
      <c r="AR271" s="1">
        <v>60</v>
      </c>
      <c r="AS271" s="1">
        <v>0</v>
      </c>
      <c r="AT271" s="200">
        <f>+SUM(MIT_InfraMR[[#This Row],[B.02.1 - Parque de Coches Eléctricos Motrices]:[B.02.3 - Parque de Coches Eléctricos Motrices Tipo R]])</f>
        <v>182</v>
      </c>
      <c r="AU271" s="1">
        <v>0</v>
      </c>
      <c r="AV271" s="1">
        <v>2</v>
      </c>
      <c r="AW271" s="1">
        <v>2</v>
      </c>
      <c r="AX271" s="200">
        <f>+SUM(MIT_InfraMR[[#This Row],[B.03.1 - Parque de Coches Motores Motrices Remolcados]:[B.03.3 - Parque de Coches Motores Motrices Cabina]])</f>
        <v>4</v>
      </c>
      <c r="AY271" s="1">
        <v>29</v>
      </c>
      <c r="AZ271" s="1">
        <v>4</v>
      </c>
      <c r="BA271" s="1">
        <v>0</v>
      </c>
      <c r="BB271" s="1">
        <v>0</v>
      </c>
      <c r="BC271" s="200">
        <f>SUM(AY271:BB271)</f>
        <v>33</v>
      </c>
      <c r="BD271" s="356">
        <v>14</v>
      </c>
      <c r="BE271" s="1">
        <v>0</v>
      </c>
      <c r="BF271" s="1">
        <v>5</v>
      </c>
      <c r="BG271" s="235">
        <v>1676</v>
      </c>
    </row>
    <row r="272" spans="1:60">
      <c r="A272" s="1">
        <v>2015</v>
      </c>
      <c r="B272" s="1" t="s">
        <v>67</v>
      </c>
      <c r="C272" s="10">
        <v>54.8</v>
      </c>
      <c r="D272" s="10">
        <v>77.59</v>
      </c>
      <c r="E272" s="10">
        <v>0</v>
      </c>
      <c r="F272" s="10">
        <v>52.57</v>
      </c>
      <c r="G272" s="192">
        <f t="shared" si="28"/>
        <v>184.95999999999998</v>
      </c>
      <c r="H272" s="192">
        <v>184.95999999999998</v>
      </c>
      <c r="I272" s="192">
        <v>196.96800000000002</v>
      </c>
      <c r="J272" s="10">
        <v>209.97</v>
      </c>
      <c r="K272" s="10">
        <v>12.2</v>
      </c>
      <c r="L272" s="10">
        <v>116.54</v>
      </c>
      <c r="M272" s="10">
        <v>8</v>
      </c>
      <c r="N272" s="192">
        <f>+MIT_InfraMR[[#This Row],[A.03.1 -  Longitud de Vías de Explotación No Electrificadas Troncales y Ramales (vía principal) (km)]]+MIT_InfraMR[[#This Row],[A.04.1 -  Longitud de Vías de Explotación Electrificadas Troncales y Ramales (vía principal) (km)]]</f>
        <v>326.51</v>
      </c>
      <c r="O272" s="192">
        <v>326.51</v>
      </c>
      <c r="P272" s="1">
        <v>40</v>
      </c>
      <c r="Q272" s="1">
        <v>15</v>
      </c>
      <c r="R272" s="1">
        <v>1</v>
      </c>
      <c r="S272" s="194">
        <f t="shared" si="29"/>
        <v>56</v>
      </c>
      <c r="T272" s="194">
        <v>56</v>
      </c>
      <c r="U272" s="1">
        <v>36</v>
      </c>
      <c r="V272" s="1">
        <v>67</v>
      </c>
      <c r="W272" s="1">
        <v>0</v>
      </c>
      <c r="X272" s="1">
        <v>15</v>
      </c>
      <c r="Y272" s="1">
        <v>2</v>
      </c>
      <c r="Z272" s="196">
        <f t="shared" si="30"/>
        <v>120</v>
      </c>
      <c r="AA272" s="1">
        <v>51</v>
      </c>
      <c r="AB272" s="1">
        <v>18</v>
      </c>
      <c r="AC272" s="1">
        <f>+MIT_InfraMR[[#This Row],[Total Pasos Vehiculares a Nivel]]</f>
        <v>120</v>
      </c>
      <c r="AD272" s="196">
        <f t="shared" si="31"/>
        <v>189</v>
      </c>
      <c r="AE272" s="1">
        <v>10</v>
      </c>
      <c r="AF272" s="1">
        <v>21</v>
      </c>
      <c r="AG272" s="1">
        <v>107</v>
      </c>
      <c r="AH272" s="196">
        <f t="shared" si="32"/>
        <v>138</v>
      </c>
      <c r="AI272" s="10">
        <v>46</v>
      </c>
      <c r="AJ272" s="10">
        <v>0</v>
      </c>
      <c r="AK272" s="10">
        <v>133</v>
      </c>
      <c r="AL272" s="222">
        <f t="shared" si="33"/>
        <v>179</v>
      </c>
      <c r="AM272" s="1">
        <v>0</v>
      </c>
      <c r="AN272" s="1">
        <v>18</v>
      </c>
      <c r="AO272" s="1">
        <v>0</v>
      </c>
      <c r="AP272" s="200">
        <f t="shared" si="34"/>
        <v>18</v>
      </c>
      <c r="AQ272" s="1">
        <v>122</v>
      </c>
      <c r="AR272" s="1">
        <v>60</v>
      </c>
      <c r="AS272" s="1">
        <v>0</v>
      </c>
      <c r="AT272" s="200">
        <f>+SUM(MIT_InfraMR[[#This Row],[B.02.1 - Parque de Coches Eléctricos Motrices]:[B.02.3 - Parque de Coches Eléctricos Motrices Tipo R]])</f>
        <v>182</v>
      </c>
      <c r="AU272" s="1">
        <v>0</v>
      </c>
      <c r="AV272" s="1">
        <v>2</v>
      </c>
      <c r="AW272" s="1">
        <v>2</v>
      </c>
      <c r="AX272" s="200">
        <f>+SUM(MIT_InfraMR[[#This Row],[B.03.1 - Parque de Coches Motores Motrices Remolcados]:[B.03.3 - Parque de Coches Motores Motrices Cabina]])</f>
        <v>4</v>
      </c>
      <c r="AY272" s="1">
        <v>29</v>
      </c>
      <c r="AZ272" s="1">
        <v>4</v>
      </c>
      <c r="BA272" s="1">
        <v>0</v>
      </c>
      <c r="BB272" s="1">
        <v>0</v>
      </c>
      <c r="BC272" s="200">
        <f>SUM(AY272:BB272)</f>
        <v>33</v>
      </c>
      <c r="BD272" s="356">
        <v>14</v>
      </c>
      <c r="BE272" s="1">
        <v>0</v>
      </c>
      <c r="BF272" s="1">
        <v>5</v>
      </c>
      <c r="BG272" s="235">
        <v>1676</v>
      </c>
    </row>
    <row r="273" spans="1:59">
      <c r="A273" s="1">
        <v>2015</v>
      </c>
      <c r="B273" s="1" t="s">
        <v>68</v>
      </c>
      <c r="C273" s="10">
        <v>54.8</v>
      </c>
      <c r="D273" s="10">
        <v>77.59</v>
      </c>
      <c r="E273" s="10">
        <v>0</v>
      </c>
      <c r="F273" s="10">
        <v>52.57</v>
      </c>
      <c r="G273" s="192">
        <f t="shared" si="28"/>
        <v>184.95999999999998</v>
      </c>
      <c r="H273" s="192">
        <v>184.95999999999998</v>
      </c>
      <c r="I273" s="192">
        <v>196.96800000000002</v>
      </c>
      <c r="J273" s="10">
        <v>209.97</v>
      </c>
      <c r="K273" s="10">
        <v>12.2</v>
      </c>
      <c r="L273" s="10">
        <v>116.54</v>
      </c>
      <c r="M273" s="10">
        <v>8</v>
      </c>
      <c r="N273" s="192">
        <f>+MIT_InfraMR[[#This Row],[A.03.1 -  Longitud de Vías de Explotación No Electrificadas Troncales y Ramales (vía principal) (km)]]+MIT_InfraMR[[#This Row],[A.04.1 -  Longitud de Vías de Explotación Electrificadas Troncales y Ramales (vía principal) (km)]]</f>
        <v>326.51</v>
      </c>
      <c r="O273" s="192">
        <v>326.51</v>
      </c>
      <c r="P273" s="1">
        <v>40</v>
      </c>
      <c r="Q273" s="1">
        <v>15</v>
      </c>
      <c r="R273" s="1">
        <v>1</v>
      </c>
      <c r="S273" s="194">
        <f t="shared" si="29"/>
        <v>56</v>
      </c>
      <c r="T273" s="194">
        <v>56</v>
      </c>
      <c r="U273" s="1">
        <v>36</v>
      </c>
      <c r="V273" s="1">
        <v>67</v>
      </c>
      <c r="W273" s="1">
        <v>0</v>
      </c>
      <c r="X273" s="1">
        <v>15</v>
      </c>
      <c r="Y273" s="1">
        <v>2</v>
      </c>
      <c r="Z273" s="196">
        <f t="shared" si="30"/>
        <v>120</v>
      </c>
      <c r="AA273" s="1">
        <v>51</v>
      </c>
      <c r="AB273" s="1">
        <v>18</v>
      </c>
      <c r="AC273" s="1">
        <f>+MIT_InfraMR[[#This Row],[Total Pasos Vehiculares a Nivel]]</f>
        <v>120</v>
      </c>
      <c r="AD273" s="196">
        <f t="shared" si="31"/>
        <v>189</v>
      </c>
      <c r="AE273" s="1">
        <v>10</v>
      </c>
      <c r="AF273" s="1">
        <v>21</v>
      </c>
      <c r="AG273" s="1">
        <v>107</v>
      </c>
      <c r="AH273" s="196">
        <f t="shared" si="32"/>
        <v>138</v>
      </c>
      <c r="AI273" s="10">
        <v>46</v>
      </c>
      <c r="AJ273" s="10">
        <v>0</v>
      </c>
      <c r="AK273" s="10">
        <v>133</v>
      </c>
      <c r="AL273" s="222">
        <f t="shared" si="33"/>
        <v>179</v>
      </c>
      <c r="AM273" s="1">
        <v>0</v>
      </c>
      <c r="AN273" s="1">
        <v>18</v>
      </c>
      <c r="AO273" s="1">
        <v>0</v>
      </c>
      <c r="AP273" s="200">
        <f t="shared" si="34"/>
        <v>18</v>
      </c>
      <c r="AQ273" s="1">
        <v>122</v>
      </c>
      <c r="AR273" s="1">
        <v>60</v>
      </c>
      <c r="AS273" s="1">
        <v>0</v>
      </c>
      <c r="AT273" s="200">
        <f>+SUM(MIT_InfraMR[[#This Row],[B.02.1 - Parque de Coches Eléctricos Motrices]:[B.02.3 - Parque de Coches Eléctricos Motrices Tipo R]])</f>
        <v>182</v>
      </c>
      <c r="AU273" s="1">
        <v>0</v>
      </c>
      <c r="AV273" s="1">
        <v>2</v>
      </c>
      <c r="AW273" s="1">
        <v>2</v>
      </c>
      <c r="AX273" s="200">
        <f>+SUM(MIT_InfraMR[[#This Row],[B.03.1 - Parque de Coches Motores Motrices Remolcados]:[B.03.3 - Parque de Coches Motores Motrices Cabina]])</f>
        <v>4</v>
      </c>
      <c r="AY273" s="1">
        <v>29</v>
      </c>
      <c r="AZ273" s="1">
        <v>4</v>
      </c>
      <c r="BA273" s="1">
        <v>0</v>
      </c>
      <c r="BB273" s="1">
        <v>0</v>
      </c>
      <c r="BC273" s="200">
        <f>SUM(AY273:BB273)</f>
        <v>33</v>
      </c>
      <c r="BD273" s="356">
        <v>14</v>
      </c>
      <c r="BE273" s="1">
        <v>0</v>
      </c>
      <c r="BF273" s="1">
        <v>5</v>
      </c>
      <c r="BG273" s="235">
        <v>1676</v>
      </c>
    </row>
    <row r="274" spans="1:59">
      <c r="A274" s="1">
        <v>2015</v>
      </c>
      <c r="B274" s="1" t="s">
        <v>69</v>
      </c>
      <c r="C274" s="10">
        <v>54.8</v>
      </c>
      <c r="D274" s="10">
        <v>77.59</v>
      </c>
      <c r="E274" s="10">
        <v>0</v>
      </c>
      <c r="F274" s="10">
        <v>52.57</v>
      </c>
      <c r="G274" s="192">
        <f t="shared" si="28"/>
        <v>184.95999999999998</v>
      </c>
      <c r="H274" s="192">
        <v>184.95999999999998</v>
      </c>
      <c r="I274" s="192">
        <v>196.96800000000002</v>
      </c>
      <c r="J274" s="10">
        <v>209.97</v>
      </c>
      <c r="K274" s="10">
        <v>12.2</v>
      </c>
      <c r="L274" s="10">
        <v>116.54</v>
      </c>
      <c r="M274" s="10">
        <v>8</v>
      </c>
      <c r="N274" s="192">
        <f>+MIT_InfraMR[[#This Row],[A.03.1 -  Longitud de Vías de Explotación No Electrificadas Troncales y Ramales (vía principal) (km)]]+MIT_InfraMR[[#This Row],[A.04.1 -  Longitud de Vías de Explotación Electrificadas Troncales y Ramales (vía principal) (km)]]</f>
        <v>326.51</v>
      </c>
      <c r="O274" s="192">
        <v>326.51</v>
      </c>
      <c r="P274" s="1">
        <v>40</v>
      </c>
      <c r="Q274" s="1">
        <v>15</v>
      </c>
      <c r="R274" s="1">
        <v>1</v>
      </c>
      <c r="S274" s="194">
        <f t="shared" si="29"/>
        <v>56</v>
      </c>
      <c r="T274" s="194">
        <v>56</v>
      </c>
      <c r="U274" s="1">
        <v>36</v>
      </c>
      <c r="V274" s="1">
        <v>67</v>
      </c>
      <c r="W274" s="1">
        <v>0</v>
      </c>
      <c r="X274" s="1">
        <v>15</v>
      </c>
      <c r="Y274" s="1">
        <v>2</v>
      </c>
      <c r="Z274" s="196">
        <f t="shared" si="30"/>
        <v>120</v>
      </c>
      <c r="AA274" s="1">
        <v>51</v>
      </c>
      <c r="AB274" s="1">
        <v>18</v>
      </c>
      <c r="AC274" s="1">
        <f>+MIT_InfraMR[[#This Row],[Total Pasos Vehiculares a Nivel]]</f>
        <v>120</v>
      </c>
      <c r="AD274" s="196">
        <f t="shared" si="31"/>
        <v>189</v>
      </c>
      <c r="AE274" s="1">
        <v>10</v>
      </c>
      <c r="AF274" s="1">
        <v>21</v>
      </c>
      <c r="AG274" s="1">
        <v>107</v>
      </c>
      <c r="AH274" s="196">
        <f t="shared" si="32"/>
        <v>138</v>
      </c>
      <c r="AI274" s="10">
        <v>46</v>
      </c>
      <c r="AJ274" s="10">
        <v>0</v>
      </c>
      <c r="AK274" s="10">
        <v>133</v>
      </c>
      <c r="AL274" s="222">
        <f t="shared" si="33"/>
        <v>179</v>
      </c>
      <c r="AM274" s="1">
        <v>0</v>
      </c>
      <c r="AN274" s="1">
        <v>18</v>
      </c>
      <c r="AO274" s="1">
        <v>0</v>
      </c>
      <c r="AP274" s="200">
        <f t="shared" si="34"/>
        <v>18</v>
      </c>
      <c r="AQ274" s="1">
        <v>122</v>
      </c>
      <c r="AR274" s="1">
        <v>60</v>
      </c>
      <c r="AS274" s="1">
        <v>0</v>
      </c>
      <c r="AT274" s="200">
        <f>+SUM(MIT_InfraMR[[#This Row],[B.02.1 - Parque de Coches Eléctricos Motrices]:[B.02.3 - Parque de Coches Eléctricos Motrices Tipo R]])</f>
        <v>182</v>
      </c>
      <c r="AU274" s="1">
        <v>0</v>
      </c>
      <c r="AV274" s="1">
        <v>2</v>
      </c>
      <c r="AW274" s="1">
        <v>2</v>
      </c>
      <c r="AX274" s="200">
        <f>+SUM(MIT_InfraMR[[#This Row],[B.03.1 - Parque de Coches Motores Motrices Remolcados]:[B.03.3 - Parque de Coches Motores Motrices Cabina]])</f>
        <v>4</v>
      </c>
      <c r="AY274" s="1">
        <v>29</v>
      </c>
      <c r="AZ274" s="1">
        <v>4</v>
      </c>
      <c r="BA274" s="1">
        <v>0</v>
      </c>
      <c r="BB274" s="1">
        <v>0</v>
      </c>
      <c r="BC274" s="200">
        <f>SUM(AY274:BB274)</f>
        <v>33</v>
      </c>
      <c r="BD274" s="356">
        <v>14</v>
      </c>
      <c r="BE274" s="1">
        <v>0</v>
      </c>
      <c r="BF274" s="1">
        <v>5</v>
      </c>
      <c r="BG274" s="235">
        <v>1676</v>
      </c>
    </row>
    <row r="275" spans="1:59">
      <c r="A275" s="1">
        <v>2015</v>
      </c>
      <c r="B275" s="1" t="s">
        <v>70</v>
      </c>
      <c r="C275" s="10">
        <v>54.8</v>
      </c>
      <c r="D275" s="10">
        <v>77.59</v>
      </c>
      <c r="E275" s="10">
        <v>0</v>
      </c>
      <c r="F275" s="10">
        <v>52.57</v>
      </c>
      <c r="G275" s="192">
        <f t="shared" si="28"/>
        <v>184.95999999999998</v>
      </c>
      <c r="H275" s="192">
        <v>184.95999999999998</v>
      </c>
      <c r="I275" s="192">
        <v>196.96800000000002</v>
      </c>
      <c r="J275" s="10">
        <v>209.97</v>
      </c>
      <c r="K275" s="10">
        <v>12.2</v>
      </c>
      <c r="L275" s="10">
        <v>116.54</v>
      </c>
      <c r="M275" s="10">
        <v>8</v>
      </c>
      <c r="N275" s="192">
        <f>+MIT_InfraMR[[#This Row],[A.03.1 -  Longitud de Vías de Explotación No Electrificadas Troncales y Ramales (vía principal) (km)]]+MIT_InfraMR[[#This Row],[A.04.1 -  Longitud de Vías de Explotación Electrificadas Troncales y Ramales (vía principal) (km)]]</f>
        <v>326.51</v>
      </c>
      <c r="O275" s="192">
        <v>326.51</v>
      </c>
      <c r="P275" s="1">
        <v>40</v>
      </c>
      <c r="Q275" s="1">
        <v>15</v>
      </c>
      <c r="R275" s="1">
        <v>1</v>
      </c>
      <c r="S275" s="194">
        <f t="shared" si="29"/>
        <v>56</v>
      </c>
      <c r="T275" s="194">
        <v>56</v>
      </c>
      <c r="U275" s="1">
        <v>36</v>
      </c>
      <c r="V275" s="1">
        <v>67</v>
      </c>
      <c r="W275" s="1">
        <v>0</v>
      </c>
      <c r="X275" s="1">
        <v>15</v>
      </c>
      <c r="Y275" s="1">
        <v>2</v>
      </c>
      <c r="Z275" s="196">
        <f t="shared" si="30"/>
        <v>120</v>
      </c>
      <c r="AA275" s="1">
        <v>51</v>
      </c>
      <c r="AB275" s="1">
        <v>18</v>
      </c>
      <c r="AC275" s="1">
        <f>+MIT_InfraMR[[#This Row],[Total Pasos Vehiculares a Nivel]]</f>
        <v>120</v>
      </c>
      <c r="AD275" s="196">
        <f t="shared" si="31"/>
        <v>189</v>
      </c>
      <c r="AE275" s="1">
        <v>10</v>
      </c>
      <c r="AF275" s="1">
        <v>21</v>
      </c>
      <c r="AG275" s="1">
        <v>107</v>
      </c>
      <c r="AH275" s="196">
        <f t="shared" si="32"/>
        <v>138</v>
      </c>
      <c r="AI275" s="10">
        <v>46</v>
      </c>
      <c r="AJ275" s="10">
        <v>0</v>
      </c>
      <c r="AK275" s="10">
        <v>133</v>
      </c>
      <c r="AL275" s="222">
        <f t="shared" si="33"/>
        <v>179</v>
      </c>
      <c r="AM275" s="1">
        <v>0</v>
      </c>
      <c r="AN275" s="1">
        <v>18</v>
      </c>
      <c r="AO275" s="1">
        <v>0</v>
      </c>
      <c r="AP275" s="200">
        <f t="shared" si="34"/>
        <v>18</v>
      </c>
      <c r="AQ275" s="1">
        <v>122</v>
      </c>
      <c r="AR275" s="1">
        <v>60</v>
      </c>
      <c r="AS275" s="1">
        <v>0</v>
      </c>
      <c r="AT275" s="200">
        <f>+SUM(MIT_InfraMR[[#This Row],[B.02.1 - Parque de Coches Eléctricos Motrices]:[B.02.3 - Parque de Coches Eléctricos Motrices Tipo R]])</f>
        <v>182</v>
      </c>
      <c r="AU275" s="1">
        <v>0</v>
      </c>
      <c r="AV275" s="1">
        <v>2</v>
      </c>
      <c r="AW275" s="1">
        <v>2</v>
      </c>
      <c r="AX275" s="200">
        <f>+SUM(MIT_InfraMR[[#This Row],[B.03.1 - Parque de Coches Motores Motrices Remolcados]:[B.03.3 - Parque de Coches Motores Motrices Cabina]])</f>
        <v>4</v>
      </c>
      <c r="AY275" s="1">
        <v>29</v>
      </c>
      <c r="AZ275" s="1">
        <v>4</v>
      </c>
      <c r="BA275" s="1">
        <v>0</v>
      </c>
      <c r="BB275" s="1">
        <v>0</v>
      </c>
      <c r="BC275" s="200">
        <f>SUM(AY275:BB275)</f>
        <v>33</v>
      </c>
      <c r="BD275" s="356">
        <v>14</v>
      </c>
      <c r="BE275" s="1">
        <v>0</v>
      </c>
      <c r="BF275" s="1">
        <v>5</v>
      </c>
      <c r="BG275" s="235">
        <v>1676</v>
      </c>
    </row>
    <row r="276" spans="1:59">
      <c r="A276" s="1">
        <v>2015</v>
      </c>
      <c r="B276" s="1" t="s">
        <v>71</v>
      </c>
      <c r="C276" s="10">
        <v>54.8</v>
      </c>
      <c r="D276" s="10">
        <v>77.59</v>
      </c>
      <c r="E276" s="10">
        <v>0</v>
      </c>
      <c r="F276" s="10">
        <v>52.57</v>
      </c>
      <c r="G276" s="192">
        <f t="shared" si="28"/>
        <v>184.95999999999998</v>
      </c>
      <c r="H276" s="192">
        <v>184.95999999999998</v>
      </c>
      <c r="I276" s="192">
        <v>196.96800000000002</v>
      </c>
      <c r="J276" s="10">
        <v>209.97</v>
      </c>
      <c r="K276" s="10">
        <v>12.2</v>
      </c>
      <c r="L276" s="10">
        <v>116.54</v>
      </c>
      <c r="M276" s="10">
        <v>8</v>
      </c>
      <c r="N276" s="192">
        <f>+MIT_InfraMR[[#This Row],[A.03.1 -  Longitud de Vías de Explotación No Electrificadas Troncales y Ramales (vía principal) (km)]]+MIT_InfraMR[[#This Row],[A.04.1 -  Longitud de Vías de Explotación Electrificadas Troncales y Ramales (vía principal) (km)]]</f>
        <v>326.51</v>
      </c>
      <c r="O276" s="192">
        <v>326.51</v>
      </c>
      <c r="P276" s="1">
        <v>40</v>
      </c>
      <c r="Q276" s="1">
        <v>15</v>
      </c>
      <c r="R276" s="1">
        <v>1</v>
      </c>
      <c r="S276" s="194">
        <f t="shared" si="29"/>
        <v>56</v>
      </c>
      <c r="T276" s="194">
        <v>56</v>
      </c>
      <c r="U276" s="1">
        <v>36</v>
      </c>
      <c r="V276" s="1">
        <v>67</v>
      </c>
      <c r="W276" s="1">
        <v>0</v>
      </c>
      <c r="X276" s="1">
        <v>15</v>
      </c>
      <c r="Y276" s="1">
        <v>2</v>
      </c>
      <c r="Z276" s="196">
        <f t="shared" si="30"/>
        <v>120</v>
      </c>
      <c r="AA276" s="1">
        <v>51</v>
      </c>
      <c r="AB276" s="1">
        <v>18</v>
      </c>
      <c r="AC276" s="1">
        <f>+MIT_InfraMR[[#This Row],[Total Pasos Vehiculares a Nivel]]</f>
        <v>120</v>
      </c>
      <c r="AD276" s="196">
        <f t="shared" si="31"/>
        <v>189</v>
      </c>
      <c r="AE276" s="1">
        <v>10</v>
      </c>
      <c r="AF276" s="1">
        <v>21</v>
      </c>
      <c r="AG276" s="1">
        <v>107</v>
      </c>
      <c r="AH276" s="196">
        <f t="shared" si="32"/>
        <v>138</v>
      </c>
      <c r="AI276" s="10">
        <v>46</v>
      </c>
      <c r="AJ276" s="10">
        <v>0</v>
      </c>
      <c r="AK276" s="10">
        <v>133</v>
      </c>
      <c r="AL276" s="222">
        <f t="shared" si="33"/>
        <v>179</v>
      </c>
      <c r="AM276" s="1">
        <v>0</v>
      </c>
      <c r="AN276" s="1">
        <v>18</v>
      </c>
      <c r="AO276" s="1">
        <v>0</v>
      </c>
      <c r="AP276" s="200">
        <f t="shared" si="34"/>
        <v>18</v>
      </c>
      <c r="AQ276" s="1">
        <v>122</v>
      </c>
      <c r="AR276" s="1">
        <v>60</v>
      </c>
      <c r="AS276" s="1">
        <v>0</v>
      </c>
      <c r="AT276" s="200">
        <f>+SUM(MIT_InfraMR[[#This Row],[B.02.1 - Parque de Coches Eléctricos Motrices]:[B.02.3 - Parque de Coches Eléctricos Motrices Tipo R]])</f>
        <v>182</v>
      </c>
      <c r="AU276" s="1">
        <v>0</v>
      </c>
      <c r="AV276" s="1">
        <v>2</v>
      </c>
      <c r="AW276" s="1">
        <v>2</v>
      </c>
      <c r="AX276" s="200">
        <f>+SUM(MIT_InfraMR[[#This Row],[B.03.1 - Parque de Coches Motores Motrices Remolcados]:[B.03.3 - Parque de Coches Motores Motrices Cabina]])</f>
        <v>4</v>
      </c>
      <c r="AY276" s="1">
        <v>29</v>
      </c>
      <c r="AZ276" s="1">
        <v>4</v>
      </c>
      <c r="BA276" s="1">
        <v>0</v>
      </c>
      <c r="BB276" s="1">
        <v>0</v>
      </c>
      <c r="BC276" s="200">
        <f>SUM(AY276:BB276)</f>
        <v>33</v>
      </c>
      <c r="BD276" s="356">
        <v>14</v>
      </c>
      <c r="BE276" s="1">
        <v>0</v>
      </c>
      <c r="BF276" s="1">
        <v>5</v>
      </c>
      <c r="BG276" s="235">
        <v>1676</v>
      </c>
    </row>
    <row r="277" spans="1:59">
      <c r="A277" s="1">
        <v>2015</v>
      </c>
      <c r="B277" s="1" t="s">
        <v>72</v>
      </c>
      <c r="C277" s="10">
        <v>54.8</v>
      </c>
      <c r="D277" s="10">
        <v>77.59</v>
      </c>
      <c r="E277" s="10">
        <v>0</v>
      </c>
      <c r="F277" s="10">
        <v>52.57</v>
      </c>
      <c r="G277" s="192">
        <f t="shared" si="28"/>
        <v>184.95999999999998</v>
      </c>
      <c r="H277" s="192">
        <v>184.95999999999998</v>
      </c>
      <c r="I277" s="192">
        <v>196.96800000000002</v>
      </c>
      <c r="J277" s="10">
        <v>209.97</v>
      </c>
      <c r="K277" s="10">
        <v>12.2</v>
      </c>
      <c r="L277" s="10">
        <v>116.54</v>
      </c>
      <c r="M277" s="10">
        <v>8</v>
      </c>
      <c r="N277" s="192">
        <f>+MIT_InfraMR[[#This Row],[A.03.1 -  Longitud de Vías de Explotación No Electrificadas Troncales y Ramales (vía principal) (km)]]+MIT_InfraMR[[#This Row],[A.04.1 -  Longitud de Vías de Explotación Electrificadas Troncales y Ramales (vía principal) (km)]]</f>
        <v>326.51</v>
      </c>
      <c r="O277" s="192">
        <v>326.51</v>
      </c>
      <c r="P277" s="1">
        <v>40</v>
      </c>
      <c r="Q277" s="1">
        <v>15</v>
      </c>
      <c r="R277" s="1">
        <v>1</v>
      </c>
      <c r="S277" s="194">
        <f t="shared" si="29"/>
        <v>56</v>
      </c>
      <c r="T277" s="194">
        <v>56</v>
      </c>
      <c r="U277" s="1">
        <v>36</v>
      </c>
      <c r="V277" s="1">
        <v>67</v>
      </c>
      <c r="W277" s="1">
        <v>0</v>
      </c>
      <c r="X277" s="1">
        <v>15</v>
      </c>
      <c r="Y277" s="1">
        <v>2</v>
      </c>
      <c r="Z277" s="196">
        <f t="shared" si="30"/>
        <v>120</v>
      </c>
      <c r="AA277" s="1">
        <v>51</v>
      </c>
      <c r="AB277" s="1">
        <v>18</v>
      </c>
      <c r="AC277" s="1">
        <f>+MIT_InfraMR[[#This Row],[Total Pasos Vehiculares a Nivel]]</f>
        <v>120</v>
      </c>
      <c r="AD277" s="196">
        <f t="shared" si="31"/>
        <v>189</v>
      </c>
      <c r="AE277" s="1">
        <v>10</v>
      </c>
      <c r="AF277" s="1">
        <v>21</v>
      </c>
      <c r="AG277" s="1">
        <v>107</v>
      </c>
      <c r="AH277" s="196">
        <f t="shared" si="32"/>
        <v>138</v>
      </c>
      <c r="AI277" s="10">
        <v>46</v>
      </c>
      <c r="AJ277" s="10">
        <v>0</v>
      </c>
      <c r="AK277" s="10">
        <v>133</v>
      </c>
      <c r="AL277" s="222">
        <f t="shared" si="33"/>
        <v>179</v>
      </c>
      <c r="AM277" s="1">
        <v>0</v>
      </c>
      <c r="AN277" s="1">
        <v>18</v>
      </c>
      <c r="AO277" s="1">
        <v>0</v>
      </c>
      <c r="AP277" s="200">
        <f t="shared" si="34"/>
        <v>18</v>
      </c>
      <c r="AQ277" s="1">
        <v>122</v>
      </c>
      <c r="AR277" s="1">
        <v>60</v>
      </c>
      <c r="AS277" s="1">
        <v>0</v>
      </c>
      <c r="AT277" s="200">
        <f>+SUM(MIT_InfraMR[[#This Row],[B.02.1 - Parque de Coches Eléctricos Motrices]:[B.02.3 - Parque de Coches Eléctricos Motrices Tipo R]])</f>
        <v>182</v>
      </c>
      <c r="AU277" s="1">
        <v>0</v>
      </c>
      <c r="AV277" s="1">
        <v>2</v>
      </c>
      <c r="AW277" s="1">
        <v>2</v>
      </c>
      <c r="AX277" s="200">
        <f>+SUM(MIT_InfraMR[[#This Row],[B.03.1 - Parque de Coches Motores Motrices Remolcados]:[B.03.3 - Parque de Coches Motores Motrices Cabina]])</f>
        <v>4</v>
      </c>
      <c r="AY277" s="1">
        <v>29</v>
      </c>
      <c r="AZ277" s="1">
        <v>4</v>
      </c>
      <c r="BA277" s="1">
        <v>0</v>
      </c>
      <c r="BB277" s="1">
        <v>0</v>
      </c>
      <c r="BC277" s="200">
        <f>SUM(AY277:BB277)</f>
        <v>33</v>
      </c>
      <c r="BD277" s="356">
        <v>14</v>
      </c>
      <c r="BE277" s="1">
        <v>0</v>
      </c>
      <c r="BF277" s="1">
        <v>5</v>
      </c>
      <c r="BG277" s="235">
        <v>1676</v>
      </c>
    </row>
    <row r="278" spans="1:59">
      <c r="A278" s="1">
        <v>2016</v>
      </c>
      <c r="B278" s="1" t="s">
        <v>61</v>
      </c>
      <c r="C278" s="10">
        <v>54.8</v>
      </c>
      <c r="D278" s="10">
        <v>77.59</v>
      </c>
      <c r="E278" s="10">
        <v>0</v>
      </c>
      <c r="F278" s="10">
        <v>52.57</v>
      </c>
      <c r="G278" s="192">
        <f t="shared" si="28"/>
        <v>184.95999999999998</v>
      </c>
      <c r="H278" s="192">
        <v>184.95999999999998</v>
      </c>
      <c r="I278" s="192">
        <v>196.96800000000002</v>
      </c>
      <c r="J278" s="10">
        <v>209.97</v>
      </c>
      <c r="K278" s="10">
        <v>12.2</v>
      </c>
      <c r="L278" s="10">
        <v>116.54</v>
      </c>
      <c r="M278" s="10">
        <v>8</v>
      </c>
      <c r="N278" s="192">
        <f>+MIT_InfraMR[[#This Row],[A.03.1 -  Longitud de Vías de Explotación No Electrificadas Troncales y Ramales (vía principal) (km)]]+MIT_InfraMR[[#This Row],[A.04.1 -  Longitud de Vías de Explotación Electrificadas Troncales y Ramales (vía principal) (km)]]</f>
        <v>326.51</v>
      </c>
      <c r="O278" s="192">
        <v>326.51</v>
      </c>
      <c r="P278" s="1">
        <v>40</v>
      </c>
      <c r="Q278" s="1">
        <v>15</v>
      </c>
      <c r="R278" s="1">
        <v>1</v>
      </c>
      <c r="S278" s="194">
        <f t="shared" si="29"/>
        <v>56</v>
      </c>
      <c r="T278" s="194">
        <v>56</v>
      </c>
      <c r="U278" s="1">
        <v>36</v>
      </c>
      <c r="V278" s="1">
        <v>66</v>
      </c>
      <c r="W278" s="1">
        <v>0</v>
      </c>
      <c r="X278" s="1">
        <v>15</v>
      </c>
      <c r="Y278" s="1">
        <v>2</v>
      </c>
      <c r="Z278" s="196">
        <f t="shared" si="30"/>
        <v>119</v>
      </c>
      <c r="AA278" s="1">
        <v>52</v>
      </c>
      <c r="AB278" s="1">
        <v>18</v>
      </c>
      <c r="AC278" s="1">
        <f>+MIT_InfraMR[[#This Row],[Total Pasos Vehiculares a Nivel]]</f>
        <v>119</v>
      </c>
      <c r="AD278" s="196">
        <f t="shared" si="31"/>
        <v>189</v>
      </c>
      <c r="AE278" s="1">
        <v>10</v>
      </c>
      <c r="AF278" s="1">
        <v>21</v>
      </c>
      <c r="AG278" s="1">
        <v>107</v>
      </c>
      <c r="AH278" s="196">
        <f t="shared" si="32"/>
        <v>138</v>
      </c>
      <c r="AI278" s="10">
        <v>46</v>
      </c>
      <c r="AJ278" s="10">
        <v>0</v>
      </c>
      <c r="AK278" s="10">
        <v>133</v>
      </c>
      <c r="AL278" s="222">
        <f t="shared" si="33"/>
        <v>179</v>
      </c>
      <c r="AM278" s="1">
        <v>0</v>
      </c>
      <c r="AN278" s="1">
        <v>18</v>
      </c>
      <c r="AO278" s="1">
        <v>0</v>
      </c>
      <c r="AP278" s="200">
        <f t="shared" si="34"/>
        <v>18</v>
      </c>
      <c r="AQ278" s="1">
        <v>122</v>
      </c>
      <c r="AR278" s="1">
        <v>60</v>
      </c>
      <c r="AS278" s="1">
        <v>0</v>
      </c>
      <c r="AT278" s="200">
        <f>+SUM(MIT_InfraMR[[#This Row],[B.02.1 - Parque de Coches Eléctricos Motrices]:[B.02.3 - Parque de Coches Eléctricos Motrices Tipo R]])</f>
        <v>182</v>
      </c>
      <c r="AU278" s="1">
        <v>0</v>
      </c>
      <c r="AV278" s="1">
        <v>2</v>
      </c>
      <c r="AW278" s="1">
        <v>2</v>
      </c>
      <c r="AX278" s="200">
        <f>+SUM(MIT_InfraMR[[#This Row],[B.03.1 - Parque de Coches Motores Motrices Remolcados]:[B.03.3 - Parque de Coches Motores Motrices Cabina]])</f>
        <v>4</v>
      </c>
      <c r="AY278" s="1">
        <v>29</v>
      </c>
      <c r="AZ278" s="1">
        <v>4</v>
      </c>
      <c r="BA278" s="1">
        <v>0</v>
      </c>
      <c r="BB278" s="1">
        <v>0</v>
      </c>
      <c r="BC278" s="200">
        <f>SUM(AY278:BB278)</f>
        <v>33</v>
      </c>
      <c r="BD278" s="356">
        <v>14</v>
      </c>
      <c r="BE278" s="1">
        <v>0</v>
      </c>
      <c r="BF278" s="1">
        <v>5</v>
      </c>
      <c r="BG278" s="235">
        <v>1676</v>
      </c>
    </row>
    <row r="279" spans="1:59">
      <c r="A279" s="1">
        <v>2016</v>
      </c>
      <c r="B279" s="1" t="s">
        <v>62</v>
      </c>
      <c r="C279" s="10">
        <v>54.8</v>
      </c>
      <c r="D279" s="10">
        <v>77.59</v>
      </c>
      <c r="E279" s="10">
        <v>0</v>
      </c>
      <c r="F279" s="10">
        <v>52.57</v>
      </c>
      <c r="G279" s="192">
        <f t="shared" si="28"/>
        <v>184.95999999999998</v>
      </c>
      <c r="H279" s="192">
        <v>184.95999999999998</v>
      </c>
      <c r="I279" s="192">
        <v>196.96800000000002</v>
      </c>
      <c r="J279" s="10">
        <v>209.97</v>
      </c>
      <c r="K279" s="10">
        <v>12.2</v>
      </c>
      <c r="L279" s="10">
        <v>116.54</v>
      </c>
      <c r="M279" s="10">
        <v>8</v>
      </c>
      <c r="N279" s="192">
        <f>+MIT_InfraMR[[#This Row],[A.03.1 -  Longitud de Vías de Explotación No Electrificadas Troncales y Ramales (vía principal) (km)]]+MIT_InfraMR[[#This Row],[A.04.1 -  Longitud de Vías de Explotación Electrificadas Troncales y Ramales (vía principal) (km)]]</f>
        <v>326.51</v>
      </c>
      <c r="O279" s="192">
        <v>326.51</v>
      </c>
      <c r="P279" s="1">
        <v>40</v>
      </c>
      <c r="Q279" s="1">
        <v>15</v>
      </c>
      <c r="R279" s="1">
        <v>1</v>
      </c>
      <c r="S279" s="194">
        <f t="shared" si="29"/>
        <v>56</v>
      </c>
      <c r="T279" s="194">
        <v>56</v>
      </c>
      <c r="U279" s="1">
        <v>36</v>
      </c>
      <c r="V279" s="1">
        <v>66</v>
      </c>
      <c r="W279" s="1">
        <v>0</v>
      </c>
      <c r="X279" s="1">
        <v>15</v>
      </c>
      <c r="Y279" s="1">
        <v>2</v>
      </c>
      <c r="Z279" s="196">
        <f t="shared" si="30"/>
        <v>119</v>
      </c>
      <c r="AA279" s="1">
        <v>52</v>
      </c>
      <c r="AB279" s="1">
        <v>18</v>
      </c>
      <c r="AC279" s="1">
        <f>+MIT_InfraMR[[#This Row],[Total Pasos Vehiculares a Nivel]]</f>
        <v>119</v>
      </c>
      <c r="AD279" s="196">
        <f t="shared" si="31"/>
        <v>189</v>
      </c>
      <c r="AE279" s="1">
        <v>10</v>
      </c>
      <c r="AF279" s="1">
        <v>21</v>
      </c>
      <c r="AG279" s="1">
        <v>107</v>
      </c>
      <c r="AH279" s="196">
        <f t="shared" si="32"/>
        <v>138</v>
      </c>
      <c r="AI279" s="10">
        <v>46</v>
      </c>
      <c r="AJ279" s="10">
        <v>0</v>
      </c>
      <c r="AK279" s="10">
        <v>133</v>
      </c>
      <c r="AL279" s="222">
        <f t="shared" si="33"/>
        <v>179</v>
      </c>
      <c r="AM279" s="1">
        <v>0</v>
      </c>
      <c r="AN279" s="1">
        <v>18</v>
      </c>
      <c r="AO279" s="1">
        <v>0</v>
      </c>
      <c r="AP279" s="200">
        <f t="shared" si="34"/>
        <v>18</v>
      </c>
      <c r="AQ279" s="1">
        <v>122</v>
      </c>
      <c r="AR279" s="1">
        <v>60</v>
      </c>
      <c r="AS279" s="1">
        <v>0</v>
      </c>
      <c r="AT279" s="200">
        <f>+SUM(MIT_InfraMR[[#This Row],[B.02.1 - Parque de Coches Eléctricos Motrices]:[B.02.3 - Parque de Coches Eléctricos Motrices Tipo R]])</f>
        <v>182</v>
      </c>
      <c r="AU279" s="1">
        <v>0</v>
      </c>
      <c r="AV279" s="1">
        <v>2</v>
      </c>
      <c r="AW279" s="1">
        <v>2</v>
      </c>
      <c r="AX279" s="200">
        <f>+SUM(MIT_InfraMR[[#This Row],[B.03.1 - Parque de Coches Motores Motrices Remolcados]:[B.03.3 - Parque de Coches Motores Motrices Cabina]])</f>
        <v>4</v>
      </c>
      <c r="AY279" s="1">
        <v>29</v>
      </c>
      <c r="AZ279" s="1">
        <v>4</v>
      </c>
      <c r="BA279" s="1">
        <v>0</v>
      </c>
      <c r="BB279" s="1">
        <v>0</v>
      </c>
      <c r="BC279" s="200">
        <f>SUM(AY279:BB279)</f>
        <v>33</v>
      </c>
      <c r="BD279" s="356">
        <v>14</v>
      </c>
      <c r="BE279" s="1">
        <v>0</v>
      </c>
      <c r="BF279" s="1">
        <v>5</v>
      </c>
      <c r="BG279" s="235">
        <v>1676</v>
      </c>
    </row>
    <row r="280" spans="1:59">
      <c r="A280" s="1">
        <v>2016</v>
      </c>
      <c r="B280" s="1" t="s">
        <v>63</v>
      </c>
      <c r="C280" s="10">
        <v>54.8</v>
      </c>
      <c r="D280" s="10">
        <v>77.59</v>
      </c>
      <c r="E280" s="10">
        <v>0</v>
      </c>
      <c r="F280" s="10">
        <v>52.57</v>
      </c>
      <c r="G280" s="192">
        <f t="shared" si="28"/>
        <v>184.95999999999998</v>
      </c>
      <c r="H280" s="192">
        <v>184.95999999999998</v>
      </c>
      <c r="I280" s="192">
        <v>196.96800000000002</v>
      </c>
      <c r="J280" s="10">
        <v>209.97</v>
      </c>
      <c r="K280" s="10">
        <v>12.2</v>
      </c>
      <c r="L280" s="10">
        <v>116.54</v>
      </c>
      <c r="M280" s="10">
        <v>8</v>
      </c>
      <c r="N280" s="192">
        <f>+MIT_InfraMR[[#This Row],[A.03.1 -  Longitud de Vías de Explotación No Electrificadas Troncales y Ramales (vía principal) (km)]]+MIT_InfraMR[[#This Row],[A.04.1 -  Longitud de Vías de Explotación Electrificadas Troncales y Ramales (vía principal) (km)]]</f>
        <v>326.51</v>
      </c>
      <c r="O280" s="192">
        <v>326.51</v>
      </c>
      <c r="P280" s="1">
        <v>40</v>
      </c>
      <c r="Q280" s="1">
        <v>15</v>
      </c>
      <c r="R280" s="1">
        <v>1</v>
      </c>
      <c r="S280" s="194">
        <f t="shared" si="29"/>
        <v>56</v>
      </c>
      <c r="T280" s="194">
        <v>56</v>
      </c>
      <c r="U280" s="1">
        <v>36</v>
      </c>
      <c r="V280" s="1">
        <v>66</v>
      </c>
      <c r="W280" s="1">
        <v>0</v>
      </c>
      <c r="X280" s="1">
        <v>15</v>
      </c>
      <c r="Y280" s="1">
        <v>2</v>
      </c>
      <c r="Z280" s="196">
        <f t="shared" si="30"/>
        <v>119</v>
      </c>
      <c r="AA280" s="1">
        <v>52</v>
      </c>
      <c r="AB280" s="1">
        <v>18</v>
      </c>
      <c r="AC280" s="1">
        <f>+MIT_InfraMR[[#This Row],[Total Pasos Vehiculares a Nivel]]</f>
        <v>119</v>
      </c>
      <c r="AD280" s="196">
        <f t="shared" si="31"/>
        <v>189</v>
      </c>
      <c r="AE280" s="1">
        <v>10</v>
      </c>
      <c r="AF280" s="1">
        <v>21</v>
      </c>
      <c r="AG280" s="1">
        <v>107</v>
      </c>
      <c r="AH280" s="196">
        <f t="shared" si="32"/>
        <v>138</v>
      </c>
      <c r="AI280" s="10">
        <v>46</v>
      </c>
      <c r="AJ280" s="10">
        <v>0</v>
      </c>
      <c r="AK280" s="10">
        <v>133</v>
      </c>
      <c r="AL280" s="222">
        <f t="shared" si="33"/>
        <v>179</v>
      </c>
      <c r="AM280" s="1">
        <v>0</v>
      </c>
      <c r="AN280" s="1">
        <v>18</v>
      </c>
      <c r="AO280" s="1">
        <v>0</v>
      </c>
      <c r="AP280" s="200">
        <f t="shared" si="34"/>
        <v>18</v>
      </c>
      <c r="AQ280" s="1">
        <v>122</v>
      </c>
      <c r="AR280" s="1">
        <v>60</v>
      </c>
      <c r="AS280" s="1">
        <v>0</v>
      </c>
      <c r="AT280" s="200">
        <f>+SUM(MIT_InfraMR[[#This Row],[B.02.1 - Parque de Coches Eléctricos Motrices]:[B.02.3 - Parque de Coches Eléctricos Motrices Tipo R]])</f>
        <v>182</v>
      </c>
      <c r="AU280" s="1">
        <v>0</v>
      </c>
      <c r="AV280" s="1">
        <v>2</v>
      </c>
      <c r="AW280" s="1">
        <v>2</v>
      </c>
      <c r="AX280" s="200">
        <f>+SUM(MIT_InfraMR[[#This Row],[B.03.1 - Parque de Coches Motores Motrices Remolcados]:[B.03.3 - Parque de Coches Motores Motrices Cabina]])</f>
        <v>4</v>
      </c>
      <c r="AY280" s="1">
        <v>29</v>
      </c>
      <c r="AZ280" s="1">
        <v>4</v>
      </c>
      <c r="BA280" s="1">
        <v>0</v>
      </c>
      <c r="BB280" s="1">
        <v>0</v>
      </c>
      <c r="BC280" s="200">
        <f>SUM(AY280:BB280)</f>
        <v>33</v>
      </c>
      <c r="BD280" s="356">
        <v>14</v>
      </c>
      <c r="BE280" s="1">
        <v>0</v>
      </c>
      <c r="BF280" s="1">
        <v>5</v>
      </c>
      <c r="BG280" s="235">
        <v>1676</v>
      </c>
    </row>
    <row r="281" spans="1:59">
      <c r="A281" s="1">
        <v>2016</v>
      </c>
      <c r="B281" s="1" t="s">
        <v>64</v>
      </c>
      <c r="C281" s="10">
        <v>54.8</v>
      </c>
      <c r="D281" s="10">
        <v>77.59</v>
      </c>
      <c r="E281" s="10">
        <v>0</v>
      </c>
      <c r="F281" s="10">
        <v>52.57</v>
      </c>
      <c r="G281" s="192">
        <f t="shared" si="28"/>
        <v>184.95999999999998</v>
      </c>
      <c r="H281" s="192">
        <v>184.95999999999998</v>
      </c>
      <c r="I281" s="192">
        <v>196.96800000000002</v>
      </c>
      <c r="J281" s="10">
        <v>209.97</v>
      </c>
      <c r="K281" s="10">
        <v>12.2</v>
      </c>
      <c r="L281" s="10">
        <v>116.54</v>
      </c>
      <c r="M281" s="10">
        <v>8</v>
      </c>
      <c r="N281" s="192">
        <f>+MIT_InfraMR[[#This Row],[A.03.1 -  Longitud de Vías de Explotación No Electrificadas Troncales y Ramales (vía principal) (km)]]+MIT_InfraMR[[#This Row],[A.04.1 -  Longitud de Vías de Explotación Electrificadas Troncales y Ramales (vía principal) (km)]]</f>
        <v>326.51</v>
      </c>
      <c r="O281" s="192">
        <v>326.51</v>
      </c>
      <c r="P281" s="1">
        <v>40</v>
      </c>
      <c r="Q281" s="1">
        <v>15</v>
      </c>
      <c r="R281" s="1">
        <v>1</v>
      </c>
      <c r="S281" s="194">
        <f t="shared" si="29"/>
        <v>56</v>
      </c>
      <c r="T281" s="194">
        <v>56</v>
      </c>
      <c r="U281" s="1">
        <v>36</v>
      </c>
      <c r="V281" s="1">
        <v>66</v>
      </c>
      <c r="W281" s="1">
        <v>0</v>
      </c>
      <c r="X281" s="1">
        <v>15</v>
      </c>
      <c r="Y281" s="1">
        <v>2</v>
      </c>
      <c r="Z281" s="196">
        <f t="shared" si="30"/>
        <v>119</v>
      </c>
      <c r="AA281" s="1">
        <v>52</v>
      </c>
      <c r="AB281" s="1">
        <v>18</v>
      </c>
      <c r="AC281" s="1">
        <f>+MIT_InfraMR[[#This Row],[Total Pasos Vehiculares a Nivel]]</f>
        <v>119</v>
      </c>
      <c r="AD281" s="196">
        <f t="shared" si="31"/>
        <v>189</v>
      </c>
      <c r="AE281" s="1">
        <v>10</v>
      </c>
      <c r="AF281" s="1">
        <v>21</v>
      </c>
      <c r="AG281" s="1">
        <v>107</v>
      </c>
      <c r="AH281" s="196">
        <f t="shared" si="32"/>
        <v>138</v>
      </c>
      <c r="AI281" s="10">
        <v>46</v>
      </c>
      <c r="AJ281" s="10">
        <v>0</v>
      </c>
      <c r="AK281" s="10">
        <v>133</v>
      </c>
      <c r="AL281" s="222">
        <f t="shared" si="33"/>
        <v>179</v>
      </c>
      <c r="AM281" s="1">
        <v>0</v>
      </c>
      <c r="AN281" s="1">
        <v>18</v>
      </c>
      <c r="AO281" s="1">
        <v>0</v>
      </c>
      <c r="AP281" s="200">
        <f t="shared" si="34"/>
        <v>18</v>
      </c>
      <c r="AQ281" s="1">
        <v>122</v>
      </c>
      <c r="AR281" s="1">
        <v>60</v>
      </c>
      <c r="AS281" s="1">
        <v>0</v>
      </c>
      <c r="AT281" s="200">
        <f>+SUM(MIT_InfraMR[[#This Row],[B.02.1 - Parque de Coches Eléctricos Motrices]:[B.02.3 - Parque de Coches Eléctricos Motrices Tipo R]])</f>
        <v>182</v>
      </c>
      <c r="AU281" s="1">
        <v>0</v>
      </c>
      <c r="AV281" s="1">
        <v>2</v>
      </c>
      <c r="AW281" s="1">
        <v>2</v>
      </c>
      <c r="AX281" s="200">
        <f>+SUM(MIT_InfraMR[[#This Row],[B.03.1 - Parque de Coches Motores Motrices Remolcados]:[B.03.3 - Parque de Coches Motores Motrices Cabina]])</f>
        <v>4</v>
      </c>
      <c r="AY281" s="1">
        <v>29</v>
      </c>
      <c r="AZ281" s="1">
        <v>4</v>
      </c>
      <c r="BA281" s="1">
        <v>0</v>
      </c>
      <c r="BB281" s="1">
        <v>0</v>
      </c>
      <c r="BC281" s="200">
        <f>SUM(AY281:BB281)</f>
        <v>33</v>
      </c>
      <c r="BD281" s="356">
        <v>14</v>
      </c>
      <c r="BE281" s="1">
        <v>0</v>
      </c>
      <c r="BF281" s="1">
        <v>5</v>
      </c>
      <c r="BG281" s="235">
        <v>1676</v>
      </c>
    </row>
    <row r="282" spans="1:59">
      <c r="A282" s="1">
        <v>2016</v>
      </c>
      <c r="B282" s="1" t="s">
        <v>65</v>
      </c>
      <c r="C282" s="10">
        <v>54.8</v>
      </c>
      <c r="D282" s="10">
        <v>77.59</v>
      </c>
      <c r="E282" s="10">
        <v>0</v>
      </c>
      <c r="F282" s="10">
        <v>52.57</v>
      </c>
      <c r="G282" s="192">
        <f t="shared" si="28"/>
        <v>184.95999999999998</v>
      </c>
      <c r="H282" s="192">
        <v>184.95999999999998</v>
      </c>
      <c r="I282" s="192">
        <v>196.96800000000002</v>
      </c>
      <c r="J282" s="10">
        <v>209.97</v>
      </c>
      <c r="K282" s="10">
        <v>12.2</v>
      </c>
      <c r="L282" s="10">
        <v>116.54</v>
      </c>
      <c r="M282" s="10">
        <v>8</v>
      </c>
      <c r="N282" s="192">
        <f>+MIT_InfraMR[[#This Row],[A.03.1 -  Longitud de Vías de Explotación No Electrificadas Troncales y Ramales (vía principal) (km)]]+MIT_InfraMR[[#This Row],[A.04.1 -  Longitud de Vías de Explotación Electrificadas Troncales y Ramales (vía principal) (km)]]</f>
        <v>326.51</v>
      </c>
      <c r="O282" s="192">
        <v>326.51</v>
      </c>
      <c r="P282" s="1">
        <v>40</v>
      </c>
      <c r="Q282" s="1">
        <v>15</v>
      </c>
      <c r="R282" s="1">
        <v>1</v>
      </c>
      <c r="S282" s="194">
        <f t="shared" si="29"/>
        <v>56</v>
      </c>
      <c r="T282" s="194">
        <v>56</v>
      </c>
      <c r="U282" s="1">
        <v>36</v>
      </c>
      <c r="V282" s="1">
        <v>66</v>
      </c>
      <c r="W282" s="1">
        <v>0</v>
      </c>
      <c r="X282" s="1">
        <v>15</v>
      </c>
      <c r="Y282" s="1">
        <v>2</v>
      </c>
      <c r="Z282" s="196">
        <f t="shared" si="30"/>
        <v>119</v>
      </c>
      <c r="AA282" s="1">
        <v>52</v>
      </c>
      <c r="AB282" s="1">
        <v>18</v>
      </c>
      <c r="AC282" s="1">
        <f>+MIT_InfraMR[[#This Row],[Total Pasos Vehiculares a Nivel]]</f>
        <v>119</v>
      </c>
      <c r="AD282" s="196">
        <f t="shared" si="31"/>
        <v>189</v>
      </c>
      <c r="AE282" s="1">
        <v>10</v>
      </c>
      <c r="AF282" s="1">
        <v>21</v>
      </c>
      <c r="AG282" s="1">
        <v>107</v>
      </c>
      <c r="AH282" s="196">
        <f t="shared" si="32"/>
        <v>138</v>
      </c>
      <c r="AI282" s="10">
        <v>46</v>
      </c>
      <c r="AJ282" s="10">
        <v>0</v>
      </c>
      <c r="AK282" s="10">
        <v>133</v>
      </c>
      <c r="AL282" s="222">
        <f t="shared" si="33"/>
        <v>179</v>
      </c>
      <c r="AM282" s="1">
        <v>0</v>
      </c>
      <c r="AN282" s="1">
        <v>18</v>
      </c>
      <c r="AO282" s="1">
        <v>0</v>
      </c>
      <c r="AP282" s="200">
        <f t="shared" si="34"/>
        <v>18</v>
      </c>
      <c r="AQ282" s="1">
        <v>122</v>
      </c>
      <c r="AR282" s="1">
        <v>60</v>
      </c>
      <c r="AS282" s="1">
        <v>0</v>
      </c>
      <c r="AT282" s="200">
        <f>+SUM(MIT_InfraMR[[#This Row],[B.02.1 - Parque de Coches Eléctricos Motrices]:[B.02.3 - Parque de Coches Eléctricos Motrices Tipo R]])</f>
        <v>182</v>
      </c>
      <c r="AU282" s="1">
        <v>0</v>
      </c>
      <c r="AV282" s="1">
        <v>2</v>
      </c>
      <c r="AW282" s="1">
        <v>2</v>
      </c>
      <c r="AX282" s="200">
        <f>+SUM(MIT_InfraMR[[#This Row],[B.03.1 - Parque de Coches Motores Motrices Remolcados]:[B.03.3 - Parque de Coches Motores Motrices Cabina]])</f>
        <v>4</v>
      </c>
      <c r="AY282" s="1">
        <v>29</v>
      </c>
      <c r="AZ282" s="1">
        <v>4</v>
      </c>
      <c r="BA282" s="1">
        <v>0</v>
      </c>
      <c r="BB282" s="1">
        <v>0</v>
      </c>
      <c r="BC282" s="200">
        <f>SUM(AY282:BB282)</f>
        <v>33</v>
      </c>
      <c r="BD282" s="356">
        <v>14</v>
      </c>
      <c r="BE282" s="1">
        <v>0</v>
      </c>
      <c r="BF282" s="1">
        <v>5</v>
      </c>
      <c r="BG282" s="235">
        <v>1676</v>
      </c>
    </row>
    <row r="283" spans="1:59">
      <c r="A283" s="1">
        <v>2016</v>
      </c>
      <c r="B283" s="1" t="s">
        <v>66</v>
      </c>
      <c r="C283" s="10">
        <v>54.8</v>
      </c>
      <c r="D283" s="10">
        <v>77.59</v>
      </c>
      <c r="E283" s="10">
        <v>0</v>
      </c>
      <c r="F283" s="10">
        <v>52.57</v>
      </c>
      <c r="G283" s="192">
        <f t="shared" si="28"/>
        <v>184.95999999999998</v>
      </c>
      <c r="H283" s="192">
        <v>184.95999999999998</v>
      </c>
      <c r="I283" s="192">
        <v>196.96800000000002</v>
      </c>
      <c r="J283" s="10">
        <v>209.97</v>
      </c>
      <c r="K283" s="10">
        <v>12.2</v>
      </c>
      <c r="L283" s="10">
        <v>116.54</v>
      </c>
      <c r="M283" s="10">
        <v>8</v>
      </c>
      <c r="N283" s="192">
        <f>+MIT_InfraMR[[#This Row],[A.03.1 -  Longitud de Vías de Explotación No Electrificadas Troncales y Ramales (vía principal) (km)]]+MIT_InfraMR[[#This Row],[A.04.1 -  Longitud de Vías de Explotación Electrificadas Troncales y Ramales (vía principal) (km)]]</f>
        <v>326.51</v>
      </c>
      <c r="O283" s="192">
        <v>326.51</v>
      </c>
      <c r="P283" s="1">
        <v>40</v>
      </c>
      <c r="Q283" s="1">
        <v>15</v>
      </c>
      <c r="R283" s="1">
        <v>1</v>
      </c>
      <c r="S283" s="194">
        <f t="shared" si="29"/>
        <v>56</v>
      </c>
      <c r="T283" s="194">
        <v>56</v>
      </c>
      <c r="U283" s="1">
        <v>36</v>
      </c>
      <c r="V283" s="1">
        <v>66</v>
      </c>
      <c r="W283" s="1">
        <v>0</v>
      </c>
      <c r="X283" s="1">
        <v>15</v>
      </c>
      <c r="Y283" s="1">
        <v>2</v>
      </c>
      <c r="Z283" s="196">
        <f t="shared" si="30"/>
        <v>119</v>
      </c>
      <c r="AA283" s="1">
        <v>52</v>
      </c>
      <c r="AB283" s="1">
        <v>18</v>
      </c>
      <c r="AC283" s="1">
        <f>+MIT_InfraMR[[#This Row],[Total Pasos Vehiculares a Nivel]]</f>
        <v>119</v>
      </c>
      <c r="AD283" s="196">
        <f t="shared" si="31"/>
        <v>189</v>
      </c>
      <c r="AE283" s="1">
        <v>10</v>
      </c>
      <c r="AF283" s="1">
        <v>21</v>
      </c>
      <c r="AG283" s="1">
        <v>107</v>
      </c>
      <c r="AH283" s="196">
        <f t="shared" si="32"/>
        <v>138</v>
      </c>
      <c r="AI283" s="10">
        <v>46</v>
      </c>
      <c r="AJ283" s="10">
        <v>0</v>
      </c>
      <c r="AK283" s="10">
        <v>133</v>
      </c>
      <c r="AL283" s="222">
        <f t="shared" si="33"/>
        <v>179</v>
      </c>
      <c r="AM283" s="1">
        <v>0</v>
      </c>
      <c r="AN283" s="1">
        <v>18</v>
      </c>
      <c r="AO283" s="1">
        <v>0</v>
      </c>
      <c r="AP283" s="200">
        <f t="shared" si="34"/>
        <v>18</v>
      </c>
      <c r="AQ283" s="1">
        <v>122</v>
      </c>
      <c r="AR283" s="1">
        <v>60</v>
      </c>
      <c r="AS283" s="1">
        <v>0</v>
      </c>
      <c r="AT283" s="200">
        <f>+SUM(MIT_InfraMR[[#This Row],[B.02.1 - Parque de Coches Eléctricos Motrices]:[B.02.3 - Parque de Coches Eléctricos Motrices Tipo R]])</f>
        <v>182</v>
      </c>
      <c r="AU283" s="1">
        <v>0</v>
      </c>
      <c r="AV283" s="1">
        <v>2</v>
      </c>
      <c r="AW283" s="1">
        <v>2</v>
      </c>
      <c r="AX283" s="200">
        <f>+SUM(MIT_InfraMR[[#This Row],[B.03.1 - Parque de Coches Motores Motrices Remolcados]:[B.03.3 - Parque de Coches Motores Motrices Cabina]])</f>
        <v>4</v>
      </c>
      <c r="AY283" s="1">
        <v>29</v>
      </c>
      <c r="AZ283" s="1">
        <v>4</v>
      </c>
      <c r="BA283" s="1">
        <v>0</v>
      </c>
      <c r="BB283" s="1">
        <v>0</v>
      </c>
      <c r="BC283" s="200">
        <f>SUM(AY283:BB283)</f>
        <v>33</v>
      </c>
      <c r="BD283" s="356">
        <v>14</v>
      </c>
      <c r="BE283" s="1">
        <v>0</v>
      </c>
      <c r="BF283" s="1">
        <v>5</v>
      </c>
      <c r="BG283" s="235">
        <v>1676</v>
      </c>
    </row>
    <row r="284" spans="1:59">
      <c r="A284" s="1">
        <v>2016</v>
      </c>
      <c r="B284" s="1" t="s">
        <v>67</v>
      </c>
      <c r="C284" s="10">
        <v>54.8</v>
      </c>
      <c r="D284" s="10">
        <v>77.59</v>
      </c>
      <c r="E284" s="10">
        <v>0</v>
      </c>
      <c r="F284" s="10">
        <v>52.57</v>
      </c>
      <c r="G284" s="192">
        <f t="shared" si="28"/>
        <v>184.95999999999998</v>
      </c>
      <c r="H284" s="192">
        <v>184.95999999999998</v>
      </c>
      <c r="I284" s="192">
        <v>196.96800000000002</v>
      </c>
      <c r="J284" s="10">
        <v>209.97</v>
      </c>
      <c r="K284" s="10">
        <v>12.2</v>
      </c>
      <c r="L284" s="10">
        <v>116.54</v>
      </c>
      <c r="M284" s="10">
        <v>8</v>
      </c>
      <c r="N284" s="192">
        <f>+MIT_InfraMR[[#This Row],[A.03.1 -  Longitud de Vías de Explotación No Electrificadas Troncales y Ramales (vía principal) (km)]]+MIT_InfraMR[[#This Row],[A.04.1 -  Longitud de Vías de Explotación Electrificadas Troncales y Ramales (vía principal) (km)]]</f>
        <v>326.51</v>
      </c>
      <c r="O284" s="192">
        <v>326.51</v>
      </c>
      <c r="P284" s="1">
        <v>40</v>
      </c>
      <c r="Q284" s="1">
        <v>15</v>
      </c>
      <c r="R284" s="1">
        <v>1</v>
      </c>
      <c r="S284" s="194">
        <f t="shared" si="29"/>
        <v>56</v>
      </c>
      <c r="T284" s="194">
        <v>56</v>
      </c>
      <c r="U284" s="1">
        <v>36</v>
      </c>
      <c r="V284" s="1">
        <v>66</v>
      </c>
      <c r="W284" s="1">
        <v>0</v>
      </c>
      <c r="X284" s="1">
        <v>15</v>
      </c>
      <c r="Y284" s="1">
        <v>2</v>
      </c>
      <c r="Z284" s="196">
        <f t="shared" si="30"/>
        <v>119</v>
      </c>
      <c r="AA284" s="1">
        <v>52</v>
      </c>
      <c r="AB284" s="1">
        <v>18</v>
      </c>
      <c r="AC284" s="1">
        <f>+MIT_InfraMR[[#This Row],[Total Pasos Vehiculares a Nivel]]</f>
        <v>119</v>
      </c>
      <c r="AD284" s="196">
        <f t="shared" si="31"/>
        <v>189</v>
      </c>
      <c r="AE284" s="1">
        <v>10</v>
      </c>
      <c r="AF284" s="1">
        <v>21</v>
      </c>
      <c r="AG284" s="1">
        <v>107</v>
      </c>
      <c r="AH284" s="196">
        <f t="shared" si="32"/>
        <v>138</v>
      </c>
      <c r="AI284" s="10">
        <v>46</v>
      </c>
      <c r="AJ284" s="10">
        <v>0</v>
      </c>
      <c r="AK284" s="10">
        <v>133</v>
      </c>
      <c r="AL284" s="222">
        <f t="shared" si="33"/>
        <v>179</v>
      </c>
      <c r="AM284" s="1">
        <v>0</v>
      </c>
      <c r="AN284" s="1">
        <v>18</v>
      </c>
      <c r="AO284" s="1">
        <v>0</v>
      </c>
      <c r="AP284" s="200">
        <f t="shared" si="34"/>
        <v>18</v>
      </c>
      <c r="AQ284" s="1">
        <v>122</v>
      </c>
      <c r="AR284" s="1">
        <v>60</v>
      </c>
      <c r="AS284" s="1">
        <v>0</v>
      </c>
      <c r="AT284" s="200">
        <f>+SUM(MIT_InfraMR[[#This Row],[B.02.1 - Parque de Coches Eléctricos Motrices]:[B.02.3 - Parque de Coches Eléctricos Motrices Tipo R]])</f>
        <v>182</v>
      </c>
      <c r="AU284" s="1">
        <v>0</v>
      </c>
      <c r="AV284" s="1">
        <v>2</v>
      </c>
      <c r="AW284" s="1">
        <v>2</v>
      </c>
      <c r="AX284" s="200">
        <f>+SUM(MIT_InfraMR[[#This Row],[B.03.1 - Parque de Coches Motores Motrices Remolcados]:[B.03.3 - Parque de Coches Motores Motrices Cabina]])</f>
        <v>4</v>
      </c>
      <c r="AY284" s="1">
        <v>29</v>
      </c>
      <c r="AZ284" s="1">
        <v>4</v>
      </c>
      <c r="BA284" s="1">
        <v>0</v>
      </c>
      <c r="BB284" s="1">
        <v>0</v>
      </c>
      <c r="BC284" s="200">
        <f>SUM(AY284:BB284)</f>
        <v>33</v>
      </c>
      <c r="BD284" s="356">
        <v>14</v>
      </c>
      <c r="BE284" s="1">
        <v>0</v>
      </c>
      <c r="BF284" s="1">
        <v>5</v>
      </c>
      <c r="BG284" s="235">
        <v>1676</v>
      </c>
    </row>
    <row r="285" spans="1:59">
      <c r="A285" s="1">
        <v>2016</v>
      </c>
      <c r="B285" s="1" t="s">
        <v>68</v>
      </c>
      <c r="C285" s="10">
        <v>54.8</v>
      </c>
      <c r="D285" s="10">
        <v>77.59</v>
      </c>
      <c r="E285" s="10">
        <v>0</v>
      </c>
      <c r="F285" s="10">
        <v>52.57</v>
      </c>
      <c r="G285" s="192">
        <f t="shared" si="28"/>
        <v>184.95999999999998</v>
      </c>
      <c r="H285" s="192">
        <v>184.95999999999998</v>
      </c>
      <c r="I285" s="192">
        <v>196.96800000000002</v>
      </c>
      <c r="J285" s="10">
        <v>209.97</v>
      </c>
      <c r="K285" s="10">
        <v>12.2</v>
      </c>
      <c r="L285" s="10">
        <v>116.54</v>
      </c>
      <c r="M285" s="10">
        <v>8</v>
      </c>
      <c r="N285" s="192">
        <f>+MIT_InfraMR[[#This Row],[A.03.1 -  Longitud de Vías de Explotación No Electrificadas Troncales y Ramales (vía principal) (km)]]+MIT_InfraMR[[#This Row],[A.04.1 -  Longitud de Vías de Explotación Electrificadas Troncales y Ramales (vía principal) (km)]]</f>
        <v>326.51</v>
      </c>
      <c r="O285" s="192">
        <v>326.51</v>
      </c>
      <c r="P285" s="1">
        <v>40</v>
      </c>
      <c r="Q285" s="1">
        <v>15</v>
      </c>
      <c r="R285" s="1">
        <v>1</v>
      </c>
      <c r="S285" s="194">
        <f t="shared" si="29"/>
        <v>56</v>
      </c>
      <c r="T285" s="194">
        <v>56</v>
      </c>
      <c r="U285" s="1">
        <v>36</v>
      </c>
      <c r="V285" s="1">
        <v>66</v>
      </c>
      <c r="W285" s="1">
        <v>0</v>
      </c>
      <c r="X285" s="1">
        <v>15</v>
      </c>
      <c r="Y285" s="1">
        <v>2</v>
      </c>
      <c r="Z285" s="196">
        <f t="shared" si="30"/>
        <v>119</v>
      </c>
      <c r="AA285" s="1">
        <v>52</v>
      </c>
      <c r="AB285" s="1">
        <v>18</v>
      </c>
      <c r="AC285" s="1">
        <f>+MIT_InfraMR[[#This Row],[Total Pasos Vehiculares a Nivel]]</f>
        <v>119</v>
      </c>
      <c r="AD285" s="196">
        <f t="shared" si="31"/>
        <v>189</v>
      </c>
      <c r="AE285" s="1">
        <v>10</v>
      </c>
      <c r="AF285" s="1">
        <v>21</v>
      </c>
      <c r="AG285" s="1">
        <v>107</v>
      </c>
      <c r="AH285" s="196">
        <f t="shared" si="32"/>
        <v>138</v>
      </c>
      <c r="AI285" s="10">
        <v>46</v>
      </c>
      <c r="AJ285" s="10">
        <v>0</v>
      </c>
      <c r="AK285" s="10">
        <v>133</v>
      </c>
      <c r="AL285" s="222">
        <f t="shared" si="33"/>
        <v>179</v>
      </c>
      <c r="AM285" s="1">
        <v>0</v>
      </c>
      <c r="AN285" s="1">
        <v>18</v>
      </c>
      <c r="AO285" s="1">
        <v>0</v>
      </c>
      <c r="AP285" s="200">
        <f t="shared" si="34"/>
        <v>18</v>
      </c>
      <c r="AQ285" s="1">
        <v>122</v>
      </c>
      <c r="AR285" s="1">
        <v>60</v>
      </c>
      <c r="AS285" s="1">
        <v>0</v>
      </c>
      <c r="AT285" s="200">
        <f>+SUM(MIT_InfraMR[[#This Row],[B.02.1 - Parque de Coches Eléctricos Motrices]:[B.02.3 - Parque de Coches Eléctricos Motrices Tipo R]])</f>
        <v>182</v>
      </c>
      <c r="AU285" s="1">
        <v>0</v>
      </c>
      <c r="AV285" s="1">
        <v>2</v>
      </c>
      <c r="AW285" s="1">
        <v>2</v>
      </c>
      <c r="AX285" s="200">
        <f>+SUM(MIT_InfraMR[[#This Row],[B.03.1 - Parque de Coches Motores Motrices Remolcados]:[B.03.3 - Parque de Coches Motores Motrices Cabina]])</f>
        <v>4</v>
      </c>
      <c r="AY285" s="1">
        <v>29</v>
      </c>
      <c r="AZ285" s="1">
        <v>4</v>
      </c>
      <c r="BA285" s="1">
        <v>0</v>
      </c>
      <c r="BB285" s="1">
        <v>0</v>
      </c>
      <c r="BC285" s="200">
        <f>SUM(AY285:BB285)</f>
        <v>33</v>
      </c>
      <c r="BD285" s="356">
        <v>14</v>
      </c>
      <c r="BE285" s="1">
        <v>0</v>
      </c>
      <c r="BF285" s="1">
        <v>5</v>
      </c>
      <c r="BG285" s="235">
        <v>1676</v>
      </c>
    </row>
    <row r="286" spans="1:59">
      <c r="A286" s="1">
        <v>2016</v>
      </c>
      <c r="B286" s="1" t="s">
        <v>69</v>
      </c>
      <c r="C286" s="10">
        <v>54.8</v>
      </c>
      <c r="D286" s="10">
        <v>77.59</v>
      </c>
      <c r="E286" s="10">
        <v>0</v>
      </c>
      <c r="F286" s="10">
        <v>52.57</v>
      </c>
      <c r="G286" s="192">
        <f t="shared" si="28"/>
        <v>184.95999999999998</v>
      </c>
      <c r="H286" s="192">
        <v>184.95999999999998</v>
      </c>
      <c r="I286" s="192">
        <v>196.96800000000002</v>
      </c>
      <c r="J286" s="10">
        <v>209.97</v>
      </c>
      <c r="K286" s="10">
        <v>12.2</v>
      </c>
      <c r="L286" s="10">
        <v>116.54</v>
      </c>
      <c r="M286" s="10">
        <v>8</v>
      </c>
      <c r="N286" s="192">
        <f>+MIT_InfraMR[[#This Row],[A.03.1 -  Longitud de Vías de Explotación No Electrificadas Troncales y Ramales (vía principal) (km)]]+MIT_InfraMR[[#This Row],[A.04.1 -  Longitud de Vías de Explotación Electrificadas Troncales y Ramales (vía principal) (km)]]</f>
        <v>326.51</v>
      </c>
      <c r="O286" s="192">
        <v>326.51</v>
      </c>
      <c r="P286" s="1">
        <v>40</v>
      </c>
      <c r="Q286" s="1">
        <v>15</v>
      </c>
      <c r="R286" s="1">
        <v>1</v>
      </c>
      <c r="S286" s="194">
        <f t="shared" si="29"/>
        <v>56</v>
      </c>
      <c r="T286" s="194">
        <v>56</v>
      </c>
      <c r="U286" s="1">
        <v>36</v>
      </c>
      <c r="V286" s="1">
        <v>66</v>
      </c>
      <c r="W286" s="1">
        <v>0</v>
      </c>
      <c r="X286" s="1">
        <v>15</v>
      </c>
      <c r="Y286" s="1">
        <v>2</v>
      </c>
      <c r="Z286" s="196">
        <f t="shared" si="30"/>
        <v>119</v>
      </c>
      <c r="AA286" s="1">
        <v>52</v>
      </c>
      <c r="AB286" s="1">
        <v>18</v>
      </c>
      <c r="AC286" s="1">
        <f>+MIT_InfraMR[[#This Row],[Total Pasos Vehiculares a Nivel]]</f>
        <v>119</v>
      </c>
      <c r="AD286" s="196">
        <f t="shared" si="31"/>
        <v>189</v>
      </c>
      <c r="AE286" s="1">
        <v>10</v>
      </c>
      <c r="AF286" s="1">
        <v>21</v>
      </c>
      <c r="AG286" s="1">
        <v>107</v>
      </c>
      <c r="AH286" s="196">
        <f t="shared" si="32"/>
        <v>138</v>
      </c>
      <c r="AI286" s="10">
        <v>46</v>
      </c>
      <c r="AJ286" s="10">
        <v>0</v>
      </c>
      <c r="AK286" s="10">
        <v>133</v>
      </c>
      <c r="AL286" s="222">
        <f t="shared" si="33"/>
        <v>179</v>
      </c>
      <c r="AM286" s="1">
        <v>0</v>
      </c>
      <c r="AN286" s="1">
        <v>18</v>
      </c>
      <c r="AO286" s="1">
        <v>0</v>
      </c>
      <c r="AP286" s="200">
        <f t="shared" si="34"/>
        <v>18</v>
      </c>
      <c r="AQ286" s="1">
        <v>122</v>
      </c>
      <c r="AR286" s="1">
        <v>60</v>
      </c>
      <c r="AS286" s="1">
        <v>0</v>
      </c>
      <c r="AT286" s="200">
        <f>+SUM(MIT_InfraMR[[#This Row],[B.02.1 - Parque de Coches Eléctricos Motrices]:[B.02.3 - Parque de Coches Eléctricos Motrices Tipo R]])</f>
        <v>182</v>
      </c>
      <c r="AU286" s="1">
        <v>0</v>
      </c>
      <c r="AV286" s="1">
        <v>2</v>
      </c>
      <c r="AW286" s="1">
        <v>2</v>
      </c>
      <c r="AX286" s="200">
        <f>+SUM(MIT_InfraMR[[#This Row],[B.03.1 - Parque de Coches Motores Motrices Remolcados]:[B.03.3 - Parque de Coches Motores Motrices Cabina]])</f>
        <v>4</v>
      </c>
      <c r="AY286" s="1">
        <v>29</v>
      </c>
      <c r="AZ286" s="1">
        <v>4</v>
      </c>
      <c r="BA286" s="1">
        <v>0</v>
      </c>
      <c r="BB286" s="1">
        <v>0</v>
      </c>
      <c r="BC286" s="200">
        <f>SUM(AY286:BB286)</f>
        <v>33</v>
      </c>
      <c r="BD286" s="356">
        <v>14</v>
      </c>
      <c r="BE286" s="1">
        <v>0</v>
      </c>
      <c r="BF286" s="1">
        <v>5</v>
      </c>
      <c r="BG286" s="235">
        <v>1676</v>
      </c>
    </row>
    <row r="287" spans="1:59">
      <c r="A287" s="1">
        <v>2016</v>
      </c>
      <c r="B287" s="1" t="s">
        <v>70</v>
      </c>
      <c r="C287" s="10">
        <v>54.8</v>
      </c>
      <c r="D287" s="10">
        <v>77.59</v>
      </c>
      <c r="E287" s="10">
        <v>0</v>
      </c>
      <c r="F287" s="10">
        <v>52.57</v>
      </c>
      <c r="G287" s="192">
        <f t="shared" si="28"/>
        <v>184.95999999999998</v>
      </c>
      <c r="H287" s="192">
        <v>184.95999999999998</v>
      </c>
      <c r="I287" s="192">
        <v>196.96800000000002</v>
      </c>
      <c r="J287" s="10">
        <v>209.97</v>
      </c>
      <c r="K287" s="10">
        <v>12.2</v>
      </c>
      <c r="L287" s="10">
        <v>116.54</v>
      </c>
      <c r="M287" s="10">
        <v>8</v>
      </c>
      <c r="N287" s="192">
        <f>+MIT_InfraMR[[#This Row],[A.03.1 -  Longitud de Vías de Explotación No Electrificadas Troncales y Ramales (vía principal) (km)]]+MIT_InfraMR[[#This Row],[A.04.1 -  Longitud de Vías de Explotación Electrificadas Troncales y Ramales (vía principal) (km)]]</f>
        <v>326.51</v>
      </c>
      <c r="O287" s="192">
        <v>326.51</v>
      </c>
      <c r="P287" s="1">
        <v>40</v>
      </c>
      <c r="Q287" s="1">
        <v>15</v>
      </c>
      <c r="R287" s="1">
        <v>1</v>
      </c>
      <c r="S287" s="194">
        <f t="shared" si="29"/>
        <v>56</v>
      </c>
      <c r="T287" s="194">
        <v>56</v>
      </c>
      <c r="U287" s="1">
        <v>36</v>
      </c>
      <c r="V287" s="1">
        <v>66</v>
      </c>
      <c r="W287" s="1">
        <v>0</v>
      </c>
      <c r="X287" s="1">
        <v>15</v>
      </c>
      <c r="Y287" s="1">
        <v>2</v>
      </c>
      <c r="Z287" s="196">
        <f t="shared" si="30"/>
        <v>119</v>
      </c>
      <c r="AA287" s="1">
        <v>52</v>
      </c>
      <c r="AB287" s="1">
        <v>18</v>
      </c>
      <c r="AC287" s="1">
        <f>+MIT_InfraMR[[#This Row],[Total Pasos Vehiculares a Nivel]]</f>
        <v>119</v>
      </c>
      <c r="AD287" s="196">
        <f t="shared" si="31"/>
        <v>189</v>
      </c>
      <c r="AE287" s="1">
        <v>10</v>
      </c>
      <c r="AF287" s="1">
        <v>21</v>
      </c>
      <c r="AG287" s="1">
        <v>107</v>
      </c>
      <c r="AH287" s="196">
        <f t="shared" si="32"/>
        <v>138</v>
      </c>
      <c r="AI287" s="10">
        <v>46</v>
      </c>
      <c r="AJ287" s="10">
        <v>0</v>
      </c>
      <c r="AK287" s="10">
        <v>133</v>
      </c>
      <c r="AL287" s="222">
        <f t="shared" si="33"/>
        <v>179</v>
      </c>
      <c r="AM287" s="1">
        <v>0</v>
      </c>
      <c r="AN287" s="1">
        <v>18</v>
      </c>
      <c r="AO287" s="1">
        <v>0</v>
      </c>
      <c r="AP287" s="200">
        <f t="shared" si="34"/>
        <v>18</v>
      </c>
      <c r="AQ287" s="1">
        <v>122</v>
      </c>
      <c r="AR287" s="1">
        <v>60</v>
      </c>
      <c r="AS287" s="1">
        <v>0</v>
      </c>
      <c r="AT287" s="200">
        <f>+SUM(MIT_InfraMR[[#This Row],[B.02.1 - Parque de Coches Eléctricos Motrices]:[B.02.3 - Parque de Coches Eléctricos Motrices Tipo R]])</f>
        <v>182</v>
      </c>
      <c r="AU287" s="1">
        <v>0</v>
      </c>
      <c r="AV287" s="1">
        <v>2</v>
      </c>
      <c r="AW287" s="1">
        <v>2</v>
      </c>
      <c r="AX287" s="200">
        <f>+SUM(MIT_InfraMR[[#This Row],[B.03.1 - Parque de Coches Motores Motrices Remolcados]:[B.03.3 - Parque de Coches Motores Motrices Cabina]])</f>
        <v>4</v>
      </c>
      <c r="AY287" s="1">
        <v>29</v>
      </c>
      <c r="AZ287" s="1">
        <v>4</v>
      </c>
      <c r="BA287" s="1">
        <v>0</v>
      </c>
      <c r="BB287" s="1">
        <v>0</v>
      </c>
      <c r="BC287" s="200">
        <f>SUM(AY287:BB287)</f>
        <v>33</v>
      </c>
      <c r="BD287" s="356">
        <v>14</v>
      </c>
      <c r="BE287" s="1">
        <v>0</v>
      </c>
      <c r="BF287" s="1">
        <v>5</v>
      </c>
      <c r="BG287" s="235">
        <v>1676</v>
      </c>
    </row>
    <row r="288" spans="1:59">
      <c r="A288" s="1">
        <v>2016</v>
      </c>
      <c r="B288" s="1" t="s">
        <v>71</v>
      </c>
      <c r="C288" s="10">
        <v>54.8</v>
      </c>
      <c r="D288" s="10">
        <v>77.59</v>
      </c>
      <c r="E288" s="10">
        <v>0</v>
      </c>
      <c r="F288" s="10">
        <v>52.57</v>
      </c>
      <c r="G288" s="192">
        <f t="shared" si="28"/>
        <v>184.95999999999998</v>
      </c>
      <c r="H288" s="192">
        <v>184.95999999999998</v>
      </c>
      <c r="I288" s="192">
        <v>196.96800000000002</v>
      </c>
      <c r="J288" s="10">
        <v>209.97</v>
      </c>
      <c r="K288" s="10">
        <v>12.2</v>
      </c>
      <c r="L288" s="10">
        <v>116.54</v>
      </c>
      <c r="M288" s="10">
        <v>8</v>
      </c>
      <c r="N288" s="192">
        <f>+MIT_InfraMR[[#This Row],[A.03.1 -  Longitud de Vías de Explotación No Electrificadas Troncales y Ramales (vía principal) (km)]]+MIT_InfraMR[[#This Row],[A.04.1 -  Longitud de Vías de Explotación Electrificadas Troncales y Ramales (vía principal) (km)]]</f>
        <v>326.51</v>
      </c>
      <c r="O288" s="192">
        <v>326.51</v>
      </c>
      <c r="P288" s="1">
        <v>40</v>
      </c>
      <c r="Q288" s="1">
        <v>15</v>
      </c>
      <c r="R288" s="1">
        <v>1</v>
      </c>
      <c r="S288" s="194">
        <f t="shared" si="29"/>
        <v>56</v>
      </c>
      <c r="T288" s="194">
        <v>56</v>
      </c>
      <c r="U288" s="1">
        <v>36</v>
      </c>
      <c r="V288" s="1">
        <v>66</v>
      </c>
      <c r="W288" s="1">
        <v>0</v>
      </c>
      <c r="X288" s="1">
        <v>15</v>
      </c>
      <c r="Y288" s="1">
        <v>2</v>
      </c>
      <c r="Z288" s="196">
        <f t="shared" si="30"/>
        <v>119</v>
      </c>
      <c r="AA288" s="1">
        <v>52</v>
      </c>
      <c r="AB288" s="1">
        <v>18</v>
      </c>
      <c r="AC288" s="1">
        <f>+MIT_InfraMR[[#This Row],[Total Pasos Vehiculares a Nivel]]</f>
        <v>119</v>
      </c>
      <c r="AD288" s="196">
        <f t="shared" si="31"/>
        <v>189</v>
      </c>
      <c r="AE288" s="1">
        <v>10</v>
      </c>
      <c r="AF288" s="1">
        <v>21</v>
      </c>
      <c r="AG288" s="1">
        <v>107</v>
      </c>
      <c r="AH288" s="196">
        <f t="shared" si="32"/>
        <v>138</v>
      </c>
      <c r="AI288" s="10">
        <v>46</v>
      </c>
      <c r="AJ288" s="10">
        <v>0</v>
      </c>
      <c r="AK288" s="10">
        <v>133</v>
      </c>
      <c r="AL288" s="222">
        <f t="shared" si="33"/>
        <v>179</v>
      </c>
      <c r="AM288" s="1">
        <v>0</v>
      </c>
      <c r="AN288" s="1">
        <v>18</v>
      </c>
      <c r="AO288" s="1">
        <v>0</v>
      </c>
      <c r="AP288" s="200">
        <f t="shared" si="34"/>
        <v>18</v>
      </c>
      <c r="AQ288" s="1">
        <v>122</v>
      </c>
      <c r="AR288" s="1">
        <v>60</v>
      </c>
      <c r="AS288" s="1">
        <v>0</v>
      </c>
      <c r="AT288" s="200">
        <f>+SUM(MIT_InfraMR[[#This Row],[B.02.1 - Parque de Coches Eléctricos Motrices]:[B.02.3 - Parque de Coches Eléctricos Motrices Tipo R]])</f>
        <v>182</v>
      </c>
      <c r="AU288" s="1">
        <v>0</v>
      </c>
      <c r="AV288" s="1">
        <v>2</v>
      </c>
      <c r="AW288" s="1">
        <v>2</v>
      </c>
      <c r="AX288" s="200">
        <f>+SUM(MIT_InfraMR[[#This Row],[B.03.1 - Parque de Coches Motores Motrices Remolcados]:[B.03.3 - Parque de Coches Motores Motrices Cabina]])</f>
        <v>4</v>
      </c>
      <c r="AY288" s="1">
        <v>29</v>
      </c>
      <c r="AZ288" s="1">
        <v>4</v>
      </c>
      <c r="BA288" s="1">
        <v>0</v>
      </c>
      <c r="BB288" s="1">
        <v>0</v>
      </c>
      <c r="BC288" s="200">
        <f>SUM(AY288:BB288)</f>
        <v>33</v>
      </c>
      <c r="BD288" s="356">
        <v>14</v>
      </c>
      <c r="BE288" s="1">
        <v>0</v>
      </c>
      <c r="BF288" s="1">
        <v>5</v>
      </c>
      <c r="BG288" s="235">
        <v>1676</v>
      </c>
    </row>
    <row r="289" spans="1:60">
      <c r="A289" s="1">
        <v>2016</v>
      </c>
      <c r="B289" s="1" t="s">
        <v>72</v>
      </c>
      <c r="C289" s="10">
        <v>54.8</v>
      </c>
      <c r="D289" s="10">
        <v>77.59</v>
      </c>
      <c r="E289" s="10">
        <v>0</v>
      </c>
      <c r="F289" s="10">
        <v>52.57</v>
      </c>
      <c r="G289" s="192">
        <f t="shared" si="28"/>
        <v>184.95999999999998</v>
      </c>
      <c r="H289" s="192">
        <v>184.95999999999998</v>
      </c>
      <c r="I289" s="192">
        <v>196.96800000000002</v>
      </c>
      <c r="J289" s="10">
        <v>209.97</v>
      </c>
      <c r="K289" s="10">
        <v>12.2</v>
      </c>
      <c r="L289" s="10">
        <v>116.54</v>
      </c>
      <c r="M289" s="10">
        <v>8</v>
      </c>
      <c r="N289" s="192">
        <f>+MIT_InfraMR[[#This Row],[A.03.1 -  Longitud de Vías de Explotación No Electrificadas Troncales y Ramales (vía principal) (km)]]+MIT_InfraMR[[#This Row],[A.04.1 -  Longitud de Vías de Explotación Electrificadas Troncales y Ramales (vía principal) (km)]]</f>
        <v>326.51</v>
      </c>
      <c r="O289" s="192">
        <v>326.51</v>
      </c>
      <c r="P289" s="1">
        <v>40</v>
      </c>
      <c r="Q289" s="1">
        <v>15</v>
      </c>
      <c r="R289" s="1">
        <v>1</v>
      </c>
      <c r="S289" s="194">
        <f t="shared" si="29"/>
        <v>56</v>
      </c>
      <c r="T289" s="194">
        <v>56</v>
      </c>
      <c r="U289" s="1">
        <v>36</v>
      </c>
      <c r="V289" s="1">
        <v>66</v>
      </c>
      <c r="W289" s="1">
        <v>0</v>
      </c>
      <c r="X289" s="1">
        <v>15</v>
      </c>
      <c r="Y289" s="1">
        <v>2</v>
      </c>
      <c r="Z289" s="196">
        <f t="shared" si="30"/>
        <v>119</v>
      </c>
      <c r="AA289" s="1">
        <v>52</v>
      </c>
      <c r="AB289" s="1">
        <v>18</v>
      </c>
      <c r="AC289" s="1">
        <f>+MIT_InfraMR[[#This Row],[Total Pasos Vehiculares a Nivel]]</f>
        <v>119</v>
      </c>
      <c r="AD289" s="196">
        <f t="shared" si="31"/>
        <v>189</v>
      </c>
      <c r="AE289" s="1">
        <v>10</v>
      </c>
      <c r="AF289" s="1">
        <v>21</v>
      </c>
      <c r="AG289" s="1">
        <v>107</v>
      </c>
      <c r="AH289" s="196">
        <f t="shared" si="32"/>
        <v>138</v>
      </c>
      <c r="AI289" s="10">
        <v>46</v>
      </c>
      <c r="AJ289" s="10">
        <v>0</v>
      </c>
      <c r="AK289" s="10">
        <v>133</v>
      </c>
      <c r="AL289" s="222">
        <f t="shared" si="33"/>
        <v>179</v>
      </c>
      <c r="AM289" s="1">
        <v>0</v>
      </c>
      <c r="AN289" s="1">
        <v>18</v>
      </c>
      <c r="AO289" s="1">
        <v>0</v>
      </c>
      <c r="AP289" s="200">
        <f t="shared" si="34"/>
        <v>18</v>
      </c>
      <c r="AQ289" s="1">
        <v>122</v>
      </c>
      <c r="AR289" s="1">
        <v>60</v>
      </c>
      <c r="AS289" s="1">
        <v>0</v>
      </c>
      <c r="AT289" s="200">
        <f>+SUM(MIT_InfraMR[[#This Row],[B.02.1 - Parque de Coches Eléctricos Motrices]:[B.02.3 - Parque de Coches Eléctricos Motrices Tipo R]])</f>
        <v>182</v>
      </c>
      <c r="AU289" s="1">
        <v>0</v>
      </c>
      <c r="AV289" s="1">
        <v>2</v>
      </c>
      <c r="AW289" s="1">
        <v>2</v>
      </c>
      <c r="AX289" s="200">
        <f>+SUM(MIT_InfraMR[[#This Row],[B.03.1 - Parque de Coches Motores Motrices Remolcados]:[B.03.3 - Parque de Coches Motores Motrices Cabina]])</f>
        <v>4</v>
      </c>
      <c r="AY289" s="1">
        <v>29</v>
      </c>
      <c r="AZ289" s="1">
        <v>4</v>
      </c>
      <c r="BA289" s="1">
        <v>0</v>
      </c>
      <c r="BB289" s="1">
        <v>0</v>
      </c>
      <c r="BC289" s="200">
        <f>SUM(AY289:BB289)</f>
        <v>33</v>
      </c>
      <c r="BD289" s="356">
        <v>14</v>
      </c>
      <c r="BE289" s="1">
        <v>0</v>
      </c>
      <c r="BF289" s="1">
        <v>5</v>
      </c>
      <c r="BG289" s="235">
        <v>1676</v>
      </c>
    </row>
    <row r="290" spans="1:60">
      <c r="A290" s="1">
        <v>2017</v>
      </c>
      <c r="B290" s="1" t="s">
        <v>61</v>
      </c>
      <c r="C290" s="10">
        <v>54.8</v>
      </c>
      <c r="D290" s="10">
        <v>77.59</v>
      </c>
      <c r="E290" s="10">
        <v>0</v>
      </c>
      <c r="F290" s="10">
        <v>52.57</v>
      </c>
      <c r="G290" s="192">
        <f t="shared" si="28"/>
        <v>184.95999999999998</v>
      </c>
      <c r="H290" s="192">
        <v>184.95999999999998</v>
      </c>
      <c r="I290" s="192">
        <v>196.96800000000002</v>
      </c>
      <c r="J290" s="10">
        <v>209.97</v>
      </c>
      <c r="K290" s="10">
        <v>12.2</v>
      </c>
      <c r="L290" s="10">
        <v>116.54</v>
      </c>
      <c r="M290" s="10">
        <v>8</v>
      </c>
      <c r="N290" s="192">
        <f>+MIT_InfraMR[[#This Row],[A.03.1 -  Longitud de Vías de Explotación No Electrificadas Troncales y Ramales (vía principal) (km)]]+MIT_InfraMR[[#This Row],[A.04.1 -  Longitud de Vías de Explotación Electrificadas Troncales y Ramales (vía principal) (km)]]</f>
        <v>326.51</v>
      </c>
      <c r="O290" s="192">
        <v>326.51</v>
      </c>
      <c r="P290" s="1">
        <v>40</v>
      </c>
      <c r="Q290" s="1">
        <v>15</v>
      </c>
      <c r="R290" s="1">
        <v>1</v>
      </c>
      <c r="S290" s="194">
        <f t="shared" si="29"/>
        <v>56</v>
      </c>
      <c r="T290" s="194">
        <v>56</v>
      </c>
      <c r="U290" s="1">
        <v>36</v>
      </c>
      <c r="V290" s="1">
        <v>66</v>
      </c>
      <c r="W290" s="1">
        <v>0</v>
      </c>
      <c r="X290" s="1">
        <v>15</v>
      </c>
      <c r="Y290" s="1">
        <v>2</v>
      </c>
      <c r="Z290" s="196">
        <f t="shared" si="30"/>
        <v>119</v>
      </c>
      <c r="AA290" s="1">
        <v>52</v>
      </c>
      <c r="AB290" s="1">
        <v>18</v>
      </c>
      <c r="AC290" s="1">
        <f>+MIT_InfraMR[[#This Row],[Total Pasos Vehiculares a Nivel]]</f>
        <v>119</v>
      </c>
      <c r="AD290" s="196">
        <f t="shared" si="31"/>
        <v>189</v>
      </c>
      <c r="AE290" s="1">
        <v>10</v>
      </c>
      <c r="AF290" s="1">
        <v>21</v>
      </c>
      <c r="AG290" s="1">
        <v>107</v>
      </c>
      <c r="AH290" s="196">
        <f t="shared" si="32"/>
        <v>138</v>
      </c>
      <c r="AI290" s="10">
        <v>46</v>
      </c>
      <c r="AJ290" s="10">
        <v>0</v>
      </c>
      <c r="AK290" s="10">
        <v>133</v>
      </c>
      <c r="AL290" s="222">
        <f t="shared" si="33"/>
        <v>179</v>
      </c>
      <c r="AM290" s="1">
        <v>0</v>
      </c>
      <c r="AN290" s="1">
        <v>18</v>
      </c>
      <c r="AO290" s="1">
        <v>0</v>
      </c>
      <c r="AP290" s="200">
        <f t="shared" si="34"/>
        <v>18</v>
      </c>
      <c r="AQ290" s="1">
        <v>122</v>
      </c>
      <c r="AR290" s="1">
        <v>60</v>
      </c>
      <c r="AS290" s="1">
        <v>0</v>
      </c>
      <c r="AT290" s="200">
        <f>+SUM(MIT_InfraMR[[#This Row],[B.02.1 - Parque de Coches Eléctricos Motrices]:[B.02.3 - Parque de Coches Eléctricos Motrices Tipo R]])</f>
        <v>182</v>
      </c>
      <c r="AU290" s="1">
        <v>0</v>
      </c>
      <c r="AV290" s="1">
        <v>2</v>
      </c>
      <c r="AW290" s="1">
        <v>2</v>
      </c>
      <c r="AX290" s="200">
        <f>+SUM(MIT_InfraMR[[#This Row],[B.03.1 - Parque de Coches Motores Motrices Remolcados]:[B.03.3 - Parque de Coches Motores Motrices Cabina]])</f>
        <v>4</v>
      </c>
      <c r="AY290" s="1">
        <v>29</v>
      </c>
      <c r="AZ290" s="1">
        <v>4</v>
      </c>
      <c r="BA290" s="1">
        <v>0</v>
      </c>
      <c r="BB290" s="1">
        <v>0</v>
      </c>
      <c r="BC290" s="200">
        <f>SUM(AY290:BB290)</f>
        <v>33</v>
      </c>
      <c r="BD290" s="356">
        <v>14</v>
      </c>
      <c r="BE290" s="1">
        <v>0</v>
      </c>
      <c r="BF290" s="1">
        <v>5</v>
      </c>
      <c r="BG290" s="235">
        <v>1676</v>
      </c>
    </row>
    <row r="291" spans="1:60">
      <c r="A291" s="1">
        <v>2017</v>
      </c>
      <c r="B291" s="1" t="s">
        <v>62</v>
      </c>
      <c r="C291" s="10">
        <v>54.8</v>
      </c>
      <c r="D291" s="10">
        <v>77.59</v>
      </c>
      <c r="E291" s="10">
        <v>0</v>
      </c>
      <c r="F291" s="10">
        <v>52.57</v>
      </c>
      <c r="G291" s="192">
        <f t="shared" si="28"/>
        <v>184.95999999999998</v>
      </c>
      <c r="H291" s="192">
        <v>184.95999999999998</v>
      </c>
      <c r="I291" s="192">
        <v>196.96800000000002</v>
      </c>
      <c r="J291" s="10">
        <v>209.97</v>
      </c>
      <c r="K291" s="10">
        <v>12.2</v>
      </c>
      <c r="L291" s="10">
        <v>116.54</v>
      </c>
      <c r="M291" s="10">
        <v>8</v>
      </c>
      <c r="N291" s="192">
        <f>+MIT_InfraMR[[#This Row],[A.03.1 -  Longitud de Vías de Explotación No Electrificadas Troncales y Ramales (vía principal) (km)]]+MIT_InfraMR[[#This Row],[A.04.1 -  Longitud de Vías de Explotación Electrificadas Troncales y Ramales (vía principal) (km)]]</f>
        <v>326.51</v>
      </c>
      <c r="O291" s="192">
        <v>326.51</v>
      </c>
      <c r="P291" s="1">
        <v>40</v>
      </c>
      <c r="Q291" s="1">
        <v>15</v>
      </c>
      <c r="R291" s="1">
        <v>1</v>
      </c>
      <c r="S291" s="194">
        <f t="shared" si="29"/>
        <v>56</v>
      </c>
      <c r="T291" s="194">
        <v>56</v>
      </c>
      <c r="U291" s="1">
        <v>36</v>
      </c>
      <c r="V291" s="1">
        <v>66</v>
      </c>
      <c r="W291" s="1">
        <v>0</v>
      </c>
      <c r="X291" s="1">
        <v>15</v>
      </c>
      <c r="Y291" s="1">
        <v>2</v>
      </c>
      <c r="Z291" s="196">
        <f t="shared" si="30"/>
        <v>119</v>
      </c>
      <c r="AA291" s="1">
        <v>52</v>
      </c>
      <c r="AB291" s="1">
        <v>18</v>
      </c>
      <c r="AC291" s="1">
        <f>+MIT_InfraMR[[#This Row],[Total Pasos Vehiculares a Nivel]]</f>
        <v>119</v>
      </c>
      <c r="AD291" s="196">
        <f t="shared" si="31"/>
        <v>189</v>
      </c>
      <c r="AE291" s="1">
        <v>10</v>
      </c>
      <c r="AF291" s="1">
        <v>21</v>
      </c>
      <c r="AG291" s="1">
        <v>107</v>
      </c>
      <c r="AH291" s="196">
        <f t="shared" si="32"/>
        <v>138</v>
      </c>
      <c r="AI291" s="10">
        <v>46</v>
      </c>
      <c r="AJ291" s="10">
        <v>0</v>
      </c>
      <c r="AK291" s="10">
        <v>133</v>
      </c>
      <c r="AL291" s="222">
        <f t="shared" si="33"/>
        <v>179</v>
      </c>
      <c r="AM291" s="1">
        <v>0</v>
      </c>
      <c r="AN291" s="1">
        <v>18</v>
      </c>
      <c r="AO291" s="1">
        <v>0</v>
      </c>
      <c r="AP291" s="200">
        <f t="shared" si="34"/>
        <v>18</v>
      </c>
      <c r="AQ291" s="1">
        <v>122</v>
      </c>
      <c r="AR291" s="1">
        <v>60</v>
      </c>
      <c r="AS291" s="1">
        <v>0</v>
      </c>
      <c r="AT291" s="200">
        <f>+SUM(MIT_InfraMR[[#This Row],[B.02.1 - Parque de Coches Eléctricos Motrices]:[B.02.3 - Parque de Coches Eléctricos Motrices Tipo R]])</f>
        <v>182</v>
      </c>
      <c r="AU291" s="1">
        <v>0</v>
      </c>
      <c r="AV291" s="1">
        <v>2</v>
      </c>
      <c r="AW291" s="1">
        <v>2</v>
      </c>
      <c r="AX291" s="200">
        <f>+SUM(MIT_InfraMR[[#This Row],[B.03.1 - Parque de Coches Motores Motrices Remolcados]:[B.03.3 - Parque de Coches Motores Motrices Cabina]])</f>
        <v>4</v>
      </c>
      <c r="AY291" s="1">
        <v>29</v>
      </c>
      <c r="AZ291" s="1">
        <v>4</v>
      </c>
      <c r="BA291" s="1">
        <v>0</v>
      </c>
      <c r="BB291" s="1">
        <v>0</v>
      </c>
      <c r="BC291" s="200">
        <f>SUM(AY291:BB291)</f>
        <v>33</v>
      </c>
      <c r="BD291" s="356">
        <v>14</v>
      </c>
      <c r="BE291" s="1">
        <v>0</v>
      </c>
      <c r="BF291" s="1">
        <v>5</v>
      </c>
      <c r="BG291" s="235">
        <v>1676</v>
      </c>
    </row>
    <row r="292" spans="1:60">
      <c r="A292" s="1">
        <v>2017</v>
      </c>
      <c r="B292" s="1" t="s">
        <v>63</v>
      </c>
      <c r="C292" s="10">
        <v>54.8</v>
      </c>
      <c r="D292" s="10">
        <v>77.59</v>
      </c>
      <c r="E292" s="10">
        <v>0</v>
      </c>
      <c r="F292" s="10">
        <v>52.57</v>
      </c>
      <c r="G292" s="192">
        <f t="shared" si="28"/>
        <v>184.95999999999998</v>
      </c>
      <c r="H292" s="192">
        <v>184.95999999999998</v>
      </c>
      <c r="I292" s="192">
        <v>196.96800000000002</v>
      </c>
      <c r="J292" s="10">
        <v>209.97</v>
      </c>
      <c r="K292" s="10">
        <v>12.2</v>
      </c>
      <c r="L292" s="10">
        <v>116.54</v>
      </c>
      <c r="M292" s="10">
        <v>8</v>
      </c>
      <c r="N292" s="192">
        <f>+MIT_InfraMR[[#This Row],[A.03.1 -  Longitud de Vías de Explotación No Electrificadas Troncales y Ramales (vía principal) (km)]]+MIT_InfraMR[[#This Row],[A.04.1 -  Longitud de Vías de Explotación Electrificadas Troncales y Ramales (vía principal) (km)]]</f>
        <v>326.51</v>
      </c>
      <c r="O292" s="192">
        <v>326.51</v>
      </c>
      <c r="P292" s="1">
        <v>40</v>
      </c>
      <c r="Q292" s="1">
        <v>15</v>
      </c>
      <c r="R292" s="1">
        <v>1</v>
      </c>
      <c r="S292" s="194">
        <f t="shared" si="29"/>
        <v>56</v>
      </c>
      <c r="T292" s="194">
        <v>56</v>
      </c>
      <c r="U292" s="1">
        <v>36</v>
      </c>
      <c r="V292" s="1">
        <v>66</v>
      </c>
      <c r="W292" s="1">
        <v>0</v>
      </c>
      <c r="X292" s="1">
        <v>15</v>
      </c>
      <c r="Y292" s="1">
        <v>2</v>
      </c>
      <c r="Z292" s="196">
        <f t="shared" si="30"/>
        <v>119</v>
      </c>
      <c r="AA292" s="1">
        <v>52</v>
      </c>
      <c r="AB292" s="1">
        <v>18</v>
      </c>
      <c r="AC292" s="1">
        <f>+MIT_InfraMR[[#This Row],[Total Pasos Vehiculares a Nivel]]</f>
        <v>119</v>
      </c>
      <c r="AD292" s="196">
        <f t="shared" si="31"/>
        <v>189</v>
      </c>
      <c r="AE292" s="1">
        <v>10</v>
      </c>
      <c r="AF292" s="1">
        <v>21</v>
      </c>
      <c r="AG292" s="1">
        <v>107</v>
      </c>
      <c r="AH292" s="196">
        <f t="shared" si="32"/>
        <v>138</v>
      </c>
      <c r="AI292" s="10">
        <v>46</v>
      </c>
      <c r="AJ292" s="10">
        <v>0</v>
      </c>
      <c r="AK292" s="10">
        <v>133</v>
      </c>
      <c r="AL292" s="222">
        <f t="shared" si="33"/>
        <v>179</v>
      </c>
      <c r="AM292" s="1">
        <v>0</v>
      </c>
      <c r="AN292" s="1">
        <v>18</v>
      </c>
      <c r="AO292" s="1">
        <v>0</v>
      </c>
      <c r="AP292" s="200">
        <f t="shared" si="34"/>
        <v>18</v>
      </c>
      <c r="AQ292" s="1">
        <v>122</v>
      </c>
      <c r="AR292" s="1">
        <v>60</v>
      </c>
      <c r="AS292" s="1">
        <v>0</v>
      </c>
      <c r="AT292" s="200">
        <f>+SUM(MIT_InfraMR[[#This Row],[B.02.1 - Parque de Coches Eléctricos Motrices]:[B.02.3 - Parque de Coches Eléctricos Motrices Tipo R]])</f>
        <v>182</v>
      </c>
      <c r="AU292" s="1">
        <v>0</v>
      </c>
      <c r="AV292" s="1">
        <v>2</v>
      </c>
      <c r="AW292" s="1">
        <v>2</v>
      </c>
      <c r="AX292" s="200">
        <f>+SUM(MIT_InfraMR[[#This Row],[B.03.1 - Parque de Coches Motores Motrices Remolcados]:[B.03.3 - Parque de Coches Motores Motrices Cabina]])</f>
        <v>4</v>
      </c>
      <c r="AY292" s="1">
        <v>29</v>
      </c>
      <c r="AZ292" s="1">
        <v>4</v>
      </c>
      <c r="BA292" s="1">
        <v>0</v>
      </c>
      <c r="BB292" s="1">
        <v>0</v>
      </c>
      <c r="BC292" s="200">
        <f>SUM(AY292:BB292)</f>
        <v>33</v>
      </c>
      <c r="BD292" s="356">
        <v>14</v>
      </c>
      <c r="BE292" s="1">
        <v>0</v>
      </c>
      <c r="BF292" s="1">
        <v>5</v>
      </c>
      <c r="BG292" s="235">
        <v>1676</v>
      </c>
    </row>
    <row r="293" spans="1:60">
      <c r="A293" s="1">
        <v>2017</v>
      </c>
      <c r="B293" s="1" t="s">
        <v>64</v>
      </c>
      <c r="C293" s="10">
        <v>54.8</v>
      </c>
      <c r="D293" s="10">
        <v>77.59</v>
      </c>
      <c r="E293" s="10">
        <v>0</v>
      </c>
      <c r="F293" s="10">
        <v>52.57</v>
      </c>
      <c r="G293" s="192">
        <f t="shared" si="28"/>
        <v>184.95999999999998</v>
      </c>
      <c r="H293" s="192">
        <v>184.95999999999998</v>
      </c>
      <c r="I293" s="192">
        <v>196.96800000000002</v>
      </c>
      <c r="J293" s="10">
        <v>209.97</v>
      </c>
      <c r="K293" s="10">
        <v>12.2</v>
      </c>
      <c r="L293" s="10">
        <v>116.54</v>
      </c>
      <c r="M293" s="10">
        <v>8</v>
      </c>
      <c r="N293" s="192">
        <f>+MIT_InfraMR[[#This Row],[A.03.1 -  Longitud de Vías de Explotación No Electrificadas Troncales y Ramales (vía principal) (km)]]+MIT_InfraMR[[#This Row],[A.04.1 -  Longitud de Vías de Explotación Electrificadas Troncales y Ramales (vía principal) (km)]]</f>
        <v>326.51</v>
      </c>
      <c r="O293" s="192">
        <v>326.51</v>
      </c>
      <c r="P293" s="1">
        <v>40</v>
      </c>
      <c r="Q293" s="1">
        <v>15</v>
      </c>
      <c r="R293" s="1">
        <v>1</v>
      </c>
      <c r="S293" s="194">
        <f t="shared" si="29"/>
        <v>56</v>
      </c>
      <c r="T293" s="194">
        <v>56</v>
      </c>
      <c r="U293" s="1">
        <v>36</v>
      </c>
      <c r="V293" s="1">
        <v>66</v>
      </c>
      <c r="W293" s="1">
        <v>0</v>
      </c>
      <c r="X293" s="1">
        <v>15</v>
      </c>
      <c r="Y293" s="1">
        <v>2</v>
      </c>
      <c r="Z293" s="196">
        <f t="shared" si="30"/>
        <v>119</v>
      </c>
      <c r="AA293" s="1">
        <v>52</v>
      </c>
      <c r="AB293" s="1">
        <v>18</v>
      </c>
      <c r="AC293" s="1">
        <f>+MIT_InfraMR[[#This Row],[Total Pasos Vehiculares a Nivel]]</f>
        <v>119</v>
      </c>
      <c r="AD293" s="196">
        <f t="shared" si="31"/>
        <v>189</v>
      </c>
      <c r="AE293" s="1">
        <v>10</v>
      </c>
      <c r="AF293" s="1">
        <v>21</v>
      </c>
      <c r="AG293" s="1">
        <v>107</v>
      </c>
      <c r="AH293" s="196">
        <f t="shared" si="32"/>
        <v>138</v>
      </c>
      <c r="AI293" s="10">
        <v>46</v>
      </c>
      <c r="AJ293" s="10">
        <v>0</v>
      </c>
      <c r="AK293" s="10">
        <v>133</v>
      </c>
      <c r="AL293" s="222">
        <f t="shared" si="33"/>
        <v>179</v>
      </c>
      <c r="AM293" s="1">
        <v>0</v>
      </c>
      <c r="AN293" s="1">
        <v>18</v>
      </c>
      <c r="AO293" s="1">
        <v>0</v>
      </c>
      <c r="AP293" s="200">
        <f t="shared" si="34"/>
        <v>18</v>
      </c>
      <c r="AQ293" s="1">
        <v>122</v>
      </c>
      <c r="AR293" s="1">
        <v>60</v>
      </c>
      <c r="AS293" s="1">
        <v>0</v>
      </c>
      <c r="AT293" s="200">
        <f>+SUM(MIT_InfraMR[[#This Row],[B.02.1 - Parque de Coches Eléctricos Motrices]:[B.02.3 - Parque de Coches Eléctricos Motrices Tipo R]])</f>
        <v>182</v>
      </c>
      <c r="AU293" s="1">
        <v>0</v>
      </c>
      <c r="AV293" s="1">
        <v>2</v>
      </c>
      <c r="AW293" s="1">
        <v>2</v>
      </c>
      <c r="AX293" s="200">
        <f>+SUM(MIT_InfraMR[[#This Row],[B.03.1 - Parque de Coches Motores Motrices Remolcados]:[B.03.3 - Parque de Coches Motores Motrices Cabina]])</f>
        <v>4</v>
      </c>
      <c r="AY293" s="1">
        <v>29</v>
      </c>
      <c r="AZ293" s="1">
        <v>4</v>
      </c>
      <c r="BA293" s="1">
        <v>0</v>
      </c>
      <c r="BB293" s="1">
        <v>0</v>
      </c>
      <c r="BC293" s="200">
        <f>SUM(AY293:BB293)</f>
        <v>33</v>
      </c>
      <c r="BD293" s="356">
        <v>14</v>
      </c>
      <c r="BE293" s="1">
        <v>0</v>
      </c>
      <c r="BF293" s="1">
        <v>5</v>
      </c>
      <c r="BG293" s="235">
        <v>1676</v>
      </c>
    </row>
    <row r="294" spans="1:60">
      <c r="A294" s="1">
        <v>2017</v>
      </c>
      <c r="B294" s="1" t="s">
        <v>65</v>
      </c>
      <c r="C294" s="10">
        <v>54.8</v>
      </c>
      <c r="D294" s="10">
        <v>77.59</v>
      </c>
      <c r="E294" s="10">
        <v>0</v>
      </c>
      <c r="F294" s="10">
        <v>52.57</v>
      </c>
      <c r="G294" s="192">
        <f t="shared" si="28"/>
        <v>184.95999999999998</v>
      </c>
      <c r="H294" s="192">
        <v>184.95999999999998</v>
      </c>
      <c r="I294" s="192">
        <v>196.96800000000002</v>
      </c>
      <c r="J294" s="10">
        <v>209.97</v>
      </c>
      <c r="K294" s="10">
        <v>12.2</v>
      </c>
      <c r="L294" s="10">
        <v>116.54</v>
      </c>
      <c r="M294" s="10">
        <v>8</v>
      </c>
      <c r="N294" s="192">
        <f>+MIT_InfraMR[[#This Row],[A.03.1 -  Longitud de Vías de Explotación No Electrificadas Troncales y Ramales (vía principal) (km)]]+MIT_InfraMR[[#This Row],[A.04.1 -  Longitud de Vías de Explotación Electrificadas Troncales y Ramales (vía principal) (km)]]</f>
        <v>326.51</v>
      </c>
      <c r="O294" s="192">
        <v>326.51</v>
      </c>
      <c r="P294" s="1">
        <v>40</v>
      </c>
      <c r="Q294" s="1">
        <v>15</v>
      </c>
      <c r="R294" s="1">
        <v>1</v>
      </c>
      <c r="S294" s="194">
        <f t="shared" si="29"/>
        <v>56</v>
      </c>
      <c r="T294" s="194">
        <v>56</v>
      </c>
      <c r="U294" s="1">
        <v>36</v>
      </c>
      <c r="V294" s="1">
        <v>66</v>
      </c>
      <c r="W294" s="1">
        <v>0</v>
      </c>
      <c r="X294" s="1">
        <v>15</v>
      </c>
      <c r="Y294" s="1">
        <v>2</v>
      </c>
      <c r="Z294" s="196">
        <f t="shared" si="30"/>
        <v>119</v>
      </c>
      <c r="AA294" s="1">
        <v>52</v>
      </c>
      <c r="AB294" s="1">
        <v>18</v>
      </c>
      <c r="AC294" s="1">
        <f>+MIT_InfraMR[[#This Row],[Total Pasos Vehiculares a Nivel]]</f>
        <v>119</v>
      </c>
      <c r="AD294" s="196">
        <f t="shared" si="31"/>
        <v>189</v>
      </c>
      <c r="AE294" s="1">
        <v>10</v>
      </c>
      <c r="AF294" s="1">
        <v>21</v>
      </c>
      <c r="AG294" s="1">
        <v>107</v>
      </c>
      <c r="AH294" s="196">
        <f t="shared" si="32"/>
        <v>138</v>
      </c>
      <c r="AI294" s="10">
        <v>46</v>
      </c>
      <c r="AJ294" s="10">
        <v>0</v>
      </c>
      <c r="AK294" s="10">
        <v>133</v>
      </c>
      <c r="AL294" s="222">
        <f t="shared" si="33"/>
        <v>179</v>
      </c>
      <c r="AM294" s="1">
        <v>0</v>
      </c>
      <c r="AN294" s="1">
        <v>18</v>
      </c>
      <c r="AO294" s="1">
        <v>0</v>
      </c>
      <c r="AP294" s="200">
        <f t="shared" si="34"/>
        <v>18</v>
      </c>
      <c r="AQ294" s="1">
        <v>122</v>
      </c>
      <c r="AR294" s="1">
        <v>60</v>
      </c>
      <c r="AS294" s="1">
        <v>0</v>
      </c>
      <c r="AT294" s="200">
        <f>+SUM(MIT_InfraMR[[#This Row],[B.02.1 - Parque de Coches Eléctricos Motrices]:[B.02.3 - Parque de Coches Eléctricos Motrices Tipo R]])</f>
        <v>182</v>
      </c>
      <c r="AU294" s="1">
        <v>0</v>
      </c>
      <c r="AV294" s="1">
        <v>2</v>
      </c>
      <c r="AW294" s="1">
        <v>2</v>
      </c>
      <c r="AX294" s="200">
        <f>+SUM(MIT_InfraMR[[#This Row],[B.03.1 - Parque de Coches Motores Motrices Remolcados]:[B.03.3 - Parque de Coches Motores Motrices Cabina]])</f>
        <v>4</v>
      </c>
      <c r="AY294" s="1">
        <v>29</v>
      </c>
      <c r="AZ294" s="1">
        <v>4</v>
      </c>
      <c r="BA294" s="1">
        <v>0</v>
      </c>
      <c r="BB294" s="1">
        <v>0</v>
      </c>
      <c r="BC294" s="200">
        <f>SUM(AY294:BB294)</f>
        <v>33</v>
      </c>
      <c r="BD294" s="356">
        <v>14</v>
      </c>
      <c r="BE294" s="1">
        <v>0</v>
      </c>
      <c r="BF294" s="1">
        <v>5</v>
      </c>
      <c r="BG294" s="235">
        <v>1676</v>
      </c>
    </row>
    <row r="295" spans="1:60">
      <c r="A295" s="1">
        <v>2017</v>
      </c>
      <c r="B295" s="1" t="s">
        <v>66</v>
      </c>
      <c r="C295" s="10">
        <v>54.8</v>
      </c>
      <c r="D295" s="10">
        <v>77.59</v>
      </c>
      <c r="E295" s="10">
        <v>0</v>
      </c>
      <c r="F295" s="10">
        <v>52.57</v>
      </c>
      <c r="G295" s="192">
        <f t="shared" si="28"/>
        <v>184.95999999999998</v>
      </c>
      <c r="H295" s="192">
        <v>184.95999999999998</v>
      </c>
      <c r="I295" s="192">
        <v>196.96800000000002</v>
      </c>
      <c r="J295" s="10">
        <v>209.97</v>
      </c>
      <c r="K295" s="10">
        <v>12.2</v>
      </c>
      <c r="L295" s="10">
        <v>116.54</v>
      </c>
      <c r="M295" s="10">
        <v>8</v>
      </c>
      <c r="N295" s="192">
        <f>+MIT_InfraMR[[#This Row],[A.03.1 -  Longitud de Vías de Explotación No Electrificadas Troncales y Ramales (vía principal) (km)]]+MIT_InfraMR[[#This Row],[A.04.1 -  Longitud de Vías de Explotación Electrificadas Troncales y Ramales (vía principal) (km)]]</f>
        <v>326.51</v>
      </c>
      <c r="O295" s="192">
        <v>326.51</v>
      </c>
      <c r="P295" s="1">
        <v>40</v>
      </c>
      <c r="Q295" s="1">
        <v>15</v>
      </c>
      <c r="R295" s="1">
        <v>1</v>
      </c>
      <c r="S295" s="194">
        <f t="shared" si="29"/>
        <v>56</v>
      </c>
      <c r="T295" s="194">
        <v>56</v>
      </c>
      <c r="U295" s="1">
        <v>36</v>
      </c>
      <c r="V295" s="1">
        <v>66</v>
      </c>
      <c r="W295" s="1">
        <v>0</v>
      </c>
      <c r="X295" s="1">
        <v>15</v>
      </c>
      <c r="Y295" s="1">
        <v>2</v>
      </c>
      <c r="Z295" s="196">
        <f t="shared" si="30"/>
        <v>119</v>
      </c>
      <c r="AA295" s="1">
        <v>52</v>
      </c>
      <c r="AB295" s="1">
        <v>18</v>
      </c>
      <c r="AC295" s="1">
        <f>+MIT_InfraMR[[#This Row],[Total Pasos Vehiculares a Nivel]]</f>
        <v>119</v>
      </c>
      <c r="AD295" s="196">
        <f t="shared" si="31"/>
        <v>189</v>
      </c>
      <c r="AE295" s="1">
        <v>10</v>
      </c>
      <c r="AF295" s="1">
        <v>21</v>
      </c>
      <c r="AG295" s="1">
        <v>107</v>
      </c>
      <c r="AH295" s="196">
        <f t="shared" si="32"/>
        <v>138</v>
      </c>
      <c r="AI295" s="10">
        <v>46</v>
      </c>
      <c r="AJ295" s="10">
        <v>0</v>
      </c>
      <c r="AK295" s="10">
        <v>133</v>
      </c>
      <c r="AL295" s="222">
        <f t="shared" si="33"/>
        <v>179</v>
      </c>
      <c r="AM295" s="1">
        <v>0</v>
      </c>
      <c r="AN295" s="1">
        <v>18</v>
      </c>
      <c r="AO295" s="1">
        <v>0</v>
      </c>
      <c r="AP295" s="200">
        <f t="shared" si="34"/>
        <v>18</v>
      </c>
      <c r="AQ295" s="1">
        <v>122</v>
      </c>
      <c r="AR295" s="1">
        <v>60</v>
      </c>
      <c r="AS295" s="1">
        <v>0</v>
      </c>
      <c r="AT295" s="200">
        <f>+SUM(MIT_InfraMR[[#This Row],[B.02.1 - Parque de Coches Eléctricos Motrices]:[B.02.3 - Parque de Coches Eléctricos Motrices Tipo R]])</f>
        <v>182</v>
      </c>
      <c r="AU295" s="1">
        <v>0</v>
      </c>
      <c r="AV295" s="1">
        <v>2</v>
      </c>
      <c r="AW295" s="1">
        <v>2</v>
      </c>
      <c r="AX295" s="200">
        <f>+SUM(MIT_InfraMR[[#This Row],[B.03.1 - Parque de Coches Motores Motrices Remolcados]:[B.03.3 - Parque de Coches Motores Motrices Cabina]])</f>
        <v>4</v>
      </c>
      <c r="AY295" s="1">
        <v>29</v>
      </c>
      <c r="AZ295" s="1">
        <v>4</v>
      </c>
      <c r="BA295" s="1">
        <v>0</v>
      </c>
      <c r="BB295" s="1">
        <v>0</v>
      </c>
      <c r="BC295" s="200">
        <f>SUM(AY295:BB295)</f>
        <v>33</v>
      </c>
      <c r="BD295" s="356">
        <v>14</v>
      </c>
      <c r="BE295" s="1">
        <v>0</v>
      </c>
      <c r="BF295" s="1">
        <v>5</v>
      </c>
      <c r="BG295" s="235">
        <v>1676</v>
      </c>
    </row>
    <row r="296" spans="1:60">
      <c r="A296" s="1">
        <v>2017</v>
      </c>
      <c r="B296" s="1" t="s">
        <v>67</v>
      </c>
      <c r="C296" s="10">
        <v>54.8</v>
      </c>
      <c r="D296" s="10">
        <v>77.59</v>
      </c>
      <c r="E296" s="10">
        <v>0</v>
      </c>
      <c r="F296" s="10">
        <v>52.57</v>
      </c>
      <c r="G296" s="192">
        <f t="shared" si="28"/>
        <v>184.95999999999998</v>
      </c>
      <c r="H296" s="192">
        <v>184.95999999999998</v>
      </c>
      <c r="I296" s="192">
        <v>196.96800000000002</v>
      </c>
      <c r="J296" s="10">
        <v>209.97</v>
      </c>
      <c r="K296" s="10">
        <v>12.2</v>
      </c>
      <c r="L296" s="10">
        <v>116.54</v>
      </c>
      <c r="M296" s="10">
        <v>8</v>
      </c>
      <c r="N296" s="192">
        <f>+MIT_InfraMR[[#This Row],[A.03.1 -  Longitud de Vías de Explotación No Electrificadas Troncales y Ramales (vía principal) (km)]]+MIT_InfraMR[[#This Row],[A.04.1 -  Longitud de Vías de Explotación Electrificadas Troncales y Ramales (vía principal) (km)]]</f>
        <v>326.51</v>
      </c>
      <c r="O296" s="192">
        <v>326.51</v>
      </c>
      <c r="P296" s="1">
        <v>40</v>
      </c>
      <c r="Q296" s="1">
        <v>15</v>
      </c>
      <c r="R296" s="1">
        <v>1</v>
      </c>
      <c r="S296" s="194">
        <f t="shared" si="29"/>
        <v>56</v>
      </c>
      <c r="T296" s="194">
        <v>56</v>
      </c>
      <c r="U296" s="1">
        <v>36</v>
      </c>
      <c r="V296" s="1">
        <v>66</v>
      </c>
      <c r="W296" s="1">
        <v>0</v>
      </c>
      <c r="X296" s="1">
        <v>15</v>
      </c>
      <c r="Y296" s="1">
        <v>2</v>
      </c>
      <c r="Z296" s="196">
        <f t="shared" si="30"/>
        <v>119</v>
      </c>
      <c r="AA296" s="1">
        <v>52</v>
      </c>
      <c r="AB296" s="1">
        <v>18</v>
      </c>
      <c r="AC296" s="1">
        <f>+MIT_InfraMR[[#This Row],[Total Pasos Vehiculares a Nivel]]</f>
        <v>119</v>
      </c>
      <c r="AD296" s="196">
        <f t="shared" si="31"/>
        <v>189</v>
      </c>
      <c r="AE296" s="1">
        <v>10</v>
      </c>
      <c r="AF296" s="1">
        <v>21</v>
      </c>
      <c r="AG296" s="1">
        <v>107</v>
      </c>
      <c r="AH296" s="196">
        <f t="shared" si="32"/>
        <v>138</v>
      </c>
      <c r="AI296" s="10">
        <v>46</v>
      </c>
      <c r="AJ296" s="10">
        <v>0</v>
      </c>
      <c r="AK296" s="10">
        <v>133</v>
      </c>
      <c r="AL296" s="222">
        <f t="shared" si="33"/>
        <v>179</v>
      </c>
      <c r="AM296" s="1">
        <v>0</v>
      </c>
      <c r="AN296" s="1">
        <v>18</v>
      </c>
      <c r="AO296" s="1">
        <v>0</v>
      </c>
      <c r="AP296" s="200">
        <f t="shared" si="34"/>
        <v>18</v>
      </c>
      <c r="AQ296" s="1">
        <v>122</v>
      </c>
      <c r="AR296" s="1">
        <v>60</v>
      </c>
      <c r="AS296" s="1">
        <v>0</v>
      </c>
      <c r="AT296" s="200">
        <f>+SUM(MIT_InfraMR[[#This Row],[B.02.1 - Parque de Coches Eléctricos Motrices]:[B.02.3 - Parque de Coches Eléctricos Motrices Tipo R]])</f>
        <v>182</v>
      </c>
      <c r="AU296" s="1">
        <v>0</v>
      </c>
      <c r="AV296" s="1">
        <v>2</v>
      </c>
      <c r="AW296" s="1">
        <v>2</v>
      </c>
      <c r="AX296" s="200">
        <f>+SUM(MIT_InfraMR[[#This Row],[B.03.1 - Parque de Coches Motores Motrices Remolcados]:[B.03.3 - Parque de Coches Motores Motrices Cabina]])</f>
        <v>4</v>
      </c>
      <c r="AY296" s="1">
        <v>29</v>
      </c>
      <c r="AZ296" s="1">
        <v>4</v>
      </c>
      <c r="BA296" s="1">
        <v>0</v>
      </c>
      <c r="BB296" s="1">
        <v>0</v>
      </c>
      <c r="BC296" s="200">
        <f>SUM(AY296:BB296)</f>
        <v>33</v>
      </c>
      <c r="BD296" s="356">
        <v>14</v>
      </c>
      <c r="BE296" s="1">
        <v>0</v>
      </c>
      <c r="BF296" s="1">
        <v>5</v>
      </c>
      <c r="BG296" s="235">
        <v>1676</v>
      </c>
    </row>
    <row r="297" spans="1:60">
      <c r="A297" s="1">
        <v>2017</v>
      </c>
      <c r="B297" s="1" t="s">
        <v>68</v>
      </c>
      <c r="C297" s="10">
        <v>54.8</v>
      </c>
      <c r="D297" s="10">
        <v>77.59</v>
      </c>
      <c r="E297" s="10">
        <v>0</v>
      </c>
      <c r="F297" s="10">
        <v>52.57</v>
      </c>
      <c r="G297" s="192">
        <f t="shared" si="28"/>
        <v>184.95999999999998</v>
      </c>
      <c r="H297" s="192">
        <v>184.95999999999998</v>
      </c>
      <c r="I297" s="192">
        <v>196.96800000000002</v>
      </c>
      <c r="J297" s="10">
        <v>209.97</v>
      </c>
      <c r="K297" s="10">
        <v>12.2</v>
      </c>
      <c r="L297" s="10">
        <v>116.54</v>
      </c>
      <c r="M297" s="10">
        <v>8</v>
      </c>
      <c r="N297" s="192">
        <f>+MIT_InfraMR[[#This Row],[A.03.1 -  Longitud de Vías de Explotación No Electrificadas Troncales y Ramales (vía principal) (km)]]+MIT_InfraMR[[#This Row],[A.04.1 -  Longitud de Vías de Explotación Electrificadas Troncales y Ramales (vía principal) (km)]]</f>
        <v>326.51</v>
      </c>
      <c r="O297" s="192">
        <v>326.51</v>
      </c>
      <c r="P297" s="1">
        <v>40</v>
      </c>
      <c r="Q297" s="1">
        <v>15</v>
      </c>
      <c r="R297" s="1">
        <v>1</v>
      </c>
      <c r="S297" s="194">
        <f t="shared" si="29"/>
        <v>56</v>
      </c>
      <c r="T297" s="194">
        <v>56</v>
      </c>
      <c r="U297" s="1">
        <v>36</v>
      </c>
      <c r="V297" s="1">
        <v>66</v>
      </c>
      <c r="W297" s="1">
        <v>0</v>
      </c>
      <c r="X297" s="1">
        <v>15</v>
      </c>
      <c r="Y297" s="1">
        <v>2</v>
      </c>
      <c r="Z297" s="196">
        <f t="shared" si="30"/>
        <v>119</v>
      </c>
      <c r="AA297" s="1">
        <v>52</v>
      </c>
      <c r="AB297" s="1">
        <v>18</v>
      </c>
      <c r="AC297" s="1">
        <f>+MIT_InfraMR[[#This Row],[Total Pasos Vehiculares a Nivel]]</f>
        <v>119</v>
      </c>
      <c r="AD297" s="196">
        <f t="shared" si="31"/>
        <v>189</v>
      </c>
      <c r="AE297" s="1">
        <v>10</v>
      </c>
      <c r="AF297" s="1">
        <v>21</v>
      </c>
      <c r="AG297" s="1">
        <v>107</v>
      </c>
      <c r="AH297" s="196">
        <f t="shared" si="32"/>
        <v>138</v>
      </c>
      <c r="AI297" s="10">
        <v>46</v>
      </c>
      <c r="AJ297" s="10">
        <v>0</v>
      </c>
      <c r="AK297" s="10">
        <v>133</v>
      </c>
      <c r="AL297" s="222">
        <f t="shared" si="33"/>
        <v>179</v>
      </c>
      <c r="AM297" s="1">
        <v>0</v>
      </c>
      <c r="AN297" s="1">
        <v>18</v>
      </c>
      <c r="AO297" s="1">
        <v>0</v>
      </c>
      <c r="AP297" s="200">
        <f t="shared" si="34"/>
        <v>18</v>
      </c>
      <c r="AQ297" s="1">
        <v>122</v>
      </c>
      <c r="AR297" s="1">
        <v>60</v>
      </c>
      <c r="AS297" s="1">
        <v>0</v>
      </c>
      <c r="AT297" s="200">
        <f>+SUM(MIT_InfraMR[[#This Row],[B.02.1 - Parque de Coches Eléctricos Motrices]:[B.02.3 - Parque de Coches Eléctricos Motrices Tipo R]])</f>
        <v>182</v>
      </c>
      <c r="AU297" s="1">
        <v>0</v>
      </c>
      <c r="AV297" s="1">
        <v>2</v>
      </c>
      <c r="AW297" s="1">
        <v>2</v>
      </c>
      <c r="AX297" s="200">
        <f>+SUM(MIT_InfraMR[[#This Row],[B.03.1 - Parque de Coches Motores Motrices Remolcados]:[B.03.3 - Parque de Coches Motores Motrices Cabina]])</f>
        <v>4</v>
      </c>
      <c r="AY297" s="1">
        <v>29</v>
      </c>
      <c r="AZ297" s="1">
        <v>4</v>
      </c>
      <c r="BA297" s="1">
        <v>0</v>
      </c>
      <c r="BB297" s="1">
        <v>0</v>
      </c>
      <c r="BC297" s="200">
        <f>SUM(AY297:BB297)</f>
        <v>33</v>
      </c>
      <c r="BD297" s="356">
        <v>14</v>
      </c>
      <c r="BE297" s="1">
        <v>0</v>
      </c>
      <c r="BF297" s="1">
        <v>5</v>
      </c>
      <c r="BG297" s="235">
        <v>1676</v>
      </c>
    </row>
    <row r="298" spans="1:60">
      <c r="A298" s="1">
        <v>2017</v>
      </c>
      <c r="B298" s="1" t="s">
        <v>69</v>
      </c>
      <c r="C298" s="10">
        <v>54.8</v>
      </c>
      <c r="D298" s="10">
        <v>77.59</v>
      </c>
      <c r="E298" s="10">
        <v>0</v>
      </c>
      <c r="F298" s="10">
        <v>52.57</v>
      </c>
      <c r="G298" s="192">
        <f t="shared" si="28"/>
        <v>184.95999999999998</v>
      </c>
      <c r="H298" s="192">
        <v>184.95999999999998</v>
      </c>
      <c r="I298" s="192">
        <v>196.96800000000002</v>
      </c>
      <c r="J298" s="10">
        <v>209.97</v>
      </c>
      <c r="K298" s="10">
        <v>12.2</v>
      </c>
      <c r="L298" s="10">
        <v>116.54</v>
      </c>
      <c r="M298" s="10">
        <v>8</v>
      </c>
      <c r="N298" s="192">
        <f>+MIT_InfraMR[[#This Row],[A.03.1 -  Longitud de Vías de Explotación No Electrificadas Troncales y Ramales (vía principal) (km)]]+MIT_InfraMR[[#This Row],[A.04.1 -  Longitud de Vías de Explotación Electrificadas Troncales y Ramales (vía principal) (km)]]</f>
        <v>326.51</v>
      </c>
      <c r="O298" s="192">
        <v>326.51</v>
      </c>
      <c r="P298" s="1">
        <v>40</v>
      </c>
      <c r="Q298" s="1">
        <v>15</v>
      </c>
      <c r="R298" s="1">
        <v>1</v>
      </c>
      <c r="S298" s="194">
        <f t="shared" si="29"/>
        <v>56</v>
      </c>
      <c r="T298" s="194">
        <v>55</v>
      </c>
      <c r="U298" s="1">
        <v>36</v>
      </c>
      <c r="V298" s="1">
        <v>66</v>
      </c>
      <c r="W298" s="1">
        <v>0</v>
      </c>
      <c r="X298" s="1">
        <v>15</v>
      </c>
      <c r="Y298" s="1">
        <v>2</v>
      </c>
      <c r="Z298" s="196">
        <f t="shared" si="30"/>
        <v>119</v>
      </c>
      <c r="AA298" s="1">
        <v>52</v>
      </c>
      <c r="AB298" s="1">
        <v>18</v>
      </c>
      <c r="AC298" s="1">
        <f>+MIT_InfraMR[[#This Row],[Total Pasos Vehiculares a Nivel]]</f>
        <v>119</v>
      </c>
      <c r="AD298" s="196">
        <f t="shared" si="31"/>
        <v>189</v>
      </c>
      <c r="AE298" s="1">
        <v>10</v>
      </c>
      <c r="AF298" s="1">
        <v>21</v>
      </c>
      <c r="AG298" s="1">
        <v>107</v>
      </c>
      <c r="AH298" s="196">
        <f t="shared" si="32"/>
        <v>138</v>
      </c>
      <c r="AI298" s="10">
        <v>46</v>
      </c>
      <c r="AJ298" s="10">
        <v>0</v>
      </c>
      <c r="AK298" s="10">
        <v>133</v>
      </c>
      <c r="AL298" s="222">
        <f t="shared" si="33"/>
        <v>179</v>
      </c>
      <c r="AM298" s="1">
        <v>0</v>
      </c>
      <c r="AN298" s="1">
        <v>18</v>
      </c>
      <c r="AO298" s="1">
        <v>0</v>
      </c>
      <c r="AP298" s="200">
        <f t="shared" si="34"/>
        <v>18</v>
      </c>
      <c r="AQ298" s="1">
        <v>122</v>
      </c>
      <c r="AR298" s="1">
        <v>60</v>
      </c>
      <c r="AS298" s="1">
        <v>0</v>
      </c>
      <c r="AT298" s="200">
        <f>+SUM(MIT_InfraMR[[#This Row],[B.02.1 - Parque de Coches Eléctricos Motrices]:[B.02.3 - Parque de Coches Eléctricos Motrices Tipo R]])</f>
        <v>182</v>
      </c>
      <c r="AU298" s="1">
        <v>0</v>
      </c>
      <c r="AV298" s="1">
        <v>2</v>
      </c>
      <c r="AW298" s="1">
        <v>2</v>
      </c>
      <c r="AX298" s="200">
        <f>+SUM(MIT_InfraMR[[#This Row],[B.03.1 - Parque de Coches Motores Motrices Remolcados]:[B.03.3 - Parque de Coches Motores Motrices Cabina]])</f>
        <v>4</v>
      </c>
      <c r="AY298" s="1">
        <v>29</v>
      </c>
      <c r="AZ298" s="1">
        <v>4</v>
      </c>
      <c r="BA298" s="1">
        <v>0</v>
      </c>
      <c r="BB298" s="1">
        <v>0</v>
      </c>
      <c r="BC298" s="200">
        <f>SUM(AY298:BB298)</f>
        <v>33</v>
      </c>
      <c r="BD298" s="356">
        <v>14</v>
      </c>
      <c r="BE298" s="1">
        <v>0</v>
      </c>
      <c r="BF298" s="1">
        <v>5</v>
      </c>
      <c r="BG298" s="235">
        <v>1676</v>
      </c>
      <c r="BH298" s="1" t="s">
        <v>766</v>
      </c>
    </row>
    <row r="299" spans="1:60">
      <c r="A299" s="1">
        <v>2017</v>
      </c>
      <c r="B299" s="1" t="s">
        <v>70</v>
      </c>
      <c r="C299" s="10">
        <v>54.8</v>
      </c>
      <c r="D299" s="10">
        <v>77.59</v>
      </c>
      <c r="E299" s="10">
        <v>0</v>
      </c>
      <c r="F299" s="10">
        <v>52.57</v>
      </c>
      <c r="G299" s="192">
        <f t="shared" si="28"/>
        <v>184.95999999999998</v>
      </c>
      <c r="H299" s="192">
        <v>184.95999999999998</v>
      </c>
      <c r="I299" s="192">
        <v>196.96800000000002</v>
      </c>
      <c r="J299" s="10">
        <v>209.97</v>
      </c>
      <c r="K299" s="10">
        <v>12.2</v>
      </c>
      <c r="L299" s="10">
        <v>116.54</v>
      </c>
      <c r="M299" s="10">
        <v>8</v>
      </c>
      <c r="N299" s="192">
        <f>+MIT_InfraMR[[#This Row],[A.03.1 -  Longitud de Vías de Explotación No Electrificadas Troncales y Ramales (vía principal) (km)]]+MIT_InfraMR[[#This Row],[A.04.1 -  Longitud de Vías de Explotación Electrificadas Troncales y Ramales (vía principal) (km)]]</f>
        <v>326.51</v>
      </c>
      <c r="O299" s="192">
        <v>326.51</v>
      </c>
      <c r="P299" s="1">
        <v>40</v>
      </c>
      <c r="Q299" s="1">
        <v>15</v>
      </c>
      <c r="R299" s="1">
        <v>1</v>
      </c>
      <c r="S299" s="194">
        <f t="shared" si="29"/>
        <v>56</v>
      </c>
      <c r="T299" s="194">
        <v>55</v>
      </c>
      <c r="U299" s="1">
        <v>36</v>
      </c>
      <c r="V299" s="1">
        <v>66</v>
      </c>
      <c r="W299" s="1">
        <v>0</v>
      </c>
      <c r="X299" s="1">
        <v>15</v>
      </c>
      <c r="Y299" s="1">
        <v>2</v>
      </c>
      <c r="Z299" s="196">
        <f t="shared" si="30"/>
        <v>119</v>
      </c>
      <c r="AA299" s="1">
        <v>52</v>
      </c>
      <c r="AB299" s="1">
        <v>18</v>
      </c>
      <c r="AC299" s="1">
        <f>+MIT_InfraMR[[#This Row],[Total Pasos Vehiculares a Nivel]]</f>
        <v>119</v>
      </c>
      <c r="AD299" s="196">
        <f t="shared" si="31"/>
        <v>189</v>
      </c>
      <c r="AE299" s="1">
        <v>10</v>
      </c>
      <c r="AF299" s="1">
        <v>21</v>
      </c>
      <c r="AG299" s="1">
        <v>107</v>
      </c>
      <c r="AH299" s="196">
        <f t="shared" si="32"/>
        <v>138</v>
      </c>
      <c r="AI299" s="10">
        <v>46</v>
      </c>
      <c r="AJ299" s="10">
        <v>0</v>
      </c>
      <c r="AK299" s="10">
        <v>133</v>
      </c>
      <c r="AL299" s="222">
        <f t="shared" si="33"/>
        <v>179</v>
      </c>
      <c r="AM299" s="1">
        <v>0</v>
      </c>
      <c r="AN299" s="1">
        <v>18</v>
      </c>
      <c r="AO299" s="1">
        <v>0</v>
      </c>
      <c r="AP299" s="200">
        <f t="shared" si="34"/>
        <v>18</v>
      </c>
      <c r="AQ299" s="1">
        <v>122</v>
      </c>
      <c r="AR299" s="1">
        <v>60</v>
      </c>
      <c r="AS299" s="1">
        <v>0</v>
      </c>
      <c r="AT299" s="200">
        <f>+SUM(MIT_InfraMR[[#This Row],[B.02.1 - Parque de Coches Eléctricos Motrices]:[B.02.3 - Parque de Coches Eléctricos Motrices Tipo R]])</f>
        <v>182</v>
      </c>
      <c r="AU299" s="1">
        <v>0</v>
      </c>
      <c r="AV299" s="1">
        <v>2</v>
      </c>
      <c r="AW299" s="1">
        <v>2</v>
      </c>
      <c r="AX299" s="200">
        <f>+SUM(MIT_InfraMR[[#This Row],[B.03.1 - Parque de Coches Motores Motrices Remolcados]:[B.03.3 - Parque de Coches Motores Motrices Cabina]])</f>
        <v>4</v>
      </c>
      <c r="AY299" s="1">
        <v>29</v>
      </c>
      <c r="AZ299" s="1">
        <v>4</v>
      </c>
      <c r="BA299" s="1">
        <v>0</v>
      </c>
      <c r="BB299" s="1">
        <v>0</v>
      </c>
      <c r="BC299" s="200">
        <f>SUM(AY299:BB299)</f>
        <v>33</v>
      </c>
      <c r="BD299" s="356">
        <v>14</v>
      </c>
      <c r="BE299" s="1">
        <v>0</v>
      </c>
      <c r="BF299" s="1">
        <v>5</v>
      </c>
      <c r="BG299" s="235">
        <v>1676</v>
      </c>
    </row>
    <row r="300" spans="1:60">
      <c r="A300" s="1">
        <v>2017</v>
      </c>
      <c r="B300" s="1" t="s">
        <v>71</v>
      </c>
      <c r="C300" s="10">
        <v>54.8</v>
      </c>
      <c r="D300" s="10">
        <v>77.59</v>
      </c>
      <c r="E300" s="10">
        <v>0</v>
      </c>
      <c r="F300" s="10">
        <v>52.57</v>
      </c>
      <c r="G300" s="192">
        <f t="shared" si="28"/>
        <v>184.95999999999998</v>
      </c>
      <c r="H300" s="192">
        <v>184.95999999999998</v>
      </c>
      <c r="I300" s="192">
        <v>196.96800000000002</v>
      </c>
      <c r="J300" s="10">
        <v>209.97</v>
      </c>
      <c r="K300" s="10">
        <v>12.2</v>
      </c>
      <c r="L300" s="10">
        <v>116.54</v>
      </c>
      <c r="M300" s="10">
        <v>8</v>
      </c>
      <c r="N300" s="192">
        <f>+MIT_InfraMR[[#This Row],[A.03.1 -  Longitud de Vías de Explotación No Electrificadas Troncales y Ramales (vía principal) (km)]]+MIT_InfraMR[[#This Row],[A.04.1 -  Longitud de Vías de Explotación Electrificadas Troncales y Ramales (vía principal) (km)]]</f>
        <v>326.51</v>
      </c>
      <c r="O300" s="192">
        <v>326.51</v>
      </c>
      <c r="P300" s="1">
        <v>40</v>
      </c>
      <c r="Q300" s="1">
        <v>15</v>
      </c>
      <c r="R300" s="1">
        <v>1</v>
      </c>
      <c r="S300" s="194">
        <f t="shared" si="29"/>
        <v>56</v>
      </c>
      <c r="T300" s="194">
        <v>55</v>
      </c>
      <c r="U300" s="1">
        <v>36</v>
      </c>
      <c r="V300" s="1">
        <v>66</v>
      </c>
      <c r="W300" s="1">
        <v>0</v>
      </c>
      <c r="X300" s="1">
        <v>15</v>
      </c>
      <c r="Y300" s="1">
        <v>2</v>
      </c>
      <c r="Z300" s="196">
        <f t="shared" si="30"/>
        <v>119</v>
      </c>
      <c r="AA300" s="1">
        <v>52</v>
      </c>
      <c r="AB300" s="1">
        <v>18</v>
      </c>
      <c r="AC300" s="1">
        <f>+MIT_InfraMR[[#This Row],[Total Pasos Vehiculares a Nivel]]</f>
        <v>119</v>
      </c>
      <c r="AD300" s="196">
        <f t="shared" si="31"/>
        <v>189</v>
      </c>
      <c r="AE300" s="1">
        <v>10</v>
      </c>
      <c r="AF300" s="1">
        <v>21</v>
      </c>
      <c r="AG300" s="1">
        <v>107</v>
      </c>
      <c r="AH300" s="196">
        <f t="shared" si="32"/>
        <v>138</v>
      </c>
      <c r="AI300" s="10">
        <v>46</v>
      </c>
      <c r="AJ300" s="10">
        <v>0</v>
      </c>
      <c r="AK300" s="10">
        <v>133</v>
      </c>
      <c r="AL300" s="222">
        <f t="shared" si="33"/>
        <v>179</v>
      </c>
      <c r="AM300" s="1">
        <v>0</v>
      </c>
      <c r="AN300" s="1">
        <v>18</v>
      </c>
      <c r="AO300" s="1">
        <v>0</v>
      </c>
      <c r="AP300" s="200">
        <f t="shared" si="34"/>
        <v>18</v>
      </c>
      <c r="AQ300" s="1">
        <v>122</v>
      </c>
      <c r="AR300" s="1">
        <v>60</v>
      </c>
      <c r="AS300" s="1">
        <v>0</v>
      </c>
      <c r="AT300" s="200">
        <f>+SUM(MIT_InfraMR[[#This Row],[B.02.1 - Parque de Coches Eléctricos Motrices]:[B.02.3 - Parque de Coches Eléctricos Motrices Tipo R]])</f>
        <v>182</v>
      </c>
      <c r="AU300" s="1">
        <v>0</v>
      </c>
      <c r="AV300" s="1">
        <v>2</v>
      </c>
      <c r="AW300" s="1">
        <v>2</v>
      </c>
      <c r="AX300" s="200">
        <f>+SUM(MIT_InfraMR[[#This Row],[B.03.1 - Parque de Coches Motores Motrices Remolcados]:[B.03.3 - Parque de Coches Motores Motrices Cabina]])</f>
        <v>4</v>
      </c>
      <c r="AY300" s="1">
        <v>29</v>
      </c>
      <c r="AZ300" s="1">
        <v>4</v>
      </c>
      <c r="BA300" s="1">
        <v>0</v>
      </c>
      <c r="BB300" s="1">
        <v>0</v>
      </c>
      <c r="BC300" s="200">
        <f>SUM(AY300:BB300)</f>
        <v>33</v>
      </c>
      <c r="BD300" s="356">
        <v>14</v>
      </c>
      <c r="BE300" s="1">
        <v>0</v>
      </c>
      <c r="BF300" s="1">
        <v>5</v>
      </c>
      <c r="BG300" s="235">
        <v>1676</v>
      </c>
    </row>
    <row r="301" spans="1:60">
      <c r="A301" s="1">
        <v>2017</v>
      </c>
      <c r="B301" s="1" t="s">
        <v>72</v>
      </c>
      <c r="C301" s="10">
        <v>54.8</v>
      </c>
      <c r="D301" s="10">
        <v>77.59</v>
      </c>
      <c r="E301" s="10">
        <v>0</v>
      </c>
      <c r="F301" s="10">
        <v>52.57</v>
      </c>
      <c r="G301" s="192">
        <f t="shared" si="28"/>
        <v>184.95999999999998</v>
      </c>
      <c r="H301" s="192">
        <v>184.95999999999998</v>
      </c>
      <c r="I301" s="192">
        <v>196.96800000000002</v>
      </c>
      <c r="J301" s="10">
        <v>209.97</v>
      </c>
      <c r="K301" s="10">
        <v>12.2</v>
      </c>
      <c r="L301" s="10">
        <v>116.54</v>
      </c>
      <c r="M301" s="10">
        <v>8</v>
      </c>
      <c r="N301" s="192">
        <f>+MIT_InfraMR[[#This Row],[A.03.1 -  Longitud de Vías de Explotación No Electrificadas Troncales y Ramales (vía principal) (km)]]+MIT_InfraMR[[#This Row],[A.04.1 -  Longitud de Vías de Explotación Electrificadas Troncales y Ramales (vía principal) (km)]]</f>
        <v>326.51</v>
      </c>
      <c r="O301" s="192">
        <v>326.51</v>
      </c>
      <c r="P301" s="1">
        <v>40</v>
      </c>
      <c r="Q301" s="1">
        <v>15</v>
      </c>
      <c r="R301" s="1">
        <v>1</v>
      </c>
      <c r="S301" s="194">
        <f t="shared" si="29"/>
        <v>56</v>
      </c>
      <c r="T301" s="194">
        <v>55</v>
      </c>
      <c r="U301" s="1">
        <v>36</v>
      </c>
      <c r="V301" s="1">
        <v>66</v>
      </c>
      <c r="W301" s="1">
        <v>0</v>
      </c>
      <c r="X301" s="1">
        <v>15</v>
      </c>
      <c r="Y301" s="1">
        <v>2</v>
      </c>
      <c r="Z301" s="196">
        <f t="shared" si="30"/>
        <v>119</v>
      </c>
      <c r="AA301" s="1">
        <v>52</v>
      </c>
      <c r="AB301" s="1">
        <v>18</v>
      </c>
      <c r="AC301" s="1">
        <f>+MIT_InfraMR[[#This Row],[Total Pasos Vehiculares a Nivel]]</f>
        <v>119</v>
      </c>
      <c r="AD301" s="196">
        <f t="shared" si="31"/>
        <v>189</v>
      </c>
      <c r="AE301" s="1">
        <v>10</v>
      </c>
      <c r="AF301" s="1">
        <v>21</v>
      </c>
      <c r="AG301" s="1">
        <v>107</v>
      </c>
      <c r="AH301" s="196">
        <f t="shared" si="32"/>
        <v>138</v>
      </c>
      <c r="AI301" s="10">
        <v>46</v>
      </c>
      <c r="AJ301" s="10">
        <v>0</v>
      </c>
      <c r="AK301" s="10">
        <v>133</v>
      </c>
      <c r="AL301" s="222">
        <f t="shared" si="33"/>
        <v>179</v>
      </c>
      <c r="AM301" s="1">
        <v>0</v>
      </c>
      <c r="AN301" s="1">
        <v>18</v>
      </c>
      <c r="AO301" s="1">
        <v>0</v>
      </c>
      <c r="AP301" s="200">
        <f t="shared" si="34"/>
        <v>18</v>
      </c>
      <c r="AQ301" s="1">
        <v>122</v>
      </c>
      <c r="AR301" s="1">
        <v>60</v>
      </c>
      <c r="AS301" s="1">
        <v>0</v>
      </c>
      <c r="AT301" s="200">
        <f>+SUM(MIT_InfraMR[[#This Row],[B.02.1 - Parque de Coches Eléctricos Motrices]:[B.02.3 - Parque de Coches Eléctricos Motrices Tipo R]])</f>
        <v>182</v>
      </c>
      <c r="AU301" s="1">
        <v>0</v>
      </c>
      <c r="AV301" s="1">
        <v>2</v>
      </c>
      <c r="AW301" s="1">
        <v>2</v>
      </c>
      <c r="AX301" s="200">
        <f>+SUM(MIT_InfraMR[[#This Row],[B.03.1 - Parque de Coches Motores Motrices Remolcados]:[B.03.3 - Parque de Coches Motores Motrices Cabina]])</f>
        <v>4</v>
      </c>
      <c r="AY301" s="1">
        <v>29</v>
      </c>
      <c r="AZ301" s="1">
        <v>4</v>
      </c>
      <c r="BA301" s="1">
        <v>0</v>
      </c>
      <c r="BB301" s="1">
        <v>0</v>
      </c>
      <c r="BC301" s="200">
        <f>SUM(AY301:BB301)</f>
        <v>33</v>
      </c>
      <c r="BD301" s="356">
        <v>14</v>
      </c>
      <c r="BE301" s="1">
        <v>0</v>
      </c>
      <c r="BF301" s="1">
        <v>5</v>
      </c>
      <c r="BG301" s="235">
        <v>1676</v>
      </c>
    </row>
    <row r="302" spans="1:60">
      <c r="A302" s="1">
        <v>2018</v>
      </c>
      <c r="B302" s="1" t="s">
        <v>61</v>
      </c>
      <c r="C302" s="10">
        <v>54.8</v>
      </c>
      <c r="D302" s="10">
        <v>77.59</v>
      </c>
      <c r="E302" s="10">
        <v>0</v>
      </c>
      <c r="F302" s="10">
        <v>52.57</v>
      </c>
      <c r="G302" s="192">
        <f t="shared" si="28"/>
        <v>184.95999999999998</v>
      </c>
      <c r="H302" s="192">
        <v>184.95999999999998</v>
      </c>
      <c r="I302" s="192">
        <v>196.96800000000002</v>
      </c>
      <c r="J302" s="10">
        <v>209.97</v>
      </c>
      <c r="K302" s="10">
        <v>12.2</v>
      </c>
      <c r="L302" s="10">
        <v>116.54</v>
      </c>
      <c r="M302" s="10">
        <v>8</v>
      </c>
      <c r="N302" s="192">
        <f>+MIT_InfraMR[[#This Row],[A.03.1 -  Longitud de Vías de Explotación No Electrificadas Troncales y Ramales (vía principal) (km)]]+MIT_InfraMR[[#This Row],[A.04.1 -  Longitud de Vías de Explotación Electrificadas Troncales y Ramales (vía principal) (km)]]</f>
        <v>326.51</v>
      </c>
      <c r="O302" s="192">
        <v>326.51</v>
      </c>
      <c r="P302" s="1">
        <v>40</v>
      </c>
      <c r="Q302" s="1">
        <v>15</v>
      </c>
      <c r="R302" s="1">
        <v>1</v>
      </c>
      <c r="S302" s="194">
        <f t="shared" si="29"/>
        <v>56</v>
      </c>
      <c r="T302" s="194">
        <v>55</v>
      </c>
      <c r="U302" s="1">
        <v>36</v>
      </c>
      <c r="V302" s="1">
        <v>66</v>
      </c>
      <c r="W302" s="1">
        <v>0</v>
      </c>
      <c r="X302" s="1">
        <v>15</v>
      </c>
      <c r="Y302" s="1">
        <v>2</v>
      </c>
      <c r="Z302" s="196">
        <f t="shared" si="30"/>
        <v>119</v>
      </c>
      <c r="AA302" s="1">
        <v>52</v>
      </c>
      <c r="AB302" s="1">
        <v>18</v>
      </c>
      <c r="AC302" s="1">
        <f>+MIT_InfraMR[[#This Row],[Total Pasos Vehiculares a Nivel]]</f>
        <v>119</v>
      </c>
      <c r="AD302" s="196">
        <f t="shared" si="31"/>
        <v>189</v>
      </c>
      <c r="AE302" s="1">
        <v>10</v>
      </c>
      <c r="AF302" s="1">
        <v>21</v>
      </c>
      <c r="AG302" s="1">
        <v>107</v>
      </c>
      <c r="AH302" s="196">
        <f t="shared" si="32"/>
        <v>138</v>
      </c>
      <c r="AI302" s="10">
        <v>46</v>
      </c>
      <c r="AJ302" s="10">
        <v>0</v>
      </c>
      <c r="AK302" s="10">
        <v>133</v>
      </c>
      <c r="AL302" s="222">
        <f t="shared" si="33"/>
        <v>179</v>
      </c>
      <c r="AM302" s="1">
        <v>0</v>
      </c>
      <c r="AN302" s="1">
        <v>18</v>
      </c>
      <c r="AO302" s="1">
        <v>0</v>
      </c>
      <c r="AP302" s="200">
        <f t="shared" si="34"/>
        <v>18</v>
      </c>
      <c r="AQ302" s="1">
        <v>122</v>
      </c>
      <c r="AR302" s="1">
        <v>60</v>
      </c>
      <c r="AS302" s="1">
        <v>0</v>
      </c>
      <c r="AT302" s="200">
        <f>+SUM(MIT_InfraMR[[#This Row],[B.02.1 - Parque de Coches Eléctricos Motrices]:[B.02.3 - Parque de Coches Eléctricos Motrices Tipo R]])</f>
        <v>182</v>
      </c>
      <c r="AU302" s="1">
        <v>0</v>
      </c>
      <c r="AV302" s="1">
        <v>2</v>
      </c>
      <c r="AW302" s="1">
        <v>2</v>
      </c>
      <c r="AX302" s="200">
        <f>+SUM(MIT_InfraMR[[#This Row],[B.03.1 - Parque de Coches Motores Motrices Remolcados]:[B.03.3 - Parque de Coches Motores Motrices Cabina]])</f>
        <v>4</v>
      </c>
      <c r="AY302" s="1">
        <v>29</v>
      </c>
      <c r="AZ302" s="1">
        <v>4</v>
      </c>
      <c r="BA302" s="1">
        <v>0</v>
      </c>
      <c r="BB302" s="1">
        <v>0</v>
      </c>
      <c r="BC302" s="200">
        <f>SUM(AY302:BB302)</f>
        <v>33</v>
      </c>
      <c r="BD302" s="356">
        <v>14</v>
      </c>
      <c r="BE302" s="1">
        <v>0</v>
      </c>
      <c r="BF302" s="1">
        <v>5</v>
      </c>
      <c r="BG302" s="235">
        <v>1676</v>
      </c>
    </row>
    <row r="303" spans="1:60">
      <c r="A303" s="1">
        <v>2018</v>
      </c>
      <c r="B303" s="1" t="s">
        <v>62</v>
      </c>
      <c r="C303" s="10">
        <v>54.8</v>
      </c>
      <c r="D303" s="10">
        <v>77.59</v>
      </c>
      <c r="E303" s="10">
        <v>0</v>
      </c>
      <c r="F303" s="10">
        <v>52.57</v>
      </c>
      <c r="G303" s="192">
        <f t="shared" si="28"/>
        <v>184.95999999999998</v>
      </c>
      <c r="H303" s="192">
        <v>184.95999999999998</v>
      </c>
      <c r="I303" s="192">
        <v>196.96800000000002</v>
      </c>
      <c r="J303" s="10">
        <v>209.97</v>
      </c>
      <c r="K303" s="10">
        <v>12.2</v>
      </c>
      <c r="L303" s="10">
        <v>116.54</v>
      </c>
      <c r="M303" s="10">
        <v>8</v>
      </c>
      <c r="N303" s="192">
        <f>+MIT_InfraMR[[#This Row],[A.03.1 -  Longitud de Vías de Explotación No Electrificadas Troncales y Ramales (vía principal) (km)]]+MIT_InfraMR[[#This Row],[A.04.1 -  Longitud de Vías de Explotación Electrificadas Troncales y Ramales (vía principal) (km)]]</f>
        <v>326.51</v>
      </c>
      <c r="O303" s="192">
        <v>326.51</v>
      </c>
      <c r="P303" s="1">
        <v>40</v>
      </c>
      <c r="Q303" s="1">
        <v>15</v>
      </c>
      <c r="R303" s="1">
        <v>1</v>
      </c>
      <c r="S303" s="194">
        <f t="shared" si="29"/>
        <v>56</v>
      </c>
      <c r="T303" s="194">
        <v>55</v>
      </c>
      <c r="U303" s="1">
        <v>36</v>
      </c>
      <c r="V303" s="1">
        <v>66</v>
      </c>
      <c r="W303" s="1">
        <v>0</v>
      </c>
      <c r="X303" s="1">
        <v>15</v>
      </c>
      <c r="Y303" s="1">
        <v>2</v>
      </c>
      <c r="Z303" s="196">
        <f t="shared" si="30"/>
        <v>119</v>
      </c>
      <c r="AA303" s="1">
        <v>52</v>
      </c>
      <c r="AB303" s="1">
        <v>18</v>
      </c>
      <c r="AC303" s="1">
        <f>+MIT_InfraMR[[#This Row],[Total Pasos Vehiculares a Nivel]]</f>
        <v>119</v>
      </c>
      <c r="AD303" s="196">
        <f t="shared" si="31"/>
        <v>189</v>
      </c>
      <c r="AE303" s="1">
        <v>10</v>
      </c>
      <c r="AF303" s="1">
        <v>21</v>
      </c>
      <c r="AG303" s="1">
        <v>107</v>
      </c>
      <c r="AH303" s="196">
        <f t="shared" si="32"/>
        <v>138</v>
      </c>
      <c r="AI303" s="10">
        <v>46</v>
      </c>
      <c r="AJ303" s="10">
        <v>0</v>
      </c>
      <c r="AK303" s="10">
        <v>133</v>
      </c>
      <c r="AL303" s="222">
        <f t="shared" si="33"/>
        <v>179</v>
      </c>
      <c r="AM303" s="1">
        <v>0</v>
      </c>
      <c r="AN303" s="1">
        <v>18</v>
      </c>
      <c r="AO303" s="1">
        <v>0</v>
      </c>
      <c r="AP303" s="200">
        <f t="shared" si="34"/>
        <v>18</v>
      </c>
      <c r="AQ303" s="1">
        <v>122</v>
      </c>
      <c r="AR303" s="1">
        <v>60</v>
      </c>
      <c r="AS303" s="1">
        <v>0</v>
      </c>
      <c r="AT303" s="200">
        <f>+SUM(MIT_InfraMR[[#This Row],[B.02.1 - Parque de Coches Eléctricos Motrices]:[B.02.3 - Parque de Coches Eléctricos Motrices Tipo R]])</f>
        <v>182</v>
      </c>
      <c r="AU303" s="1">
        <v>0</v>
      </c>
      <c r="AV303" s="1">
        <v>2</v>
      </c>
      <c r="AW303" s="1">
        <v>2</v>
      </c>
      <c r="AX303" s="200">
        <f>+SUM(MIT_InfraMR[[#This Row],[B.03.1 - Parque de Coches Motores Motrices Remolcados]:[B.03.3 - Parque de Coches Motores Motrices Cabina]])</f>
        <v>4</v>
      </c>
      <c r="AY303" s="1">
        <v>29</v>
      </c>
      <c r="AZ303" s="1">
        <v>4</v>
      </c>
      <c r="BA303" s="1">
        <v>0</v>
      </c>
      <c r="BB303" s="1">
        <v>0</v>
      </c>
      <c r="BC303" s="200">
        <f>SUM(AY303:BB303)</f>
        <v>33</v>
      </c>
      <c r="BD303" s="356">
        <v>14</v>
      </c>
      <c r="BE303" s="1">
        <v>0</v>
      </c>
      <c r="BF303" s="1">
        <v>5</v>
      </c>
      <c r="BG303" s="235">
        <v>1676</v>
      </c>
    </row>
    <row r="304" spans="1:60">
      <c r="A304" s="1">
        <v>2018</v>
      </c>
      <c r="B304" s="1" t="s">
        <v>63</v>
      </c>
      <c r="C304" s="10">
        <v>54.8</v>
      </c>
      <c r="D304" s="10">
        <v>77.59</v>
      </c>
      <c r="E304" s="10">
        <v>0</v>
      </c>
      <c r="F304" s="10">
        <v>52.57</v>
      </c>
      <c r="G304" s="192">
        <f t="shared" si="28"/>
        <v>184.95999999999998</v>
      </c>
      <c r="H304" s="192">
        <v>184.95999999999998</v>
      </c>
      <c r="I304" s="192">
        <v>196.96800000000002</v>
      </c>
      <c r="J304" s="10">
        <v>209.97</v>
      </c>
      <c r="K304" s="10">
        <v>12.2</v>
      </c>
      <c r="L304" s="10">
        <v>116.54</v>
      </c>
      <c r="M304" s="10">
        <v>8</v>
      </c>
      <c r="N304" s="192">
        <f>+MIT_InfraMR[[#This Row],[A.03.1 -  Longitud de Vías de Explotación No Electrificadas Troncales y Ramales (vía principal) (km)]]+MIT_InfraMR[[#This Row],[A.04.1 -  Longitud de Vías de Explotación Electrificadas Troncales y Ramales (vía principal) (km)]]</f>
        <v>326.51</v>
      </c>
      <c r="O304" s="192">
        <v>326.51</v>
      </c>
      <c r="P304" s="1">
        <v>40</v>
      </c>
      <c r="Q304" s="1">
        <v>15</v>
      </c>
      <c r="R304" s="1">
        <v>1</v>
      </c>
      <c r="S304" s="194">
        <f t="shared" si="29"/>
        <v>56</v>
      </c>
      <c r="T304" s="194">
        <v>55</v>
      </c>
      <c r="U304" s="1">
        <v>36</v>
      </c>
      <c r="V304" s="1">
        <v>66</v>
      </c>
      <c r="W304" s="1">
        <v>0</v>
      </c>
      <c r="X304" s="1">
        <v>15</v>
      </c>
      <c r="Y304" s="1">
        <v>2</v>
      </c>
      <c r="Z304" s="196">
        <f t="shared" si="30"/>
        <v>119</v>
      </c>
      <c r="AA304" s="1">
        <v>52</v>
      </c>
      <c r="AB304" s="1">
        <v>18</v>
      </c>
      <c r="AC304" s="1">
        <f>+MIT_InfraMR[[#This Row],[Total Pasos Vehiculares a Nivel]]</f>
        <v>119</v>
      </c>
      <c r="AD304" s="196">
        <f t="shared" si="31"/>
        <v>189</v>
      </c>
      <c r="AE304" s="1">
        <v>10</v>
      </c>
      <c r="AF304" s="1">
        <v>21</v>
      </c>
      <c r="AG304" s="1">
        <v>107</v>
      </c>
      <c r="AH304" s="196">
        <f t="shared" si="32"/>
        <v>138</v>
      </c>
      <c r="AI304" s="10">
        <v>46</v>
      </c>
      <c r="AJ304" s="10">
        <v>0</v>
      </c>
      <c r="AK304" s="10">
        <v>133</v>
      </c>
      <c r="AL304" s="222">
        <f t="shared" si="33"/>
        <v>179</v>
      </c>
      <c r="AM304" s="1">
        <v>0</v>
      </c>
      <c r="AN304" s="1">
        <v>18</v>
      </c>
      <c r="AO304" s="1">
        <v>0</v>
      </c>
      <c r="AP304" s="200">
        <f t="shared" si="34"/>
        <v>18</v>
      </c>
      <c r="AQ304" s="1">
        <v>122</v>
      </c>
      <c r="AR304" s="1">
        <v>60</v>
      </c>
      <c r="AS304" s="1">
        <v>0</v>
      </c>
      <c r="AT304" s="200">
        <f>+SUM(MIT_InfraMR[[#This Row],[B.02.1 - Parque de Coches Eléctricos Motrices]:[B.02.3 - Parque de Coches Eléctricos Motrices Tipo R]])</f>
        <v>182</v>
      </c>
      <c r="AU304" s="1">
        <v>0</v>
      </c>
      <c r="AV304" s="1">
        <v>2</v>
      </c>
      <c r="AW304" s="1">
        <v>2</v>
      </c>
      <c r="AX304" s="200">
        <f>+SUM(MIT_InfraMR[[#This Row],[B.03.1 - Parque de Coches Motores Motrices Remolcados]:[B.03.3 - Parque de Coches Motores Motrices Cabina]])</f>
        <v>4</v>
      </c>
      <c r="AY304" s="1">
        <v>29</v>
      </c>
      <c r="AZ304" s="1">
        <v>4</v>
      </c>
      <c r="BA304" s="1">
        <v>0</v>
      </c>
      <c r="BB304" s="1">
        <v>0</v>
      </c>
      <c r="BC304" s="200">
        <f>SUM(AY304:BB304)</f>
        <v>33</v>
      </c>
      <c r="BD304" s="356">
        <v>14</v>
      </c>
      <c r="BE304" s="1">
        <v>0</v>
      </c>
      <c r="BF304" s="1">
        <v>5</v>
      </c>
      <c r="BG304" s="235">
        <v>1676</v>
      </c>
    </row>
    <row r="305" spans="1:60">
      <c r="A305" s="1">
        <v>2018</v>
      </c>
      <c r="B305" s="1" t="s">
        <v>64</v>
      </c>
      <c r="C305" s="10">
        <v>54.8</v>
      </c>
      <c r="D305" s="10">
        <v>77.59</v>
      </c>
      <c r="E305" s="10">
        <v>0</v>
      </c>
      <c r="F305" s="10">
        <v>52.57</v>
      </c>
      <c r="G305" s="192">
        <f t="shared" si="28"/>
        <v>184.95999999999998</v>
      </c>
      <c r="H305" s="192">
        <v>184.95999999999998</v>
      </c>
      <c r="I305" s="192">
        <v>196.96800000000002</v>
      </c>
      <c r="J305" s="10">
        <v>209.97</v>
      </c>
      <c r="K305" s="10">
        <v>12.2</v>
      </c>
      <c r="L305" s="10">
        <v>116.54</v>
      </c>
      <c r="M305" s="10">
        <v>8</v>
      </c>
      <c r="N305" s="192">
        <f>+MIT_InfraMR[[#This Row],[A.03.1 -  Longitud de Vías de Explotación No Electrificadas Troncales y Ramales (vía principal) (km)]]+MIT_InfraMR[[#This Row],[A.04.1 -  Longitud de Vías de Explotación Electrificadas Troncales y Ramales (vía principal) (km)]]</f>
        <v>326.51</v>
      </c>
      <c r="O305" s="192">
        <v>326.51</v>
      </c>
      <c r="P305" s="1">
        <v>40</v>
      </c>
      <c r="Q305" s="1">
        <v>15</v>
      </c>
      <c r="R305" s="1">
        <v>1</v>
      </c>
      <c r="S305" s="194">
        <f t="shared" si="29"/>
        <v>56</v>
      </c>
      <c r="T305" s="194">
        <v>55</v>
      </c>
      <c r="U305" s="1">
        <v>36</v>
      </c>
      <c r="V305" s="1">
        <v>66</v>
      </c>
      <c r="W305" s="1">
        <v>0</v>
      </c>
      <c r="X305" s="1">
        <v>15</v>
      </c>
      <c r="Y305" s="1">
        <v>2</v>
      </c>
      <c r="Z305" s="196">
        <f t="shared" si="30"/>
        <v>119</v>
      </c>
      <c r="AA305" s="1">
        <v>52</v>
      </c>
      <c r="AB305" s="1">
        <v>18</v>
      </c>
      <c r="AC305" s="1">
        <f>+MIT_InfraMR[[#This Row],[Total Pasos Vehiculares a Nivel]]</f>
        <v>119</v>
      </c>
      <c r="AD305" s="196">
        <f t="shared" si="31"/>
        <v>189</v>
      </c>
      <c r="AE305" s="1">
        <v>10</v>
      </c>
      <c r="AF305" s="1">
        <v>21</v>
      </c>
      <c r="AG305" s="1">
        <v>107</v>
      </c>
      <c r="AH305" s="196">
        <f t="shared" si="32"/>
        <v>138</v>
      </c>
      <c r="AI305" s="10">
        <v>46</v>
      </c>
      <c r="AJ305" s="10">
        <v>0</v>
      </c>
      <c r="AK305" s="10">
        <v>133</v>
      </c>
      <c r="AL305" s="222">
        <f t="shared" si="33"/>
        <v>179</v>
      </c>
      <c r="AM305" s="1">
        <v>0</v>
      </c>
      <c r="AN305" s="1">
        <v>18</v>
      </c>
      <c r="AO305" s="1">
        <v>0</v>
      </c>
      <c r="AP305" s="200">
        <f t="shared" si="34"/>
        <v>18</v>
      </c>
      <c r="AQ305" s="1">
        <v>122</v>
      </c>
      <c r="AR305" s="1">
        <v>60</v>
      </c>
      <c r="AS305" s="1">
        <v>0</v>
      </c>
      <c r="AT305" s="200">
        <f>+SUM(MIT_InfraMR[[#This Row],[B.02.1 - Parque de Coches Eléctricos Motrices]:[B.02.3 - Parque de Coches Eléctricos Motrices Tipo R]])</f>
        <v>182</v>
      </c>
      <c r="AU305" s="1">
        <v>0</v>
      </c>
      <c r="AV305" s="1">
        <v>2</v>
      </c>
      <c r="AW305" s="1">
        <v>2</v>
      </c>
      <c r="AX305" s="200">
        <f>+SUM(MIT_InfraMR[[#This Row],[B.03.1 - Parque de Coches Motores Motrices Remolcados]:[B.03.3 - Parque de Coches Motores Motrices Cabina]])</f>
        <v>4</v>
      </c>
      <c r="AY305" s="1">
        <v>29</v>
      </c>
      <c r="AZ305" s="1">
        <v>4</v>
      </c>
      <c r="BA305" s="1">
        <v>0</v>
      </c>
      <c r="BB305" s="1">
        <v>0</v>
      </c>
      <c r="BC305" s="200">
        <f>SUM(AY305:BB305)</f>
        <v>33</v>
      </c>
      <c r="BD305" s="356">
        <v>14</v>
      </c>
      <c r="BE305" s="1">
        <v>0</v>
      </c>
      <c r="BF305" s="1">
        <v>5</v>
      </c>
      <c r="BG305" s="235">
        <v>1676</v>
      </c>
    </row>
    <row r="306" spans="1:60">
      <c r="A306" s="1">
        <v>2018</v>
      </c>
      <c r="B306" s="1" t="s">
        <v>65</v>
      </c>
      <c r="C306" s="10">
        <v>54.8</v>
      </c>
      <c r="D306" s="10">
        <v>77.59</v>
      </c>
      <c r="E306" s="10">
        <v>0</v>
      </c>
      <c r="F306" s="10">
        <v>52.57</v>
      </c>
      <c r="G306" s="192">
        <f t="shared" si="28"/>
        <v>184.95999999999998</v>
      </c>
      <c r="H306" s="192">
        <v>184.95999999999998</v>
      </c>
      <c r="I306" s="192">
        <v>196.96800000000002</v>
      </c>
      <c r="J306" s="10">
        <v>209.97</v>
      </c>
      <c r="K306" s="10">
        <v>12.2</v>
      </c>
      <c r="L306" s="10">
        <v>116.54</v>
      </c>
      <c r="M306" s="10">
        <v>8</v>
      </c>
      <c r="N306" s="192">
        <f>+MIT_InfraMR[[#This Row],[A.03.1 -  Longitud de Vías de Explotación No Electrificadas Troncales y Ramales (vía principal) (km)]]+MIT_InfraMR[[#This Row],[A.04.1 -  Longitud de Vías de Explotación Electrificadas Troncales y Ramales (vía principal) (km)]]</f>
        <v>326.51</v>
      </c>
      <c r="O306" s="192">
        <v>326.51</v>
      </c>
      <c r="P306" s="1">
        <v>40</v>
      </c>
      <c r="Q306" s="1">
        <v>15</v>
      </c>
      <c r="R306" s="1">
        <v>1</v>
      </c>
      <c r="S306" s="194">
        <f t="shared" si="29"/>
        <v>56</v>
      </c>
      <c r="T306" s="194">
        <v>55</v>
      </c>
      <c r="U306" s="1">
        <v>36</v>
      </c>
      <c r="V306" s="1">
        <v>66</v>
      </c>
      <c r="W306" s="1">
        <v>0</v>
      </c>
      <c r="X306" s="1">
        <v>15</v>
      </c>
      <c r="Y306" s="1">
        <v>2</v>
      </c>
      <c r="Z306" s="196">
        <f t="shared" si="30"/>
        <v>119</v>
      </c>
      <c r="AA306" s="1">
        <v>52</v>
      </c>
      <c r="AB306" s="1">
        <v>18</v>
      </c>
      <c r="AC306" s="1">
        <f>+MIT_InfraMR[[#This Row],[Total Pasos Vehiculares a Nivel]]</f>
        <v>119</v>
      </c>
      <c r="AD306" s="196">
        <f t="shared" si="31"/>
        <v>189</v>
      </c>
      <c r="AE306" s="1">
        <v>10</v>
      </c>
      <c r="AF306" s="1">
        <v>21</v>
      </c>
      <c r="AG306" s="1">
        <v>107</v>
      </c>
      <c r="AH306" s="196">
        <f t="shared" si="32"/>
        <v>138</v>
      </c>
      <c r="AI306" s="10">
        <v>46</v>
      </c>
      <c r="AJ306" s="10">
        <v>0</v>
      </c>
      <c r="AK306" s="10">
        <v>133</v>
      </c>
      <c r="AL306" s="222">
        <f t="shared" si="33"/>
        <v>179</v>
      </c>
      <c r="AM306" s="1">
        <v>0</v>
      </c>
      <c r="AN306" s="1">
        <v>18</v>
      </c>
      <c r="AO306" s="1">
        <v>0</v>
      </c>
      <c r="AP306" s="200">
        <f t="shared" si="34"/>
        <v>18</v>
      </c>
      <c r="AQ306" s="1">
        <v>122</v>
      </c>
      <c r="AR306" s="1">
        <v>60</v>
      </c>
      <c r="AS306" s="1">
        <v>0</v>
      </c>
      <c r="AT306" s="200">
        <f>+SUM(MIT_InfraMR[[#This Row],[B.02.1 - Parque de Coches Eléctricos Motrices]:[B.02.3 - Parque de Coches Eléctricos Motrices Tipo R]])</f>
        <v>182</v>
      </c>
      <c r="AU306" s="1">
        <v>0</v>
      </c>
      <c r="AV306" s="1">
        <v>2</v>
      </c>
      <c r="AW306" s="1">
        <v>2</v>
      </c>
      <c r="AX306" s="200">
        <f>+SUM(MIT_InfraMR[[#This Row],[B.03.1 - Parque de Coches Motores Motrices Remolcados]:[B.03.3 - Parque de Coches Motores Motrices Cabina]])</f>
        <v>4</v>
      </c>
      <c r="AY306" s="1">
        <v>29</v>
      </c>
      <c r="AZ306" s="1">
        <v>4</v>
      </c>
      <c r="BA306" s="1">
        <v>0</v>
      </c>
      <c r="BB306" s="1">
        <v>0</v>
      </c>
      <c r="BC306" s="200">
        <f>SUM(AY306:BB306)</f>
        <v>33</v>
      </c>
      <c r="BD306" s="356">
        <v>14</v>
      </c>
      <c r="BE306" s="1">
        <v>0</v>
      </c>
      <c r="BF306" s="1">
        <v>5</v>
      </c>
      <c r="BG306" s="235">
        <v>1676</v>
      </c>
    </row>
    <row r="307" spans="1:60">
      <c r="A307" s="1">
        <v>2018</v>
      </c>
      <c r="B307" s="1" t="s">
        <v>66</v>
      </c>
      <c r="C307" s="10">
        <v>54.8</v>
      </c>
      <c r="D307" s="10">
        <v>77.59</v>
      </c>
      <c r="E307" s="10">
        <v>0</v>
      </c>
      <c r="F307" s="10">
        <v>52.57</v>
      </c>
      <c r="G307" s="192">
        <f t="shared" si="28"/>
        <v>184.95999999999998</v>
      </c>
      <c r="H307" s="192">
        <v>184.95999999999998</v>
      </c>
      <c r="I307" s="192">
        <v>196.96800000000002</v>
      </c>
      <c r="J307" s="10">
        <v>209.97</v>
      </c>
      <c r="K307" s="10">
        <v>12.2</v>
      </c>
      <c r="L307" s="10">
        <v>116.54</v>
      </c>
      <c r="M307" s="10">
        <v>8</v>
      </c>
      <c r="N307" s="192">
        <f>+MIT_InfraMR[[#This Row],[A.03.1 -  Longitud de Vías de Explotación No Electrificadas Troncales y Ramales (vía principal) (km)]]+MIT_InfraMR[[#This Row],[A.04.1 -  Longitud de Vías de Explotación Electrificadas Troncales y Ramales (vía principal) (km)]]</f>
        <v>326.51</v>
      </c>
      <c r="O307" s="192">
        <v>326.51</v>
      </c>
      <c r="P307" s="1">
        <v>40</v>
      </c>
      <c r="Q307" s="1">
        <v>15</v>
      </c>
      <c r="R307" s="1">
        <v>1</v>
      </c>
      <c r="S307" s="194">
        <f t="shared" si="29"/>
        <v>56</v>
      </c>
      <c r="T307" s="194">
        <v>55</v>
      </c>
      <c r="U307" s="1">
        <v>36</v>
      </c>
      <c r="V307" s="1">
        <v>66</v>
      </c>
      <c r="W307" s="1">
        <v>0</v>
      </c>
      <c r="X307" s="1">
        <v>15</v>
      </c>
      <c r="Y307" s="1">
        <v>2</v>
      </c>
      <c r="Z307" s="196">
        <f t="shared" si="30"/>
        <v>119</v>
      </c>
      <c r="AA307" s="1">
        <v>52</v>
      </c>
      <c r="AB307" s="1">
        <v>18</v>
      </c>
      <c r="AC307" s="1">
        <f>+MIT_InfraMR[[#This Row],[Total Pasos Vehiculares a Nivel]]</f>
        <v>119</v>
      </c>
      <c r="AD307" s="196">
        <f t="shared" si="31"/>
        <v>189</v>
      </c>
      <c r="AE307" s="1">
        <v>10</v>
      </c>
      <c r="AF307" s="1">
        <v>21</v>
      </c>
      <c r="AG307" s="1">
        <v>107</v>
      </c>
      <c r="AH307" s="196">
        <f t="shared" si="32"/>
        <v>138</v>
      </c>
      <c r="AI307" s="10">
        <v>46</v>
      </c>
      <c r="AJ307" s="10">
        <v>0</v>
      </c>
      <c r="AK307" s="10">
        <v>133</v>
      </c>
      <c r="AL307" s="222">
        <f t="shared" si="33"/>
        <v>179</v>
      </c>
      <c r="AM307" s="1">
        <v>0</v>
      </c>
      <c r="AN307" s="1">
        <v>18</v>
      </c>
      <c r="AO307" s="1">
        <v>0</v>
      </c>
      <c r="AP307" s="200">
        <f t="shared" si="34"/>
        <v>18</v>
      </c>
      <c r="AQ307" s="1">
        <v>122</v>
      </c>
      <c r="AR307" s="1">
        <v>60</v>
      </c>
      <c r="AS307" s="1">
        <v>0</v>
      </c>
      <c r="AT307" s="200">
        <f>+SUM(MIT_InfraMR[[#This Row],[B.02.1 - Parque de Coches Eléctricos Motrices]:[B.02.3 - Parque de Coches Eléctricos Motrices Tipo R]])</f>
        <v>182</v>
      </c>
      <c r="AU307" s="1">
        <v>0</v>
      </c>
      <c r="AV307" s="1">
        <v>2</v>
      </c>
      <c r="AW307" s="1">
        <v>2</v>
      </c>
      <c r="AX307" s="200">
        <f>+SUM(MIT_InfraMR[[#This Row],[B.03.1 - Parque de Coches Motores Motrices Remolcados]:[B.03.3 - Parque de Coches Motores Motrices Cabina]])</f>
        <v>4</v>
      </c>
      <c r="AY307" s="1">
        <v>29</v>
      </c>
      <c r="AZ307" s="1">
        <v>4</v>
      </c>
      <c r="BA307" s="1">
        <v>0</v>
      </c>
      <c r="BB307" s="1">
        <v>0</v>
      </c>
      <c r="BC307" s="200">
        <f>SUM(AY307:BB307)</f>
        <v>33</v>
      </c>
      <c r="BD307" s="356">
        <v>14</v>
      </c>
      <c r="BE307" s="1">
        <v>0</v>
      </c>
      <c r="BF307" s="1">
        <v>5</v>
      </c>
      <c r="BG307" s="235">
        <v>1676</v>
      </c>
    </row>
    <row r="308" spans="1:60">
      <c r="A308" s="1">
        <v>2018</v>
      </c>
      <c r="B308" s="1" t="s">
        <v>67</v>
      </c>
      <c r="C308" s="10">
        <v>54.8</v>
      </c>
      <c r="D308" s="10">
        <v>77.59</v>
      </c>
      <c r="E308" s="10">
        <v>0</v>
      </c>
      <c r="F308" s="10">
        <v>52.57</v>
      </c>
      <c r="G308" s="192">
        <f t="shared" si="28"/>
        <v>184.95999999999998</v>
      </c>
      <c r="H308" s="192">
        <v>184.95999999999998</v>
      </c>
      <c r="I308" s="192">
        <v>196.96800000000002</v>
      </c>
      <c r="J308" s="10">
        <v>209.97</v>
      </c>
      <c r="K308" s="10">
        <v>12.2</v>
      </c>
      <c r="L308" s="10">
        <v>116.54</v>
      </c>
      <c r="M308" s="10">
        <v>8</v>
      </c>
      <c r="N308" s="192">
        <f>+MIT_InfraMR[[#This Row],[A.03.1 -  Longitud de Vías de Explotación No Electrificadas Troncales y Ramales (vía principal) (km)]]+MIT_InfraMR[[#This Row],[A.04.1 -  Longitud de Vías de Explotación Electrificadas Troncales y Ramales (vía principal) (km)]]</f>
        <v>326.51</v>
      </c>
      <c r="O308" s="192">
        <v>326.51</v>
      </c>
      <c r="P308" s="1">
        <v>40</v>
      </c>
      <c r="Q308" s="1">
        <v>15</v>
      </c>
      <c r="R308" s="1">
        <v>1</v>
      </c>
      <c r="S308" s="194">
        <f t="shared" si="29"/>
        <v>56</v>
      </c>
      <c r="T308" s="194">
        <v>55</v>
      </c>
      <c r="U308" s="1">
        <v>36</v>
      </c>
      <c r="V308" s="1">
        <v>66</v>
      </c>
      <c r="W308" s="1">
        <v>0</v>
      </c>
      <c r="X308" s="1">
        <v>15</v>
      </c>
      <c r="Y308" s="1">
        <v>2</v>
      </c>
      <c r="Z308" s="196">
        <f t="shared" si="30"/>
        <v>119</v>
      </c>
      <c r="AA308" s="1">
        <v>52</v>
      </c>
      <c r="AB308" s="1">
        <v>18</v>
      </c>
      <c r="AC308" s="1">
        <f>+MIT_InfraMR[[#This Row],[Total Pasos Vehiculares a Nivel]]</f>
        <v>119</v>
      </c>
      <c r="AD308" s="196">
        <f t="shared" si="31"/>
        <v>189</v>
      </c>
      <c r="AE308" s="1">
        <v>10</v>
      </c>
      <c r="AF308" s="1">
        <v>21</v>
      </c>
      <c r="AG308" s="1">
        <v>107</v>
      </c>
      <c r="AH308" s="196">
        <f t="shared" si="32"/>
        <v>138</v>
      </c>
      <c r="AI308" s="10">
        <v>46</v>
      </c>
      <c r="AJ308" s="10">
        <v>0</v>
      </c>
      <c r="AK308" s="10">
        <v>133</v>
      </c>
      <c r="AL308" s="222">
        <f t="shared" si="33"/>
        <v>179</v>
      </c>
      <c r="AM308" s="1">
        <v>0</v>
      </c>
      <c r="AN308" s="1">
        <v>18</v>
      </c>
      <c r="AO308" s="1">
        <v>0</v>
      </c>
      <c r="AP308" s="200">
        <f t="shared" si="34"/>
        <v>18</v>
      </c>
      <c r="AQ308" s="1">
        <v>122</v>
      </c>
      <c r="AR308" s="1">
        <v>60</v>
      </c>
      <c r="AS308" s="1">
        <v>0</v>
      </c>
      <c r="AT308" s="200">
        <f>+SUM(MIT_InfraMR[[#This Row],[B.02.1 - Parque de Coches Eléctricos Motrices]:[B.02.3 - Parque de Coches Eléctricos Motrices Tipo R]])</f>
        <v>182</v>
      </c>
      <c r="AU308" s="1">
        <v>0</v>
      </c>
      <c r="AV308" s="1">
        <v>2</v>
      </c>
      <c r="AW308" s="1">
        <v>2</v>
      </c>
      <c r="AX308" s="200">
        <f>+SUM(MIT_InfraMR[[#This Row],[B.03.1 - Parque de Coches Motores Motrices Remolcados]:[B.03.3 - Parque de Coches Motores Motrices Cabina]])</f>
        <v>4</v>
      </c>
      <c r="AY308" s="1">
        <v>29</v>
      </c>
      <c r="AZ308" s="1">
        <v>4</v>
      </c>
      <c r="BA308" s="1">
        <v>0</v>
      </c>
      <c r="BB308" s="1">
        <v>0</v>
      </c>
      <c r="BC308" s="200">
        <f>SUM(AY308:BB308)</f>
        <v>33</v>
      </c>
      <c r="BD308" s="356">
        <v>14</v>
      </c>
      <c r="BE308" s="1">
        <v>0</v>
      </c>
      <c r="BF308" s="1">
        <v>5</v>
      </c>
      <c r="BG308" s="235">
        <v>1676</v>
      </c>
    </row>
    <row r="309" spans="1:60">
      <c r="A309" s="1">
        <v>2018</v>
      </c>
      <c r="B309" s="1" t="s">
        <v>68</v>
      </c>
      <c r="C309" s="10">
        <v>54.8</v>
      </c>
      <c r="D309" s="10">
        <v>77.59</v>
      </c>
      <c r="E309" s="10">
        <v>0</v>
      </c>
      <c r="F309" s="10">
        <v>52.57</v>
      </c>
      <c r="G309" s="192">
        <f t="shared" si="28"/>
        <v>184.95999999999998</v>
      </c>
      <c r="H309" s="192">
        <v>184.95999999999998</v>
      </c>
      <c r="I309" s="192">
        <v>196.96800000000002</v>
      </c>
      <c r="J309" s="10">
        <v>209.97</v>
      </c>
      <c r="K309" s="10">
        <v>12.2</v>
      </c>
      <c r="L309" s="10">
        <v>116.54</v>
      </c>
      <c r="M309" s="10">
        <v>8</v>
      </c>
      <c r="N309" s="192">
        <f>+MIT_InfraMR[[#This Row],[A.03.1 -  Longitud de Vías de Explotación No Electrificadas Troncales y Ramales (vía principal) (km)]]+MIT_InfraMR[[#This Row],[A.04.1 -  Longitud de Vías de Explotación Electrificadas Troncales y Ramales (vía principal) (km)]]</f>
        <v>326.51</v>
      </c>
      <c r="O309" s="192">
        <v>326.51</v>
      </c>
      <c r="P309" s="1">
        <v>40</v>
      </c>
      <c r="Q309" s="1">
        <v>15</v>
      </c>
      <c r="R309" s="1">
        <v>1</v>
      </c>
      <c r="S309" s="194">
        <f t="shared" si="29"/>
        <v>56</v>
      </c>
      <c r="T309" s="194">
        <v>55</v>
      </c>
      <c r="U309" s="1">
        <v>36</v>
      </c>
      <c r="V309" s="1">
        <v>66</v>
      </c>
      <c r="W309" s="1">
        <v>0</v>
      </c>
      <c r="X309" s="1">
        <v>15</v>
      </c>
      <c r="Y309" s="1">
        <v>2</v>
      </c>
      <c r="Z309" s="196">
        <f t="shared" si="30"/>
        <v>119</v>
      </c>
      <c r="AA309" s="1">
        <v>52</v>
      </c>
      <c r="AB309" s="1">
        <v>18</v>
      </c>
      <c r="AC309" s="1">
        <f>+MIT_InfraMR[[#This Row],[Total Pasos Vehiculares a Nivel]]</f>
        <v>119</v>
      </c>
      <c r="AD309" s="196">
        <f t="shared" si="31"/>
        <v>189</v>
      </c>
      <c r="AE309" s="1">
        <v>10</v>
      </c>
      <c r="AF309" s="1">
        <v>21</v>
      </c>
      <c r="AG309" s="1">
        <v>107</v>
      </c>
      <c r="AH309" s="196">
        <f t="shared" si="32"/>
        <v>138</v>
      </c>
      <c r="AI309" s="10">
        <v>46</v>
      </c>
      <c r="AJ309" s="10">
        <v>0</v>
      </c>
      <c r="AK309" s="10">
        <v>133</v>
      </c>
      <c r="AL309" s="222">
        <f t="shared" si="33"/>
        <v>179</v>
      </c>
      <c r="AM309" s="1">
        <v>0</v>
      </c>
      <c r="AN309" s="1">
        <v>18</v>
      </c>
      <c r="AO309" s="1">
        <v>0</v>
      </c>
      <c r="AP309" s="200">
        <f t="shared" si="34"/>
        <v>18</v>
      </c>
      <c r="AQ309" s="1">
        <v>122</v>
      </c>
      <c r="AR309" s="1">
        <v>60</v>
      </c>
      <c r="AS309" s="1">
        <v>0</v>
      </c>
      <c r="AT309" s="200">
        <f>+SUM(MIT_InfraMR[[#This Row],[B.02.1 - Parque de Coches Eléctricos Motrices]:[B.02.3 - Parque de Coches Eléctricos Motrices Tipo R]])</f>
        <v>182</v>
      </c>
      <c r="AU309" s="1">
        <v>0</v>
      </c>
      <c r="AV309" s="1">
        <v>2</v>
      </c>
      <c r="AW309" s="1">
        <v>2</v>
      </c>
      <c r="AX309" s="200">
        <f>+SUM(MIT_InfraMR[[#This Row],[B.03.1 - Parque de Coches Motores Motrices Remolcados]:[B.03.3 - Parque de Coches Motores Motrices Cabina]])</f>
        <v>4</v>
      </c>
      <c r="AY309" s="1">
        <v>29</v>
      </c>
      <c r="AZ309" s="1">
        <v>4</v>
      </c>
      <c r="BA309" s="1">
        <v>0</v>
      </c>
      <c r="BB309" s="1">
        <v>0</v>
      </c>
      <c r="BC309" s="200">
        <f>SUM(AY309:BB309)</f>
        <v>33</v>
      </c>
      <c r="BD309" s="356">
        <v>14</v>
      </c>
      <c r="BE309" s="1">
        <v>0</v>
      </c>
      <c r="BF309" s="1">
        <v>5</v>
      </c>
      <c r="BG309" s="235">
        <v>1676</v>
      </c>
    </row>
    <row r="310" spans="1:60">
      <c r="A310" s="1">
        <v>2018</v>
      </c>
      <c r="B310" s="1" t="s">
        <v>69</v>
      </c>
      <c r="C310" s="10">
        <v>54.8</v>
      </c>
      <c r="D310" s="10">
        <v>77.59</v>
      </c>
      <c r="E310" s="10">
        <v>0</v>
      </c>
      <c r="F310" s="10">
        <v>52.57</v>
      </c>
      <c r="G310" s="192">
        <f t="shared" si="28"/>
        <v>184.95999999999998</v>
      </c>
      <c r="H310" s="192">
        <v>184.95999999999998</v>
      </c>
      <c r="I310" s="192">
        <v>196.96800000000002</v>
      </c>
      <c r="J310" s="10">
        <v>209.97</v>
      </c>
      <c r="K310" s="10">
        <v>12.2</v>
      </c>
      <c r="L310" s="10">
        <v>116.54</v>
      </c>
      <c r="M310" s="10">
        <v>8</v>
      </c>
      <c r="N310" s="192">
        <f>+MIT_InfraMR[[#This Row],[A.03.1 -  Longitud de Vías de Explotación No Electrificadas Troncales y Ramales (vía principal) (km)]]+MIT_InfraMR[[#This Row],[A.04.1 -  Longitud de Vías de Explotación Electrificadas Troncales y Ramales (vía principal) (km)]]</f>
        <v>326.51</v>
      </c>
      <c r="O310" s="192">
        <v>326.51</v>
      </c>
      <c r="P310" s="1">
        <v>40</v>
      </c>
      <c r="Q310" s="1">
        <v>15</v>
      </c>
      <c r="R310" s="1">
        <v>1</v>
      </c>
      <c r="S310" s="194">
        <f t="shared" si="29"/>
        <v>56</v>
      </c>
      <c r="T310" s="194">
        <v>55</v>
      </c>
      <c r="U310" s="1">
        <v>36</v>
      </c>
      <c r="V310" s="1">
        <v>66</v>
      </c>
      <c r="W310" s="1">
        <v>0</v>
      </c>
      <c r="X310" s="1">
        <v>15</v>
      </c>
      <c r="Y310" s="1">
        <v>2</v>
      </c>
      <c r="Z310" s="196">
        <f t="shared" si="30"/>
        <v>119</v>
      </c>
      <c r="AA310" s="1">
        <v>52</v>
      </c>
      <c r="AB310" s="1">
        <v>18</v>
      </c>
      <c r="AC310" s="1">
        <f>+MIT_InfraMR[[#This Row],[Total Pasos Vehiculares a Nivel]]</f>
        <v>119</v>
      </c>
      <c r="AD310" s="196">
        <f t="shared" si="31"/>
        <v>189</v>
      </c>
      <c r="AE310" s="1">
        <v>10</v>
      </c>
      <c r="AF310" s="1">
        <v>21</v>
      </c>
      <c r="AG310" s="1">
        <v>107</v>
      </c>
      <c r="AH310" s="196">
        <f t="shared" si="32"/>
        <v>138</v>
      </c>
      <c r="AI310" s="10">
        <v>46</v>
      </c>
      <c r="AJ310" s="10">
        <v>0</v>
      </c>
      <c r="AK310" s="10">
        <v>133</v>
      </c>
      <c r="AL310" s="222">
        <f t="shared" si="33"/>
        <v>179</v>
      </c>
      <c r="AM310" s="1">
        <v>0</v>
      </c>
      <c r="AN310" s="1">
        <v>18</v>
      </c>
      <c r="AO310" s="1">
        <v>0</v>
      </c>
      <c r="AP310" s="200">
        <f t="shared" si="34"/>
        <v>18</v>
      </c>
      <c r="AQ310" s="1">
        <v>122</v>
      </c>
      <c r="AR310" s="1">
        <v>60</v>
      </c>
      <c r="AS310" s="1">
        <v>0</v>
      </c>
      <c r="AT310" s="200">
        <f>+SUM(MIT_InfraMR[[#This Row],[B.02.1 - Parque de Coches Eléctricos Motrices]:[B.02.3 - Parque de Coches Eléctricos Motrices Tipo R]])</f>
        <v>182</v>
      </c>
      <c r="AU310" s="1">
        <v>0</v>
      </c>
      <c r="AV310" s="1">
        <v>2</v>
      </c>
      <c r="AW310" s="1">
        <v>2</v>
      </c>
      <c r="AX310" s="200">
        <f>+SUM(MIT_InfraMR[[#This Row],[B.03.1 - Parque de Coches Motores Motrices Remolcados]:[B.03.3 - Parque de Coches Motores Motrices Cabina]])</f>
        <v>4</v>
      </c>
      <c r="AY310" s="1">
        <v>29</v>
      </c>
      <c r="AZ310" s="1">
        <v>4</v>
      </c>
      <c r="BA310" s="1">
        <v>0</v>
      </c>
      <c r="BB310" s="1">
        <v>0</v>
      </c>
      <c r="BC310" s="200">
        <f>SUM(AY310:BB310)</f>
        <v>33</v>
      </c>
      <c r="BD310" s="356">
        <v>14</v>
      </c>
      <c r="BE310" s="1">
        <v>0</v>
      </c>
      <c r="BF310" s="1">
        <v>5</v>
      </c>
      <c r="BG310" s="235">
        <v>1676</v>
      </c>
    </row>
    <row r="311" spans="1:60">
      <c r="A311" s="1">
        <v>2018</v>
      </c>
      <c r="B311" s="1" t="s">
        <v>70</v>
      </c>
      <c r="C311" s="10">
        <v>54.8</v>
      </c>
      <c r="D311" s="10">
        <v>77.59</v>
      </c>
      <c r="E311" s="10">
        <v>0</v>
      </c>
      <c r="F311" s="10">
        <v>52.57</v>
      </c>
      <c r="G311" s="192">
        <f t="shared" si="28"/>
        <v>184.95999999999998</v>
      </c>
      <c r="H311" s="192">
        <v>184.95999999999998</v>
      </c>
      <c r="I311" s="192">
        <v>196.96800000000002</v>
      </c>
      <c r="J311" s="10">
        <v>209.97</v>
      </c>
      <c r="K311" s="10">
        <v>12.2</v>
      </c>
      <c r="L311" s="10">
        <v>116.54</v>
      </c>
      <c r="M311" s="10">
        <v>8</v>
      </c>
      <c r="N311" s="192">
        <f>+MIT_InfraMR[[#This Row],[A.03.1 -  Longitud de Vías de Explotación No Electrificadas Troncales y Ramales (vía principal) (km)]]+MIT_InfraMR[[#This Row],[A.04.1 -  Longitud de Vías de Explotación Electrificadas Troncales y Ramales (vía principal) (km)]]</f>
        <v>326.51</v>
      </c>
      <c r="O311" s="192">
        <v>326.51</v>
      </c>
      <c r="P311" s="1">
        <v>40</v>
      </c>
      <c r="Q311" s="1">
        <v>15</v>
      </c>
      <c r="R311" s="1">
        <v>1</v>
      </c>
      <c r="S311" s="194">
        <f t="shared" si="29"/>
        <v>56</v>
      </c>
      <c r="T311" s="194">
        <v>55</v>
      </c>
      <c r="U311" s="1">
        <v>36</v>
      </c>
      <c r="V311" s="1">
        <v>66</v>
      </c>
      <c r="W311" s="1">
        <v>0</v>
      </c>
      <c r="X311" s="1">
        <v>15</v>
      </c>
      <c r="Y311" s="1">
        <v>2</v>
      </c>
      <c r="Z311" s="196">
        <f t="shared" si="30"/>
        <v>119</v>
      </c>
      <c r="AA311" s="1">
        <v>52</v>
      </c>
      <c r="AB311" s="1">
        <v>18</v>
      </c>
      <c r="AC311" s="1">
        <f>+MIT_InfraMR[[#This Row],[Total Pasos Vehiculares a Nivel]]</f>
        <v>119</v>
      </c>
      <c r="AD311" s="196">
        <f t="shared" si="31"/>
        <v>189</v>
      </c>
      <c r="AE311" s="1">
        <v>10</v>
      </c>
      <c r="AF311" s="1">
        <v>21</v>
      </c>
      <c r="AG311" s="1">
        <v>107</v>
      </c>
      <c r="AH311" s="196">
        <f t="shared" si="32"/>
        <v>138</v>
      </c>
      <c r="AI311" s="10">
        <v>46</v>
      </c>
      <c r="AJ311" s="10">
        <v>0</v>
      </c>
      <c r="AK311" s="10">
        <v>133</v>
      </c>
      <c r="AL311" s="222">
        <f t="shared" si="33"/>
        <v>179</v>
      </c>
      <c r="AM311" s="1">
        <v>0</v>
      </c>
      <c r="AN311" s="1">
        <v>18</v>
      </c>
      <c r="AO311" s="1">
        <v>0</v>
      </c>
      <c r="AP311" s="200">
        <f t="shared" si="34"/>
        <v>18</v>
      </c>
      <c r="AQ311" s="1">
        <v>122</v>
      </c>
      <c r="AR311" s="1">
        <v>60</v>
      </c>
      <c r="AS311" s="1">
        <v>0</v>
      </c>
      <c r="AT311" s="200">
        <f>+SUM(MIT_InfraMR[[#This Row],[B.02.1 - Parque de Coches Eléctricos Motrices]:[B.02.3 - Parque de Coches Eléctricos Motrices Tipo R]])</f>
        <v>182</v>
      </c>
      <c r="AU311" s="1">
        <v>0</v>
      </c>
      <c r="AV311" s="1">
        <v>2</v>
      </c>
      <c r="AW311" s="1">
        <v>2</v>
      </c>
      <c r="AX311" s="200">
        <f>+SUM(MIT_InfraMR[[#This Row],[B.03.1 - Parque de Coches Motores Motrices Remolcados]:[B.03.3 - Parque de Coches Motores Motrices Cabina]])</f>
        <v>4</v>
      </c>
      <c r="AY311" s="1">
        <v>29</v>
      </c>
      <c r="AZ311" s="1">
        <v>4</v>
      </c>
      <c r="BA311" s="1">
        <v>0</v>
      </c>
      <c r="BB311" s="1">
        <v>0</v>
      </c>
      <c r="BC311" s="200">
        <f>SUM(AY311:BB311)</f>
        <v>33</v>
      </c>
      <c r="BD311" s="356">
        <v>14</v>
      </c>
      <c r="BE311" s="1">
        <v>0</v>
      </c>
      <c r="BF311" s="1">
        <v>5</v>
      </c>
      <c r="BG311" s="235">
        <v>1676</v>
      </c>
    </row>
    <row r="312" spans="1:60">
      <c r="A312" s="1">
        <v>2018</v>
      </c>
      <c r="B312" s="1" t="s">
        <v>71</v>
      </c>
      <c r="C312" s="10">
        <v>54.8</v>
      </c>
      <c r="D312" s="10">
        <v>77.59</v>
      </c>
      <c r="E312" s="10">
        <v>0</v>
      </c>
      <c r="F312" s="10">
        <v>52.57</v>
      </c>
      <c r="G312" s="192">
        <f t="shared" si="28"/>
        <v>184.95999999999998</v>
      </c>
      <c r="H312" s="192">
        <v>184.95999999999998</v>
      </c>
      <c r="I312" s="192">
        <v>196.96800000000002</v>
      </c>
      <c r="J312" s="10">
        <v>209.97</v>
      </c>
      <c r="K312" s="10">
        <v>12.2</v>
      </c>
      <c r="L312" s="10">
        <v>116.54</v>
      </c>
      <c r="M312" s="10">
        <v>8</v>
      </c>
      <c r="N312" s="192">
        <f>+MIT_InfraMR[[#This Row],[A.03.1 -  Longitud de Vías de Explotación No Electrificadas Troncales y Ramales (vía principal) (km)]]+MIT_InfraMR[[#This Row],[A.04.1 -  Longitud de Vías de Explotación Electrificadas Troncales y Ramales (vía principal) (km)]]</f>
        <v>326.51</v>
      </c>
      <c r="O312" s="192">
        <v>326.51</v>
      </c>
      <c r="P312" s="1">
        <v>40</v>
      </c>
      <c r="Q312" s="1">
        <v>15</v>
      </c>
      <c r="R312" s="1">
        <v>1</v>
      </c>
      <c r="S312" s="194">
        <f t="shared" si="29"/>
        <v>56</v>
      </c>
      <c r="T312" s="194">
        <v>55</v>
      </c>
      <c r="U312" s="1">
        <v>36</v>
      </c>
      <c r="V312" s="1">
        <v>66</v>
      </c>
      <c r="W312" s="1">
        <v>0</v>
      </c>
      <c r="X312" s="1">
        <v>15</v>
      </c>
      <c r="Y312" s="1">
        <v>2</v>
      </c>
      <c r="Z312" s="196">
        <f t="shared" si="30"/>
        <v>119</v>
      </c>
      <c r="AA312" s="1">
        <v>52</v>
      </c>
      <c r="AB312" s="1">
        <v>18</v>
      </c>
      <c r="AC312" s="1">
        <f>+MIT_InfraMR[[#This Row],[Total Pasos Vehiculares a Nivel]]</f>
        <v>119</v>
      </c>
      <c r="AD312" s="196">
        <f t="shared" si="31"/>
        <v>189</v>
      </c>
      <c r="AE312" s="1">
        <v>10</v>
      </c>
      <c r="AF312" s="1">
        <v>21</v>
      </c>
      <c r="AG312" s="1">
        <v>107</v>
      </c>
      <c r="AH312" s="196">
        <f t="shared" si="32"/>
        <v>138</v>
      </c>
      <c r="AI312" s="10">
        <v>46</v>
      </c>
      <c r="AJ312" s="10">
        <v>0</v>
      </c>
      <c r="AK312" s="10">
        <v>133</v>
      </c>
      <c r="AL312" s="222">
        <f t="shared" si="33"/>
        <v>179</v>
      </c>
      <c r="AM312" s="1">
        <v>0</v>
      </c>
      <c r="AN312" s="1">
        <v>18</v>
      </c>
      <c r="AO312" s="1">
        <v>0</v>
      </c>
      <c r="AP312" s="200">
        <f t="shared" si="34"/>
        <v>18</v>
      </c>
      <c r="AQ312" s="1">
        <v>122</v>
      </c>
      <c r="AR312" s="1">
        <v>60</v>
      </c>
      <c r="AS312" s="1">
        <v>0</v>
      </c>
      <c r="AT312" s="200">
        <f>+SUM(MIT_InfraMR[[#This Row],[B.02.1 - Parque de Coches Eléctricos Motrices]:[B.02.3 - Parque de Coches Eléctricos Motrices Tipo R]])</f>
        <v>182</v>
      </c>
      <c r="AU312" s="1">
        <v>0</v>
      </c>
      <c r="AV312" s="1">
        <v>2</v>
      </c>
      <c r="AW312" s="1">
        <v>2</v>
      </c>
      <c r="AX312" s="200">
        <f>+SUM(MIT_InfraMR[[#This Row],[B.03.1 - Parque de Coches Motores Motrices Remolcados]:[B.03.3 - Parque de Coches Motores Motrices Cabina]])</f>
        <v>4</v>
      </c>
      <c r="AY312" s="1">
        <v>29</v>
      </c>
      <c r="AZ312" s="1">
        <v>4</v>
      </c>
      <c r="BA312" s="1">
        <v>0</v>
      </c>
      <c r="BB312" s="1">
        <v>0</v>
      </c>
      <c r="BC312" s="200">
        <f>SUM(AY312:BB312)</f>
        <v>33</v>
      </c>
      <c r="BD312" s="356">
        <v>14</v>
      </c>
      <c r="BE312" s="1">
        <v>0</v>
      </c>
      <c r="BF312" s="1">
        <v>5</v>
      </c>
      <c r="BG312" s="235">
        <v>1676</v>
      </c>
    </row>
    <row r="313" spans="1:60">
      <c r="A313" s="1">
        <v>2018</v>
      </c>
      <c r="B313" s="1" t="s">
        <v>72</v>
      </c>
      <c r="C313" s="10">
        <v>54.8</v>
      </c>
      <c r="D313" s="10">
        <v>77.59</v>
      </c>
      <c r="E313" s="10">
        <v>0</v>
      </c>
      <c r="F313" s="10">
        <v>52.57</v>
      </c>
      <c r="G313" s="192">
        <f t="shared" si="28"/>
        <v>184.95999999999998</v>
      </c>
      <c r="H313" s="192">
        <v>184.95999999999998</v>
      </c>
      <c r="I313" s="192">
        <v>196.96800000000002</v>
      </c>
      <c r="J313" s="10">
        <v>209.97</v>
      </c>
      <c r="K313" s="10">
        <v>12.2</v>
      </c>
      <c r="L313" s="10">
        <v>116.54</v>
      </c>
      <c r="M313" s="10">
        <v>8</v>
      </c>
      <c r="N313" s="192">
        <f>+MIT_InfraMR[[#This Row],[A.03.1 -  Longitud de Vías de Explotación No Electrificadas Troncales y Ramales (vía principal) (km)]]+MIT_InfraMR[[#This Row],[A.04.1 -  Longitud de Vías de Explotación Electrificadas Troncales y Ramales (vía principal) (km)]]</f>
        <v>326.51</v>
      </c>
      <c r="O313" s="192">
        <v>326.51</v>
      </c>
      <c r="P313" s="1">
        <v>40</v>
      </c>
      <c r="Q313" s="1">
        <v>15</v>
      </c>
      <c r="R313" s="1">
        <v>1</v>
      </c>
      <c r="S313" s="194">
        <f t="shared" si="29"/>
        <v>56</v>
      </c>
      <c r="T313" s="194">
        <v>55</v>
      </c>
      <c r="U313" s="1">
        <v>36</v>
      </c>
      <c r="V313" s="1">
        <v>66</v>
      </c>
      <c r="W313" s="1">
        <v>0</v>
      </c>
      <c r="X313" s="1">
        <v>15</v>
      </c>
      <c r="Y313" s="1">
        <v>2</v>
      </c>
      <c r="Z313" s="196">
        <f t="shared" si="30"/>
        <v>119</v>
      </c>
      <c r="AA313" s="1">
        <v>52</v>
      </c>
      <c r="AB313" s="1">
        <v>18</v>
      </c>
      <c r="AC313" s="1">
        <f>+MIT_InfraMR[[#This Row],[Total Pasos Vehiculares a Nivel]]</f>
        <v>119</v>
      </c>
      <c r="AD313" s="196">
        <f t="shared" si="31"/>
        <v>189</v>
      </c>
      <c r="AE313" s="1">
        <v>10</v>
      </c>
      <c r="AF313" s="1">
        <v>21</v>
      </c>
      <c r="AG313" s="1">
        <v>107</v>
      </c>
      <c r="AH313" s="196">
        <f t="shared" si="32"/>
        <v>138</v>
      </c>
      <c r="AI313" s="10">
        <v>46</v>
      </c>
      <c r="AJ313" s="10">
        <v>0</v>
      </c>
      <c r="AK313" s="10">
        <v>133</v>
      </c>
      <c r="AL313" s="222">
        <f t="shared" si="33"/>
        <v>179</v>
      </c>
      <c r="AM313" s="1">
        <v>0</v>
      </c>
      <c r="AN313" s="1">
        <v>18</v>
      </c>
      <c r="AO313" s="1">
        <v>0</v>
      </c>
      <c r="AP313" s="200">
        <f t="shared" si="34"/>
        <v>18</v>
      </c>
      <c r="AQ313" s="1">
        <v>122</v>
      </c>
      <c r="AR313" s="1">
        <v>60</v>
      </c>
      <c r="AS313" s="1">
        <v>0</v>
      </c>
      <c r="AT313" s="200">
        <f>+SUM(MIT_InfraMR[[#This Row],[B.02.1 - Parque de Coches Eléctricos Motrices]:[B.02.3 - Parque de Coches Eléctricos Motrices Tipo R]])</f>
        <v>182</v>
      </c>
      <c r="AU313" s="1">
        <v>0</v>
      </c>
      <c r="AV313" s="1">
        <v>2</v>
      </c>
      <c r="AW313" s="1">
        <v>2</v>
      </c>
      <c r="AX313" s="200">
        <f>+SUM(MIT_InfraMR[[#This Row],[B.03.1 - Parque de Coches Motores Motrices Remolcados]:[B.03.3 - Parque de Coches Motores Motrices Cabina]])</f>
        <v>4</v>
      </c>
      <c r="AY313" s="1">
        <v>29</v>
      </c>
      <c r="AZ313" s="1">
        <v>4</v>
      </c>
      <c r="BA313" s="1">
        <v>0</v>
      </c>
      <c r="BB313" s="1">
        <v>0</v>
      </c>
      <c r="BC313" s="200">
        <f>SUM(AY313:BB313)</f>
        <v>33</v>
      </c>
      <c r="BD313" s="356">
        <v>14</v>
      </c>
      <c r="BE313" s="1">
        <v>0</v>
      </c>
      <c r="BF313" s="1">
        <v>5</v>
      </c>
      <c r="BG313" s="235">
        <v>1676</v>
      </c>
    </row>
    <row r="314" spans="1:60">
      <c r="A314" s="1">
        <v>2019</v>
      </c>
      <c r="B314" s="1" t="s">
        <v>61</v>
      </c>
      <c r="C314" s="10">
        <v>54.8</v>
      </c>
      <c r="D314" s="10">
        <v>77.59</v>
      </c>
      <c r="E314" s="10">
        <v>0</v>
      </c>
      <c r="F314" s="10">
        <v>52.57</v>
      </c>
      <c r="G314" s="192">
        <f t="shared" si="28"/>
        <v>184.95999999999998</v>
      </c>
      <c r="H314" s="192">
        <v>184.95999999999998</v>
      </c>
      <c r="I314" s="192">
        <v>196.96800000000002</v>
      </c>
      <c r="J314" s="10">
        <v>209.97</v>
      </c>
      <c r="K314" s="10">
        <v>12.2</v>
      </c>
      <c r="L314" s="10">
        <v>116.54</v>
      </c>
      <c r="M314" s="10">
        <v>8</v>
      </c>
      <c r="N314" s="192">
        <f>+MIT_InfraMR[[#This Row],[A.03.1 -  Longitud de Vías de Explotación No Electrificadas Troncales y Ramales (vía principal) (km)]]+MIT_InfraMR[[#This Row],[A.04.1 -  Longitud de Vías de Explotación Electrificadas Troncales y Ramales (vía principal) (km)]]</f>
        <v>326.51</v>
      </c>
      <c r="O314" s="192">
        <v>326.51</v>
      </c>
      <c r="P314" s="1">
        <v>40</v>
      </c>
      <c r="Q314" s="1">
        <v>15</v>
      </c>
      <c r="R314" s="1">
        <v>1</v>
      </c>
      <c r="S314" s="194">
        <f t="shared" si="29"/>
        <v>56</v>
      </c>
      <c r="T314" s="194">
        <v>55</v>
      </c>
      <c r="U314" s="1">
        <v>36</v>
      </c>
      <c r="V314" s="1">
        <v>66</v>
      </c>
      <c r="W314" s="1">
        <v>0</v>
      </c>
      <c r="X314" s="1">
        <v>15</v>
      </c>
      <c r="Y314" s="1">
        <v>2</v>
      </c>
      <c r="Z314" s="196">
        <f t="shared" si="30"/>
        <v>119</v>
      </c>
      <c r="AA314" s="1">
        <v>52</v>
      </c>
      <c r="AB314" s="1">
        <v>18</v>
      </c>
      <c r="AC314" s="1">
        <f>+MIT_InfraMR[[#This Row],[Total Pasos Vehiculares a Nivel]]</f>
        <v>119</v>
      </c>
      <c r="AD314" s="196">
        <f t="shared" si="31"/>
        <v>189</v>
      </c>
      <c r="AE314" s="1">
        <v>10</v>
      </c>
      <c r="AF314" s="1">
        <v>21</v>
      </c>
      <c r="AG314" s="1">
        <v>107</v>
      </c>
      <c r="AH314" s="196">
        <f t="shared" si="32"/>
        <v>138</v>
      </c>
      <c r="AI314" s="10">
        <v>46</v>
      </c>
      <c r="AJ314" s="10">
        <v>0</v>
      </c>
      <c r="AK314" s="10">
        <v>133</v>
      </c>
      <c r="AL314" s="222">
        <f t="shared" si="33"/>
        <v>179</v>
      </c>
      <c r="AM314" s="1">
        <v>0</v>
      </c>
      <c r="AN314" s="1">
        <v>18</v>
      </c>
      <c r="AO314" s="1">
        <v>0</v>
      </c>
      <c r="AP314" s="200">
        <f t="shared" si="34"/>
        <v>18</v>
      </c>
      <c r="AQ314" s="1">
        <v>122</v>
      </c>
      <c r="AR314" s="1">
        <v>60</v>
      </c>
      <c r="AS314" s="1">
        <v>0</v>
      </c>
      <c r="AT314" s="200">
        <f>+SUM(MIT_InfraMR[[#This Row],[B.02.1 - Parque de Coches Eléctricos Motrices]:[B.02.3 - Parque de Coches Eléctricos Motrices Tipo R]])</f>
        <v>182</v>
      </c>
      <c r="AU314" s="1">
        <v>0</v>
      </c>
      <c r="AV314" s="1">
        <v>2</v>
      </c>
      <c r="AW314" s="1">
        <v>2</v>
      </c>
      <c r="AX314" s="200">
        <f>+SUM(MIT_InfraMR[[#This Row],[B.03.1 - Parque de Coches Motores Motrices Remolcados]:[B.03.3 - Parque de Coches Motores Motrices Cabina]])</f>
        <v>4</v>
      </c>
      <c r="AY314" s="1">
        <v>29</v>
      </c>
      <c r="AZ314" s="1">
        <v>4</v>
      </c>
      <c r="BA314" s="1">
        <v>0</v>
      </c>
      <c r="BB314" s="1">
        <v>0</v>
      </c>
      <c r="BC314" s="200">
        <f>SUM(AY314:BB314)</f>
        <v>33</v>
      </c>
      <c r="BD314" s="356">
        <v>14</v>
      </c>
      <c r="BE314" s="1">
        <v>0</v>
      </c>
      <c r="BF314" s="1">
        <v>5</v>
      </c>
      <c r="BG314" s="235">
        <v>1676</v>
      </c>
    </row>
    <row r="315" spans="1:60">
      <c r="A315" s="1">
        <v>2019</v>
      </c>
      <c r="B315" s="1" t="s">
        <v>62</v>
      </c>
      <c r="C315" s="10">
        <v>54.8</v>
      </c>
      <c r="D315" s="10">
        <v>77.59</v>
      </c>
      <c r="E315" s="10">
        <v>0</v>
      </c>
      <c r="F315" s="10">
        <v>52.57</v>
      </c>
      <c r="G315" s="192">
        <f t="shared" si="28"/>
        <v>184.95999999999998</v>
      </c>
      <c r="H315" s="192">
        <f t="shared" ref="H315:H317" si="35">184.96-9.6</f>
        <v>175.36</v>
      </c>
      <c r="I315" s="192">
        <v>187.36644000000001</v>
      </c>
      <c r="J315" s="10">
        <v>209.97</v>
      </c>
      <c r="K315" s="10">
        <v>12.2</v>
      </c>
      <c r="L315" s="10">
        <v>116.54</v>
      </c>
      <c r="M315" s="10">
        <v>8</v>
      </c>
      <c r="N315" s="192">
        <f>+MIT_InfraMR[[#This Row],[A.03.1 -  Longitud de Vías de Explotación No Electrificadas Troncales y Ramales (vía principal) (km)]]+MIT_InfraMR[[#This Row],[A.04.1 -  Longitud de Vías de Explotación Electrificadas Troncales y Ramales (vía principal) (km)]]</f>
        <v>326.51</v>
      </c>
      <c r="O315" s="192">
        <f>326.51-9.6-9.6</f>
        <v>307.30999999999995</v>
      </c>
      <c r="P315" s="1">
        <v>40</v>
      </c>
      <c r="Q315" s="1">
        <v>15</v>
      </c>
      <c r="R315" s="1">
        <v>1</v>
      </c>
      <c r="S315" s="194">
        <f t="shared" si="29"/>
        <v>56</v>
      </c>
      <c r="T315" s="194">
        <v>54</v>
      </c>
      <c r="U315" s="1">
        <v>36</v>
      </c>
      <c r="V315" s="1">
        <v>66</v>
      </c>
      <c r="W315" s="1">
        <v>0</v>
      </c>
      <c r="X315" s="1">
        <v>15</v>
      </c>
      <c r="Y315" s="1">
        <v>2</v>
      </c>
      <c r="Z315" s="196">
        <f t="shared" si="30"/>
        <v>119</v>
      </c>
      <c r="AA315" s="1">
        <v>52</v>
      </c>
      <c r="AB315" s="1">
        <v>18</v>
      </c>
      <c r="AC315" s="1">
        <f>+MIT_InfraMR[[#This Row],[Total Pasos Vehiculares a Nivel]]</f>
        <v>119</v>
      </c>
      <c r="AD315" s="196">
        <f t="shared" si="31"/>
        <v>189</v>
      </c>
      <c r="AE315" s="1">
        <v>10</v>
      </c>
      <c r="AF315" s="1">
        <v>21</v>
      </c>
      <c r="AG315" s="1">
        <v>107</v>
      </c>
      <c r="AH315" s="196">
        <f t="shared" si="32"/>
        <v>138</v>
      </c>
      <c r="AI315" s="10">
        <v>46</v>
      </c>
      <c r="AJ315" s="10">
        <v>0</v>
      </c>
      <c r="AK315" s="10">
        <v>133</v>
      </c>
      <c r="AL315" s="222">
        <f t="shared" si="33"/>
        <v>179</v>
      </c>
      <c r="AM315" s="1">
        <v>0</v>
      </c>
      <c r="AN315" s="1">
        <v>18</v>
      </c>
      <c r="AO315" s="1">
        <v>0</v>
      </c>
      <c r="AP315" s="200">
        <f t="shared" si="34"/>
        <v>18</v>
      </c>
      <c r="AQ315" s="1">
        <v>122</v>
      </c>
      <c r="AR315" s="1">
        <v>60</v>
      </c>
      <c r="AS315" s="1">
        <v>0</v>
      </c>
      <c r="AT315" s="200">
        <f>+SUM(MIT_InfraMR[[#This Row],[B.02.1 - Parque de Coches Eléctricos Motrices]:[B.02.3 - Parque de Coches Eléctricos Motrices Tipo R]])</f>
        <v>182</v>
      </c>
      <c r="AU315" s="1">
        <v>0</v>
      </c>
      <c r="AV315" s="1">
        <v>2</v>
      </c>
      <c r="AW315" s="1">
        <v>2</v>
      </c>
      <c r="AX315" s="200">
        <f>+SUM(MIT_InfraMR[[#This Row],[B.03.1 - Parque de Coches Motores Motrices Remolcados]:[B.03.3 - Parque de Coches Motores Motrices Cabina]])</f>
        <v>4</v>
      </c>
      <c r="AY315" s="1">
        <v>29</v>
      </c>
      <c r="AZ315" s="1">
        <v>4</v>
      </c>
      <c r="BA315" s="1">
        <v>0</v>
      </c>
      <c r="BB315" s="1">
        <v>0</v>
      </c>
      <c r="BC315" s="200">
        <f>SUM(AY315:BB315)</f>
        <v>33</v>
      </c>
      <c r="BD315" s="356">
        <v>14</v>
      </c>
      <c r="BE315" s="1">
        <v>0</v>
      </c>
      <c r="BF315" s="1">
        <v>5</v>
      </c>
      <c r="BG315" s="235">
        <v>1676</v>
      </c>
      <c r="BH315" s="1" t="s">
        <v>640</v>
      </c>
    </row>
    <row r="316" spans="1:60">
      <c r="A316" s="1">
        <v>2019</v>
      </c>
      <c r="B316" s="1" t="s">
        <v>63</v>
      </c>
      <c r="C316" s="10">
        <v>54.8</v>
      </c>
      <c r="D316" s="10">
        <v>77.59</v>
      </c>
      <c r="E316" s="10">
        <v>0</v>
      </c>
      <c r="F316" s="10">
        <v>52.57</v>
      </c>
      <c r="G316" s="192">
        <f t="shared" si="28"/>
        <v>184.95999999999998</v>
      </c>
      <c r="H316" s="192">
        <f t="shared" si="35"/>
        <v>175.36</v>
      </c>
      <c r="I316" s="192">
        <v>187.36644000000001</v>
      </c>
      <c r="J316" s="10">
        <v>209.97</v>
      </c>
      <c r="K316" s="10">
        <v>12.2</v>
      </c>
      <c r="L316" s="10">
        <v>116.54</v>
      </c>
      <c r="M316" s="10">
        <v>8</v>
      </c>
      <c r="N316" s="192">
        <f>+MIT_InfraMR[[#This Row],[A.03.1 -  Longitud de Vías de Explotación No Electrificadas Troncales y Ramales (vía principal) (km)]]+MIT_InfraMR[[#This Row],[A.04.1 -  Longitud de Vías de Explotación Electrificadas Troncales y Ramales (vía principal) (km)]]</f>
        <v>326.51</v>
      </c>
      <c r="O316" s="192">
        <f t="shared" ref="O316:O317" si="36">326.51-9.6-9.6</f>
        <v>307.30999999999995</v>
      </c>
      <c r="P316" s="1">
        <v>40</v>
      </c>
      <c r="Q316" s="1">
        <v>15</v>
      </c>
      <c r="R316" s="1">
        <v>1</v>
      </c>
      <c r="S316" s="194">
        <f t="shared" si="29"/>
        <v>56</v>
      </c>
      <c r="T316" s="194">
        <v>54</v>
      </c>
      <c r="U316" s="1">
        <v>36</v>
      </c>
      <c r="V316" s="1">
        <v>66</v>
      </c>
      <c r="W316" s="1">
        <v>0</v>
      </c>
      <c r="X316" s="1">
        <v>15</v>
      </c>
      <c r="Y316" s="1">
        <v>2</v>
      </c>
      <c r="Z316" s="196">
        <f t="shared" si="30"/>
        <v>119</v>
      </c>
      <c r="AA316" s="1">
        <v>52</v>
      </c>
      <c r="AB316" s="1">
        <v>18</v>
      </c>
      <c r="AC316" s="1">
        <f>+MIT_InfraMR[[#This Row],[Total Pasos Vehiculares a Nivel]]</f>
        <v>119</v>
      </c>
      <c r="AD316" s="196">
        <f t="shared" si="31"/>
        <v>189</v>
      </c>
      <c r="AE316" s="1">
        <v>10</v>
      </c>
      <c r="AF316" s="1">
        <v>21</v>
      </c>
      <c r="AG316" s="1">
        <v>107</v>
      </c>
      <c r="AH316" s="196">
        <f t="shared" si="32"/>
        <v>138</v>
      </c>
      <c r="AI316" s="10">
        <v>46</v>
      </c>
      <c r="AJ316" s="10">
        <v>0</v>
      </c>
      <c r="AK316" s="10">
        <v>133</v>
      </c>
      <c r="AL316" s="222">
        <f t="shared" si="33"/>
        <v>179</v>
      </c>
      <c r="AM316" s="1">
        <v>0</v>
      </c>
      <c r="AN316" s="1">
        <v>18</v>
      </c>
      <c r="AO316" s="1">
        <v>0</v>
      </c>
      <c r="AP316" s="200">
        <f t="shared" si="34"/>
        <v>18</v>
      </c>
      <c r="AQ316" s="1">
        <v>122</v>
      </c>
      <c r="AR316" s="1">
        <v>60</v>
      </c>
      <c r="AS316" s="1">
        <v>0</v>
      </c>
      <c r="AT316" s="200">
        <f>+SUM(MIT_InfraMR[[#This Row],[B.02.1 - Parque de Coches Eléctricos Motrices]:[B.02.3 - Parque de Coches Eléctricos Motrices Tipo R]])</f>
        <v>182</v>
      </c>
      <c r="AU316" s="1">
        <v>0</v>
      </c>
      <c r="AV316" s="1">
        <v>2</v>
      </c>
      <c r="AW316" s="1">
        <v>2</v>
      </c>
      <c r="AX316" s="200">
        <f>+SUM(MIT_InfraMR[[#This Row],[B.03.1 - Parque de Coches Motores Motrices Remolcados]:[B.03.3 - Parque de Coches Motores Motrices Cabina]])</f>
        <v>4</v>
      </c>
      <c r="AY316" s="1">
        <v>29</v>
      </c>
      <c r="AZ316" s="1">
        <v>4</v>
      </c>
      <c r="BA316" s="1">
        <v>0</v>
      </c>
      <c r="BB316" s="1">
        <v>0</v>
      </c>
      <c r="BC316" s="200">
        <f>SUM(AY316:BB316)</f>
        <v>33</v>
      </c>
      <c r="BD316" s="356">
        <v>14</v>
      </c>
      <c r="BE316" s="1">
        <v>0</v>
      </c>
      <c r="BF316" s="1">
        <v>5</v>
      </c>
      <c r="BG316" s="235">
        <v>1676</v>
      </c>
      <c r="BH316" s="1" t="s">
        <v>640</v>
      </c>
    </row>
    <row r="317" spans="1:60">
      <c r="A317" s="1">
        <v>2019</v>
      </c>
      <c r="B317" s="1" t="s">
        <v>64</v>
      </c>
      <c r="C317" s="10">
        <v>54.8</v>
      </c>
      <c r="D317" s="10">
        <v>77.59</v>
      </c>
      <c r="E317" s="10">
        <v>0</v>
      </c>
      <c r="F317" s="10">
        <v>52.57</v>
      </c>
      <c r="G317" s="192">
        <f t="shared" si="28"/>
        <v>184.95999999999998</v>
      </c>
      <c r="H317" s="192">
        <f t="shared" si="35"/>
        <v>175.36</v>
      </c>
      <c r="I317" s="192">
        <v>187.36644000000001</v>
      </c>
      <c r="J317" s="10">
        <v>209.97</v>
      </c>
      <c r="K317" s="10">
        <v>12.2</v>
      </c>
      <c r="L317" s="10">
        <v>116.54</v>
      </c>
      <c r="M317" s="10">
        <v>8</v>
      </c>
      <c r="N317" s="192">
        <f>+MIT_InfraMR[[#This Row],[A.03.1 -  Longitud de Vías de Explotación No Electrificadas Troncales y Ramales (vía principal) (km)]]+MIT_InfraMR[[#This Row],[A.04.1 -  Longitud de Vías de Explotación Electrificadas Troncales y Ramales (vía principal) (km)]]</f>
        <v>326.51</v>
      </c>
      <c r="O317" s="192">
        <f t="shared" si="36"/>
        <v>307.30999999999995</v>
      </c>
      <c r="P317" s="1">
        <v>40</v>
      </c>
      <c r="Q317" s="1">
        <v>15</v>
      </c>
      <c r="R317" s="1">
        <v>1</v>
      </c>
      <c r="S317" s="194">
        <f t="shared" si="29"/>
        <v>56</v>
      </c>
      <c r="T317" s="194">
        <v>54</v>
      </c>
      <c r="U317" s="1">
        <v>36</v>
      </c>
      <c r="V317" s="1">
        <v>66</v>
      </c>
      <c r="W317" s="1">
        <v>0</v>
      </c>
      <c r="X317" s="1">
        <v>15</v>
      </c>
      <c r="Y317" s="1">
        <v>2</v>
      </c>
      <c r="Z317" s="196">
        <f t="shared" si="30"/>
        <v>119</v>
      </c>
      <c r="AA317" s="1">
        <v>52</v>
      </c>
      <c r="AB317" s="1">
        <v>18</v>
      </c>
      <c r="AC317" s="1">
        <f>+MIT_InfraMR[[#This Row],[Total Pasos Vehiculares a Nivel]]</f>
        <v>119</v>
      </c>
      <c r="AD317" s="196">
        <f t="shared" si="31"/>
        <v>189</v>
      </c>
      <c r="AE317" s="1">
        <v>10</v>
      </c>
      <c r="AF317" s="1">
        <v>21</v>
      </c>
      <c r="AG317" s="1">
        <v>107</v>
      </c>
      <c r="AH317" s="196">
        <f t="shared" si="32"/>
        <v>138</v>
      </c>
      <c r="AI317" s="10">
        <v>46</v>
      </c>
      <c r="AJ317" s="10">
        <v>0</v>
      </c>
      <c r="AK317" s="10">
        <v>133</v>
      </c>
      <c r="AL317" s="222">
        <f t="shared" si="33"/>
        <v>179</v>
      </c>
      <c r="AM317" s="1">
        <v>0</v>
      </c>
      <c r="AN317" s="1">
        <v>18</v>
      </c>
      <c r="AO317" s="1">
        <v>0</v>
      </c>
      <c r="AP317" s="200">
        <f t="shared" si="34"/>
        <v>18</v>
      </c>
      <c r="AQ317" s="1">
        <v>122</v>
      </c>
      <c r="AR317" s="1">
        <v>60</v>
      </c>
      <c r="AS317" s="1">
        <v>0</v>
      </c>
      <c r="AT317" s="200">
        <f>+SUM(MIT_InfraMR[[#This Row],[B.02.1 - Parque de Coches Eléctricos Motrices]:[B.02.3 - Parque de Coches Eléctricos Motrices Tipo R]])</f>
        <v>182</v>
      </c>
      <c r="AU317" s="1">
        <v>0</v>
      </c>
      <c r="AV317" s="1">
        <v>2</v>
      </c>
      <c r="AW317" s="1">
        <v>2</v>
      </c>
      <c r="AX317" s="200">
        <f>+SUM(MIT_InfraMR[[#This Row],[B.03.1 - Parque de Coches Motores Motrices Remolcados]:[B.03.3 - Parque de Coches Motores Motrices Cabina]])</f>
        <v>4</v>
      </c>
      <c r="AY317" s="1">
        <v>29</v>
      </c>
      <c r="AZ317" s="1">
        <v>4</v>
      </c>
      <c r="BA317" s="1">
        <v>0</v>
      </c>
      <c r="BB317" s="1">
        <v>0</v>
      </c>
      <c r="BC317" s="200">
        <f>SUM(AY317:BB317)</f>
        <v>33</v>
      </c>
      <c r="BD317" s="356">
        <v>14</v>
      </c>
      <c r="BE317" s="1">
        <v>0</v>
      </c>
      <c r="BF317" s="1">
        <v>5</v>
      </c>
      <c r="BG317" s="235">
        <v>1676</v>
      </c>
      <c r="BH317" s="1" t="s">
        <v>640</v>
      </c>
    </row>
    <row r="318" spans="1:60">
      <c r="A318" s="1">
        <v>2019</v>
      </c>
      <c r="B318" s="1" t="s">
        <v>65</v>
      </c>
      <c r="C318" s="10">
        <v>54.8</v>
      </c>
      <c r="D318" s="10">
        <v>77.59</v>
      </c>
      <c r="E318" s="10">
        <v>0</v>
      </c>
      <c r="F318" s="10">
        <v>52.57</v>
      </c>
      <c r="G318" s="192">
        <f t="shared" si="28"/>
        <v>184.95999999999998</v>
      </c>
      <c r="H318" s="192">
        <v>184.95999999999998</v>
      </c>
      <c r="I318" s="192">
        <v>196.96800000000002</v>
      </c>
      <c r="J318" s="10">
        <v>209.97</v>
      </c>
      <c r="K318" s="10">
        <v>12.2</v>
      </c>
      <c r="L318" s="10">
        <v>116.54</v>
      </c>
      <c r="M318" s="10">
        <v>8</v>
      </c>
      <c r="N318" s="192">
        <f>+MIT_InfraMR[[#This Row],[A.03.1 -  Longitud de Vías de Explotación No Electrificadas Troncales y Ramales (vía principal) (km)]]+MIT_InfraMR[[#This Row],[A.04.1 -  Longitud de Vías de Explotación Electrificadas Troncales y Ramales (vía principal) (km)]]</f>
        <v>326.51</v>
      </c>
      <c r="O318" s="192">
        <v>326.51</v>
      </c>
      <c r="P318" s="1">
        <v>40</v>
      </c>
      <c r="Q318" s="1">
        <v>15</v>
      </c>
      <c r="R318" s="1">
        <v>1</v>
      </c>
      <c r="S318" s="194">
        <f t="shared" si="29"/>
        <v>56</v>
      </c>
      <c r="T318" s="194">
        <v>55</v>
      </c>
      <c r="U318" s="1">
        <v>36</v>
      </c>
      <c r="V318" s="1">
        <v>66</v>
      </c>
      <c r="W318" s="1">
        <v>0</v>
      </c>
      <c r="X318" s="1">
        <v>15</v>
      </c>
      <c r="Y318" s="1">
        <v>2</v>
      </c>
      <c r="Z318" s="196">
        <f t="shared" si="30"/>
        <v>119</v>
      </c>
      <c r="AA318" s="1">
        <v>52</v>
      </c>
      <c r="AB318" s="1">
        <v>18</v>
      </c>
      <c r="AC318" s="1">
        <f>+MIT_InfraMR[[#This Row],[Total Pasos Vehiculares a Nivel]]</f>
        <v>119</v>
      </c>
      <c r="AD318" s="196">
        <f t="shared" si="31"/>
        <v>189</v>
      </c>
      <c r="AE318" s="1">
        <v>10</v>
      </c>
      <c r="AF318" s="1">
        <v>21</v>
      </c>
      <c r="AG318" s="1">
        <v>107</v>
      </c>
      <c r="AH318" s="196">
        <f t="shared" si="32"/>
        <v>138</v>
      </c>
      <c r="AI318" s="10">
        <v>46</v>
      </c>
      <c r="AJ318" s="10">
        <v>0</v>
      </c>
      <c r="AK318" s="10">
        <v>133</v>
      </c>
      <c r="AL318" s="222">
        <f t="shared" si="33"/>
        <v>179</v>
      </c>
      <c r="AM318" s="1">
        <v>0</v>
      </c>
      <c r="AN318" s="1">
        <v>18</v>
      </c>
      <c r="AO318" s="1">
        <v>0</v>
      </c>
      <c r="AP318" s="200">
        <f t="shared" si="34"/>
        <v>18</v>
      </c>
      <c r="AQ318" s="1">
        <v>122</v>
      </c>
      <c r="AR318" s="1">
        <v>60</v>
      </c>
      <c r="AS318" s="1">
        <v>0</v>
      </c>
      <c r="AT318" s="200">
        <f>+SUM(MIT_InfraMR[[#This Row],[B.02.1 - Parque de Coches Eléctricos Motrices]:[B.02.3 - Parque de Coches Eléctricos Motrices Tipo R]])</f>
        <v>182</v>
      </c>
      <c r="AU318" s="1">
        <v>0</v>
      </c>
      <c r="AV318" s="1">
        <v>2</v>
      </c>
      <c r="AW318" s="1">
        <v>2</v>
      </c>
      <c r="AX318" s="200">
        <f>+SUM(MIT_InfraMR[[#This Row],[B.03.1 - Parque de Coches Motores Motrices Remolcados]:[B.03.3 - Parque de Coches Motores Motrices Cabina]])</f>
        <v>4</v>
      </c>
      <c r="AY318" s="1">
        <v>29</v>
      </c>
      <c r="AZ318" s="1">
        <v>4</v>
      </c>
      <c r="BA318" s="1">
        <v>0</v>
      </c>
      <c r="BB318" s="1">
        <v>0</v>
      </c>
      <c r="BC318" s="200">
        <f>SUM(AY318:BB318)</f>
        <v>33</v>
      </c>
      <c r="BD318" s="356">
        <v>14</v>
      </c>
      <c r="BE318" s="1">
        <v>0</v>
      </c>
      <c r="BF318" s="1">
        <v>5</v>
      </c>
      <c r="BG318" s="235">
        <v>1676</v>
      </c>
      <c r="BH318" s="1" t="s">
        <v>640</v>
      </c>
    </row>
    <row r="319" spans="1:60">
      <c r="A319" s="1">
        <v>2019</v>
      </c>
      <c r="B319" s="1" t="s">
        <v>66</v>
      </c>
      <c r="C319" s="10">
        <v>54.8</v>
      </c>
      <c r="D319" s="10">
        <v>77.59</v>
      </c>
      <c r="E319" s="10">
        <v>0</v>
      </c>
      <c r="F319" s="10">
        <v>52.57</v>
      </c>
      <c r="G319" s="192">
        <f t="shared" si="28"/>
        <v>184.95999999999998</v>
      </c>
      <c r="H319" s="192">
        <v>184.95999999999998</v>
      </c>
      <c r="I319" s="192">
        <v>196.96800000000002</v>
      </c>
      <c r="J319" s="10">
        <v>209.97</v>
      </c>
      <c r="K319" s="10">
        <v>12.2</v>
      </c>
      <c r="L319" s="10">
        <v>116.54</v>
      </c>
      <c r="M319" s="10">
        <v>8</v>
      </c>
      <c r="N319" s="192">
        <f>+MIT_InfraMR[[#This Row],[A.03.1 -  Longitud de Vías de Explotación No Electrificadas Troncales y Ramales (vía principal) (km)]]+MIT_InfraMR[[#This Row],[A.04.1 -  Longitud de Vías de Explotación Electrificadas Troncales y Ramales (vía principal) (km)]]</f>
        <v>326.51</v>
      </c>
      <c r="O319" s="192">
        <v>326.51</v>
      </c>
      <c r="P319" s="1">
        <v>40</v>
      </c>
      <c r="Q319" s="1">
        <v>15</v>
      </c>
      <c r="R319" s="1">
        <v>1</v>
      </c>
      <c r="S319" s="194">
        <f t="shared" si="29"/>
        <v>56</v>
      </c>
      <c r="T319" s="194">
        <v>55</v>
      </c>
      <c r="U319" s="1">
        <v>36</v>
      </c>
      <c r="V319" s="1">
        <v>66</v>
      </c>
      <c r="W319" s="1">
        <v>0</v>
      </c>
      <c r="X319" s="1">
        <v>15</v>
      </c>
      <c r="Y319" s="1">
        <v>2</v>
      </c>
      <c r="Z319" s="196">
        <f t="shared" si="30"/>
        <v>119</v>
      </c>
      <c r="AA319" s="1">
        <v>52</v>
      </c>
      <c r="AB319" s="1">
        <v>18</v>
      </c>
      <c r="AC319" s="1">
        <f>+MIT_InfraMR[[#This Row],[Total Pasos Vehiculares a Nivel]]</f>
        <v>119</v>
      </c>
      <c r="AD319" s="196">
        <f t="shared" si="31"/>
        <v>189</v>
      </c>
      <c r="AE319" s="1">
        <v>10</v>
      </c>
      <c r="AF319" s="1">
        <v>21</v>
      </c>
      <c r="AG319" s="1">
        <v>107</v>
      </c>
      <c r="AH319" s="196">
        <f t="shared" si="32"/>
        <v>138</v>
      </c>
      <c r="AI319" s="10">
        <v>46</v>
      </c>
      <c r="AJ319" s="10">
        <v>0</v>
      </c>
      <c r="AK319" s="10">
        <v>133</v>
      </c>
      <c r="AL319" s="222">
        <f t="shared" si="33"/>
        <v>179</v>
      </c>
      <c r="AM319" s="1">
        <v>0</v>
      </c>
      <c r="AN319" s="1">
        <v>18</v>
      </c>
      <c r="AO319" s="1">
        <v>0</v>
      </c>
      <c r="AP319" s="200">
        <f t="shared" si="34"/>
        <v>18</v>
      </c>
      <c r="AQ319" s="1">
        <v>122</v>
      </c>
      <c r="AR319" s="1">
        <v>60</v>
      </c>
      <c r="AS319" s="1">
        <v>0</v>
      </c>
      <c r="AT319" s="200">
        <f>+SUM(MIT_InfraMR[[#This Row],[B.02.1 - Parque de Coches Eléctricos Motrices]:[B.02.3 - Parque de Coches Eléctricos Motrices Tipo R]])</f>
        <v>182</v>
      </c>
      <c r="AU319" s="1">
        <v>0</v>
      </c>
      <c r="AV319" s="1">
        <v>2</v>
      </c>
      <c r="AW319" s="1">
        <v>2</v>
      </c>
      <c r="AX319" s="200">
        <f>+SUM(MIT_InfraMR[[#This Row],[B.03.1 - Parque de Coches Motores Motrices Remolcados]:[B.03.3 - Parque de Coches Motores Motrices Cabina]])</f>
        <v>4</v>
      </c>
      <c r="AY319" s="1">
        <v>29</v>
      </c>
      <c r="AZ319" s="1">
        <v>4</v>
      </c>
      <c r="BA319" s="1">
        <v>0</v>
      </c>
      <c r="BB319" s="1">
        <v>0</v>
      </c>
      <c r="BC319" s="200">
        <f>SUM(AY319:BB319)</f>
        <v>33</v>
      </c>
      <c r="BD319" s="356">
        <v>14</v>
      </c>
      <c r="BE319" s="1">
        <v>0</v>
      </c>
      <c r="BF319" s="1">
        <v>5</v>
      </c>
      <c r="BG319" s="235">
        <v>1676</v>
      </c>
    </row>
    <row r="320" spans="1:60">
      <c r="A320" s="1">
        <v>2019</v>
      </c>
      <c r="B320" s="1" t="s">
        <v>67</v>
      </c>
      <c r="C320" s="10">
        <v>54.8</v>
      </c>
      <c r="D320" s="10">
        <v>77.59</v>
      </c>
      <c r="E320" s="10">
        <v>0</v>
      </c>
      <c r="F320" s="10">
        <v>52.57</v>
      </c>
      <c r="G320" s="192">
        <f t="shared" si="28"/>
        <v>184.95999999999998</v>
      </c>
      <c r="H320" s="192">
        <v>184.95999999999998</v>
      </c>
      <c r="I320" s="192">
        <v>196.96800000000002</v>
      </c>
      <c r="J320" s="10">
        <v>209.97</v>
      </c>
      <c r="K320" s="10">
        <v>12.2</v>
      </c>
      <c r="L320" s="10">
        <v>116.54</v>
      </c>
      <c r="M320" s="10">
        <v>8</v>
      </c>
      <c r="N320" s="192">
        <f>+MIT_InfraMR[[#This Row],[A.03.1 -  Longitud de Vías de Explotación No Electrificadas Troncales y Ramales (vía principal) (km)]]+MIT_InfraMR[[#This Row],[A.04.1 -  Longitud de Vías de Explotación Electrificadas Troncales y Ramales (vía principal) (km)]]</f>
        <v>326.51</v>
      </c>
      <c r="O320" s="192">
        <v>326.51</v>
      </c>
      <c r="P320" s="1">
        <v>40</v>
      </c>
      <c r="Q320" s="1">
        <v>15</v>
      </c>
      <c r="R320" s="1">
        <v>1</v>
      </c>
      <c r="S320" s="194">
        <f t="shared" si="29"/>
        <v>56</v>
      </c>
      <c r="T320" s="194">
        <v>55</v>
      </c>
      <c r="U320" s="1">
        <v>36</v>
      </c>
      <c r="V320" s="1">
        <v>66</v>
      </c>
      <c r="W320" s="1">
        <v>0</v>
      </c>
      <c r="X320" s="1">
        <v>15</v>
      </c>
      <c r="Y320" s="1">
        <v>2</v>
      </c>
      <c r="Z320" s="196">
        <f t="shared" si="30"/>
        <v>119</v>
      </c>
      <c r="AA320" s="1">
        <v>52</v>
      </c>
      <c r="AB320" s="1">
        <v>18</v>
      </c>
      <c r="AC320" s="1">
        <f>+MIT_InfraMR[[#This Row],[Total Pasos Vehiculares a Nivel]]</f>
        <v>119</v>
      </c>
      <c r="AD320" s="196">
        <f t="shared" si="31"/>
        <v>189</v>
      </c>
      <c r="AE320" s="1">
        <v>10</v>
      </c>
      <c r="AF320" s="1">
        <v>21</v>
      </c>
      <c r="AG320" s="1">
        <v>107</v>
      </c>
      <c r="AH320" s="196">
        <f t="shared" si="32"/>
        <v>138</v>
      </c>
      <c r="AI320" s="10">
        <v>46</v>
      </c>
      <c r="AJ320" s="10">
        <v>0</v>
      </c>
      <c r="AK320" s="10">
        <v>133</v>
      </c>
      <c r="AL320" s="222">
        <f t="shared" si="33"/>
        <v>179</v>
      </c>
      <c r="AM320" s="1">
        <v>0</v>
      </c>
      <c r="AN320" s="1">
        <v>18</v>
      </c>
      <c r="AO320" s="1">
        <v>0</v>
      </c>
      <c r="AP320" s="200">
        <f t="shared" si="34"/>
        <v>18</v>
      </c>
      <c r="AQ320" s="1">
        <v>122</v>
      </c>
      <c r="AR320" s="1">
        <v>60</v>
      </c>
      <c r="AS320" s="1">
        <v>0</v>
      </c>
      <c r="AT320" s="200">
        <f>+SUM(MIT_InfraMR[[#This Row],[B.02.1 - Parque de Coches Eléctricos Motrices]:[B.02.3 - Parque de Coches Eléctricos Motrices Tipo R]])</f>
        <v>182</v>
      </c>
      <c r="AU320" s="1">
        <v>0</v>
      </c>
      <c r="AV320" s="1">
        <v>2</v>
      </c>
      <c r="AW320" s="1">
        <v>2</v>
      </c>
      <c r="AX320" s="200">
        <f>+SUM(MIT_InfraMR[[#This Row],[B.03.1 - Parque de Coches Motores Motrices Remolcados]:[B.03.3 - Parque de Coches Motores Motrices Cabina]])</f>
        <v>4</v>
      </c>
      <c r="AY320" s="1">
        <v>29</v>
      </c>
      <c r="AZ320" s="1">
        <v>4</v>
      </c>
      <c r="BA320" s="1">
        <v>0</v>
      </c>
      <c r="BB320" s="1">
        <v>0</v>
      </c>
      <c r="BC320" s="200">
        <f>SUM(AY320:BB320)</f>
        <v>33</v>
      </c>
      <c r="BD320" s="356">
        <v>14</v>
      </c>
      <c r="BE320" s="1">
        <v>0</v>
      </c>
      <c r="BF320" s="1">
        <v>5</v>
      </c>
      <c r="BG320" s="235">
        <v>1676</v>
      </c>
    </row>
    <row r="321" spans="1:60">
      <c r="A321" s="1">
        <v>2019</v>
      </c>
      <c r="B321" s="1" t="s">
        <v>68</v>
      </c>
      <c r="C321" s="10">
        <v>54.8</v>
      </c>
      <c r="D321" s="10">
        <v>77.59</v>
      </c>
      <c r="E321" s="10">
        <v>0</v>
      </c>
      <c r="F321" s="10">
        <v>52.57</v>
      </c>
      <c r="G321" s="192">
        <f t="shared" si="28"/>
        <v>184.95999999999998</v>
      </c>
      <c r="H321" s="192">
        <v>184.95999999999998</v>
      </c>
      <c r="I321" s="192">
        <v>196.96800000000002</v>
      </c>
      <c r="J321" s="10">
        <v>209.97</v>
      </c>
      <c r="K321" s="10">
        <v>12.2</v>
      </c>
      <c r="L321" s="10">
        <v>116.54</v>
      </c>
      <c r="M321" s="10">
        <v>8</v>
      </c>
      <c r="N321" s="192">
        <f>+MIT_InfraMR[[#This Row],[A.03.1 -  Longitud de Vías de Explotación No Electrificadas Troncales y Ramales (vía principal) (km)]]+MIT_InfraMR[[#This Row],[A.04.1 -  Longitud de Vías de Explotación Electrificadas Troncales y Ramales (vía principal) (km)]]</f>
        <v>326.51</v>
      </c>
      <c r="O321" s="192">
        <v>326.51</v>
      </c>
      <c r="P321" s="1">
        <v>40</v>
      </c>
      <c r="Q321" s="1">
        <v>15</v>
      </c>
      <c r="R321" s="1">
        <v>1</v>
      </c>
      <c r="S321" s="194">
        <f t="shared" si="29"/>
        <v>56</v>
      </c>
      <c r="T321" s="194">
        <v>55</v>
      </c>
      <c r="U321" s="1">
        <v>36</v>
      </c>
      <c r="V321" s="1">
        <v>66</v>
      </c>
      <c r="W321" s="1">
        <v>0</v>
      </c>
      <c r="X321" s="1">
        <v>15</v>
      </c>
      <c r="Y321" s="1">
        <v>2</v>
      </c>
      <c r="Z321" s="196">
        <f t="shared" si="30"/>
        <v>119</v>
      </c>
      <c r="AA321" s="1">
        <v>52</v>
      </c>
      <c r="AB321" s="1">
        <v>18</v>
      </c>
      <c r="AC321" s="1">
        <f>+MIT_InfraMR[[#This Row],[Total Pasos Vehiculares a Nivel]]</f>
        <v>119</v>
      </c>
      <c r="AD321" s="196">
        <f t="shared" si="31"/>
        <v>189</v>
      </c>
      <c r="AE321" s="1">
        <v>10</v>
      </c>
      <c r="AF321" s="1">
        <v>21</v>
      </c>
      <c r="AG321" s="1">
        <v>107</v>
      </c>
      <c r="AH321" s="196">
        <f t="shared" si="32"/>
        <v>138</v>
      </c>
      <c r="AI321" s="10">
        <v>46</v>
      </c>
      <c r="AJ321" s="10">
        <v>0</v>
      </c>
      <c r="AK321" s="10">
        <v>133</v>
      </c>
      <c r="AL321" s="222">
        <f t="shared" si="33"/>
        <v>179</v>
      </c>
      <c r="AM321" s="1">
        <v>0</v>
      </c>
      <c r="AN321" s="1">
        <v>18</v>
      </c>
      <c r="AO321" s="1">
        <v>0</v>
      </c>
      <c r="AP321" s="200">
        <f t="shared" si="34"/>
        <v>18</v>
      </c>
      <c r="AQ321" s="1">
        <v>122</v>
      </c>
      <c r="AR321" s="1">
        <v>60</v>
      </c>
      <c r="AS321" s="1">
        <v>0</v>
      </c>
      <c r="AT321" s="200">
        <f>+SUM(MIT_InfraMR[[#This Row],[B.02.1 - Parque de Coches Eléctricos Motrices]:[B.02.3 - Parque de Coches Eléctricos Motrices Tipo R]])</f>
        <v>182</v>
      </c>
      <c r="AU321" s="1">
        <v>0</v>
      </c>
      <c r="AV321" s="1">
        <v>2</v>
      </c>
      <c r="AW321" s="1">
        <v>2</v>
      </c>
      <c r="AX321" s="200">
        <f>+SUM(MIT_InfraMR[[#This Row],[B.03.1 - Parque de Coches Motores Motrices Remolcados]:[B.03.3 - Parque de Coches Motores Motrices Cabina]])</f>
        <v>4</v>
      </c>
      <c r="AY321" s="1">
        <v>29</v>
      </c>
      <c r="AZ321" s="1">
        <v>4</v>
      </c>
      <c r="BA321" s="1">
        <v>0</v>
      </c>
      <c r="BB321" s="1">
        <v>0</v>
      </c>
      <c r="BC321" s="200">
        <f>SUM(AY321:BB321)</f>
        <v>33</v>
      </c>
      <c r="BD321" s="356">
        <v>14</v>
      </c>
      <c r="BE321" s="1">
        <v>0</v>
      </c>
      <c r="BF321" s="1">
        <v>5</v>
      </c>
      <c r="BG321" s="235">
        <v>1676</v>
      </c>
    </row>
    <row r="322" spans="1:60">
      <c r="A322" s="1">
        <v>2019</v>
      </c>
      <c r="B322" s="1" t="s">
        <v>69</v>
      </c>
      <c r="C322" s="10">
        <v>54.8</v>
      </c>
      <c r="D322" s="10">
        <v>77.59</v>
      </c>
      <c r="E322" s="10">
        <v>0</v>
      </c>
      <c r="F322" s="10">
        <v>52.57</v>
      </c>
      <c r="G322" s="192">
        <f t="shared" ref="G322:G376" si="37">SUM(C322:F322)</f>
        <v>184.95999999999998</v>
      </c>
      <c r="H322" s="192">
        <v>184.95999999999998</v>
      </c>
      <c r="I322" s="192">
        <v>196.96800000000002</v>
      </c>
      <c r="J322" s="10">
        <v>209.97</v>
      </c>
      <c r="K322" s="10">
        <v>12.2</v>
      </c>
      <c r="L322" s="10">
        <v>116.54</v>
      </c>
      <c r="M322" s="10">
        <v>8</v>
      </c>
      <c r="N322" s="192">
        <f>+MIT_InfraMR[[#This Row],[A.03.1 -  Longitud de Vías de Explotación No Electrificadas Troncales y Ramales (vía principal) (km)]]+MIT_InfraMR[[#This Row],[A.04.1 -  Longitud de Vías de Explotación Electrificadas Troncales y Ramales (vía principal) (km)]]</f>
        <v>326.51</v>
      </c>
      <c r="O322" s="192">
        <v>326.51</v>
      </c>
      <c r="P322" s="1">
        <v>40</v>
      </c>
      <c r="Q322" s="1">
        <v>15</v>
      </c>
      <c r="R322" s="1">
        <v>1</v>
      </c>
      <c r="S322" s="194">
        <f t="shared" ref="S322:S375" si="38">SUM(P322:R322)</f>
        <v>56</v>
      </c>
      <c r="T322" s="194">
        <v>56</v>
      </c>
      <c r="U322" s="1">
        <v>36</v>
      </c>
      <c r="V322" s="1">
        <v>66</v>
      </c>
      <c r="W322" s="1">
        <v>0</v>
      </c>
      <c r="X322" s="1">
        <v>15</v>
      </c>
      <c r="Y322" s="1">
        <v>2</v>
      </c>
      <c r="Z322" s="196">
        <f t="shared" ref="Z322:Z376" si="39">SUM(U322:Y322)</f>
        <v>119</v>
      </c>
      <c r="AA322" s="1">
        <v>52</v>
      </c>
      <c r="AB322" s="1">
        <v>18</v>
      </c>
      <c r="AC322" s="1">
        <f>+MIT_InfraMR[[#This Row],[Total Pasos Vehiculares a Nivel]]</f>
        <v>119</v>
      </c>
      <c r="AD322" s="196">
        <f t="shared" ref="AD322:AD362" si="40">SUM(AA322:AC322)</f>
        <v>189</v>
      </c>
      <c r="AE322" s="1">
        <v>10</v>
      </c>
      <c r="AF322" s="1">
        <v>21</v>
      </c>
      <c r="AG322" s="1">
        <v>107</v>
      </c>
      <c r="AH322" s="196">
        <f>SUM(AE322:AG322)</f>
        <v>138</v>
      </c>
      <c r="AI322" s="10">
        <v>46</v>
      </c>
      <c r="AJ322" s="10">
        <v>0</v>
      </c>
      <c r="AK322" s="10">
        <v>133</v>
      </c>
      <c r="AL322" s="222">
        <f>SUM(AI322:AK322)</f>
        <v>179</v>
      </c>
      <c r="AM322" s="1">
        <v>0</v>
      </c>
      <c r="AN322" s="1">
        <v>18</v>
      </c>
      <c r="AO322" s="1">
        <v>0</v>
      </c>
      <c r="AP322" s="200">
        <f>SUM(AM322:AO322)</f>
        <v>18</v>
      </c>
      <c r="AQ322" s="1">
        <v>122</v>
      </c>
      <c r="AR322" s="1">
        <v>60</v>
      </c>
      <c r="AS322" s="1">
        <v>0</v>
      </c>
      <c r="AT322" s="200">
        <f>+SUM(MIT_InfraMR[[#This Row],[B.02.1 - Parque de Coches Eléctricos Motrices]:[B.02.3 - Parque de Coches Eléctricos Motrices Tipo R]])</f>
        <v>182</v>
      </c>
      <c r="AU322" s="1">
        <v>0</v>
      </c>
      <c r="AV322" s="1">
        <v>2</v>
      </c>
      <c r="AW322" s="1">
        <v>2</v>
      </c>
      <c r="AX322" s="200">
        <f>+SUM(MIT_InfraMR[[#This Row],[B.03.1 - Parque de Coches Motores Motrices Remolcados]:[B.03.3 - Parque de Coches Motores Motrices Cabina]])</f>
        <v>4</v>
      </c>
      <c r="AY322" s="1">
        <v>29</v>
      </c>
      <c r="AZ322" s="1">
        <v>4</v>
      </c>
      <c r="BA322" s="1">
        <v>0</v>
      </c>
      <c r="BB322" s="1">
        <v>0</v>
      </c>
      <c r="BC322" s="200">
        <f>SUM(AY322:BB322)</f>
        <v>33</v>
      </c>
      <c r="BD322" s="356">
        <v>14</v>
      </c>
      <c r="BE322" s="1">
        <v>0</v>
      </c>
      <c r="BF322" s="1">
        <v>5</v>
      </c>
      <c r="BG322" s="235">
        <v>1676</v>
      </c>
      <c r="BH322" s="1" t="s">
        <v>766</v>
      </c>
    </row>
    <row r="323" spans="1:60">
      <c r="A323" s="1">
        <v>2019</v>
      </c>
      <c r="B323" s="1" t="s">
        <v>70</v>
      </c>
      <c r="C323" s="10">
        <v>54.8</v>
      </c>
      <c r="D323" s="10">
        <v>77.59</v>
      </c>
      <c r="E323" s="10">
        <v>0</v>
      </c>
      <c r="F323" s="10">
        <v>52.57</v>
      </c>
      <c r="G323" s="192">
        <f t="shared" si="37"/>
        <v>184.95999999999998</v>
      </c>
      <c r="H323" s="192">
        <v>184.95999999999998</v>
      </c>
      <c r="I323" s="192">
        <v>196.96800000000002</v>
      </c>
      <c r="J323" s="10">
        <v>209.97</v>
      </c>
      <c r="K323" s="10">
        <v>12.2</v>
      </c>
      <c r="L323" s="10">
        <v>116.54</v>
      </c>
      <c r="M323" s="10">
        <v>8</v>
      </c>
      <c r="N323" s="192">
        <f>+MIT_InfraMR[[#This Row],[A.03.1 -  Longitud de Vías de Explotación No Electrificadas Troncales y Ramales (vía principal) (km)]]+MIT_InfraMR[[#This Row],[A.04.1 -  Longitud de Vías de Explotación Electrificadas Troncales y Ramales (vía principal) (km)]]</f>
        <v>326.51</v>
      </c>
      <c r="O323" s="192">
        <v>326.51</v>
      </c>
      <c r="P323" s="1">
        <v>40</v>
      </c>
      <c r="Q323" s="1">
        <v>15</v>
      </c>
      <c r="R323" s="1">
        <v>1</v>
      </c>
      <c r="S323" s="194">
        <f t="shared" si="38"/>
        <v>56</v>
      </c>
      <c r="T323" s="194">
        <v>56</v>
      </c>
      <c r="U323" s="1">
        <v>36</v>
      </c>
      <c r="V323" s="1">
        <v>66</v>
      </c>
      <c r="W323" s="1">
        <v>0</v>
      </c>
      <c r="X323" s="1">
        <v>15</v>
      </c>
      <c r="Y323" s="1">
        <v>2</v>
      </c>
      <c r="Z323" s="196">
        <f t="shared" si="39"/>
        <v>119</v>
      </c>
      <c r="AA323" s="1">
        <v>52</v>
      </c>
      <c r="AB323" s="1">
        <v>18</v>
      </c>
      <c r="AC323" s="1">
        <f>+MIT_InfraMR[[#This Row],[Total Pasos Vehiculares a Nivel]]</f>
        <v>119</v>
      </c>
      <c r="AD323" s="196">
        <f t="shared" si="40"/>
        <v>189</v>
      </c>
      <c r="AE323" s="1">
        <v>10</v>
      </c>
      <c r="AF323" s="1">
        <v>21</v>
      </c>
      <c r="AG323" s="1">
        <v>107</v>
      </c>
      <c r="AH323" s="196">
        <f>SUM(AE323:AG323)</f>
        <v>138</v>
      </c>
      <c r="AI323" s="10">
        <v>46</v>
      </c>
      <c r="AJ323" s="10">
        <v>0</v>
      </c>
      <c r="AK323" s="10">
        <v>133</v>
      </c>
      <c r="AL323" s="222">
        <f>SUM(AI323:AK323)</f>
        <v>179</v>
      </c>
      <c r="AM323" s="1">
        <v>0</v>
      </c>
      <c r="AN323" s="1">
        <v>18</v>
      </c>
      <c r="AO323" s="1">
        <v>0</v>
      </c>
      <c r="AP323" s="200">
        <f>SUM(AM323:AO323)</f>
        <v>18</v>
      </c>
      <c r="AQ323" s="1">
        <v>122</v>
      </c>
      <c r="AR323" s="1">
        <v>60</v>
      </c>
      <c r="AS323" s="1">
        <v>0</v>
      </c>
      <c r="AT323" s="200">
        <f>+SUM(MIT_InfraMR[[#This Row],[B.02.1 - Parque de Coches Eléctricos Motrices]:[B.02.3 - Parque de Coches Eléctricos Motrices Tipo R]])</f>
        <v>182</v>
      </c>
      <c r="AU323" s="1">
        <v>0</v>
      </c>
      <c r="AV323" s="1">
        <v>2</v>
      </c>
      <c r="AW323" s="1">
        <v>2</v>
      </c>
      <c r="AX323" s="200">
        <f>+SUM(MIT_InfraMR[[#This Row],[B.03.1 - Parque de Coches Motores Motrices Remolcados]:[B.03.3 - Parque de Coches Motores Motrices Cabina]])</f>
        <v>4</v>
      </c>
      <c r="AY323" s="1">
        <v>29</v>
      </c>
      <c r="AZ323" s="1">
        <v>4</v>
      </c>
      <c r="BA323" s="1">
        <v>0</v>
      </c>
      <c r="BB323" s="1">
        <v>0</v>
      </c>
      <c r="BC323" s="200">
        <f>SUM(AY323:BB323)</f>
        <v>33</v>
      </c>
      <c r="BD323" s="356">
        <v>14</v>
      </c>
      <c r="BE323" s="1">
        <v>0</v>
      </c>
      <c r="BF323" s="1">
        <v>5</v>
      </c>
      <c r="BG323" s="235">
        <v>1676</v>
      </c>
    </row>
    <row r="324" spans="1:60">
      <c r="A324" s="1">
        <v>2019</v>
      </c>
      <c r="B324" s="1" t="s">
        <v>71</v>
      </c>
      <c r="C324" s="10">
        <v>54.8</v>
      </c>
      <c r="D324" s="10">
        <v>77.59</v>
      </c>
      <c r="E324" s="10">
        <v>0</v>
      </c>
      <c r="F324" s="10">
        <v>52.57</v>
      </c>
      <c r="G324" s="192">
        <f t="shared" si="37"/>
        <v>184.95999999999998</v>
      </c>
      <c r="H324" s="192">
        <v>184.95999999999998</v>
      </c>
      <c r="I324" s="192">
        <v>196.96800000000002</v>
      </c>
      <c r="J324" s="10">
        <v>209.97</v>
      </c>
      <c r="K324" s="10">
        <v>12.2</v>
      </c>
      <c r="L324" s="10">
        <v>116.54</v>
      </c>
      <c r="M324" s="10">
        <v>8</v>
      </c>
      <c r="N324" s="192">
        <f>+MIT_InfraMR[[#This Row],[A.03.1 -  Longitud de Vías de Explotación No Electrificadas Troncales y Ramales (vía principal) (km)]]+MIT_InfraMR[[#This Row],[A.04.1 -  Longitud de Vías de Explotación Electrificadas Troncales y Ramales (vía principal) (km)]]</f>
        <v>326.51</v>
      </c>
      <c r="O324" s="192">
        <v>326.51</v>
      </c>
      <c r="P324" s="1">
        <v>40</v>
      </c>
      <c r="Q324" s="1">
        <v>15</v>
      </c>
      <c r="R324" s="1">
        <v>1</v>
      </c>
      <c r="S324" s="194">
        <f t="shared" si="38"/>
        <v>56</v>
      </c>
      <c r="T324" s="194">
        <v>56</v>
      </c>
      <c r="U324" s="1">
        <v>36</v>
      </c>
      <c r="V324" s="1">
        <v>66</v>
      </c>
      <c r="W324" s="1">
        <v>0</v>
      </c>
      <c r="X324" s="1">
        <v>15</v>
      </c>
      <c r="Y324" s="1">
        <v>2</v>
      </c>
      <c r="Z324" s="196">
        <f t="shared" si="39"/>
        <v>119</v>
      </c>
      <c r="AA324" s="1">
        <v>52</v>
      </c>
      <c r="AB324" s="1">
        <v>18</v>
      </c>
      <c r="AC324" s="1">
        <f>+MIT_InfraMR[[#This Row],[Total Pasos Vehiculares a Nivel]]</f>
        <v>119</v>
      </c>
      <c r="AD324" s="196">
        <f t="shared" si="40"/>
        <v>189</v>
      </c>
      <c r="AE324" s="1">
        <v>10</v>
      </c>
      <c r="AF324" s="1">
        <v>21</v>
      </c>
      <c r="AG324" s="1">
        <v>107</v>
      </c>
      <c r="AH324" s="196">
        <f>SUM(AE324:AG324)</f>
        <v>138</v>
      </c>
      <c r="AI324" s="10">
        <v>46</v>
      </c>
      <c r="AJ324" s="10">
        <v>0</v>
      </c>
      <c r="AK324" s="10">
        <v>133</v>
      </c>
      <c r="AL324" s="222">
        <f>SUM(AI324:AK324)</f>
        <v>179</v>
      </c>
      <c r="AM324" s="1">
        <v>0</v>
      </c>
      <c r="AN324" s="1">
        <v>18</v>
      </c>
      <c r="AO324" s="1">
        <v>0</v>
      </c>
      <c r="AP324" s="200">
        <f>SUM(AM324:AO324)</f>
        <v>18</v>
      </c>
      <c r="AQ324" s="1">
        <v>122</v>
      </c>
      <c r="AR324" s="1">
        <v>60</v>
      </c>
      <c r="AS324" s="1">
        <v>0</v>
      </c>
      <c r="AT324" s="200">
        <f>+SUM(MIT_InfraMR[[#This Row],[B.02.1 - Parque de Coches Eléctricos Motrices]:[B.02.3 - Parque de Coches Eléctricos Motrices Tipo R]])</f>
        <v>182</v>
      </c>
      <c r="AU324" s="1">
        <v>0</v>
      </c>
      <c r="AV324" s="1">
        <v>2</v>
      </c>
      <c r="AW324" s="1">
        <v>2</v>
      </c>
      <c r="AX324" s="200">
        <f>+SUM(MIT_InfraMR[[#This Row],[B.03.1 - Parque de Coches Motores Motrices Remolcados]:[B.03.3 - Parque de Coches Motores Motrices Cabina]])</f>
        <v>4</v>
      </c>
      <c r="AY324" s="1">
        <v>29</v>
      </c>
      <c r="AZ324" s="1">
        <v>4</v>
      </c>
      <c r="BA324" s="1">
        <v>0</v>
      </c>
      <c r="BB324" s="1">
        <v>0</v>
      </c>
      <c r="BC324" s="200">
        <f>SUM(AY324:BB324)</f>
        <v>33</v>
      </c>
      <c r="BD324" s="356">
        <v>14</v>
      </c>
      <c r="BE324" s="1">
        <v>0</v>
      </c>
      <c r="BF324" s="1">
        <v>5</v>
      </c>
      <c r="BG324" s="235">
        <v>1676</v>
      </c>
    </row>
    <row r="325" spans="1:60">
      <c r="A325" s="1">
        <v>2019</v>
      </c>
      <c r="B325" s="1" t="s">
        <v>72</v>
      </c>
      <c r="C325" s="10">
        <v>54.8</v>
      </c>
      <c r="D325" s="10">
        <v>77.59</v>
      </c>
      <c r="E325" s="10">
        <v>0</v>
      </c>
      <c r="F325" s="10">
        <v>52.57</v>
      </c>
      <c r="G325" s="192">
        <f t="shared" si="37"/>
        <v>184.95999999999998</v>
      </c>
      <c r="H325" s="192">
        <v>184.95999999999998</v>
      </c>
      <c r="I325" s="192">
        <v>196.96800000000002</v>
      </c>
      <c r="J325" s="10">
        <v>209.97</v>
      </c>
      <c r="K325" s="10">
        <v>12.2</v>
      </c>
      <c r="L325" s="10">
        <v>116.54</v>
      </c>
      <c r="M325" s="10">
        <v>8</v>
      </c>
      <c r="N325" s="192">
        <f>+MIT_InfraMR[[#This Row],[A.03.1 -  Longitud de Vías de Explotación No Electrificadas Troncales y Ramales (vía principal) (km)]]+MIT_InfraMR[[#This Row],[A.04.1 -  Longitud de Vías de Explotación Electrificadas Troncales y Ramales (vía principal) (km)]]</f>
        <v>326.51</v>
      </c>
      <c r="O325" s="192">
        <v>326.51</v>
      </c>
      <c r="P325" s="1">
        <v>40</v>
      </c>
      <c r="Q325" s="1">
        <v>15</v>
      </c>
      <c r="R325" s="1">
        <v>1</v>
      </c>
      <c r="S325" s="194">
        <f t="shared" si="38"/>
        <v>56</v>
      </c>
      <c r="T325" s="194">
        <v>56</v>
      </c>
      <c r="U325" s="1">
        <v>36</v>
      </c>
      <c r="V325" s="1">
        <v>66</v>
      </c>
      <c r="W325" s="1">
        <v>0</v>
      </c>
      <c r="X325" s="1">
        <v>15</v>
      </c>
      <c r="Y325" s="1">
        <v>2</v>
      </c>
      <c r="Z325" s="196">
        <f t="shared" si="39"/>
        <v>119</v>
      </c>
      <c r="AA325" s="1">
        <v>52</v>
      </c>
      <c r="AB325" s="1">
        <v>18</v>
      </c>
      <c r="AC325" s="1">
        <f>+MIT_InfraMR[[#This Row],[Total Pasos Vehiculares a Nivel]]</f>
        <v>119</v>
      </c>
      <c r="AD325" s="196">
        <f t="shared" si="40"/>
        <v>189</v>
      </c>
      <c r="AE325" s="1">
        <v>10</v>
      </c>
      <c r="AF325" s="1">
        <v>21</v>
      </c>
      <c r="AG325" s="1">
        <v>107</v>
      </c>
      <c r="AH325" s="196">
        <f>SUM(AE325:AG325)</f>
        <v>138</v>
      </c>
      <c r="AI325" s="10">
        <v>46</v>
      </c>
      <c r="AJ325" s="10">
        <v>0</v>
      </c>
      <c r="AK325" s="10">
        <v>133</v>
      </c>
      <c r="AL325" s="222">
        <f>SUM(AI325:AK325)</f>
        <v>179</v>
      </c>
      <c r="AM325" s="1">
        <v>0</v>
      </c>
      <c r="AN325" s="1">
        <v>18</v>
      </c>
      <c r="AO325" s="1">
        <v>0</v>
      </c>
      <c r="AP325" s="200">
        <f>SUM(AM325:AO325)</f>
        <v>18</v>
      </c>
      <c r="AQ325" s="1">
        <v>122</v>
      </c>
      <c r="AR325" s="1">
        <v>60</v>
      </c>
      <c r="AS325" s="1">
        <v>0</v>
      </c>
      <c r="AT325" s="200">
        <f>+SUM(MIT_InfraMR[[#This Row],[B.02.1 - Parque de Coches Eléctricos Motrices]:[B.02.3 - Parque de Coches Eléctricos Motrices Tipo R]])</f>
        <v>182</v>
      </c>
      <c r="AU325" s="1">
        <v>0</v>
      </c>
      <c r="AV325" s="1">
        <v>2</v>
      </c>
      <c r="AW325" s="1">
        <v>2</v>
      </c>
      <c r="AX325" s="200">
        <f>+SUM(MIT_InfraMR[[#This Row],[B.03.1 - Parque de Coches Motores Motrices Remolcados]:[B.03.3 - Parque de Coches Motores Motrices Cabina]])</f>
        <v>4</v>
      </c>
      <c r="AY325" s="1">
        <v>29</v>
      </c>
      <c r="AZ325" s="1">
        <v>4</v>
      </c>
      <c r="BA325" s="1">
        <v>0</v>
      </c>
      <c r="BB325" s="1">
        <v>0</v>
      </c>
      <c r="BC325" s="200">
        <f>SUM(AY325:BB325)</f>
        <v>33</v>
      </c>
      <c r="BD325" s="356">
        <v>14</v>
      </c>
      <c r="BE325" s="1">
        <v>0</v>
      </c>
      <c r="BF325" s="1">
        <v>5</v>
      </c>
      <c r="BG325" s="235">
        <v>1676</v>
      </c>
    </row>
    <row r="326" spans="1:60">
      <c r="A326" s="1">
        <v>2020</v>
      </c>
      <c r="B326" s="1" t="s">
        <v>61</v>
      </c>
      <c r="C326" s="10">
        <v>54.8</v>
      </c>
      <c r="D326" s="10">
        <v>77.59</v>
      </c>
      <c r="E326" s="10">
        <v>0</v>
      </c>
      <c r="F326" s="10">
        <v>52.57</v>
      </c>
      <c r="G326" s="192">
        <f t="shared" si="37"/>
        <v>184.95999999999998</v>
      </c>
      <c r="H326" s="192">
        <v>184.95999999999998</v>
      </c>
      <c r="I326" s="192">
        <v>196.96800000000002</v>
      </c>
      <c r="J326" s="10">
        <v>209.97</v>
      </c>
      <c r="K326" s="10">
        <v>12.2</v>
      </c>
      <c r="L326" s="10">
        <v>116.54</v>
      </c>
      <c r="M326" s="10">
        <v>8</v>
      </c>
      <c r="N326" s="192">
        <f>+MIT_InfraMR[[#This Row],[A.03.1 -  Longitud de Vías de Explotación No Electrificadas Troncales y Ramales (vía principal) (km)]]+MIT_InfraMR[[#This Row],[A.04.1 -  Longitud de Vías de Explotación Electrificadas Troncales y Ramales (vía principal) (km)]]</f>
        <v>326.51</v>
      </c>
      <c r="O326" s="192">
        <v>326.51</v>
      </c>
      <c r="P326" s="1">
        <v>53</v>
      </c>
      <c r="Q326" s="1">
        <v>0</v>
      </c>
      <c r="R326" s="1">
        <v>3</v>
      </c>
      <c r="S326" s="194">
        <f t="shared" si="38"/>
        <v>56</v>
      </c>
      <c r="T326" s="194">
        <v>56</v>
      </c>
      <c r="U326" s="1">
        <v>35</v>
      </c>
      <c r="V326" s="1">
        <v>48</v>
      </c>
      <c r="W326" s="1">
        <v>0</v>
      </c>
      <c r="X326" s="1">
        <v>13</v>
      </c>
      <c r="Y326" s="1">
        <v>3</v>
      </c>
      <c r="Z326" s="196">
        <f t="shared" si="39"/>
        <v>99</v>
      </c>
      <c r="AA326" s="1">
        <v>96</v>
      </c>
      <c r="AB326" s="1">
        <v>22</v>
      </c>
      <c r="AC326" s="1">
        <f>+MIT_InfraMR[[#This Row],[Total Pasos Vehiculares a Nivel]]</f>
        <v>99</v>
      </c>
      <c r="AD326" s="196">
        <f t="shared" si="40"/>
        <v>217</v>
      </c>
      <c r="AE326" s="1">
        <v>8</v>
      </c>
      <c r="AF326" s="1">
        <v>24</v>
      </c>
      <c r="AG326" s="1">
        <v>53</v>
      </c>
      <c r="AH326" s="196">
        <f t="shared" ref="AH326:AH336" si="41">SUM(AE326:AG326)</f>
        <v>85</v>
      </c>
      <c r="AI326" s="10">
        <v>44.19</v>
      </c>
      <c r="AJ326" s="10">
        <v>117.336</v>
      </c>
      <c r="AK326" s="10">
        <v>33.146000000000001</v>
      </c>
      <c r="AL326" s="222">
        <f t="shared" ref="AL326:AL336" si="42">SUM(AI326:AK326)</f>
        <v>194.67200000000003</v>
      </c>
      <c r="AM326" s="1">
        <v>10</v>
      </c>
      <c r="AN326" s="1">
        <v>10</v>
      </c>
      <c r="AO326" s="1">
        <f t="shared" ref="AO326:AO349" si="43">12+2</f>
        <v>14</v>
      </c>
      <c r="AP326" s="200">
        <f t="shared" ref="AP326:AP336" si="44">SUM(AM326:AO326)</f>
        <v>34</v>
      </c>
      <c r="AQ326" s="1">
        <v>122</v>
      </c>
      <c r="AR326" s="1">
        <v>62</v>
      </c>
      <c r="AS326" s="1">
        <v>0</v>
      </c>
      <c r="AT326" s="200">
        <f>+SUM(MIT_InfraMR[[#This Row],[B.02.1 - Parque de Coches Eléctricos Motrices]:[B.02.3 - Parque de Coches Eléctricos Motrices Tipo R]])</f>
        <v>184</v>
      </c>
      <c r="AU326" s="1">
        <v>0</v>
      </c>
      <c r="AV326" s="1">
        <v>0</v>
      </c>
      <c r="AW326" s="1">
        <v>0</v>
      </c>
      <c r="AX326" s="200">
        <f>+SUM(MIT_InfraMR[[#This Row],[B.03.1 - Parque de Coches Motores Motrices Remolcados]:[B.03.3 - Parque de Coches Motores Motrices Cabina]])</f>
        <v>0</v>
      </c>
      <c r="AY326" s="1">
        <v>29</v>
      </c>
      <c r="AZ326" s="1">
        <v>1</v>
      </c>
      <c r="BA326" s="1">
        <v>0</v>
      </c>
      <c r="BB326" s="1">
        <v>0</v>
      </c>
      <c r="BC326" s="200">
        <f>SUM(AY326:BB326)</f>
        <v>30</v>
      </c>
      <c r="BD326" s="356">
        <v>90</v>
      </c>
      <c r="BE326" s="1">
        <v>1</v>
      </c>
      <c r="BF326" s="1">
        <v>5</v>
      </c>
      <c r="BG326" s="235">
        <v>1676</v>
      </c>
    </row>
    <row r="327" spans="1:60">
      <c r="A327" s="1">
        <v>2020</v>
      </c>
      <c r="B327" s="1" t="s">
        <v>62</v>
      </c>
      <c r="C327" s="10">
        <v>54.8</v>
      </c>
      <c r="D327" s="10">
        <v>77.59</v>
      </c>
      <c r="E327" s="10">
        <v>0</v>
      </c>
      <c r="F327" s="10">
        <v>52.57</v>
      </c>
      <c r="G327" s="192">
        <f t="shared" si="37"/>
        <v>184.95999999999998</v>
      </c>
      <c r="H327" s="192">
        <v>184.95999999999998</v>
      </c>
      <c r="I327" s="192">
        <v>196.96800000000002</v>
      </c>
      <c r="J327" s="10">
        <v>209.97</v>
      </c>
      <c r="K327" s="10">
        <v>12.2</v>
      </c>
      <c r="L327" s="10">
        <v>116.54</v>
      </c>
      <c r="M327" s="10">
        <v>8</v>
      </c>
      <c r="N327" s="192">
        <f>+MIT_InfraMR[[#This Row],[A.03.1 -  Longitud de Vías de Explotación No Electrificadas Troncales y Ramales (vía principal) (km)]]+MIT_InfraMR[[#This Row],[A.04.1 -  Longitud de Vías de Explotación Electrificadas Troncales y Ramales (vía principal) (km)]]</f>
        <v>326.51</v>
      </c>
      <c r="O327" s="192">
        <v>326.51</v>
      </c>
      <c r="P327" s="1">
        <v>53</v>
      </c>
      <c r="Q327" s="1">
        <v>0</v>
      </c>
      <c r="R327" s="1">
        <v>3</v>
      </c>
      <c r="S327" s="194">
        <f t="shared" si="38"/>
        <v>56</v>
      </c>
      <c r="T327" s="194">
        <v>56</v>
      </c>
      <c r="U327" s="1">
        <v>35</v>
      </c>
      <c r="V327" s="1">
        <v>48</v>
      </c>
      <c r="W327" s="1">
        <v>0</v>
      </c>
      <c r="X327" s="1">
        <v>13</v>
      </c>
      <c r="Y327" s="1">
        <v>3</v>
      </c>
      <c r="Z327" s="196">
        <f t="shared" si="39"/>
        <v>99</v>
      </c>
      <c r="AA327" s="1">
        <v>96</v>
      </c>
      <c r="AB327" s="1">
        <v>22</v>
      </c>
      <c r="AC327" s="1">
        <f>+MIT_InfraMR[[#This Row],[Total Pasos Vehiculares a Nivel]]</f>
        <v>99</v>
      </c>
      <c r="AD327" s="196">
        <f t="shared" si="40"/>
        <v>217</v>
      </c>
      <c r="AE327" s="1">
        <v>8</v>
      </c>
      <c r="AF327" s="1">
        <v>24</v>
      </c>
      <c r="AG327" s="1">
        <v>53</v>
      </c>
      <c r="AH327" s="196">
        <f t="shared" si="41"/>
        <v>85</v>
      </c>
      <c r="AI327" s="10">
        <v>44.19</v>
      </c>
      <c r="AJ327" s="10">
        <v>117.336</v>
      </c>
      <c r="AK327" s="10">
        <v>33.146000000000001</v>
      </c>
      <c r="AL327" s="222">
        <f t="shared" si="42"/>
        <v>194.67200000000003</v>
      </c>
      <c r="AM327" s="1">
        <v>10</v>
      </c>
      <c r="AN327" s="1">
        <v>10</v>
      </c>
      <c r="AO327" s="1">
        <f t="shared" si="43"/>
        <v>14</v>
      </c>
      <c r="AP327" s="200">
        <f t="shared" si="44"/>
        <v>34</v>
      </c>
      <c r="AQ327" s="1">
        <v>122</v>
      </c>
      <c r="AR327" s="1">
        <v>62</v>
      </c>
      <c r="AS327" s="1">
        <v>0</v>
      </c>
      <c r="AT327" s="200">
        <f>+SUM(MIT_InfraMR[[#This Row],[B.02.1 - Parque de Coches Eléctricos Motrices]:[B.02.3 - Parque de Coches Eléctricos Motrices Tipo R]])</f>
        <v>184</v>
      </c>
      <c r="AU327" s="1">
        <v>0</v>
      </c>
      <c r="AV327" s="1">
        <v>0</v>
      </c>
      <c r="AW327" s="1">
        <v>0</v>
      </c>
      <c r="AX327" s="200">
        <f>+SUM(MIT_InfraMR[[#This Row],[B.03.1 - Parque de Coches Motores Motrices Remolcados]:[B.03.3 - Parque de Coches Motores Motrices Cabina]])</f>
        <v>0</v>
      </c>
      <c r="AY327" s="1">
        <v>29</v>
      </c>
      <c r="AZ327" s="1">
        <v>1</v>
      </c>
      <c r="BA327" s="1">
        <v>0</v>
      </c>
      <c r="BB327" s="1">
        <v>0</v>
      </c>
      <c r="BC327" s="200">
        <f>SUM(AY327:BB327)</f>
        <v>30</v>
      </c>
      <c r="BD327" s="356">
        <v>90</v>
      </c>
      <c r="BE327" s="1">
        <v>1</v>
      </c>
      <c r="BF327" s="1">
        <v>5</v>
      </c>
      <c r="BG327" s="235">
        <v>1676</v>
      </c>
    </row>
    <row r="328" spans="1:60">
      <c r="A328" s="1">
        <v>2020</v>
      </c>
      <c r="B328" s="1" t="s">
        <v>63</v>
      </c>
      <c r="C328" s="10">
        <v>54.8</v>
      </c>
      <c r="D328" s="10">
        <v>77.59</v>
      </c>
      <c r="E328" s="10">
        <v>0</v>
      </c>
      <c r="F328" s="10">
        <v>52.57</v>
      </c>
      <c r="G328" s="192">
        <f t="shared" si="37"/>
        <v>184.95999999999998</v>
      </c>
      <c r="H328" s="192">
        <v>184.95999999999998</v>
      </c>
      <c r="I328" s="192">
        <v>196.96800000000002</v>
      </c>
      <c r="J328" s="10">
        <v>209.97</v>
      </c>
      <c r="K328" s="10">
        <v>12.2</v>
      </c>
      <c r="L328" s="10">
        <v>116.54</v>
      </c>
      <c r="M328" s="10">
        <v>8</v>
      </c>
      <c r="N328" s="192">
        <f>+MIT_InfraMR[[#This Row],[A.03.1 -  Longitud de Vías de Explotación No Electrificadas Troncales y Ramales (vía principal) (km)]]+MIT_InfraMR[[#This Row],[A.04.1 -  Longitud de Vías de Explotación Electrificadas Troncales y Ramales (vía principal) (km)]]</f>
        <v>326.51</v>
      </c>
      <c r="O328" s="192">
        <v>326.51</v>
      </c>
      <c r="P328" s="1">
        <v>53</v>
      </c>
      <c r="Q328" s="1">
        <v>0</v>
      </c>
      <c r="R328" s="1">
        <v>3</v>
      </c>
      <c r="S328" s="194">
        <f t="shared" si="38"/>
        <v>56</v>
      </c>
      <c r="T328" s="194">
        <v>56</v>
      </c>
      <c r="U328" s="1">
        <v>35</v>
      </c>
      <c r="V328" s="1">
        <v>48</v>
      </c>
      <c r="W328" s="1">
        <v>0</v>
      </c>
      <c r="X328" s="1">
        <v>13</v>
      </c>
      <c r="Y328" s="1">
        <v>3</v>
      </c>
      <c r="Z328" s="196">
        <f t="shared" si="39"/>
        <v>99</v>
      </c>
      <c r="AA328" s="1">
        <v>96</v>
      </c>
      <c r="AB328" s="1">
        <v>22</v>
      </c>
      <c r="AC328" s="1">
        <f>+MIT_InfraMR[[#This Row],[Total Pasos Vehiculares a Nivel]]</f>
        <v>99</v>
      </c>
      <c r="AD328" s="196">
        <f t="shared" si="40"/>
        <v>217</v>
      </c>
      <c r="AE328" s="1">
        <v>8</v>
      </c>
      <c r="AF328" s="1">
        <v>24</v>
      </c>
      <c r="AG328" s="1">
        <v>53</v>
      </c>
      <c r="AH328" s="196">
        <f t="shared" si="41"/>
        <v>85</v>
      </c>
      <c r="AI328" s="10">
        <v>44.19</v>
      </c>
      <c r="AJ328" s="10">
        <v>117.336</v>
      </c>
      <c r="AK328" s="10">
        <v>33.146000000000001</v>
      </c>
      <c r="AL328" s="222">
        <f t="shared" si="42"/>
        <v>194.67200000000003</v>
      </c>
      <c r="AM328" s="1">
        <v>10</v>
      </c>
      <c r="AN328" s="1">
        <v>10</v>
      </c>
      <c r="AO328" s="1">
        <f t="shared" si="43"/>
        <v>14</v>
      </c>
      <c r="AP328" s="200">
        <f t="shared" si="44"/>
        <v>34</v>
      </c>
      <c r="AQ328" s="1">
        <v>122</v>
      </c>
      <c r="AR328" s="1">
        <v>62</v>
      </c>
      <c r="AS328" s="1">
        <v>0</v>
      </c>
      <c r="AT328" s="200">
        <f>+SUM(MIT_InfraMR[[#This Row],[B.02.1 - Parque de Coches Eléctricos Motrices]:[B.02.3 - Parque de Coches Eléctricos Motrices Tipo R]])</f>
        <v>184</v>
      </c>
      <c r="AU328" s="1">
        <v>0</v>
      </c>
      <c r="AV328" s="1">
        <v>0</v>
      </c>
      <c r="AW328" s="1">
        <v>0</v>
      </c>
      <c r="AX328" s="200">
        <f>+SUM(MIT_InfraMR[[#This Row],[B.03.1 - Parque de Coches Motores Motrices Remolcados]:[B.03.3 - Parque de Coches Motores Motrices Cabina]])</f>
        <v>0</v>
      </c>
      <c r="AY328" s="1">
        <v>29</v>
      </c>
      <c r="AZ328" s="1">
        <v>1</v>
      </c>
      <c r="BA328" s="1">
        <v>0</v>
      </c>
      <c r="BB328" s="1">
        <v>0</v>
      </c>
      <c r="BC328" s="200">
        <f>SUM(AY328:BB328)</f>
        <v>30</v>
      </c>
      <c r="BD328" s="356">
        <v>90</v>
      </c>
      <c r="BE328" s="1">
        <v>1</v>
      </c>
      <c r="BF328" s="1">
        <v>5</v>
      </c>
      <c r="BG328" s="235">
        <v>1676</v>
      </c>
    </row>
    <row r="329" spans="1:60">
      <c r="A329" s="1">
        <v>2020</v>
      </c>
      <c r="B329" s="1" t="s">
        <v>64</v>
      </c>
      <c r="C329" s="10">
        <v>54.8</v>
      </c>
      <c r="D329" s="10">
        <v>77.59</v>
      </c>
      <c r="E329" s="10">
        <v>0</v>
      </c>
      <c r="F329" s="10">
        <v>52.57</v>
      </c>
      <c r="G329" s="192">
        <f t="shared" si="37"/>
        <v>184.95999999999998</v>
      </c>
      <c r="H329" s="192">
        <v>184.95999999999998</v>
      </c>
      <c r="I329" s="192">
        <v>196.96800000000002</v>
      </c>
      <c r="J329" s="10">
        <v>209.97</v>
      </c>
      <c r="K329" s="10">
        <v>12.2</v>
      </c>
      <c r="L329" s="10">
        <v>116.54</v>
      </c>
      <c r="M329" s="10">
        <v>8</v>
      </c>
      <c r="N329" s="192">
        <f>+MIT_InfraMR[[#This Row],[A.03.1 -  Longitud de Vías de Explotación No Electrificadas Troncales y Ramales (vía principal) (km)]]+MIT_InfraMR[[#This Row],[A.04.1 -  Longitud de Vías de Explotación Electrificadas Troncales y Ramales (vía principal) (km)]]</f>
        <v>326.51</v>
      </c>
      <c r="O329" s="192">
        <v>326.51</v>
      </c>
      <c r="P329" s="1">
        <v>53</v>
      </c>
      <c r="Q329" s="1">
        <v>0</v>
      </c>
      <c r="R329" s="1">
        <v>3</v>
      </c>
      <c r="S329" s="194">
        <f t="shared" si="38"/>
        <v>56</v>
      </c>
      <c r="T329" s="194">
        <v>56</v>
      </c>
      <c r="U329" s="1">
        <v>35</v>
      </c>
      <c r="V329" s="1">
        <v>48</v>
      </c>
      <c r="W329" s="1">
        <v>0</v>
      </c>
      <c r="X329" s="1">
        <v>13</v>
      </c>
      <c r="Y329" s="1">
        <v>3</v>
      </c>
      <c r="Z329" s="196">
        <f t="shared" si="39"/>
        <v>99</v>
      </c>
      <c r="AA329" s="1">
        <v>96</v>
      </c>
      <c r="AB329" s="1">
        <v>22</v>
      </c>
      <c r="AC329" s="1">
        <f>+MIT_InfraMR[[#This Row],[Total Pasos Vehiculares a Nivel]]</f>
        <v>99</v>
      </c>
      <c r="AD329" s="196">
        <f t="shared" si="40"/>
        <v>217</v>
      </c>
      <c r="AE329" s="1">
        <v>8</v>
      </c>
      <c r="AF329" s="1">
        <v>24</v>
      </c>
      <c r="AG329" s="1">
        <v>53</v>
      </c>
      <c r="AH329" s="196">
        <f t="shared" si="41"/>
        <v>85</v>
      </c>
      <c r="AI329" s="10">
        <v>44.19</v>
      </c>
      <c r="AJ329" s="10">
        <v>117.336</v>
      </c>
      <c r="AK329" s="10">
        <v>33.146000000000001</v>
      </c>
      <c r="AL329" s="222">
        <f t="shared" si="42"/>
        <v>194.67200000000003</v>
      </c>
      <c r="AM329" s="1">
        <v>10</v>
      </c>
      <c r="AN329" s="1">
        <v>10</v>
      </c>
      <c r="AO329" s="1">
        <f t="shared" si="43"/>
        <v>14</v>
      </c>
      <c r="AP329" s="200">
        <f t="shared" si="44"/>
        <v>34</v>
      </c>
      <c r="AQ329" s="1">
        <v>122</v>
      </c>
      <c r="AR329" s="1">
        <v>62</v>
      </c>
      <c r="AS329" s="1">
        <v>0</v>
      </c>
      <c r="AT329" s="200">
        <f>+SUM(MIT_InfraMR[[#This Row],[B.02.1 - Parque de Coches Eléctricos Motrices]:[B.02.3 - Parque de Coches Eléctricos Motrices Tipo R]])</f>
        <v>184</v>
      </c>
      <c r="AU329" s="1">
        <v>0</v>
      </c>
      <c r="AV329" s="1">
        <v>0</v>
      </c>
      <c r="AW329" s="1">
        <v>0</v>
      </c>
      <c r="AX329" s="200">
        <f>+SUM(MIT_InfraMR[[#This Row],[B.03.1 - Parque de Coches Motores Motrices Remolcados]:[B.03.3 - Parque de Coches Motores Motrices Cabina]])</f>
        <v>0</v>
      </c>
      <c r="AY329" s="1">
        <v>29</v>
      </c>
      <c r="AZ329" s="1">
        <v>1</v>
      </c>
      <c r="BA329" s="1">
        <v>0</v>
      </c>
      <c r="BB329" s="1">
        <v>0</v>
      </c>
      <c r="BC329" s="200">
        <f>SUM(AY329:BB329)</f>
        <v>30</v>
      </c>
      <c r="BD329" s="356">
        <v>90</v>
      </c>
      <c r="BE329" s="1">
        <v>1</v>
      </c>
      <c r="BF329" s="1">
        <v>5</v>
      </c>
      <c r="BG329" s="235">
        <v>1676</v>
      </c>
    </row>
    <row r="330" spans="1:60">
      <c r="A330" s="1">
        <v>2020</v>
      </c>
      <c r="B330" s="1" t="s">
        <v>65</v>
      </c>
      <c r="C330" s="10">
        <v>54.8</v>
      </c>
      <c r="D330" s="10">
        <v>77.59</v>
      </c>
      <c r="E330" s="10">
        <v>0</v>
      </c>
      <c r="F330" s="10">
        <v>52.57</v>
      </c>
      <c r="G330" s="192">
        <f t="shared" si="37"/>
        <v>184.95999999999998</v>
      </c>
      <c r="H330" s="192">
        <v>184.95999999999998</v>
      </c>
      <c r="I330" s="192">
        <v>196.96800000000002</v>
      </c>
      <c r="J330" s="10">
        <v>209.97</v>
      </c>
      <c r="K330" s="10">
        <v>12.2</v>
      </c>
      <c r="L330" s="10">
        <v>116.54</v>
      </c>
      <c r="M330" s="10">
        <v>8</v>
      </c>
      <c r="N330" s="192">
        <f>+MIT_InfraMR[[#This Row],[A.03.1 -  Longitud de Vías de Explotación No Electrificadas Troncales y Ramales (vía principal) (km)]]+MIT_InfraMR[[#This Row],[A.04.1 -  Longitud de Vías de Explotación Electrificadas Troncales y Ramales (vía principal) (km)]]</f>
        <v>326.51</v>
      </c>
      <c r="O330" s="192">
        <v>326.51</v>
      </c>
      <c r="P330" s="1">
        <v>53</v>
      </c>
      <c r="Q330" s="1">
        <v>0</v>
      </c>
      <c r="R330" s="1">
        <v>3</v>
      </c>
      <c r="S330" s="194">
        <f t="shared" si="38"/>
        <v>56</v>
      </c>
      <c r="T330" s="194">
        <v>56</v>
      </c>
      <c r="U330" s="1">
        <v>35</v>
      </c>
      <c r="V330" s="1">
        <v>48</v>
      </c>
      <c r="W330" s="1">
        <v>0</v>
      </c>
      <c r="X330" s="1">
        <v>13</v>
      </c>
      <c r="Y330" s="1">
        <v>3</v>
      </c>
      <c r="Z330" s="196">
        <f t="shared" si="39"/>
        <v>99</v>
      </c>
      <c r="AA330" s="1">
        <v>96</v>
      </c>
      <c r="AB330" s="1">
        <v>22</v>
      </c>
      <c r="AC330" s="1">
        <f>+MIT_InfraMR[[#This Row],[Total Pasos Vehiculares a Nivel]]</f>
        <v>99</v>
      </c>
      <c r="AD330" s="196">
        <f t="shared" si="40"/>
        <v>217</v>
      </c>
      <c r="AE330" s="1">
        <v>8</v>
      </c>
      <c r="AF330" s="1">
        <v>24</v>
      </c>
      <c r="AG330" s="1">
        <v>53</v>
      </c>
      <c r="AH330" s="196">
        <f t="shared" si="41"/>
        <v>85</v>
      </c>
      <c r="AI330" s="10">
        <v>44.19</v>
      </c>
      <c r="AJ330" s="10">
        <v>117.336</v>
      </c>
      <c r="AK330" s="10">
        <v>33.146000000000001</v>
      </c>
      <c r="AL330" s="222">
        <f t="shared" si="42"/>
        <v>194.67200000000003</v>
      </c>
      <c r="AM330" s="1">
        <v>10</v>
      </c>
      <c r="AN330" s="1">
        <v>10</v>
      </c>
      <c r="AO330" s="1">
        <f t="shared" si="43"/>
        <v>14</v>
      </c>
      <c r="AP330" s="200">
        <f t="shared" si="44"/>
        <v>34</v>
      </c>
      <c r="AQ330" s="1">
        <v>122</v>
      </c>
      <c r="AR330" s="1">
        <v>62</v>
      </c>
      <c r="AS330" s="1">
        <v>0</v>
      </c>
      <c r="AT330" s="200">
        <f>+SUM(MIT_InfraMR[[#This Row],[B.02.1 - Parque de Coches Eléctricos Motrices]:[B.02.3 - Parque de Coches Eléctricos Motrices Tipo R]])</f>
        <v>184</v>
      </c>
      <c r="AU330" s="1">
        <v>0</v>
      </c>
      <c r="AV330" s="1">
        <v>0</v>
      </c>
      <c r="AW330" s="1">
        <v>0</v>
      </c>
      <c r="AX330" s="200">
        <f>+SUM(MIT_InfraMR[[#This Row],[B.03.1 - Parque de Coches Motores Motrices Remolcados]:[B.03.3 - Parque de Coches Motores Motrices Cabina]])</f>
        <v>0</v>
      </c>
      <c r="AY330" s="1">
        <v>29</v>
      </c>
      <c r="AZ330" s="1">
        <v>1</v>
      </c>
      <c r="BA330" s="1">
        <v>0</v>
      </c>
      <c r="BB330" s="1">
        <v>0</v>
      </c>
      <c r="BC330" s="200">
        <f>SUM(AY330:BB330)</f>
        <v>30</v>
      </c>
      <c r="BD330" s="356">
        <v>90</v>
      </c>
      <c r="BE330" s="1">
        <v>1</v>
      </c>
      <c r="BF330" s="1">
        <v>5</v>
      </c>
      <c r="BG330" s="235">
        <v>1676</v>
      </c>
    </row>
    <row r="331" spans="1:60">
      <c r="A331" s="1">
        <v>2020</v>
      </c>
      <c r="B331" s="1" t="s">
        <v>66</v>
      </c>
      <c r="C331" s="10">
        <v>54.8</v>
      </c>
      <c r="D331" s="10">
        <v>77.59</v>
      </c>
      <c r="E331" s="10">
        <v>0</v>
      </c>
      <c r="F331" s="10">
        <v>52.57</v>
      </c>
      <c r="G331" s="192">
        <f t="shared" si="37"/>
        <v>184.95999999999998</v>
      </c>
      <c r="H331" s="192">
        <v>184.95999999999998</v>
      </c>
      <c r="I331" s="192">
        <v>196.96800000000002</v>
      </c>
      <c r="J331" s="10">
        <v>209.97</v>
      </c>
      <c r="K331" s="10">
        <v>12.2</v>
      </c>
      <c r="L331" s="10">
        <v>116.54</v>
      </c>
      <c r="M331" s="10">
        <v>8</v>
      </c>
      <c r="N331" s="192">
        <f>+MIT_InfraMR[[#This Row],[A.03.1 -  Longitud de Vías de Explotación No Electrificadas Troncales y Ramales (vía principal) (km)]]+MIT_InfraMR[[#This Row],[A.04.1 -  Longitud de Vías de Explotación Electrificadas Troncales y Ramales (vía principal) (km)]]</f>
        <v>326.51</v>
      </c>
      <c r="O331" s="192">
        <v>326.51</v>
      </c>
      <c r="P331" s="1">
        <v>53</v>
      </c>
      <c r="Q331" s="1">
        <v>0</v>
      </c>
      <c r="R331" s="1">
        <v>3</v>
      </c>
      <c r="S331" s="194">
        <f t="shared" si="38"/>
        <v>56</v>
      </c>
      <c r="T331" s="194">
        <v>56</v>
      </c>
      <c r="U331" s="1">
        <v>35</v>
      </c>
      <c r="V331" s="1">
        <v>48</v>
      </c>
      <c r="W331" s="1">
        <v>0</v>
      </c>
      <c r="X331" s="1">
        <v>13</v>
      </c>
      <c r="Y331" s="1">
        <v>3</v>
      </c>
      <c r="Z331" s="196">
        <f t="shared" si="39"/>
        <v>99</v>
      </c>
      <c r="AA331" s="1">
        <v>96</v>
      </c>
      <c r="AB331" s="1">
        <v>22</v>
      </c>
      <c r="AC331" s="1">
        <f>+MIT_InfraMR[[#This Row],[Total Pasos Vehiculares a Nivel]]</f>
        <v>99</v>
      </c>
      <c r="AD331" s="196">
        <f t="shared" si="40"/>
        <v>217</v>
      </c>
      <c r="AE331" s="1">
        <v>8</v>
      </c>
      <c r="AF331" s="1">
        <v>24</v>
      </c>
      <c r="AG331" s="1">
        <v>53</v>
      </c>
      <c r="AH331" s="196">
        <f t="shared" si="41"/>
        <v>85</v>
      </c>
      <c r="AI331" s="10">
        <v>44.19</v>
      </c>
      <c r="AJ331" s="10">
        <v>117.336</v>
      </c>
      <c r="AK331" s="10">
        <v>33.146000000000001</v>
      </c>
      <c r="AL331" s="222">
        <f t="shared" si="42"/>
        <v>194.67200000000003</v>
      </c>
      <c r="AM331" s="1">
        <v>10</v>
      </c>
      <c r="AN331" s="1">
        <v>10</v>
      </c>
      <c r="AO331" s="1">
        <f t="shared" si="43"/>
        <v>14</v>
      </c>
      <c r="AP331" s="200">
        <f t="shared" si="44"/>
        <v>34</v>
      </c>
      <c r="AQ331" s="1">
        <v>122</v>
      </c>
      <c r="AR331" s="1">
        <v>62</v>
      </c>
      <c r="AS331" s="1">
        <v>0</v>
      </c>
      <c r="AT331" s="200">
        <f>+SUM(MIT_InfraMR[[#This Row],[B.02.1 - Parque de Coches Eléctricos Motrices]:[B.02.3 - Parque de Coches Eléctricos Motrices Tipo R]])</f>
        <v>184</v>
      </c>
      <c r="AU331" s="1">
        <v>0</v>
      </c>
      <c r="AV331" s="1">
        <v>0</v>
      </c>
      <c r="AW331" s="1">
        <v>0</v>
      </c>
      <c r="AX331" s="200">
        <f>+SUM(MIT_InfraMR[[#This Row],[B.03.1 - Parque de Coches Motores Motrices Remolcados]:[B.03.3 - Parque de Coches Motores Motrices Cabina]])</f>
        <v>0</v>
      </c>
      <c r="AY331" s="1">
        <v>29</v>
      </c>
      <c r="AZ331" s="1">
        <v>1</v>
      </c>
      <c r="BA331" s="1">
        <v>0</v>
      </c>
      <c r="BB331" s="1">
        <v>0</v>
      </c>
      <c r="BC331" s="200">
        <f>SUM(AY331:BB331)</f>
        <v>30</v>
      </c>
      <c r="BD331" s="356">
        <v>90</v>
      </c>
      <c r="BE331" s="1">
        <v>1</v>
      </c>
      <c r="BF331" s="1">
        <v>5</v>
      </c>
      <c r="BG331" s="235">
        <v>1676</v>
      </c>
    </row>
    <row r="332" spans="1:60">
      <c r="A332" s="1">
        <v>2020</v>
      </c>
      <c r="B332" s="1" t="s">
        <v>67</v>
      </c>
      <c r="C332" s="10">
        <v>54.8</v>
      </c>
      <c r="D332" s="10">
        <v>77.59</v>
      </c>
      <c r="E332" s="10">
        <v>0</v>
      </c>
      <c r="F332" s="10">
        <v>52.57</v>
      </c>
      <c r="G332" s="192">
        <f t="shared" si="37"/>
        <v>184.95999999999998</v>
      </c>
      <c r="H332" s="192">
        <v>184.95999999999998</v>
      </c>
      <c r="I332" s="192">
        <v>196.96800000000002</v>
      </c>
      <c r="J332" s="10">
        <v>209.97</v>
      </c>
      <c r="K332" s="10">
        <v>12.2</v>
      </c>
      <c r="L332" s="10">
        <v>116.54</v>
      </c>
      <c r="M332" s="10">
        <v>8</v>
      </c>
      <c r="N332" s="192">
        <f>+MIT_InfraMR[[#This Row],[A.03.1 -  Longitud de Vías de Explotación No Electrificadas Troncales y Ramales (vía principal) (km)]]+MIT_InfraMR[[#This Row],[A.04.1 -  Longitud de Vías de Explotación Electrificadas Troncales y Ramales (vía principal) (km)]]</f>
        <v>326.51</v>
      </c>
      <c r="O332" s="192">
        <v>326.51</v>
      </c>
      <c r="P332" s="1">
        <v>53</v>
      </c>
      <c r="Q332" s="1">
        <v>0</v>
      </c>
      <c r="R332" s="1">
        <v>3</v>
      </c>
      <c r="S332" s="194">
        <f t="shared" si="38"/>
        <v>56</v>
      </c>
      <c r="T332" s="194">
        <v>56</v>
      </c>
      <c r="U332" s="1">
        <v>35</v>
      </c>
      <c r="V332" s="1">
        <v>48</v>
      </c>
      <c r="W332" s="1">
        <v>0</v>
      </c>
      <c r="X332" s="1">
        <v>13</v>
      </c>
      <c r="Y332" s="1">
        <v>3</v>
      </c>
      <c r="Z332" s="196">
        <f t="shared" si="39"/>
        <v>99</v>
      </c>
      <c r="AA332" s="1">
        <v>96</v>
      </c>
      <c r="AB332" s="1">
        <v>22</v>
      </c>
      <c r="AC332" s="1">
        <f>+MIT_InfraMR[[#This Row],[Total Pasos Vehiculares a Nivel]]</f>
        <v>99</v>
      </c>
      <c r="AD332" s="196">
        <f t="shared" si="40"/>
        <v>217</v>
      </c>
      <c r="AE332" s="1">
        <v>8</v>
      </c>
      <c r="AF332" s="1">
        <v>24</v>
      </c>
      <c r="AG332" s="1">
        <v>53</v>
      </c>
      <c r="AH332" s="196">
        <f t="shared" si="41"/>
        <v>85</v>
      </c>
      <c r="AI332" s="10">
        <v>44.19</v>
      </c>
      <c r="AJ332" s="10">
        <v>117.336</v>
      </c>
      <c r="AK332" s="10">
        <v>33.146000000000001</v>
      </c>
      <c r="AL332" s="222">
        <f t="shared" si="42"/>
        <v>194.67200000000003</v>
      </c>
      <c r="AM332" s="1">
        <v>10</v>
      </c>
      <c r="AN332" s="1">
        <v>10</v>
      </c>
      <c r="AO332" s="1">
        <f t="shared" si="43"/>
        <v>14</v>
      </c>
      <c r="AP332" s="200">
        <f t="shared" si="44"/>
        <v>34</v>
      </c>
      <c r="AQ332" s="1">
        <v>122</v>
      </c>
      <c r="AR332" s="1">
        <v>62</v>
      </c>
      <c r="AS332" s="1">
        <v>0</v>
      </c>
      <c r="AT332" s="200">
        <f>+SUM(MIT_InfraMR[[#This Row],[B.02.1 - Parque de Coches Eléctricos Motrices]:[B.02.3 - Parque de Coches Eléctricos Motrices Tipo R]])</f>
        <v>184</v>
      </c>
      <c r="AU332" s="1">
        <v>0</v>
      </c>
      <c r="AV332" s="1">
        <v>0</v>
      </c>
      <c r="AW332" s="1">
        <v>0</v>
      </c>
      <c r="AX332" s="200">
        <f>+SUM(MIT_InfraMR[[#This Row],[B.03.1 - Parque de Coches Motores Motrices Remolcados]:[B.03.3 - Parque de Coches Motores Motrices Cabina]])</f>
        <v>0</v>
      </c>
      <c r="AY332" s="1">
        <v>29</v>
      </c>
      <c r="AZ332" s="1">
        <v>1</v>
      </c>
      <c r="BA332" s="1">
        <v>0</v>
      </c>
      <c r="BB332" s="1">
        <v>0</v>
      </c>
      <c r="BC332" s="200">
        <f>SUM(AY332:BB332)</f>
        <v>30</v>
      </c>
      <c r="BD332" s="356">
        <v>90</v>
      </c>
      <c r="BE332" s="1">
        <v>1</v>
      </c>
      <c r="BF332" s="1">
        <v>5</v>
      </c>
      <c r="BG332" s="235">
        <v>1676</v>
      </c>
    </row>
    <row r="333" spans="1:60">
      <c r="A333" s="1">
        <v>2020</v>
      </c>
      <c r="B333" s="1" t="s">
        <v>68</v>
      </c>
      <c r="C333" s="10">
        <v>54.8</v>
      </c>
      <c r="D333" s="10">
        <v>77.59</v>
      </c>
      <c r="E333" s="10">
        <v>0</v>
      </c>
      <c r="F333" s="10">
        <v>52.57</v>
      </c>
      <c r="G333" s="192">
        <f t="shared" si="37"/>
        <v>184.95999999999998</v>
      </c>
      <c r="H333" s="192">
        <v>184.95999999999998</v>
      </c>
      <c r="I333" s="192">
        <v>196.96800000000002</v>
      </c>
      <c r="J333" s="10">
        <v>209.97</v>
      </c>
      <c r="K333" s="10">
        <v>12.2</v>
      </c>
      <c r="L333" s="10">
        <v>116.54</v>
      </c>
      <c r="M333" s="10">
        <v>8</v>
      </c>
      <c r="N333" s="192">
        <f>+MIT_InfraMR[[#This Row],[A.03.1 -  Longitud de Vías de Explotación No Electrificadas Troncales y Ramales (vía principal) (km)]]+MIT_InfraMR[[#This Row],[A.04.1 -  Longitud de Vías de Explotación Electrificadas Troncales y Ramales (vía principal) (km)]]</f>
        <v>326.51</v>
      </c>
      <c r="O333" s="192">
        <v>326.51</v>
      </c>
      <c r="P333" s="1">
        <v>53</v>
      </c>
      <c r="Q333" s="1">
        <v>0</v>
      </c>
      <c r="R333" s="1">
        <v>3</v>
      </c>
      <c r="S333" s="194">
        <f t="shared" si="38"/>
        <v>56</v>
      </c>
      <c r="T333" s="194">
        <v>56</v>
      </c>
      <c r="U333" s="1">
        <v>35</v>
      </c>
      <c r="V333" s="1">
        <v>48</v>
      </c>
      <c r="W333" s="1">
        <v>0</v>
      </c>
      <c r="X333" s="1">
        <v>13</v>
      </c>
      <c r="Y333" s="1">
        <v>3</v>
      </c>
      <c r="Z333" s="196">
        <f t="shared" si="39"/>
        <v>99</v>
      </c>
      <c r="AA333" s="1">
        <v>96</v>
      </c>
      <c r="AB333" s="1">
        <v>22</v>
      </c>
      <c r="AC333" s="1">
        <f>+MIT_InfraMR[[#This Row],[Total Pasos Vehiculares a Nivel]]</f>
        <v>99</v>
      </c>
      <c r="AD333" s="196">
        <f t="shared" si="40"/>
        <v>217</v>
      </c>
      <c r="AE333" s="1">
        <v>8</v>
      </c>
      <c r="AF333" s="1">
        <v>24</v>
      </c>
      <c r="AG333" s="1">
        <v>53</v>
      </c>
      <c r="AH333" s="196">
        <f t="shared" si="41"/>
        <v>85</v>
      </c>
      <c r="AI333" s="10">
        <v>44.19</v>
      </c>
      <c r="AJ333" s="10">
        <v>117.336</v>
      </c>
      <c r="AK333" s="10">
        <v>33.146000000000001</v>
      </c>
      <c r="AL333" s="222">
        <f t="shared" si="42"/>
        <v>194.67200000000003</v>
      </c>
      <c r="AM333" s="1">
        <v>10</v>
      </c>
      <c r="AN333" s="1">
        <v>10</v>
      </c>
      <c r="AO333" s="1">
        <f t="shared" si="43"/>
        <v>14</v>
      </c>
      <c r="AP333" s="200">
        <f t="shared" si="44"/>
        <v>34</v>
      </c>
      <c r="AQ333" s="1">
        <v>122</v>
      </c>
      <c r="AR333" s="1">
        <v>62</v>
      </c>
      <c r="AS333" s="1">
        <v>0</v>
      </c>
      <c r="AT333" s="200">
        <f>+SUM(MIT_InfraMR[[#This Row],[B.02.1 - Parque de Coches Eléctricos Motrices]:[B.02.3 - Parque de Coches Eléctricos Motrices Tipo R]])</f>
        <v>184</v>
      </c>
      <c r="AU333" s="1">
        <v>0</v>
      </c>
      <c r="AV333" s="1">
        <v>0</v>
      </c>
      <c r="AW333" s="1">
        <v>0</v>
      </c>
      <c r="AX333" s="200">
        <f>+SUM(MIT_InfraMR[[#This Row],[B.03.1 - Parque de Coches Motores Motrices Remolcados]:[B.03.3 - Parque de Coches Motores Motrices Cabina]])</f>
        <v>0</v>
      </c>
      <c r="AY333" s="1">
        <v>29</v>
      </c>
      <c r="AZ333" s="1">
        <v>1</v>
      </c>
      <c r="BA333" s="1">
        <v>0</v>
      </c>
      <c r="BB333" s="1">
        <v>0</v>
      </c>
      <c r="BC333" s="200">
        <f>SUM(AY333:BB333)</f>
        <v>30</v>
      </c>
      <c r="BD333" s="356">
        <v>90</v>
      </c>
      <c r="BE333" s="1">
        <v>1</v>
      </c>
      <c r="BF333" s="1">
        <v>5</v>
      </c>
      <c r="BG333" s="235">
        <v>1676</v>
      </c>
    </row>
    <row r="334" spans="1:60">
      <c r="A334" s="1">
        <v>2020</v>
      </c>
      <c r="B334" s="1" t="s">
        <v>69</v>
      </c>
      <c r="C334" s="10">
        <v>54.8</v>
      </c>
      <c r="D334" s="10">
        <v>77.59</v>
      </c>
      <c r="E334" s="10">
        <v>0</v>
      </c>
      <c r="F334" s="10">
        <v>52.57</v>
      </c>
      <c r="G334" s="192">
        <f t="shared" si="37"/>
        <v>184.95999999999998</v>
      </c>
      <c r="H334" s="192">
        <v>184.95999999999998</v>
      </c>
      <c r="I334" s="192">
        <v>196.96800000000002</v>
      </c>
      <c r="J334" s="10">
        <v>209.97</v>
      </c>
      <c r="K334" s="10">
        <v>12.2</v>
      </c>
      <c r="L334" s="10">
        <v>116.54</v>
      </c>
      <c r="M334" s="10">
        <v>8</v>
      </c>
      <c r="N334" s="192">
        <f>+MIT_InfraMR[[#This Row],[A.03.1 -  Longitud de Vías de Explotación No Electrificadas Troncales y Ramales (vía principal) (km)]]+MIT_InfraMR[[#This Row],[A.04.1 -  Longitud de Vías de Explotación Electrificadas Troncales y Ramales (vía principal) (km)]]</f>
        <v>326.51</v>
      </c>
      <c r="O334" s="192">
        <v>326.51</v>
      </c>
      <c r="P334" s="1">
        <v>53</v>
      </c>
      <c r="Q334" s="1">
        <v>0</v>
      </c>
      <c r="R334" s="1">
        <v>3</v>
      </c>
      <c r="S334" s="194">
        <f t="shared" si="38"/>
        <v>56</v>
      </c>
      <c r="T334" s="194">
        <v>56</v>
      </c>
      <c r="U334" s="1">
        <v>35</v>
      </c>
      <c r="V334" s="1">
        <v>48</v>
      </c>
      <c r="W334" s="1">
        <v>0</v>
      </c>
      <c r="X334" s="1">
        <v>13</v>
      </c>
      <c r="Y334" s="1">
        <v>3</v>
      </c>
      <c r="Z334" s="196">
        <f t="shared" si="39"/>
        <v>99</v>
      </c>
      <c r="AA334" s="1">
        <v>96</v>
      </c>
      <c r="AB334" s="1">
        <v>22</v>
      </c>
      <c r="AC334" s="1">
        <f>+MIT_InfraMR[[#This Row],[Total Pasos Vehiculares a Nivel]]</f>
        <v>99</v>
      </c>
      <c r="AD334" s="196">
        <f t="shared" si="40"/>
        <v>217</v>
      </c>
      <c r="AE334" s="1">
        <v>8</v>
      </c>
      <c r="AF334" s="1">
        <v>24</v>
      </c>
      <c r="AG334" s="1">
        <v>53</v>
      </c>
      <c r="AH334" s="196">
        <f t="shared" si="41"/>
        <v>85</v>
      </c>
      <c r="AI334" s="10">
        <v>44.19</v>
      </c>
      <c r="AJ334" s="10">
        <v>117.336</v>
      </c>
      <c r="AK334" s="10">
        <v>33.146000000000001</v>
      </c>
      <c r="AL334" s="222">
        <f t="shared" si="42"/>
        <v>194.67200000000003</v>
      </c>
      <c r="AM334" s="1">
        <v>10</v>
      </c>
      <c r="AN334" s="1">
        <v>10</v>
      </c>
      <c r="AO334" s="1">
        <f t="shared" si="43"/>
        <v>14</v>
      </c>
      <c r="AP334" s="200">
        <f t="shared" si="44"/>
        <v>34</v>
      </c>
      <c r="AQ334" s="1">
        <v>122</v>
      </c>
      <c r="AR334" s="1">
        <v>62</v>
      </c>
      <c r="AS334" s="1">
        <v>0</v>
      </c>
      <c r="AT334" s="200">
        <f>+SUM(MIT_InfraMR[[#This Row],[B.02.1 - Parque de Coches Eléctricos Motrices]:[B.02.3 - Parque de Coches Eléctricos Motrices Tipo R]])</f>
        <v>184</v>
      </c>
      <c r="AU334" s="1">
        <v>0</v>
      </c>
      <c r="AV334" s="1">
        <v>0</v>
      </c>
      <c r="AW334" s="1">
        <v>0</v>
      </c>
      <c r="AX334" s="200">
        <f>+SUM(MIT_InfraMR[[#This Row],[B.03.1 - Parque de Coches Motores Motrices Remolcados]:[B.03.3 - Parque de Coches Motores Motrices Cabina]])</f>
        <v>0</v>
      </c>
      <c r="AY334" s="1">
        <v>29</v>
      </c>
      <c r="AZ334" s="1">
        <v>1</v>
      </c>
      <c r="BA334" s="1">
        <v>0</v>
      </c>
      <c r="BB334" s="1">
        <v>0</v>
      </c>
      <c r="BC334" s="200">
        <f>SUM(AY334:BB334)</f>
        <v>30</v>
      </c>
      <c r="BD334" s="356">
        <v>90</v>
      </c>
      <c r="BE334" s="1">
        <v>1</v>
      </c>
      <c r="BF334" s="1">
        <v>5</v>
      </c>
      <c r="BG334" s="235">
        <v>1676</v>
      </c>
    </row>
    <row r="335" spans="1:60">
      <c r="A335" s="1">
        <v>2020</v>
      </c>
      <c r="B335" s="1" t="s">
        <v>70</v>
      </c>
      <c r="C335" s="10">
        <v>54.8</v>
      </c>
      <c r="D335" s="10">
        <v>77.59</v>
      </c>
      <c r="E335" s="10">
        <v>0</v>
      </c>
      <c r="F335" s="10">
        <v>52.57</v>
      </c>
      <c r="G335" s="192">
        <f t="shared" si="37"/>
        <v>184.95999999999998</v>
      </c>
      <c r="H335" s="192">
        <v>184.95999999999998</v>
      </c>
      <c r="I335" s="192">
        <v>196.96800000000002</v>
      </c>
      <c r="J335" s="10">
        <v>209.97</v>
      </c>
      <c r="K335" s="10">
        <v>12.2</v>
      </c>
      <c r="L335" s="10">
        <v>116.54</v>
      </c>
      <c r="M335" s="10">
        <v>8</v>
      </c>
      <c r="N335" s="192">
        <f>+MIT_InfraMR[[#This Row],[A.03.1 -  Longitud de Vías de Explotación No Electrificadas Troncales y Ramales (vía principal) (km)]]+MIT_InfraMR[[#This Row],[A.04.1 -  Longitud de Vías de Explotación Electrificadas Troncales y Ramales (vía principal) (km)]]</f>
        <v>326.51</v>
      </c>
      <c r="O335" s="192">
        <v>326.51</v>
      </c>
      <c r="P335" s="1">
        <v>53</v>
      </c>
      <c r="Q335" s="1">
        <v>0</v>
      </c>
      <c r="R335" s="1">
        <v>3</v>
      </c>
      <c r="S335" s="194">
        <f t="shared" si="38"/>
        <v>56</v>
      </c>
      <c r="T335" s="194">
        <v>56</v>
      </c>
      <c r="U335" s="1">
        <v>35</v>
      </c>
      <c r="V335" s="1">
        <v>48</v>
      </c>
      <c r="W335" s="1">
        <v>0</v>
      </c>
      <c r="X335" s="1">
        <v>13</v>
      </c>
      <c r="Y335" s="1">
        <v>3</v>
      </c>
      <c r="Z335" s="196">
        <f t="shared" si="39"/>
        <v>99</v>
      </c>
      <c r="AA335" s="1">
        <v>96</v>
      </c>
      <c r="AB335" s="1">
        <v>22</v>
      </c>
      <c r="AC335" s="1">
        <f>+MIT_InfraMR[[#This Row],[Total Pasos Vehiculares a Nivel]]</f>
        <v>99</v>
      </c>
      <c r="AD335" s="196">
        <f t="shared" si="40"/>
        <v>217</v>
      </c>
      <c r="AE335" s="1">
        <v>8</v>
      </c>
      <c r="AF335" s="1">
        <v>24</v>
      </c>
      <c r="AG335" s="1">
        <v>53</v>
      </c>
      <c r="AH335" s="196">
        <f t="shared" si="41"/>
        <v>85</v>
      </c>
      <c r="AI335" s="10">
        <v>44.19</v>
      </c>
      <c r="AJ335" s="10">
        <v>117.336</v>
      </c>
      <c r="AK335" s="10">
        <v>33.146000000000001</v>
      </c>
      <c r="AL335" s="222">
        <f t="shared" si="42"/>
        <v>194.67200000000003</v>
      </c>
      <c r="AM335" s="1">
        <v>10</v>
      </c>
      <c r="AN335" s="1">
        <v>10</v>
      </c>
      <c r="AO335" s="1">
        <f t="shared" si="43"/>
        <v>14</v>
      </c>
      <c r="AP335" s="200">
        <f t="shared" si="44"/>
        <v>34</v>
      </c>
      <c r="AQ335" s="1">
        <v>122</v>
      </c>
      <c r="AR335" s="1">
        <v>62</v>
      </c>
      <c r="AS335" s="1">
        <v>0</v>
      </c>
      <c r="AT335" s="200">
        <f>+SUM(MIT_InfraMR[[#This Row],[B.02.1 - Parque de Coches Eléctricos Motrices]:[B.02.3 - Parque de Coches Eléctricos Motrices Tipo R]])</f>
        <v>184</v>
      </c>
      <c r="AU335" s="1">
        <v>0</v>
      </c>
      <c r="AV335" s="1">
        <v>0</v>
      </c>
      <c r="AW335" s="1">
        <v>0</v>
      </c>
      <c r="AX335" s="200">
        <f>+SUM(MIT_InfraMR[[#This Row],[B.03.1 - Parque de Coches Motores Motrices Remolcados]:[B.03.3 - Parque de Coches Motores Motrices Cabina]])</f>
        <v>0</v>
      </c>
      <c r="AY335" s="1">
        <v>29</v>
      </c>
      <c r="AZ335" s="1">
        <v>1</v>
      </c>
      <c r="BA335" s="1">
        <v>0</v>
      </c>
      <c r="BB335" s="1">
        <v>0</v>
      </c>
      <c r="BC335" s="200">
        <f>SUM(AY335:BB335)</f>
        <v>30</v>
      </c>
      <c r="BD335" s="356">
        <v>90</v>
      </c>
      <c r="BE335" s="1">
        <v>1</v>
      </c>
      <c r="BF335" s="1">
        <v>5</v>
      </c>
      <c r="BG335" s="235">
        <v>1676</v>
      </c>
    </row>
    <row r="336" spans="1:60">
      <c r="A336" s="1">
        <v>2020</v>
      </c>
      <c r="B336" s="1" t="s">
        <v>71</v>
      </c>
      <c r="C336" s="10">
        <v>54.8</v>
      </c>
      <c r="D336" s="10">
        <v>77.59</v>
      </c>
      <c r="E336" s="10">
        <v>0</v>
      </c>
      <c r="F336" s="10">
        <v>52.57</v>
      </c>
      <c r="G336" s="192">
        <f t="shared" si="37"/>
        <v>184.95999999999998</v>
      </c>
      <c r="H336" s="192">
        <v>184.95999999999998</v>
      </c>
      <c r="I336" s="192">
        <v>196.96800000000002</v>
      </c>
      <c r="J336" s="10">
        <v>209.97</v>
      </c>
      <c r="K336" s="10">
        <v>12.2</v>
      </c>
      <c r="L336" s="10">
        <v>116.54</v>
      </c>
      <c r="M336" s="10">
        <v>8</v>
      </c>
      <c r="N336" s="192">
        <f>+MIT_InfraMR[[#This Row],[A.03.1 -  Longitud de Vías de Explotación No Electrificadas Troncales y Ramales (vía principal) (km)]]+MIT_InfraMR[[#This Row],[A.04.1 -  Longitud de Vías de Explotación Electrificadas Troncales y Ramales (vía principal) (km)]]</f>
        <v>326.51</v>
      </c>
      <c r="O336" s="192">
        <v>326.51</v>
      </c>
      <c r="P336" s="1">
        <v>53</v>
      </c>
      <c r="Q336" s="1">
        <v>0</v>
      </c>
      <c r="R336" s="1">
        <v>3</v>
      </c>
      <c r="S336" s="194">
        <f t="shared" si="38"/>
        <v>56</v>
      </c>
      <c r="T336" s="194">
        <v>56</v>
      </c>
      <c r="U336" s="1">
        <v>35</v>
      </c>
      <c r="V336" s="1">
        <v>48</v>
      </c>
      <c r="W336" s="1">
        <v>0</v>
      </c>
      <c r="X336" s="1">
        <v>13</v>
      </c>
      <c r="Y336" s="1">
        <v>3</v>
      </c>
      <c r="Z336" s="196">
        <f t="shared" si="39"/>
        <v>99</v>
      </c>
      <c r="AA336" s="1">
        <v>96</v>
      </c>
      <c r="AB336" s="1">
        <v>22</v>
      </c>
      <c r="AC336" s="1">
        <f>+MIT_InfraMR[[#This Row],[Total Pasos Vehiculares a Nivel]]</f>
        <v>99</v>
      </c>
      <c r="AD336" s="196">
        <f t="shared" si="40"/>
        <v>217</v>
      </c>
      <c r="AE336" s="1">
        <v>8</v>
      </c>
      <c r="AF336" s="1">
        <v>24</v>
      </c>
      <c r="AG336" s="1">
        <v>53</v>
      </c>
      <c r="AH336" s="196">
        <f t="shared" si="41"/>
        <v>85</v>
      </c>
      <c r="AI336" s="10">
        <v>44.19</v>
      </c>
      <c r="AJ336" s="10">
        <v>117.336</v>
      </c>
      <c r="AK336" s="10">
        <v>33.146000000000001</v>
      </c>
      <c r="AL336" s="222">
        <f t="shared" si="42"/>
        <v>194.67200000000003</v>
      </c>
      <c r="AM336" s="1">
        <v>10</v>
      </c>
      <c r="AN336" s="1">
        <v>10</v>
      </c>
      <c r="AO336" s="1">
        <f t="shared" si="43"/>
        <v>14</v>
      </c>
      <c r="AP336" s="200">
        <f t="shared" si="44"/>
        <v>34</v>
      </c>
      <c r="AQ336" s="1">
        <v>122</v>
      </c>
      <c r="AR336" s="1">
        <v>62</v>
      </c>
      <c r="AS336" s="1">
        <v>0</v>
      </c>
      <c r="AT336" s="200">
        <f>+SUM(MIT_InfraMR[[#This Row],[B.02.1 - Parque de Coches Eléctricos Motrices]:[B.02.3 - Parque de Coches Eléctricos Motrices Tipo R]])</f>
        <v>184</v>
      </c>
      <c r="AU336" s="1">
        <v>0</v>
      </c>
      <c r="AV336" s="1">
        <v>0</v>
      </c>
      <c r="AW336" s="1">
        <v>0</v>
      </c>
      <c r="AX336" s="200">
        <f>+SUM(MIT_InfraMR[[#This Row],[B.03.1 - Parque de Coches Motores Motrices Remolcados]:[B.03.3 - Parque de Coches Motores Motrices Cabina]])</f>
        <v>0</v>
      </c>
      <c r="AY336" s="1">
        <v>29</v>
      </c>
      <c r="AZ336" s="1">
        <v>1</v>
      </c>
      <c r="BA336" s="1">
        <v>0</v>
      </c>
      <c r="BB336" s="1">
        <v>0</v>
      </c>
      <c r="BC336" s="200">
        <f>SUM(AY336:BB336)</f>
        <v>30</v>
      </c>
      <c r="BD336" s="356">
        <v>90</v>
      </c>
      <c r="BE336" s="1">
        <v>1</v>
      </c>
      <c r="BF336" s="1">
        <v>5</v>
      </c>
      <c r="BG336" s="235">
        <v>1676</v>
      </c>
    </row>
    <row r="337" spans="1:60">
      <c r="A337" s="1">
        <v>2020</v>
      </c>
      <c r="B337" s="1" t="s">
        <v>72</v>
      </c>
      <c r="C337" s="10">
        <v>54.8</v>
      </c>
      <c r="D337" s="10">
        <v>77.59</v>
      </c>
      <c r="E337" s="10">
        <v>0</v>
      </c>
      <c r="F337" s="10">
        <v>52.57</v>
      </c>
      <c r="G337" s="192">
        <f t="shared" si="37"/>
        <v>184.95999999999998</v>
      </c>
      <c r="H337" s="192">
        <v>184.95999999999998</v>
      </c>
      <c r="I337" s="192">
        <v>196.96800000000002</v>
      </c>
      <c r="J337" s="10">
        <v>209.97</v>
      </c>
      <c r="K337" s="10">
        <v>12.2</v>
      </c>
      <c r="L337" s="10">
        <v>116.54</v>
      </c>
      <c r="M337" s="10">
        <v>8</v>
      </c>
      <c r="N337" s="192">
        <f>+MIT_InfraMR[[#This Row],[A.03.1 -  Longitud de Vías de Explotación No Electrificadas Troncales y Ramales (vía principal) (km)]]+MIT_InfraMR[[#This Row],[A.04.1 -  Longitud de Vías de Explotación Electrificadas Troncales y Ramales (vía principal) (km)]]</f>
        <v>326.51</v>
      </c>
      <c r="O337" s="192">
        <v>326.51</v>
      </c>
      <c r="P337" s="1">
        <v>53</v>
      </c>
      <c r="Q337" s="1">
        <v>0</v>
      </c>
      <c r="R337" s="1">
        <v>3</v>
      </c>
      <c r="S337" s="194">
        <f t="shared" si="38"/>
        <v>56</v>
      </c>
      <c r="T337" s="194">
        <v>56</v>
      </c>
      <c r="U337" s="1">
        <v>35</v>
      </c>
      <c r="V337" s="1">
        <v>48</v>
      </c>
      <c r="W337" s="1">
        <v>0</v>
      </c>
      <c r="X337" s="1">
        <v>13</v>
      </c>
      <c r="Y337" s="1">
        <v>3</v>
      </c>
      <c r="Z337" s="196">
        <f t="shared" si="39"/>
        <v>99</v>
      </c>
      <c r="AA337" s="1">
        <v>96</v>
      </c>
      <c r="AB337" s="1">
        <v>22</v>
      </c>
      <c r="AC337" s="1">
        <f>+MIT_InfraMR[[#This Row],[Total Pasos Vehiculares a Nivel]]</f>
        <v>99</v>
      </c>
      <c r="AD337" s="196">
        <f t="shared" si="40"/>
        <v>217</v>
      </c>
      <c r="AE337" s="1">
        <v>8</v>
      </c>
      <c r="AF337" s="1">
        <v>24</v>
      </c>
      <c r="AG337" s="1">
        <v>53</v>
      </c>
      <c r="AH337" s="196">
        <f>SUM(AE337:AG337)</f>
        <v>85</v>
      </c>
      <c r="AI337" s="10">
        <v>44.19</v>
      </c>
      <c r="AJ337" s="10">
        <v>117.336</v>
      </c>
      <c r="AK337" s="10">
        <v>33.146000000000001</v>
      </c>
      <c r="AL337" s="222">
        <f>SUM(AI337:AK337)</f>
        <v>194.67200000000003</v>
      </c>
      <c r="AM337" s="1">
        <v>10</v>
      </c>
      <c r="AN337" s="1">
        <v>10</v>
      </c>
      <c r="AO337" s="1">
        <f t="shared" si="43"/>
        <v>14</v>
      </c>
      <c r="AP337" s="200">
        <f>SUM(AM337:AO337)</f>
        <v>34</v>
      </c>
      <c r="AQ337" s="1">
        <v>122</v>
      </c>
      <c r="AR337" s="1">
        <v>62</v>
      </c>
      <c r="AS337" s="1">
        <v>0</v>
      </c>
      <c r="AT337" s="200">
        <f>+SUM(MIT_InfraMR[[#This Row],[B.02.1 - Parque de Coches Eléctricos Motrices]:[B.02.3 - Parque de Coches Eléctricos Motrices Tipo R]])</f>
        <v>184</v>
      </c>
      <c r="AU337" s="1">
        <v>0</v>
      </c>
      <c r="AV337" s="1">
        <v>0</v>
      </c>
      <c r="AW337" s="1">
        <v>0</v>
      </c>
      <c r="AX337" s="200">
        <f>+SUM(MIT_InfraMR[[#This Row],[B.03.1 - Parque de Coches Motores Motrices Remolcados]:[B.03.3 - Parque de Coches Motores Motrices Cabina]])</f>
        <v>0</v>
      </c>
      <c r="AY337" s="1">
        <v>29</v>
      </c>
      <c r="AZ337" s="1">
        <v>1</v>
      </c>
      <c r="BA337" s="1">
        <v>0</v>
      </c>
      <c r="BB337" s="1">
        <v>0</v>
      </c>
      <c r="BC337" s="200">
        <f>SUM(AY337:BB337)</f>
        <v>30</v>
      </c>
      <c r="BD337" s="356">
        <v>90</v>
      </c>
      <c r="BE337" s="1">
        <v>1</v>
      </c>
      <c r="BF337" s="1">
        <v>5</v>
      </c>
      <c r="BG337" s="235">
        <v>1676</v>
      </c>
    </row>
    <row r="338" spans="1:60">
      <c r="A338" s="59">
        <v>2021</v>
      </c>
      <c r="B338" s="1" t="s">
        <v>61</v>
      </c>
      <c r="C338" s="10">
        <v>54.8</v>
      </c>
      <c r="D338" s="10">
        <v>77.59</v>
      </c>
      <c r="E338" s="10">
        <v>0</v>
      </c>
      <c r="F338" s="10">
        <v>52.57</v>
      </c>
      <c r="G338" s="192">
        <f t="shared" si="37"/>
        <v>184.95999999999998</v>
      </c>
      <c r="H338" s="192">
        <v>184.95999999999998</v>
      </c>
      <c r="I338" s="192">
        <v>196.96800000000002</v>
      </c>
      <c r="J338" s="10">
        <v>209.97</v>
      </c>
      <c r="K338" s="10">
        <v>12.2</v>
      </c>
      <c r="L338" s="10">
        <v>116.54</v>
      </c>
      <c r="M338" s="10">
        <v>8</v>
      </c>
      <c r="N338" s="192">
        <f>+MIT_InfraMR[[#This Row],[A.03.1 -  Longitud de Vías de Explotación No Electrificadas Troncales y Ramales (vía principal) (km)]]+MIT_InfraMR[[#This Row],[A.04.1 -  Longitud de Vías de Explotación Electrificadas Troncales y Ramales (vía principal) (km)]]</f>
        <v>326.51</v>
      </c>
      <c r="O338" s="192">
        <v>326.51</v>
      </c>
      <c r="P338" s="1">
        <v>53</v>
      </c>
      <c r="Q338" s="1">
        <v>0</v>
      </c>
      <c r="R338" s="1">
        <v>3</v>
      </c>
      <c r="S338" s="194">
        <f t="shared" si="38"/>
        <v>56</v>
      </c>
      <c r="T338" s="194">
        <v>56</v>
      </c>
      <c r="U338" s="1">
        <v>35</v>
      </c>
      <c r="V338" s="1">
        <v>48</v>
      </c>
      <c r="W338" s="1">
        <v>0</v>
      </c>
      <c r="X338" s="1">
        <v>13</v>
      </c>
      <c r="Y338" s="1">
        <v>3</v>
      </c>
      <c r="Z338" s="196">
        <f t="shared" si="39"/>
        <v>99</v>
      </c>
      <c r="AA338" s="1">
        <v>96</v>
      </c>
      <c r="AB338" s="1">
        <v>22</v>
      </c>
      <c r="AC338" s="1">
        <f>+MIT_InfraMR[[#This Row],[Total Pasos Vehiculares a Nivel]]</f>
        <v>99</v>
      </c>
      <c r="AD338" s="196">
        <f t="shared" si="40"/>
        <v>217</v>
      </c>
      <c r="AE338" s="1">
        <v>8</v>
      </c>
      <c r="AF338" s="1">
        <v>24</v>
      </c>
      <c r="AG338" s="1">
        <v>53</v>
      </c>
      <c r="AH338" s="196">
        <f t="shared" ref="AH338:AH349" si="45">SUM(AE338:AG338)</f>
        <v>85</v>
      </c>
      <c r="AI338" s="10">
        <v>44.19</v>
      </c>
      <c r="AJ338" s="10">
        <v>117.336</v>
      </c>
      <c r="AK338" s="10">
        <v>33.146000000000001</v>
      </c>
      <c r="AL338" s="222">
        <f t="shared" ref="AL338:AL349" si="46">SUM(AI338:AK338)</f>
        <v>194.67200000000003</v>
      </c>
      <c r="AM338" s="1">
        <v>10</v>
      </c>
      <c r="AN338" s="1">
        <v>10</v>
      </c>
      <c r="AO338" s="1">
        <f t="shared" si="43"/>
        <v>14</v>
      </c>
      <c r="AP338" s="200">
        <f t="shared" ref="AP338:AP349" si="47">SUM(AM338:AO338)</f>
        <v>34</v>
      </c>
      <c r="AQ338" s="1">
        <v>122</v>
      </c>
      <c r="AR338" s="1">
        <v>62</v>
      </c>
      <c r="AS338" s="1">
        <v>0</v>
      </c>
      <c r="AT338" s="200">
        <f>+SUM(MIT_InfraMR[[#This Row],[B.02.1 - Parque de Coches Eléctricos Motrices]:[B.02.3 - Parque de Coches Eléctricos Motrices Tipo R]])</f>
        <v>184</v>
      </c>
      <c r="AU338" s="1">
        <v>0</v>
      </c>
      <c r="AV338" s="1">
        <v>0</v>
      </c>
      <c r="AW338" s="1">
        <v>0</v>
      </c>
      <c r="AX338" s="200">
        <f>+SUM(MIT_InfraMR[[#This Row],[B.03.1 - Parque de Coches Motores Motrices Remolcados]:[B.03.3 - Parque de Coches Motores Motrices Cabina]])</f>
        <v>0</v>
      </c>
      <c r="AY338" s="1">
        <v>29</v>
      </c>
      <c r="AZ338" s="1">
        <v>1</v>
      </c>
      <c r="BA338" s="1">
        <v>0</v>
      </c>
      <c r="BB338" s="1">
        <v>0</v>
      </c>
      <c r="BC338" s="200">
        <f>SUM(AY338:BB338)</f>
        <v>30</v>
      </c>
      <c r="BD338" s="356">
        <v>90</v>
      </c>
      <c r="BE338" s="1">
        <v>1</v>
      </c>
      <c r="BF338" s="1">
        <v>5</v>
      </c>
      <c r="BG338" s="235">
        <v>1676</v>
      </c>
      <c r="BH338" s="59"/>
    </row>
    <row r="339" spans="1:60">
      <c r="A339" s="59">
        <v>2021</v>
      </c>
      <c r="B339" s="1" t="s">
        <v>62</v>
      </c>
      <c r="C339" s="10">
        <v>54.8</v>
      </c>
      <c r="D339" s="10">
        <v>77.59</v>
      </c>
      <c r="E339" s="10">
        <v>0</v>
      </c>
      <c r="F339" s="10">
        <v>52.57</v>
      </c>
      <c r="G339" s="192">
        <f t="shared" si="37"/>
        <v>184.95999999999998</v>
      </c>
      <c r="H339" s="192">
        <v>184.95999999999998</v>
      </c>
      <c r="I339" s="192">
        <v>196.96800000000002</v>
      </c>
      <c r="J339" s="10">
        <v>209.97</v>
      </c>
      <c r="K339" s="10">
        <v>12.2</v>
      </c>
      <c r="L339" s="10">
        <v>116.54</v>
      </c>
      <c r="M339" s="10">
        <v>8</v>
      </c>
      <c r="N339" s="192">
        <f>+MIT_InfraMR[[#This Row],[A.03.1 -  Longitud de Vías de Explotación No Electrificadas Troncales y Ramales (vía principal) (km)]]+MIT_InfraMR[[#This Row],[A.04.1 -  Longitud de Vías de Explotación Electrificadas Troncales y Ramales (vía principal) (km)]]</f>
        <v>326.51</v>
      </c>
      <c r="O339" s="192">
        <v>326.51</v>
      </c>
      <c r="P339" s="1">
        <v>53</v>
      </c>
      <c r="Q339" s="1">
        <v>0</v>
      </c>
      <c r="R339" s="1">
        <v>3</v>
      </c>
      <c r="S339" s="194">
        <f t="shared" si="38"/>
        <v>56</v>
      </c>
      <c r="T339" s="194">
        <v>56</v>
      </c>
      <c r="U339" s="1">
        <v>35</v>
      </c>
      <c r="V339" s="1">
        <v>48</v>
      </c>
      <c r="W339" s="1">
        <v>0</v>
      </c>
      <c r="X339" s="1">
        <v>13</v>
      </c>
      <c r="Y339" s="1">
        <v>3</v>
      </c>
      <c r="Z339" s="196">
        <f t="shared" si="39"/>
        <v>99</v>
      </c>
      <c r="AA339" s="1">
        <v>96</v>
      </c>
      <c r="AB339" s="1">
        <v>22</v>
      </c>
      <c r="AC339" s="1">
        <f>+MIT_InfraMR[[#This Row],[Total Pasos Vehiculares a Nivel]]</f>
        <v>99</v>
      </c>
      <c r="AD339" s="196">
        <f t="shared" si="40"/>
        <v>217</v>
      </c>
      <c r="AE339" s="1">
        <v>8</v>
      </c>
      <c r="AF339" s="1">
        <v>24</v>
      </c>
      <c r="AG339" s="1">
        <v>53</v>
      </c>
      <c r="AH339" s="196">
        <f t="shared" si="45"/>
        <v>85</v>
      </c>
      <c r="AI339" s="10">
        <v>44.19</v>
      </c>
      <c r="AJ339" s="10">
        <v>117.336</v>
      </c>
      <c r="AK339" s="10">
        <v>33.146000000000001</v>
      </c>
      <c r="AL339" s="222">
        <f t="shared" si="46"/>
        <v>194.67200000000003</v>
      </c>
      <c r="AM339" s="1">
        <v>10</v>
      </c>
      <c r="AN339" s="1">
        <v>10</v>
      </c>
      <c r="AO339" s="1">
        <f t="shared" si="43"/>
        <v>14</v>
      </c>
      <c r="AP339" s="200">
        <f t="shared" si="47"/>
        <v>34</v>
      </c>
      <c r="AQ339" s="1">
        <v>122</v>
      </c>
      <c r="AR339" s="1">
        <v>62</v>
      </c>
      <c r="AS339" s="1">
        <v>0</v>
      </c>
      <c r="AT339" s="200">
        <f>+SUM(MIT_InfraMR[[#This Row],[B.02.1 - Parque de Coches Eléctricos Motrices]:[B.02.3 - Parque de Coches Eléctricos Motrices Tipo R]])</f>
        <v>184</v>
      </c>
      <c r="AU339" s="1">
        <v>0</v>
      </c>
      <c r="AV339" s="1">
        <v>0</v>
      </c>
      <c r="AW339" s="1">
        <v>0</v>
      </c>
      <c r="AX339" s="200">
        <f>+SUM(MIT_InfraMR[[#This Row],[B.03.1 - Parque de Coches Motores Motrices Remolcados]:[B.03.3 - Parque de Coches Motores Motrices Cabina]])</f>
        <v>0</v>
      </c>
      <c r="AY339" s="1">
        <v>29</v>
      </c>
      <c r="AZ339" s="1">
        <v>1</v>
      </c>
      <c r="BA339" s="1">
        <v>0</v>
      </c>
      <c r="BB339" s="1">
        <v>0</v>
      </c>
      <c r="BC339" s="200">
        <f>SUM(AY339:BB339)</f>
        <v>30</v>
      </c>
      <c r="BD339" s="356">
        <v>90</v>
      </c>
      <c r="BE339" s="1">
        <v>1</v>
      </c>
      <c r="BF339" s="1">
        <v>5</v>
      </c>
      <c r="BG339" s="235">
        <v>1676</v>
      </c>
      <c r="BH339" s="59"/>
    </row>
    <row r="340" spans="1:60">
      <c r="A340" s="59">
        <v>2021</v>
      </c>
      <c r="B340" s="1" t="s">
        <v>63</v>
      </c>
      <c r="C340" s="10">
        <v>54.8</v>
      </c>
      <c r="D340" s="10">
        <v>77.59</v>
      </c>
      <c r="E340" s="10">
        <v>0</v>
      </c>
      <c r="F340" s="10">
        <v>52.57</v>
      </c>
      <c r="G340" s="192">
        <f t="shared" si="37"/>
        <v>184.95999999999998</v>
      </c>
      <c r="H340" s="192">
        <v>184.95999999999998</v>
      </c>
      <c r="I340" s="192">
        <v>196.96800000000002</v>
      </c>
      <c r="J340" s="10">
        <v>209.97</v>
      </c>
      <c r="K340" s="10">
        <v>12.2</v>
      </c>
      <c r="L340" s="10">
        <v>116.54</v>
      </c>
      <c r="M340" s="10">
        <v>8</v>
      </c>
      <c r="N340" s="192">
        <f>+MIT_InfraMR[[#This Row],[A.03.1 -  Longitud de Vías de Explotación No Electrificadas Troncales y Ramales (vía principal) (km)]]+MIT_InfraMR[[#This Row],[A.04.1 -  Longitud de Vías de Explotación Electrificadas Troncales y Ramales (vía principal) (km)]]</f>
        <v>326.51</v>
      </c>
      <c r="O340" s="192">
        <v>326.51</v>
      </c>
      <c r="P340" s="1">
        <v>53</v>
      </c>
      <c r="Q340" s="1">
        <v>0</v>
      </c>
      <c r="R340" s="1">
        <v>3</v>
      </c>
      <c r="S340" s="194">
        <f t="shared" si="38"/>
        <v>56</v>
      </c>
      <c r="T340" s="194">
        <v>56</v>
      </c>
      <c r="U340" s="1">
        <v>35</v>
      </c>
      <c r="V340" s="1">
        <v>48</v>
      </c>
      <c r="W340" s="1">
        <v>0</v>
      </c>
      <c r="X340" s="1">
        <v>13</v>
      </c>
      <c r="Y340" s="1">
        <v>3</v>
      </c>
      <c r="Z340" s="196">
        <f t="shared" si="39"/>
        <v>99</v>
      </c>
      <c r="AA340" s="1">
        <v>96</v>
      </c>
      <c r="AB340" s="1">
        <v>22</v>
      </c>
      <c r="AC340" s="1">
        <f>+MIT_InfraMR[[#This Row],[Total Pasos Vehiculares a Nivel]]</f>
        <v>99</v>
      </c>
      <c r="AD340" s="196">
        <f t="shared" si="40"/>
        <v>217</v>
      </c>
      <c r="AE340" s="1">
        <v>8</v>
      </c>
      <c r="AF340" s="1">
        <v>24</v>
      </c>
      <c r="AG340" s="1">
        <v>53</v>
      </c>
      <c r="AH340" s="196">
        <f t="shared" si="45"/>
        <v>85</v>
      </c>
      <c r="AI340" s="10">
        <v>44.19</v>
      </c>
      <c r="AJ340" s="10">
        <v>117.336</v>
      </c>
      <c r="AK340" s="10">
        <v>33.146000000000001</v>
      </c>
      <c r="AL340" s="222">
        <f t="shared" si="46"/>
        <v>194.67200000000003</v>
      </c>
      <c r="AM340" s="1">
        <v>10</v>
      </c>
      <c r="AN340" s="1">
        <v>10</v>
      </c>
      <c r="AO340" s="1">
        <f t="shared" si="43"/>
        <v>14</v>
      </c>
      <c r="AP340" s="200">
        <f t="shared" si="47"/>
        <v>34</v>
      </c>
      <c r="AQ340" s="1">
        <v>122</v>
      </c>
      <c r="AR340" s="1">
        <v>62</v>
      </c>
      <c r="AS340" s="1">
        <v>0</v>
      </c>
      <c r="AT340" s="200">
        <f>+SUM(MIT_InfraMR[[#This Row],[B.02.1 - Parque de Coches Eléctricos Motrices]:[B.02.3 - Parque de Coches Eléctricos Motrices Tipo R]])</f>
        <v>184</v>
      </c>
      <c r="AU340" s="1">
        <v>0</v>
      </c>
      <c r="AV340" s="1">
        <v>0</v>
      </c>
      <c r="AW340" s="1">
        <v>0</v>
      </c>
      <c r="AX340" s="200">
        <f>+SUM(MIT_InfraMR[[#This Row],[B.03.1 - Parque de Coches Motores Motrices Remolcados]:[B.03.3 - Parque de Coches Motores Motrices Cabina]])</f>
        <v>0</v>
      </c>
      <c r="AY340" s="1">
        <v>29</v>
      </c>
      <c r="AZ340" s="1">
        <v>1</v>
      </c>
      <c r="BA340" s="1">
        <v>0</v>
      </c>
      <c r="BB340" s="1">
        <v>0</v>
      </c>
      <c r="BC340" s="200">
        <f>SUM(AY340:BB340)</f>
        <v>30</v>
      </c>
      <c r="BD340" s="356">
        <v>90</v>
      </c>
      <c r="BE340" s="1">
        <v>1</v>
      </c>
      <c r="BF340" s="1">
        <v>5</v>
      </c>
      <c r="BG340" s="235">
        <v>1676</v>
      </c>
      <c r="BH340" s="59"/>
    </row>
    <row r="341" spans="1:60">
      <c r="A341" s="59">
        <v>2021</v>
      </c>
      <c r="B341" s="1" t="s">
        <v>64</v>
      </c>
      <c r="C341" s="10">
        <v>54.8</v>
      </c>
      <c r="D341" s="10">
        <v>77.59</v>
      </c>
      <c r="E341" s="10">
        <v>0</v>
      </c>
      <c r="F341" s="10">
        <v>52.57</v>
      </c>
      <c r="G341" s="192">
        <f t="shared" si="37"/>
        <v>184.95999999999998</v>
      </c>
      <c r="H341" s="192">
        <v>184.95999999999998</v>
      </c>
      <c r="I341" s="192">
        <v>196.96800000000002</v>
      </c>
      <c r="J341" s="10">
        <v>209.97</v>
      </c>
      <c r="K341" s="10">
        <v>12.2</v>
      </c>
      <c r="L341" s="10">
        <v>116.54</v>
      </c>
      <c r="M341" s="10">
        <v>8</v>
      </c>
      <c r="N341" s="192">
        <f>+MIT_InfraMR[[#This Row],[A.03.1 -  Longitud de Vías de Explotación No Electrificadas Troncales y Ramales (vía principal) (km)]]+MIT_InfraMR[[#This Row],[A.04.1 -  Longitud de Vías de Explotación Electrificadas Troncales y Ramales (vía principal) (km)]]</f>
        <v>326.51</v>
      </c>
      <c r="O341" s="192">
        <v>326.51</v>
      </c>
      <c r="P341" s="1">
        <v>53</v>
      </c>
      <c r="Q341" s="1">
        <v>0</v>
      </c>
      <c r="R341" s="1">
        <v>3</v>
      </c>
      <c r="S341" s="194">
        <f t="shared" si="38"/>
        <v>56</v>
      </c>
      <c r="T341" s="194">
        <v>56</v>
      </c>
      <c r="U341" s="1">
        <v>35</v>
      </c>
      <c r="V341" s="1">
        <v>48</v>
      </c>
      <c r="W341" s="1">
        <v>0</v>
      </c>
      <c r="X341" s="1">
        <v>13</v>
      </c>
      <c r="Y341" s="1">
        <v>3</v>
      </c>
      <c r="Z341" s="196">
        <f t="shared" si="39"/>
        <v>99</v>
      </c>
      <c r="AA341" s="1">
        <v>96</v>
      </c>
      <c r="AB341" s="1">
        <v>22</v>
      </c>
      <c r="AC341" s="1">
        <f>+MIT_InfraMR[[#This Row],[Total Pasos Vehiculares a Nivel]]</f>
        <v>99</v>
      </c>
      <c r="AD341" s="196">
        <f t="shared" si="40"/>
        <v>217</v>
      </c>
      <c r="AE341" s="1">
        <v>8</v>
      </c>
      <c r="AF341" s="1">
        <v>24</v>
      </c>
      <c r="AG341" s="1">
        <v>53</v>
      </c>
      <c r="AH341" s="196">
        <f t="shared" si="45"/>
        <v>85</v>
      </c>
      <c r="AI341" s="10">
        <v>44.19</v>
      </c>
      <c r="AJ341" s="10">
        <v>117.336</v>
      </c>
      <c r="AK341" s="10">
        <v>33.146000000000001</v>
      </c>
      <c r="AL341" s="222">
        <f t="shared" si="46"/>
        <v>194.67200000000003</v>
      </c>
      <c r="AM341" s="1">
        <v>10</v>
      </c>
      <c r="AN341" s="1">
        <v>10</v>
      </c>
      <c r="AO341" s="1">
        <f t="shared" si="43"/>
        <v>14</v>
      </c>
      <c r="AP341" s="200">
        <f t="shared" si="47"/>
        <v>34</v>
      </c>
      <c r="AQ341" s="1">
        <v>122</v>
      </c>
      <c r="AR341" s="1">
        <v>62</v>
      </c>
      <c r="AS341" s="1">
        <v>0</v>
      </c>
      <c r="AT341" s="200">
        <f>+SUM(MIT_InfraMR[[#This Row],[B.02.1 - Parque de Coches Eléctricos Motrices]:[B.02.3 - Parque de Coches Eléctricos Motrices Tipo R]])</f>
        <v>184</v>
      </c>
      <c r="AU341" s="1">
        <v>0</v>
      </c>
      <c r="AV341" s="1">
        <v>0</v>
      </c>
      <c r="AW341" s="1">
        <v>0</v>
      </c>
      <c r="AX341" s="200">
        <f>+SUM(MIT_InfraMR[[#This Row],[B.03.1 - Parque de Coches Motores Motrices Remolcados]:[B.03.3 - Parque de Coches Motores Motrices Cabina]])</f>
        <v>0</v>
      </c>
      <c r="AY341" s="1">
        <v>29</v>
      </c>
      <c r="AZ341" s="1">
        <v>1</v>
      </c>
      <c r="BA341" s="1">
        <v>0</v>
      </c>
      <c r="BB341" s="1">
        <v>0</v>
      </c>
      <c r="BC341" s="200">
        <f>SUM(AY341:BB341)</f>
        <v>30</v>
      </c>
      <c r="BD341" s="356">
        <v>90</v>
      </c>
      <c r="BE341" s="1">
        <v>1</v>
      </c>
      <c r="BF341" s="1">
        <v>5</v>
      </c>
      <c r="BG341" s="235">
        <v>1676</v>
      </c>
      <c r="BH341" s="59"/>
    </row>
    <row r="342" spans="1:60">
      <c r="A342" s="59">
        <v>2021</v>
      </c>
      <c r="B342" s="1" t="s">
        <v>65</v>
      </c>
      <c r="C342" s="10">
        <v>54.8</v>
      </c>
      <c r="D342" s="10">
        <v>77.59</v>
      </c>
      <c r="E342" s="10">
        <v>0</v>
      </c>
      <c r="F342" s="10">
        <v>52.57</v>
      </c>
      <c r="G342" s="192">
        <f t="shared" si="37"/>
        <v>184.95999999999998</v>
      </c>
      <c r="H342" s="192">
        <v>184.95999999999998</v>
      </c>
      <c r="I342" s="192">
        <v>196.96800000000002</v>
      </c>
      <c r="J342" s="10">
        <v>209.97</v>
      </c>
      <c r="K342" s="10">
        <v>12.2</v>
      </c>
      <c r="L342" s="10">
        <v>116.54</v>
      </c>
      <c r="M342" s="10">
        <v>8</v>
      </c>
      <c r="N342" s="192">
        <f>+MIT_InfraMR[[#This Row],[A.03.1 -  Longitud de Vías de Explotación No Electrificadas Troncales y Ramales (vía principal) (km)]]+MIT_InfraMR[[#This Row],[A.04.1 -  Longitud de Vías de Explotación Electrificadas Troncales y Ramales (vía principal) (km)]]</f>
        <v>326.51</v>
      </c>
      <c r="O342" s="192">
        <v>326.51</v>
      </c>
      <c r="P342" s="1">
        <v>53</v>
      </c>
      <c r="Q342" s="1">
        <v>0</v>
      </c>
      <c r="R342" s="1">
        <v>3</v>
      </c>
      <c r="S342" s="194">
        <f t="shared" si="38"/>
        <v>56</v>
      </c>
      <c r="T342" s="194">
        <v>56</v>
      </c>
      <c r="U342" s="1">
        <v>35</v>
      </c>
      <c r="V342" s="1">
        <v>48</v>
      </c>
      <c r="W342" s="1">
        <v>0</v>
      </c>
      <c r="X342" s="1">
        <v>13</v>
      </c>
      <c r="Y342" s="1">
        <v>3</v>
      </c>
      <c r="Z342" s="196">
        <f t="shared" si="39"/>
        <v>99</v>
      </c>
      <c r="AA342" s="1">
        <v>96</v>
      </c>
      <c r="AB342" s="1">
        <v>22</v>
      </c>
      <c r="AC342" s="1">
        <f>+MIT_InfraMR[[#This Row],[Total Pasos Vehiculares a Nivel]]</f>
        <v>99</v>
      </c>
      <c r="AD342" s="196">
        <f t="shared" si="40"/>
        <v>217</v>
      </c>
      <c r="AE342" s="1">
        <v>8</v>
      </c>
      <c r="AF342" s="1">
        <v>24</v>
      </c>
      <c r="AG342" s="1">
        <v>53</v>
      </c>
      <c r="AH342" s="196">
        <f t="shared" si="45"/>
        <v>85</v>
      </c>
      <c r="AI342" s="10">
        <v>44.19</v>
      </c>
      <c r="AJ342" s="10">
        <v>117.336</v>
      </c>
      <c r="AK342" s="10">
        <v>33.146000000000001</v>
      </c>
      <c r="AL342" s="222">
        <f t="shared" si="46"/>
        <v>194.67200000000003</v>
      </c>
      <c r="AM342" s="1">
        <v>10</v>
      </c>
      <c r="AN342" s="1">
        <v>10</v>
      </c>
      <c r="AO342" s="1">
        <f t="shared" si="43"/>
        <v>14</v>
      </c>
      <c r="AP342" s="200">
        <f t="shared" si="47"/>
        <v>34</v>
      </c>
      <c r="AQ342" s="1">
        <v>122</v>
      </c>
      <c r="AR342" s="1">
        <v>62</v>
      </c>
      <c r="AS342" s="1">
        <v>0</v>
      </c>
      <c r="AT342" s="200">
        <f>+SUM(MIT_InfraMR[[#This Row],[B.02.1 - Parque de Coches Eléctricos Motrices]:[B.02.3 - Parque de Coches Eléctricos Motrices Tipo R]])</f>
        <v>184</v>
      </c>
      <c r="AU342" s="1">
        <v>0</v>
      </c>
      <c r="AV342" s="1">
        <v>0</v>
      </c>
      <c r="AW342" s="1">
        <v>0</v>
      </c>
      <c r="AX342" s="200">
        <f>+SUM(MIT_InfraMR[[#This Row],[B.03.1 - Parque de Coches Motores Motrices Remolcados]:[B.03.3 - Parque de Coches Motores Motrices Cabina]])</f>
        <v>0</v>
      </c>
      <c r="AY342" s="1">
        <v>29</v>
      </c>
      <c r="AZ342" s="1">
        <v>1</v>
      </c>
      <c r="BA342" s="1">
        <v>0</v>
      </c>
      <c r="BB342" s="1">
        <v>0</v>
      </c>
      <c r="BC342" s="200">
        <f>SUM(AY342:BB342)</f>
        <v>30</v>
      </c>
      <c r="BD342" s="356">
        <v>90</v>
      </c>
      <c r="BE342" s="1">
        <v>1</v>
      </c>
      <c r="BF342" s="1">
        <v>5</v>
      </c>
      <c r="BG342" s="235">
        <v>1676</v>
      </c>
      <c r="BH342" s="59"/>
    </row>
    <row r="343" spans="1:60">
      <c r="A343" s="59">
        <v>2021</v>
      </c>
      <c r="B343" s="1" t="s">
        <v>66</v>
      </c>
      <c r="C343" s="10">
        <v>54.8</v>
      </c>
      <c r="D343" s="10">
        <v>77.59</v>
      </c>
      <c r="E343" s="10">
        <v>0</v>
      </c>
      <c r="F343" s="10">
        <v>52.57</v>
      </c>
      <c r="G343" s="192">
        <f t="shared" si="37"/>
        <v>184.95999999999998</v>
      </c>
      <c r="H343" s="192">
        <v>184.95999999999998</v>
      </c>
      <c r="I343" s="192">
        <v>187.60390000000001</v>
      </c>
      <c r="J343" s="10">
        <v>209.97</v>
      </c>
      <c r="K343" s="10">
        <v>12.2</v>
      </c>
      <c r="L343" s="10">
        <v>116.54</v>
      </c>
      <c r="M343" s="10">
        <v>8</v>
      </c>
      <c r="N343" s="192">
        <f>+MIT_InfraMR[[#This Row],[A.03.1 -  Longitud de Vías de Explotación No Electrificadas Troncales y Ramales (vía principal) (km)]]+MIT_InfraMR[[#This Row],[A.04.1 -  Longitud de Vías de Explotación Electrificadas Troncales y Ramales (vía principal) (km)]]</f>
        <v>326.51</v>
      </c>
      <c r="O343" s="192">
        <v>326.51</v>
      </c>
      <c r="P343" s="1">
        <v>53</v>
      </c>
      <c r="Q343" s="1">
        <v>0</v>
      </c>
      <c r="R343" s="1">
        <v>3</v>
      </c>
      <c r="S343" s="194">
        <f t="shared" si="38"/>
        <v>56</v>
      </c>
      <c r="T343" s="194">
        <v>56</v>
      </c>
      <c r="U343" s="1">
        <v>35</v>
      </c>
      <c r="V343" s="1">
        <v>48</v>
      </c>
      <c r="W343" s="1">
        <v>0</v>
      </c>
      <c r="X343" s="1">
        <v>13</v>
      </c>
      <c r="Y343" s="1">
        <v>3</v>
      </c>
      <c r="Z343" s="196">
        <f t="shared" si="39"/>
        <v>99</v>
      </c>
      <c r="AA343" s="1">
        <v>96</v>
      </c>
      <c r="AB343" s="1">
        <v>22</v>
      </c>
      <c r="AC343" s="1">
        <f>+MIT_InfraMR[[#This Row],[Total Pasos Vehiculares a Nivel]]</f>
        <v>99</v>
      </c>
      <c r="AD343" s="196">
        <f t="shared" si="40"/>
        <v>217</v>
      </c>
      <c r="AE343" s="1">
        <v>8</v>
      </c>
      <c r="AF343" s="1">
        <v>24</v>
      </c>
      <c r="AG343" s="1">
        <v>53</v>
      </c>
      <c r="AH343" s="196">
        <f t="shared" si="45"/>
        <v>85</v>
      </c>
      <c r="AI343" s="10">
        <v>44.19</v>
      </c>
      <c r="AJ343" s="10">
        <v>117.336</v>
      </c>
      <c r="AK343" s="10">
        <v>33.146000000000001</v>
      </c>
      <c r="AL343" s="222">
        <f t="shared" si="46"/>
        <v>194.67200000000003</v>
      </c>
      <c r="AM343" s="1">
        <v>10</v>
      </c>
      <c r="AN343" s="1">
        <v>10</v>
      </c>
      <c r="AO343" s="1">
        <f t="shared" si="43"/>
        <v>14</v>
      </c>
      <c r="AP343" s="200">
        <f t="shared" si="47"/>
        <v>34</v>
      </c>
      <c r="AQ343" s="1">
        <v>122</v>
      </c>
      <c r="AR343" s="1">
        <v>62</v>
      </c>
      <c r="AS343" s="1">
        <v>0</v>
      </c>
      <c r="AT343" s="200">
        <f>+SUM(MIT_InfraMR[[#This Row],[B.02.1 - Parque de Coches Eléctricos Motrices]:[B.02.3 - Parque de Coches Eléctricos Motrices Tipo R]])</f>
        <v>184</v>
      </c>
      <c r="AU343" s="1">
        <v>0</v>
      </c>
      <c r="AV343" s="1">
        <v>0</v>
      </c>
      <c r="AW343" s="1">
        <v>0</v>
      </c>
      <c r="AX343" s="200">
        <f>+SUM(MIT_InfraMR[[#This Row],[B.03.1 - Parque de Coches Motores Motrices Remolcados]:[B.03.3 - Parque de Coches Motores Motrices Cabina]])</f>
        <v>0</v>
      </c>
      <c r="AY343" s="1">
        <v>29</v>
      </c>
      <c r="AZ343" s="1">
        <v>1</v>
      </c>
      <c r="BA343" s="1">
        <v>0</v>
      </c>
      <c r="BB343" s="1">
        <v>0</v>
      </c>
      <c r="BC343" s="200">
        <f>SUM(AY343:BB343)</f>
        <v>30</v>
      </c>
      <c r="BD343" s="356">
        <v>90</v>
      </c>
      <c r="BE343" s="1">
        <v>1</v>
      </c>
      <c r="BF343" s="1">
        <v>5</v>
      </c>
      <c r="BG343" s="235">
        <v>1676</v>
      </c>
      <c r="BH343" s="59"/>
    </row>
    <row r="344" spans="1:60">
      <c r="A344" s="59">
        <v>2021</v>
      </c>
      <c r="B344" s="1" t="s">
        <v>67</v>
      </c>
      <c r="C344" s="10">
        <v>54.8</v>
      </c>
      <c r="D344" s="10">
        <v>77.59</v>
      </c>
      <c r="E344" s="10">
        <v>0</v>
      </c>
      <c r="F344" s="10">
        <v>52.57</v>
      </c>
      <c r="G344" s="192">
        <f t="shared" si="37"/>
        <v>184.95999999999998</v>
      </c>
      <c r="H344" s="192">
        <f>184.96-27.356</f>
        <v>157.60400000000001</v>
      </c>
      <c r="I344" s="192">
        <v>187.60390000000001</v>
      </c>
      <c r="J344" s="10">
        <v>209.97</v>
      </c>
      <c r="K344" s="10">
        <v>12.2</v>
      </c>
      <c r="L344" s="10">
        <v>116.54</v>
      </c>
      <c r="M344" s="10">
        <v>8</v>
      </c>
      <c r="N344" s="192">
        <f>+MIT_InfraMR[[#This Row],[A.03.1 -  Longitud de Vías de Explotación No Electrificadas Troncales y Ramales (vía principal) (km)]]+MIT_InfraMR[[#This Row],[A.04.1 -  Longitud de Vías de Explotación Electrificadas Troncales y Ramales (vía principal) (km)]]</f>
        <v>326.51</v>
      </c>
      <c r="O344" s="192">
        <f>326.51-29.733</f>
        <v>296.77699999999999</v>
      </c>
      <c r="P344" s="1">
        <v>53</v>
      </c>
      <c r="Q344" s="1">
        <v>0</v>
      </c>
      <c r="R344" s="1">
        <v>3</v>
      </c>
      <c r="S344" s="194">
        <f t="shared" si="38"/>
        <v>56</v>
      </c>
      <c r="T344" s="194">
        <v>53</v>
      </c>
      <c r="U344" s="1">
        <v>35</v>
      </c>
      <c r="V344" s="1">
        <v>48</v>
      </c>
      <c r="W344" s="1">
        <v>0</v>
      </c>
      <c r="X344" s="1">
        <v>13</v>
      </c>
      <c r="Y344" s="1">
        <v>3</v>
      </c>
      <c r="Z344" s="196">
        <f t="shared" si="39"/>
        <v>99</v>
      </c>
      <c r="AA344" s="1">
        <v>96</v>
      </c>
      <c r="AB344" s="1">
        <v>22</v>
      </c>
      <c r="AC344" s="1">
        <f>+MIT_InfraMR[[#This Row],[Total Pasos Vehiculares a Nivel]]</f>
        <v>99</v>
      </c>
      <c r="AD344" s="196">
        <f t="shared" si="40"/>
        <v>217</v>
      </c>
      <c r="AE344" s="1">
        <v>8</v>
      </c>
      <c r="AF344" s="1">
        <v>24</v>
      </c>
      <c r="AG344" s="1">
        <v>53</v>
      </c>
      <c r="AH344" s="196">
        <f t="shared" si="45"/>
        <v>85</v>
      </c>
      <c r="AI344" s="10">
        <v>44.19</v>
      </c>
      <c r="AJ344" s="10">
        <v>117.336</v>
      </c>
      <c r="AK344" s="10">
        <v>33.146000000000001</v>
      </c>
      <c r="AL344" s="222">
        <f t="shared" si="46"/>
        <v>194.67200000000003</v>
      </c>
      <c r="AM344" s="1">
        <v>10</v>
      </c>
      <c r="AN344" s="1">
        <v>10</v>
      </c>
      <c r="AO344" s="1">
        <f t="shared" si="43"/>
        <v>14</v>
      </c>
      <c r="AP344" s="200">
        <f t="shared" si="47"/>
        <v>34</v>
      </c>
      <c r="AQ344" s="1">
        <v>122</v>
      </c>
      <c r="AR344" s="1">
        <v>62</v>
      </c>
      <c r="AS344" s="1">
        <v>0</v>
      </c>
      <c r="AT344" s="200">
        <f>+SUM(MIT_InfraMR[[#This Row],[B.02.1 - Parque de Coches Eléctricos Motrices]:[B.02.3 - Parque de Coches Eléctricos Motrices Tipo R]])</f>
        <v>184</v>
      </c>
      <c r="AU344" s="1">
        <v>0</v>
      </c>
      <c r="AV344" s="1">
        <v>0</v>
      </c>
      <c r="AW344" s="1">
        <v>0</v>
      </c>
      <c r="AX344" s="200">
        <f>+SUM(MIT_InfraMR[[#This Row],[B.03.1 - Parque de Coches Motores Motrices Remolcados]:[B.03.3 - Parque de Coches Motores Motrices Cabina]])</f>
        <v>0</v>
      </c>
      <c r="AY344" s="1">
        <v>29</v>
      </c>
      <c r="AZ344" s="1">
        <v>1</v>
      </c>
      <c r="BA344" s="1">
        <v>0</v>
      </c>
      <c r="BB344" s="1">
        <v>0</v>
      </c>
      <c r="BC344" s="200">
        <f>SUM(AY344:BB344)</f>
        <v>30</v>
      </c>
      <c r="BD344" s="356">
        <v>90</v>
      </c>
      <c r="BE344" s="1">
        <v>1</v>
      </c>
      <c r="BF344" s="1">
        <v>5</v>
      </c>
      <c r="BG344" s="235">
        <v>1676</v>
      </c>
      <c r="BH344" s="59" t="s">
        <v>760</v>
      </c>
    </row>
    <row r="345" spans="1:60">
      <c r="A345" s="59">
        <v>2021</v>
      </c>
      <c r="B345" s="1" t="s">
        <v>68</v>
      </c>
      <c r="C345" s="10">
        <v>54.8</v>
      </c>
      <c r="D345" s="10">
        <v>77.59</v>
      </c>
      <c r="E345" s="10">
        <v>0</v>
      </c>
      <c r="F345" s="10">
        <v>52.57</v>
      </c>
      <c r="G345" s="192">
        <f t="shared" si="37"/>
        <v>184.95999999999998</v>
      </c>
      <c r="H345" s="192">
        <f>184.96-27.356</f>
        <v>157.60400000000001</v>
      </c>
      <c r="I345" s="192">
        <v>187.60390000000001</v>
      </c>
      <c r="J345" s="10">
        <v>209.97</v>
      </c>
      <c r="K345" s="10">
        <v>12.2</v>
      </c>
      <c r="L345" s="10">
        <v>116.54</v>
      </c>
      <c r="M345" s="10">
        <v>8</v>
      </c>
      <c r="N345" s="192">
        <f>+MIT_InfraMR[[#This Row],[A.03.1 -  Longitud de Vías de Explotación No Electrificadas Troncales y Ramales (vía principal) (km)]]+MIT_InfraMR[[#This Row],[A.04.1 -  Longitud de Vías de Explotación Electrificadas Troncales y Ramales (vía principal) (km)]]</f>
        <v>326.51</v>
      </c>
      <c r="O345" s="192">
        <f>326.51-29.733</f>
        <v>296.77699999999999</v>
      </c>
      <c r="P345" s="1">
        <v>53</v>
      </c>
      <c r="Q345" s="1">
        <v>0</v>
      </c>
      <c r="R345" s="1">
        <v>3</v>
      </c>
      <c r="S345" s="194">
        <f t="shared" si="38"/>
        <v>56</v>
      </c>
      <c r="T345" s="194">
        <v>53</v>
      </c>
      <c r="U345" s="1">
        <v>35</v>
      </c>
      <c r="V345" s="1">
        <v>48</v>
      </c>
      <c r="W345" s="1">
        <v>0</v>
      </c>
      <c r="X345" s="1">
        <v>13</v>
      </c>
      <c r="Y345" s="1">
        <v>3</v>
      </c>
      <c r="Z345" s="196">
        <f t="shared" si="39"/>
        <v>99</v>
      </c>
      <c r="AA345" s="1">
        <v>96</v>
      </c>
      <c r="AB345" s="1">
        <v>22</v>
      </c>
      <c r="AC345" s="1">
        <f>+MIT_InfraMR[[#This Row],[Total Pasos Vehiculares a Nivel]]</f>
        <v>99</v>
      </c>
      <c r="AD345" s="196">
        <f t="shared" si="40"/>
        <v>217</v>
      </c>
      <c r="AE345" s="1">
        <v>8</v>
      </c>
      <c r="AF345" s="1">
        <v>24</v>
      </c>
      <c r="AG345" s="1">
        <v>53</v>
      </c>
      <c r="AH345" s="196">
        <f t="shared" si="45"/>
        <v>85</v>
      </c>
      <c r="AI345" s="10">
        <v>44.19</v>
      </c>
      <c r="AJ345" s="10">
        <v>117.336</v>
      </c>
      <c r="AK345" s="10">
        <v>33.146000000000001</v>
      </c>
      <c r="AL345" s="222">
        <f t="shared" si="46"/>
        <v>194.67200000000003</v>
      </c>
      <c r="AM345" s="1">
        <v>10</v>
      </c>
      <c r="AN345" s="1">
        <v>10</v>
      </c>
      <c r="AO345" s="1">
        <f t="shared" si="43"/>
        <v>14</v>
      </c>
      <c r="AP345" s="200">
        <f t="shared" si="47"/>
        <v>34</v>
      </c>
      <c r="AQ345" s="1">
        <v>122</v>
      </c>
      <c r="AR345" s="1">
        <v>62</v>
      </c>
      <c r="AS345" s="1">
        <v>0</v>
      </c>
      <c r="AT345" s="200">
        <f>+SUM(MIT_InfraMR[[#This Row],[B.02.1 - Parque de Coches Eléctricos Motrices]:[B.02.3 - Parque de Coches Eléctricos Motrices Tipo R]])</f>
        <v>184</v>
      </c>
      <c r="AU345" s="1">
        <v>0</v>
      </c>
      <c r="AV345" s="1">
        <v>0</v>
      </c>
      <c r="AW345" s="1">
        <v>0</v>
      </c>
      <c r="AX345" s="200">
        <f>+SUM(MIT_InfraMR[[#This Row],[B.03.1 - Parque de Coches Motores Motrices Remolcados]:[B.03.3 - Parque de Coches Motores Motrices Cabina]])</f>
        <v>0</v>
      </c>
      <c r="AY345" s="1">
        <v>29</v>
      </c>
      <c r="AZ345" s="1">
        <v>1</v>
      </c>
      <c r="BA345" s="1">
        <v>0</v>
      </c>
      <c r="BB345" s="1">
        <v>0</v>
      </c>
      <c r="BC345" s="200">
        <f>SUM(AY345:BB345)</f>
        <v>30</v>
      </c>
      <c r="BD345" s="356">
        <v>90</v>
      </c>
      <c r="BE345" s="1">
        <v>1</v>
      </c>
      <c r="BF345" s="1">
        <v>5</v>
      </c>
      <c r="BG345" s="235">
        <v>1676</v>
      </c>
      <c r="BH345" s="59" t="s">
        <v>760</v>
      </c>
    </row>
    <row r="346" spans="1:60">
      <c r="A346" s="59">
        <v>2021</v>
      </c>
      <c r="B346" s="1" t="s">
        <v>69</v>
      </c>
      <c r="C346" s="10">
        <v>54.8</v>
      </c>
      <c r="D346" s="10">
        <v>77.59</v>
      </c>
      <c r="E346" s="10">
        <v>0</v>
      </c>
      <c r="F346" s="10">
        <v>52.57</v>
      </c>
      <c r="G346" s="192">
        <f t="shared" si="37"/>
        <v>184.95999999999998</v>
      </c>
      <c r="H346" s="192">
        <f>184.96-27.356</f>
        <v>157.60400000000001</v>
      </c>
      <c r="I346" s="192">
        <v>187.60390000000001</v>
      </c>
      <c r="J346" s="10">
        <v>209.97</v>
      </c>
      <c r="K346" s="10">
        <v>12.2</v>
      </c>
      <c r="L346" s="10">
        <v>116.54</v>
      </c>
      <c r="M346" s="10">
        <v>8</v>
      </c>
      <c r="N346" s="192">
        <f>+MIT_InfraMR[[#This Row],[A.03.1 -  Longitud de Vías de Explotación No Electrificadas Troncales y Ramales (vía principal) (km)]]+MIT_InfraMR[[#This Row],[A.04.1 -  Longitud de Vías de Explotación Electrificadas Troncales y Ramales (vía principal) (km)]]</f>
        <v>326.51</v>
      </c>
      <c r="O346" s="192">
        <f>326.51-29.733</f>
        <v>296.77699999999999</v>
      </c>
      <c r="P346" s="1">
        <v>53</v>
      </c>
      <c r="Q346" s="1">
        <v>0</v>
      </c>
      <c r="R346" s="1">
        <v>3</v>
      </c>
      <c r="S346" s="194">
        <f t="shared" si="38"/>
        <v>56</v>
      </c>
      <c r="T346" s="194">
        <v>53</v>
      </c>
      <c r="U346" s="1">
        <v>35</v>
      </c>
      <c r="V346" s="1">
        <v>48</v>
      </c>
      <c r="W346" s="1">
        <v>0</v>
      </c>
      <c r="X346" s="1">
        <v>13</v>
      </c>
      <c r="Y346" s="1">
        <v>3</v>
      </c>
      <c r="Z346" s="196">
        <f t="shared" si="39"/>
        <v>99</v>
      </c>
      <c r="AA346" s="1">
        <v>96</v>
      </c>
      <c r="AB346" s="1">
        <v>22</v>
      </c>
      <c r="AC346" s="1">
        <f>+MIT_InfraMR[[#This Row],[Total Pasos Vehiculares a Nivel]]</f>
        <v>99</v>
      </c>
      <c r="AD346" s="196">
        <f t="shared" si="40"/>
        <v>217</v>
      </c>
      <c r="AE346" s="1">
        <v>8</v>
      </c>
      <c r="AF346" s="1">
        <v>24</v>
      </c>
      <c r="AG346" s="1">
        <v>53</v>
      </c>
      <c r="AH346" s="196">
        <f t="shared" si="45"/>
        <v>85</v>
      </c>
      <c r="AI346" s="10">
        <v>44.19</v>
      </c>
      <c r="AJ346" s="10">
        <v>117.336</v>
      </c>
      <c r="AK346" s="10">
        <v>33.146000000000001</v>
      </c>
      <c r="AL346" s="222">
        <f t="shared" si="46"/>
        <v>194.67200000000003</v>
      </c>
      <c r="AM346" s="1">
        <v>10</v>
      </c>
      <c r="AN346" s="1">
        <v>10</v>
      </c>
      <c r="AO346" s="1">
        <f t="shared" si="43"/>
        <v>14</v>
      </c>
      <c r="AP346" s="200">
        <f t="shared" si="47"/>
        <v>34</v>
      </c>
      <c r="AQ346" s="1">
        <v>122</v>
      </c>
      <c r="AR346" s="1">
        <v>62</v>
      </c>
      <c r="AS346" s="1">
        <v>0</v>
      </c>
      <c r="AT346" s="200">
        <f>+SUM(MIT_InfraMR[[#This Row],[B.02.1 - Parque de Coches Eléctricos Motrices]:[B.02.3 - Parque de Coches Eléctricos Motrices Tipo R]])</f>
        <v>184</v>
      </c>
      <c r="AU346" s="1">
        <v>0</v>
      </c>
      <c r="AV346" s="1">
        <v>0</v>
      </c>
      <c r="AW346" s="1">
        <v>0</v>
      </c>
      <c r="AX346" s="200">
        <f>+SUM(MIT_InfraMR[[#This Row],[B.03.1 - Parque de Coches Motores Motrices Remolcados]:[B.03.3 - Parque de Coches Motores Motrices Cabina]])</f>
        <v>0</v>
      </c>
      <c r="AY346" s="1">
        <v>29</v>
      </c>
      <c r="AZ346" s="1">
        <v>1</v>
      </c>
      <c r="BA346" s="1">
        <v>0</v>
      </c>
      <c r="BB346" s="1">
        <v>0</v>
      </c>
      <c r="BC346" s="200">
        <f>SUM(AY346:BB346)</f>
        <v>30</v>
      </c>
      <c r="BD346" s="356">
        <v>90</v>
      </c>
      <c r="BE346" s="1">
        <v>1</v>
      </c>
      <c r="BF346" s="1">
        <v>5</v>
      </c>
      <c r="BG346" s="235">
        <v>1676</v>
      </c>
      <c r="BH346" s="59" t="s">
        <v>760</v>
      </c>
    </row>
    <row r="347" spans="1:60">
      <c r="A347" s="59">
        <v>2021</v>
      </c>
      <c r="B347" s="1" t="s">
        <v>70</v>
      </c>
      <c r="C347" s="10">
        <v>54.8</v>
      </c>
      <c r="D347" s="10">
        <v>77.59</v>
      </c>
      <c r="E347" s="10">
        <v>0</v>
      </c>
      <c r="F347" s="10">
        <v>52.57</v>
      </c>
      <c r="G347" s="192">
        <f t="shared" si="37"/>
        <v>184.95999999999998</v>
      </c>
      <c r="H347" s="192">
        <f>184.96-36.926</f>
        <v>148.03399999999999</v>
      </c>
      <c r="I347" s="192">
        <v>187.60390000000001</v>
      </c>
      <c r="J347" s="10">
        <v>209.97</v>
      </c>
      <c r="K347" s="10">
        <v>12.2</v>
      </c>
      <c r="L347" s="10">
        <v>116.54</v>
      </c>
      <c r="M347" s="10">
        <v>8</v>
      </c>
      <c r="N347" s="192">
        <f>+MIT_InfraMR[[#This Row],[A.03.1 -  Longitud de Vías de Explotación No Electrificadas Troncales y Ramales (vía principal) (km)]]+MIT_InfraMR[[#This Row],[A.04.1 -  Longitud de Vías de Explotación Electrificadas Troncales y Ramales (vía principal) (km)]]</f>
        <v>326.51</v>
      </c>
      <c r="O347" s="192">
        <f>326.51-36.926</f>
        <v>289.584</v>
      </c>
      <c r="P347" s="1">
        <v>53</v>
      </c>
      <c r="Q347" s="1">
        <v>0</v>
      </c>
      <c r="R347" s="1">
        <v>3</v>
      </c>
      <c r="S347" s="194">
        <f t="shared" si="38"/>
        <v>56</v>
      </c>
      <c r="T347" s="194">
        <v>51</v>
      </c>
      <c r="U347" s="1">
        <v>35</v>
      </c>
      <c r="V347" s="1">
        <v>48</v>
      </c>
      <c r="W347" s="1">
        <v>0</v>
      </c>
      <c r="X347" s="1">
        <v>13</v>
      </c>
      <c r="Y347" s="1">
        <v>3</v>
      </c>
      <c r="Z347" s="196">
        <f t="shared" si="39"/>
        <v>99</v>
      </c>
      <c r="AA347" s="1">
        <v>96</v>
      </c>
      <c r="AB347" s="1">
        <v>22</v>
      </c>
      <c r="AC347" s="1">
        <f>+MIT_InfraMR[[#This Row],[Total Pasos Vehiculares a Nivel]]</f>
        <v>99</v>
      </c>
      <c r="AD347" s="196">
        <f t="shared" si="40"/>
        <v>217</v>
      </c>
      <c r="AE347" s="1">
        <v>8</v>
      </c>
      <c r="AF347" s="1">
        <v>24</v>
      </c>
      <c r="AG347" s="1">
        <v>53</v>
      </c>
      <c r="AH347" s="196">
        <f t="shared" si="45"/>
        <v>85</v>
      </c>
      <c r="AI347" s="10">
        <v>44.19</v>
      </c>
      <c r="AJ347" s="10">
        <v>117.336</v>
      </c>
      <c r="AK347" s="10">
        <v>33.146000000000001</v>
      </c>
      <c r="AL347" s="222">
        <f t="shared" si="46"/>
        <v>194.67200000000003</v>
      </c>
      <c r="AM347" s="1">
        <v>10</v>
      </c>
      <c r="AN347" s="1">
        <v>10</v>
      </c>
      <c r="AO347" s="1">
        <f t="shared" si="43"/>
        <v>14</v>
      </c>
      <c r="AP347" s="200">
        <f t="shared" si="47"/>
        <v>34</v>
      </c>
      <c r="AQ347" s="1">
        <v>122</v>
      </c>
      <c r="AR347" s="1">
        <v>62</v>
      </c>
      <c r="AS347" s="1">
        <v>0</v>
      </c>
      <c r="AT347" s="200">
        <f>+SUM(MIT_InfraMR[[#This Row],[B.02.1 - Parque de Coches Eléctricos Motrices]:[B.02.3 - Parque de Coches Eléctricos Motrices Tipo R]])</f>
        <v>184</v>
      </c>
      <c r="AU347" s="1">
        <v>0</v>
      </c>
      <c r="AV347" s="1">
        <v>0</v>
      </c>
      <c r="AW347" s="1">
        <v>0</v>
      </c>
      <c r="AX347" s="200">
        <f>+SUM(MIT_InfraMR[[#This Row],[B.03.1 - Parque de Coches Motores Motrices Remolcados]:[B.03.3 - Parque de Coches Motores Motrices Cabina]])</f>
        <v>0</v>
      </c>
      <c r="AY347" s="1">
        <v>29</v>
      </c>
      <c r="AZ347" s="1">
        <v>1</v>
      </c>
      <c r="BA347" s="1">
        <v>0</v>
      </c>
      <c r="BB347" s="1">
        <v>0</v>
      </c>
      <c r="BC347" s="200">
        <f>SUM(AY347:BB347)</f>
        <v>30</v>
      </c>
      <c r="BD347" s="356">
        <v>90</v>
      </c>
      <c r="BE347" s="1">
        <v>1</v>
      </c>
      <c r="BF347" s="1">
        <v>5</v>
      </c>
      <c r="BG347" s="235">
        <v>1676</v>
      </c>
      <c r="BH347" s="59" t="s">
        <v>761</v>
      </c>
    </row>
    <row r="348" spans="1:60">
      <c r="A348" s="59">
        <v>2021</v>
      </c>
      <c r="B348" s="1" t="s">
        <v>71</v>
      </c>
      <c r="C348" s="10">
        <v>54.8</v>
      </c>
      <c r="D348" s="10">
        <v>77.59</v>
      </c>
      <c r="E348" s="10">
        <v>0</v>
      </c>
      <c r="F348" s="10">
        <v>52.57</v>
      </c>
      <c r="G348" s="192">
        <f t="shared" si="37"/>
        <v>184.95999999999998</v>
      </c>
      <c r="H348" s="192">
        <f t="shared" ref="H348:H358" si="48">184.96-36.926</f>
        <v>148.03399999999999</v>
      </c>
      <c r="I348" s="192">
        <v>187.60390000000001</v>
      </c>
      <c r="J348" s="10">
        <v>209.97</v>
      </c>
      <c r="K348" s="10">
        <v>12.2</v>
      </c>
      <c r="L348" s="10">
        <v>116.54</v>
      </c>
      <c r="M348" s="10">
        <v>8</v>
      </c>
      <c r="N348" s="192">
        <f>+MIT_InfraMR[[#This Row],[A.03.1 -  Longitud de Vías de Explotación No Electrificadas Troncales y Ramales (vía principal) (km)]]+MIT_InfraMR[[#This Row],[A.04.1 -  Longitud de Vías de Explotación Electrificadas Troncales y Ramales (vía principal) (km)]]</f>
        <v>326.51</v>
      </c>
      <c r="O348" s="192">
        <f t="shared" ref="O348:O358" si="49">326.51-36.926</f>
        <v>289.584</v>
      </c>
      <c r="P348" s="1">
        <v>53</v>
      </c>
      <c r="Q348" s="1">
        <v>0</v>
      </c>
      <c r="R348" s="1">
        <v>3</v>
      </c>
      <c r="S348" s="194">
        <f t="shared" si="38"/>
        <v>56</v>
      </c>
      <c r="T348" s="194">
        <v>51</v>
      </c>
      <c r="U348" s="1">
        <v>35</v>
      </c>
      <c r="V348" s="1">
        <v>48</v>
      </c>
      <c r="W348" s="1">
        <v>0</v>
      </c>
      <c r="X348" s="1">
        <v>13</v>
      </c>
      <c r="Y348" s="1">
        <v>3</v>
      </c>
      <c r="Z348" s="196">
        <f t="shared" si="39"/>
        <v>99</v>
      </c>
      <c r="AA348" s="1">
        <v>96</v>
      </c>
      <c r="AB348" s="1">
        <v>22</v>
      </c>
      <c r="AC348" s="1">
        <f>+MIT_InfraMR[[#This Row],[Total Pasos Vehiculares a Nivel]]</f>
        <v>99</v>
      </c>
      <c r="AD348" s="196">
        <f t="shared" si="40"/>
        <v>217</v>
      </c>
      <c r="AE348" s="1">
        <v>8</v>
      </c>
      <c r="AF348" s="1">
        <v>24</v>
      </c>
      <c r="AG348" s="1">
        <v>53</v>
      </c>
      <c r="AH348" s="196">
        <f t="shared" si="45"/>
        <v>85</v>
      </c>
      <c r="AI348" s="10">
        <v>44.19</v>
      </c>
      <c r="AJ348" s="10">
        <v>117.336</v>
      </c>
      <c r="AK348" s="10">
        <v>33.146000000000001</v>
      </c>
      <c r="AL348" s="222">
        <f t="shared" si="46"/>
        <v>194.67200000000003</v>
      </c>
      <c r="AM348" s="1">
        <v>10</v>
      </c>
      <c r="AN348" s="1">
        <v>10</v>
      </c>
      <c r="AO348" s="1">
        <f t="shared" si="43"/>
        <v>14</v>
      </c>
      <c r="AP348" s="200">
        <f t="shared" si="47"/>
        <v>34</v>
      </c>
      <c r="AQ348" s="1">
        <v>122</v>
      </c>
      <c r="AR348" s="1">
        <v>62</v>
      </c>
      <c r="AS348" s="1">
        <v>0</v>
      </c>
      <c r="AT348" s="200">
        <f>+SUM(MIT_InfraMR[[#This Row],[B.02.1 - Parque de Coches Eléctricos Motrices]:[B.02.3 - Parque de Coches Eléctricos Motrices Tipo R]])</f>
        <v>184</v>
      </c>
      <c r="AU348" s="1">
        <v>0</v>
      </c>
      <c r="AV348" s="1">
        <v>0</v>
      </c>
      <c r="AW348" s="1">
        <v>0</v>
      </c>
      <c r="AX348" s="200">
        <f>+SUM(MIT_InfraMR[[#This Row],[B.03.1 - Parque de Coches Motores Motrices Remolcados]:[B.03.3 - Parque de Coches Motores Motrices Cabina]])</f>
        <v>0</v>
      </c>
      <c r="AY348" s="1">
        <v>29</v>
      </c>
      <c r="AZ348" s="1">
        <v>1</v>
      </c>
      <c r="BA348" s="1">
        <v>0</v>
      </c>
      <c r="BB348" s="1">
        <v>0</v>
      </c>
      <c r="BC348" s="200">
        <f>SUM(AY348:BB348)</f>
        <v>30</v>
      </c>
      <c r="BD348" s="356">
        <v>90</v>
      </c>
      <c r="BE348" s="1">
        <v>1</v>
      </c>
      <c r="BF348" s="1">
        <v>5</v>
      </c>
      <c r="BG348" s="235">
        <v>1676</v>
      </c>
      <c r="BH348" s="59" t="s">
        <v>761</v>
      </c>
    </row>
    <row r="349" spans="1:60">
      <c r="A349" s="59">
        <v>2021</v>
      </c>
      <c r="B349" s="1" t="s">
        <v>72</v>
      </c>
      <c r="C349" s="10">
        <v>54.8</v>
      </c>
      <c r="D349" s="10">
        <v>77.59</v>
      </c>
      <c r="E349" s="10">
        <v>0</v>
      </c>
      <c r="F349" s="10">
        <v>52.57</v>
      </c>
      <c r="G349" s="192">
        <f t="shared" si="37"/>
        <v>184.95999999999998</v>
      </c>
      <c r="H349" s="192">
        <f t="shared" si="48"/>
        <v>148.03399999999999</v>
      </c>
      <c r="I349" s="192">
        <v>187.60390000000001</v>
      </c>
      <c r="J349" s="10">
        <v>209.97</v>
      </c>
      <c r="K349" s="10">
        <v>12.2</v>
      </c>
      <c r="L349" s="10">
        <v>116.54</v>
      </c>
      <c r="M349" s="10">
        <v>8</v>
      </c>
      <c r="N349" s="192">
        <f>+MIT_InfraMR[[#This Row],[A.03.1 -  Longitud de Vías de Explotación No Electrificadas Troncales y Ramales (vía principal) (km)]]+MIT_InfraMR[[#This Row],[A.04.1 -  Longitud de Vías de Explotación Electrificadas Troncales y Ramales (vía principal) (km)]]</f>
        <v>326.51</v>
      </c>
      <c r="O349" s="192">
        <f t="shared" si="49"/>
        <v>289.584</v>
      </c>
      <c r="P349" s="1">
        <v>53</v>
      </c>
      <c r="Q349" s="1">
        <v>0</v>
      </c>
      <c r="R349" s="1">
        <v>3</v>
      </c>
      <c r="S349" s="194">
        <f t="shared" si="38"/>
        <v>56</v>
      </c>
      <c r="T349" s="194">
        <v>51</v>
      </c>
      <c r="U349" s="1">
        <v>35</v>
      </c>
      <c r="V349" s="1">
        <v>48</v>
      </c>
      <c r="W349" s="1">
        <v>0</v>
      </c>
      <c r="X349" s="1">
        <v>13</v>
      </c>
      <c r="Y349" s="1">
        <v>3</v>
      </c>
      <c r="Z349" s="196">
        <f t="shared" si="39"/>
        <v>99</v>
      </c>
      <c r="AA349" s="1">
        <v>96</v>
      </c>
      <c r="AB349" s="1">
        <v>22</v>
      </c>
      <c r="AC349" s="1">
        <f>+MIT_InfraMR[[#This Row],[Total Pasos Vehiculares a Nivel]]</f>
        <v>99</v>
      </c>
      <c r="AD349" s="196">
        <f t="shared" si="40"/>
        <v>217</v>
      </c>
      <c r="AE349" s="1">
        <v>8</v>
      </c>
      <c r="AF349" s="1">
        <v>24</v>
      </c>
      <c r="AG349" s="1">
        <v>53</v>
      </c>
      <c r="AH349" s="196">
        <f t="shared" si="45"/>
        <v>85</v>
      </c>
      <c r="AI349" s="10">
        <v>44.19</v>
      </c>
      <c r="AJ349" s="10">
        <v>117.336</v>
      </c>
      <c r="AK349" s="10">
        <v>33.146000000000001</v>
      </c>
      <c r="AL349" s="222">
        <f t="shared" si="46"/>
        <v>194.67200000000003</v>
      </c>
      <c r="AM349" s="1">
        <v>10</v>
      </c>
      <c r="AN349" s="1">
        <v>10</v>
      </c>
      <c r="AO349" s="1">
        <f t="shared" si="43"/>
        <v>14</v>
      </c>
      <c r="AP349" s="200">
        <f t="shared" si="47"/>
        <v>34</v>
      </c>
      <c r="AQ349" s="1">
        <v>122</v>
      </c>
      <c r="AR349" s="1">
        <v>62</v>
      </c>
      <c r="AS349" s="1">
        <v>0</v>
      </c>
      <c r="AT349" s="200">
        <f>+SUM(MIT_InfraMR[[#This Row],[B.02.1 - Parque de Coches Eléctricos Motrices]:[B.02.3 - Parque de Coches Eléctricos Motrices Tipo R]])</f>
        <v>184</v>
      </c>
      <c r="AU349" s="1">
        <v>0</v>
      </c>
      <c r="AV349" s="1">
        <v>0</v>
      </c>
      <c r="AW349" s="1">
        <v>0</v>
      </c>
      <c r="AX349" s="200">
        <f>+SUM(MIT_InfraMR[[#This Row],[B.03.1 - Parque de Coches Motores Motrices Remolcados]:[B.03.3 - Parque de Coches Motores Motrices Cabina]])</f>
        <v>0</v>
      </c>
      <c r="AY349" s="1">
        <v>29</v>
      </c>
      <c r="AZ349" s="1">
        <v>1</v>
      </c>
      <c r="BA349" s="1">
        <v>0</v>
      </c>
      <c r="BB349" s="1">
        <v>0</v>
      </c>
      <c r="BC349" s="200">
        <f>SUM(AY349:BB349)</f>
        <v>30</v>
      </c>
      <c r="BD349" s="356">
        <v>90</v>
      </c>
      <c r="BE349" s="1">
        <v>1</v>
      </c>
      <c r="BF349" s="1">
        <v>5</v>
      </c>
      <c r="BG349" s="235">
        <v>1676</v>
      </c>
      <c r="BH349" s="59" t="s">
        <v>761</v>
      </c>
    </row>
    <row r="350" spans="1:60">
      <c r="A350" s="1">
        <v>2022</v>
      </c>
      <c r="B350" s="1" t="s">
        <v>61</v>
      </c>
      <c r="C350" s="10">
        <v>54.8</v>
      </c>
      <c r="D350" s="10">
        <v>77.59</v>
      </c>
      <c r="E350" s="10">
        <v>0</v>
      </c>
      <c r="F350" s="10">
        <v>52.57</v>
      </c>
      <c r="G350" s="192">
        <f t="shared" si="37"/>
        <v>184.95999999999998</v>
      </c>
      <c r="H350" s="192">
        <f t="shared" si="48"/>
        <v>148.03399999999999</v>
      </c>
      <c r="I350" s="192">
        <v>187.60390000000001</v>
      </c>
      <c r="J350" s="10">
        <v>209.97</v>
      </c>
      <c r="K350" s="10">
        <v>12.2</v>
      </c>
      <c r="L350" s="10">
        <v>116.54</v>
      </c>
      <c r="M350" s="10">
        <v>8</v>
      </c>
      <c r="N350" s="192">
        <f>+MIT_InfraMR[[#This Row],[A.03.1 -  Longitud de Vías de Explotación No Electrificadas Troncales y Ramales (vía principal) (km)]]+MIT_InfraMR[[#This Row],[A.04.1 -  Longitud de Vías de Explotación Electrificadas Troncales y Ramales (vía principal) (km)]]</f>
        <v>326.51</v>
      </c>
      <c r="O350" s="192">
        <f t="shared" si="49"/>
        <v>289.584</v>
      </c>
      <c r="P350" s="1">
        <v>53</v>
      </c>
      <c r="Q350" s="1">
        <v>0</v>
      </c>
      <c r="R350" s="1">
        <v>3</v>
      </c>
      <c r="S350" s="194">
        <f t="shared" si="38"/>
        <v>56</v>
      </c>
      <c r="T350" s="194">
        <v>51</v>
      </c>
      <c r="U350" s="1">
        <v>28</v>
      </c>
      <c r="V350" s="1">
        <v>57</v>
      </c>
      <c r="W350" s="1">
        <v>108</v>
      </c>
      <c r="X350" s="1">
        <v>82</v>
      </c>
      <c r="Y350" s="1">
        <v>0</v>
      </c>
      <c r="Z350" s="196">
        <f t="shared" si="39"/>
        <v>275</v>
      </c>
      <c r="AA350" s="1">
        <v>91</v>
      </c>
      <c r="AB350" s="1">
        <v>29</v>
      </c>
      <c r="AC350" s="1">
        <f>+MIT_InfraMR[[#This Row],[Total Pasos Vehiculares a Nivel]]</f>
        <v>275</v>
      </c>
      <c r="AD350" s="196">
        <f t="shared" si="40"/>
        <v>395</v>
      </c>
      <c r="AE350" s="1">
        <v>9</v>
      </c>
      <c r="AF350" s="1">
        <v>24</v>
      </c>
      <c r="AG350" s="1">
        <v>58</v>
      </c>
      <c r="AH350" s="196">
        <f t="shared" ref="AH350:AH361" si="50">SUM(AE350:AG350)</f>
        <v>91</v>
      </c>
      <c r="AI350" s="10">
        <v>44.19</v>
      </c>
      <c r="AJ350" s="10">
        <v>117.336</v>
      </c>
      <c r="AK350" s="10">
        <v>33.146000000000001</v>
      </c>
      <c r="AL350" s="222">
        <f t="shared" ref="AL350:AL361" si="51">SUM(AI350:AK350)</f>
        <v>194.67200000000003</v>
      </c>
      <c r="AM350" s="1">
        <v>0</v>
      </c>
      <c r="AN350" s="1">
        <v>16</v>
      </c>
      <c r="AO350" s="1">
        <v>16</v>
      </c>
      <c r="AP350" s="200">
        <f t="shared" ref="AP350:AP361" si="52">SUM(AM350:AO350)</f>
        <v>32</v>
      </c>
      <c r="AQ350" s="1">
        <v>122</v>
      </c>
      <c r="AR350" s="1">
        <v>62</v>
      </c>
      <c r="AS350" s="1">
        <v>0</v>
      </c>
      <c r="AT350" s="200">
        <f>+SUM(MIT_InfraMR[[#This Row],[B.02.1 - Parque de Coches Eléctricos Motrices]:[B.02.3 - Parque de Coches Eléctricos Motrices Tipo R]])</f>
        <v>184</v>
      </c>
      <c r="AU350" s="1">
        <v>1</v>
      </c>
      <c r="AV350" s="1">
        <v>0</v>
      </c>
      <c r="AW350" s="1">
        <v>1</v>
      </c>
      <c r="AX350" s="200">
        <f>+SUM(MIT_InfraMR[[#This Row],[B.03.1 - Parque de Coches Motores Motrices Remolcados]:[B.03.3 - Parque de Coches Motores Motrices Cabina]])</f>
        <v>2</v>
      </c>
      <c r="AY350" s="1">
        <v>0</v>
      </c>
      <c r="AZ350" s="1">
        <v>0</v>
      </c>
      <c r="BA350" s="1">
        <v>34</v>
      </c>
      <c r="BB350" s="1">
        <v>0</v>
      </c>
      <c r="BC350" s="200">
        <f>SUM(AY350:BB350)</f>
        <v>34</v>
      </c>
      <c r="BD350" s="356">
        <v>71</v>
      </c>
      <c r="BE350" s="1">
        <v>1</v>
      </c>
      <c r="BF350" s="1">
        <v>3</v>
      </c>
      <c r="BG350" s="235">
        <v>1676</v>
      </c>
      <c r="BH350" s="1" t="s">
        <v>761</v>
      </c>
    </row>
    <row r="351" spans="1:60">
      <c r="A351" s="1">
        <v>2022</v>
      </c>
      <c r="B351" s="1" t="s">
        <v>62</v>
      </c>
      <c r="C351" s="10">
        <v>54.8</v>
      </c>
      <c r="D351" s="10">
        <v>77.59</v>
      </c>
      <c r="E351" s="10">
        <v>0</v>
      </c>
      <c r="F351" s="10">
        <v>52.57</v>
      </c>
      <c r="G351" s="192">
        <f t="shared" si="37"/>
        <v>184.95999999999998</v>
      </c>
      <c r="H351" s="192">
        <f t="shared" si="48"/>
        <v>148.03399999999999</v>
      </c>
      <c r="I351" s="192">
        <v>187.60390000000001</v>
      </c>
      <c r="J351" s="10">
        <v>209.97</v>
      </c>
      <c r="K351" s="10">
        <v>12.2</v>
      </c>
      <c r="L351" s="10">
        <v>116.54</v>
      </c>
      <c r="M351" s="10">
        <v>8</v>
      </c>
      <c r="N351" s="192">
        <f>+MIT_InfraMR[[#This Row],[A.03.1 -  Longitud de Vías de Explotación No Electrificadas Troncales y Ramales (vía principal) (km)]]+MIT_InfraMR[[#This Row],[A.04.1 -  Longitud de Vías de Explotación Electrificadas Troncales y Ramales (vía principal) (km)]]</f>
        <v>326.51</v>
      </c>
      <c r="O351" s="192">
        <f t="shared" si="49"/>
        <v>289.584</v>
      </c>
      <c r="P351" s="1">
        <v>53</v>
      </c>
      <c r="Q351" s="1">
        <v>0</v>
      </c>
      <c r="R351" s="1">
        <v>3</v>
      </c>
      <c r="S351" s="194">
        <f t="shared" si="38"/>
        <v>56</v>
      </c>
      <c r="T351" s="194">
        <v>51</v>
      </c>
      <c r="U351" s="1">
        <v>28</v>
      </c>
      <c r="V351" s="1">
        <v>57</v>
      </c>
      <c r="W351" s="1">
        <v>108</v>
      </c>
      <c r="X351" s="1">
        <v>82</v>
      </c>
      <c r="Y351" s="1">
        <v>0</v>
      </c>
      <c r="Z351" s="196">
        <f t="shared" si="39"/>
        <v>275</v>
      </c>
      <c r="AA351" s="1">
        <v>91</v>
      </c>
      <c r="AB351" s="1">
        <v>29</v>
      </c>
      <c r="AC351" s="1">
        <f>+MIT_InfraMR[[#This Row],[Total Pasos Vehiculares a Nivel]]</f>
        <v>275</v>
      </c>
      <c r="AD351" s="196">
        <f t="shared" si="40"/>
        <v>395</v>
      </c>
      <c r="AE351" s="1">
        <v>9</v>
      </c>
      <c r="AF351" s="1">
        <v>24</v>
      </c>
      <c r="AG351" s="1">
        <v>58</v>
      </c>
      <c r="AH351" s="196">
        <f t="shared" si="50"/>
        <v>91</v>
      </c>
      <c r="AI351" s="10">
        <v>44.19</v>
      </c>
      <c r="AJ351" s="10">
        <v>117.336</v>
      </c>
      <c r="AK351" s="10">
        <v>33.146000000000001</v>
      </c>
      <c r="AL351" s="222">
        <f t="shared" si="51"/>
        <v>194.67200000000003</v>
      </c>
      <c r="AM351" s="1">
        <v>0</v>
      </c>
      <c r="AN351" s="1">
        <v>16</v>
      </c>
      <c r="AO351" s="1">
        <v>16</v>
      </c>
      <c r="AP351" s="200">
        <f t="shared" si="52"/>
        <v>32</v>
      </c>
      <c r="AQ351" s="1">
        <v>122</v>
      </c>
      <c r="AR351" s="1">
        <v>62</v>
      </c>
      <c r="AS351" s="1">
        <v>0</v>
      </c>
      <c r="AT351" s="200">
        <f>+SUM(MIT_InfraMR[[#This Row],[B.02.1 - Parque de Coches Eléctricos Motrices]:[B.02.3 - Parque de Coches Eléctricos Motrices Tipo R]])</f>
        <v>184</v>
      </c>
      <c r="AU351" s="1">
        <v>1</v>
      </c>
      <c r="AV351" s="1">
        <v>0</v>
      </c>
      <c r="AW351" s="1">
        <v>1</v>
      </c>
      <c r="AX351" s="200">
        <f>+SUM(MIT_InfraMR[[#This Row],[B.03.1 - Parque de Coches Motores Motrices Remolcados]:[B.03.3 - Parque de Coches Motores Motrices Cabina]])</f>
        <v>2</v>
      </c>
      <c r="AY351" s="1">
        <v>0</v>
      </c>
      <c r="AZ351" s="1">
        <v>0</v>
      </c>
      <c r="BA351" s="1">
        <v>34</v>
      </c>
      <c r="BB351" s="1">
        <v>0</v>
      </c>
      <c r="BC351" s="200">
        <f>SUM(AY351:BB351)</f>
        <v>34</v>
      </c>
      <c r="BD351" s="356">
        <v>71</v>
      </c>
      <c r="BE351" s="1">
        <v>1</v>
      </c>
      <c r="BF351" s="1">
        <v>3</v>
      </c>
      <c r="BG351" s="235">
        <v>1676</v>
      </c>
      <c r="BH351" s="1" t="s">
        <v>761</v>
      </c>
    </row>
    <row r="352" spans="1:60">
      <c r="A352" s="1">
        <v>2022</v>
      </c>
      <c r="B352" s="1" t="s">
        <v>63</v>
      </c>
      <c r="C352" s="10">
        <v>54.8</v>
      </c>
      <c r="D352" s="10">
        <v>77.59</v>
      </c>
      <c r="E352" s="10">
        <v>0</v>
      </c>
      <c r="F352" s="10">
        <v>52.57</v>
      </c>
      <c r="G352" s="192">
        <f t="shared" si="37"/>
        <v>184.95999999999998</v>
      </c>
      <c r="H352" s="192">
        <f t="shared" si="48"/>
        <v>148.03399999999999</v>
      </c>
      <c r="I352" s="192">
        <v>187.60390000000001</v>
      </c>
      <c r="J352" s="10">
        <v>209.97</v>
      </c>
      <c r="K352" s="10">
        <v>12.2</v>
      </c>
      <c r="L352" s="10">
        <v>116.54</v>
      </c>
      <c r="M352" s="10">
        <v>8</v>
      </c>
      <c r="N352" s="192">
        <f>+MIT_InfraMR[[#This Row],[A.03.1 -  Longitud de Vías de Explotación No Electrificadas Troncales y Ramales (vía principal) (km)]]+MIT_InfraMR[[#This Row],[A.04.1 -  Longitud de Vías de Explotación Electrificadas Troncales y Ramales (vía principal) (km)]]</f>
        <v>326.51</v>
      </c>
      <c r="O352" s="192">
        <f t="shared" si="49"/>
        <v>289.584</v>
      </c>
      <c r="P352" s="1">
        <v>53</v>
      </c>
      <c r="Q352" s="1">
        <v>0</v>
      </c>
      <c r="R352" s="1">
        <v>3</v>
      </c>
      <c r="S352" s="194">
        <f t="shared" si="38"/>
        <v>56</v>
      </c>
      <c r="T352" s="194">
        <v>51</v>
      </c>
      <c r="U352" s="1">
        <v>28</v>
      </c>
      <c r="V352" s="1">
        <v>57</v>
      </c>
      <c r="W352" s="1">
        <v>108</v>
      </c>
      <c r="X352" s="1">
        <v>82</v>
      </c>
      <c r="Y352" s="1">
        <v>0</v>
      </c>
      <c r="Z352" s="196">
        <f t="shared" si="39"/>
        <v>275</v>
      </c>
      <c r="AA352" s="1">
        <v>91</v>
      </c>
      <c r="AB352" s="1">
        <v>29</v>
      </c>
      <c r="AC352" s="1">
        <f>+MIT_InfraMR[[#This Row],[Total Pasos Vehiculares a Nivel]]</f>
        <v>275</v>
      </c>
      <c r="AD352" s="196">
        <f t="shared" si="40"/>
        <v>395</v>
      </c>
      <c r="AE352" s="1">
        <v>9</v>
      </c>
      <c r="AF352" s="1">
        <v>24</v>
      </c>
      <c r="AG352" s="1">
        <v>58</v>
      </c>
      <c r="AH352" s="196">
        <f t="shared" si="50"/>
        <v>91</v>
      </c>
      <c r="AI352" s="10">
        <v>44.19</v>
      </c>
      <c r="AJ352" s="10">
        <v>117.336</v>
      </c>
      <c r="AK352" s="10">
        <v>33.146000000000001</v>
      </c>
      <c r="AL352" s="222">
        <f t="shared" si="51"/>
        <v>194.67200000000003</v>
      </c>
      <c r="AM352" s="1">
        <v>0</v>
      </c>
      <c r="AN352" s="1">
        <v>16</v>
      </c>
      <c r="AO352" s="1">
        <v>16</v>
      </c>
      <c r="AP352" s="200">
        <f t="shared" si="52"/>
        <v>32</v>
      </c>
      <c r="AQ352" s="1">
        <v>122</v>
      </c>
      <c r="AR352" s="1">
        <v>62</v>
      </c>
      <c r="AS352" s="1">
        <v>0</v>
      </c>
      <c r="AT352" s="200">
        <f>+SUM(MIT_InfraMR[[#This Row],[B.02.1 - Parque de Coches Eléctricos Motrices]:[B.02.3 - Parque de Coches Eléctricos Motrices Tipo R]])</f>
        <v>184</v>
      </c>
      <c r="AU352" s="1">
        <v>1</v>
      </c>
      <c r="AV352" s="1">
        <v>0</v>
      </c>
      <c r="AW352" s="1">
        <v>1</v>
      </c>
      <c r="AX352" s="200">
        <f>+SUM(MIT_InfraMR[[#This Row],[B.03.1 - Parque de Coches Motores Motrices Remolcados]:[B.03.3 - Parque de Coches Motores Motrices Cabina]])</f>
        <v>2</v>
      </c>
      <c r="AY352" s="1">
        <v>0</v>
      </c>
      <c r="AZ352" s="1">
        <v>0</v>
      </c>
      <c r="BA352" s="1">
        <v>34</v>
      </c>
      <c r="BB352" s="1">
        <v>0</v>
      </c>
      <c r="BC352" s="200">
        <f>SUM(AY352:BB352)</f>
        <v>34</v>
      </c>
      <c r="BD352" s="356">
        <v>71</v>
      </c>
      <c r="BE352" s="1">
        <v>1</v>
      </c>
      <c r="BF352" s="1">
        <v>3</v>
      </c>
      <c r="BG352" s="235">
        <v>1676</v>
      </c>
      <c r="BH352" s="1" t="s">
        <v>761</v>
      </c>
    </row>
    <row r="353" spans="1:60">
      <c r="A353" s="1">
        <v>2022</v>
      </c>
      <c r="B353" s="1" t="s">
        <v>64</v>
      </c>
      <c r="C353" s="10">
        <v>54.8</v>
      </c>
      <c r="D353" s="10">
        <v>77.59</v>
      </c>
      <c r="E353" s="10">
        <v>0</v>
      </c>
      <c r="F353" s="10">
        <v>52.57</v>
      </c>
      <c r="G353" s="192">
        <f t="shared" si="37"/>
        <v>184.95999999999998</v>
      </c>
      <c r="H353" s="192">
        <f t="shared" si="48"/>
        <v>148.03399999999999</v>
      </c>
      <c r="I353" s="192">
        <v>187.60390000000001</v>
      </c>
      <c r="J353" s="10">
        <v>209.97</v>
      </c>
      <c r="K353" s="10">
        <v>12.2</v>
      </c>
      <c r="L353" s="10">
        <v>116.54</v>
      </c>
      <c r="M353" s="10">
        <v>8</v>
      </c>
      <c r="N353" s="192">
        <f>+MIT_InfraMR[[#This Row],[A.03.1 -  Longitud de Vías de Explotación No Electrificadas Troncales y Ramales (vía principal) (km)]]+MIT_InfraMR[[#This Row],[A.04.1 -  Longitud de Vías de Explotación Electrificadas Troncales y Ramales (vía principal) (km)]]</f>
        <v>326.51</v>
      </c>
      <c r="O353" s="192">
        <f t="shared" si="49"/>
        <v>289.584</v>
      </c>
      <c r="P353" s="1">
        <v>53</v>
      </c>
      <c r="Q353" s="1">
        <v>0</v>
      </c>
      <c r="R353" s="1">
        <v>3</v>
      </c>
      <c r="S353" s="194">
        <f t="shared" si="38"/>
        <v>56</v>
      </c>
      <c r="T353" s="194">
        <v>51</v>
      </c>
      <c r="U353" s="1">
        <v>28</v>
      </c>
      <c r="V353" s="1">
        <v>57</v>
      </c>
      <c r="W353" s="1">
        <v>108</v>
      </c>
      <c r="X353" s="1">
        <v>82</v>
      </c>
      <c r="Y353" s="1">
        <v>0</v>
      </c>
      <c r="Z353" s="196">
        <f t="shared" si="39"/>
        <v>275</v>
      </c>
      <c r="AA353" s="1">
        <v>91</v>
      </c>
      <c r="AB353" s="1">
        <v>29</v>
      </c>
      <c r="AC353" s="1">
        <f>+MIT_InfraMR[[#This Row],[Total Pasos Vehiculares a Nivel]]</f>
        <v>275</v>
      </c>
      <c r="AD353" s="196">
        <f t="shared" si="40"/>
        <v>395</v>
      </c>
      <c r="AE353" s="1">
        <v>9</v>
      </c>
      <c r="AF353" s="1">
        <v>24</v>
      </c>
      <c r="AG353" s="1">
        <v>58</v>
      </c>
      <c r="AH353" s="196">
        <f t="shared" si="50"/>
        <v>91</v>
      </c>
      <c r="AI353" s="10">
        <v>44.19</v>
      </c>
      <c r="AJ353" s="10">
        <v>117.336</v>
      </c>
      <c r="AK353" s="10">
        <v>33.146000000000001</v>
      </c>
      <c r="AL353" s="222">
        <f t="shared" si="51"/>
        <v>194.67200000000003</v>
      </c>
      <c r="AM353" s="1">
        <v>0</v>
      </c>
      <c r="AN353" s="1">
        <v>16</v>
      </c>
      <c r="AO353" s="1">
        <v>16</v>
      </c>
      <c r="AP353" s="200">
        <f t="shared" si="52"/>
        <v>32</v>
      </c>
      <c r="AQ353" s="1">
        <v>122</v>
      </c>
      <c r="AR353" s="1">
        <v>62</v>
      </c>
      <c r="AS353" s="1">
        <v>0</v>
      </c>
      <c r="AT353" s="200">
        <f>+SUM(MIT_InfraMR[[#This Row],[B.02.1 - Parque de Coches Eléctricos Motrices]:[B.02.3 - Parque de Coches Eléctricos Motrices Tipo R]])</f>
        <v>184</v>
      </c>
      <c r="AU353" s="1">
        <v>1</v>
      </c>
      <c r="AV353" s="1">
        <v>0</v>
      </c>
      <c r="AW353" s="1">
        <v>1</v>
      </c>
      <c r="AX353" s="200">
        <f>+SUM(MIT_InfraMR[[#This Row],[B.03.1 - Parque de Coches Motores Motrices Remolcados]:[B.03.3 - Parque de Coches Motores Motrices Cabina]])</f>
        <v>2</v>
      </c>
      <c r="AY353" s="1">
        <v>0</v>
      </c>
      <c r="AZ353" s="1">
        <v>0</v>
      </c>
      <c r="BA353" s="1">
        <v>34</v>
      </c>
      <c r="BB353" s="1">
        <v>0</v>
      </c>
      <c r="BC353" s="200">
        <f>SUM(AY353:BB353)</f>
        <v>34</v>
      </c>
      <c r="BD353" s="356">
        <v>71</v>
      </c>
      <c r="BE353" s="1">
        <v>1</v>
      </c>
      <c r="BF353" s="1">
        <v>3</v>
      </c>
      <c r="BG353" s="235">
        <v>1676</v>
      </c>
      <c r="BH353" s="1" t="s">
        <v>761</v>
      </c>
    </row>
    <row r="354" spans="1:60">
      <c r="A354" s="1">
        <v>2022</v>
      </c>
      <c r="B354" s="1" t="s">
        <v>65</v>
      </c>
      <c r="C354" s="10">
        <v>54.8</v>
      </c>
      <c r="D354" s="10">
        <v>77.59</v>
      </c>
      <c r="E354" s="10">
        <v>0</v>
      </c>
      <c r="F354" s="10">
        <v>52.57</v>
      </c>
      <c r="G354" s="192">
        <f t="shared" si="37"/>
        <v>184.95999999999998</v>
      </c>
      <c r="H354" s="192">
        <f t="shared" si="48"/>
        <v>148.03399999999999</v>
      </c>
      <c r="I354" s="192">
        <v>187.60390000000001</v>
      </c>
      <c r="J354" s="10">
        <v>209.97</v>
      </c>
      <c r="K354" s="10">
        <v>12.2</v>
      </c>
      <c r="L354" s="10">
        <v>116.54</v>
      </c>
      <c r="M354" s="10">
        <v>8</v>
      </c>
      <c r="N354" s="192">
        <f>+MIT_InfraMR[[#This Row],[A.03.1 -  Longitud de Vías de Explotación No Electrificadas Troncales y Ramales (vía principal) (km)]]+MIT_InfraMR[[#This Row],[A.04.1 -  Longitud de Vías de Explotación Electrificadas Troncales y Ramales (vía principal) (km)]]</f>
        <v>326.51</v>
      </c>
      <c r="O354" s="192">
        <f t="shared" si="49"/>
        <v>289.584</v>
      </c>
      <c r="P354" s="1">
        <v>53</v>
      </c>
      <c r="Q354" s="1">
        <v>0</v>
      </c>
      <c r="R354" s="1">
        <v>3</v>
      </c>
      <c r="S354" s="194">
        <f t="shared" si="38"/>
        <v>56</v>
      </c>
      <c r="T354" s="194">
        <v>51</v>
      </c>
      <c r="U354" s="1">
        <v>28</v>
      </c>
      <c r="V354" s="1">
        <v>57</v>
      </c>
      <c r="W354" s="1">
        <v>108</v>
      </c>
      <c r="X354" s="1">
        <v>82</v>
      </c>
      <c r="Y354" s="1">
        <v>0</v>
      </c>
      <c r="Z354" s="196">
        <f t="shared" si="39"/>
        <v>275</v>
      </c>
      <c r="AA354" s="1">
        <v>91</v>
      </c>
      <c r="AB354" s="1">
        <v>29</v>
      </c>
      <c r="AC354" s="1">
        <f>+MIT_InfraMR[[#This Row],[Total Pasos Vehiculares a Nivel]]</f>
        <v>275</v>
      </c>
      <c r="AD354" s="196">
        <f t="shared" si="40"/>
        <v>395</v>
      </c>
      <c r="AE354" s="1">
        <v>9</v>
      </c>
      <c r="AF354" s="1">
        <v>24</v>
      </c>
      <c r="AG354" s="1">
        <v>58</v>
      </c>
      <c r="AH354" s="196">
        <f t="shared" si="50"/>
        <v>91</v>
      </c>
      <c r="AI354" s="10">
        <v>44.19</v>
      </c>
      <c r="AJ354" s="10">
        <v>117.336</v>
      </c>
      <c r="AK354" s="10">
        <v>33.146000000000001</v>
      </c>
      <c r="AL354" s="222">
        <f t="shared" si="51"/>
        <v>194.67200000000003</v>
      </c>
      <c r="AM354" s="1">
        <v>0</v>
      </c>
      <c r="AN354" s="1">
        <v>16</v>
      </c>
      <c r="AO354" s="1">
        <v>16</v>
      </c>
      <c r="AP354" s="200">
        <f t="shared" si="52"/>
        <v>32</v>
      </c>
      <c r="AQ354" s="1">
        <v>122</v>
      </c>
      <c r="AR354" s="1">
        <v>62</v>
      </c>
      <c r="AS354" s="1">
        <v>0</v>
      </c>
      <c r="AT354" s="200">
        <f>+SUM(MIT_InfraMR[[#This Row],[B.02.1 - Parque de Coches Eléctricos Motrices]:[B.02.3 - Parque de Coches Eléctricos Motrices Tipo R]])</f>
        <v>184</v>
      </c>
      <c r="AU354" s="1">
        <v>1</v>
      </c>
      <c r="AV354" s="1">
        <v>0</v>
      </c>
      <c r="AW354" s="1">
        <v>1</v>
      </c>
      <c r="AX354" s="200">
        <f>+SUM(MIT_InfraMR[[#This Row],[B.03.1 - Parque de Coches Motores Motrices Remolcados]:[B.03.3 - Parque de Coches Motores Motrices Cabina]])</f>
        <v>2</v>
      </c>
      <c r="AY354" s="1">
        <v>0</v>
      </c>
      <c r="AZ354" s="1">
        <v>0</v>
      </c>
      <c r="BA354" s="1">
        <v>34</v>
      </c>
      <c r="BB354" s="1">
        <v>0</v>
      </c>
      <c r="BC354" s="200">
        <f>SUM(AY354:BB354)</f>
        <v>34</v>
      </c>
      <c r="BD354" s="356">
        <v>71</v>
      </c>
      <c r="BE354" s="1">
        <v>1</v>
      </c>
      <c r="BF354" s="1">
        <v>3</v>
      </c>
      <c r="BG354" s="235">
        <v>1676</v>
      </c>
      <c r="BH354" s="1" t="s">
        <v>761</v>
      </c>
    </row>
    <row r="355" spans="1:60">
      <c r="A355" s="1">
        <v>2022</v>
      </c>
      <c r="B355" s="1" t="s">
        <v>66</v>
      </c>
      <c r="C355" s="10">
        <v>54.8</v>
      </c>
      <c r="D355" s="10">
        <v>77.59</v>
      </c>
      <c r="E355" s="10">
        <v>0</v>
      </c>
      <c r="F355" s="10">
        <v>52.57</v>
      </c>
      <c r="G355" s="192">
        <f t="shared" si="37"/>
        <v>184.95999999999998</v>
      </c>
      <c r="H355" s="192">
        <f t="shared" si="48"/>
        <v>148.03399999999999</v>
      </c>
      <c r="I355" s="192">
        <v>187.60390000000001</v>
      </c>
      <c r="J355" s="10">
        <v>209.97</v>
      </c>
      <c r="K355" s="10">
        <v>12.2</v>
      </c>
      <c r="L355" s="10">
        <v>116.54</v>
      </c>
      <c r="M355" s="10">
        <v>8</v>
      </c>
      <c r="N355" s="192">
        <f>+MIT_InfraMR[[#This Row],[A.03.1 -  Longitud de Vías de Explotación No Electrificadas Troncales y Ramales (vía principal) (km)]]+MIT_InfraMR[[#This Row],[A.04.1 -  Longitud de Vías de Explotación Electrificadas Troncales y Ramales (vía principal) (km)]]</f>
        <v>326.51</v>
      </c>
      <c r="O355" s="192">
        <f t="shared" si="49"/>
        <v>289.584</v>
      </c>
      <c r="P355" s="1">
        <v>53</v>
      </c>
      <c r="Q355" s="1">
        <v>0</v>
      </c>
      <c r="R355" s="1">
        <v>3</v>
      </c>
      <c r="S355" s="194">
        <f t="shared" si="38"/>
        <v>56</v>
      </c>
      <c r="T355" s="194">
        <v>51</v>
      </c>
      <c r="U355" s="1">
        <v>28</v>
      </c>
      <c r="V355" s="1">
        <v>57</v>
      </c>
      <c r="W355" s="1">
        <v>108</v>
      </c>
      <c r="X355" s="1">
        <v>82</v>
      </c>
      <c r="Y355" s="1">
        <v>0</v>
      </c>
      <c r="Z355" s="196">
        <f t="shared" si="39"/>
        <v>275</v>
      </c>
      <c r="AA355" s="1">
        <v>91</v>
      </c>
      <c r="AB355" s="1">
        <v>29</v>
      </c>
      <c r="AC355" s="1">
        <f>+MIT_InfraMR[[#This Row],[Total Pasos Vehiculares a Nivel]]</f>
        <v>275</v>
      </c>
      <c r="AD355" s="196">
        <f t="shared" si="40"/>
        <v>395</v>
      </c>
      <c r="AE355" s="1">
        <v>9</v>
      </c>
      <c r="AF355" s="1">
        <v>24</v>
      </c>
      <c r="AG355" s="1">
        <v>58</v>
      </c>
      <c r="AH355" s="196">
        <f t="shared" si="50"/>
        <v>91</v>
      </c>
      <c r="AI355" s="10">
        <v>44.19</v>
      </c>
      <c r="AJ355" s="10">
        <v>117.336</v>
      </c>
      <c r="AK355" s="10">
        <v>33.146000000000001</v>
      </c>
      <c r="AL355" s="222">
        <f t="shared" si="51"/>
        <v>194.67200000000003</v>
      </c>
      <c r="AM355" s="1">
        <v>0</v>
      </c>
      <c r="AN355" s="1">
        <v>16</v>
      </c>
      <c r="AO355" s="1">
        <v>16</v>
      </c>
      <c r="AP355" s="200">
        <f t="shared" si="52"/>
        <v>32</v>
      </c>
      <c r="AQ355" s="1">
        <v>122</v>
      </c>
      <c r="AR355" s="1">
        <v>62</v>
      </c>
      <c r="AS355" s="1">
        <v>0</v>
      </c>
      <c r="AT355" s="200">
        <f>+SUM(MIT_InfraMR[[#This Row],[B.02.1 - Parque de Coches Eléctricos Motrices]:[B.02.3 - Parque de Coches Eléctricos Motrices Tipo R]])</f>
        <v>184</v>
      </c>
      <c r="AU355" s="1">
        <v>1</v>
      </c>
      <c r="AV355" s="1">
        <v>0</v>
      </c>
      <c r="AW355" s="1">
        <v>1</v>
      </c>
      <c r="AX355" s="200">
        <f>+SUM(MIT_InfraMR[[#This Row],[B.03.1 - Parque de Coches Motores Motrices Remolcados]:[B.03.3 - Parque de Coches Motores Motrices Cabina]])</f>
        <v>2</v>
      </c>
      <c r="AY355" s="1">
        <v>0</v>
      </c>
      <c r="AZ355" s="1">
        <v>0</v>
      </c>
      <c r="BA355" s="1">
        <v>34</v>
      </c>
      <c r="BB355" s="1">
        <v>0</v>
      </c>
      <c r="BC355" s="200">
        <f>SUM(AY355:BB355)</f>
        <v>34</v>
      </c>
      <c r="BD355" s="356">
        <v>71</v>
      </c>
      <c r="BE355" s="1">
        <v>1</v>
      </c>
      <c r="BF355" s="1">
        <v>3</v>
      </c>
      <c r="BG355" s="235">
        <v>1676</v>
      </c>
      <c r="BH355" s="1" t="s">
        <v>761</v>
      </c>
    </row>
    <row r="356" spans="1:60">
      <c r="A356" s="1">
        <v>2022</v>
      </c>
      <c r="B356" s="1" t="s">
        <v>67</v>
      </c>
      <c r="C356" s="10">
        <v>54.8</v>
      </c>
      <c r="D356" s="10">
        <v>77.59</v>
      </c>
      <c r="E356" s="10">
        <v>0</v>
      </c>
      <c r="F356" s="10">
        <v>52.57</v>
      </c>
      <c r="G356" s="192">
        <f t="shared" si="37"/>
        <v>184.95999999999998</v>
      </c>
      <c r="H356" s="192">
        <f t="shared" si="48"/>
        <v>148.03399999999999</v>
      </c>
      <c r="I356" s="192">
        <v>187.60390000000001</v>
      </c>
      <c r="J356" s="10">
        <v>209.97</v>
      </c>
      <c r="K356" s="10">
        <v>12.2</v>
      </c>
      <c r="L356" s="10">
        <v>116.54</v>
      </c>
      <c r="M356" s="10">
        <v>8</v>
      </c>
      <c r="N356" s="192">
        <f>+MIT_InfraMR[[#This Row],[A.03.1 -  Longitud de Vías de Explotación No Electrificadas Troncales y Ramales (vía principal) (km)]]+MIT_InfraMR[[#This Row],[A.04.1 -  Longitud de Vías de Explotación Electrificadas Troncales y Ramales (vía principal) (km)]]</f>
        <v>326.51</v>
      </c>
      <c r="O356" s="192">
        <f t="shared" si="49"/>
        <v>289.584</v>
      </c>
      <c r="P356" s="1">
        <v>53</v>
      </c>
      <c r="Q356" s="1">
        <v>0</v>
      </c>
      <c r="R356" s="1">
        <v>3</v>
      </c>
      <c r="S356" s="194">
        <f t="shared" si="38"/>
        <v>56</v>
      </c>
      <c r="T356" s="194">
        <v>51</v>
      </c>
      <c r="U356" s="1">
        <v>28</v>
      </c>
      <c r="V356" s="1">
        <v>57</v>
      </c>
      <c r="W356" s="1">
        <v>108</v>
      </c>
      <c r="X356" s="1">
        <v>82</v>
      </c>
      <c r="Y356" s="1">
        <v>0</v>
      </c>
      <c r="Z356" s="196">
        <f t="shared" si="39"/>
        <v>275</v>
      </c>
      <c r="AA356" s="1">
        <v>91</v>
      </c>
      <c r="AB356" s="1">
        <v>29</v>
      </c>
      <c r="AC356" s="1">
        <f>+MIT_InfraMR[[#This Row],[Total Pasos Vehiculares a Nivel]]</f>
        <v>275</v>
      </c>
      <c r="AD356" s="196">
        <f t="shared" si="40"/>
        <v>395</v>
      </c>
      <c r="AE356" s="1">
        <v>9</v>
      </c>
      <c r="AF356" s="1">
        <v>24</v>
      </c>
      <c r="AG356" s="1">
        <v>58</v>
      </c>
      <c r="AH356" s="196">
        <f t="shared" si="50"/>
        <v>91</v>
      </c>
      <c r="AI356" s="10">
        <v>44.19</v>
      </c>
      <c r="AJ356" s="10">
        <v>117.336</v>
      </c>
      <c r="AK356" s="10">
        <v>33.146000000000001</v>
      </c>
      <c r="AL356" s="222">
        <f t="shared" si="51"/>
        <v>194.67200000000003</v>
      </c>
      <c r="AM356" s="1">
        <v>0</v>
      </c>
      <c r="AN356" s="1">
        <v>16</v>
      </c>
      <c r="AO356" s="1">
        <v>16</v>
      </c>
      <c r="AP356" s="200">
        <f t="shared" si="52"/>
        <v>32</v>
      </c>
      <c r="AQ356" s="1">
        <v>122</v>
      </c>
      <c r="AR356" s="1">
        <v>62</v>
      </c>
      <c r="AS356" s="1">
        <v>0</v>
      </c>
      <c r="AT356" s="200">
        <f>+SUM(MIT_InfraMR[[#This Row],[B.02.1 - Parque de Coches Eléctricos Motrices]:[B.02.3 - Parque de Coches Eléctricos Motrices Tipo R]])</f>
        <v>184</v>
      </c>
      <c r="AU356" s="1">
        <v>1</v>
      </c>
      <c r="AV356" s="1">
        <v>0</v>
      </c>
      <c r="AW356" s="1">
        <v>1</v>
      </c>
      <c r="AX356" s="200">
        <f>+SUM(MIT_InfraMR[[#This Row],[B.03.1 - Parque de Coches Motores Motrices Remolcados]:[B.03.3 - Parque de Coches Motores Motrices Cabina]])</f>
        <v>2</v>
      </c>
      <c r="AY356" s="1">
        <v>0</v>
      </c>
      <c r="AZ356" s="1">
        <v>0</v>
      </c>
      <c r="BA356" s="1">
        <v>34</v>
      </c>
      <c r="BB356" s="1">
        <v>0</v>
      </c>
      <c r="BC356" s="200">
        <f>SUM(AY356:BB356)</f>
        <v>34</v>
      </c>
      <c r="BD356" s="356">
        <v>71</v>
      </c>
      <c r="BE356" s="1">
        <v>1</v>
      </c>
      <c r="BF356" s="1">
        <v>3</v>
      </c>
      <c r="BG356" s="235">
        <v>1676</v>
      </c>
      <c r="BH356" s="1" t="s">
        <v>762</v>
      </c>
    </row>
    <row r="357" spans="1:60">
      <c r="A357" s="1">
        <v>2022</v>
      </c>
      <c r="B357" s="1" t="s">
        <v>68</v>
      </c>
      <c r="C357" s="10">
        <v>54.8</v>
      </c>
      <c r="D357" s="10">
        <v>77.59</v>
      </c>
      <c r="E357" s="10">
        <v>0</v>
      </c>
      <c r="F357" s="10">
        <v>52.57</v>
      </c>
      <c r="G357" s="192">
        <f t="shared" si="37"/>
        <v>184.95999999999998</v>
      </c>
      <c r="H357" s="192">
        <f t="shared" si="48"/>
        <v>148.03399999999999</v>
      </c>
      <c r="I357" s="192">
        <v>187.60390000000001</v>
      </c>
      <c r="J357" s="10">
        <v>209.97</v>
      </c>
      <c r="K357" s="10">
        <v>12.2</v>
      </c>
      <c r="L357" s="10">
        <v>116.54</v>
      </c>
      <c r="M357" s="10">
        <v>8</v>
      </c>
      <c r="N357" s="192">
        <f>+MIT_InfraMR[[#This Row],[A.03.1 -  Longitud de Vías de Explotación No Electrificadas Troncales y Ramales (vía principal) (km)]]+MIT_InfraMR[[#This Row],[A.04.1 -  Longitud de Vías de Explotación Electrificadas Troncales y Ramales (vía principal) (km)]]</f>
        <v>326.51</v>
      </c>
      <c r="O357" s="192">
        <f t="shared" si="49"/>
        <v>289.584</v>
      </c>
      <c r="P357" s="1">
        <v>53</v>
      </c>
      <c r="Q357" s="1">
        <v>0</v>
      </c>
      <c r="R357" s="1">
        <v>3</v>
      </c>
      <c r="S357" s="194">
        <f t="shared" si="38"/>
        <v>56</v>
      </c>
      <c r="T357" s="194">
        <v>51</v>
      </c>
      <c r="U357" s="1">
        <v>28</v>
      </c>
      <c r="V357" s="1">
        <v>57</v>
      </c>
      <c r="W357" s="1">
        <v>108</v>
      </c>
      <c r="X357" s="1">
        <v>82</v>
      </c>
      <c r="Y357" s="1">
        <v>0</v>
      </c>
      <c r="Z357" s="196">
        <f t="shared" si="39"/>
        <v>275</v>
      </c>
      <c r="AA357" s="1">
        <v>91</v>
      </c>
      <c r="AB357" s="1">
        <v>29</v>
      </c>
      <c r="AC357" s="1">
        <f>+MIT_InfraMR[[#This Row],[Total Pasos Vehiculares a Nivel]]</f>
        <v>275</v>
      </c>
      <c r="AD357" s="196">
        <f t="shared" si="40"/>
        <v>395</v>
      </c>
      <c r="AE357" s="1">
        <v>9</v>
      </c>
      <c r="AF357" s="1">
        <v>24</v>
      </c>
      <c r="AG357" s="1">
        <v>58</v>
      </c>
      <c r="AH357" s="196">
        <f t="shared" si="50"/>
        <v>91</v>
      </c>
      <c r="AI357" s="10">
        <v>44.19</v>
      </c>
      <c r="AJ357" s="10">
        <v>117.336</v>
      </c>
      <c r="AK357" s="10">
        <v>33.146000000000001</v>
      </c>
      <c r="AL357" s="222">
        <f t="shared" si="51"/>
        <v>194.67200000000003</v>
      </c>
      <c r="AM357" s="1">
        <v>0</v>
      </c>
      <c r="AN357" s="1">
        <v>16</v>
      </c>
      <c r="AO357" s="1">
        <v>16</v>
      </c>
      <c r="AP357" s="200">
        <f t="shared" si="52"/>
        <v>32</v>
      </c>
      <c r="AQ357" s="1">
        <v>122</v>
      </c>
      <c r="AR357" s="1">
        <v>62</v>
      </c>
      <c r="AS357" s="1">
        <v>0</v>
      </c>
      <c r="AT357" s="200">
        <f>+SUM(MIT_InfraMR[[#This Row],[B.02.1 - Parque de Coches Eléctricos Motrices]:[B.02.3 - Parque de Coches Eléctricos Motrices Tipo R]])</f>
        <v>184</v>
      </c>
      <c r="AU357" s="1">
        <v>1</v>
      </c>
      <c r="AV357" s="1">
        <v>0</v>
      </c>
      <c r="AW357" s="1">
        <v>1</v>
      </c>
      <c r="AX357" s="200">
        <f>+SUM(MIT_InfraMR[[#This Row],[B.03.1 - Parque de Coches Motores Motrices Remolcados]:[B.03.3 - Parque de Coches Motores Motrices Cabina]])</f>
        <v>2</v>
      </c>
      <c r="AY357" s="1">
        <v>0</v>
      </c>
      <c r="AZ357" s="1">
        <v>0</v>
      </c>
      <c r="BA357" s="1">
        <v>34</v>
      </c>
      <c r="BB357" s="1">
        <v>0</v>
      </c>
      <c r="BC357" s="200">
        <f>SUM(AY357:BB357)</f>
        <v>34</v>
      </c>
      <c r="BD357" s="356">
        <v>71</v>
      </c>
      <c r="BE357" s="1">
        <v>1</v>
      </c>
      <c r="BF357" s="1">
        <v>3</v>
      </c>
      <c r="BG357" s="235">
        <v>1676</v>
      </c>
    </row>
    <row r="358" spans="1:60">
      <c r="A358" s="1">
        <v>2022</v>
      </c>
      <c r="B358" s="1" t="s">
        <v>69</v>
      </c>
      <c r="C358" s="10">
        <v>54.8</v>
      </c>
      <c r="D358" s="10">
        <v>77.59</v>
      </c>
      <c r="E358" s="10">
        <v>0</v>
      </c>
      <c r="F358" s="10">
        <v>52.57</v>
      </c>
      <c r="G358" s="192">
        <f t="shared" si="37"/>
        <v>184.95999999999998</v>
      </c>
      <c r="H358" s="192">
        <f t="shared" si="48"/>
        <v>148.03399999999999</v>
      </c>
      <c r="I358" s="192">
        <v>187.60390000000001</v>
      </c>
      <c r="J358" s="10">
        <v>209.97</v>
      </c>
      <c r="K358" s="10">
        <v>12.2</v>
      </c>
      <c r="L358" s="10">
        <v>116.54</v>
      </c>
      <c r="M358" s="10">
        <v>8</v>
      </c>
      <c r="N358" s="192">
        <f>+MIT_InfraMR[[#This Row],[A.03.1 -  Longitud de Vías de Explotación No Electrificadas Troncales y Ramales (vía principal) (km)]]+MIT_InfraMR[[#This Row],[A.04.1 -  Longitud de Vías de Explotación Electrificadas Troncales y Ramales (vía principal) (km)]]</f>
        <v>326.51</v>
      </c>
      <c r="O358" s="192">
        <f t="shared" si="49"/>
        <v>289.584</v>
      </c>
      <c r="P358" s="1">
        <v>53</v>
      </c>
      <c r="Q358" s="1">
        <v>0</v>
      </c>
      <c r="R358" s="1">
        <v>3</v>
      </c>
      <c r="S358" s="194">
        <f t="shared" si="38"/>
        <v>56</v>
      </c>
      <c r="T358" s="194">
        <v>51</v>
      </c>
      <c r="U358" s="1">
        <v>28</v>
      </c>
      <c r="V358" s="1">
        <v>57</v>
      </c>
      <c r="W358" s="1">
        <v>108</v>
      </c>
      <c r="X358" s="1">
        <v>82</v>
      </c>
      <c r="Y358" s="1">
        <v>0</v>
      </c>
      <c r="Z358" s="196">
        <f t="shared" si="39"/>
        <v>275</v>
      </c>
      <c r="AA358" s="1">
        <v>91</v>
      </c>
      <c r="AB358" s="1">
        <v>29</v>
      </c>
      <c r="AC358" s="1">
        <f>+MIT_InfraMR[[#This Row],[Total Pasos Vehiculares a Nivel]]</f>
        <v>275</v>
      </c>
      <c r="AD358" s="196">
        <f t="shared" si="40"/>
        <v>395</v>
      </c>
      <c r="AE358" s="1">
        <v>9</v>
      </c>
      <c r="AF358" s="1">
        <v>24</v>
      </c>
      <c r="AG358" s="1">
        <v>58</v>
      </c>
      <c r="AH358" s="196">
        <f t="shared" si="50"/>
        <v>91</v>
      </c>
      <c r="AI358" s="10">
        <v>44.19</v>
      </c>
      <c r="AJ358" s="10">
        <v>117.336</v>
      </c>
      <c r="AK358" s="10">
        <v>33.146000000000001</v>
      </c>
      <c r="AL358" s="222">
        <f t="shared" si="51"/>
        <v>194.67200000000003</v>
      </c>
      <c r="AM358" s="1">
        <v>0</v>
      </c>
      <c r="AN358" s="1">
        <v>16</v>
      </c>
      <c r="AO358" s="1">
        <v>16</v>
      </c>
      <c r="AP358" s="200">
        <f t="shared" si="52"/>
        <v>32</v>
      </c>
      <c r="AQ358" s="1">
        <v>122</v>
      </c>
      <c r="AR358" s="1">
        <v>62</v>
      </c>
      <c r="AS358" s="1">
        <v>0</v>
      </c>
      <c r="AT358" s="200">
        <f>+SUM(MIT_InfraMR[[#This Row],[B.02.1 - Parque de Coches Eléctricos Motrices]:[B.02.3 - Parque de Coches Eléctricos Motrices Tipo R]])</f>
        <v>184</v>
      </c>
      <c r="AU358" s="1">
        <v>1</v>
      </c>
      <c r="AV358" s="1">
        <v>0</v>
      </c>
      <c r="AW358" s="1">
        <v>1</v>
      </c>
      <c r="AX358" s="200">
        <f>+SUM(MIT_InfraMR[[#This Row],[B.03.1 - Parque de Coches Motores Motrices Remolcados]:[B.03.3 - Parque de Coches Motores Motrices Cabina]])</f>
        <v>2</v>
      </c>
      <c r="AY358" s="1">
        <v>0</v>
      </c>
      <c r="AZ358" s="1">
        <v>0</v>
      </c>
      <c r="BA358" s="1">
        <v>34</v>
      </c>
      <c r="BB358" s="1">
        <v>0</v>
      </c>
      <c r="BC358" s="200">
        <f>SUM(AY358:BB358)</f>
        <v>34</v>
      </c>
      <c r="BD358" s="356">
        <v>71</v>
      </c>
      <c r="BE358" s="1">
        <v>1</v>
      </c>
      <c r="BF358" s="1">
        <v>3</v>
      </c>
      <c r="BG358" s="235">
        <v>1676</v>
      </c>
    </row>
    <row r="359" spans="1:60">
      <c r="A359" s="1">
        <v>2022</v>
      </c>
      <c r="B359" s="1" t="s">
        <v>70</v>
      </c>
      <c r="C359" s="10">
        <v>54.8</v>
      </c>
      <c r="D359" s="10">
        <v>77.59</v>
      </c>
      <c r="E359" s="10">
        <v>0</v>
      </c>
      <c r="F359" s="10">
        <v>52.57</v>
      </c>
      <c r="G359" s="192">
        <f t="shared" si="37"/>
        <v>184.95999999999998</v>
      </c>
      <c r="H359" s="192">
        <f>184.96-57.089</f>
        <v>127.87100000000001</v>
      </c>
      <c r="I359" s="192">
        <v>187.60390000000001</v>
      </c>
      <c r="J359" s="10">
        <v>209.97</v>
      </c>
      <c r="K359" s="10">
        <v>12.2</v>
      </c>
      <c r="L359" s="10">
        <v>116.54</v>
      </c>
      <c r="M359" s="10">
        <v>8</v>
      </c>
      <c r="N359" s="192">
        <f>+MIT_InfraMR[[#This Row],[A.03.1 -  Longitud de Vías de Explotación No Electrificadas Troncales y Ramales (vía principal) (km)]]+MIT_InfraMR[[#This Row],[A.04.1 -  Longitud de Vías de Explotación Electrificadas Troncales y Ramales (vía principal) (km)]]</f>
        <v>326.51</v>
      </c>
      <c r="O359" s="192">
        <f>326.51-57.089</f>
        <v>269.42099999999999</v>
      </c>
      <c r="P359" s="1">
        <v>53</v>
      </c>
      <c r="Q359" s="1">
        <v>0</v>
      </c>
      <c r="R359" s="1">
        <v>3</v>
      </c>
      <c r="S359" s="194">
        <f t="shared" si="38"/>
        <v>56</v>
      </c>
      <c r="T359" s="194">
        <f t="shared" ref="T359:T361" si="53">56-9</f>
        <v>47</v>
      </c>
      <c r="U359" s="1">
        <v>28</v>
      </c>
      <c r="V359" s="1">
        <v>57</v>
      </c>
      <c r="W359" s="1">
        <v>108</v>
      </c>
      <c r="X359" s="1">
        <v>82</v>
      </c>
      <c r="Y359" s="1">
        <v>0</v>
      </c>
      <c r="Z359" s="196">
        <f t="shared" si="39"/>
        <v>275</v>
      </c>
      <c r="AA359" s="1">
        <v>91</v>
      </c>
      <c r="AB359" s="1">
        <v>29</v>
      </c>
      <c r="AC359" s="1">
        <f>+MIT_InfraMR[[#This Row],[Total Pasos Vehiculares a Nivel]]</f>
        <v>275</v>
      </c>
      <c r="AD359" s="196">
        <f t="shared" si="40"/>
        <v>395</v>
      </c>
      <c r="AE359" s="1">
        <v>9</v>
      </c>
      <c r="AF359" s="1">
        <v>24</v>
      </c>
      <c r="AG359" s="1">
        <v>58</v>
      </c>
      <c r="AH359" s="196">
        <f t="shared" si="50"/>
        <v>91</v>
      </c>
      <c r="AI359" s="10">
        <v>44.19</v>
      </c>
      <c r="AJ359" s="10">
        <v>117.336</v>
      </c>
      <c r="AK359" s="10">
        <v>33.146000000000001</v>
      </c>
      <c r="AL359" s="222">
        <f t="shared" si="51"/>
        <v>194.67200000000003</v>
      </c>
      <c r="AM359" s="1">
        <v>0</v>
      </c>
      <c r="AN359" s="1">
        <v>16</v>
      </c>
      <c r="AO359" s="1">
        <v>16</v>
      </c>
      <c r="AP359" s="200">
        <f t="shared" si="52"/>
        <v>32</v>
      </c>
      <c r="AQ359" s="1">
        <v>122</v>
      </c>
      <c r="AR359" s="1">
        <v>62</v>
      </c>
      <c r="AS359" s="1">
        <v>0</v>
      </c>
      <c r="AT359" s="200">
        <f>+SUM(MIT_InfraMR[[#This Row],[B.02.1 - Parque de Coches Eléctricos Motrices]:[B.02.3 - Parque de Coches Eléctricos Motrices Tipo R]])</f>
        <v>184</v>
      </c>
      <c r="AU359" s="1">
        <v>1</v>
      </c>
      <c r="AV359" s="1">
        <v>0</v>
      </c>
      <c r="AW359" s="1">
        <v>1</v>
      </c>
      <c r="AX359" s="200">
        <f>+SUM(MIT_InfraMR[[#This Row],[B.03.1 - Parque de Coches Motores Motrices Remolcados]:[B.03.3 - Parque de Coches Motores Motrices Cabina]])</f>
        <v>2</v>
      </c>
      <c r="AY359" s="1">
        <v>0</v>
      </c>
      <c r="AZ359" s="1">
        <v>0</v>
      </c>
      <c r="BA359" s="1">
        <v>34</v>
      </c>
      <c r="BB359" s="1">
        <v>0</v>
      </c>
      <c r="BC359" s="200">
        <f>SUM(AY359:BB359)</f>
        <v>34</v>
      </c>
      <c r="BD359" s="356">
        <v>71</v>
      </c>
      <c r="BE359" s="1">
        <v>1</v>
      </c>
      <c r="BF359" s="1">
        <v>3</v>
      </c>
      <c r="BG359" s="235">
        <v>1676</v>
      </c>
      <c r="BH359" s="1" t="s">
        <v>633</v>
      </c>
    </row>
    <row r="360" spans="1:60">
      <c r="A360" s="1">
        <v>2022</v>
      </c>
      <c r="B360" s="1" t="s">
        <v>71</v>
      </c>
      <c r="C360" s="10">
        <v>54.8</v>
      </c>
      <c r="D360" s="10">
        <v>77.59</v>
      </c>
      <c r="E360" s="10">
        <v>0</v>
      </c>
      <c r="F360" s="10">
        <v>52.57</v>
      </c>
      <c r="G360" s="192">
        <f t="shared" si="37"/>
        <v>184.95999999999998</v>
      </c>
      <c r="H360" s="192">
        <f t="shared" ref="H360:H361" si="54">184.96-57.089</f>
        <v>127.87100000000001</v>
      </c>
      <c r="I360" s="192">
        <v>187.60390000000001</v>
      </c>
      <c r="J360" s="10">
        <v>209.97</v>
      </c>
      <c r="K360" s="10">
        <v>12.2</v>
      </c>
      <c r="L360" s="10">
        <v>116.54</v>
      </c>
      <c r="M360" s="10">
        <v>8</v>
      </c>
      <c r="N360" s="192">
        <f>+MIT_InfraMR[[#This Row],[A.03.1 -  Longitud de Vías de Explotación No Electrificadas Troncales y Ramales (vía principal) (km)]]+MIT_InfraMR[[#This Row],[A.04.1 -  Longitud de Vías de Explotación Electrificadas Troncales y Ramales (vía principal) (km)]]</f>
        <v>326.51</v>
      </c>
      <c r="O360" s="192">
        <f t="shared" ref="O360:O361" si="55">326.51-57.089</f>
        <v>269.42099999999999</v>
      </c>
      <c r="P360" s="1">
        <v>53</v>
      </c>
      <c r="Q360" s="1">
        <v>0</v>
      </c>
      <c r="R360" s="1">
        <v>3</v>
      </c>
      <c r="S360" s="194">
        <f t="shared" si="38"/>
        <v>56</v>
      </c>
      <c r="T360" s="194">
        <f t="shared" si="53"/>
        <v>47</v>
      </c>
      <c r="U360" s="1">
        <v>28</v>
      </c>
      <c r="V360" s="1">
        <v>57</v>
      </c>
      <c r="W360" s="1">
        <v>108</v>
      </c>
      <c r="X360" s="1">
        <v>82</v>
      </c>
      <c r="Y360" s="1">
        <v>0</v>
      </c>
      <c r="Z360" s="196">
        <f t="shared" si="39"/>
        <v>275</v>
      </c>
      <c r="AA360" s="1">
        <v>91</v>
      </c>
      <c r="AB360" s="1">
        <v>29</v>
      </c>
      <c r="AC360" s="1">
        <f>+MIT_InfraMR[[#This Row],[Total Pasos Vehiculares a Nivel]]</f>
        <v>275</v>
      </c>
      <c r="AD360" s="196">
        <f t="shared" si="40"/>
        <v>395</v>
      </c>
      <c r="AE360" s="1">
        <v>9</v>
      </c>
      <c r="AF360" s="1">
        <v>24</v>
      </c>
      <c r="AG360" s="1">
        <v>58</v>
      </c>
      <c r="AH360" s="196">
        <f t="shared" si="50"/>
        <v>91</v>
      </c>
      <c r="AI360" s="10">
        <v>44.19</v>
      </c>
      <c r="AJ360" s="10">
        <v>117.336</v>
      </c>
      <c r="AK360" s="10">
        <v>33.146000000000001</v>
      </c>
      <c r="AL360" s="222">
        <f t="shared" si="51"/>
        <v>194.67200000000003</v>
      </c>
      <c r="AM360" s="1">
        <v>0</v>
      </c>
      <c r="AN360" s="1">
        <v>16</v>
      </c>
      <c r="AO360" s="1">
        <v>16</v>
      </c>
      <c r="AP360" s="200">
        <f t="shared" si="52"/>
        <v>32</v>
      </c>
      <c r="AQ360" s="1">
        <v>122</v>
      </c>
      <c r="AR360" s="1">
        <v>62</v>
      </c>
      <c r="AS360" s="1">
        <v>0</v>
      </c>
      <c r="AT360" s="200">
        <f>+SUM(MIT_InfraMR[[#This Row],[B.02.1 - Parque de Coches Eléctricos Motrices]:[B.02.3 - Parque de Coches Eléctricos Motrices Tipo R]])</f>
        <v>184</v>
      </c>
      <c r="AU360" s="1">
        <v>1</v>
      </c>
      <c r="AV360" s="1">
        <v>0</v>
      </c>
      <c r="AW360" s="1">
        <v>1</v>
      </c>
      <c r="AX360" s="200">
        <f>+SUM(MIT_InfraMR[[#This Row],[B.03.1 - Parque de Coches Motores Motrices Remolcados]:[B.03.3 - Parque de Coches Motores Motrices Cabina]])</f>
        <v>2</v>
      </c>
      <c r="AY360" s="1">
        <v>0</v>
      </c>
      <c r="AZ360" s="1">
        <v>0</v>
      </c>
      <c r="BA360" s="1">
        <v>34</v>
      </c>
      <c r="BB360" s="1">
        <v>0</v>
      </c>
      <c r="BC360" s="200">
        <f>SUM(AY360:BB360)</f>
        <v>34</v>
      </c>
      <c r="BD360" s="356">
        <v>71</v>
      </c>
      <c r="BE360" s="1">
        <v>1</v>
      </c>
      <c r="BF360" s="1">
        <v>3</v>
      </c>
      <c r="BG360" s="235">
        <v>1676</v>
      </c>
    </row>
    <row r="361" spans="1:60">
      <c r="A361" s="1">
        <v>2022</v>
      </c>
      <c r="B361" s="1" t="s">
        <v>72</v>
      </c>
      <c r="C361" s="10">
        <v>54.8</v>
      </c>
      <c r="D361" s="10">
        <v>77.59</v>
      </c>
      <c r="E361" s="10">
        <v>0</v>
      </c>
      <c r="F361" s="10">
        <v>52.57</v>
      </c>
      <c r="G361" s="192">
        <f t="shared" si="37"/>
        <v>184.95999999999998</v>
      </c>
      <c r="H361" s="192">
        <f t="shared" si="54"/>
        <v>127.87100000000001</v>
      </c>
      <c r="I361" s="192">
        <v>187.60390000000001</v>
      </c>
      <c r="J361" s="10">
        <v>209.97</v>
      </c>
      <c r="K361" s="10">
        <v>12.2</v>
      </c>
      <c r="L361" s="10">
        <v>116.54</v>
      </c>
      <c r="M361" s="10">
        <v>8</v>
      </c>
      <c r="N361" s="192">
        <f>+MIT_InfraMR[[#This Row],[A.03.1 -  Longitud de Vías de Explotación No Electrificadas Troncales y Ramales (vía principal) (km)]]+MIT_InfraMR[[#This Row],[A.04.1 -  Longitud de Vías de Explotación Electrificadas Troncales y Ramales (vía principal) (km)]]</f>
        <v>326.51</v>
      </c>
      <c r="O361" s="192">
        <f t="shared" si="55"/>
        <v>269.42099999999999</v>
      </c>
      <c r="P361" s="1">
        <v>53</v>
      </c>
      <c r="Q361" s="1">
        <v>0</v>
      </c>
      <c r="R361" s="1">
        <v>3</v>
      </c>
      <c r="S361" s="194">
        <f t="shared" si="38"/>
        <v>56</v>
      </c>
      <c r="T361" s="194">
        <f t="shared" si="53"/>
        <v>47</v>
      </c>
      <c r="U361" s="1">
        <v>28</v>
      </c>
      <c r="V361" s="1">
        <v>57</v>
      </c>
      <c r="W361" s="1">
        <v>108</v>
      </c>
      <c r="X361" s="1">
        <v>82</v>
      </c>
      <c r="Y361" s="1">
        <v>0</v>
      </c>
      <c r="Z361" s="196">
        <f t="shared" si="39"/>
        <v>275</v>
      </c>
      <c r="AA361" s="1">
        <v>91</v>
      </c>
      <c r="AB361" s="1">
        <v>29</v>
      </c>
      <c r="AC361" s="1">
        <f>+MIT_InfraMR[[#This Row],[Total Pasos Vehiculares a Nivel]]</f>
        <v>275</v>
      </c>
      <c r="AD361" s="196">
        <f t="shared" si="40"/>
        <v>395</v>
      </c>
      <c r="AE361" s="1">
        <v>9</v>
      </c>
      <c r="AF361" s="1">
        <v>24</v>
      </c>
      <c r="AG361" s="1">
        <v>58</v>
      </c>
      <c r="AH361" s="196">
        <f t="shared" si="50"/>
        <v>91</v>
      </c>
      <c r="AI361" s="10">
        <v>44.19</v>
      </c>
      <c r="AJ361" s="10">
        <v>117.336</v>
      </c>
      <c r="AK361" s="10">
        <v>33.146000000000001</v>
      </c>
      <c r="AL361" s="222">
        <f t="shared" si="51"/>
        <v>194.67200000000003</v>
      </c>
      <c r="AM361" s="1">
        <v>0</v>
      </c>
      <c r="AN361" s="1">
        <v>16</v>
      </c>
      <c r="AO361" s="1">
        <v>16</v>
      </c>
      <c r="AP361" s="200">
        <f t="shared" si="52"/>
        <v>32</v>
      </c>
      <c r="AQ361" s="1">
        <v>122</v>
      </c>
      <c r="AR361" s="1">
        <v>62</v>
      </c>
      <c r="AS361" s="1">
        <v>0</v>
      </c>
      <c r="AT361" s="200">
        <f>+SUM(MIT_InfraMR[[#This Row],[B.02.1 - Parque de Coches Eléctricos Motrices]:[B.02.3 - Parque de Coches Eléctricos Motrices Tipo R]])</f>
        <v>184</v>
      </c>
      <c r="AU361" s="1">
        <v>1</v>
      </c>
      <c r="AV361" s="1">
        <v>0</v>
      </c>
      <c r="AW361" s="1">
        <v>1</v>
      </c>
      <c r="AX361" s="200">
        <f>+SUM(MIT_InfraMR[[#This Row],[B.03.1 - Parque de Coches Motores Motrices Remolcados]:[B.03.3 - Parque de Coches Motores Motrices Cabina]])</f>
        <v>2</v>
      </c>
      <c r="AY361" s="1">
        <v>0</v>
      </c>
      <c r="AZ361" s="1">
        <v>0</v>
      </c>
      <c r="BA361" s="1">
        <v>34</v>
      </c>
      <c r="BB361" s="1">
        <v>0</v>
      </c>
      <c r="BC361" s="200">
        <f>SUM(AY361:BB361)</f>
        <v>34</v>
      </c>
      <c r="BD361" s="356">
        <v>71</v>
      </c>
      <c r="BE361" s="1">
        <v>1</v>
      </c>
      <c r="BF361" s="1">
        <v>3</v>
      </c>
      <c r="BG361" s="235">
        <v>1676</v>
      </c>
    </row>
    <row r="362" spans="1:60">
      <c r="A362" s="1">
        <v>2023</v>
      </c>
      <c r="B362" s="1" t="s">
        <v>61</v>
      </c>
      <c r="C362" s="10">
        <v>54.8</v>
      </c>
      <c r="D362" s="10">
        <v>77.59</v>
      </c>
      <c r="E362" s="10">
        <v>0</v>
      </c>
      <c r="F362" s="10">
        <v>52.57</v>
      </c>
      <c r="G362" s="192">
        <f t="shared" si="37"/>
        <v>184.95999999999998</v>
      </c>
      <c r="H362" s="192">
        <f>184.96-57.089-7.761</f>
        <v>120.11000000000001</v>
      </c>
      <c r="I362" s="192">
        <v>187.60390000000001</v>
      </c>
      <c r="J362" s="10">
        <v>209.97</v>
      </c>
      <c r="K362" s="10">
        <v>12.2</v>
      </c>
      <c r="L362" s="10">
        <v>116.54</v>
      </c>
      <c r="M362" s="10">
        <v>8</v>
      </c>
      <c r="N362" s="192">
        <f>+MIT_InfraMR[[#This Row],[A.03.1 -  Longitud de Vías de Explotación No Electrificadas Troncales y Ramales (vía principal) (km)]]+MIT_InfraMR[[#This Row],[A.04.1 -  Longitud de Vías de Explotación Electrificadas Troncales y Ramales (vía principal) (km)]]</f>
        <v>326.51</v>
      </c>
      <c r="O362" s="192">
        <f>326.51-57.089-15.52</f>
        <v>253.90099999999998</v>
      </c>
      <c r="P362" s="1">
        <v>53</v>
      </c>
      <c r="Q362" s="1">
        <v>0</v>
      </c>
      <c r="R362" s="1">
        <v>3</v>
      </c>
      <c r="S362" s="194">
        <f t="shared" si="38"/>
        <v>56</v>
      </c>
      <c r="T362" s="194">
        <v>45</v>
      </c>
      <c r="U362" s="1">
        <v>24</v>
      </c>
      <c r="V362" s="1">
        <v>59</v>
      </c>
      <c r="W362" s="1">
        <v>121</v>
      </c>
      <c r="X362" s="1">
        <v>83</v>
      </c>
      <c r="Y362" s="1">
        <v>0</v>
      </c>
      <c r="Z362" s="196">
        <f t="shared" si="39"/>
        <v>287</v>
      </c>
      <c r="AA362" s="1">
        <v>106</v>
      </c>
      <c r="AB362" s="1">
        <v>29</v>
      </c>
      <c r="AC362" s="1">
        <f>+MIT_InfraMR[[#This Row],[Total Pasos Vehiculares a Nivel]]</f>
        <v>287</v>
      </c>
      <c r="AD362" s="196">
        <f t="shared" si="40"/>
        <v>422</v>
      </c>
      <c r="AE362" s="1">
        <v>9</v>
      </c>
      <c r="AF362" s="1">
        <v>24</v>
      </c>
      <c r="AG362" s="1">
        <v>63</v>
      </c>
      <c r="AH362" s="196">
        <f t="shared" ref="AH362:AH367" si="56">SUM(AE362:AG362)</f>
        <v>96</v>
      </c>
      <c r="AI362" s="10">
        <v>44.19</v>
      </c>
      <c r="AJ362" s="10">
        <v>117.336</v>
      </c>
      <c r="AK362" s="10">
        <v>33.146000000000001</v>
      </c>
      <c r="AL362" s="222">
        <f t="shared" ref="AL362:AL367" si="57">SUM(AI362:AK362)</f>
        <v>194.67200000000003</v>
      </c>
      <c r="AM362" s="1">
        <v>8</v>
      </c>
      <c r="AN362" s="1">
        <v>7</v>
      </c>
      <c r="AO362" s="1">
        <v>15</v>
      </c>
      <c r="AP362" s="200">
        <f t="shared" ref="AP362:AP367" si="58">SUM(AM362:AO362)</f>
        <v>30</v>
      </c>
      <c r="AQ362" s="1">
        <v>122</v>
      </c>
      <c r="AR362" s="1">
        <v>62</v>
      </c>
      <c r="AS362" s="1">
        <v>0</v>
      </c>
      <c r="AT362" s="200">
        <f>+SUM(MIT_InfraMR[[#This Row],[B.02.1 - Parque de Coches Eléctricos Motrices]:[B.02.3 - Parque de Coches Eléctricos Motrices Tipo R]])</f>
        <v>184</v>
      </c>
      <c r="AU362" s="1">
        <v>1</v>
      </c>
      <c r="AV362" s="1">
        <v>0</v>
      </c>
      <c r="AW362" s="1">
        <v>1</v>
      </c>
      <c r="AX362" s="200">
        <f>+SUM(MIT_InfraMR[[#This Row],[B.03.1 - Parque de Coches Motores Motrices Remolcados]:[B.03.3 - Parque de Coches Motores Motrices Cabina]])</f>
        <v>2</v>
      </c>
      <c r="AY362" s="1">
        <v>0</v>
      </c>
      <c r="AZ362" s="1">
        <v>0</v>
      </c>
      <c r="BA362" s="1">
        <v>34</v>
      </c>
      <c r="BB362" s="1">
        <v>0</v>
      </c>
      <c r="BC362" s="200">
        <f>SUM(AY362:BB362)</f>
        <v>34</v>
      </c>
      <c r="BD362" s="356">
        <v>71</v>
      </c>
      <c r="BE362" s="1">
        <v>1</v>
      </c>
      <c r="BF362" s="1">
        <v>3</v>
      </c>
      <c r="BG362" s="235">
        <v>1676</v>
      </c>
      <c r="BH362" s="1" t="s">
        <v>763</v>
      </c>
    </row>
    <row r="363" spans="1:60">
      <c r="A363" s="1">
        <v>2023</v>
      </c>
      <c r="B363" s="1" t="s">
        <v>62</v>
      </c>
      <c r="C363" s="10">
        <v>54.8</v>
      </c>
      <c r="D363" s="10">
        <v>77.59</v>
      </c>
      <c r="E363" s="10">
        <v>0</v>
      </c>
      <c r="F363" s="10">
        <v>52.57</v>
      </c>
      <c r="G363" s="192">
        <f t="shared" si="37"/>
        <v>184.95999999999998</v>
      </c>
      <c r="H363" s="192">
        <f t="shared" ref="H363:H367" si="59">184.96-57.089-7.761</f>
        <v>120.11000000000001</v>
      </c>
      <c r="I363" s="192">
        <v>187.60390000000001</v>
      </c>
      <c r="J363" s="10">
        <v>209.97</v>
      </c>
      <c r="K363" s="10">
        <v>12.2</v>
      </c>
      <c r="L363" s="10">
        <v>116.54</v>
      </c>
      <c r="M363" s="10">
        <v>8</v>
      </c>
      <c r="N363" s="192">
        <f>+MIT_InfraMR[[#This Row],[A.03.1 -  Longitud de Vías de Explotación No Electrificadas Troncales y Ramales (vía principal) (km)]]+MIT_InfraMR[[#This Row],[A.04.1 -  Longitud de Vías de Explotación Electrificadas Troncales y Ramales (vía principal) (km)]]</f>
        <v>326.51</v>
      </c>
      <c r="O363" s="192">
        <f t="shared" ref="O363:O367" si="60">326.51-57.089-15.52</f>
        <v>253.90099999999998</v>
      </c>
      <c r="P363" s="1">
        <v>53</v>
      </c>
      <c r="Q363" s="1">
        <v>0</v>
      </c>
      <c r="R363" s="1">
        <v>3</v>
      </c>
      <c r="S363" s="194">
        <f t="shared" si="38"/>
        <v>56</v>
      </c>
      <c r="T363" s="194">
        <v>45</v>
      </c>
      <c r="U363" s="1">
        <v>24</v>
      </c>
      <c r="V363" s="1">
        <v>59</v>
      </c>
      <c r="W363" s="1">
        <v>121</v>
      </c>
      <c r="X363" s="1">
        <v>83</v>
      </c>
      <c r="Y363" s="1">
        <v>0</v>
      </c>
      <c r="Z363" s="196">
        <f t="shared" si="39"/>
        <v>287</v>
      </c>
      <c r="AA363" s="1">
        <v>106</v>
      </c>
      <c r="AB363" s="1">
        <v>29</v>
      </c>
      <c r="AC363" s="1">
        <f>+MIT_InfraMR[[#This Row],[Total Pasos Vehiculares a Nivel]]</f>
        <v>287</v>
      </c>
      <c r="AD363" s="196">
        <f t="shared" ref="AD363:AD368" si="61">SUM(AA363:AC363)</f>
        <v>422</v>
      </c>
      <c r="AE363" s="1">
        <v>9</v>
      </c>
      <c r="AF363" s="1">
        <v>24</v>
      </c>
      <c r="AG363" s="1">
        <v>63</v>
      </c>
      <c r="AH363" s="196">
        <f t="shared" si="56"/>
        <v>96</v>
      </c>
      <c r="AI363" s="10">
        <v>44.19</v>
      </c>
      <c r="AJ363" s="10">
        <v>117.336</v>
      </c>
      <c r="AK363" s="10">
        <v>33.146000000000001</v>
      </c>
      <c r="AL363" s="222">
        <f t="shared" si="57"/>
        <v>194.67200000000003</v>
      </c>
      <c r="AM363" s="1">
        <v>8</v>
      </c>
      <c r="AN363" s="1">
        <v>7</v>
      </c>
      <c r="AO363" s="1">
        <v>15</v>
      </c>
      <c r="AP363" s="200">
        <f t="shared" si="58"/>
        <v>30</v>
      </c>
      <c r="AQ363" s="1">
        <v>122</v>
      </c>
      <c r="AR363" s="1">
        <v>62</v>
      </c>
      <c r="AS363" s="1">
        <v>0</v>
      </c>
      <c r="AT363" s="200">
        <f>+SUM(MIT_InfraMR[[#This Row],[B.02.1 - Parque de Coches Eléctricos Motrices]:[B.02.3 - Parque de Coches Eléctricos Motrices Tipo R]])</f>
        <v>184</v>
      </c>
      <c r="AU363" s="1">
        <v>1</v>
      </c>
      <c r="AV363" s="1">
        <v>0</v>
      </c>
      <c r="AW363" s="1">
        <v>1</v>
      </c>
      <c r="AX363" s="200">
        <f>+SUM(MIT_InfraMR[[#This Row],[B.03.1 - Parque de Coches Motores Motrices Remolcados]:[B.03.3 - Parque de Coches Motores Motrices Cabina]])</f>
        <v>2</v>
      </c>
      <c r="AY363" s="1">
        <v>0</v>
      </c>
      <c r="AZ363" s="1">
        <v>0</v>
      </c>
      <c r="BA363" s="1">
        <v>34</v>
      </c>
      <c r="BB363" s="1">
        <v>0</v>
      </c>
      <c r="BC363" s="200">
        <f>SUM(AY363:BB363)</f>
        <v>34</v>
      </c>
      <c r="BD363" s="356">
        <v>71</v>
      </c>
      <c r="BE363" s="1">
        <v>1</v>
      </c>
      <c r="BF363" s="1">
        <v>3</v>
      </c>
      <c r="BG363" s="235">
        <v>1676</v>
      </c>
      <c r="BH363" s="1" t="s">
        <v>763</v>
      </c>
    </row>
    <row r="364" spans="1:60">
      <c r="A364" s="1">
        <v>2023</v>
      </c>
      <c r="B364" s="1" t="s">
        <v>63</v>
      </c>
      <c r="C364" s="10">
        <v>54.8</v>
      </c>
      <c r="D364" s="10">
        <v>77.59</v>
      </c>
      <c r="E364" s="10">
        <v>0</v>
      </c>
      <c r="F364" s="10">
        <v>52.57</v>
      </c>
      <c r="G364" s="192">
        <f t="shared" si="37"/>
        <v>184.95999999999998</v>
      </c>
      <c r="H364" s="192">
        <f t="shared" si="59"/>
        <v>120.11000000000001</v>
      </c>
      <c r="I364" s="192">
        <v>187.60390000000001</v>
      </c>
      <c r="J364" s="10">
        <v>209.97</v>
      </c>
      <c r="K364" s="10">
        <v>12.2</v>
      </c>
      <c r="L364" s="10">
        <v>116.54</v>
      </c>
      <c r="M364" s="10">
        <v>8</v>
      </c>
      <c r="N364" s="192">
        <f>+MIT_InfraMR[[#This Row],[A.03.1 -  Longitud de Vías de Explotación No Electrificadas Troncales y Ramales (vía principal) (km)]]+MIT_InfraMR[[#This Row],[A.04.1 -  Longitud de Vías de Explotación Electrificadas Troncales y Ramales (vía principal) (km)]]</f>
        <v>326.51</v>
      </c>
      <c r="O364" s="192">
        <f t="shared" si="60"/>
        <v>253.90099999999998</v>
      </c>
      <c r="P364" s="1">
        <v>53</v>
      </c>
      <c r="Q364" s="1">
        <v>0</v>
      </c>
      <c r="R364" s="1">
        <v>3</v>
      </c>
      <c r="S364" s="194">
        <f t="shared" si="38"/>
        <v>56</v>
      </c>
      <c r="T364" s="194">
        <v>45</v>
      </c>
      <c r="U364" s="1">
        <v>24</v>
      </c>
      <c r="V364" s="1">
        <v>59</v>
      </c>
      <c r="W364" s="1">
        <v>121</v>
      </c>
      <c r="X364" s="1">
        <v>83</v>
      </c>
      <c r="Y364" s="1">
        <v>0</v>
      </c>
      <c r="Z364" s="196">
        <f t="shared" si="39"/>
        <v>287</v>
      </c>
      <c r="AA364" s="1">
        <v>106</v>
      </c>
      <c r="AB364" s="1">
        <v>29</v>
      </c>
      <c r="AC364" s="1">
        <f>+MIT_InfraMR[[#This Row],[Total Pasos Vehiculares a Nivel]]</f>
        <v>287</v>
      </c>
      <c r="AD364" s="196">
        <f t="shared" si="61"/>
        <v>422</v>
      </c>
      <c r="AE364" s="1">
        <v>9</v>
      </c>
      <c r="AF364" s="1">
        <v>24</v>
      </c>
      <c r="AG364" s="1">
        <v>63</v>
      </c>
      <c r="AH364" s="196">
        <f t="shared" si="56"/>
        <v>96</v>
      </c>
      <c r="AI364" s="10">
        <v>44.19</v>
      </c>
      <c r="AJ364" s="10">
        <v>117.336</v>
      </c>
      <c r="AK364" s="10">
        <v>33.146000000000001</v>
      </c>
      <c r="AL364" s="222">
        <f t="shared" si="57"/>
        <v>194.67200000000003</v>
      </c>
      <c r="AM364" s="1">
        <v>8</v>
      </c>
      <c r="AN364" s="1">
        <v>7</v>
      </c>
      <c r="AO364" s="1">
        <v>15</v>
      </c>
      <c r="AP364" s="200">
        <f t="shared" si="58"/>
        <v>30</v>
      </c>
      <c r="AQ364" s="1">
        <v>122</v>
      </c>
      <c r="AR364" s="1">
        <v>62</v>
      </c>
      <c r="AS364" s="1">
        <v>0</v>
      </c>
      <c r="AT364" s="200">
        <f>+SUM(MIT_InfraMR[[#This Row],[B.02.1 - Parque de Coches Eléctricos Motrices]:[B.02.3 - Parque de Coches Eléctricos Motrices Tipo R]])</f>
        <v>184</v>
      </c>
      <c r="AU364" s="1">
        <v>1</v>
      </c>
      <c r="AV364" s="1">
        <v>0</v>
      </c>
      <c r="AW364" s="1">
        <v>1</v>
      </c>
      <c r="AX364" s="200">
        <f>+SUM(MIT_InfraMR[[#This Row],[B.03.1 - Parque de Coches Motores Motrices Remolcados]:[B.03.3 - Parque de Coches Motores Motrices Cabina]])</f>
        <v>2</v>
      </c>
      <c r="AY364" s="1">
        <v>0</v>
      </c>
      <c r="AZ364" s="1">
        <v>0</v>
      </c>
      <c r="BA364" s="1">
        <v>34</v>
      </c>
      <c r="BB364" s="1">
        <v>0</v>
      </c>
      <c r="BC364" s="200">
        <f>SUM(AY364:BB364)</f>
        <v>34</v>
      </c>
      <c r="BD364" s="356">
        <v>71</v>
      </c>
      <c r="BE364" s="1">
        <v>1</v>
      </c>
      <c r="BF364" s="1">
        <v>3</v>
      </c>
      <c r="BG364" s="235">
        <v>1676</v>
      </c>
      <c r="BH364" s="1" t="s">
        <v>763</v>
      </c>
    </row>
    <row r="365" spans="1:60">
      <c r="A365" s="1">
        <v>2023</v>
      </c>
      <c r="B365" s="1" t="s">
        <v>64</v>
      </c>
      <c r="C365" s="10">
        <v>54.8</v>
      </c>
      <c r="D365" s="10">
        <v>77.59</v>
      </c>
      <c r="E365" s="10">
        <v>0</v>
      </c>
      <c r="F365" s="10">
        <v>52.57</v>
      </c>
      <c r="G365" s="192">
        <f t="shared" si="37"/>
        <v>184.95999999999998</v>
      </c>
      <c r="H365" s="192">
        <f t="shared" si="59"/>
        <v>120.11000000000001</v>
      </c>
      <c r="I365" s="192">
        <v>187.60390000000001</v>
      </c>
      <c r="J365" s="10">
        <v>209.97</v>
      </c>
      <c r="K365" s="10">
        <v>12.2</v>
      </c>
      <c r="L365" s="10">
        <v>116.54</v>
      </c>
      <c r="M365" s="10">
        <v>8</v>
      </c>
      <c r="N365" s="192">
        <f>+MIT_InfraMR[[#This Row],[A.03.1 -  Longitud de Vías de Explotación No Electrificadas Troncales y Ramales (vía principal) (km)]]+MIT_InfraMR[[#This Row],[A.04.1 -  Longitud de Vías de Explotación Electrificadas Troncales y Ramales (vía principal) (km)]]</f>
        <v>326.51</v>
      </c>
      <c r="O365" s="192">
        <f t="shared" si="60"/>
        <v>253.90099999999998</v>
      </c>
      <c r="P365" s="1">
        <v>53</v>
      </c>
      <c r="Q365" s="1">
        <v>0</v>
      </c>
      <c r="R365" s="1">
        <v>3</v>
      </c>
      <c r="S365" s="194">
        <f t="shared" si="38"/>
        <v>56</v>
      </c>
      <c r="T365" s="194">
        <v>45</v>
      </c>
      <c r="U365" s="1">
        <v>24</v>
      </c>
      <c r="V365" s="1">
        <v>59</v>
      </c>
      <c r="W365" s="1">
        <v>121</v>
      </c>
      <c r="X365" s="1">
        <v>83</v>
      </c>
      <c r="Y365" s="1">
        <v>0</v>
      </c>
      <c r="Z365" s="196">
        <f t="shared" si="39"/>
        <v>287</v>
      </c>
      <c r="AA365" s="1">
        <v>106</v>
      </c>
      <c r="AB365" s="1">
        <v>29</v>
      </c>
      <c r="AC365" s="1">
        <f>+MIT_InfraMR[[#This Row],[Total Pasos Vehiculares a Nivel]]</f>
        <v>287</v>
      </c>
      <c r="AD365" s="196">
        <f t="shared" si="61"/>
        <v>422</v>
      </c>
      <c r="AE365" s="1">
        <v>9</v>
      </c>
      <c r="AF365" s="1">
        <v>24</v>
      </c>
      <c r="AG365" s="1">
        <v>63</v>
      </c>
      <c r="AH365" s="196">
        <f t="shared" si="56"/>
        <v>96</v>
      </c>
      <c r="AI365" s="10">
        <v>44.19</v>
      </c>
      <c r="AJ365" s="10">
        <v>117.336</v>
      </c>
      <c r="AK365" s="10">
        <v>33.146000000000001</v>
      </c>
      <c r="AL365" s="222">
        <f t="shared" si="57"/>
        <v>194.67200000000003</v>
      </c>
      <c r="AM365" s="1">
        <v>8</v>
      </c>
      <c r="AN365" s="1">
        <v>7</v>
      </c>
      <c r="AO365" s="1">
        <v>15</v>
      </c>
      <c r="AP365" s="200">
        <f t="shared" si="58"/>
        <v>30</v>
      </c>
      <c r="AQ365" s="1">
        <v>122</v>
      </c>
      <c r="AR365" s="1">
        <v>62</v>
      </c>
      <c r="AS365" s="1">
        <v>0</v>
      </c>
      <c r="AT365" s="200">
        <f>+SUM(MIT_InfraMR[[#This Row],[B.02.1 - Parque de Coches Eléctricos Motrices]:[B.02.3 - Parque de Coches Eléctricos Motrices Tipo R]])</f>
        <v>184</v>
      </c>
      <c r="AU365" s="1">
        <v>1</v>
      </c>
      <c r="AV365" s="1">
        <v>0</v>
      </c>
      <c r="AW365" s="1">
        <v>1</v>
      </c>
      <c r="AX365" s="200">
        <f>+SUM(MIT_InfraMR[[#This Row],[B.03.1 - Parque de Coches Motores Motrices Remolcados]:[B.03.3 - Parque de Coches Motores Motrices Cabina]])</f>
        <v>2</v>
      </c>
      <c r="AY365" s="1">
        <v>0</v>
      </c>
      <c r="AZ365" s="1">
        <v>0</v>
      </c>
      <c r="BA365" s="1">
        <v>34</v>
      </c>
      <c r="BB365" s="1">
        <v>0</v>
      </c>
      <c r="BC365" s="200">
        <f>SUM(AY365:BB365)</f>
        <v>34</v>
      </c>
      <c r="BD365" s="356">
        <v>71</v>
      </c>
      <c r="BE365" s="1">
        <v>1</v>
      </c>
      <c r="BF365" s="1">
        <v>3</v>
      </c>
      <c r="BG365" s="235">
        <v>1676</v>
      </c>
      <c r="BH365" s="1" t="s">
        <v>763</v>
      </c>
    </row>
    <row r="366" spans="1:60">
      <c r="A366" s="1">
        <v>2023</v>
      </c>
      <c r="B366" s="1" t="s">
        <v>65</v>
      </c>
      <c r="C366" s="10">
        <v>54.8</v>
      </c>
      <c r="D366" s="10">
        <v>77.59</v>
      </c>
      <c r="E366" s="10">
        <v>0</v>
      </c>
      <c r="F366" s="10">
        <v>52.57</v>
      </c>
      <c r="G366" s="192">
        <f t="shared" si="37"/>
        <v>184.95999999999998</v>
      </c>
      <c r="H366" s="192">
        <f t="shared" si="59"/>
        <v>120.11000000000001</v>
      </c>
      <c r="I366" s="192">
        <v>187.60390000000001</v>
      </c>
      <c r="J366" s="10">
        <v>209.97</v>
      </c>
      <c r="K366" s="10">
        <v>12.2</v>
      </c>
      <c r="L366" s="10">
        <v>116.54</v>
      </c>
      <c r="M366" s="10">
        <v>8</v>
      </c>
      <c r="N366" s="192">
        <f>+MIT_InfraMR[[#This Row],[A.03.1 -  Longitud de Vías de Explotación No Electrificadas Troncales y Ramales (vía principal) (km)]]+MIT_InfraMR[[#This Row],[A.04.1 -  Longitud de Vías de Explotación Electrificadas Troncales y Ramales (vía principal) (km)]]</f>
        <v>326.51</v>
      </c>
      <c r="O366" s="192">
        <f t="shared" si="60"/>
        <v>253.90099999999998</v>
      </c>
      <c r="P366" s="1">
        <v>53</v>
      </c>
      <c r="Q366" s="1">
        <v>0</v>
      </c>
      <c r="R366" s="1">
        <v>3</v>
      </c>
      <c r="S366" s="194">
        <f t="shared" si="38"/>
        <v>56</v>
      </c>
      <c r="T366" s="194">
        <v>45</v>
      </c>
      <c r="U366" s="1">
        <v>24</v>
      </c>
      <c r="V366" s="1">
        <v>59</v>
      </c>
      <c r="W366" s="1">
        <v>121</v>
      </c>
      <c r="X366" s="1">
        <v>83</v>
      </c>
      <c r="Y366" s="1">
        <v>0</v>
      </c>
      <c r="Z366" s="196">
        <f t="shared" si="39"/>
        <v>287</v>
      </c>
      <c r="AA366" s="1">
        <v>106</v>
      </c>
      <c r="AB366" s="1">
        <v>29</v>
      </c>
      <c r="AC366" s="1">
        <f>+MIT_InfraMR[[#This Row],[Total Pasos Vehiculares a Nivel]]</f>
        <v>287</v>
      </c>
      <c r="AD366" s="196">
        <f t="shared" si="61"/>
        <v>422</v>
      </c>
      <c r="AE366" s="1">
        <v>9</v>
      </c>
      <c r="AF366" s="1">
        <v>24</v>
      </c>
      <c r="AG366" s="1">
        <v>63</v>
      </c>
      <c r="AH366" s="196">
        <f t="shared" si="56"/>
        <v>96</v>
      </c>
      <c r="AI366" s="10">
        <v>44.19</v>
      </c>
      <c r="AJ366" s="10">
        <v>117.336</v>
      </c>
      <c r="AK366" s="10">
        <v>33.146000000000001</v>
      </c>
      <c r="AL366" s="222">
        <f t="shared" si="57"/>
        <v>194.67200000000003</v>
      </c>
      <c r="AM366" s="1">
        <v>8</v>
      </c>
      <c r="AN366" s="1">
        <v>7</v>
      </c>
      <c r="AO366" s="1">
        <v>15</v>
      </c>
      <c r="AP366" s="200">
        <f t="shared" si="58"/>
        <v>30</v>
      </c>
      <c r="AQ366" s="1">
        <v>122</v>
      </c>
      <c r="AR366" s="1">
        <v>62</v>
      </c>
      <c r="AS366" s="1">
        <v>0</v>
      </c>
      <c r="AT366" s="200">
        <f>+SUM(MIT_InfraMR[[#This Row],[B.02.1 - Parque de Coches Eléctricos Motrices]:[B.02.3 - Parque de Coches Eléctricos Motrices Tipo R]])</f>
        <v>184</v>
      </c>
      <c r="AU366" s="1">
        <v>1</v>
      </c>
      <c r="AV366" s="1">
        <v>0</v>
      </c>
      <c r="AW366" s="1">
        <v>1</v>
      </c>
      <c r="AX366" s="200">
        <f>+SUM(MIT_InfraMR[[#This Row],[B.03.1 - Parque de Coches Motores Motrices Remolcados]:[B.03.3 - Parque de Coches Motores Motrices Cabina]])</f>
        <v>2</v>
      </c>
      <c r="AY366" s="1">
        <v>0</v>
      </c>
      <c r="AZ366" s="1">
        <v>0</v>
      </c>
      <c r="BA366" s="1">
        <v>34</v>
      </c>
      <c r="BB366" s="1">
        <v>0</v>
      </c>
      <c r="BC366" s="200">
        <f>SUM(AY366:BB366)</f>
        <v>34</v>
      </c>
      <c r="BD366" s="356">
        <v>71</v>
      </c>
      <c r="BE366" s="1">
        <v>1</v>
      </c>
      <c r="BF366" s="1">
        <v>3</v>
      </c>
      <c r="BG366" s="235">
        <v>1676</v>
      </c>
      <c r="BH366" s="1" t="s">
        <v>763</v>
      </c>
    </row>
    <row r="367" spans="1:60">
      <c r="A367" s="1">
        <v>2023</v>
      </c>
      <c r="B367" s="1" t="s">
        <v>66</v>
      </c>
      <c r="C367" s="10">
        <v>54.8</v>
      </c>
      <c r="D367" s="10">
        <v>77.59</v>
      </c>
      <c r="E367" s="10">
        <v>0</v>
      </c>
      <c r="F367" s="10">
        <v>52.57</v>
      </c>
      <c r="G367" s="192">
        <f t="shared" si="37"/>
        <v>184.95999999999998</v>
      </c>
      <c r="H367" s="192">
        <f t="shared" si="59"/>
        <v>120.11000000000001</v>
      </c>
      <c r="I367" s="192">
        <v>187.60390000000001</v>
      </c>
      <c r="J367" s="10">
        <v>209.97</v>
      </c>
      <c r="K367" s="10">
        <v>12.2</v>
      </c>
      <c r="L367" s="10">
        <v>116.54</v>
      </c>
      <c r="M367" s="10">
        <v>8</v>
      </c>
      <c r="N367" s="192">
        <f>+MIT_InfraMR[[#This Row],[A.03.1 -  Longitud de Vías de Explotación No Electrificadas Troncales y Ramales (vía principal) (km)]]+MIT_InfraMR[[#This Row],[A.04.1 -  Longitud de Vías de Explotación Electrificadas Troncales y Ramales (vía principal) (km)]]</f>
        <v>326.51</v>
      </c>
      <c r="O367" s="192">
        <f t="shared" si="60"/>
        <v>253.90099999999998</v>
      </c>
      <c r="P367" s="1">
        <v>53</v>
      </c>
      <c r="Q367" s="1">
        <v>0</v>
      </c>
      <c r="R367" s="1">
        <v>3</v>
      </c>
      <c r="S367" s="194">
        <f t="shared" si="38"/>
        <v>56</v>
      </c>
      <c r="T367" s="194">
        <v>45</v>
      </c>
      <c r="U367" s="1">
        <v>24</v>
      </c>
      <c r="V367" s="1">
        <v>59</v>
      </c>
      <c r="W367" s="1">
        <v>121</v>
      </c>
      <c r="X367" s="1">
        <v>83</v>
      </c>
      <c r="Y367" s="1">
        <v>0</v>
      </c>
      <c r="Z367" s="196">
        <f t="shared" si="39"/>
        <v>287</v>
      </c>
      <c r="AA367" s="1">
        <v>106</v>
      </c>
      <c r="AB367" s="1">
        <v>29</v>
      </c>
      <c r="AC367" s="1">
        <f>+MIT_InfraMR[[#This Row],[Total Pasos Vehiculares a Nivel]]</f>
        <v>287</v>
      </c>
      <c r="AD367" s="196">
        <f t="shared" si="61"/>
        <v>422</v>
      </c>
      <c r="AE367" s="1">
        <v>9</v>
      </c>
      <c r="AF367" s="1">
        <v>24</v>
      </c>
      <c r="AG367" s="1">
        <v>63</v>
      </c>
      <c r="AH367" s="196">
        <f t="shared" si="56"/>
        <v>96</v>
      </c>
      <c r="AI367" s="10">
        <v>44.19</v>
      </c>
      <c r="AJ367" s="10">
        <v>117.336</v>
      </c>
      <c r="AK367" s="10">
        <v>33.146000000000001</v>
      </c>
      <c r="AL367" s="222">
        <f t="shared" si="57"/>
        <v>194.67200000000003</v>
      </c>
      <c r="AM367" s="1">
        <v>8</v>
      </c>
      <c r="AN367" s="1">
        <v>7</v>
      </c>
      <c r="AO367" s="1">
        <v>15</v>
      </c>
      <c r="AP367" s="200">
        <f t="shared" si="58"/>
        <v>30</v>
      </c>
      <c r="AQ367" s="1">
        <v>122</v>
      </c>
      <c r="AR367" s="1">
        <v>62</v>
      </c>
      <c r="AS367" s="1">
        <v>0</v>
      </c>
      <c r="AT367" s="200">
        <f>+SUM(MIT_InfraMR[[#This Row],[B.02.1 - Parque de Coches Eléctricos Motrices]:[B.02.3 - Parque de Coches Eléctricos Motrices Tipo R]])</f>
        <v>184</v>
      </c>
      <c r="AU367" s="1">
        <v>1</v>
      </c>
      <c r="AV367" s="1">
        <v>0</v>
      </c>
      <c r="AW367" s="1">
        <v>1</v>
      </c>
      <c r="AX367" s="200">
        <f>+SUM(MIT_InfraMR[[#This Row],[B.03.1 - Parque de Coches Motores Motrices Remolcados]:[B.03.3 - Parque de Coches Motores Motrices Cabina]])</f>
        <v>2</v>
      </c>
      <c r="AY367" s="1">
        <v>0</v>
      </c>
      <c r="AZ367" s="1">
        <v>0</v>
      </c>
      <c r="BA367" s="1">
        <v>34</v>
      </c>
      <c r="BB367" s="1">
        <v>0</v>
      </c>
      <c r="BC367" s="200">
        <f>SUM(AY367:BB367)</f>
        <v>34</v>
      </c>
      <c r="BD367" s="356">
        <v>71</v>
      </c>
      <c r="BE367" s="1">
        <v>1</v>
      </c>
      <c r="BF367" s="1">
        <v>3</v>
      </c>
      <c r="BG367" s="235">
        <v>1676</v>
      </c>
      <c r="BH367" s="1" t="s">
        <v>723</v>
      </c>
    </row>
    <row r="368" spans="1:60">
      <c r="A368" s="1">
        <v>2023</v>
      </c>
      <c r="B368" s="1" t="s">
        <v>67</v>
      </c>
      <c r="C368" s="10">
        <v>54.8</v>
      </c>
      <c r="D368" s="10">
        <v>77.59</v>
      </c>
      <c r="E368" s="10">
        <v>0</v>
      </c>
      <c r="F368" s="10">
        <v>52.57</v>
      </c>
      <c r="G368" s="192">
        <f t="shared" si="37"/>
        <v>184.95999999999998</v>
      </c>
      <c r="H368" s="192">
        <f t="shared" ref="H368:H371" si="62">184.96-57.089</f>
        <v>127.87100000000001</v>
      </c>
      <c r="I368" s="192">
        <v>187.60390000000001</v>
      </c>
      <c r="J368" s="10">
        <v>209.97</v>
      </c>
      <c r="K368" s="10">
        <v>12.2</v>
      </c>
      <c r="L368" s="10">
        <v>116.54</v>
      </c>
      <c r="M368" s="10">
        <v>8</v>
      </c>
      <c r="N368" s="192">
        <f>+MIT_InfraMR[[#This Row],[A.03.1 -  Longitud de Vías de Explotación No Electrificadas Troncales y Ramales (vía principal) (km)]]+MIT_InfraMR[[#This Row],[A.04.1 -  Longitud de Vías de Explotación Electrificadas Troncales y Ramales (vía principal) (km)]]</f>
        <v>326.51</v>
      </c>
      <c r="O368" s="192">
        <f t="shared" ref="O368:O371" si="63">326.51-57.089</f>
        <v>269.42099999999999</v>
      </c>
      <c r="P368" s="1">
        <v>53</v>
      </c>
      <c r="Q368" s="1">
        <v>0</v>
      </c>
      <c r="R368" s="1">
        <v>3</v>
      </c>
      <c r="S368" s="194">
        <f t="shared" si="38"/>
        <v>56</v>
      </c>
      <c r="T368" s="194">
        <f>56-9</f>
        <v>47</v>
      </c>
      <c r="U368" s="1">
        <v>24</v>
      </c>
      <c r="V368" s="1">
        <v>59</v>
      </c>
      <c r="W368" s="1">
        <v>121</v>
      </c>
      <c r="X368" s="1">
        <v>83</v>
      </c>
      <c r="Y368" s="1">
        <v>0</v>
      </c>
      <c r="Z368" s="196">
        <f t="shared" si="39"/>
        <v>287</v>
      </c>
      <c r="AA368" s="1">
        <v>106</v>
      </c>
      <c r="AB368" s="1">
        <v>29</v>
      </c>
      <c r="AC368" s="1">
        <f>+MIT_InfraMR[[#This Row],[Total Pasos Vehiculares a Nivel]]</f>
        <v>287</v>
      </c>
      <c r="AD368" s="196">
        <f t="shared" si="61"/>
        <v>422</v>
      </c>
      <c r="AE368" s="1">
        <v>9</v>
      </c>
      <c r="AF368" s="1">
        <v>24</v>
      </c>
      <c r="AG368" s="1">
        <v>63</v>
      </c>
      <c r="AH368" s="196">
        <f t="shared" ref="AH368" si="64">SUM(AE368:AG368)</f>
        <v>96</v>
      </c>
      <c r="AI368" s="10">
        <v>44.19</v>
      </c>
      <c r="AJ368" s="10">
        <v>117.336</v>
      </c>
      <c r="AK368" s="10">
        <v>33.146000000000001</v>
      </c>
      <c r="AL368" s="222">
        <f t="shared" ref="AL368" si="65">SUM(AI368:AK368)</f>
        <v>194.67200000000003</v>
      </c>
      <c r="AM368" s="1">
        <v>8</v>
      </c>
      <c r="AN368" s="1">
        <v>7</v>
      </c>
      <c r="AO368" s="1">
        <v>15</v>
      </c>
      <c r="AP368" s="200">
        <f t="shared" ref="AP368" si="66">SUM(AM368:AO368)</f>
        <v>30</v>
      </c>
      <c r="AQ368" s="1">
        <v>122</v>
      </c>
      <c r="AR368" s="1">
        <v>62</v>
      </c>
      <c r="AS368" s="1">
        <v>0</v>
      </c>
      <c r="AT368" s="200">
        <f>+SUM(MIT_InfraMR[[#This Row],[B.02.1 - Parque de Coches Eléctricos Motrices]:[B.02.3 - Parque de Coches Eléctricos Motrices Tipo R]])</f>
        <v>184</v>
      </c>
      <c r="AU368" s="1">
        <v>1</v>
      </c>
      <c r="AV368" s="1">
        <v>0</v>
      </c>
      <c r="AW368" s="1">
        <v>1</v>
      </c>
      <c r="AX368" s="200">
        <f>+SUM(MIT_InfraMR[[#This Row],[B.03.1 - Parque de Coches Motores Motrices Remolcados]:[B.03.3 - Parque de Coches Motores Motrices Cabina]])</f>
        <v>2</v>
      </c>
      <c r="AY368" s="1">
        <v>0</v>
      </c>
      <c r="AZ368" s="1">
        <v>0</v>
      </c>
      <c r="BA368" s="1">
        <v>34</v>
      </c>
      <c r="BB368" s="1">
        <v>0</v>
      </c>
      <c r="BC368" s="200">
        <f>SUM(AY368:BB368)</f>
        <v>34</v>
      </c>
      <c r="BD368" s="356">
        <v>71</v>
      </c>
      <c r="BE368" s="1">
        <v>1</v>
      </c>
      <c r="BF368" s="1">
        <v>3</v>
      </c>
      <c r="BG368" s="235">
        <v>1676</v>
      </c>
      <c r="BH368" s="1" t="s">
        <v>764</v>
      </c>
    </row>
    <row r="369" spans="1:60">
      <c r="A369" s="1">
        <v>2023</v>
      </c>
      <c r="B369" s="1" t="s">
        <v>68</v>
      </c>
      <c r="C369" s="10">
        <v>54.8</v>
      </c>
      <c r="D369" s="10">
        <v>77.59</v>
      </c>
      <c r="E369" s="10">
        <v>0</v>
      </c>
      <c r="F369" s="10">
        <v>52.57</v>
      </c>
      <c r="G369" s="192">
        <f t="shared" si="37"/>
        <v>184.95999999999998</v>
      </c>
      <c r="H369" s="192">
        <f t="shared" si="62"/>
        <v>127.87100000000001</v>
      </c>
      <c r="I369" s="192">
        <v>187.60390000000001</v>
      </c>
      <c r="J369" s="10">
        <v>209.97</v>
      </c>
      <c r="K369" s="10">
        <v>12.2</v>
      </c>
      <c r="L369" s="10">
        <v>116.54</v>
      </c>
      <c r="M369" s="10">
        <v>8</v>
      </c>
      <c r="N369" s="192">
        <f>+MIT_InfraMR[[#This Row],[A.03.1 -  Longitud de Vías de Explotación No Electrificadas Troncales y Ramales (vía principal) (km)]]+MIT_InfraMR[[#This Row],[A.04.1 -  Longitud de Vías de Explotación Electrificadas Troncales y Ramales (vía principal) (km)]]</f>
        <v>326.51</v>
      </c>
      <c r="O369" s="192">
        <f t="shared" si="63"/>
        <v>269.42099999999999</v>
      </c>
      <c r="P369" s="1">
        <v>53</v>
      </c>
      <c r="Q369" s="1">
        <v>0</v>
      </c>
      <c r="R369" s="1">
        <v>3</v>
      </c>
      <c r="S369" s="194">
        <f t="shared" si="38"/>
        <v>56</v>
      </c>
      <c r="T369" s="194">
        <f>56-9</f>
        <v>47</v>
      </c>
      <c r="U369" s="1">
        <v>24</v>
      </c>
      <c r="V369" s="1">
        <v>59</v>
      </c>
      <c r="W369" s="1">
        <v>121</v>
      </c>
      <c r="X369" s="1">
        <v>83</v>
      </c>
      <c r="Y369" s="1">
        <v>0</v>
      </c>
      <c r="Z369" s="196">
        <f t="shared" si="39"/>
        <v>287</v>
      </c>
      <c r="AA369" s="1">
        <v>106</v>
      </c>
      <c r="AB369" s="1">
        <v>29</v>
      </c>
      <c r="AC369" s="1">
        <f>+MIT_InfraMR[[#This Row],[Total Pasos Vehiculares a Nivel]]</f>
        <v>287</v>
      </c>
      <c r="AD369" s="196">
        <f t="shared" ref="AD369" si="67">SUM(AA369:AC369)</f>
        <v>422</v>
      </c>
      <c r="AE369" s="1">
        <v>9</v>
      </c>
      <c r="AF369" s="1">
        <v>24</v>
      </c>
      <c r="AG369" s="1">
        <v>63</v>
      </c>
      <c r="AH369" s="196">
        <f t="shared" ref="AH369" si="68">SUM(AE369:AG369)</f>
        <v>96</v>
      </c>
      <c r="AI369" s="10">
        <v>44.19</v>
      </c>
      <c r="AJ369" s="10">
        <v>117.336</v>
      </c>
      <c r="AK369" s="10">
        <v>33.146000000000001</v>
      </c>
      <c r="AL369" s="222">
        <f t="shared" ref="AL369" si="69">SUM(AI369:AK369)</f>
        <v>194.67200000000003</v>
      </c>
      <c r="AM369" s="1">
        <v>8</v>
      </c>
      <c r="AN369" s="1">
        <v>7</v>
      </c>
      <c r="AO369" s="1">
        <v>15</v>
      </c>
      <c r="AP369" s="200">
        <f t="shared" ref="AP369" si="70">SUM(AM369:AO369)</f>
        <v>30</v>
      </c>
      <c r="AQ369" s="1">
        <v>122</v>
      </c>
      <c r="AR369" s="1">
        <v>62</v>
      </c>
      <c r="AS369" s="1">
        <v>0</v>
      </c>
      <c r="AT369" s="200">
        <f>+SUM(MIT_InfraMR[[#This Row],[B.02.1 - Parque de Coches Eléctricos Motrices]:[B.02.3 - Parque de Coches Eléctricos Motrices Tipo R]])</f>
        <v>184</v>
      </c>
      <c r="AU369" s="1">
        <v>1</v>
      </c>
      <c r="AV369" s="1">
        <v>0</v>
      </c>
      <c r="AW369" s="1">
        <v>1</v>
      </c>
      <c r="AX369" s="200">
        <f>+SUM(MIT_InfraMR[[#This Row],[B.03.1 - Parque de Coches Motores Motrices Remolcados]:[B.03.3 - Parque de Coches Motores Motrices Cabina]])</f>
        <v>2</v>
      </c>
      <c r="AY369" s="1">
        <v>0</v>
      </c>
      <c r="AZ369" s="1">
        <v>0</v>
      </c>
      <c r="BA369" s="1">
        <v>34</v>
      </c>
      <c r="BB369" s="1">
        <v>0</v>
      </c>
      <c r="BC369" s="200">
        <f>SUM(AY369:BB369)</f>
        <v>34</v>
      </c>
      <c r="BD369" s="356">
        <v>71</v>
      </c>
      <c r="BE369" s="1">
        <v>1</v>
      </c>
      <c r="BF369" s="1">
        <v>3</v>
      </c>
      <c r="BG369" s="235">
        <v>1676</v>
      </c>
      <c r="BH369" s="1" t="s">
        <v>764</v>
      </c>
    </row>
    <row r="370" spans="1:60">
      <c r="A370" s="1">
        <v>2023</v>
      </c>
      <c r="B370" s="1" t="s">
        <v>69</v>
      </c>
      <c r="C370" s="10">
        <v>54.8</v>
      </c>
      <c r="D370" s="10">
        <v>77.59</v>
      </c>
      <c r="E370" s="10">
        <v>0</v>
      </c>
      <c r="F370" s="10">
        <v>52.57</v>
      </c>
      <c r="G370" s="192">
        <f t="shared" si="37"/>
        <v>184.95999999999998</v>
      </c>
      <c r="H370" s="192">
        <f t="shared" si="62"/>
        <v>127.87100000000001</v>
      </c>
      <c r="I370" s="192">
        <v>187.60390000000001</v>
      </c>
      <c r="J370" s="10">
        <v>209.97</v>
      </c>
      <c r="K370" s="10">
        <v>12.2</v>
      </c>
      <c r="L370" s="10">
        <v>116.54</v>
      </c>
      <c r="M370" s="10">
        <v>8</v>
      </c>
      <c r="N370" s="192">
        <f>+MIT_InfraMR[[#This Row],[A.03.1 -  Longitud de Vías de Explotación No Electrificadas Troncales y Ramales (vía principal) (km)]]+MIT_InfraMR[[#This Row],[A.04.1 -  Longitud de Vías de Explotación Electrificadas Troncales y Ramales (vía principal) (km)]]</f>
        <v>326.51</v>
      </c>
      <c r="O370" s="192">
        <f t="shared" si="63"/>
        <v>269.42099999999999</v>
      </c>
      <c r="P370" s="1">
        <v>53</v>
      </c>
      <c r="Q370" s="1">
        <v>0</v>
      </c>
      <c r="R370" s="1">
        <v>3</v>
      </c>
      <c r="S370" s="194">
        <f t="shared" si="38"/>
        <v>56</v>
      </c>
      <c r="T370" s="194">
        <f>56-9</f>
        <v>47</v>
      </c>
      <c r="U370" s="1">
        <v>24</v>
      </c>
      <c r="V370" s="1">
        <v>59</v>
      </c>
      <c r="W370" s="1">
        <v>121</v>
      </c>
      <c r="X370" s="1">
        <v>83</v>
      </c>
      <c r="Y370" s="1">
        <v>0</v>
      </c>
      <c r="Z370" s="196">
        <f t="shared" si="39"/>
        <v>287</v>
      </c>
      <c r="AA370" s="1">
        <v>106</v>
      </c>
      <c r="AB370" s="1">
        <v>29</v>
      </c>
      <c r="AC370" s="1">
        <f>+MIT_InfraMR[[#This Row],[Total Pasos Vehiculares a Nivel]]</f>
        <v>287</v>
      </c>
      <c r="AD370" s="196">
        <f t="shared" ref="AD370" si="71">SUM(AA370:AC370)</f>
        <v>422</v>
      </c>
      <c r="AE370" s="1">
        <v>9</v>
      </c>
      <c r="AF370" s="1">
        <v>24</v>
      </c>
      <c r="AG370" s="1">
        <v>63</v>
      </c>
      <c r="AH370" s="196">
        <f t="shared" ref="AH370" si="72">SUM(AE370:AG370)</f>
        <v>96</v>
      </c>
      <c r="AI370" s="10">
        <v>44.19</v>
      </c>
      <c r="AJ370" s="10">
        <v>117.336</v>
      </c>
      <c r="AK370" s="10">
        <v>33.146000000000001</v>
      </c>
      <c r="AL370" s="222">
        <f t="shared" ref="AL370" si="73">SUM(AI370:AK370)</f>
        <v>194.67200000000003</v>
      </c>
      <c r="AM370" s="1">
        <v>8</v>
      </c>
      <c r="AN370" s="1">
        <v>7</v>
      </c>
      <c r="AO370" s="1">
        <v>15</v>
      </c>
      <c r="AP370" s="200">
        <f t="shared" ref="AP370" si="74">SUM(AM370:AO370)</f>
        <v>30</v>
      </c>
      <c r="AQ370" s="1">
        <v>122</v>
      </c>
      <c r="AR370" s="1">
        <v>62</v>
      </c>
      <c r="AS370" s="1">
        <v>0</v>
      </c>
      <c r="AT370" s="200">
        <f>+SUM(MIT_InfraMR[[#This Row],[B.02.1 - Parque de Coches Eléctricos Motrices]:[B.02.3 - Parque de Coches Eléctricos Motrices Tipo R]])</f>
        <v>184</v>
      </c>
      <c r="AU370" s="1">
        <v>1</v>
      </c>
      <c r="AV370" s="1">
        <v>0</v>
      </c>
      <c r="AW370" s="1">
        <v>1</v>
      </c>
      <c r="AX370" s="200">
        <f>+SUM(MIT_InfraMR[[#This Row],[B.03.1 - Parque de Coches Motores Motrices Remolcados]:[B.03.3 - Parque de Coches Motores Motrices Cabina]])</f>
        <v>2</v>
      </c>
      <c r="AY370" s="1">
        <v>0</v>
      </c>
      <c r="AZ370" s="1">
        <v>0</v>
      </c>
      <c r="BA370" s="1">
        <v>34</v>
      </c>
      <c r="BB370" s="1">
        <v>0</v>
      </c>
      <c r="BC370" s="200">
        <f>SUM(AY370:BB370)</f>
        <v>34</v>
      </c>
      <c r="BD370" s="356">
        <v>71</v>
      </c>
      <c r="BE370" s="1">
        <v>1</v>
      </c>
      <c r="BF370" s="1">
        <v>3</v>
      </c>
      <c r="BG370" s="235">
        <v>1676</v>
      </c>
      <c r="BH370" s="1" t="s">
        <v>764</v>
      </c>
    </row>
    <row r="371" spans="1:60">
      <c r="A371" s="262">
        <v>2023</v>
      </c>
      <c r="B371" s="262" t="s">
        <v>70</v>
      </c>
      <c r="C371" s="263">
        <v>54.8</v>
      </c>
      <c r="D371" s="263">
        <v>77.59</v>
      </c>
      <c r="E371" s="263">
        <v>0</v>
      </c>
      <c r="F371" s="263">
        <v>52.57</v>
      </c>
      <c r="G371" s="264">
        <f t="shared" si="37"/>
        <v>184.95999999999998</v>
      </c>
      <c r="H371" s="264">
        <f t="shared" si="62"/>
        <v>127.87100000000001</v>
      </c>
      <c r="I371" s="264">
        <v>187.60390000000001</v>
      </c>
      <c r="J371" s="263">
        <v>209.97</v>
      </c>
      <c r="K371" s="263">
        <v>12.2</v>
      </c>
      <c r="L371" s="263">
        <v>116.54</v>
      </c>
      <c r="M371" s="263">
        <v>8</v>
      </c>
      <c r="N371" s="264">
        <f>+MIT_InfraMR[[#This Row],[A.03.1 -  Longitud de Vías de Explotación No Electrificadas Troncales y Ramales (vía principal) (km)]]+MIT_InfraMR[[#This Row],[A.04.1 -  Longitud de Vías de Explotación Electrificadas Troncales y Ramales (vía principal) (km)]]</f>
        <v>326.51</v>
      </c>
      <c r="O371" s="264">
        <f t="shared" si="63"/>
        <v>269.42099999999999</v>
      </c>
      <c r="P371" s="262">
        <v>53</v>
      </c>
      <c r="Q371" s="262">
        <v>0</v>
      </c>
      <c r="R371" s="262">
        <v>3</v>
      </c>
      <c r="S371" s="265">
        <f t="shared" si="38"/>
        <v>56</v>
      </c>
      <c r="T371" s="265">
        <f>56-9</f>
        <v>47</v>
      </c>
      <c r="U371" s="1">
        <v>24</v>
      </c>
      <c r="V371" s="1">
        <v>59</v>
      </c>
      <c r="W371" s="1">
        <v>121</v>
      </c>
      <c r="X371" s="1">
        <v>83</v>
      </c>
      <c r="Y371" s="1">
        <v>0</v>
      </c>
      <c r="Z371" s="266">
        <f t="shared" si="39"/>
        <v>287</v>
      </c>
      <c r="AA371" s="1">
        <v>106</v>
      </c>
      <c r="AB371" s="1">
        <v>29</v>
      </c>
      <c r="AC371" s="262">
        <f>+MIT_InfraMR[[#This Row],[Total Pasos Vehiculares a Nivel]]</f>
        <v>287</v>
      </c>
      <c r="AD371" s="266">
        <f t="shared" ref="AD371:AD372" si="75">SUM(AA371:AC371)</f>
        <v>422</v>
      </c>
      <c r="AE371" s="262">
        <v>9</v>
      </c>
      <c r="AF371" s="262">
        <v>24</v>
      </c>
      <c r="AG371" s="1">
        <v>63</v>
      </c>
      <c r="AH371" s="266">
        <f t="shared" ref="AH371:AH372" si="76">SUM(AE371:AG371)</f>
        <v>96</v>
      </c>
      <c r="AI371" s="263">
        <v>44.19</v>
      </c>
      <c r="AJ371" s="263">
        <v>117.336</v>
      </c>
      <c r="AK371" s="263">
        <v>33.146000000000001</v>
      </c>
      <c r="AL371" s="267">
        <f t="shared" ref="AL371:AL372" si="77">SUM(AI371:AK371)</f>
        <v>194.67200000000003</v>
      </c>
      <c r="AM371" s="1">
        <v>8</v>
      </c>
      <c r="AN371" s="1">
        <v>7</v>
      </c>
      <c r="AO371" s="1">
        <v>15</v>
      </c>
      <c r="AP371" s="268">
        <f t="shared" ref="AP371:AP372" si="78">SUM(AM371:AO371)</f>
        <v>30</v>
      </c>
      <c r="AQ371" s="262">
        <v>122</v>
      </c>
      <c r="AR371" s="262">
        <v>62</v>
      </c>
      <c r="AS371" s="262">
        <v>0</v>
      </c>
      <c r="AT371" s="268">
        <f>+SUM(MIT_InfraMR[[#This Row],[B.02.1 - Parque de Coches Eléctricos Motrices]:[B.02.3 - Parque de Coches Eléctricos Motrices Tipo R]])</f>
        <v>184</v>
      </c>
      <c r="AU371" s="262">
        <v>1</v>
      </c>
      <c r="AV371" s="262">
        <v>0</v>
      </c>
      <c r="AW371" s="262">
        <v>1</v>
      </c>
      <c r="AX371" s="268">
        <f>+SUM(MIT_InfraMR[[#This Row],[B.03.1 - Parque de Coches Motores Motrices Remolcados]:[B.03.3 - Parque de Coches Motores Motrices Cabina]])</f>
        <v>2</v>
      </c>
      <c r="AY371" s="262">
        <v>0</v>
      </c>
      <c r="AZ371" s="262">
        <v>0</v>
      </c>
      <c r="BA371" s="262">
        <v>34</v>
      </c>
      <c r="BB371" s="262">
        <v>0</v>
      </c>
      <c r="BC371" s="268">
        <f>SUM(AY371:BB371)</f>
        <v>34</v>
      </c>
      <c r="BD371" s="357">
        <v>71</v>
      </c>
      <c r="BE371" s="262">
        <v>1</v>
      </c>
      <c r="BF371" s="262">
        <v>3</v>
      </c>
      <c r="BG371" s="269">
        <v>1676</v>
      </c>
      <c r="BH371" s="262"/>
    </row>
    <row r="372" spans="1:60">
      <c r="A372" s="262">
        <v>2023</v>
      </c>
      <c r="B372" s="262" t="s">
        <v>71</v>
      </c>
      <c r="C372" s="263">
        <v>54.8</v>
      </c>
      <c r="D372" s="263">
        <v>77.59</v>
      </c>
      <c r="E372" s="263">
        <v>0</v>
      </c>
      <c r="F372" s="263">
        <v>52.57</v>
      </c>
      <c r="G372" s="264">
        <f t="shared" si="37"/>
        <v>184.95999999999998</v>
      </c>
      <c r="H372" s="264">
        <f>184.96-27.356</f>
        <v>157.60400000000001</v>
      </c>
      <c r="I372" s="264">
        <v>187.60390000000001</v>
      </c>
      <c r="J372" s="263">
        <v>209.97</v>
      </c>
      <c r="K372" s="263">
        <v>12.2</v>
      </c>
      <c r="L372" s="263">
        <v>116.54</v>
      </c>
      <c r="M372" s="263">
        <v>8</v>
      </c>
      <c r="N372" s="264">
        <f>+MIT_InfraMR[[#This Row],[A.03.1 -  Longitud de Vías de Explotación No Electrificadas Troncales y Ramales (vía principal) (km)]]+MIT_InfraMR[[#This Row],[A.04.1 -  Longitud de Vías de Explotación Electrificadas Troncales y Ramales (vía principal) (km)]]</f>
        <v>326.51</v>
      </c>
      <c r="O372" s="264">
        <f>326.51-27.356</f>
        <v>299.154</v>
      </c>
      <c r="P372" s="262">
        <v>53</v>
      </c>
      <c r="Q372" s="262">
        <v>0</v>
      </c>
      <c r="R372" s="262">
        <v>3</v>
      </c>
      <c r="S372" s="265">
        <f t="shared" si="38"/>
        <v>56</v>
      </c>
      <c r="T372" s="265">
        <f>56-3</f>
        <v>53</v>
      </c>
      <c r="U372" s="1">
        <v>24</v>
      </c>
      <c r="V372" s="1">
        <v>59</v>
      </c>
      <c r="W372" s="1">
        <v>121</v>
      </c>
      <c r="X372" s="1">
        <v>83</v>
      </c>
      <c r="Y372" s="1">
        <v>0</v>
      </c>
      <c r="Z372" s="266">
        <f t="shared" si="39"/>
        <v>287</v>
      </c>
      <c r="AA372" s="1">
        <v>106</v>
      </c>
      <c r="AB372" s="1">
        <v>29</v>
      </c>
      <c r="AC372" s="262">
        <f>+MIT_InfraMR[[#This Row],[Total Pasos Vehiculares a Nivel]]</f>
        <v>287</v>
      </c>
      <c r="AD372" s="266">
        <f t="shared" si="75"/>
        <v>422</v>
      </c>
      <c r="AE372" s="262">
        <v>9</v>
      </c>
      <c r="AF372" s="262">
        <v>24</v>
      </c>
      <c r="AG372" s="1">
        <v>63</v>
      </c>
      <c r="AH372" s="266">
        <f t="shared" si="76"/>
        <v>96</v>
      </c>
      <c r="AI372" s="263">
        <v>44.19</v>
      </c>
      <c r="AJ372" s="263">
        <v>117.336</v>
      </c>
      <c r="AK372" s="263">
        <v>33.146000000000001</v>
      </c>
      <c r="AL372" s="267">
        <f t="shared" si="77"/>
        <v>194.67200000000003</v>
      </c>
      <c r="AM372" s="1">
        <v>8</v>
      </c>
      <c r="AN372" s="1">
        <v>7</v>
      </c>
      <c r="AO372" s="1">
        <v>15</v>
      </c>
      <c r="AP372" s="268">
        <f t="shared" si="78"/>
        <v>30</v>
      </c>
      <c r="AQ372" s="262">
        <v>122</v>
      </c>
      <c r="AR372" s="262">
        <v>62</v>
      </c>
      <c r="AS372" s="262">
        <v>0</v>
      </c>
      <c r="AT372" s="268">
        <f>+SUM(MIT_InfraMR[[#This Row],[B.02.1 - Parque de Coches Eléctricos Motrices]:[B.02.3 - Parque de Coches Eléctricos Motrices Tipo R]])</f>
        <v>184</v>
      </c>
      <c r="AU372" s="262">
        <v>1</v>
      </c>
      <c r="AV372" s="262">
        <v>0</v>
      </c>
      <c r="AW372" s="262">
        <v>1</v>
      </c>
      <c r="AX372" s="268">
        <f>+SUM(MIT_InfraMR[[#This Row],[B.03.1 - Parque de Coches Motores Motrices Remolcados]:[B.03.3 - Parque de Coches Motores Motrices Cabina]])</f>
        <v>2</v>
      </c>
      <c r="AY372" s="262">
        <v>0</v>
      </c>
      <c r="AZ372" s="262">
        <v>0</v>
      </c>
      <c r="BA372" s="262">
        <v>34</v>
      </c>
      <c r="BB372" s="262">
        <v>0</v>
      </c>
      <c r="BC372" s="268">
        <f>SUM(AY372:BB372)</f>
        <v>34</v>
      </c>
      <c r="BD372" s="357">
        <v>71</v>
      </c>
      <c r="BE372" s="262">
        <v>1</v>
      </c>
      <c r="BF372" s="262">
        <v>3</v>
      </c>
      <c r="BG372" s="269">
        <v>1676</v>
      </c>
      <c r="BH372" s="262" t="s">
        <v>765</v>
      </c>
    </row>
    <row r="373" spans="1:60">
      <c r="A373" s="1">
        <v>2023</v>
      </c>
      <c r="B373" s="1" t="s">
        <v>72</v>
      </c>
      <c r="C373" s="10">
        <v>54.8</v>
      </c>
      <c r="D373" s="10">
        <v>77.59</v>
      </c>
      <c r="E373" s="10">
        <v>0</v>
      </c>
      <c r="F373" s="10">
        <v>52.57</v>
      </c>
      <c r="G373" s="192">
        <f t="shared" si="37"/>
        <v>184.95999999999998</v>
      </c>
      <c r="H373" s="192">
        <f>184.96-11.686</f>
        <v>173.274</v>
      </c>
      <c r="I373" s="192">
        <v>187.60390000000001</v>
      </c>
      <c r="J373" s="10">
        <v>209.97</v>
      </c>
      <c r="K373" s="10">
        <v>12.2</v>
      </c>
      <c r="L373" s="10">
        <v>116.54</v>
      </c>
      <c r="M373" s="10">
        <v>8</v>
      </c>
      <c r="N373" s="192">
        <f>+MIT_InfraMR[[#This Row],[A.03.1 -  Longitud de Vías de Explotación No Electrificadas Troncales y Ramales (vía principal) (km)]]+MIT_InfraMR[[#This Row],[A.04.1 -  Longitud de Vías de Explotación Electrificadas Troncales y Ramales (vía principal) (km)]]</f>
        <v>326.51</v>
      </c>
      <c r="O373" s="192">
        <f>326.51-11.686</f>
        <v>314.82400000000001</v>
      </c>
      <c r="P373" s="1">
        <v>53</v>
      </c>
      <c r="Q373" s="1">
        <v>0</v>
      </c>
      <c r="R373" s="1">
        <v>3</v>
      </c>
      <c r="S373" s="194">
        <f t="shared" si="38"/>
        <v>56</v>
      </c>
      <c r="T373" s="194">
        <v>55</v>
      </c>
      <c r="U373" s="1">
        <v>24</v>
      </c>
      <c r="V373" s="1">
        <v>59</v>
      </c>
      <c r="W373" s="1">
        <v>121</v>
      </c>
      <c r="X373" s="1">
        <v>83</v>
      </c>
      <c r="Y373" s="1">
        <v>0</v>
      </c>
      <c r="Z373" s="196">
        <f t="shared" si="39"/>
        <v>287</v>
      </c>
      <c r="AA373" s="1">
        <v>106</v>
      </c>
      <c r="AB373" s="1">
        <v>29</v>
      </c>
      <c r="AC373" s="1">
        <f>+MIT_InfraMR[[#This Row],[Total Pasos Vehiculares a Nivel]]</f>
        <v>287</v>
      </c>
      <c r="AD373" s="196">
        <f t="shared" ref="AD373" si="79">SUM(AA373:AC373)</f>
        <v>422</v>
      </c>
      <c r="AE373" s="1">
        <v>9</v>
      </c>
      <c r="AF373" s="1">
        <v>24</v>
      </c>
      <c r="AG373" s="1">
        <v>63</v>
      </c>
      <c r="AH373" s="196">
        <f t="shared" ref="AH373" si="80">SUM(AE373:AG373)</f>
        <v>96</v>
      </c>
      <c r="AI373" s="10">
        <v>44.19</v>
      </c>
      <c r="AJ373" s="10">
        <v>117.336</v>
      </c>
      <c r="AK373" s="10">
        <v>33.146000000000001</v>
      </c>
      <c r="AL373" s="222">
        <f t="shared" ref="AL373" si="81">SUM(AI373:AK373)</f>
        <v>194.67200000000003</v>
      </c>
      <c r="AM373" s="1">
        <v>8</v>
      </c>
      <c r="AN373" s="1">
        <v>7</v>
      </c>
      <c r="AO373" s="1">
        <v>15</v>
      </c>
      <c r="AP373" s="200">
        <f t="shared" ref="AP373" si="82">SUM(AM373:AO373)</f>
        <v>30</v>
      </c>
      <c r="AQ373" s="1">
        <v>122</v>
      </c>
      <c r="AR373" s="1">
        <v>62</v>
      </c>
      <c r="AS373" s="1">
        <v>0</v>
      </c>
      <c r="AT373" s="200">
        <f>+SUM(MIT_InfraMR[[#This Row],[B.02.1 - Parque de Coches Eléctricos Motrices]:[B.02.3 - Parque de Coches Eléctricos Motrices Tipo R]])</f>
        <v>184</v>
      </c>
      <c r="AU373" s="1">
        <v>1</v>
      </c>
      <c r="AV373" s="1">
        <v>0</v>
      </c>
      <c r="AW373" s="1">
        <v>1</v>
      </c>
      <c r="AX373" s="200">
        <f>+SUM(MIT_InfraMR[[#This Row],[B.03.1 - Parque de Coches Motores Motrices Remolcados]:[B.03.3 - Parque de Coches Motores Motrices Cabina]])</f>
        <v>2</v>
      </c>
      <c r="AY373" s="1">
        <v>0</v>
      </c>
      <c r="AZ373" s="1">
        <v>0</v>
      </c>
      <c r="BA373" s="1">
        <v>34</v>
      </c>
      <c r="BB373" s="1">
        <v>0</v>
      </c>
      <c r="BC373" s="200">
        <f>SUM(AY373:BB373)</f>
        <v>34</v>
      </c>
      <c r="BD373" s="356">
        <v>71</v>
      </c>
      <c r="BE373" s="1">
        <v>1</v>
      </c>
      <c r="BF373" s="1">
        <v>3</v>
      </c>
      <c r="BG373" s="235">
        <v>1676</v>
      </c>
      <c r="BH373" s="1" t="s">
        <v>759</v>
      </c>
    </row>
    <row r="374" spans="1:60">
      <c r="A374" s="1">
        <v>2024</v>
      </c>
      <c r="B374" s="1" t="s">
        <v>61</v>
      </c>
      <c r="C374" s="10">
        <v>54.8</v>
      </c>
      <c r="D374" s="10">
        <v>77.59</v>
      </c>
      <c r="E374" s="10">
        <v>0</v>
      </c>
      <c r="F374" s="10">
        <v>52.57</v>
      </c>
      <c r="G374" s="192">
        <f t="shared" si="37"/>
        <v>184.95999999999998</v>
      </c>
      <c r="H374" s="192">
        <f>184.96-11.686</f>
        <v>173.274</v>
      </c>
      <c r="I374" s="192">
        <v>187.60390000000001</v>
      </c>
      <c r="J374" s="10">
        <v>209.97</v>
      </c>
      <c r="K374" s="10">
        <v>12.2</v>
      </c>
      <c r="L374" s="10">
        <v>116.54</v>
      </c>
      <c r="M374" s="10">
        <v>8</v>
      </c>
      <c r="N374" s="192">
        <f>+MIT_InfraMR[[#This Row],[A.03.1 -  Longitud de Vías de Explotación No Electrificadas Troncales y Ramales (vía principal) (km)]]+MIT_InfraMR[[#This Row],[A.04.1 -  Longitud de Vías de Explotación Electrificadas Troncales y Ramales (vía principal) (km)]]</f>
        <v>326.51</v>
      </c>
      <c r="O374" s="192">
        <f>326.51-11.686</f>
        <v>314.82400000000001</v>
      </c>
      <c r="P374" s="1">
        <v>53</v>
      </c>
      <c r="Q374" s="1">
        <v>0</v>
      </c>
      <c r="R374" s="1">
        <v>3</v>
      </c>
      <c r="S374" s="194">
        <f t="shared" si="38"/>
        <v>56</v>
      </c>
      <c r="T374" s="194">
        <v>55</v>
      </c>
      <c r="U374" s="1">
        <v>24</v>
      </c>
      <c r="V374" s="1">
        <v>59</v>
      </c>
      <c r="W374" s="1">
        <v>121</v>
      </c>
      <c r="X374" s="1">
        <v>83</v>
      </c>
      <c r="Y374" s="1">
        <v>0</v>
      </c>
      <c r="Z374" s="196">
        <f t="shared" si="39"/>
        <v>287</v>
      </c>
      <c r="AA374" s="1">
        <v>106</v>
      </c>
      <c r="AB374" s="1">
        <v>29</v>
      </c>
      <c r="AC374" s="1">
        <f>+MIT_InfraMR[[#This Row],[Total Pasos Vehiculares a Nivel]]</f>
        <v>287</v>
      </c>
      <c r="AD374" s="196">
        <f t="shared" ref="AD374" si="83">SUM(AA374:AC374)</f>
        <v>422</v>
      </c>
      <c r="AE374" s="1">
        <v>9</v>
      </c>
      <c r="AF374" s="1">
        <v>24</v>
      </c>
      <c r="AG374" s="1">
        <v>63</v>
      </c>
      <c r="AH374" s="196">
        <f t="shared" ref="AH374" si="84">SUM(AE374:AG374)</f>
        <v>96</v>
      </c>
      <c r="AI374" s="10">
        <v>44.19</v>
      </c>
      <c r="AJ374" s="10">
        <v>117.336</v>
      </c>
      <c r="AK374" s="10">
        <v>33.146000000000001</v>
      </c>
      <c r="AL374" s="222">
        <f t="shared" ref="AL374" si="85">SUM(AI374:AK374)</f>
        <v>194.67200000000003</v>
      </c>
      <c r="AM374" s="1">
        <v>8</v>
      </c>
      <c r="AN374" s="1">
        <v>7</v>
      </c>
      <c r="AO374" s="1">
        <v>15</v>
      </c>
      <c r="AP374" s="200">
        <f t="shared" ref="AP374" si="86">SUM(AM374:AO374)</f>
        <v>30</v>
      </c>
      <c r="AQ374" s="1">
        <v>122</v>
      </c>
      <c r="AR374" s="1">
        <v>62</v>
      </c>
      <c r="AS374" s="1">
        <v>0</v>
      </c>
      <c r="AT374" s="200">
        <f>+SUM(MIT_InfraMR[[#This Row],[B.02.1 - Parque de Coches Eléctricos Motrices]:[B.02.3 - Parque de Coches Eléctricos Motrices Tipo R]])</f>
        <v>184</v>
      </c>
      <c r="AU374" s="1">
        <v>1</v>
      </c>
      <c r="AV374" s="1">
        <v>0</v>
      </c>
      <c r="AW374" s="1">
        <v>1</v>
      </c>
      <c r="AX374" s="200">
        <f>+SUM(MIT_InfraMR[[#This Row],[B.03.1 - Parque de Coches Motores Motrices Remolcados]:[B.03.3 - Parque de Coches Motores Motrices Cabina]])</f>
        <v>2</v>
      </c>
      <c r="AY374" s="1">
        <v>0</v>
      </c>
      <c r="AZ374" s="1">
        <v>0</v>
      </c>
      <c r="BA374" s="1">
        <v>34</v>
      </c>
      <c r="BB374" s="1">
        <v>0</v>
      </c>
      <c r="BC374" s="200">
        <f>SUM(AY374:BB374)</f>
        <v>34</v>
      </c>
      <c r="BD374" s="356">
        <v>71</v>
      </c>
      <c r="BE374" s="1">
        <v>1</v>
      </c>
      <c r="BF374" s="1">
        <v>3</v>
      </c>
      <c r="BG374" s="235">
        <v>1676</v>
      </c>
    </row>
    <row r="375" spans="1:60">
      <c r="A375" s="1">
        <v>2024</v>
      </c>
      <c r="B375" s="1" t="s">
        <v>62</v>
      </c>
      <c r="C375" s="10">
        <v>54.8</v>
      </c>
      <c r="D375" s="10">
        <v>77.59</v>
      </c>
      <c r="E375" s="10">
        <v>0</v>
      </c>
      <c r="F375" s="10">
        <v>52.57</v>
      </c>
      <c r="G375" s="192">
        <f t="shared" si="37"/>
        <v>184.95999999999998</v>
      </c>
      <c r="H375" s="192">
        <f>184.96-11.686</f>
        <v>173.274</v>
      </c>
      <c r="I375" s="192">
        <v>187.60390000000001</v>
      </c>
      <c r="J375" s="10">
        <v>209.97</v>
      </c>
      <c r="K375" s="10">
        <v>12.2</v>
      </c>
      <c r="L375" s="10">
        <v>116.54</v>
      </c>
      <c r="M375" s="10">
        <v>8</v>
      </c>
      <c r="N375" s="192">
        <f>+MIT_InfraMR[[#This Row],[A.03.1 -  Longitud de Vías de Explotación No Electrificadas Troncales y Ramales (vía principal) (km)]]+MIT_InfraMR[[#This Row],[A.04.1 -  Longitud de Vías de Explotación Electrificadas Troncales y Ramales (vía principal) (km)]]</f>
        <v>326.51</v>
      </c>
      <c r="O375" s="192">
        <f>326.51-11.686</f>
        <v>314.82400000000001</v>
      </c>
      <c r="P375" s="1">
        <v>53</v>
      </c>
      <c r="Q375" s="1">
        <v>0</v>
      </c>
      <c r="R375" s="1">
        <v>3</v>
      </c>
      <c r="S375" s="317">
        <f t="shared" si="38"/>
        <v>56</v>
      </c>
      <c r="T375" s="317">
        <v>55</v>
      </c>
      <c r="U375" s="1">
        <v>24</v>
      </c>
      <c r="V375" s="1">
        <v>59</v>
      </c>
      <c r="W375" s="1">
        <v>121</v>
      </c>
      <c r="X375" s="1">
        <v>83</v>
      </c>
      <c r="Y375" s="1">
        <v>0</v>
      </c>
      <c r="Z375" s="318">
        <f t="shared" si="39"/>
        <v>287</v>
      </c>
      <c r="AA375" s="1">
        <v>106</v>
      </c>
      <c r="AB375" s="1">
        <v>29</v>
      </c>
      <c r="AC375" s="1">
        <f>+MIT_InfraMR[[#This Row],[Total Pasos Vehiculares a Nivel]]</f>
        <v>287</v>
      </c>
      <c r="AD375" s="318">
        <f t="shared" ref="AD375" si="87">SUM(AA375:AC375)</f>
        <v>422</v>
      </c>
      <c r="AE375" s="1">
        <v>9</v>
      </c>
      <c r="AF375" s="1">
        <v>24</v>
      </c>
      <c r="AG375" s="1">
        <v>63</v>
      </c>
      <c r="AH375" s="196">
        <f t="shared" ref="AH375" si="88">SUM(AE375:AG375)</f>
        <v>96</v>
      </c>
      <c r="AI375" s="10">
        <v>44.19</v>
      </c>
      <c r="AJ375" s="10">
        <v>117.336</v>
      </c>
      <c r="AK375" s="10">
        <v>33.146000000000001</v>
      </c>
      <c r="AL375" s="222">
        <f t="shared" ref="AL375" si="89">SUM(AI375:AK375)</f>
        <v>194.67200000000003</v>
      </c>
      <c r="AM375" s="1">
        <v>8</v>
      </c>
      <c r="AN375" s="1">
        <v>7</v>
      </c>
      <c r="AO375" s="1">
        <v>15</v>
      </c>
      <c r="AP375" s="200">
        <f t="shared" ref="AP375" si="90">SUM(AM375:AO375)</f>
        <v>30</v>
      </c>
      <c r="AQ375" s="1">
        <v>122</v>
      </c>
      <c r="AR375" s="1">
        <v>62</v>
      </c>
      <c r="AS375" s="1">
        <v>0</v>
      </c>
      <c r="AT375" s="200">
        <f>+SUM(MIT_InfraMR[[#This Row],[B.02.1 - Parque de Coches Eléctricos Motrices]:[B.02.3 - Parque de Coches Eléctricos Motrices Tipo R]])</f>
        <v>184</v>
      </c>
      <c r="AU375" s="1">
        <v>1</v>
      </c>
      <c r="AV375" s="1">
        <v>0</v>
      </c>
      <c r="AW375" s="1">
        <v>1</v>
      </c>
      <c r="AX375" s="200">
        <f>+SUM(MIT_InfraMR[[#This Row],[B.03.1 - Parque de Coches Motores Motrices Remolcados]:[B.03.3 - Parque de Coches Motores Motrices Cabina]])</f>
        <v>2</v>
      </c>
      <c r="AY375" s="1">
        <v>0</v>
      </c>
      <c r="AZ375" s="1">
        <v>0</v>
      </c>
      <c r="BA375" s="1">
        <v>34</v>
      </c>
      <c r="BB375" s="1">
        <v>0</v>
      </c>
      <c r="BC375" s="319">
        <f>SUM(AY375:BB375)</f>
        <v>34</v>
      </c>
      <c r="BD375" s="356">
        <v>71</v>
      </c>
      <c r="BE375" s="1">
        <v>1</v>
      </c>
      <c r="BF375" s="1">
        <v>3</v>
      </c>
      <c r="BG375" s="235">
        <v>1676</v>
      </c>
    </row>
    <row r="376" spans="1:60">
      <c r="A376" s="1">
        <v>2024</v>
      </c>
      <c r="B376" s="1" t="s">
        <v>63</v>
      </c>
      <c r="C376" s="10">
        <v>54.8</v>
      </c>
      <c r="D376" s="10">
        <v>77.59</v>
      </c>
      <c r="E376" s="10">
        <v>0</v>
      </c>
      <c r="F376" s="10">
        <v>52.57</v>
      </c>
      <c r="G376" s="192">
        <f t="shared" si="37"/>
        <v>184.95999999999998</v>
      </c>
      <c r="H376" s="192">
        <f>184.96-11.686</f>
        <v>173.274</v>
      </c>
      <c r="I376" s="192">
        <v>187.60390000000001</v>
      </c>
      <c r="J376" s="10">
        <v>209.97</v>
      </c>
      <c r="K376" s="10">
        <v>12.2</v>
      </c>
      <c r="L376" s="10">
        <v>116.54</v>
      </c>
      <c r="M376" s="10">
        <v>8</v>
      </c>
      <c r="N376" s="192">
        <f>+MIT_InfraMR[[#This Row],[A.03.1 -  Longitud de Vías de Explotación No Electrificadas Troncales y Ramales (vía principal) (km)]]+MIT_InfraMR[[#This Row],[A.04.1 -  Longitud de Vías de Explotación Electrificadas Troncales y Ramales (vía principal) (km)]]</f>
        <v>326.51</v>
      </c>
      <c r="O376" s="192">
        <f>326.51-11.686</f>
        <v>314.82400000000001</v>
      </c>
      <c r="P376" s="1">
        <v>53</v>
      </c>
      <c r="Q376" s="1">
        <v>0</v>
      </c>
      <c r="R376" s="1">
        <v>3</v>
      </c>
      <c r="S376" s="317">
        <f t="shared" ref="S376" si="91">SUM(P376:R376)</f>
        <v>56</v>
      </c>
      <c r="T376" s="317">
        <v>55</v>
      </c>
      <c r="U376" s="1">
        <v>24</v>
      </c>
      <c r="V376" s="1">
        <v>59</v>
      </c>
      <c r="W376" s="1">
        <v>121</v>
      </c>
      <c r="X376" s="1">
        <v>83</v>
      </c>
      <c r="Y376" s="1">
        <v>0</v>
      </c>
      <c r="Z376" s="318">
        <f t="shared" si="39"/>
        <v>287</v>
      </c>
      <c r="AA376" s="1">
        <v>106</v>
      </c>
      <c r="AB376" s="1">
        <v>29</v>
      </c>
      <c r="AC376" s="1">
        <f>+MIT_InfraMR[[#This Row],[Total Pasos Vehiculares a Nivel]]</f>
        <v>287</v>
      </c>
      <c r="AD376" s="318">
        <f t="shared" ref="AD376" si="92">SUM(AA376:AC376)</f>
        <v>422</v>
      </c>
      <c r="AE376" s="1">
        <v>9</v>
      </c>
      <c r="AF376" s="1">
        <v>24</v>
      </c>
      <c r="AG376" s="1">
        <v>63</v>
      </c>
      <c r="AH376" s="196">
        <f t="shared" ref="AH376" si="93">SUM(AE376:AG376)</f>
        <v>96</v>
      </c>
      <c r="AI376" s="10">
        <v>44.19</v>
      </c>
      <c r="AJ376" s="10">
        <v>117.336</v>
      </c>
      <c r="AK376" s="10">
        <v>33.146000000000001</v>
      </c>
      <c r="AL376" s="222">
        <f t="shared" ref="AL376" si="94">SUM(AI376:AK376)</f>
        <v>194.67200000000003</v>
      </c>
      <c r="AM376" s="1">
        <v>8</v>
      </c>
      <c r="AN376" s="1">
        <v>7</v>
      </c>
      <c r="AO376" s="1">
        <v>15</v>
      </c>
      <c r="AP376" s="200">
        <f t="shared" ref="AP376" si="95">SUM(AM376:AO376)</f>
        <v>30</v>
      </c>
      <c r="AQ376" s="1">
        <v>122</v>
      </c>
      <c r="AR376" s="1">
        <v>62</v>
      </c>
      <c r="AS376" s="1">
        <v>0</v>
      </c>
      <c r="AT376" s="200">
        <f>+SUM(MIT_InfraMR[[#This Row],[B.02.1 - Parque de Coches Eléctricos Motrices]:[B.02.3 - Parque de Coches Eléctricos Motrices Tipo R]])</f>
        <v>184</v>
      </c>
      <c r="AU376" s="1">
        <v>1</v>
      </c>
      <c r="AV376" s="1">
        <v>0</v>
      </c>
      <c r="AW376" s="1">
        <v>1</v>
      </c>
      <c r="AX376" s="200">
        <f>+SUM(MIT_InfraMR[[#This Row],[B.03.1 - Parque de Coches Motores Motrices Remolcados]:[B.03.3 - Parque de Coches Motores Motrices Cabina]])</f>
        <v>2</v>
      </c>
      <c r="AY376" s="1">
        <v>0</v>
      </c>
      <c r="AZ376" s="1">
        <v>0</v>
      </c>
      <c r="BA376" s="1">
        <v>34</v>
      </c>
      <c r="BB376" s="1">
        <v>0</v>
      </c>
      <c r="BC376" s="319">
        <f>SUM(AY376:BB376)</f>
        <v>34</v>
      </c>
      <c r="BD376" s="356">
        <v>71</v>
      </c>
      <c r="BE376" s="1">
        <v>1</v>
      </c>
      <c r="BF376" s="1">
        <v>3</v>
      </c>
      <c r="BG376" s="235">
        <v>1676</v>
      </c>
    </row>
  </sheetData>
  <pageMargins left="0.7" right="0.7" top="0.75" bottom="0.75" header="0.3" footer="0.3"/>
  <ignoredErrors>
    <ignoredError sqref="AO350:AO361 H1:H343 H367:H372 H359:H366 H344:R358 H373:H374 AO362:AO374 AO375:AO376" calculatedColumn="1"/>
    <ignoredError sqref="S1:Z1 T298:Y298 U2:Y297 T359:T361 U323:Y343 T318:Y318 U299:Y314 T322:Y322 U319:Y321 U315:Y317 U344:Y349" formulaRange="1"/>
    <ignoredError sqref="T373 T344:T358 T367:T372 T315:T317 T319:T321 T299:T314 T323:T343 T362:T366 T2:T297 T374" formulaRange="1" calculatedColumn="1"/>
  </ignoredErrors>
  <legacy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1"/>
  <sheetViews>
    <sheetView showGridLines="0" topLeftCell="G1" zoomScale="80" zoomScaleNormal="80" workbookViewId="0">
      <selection activeCell="T27" sqref="T27"/>
    </sheetView>
  </sheetViews>
  <sheetFormatPr baseColWidth="10" defaultColWidth="9.109375" defaultRowHeight="12.75"/>
  <cols>
    <col min="1" max="1" width="4.5546875" style="24" customWidth="1"/>
    <col min="2" max="2" width="9.109375" style="24" customWidth="1"/>
    <col min="3" max="3" width="14.5546875" style="24" customWidth="1"/>
    <col min="4" max="4" width="12.109375" style="24" customWidth="1"/>
    <col min="5" max="5" width="15.109375" style="24" customWidth="1"/>
    <col min="6" max="7" width="8.6640625" style="24" customWidth="1"/>
    <col min="8" max="8" width="9.109375" style="24"/>
    <col min="9" max="10" width="6.6640625" style="24" customWidth="1"/>
    <col min="11" max="11" width="16.6640625" style="24" customWidth="1"/>
    <col min="12" max="12" width="6.6640625" style="64" customWidth="1"/>
    <col min="13" max="14" width="6.6640625" style="24" customWidth="1"/>
    <col min="15" max="15" width="18" style="24" customWidth="1"/>
    <col min="16" max="16" width="6.6640625" style="64" customWidth="1"/>
    <col min="17" max="18" width="6.6640625" style="24" customWidth="1"/>
    <col min="19" max="19" width="16.6640625" style="24" customWidth="1"/>
    <col min="20" max="20" width="6.6640625" style="64" customWidth="1"/>
    <col min="21" max="22" width="6.6640625" style="24" customWidth="1"/>
    <col min="23" max="23" width="16.6640625" style="24" customWidth="1"/>
    <col min="24" max="24" width="6.6640625" style="64" customWidth="1"/>
    <col min="25" max="26" width="6.6640625" style="24" customWidth="1"/>
    <col min="27" max="27" width="16.6640625" style="24" customWidth="1"/>
    <col min="28" max="264" width="9.109375" style="24"/>
    <col min="265" max="265" width="3.44140625" style="24" customWidth="1"/>
    <col min="266" max="266" width="7" style="24" customWidth="1"/>
    <col min="267" max="267" width="16.5546875" style="24" customWidth="1"/>
    <col min="268" max="268" width="4.5546875" style="24" customWidth="1"/>
    <col min="269" max="269" width="3.77734375" style="24" customWidth="1"/>
    <col min="270" max="270" width="7" style="24" customWidth="1"/>
    <col min="271" max="271" width="16.5546875" style="24" customWidth="1"/>
    <col min="272" max="272" width="4.5546875" style="24" customWidth="1"/>
    <col min="273" max="273" width="3.77734375" style="24" customWidth="1"/>
    <col min="274" max="274" width="7" style="24" customWidth="1"/>
    <col min="275" max="275" width="16.5546875" style="24" customWidth="1"/>
    <col min="276" max="276" width="4.5546875" style="24" customWidth="1"/>
    <col min="277" max="277" width="3.77734375" style="24" customWidth="1"/>
    <col min="278" max="278" width="7" style="24" customWidth="1"/>
    <col min="279" max="279" width="16.5546875" style="24" customWidth="1"/>
    <col min="280" max="280" width="4.5546875" style="24" customWidth="1"/>
    <col min="281" max="281" width="3.77734375" style="24" customWidth="1"/>
    <col min="282" max="282" width="7" style="24" customWidth="1"/>
    <col min="283" max="283" width="16.5546875" style="24" customWidth="1"/>
    <col min="284" max="520" width="9.109375" style="24"/>
    <col min="521" max="521" width="3.44140625" style="24" customWidth="1"/>
    <col min="522" max="522" width="7" style="24" customWidth="1"/>
    <col min="523" max="523" width="16.5546875" style="24" customWidth="1"/>
    <col min="524" max="524" width="4.5546875" style="24" customWidth="1"/>
    <col min="525" max="525" width="3.77734375" style="24" customWidth="1"/>
    <col min="526" max="526" width="7" style="24" customWidth="1"/>
    <col min="527" max="527" width="16.5546875" style="24" customWidth="1"/>
    <col min="528" max="528" width="4.5546875" style="24" customWidth="1"/>
    <col min="529" max="529" width="3.77734375" style="24" customWidth="1"/>
    <col min="530" max="530" width="7" style="24" customWidth="1"/>
    <col min="531" max="531" width="16.5546875" style="24" customWidth="1"/>
    <col min="532" max="532" width="4.5546875" style="24" customWidth="1"/>
    <col min="533" max="533" width="3.77734375" style="24" customWidth="1"/>
    <col min="534" max="534" width="7" style="24" customWidth="1"/>
    <col min="535" max="535" width="16.5546875" style="24" customWidth="1"/>
    <col min="536" max="536" width="4.5546875" style="24" customWidth="1"/>
    <col min="537" max="537" width="3.77734375" style="24" customWidth="1"/>
    <col min="538" max="538" width="7" style="24" customWidth="1"/>
    <col min="539" max="539" width="16.5546875" style="24" customWidth="1"/>
    <col min="540" max="776" width="9.109375" style="24"/>
    <col min="777" max="777" width="3.44140625" style="24" customWidth="1"/>
    <col min="778" max="778" width="7" style="24" customWidth="1"/>
    <col min="779" max="779" width="16.5546875" style="24" customWidth="1"/>
    <col min="780" max="780" width="4.5546875" style="24" customWidth="1"/>
    <col min="781" max="781" width="3.77734375" style="24" customWidth="1"/>
    <col min="782" max="782" width="7" style="24" customWidth="1"/>
    <col min="783" max="783" width="16.5546875" style="24" customWidth="1"/>
    <col min="784" max="784" width="4.5546875" style="24" customWidth="1"/>
    <col min="785" max="785" width="3.77734375" style="24" customWidth="1"/>
    <col min="786" max="786" width="7" style="24" customWidth="1"/>
    <col min="787" max="787" width="16.5546875" style="24" customWidth="1"/>
    <col min="788" max="788" width="4.5546875" style="24" customWidth="1"/>
    <col min="789" max="789" width="3.77734375" style="24" customWidth="1"/>
    <col min="790" max="790" width="7" style="24" customWidth="1"/>
    <col min="791" max="791" width="16.5546875" style="24" customWidth="1"/>
    <col min="792" max="792" width="4.5546875" style="24" customWidth="1"/>
    <col min="793" max="793" width="3.77734375" style="24" customWidth="1"/>
    <col min="794" max="794" width="7" style="24" customWidth="1"/>
    <col min="795" max="795" width="16.5546875" style="24" customWidth="1"/>
    <col min="796" max="1032" width="9.109375" style="24"/>
    <col min="1033" max="1033" width="3.44140625" style="24" customWidth="1"/>
    <col min="1034" max="1034" width="7" style="24" customWidth="1"/>
    <col min="1035" max="1035" width="16.5546875" style="24" customWidth="1"/>
    <col min="1036" max="1036" width="4.5546875" style="24" customWidth="1"/>
    <col min="1037" max="1037" width="3.77734375" style="24" customWidth="1"/>
    <col min="1038" max="1038" width="7" style="24" customWidth="1"/>
    <col min="1039" max="1039" width="16.5546875" style="24" customWidth="1"/>
    <col min="1040" max="1040" width="4.5546875" style="24" customWidth="1"/>
    <col min="1041" max="1041" width="3.77734375" style="24" customWidth="1"/>
    <col min="1042" max="1042" width="7" style="24" customWidth="1"/>
    <col min="1043" max="1043" width="16.5546875" style="24" customWidth="1"/>
    <col min="1044" max="1044" width="4.5546875" style="24" customWidth="1"/>
    <col min="1045" max="1045" width="3.77734375" style="24" customWidth="1"/>
    <col min="1046" max="1046" width="7" style="24" customWidth="1"/>
    <col min="1047" max="1047" width="16.5546875" style="24" customWidth="1"/>
    <col min="1048" max="1048" width="4.5546875" style="24" customWidth="1"/>
    <col min="1049" max="1049" width="3.77734375" style="24" customWidth="1"/>
    <col min="1050" max="1050" width="7" style="24" customWidth="1"/>
    <col min="1051" max="1051" width="16.5546875" style="24" customWidth="1"/>
    <col min="1052" max="1288" width="9.109375" style="24"/>
    <col min="1289" max="1289" width="3.44140625" style="24" customWidth="1"/>
    <col min="1290" max="1290" width="7" style="24" customWidth="1"/>
    <col min="1291" max="1291" width="16.5546875" style="24" customWidth="1"/>
    <col min="1292" max="1292" width="4.5546875" style="24" customWidth="1"/>
    <col min="1293" max="1293" width="3.77734375" style="24" customWidth="1"/>
    <col min="1294" max="1294" width="7" style="24" customWidth="1"/>
    <col min="1295" max="1295" width="16.5546875" style="24" customWidth="1"/>
    <col min="1296" max="1296" width="4.5546875" style="24" customWidth="1"/>
    <col min="1297" max="1297" width="3.77734375" style="24" customWidth="1"/>
    <col min="1298" max="1298" width="7" style="24" customWidth="1"/>
    <col min="1299" max="1299" width="16.5546875" style="24" customWidth="1"/>
    <col min="1300" max="1300" width="4.5546875" style="24" customWidth="1"/>
    <col min="1301" max="1301" width="3.77734375" style="24" customWidth="1"/>
    <col min="1302" max="1302" width="7" style="24" customWidth="1"/>
    <col min="1303" max="1303" width="16.5546875" style="24" customWidth="1"/>
    <col min="1304" max="1304" width="4.5546875" style="24" customWidth="1"/>
    <col min="1305" max="1305" width="3.77734375" style="24" customWidth="1"/>
    <col min="1306" max="1306" width="7" style="24" customWidth="1"/>
    <col min="1307" max="1307" width="16.5546875" style="24" customWidth="1"/>
    <col min="1308" max="1544" width="9.109375" style="24"/>
    <col min="1545" max="1545" width="3.44140625" style="24" customWidth="1"/>
    <col min="1546" max="1546" width="7" style="24" customWidth="1"/>
    <col min="1547" max="1547" width="16.5546875" style="24" customWidth="1"/>
    <col min="1548" max="1548" width="4.5546875" style="24" customWidth="1"/>
    <col min="1549" max="1549" width="3.77734375" style="24" customWidth="1"/>
    <col min="1550" max="1550" width="7" style="24" customWidth="1"/>
    <col min="1551" max="1551" width="16.5546875" style="24" customWidth="1"/>
    <col min="1552" max="1552" width="4.5546875" style="24" customWidth="1"/>
    <col min="1553" max="1553" width="3.77734375" style="24" customWidth="1"/>
    <col min="1554" max="1554" width="7" style="24" customWidth="1"/>
    <col min="1555" max="1555" width="16.5546875" style="24" customWidth="1"/>
    <col min="1556" max="1556" width="4.5546875" style="24" customWidth="1"/>
    <col min="1557" max="1557" width="3.77734375" style="24" customWidth="1"/>
    <col min="1558" max="1558" width="7" style="24" customWidth="1"/>
    <col min="1559" max="1559" width="16.5546875" style="24" customWidth="1"/>
    <col min="1560" max="1560" width="4.5546875" style="24" customWidth="1"/>
    <col min="1561" max="1561" width="3.77734375" style="24" customWidth="1"/>
    <col min="1562" max="1562" width="7" style="24" customWidth="1"/>
    <col min="1563" max="1563" width="16.5546875" style="24" customWidth="1"/>
    <col min="1564" max="1800" width="9.109375" style="24"/>
    <col min="1801" max="1801" width="3.44140625" style="24" customWidth="1"/>
    <col min="1802" max="1802" width="7" style="24" customWidth="1"/>
    <col min="1803" max="1803" width="16.5546875" style="24" customWidth="1"/>
    <col min="1804" max="1804" width="4.5546875" style="24" customWidth="1"/>
    <col min="1805" max="1805" width="3.77734375" style="24" customWidth="1"/>
    <col min="1806" max="1806" width="7" style="24" customWidth="1"/>
    <col min="1807" max="1807" width="16.5546875" style="24" customWidth="1"/>
    <col min="1808" max="1808" width="4.5546875" style="24" customWidth="1"/>
    <col min="1809" max="1809" width="3.77734375" style="24" customWidth="1"/>
    <col min="1810" max="1810" width="7" style="24" customWidth="1"/>
    <col min="1811" max="1811" width="16.5546875" style="24" customWidth="1"/>
    <col min="1812" max="1812" width="4.5546875" style="24" customWidth="1"/>
    <col min="1813" max="1813" width="3.77734375" style="24" customWidth="1"/>
    <col min="1814" max="1814" width="7" style="24" customWidth="1"/>
    <col min="1815" max="1815" width="16.5546875" style="24" customWidth="1"/>
    <col min="1816" max="1816" width="4.5546875" style="24" customWidth="1"/>
    <col min="1817" max="1817" width="3.77734375" style="24" customWidth="1"/>
    <col min="1818" max="1818" width="7" style="24" customWidth="1"/>
    <col min="1819" max="1819" width="16.5546875" style="24" customWidth="1"/>
    <col min="1820" max="2056" width="9.109375" style="24"/>
    <col min="2057" max="2057" width="3.44140625" style="24" customWidth="1"/>
    <col min="2058" max="2058" width="7" style="24" customWidth="1"/>
    <col min="2059" max="2059" width="16.5546875" style="24" customWidth="1"/>
    <col min="2060" max="2060" width="4.5546875" style="24" customWidth="1"/>
    <col min="2061" max="2061" width="3.77734375" style="24" customWidth="1"/>
    <col min="2062" max="2062" width="7" style="24" customWidth="1"/>
    <col min="2063" max="2063" width="16.5546875" style="24" customWidth="1"/>
    <col min="2064" max="2064" width="4.5546875" style="24" customWidth="1"/>
    <col min="2065" max="2065" width="3.77734375" style="24" customWidth="1"/>
    <col min="2066" max="2066" width="7" style="24" customWidth="1"/>
    <col min="2067" max="2067" width="16.5546875" style="24" customWidth="1"/>
    <col min="2068" max="2068" width="4.5546875" style="24" customWidth="1"/>
    <col min="2069" max="2069" width="3.77734375" style="24" customWidth="1"/>
    <col min="2070" max="2070" width="7" style="24" customWidth="1"/>
    <col min="2071" max="2071" width="16.5546875" style="24" customWidth="1"/>
    <col min="2072" max="2072" width="4.5546875" style="24" customWidth="1"/>
    <col min="2073" max="2073" width="3.77734375" style="24" customWidth="1"/>
    <col min="2074" max="2074" width="7" style="24" customWidth="1"/>
    <col min="2075" max="2075" width="16.5546875" style="24" customWidth="1"/>
    <col min="2076" max="2312" width="9.109375" style="24"/>
    <col min="2313" max="2313" width="3.44140625" style="24" customWidth="1"/>
    <col min="2314" max="2314" width="7" style="24" customWidth="1"/>
    <col min="2315" max="2315" width="16.5546875" style="24" customWidth="1"/>
    <col min="2316" max="2316" width="4.5546875" style="24" customWidth="1"/>
    <col min="2317" max="2317" width="3.77734375" style="24" customWidth="1"/>
    <col min="2318" max="2318" width="7" style="24" customWidth="1"/>
    <col min="2319" max="2319" width="16.5546875" style="24" customWidth="1"/>
    <col min="2320" max="2320" width="4.5546875" style="24" customWidth="1"/>
    <col min="2321" max="2321" width="3.77734375" style="24" customWidth="1"/>
    <col min="2322" max="2322" width="7" style="24" customWidth="1"/>
    <col min="2323" max="2323" width="16.5546875" style="24" customWidth="1"/>
    <col min="2324" max="2324" width="4.5546875" style="24" customWidth="1"/>
    <col min="2325" max="2325" width="3.77734375" style="24" customWidth="1"/>
    <col min="2326" max="2326" width="7" style="24" customWidth="1"/>
    <col min="2327" max="2327" width="16.5546875" style="24" customWidth="1"/>
    <col min="2328" max="2328" width="4.5546875" style="24" customWidth="1"/>
    <col min="2329" max="2329" width="3.77734375" style="24" customWidth="1"/>
    <col min="2330" max="2330" width="7" style="24" customWidth="1"/>
    <col min="2331" max="2331" width="16.5546875" style="24" customWidth="1"/>
    <col min="2332" max="2568" width="9.109375" style="24"/>
    <col min="2569" max="2569" width="3.44140625" style="24" customWidth="1"/>
    <col min="2570" max="2570" width="7" style="24" customWidth="1"/>
    <col min="2571" max="2571" width="16.5546875" style="24" customWidth="1"/>
    <col min="2572" max="2572" width="4.5546875" style="24" customWidth="1"/>
    <col min="2573" max="2573" width="3.77734375" style="24" customWidth="1"/>
    <col min="2574" max="2574" width="7" style="24" customWidth="1"/>
    <col min="2575" max="2575" width="16.5546875" style="24" customWidth="1"/>
    <col min="2576" max="2576" width="4.5546875" style="24" customWidth="1"/>
    <col min="2577" max="2577" width="3.77734375" style="24" customWidth="1"/>
    <col min="2578" max="2578" width="7" style="24" customWidth="1"/>
    <col min="2579" max="2579" width="16.5546875" style="24" customWidth="1"/>
    <col min="2580" max="2580" width="4.5546875" style="24" customWidth="1"/>
    <col min="2581" max="2581" width="3.77734375" style="24" customWidth="1"/>
    <col min="2582" max="2582" width="7" style="24" customWidth="1"/>
    <col min="2583" max="2583" width="16.5546875" style="24" customWidth="1"/>
    <col min="2584" max="2584" width="4.5546875" style="24" customWidth="1"/>
    <col min="2585" max="2585" width="3.77734375" style="24" customWidth="1"/>
    <col min="2586" max="2586" width="7" style="24" customWidth="1"/>
    <col min="2587" max="2587" width="16.5546875" style="24" customWidth="1"/>
    <col min="2588" max="2824" width="9.109375" style="24"/>
    <col min="2825" max="2825" width="3.44140625" style="24" customWidth="1"/>
    <col min="2826" max="2826" width="7" style="24" customWidth="1"/>
    <col min="2827" max="2827" width="16.5546875" style="24" customWidth="1"/>
    <col min="2828" max="2828" width="4.5546875" style="24" customWidth="1"/>
    <col min="2829" max="2829" width="3.77734375" style="24" customWidth="1"/>
    <col min="2830" max="2830" width="7" style="24" customWidth="1"/>
    <col min="2831" max="2831" width="16.5546875" style="24" customWidth="1"/>
    <col min="2832" max="2832" width="4.5546875" style="24" customWidth="1"/>
    <col min="2833" max="2833" width="3.77734375" style="24" customWidth="1"/>
    <col min="2834" max="2834" width="7" style="24" customWidth="1"/>
    <col min="2835" max="2835" width="16.5546875" style="24" customWidth="1"/>
    <col min="2836" max="2836" width="4.5546875" style="24" customWidth="1"/>
    <col min="2837" max="2837" width="3.77734375" style="24" customWidth="1"/>
    <col min="2838" max="2838" width="7" style="24" customWidth="1"/>
    <col min="2839" max="2839" width="16.5546875" style="24" customWidth="1"/>
    <col min="2840" max="2840" width="4.5546875" style="24" customWidth="1"/>
    <col min="2841" max="2841" width="3.77734375" style="24" customWidth="1"/>
    <col min="2842" max="2842" width="7" style="24" customWidth="1"/>
    <col min="2843" max="2843" width="16.5546875" style="24" customWidth="1"/>
    <col min="2844" max="3080" width="9.109375" style="24"/>
    <col min="3081" max="3081" width="3.44140625" style="24" customWidth="1"/>
    <col min="3082" max="3082" width="7" style="24" customWidth="1"/>
    <col min="3083" max="3083" width="16.5546875" style="24" customWidth="1"/>
    <col min="3084" max="3084" width="4.5546875" style="24" customWidth="1"/>
    <col min="3085" max="3085" width="3.77734375" style="24" customWidth="1"/>
    <col min="3086" max="3086" width="7" style="24" customWidth="1"/>
    <col min="3087" max="3087" width="16.5546875" style="24" customWidth="1"/>
    <col min="3088" max="3088" width="4.5546875" style="24" customWidth="1"/>
    <col min="3089" max="3089" width="3.77734375" style="24" customWidth="1"/>
    <col min="3090" max="3090" width="7" style="24" customWidth="1"/>
    <col min="3091" max="3091" width="16.5546875" style="24" customWidth="1"/>
    <col min="3092" max="3092" width="4.5546875" style="24" customWidth="1"/>
    <col min="3093" max="3093" width="3.77734375" style="24" customWidth="1"/>
    <col min="3094" max="3094" width="7" style="24" customWidth="1"/>
    <col min="3095" max="3095" width="16.5546875" style="24" customWidth="1"/>
    <col min="3096" max="3096" width="4.5546875" style="24" customWidth="1"/>
    <col min="3097" max="3097" width="3.77734375" style="24" customWidth="1"/>
    <col min="3098" max="3098" width="7" style="24" customWidth="1"/>
    <col min="3099" max="3099" width="16.5546875" style="24" customWidth="1"/>
    <col min="3100" max="3336" width="9.109375" style="24"/>
    <col min="3337" max="3337" width="3.44140625" style="24" customWidth="1"/>
    <col min="3338" max="3338" width="7" style="24" customWidth="1"/>
    <col min="3339" max="3339" width="16.5546875" style="24" customWidth="1"/>
    <col min="3340" max="3340" width="4.5546875" style="24" customWidth="1"/>
    <col min="3341" max="3341" width="3.77734375" style="24" customWidth="1"/>
    <col min="3342" max="3342" width="7" style="24" customWidth="1"/>
    <col min="3343" max="3343" width="16.5546875" style="24" customWidth="1"/>
    <col min="3344" max="3344" width="4.5546875" style="24" customWidth="1"/>
    <col min="3345" max="3345" width="3.77734375" style="24" customWidth="1"/>
    <col min="3346" max="3346" width="7" style="24" customWidth="1"/>
    <col min="3347" max="3347" width="16.5546875" style="24" customWidth="1"/>
    <col min="3348" max="3348" width="4.5546875" style="24" customWidth="1"/>
    <col min="3349" max="3349" width="3.77734375" style="24" customWidth="1"/>
    <col min="3350" max="3350" width="7" style="24" customWidth="1"/>
    <col min="3351" max="3351" width="16.5546875" style="24" customWidth="1"/>
    <col min="3352" max="3352" width="4.5546875" style="24" customWidth="1"/>
    <col min="3353" max="3353" width="3.77734375" style="24" customWidth="1"/>
    <col min="3354" max="3354" width="7" style="24" customWidth="1"/>
    <col min="3355" max="3355" width="16.5546875" style="24" customWidth="1"/>
    <col min="3356" max="3592" width="9.109375" style="24"/>
    <col min="3593" max="3593" width="3.44140625" style="24" customWidth="1"/>
    <col min="3594" max="3594" width="7" style="24" customWidth="1"/>
    <col min="3595" max="3595" width="16.5546875" style="24" customWidth="1"/>
    <col min="3596" max="3596" width="4.5546875" style="24" customWidth="1"/>
    <col min="3597" max="3597" width="3.77734375" style="24" customWidth="1"/>
    <col min="3598" max="3598" width="7" style="24" customWidth="1"/>
    <col min="3599" max="3599" width="16.5546875" style="24" customWidth="1"/>
    <col min="3600" max="3600" width="4.5546875" style="24" customWidth="1"/>
    <col min="3601" max="3601" width="3.77734375" style="24" customWidth="1"/>
    <col min="3602" max="3602" width="7" style="24" customWidth="1"/>
    <col min="3603" max="3603" width="16.5546875" style="24" customWidth="1"/>
    <col min="3604" max="3604" width="4.5546875" style="24" customWidth="1"/>
    <col min="3605" max="3605" width="3.77734375" style="24" customWidth="1"/>
    <col min="3606" max="3606" width="7" style="24" customWidth="1"/>
    <col min="3607" max="3607" width="16.5546875" style="24" customWidth="1"/>
    <col min="3608" max="3608" width="4.5546875" style="24" customWidth="1"/>
    <col min="3609" max="3609" width="3.77734375" style="24" customWidth="1"/>
    <col min="3610" max="3610" width="7" style="24" customWidth="1"/>
    <col min="3611" max="3611" width="16.5546875" style="24" customWidth="1"/>
    <col min="3612" max="3848" width="9.109375" style="24"/>
    <col min="3849" max="3849" width="3.44140625" style="24" customWidth="1"/>
    <col min="3850" max="3850" width="7" style="24" customWidth="1"/>
    <col min="3851" max="3851" width="16.5546875" style="24" customWidth="1"/>
    <col min="3852" max="3852" width="4.5546875" style="24" customWidth="1"/>
    <col min="3853" max="3853" width="3.77734375" style="24" customWidth="1"/>
    <col min="3854" max="3854" width="7" style="24" customWidth="1"/>
    <col min="3855" max="3855" width="16.5546875" style="24" customWidth="1"/>
    <col min="3856" max="3856" width="4.5546875" style="24" customWidth="1"/>
    <col min="3857" max="3857" width="3.77734375" style="24" customWidth="1"/>
    <col min="3858" max="3858" width="7" style="24" customWidth="1"/>
    <col min="3859" max="3859" width="16.5546875" style="24" customWidth="1"/>
    <col min="3860" max="3860" width="4.5546875" style="24" customWidth="1"/>
    <col min="3861" max="3861" width="3.77734375" style="24" customWidth="1"/>
    <col min="3862" max="3862" width="7" style="24" customWidth="1"/>
    <col min="3863" max="3863" width="16.5546875" style="24" customWidth="1"/>
    <col min="3864" max="3864" width="4.5546875" style="24" customWidth="1"/>
    <col min="3865" max="3865" width="3.77734375" style="24" customWidth="1"/>
    <col min="3866" max="3866" width="7" style="24" customWidth="1"/>
    <col min="3867" max="3867" width="16.5546875" style="24" customWidth="1"/>
    <col min="3868" max="4104" width="9.109375" style="24"/>
    <col min="4105" max="4105" width="3.44140625" style="24" customWidth="1"/>
    <col min="4106" max="4106" width="7" style="24" customWidth="1"/>
    <col min="4107" max="4107" width="16.5546875" style="24" customWidth="1"/>
    <col min="4108" max="4108" width="4.5546875" style="24" customWidth="1"/>
    <col min="4109" max="4109" width="3.77734375" style="24" customWidth="1"/>
    <col min="4110" max="4110" width="7" style="24" customWidth="1"/>
    <col min="4111" max="4111" width="16.5546875" style="24" customWidth="1"/>
    <col min="4112" max="4112" width="4.5546875" style="24" customWidth="1"/>
    <col min="4113" max="4113" width="3.77734375" style="24" customWidth="1"/>
    <col min="4114" max="4114" width="7" style="24" customWidth="1"/>
    <col min="4115" max="4115" width="16.5546875" style="24" customWidth="1"/>
    <col min="4116" max="4116" width="4.5546875" style="24" customWidth="1"/>
    <col min="4117" max="4117" width="3.77734375" style="24" customWidth="1"/>
    <col min="4118" max="4118" width="7" style="24" customWidth="1"/>
    <col min="4119" max="4119" width="16.5546875" style="24" customWidth="1"/>
    <col min="4120" max="4120" width="4.5546875" style="24" customWidth="1"/>
    <col min="4121" max="4121" width="3.77734375" style="24" customWidth="1"/>
    <col min="4122" max="4122" width="7" style="24" customWidth="1"/>
    <col min="4123" max="4123" width="16.5546875" style="24" customWidth="1"/>
    <col min="4124" max="4360" width="9.109375" style="24"/>
    <col min="4361" max="4361" width="3.44140625" style="24" customWidth="1"/>
    <col min="4362" max="4362" width="7" style="24" customWidth="1"/>
    <col min="4363" max="4363" width="16.5546875" style="24" customWidth="1"/>
    <col min="4364" max="4364" width="4.5546875" style="24" customWidth="1"/>
    <col min="4365" max="4365" width="3.77734375" style="24" customWidth="1"/>
    <col min="4366" max="4366" width="7" style="24" customWidth="1"/>
    <col min="4367" max="4367" width="16.5546875" style="24" customWidth="1"/>
    <col min="4368" max="4368" width="4.5546875" style="24" customWidth="1"/>
    <col min="4369" max="4369" width="3.77734375" style="24" customWidth="1"/>
    <col min="4370" max="4370" width="7" style="24" customWidth="1"/>
    <col min="4371" max="4371" width="16.5546875" style="24" customWidth="1"/>
    <col min="4372" max="4372" width="4.5546875" style="24" customWidth="1"/>
    <col min="4373" max="4373" width="3.77734375" style="24" customWidth="1"/>
    <col min="4374" max="4374" width="7" style="24" customWidth="1"/>
    <col min="4375" max="4375" width="16.5546875" style="24" customWidth="1"/>
    <col min="4376" max="4376" width="4.5546875" style="24" customWidth="1"/>
    <col min="4377" max="4377" width="3.77734375" style="24" customWidth="1"/>
    <col min="4378" max="4378" width="7" style="24" customWidth="1"/>
    <col min="4379" max="4379" width="16.5546875" style="24" customWidth="1"/>
    <col min="4380" max="4616" width="9.109375" style="24"/>
    <col min="4617" max="4617" width="3.44140625" style="24" customWidth="1"/>
    <col min="4618" max="4618" width="7" style="24" customWidth="1"/>
    <col min="4619" max="4619" width="16.5546875" style="24" customWidth="1"/>
    <col min="4620" max="4620" width="4.5546875" style="24" customWidth="1"/>
    <col min="4621" max="4621" width="3.77734375" style="24" customWidth="1"/>
    <col min="4622" max="4622" width="7" style="24" customWidth="1"/>
    <col min="4623" max="4623" width="16.5546875" style="24" customWidth="1"/>
    <col min="4624" max="4624" width="4.5546875" style="24" customWidth="1"/>
    <col min="4625" max="4625" width="3.77734375" style="24" customWidth="1"/>
    <col min="4626" max="4626" width="7" style="24" customWidth="1"/>
    <col min="4627" max="4627" width="16.5546875" style="24" customWidth="1"/>
    <col min="4628" max="4628" width="4.5546875" style="24" customWidth="1"/>
    <col min="4629" max="4629" width="3.77734375" style="24" customWidth="1"/>
    <col min="4630" max="4630" width="7" style="24" customWidth="1"/>
    <col min="4631" max="4631" width="16.5546875" style="24" customWidth="1"/>
    <col min="4632" max="4632" width="4.5546875" style="24" customWidth="1"/>
    <col min="4633" max="4633" width="3.77734375" style="24" customWidth="1"/>
    <col min="4634" max="4634" width="7" style="24" customWidth="1"/>
    <col min="4635" max="4635" width="16.5546875" style="24" customWidth="1"/>
    <col min="4636" max="4872" width="9.109375" style="24"/>
    <col min="4873" max="4873" width="3.44140625" style="24" customWidth="1"/>
    <col min="4874" max="4874" width="7" style="24" customWidth="1"/>
    <col min="4875" max="4875" width="16.5546875" style="24" customWidth="1"/>
    <col min="4876" max="4876" width="4.5546875" style="24" customWidth="1"/>
    <col min="4877" max="4877" width="3.77734375" style="24" customWidth="1"/>
    <col min="4878" max="4878" width="7" style="24" customWidth="1"/>
    <col min="4879" max="4879" width="16.5546875" style="24" customWidth="1"/>
    <col min="4880" max="4880" width="4.5546875" style="24" customWidth="1"/>
    <col min="4881" max="4881" width="3.77734375" style="24" customWidth="1"/>
    <col min="4882" max="4882" width="7" style="24" customWidth="1"/>
    <col min="4883" max="4883" width="16.5546875" style="24" customWidth="1"/>
    <col min="4884" max="4884" width="4.5546875" style="24" customWidth="1"/>
    <col min="4885" max="4885" width="3.77734375" style="24" customWidth="1"/>
    <col min="4886" max="4886" width="7" style="24" customWidth="1"/>
    <col min="4887" max="4887" width="16.5546875" style="24" customWidth="1"/>
    <col min="4888" max="4888" width="4.5546875" style="24" customWidth="1"/>
    <col min="4889" max="4889" width="3.77734375" style="24" customWidth="1"/>
    <col min="4890" max="4890" width="7" style="24" customWidth="1"/>
    <col min="4891" max="4891" width="16.5546875" style="24" customWidth="1"/>
    <col min="4892" max="5128" width="9.109375" style="24"/>
    <col min="5129" max="5129" width="3.44140625" style="24" customWidth="1"/>
    <col min="5130" max="5130" width="7" style="24" customWidth="1"/>
    <col min="5131" max="5131" width="16.5546875" style="24" customWidth="1"/>
    <col min="5132" max="5132" width="4.5546875" style="24" customWidth="1"/>
    <col min="5133" max="5133" width="3.77734375" style="24" customWidth="1"/>
    <col min="5134" max="5134" width="7" style="24" customWidth="1"/>
    <col min="5135" max="5135" width="16.5546875" style="24" customWidth="1"/>
    <col min="5136" max="5136" width="4.5546875" style="24" customWidth="1"/>
    <col min="5137" max="5137" width="3.77734375" style="24" customWidth="1"/>
    <col min="5138" max="5138" width="7" style="24" customWidth="1"/>
    <col min="5139" max="5139" width="16.5546875" style="24" customWidth="1"/>
    <col min="5140" max="5140" width="4.5546875" style="24" customWidth="1"/>
    <col min="5141" max="5141" width="3.77734375" style="24" customWidth="1"/>
    <col min="5142" max="5142" width="7" style="24" customWidth="1"/>
    <col min="5143" max="5143" width="16.5546875" style="24" customWidth="1"/>
    <col min="5144" max="5144" width="4.5546875" style="24" customWidth="1"/>
    <col min="5145" max="5145" width="3.77734375" style="24" customWidth="1"/>
    <col min="5146" max="5146" width="7" style="24" customWidth="1"/>
    <col min="5147" max="5147" width="16.5546875" style="24" customWidth="1"/>
    <col min="5148" max="5384" width="9.109375" style="24"/>
    <col min="5385" max="5385" width="3.44140625" style="24" customWidth="1"/>
    <col min="5386" max="5386" width="7" style="24" customWidth="1"/>
    <col min="5387" max="5387" width="16.5546875" style="24" customWidth="1"/>
    <col min="5388" max="5388" width="4.5546875" style="24" customWidth="1"/>
    <col min="5389" max="5389" width="3.77734375" style="24" customWidth="1"/>
    <col min="5390" max="5390" width="7" style="24" customWidth="1"/>
    <col min="5391" max="5391" width="16.5546875" style="24" customWidth="1"/>
    <col min="5392" max="5392" width="4.5546875" style="24" customWidth="1"/>
    <col min="5393" max="5393" width="3.77734375" style="24" customWidth="1"/>
    <col min="5394" max="5394" width="7" style="24" customWidth="1"/>
    <col min="5395" max="5395" width="16.5546875" style="24" customWidth="1"/>
    <col min="5396" max="5396" width="4.5546875" style="24" customWidth="1"/>
    <col min="5397" max="5397" width="3.77734375" style="24" customWidth="1"/>
    <col min="5398" max="5398" width="7" style="24" customWidth="1"/>
    <col min="5399" max="5399" width="16.5546875" style="24" customWidth="1"/>
    <col min="5400" max="5400" width="4.5546875" style="24" customWidth="1"/>
    <col min="5401" max="5401" width="3.77734375" style="24" customWidth="1"/>
    <col min="5402" max="5402" width="7" style="24" customWidth="1"/>
    <col min="5403" max="5403" width="16.5546875" style="24" customWidth="1"/>
    <col min="5404" max="5640" width="9.109375" style="24"/>
    <col min="5641" max="5641" width="3.44140625" style="24" customWidth="1"/>
    <col min="5642" max="5642" width="7" style="24" customWidth="1"/>
    <col min="5643" max="5643" width="16.5546875" style="24" customWidth="1"/>
    <col min="5644" max="5644" width="4.5546875" style="24" customWidth="1"/>
    <col min="5645" max="5645" width="3.77734375" style="24" customWidth="1"/>
    <col min="5646" max="5646" width="7" style="24" customWidth="1"/>
    <col min="5647" max="5647" width="16.5546875" style="24" customWidth="1"/>
    <col min="5648" max="5648" width="4.5546875" style="24" customWidth="1"/>
    <col min="5649" max="5649" width="3.77734375" style="24" customWidth="1"/>
    <col min="5650" max="5650" width="7" style="24" customWidth="1"/>
    <col min="5651" max="5651" width="16.5546875" style="24" customWidth="1"/>
    <col min="5652" max="5652" width="4.5546875" style="24" customWidth="1"/>
    <col min="5653" max="5653" width="3.77734375" style="24" customWidth="1"/>
    <col min="5654" max="5654" width="7" style="24" customWidth="1"/>
    <col min="5655" max="5655" width="16.5546875" style="24" customWidth="1"/>
    <col min="5656" max="5656" width="4.5546875" style="24" customWidth="1"/>
    <col min="5657" max="5657" width="3.77734375" style="24" customWidth="1"/>
    <col min="5658" max="5658" width="7" style="24" customWidth="1"/>
    <col min="5659" max="5659" width="16.5546875" style="24" customWidth="1"/>
    <col min="5660" max="5896" width="9.109375" style="24"/>
    <col min="5897" max="5897" width="3.44140625" style="24" customWidth="1"/>
    <col min="5898" max="5898" width="7" style="24" customWidth="1"/>
    <col min="5899" max="5899" width="16.5546875" style="24" customWidth="1"/>
    <col min="5900" max="5900" width="4.5546875" style="24" customWidth="1"/>
    <col min="5901" max="5901" width="3.77734375" style="24" customWidth="1"/>
    <col min="5902" max="5902" width="7" style="24" customWidth="1"/>
    <col min="5903" max="5903" width="16.5546875" style="24" customWidth="1"/>
    <col min="5904" max="5904" width="4.5546875" style="24" customWidth="1"/>
    <col min="5905" max="5905" width="3.77734375" style="24" customWidth="1"/>
    <col min="5906" max="5906" width="7" style="24" customWidth="1"/>
    <col min="5907" max="5907" width="16.5546875" style="24" customWidth="1"/>
    <col min="5908" max="5908" width="4.5546875" style="24" customWidth="1"/>
    <col min="5909" max="5909" width="3.77734375" style="24" customWidth="1"/>
    <col min="5910" max="5910" width="7" style="24" customWidth="1"/>
    <col min="5911" max="5911" width="16.5546875" style="24" customWidth="1"/>
    <col min="5912" max="5912" width="4.5546875" style="24" customWidth="1"/>
    <col min="5913" max="5913" width="3.77734375" style="24" customWidth="1"/>
    <col min="5914" max="5914" width="7" style="24" customWidth="1"/>
    <col min="5915" max="5915" width="16.5546875" style="24" customWidth="1"/>
    <col min="5916" max="6152" width="9.109375" style="24"/>
    <col min="6153" max="6153" width="3.44140625" style="24" customWidth="1"/>
    <col min="6154" max="6154" width="7" style="24" customWidth="1"/>
    <col min="6155" max="6155" width="16.5546875" style="24" customWidth="1"/>
    <col min="6156" max="6156" width="4.5546875" style="24" customWidth="1"/>
    <col min="6157" max="6157" width="3.77734375" style="24" customWidth="1"/>
    <col min="6158" max="6158" width="7" style="24" customWidth="1"/>
    <col min="6159" max="6159" width="16.5546875" style="24" customWidth="1"/>
    <col min="6160" max="6160" width="4.5546875" style="24" customWidth="1"/>
    <col min="6161" max="6161" width="3.77734375" style="24" customWidth="1"/>
    <col min="6162" max="6162" width="7" style="24" customWidth="1"/>
    <col min="6163" max="6163" width="16.5546875" style="24" customWidth="1"/>
    <col min="6164" max="6164" width="4.5546875" style="24" customWidth="1"/>
    <col min="6165" max="6165" width="3.77734375" style="24" customWidth="1"/>
    <col min="6166" max="6166" width="7" style="24" customWidth="1"/>
    <col min="6167" max="6167" width="16.5546875" style="24" customWidth="1"/>
    <col min="6168" max="6168" width="4.5546875" style="24" customWidth="1"/>
    <col min="6169" max="6169" width="3.77734375" style="24" customWidth="1"/>
    <col min="6170" max="6170" width="7" style="24" customWidth="1"/>
    <col min="6171" max="6171" width="16.5546875" style="24" customWidth="1"/>
    <col min="6172" max="6408" width="9.109375" style="24"/>
    <col min="6409" max="6409" width="3.44140625" style="24" customWidth="1"/>
    <col min="6410" max="6410" width="7" style="24" customWidth="1"/>
    <col min="6411" max="6411" width="16.5546875" style="24" customWidth="1"/>
    <col min="6412" max="6412" width="4.5546875" style="24" customWidth="1"/>
    <col min="6413" max="6413" width="3.77734375" style="24" customWidth="1"/>
    <col min="6414" max="6414" width="7" style="24" customWidth="1"/>
    <col min="6415" max="6415" width="16.5546875" style="24" customWidth="1"/>
    <col min="6416" max="6416" width="4.5546875" style="24" customWidth="1"/>
    <col min="6417" max="6417" width="3.77734375" style="24" customWidth="1"/>
    <col min="6418" max="6418" width="7" style="24" customWidth="1"/>
    <col min="6419" max="6419" width="16.5546875" style="24" customWidth="1"/>
    <col min="6420" max="6420" width="4.5546875" style="24" customWidth="1"/>
    <col min="6421" max="6421" width="3.77734375" style="24" customWidth="1"/>
    <col min="6422" max="6422" width="7" style="24" customWidth="1"/>
    <col min="6423" max="6423" width="16.5546875" style="24" customWidth="1"/>
    <col min="6424" max="6424" width="4.5546875" style="24" customWidth="1"/>
    <col min="6425" max="6425" width="3.77734375" style="24" customWidth="1"/>
    <col min="6426" max="6426" width="7" style="24" customWidth="1"/>
    <col min="6427" max="6427" width="16.5546875" style="24" customWidth="1"/>
    <col min="6428" max="6664" width="9.109375" style="24"/>
    <col min="6665" max="6665" width="3.44140625" style="24" customWidth="1"/>
    <col min="6666" max="6666" width="7" style="24" customWidth="1"/>
    <col min="6667" max="6667" width="16.5546875" style="24" customWidth="1"/>
    <col min="6668" max="6668" width="4.5546875" style="24" customWidth="1"/>
    <col min="6669" max="6669" width="3.77734375" style="24" customWidth="1"/>
    <col min="6670" max="6670" width="7" style="24" customWidth="1"/>
    <col min="6671" max="6671" width="16.5546875" style="24" customWidth="1"/>
    <col min="6672" max="6672" width="4.5546875" style="24" customWidth="1"/>
    <col min="6673" max="6673" width="3.77734375" style="24" customWidth="1"/>
    <col min="6674" max="6674" width="7" style="24" customWidth="1"/>
    <col min="6675" max="6675" width="16.5546875" style="24" customWidth="1"/>
    <col min="6676" max="6676" width="4.5546875" style="24" customWidth="1"/>
    <col min="6677" max="6677" width="3.77734375" style="24" customWidth="1"/>
    <col min="6678" max="6678" width="7" style="24" customWidth="1"/>
    <col min="6679" max="6679" width="16.5546875" style="24" customWidth="1"/>
    <col min="6680" max="6680" width="4.5546875" style="24" customWidth="1"/>
    <col min="6681" max="6681" width="3.77734375" style="24" customWidth="1"/>
    <col min="6682" max="6682" width="7" style="24" customWidth="1"/>
    <col min="6683" max="6683" width="16.5546875" style="24" customWidth="1"/>
    <col min="6684" max="6920" width="9.109375" style="24"/>
    <col min="6921" max="6921" width="3.44140625" style="24" customWidth="1"/>
    <col min="6922" max="6922" width="7" style="24" customWidth="1"/>
    <col min="6923" max="6923" width="16.5546875" style="24" customWidth="1"/>
    <col min="6924" max="6924" width="4.5546875" style="24" customWidth="1"/>
    <col min="6925" max="6925" width="3.77734375" style="24" customWidth="1"/>
    <col min="6926" max="6926" width="7" style="24" customWidth="1"/>
    <col min="6927" max="6927" width="16.5546875" style="24" customWidth="1"/>
    <col min="6928" max="6928" width="4.5546875" style="24" customWidth="1"/>
    <col min="6929" max="6929" width="3.77734375" style="24" customWidth="1"/>
    <col min="6930" max="6930" width="7" style="24" customWidth="1"/>
    <col min="6931" max="6931" width="16.5546875" style="24" customWidth="1"/>
    <col min="6932" max="6932" width="4.5546875" style="24" customWidth="1"/>
    <col min="6933" max="6933" width="3.77734375" style="24" customWidth="1"/>
    <col min="6934" max="6934" width="7" style="24" customWidth="1"/>
    <col min="6935" max="6935" width="16.5546875" style="24" customWidth="1"/>
    <col min="6936" max="6936" width="4.5546875" style="24" customWidth="1"/>
    <col min="6937" max="6937" width="3.77734375" style="24" customWidth="1"/>
    <col min="6938" max="6938" width="7" style="24" customWidth="1"/>
    <col min="6939" max="6939" width="16.5546875" style="24" customWidth="1"/>
    <col min="6940" max="7176" width="9.109375" style="24"/>
    <col min="7177" max="7177" width="3.44140625" style="24" customWidth="1"/>
    <col min="7178" max="7178" width="7" style="24" customWidth="1"/>
    <col min="7179" max="7179" width="16.5546875" style="24" customWidth="1"/>
    <col min="7180" max="7180" width="4.5546875" style="24" customWidth="1"/>
    <col min="7181" max="7181" width="3.77734375" style="24" customWidth="1"/>
    <col min="7182" max="7182" width="7" style="24" customWidth="1"/>
    <col min="7183" max="7183" width="16.5546875" style="24" customWidth="1"/>
    <col min="7184" max="7184" width="4.5546875" style="24" customWidth="1"/>
    <col min="7185" max="7185" width="3.77734375" style="24" customWidth="1"/>
    <col min="7186" max="7186" width="7" style="24" customWidth="1"/>
    <col min="7187" max="7187" width="16.5546875" style="24" customWidth="1"/>
    <col min="7188" max="7188" width="4.5546875" style="24" customWidth="1"/>
    <col min="7189" max="7189" width="3.77734375" style="24" customWidth="1"/>
    <col min="7190" max="7190" width="7" style="24" customWidth="1"/>
    <col min="7191" max="7191" width="16.5546875" style="24" customWidth="1"/>
    <col min="7192" max="7192" width="4.5546875" style="24" customWidth="1"/>
    <col min="7193" max="7193" width="3.77734375" style="24" customWidth="1"/>
    <col min="7194" max="7194" width="7" style="24" customWidth="1"/>
    <col min="7195" max="7195" width="16.5546875" style="24" customWidth="1"/>
    <col min="7196" max="7432" width="9.109375" style="24"/>
    <col min="7433" max="7433" width="3.44140625" style="24" customWidth="1"/>
    <col min="7434" max="7434" width="7" style="24" customWidth="1"/>
    <col min="7435" max="7435" width="16.5546875" style="24" customWidth="1"/>
    <col min="7436" max="7436" width="4.5546875" style="24" customWidth="1"/>
    <col min="7437" max="7437" width="3.77734375" style="24" customWidth="1"/>
    <col min="7438" max="7438" width="7" style="24" customWidth="1"/>
    <col min="7439" max="7439" width="16.5546875" style="24" customWidth="1"/>
    <col min="7440" max="7440" width="4.5546875" style="24" customWidth="1"/>
    <col min="7441" max="7441" width="3.77734375" style="24" customWidth="1"/>
    <col min="7442" max="7442" width="7" style="24" customWidth="1"/>
    <col min="7443" max="7443" width="16.5546875" style="24" customWidth="1"/>
    <col min="7444" max="7444" width="4.5546875" style="24" customWidth="1"/>
    <col min="7445" max="7445" width="3.77734375" style="24" customWidth="1"/>
    <col min="7446" max="7446" width="7" style="24" customWidth="1"/>
    <col min="7447" max="7447" width="16.5546875" style="24" customWidth="1"/>
    <col min="7448" max="7448" width="4.5546875" style="24" customWidth="1"/>
    <col min="7449" max="7449" width="3.77734375" style="24" customWidth="1"/>
    <col min="7450" max="7450" width="7" style="24" customWidth="1"/>
    <col min="7451" max="7451" width="16.5546875" style="24" customWidth="1"/>
    <col min="7452" max="7688" width="9.109375" style="24"/>
    <col min="7689" max="7689" width="3.44140625" style="24" customWidth="1"/>
    <col min="7690" max="7690" width="7" style="24" customWidth="1"/>
    <col min="7691" max="7691" width="16.5546875" style="24" customWidth="1"/>
    <col min="7692" max="7692" width="4.5546875" style="24" customWidth="1"/>
    <col min="7693" max="7693" width="3.77734375" style="24" customWidth="1"/>
    <col min="7694" max="7694" width="7" style="24" customWidth="1"/>
    <col min="7695" max="7695" width="16.5546875" style="24" customWidth="1"/>
    <col min="7696" max="7696" width="4.5546875" style="24" customWidth="1"/>
    <col min="7697" max="7697" width="3.77734375" style="24" customWidth="1"/>
    <col min="7698" max="7698" width="7" style="24" customWidth="1"/>
    <col min="7699" max="7699" width="16.5546875" style="24" customWidth="1"/>
    <col min="7700" max="7700" width="4.5546875" style="24" customWidth="1"/>
    <col min="7701" max="7701" width="3.77734375" style="24" customWidth="1"/>
    <col min="7702" max="7702" width="7" style="24" customWidth="1"/>
    <col min="7703" max="7703" width="16.5546875" style="24" customWidth="1"/>
    <col min="7704" max="7704" width="4.5546875" style="24" customWidth="1"/>
    <col min="7705" max="7705" width="3.77734375" style="24" customWidth="1"/>
    <col min="7706" max="7706" width="7" style="24" customWidth="1"/>
    <col min="7707" max="7707" width="16.5546875" style="24" customWidth="1"/>
    <col min="7708" max="7944" width="9.109375" style="24"/>
    <col min="7945" max="7945" width="3.44140625" style="24" customWidth="1"/>
    <col min="7946" max="7946" width="7" style="24" customWidth="1"/>
    <col min="7947" max="7947" width="16.5546875" style="24" customWidth="1"/>
    <col min="7948" max="7948" width="4.5546875" style="24" customWidth="1"/>
    <col min="7949" max="7949" width="3.77734375" style="24" customWidth="1"/>
    <col min="7950" max="7950" width="7" style="24" customWidth="1"/>
    <col min="7951" max="7951" width="16.5546875" style="24" customWidth="1"/>
    <col min="7952" max="7952" width="4.5546875" style="24" customWidth="1"/>
    <col min="7953" max="7953" width="3.77734375" style="24" customWidth="1"/>
    <col min="7954" max="7954" width="7" style="24" customWidth="1"/>
    <col min="7955" max="7955" width="16.5546875" style="24" customWidth="1"/>
    <col min="7956" max="7956" width="4.5546875" style="24" customWidth="1"/>
    <col min="7957" max="7957" width="3.77734375" style="24" customWidth="1"/>
    <col min="7958" max="7958" width="7" style="24" customWidth="1"/>
    <col min="7959" max="7959" width="16.5546875" style="24" customWidth="1"/>
    <col min="7960" max="7960" width="4.5546875" style="24" customWidth="1"/>
    <col min="7961" max="7961" width="3.77734375" style="24" customWidth="1"/>
    <col min="7962" max="7962" width="7" style="24" customWidth="1"/>
    <col min="7963" max="7963" width="16.5546875" style="24" customWidth="1"/>
    <col min="7964" max="8200" width="9.109375" style="24"/>
    <col min="8201" max="8201" width="3.44140625" style="24" customWidth="1"/>
    <col min="8202" max="8202" width="7" style="24" customWidth="1"/>
    <col min="8203" max="8203" width="16.5546875" style="24" customWidth="1"/>
    <col min="8204" max="8204" width="4.5546875" style="24" customWidth="1"/>
    <col min="8205" max="8205" width="3.77734375" style="24" customWidth="1"/>
    <col min="8206" max="8206" width="7" style="24" customWidth="1"/>
    <col min="8207" max="8207" width="16.5546875" style="24" customWidth="1"/>
    <col min="8208" max="8208" width="4.5546875" style="24" customWidth="1"/>
    <col min="8209" max="8209" width="3.77734375" style="24" customWidth="1"/>
    <col min="8210" max="8210" width="7" style="24" customWidth="1"/>
    <col min="8211" max="8211" width="16.5546875" style="24" customWidth="1"/>
    <col min="8212" max="8212" width="4.5546875" style="24" customWidth="1"/>
    <col min="8213" max="8213" width="3.77734375" style="24" customWidth="1"/>
    <col min="8214" max="8214" width="7" style="24" customWidth="1"/>
    <col min="8215" max="8215" width="16.5546875" style="24" customWidth="1"/>
    <col min="8216" max="8216" width="4.5546875" style="24" customWidth="1"/>
    <col min="8217" max="8217" width="3.77734375" style="24" customWidth="1"/>
    <col min="8218" max="8218" width="7" style="24" customWidth="1"/>
    <col min="8219" max="8219" width="16.5546875" style="24" customWidth="1"/>
    <col min="8220" max="8456" width="9.109375" style="24"/>
    <col min="8457" max="8457" width="3.44140625" style="24" customWidth="1"/>
    <col min="8458" max="8458" width="7" style="24" customWidth="1"/>
    <col min="8459" max="8459" width="16.5546875" style="24" customWidth="1"/>
    <col min="8460" max="8460" width="4.5546875" style="24" customWidth="1"/>
    <col min="8461" max="8461" width="3.77734375" style="24" customWidth="1"/>
    <col min="8462" max="8462" width="7" style="24" customWidth="1"/>
    <col min="8463" max="8463" width="16.5546875" style="24" customWidth="1"/>
    <col min="8464" max="8464" width="4.5546875" style="24" customWidth="1"/>
    <col min="8465" max="8465" width="3.77734375" style="24" customWidth="1"/>
    <col min="8466" max="8466" width="7" style="24" customWidth="1"/>
    <col min="8467" max="8467" width="16.5546875" style="24" customWidth="1"/>
    <col min="8468" max="8468" width="4.5546875" style="24" customWidth="1"/>
    <col min="8469" max="8469" width="3.77734375" style="24" customWidth="1"/>
    <col min="8470" max="8470" width="7" style="24" customWidth="1"/>
    <col min="8471" max="8471" width="16.5546875" style="24" customWidth="1"/>
    <col min="8472" max="8472" width="4.5546875" style="24" customWidth="1"/>
    <col min="8473" max="8473" width="3.77734375" style="24" customWidth="1"/>
    <col min="8474" max="8474" width="7" style="24" customWidth="1"/>
    <col min="8475" max="8475" width="16.5546875" style="24" customWidth="1"/>
    <col min="8476" max="8712" width="9.109375" style="24"/>
    <col min="8713" max="8713" width="3.44140625" style="24" customWidth="1"/>
    <col min="8714" max="8714" width="7" style="24" customWidth="1"/>
    <col min="8715" max="8715" width="16.5546875" style="24" customWidth="1"/>
    <col min="8716" max="8716" width="4.5546875" style="24" customWidth="1"/>
    <col min="8717" max="8717" width="3.77734375" style="24" customWidth="1"/>
    <col min="8718" max="8718" width="7" style="24" customWidth="1"/>
    <col min="8719" max="8719" width="16.5546875" style="24" customWidth="1"/>
    <col min="8720" max="8720" width="4.5546875" style="24" customWidth="1"/>
    <col min="8721" max="8721" width="3.77734375" style="24" customWidth="1"/>
    <col min="8722" max="8722" width="7" style="24" customWidth="1"/>
    <col min="8723" max="8723" width="16.5546875" style="24" customWidth="1"/>
    <col min="8724" max="8724" width="4.5546875" style="24" customWidth="1"/>
    <col min="8725" max="8725" width="3.77734375" style="24" customWidth="1"/>
    <col min="8726" max="8726" width="7" style="24" customWidth="1"/>
    <col min="8727" max="8727" width="16.5546875" style="24" customWidth="1"/>
    <col min="8728" max="8728" width="4.5546875" style="24" customWidth="1"/>
    <col min="8729" max="8729" width="3.77734375" style="24" customWidth="1"/>
    <col min="8730" max="8730" width="7" style="24" customWidth="1"/>
    <col min="8731" max="8731" width="16.5546875" style="24" customWidth="1"/>
    <col min="8732" max="8968" width="9.109375" style="24"/>
    <col min="8969" max="8969" width="3.44140625" style="24" customWidth="1"/>
    <col min="8970" max="8970" width="7" style="24" customWidth="1"/>
    <col min="8971" max="8971" width="16.5546875" style="24" customWidth="1"/>
    <col min="8972" max="8972" width="4.5546875" style="24" customWidth="1"/>
    <col min="8973" max="8973" width="3.77734375" style="24" customWidth="1"/>
    <col min="8974" max="8974" width="7" style="24" customWidth="1"/>
    <col min="8975" max="8975" width="16.5546875" style="24" customWidth="1"/>
    <col min="8976" max="8976" width="4.5546875" style="24" customWidth="1"/>
    <col min="8977" max="8977" width="3.77734375" style="24" customWidth="1"/>
    <col min="8978" max="8978" width="7" style="24" customWidth="1"/>
    <col min="8979" max="8979" width="16.5546875" style="24" customWidth="1"/>
    <col min="8980" max="8980" width="4.5546875" style="24" customWidth="1"/>
    <col min="8981" max="8981" width="3.77734375" style="24" customWidth="1"/>
    <col min="8982" max="8982" width="7" style="24" customWidth="1"/>
    <col min="8983" max="8983" width="16.5546875" style="24" customWidth="1"/>
    <col min="8984" max="8984" width="4.5546875" style="24" customWidth="1"/>
    <col min="8985" max="8985" width="3.77734375" style="24" customWidth="1"/>
    <col min="8986" max="8986" width="7" style="24" customWidth="1"/>
    <col min="8987" max="8987" width="16.5546875" style="24" customWidth="1"/>
    <col min="8988" max="9224" width="9.109375" style="24"/>
    <col min="9225" max="9225" width="3.44140625" style="24" customWidth="1"/>
    <col min="9226" max="9226" width="7" style="24" customWidth="1"/>
    <col min="9227" max="9227" width="16.5546875" style="24" customWidth="1"/>
    <col min="9228" max="9228" width="4.5546875" style="24" customWidth="1"/>
    <col min="9229" max="9229" width="3.77734375" style="24" customWidth="1"/>
    <col min="9230" max="9230" width="7" style="24" customWidth="1"/>
    <col min="9231" max="9231" width="16.5546875" style="24" customWidth="1"/>
    <col min="9232" max="9232" width="4.5546875" style="24" customWidth="1"/>
    <col min="9233" max="9233" width="3.77734375" style="24" customWidth="1"/>
    <col min="9234" max="9234" width="7" style="24" customWidth="1"/>
    <col min="9235" max="9235" width="16.5546875" style="24" customWidth="1"/>
    <col min="9236" max="9236" width="4.5546875" style="24" customWidth="1"/>
    <col min="9237" max="9237" width="3.77734375" style="24" customWidth="1"/>
    <col min="9238" max="9238" width="7" style="24" customWidth="1"/>
    <col min="9239" max="9239" width="16.5546875" style="24" customWidth="1"/>
    <col min="9240" max="9240" width="4.5546875" style="24" customWidth="1"/>
    <col min="9241" max="9241" width="3.77734375" style="24" customWidth="1"/>
    <col min="9242" max="9242" width="7" style="24" customWidth="1"/>
    <col min="9243" max="9243" width="16.5546875" style="24" customWidth="1"/>
    <col min="9244" max="9480" width="9.109375" style="24"/>
    <col min="9481" max="9481" width="3.44140625" style="24" customWidth="1"/>
    <col min="9482" max="9482" width="7" style="24" customWidth="1"/>
    <col min="9483" max="9483" width="16.5546875" style="24" customWidth="1"/>
    <col min="9484" max="9484" width="4.5546875" style="24" customWidth="1"/>
    <col min="9485" max="9485" width="3.77734375" style="24" customWidth="1"/>
    <col min="9486" max="9486" width="7" style="24" customWidth="1"/>
    <col min="9487" max="9487" width="16.5546875" style="24" customWidth="1"/>
    <col min="9488" max="9488" width="4.5546875" style="24" customWidth="1"/>
    <col min="9489" max="9489" width="3.77734375" style="24" customWidth="1"/>
    <col min="9490" max="9490" width="7" style="24" customWidth="1"/>
    <col min="9491" max="9491" width="16.5546875" style="24" customWidth="1"/>
    <col min="9492" max="9492" width="4.5546875" style="24" customWidth="1"/>
    <col min="9493" max="9493" width="3.77734375" style="24" customWidth="1"/>
    <col min="9494" max="9494" width="7" style="24" customWidth="1"/>
    <col min="9495" max="9495" width="16.5546875" style="24" customWidth="1"/>
    <col min="9496" max="9496" width="4.5546875" style="24" customWidth="1"/>
    <col min="9497" max="9497" width="3.77734375" style="24" customWidth="1"/>
    <col min="9498" max="9498" width="7" style="24" customWidth="1"/>
    <col min="9499" max="9499" width="16.5546875" style="24" customWidth="1"/>
    <col min="9500" max="9736" width="9.109375" style="24"/>
    <col min="9737" max="9737" width="3.44140625" style="24" customWidth="1"/>
    <col min="9738" max="9738" width="7" style="24" customWidth="1"/>
    <col min="9739" max="9739" width="16.5546875" style="24" customWidth="1"/>
    <col min="9740" max="9740" width="4.5546875" style="24" customWidth="1"/>
    <col min="9741" max="9741" width="3.77734375" style="24" customWidth="1"/>
    <col min="9742" max="9742" width="7" style="24" customWidth="1"/>
    <col min="9743" max="9743" width="16.5546875" style="24" customWidth="1"/>
    <col min="9744" max="9744" width="4.5546875" style="24" customWidth="1"/>
    <col min="9745" max="9745" width="3.77734375" style="24" customWidth="1"/>
    <col min="9746" max="9746" width="7" style="24" customWidth="1"/>
    <col min="9747" max="9747" width="16.5546875" style="24" customWidth="1"/>
    <col min="9748" max="9748" width="4.5546875" style="24" customWidth="1"/>
    <col min="9749" max="9749" width="3.77734375" style="24" customWidth="1"/>
    <col min="9750" max="9750" width="7" style="24" customWidth="1"/>
    <col min="9751" max="9751" width="16.5546875" style="24" customWidth="1"/>
    <col min="9752" max="9752" width="4.5546875" style="24" customWidth="1"/>
    <col min="9753" max="9753" width="3.77734375" style="24" customWidth="1"/>
    <col min="9754" max="9754" width="7" style="24" customWidth="1"/>
    <col min="9755" max="9755" width="16.5546875" style="24" customWidth="1"/>
    <col min="9756" max="9992" width="9.109375" style="24"/>
    <col min="9993" max="9993" width="3.44140625" style="24" customWidth="1"/>
    <col min="9994" max="9994" width="7" style="24" customWidth="1"/>
    <col min="9995" max="9995" width="16.5546875" style="24" customWidth="1"/>
    <col min="9996" max="9996" width="4.5546875" style="24" customWidth="1"/>
    <col min="9997" max="9997" width="3.77734375" style="24" customWidth="1"/>
    <col min="9998" max="9998" width="7" style="24" customWidth="1"/>
    <col min="9999" max="9999" width="16.5546875" style="24" customWidth="1"/>
    <col min="10000" max="10000" width="4.5546875" style="24" customWidth="1"/>
    <col min="10001" max="10001" width="3.77734375" style="24" customWidth="1"/>
    <col min="10002" max="10002" width="7" style="24" customWidth="1"/>
    <col min="10003" max="10003" width="16.5546875" style="24" customWidth="1"/>
    <col min="10004" max="10004" width="4.5546875" style="24" customWidth="1"/>
    <col min="10005" max="10005" width="3.77734375" style="24" customWidth="1"/>
    <col min="10006" max="10006" width="7" style="24" customWidth="1"/>
    <col min="10007" max="10007" width="16.5546875" style="24" customWidth="1"/>
    <col min="10008" max="10008" width="4.5546875" style="24" customWidth="1"/>
    <col min="10009" max="10009" width="3.77734375" style="24" customWidth="1"/>
    <col min="10010" max="10010" width="7" style="24" customWidth="1"/>
    <col min="10011" max="10011" width="16.5546875" style="24" customWidth="1"/>
    <col min="10012" max="10248" width="9.109375" style="24"/>
    <col min="10249" max="10249" width="3.44140625" style="24" customWidth="1"/>
    <col min="10250" max="10250" width="7" style="24" customWidth="1"/>
    <col min="10251" max="10251" width="16.5546875" style="24" customWidth="1"/>
    <col min="10252" max="10252" width="4.5546875" style="24" customWidth="1"/>
    <col min="10253" max="10253" width="3.77734375" style="24" customWidth="1"/>
    <col min="10254" max="10254" width="7" style="24" customWidth="1"/>
    <col min="10255" max="10255" width="16.5546875" style="24" customWidth="1"/>
    <col min="10256" max="10256" width="4.5546875" style="24" customWidth="1"/>
    <col min="10257" max="10257" width="3.77734375" style="24" customWidth="1"/>
    <col min="10258" max="10258" width="7" style="24" customWidth="1"/>
    <col min="10259" max="10259" width="16.5546875" style="24" customWidth="1"/>
    <col min="10260" max="10260" width="4.5546875" style="24" customWidth="1"/>
    <col min="10261" max="10261" width="3.77734375" style="24" customWidth="1"/>
    <col min="10262" max="10262" width="7" style="24" customWidth="1"/>
    <col min="10263" max="10263" width="16.5546875" style="24" customWidth="1"/>
    <col min="10264" max="10264" width="4.5546875" style="24" customWidth="1"/>
    <col min="10265" max="10265" width="3.77734375" style="24" customWidth="1"/>
    <col min="10266" max="10266" width="7" style="24" customWidth="1"/>
    <col min="10267" max="10267" width="16.5546875" style="24" customWidth="1"/>
    <col min="10268" max="10504" width="9.109375" style="24"/>
    <col min="10505" max="10505" width="3.44140625" style="24" customWidth="1"/>
    <col min="10506" max="10506" width="7" style="24" customWidth="1"/>
    <col min="10507" max="10507" width="16.5546875" style="24" customWidth="1"/>
    <col min="10508" max="10508" width="4.5546875" style="24" customWidth="1"/>
    <col min="10509" max="10509" width="3.77734375" style="24" customWidth="1"/>
    <col min="10510" max="10510" width="7" style="24" customWidth="1"/>
    <col min="10511" max="10511" width="16.5546875" style="24" customWidth="1"/>
    <col min="10512" max="10512" width="4.5546875" style="24" customWidth="1"/>
    <col min="10513" max="10513" width="3.77734375" style="24" customWidth="1"/>
    <col min="10514" max="10514" width="7" style="24" customWidth="1"/>
    <col min="10515" max="10515" width="16.5546875" style="24" customWidth="1"/>
    <col min="10516" max="10516" width="4.5546875" style="24" customWidth="1"/>
    <col min="10517" max="10517" width="3.77734375" style="24" customWidth="1"/>
    <col min="10518" max="10518" width="7" style="24" customWidth="1"/>
    <col min="10519" max="10519" width="16.5546875" style="24" customWidth="1"/>
    <col min="10520" max="10520" width="4.5546875" style="24" customWidth="1"/>
    <col min="10521" max="10521" width="3.77734375" style="24" customWidth="1"/>
    <col min="10522" max="10522" width="7" style="24" customWidth="1"/>
    <col min="10523" max="10523" width="16.5546875" style="24" customWidth="1"/>
    <col min="10524" max="10760" width="9.109375" style="24"/>
    <col min="10761" max="10761" width="3.44140625" style="24" customWidth="1"/>
    <col min="10762" max="10762" width="7" style="24" customWidth="1"/>
    <col min="10763" max="10763" width="16.5546875" style="24" customWidth="1"/>
    <col min="10764" max="10764" width="4.5546875" style="24" customWidth="1"/>
    <col min="10765" max="10765" width="3.77734375" style="24" customWidth="1"/>
    <col min="10766" max="10766" width="7" style="24" customWidth="1"/>
    <col min="10767" max="10767" width="16.5546875" style="24" customWidth="1"/>
    <col min="10768" max="10768" width="4.5546875" style="24" customWidth="1"/>
    <col min="10769" max="10769" width="3.77734375" style="24" customWidth="1"/>
    <col min="10770" max="10770" width="7" style="24" customWidth="1"/>
    <col min="10771" max="10771" width="16.5546875" style="24" customWidth="1"/>
    <col min="10772" max="10772" width="4.5546875" style="24" customWidth="1"/>
    <col min="10773" max="10773" width="3.77734375" style="24" customWidth="1"/>
    <col min="10774" max="10774" width="7" style="24" customWidth="1"/>
    <col min="10775" max="10775" width="16.5546875" style="24" customWidth="1"/>
    <col min="10776" max="10776" width="4.5546875" style="24" customWidth="1"/>
    <col min="10777" max="10777" width="3.77734375" style="24" customWidth="1"/>
    <col min="10778" max="10778" width="7" style="24" customWidth="1"/>
    <col min="10779" max="10779" width="16.5546875" style="24" customWidth="1"/>
    <col min="10780" max="11016" width="9.109375" style="24"/>
    <col min="11017" max="11017" width="3.44140625" style="24" customWidth="1"/>
    <col min="11018" max="11018" width="7" style="24" customWidth="1"/>
    <col min="11019" max="11019" width="16.5546875" style="24" customWidth="1"/>
    <col min="11020" max="11020" width="4.5546875" style="24" customWidth="1"/>
    <col min="11021" max="11021" width="3.77734375" style="24" customWidth="1"/>
    <col min="11022" max="11022" width="7" style="24" customWidth="1"/>
    <col min="11023" max="11023" width="16.5546875" style="24" customWidth="1"/>
    <col min="11024" max="11024" width="4.5546875" style="24" customWidth="1"/>
    <col min="11025" max="11025" width="3.77734375" style="24" customWidth="1"/>
    <col min="11026" max="11026" width="7" style="24" customWidth="1"/>
    <col min="11027" max="11027" width="16.5546875" style="24" customWidth="1"/>
    <col min="11028" max="11028" width="4.5546875" style="24" customWidth="1"/>
    <col min="11029" max="11029" width="3.77734375" style="24" customWidth="1"/>
    <col min="11030" max="11030" width="7" style="24" customWidth="1"/>
    <col min="11031" max="11031" width="16.5546875" style="24" customWidth="1"/>
    <col min="11032" max="11032" width="4.5546875" style="24" customWidth="1"/>
    <col min="11033" max="11033" width="3.77734375" style="24" customWidth="1"/>
    <col min="11034" max="11034" width="7" style="24" customWidth="1"/>
    <col min="11035" max="11035" width="16.5546875" style="24" customWidth="1"/>
    <col min="11036" max="11272" width="9.109375" style="24"/>
    <col min="11273" max="11273" width="3.44140625" style="24" customWidth="1"/>
    <col min="11274" max="11274" width="7" style="24" customWidth="1"/>
    <col min="11275" max="11275" width="16.5546875" style="24" customWidth="1"/>
    <col min="11276" max="11276" width="4.5546875" style="24" customWidth="1"/>
    <col min="11277" max="11277" width="3.77734375" style="24" customWidth="1"/>
    <col min="11278" max="11278" width="7" style="24" customWidth="1"/>
    <col min="11279" max="11279" width="16.5546875" style="24" customWidth="1"/>
    <col min="11280" max="11280" width="4.5546875" style="24" customWidth="1"/>
    <col min="11281" max="11281" width="3.77734375" style="24" customWidth="1"/>
    <col min="11282" max="11282" width="7" style="24" customWidth="1"/>
    <col min="11283" max="11283" width="16.5546875" style="24" customWidth="1"/>
    <col min="11284" max="11284" width="4.5546875" style="24" customWidth="1"/>
    <col min="11285" max="11285" width="3.77734375" style="24" customWidth="1"/>
    <col min="11286" max="11286" width="7" style="24" customWidth="1"/>
    <col min="11287" max="11287" width="16.5546875" style="24" customWidth="1"/>
    <col min="11288" max="11288" width="4.5546875" style="24" customWidth="1"/>
    <col min="11289" max="11289" width="3.77734375" style="24" customWidth="1"/>
    <col min="11290" max="11290" width="7" style="24" customWidth="1"/>
    <col min="11291" max="11291" width="16.5546875" style="24" customWidth="1"/>
    <col min="11292" max="11528" width="9.109375" style="24"/>
    <col min="11529" max="11529" width="3.44140625" style="24" customWidth="1"/>
    <col min="11530" max="11530" width="7" style="24" customWidth="1"/>
    <col min="11531" max="11531" width="16.5546875" style="24" customWidth="1"/>
    <col min="11532" max="11532" width="4.5546875" style="24" customWidth="1"/>
    <col min="11533" max="11533" width="3.77734375" style="24" customWidth="1"/>
    <col min="11534" max="11534" width="7" style="24" customWidth="1"/>
    <col min="11535" max="11535" width="16.5546875" style="24" customWidth="1"/>
    <col min="11536" max="11536" width="4.5546875" style="24" customWidth="1"/>
    <col min="11537" max="11537" width="3.77734375" style="24" customWidth="1"/>
    <col min="11538" max="11538" width="7" style="24" customWidth="1"/>
    <col min="11539" max="11539" width="16.5546875" style="24" customWidth="1"/>
    <col min="11540" max="11540" width="4.5546875" style="24" customWidth="1"/>
    <col min="11541" max="11541" width="3.77734375" style="24" customWidth="1"/>
    <col min="11542" max="11542" width="7" style="24" customWidth="1"/>
    <col min="11543" max="11543" width="16.5546875" style="24" customWidth="1"/>
    <col min="11544" max="11544" width="4.5546875" style="24" customWidth="1"/>
    <col min="11545" max="11545" width="3.77734375" style="24" customWidth="1"/>
    <col min="11546" max="11546" width="7" style="24" customWidth="1"/>
    <col min="11547" max="11547" width="16.5546875" style="24" customWidth="1"/>
    <col min="11548" max="11784" width="9.109375" style="24"/>
    <col min="11785" max="11785" width="3.44140625" style="24" customWidth="1"/>
    <col min="11786" max="11786" width="7" style="24" customWidth="1"/>
    <col min="11787" max="11787" width="16.5546875" style="24" customWidth="1"/>
    <col min="11788" max="11788" width="4.5546875" style="24" customWidth="1"/>
    <col min="11789" max="11789" width="3.77734375" style="24" customWidth="1"/>
    <col min="11790" max="11790" width="7" style="24" customWidth="1"/>
    <col min="11791" max="11791" width="16.5546875" style="24" customWidth="1"/>
    <col min="11792" max="11792" width="4.5546875" style="24" customWidth="1"/>
    <col min="11793" max="11793" width="3.77734375" style="24" customWidth="1"/>
    <col min="11794" max="11794" width="7" style="24" customWidth="1"/>
    <col min="11795" max="11795" width="16.5546875" style="24" customWidth="1"/>
    <col min="11796" max="11796" width="4.5546875" style="24" customWidth="1"/>
    <col min="11797" max="11797" width="3.77734375" style="24" customWidth="1"/>
    <col min="11798" max="11798" width="7" style="24" customWidth="1"/>
    <col min="11799" max="11799" width="16.5546875" style="24" customWidth="1"/>
    <col min="11800" max="11800" width="4.5546875" style="24" customWidth="1"/>
    <col min="11801" max="11801" width="3.77734375" style="24" customWidth="1"/>
    <col min="11802" max="11802" width="7" style="24" customWidth="1"/>
    <col min="11803" max="11803" width="16.5546875" style="24" customWidth="1"/>
    <col min="11804" max="12040" width="9.109375" style="24"/>
    <col min="12041" max="12041" width="3.44140625" style="24" customWidth="1"/>
    <col min="12042" max="12042" width="7" style="24" customWidth="1"/>
    <col min="12043" max="12043" width="16.5546875" style="24" customWidth="1"/>
    <col min="12044" max="12044" width="4.5546875" style="24" customWidth="1"/>
    <col min="12045" max="12045" width="3.77734375" style="24" customWidth="1"/>
    <col min="12046" max="12046" width="7" style="24" customWidth="1"/>
    <col min="12047" max="12047" width="16.5546875" style="24" customWidth="1"/>
    <col min="12048" max="12048" width="4.5546875" style="24" customWidth="1"/>
    <col min="12049" max="12049" width="3.77734375" style="24" customWidth="1"/>
    <col min="12050" max="12050" width="7" style="24" customWidth="1"/>
    <col min="12051" max="12051" width="16.5546875" style="24" customWidth="1"/>
    <col min="12052" max="12052" width="4.5546875" style="24" customWidth="1"/>
    <col min="12053" max="12053" width="3.77734375" style="24" customWidth="1"/>
    <col min="12054" max="12054" width="7" style="24" customWidth="1"/>
    <col min="12055" max="12055" width="16.5546875" style="24" customWidth="1"/>
    <col min="12056" max="12056" width="4.5546875" style="24" customWidth="1"/>
    <col min="12057" max="12057" width="3.77734375" style="24" customWidth="1"/>
    <col min="12058" max="12058" width="7" style="24" customWidth="1"/>
    <col min="12059" max="12059" width="16.5546875" style="24" customWidth="1"/>
    <col min="12060" max="12296" width="9.109375" style="24"/>
    <col min="12297" max="12297" width="3.44140625" style="24" customWidth="1"/>
    <col min="12298" max="12298" width="7" style="24" customWidth="1"/>
    <col min="12299" max="12299" width="16.5546875" style="24" customWidth="1"/>
    <col min="12300" max="12300" width="4.5546875" style="24" customWidth="1"/>
    <col min="12301" max="12301" width="3.77734375" style="24" customWidth="1"/>
    <col min="12302" max="12302" width="7" style="24" customWidth="1"/>
    <col min="12303" max="12303" width="16.5546875" style="24" customWidth="1"/>
    <col min="12304" max="12304" width="4.5546875" style="24" customWidth="1"/>
    <col min="12305" max="12305" width="3.77734375" style="24" customWidth="1"/>
    <col min="12306" max="12306" width="7" style="24" customWidth="1"/>
    <col min="12307" max="12307" width="16.5546875" style="24" customWidth="1"/>
    <col min="12308" max="12308" width="4.5546875" style="24" customWidth="1"/>
    <col min="12309" max="12309" width="3.77734375" style="24" customWidth="1"/>
    <col min="12310" max="12310" width="7" style="24" customWidth="1"/>
    <col min="12311" max="12311" width="16.5546875" style="24" customWidth="1"/>
    <col min="12312" max="12312" width="4.5546875" style="24" customWidth="1"/>
    <col min="12313" max="12313" width="3.77734375" style="24" customWidth="1"/>
    <col min="12314" max="12314" width="7" style="24" customWidth="1"/>
    <col min="12315" max="12315" width="16.5546875" style="24" customWidth="1"/>
    <col min="12316" max="12552" width="9.109375" style="24"/>
    <col min="12553" max="12553" width="3.44140625" style="24" customWidth="1"/>
    <col min="12554" max="12554" width="7" style="24" customWidth="1"/>
    <col min="12555" max="12555" width="16.5546875" style="24" customWidth="1"/>
    <col min="12556" max="12556" width="4.5546875" style="24" customWidth="1"/>
    <col min="12557" max="12557" width="3.77734375" style="24" customWidth="1"/>
    <col min="12558" max="12558" width="7" style="24" customWidth="1"/>
    <col min="12559" max="12559" width="16.5546875" style="24" customWidth="1"/>
    <col min="12560" max="12560" width="4.5546875" style="24" customWidth="1"/>
    <col min="12561" max="12561" width="3.77734375" style="24" customWidth="1"/>
    <col min="12562" max="12562" width="7" style="24" customWidth="1"/>
    <col min="12563" max="12563" width="16.5546875" style="24" customWidth="1"/>
    <col min="12564" max="12564" width="4.5546875" style="24" customWidth="1"/>
    <col min="12565" max="12565" width="3.77734375" style="24" customWidth="1"/>
    <col min="12566" max="12566" width="7" style="24" customWidth="1"/>
    <col min="12567" max="12567" width="16.5546875" style="24" customWidth="1"/>
    <col min="12568" max="12568" width="4.5546875" style="24" customWidth="1"/>
    <col min="12569" max="12569" width="3.77734375" style="24" customWidth="1"/>
    <col min="12570" max="12570" width="7" style="24" customWidth="1"/>
    <col min="12571" max="12571" width="16.5546875" style="24" customWidth="1"/>
    <col min="12572" max="12808" width="9.109375" style="24"/>
    <col min="12809" max="12809" width="3.44140625" style="24" customWidth="1"/>
    <col min="12810" max="12810" width="7" style="24" customWidth="1"/>
    <col min="12811" max="12811" width="16.5546875" style="24" customWidth="1"/>
    <col min="12812" max="12812" width="4.5546875" style="24" customWidth="1"/>
    <col min="12813" max="12813" width="3.77734375" style="24" customWidth="1"/>
    <col min="12814" max="12814" width="7" style="24" customWidth="1"/>
    <col min="12815" max="12815" width="16.5546875" style="24" customWidth="1"/>
    <col min="12816" max="12816" width="4.5546875" style="24" customWidth="1"/>
    <col min="12817" max="12817" width="3.77734375" style="24" customWidth="1"/>
    <col min="12818" max="12818" width="7" style="24" customWidth="1"/>
    <col min="12819" max="12819" width="16.5546875" style="24" customWidth="1"/>
    <col min="12820" max="12820" width="4.5546875" style="24" customWidth="1"/>
    <col min="12821" max="12821" width="3.77734375" style="24" customWidth="1"/>
    <col min="12822" max="12822" width="7" style="24" customWidth="1"/>
    <col min="12823" max="12823" width="16.5546875" style="24" customWidth="1"/>
    <col min="12824" max="12824" width="4.5546875" style="24" customWidth="1"/>
    <col min="12825" max="12825" width="3.77734375" style="24" customWidth="1"/>
    <col min="12826" max="12826" width="7" style="24" customWidth="1"/>
    <col min="12827" max="12827" width="16.5546875" style="24" customWidth="1"/>
    <col min="12828" max="13064" width="9.109375" style="24"/>
    <col min="13065" max="13065" width="3.44140625" style="24" customWidth="1"/>
    <col min="13066" max="13066" width="7" style="24" customWidth="1"/>
    <col min="13067" max="13067" width="16.5546875" style="24" customWidth="1"/>
    <col min="13068" max="13068" width="4.5546875" style="24" customWidth="1"/>
    <col min="13069" max="13069" width="3.77734375" style="24" customWidth="1"/>
    <col min="13070" max="13070" width="7" style="24" customWidth="1"/>
    <col min="13071" max="13071" width="16.5546875" style="24" customWidth="1"/>
    <col min="13072" max="13072" width="4.5546875" style="24" customWidth="1"/>
    <col min="13073" max="13073" width="3.77734375" style="24" customWidth="1"/>
    <col min="13074" max="13074" width="7" style="24" customWidth="1"/>
    <col min="13075" max="13075" width="16.5546875" style="24" customWidth="1"/>
    <col min="13076" max="13076" width="4.5546875" style="24" customWidth="1"/>
    <col min="13077" max="13077" width="3.77734375" style="24" customWidth="1"/>
    <col min="13078" max="13078" width="7" style="24" customWidth="1"/>
    <col min="13079" max="13079" width="16.5546875" style="24" customWidth="1"/>
    <col min="13080" max="13080" width="4.5546875" style="24" customWidth="1"/>
    <col min="13081" max="13081" width="3.77734375" style="24" customWidth="1"/>
    <col min="13082" max="13082" width="7" style="24" customWidth="1"/>
    <col min="13083" max="13083" width="16.5546875" style="24" customWidth="1"/>
    <col min="13084" max="13320" width="9.109375" style="24"/>
    <col min="13321" max="13321" width="3.44140625" style="24" customWidth="1"/>
    <col min="13322" max="13322" width="7" style="24" customWidth="1"/>
    <col min="13323" max="13323" width="16.5546875" style="24" customWidth="1"/>
    <col min="13324" max="13324" width="4.5546875" style="24" customWidth="1"/>
    <col min="13325" max="13325" width="3.77734375" style="24" customWidth="1"/>
    <col min="13326" max="13326" width="7" style="24" customWidth="1"/>
    <col min="13327" max="13327" width="16.5546875" style="24" customWidth="1"/>
    <col min="13328" max="13328" width="4.5546875" style="24" customWidth="1"/>
    <col min="13329" max="13329" width="3.77734375" style="24" customWidth="1"/>
    <col min="13330" max="13330" width="7" style="24" customWidth="1"/>
    <col min="13331" max="13331" width="16.5546875" style="24" customWidth="1"/>
    <col min="13332" max="13332" width="4.5546875" style="24" customWidth="1"/>
    <col min="13333" max="13333" width="3.77734375" style="24" customWidth="1"/>
    <col min="13334" max="13334" width="7" style="24" customWidth="1"/>
    <col min="13335" max="13335" width="16.5546875" style="24" customWidth="1"/>
    <col min="13336" max="13336" width="4.5546875" style="24" customWidth="1"/>
    <col min="13337" max="13337" width="3.77734375" style="24" customWidth="1"/>
    <col min="13338" max="13338" width="7" style="24" customWidth="1"/>
    <col min="13339" max="13339" width="16.5546875" style="24" customWidth="1"/>
    <col min="13340" max="13576" width="9.109375" style="24"/>
    <col min="13577" max="13577" width="3.44140625" style="24" customWidth="1"/>
    <col min="13578" max="13578" width="7" style="24" customWidth="1"/>
    <col min="13579" max="13579" width="16.5546875" style="24" customWidth="1"/>
    <col min="13580" max="13580" width="4.5546875" style="24" customWidth="1"/>
    <col min="13581" max="13581" width="3.77734375" style="24" customWidth="1"/>
    <col min="13582" max="13582" width="7" style="24" customWidth="1"/>
    <col min="13583" max="13583" width="16.5546875" style="24" customWidth="1"/>
    <col min="13584" max="13584" width="4.5546875" style="24" customWidth="1"/>
    <col min="13585" max="13585" width="3.77734375" style="24" customWidth="1"/>
    <col min="13586" max="13586" width="7" style="24" customWidth="1"/>
    <col min="13587" max="13587" width="16.5546875" style="24" customWidth="1"/>
    <col min="13588" max="13588" width="4.5546875" style="24" customWidth="1"/>
    <col min="13589" max="13589" width="3.77734375" style="24" customWidth="1"/>
    <col min="13590" max="13590" width="7" style="24" customWidth="1"/>
    <col min="13591" max="13591" width="16.5546875" style="24" customWidth="1"/>
    <col min="13592" max="13592" width="4.5546875" style="24" customWidth="1"/>
    <col min="13593" max="13593" width="3.77734375" style="24" customWidth="1"/>
    <col min="13594" max="13594" width="7" style="24" customWidth="1"/>
    <col min="13595" max="13595" width="16.5546875" style="24" customWidth="1"/>
    <col min="13596" max="13832" width="9.109375" style="24"/>
    <col min="13833" max="13833" width="3.44140625" style="24" customWidth="1"/>
    <col min="13834" max="13834" width="7" style="24" customWidth="1"/>
    <col min="13835" max="13835" width="16.5546875" style="24" customWidth="1"/>
    <col min="13836" max="13836" width="4.5546875" style="24" customWidth="1"/>
    <col min="13837" max="13837" width="3.77734375" style="24" customWidth="1"/>
    <col min="13838" max="13838" width="7" style="24" customWidth="1"/>
    <col min="13839" max="13839" width="16.5546875" style="24" customWidth="1"/>
    <col min="13840" max="13840" width="4.5546875" style="24" customWidth="1"/>
    <col min="13841" max="13841" width="3.77734375" style="24" customWidth="1"/>
    <col min="13842" max="13842" width="7" style="24" customWidth="1"/>
    <col min="13843" max="13843" width="16.5546875" style="24" customWidth="1"/>
    <col min="13844" max="13844" width="4.5546875" style="24" customWidth="1"/>
    <col min="13845" max="13845" width="3.77734375" style="24" customWidth="1"/>
    <col min="13846" max="13846" width="7" style="24" customWidth="1"/>
    <col min="13847" max="13847" width="16.5546875" style="24" customWidth="1"/>
    <col min="13848" max="13848" width="4.5546875" style="24" customWidth="1"/>
    <col min="13849" max="13849" width="3.77734375" style="24" customWidth="1"/>
    <col min="13850" max="13850" width="7" style="24" customWidth="1"/>
    <col min="13851" max="13851" width="16.5546875" style="24" customWidth="1"/>
    <col min="13852" max="14088" width="9.109375" style="24"/>
    <col min="14089" max="14089" width="3.44140625" style="24" customWidth="1"/>
    <col min="14090" max="14090" width="7" style="24" customWidth="1"/>
    <col min="14091" max="14091" width="16.5546875" style="24" customWidth="1"/>
    <col min="14092" max="14092" width="4.5546875" style="24" customWidth="1"/>
    <col min="14093" max="14093" width="3.77734375" style="24" customWidth="1"/>
    <col min="14094" max="14094" width="7" style="24" customWidth="1"/>
    <col min="14095" max="14095" width="16.5546875" style="24" customWidth="1"/>
    <col min="14096" max="14096" width="4.5546875" style="24" customWidth="1"/>
    <col min="14097" max="14097" width="3.77734375" style="24" customWidth="1"/>
    <col min="14098" max="14098" width="7" style="24" customWidth="1"/>
    <col min="14099" max="14099" width="16.5546875" style="24" customWidth="1"/>
    <col min="14100" max="14100" width="4.5546875" style="24" customWidth="1"/>
    <col min="14101" max="14101" width="3.77734375" style="24" customWidth="1"/>
    <col min="14102" max="14102" width="7" style="24" customWidth="1"/>
    <col min="14103" max="14103" width="16.5546875" style="24" customWidth="1"/>
    <col min="14104" max="14104" width="4.5546875" style="24" customWidth="1"/>
    <col min="14105" max="14105" width="3.77734375" style="24" customWidth="1"/>
    <col min="14106" max="14106" width="7" style="24" customWidth="1"/>
    <col min="14107" max="14107" width="16.5546875" style="24" customWidth="1"/>
    <col min="14108" max="14344" width="9.109375" style="24"/>
    <col min="14345" max="14345" width="3.44140625" style="24" customWidth="1"/>
    <col min="14346" max="14346" width="7" style="24" customWidth="1"/>
    <col min="14347" max="14347" width="16.5546875" style="24" customWidth="1"/>
    <col min="14348" max="14348" width="4.5546875" style="24" customWidth="1"/>
    <col min="14349" max="14349" width="3.77734375" style="24" customWidth="1"/>
    <col min="14350" max="14350" width="7" style="24" customWidth="1"/>
    <col min="14351" max="14351" width="16.5546875" style="24" customWidth="1"/>
    <col min="14352" max="14352" width="4.5546875" style="24" customWidth="1"/>
    <col min="14353" max="14353" width="3.77734375" style="24" customWidth="1"/>
    <col min="14354" max="14354" width="7" style="24" customWidth="1"/>
    <col min="14355" max="14355" width="16.5546875" style="24" customWidth="1"/>
    <col min="14356" max="14356" width="4.5546875" style="24" customWidth="1"/>
    <col min="14357" max="14357" width="3.77734375" style="24" customWidth="1"/>
    <col min="14358" max="14358" width="7" style="24" customWidth="1"/>
    <col min="14359" max="14359" width="16.5546875" style="24" customWidth="1"/>
    <col min="14360" max="14360" width="4.5546875" style="24" customWidth="1"/>
    <col min="14361" max="14361" width="3.77734375" style="24" customWidth="1"/>
    <col min="14362" max="14362" width="7" style="24" customWidth="1"/>
    <col min="14363" max="14363" width="16.5546875" style="24" customWidth="1"/>
    <col min="14364" max="14600" width="9.109375" style="24"/>
    <col min="14601" max="14601" width="3.44140625" style="24" customWidth="1"/>
    <col min="14602" max="14602" width="7" style="24" customWidth="1"/>
    <col min="14603" max="14603" width="16.5546875" style="24" customWidth="1"/>
    <col min="14604" max="14604" width="4.5546875" style="24" customWidth="1"/>
    <col min="14605" max="14605" width="3.77734375" style="24" customWidth="1"/>
    <col min="14606" max="14606" width="7" style="24" customWidth="1"/>
    <col min="14607" max="14607" width="16.5546875" style="24" customWidth="1"/>
    <col min="14608" max="14608" width="4.5546875" style="24" customWidth="1"/>
    <col min="14609" max="14609" width="3.77734375" style="24" customWidth="1"/>
    <col min="14610" max="14610" width="7" style="24" customWidth="1"/>
    <col min="14611" max="14611" width="16.5546875" style="24" customWidth="1"/>
    <col min="14612" max="14612" width="4.5546875" style="24" customWidth="1"/>
    <col min="14613" max="14613" width="3.77734375" style="24" customWidth="1"/>
    <col min="14614" max="14614" width="7" style="24" customWidth="1"/>
    <col min="14615" max="14615" width="16.5546875" style="24" customWidth="1"/>
    <col min="14616" max="14616" width="4.5546875" style="24" customWidth="1"/>
    <col min="14617" max="14617" width="3.77734375" style="24" customWidth="1"/>
    <col min="14618" max="14618" width="7" style="24" customWidth="1"/>
    <col min="14619" max="14619" width="16.5546875" style="24" customWidth="1"/>
    <col min="14620" max="14856" width="9.109375" style="24"/>
    <col min="14857" max="14857" width="3.44140625" style="24" customWidth="1"/>
    <col min="14858" max="14858" width="7" style="24" customWidth="1"/>
    <col min="14859" max="14859" width="16.5546875" style="24" customWidth="1"/>
    <col min="14860" max="14860" width="4.5546875" style="24" customWidth="1"/>
    <col min="14861" max="14861" width="3.77734375" style="24" customWidth="1"/>
    <col min="14862" max="14862" width="7" style="24" customWidth="1"/>
    <col min="14863" max="14863" width="16.5546875" style="24" customWidth="1"/>
    <col min="14864" max="14864" width="4.5546875" style="24" customWidth="1"/>
    <col min="14865" max="14865" width="3.77734375" style="24" customWidth="1"/>
    <col min="14866" max="14866" width="7" style="24" customWidth="1"/>
    <col min="14867" max="14867" width="16.5546875" style="24" customWidth="1"/>
    <col min="14868" max="14868" width="4.5546875" style="24" customWidth="1"/>
    <col min="14869" max="14869" width="3.77734375" style="24" customWidth="1"/>
    <col min="14870" max="14870" width="7" style="24" customWidth="1"/>
    <col min="14871" max="14871" width="16.5546875" style="24" customWidth="1"/>
    <col min="14872" max="14872" width="4.5546875" style="24" customWidth="1"/>
    <col min="14873" max="14873" width="3.77734375" style="24" customWidth="1"/>
    <col min="14874" max="14874" width="7" style="24" customWidth="1"/>
    <col min="14875" max="14875" width="16.5546875" style="24" customWidth="1"/>
    <col min="14876" max="15112" width="9.109375" style="24"/>
    <col min="15113" max="15113" width="3.44140625" style="24" customWidth="1"/>
    <col min="15114" max="15114" width="7" style="24" customWidth="1"/>
    <col min="15115" max="15115" width="16.5546875" style="24" customWidth="1"/>
    <col min="15116" max="15116" width="4.5546875" style="24" customWidth="1"/>
    <col min="15117" max="15117" width="3.77734375" style="24" customWidth="1"/>
    <col min="15118" max="15118" width="7" style="24" customWidth="1"/>
    <col min="15119" max="15119" width="16.5546875" style="24" customWidth="1"/>
    <col min="15120" max="15120" width="4.5546875" style="24" customWidth="1"/>
    <col min="15121" max="15121" width="3.77734375" style="24" customWidth="1"/>
    <col min="15122" max="15122" width="7" style="24" customWidth="1"/>
    <col min="15123" max="15123" width="16.5546875" style="24" customWidth="1"/>
    <col min="15124" max="15124" width="4.5546875" style="24" customWidth="1"/>
    <col min="15125" max="15125" width="3.77734375" style="24" customWidth="1"/>
    <col min="15126" max="15126" width="7" style="24" customWidth="1"/>
    <col min="15127" max="15127" width="16.5546875" style="24" customWidth="1"/>
    <col min="15128" max="15128" width="4.5546875" style="24" customWidth="1"/>
    <col min="15129" max="15129" width="3.77734375" style="24" customWidth="1"/>
    <col min="15130" max="15130" width="7" style="24" customWidth="1"/>
    <col min="15131" max="15131" width="16.5546875" style="24" customWidth="1"/>
    <col min="15132" max="15368" width="9.109375" style="24"/>
    <col min="15369" max="15369" width="3.44140625" style="24" customWidth="1"/>
    <col min="15370" max="15370" width="7" style="24" customWidth="1"/>
    <col min="15371" max="15371" width="16.5546875" style="24" customWidth="1"/>
    <col min="15372" max="15372" width="4.5546875" style="24" customWidth="1"/>
    <col min="15373" max="15373" width="3.77734375" style="24" customWidth="1"/>
    <col min="15374" max="15374" width="7" style="24" customWidth="1"/>
    <col min="15375" max="15375" width="16.5546875" style="24" customWidth="1"/>
    <col min="15376" max="15376" width="4.5546875" style="24" customWidth="1"/>
    <col min="15377" max="15377" width="3.77734375" style="24" customWidth="1"/>
    <col min="15378" max="15378" width="7" style="24" customWidth="1"/>
    <col min="15379" max="15379" width="16.5546875" style="24" customWidth="1"/>
    <col min="15380" max="15380" width="4.5546875" style="24" customWidth="1"/>
    <col min="15381" max="15381" width="3.77734375" style="24" customWidth="1"/>
    <col min="15382" max="15382" width="7" style="24" customWidth="1"/>
    <col min="15383" max="15383" width="16.5546875" style="24" customWidth="1"/>
    <col min="15384" max="15384" width="4.5546875" style="24" customWidth="1"/>
    <col min="15385" max="15385" width="3.77734375" style="24" customWidth="1"/>
    <col min="15386" max="15386" width="7" style="24" customWidth="1"/>
    <col min="15387" max="15387" width="16.5546875" style="24" customWidth="1"/>
    <col min="15388" max="15624" width="9.109375" style="24"/>
    <col min="15625" max="15625" width="3.44140625" style="24" customWidth="1"/>
    <col min="15626" max="15626" width="7" style="24" customWidth="1"/>
    <col min="15627" max="15627" width="16.5546875" style="24" customWidth="1"/>
    <col min="15628" max="15628" width="4.5546875" style="24" customWidth="1"/>
    <col min="15629" max="15629" width="3.77734375" style="24" customWidth="1"/>
    <col min="15630" max="15630" width="7" style="24" customWidth="1"/>
    <col min="15631" max="15631" width="16.5546875" style="24" customWidth="1"/>
    <col min="15632" max="15632" width="4.5546875" style="24" customWidth="1"/>
    <col min="15633" max="15633" width="3.77734375" style="24" customWidth="1"/>
    <col min="15634" max="15634" width="7" style="24" customWidth="1"/>
    <col min="15635" max="15635" width="16.5546875" style="24" customWidth="1"/>
    <col min="15636" max="15636" width="4.5546875" style="24" customWidth="1"/>
    <col min="15637" max="15637" width="3.77734375" style="24" customWidth="1"/>
    <col min="15638" max="15638" width="7" style="24" customWidth="1"/>
    <col min="15639" max="15639" width="16.5546875" style="24" customWidth="1"/>
    <col min="15640" max="15640" width="4.5546875" style="24" customWidth="1"/>
    <col min="15641" max="15641" width="3.77734375" style="24" customWidth="1"/>
    <col min="15642" max="15642" width="7" style="24" customWidth="1"/>
    <col min="15643" max="15643" width="16.5546875" style="24" customWidth="1"/>
    <col min="15644" max="15880" width="9.109375" style="24"/>
    <col min="15881" max="15881" width="3.44140625" style="24" customWidth="1"/>
    <col min="15882" max="15882" width="7" style="24" customWidth="1"/>
    <col min="15883" max="15883" width="16.5546875" style="24" customWidth="1"/>
    <col min="15884" max="15884" width="4.5546875" style="24" customWidth="1"/>
    <col min="15885" max="15885" width="3.77734375" style="24" customWidth="1"/>
    <col min="15886" max="15886" width="7" style="24" customWidth="1"/>
    <col min="15887" max="15887" width="16.5546875" style="24" customWidth="1"/>
    <col min="15888" max="15888" width="4.5546875" style="24" customWidth="1"/>
    <col min="15889" max="15889" width="3.77734375" style="24" customWidth="1"/>
    <col min="15890" max="15890" width="7" style="24" customWidth="1"/>
    <col min="15891" max="15891" width="16.5546875" style="24" customWidth="1"/>
    <col min="15892" max="15892" width="4.5546875" style="24" customWidth="1"/>
    <col min="15893" max="15893" width="3.77734375" style="24" customWidth="1"/>
    <col min="15894" max="15894" width="7" style="24" customWidth="1"/>
    <col min="15895" max="15895" width="16.5546875" style="24" customWidth="1"/>
    <col min="15896" max="15896" width="4.5546875" style="24" customWidth="1"/>
    <col min="15897" max="15897" width="3.77734375" style="24" customWidth="1"/>
    <col min="15898" max="15898" width="7" style="24" customWidth="1"/>
    <col min="15899" max="15899" width="16.5546875" style="24" customWidth="1"/>
    <col min="15900" max="16136" width="9.109375" style="24"/>
    <col min="16137" max="16137" width="3.44140625" style="24" customWidth="1"/>
    <col min="16138" max="16138" width="7" style="24" customWidth="1"/>
    <col min="16139" max="16139" width="16.5546875" style="24" customWidth="1"/>
    <col min="16140" max="16140" width="4.5546875" style="24" customWidth="1"/>
    <col min="16141" max="16141" width="3.77734375" style="24" customWidth="1"/>
    <col min="16142" max="16142" width="7" style="24" customWidth="1"/>
    <col min="16143" max="16143" width="16.5546875" style="24" customWidth="1"/>
    <col min="16144" max="16144" width="4.5546875" style="24" customWidth="1"/>
    <col min="16145" max="16145" width="3.77734375" style="24" customWidth="1"/>
    <col min="16146" max="16146" width="7" style="24" customWidth="1"/>
    <col min="16147" max="16147" width="16.5546875" style="24" customWidth="1"/>
    <col min="16148" max="16148" width="4.5546875" style="24" customWidth="1"/>
    <col min="16149" max="16149" width="3.77734375" style="24" customWidth="1"/>
    <col min="16150" max="16150" width="7" style="24" customWidth="1"/>
    <col min="16151" max="16151" width="16.5546875" style="24" customWidth="1"/>
    <col min="16152" max="16152" width="4.5546875" style="24" customWidth="1"/>
    <col min="16153" max="16153" width="3.77734375" style="24" customWidth="1"/>
    <col min="16154" max="16154" width="7" style="24" customWidth="1"/>
    <col min="16155" max="16155" width="16.5546875" style="24" customWidth="1"/>
    <col min="16156" max="16384" width="9.109375" style="24"/>
  </cols>
  <sheetData>
    <row r="1" spans="1:27" ht="33">
      <c r="A1" s="2" t="s">
        <v>82</v>
      </c>
    </row>
    <row r="2" spans="1:27" ht="29.25">
      <c r="A2" s="3" t="s">
        <v>83</v>
      </c>
      <c r="I2" s="3" t="s">
        <v>84</v>
      </c>
    </row>
    <row r="5" spans="1:27" s="65" customFormat="1" ht="39.4" customHeight="1">
      <c r="A5" s="65" t="s">
        <v>85</v>
      </c>
      <c r="B5" s="65" t="s">
        <v>86</v>
      </c>
      <c r="C5" s="65" t="s">
        <v>87</v>
      </c>
      <c r="D5" s="65" t="s">
        <v>88</v>
      </c>
      <c r="E5" s="65" t="s">
        <v>89</v>
      </c>
      <c r="F5" s="66" t="s">
        <v>90</v>
      </c>
      <c r="G5" s="66" t="s">
        <v>91</v>
      </c>
      <c r="I5" s="66" t="s">
        <v>85</v>
      </c>
      <c r="J5" s="66" t="s">
        <v>92</v>
      </c>
      <c r="K5" s="66" t="s">
        <v>93</v>
      </c>
      <c r="L5" s="67"/>
      <c r="M5" s="66" t="s">
        <v>85</v>
      </c>
      <c r="N5" s="66" t="s">
        <v>92</v>
      </c>
      <c r="O5" s="66" t="s">
        <v>94</v>
      </c>
      <c r="P5" s="67"/>
      <c r="Q5" s="66" t="s">
        <v>85</v>
      </c>
      <c r="R5" s="66" t="s">
        <v>92</v>
      </c>
      <c r="S5" s="66" t="s">
        <v>95</v>
      </c>
      <c r="T5" s="67"/>
      <c r="U5" s="66" t="s">
        <v>85</v>
      </c>
      <c r="V5" s="66" t="s">
        <v>92</v>
      </c>
      <c r="W5" s="66" t="s">
        <v>96</v>
      </c>
      <c r="X5" s="67"/>
      <c r="Y5" s="66" t="s">
        <v>85</v>
      </c>
      <c r="Z5" s="66" t="s">
        <v>92</v>
      </c>
      <c r="AA5" s="66" t="s">
        <v>97</v>
      </c>
    </row>
    <row r="6" spans="1:27">
      <c r="A6" s="68">
        <v>1</v>
      </c>
      <c r="B6" s="44">
        <v>0</v>
      </c>
      <c r="C6" s="24" t="s">
        <v>98</v>
      </c>
      <c r="D6" s="69" t="s">
        <v>87</v>
      </c>
      <c r="E6" s="69" t="s">
        <v>99</v>
      </c>
      <c r="F6" s="45">
        <v>-58.375242</v>
      </c>
      <c r="G6" s="46">
        <v>-34.591264000000201</v>
      </c>
      <c r="I6" s="24">
        <v>1</v>
      </c>
      <c r="J6" s="34">
        <v>0</v>
      </c>
      <c r="K6" s="24" t="s">
        <v>98</v>
      </c>
      <c r="M6" s="24">
        <v>1</v>
      </c>
      <c r="N6" s="34">
        <v>0</v>
      </c>
      <c r="O6" s="24" t="s">
        <v>98</v>
      </c>
      <c r="Q6" s="24">
        <v>1</v>
      </c>
      <c r="R6" s="34">
        <v>0</v>
      </c>
      <c r="S6" s="24" t="s">
        <v>98</v>
      </c>
      <c r="U6" s="24">
        <v>1</v>
      </c>
      <c r="V6" s="34">
        <v>22.715900000000001</v>
      </c>
      <c r="W6" s="24" t="s">
        <v>100</v>
      </c>
      <c r="Y6" s="24">
        <v>1</v>
      </c>
      <c r="Z6" s="34">
        <v>19.893000000000001</v>
      </c>
      <c r="AA6" s="24" t="s">
        <v>101</v>
      </c>
    </row>
    <row r="7" spans="1:27">
      <c r="A7" s="68">
        <v>2</v>
      </c>
      <c r="B7" s="44">
        <v>6.7035</v>
      </c>
      <c r="C7" s="24" t="s">
        <v>102</v>
      </c>
      <c r="D7" s="69" t="s">
        <v>87</v>
      </c>
      <c r="E7" s="69" t="s">
        <v>99</v>
      </c>
      <c r="F7" s="45">
        <v>-58.436463999999297</v>
      </c>
      <c r="G7" s="46">
        <v>-34.562279000000203</v>
      </c>
      <c r="I7" s="24">
        <v>2</v>
      </c>
      <c r="J7" s="34">
        <v>6.7035</v>
      </c>
      <c r="K7" s="24" t="s">
        <v>102</v>
      </c>
      <c r="M7" s="24">
        <v>2</v>
      </c>
      <c r="N7" s="34">
        <v>5.6459999999999999</v>
      </c>
      <c r="O7" s="24" t="s">
        <v>103</v>
      </c>
      <c r="Q7" s="24">
        <v>2</v>
      </c>
      <c r="R7" s="34">
        <v>5.6459999999999999</v>
      </c>
      <c r="S7" s="24" t="s">
        <v>103</v>
      </c>
      <c r="U7" s="24">
        <v>2</v>
      </c>
      <c r="V7" s="34">
        <v>26.515899999999998</v>
      </c>
      <c r="W7" s="24" t="s">
        <v>104</v>
      </c>
      <c r="Y7" s="24">
        <v>2</v>
      </c>
      <c r="Z7" s="34">
        <v>21.286000000000001</v>
      </c>
      <c r="AA7" s="24" t="s">
        <v>105</v>
      </c>
    </row>
    <row r="8" spans="1:27">
      <c r="A8" s="68">
        <v>3</v>
      </c>
      <c r="B8" s="44">
        <v>7.9911500000000002</v>
      </c>
      <c r="C8" s="24" t="s">
        <v>106</v>
      </c>
      <c r="D8" s="69" t="s">
        <v>87</v>
      </c>
      <c r="E8" s="69" t="s">
        <v>99</v>
      </c>
      <c r="F8" s="45">
        <v>-58.449505000000002</v>
      </c>
      <c r="G8" s="46">
        <v>-34.558424999999602</v>
      </c>
      <c r="I8" s="24">
        <v>3</v>
      </c>
      <c r="J8" s="34">
        <v>7.9911500000000002</v>
      </c>
      <c r="K8" s="24" t="s">
        <v>106</v>
      </c>
      <c r="M8" s="24">
        <v>3</v>
      </c>
      <c r="N8" s="34">
        <v>6.7</v>
      </c>
      <c r="O8" s="24" t="s">
        <v>107</v>
      </c>
      <c r="Q8" s="24">
        <v>3</v>
      </c>
      <c r="R8" s="34">
        <v>6.7</v>
      </c>
      <c r="S8" s="24" t="s">
        <v>107</v>
      </c>
      <c r="U8" s="24">
        <v>3</v>
      </c>
      <c r="V8" s="34">
        <v>33.367269999999998</v>
      </c>
      <c r="W8" s="24" t="s">
        <v>108</v>
      </c>
      <c r="Y8" s="24">
        <v>3</v>
      </c>
      <c r="Z8" s="34">
        <v>29.16</v>
      </c>
      <c r="AA8" s="24" t="s">
        <v>109</v>
      </c>
    </row>
    <row r="9" spans="1:27">
      <c r="A9" s="68">
        <v>4</v>
      </c>
      <c r="B9" s="44">
        <v>9.6015599999999992</v>
      </c>
      <c r="C9" s="24" t="s">
        <v>110</v>
      </c>
      <c r="D9" s="69" t="s">
        <v>87</v>
      </c>
      <c r="E9" s="69" t="s">
        <v>99</v>
      </c>
      <c r="F9" s="45">
        <v>-58.462444000000303</v>
      </c>
      <c r="G9" s="46">
        <v>-34.5488560000001</v>
      </c>
      <c r="I9" s="24">
        <v>4</v>
      </c>
      <c r="J9" s="34">
        <v>9.6015599999999992</v>
      </c>
      <c r="K9" s="24" t="s">
        <v>110</v>
      </c>
      <c r="M9" s="24">
        <v>4</v>
      </c>
      <c r="N9" s="34">
        <v>7.94</v>
      </c>
      <c r="O9" s="24" t="s">
        <v>111</v>
      </c>
      <c r="Q9" s="24">
        <v>4</v>
      </c>
      <c r="R9" s="34">
        <v>7.94</v>
      </c>
      <c r="S9" s="24" t="s">
        <v>111</v>
      </c>
      <c r="U9" s="24">
        <v>4</v>
      </c>
      <c r="V9" s="34">
        <v>36.741010000000003</v>
      </c>
      <c r="W9" s="24" t="s">
        <v>112</v>
      </c>
      <c r="Y9" s="24">
        <v>4</v>
      </c>
      <c r="Z9" s="34">
        <v>32.185000000000002</v>
      </c>
      <c r="AA9" s="24" t="s">
        <v>113</v>
      </c>
    </row>
    <row r="10" spans="1:27">
      <c r="A10" s="68">
        <v>5</v>
      </c>
      <c r="B10" s="44">
        <v>11.1244</v>
      </c>
      <c r="C10" s="24" t="s">
        <v>114</v>
      </c>
      <c r="D10" s="69" t="s">
        <v>87</v>
      </c>
      <c r="E10" s="69" t="s">
        <v>99</v>
      </c>
      <c r="F10" s="45">
        <v>-58.468302000000499</v>
      </c>
      <c r="G10" s="46">
        <v>-34.536178999999898</v>
      </c>
      <c r="I10" s="24">
        <v>5</v>
      </c>
      <c r="J10" s="34">
        <v>11.1244</v>
      </c>
      <c r="K10" s="24" t="s">
        <v>114</v>
      </c>
      <c r="M10" s="24">
        <v>5</v>
      </c>
      <c r="N10" s="34">
        <v>9.3640000000000008</v>
      </c>
      <c r="O10" s="24" t="s">
        <v>115</v>
      </c>
      <c r="Q10" s="24">
        <v>5</v>
      </c>
      <c r="R10" s="34">
        <v>9.3640000000000008</v>
      </c>
      <c r="S10" s="24" t="s">
        <v>115</v>
      </c>
      <c r="U10" s="24">
        <v>5</v>
      </c>
      <c r="V10" s="34">
        <v>42.878700000000002</v>
      </c>
      <c r="W10" s="24" t="s">
        <v>116</v>
      </c>
      <c r="Y10" s="24">
        <v>5</v>
      </c>
      <c r="Z10" s="34">
        <v>40.093000000000004</v>
      </c>
      <c r="AA10" s="24" t="s">
        <v>117</v>
      </c>
    </row>
    <row r="11" spans="1:27">
      <c r="A11" s="68">
        <v>6</v>
      </c>
      <c r="B11" s="44">
        <v>12.474769999999999</v>
      </c>
      <c r="C11" s="24" t="s">
        <v>118</v>
      </c>
      <c r="D11" s="69" t="s">
        <v>87</v>
      </c>
      <c r="E11" s="69" t="s">
        <v>118</v>
      </c>
      <c r="F11" s="45">
        <v>-58.472837000000503</v>
      </c>
      <c r="G11" s="46">
        <v>-34.524165999999603</v>
      </c>
      <c r="I11" s="24">
        <v>6</v>
      </c>
      <c r="J11" s="34">
        <v>12.474769999999999</v>
      </c>
      <c r="K11" s="24" t="s">
        <v>118</v>
      </c>
      <c r="M11" s="24">
        <v>6</v>
      </c>
      <c r="N11" s="34">
        <v>10.583600000000001</v>
      </c>
      <c r="O11" s="24" t="s">
        <v>119</v>
      </c>
      <c r="Q11" s="24">
        <v>6</v>
      </c>
      <c r="R11" s="34">
        <v>10.692</v>
      </c>
      <c r="S11" s="24" t="s">
        <v>120</v>
      </c>
      <c r="U11" s="24">
        <v>6</v>
      </c>
      <c r="V11" s="34">
        <v>46.515700000000002</v>
      </c>
      <c r="W11" s="24" t="s">
        <v>121</v>
      </c>
      <c r="Y11" s="24">
        <v>6</v>
      </c>
      <c r="Z11" s="34">
        <v>45.692999999999998</v>
      </c>
      <c r="AA11" s="24" t="s">
        <v>122</v>
      </c>
    </row>
    <row r="12" spans="1:27">
      <c r="A12" s="68">
        <v>7</v>
      </c>
      <c r="B12" s="44">
        <v>14.37125</v>
      </c>
      <c r="C12" s="24" t="s">
        <v>123</v>
      </c>
      <c r="D12" s="69" t="s">
        <v>87</v>
      </c>
      <c r="E12" s="69" t="s">
        <v>118</v>
      </c>
      <c r="F12" s="45">
        <v>-58.480115999999498</v>
      </c>
      <c r="G12" s="46">
        <v>-34.508176999999797</v>
      </c>
      <c r="I12" s="24">
        <v>7</v>
      </c>
      <c r="J12" s="34">
        <v>14.37125</v>
      </c>
      <c r="K12" s="24" t="s">
        <v>123</v>
      </c>
      <c r="M12" s="24">
        <v>7</v>
      </c>
      <c r="N12" s="34">
        <v>12.25455</v>
      </c>
      <c r="O12" s="24" t="s">
        <v>124</v>
      </c>
      <c r="Q12" s="24">
        <v>7</v>
      </c>
      <c r="R12" s="34">
        <v>12.042</v>
      </c>
      <c r="S12" s="24" t="s">
        <v>125</v>
      </c>
      <c r="U12" s="24">
        <v>7</v>
      </c>
      <c r="V12" s="34">
        <v>52.448900000000002</v>
      </c>
      <c r="W12" s="24" t="s">
        <v>126</v>
      </c>
      <c r="Y12" s="24">
        <v>7</v>
      </c>
      <c r="Z12" s="34">
        <v>52.271000000000001</v>
      </c>
      <c r="AA12" s="24" t="s">
        <v>127</v>
      </c>
    </row>
    <row r="13" spans="1:27">
      <c r="A13" s="68">
        <v>8</v>
      </c>
      <c r="B13" s="44">
        <v>15.84</v>
      </c>
      <c r="C13" s="24" t="s">
        <v>128</v>
      </c>
      <c r="D13" s="69" t="s">
        <v>87</v>
      </c>
      <c r="E13" s="69" t="s">
        <v>118</v>
      </c>
      <c r="F13" s="45">
        <v>-58.488710000000403</v>
      </c>
      <c r="G13" s="46">
        <v>-34.497156000000103</v>
      </c>
      <c r="I13" s="24">
        <v>8</v>
      </c>
      <c r="J13" s="34">
        <v>15.84</v>
      </c>
      <c r="K13" s="24" t="s">
        <v>128</v>
      </c>
      <c r="M13" s="24">
        <v>8</v>
      </c>
      <c r="N13" s="34">
        <v>13.74</v>
      </c>
      <c r="O13" s="24" t="s">
        <v>129</v>
      </c>
      <c r="Q13" s="24">
        <v>8</v>
      </c>
      <c r="R13" s="34">
        <v>13.489000000000001</v>
      </c>
      <c r="S13" s="24" t="s">
        <v>130</v>
      </c>
      <c r="U13" s="24">
        <v>8</v>
      </c>
      <c r="V13" s="34">
        <v>56.374319999999997</v>
      </c>
      <c r="W13" s="24" t="s">
        <v>131</v>
      </c>
      <c r="Y13" s="24">
        <v>8</v>
      </c>
      <c r="Z13" s="34">
        <v>64.400999999999996</v>
      </c>
      <c r="AA13" s="24" t="s">
        <v>132</v>
      </c>
    </row>
    <row r="14" spans="1:27">
      <c r="A14" s="68">
        <v>9</v>
      </c>
      <c r="B14" s="44">
        <v>17.16883</v>
      </c>
      <c r="C14" s="24" t="s">
        <v>133</v>
      </c>
      <c r="D14" s="69" t="s">
        <v>87</v>
      </c>
      <c r="E14" s="69" t="s">
        <v>134</v>
      </c>
      <c r="F14" s="45">
        <v>-58.4970160000005</v>
      </c>
      <c r="G14" s="46">
        <v>-34.487710000000099</v>
      </c>
      <c r="I14" s="24">
        <v>9</v>
      </c>
      <c r="J14" s="34">
        <v>17.16883</v>
      </c>
      <c r="K14" s="24" t="s">
        <v>133</v>
      </c>
      <c r="M14" s="24">
        <v>9</v>
      </c>
      <c r="N14" s="34">
        <v>15.11425</v>
      </c>
      <c r="O14" s="24" t="s">
        <v>135</v>
      </c>
      <c r="Q14" s="24">
        <v>9</v>
      </c>
      <c r="R14" s="34">
        <v>14.887</v>
      </c>
      <c r="S14" s="24" t="s">
        <v>136</v>
      </c>
      <c r="U14" s="24">
        <v>9</v>
      </c>
      <c r="V14" s="34">
        <v>68.119200000000006</v>
      </c>
      <c r="W14" s="24" t="s">
        <v>137</v>
      </c>
      <c r="Y14" s="24">
        <v>9</v>
      </c>
      <c r="Z14" s="34">
        <v>70.656000000000006</v>
      </c>
      <c r="AA14" s="24" t="s">
        <v>138</v>
      </c>
    </row>
    <row r="15" spans="1:27">
      <c r="A15" s="68">
        <v>10</v>
      </c>
      <c r="B15" s="44">
        <v>18.288</v>
      </c>
      <c r="C15" s="24" t="s">
        <v>139</v>
      </c>
      <c r="D15" s="69" t="s">
        <v>87</v>
      </c>
      <c r="E15" s="69" t="s">
        <v>134</v>
      </c>
      <c r="F15" s="45">
        <v>-58.503841000000499</v>
      </c>
      <c r="G15" s="46">
        <v>-34.479720999999799</v>
      </c>
      <c r="I15" s="24">
        <v>10</v>
      </c>
      <c r="J15" s="34">
        <v>18.288</v>
      </c>
      <c r="K15" s="24" t="s">
        <v>139</v>
      </c>
      <c r="M15" s="24">
        <v>10</v>
      </c>
      <c r="N15" s="34">
        <v>15.919449999999999</v>
      </c>
      <c r="O15" s="24" t="s">
        <v>140</v>
      </c>
      <c r="Q15" s="24">
        <v>10</v>
      </c>
      <c r="R15" s="34">
        <v>16.503</v>
      </c>
      <c r="S15" s="24" t="s">
        <v>141</v>
      </c>
      <c r="U15" s="24">
        <v>10</v>
      </c>
      <c r="V15" s="34">
        <v>79.805109999999999</v>
      </c>
      <c r="W15" s="24" t="s">
        <v>142</v>
      </c>
      <c r="Y15" s="24">
        <v>10</v>
      </c>
      <c r="Z15" s="34">
        <v>80.245999999999995</v>
      </c>
      <c r="AA15" s="24" t="s">
        <v>143</v>
      </c>
    </row>
    <row r="16" spans="1:27">
      <c r="A16" s="68">
        <v>11</v>
      </c>
      <c r="B16" s="44">
        <v>19.548999999999999</v>
      </c>
      <c r="C16" s="24" t="s">
        <v>134</v>
      </c>
      <c r="D16" s="69" t="s">
        <v>87</v>
      </c>
      <c r="E16" s="69" t="s">
        <v>134</v>
      </c>
      <c r="F16" s="45">
        <v>-58.513849999999898</v>
      </c>
      <c r="G16" s="46">
        <v>-34.471448000000201</v>
      </c>
      <c r="I16" s="24">
        <v>11</v>
      </c>
      <c r="J16" s="34">
        <v>19.548999999999999</v>
      </c>
      <c r="K16" s="24" t="s">
        <v>134</v>
      </c>
      <c r="M16" s="24">
        <v>11</v>
      </c>
      <c r="N16" s="34">
        <v>16.937899999999999</v>
      </c>
      <c r="O16" s="24" t="s">
        <v>144</v>
      </c>
      <c r="Q16" s="24">
        <v>11</v>
      </c>
      <c r="R16" s="34">
        <v>17.888000000000002</v>
      </c>
      <c r="S16" s="24" t="s">
        <v>145</v>
      </c>
      <c r="Y16" s="24">
        <v>11</v>
      </c>
      <c r="Z16" s="34">
        <v>82.2</v>
      </c>
      <c r="AA16" s="24" t="s">
        <v>146</v>
      </c>
    </row>
    <row r="17" spans="1:27">
      <c r="A17" s="68">
        <v>12</v>
      </c>
      <c r="B17" s="44">
        <v>21.238849999999999</v>
      </c>
      <c r="C17" s="24" t="s">
        <v>147</v>
      </c>
      <c r="D17" s="69" t="s">
        <v>87</v>
      </c>
      <c r="E17" s="69" t="s">
        <v>134</v>
      </c>
      <c r="F17" s="45">
        <v>-58.526074000000598</v>
      </c>
      <c r="G17" s="46">
        <v>-34.461181999999503</v>
      </c>
      <c r="I17" s="24">
        <v>12</v>
      </c>
      <c r="J17" s="34">
        <v>21.238849999999999</v>
      </c>
      <c r="K17" s="24" t="s">
        <v>147</v>
      </c>
      <c r="Q17" s="24">
        <v>12</v>
      </c>
      <c r="R17" s="34">
        <v>18.771999999999998</v>
      </c>
      <c r="S17" s="24" t="s">
        <v>148</v>
      </c>
      <c r="U17" s="38" t="s">
        <v>149</v>
      </c>
      <c r="V17" s="70">
        <f>+V15-V6</f>
        <v>57.089209999999994</v>
      </c>
      <c r="W17" s="38"/>
      <c r="Y17" s="24">
        <v>12</v>
      </c>
      <c r="Z17" s="34">
        <v>92.257000000000005</v>
      </c>
      <c r="AA17" s="24" t="s">
        <v>150</v>
      </c>
    </row>
    <row r="18" spans="1:27">
      <c r="A18" s="68">
        <v>13</v>
      </c>
      <c r="B18" s="44">
        <v>22.715900000000001</v>
      </c>
      <c r="C18" s="24" t="s">
        <v>100</v>
      </c>
      <c r="D18" s="69" t="s">
        <v>87</v>
      </c>
      <c r="E18" s="69" t="s">
        <v>151</v>
      </c>
      <c r="F18" s="45">
        <v>-58.540811999999498</v>
      </c>
      <c r="G18" s="46">
        <v>-34.456605999999802</v>
      </c>
      <c r="I18" s="24">
        <v>13</v>
      </c>
      <c r="J18" s="34">
        <v>22.715900000000001</v>
      </c>
      <c r="K18" s="24" t="s">
        <v>100</v>
      </c>
      <c r="M18" s="38" t="s">
        <v>149</v>
      </c>
      <c r="N18" s="70">
        <f>+N16</f>
        <v>16.937899999999999</v>
      </c>
      <c r="O18" s="38"/>
      <c r="Q18" s="24">
        <v>13</v>
      </c>
      <c r="R18" s="34">
        <v>19.893000000000001</v>
      </c>
      <c r="S18" s="24" t="s">
        <v>101</v>
      </c>
      <c r="V18" s="34"/>
    </row>
    <row r="19" spans="1:27">
      <c r="A19" s="68">
        <v>14</v>
      </c>
      <c r="B19" s="44">
        <v>23.800149999999999</v>
      </c>
      <c r="C19" s="24" t="s">
        <v>152</v>
      </c>
      <c r="D19" s="69" t="s">
        <v>87</v>
      </c>
      <c r="E19" s="69" t="s">
        <v>151</v>
      </c>
      <c r="F19" s="45">
        <v>-58.550565000000198</v>
      </c>
      <c r="G19" s="46">
        <v>-34.450687000000201</v>
      </c>
      <c r="I19" s="24">
        <v>14</v>
      </c>
      <c r="J19" s="34">
        <v>23.800149999999999</v>
      </c>
      <c r="K19" s="24" t="s">
        <v>152</v>
      </c>
      <c r="Q19" s="24">
        <v>14</v>
      </c>
      <c r="R19" s="34">
        <v>21.286000000000001</v>
      </c>
      <c r="S19" s="24" t="s">
        <v>105</v>
      </c>
      <c r="V19" s="34"/>
      <c r="Y19" s="38" t="s">
        <v>149</v>
      </c>
      <c r="Z19" s="70">
        <f>+Z17-Z6</f>
        <v>72.364000000000004</v>
      </c>
      <c r="AA19" s="38"/>
    </row>
    <row r="20" spans="1:27">
      <c r="A20" s="68">
        <v>15</v>
      </c>
      <c r="B20" s="44">
        <v>24.8841</v>
      </c>
      <c r="C20" s="24" t="s">
        <v>151</v>
      </c>
      <c r="D20" s="69" t="s">
        <v>87</v>
      </c>
      <c r="E20" s="69" t="s">
        <v>151</v>
      </c>
      <c r="F20" s="45">
        <v>-58.559185999999301</v>
      </c>
      <c r="G20" s="46">
        <v>-34.4439029999997</v>
      </c>
      <c r="I20" s="24">
        <v>15</v>
      </c>
      <c r="J20" s="34">
        <v>24.8841</v>
      </c>
      <c r="K20" s="24" t="s">
        <v>151</v>
      </c>
      <c r="Q20" s="24">
        <v>15</v>
      </c>
      <c r="R20" s="34">
        <v>22.523</v>
      </c>
      <c r="S20" s="24" t="s">
        <v>153</v>
      </c>
      <c r="V20" s="34"/>
    </row>
    <row r="21" spans="1:27">
      <c r="A21" s="68">
        <v>16</v>
      </c>
      <c r="B21" s="44">
        <v>25.971409999999999</v>
      </c>
      <c r="C21" s="24" t="s">
        <v>154</v>
      </c>
      <c r="D21" s="69" t="s">
        <v>87</v>
      </c>
      <c r="E21" s="69" t="s">
        <v>151</v>
      </c>
      <c r="F21" s="45">
        <v>-58.567991999999798</v>
      </c>
      <c r="G21" s="46">
        <v>-34.437047999999798</v>
      </c>
      <c r="I21" s="24">
        <v>16</v>
      </c>
      <c r="J21" s="34">
        <v>25.971409999999999</v>
      </c>
      <c r="K21" s="24" t="s">
        <v>154</v>
      </c>
      <c r="N21" s="34"/>
      <c r="V21" s="34"/>
      <c r="Z21" s="34"/>
    </row>
    <row r="22" spans="1:27">
      <c r="A22" s="68">
        <v>17</v>
      </c>
      <c r="B22" s="44">
        <v>28.234999999999999</v>
      </c>
      <c r="C22" s="24" t="s">
        <v>155</v>
      </c>
      <c r="D22" s="69" t="s">
        <v>87</v>
      </c>
      <c r="E22" s="69" t="s">
        <v>155</v>
      </c>
      <c r="F22" s="45">
        <v>-58.579280000000701</v>
      </c>
      <c r="G22" s="46">
        <v>-34.421285000000303</v>
      </c>
      <c r="I22" s="24">
        <v>17</v>
      </c>
      <c r="J22" s="34">
        <v>28.234999999999999</v>
      </c>
      <c r="K22" s="24" t="s">
        <v>155</v>
      </c>
      <c r="N22" s="34"/>
      <c r="Q22" s="38" t="s">
        <v>149</v>
      </c>
      <c r="R22" s="70">
        <f>+R20</f>
        <v>22.523</v>
      </c>
      <c r="S22" s="38"/>
      <c r="U22" s="71"/>
      <c r="V22" s="71"/>
      <c r="W22" s="71"/>
      <c r="X22" s="71"/>
    </row>
    <row r="23" spans="1:27">
      <c r="A23" s="68">
        <v>18</v>
      </c>
      <c r="B23" s="44">
        <v>10.583600000000001</v>
      </c>
      <c r="C23" s="24" t="s">
        <v>119</v>
      </c>
      <c r="D23" s="69" t="s">
        <v>87</v>
      </c>
      <c r="E23" s="69" t="s">
        <v>99</v>
      </c>
      <c r="F23" s="45">
        <v>-58.475247999999603</v>
      </c>
      <c r="G23" s="46">
        <v>-34.565226999999503</v>
      </c>
      <c r="P23" s="24"/>
      <c r="R23" s="34"/>
      <c r="T23" s="24"/>
      <c r="U23" s="71"/>
      <c r="V23" s="34"/>
      <c r="W23" s="71"/>
      <c r="X23" s="72"/>
    </row>
    <row r="24" spans="1:27">
      <c r="A24" s="68">
        <v>19</v>
      </c>
      <c r="B24" s="44">
        <v>12.25455</v>
      </c>
      <c r="C24" s="24" t="s">
        <v>124</v>
      </c>
      <c r="D24" s="69" t="s">
        <v>87</v>
      </c>
      <c r="E24" s="69" t="s">
        <v>99</v>
      </c>
      <c r="F24" s="45">
        <v>-58.487014999999602</v>
      </c>
      <c r="G24" s="46">
        <v>-34.554036000000103</v>
      </c>
      <c r="I24" s="38" t="s">
        <v>149</v>
      </c>
      <c r="J24" s="70">
        <f>+J22</f>
        <v>28.234999999999999</v>
      </c>
      <c r="K24" s="38"/>
      <c r="P24" s="24"/>
      <c r="R24" s="34"/>
      <c r="T24" s="24"/>
      <c r="U24" s="71"/>
      <c r="V24" s="71"/>
      <c r="W24" s="71"/>
      <c r="X24" s="72"/>
    </row>
    <row r="25" spans="1:27">
      <c r="A25" s="68">
        <v>20</v>
      </c>
      <c r="B25" s="44">
        <v>13.74</v>
      </c>
      <c r="C25" s="24" t="s">
        <v>129</v>
      </c>
      <c r="D25" s="69" t="s">
        <v>87</v>
      </c>
      <c r="E25" s="69" t="s">
        <v>118</v>
      </c>
      <c r="F25" s="45">
        <v>-58.494374000000697</v>
      </c>
      <c r="G25" s="46">
        <v>-34.542852000000003</v>
      </c>
      <c r="N25" s="245"/>
      <c r="P25" s="24"/>
      <c r="R25" s="64"/>
      <c r="T25" s="24"/>
      <c r="U25" s="71"/>
      <c r="V25" s="34"/>
      <c r="W25" s="71"/>
      <c r="X25" s="72"/>
      <c r="Z25" s="34"/>
    </row>
    <row r="26" spans="1:27">
      <c r="A26" s="68">
        <v>21</v>
      </c>
      <c r="B26" s="44">
        <v>15.11425</v>
      </c>
      <c r="C26" s="24" t="s">
        <v>135</v>
      </c>
      <c r="D26" s="69" t="s">
        <v>87</v>
      </c>
      <c r="E26" s="69" t="s">
        <v>118</v>
      </c>
      <c r="F26" s="45">
        <v>-58.494134000000301</v>
      </c>
      <c r="G26" s="46">
        <v>-34.530478999999701</v>
      </c>
      <c r="P26" s="24"/>
      <c r="R26" s="64"/>
      <c r="T26" s="24"/>
      <c r="U26" s="246"/>
      <c r="V26" s="71"/>
      <c r="W26" s="71"/>
      <c r="X26" s="72"/>
      <c r="Z26" s="34"/>
    </row>
    <row r="27" spans="1:27">
      <c r="A27" s="68">
        <v>22</v>
      </c>
      <c r="B27" s="44">
        <v>15.919449999999999</v>
      </c>
      <c r="C27" s="24" t="s">
        <v>140</v>
      </c>
      <c r="D27" s="69" t="s">
        <v>87</v>
      </c>
      <c r="E27" s="69" t="s">
        <v>118</v>
      </c>
      <c r="F27" s="45">
        <v>-58.494100000000003</v>
      </c>
      <c r="G27" s="46">
        <v>-34.523099999999999</v>
      </c>
      <c r="I27" s="1"/>
      <c r="K27" s="1"/>
      <c r="L27" s="24"/>
      <c r="M27" s="1"/>
      <c r="N27" s="1"/>
      <c r="O27" s="1"/>
      <c r="S27" s="64"/>
      <c r="T27" s="34"/>
      <c r="U27" s="246"/>
      <c r="V27" s="71"/>
      <c r="W27" s="71"/>
      <c r="X27" s="72"/>
    </row>
    <row r="28" spans="1:27">
      <c r="A28" s="68">
        <v>23</v>
      </c>
      <c r="B28" s="44">
        <v>16.937899999999999</v>
      </c>
      <c r="C28" s="24" t="s">
        <v>144</v>
      </c>
      <c r="D28" s="69" t="s">
        <v>87</v>
      </c>
      <c r="E28" s="69" t="s">
        <v>118</v>
      </c>
      <c r="F28" s="45">
        <v>-58.489109999999499</v>
      </c>
      <c r="G28" s="46">
        <v>-34.515115999999999</v>
      </c>
      <c r="I28" s="25" t="s">
        <v>156</v>
      </c>
      <c r="J28" s="39"/>
      <c r="K28" s="25"/>
      <c r="L28" s="26">
        <v>54</v>
      </c>
      <c r="M28" s="1"/>
      <c r="N28" s="7"/>
      <c r="O28" s="1"/>
      <c r="T28" s="24"/>
      <c r="U28" s="247"/>
      <c r="V28" s="246"/>
      <c r="W28" s="71"/>
      <c r="X28" s="72"/>
    </row>
    <row r="29" spans="1:27">
      <c r="A29" s="68">
        <v>24</v>
      </c>
      <c r="B29" s="44">
        <v>5.6459999999999999</v>
      </c>
      <c r="C29" s="24" t="s">
        <v>103</v>
      </c>
      <c r="D29" s="69" t="s">
        <v>87</v>
      </c>
      <c r="E29" s="69" t="s">
        <v>99</v>
      </c>
      <c r="F29" s="45">
        <v>-58.425521000000103</v>
      </c>
      <c r="G29" s="46">
        <v>-34.571952999999901</v>
      </c>
      <c r="I29" s="25" t="s">
        <v>157</v>
      </c>
      <c r="J29" s="39"/>
      <c r="K29" s="25"/>
      <c r="L29" s="26">
        <v>0</v>
      </c>
      <c r="M29" s="1"/>
      <c r="N29" s="1"/>
      <c r="O29" s="1"/>
      <c r="T29" s="24"/>
      <c r="U29" s="71"/>
      <c r="V29" s="71"/>
      <c r="W29" s="71"/>
      <c r="X29" s="72"/>
    </row>
    <row r="30" spans="1:27">
      <c r="A30" s="68">
        <v>25</v>
      </c>
      <c r="B30" s="44">
        <v>6.7</v>
      </c>
      <c r="C30" s="24" t="s">
        <v>107</v>
      </c>
      <c r="D30" s="69" t="s">
        <v>87</v>
      </c>
      <c r="E30" s="69" t="s">
        <v>99</v>
      </c>
      <c r="F30" s="45">
        <v>-58.440942000000398</v>
      </c>
      <c r="G30" s="46">
        <v>-34.575822999999602</v>
      </c>
      <c r="I30" s="25" t="s">
        <v>158</v>
      </c>
      <c r="J30" s="39"/>
      <c r="K30" s="25"/>
      <c r="L30" s="26">
        <v>2</v>
      </c>
      <c r="M30" s="1"/>
      <c r="N30" s="1"/>
      <c r="O30" s="1"/>
      <c r="P30" s="1"/>
      <c r="Q30" s="1"/>
      <c r="R30" s="64"/>
      <c r="T30" s="24"/>
      <c r="U30" s="71"/>
      <c r="V30" s="71"/>
      <c r="W30" s="71"/>
      <c r="X30" s="72"/>
      <c r="Z30" s="34"/>
    </row>
    <row r="31" spans="1:27">
      <c r="A31" s="68">
        <v>26</v>
      </c>
      <c r="B31" s="44">
        <v>7.94</v>
      </c>
      <c r="C31" s="24" t="s">
        <v>111</v>
      </c>
      <c r="D31" s="69" t="s">
        <v>87</v>
      </c>
      <c r="E31" s="69" t="s">
        <v>99</v>
      </c>
      <c r="F31" s="45">
        <v>-58.447737999999902</v>
      </c>
      <c r="G31" s="46">
        <v>-34.573125999999696</v>
      </c>
      <c r="I31" s="27" t="s">
        <v>159</v>
      </c>
      <c r="J31" s="25"/>
      <c r="K31" s="25"/>
      <c r="L31" s="28">
        <f>SUM(L28:L30)</f>
        <v>56</v>
      </c>
      <c r="M31" s="1"/>
      <c r="N31" s="1"/>
      <c r="O31" s="1"/>
      <c r="P31" s="1"/>
      <c r="Q31" s="1"/>
      <c r="R31" s="64"/>
      <c r="T31" s="24"/>
      <c r="U31" s="71"/>
      <c r="V31" s="71"/>
      <c r="W31" s="71"/>
      <c r="X31" s="72"/>
      <c r="Z31" s="34"/>
    </row>
    <row r="32" spans="1:27">
      <c r="A32" s="68">
        <v>27</v>
      </c>
      <c r="B32" s="44">
        <v>9.3640000000000008</v>
      </c>
      <c r="C32" s="24" t="s">
        <v>115</v>
      </c>
      <c r="D32" s="69" t="s">
        <v>87</v>
      </c>
      <c r="E32" s="69" t="s">
        <v>99</v>
      </c>
      <c r="F32" s="45">
        <v>-58.462803999999799</v>
      </c>
      <c r="G32" s="46">
        <v>-34.567581999999703</v>
      </c>
      <c r="J32" s="1"/>
      <c r="K32" s="1"/>
      <c r="L32" s="1"/>
      <c r="M32" s="1"/>
      <c r="N32" s="1"/>
      <c r="O32" s="1"/>
      <c r="P32" s="1"/>
      <c r="Q32" s="1"/>
      <c r="R32" s="64"/>
      <c r="T32" s="24"/>
      <c r="U32" s="71"/>
      <c r="V32" s="71"/>
      <c r="W32" s="71"/>
      <c r="X32" s="71"/>
      <c r="Z32" s="34"/>
    </row>
    <row r="33" spans="1:26">
      <c r="A33" s="68">
        <v>28</v>
      </c>
      <c r="B33" s="44">
        <v>10.692</v>
      </c>
      <c r="C33" s="24" t="s">
        <v>120</v>
      </c>
      <c r="D33" s="69" t="s">
        <v>87</v>
      </c>
      <c r="E33" s="69" t="s">
        <v>99</v>
      </c>
      <c r="F33" s="45">
        <v>-58.479318000000497</v>
      </c>
      <c r="G33" s="46">
        <v>-34.568426000000201</v>
      </c>
      <c r="I33" s="25" t="s">
        <v>160</v>
      </c>
      <c r="J33" s="25"/>
      <c r="K33" s="25"/>
      <c r="L33" s="26">
        <v>34</v>
      </c>
      <c r="M33" s="1"/>
      <c r="N33" s="1"/>
      <c r="O33" s="1"/>
      <c r="P33" s="1"/>
      <c r="Q33" s="1"/>
      <c r="R33" s="64"/>
      <c r="T33" s="24"/>
      <c r="U33" s="71"/>
      <c r="V33" s="71"/>
      <c r="W33" s="71"/>
      <c r="X33" s="71"/>
      <c r="Z33" s="34"/>
    </row>
    <row r="34" spans="1:26">
      <c r="A34" s="68">
        <v>29</v>
      </c>
      <c r="B34" s="44">
        <v>12.042</v>
      </c>
      <c r="C34" s="24" t="s">
        <v>161</v>
      </c>
      <c r="D34" s="69" t="s">
        <v>87</v>
      </c>
      <c r="E34" s="69" t="s">
        <v>99</v>
      </c>
      <c r="F34" s="45">
        <v>-58.487533999999897</v>
      </c>
      <c r="G34" s="46">
        <v>-34.574423999999901</v>
      </c>
      <c r="I34" s="25" t="s">
        <v>162</v>
      </c>
      <c r="J34" s="25"/>
      <c r="K34" s="25"/>
      <c r="L34" s="26">
        <v>19</v>
      </c>
      <c r="M34" s="1"/>
      <c r="N34" s="1"/>
      <c r="O34" s="1"/>
      <c r="P34" s="1"/>
      <c r="Q34" s="1"/>
      <c r="T34" s="24"/>
      <c r="X34" s="24"/>
      <c r="Z34" s="34"/>
    </row>
    <row r="35" spans="1:26">
      <c r="A35" s="68">
        <v>30</v>
      </c>
      <c r="B35" s="44">
        <v>13.489000000000001</v>
      </c>
      <c r="C35" s="24" t="s">
        <v>130</v>
      </c>
      <c r="D35" s="69" t="s">
        <v>87</v>
      </c>
      <c r="E35" s="69" t="s">
        <v>99</v>
      </c>
      <c r="F35" s="45">
        <v>-58.501722000000697</v>
      </c>
      <c r="G35" s="46">
        <v>-34.5804720000001</v>
      </c>
      <c r="I35" s="25" t="s">
        <v>163</v>
      </c>
      <c r="J35" s="27"/>
      <c r="K35" s="27"/>
      <c r="L35" s="26">
        <v>3</v>
      </c>
      <c r="M35" s="1"/>
      <c r="N35" s="1"/>
      <c r="O35" s="1"/>
      <c r="P35" s="1"/>
      <c r="Q35" s="1"/>
      <c r="T35" s="24"/>
      <c r="X35" s="24"/>
      <c r="Z35" s="34"/>
    </row>
    <row r="36" spans="1:26">
      <c r="A36" s="68">
        <v>31</v>
      </c>
      <c r="B36" s="44">
        <v>14.887</v>
      </c>
      <c r="C36" s="24" t="s">
        <v>164</v>
      </c>
      <c r="D36" s="69" t="s">
        <v>87</v>
      </c>
      <c r="E36" s="69" t="s">
        <v>165</v>
      </c>
      <c r="F36" s="45">
        <v>-58.517199999999498</v>
      </c>
      <c r="G36" s="46">
        <v>-34.581099999999701</v>
      </c>
      <c r="I36" s="27" t="s">
        <v>159</v>
      </c>
      <c r="J36" s="39"/>
      <c r="K36" s="39"/>
      <c r="L36" s="28">
        <f>SUM(L33:L35)</f>
        <v>56</v>
      </c>
      <c r="P36" s="1"/>
      <c r="Q36" s="64"/>
      <c r="T36" s="24"/>
      <c r="X36" s="24"/>
    </row>
    <row r="37" spans="1:26">
      <c r="A37" s="68">
        <v>32</v>
      </c>
      <c r="B37" s="44">
        <v>16.503</v>
      </c>
      <c r="C37" s="24" t="s">
        <v>141</v>
      </c>
      <c r="D37" s="69" t="s">
        <v>87</v>
      </c>
      <c r="E37" s="69" t="s">
        <v>165</v>
      </c>
      <c r="F37" s="45">
        <v>-58.531595000000301</v>
      </c>
      <c r="G37" s="46">
        <v>-34.573550999999902</v>
      </c>
      <c r="P37" s="24"/>
      <c r="Q37" s="64"/>
      <c r="T37" s="24"/>
      <c r="V37" s="34"/>
      <c r="X37" s="24"/>
    </row>
    <row r="38" spans="1:26">
      <c r="A38" s="68">
        <v>33</v>
      </c>
      <c r="B38" s="44">
        <v>17.888000000000002</v>
      </c>
      <c r="C38" s="24" t="s">
        <v>145</v>
      </c>
      <c r="D38" s="69" t="s">
        <v>87</v>
      </c>
      <c r="E38" s="69" t="s">
        <v>165</v>
      </c>
      <c r="F38" s="45">
        <v>-58.540560000000603</v>
      </c>
      <c r="G38" s="46">
        <v>-34.563430999999802</v>
      </c>
      <c r="P38" s="24"/>
      <c r="Q38" s="64"/>
      <c r="T38" s="24"/>
      <c r="X38" s="24"/>
    </row>
    <row r="39" spans="1:26">
      <c r="A39" s="68">
        <v>34</v>
      </c>
      <c r="B39" s="44">
        <v>18.771999999999998</v>
      </c>
      <c r="C39" s="24" t="s">
        <v>148</v>
      </c>
      <c r="D39" s="69" t="s">
        <v>87</v>
      </c>
      <c r="E39" s="69" t="s">
        <v>165</v>
      </c>
      <c r="F39" s="45">
        <v>-58.548437000000398</v>
      </c>
      <c r="G39" s="46">
        <v>-34.557035999999798</v>
      </c>
      <c r="P39" s="24"/>
      <c r="Q39" s="64"/>
      <c r="T39" s="24"/>
      <c r="X39" s="24"/>
    </row>
    <row r="40" spans="1:26">
      <c r="A40" s="68">
        <v>35</v>
      </c>
      <c r="B40" s="44">
        <v>19.893000000000001</v>
      </c>
      <c r="C40" s="24" t="s">
        <v>101</v>
      </c>
      <c r="D40" s="69" t="s">
        <v>87</v>
      </c>
      <c r="E40" s="69" t="s">
        <v>165</v>
      </c>
      <c r="F40" s="45">
        <v>-58.556284999999399</v>
      </c>
      <c r="G40" s="46">
        <v>-34.550812000000199</v>
      </c>
      <c r="P40" s="24"/>
      <c r="Q40" s="64"/>
      <c r="T40" s="24"/>
      <c r="X40" s="24"/>
    </row>
    <row r="41" spans="1:26">
      <c r="A41" s="68">
        <v>36</v>
      </c>
      <c r="B41" s="44">
        <v>21.286000000000001</v>
      </c>
      <c r="C41" s="24" t="s">
        <v>105</v>
      </c>
      <c r="D41" s="69" t="s">
        <v>87</v>
      </c>
      <c r="E41" s="69" t="s">
        <v>165</v>
      </c>
      <c r="F41" s="45">
        <v>-58.567248999999798</v>
      </c>
      <c r="G41" s="46">
        <v>-34.542036999999603</v>
      </c>
      <c r="P41" s="24"/>
      <c r="Q41" s="64"/>
      <c r="T41" s="24"/>
    </row>
    <row r="42" spans="1:26">
      <c r="A42" s="68">
        <v>37</v>
      </c>
      <c r="B42" s="44">
        <v>22.523</v>
      </c>
      <c r="C42" s="24" t="s">
        <v>166</v>
      </c>
      <c r="D42" s="69" t="s">
        <v>87</v>
      </c>
      <c r="E42" s="69" t="s">
        <v>165</v>
      </c>
      <c r="F42" s="45">
        <v>-58.575947000000099</v>
      </c>
      <c r="G42" s="46">
        <v>-34.535081000000503</v>
      </c>
      <c r="P42" s="24"/>
      <c r="T42" s="24"/>
    </row>
    <row r="43" spans="1:26">
      <c r="A43" s="68">
        <v>38</v>
      </c>
      <c r="B43" s="44">
        <v>29.16</v>
      </c>
      <c r="C43" s="69" t="s">
        <v>109</v>
      </c>
      <c r="D43" s="69" t="s">
        <v>167</v>
      </c>
      <c r="E43" s="69" t="s">
        <v>151</v>
      </c>
      <c r="F43" s="45">
        <v>-58.602899999999998</v>
      </c>
      <c r="G43" s="46">
        <v>-34.479799999999997</v>
      </c>
    </row>
    <row r="44" spans="1:26">
      <c r="A44" s="68">
        <v>39</v>
      </c>
      <c r="B44" s="44">
        <v>32.185000000000002</v>
      </c>
      <c r="C44" s="69" t="s">
        <v>113</v>
      </c>
      <c r="D44" s="69" t="s">
        <v>87</v>
      </c>
      <c r="E44" s="69" t="s">
        <v>155</v>
      </c>
      <c r="F44" s="45">
        <v>-58.619799999999998</v>
      </c>
      <c r="G44" s="46">
        <v>-34.456099999999999</v>
      </c>
    </row>
    <row r="45" spans="1:26">
      <c r="A45" s="68">
        <v>40</v>
      </c>
      <c r="B45" s="44">
        <v>40.093000000000004</v>
      </c>
      <c r="C45" s="69" t="s">
        <v>117</v>
      </c>
      <c r="D45" s="69" t="s">
        <v>87</v>
      </c>
      <c r="E45" s="69" t="s">
        <v>155</v>
      </c>
      <c r="F45" s="45">
        <v>-58.684800000000003</v>
      </c>
      <c r="G45" s="46">
        <v>-34.409300000000002</v>
      </c>
    </row>
    <row r="46" spans="1:26">
      <c r="A46" s="68">
        <v>41</v>
      </c>
      <c r="B46" s="44">
        <v>45.692999999999998</v>
      </c>
      <c r="C46" s="69" t="s">
        <v>122</v>
      </c>
      <c r="D46" s="69" t="s">
        <v>87</v>
      </c>
      <c r="E46" s="69" t="s">
        <v>127</v>
      </c>
      <c r="F46" s="45">
        <v>-58.736699999999999</v>
      </c>
      <c r="G46" s="46">
        <v>-34.382899999999999</v>
      </c>
    </row>
    <row r="47" spans="1:26">
      <c r="A47" s="68">
        <v>42</v>
      </c>
      <c r="B47" s="44">
        <v>52.271000000000001</v>
      </c>
      <c r="C47" s="69" t="s">
        <v>127</v>
      </c>
      <c r="D47" s="69" t="s">
        <v>87</v>
      </c>
      <c r="E47" s="69" t="s">
        <v>127</v>
      </c>
      <c r="F47" s="45">
        <v>-58.795000000000002</v>
      </c>
      <c r="G47" s="46">
        <v>-34.349699999999999</v>
      </c>
    </row>
    <row r="48" spans="1:26">
      <c r="A48" s="68">
        <v>43</v>
      </c>
      <c r="B48" s="44">
        <v>64.400999999999996</v>
      </c>
      <c r="C48" s="69" t="s">
        <v>132</v>
      </c>
      <c r="D48" s="69" t="s">
        <v>87</v>
      </c>
      <c r="E48" s="69" t="s">
        <v>143</v>
      </c>
      <c r="F48" s="45">
        <v>-58.890099999999997</v>
      </c>
      <c r="G48" s="46">
        <v>-34.278100000000002</v>
      </c>
    </row>
    <row r="49" spans="1:7">
      <c r="A49" s="68">
        <v>44</v>
      </c>
      <c r="B49" s="44">
        <v>70.656000000000006</v>
      </c>
      <c r="C49" s="69" t="s">
        <v>138</v>
      </c>
      <c r="D49" s="69" t="s">
        <v>87</v>
      </c>
      <c r="E49" s="69" t="s">
        <v>143</v>
      </c>
      <c r="F49" s="45">
        <v>-58.8964</v>
      </c>
      <c r="G49" s="46">
        <v>-34.222099999999998</v>
      </c>
    </row>
    <row r="50" spans="1:7">
      <c r="A50" s="68">
        <v>45</v>
      </c>
      <c r="B50" s="44">
        <v>80.245999999999995</v>
      </c>
      <c r="C50" s="69" t="s">
        <v>143</v>
      </c>
      <c r="D50" s="69" t="s">
        <v>87</v>
      </c>
      <c r="E50" s="69" t="s">
        <v>143</v>
      </c>
      <c r="F50" s="45">
        <v>-58.958530000000003</v>
      </c>
      <c r="G50" s="46">
        <v>-34.156776000000001</v>
      </c>
    </row>
    <row r="51" spans="1:7">
      <c r="A51" s="68">
        <v>46</v>
      </c>
      <c r="B51" s="44">
        <v>82.2</v>
      </c>
      <c r="C51" s="69" t="s">
        <v>146</v>
      </c>
      <c r="D51" s="69" t="s">
        <v>167</v>
      </c>
      <c r="E51" s="69" t="s">
        <v>143</v>
      </c>
      <c r="F51" s="45">
        <v>-58.976999999999997</v>
      </c>
      <c r="G51" s="46">
        <v>-34.160200000000003</v>
      </c>
    </row>
    <row r="52" spans="1:7">
      <c r="A52" s="68">
        <v>47</v>
      </c>
      <c r="B52" s="47">
        <v>92.257000000000005</v>
      </c>
      <c r="C52" s="73" t="s">
        <v>150</v>
      </c>
      <c r="D52" s="73" t="s">
        <v>87</v>
      </c>
      <c r="E52" s="73" t="s">
        <v>150</v>
      </c>
      <c r="F52" s="48">
        <v>-59.0379</v>
      </c>
      <c r="G52" s="49">
        <v>-34.097799999999999</v>
      </c>
    </row>
    <row r="53" spans="1:7">
      <c r="A53" s="68">
        <v>48</v>
      </c>
      <c r="B53" s="44">
        <v>27</v>
      </c>
      <c r="C53" s="69" t="s">
        <v>104</v>
      </c>
      <c r="D53" s="69" t="s">
        <v>87</v>
      </c>
      <c r="E53" s="69" t="s">
        <v>151</v>
      </c>
      <c r="F53" s="45">
        <v>-58.493791000000499</v>
      </c>
      <c r="G53" s="46">
        <v>-34.523037999999701</v>
      </c>
    </row>
    <row r="54" spans="1:7">
      <c r="A54" s="68">
        <v>49</v>
      </c>
      <c r="B54" s="44">
        <v>33.158999999999999</v>
      </c>
      <c r="C54" s="69" t="s">
        <v>108</v>
      </c>
      <c r="D54" s="69" t="s">
        <v>87</v>
      </c>
      <c r="E54" s="69" t="s">
        <v>155</v>
      </c>
      <c r="F54" s="45">
        <v>-58.645153000000001</v>
      </c>
      <c r="G54" s="46">
        <v>-34.462600000000002</v>
      </c>
    </row>
    <row r="55" spans="1:7">
      <c r="A55" s="68">
        <v>50</v>
      </c>
      <c r="B55" s="44">
        <v>38.19</v>
      </c>
      <c r="C55" s="69" t="s">
        <v>112</v>
      </c>
      <c r="D55" s="69" t="s">
        <v>87</v>
      </c>
      <c r="E55" s="69" t="s">
        <v>155</v>
      </c>
      <c r="F55" s="45">
        <v>-58.677300000000002</v>
      </c>
      <c r="G55" s="46">
        <v>-34.446899999999999</v>
      </c>
    </row>
    <row r="56" spans="1:7">
      <c r="A56" s="68">
        <v>51</v>
      </c>
      <c r="B56" s="44">
        <v>42.698</v>
      </c>
      <c r="C56" s="69" t="s">
        <v>116</v>
      </c>
      <c r="D56" s="69" t="s">
        <v>87</v>
      </c>
      <c r="E56" s="69" t="s">
        <v>127</v>
      </c>
      <c r="F56" s="45">
        <v>-58.737102</v>
      </c>
      <c r="G56" s="46">
        <v>-34.42089</v>
      </c>
    </row>
    <row r="57" spans="1:7">
      <c r="A57" s="68">
        <v>52</v>
      </c>
      <c r="B57" s="44">
        <v>42.698</v>
      </c>
      <c r="C57" s="69" t="s">
        <v>121</v>
      </c>
      <c r="D57" s="69" t="s">
        <v>87</v>
      </c>
      <c r="E57" s="69" t="s">
        <v>127</v>
      </c>
      <c r="F57" s="45">
        <v>-58.771999999999998</v>
      </c>
      <c r="G57" s="46">
        <v>-34.406799999999997</v>
      </c>
    </row>
    <row r="58" spans="1:7">
      <c r="A58" s="68">
        <v>53</v>
      </c>
      <c r="B58" s="44">
        <v>42.698</v>
      </c>
      <c r="C58" s="69" t="s">
        <v>126</v>
      </c>
      <c r="D58" s="69" t="s">
        <v>87</v>
      </c>
      <c r="E58" s="69" t="s">
        <v>127</v>
      </c>
      <c r="F58" s="45">
        <v>-58.829599999999999</v>
      </c>
      <c r="G58" s="46">
        <v>-34.382800000000003</v>
      </c>
    </row>
    <row r="59" spans="1:7">
      <c r="A59" s="68">
        <v>54</v>
      </c>
      <c r="B59" s="44">
        <v>56.192999999999998</v>
      </c>
      <c r="C59" s="69" t="s">
        <v>131</v>
      </c>
      <c r="D59" s="69" t="s">
        <v>87</v>
      </c>
      <c r="E59" s="69" t="s">
        <v>168</v>
      </c>
      <c r="F59" s="45">
        <v>-58.869300000000003</v>
      </c>
      <c r="G59" s="46">
        <v>-34.370100000000001</v>
      </c>
    </row>
    <row r="60" spans="1:7">
      <c r="A60" s="68">
        <v>55</v>
      </c>
      <c r="B60" s="44">
        <v>56.192999999999998</v>
      </c>
      <c r="C60" s="69" t="s">
        <v>137</v>
      </c>
      <c r="D60" s="69" t="s">
        <v>87</v>
      </c>
      <c r="E60" s="69" t="s">
        <v>169</v>
      </c>
      <c r="F60" s="45">
        <v>-58.987400000000001</v>
      </c>
      <c r="G60" s="46">
        <v>-34.3309</v>
      </c>
    </row>
    <row r="61" spans="1:7">
      <c r="A61" s="74">
        <v>56</v>
      </c>
      <c r="B61" s="44">
        <v>56.192999999999998</v>
      </c>
      <c r="C61" s="69" t="s">
        <v>142</v>
      </c>
      <c r="D61" s="69" t="s">
        <v>87</v>
      </c>
      <c r="E61" s="69" t="s">
        <v>169</v>
      </c>
      <c r="F61" s="45">
        <v>-59.101700000000001</v>
      </c>
      <c r="G61" s="46">
        <v>-34.286999999999999</v>
      </c>
    </row>
    <row r="67" spans="12:12">
      <c r="L67" s="24"/>
    </row>
    <row r="68" spans="12:12">
      <c r="L68" s="24"/>
    </row>
    <row r="69" spans="12:12">
      <c r="L69" s="24"/>
    </row>
    <row r="70" spans="12:12">
      <c r="L70" s="24"/>
    </row>
    <row r="71" spans="12:12">
      <c r="L71" s="24"/>
    </row>
    <row r="72" spans="12:12">
      <c r="L72" s="24"/>
    </row>
    <row r="73" spans="12:12">
      <c r="L73" s="24"/>
    </row>
    <row r="74" spans="12:12">
      <c r="L74" s="24"/>
    </row>
    <row r="75" spans="12:12">
      <c r="L75" s="24"/>
    </row>
    <row r="76" spans="12:12">
      <c r="L76" s="24"/>
    </row>
    <row r="77" spans="12:12">
      <c r="L77" s="24"/>
    </row>
    <row r="78" spans="12:12">
      <c r="L78" s="24"/>
    </row>
    <row r="79" spans="12:12">
      <c r="L79" s="24"/>
    </row>
    <row r="80" spans="12:12">
      <c r="L80" s="24"/>
    </row>
    <row r="81" spans="12:12">
      <c r="L81" s="24"/>
    </row>
  </sheetData>
  <pageMargins left="0.7" right="0.7" top="0.75" bottom="0.75" header="0.3" footer="0.3"/>
  <drawing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H376"/>
  <sheetViews>
    <sheetView zoomScale="80" zoomScaleNormal="80" workbookViewId="0">
      <pane xSplit="2" ySplit="1" topLeftCell="AV360" activePane="bottomRight" state="frozen"/>
      <selection activeCell="BG368" sqref="BG368"/>
      <selection pane="topRight" activeCell="BG368" sqref="BG368"/>
      <selection pane="bottomLeft" activeCell="BG368" sqref="BG368"/>
      <selection pane="bottomRight" activeCell="BB360" sqref="BB360"/>
    </sheetView>
  </sheetViews>
  <sheetFormatPr baseColWidth="10" defaultColWidth="11.21875" defaultRowHeight="12.75"/>
  <cols>
    <col min="1" max="1" width="5.21875" style="1" customWidth="1"/>
    <col min="2" max="2" width="9.33203125" style="1" customWidth="1"/>
    <col min="3" max="6" width="11.6640625" style="10" customWidth="1"/>
    <col min="7" max="9" width="11.6640625" style="192" customWidth="1"/>
    <col min="10" max="13" width="11.6640625" style="10" customWidth="1"/>
    <col min="14" max="15" width="11.6640625" style="192" customWidth="1"/>
    <col min="16" max="18" width="11.6640625" style="1" customWidth="1"/>
    <col min="19" max="20" width="11.6640625" style="194" customWidth="1"/>
    <col min="21" max="25" width="11.6640625" style="1" customWidth="1"/>
    <col min="26" max="26" width="11.6640625" style="196" customWidth="1"/>
    <col min="27" max="29" width="11.6640625" style="1" customWidth="1"/>
    <col min="30" max="30" width="11.6640625" style="196" customWidth="1"/>
    <col min="31" max="33" width="11.6640625" style="1" customWidth="1"/>
    <col min="34" max="34" width="11.6640625" style="196" customWidth="1"/>
    <col min="35" max="37" width="11.6640625" style="7" customWidth="1"/>
    <col min="38" max="38" width="11.6640625" style="198" customWidth="1"/>
    <col min="39" max="41" width="11.6640625" style="1" customWidth="1"/>
    <col min="42" max="42" width="11.6640625" style="200" customWidth="1"/>
    <col min="43" max="45" width="11.6640625" style="1" customWidth="1"/>
    <col min="46" max="46" width="11.6640625" style="200" customWidth="1"/>
    <col min="47" max="49" width="11.6640625" style="1" customWidth="1"/>
    <col min="50" max="50" width="11.6640625" style="200" customWidth="1"/>
    <col min="51" max="53" width="11.6640625" style="1" customWidth="1"/>
    <col min="54" max="56" width="11.6640625" style="381" customWidth="1"/>
    <col min="57" max="58" width="11.6640625" style="1" customWidth="1"/>
    <col min="59" max="59" width="11.21875" style="236"/>
    <col min="60" max="60" width="21.21875" style="1" customWidth="1"/>
    <col min="61" max="16384" width="11.21875" style="1"/>
  </cols>
  <sheetData>
    <row r="1" spans="1:60" s="30" customFormat="1" ht="110.85" customHeight="1">
      <c r="A1" s="30" t="s">
        <v>3</v>
      </c>
      <c r="B1" s="30" t="s">
        <v>4</v>
      </c>
      <c r="C1" s="31" t="s">
        <v>5</v>
      </c>
      <c r="D1" s="31" t="s">
        <v>6</v>
      </c>
      <c r="E1" s="31" t="s">
        <v>7</v>
      </c>
      <c r="F1" s="31" t="s">
        <v>8</v>
      </c>
      <c r="G1" s="205" t="s">
        <v>2</v>
      </c>
      <c r="H1" s="205" t="s">
        <v>9</v>
      </c>
      <c r="I1" s="205" t="s">
        <v>10</v>
      </c>
      <c r="J1" s="31" t="s">
        <v>11</v>
      </c>
      <c r="K1" s="31" t="s">
        <v>12</v>
      </c>
      <c r="L1" s="31" t="s">
        <v>13</v>
      </c>
      <c r="M1" s="31" t="s">
        <v>14</v>
      </c>
      <c r="N1" s="205" t="s">
        <v>15</v>
      </c>
      <c r="O1" s="205" t="s">
        <v>16</v>
      </c>
      <c r="P1" s="30" t="s">
        <v>17</v>
      </c>
      <c r="Q1" s="30" t="s">
        <v>18</v>
      </c>
      <c r="R1" s="30" t="s">
        <v>19</v>
      </c>
      <c r="S1" s="209" t="s">
        <v>20</v>
      </c>
      <c r="T1" s="209" t="s">
        <v>644</v>
      </c>
      <c r="U1" s="30" t="s">
        <v>21</v>
      </c>
      <c r="V1" s="30" t="s">
        <v>22</v>
      </c>
      <c r="W1" s="30" t="s">
        <v>23</v>
      </c>
      <c r="X1" s="30" t="s">
        <v>24</v>
      </c>
      <c r="Y1" s="30" t="s">
        <v>25</v>
      </c>
      <c r="Z1" s="215" t="s">
        <v>26</v>
      </c>
      <c r="AA1" s="30" t="s">
        <v>27</v>
      </c>
      <c r="AB1" s="30" t="s">
        <v>28</v>
      </c>
      <c r="AC1" s="30" t="s">
        <v>29</v>
      </c>
      <c r="AD1" s="215" t="s">
        <v>30</v>
      </c>
      <c r="AE1" s="30" t="s">
        <v>31</v>
      </c>
      <c r="AF1" s="30" t="s">
        <v>32</v>
      </c>
      <c r="AG1" s="30" t="s">
        <v>33</v>
      </c>
      <c r="AH1" s="215" t="s">
        <v>34</v>
      </c>
      <c r="AI1" s="32" t="s">
        <v>35</v>
      </c>
      <c r="AJ1" s="32" t="s">
        <v>36</v>
      </c>
      <c r="AK1" s="32" t="s">
        <v>37</v>
      </c>
      <c r="AL1" s="221" t="s">
        <v>38</v>
      </c>
      <c r="AM1" s="30" t="s">
        <v>39</v>
      </c>
      <c r="AN1" s="30" t="s">
        <v>40</v>
      </c>
      <c r="AO1" s="30" t="s">
        <v>41</v>
      </c>
      <c r="AP1" s="228" t="s">
        <v>42</v>
      </c>
      <c r="AQ1" s="30" t="s">
        <v>43</v>
      </c>
      <c r="AR1" s="30" t="s">
        <v>44</v>
      </c>
      <c r="AS1" s="30" t="s">
        <v>45</v>
      </c>
      <c r="AT1" s="228" t="s">
        <v>46</v>
      </c>
      <c r="AU1" s="30" t="s">
        <v>47</v>
      </c>
      <c r="AV1" s="30" t="s">
        <v>48</v>
      </c>
      <c r="AW1" s="30" t="s">
        <v>49</v>
      </c>
      <c r="AX1" s="228" t="s">
        <v>50</v>
      </c>
      <c r="AY1" s="30" t="s">
        <v>51</v>
      </c>
      <c r="AZ1" s="30" t="s">
        <v>52</v>
      </c>
      <c r="BA1" s="30" t="s">
        <v>53</v>
      </c>
      <c r="BB1" s="30" t="s">
        <v>55</v>
      </c>
      <c r="BC1" s="228" t="s">
        <v>56</v>
      </c>
      <c r="BD1" s="355" t="s">
        <v>54</v>
      </c>
      <c r="BE1" s="30" t="s">
        <v>57</v>
      </c>
      <c r="BF1" s="30" t="s">
        <v>58</v>
      </c>
      <c r="BG1" s="237" t="s">
        <v>59</v>
      </c>
      <c r="BH1" s="30" t="s">
        <v>60</v>
      </c>
    </row>
    <row r="2" spans="1:60">
      <c r="A2" s="1">
        <v>1993</v>
      </c>
      <c r="B2" s="1" t="s">
        <v>61</v>
      </c>
      <c r="C2" s="10">
        <v>71.5</v>
      </c>
      <c r="D2" s="10">
        <v>62.3</v>
      </c>
      <c r="E2" s="10">
        <v>0</v>
      </c>
      <c r="F2" s="10">
        <v>36.4</v>
      </c>
      <c r="G2" s="192">
        <f t="shared" ref="G2:G65" si="0">SUM(C2:F2)</f>
        <v>170.20000000000002</v>
      </c>
      <c r="H2" s="192">
        <f>+Sar_InfraMR[[#This Row],[Total Líneas de Explotación ]]</f>
        <v>170.20000000000002</v>
      </c>
      <c r="I2" s="300">
        <v>169.64911000000001</v>
      </c>
      <c r="J2" s="10">
        <v>196.1</v>
      </c>
      <c r="K2" s="10">
        <v>13.5</v>
      </c>
      <c r="L2" s="10">
        <v>85</v>
      </c>
      <c r="M2" s="10">
        <v>8.4</v>
      </c>
      <c r="N2" s="192">
        <f>+Sar_InfraMR[[#This Row],[A.03.1 -  Longitud de Vías de Explotación No Electrificadas Troncales y Ramales (vía principal) (km)]]+Sar_InfraMR[[#This Row],[A.04.1 -  Longitud de Vías de Explotación Electrificadas Troncales y Ramales (vía principal) (km)]]</f>
        <v>281.10000000000002</v>
      </c>
      <c r="O2" s="192">
        <f>+Sar_InfraMR[[#This Row],[Total Vías (excluido Auxiliares)]]</f>
        <v>281.10000000000002</v>
      </c>
      <c r="P2" s="1">
        <v>30</v>
      </c>
      <c r="Q2" s="1">
        <v>5</v>
      </c>
      <c r="R2" s="1">
        <v>5</v>
      </c>
      <c r="S2" s="194">
        <f t="shared" ref="S2:S65" si="1">SUM(P2:R2)</f>
        <v>40</v>
      </c>
      <c r="T2" s="194">
        <v>40</v>
      </c>
      <c r="U2" s="1">
        <v>20</v>
      </c>
      <c r="V2" s="1">
        <v>89</v>
      </c>
      <c r="W2" s="1">
        <v>1</v>
      </c>
      <c r="X2" s="1">
        <v>40</v>
      </c>
      <c r="Y2" s="1">
        <v>0</v>
      </c>
      <c r="Z2" s="196">
        <f t="shared" ref="Z2:Z65" si="2">SUM(U2:Y2)</f>
        <v>150</v>
      </c>
      <c r="AA2" s="1">
        <v>11</v>
      </c>
      <c r="AB2" s="1">
        <v>22</v>
      </c>
      <c r="AC2" s="1">
        <f>+Sar_InfraMR[[#This Row],[Total Pasos Vehiculares a Nivel]]</f>
        <v>150</v>
      </c>
      <c r="AD2" s="196">
        <f t="shared" ref="AD2:AD65" si="3">SUM(AA2:AC2)</f>
        <v>183</v>
      </c>
      <c r="AE2" s="1">
        <v>17</v>
      </c>
      <c r="AF2" s="1">
        <v>16</v>
      </c>
      <c r="AG2" s="1">
        <v>74</v>
      </c>
      <c r="AH2" s="196">
        <f t="shared" ref="AH2:AH65" si="4">SUM(AE2:AG2)</f>
        <v>107</v>
      </c>
      <c r="AI2" s="10">
        <v>31.1</v>
      </c>
      <c r="AJ2" s="10">
        <v>0</v>
      </c>
      <c r="AK2" s="10">
        <v>126.55</v>
      </c>
      <c r="AL2" s="222">
        <f t="shared" ref="AL2:AL65" si="5">SUM(AI2:AK2)</f>
        <v>157.65</v>
      </c>
      <c r="AM2" s="1">
        <v>0</v>
      </c>
      <c r="AN2" s="1">
        <v>9</v>
      </c>
      <c r="AO2" s="1">
        <v>8</v>
      </c>
      <c r="AP2" s="200">
        <f t="shared" ref="AP2:AP65" si="6">SUM(AM2:AO2)</f>
        <v>17</v>
      </c>
      <c r="AQ2" s="1">
        <v>180</v>
      </c>
      <c r="AR2" s="1">
        <v>95</v>
      </c>
      <c r="AS2" s="1">
        <v>0</v>
      </c>
      <c r="AT2" s="200">
        <f>+Sar_InfraMR[[#This Row],[B.02.1 - Parque de Coches Eléctricos Motrices]]+Sar_InfraMR[[#This Row],[B.02.2 - Parque de Coches Eléctricos Motrices Remolcados Tipo R]]+Sar_InfraMR[[#This Row],[B.02.3 - Parque de Coches Eléctricos Motrices Tipo R]]</f>
        <v>275</v>
      </c>
      <c r="AU2" s="1">
        <v>0</v>
      </c>
      <c r="AV2" s="1">
        <v>4</v>
      </c>
      <c r="AW2" s="1">
        <v>8</v>
      </c>
      <c r="AX2" s="200">
        <f>+Sar_InfraMR[[#This Row],[B.03.1 - Parque de Coches Motores Motrices Remolcados]]+Sar_InfraMR[[#This Row],[B.03.2 - Parque de Coches Motores Motrices Intermedios]]+Sar_InfraMR[[#This Row],[B.03.3 - Parque de Coches Motores Motrices Cabina]]</f>
        <v>12</v>
      </c>
      <c r="AY2" s="1">
        <v>33</v>
      </c>
      <c r="AZ2" s="1">
        <v>12</v>
      </c>
      <c r="BA2" s="1">
        <v>0</v>
      </c>
      <c r="BB2" s="1">
        <v>0</v>
      </c>
      <c r="BC2" s="200">
        <f>+SUM(Sar_InfraMR[[#This Row],[B.04.1 - Parque de Coches Remolcados Clase Unica]:[B.04.5 - Parque de Coches Remolcados para Servicios Especiales (Cartoneros)]])</f>
        <v>45</v>
      </c>
      <c r="BD2" s="356">
        <v>8</v>
      </c>
      <c r="BE2" s="1">
        <v>0</v>
      </c>
      <c r="BF2" s="1">
        <v>0</v>
      </c>
      <c r="BG2" s="235">
        <v>1676</v>
      </c>
    </row>
    <row r="3" spans="1:60">
      <c r="A3" s="1">
        <v>1993</v>
      </c>
      <c r="B3" s="1" t="s">
        <v>62</v>
      </c>
      <c r="C3" s="10">
        <v>71.5</v>
      </c>
      <c r="D3" s="10">
        <v>62.3</v>
      </c>
      <c r="E3" s="10">
        <v>0</v>
      </c>
      <c r="F3" s="10">
        <v>36.4</v>
      </c>
      <c r="G3" s="192">
        <f t="shared" si="0"/>
        <v>170.20000000000002</v>
      </c>
      <c r="H3" s="192">
        <f>+Sar_InfraMR[[#This Row],[Total Líneas de Explotación ]]</f>
        <v>170.20000000000002</v>
      </c>
      <c r="I3" s="300">
        <v>169.64911000000001</v>
      </c>
      <c r="J3" s="10">
        <v>196.1</v>
      </c>
      <c r="K3" s="10">
        <v>13.5</v>
      </c>
      <c r="L3" s="10">
        <v>85</v>
      </c>
      <c r="M3" s="10">
        <v>8.4</v>
      </c>
      <c r="N3" s="192">
        <f>+Sar_InfraMR[[#This Row],[A.03.1 -  Longitud de Vías de Explotación No Electrificadas Troncales y Ramales (vía principal) (km)]]+Sar_InfraMR[[#This Row],[A.04.1 -  Longitud de Vías de Explotación Electrificadas Troncales y Ramales (vía principal) (km)]]</f>
        <v>281.10000000000002</v>
      </c>
      <c r="O3" s="192">
        <f>+Sar_InfraMR[[#This Row],[Total Vías (excluido Auxiliares)]]</f>
        <v>281.10000000000002</v>
      </c>
      <c r="P3" s="1">
        <v>30</v>
      </c>
      <c r="Q3" s="1">
        <v>5</v>
      </c>
      <c r="R3" s="1">
        <v>5</v>
      </c>
      <c r="S3" s="194">
        <f t="shared" si="1"/>
        <v>40</v>
      </c>
      <c r="T3" s="194">
        <v>40</v>
      </c>
      <c r="U3" s="1">
        <v>20</v>
      </c>
      <c r="V3" s="1">
        <v>89</v>
      </c>
      <c r="W3" s="1">
        <v>1</v>
      </c>
      <c r="X3" s="1">
        <v>40</v>
      </c>
      <c r="Y3" s="1">
        <v>0</v>
      </c>
      <c r="Z3" s="196">
        <f t="shared" si="2"/>
        <v>150</v>
      </c>
      <c r="AA3" s="1">
        <v>11</v>
      </c>
      <c r="AB3" s="1">
        <v>22</v>
      </c>
      <c r="AC3" s="1">
        <f>+Sar_InfraMR[[#This Row],[Total Pasos Vehiculares a Nivel]]</f>
        <v>150</v>
      </c>
      <c r="AD3" s="196">
        <f t="shared" si="3"/>
        <v>183</v>
      </c>
      <c r="AE3" s="1">
        <v>17</v>
      </c>
      <c r="AF3" s="1">
        <v>16</v>
      </c>
      <c r="AG3" s="1">
        <v>74</v>
      </c>
      <c r="AH3" s="196">
        <f t="shared" si="4"/>
        <v>107</v>
      </c>
      <c r="AI3" s="10">
        <v>31.1</v>
      </c>
      <c r="AJ3" s="10">
        <v>0</v>
      </c>
      <c r="AK3" s="10">
        <v>126.55</v>
      </c>
      <c r="AL3" s="222">
        <f t="shared" si="5"/>
        <v>157.65</v>
      </c>
      <c r="AM3" s="1">
        <v>0</v>
      </c>
      <c r="AN3" s="1">
        <v>9</v>
      </c>
      <c r="AO3" s="1">
        <v>8</v>
      </c>
      <c r="AP3" s="200">
        <f t="shared" si="6"/>
        <v>17</v>
      </c>
      <c r="AQ3" s="1">
        <v>180</v>
      </c>
      <c r="AR3" s="1">
        <v>95</v>
      </c>
      <c r="AS3" s="1">
        <v>0</v>
      </c>
      <c r="AT3" s="200">
        <f>+Sar_InfraMR[[#This Row],[B.02.1 - Parque de Coches Eléctricos Motrices]]+Sar_InfraMR[[#This Row],[B.02.2 - Parque de Coches Eléctricos Motrices Remolcados Tipo R]]+Sar_InfraMR[[#This Row],[B.02.3 - Parque de Coches Eléctricos Motrices Tipo R]]</f>
        <v>275</v>
      </c>
      <c r="AU3" s="1">
        <v>0</v>
      </c>
      <c r="AV3" s="1">
        <v>4</v>
      </c>
      <c r="AW3" s="1">
        <v>8</v>
      </c>
      <c r="AX3" s="200">
        <f>+Sar_InfraMR[[#This Row],[B.03.1 - Parque de Coches Motores Motrices Remolcados]]+Sar_InfraMR[[#This Row],[B.03.2 - Parque de Coches Motores Motrices Intermedios]]+Sar_InfraMR[[#This Row],[B.03.3 - Parque de Coches Motores Motrices Cabina]]</f>
        <v>12</v>
      </c>
      <c r="AY3" s="1">
        <v>33</v>
      </c>
      <c r="AZ3" s="1">
        <v>12</v>
      </c>
      <c r="BA3" s="1">
        <v>0</v>
      </c>
      <c r="BB3" s="1">
        <v>0</v>
      </c>
      <c r="BC3" s="200">
        <f>+SUM(Sar_InfraMR[[#This Row],[B.04.1 - Parque de Coches Remolcados Clase Unica]:[B.04.5 - Parque de Coches Remolcados para Servicios Especiales (Cartoneros)]])</f>
        <v>45</v>
      </c>
      <c r="BD3" s="356">
        <v>8</v>
      </c>
      <c r="BE3" s="1">
        <v>0</v>
      </c>
      <c r="BF3" s="1">
        <v>0</v>
      </c>
      <c r="BG3" s="235">
        <v>1676</v>
      </c>
    </row>
    <row r="4" spans="1:60">
      <c r="A4" s="1">
        <v>1993</v>
      </c>
      <c r="B4" s="1" t="s">
        <v>63</v>
      </c>
      <c r="C4" s="10">
        <v>71.5</v>
      </c>
      <c r="D4" s="10">
        <v>62.3</v>
      </c>
      <c r="E4" s="10">
        <v>0</v>
      </c>
      <c r="F4" s="10">
        <v>36.4</v>
      </c>
      <c r="G4" s="192">
        <f t="shared" si="0"/>
        <v>170.20000000000002</v>
      </c>
      <c r="H4" s="192">
        <f>+Sar_InfraMR[[#This Row],[Total Líneas de Explotación ]]</f>
        <v>170.20000000000002</v>
      </c>
      <c r="I4" s="300">
        <v>169.64911000000001</v>
      </c>
      <c r="J4" s="10">
        <v>196.1</v>
      </c>
      <c r="K4" s="10">
        <v>13.5</v>
      </c>
      <c r="L4" s="10">
        <v>85</v>
      </c>
      <c r="M4" s="10">
        <v>8.4</v>
      </c>
      <c r="N4" s="192">
        <f>+Sar_InfraMR[[#This Row],[A.03.1 -  Longitud de Vías de Explotación No Electrificadas Troncales y Ramales (vía principal) (km)]]+Sar_InfraMR[[#This Row],[A.04.1 -  Longitud de Vías de Explotación Electrificadas Troncales y Ramales (vía principal) (km)]]</f>
        <v>281.10000000000002</v>
      </c>
      <c r="O4" s="192">
        <f>+Sar_InfraMR[[#This Row],[Total Vías (excluido Auxiliares)]]</f>
        <v>281.10000000000002</v>
      </c>
      <c r="P4" s="1">
        <v>30</v>
      </c>
      <c r="Q4" s="1">
        <v>5</v>
      </c>
      <c r="R4" s="1">
        <v>5</v>
      </c>
      <c r="S4" s="194">
        <f t="shared" si="1"/>
        <v>40</v>
      </c>
      <c r="T4" s="194">
        <v>40</v>
      </c>
      <c r="U4" s="1">
        <v>20</v>
      </c>
      <c r="V4" s="1">
        <v>89</v>
      </c>
      <c r="W4" s="1">
        <v>1</v>
      </c>
      <c r="X4" s="1">
        <v>40</v>
      </c>
      <c r="Y4" s="1">
        <v>0</v>
      </c>
      <c r="Z4" s="196">
        <f t="shared" si="2"/>
        <v>150</v>
      </c>
      <c r="AA4" s="1">
        <v>11</v>
      </c>
      <c r="AB4" s="1">
        <v>22</v>
      </c>
      <c r="AC4" s="1">
        <f>+Sar_InfraMR[[#This Row],[Total Pasos Vehiculares a Nivel]]</f>
        <v>150</v>
      </c>
      <c r="AD4" s="196">
        <f t="shared" si="3"/>
        <v>183</v>
      </c>
      <c r="AE4" s="1">
        <v>17</v>
      </c>
      <c r="AF4" s="1">
        <v>16</v>
      </c>
      <c r="AG4" s="1">
        <v>74</v>
      </c>
      <c r="AH4" s="196">
        <f t="shared" si="4"/>
        <v>107</v>
      </c>
      <c r="AI4" s="10">
        <v>31.1</v>
      </c>
      <c r="AJ4" s="10">
        <v>0</v>
      </c>
      <c r="AK4" s="10">
        <v>126.55</v>
      </c>
      <c r="AL4" s="222">
        <f t="shared" si="5"/>
        <v>157.65</v>
      </c>
      <c r="AM4" s="1">
        <v>0</v>
      </c>
      <c r="AN4" s="1">
        <v>9</v>
      </c>
      <c r="AO4" s="1">
        <v>8</v>
      </c>
      <c r="AP4" s="200">
        <f t="shared" si="6"/>
        <v>17</v>
      </c>
      <c r="AQ4" s="1">
        <v>180</v>
      </c>
      <c r="AR4" s="1">
        <v>95</v>
      </c>
      <c r="AS4" s="1">
        <v>0</v>
      </c>
      <c r="AT4" s="200">
        <f>+Sar_InfraMR[[#This Row],[B.02.1 - Parque de Coches Eléctricos Motrices]]+Sar_InfraMR[[#This Row],[B.02.2 - Parque de Coches Eléctricos Motrices Remolcados Tipo R]]+Sar_InfraMR[[#This Row],[B.02.3 - Parque de Coches Eléctricos Motrices Tipo R]]</f>
        <v>275</v>
      </c>
      <c r="AU4" s="1">
        <v>0</v>
      </c>
      <c r="AV4" s="1">
        <v>4</v>
      </c>
      <c r="AW4" s="1">
        <v>8</v>
      </c>
      <c r="AX4" s="200">
        <f>+Sar_InfraMR[[#This Row],[B.03.1 - Parque de Coches Motores Motrices Remolcados]]+Sar_InfraMR[[#This Row],[B.03.2 - Parque de Coches Motores Motrices Intermedios]]+Sar_InfraMR[[#This Row],[B.03.3 - Parque de Coches Motores Motrices Cabina]]</f>
        <v>12</v>
      </c>
      <c r="AY4" s="1">
        <v>33</v>
      </c>
      <c r="AZ4" s="1">
        <v>12</v>
      </c>
      <c r="BA4" s="1">
        <v>0</v>
      </c>
      <c r="BB4" s="1">
        <v>0</v>
      </c>
      <c r="BC4" s="200">
        <f>+SUM(Sar_InfraMR[[#This Row],[B.04.1 - Parque de Coches Remolcados Clase Unica]:[B.04.5 - Parque de Coches Remolcados para Servicios Especiales (Cartoneros)]])</f>
        <v>45</v>
      </c>
      <c r="BD4" s="356">
        <v>8</v>
      </c>
      <c r="BE4" s="1">
        <v>0</v>
      </c>
      <c r="BF4" s="1">
        <v>0</v>
      </c>
      <c r="BG4" s="235">
        <v>1676</v>
      </c>
    </row>
    <row r="5" spans="1:60">
      <c r="A5" s="1">
        <v>1993</v>
      </c>
      <c r="B5" s="1" t="s">
        <v>64</v>
      </c>
      <c r="C5" s="10">
        <v>71.5</v>
      </c>
      <c r="D5" s="10">
        <v>62.3</v>
      </c>
      <c r="E5" s="10">
        <v>0</v>
      </c>
      <c r="F5" s="10">
        <v>36.4</v>
      </c>
      <c r="G5" s="192">
        <f t="shared" si="0"/>
        <v>170.20000000000002</v>
      </c>
      <c r="H5" s="192">
        <f>+Sar_InfraMR[[#This Row],[Total Líneas de Explotación ]]</f>
        <v>170.20000000000002</v>
      </c>
      <c r="I5" s="300">
        <v>169.64911000000001</v>
      </c>
      <c r="J5" s="10">
        <v>196.1</v>
      </c>
      <c r="K5" s="10">
        <v>13.5</v>
      </c>
      <c r="L5" s="10">
        <v>85</v>
      </c>
      <c r="M5" s="10">
        <v>8.4</v>
      </c>
      <c r="N5" s="192">
        <f>+Sar_InfraMR[[#This Row],[A.03.1 -  Longitud de Vías de Explotación No Electrificadas Troncales y Ramales (vía principal) (km)]]+Sar_InfraMR[[#This Row],[A.04.1 -  Longitud de Vías de Explotación Electrificadas Troncales y Ramales (vía principal) (km)]]</f>
        <v>281.10000000000002</v>
      </c>
      <c r="O5" s="192">
        <f>+Sar_InfraMR[[#This Row],[Total Vías (excluido Auxiliares)]]</f>
        <v>281.10000000000002</v>
      </c>
      <c r="P5" s="1">
        <v>30</v>
      </c>
      <c r="Q5" s="1">
        <v>5</v>
      </c>
      <c r="R5" s="1">
        <v>5</v>
      </c>
      <c r="S5" s="194">
        <f t="shared" si="1"/>
        <v>40</v>
      </c>
      <c r="T5" s="194">
        <v>40</v>
      </c>
      <c r="U5" s="1">
        <v>20</v>
      </c>
      <c r="V5" s="1">
        <v>89</v>
      </c>
      <c r="W5" s="1">
        <v>1</v>
      </c>
      <c r="X5" s="1">
        <v>40</v>
      </c>
      <c r="Y5" s="1">
        <v>0</v>
      </c>
      <c r="Z5" s="196">
        <f t="shared" si="2"/>
        <v>150</v>
      </c>
      <c r="AA5" s="1">
        <v>11</v>
      </c>
      <c r="AB5" s="1">
        <v>22</v>
      </c>
      <c r="AC5" s="1">
        <f>+Sar_InfraMR[[#This Row],[Total Pasos Vehiculares a Nivel]]</f>
        <v>150</v>
      </c>
      <c r="AD5" s="196">
        <f t="shared" si="3"/>
        <v>183</v>
      </c>
      <c r="AE5" s="1">
        <v>17</v>
      </c>
      <c r="AF5" s="1">
        <v>16</v>
      </c>
      <c r="AG5" s="1">
        <v>74</v>
      </c>
      <c r="AH5" s="196">
        <f t="shared" si="4"/>
        <v>107</v>
      </c>
      <c r="AI5" s="10">
        <v>31.1</v>
      </c>
      <c r="AJ5" s="10">
        <v>0</v>
      </c>
      <c r="AK5" s="10">
        <v>126.55</v>
      </c>
      <c r="AL5" s="222">
        <f t="shared" si="5"/>
        <v>157.65</v>
      </c>
      <c r="AM5" s="1">
        <v>0</v>
      </c>
      <c r="AN5" s="1">
        <v>9</v>
      </c>
      <c r="AO5" s="1">
        <v>8</v>
      </c>
      <c r="AP5" s="200">
        <f t="shared" si="6"/>
        <v>17</v>
      </c>
      <c r="AQ5" s="1">
        <v>180</v>
      </c>
      <c r="AR5" s="1">
        <v>95</v>
      </c>
      <c r="AS5" s="1">
        <v>0</v>
      </c>
      <c r="AT5" s="200">
        <f>+Sar_InfraMR[[#This Row],[B.02.1 - Parque de Coches Eléctricos Motrices]]+Sar_InfraMR[[#This Row],[B.02.2 - Parque de Coches Eléctricos Motrices Remolcados Tipo R]]+Sar_InfraMR[[#This Row],[B.02.3 - Parque de Coches Eléctricos Motrices Tipo R]]</f>
        <v>275</v>
      </c>
      <c r="AU5" s="1">
        <v>0</v>
      </c>
      <c r="AV5" s="1">
        <v>4</v>
      </c>
      <c r="AW5" s="1">
        <v>8</v>
      </c>
      <c r="AX5" s="200">
        <f>+Sar_InfraMR[[#This Row],[B.03.1 - Parque de Coches Motores Motrices Remolcados]]+Sar_InfraMR[[#This Row],[B.03.2 - Parque de Coches Motores Motrices Intermedios]]+Sar_InfraMR[[#This Row],[B.03.3 - Parque de Coches Motores Motrices Cabina]]</f>
        <v>12</v>
      </c>
      <c r="AY5" s="1">
        <v>33</v>
      </c>
      <c r="AZ5" s="1">
        <v>12</v>
      </c>
      <c r="BA5" s="1">
        <v>0</v>
      </c>
      <c r="BB5" s="1">
        <v>0</v>
      </c>
      <c r="BC5" s="200">
        <f>+SUM(Sar_InfraMR[[#This Row],[B.04.1 - Parque de Coches Remolcados Clase Unica]:[B.04.5 - Parque de Coches Remolcados para Servicios Especiales (Cartoneros)]])</f>
        <v>45</v>
      </c>
      <c r="BD5" s="356">
        <v>8</v>
      </c>
      <c r="BE5" s="1">
        <v>0</v>
      </c>
      <c r="BF5" s="1">
        <v>0</v>
      </c>
      <c r="BG5" s="235">
        <v>1676</v>
      </c>
    </row>
    <row r="6" spans="1:60">
      <c r="A6" s="1">
        <v>1993</v>
      </c>
      <c r="B6" s="1" t="s">
        <v>65</v>
      </c>
      <c r="C6" s="10">
        <v>71.5</v>
      </c>
      <c r="D6" s="10">
        <v>62.3</v>
      </c>
      <c r="E6" s="10">
        <v>0</v>
      </c>
      <c r="F6" s="10">
        <v>36.4</v>
      </c>
      <c r="G6" s="192">
        <f t="shared" si="0"/>
        <v>170.20000000000002</v>
      </c>
      <c r="H6" s="192">
        <f>+Sar_InfraMR[[#This Row],[Total Líneas de Explotación ]]</f>
        <v>170.20000000000002</v>
      </c>
      <c r="I6" s="300">
        <v>169.64911000000001</v>
      </c>
      <c r="J6" s="10">
        <v>196.1</v>
      </c>
      <c r="K6" s="10">
        <v>13.5</v>
      </c>
      <c r="L6" s="10">
        <v>85</v>
      </c>
      <c r="M6" s="10">
        <v>8.4</v>
      </c>
      <c r="N6" s="192">
        <f>+Sar_InfraMR[[#This Row],[A.03.1 -  Longitud de Vías de Explotación No Electrificadas Troncales y Ramales (vía principal) (km)]]+Sar_InfraMR[[#This Row],[A.04.1 -  Longitud de Vías de Explotación Electrificadas Troncales y Ramales (vía principal) (km)]]</f>
        <v>281.10000000000002</v>
      </c>
      <c r="O6" s="192">
        <f>+Sar_InfraMR[[#This Row],[Total Vías (excluido Auxiliares)]]</f>
        <v>281.10000000000002</v>
      </c>
      <c r="P6" s="1">
        <v>30</v>
      </c>
      <c r="Q6" s="1">
        <v>5</v>
      </c>
      <c r="R6" s="1">
        <v>5</v>
      </c>
      <c r="S6" s="194">
        <f t="shared" si="1"/>
        <v>40</v>
      </c>
      <c r="T6" s="194">
        <v>40</v>
      </c>
      <c r="U6" s="1">
        <v>20</v>
      </c>
      <c r="V6" s="1">
        <v>89</v>
      </c>
      <c r="W6" s="1">
        <v>1</v>
      </c>
      <c r="X6" s="1">
        <v>40</v>
      </c>
      <c r="Y6" s="1">
        <v>0</v>
      </c>
      <c r="Z6" s="196">
        <f t="shared" si="2"/>
        <v>150</v>
      </c>
      <c r="AA6" s="1">
        <v>11</v>
      </c>
      <c r="AB6" s="1">
        <v>22</v>
      </c>
      <c r="AC6" s="1">
        <f>+Sar_InfraMR[[#This Row],[Total Pasos Vehiculares a Nivel]]</f>
        <v>150</v>
      </c>
      <c r="AD6" s="196">
        <f t="shared" si="3"/>
        <v>183</v>
      </c>
      <c r="AE6" s="1">
        <v>17</v>
      </c>
      <c r="AF6" s="1">
        <v>16</v>
      </c>
      <c r="AG6" s="1">
        <v>74</v>
      </c>
      <c r="AH6" s="196">
        <f t="shared" si="4"/>
        <v>107</v>
      </c>
      <c r="AI6" s="10">
        <v>31.1</v>
      </c>
      <c r="AJ6" s="10">
        <v>0</v>
      </c>
      <c r="AK6" s="10">
        <v>126.55</v>
      </c>
      <c r="AL6" s="222">
        <f t="shared" si="5"/>
        <v>157.65</v>
      </c>
      <c r="AM6" s="1">
        <v>0</v>
      </c>
      <c r="AN6" s="1">
        <v>9</v>
      </c>
      <c r="AO6" s="1">
        <v>8</v>
      </c>
      <c r="AP6" s="200">
        <f t="shared" si="6"/>
        <v>17</v>
      </c>
      <c r="AQ6" s="1">
        <v>180</v>
      </c>
      <c r="AR6" s="1">
        <v>95</v>
      </c>
      <c r="AS6" s="1">
        <v>0</v>
      </c>
      <c r="AT6" s="200">
        <f>+Sar_InfraMR[[#This Row],[B.02.1 - Parque de Coches Eléctricos Motrices]]+Sar_InfraMR[[#This Row],[B.02.2 - Parque de Coches Eléctricos Motrices Remolcados Tipo R]]+Sar_InfraMR[[#This Row],[B.02.3 - Parque de Coches Eléctricos Motrices Tipo R]]</f>
        <v>275</v>
      </c>
      <c r="AU6" s="1">
        <v>0</v>
      </c>
      <c r="AV6" s="1">
        <v>4</v>
      </c>
      <c r="AW6" s="1">
        <v>8</v>
      </c>
      <c r="AX6" s="200">
        <f>+Sar_InfraMR[[#This Row],[B.03.1 - Parque de Coches Motores Motrices Remolcados]]+Sar_InfraMR[[#This Row],[B.03.2 - Parque de Coches Motores Motrices Intermedios]]+Sar_InfraMR[[#This Row],[B.03.3 - Parque de Coches Motores Motrices Cabina]]</f>
        <v>12</v>
      </c>
      <c r="AY6" s="1">
        <v>33</v>
      </c>
      <c r="AZ6" s="1">
        <v>12</v>
      </c>
      <c r="BA6" s="1">
        <v>0</v>
      </c>
      <c r="BB6" s="1">
        <v>0</v>
      </c>
      <c r="BC6" s="200">
        <f>+SUM(Sar_InfraMR[[#This Row],[B.04.1 - Parque de Coches Remolcados Clase Unica]:[B.04.5 - Parque de Coches Remolcados para Servicios Especiales (Cartoneros)]])</f>
        <v>45</v>
      </c>
      <c r="BD6" s="356">
        <v>8</v>
      </c>
      <c r="BE6" s="1">
        <v>0</v>
      </c>
      <c r="BF6" s="1">
        <v>0</v>
      </c>
      <c r="BG6" s="235">
        <v>1676</v>
      </c>
    </row>
    <row r="7" spans="1:60">
      <c r="A7" s="1">
        <v>1993</v>
      </c>
      <c r="B7" s="1" t="s">
        <v>66</v>
      </c>
      <c r="C7" s="10">
        <v>71.5</v>
      </c>
      <c r="D7" s="10">
        <v>62.3</v>
      </c>
      <c r="E7" s="10">
        <v>0</v>
      </c>
      <c r="F7" s="10">
        <v>36.4</v>
      </c>
      <c r="G7" s="192">
        <f t="shared" si="0"/>
        <v>170.20000000000002</v>
      </c>
      <c r="H7" s="192">
        <f>+Sar_InfraMR[[#This Row],[Total Líneas de Explotación ]]</f>
        <v>170.20000000000002</v>
      </c>
      <c r="I7" s="300">
        <v>169.64911000000001</v>
      </c>
      <c r="J7" s="10">
        <v>196.1</v>
      </c>
      <c r="K7" s="10">
        <v>13.5</v>
      </c>
      <c r="L7" s="10">
        <v>85</v>
      </c>
      <c r="M7" s="10">
        <v>8.4</v>
      </c>
      <c r="N7" s="192">
        <f>+Sar_InfraMR[[#This Row],[A.03.1 -  Longitud de Vías de Explotación No Electrificadas Troncales y Ramales (vía principal) (km)]]+Sar_InfraMR[[#This Row],[A.04.1 -  Longitud de Vías de Explotación Electrificadas Troncales y Ramales (vía principal) (km)]]</f>
        <v>281.10000000000002</v>
      </c>
      <c r="O7" s="192">
        <f>+Sar_InfraMR[[#This Row],[Total Vías (excluido Auxiliares)]]</f>
        <v>281.10000000000002</v>
      </c>
      <c r="P7" s="1">
        <v>30</v>
      </c>
      <c r="Q7" s="1">
        <v>5</v>
      </c>
      <c r="R7" s="1">
        <v>5</v>
      </c>
      <c r="S7" s="194">
        <f t="shared" si="1"/>
        <v>40</v>
      </c>
      <c r="T7" s="194">
        <v>40</v>
      </c>
      <c r="U7" s="1">
        <v>20</v>
      </c>
      <c r="V7" s="1">
        <v>89</v>
      </c>
      <c r="W7" s="1">
        <v>1</v>
      </c>
      <c r="X7" s="1">
        <v>40</v>
      </c>
      <c r="Y7" s="1">
        <v>0</v>
      </c>
      <c r="Z7" s="196">
        <f t="shared" si="2"/>
        <v>150</v>
      </c>
      <c r="AA7" s="1">
        <v>11</v>
      </c>
      <c r="AB7" s="1">
        <v>22</v>
      </c>
      <c r="AC7" s="1">
        <f>+Sar_InfraMR[[#This Row],[Total Pasos Vehiculares a Nivel]]</f>
        <v>150</v>
      </c>
      <c r="AD7" s="196">
        <f t="shared" si="3"/>
        <v>183</v>
      </c>
      <c r="AE7" s="1">
        <v>17</v>
      </c>
      <c r="AF7" s="1">
        <v>16</v>
      </c>
      <c r="AG7" s="1">
        <v>74</v>
      </c>
      <c r="AH7" s="196">
        <f t="shared" si="4"/>
        <v>107</v>
      </c>
      <c r="AI7" s="10">
        <v>31.1</v>
      </c>
      <c r="AJ7" s="10">
        <v>0</v>
      </c>
      <c r="AK7" s="10">
        <v>126.55</v>
      </c>
      <c r="AL7" s="222">
        <f t="shared" si="5"/>
        <v>157.65</v>
      </c>
      <c r="AM7" s="1">
        <v>0</v>
      </c>
      <c r="AN7" s="1">
        <v>9</v>
      </c>
      <c r="AO7" s="1">
        <v>8</v>
      </c>
      <c r="AP7" s="200">
        <f t="shared" si="6"/>
        <v>17</v>
      </c>
      <c r="AQ7" s="1">
        <v>180</v>
      </c>
      <c r="AR7" s="1">
        <v>95</v>
      </c>
      <c r="AS7" s="1">
        <v>0</v>
      </c>
      <c r="AT7" s="200">
        <f>+Sar_InfraMR[[#This Row],[B.02.1 - Parque de Coches Eléctricos Motrices]]+Sar_InfraMR[[#This Row],[B.02.2 - Parque de Coches Eléctricos Motrices Remolcados Tipo R]]+Sar_InfraMR[[#This Row],[B.02.3 - Parque de Coches Eléctricos Motrices Tipo R]]</f>
        <v>275</v>
      </c>
      <c r="AU7" s="1">
        <v>0</v>
      </c>
      <c r="AV7" s="1">
        <v>4</v>
      </c>
      <c r="AW7" s="1">
        <v>8</v>
      </c>
      <c r="AX7" s="200">
        <f>+Sar_InfraMR[[#This Row],[B.03.1 - Parque de Coches Motores Motrices Remolcados]]+Sar_InfraMR[[#This Row],[B.03.2 - Parque de Coches Motores Motrices Intermedios]]+Sar_InfraMR[[#This Row],[B.03.3 - Parque de Coches Motores Motrices Cabina]]</f>
        <v>12</v>
      </c>
      <c r="AY7" s="1">
        <v>33</v>
      </c>
      <c r="AZ7" s="1">
        <v>12</v>
      </c>
      <c r="BA7" s="1">
        <v>0</v>
      </c>
      <c r="BB7" s="1">
        <v>0</v>
      </c>
      <c r="BC7" s="200">
        <f>+SUM(Sar_InfraMR[[#This Row],[B.04.1 - Parque de Coches Remolcados Clase Unica]:[B.04.5 - Parque de Coches Remolcados para Servicios Especiales (Cartoneros)]])</f>
        <v>45</v>
      </c>
      <c r="BD7" s="356">
        <v>8</v>
      </c>
      <c r="BE7" s="1">
        <v>0</v>
      </c>
      <c r="BF7" s="1">
        <v>0</v>
      </c>
      <c r="BG7" s="235">
        <v>1676</v>
      </c>
    </row>
    <row r="8" spans="1:60">
      <c r="A8" s="1">
        <v>1993</v>
      </c>
      <c r="B8" s="1" t="s">
        <v>67</v>
      </c>
      <c r="C8" s="10">
        <v>71.5</v>
      </c>
      <c r="D8" s="10">
        <v>62.3</v>
      </c>
      <c r="E8" s="10">
        <v>0</v>
      </c>
      <c r="F8" s="10">
        <v>36.4</v>
      </c>
      <c r="G8" s="192">
        <f t="shared" si="0"/>
        <v>170.20000000000002</v>
      </c>
      <c r="H8" s="192">
        <f>+Sar_InfraMR[[#This Row],[Total Líneas de Explotación ]]</f>
        <v>170.20000000000002</v>
      </c>
      <c r="I8" s="300">
        <v>169.64911000000001</v>
      </c>
      <c r="J8" s="10">
        <v>196.1</v>
      </c>
      <c r="K8" s="10">
        <v>13.5</v>
      </c>
      <c r="L8" s="10">
        <v>85</v>
      </c>
      <c r="M8" s="10">
        <v>8.4</v>
      </c>
      <c r="N8" s="192">
        <f>+Sar_InfraMR[[#This Row],[A.03.1 -  Longitud de Vías de Explotación No Electrificadas Troncales y Ramales (vía principal) (km)]]+Sar_InfraMR[[#This Row],[A.04.1 -  Longitud de Vías de Explotación Electrificadas Troncales y Ramales (vía principal) (km)]]</f>
        <v>281.10000000000002</v>
      </c>
      <c r="O8" s="192">
        <f>+Sar_InfraMR[[#This Row],[Total Vías (excluido Auxiliares)]]</f>
        <v>281.10000000000002</v>
      </c>
      <c r="P8" s="1">
        <v>30</v>
      </c>
      <c r="Q8" s="1">
        <v>5</v>
      </c>
      <c r="R8" s="1">
        <v>5</v>
      </c>
      <c r="S8" s="194">
        <f t="shared" si="1"/>
        <v>40</v>
      </c>
      <c r="T8" s="194">
        <v>40</v>
      </c>
      <c r="U8" s="1">
        <v>20</v>
      </c>
      <c r="V8" s="1">
        <v>89</v>
      </c>
      <c r="W8" s="1">
        <v>1</v>
      </c>
      <c r="X8" s="1">
        <v>40</v>
      </c>
      <c r="Y8" s="1">
        <v>0</v>
      </c>
      <c r="Z8" s="196">
        <f t="shared" si="2"/>
        <v>150</v>
      </c>
      <c r="AA8" s="1">
        <v>11</v>
      </c>
      <c r="AB8" s="1">
        <v>22</v>
      </c>
      <c r="AC8" s="1">
        <f>+Sar_InfraMR[[#This Row],[Total Pasos Vehiculares a Nivel]]</f>
        <v>150</v>
      </c>
      <c r="AD8" s="196">
        <f t="shared" si="3"/>
        <v>183</v>
      </c>
      <c r="AE8" s="1">
        <v>17</v>
      </c>
      <c r="AF8" s="1">
        <v>16</v>
      </c>
      <c r="AG8" s="1">
        <v>74</v>
      </c>
      <c r="AH8" s="196">
        <f t="shared" si="4"/>
        <v>107</v>
      </c>
      <c r="AI8" s="10">
        <v>31.1</v>
      </c>
      <c r="AJ8" s="10">
        <v>0</v>
      </c>
      <c r="AK8" s="10">
        <v>126.55</v>
      </c>
      <c r="AL8" s="222">
        <f t="shared" si="5"/>
        <v>157.65</v>
      </c>
      <c r="AM8" s="1">
        <v>0</v>
      </c>
      <c r="AN8" s="1">
        <v>9</v>
      </c>
      <c r="AO8" s="1">
        <v>8</v>
      </c>
      <c r="AP8" s="200">
        <f t="shared" si="6"/>
        <v>17</v>
      </c>
      <c r="AQ8" s="1">
        <v>180</v>
      </c>
      <c r="AR8" s="1">
        <v>95</v>
      </c>
      <c r="AS8" s="1">
        <v>0</v>
      </c>
      <c r="AT8" s="200">
        <f>+Sar_InfraMR[[#This Row],[B.02.1 - Parque de Coches Eléctricos Motrices]]+Sar_InfraMR[[#This Row],[B.02.2 - Parque de Coches Eléctricos Motrices Remolcados Tipo R]]+Sar_InfraMR[[#This Row],[B.02.3 - Parque de Coches Eléctricos Motrices Tipo R]]</f>
        <v>275</v>
      </c>
      <c r="AU8" s="1">
        <v>0</v>
      </c>
      <c r="AV8" s="1">
        <v>4</v>
      </c>
      <c r="AW8" s="1">
        <v>8</v>
      </c>
      <c r="AX8" s="200">
        <f>+Sar_InfraMR[[#This Row],[B.03.1 - Parque de Coches Motores Motrices Remolcados]]+Sar_InfraMR[[#This Row],[B.03.2 - Parque de Coches Motores Motrices Intermedios]]+Sar_InfraMR[[#This Row],[B.03.3 - Parque de Coches Motores Motrices Cabina]]</f>
        <v>12</v>
      </c>
      <c r="AY8" s="1">
        <v>33</v>
      </c>
      <c r="AZ8" s="1">
        <v>12</v>
      </c>
      <c r="BA8" s="1">
        <v>0</v>
      </c>
      <c r="BB8" s="1">
        <v>0</v>
      </c>
      <c r="BC8" s="200">
        <f>+SUM(Sar_InfraMR[[#This Row],[B.04.1 - Parque de Coches Remolcados Clase Unica]:[B.04.5 - Parque de Coches Remolcados para Servicios Especiales (Cartoneros)]])</f>
        <v>45</v>
      </c>
      <c r="BD8" s="356">
        <v>8</v>
      </c>
      <c r="BE8" s="1">
        <v>0</v>
      </c>
      <c r="BF8" s="1">
        <v>0</v>
      </c>
      <c r="BG8" s="235">
        <v>1676</v>
      </c>
    </row>
    <row r="9" spans="1:60">
      <c r="A9" s="1">
        <v>1993</v>
      </c>
      <c r="B9" s="1" t="s">
        <v>68</v>
      </c>
      <c r="C9" s="10">
        <v>71.5</v>
      </c>
      <c r="D9" s="10">
        <v>62.3</v>
      </c>
      <c r="E9" s="10">
        <v>0</v>
      </c>
      <c r="F9" s="10">
        <v>36.4</v>
      </c>
      <c r="G9" s="192">
        <f t="shared" si="0"/>
        <v>170.20000000000002</v>
      </c>
      <c r="H9" s="192">
        <f>+Sar_InfraMR[[#This Row],[Total Líneas de Explotación ]]</f>
        <v>170.20000000000002</v>
      </c>
      <c r="I9" s="300">
        <v>169.64911000000001</v>
      </c>
      <c r="J9" s="10">
        <v>196.1</v>
      </c>
      <c r="K9" s="10">
        <v>13.5</v>
      </c>
      <c r="L9" s="10">
        <v>85</v>
      </c>
      <c r="M9" s="10">
        <v>8.4</v>
      </c>
      <c r="N9" s="192">
        <f>+Sar_InfraMR[[#This Row],[A.03.1 -  Longitud de Vías de Explotación No Electrificadas Troncales y Ramales (vía principal) (km)]]+Sar_InfraMR[[#This Row],[A.04.1 -  Longitud de Vías de Explotación Electrificadas Troncales y Ramales (vía principal) (km)]]</f>
        <v>281.10000000000002</v>
      </c>
      <c r="O9" s="192">
        <f>+Sar_InfraMR[[#This Row],[Total Vías (excluido Auxiliares)]]</f>
        <v>281.10000000000002</v>
      </c>
      <c r="P9" s="1">
        <v>30</v>
      </c>
      <c r="Q9" s="1">
        <v>5</v>
      </c>
      <c r="R9" s="1">
        <v>5</v>
      </c>
      <c r="S9" s="194">
        <f t="shared" si="1"/>
        <v>40</v>
      </c>
      <c r="T9" s="194">
        <v>40</v>
      </c>
      <c r="U9" s="1">
        <v>20</v>
      </c>
      <c r="V9" s="1">
        <v>89</v>
      </c>
      <c r="W9" s="1">
        <v>1</v>
      </c>
      <c r="X9" s="1">
        <v>40</v>
      </c>
      <c r="Y9" s="1">
        <v>0</v>
      </c>
      <c r="Z9" s="196">
        <f t="shared" si="2"/>
        <v>150</v>
      </c>
      <c r="AA9" s="1">
        <v>11</v>
      </c>
      <c r="AB9" s="1">
        <v>22</v>
      </c>
      <c r="AC9" s="1">
        <f>+Sar_InfraMR[[#This Row],[Total Pasos Vehiculares a Nivel]]</f>
        <v>150</v>
      </c>
      <c r="AD9" s="196">
        <f t="shared" si="3"/>
        <v>183</v>
      </c>
      <c r="AE9" s="1">
        <v>17</v>
      </c>
      <c r="AF9" s="1">
        <v>16</v>
      </c>
      <c r="AG9" s="1">
        <v>74</v>
      </c>
      <c r="AH9" s="196">
        <f t="shared" si="4"/>
        <v>107</v>
      </c>
      <c r="AI9" s="10">
        <v>31.1</v>
      </c>
      <c r="AJ9" s="10">
        <v>0</v>
      </c>
      <c r="AK9" s="10">
        <v>126.55</v>
      </c>
      <c r="AL9" s="222">
        <f t="shared" si="5"/>
        <v>157.65</v>
      </c>
      <c r="AM9" s="1">
        <v>0</v>
      </c>
      <c r="AN9" s="1">
        <v>9</v>
      </c>
      <c r="AO9" s="1">
        <v>8</v>
      </c>
      <c r="AP9" s="200">
        <f t="shared" si="6"/>
        <v>17</v>
      </c>
      <c r="AQ9" s="1">
        <v>180</v>
      </c>
      <c r="AR9" s="1">
        <v>95</v>
      </c>
      <c r="AS9" s="1">
        <v>0</v>
      </c>
      <c r="AT9" s="200">
        <f>+Sar_InfraMR[[#This Row],[B.02.1 - Parque de Coches Eléctricos Motrices]]+Sar_InfraMR[[#This Row],[B.02.2 - Parque de Coches Eléctricos Motrices Remolcados Tipo R]]+Sar_InfraMR[[#This Row],[B.02.3 - Parque de Coches Eléctricos Motrices Tipo R]]</f>
        <v>275</v>
      </c>
      <c r="AU9" s="1">
        <v>0</v>
      </c>
      <c r="AV9" s="1">
        <v>4</v>
      </c>
      <c r="AW9" s="1">
        <v>8</v>
      </c>
      <c r="AX9" s="200">
        <f>+Sar_InfraMR[[#This Row],[B.03.1 - Parque de Coches Motores Motrices Remolcados]]+Sar_InfraMR[[#This Row],[B.03.2 - Parque de Coches Motores Motrices Intermedios]]+Sar_InfraMR[[#This Row],[B.03.3 - Parque de Coches Motores Motrices Cabina]]</f>
        <v>12</v>
      </c>
      <c r="AY9" s="1">
        <v>33</v>
      </c>
      <c r="AZ9" s="1">
        <v>12</v>
      </c>
      <c r="BA9" s="1">
        <v>0</v>
      </c>
      <c r="BB9" s="1">
        <v>0</v>
      </c>
      <c r="BC9" s="200">
        <f>+SUM(Sar_InfraMR[[#This Row],[B.04.1 - Parque de Coches Remolcados Clase Unica]:[B.04.5 - Parque de Coches Remolcados para Servicios Especiales (Cartoneros)]])</f>
        <v>45</v>
      </c>
      <c r="BD9" s="356">
        <v>8</v>
      </c>
      <c r="BE9" s="1">
        <v>0</v>
      </c>
      <c r="BF9" s="1">
        <v>0</v>
      </c>
      <c r="BG9" s="235">
        <v>1676</v>
      </c>
    </row>
    <row r="10" spans="1:60">
      <c r="A10" s="1">
        <v>1993</v>
      </c>
      <c r="B10" s="1" t="s">
        <v>69</v>
      </c>
      <c r="C10" s="10">
        <v>71.5</v>
      </c>
      <c r="D10" s="10">
        <v>62.3</v>
      </c>
      <c r="E10" s="10">
        <v>0</v>
      </c>
      <c r="F10" s="10">
        <v>36.4</v>
      </c>
      <c r="G10" s="192">
        <f t="shared" si="0"/>
        <v>170.20000000000002</v>
      </c>
      <c r="H10" s="192">
        <f>+Sar_InfraMR[[#This Row],[Total Líneas de Explotación ]]</f>
        <v>170.20000000000002</v>
      </c>
      <c r="I10" s="300">
        <v>169.64911000000001</v>
      </c>
      <c r="J10" s="10">
        <v>196.1</v>
      </c>
      <c r="K10" s="10">
        <v>13.5</v>
      </c>
      <c r="L10" s="10">
        <v>85</v>
      </c>
      <c r="M10" s="10">
        <v>8.4</v>
      </c>
      <c r="N10" s="192">
        <f>+Sar_InfraMR[[#This Row],[A.03.1 -  Longitud de Vías de Explotación No Electrificadas Troncales y Ramales (vía principal) (km)]]+Sar_InfraMR[[#This Row],[A.04.1 -  Longitud de Vías de Explotación Electrificadas Troncales y Ramales (vía principal) (km)]]</f>
        <v>281.10000000000002</v>
      </c>
      <c r="O10" s="192">
        <f>+Sar_InfraMR[[#This Row],[Total Vías (excluido Auxiliares)]]</f>
        <v>281.10000000000002</v>
      </c>
      <c r="P10" s="1">
        <v>30</v>
      </c>
      <c r="Q10" s="1">
        <v>5</v>
      </c>
      <c r="R10" s="1">
        <v>5</v>
      </c>
      <c r="S10" s="194">
        <f t="shared" si="1"/>
        <v>40</v>
      </c>
      <c r="T10" s="194">
        <v>40</v>
      </c>
      <c r="U10" s="1">
        <v>20</v>
      </c>
      <c r="V10" s="1">
        <v>89</v>
      </c>
      <c r="W10" s="1">
        <v>1</v>
      </c>
      <c r="X10" s="1">
        <v>40</v>
      </c>
      <c r="Y10" s="1">
        <v>0</v>
      </c>
      <c r="Z10" s="196">
        <f t="shared" si="2"/>
        <v>150</v>
      </c>
      <c r="AA10" s="1">
        <v>11</v>
      </c>
      <c r="AB10" s="1">
        <v>22</v>
      </c>
      <c r="AC10" s="1">
        <f>+Sar_InfraMR[[#This Row],[Total Pasos Vehiculares a Nivel]]</f>
        <v>150</v>
      </c>
      <c r="AD10" s="196">
        <f t="shared" si="3"/>
        <v>183</v>
      </c>
      <c r="AE10" s="1">
        <v>17</v>
      </c>
      <c r="AF10" s="1">
        <v>16</v>
      </c>
      <c r="AG10" s="1">
        <v>74</v>
      </c>
      <c r="AH10" s="196">
        <f t="shared" si="4"/>
        <v>107</v>
      </c>
      <c r="AI10" s="10">
        <v>31.1</v>
      </c>
      <c r="AJ10" s="10">
        <v>0</v>
      </c>
      <c r="AK10" s="10">
        <v>126.55</v>
      </c>
      <c r="AL10" s="222">
        <f t="shared" si="5"/>
        <v>157.65</v>
      </c>
      <c r="AM10" s="1">
        <v>0</v>
      </c>
      <c r="AN10" s="1">
        <v>9</v>
      </c>
      <c r="AO10" s="1">
        <v>8</v>
      </c>
      <c r="AP10" s="200">
        <f t="shared" si="6"/>
        <v>17</v>
      </c>
      <c r="AQ10" s="1">
        <v>180</v>
      </c>
      <c r="AR10" s="1">
        <v>95</v>
      </c>
      <c r="AS10" s="1">
        <v>0</v>
      </c>
      <c r="AT10" s="200">
        <f>+Sar_InfraMR[[#This Row],[B.02.1 - Parque de Coches Eléctricos Motrices]]+Sar_InfraMR[[#This Row],[B.02.2 - Parque de Coches Eléctricos Motrices Remolcados Tipo R]]+Sar_InfraMR[[#This Row],[B.02.3 - Parque de Coches Eléctricos Motrices Tipo R]]</f>
        <v>275</v>
      </c>
      <c r="AU10" s="1">
        <v>0</v>
      </c>
      <c r="AV10" s="1">
        <v>4</v>
      </c>
      <c r="AW10" s="1">
        <v>8</v>
      </c>
      <c r="AX10" s="200">
        <f>+Sar_InfraMR[[#This Row],[B.03.1 - Parque de Coches Motores Motrices Remolcados]]+Sar_InfraMR[[#This Row],[B.03.2 - Parque de Coches Motores Motrices Intermedios]]+Sar_InfraMR[[#This Row],[B.03.3 - Parque de Coches Motores Motrices Cabina]]</f>
        <v>12</v>
      </c>
      <c r="AY10" s="1">
        <v>33</v>
      </c>
      <c r="AZ10" s="1">
        <v>12</v>
      </c>
      <c r="BA10" s="1">
        <v>0</v>
      </c>
      <c r="BB10" s="1">
        <v>0</v>
      </c>
      <c r="BC10" s="200">
        <f>+SUM(Sar_InfraMR[[#This Row],[B.04.1 - Parque de Coches Remolcados Clase Unica]:[B.04.5 - Parque de Coches Remolcados para Servicios Especiales (Cartoneros)]])</f>
        <v>45</v>
      </c>
      <c r="BD10" s="356">
        <v>8</v>
      </c>
      <c r="BE10" s="1">
        <v>0</v>
      </c>
      <c r="BF10" s="1">
        <v>0</v>
      </c>
      <c r="BG10" s="235">
        <v>1676</v>
      </c>
    </row>
    <row r="11" spans="1:60">
      <c r="A11" s="1">
        <v>1993</v>
      </c>
      <c r="B11" s="1" t="s">
        <v>70</v>
      </c>
      <c r="C11" s="10">
        <v>71.5</v>
      </c>
      <c r="D11" s="10">
        <v>62.3</v>
      </c>
      <c r="E11" s="10">
        <v>0</v>
      </c>
      <c r="F11" s="10">
        <v>36.4</v>
      </c>
      <c r="G11" s="192">
        <f t="shared" si="0"/>
        <v>170.20000000000002</v>
      </c>
      <c r="H11" s="192">
        <f>+Sar_InfraMR[[#This Row],[Total Líneas de Explotación ]]</f>
        <v>170.20000000000002</v>
      </c>
      <c r="I11" s="300">
        <v>169.64911000000001</v>
      </c>
      <c r="J11" s="10">
        <v>196.1</v>
      </c>
      <c r="K11" s="10">
        <v>13.5</v>
      </c>
      <c r="L11" s="10">
        <v>85</v>
      </c>
      <c r="M11" s="10">
        <v>8.4</v>
      </c>
      <c r="N11" s="192">
        <f>+Sar_InfraMR[[#This Row],[A.03.1 -  Longitud de Vías de Explotación No Electrificadas Troncales y Ramales (vía principal) (km)]]+Sar_InfraMR[[#This Row],[A.04.1 -  Longitud de Vías de Explotación Electrificadas Troncales y Ramales (vía principal) (km)]]</f>
        <v>281.10000000000002</v>
      </c>
      <c r="O11" s="192">
        <f>+Sar_InfraMR[[#This Row],[Total Vías (excluido Auxiliares)]]</f>
        <v>281.10000000000002</v>
      </c>
      <c r="P11" s="1">
        <v>30</v>
      </c>
      <c r="Q11" s="1">
        <v>5</v>
      </c>
      <c r="R11" s="1">
        <v>5</v>
      </c>
      <c r="S11" s="194">
        <f t="shared" si="1"/>
        <v>40</v>
      </c>
      <c r="T11" s="194">
        <v>40</v>
      </c>
      <c r="U11" s="1">
        <v>20</v>
      </c>
      <c r="V11" s="1">
        <v>89</v>
      </c>
      <c r="W11" s="1">
        <v>1</v>
      </c>
      <c r="X11" s="1">
        <v>40</v>
      </c>
      <c r="Y11" s="1">
        <v>0</v>
      </c>
      <c r="Z11" s="196">
        <f t="shared" si="2"/>
        <v>150</v>
      </c>
      <c r="AA11" s="1">
        <v>11</v>
      </c>
      <c r="AB11" s="1">
        <v>22</v>
      </c>
      <c r="AC11" s="1">
        <f>+Sar_InfraMR[[#This Row],[Total Pasos Vehiculares a Nivel]]</f>
        <v>150</v>
      </c>
      <c r="AD11" s="196">
        <f t="shared" si="3"/>
        <v>183</v>
      </c>
      <c r="AE11" s="1">
        <v>17</v>
      </c>
      <c r="AF11" s="1">
        <v>16</v>
      </c>
      <c r="AG11" s="1">
        <v>74</v>
      </c>
      <c r="AH11" s="196">
        <f t="shared" si="4"/>
        <v>107</v>
      </c>
      <c r="AI11" s="10">
        <v>31.1</v>
      </c>
      <c r="AJ11" s="10">
        <v>0</v>
      </c>
      <c r="AK11" s="10">
        <v>126.55</v>
      </c>
      <c r="AL11" s="222">
        <f t="shared" si="5"/>
        <v>157.65</v>
      </c>
      <c r="AM11" s="1">
        <v>0</v>
      </c>
      <c r="AN11" s="1">
        <v>9</v>
      </c>
      <c r="AO11" s="1">
        <v>8</v>
      </c>
      <c r="AP11" s="200">
        <f t="shared" si="6"/>
        <v>17</v>
      </c>
      <c r="AQ11" s="1">
        <v>180</v>
      </c>
      <c r="AR11" s="1">
        <v>95</v>
      </c>
      <c r="AS11" s="1">
        <v>0</v>
      </c>
      <c r="AT11" s="200">
        <f>+Sar_InfraMR[[#This Row],[B.02.1 - Parque de Coches Eléctricos Motrices]]+Sar_InfraMR[[#This Row],[B.02.2 - Parque de Coches Eléctricos Motrices Remolcados Tipo R]]+Sar_InfraMR[[#This Row],[B.02.3 - Parque de Coches Eléctricos Motrices Tipo R]]</f>
        <v>275</v>
      </c>
      <c r="AU11" s="1">
        <v>0</v>
      </c>
      <c r="AV11" s="1">
        <v>4</v>
      </c>
      <c r="AW11" s="1">
        <v>8</v>
      </c>
      <c r="AX11" s="200">
        <f>+Sar_InfraMR[[#This Row],[B.03.1 - Parque de Coches Motores Motrices Remolcados]]+Sar_InfraMR[[#This Row],[B.03.2 - Parque de Coches Motores Motrices Intermedios]]+Sar_InfraMR[[#This Row],[B.03.3 - Parque de Coches Motores Motrices Cabina]]</f>
        <v>12</v>
      </c>
      <c r="AY11" s="1">
        <v>33</v>
      </c>
      <c r="AZ11" s="1">
        <v>12</v>
      </c>
      <c r="BA11" s="1">
        <v>0</v>
      </c>
      <c r="BB11" s="1">
        <v>0</v>
      </c>
      <c r="BC11" s="200">
        <f>+SUM(Sar_InfraMR[[#This Row],[B.04.1 - Parque de Coches Remolcados Clase Unica]:[B.04.5 - Parque de Coches Remolcados para Servicios Especiales (Cartoneros)]])</f>
        <v>45</v>
      </c>
      <c r="BD11" s="356">
        <v>8</v>
      </c>
      <c r="BE11" s="1">
        <v>0</v>
      </c>
      <c r="BF11" s="1">
        <v>0</v>
      </c>
      <c r="BG11" s="235">
        <v>1676</v>
      </c>
    </row>
    <row r="12" spans="1:60">
      <c r="A12" s="1">
        <v>1993</v>
      </c>
      <c r="B12" s="1" t="s">
        <v>71</v>
      </c>
      <c r="C12" s="10">
        <v>71.5</v>
      </c>
      <c r="D12" s="10">
        <v>62.3</v>
      </c>
      <c r="E12" s="10">
        <v>0</v>
      </c>
      <c r="F12" s="10">
        <v>36.4</v>
      </c>
      <c r="G12" s="192">
        <f t="shared" si="0"/>
        <v>170.20000000000002</v>
      </c>
      <c r="H12" s="192">
        <f>+Sar_InfraMR[[#This Row],[Total Líneas de Explotación ]]</f>
        <v>170.20000000000002</v>
      </c>
      <c r="I12" s="300">
        <v>169.64911000000001</v>
      </c>
      <c r="J12" s="10">
        <v>196.1</v>
      </c>
      <c r="K12" s="10">
        <v>13.5</v>
      </c>
      <c r="L12" s="10">
        <v>85</v>
      </c>
      <c r="M12" s="10">
        <v>8.4</v>
      </c>
      <c r="N12" s="192">
        <f>+Sar_InfraMR[[#This Row],[A.03.1 -  Longitud de Vías de Explotación No Electrificadas Troncales y Ramales (vía principal) (km)]]+Sar_InfraMR[[#This Row],[A.04.1 -  Longitud de Vías de Explotación Electrificadas Troncales y Ramales (vía principal) (km)]]</f>
        <v>281.10000000000002</v>
      </c>
      <c r="O12" s="192">
        <f>+Sar_InfraMR[[#This Row],[Total Vías (excluido Auxiliares)]]</f>
        <v>281.10000000000002</v>
      </c>
      <c r="P12" s="1">
        <v>30</v>
      </c>
      <c r="Q12" s="1">
        <v>5</v>
      </c>
      <c r="R12" s="1">
        <v>5</v>
      </c>
      <c r="S12" s="194">
        <f t="shared" si="1"/>
        <v>40</v>
      </c>
      <c r="T12" s="194">
        <v>40</v>
      </c>
      <c r="U12" s="1">
        <v>20</v>
      </c>
      <c r="V12" s="1">
        <v>89</v>
      </c>
      <c r="W12" s="1">
        <v>1</v>
      </c>
      <c r="X12" s="1">
        <v>40</v>
      </c>
      <c r="Y12" s="1">
        <v>0</v>
      </c>
      <c r="Z12" s="196">
        <f t="shared" si="2"/>
        <v>150</v>
      </c>
      <c r="AA12" s="1">
        <v>11</v>
      </c>
      <c r="AB12" s="1">
        <v>22</v>
      </c>
      <c r="AC12" s="1">
        <f>+Sar_InfraMR[[#This Row],[Total Pasos Vehiculares a Nivel]]</f>
        <v>150</v>
      </c>
      <c r="AD12" s="196">
        <f t="shared" si="3"/>
        <v>183</v>
      </c>
      <c r="AE12" s="1">
        <v>17</v>
      </c>
      <c r="AF12" s="1">
        <v>16</v>
      </c>
      <c r="AG12" s="1">
        <v>74</v>
      </c>
      <c r="AH12" s="196">
        <f t="shared" si="4"/>
        <v>107</v>
      </c>
      <c r="AI12" s="10">
        <v>31.1</v>
      </c>
      <c r="AJ12" s="10">
        <v>0</v>
      </c>
      <c r="AK12" s="10">
        <v>126.55</v>
      </c>
      <c r="AL12" s="222">
        <f t="shared" si="5"/>
        <v>157.65</v>
      </c>
      <c r="AM12" s="1">
        <v>0</v>
      </c>
      <c r="AN12" s="1">
        <v>9</v>
      </c>
      <c r="AO12" s="1">
        <v>8</v>
      </c>
      <c r="AP12" s="200">
        <f t="shared" si="6"/>
        <v>17</v>
      </c>
      <c r="AQ12" s="1">
        <v>180</v>
      </c>
      <c r="AR12" s="1">
        <v>95</v>
      </c>
      <c r="AS12" s="1">
        <v>0</v>
      </c>
      <c r="AT12" s="200">
        <f>+Sar_InfraMR[[#This Row],[B.02.1 - Parque de Coches Eléctricos Motrices]]+Sar_InfraMR[[#This Row],[B.02.2 - Parque de Coches Eléctricos Motrices Remolcados Tipo R]]+Sar_InfraMR[[#This Row],[B.02.3 - Parque de Coches Eléctricos Motrices Tipo R]]</f>
        <v>275</v>
      </c>
      <c r="AU12" s="1">
        <v>0</v>
      </c>
      <c r="AV12" s="1">
        <v>4</v>
      </c>
      <c r="AW12" s="1">
        <v>8</v>
      </c>
      <c r="AX12" s="200">
        <f>+Sar_InfraMR[[#This Row],[B.03.1 - Parque de Coches Motores Motrices Remolcados]]+Sar_InfraMR[[#This Row],[B.03.2 - Parque de Coches Motores Motrices Intermedios]]+Sar_InfraMR[[#This Row],[B.03.3 - Parque de Coches Motores Motrices Cabina]]</f>
        <v>12</v>
      </c>
      <c r="AY12" s="1">
        <v>33</v>
      </c>
      <c r="AZ12" s="1">
        <v>12</v>
      </c>
      <c r="BA12" s="1">
        <v>0</v>
      </c>
      <c r="BB12" s="1">
        <v>0</v>
      </c>
      <c r="BC12" s="200">
        <f>+SUM(Sar_InfraMR[[#This Row],[B.04.1 - Parque de Coches Remolcados Clase Unica]:[B.04.5 - Parque de Coches Remolcados para Servicios Especiales (Cartoneros)]])</f>
        <v>45</v>
      </c>
      <c r="BD12" s="356">
        <v>8</v>
      </c>
      <c r="BE12" s="1">
        <v>0</v>
      </c>
      <c r="BF12" s="1">
        <v>0</v>
      </c>
      <c r="BG12" s="235">
        <v>1676</v>
      </c>
    </row>
    <row r="13" spans="1:60">
      <c r="A13" s="1">
        <v>1993</v>
      </c>
      <c r="B13" s="1" t="s">
        <v>72</v>
      </c>
      <c r="C13" s="10">
        <v>71.5</v>
      </c>
      <c r="D13" s="10">
        <v>62.3</v>
      </c>
      <c r="E13" s="10">
        <v>0</v>
      </c>
      <c r="F13" s="10">
        <v>36.4</v>
      </c>
      <c r="G13" s="192">
        <f t="shared" si="0"/>
        <v>170.20000000000002</v>
      </c>
      <c r="H13" s="192">
        <f>+Sar_InfraMR[[#This Row],[Total Líneas de Explotación ]]</f>
        <v>170.20000000000002</v>
      </c>
      <c r="I13" s="300">
        <v>169.64911000000001</v>
      </c>
      <c r="J13" s="10">
        <v>196.1</v>
      </c>
      <c r="K13" s="10">
        <v>13.5</v>
      </c>
      <c r="L13" s="10">
        <v>85</v>
      </c>
      <c r="M13" s="10">
        <v>8.4</v>
      </c>
      <c r="N13" s="192">
        <f>+Sar_InfraMR[[#This Row],[A.03.1 -  Longitud de Vías de Explotación No Electrificadas Troncales y Ramales (vía principal) (km)]]+Sar_InfraMR[[#This Row],[A.04.1 -  Longitud de Vías de Explotación Electrificadas Troncales y Ramales (vía principal) (km)]]</f>
        <v>281.10000000000002</v>
      </c>
      <c r="O13" s="192">
        <f>+Sar_InfraMR[[#This Row],[Total Vías (excluido Auxiliares)]]</f>
        <v>281.10000000000002</v>
      </c>
      <c r="P13" s="1">
        <v>30</v>
      </c>
      <c r="Q13" s="1">
        <v>5</v>
      </c>
      <c r="R13" s="1">
        <v>5</v>
      </c>
      <c r="S13" s="194">
        <f t="shared" si="1"/>
        <v>40</v>
      </c>
      <c r="T13" s="194">
        <v>40</v>
      </c>
      <c r="U13" s="1">
        <v>20</v>
      </c>
      <c r="V13" s="1">
        <v>89</v>
      </c>
      <c r="W13" s="1">
        <v>1</v>
      </c>
      <c r="X13" s="1">
        <v>40</v>
      </c>
      <c r="Y13" s="1">
        <v>0</v>
      </c>
      <c r="Z13" s="196">
        <f t="shared" si="2"/>
        <v>150</v>
      </c>
      <c r="AA13" s="1">
        <v>11</v>
      </c>
      <c r="AB13" s="1">
        <v>22</v>
      </c>
      <c r="AC13" s="1">
        <f>+Sar_InfraMR[[#This Row],[Total Pasos Vehiculares a Nivel]]</f>
        <v>150</v>
      </c>
      <c r="AD13" s="196">
        <f t="shared" si="3"/>
        <v>183</v>
      </c>
      <c r="AE13" s="1">
        <v>17</v>
      </c>
      <c r="AF13" s="1">
        <v>16</v>
      </c>
      <c r="AG13" s="1">
        <v>74</v>
      </c>
      <c r="AH13" s="196">
        <f t="shared" si="4"/>
        <v>107</v>
      </c>
      <c r="AI13" s="10">
        <v>31.1</v>
      </c>
      <c r="AJ13" s="10">
        <v>0</v>
      </c>
      <c r="AK13" s="10">
        <v>126.55</v>
      </c>
      <c r="AL13" s="222">
        <f t="shared" si="5"/>
        <v>157.65</v>
      </c>
      <c r="AM13" s="1">
        <v>0</v>
      </c>
      <c r="AN13" s="1">
        <v>9</v>
      </c>
      <c r="AO13" s="1">
        <v>8</v>
      </c>
      <c r="AP13" s="200">
        <f t="shared" si="6"/>
        <v>17</v>
      </c>
      <c r="AQ13" s="1">
        <v>180</v>
      </c>
      <c r="AR13" s="1">
        <v>95</v>
      </c>
      <c r="AS13" s="1">
        <v>0</v>
      </c>
      <c r="AT13" s="200">
        <f>+Sar_InfraMR[[#This Row],[B.02.1 - Parque de Coches Eléctricos Motrices]]+Sar_InfraMR[[#This Row],[B.02.2 - Parque de Coches Eléctricos Motrices Remolcados Tipo R]]+Sar_InfraMR[[#This Row],[B.02.3 - Parque de Coches Eléctricos Motrices Tipo R]]</f>
        <v>275</v>
      </c>
      <c r="AU13" s="1">
        <v>0</v>
      </c>
      <c r="AV13" s="1">
        <v>4</v>
      </c>
      <c r="AW13" s="1">
        <v>8</v>
      </c>
      <c r="AX13" s="200">
        <f>+Sar_InfraMR[[#This Row],[B.03.1 - Parque de Coches Motores Motrices Remolcados]]+Sar_InfraMR[[#This Row],[B.03.2 - Parque de Coches Motores Motrices Intermedios]]+Sar_InfraMR[[#This Row],[B.03.3 - Parque de Coches Motores Motrices Cabina]]</f>
        <v>12</v>
      </c>
      <c r="AY13" s="1">
        <v>33</v>
      </c>
      <c r="AZ13" s="1">
        <v>12</v>
      </c>
      <c r="BA13" s="1">
        <v>0</v>
      </c>
      <c r="BB13" s="1">
        <v>0</v>
      </c>
      <c r="BC13" s="200">
        <f>+SUM(Sar_InfraMR[[#This Row],[B.04.1 - Parque de Coches Remolcados Clase Unica]:[B.04.5 - Parque de Coches Remolcados para Servicios Especiales (Cartoneros)]])</f>
        <v>45</v>
      </c>
      <c r="BD13" s="356">
        <v>8</v>
      </c>
      <c r="BE13" s="1">
        <v>0</v>
      </c>
      <c r="BF13" s="1">
        <v>0</v>
      </c>
      <c r="BG13" s="235">
        <v>1676</v>
      </c>
    </row>
    <row r="14" spans="1:60">
      <c r="A14" s="1">
        <v>1994</v>
      </c>
      <c r="B14" s="1" t="s">
        <v>61</v>
      </c>
      <c r="C14" s="10">
        <v>71.5</v>
      </c>
      <c r="D14" s="10">
        <v>62.3</v>
      </c>
      <c r="E14" s="10">
        <v>0</v>
      </c>
      <c r="F14" s="10">
        <v>36.4</v>
      </c>
      <c r="G14" s="192">
        <f t="shared" si="0"/>
        <v>170.20000000000002</v>
      </c>
      <c r="H14" s="192">
        <f>+Sar_InfraMR[[#This Row],[Total Líneas de Explotación ]]</f>
        <v>170.20000000000002</v>
      </c>
      <c r="I14" s="300">
        <v>169.64911000000001</v>
      </c>
      <c r="J14" s="10">
        <v>196.1</v>
      </c>
      <c r="K14" s="10">
        <v>13.5</v>
      </c>
      <c r="L14" s="10">
        <v>85</v>
      </c>
      <c r="M14" s="10">
        <v>8.4</v>
      </c>
      <c r="N14" s="192">
        <f>+Sar_InfraMR[[#This Row],[A.03.1 -  Longitud de Vías de Explotación No Electrificadas Troncales y Ramales (vía principal) (km)]]+Sar_InfraMR[[#This Row],[A.04.1 -  Longitud de Vías de Explotación Electrificadas Troncales y Ramales (vía principal) (km)]]</f>
        <v>281.10000000000002</v>
      </c>
      <c r="O14" s="192">
        <f>+Sar_InfraMR[[#This Row],[Total Vías (excluido Auxiliares)]]</f>
        <v>281.10000000000002</v>
      </c>
      <c r="P14" s="1">
        <v>30</v>
      </c>
      <c r="Q14" s="1">
        <v>5</v>
      </c>
      <c r="R14" s="1">
        <v>5</v>
      </c>
      <c r="S14" s="194">
        <f t="shared" si="1"/>
        <v>40</v>
      </c>
      <c r="T14" s="194">
        <v>40</v>
      </c>
      <c r="U14" s="1">
        <v>20</v>
      </c>
      <c r="V14" s="1">
        <v>89</v>
      </c>
      <c r="W14" s="1">
        <v>1</v>
      </c>
      <c r="X14" s="1">
        <v>40</v>
      </c>
      <c r="Y14" s="1">
        <v>0</v>
      </c>
      <c r="Z14" s="196">
        <f t="shared" si="2"/>
        <v>150</v>
      </c>
      <c r="AA14" s="1">
        <v>11</v>
      </c>
      <c r="AB14" s="1">
        <v>22</v>
      </c>
      <c r="AC14" s="1">
        <f>+Sar_InfraMR[[#This Row],[Total Pasos Vehiculares a Nivel]]</f>
        <v>150</v>
      </c>
      <c r="AD14" s="196">
        <f t="shared" si="3"/>
        <v>183</v>
      </c>
      <c r="AE14" s="1">
        <v>17</v>
      </c>
      <c r="AF14" s="1">
        <v>16</v>
      </c>
      <c r="AG14" s="1">
        <v>74</v>
      </c>
      <c r="AH14" s="196">
        <f t="shared" si="4"/>
        <v>107</v>
      </c>
      <c r="AI14" s="10">
        <v>31.1</v>
      </c>
      <c r="AJ14" s="10">
        <v>0</v>
      </c>
      <c r="AK14" s="10">
        <v>126.55</v>
      </c>
      <c r="AL14" s="222">
        <f t="shared" si="5"/>
        <v>157.65</v>
      </c>
      <c r="AM14" s="1">
        <v>0</v>
      </c>
      <c r="AN14" s="1">
        <v>9</v>
      </c>
      <c r="AO14" s="1">
        <v>8</v>
      </c>
      <c r="AP14" s="200">
        <f t="shared" si="6"/>
        <v>17</v>
      </c>
      <c r="AQ14" s="1">
        <v>180</v>
      </c>
      <c r="AR14" s="1">
        <v>95</v>
      </c>
      <c r="AS14" s="1">
        <v>0</v>
      </c>
      <c r="AT14" s="200">
        <f>+Sar_InfraMR[[#This Row],[B.02.1 - Parque de Coches Eléctricos Motrices]]+Sar_InfraMR[[#This Row],[B.02.2 - Parque de Coches Eléctricos Motrices Remolcados Tipo R]]+Sar_InfraMR[[#This Row],[B.02.3 - Parque de Coches Eléctricos Motrices Tipo R]]</f>
        <v>275</v>
      </c>
      <c r="AU14" s="1">
        <v>0</v>
      </c>
      <c r="AV14" s="1">
        <v>4</v>
      </c>
      <c r="AW14" s="1">
        <v>8</v>
      </c>
      <c r="AX14" s="200">
        <f>+Sar_InfraMR[[#This Row],[B.03.1 - Parque de Coches Motores Motrices Remolcados]]+Sar_InfraMR[[#This Row],[B.03.2 - Parque de Coches Motores Motrices Intermedios]]+Sar_InfraMR[[#This Row],[B.03.3 - Parque de Coches Motores Motrices Cabina]]</f>
        <v>12</v>
      </c>
      <c r="AY14" s="1">
        <v>33</v>
      </c>
      <c r="AZ14" s="1">
        <v>12</v>
      </c>
      <c r="BA14" s="1">
        <v>0</v>
      </c>
      <c r="BB14" s="1">
        <v>0</v>
      </c>
      <c r="BC14" s="200">
        <f>+SUM(Sar_InfraMR[[#This Row],[B.04.1 - Parque de Coches Remolcados Clase Unica]:[B.04.5 - Parque de Coches Remolcados para Servicios Especiales (Cartoneros)]])</f>
        <v>45</v>
      </c>
      <c r="BD14" s="356">
        <v>8</v>
      </c>
      <c r="BE14" s="1">
        <v>0</v>
      </c>
      <c r="BF14" s="1">
        <v>0</v>
      </c>
      <c r="BG14" s="235">
        <v>1676</v>
      </c>
    </row>
    <row r="15" spans="1:60">
      <c r="A15" s="1">
        <v>1994</v>
      </c>
      <c r="B15" s="1" t="s">
        <v>62</v>
      </c>
      <c r="C15" s="10">
        <v>71.5</v>
      </c>
      <c r="D15" s="10">
        <v>62.3</v>
      </c>
      <c r="E15" s="10">
        <v>0</v>
      </c>
      <c r="F15" s="10">
        <v>36.4</v>
      </c>
      <c r="G15" s="192">
        <f t="shared" si="0"/>
        <v>170.20000000000002</v>
      </c>
      <c r="H15" s="192">
        <f>+Sar_InfraMR[[#This Row],[Total Líneas de Explotación ]]</f>
        <v>170.20000000000002</v>
      </c>
      <c r="I15" s="300">
        <v>169.64911000000001</v>
      </c>
      <c r="J15" s="10">
        <v>196.1</v>
      </c>
      <c r="K15" s="10">
        <v>13.5</v>
      </c>
      <c r="L15" s="10">
        <v>85</v>
      </c>
      <c r="M15" s="10">
        <v>8.4</v>
      </c>
      <c r="N15" s="192">
        <f>+Sar_InfraMR[[#This Row],[A.03.1 -  Longitud de Vías de Explotación No Electrificadas Troncales y Ramales (vía principal) (km)]]+Sar_InfraMR[[#This Row],[A.04.1 -  Longitud de Vías de Explotación Electrificadas Troncales y Ramales (vía principal) (km)]]</f>
        <v>281.10000000000002</v>
      </c>
      <c r="O15" s="192">
        <f>+Sar_InfraMR[[#This Row],[Total Vías (excluido Auxiliares)]]</f>
        <v>281.10000000000002</v>
      </c>
      <c r="P15" s="1">
        <v>30</v>
      </c>
      <c r="Q15" s="1">
        <v>5</v>
      </c>
      <c r="R15" s="1">
        <v>5</v>
      </c>
      <c r="S15" s="194">
        <f t="shared" si="1"/>
        <v>40</v>
      </c>
      <c r="T15" s="194">
        <v>40</v>
      </c>
      <c r="U15" s="1">
        <v>20</v>
      </c>
      <c r="V15" s="1">
        <v>89</v>
      </c>
      <c r="W15" s="1">
        <v>1</v>
      </c>
      <c r="X15" s="1">
        <v>40</v>
      </c>
      <c r="Y15" s="1">
        <v>0</v>
      </c>
      <c r="Z15" s="196">
        <f t="shared" si="2"/>
        <v>150</v>
      </c>
      <c r="AA15" s="1">
        <v>11</v>
      </c>
      <c r="AB15" s="1">
        <v>22</v>
      </c>
      <c r="AC15" s="1">
        <f>+Sar_InfraMR[[#This Row],[Total Pasos Vehiculares a Nivel]]</f>
        <v>150</v>
      </c>
      <c r="AD15" s="196">
        <f t="shared" si="3"/>
        <v>183</v>
      </c>
      <c r="AE15" s="1">
        <v>17</v>
      </c>
      <c r="AF15" s="1">
        <v>16</v>
      </c>
      <c r="AG15" s="1">
        <v>74</v>
      </c>
      <c r="AH15" s="196">
        <f t="shared" si="4"/>
        <v>107</v>
      </c>
      <c r="AI15" s="10">
        <v>31.1</v>
      </c>
      <c r="AJ15" s="10">
        <v>0</v>
      </c>
      <c r="AK15" s="10">
        <v>126.55</v>
      </c>
      <c r="AL15" s="222">
        <f t="shared" si="5"/>
        <v>157.65</v>
      </c>
      <c r="AM15" s="1">
        <v>0</v>
      </c>
      <c r="AN15" s="1">
        <v>9</v>
      </c>
      <c r="AO15" s="1">
        <v>8</v>
      </c>
      <c r="AP15" s="200">
        <f t="shared" si="6"/>
        <v>17</v>
      </c>
      <c r="AQ15" s="1">
        <v>180</v>
      </c>
      <c r="AR15" s="1">
        <v>95</v>
      </c>
      <c r="AS15" s="1">
        <v>0</v>
      </c>
      <c r="AT15" s="200">
        <f>+Sar_InfraMR[[#This Row],[B.02.1 - Parque de Coches Eléctricos Motrices]]+Sar_InfraMR[[#This Row],[B.02.2 - Parque de Coches Eléctricos Motrices Remolcados Tipo R]]+Sar_InfraMR[[#This Row],[B.02.3 - Parque de Coches Eléctricos Motrices Tipo R]]</f>
        <v>275</v>
      </c>
      <c r="AU15" s="1">
        <v>0</v>
      </c>
      <c r="AV15" s="1">
        <v>4</v>
      </c>
      <c r="AW15" s="1">
        <v>8</v>
      </c>
      <c r="AX15" s="200">
        <f>+Sar_InfraMR[[#This Row],[B.03.1 - Parque de Coches Motores Motrices Remolcados]]+Sar_InfraMR[[#This Row],[B.03.2 - Parque de Coches Motores Motrices Intermedios]]+Sar_InfraMR[[#This Row],[B.03.3 - Parque de Coches Motores Motrices Cabina]]</f>
        <v>12</v>
      </c>
      <c r="AY15" s="1">
        <v>33</v>
      </c>
      <c r="AZ15" s="1">
        <v>12</v>
      </c>
      <c r="BA15" s="1">
        <v>0</v>
      </c>
      <c r="BB15" s="1">
        <v>0</v>
      </c>
      <c r="BC15" s="200">
        <f>+SUM(Sar_InfraMR[[#This Row],[B.04.1 - Parque de Coches Remolcados Clase Unica]:[B.04.5 - Parque de Coches Remolcados para Servicios Especiales (Cartoneros)]])</f>
        <v>45</v>
      </c>
      <c r="BD15" s="356">
        <v>8</v>
      </c>
      <c r="BE15" s="1">
        <v>0</v>
      </c>
      <c r="BF15" s="1">
        <v>0</v>
      </c>
      <c r="BG15" s="235">
        <v>1676</v>
      </c>
    </row>
    <row r="16" spans="1:60">
      <c r="A16" s="1">
        <v>1994</v>
      </c>
      <c r="B16" s="1" t="s">
        <v>63</v>
      </c>
      <c r="C16" s="10">
        <v>71.5</v>
      </c>
      <c r="D16" s="10">
        <v>62.3</v>
      </c>
      <c r="E16" s="10">
        <v>0</v>
      </c>
      <c r="F16" s="10">
        <v>36.4</v>
      </c>
      <c r="G16" s="192">
        <f t="shared" si="0"/>
        <v>170.20000000000002</v>
      </c>
      <c r="H16" s="192">
        <f>+Sar_InfraMR[[#This Row],[Total Líneas de Explotación ]]</f>
        <v>170.20000000000002</v>
      </c>
      <c r="I16" s="300">
        <v>169.64911000000001</v>
      </c>
      <c r="J16" s="10">
        <v>196.1</v>
      </c>
      <c r="K16" s="10">
        <v>13.5</v>
      </c>
      <c r="L16" s="10">
        <v>85</v>
      </c>
      <c r="M16" s="10">
        <v>8.4</v>
      </c>
      <c r="N16" s="192">
        <f>+Sar_InfraMR[[#This Row],[A.03.1 -  Longitud de Vías de Explotación No Electrificadas Troncales y Ramales (vía principal) (km)]]+Sar_InfraMR[[#This Row],[A.04.1 -  Longitud de Vías de Explotación Electrificadas Troncales y Ramales (vía principal) (km)]]</f>
        <v>281.10000000000002</v>
      </c>
      <c r="O16" s="192">
        <f>+Sar_InfraMR[[#This Row],[Total Vías (excluido Auxiliares)]]</f>
        <v>281.10000000000002</v>
      </c>
      <c r="P16" s="1">
        <v>30</v>
      </c>
      <c r="Q16" s="1">
        <v>5</v>
      </c>
      <c r="R16" s="1">
        <v>5</v>
      </c>
      <c r="S16" s="194">
        <f t="shared" si="1"/>
        <v>40</v>
      </c>
      <c r="T16" s="194">
        <v>40</v>
      </c>
      <c r="U16" s="1">
        <v>20</v>
      </c>
      <c r="V16" s="1">
        <v>89</v>
      </c>
      <c r="W16" s="1">
        <v>1</v>
      </c>
      <c r="X16" s="1">
        <v>40</v>
      </c>
      <c r="Y16" s="1">
        <v>0</v>
      </c>
      <c r="Z16" s="196">
        <f t="shared" si="2"/>
        <v>150</v>
      </c>
      <c r="AA16" s="1">
        <v>11</v>
      </c>
      <c r="AB16" s="1">
        <v>22</v>
      </c>
      <c r="AC16" s="1">
        <f>+Sar_InfraMR[[#This Row],[Total Pasos Vehiculares a Nivel]]</f>
        <v>150</v>
      </c>
      <c r="AD16" s="196">
        <f t="shared" si="3"/>
        <v>183</v>
      </c>
      <c r="AE16" s="1">
        <v>17</v>
      </c>
      <c r="AF16" s="1">
        <v>16</v>
      </c>
      <c r="AG16" s="1">
        <v>74</v>
      </c>
      <c r="AH16" s="196">
        <f t="shared" si="4"/>
        <v>107</v>
      </c>
      <c r="AI16" s="10">
        <v>31.1</v>
      </c>
      <c r="AJ16" s="10">
        <v>0</v>
      </c>
      <c r="AK16" s="10">
        <v>126.55</v>
      </c>
      <c r="AL16" s="222">
        <f t="shared" si="5"/>
        <v>157.65</v>
      </c>
      <c r="AM16" s="1">
        <v>0</v>
      </c>
      <c r="AN16" s="1">
        <v>9</v>
      </c>
      <c r="AO16" s="1">
        <v>8</v>
      </c>
      <c r="AP16" s="200">
        <f t="shared" si="6"/>
        <v>17</v>
      </c>
      <c r="AQ16" s="1">
        <v>180</v>
      </c>
      <c r="AR16" s="1">
        <v>95</v>
      </c>
      <c r="AS16" s="1">
        <v>0</v>
      </c>
      <c r="AT16" s="200">
        <f>+Sar_InfraMR[[#This Row],[B.02.1 - Parque de Coches Eléctricos Motrices]]+Sar_InfraMR[[#This Row],[B.02.2 - Parque de Coches Eléctricos Motrices Remolcados Tipo R]]+Sar_InfraMR[[#This Row],[B.02.3 - Parque de Coches Eléctricos Motrices Tipo R]]</f>
        <v>275</v>
      </c>
      <c r="AU16" s="1">
        <v>0</v>
      </c>
      <c r="AV16" s="1">
        <v>4</v>
      </c>
      <c r="AW16" s="1">
        <v>8</v>
      </c>
      <c r="AX16" s="200">
        <f>+Sar_InfraMR[[#This Row],[B.03.1 - Parque de Coches Motores Motrices Remolcados]]+Sar_InfraMR[[#This Row],[B.03.2 - Parque de Coches Motores Motrices Intermedios]]+Sar_InfraMR[[#This Row],[B.03.3 - Parque de Coches Motores Motrices Cabina]]</f>
        <v>12</v>
      </c>
      <c r="AY16" s="1">
        <v>33</v>
      </c>
      <c r="AZ16" s="1">
        <v>12</v>
      </c>
      <c r="BA16" s="1">
        <v>0</v>
      </c>
      <c r="BB16" s="1">
        <v>0</v>
      </c>
      <c r="BC16" s="200">
        <f>+SUM(Sar_InfraMR[[#This Row],[B.04.1 - Parque de Coches Remolcados Clase Unica]:[B.04.5 - Parque de Coches Remolcados para Servicios Especiales (Cartoneros)]])</f>
        <v>45</v>
      </c>
      <c r="BD16" s="356">
        <v>8</v>
      </c>
      <c r="BE16" s="1">
        <v>0</v>
      </c>
      <c r="BF16" s="1">
        <v>0</v>
      </c>
      <c r="BG16" s="235">
        <v>1676</v>
      </c>
    </row>
    <row r="17" spans="1:59">
      <c r="A17" s="1">
        <v>1994</v>
      </c>
      <c r="B17" s="1" t="s">
        <v>64</v>
      </c>
      <c r="C17" s="10">
        <v>71.5</v>
      </c>
      <c r="D17" s="10">
        <v>62.3</v>
      </c>
      <c r="E17" s="10">
        <v>0</v>
      </c>
      <c r="F17" s="10">
        <v>36.4</v>
      </c>
      <c r="G17" s="192">
        <f t="shared" si="0"/>
        <v>170.20000000000002</v>
      </c>
      <c r="H17" s="192">
        <f>+Sar_InfraMR[[#This Row],[Total Líneas de Explotación ]]</f>
        <v>170.20000000000002</v>
      </c>
      <c r="I17" s="300">
        <v>169.64911000000001</v>
      </c>
      <c r="J17" s="10">
        <v>196.1</v>
      </c>
      <c r="K17" s="10">
        <v>13.5</v>
      </c>
      <c r="L17" s="10">
        <v>85</v>
      </c>
      <c r="M17" s="10">
        <v>8.4</v>
      </c>
      <c r="N17" s="192">
        <f>+Sar_InfraMR[[#This Row],[A.03.1 -  Longitud de Vías de Explotación No Electrificadas Troncales y Ramales (vía principal) (km)]]+Sar_InfraMR[[#This Row],[A.04.1 -  Longitud de Vías de Explotación Electrificadas Troncales y Ramales (vía principal) (km)]]</f>
        <v>281.10000000000002</v>
      </c>
      <c r="O17" s="192">
        <f>+Sar_InfraMR[[#This Row],[Total Vías (excluido Auxiliares)]]</f>
        <v>281.10000000000002</v>
      </c>
      <c r="P17" s="1">
        <v>30</v>
      </c>
      <c r="Q17" s="1">
        <v>5</v>
      </c>
      <c r="R17" s="1">
        <v>5</v>
      </c>
      <c r="S17" s="194">
        <f t="shared" si="1"/>
        <v>40</v>
      </c>
      <c r="T17" s="194">
        <v>40</v>
      </c>
      <c r="U17" s="1">
        <v>20</v>
      </c>
      <c r="V17" s="1">
        <v>89</v>
      </c>
      <c r="W17" s="1">
        <v>1</v>
      </c>
      <c r="X17" s="1">
        <v>40</v>
      </c>
      <c r="Y17" s="1">
        <v>0</v>
      </c>
      <c r="Z17" s="196">
        <f t="shared" si="2"/>
        <v>150</v>
      </c>
      <c r="AA17" s="1">
        <v>11</v>
      </c>
      <c r="AB17" s="1">
        <v>22</v>
      </c>
      <c r="AC17" s="1">
        <f>+Sar_InfraMR[[#This Row],[Total Pasos Vehiculares a Nivel]]</f>
        <v>150</v>
      </c>
      <c r="AD17" s="196">
        <f t="shared" si="3"/>
        <v>183</v>
      </c>
      <c r="AE17" s="1">
        <v>17</v>
      </c>
      <c r="AF17" s="1">
        <v>16</v>
      </c>
      <c r="AG17" s="1">
        <v>74</v>
      </c>
      <c r="AH17" s="196">
        <f t="shared" si="4"/>
        <v>107</v>
      </c>
      <c r="AI17" s="10">
        <v>31.1</v>
      </c>
      <c r="AJ17" s="10">
        <v>0</v>
      </c>
      <c r="AK17" s="10">
        <v>126.55</v>
      </c>
      <c r="AL17" s="222">
        <f t="shared" si="5"/>
        <v>157.65</v>
      </c>
      <c r="AM17" s="1">
        <v>0</v>
      </c>
      <c r="AN17" s="1">
        <v>9</v>
      </c>
      <c r="AO17" s="1">
        <v>8</v>
      </c>
      <c r="AP17" s="200">
        <f t="shared" si="6"/>
        <v>17</v>
      </c>
      <c r="AQ17" s="1">
        <v>180</v>
      </c>
      <c r="AR17" s="1">
        <v>95</v>
      </c>
      <c r="AS17" s="1">
        <v>0</v>
      </c>
      <c r="AT17" s="200">
        <f>+Sar_InfraMR[[#This Row],[B.02.1 - Parque de Coches Eléctricos Motrices]]+Sar_InfraMR[[#This Row],[B.02.2 - Parque de Coches Eléctricos Motrices Remolcados Tipo R]]+Sar_InfraMR[[#This Row],[B.02.3 - Parque de Coches Eléctricos Motrices Tipo R]]</f>
        <v>275</v>
      </c>
      <c r="AU17" s="1">
        <v>0</v>
      </c>
      <c r="AV17" s="1">
        <v>4</v>
      </c>
      <c r="AW17" s="1">
        <v>8</v>
      </c>
      <c r="AX17" s="200">
        <f>+Sar_InfraMR[[#This Row],[B.03.1 - Parque de Coches Motores Motrices Remolcados]]+Sar_InfraMR[[#This Row],[B.03.2 - Parque de Coches Motores Motrices Intermedios]]+Sar_InfraMR[[#This Row],[B.03.3 - Parque de Coches Motores Motrices Cabina]]</f>
        <v>12</v>
      </c>
      <c r="AY17" s="1">
        <v>33</v>
      </c>
      <c r="AZ17" s="1">
        <v>12</v>
      </c>
      <c r="BA17" s="1">
        <v>0</v>
      </c>
      <c r="BB17" s="1">
        <v>0</v>
      </c>
      <c r="BC17" s="200">
        <f>+SUM(Sar_InfraMR[[#This Row],[B.04.1 - Parque de Coches Remolcados Clase Unica]:[B.04.5 - Parque de Coches Remolcados para Servicios Especiales (Cartoneros)]])</f>
        <v>45</v>
      </c>
      <c r="BD17" s="356">
        <v>8</v>
      </c>
      <c r="BE17" s="1">
        <v>0</v>
      </c>
      <c r="BF17" s="1">
        <v>0</v>
      </c>
      <c r="BG17" s="235">
        <v>1676</v>
      </c>
    </row>
    <row r="18" spans="1:59">
      <c r="A18" s="1">
        <v>1994</v>
      </c>
      <c r="B18" s="1" t="s">
        <v>65</v>
      </c>
      <c r="C18" s="10">
        <v>71.5</v>
      </c>
      <c r="D18" s="10">
        <v>62.3</v>
      </c>
      <c r="E18" s="10">
        <v>0</v>
      </c>
      <c r="F18" s="10">
        <v>36.4</v>
      </c>
      <c r="G18" s="192">
        <f t="shared" si="0"/>
        <v>170.20000000000002</v>
      </c>
      <c r="H18" s="192">
        <f>+Sar_InfraMR[[#This Row],[Total Líneas de Explotación ]]</f>
        <v>170.20000000000002</v>
      </c>
      <c r="I18" s="300">
        <v>169.64911000000001</v>
      </c>
      <c r="J18" s="10">
        <v>196.1</v>
      </c>
      <c r="K18" s="10">
        <v>13.5</v>
      </c>
      <c r="L18" s="10">
        <v>85</v>
      </c>
      <c r="M18" s="10">
        <v>8.4</v>
      </c>
      <c r="N18" s="192">
        <f>+Sar_InfraMR[[#This Row],[A.03.1 -  Longitud de Vías de Explotación No Electrificadas Troncales y Ramales (vía principal) (km)]]+Sar_InfraMR[[#This Row],[A.04.1 -  Longitud de Vías de Explotación Electrificadas Troncales y Ramales (vía principal) (km)]]</f>
        <v>281.10000000000002</v>
      </c>
      <c r="O18" s="192">
        <f>+Sar_InfraMR[[#This Row],[Total Vías (excluido Auxiliares)]]</f>
        <v>281.10000000000002</v>
      </c>
      <c r="P18" s="1">
        <v>30</v>
      </c>
      <c r="Q18" s="1">
        <v>5</v>
      </c>
      <c r="R18" s="1">
        <v>5</v>
      </c>
      <c r="S18" s="194">
        <f t="shared" si="1"/>
        <v>40</v>
      </c>
      <c r="T18" s="194">
        <v>40</v>
      </c>
      <c r="U18" s="1">
        <v>20</v>
      </c>
      <c r="V18" s="1">
        <v>89</v>
      </c>
      <c r="W18" s="1">
        <v>1</v>
      </c>
      <c r="X18" s="1">
        <v>40</v>
      </c>
      <c r="Y18" s="1">
        <v>0</v>
      </c>
      <c r="Z18" s="196">
        <f t="shared" si="2"/>
        <v>150</v>
      </c>
      <c r="AA18" s="1">
        <v>11</v>
      </c>
      <c r="AB18" s="1">
        <v>22</v>
      </c>
      <c r="AC18" s="1">
        <f>+Sar_InfraMR[[#This Row],[Total Pasos Vehiculares a Nivel]]</f>
        <v>150</v>
      </c>
      <c r="AD18" s="196">
        <f t="shared" si="3"/>
        <v>183</v>
      </c>
      <c r="AE18" s="1">
        <v>17</v>
      </c>
      <c r="AF18" s="1">
        <v>16</v>
      </c>
      <c r="AG18" s="1">
        <v>74</v>
      </c>
      <c r="AH18" s="196">
        <f t="shared" si="4"/>
        <v>107</v>
      </c>
      <c r="AI18" s="10">
        <v>31.1</v>
      </c>
      <c r="AJ18" s="10">
        <v>0</v>
      </c>
      <c r="AK18" s="10">
        <v>126.55</v>
      </c>
      <c r="AL18" s="222">
        <f t="shared" si="5"/>
        <v>157.65</v>
      </c>
      <c r="AM18" s="1">
        <v>0</v>
      </c>
      <c r="AN18" s="1">
        <v>9</v>
      </c>
      <c r="AO18" s="1">
        <v>8</v>
      </c>
      <c r="AP18" s="200">
        <f t="shared" si="6"/>
        <v>17</v>
      </c>
      <c r="AQ18" s="1">
        <v>180</v>
      </c>
      <c r="AR18" s="1">
        <v>95</v>
      </c>
      <c r="AS18" s="1">
        <v>0</v>
      </c>
      <c r="AT18" s="200">
        <f>+Sar_InfraMR[[#This Row],[B.02.1 - Parque de Coches Eléctricos Motrices]]+Sar_InfraMR[[#This Row],[B.02.2 - Parque de Coches Eléctricos Motrices Remolcados Tipo R]]+Sar_InfraMR[[#This Row],[B.02.3 - Parque de Coches Eléctricos Motrices Tipo R]]</f>
        <v>275</v>
      </c>
      <c r="AU18" s="1">
        <v>0</v>
      </c>
      <c r="AV18" s="1">
        <v>4</v>
      </c>
      <c r="AW18" s="1">
        <v>8</v>
      </c>
      <c r="AX18" s="200">
        <f>+Sar_InfraMR[[#This Row],[B.03.1 - Parque de Coches Motores Motrices Remolcados]]+Sar_InfraMR[[#This Row],[B.03.2 - Parque de Coches Motores Motrices Intermedios]]+Sar_InfraMR[[#This Row],[B.03.3 - Parque de Coches Motores Motrices Cabina]]</f>
        <v>12</v>
      </c>
      <c r="AY18" s="1">
        <v>33</v>
      </c>
      <c r="AZ18" s="1">
        <v>12</v>
      </c>
      <c r="BA18" s="1">
        <v>0</v>
      </c>
      <c r="BB18" s="1">
        <v>0</v>
      </c>
      <c r="BC18" s="200">
        <f>+SUM(Sar_InfraMR[[#This Row],[B.04.1 - Parque de Coches Remolcados Clase Unica]:[B.04.5 - Parque de Coches Remolcados para Servicios Especiales (Cartoneros)]])</f>
        <v>45</v>
      </c>
      <c r="BD18" s="356">
        <v>8</v>
      </c>
      <c r="BE18" s="1">
        <v>0</v>
      </c>
      <c r="BF18" s="1">
        <v>0</v>
      </c>
      <c r="BG18" s="235">
        <v>1676</v>
      </c>
    </row>
    <row r="19" spans="1:59">
      <c r="A19" s="1">
        <v>1994</v>
      </c>
      <c r="B19" s="1" t="s">
        <v>66</v>
      </c>
      <c r="C19" s="10">
        <v>71.5</v>
      </c>
      <c r="D19" s="10">
        <v>62.3</v>
      </c>
      <c r="E19" s="10">
        <v>0</v>
      </c>
      <c r="F19" s="10">
        <v>36.4</v>
      </c>
      <c r="G19" s="192">
        <f t="shared" si="0"/>
        <v>170.20000000000002</v>
      </c>
      <c r="H19" s="192">
        <f>+Sar_InfraMR[[#This Row],[Total Líneas de Explotación ]]</f>
        <v>170.20000000000002</v>
      </c>
      <c r="I19" s="300">
        <v>169.64911000000001</v>
      </c>
      <c r="J19" s="10">
        <v>196.1</v>
      </c>
      <c r="K19" s="10">
        <v>13.5</v>
      </c>
      <c r="L19" s="10">
        <v>85</v>
      </c>
      <c r="M19" s="10">
        <v>8.4</v>
      </c>
      <c r="N19" s="192">
        <f>+Sar_InfraMR[[#This Row],[A.03.1 -  Longitud de Vías de Explotación No Electrificadas Troncales y Ramales (vía principal) (km)]]+Sar_InfraMR[[#This Row],[A.04.1 -  Longitud de Vías de Explotación Electrificadas Troncales y Ramales (vía principal) (km)]]</f>
        <v>281.10000000000002</v>
      </c>
      <c r="O19" s="192">
        <f>+Sar_InfraMR[[#This Row],[Total Vías (excluido Auxiliares)]]</f>
        <v>281.10000000000002</v>
      </c>
      <c r="P19" s="1">
        <v>30</v>
      </c>
      <c r="Q19" s="1">
        <v>5</v>
      </c>
      <c r="R19" s="1">
        <v>5</v>
      </c>
      <c r="S19" s="194">
        <f t="shared" si="1"/>
        <v>40</v>
      </c>
      <c r="T19" s="194">
        <v>40</v>
      </c>
      <c r="U19" s="1">
        <v>20</v>
      </c>
      <c r="V19" s="1">
        <v>89</v>
      </c>
      <c r="W19" s="1">
        <v>1</v>
      </c>
      <c r="X19" s="1">
        <v>40</v>
      </c>
      <c r="Y19" s="1">
        <v>0</v>
      </c>
      <c r="Z19" s="196">
        <f t="shared" si="2"/>
        <v>150</v>
      </c>
      <c r="AA19" s="1">
        <v>11</v>
      </c>
      <c r="AB19" s="1">
        <v>22</v>
      </c>
      <c r="AC19" s="1">
        <f>+Sar_InfraMR[[#This Row],[Total Pasos Vehiculares a Nivel]]</f>
        <v>150</v>
      </c>
      <c r="AD19" s="196">
        <f t="shared" si="3"/>
        <v>183</v>
      </c>
      <c r="AE19" s="1">
        <v>17</v>
      </c>
      <c r="AF19" s="1">
        <v>16</v>
      </c>
      <c r="AG19" s="1">
        <v>74</v>
      </c>
      <c r="AH19" s="196">
        <f t="shared" si="4"/>
        <v>107</v>
      </c>
      <c r="AI19" s="10">
        <v>31.1</v>
      </c>
      <c r="AJ19" s="10">
        <v>0</v>
      </c>
      <c r="AK19" s="10">
        <v>126.55</v>
      </c>
      <c r="AL19" s="222">
        <f t="shared" si="5"/>
        <v>157.65</v>
      </c>
      <c r="AM19" s="1">
        <v>0</v>
      </c>
      <c r="AN19" s="1">
        <v>9</v>
      </c>
      <c r="AO19" s="1">
        <v>8</v>
      </c>
      <c r="AP19" s="200">
        <f t="shared" si="6"/>
        <v>17</v>
      </c>
      <c r="AQ19" s="1">
        <v>180</v>
      </c>
      <c r="AR19" s="1">
        <v>95</v>
      </c>
      <c r="AS19" s="1">
        <v>0</v>
      </c>
      <c r="AT19" s="200">
        <f>+Sar_InfraMR[[#This Row],[B.02.1 - Parque de Coches Eléctricos Motrices]]+Sar_InfraMR[[#This Row],[B.02.2 - Parque de Coches Eléctricos Motrices Remolcados Tipo R]]+Sar_InfraMR[[#This Row],[B.02.3 - Parque de Coches Eléctricos Motrices Tipo R]]</f>
        <v>275</v>
      </c>
      <c r="AU19" s="1">
        <v>0</v>
      </c>
      <c r="AV19" s="1">
        <v>4</v>
      </c>
      <c r="AW19" s="1">
        <v>8</v>
      </c>
      <c r="AX19" s="200">
        <f>+Sar_InfraMR[[#This Row],[B.03.1 - Parque de Coches Motores Motrices Remolcados]]+Sar_InfraMR[[#This Row],[B.03.2 - Parque de Coches Motores Motrices Intermedios]]+Sar_InfraMR[[#This Row],[B.03.3 - Parque de Coches Motores Motrices Cabina]]</f>
        <v>12</v>
      </c>
      <c r="AY19" s="1">
        <v>33</v>
      </c>
      <c r="AZ19" s="1">
        <v>12</v>
      </c>
      <c r="BA19" s="1">
        <v>0</v>
      </c>
      <c r="BB19" s="1">
        <v>0</v>
      </c>
      <c r="BC19" s="200">
        <f>+SUM(Sar_InfraMR[[#This Row],[B.04.1 - Parque de Coches Remolcados Clase Unica]:[B.04.5 - Parque de Coches Remolcados para Servicios Especiales (Cartoneros)]])</f>
        <v>45</v>
      </c>
      <c r="BD19" s="356">
        <v>8</v>
      </c>
      <c r="BE19" s="1">
        <v>0</v>
      </c>
      <c r="BF19" s="1">
        <v>0</v>
      </c>
      <c r="BG19" s="235">
        <v>1676</v>
      </c>
    </row>
    <row r="20" spans="1:59">
      <c r="A20" s="1">
        <v>1994</v>
      </c>
      <c r="B20" s="1" t="s">
        <v>67</v>
      </c>
      <c r="C20" s="10">
        <v>71.5</v>
      </c>
      <c r="D20" s="10">
        <v>62.3</v>
      </c>
      <c r="E20" s="10">
        <v>0</v>
      </c>
      <c r="F20" s="10">
        <v>36.4</v>
      </c>
      <c r="G20" s="192">
        <f t="shared" si="0"/>
        <v>170.20000000000002</v>
      </c>
      <c r="H20" s="192">
        <f>+Sar_InfraMR[[#This Row],[Total Líneas de Explotación ]]</f>
        <v>170.20000000000002</v>
      </c>
      <c r="I20" s="300">
        <v>169.64911000000001</v>
      </c>
      <c r="J20" s="10">
        <v>196.1</v>
      </c>
      <c r="K20" s="10">
        <v>13.5</v>
      </c>
      <c r="L20" s="10">
        <v>85</v>
      </c>
      <c r="M20" s="10">
        <v>8.4</v>
      </c>
      <c r="N20" s="192">
        <f>+Sar_InfraMR[[#This Row],[A.03.1 -  Longitud de Vías de Explotación No Electrificadas Troncales y Ramales (vía principal) (km)]]+Sar_InfraMR[[#This Row],[A.04.1 -  Longitud de Vías de Explotación Electrificadas Troncales y Ramales (vía principal) (km)]]</f>
        <v>281.10000000000002</v>
      </c>
      <c r="O20" s="192">
        <f>+Sar_InfraMR[[#This Row],[Total Vías (excluido Auxiliares)]]</f>
        <v>281.10000000000002</v>
      </c>
      <c r="P20" s="1">
        <v>30</v>
      </c>
      <c r="Q20" s="1">
        <v>5</v>
      </c>
      <c r="R20" s="1">
        <v>5</v>
      </c>
      <c r="S20" s="194">
        <f t="shared" si="1"/>
        <v>40</v>
      </c>
      <c r="T20" s="194">
        <v>40</v>
      </c>
      <c r="U20" s="1">
        <v>20</v>
      </c>
      <c r="V20" s="1">
        <v>89</v>
      </c>
      <c r="W20" s="1">
        <v>1</v>
      </c>
      <c r="X20" s="1">
        <v>40</v>
      </c>
      <c r="Y20" s="1">
        <v>0</v>
      </c>
      <c r="Z20" s="196">
        <f t="shared" si="2"/>
        <v>150</v>
      </c>
      <c r="AA20" s="1">
        <v>11</v>
      </c>
      <c r="AB20" s="1">
        <v>22</v>
      </c>
      <c r="AC20" s="1">
        <f>+Sar_InfraMR[[#This Row],[Total Pasos Vehiculares a Nivel]]</f>
        <v>150</v>
      </c>
      <c r="AD20" s="196">
        <f t="shared" si="3"/>
        <v>183</v>
      </c>
      <c r="AE20" s="1">
        <v>17</v>
      </c>
      <c r="AF20" s="1">
        <v>16</v>
      </c>
      <c r="AG20" s="1">
        <v>74</v>
      </c>
      <c r="AH20" s="196">
        <f t="shared" si="4"/>
        <v>107</v>
      </c>
      <c r="AI20" s="10">
        <v>31.1</v>
      </c>
      <c r="AJ20" s="10">
        <v>0</v>
      </c>
      <c r="AK20" s="10">
        <v>126.55</v>
      </c>
      <c r="AL20" s="222">
        <f t="shared" si="5"/>
        <v>157.65</v>
      </c>
      <c r="AM20" s="1">
        <v>0</v>
      </c>
      <c r="AN20" s="1">
        <v>9</v>
      </c>
      <c r="AO20" s="1">
        <v>8</v>
      </c>
      <c r="AP20" s="200">
        <f t="shared" si="6"/>
        <v>17</v>
      </c>
      <c r="AQ20" s="1">
        <v>180</v>
      </c>
      <c r="AR20" s="1">
        <v>95</v>
      </c>
      <c r="AS20" s="1">
        <v>0</v>
      </c>
      <c r="AT20" s="200">
        <f>+Sar_InfraMR[[#This Row],[B.02.1 - Parque de Coches Eléctricos Motrices]]+Sar_InfraMR[[#This Row],[B.02.2 - Parque de Coches Eléctricos Motrices Remolcados Tipo R]]+Sar_InfraMR[[#This Row],[B.02.3 - Parque de Coches Eléctricos Motrices Tipo R]]</f>
        <v>275</v>
      </c>
      <c r="AU20" s="1">
        <v>0</v>
      </c>
      <c r="AV20" s="1">
        <v>4</v>
      </c>
      <c r="AW20" s="1">
        <v>8</v>
      </c>
      <c r="AX20" s="200">
        <f>+Sar_InfraMR[[#This Row],[B.03.1 - Parque de Coches Motores Motrices Remolcados]]+Sar_InfraMR[[#This Row],[B.03.2 - Parque de Coches Motores Motrices Intermedios]]+Sar_InfraMR[[#This Row],[B.03.3 - Parque de Coches Motores Motrices Cabina]]</f>
        <v>12</v>
      </c>
      <c r="AY20" s="1">
        <v>33</v>
      </c>
      <c r="AZ20" s="1">
        <v>12</v>
      </c>
      <c r="BA20" s="1">
        <v>0</v>
      </c>
      <c r="BB20" s="1">
        <v>0</v>
      </c>
      <c r="BC20" s="200">
        <f>+SUM(Sar_InfraMR[[#This Row],[B.04.1 - Parque de Coches Remolcados Clase Unica]:[B.04.5 - Parque de Coches Remolcados para Servicios Especiales (Cartoneros)]])</f>
        <v>45</v>
      </c>
      <c r="BD20" s="356">
        <v>8</v>
      </c>
      <c r="BE20" s="1">
        <v>0</v>
      </c>
      <c r="BF20" s="1">
        <v>0</v>
      </c>
      <c r="BG20" s="235">
        <v>1676</v>
      </c>
    </row>
    <row r="21" spans="1:59">
      <c r="A21" s="1">
        <v>1994</v>
      </c>
      <c r="B21" s="1" t="s">
        <v>68</v>
      </c>
      <c r="C21" s="10">
        <v>71.5</v>
      </c>
      <c r="D21" s="10">
        <v>62.3</v>
      </c>
      <c r="E21" s="10">
        <v>0</v>
      </c>
      <c r="F21" s="10">
        <v>36.4</v>
      </c>
      <c r="G21" s="192">
        <f t="shared" si="0"/>
        <v>170.20000000000002</v>
      </c>
      <c r="H21" s="192">
        <f>+Sar_InfraMR[[#This Row],[Total Líneas de Explotación ]]</f>
        <v>170.20000000000002</v>
      </c>
      <c r="I21" s="300">
        <v>169.64911000000001</v>
      </c>
      <c r="J21" s="10">
        <v>196.1</v>
      </c>
      <c r="K21" s="10">
        <v>13.5</v>
      </c>
      <c r="L21" s="10">
        <v>85</v>
      </c>
      <c r="M21" s="10">
        <v>8.4</v>
      </c>
      <c r="N21" s="192">
        <f>+Sar_InfraMR[[#This Row],[A.03.1 -  Longitud de Vías de Explotación No Electrificadas Troncales y Ramales (vía principal) (km)]]+Sar_InfraMR[[#This Row],[A.04.1 -  Longitud de Vías de Explotación Electrificadas Troncales y Ramales (vía principal) (km)]]</f>
        <v>281.10000000000002</v>
      </c>
      <c r="O21" s="192">
        <f>+Sar_InfraMR[[#This Row],[Total Vías (excluido Auxiliares)]]</f>
        <v>281.10000000000002</v>
      </c>
      <c r="P21" s="1">
        <v>30</v>
      </c>
      <c r="Q21" s="1">
        <v>5</v>
      </c>
      <c r="R21" s="1">
        <v>5</v>
      </c>
      <c r="S21" s="194">
        <f t="shared" si="1"/>
        <v>40</v>
      </c>
      <c r="T21" s="194">
        <v>40</v>
      </c>
      <c r="U21" s="1">
        <v>20</v>
      </c>
      <c r="V21" s="1">
        <v>89</v>
      </c>
      <c r="W21" s="1">
        <v>1</v>
      </c>
      <c r="X21" s="1">
        <v>40</v>
      </c>
      <c r="Y21" s="1">
        <v>0</v>
      </c>
      <c r="Z21" s="196">
        <f t="shared" si="2"/>
        <v>150</v>
      </c>
      <c r="AA21" s="1">
        <v>11</v>
      </c>
      <c r="AB21" s="1">
        <v>22</v>
      </c>
      <c r="AC21" s="1">
        <f>+Sar_InfraMR[[#This Row],[Total Pasos Vehiculares a Nivel]]</f>
        <v>150</v>
      </c>
      <c r="AD21" s="196">
        <f t="shared" si="3"/>
        <v>183</v>
      </c>
      <c r="AE21" s="1">
        <v>17</v>
      </c>
      <c r="AF21" s="1">
        <v>16</v>
      </c>
      <c r="AG21" s="1">
        <v>74</v>
      </c>
      <c r="AH21" s="196">
        <f t="shared" si="4"/>
        <v>107</v>
      </c>
      <c r="AI21" s="10">
        <v>31.1</v>
      </c>
      <c r="AJ21" s="10">
        <v>0</v>
      </c>
      <c r="AK21" s="10">
        <v>126.55</v>
      </c>
      <c r="AL21" s="222">
        <f t="shared" si="5"/>
        <v>157.65</v>
      </c>
      <c r="AM21" s="1">
        <v>0</v>
      </c>
      <c r="AN21" s="1">
        <v>9</v>
      </c>
      <c r="AO21" s="1">
        <v>8</v>
      </c>
      <c r="AP21" s="200">
        <f t="shared" si="6"/>
        <v>17</v>
      </c>
      <c r="AQ21" s="1">
        <v>180</v>
      </c>
      <c r="AR21" s="1">
        <v>95</v>
      </c>
      <c r="AS21" s="1">
        <v>0</v>
      </c>
      <c r="AT21" s="200">
        <f>+Sar_InfraMR[[#This Row],[B.02.1 - Parque de Coches Eléctricos Motrices]]+Sar_InfraMR[[#This Row],[B.02.2 - Parque de Coches Eléctricos Motrices Remolcados Tipo R]]+Sar_InfraMR[[#This Row],[B.02.3 - Parque de Coches Eléctricos Motrices Tipo R]]</f>
        <v>275</v>
      </c>
      <c r="AU21" s="1">
        <v>0</v>
      </c>
      <c r="AV21" s="1">
        <v>4</v>
      </c>
      <c r="AW21" s="1">
        <v>8</v>
      </c>
      <c r="AX21" s="200">
        <f>+Sar_InfraMR[[#This Row],[B.03.1 - Parque de Coches Motores Motrices Remolcados]]+Sar_InfraMR[[#This Row],[B.03.2 - Parque de Coches Motores Motrices Intermedios]]+Sar_InfraMR[[#This Row],[B.03.3 - Parque de Coches Motores Motrices Cabina]]</f>
        <v>12</v>
      </c>
      <c r="AY21" s="1">
        <v>33</v>
      </c>
      <c r="AZ21" s="1">
        <v>12</v>
      </c>
      <c r="BA21" s="1">
        <v>0</v>
      </c>
      <c r="BB21" s="1">
        <v>0</v>
      </c>
      <c r="BC21" s="200">
        <f>+SUM(Sar_InfraMR[[#This Row],[B.04.1 - Parque de Coches Remolcados Clase Unica]:[B.04.5 - Parque de Coches Remolcados para Servicios Especiales (Cartoneros)]])</f>
        <v>45</v>
      </c>
      <c r="BD21" s="356">
        <v>8</v>
      </c>
      <c r="BE21" s="1">
        <v>0</v>
      </c>
      <c r="BF21" s="1">
        <v>0</v>
      </c>
      <c r="BG21" s="235">
        <v>1676</v>
      </c>
    </row>
    <row r="22" spans="1:59">
      <c r="A22" s="1">
        <v>1994</v>
      </c>
      <c r="B22" s="1" t="s">
        <v>69</v>
      </c>
      <c r="C22" s="10">
        <v>71.5</v>
      </c>
      <c r="D22" s="10">
        <v>62.3</v>
      </c>
      <c r="E22" s="10">
        <v>0</v>
      </c>
      <c r="F22" s="10">
        <v>36.4</v>
      </c>
      <c r="G22" s="192">
        <f t="shared" si="0"/>
        <v>170.20000000000002</v>
      </c>
      <c r="H22" s="192">
        <f>+Sar_InfraMR[[#This Row],[Total Líneas de Explotación ]]</f>
        <v>170.20000000000002</v>
      </c>
      <c r="I22" s="300">
        <v>169.64911000000001</v>
      </c>
      <c r="J22" s="10">
        <v>196.1</v>
      </c>
      <c r="K22" s="10">
        <v>13.5</v>
      </c>
      <c r="L22" s="10">
        <v>85</v>
      </c>
      <c r="M22" s="10">
        <v>8.4</v>
      </c>
      <c r="N22" s="192">
        <f>+Sar_InfraMR[[#This Row],[A.03.1 -  Longitud de Vías de Explotación No Electrificadas Troncales y Ramales (vía principal) (km)]]+Sar_InfraMR[[#This Row],[A.04.1 -  Longitud de Vías de Explotación Electrificadas Troncales y Ramales (vía principal) (km)]]</f>
        <v>281.10000000000002</v>
      </c>
      <c r="O22" s="192">
        <f>+Sar_InfraMR[[#This Row],[Total Vías (excluido Auxiliares)]]</f>
        <v>281.10000000000002</v>
      </c>
      <c r="P22" s="1">
        <v>30</v>
      </c>
      <c r="Q22" s="1">
        <v>5</v>
      </c>
      <c r="R22" s="1">
        <v>5</v>
      </c>
      <c r="S22" s="194">
        <f t="shared" si="1"/>
        <v>40</v>
      </c>
      <c r="T22" s="194">
        <v>40</v>
      </c>
      <c r="U22" s="1">
        <v>20</v>
      </c>
      <c r="V22" s="1">
        <v>89</v>
      </c>
      <c r="W22" s="1">
        <v>1</v>
      </c>
      <c r="X22" s="1">
        <v>40</v>
      </c>
      <c r="Y22" s="1">
        <v>0</v>
      </c>
      <c r="Z22" s="196">
        <f t="shared" si="2"/>
        <v>150</v>
      </c>
      <c r="AA22" s="1">
        <v>11</v>
      </c>
      <c r="AB22" s="1">
        <v>22</v>
      </c>
      <c r="AC22" s="1">
        <f>+Sar_InfraMR[[#This Row],[Total Pasos Vehiculares a Nivel]]</f>
        <v>150</v>
      </c>
      <c r="AD22" s="196">
        <f t="shared" si="3"/>
        <v>183</v>
      </c>
      <c r="AE22" s="1">
        <v>17</v>
      </c>
      <c r="AF22" s="1">
        <v>16</v>
      </c>
      <c r="AG22" s="1">
        <v>74</v>
      </c>
      <c r="AH22" s="196">
        <f t="shared" si="4"/>
        <v>107</v>
      </c>
      <c r="AI22" s="10">
        <v>31.1</v>
      </c>
      <c r="AJ22" s="10">
        <v>0</v>
      </c>
      <c r="AK22" s="10">
        <v>126.55</v>
      </c>
      <c r="AL22" s="222">
        <f t="shared" si="5"/>
        <v>157.65</v>
      </c>
      <c r="AM22" s="1">
        <v>0</v>
      </c>
      <c r="AN22" s="1">
        <v>9</v>
      </c>
      <c r="AO22" s="1">
        <v>8</v>
      </c>
      <c r="AP22" s="200">
        <f t="shared" si="6"/>
        <v>17</v>
      </c>
      <c r="AQ22" s="1">
        <v>180</v>
      </c>
      <c r="AR22" s="1">
        <v>95</v>
      </c>
      <c r="AS22" s="1">
        <v>0</v>
      </c>
      <c r="AT22" s="200">
        <f>+Sar_InfraMR[[#This Row],[B.02.1 - Parque de Coches Eléctricos Motrices]]+Sar_InfraMR[[#This Row],[B.02.2 - Parque de Coches Eléctricos Motrices Remolcados Tipo R]]+Sar_InfraMR[[#This Row],[B.02.3 - Parque de Coches Eléctricos Motrices Tipo R]]</f>
        <v>275</v>
      </c>
      <c r="AU22" s="1">
        <v>0</v>
      </c>
      <c r="AV22" s="1">
        <v>4</v>
      </c>
      <c r="AW22" s="1">
        <v>8</v>
      </c>
      <c r="AX22" s="200">
        <f>+Sar_InfraMR[[#This Row],[B.03.1 - Parque de Coches Motores Motrices Remolcados]]+Sar_InfraMR[[#This Row],[B.03.2 - Parque de Coches Motores Motrices Intermedios]]+Sar_InfraMR[[#This Row],[B.03.3 - Parque de Coches Motores Motrices Cabina]]</f>
        <v>12</v>
      </c>
      <c r="AY22" s="1">
        <v>33</v>
      </c>
      <c r="AZ22" s="1">
        <v>12</v>
      </c>
      <c r="BA22" s="1">
        <v>0</v>
      </c>
      <c r="BB22" s="1">
        <v>0</v>
      </c>
      <c r="BC22" s="200">
        <f>+SUM(Sar_InfraMR[[#This Row],[B.04.1 - Parque de Coches Remolcados Clase Unica]:[B.04.5 - Parque de Coches Remolcados para Servicios Especiales (Cartoneros)]])</f>
        <v>45</v>
      </c>
      <c r="BD22" s="356">
        <v>8</v>
      </c>
      <c r="BE22" s="1">
        <v>0</v>
      </c>
      <c r="BF22" s="1">
        <v>0</v>
      </c>
      <c r="BG22" s="235">
        <v>1676</v>
      </c>
    </row>
    <row r="23" spans="1:59">
      <c r="A23" s="1">
        <v>1994</v>
      </c>
      <c r="B23" s="1" t="s">
        <v>70</v>
      </c>
      <c r="C23" s="10">
        <v>71.5</v>
      </c>
      <c r="D23" s="10">
        <v>62.3</v>
      </c>
      <c r="E23" s="10">
        <v>0</v>
      </c>
      <c r="F23" s="10">
        <v>36.4</v>
      </c>
      <c r="G23" s="192">
        <f t="shared" si="0"/>
        <v>170.20000000000002</v>
      </c>
      <c r="H23" s="192">
        <f>+Sar_InfraMR[[#This Row],[Total Líneas de Explotación ]]</f>
        <v>170.20000000000002</v>
      </c>
      <c r="I23" s="300">
        <v>169.64911000000001</v>
      </c>
      <c r="J23" s="10">
        <v>196.1</v>
      </c>
      <c r="K23" s="10">
        <v>13.5</v>
      </c>
      <c r="L23" s="10">
        <v>85</v>
      </c>
      <c r="M23" s="10">
        <v>8.4</v>
      </c>
      <c r="N23" s="192">
        <f>+Sar_InfraMR[[#This Row],[A.03.1 -  Longitud de Vías de Explotación No Electrificadas Troncales y Ramales (vía principal) (km)]]+Sar_InfraMR[[#This Row],[A.04.1 -  Longitud de Vías de Explotación Electrificadas Troncales y Ramales (vía principal) (km)]]</f>
        <v>281.10000000000002</v>
      </c>
      <c r="O23" s="192">
        <f>+Sar_InfraMR[[#This Row],[Total Vías (excluido Auxiliares)]]</f>
        <v>281.10000000000002</v>
      </c>
      <c r="P23" s="1">
        <v>30</v>
      </c>
      <c r="Q23" s="1">
        <v>5</v>
      </c>
      <c r="R23" s="1">
        <v>5</v>
      </c>
      <c r="S23" s="194">
        <f t="shared" si="1"/>
        <v>40</v>
      </c>
      <c r="T23" s="194">
        <v>40</v>
      </c>
      <c r="U23" s="1">
        <v>20</v>
      </c>
      <c r="V23" s="1">
        <v>89</v>
      </c>
      <c r="W23" s="1">
        <v>1</v>
      </c>
      <c r="X23" s="1">
        <v>40</v>
      </c>
      <c r="Y23" s="1">
        <v>0</v>
      </c>
      <c r="Z23" s="196">
        <f t="shared" si="2"/>
        <v>150</v>
      </c>
      <c r="AA23" s="1">
        <v>11</v>
      </c>
      <c r="AB23" s="1">
        <v>22</v>
      </c>
      <c r="AC23" s="1">
        <f>+Sar_InfraMR[[#This Row],[Total Pasos Vehiculares a Nivel]]</f>
        <v>150</v>
      </c>
      <c r="AD23" s="196">
        <f t="shared" si="3"/>
        <v>183</v>
      </c>
      <c r="AE23" s="1">
        <v>17</v>
      </c>
      <c r="AF23" s="1">
        <v>16</v>
      </c>
      <c r="AG23" s="1">
        <v>74</v>
      </c>
      <c r="AH23" s="196">
        <f t="shared" si="4"/>
        <v>107</v>
      </c>
      <c r="AI23" s="10">
        <v>31.1</v>
      </c>
      <c r="AJ23" s="10">
        <v>0</v>
      </c>
      <c r="AK23" s="10">
        <v>126.55</v>
      </c>
      <c r="AL23" s="222">
        <f t="shared" si="5"/>
        <v>157.65</v>
      </c>
      <c r="AM23" s="1">
        <v>0</v>
      </c>
      <c r="AN23" s="1">
        <v>9</v>
      </c>
      <c r="AO23" s="1">
        <v>8</v>
      </c>
      <c r="AP23" s="200">
        <f t="shared" si="6"/>
        <v>17</v>
      </c>
      <c r="AQ23" s="1">
        <v>180</v>
      </c>
      <c r="AR23" s="1">
        <v>95</v>
      </c>
      <c r="AS23" s="1">
        <v>0</v>
      </c>
      <c r="AT23" s="200">
        <f>+Sar_InfraMR[[#This Row],[B.02.1 - Parque de Coches Eléctricos Motrices]]+Sar_InfraMR[[#This Row],[B.02.2 - Parque de Coches Eléctricos Motrices Remolcados Tipo R]]+Sar_InfraMR[[#This Row],[B.02.3 - Parque de Coches Eléctricos Motrices Tipo R]]</f>
        <v>275</v>
      </c>
      <c r="AU23" s="1">
        <v>0</v>
      </c>
      <c r="AV23" s="1">
        <v>4</v>
      </c>
      <c r="AW23" s="1">
        <v>8</v>
      </c>
      <c r="AX23" s="200">
        <f>+Sar_InfraMR[[#This Row],[B.03.1 - Parque de Coches Motores Motrices Remolcados]]+Sar_InfraMR[[#This Row],[B.03.2 - Parque de Coches Motores Motrices Intermedios]]+Sar_InfraMR[[#This Row],[B.03.3 - Parque de Coches Motores Motrices Cabina]]</f>
        <v>12</v>
      </c>
      <c r="AY23" s="1">
        <v>33</v>
      </c>
      <c r="AZ23" s="1">
        <v>12</v>
      </c>
      <c r="BA23" s="1">
        <v>0</v>
      </c>
      <c r="BB23" s="1">
        <v>0</v>
      </c>
      <c r="BC23" s="200">
        <f>+SUM(Sar_InfraMR[[#This Row],[B.04.1 - Parque de Coches Remolcados Clase Unica]:[B.04.5 - Parque de Coches Remolcados para Servicios Especiales (Cartoneros)]])</f>
        <v>45</v>
      </c>
      <c r="BD23" s="356">
        <v>8</v>
      </c>
      <c r="BE23" s="1">
        <v>0</v>
      </c>
      <c r="BF23" s="1">
        <v>0</v>
      </c>
      <c r="BG23" s="235">
        <v>1676</v>
      </c>
    </row>
    <row r="24" spans="1:59">
      <c r="A24" s="1">
        <v>1994</v>
      </c>
      <c r="B24" s="1" t="s">
        <v>71</v>
      </c>
      <c r="C24" s="10">
        <v>71.5</v>
      </c>
      <c r="D24" s="10">
        <v>62.3</v>
      </c>
      <c r="E24" s="10">
        <v>0</v>
      </c>
      <c r="F24" s="10">
        <v>36.4</v>
      </c>
      <c r="G24" s="192">
        <f t="shared" si="0"/>
        <v>170.20000000000002</v>
      </c>
      <c r="H24" s="192">
        <f>+Sar_InfraMR[[#This Row],[Total Líneas de Explotación ]]</f>
        <v>170.20000000000002</v>
      </c>
      <c r="I24" s="300">
        <v>169.64911000000001</v>
      </c>
      <c r="J24" s="10">
        <v>196.1</v>
      </c>
      <c r="K24" s="10">
        <v>13.5</v>
      </c>
      <c r="L24" s="10">
        <v>85</v>
      </c>
      <c r="M24" s="10">
        <v>8.4</v>
      </c>
      <c r="N24" s="192">
        <f>+Sar_InfraMR[[#This Row],[A.03.1 -  Longitud de Vías de Explotación No Electrificadas Troncales y Ramales (vía principal) (km)]]+Sar_InfraMR[[#This Row],[A.04.1 -  Longitud de Vías de Explotación Electrificadas Troncales y Ramales (vía principal) (km)]]</f>
        <v>281.10000000000002</v>
      </c>
      <c r="O24" s="192">
        <f>+Sar_InfraMR[[#This Row],[Total Vías (excluido Auxiliares)]]</f>
        <v>281.10000000000002</v>
      </c>
      <c r="P24" s="1">
        <v>30</v>
      </c>
      <c r="Q24" s="1">
        <v>5</v>
      </c>
      <c r="R24" s="1">
        <v>5</v>
      </c>
      <c r="S24" s="194">
        <f t="shared" si="1"/>
        <v>40</v>
      </c>
      <c r="T24" s="194">
        <v>40</v>
      </c>
      <c r="U24" s="1">
        <v>20</v>
      </c>
      <c r="V24" s="1">
        <v>89</v>
      </c>
      <c r="W24" s="1">
        <v>1</v>
      </c>
      <c r="X24" s="1">
        <v>40</v>
      </c>
      <c r="Y24" s="1">
        <v>0</v>
      </c>
      <c r="Z24" s="196">
        <f t="shared" si="2"/>
        <v>150</v>
      </c>
      <c r="AA24" s="1">
        <v>11</v>
      </c>
      <c r="AB24" s="1">
        <v>22</v>
      </c>
      <c r="AC24" s="1">
        <f>+Sar_InfraMR[[#This Row],[Total Pasos Vehiculares a Nivel]]</f>
        <v>150</v>
      </c>
      <c r="AD24" s="196">
        <f t="shared" si="3"/>
        <v>183</v>
      </c>
      <c r="AE24" s="1">
        <v>17</v>
      </c>
      <c r="AF24" s="1">
        <v>16</v>
      </c>
      <c r="AG24" s="1">
        <v>74</v>
      </c>
      <c r="AH24" s="196">
        <f t="shared" si="4"/>
        <v>107</v>
      </c>
      <c r="AI24" s="10">
        <v>31.1</v>
      </c>
      <c r="AJ24" s="10">
        <v>0</v>
      </c>
      <c r="AK24" s="10">
        <v>126.55</v>
      </c>
      <c r="AL24" s="222">
        <f t="shared" si="5"/>
        <v>157.65</v>
      </c>
      <c r="AM24" s="1">
        <v>0</v>
      </c>
      <c r="AN24" s="1">
        <v>9</v>
      </c>
      <c r="AO24" s="1">
        <v>8</v>
      </c>
      <c r="AP24" s="200">
        <f t="shared" si="6"/>
        <v>17</v>
      </c>
      <c r="AQ24" s="1">
        <v>180</v>
      </c>
      <c r="AR24" s="1">
        <v>95</v>
      </c>
      <c r="AS24" s="1">
        <v>0</v>
      </c>
      <c r="AT24" s="200">
        <f>+Sar_InfraMR[[#This Row],[B.02.1 - Parque de Coches Eléctricos Motrices]]+Sar_InfraMR[[#This Row],[B.02.2 - Parque de Coches Eléctricos Motrices Remolcados Tipo R]]+Sar_InfraMR[[#This Row],[B.02.3 - Parque de Coches Eléctricos Motrices Tipo R]]</f>
        <v>275</v>
      </c>
      <c r="AU24" s="1">
        <v>0</v>
      </c>
      <c r="AV24" s="1">
        <v>4</v>
      </c>
      <c r="AW24" s="1">
        <v>8</v>
      </c>
      <c r="AX24" s="200">
        <f>+Sar_InfraMR[[#This Row],[B.03.1 - Parque de Coches Motores Motrices Remolcados]]+Sar_InfraMR[[#This Row],[B.03.2 - Parque de Coches Motores Motrices Intermedios]]+Sar_InfraMR[[#This Row],[B.03.3 - Parque de Coches Motores Motrices Cabina]]</f>
        <v>12</v>
      </c>
      <c r="AY24" s="1">
        <v>33</v>
      </c>
      <c r="AZ24" s="1">
        <v>12</v>
      </c>
      <c r="BA24" s="1">
        <v>0</v>
      </c>
      <c r="BB24" s="1">
        <v>0</v>
      </c>
      <c r="BC24" s="200">
        <f>+SUM(Sar_InfraMR[[#This Row],[B.04.1 - Parque de Coches Remolcados Clase Unica]:[B.04.5 - Parque de Coches Remolcados para Servicios Especiales (Cartoneros)]])</f>
        <v>45</v>
      </c>
      <c r="BD24" s="356">
        <v>8</v>
      </c>
      <c r="BE24" s="1">
        <v>0</v>
      </c>
      <c r="BF24" s="1">
        <v>0</v>
      </c>
      <c r="BG24" s="235">
        <v>1676</v>
      </c>
    </row>
    <row r="25" spans="1:59">
      <c r="A25" s="1">
        <v>1994</v>
      </c>
      <c r="B25" s="1" t="s">
        <v>72</v>
      </c>
      <c r="C25" s="10">
        <v>71.5</v>
      </c>
      <c r="D25" s="10">
        <v>62.3</v>
      </c>
      <c r="E25" s="10">
        <v>0</v>
      </c>
      <c r="F25" s="10">
        <v>36.4</v>
      </c>
      <c r="G25" s="192">
        <f t="shared" si="0"/>
        <v>170.20000000000002</v>
      </c>
      <c r="H25" s="192">
        <f>+Sar_InfraMR[[#This Row],[Total Líneas de Explotación ]]</f>
        <v>170.20000000000002</v>
      </c>
      <c r="I25" s="300">
        <v>169.64911000000001</v>
      </c>
      <c r="J25" s="10">
        <v>196.1</v>
      </c>
      <c r="K25" s="10">
        <v>13.5</v>
      </c>
      <c r="L25" s="10">
        <v>85</v>
      </c>
      <c r="M25" s="10">
        <v>8.4</v>
      </c>
      <c r="N25" s="192">
        <f>+Sar_InfraMR[[#This Row],[A.03.1 -  Longitud de Vías de Explotación No Electrificadas Troncales y Ramales (vía principal) (km)]]+Sar_InfraMR[[#This Row],[A.04.1 -  Longitud de Vías de Explotación Electrificadas Troncales y Ramales (vía principal) (km)]]</f>
        <v>281.10000000000002</v>
      </c>
      <c r="O25" s="192">
        <f>+Sar_InfraMR[[#This Row],[Total Vías (excluido Auxiliares)]]</f>
        <v>281.10000000000002</v>
      </c>
      <c r="P25" s="1">
        <v>30</v>
      </c>
      <c r="Q25" s="1">
        <v>5</v>
      </c>
      <c r="R25" s="1">
        <v>5</v>
      </c>
      <c r="S25" s="194">
        <f t="shared" si="1"/>
        <v>40</v>
      </c>
      <c r="T25" s="194">
        <v>40</v>
      </c>
      <c r="U25" s="1">
        <v>20</v>
      </c>
      <c r="V25" s="1">
        <v>89</v>
      </c>
      <c r="W25" s="1">
        <v>1</v>
      </c>
      <c r="X25" s="1">
        <v>40</v>
      </c>
      <c r="Y25" s="1">
        <v>0</v>
      </c>
      <c r="Z25" s="196">
        <f t="shared" si="2"/>
        <v>150</v>
      </c>
      <c r="AA25" s="1">
        <v>11</v>
      </c>
      <c r="AB25" s="1">
        <v>22</v>
      </c>
      <c r="AC25" s="1">
        <f>+Sar_InfraMR[[#This Row],[Total Pasos Vehiculares a Nivel]]</f>
        <v>150</v>
      </c>
      <c r="AD25" s="196">
        <f t="shared" si="3"/>
        <v>183</v>
      </c>
      <c r="AE25" s="1">
        <v>17</v>
      </c>
      <c r="AF25" s="1">
        <v>16</v>
      </c>
      <c r="AG25" s="1">
        <v>74</v>
      </c>
      <c r="AH25" s="196">
        <f t="shared" si="4"/>
        <v>107</v>
      </c>
      <c r="AI25" s="10">
        <v>31.1</v>
      </c>
      <c r="AJ25" s="10">
        <v>0</v>
      </c>
      <c r="AK25" s="10">
        <v>126.55</v>
      </c>
      <c r="AL25" s="222">
        <f t="shared" si="5"/>
        <v>157.65</v>
      </c>
      <c r="AM25" s="1">
        <v>0</v>
      </c>
      <c r="AN25" s="1">
        <v>9</v>
      </c>
      <c r="AO25" s="1">
        <v>8</v>
      </c>
      <c r="AP25" s="200">
        <f t="shared" si="6"/>
        <v>17</v>
      </c>
      <c r="AQ25" s="1">
        <v>180</v>
      </c>
      <c r="AR25" s="1">
        <v>95</v>
      </c>
      <c r="AS25" s="1">
        <v>0</v>
      </c>
      <c r="AT25" s="200">
        <f>+Sar_InfraMR[[#This Row],[B.02.1 - Parque de Coches Eléctricos Motrices]]+Sar_InfraMR[[#This Row],[B.02.2 - Parque de Coches Eléctricos Motrices Remolcados Tipo R]]+Sar_InfraMR[[#This Row],[B.02.3 - Parque de Coches Eléctricos Motrices Tipo R]]</f>
        <v>275</v>
      </c>
      <c r="AU25" s="1">
        <v>0</v>
      </c>
      <c r="AV25" s="1">
        <v>4</v>
      </c>
      <c r="AW25" s="1">
        <v>8</v>
      </c>
      <c r="AX25" s="200">
        <f>+Sar_InfraMR[[#This Row],[B.03.1 - Parque de Coches Motores Motrices Remolcados]]+Sar_InfraMR[[#This Row],[B.03.2 - Parque de Coches Motores Motrices Intermedios]]+Sar_InfraMR[[#This Row],[B.03.3 - Parque de Coches Motores Motrices Cabina]]</f>
        <v>12</v>
      </c>
      <c r="AY25" s="1">
        <v>33</v>
      </c>
      <c r="AZ25" s="1">
        <v>12</v>
      </c>
      <c r="BA25" s="1">
        <v>0</v>
      </c>
      <c r="BB25" s="1">
        <v>0</v>
      </c>
      <c r="BC25" s="200">
        <f>+SUM(Sar_InfraMR[[#This Row],[B.04.1 - Parque de Coches Remolcados Clase Unica]:[B.04.5 - Parque de Coches Remolcados para Servicios Especiales (Cartoneros)]])</f>
        <v>45</v>
      </c>
      <c r="BD25" s="356">
        <v>8</v>
      </c>
      <c r="BE25" s="1">
        <v>0</v>
      </c>
      <c r="BF25" s="1">
        <v>0</v>
      </c>
      <c r="BG25" s="235">
        <v>1676</v>
      </c>
    </row>
    <row r="26" spans="1:59">
      <c r="A26" s="1">
        <v>1995</v>
      </c>
      <c r="B26" s="1" t="s">
        <v>61</v>
      </c>
      <c r="C26" s="10">
        <v>71.5</v>
      </c>
      <c r="D26" s="10">
        <v>62.3</v>
      </c>
      <c r="E26" s="10">
        <v>0</v>
      </c>
      <c r="F26" s="10">
        <v>36.4</v>
      </c>
      <c r="G26" s="192">
        <f t="shared" si="0"/>
        <v>170.20000000000002</v>
      </c>
      <c r="H26" s="192">
        <f>+Sar_InfraMR[[#This Row],[Total Líneas de Explotación ]]</f>
        <v>170.20000000000002</v>
      </c>
      <c r="I26" s="300">
        <v>169.64911000000001</v>
      </c>
      <c r="J26" s="10">
        <v>196.1</v>
      </c>
      <c r="K26" s="10">
        <v>13.5</v>
      </c>
      <c r="L26" s="10">
        <v>85</v>
      </c>
      <c r="M26" s="10">
        <v>8.4</v>
      </c>
      <c r="N26" s="192">
        <f>+Sar_InfraMR[[#This Row],[A.03.1 -  Longitud de Vías de Explotación No Electrificadas Troncales y Ramales (vía principal) (km)]]+Sar_InfraMR[[#This Row],[A.04.1 -  Longitud de Vías de Explotación Electrificadas Troncales y Ramales (vía principal) (km)]]</f>
        <v>281.10000000000002</v>
      </c>
      <c r="O26" s="192">
        <f>+Sar_InfraMR[[#This Row],[Total Vías (excluido Auxiliares)]]</f>
        <v>281.10000000000002</v>
      </c>
      <c r="P26" s="1">
        <v>30</v>
      </c>
      <c r="Q26" s="1">
        <v>5</v>
      </c>
      <c r="R26" s="1">
        <v>5</v>
      </c>
      <c r="S26" s="194">
        <f t="shared" si="1"/>
        <v>40</v>
      </c>
      <c r="T26" s="194">
        <v>40</v>
      </c>
      <c r="U26" s="1">
        <v>20</v>
      </c>
      <c r="V26" s="1">
        <v>89</v>
      </c>
      <c r="W26" s="1">
        <v>1</v>
      </c>
      <c r="X26" s="1">
        <v>40</v>
      </c>
      <c r="Y26" s="1">
        <v>0</v>
      </c>
      <c r="Z26" s="196">
        <f t="shared" si="2"/>
        <v>150</v>
      </c>
      <c r="AA26" s="1">
        <v>11</v>
      </c>
      <c r="AB26" s="1">
        <v>22</v>
      </c>
      <c r="AC26" s="1">
        <f>+Sar_InfraMR[[#This Row],[Total Pasos Vehiculares a Nivel]]</f>
        <v>150</v>
      </c>
      <c r="AD26" s="196">
        <f t="shared" si="3"/>
        <v>183</v>
      </c>
      <c r="AE26" s="1">
        <v>17</v>
      </c>
      <c r="AF26" s="1">
        <v>16</v>
      </c>
      <c r="AG26" s="1">
        <v>74</v>
      </c>
      <c r="AH26" s="196">
        <f t="shared" si="4"/>
        <v>107</v>
      </c>
      <c r="AI26" s="10">
        <v>31.1</v>
      </c>
      <c r="AJ26" s="10">
        <v>0</v>
      </c>
      <c r="AK26" s="10">
        <v>126.55</v>
      </c>
      <c r="AL26" s="222">
        <f t="shared" si="5"/>
        <v>157.65</v>
      </c>
      <c r="AM26" s="1">
        <v>0</v>
      </c>
      <c r="AN26" s="1">
        <v>9</v>
      </c>
      <c r="AO26" s="1">
        <v>8</v>
      </c>
      <c r="AP26" s="200">
        <f t="shared" si="6"/>
        <v>17</v>
      </c>
      <c r="AQ26" s="1">
        <v>180</v>
      </c>
      <c r="AR26" s="1">
        <v>95</v>
      </c>
      <c r="AS26" s="1">
        <v>0</v>
      </c>
      <c r="AT26" s="200">
        <f>+Sar_InfraMR[[#This Row],[B.02.1 - Parque de Coches Eléctricos Motrices]]+Sar_InfraMR[[#This Row],[B.02.2 - Parque de Coches Eléctricos Motrices Remolcados Tipo R]]+Sar_InfraMR[[#This Row],[B.02.3 - Parque de Coches Eléctricos Motrices Tipo R]]</f>
        <v>275</v>
      </c>
      <c r="AU26" s="1">
        <v>0</v>
      </c>
      <c r="AV26" s="1">
        <v>4</v>
      </c>
      <c r="AW26" s="1">
        <v>8</v>
      </c>
      <c r="AX26" s="200">
        <f>+Sar_InfraMR[[#This Row],[B.03.1 - Parque de Coches Motores Motrices Remolcados]]+Sar_InfraMR[[#This Row],[B.03.2 - Parque de Coches Motores Motrices Intermedios]]+Sar_InfraMR[[#This Row],[B.03.3 - Parque de Coches Motores Motrices Cabina]]</f>
        <v>12</v>
      </c>
      <c r="AY26" s="1">
        <v>33</v>
      </c>
      <c r="AZ26" s="1">
        <v>12</v>
      </c>
      <c r="BA26" s="1">
        <v>0</v>
      </c>
      <c r="BB26" s="1">
        <v>0</v>
      </c>
      <c r="BC26" s="200">
        <f>+SUM(Sar_InfraMR[[#This Row],[B.04.1 - Parque de Coches Remolcados Clase Unica]:[B.04.5 - Parque de Coches Remolcados para Servicios Especiales (Cartoneros)]])</f>
        <v>45</v>
      </c>
      <c r="BD26" s="356">
        <v>8</v>
      </c>
      <c r="BE26" s="1">
        <v>0</v>
      </c>
      <c r="BF26" s="1">
        <v>0</v>
      </c>
      <c r="BG26" s="235">
        <v>1676</v>
      </c>
    </row>
    <row r="27" spans="1:59">
      <c r="A27" s="1">
        <v>1995</v>
      </c>
      <c r="B27" s="1" t="s">
        <v>62</v>
      </c>
      <c r="C27" s="10">
        <v>71.5</v>
      </c>
      <c r="D27" s="10">
        <v>62.3</v>
      </c>
      <c r="E27" s="10">
        <v>0</v>
      </c>
      <c r="F27" s="10">
        <v>36.4</v>
      </c>
      <c r="G27" s="192">
        <f t="shared" si="0"/>
        <v>170.20000000000002</v>
      </c>
      <c r="H27" s="192">
        <f>+Sar_InfraMR[[#This Row],[Total Líneas de Explotación ]]</f>
        <v>170.20000000000002</v>
      </c>
      <c r="I27" s="300">
        <v>169.64911000000001</v>
      </c>
      <c r="J27" s="10">
        <v>196.1</v>
      </c>
      <c r="K27" s="10">
        <v>13.5</v>
      </c>
      <c r="L27" s="10">
        <v>85</v>
      </c>
      <c r="M27" s="10">
        <v>8.4</v>
      </c>
      <c r="N27" s="192">
        <f>+Sar_InfraMR[[#This Row],[A.03.1 -  Longitud de Vías de Explotación No Electrificadas Troncales y Ramales (vía principal) (km)]]+Sar_InfraMR[[#This Row],[A.04.1 -  Longitud de Vías de Explotación Electrificadas Troncales y Ramales (vía principal) (km)]]</f>
        <v>281.10000000000002</v>
      </c>
      <c r="O27" s="192">
        <f>+Sar_InfraMR[[#This Row],[Total Vías (excluido Auxiliares)]]</f>
        <v>281.10000000000002</v>
      </c>
      <c r="P27" s="1">
        <v>30</v>
      </c>
      <c r="Q27" s="1">
        <v>5</v>
      </c>
      <c r="R27" s="1">
        <v>5</v>
      </c>
      <c r="S27" s="194">
        <f t="shared" si="1"/>
        <v>40</v>
      </c>
      <c r="T27" s="194">
        <v>40</v>
      </c>
      <c r="U27" s="1">
        <v>20</v>
      </c>
      <c r="V27" s="1">
        <v>89</v>
      </c>
      <c r="W27" s="1">
        <v>1</v>
      </c>
      <c r="X27" s="1">
        <v>40</v>
      </c>
      <c r="Y27" s="1">
        <v>0</v>
      </c>
      <c r="Z27" s="196">
        <f t="shared" si="2"/>
        <v>150</v>
      </c>
      <c r="AA27" s="1">
        <v>11</v>
      </c>
      <c r="AB27" s="1">
        <v>22</v>
      </c>
      <c r="AC27" s="1">
        <f>+Sar_InfraMR[[#This Row],[Total Pasos Vehiculares a Nivel]]</f>
        <v>150</v>
      </c>
      <c r="AD27" s="196">
        <f t="shared" si="3"/>
        <v>183</v>
      </c>
      <c r="AE27" s="1">
        <v>17</v>
      </c>
      <c r="AF27" s="1">
        <v>16</v>
      </c>
      <c r="AG27" s="1">
        <v>74</v>
      </c>
      <c r="AH27" s="196">
        <f t="shared" si="4"/>
        <v>107</v>
      </c>
      <c r="AI27" s="10">
        <v>31.1</v>
      </c>
      <c r="AJ27" s="10">
        <v>0</v>
      </c>
      <c r="AK27" s="10">
        <v>126.55</v>
      </c>
      <c r="AL27" s="222">
        <f t="shared" si="5"/>
        <v>157.65</v>
      </c>
      <c r="AM27" s="1">
        <v>0</v>
      </c>
      <c r="AN27" s="1">
        <v>9</v>
      </c>
      <c r="AO27" s="1">
        <v>8</v>
      </c>
      <c r="AP27" s="200">
        <f t="shared" si="6"/>
        <v>17</v>
      </c>
      <c r="AQ27" s="1">
        <v>180</v>
      </c>
      <c r="AR27" s="1">
        <v>95</v>
      </c>
      <c r="AS27" s="1">
        <v>0</v>
      </c>
      <c r="AT27" s="200">
        <f>+Sar_InfraMR[[#This Row],[B.02.1 - Parque de Coches Eléctricos Motrices]]+Sar_InfraMR[[#This Row],[B.02.2 - Parque de Coches Eléctricos Motrices Remolcados Tipo R]]+Sar_InfraMR[[#This Row],[B.02.3 - Parque de Coches Eléctricos Motrices Tipo R]]</f>
        <v>275</v>
      </c>
      <c r="AU27" s="1">
        <v>0</v>
      </c>
      <c r="AV27" s="1">
        <v>4</v>
      </c>
      <c r="AW27" s="1">
        <v>8</v>
      </c>
      <c r="AX27" s="200">
        <f>+Sar_InfraMR[[#This Row],[B.03.1 - Parque de Coches Motores Motrices Remolcados]]+Sar_InfraMR[[#This Row],[B.03.2 - Parque de Coches Motores Motrices Intermedios]]+Sar_InfraMR[[#This Row],[B.03.3 - Parque de Coches Motores Motrices Cabina]]</f>
        <v>12</v>
      </c>
      <c r="AY27" s="1">
        <v>33</v>
      </c>
      <c r="AZ27" s="1">
        <v>12</v>
      </c>
      <c r="BA27" s="1">
        <v>0</v>
      </c>
      <c r="BB27" s="1">
        <v>0</v>
      </c>
      <c r="BC27" s="200">
        <f>+SUM(Sar_InfraMR[[#This Row],[B.04.1 - Parque de Coches Remolcados Clase Unica]:[B.04.5 - Parque de Coches Remolcados para Servicios Especiales (Cartoneros)]])</f>
        <v>45</v>
      </c>
      <c r="BD27" s="356">
        <v>8</v>
      </c>
      <c r="BE27" s="1">
        <v>0</v>
      </c>
      <c r="BF27" s="1">
        <v>0</v>
      </c>
      <c r="BG27" s="235">
        <v>1676</v>
      </c>
    </row>
    <row r="28" spans="1:59">
      <c r="A28" s="1">
        <v>1995</v>
      </c>
      <c r="B28" s="1" t="s">
        <v>63</v>
      </c>
      <c r="C28" s="10">
        <v>71.5</v>
      </c>
      <c r="D28" s="10">
        <v>62.3</v>
      </c>
      <c r="E28" s="10">
        <v>0</v>
      </c>
      <c r="F28" s="10">
        <v>36.4</v>
      </c>
      <c r="G28" s="192">
        <f t="shared" si="0"/>
        <v>170.20000000000002</v>
      </c>
      <c r="H28" s="192">
        <f>+Sar_InfraMR[[#This Row],[Total Líneas de Explotación ]]</f>
        <v>170.20000000000002</v>
      </c>
      <c r="I28" s="300">
        <v>169.64911000000001</v>
      </c>
      <c r="J28" s="10">
        <v>196.1</v>
      </c>
      <c r="K28" s="10">
        <v>13.5</v>
      </c>
      <c r="L28" s="10">
        <v>85</v>
      </c>
      <c r="M28" s="10">
        <v>8.4</v>
      </c>
      <c r="N28" s="192">
        <f>+Sar_InfraMR[[#This Row],[A.03.1 -  Longitud de Vías de Explotación No Electrificadas Troncales y Ramales (vía principal) (km)]]+Sar_InfraMR[[#This Row],[A.04.1 -  Longitud de Vías de Explotación Electrificadas Troncales y Ramales (vía principal) (km)]]</f>
        <v>281.10000000000002</v>
      </c>
      <c r="O28" s="192">
        <f>+Sar_InfraMR[[#This Row],[Total Vías (excluido Auxiliares)]]</f>
        <v>281.10000000000002</v>
      </c>
      <c r="P28" s="1">
        <v>30</v>
      </c>
      <c r="Q28" s="1">
        <v>5</v>
      </c>
      <c r="R28" s="1">
        <v>5</v>
      </c>
      <c r="S28" s="194">
        <f t="shared" si="1"/>
        <v>40</v>
      </c>
      <c r="T28" s="194">
        <v>40</v>
      </c>
      <c r="U28" s="1">
        <v>20</v>
      </c>
      <c r="V28" s="1">
        <v>89</v>
      </c>
      <c r="W28" s="1">
        <v>1</v>
      </c>
      <c r="X28" s="1">
        <v>40</v>
      </c>
      <c r="Y28" s="1">
        <v>0</v>
      </c>
      <c r="Z28" s="196">
        <f t="shared" si="2"/>
        <v>150</v>
      </c>
      <c r="AA28" s="1">
        <v>11</v>
      </c>
      <c r="AB28" s="1">
        <v>22</v>
      </c>
      <c r="AC28" s="1">
        <f>+Sar_InfraMR[[#This Row],[Total Pasos Vehiculares a Nivel]]</f>
        <v>150</v>
      </c>
      <c r="AD28" s="196">
        <f t="shared" si="3"/>
        <v>183</v>
      </c>
      <c r="AE28" s="1">
        <v>17</v>
      </c>
      <c r="AF28" s="1">
        <v>16</v>
      </c>
      <c r="AG28" s="1">
        <v>74</v>
      </c>
      <c r="AH28" s="196">
        <f t="shared" si="4"/>
        <v>107</v>
      </c>
      <c r="AI28" s="10">
        <v>31.1</v>
      </c>
      <c r="AJ28" s="10">
        <v>0</v>
      </c>
      <c r="AK28" s="10">
        <v>126.55</v>
      </c>
      <c r="AL28" s="222">
        <f t="shared" si="5"/>
        <v>157.65</v>
      </c>
      <c r="AM28" s="1">
        <v>0</v>
      </c>
      <c r="AN28" s="1">
        <v>9</v>
      </c>
      <c r="AO28" s="1">
        <v>8</v>
      </c>
      <c r="AP28" s="200">
        <f t="shared" si="6"/>
        <v>17</v>
      </c>
      <c r="AQ28" s="1">
        <v>180</v>
      </c>
      <c r="AR28" s="1">
        <v>95</v>
      </c>
      <c r="AS28" s="1">
        <v>0</v>
      </c>
      <c r="AT28" s="200">
        <f>+Sar_InfraMR[[#This Row],[B.02.1 - Parque de Coches Eléctricos Motrices]]+Sar_InfraMR[[#This Row],[B.02.2 - Parque de Coches Eléctricos Motrices Remolcados Tipo R]]+Sar_InfraMR[[#This Row],[B.02.3 - Parque de Coches Eléctricos Motrices Tipo R]]</f>
        <v>275</v>
      </c>
      <c r="AU28" s="1">
        <v>0</v>
      </c>
      <c r="AV28" s="1">
        <v>4</v>
      </c>
      <c r="AW28" s="1">
        <v>8</v>
      </c>
      <c r="AX28" s="200">
        <f>+Sar_InfraMR[[#This Row],[B.03.1 - Parque de Coches Motores Motrices Remolcados]]+Sar_InfraMR[[#This Row],[B.03.2 - Parque de Coches Motores Motrices Intermedios]]+Sar_InfraMR[[#This Row],[B.03.3 - Parque de Coches Motores Motrices Cabina]]</f>
        <v>12</v>
      </c>
      <c r="AY28" s="1">
        <v>33</v>
      </c>
      <c r="AZ28" s="1">
        <v>12</v>
      </c>
      <c r="BA28" s="1">
        <v>0</v>
      </c>
      <c r="BB28" s="1">
        <v>0</v>
      </c>
      <c r="BC28" s="200">
        <f>+SUM(Sar_InfraMR[[#This Row],[B.04.1 - Parque de Coches Remolcados Clase Unica]:[B.04.5 - Parque de Coches Remolcados para Servicios Especiales (Cartoneros)]])</f>
        <v>45</v>
      </c>
      <c r="BD28" s="356">
        <v>8</v>
      </c>
      <c r="BE28" s="1">
        <v>0</v>
      </c>
      <c r="BF28" s="1">
        <v>0</v>
      </c>
      <c r="BG28" s="235">
        <v>1676</v>
      </c>
    </row>
    <row r="29" spans="1:59">
      <c r="A29" s="1">
        <v>1995</v>
      </c>
      <c r="B29" s="1" t="s">
        <v>64</v>
      </c>
      <c r="C29" s="10">
        <v>71.5</v>
      </c>
      <c r="D29" s="10">
        <v>62.3</v>
      </c>
      <c r="E29" s="10">
        <v>0</v>
      </c>
      <c r="F29" s="10">
        <v>36.4</v>
      </c>
      <c r="G29" s="192">
        <f t="shared" si="0"/>
        <v>170.20000000000002</v>
      </c>
      <c r="H29" s="192">
        <f>+Sar_InfraMR[[#This Row],[Total Líneas de Explotación ]]</f>
        <v>170.20000000000002</v>
      </c>
      <c r="I29" s="300">
        <v>169.64911000000001</v>
      </c>
      <c r="J29" s="10">
        <v>196.1</v>
      </c>
      <c r="K29" s="10">
        <v>13.5</v>
      </c>
      <c r="L29" s="10">
        <v>85</v>
      </c>
      <c r="M29" s="10">
        <v>8.4</v>
      </c>
      <c r="N29" s="192">
        <f>+Sar_InfraMR[[#This Row],[A.03.1 -  Longitud de Vías de Explotación No Electrificadas Troncales y Ramales (vía principal) (km)]]+Sar_InfraMR[[#This Row],[A.04.1 -  Longitud de Vías de Explotación Electrificadas Troncales y Ramales (vía principal) (km)]]</f>
        <v>281.10000000000002</v>
      </c>
      <c r="O29" s="192">
        <f>+Sar_InfraMR[[#This Row],[Total Vías (excluido Auxiliares)]]</f>
        <v>281.10000000000002</v>
      </c>
      <c r="P29" s="1">
        <v>30</v>
      </c>
      <c r="Q29" s="1">
        <v>5</v>
      </c>
      <c r="R29" s="1">
        <v>5</v>
      </c>
      <c r="S29" s="194">
        <f t="shared" si="1"/>
        <v>40</v>
      </c>
      <c r="T29" s="194">
        <v>40</v>
      </c>
      <c r="U29" s="1">
        <v>20</v>
      </c>
      <c r="V29" s="1">
        <v>89</v>
      </c>
      <c r="W29" s="1">
        <v>1</v>
      </c>
      <c r="X29" s="1">
        <v>40</v>
      </c>
      <c r="Y29" s="1">
        <v>0</v>
      </c>
      <c r="Z29" s="196">
        <f t="shared" si="2"/>
        <v>150</v>
      </c>
      <c r="AA29" s="1">
        <v>11</v>
      </c>
      <c r="AB29" s="1">
        <v>22</v>
      </c>
      <c r="AC29" s="1">
        <f>+Sar_InfraMR[[#This Row],[Total Pasos Vehiculares a Nivel]]</f>
        <v>150</v>
      </c>
      <c r="AD29" s="196">
        <f t="shared" si="3"/>
        <v>183</v>
      </c>
      <c r="AE29" s="1">
        <v>17</v>
      </c>
      <c r="AF29" s="1">
        <v>16</v>
      </c>
      <c r="AG29" s="1">
        <v>74</v>
      </c>
      <c r="AH29" s="196">
        <f t="shared" si="4"/>
        <v>107</v>
      </c>
      <c r="AI29" s="10">
        <v>31.1</v>
      </c>
      <c r="AJ29" s="10">
        <v>0</v>
      </c>
      <c r="AK29" s="10">
        <v>126.55</v>
      </c>
      <c r="AL29" s="222">
        <f t="shared" si="5"/>
        <v>157.65</v>
      </c>
      <c r="AM29" s="1">
        <v>0</v>
      </c>
      <c r="AN29" s="1">
        <v>9</v>
      </c>
      <c r="AO29" s="1">
        <v>8</v>
      </c>
      <c r="AP29" s="200">
        <f t="shared" si="6"/>
        <v>17</v>
      </c>
      <c r="AQ29" s="1">
        <v>180</v>
      </c>
      <c r="AR29" s="1">
        <v>95</v>
      </c>
      <c r="AS29" s="1">
        <v>0</v>
      </c>
      <c r="AT29" s="200">
        <f>+Sar_InfraMR[[#This Row],[B.02.1 - Parque de Coches Eléctricos Motrices]]+Sar_InfraMR[[#This Row],[B.02.2 - Parque de Coches Eléctricos Motrices Remolcados Tipo R]]+Sar_InfraMR[[#This Row],[B.02.3 - Parque de Coches Eléctricos Motrices Tipo R]]</f>
        <v>275</v>
      </c>
      <c r="AU29" s="1">
        <v>0</v>
      </c>
      <c r="AV29" s="1">
        <v>4</v>
      </c>
      <c r="AW29" s="1">
        <v>8</v>
      </c>
      <c r="AX29" s="200">
        <f>+Sar_InfraMR[[#This Row],[B.03.1 - Parque de Coches Motores Motrices Remolcados]]+Sar_InfraMR[[#This Row],[B.03.2 - Parque de Coches Motores Motrices Intermedios]]+Sar_InfraMR[[#This Row],[B.03.3 - Parque de Coches Motores Motrices Cabina]]</f>
        <v>12</v>
      </c>
      <c r="AY29" s="1">
        <v>33</v>
      </c>
      <c r="AZ29" s="1">
        <v>12</v>
      </c>
      <c r="BA29" s="1">
        <v>0</v>
      </c>
      <c r="BB29" s="1">
        <v>0</v>
      </c>
      <c r="BC29" s="200">
        <f>+SUM(Sar_InfraMR[[#This Row],[B.04.1 - Parque de Coches Remolcados Clase Unica]:[B.04.5 - Parque de Coches Remolcados para Servicios Especiales (Cartoneros)]])</f>
        <v>45</v>
      </c>
      <c r="BD29" s="356">
        <v>8</v>
      </c>
      <c r="BE29" s="1">
        <v>0</v>
      </c>
      <c r="BF29" s="1">
        <v>0</v>
      </c>
      <c r="BG29" s="235">
        <v>1676</v>
      </c>
    </row>
    <row r="30" spans="1:59">
      <c r="A30" s="1">
        <v>1995</v>
      </c>
      <c r="B30" s="1" t="s">
        <v>65</v>
      </c>
      <c r="C30" s="10">
        <v>71.5</v>
      </c>
      <c r="D30" s="10">
        <v>62.3</v>
      </c>
      <c r="E30" s="10">
        <v>0</v>
      </c>
      <c r="F30" s="10">
        <v>36.4</v>
      </c>
      <c r="G30" s="192">
        <f t="shared" si="0"/>
        <v>170.20000000000002</v>
      </c>
      <c r="H30" s="192">
        <f>+Sar_InfraMR[[#This Row],[Total Líneas de Explotación ]]</f>
        <v>170.20000000000002</v>
      </c>
      <c r="I30" s="300">
        <v>169.64911000000001</v>
      </c>
      <c r="J30" s="10">
        <v>196.1</v>
      </c>
      <c r="K30" s="10">
        <v>13.5</v>
      </c>
      <c r="L30" s="10">
        <v>85</v>
      </c>
      <c r="M30" s="10">
        <v>8.4</v>
      </c>
      <c r="N30" s="192">
        <f>+Sar_InfraMR[[#This Row],[A.03.1 -  Longitud de Vías de Explotación No Electrificadas Troncales y Ramales (vía principal) (km)]]+Sar_InfraMR[[#This Row],[A.04.1 -  Longitud de Vías de Explotación Electrificadas Troncales y Ramales (vía principal) (km)]]</f>
        <v>281.10000000000002</v>
      </c>
      <c r="O30" s="192">
        <f>+Sar_InfraMR[[#This Row],[Total Vías (excluido Auxiliares)]]</f>
        <v>281.10000000000002</v>
      </c>
      <c r="P30" s="1">
        <v>30</v>
      </c>
      <c r="Q30" s="1">
        <v>5</v>
      </c>
      <c r="R30" s="1">
        <v>5</v>
      </c>
      <c r="S30" s="194">
        <f t="shared" si="1"/>
        <v>40</v>
      </c>
      <c r="T30" s="194">
        <v>40</v>
      </c>
      <c r="U30" s="1">
        <v>20</v>
      </c>
      <c r="V30" s="1">
        <v>89</v>
      </c>
      <c r="W30" s="1">
        <v>1</v>
      </c>
      <c r="X30" s="1">
        <v>40</v>
      </c>
      <c r="Y30" s="1">
        <v>0</v>
      </c>
      <c r="Z30" s="196">
        <f t="shared" si="2"/>
        <v>150</v>
      </c>
      <c r="AA30" s="1">
        <v>11</v>
      </c>
      <c r="AB30" s="1">
        <v>22</v>
      </c>
      <c r="AC30" s="1">
        <f>+Sar_InfraMR[[#This Row],[Total Pasos Vehiculares a Nivel]]</f>
        <v>150</v>
      </c>
      <c r="AD30" s="196">
        <f t="shared" si="3"/>
        <v>183</v>
      </c>
      <c r="AE30" s="1">
        <v>17</v>
      </c>
      <c r="AF30" s="1">
        <v>16</v>
      </c>
      <c r="AG30" s="1">
        <v>74</v>
      </c>
      <c r="AH30" s="196">
        <f t="shared" si="4"/>
        <v>107</v>
      </c>
      <c r="AI30" s="10">
        <v>31.1</v>
      </c>
      <c r="AJ30" s="10">
        <v>0</v>
      </c>
      <c r="AK30" s="10">
        <v>126.55</v>
      </c>
      <c r="AL30" s="222">
        <f t="shared" si="5"/>
        <v>157.65</v>
      </c>
      <c r="AM30" s="1">
        <v>0</v>
      </c>
      <c r="AN30" s="1">
        <v>9</v>
      </c>
      <c r="AO30" s="1">
        <v>8</v>
      </c>
      <c r="AP30" s="200">
        <f t="shared" si="6"/>
        <v>17</v>
      </c>
      <c r="AQ30" s="1">
        <v>180</v>
      </c>
      <c r="AR30" s="1">
        <v>95</v>
      </c>
      <c r="AS30" s="1">
        <v>0</v>
      </c>
      <c r="AT30" s="200">
        <f>+Sar_InfraMR[[#This Row],[B.02.1 - Parque de Coches Eléctricos Motrices]]+Sar_InfraMR[[#This Row],[B.02.2 - Parque de Coches Eléctricos Motrices Remolcados Tipo R]]+Sar_InfraMR[[#This Row],[B.02.3 - Parque de Coches Eléctricos Motrices Tipo R]]</f>
        <v>275</v>
      </c>
      <c r="AU30" s="1">
        <v>0</v>
      </c>
      <c r="AV30" s="1">
        <v>4</v>
      </c>
      <c r="AW30" s="1">
        <v>8</v>
      </c>
      <c r="AX30" s="200">
        <f>+Sar_InfraMR[[#This Row],[B.03.1 - Parque de Coches Motores Motrices Remolcados]]+Sar_InfraMR[[#This Row],[B.03.2 - Parque de Coches Motores Motrices Intermedios]]+Sar_InfraMR[[#This Row],[B.03.3 - Parque de Coches Motores Motrices Cabina]]</f>
        <v>12</v>
      </c>
      <c r="AY30" s="1">
        <v>33</v>
      </c>
      <c r="AZ30" s="1">
        <v>12</v>
      </c>
      <c r="BA30" s="1">
        <v>0</v>
      </c>
      <c r="BB30" s="1">
        <v>0</v>
      </c>
      <c r="BC30" s="200">
        <f>+SUM(Sar_InfraMR[[#This Row],[B.04.1 - Parque de Coches Remolcados Clase Unica]:[B.04.5 - Parque de Coches Remolcados para Servicios Especiales (Cartoneros)]])</f>
        <v>45</v>
      </c>
      <c r="BD30" s="356">
        <v>8</v>
      </c>
      <c r="BE30" s="1">
        <v>0</v>
      </c>
      <c r="BF30" s="1">
        <v>0</v>
      </c>
      <c r="BG30" s="235">
        <v>1676</v>
      </c>
    </row>
    <row r="31" spans="1:59">
      <c r="A31" s="1">
        <v>1995</v>
      </c>
      <c r="B31" s="1" t="s">
        <v>66</v>
      </c>
      <c r="C31" s="10">
        <v>71.5</v>
      </c>
      <c r="D31" s="10">
        <v>62.3</v>
      </c>
      <c r="E31" s="10">
        <v>0</v>
      </c>
      <c r="F31" s="10">
        <v>36.4</v>
      </c>
      <c r="G31" s="192">
        <f t="shared" si="0"/>
        <v>170.20000000000002</v>
      </c>
      <c r="H31" s="192">
        <f>+Sar_InfraMR[[#This Row],[Total Líneas de Explotación ]]</f>
        <v>170.20000000000002</v>
      </c>
      <c r="I31" s="300">
        <v>169.64911000000001</v>
      </c>
      <c r="J31" s="10">
        <v>196.1</v>
      </c>
      <c r="K31" s="10">
        <v>13.5</v>
      </c>
      <c r="L31" s="10">
        <v>85</v>
      </c>
      <c r="M31" s="10">
        <v>8.4</v>
      </c>
      <c r="N31" s="192">
        <f>+Sar_InfraMR[[#This Row],[A.03.1 -  Longitud de Vías de Explotación No Electrificadas Troncales y Ramales (vía principal) (km)]]+Sar_InfraMR[[#This Row],[A.04.1 -  Longitud de Vías de Explotación Electrificadas Troncales y Ramales (vía principal) (km)]]</f>
        <v>281.10000000000002</v>
      </c>
      <c r="O31" s="192">
        <f>+Sar_InfraMR[[#This Row],[Total Vías (excluido Auxiliares)]]</f>
        <v>281.10000000000002</v>
      </c>
      <c r="P31" s="1">
        <v>30</v>
      </c>
      <c r="Q31" s="1">
        <v>5</v>
      </c>
      <c r="R31" s="1">
        <v>5</v>
      </c>
      <c r="S31" s="194">
        <f t="shared" si="1"/>
        <v>40</v>
      </c>
      <c r="T31" s="194">
        <v>40</v>
      </c>
      <c r="U31" s="1">
        <v>20</v>
      </c>
      <c r="V31" s="1">
        <v>89</v>
      </c>
      <c r="W31" s="1">
        <v>1</v>
      </c>
      <c r="X31" s="1">
        <v>40</v>
      </c>
      <c r="Y31" s="1">
        <v>0</v>
      </c>
      <c r="Z31" s="196">
        <f t="shared" si="2"/>
        <v>150</v>
      </c>
      <c r="AA31" s="1">
        <v>11</v>
      </c>
      <c r="AB31" s="1">
        <v>22</v>
      </c>
      <c r="AC31" s="1">
        <f>+Sar_InfraMR[[#This Row],[Total Pasos Vehiculares a Nivel]]</f>
        <v>150</v>
      </c>
      <c r="AD31" s="196">
        <f t="shared" si="3"/>
        <v>183</v>
      </c>
      <c r="AE31" s="1">
        <v>17</v>
      </c>
      <c r="AF31" s="1">
        <v>16</v>
      </c>
      <c r="AG31" s="1">
        <v>74</v>
      </c>
      <c r="AH31" s="196">
        <f t="shared" si="4"/>
        <v>107</v>
      </c>
      <c r="AI31" s="10">
        <v>31.1</v>
      </c>
      <c r="AJ31" s="10">
        <v>0</v>
      </c>
      <c r="AK31" s="10">
        <v>126.55</v>
      </c>
      <c r="AL31" s="222">
        <f t="shared" si="5"/>
        <v>157.65</v>
      </c>
      <c r="AM31" s="1">
        <v>0</v>
      </c>
      <c r="AN31" s="1">
        <v>9</v>
      </c>
      <c r="AO31" s="1">
        <v>8</v>
      </c>
      <c r="AP31" s="200">
        <f t="shared" si="6"/>
        <v>17</v>
      </c>
      <c r="AQ31" s="1">
        <v>180</v>
      </c>
      <c r="AR31" s="1">
        <v>95</v>
      </c>
      <c r="AS31" s="1">
        <v>0</v>
      </c>
      <c r="AT31" s="200">
        <f>+Sar_InfraMR[[#This Row],[B.02.1 - Parque de Coches Eléctricos Motrices]]+Sar_InfraMR[[#This Row],[B.02.2 - Parque de Coches Eléctricos Motrices Remolcados Tipo R]]+Sar_InfraMR[[#This Row],[B.02.3 - Parque de Coches Eléctricos Motrices Tipo R]]</f>
        <v>275</v>
      </c>
      <c r="AU31" s="1">
        <v>0</v>
      </c>
      <c r="AV31" s="1">
        <v>4</v>
      </c>
      <c r="AW31" s="1">
        <v>8</v>
      </c>
      <c r="AX31" s="200">
        <f>+Sar_InfraMR[[#This Row],[B.03.1 - Parque de Coches Motores Motrices Remolcados]]+Sar_InfraMR[[#This Row],[B.03.2 - Parque de Coches Motores Motrices Intermedios]]+Sar_InfraMR[[#This Row],[B.03.3 - Parque de Coches Motores Motrices Cabina]]</f>
        <v>12</v>
      </c>
      <c r="AY31" s="1">
        <v>33</v>
      </c>
      <c r="AZ31" s="1">
        <v>12</v>
      </c>
      <c r="BA31" s="1">
        <v>0</v>
      </c>
      <c r="BB31" s="1">
        <v>0</v>
      </c>
      <c r="BC31" s="200">
        <f>+SUM(Sar_InfraMR[[#This Row],[B.04.1 - Parque de Coches Remolcados Clase Unica]:[B.04.5 - Parque de Coches Remolcados para Servicios Especiales (Cartoneros)]])</f>
        <v>45</v>
      </c>
      <c r="BD31" s="356">
        <v>8</v>
      </c>
      <c r="BE31" s="1">
        <v>0</v>
      </c>
      <c r="BF31" s="1">
        <v>0</v>
      </c>
      <c r="BG31" s="235">
        <v>1676</v>
      </c>
    </row>
    <row r="32" spans="1:59">
      <c r="A32" s="1">
        <v>1995</v>
      </c>
      <c r="B32" s="1" t="s">
        <v>67</v>
      </c>
      <c r="C32" s="10">
        <v>71.5</v>
      </c>
      <c r="D32" s="10">
        <v>62.3</v>
      </c>
      <c r="E32" s="10">
        <v>0</v>
      </c>
      <c r="F32" s="10">
        <v>36.4</v>
      </c>
      <c r="G32" s="192">
        <f t="shared" si="0"/>
        <v>170.20000000000002</v>
      </c>
      <c r="H32" s="192">
        <f>+Sar_InfraMR[[#This Row],[Total Líneas de Explotación ]]</f>
        <v>170.20000000000002</v>
      </c>
      <c r="I32" s="300">
        <v>169.64911000000001</v>
      </c>
      <c r="J32" s="10">
        <v>196.1</v>
      </c>
      <c r="K32" s="10">
        <v>13.5</v>
      </c>
      <c r="L32" s="10">
        <v>85</v>
      </c>
      <c r="M32" s="10">
        <v>8.4</v>
      </c>
      <c r="N32" s="192">
        <f>+Sar_InfraMR[[#This Row],[A.03.1 -  Longitud de Vías de Explotación No Electrificadas Troncales y Ramales (vía principal) (km)]]+Sar_InfraMR[[#This Row],[A.04.1 -  Longitud de Vías de Explotación Electrificadas Troncales y Ramales (vía principal) (km)]]</f>
        <v>281.10000000000002</v>
      </c>
      <c r="O32" s="192">
        <f>+Sar_InfraMR[[#This Row],[Total Vías (excluido Auxiliares)]]</f>
        <v>281.10000000000002</v>
      </c>
      <c r="P32" s="1">
        <v>30</v>
      </c>
      <c r="Q32" s="1">
        <v>5</v>
      </c>
      <c r="R32" s="1">
        <v>5</v>
      </c>
      <c r="S32" s="194">
        <f t="shared" si="1"/>
        <v>40</v>
      </c>
      <c r="T32" s="194">
        <v>40</v>
      </c>
      <c r="U32" s="1">
        <v>20</v>
      </c>
      <c r="V32" s="1">
        <v>89</v>
      </c>
      <c r="W32" s="1">
        <v>1</v>
      </c>
      <c r="X32" s="1">
        <v>40</v>
      </c>
      <c r="Y32" s="1">
        <v>0</v>
      </c>
      <c r="Z32" s="196">
        <f t="shared" si="2"/>
        <v>150</v>
      </c>
      <c r="AA32" s="1">
        <v>11</v>
      </c>
      <c r="AB32" s="1">
        <v>22</v>
      </c>
      <c r="AC32" s="1">
        <f>+Sar_InfraMR[[#This Row],[Total Pasos Vehiculares a Nivel]]</f>
        <v>150</v>
      </c>
      <c r="AD32" s="196">
        <f t="shared" si="3"/>
        <v>183</v>
      </c>
      <c r="AE32" s="1">
        <v>17</v>
      </c>
      <c r="AF32" s="1">
        <v>16</v>
      </c>
      <c r="AG32" s="1">
        <v>74</v>
      </c>
      <c r="AH32" s="196">
        <f t="shared" si="4"/>
        <v>107</v>
      </c>
      <c r="AI32" s="10">
        <v>31.1</v>
      </c>
      <c r="AJ32" s="10">
        <v>0</v>
      </c>
      <c r="AK32" s="10">
        <v>126.55</v>
      </c>
      <c r="AL32" s="222">
        <f t="shared" si="5"/>
        <v>157.65</v>
      </c>
      <c r="AM32" s="1">
        <v>0</v>
      </c>
      <c r="AN32" s="1">
        <v>9</v>
      </c>
      <c r="AO32" s="1">
        <v>8</v>
      </c>
      <c r="AP32" s="200">
        <f t="shared" si="6"/>
        <v>17</v>
      </c>
      <c r="AQ32" s="1">
        <v>180</v>
      </c>
      <c r="AR32" s="1">
        <v>95</v>
      </c>
      <c r="AS32" s="1">
        <v>0</v>
      </c>
      <c r="AT32" s="200">
        <f>+Sar_InfraMR[[#This Row],[B.02.1 - Parque de Coches Eléctricos Motrices]]+Sar_InfraMR[[#This Row],[B.02.2 - Parque de Coches Eléctricos Motrices Remolcados Tipo R]]+Sar_InfraMR[[#This Row],[B.02.3 - Parque de Coches Eléctricos Motrices Tipo R]]</f>
        <v>275</v>
      </c>
      <c r="AU32" s="1">
        <v>0</v>
      </c>
      <c r="AV32" s="1">
        <v>4</v>
      </c>
      <c r="AW32" s="1">
        <v>8</v>
      </c>
      <c r="AX32" s="200">
        <f>+Sar_InfraMR[[#This Row],[B.03.1 - Parque de Coches Motores Motrices Remolcados]]+Sar_InfraMR[[#This Row],[B.03.2 - Parque de Coches Motores Motrices Intermedios]]+Sar_InfraMR[[#This Row],[B.03.3 - Parque de Coches Motores Motrices Cabina]]</f>
        <v>12</v>
      </c>
      <c r="AY32" s="1">
        <v>33</v>
      </c>
      <c r="AZ32" s="1">
        <v>12</v>
      </c>
      <c r="BA32" s="1">
        <v>0</v>
      </c>
      <c r="BB32" s="1">
        <v>0</v>
      </c>
      <c r="BC32" s="200">
        <f>+SUM(Sar_InfraMR[[#This Row],[B.04.1 - Parque de Coches Remolcados Clase Unica]:[B.04.5 - Parque de Coches Remolcados para Servicios Especiales (Cartoneros)]])</f>
        <v>45</v>
      </c>
      <c r="BD32" s="356">
        <v>8</v>
      </c>
      <c r="BE32" s="1">
        <v>0</v>
      </c>
      <c r="BF32" s="1">
        <v>0</v>
      </c>
      <c r="BG32" s="235">
        <v>1676</v>
      </c>
    </row>
    <row r="33" spans="1:59">
      <c r="A33" s="1">
        <v>1995</v>
      </c>
      <c r="B33" s="1" t="s">
        <v>68</v>
      </c>
      <c r="C33" s="10">
        <v>71.5</v>
      </c>
      <c r="D33" s="10">
        <v>62.3</v>
      </c>
      <c r="E33" s="10">
        <v>0</v>
      </c>
      <c r="F33" s="10">
        <v>36.4</v>
      </c>
      <c r="G33" s="192">
        <f t="shared" si="0"/>
        <v>170.20000000000002</v>
      </c>
      <c r="H33" s="192">
        <f>+Sar_InfraMR[[#This Row],[Total Líneas de Explotación ]]</f>
        <v>170.20000000000002</v>
      </c>
      <c r="I33" s="300">
        <v>169.64911000000001</v>
      </c>
      <c r="J33" s="10">
        <v>196.1</v>
      </c>
      <c r="K33" s="10">
        <v>13.5</v>
      </c>
      <c r="L33" s="10">
        <v>85</v>
      </c>
      <c r="M33" s="10">
        <v>8.4</v>
      </c>
      <c r="N33" s="192">
        <f>+Sar_InfraMR[[#This Row],[A.03.1 -  Longitud de Vías de Explotación No Electrificadas Troncales y Ramales (vía principal) (km)]]+Sar_InfraMR[[#This Row],[A.04.1 -  Longitud de Vías de Explotación Electrificadas Troncales y Ramales (vía principal) (km)]]</f>
        <v>281.10000000000002</v>
      </c>
      <c r="O33" s="192">
        <f>+Sar_InfraMR[[#This Row],[Total Vías (excluido Auxiliares)]]</f>
        <v>281.10000000000002</v>
      </c>
      <c r="P33" s="1">
        <v>30</v>
      </c>
      <c r="Q33" s="1">
        <v>5</v>
      </c>
      <c r="R33" s="1">
        <v>5</v>
      </c>
      <c r="S33" s="194">
        <f t="shared" si="1"/>
        <v>40</v>
      </c>
      <c r="T33" s="194">
        <v>40</v>
      </c>
      <c r="U33" s="1">
        <v>20</v>
      </c>
      <c r="V33" s="1">
        <v>89</v>
      </c>
      <c r="W33" s="1">
        <v>1</v>
      </c>
      <c r="X33" s="1">
        <v>40</v>
      </c>
      <c r="Y33" s="1">
        <v>0</v>
      </c>
      <c r="Z33" s="196">
        <f t="shared" si="2"/>
        <v>150</v>
      </c>
      <c r="AA33" s="1">
        <v>11</v>
      </c>
      <c r="AB33" s="1">
        <v>22</v>
      </c>
      <c r="AC33" s="1">
        <f>+Sar_InfraMR[[#This Row],[Total Pasos Vehiculares a Nivel]]</f>
        <v>150</v>
      </c>
      <c r="AD33" s="196">
        <f t="shared" si="3"/>
        <v>183</v>
      </c>
      <c r="AE33" s="1">
        <v>17</v>
      </c>
      <c r="AF33" s="1">
        <v>16</v>
      </c>
      <c r="AG33" s="1">
        <v>74</v>
      </c>
      <c r="AH33" s="196">
        <f t="shared" si="4"/>
        <v>107</v>
      </c>
      <c r="AI33" s="10">
        <v>31.1</v>
      </c>
      <c r="AJ33" s="10">
        <v>0</v>
      </c>
      <c r="AK33" s="10">
        <v>126.55</v>
      </c>
      <c r="AL33" s="222">
        <f t="shared" si="5"/>
        <v>157.65</v>
      </c>
      <c r="AM33" s="1">
        <v>0</v>
      </c>
      <c r="AN33" s="1">
        <v>9</v>
      </c>
      <c r="AO33" s="1">
        <v>8</v>
      </c>
      <c r="AP33" s="200">
        <f t="shared" si="6"/>
        <v>17</v>
      </c>
      <c r="AQ33" s="1">
        <v>180</v>
      </c>
      <c r="AR33" s="1">
        <v>95</v>
      </c>
      <c r="AS33" s="1">
        <v>0</v>
      </c>
      <c r="AT33" s="200">
        <f>+Sar_InfraMR[[#This Row],[B.02.1 - Parque de Coches Eléctricos Motrices]]+Sar_InfraMR[[#This Row],[B.02.2 - Parque de Coches Eléctricos Motrices Remolcados Tipo R]]+Sar_InfraMR[[#This Row],[B.02.3 - Parque de Coches Eléctricos Motrices Tipo R]]</f>
        <v>275</v>
      </c>
      <c r="AU33" s="1">
        <v>0</v>
      </c>
      <c r="AV33" s="1">
        <v>4</v>
      </c>
      <c r="AW33" s="1">
        <v>8</v>
      </c>
      <c r="AX33" s="200">
        <f>+Sar_InfraMR[[#This Row],[B.03.1 - Parque de Coches Motores Motrices Remolcados]]+Sar_InfraMR[[#This Row],[B.03.2 - Parque de Coches Motores Motrices Intermedios]]+Sar_InfraMR[[#This Row],[B.03.3 - Parque de Coches Motores Motrices Cabina]]</f>
        <v>12</v>
      </c>
      <c r="AY33" s="1">
        <v>33</v>
      </c>
      <c r="AZ33" s="1">
        <v>12</v>
      </c>
      <c r="BA33" s="1">
        <v>0</v>
      </c>
      <c r="BB33" s="1">
        <v>0</v>
      </c>
      <c r="BC33" s="200">
        <f>+SUM(Sar_InfraMR[[#This Row],[B.04.1 - Parque de Coches Remolcados Clase Unica]:[B.04.5 - Parque de Coches Remolcados para Servicios Especiales (Cartoneros)]])</f>
        <v>45</v>
      </c>
      <c r="BD33" s="356">
        <v>8</v>
      </c>
      <c r="BE33" s="1">
        <v>0</v>
      </c>
      <c r="BF33" s="1">
        <v>0</v>
      </c>
      <c r="BG33" s="235">
        <v>1676</v>
      </c>
    </row>
    <row r="34" spans="1:59">
      <c r="A34" s="1">
        <v>1995</v>
      </c>
      <c r="B34" s="1" t="s">
        <v>69</v>
      </c>
      <c r="C34" s="10">
        <v>71.5</v>
      </c>
      <c r="D34" s="10">
        <v>62.3</v>
      </c>
      <c r="E34" s="10">
        <v>0</v>
      </c>
      <c r="F34" s="10">
        <v>36.4</v>
      </c>
      <c r="G34" s="192">
        <f t="shared" si="0"/>
        <v>170.20000000000002</v>
      </c>
      <c r="H34" s="192">
        <f>+Sar_InfraMR[[#This Row],[Total Líneas de Explotación ]]</f>
        <v>170.20000000000002</v>
      </c>
      <c r="I34" s="300">
        <v>169.64911000000001</v>
      </c>
      <c r="J34" s="10">
        <v>196.1</v>
      </c>
      <c r="K34" s="10">
        <v>13.5</v>
      </c>
      <c r="L34" s="10">
        <v>85</v>
      </c>
      <c r="M34" s="10">
        <v>8.4</v>
      </c>
      <c r="N34" s="192">
        <f>+Sar_InfraMR[[#This Row],[A.03.1 -  Longitud de Vías de Explotación No Electrificadas Troncales y Ramales (vía principal) (km)]]+Sar_InfraMR[[#This Row],[A.04.1 -  Longitud de Vías de Explotación Electrificadas Troncales y Ramales (vía principal) (km)]]</f>
        <v>281.10000000000002</v>
      </c>
      <c r="O34" s="192">
        <f>+Sar_InfraMR[[#This Row],[Total Vías (excluido Auxiliares)]]</f>
        <v>281.10000000000002</v>
      </c>
      <c r="P34" s="1">
        <v>30</v>
      </c>
      <c r="Q34" s="1">
        <v>5</v>
      </c>
      <c r="R34" s="1">
        <v>5</v>
      </c>
      <c r="S34" s="194">
        <f t="shared" si="1"/>
        <v>40</v>
      </c>
      <c r="T34" s="194">
        <v>40</v>
      </c>
      <c r="U34" s="1">
        <v>20</v>
      </c>
      <c r="V34" s="1">
        <v>89</v>
      </c>
      <c r="W34" s="1">
        <v>1</v>
      </c>
      <c r="X34" s="1">
        <v>40</v>
      </c>
      <c r="Y34" s="1">
        <v>0</v>
      </c>
      <c r="Z34" s="196">
        <f t="shared" si="2"/>
        <v>150</v>
      </c>
      <c r="AA34" s="1">
        <v>11</v>
      </c>
      <c r="AB34" s="1">
        <v>22</v>
      </c>
      <c r="AC34" s="1">
        <f>+Sar_InfraMR[[#This Row],[Total Pasos Vehiculares a Nivel]]</f>
        <v>150</v>
      </c>
      <c r="AD34" s="196">
        <f t="shared" si="3"/>
        <v>183</v>
      </c>
      <c r="AE34" s="1">
        <v>17</v>
      </c>
      <c r="AF34" s="1">
        <v>16</v>
      </c>
      <c r="AG34" s="1">
        <v>74</v>
      </c>
      <c r="AH34" s="196">
        <f t="shared" si="4"/>
        <v>107</v>
      </c>
      <c r="AI34" s="10">
        <v>31.1</v>
      </c>
      <c r="AJ34" s="10">
        <v>0</v>
      </c>
      <c r="AK34" s="10">
        <v>126.55</v>
      </c>
      <c r="AL34" s="222">
        <f t="shared" si="5"/>
        <v>157.65</v>
      </c>
      <c r="AM34" s="1">
        <v>0</v>
      </c>
      <c r="AN34" s="1">
        <v>9</v>
      </c>
      <c r="AO34" s="1">
        <v>8</v>
      </c>
      <c r="AP34" s="200">
        <f t="shared" si="6"/>
        <v>17</v>
      </c>
      <c r="AQ34" s="1">
        <v>180</v>
      </c>
      <c r="AR34" s="1">
        <v>95</v>
      </c>
      <c r="AS34" s="1">
        <v>0</v>
      </c>
      <c r="AT34" s="200">
        <f>+Sar_InfraMR[[#This Row],[B.02.1 - Parque de Coches Eléctricos Motrices]]+Sar_InfraMR[[#This Row],[B.02.2 - Parque de Coches Eléctricos Motrices Remolcados Tipo R]]+Sar_InfraMR[[#This Row],[B.02.3 - Parque de Coches Eléctricos Motrices Tipo R]]</f>
        <v>275</v>
      </c>
      <c r="AU34" s="1">
        <v>0</v>
      </c>
      <c r="AV34" s="1">
        <v>4</v>
      </c>
      <c r="AW34" s="1">
        <v>8</v>
      </c>
      <c r="AX34" s="200">
        <f>+Sar_InfraMR[[#This Row],[B.03.1 - Parque de Coches Motores Motrices Remolcados]]+Sar_InfraMR[[#This Row],[B.03.2 - Parque de Coches Motores Motrices Intermedios]]+Sar_InfraMR[[#This Row],[B.03.3 - Parque de Coches Motores Motrices Cabina]]</f>
        <v>12</v>
      </c>
      <c r="AY34" s="1">
        <v>33</v>
      </c>
      <c r="AZ34" s="1">
        <v>12</v>
      </c>
      <c r="BA34" s="1">
        <v>0</v>
      </c>
      <c r="BB34" s="1">
        <v>0</v>
      </c>
      <c r="BC34" s="200">
        <f>+SUM(Sar_InfraMR[[#This Row],[B.04.1 - Parque de Coches Remolcados Clase Unica]:[B.04.5 - Parque de Coches Remolcados para Servicios Especiales (Cartoneros)]])</f>
        <v>45</v>
      </c>
      <c r="BD34" s="356">
        <v>8</v>
      </c>
      <c r="BE34" s="1">
        <v>0</v>
      </c>
      <c r="BF34" s="1">
        <v>0</v>
      </c>
      <c r="BG34" s="235">
        <v>1676</v>
      </c>
    </row>
    <row r="35" spans="1:59">
      <c r="A35" s="1">
        <v>1995</v>
      </c>
      <c r="B35" s="1" t="s">
        <v>70</v>
      </c>
      <c r="C35" s="10">
        <v>71.5</v>
      </c>
      <c r="D35" s="10">
        <v>62.3</v>
      </c>
      <c r="E35" s="10">
        <v>0</v>
      </c>
      <c r="F35" s="10">
        <v>36.4</v>
      </c>
      <c r="G35" s="192">
        <f t="shared" si="0"/>
        <v>170.20000000000002</v>
      </c>
      <c r="H35" s="192">
        <f>+Sar_InfraMR[[#This Row],[Total Líneas de Explotación ]]</f>
        <v>170.20000000000002</v>
      </c>
      <c r="I35" s="300">
        <v>169.64911000000001</v>
      </c>
      <c r="J35" s="10">
        <v>196.1</v>
      </c>
      <c r="K35" s="10">
        <v>13.5</v>
      </c>
      <c r="L35" s="10">
        <v>85</v>
      </c>
      <c r="M35" s="10">
        <v>8.4</v>
      </c>
      <c r="N35" s="192">
        <f>+Sar_InfraMR[[#This Row],[A.03.1 -  Longitud de Vías de Explotación No Electrificadas Troncales y Ramales (vía principal) (km)]]+Sar_InfraMR[[#This Row],[A.04.1 -  Longitud de Vías de Explotación Electrificadas Troncales y Ramales (vía principal) (km)]]</f>
        <v>281.10000000000002</v>
      </c>
      <c r="O35" s="192">
        <f>+Sar_InfraMR[[#This Row],[Total Vías (excluido Auxiliares)]]</f>
        <v>281.10000000000002</v>
      </c>
      <c r="P35" s="1">
        <v>30</v>
      </c>
      <c r="Q35" s="1">
        <v>5</v>
      </c>
      <c r="R35" s="1">
        <v>5</v>
      </c>
      <c r="S35" s="194">
        <f t="shared" si="1"/>
        <v>40</v>
      </c>
      <c r="T35" s="194">
        <v>40</v>
      </c>
      <c r="U35" s="1">
        <v>20</v>
      </c>
      <c r="V35" s="1">
        <v>89</v>
      </c>
      <c r="W35" s="1">
        <v>1</v>
      </c>
      <c r="X35" s="1">
        <v>40</v>
      </c>
      <c r="Y35" s="1">
        <v>0</v>
      </c>
      <c r="Z35" s="196">
        <f t="shared" si="2"/>
        <v>150</v>
      </c>
      <c r="AA35" s="1">
        <v>11</v>
      </c>
      <c r="AB35" s="1">
        <v>22</v>
      </c>
      <c r="AC35" s="1">
        <f>+Sar_InfraMR[[#This Row],[Total Pasos Vehiculares a Nivel]]</f>
        <v>150</v>
      </c>
      <c r="AD35" s="196">
        <f t="shared" si="3"/>
        <v>183</v>
      </c>
      <c r="AE35" s="1">
        <v>17</v>
      </c>
      <c r="AF35" s="1">
        <v>16</v>
      </c>
      <c r="AG35" s="1">
        <v>74</v>
      </c>
      <c r="AH35" s="196">
        <f t="shared" si="4"/>
        <v>107</v>
      </c>
      <c r="AI35" s="10">
        <v>31.1</v>
      </c>
      <c r="AJ35" s="10">
        <v>0</v>
      </c>
      <c r="AK35" s="10">
        <v>126.55</v>
      </c>
      <c r="AL35" s="222">
        <f t="shared" si="5"/>
        <v>157.65</v>
      </c>
      <c r="AM35" s="1">
        <v>0</v>
      </c>
      <c r="AN35" s="1">
        <v>9</v>
      </c>
      <c r="AO35" s="1">
        <v>8</v>
      </c>
      <c r="AP35" s="200">
        <f t="shared" si="6"/>
        <v>17</v>
      </c>
      <c r="AQ35" s="1">
        <v>180</v>
      </c>
      <c r="AR35" s="1">
        <v>95</v>
      </c>
      <c r="AS35" s="1">
        <v>0</v>
      </c>
      <c r="AT35" s="200">
        <f>+Sar_InfraMR[[#This Row],[B.02.1 - Parque de Coches Eléctricos Motrices]]+Sar_InfraMR[[#This Row],[B.02.2 - Parque de Coches Eléctricos Motrices Remolcados Tipo R]]+Sar_InfraMR[[#This Row],[B.02.3 - Parque de Coches Eléctricos Motrices Tipo R]]</f>
        <v>275</v>
      </c>
      <c r="AU35" s="1">
        <v>0</v>
      </c>
      <c r="AV35" s="1">
        <v>4</v>
      </c>
      <c r="AW35" s="1">
        <v>8</v>
      </c>
      <c r="AX35" s="200">
        <f>+Sar_InfraMR[[#This Row],[B.03.1 - Parque de Coches Motores Motrices Remolcados]]+Sar_InfraMR[[#This Row],[B.03.2 - Parque de Coches Motores Motrices Intermedios]]+Sar_InfraMR[[#This Row],[B.03.3 - Parque de Coches Motores Motrices Cabina]]</f>
        <v>12</v>
      </c>
      <c r="AY35" s="1">
        <v>33</v>
      </c>
      <c r="AZ35" s="1">
        <v>12</v>
      </c>
      <c r="BA35" s="1">
        <v>0</v>
      </c>
      <c r="BB35" s="1">
        <v>0</v>
      </c>
      <c r="BC35" s="200">
        <f>+SUM(Sar_InfraMR[[#This Row],[B.04.1 - Parque de Coches Remolcados Clase Unica]:[B.04.5 - Parque de Coches Remolcados para Servicios Especiales (Cartoneros)]])</f>
        <v>45</v>
      </c>
      <c r="BD35" s="356">
        <v>8</v>
      </c>
      <c r="BE35" s="1">
        <v>0</v>
      </c>
      <c r="BF35" s="1">
        <v>0</v>
      </c>
      <c r="BG35" s="235">
        <v>1676</v>
      </c>
    </row>
    <row r="36" spans="1:59">
      <c r="A36" s="1">
        <v>1995</v>
      </c>
      <c r="B36" s="1" t="s">
        <v>71</v>
      </c>
      <c r="C36" s="10">
        <v>71.5</v>
      </c>
      <c r="D36" s="10">
        <v>62.3</v>
      </c>
      <c r="E36" s="10">
        <v>0</v>
      </c>
      <c r="F36" s="10">
        <v>36.4</v>
      </c>
      <c r="G36" s="192">
        <f t="shared" si="0"/>
        <v>170.20000000000002</v>
      </c>
      <c r="H36" s="192">
        <f>+Sar_InfraMR[[#This Row],[Total Líneas de Explotación ]]</f>
        <v>170.20000000000002</v>
      </c>
      <c r="I36" s="300">
        <v>169.64911000000001</v>
      </c>
      <c r="J36" s="10">
        <v>196.1</v>
      </c>
      <c r="K36" s="10">
        <v>13.5</v>
      </c>
      <c r="L36" s="10">
        <v>85</v>
      </c>
      <c r="M36" s="10">
        <v>8.4</v>
      </c>
      <c r="N36" s="192">
        <f>+Sar_InfraMR[[#This Row],[A.03.1 -  Longitud de Vías de Explotación No Electrificadas Troncales y Ramales (vía principal) (km)]]+Sar_InfraMR[[#This Row],[A.04.1 -  Longitud de Vías de Explotación Electrificadas Troncales y Ramales (vía principal) (km)]]</f>
        <v>281.10000000000002</v>
      </c>
      <c r="O36" s="192">
        <f>+Sar_InfraMR[[#This Row],[Total Vías (excluido Auxiliares)]]</f>
        <v>281.10000000000002</v>
      </c>
      <c r="P36" s="1">
        <v>30</v>
      </c>
      <c r="Q36" s="1">
        <v>5</v>
      </c>
      <c r="R36" s="1">
        <v>5</v>
      </c>
      <c r="S36" s="194">
        <f t="shared" si="1"/>
        <v>40</v>
      </c>
      <c r="T36" s="194">
        <v>40</v>
      </c>
      <c r="U36" s="1">
        <v>20</v>
      </c>
      <c r="V36" s="1">
        <v>89</v>
      </c>
      <c r="W36" s="1">
        <v>1</v>
      </c>
      <c r="X36" s="1">
        <v>40</v>
      </c>
      <c r="Y36" s="1">
        <v>0</v>
      </c>
      <c r="Z36" s="196">
        <f t="shared" si="2"/>
        <v>150</v>
      </c>
      <c r="AA36" s="1">
        <v>11</v>
      </c>
      <c r="AB36" s="1">
        <v>22</v>
      </c>
      <c r="AC36" s="1">
        <f>+Sar_InfraMR[[#This Row],[Total Pasos Vehiculares a Nivel]]</f>
        <v>150</v>
      </c>
      <c r="AD36" s="196">
        <f t="shared" si="3"/>
        <v>183</v>
      </c>
      <c r="AE36" s="1">
        <v>17</v>
      </c>
      <c r="AF36" s="1">
        <v>16</v>
      </c>
      <c r="AG36" s="1">
        <v>74</v>
      </c>
      <c r="AH36" s="196">
        <f t="shared" si="4"/>
        <v>107</v>
      </c>
      <c r="AI36" s="10">
        <v>31.1</v>
      </c>
      <c r="AJ36" s="10">
        <v>0</v>
      </c>
      <c r="AK36" s="10">
        <v>126.55</v>
      </c>
      <c r="AL36" s="222">
        <f t="shared" si="5"/>
        <v>157.65</v>
      </c>
      <c r="AM36" s="1">
        <v>0</v>
      </c>
      <c r="AN36" s="1">
        <v>9</v>
      </c>
      <c r="AO36" s="1">
        <v>8</v>
      </c>
      <c r="AP36" s="200">
        <f t="shared" si="6"/>
        <v>17</v>
      </c>
      <c r="AQ36" s="1">
        <v>180</v>
      </c>
      <c r="AR36" s="1">
        <v>95</v>
      </c>
      <c r="AS36" s="1">
        <v>0</v>
      </c>
      <c r="AT36" s="200">
        <f>+Sar_InfraMR[[#This Row],[B.02.1 - Parque de Coches Eléctricos Motrices]]+Sar_InfraMR[[#This Row],[B.02.2 - Parque de Coches Eléctricos Motrices Remolcados Tipo R]]+Sar_InfraMR[[#This Row],[B.02.3 - Parque de Coches Eléctricos Motrices Tipo R]]</f>
        <v>275</v>
      </c>
      <c r="AU36" s="1">
        <v>0</v>
      </c>
      <c r="AV36" s="1">
        <v>4</v>
      </c>
      <c r="AW36" s="1">
        <v>8</v>
      </c>
      <c r="AX36" s="200">
        <f>+Sar_InfraMR[[#This Row],[B.03.1 - Parque de Coches Motores Motrices Remolcados]]+Sar_InfraMR[[#This Row],[B.03.2 - Parque de Coches Motores Motrices Intermedios]]+Sar_InfraMR[[#This Row],[B.03.3 - Parque de Coches Motores Motrices Cabina]]</f>
        <v>12</v>
      </c>
      <c r="AY36" s="1">
        <v>33</v>
      </c>
      <c r="AZ36" s="1">
        <v>12</v>
      </c>
      <c r="BA36" s="1">
        <v>0</v>
      </c>
      <c r="BB36" s="1">
        <v>0</v>
      </c>
      <c r="BC36" s="200">
        <f>+SUM(Sar_InfraMR[[#This Row],[B.04.1 - Parque de Coches Remolcados Clase Unica]:[B.04.5 - Parque de Coches Remolcados para Servicios Especiales (Cartoneros)]])</f>
        <v>45</v>
      </c>
      <c r="BD36" s="356">
        <v>8</v>
      </c>
      <c r="BE36" s="1">
        <v>0</v>
      </c>
      <c r="BF36" s="1">
        <v>0</v>
      </c>
      <c r="BG36" s="235">
        <v>1676</v>
      </c>
    </row>
    <row r="37" spans="1:59">
      <c r="A37" s="1">
        <v>1995</v>
      </c>
      <c r="B37" s="1" t="s">
        <v>72</v>
      </c>
      <c r="C37" s="10">
        <v>71.5</v>
      </c>
      <c r="D37" s="10">
        <v>62.3</v>
      </c>
      <c r="E37" s="10">
        <v>0</v>
      </c>
      <c r="F37" s="10">
        <v>36.4</v>
      </c>
      <c r="G37" s="192">
        <f t="shared" si="0"/>
        <v>170.20000000000002</v>
      </c>
      <c r="H37" s="192">
        <f>+Sar_InfraMR[[#This Row],[Total Líneas de Explotación ]]</f>
        <v>170.20000000000002</v>
      </c>
      <c r="I37" s="300">
        <v>169.64911000000001</v>
      </c>
      <c r="J37" s="10">
        <v>196.1</v>
      </c>
      <c r="K37" s="10">
        <v>13.5</v>
      </c>
      <c r="L37" s="10">
        <v>85</v>
      </c>
      <c r="M37" s="10">
        <v>8.4</v>
      </c>
      <c r="N37" s="192">
        <f>+Sar_InfraMR[[#This Row],[A.03.1 -  Longitud de Vías de Explotación No Electrificadas Troncales y Ramales (vía principal) (km)]]+Sar_InfraMR[[#This Row],[A.04.1 -  Longitud de Vías de Explotación Electrificadas Troncales y Ramales (vía principal) (km)]]</f>
        <v>281.10000000000002</v>
      </c>
      <c r="O37" s="192">
        <f>+Sar_InfraMR[[#This Row],[Total Vías (excluido Auxiliares)]]</f>
        <v>281.10000000000002</v>
      </c>
      <c r="P37" s="1">
        <v>30</v>
      </c>
      <c r="Q37" s="1">
        <v>5</v>
      </c>
      <c r="R37" s="1">
        <v>5</v>
      </c>
      <c r="S37" s="194">
        <f t="shared" si="1"/>
        <v>40</v>
      </c>
      <c r="T37" s="194">
        <v>40</v>
      </c>
      <c r="U37" s="1">
        <v>20</v>
      </c>
      <c r="V37" s="1">
        <v>89</v>
      </c>
      <c r="W37" s="1">
        <v>1</v>
      </c>
      <c r="X37" s="1">
        <v>40</v>
      </c>
      <c r="Y37" s="1">
        <v>0</v>
      </c>
      <c r="Z37" s="196">
        <f t="shared" si="2"/>
        <v>150</v>
      </c>
      <c r="AA37" s="1">
        <v>11</v>
      </c>
      <c r="AB37" s="1">
        <v>22</v>
      </c>
      <c r="AC37" s="1">
        <f>+Sar_InfraMR[[#This Row],[Total Pasos Vehiculares a Nivel]]</f>
        <v>150</v>
      </c>
      <c r="AD37" s="196">
        <f t="shared" si="3"/>
        <v>183</v>
      </c>
      <c r="AE37" s="1">
        <v>17</v>
      </c>
      <c r="AF37" s="1">
        <v>16</v>
      </c>
      <c r="AG37" s="1">
        <v>74</v>
      </c>
      <c r="AH37" s="196">
        <f t="shared" si="4"/>
        <v>107</v>
      </c>
      <c r="AI37" s="10">
        <v>31.1</v>
      </c>
      <c r="AJ37" s="10">
        <v>0</v>
      </c>
      <c r="AK37" s="10">
        <v>126.55</v>
      </c>
      <c r="AL37" s="222">
        <f t="shared" si="5"/>
        <v>157.65</v>
      </c>
      <c r="AM37" s="1">
        <v>0</v>
      </c>
      <c r="AN37" s="1">
        <v>9</v>
      </c>
      <c r="AO37" s="1">
        <v>8</v>
      </c>
      <c r="AP37" s="200">
        <f t="shared" si="6"/>
        <v>17</v>
      </c>
      <c r="AQ37" s="1">
        <v>180</v>
      </c>
      <c r="AR37" s="1">
        <v>95</v>
      </c>
      <c r="AS37" s="1">
        <v>0</v>
      </c>
      <c r="AT37" s="200">
        <f>+Sar_InfraMR[[#This Row],[B.02.1 - Parque de Coches Eléctricos Motrices]]+Sar_InfraMR[[#This Row],[B.02.2 - Parque de Coches Eléctricos Motrices Remolcados Tipo R]]+Sar_InfraMR[[#This Row],[B.02.3 - Parque de Coches Eléctricos Motrices Tipo R]]</f>
        <v>275</v>
      </c>
      <c r="AU37" s="1">
        <v>0</v>
      </c>
      <c r="AV37" s="1">
        <v>4</v>
      </c>
      <c r="AW37" s="1">
        <v>8</v>
      </c>
      <c r="AX37" s="200">
        <f>+Sar_InfraMR[[#This Row],[B.03.1 - Parque de Coches Motores Motrices Remolcados]]+Sar_InfraMR[[#This Row],[B.03.2 - Parque de Coches Motores Motrices Intermedios]]+Sar_InfraMR[[#This Row],[B.03.3 - Parque de Coches Motores Motrices Cabina]]</f>
        <v>12</v>
      </c>
      <c r="AY37" s="1">
        <v>33</v>
      </c>
      <c r="AZ37" s="1">
        <v>12</v>
      </c>
      <c r="BA37" s="1">
        <v>0</v>
      </c>
      <c r="BB37" s="1">
        <v>0</v>
      </c>
      <c r="BC37" s="200">
        <f>+SUM(Sar_InfraMR[[#This Row],[B.04.1 - Parque de Coches Remolcados Clase Unica]:[B.04.5 - Parque de Coches Remolcados para Servicios Especiales (Cartoneros)]])</f>
        <v>45</v>
      </c>
      <c r="BD37" s="356">
        <v>8</v>
      </c>
      <c r="BE37" s="1">
        <v>0</v>
      </c>
      <c r="BF37" s="1">
        <v>0</v>
      </c>
      <c r="BG37" s="235">
        <v>1676</v>
      </c>
    </row>
    <row r="38" spans="1:59">
      <c r="A38" s="1">
        <v>1996</v>
      </c>
      <c r="B38" s="1" t="s">
        <v>61</v>
      </c>
      <c r="C38" s="10">
        <v>71.5</v>
      </c>
      <c r="D38" s="10">
        <v>62.3</v>
      </c>
      <c r="E38" s="10">
        <v>0</v>
      </c>
      <c r="F38" s="10">
        <v>36.4</v>
      </c>
      <c r="G38" s="192">
        <f t="shared" si="0"/>
        <v>170.20000000000002</v>
      </c>
      <c r="H38" s="192">
        <f>+Sar_InfraMR[[#This Row],[Total Líneas de Explotación ]]</f>
        <v>170.20000000000002</v>
      </c>
      <c r="I38" s="300">
        <v>169.64911000000001</v>
      </c>
      <c r="J38" s="10">
        <v>196.1</v>
      </c>
      <c r="K38" s="10">
        <v>13.5</v>
      </c>
      <c r="L38" s="10">
        <v>85</v>
      </c>
      <c r="M38" s="10">
        <v>8.4</v>
      </c>
      <c r="N38" s="192">
        <f>+Sar_InfraMR[[#This Row],[A.03.1 -  Longitud de Vías de Explotación No Electrificadas Troncales y Ramales (vía principal) (km)]]+Sar_InfraMR[[#This Row],[A.04.1 -  Longitud de Vías de Explotación Electrificadas Troncales y Ramales (vía principal) (km)]]</f>
        <v>281.10000000000002</v>
      </c>
      <c r="O38" s="192">
        <f>+Sar_InfraMR[[#This Row],[Total Vías (excluido Auxiliares)]]</f>
        <v>281.10000000000002</v>
      </c>
      <c r="P38" s="1">
        <v>30</v>
      </c>
      <c r="Q38" s="1">
        <v>5</v>
      </c>
      <c r="R38" s="1">
        <v>5</v>
      </c>
      <c r="S38" s="194">
        <f t="shared" si="1"/>
        <v>40</v>
      </c>
      <c r="T38" s="194">
        <v>40</v>
      </c>
      <c r="U38" s="1">
        <v>20</v>
      </c>
      <c r="V38" s="1">
        <v>89</v>
      </c>
      <c r="W38" s="1">
        <v>1</v>
      </c>
      <c r="X38" s="1">
        <v>40</v>
      </c>
      <c r="Y38" s="1">
        <v>0</v>
      </c>
      <c r="Z38" s="196">
        <f t="shared" si="2"/>
        <v>150</v>
      </c>
      <c r="AA38" s="1">
        <v>11</v>
      </c>
      <c r="AB38" s="1">
        <v>22</v>
      </c>
      <c r="AC38" s="1">
        <f>+Sar_InfraMR[[#This Row],[Total Pasos Vehiculares a Nivel]]</f>
        <v>150</v>
      </c>
      <c r="AD38" s="196">
        <f t="shared" si="3"/>
        <v>183</v>
      </c>
      <c r="AE38" s="1">
        <v>17</v>
      </c>
      <c r="AF38" s="1">
        <v>16</v>
      </c>
      <c r="AG38" s="1">
        <v>74</v>
      </c>
      <c r="AH38" s="196">
        <f t="shared" si="4"/>
        <v>107</v>
      </c>
      <c r="AI38" s="10">
        <v>31.1</v>
      </c>
      <c r="AJ38" s="10">
        <v>0</v>
      </c>
      <c r="AK38" s="10">
        <v>126.55</v>
      </c>
      <c r="AL38" s="222">
        <f t="shared" si="5"/>
        <v>157.65</v>
      </c>
      <c r="AM38" s="1">
        <v>0</v>
      </c>
      <c r="AN38" s="1">
        <v>9</v>
      </c>
      <c r="AO38" s="1">
        <v>8</v>
      </c>
      <c r="AP38" s="200">
        <f t="shared" si="6"/>
        <v>17</v>
      </c>
      <c r="AQ38" s="1">
        <v>180</v>
      </c>
      <c r="AR38" s="1">
        <v>95</v>
      </c>
      <c r="AS38" s="1">
        <v>0</v>
      </c>
      <c r="AT38" s="200">
        <f>+Sar_InfraMR[[#This Row],[B.02.1 - Parque de Coches Eléctricos Motrices]]+Sar_InfraMR[[#This Row],[B.02.2 - Parque de Coches Eléctricos Motrices Remolcados Tipo R]]+Sar_InfraMR[[#This Row],[B.02.3 - Parque de Coches Eléctricos Motrices Tipo R]]</f>
        <v>275</v>
      </c>
      <c r="AU38" s="1">
        <v>0</v>
      </c>
      <c r="AV38" s="1">
        <v>4</v>
      </c>
      <c r="AW38" s="1">
        <v>8</v>
      </c>
      <c r="AX38" s="200">
        <f>+Sar_InfraMR[[#This Row],[B.03.1 - Parque de Coches Motores Motrices Remolcados]]+Sar_InfraMR[[#This Row],[B.03.2 - Parque de Coches Motores Motrices Intermedios]]+Sar_InfraMR[[#This Row],[B.03.3 - Parque de Coches Motores Motrices Cabina]]</f>
        <v>12</v>
      </c>
      <c r="AY38" s="1">
        <v>33</v>
      </c>
      <c r="AZ38" s="1">
        <v>12</v>
      </c>
      <c r="BA38" s="1">
        <v>0</v>
      </c>
      <c r="BB38" s="1">
        <v>0</v>
      </c>
      <c r="BC38" s="200">
        <f>+SUM(Sar_InfraMR[[#This Row],[B.04.1 - Parque de Coches Remolcados Clase Unica]:[B.04.5 - Parque de Coches Remolcados para Servicios Especiales (Cartoneros)]])</f>
        <v>45</v>
      </c>
      <c r="BD38" s="356">
        <v>8</v>
      </c>
      <c r="BE38" s="1">
        <v>0</v>
      </c>
      <c r="BF38" s="1">
        <v>0</v>
      </c>
      <c r="BG38" s="235">
        <v>1676</v>
      </c>
    </row>
    <row r="39" spans="1:59">
      <c r="A39" s="1">
        <v>1996</v>
      </c>
      <c r="B39" s="1" t="s">
        <v>62</v>
      </c>
      <c r="C39" s="10">
        <v>71.5</v>
      </c>
      <c r="D39" s="10">
        <v>62.3</v>
      </c>
      <c r="E39" s="10">
        <v>0</v>
      </c>
      <c r="F39" s="10">
        <v>36.4</v>
      </c>
      <c r="G39" s="192">
        <f t="shared" si="0"/>
        <v>170.20000000000002</v>
      </c>
      <c r="H39" s="192">
        <f>+Sar_InfraMR[[#This Row],[Total Líneas de Explotación ]]</f>
        <v>170.20000000000002</v>
      </c>
      <c r="I39" s="300">
        <v>169.64911000000001</v>
      </c>
      <c r="J39" s="10">
        <v>196.1</v>
      </c>
      <c r="K39" s="10">
        <v>13.5</v>
      </c>
      <c r="L39" s="10">
        <v>85</v>
      </c>
      <c r="M39" s="10">
        <v>8.4</v>
      </c>
      <c r="N39" s="192">
        <f>+Sar_InfraMR[[#This Row],[A.03.1 -  Longitud de Vías de Explotación No Electrificadas Troncales y Ramales (vía principal) (km)]]+Sar_InfraMR[[#This Row],[A.04.1 -  Longitud de Vías de Explotación Electrificadas Troncales y Ramales (vía principal) (km)]]</f>
        <v>281.10000000000002</v>
      </c>
      <c r="O39" s="192">
        <f>+Sar_InfraMR[[#This Row],[Total Vías (excluido Auxiliares)]]</f>
        <v>281.10000000000002</v>
      </c>
      <c r="P39" s="1">
        <v>30</v>
      </c>
      <c r="Q39" s="1">
        <v>5</v>
      </c>
      <c r="R39" s="1">
        <v>5</v>
      </c>
      <c r="S39" s="194">
        <f t="shared" si="1"/>
        <v>40</v>
      </c>
      <c r="T39" s="194">
        <v>40</v>
      </c>
      <c r="U39" s="1">
        <v>20</v>
      </c>
      <c r="V39" s="1">
        <v>89</v>
      </c>
      <c r="W39" s="1">
        <v>1</v>
      </c>
      <c r="X39" s="1">
        <v>40</v>
      </c>
      <c r="Y39" s="1">
        <v>0</v>
      </c>
      <c r="Z39" s="196">
        <f t="shared" si="2"/>
        <v>150</v>
      </c>
      <c r="AA39" s="1">
        <v>11</v>
      </c>
      <c r="AB39" s="1">
        <v>22</v>
      </c>
      <c r="AC39" s="1">
        <f>+Sar_InfraMR[[#This Row],[Total Pasos Vehiculares a Nivel]]</f>
        <v>150</v>
      </c>
      <c r="AD39" s="196">
        <f t="shared" si="3"/>
        <v>183</v>
      </c>
      <c r="AE39" s="1">
        <v>17</v>
      </c>
      <c r="AF39" s="1">
        <v>16</v>
      </c>
      <c r="AG39" s="1">
        <v>74</v>
      </c>
      <c r="AH39" s="196">
        <f t="shared" si="4"/>
        <v>107</v>
      </c>
      <c r="AI39" s="10">
        <v>31.1</v>
      </c>
      <c r="AJ39" s="10">
        <v>0</v>
      </c>
      <c r="AK39" s="10">
        <v>126.55</v>
      </c>
      <c r="AL39" s="222">
        <f t="shared" si="5"/>
        <v>157.65</v>
      </c>
      <c r="AM39" s="1">
        <v>0</v>
      </c>
      <c r="AN39" s="1">
        <v>9</v>
      </c>
      <c r="AO39" s="1">
        <v>8</v>
      </c>
      <c r="AP39" s="200">
        <f t="shared" si="6"/>
        <v>17</v>
      </c>
      <c r="AQ39" s="1">
        <v>180</v>
      </c>
      <c r="AR39" s="1">
        <v>95</v>
      </c>
      <c r="AS39" s="1">
        <v>0</v>
      </c>
      <c r="AT39" s="200">
        <f>+Sar_InfraMR[[#This Row],[B.02.1 - Parque de Coches Eléctricos Motrices]]+Sar_InfraMR[[#This Row],[B.02.2 - Parque de Coches Eléctricos Motrices Remolcados Tipo R]]+Sar_InfraMR[[#This Row],[B.02.3 - Parque de Coches Eléctricos Motrices Tipo R]]</f>
        <v>275</v>
      </c>
      <c r="AU39" s="1">
        <v>0</v>
      </c>
      <c r="AV39" s="1">
        <v>4</v>
      </c>
      <c r="AW39" s="1">
        <v>8</v>
      </c>
      <c r="AX39" s="200">
        <f>+Sar_InfraMR[[#This Row],[B.03.1 - Parque de Coches Motores Motrices Remolcados]]+Sar_InfraMR[[#This Row],[B.03.2 - Parque de Coches Motores Motrices Intermedios]]+Sar_InfraMR[[#This Row],[B.03.3 - Parque de Coches Motores Motrices Cabina]]</f>
        <v>12</v>
      </c>
      <c r="AY39" s="1">
        <v>33</v>
      </c>
      <c r="AZ39" s="1">
        <v>12</v>
      </c>
      <c r="BA39" s="1">
        <v>0</v>
      </c>
      <c r="BB39" s="1">
        <v>0</v>
      </c>
      <c r="BC39" s="200">
        <f>+SUM(Sar_InfraMR[[#This Row],[B.04.1 - Parque de Coches Remolcados Clase Unica]:[B.04.5 - Parque de Coches Remolcados para Servicios Especiales (Cartoneros)]])</f>
        <v>45</v>
      </c>
      <c r="BD39" s="356">
        <v>8</v>
      </c>
      <c r="BE39" s="1">
        <v>0</v>
      </c>
      <c r="BF39" s="1">
        <v>0</v>
      </c>
      <c r="BG39" s="235">
        <v>1676</v>
      </c>
    </row>
    <row r="40" spans="1:59">
      <c r="A40" s="1">
        <v>1996</v>
      </c>
      <c r="B40" s="1" t="s">
        <v>63</v>
      </c>
      <c r="C40" s="10">
        <v>71.5</v>
      </c>
      <c r="D40" s="10">
        <v>62.3</v>
      </c>
      <c r="E40" s="10">
        <v>0</v>
      </c>
      <c r="F40" s="10">
        <v>36.4</v>
      </c>
      <c r="G40" s="192">
        <f t="shared" si="0"/>
        <v>170.20000000000002</v>
      </c>
      <c r="H40" s="192">
        <f>+Sar_InfraMR[[#This Row],[Total Líneas de Explotación ]]</f>
        <v>170.20000000000002</v>
      </c>
      <c r="I40" s="300">
        <v>169.64911000000001</v>
      </c>
      <c r="J40" s="10">
        <v>196.1</v>
      </c>
      <c r="K40" s="10">
        <v>13.5</v>
      </c>
      <c r="L40" s="10">
        <v>85</v>
      </c>
      <c r="M40" s="10">
        <v>8.4</v>
      </c>
      <c r="N40" s="192">
        <f>+Sar_InfraMR[[#This Row],[A.03.1 -  Longitud de Vías de Explotación No Electrificadas Troncales y Ramales (vía principal) (km)]]+Sar_InfraMR[[#This Row],[A.04.1 -  Longitud de Vías de Explotación Electrificadas Troncales y Ramales (vía principal) (km)]]</f>
        <v>281.10000000000002</v>
      </c>
      <c r="O40" s="192">
        <f>+Sar_InfraMR[[#This Row],[Total Vías (excluido Auxiliares)]]</f>
        <v>281.10000000000002</v>
      </c>
      <c r="P40" s="1">
        <v>30</v>
      </c>
      <c r="Q40" s="1">
        <v>5</v>
      </c>
      <c r="R40" s="1">
        <v>5</v>
      </c>
      <c r="S40" s="194">
        <f t="shared" si="1"/>
        <v>40</v>
      </c>
      <c r="T40" s="194">
        <v>40</v>
      </c>
      <c r="U40" s="1">
        <v>20</v>
      </c>
      <c r="V40" s="1">
        <v>89</v>
      </c>
      <c r="W40" s="1">
        <v>1</v>
      </c>
      <c r="X40" s="1">
        <v>40</v>
      </c>
      <c r="Y40" s="1">
        <v>0</v>
      </c>
      <c r="Z40" s="196">
        <f t="shared" si="2"/>
        <v>150</v>
      </c>
      <c r="AA40" s="1">
        <v>11</v>
      </c>
      <c r="AB40" s="1">
        <v>22</v>
      </c>
      <c r="AC40" s="1">
        <f>+Sar_InfraMR[[#This Row],[Total Pasos Vehiculares a Nivel]]</f>
        <v>150</v>
      </c>
      <c r="AD40" s="196">
        <f t="shared" si="3"/>
        <v>183</v>
      </c>
      <c r="AE40" s="1">
        <v>17</v>
      </c>
      <c r="AF40" s="1">
        <v>16</v>
      </c>
      <c r="AG40" s="1">
        <v>74</v>
      </c>
      <c r="AH40" s="196">
        <f t="shared" si="4"/>
        <v>107</v>
      </c>
      <c r="AI40" s="10">
        <v>31.1</v>
      </c>
      <c r="AJ40" s="10">
        <v>0</v>
      </c>
      <c r="AK40" s="10">
        <v>126.55</v>
      </c>
      <c r="AL40" s="222">
        <f t="shared" si="5"/>
        <v>157.65</v>
      </c>
      <c r="AM40" s="1">
        <v>0</v>
      </c>
      <c r="AN40" s="1">
        <v>9</v>
      </c>
      <c r="AO40" s="1">
        <v>8</v>
      </c>
      <c r="AP40" s="200">
        <f t="shared" si="6"/>
        <v>17</v>
      </c>
      <c r="AQ40" s="1">
        <v>180</v>
      </c>
      <c r="AR40" s="1">
        <v>95</v>
      </c>
      <c r="AS40" s="1">
        <v>0</v>
      </c>
      <c r="AT40" s="200">
        <f>+Sar_InfraMR[[#This Row],[B.02.1 - Parque de Coches Eléctricos Motrices]]+Sar_InfraMR[[#This Row],[B.02.2 - Parque de Coches Eléctricos Motrices Remolcados Tipo R]]+Sar_InfraMR[[#This Row],[B.02.3 - Parque de Coches Eléctricos Motrices Tipo R]]</f>
        <v>275</v>
      </c>
      <c r="AU40" s="1">
        <v>0</v>
      </c>
      <c r="AV40" s="1">
        <v>4</v>
      </c>
      <c r="AW40" s="1">
        <v>8</v>
      </c>
      <c r="AX40" s="200">
        <f>+Sar_InfraMR[[#This Row],[B.03.1 - Parque de Coches Motores Motrices Remolcados]]+Sar_InfraMR[[#This Row],[B.03.2 - Parque de Coches Motores Motrices Intermedios]]+Sar_InfraMR[[#This Row],[B.03.3 - Parque de Coches Motores Motrices Cabina]]</f>
        <v>12</v>
      </c>
      <c r="AY40" s="1">
        <v>33</v>
      </c>
      <c r="AZ40" s="1">
        <v>12</v>
      </c>
      <c r="BA40" s="1">
        <v>0</v>
      </c>
      <c r="BB40" s="1">
        <v>0</v>
      </c>
      <c r="BC40" s="200">
        <f>+SUM(Sar_InfraMR[[#This Row],[B.04.1 - Parque de Coches Remolcados Clase Unica]:[B.04.5 - Parque de Coches Remolcados para Servicios Especiales (Cartoneros)]])</f>
        <v>45</v>
      </c>
      <c r="BD40" s="356">
        <v>8</v>
      </c>
      <c r="BE40" s="1">
        <v>0</v>
      </c>
      <c r="BF40" s="1">
        <v>0</v>
      </c>
      <c r="BG40" s="235">
        <v>1676</v>
      </c>
    </row>
    <row r="41" spans="1:59">
      <c r="A41" s="1">
        <v>1996</v>
      </c>
      <c r="B41" s="1" t="s">
        <v>64</v>
      </c>
      <c r="C41" s="10">
        <v>71.5</v>
      </c>
      <c r="D41" s="10">
        <v>62.3</v>
      </c>
      <c r="E41" s="10">
        <v>0</v>
      </c>
      <c r="F41" s="10">
        <v>36.4</v>
      </c>
      <c r="G41" s="192">
        <f t="shared" si="0"/>
        <v>170.20000000000002</v>
      </c>
      <c r="H41" s="192">
        <f>+Sar_InfraMR[[#This Row],[Total Líneas de Explotación ]]</f>
        <v>170.20000000000002</v>
      </c>
      <c r="I41" s="300">
        <v>169.64911000000001</v>
      </c>
      <c r="J41" s="10">
        <v>196.1</v>
      </c>
      <c r="K41" s="10">
        <v>13.5</v>
      </c>
      <c r="L41" s="10">
        <v>85</v>
      </c>
      <c r="M41" s="10">
        <v>8.4</v>
      </c>
      <c r="N41" s="192">
        <f>+Sar_InfraMR[[#This Row],[A.03.1 -  Longitud de Vías de Explotación No Electrificadas Troncales y Ramales (vía principal) (km)]]+Sar_InfraMR[[#This Row],[A.04.1 -  Longitud de Vías de Explotación Electrificadas Troncales y Ramales (vía principal) (km)]]</f>
        <v>281.10000000000002</v>
      </c>
      <c r="O41" s="192">
        <f>+Sar_InfraMR[[#This Row],[Total Vías (excluido Auxiliares)]]</f>
        <v>281.10000000000002</v>
      </c>
      <c r="P41" s="1">
        <v>30</v>
      </c>
      <c r="Q41" s="1">
        <v>5</v>
      </c>
      <c r="R41" s="1">
        <v>5</v>
      </c>
      <c r="S41" s="194">
        <f t="shared" si="1"/>
        <v>40</v>
      </c>
      <c r="T41" s="194">
        <v>40</v>
      </c>
      <c r="U41" s="1">
        <v>20</v>
      </c>
      <c r="V41" s="1">
        <v>89</v>
      </c>
      <c r="W41" s="1">
        <v>1</v>
      </c>
      <c r="X41" s="1">
        <v>40</v>
      </c>
      <c r="Y41" s="1">
        <v>0</v>
      </c>
      <c r="Z41" s="196">
        <f t="shared" si="2"/>
        <v>150</v>
      </c>
      <c r="AA41" s="1">
        <v>11</v>
      </c>
      <c r="AB41" s="1">
        <v>22</v>
      </c>
      <c r="AC41" s="1">
        <f>+Sar_InfraMR[[#This Row],[Total Pasos Vehiculares a Nivel]]</f>
        <v>150</v>
      </c>
      <c r="AD41" s="196">
        <f t="shared" si="3"/>
        <v>183</v>
      </c>
      <c r="AE41" s="1">
        <v>17</v>
      </c>
      <c r="AF41" s="1">
        <v>16</v>
      </c>
      <c r="AG41" s="1">
        <v>74</v>
      </c>
      <c r="AH41" s="196">
        <f t="shared" si="4"/>
        <v>107</v>
      </c>
      <c r="AI41" s="10">
        <v>31.1</v>
      </c>
      <c r="AJ41" s="10">
        <v>0</v>
      </c>
      <c r="AK41" s="10">
        <v>126.55</v>
      </c>
      <c r="AL41" s="222">
        <f t="shared" si="5"/>
        <v>157.65</v>
      </c>
      <c r="AM41" s="1">
        <v>0</v>
      </c>
      <c r="AN41" s="1">
        <v>9</v>
      </c>
      <c r="AO41" s="1">
        <v>8</v>
      </c>
      <c r="AP41" s="200">
        <f t="shared" si="6"/>
        <v>17</v>
      </c>
      <c r="AQ41" s="1">
        <v>180</v>
      </c>
      <c r="AR41" s="1">
        <v>95</v>
      </c>
      <c r="AS41" s="1">
        <v>0</v>
      </c>
      <c r="AT41" s="200">
        <f>+Sar_InfraMR[[#This Row],[B.02.1 - Parque de Coches Eléctricos Motrices]]+Sar_InfraMR[[#This Row],[B.02.2 - Parque de Coches Eléctricos Motrices Remolcados Tipo R]]+Sar_InfraMR[[#This Row],[B.02.3 - Parque de Coches Eléctricos Motrices Tipo R]]</f>
        <v>275</v>
      </c>
      <c r="AU41" s="1">
        <v>0</v>
      </c>
      <c r="AV41" s="1">
        <v>4</v>
      </c>
      <c r="AW41" s="1">
        <v>8</v>
      </c>
      <c r="AX41" s="200">
        <f>+Sar_InfraMR[[#This Row],[B.03.1 - Parque de Coches Motores Motrices Remolcados]]+Sar_InfraMR[[#This Row],[B.03.2 - Parque de Coches Motores Motrices Intermedios]]+Sar_InfraMR[[#This Row],[B.03.3 - Parque de Coches Motores Motrices Cabina]]</f>
        <v>12</v>
      </c>
      <c r="AY41" s="1">
        <v>33</v>
      </c>
      <c r="AZ41" s="1">
        <v>12</v>
      </c>
      <c r="BA41" s="1">
        <v>0</v>
      </c>
      <c r="BB41" s="1">
        <v>0</v>
      </c>
      <c r="BC41" s="200">
        <f>+SUM(Sar_InfraMR[[#This Row],[B.04.1 - Parque de Coches Remolcados Clase Unica]:[B.04.5 - Parque de Coches Remolcados para Servicios Especiales (Cartoneros)]])</f>
        <v>45</v>
      </c>
      <c r="BD41" s="356">
        <v>8</v>
      </c>
      <c r="BE41" s="1">
        <v>0</v>
      </c>
      <c r="BF41" s="1">
        <v>0</v>
      </c>
      <c r="BG41" s="235">
        <v>1676</v>
      </c>
    </row>
    <row r="42" spans="1:59">
      <c r="A42" s="1">
        <v>1996</v>
      </c>
      <c r="B42" s="1" t="s">
        <v>65</v>
      </c>
      <c r="C42" s="10">
        <v>71.5</v>
      </c>
      <c r="D42" s="10">
        <v>62.3</v>
      </c>
      <c r="E42" s="10">
        <v>0</v>
      </c>
      <c r="F42" s="10">
        <v>36.4</v>
      </c>
      <c r="G42" s="192">
        <f t="shared" si="0"/>
        <v>170.20000000000002</v>
      </c>
      <c r="H42" s="192">
        <f>+Sar_InfraMR[[#This Row],[Total Líneas de Explotación ]]</f>
        <v>170.20000000000002</v>
      </c>
      <c r="I42" s="300">
        <v>169.64911000000001</v>
      </c>
      <c r="J42" s="10">
        <v>196.1</v>
      </c>
      <c r="K42" s="10">
        <v>13.5</v>
      </c>
      <c r="L42" s="10">
        <v>85</v>
      </c>
      <c r="M42" s="10">
        <v>8.4</v>
      </c>
      <c r="N42" s="192">
        <f>+Sar_InfraMR[[#This Row],[A.03.1 -  Longitud de Vías de Explotación No Electrificadas Troncales y Ramales (vía principal) (km)]]+Sar_InfraMR[[#This Row],[A.04.1 -  Longitud de Vías de Explotación Electrificadas Troncales y Ramales (vía principal) (km)]]</f>
        <v>281.10000000000002</v>
      </c>
      <c r="O42" s="192">
        <f>+Sar_InfraMR[[#This Row],[Total Vías (excluido Auxiliares)]]</f>
        <v>281.10000000000002</v>
      </c>
      <c r="P42" s="1">
        <v>30</v>
      </c>
      <c r="Q42" s="1">
        <v>5</v>
      </c>
      <c r="R42" s="1">
        <v>5</v>
      </c>
      <c r="S42" s="194">
        <f t="shared" si="1"/>
        <v>40</v>
      </c>
      <c r="T42" s="194">
        <v>40</v>
      </c>
      <c r="U42" s="1">
        <v>20</v>
      </c>
      <c r="V42" s="1">
        <v>89</v>
      </c>
      <c r="W42" s="1">
        <v>1</v>
      </c>
      <c r="X42" s="1">
        <v>40</v>
      </c>
      <c r="Y42" s="1">
        <v>0</v>
      </c>
      <c r="Z42" s="196">
        <f t="shared" si="2"/>
        <v>150</v>
      </c>
      <c r="AA42" s="1">
        <v>11</v>
      </c>
      <c r="AB42" s="1">
        <v>22</v>
      </c>
      <c r="AC42" s="1">
        <f>+Sar_InfraMR[[#This Row],[Total Pasos Vehiculares a Nivel]]</f>
        <v>150</v>
      </c>
      <c r="AD42" s="196">
        <f t="shared" si="3"/>
        <v>183</v>
      </c>
      <c r="AE42" s="1">
        <v>17</v>
      </c>
      <c r="AF42" s="1">
        <v>16</v>
      </c>
      <c r="AG42" s="1">
        <v>74</v>
      </c>
      <c r="AH42" s="196">
        <f t="shared" si="4"/>
        <v>107</v>
      </c>
      <c r="AI42" s="10">
        <v>31.1</v>
      </c>
      <c r="AJ42" s="10">
        <v>0</v>
      </c>
      <c r="AK42" s="10">
        <v>126.55</v>
      </c>
      <c r="AL42" s="222">
        <f t="shared" si="5"/>
        <v>157.65</v>
      </c>
      <c r="AM42" s="1">
        <v>0</v>
      </c>
      <c r="AN42" s="1">
        <v>9</v>
      </c>
      <c r="AO42" s="1">
        <v>8</v>
      </c>
      <c r="AP42" s="200">
        <f t="shared" si="6"/>
        <v>17</v>
      </c>
      <c r="AQ42" s="1">
        <v>180</v>
      </c>
      <c r="AR42" s="1">
        <v>95</v>
      </c>
      <c r="AS42" s="1">
        <v>0</v>
      </c>
      <c r="AT42" s="200">
        <f>+Sar_InfraMR[[#This Row],[B.02.1 - Parque de Coches Eléctricos Motrices]]+Sar_InfraMR[[#This Row],[B.02.2 - Parque de Coches Eléctricos Motrices Remolcados Tipo R]]+Sar_InfraMR[[#This Row],[B.02.3 - Parque de Coches Eléctricos Motrices Tipo R]]</f>
        <v>275</v>
      </c>
      <c r="AU42" s="1">
        <v>0</v>
      </c>
      <c r="AV42" s="1">
        <v>4</v>
      </c>
      <c r="AW42" s="1">
        <v>8</v>
      </c>
      <c r="AX42" s="200">
        <f>+Sar_InfraMR[[#This Row],[B.03.1 - Parque de Coches Motores Motrices Remolcados]]+Sar_InfraMR[[#This Row],[B.03.2 - Parque de Coches Motores Motrices Intermedios]]+Sar_InfraMR[[#This Row],[B.03.3 - Parque de Coches Motores Motrices Cabina]]</f>
        <v>12</v>
      </c>
      <c r="AY42" s="1">
        <v>33</v>
      </c>
      <c r="AZ42" s="1">
        <v>12</v>
      </c>
      <c r="BA42" s="1">
        <v>0</v>
      </c>
      <c r="BB42" s="1">
        <v>0</v>
      </c>
      <c r="BC42" s="200">
        <f>+SUM(Sar_InfraMR[[#This Row],[B.04.1 - Parque de Coches Remolcados Clase Unica]:[B.04.5 - Parque de Coches Remolcados para Servicios Especiales (Cartoneros)]])</f>
        <v>45</v>
      </c>
      <c r="BD42" s="356">
        <v>8</v>
      </c>
      <c r="BE42" s="1">
        <v>0</v>
      </c>
      <c r="BF42" s="1">
        <v>0</v>
      </c>
      <c r="BG42" s="235">
        <v>1676</v>
      </c>
    </row>
    <row r="43" spans="1:59">
      <c r="A43" s="1">
        <v>1996</v>
      </c>
      <c r="B43" s="1" t="s">
        <v>66</v>
      </c>
      <c r="C43" s="10">
        <v>71.5</v>
      </c>
      <c r="D43" s="10">
        <v>62.3</v>
      </c>
      <c r="E43" s="10">
        <v>0</v>
      </c>
      <c r="F43" s="10">
        <v>36.4</v>
      </c>
      <c r="G43" s="192">
        <f t="shared" si="0"/>
        <v>170.20000000000002</v>
      </c>
      <c r="H43" s="192">
        <f>+Sar_InfraMR[[#This Row],[Total Líneas de Explotación ]]</f>
        <v>170.20000000000002</v>
      </c>
      <c r="I43" s="300">
        <v>169.64911000000001</v>
      </c>
      <c r="J43" s="10">
        <v>196.1</v>
      </c>
      <c r="K43" s="10">
        <v>13.5</v>
      </c>
      <c r="L43" s="10">
        <v>85</v>
      </c>
      <c r="M43" s="10">
        <v>8.4</v>
      </c>
      <c r="N43" s="192">
        <f>+Sar_InfraMR[[#This Row],[A.03.1 -  Longitud de Vías de Explotación No Electrificadas Troncales y Ramales (vía principal) (km)]]+Sar_InfraMR[[#This Row],[A.04.1 -  Longitud de Vías de Explotación Electrificadas Troncales y Ramales (vía principal) (km)]]</f>
        <v>281.10000000000002</v>
      </c>
      <c r="O43" s="192">
        <f>+Sar_InfraMR[[#This Row],[Total Vías (excluido Auxiliares)]]</f>
        <v>281.10000000000002</v>
      </c>
      <c r="P43" s="1">
        <v>30</v>
      </c>
      <c r="Q43" s="1">
        <v>5</v>
      </c>
      <c r="R43" s="1">
        <v>5</v>
      </c>
      <c r="S43" s="194">
        <f t="shared" si="1"/>
        <v>40</v>
      </c>
      <c r="T43" s="194">
        <v>40</v>
      </c>
      <c r="U43" s="1">
        <v>20</v>
      </c>
      <c r="V43" s="1">
        <v>89</v>
      </c>
      <c r="W43" s="1">
        <v>1</v>
      </c>
      <c r="X43" s="1">
        <v>40</v>
      </c>
      <c r="Y43" s="1">
        <v>0</v>
      </c>
      <c r="Z43" s="196">
        <f t="shared" si="2"/>
        <v>150</v>
      </c>
      <c r="AA43" s="1">
        <v>11</v>
      </c>
      <c r="AB43" s="1">
        <v>22</v>
      </c>
      <c r="AC43" s="1">
        <f>+Sar_InfraMR[[#This Row],[Total Pasos Vehiculares a Nivel]]</f>
        <v>150</v>
      </c>
      <c r="AD43" s="196">
        <f t="shared" si="3"/>
        <v>183</v>
      </c>
      <c r="AE43" s="1">
        <v>17</v>
      </c>
      <c r="AF43" s="1">
        <v>16</v>
      </c>
      <c r="AG43" s="1">
        <v>74</v>
      </c>
      <c r="AH43" s="196">
        <f t="shared" si="4"/>
        <v>107</v>
      </c>
      <c r="AI43" s="10">
        <v>31.1</v>
      </c>
      <c r="AJ43" s="10">
        <v>0</v>
      </c>
      <c r="AK43" s="10">
        <v>126.55</v>
      </c>
      <c r="AL43" s="222">
        <f t="shared" si="5"/>
        <v>157.65</v>
      </c>
      <c r="AM43" s="1">
        <v>0</v>
      </c>
      <c r="AN43" s="1">
        <v>9</v>
      </c>
      <c r="AO43" s="1">
        <v>8</v>
      </c>
      <c r="AP43" s="200">
        <f t="shared" si="6"/>
        <v>17</v>
      </c>
      <c r="AQ43" s="1">
        <v>180</v>
      </c>
      <c r="AR43" s="1">
        <v>95</v>
      </c>
      <c r="AS43" s="1">
        <v>0</v>
      </c>
      <c r="AT43" s="200">
        <f>+Sar_InfraMR[[#This Row],[B.02.1 - Parque de Coches Eléctricos Motrices]]+Sar_InfraMR[[#This Row],[B.02.2 - Parque de Coches Eléctricos Motrices Remolcados Tipo R]]+Sar_InfraMR[[#This Row],[B.02.3 - Parque de Coches Eléctricos Motrices Tipo R]]</f>
        <v>275</v>
      </c>
      <c r="AU43" s="1">
        <v>0</v>
      </c>
      <c r="AV43" s="1">
        <v>4</v>
      </c>
      <c r="AW43" s="1">
        <v>8</v>
      </c>
      <c r="AX43" s="200">
        <f>+Sar_InfraMR[[#This Row],[B.03.1 - Parque de Coches Motores Motrices Remolcados]]+Sar_InfraMR[[#This Row],[B.03.2 - Parque de Coches Motores Motrices Intermedios]]+Sar_InfraMR[[#This Row],[B.03.3 - Parque de Coches Motores Motrices Cabina]]</f>
        <v>12</v>
      </c>
      <c r="AY43" s="1">
        <v>33</v>
      </c>
      <c r="AZ43" s="1">
        <v>12</v>
      </c>
      <c r="BA43" s="1">
        <v>0</v>
      </c>
      <c r="BB43" s="1">
        <v>0</v>
      </c>
      <c r="BC43" s="200">
        <f>+SUM(Sar_InfraMR[[#This Row],[B.04.1 - Parque de Coches Remolcados Clase Unica]:[B.04.5 - Parque de Coches Remolcados para Servicios Especiales (Cartoneros)]])</f>
        <v>45</v>
      </c>
      <c r="BD43" s="356">
        <v>8</v>
      </c>
      <c r="BE43" s="1">
        <v>0</v>
      </c>
      <c r="BF43" s="1">
        <v>0</v>
      </c>
      <c r="BG43" s="235">
        <v>1676</v>
      </c>
    </row>
    <row r="44" spans="1:59">
      <c r="A44" s="1">
        <v>1996</v>
      </c>
      <c r="B44" s="1" t="s">
        <v>67</v>
      </c>
      <c r="C44" s="10">
        <v>71.5</v>
      </c>
      <c r="D44" s="10">
        <v>62.3</v>
      </c>
      <c r="E44" s="10">
        <v>0</v>
      </c>
      <c r="F44" s="10">
        <v>36.4</v>
      </c>
      <c r="G44" s="192">
        <f t="shared" si="0"/>
        <v>170.20000000000002</v>
      </c>
      <c r="H44" s="192">
        <f>+Sar_InfraMR[[#This Row],[Total Líneas de Explotación ]]</f>
        <v>170.20000000000002</v>
      </c>
      <c r="I44" s="300">
        <v>169.64911000000001</v>
      </c>
      <c r="J44" s="10">
        <v>196.1</v>
      </c>
      <c r="K44" s="10">
        <v>13.5</v>
      </c>
      <c r="L44" s="10">
        <v>85</v>
      </c>
      <c r="M44" s="10">
        <v>8.4</v>
      </c>
      <c r="N44" s="192">
        <f>+Sar_InfraMR[[#This Row],[A.03.1 -  Longitud de Vías de Explotación No Electrificadas Troncales y Ramales (vía principal) (km)]]+Sar_InfraMR[[#This Row],[A.04.1 -  Longitud de Vías de Explotación Electrificadas Troncales y Ramales (vía principal) (km)]]</f>
        <v>281.10000000000002</v>
      </c>
      <c r="O44" s="192">
        <f>+Sar_InfraMR[[#This Row],[Total Vías (excluido Auxiliares)]]</f>
        <v>281.10000000000002</v>
      </c>
      <c r="P44" s="1">
        <v>30</v>
      </c>
      <c r="Q44" s="1">
        <v>5</v>
      </c>
      <c r="R44" s="1">
        <v>5</v>
      </c>
      <c r="S44" s="194">
        <f t="shared" si="1"/>
        <v>40</v>
      </c>
      <c r="T44" s="194">
        <v>40</v>
      </c>
      <c r="U44" s="1">
        <v>20</v>
      </c>
      <c r="V44" s="1">
        <v>89</v>
      </c>
      <c r="W44" s="1">
        <v>1</v>
      </c>
      <c r="X44" s="1">
        <v>40</v>
      </c>
      <c r="Y44" s="1">
        <v>0</v>
      </c>
      <c r="Z44" s="196">
        <f t="shared" si="2"/>
        <v>150</v>
      </c>
      <c r="AA44" s="1">
        <v>11</v>
      </c>
      <c r="AB44" s="1">
        <v>22</v>
      </c>
      <c r="AC44" s="1">
        <f>+Sar_InfraMR[[#This Row],[Total Pasos Vehiculares a Nivel]]</f>
        <v>150</v>
      </c>
      <c r="AD44" s="196">
        <f t="shared" si="3"/>
        <v>183</v>
      </c>
      <c r="AE44" s="1">
        <v>17</v>
      </c>
      <c r="AF44" s="1">
        <v>16</v>
      </c>
      <c r="AG44" s="1">
        <v>74</v>
      </c>
      <c r="AH44" s="196">
        <f t="shared" si="4"/>
        <v>107</v>
      </c>
      <c r="AI44" s="10">
        <v>31.1</v>
      </c>
      <c r="AJ44" s="10">
        <v>0</v>
      </c>
      <c r="AK44" s="10">
        <v>126.55</v>
      </c>
      <c r="AL44" s="222">
        <f t="shared" si="5"/>
        <v>157.65</v>
      </c>
      <c r="AM44" s="1">
        <v>0</v>
      </c>
      <c r="AN44" s="1">
        <v>9</v>
      </c>
      <c r="AO44" s="1">
        <v>8</v>
      </c>
      <c r="AP44" s="200">
        <f t="shared" si="6"/>
        <v>17</v>
      </c>
      <c r="AQ44" s="1">
        <v>180</v>
      </c>
      <c r="AR44" s="1">
        <v>95</v>
      </c>
      <c r="AS44" s="1">
        <v>0</v>
      </c>
      <c r="AT44" s="200">
        <f>+Sar_InfraMR[[#This Row],[B.02.1 - Parque de Coches Eléctricos Motrices]]+Sar_InfraMR[[#This Row],[B.02.2 - Parque de Coches Eléctricos Motrices Remolcados Tipo R]]+Sar_InfraMR[[#This Row],[B.02.3 - Parque de Coches Eléctricos Motrices Tipo R]]</f>
        <v>275</v>
      </c>
      <c r="AU44" s="1">
        <v>0</v>
      </c>
      <c r="AV44" s="1">
        <v>4</v>
      </c>
      <c r="AW44" s="1">
        <v>8</v>
      </c>
      <c r="AX44" s="200">
        <f>+Sar_InfraMR[[#This Row],[B.03.1 - Parque de Coches Motores Motrices Remolcados]]+Sar_InfraMR[[#This Row],[B.03.2 - Parque de Coches Motores Motrices Intermedios]]+Sar_InfraMR[[#This Row],[B.03.3 - Parque de Coches Motores Motrices Cabina]]</f>
        <v>12</v>
      </c>
      <c r="AY44" s="1">
        <v>33</v>
      </c>
      <c r="AZ44" s="1">
        <v>12</v>
      </c>
      <c r="BA44" s="1">
        <v>0</v>
      </c>
      <c r="BB44" s="1">
        <v>0</v>
      </c>
      <c r="BC44" s="200">
        <f>+SUM(Sar_InfraMR[[#This Row],[B.04.1 - Parque de Coches Remolcados Clase Unica]:[B.04.5 - Parque de Coches Remolcados para Servicios Especiales (Cartoneros)]])</f>
        <v>45</v>
      </c>
      <c r="BD44" s="356">
        <v>8</v>
      </c>
      <c r="BE44" s="1">
        <v>0</v>
      </c>
      <c r="BF44" s="1">
        <v>0</v>
      </c>
      <c r="BG44" s="235">
        <v>1676</v>
      </c>
    </row>
    <row r="45" spans="1:59">
      <c r="A45" s="1">
        <v>1996</v>
      </c>
      <c r="B45" s="1" t="s">
        <v>68</v>
      </c>
      <c r="C45" s="10">
        <v>71.5</v>
      </c>
      <c r="D45" s="10">
        <v>62.3</v>
      </c>
      <c r="E45" s="10">
        <v>0</v>
      </c>
      <c r="F45" s="10">
        <v>36.4</v>
      </c>
      <c r="G45" s="192">
        <f t="shared" si="0"/>
        <v>170.20000000000002</v>
      </c>
      <c r="H45" s="192">
        <f>+Sar_InfraMR[[#This Row],[Total Líneas de Explotación ]]</f>
        <v>170.20000000000002</v>
      </c>
      <c r="I45" s="300">
        <v>169.64911000000001</v>
      </c>
      <c r="J45" s="10">
        <v>196.1</v>
      </c>
      <c r="K45" s="10">
        <v>13.5</v>
      </c>
      <c r="L45" s="10">
        <v>85</v>
      </c>
      <c r="M45" s="10">
        <v>8.4</v>
      </c>
      <c r="N45" s="192">
        <f>+Sar_InfraMR[[#This Row],[A.03.1 -  Longitud de Vías de Explotación No Electrificadas Troncales y Ramales (vía principal) (km)]]+Sar_InfraMR[[#This Row],[A.04.1 -  Longitud de Vías de Explotación Electrificadas Troncales y Ramales (vía principal) (km)]]</f>
        <v>281.10000000000002</v>
      </c>
      <c r="O45" s="192">
        <f>+Sar_InfraMR[[#This Row],[Total Vías (excluido Auxiliares)]]</f>
        <v>281.10000000000002</v>
      </c>
      <c r="P45" s="1">
        <v>30</v>
      </c>
      <c r="Q45" s="1">
        <v>5</v>
      </c>
      <c r="R45" s="1">
        <v>5</v>
      </c>
      <c r="S45" s="194">
        <f t="shared" si="1"/>
        <v>40</v>
      </c>
      <c r="T45" s="194">
        <v>40</v>
      </c>
      <c r="U45" s="1">
        <v>20</v>
      </c>
      <c r="V45" s="1">
        <v>89</v>
      </c>
      <c r="W45" s="1">
        <v>1</v>
      </c>
      <c r="X45" s="1">
        <v>40</v>
      </c>
      <c r="Y45" s="1">
        <v>0</v>
      </c>
      <c r="Z45" s="196">
        <f t="shared" si="2"/>
        <v>150</v>
      </c>
      <c r="AA45" s="1">
        <v>11</v>
      </c>
      <c r="AB45" s="1">
        <v>22</v>
      </c>
      <c r="AC45" s="1">
        <f>+Sar_InfraMR[[#This Row],[Total Pasos Vehiculares a Nivel]]</f>
        <v>150</v>
      </c>
      <c r="AD45" s="196">
        <f t="shared" si="3"/>
        <v>183</v>
      </c>
      <c r="AE45" s="1">
        <v>17</v>
      </c>
      <c r="AF45" s="1">
        <v>16</v>
      </c>
      <c r="AG45" s="1">
        <v>74</v>
      </c>
      <c r="AH45" s="196">
        <f t="shared" si="4"/>
        <v>107</v>
      </c>
      <c r="AI45" s="10">
        <v>31.1</v>
      </c>
      <c r="AJ45" s="10">
        <v>0</v>
      </c>
      <c r="AK45" s="10">
        <v>126.55</v>
      </c>
      <c r="AL45" s="222">
        <f t="shared" si="5"/>
        <v>157.65</v>
      </c>
      <c r="AM45" s="1">
        <v>0</v>
      </c>
      <c r="AN45" s="1">
        <v>9</v>
      </c>
      <c r="AO45" s="1">
        <v>8</v>
      </c>
      <c r="AP45" s="200">
        <f t="shared" si="6"/>
        <v>17</v>
      </c>
      <c r="AQ45" s="1">
        <v>180</v>
      </c>
      <c r="AR45" s="1">
        <v>95</v>
      </c>
      <c r="AS45" s="1">
        <v>0</v>
      </c>
      <c r="AT45" s="200">
        <f>+Sar_InfraMR[[#This Row],[B.02.1 - Parque de Coches Eléctricos Motrices]]+Sar_InfraMR[[#This Row],[B.02.2 - Parque de Coches Eléctricos Motrices Remolcados Tipo R]]+Sar_InfraMR[[#This Row],[B.02.3 - Parque de Coches Eléctricos Motrices Tipo R]]</f>
        <v>275</v>
      </c>
      <c r="AU45" s="1">
        <v>0</v>
      </c>
      <c r="AV45" s="1">
        <v>4</v>
      </c>
      <c r="AW45" s="1">
        <v>8</v>
      </c>
      <c r="AX45" s="200">
        <f>+Sar_InfraMR[[#This Row],[B.03.1 - Parque de Coches Motores Motrices Remolcados]]+Sar_InfraMR[[#This Row],[B.03.2 - Parque de Coches Motores Motrices Intermedios]]+Sar_InfraMR[[#This Row],[B.03.3 - Parque de Coches Motores Motrices Cabina]]</f>
        <v>12</v>
      </c>
      <c r="AY45" s="1">
        <v>33</v>
      </c>
      <c r="AZ45" s="1">
        <v>12</v>
      </c>
      <c r="BA45" s="1">
        <v>0</v>
      </c>
      <c r="BB45" s="1">
        <v>0</v>
      </c>
      <c r="BC45" s="200">
        <f>+SUM(Sar_InfraMR[[#This Row],[B.04.1 - Parque de Coches Remolcados Clase Unica]:[B.04.5 - Parque de Coches Remolcados para Servicios Especiales (Cartoneros)]])</f>
        <v>45</v>
      </c>
      <c r="BD45" s="356">
        <v>8</v>
      </c>
      <c r="BE45" s="1">
        <v>0</v>
      </c>
      <c r="BF45" s="1">
        <v>0</v>
      </c>
      <c r="BG45" s="235">
        <v>1676</v>
      </c>
    </row>
    <row r="46" spans="1:59">
      <c r="A46" s="1">
        <v>1996</v>
      </c>
      <c r="B46" s="1" t="s">
        <v>69</v>
      </c>
      <c r="C46" s="10">
        <v>71.5</v>
      </c>
      <c r="D46" s="10">
        <v>62.3</v>
      </c>
      <c r="E46" s="10">
        <v>0</v>
      </c>
      <c r="F46" s="10">
        <v>36.4</v>
      </c>
      <c r="G46" s="192">
        <f t="shared" si="0"/>
        <v>170.20000000000002</v>
      </c>
      <c r="H46" s="192">
        <f>+Sar_InfraMR[[#This Row],[Total Líneas de Explotación ]]</f>
        <v>170.20000000000002</v>
      </c>
      <c r="I46" s="300">
        <v>169.64911000000001</v>
      </c>
      <c r="J46" s="10">
        <v>196.1</v>
      </c>
      <c r="K46" s="10">
        <v>13.5</v>
      </c>
      <c r="L46" s="10">
        <v>85</v>
      </c>
      <c r="M46" s="10">
        <v>8.4</v>
      </c>
      <c r="N46" s="192">
        <f>+Sar_InfraMR[[#This Row],[A.03.1 -  Longitud de Vías de Explotación No Electrificadas Troncales y Ramales (vía principal) (km)]]+Sar_InfraMR[[#This Row],[A.04.1 -  Longitud de Vías de Explotación Electrificadas Troncales y Ramales (vía principal) (km)]]</f>
        <v>281.10000000000002</v>
      </c>
      <c r="O46" s="192">
        <f>+Sar_InfraMR[[#This Row],[Total Vías (excluido Auxiliares)]]</f>
        <v>281.10000000000002</v>
      </c>
      <c r="P46" s="1">
        <v>30</v>
      </c>
      <c r="Q46" s="1">
        <v>5</v>
      </c>
      <c r="R46" s="1">
        <v>5</v>
      </c>
      <c r="S46" s="194">
        <f t="shared" si="1"/>
        <v>40</v>
      </c>
      <c r="T46" s="194">
        <v>40</v>
      </c>
      <c r="U46" s="1">
        <v>20</v>
      </c>
      <c r="V46" s="1">
        <v>89</v>
      </c>
      <c r="W46" s="1">
        <v>1</v>
      </c>
      <c r="X46" s="1">
        <v>40</v>
      </c>
      <c r="Y46" s="1">
        <v>0</v>
      </c>
      <c r="Z46" s="196">
        <f t="shared" si="2"/>
        <v>150</v>
      </c>
      <c r="AA46" s="1">
        <v>11</v>
      </c>
      <c r="AB46" s="1">
        <v>22</v>
      </c>
      <c r="AC46" s="1">
        <f>+Sar_InfraMR[[#This Row],[Total Pasos Vehiculares a Nivel]]</f>
        <v>150</v>
      </c>
      <c r="AD46" s="196">
        <f t="shared" si="3"/>
        <v>183</v>
      </c>
      <c r="AE46" s="1">
        <v>17</v>
      </c>
      <c r="AF46" s="1">
        <v>16</v>
      </c>
      <c r="AG46" s="1">
        <v>74</v>
      </c>
      <c r="AH46" s="196">
        <f t="shared" si="4"/>
        <v>107</v>
      </c>
      <c r="AI46" s="10">
        <v>31.1</v>
      </c>
      <c r="AJ46" s="10">
        <v>0</v>
      </c>
      <c r="AK46" s="10">
        <v>126.55</v>
      </c>
      <c r="AL46" s="222">
        <f t="shared" si="5"/>
        <v>157.65</v>
      </c>
      <c r="AM46" s="1">
        <v>0</v>
      </c>
      <c r="AN46" s="1">
        <v>9</v>
      </c>
      <c r="AO46" s="1">
        <v>8</v>
      </c>
      <c r="AP46" s="200">
        <f t="shared" si="6"/>
        <v>17</v>
      </c>
      <c r="AQ46" s="1">
        <v>180</v>
      </c>
      <c r="AR46" s="1">
        <v>95</v>
      </c>
      <c r="AS46" s="1">
        <v>0</v>
      </c>
      <c r="AT46" s="200">
        <f>+Sar_InfraMR[[#This Row],[B.02.1 - Parque de Coches Eléctricos Motrices]]+Sar_InfraMR[[#This Row],[B.02.2 - Parque de Coches Eléctricos Motrices Remolcados Tipo R]]+Sar_InfraMR[[#This Row],[B.02.3 - Parque de Coches Eléctricos Motrices Tipo R]]</f>
        <v>275</v>
      </c>
      <c r="AU46" s="1">
        <v>0</v>
      </c>
      <c r="AV46" s="1">
        <v>4</v>
      </c>
      <c r="AW46" s="1">
        <v>8</v>
      </c>
      <c r="AX46" s="200">
        <f>+Sar_InfraMR[[#This Row],[B.03.1 - Parque de Coches Motores Motrices Remolcados]]+Sar_InfraMR[[#This Row],[B.03.2 - Parque de Coches Motores Motrices Intermedios]]+Sar_InfraMR[[#This Row],[B.03.3 - Parque de Coches Motores Motrices Cabina]]</f>
        <v>12</v>
      </c>
      <c r="AY46" s="1">
        <v>33</v>
      </c>
      <c r="AZ46" s="1">
        <v>12</v>
      </c>
      <c r="BA46" s="1">
        <v>0</v>
      </c>
      <c r="BB46" s="1">
        <v>0</v>
      </c>
      <c r="BC46" s="200">
        <f>+SUM(Sar_InfraMR[[#This Row],[B.04.1 - Parque de Coches Remolcados Clase Unica]:[B.04.5 - Parque de Coches Remolcados para Servicios Especiales (Cartoneros)]])</f>
        <v>45</v>
      </c>
      <c r="BD46" s="356">
        <v>8</v>
      </c>
      <c r="BE46" s="1">
        <v>0</v>
      </c>
      <c r="BF46" s="1">
        <v>0</v>
      </c>
      <c r="BG46" s="235">
        <v>1676</v>
      </c>
    </row>
    <row r="47" spans="1:59">
      <c r="A47" s="1">
        <v>1996</v>
      </c>
      <c r="B47" s="1" t="s">
        <v>70</v>
      </c>
      <c r="C47" s="10">
        <v>71.5</v>
      </c>
      <c r="D47" s="10">
        <v>62.3</v>
      </c>
      <c r="E47" s="10">
        <v>0</v>
      </c>
      <c r="F47" s="10">
        <v>36.4</v>
      </c>
      <c r="G47" s="192">
        <f t="shared" si="0"/>
        <v>170.20000000000002</v>
      </c>
      <c r="H47" s="192">
        <f>+Sar_InfraMR[[#This Row],[Total Líneas de Explotación ]]</f>
        <v>170.20000000000002</v>
      </c>
      <c r="I47" s="300">
        <v>169.64911000000001</v>
      </c>
      <c r="J47" s="10">
        <v>196.1</v>
      </c>
      <c r="K47" s="10">
        <v>13.5</v>
      </c>
      <c r="L47" s="10">
        <v>85</v>
      </c>
      <c r="M47" s="10">
        <v>8.4</v>
      </c>
      <c r="N47" s="192">
        <f>+Sar_InfraMR[[#This Row],[A.03.1 -  Longitud de Vías de Explotación No Electrificadas Troncales y Ramales (vía principal) (km)]]+Sar_InfraMR[[#This Row],[A.04.1 -  Longitud de Vías de Explotación Electrificadas Troncales y Ramales (vía principal) (km)]]</f>
        <v>281.10000000000002</v>
      </c>
      <c r="O47" s="192">
        <f>+Sar_InfraMR[[#This Row],[Total Vías (excluido Auxiliares)]]</f>
        <v>281.10000000000002</v>
      </c>
      <c r="P47" s="1">
        <v>30</v>
      </c>
      <c r="Q47" s="1">
        <v>5</v>
      </c>
      <c r="R47" s="1">
        <v>5</v>
      </c>
      <c r="S47" s="194">
        <f t="shared" si="1"/>
        <v>40</v>
      </c>
      <c r="T47" s="194">
        <v>40</v>
      </c>
      <c r="U47" s="1">
        <v>20</v>
      </c>
      <c r="V47" s="1">
        <v>89</v>
      </c>
      <c r="W47" s="1">
        <v>1</v>
      </c>
      <c r="X47" s="1">
        <v>40</v>
      </c>
      <c r="Y47" s="1">
        <v>0</v>
      </c>
      <c r="Z47" s="196">
        <f t="shared" si="2"/>
        <v>150</v>
      </c>
      <c r="AA47" s="1">
        <v>11</v>
      </c>
      <c r="AB47" s="1">
        <v>22</v>
      </c>
      <c r="AC47" s="1">
        <f>+Sar_InfraMR[[#This Row],[Total Pasos Vehiculares a Nivel]]</f>
        <v>150</v>
      </c>
      <c r="AD47" s="196">
        <f t="shared" si="3"/>
        <v>183</v>
      </c>
      <c r="AE47" s="1">
        <v>17</v>
      </c>
      <c r="AF47" s="1">
        <v>16</v>
      </c>
      <c r="AG47" s="1">
        <v>74</v>
      </c>
      <c r="AH47" s="196">
        <f t="shared" si="4"/>
        <v>107</v>
      </c>
      <c r="AI47" s="10">
        <v>31.1</v>
      </c>
      <c r="AJ47" s="10">
        <v>0</v>
      </c>
      <c r="AK47" s="10">
        <v>126.55</v>
      </c>
      <c r="AL47" s="222">
        <f t="shared" si="5"/>
        <v>157.65</v>
      </c>
      <c r="AM47" s="1">
        <v>0</v>
      </c>
      <c r="AN47" s="1">
        <v>9</v>
      </c>
      <c r="AO47" s="1">
        <v>8</v>
      </c>
      <c r="AP47" s="200">
        <f t="shared" si="6"/>
        <v>17</v>
      </c>
      <c r="AQ47" s="1">
        <v>180</v>
      </c>
      <c r="AR47" s="1">
        <v>95</v>
      </c>
      <c r="AS47" s="1">
        <v>0</v>
      </c>
      <c r="AT47" s="200">
        <f>+Sar_InfraMR[[#This Row],[B.02.1 - Parque de Coches Eléctricos Motrices]]+Sar_InfraMR[[#This Row],[B.02.2 - Parque de Coches Eléctricos Motrices Remolcados Tipo R]]+Sar_InfraMR[[#This Row],[B.02.3 - Parque de Coches Eléctricos Motrices Tipo R]]</f>
        <v>275</v>
      </c>
      <c r="AU47" s="1">
        <v>0</v>
      </c>
      <c r="AV47" s="1">
        <v>4</v>
      </c>
      <c r="AW47" s="1">
        <v>8</v>
      </c>
      <c r="AX47" s="200">
        <f>+Sar_InfraMR[[#This Row],[B.03.1 - Parque de Coches Motores Motrices Remolcados]]+Sar_InfraMR[[#This Row],[B.03.2 - Parque de Coches Motores Motrices Intermedios]]+Sar_InfraMR[[#This Row],[B.03.3 - Parque de Coches Motores Motrices Cabina]]</f>
        <v>12</v>
      </c>
      <c r="AY47" s="1">
        <v>33</v>
      </c>
      <c r="AZ47" s="1">
        <v>12</v>
      </c>
      <c r="BA47" s="1">
        <v>0</v>
      </c>
      <c r="BB47" s="1">
        <v>0</v>
      </c>
      <c r="BC47" s="200">
        <f>+SUM(Sar_InfraMR[[#This Row],[B.04.1 - Parque de Coches Remolcados Clase Unica]:[B.04.5 - Parque de Coches Remolcados para Servicios Especiales (Cartoneros)]])</f>
        <v>45</v>
      </c>
      <c r="BD47" s="356">
        <v>8</v>
      </c>
      <c r="BE47" s="1">
        <v>0</v>
      </c>
      <c r="BF47" s="1">
        <v>0</v>
      </c>
      <c r="BG47" s="235">
        <v>1676</v>
      </c>
    </row>
    <row r="48" spans="1:59">
      <c r="A48" s="1">
        <v>1996</v>
      </c>
      <c r="B48" s="1" t="s">
        <v>71</v>
      </c>
      <c r="C48" s="10">
        <v>71.5</v>
      </c>
      <c r="D48" s="10">
        <v>62.3</v>
      </c>
      <c r="E48" s="10">
        <v>0</v>
      </c>
      <c r="F48" s="10">
        <v>36.4</v>
      </c>
      <c r="G48" s="192">
        <f t="shared" si="0"/>
        <v>170.20000000000002</v>
      </c>
      <c r="H48" s="192">
        <f>+Sar_InfraMR[[#This Row],[Total Líneas de Explotación ]]</f>
        <v>170.20000000000002</v>
      </c>
      <c r="I48" s="300">
        <v>169.64911000000001</v>
      </c>
      <c r="J48" s="10">
        <v>196.1</v>
      </c>
      <c r="K48" s="10">
        <v>13.5</v>
      </c>
      <c r="L48" s="10">
        <v>85</v>
      </c>
      <c r="M48" s="10">
        <v>8.4</v>
      </c>
      <c r="N48" s="192">
        <f>+Sar_InfraMR[[#This Row],[A.03.1 -  Longitud de Vías de Explotación No Electrificadas Troncales y Ramales (vía principal) (km)]]+Sar_InfraMR[[#This Row],[A.04.1 -  Longitud de Vías de Explotación Electrificadas Troncales y Ramales (vía principal) (km)]]</f>
        <v>281.10000000000002</v>
      </c>
      <c r="O48" s="192">
        <f>+Sar_InfraMR[[#This Row],[Total Vías (excluido Auxiliares)]]</f>
        <v>281.10000000000002</v>
      </c>
      <c r="P48" s="1">
        <v>30</v>
      </c>
      <c r="Q48" s="1">
        <v>5</v>
      </c>
      <c r="R48" s="1">
        <v>5</v>
      </c>
      <c r="S48" s="194">
        <f t="shared" si="1"/>
        <v>40</v>
      </c>
      <c r="T48" s="194">
        <v>40</v>
      </c>
      <c r="U48" s="1">
        <v>20</v>
      </c>
      <c r="V48" s="1">
        <v>89</v>
      </c>
      <c r="W48" s="1">
        <v>1</v>
      </c>
      <c r="X48" s="1">
        <v>40</v>
      </c>
      <c r="Y48" s="1">
        <v>0</v>
      </c>
      <c r="Z48" s="196">
        <f t="shared" si="2"/>
        <v>150</v>
      </c>
      <c r="AA48" s="1">
        <v>11</v>
      </c>
      <c r="AB48" s="1">
        <v>22</v>
      </c>
      <c r="AC48" s="1">
        <f>+Sar_InfraMR[[#This Row],[Total Pasos Vehiculares a Nivel]]</f>
        <v>150</v>
      </c>
      <c r="AD48" s="196">
        <f t="shared" si="3"/>
        <v>183</v>
      </c>
      <c r="AE48" s="1">
        <v>17</v>
      </c>
      <c r="AF48" s="1">
        <v>16</v>
      </c>
      <c r="AG48" s="1">
        <v>74</v>
      </c>
      <c r="AH48" s="196">
        <f t="shared" si="4"/>
        <v>107</v>
      </c>
      <c r="AI48" s="10">
        <v>31.1</v>
      </c>
      <c r="AJ48" s="10">
        <v>0</v>
      </c>
      <c r="AK48" s="10">
        <v>126.55</v>
      </c>
      <c r="AL48" s="222">
        <f t="shared" si="5"/>
        <v>157.65</v>
      </c>
      <c r="AM48" s="1">
        <v>0</v>
      </c>
      <c r="AN48" s="1">
        <v>9</v>
      </c>
      <c r="AO48" s="1">
        <v>8</v>
      </c>
      <c r="AP48" s="200">
        <f t="shared" si="6"/>
        <v>17</v>
      </c>
      <c r="AQ48" s="1">
        <v>180</v>
      </c>
      <c r="AR48" s="1">
        <v>95</v>
      </c>
      <c r="AS48" s="1">
        <v>0</v>
      </c>
      <c r="AT48" s="200">
        <f>+Sar_InfraMR[[#This Row],[B.02.1 - Parque de Coches Eléctricos Motrices]]+Sar_InfraMR[[#This Row],[B.02.2 - Parque de Coches Eléctricos Motrices Remolcados Tipo R]]+Sar_InfraMR[[#This Row],[B.02.3 - Parque de Coches Eléctricos Motrices Tipo R]]</f>
        <v>275</v>
      </c>
      <c r="AU48" s="1">
        <v>0</v>
      </c>
      <c r="AV48" s="1">
        <v>4</v>
      </c>
      <c r="AW48" s="1">
        <v>8</v>
      </c>
      <c r="AX48" s="200">
        <f>+Sar_InfraMR[[#This Row],[B.03.1 - Parque de Coches Motores Motrices Remolcados]]+Sar_InfraMR[[#This Row],[B.03.2 - Parque de Coches Motores Motrices Intermedios]]+Sar_InfraMR[[#This Row],[B.03.3 - Parque de Coches Motores Motrices Cabina]]</f>
        <v>12</v>
      </c>
      <c r="AY48" s="1">
        <v>33</v>
      </c>
      <c r="AZ48" s="1">
        <v>12</v>
      </c>
      <c r="BA48" s="1">
        <v>0</v>
      </c>
      <c r="BB48" s="1">
        <v>0</v>
      </c>
      <c r="BC48" s="200">
        <f>+SUM(Sar_InfraMR[[#This Row],[B.04.1 - Parque de Coches Remolcados Clase Unica]:[B.04.5 - Parque de Coches Remolcados para Servicios Especiales (Cartoneros)]])</f>
        <v>45</v>
      </c>
      <c r="BD48" s="356">
        <v>8</v>
      </c>
      <c r="BE48" s="1">
        <v>0</v>
      </c>
      <c r="BF48" s="1">
        <v>0</v>
      </c>
      <c r="BG48" s="235">
        <v>1676</v>
      </c>
    </row>
    <row r="49" spans="1:59">
      <c r="A49" s="1">
        <v>1996</v>
      </c>
      <c r="B49" s="1" t="s">
        <v>72</v>
      </c>
      <c r="C49" s="10">
        <v>71.5</v>
      </c>
      <c r="D49" s="10">
        <v>62.3</v>
      </c>
      <c r="E49" s="10">
        <v>0</v>
      </c>
      <c r="F49" s="10">
        <v>36.4</v>
      </c>
      <c r="G49" s="192">
        <f t="shared" si="0"/>
        <v>170.20000000000002</v>
      </c>
      <c r="H49" s="192">
        <f>+Sar_InfraMR[[#This Row],[Total Líneas de Explotación ]]</f>
        <v>170.20000000000002</v>
      </c>
      <c r="I49" s="300">
        <v>169.64911000000001</v>
      </c>
      <c r="J49" s="10">
        <v>196.1</v>
      </c>
      <c r="K49" s="10">
        <v>13.5</v>
      </c>
      <c r="L49" s="10">
        <v>85</v>
      </c>
      <c r="M49" s="10">
        <v>8.4</v>
      </c>
      <c r="N49" s="192">
        <f>+Sar_InfraMR[[#This Row],[A.03.1 -  Longitud de Vías de Explotación No Electrificadas Troncales y Ramales (vía principal) (km)]]+Sar_InfraMR[[#This Row],[A.04.1 -  Longitud de Vías de Explotación Electrificadas Troncales y Ramales (vía principal) (km)]]</f>
        <v>281.10000000000002</v>
      </c>
      <c r="O49" s="192">
        <f>+Sar_InfraMR[[#This Row],[Total Vías (excluido Auxiliares)]]</f>
        <v>281.10000000000002</v>
      </c>
      <c r="P49" s="1">
        <v>30</v>
      </c>
      <c r="Q49" s="1">
        <v>5</v>
      </c>
      <c r="R49" s="1">
        <v>5</v>
      </c>
      <c r="S49" s="194">
        <f t="shared" si="1"/>
        <v>40</v>
      </c>
      <c r="T49" s="194">
        <v>40</v>
      </c>
      <c r="U49" s="1">
        <v>20</v>
      </c>
      <c r="V49" s="1">
        <v>89</v>
      </c>
      <c r="W49" s="1">
        <v>1</v>
      </c>
      <c r="X49" s="1">
        <v>40</v>
      </c>
      <c r="Y49" s="1">
        <v>0</v>
      </c>
      <c r="Z49" s="196">
        <f t="shared" si="2"/>
        <v>150</v>
      </c>
      <c r="AA49" s="1">
        <v>11</v>
      </c>
      <c r="AB49" s="1">
        <v>22</v>
      </c>
      <c r="AC49" s="1">
        <f>+Sar_InfraMR[[#This Row],[Total Pasos Vehiculares a Nivel]]</f>
        <v>150</v>
      </c>
      <c r="AD49" s="196">
        <f t="shared" si="3"/>
        <v>183</v>
      </c>
      <c r="AE49" s="1">
        <v>17</v>
      </c>
      <c r="AF49" s="1">
        <v>16</v>
      </c>
      <c r="AG49" s="1">
        <v>74</v>
      </c>
      <c r="AH49" s="196">
        <f t="shared" si="4"/>
        <v>107</v>
      </c>
      <c r="AI49" s="10">
        <v>31.1</v>
      </c>
      <c r="AJ49" s="10">
        <v>0</v>
      </c>
      <c r="AK49" s="10">
        <v>126.55</v>
      </c>
      <c r="AL49" s="222">
        <f t="shared" si="5"/>
        <v>157.65</v>
      </c>
      <c r="AM49" s="1">
        <v>0</v>
      </c>
      <c r="AN49" s="1">
        <v>9</v>
      </c>
      <c r="AO49" s="1">
        <v>8</v>
      </c>
      <c r="AP49" s="200">
        <f t="shared" si="6"/>
        <v>17</v>
      </c>
      <c r="AQ49" s="1">
        <v>180</v>
      </c>
      <c r="AR49" s="1">
        <v>95</v>
      </c>
      <c r="AS49" s="1">
        <v>0</v>
      </c>
      <c r="AT49" s="200">
        <f>+Sar_InfraMR[[#This Row],[B.02.1 - Parque de Coches Eléctricos Motrices]]+Sar_InfraMR[[#This Row],[B.02.2 - Parque de Coches Eléctricos Motrices Remolcados Tipo R]]+Sar_InfraMR[[#This Row],[B.02.3 - Parque de Coches Eléctricos Motrices Tipo R]]</f>
        <v>275</v>
      </c>
      <c r="AU49" s="1">
        <v>0</v>
      </c>
      <c r="AV49" s="1">
        <v>4</v>
      </c>
      <c r="AW49" s="1">
        <v>8</v>
      </c>
      <c r="AX49" s="200">
        <f>+Sar_InfraMR[[#This Row],[B.03.1 - Parque de Coches Motores Motrices Remolcados]]+Sar_InfraMR[[#This Row],[B.03.2 - Parque de Coches Motores Motrices Intermedios]]+Sar_InfraMR[[#This Row],[B.03.3 - Parque de Coches Motores Motrices Cabina]]</f>
        <v>12</v>
      </c>
      <c r="AY49" s="1">
        <v>33</v>
      </c>
      <c r="AZ49" s="1">
        <v>12</v>
      </c>
      <c r="BA49" s="1">
        <v>0</v>
      </c>
      <c r="BB49" s="1">
        <v>0</v>
      </c>
      <c r="BC49" s="200">
        <f>+SUM(Sar_InfraMR[[#This Row],[B.04.1 - Parque de Coches Remolcados Clase Unica]:[B.04.5 - Parque de Coches Remolcados para Servicios Especiales (Cartoneros)]])</f>
        <v>45</v>
      </c>
      <c r="BD49" s="356">
        <v>8</v>
      </c>
      <c r="BE49" s="1">
        <v>0</v>
      </c>
      <c r="BF49" s="1">
        <v>0</v>
      </c>
      <c r="BG49" s="235">
        <v>1676</v>
      </c>
    </row>
    <row r="50" spans="1:59">
      <c r="A50" s="1">
        <v>1997</v>
      </c>
      <c r="B50" s="1" t="s">
        <v>61</v>
      </c>
      <c r="C50" s="10">
        <v>71.5</v>
      </c>
      <c r="D50" s="10">
        <v>62.3</v>
      </c>
      <c r="E50" s="10">
        <v>0</v>
      </c>
      <c r="F50" s="10">
        <v>36.4</v>
      </c>
      <c r="G50" s="192">
        <f t="shared" si="0"/>
        <v>170.20000000000002</v>
      </c>
      <c r="H50" s="192">
        <f>+Sar_InfraMR[[#This Row],[Total Líneas de Explotación ]]</f>
        <v>170.20000000000002</v>
      </c>
      <c r="I50" s="300">
        <v>169.64911000000001</v>
      </c>
      <c r="J50" s="10">
        <v>196.1</v>
      </c>
      <c r="K50" s="10">
        <v>13.5</v>
      </c>
      <c r="L50" s="10">
        <v>85</v>
      </c>
      <c r="M50" s="10">
        <v>8.4</v>
      </c>
      <c r="N50" s="192">
        <f>+Sar_InfraMR[[#This Row],[A.03.1 -  Longitud de Vías de Explotación No Electrificadas Troncales y Ramales (vía principal) (km)]]+Sar_InfraMR[[#This Row],[A.04.1 -  Longitud de Vías de Explotación Electrificadas Troncales y Ramales (vía principal) (km)]]</f>
        <v>281.10000000000002</v>
      </c>
      <c r="O50" s="192">
        <f>+Sar_InfraMR[[#This Row],[Total Vías (excluido Auxiliares)]]</f>
        <v>281.10000000000002</v>
      </c>
      <c r="P50" s="1">
        <v>30</v>
      </c>
      <c r="Q50" s="1">
        <v>5</v>
      </c>
      <c r="R50" s="1">
        <v>5</v>
      </c>
      <c r="S50" s="194">
        <f t="shared" si="1"/>
        <v>40</v>
      </c>
      <c r="T50" s="194">
        <v>40</v>
      </c>
      <c r="U50" s="1">
        <v>20</v>
      </c>
      <c r="V50" s="1">
        <v>89</v>
      </c>
      <c r="W50" s="1">
        <v>1</v>
      </c>
      <c r="X50" s="1">
        <v>40</v>
      </c>
      <c r="Y50" s="1">
        <v>0</v>
      </c>
      <c r="Z50" s="196">
        <f t="shared" si="2"/>
        <v>150</v>
      </c>
      <c r="AA50" s="1">
        <v>11</v>
      </c>
      <c r="AB50" s="1">
        <v>22</v>
      </c>
      <c r="AC50" s="1">
        <f>+Sar_InfraMR[[#This Row],[Total Pasos Vehiculares a Nivel]]</f>
        <v>150</v>
      </c>
      <c r="AD50" s="196">
        <f t="shared" si="3"/>
        <v>183</v>
      </c>
      <c r="AE50" s="1">
        <v>17</v>
      </c>
      <c r="AF50" s="1">
        <v>16</v>
      </c>
      <c r="AG50" s="1">
        <v>74</v>
      </c>
      <c r="AH50" s="196">
        <f t="shared" si="4"/>
        <v>107</v>
      </c>
      <c r="AI50" s="10">
        <v>31.1</v>
      </c>
      <c r="AJ50" s="10">
        <v>0</v>
      </c>
      <c r="AK50" s="10">
        <v>126.55</v>
      </c>
      <c r="AL50" s="222">
        <f t="shared" si="5"/>
        <v>157.65</v>
      </c>
      <c r="AM50" s="1">
        <v>0</v>
      </c>
      <c r="AN50" s="1">
        <v>9</v>
      </c>
      <c r="AO50" s="1">
        <v>8</v>
      </c>
      <c r="AP50" s="200">
        <f t="shared" si="6"/>
        <v>17</v>
      </c>
      <c r="AQ50" s="1">
        <v>180</v>
      </c>
      <c r="AR50" s="1">
        <v>95</v>
      </c>
      <c r="AS50" s="1">
        <v>0</v>
      </c>
      <c r="AT50" s="200">
        <f>+Sar_InfraMR[[#This Row],[B.02.1 - Parque de Coches Eléctricos Motrices]]+Sar_InfraMR[[#This Row],[B.02.2 - Parque de Coches Eléctricos Motrices Remolcados Tipo R]]+Sar_InfraMR[[#This Row],[B.02.3 - Parque de Coches Eléctricos Motrices Tipo R]]</f>
        <v>275</v>
      </c>
      <c r="AU50" s="1">
        <v>0</v>
      </c>
      <c r="AV50" s="1">
        <v>4</v>
      </c>
      <c r="AW50" s="1">
        <v>8</v>
      </c>
      <c r="AX50" s="200">
        <f>+Sar_InfraMR[[#This Row],[B.03.1 - Parque de Coches Motores Motrices Remolcados]]+Sar_InfraMR[[#This Row],[B.03.2 - Parque de Coches Motores Motrices Intermedios]]+Sar_InfraMR[[#This Row],[B.03.3 - Parque de Coches Motores Motrices Cabina]]</f>
        <v>12</v>
      </c>
      <c r="AY50" s="1">
        <v>33</v>
      </c>
      <c r="AZ50" s="1">
        <v>12</v>
      </c>
      <c r="BA50" s="1">
        <v>0</v>
      </c>
      <c r="BB50" s="1">
        <v>0</v>
      </c>
      <c r="BC50" s="200">
        <f>+SUM(Sar_InfraMR[[#This Row],[B.04.1 - Parque de Coches Remolcados Clase Unica]:[B.04.5 - Parque de Coches Remolcados para Servicios Especiales (Cartoneros)]])</f>
        <v>45</v>
      </c>
      <c r="BD50" s="356">
        <v>8</v>
      </c>
      <c r="BE50" s="1">
        <v>0</v>
      </c>
      <c r="BF50" s="1">
        <v>0</v>
      </c>
      <c r="BG50" s="235">
        <v>1676</v>
      </c>
    </row>
    <row r="51" spans="1:59">
      <c r="A51" s="1">
        <v>1997</v>
      </c>
      <c r="B51" s="1" t="s">
        <v>62</v>
      </c>
      <c r="C51" s="10">
        <v>71.5</v>
      </c>
      <c r="D51" s="10">
        <v>62.3</v>
      </c>
      <c r="E51" s="10">
        <v>0</v>
      </c>
      <c r="F51" s="10">
        <v>36.4</v>
      </c>
      <c r="G51" s="192">
        <f t="shared" si="0"/>
        <v>170.20000000000002</v>
      </c>
      <c r="H51" s="192">
        <f>+Sar_InfraMR[[#This Row],[Total Líneas de Explotación ]]</f>
        <v>170.20000000000002</v>
      </c>
      <c r="I51" s="300">
        <v>169.64911000000001</v>
      </c>
      <c r="J51" s="10">
        <v>196.1</v>
      </c>
      <c r="K51" s="10">
        <v>13.5</v>
      </c>
      <c r="L51" s="10">
        <v>85</v>
      </c>
      <c r="M51" s="10">
        <v>8.4</v>
      </c>
      <c r="N51" s="192">
        <f>+Sar_InfraMR[[#This Row],[A.03.1 -  Longitud de Vías de Explotación No Electrificadas Troncales y Ramales (vía principal) (km)]]+Sar_InfraMR[[#This Row],[A.04.1 -  Longitud de Vías de Explotación Electrificadas Troncales y Ramales (vía principal) (km)]]</f>
        <v>281.10000000000002</v>
      </c>
      <c r="O51" s="192">
        <f>+Sar_InfraMR[[#This Row],[Total Vías (excluido Auxiliares)]]</f>
        <v>281.10000000000002</v>
      </c>
      <c r="P51" s="1">
        <v>30</v>
      </c>
      <c r="Q51" s="1">
        <v>5</v>
      </c>
      <c r="R51" s="1">
        <v>5</v>
      </c>
      <c r="S51" s="194">
        <f t="shared" si="1"/>
        <v>40</v>
      </c>
      <c r="T51" s="194">
        <v>40</v>
      </c>
      <c r="U51" s="1">
        <v>20</v>
      </c>
      <c r="V51" s="1">
        <v>89</v>
      </c>
      <c r="W51" s="1">
        <v>1</v>
      </c>
      <c r="X51" s="1">
        <v>40</v>
      </c>
      <c r="Y51" s="1">
        <v>0</v>
      </c>
      <c r="Z51" s="196">
        <f t="shared" si="2"/>
        <v>150</v>
      </c>
      <c r="AA51" s="1">
        <v>11</v>
      </c>
      <c r="AB51" s="1">
        <v>22</v>
      </c>
      <c r="AC51" s="1">
        <f>+Sar_InfraMR[[#This Row],[Total Pasos Vehiculares a Nivel]]</f>
        <v>150</v>
      </c>
      <c r="AD51" s="196">
        <f t="shared" si="3"/>
        <v>183</v>
      </c>
      <c r="AE51" s="1">
        <v>17</v>
      </c>
      <c r="AF51" s="1">
        <v>16</v>
      </c>
      <c r="AG51" s="1">
        <v>74</v>
      </c>
      <c r="AH51" s="196">
        <f t="shared" si="4"/>
        <v>107</v>
      </c>
      <c r="AI51" s="10">
        <v>31.1</v>
      </c>
      <c r="AJ51" s="10">
        <v>0</v>
      </c>
      <c r="AK51" s="10">
        <v>126.55</v>
      </c>
      <c r="AL51" s="222">
        <f t="shared" si="5"/>
        <v>157.65</v>
      </c>
      <c r="AM51" s="1">
        <v>0</v>
      </c>
      <c r="AN51" s="1">
        <v>9</v>
      </c>
      <c r="AO51" s="1">
        <v>8</v>
      </c>
      <c r="AP51" s="200">
        <f t="shared" si="6"/>
        <v>17</v>
      </c>
      <c r="AQ51" s="1">
        <v>180</v>
      </c>
      <c r="AR51" s="1">
        <v>95</v>
      </c>
      <c r="AS51" s="1">
        <v>0</v>
      </c>
      <c r="AT51" s="200">
        <f>+Sar_InfraMR[[#This Row],[B.02.1 - Parque de Coches Eléctricos Motrices]]+Sar_InfraMR[[#This Row],[B.02.2 - Parque de Coches Eléctricos Motrices Remolcados Tipo R]]+Sar_InfraMR[[#This Row],[B.02.3 - Parque de Coches Eléctricos Motrices Tipo R]]</f>
        <v>275</v>
      </c>
      <c r="AU51" s="1">
        <v>0</v>
      </c>
      <c r="AV51" s="1">
        <v>4</v>
      </c>
      <c r="AW51" s="1">
        <v>8</v>
      </c>
      <c r="AX51" s="200">
        <f>+Sar_InfraMR[[#This Row],[B.03.1 - Parque de Coches Motores Motrices Remolcados]]+Sar_InfraMR[[#This Row],[B.03.2 - Parque de Coches Motores Motrices Intermedios]]+Sar_InfraMR[[#This Row],[B.03.3 - Parque de Coches Motores Motrices Cabina]]</f>
        <v>12</v>
      </c>
      <c r="AY51" s="1">
        <v>33</v>
      </c>
      <c r="AZ51" s="1">
        <v>12</v>
      </c>
      <c r="BA51" s="1">
        <v>0</v>
      </c>
      <c r="BB51" s="1">
        <v>0</v>
      </c>
      <c r="BC51" s="200">
        <f>+SUM(Sar_InfraMR[[#This Row],[B.04.1 - Parque de Coches Remolcados Clase Unica]:[B.04.5 - Parque de Coches Remolcados para Servicios Especiales (Cartoneros)]])</f>
        <v>45</v>
      </c>
      <c r="BD51" s="356">
        <v>8</v>
      </c>
      <c r="BE51" s="1">
        <v>0</v>
      </c>
      <c r="BF51" s="1">
        <v>0</v>
      </c>
      <c r="BG51" s="235">
        <v>1676</v>
      </c>
    </row>
    <row r="52" spans="1:59">
      <c r="A52" s="1">
        <v>1997</v>
      </c>
      <c r="B52" s="1" t="s">
        <v>63</v>
      </c>
      <c r="C52" s="10">
        <v>71.5</v>
      </c>
      <c r="D52" s="10">
        <v>62.3</v>
      </c>
      <c r="E52" s="10">
        <v>0</v>
      </c>
      <c r="F52" s="10">
        <v>36.4</v>
      </c>
      <c r="G52" s="192">
        <f t="shared" si="0"/>
        <v>170.20000000000002</v>
      </c>
      <c r="H52" s="192">
        <f>+Sar_InfraMR[[#This Row],[Total Líneas de Explotación ]]</f>
        <v>170.20000000000002</v>
      </c>
      <c r="I52" s="300">
        <v>169.64911000000001</v>
      </c>
      <c r="J52" s="10">
        <v>196.1</v>
      </c>
      <c r="K52" s="10">
        <v>13.5</v>
      </c>
      <c r="L52" s="10">
        <v>85</v>
      </c>
      <c r="M52" s="10">
        <v>8.4</v>
      </c>
      <c r="N52" s="192">
        <f>+Sar_InfraMR[[#This Row],[A.03.1 -  Longitud de Vías de Explotación No Electrificadas Troncales y Ramales (vía principal) (km)]]+Sar_InfraMR[[#This Row],[A.04.1 -  Longitud de Vías de Explotación Electrificadas Troncales y Ramales (vía principal) (km)]]</f>
        <v>281.10000000000002</v>
      </c>
      <c r="O52" s="192">
        <f>+Sar_InfraMR[[#This Row],[Total Vías (excluido Auxiliares)]]</f>
        <v>281.10000000000002</v>
      </c>
      <c r="P52" s="1">
        <v>30</v>
      </c>
      <c r="Q52" s="1">
        <v>5</v>
      </c>
      <c r="R52" s="1">
        <v>5</v>
      </c>
      <c r="S52" s="194">
        <f t="shared" si="1"/>
        <v>40</v>
      </c>
      <c r="T52" s="194">
        <v>40</v>
      </c>
      <c r="U52" s="1">
        <v>20</v>
      </c>
      <c r="V52" s="1">
        <v>89</v>
      </c>
      <c r="W52" s="1">
        <v>1</v>
      </c>
      <c r="X52" s="1">
        <v>40</v>
      </c>
      <c r="Y52" s="1">
        <v>0</v>
      </c>
      <c r="Z52" s="196">
        <f t="shared" si="2"/>
        <v>150</v>
      </c>
      <c r="AA52" s="1">
        <v>11</v>
      </c>
      <c r="AB52" s="1">
        <v>22</v>
      </c>
      <c r="AC52" s="1">
        <f>+Sar_InfraMR[[#This Row],[Total Pasos Vehiculares a Nivel]]</f>
        <v>150</v>
      </c>
      <c r="AD52" s="196">
        <f t="shared" si="3"/>
        <v>183</v>
      </c>
      <c r="AE52" s="1">
        <v>17</v>
      </c>
      <c r="AF52" s="1">
        <v>16</v>
      </c>
      <c r="AG52" s="1">
        <v>74</v>
      </c>
      <c r="AH52" s="196">
        <f t="shared" si="4"/>
        <v>107</v>
      </c>
      <c r="AI52" s="10">
        <v>31.1</v>
      </c>
      <c r="AJ52" s="10">
        <v>0</v>
      </c>
      <c r="AK52" s="10">
        <v>126.55</v>
      </c>
      <c r="AL52" s="222">
        <f t="shared" si="5"/>
        <v>157.65</v>
      </c>
      <c r="AM52" s="1">
        <v>0</v>
      </c>
      <c r="AN52" s="1">
        <v>9</v>
      </c>
      <c r="AO52" s="1">
        <v>8</v>
      </c>
      <c r="AP52" s="200">
        <f t="shared" si="6"/>
        <v>17</v>
      </c>
      <c r="AQ52" s="1">
        <v>180</v>
      </c>
      <c r="AR52" s="1">
        <v>95</v>
      </c>
      <c r="AS52" s="1">
        <v>0</v>
      </c>
      <c r="AT52" s="200">
        <f>+Sar_InfraMR[[#This Row],[B.02.1 - Parque de Coches Eléctricos Motrices]]+Sar_InfraMR[[#This Row],[B.02.2 - Parque de Coches Eléctricos Motrices Remolcados Tipo R]]+Sar_InfraMR[[#This Row],[B.02.3 - Parque de Coches Eléctricos Motrices Tipo R]]</f>
        <v>275</v>
      </c>
      <c r="AU52" s="1">
        <v>0</v>
      </c>
      <c r="AV52" s="1">
        <v>4</v>
      </c>
      <c r="AW52" s="1">
        <v>8</v>
      </c>
      <c r="AX52" s="200">
        <f>+Sar_InfraMR[[#This Row],[B.03.1 - Parque de Coches Motores Motrices Remolcados]]+Sar_InfraMR[[#This Row],[B.03.2 - Parque de Coches Motores Motrices Intermedios]]+Sar_InfraMR[[#This Row],[B.03.3 - Parque de Coches Motores Motrices Cabina]]</f>
        <v>12</v>
      </c>
      <c r="AY52" s="1">
        <v>33</v>
      </c>
      <c r="AZ52" s="1">
        <v>12</v>
      </c>
      <c r="BA52" s="1">
        <v>0</v>
      </c>
      <c r="BB52" s="1">
        <v>0</v>
      </c>
      <c r="BC52" s="200">
        <f>+SUM(Sar_InfraMR[[#This Row],[B.04.1 - Parque de Coches Remolcados Clase Unica]:[B.04.5 - Parque de Coches Remolcados para Servicios Especiales (Cartoneros)]])</f>
        <v>45</v>
      </c>
      <c r="BD52" s="356">
        <v>8</v>
      </c>
      <c r="BE52" s="1">
        <v>0</v>
      </c>
      <c r="BF52" s="1">
        <v>0</v>
      </c>
      <c r="BG52" s="235">
        <v>1676</v>
      </c>
    </row>
    <row r="53" spans="1:59">
      <c r="A53" s="1">
        <v>1997</v>
      </c>
      <c r="B53" s="1" t="s">
        <v>64</v>
      </c>
      <c r="C53" s="10">
        <v>71.5</v>
      </c>
      <c r="D53" s="10">
        <v>62.3</v>
      </c>
      <c r="E53" s="10">
        <v>0</v>
      </c>
      <c r="F53" s="10">
        <v>36.4</v>
      </c>
      <c r="G53" s="192">
        <f t="shared" si="0"/>
        <v>170.20000000000002</v>
      </c>
      <c r="H53" s="192">
        <f>+Sar_InfraMR[[#This Row],[Total Líneas de Explotación ]]</f>
        <v>170.20000000000002</v>
      </c>
      <c r="I53" s="300">
        <v>169.64911000000001</v>
      </c>
      <c r="J53" s="10">
        <v>196.1</v>
      </c>
      <c r="K53" s="10">
        <v>13.5</v>
      </c>
      <c r="L53" s="10">
        <v>85</v>
      </c>
      <c r="M53" s="10">
        <v>8.4</v>
      </c>
      <c r="N53" s="192">
        <f>+Sar_InfraMR[[#This Row],[A.03.1 -  Longitud de Vías de Explotación No Electrificadas Troncales y Ramales (vía principal) (km)]]+Sar_InfraMR[[#This Row],[A.04.1 -  Longitud de Vías de Explotación Electrificadas Troncales y Ramales (vía principal) (km)]]</f>
        <v>281.10000000000002</v>
      </c>
      <c r="O53" s="192">
        <f>+Sar_InfraMR[[#This Row],[Total Vías (excluido Auxiliares)]]</f>
        <v>281.10000000000002</v>
      </c>
      <c r="P53" s="1">
        <v>30</v>
      </c>
      <c r="Q53" s="1">
        <v>5</v>
      </c>
      <c r="R53" s="1">
        <v>5</v>
      </c>
      <c r="S53" s="194">
        <f t="shared" si="1"/>
        <v>40</v>
      </c>
      <c r="T53" s="194">
        <v>40</v>
      </c>
      <c r="U53" s="1">
        <v>20</v>
      </c>
      <c r="V53" s="1">
        <v>89</v>
      </c>
      <c r="W53" s="1">
        <v>1</v>
      </c>
      <c r="X53" s="1">
        <v>40</v>
      </c>
      <c r="Y53" s="1">
        <v>0</v>
      </c>
      <c r="Z53" s="196">
        <f t="shared" si="2"/>
        <v>150</v>
      </c>
      <c r="AA53" s="1">
        <v>11</v>
      </c>
      <c r="AB53" s="1">
        <v>22</v>
      </c>
      <c r="AC53" s="1">
        <f>+Sar_InfraMR[[#This Row],[Total Pasos Vehiculares a Nivel]]</f>
        <v>150</v>
      </c>
      <c r="AD53" s="196">
        <f t="shared" si="3"/>
        <v>183</v>
      </c>
      <c r="AE53" s="1">
        <v>17</v>
      </c>
      <c r="AF53" s="1">
        <v>16</v>
      </c>
      <c r="AG53" s="1">
        <v>74</v>
      </c>
      <c r="AH53" s="196">
        <f t="shared" si="4"/>
        <v>107</v>
      </c>
      <c r="AI53" s="10">
        <v>31.1</v>
      </c>
      <c r="AJ53" s="10">
        <v>0</v>
      </c>
      <c r="AK53" s="10">
        <v>126.55</v>
      </c>
      <c r="AL53" s="222">
        <f t="shared" si="5"/>
        <v>157.65</v>
      </c>
      <c r="AM53" s="1">
        <v>0</v>
      </c>
      <c r="AN53" s="1">
        <v>9</v>
      </c>
      <c r="AO53" s="1">
        <v>8</v>
      </c>
      <c r="AP53" s="200">
        <f t="shared" si="6"/>
        <v>17</v>
      </c>
      <c r="AQ53" s="1">
        <v>180</v>
      </c>
      <c r="AR53" s="1">
        <v>95</v>
      </c>
      <c r="AS53" s="1">
        <v>0</v>
      </c>
      <c r="AT53" s="200">
        <f>+Sar_InfraMR[[#This Row],[B.02.1 - Parque de Coches Eléctricos Motrices]]+Sar_InfraMR[[#This Row],[B.02.2 - Parque de Coches Eléctricos Motrices Remolcados Tipo R]]+Sar_InfraMR[[#This Row],[B.02.3 - Parque de Coches Eléctricos Motrices Tipo R]]</f>
        <v>275</v>
      </c>
      <c r="AU53" s="1">
        <v>0</v>
      </c>
      <c r="AV53" s="1">
        <v>4</v>
      </c>
      <c r="AW53" s="1">
        <v>8</v>
      </c>
      <c r="AX53" s="200">
        <f>+Sar_InfraMR[[#This Row],[B.03.1 - Parque de Coches Motores Motrices Remolcados]]+Sar_InfraMR[[#This Row],[B.03.2 - Parque de Coches Motores Motrices Intermedios]]+Sar_InfraMR[[#This Row],[B.03.3 - Parque de Coches Motores Motrices Cabina]]</f>
        <v>12</v>
      </c>
      <c r="AY53" s="1">
        <v>33</v>
      </c>
      <c r="AZ53" s="1">
        <v>12</v>
      </c>
      <c r="BA53" s="1">
        <v>0</v>
      </c>
      <c r="BB53" s="1">
        <v>0</v>
      </c>
      <c r="BC53" s="200">
        <f>+SUM(Sar_InfraMR[[#This Row],[B.04.1 - Parque de Coches Remolcados Clase Unica]:[B.04.5 - Parque de Coches Remolcados para Servicios Especiales (Cartoneros)]])</f>
        <v>45</v>
      </c>
      <c r="BD53" s="356">
        <v>8</v>
      </c>
      <c r="BE53" s="1">
        <v>0</v>
      </c>
      <c r="BF53" s="1">
        <v>0</v>
      </c>
      <c r="BG53" s="235">
        <v>1676</v>
      </c>
    </row>
    <row r="54" spans="1:59">
      <c r="A54" s="1">
        <v>1997</v>
      </c>
      <c r="B54" s="1" t="s">
        <v>65</v>
      </c>
      <c r="C54" s="10">
        <v>71.5</v>
      </c>
      <c r="D54" s="10">
        <v>62.3</v>
      </c>
      <c r="E54" s="10">
        <v>0</v>
      </c>
      <c r="F54" s="10">
        <v>36.4</v>
      </c>
      <c r="G54" s="192">
        <f t="shared" si="0"/>
        <v>170.20000000000002</v>
      </c>
      <c r="H54" s="192">
        <f>+Sar_InfraMR[[#This Row],[Total Líneas de Explotación ]]</f>
        <v>170.20000000000002</v>
      </c>
      <c r="I54" s="300">
        <v>169.64911000000001</v>
      </c>
      <c r="J54" s="10">
        <v>196.1</v>
      </c>
      <c r="K54" s="10">
        <v>13.5</v>
      </c>
      <c r="L54" s="10">
        <v>85</v>
      </c>
      <c r="M54" s="10">
        <v>8.4</v>
      </c>
      <c r="N54" s="192">
        <f>+Sar_InfraMR[[#This Row],[A.03.1 -  Longitud de Vías de Explotación No Electrificadas Troncales y Ramales (vía principal) (km)]]+Sar_InfraMR[[#This Row],[A.04.1 -  Longitud de Vías de Explotación Electrificadas Troncales y Ramales (vía principal) (km)]]</f>
        <v>281.10000000000002</v>
      </c>
      <c r="O54" s="192">
        <f>+Sar_InfraMR[[#This Row],[Total Vías (excluido Auxiliares)]]</f>
        <v>281.10000000000002</v>
      </c>
      <c r="P54" s="1">
        <v>30</v>
      </c>
      <c r="Q54" s="1">
        <v>5</v>
      </c>
      <c r="R54" s="1">
        <v>5</v>
      </c>
      <c r="S54" s="194">
        <f t="shared" si="1"/>
        <v>40</v>
      </c>
      <c r="T54" s="194">
        <v>40</v>
      </c>
      <c r="U54" s="1">
        <v>20</v>
      </c>
      <c r="V54" s="1">
        <v>89</v>
      </c>
      <c r="W54" s="1">
        <v>1</v>
      </c>
      <c r="X54" s="1">
        <v>40</v>
      </c>
      <c r="Y54" s="1">
        <v>0</v>
      </c>
      <c r="Z54" s="196">
        <f t="shared" si="2"/>
        <v>150</v>
      </c>
      <c r="AA54" s="1">
        <v>11</v>
      </c>
      <c r="AB54" s="1">
        <v>22</v>
      </c>
      <c r="AC54" s="1">
        <f>+Sar_InfraMR[[#This Row],[Total Pasos Vehiculares a Nivel]]</f>
        <v>150</v>
      </c>
      <c r="AD54" s="196">
        <f t="shared" si="3"/>
        <v>183</v>
      </c>
      <c r="AE54" s="1">
        <v>17</v>
      </c>
      <c r="AF54" s="1">
        <v>16</v>
      </c>
      <c r="AG54" s="1">
        <v>74</v>
      </c>
      <c r="AH54" s="196">
        <f t="shared" si="4"/>
        <v>107</v>
      </c>
      <c r="AI54" s="10">
        <v>31.1</v>
      </c>
      <c r="AJ54" s="10">
        <v>0</v>
      </c>
      <c r="AK54" s="10">
        <v>126.55</v>
      </c>
      <c r="AL54" s="222">
        <f t="shared" si="5"/>
        <v>157.65</v>
      </c>
      <c r="AM54" s="1">
        <v>0</v>
      </c>
      <c r="AN54" s="1">
        <v>9</v>
      </c>
      <c r="AO54" s="1">
        <v>8</v>
      </c>
      <c r="AP54" s="200">
        <f t="shared" si="6"/>
        <v>17</v>
      </c>
      <c r="AQ54" s="1">
        <v>180</v>
      </c>
      <c r="AR54" s="1">
        <v>95</v>
      </c>
      <c r="AS54" s="1">
        <v>0</v>
      </c>
      <c r="AT54" s="200">
        <f>+Sar_InfraMR[[#This Row],[B.02.1 - Parque de Coches Eléctricos Motrices]]+Sar_InfraMR[[#This Row],[B.02.2 - Parque de Coches Eléctricos Motrices Remolcados Tipo R]]+Sar_InfraMR[[#This Row],[B.02.3 - Parque de Coches Eléctricos Motrices Tipo R]]</f>
        <v>275</v>
      </c>
      <c r="AU54" s="1">
        <v>0</v>
      </c>
      <c r="AV54" s="1">
        <v>4</v>
      </c>
      <c r="AW54" s="1">
        <v>8</v>
      </c>
      <c r="AX54" s="200">
        <f>+Sar_InfraMR[[#This Row],[B.03.1 - Parque de Coches Motores Motrices Remolcados]]+Sar_InfraMR[[#This Row],[B.03.2 - Parque de Coches Motores Motrices Intermedios]]+Sar_InfraMR[[#This Row],[B.03.3 - Parque de Coches Motores Motrices Cabina]]</f>
        <v>12</v>
      </c>
      <c r="AY54" s="1">
        <v>33</v>
      </c>
      <c r="AZ54" s="1">
        <v>12</v>
      </c>
      <c r="BA54" s="1">
        <v>0</v>
      </c>
      <c r="BB54" s="1">
        <v>0</v>
      </c>
      <c r="BC54" s="200">
        <f>+SUM(Sar_InfraMR[[#This Row],[B.04.1 - Parque de Coches Remolcados Clase Unica]:[B.04.5 - Parque de Coches Remolcados para Servicios Especiales (Cartoneros)]])</f>
        <v>45</v>
      </c>
      <c r="BD54" s="356">
        <v>8</v>
      </c>
      <c r="BE54" s="1">
        <v>0</v>
      </c>
      <c r="BF54" s="1">
        <v>0</v>
      </c>
      <c r="BG54" s="235">
        <v>1676</v>
      </c>
    </row>
    <row r="55" spans="1:59">
      <c r="A55" s="1">
        <v>1997</v>
      </c>
      <c r="B55" s="1" t="s">
        <v>66</v>
      </c>
      <c r="C55" s="10">
        <v>71.5</v>
      </c>
      <c r="D55" s="10">
        <v>62.3</v>
      </c>
      <c r="E55" s="10">
        <v>0</v>
      </c>
      <c r="F55" s="10">
        <v>36.4</v>
      </c>
      <c r="G55" s="192">
        <f t="shared" si="0"/>
        <v>170.20000000000002</v>
      </c>
      <c r="H55" s="192">
        <f>+Sar_InfraMR[[#This Row],[Total Líneas de Explotación ]]</f>
        <v>170.20000000000002</v>
      </c>
      <c r="I55" s="300">
        <v>169.64911000000001</v>
      </c>
      <c r="J55" s="10">
        <v>196.1</v>
      </c>
      <c r="K55" s="10">
        <v>13.5</v>
      </c>
      <c r="L55" s="10">
        <v>85</v>
      </c>
      <c r="M55" s="10">
        <v>8.4</v>
      </c>
      <c r="N55" s="192">
        <f>+Sar_InfraMR[[#This Row],[A.03.1 -  Longitud de Vías de Explotación No Electrificadas Troncales y Ramales (vía principal) (km)]]+Sar_InfraMR[[#This Row],[A.04.1 -  Longitud de Vías de Explotación Electrificadas Troncales y Ramales (vía principal) (km)]]</f>
        <v>281.10000000000002</v>
      </c>
      <c r="O55" s="192">
        <f>+Sar_InfraMR[[#This Row],[Total Vías (excluido Auxiliares)]]</f>
        <v>281.10000000000002</v>
      </c>
      <c r="P55" s="1">
        <v>30</v>
      </c>
      <c r="Q55" s="1">
        <v>5</v>
      </c>
      <c r="R55" s="1">
        <v>5</v>
      </c>
      <c r="S55" s="194">
        <f t="shared" si="1"/>
        <v>40</v>
      </c>
      <c r="T55" s="194">
        <v>40</v>
      </c>
      <c r="U55" s="1">
        <v>20</v>
      </c>
      <c r="V55" s="1">
        <v>89</v>
      </c>
      <c r="W55" s="1">
        <v>1</v>
      </c>
      <c r="X55" s="1">
        <v>40</v>
      </c>
      <c r="Y55" s="1">
        <v>0</v>
      </c>
      <c r="Z55" s="196">
        <f t="shared" si="2"/>
        <v>150</v>
      </c>
      <c r="AA55" s="1">
        <v>11</v>
      </c>
      <c r="AB55" s="1">
        <v>22</v>
      </c>
      <c r="AC55" s="1">
        <f>+Sar_InfraMR[[#This Row],[Total Pasos Vehiculares a Nivel]]</f>
        <v>150</v>
      </c>
      <c r="AD55" s="196">
        <f t="shared" si="3"/>
        <v>183</v>
      </c>
      <c r="AE55" s="1">
        <v>17</v>
      </c>
      <c r="AF55" s="1">
        <v>16</v>
      </c>
      <c r="AG55" s="1">
        <v>74</v>
      </c>
      <c r="AH55" s="196">
        <f t="shared" si="4"/>
        <v>107</v>
      </c>
      <c r="AI55" s="10">
        <v>31.1</v>
      </c>
      <c r="AJ55" s="10">
        <v>0</v>
      </c>
      <c r="AK55" s="10">
        <v>126.55</v>
      </c>
      <c r="AL55" s="222">
        <f t="shared" si="5"/>
        <v>157.65</v>
      </c>
      <c r="AM55" s="1">
        <v>0</v>
      </c>
      <c r="AN55" s="1">
        <v>9</v>
      </c>
      <c r="AO55" s="1">
        <v>8</v>
      </c>
      <c r="AP55" s="200">
        <f t="shared" si="6"/>
        <v>17</v>
      </c>
      <c r="AQ55" s="1">
        <v>180</v>
      </c>
      <c r="AR55" s="1">
        <v>95</v>
      </c>
      <c r="AS55" s="1">
        <v>0</v>
      </c>
      <c r="AT55" s="200">
        <f>+Sar_InfraMR[[#This Row],[B.02.1 - Parque de Coches Eléctricos Motrices]]+Sar_InfraMR[[#This Row],[B.02.2 - Parque de Coches Eléctricos Motrices Remolcados Tipo R]]+Sar_InfraMR[[#This Row],[B.02.3 - Parque de Coches Eléctricos Motrices Tipo R]]</f>
        <v>275</v>
      </c>
      <c r="AU55" s="1">
        <v>0</v>
      </c>
      <c r="AV55" s="1">
        <v>4</v>
      </c>
      <c r="AW55" s="1">
        <v>8</v>
      </c>
      <c r="AX55" s="200">
        <f>+Sar_InfraMR[[#This Row],[B.03.1 - Parque de Coches Motores Motrices Remolcados]]+Sar_InfraMR[[#This Row],[B.03.2 - Parque de Coches Motores Motrices Intermedios]]+Sar_InfraMR[[#This Row],[B.03.3 - Parque de Coches Motores Motrices Cabina]]</f>
        <v>12</v>
      </c>
      <c r="AY55" s="1">
        <v>33</v>
      </c>
      <c r="AZ55" s="1">
        <v>12</v>
      </c>
      <c r="BA55" s="1">
        <v>0</v>
      </c>
      <c r="BB55" s="1">
        <v>0</v>
      </c>
      <c r="BC55" s="200">
        <f>+SUM(Sar_InfraMR[[#This Row],[B.04.1 - Parque de Coches Remolcados Clase Unica]:[B.04.5 - Parque de Coches Remolcados para Servicios Especiales (Cartoneros)]])</f>
        <v>45</v>
      </c>
      <c r="BD55" s="356">
        <v>8</v>
      </c>
      <c r="BE55" s="1">
        <v>0</v>
      </c>
      <c r="BF55" s="1">
        <v>0</v>
      </c>
      <c r="BG55" s="235">
        <v>1676</v>
      </c>
    </row>
    <row r="56" spans="1:59">
      <c r="A56" s="1">
        <v>1997</v>
      </c>
      <c r="B56" s="1" t="s">
        <v>67</v>
      </c>
      <c r="C56" s="10">
        <v>71.5</v>
      </c>
      <c r="D56" s="10">
        <v>62.3</v>
      </c>
      <c r="E56" s="10">
        <v>0</v>
      </c>
      <c r="F56" s="10">
        <v>36.4</v>
      </c>
      <c r="G56" s="192">
        <f t="shared" si="0"/>
        <v>170.20000000000002</v>
      </c>
      <c r="H56" s="192">
        <f>+Sar_InfraMR[[#This Row],[Total Líneas de Explotación ]]</f>
        <v>170.20000000000002</v>
      </c>
      <c r="I56" s="300">
        <v>169.64911000000001</v>
      </c>
      <c r="J56" s="10">
        <v>196.1</v>
      </c>
      <c r="K56" s="10">
        <v>13.5</v>
      </c>
      <c r="L56" s="10">
        <v>85</v>
      </c>
      <c r="M56" s="10">
        <v>8.4</v>
      </c>
      <c r="N56" s="192">
        <f>+Sar_InfraMR[[#This Row],[A.03.1 -  Longitud de Vías de Explotación No Electrificadas Troncales y Ramales (vía principal) (km)]]+Sar_InfraMR[[#This Row],[A.04.1 -  Longitud de Vías de Explotación Electrificadas Troncales y Ramales (vía principal) (km)]]</f>
        <v>281.10000000000002</v>
      </c>
      <c r="O56" s="192">
        <f>+Sar_InfraMR[[#This Row],[Total Vías (excluido Auxiliares)]]</f>
        <v>281.10000000000002</v>
      </c>
      <c r="P56" s="1">
        <v>30</v>
      </c>
      <c r="Q56" s="1">
        <v>5</v>
      </c>
      <c r="R56" s="1">
        <v>5</v>
      </c>
      <c r="S56" s="194">
        <f t="shared" si="1"/>
        <v>40</v>
      </c>
      <c r="T56" s="194">
        <v>40</v>
      </c>
      <c r="U56" s="1">
        <v>20</v>
      </c>
      <c r="V56" s="1">
        <v>89</v>
      </c>
      <c r="W56" s="1">
        <v>1</v>
      </c>
      <c r="X56" s="1">
        <v>40</v>
      </c>
      <c r="Y56" s="1">
        <v>0</v>
      </c>
      <c r="Z56" s="196">
        <f t="shared" si="2"/>
        <v>150</v>
      </c>
      <c r="AA56" s="1">
        <v>11</v>
      </c>
      <c r="AB56" s="1">
        <v>22</v>
      </c>
      <c r="AC56" s="1">
        <f>+Sar_InfraMR[[#This Row],[Total Pasos Vehiculares a Nivel]]</f>
        <v>150</v>
      </c>
      <c r="AD56" s="196">
        <f t="shared" si="3"/>
        <v>183</v>
      </c>
      <c r="AE56" s="1">
        <v>17</v>
      </c>
      <c r="AF56" s="1">
        <v>16</v>
      </c>
      <c r="AG56" s="1">
        <v>74</v>
      </c>
      <c r="AH56" s="196">
        <f t="shared" si="4"/>
        <v>107</v>
      </c>
      <c r="AI56" s="10">
        <v>31.1</v>
      </c>
      <c r="AJ56" s="10">
        <v>0</v>
      </c>
      <c r="AK56" s="10">
        <v>126.55</v>
      </c>
      <c r="AL56" s="222">
        <f t="shared" si="5"/>
        <v>157.65</v>
      </c>
      <c r="AM56" s="1">
        <v>0</v>
      </c>
      <c r="AN56" s="1">
        <v>9</v>
      </c>
      <c r="AO56" s="1">
        <v>8</v>
      </c>
      <c r="AP56" s="200">
        <f t="shared" si="6"/>
        <v>17</v>
      </c>
      <c r="AQ56" s="1">
        <v>180</v>
      </c>
      <c r="AR56" s="1">
        <v>95</v>
      </c>
      <c r="AS56" s="1">
        <v>0</v>
      </c>
      <c r="AT56" s="200">
        <f>+Sar_InfraMR[[#This Row],[B.02.1 - Parque de Coches Eléctricos Motrices]]+Sar_InfraMR[[#This Row],[B.02.2 - Parque de Coches Eléctricos Motrices Remolcados Tipo R]]+Sar_InfraMR[[#This Row],[B.02.3 - Parque de Coches Eléctricos Motrices Tipo R]]</f>
        <v>275</v>
      </c>
      <c r="AU56" s="1">
        <v>0</v>
      </c>
      <c r="AV56" s="1">
        <v>4</v>
      </c>
      <c r="AW56" s="1">
        <v>8</v>
      </c>
      <c r="AX56" s="200">
        <f>+Sar_InfraMR[[#This Row],[B.03.1 - Parque de Coches Motores Motrices Remolcados]]+Sar_InfraMR[[#This Row],[B.03.2 - Parque de Coches Motores Motrices Intermedios]]+Sar_InfraMR[[#This Row],[B.03.3 - Parque de Coches Motores Motrices Cabina]]</f>
        <v>12</v>
      </c>
      <c r="AY56" s="1">
        <v>33</v>
      </c>
      <c r="AZ56" s="1">
        <v>12</v>
      </c>
      <c r="BA56" s="1">
        <v>0</v>
      </c>
      <c r="BB56" s="1">
        <v>0</v>
      </c>
      <c r="BC56" s="200">
        <f>+SUM(Sar_InfraMR[[#This Row],[B.04.1 - Parque de Coches Remolcados Clase Unica]:[B.04.5 - Parque de Coches Remolcados para Servicios Especiales (Cartoneros)]])</f>
        <v>45</v>
      </c>
      <c r="BD56" s="356">
        <v>8</v>
      </c>
      <c r="BE56" s="1">
        <v>0</v>
      </c>
      <c r="BF56" s="1">
        <v>0</v>
      </c>
      <c r="BG56" s="235">
        <v>1676</v>
      </c>
    </row>
    <row r="57" spans="1:59">
      <c r="A57" s="1">
        <v>1997</v>
      </c>
      <c r="B57" s="1" t="s">
        <v>68</v>
      </c>
      <c r="C57" s="10">
        <v>71.5</v>
      </c>
      <c r="D57" s="10">
        <v>62.3</v>
      </c>
      <c r="E57" s="10">
        <v>0</v>
      </c>
      <c r="F57" s="10">
        <v>36.4</v>
      </c>
      <c r="G57" s="192">
        <f t="shared" si="0"/>
        <v>170.20000000000002</v>
      </c>
      <c r="H57" s="192">
        <f>+Sar_InfraMR[[#This Row],[Total Líneas de Explotación ]]</f>
        <v>170.20000000000002</v>
      </c>
      <c r="I57" s="300">
        <v>169.64911000000001</v>
      </c>
      <c r="J57" s="10">
        <v>196.1</v>
      </c>
      <c r="K57" s="10">
        <v>13.5</v>
      </c>
      <c r="L57" s="10">
        <v>85</v>
      </c>
      <c r="M57" s="10">
        <v>8.4</v>
      </c>
      <c r="N57" s="192">
        <f>+Sar_InfraMR[[#This Row],[A.03.1 -  Longitud de Vías de Explotación No Electrificadas Troncales y Ramales (vía principal) (km)]]+Sar_InfraMR[[#This Row],[A.04.1 -  Longitud de Vías de Explotación Electrificadas Troncales y Ramales (vía principal) (km)]]</f>
        <v>281.10000000000002</v>
      </c>
      <c r="O57" s="192">
        <f>+Sar_InfraMR[[#This Row],[Total Vías (excluido Auxiliares)]]</f>
        <v>281.10000000000002</v>
      </c>
      <c r="P57" s="1">
        <v>30</v>
      </c>
      <c r="Q57" s="1">
        <v>5</v>
      </c>
      <c r="R57" s="1">
        <v>5</v>
      </c>
      <c r="S57" s="194">
        <f t="shared" si="1"/>
        <v>40</v>
      </c>
      <c r="T57" s="194">
        <v>40</v>
      </c>
      <c r="U57" s="1">
        <v>20</v>
      </c>
      <c r="V57" s="1">
        <v>89</v>
      </c>
      <c r="W57" s="1">
        <v>1</v>
      </c>
      <c r="X57" s="1">
        <v>40</v>
      </c>
      <c r="Y57" s="1">
        <v>0</v>
      </c>
      <c r="Z57" s="196">
        <f t="shared" si="2"/>
        <v>150</v>
      </c>
      <c r="AA57" s="1">
        <v>11</v>
      </c>
      <c r="AB57" s="1">
        <v>22</v>
      </c>
      <c r="AC57" s="1">
        <f>+Sar_InfraMR[[#This Row],[Total Pasos Vehiculares a Nivel]]</f>
        <v>150</v>
      </c>
      <c r="AD57" s="196">
        <f t="shared" si="3"/>
        <v>183</v>
      </c>
      <c r="AE57" s="1">
        <v>17</v>
      </c>
      <c r="AF57" s="1">
        <v>16</v>
      </c>
      <c r="AG57" s="1">
        <v>74</v>
      </c>
      <c r="AH57" s="196">
        <f t="shared" si="4"/>
        <v>107</v>
      </c>
      <c r="AI57" s="10">
        <v>31.1</v>
      </c>
      <c r="AJ57" s="10">
        <v>0</v>
      </c>
      <c r="AK57" s="10">
        <v>126.55</v>
      </c>
      <c r="AL57" s="222">
        <f t="shared" si="5"/>
        <v>157.65</v>
      </c>
      <c r="AM57" s="1">
        <v>0</v>
      </c>
      <c r="AN57" s="1">
        <v>9</v>
      </c>
      <c r="AO57" s="1">
        <v>8</v>
      </c>
      <c r="AP57" s="200">
        <f t="shared" si="6"/>
        <v>17</v>
      </c>
      <c r="AQ57" s="1">
        <v>180</v>
      </c>
      <c r="AR57" s="1">
        <v>95</v>
      </c>
      <c r="AS57" s="1">
        <v>0</v>
      </c>
      <c r="AT57" s="200">
        <f>+Sar_InfraMR[[#This Row],[B.02.1 - Parque de Coches Eléctricos Motrices]]+Sar_InfraMR[[#This Row],[B.02.2 - Parque de Coches Eléctricos Motrices Remolcados Tipo R]]+Sar_InfraMR[[#This Row],[B.02.3 - Parque de Coches Eléctricos Motrices Tipo R]]</f>
        <v>275</v>
      </c>
      <c r="AU57" s="1">
        <v>0</v>
      </c>
      <c r="AV57" s="1">
        <v>4</v>
      </c>
      <c r="AW57" s="1">
        <v>8</v>
      </c>
      <c r="AX57" s="200">
        <f>+Sar_InfraMR[[#This Row],[B.03.1 - Parque de Coches Motores Motrices Remolcados]]+Sar_InfraMR[[#This Row],[B.03.2 - Parque de Coches Motores Motrices Intermedios]]+Sar_InfraMR[[#This Row],[B.03.3 - Parque de Coches Motores Motrices Cabina]]</f>
        <v>12</v>
      </c>
      <c r="AY57" s="1">
        <v>33</v>
      </c>
      <c r="AZ57" s="1">
        <v>12</v>
      </c>
      <c r="BA57" s="1">
        <v>0</v>
      </c>
      <c r="BB57" s="1">
        <v>0</v>
      </c>
      <c r="BC57" s="200">
        <f>+SUM(Sar_InfraMR[[#This Row],[B.04.1 - Parque de Coches Remolcados Clase Unica]:[B.04.5 - Parque de Coches Remolcados para Servicios Especiales (Cartoneros)]])</f>
        <v>45</v>
      </c>
      <c r="BD57" s="356">
        <v>8</v>
      </c>
      <c r="BE57" s="1">
        <v>0</v>
      </c>
      <c r="BF57" s="1">
        <v>0</v>
      </c>
      <c r="BG57" s="235">
        <v>1676</v>
      </c>
    </row>
    <row r="58" spans="1:59">
      <c r="A58" s="1">
        <v>1997</v>
      </c>
      <c r="B58" s="1" t="s">
        <v>69</v>
      </c>
      <c r="C58" s="10">
        <v>71.5</v>
      </c>
      <c r="D58" s="10">
        <v>62.3</v>
      </c>
      <c r="E58" s="10">
        <v>0</v>
      </c>
      <c r="F58" s="10">
        <v>36.4</v>
      </c>
      <c r="G58" s="192">
        <f t="shared" si="0"/>
        <v>170.20000000000002</v>
      </c>
      <c r="H58" s="192">
        <f>+Sar_InfraMR[[#This Row],[Total Líneas de Explotación ]]</f>
        <v>170.20000000000002</v>
      </c>
      <c r="I58" s="300">
        <v>169.64911000000001</v>
      </c>
      <c r="J58" s="10">
        <v>196.1</v>
      </c>
      <c r="K58" s="10">
        <v>13.5</v>
      </c>
      <c r="L58" s="10">
        <v>85</v>
      </c>
      <c r="M58" s="10">
        <v>8.4</v>
      </c>
      <c r="N58" s="192">
        <f>+Sar_InfraMR[[#This Row],[A.03.1 -  Longitud de Vías de Explotación No Electrificadas Troncales y Ramales (vía principal) (km)]]+Sar_InfraMR[[#This Row],[A.04.1 -  Longitud de Vías de Explotación Electrificadas Troncales y Ramales (vía principal) (km)]]</f>
        <v>281.10000000000002</v>
      </c>
      <c r="O58" s="192">
        <f>+Sar_InfraMR[[#This Row],[Total Vías (excluido Auxiliares)]]</f>
        <v>281.10000000000002</v>
      </c>
      <c r="P58" s="1">
        <v>30</v>
      </c>
      <c r="Q58" s="1">
        <v>5</v>
      </c>
      <c r="R58" s="1">
        <v>5</v>
      </c>
      <c r="S58" s="194">
        <f t="shared" si="1"/>
        <v>40</v>
      </c>
      <c r="T58" s="194">
        <v>40</v>
      </c>
      <c r="U58" s="1">
        <v>20</v>
      </c>
      <c r="V58" s="1">
        <v>89</v>
      </c>
      <c r="W58" s="1">
        <v>1</v>
      </c>
      <c r="X58" s="1">
        <v>40</v>
      </c>
      <c r="Y58" s="1">
        <v>0</v>
      </c>
      <c r="Z58" s="196">
        <f t="shared" si="2"/>
        <v>150</v>
      </c>
      <c r="AA58" s="1">
        <v>11</v>
      </c>
      <c r="AB58" s="1">
        <v>22</v>
      </c>
      <c r="AC58" s="1">
        <f>+Sar_InfraMR[[#This Row],[Total Pasos Vehiculares a Nivel]]</f>
        <v>150</v>
      </c>
      <c r="AD58" s="196">
        <f t="shared" si="3"/>
        <v>183</v>
      </c>
      <c r="AE58" s="1">
        <v>17</v>
      </c>
      <c r="AF58" s="1">
        <v>16</v>
      </c>
      <c r="AG58" s="1">
        <v>74</v>
      </c>
      <c r="AH58" s="196">
        <f t="shared" si="4"/>
        <v>107</v>
      </c>
      <c r="AI58" s="10">
        <v>31.1</v>
      </c>
      <c r="AJ58" s="10">
        <v>0</v>
      </c>
      <c r="AK58" s="10">
        <v>126.55</v>
      </c>
      <c r="AL58" s="222">
        <f t="shared" si="5"/>
        <v>157.65</v>
      </c>
      <c r="AM58" s="1">
        <v>0</v>
      </c>
      <c r="AN58" s="1">
        <v>9</v>
      </c>
      <c r="AO58" s="1">
        <v>8</v>
      </c>
      <c r="AP58" s="200">
        <f t="shared" si="6"/>
        <v>17</v>
      </c>
      <c r="AQ58" s="1">
        <v>180</v>
      </c>
      <c r="AR58" s="1">
        <v>95</v>
      </c>
      <c r="AS58" s="1">
        <v>0</v>
      </c>
      <c r="AT58" s="200">
        <f>+Sar_InfraMR[[#This Row],[B.02.1 - Parque de Coches Eléctricos Motrices]]+Sar_InfraMR[[#This Row],[B.02.2 - Parque de Coches Eléctricos Motrices Remolcados Tipo R]]+Sar_InfraMR[[#This Row],[B.02.3 - Parque de Coches Eléctricos Motrices Tipo R]]</f>
        <v>275</v>
      </c>
      <c r="AU58" s="1">
        <v>0</v>
      </c>
      <c r="AV58" s="1">
        <v>4</v>
      </c>
      <c r="AW58" s="1">
        <v>8</v>
      </c>
      <c r="AX58" s="200">
        <f>+Sar_InfraMR[[#This Row],[B.03.1 - Parque de Coches Motores Motrices Remolcados]]+Sar_InfraMR[[#This Row],[B.03.2 - Parque de Coches Motores Motrices Intermedios]]+Sar_InfraMR[[#This Row],[B.03.3 - Parque de Coches Motores Motrices Cabina]]</f>
        <v>12</v>
      </c>
      <c r="AY58" s="1">
        <v>33</v>
      </c>
      <c r="AZ58" s="1">
        <v>12</v>
      </c>
      <c r="BA58" s="1">
        <v>0</v>
      </c>
      <c r="BB58" s="1">
        <v>0</v>
      </c>
      <c r="BC58" s="200">
        <f>+SUM(Sar_InfraMR[[#This Row],[B.04.1 - Parque de Coches Remolcados Clase Unica]:[B.04.5 - Parque de Coches Remolcados para Servicios Especiales (Cartoneros)]])</f>
        <v>45</v>
      </c>
      <c r="BD58" s="356">
        <v>8</v>
      </c>
      <c r="BE58" s="1">
        <v>0</v>
      </c>
      <c r="BF58" s="1">
        <v>0</v>
      </c>
      <c r="BG58" s="235">
        <v>1676</v>
      </c>
    </row>
    <row r="59" spans="1:59">
      <c r="A59" s="1">
        <v>1997</v>
      </c>
      <c r="B59" s="1" t="s">
        <v>70</v>
      </c>
      <c r="C59" s="10">
        <v>71.5</v>
      </c>
      <c r="D59" s="10">
        <v>62.3</v>
      </c>
      <c r="E59" s="10">
        <v>0</v>
      </c>
      <c r="F59" s="10">
        <v>36.4</v>
      </c>
      <c r="G59" s="192">
        <f t="shared" si="0"/>
        <v>170.20000000000002</v>
      </c>
      <c r="H59" s="192">
        <f>+Sar_InfraMR[[#This Row],[Total Líneas de Explotación ]]</f>
        <v>170.20000000000002</v>
      </c>
      <c r="I59" s="300">
        <v>169.64911000000001</v>
      </c>
      <c r="J59" s="10">
        <v>196.1</v>
      </c>
      <c r="K59" s="10">
        <v>13.5</v>
      </c>
      <c r="L59" s="10">
        <v>85</v>
      </c>
      <c r="M59" s="10">
        <v>8.4</v>
      </c>
      <c r="N59" s="192">
        <f>+Sar_InfraMR[[#This Row],[A.03.1 -  Longitud de Vías de Explotación No Electrificadas Troncales y Ramales (vía principal) (km)]]+Sar_InfraMR[[#This Row],[A.04.1 -  Longitud de Vías de Explotación Electrificadas Troncales y Ramales (vía principal) (km)]]</f>
        <v>281.10000000000002</v>
      </c>
      <c r="O59" s="192">
        <f>+Sar_InfraMR[[#This Row],[Total Vías (excluido Auxiliares)]]</f>
        <v>281.10000000000002</v>
      </c>
      <c r="P59" s="1">
        <v>30</v>
      </c>
      <c r="Q59" s="1">
        <v>5</v>
      </c>
      <c r="R59" s="1">
        <v>5</v>
      </c>
      <c r="S59" s="194">
        <f t="shared" si="1"/>
        <v>40</v>
      </c>
      <c r="T59" s="194">
        <v>40</v>
      </c>
      <c r="U59" s="1">
        <v>20</v>
      </c>
      <c r="V59" s="1">
        <v>89</v>
      </c>
      <c r="W59" s="1">
        <v>1</v>
      </c>
      <c r="X59" s="1">
        <v>40</v>
      </c>
      <c r="Y59" s="1">
        <v>0</v>
      </c>
      <c r="Z59" s="196">
        <f t="shared" si="2"/>
        <v>150</v>
      </c>
      <c r="AA59" s="1">
        <v>11</v>
      </c>
      <c r="AB59" s="1">
        <v>22</v>
      </c>
      <c r="AC59" s="1">
        <f>+Sar_InfraMR[[#This Row],[Total Pasos Vehiculares a Nivel]]</f>
        <v>150</v>
      </c>
      <c r="AD59" s="196">
        <f t="shared" si="3"/>
        <v>183</v>
      </c>
      <c r="AE59" s="1">
        <v>17</v>
      </c>
      <c r="AF59" s="1">
        <v>16</v>
      </c>
      <c r="AG59" s="1">
        <v>74</v>
      </c>
      <c r="AH59" s="196">
        <f t="shared" si="4"/>
        <v>107</v>
      </c>
      <c r="AI59" s="10">
        <v>31.1</v>
      </c>
      <c r="AJ59" s="10">
        <v>0</v>
      </c>
      <c r="AK59" s="10">
        <v>126.55</v>
      </c>
      <c r="AL59" s="222">
        <f t="shared" si="5"/>
        <v>157.65</v>
      </c>
      <c r="AM59" s="1">
        <v>0</v>
      </c>
      <c r="AN59" s="1">
        <v>9</v>
      </c>
      <c r="AO59" s="1">
        <v>8</v>
      </c>
      <c r="AP59" s="200">
        <f t="shared" si="6"/>
        <v>17</v>
      </c>
      <c r="AQ59" s="1">
        <v>180</v>
      </c>
      <c r="AR59" s="1">
        <v>95</v>
      </c>
      <c r="AS59" s="1">
        <v>0</v>
      </c>
      <c r="AT59" s="200">
        <f>+Sar_InfraMR[[#This Row],[B.02.1 - Parque de Coches Eléctricos Motrices]]+Sar_InfraMR[[#This Row],[B.02.2 - Parque de Coches Eléctricos Motrices Remolcados Tipo R]]+Sar_InfraMR[[#This Row],[B.02.3 - Parque de Coches Eléctricos Motrices Tipo R]]</f>
        <v>275</v>
      </c>
      <c r="AU59" s="1">
        <v>0</v>
      </c>
      <c r="AV59" s="1">
        <v>4</v>
      </c>
      <c r="AW59" s="1">
        <v>8</v>
      </c>
      <c r="AX59" s="200">
        <f>+Sar_InfraMR[[#This Row],[B.03.1 - Parque de Coches Motores Motrices Remolcados]]+Sar_InfraMR[[#This Row],[B.03.2 - Parque de Coches Motores Motrices Intermedios]]+Sar_InfraMR[[#This Row],[B.03.3 - Parque de Coches Motores Motrices Cabina]]</f>
        <v>12</v>
      </c>
      <c r="AY59" s="1">
        <v>33</v>
      </c>
      <c r="AZ59" s="1">
        <v>12</v>
      </c>
      <c r="BA59" s="1">
        <v>0</v>
      </c>
      <c r="BB59" s="1">
        <v>0</v>
      </c>
      <c r="BC59" s="200">
        <f>+SUM(Sar_InfraMR[[#This Row],[B.04.1 - Parque de Coches Remolcados Clase Unica]:[B.04.5 - Parque de Coches Remolcados para Servicios Especiales (Cartoneros)]])</f>
        <v>45</v>
      </c>
      <c r="BD59" s="356">
        <v>8</v>
      </c>
      <c r="BE59" s="1">
        <v>0</v>
      </c>
      <c r="BF59" s="1">
        <v>0</v>
      </c>
      <c r="BG59" s="235">
        <v>1676</v>
      </c>
    </row>
    <row r="60" spans="1:59">
      <c r="A60" s="1">
        <v>1997</v>
      </c>
      <c r="B60" s="1" t="s">
        <v>71</v>
      </c>
      <c r="C60" s="10">
        <v>71.5</v>
      </c>
      <c r="D60" s="10">
        <v>62.3</v>
      </c>
      <c r="E60" s="10">
        <v>0</v>
      </c>
      <c r="F60" s="10">
        <v>36.4</v>
      </c>
      <c r="G60" s="192">
        <f t="shared" si="0"/>
        <v>170.20000000000002</v>
      </c>
      <c r="H60" s="192">
        <f>+Sar_InfraMR[[#This Row],[Total Líneas de Explotación ]]</f>
        <v>170.20000000000002</v>
      </c>
      <c r="I60" s="300">
        <v>169.64911000000001</v>
      </c>
      <c r="J60" s="10">
        <v>196.1</v>
      </c>
      <c r="K60" s="10">
        <v>13.5</v>
      </c>
      <c r="L60" s="10">
        <v>85</v>
      </c>
      <c r="M60" s="10">
        <v>8.4</v>
      </c>
      <c r="N60" s="192">
        <f>+Sar_InfraMR[[#This Row],[A.03.1 -  Longitud de Vías de Explotación No Electrificadas Troncales y Ramales (vía principal) (km)]]+Sar_InfraMR[[#This Row],[A.04.1 -  Longitud de Vías de Explotación Electrificadas Troncales y Ramales (vía principal) (km)]]</f>
        <v>281.10000000000002</v>
      </c>
      <c r="O60" s="192">
        <f>+Sar_InfraMR[[#This Row],[Total Vías (excluido Auxiliares)]]</f>
        <v>281.10000000000002</v>
      </c>
      <c r="P60" s="1">
        <v>30</v>
      </c>
      <c r="Q60" s="1">
        <v>5</v>
      </c>
      <c r="R60" s="1">
        <v>5</v>
      </c>
      <c r="S60" s="194">
        <f t="shared" si="1"/>
        <v>40</v>
      </c>
      <c r="T60" s="194">
        <v>40</v>
      </c>
      <c r="U60" s="1">
        <v>20</v>
      </c>
      <c r="V60" s="1">
        <v>89</v>
      </c>
      <c r="W60" s="1">
        <v>1</v>
      </c>
      <c r="X60" s="1">
        <v>40</v>
      </c>
      <c r="Y60" s="1">
        <v>0</v>
      </c>
      <c r="Z60" s="196">
        <f t="shared" si="2"/>
        <v>150</v>
      </c>
      <c r="AA60" s="1">
        <v>11</v>
      </c>
      <c r="AB60" s="1">
        <v>22</v>
      </c>
      <c r="AC60" s="1">
        <f>+Sar_InfraMR[[#This Row],[Total Pasos Vehiculares a Nivel]]</f>
        <v>150</v>
      </c>
      <c r="AD60" s="196">
        <f t="shared" si="3"/>
        <v>183</v>
      </c>
      <c r="AE60" s="1">
        <v>17</v>
      </c>
      <c r="AF60" s="1">
        <v>16</v>
      </c>
      <c r="AG60" s="1">
        <v>74</v>
      </c>
      <c r="AH60" s="196">
        <f t="shared" si="4"/>
        <v>107</v>
      </c>
      <c r="AI60" s="10">
        <v>31.1</v>
      </c>
      <c r="AJ60" s="10">
        <v>0</v>
      </c>
      <c r="AK60" s="10">
        <v>126.55</v>
      </c>
      <c r="AL60" s="222">
        <f t="shared" si="5"/>
        <v>157.65</v>
      </c>
      <c r="AM60" s="1">
        <v>0</v>
      </c>
      <c r="AN60" s="1">
        <v>9</v>
      </c>
      <c r="AO60" s="1">
        <v>8</v>
      </c>
      <c r="AP60" s="200">
        <f t="shared" si="6"/>
        <v>17</v>
      </c>
      <c r="AQ60" s="1">
        <v>180</v>
      </c>
      <c r="AR60" s="1">
        <v>95</v>
      </c>
      <c r="AS60" s="1">
        <v>0</v>
      </c>
      <c r="AT60" s="200">
        <f>+Sar_InfraMR[[#This Row],[B.02.1 - Parque de Coches Eléctricos Motrices]]+Sar_InfraMR[[#This Row],[B.02.2 - Parque de Coches Eléctricos Motrices Remolcados Tipo R]]+Sar_InfraMR[[#This Row],[B.02.3 - Parque de Coches Eléctricos Motrices Tipo R]]</f>
        <v>275</v>
      </c>
      <c r="AU60" s="1">
        <v>0</v>
      </c>
      <c r="AV60" s="1">
        <v>4</v>
      </c>
      <c r="AW60" s="1">
        <v>8</v>
      </c>
      <c r="AX60" s="200">
        <f>+Sar_InfraMR[[#This Row],[B.03.1 - Parque de Coches Motores Motrices Remolcados]]+Sar_InfraMR[[#This Row],[B.03.2 - Parque de Coches Motores Motrices Intermedios]]+Sar_InfraMR[[#This Row],[B.03.3 - Parque de Coches Motores Motrices Cabina]]</f>
        <v>12</v>
      </c>
      <c r="AY60" s="1">
        <v>33</v>
      </c>
      <c r="AZ60" s="1">
        <v>12</v>
      </c>
      <c r="BA60" s="1">
        <v>0</v>
      </c>
      <c r="BB60" s="1">
        <v>0</v>
      </c>
      <c r="BC60" s="200">
        <f>+SUM(Sar_InfraMR[[#This Row],[B.04.1 - Parque de Coches Remolcados Clase Unica]:[B.04.5 - Parque de Coches Remolcados para Servicios Especiales (Cartoneros)]])</f>
        <v>45</v>
      </c>
      <c r="BD60" s="356">
        <v>8</v>
      </c>
      <c r="BE60" s="1">
        <v>0</v>
      </c>
      <c r="BF60" s="1">
        <v>0</v>
      </c>
      <c r="BG60" s="235">
        <v>1676</v>
      </c>
    </row>
    <row r="61" spans="1:59">
      <c r="A61" s="1">
        <v>1997</v>
      </c>
      <c r="B61" s="1" t="s">
        <v>72</v>
      </c>
      <c r="C61" s="10">
        <v>71.5</v>
      </c>
      <c r="D61" s="10">
        <v>62.3</v>
      </c>
      <c r="E61" s="10">
        <v>0</v>
      </c>
      <c r="F61" s="10">
        <v>36.4</v>
      </c>
      <c r="G61" s="192">
        <f t="shared" si="0"/>
        <v>170.20000000000002</v>
      </c>
      <c r="H61" s="192">
        <f>+Sar_InfraMR[[#This Row],[Total Líneas de Explotación ]]</f>
        <v>170.20000000000002</v>
      </c>
      <c r="I61" s="300">
        <v>169.64911000000001</v>
      </c>
      <c r="J61" s="10">
        <v>196.1</v>
      </c>
      <c r="K61" s="10">
        <v>13.5</v>
      </c>
      <c r="L61" s="10">
        <v>85</v>
      </c>
      <c r="M61" s="10">
        <v>8.4</v>
      </c>
      <c r="N61" s="192">
        <f>+Sar_InfraMR[[#This Row],[A.03.1 -  Longitud de Vías de Explotación No Electrificadas Troncales y Ramales (vía principal) (km)]]+Sar_InfraMR[[#This Row],[A.04.1 -  Longitud de Vías de Explotación Electrificadas Troncales y Ramales (vía principal) (km)]]</f>
        <v>281.10000000000002</v>
      </c>
      <c r="O61" s="192">
        <f>+Sar_InfraMR[[#This Row],[Total Vías (excluido Auxiliares)]]</f>
        <v>281.10000000000002</v>
      </c>
      <c r="P61" s="1">
        <v>30</v>
      </c>
      <c r="Q61" s="1">
        <v>5</v>
      </c>
      <c r="R61" s="1">
        <v>5</v>
      </c>
      <c r="S61" s="194">
        <f t="shared" si="1"/>
        <v>40</v>
      </c>
      <c r="T61" s="194">
        <v>40</v>
      </c>
      <c r="U61" s="1">
        <v>20</v>
      </c>
      <c r="V61" s="1">
        <v>89</v>
      </c>
      <c r="W61" s="1">
        <v>1</v>
      </c>
      <c r="X61" s="1">
        <v>40</v>
      </c>
      <c r="Y61" s="1">
        <v>0</v>
      </c>
      <c r="Z61" s="196">
        <f t="shared" si="2"/>
        <v>150</v>
      </c>
      <c r="AA61" s="1">
        <v>11</v>
      </c>
      <c r="AB61" s="1">
        <v>22</v>
      </c>
      <c r="AC61" s="1">
        <f>+Sar_InfraMR[[#This Row],[Total Pasos Vehiculares a Nivel]]</f>
        <v>150</v>
      </c>
      <c r="AD61" s="196">
        <f t="shared" si="3"/>
        <v>183</v>
      </c>
      <c r="AE61" s="1">
        <v>17</v>
      </c>
      <c r="AF61" s="1">
        <v>16</v>
      </c>
      <c r="AG61" s="1">
        <v>74</v>
      </c>
      <c r="AH61" s="196">
        <f t="shared" si="4"/>
        <v>107</v>
      </c>
      <c r="AI61" s="10">
        <v>31.1</v>
      </c>
      <c r="AJ61" s="10">
        <v>0</v>
      </c>
      <c r="AK61" s="10">
        <v>126.55</v>
      </c>
      <c r="AL61" s="222">
        <f t="shared" si="5"/>
        <v>157.65</v>
      </c>
      <c r="AM61" s="1">
        <v>0</v>
      </c>
      <c r="AN61" s="1">
        <v>9</v>
      </c>
      <c r="AO61" s="1">
        <v>8</v>
      </c>
      <c r="AP61" s="200">
        <f t="shared" si="6"/>
        <v>17</v>
      </c>
      <c r="AQ61" s="1">
        <v>180</v>
      </c>
      <c r="AR61" s="1">
        <v>95</v>
      </c>
      <c r="AS61" s="1">
        <v>0</v>
      </c>
      <c r="AT61" s="200">
        <f>+Sar_InfraMR[[#This Row],[B.02.1 - Parque de Coches Eléctricos Motrices]]+Sar_InfraMR[[#This Row],[B.02.2 - Parque de Coches Eléctricos Motrices Remolcados Tipo R]]+Sar_InfraMR[[#This Row],[B.02.3 - Parque de Coches Eléctricos Motrices Tipo R]]</f>
        <v>275</v>
      </c>
      <c r="AU61" s="1">
        <v>0</v>
      </c>
      <c r="AV61" s="1">
        <v>4</v>
      </c>
      <c r="AW61" s="1">
        <v>8</v>
      </c>
      <c r="AX61" s="200">
        <f>+Sar_InfraMR[[#This Row],[B.03.1 - Parque de Coches Motores Motrices Remolcados]]+Sar_InfraMR[[#This Row],[B.03.2 - Parque de Coches Motores Motrices Intermedios]]+Sar_InfraMR[[#This Row],[B.03.3 - Parque de Coches Motores Motrices Cabina]]</f>
        <v>12</v>
      </c>
      <c r="AY61" s="1">
        <v>33</v>
      </c>
      <c r="AZ61" s="1">
        <v>12</v>
      </c>
      <c r="BA61" s="1">
        <v>0</v>
      </c>
      <c r="BB61" s="1">
        <v>0</v>
      </c>
      <c r="BC61" s="200">
        <f>+SUM(Sar_InfraMR[[#This Row],[B.04.1 - Parque de Coches Remolcados Clase Unica]:[B.04.5 - Parque de Coches Remolcados para Servicios Especiales (Cartoneros)]])</f>
        <v>45</v>
      </c>
      <c r="BD61" s="356">
        <v>8</v>
      </c>
      <c r="BE61" s="1">
        <v>0</v>
      </c>
      <c r="BF61" s="1">
        <v>0</v>
      </c>
      <c r="BG61" s="235">
        <v>1676</v>
      </c>
    </row>
    <row r="62" spans="1:59">
      <c r="A62" s="1">
        <v>1998</v>
      </c>
      <c r="B62" s="1" t="s">
        <v>61</v>
      </c>
      <c r="C62" s="10">
        <v>71.5</v>
      </c>
      <c r="D62" s="10">
        <v>62.3</v>
      </c>
      <c r="E62" s="10">
        <v>0</v>
      </c>
      <c r="F62" s="10">
        <v>36.4</v>
      </c>
      <c r="G62" s="192">
        <f t="shared" si="0"/>
        <v>170.20000000000002</v>
      </c>
      <c r="H62" s="192">
        <f>+Sar_InfraMR[[#This Row],[Total Líneas de Explotación ]]</f>
        <v>170.20000000000002</v>
      </c>
      <c r="I62" s="300">
        <v>169.64911000000001</v>
      </c>
      <c r="J62" s="10">
        <v>196.1</v>
      </c>
      <c r="K62" s="10">
        <v>13.5</v>
      </c>
      <c r="L62" s="10">
        <v>85</v>
      </c>
      <c r="M62" s="10">
        <v>8.4</v>
      </c>
      <c r="N62" s="192">
        <f>+Sar_InfraMR[[#This Row],[A.03.1 -  Longitud de Vías de Explotación No Electrificadas Troncales y Ramales (vía principal) (km)]]+Sar_InfraMR[[#This Row],[A.04.1 -  Longitud de Vías de Explotación Electrificadas Troncales y Ramales (vía principal) (km)]]</f>
        <v>281.10000000000002</v>
      </c>
      <c r="O62" s="192">
        <f>+Sar_InfraMR[[#This Row],[Total Vías (excluido Auxiliares)]]</f>
        <v>281.10000000000002</v>
      </c>
      <c r="P62" s="1">
        <v>30</v>
      </c>
      <c r="Q62" s="1">
        <v>5</v>
      </c>
      <c r="R62" s="1">
        <v>5</v>
      </c>
      <c r="S62" s="194">
        <f t="shared" si="1"/>
        <v>40</v>
      </c>
      <c r="T62" s="194">
        <v>40</v>
      </c>
      <c r="U62" s="1">
        <v>20</v>
      </c>
      <c r="V62" s="1">
        <v>89</v>
      </c>
      <c r="W62" s="1">
        <v>1</v>
      </c>
      <c r="X62" s="1">
        <v>40</v>
      </c>
      <c r="Y62" s="1">
        <v>0</v>
      </c>
      <c r="Z62" s="196">
        <f t="shared" si="2"/>
        <v>150</v>
      </c>
      <c r="AA62" s="1">
        <v>11</v>
      </c>
      <c r="AB62" s="1">
        <v>22</v>
      </c>
      <c r="AC62" s="1">
        <f>+Sar_InfraMR[[#This Row],[Total Pasos Vehiculares a Nivel]]</f>
        <v>150</v>
      </c>
      <c r="AD62" s="196">
        <f t="shared" si="3"/>
        <v>183</v>
      </c>
      <c r="AE62" s="1">
        <v>17</v>
      </c>
      <c r="AF62" s="1">
        <v>16</v>
      </c>
      <c r="AG62" s="1">
        <v>74</v>
      </c>
      <c r="AH62" s="196">
        <f t="shared" si="4"/>
        <v>107</v>
      </c>
      <c r="AI62" s="10">
        <v>31.1</v>
      </c>
      <c r="AJ62" s="10">
        <v>0</v>
      </c>
      <c r="AK62" s="10">
        <v>126.55</v>
      </c>
      <c r="AL62" s="222">
        <f t="shared" si="5"/>
        <v>157.65</v>
      </c>
      <c r="AM62" s="1">
        <v>0</v>
      </c>
      <c r="AN62" s="1">
        <v>9</v>
      </c>
      <c r="AO62" s="1">
        <v>8</v>
      </c>
      <c r="AP62" s="200">
        <f t="shared" si="6"/>
        <v>17</v>
      </c>
      <c r="AQ62" s="1">
        <v>180</v>
      </c>
      <c r="AR62" s="1">
        <v>95</v>
      </c>
      <c r="AS62" s="1">
        <v>0</v>
      </c>
      <c r="AT62" s="200">
        <f>+Sar_InfraMR[[#This Row],[B.02.1 - Parque de Coches Eléctricos Motrices]]+Sar_InfraMR[[#This Row],[B.02.2 - Parque de Coches Eléctricos Motrices Remolcados Tipo R]]+Sar_InfraMR[[#This Row],[B.02.3 - Parque de Coches Eléctricos Motrices Tipo R]]</f>
        <v>275</v>
      </c>
      <c r="AU62" s="1">
        <v>0</v>
      </c>
      <c r="AV62" s="1">
        <v>4</v>
      </c>
      <c r="AW62" s="1">
        <v>8</v>
      </c>
      <c r="AX62" s="200">
        <f>+Sar_InfraMR[[#This Row],[B.03.1 - Parque de Coches Motores Motrices Remolcados]]+Sar_InfraMR[[#This Row],[B.03.2 - Parque de Coches Motores Motrices Intermedios]]+Sar_InfraMR[[#This Row],[B.03.3 - Parque de Coches Motores Motrices Cabina]]</f>
        <v>12</v>
      </c>
      <c r="AY62" s="1">
        <v>33</v>
      </c>
      <c r="AZ62" s="1">
        <v>12</v>
      </c>
      <c r="BA62" s="1">
        <v>0</v>
      </c>
      <c r="BB62" s="1">
        <v>0</v>
      </c>
      <c r="BC62" s="200">
        <f>+SUM(Sar_InfraMR[[#This Row],[B.04.1 - Parque de Coches Remolcados Clase Unica]:[B.04.5 - Parque de Coches Remolcados para Servicios Especiales (Cartoneros)]])</f>
        <v>45</v>
      </c>
      <c r="BD62" s="356">
        <v>8</v>
      </c>
      <c r="BE62" s="1">
        <v>0</v>
      </c>
      <c r="BF62" s="1">
        <v>0</v>
      </c>
      <c r="BG62" s="235">
        <v>1676</v>
      </c>
    </row>
    <row r="63" spans="1:59">
      <c r="A63" s="1">
        <v>1998</v>
      </c>
      <c r="B63" s="1" t="s">
        <v>62</v>
      </c>
      <c r="C63" s="10">
        <v>71.5</v>
      </c>
      <c r="D63" s="10">
        <v>62.3</v>
      </c>
      <c r="E63" s="10">
        <v>0</v>
      </c>
      <c r="F63" s="10">
        <v>36.4</v>
      </c>
      <c r="G63" s="192">
        <f t="shared" si="0"/>
        <v>170.20000000000002</v>
      </c>
      <c r="H63" s="192">
        <f>+Sar_InfraMR[[#This Row],[Total Líneas de Explotación ]]</f>
        <v>170.20000000000002</v>
      </c>
      <c r="I63" s="300">
        <v>169.64911000000001</v>
      </c>
      <c r="J63" s="10">
        <v>196.1</v>
      </c>
      <c r="K63" s="10">
        <v>13.5</v>
      </c>
      <c r="L63" s="10">
        <v>85</v>
      </c>
      <c r="M63" s="10">
        <v>8.4</v>
      </c>
      <c r="N63" s="192">
        <f>+Sar_InfraMR[[#This Row],[A.03.1 -  Longitud de Vías de Explotación No Electrificadas Troncales y Ramales (vía principal) (km)]]+Sar_InfraMR[[#This Row],[A.04.1 -  Longitud de Vías de Explotación Electrificadas Troncales y Ramales (vía principal) (km)]]</f>
        <v>281.10000000000002</v>
      </c>
      <c r="O63" s="192">
        <f>+Sar_InfraMR[[#This Row],[Total Vías (excluido Auxiliares)]]</f>
        <v>281.10000000000002</v>
      </c>
      <c r="P63" s="1">
        <v>30</v>
      </c>
      <c r="Q63" s="1">
        <v>5</v>
      </c>
      <c r="R63" s="1">
        <v>5</v>
      </c>
      <c r="S63" s="194">
        <f t="shared" si="1"/>
        <v>40</v>
      </c>
      <c r="T63" s="194">
        <v>40</v>
      </c>
      <c r="U63" s="1">
        <v>20</v>
      </c>
      <c r="V63" s="1">
        <v>89</v>
      </c>
      <c r="W63" s="1">
        <v>1</v>
      </c>
      <c r="X63" s="1">
        <v>40</v>
      </c>
      <c r="Y63" s="1">
        <v>0</v>
      </c>
      <c r="Z63" s="196">
        <f t="shared" si="2"/>
        <v>150</v>
      </c>
      <c r="AA63" s="1">
        <v>11</v>
      </c>
      <c r="AB63" s="1">
        <v>22</v>
      </c>
      <c r="AC63" s="1">
        <f>+Sar_InfraMR[[#This Row],[Total Pasos Vehiculares a Nivel]]</f>
        <v>150</v>
      </c>
      <c r="AD63" s="196">
        <f t="shared" si="3"/>
        <v>183</v>
      </c>
      <c r="AE63" s="1">
        <v>17</v>
      </c>
      <c r="AF63" s="1">
        <v>16</v>
      </c>
      <c r="AG63" s="1">
        <v>74</v>
      </c>
      <c r="AH63" s="196">
        <f t="shared" si="4"/>
        <v>107</v>
      </c>
      <c r="AI63" s="10">
        <v>31.1</v>
      </c>
      <c r="AJ63" s="10">
        <v>0</v>
      </c>
      <c r="AK63" s="10">
        <v>126.55</v>
      </c>
      <c r="AL63" s="222">
        <f t="shared" si="5"/>
        <v>157.65</v>
      </c>
      <c r="AM63" s="1">
        <v>0</v>
      </c>
      <c r="AN63" s="1">
        <v>9</v>
      </c>
      <c r="AO63" s="1">
        <v>8</v>
      </c>
      <c r="AP63" s="200">
        <f t="shared" si="6"/>
        <v>17</v>
      </c>
      <c r="AQ63" s="1">
        <v>180</v>
      </c>
      <c r="AR63" s="1">
        <v>95</v>
      </c>
      <c r="AS63" s="1">
        <v>0</v>
      </c>
      <c r="AT63" s="200">
        <f>+Sar_InfraMR[[#This Row],[B.02.1 - Parque de Coches Eléctricos Motrices]]+Sar_InfraMR[[#This Row],[B.02.2 - Parque de Coches Eléctricos Motrices Remolcados Tipo R]]+Sar_InfraMR[[#This Row],[B.02.3 - Parque de Coches Eléctricos Motrices Tipo R]]</f>
        <v>275</v>
      </c>
      <c r="AU63" s="1">
        <v>0</v>
      </c>
      <c r="AV63" s="1">
        <v>4</v>
      </c>
      <c r="AW63" s="1">
        <v>8</v>
      </c>
      <c r="AX63" s="200">
        <f>+Sar_InfraMR[[#This Row],[B.03.1 - Parque de Coches Motores Motrices Remolcados]]+Sar_InfraMR[[#This Row],[B.03.2 - Parque de Coches Motores Motrices Intermedios]]+Sar_InfraMR[[#This Row],[B.03.3 - Parque de Coches Motores Motrices Cabina]]</f>
        <v>12</v>
      </c>
      <c r="AY63" s="1">
        <v>33</v>
      </c>
      <c r="AZ63" s="1">
        <v>12</v>
      </c>
      <c r="BA63" s="1">
        <v>0</v>
      </c>
      <c r="BB63" s="1">
        <v>0</v>
      </c>
      <c r="BC63" s="200">
        <f>+SUM(Sar_InfraMR[[#This Row],[B.04.1 - Parque de Coches Remolcados Clase Unica]:[B.04.5 - Parque de Coches Remolcados para Servicios Especiales (Cartoneros)]])</f>
        <v>45</v>
      </c>
      <c r="BD63" s="356">
        <v>8</v>
      </c>
      <c r="BE63" s="1">
        <v>0</v>
      </c>
      <c r="BF63" s="1">
        <v>0</v>
      </c>
      <c r="BG63" s="235">
        <v>1676</v>
      </c>
    </row>
    <row r="64" spans="1:59">
      <c r="A64" s="1">
        <v>1998</v>
      </c>
      <c r="B64" s="1" t="s">
        <v>63</v>
      </c>
      <c r="C64" s="10">
        <v>71.5</v>
      </c>
      <c r="D64" s="10">
        <v>62.3</v>
      </c>
      <c r="E64" s="10">
        <v>0</v>
      </c>
      <c r="F64" s="10">
        <v>36.4</v>
      </c>
      <c r="G64" s="192">
        <f t="shared" si="0"/>
        <v>170.20000000000002</v>
      </c>
      <c r="H64" s="192">
        <f>+Sar_InfraMR[[#This Row],[Total Líneas de Explotación ]]</f>
        <v>170.20000000000002</v>
      </c>
      <c r="I64" s="300">
        <v>169.64911000000001</v>
      </c>
      <c r="J64" s="10">
        <v>196.1</v>
      </c>
      <c r="K64" s="10">
        <v>13.5</v>
      </c>
      <c r="L64" s="10">
        <v>85</v>
      </c>
      <c r="M64" s="10">
        <v>8.4</v>
      </c>
      <c r="N64" s="192">
        <f>+Sar_InfraMR[[#This Row],[A.03.1 -  Longitud de Vías de Explotación No Electrificadas Troncales y Ramales (vía principal) (km)]]+Sar_InfraMR[[#This Row],[A.04.1 -  Longitud de Vías de Explotación Electrificadas Troncales y Ramales (vía principal) (km)]]</f>
        <v>281.10000000000002</v>
      </c>
      <c r="O64" s="192">
        <f>+Sar_InfraMR[[#This Row],[Total Vías (excluido Auxiliares)]]</f>
        <v>281.10000000000002</v>
      </c>
      <c r="P64" s="1">
        <v>30</v>
      </c>
      <c r="Q64" s="1">
        <v>5</v>
      </c>
      <c r="R64" s="1">
        <v>5</v>
      </c>
      <c r="S64" s="194">
        <f t="shared" si="1"/>
        <v>40</v>
      </c>
      <c r="T64" s="194">
        <v>40</v>
      </c>
      <c r="U64" s="1">
        <v>20</v>
      </c>
      <c r="V64" s="1">
        <v>89</v>
      </c>
      <c r="W64" s="1">
        <v>1</v>
      </c>
      <c r="X64" s="1">
        <v>40</v>
      </c>
      <c r="Y64" s="1">
        <v>0</v>
      </c>
      <c r="Z64" s="196">
        <f t="shared" si="2"/>
        <v>150</v>
      </c>
      <c r="AA64" s="1">
        <v>11</v>
      </c>
      <c r="AB64" s="1">
        <v>22</v>
      </c>
      <c r="AC64" s="1">
        <f>+Sar_InfraMR[[#This Row],[Total Pasos Vehiculares a Nivel]]</f>
        <v>150</v>
      </c>
      <c r="AD64" s="196">
        <f t="shared" si="3"/>
        <v>183</v>
      </c>
      <c r="AE64" s="1">
        <v>17</v>
      </c>
      <c r="AF64" s="1">
        <v>16</v>
      </c>
      <c r="AG64" s="1">
        <v>74</v>
      </c>
      <c r="AH64" s="196">
        <f t="shared" si="4"/>
        <v>107</v>
      </c>
      <c r="AI64" s="10">
        <v>31.1</v>
      </c>
      <c r="AJ64" s="10">
        <v>0</v>
      </c>
      <c r="AK64" s="10">
        <v>126.55</v>
      </c>
      <c r="AL64" s="222">
        <f t="shared" si="5"/>
        <v>157.65</v>
      </c>
      <c r="AM64" s="1">
        <v>0</v>
      </c>
      <c r="AN64" s="1">
        <v>9</v>
      </c>
      <c r="AO64" s="1">
        <v>8</v>
      </c>
      <c r="AP64" s="200">
        <f t="shared" si="6"/>
        <v>17</v>
      </c>
      <c r="AQ64" s="1">
        <v>180</v>
      </c>
      <c r="AR64" s="1">
        <v>95</v>
      </c>
      <c r="AS64" s="1">
        <v>0</v>
      </c>
      <c r="AT64" s="200">
        <f>+Sar_InfraMR[[#This Row],[B.02.1 - Parque de Coches Eléctricos Motrices]]+Sar_InfraMR[[#This Row],[B.02.2 - Parque de Coches Eléctricos Motrices Remolcados Tipo R]]+Sar_InfraMR[[#This Row],[B.02.3 - Parque de Coches Eléctricos Motrices Tipo R]]</f>
        <v>275</v>
      </c>
      <c r="AU64" s="1">
        <v>0</v>
      </c>
      <c r="AV64" s="1">
        <v>4</v>
      </c>
      <c r="AW64" s="1">
        <v>8</v>
      </c>
      <c r="AX64" s="200">
        <f>+Sar_InfraMR[[#This Row],[B.03.1 - Parque de Coches Motores Motrices Remolcados]]+Sar_InfraMR[[#This Row],[B.03.2 - Parque de Coches Motores Motrices Intermedios]]+Sar_InfraMR[[#This Row],[B.03.3 - Parque de Coches Motores Motrices Cabina]]</f>
        <v>12</v>
      </c>
      <c r="AY64" s="1">
        <v>33</v>
      </c>
      <c r="AZ64" s="1">
        <v>12</v>
      </c>
      <c r="BA64" s="1">
        <v>0</v>
      </c>
      <c r="BB64" s="1">
        <v>0</v>
      </c>
      <c r="BC64" s="200">
        <f>+SUM(Sar_InfraMR[[#This Row],[B.04.1 - Parque de Coches Remolcados Clase Unica]:[B.04.5 - Parque de Coches Remolcados para Servicios Especiales (Cartoneros)]])</f>
        <v>45</v>
      </c>
      <c r="BD64" s="356">
        <v>8</v>
      </c>
      <c r="BE64" s="1">
        <v>0</v>
      </c>
      <c r="BF64" s="1">
        <v>0</v>
      </c>
      <c r="BG64" s="235">
        <v>1676</v>
      </c>
    </row>
    <row r="65" spans="1:59">
      <c r="A65" s="1">
        <v>1998</v>
      </c>
      <c r="B65" s="1" t="s">
        <v>64</v>
      </c>
      <c r="C65" s="10">
        <v>71.5</v>
      </c>
      <c r="D65" s="10">
        <v>62.3</v>
      </c>
      <c r="E65" s="10">
        <v>0</v>
      </c>
      <c r="F65" s="10">
        <v>36.4</v>
      </c>
      <c r="G65" s="192">
        <f t="shared" si="0"/>
        <v>170.20000000000002</v>
      </c>
      <c r="H65" s="192">
        <f>+Sar_InfraMR[[#This Row],[Total Líneas de Explotación ]]</f>
        <v>170.20000000000002</v>
      </c>
      <c r="I65" s="300">
        <v>169.64911000000001</v>
      </c>
      <c r="J65" s="10">
        <v>196.1</v>
      </c>
      <c r="K65" s="10">
        <v>13.5</v>
      </c>
      <c r="L65" s="10">
        <v>85</v>
      </c>
      <c r="M65" s="10">
        <v>8.4</v>
      </c>
      <c r="N65" s="192">
        <f>+Sar_InfraMR[[#This Row],[A.03.1 -  Longitud de Vías de Explotación No Electrificadas Troncales y Ramales (vía principal) (km)]]+Sar_InfraMR[[#This Row],[A.04.1 -  Longitud de Vías de Explotación Electrificadas Troncales y Ramales (vía principal) (km)]]</f>
        <v>281.10000000000002</v>
      </c>
      <c r="O65" s="192">
        <f>+Sar_InfraMR[[#This Row],[Total Vías (excluido Auxiliares)]]</f>
        <v>281.10000000000002</v>
      </c>
      <c r="P65" s="1">
        <v>30</v>
      </c>
      <c r="Q65" s="1">
        <v>5</v>
      </c>
      <c r="R65" s="1">
        <v>5</v>
      </c>
      <c r="S65" s="194">
        <f t="shared" si="1"/>
        <v>40</v>
      </c>
      <c r="T65" s="194">
        <v>40</v>
      </c>
      <c r="U65" s="1">
        <v>20</v>
      </c>
      <c r="V65" s="1">
        <v>89</v>
      </c>
      <c r="W65" s="1">
        <v>1</v>
      </c>
      <c r="X65" s="1">
        <v>40</v>
      </c>
      <c r="Y65" s="1">
        <v>0</v>
      </c>
      <c r="Z65" s="196">
        <f t="shared" si="2"/>
        <v>150</v>
      </c>
      <c r="AA65" s="1">
        <v>11</v>
      </c>
      <c r="AB65" s="1">
        <v>22</v>
      </c>
      <c r="AC65" s="1">
        <f>+Sar_InfraMR[[#This Row],[Total Pasos Vehiculares a Nivel]]</f>
        <v>150</v>
      </c>
      <c r="AD65" s="196">
        <f t="shared" si="3"/>
        <v>183</v>
      </c>
      <c r="AE65" s="1">
        <v>17</v>
      </c>
      <c r="AF65" s="1">
        <v>16</v>
      </c>
      <c r="AG65" s="1">
        <v>74</v>
      </c>
      <c r="AH65" s="196">
        <f t="shared" si="4"/>
        <v>107</v>
      </c>
      <c r="AI65" s="10">
        <v>31.1</v>
      </c>
      <c r="AJ65" s="10">
        <v>0</v>
      </c>
      <c r="AK65" s="10">
        <v>126.55</v>
      </c>
      <c r="AL65" s="222">
        <f t="shared" si="5"/>
        <v>157.65</v>
      </c>
      <c r="AM65" s="1">
        <v>0</v>
      </c>
      <c r="AN65" s="1">
        <v>9</v>
      </c>
      <c r="AO65" s="1">
        <v>8</v>
      </c>
      <c r="AP65" s="200">
        <f t="shared" si="6"/>
        <v>17</v>
      </c>
      <c r="AQ65" s="1">
        <v>180</v>
      </c>
      <c r="AR65" s="1">
        <v>95</v>
      </c>
      <c r="AS65" s="1">
        <v>0</v>
      </c>
      <c r="AT65" s="200">
        <f>+Sar_InfraMR[[#This Row],[B.02.1 - Parque de Coches Eléctricos Motrices]]+Sar_InfraMR[[#This Row],[B.02.2 - Parque de Coches Eléctricos Motrices Remolcados Tipo R]]+Sar_InfraMR[[#This Row],[B.02.3 - Parque de Coches Eléctricos Motrices Tipo R]]</f>
        <v>275</v>
      </c>
      <c r="AU65" s="1">
        <v>0</v>
      </c>
      <c r="AV65" s="1">
        <v>4</v>
      </c>
      <c r="AW65" s="1">
        <v>8</v>
      </c>
      <c r="AX65" s="200">
        <f>+Sar_InfraMR[[#This Row],[B.03.1 - Parque de Coches Motores Motrices Remolcados]]+Sar_InfraMR[[#This Row],[B.03.2 - Parque de Coches Motores Motrices Intermedios]]+Sar_InfraMR[[#This Row],[B.03.3 - Parque de Coches Motores Motrices Cabina]]</f>
        <v>12</v>
      </c>
      <c r="AY65" s="1">
        <v>33</v>
      </c>
      <c r="AZ65" s="1">
        <v>12</v>
      </c>
      <c r="BA65" s="1">
        <v>0</v>
      </c>
      <c r="BB65" s="1">
        <v>0</v>
      </c>
      <c r="BC65" s="200">
        <f>+SUM(Sar_InfraMR[[#This Row],[B.04.1 - Parque de Coches Remolcados Clase Unica]:[B.04.5 - Parque de Coches Remolcados para Servicios Especiales (Cartoneros)]])</f>
        <v>45</v>
      </c>
      <c r="BD65" s="356">
        <v>8</v>
      </c>
      <c r="BE65" s="1">
        <v>0</v>
      </c>
      <c r="BF65" s="1">
        <v>0</v>
      </c>
      <c r="BG65" s="235">
        <v>1676</v>
      </c>
    </row>
    <row r="66" spans="1:59">
      <c r="A66" s="1">
        <v>1998</v>
      </c>
      <c r="B66" s="1" t="s">
        <v>65</v>
      </c>
      <c r="C66" s="10">
        <v>71.5</v>
      </c>
      <c r="D66" s="10">
        <v>62.3</v>
      </c>
      <c r="E66" s="10">
        <v>0</v>
      </c>
      <c r="F66" s="10">
        <v>36.4</v>
      </c>
      <c r="G66" s="192">
        <f t="shared" ref="G66:G129" si="7">SUM(C66:F66)</f>
        <v>170.20000000000002</v>
      </c>
      <c r="H66" s="192">
        <f>+Sar_InfraMR[[#This Row],[Total Líneas de Explotación ]]</f>
        <v>170.20000000000002</v>
      </c>
      <c r="I66" s="300">
        <v>169.64911000000001</v>
      </c>
      <c r="J66" s="10">
        <v>196.1</v>
      </c>
      <c r="K66" s="10">
        <v>13.5</v>
      </c>
      <c r="L66" s="10">
        <v>85</v>
      </c>
      <c r="M66" s="10">
        <v>8.4</v>
      </c>
      <c r="N66" s="192">
        <f>+Sar_InfraMR[[#This Row],[A.03.1 -  Longitud de Vías de Explotación No Electrificadas Troncales y Ramales (vía principal) (km)]]+Sar_InfraMR[[#This Row],[A.04.1 -  Longitud de Vías de Explotación Electrificadas Troncales y Ramales (vía principal) (km)]]</f>
        <v>281.10000000000002</v>
      </c>
      <c r="O66" s="192">
        <f>+Sar_InfraMR[[#This Row],[Total Vías (excluido Auxiliares)]]</f>
        <v>281.10000000000002</v>
      </c>
      <c r="P66" s="1">
        <v>30</v>
      </c>
      <c r="Q66" s="1">
        <v>5</v>
      </c>
      <c r="R66" s="1">
        <v>5</v>
      </c>
      <c r="S66" s="194">
        <f t="shared" ref="S66:S129" si="8">SUM(P66:R66)</f>
        <v>40</v>
      </c>
      <c r="T66" s="194">
        <v>40</v>
      </c>
      <c r="U66" s="1">
        <v>20</v>
      </c>
      <c r="V66" s="1">
        <v>89</v>
      </c>
      <c r="W66" s="1">
        <v>1</v>
      </c>
      <c r="X66" s="1">
        <v>40</v>
      </c>
      <c r="Y66" s="1">
        <v>0</v>
      </c>
      <c r="Z66" s="196">
        <f t="shared" ref="Z66:Z129" si="9">SUM(U66:Y66)</f>
        <v>150</v>
      </c>
      <c r="AA66" s="1">
        <v>11</v>
      </c>
      <c r="AB66" s="1">
        <v>22</v>
      </c>
      <c r="AC66" s="1">
        <f>+Sar_InfraMR[[#This Row],[Total Pasos Vehiculares a Nivel]]</f>
        <v>150</v>
      </c>
      <c r="AD66" s="196">
        <f t="shared" ref="AD66:AD129" si="10">SUM(AA66:AC66)</f>
        <v>183</v>
      </c>
      <c r="AE66" s="1">
        <v>17</v>
      </c>
      <c r="AF66" s="1">
        <v>16</v>
      </c>
      <c r="AG66" s="1">
        <v>74</v>
      </c>
      <c r="AH66" s="196">
        <f t="shared" ref="AH66:AH129" si="11">SUM(AE66:AG66)</f>
        <v>107</v>
      </c>
      <c r="AI66" s="10">
        <v>31.1</v>
      </c>
      <c r="AJ66" s="10">
        <v>0</v>
      </c>
      <c r="AK66" s="10">
        <v>126.55</v>
      </c>
      <c r="AL66" s="222">
        <f t="shared" ref="AL66:AL129" si="12">SUM(AI66:AK66)</f>
        <v>157.65</v>
      </c>
      <c r="AM66" s="1">
        <v>0</v>
      </c>
      <c r="AN66" s="1">
        <v>9</v>
      </c>
      <c r="AO66" s="1">
        <v>8</v>
      </c>
      <c r="AP66" s="200">
        <f t="shared" ref="AP66:AP129" si="13">SUM(AM66:AO66)</f>
        <v>17</v>
      </c>
      <c r="AQ66" s="1">
        <v>180</v>
      </c>
      <c r="AR66" s="1">
        <v>95</v>
      </c>
      <c r="AS66" s="1">
        <v>0</v>
      </c>
      <c r="AT66" s="200">
        <f>+Sar_InfraMR[[#This Row],[B.02.1 - Parque de Coches Eléctricos Motrices]]+Sar_InfraMR[[#This Row],[B.02.2 - Parque de Coches Eléctricos Motrices Remolcados Tipo R]]+Sar_InfraMR[[#This Row],[B.02.3 - Parque de Coches Eléctricos Motrices Tipo R]]</f>
        <v>275</v>
      </c>
      <c r="AU66" s="1">
        <v>0</v>
      </c>
      <c r="AV66" s="1">
        <v>4</v>
      </c>
      <c r="AW66" s="1">
        <v>8</v>
      </c>
      <c r="AX66" s="200">
        <f>+Sar_InfraMR[[#This Row],[B.03.1 - Parque de Coches Motores Motrices Remolcados]]+Sar_InfraMR[[#This Row],[B.03.2 - Parque de Coches Motores Motrices Intermedios]]+Sar_InfraMR[[#This Row],[B.03.3 - Parque de Coches Motores Motrices Cabina]]</f>
        <v>12</v>
      </c>
      <c r="AY66" s="1">
        <v>33</v>
      </c>
      <c r="AZ66" s="1">
        <v>12</v>
      </c>
      <c r="BA66" s="1">
        <v>0</v>
      </c>
      <c r="BB66" s="1">
        <v>0</v>
      </c>
      <c r="BC66" s="200">
        <f>+SUM(Sar_InfraMR[[#This Row],[B.04.1 - Parque de Coches Remolcados Clase Unica]:[B.04.5 - Parque de Coches Remolcados para Servicios Especiales (Cartoneros)]])</f>
        <v>45</v>
      </c>
      <c r="BD66" s="356">
        <v>8</v>
      </c>
      <c r="BE66" s="1">
        <v>0</v>
      </c>
      <c r="BF66" s="1">
        <v>0</v>
      </c>
      <c r="BG66" s="235">
        <v>1676</v>
      </c>
    </row>
    <row r="67" spans="1:59">
      <c r="A67" s="1">
        <v>1998</v>
      </c>
      <c r="B67" s="1" t="s">
        <v>66</v>
      </c>
      <c r="C67" s="10">
        <v>71.5</v>
      </c>
      <c r="D67" s="10">
        <v>62.3</v>
      </c>
      <c r="E67" s="10">
        <v>0</v>
      </c>
      <c r="F67" s="10">
        <v>36.4</v>
      </c>
      <c r="G67" s="192">
        <f t="shared" si="7"/>
        <v>170.20000000000002</v>
      </c>
      <c r="H67" s="192">
        <f>+Sar_InfraMR[[#This Row],[Total Líneas de Explotación ]]</f>
        <v>170.20000000000002</v>
      </c>
      <c r="I67" s="300">
        <v>169.64911000000001</v>
      </c>
      <c r="J67" s="10">
        <v>196.1</v>
      </c>
      <c r="K67" s="10">
        <v>13.5</v>
      </c>
      <c r="L67" s="10">
        <v>85</v>
      </c>
      <c r="M67" s="10">
        <v>8.4</v>
      </c>
      <c r="N67" s="192">
        <f>+Sar_InfraMR[[#This Row],[A.03.1 -  Longitud de Vías de Explotación No Electrificadas Troncales y Ramales (vía principal) (km)]]+Sar_InfraMR[[#This Row],[A.04.1 -  Longitud de Vías de Explotación Electrificadas Troncales y Ramales (vía principal) (km)]]</f>
        <v>281.10000000000002</v>
      </c>
      <c r="O67" s="192">
        <f>+Sar_InfraMR[[#This Row],[Total Vías (excluido Auxiliares)]]</f>
        <v>281.10000000000002</v>
      </c>
      <c r="P67" s="1">
        <v>30</v>
      </c>
      <c r="Q67" s="1">
        <v>5</v>
      </c>
      <c r="R67" s="1">
        <v>5</v>
      </c>
      <c r="S67" s="194">
        <f t="shared" si="8"/>
        <v>40</v>
      </c>
      <c r="T67" s="194">
        <v>40</v>
      </c>
      <c r="U67" s="1">
        <v>20</v>
      </c>
      <c r="V67" s="1">
        <v>89</v>
      </c>
      <c r="W67" s="1">
        <v>1</v>
      </c>
      <c r="X67" s="1">
        <v>40</v>
      </c>
      <c r="Y67" s="1">
        <v>0</v>
      </c>
      <c r="Z67" s="196">
        <f t="shared" si="9"/>
        <v>150</v>
      </c>
      <c r="AA67" s="1">
        <v>11</v>
      </c>
      <c r="AB67" s="1">
        <v>22</v>
      </c>
      <c r="AC67" s="1">
        <f>+Sar_InfraMR[[#This Row],[Total Pasos Vehiculares a Nivel]]</f>
        <v>150</v>
      </c>
      <c r="AD67" s="196">
        <f t="shared" si="10"/>
        <v>183</v>
      </c>
      <c r="AE67" s="1">
        <v>17</v>
      </c>
      <c r="AF67" s="1">
        <v>16</v>
      </c>
      <c r="AG67" s="1">
        <v>74</v>
      </c>
      <c r="AH67" s="196">
        <f t="shared" si="11"/>
        <v>107</v>
      </c>
      <c r="AI67" s="10">
        <v>31.1</v>
      </c>
      <c r="AJ67" s="10">
        <v>0</v>
      </c>
      <c r="AK67" s="10">
        <v>126.55</v>
      </c>
      <c r="AL67" s="222">
        <f t="shared" si="12"/>
        <v>157.65</v>
      </c>
      <c r="AM67" s="1">
        <v>0</v>
      </c>
      <c r="AN67" s="1">
        <v>9</v>
      </c>
      <c r="AO67" s="1">
        <v>8</v>
      </c>
      <c r="AP67" s="200">
        <f t="shared" si="13"/>
        <v>17</v>
      </c>
      <c r="AQ67" s="1">
        <v>180</v>
      </c>
      <c r="AR67" s="1">
        <v>95</v>
      </c>
      <c r="AS67" s="1">
        <v>0</v>
      </c>
      <c r="AT67" s="200">
        <f>+Sar_InfraMR[[#This Row],[B.02.1 - Parque de Coches Eléctricos Motrices]]+Sar_InfraMR[[#This Row],[B.02.2 - Parque de Coches Eléctricos Motrices Remolcados Tipo R]]+Sar_InfraMR[[#This Row],[B.02.3 - Parque de Coches Eléctricos Motrices Tipo R]]</f>
        <v>275</v>
      </c>
      <c r="AU67" s="1">
        <v>0</v>
      </c>
      <c r="AV67" s="1">
        <v>4</v>
      </c>
      <c r="AW67" s="1">
        <v>8</v>
      </c>
      <c r="AX67" s="200">
        <f>+Sar_InfraMR[[#This Row],[B.03.1 - Parque de Coches Motores Motrices Remolcados]]+Sar_InfraMR[[#This Row],[B.03.2 - Parque de Coches Motores Motrices Intermedios]]+Sar_InfraMR[[#This Row],[B.03.3 - Parque de Coches Motores Motrices Cabina]]</f>
        <v>12</v>
      </c>
      <c r="AY67" s="1">
        <v>33</v>
      </c>
      <c r="AZ67" s="1">
        <v>12</v>
      </c>
      <c r="BA67" s="1">
        <v>0</v>
      </c>
      <c r="BB67" s="1">
        <v>0</v>
      </c>
      <c r="BC67" s="200">
        <f>+SUM(Sar_InfraMR[[#This Row],[B.04.1 - Parque de Coches Remolcados Clase Unica]:[B.04.5 - Parque de Coches Remolcados para Servicios Especiales (Cartoneros)]])</f>
        <v>45</v>
      </c>
      <c r="BD67" s="356">
        <v>8</v>
      </c>
      <c r="BE67" s="1">
        <v>0</v>
      </c>
      <c r="BF67" s="1">
        <v>0</v>
      </c>
      <c r="BG67" s="235">
        <v>1676</v>
      </c>
    </row>
    <row r="68" spans="1:59">
      <c r="A68" s="1">
        <v>1998</v>
      </c>
      <c r="B68" s="1" t="s">
        <v>67</v>
      </c>
      <c r="C68" s="10">
        <v>71.5</v>
      </c>
      <c r="D68" s="10">
        <v>62.3</v>
      </c>
      <c r="E68" s="10">
        <v>0</v>
      </c>
      <c r="F68" s="10">
        <v>36.4</v>
      </c>
      <c r="G68" s="192">
        <f t="shared" si="7"/>
        <v>170.20000000000002</v>
      </c>
      <c r="H68" s="192">
        <f>+Sar_InfraMR[[#This Row],[Total Líneas de Explotación ]]</f>
        <v>170.20000000000002</v>
      </c>
      <c r="I68" s="300">
        <v>169.64911000000001</v>
      </c>
      <c r="J68" s="10">
        <v>196.1</v>
      </c>
      <c r="K68" s="10">
        <v>13.5</v>
      </c>
      <c r="L68" s="10">
        <v>85</v>
      </c>
      <c r="M68" s="10">
        <v>8.4</v>
      </c>
      <c r="N68" s="192">
        <f>+Sar_InfraMR[[#This Row],[A.03.1 -  Longitud de Vías de Explotación No Electrificadas Troncales y Ramales (vía principal) (km)]]+Sar_InfraMR[[#This Row],[A.04.1 -  Longitud de Vías de Explotación Electrificadas Troncales y Ramales (vía principal) (km)]]</f>
        <v>281.10000000000002</v>
      </c>
      <c r="O68" s="192">
        <f>+Sar_InfraMR[[#This Row],[Total Vías (excluido Auxiliares)]]</f>
        <v>281.10000000000002</v>
      </c>
      <c r="P68" s="1">
        <v>30</v>
      </c>
      <c r="Q68" s="1">
        <v>5</v>
      </c>
      <c r="R68" s="1">
        <v>5</v>
      </c>
      <c r="S68" s="194">
        <f t="shared" si="8"/>
        <v>40</v>
      </c>
      <c r="T68" s="194">
        <v>40</v>
      </c>
      <c r="U68" s="1">
        <v>20</v>
      </c>
      <c r="V68" s="1">
        <v>89</v>
      </c>
      <c r="W68" s="1">
        <v>1</v>
      </c>
      <c r="X68" s="1">
        <v>40</v>
      </c>
      <c r="Y68" s="1">
        <v>0</v>
      </c>
      <c r="Z68" s="196">
        <f t="shared" si="9"/>
        <v>150</v>
      </c>
      <c r="AA68" s="1">
        <v>11</v>
      </c>
      <c r="AB68" s="1">
        <v>22</v>
      </c>
      <c r="AC68" s="1">
        <f>+Sar_InfraMR[[#This Row],[Total Pasos Vehiculares a Nivel]]</f>
        <v>150</v>
      </c>
      <c r="AD68" s="196">
        <f t="shared" si="10"/>
        <v>183</v>
      </c>
      <c r="AE68" s="1">
        <v>17</v>
      </c>
      <c r="AF68" s="1">
        <v>16</v>
      </c>
      <c r="AG68" s="1">
        <v>74</v>
      </c>
      <c r="AH68" s="196">
        <f t="shared" si="11"/>
        <v>107</v>
      </c>
      <c r="AI68" s="10">
        <v>31.1</v>
      </c>
      <c r="AJ68" s="10">
        <v>0</v>
      </c>
      <c r="AK68" s="10">
        <v>126.55</v>
      </c>
      <c r="AL68" s="222">
        <f t="shared" si="12"/>
        <v>157.65</v>
      </c>
      <c r="AM68" s="1">
        <v>0</v>
      </c>
      <c r="AN68" s="1">
        <v>9</v>
      </c>
      <c r="AO68" s="1">
        <v>8</v>
      </c>
      <c r="AP68" s="200">
        <f t="shared" si="13"/>
        <v>17</v>
      </c>
      <c r="AQ68" s="1">
        <v>180</v>
      </c>
      <c r="AR68" s="1">
        <v>95</v>
      </c>
      <c r="AS68" s="1">
        <v>0</v>
      </c>
      <c r="AT68" s="200">
        <f>+Sar_InfraMR[[#This Row],[B.02.1 - Parque de Coches Eléctricos Motrices]]+Sar_InfraMR[[#This Row],[B.02.2 - Parque de Coches Eléctricos Motrices Remolcados Tipo R]]+Sar_InfraMR[[#This Row],[B.02.3 - Parque de Coches Eléctricos Motrices Tipo R]]</f>
        <v>275</v>
      </c>
      <c r="AU68" s="1">
        <v>0</v>
      </c>
      <c r="AV68" s="1">
        <v>4</v>
      </c>
      <c r="AW68" s="1">
        <v>8</v>
      </c>
      <c r="AX68" s="200">
        <f>+Sar_InfraMR[[#This Row],[B.03.1 - Parque de Coches Motores Motrices Remolcados]]+Sar_InfraMR[[#This Row],[B.03.2 - Parque de Coches Motores Motrices Intermedios]]+Sar_InfraMR[[#This Row],[B.03.3 - Parque de Coches Motores Motrices Cabina]]</f>
        <v>12</v>
      </c>
      <c r="AY68" s="1">
        <v>33</v>
      </c>
      <c r="AZ68" s="1">
        <v>12</v>
      </c>
      <c r="BA68" s="1">
        <v>0</v>
      </c>
      <c r="BB68" s="1">
        <v>0</v>
      </c>
      <c r="BC68" s="200">
        <f>+SUM(Sar_InfraMR[[#This Row],[B.04.1 - Parque de Coches Remolcados Clase Unica]:[B.04.5 - Parque de Coches Remolcados para Servicios Especiales (Cartoneros)]])</f>
        <v>45</v>
      </c>
      <c r="BD68" s="356">
        <v>8</v>
      </c>
      <c r="BE68" s="1">
        <v>0</v>
      </c>
      <c r="BF68" s="1">
        <v>0</v>
      </c>
      <c r="BG68" s="235">
        <v>1676</v>
      </c>
    </row>
    <row r="69" spans="1:59">
      <c r="A69" s="1">
        <v>1998</v>
      </c>
      <c r="B69" s="1" t="s">
        <v>68</v>
      </c>
      <c r="C69" s="10">
        <v>71.5</v>
      </c>
      <c r="D69" s="10">
        <v>62.3</v>
      </c>
      <c r="E69" s="10">
        <v>0</v>
      </c>
      <c r="F69" s="10">
        <v>36.4</v>
      </c>
      <c r="G69" s="192">
        <f t="shared" si="7"/>
        <v>170.20000000000002</v>
      </c>
      <c r="H69" s="192">
        <f>+Sar_InfraMR[[#This Row],[Total Líneas de Explotación ]]</f>
        <v>170.20000000000002</v>
      </c>
      <c r="I69" s="300">
        <v>169.64911000000001</v>
      </c>
      <c r="J69" s="10">
        <v>196.1</v>
      </c>
      <c r="K69" s="10">
        <v>13.5</v>
      </c>
      <c r="L69" s="10">
        <v>85</v>
      </c>
      <c r="M69" s="10">
        <v>8.4</v>
      </c>
      <c r="N69" s="192">
        <f>+Sar_InfraMR[[#This Row],[A.03.1 -  Longitud de Vías de Explotación No Electrificadas Troncales y Ramales (vía principal) (km)]]+Sar_InfraMR[[#This Row],[A.04.1 -  Longitud de Vías de Explotación Electrificadas Troncales y Ramales (vía principal) (km)]]</f>
        <v>281.10000000000002</v>
      </c>
      <c r="O69" s="192">
        <f>+Sar_InfraMR[[#This Row],[Total Vías (excluido Auxiliares)]]</f>
        <v>281.10000000000002</v>
      </c>
      <c r="P69" s="1">
        <v>30</v>
      </c>
      <c r="Q69" s="1">
        <v>5</v>
      </c>
      <c r="R69" s="1">
        <v>5</v>
      </c>
      <c r="S69" s="194">
        <f t="shared" si="8"/>
        <v>40</v>
      </c>
      <c r="T69" s="194">
        <v>40</v>
      </c>
      <c r="U69" s="1">
        <v>20</v>
      </c>
      <c r="V69" s="1">
        <v>89</v>
      </c>
      <c r="W69" s="1">
        <v>1</v>
      </c>
      <c r="X69" s="1">
        <v>40</v>
      </c>
      <c r="Y69" s="1">
        <v>0</v>
      </c>
      <c r="Z69" s="196">
        <f t="shared" si="9"/>
        <v>150</v>
      </c>
      <c r="AA69" s="1">
        <v>11</v>
      </c>
      <c r="AB69" s="1">
        <v>22</v>
      </c>
      <c r="AC69" s="1">
        <f>+Sar_InfraMR[[#This Row],[Total Pasos Vehiculares a Nivel]]</f>
        <v>150</v>
      </c>
      <c r="AD69" s="196">
        <f t="shared" si="10"/>
        <v>183</v>
      </c>
      <c r="AE69" s="1">
        <v>17</v>
      </c>
      <c r="AF69" s="1">
        <v>16</v>
      </c>
      <c r="AG69" s="1">
        <v>74</v>
      </c>
      <c r="AH69" s="196">
        <f t="shared" si="11"/>
        <v>107</v>
      </c>
      <c r="AI69" s="10">
        <v>31.1</v>
      </c>
      <c r="AJ69" s="10">
        <v>0</v>
      </c>
      <c r="AK69" s="10">
        <v>126.55</v>
      </c>
      <c r="AL69" s="222">
        <f t="shared" si="12"/>
        <v>157.65</v>
      </c>
      <c r="AM69" s="1">
        <v>0</v>
      </c>
      <c r="AN69" s="1">
        <v>9</v>
      </c>
      <c r="AO69" s="1">
        <v>8</v>
      </c>
      <c r="AP69" s="200">
        <f t="shared" si="13"/>
        <v>17</v>
      </c>
      <c r="AQ69" s="1">
        <v>180</v>
      </c>
      <c r="AR69" s="1">
        <v>95</v>
      </c>
      <c r="AS69" s="1">
        <v>0</v>
      </c>
      <c r="AT69" s="200">
        <f>+Sar_InfraMR[[#This Row],[B.02.1 - Parque de Coches Eléctricos Motrices]]+Sar_InfraMR[[#This Row],[B.02.2 - Parque de Coches Eléctricos Motrices Remolcados Tipo R]]+Sar_InfraMR[[#This Row],[B.02.3 - Parque de Coches Eléctricos Motrices Tipo R]]</f>
        <v>275</v>
      </c>
      <c r="AU69" s="1">
        <v>0</v>
      </c>
      <c r="AV69" s="1">
        <v>4</v>
      </c>
      <c r="AW69" s="1">
        <v>8</v>
      </c>
      <c r="AX69" s="200">
        <f>+Sar_InfraMR[[#This Row],[B.03.1 - Parque de Coches Motores Motrices Remolcados]]+Sar_InfraMR[[#This Row],[B.03.2 - Parque de Coches Motores Motrices Intermedios]]+Sar_InfraMR[[#This Row],[B.03.3 - Parque de Coches Motores Motrices Cabina]]</f>
        <v>12</v>
      </c>
      <c r="AY69" s="1">
        <v>33</v>
      </c>
      <c r="AZ69" s="1">
        <v>12</v>
      </c>
      <c r="BA69" s="1">
        <v>0</v>
      </c>
      <c r="BB69" s="1">
        <v>0</v>
      </c>
      <c r="BC69" s="200">
        <f>+SUM(Sar_InfraMR[[#This Row],[B.04.1 - Parque de Coches Remolcados Clase Unica]:[B.04.5 - Parque de Coches Remolcados para Servicios Especiales (Cartoneros)]])</f>
        <v>45</v>
      </c>
      <c r="BD69" s="356">
        <v>8</v>
      </c>
      <c r="BE69" s="1">
        <v>0</v>
      </c>
      <c r="BF69" s="1">
        <v>0</v>
      </c>
      <c r="BG69" s="235">
        <v>1676</v>
      </c>
    </row>
    <row r="70" spans="1:59">
      <c r="A70" s="1">
        <v>1998</v>
      </c>
      <c r="B70" s="1" t="s">
        <v>69</v>
      </c>
      <c r="C70" s="10">
        <v>71.5</v>
      </c>
      <c r="D70" s="10">
        <v>62.3</v>
      </c>
      <c r="E70" s="10">
        <v>0</v>
      </c>
      <c r="F70" s="10">
        <v>36.4</v>
      </c>
      <c r="G70" s="192">
        <f t="shared" si="7"/>
        <v>170.20000000000002</v>
      </c>
      <c r="H70" s="192">
        <f>+Sar_InfraMR[[#This Row],[Total Líneas de Explotación ]]</f>
        <v>170.20000000000002</v>
      </c>
      <c r="I70" s="300">
        <v>169.64911000000001</v>
      </c>
      <c r="J70" s="10">
        <v>196.1</v>
      </c>
      <c r="K70" s="10">
        <v>13.5</v>
      </c>
      <c r="L70" s="10">
        <v>85</v>
      </c>
      <c r="M70" s="10">
        <v>8.4</v>
      </c>
      <c r="N70" s="192">
        <f>+Sar_InfraMR[[#This Row],[A.03.1 -  Longitud de Vías de Explotación No Electrificadas Troncales y Ramales (vía principal) (km)]]+Sar_InfraMR[[#This Row],[A.04.1 -  Longitud de Vías de Explotación Electrificadas Troncales y Ramales (vía principal) (km)]]</f>
        <v>281.10000000000002</v>
      </c>
      <c r="O70" s="192">
        <f>+Sar_InfraMR[[#This Row],[Total Vías (excluido Auxiliares)]]</f>
        <v>281.10000000000002</v>
      </c>
      <c r="P70" s="1">
        <v>30</v>
      </c>
      <c r="Q70" s="1">
        <v>5</v>
      </c>
      <c r="R70" s="1">
        <v>5</v>
      </c>
      <c r="S70" s="194">
        <f t="shared" si="8"/>
        <v>40</v>
      </c>
      <c r="T70" s="194">
        <v>40</v>
      </c>
      <c r="U70" s="1">
        <v>20</v>
      </c>
      <c r="V70" s="1">
        <v>89</v>
      </c>
      <c r="W70" s="1">
        <v>1</v>
      </c>
      <c r="X70" s="1">
        <v>40</v>
      </c>
      <c r="Y70" s="1">
        <v>0</v>
      </c>
      <c r="Z70" s="196">
        <f t="shared" si="9"/>
        <v>150</v>
      </c>
      <c r="AA70" s="1">
        <v>11</v>
      </c>
      <c r="AB70" s="1">
        <v>22</v>
      </c>
      <c r="AC70" s="1">
        <f>+Sar_InfraMR[[#This Row],[Total Pasos Vehiculares a Nivel]]</f>
        <v>150</v>
      </c>
      <c r="AD70" s="196">
        <f t="shared" si="10"/>
        <v>183</v>
      </c>
      <c r="AE70" s="1">
        <v>17</v>
      </c>
      <c r="AF70" s="1">
        <v>16</v>
      </c>
      <c r="AG70" s="1">
        <v>74</v>
      </c>
      <c r="AH70" s="196">
        <f t="shared" si="11"/>
        <v>107</v>
      </c>
      <c r="AI70" s="10">
        <v>31.1</v>
      </c>
      <c r="AJ70" s="10">
        <v>0</v>
      </c>
      <c r="AK70" s="10">
        <v>126.55</v>
      </c>
      <c r="AL70" s="222">
        <f t="shared" si="12"/>
        <v>157.65</v>
      </c>
      <c r="AM70" s="1">
        <v>0</v>
      </c>
      <c r="AN70" s="1">
        <v>9</v>
      </c>
      <c r="AO70" s="1">
        <v>8</v>
      </c>
      <c r="AP70" s="200">
        <f t="shared" si="13"/>
        <v>17</v>
      </c>
      <c r="AQ70" s="1">
        <v>180</v>
      </c>
      <c r="AR70" s="1">
        <v>95</v>
      </c>
      <c r="AS70" s="1">
        <v>0</v>
      </c>
      <c r="AT70" s="200">
        <f>+Sar_InfraMR[[#This Row],[B.02.1 - Parque de Coches Eléctricos Motrices]]+Sar_InfraMR[[#This Row],[B.02.2 - Parque de Coches Eléctricos Motrices Remolcados Tipo R]]+Sar_InfraMR[[#This Row],[B.02.3 - Parque de Coches Eléctricos Motrices Tipo R]]</f>
        <v>275</v>
      </c>
      <c r="AU70" s="1">
        <v>0</v>
      </c>
      <c r="AV70" s="1">
        <v>4</v>
      </c>
      <c r="AW70" s="1">
        <v>8</v>
      </c>
      <c r="AX70" s="200">
        <f>+Sar_InfraMR[[#This Row],[B.03.1 - Parque de Coches Motores Motrices Remolcados]]+Sar_InfraMR[[#This Row],[B.03.2 - Parque de Coches Motores Motrices Intermedios]]+Sar_InfraMR[[#This Row],[B.03.3 - Parque de Coches Motores Motrices Cabina]]</f>
        <v>12</v>
      </c>
      <c r="AY70" s="1">
        <v>33</v>
      </c>
      <c r="AZ70" s="1">
        <v>12</v>
      </c>
      <c r="BA70" s="1">
        <v>0</v>
      </c>
      <c r="BB70" s="1">
        <v>0</v>
      </c>
      <c r="BC70" s="200">
        <f>+SUM(Sar_InfraMR[[#This Row],[B.04.1 - Parque de Coches Remolcados Clase Unica]:[B.04.5 - Parque de Coches Remolcados para Servicios Especiales (Cartoneros)]])</f>
        <v>45</v>
      </c>
      <c r="BD70" s="356">
        <v>8</v>
      </c>
      <c r="BE70" s="1">
        <v>0</v>
      </c>
      <c r="BF70" s="1">
        <v>0</v>
      </c>
      <c r="BG70" s="235">
        <v>1676</v>
      </c>
    </row>
    <row r="71" spans="1:59">
      <c r="A71" s="1">
        <v>1998</v>
      </c>
      <c r="B71" s="1" t="s">
        <v>70</v>
      </c>
      <c r="C71" s="10">
        <v>71.5</v>
      </c>
      <c r="D71" s="10">
        <v>62.3</v>
      </c>
      <c r="E71" s="10">
        <v>0</v>
      </c>
      <c r="F71" s="10">
        <v>36.4</v>
      </c>
      <c r="G71" s="192">
        <f t="shared" si="7"/>
        <v>170.20000000000002</v>
      </c>
      <c r="H71" s="192">
        <f>+Sar_InfraMR[[#This Row],[Total Líneas de Explotación ]]</f>
        <v>170.20000000000002</v>
      </c>
      <c r="I71" s="300">
        <v>169.64911000000001</v>
      </c>
      <c r="J71" s="10">
        <v>196.1</v>
      </c>
      <c r="K71" s="10">
        <v>13.5</v>
      </c>
      <c r="L71" s="10">
        <v>85</v>
      </c>
      <c r="M71" s="10">
        <v>8.4</v>
      </c>
      <c r="N71" s="192">
        <f>+Sar_InfraMR[[#This Row],[A.03.1 -  Longitud de Vías de Explotación No Electrificadas Troncales y Ramales (vía principal) (km)]]+Sar_InfraMR[[#This Row],[A.04.1 -  Longitud de Vías de Explotación Electrificadas Troncales y Ramales (vía principal) (km)]]</f>
        <v>281.10000000000002</v>
      </c>
      <c r="O71" s="192">
        <f>+Sar_InfraMR[[#This Row],[Total Vías (excluido Auxiliares)]]</f>
        <v>281.10000000000002</v>
      </c>
      <c r="P71" s="1">
        <v>30</v>
      </c>
      <c r="Q71" s="1">
        <v>5</v>
      </c>
      <c r="R71" s="1">
        <v>5</v>
      </c>
      <c r="S71" s="194">
        <f t="shared" si="8"/>
        <v>40</v>
      </c>
      <c r="T71" s="194">
        <v>40</v>
      </c>
      <c r="U71" s="1">
        <v>20</v>
      </c>
      <c r="V71" s="1">
        <v>89</v>
      </c>
      <c r="W71" s="1">
        <v>1</v>
      </c>
      <c r="X71" s="1">
        <v>40</v>
      </c>
      <c r="Y71" s="1">
        <v>0</v>
      </c>
      <c r="Z71" s="196">
        <f t="shared" si="9"/>
        <v>150</v>
      </c>
      <c r="AA71" s="1">
        <v>11</v>
      </c>
      <c r="AB71" s="1">
        <v>22</v>
      </c>
      <c r="AC71" s="1">
        <f>+Sar_InfraMR[[#This Row],[Total Pasos Vehiculares a Nivel]]</f>
        <v>150</v>
      </c>
      <c r="AD71" s="196">
        <f t="shared" si="10"/>
        <v>183</v>
      </c>
      <c r="AE71" s="1">
        <v>17</v>
      </c>
      <c r="AF71" s="1">
        <v>16</v>
      </c>
      <c r="AG71" s="1">
        <v>74</v>
      </c>
      <c r="AH71" s="196">
        <f t="shared" si="11"/>
        <v>107</v>
      </c>
      <c r="AI71" s="10">
        <v>31.1</v>
      </c>
      <c r="AJ71" s="10">
        <v>0</v>
      </c>
      <c r="AK71" s="10">
        <v>126.55</v>
      </c>
      <c r="AL71" s="222">
        <f t="shared" si="12"/>
        <v>157.65</v>
      </c>
      <c r="AM71" s="1">
        <v>0</v>
      </c>
      <c r="AN71" s="1">
        <v>9</v>
      </c>
      <c r="AO71" s="1">
        <v>8</v>
      </c>
      <c r="AP71" s="200">
        <f t="shared" si="13"/>
        <v>17</v>
      </c>
      <c r="AQ71" s="1">
        <v>180</v>
      </c>
      <c r="AR71" s="1">
        <v>95</v>
      </c>
      <c r="AS71" s="1">
        <v>0</v>
      </c>
      <c r="AT71" s="200">
        <f>+Sar_InfraMR[[#This Row],[B.02.1 - Parque de Coches Eléctricos Motrices]]+Sar_InfraMR[[#This Row],[B.02.2 - Parque de Coches Eléctricos Motrices Remolcados Tipo R]]+Sar_InfraMR[[#This Row],[B.02.3 - Parque de Coches Eléctricos Motrices Tipo R]]</f>
        <v>275</v>
      </c>
      <c r="AU71" s="1">
        <v>0</v>
      </c>
      <c r="AV71" s="1">
        <v>4</v>
      </c>
      <c r="AW71" s="1">
        <v>8</v>
      </c>
      <c r="AX71" s="200">
        <f>+Sar_InfraMR[[#This Row],[B.03.1 - Parque de Coches Motores Motrices Remolcados]]+Sar_InfraMR[[#This Row],[B.03.2 - Parque de Coches Motores Motrices Intermedios]]+Sar_InfraMR[[#This Row],[B.03.3 - Parque de Coches Motores Motrices Cabina]]</f>
        <v>12</v>
      </c>
      <c r="AY71" s="1">
        <v>33</v>
      </c>
      <c r="AZ71" s="1">
        <v>12</v>
      </c>
      <c r="BA71" s="1">
        <v>0</v>
      </c>
      <c r="BB71" s="1">
        <v>0</v>
      </c>
      <c r="BC71" s="200">
        <f>+SUM(Sar_InfraMR[[#This Row],[B.04.1 - Parque de Coches Remolcados Clase Unica]:[B.04.5 - Parque de Coches Remolcados para Servicios Especiales (Cartoneros)]])</f>
        <v>45</v>
      </c>
      <c r="BD71" s="356">
        <v>8</v>
      </c>
      <c r="BE71" s="1">
        <v>0</v>
      </c>
      <c r="BF71" s="1">
        <v>0</v>
      </c>
      <c r="BG71" s="235">
        <v>1676</v>
      </c>
    </row>
    <row r="72" spans="1:59">
      <c r="A72" s="1">
        <v>1998</v>
      </c>
      <c r="B72" s="1" t="s">
        <v>71</v>
      </c>
      <c r="C72" s="10">
        <v>71.5</v>
      </c>
      <c r="D72" s="10">
        <v>62.3</v>
      </c>
      <c r="E72" s="10">
        <v>0</v>
      </c>
      <c r="F72" s="10">
        <v>36.4</v>
      </c>
      <c r="G72" s="192">
        <f t="shared" si="7"/>
        <v>170.20000000000002</v>
      </c>
      <c r="H72" s="192">
        <f>+Sar_InfraMR[[#This Row],[Total Líneas de Explotación ]]</f>
        <v>170.20000000000002</v>
      </c>
      <c r="I72" s="300">
        <v>169.64911000000001</v>
      </c>
      <c r="J72" s="10">
        <v>196.1</v>
      </c>
      <c r="K72" s="10">
        <v>13.5</v>
      </c>
      <c r="L72" s="10">
        <v>85</v>
      </c>
      <c r="M72" s="10">
        <v>8.4</v>
      </c>
      <c r="N72" s="192">
        <f>+Sar_InfraMR[[#This Row],[A.03.1 -  Longitud de Vías de Explotación No Electrificadas Troncales y Ramales (vía principal) (km)]]+Sar_InfraMR[[#This Row],[A.04.1 -  Longitud de Vías de Explotación Electrificadas Troncales y Ramales (vía principal) (km)]]</f>
        <v>281.10000000000002</v>
      </c>
      <c r="O72" s="192">
        <f>+Sar_InfraMR[[#This Row],[Total Vías (excluido Auxiliares)]]</f>
        <v>281.10000000000002</v>
      </c>
      <c r="P72" s="1">
        <v>30</v>
      </c>
      <c r="Q72" s="1">
        <v>5</v>
      </c>
      <c r="R72" s="1">
        <v>5</v>
      </c>
      <c r="S72" s="194">
        <f t="shared" si="8"/>
        <v>40</v>
      </c>
      <c r="T72" s="194">
        <v>40</v>
      </c>
      <c r="U72" s="1">
        <v>20</v>
      </c>
      <c r="V72" s="1">
        <v>89</v>
      </c>
      <c r="W72" s="1">
        <v>1</v>
      </c>
      <c r="X72" s="1">
        <v>40</v>
      </c>
      <c r="Y72" s="1">
        <v>0</v>
      </c>
      <c r="Z72" s="196">
        <f t="shared" si="9"/>
        <v>150</v>
      </c>
      <c r="AA72" s="1">
        <v>11</v>
      </c>
      <c r="AB72" s="1">
        <v>22</v>
      </c>
      <c r="AC72" s="1">
        <f>+Sar_InfraMR[[#This Row],[Total Pasos Vehiculares a Nivel]]</f>
        <v>150</v>
      </c>
      <c r="AD72" s="196">
        <f t="shared" si="10"/>
        <v>183</v>
      </c>
      <c r="AE72" s="1">
        <v>17</v>
      </c>
      <c r="AF72" s="1">
        <v>16</v>
      </c>
      <c r="AG72" s="1">
        <v>74</v>
      </c>
      <c r="AH72" s="196">
        <f t="shared" si="11"/>
        <v>107</v>
      </c>
      <c r="AI72" s="10">
        <v>31.1</v>
      </c>
      <c r="AJ72" s="10">
        <v>0</v>
      </c>
      <c r="AK72" s="10">
        <v>126.55</v>
      </c>
      <c r="AL72" s="222">
        <f t="shared" si="12"/>
        <v>157.65</v>
      </c>
      <c r="AM72" s="1">
        <v>0</v>
      </c>
      <c r="AN72" s="1">
        <v>9</v>
      </c>
      <c r="AO72" s="1">
        <v>8</v>
      </c>
      <c r="AP72" s="200">
        <f t="shared" si="13"/>
        <v>17</v>
      </c>
      <c r="AQ72" s="1">
        <v>180</v>
      </c>
      <c r="AR72" s="1">
        <v>95</v>
      </c>
      <c r="AS72" s="1">
        <v>0</v>
      </c>
      <c r="AT72" s="200">
        <f>+Sar_InfraMR[[#This Row],[B.02.1 - Parque de Coches Eléctricos Motrices]]+Sar_InfraMR[[#This Row],[B.02.2 - Parque de Coches Eléctricos Motrices Remolcados Tipo R]]+Sar_InfraMR[[#This Row],[B.02.3 - Parque de Coches Eléctricos Motrices Tipo R]]</f>
        <v>275</v>
      </c>
      <c r="AU72" s="1">
        <v>0</v>
      </c>
      <c r="AV72" s="1">
        <v>4</v>
      </c>
      <c r="AW72" s="1">
        <v>8</v>
      </c>
      <c r="AX72" s="200">
        <f>+Sar_InfraMR[[#This Row],[B.03.1 - Parque de Coches Motores Motrices Remolcados]]+Sar_InfraMR[[#This Row],[B.03.2 - Parque de Coches Motores Motrices Intermedios]]+Sar_InfraMR[[#This Row],[B.03.3 - Parque de Coches Motores Motrices Cabina]]</f>
        <v>12</v>
      </c>
      <c r="AY72" s="1">
        <v>33</v>
      </c>
      <c r="AZ72" s="1">
        <v>12</v>
      </c>
      <c r="BA72" s="1">
        <v>0</v>
      </c>
      <c r="BB72" s="1">
        <v>0</v>
      </c>
      <c r="BC72" s="200">
        <f>+SUM(Sar_InfraMR[[#This Row],[B.04.1 - Parque de Coches Remolcados Clase Unica]:[B.04.5 - Parque de Coches Remolcados para Servicios Especiales (Cartoneros)]])</f>
        <v>45</v>
      </c>
      <c r="BD72" s="356">
        <v>8</v>
      </c>
      <c r="BE72" s="1">
        <v>0</v>
      </c>
      <c r="BF72" s="1">
        <v>0</v>
      </c>
      <c r="BG72" s="235">
        <v>1676</v>
      </c>
    </row>
    <row r="73" spans="1:59">
      <c r="A73" s="1">
        <v>1998</v>
      </c>
      <c r="B73" s="1" t="s">
        <v>72</v>
      </c>
      <c r="C73" s="10">
        <v>71.5</v>
      </c>
      <c r="D73" s="10">
        <v>62.3</v>
      </c>
      <c r="E73" s="10">
        <v>0</v>
      </c>
      <c r="F73" s="10">
        <v>36.4</v>
      </c>
      <c r="G73" s="192">
        <f t="shared" si="7"/>
        <v>170.20000000000002</v>
      </c>
      <c r="H73" s="192">
        <f>+Sar_InfraMR[[#This Row],[Total Líneas de Explotación ]]</f>
        <v>170.20000000000002</v>
      </c>
      <c r="I73" s="300">
        <v>169.64911000000001</v>
      </c>
      <c r="J73" s="10">
        <v>196.1</v>
      </c>
      <c r="K73" s="10">
        <v>13.5</v>
      </c>
      <c r="L73" s="10">
        <v>85</v>
      </c>
      <c r="M73" s="10">
        <v>8.4</v>
      </c>
      <c r="N73" s="192">
        <f>+Sar_InfraMR[[#This Row],[A.03.1 -  Longitud de Vías de Explotación No Electrificadas Troncales y Ramales (vía principal) (km)]]+Sar_InfraMR[[#This Row],[A.04.1 -  Longitud de Vías de Explotación Electrificadas Troncales y Ramales (vía principal) (km)]]</f>
        <v>281.10000000000002</v>
      </c>
      <c r="O73" s="192">
        <f>+Sar_InfraMR[[#This Row],[Total Vías (excluido Auxiliares)]]</f>
        <v>281.10000000000002</v>
      </c>
      <c r="P73" s="1">
        <v>30</v>
      </c>
      <c r="Q73" s="1">
        <v>5</v>
      </c>
      <c r="R73" s="1">
        <v>5</v>
      </c>
      <c r="S73" s="194">
        <f t="shared" si="8"/>
        <v>40</v>
      </c>
      <c r="T73" s="194">
        <v>40</v>
      </c>
      <c r="U73" s="1">
        <v>20</v>
      </c>
      <c r="V73" s="1">
        <v>89</v>
      </c>
      <c r="W73" s="1">
        <v>1</v>
      </c>
      <c r="X73" s="1">
        <v>40</v>
      </c>
      <c r="Y73" s="1">
        <v>0</v>
      </c>
      <c r="Z73" s="196">
        <f t="shared" si="9"/>
        <v>150</v>
      </c>
      <c r="AA73" s="1">
        <v>11</v>
      </c>
      <c r="AB73" s="1">
        <v>22</v>
      </c>
      <c r="AC73" s="1">
        <f>+Sar_InfraMR[[#This Row],[Total Pasos Vehiculares a Nivel]]</f>
        <v>150</v>
      </c>
      <c r="AD73" s="196">
        <f t="shared" si="10"/>
        <v>183</v>
      </c>
      <c r="AE73" s="1">
        <v>17</v>
      </c>
      <c r="AF73" s="1">
        <v>16</v>
      </c>
      <c r="AG73" s="1">
        <v>74</v>
      </c>
      <c r="AH73" s="196">
        <f t="shared" si="11"/>
        <v>107</v>
      </c>
      <c r="AI73" s="10">
        <v>31.1</v>
      </c>
      <c r="AJ73" s="10">
        <v>0</v>
      </c>
      <c r="AK73" s="10">
        <v>126.55</v>
      </c>
      <c r="AL73" s="222">
        <f t="shared" si="12"/>
        <v>157.65</v>
      </c>
      <c r="AM73" s="1">
        <v>0</v>
      </c>
      <c r="AN73" s="1">
        <v>9</v>
      </c>
      <c r="AO73" s="1">
        <v>8</v>
      </c>
      <c r="AP73" s="200">
        <f t="shared" si="13"/>
        <v>17</v>
      </c>
      <c r="AQ73" s="1">
        <v>180</v>
      </c>
      <c r="AR73" s="1">
        <v>95</v>
      </c>
      <c r="AS73" s="1">
        <v>0</v>
      </c>
      <c r="AT73" s="200">
        <f>+Sar_InfraMR[[#This Row],[B.02.1 - Parque de Coches Eléctricos Motrices]]+Sar_InfraMR[[#This Row],[B.02.2 - Parque de Coches Eléctricos Motrices Remolcados Tipo R]]+Sar_InfraMR[[#This Row],[B.02.3 - Parque de Coches Eléctricos Motrices Tipo R]]</f>
        <v>275</v>
      </c>
      <c r="AU73" s="1">
        <v>0</v>
      </c>
      <c r="AV73" s="1">
        <v>4</v>
      </c>
      <c r="AW73" s="1">
        <v>8</v>
      </c>
      <c r="AX73" s="200">
        <f>+Sar_InfraMR[[#This Row],[B.03.1 - Parque de Coches Motores Motrices Remolcados]]+Sar_InfraMR[[#This Row],[B.03.2 - Parque de Coches Motores Motrices Intermedios]]+Sar_InfraMR[[#This Row],[B.03.3 - Parque de Coches Motores Motrices Cabina]]</f>
        <v>12</v>
      </c>
      <c r="AY73" s="1">
        <v>33</v>
      </c>
      <c r="AZ73" s="1">
        <v>12</v>
      </c>
      <c r="BA73" s="1">
        <v>0</v>
      </c>
      <c r="BB73" s="1">
        <v>0</v>
      </c>
      <c r="BC73" s="200">
        <f>+SUM(Sar_InfraMR[[#This Row],[B.04.1 - Parque de Coches Remolcados Clase Unica]:[B.04.5 - Parque de Coches Remolcados para Servicios Especiales (Cartoneros)]])</f>
        <v>45</v>
      </c>
      <c r="BD73" s="356">
        <v>8</v>
      </c>
      <c r="BE73" s="1">
        <v>0</v>
      </c>
      <c r="BF73" s="1">
        <v>0</v>
      </c>
      <c r="BG73" s="235">
        <v>1676</v>
      </c>
    </row>
    <row r="74" spans="1:59">
      <c r="A74" s="1">
        <v>1999</v>
      </c>
      <c r="B74" s="1" t="s">
        <v>61</v>
      </c>
      <c r="C74" s="10">
        <v>71.5</v>
      </c>
      <c r="D74" s="10">
        <v>62.3</v>
      </c>
      <c r="E74" s="10">
        <v>0</v>
      </c>
      <c r="F74" s="10">
        <v>36.4</v>
      </c>
      <c r="G74" s="192">
        <f t="shared" si="7"/>
        <v>170.20000000000002</v>
      </c>
      <c r="H74" s="192">
        <f>+Sar_InfraMR[[#This Row],[Total Líneas de Explotación ]]</f>
        <v>170.20000000000002</v>
      </c>
      <c r="I74" s="300">
        <v>169.64911000000001</v>
      </c>
      <c r="J74" s="10">
        <v>196.1</v>
      </c>
      <c r="K74" s="10">
        <v>13.5</v>
      </c>
      <c r="L74" s="10">
        <v>85</v>
      </c>
      <c r="M74" s="10">
        <v>8.4</v>
      </c>
      <c r="N74" s="192">
        <f>+Sar_InfraMR[[#This Row],[A.03.1 -  Longitud de Vías de Explotación No Electrificadas Troncales y Ramales (vía principal) (km)]]+Sar_InfraMR[[#This Row],[A.04.1 -  Longitud de Vías de Explotación Electrificadas Troncales y Ramales (vía principal) (km)]]</f>
        <v>281.10000000000002</v>
      </c>
      <c r="O74" s="192">
        <f>+Sar_InfraMR[[#This Row],[Total Vías (excluido Auxiliares)]]</f>
        <v>281.10000000000002</v>
      </c>
      <c r="P74" s="1">
        <v>30</v>
      </c>
      <c r="Q74" s="1">
        <v>5</v>
      </c>
      <c r="R74" s="1">
        <v>5</v>
      </c>
      <c r="S74" s="194">
        <f t="shared" si="8"/>
        <v>40</v>
      </c>
      <c r="T74" s="194">
        <v>40</v>
      </c>
      <c r="U74" s="1">
        <v>20</v>
      </c>
      <c r="V74" s="1">
        <v>89</v>
      </c>
      <c r="W74" s="1">
        <v>1</v>
      </c>
      <c r="X74" s="1">
        <v>40</v>
      </c>
      <c r="Y74" s="1">
        <v>0</v>
      </c>
      <c r="Z74" s="196">
        <f t="shared" si="9"/>
        <v>150</v>
      </c>
      <c r="AA74" s="1">
        <v>11</v>
      </c>
      <c r="AB74" s="1">
        <v>22</v>
      </c>
      <c r="AC74" s="1">
        <f>+Sar_InfraMR[[#This Row],[Total Pasos Vehiculares a Nivel]]</f>
        <v>150</v>
      </c>
      <c r="AD74" s="196">
        <f t="shared" si="10"/>
        <v>183</v>
      </c>
      <c r="AE74" s="1">
        <v>17</v>
      </c>
      <c r="AF74" s="1">
        <v>16</v>
      </c>
      <c r="AG74" s="1">
        <v>74</v>
      </c>
      <c r="AH74" s="196">
        <f t="shared" si="11"/>
        <v>107</v>
      </c>
      <c r="AI74" s="10">
        <v>31.1</v>
      </c>
      <c r="AJ74" s="10">
        <v>0</v>
      </c>
      <c r="AK74" s="10">
        <v>126.55</v>
      </c>
      <c r="AL74" s="222">
        <f t="shared" si="12"/>
        <v>157.65</v>
      </c>
      <c r="AM74" s="1">
        <v>0</v>
      </c>
      <c r="AN74" s="1">
        <v>9</v>
      </c>
      <c r="AO74" s="1">
        <v>8</v>
      </c>
      <c r="AP74" s="200">
        <f t="shared" si="13"/>
        <v>17</v>
      </c>
      <c r="AQ74" s="1">
        <v>180</v>
      </c>
      <c r="AR74" s="1">
        <v>95</v>
      </c>
      <c r="AS74" s="1">
        <v>0</v>
      </c>
      <c r="AT74" s="200">
        <f>+Sar_InfraMR[[#This Row],[B.02.1 - Parque de Coches Eléctricos Motrices]]+Sar_InfraMR[[#This Row],[B.02.2 - Parque de Coches Eléctricos Motrices Remolcados Tipo R]]+Sar_InfraMR[[#This Row],[B.02.3 - Parque de Coches Eléctricos Motrices Tipo R]]</f>
        <v>275</v>
      </c>
      <c r="AU74" s="1">
        <v>0</v>
      </c>
      <c r="AV74" s="1">
        <v>4</v>
      </c>
      <c r="AW74" s="1">
        <v>8</v>
      </c>
      <c r="AX74" s="200">
        <f>+Sar_InfraMR[[#This Row],[B.03.1 - Parque de Coches Motores Motrices Remolcados]]+Sar_InfraMR[[#This Row],[B.03.2 - Parque de Coches Motores Motrices Intermedios]]+Sar_InfraMR[[#This Row],[B.03.3 - Parque de Coches Motores Motrices Cabina]]</f>
        <v>12</v>
      </c>
      <c r="AY74" s="1">
        <v>33</v>
      </c>
      <c r="AZ74" s="1">
        <v>12</v>
      </c>
      <c r="BA74" s="1">
        <v>0</v>
      </c>
      <c r="BB74" s="1">
        <v>0</v>
      </c>
      <c r="BC74" s="200">
        <f>+SUM(Sar_InfraMR[[#This Row],[B.04.1 - Parque de Coches Remolcados Clase Unica]:[B.04.5 - Parque de Coches Remolcados para Servicios Especiales (Cartoneros)]])</f>
        <v>45</v>
      </c>
      <c r="BD74" s="356">
        <v>8</v>
      </c>
      <c r="BE74" s="1">
        <v>0</v>
      </c>
      <c r="BF74" s="1">
        <v>0</v>
      </c>
      <c r="BG74" s="235">
        <v>1676</v>
      </c>
    </row>
    <row r="75" spans="1:59">
      <c r="A75" s="1">
        <v>1999</v>
      </c>
      <c r="B75" s="1" t="s">
        <v>62</v>
      </c>
      <c r="C75" s="10">
        <v>71.5</v>
      </c>
      <c r="D75" s="10">
        <v>62.3</v>
      </c>
      <c r="E75" s="10">
        <v>0</v>
      </c>
      <c r="F75" s="10">
        <v>36.4</v>
      </c>
      <c r="G75" s="192">
        <f t="shared" si="7"/>
        <v>170.20000000000002</v>
      </c>
      <c r="H75" s="192">
        <f>+Sar_InfraMR[[#This Row],[Total Líneas de Explotación ]]</f>
        <v>170.20000000000002</v>
      </c>
      <c r="I75" s="300">
        <v>169.64911000000001</v>
      </c>
      <c r="J75" s="10">
        <v>196.1</v>
      </c>
      <c r="K75" s="10">
        <v>13.5</v>
      </c>
      <c r="L75" s="10">
        <v>85</v>
      </c>
      <c r="M75" s="10">
        <v>8.4</v>
      </c>
      <c r="N75" s="192">
        <f>+Sar_InfraMR[[#This Row],[A.03.1 -  Longitud de Vías de Explotación No Electrificadas Troncales y Ramales (vía principal) (km)]]+Sar_InfraMR[[#This Row],[A.04.1 -  Longitud de Vías de Explotación Electrificadas Troncales y Ramales (vía principal) (km)]]</f>
        <v>281.10000000000002</v>
      </c>
      <c r="O75" s="192">
        <f>+Sar_InfraMR[[#This Row],[Total Vías (excluido Auxiliares)]]</f>
        <v>281.10000000000002</v>
      </c>
      <c r="P75" s="1">
        <v>30</v>
      </c>
      <c r="Q75" s="1">
        <v>5</v>
      </c>
      <c r="R75" s="1">
        <v>5</v>
      </c>
      <c r="S75" s="194">
        <f t="shared" si="8"/>
        <v>40</v>
      </c>
      <c r="T75" s="194">
        <v>40</v>
      </c>
      <c r="U75" s="1">
        <v>20</v>
      </c>
      <c r="V75" s="1">
        <v>89</v>
      </c>
      <c r="W75" s="1">
        <v>1</v>
      </c>
      <c r="X75" s="1">
        <v>40</v>
      </c>
      <c r="Y75" s="1">
        <v>0</v>
      </c>
      <c r="Z75" s="196">
        <f t="shared" si="9"/>
        <v>150</v>
      </c>
      <c r="AA75" s="1">
        <v>11</v>
      </c>
      <c r="AB75" s="1">
        <v>22</v>
      </c>
      <c r="AC75" s="1">
        <f>+Sar_InfraMR[[#This Row],[Total Pasos Vehiculares a Nivel]]</f>
        <v>150</v>
      </c>
      <c r="AD75" s="196">
        <f t="shared" si="10"/>
        <v>183</v>
      </c>
      <c r="AE75" s="1">
        <v>17</v>
      </c>
      <c r="AF75" s="1">
        <v>16</v>
      </c>
      <c r="AG75" s="1">
        <v>74</v>
      </c>
      <c r="AH75" s="196">
        <f t="shared" si="11"/>
        <v>107</v>
      </c>
      <c r="AI75" s="10">
        <v>31.1</v>
      </c>
      <c r="AJ75" s="10">
        <v>0</v>
      </c>
      <c r="AK75" s="10">
        <v>126.55</v>
      </c>
      <c r="AL75" s="222">
        <f t="shared" si="12"/>
        <v>157.65</v>
      </c>
      <c r="AM75" s="1">
        <v>0</v>
      </c>
      <c r="AN75" s="1">
        <v>9</v>
      </c>
      <c r="AO75" s="1">
        <v>8</v>
      </c>
      <c r="AP75" s="200">
        <f t="shared" si="13"/>
        <v>17</v>
      </c>
      <c r="AQ75" s="1">
        <v>180</v>
      </c>
      <c r="AR75" s="1">
        <v>95</v>
      </c>
      <c r="AS75" s="1">
        <v>0</v>
      </c>
      <c r="AT75" s="200">
        <f>+Sar_InfraMR[[#This Row],[B.02.1 - Parque de Coches Eléctricos Motrices]]+Sar_InfraMR[[#This Row],[B.02.2 - Parque de Coches Eléctricos Motrices Remolcados Tipo R]]+Sar_InfraMR[[#This Row],[B.02.3 - Parque de Coches Eléctricos Motrices Tipo R]]</f>
        <v>275</v>
      </c>
      <c r="AU75" s="1">
        <v>0</v>
      </c>
      <c r="AV75" s="1">
        <v>4</v>
      </c>
      <c r="AW75" s="1">
        <v>8</v>
      </c>
      <c r="AX75" s="200">
        <f>+Sar_InfraMR[[#This Row],[B.03.1 - Parque de Coches Motores Motrices Remolcados]]+Sar_InfraMR[[#This Row],[B.03.2 - Parque de Coches Motores Motrices Intermedios]]+Sar_InfraMR[[#This Row],[B.03.3 - Parque de Coches Motores Motrices Cabina]]</f>
        <v>12</v>
      </c>
      <c r="AY75" s="1">
        <v>33</v>
      </c>
      <c r="AZ75" s="1">
        <v>12</v>
      </c>
      <c r="BA75" s="1">
        <v>0</v>
      </c>
      <c r="BB75" s="1">
        <v>0</v>
      </c>
      <c r="BC75" s="200">
        <f>+SUM(Sar_InfraMR[[#This Row],[B.04.1 - Parque de Coches Remolcados Clase Unica]:[B.04.5 - Parque de Coches Remolcados para Servicios Especiales (Cartoneros)]])</f>
        <v>45</v>
      </c>
      <c r="BD75" s="356">
        <v>8</v>
      </c>
      <c r="BE75" s="1">
        <v>0</v>
      </c>
      <c r="BF75" s="1">
        <v>0</v>
      </c>
      <c r="BG75" s="235">
        <v>1676</v>
      </c>
    </row>
    <row r="76" spans="1:59">
      <c r="A76" s="1">
        <v>1999</v>
      </c>
      <c r="B76" s="1" t="s">
        <v>63</v>
      </c>
      <c r="C76" s="10">
        <v>71.5</v>
      </c>
      <c r="D76" s="10">
        <v>62.3</v>
      </c>
      <c r="E76" s="10">
        <v>0</v>
      </c>
      <c r="F76" s="10">
        <v>36.4</v>
      </c>
      <c r="G76" s="192">
        <f t="shared" si="7"/>
        <v>170.20000000000002</v>
      </c>
      <c r="H76" s="192">
        <f>+Sar_InfraMR[[#This Row],[Total Líneas de Explotación ]]</f>
        <v>170.20000000000002</v>
      </c>
      <c r="I76" s="300">
        <v>169.64911000000001</v>
      </c>
      <c r="J76" s="10">
        <v>196.1</v>
      </c>
      <c r="K76" s="10">
        <v>13.5</v>
      </c>
      <c r="L76" s="10">
        <v>85</v>
      </c>
      <c r="M76" s="10">
        <v>8.4</v>
      </c>
      <c r="N76" s="192">
        <f>+Sar_InfraMR[[#This Row],[A.03.1 -  Longitud de Vías de Explotación No Electrificadas Troncales y Ramales (vía principal) (km)]]+Sar_InfraMR[[#This Row],[A.04.1 -  Longitud de Vías de Explotación Electrificadas Troncales y Ramales (vía principal) (km)]]</f>
        <v>281.10000000000002</v>
      </c>
      <c r="O76" s="192">
        <f>+Sar_InfraMR[[#This Row],[Total Vías (excluido Auxiliares)]]</f>
        <v>281.10000000000002</v>
      </c>
      <c r="P76" s="1">
        <v>30</v>
      </c>
      <c r="Q76" s="1">
        <v>5</v>
      </c>
      <c r="R76" s="1">
        <v>5</v>
      </c>
      <c r="S76" s="194">
        <f t="shared" si="8"/>
        <v>40</v>
      </c>
      <c r="T76" s="194">
        <v>40</v>
      </c>
      <c r="U76" s="1">
        <v>20</v>
      </c>
      <c r="V76" s="1">
        <v>89</v>
      </c>
      <c r="W76" s="1">
        <v>1</v>
      </c>
      <c r="X76" s="1">
        <v>40</v>
      </c>
      <c r="Y76" s="1">
        <v>0</v>
      </c>
      <c r="Z76" s="196">
        <f t="shared" si="9"/>
        <v>150</v>
      </c>
      <c r="AA76" s="1">
        <v>11</v>
      </c>
      <c r="AB76" s="1">
        <v>22</v>
      </c>
      <c r="AC76" s="1">
        <f>+Sar_InfraMR[[#This Row],[Total Pasos Vehiculares a Nivel]]</f>
        <v>150</v>
      </c>
      <c r="AD76" s="196">
        <f t="shared" si="10"/>
        <v>183</v>
      </c>
      <c r="AE76" s="1">
        <v>17</v>
      </c>
      <c r="AF76" s="1">
        <v>16</v>
      </c>
      <c r="AG76" s="1">
        <v>74</v>
      </c>
      <c r="AH76" s="196">
        <f t="shared" si="11"/>
        <v>107</v>
      </c>
      <c r="AI76" s="10">
        <v>31.1</v>
      </c>
      <c r="AJ76" s="10">
        <v>0</v>
      </c>
      <c r="AK76" s="10">
        <v>126.55</v>
      </c>
      <c r="AL76" s="222">
        <f t="shared" si="12"/>
        <v>157.65</v>
      </c>
      <c r="AM76" s="1">
        <v>0</v>
      </c>
      <c r="AN76" s="1">
        <v>9</v>
      </c>
      <c r="AO76" s="1">
        <v>8</v>
      </c>
      <c r="AP76" s="200">
        <f t="shared" si="13"/>
        <v>17</v>
      </c>
      <c r="AQ76" s="1">
        <v>180</v>
      </c>
      <c r="AR76" s="1">
        <v>95</v>
      </c>
      <c r="AS76" s="1">
        <v>0</v>
      </c>
      <c r="AT76" s="200">
        <f>+Sar_InfraMR[[#This Row],[B.02.1 - Parque de Coches Eléctricos Motrices]]+Sar_InfraMR[[#This Row],[B.02.2 - Parque de Coches Eléctricos Motrices Remolcados Tipo R]]+Sar_InfraMR[[#This Row],[B.02.3 - Parque de Coches Eléctricos Motrices Tipo R]]</f>
        <v>275</v>
      </c>
      <c r="AU76" s="1">
        <v>0</v>
      </c>
      <c r="AV76" s="1">
        <v>4</v>
      </c>
      <c r="AW76" s="1">
        <v>8</v>
      </c>
      <c r="AX76" s="200">
        <f>+Sar_InfraMR[[#This Row],[B.03.1 - Parque de Coches Motores Motrices Remolcados]]+Sar_InfraMR[[#This Row],[B.03.2 - Parque de Coches Motores Motrices Intermedios]]+Sar_InfraMR[[#This Row],[B.03.3 - Parque de Coches Motores Motrices Cabina]]</f>
        <v>12</v>
      </c>
      <c r="AY76" s="1">
        <v>33</v>
      </c>
      <c r="AZ76" s="1">
        <v>12</v>
      </c>
      <c r="BA76" s="1">
        <v>0</v>
      </c>
      <c r="BB76" s="1">
        <v>0</v>
      </c>
      <c r="BC76" s="200">
        <f>+SUM(Sar_InfraMR[[#This Row],[B.04.1 - Parque de Coches Remolcados Clase Unica]:[B.04.5 - Parque de Coches Remolcados para Servicios Especiales (Cartoneros)]])</f>
        <v>45</v>
      </c>
      <c r="BD76" s="356">
        <v>8</v>
      </c>
      <c r="BE76" s="1">
        <v>0</v>
      </c>
      <c r="BF76" s="1">
        <v>0</v>
      </c>
      <c r="BG76" s="235">
        <v>1676</v>
      </c>
    </row>
    <row r="77" spans="1:59">
      <c r="A77" s="1">
        <v>1999</v>
      </c>
      <c r="B77" s="1" t="s">
        <v>64</v>
      </c>
      <c r="C77" s="10">
        <v>71.5</v>
      </c>
      <c r="D77" s="10">
        <v>62.3</v>
      </c>
      <c r="E77" s="10">
        <v>0</v>
      </c>
      <c r="F77" s="10">
        <v>36.4</v>
      </c>
      <c r="G77" s="192">
        <f t="shared" si="7"/>
        <v>170.20000000000002</v>
      </c>
      <c r="H77" s="192">
        <f>+Sar_InfraMR[[#This Row],[Total Líneas de Explotación ]]</f>
        <v>170.20000000000002</v>
      </c>
      <c r="I77" s="300">
        <v>169.64911000000001</v>
      </c>
      <c r="J77" s="10">
        <v>196.1</v>
      </c>
      <c r="K77" s="10">
        <v>13.5</v>
      </c>
      <c r="L77" s="10">
        <v>85</v>
      </c>
      <c r="M77" s="10">
        <v>8.4</v>
      </c>
      <c r="N77" s="192">
        <f>+Sar_InfraMR[[#This Row],[A.03.1 -  Longitud de Vías de Explotación No Electrificadas Troncales y Ramales (vía principal) (km)]]+Sar_InfraMR[[#This Row],[A.04.1 -  Longitud de Vías de Explotación Electrificadas Troncales y Ramales (vía principal) (km)]]</f>
        <v>281.10000000000002</v>
      </c>
      <c r="O77" s="192">
        <f>+Sar_InfraMR[[#This Row],[Total Vías (excluido Auxiliares)]]</f>
        <v>281.10000000000002</v>
      </c>
      <c r="P77" s="1">
        <v>30</v>
      </c>
      <c r="Q77" s="1">
        <v>5</v>
      </c>
      <c r="R77" s="1">
        <v>5</v>
      </c>
      <c r="S77" s="194">
        <f t="shared" si="8"/>
        <v>40</v>
      </c>
      <c r="T77" s="194">
        <v>40</v>
      </c>
      <c r="U77" s="1">
        <v>20</v>
      </c>
      <c r="V77" s="1">
        <v>89</v>
      </c>
      <c r="W77" s="1">
        <v>1</v>
      </c>
      <c r="X77" s="1">
        <v>40</v>
      </c>
      <c r="Y77" s="1">
        <v>0</v>
      </c>
      <c r="Z77" s="196">
        <f t="shared" si="9"/>
        <v>150</v>
      </c>
      <c r="AA77" s="1">
        <v>11</v>
      </c>
      <c r="AB77" s="1">
        <v>22</v>
      </c>
      <c r="AC77" s="1">
        <f>+Sar_InfraMR[[#This Row],[Total Pasos Vehiculares a Nivel]]</f>
        <v>150</v>
      </c>
      <c r="AD77" s="196">
        <f t="shared" si="10"/>
        <v>183</v>
      </c>
      <c r="AE77" s="1">
        <v>17</v>
      </c>
      <c r="AF77" s="1">
        <v>16</v>
      </c>
      <c r="AG77" s="1">
        <v>74</v>
      </c>
      <c r="AH77" s="196">
        <f t="shared" si="11"/>
        <v>107</v>
      </c>
      <c r="AI77" s="10">
        <v>31.1</v>
      </c>
      <c r="AJ77" s="10">
        <v>0</v>
      </c>
      <c r="AK77" s="10">
        <v>126.55</v>
      </c>
      <c r="AL77" s="222">
        <f t="shared" si="12"/>
        <v>157.65</v>
      </c>
      <c r="AM77" s="1">
        <v>0</v>
      </c>
      <c r="AN77" s="1">
        <v>9</v>
      </c>
      <c r="AO77" s="1">
        <v>8</v>
      </c>
      <c r="AP77" s="200">
        <f t="shared" si="13"/>
        <v>17</v>
      </c>
      <c r="AQ77" s="1">
        <v>180</v>
      </c>
      <c r="AR77" s="1">
        <v>95</v>
      </c>
      <c r="AS77" s="1">
        <v>0</v>
      </c>
      <c r="AT77" s="200">
        <f>+Sar_InfraMR[[#This Row],[B.02.1 - Parque de Coches Eléctricos Motrices]]+Sar_InfraMR[[#This Row],[B.02.2 - Parque de Coches Eléctricos Motrices Remolcados Tipo R]]+Sar_InfraMR[[#This Row],[B.02.3 - Parque de Coches Eléctricos Motrices Tipo R]]</f>
        <v>275</v>
      </c>
      <c r="AU77" s="1">
        <v>0</v>
      </c>
      <c r="AV77" s="1">
        <v>4</v>
      </c>
      <c r="AW77" s="1">
        <v>8</v>
      </c>
      <c r="AX77" s="200">
        <f>+Sar_InfraMR[[#This Row],[B.03.1 - Parque de Coches Motores Motrices Remolcados]]+Sar_InfraMR[[#This Row],[B.03.2 - Parque de Coches Motores Motrices Intermedios]]+Sar_InfraMR[[#This Row],[B.03.3 - Parque de Coches Motores Motrices Cabina]]</f>
        <v>12</v>
      </c>
      <c r="AY77" s="1">
        <v>33</v>
      </c>
      <c r="AZ77" s="1">
        <v>12</v>
      </c>
      <c r="BA77" s="1">
        <v>0</v>
      </c>
      <c r="BB77" s="1">
        <v>0</v>
      </c>
      <c r="BC77" s="200">
        <f>+SUM(Sar_InfraMR[[#This Row],[B.04.1 - Parque de Coches Remolcados Clase Unica]:[B.04.5 - Parque de Coches Remolcados para Servicios Especiales (Cartoneros)]])</f>
        <v>45</v>
      </c>
      <c r="BD77" s="356">
        <v>8</v>
      </c>
      <c r="BE77" s="1">
        <v>0</v>
      </c>
      <c r="BF77" s="1">
        <v>0</v>
      </c>
      <c r="BG77" s="235">
        <v>1676</v>
      </c>
    </row>
    <row r="78" spans="1:59">
      <c r="A78" s="1">
        <v>1999</v>
      </c>
      <c r="B78" s="1" t="s">
        <v>65</v>
      </c>
      <c r="C78" s="10">
        <v>71.5</v>
      </c>
      <c r="D78" s="10">
        <v>62.3</v>
      </c>
      <c r="E78" s="10">
        <v>0</v>
      </c>
      <c r="F78" s="10">
        <v>36.4</v>
      </c>
      <c r="G78" s="192">
        <f t="shared" si="7"/>
        <v>170.20000000000002</v>
      </c>
      <c r="H78" s="192">
        <f>+Sar_InfraMR[[#This Row],[Total Líneas de Explotación ]]</f>
        <v>170.20000000000002</v>
      </c>
      <c r="I78" s="300">
        <v>169.64911000000001</v>
      </c>
      <c r="J78" s="10">
        <v>196.1</v>
      </c>
      <c r="K78" s="10">
        <v>13.5</v>
      </c>
      <c r="L78" s="10">
        <v>85</v>
      </c>
      <c r="M78" s="10">
        <v>8.4</v>
      </c>
      <c r="N78" s="192">
        <f>+Sar_InfraMR[[#This Row],[A.03.1 -  Longitud de Vías de Explotación No Electrificadas Troncales y Ramales (vía principal) (km)]]+Sar_InfraMR[[#This Row],[A.04.1 -  Longitud de Vías de Explotación Electrificadas Troncales y Ramales (vía principal) (km)]]</f>
        <v>281.10000000000002</v>
      </c>
      <c r="O78" s="192">
        <f>+Sar_InfraMR[[#This Row],[Total Vías (excluido Auxiliares)]]</f>
        <v>281.10000000000002</v>
      </c>
      <c r="P78" s="1">
        <v>30</v>
      </c>
      <c r="Q78" s="1">
        <v>5</v>
      </c>
      <c r="R78" s="1">
        <v>5</v>
      </c>
      <c r="S78" s="194">
        <f t="shared" si="8"/>
        <v>40</v>
      </c>
      <c r="T78" s="194">
        <v>40</v>
      </c>
      <c r="U78" s="1">
        <v>20</v>
      </c>
      <c r="V78" s="1">
        <v>89</v>
      </c>
      <c r="W78" s="1">
        <v>1</v>
      </c>
      <c r="X78" s="1">
        <v>40</v>
      </c>
      <c r="Y78" s="1">
        <v>0</v>
      </c>
      <c r="Z78" s="196">
        <f t="shared" si="9"/>
        <v>150</v>
      </c>
      <c r="AA78" s="1">
        <v>11</v>
      </c>
      <c r="AB78" s="1">
        <v>22</v>
      </c>
      <c r="AC78" s="1">
        <f>+Sar_InfraMR[[#This Row],[Total Pasos Vehiculares a Nivel]]</f>
        <v>150</v>
      </c>
      <c r="AD78" s="196">
        <f t="shared" si="10"/>
        <v>183</v>
      </c>
      <c r="AE78" s="1">
        <v>17</v>
      </c>
      <c r="AF78" s="1">
        <v>16</v>
      </c>
      <c r="AG78" s="1">
        <v>74</v>
      </c>
      <c r="AH78" s="196">
        <f t="shared" si="11"/>
        <v>107</v>
      </c>
      <c r="AI78" s="10">
        <v>31.1</v>
      </c>
      <c r="AJ78" s="10">
        <v>0</v>
      </c>
      <c r="AK78" s="10">
        <v>126.55</v>
      </c>
      <c r="AL78" s="222">
        <f t="shared" si="12"/>
        <v>157.65</v>
      </c>
      <c r="AM78" s="1">
        <v>0</v>
      </c>
      <c r="AN78" s="1">
        <v>9</v>
      </c>
      <c r="AO78" s="1">
        <v>8</v>
      </c>
      <c r="AP78" s="200">
        <f t="shared" si="13"/>
        <v>17</v>
      </c>
      <c r="AQ78" s="1">
        <v>180</v>
      </c>
      <c r="AR78" s="1">
        <v>95</v>
      </c>
      <c r="AS78" s="1">
        <v>0</v>
      </c>
      <c r="AT78" s="200">
        <f>+Sar_InfraMR[[#This Row],[B.02.1 - Parque de Coches Eléctricos Motrices]]+Sar_InfraMR[[#This Row],[B.02.2 - Parque de Coches Eléctricos Motrices Remolcados Tipo R]]+Sar_InfraMR[[#This Row],[B.02.3 - Parque de Coches Eléctricos Motrices Tipo R]]</f>
        <v>275</v>
      </c>
      <c r="AU78" s="1">
        <v>0</v>
      </c>
      <c r="AV78" s="1">
        <v>4</v>
      </c>
      <c r="AW78" s="1">
        <v>8</v>
      </c>
      <c r="AX78" s="200">
        <f>+Sar_InfraMR[[#This Row],[B.03.1 - Parque de Coches Motores Motrices Remolcados]]+Sar_InfraMR[[#This Row],[B.03.2 - Parque de Coches Motores Motrices Intermedios]]+Sar_InfraMR[[#This Row],[B.03.3 - Parque de Coches Motores Motrices Cabina]]</f>
        <v>12</v>
      </c>
      <c r="AY78" s="1">
        <v>33</v>
      </c>
      <c r="AZ78" s="1">
        <v>12</v>
      </c>
      <c r="BA78" s="1">
        <v>0</v>
      </c>
      <c r="BB78" s="1">
        <v>0</v>
      </c>
      <c r="BC78" s="200">
        <f>+SUM(Sar_InfraMR[[#This Row],[B.04.1 - Parque de Coches Remolcados Clase Unica]:[B.04.5 - Parque de Coches Remolcados para Servicios Especiales (Cartoneros)]])</f>
        <v>45</v>
      </c>
      <c r="BD78" s="356">
        <v>8</v>
      </c>
      <c r="BE78" s="1">
        <v>0</v>
      </c>
      <c r="BF78" s="1">
        <v>0</v>
      </c>
      <c r="BG78" s="235">
        <v>1676</v>
      </c>
    </row>
    <row r="79" spans="1:59">
      <c r="A79" s="1">
        <v>1999</v>
      </c>
      <c r="B79" s="1" t="s">
        <v>66</v>
      </c>
      <c r="C79" s="10">
        <v>71.5</v>
      </c>
      <c r="D79" s="10">
        <v>62.3</v>
      </c>
      <c r="E79" s="10">
        <v>0</v>
      </c>
      <c r="F79" s="10">
        <v>36.4</v>
      </c>
      <c r="G79" s="192">
        <f t="shared" si="7"/>
        <v>170.20000000000002</v>
      </c>
      <c r="H79" s="192">
        <f>+Sar_InfraMR[[#This Row],[Total Líneas de Explotación ]]</f>
        <v>170.20000000000002</v>
      </c>
      <c r="I79" s="300">
        <v>169.64911000000001</v>
      </c>
      <c r="J79" s="10">
        <v>196.1</v>
      </c>
      <c r="K79" s="10">
        <v>13.5</v>
      </c>
      <c r="L79" s="10">
        <v>85</v>
      </c>
      <c r="M79" s="10">
        <v>8.4</v>
      </c>
      <c r="N79" s="192">
        <f>+Sar_InfraMR[[#This Row],[A.03.1 -  Longitud de Vías de Explotación No Electrificadas Troncales y Ramales (vía principal) (km)]]+Sar_InfraMR[[#This Row],[A.04.1 -  Longitud de Vías de Explotación Electrificadas Troncales y Ramales (vía principal) (km)]]</f>
        <v>281.10000000000002</v>
      </c>
      <c r="O79" s="192">
        <f>+Sar_InfraMR[[#This Row],[Total Vías (excluido Auxiliares)]]</f>
        <v>281.10000000000002</v>
      </c>
      <c r="P79" s="1">
        <v>30</v>
      </c>
      <c r="Q79" s="1">
        <v>5</v>
      </c>
      <c r="R79" s="1">
        <v>5</v>
      </c>
      <c r="S79" s="194">
        <f t="shared" si="8"/>
        <v>40</v>
      </c>
      <c r="T79" s="194">
        <v>40</v>
      </c>
      <c r="U79" s="1">
        <v>20</v>
      </c>
      <c r="V79" s="1">
        <v>89</v>
      </c>
      <c r="W79" s="1">
        <v>1</v>
      </c>
      <c r="X79" s="1">
        <v>40</v>
      </c>
      <c r="Y79" s="1">
        <v>0</v>
      </c>
      <c r="Z79" s="196">
        <f t="shared" si="9"/>
        <v>150</v>
      </c>
      <c r="AA79" s="1">
        <v>11</v>
      </c>
      <c r="AB79" s="1">
        <v>22</v>
      </c>
      <c r="AC79" s="1">
        <f>+Sar_InfraMR[[#This Row],[Total Pasos Vehiculares a Nivel]]</f>
        <v>150</v>
      </c>
      <c r="AD79" s="196">
        <f t="shared" si="10"/>
        <v>183</v>
      </c>
      <c r="AE79" s="1">
        <v>17</v>
      </c>
      <c r="AF79" s="1">
        <v>16</v>
      </c>
      <c r="AG79" s="1">
        <v>74</v>
      </c>
      <c r="AH79" s="196">
        <f t="shared" si="11"/>
        <v>107</v>
      </c>
      <c r="AI79" s="10">
        <v>31.1</v>
      </c>
      <c r="AJ79" s="10">
        <v>0</v>
      </c>
      <c r="AK79" s="10">
        <v>126.55</v>
      </c>
      <c r="AL79" s="222">
        <f t="shared" si="12"/>
        <v>157.65</v>
      </c>
      <c r="AM79" s="1">
        <v>0</v>
      </c>
      <c r="AN79" s="1">
        <v>9</v>
      </c>
      <c r="AO79" s="1">
        <v>8</v>
      </c>
      <c r="AP79" s="200">
        <f t="shared" si="13"/>
        <v>17</v>
      </c>
      <c r="AQ79" s="1">
        <v>180</v>
      </c>
      <c r="AR79" s="1">
        <v>95</v>
      </c>
      <c r="AS79" s="1">
        <v>0</v>
      </c>
      <c r="AT79" s="200">
        <f>+Sar_InfraMR[[#This Row],[B.02.1 - Parque de Coches Eléctricos Motrices]]+Sar_InfraMR[[#This Row],[B.02.2 - Parque de Coches Eléctricos Motrices Remolcados Tipo R]]+Sar_InfraMR[[#This Row],[B.02.3 - Parque de Coches Eléctricos Motrices Tipo R]]</f>
        <v>275</v>
      </c>
      <c r="AU79" s="1">
        <v>0</v>
      </c>
      <c r="AV79" s="1">
        <v>4</v>
      </c>
      <c r="AW79" s="1">
        <v>8</v>
      </c>
      <c r="AX79" s="200">
        <f>+Sar_InfraMR[[#This Row],[B.03.1 - Parque de Coches Motores Motrices Remolcados]]+Sar_InfraMR[[#This Row],[B.03.2 - Parque de Coches Motores Motrices Intermedios]]+Sar_InfraMR[[#This Row],[B.03.3 - Parque de Coches Motores Motrices Cabina]]</f>
        <v>12</v>
      </c>
      <c r="AY79" s="1">
        <v>33</v>
      </c>
      <c r="AZ79" s="1">
        <v>12</v>
      </c>
      <c r="BA79" s="1">
        <v>0</v>
      </c>
      <c r="BB79" s="1">
        <v>0</v>
      </c>
      <c r="BC79" s="200">
        <f>+SUM(Sar_InfraMR[[#This Row],[B.04.1 - Parque de Coches Remolcados Clase Unica]:[B.04.5 - Parque de Coches Remolcados para Servicios Especiales (Cartoneros)]])</f>
        <v>45</v>
      </c>
      <c r="BD79" s="356">
        <v>8</v>
      </c>
      <c r="BE79" s="1">
        <v>0</v>
      </c>
      <c r="BF79" s="1">
        <v>0</v>
      </c>
      <c r="BG79" s="235">
        <v>1676</v>
      </c>
    </row>
    <row r="80" spans="1:59">
      <c r="A80" s="1">
        <v>1999</v>
      </c>
      <c r="B80" s="1" t="s">
        <v>67</v>
      </c>
      <c r="C80" s="10">
        <v>71.5</v>
      </c>
      <c r="D80" s="10">
        <v>62.3</v>
      </c>
      <c r="E80" s="10">
        <v>0</v>
      </c>
      <c r="F80" s="10">
        <v>36.4</v>
      </c>
      <c r="G80" s="192">
        <f t="shared" si="7"/>
        <v>170.20000000000002</v>
      </c>
      <c r="H80" s="192">
        <f>+Sar_InfraMR[[#This Row],[Total Líneas de Explotación ]]</f>
        <v>170.20000000000002</v>
      </c>
      <c r="I80" s="300">
        <v>169.64911000000001</v>
      </c>
      <c r="J80" s="10">
        <v>196.1</v>
      </c>
      <c r="K80" s="10">
        <v>13.5</v>
      </c>
      <c r="L80" s="10">
        <v>85</v>
      </c>
      <c r="M80" s="10">
        <v>8.4</v>
      </c>
      <c r="N80" s="192">
        <f>+Sar_InfraMR[[#This Row],[A.03.1 -  Longitud de Vías de Explotación No Electrificadas Troncales y Ramales (vía principal) (km)]]+Sar_InfraMR[[#This Row],[A.04.1 -  Longitud de Vías de Explotación Electrificadas Troncales y Ramales (vía principal) (km)]]</f>
        <v>281.10000000000002</v>
      </c>
      <c r="O80" s="192">
        <f>+Sar_InfraMR[[#This Row],[Total Vías (excluido Auxiliares)]]</f>
        <v>281.10000000000002</v>
      </c>
      <c r="P80" s="1">
        <v>30</v>
      </c>
      <c r="Q80" s="1">
        <v>5</v>
      </c>
      <c r="R80" s="1">
        <v>5</v>
      </c>
      <c r="S80" s="194">
        <f t="shared" si="8"/>
        <v>40</v>
      </c>
      <c r="T80" s="194">
        <v>40</v>
      </c>
      <c r="U80" s="1">
        <v>20</v>
      </c>
      <c r="V80" s="1">
        <v>89</v>
      </c>
      <c r="W80" s="1">
        <v>1</v>
      </c>
      <c r="X80" s="1">
        <v>40</v>
      </c>
      <c r="Y80" s="1">
        <v>0</v>
      </c>
      <c r="Z80" s="196">
        <f t="shared" si="9"/>
        <v>150</v>
      </c>
      <c r="AA80" s="1">
        <v>11</v>
      </c>
      <c r="AB80" s="1">
        <v>22</v>
      </c>
      <c r="AC80" s="1">
        <f>+Sar_InfraMR[[#This Row],[Total Pasos Vehiculares a Nivel]]</f>
        <v>150</v>
      </c>
      <c r="AD80" s="196">
        <f t="shared" si="10"/>
        <v>183</v>
      </c>
      <c r="AE80" s="1">
        <v>17</v>
      </c>
      <c r="AF80" s="1">
        <v>16</v>
      </c>
      <c r="AG80" s="1">
        <v>74</v>
      </c>
      <c r="AH80" s="196">
        <f t="shared" si="11"/>
        <v>107</v>
      </c>
      <c r="AI80" s="10">
        <v>31.1</v>
      </c>
      <c r="AJ80" s="10">
        <v>0</v>
      </c>
      <c r="AK80" s="10">
        <v>126.55</v>
      </c>
      <c r="AL80" s="222">
        <f t="shared" si="12"/>
        <v>157.65</v>
      </c>
      <c r="AM80" s="1">
        <v>0</v>
      </c>
      <c r="AN80" s="1">
        <v>9</v>
      </c>
      <c r="AO80" s="1">
        <v>8</v>
      </c>
      <c r="AP80" s="200">
        <f t="shared" si="13"/>
        <v>17</v>
      </c>
      <c r="AQ80" s="1">
        <v>180</v>
      </c>
      <c r="AR80" s="1">
        <v>95</v>
      </c>
      <c r="AS80" s="1">
        <v>0</v>
      </c>
      <c r="AT80" s="200">
        <f>+Sar_InfraMR[[#This Row],[B.02.1 - Parque de Coches Eléctricos Motrices]]+Sar_InfraMR[[#This Row],[B.02.2 - Parque de Coches Eléctricos Motrices Remolcados Tipo R]]+Sar_InfraMR[[#This Row],[B.02.3 - Parque de Coches Eléctricos Motrices Tipo R]]</f>
        <v>275</v>
      </c>
      <c r="AU80" s="1">
        <v>0</v>
      </c>
      <c r="AV80" s="1">
        <v>4</v>
      </c>
      <c r="AW80" s="1">
        <v>8</v>
      </c>
      <c r="AX80" s="200">
        <f>+Sar_InfraMR[[#This Row],[B.03.1 - Parque de Coches Motores Motrices Remolcados]]+Sar_InfraMR[[#This Row],[B.03.2 - Parque de Coches Motores Motrices Intermedios]]+Sar_InfraMR[[#This Row],[B.03.3 - Parque de Coches Motores Motrices Cabina]]</f>
        <v>12</v>
      </c>
      <c r="AY80" s="1">
        <v>33</v>
      </c>
      <c r="AZ80" s="1">
        <v>12</v>
      </c>
      <c r="BA80" s="1">
        <v>0</v>
      </c>
      <c r="BB80" s="1">
        <v>0</v>
      </c>
      <c r="BC80" s="200">
        <f>+SUM(Sar_InfraMR[[#This Row],[B.04.1 - Parque de Coches Remolcados Clase Unica]:[B.04.5 - Parque de Coches Remolcados para Servicios Especiales (Cartoneros)]])</f>
        <v>45</v>
      </c>
      <c r="BD80" s="356">
        <v>8</v>
      </c>
      <c r="BE80" s="1">
        <v>0</v>
      </c>
      <c r="BF80" s="1">
        <v>0</v>
      </c>
      <c r="BG80" s="235">
        <v>1676</v>
      </c>
    </row>
    <row r="81" spans="1:59">
      <c r="A81" s="1">
        <v>1999</v>
      </c>
      <c r="B81" s="1" t="s">
        <v>68</v>
      </c>
      <c r="C81" s="10">
        <v>71.5</v>
      </c>
      <c r="D81" s="10">
        <v>62.3</v>
      </c>
      <c r="E81" s="10">
        <v>0</v>
      </c>
      <c r="F81" s="10">
        <v>36.4</v>
      </c>
      <c r="G81" s="192">
        <f t="shared" si="7"/>
        <v>170.20000000000002</v>
      </c>
      <c r="H81" s="192">
        <f>+Sar_InfraMR[[#This Row],[Total Líneas de Explotación ]]</f>
        <v>170.20000000000002</v>
      </c>
      <c r="I81" s="300">
        <v>169.64911000000001</v>
      </c>
      <c r="J81" s="10">
        <v>196.1</v>
      </c>
      <c r="K81" s="10">
        <v>13.5</v>
      </c>
      <c r="L81" s="10">
        <v>85</v>
      </c>
      <c r="M81" s="10">
        <v>8.4</v>
      </c>
      <c r="N81" s="192">
        <f>+Sar_InfraMR[[#This Row],[A.03.1 -  Longitud de Vías de Explotación No Electrificadas Troncales y Ramales (vía principal) (km)]]+Sar_InfraMR[[#This Row],[A.04.1 -  Longitud de Vías de Explotación Electrificadas Troncales y Ramales (vía principal) (km)]]</f>
        <v>281.10000000000002</v>
      </c>
      <c r="O81" s="192">
        <f>+Sar_InfraMR[[#This Row],[Total Vías (excluido Auxiliares)]]</f>
        <v>281.10000000000002</v>
      </c>
      <c r="P81" s="1">
        <v>30</v>
      </c>
      <c r="Q81" s="1">
        <v>5</v>
      </c>
      <c r="R81" s="1">
        <v>5</v>
      </c>
      <c r="S81" s="194">
        <f t="shared" si="8"/>
        <v>40</v>
      </c>
      <c r="T81" s="194">
        <v>40</v>
      </c>
      <c r="U81" s="1">
        <v>20</v>
      </c>
      <c r="V81" s="1">
        <v>89</v>
      </c>
      <c r="W81" s="1">
        <v>1</v>
      </c>
      <c r="X81" s="1">
        <v>40</v>
      </c>
      <c r="Y81" s="1">
        <v>0</v>
      </c>
      <c r="Z81" s="196">
        <f t="shared" si="9"/>
        <v>150</v>
      </c>
      <c r="AA81" s="1">
        <v>11</v>
      </c>
      <c r="AB81" s="1">
        <v>22</v>
      </c>
      <c r="AC81" s="1">
        <f>+Sar_InfraMR[[#This Row],[Total Pasos Vehiculares a Nivel]]</f>
        <v>150</v>
      </c>
      <c r="AD81" s="196">
        <f t="shared" si="10"/>
        <v>183</v>
      </c>
      <c r="AE81" s="1">
        <v>17</v>
      </c>
      <c r="AF81" s="1">
        <v>16</v>
      </c>
      <c r="AG81" s="1">
        <v>74</v>
      </c>
      <c r="AH81" s="196">
        <f t="shared" si="11"/>
        <v>107</v>
      </c>
      <c r="AI81" s="10">
        <v>31.1</v>
      </c>
      <c r="AJ81" s="10">
        <v>0</v>
      </c>
      <c r="AK81" s="10">
        <v>126.55</v>
      </c>
      <c r="AL81" s="222">
        <f t="shared" si="12"/>
        <v>157.65</v>
      </c>
      <c r="AM81" s="1">
        <v>0</v>
      </c>
      <c r="AN81" s="1">
        <v>9</v>
      </c>
      <c r="AO81" s="1">
        <v>8</v>
      </c>
      <c r="AP81" s="200">
        <f t="shared" si="13"/>
        <v>17</v>
      </c>
      <c r="AQ81" s="1">
        <v>180</v>
      </c>
      <c r="AR81" s="1">
        <v>95</v>
      </c>
      <c r="AS81" s="1">
        <v>0</v>
      </c>
      <c r="AT81" s="200">
        <f>+Sar_InfraMR[[#This Row],[B.02.1 - Parque de Coches Eléctricos Motrices]]+Sar_InfraMR[[#This Row],[B.02.2 - Parque de Coches Eléctricos Motrices Remolcados Tipo R]]+Sar_InfraMR[[#This Row],[B.02.3 - Parque de Coches Eléctricos Motrices Tipo R]]</f>
        <v>275</v>
      </c>
      <c r="AU81" s="1">
        <v>0</v>
      </c>
      <c r="AV81" s="1">
        <v>4</v>
      </c>
      <c r="AW81" s="1">
        <v>8</v>
      </c>
      <c r="AX81" s="200">
        <f>+Sar_InfraMR[[#This Row],[B.03.1 - Parque de Coches Motores Motrices Remolcados]]+Sar_InfraMR[[#This Row],[B.03.2 - Parque de Coches Motores Motrices Intermedios]]+Sar_InfraMR[[#This Row],[B.03.3 - Parque de Coches Motores Motrices Cabina]]</f>
        <v>12</v>
      </c>
      <c r="AY81" s="1">
        <v>33</v>
      </c>
      <c r="AZ81" s="1">
        <v>12</v>
      </c>
      <c r="BA81" s="1">
        <v>0</v>
      </c>
      <c r="BB81" s="1">
        <v>0</v>
      </c>
      <c r="BC81" s="200">
        <f>+SUM(Sar_InfraMR[[#This Row],[B.04.1 - Parque de Coches Remolcados Clase Unica]:[B.04.5 - Parque de Coches Remolcados para Servicios Especiales (Cartoneros)]])</f>
        <v>45</v>
      </c>
      <c r="BD81" s="356">
        <v>8</v>
      </c>
      <c r="BE81" s="1">
        <v>0</v>
      </c>
      <c r="BF81" s="1">
        <v>0</v>
      </c>
      <c r="BG81" s="235">
        <v>1676</v>
      </c>
    </row>
    <row r="82" spans="1:59">
      <c r="A82" s="1">
        <v>1999</v>
      </c>
      <c r="B82" s="1" t="s">
        <v>69</v>
      </c>
      <c r="C82" s="10">
        <v>71.5</v>
      </c>
      <c r="D82" s="10">
        <v>62.3</v>
      </c>
      <c r="E82" s="10">
        <v>0</v>
      </c>
      <c r="F82" s="10">
        <v>36.4</v>
      </c>
      <c r="G82" s="192">
        <f t="shared" si="7"/>
        <v>170.20000000000002</v>
      </c>
      <c r="H82" s="192">
        <f>+Sar_InfraMR[[#This Row],[Total Líneas de Explotación ]]</f>
        <v>170.20000000000002</v>
      </c>
      <c r="I82" s="300">
        <v>169.64911000000001</v>
      </c>
      <c r="J82" s="10">
        <v>196.1</v>
      </c>
      <c r="K82" s="10">
        <v>13.5</v>
      </c>
      <c r="L82" s="10">
        <v>85</v>
      </c>
      <c r="M82" s="10">
        <v>8.4</v>
      </c>
      <c r="N82" s="192">
        <f>+Sar_InfraMR[[#This Row],[A.03.1 -  Longitud de Vías de Explotación No Electrificadas Troncales y Ramales (vía principal) (km)]]+Sar_InfraMR[[#This Row],[A.04.1 -  Longitud de Vías de Explotación Electrificadas Troncales y Ramales (vía principal) (km)]]</f>
        <v>281.10000000000002</v>
      </c>
      <c r="O82" s="192">
        <f>+Sar_InfraMR[[#This Row],[Total Vías (excluido Auxiliares)]]</f>
        <v>281.10000000000002</v>
      </c>
      <c r="P82" s="1">
        <v>30</v>
      </c>
      <c r="Q82" s="1">
        <v>5</v>
      </c>
      <c r="R82" s="1">
        <v>5</v>
      </c>
      <c r="S82" s="194">
        <f t="shared" si="8"/>
        <v>40</v>
      </c>
      <c r="T82" s="194">
        <v>40</v>
      </c>
      <c r="U82" s="1">
        <v>20</v>
      </c>
      <c r="V82" s="1">
        <v>89</v>
      </c>
      <c r="W82" s="1">
        <v>1</v>
      </c>
      <c r="X82" s="1">
        <v>40</v>
      </c>
      <c r="Y82" s="1">
        <v>0</v>
      </c>
      <c r="Z82" s="196">
        <f t="shared" si="9"/>
        <v>150</v>
      </c>
      <c r="AA82" s="1">
        <v>11</v>
      </c>
      <c r="AB82" s="1">
        <v>22</v>
      </c>
      <c r="AC82" s="1">
        <f>+Sar_InfraMR[[#This Row],[Total Pasos Vehiculares a Nivel]]</f>
        <v>150</v>
      </c>
      <c r="AD82" s="196">
        <f t="shared" si="10"/>
        <v>183</v>
      </c>
      <c r="AE82" s="1">
        <v>17</v>
      </c>
      <c r="AF82" s="1">
        <v>16</v>
      </c>
      <c r="AG82" s="1">
        <v>74</v>
      </c>
      <c r="AH82" s="196">
        <f t="shared" si="11"/>
        <v>107</v>
      </c>
      <c r="AI82" s="10">
        <v>31.1</v>
      </c>
      <c r="AJ82" s="10">
        <v>0</v>
      </c>
      <c r="AK82" s="10">
        <v>126.55</v>
      </c>
      <c r="AL82" s="222">
        <f t="shared" si="12"/>
        <v>157.65</v>
      </c>
      <c r="AM82" s="1">
        <v>0</v>
      </c>
      <c r="AN82" s="1">
        <v>9</v>
      </c>
      <c r="AO82" s="1">
        <v>8</v>
      </c>
      <c r="AP82" s="200">
        <f t="shared" si="13"/>
        <v>17</v>
      </c>
      <c r="AQ82" s="1">
        <v>180</v>
      </c>
      <c r="AR82" s="1">
        <v>95</v>
      </c>
      <c r="AS82" s="1">
        <v>0</v>
      </c>
      <c r="AT82" s="200">
        <f>+Sar_InfraMR[[#This Row],[B.02.1 - Parque de Coches Eléctricos Motrices]]+Sar_InfraMR[[#This Row],[B.02.2 - Parque de Coches Eléctricos Motrices Remolcados Tipo R]]+Sar_InfraMR[[#This Row],[B.02.3 - Parque de Coches Eléctricos Motrices Tipo R]]</f>
        <v>275</v>
      </c>
      <c r="AU82" s="1">
        <v>0</v>
      </c>
      <c r="AV82" s="1">
        <v>4</v>
      </c>
      <c r="AW82" s="1">
        <v>8</v>
      </c>
      <c r="AX82" s="200">
        <f>+Sar_InfraMR[[#This Row],[B.03.1 - Parque de Coches Motores Motrices Remolcados]]+Sar_InfraMR[[#This Row],[B.03.2 - Parque de Coches Motores Motrices Intermedios]]+Sar_InfraMR[[#This Row],[B.03.3 - Parque de Coches Motores Motrices Cabina]]</f>
        <v>12</v>
      </c>
      <c r="AY82" s="1">
        <v>33</v>
      </c>
      <c r="AZ82" s="1">
        <v>12</v>
      </c>
      <c r="BA82" s="1">
        <v>0</v>
      </c>
      <c r="BB82" s="1">
        <v>0</v>
      </c>
      <c r="BC82" s="200">
        <f>+SUM(Sar_InfraMR[[#This Row],[B.04.1 - Parque de Coches Remolcados Clase Unica]:[B.04.5 - Parque de Coches Remolcados para Servicios Especiales (Cartoneros)]])</f>
        <v>45</v>
      </c>
      <c r="BD82" s="356">
        <v>8</v>
      </c>
      <c r="BE82" s="1">
        <v>0</v>
      </c>
      <c r="BF82" s="1">
        <v>0</v>
      </c>
      <c r="BG82" s="235">
        <v>1676</v>
      </c>
    </row>
    <row r="83" spans="1:59">
      <c r="A83" s="1">
        <v>1999</v>
      </c>
      <c r="B83" s="1" t="s">
        <v>70</v>
      </c>
      <c r="C83" s="10">
        <v>71.5</v>
      </c>
      <c r="D83" s="10">
        <v>62.3</v>
      </c>
      <c r="E83" s="10">
        <v>0</v>
      </c>
      <c r="F83" s="10">
        <v>36.4</v>
      </c>
      <c r="G83" s="192">
        <f t="shared" si="7"/>
        <v>170.20000000000002</v>
      </c>
      <c r="H83" s="192">
        <f>+Sar_InfraMR[[#This Row],[Total Líneas de Explotación ]]</f>
        <v>170.20000000000002</v>
      </c>
      <c r="I83" s="300">
        <v>169.64911000000001</v>
      </c>
      <c r="J83" s="10">
        <v>196.1</v>
      </c>
      <c r="K83" s="10">
        <v>13.5</v>
      </c>
      <c r="L83" s="10">
        <v>85</v>
      </c>
      <c r="M83" s="10">
        <v>8.4</v>
      </c>
      <c r="N83" s="192">
        <f>+Sar_InfraMR[[#This Row],[A.03.1 -  Longitud de Vías de Explotación No Electrificadas Troncales y Ramales (vía principal) (km)]]+Sar_InfraMR[[#This Row],[A.04.1 -  Longitud de Vías de Explotación Electrificadas Troncales y Ramales (vía principal) (km)]]</f>
        <v>281.10000000000002</v>
      </c>
      <c r="O83" s="192">
        <f>+Sar_InfraMR[[#This Row],[Total Vías (excluido Auxiliares)]]</f>
        <v>281.10000000000002</v>
      </c>
      <c r="P83" s="1">
        <v>30</v>
      </c>
      <c r="Q83" s="1">
        <v>5</v>
      </c>
      <c r="R83" s="1">
        <v>5</v>
      </c>
      <c r="S83" s="194">
        <f t="shared" si="8"/>
        <v>40</v>
      </c>
      <c r="T83" s="194">
        <v>40</v>
      </c>
      <c r="U83" s="1">
        <v>20</v>
      </c>
      <c r="V83" s="1">
        <v>89</v>
      </c>
      <c r="W83" s="1">
        <v>1</v>
      </c>
      <c r="X83" s="1">
        <v>40</v>
      </c>
      <c r="Y83" s="1">
        <v>0</v>
      </c>
      <c r="Z83" s="196">
        <f t="shared" si="9"/>
        <v>150</v>
      </c>
      <c r="AA83" s="1">
        <v>11</v>
      </c>
      <c r="AB83" s="1">
        <v>22</v>
      </c>
      <c r="AC83" s="1">
        <f>+Sar_InfraMR[[#This Row],[Total Pasos Vehiculares a Nivel]]</f>
        <v>150</v>
      </c>
      <c r="AD83" s="196">
        <f t="shared" si="10"/>
        <v>183</v>
      </c>
      <c r="AE83" s="1">
        <v>17</v>
      </c>
      <c r="AF83" s="1">
        <v>16</v>
      </c>
      <c r="AG83" s="1">
        <v>74</v>
      </c>
      <c r="AH83" s="196">
        <f t="shared" si="11"/>
        <v>107</v>
      </c>
      <c r="AI83" s="10">
        <v>31.1</v>
      </c>
      <c r="AJ83" s="10">
        <v>0</v>
      </c>
      <c r="AK83" s="10">
        <v>126.55</v>
      </c>
      <c r="AL83" s="222">
        <f t="shared" si="12"/>
        <v>157.65</v>
      </c>
      <c r="AM83" s="1">
        <v>0</v>
      </c>
      <c r="AN83" s="1">
        <v>9</v>
      </c>
      <c r="AO83" s="1">
        <v>8</v>
      </c>
      <c r="AP83" s="200">
        <f t="shared" si="13"/>
        <v>17</v>
      </c>
      <c r="AQ83" s="1">
        <v>180</v>
      </c>
      <c r="AR83" s="1">
        <v>95</v>
      </c>
      <c r="AS83" s="1">
        <v>0</v>
      </c>
      <c r="AT83" s="200">
        <f>+Sar_InfraMR[[#This Row],[B.02.1 - Parque de Coches Eléctricos Motrices]]+Sar_InfraMR[[#This Row],[B.02.2 - Parque de Coches Eléctricos Motrices Remolcados Tipo R]]+Sar_InfraMR[[#This Row],[B.02.3 - Parque de Coches Eléctricos Motrices Tipo R]]</f>
        <v>275</v>
      </c>
      <c r="AU83" s="1">
        <v>0</v>
      </c>
      <c r="AV83" s="1">
        <v>4</v>
      </c>
      <c r="AW83" s="1">
        <v>8</v>
      </c>
      <c r="AX83" s="200">
        <f>+Sar_InfraMR[[#This Row],[B.03.1 - Parque de Coches Motores Motrices Remolcados]]+Sar_InfraMR[[#This Row],[B.03.2 - Parque de Coches Motores Motrices Intermedios]]+Sar_InfraMR[[#This Row],[B.03.3 - Parque de Coches Motores Motrices Cabina]]</f>
        <v>12</v>
      </c>
      <c r="AY83" s="1">
        <v>33</v>
      </c>
      <c r="AZ83" s="1">
        <v>12</v>
      </c>
      <c r="BA83" s="1">
        <v>0</v>
      </c>
      <c r="BB83" s="1">
        <v>0</v>
      </c>
      <c r="BC83" s="200">
        <f>+SUM(Sar_InfraMR[[#This Row],[B.04.1 - Parque de Coches Remolcados Clase Unica]:[B.04.5 - Parque de Coches Remolcados para Servicios Especiales (Cartoneros)]])</f>
        <v>45</v>
      </c>
      <c r="BD83" s="356">
        <v>8</v>
      </c>
      <c r="BE83" s="1">
        <v>0</v>
      </c>
      <c r="BF83" s="1">
        <v>0</v>
      </c>
      <c r="BG83" s="235">
        <v>1676</v>
      </c>
    </row>
    <row r="84" spans="1:59">
      <c r="A84" s="1">
        <v>1999</v>
      </c>
      <c r="B84" s="1" t="s">
        <v>71</v>
      </c>
      <c r="C84" s="10">
        <v>71.5</v>
      </c>
      <c r="D84" s="10">
        <v>62.3</v>
      </c>
      <c r="E84" s="10">
        <v>0</v>
      </c>
      <c r="F84" s="10">
        <v>36.4</v>
      </c>
      <c r="G84" s="192">
        <f t="shared" si="7"/>
        <v>170.20000000000002</v>
      </c>
      <c r="H84" s="192">
        <f>+Sar_InfraMR[[#This Row],[Total Líneas de Explotación ]]</f>
        <v>170.20000000000002</v>
      </c>
      <c r="I84" s="300">
        <v>169.64911000000001</v>
      </c>
      <c r="J84" s="10">
        <v>196.1</v>
      </c>
      <c r="K84" s="10">
        <v>13.5</v>
      </c>
      <c r="L84" s="10">
        <v>85</v>
      </c>
      <c r="M84" s="10">
        <v>8.4</v>
      </c>
      <c r="N84" s="192">
        <f>+Sar_InfraMR[[#This Row],[A.03.1 -  Longitud de Vías de Explotación No Electrificadas Troncales y Ramales (vía principal) (km)]]+Sar_InfraMR[[#This Row],[A.04.1 -  Longitud de Vías de Explotación Electrificadas Troncales y Ramales (vía principal) (km)]]</f>
        <v>281.10000000000002</v>
      </c>
      <c r="O84" s="192">
        <f>+Sar_InfraMR[[#This Row],[Total Vías (excluido Auxiliares)]]</f>
        <v>281.10000000000002</v>
      </c>
      <c r="P84" s="1">
        <v>30</v>
      </c>
      <c r="Q84" s="1">
        <v>5</v>
      </c>
      <c r="R84" s="1">
        <v>5</v>
      </c>
      <c r="S84" s="194">
        <f t="shared" si="8"/>
        <v>40</v>
      </c>
      <c r="T84" s="194">
        <v>40</v>
      </c>
      <c r="U84" s="1">
        <v>20</v>
      </c>
      <c r="V84" s="1">
        <v>89</v>
      </c>
      <c r="W84" s="1">
        <v>1</v>
      </c>
      <c r="X84" s="1">
        <v>40</v>
      </c>
      <c r="Y84" s="1">
        <v>0</v>
      </c>
      <c r="Z84" s="196">
        <f t="shared" si="9"/>
        <v>150</v>
      </c>
      <c r="AA84" s="1">
        <v>11</v>
      </c>
      <c r="AB84" s="1">
        <v>22</v>
      </c>
      <c r="AC84" s="1">
        <f>+Sar_InfraMR[[#This Row],[Total Pasos Vehiculares a Nivel]]</f>
        <v>150</v>
      </c>
      <c r="AD84" s="196">
        <f t="shared" si="10"/>
        <v>183</v>
      </c>
      <c r="AE84" s="1">
        <v>17</v>
      </c>
      <c r="AF84" s="1">
        <v>16</v>
      </c>
      <c r="AG84" s="1">
        <v>74</v>
      </c>
      <c r="AH84" s="196">
        <f t="shared" si="11"/>
        <v>107</v>
      </c>
      <c r="AI84" s="10">
        <v>31.1</v>
      </c>
      <c r="AJ84" s="10">
        <v>0</v>
      </c>
      <c r="AK84" s="10">
        <v>126.55</v>
      </c>
      <c r="AL84" s="222">
        <f t="shared" si="12"/>
        <v>157.65</v>
      </c>
      <c r="AM84" s="1">
        <v>0</v>
      </c>
      <c r="AN84" s="1">
        <v>9</v>
      </c>
      <c r="AO84" s="1">
        <v>8</v>
      </c>
      <c r="AP84" s="200">
        <f t="shared" si="13"/>
        <v>17</v>
      </c>
      <c r="AQ84" s="1">
        <v>180</v>
      </c>
      <c r="AR84" s="1">
        <v>95</v>
      </c>
      <c r="AS84" s="1">
        <v>0</v>
      </c>
      <c r="AT84" s="200">
        <f>+Sar_InfraMR[[#This Row],[B.02.1 - Parque de Coches Eléctricos Motrices]]+Sar_InfraMR[[#This Row],[B.02.2 - Parque de Coches Eléctricos Motrices Remolcados Tipo R]]+Sar_InfraMR[[#This Row],[B.02.3 - Parque de Coches Eléctricos Motrices Tipo R]]</f>
        <v>275</v>
      </c>
      <c r="AU84" s="1">
        <v>0</v>
      </c>
      <c r="AV84" s="1">
        <v>4</v>
      </c>
      <c r="AW84" s="1">
        <v>8</v>
      </c>
      <c r="AX84" s="200">
        <f>+Sar_InfraMR[[#This Row],[B.03.1 - Parque de Coches Motores Motrices Remolcados]]+Sar_InfraMR[[#This Row],[B.03.2 - Parque de Coches Motores Motrices Intermedios]]+Sar_InfraMR[[#This Row],[B.03.3 - Parque de Coches Motores Motrices Cabina]]</f>
        <v>12</v>
      </c>
      <c r="AY84" s="1">
        <v>33</v>
      </c>
      <c r="AZ84" s="1">
        <v>12</v>
      </c>
      <c r="BA84" s="1">
        <v>0</v>
      </c>
      <c r="BB84" s="1">
        <v>0</v>
      </c>
      <c r="BC84" s="200">
        <f>+SUM(Sar_InfraMR[[#This Row],[B.04.1 - Parque de Coches Remolcados Clase Unica]:[B.04.5 - Parque de Coches Remolcados para Servicios Especiales (Cartoneros)]])</f>
        <v>45</v>
      </c>
      <c r="BD84" s="356">
        <v>8</v>
      </c>
      <c r="BE84" s="1">
        <v>0</v>
      </c>
      <c r="BF84" s="1">
        <v>0</v>
      </c>
      <c r="BG84" s="235">
        <v>1676</v>
      </c>
    </row>
    <row r="85" spans="1:59">
      <c r="A85" s="1">
        <v>1999</v>
      </c>
      <c r="B85" s="1" t="s">
        <v>72</v>
      </c>
      <c r="C85" s="10">
        <v>71.5</v>
      </c>
      <c r="D85" s="10">
        <v>62.3</v>
      </c>
      <c r="E85" s="10">
        <v>0</v>
      </c>
      <c r="F85" s="10">
        <v>36.4</v>
      </c>
      <c r="G85" s="192">
        <f t="shared" si="7"/>
        <v>170.20000000000002</v>
      </c>
      <c r="H85" s="192">
        <f>+Sar_InfraMR[[#This Row],[Total Líneas de Explotación ]]</f>
        <v>170.20000000000002</v>
      </c>
      <c r="I85" s="300">
        <v>169.64911000000001</v>
      </c>
      <c r="J85" s="10">
        <v>196.1</v>
      </c>
      <c r="K85" s="10">
        <v>13.5</v>
      </c>
      <c r="L85" s="10">
        <v>85</v>
      </c>
      <c r="M85" s="10">
        <v>8.4</v>
      </c>
      <c r="N85" s="192">
        <f>+Sar_InfraMR[[#This Row],[A.03.1 -  Longitud de Vías de Explotación No Electrificadas Troncales y Ramales (vía principal) (km)]]+Sar_InfraMR[[#This Row],[A.04.1 -  Longitud de Vías de Explotación Electrificadas Troncales y Ramales (vía principal) (km)]]</f>
        <v>281.10000000000002</v>
      </c>
      <c r="O85" s="192">
        <f>+Sar_InfraMR[[#This Row],[Total Vías (excluido Auxiliares)]]</f>
        <v>281.10000000000002</v>
      </c>
      <c r="P85" s="1">
        <v>30</v>
      </c>
      <c r="Q85" s="1">
        <v>5</v>
      </c>
      <c r="R85" s="1">
        <v>5</v>
      </c>
      <c r="S85" s="194">
        <f t="shared" si="8"/>
        <v>40</v>
      </c>
      <c r="T85" s="194">
        <v>40</v>
      </c>
      <c r="U85" s="1">
        <v>20</v>
      </c>
      <c r="V85" s="1">
        <v>89</v>
      </c>
      <c r="W85" s="1">
        <v>1</v>
      </c>
      <c r="X85" s="1">
        <v>40</v>
      </c>
      <c r="Y85" s="1">
        <v>0</v>
      </c>
      <c r="Z85" s="196">
        <f t="shared" si="9"/>
        <v>150</v>
      </c>
      <c r="AA85" s="1">
        <v>11</v>
      </c>
      <c r="AB85" s="1">
        <v>22</v>
      </c>
      <c r="AC85" s="1">
        <f>+Sar_InfraMR[[#This Row],[Total Pasos Vehiculares a Nivel]]</f>
        <v>150</v>
      </c>
      <c r="AD85" s="196">
        <f t="shared" si="10"/>
        <v>183</v>
      </c>
      <c r="AE85" s="1">
        <v>17</v>
      </c>
      <c r="AF85" s="1">
        <v>16</v>
      </c>
      <c r="AG85" s="1">
        <v>74</v>
      </c>
      <c r="AH85" s="196">
        <f t="shared" si="11"/>
        <v>107</v>
      </c>
      <c r="AI85" s="10">
        <v>31.1</v>
      </c>
      <c r="AJ85" s="10">
        <v>0</v>
      </c>
      <c r="AK85" s="10">
        <v>126.55</v>
      </c>
      <c r="AL85" s="222">
        <f t="shared" si="12"/>
        <v>157.65</v>
      </c>
      <c r="AM85" s="1">
        <v>0</v>
      </c>
      <c r="AN85" s="1">
        <v>9</v>
      </c>
      <c r="AO85" s="1">
        <v>8</v>
      </c>
      <c r="AP85" s="200">
        <f t="shared" si="13"/>
        <v>17</v>
      </c>
      <c r="AQ85" s="1">
        <v>180</v>
      </c>
      <c r="AR85" s="1">
        <v>95</v>
      </c>
      <c r="AS85" s="1">
        <v>0</v>
      </c>
      <c r="AT85" s="200">
        <f>+Sar_InfraMR[[#This Row],[B.02.1 - Parque de Coches Eléctricos Motrices]]+Sar_InfraMR[[#This Row],[B.02.2 - Parque de Coches Eléctricos Motrices Remolcados Tipo R]]+Sar_InfraMR[[#This Row],[B.02.3 - Parque de Coches Eléctricos Motrices Tipo R]]</f>
        <v>275</v>
      </c>
      <c r="AU85" s="1">
        <v>0</v>
      </c>
      <c r="AV85" s="1">
        <v>4</v>
      </c>
      <c r="AW85" s="1">
        <v>8</v>
      </c>
      <c r="AX85" s="200">
        <f>+Sar_InfraMR[[#This Row],[B.03.1 - Parque de Coches Motores Motrices Remolcados]]+Sar_InfraMR[[#This Row],[B.03.2 - Parque de Coches Motores Motrices Intermedios]]+Sar_InfraMR[[#This Row],[B.03.3 - Parque de Coches Motores Motrices Cabina]]</f>
        <v>12</v>
      </c>
      <c r="AY85" s="1">
        <v>33</v>
      </c>
      <c r="AZ85" s="1">
        <v>12</v>
      </c>
      <c r="BA85" s="1">
        <v>0</v>
      </c>
      <c r="BB85" s="1">
        <v>0</v>
      </c>
      <c r="BC85" s="200">
        <f>+SUM(Sar_InfraMR[[#This Row],[B.04.1 - Parque de Coches Remolcados Clase Unica]:[B.04.5 - Parque de Coches Remolcados para Servicios Especiales (Cartoneros)]])</f>
        <v>45</v>
      </c>
      <c r="BD85" s="356">
        <v>8</v>
      </c>
      <c r="BE85" s="1">
        <v>0</v>
      </c>
      <c r="BF85" s="1">
        <v>0</v>
      </c>
      <c r="BG85" s="235">
        <v>1676</v>
      </c>
    </row>
    <row r="86" spans="1:59">
      <c r="A86" s="1">
        <v>2000</v>
      </c>
      <c r="B86" s="1" t="s">
        <v>61</v>
      </c>
      <c r="C86" s="10">
        <v>71.5</v>
      </c>
      <c r="D86" s="10">
        <v>62.3</v>
      </c>
      <c r="E86" s="10">
        <v>0</v>
      </c>
      <c r="F86" s="10">
        <v>36.4</v>
      </c>
      <c r="G86" s="192">
        <f t="shared" si="7"/>
        <v>170.20000000000002</v>
      </c>
      <c r="H86" s="192">
        <f>+Sar_InfraMR[[#This Row],[Total Líneas de Explotación ]]</f>
        <v>170.20000000000002</v>
      </c>
      <c r="I86" s="300">
        <v>169.64911000000001</v>
      </c>
      <c r="J86" s="10">
        <v>196.1</v>
      </c>
      <c r="K86" s="10">
        <v>13.5</v>
      </c>
      <c r="L86" s="10">
        <v>85</v>
      </c>
      <c r="M86" s="10">
        <v>8.4</v>
      </c>
      <c r="N86" s="192">
        <f>+Sar_InfraMR[[#This Row],[A.03.1 -  Longitud de Vías de Explotación No Electrificadas Troncales y Ramales (vía principal) (km)]]+Sar_InfraMR[[#This Row],[A.04.1 -  Longitud de Vías de Explotación Electrificadas Troncales y Ramales (vía principal) (km)]]</f>
        <v>281.10000000000002</v>
      </c>
      <c r="O86" s="192">
        <f>+Sar_InfraMR[[#This Row],[Total Vías (excluido Auxiliares)]]</f>
        <v>281.10000000000002</v>
      </c>
      <c r="P86" s="1">
        <v>30</v>
      </c>
      <c r="Q86" s="1">
        <v>5</v>
      </c>
      <c r="R86" s="1">
        <v>5</v>
      </c>
      <c r="S86" s="194">
        <f t="shared" si="8"/>
        <v>40</v>
      </c>
      <c r="T86" s="194">
        <v>40</v>
      </c>
      <c r="U86" s="1">
        <v>20</v>
      </c>
      <c r="V86" s="1">
        <v>89</v>
      </c>
      <c r="W86" s="1">
        <v>1</v>
      </c>
      <c r="X86" s="1">
        <v>40</v>
      </c>
      <c r="Y86" s="1">
        <v>0</v>
      </c>
      <c r="Z86" s="196">
        <f t="shared" si="9"/>
        <v>150</v>
      </c>
      <c r="AA86" s="1">
        <v>11</v>
      </c>
      <c r="AB86" s="1">
        <v>22</v>
      </c>
      <c r="AC86" s="1">
        <f>+Sar_InfraMR[[#This Row],[Total Pasos Vehiculares a Nivel]]</f>
        <v>150</v>
      </c>
      <c r="AD86" s="196">
        <f t="shared" si="10"/>
        <v>183</v>
      </c>
      <c r="AE86" s="1">
        <v>17</v>
      </c>
      <c r="AF86" s="1">
        <v>16</v>
      </c>
      <c r="AG86" s="1">
        <v>74</v>
      </c>
      <c r="AH86" s="196">
        <f t="shared" si="11"/>
        <v>107</v>
      </c>
      <c r="AI86" s="10">
        <v>31.1</v>
      </c>
      <c r="AJ86" s="10">
        <v>0</v>
      </c>
      <c r="AK86" s="10">
        <v>126.55</v>
      </c>
      <c r="AL86" s="222">
        <f t="shared" si="12"/>
        <v>157.65</v>
      </c>
      <c r="AM86" s="1">
        <v>0</v>
      </c>
      <c r="AN86" s="1">
        <v>9</v>
      </c>
      <c r="AO86" s="1">
        <v>8</v>
      </c>
      <c r="AP86" s="200">
        <f t="shared" si="13"/>
        <v>17</v>
      </c>
      <c r="AQ86" s="1">
        <v>180</v>
      </c>
      <c r="AR86" s="1">
        <v>95</v>
      </c>
      <c r="AS86" s="1">
        <v>0</v>
      </c>
      <c r="AT86" s="200">
        <f>+Sar_InfraMR[[#This Row],[B.02.1 - Parque de Coches Eléctricos Motrices]]+Sar_InfraMR[[#This Row],[B.02.2 - Parque de Coches Eléctricos Motrices Remolcados Tipo R]]+Sar_InfraMR[[#This Row],[B.02.3 - Parque de Coches Eléctricos Motrices Tipo R]]</f>
        <v>275</v>
      </c>
      <c r="AU86" s="1">
        <v>0</v>
      </c>
      <c r="AV86" s="1">
        <v>4</v>
      </c>
      <c r="AW86" s="1">
        <v>8</v>
      </c>
      <c r="AX86" s="200">
        <f>+Sar_InfraMR[[#This Row],[B.03.1 - Parque de Coches Motores Motrices Remolcados]]+Sar_InfraMR[[#This Row],[B.03.2 - Parque de Coches Motores Motrices Intermedios]]+Sar_InfraMR[[#This Row],[B.03.3 - Parque de Coches Motores Motrices Cabina]]</f>
        <v>12</v>
      </c>
      <c r="AY86" s="1">
        <v>33</v>
      </c>
      <c r="AZ86" s="1">
        <v>12</v>
      </c>
      <c r="BA86" s="1">
        <v>0</v>
      </c>
      <c r="BB86" s="1">
        <v>0</v>
      </c>
      <c r="BC86" s="200">
        <f>+SUM(Sar_InfraMR[[#This Row],[B.04.1 - Parque de Coches Remolcados Clase Unica]:[B.04.5 - Parque de Coches Remolcados para Servicios Especiales (Cartoneros)]])</f>
        <v>45</v>
      </c>
      <c r="BD86" s="356">
        <v>8</v>
      </c>
      <c r="BE86" s="1">
        <v>0</v>
      </c>
      <c r="BF86" s="1">
        <v>0</v>
      </c>
      <c r="BG86" s="235">
        <v>1676</v>
      </c>
    </row>
    <row r="87" spans="1:59">
      <c r="A87" s="1">
        <v>2000</v>
      </c>
      <c r="B87" s="1" t="s">
        <v>62</v>
      </c>
      <c r="C87" s="10">
        <v>71.5</v>
      </c>
      <c r="D87" s="10">
        <v>62.3</v>
      </c>
      <c r="E87" s="10">
        <v>0</v>
      </c>
      <c r="F87" s="10">
        <v>36.4</v>
      </c>
      <c r="G87" s="192">
        <f t="shared" si="7"/>
        <v>170.20000000000002</v>
      </c>
      <c r="H87" s="192">
        <f>+Sar_InfraMR[[#This Row],[Total Líneas de Explotación ]]</f>
        <v>170.20000000000002</v>
      </c>
      <c r="I87" s="300">
        <v>169.64911000000001</v>
      </c>
      <c r="J87" s="10">
        <v>196.1</v>
      </c>
      <c r="K87" s="10">
        <v>13.5</v>
      </c>
      <c r="L87" s="10">
        <v>85</v>
      </c>
      <c r="M87" s="10">
        <v>8.4</v>
      </c>
      <c r="N87" s="192">
        <f>+Sar_InfraMR[[#This Row],[A.03.1 -  Longitud de Vías de Explotación No Electrificadas Troncales y Ramales (vía principal) (km)]]+Sar_InfraMR[[#This Row],[A.04.1 -  Longitud de Vías de Explotación Electrificadas Troncales y Ramales (vía principal) (km)]]</f>
        <v>281.10000000000002</v>
      </c>
      <c r="O87" s="192">
        <f>+Sar_InfraMR[[#This Row],[Total Vías (excluido Auxiliares)]]</f>
        <v>281.10000000000002</v>
      </c>
      <c r="P87" s="1">
        <v>30</v>
      </c>
      <c r="Q87" s="1">
        <v>5</v>
      </c>
      <c r="R87" s="1">
        <v>5</v>
      </c>
      <c r="S87" s="194">
        <f t="shared" si="8"/>
        <v>40</v>
      </c>
      <c r="T87" s="194">
        <v>40</v>
      </c>
      <c r="U87" s="1">
        <v>20</v>
      </c>
      <c r="V87" s="1">
        <v>89</v>
      </c>
      <c r="W87" s="1">
        <v>1</v>
      </c>
      <c r="X87" s="1">
        <v>40</v>
      </c>
      <c r="Y87" s="1">
        <v>0</v>
      </c>
      <c r="Z87" s="196">
        <f t="shared" si="9"/>
        <v>150</v>
      </c>
      <c r="AA87" s="1">
        <v>11</v>
      </c>
      <c r="AB87" s="1">
        <v>22</v>
      </c>
      <c r="AC87" s="1">
        <f>+Sar_InfraMR[[#This Row],[Total Pasos Vehiculares a Nivel]]</f>
        <v>150</v>
      </c>
      <c r="AD87" s="196">
        <f t="shared" si="10"/>
        <v>183</v>
      </c>
      <c r="AE87" s="1">
        <v>17</v>
      </c>
      <c r="AF87" s="1">
        <v>16</v>
      </c>
      <c r="AG87" s="1">
        <v>74</v>
      </c>
      <c r="AH87" s="196">
        <f t="shared" si="11"/>
        <v>107</v>
      </c>
      <c r="AI87" s="10">
        <v>31.1</v>
      </c>
      <c r="AJ87" s="10">
        <v>0</v>
      </c>
      <c r="AK87" s="10">
        <v>126.55</v>
      </c>
      <c r="AL87" s="222">
        <f t="shared" si="12"/>
        <v>157.65</v>
      </c>
      <c r="AM87" s="1">
        <v>0</v>
      </c>
      <c r="AN87" s="1">
        <v>9</v>
      </c>
      <c r="AO87" s="1">
        <v>8</v>
      </c>
      <c r="AP87" s="200">
        <f t="shared" si="13"/>
        <v>17</v>
      </c>
      <c r="AQ87" s="1">
        <v>180</v>
      </c>
      <c r="AR87" s="1">
        <v>95</v>
      </c>
      <c r="AS87" s="1">
        <v>0</v>
      </c>
      <c r="AT87" s="200">
        <f>+Sar_InfraMR[[#This Row],[B.02.1 - Parque de Coches Eléctricos Motrices]]+Sar_InfraMR[[#This Row],[B.02.2 - Parque de Coches Eléctricos Motrices Remolcados Tipo R]]+Sar_InfraMR[[#This Row],[B.02.3 - Parque de Coches Eléctricos Motrices Tipo R]]</f>
        <v>275</v>
      </c>
      <c r="AU87" s="1">
        <v>0</v>
      </c>
      <c r="AV87" s="1">
        <v>4</v>
      </c>
      <c r="AW87" s="1">
        <v>8</v>
      </c>
      <c r="AX87" s="200">
        <f>+Sar_InfraMR[[#This Row],[B.03.1 - Parque de Coches Motores Motrices Remolcados]]+Sar_InfraMR[[#This Row],[B.03.2 - Parque de Coches Motores Motrices Intermedios]]+Sar_InfraMR[[#This Row],[B.03.3 - Parque de Coches Motores Motrices Cabina]]</f>
        <v>12</v>
      </c>
      <c r="AY87" s="1">
        <v>33</v>
      </c>
      <c r="AZ87" s="1">
        <v>12</v>
      </c>
      <c r="BA87" s="1">
        <v>0</v>
      </c>
      <c r="BB87" s="1">
        <v>0</v>
      </c>
      <c r="BC87" s="200">
        <f>+SUM(Sar_InfraMR[[#This Row],[B.04.1 - Parque de Coches Remolcados Clase Unica]:[B.04.5 - Parque de Coches Remolcados para Servicios Especiales (Cartoneros)]])</f>
        <v>45</v>
      </c>
      <c r="BD87" s="356">
        <v>8</v>
      </c>
      <c r="BE87" s="1">
        <v>0</v>
      </c>
      <c r="BF87" s="1">
        <v>0</v>
      </c>
      <c r="BG87" s="235">
        <v>1676</v>
      </c>
    </row>
    <row r="88" spans="1:59">
      <c r="A88" s="1">
        <v>2000</v>
      </c>
      <c r="B88" s="1" t="s">
        <v>63</v>
      </c>
      <c r="C88" s="10">
        <v>71.5</v>
      </c>
      <c r="D88" s="10">
        <v>62.3</v>
      </c>
      <c r="E88" s="10">
        <v>0</v>
      </c>
      <c r="F88" s="10">
        <v>36.4</v>
      </c>
      <c r="G88" s="192">
        <f t="shared" si="7"/>
        <v>170.20000000000002</v>
      </c>
      <c r="H88" s="192">
        <f>+Sar_InfraMR[[#This Row],[Total Líneas de Explotación ]]</f>
        <v>170.20000000000002</v>
      </c>
      <c r="I88" s="300">
        <v>169.64911000000001</v>
      </c>
      <c r="J88" s="10">
        <v>196.1</v>
      </c>
      <c r="K88" s="10">
        <v>13.5</v>
      </c>
      <c r="L88" s="10">
        <v>85</v>
      </c>
      <c r="M88" s="10">
        <v>8.4</v>
      </c>
      <c r="N88" s="192">
        <f>+Sar_InfraMR[[#This Row],[A.03.1 -  Longitud de Vías de Explotación No Electrificadas Troncales y Ramales (vía principal) (km)]]+Sar_InfraMR[[#This Row],[A.04.1 -  Longitud de Vías de Explotación Electrificadas Troncales y Ramales (vía principal) (km)]]</f>
        <v>281.10000000000002</v>
      </c>
      <c r="O88" s="192">
        <f>+Sar_InfraMR[[#This Row],[Total Vías (excluido Auxiliares)]]</f>
        <v>281.10000000000002</v>
      </c>
      <c r="P88" s="1">
        <v>30</v>
      </c>
      <c r="Q88" s="1">
        <v>5</v>
      </c>
      <c r="R88" s="1">
        <v>5</v>
      </c>
      <c r="S88" s="194">
        <f t="shared" si="8"/>
        <v>40</v>
      </c>
      <c r="T88" s="194">
        <v>40</v>
      </c>
      <c r="U88" s="1">
        <v>20</v>
      </c>
      <c r="V88" s="1">
        <v>89</v>
      </c>
      <c r="W88" s="1">
        <v>1</v>
      </c>
      <c r="X88" s="1">
        <v>40</v>
      </c>
      <c r="Y88" s="1">
        <v>0</v>
      </c>
      <c r="Z88" s="196">
        <f t="shared" si="9"/>
        <v>150</v>
      </c>
      <c r="AA88" s="1">
        <v>11</v>
      </c>
      <c r="AB88" s="1">
        <v>22</v>
      </c>
      <c r="AC88" s="1">
        <f>+Sar_InfraMR[[#This Row],[Total Pasos Vehiculares a Nivel]]</f>
        <v>150</v>
      </c>
      <c r="AD88" s="196">
        <f t="shared" si="10"/>
        <v>183</v>
      </c>
      <c r="AE88" s="1">
        <v>17</v>
      </c>
      <c r="AF88" s="1">
        <v>16</v>
      </c>
      <c r="AG88" s="1">
        <v>74</v>
      </c>
      <c r="AH88" s="196">
        <f t="shared" si="11"/>
        <v>107</v>
      </c>
      <c r="AI88" s="10">
        <v>31.1</v>
      </c>
      <c r="AJ88" s="10">
        <v>0</v>
      </c>
      <c r="AK88" s="10">
        <v>126.55</v>
      </c>
      <c r="AL88" s="222">
        <f t="shared" si="12"/>
        <v>157.65</v>
      </c>
      <c r="AM88" s="1">
        <v>0</v>
      </c>
      <c r="AN88" s="1">
        <v>9</v>
      </c>
      <c r="AO88" s="1">
        <v>8</v>
      </c>
      <c r="AP88" s="200">
        <f t="shared" si="13"/>
        <v>17</v>
      </c>
      <c r="AQ88" s="1">
        <v>180</v>
      </c>
      <c r="AR88" s="1">
        <v>95</v>
      </c>
      <c r="AS88" s="1">
        <v>0</v>
      </c>
      <c r="AT88" s="200">
        <f>+Sar_InfraMR[[#This Row],[B.02.1 - Parque de Coches Eléctricos Motrices]]+Sar_InfraMR[[#This Row],[B.02.2 - Parque de Coches Eléctricos Motrices Remolcados Tipo R]]+Sar_InfraMR[[#This Row],[B.02.3 - Parque de Coches Eléctricos Motrices Tipo R]]</f>
        <v>275</v>
      </c>
      <c r="AU88" s="1">
        <v>0</v>
      </c>
      <c r="AV88" s="1">
        <v>4</v>
      </c>
      <c r="AW88" s="1">
        <v>8</v>
      </c>
      <c r="AX88" s="200">
        <f>+Sar_InfraMR[[#This Row],[B.03.1 - Parque de Coches Motores Motrices Remolcados]]+Sar_InfraMR[[#This Row],[B.03.2 - Parque de Coches Motores Motrices Intermedios]]+Sar_InfraMR[[#This Row],[B.03.3 - Parque de Coches Motores Motrices Cabina]]</f>
        <v>12</v>
      </c>
      <c r="AY88" s="1">
        <v>33</v>
      </c>
      <c r="AZ88" s="1">
        <v>12</v>
      </c>
      <c r="BA88" s="1">
        <v>0</v>
      </c>
      <c r="BB88" s="1">
        <v>0</v>
      </c>
      <c r="BC88" s="200">
        <f>+SUM(Sar_InfraMR[[#This Row],[B.04.1 - Parque de Coches Remolcados Clase Unica]:[B.04.5 - Parque de Coches Remolcados para Servicios Especiales (Cartoneros)]])</f>
        <v>45</v>
      </c>
      <c r="BD88" s="356">
        <v>8</v>
      </c>
      <c r="BE88" s="1">
        <v>0</v>
      </c>
      <c r="BF88" s="1">
        <v>0</v>
      </c>
      <c r="BG88" s="235">
        <v>1676</v>
      </c>
    </row>
    <row r="89" spans="1:59">
      <c r="A89" s="1">
        <v>2000</v>
      </c>
      <c r="B89" s="1" t="s">
        <v>64</v>
      </c>
      <c r="C89" s="10">
        <v>71.5</v>
      </c>
      <c r="D89" s="10">
        <v>62.3</v>
      </c>
      <c r="E89" s="10">
        <v>0</v>
      </c>
      <c r="F89" s="10">
        <v>36.4</v>
      </c>
      <c r="G89" s="192">
        <f t="shared" si="7"/>
        <v>170.20000000000002</v>
      </c>
      <c r="H89" s="192">
        <f>+Sar_InfraMR[[#This Row],[Total Líneas de Explotación ]]</f>
        <v>170.20000000000002</v>
      </c>
      <c r="I89" s="300">
        <v>169.64911000000001</v>
      </c>
      <c r="J89" s="10">
        <v>196.1</v>
      </c>
      <c r="K89" s="10">
        <v>13.5</v>
      </c>
      <c r="L89" s="10">
        <v>85</v>
      </c>
      <c r="M89" s="10">
        <v>8.4</v>
      </c>
      <c r="N89" s="192">
        <f>+Sar_InfraMR[[#This Row],[A.03.1 -  Longitud de Vías de Explotación No Electrificadas Troncales y Ramales (vía principal) (km)]]+Sar_InfraMR[[#This Row],[A.04.1 -  Longitud de Vías de Explotación Electrificadas Troncales y Ramales (vía principal) (km)]]</f>
        <v>281.10000000000002</v>
      </c>
      <c r="O89" s="192">
        <f>+Sar_InfraMR[[#This Row],[Total Vías (excluido Auxiliares)]]</f>
        <v>281.10000000000002</v>
      </c>
      <c r="P89" s="1">
        <v>30</v>
      </c>
      <c r="Q89" s="1">
        <v>5</v>
      </c>
      <c r="R89" s="1">
        <v>5</v>
      </c>
      <c r="S89" s="194">
        <f t="shared" si="8"/>
        <v>40</v>
      </c>
      <c r="T89" s="194">
        <v>40</v>
      </c>
      <c r="U89" s="1">
        <v>20</v>
      </c>
      <c r="V89" s="1">
        <v>89</v>
      </c>
      <c r="W89" s="1">
        <v>1</v>
      </c>
      <c r="X89" s="1">
        <v>40</v>
      </c>
      <c r="Y89" s="1">
        <v>0</v>
      </c>
      <c r="Z89" s="196">
        <f t="shared" si="9"/>
        <v>150</v>
      </c>
      <c r="AA89" s="1">
        <v>11</v>
      </c>
      <c r="AB89" s="1">
        <v>22</v>
      </c>
      <c r="AC89" s="1">
        <f>+Sar_InfraMR[[#This Row],[Total Pasos Vehiculares a Nivel]]</f>
        <v>150</v>
      </c>
      <c r="AD89" s="196">
        <f t="shared" si="10"/>
        <v>183</v>
      </c>
      <c r="AE89" s="1">
        <v>17</v>
      </c>
      <c r="AF89" s="1">
        <v>16</v>
      </c>
      <c r="AG89" s="1">
        <v>74</v>
      </c>
      <c r="AH89" s="196">
        <f t="shared" si="11"/>
        <v>107</v>
      </c>
      <c r="AI89" s="10">
        <v>31.1</v>
      </c>
      <c r="AJ89" s="10">
        <v>0</v>
      </c>
      <c r="AK89" s="10">
        <v>126.55</v>
      </c>
      <c r="AL89" s="222">
        <f t="shared" si="12"/>
        <v>157.65</v>
      </c>
      <c r="AM89" s="1">
        <v>0</v>
      </c>
      <c r="AN89" s="1">
        <v>9</v>
      </c>
      <c r="AO89" s="1">
        <v>8</v>
      </c>
      <c r="AP89" s="200">
        <f t="shared" si="13"/>
        <v>17</v>
      </c>
      <c r="AQ89" s="1">
        <v>180</v>
      </c>
      <c r="AR89" s="1">
        <v>95</v>
      </c>
      <c r="AS89" s="1">
        <v>0</v>
      </c>
      <c r="AT89" s="200">
        <f>+Sar_InfraMR[[#This Row],[B.02.1 - Parque de Coches Eléctricos Motrices]]+Sar_InfraMR[[#This Row],[B.02.2 - Parque de Coches Eléctricos Motrices Remolcados Tipo R]]+Sar_InfraMR[[#This Row],[B.02.3 - Parque de Coches Eléctricos Motrices Tipo R]]</f>
        <v>275</v>
      </c>
      <c r="AU89" s="1">
        <v>0</v>
      </c>
      <c r="AV89" s="1">
        <v>4</v>
      </c>
      <c r="AW89" s="1">
        <v>8</v>
      </c>
      <c r="AX89" s="200">
        <f>+Sar_InfraMR[[#This Row],[B.03.1 - Parque de Coches Motores Motrices Remolcados]]+Sar_InfraMR[[#This Row],[B.03.2 - Parque de Coches Motores Motrices Intermedios]]+Sar_InfraMR[[#This Row],[B.03.3 - Parque de Coches Motores Motrices Cabina]]</f>
        <v>12</v>
      </c>
      <c r="AY89" s="1">
        <v>33</v>
      </c>
      <c r="AZ89" s="1">
        <v>12</v>
      </c>
      <c r="BA89" s="1">
        <v>0</v>
      </c>
      <c r="BB89" s="1">
        <v>0</v>
      </c>
      <c r="BC89" s="200">
        <f>+SUM(Sar_InfraMR[[#This Row],[B.04.1 - Parque de Coches Remolcados Clase Unica]:[B.04.5 - Parque de Coches Remolcados para Servicios Especiales (Cartoneros)]])</f>
        <v>45</v>
      </c>
      <c r="BD89" s="356">
        <v>8</v>
      </c>
      <c r="BE89" s="1">
        <v>0</v>
      </c>
      <c r="BF89" s="1">
        <v>0</v>
      </c>
      <c r="BG89" s="235">
        <v>1676</v>
      </c>
    </row>
    <row r="90" spans="1:59">
      <c r="A90" s="1">
        <v>2000</v>
      </c>
      <c r="B90" s="1" t="s">
        <v>65</v>
      </c>
      <c r="C90" s="10">
        <v>71.5</v>
      </c>
      <c r="D90" s="10">
        <v>62.3</v>
      </c>
      <c r="E90" s="10">
        <v>0</v>
      </c>
      <c r="F90" s="10">
        <v>36.4</v>
      </c>
      <c r="G90" s="192">
        <f t="shared" si="7"/>
        <v>170.20000000000002</v>
      </c>
      <c r="H90" s="192">
        <f>+Sar_InfraMR[[#This Row],[Total Líneas de Explotación ]]</f>
        <v>170.20000000000002</v>
      </c>
      <c r="I90" s="300">
        <v>169.64911000000001</v>
      </c>
      <c r="J90" s="10">
        <v>196.1</v>
      </c>
      <c r="K90" s="10">
        <v>13.5</v>
      </c>
      <c r="L90" s="10">
        <v>85</v>
      </c>
      <c r="M90" s="10">
        <v>8.4</v>
      </c>
      <c r="N90" s="192">
        <f>+Sar_InfraMR[[#This Row],[A.03.1 -  Longitud de Vías de Explotación No Electrificadas Troncales y Ramales (vía principal) (km)]]+Sar_InfraMR[[#This Row],[A.04.1 -  Longitud de Vías de Explotación Electrificadas Troncales y Ramales (vía principal) (km)]]</f>
        <v>281.10000000000002</v>
      </c>
      <c r="O90" s="192">
        <f>+Sar_InfraMR[[#This Row],[Total Vías (excluido Auxiliares)]]</f>
        <v>281.10000000000002</v>
      </c>
      <c r="P90" s="1">
        <v>30</v>
      </c>
      <c r="Q90" s="1">
        <v>5</v>
      </c>
      <c r="R90" s="1">
        <v>5</v>
      </c>
      <c r="S90" s="194">
        <f t="shared" si="8"/>
        <v>40</v>
      </c>
      <c r="T90" s="194">
        <v>40</v>
      </c>
      <c r="U90" s="1">
        <v>20</v>
      </c>
      <c r="V90" s="1">
        <v>89</v>
      </c>
      <c r="W90" s="1">
        <v>1</v>
      </c>
      <c r="X90" s="1">
        <v>40</v>
      </c>
      <c r="Y90" s="1">
        <v>0</v>
      </c>
      <c r="Z90" s="196">
        <f t="shared" si="9"/>
        <v>150</v>
      </c>
      <c r="AA90" s="1">
        <v>11</v>
      </c>
      <c r="AB90" s="1">
        <v>22</v>
      </c>
      <c r="AC90" s="1">
        <f>+Sar_InfraMR[[#This Row],[Total Pasos Vehiculares a Nivel]]</f>
        <v>150</v>
      </c>
      <c r="AD90" s="196">
        <f t="shared" si="10"/>
        <v>183</v>
      </c>
      <c r="AE90" s="1">
        <v>17</v>
      </c>
      <c r="AF90" s="1">
        <v>16</v>
      </c>
      <c r="AG90" s="1">
        <v>74</v>
      </c>
      <c r="AH90" s="196">
        <f t="shared" si="11"/>
        <v>107</v>
      </c>
      <c r="AI90" s="10">
        <v>31.1</v>
      </c>
      <c r="AJ90" s="10">
        <v>0</v>
      </c>
      <c r="AK90" s="10">
        <v>126.55</v>
      </c>
      <c r="AL90" s="222">
        <f t="shared" si="12"/>
        <v>157.65</v>
      </c>
      <c r="AM90" s="1">
        <v>0</v>
      </c>
      <c r="AN90" s="1">
        <v>9</v>
      </c>
      <c r="AO90" s="1">
        <v>8</v>
      </c>
      <c r="AP90" s="200">
        <f t="shared" si="13"/>
        <v>17</v>
      </c>
      <c r="AQ90" s="1">
        <v>180</v>
      </c>
      <c r="AR90" s="1">
        <v>95</v>
      </c>
      <c r="AS90" s="1">
        <v>0</v>
      </c>
      <c r="AT90" s="200">
        <f>+Sar_InfraMR[[#This Row],[B.02.1 - Parque de Coches Eléctricos Motrices]]+Sar_InfraMR[[#This Row],[B.02.2 - Parque de Coches Eléctricos Motrices Remolcados Tipo R]]+Sar_InfraMR[[#This Row],[B.02.3 - Parque de Coches Eléctricos Motrices Tipo R]]</f>
        <v>275</v>
      </c>
      <c r="AU90" s="1">
        <v>0</v>
      </c>
      <c r="AV90" s="1">
        <v>4</v>
      </c>
      <c r="AW90" s="1">
        <v>8</v>
      </c>
      <c r="AX90" s="200">
        <f>+Sar_InfraMR[[#This Row],[B.03.1 - Parque de Coches Motores Motrices Remolcados]]+Sar_InfraMR[[#This Row],[B.03.2 - Parque de Coches Motores Motrices Intermedios]]+Sar_InfraMR[[#This Row],[B.03.3 - Parque de Coches Motores Motrices Cabina]]</f>
        <v>12</v>
      </c>
      <c r="AY90" s="1">
        <v>33</v>
      </c>
      <c r="AZ90" s="1">
        <v>12</v>
      </c>
      <c r="BA90" s="1">
        <v>0</v>
      </c>
      <c r="BB90" s="1">
        <v>0</v>
      </c>
      <c r="BC90" s="200">
        <f>+SUM(Sar_InfraMR[[#This Row],[B.04.1 - Parque de Coches Remolcados Clase Unica]:[B.04.5 - Parque de Coches Remolcados para Servicios Especiales (Cartoneros)]])</f>
        <v>45</v>
      </c>
      <c r="BD90" s="356">
        <v>8</v>
      </c>
      <c r="BE90" s="1">
        <v>0</v>
      </c>
      <c r="BF90" s="1">
        <v>0</v>
      </c>
      <c r="BG90" s="235">
        <v>1676</v>
      </c>
    </row>
    <row r="91" spans="1:59">
      <c r="A91" s="1">
        <v>2000</v>
      </c>
      <c r="B91" s="1" t="s">
        <v>66</v>
      </c>
      <c r="C91" s="10">
        <v>71.5</v>
      </c>
      <c r="D91" s="10">
        <v>62.3</v>
      </c>
      <c r="E91" s="10">
        <v>0</v>
      </c>
      <c r="F91" s="10">
        <v>36.4</v>
      </c>
      <c r="G91" s="192">
        <f t="shared" si="7"/>
        <v>170.20000000000002</v>
      </c>
      <c r="H91" s="192">
        <f>+Sar_InfraMR[[#This Row],[Total Líneas de Explotación ]]</f>
        <v>170.20000000000002</v>
      </c>
      <c r="I91" s="300">
        <v>169.64911000000001</v>
      </c>
      <c r="J91" s="10">
        <v>196.1</v>
      </c>
      <c r="K91" s="10">
        <v>13.5</v>
      </c>
      <c r="L91" s="10">
        <v>85</v>
      </c>
      <c r="M91" s="10">
        <v>8.4</v>
      </c>
      <c r="N91" s="192">
        <f>+Sar_InfraMR[[#This Row],[A.03.1 -  Longitud de Vías de Explotación No Electrificadas Troncales y Ramales (vía principal) (km)]]+Sar_InfraMR[[#This Row],[A.04.1 -  Longitud de Vías de Explotación Electrificadas Troncales y Ramales (vía principal) (km)]]</f>
        <v>281.10000000000002</v>
      </c>
      <c r="O91" s="192">
        <f>+Sar_InfraMR[[#This Row],[Total Vías (excluido Auxiliares)]]</f>
        <v>281.10000000000002</v>
      </c>
      <c r="P91" s="1">
        <v>30</v>
      </c>
      <c r="Q91" s="1">
        <v>5</v>
      </c>
      <c r="R91" s="1">
        <v>5</v>
      </c>
      <c r="S91" s="194">
        <f t="shared" si="8"/>
        <v>40</v>
      </c>
      <c r="T91" s="194">
        <v>40</v>
      </c>
      <c r="U91" s="1">
        <v>20</v>
      </c>
      <c r="V91" s="1">
        <v>89</v>
      </c>
      <c r="W91" s="1">
        <v>1</v>
      </c>
      <c r="X91" s="1">
        <v>40</v>
      </c>
      <c r="Y91" s="1">
        <v>0</v>
      </c>
      <c r="Z91" s="196">
        <f t="shared" si="9"/>
        <v>150</v>
      </c>
      <c r="AA91" s="1">
        <v>11</v>
      </c>
      <c r="AB91" s="1">
        <v>22</v>
      </c>
      <c r="AC91" s="1">
        <f>+Sar_InfraMR[[#This Row],[Total Pasos Vehiculares a Nivel]]</f>
        <v>150</v>
      </c>
      <c r="AD91" s="196">
        <f t="shared" si="10"/>
        <v>183</v>
      </c>
      <c r="AE91" s="1">
        <v>17</v>
      </c>
      <c r="AF91" s="1">
        <v>16</v>
      </c>
      <c r="AG91" s="1">
        <v>74</v>
      </c>
      <c r="AH91" s="196">
        <f t="shared" si="11"/>
        <v>107</v>
      </c>
      <c r="AI91" s="10">
        <v>31.1</v>
      </c>
      <c r="AJ91" s="10">
        <v>0</v>
      </c>
      <c r="AK91" s="10">
        <v>126.55</v>
      </c>
      <c r="AL91" s="222">
        <f t="shared" si="12"/>
        <v>157.65</v>
      </c>
      <c r="AM91" s="1">
        <v>0</v>
      </c>
      <c r="AN91" s="1">
        <v>9</v>
      </c>
      <c r="AO91" s="1">
        <v>8</v>
      </c>
      <c r="AP91" s="200">
        <f t="shared" si="13"/>
        <v>17</v>
      </c>
      <c r="AQ91" s="1">
        <v>180</v>
      </c>
      <c r="AR91" s="1">
        <v>95</v>
      </c>
      <c r="AS91" s="1">
        <v>0</v>
      </c>
      <c r="AT91" s="200">
        <f>+Sar_InfraMR[[#This Row],[B.02.1 - Parque de Coches Eléctricos Motrices]]+Sar_InfraMR[[#This Row],[B.02.2 - Parque de Coches Eléctricos Motrices Remolcados Tipo R]]+Sar_InfraMR[[#This Row],[B.02.3 - Parque de Coches Eléctricos Motrices Tipo R]]</f>
        <v>275</v>
      </c>
      <c r="AU91" s="1">
        <v>0</v>
      </c>
      <c r="AV91" s="1">
        <v>4</v>
      </c>
      <c r="AW91" s="1">
        <v>8</v>
      </c>
      <c r="AX91" s="200">
        <f>+Sar_InfraMR[[#This Row],[B.03.1 - Parque de Coches Motores Motrices Remolcados]]+Sar_InfraMR[[#This Row],[B.03.2 - Parque de Coches Motores Motrices Intermedios]]+Sar_InfraMR[[#This Row],[B.03.3 - Parque de Coches Motores Motrices Cabina]]</f>
        <v>12</v>
      </c>
      <c r="AY91" s="1">
        <v>33</v>
      </c>
      <c r="AZ91" s="1">
        <v>12</v>
      </c>
      <c r="BA91" s="1">
        <v>0</v>
      </c>
      <c r="BB91" s="1">
        <v>0</v>
      </c>
      <c r="BC91" s="200">
        <f>+SUM(Sar_InfraMR[[#This Row],[B.04.1 - Parque de Coches Remolcados Clase Unica]:[B.04.5 - Parque de Coches Remolcados para Servicios Especiales (Cartoneros)]])</f>
        <v>45</v>
      </c>
      <c r="BD91" s="356">
        <v>8</v>
      </c>
      <c r="BE91" s="1">
        <v>0</v>
      </c>
      <c r="BF91" s="1">
        <v>0</v>
      </c>
      <c r="BG91" s="235">
        <v>1676</v>
      </c>
    </row>
    <row r="92" spans="1:59">
      <c r="A92" s="1">
        <v>2000</v>
      </c>
      <c r="B92" s="1" t="s">
        <v>67</v>
      </c>
      <c r="C92" s="10">
        <v>71.5</v>
      </c>
      <c r="D92" s="10">
        <v>62.3</v>
      </c>
      <c r="E92" s="10">
        <v>0</v>
      </c>
      <c r="F92" s="10">
        <v>36.4</v>
      </c>
      <c r="G92" s="192">
        <f t="shared" si="7"/>
        <v>170.20000000000002</v>
      </c>
      <c r="H92" s="192">
        <f>+Sar_InfraMR[[#This Row],[Total Líneas de Explotación ]]</f>
        <v>170.20000000000002</v>
      </c>
      <c r="I92" s="300">
        <v>169.64911000000001</v>
      </c>
      <c r="J92" s="10">
        <v>196.1</v>
      </c>
      <c r="K92" s="10">
        <v>13.5</v>
      </c>
      <c r="L92" s="10">
        <v>85</v>
      </c>
      <c r="M92" s="10">
        <v>8.4</v>
      </c>
      <c r="N92" s="192">
        <f>+Sar_InfraMR[[#This Row],[A.03.1 -  Longitud de Vías de Explotación No Electrificadas Troncales y Ramales (vía principal) (km)]]+Sar_InfraMR[[#This Row],[A.04.1 -  Longitud de Vías de Explotación Electrificadas Troncales y Ramales (vía principal) (km)]]</f>
        <v>281.10000000000002</v>
      </c>
      <c r="O92" s="192">
        <f>+Sar_InfraMR[[#This Row],[Total Vías (excluido Auxiliares)]]</f>
        <v>281.10000000000002</v>
      </c>
      <c r="P92" s="1">
        <v>30</v>
      </c>
      <c r="Q92" s="1">
        <v>5</v>
      </c>
      <c r="R92" s="1">
        <v>5</v>
      </c>
      <c r="S92" s="194">
        <f t="shared" si="8"/>
        <v>40</v>
      </c>
      <c r="T92" s="194">
        <v>40</v>
      </c>
      <c r="U92" s="1">
        <v>20</v>
      </c>
      <c r="V92" s="1">
        <v>89</v>
      </c>
      <c r="W92" s="1">
        <v>1</v>
      </c>
      <c r="X92" s="1">
        <v>40</v>
      </c>
      <c r="Y92" s="1">
        <v>0</v>
      </c>
      <c r="Z92" s="196">
        <f t="shared" si="9"/>
        <v>150</v>
      </c>
      <c r="AA92" s="1">
        <v>11</v>
      </c>
      <c r="AB92" s="1">
        <v>22</v>
      </c>
      <c r="AC92" s="1">
        <f>+Sar_InfraMR[[#This Row],[Total Pasos Vehiculares a Nivel]]</f>
        <v>150</v>
      </c>
      <c r="AD92" s="196">
        <f t="shared" si="10"/>
        <v>183</v>
      </c>
      <c r="AE92" s="1">
        <v>17</v>
      </c>
      <c r="AF92" s="1">
        <v>16</v>
      </c>
      <c r="AG92" s="1">
        <v>74</v>
      </c>
      <c r="AH92" s="196">
        <f t="shared" si="11"/>
        <v>107</v>
      </c>
      <c r="AI92" s="10">
        <v>31.1</v>
      </c>
      <c r="AJ92" s="10">
        <v>0</v>
      </c>
      <c r="AK92" s="10">
        <v>126.55</v>
      </c>
      <c r="AL92" s="222">
        <f t="shared" si="12"/>
        <v>157.65</v>
      </c>
      <c r="AM92" s="1">
        <v>0</v>
      </c>
      <c r="AN92" s="1">
        <v>9</v>
      </c>
      <c r="AO92" s="1">
        <v>8</v>
      </c>
      <c r="AP92" s="200">
        <f t="shared" si="13"/>
        <v>17</v>
      </c>
      <c r="AQ92" s="1">
        <v>180</v>
      </c>
      <c r="AR92" s="1">
        <v>95</v>
      </c>
      <c r="AS92" s="1">
        <v>0</v>
      </c>
      <c r="AT92" s="200">
        <f>+Sar_InfraMR[[#This Row],[B.02.1 - Parque de Coches Eléctricos Motrices]]+Sar_InfraMR[[#This Row],[B.02.2 - Parque de Coches Eléctricos Motrices Remolcados Tipo R]]+Sar_InfraMR[[#This Row],[B.02.3 - Parque de Coches Eléctricos Motrices Tipo R]]</f>
        <v>275</v>
      </c>
      <c r="AU92" s="1">
        <v>0</v>
      </c>
      <c r="AV92" s="1">
        <v>4</v>
      </c>
      <c r="AW92" s="1">
        <v>8</v>
      </c>
      <c r="AX92" s="200">
        <f>+Sar_InfraMR[[#This Row],[B.03.1 - Parque de Coches Motores Motrices Remolcados]]+Sar_InfraMR[[#This Row],[B.03.2 - Parque de Coches Motores Motrices Intermedios]]+Sar_InfraMR[[#This Row],[B.03.3 - Parque de Coches Motores Motrices Cabina]]</f>
        <v>12</v>
      </c>
      <c r="AY92" s="1">
        <v>33</v>
      </c>
      <c r="AZ92" s="1">
        <v>12</v>
      </c>
      <c r="BA92" s="1">
        <v>0</v>
      </c>
      <c r="BB92" s="1">
        <v>0</v>
      </c>
      <c r="BC92" s="200">
        <f>+SUM(Sar_InfraMR[[#This Row],[B.04.1 - Parque de Coches Remolcados Clase Unica]:[B.04.5 - Parque de Coches Remolcados para Servicios Especiales (Cartoneros)]])</f>
        <v>45</v>
      </c>
      <c r="BD92" s="356">
        <v>8</v>
      </c>
      <c r="BE92" s="1">
        <v>0</v>
      </c>
      <c r="BF92" s="1">
        <v>0</v>
      </c>
      <c r="BG92" s="235">
        <v>1676</v>
      </c>
    </row>
    <row r="93" spans="1:59">
      <c r="A93" s="1">
        <v>2000</v>
      </c>
      <c r="B93" s="1" t="s">
        <v>68</v>
      </c>
      <c r="C93" s="10">
        <v>71.5</v>
      </c>
      <c r="D93" s="10">
        <v>62.3</v>
      </c>
      <c r="E93" s="10">
        <v>0</v>
      </c>
      <c r="F93" s="10">
        <v>36.4</v>
      </c>
      <c r="G93" s="192">
        <f t="shared" si="7"/>
        <v>170.20000000000002</v>
      </c>
      <c r="H93" s="192">
        <f>+Sar_InfraMR[[#This Row],[Total Líneas de Explotación ]]</f>
        <v>170.20000000000002</v>
      </c>
      <c r="I93" s="300">
        <v>169.64911000000001</v>
      </c>
      <c r="J93" s="10">
        <v>196.1</v>
      </c>
      <c r="K93" s="10">
        <v>13.5</v>
      </c>
      <c r="L93" s="10">
        <v>85</v>
      </c>
      <c r="M93" s="10">
        <v>8.4</v>
      </c>
      <c r="N93" s="192">
        <f>+Sar_InfraMR[[#This Row],[A.03.1 -  Longitud de Vías de Explotación No Electrificadas Troncales y Ramales (vía principal) (km)]]+Sar_InfraMR[[#This Row],[A.04.1 -  Longitud de Vías de Explotación Electrificadas Troncales y Ramales (vía principal) (km)]]</f>
        <v>281.10000000000002</v>
      </c>
      <c r="O93" s="192">
        <f>+Sar_InfraMR[[#This Row],[Total Vías (excluido Auxiliares)]]</f>
        <v>281.10000000000002</v>
      </c>
      <c r="P93" s="1">
        <v>30</v>
      </c>
      <c r="Q93" s="1">
        <v>5</v>
      </c>
      <c r="R93" s="1">
        <v>5</v>
      </c>
      <c r="S93" s="194">
        <f t="shared" si="8"/>
        <v>40</v>
      </c>
      <c r="T93" s="194">
        <v>40</v>
      </c>
      <c r="U93" s="1">
        <v>20</v>
      </c>
      <c r="V93" s="1">
        <v>89</v>
      </c>
      <c r="W93" s="1">
        <v>1</v>
      </c>
      <c r="X93" s="1">
        <v>40</v>
      </c>
      <c r="Y93" s="1">
        <v>0</v>
      </c>
      <c r="Z93" s="196">
        <f t="shared" si="9"/>
        <v>150</v>
      </c>
      <c r="AA93" s="1">
        <v>11</v>
      </c>
      <c r="AB93" s="1">
        <v>22</v>
      </c>
      <c r="AC93" s="1">
        <f>+Sar_InfraMR[[#This Row],[Total Pasos Vehiculares a Nivel]]</f>
        <v>150</v>
      </c>
      <c r="AD93" s="196">
        <f t="shared" si="10"/>
        <v>183</v>
      </c>
      <c r="AE93" s="1">
        <v>17</v>
      </c>
      <c r="AF93" s="1">
        <v>16</v>
      </c>
      <c r="AG93" s="1">
        <v>74</v>
      </c>
      <c r="AH93" s="196">
        <f t="shared" si="11"/>
        <v>107</v>
      </c>
      <c r="AI93" s="10">
        <v>31.1</v>
      </c>
      <c r="AJ93" s="10">
        <v>0</v>
      </c>
      <c r="AK93" s="10">
        <v>126.55</v>
      </c>
      <c r="AL93" s="222">
        <f t="shared" si="12"/>
        <v>157.65</v>
      </c>
      <c r="AM93" s="1">
        <v>0</v>
      </c>
      <c r="AN93" s="1">
        <v>9</v>
      </c>
      <c r="AO93" s="1">
        <v>8</v>
      </c>
      <c r="AP93" s="200">
        <f t="shared" si="13"/>
        <v>17</v>
      </c>
      <c r="AQ93" s="1">
        <v>180</v>
      </c>
      <c r="AR93" s="1">
        <v>95</v>
      </c>
      <c r="AS93" s="1">
        <v>0</v>
      </c>
      <c r="AT93" s="200">
        <f>+Sar_InfraMR[[#This Row],[B.02.1 - Parque de Coches Eléctricos Motrices]]+Sar_InfraMR[[#This Row],[B.02.2 - Parque de Coches Eléctricos Motrices Remolcados Tipo R]]+Sar_InfraMR[[#This Row],[B.02.3 - Parque de Coches Eléctricos Motrices Tipo R]]</f>
        <v>275</v>
      </c>
      <c r="AU93" s="1">
        <v>0</v>
      </c>
      <c r="AV93" s="1">
        <v>4</v>
      </c>
      <c r="AW93" s="1">
        <v>8</v>
      </c>
      <c r="AX93" s="200">
        <f>+Sar_InfraMR[[#This Row],[B.03.1 - Parque de Coches Motores Motrices Remolcados]]+Sar_InfraMR[[#This Row],[B.03.2 - Parque de Coches Motores Motrices Intermedios]]+Sar_InfraMR[[#This Row],[B.03.3 - Parque de Coches Motores Motrices Cabina]]</f>
        <v>12</v>
      </c>
      <c r="AY93" s="1">
        <v>33</v>
      </c>
      <c r="AZ93" s="1">
        <v>12</v>
      </c>
      <c r="BA93" s="1">
        <v>0</v>
      </c>
      <c r="BB93" s="1">
        <v>0</v>
      </c>
      <c r="BC93" s="200">
        <f>+SUM(Sar_InfraMR[[#This Row],[B.04.1 - Parque de Coches Remolcados Clase Unica]:[B.04.5 - Parque de Coches Remolcados para Servicios Especiales (Cartoneros)]])</f>
        <v>45</v>
      </c>
      <c r="BD93" s="356">
        <v>8</v>
      </c>
      <c r="BE93" s="1">
        <v>0</v>
      </c>
      <c r="BF93" s="1">
        <v>0</v>
      </c>
      <c r="BG93" s="235">
        <v>1676</v>
      </c>
    </row>
    <row r="94" spans="1:59">
      <c r="A94" s="1">
        <v>2000</v>
      </c>
      <c r="B94" s="1" t="s">
        <v>69</v>
      </c>
      <c r="C94" s="10">
        <v>71.5</v>
      </c>
      <c r="D94" s="10">
        <v>62.3</v>
      </c>
      <c r="E94" s="10">
        <v>0</v>
      </c>
      <c r="F94" s="10">
        <v>36.4</v>
      </c>
      <c r="G94" s="192">
        <f t="shared" si="7"/>
        <v>170.20000000000002</v>
      </c>
      <c r="H94" s="192">
        <f>+Sar_InfraMR[[#This Row],[Total Líneas de Explotación ]]</f>
        <v>170.20000000000002</v>
      </c>
      <c r="I94" s="300">
        <v>169.64911000000001</v>
      </c>
      <c r="J94" s="10">
        <v>196.1</v>
      </c>
      <c r="K94" s="10">
        <v>13.5</v>
      </c>
      <c r="L94" s="10">
        <v>85</v>
      </c>
      <c r="M94" s="10">
        <v>8.4</v>
      </c>
      <c r="N94" s="192">
        <f>+Sar_InfraMR[[#This Row],[A.03.1 -  Longitud de Vías de Explotación No Electrificadas Troncales y Ramales (vía principal) (km)]]+Sar_InfraMR[[#This Row],[A.04.1 -  Longitud de Vías de Explotación Electrificadas Troncales y Ramales (vía principal) (km)]]</f>
        <v>281.10000000000002</v>
      </c>
      <c r="O94" s="192">
        <f>+Sar_InfraMR[[#This Row],[Total Vías (excluido Auxiliares)]]</f>
        <v>281.10000000000002</v>
      </c>
      <c r="P94" s="1">
        <v>30</v>
      </c>
      <c r="Q94" s="1">
        <v>5</v>
      </c>
      <c r="R94" s="1">
        <v>5</v>
      </c>
      <c r="S94" s="194">
        <f t="shared" si="8"/>
        <v>40</v>
      </c>
      <c r="T94" s="194">
        <v>40</v>
      </c>
      <c r="U94" s="1">
        <v>20</v>
      </c>
      <c r="V94" s="1">
        <v>89</v>
      </c>
      <c r="W94" s="1">
        <v>1</v>
      </c>
      <c r="X94" s="1">
        <v>40</v>
      </c>
      <c r="Y94" s="1">
        <v>0</v>
      </c>
      <c r="Z94" s="196">
        <f t="shared" si="9"/>
        <v>150</v>
      </c>
      <c r="AA94" s="1">
        <v>11</v>
      </c>
      <c r="AB94" s="1">
        <v>22</v>
      </c>
      <c r="AC94" s="1">
        <f>+Sar_InfraMR[[#This Row],[Total Pasos Vehiculares a Nivel]]</f>
        <v>150</v>
      </c>
      <c r="AD94" s="196">
        <f t="shared" si="10"/>
        <v>183</v>
      </c>
      <c r="AE94" s="1">
        <v>17</v>
      </c>
      <c r="AF94" s="1">
        <v>16</v>
      </c>
      <c r="AG94" s="1">
        <v>74</v>
      </c>
      <c r="AH94" s="196">
        <f t="shared" si="11"/>
        <v>107</v>
      </c>
      <c r="AI94" s="10">
        <v>31.1</v>
      </c>
      <c r="AJ94" s="10">
        <v>0</v>
      </c>
      <c r="AK94" s="10">
        <v>126.55</v>
      </c>
      <c r="AL94" s="222">
        <f t="shared" si="12"/>
        <v>157.65</v>
      </c>
      <c r="AM94" s="1">
        <v>0</v>
      </c>
      <c r="AN94" s="1">
        <v>9</v>
      </c>
      <c r="AO94" s="1">
        <v>8</v>
      </c>
      <c r="AP94" s="200">
        <f t="shared" si="13"/>
        <v>17</v>
      </c>
      <c r="AQ94" s="1">
        <v>180</v>
      </c>
      <c r="AR94" s="1">
        <v>95</v>
      </c>
      <c r="AS94" s="1">
        <v>0</v>
      </c>
      <c r="AT94" s="200">
        <f>+Sar_InfraMR[[#This Row],[B.02.1 - Parque de Coches Eléctricos Motrices]]+Sar_InfraMR[[#This Row],[B.02.2 - Parque de Coches Eléctricos Motrices Remolcados Tipo R]]+Sar_InfraMR[[#This Row],[B.02.3 - Parque de Coches Eléctricos Motrices Tipo R]]</f>
        <v>275</v>
      </c>
      <c r="AU94" s="1">
        <v>0</v>
      </c>
      <c r="AV94" s="1">
        <v>4</v>
      </c>
      <c r="AW94" s="1">
        <v>8</v>
      </c>
      <c r="AX94" s="200">
        <f>+Sar_InfraMR[[#This Row],[B.03.1 - Parque de Coches Motores Motrices Remolcados]]+Sar_InfraMR[[#This Row],[B.03.2 - Parque de Coches Motores Motrices Intermedios]]+Sar_InfraMR[[#This Row],[B.03.3 - Parque de Coches Motores Motrices Cabina]]</f>
        <v>12</v>
      </c>
      <c r="AY94" s="1">
        <v>33</v>
      </c>
      <c r="AZ94" s="1">
        <v>12</v>
      </c>
      <c r="BA94" s="1">
        <v>0</v>
      </c>
      <c r="BB94" s="1">
        <v>0</v>
      </c>
      <c r="BC94" s="200">
        <f>+SUM(Sar_InfraMR[[#This Row],[B.04.1 - Parque de Coches Remolcados Clase Unica]:[B.04.5 - Parque de Coches Remolcados para Servicios Especiales (Cartoneros)]])</f>
        <v>45</v>
      </c>
      <c r="BD94" s="356">
        <v>8</v>
      </c>
      <c r="BE94" s="1">
        <v>0</v>
      </c>
      <c r="BF94" s="1">
        <v>0</v>
      </c>
      <c r="BG94" s="235">
        <v>1676</v>
      </c>
    </row>
    <row r="95" spans="1:59">
      <c r="A95" s="1">
        <v>2000</v>
      </c>
      <c r="B95" s="1" t="s">
        <v>70</v>
      </c>
      <c r="C95" s="10">
        <v>71.5</v>
      </c>
      <c r="D95" s="10">
        <v>62.3</v>
      </c>
      <c r="E95" s="10">
        <v>0</v>
      </c>
      <c r="F95" s="10">
        <v>36.4</v>
      </c>
      <c r="G95" s="192">
        <f t="shared" si="7"/>
        <v>170.20000000000002</v>
      </c>
      <c r="H95" s="192">
        <f>+Sar_InfraMR[[#This Row],[Total Líneas de Explotación ]]</f>
        <v>170.20000000000002</v>
      </c>
      <c r="I95" s="300">
        <v>169.64911000000001</v>
      </c>
      <c r="J95" s="10">
        <v>196.1</v>
      </c>
      <c r="K95" s="10">
        <v>13.5</v>
      </c>
      <c r="L95" s="10">
        <v>85</v>
      </c>
      <c r="M95" s="10">
        <v>8.4</v>
      </c>
      <c r="N95" s="192">
        <f>+Sar_InfraMR[[#This Row],[A.03.1 -  Longitud de Vías de Explotación No Electrificadas Troncales y Ramales (vía principal) (km)]]+Sar_InfraMR[[#This Row],[A.04.1 -  Longitud de Vías de Explotación Electrificadas Troncales y Ramales (vía principal) (km)]]</f>
        <v>281.10000000000002</v>
      </c>
      <c r="O95" s="192">
        <f>+Sar_InfraMR[[#This Row],[Total Vías (excluido Auxiliares)]]</f>
        <v>281.10000000000002</v>
      </c>
      <c r="P95" s="1">
        <v>30</v>
      </c>
      <c r="Q95" s="1">
        <v>5</v>
      </c>
      <c r="R95" s="1">
        <v>5</v>
      </c>
      <c r="S95" s="194">
        <f t="shared" si="8"/>
        <v>40</v>
      </c>
      <c r="T95" s="194">
        <v>40</v>
      </c>
      <c r="U95" s="1">
        <v>20</v>
      </c>
      <c r="V95" s="1">
        <v>89</v>
      </c>
      <c r="W95" s="1">
        <v>1</v>
      </c>
      <c r="X95" s="1">
        <v>40</v>
      </c>
      <c r="Y95" s="1">
        <v>0</v>
      </c>
      <c r="Z95" s="196">
        <f t="shared" si="9"/>
        <v>150</v>
      </c>
      <c r="AA95" s="1">
        <v>11</v>
      </c>
      <c r="AB95" s="1">
        <v>22</v>
      </c>
      <c r="AC95" s="1">
        <f>+Sar_InfraMR[[#This Row],[Total Pasos Vehiculares a Nivel]]</f>
        <v>150</v>
      </c>
      <c r="AD95" s="196">
        <f t="shared" si="10"/>
        <v>183</v>
      </c>
      <c r="AE95" s="1">
        <v>17</v>
      </c>
      <c r="AF95" s="1">
        <v>16</v>
      </c>
      <c r="AG95" s="1">
        <v>74</v>
      </c>
      <c r="AH95" s="196">
        <f t="shared" si="11"/>
        <v>107</v>
      </c>
      <c r="AI95" s="10">
        <v>31.1</v>
      </c>
      <c r="AJ95" s="10">
        <v>0</v>
      </c>
      <c r="AK95" s="10">
        <v>126.55</v>
      </c>
      <c r="AL95" s="222">
        <f t="shared" si="12"/>
        <v>157.65</v>
      </c>
      <c r="AM95" s="1">
        <v>0</v>
      </c>
      <c r="AN95" s="1">
        <v>9</v>
      </c>
      <c r="AO95" s="1">
        <v>8</v>
      </c>
      <c r="AP95" s="200">
        <f t="shared" si="13"/>
        <v>17</v>
      </c>
      <c r="AQ95" s="1">
        <v>180</v>
      </c>
      <c r="AR95" s="1">
        <v>95</v>
      </c>
      <c r="AS95" s="1">
        <v>0</v>
      </c>
      <c r="AT95" s="200">
        <f>+Sar_InfraMR[[#This Row],[B.02.1 - Parque de Coches Eléctricos Motrices]]+Sar_InfraMR[[#This Row],[B.02.2 - Parque de Coches Eléctricos Motrices Remolcados Tipo R]]+Sar_InfraMR[[#This Row],[B.02.3 - Parque de Coches Eléctricos Motrices Tipo R]]</f>
        <v>275</v>
      </c>
      <c r="AU95" s="1">
        <v>0</v>
      </c>
      <c r="AV95" s="1">
        <v>4</v>
      </c>
      <c r="AW95" s="1">
        <v>8</v>
      </c>
      <c r="AX95" s="200">
        <f>+Sar_InfraMR[[#This Row],[B.03.1 - Parque de Coches Motores Motrices Remolcados]]+Sar_InfraMR[[#This Row],[B.03.2 - Parque de Coches Motores Motrices Intermedios]]+Sar_InfraMR[[#This Row],[B.03.3 - Parque de Coches Motores Motrices Cabina]]</f>
        <v>12</v>
      </c>
      <c r="AY95" s="1">
        <v>33</v>
      </c>
      <c r="AZ95" s="1">
        <v>12</v>
      </c>
      <c r="BA95" s="1">
        <v>0</v>
      </c>
      <c r="BB95" s="1">
        <v>0</v>
      </c>
      <c r="BC95" s="200">
        <f>+SUM(Sar_InfraMR[[#This Row],[B.04.1 - Parque de Coches Remolcados Clase Unica]:[B.04.5 - Parque de Coches Remolcados para Servicios Especiales (Cartoneros)]])</f>
        <v>45</v>
      </c>
      <c r="BD95" s="356">
        <v>8</v>
      </c>
      <c r="BE95" s="1">
        <v>0</v>
      </c>
      <c r="BF95" s="1">
        <v>0</v>
      </c>
      <c r="BG95" s="235">
        <v>1676</v>
      </c>
    </row>
    <row r="96" spans="1:59">
      <c r="A96" s="1">
        <v>2000</v>
      </c>
      <c r="B96" s="1" t="s">
        <v>71</v>
      </c>
      <c r="C96" s="10">
        <v>71.5</v>
      </c>
      <c r="D96" s="10">
        <v>62.3</v>
      </c>
      <c r="E96" s="10">
        <v>0</v>
      </c>
      <c r="F96" s="10">
        <v>36.4</v>
      </c>
      <c r="G96" s="192">
        <f t="shared" si="7"/>
        <v>170.20000000000002</v>
      </c>
      <c r="H96" s="192">
        <f>+Sar_InfraMR[[#This Row],[Total Líneas de Explotación ]]</f>
        <v>170.20000000000002</v>
      </c>
      <c r="I96" s="300">
        <v>169.64911000000001</v>
      </c>
      <c r="J96" s="10">
        <v>196.1</v>
      </c>
      <c r="K96" s="10">
        <v>13.5</v>
      </c>
      <c r="L96" s="10">
        <v>85</v>
      </c>
      <c r="M96" s="10">
        <v>8.4</v>
      </c>
      <c r="N96" s="192">
        <f>+Sar_InfraMR[[#This Row],[A.03.1 -  Longitud de Vías de Explotación No Electrificadas Troncales y Ramales (vía principal) (km)]]+Sar_InfraMR[[#This Row],[A.04.1 -  Longitud de Vías de Explotación Electrificadas Troncales y Ramales (vía principal) (km)]]</f>
        <v>281.10000000000002</v>
      </c>
      <c r="O96" s="192">
        <f>+Sar_InfraMR[[#This Row],[Total Vías (excluido Auxiliares)]]</f>
        <v>281.10000000000002</v>
      </c>
      <c r="P96" s="1">
        <v>30</v>
      </c>
      <c r="Q96" s="1">
        <v>5</v>
      </c>
      <c r="R96" s="1">
        <v>5</v>
      </c>
      <c r="S96" s="194">
        <f t="shared" si="8"/>
        <v>40</v>
      </c>
      <c r="T96" s="194">
        <v>40</v>
      </c>
      <c r="U96" s="1">
        <v>20</v>
      </c>
      <c r="V96" s="1">
        <v>89</v>
      </c>
      <c r="W96" s="1">
        <v>1</v>
      </c>
      <c r="X96" s="1">
        <v>40</v>
      </c>
      <c r="Y96" s="1">
        <v>0</v>
      </c>
      <c r="Z96" s="196">
        <f t="shared" si="9"/>
        <v>150</v>
      </c>
      <c r="AA96" s="1">
        <v>11</v>
      </c>
      <c r="AB96" s="1">
        <v>22</v>
      </c>
      <c r="AC96" s="1">
        <f>+Sar_InfraMR[[#This Row],[Total Pasos Vehiculares a Nivel]]</f>
        <v>150</v>
      </c>
      <c r="AD96" s="196">
        <f t="shared" si="10"/>
        <v>183</v>
      </c>
      <c r="AE96" s="1">
        <v>17</v>
      </c>
      <c r="AF96" s="1">
        <v>16</v>
      </c>
      <c r="AG96" s="1">
        <v>74</v>
      </c>
      <c r="AH96" s="196">
        <f t="shared" si="11"/>
        <v>107</v>
      </c>
      <c r="AI96" s="10">
        <v>31.1</v>
      </c>
      <c r="AJ96" s="10">
        <v>0</v>
      </c>
      <c r="AK96" s="10">
        <v>126.55</v>
      </c>
      <c r="AL96" s="222">
        <f t="shared" si="12"/>
        <v>157.65</v>
      </c>
      <c r="AM96" s="1">
        <v>0</v>
      </c>
      <c r="AN96" s="1">
        <v>9</v>
      </c>
      <c r="AO96" s="1">
        <v>8</v>
      </c>
      <c r="AP96" s="200">
        <f t="shared" si="13"/>
        <v>17</v>
      </c>
      <c r="AQ96" s="1">
        <v>180</v>
      </c>
      <c r="AR96" s="1">
        <v>95</v>
      </c>
      <c r="AS96" s="1">
        <v>0</v>
      </c>
      <c r="AT96" s="200">
        <f>+Sar_InfraMR[[#This Row],[B.02.1 - Parque de Coches Eléctricos Motrices]]+Sar_InfraMR[[#This Row],[B.02.2 - Parque de Coches Eléctricos Motrices Remolcados Tipo R]]+Sar_InfraMR[[#This Row],[B.02.3 - Parque de Coches Eléctricos Motrices Tipo R]]</f>
        <v>275</v>
      </c>
      <c r="AU96" s="1">
        <v>0</v>
      </c>
      <c r="AV96" s="1">
        <v>4</v>
      </c>
      <c r="AW96" s="1">
        <v>8</v>
      </c>
      <c r="AX96" s="200">
        <f>+Sar_InfraMR[[#This Row],[B.03.1 - Parque de Coches Motores Motrices Remolcados]]+Sar_InfraMR[[#This Row],[B.03.2 - Parque de Coches Motores Motrices Intermedios]]+Sar_InfraMR[[#This Row],[B.03.3 - Parque de Coches Motores Motrices Cabina]]</f>
        <v>12</v>
      </c>
      <c r="AY96" s="1">
        <v>33</v>
      </c>
      <c r="AZ96" s="1">
        <v>12</v>
      </c>
      <c r="BA96" s="1">
        <v>0</v>
      </c>
      <c r="BB96" s="1">
        <v>0</v>
      </c>
      <c r="BC96" s="200">
        <f>+SUM(Sar_InfraMR[[#This Row],[B.04.1 - Parque de Coches Remolcados Clase Unica]:[B.04.5 - Parque de Coches Remolcados para Servicios Especiales (Cartoneros)]])</f>
        <v>45</v>
      </c>
      <c r="BD96" s="356">
        <v>8</v>
      </c>
      <c r="BE96" s="1">
        <v>0</v>
      </c>
      <c r="BF96" s="1">
        <v>0</v>
      </c>
      <c r="BG96" s="235">
        <v>1676</v>
      </c>
    </row>
    <row r="97" spans="1:59">
      <c r="A97" s="1">
        <v>2000</v>
      </c>
      <c r="B97" s="1" t="s">
        <v>72</v>
      </c>
      <c r="C97" s="10">
        <v>71.5</v>
      </c>
      <c r="D97" s="10">
        <v>62.3</v>
      </c>
      <c r="E97" s="10">
        <v>0</v>
      </c>
      <c r="F97" s="10">
        <v>36.4</v>
      </c>
      <c r="G97" s="192">
        <f t="shared" si="7"/>
        <v>170.20000000000002</v>
      </c>
      <c r="H97" s="192">
        <f>+Sar_InfraMR[[#This Row],[Total Líneas de Explotación ]]</f>
        <v>170.20000000000002</v>
      </c>
      <c r="I97" s="300">
        <v>169.64911000000001</v>
      </c>
      <c r="J97" s="10">
        <v>196.1</v>
      </c>
      <c r="K97" s="10">
        <v>13.5</v>
      </c>
      <c r="L97" s="10">
        <v>85</v>
      </c>
      <c r="M97" s="10">
        <v>8.4</v>
      </c>
      <c r="N97" s="192">
        <f>+Sar_InfraMR[[#This Row],[A.03.1 -  Longitud de Vías de Explotación No Electrificadas Troncales y Ramales (vía principal) (km)]]+Sar_InfraMR[[#This Row],[A.04.1 -  Longitud de Vías de Explotación Electrificadas Troncales y Ramales (vía principal) (km)]]</f>
        <v>281.10000000000002</v>
      </c>
      <c r="O97" s="192">
        <f>+Sar_InfraMR[[#This Row],[Total Vías (excluido Auxiliares)]]</f>
        <v>281.10000000000002</v>
      </c>
      <c r="P97" s="1">
        <v>30</v>
      </c>
      <c r="Q97" s="1">
        <v>5</v>
      </c>
      <c r="R97" s="1">
        <v>5</v>
      </c>
      <c r="S97" s="194">
        <f t="shared" si="8"/>
        <v>40</v>
      </c>
      <c r="T97" s="194">
        <v>40</v>
      </c>
      <c r="U97" s="1">
        <v>20</v>
      </c>
      <c r="V97" s="1">
        <v>89</v>
      </c>
      <c r="W97" s="1">
        <v>1</v>
      </c>
      <c r="X97" s="1">
        <v>40</v>
      </c>
      <c r="Y97" s="1">
        <v>0</v>
      </c>
      <c r="Z97" s="196">
        <f t="shared" si="9"/>
        <v>150</v>
      </c>
      <c r="AA97" s="1">
        <v>11</v>
      </c>
      <c r="AB97" s="1">
        <v>22</v>
      </c>
      <c r="AC97" s="1">
        <f>+Sar_InfraMR[[#This Row],[Total Pasos Vehiculares a Nivel]]</f>
        <v>150</v>
      </c>
      <c r="AD97" s="196">
        <f t="shared" si="10"/>
        <v>183</v>
      </c>
      <c r="AE97" s="1">
        <v>17</v>
      </c>
      <c r="AF97" s="1">
        <v>16</v>
      </c>
      <c r="AG97" s="1">
        <v>74</v>
      </c>
      <c r="AH97" s="196">
        <f t="shared" si="11"/>
        <v>107</v>
      </c>
      <c r="AI97" s="10">
        <v>31.1</v>
      </c>
      <c r="AJ97" s="10">
        <v>0</v>
      </c>
      <c r="AK97" s="10">
        <v>126.55</v>
      </c>
      <c r="AL97" s="222">
        <f t="shared" si="12"/>
        <v>157.65</v>
      </c>
      <c r="AM97" s="1">
        <v>0</v>
      </c>
      <c r="AN97" s="1">
        <v>9</v>
      </c>
      <c r="AO97" s="1">
        <v>8</v>
      </c>
      <c r="AP97" s="200">
        <f t="shared" si="13"/>
        <v>17</v>
      </c>
      <c r="AQ97" s="1">
        <v>180</v>
      </c>
      <c r="AR97" s="1">
        <v>95</v>
      </c>
      <c r="AS97" s="1">
        <v>0</v>
      </c>
      <c r="AT97" s="200">
        <f>+Sar_InfraMR[[#This Row],[B.02.1 - Parque de Coches Eléctricos Motrices]]+Sar_InfraMR[[#This Row],[B.02.2 - Parque de Coches Eléctricos Motrices Remolcados Tipo R]]+Sar_InfraMR[[#This Row],[B.02.3 - Parque de Coches Eléctricos Motrices Tipo R]]</f>
        <v>275</v>
      </c>
      <c r="AU97" s="1">
        <v>0</v>
      </c>
      <c r="AV97" s="1">
        <v>4</v>
      </c>
      <c r="AW97" s="1">
        <v>8</v>
      </c>
      <c r="AX97" s="200">
        <f>+Sar_InfraMR[[#This Row],[B.03.1 - Parque de Coches Motores Motrices Remolcados]]+Sar_InfraMR[[#This Row],[B.03.2 - Parque de Coches Motores Motrices Intermedios]]+Sar_InfraMR[[#This Row],[B.03.3 - Parque de Coches Motores Motrices Cabina]]</f>
        <v>12</v>
      </c>
      <c r="AY97" s="1">
        <v>33</v>
      </c>
      <c r="AZ97" s="1">
        <v>12</v>
      </c>
      <c r="BA97" s="1">
        <v>0</v>
      </c>
      <c r="BB97" s="1">
        <v>0</v>
      </c>
      <c r="BC97" s="200">
        <f>+SUM(Sar_InfraMR[[#This Row],[B.04.1 - Parque de Coches Remolcados Clase Unica]:[B.04.5 - Parque de Coches Remolcados para Servicios Especiales (Cartoneros)]])</f>
        <v>45</v>
      </c>
      <c r="BD97" s="356">
        <v>8</v>
      </c>
      <c r="BE97" s="1">
        <v>0</v>
      </c>
      <c r="BF97" s="1">
        <v>0</v>
      </c>
      <c r="BG97" s="235">
        <v>1676</v>
      </c>
    </row>
    <row r="98" spans="1:59">
      <c r="A98" s="1">
        <v>2001</v>
      </c>
      <c r="B98" s="1" t="s">
        <v>61</v>
      </c>
      <c r="C98" s="10">
        <v>71.5</v>
      </c>
      <c r="D98" s="10">
        <v>62.3</v>
      </c>
      <c r="E98" s="10">
        <v>0</v>
      </c>
      <c r="F98" s="10">
        <v>36.4</v>
      </c>
      <c r="G98" s="192">
        <f t="shared" si="7"/>
        <v>170.20000000000002</v>
      </c>
      <c r="H98" s="192">
        <f>+Sar_InfraMR[[#This Row],[Total Líneas de Explotación ]]</f>
        <v>170.20000000000002</v>
      </c>
      <c r="I98" s="300">
        <v>169.64911000000001</v>
      </c>
      <c r="J98" s="10">
        <v>196.1</v>
      </c>
      <c r="K98" s="10">
        <v>13.5</v>
      </c>
      <c r="L98" s="10">
        <v>85</v>
      </c>
      <c r="M98" s="10">
        <v>8.4</v>
      </c>
      <c r="N98" s="192">
        <f>+Sar_InfraMR[[#This Row],[A.03.1 -  Longitud de Vías de Explotación No Electrificadas Troncales y Ramales (vía principal) (km)]]+Sar_InfraMR[[#This Row],[A.04.1 -  Longitud de Vías de Explotación Electrificadas Troncales y Ramales (vía principal) (km)]]</f>
        <v>281.10000000000002</v>
      </c>
      <c r="O98" s="192">
        <f>+Sar_InfraMR[[#This Row],[Total Vías (excluido Auxiliares)]]</f>
        <v>281.10000000000002</v>
      </c>
      <c r="P98" s="1">
        <v>30</v>
      </c>
      <c r="Q98" s="1">
        <v>5</v>
      </c>
      <c r="R98" s="1">
        <v>5</v>
      </c>
      <c r="S98" s="194">
        <f t="shared" si="8"/>
        <v>40</v>
      </c>
      <c r="T98" s="194">
        <v>40</v>
      </c>
      <c r="U98" s="1">
        <v>20</v>
      </c>
      <c r="V98" s="1">
        <v>89</v>
      </c>
      <c r="W98" s="1">
        <v>1</v>
      </c>
      <c r="X98" s="1">
        <v>40</v>
      </c>
      <c r="Y98" s="1">
        <v>0</v>
      </c>
      <c r="Z98" s="196">
        <f t="shared" si="9"/>
        <v>150</v>
      </c>
      <c r="AA98" s="1">
        <v>11</v>
      </c>
      <c r="AB98" s="1">
        <v>22</v>
      </c>
      <c r="AC98" s="1">
        <f>+Sar_InfraMR[[#This Row],[Total Pasos Vehiculares a Nivel]]</f>
        <v>150</v>
      </c>
      <c r="AD98" s="196">
        <f t="shared" si="10"/>
        <v>183</v>
      </c>
      <c r="AE98" s="1">
        <v>17</v>
      </c>
      <c r="AF98" s="1">
        <v>16</v>
      </c>
      <c r="AG98" s="1">
        <v>74</v>
      </c>
      <c r="AH98" s="196">
        <f t="shared" si="11"/>
        <v>107</v>
      </c>
      <c r="AI98" s="10">
        <v>31.1</v>
      </c>
      <c r="AJ98" s="10">
        <v>0</v>
      </c>
      <c r="AK98" s="10">
        <v>126.55</v>
      </c>
      <c r="AL98" s="222">
        <f t="shared" si="12"/>
        <v>157.65</v>
      </c>
      <c r="AM98" s="1">
        <v>0</v>
      </c>
      <c r="AN98" s="1">
        <v>9</v>
      </c>
      <c r="AO98" s="1">
        <v>8</v>
      </c>
      <c r="AP98" s="200">
        <f t="shared" si="13"/>
        <v>17</v>
      </c>
      <c r="AQ98" s="1">
        <v>180</v>
      </c>
      <c r="AR98" s="1">
        <v>95</v>
      </c>
      <c r="AS98" s="1">
        <v>0</v>
      </c>
      <c r="AT98" s="200">
        <f>+Sar_InfraMR[[#This Row],[B.02.1 - Parque de Coches Eléctricos Motrices]]+Sar_InfraMR[[#This Row],[B.02.2 - Parque de Coches Eléctricos Motrices Remolcados Tipo R]]+Sar_InfraMR[[#This Row],[B.02.3 - Parque de Coches Eléctricos Motrices Tipo R]]</f>
        <v>275</v>
      </c>
      <c r="AU98" s="1">
        <v>0</v>
      </c>
      <c r="AV98" s="1">
        <v>4</v>
      </c>
      <c r="AW98" s="1">
        <v>8</v>
      </c>
      <c r="AX98" s="200">
        <f>+Sar_InfraMR[[#This Row],[B.03.1 - Parque de Coches Motores Motrices Remolcados]]+Sar_InfraMR[[#This Row],[B.03.2 - Parque de Coches Motores Motrices Intermedios]]+Sar_InfraMR[[#This Row],[B.03.3 - Parque de Coches Motores Motrices Cabina]]</f>
        <v>12</v>
      </c>
      <c r="AY98" s="1">
        <v>33</v>
      </c>
      <c r="AZ98" s="1">
        <v>12</v>
      </c>
      <c r="BA98" s="1">
        <v>0</v>
      </c>
      <c r="BB98" s="1">
        <v>0</v>
      </c>
      <c r="BC98" s="200">
        <f>+SUM(Sar_InfraMR[[#This Row],[B.04.1 - Parque de Coches Remolcados Clase Unica]:[B.04.5 - Parque de Coches Remolcados para Servicios Especiales (Cartoneros)]])</f>
        <v>45</v>
      </c>
      <c r="BD98" s="356">
        <v>8</v>
      </c>
      <c r="BE98" s="1">
        <v>0</v>
      </c>
      <c r="BF98" s="1">
        <v>0</v>
      </c>
      <c r="BG98" s="235">
        <v>1676</v>
      </c>
    </row>
    <row r="99" spans="1:59">
      <c r="A99" s="1">
        <v>2001</v>
      </c>
      <c r="B99" s="1" t="s">
        <v>62</v>
      </c>
      <c r="C99" s="10">
        <v>71.5</v>
      </c>
      <c r="D99" s="10">
        <v>62.3</v>
      </c>
      <c r="E99" s="10">
        <v>0</v>
      </c>
      <c r="F99" s="10">
        <v>36.4</v>
      </c>
      <c r="G99" s="192">
        <f t="shared" si="7"/>
        <v>170.20000000000002</v>
      </c>
      <c r="H99" s="192">
        <f>+Sar_InfraMR[[#This Row],[Total Líneas de Explotación ]]</f>
        <v>170.20000000000002</v>
      </c>
      <c r="I99" s="300">
        <v>169.64911000000001</v>
      </c>
      <c r="J99" s="10">
        <v>196.1</v>
      </c>
      <c r="K99" s="10">
        <v>13.5</v>
      </c>
      <c r="L99" s="10">
        <v>85</v>
      </c>
      <c r="M99" s="10">
        <v>8.4</v>
      </c>
      <c r="N99" s="192">
        <f>+Sar_InfraMR[[#This Row],[A.03.1 -  Longitud de Vías de Explotación No Electrificadas Troncales y Ramales (vía principal) (km)]]+Sar_InfraMR[[#This Row],[A.04.1 -  Longitud de Vías de Explotación Electrificadas Troncales y Ramales (vía principal) (km)]]</f>
        <v>281.10000000000002</v>
      </c>
      <c r="O99" s="192">
        <f>+Sar_InfraMR[[#This Row],[Total Vías (excluido Auxiliares)]]</f>
        <v>281.10000000000002</v>
      </c>
      <c r="P99" s="1">
        <v>30</v>
      </c>
      <c r="Q99" s="1">
        <v>5</v>
      </c>
      <c r="R99" s="1">
        <v>5</v>
      </c>
      <c r="S99" s="194">
        <f t="shared" si="8"/>
        <v>40</v>
      </c>
      <c r="T99" s="194">
        <v>40</v>
      </c>
      <c r="U99" s="1">
        <v>20</v>
      </c>
      <c r="V99" s="1">
        <v>89</v>
      </c>
      <c r="W99" s="1">
        <v>1</v>
      </c>
      <c r="X99" s="1">
        <v>40</v>
      </c>
      <c r="Y99" s="1">
        <v>0</v>
      </c>
      <c r="Z99" s="196">
        <f t="shared" si="9"/>
        <v>150</v>
      </c>
      <c r="AA99" s="1">
        <v>11</v>
      </c>
      <c r="AB99" s="1">
        <v>22</v>
      </c>
      <c r="AC99" s="1">
        <f>+Sar_InfraMR[[#This Row],[Total Pasos Vehiculares a Nivel]]</f>
        <v>150</v>
      </c>
      <c r="AD99" s="196">
        <f t="shared" si="10"/>
        <v>183</v>
      </c>
      <c r="AE99" s="1">
        <v>17</v>
      </c>
      <c r="AF99" s="1">
        <v>16</v>
      </c>
      <c r="AG99" s="1">
        <v>74</v>
      </c>
      <c r="AH99" s="196">
        <f t="shared" si="11"/>
        <v>107</v>
      </c>
      <c r="AI99" s="10">
        <v>31.1</v>
      </c>
      <c r="AJ99" s="10">
        <v>0</v>
      </c>
      <c r="AK99" s="10">
        <v>126.55</v>
      </c>
      <c r="AL99" s="222">
        <f t="shared" si="12"/>
        <v>157.65</v>
      </c>
      <c r="AM99" s="1">
        <v>0</v>
      </c>
      <c r="AN99" s="1">
        <v>9</v>
      </c>
      <c r="AO99" s="1">
        <v>8</v>
      </c>
      <c r="AP99" s="200">
        <f t="shared" si="13"/>
        <v>17</v>
      </c>
      <c r="AQ99" s="1">
        <v>180</v>
      </c>
      <c r="AR99" s="1">
        <v>95</v>
      </c>
      <c r="AS99" s="1">
        <v>0</v>
      </c>
      <c r="AT99" s="200">
        <f>+Sar_InfraMR[[#This Row],[B.02.1 - Parque de Coches Eléctricos Motrices]]+Sar_InfraMR[[#This Row],[B.02.2 - Parque de Coches Eléctricos Motrices Remolcados Tipo R]]+Sar_InfraMR[[#This Row],[B.02.3 - Parque de Coches Eléctricos Motrices Tipo R]]</f>
        <v>275</v>
      </c>
      <c r="AU99" s="1">
        <v>0</v>
      </c>
      <c r="AV99" s="1">
        <v>4</v>
      </c>
      <c r="AW99" s="1">
        <v>8</v>
      </c>
      <c r="AX99" s="200">
        <f>+Sar_InfraMR[[#This Row],[B.03.1 - Parque de Coches Motores Motrices Remolcados]]+Sar_InfraMR[[#This Row],[B.03.2 - Parque de Coches Motores Motrices Intermedios]]+Sar_InfraMR[[#This Row],[B.03.3 - Parque de Coches Motores Motrices Cabina]]</f>
        <v>12</v>
      </c>
      <c r="AY99" s="1">
        <v>33</v>
      </c>
      <c r="AZ99" s="1">
        <v>12</v>
      </c>
      <c r="BA99" s="1">
        <v>0</v>
      </c>
      <c r="BB99" s="1">
        <v>0</v>
      </c>
      <c r="BC99" s="200">
        <f>+SUM(Sar_InfraMR[[#This Row],[B.04.1 - Parque de Coches Remolcados Clase Unica]:[B.04.5 - Parque de Coches Remolcados para Servicios Especiales (Cartoneros)]])</f>
        <v>45</v>
      </c>
      <c r="BD99" s="356">
        <v>8</v>
      </c>
      <c r="BE99" s="1">
        <v>0</v>
      </c>
      <c r="BF99" s="1">
        <v>0</v>
      </c>
      <c r="BG99" s="235">
        <v>1676</v>
      </c>
    </row>
    <row r="100" spans="1:59">
      <c r="A100" s="1">
        <v>2001</v>
      </c>
      <c r="B100" s="1" t="s">
        <v>63</v>
      </c>
      <c r="C100" s="10">
        <v>71.5</v>
      </c>
      <c r="D100" s="10">
        <v>62.3</v>
      </c>
      <c r="E100" s="10">
        <v>0</v>
      </c>
      <c r="F100" s="10">
        <v>36.4</v>
      </c>
      <c r="G100" s="192">
        <f t="shared" si="7"/>
        <v>170.20000000000002</v>
      </c>
      <c r="H100" s="192">
        <f>+Sar_InfraMR[[#This Row],[Total Líneas de Explotación ]]</f>
        <v>170.20000000000002</v>
      </c>
      <c r="I100" s="300">
        <v>169.64911000000001</v>
      </c>
      <c r="J100" s="10">
        <v>196.1</v>
      </c>
      <c r="K100" s="10">
        <v>13.5</v>
      </c>
      <c r="L100" s="10">
        <v>85</v>
      </c>
      <c r="M100" s="10">
        <v>8.4</v>
      </c>
      <c r="N100" s="192">
        <f>+Sar_InfraMR[[#This Row],[A.03.1 -  Longitud de Vías de Explotación No Electrificadas Troncales y Ramales (vía principal) (km)]]+Sar_InfraMR[[#This Row],[A.04.1 -  Longitud de Vías de Explotación Electrificadas Troncales y Ramales (vía principal) (km)]]</f>
        <v>281.10000000000002</v>
      </c>
      <c r="O100" s="192">
        <f>+Sar_InfraMR[[#This Row],[Total Vías (excluido Auxiliares)]]</f>
        <v>281.10000000000002</v>
      </c>
      <c r="P100" s="1">
        <v>30</v>
      </c>
      <c r="Q100" s="1">
        <v>5</v>
      </c>
      <c r="R100" s="1">
        <v>5</v>
      </c>
      <c r="S100" s="194">
        <f t="shared" si="8"/>
        <v>40</v>
      </c>
      <c r="T100" s="194">
        <v>40</v>
      </c>
      <c r="U100" s="1">
        <v>20</v>
      </c>
      <c r="V100" s="1">
        <v>89</v>
      </c>
      <c r="W100" s="1">
        <v>1</v>
      </c>
      <c r="X100" s="1">
        <v>40</v>
      </c>
      <c r="Y100" s="1">
        <v>0</v>
      </c>
      <c r="Z100" s="196">
        <f t="shared" si="9"/>
        <v>150</v>
      </c>
      <c r="AA100" s="1">
        <v>11</v>
      </c>
      <c r="AB100" s="1">
        <v>22</v>
      </c>
      <c r="AC100" s="1">
        <f>+Sar_InfraMR[[#This Row],[Total Pasos Vehiculares a Nivel]]</f>
        <v>150</v>
      </c>
      <c r="AD100" s="196">
        <f t="shared" si="10"/>
        <v>183</v>
      </c>
      <c r="AE100" s="1">
        <v>17</v>
      </c>
      <c r="AF100" s="1">
        <v>16</v>
      </c>
      <c r="AG100" s="1">
        <v>74</v>
      </c>
      <c r="AH100" s="196">
        <f t="shared" si="11"/>
        <v>107</v>
      </c>
      <c r="AI100" s="10">
        <v>31.1</v>
      </c>
      <c r="AJ100" s="10">
        <v>0</v>
      </c>
      <c r="AK100" s="10">
        <v>126.55</v>
      </c>
      <c r="AL100" s="222">
        <f t="shared" si="12"/>
        <v>157.65</v>
      </c>
      <c r="AM100" s="1">
        <v>0</v>
      </c>
      <c r="AN100" s="1">
        <v>9</v>
      </c>
      <c r="AO100" s="1">
        <v>8</v>
      </c>
      <c r="AP100" s="200">
        <f t="shared" si="13"/>
        <v>17</v>
      </c>
      <c r="AQ100" s="1">
        <v>180</v>
      </c>
      <c r="AR100" s="1">
        <v>95</v>
      </c>
      <c r="AS100" s="1">
        <v>0</v>
      </c>
      <c r="AT100" s="200">
        <f>+Sar_InfraMR[[#This Row],[B.02.1 - Parque de Coches Eléctricos Motrices]]+Sar_InfraMR[[#This Row],[B.02.2 - Parque de Coches Eléctricos Motrices Remolcados Tipo R]]+Sar_InfraMR[[#This Row],[B.02.3 - Parque de Coches Eléctricos Motrices Tipo R]]</f>
        <v>275</v>
      </c>
      <c r="AU100" s="1">
        <v>0</v>
      </c>
      <c r="AV100" s="1">
        <v>4</v>
      </c>
      <c r="AW100" s="1">
        <v>8</v>
      </c>
      <c r="AX100" s="200">
        <f>+Sar_InfraMR[[#This Row],[B.03.1 - Parque de Coches Motores Motrices Remolcados]]+Sar_InfraMR[[#This Row],[B.03.2 - Parque de Coches Motores Motrices Intermedios]]+Sar_InfraMR[[#This Row],[B.03.3 - Parque de Coches Motores Motrices Cabina]]</f>
        <v>12</v>
      </c>
      <c r="AY100" s="1">
        <v>33</v>
      </c>
      <c r="AZ100" s="1">
        <v>12</v>
      </c>
      <c r="BA100" s="1">
        <v>0</v>
      </c>
      <c r="BB100" s="1">
        <v>0</v>
      </c>
      <c r="BC100" s="200">
        <f>+SUM(Sar_InfraMR[[#This Row],[B.04.1 - Parque de Coches Remolcados Clase Unica]:[B.04.5 - Parque de Coches Remolcados para Servicios Especiales (Cartoneros)]])</f>
        <v>45</v>
      </c>
      <c r="BD100" s="356">
        <v>8</v>
      </c>
      <c r="BE100" s="1">
        <v>0</v>
      </c>
      <c r="BF100" s="1">
        <v>0</v>
      </c>
      <c r="BG100" s="235">
        <v>1676</v>
      </c>
    </row>
    <row r="101" spans="1:59">
      <c r="A101" s="1">
        <v>2001</v>
      </c>
      <c r="B101" s="1" t="s">
        <v>64</v>
      </c>
      <c r="C101" s="10">
        <v>71.5</v>
      </c>
      <c r="D101" s="10">
        <v>62.3</v>
      </c>
      <c r="E101" s="10">
        <v>0</v>
      </c>
      <c r="F101" s="10">
        <v>36.4</v>
      </c>
      <c r="G101" s="192">
        <f t="shared" si="7"/>
        <v>170.20000000000002</v>
      </c>
      <c r="H101" s="192">
        <f>+Sar_InfraMR[[#This Row],[Total Líneas de Explotación ]]</f>
        <v>170.20000000000002</v>
      </c>
      <c r="I101" s="300">
        <v>169.64911000000001</v>
      </c>
      <c r="J101" s="10">
        <v>196.1</v>
      </c>
      <c r="K101" s="10">
        <v>13.5</v>
      </c>
      <c r="L101" s="10">
        <v>85</v>
      </c>
      <c r="M101" s="10">
        <v>8.4</v>
      </c>
      <c r="N101" s="192">
        <f>+Sar_InfraMR[[#This Row],[A.03.1 -  Longitud de Vías de Explotación No Electrificadas Troncales y Ramales (vía principal) (km)]]+Sar_InfraMR[[#This Row],[A.04.1 -  Longitud de Vías de Explotación Electrificadas Troncales y Ramales (vía principal) (km)]]</f>
        <v>281.10000000000002</v>
      </c>
      <c r="O101" s="192">
        <f>+Sar_InfraMR[[#This Row],[Total Vías (excluido Auxiliares)]]</f>
        <v>281.10000000000002</v>
      </c>
      <c r="P101" s="1">
        <v>30</v>
      </c>
      <c r="Q101" s="1">
        <v>5</v>
      </c>
      <c r="R101" s="1">
        <v>5</v>
      </c>
      <c r="S101" s="194">
        <f t="shared" si="8"/>
        <v>40</v>
      </c>
      <c r="T101" s="194">
        <v>40</v>
      </c>
      <c r="U101" s="1">
        <v>20</v>
      </c>
      <c r="V101" s="1">
        <v>89</v>
      </c>
      <c r="W101" s="1">
        <v>1</v>
      </c>
      <c r="X101" s="1">
        <v>40</v>
      </c>
      <c r="Y101" s="1">
        <v>0</v>
      </c>
      <c r="Z101" s="196">
        <f t="shared" si="9"/>
        <v>150</v>
      </c>
      <c r="AA101" s="1">
        <v>11</v>
      </c>
      <c r="AB101" s="1">
        <v>22</v>
      </c>
      <c r="AC101" s="1">
        <f>+Sar_InfraMR[[#This Row],[Total Pasos Vehiculares a Nivel]]</f>
        <v>150</v>
      </c>
      <c r="AD101" s="196">
        <f t="shared" si="10"/>
        <v>183</v>
      </c>
      <c r="AE101" s="1">
        <v>17</v>
      </c>
      <c r="AF101" s="1">
        <v>16</v>
      </c>
      <c r="AG101" s="1">
        <v>74</v>
      </c>
      <c r="AH101" s="196">
        <f t="shared" si="11"/>
        <v>107</v>
      </c>
      <c r="AI101" s="10">
        <v>31.1</v>
      </c>
      <c r="AJ101" s="10">
        <v>0</v>
      </c>
      <c r="AK101" s="10">
        <v>126.55</v>
      </c>
      <c r="AL101" s="222">
        <f t="shared" si="12"/>
        <v>157.65</v>
      </c>
      <c r="AM101" s="1">
        <v>0</v>
      </c>
      <c r="AN101" s="1">
        <v>9</v>
      </c>
      <c r="AO101" s="1">
        <v>8</v>
      </c>
      <c r="AP101" s="200">
        <f t="shared" si="13"/>
        <v>17</v>
      </c>
      <c r="AQ101" s="1">
        <v>180</v>
      </c>
      <c r="AR101" s="1">
        <v>95</v>
      </c>
      <c r="AS101" s="1">
        <v>0</v>
      </c>
      <c r="AT101" s="200">
        <f>+Sar_InfraMR[[#This Row],[B.02.1 - Parque de Coches Eléctricos Motrices]]+Sar_InfraMR[[#This Row],[B.02.2 - Parque de Coches Eléctricos Motrices Remolcados Tipo R]]+Sar_InfraMR[[#This Row],[B.02.3 - Parque de Coches Eléctricos Motrices Tipo R]]</f>
        <v>275</v>
      </c>
      <c r="AU101" s="1">
        <v>0</v>
      </c>
      <c r="AV101" s="1">
        <v>4</v>
      </c>
      <c r="AW101" s="1">
        <v>8</v>
      </c>
      <c r="AX101" s="200">
        <f>+Sar_InfraMR[[#This Row],[B.03.1 - Parque de Coches Motores Motrices Remolcados]]+Sar_InfraMR[[#This Row],[B.03.2 - Parque de Coches Motores Motrices Intermedios]]+Sar_InfraMR[[#This Row],[B.03.3 - Parque de Coches Motores Motrices Cabina]]</f>
        <v>12</v>
      </c>
      <c r="AY101" s="1">
        <v>33</v>
      </c>
      <c r="AZ101" s="1">
        <v>12</v>
      </c>
      <c r="BA101" s="1">
        <v>0</v>
      </c>
      <c r="BB101" s="1">
        <v>0</v>
      </c>
      <c r="BC101" s="200">
        <f>+SUM(Sar_InfraMR[[#This Row],[B.04.1 - Parque de Coches Remolcados Clase Unica]:[B.04.5 - Parque de Coches Remolcados para Servicios Especiales (Cartoneros)]])</f>
        <v>45</v>
      </c>
      <c r="BD101" s="356">
        <v>8</v>
      </c>
      <c r="BE101" s="1">
        <v>0</v>
      </c>
      <c r="BF101" s="1">
        <v>0</v>
      </c>
      <c r="BG101" s="235">
        <v>1676</v>
      </c>
    </row>
    <row r="102" spans="1:59">
      <c r="A102" s="1">
        <v>2001</v>
      </c>
      <c r="B102" s="1" t="s">
        <v>65</v>
      </c>
      <c r="C102" s="10">
        <v>71.5</v>
      </c>
      <c r="D102" s="10">
        <v>62.3</v>
      </c>
      <c r="E102" s="10">
        <v>0</v>
      </c>
      <c r="F102" s="10">
        <v>36.4</v>
      </c>
      <c r="G102" s="192">
        <f t="shared" si="7"/>
        <v>170.20000000000002</v>
      </c>
      <c r="H102" s="192">
        <f>+Sar_InfraMR[[#This Row],[Total Líneas de Explotación ]]</f>
        <v>170.20000000000002</v>
      </c>
      <c r="I102" s="300">
        <v>169.64911000000001</v>
      </c>
      <c r="J102" s="10">
        <v>196.1</v>
      </c>
      <c r="K102" s="10">
        <v>13.5</v>
      </c>
      <c r="L102" s="10">
        <v>85</v>
      </c>
      <c r="M102" s="10">
        <v>8.4</v>
      </c>
      <c r="N102" s="192">
        <f>+Sar_InfraMR[[#This Row],[A.03.1 -  Longitud de Vías de Explotación No Electrificadas Troncales y Ramales (vía principal) (km)]]+Sar_InfraMR[[#This Row],[A.04.1 -  Longitud de Vías de Explotación Electrificadas Troncales y Ramales (vía principal) (km)]]</f>
        <v>281.10000000000002</v>
      </c>
      <c r="O102" s="192">
        <f>+Sar_InfraMR[[#This Row],[Total Vías (excluido Auxiliares)]]</f>
        <v>281.10000000000002</v>
      </c>
      <c r="P102" s="1">
        <v>30</v>
      </c>
      <c r="Q102" s="1">
        <v>5</v>
      </c>
      <c r="R102" s="1">
        <v>5</v>
      </c>
      <c r="S102" s="194">
        <f t="shared" si="8"/>
        <v>40</v>
      </c>
      <c r="T102" s="194">
        <v>40</v>
      </c>
      <c r="U102" s="1">
        <v>20</v>
      </c>
      <c r="V102" s="1">
        <v>89</v>
      </c>
      <c r="W102" s="1">
        <v>1</v>
      </c>
      <c r="X102" s="1">
        <v>40</v>
      </c>
      <c r="Y102" s="1">
        <v>0</v>
      </c>
      <c r="Z102" s="196">
        <f t="shared" si="9"/>
        <v>150</v>
      </c>
      <c r="AA102" s="1">
        <v>11</v>
      </c>
      <c r="AB102" s="1">
        <v>22</v>
      </c>
      <c r="AC102" s="1">
        <f>+Sar_InfraMR[[#This Row],[Total Pasos Vehiculares a Nivel]]</f>
        <v>150</v>
      </c>
      <c r="AD102" s="196">
        <f t="shared" si="10"/>
        <v>183</v>
      </c>
      <c r="AE102" s="1">
        <v>17</v>
      </c>
      <c r="AF102" s="1">
        <v>16</v>
      </c>
      <c r="AG102" s="1">
        <v>74</v>
      </c>
      <c r="AH102" s="196">
        <f t="shared" si="11"/>
        <v>107</v>
      </c>
      <c r="AI102" s="10">
        <v>31.1</v>
      </c>
      <c r="AJ102" s="10">
        <v>0</v>
      </c>
      <c r="AK102" s="10">
        <v>126.55</v>
      </c>
      <c r="AL102" s="222">
        <f t="shared" si="12"/>
        <v>157.65</v>
      </c>
      <c r="AM102" s="1">
        <v>0</v>
      </c>
      <c r="AN102" s="1">
        <v>9</v>
      </c>
      <c r="AO102" s="1">
        <v>8</v>
      </c>
      <c r="AP102" s="200">
        <f t="shared" si="13"/>
        <v>17</v>
      </c>
      <c r="AQ102" s="1">
        <v>180</v>
      </c>
      <c r="AR102" s="1">
        <v>95</v>
      </c>
      <c r="AS102" s="1">
        <v>0</v>
      </c>
      <c r="AT102" s="200">
        <f>+Sar_InfraMR[[#This Row],[B.02.1 - Parque de Coches Eléctricos Motrices]]+Sar_InfraMR[[#This Row],[B.02.2 - Parque de Coches Eléctricos Motrices Remolcados Tipo R]]+Sar_InfraMR[[#This Row],[B.02.3 - Parque de Coches Eléctricos Motrices Tipo R]]</f>
        <v>275</v>
      </c>
      <c r="AU102" s="1">
        <v>0</v>
      </c>
      <c r="AV102" s="1">
        <v>4</v>
      </c>
      <c r="AW102" s="1">
        <v>8</v>
      </c>
      <c r="AX102" s="200">
        <f>+Sar_InfraMR[[#This Row],[B.03.1 - Parque de Coches Motores Motrices Remolcados]]+Sar_InfraMR[[#This Row],[B.03.2 - Parque de Coches Motores Motrices Intermedios]]+Sar_InfraMR[[#This Row],[B.03.3 - Parque de Coches Motores Motrices Cabina]]</f>
        <v>12</v>
      </c>
      <c r="AY102" s="1">
        <v>33</v>
      </c>
      <c r="AZ102" s="1">
        <v>12</v>
      </c>
      <c r="BA102" s="1">
        <v>0</v>
      </c>
      <c r="BB102" s="1">
        <v>0</v>
      </c>
      <c r="BC102" s="200">
        <f>+SUM(Sar_InfraMR[[#This Row],[B.04.1 - Parque de Coches Remolcados Clase Unica]:[B.04.5 - Parque de Coches Remolcados para Servicios Especiales (Cartoneros)]])</f>
        <v>45</v>
      </c>
      <c r="BD102" s="356">
        <v>8</v>
      </c>
      <c r="BE102" s="1">
        <v>0</v>
      </c>
      <c r="BF102" s="1">
        <v>0</v>
      </c>
      <c r="BG102" s="235">
        <v>1676</v>
      </c>
    </row>
    <row r="103" spans="1:59">
      <c r="A103" s="1">
        <v>2001</v>
      </c>
      <c r="B103" s="1" t="s">
        <v>66</v>
      </c>
      <c r="C103" s="10">
        <v>71.5</v>
      </c>
      <c r="D103" s="10">
        <v>62.3</v>
      </c>
      <c r="E103" s="10">
        <v>0</v>
      </c>
      <c r="F103" s="10">
        <v>36.4</v>
      </c>
      <c r="G103" s="192">
        <f t="shared" si="7"/>
        <v>170.20000000000002</v>
      </c>
      <c r="H103" s="192">
        <f>+Sar_InfraMR[[#This Row],[Total Líneas de Explotación ]]</f>
        <v>170.20000000000002</v>
      </c>
      <c r="I103" s="300">
        <v>169.64911000000001</v>
      </c>
      <c r="J103" s="10">
        <v>196.1</v>
      </c>
      <c r="K103" s="10">
        <v>13.5</v>
      </c>
      <c r="L103" s="10">
        <v>85</v>
      </c>
      <c r="M103" s="10">
        <v>8.4</v>
      </c>
      <c r="N103" s="192">
        <f>+Sar_InfraMR[[#This Row],[A.03.1 -  Longitud de Vías de Explotación No Electrificadas Troncales y Ramales (vía principal) (km)]]+Sar_InfraMR[[#This Row],[A.04.1 -  Longitud de Vías de Explotación Electrificadas Troncales y Ramales (vía principal) (km)]]</f>
        <v>281.10000000000002</v>
      </c>
      <c r="O103" s="192">
        <f>+Sar_InfraMR[[#This Row],[Total Vías (excluido Auxiliares)]]</f>
        <v>281.10000000000002</v>
      </c>
      <c r="P103" s="1">
        <v>30</v>
      </c>
      <c r="Q103" s="1">
        <v>5</v>
      </c>
      <c r="R103" s="1">
        <v>5</v>
      </c>
      <c r="S103" s="194">
        <f t="shared" si="8"/>
        <v>40</v>
      </c>
      <c r="T103" s="194">
        <v>40</v>
      </c>
      <c r="U103" s="1">
        <v>20</v>
      </c>
      <c r="V103" s="1">
        <v>89</v>
      </c>
      <c r="W103" s="1">
        <v>1</v>
      </c>
      <c r="X103" s="1">
        <v>40</v>
      </c>
      <c r="Y103" s="1">
        <v>0</v>
      </c>
      <c r="Z103" s="196">
        <f t="shared" si="9"/>
        <v>150</v>
      </c>
      <c r="AA103" s="1">
        <v>11</v>
      </c>
      <c r="AB103" s="1">
        <v>22</v>
      </c>
      <c r="AC103" s="1">
        <f>+Sar_InfraMR[[#This Row],[Total Pasos Vehiculares a Nivel]]</f>
        <v>150</v>
      </c>
      <c r="AD103" s="196">
        <f t="shared" si="10"/>
        <v>183</v>
      </c>
      <c r="AE103" s="1">
        <v>17</v>
      </c>
      <c r="AF103" s="1">
        <v>16</v>
      </c>
      <c r="AG103" s="1">
        <v>74</v>
      </c>
      <c r="AH103" s="196">
        <f t="shared" si="11"/>
        <v>107</v>
      </c>
      <c r="AI103" s="10">
        <v>31.1</v>
      </c>
      <c r="AJ103" s="10">
        <v>0</v>
      </c>
      <c r="AK103" s="10">
        <v>126.55</v>
      </c>
      <c r="AL103" s="222">
        <f t="shared" si="12"/>
        <v>157.65</v>
      </c>
      <c r="AM103" s="1">
        <v>0</v>
      </c>
      <c r="AN103" s="1">
        <v>9</v>
      </c>
      <c r="AO103" s="1">
        <v>8</v>
      </c>
      <c r="AP103" s="200">
        <f t="shared" si="13"/>
        <v>17</v>
      </c>
      <c r="AQ103" s="1">
        <v>180</v>
      </c>
      <c r="AR103" s="1">
        <v>95</v>
      </c>
      <c r="AS103" s="1">
        <v>0</v>
      </c>
      <c r="AT103" s="200">
        <f>+Sar_InfraMR[[#This Row],[B.02.1 - Parque de Coches Eléctricos Motrices]]+Sar_InfraMR[[#This Row],[B.02.2 - Parque de Coches Eléctricos Motrices Remolcados Tipo R]]+Sar_InfraMR[[#This Row],[B.02.3 - Parque de Coches Eléctricos Motrices Tipo R]]</f>
        <v>275</v>
      </c>
      <c r="AU103" s="1">
        <v>0</v>
      </c>
      <c r="AV103" s="1">
        <v>4</v>
      </c>
      <c r="AW103" s="1">
        <v>8</v>
      </c>
      <c r="AX103" s="200">
        <f>+Sar_InfraMR[[#This Row],[B.03.1 - Parque de Coches Motores Motrices Remolcados]]+Sar_InfraMR[[#This Row],[B.03.2 - Parque de Coches Motores Motrices Intermedios]]+Sar_InfraMR[[#This Row],[B.03.3 - Parque de Coches Motores Motrices Cabina]]</f>
        <v>12</v>
      </c>
      <c r="AY103" s="1">
        <v>33</v>
      </c>
      <c r="AZ103" s="1">
        <v>12</v>
      </c>
      <c r="BA103" s="1">
        <v>0</v>
      </c>
      <c r="BB103" s="1">
        <v>0</v>
      </c>
      <c r="BC103" s="200">
        <f>+SUM(Sar_InfraMR[[#This Row],[B.04.1 - Parque de Coches Remolcados Clase Unica]:[B.04.5 - Parque de Coches Remolcados para Servicios Especiales (Cartoneros)]])</f>
        <v>45</v>
      </c>
      <c r="BD103" s="356">
        <v>8</v>
      </c>
      <c r="BE103" s="1">
        <v>0</v>
      </c>
      <c r="BF103" s="1">
        <v>0</v>
      </c>
      <c r="BG103" s="235">
        <v>1676</v>
      </c>
    </row>
    <row r="104" spans="1:59">
      <c r="A104" s="1">
        <v>2001</v>
      </c>
      <c r="B104" s="1" t="s">
        <v>67</v>
      </c>
      <c r="C104" s="10">
        <v>71.5</v>
      </c>
      <c r="D104" s="10">
        <v>62.3</v>
      </c>
      <c r="E104" s="10">
        <v>0</v>
      </c>
      <c r="F104" s="10">
        <v>36.4</v>
      </c>
      <c r="G104" s="192">
        <f t="shared" si="7"/>
        <v>170.20000000000002</v>
      </c>
      <c r="H104" s="192">
        <f>+Sar_InfraMR[[#This Row],[Total Líneas de Explotación ]]</f>
        <v>170.20000000000002</v>
      </c>
      <c r="I104" s="300">
        <v>169.64911000000001</v>
      </c>
      <c r="J104" s="10">
        <v>196.1</v>
      </c>
      <c r="K104" s="10">
        <v>13.5</v>
      </c>
      <c r="L104" s="10">
        <v>85</v>
      </c>
      <c r="M104" s="10">
        <v>8.4</v>
      </c>
      <c r="N104" s="192">
        <f>+Sar_InfraMR[[#This Row],[A.03.1 -  Longitud de Vías de Explotación No Electrificadas Troncales y Ramales (vía principal) (km)]]+Sar_InfraMR[[#This Row],[A.04.1 -  Longitud de Vías de Explotación Electrificadas Troncales y Ramales (vía principal) (km)]]</f>
        <v>281.10000000000002</v>
      </c>
      <c r="O104" s="192">
        <f>+Sar_InfraMR[[#This Row],[Total Vías (excluido Auxiliares)]]</f>
        <v>281.10000000000002</v>
      </c>
      <c r="P104" s="1">
        <v>30</v>
      </c>
      <c r="Q104" s="1">
        <v>5</v>
      </c>
      <c r="R104" s="1">
        <v>5</v>
      </c>
      <c r="S104" s="194">
        <f t="shared" si="8"/>
        <v>40</v>
      </c>
      <c r="T104" s="194">
        <v>40</v>
      </c>
      <c r="U104" s="1">
        <v>20</v>
      </c>
      <c r="V104" s="1">
        <v>89</v>
      </c>
      <c r="W104" s="1">
        <v>1</v>
      </c>
      <c r="X104" s="1">
        <v>40</v>
      </c>
      <c r="Y104" s="1">
        <v>0</v>
      </c>
      <c r="Z104" s="196">
        <f t="shared" si="9"/>
        <v>150</v>
      </c>
      <c r="AA104" s="1">
        <v>11</v>
      </c>
      <c r="AB104" s="1">
        <v>22</v>
      </c>
      <c r="AC104" s="1">
        <f>+Sar_InfraMR[[#This Row],[Total Pasos Vehiculares a Nivel]]</f>
        <v>150</v>
      </c>
      <c r="AD104" s="196">
        <f t="shared" si="10"/>
        <v>183</v>
      </c>
      <c r="AE104" s="1">
        <v>17</v>
      </c>
      <c r="AF104" s="1">
        <v>16</v>
      </c>
      <c r="AG104" s="1">
        <v>74</v>
      </c>
      <c r="AH104" s="196">
        <f t="shared" si="11"/>
        <v>107</v>
      </c>
      <c r="AI104" s="10">
        <v>31.1</v>
      </c>
      <c r="AJ104" s="10">
        <v>0</v>
      </c>
      <c r="AK104" s="10">
        <v>126.55</v>
      </c>
      <c r="AL104" s="222">
        <f t="shared" si="12"/>
        <v>157.65</v>
      </c>
      <c r="AM104" s="1">
        <v>0</v>
      </c>
      <c r="AN104" s="1">
        <v>9</v>
      </c>
      <c r="AO104" s="1">
        <v>8</v>
      </c>
      <c r="AP104" s="200">
        <f t="shared" si="13"/>
        <v>17</v>
      </c>
      <c r="AQ104" s="1">
        <v>180</v>
      </c>
      <c r="AR104" s="1">
        <v>95</v>
      </c>
      <c r="AS104" s="1">
        <v>0</v>
      </c>
      <c r="AT104" s="200">
        <f>+Sar_InfraMR[[#This Row],[B.02.1 - Parque de Coches Eléctricos Motrices]]+Sar_InfraMR[[#This Row],[B.02.2 - Parque de Coches Eléctricos Motrices Remolcados Tipo R]]+Sar_InfraMR[[#This Row],[B.02.3 - Parque de Coches Eléctricos Motrices Tipo R]]</f>
        <v>275</v>
      </c>
      <c r="AU104" s="1">
        <v>0</v>
      </c>
      <c r="AV104" s="1">
        <v>4</v>
      </c>
      <c r="AW104" s="1">
        <v>8</v>
      </c>
      <c r="AX104" s="200">
        <f>+Sar_InfraMR[[#This Row],[B.03.1 - Parque de Coches Motores Motrices Remolcados]]+Sar_InfraMR[[#This Row],[B.03.2 - Parque de Coches Motores Motrices Intermedios]]+Sar_InfraMR[[#This Row],[B.03.3 - Parque de Coches Motores Motrices Cabina]]</f>
        <v>12</v>
      </c>
      <c r="AY104" s="1">
        <v>33</v>
      </c>
      <c r="AZ104" s="1">
        <v>12</v>
      </c>
      <c r="BA104" s="1">
        <v>0</v>
      </c>
      <c r="BB104" s="1">
        <v>0</v>
      </c>
      <c r="BC104" s="200">
        <f>+SUM(Sar_InfraMR[[#This Row],[B.04.1 - Parque de Coches Remolcados Clase Unica]:[B.04.5 - Parque de Coches Remolcados para Servicios Especiales (Cartoneros)]])</f>
        <v>45</v>
      </c>
      <c r="BD104" s="356">
        <v>8</v>
      </c>
      <c r="BE104" s="1">
        <v>0</v>
      </c>
      <c r="BF104" s="1">
        <v>0</v>
      </c>
      <c r="BG104" s="235">
        <v>1676</v>
      </c>
    </row>
    <row r="105" spans="1:59">
      <c r="A105" s="1">
        <v>2001</v>
      </c>
      <c r="B105" s="1" t="s">
        <v>68</v>
      </c>
      <c r="C105" s="10">
        <v>71.5</v>
      </c>
      <c r="D105" s="10">
        <v>62.3</v>
      </c>
      <c r="E105" s="10">
        <v>0</v>
      </c>
      <c r="F105" s="10">
        <v>36.4</v>
      </c>
      <c r="G105" s="192">
        <f t="shared" si="7"/>
        <v>170.20000000000002</v>
      </c>
      <c r="H105" s="192">
        <f>+Sar_InfraMR[[#This Row],[Total Líneas de Explotación ]]</f>
        <v>170.20000000000002</v>
      </c>
      <c r="I105" s="300">
        <v>169.64911000000001</v>
      </c>
      <c r="J105" s="10">
        <v>196.1</v>
      </c>
      <c r="K105" s="10">
        <v>13.5</v>
      </c>
      <c r="L105" s="10">
        <v>85</v>
      </c>
      <c r="M105" s="10">
        <v>8.4</v>
      </c>
      <c r="N105" s="192">
        <f>+Sar_InfraMR[[#This Row],[A.03.1 -  Longitud de Vías de Explotación No Electrificadas Troncales y Ramales (vía principal) (km)]]+Sar_InfraMR[[#This Row],[A.04.1 -  Longitud de Vías de Explotación Electrificadas Troncales y Ramales (vía principal) (km)]]</f>
        <v>281.10000000000002</v>
      </c>
      <c r="O105" s="192">
        <f>+Sar_InfraMR[[#This Row],[Total Vías (excluido Auxiliares)]]</f>
        <v>281.10000000000002</v>
      </c>
      <c r="P105" s="1">
        <v>30</v>
      </c>
      <c r="Q105" s="1">
        <v>5</v>
      </c>
      <c r="R105" s="1">
        <v>5</v>
      </c>
      <c r="S105" s="194">
        <f t="shared" si="8"/>
        <v>40</v>
      </c>
      <c r="T105" s="194">
        <v>40</v>
      </c>
      <c r="U105" s="1">
        <v>20</v>
      </c>
      <c r="V105" s="1">
        <v>89</v>
      </c>
      <c r="W105" s="1">
        <v>1</v>
      </c>
      <c r="X105" s="1">
        <v>40</v>
      </c>
      <c r="Y105" s="1">
        <v>0</v>
      </c>
      <c r="Z105" s="196">
        <f t="shared" si="9"/>
        <v>150</v>
      </c>
      <c r="AA105" s="1">
        <v>11</v>
      </c>
      <c r="AB105" s="1">
        <v>22</v>
      </c>
      <c r="AC105" s="1">
        <f>+Sar_InfraMR[[#This Row],[Total Pasos Vehiculares a Nivel]]</f>
        <v>150</v>
      </c>
      <c r="AD105" s="196">
        <f t="shared" si="10"/>
        <v>183</v>
      </c>
      <c r="AE105" s="1">
        <v>17</v>
      </c>
      <c r="AF105" s="1">
        <v>16</v>
      </c>
      <c r="AG105" s="1">
        <v>74</v>
      </c>
      <c r="AH105" s="196">
        <f t="shared" si="11"/>
        <v>107</v>
      </c>
      <c r="AI105" s="10">
        <v>31.1</v>
      </c>
      <c r="AJ105" s="10">
        <v>0</v>
      </c>
      <c r="AK105" s="10">
        <v>126.55</v>
      </c>
      <c r="AL105" s="222">
        <f t="shared" si="12"/>
        <v>157.65</v>
      </c>
      <c r="AM105" s="1">
        <v>0</v>
      </c>
      <c r="AN105" s="1">
        <v>9</v>
      </c>
      <c r="AO105" s="1">
        <v>8</v>
      </c>
      <c r="AP105" s="200">
        <f t="shared" si="13"/>
        <v>17</v>
      </c>
      <c r="AQ105" s="1">
        <v>180</v>
      </c>
      <c r="AR105" s="1">
        <v>95</v>
      </c>
      <c r="AS105" s="1">
        <v>0</v>
      </c>
      <c r="AT105" s="200">
        <f>+Sar_InfraMR[[#This Row],[B.02.1 - Parque de Coches Eléctricos Motrices]]+Sar_InfraMR[[#This Row],[B.02.2 - Parque de Coches Eléctricos Motrices Remolcados Tipo R]]+Sar_InfraMR[[#This Row],[B.02.3 - Parque de Coches Eléctricos Motrices Tipo R]]</f>
        <v>275</v>
      </c>
      <c r="AU105" s="1">
        <v>0</v>
      </c>
      <c r="AV105" s="1">
        <v>4</v>
      </c>
      <c r="AW105" s="1">
        <v>8</v>
      </c>
      <c r="AX105" s="200">
        <f>+Sar_InfraMR[[#This Row],[B.03.1 - Parque de Coches Motores Motrices Remolcados]]+Sar_InfraMR[[#This Row],[B.03.2 - Parque de Coches Motores Motrices Intermedios]]+Sar_InfraMR[[#This Row],[B.03.3 - Parque de Coches Motores Motrices Cabina]]</f>
        <v>12</v>
      </c>
      <c r="AY105" s="1">
        <v>33</v>
      </c>
      <c r="AZ105" s="1">
        <v>12</v>
      </c>
      <c r="BA105" s="1">
        <v>0</v>
      </c>
      <c r="BB105" s="1">
        <v>0</v>
      </c>
      <c r="BC105" s="200">
        <f>+SUM(Sar_InfraMR[[#This Row],[B.04.1 - Parque de Coches Remolcados Clase Unica]:[B.04.5 - Parque de Coches Remolcados para Servicios Especiales (Cartoneros)]])</f>
        <v>45</v>
      </c>
      <c r="BD105" s="356">
        <v>8</v>
      </c>
      <c r="BE105" s="1">
        <v>0</v>
      </c>
      <c r="BF105" s="1">
        <v>0</v>
      </c>
      <c r="BG105" s="235">
        <v>1676</v>
      </c>
    </row>
    <row r="106" spans="1:59">
      <c r="A106" s="1">
        <v>2001</v>
      </c>
      <c r="B106" s="1" t="s">
        <v>69</v>
      </c>
      <c r="C106" s="10">
        <v>71.5</v>
      </c>
      <c r="D106" s="10">
        <v>62.3</v>
      </c>
      <c r="E106" s="10">
        <v>0</v>
      </c>
      <c r="F106" s="10">
        <v>36.4</v>
      </c>
      <c r="G106" s="192">
        <f t="shared" si="7"/>
        <v>170.20000000000002</v>
      </c>
      <c r="H106" s="192">
        <f>+Sar_InfraMR[[#This Row],[Total Líneas de Explotación ]]</f>
        <v>170.20000000000002</v>
      </c>
      <c r="I106" s="300">
        <v>169.64911000000001</v>
      </c>
      <c r="J106" s="10">
        <v>196.1</v>
      </c>
      <c r="K106" s="10">
        <v>13.5</v>
      </c>
      <c r="L106" s="10">
        <v>85</v>
      </c>
      <c r="M106" s="10">
        <v>8.4</v>
      </c>
      <c r="N106" s="192">
        <f>+Sar_InfraMR[[#This Row],[A.03.1 -  Longitud de Vías de Explotación No Electrificadas Troncales y Ramales (vía principal) (km)]]+Sar_InfraMR[[#This Row],[A.04.1 -  Longitud de Vías de Explotación Electrificadas Troncales y Ramales (vía principal) (km)]]</f>
        <v>281.10000000000002</v>
      </c>
      <c r="O106" s="192">
        <f>+Sar_InfraMR[[#This Row],[Total Vías (excluido Auxiliares)]]</f>
        <v>281.10000000000002</v>
      </c>
      <c r="P106" s="1">
        <v>30</v>
      </c>
      <c r="Q106" s="1">
        <v>5</v>
      </c>
      <c r="R106" s="1">
        <v>5</v>
      </c>
      <c r="S106" s="194">
        <f t="shared" si="8"/>
        <v>40</v>
      </c>
      <c r="T106" s="194">
        <v>40</v>
      </c>
      <c r="U106" s="1">
        <v>20</v>
      </c>
      <c r="V106" s="1">
        <v>89</v>
      </c>
      <c r="W106" s="1">
        <v>1</v>
      </c>
      <c r="X106" s="1">
        <v>40</v>
      </c>
      <c r="Y106" s="1">
        <v>0</v>
      </c>
      <c r="Z106" s="196">
        <f t="shared" si="9"/>
        <v>150</v>
      </c>
      <c r="AA106" s="1">
        <v>11</v>
      </c>
      <c r="AB106" s="1">
        <v>22</v>
      </c>
      <c r="AC106" s="1">
        <f>+Sar_InfraMR[[#This Row],[Total Pasos Vehiculares a Nivel]]</f>
        <v>150</v>
      </c>
      <c r="AD106" s="196">
        <f t="shared" si="10"/>
        <v>183</v>
      </c>
      <c r="AE106" s="1">
        <v>17</v>
      </c>
      <c r="AF106" s="1">
        <v>16</v>
      </c>
      <c r="AG106" s="1">
        <v>74</v>
      </c>
      <c r="AH106" s="196">
        <f t="shared" si="11"/>
        <v>107</v>
      </c>
      <c r="AI106" s="10">
        <v>31.1</v>
      </c>
      <c r="AJ106" s="10">
        <v>0</v>
      </c>
      <c r="AK106" s="10">
        <v>126.55</v>
      </c>
      <c r="AL106" s="222">
        <f t="shared" si="12"/>
        <v>157.65</v>
      </c>
      <c r="AM106" s="1">
        <v>0</v>
      </c>
      <c r="AN106" s="1">
        <v>9</v>
      </c>
      <c r="AO106" s="1">
        <v>8</v>
      </c>
      <c r="AP106" s="200">
        <f t="shared" si="13"/>
        <v>17</v>
      </c>
      <c r="AQ106" s="1">
        <v>180</v>
      </c>
      <c r="AR106" s="1">
        <v>95</v>
      </c>
      <c r="AS106" s="1">
        <v>0</v>
      </c>
      <c r="AT106" s="200">
        <f>+Sar_InfraMR[[#This Row],[B.02.1 - Parque de Coches Eléctricos Motrices]]+Sar_InfraMR[[#This Row],[B.02.2 - Parque de Coches Eléctricos Motrices Remolcados Tipo R]]+Sar_InfraMR[[#This Row],[B.02.3 - Parque de Coches Eléctricos Motrices Tipo R]]</f>
        <v>275</v>
      </c>
      <c r="AU106" s="1">
        <v>0</v>
      </c>
      <c r="AV106" s="1">
        <v>4</v>
      </c>
      <c r="AW106" s="1">
        <v>8</v>
      </c>
      <c r="AX106" s="200">
        <f>+Sar_InfraMR[[#This Row],[B.03.1 - Parque de Coches Motores Motrices Remolcados]]+Sar_InfraMR[[#This Row],[B.03.2 - Parque de Coches Motores Motrices Intermedios]]+Sar_InfraMR[[#This Row],[B.03.3 - Parque de Coches Motores Motrices Cabina]]</f>
        <v>12</v>
      </c>
      <c r="AY106" s="1">
        <v>33</v>
      </c>
      <c r="AZ106" s="1">
        <v>12</v>
      </c>
      <c r="BA106" s="1">
        <v>0</v>
      </c>
      <c r="BB106" s="1">
        <v>0</v>
      </c>
      <c r="BC106" s="200">
        <f>+SUM(Sar_InfraMR[[#This Row],[B.04.1 - Parque de Coches Remolcados Clase Unica]:[B.04.5 - Parque de Coches Remolcados para Servicios Especiales (Cartoneros)]])</f>
        <v>45</v>
      </c>
      <c r="BD106" s="356">
        <v>8</v>
      </c>
      <c r="BE106" s="1">
        <v>0</v>
      </c>
      <c r="BF106" s="1">
        <v>0</v>
      </c>
      <c r="BG106" s="235">
        <v>1676</v>
      </c>
    </row>
    <row r="107" spans="1:59">
      <c r="A107" s="1">
        <v>2001</v>
      </c>
      <c r="B107" s="1" t="s">
        <v>70</v>
      </c>
      <c r="C107" s="10">
        <v>71.5</v>
      </c>
      <c r="D107" s="10">
        <v>62.3</v>
      </c>
      <c r="E107" s="10">
        <v>0</v>
      </c>
      <c r="F107" s="10">
        <v>36.4</v>
      </c>
      <c r="G107" s="192">
        <f t="shared" si="7"/>
        <v>170.20000000000002</v>
      </c>
      <c r="H107" s="192">
        <f>+Sar_InfraMR[[#This Row],[Total Líneas de Explotación ]]</f>
        <v>170.20000000000002</v>
      </c>
      <c r="I107" s="300">
        <v>169.64911000000001</v>
      </c>
      <c r="J107" s="10">
        <v>196.1</v>
      </c>
      <c r="K107" s="10">
        <v>13.5</v>
      </c>
      <c r="L107" s="10">
        <v>85</v>
      </c>
      <c r="M107" s="10">
        <v>8.4</v>
      </c>
      <c r="N107" s="192">
        <f>+Sar_InfraMR[[#This Row],[A.03.1 -  Longitud de Vías de Explotación No Electrificadas Troncales y Ramales (vía principal) (km)]]+Sar_InfraMR[[#This Row],[A.04.1 -  Longitud de Vías de Explotación Electrificadas Troncales y Ramales (vía principal) (km)]]</f>
        <v>281.10000000000002</v>
      </c>
      <c r="O107" s="192">
        <f>+Sar_InfraMR[[#This Row],[Total Vías (excluido Auxiliares)]]</f>
        <v>281.10000000000002</v>
      </c>
      <c r="P107" s="1">
        <v>30</v>
      </c>
      <c r="Q107" s="1">
        <v>5</v>
      </c>
      <c r="R107" s="1">
        <v>5</v>
      </c>
      <c r="S107" s="194">
        <f t="shared" si="8"/>
        <v>40</v>
      </c>
      <c r="T107" s="194">
        <v>40</v>
      </c>
      <c r="U107" s="1">
        <v>20</v>
      </c>
      <c r="V107" s="1">
        <v>89</v>
      </c>
      <c r="W107" s="1">
        <v>1</v>
      </c>
      <c r="X107" s="1">
        <v>40</v>
      </c>
      <c r="Y107" s="1">
        <v>0</v>
      </c>
      <c r="Z107" s="196">
        <f t="shared" si="9"/>
        <v>150</v>
      </c>
      <c r="AA107" s="1">
        <v>11</v>
      </c>
      <c r="AB107" s="1">
        <v>22</v>
      </c>
      <c r="AC107" s="1">
        <f>+Sar_InfraMR[[#This Row],[Total Pasos Vehiculares a Nivel]]</f>
        <v>150</v>
      </c>
      <c r="AD107" s="196">
        <f t="shared" si="10"/>
        <v>183</v>
      </c>
      <c r="AE107" s="1">
        <v>17</v>
      </c>
      <c r="AF107" s="1">
        <v>16</v>
      </c>
      <c r="AG107" s="1">
        <v>74</v>
      </c>
      <c r="AH107" s="196">
        <f t="shared" si="11"/>
        <v>107</v>
      </c>
      <c r="AI107" s="10">
        <v>31.1</v>
      </c>
      <c r="AJ107" s="10">
        <v>0</v>
      </c>
      <c r="AK107" s="10">
        <v>126.55</v>
      </c>
      <c r="AL107" s="222">
        <f t="shared" si="12"/>
        <v>157.65</v>
      </c>
      <c r="AM107" s="1">
        <v>0</v>
      </c>
      <c r="AN107" s="1">
        <v>9</v>
      </c>
      <c r="AO107" s="1">
        <v>8</v>
      </c>
      <c r="AP107" s="200">
        <f t="shared" si="13"/>
        <v>17</v>
      </c>
      <c r="AQ107" s="1">
        <v>180</v>
      </c>
      <c r="AR107" s="1">
        <v>95</v>
      </c>
      <c r="AS107" s="1">
        <v>0</v>
      </c>
      <c r="AT107" s="200">
        <f>+Sar_InfraMR[[#This Row],[B.02.1 - Parque de Coches Eléctricos Motrices]]+Sar_InfraMR[[#This Row],[B.02.2 - Parque de Coches Eléctricos Motrices Remolcados Tipo R]]+Sar_InfraMR[[#This Row],[B.02.3 - Parque de Coches Eléctricos Motrices Tipo R]]</f>
        <v>275</v>
      </c>
      <c r="AU107" s="1">
        <v>0</v>
      </c>
      <c r="AV107" s="1">
        <v>4</v>
      </c>
      <c r="AW107" s="1">
        <v>8</v>
      </c>
      <c r="AX107" s="200">
        <f>+Sar_InfraMR[[#This Row],[B.03.1 - Parque de Coches Motores Motrices Remolcados]]+Sar_InfraMR[[#This Row],[B.03.2 - Parque de Coches Motores Motrices Intermedios]]+Sar_InfraMR[[#This Row],[B.03.3 - Parque de Coches Motores Motrices Cabina]]</f>
        <v>12</v>
      </c>
      <c r="AY107" s="1">
        <v>33</v>
      </c>
      <c r="AZ107" s="1">
        <v>12</v>
      </c>
      <c r="BA107" s="1">
        <v>0</v>
      </c>
      <c r="BB107" s="1">
        <v>0</v>
      </c>
      <c r="BC107" s="200">
        <f>+SUM(Sar_InfraMR[[#This Row],[B.04.1 - Parque de Coches Remolcados Clase Unica]:[B.04.5 - Parque de Coches Remolcados para Servicios Especiales (Cartoneros)]])</f>
        <v>45</v>
      </c>
      <c r="BD107" s="356">
        <v>8</v>
      </c>
      <c r="BE107" s="1">
        <v>0</v>
      </c>
      <c r="BF107" s="1">
        <v>0</v>
      </c>
      <c r="BG107" s="235">
        <v>1676</v>
      </c>
    </row>
    <row r="108" spans="1:59">
      <c r="A108" s="1">
        <v>2001</v>
      </c>
      <c r="B108" s="1" t="s">
        <v>71</v>
      </c>
      <c r="C108" s="10">
        <v>71.5</v>
      </c>
      <c r="D108" s="10">
        <v>62.3</v>
      </c>
      <c r="E108" s="10">
        <v>0</v>
      </c>
      <c r="F108" s="10">
        <v>36.4</v>
      </c>
      <c r="G108" s="192">
        <f t="shared" si="7"/>
        <v>170.20000000000002</v>
      </c>
      <c r="H108" s="192">
        <f>+Sar_InfraMR[[#This Row],[Total Líneas de Explotación ]]</f>
        <v>170.20000000000002</v>
      </c>
      <c r="I108" s="300">
        <v>169.64911000000001</v>
      </c>
      <c r="J108" s="10">
        <v>196.1</v>
      </c>
      <c r="K108" s="10">
        <v>13.5</v>
      </c>
      <c r="L108" s="10">
        <v>85</v>
      </c>
      <c r="M108" s="10">
        <v>8.4</v>
      </c>
      <c r="N108" s="192">
        <f>+Sar_InfraMR[[#This Row],[A.03.1 -  Longitud de Vías de Explotación No Electrificadas Troncales y Ramales (vía principal) (km)]]+Sar_InfraMR[[#This Row],[A.04.1 -  Longitud de Vías de Explotación Electrificadas Troncales y Ramales (vía principal) (km)]]</f>
        <v>281.10000000000002</v>
      </c>
      <c r="O108" s="192">
        <f>+Sar_InfraMR[[#This Row],[Total Vías (excluido Auxiliares)]]</f>
        <v>281.10000000000002</v>
      </c>
      <c r="P108" s="1">
        <v>30</v>
      </c>
      <c r="Q108" s="1">
        <v>5</v>
      </c>
      <c r="R108" s="1">
        <v>5</v>
      </c>
      <c r="S108" s="194">
        <f t="shared" si="8"/>
        <v>40</v>
      </c>
      <c r="T108" s="194">
        <v>40</v>
      </c>
      <c r="U108" s="1">
        <v>20</v>
      </c>
      <c r="V108" s="1">
        <v>89</v>
      </c>
      <c r="W108" s="1">
        <v>1</v>
      </c>
      <c r="X108" s="1">
        <v>40</v>
      </c>
      <c r="Y108" s="1">
        <v>0</v>
      </c>
      <c r="Z108" s="196">
        <f t="shared" si="9"/>
        <v>150</v>
      </c>
      <c r="AA108" s="1">
        <v>11</v>
      </c>
      <c r="AB108" s="1">
        <v>22</v>
      </c>
      <c r="AC108" s="1">
        <f>+Sar_InfraMR[[#This Row],[Total Pasos Vehiculares a Nivel]]</f>
        <v>150</v>
      </c>
      <c r="AD108" s="196">
        <f t="shared" si="10"/>
        <v>183</v>
      </c>
      <c r="AE108" s="1">
        <v>17</v>
      </c>
      <c r="AF108" s="1">
        <v>16</v>
      </c>
      <c r="AG108" s="1">
        <v>74</v>
      </c>
      <c r="AH108" s="196">
        <f t="shared" si="11"/>
        <v>107</v>
      </c>
      <c r="AI108" s="10">
        <v>31.1</v>
      </c>
      <c r="AJ108" s="10">
        <v>0</v>
      </c>
      <c r="AK108" s="10">
        <v>126.55</v>
      </c>
      <c r="AL108" s="222">
        <f t="shared" si="12"/>
        <v>157.65</v>
      </c>
      <c r="AM108" s="1">
        <v>0</v>
      </c>
      <c r="AN108" s="1">
        <v>9</v>
      </c>
      <c r="AO108" s="1">
        <v>8</v>
      </c>
      <c r="AP108" s="200">
        <f t="shared" si="13"/>
        <v>17</v>
      </c>
      <c r="AQ108" s="1">
        <v>180</v>
      </c>
      <c r="AR108" s="1">
        <v>95</v>
      </c>
      <c r="AS108" s="1">
        <v>0</v>
      </c>
      <c r="AT108" s="200">
        <f>+Sar_InfraMR[[#This Row],[B.02.1 - Parque de Coches Eléctricos Motrices]]+Sar_InfraMR[[#This Row],[B.02.2 - Parque de Coches Eléctricos Motrices Remolcados Tipo R]]+Sar_InfraMR[[#This Row],[B.02.3 - Parque de Coches Eléctricos Motrices Tipo R]]</f>
        <v>275</v>
      </c>
      <c r="AU108" s="1">
        <v>0</v>
      </c>
      <c r="AV108" s="1">
        <v>4</v>
      </c>
      <c r="AW108" s="1">
        <v>8</v>
      </c>
      <c r="AX108" s="200">
        <f>+Sar_InfraMR[[#This Row],[B.03.1 - Parque de Coches Motores Motrices Remolcados]]+Sar_InfraMR[[#This Row],[B.03.2 - Parque de Coches Motores Motrices Intermedios]]+Sar_InfraMR[[#This Row],[B.03.3 - Parque de Coches Motores Motrices Cabina]]</f>
        <v>12</v>
      </c>
      <c r="AY108" s="1">
        <v>33</v>
      </c>
      <c r="AZ108" s="1">
        <v>12</v>
      </c>
      <c r="BA108" s="1">
        <v>0</v>
      </c>
      <c r="BB108" s="1">
        <v>0</v>
      </c>
      <c r="BC108" s="200">
        <f>+SUM(Sar_InfraMR[[#This Row],[B.04.1 - Parque de Coches Remolcados Clase Unica]:[B.04.5 - Parque de Coches Remolcados para Servicios Especiales (Cartoneros)]])</f>
        <v>45</v>
      </c>
      <c r="BD108" s="356">
        <v>8</v>
      </c>
      <c r="BE108" s="1">
        <v>0</v>
      </c>
      <c r="BF108" s="1">
        <v>0</v>
      </c>
      <c r="BG108" s="235">
        <v>1676</v>
      </c>
    </row>
    <row r="109" spans="1:59">
      <c r="A109" s="1">
        <v>2001</v>
      </c>
      <c r="B109" s="1" t="s">
        <v>72</v>
      </c>
      <c r="C109" s="10">
        <v>71.5</v>
      </c>
      <c r="D109" s="10">
        <v>62.3</v>
      </c>
      <c r="E109" s="10">
        <v>0</v>
      </c>
      <c r="F109" s="10">
        <v>36.4</v>
      </c>
      <c r="G109" s="192">
        <f t="shared" si="7"/>
        <v>170.20000000000002</v>
      </c>
      <c r="H109" s="192">
        <f>+Sar_InfraMR[[#This Row],[Total Líneas de Explotación ]]</f>
        <v>170.20000000000002</v>
      </c>
      <c r="I109" s="300">
        <v>169.64911000000001</v>
      </c>
      <c r="J109" s="10">
        <v>196.1</v>
      </c>
      <c r="K109" s="10">
        <v>13.5</v>
      </c>
      <c r="L109" s="10">
        <v>85</v>
      </c>
      <c r="M109" s="10">
        <v>8.4</v>
      </c>
      <c r="N109" s="192">
        <f>+Sar_InfraMR[[#This Row],[A.03.1 -  Longitud de Vías de Explotación No Electrificadas Troncales y Ramales (vía principal) (km)]]+Sar_InfraMR[[#This Row],[A.04.1 -  Longitud de Vías de Explotación Electrificadas Troncales y Ramales (vía principal) (km)]]</f>
        <v>281.10000000000002</v>
      </c>
      <c r="O109" s="192">
        <f>+Sar_InfraMR[[#This Row],[Total Vías (excluido Auxiliares)]]</f>
        <v>281.10000000000002</v>
      </c>
      <c r="P109" s="1">
        <v>30</v>
      </c>
      <c r="Q109" s="1">
        <v>5</v>
      </c>
      <c r="R109" s="1">
        <v>5</v>
      </c>
      <c r="S109" s="194">
        <f t="shared" si="8"/>
        <v>40</v>
      </c>
      <c r="T109" s="194">
        <v>40</v>
      </c>
      <c r="U109" s="1">
        <v>20</v>
      </c>
      <c r="V109" s="1">
        <v>89</v>
      </c>
      <c r="W109" s="1">
        <v>1</v>
      </c>
      <c r="X109" s="1">
        <v>40</v>
      </c>
      <c r="Y109" s="1">
        <v>0</v>
      </c>
      <c r="Z109" s="196">
        <f t="shared" si="9"/>
        <v>150</v>
      </c>
      <c r="AA109" s="1">
        <v>11</v>
      </c>
      <c r="AB109" s="1">
        <v>22</v>
      </c>
      <c r="AC109" s="1">
        <f>+Sar_InfraMR[[#This Row],[Total Pasos Vehiculares a Nivel]]</f>
        <v>150</v>
      </c>
      <c r="AD109" s="196">
        <f t="shared" si="10"/>
        <v>183</v>
      </c>
      <c r="AE109" s="1">
        <v>17</v>
      </c>
      <c r="AF109" s="1">
        <v>16</v>
      </c>
      <c r="AG109" s="1">
        <v>74</v>
      </c>
      <c r="AH109" s="196">
        <f t="shared" si="11"/>
        <v>107</v>
      </c>
      <c r="AI109" s="10">
        <v>31.1</v>
      </c>
      <c r="AJ109" s="10">
        <v>0</v>
      </c>
      <c r="AK109" s="10">
        <v>126.55</v>
      </c>
      <c r="AL109" s="222">
        <f t="shared" si="12"/>
        <v>157.65</v>
      </c>
      <c r="AM109" s="1">
        <v>0</v>
      </c>
      <c r="AN109" s="1">
        <v>9</v>
      </c>
      <c r="AO109" s="1">
        <v>8</v>
      </c>
      <c r="AP109" s="200">
        <f t="shared" si="13"/>
        <v>17</v>
      </c>
      <c r="AQ109" s="1">
        <v>180</v>
      </c>
      <c r="AR109" s="1">
        <v>95</v>
      </c>
      <c r="AS109" s="1">
        <v>0</v>
      </c>
      <c r="AT109" s="200">
        <f>+Sar_InfraMR[[#This Row],[B.02.1 - Parque de Coches Eléctricos Motrices]]+Sar_InfraMR[[#This Row],[B.02.2 - Parque de Coches Eléctricos Motrices Remolcados Tipo R]]+Sar_InfraMR[[#This Row],[B.02.3 - Parque de Coches Eléctricos Motrices Tipo R]]</f>
        <v>275</v>
      </c>
      <c r="AU109" s="1">
        <v>0</v>
      </c>
      <c r="AV109" s="1">
        <v>4</v>
      </c>
      <c r="AW109" s="1">
        <v>8</v>
      </c>
      <c r="AX109" s="200">
        <f>+Sar_InfraMR[[#This Row],[B.03.1 - Parque de Coches Motores Motrices Remolcados]]+Sar_InfraMR[[#This Row],[B.03.2 - Parque de Coches Motores Motrices Intermedios]]+Sar_InfraMR[[#This Row],[B.03.3 - Parque de Coches Motores Motrices Cabina]]</f>
        <v>12</v>
      </c>
      <c r="AY109" s="1">
        <v>33</v>
      </c>
      <c r="AZ109" s="1">
        <v>12</v>
      </c>
      <c r="BA109" s="1">
        <v>0</v>
      </c>
      <c r="BB109" s="1">
        <v>0</v>
      </c>
      <c r="BC109" s="200">
        <f>+SUM(Sar_InfraMR[[#This Row],[B.04.1 - Parque de Coches Remolcados Clase Unica]:[B.04.5 - Parque de Coches Remolcados para Servicios Especiales (Cartoneros)]])</f>
        <v>45</v>
      </c>
      <c r="BD109" s="356">
        <v>8</v>
      </c>
      <c r="BE109" s="1">
        <v>0</v>
      </c>
      <c r="BF109" s="1">
        <v>0</v>
      </c>
      <c r="BG109" s="235">
        <v>1676</v>
      </c>
    </row>
    <row r="110" spans="1:59">
      <c r="A110" s="1">
        <v>2002</v>
      </c>
      <c r="B110" s="1" t="s">
        <v>61</v>
      </c>
      <c r="C110" s="10">
        <v>71.5</v>
      </c>
      <c r="D110" s="10">
        <v>62.3</v>
      </c>
      <c r="E110" s="10">
        <v>0</v>
      </c>
      <c r="F110" s="10">
        <v>36.4</v>
      </c>
      <c r="G110" s="192">
        <f t="shared" si="7"/>
        <v>170.20000000000002</v>
      </c>
      <c r="H110" s="192">
        <f>+Sar_InfraMR[[#This Row],[Total Líneas de Explotación ]]</f>
        <v>170.20000000000002</v>
      </c>
      <c r="I110" s="300">
        <v>169.64911000000001</v>
      </c>
      <c r="J110" s="10">
        <v>196.1</v>
      </c>
      <c r="K110" s="10">
        <v>13.5</v>
      </c>
      <c r="L110" s="10">
        <v>85</v>
      </c>
      <c r="M110" s="10">
        <v>8.4</v>
      </c>
      <c r="N110" s="192">
        <f>+Sar_InfraMR[[#This Row],[A.03.1 -  Longitud de Vías de Explotación No Electrificadas Troncales y Ramales (vía principal) (km)]]+Sar_InfraMR[[#This Row],[A.04.1 -  Longitud de Vías de Explotación Electrificadas Troncales y Ramales (vía principal) (km)]]</f>
        <v>281.10000000000002</v>
      </c>
      <c r="O110" s="192">
        <f>+Sar_InfraMR[[#This Row],[Total Vías (excluido Auxiliares)]]</f>
        <v>281.10000000000002</v>
      </c>
      <c r="P110" s="1">
        <v>30</v>
      </c>
      <c r="Q110" s="1">
        <v>5</v>
      </c>
      <c r="R110" s="1">
        <v>5</v>
      </c>
      <c r="S110" s="194">
        <f t="shared" si="8"/>
        <v>40</v>
      </c>
      <c r="T110" s="194">
        <v>40</v>
      </c>
      <c r="U110" s="1">
        <v>20</v>
      </c>
      <c r="V110" s="1">
        <v>89</v>
      </c>
      <c r="W110" s="1">
        <v>1</v>
      </c>
      <c r="X110" s="1">
        <v>40</v>
      </c>
      <c r="Y110" s="1">
        <v>0</v>
      </c>
      <c r="Z110" s="196">
        <f t="shared" si="9"/>
        <v>150</v>
      </c>
      <c r="AA110" s="1">
        <v>11</v>
      </c>
      <c r="AB110" s="1">
        <v>22</v>
      </c>
      <c r="AC110" s="1">
        <f>+Sar_InfraMR[[#This Row],[Total Pasos Vehiculares a Nivel]]</f>
        <v>150</v>
      </c>
      <c r="AD110" s="196">
        <f t="shared" si="10"/>
        <v>183</v>
      </c>
      <c r="AE110" s="1">
        <v>17</v>
      </c>
      <c r="AF110" s="1">
        <v>16</v>
      </c>
      <c r="AG110" s="1">
        <v>74</v>
      </c>
      <c r="AH110" s="196">
        <f t="shared" si="11"/>
        <v>107</v>
      </c>
      <c r="AI110" s="10">
        <v>31.1</v>
      </c>
      <c r="AJ110" s="10">
        <v>0</v>
      </c>
      <c r="AK110" s="10">
        <v>126.55</v>
      </c>
      <c r="AL110" s="222">
        <f t="shared" si="12"/>
        <v>157.65</v>
      </c>
      <c r="AM110" s="1">
        <v>0</v>
      </c>
      <c r="AN110" s="1">
        <v>9</v>
      </c>
      <c r="AO110" s="1">
        <v>8</v>
      </c>
      <c r="AP110" s="200">
        <f t="shared" si="13"/>
        <v>17</v>
      </c>
      <c r="AQ110" s="1">
        <v>180</v>
      </c>
      <c r="AR110" s="1">
        <v>95</v>
      </c>
      <c r="AS110" s="1">
        <v>0</v>
      </c>
      <c r="AT110" s="200">
        <f>+Sar_InfraMR[[#This Row],[B.02.1 - Parque de Coches Eléctricos Motrices]]+Sar_InfraMR[[#This Row],[B.02.2 - Parque de Coches Eléctricos Motrices Remolcados Tipo R]]+Sar_InfraMR[[#This Row],[B.02.3 - Parque de Coches Eléctricos Motrices Tipo R]]</f>
        <v>275</v>
      </c>
      <c r="AU110" s="1">
        <v>0</v>
      </c>
      <c r="AV110" s="1">
        <v>4</v>
      </c>
      <c r="AW110" s="1">
        <v>8</v>
      </c>
      <c r="AX110" s="200">
        <f>+Sar_InfraMR[[#This Row],[B.03.1 - Parque de Coches Motores Motrices Remolcados]]+Sar_InfraMR[[#This Row],[B.03.2 - Parque de Coches Motores Motrices Intermedios]]+Sar_InfraMR[[#This Row],[B.03.3 - Parque de Coches Motores Motrices Cabina]]</f>
        <v>12</v>
      </c>
      <c r="AY110" s="1">
        <v>33</v>
      </c>
      <c r="AZ110" s="1">
        <v>12</v>
      </c>
      <c r="BA110" s="1">
        <v>0</v>
      </c>
      <c r="BB110" s="1">
        <v>0</v>
      </c>
      <c r="BC110" s="200">
        <f>+SUM(Sar_InfraMR[[#This Row],[B.04.1 - Parque de Coches Remolcados Clase Unica]:[B.04.5 - Parque de Coches Remolcados para Servicios Especiales (Cartoneros)]])</f>
        <v>45</v>
      </c>
      <c r="BD110" s="356">
        <v>8</v>
      </c>
      <c r="BE110" s="1">
        <v>0</v>
      </c>
      <c r="BF110" s="1">
        <v>0</v>
      </c>
      <c r="BG110" s="235">
        <v>1676</v>
      </c>
    </row>
    <row r="111" spans="1:59">
      <c r="A111" s="1">
        <v>2002</v>
      </c>
      <c r="B111" s="1" t="s">
        <v>62</v>
      </c>
      <c r="C111" s="10">
        <v>71.5</v>
      </c>
      <c r="D111" s="10">
        <v>62.3</v>
      </c>
      <c r="E111" s="10">
        <v>0</v>
      </c>
      <c r="F111" s="10">
        <v>36.4</v>
      </c>
      <c r="G111" s="192">
        <f t="shared" si="7"/>
        <v>170.20000000000002</v>
      </c>
      <c r="H111" s="192">
        <f>+Sar_InfraMR[[#This Row],[Total Líneas de Explotación ]]</f>
        <v>170.20000000000002</v>
      </c>
      <c r="I111" s="300">
        <v>169.64911000000001</v>
      </c>
      <c r="J111" s="10">
        <v>196.1</v>
      </c>
      <c r="K111" s="10">
        <v>13.5</v>
      </c>
      <c r="L111" s="10">
        <v>85</v>
      </c>
      <c r="M111" s="10">
        <v>8.4</v>
      </c>
      <c r="N111" s="192">
        <f>+Sar_InfraMR[[#This Row],[A.03.1 -  Longitud de Vías de Explotación No Electrificadas Troncales y Ramales (vía principal) (km)]]+Sar_InfraMR[[#This Row],[A.04.1 -  Longitud de Vías de Explotación Electrificadas Troncales y Ramales (vía principal) (km)]]</f>
        <v>281.10000000000002</v>
      </c>
      <c r="O111" s="192">
        <f>+Sar_InfraMR[[#This Row],[Total Vías (excluido Auxiliares)]]</f>
        <v>281.10000000000002</v>
      </c>
      <c r="P111" s="1">
        <v>30</v>
      </c>
      <c r="Q111" s="1">
        <v>5</v>
      </c>
      <c r="R111" s="1">
        <v>5</v>
      </c>
      <c r="S111" s="194">
        <f t="shared" si="8"/>
        <v>40</v>
      </c>
      <c r="T111" s="194">
        <v>40</v>
      </c>
      <c r="U111" s="1">
        <v>20</v>
      </c>
      <c r="V111" s="1">
        <v>89</v>
      </c>
      <c r="W111" s="1">
        <v>1</v>
      </c>
      <c r="X111" s="1">
        <v>40</v>
      </c>
      <c r="Y111" s="1">
        <v>0</v>
      </c>
      <c r="Z111" s="196">
        <f t="shared" si="9"/>
        <v>150</v>
      </c>
      <c r="AA111" s="1">
        <v>11</v>
      </c>
      <c r="AB111" s="1">
        <v>22</v>
      </c>
      <c r="AC111" s="1">
        <f>+Sar_InfraMR[[#This Row],[Total Pasos Vehiculares a Nivel]]</f>
        <v>150</v>
      </c>
      <c r="AD111" s="196">
        <f t="shared" si="10"/>
        <v>183</v>
      </c>
      <c r="AE111" s="1">
        <v>17</v>
      </c>
      <c r="AF111" s="1">
        <v>16</v>
      </c>
      <c r="AG111" s="1">
        <v>74</v>
      </c>
      <c r="AH111" s="196">
        <f t="shared" si="11"/>
        <v>107</v>
      </c>
      <c r="AI111" s="10">
        <v>31.1</v>
      </c>
      <c r="AJ111" s="10">
        <v>0</v>
      </c>
      <c r="AK111" s="10">
        <v>126.55</v>
      </c>
      <c r="AL111" s="222">
        <f t="shared" si="12"/>
        <v>157.65</v>
      </c>
      <c r="AM111" s="1">
        <v>0</v>
      </c>
      <c r="AN111" s="1">
        <v>9</v>
      </c>
      <c r="AO111" s="1">
        <v>8</v>
      </c>
      <c r="AP111" s="200">
        <f t="shared" si="13"/>
        <v>17</v>
      </c>
      <c r="AQ111" s="1">
        <v>180</v>
      </c>
      <c r="AR111" s="1">
        <v>95</v>
      </c>
      <c r="AS111" s="1">
        <v>0</v>
      </c>
      <c r="AT111" s="200">
        <f>+Sar_InfraMR[[#This Row],[B.02.1 - Parque de Coches Eléctricos Motrices]]+Sar_InfraMR[[#This Row],[B.02.2 - Parque de Coches Eléctricos Motrices Remolcados Tipo R]]+Sar_InfraMR[[#This Row],[B.02.3 - Parque de Coches Eléctricos Motrices Tipo R]]</f>
        <v>275</v>
      </c>
      <c r="AU111" s="1">
        <v>0</v>
      </c>
      <c r="AV111" s="1">
        <v>4</v>
      </c>
      <c r="AW111" s="1">
        <v>8</v>
      </c>
      <c r="AX111" s="200">
        <f>+Sar_InfraMR[[#This Row],[B.03.1 - Parque de Coches Motores Motrices Remolcados]]+Sar_InfraMR[[#This Row],[B.03.2 - Parque de Coches Motores Motrices Intermedios]]+Sar_InfraMR[[#This Row],[B.03.3 - Parque de Coches Motores Motrices Cabina]]</f>
        <v>12</v>
      </c>
      <c r="AY111" s="1">
        <v>33</v>
      </c>
      <c r="AZ111" s="1">
        <v>12</v>
      </c>
      <c r="BA111" s="1">
        <v>0</v>
      </c>
      <c r="BB111" s="1">
        <v>0</v>
      </c>
      <c r="BC111" s="200">
        <f>+SUM(Sar_InfraMR[[#This Row],[B.04.1 - Parque de Coches Remolcados Clase Unica]:[B.04.5 - Parque de Coches Remolcados para Servicios Especiales (Cartoneros)]])</f>
        <v>45</v>
      </c>
      <c r="BD111" s="356">
        <v>8</v>
      </c>
      <c r="BE111" s="1">
        <v>0</v>
      </c>
      <c r="BF111" s="1">
        <v>0</v>
      </c>
      <c r="BG111" s="235">
        <v>1676</v>
      </c>
    </row>
    <row r="112" spans="1:59">
      <c r="A112" s="1">
        <v>2002</v>
      </c>
      <c r="B112" s="1" t="s">
        <v>63</v>
      </c>
      <c r="C112" s="10">
        <v>71.5</v>
      </c>
      <c r="D112" s="10">
        <v>62.3</v>
      </c>
      <c r="E112" s="10">
        <v>0</v>
      </c>
      <c r="F112" s="10">
        <v>36.4</v>
      </c>
      <c r="G112" s="192">
        <f t="shared" si="7"/>
        <v>170.20000000000002</v>
      </c>
      <c r="H112" s="192">
        <f>+Sar_InfraMR[[#This Row],[Total Líneas de Explotación ]]</f>
        <v>170.20000000000002</v>
      </c>
      <c r="I112" s="300">
        <v>169.64911000000001</v>
      </c>
      <c r="J112" s="10">
        <v>196.1</v>
      </c>
      <c r="K112" s="10">
        <v>13.5</v>
      </c>
      <c r="L112" s="10">
        <v>85</v>
      </c>
      <c r="M112" s="10">
        <v>8.4</v>
      </c>
      <c r="N112" s="192">
        <f>+Sar_InfraMR[[#This Row],[A.03.1 -  Longitud de Vías de Explotación No Electrificadas Troncales y Ramales (vía principal) (km)]]+Sar_InfraMR[[#This Row],[A.04.1 -  Longitud de Vías de Explotación Electrificadas Troncales y Ramales (vía principal) (km)]]</f>
        <v>281.10000000000002</v>
      </c>
      <c r="O112" s="192">
        <f>+Sar_InfraMR[[#This Row],[Total Vías (excluido Auxiliares)]]</f>
        <v>281.10000000000002</v>
      </c>
      <c r="P112" s="1">
        <v>30</v>
      </c>
      <c r="Q112" s="1">
        <v>5</v>
      </c>
      <c r="R112" s="1">
        <v>5</v>
      </c>
      <c r="S112" s="194">
        <f t="shared" si="8"/>
        <v>40</v>
      </c>
      <c r="T112" s="194">
        <v>40</v>
      </c>
      <c r="U112" s="1">
        <v>20</v>
      </c>
      <c r="V112" s="1">
        <v>89</v>
      </c>
      <c r="W112" s="1">
        <v>1</v>
      </c>
      <c r="X112" s="1">
        <v>40</v>
      </c>
      <c r="Y112" s="1">
        <v>0</v>
      </c>
      <c r="Z112" s="196">
        <f t="shared" si="9"/>
        <v>150</v>
      </c>
      <c r="AA112" s="1">
        <v>11</v>
      </c>
      <c r="AB112" s="1">
        <v>22</v>
      </c>
      <c r="AC112" s="1">
        <f>+Sar_InfraMR[[#This Row],[Total Pasos Vehiculares a Nivel]]</f>
        <v>150</v>
      </c>
      <c r="AD112" s="196">
        <f t="shared" si="10"/>
        <v>183</v>
      </c>
      <c r="AE112" s="1">
        <v>17</v>
      </c>
      <c r="AF112" s="1">
        <v>16</v>
      </c>
      <c r="AG112" s="1">
        <v>74</v>
      </c>
      <c r="AH112" s="196">
        <f t="shared" si="11"/>
        <v>107</v>
      </c>
      <c r="AI112" s="10">
        <v>31.1</v>
      </c>
      <c r="AJ112" s="10">
        <v>0</v>
      </c>
      <c r="AK112" s="10">
        <v>126.55</v>
      </c>
      <c r="AL112" s="222">
        <f t="shared" si="12"/>
        <v>157.65</v>
      </c>
      <c r="AM112" s="1">
        <v>0</v>
      </c>
      <c r="AN112" s="1">
        <v>9</v>
      </c>
      <c r="AO112" s="1">
        <v>8</v>
      </c>
      <c r="AP112" s="200">
        <f t="shared" si="13"/>
        <v>17</v>
      </c>
      <c r="AQ112" s="1">
        <v>180</v>
      </c>
      <c r="AR112" s="1">
        <v>95</v>
      </c>
      <c r="AS112" s="1">
        <v>0</v>
      </c>
      <c r="AT112" s="200">
        <f>+Sar_InfraMR[[#This Row],[B.02.1 - Parque de Coches Eléctricos Motrices]]+Sar_InfraMR[[#This Row],[B.02.2 - Parque de Coches Eléctricos Motrices Remolcados Tipo R]]+Sar_InfraMR[[#This Row],[B.02.3 - Parque de Coches Eléctricos Motrices Tipo R]]</f>
        <v>275</v>
      </c>
      <c r="AU112" s="1">
        <v>0</v>
      </c>
      <c r="AV112" s="1">
        <v>4</v>
      </c>
      <c r="AW112" s="1">
        <v>8</v>
      </c>
      <c r="AX112" s="200">
        <f>+Sar_InfraMR[[#This Row],[B.03.1 - Parque de Coches Motores Motrices Remolcados]]+Sar_InfraMR[[#This Row],[B.03.2 - Parque de Coches Motores Motrices Intermedios]]+Sar_InfraMR[[#This Row],[B.03.3 - Parque de Coches Motores Motrices Cabina]]</f>
        <v>12</v>
      </c>
      <c r="AY112" s="1">
        <v>33</v>
      </c>
      <c r="AZ112" s="1">
        <v>12</v>
      </c>
      <c r="BA112" s="1">
        <v>0</v>
      </c>
      <c r="BB112" s="1">
        <v>0</v>
      </c>
      <c r="BC112" s="200">
        <f>+SUM(Sar_InfraMR[[#This Row],[B.04.1 - Parque de Coches Remolcados Clase Unica]:[B.04.5 - Parque de Coches Remolcados para Servicios Especiales (Cartoneros)]])</f>
        <v>45</v>
      </c>
      <c r="BD112" s="356">
        <v>8</v>
      </c>
      <c r="BE112" s="1">
        <v>0</v>
      </c>
      <c r="BF112" s="1">
        <v>0</v>
      </c>
      <c r="BG112" s="235">
        <v>1676</v>
      </c>
    </row>
    <row r="113" spans="1:59">
      <c r="A113" s="1">
        <v>2002</v>
      </c>
      <c r="B113" s="1" t="s">
        <v>64</v>
      </c>
      <c r="C113" s="10">
        <v>71.5</v>
      </c>
      <c r="D113" s="10">
        <v>62.3</v>
      </c>
      <c r="E113" s="10">
        <v>0</v>
      </c>
      <c r="F113" s="10">
        <v>36.4</v>
      </c>
      <c r="G113" s="192">
        <f t="shared" si="7"/>
        <v>170.20000000000002</v>
      </c>
      <c r="H113" s="192">
        <f>+Sar_InfraMR[[#This Row],[Total Líneas de Explotación ]]</f>
        <v>170.20000000000002</v>
      </c>
      <c r="I113" s="300">
        <v>169.64911000000001</v>
      </c>
      <c r="J113" s="10">
        <v>196.1</v>
      </c>
      <c r="K113" s="10">
        <v>13.5</v>
      </c>
      <c r="L113" s="10">
        <v>85</v>
      </c>
      <c r="M113" s="10">
        <v>8.4</v>
      </c>
      <c r="N113" s="192">
        <f>+Sar_InfraMR[[#This Row],[A.03.1 -  Longitud de Vías de Explotación No Electrificadas Troncales y Ramales (vía principal) (km)]]+Sar_InfraMR[[#This Row],[A.04.1 -  Longitud de Vías de Explotación Electrificadas Troncales y Ramales (vía principal) (km)]]</f>
        <v>281.10000000000002</v>
      </c>
      <c r="O113" s="192">
        <f>+Sar_InfraMR[[#This Row],[Total Vías (excluido Auxiliares)]]</f>
        <v>281.10000000000002</v>
      </c>
      <c r="P113" s="1">
        <v>30</v>
      </c>
      <c r="Q113" s="1">
        <v>5</v>
      </c>
      <c r="R113" s="1">
        <v>5</v>
      </c>
      <c r="S113" s="194">
        <f t="shared" si="8"/>
        <v>40</v>
      </c>
      <c r="T113" s="194">
        <v>40</v>
      </c>
      <c r="U113" s="1">
        <v>20</v>
      </c>
      <c r="V113" s="1">
        <v>89</v>
      </c>
      <c r="W113" s="1">
        <v>1</v>
      </c>
      <c r="X113" s="1">
        <v>40</v>
      </c>
      <c r="Y113" s="1">
        <v>0</v>
      </c>
      <c r="Z113" s="196">
        <f t="shared" si="9"/>
        <v>150</v>
      </c>
      <c r="AA113" s="1">
        <v>11</v>
      </c>
      <c r="AB113" s="1">
        <v>22</v>
      </c>
      <c r="AC113" s="1">
        <f>+Sar_InfraMR[[#This Row],[Total Pasos Vehiculares a Nivel]]</f>
        <v>150</v>
      </c>
      <c r="AD113" s="196">
        <f t="shared" si="10"/>
        <v>183</v>
      </c>
      <c r="AE113" s="1">
        <v>17</v>
      </c>
      <c r="AF113" s="1">
        <v>16</v>
      </c>
      <c r="AG113" s="1">
        <v>74</v>
      </c>
      <c r="AH113" s="196">
        <f t="shared" si="11"/>
        <v>107</v>
      </c>
      <c r="AI113" s="10">
        <v>31.1</v>
      </c>
      <c r="AJ113" s="10">
        <v>0</v>
      </c>
      <c r="AK113" s="10">
        <v>126.55</v>
      </c>
      <c r="AL113" s="222">
        <f t="shared" si="12"/>
        <v>157.65</v>
      </c>
      <c r="AM113" s="1">
        <v>0</v>
      </c>
      <c r="AN113" s="1">
        <v>9</v>
      </c>
      <c r="AO113" s="1">
        <v>8</v>
      </c>
      <c r="AP113" s="200">
        <f t="shared" si="13"/>
        <v>17</v>
      </c>
      <c r="AQ113" s="1">
        <v>180</v>
      </c>
      <c r="AR113" s="1">
        <v>95</v>
      </c>
      <c r="AS113" s="1">
        <v>0</v>
      </c>
      <c r="AT113" s="200">
        <f>+Sar_InfraMR[[#This Row],[B.02.1 - Parque de Coches Eléctricos Motrices]]+Sar_InfraMR[[#This Row],[B.02.2 - Parque de Coches Eléctricos Motrices Remolcados Tipo R]]+Sar_InfraMR[[#This Row],[B.02.3 - Parque de Coches Eléctricos Motrices Tipo R]]</f>
        <v>275</v>
      </c>
      <c r="AU113" s="1">
        <v>0</v>
      </c>
      <c r="AV113" s="1">
        <v>4</v>
      </c>
      <c r="AW113" s="1">
        <v>8</v>
      </c>
      <c r="AX113" s="200">
        <f>+Sar_InfraMR[[#This Row],[B.03.1 - Parque de Coches Motores Motrices Remolcados]]+Sar_InfraMR[[#This Row],[B.03.2 - Parque de Coches Motores Motrices Intermedios]]+Sar_InfraMR[[#This Row],[B.03.3 - Parque de Coches Motores Motrices Cabina]]</f>
        <v>12</v>
      </c>
      <c r="AY113" s="1">
        <v>33</v>
      </c>
      <c r="AZ113" s="1">
        <v>12</v>
      </c>
      <c r="BA113" s="1">
        <v>0</v>
      </c>
      <c r="BB113" s="1">
        <v>0</v>
      </c>
      <c r="BC113" s="200">
        <f>+SUM(Sar_InfraMR[[#This Row],[B.04.1 - Parque de Coches Remolcados Clase Unica]:[B.04.5 - Parque de Coches Remolcados para Servicios Especiales (Cartoneros)]])</f>
        <v>45</v>
      </c>
      <c r="BD113" s="356">
        <v>8</v>
      </c>
      <c r="BE113" s="1">
        <v>0</v>
      </c>
      <c r="BF113" s="1">
        <v>0</v>
      </c>
      <c r="BG113" s="235">
        <v>1676</v>
      </c>
    </row>
    <row r="114" spans="1:59">
      <c r="A114" s="1">
        <v>2002</v>
      </c>
      <c r="B114" s="1" t="s">
        <v>65</v>
      </c>
      <c r="C114" s="10">
        <v>71.5</v>
      </c>
      <c r="D114" s="10">
        <v>62.3</v>
      </c>
      <c r="E114" s="10">
        <v>0</v>
      </c>
      <c r="F114" s="10">
        <v>36.4</v>
      </c>
      <c r="G114" s="192">
        <f t="shared" si="7"/>
        <v>170.20000000000002</v>
      </c>
      <c r="H114" s="192">
        <f>+Sar_InfraMR[[#This Row],[Total Líneas de Explotación ]]</f>
        <v>170.20000000000002</v>
      </c>
      <c r="I114" s="300">
        <v>169.64911000000001</v>
      </c>
      <c r="J114" s="10">
        <v>196.1</v>
      </c>
      <c r="K114" s="10">
        <v>13.5</v>
      </c>
      <c r="L114" s="10">
        <v>85</v>
      </c>
      <c r="M114" s="10">
        <v>8.4</v>
      </c>
      <c r="N114" s="192">
        <f>+Sar_InfraMR[[#This Row],[A.03.1 -  Longitud de Vías de Explotación No Electrificadas Troncales y Ramales (vía principal) (km)]]+Sar_InfraMR[[#This Row],[A.04.1 -  Longitud de Vías de Explotación Electrificadas Troncales y Ramales (vía principal) (km)]]</f>
        <v>281.10000000000002</v>
      </c>
      <c r="O114" s="192">
        <f>+Sar_InfraMR[[#This Row],[Total Vías (excluido Auxiliares)]]</f>
        <v>281.10000000000002</v>
      </c>
      <c r="P114" s="1">
        <v>30</v>
      </c>
      <c r="Q114" s="1">
        <v>5</v>
      </c>
      <c r="R114" s="1">
        <v>5</v>
      </c>
      <c r="S114" s="194">
        <f t="shared" si="8"/>
        <v>40</v>
      </c>
      <c r="T114" s="194">
        <v>40</v>
      </c>
      <c r="U114" s="1">
        <v>20</v>
      </c>
      <c r="V114" s="1">
        <v>89</v>
      </c>
      <c r="W114" s="1">
        <v>1</v>
      </c>
      <c r="X114" s="1">
        <v>40</v>
      </c>
      <c r="Y114" s="1">
        <v>0</v>
      </c>
      <c r="Z114" s="196">
        <f t="shared" si="9"/>
        <v>150</v>
      </c>
      <c r="AA114" s="1">
        <v>11</v>
      </c>
      <c r="AB114" s="1">
        <v>22</v>
      </c>
      <c r="AC114" s="1">
        <f>+Sar_InfraMR[[#This Row],[Total Pasos Vehiculares a Nivel]]</f>
        <v>150</v>
      </c>
      <c r="AD114" s="196">
        <f t="shared" si="10"/>
        <v>183</v>
      </c>
      <c r="AE114" s="1">
        <v>17</v>
      </c>
      <c r="AF114" s="1">
        <v>16</v>
      </c>
      <c r="AG114" s="1">
        <v>74</v>
      </c>
      <c r="AH114" s="196">
        <f t="shared" si="11"/>
        <v>107</v>
      </c>
      <c r="AI114" s="10">
        <v>31.1</v>
      </c>
      <c r="AJ114" s="10">
        <v>0</v>
      </c>
      <c r="AK114" s="10">
        <v>126.55</v>
      </c>
      <c r="AL114" s="222">
        <f t="shared" si="12"/>
        <v>157.65</v>
      </c>
      <c r="AM114" s="1">
        <v>0</v>
      </c>
      <c r="AN114" s="1">
        <v>9</v>
      </c>
      <c r="AO114" s="1">
        <v>8</v>
      </c>
      <c r="AP114" s="200">
        <f t="shared" si="13"/>
        <v>17</v>
      </c>
      <c r="AQ114" s="1">
        <v>180</v>
      </c>
      <c r="AR114" s="1">
        <v>95</v>
      </c>
      <c r="AS114" s="1">
        <v>0</v>
      </c>
      <c r="AT114" s="200">
        <f>+Sar_InfraMR[[#This Row],[B.02.1 - Parque de Coches Eléctricos Motrices]]+Sar_InfraMR[[#This Row],[B.02.2 - Parque de Coches Eléctricos Motrices Remolcados Tipo R]]+Sar_InfraMR[[#This Row],[B.02.3 - Parque de Coches Eléctricos Motrices Tipo R]]</f>
        <v>275</v>
      </c>
      <c r="AU114" s="1">
        <v>0</v>
      </c>
      <c r="AV114" s="1">
        <v>4</v>
      </c>
      <c r="AW114" s="1">
        <v>8</v>
      </c>
      <c r="AX114" s="200">
        <f>+Sar_InfraMR[[#This Row],[B.03.1 - Parque de Coches Motores Motrices Remolcados]]+Sar_InfraMR[[#This Row],[B.03.2 - Parque de Coches Motores Motrices Intermedios]]+Sar_InfraMR[[#This Row],[B.03.3 - Parque de Coches Motores Motrices Cabina]]</f>
        <v>12</v>
      </c>
      <c r="AY114" s="1">
        <v>33</v>
      </c>
      <c r="AZ114" s="1">
        <v>12</v>
      </c>
      <c r="BA114" s="1">
        <v>0</v>
      </c>
      <c r="BB114" s="1">
        <v>0</v>
      </c>
      <c r="BC114" s="200">
        <f>+SUM(Sar_InfraMR[[#This Row],[B.04.1 - Parque de Coches Remolcados Clase Unica]:[B.04.5 - Parque de Coches Remolcados para Servicios Especiales (Cartoneros)]])</f>
        <v>45</v>
      </c>
      <c r="BD114" s="356">
        <v>8</v>
      </c>
      <c r="BE114" s="1">
        <v>0</v>
      </c>
      <c r="BF114" s="1">
        <v>0</v>
      </c>
      <c r="BG114" s="235">
        <v>1676</v>
      </c>
    </row>
    <row r="115" spans="1:59">
      <c r="A115" s="1">
        <v>2002</v>
      </c>
      <c r="B115" s="1" t="s">
        <v>66</v>
      </c>
      <c r="C115" s="10">
        <v>71.5</v>
      </c>
      <c r="D115" s="10">
        <v>62.3</v>
      </c>
      <c r="E115" s="10">
        <v>0</v>
      </c>
      <c r="F115" s="10">
        <v>36.4</v>
      </c>
      <c r="G115" s="192">
        <f t="shared" si="7"/>
        <v>170.20000000000002</v>
      </c>
      <c r="H115" s="192">
        <f>+Sar_InfraMR[[#This Row],[Total Líneas de Explotación ]]</f>
        <v>170.20000000000002</v>
      </c>
      <c r="I115" s="300">
        <v>169.64911000000001</v>
      </c>
      <c r="J115" s="10">
        <v>196.1</v>
      </c>
      <c r="K115" s="10">
        <v>13.5</v>
      </c>
      <c r="L115" s="10">
        <v>85</v>
      </c>
      <c r="M115" s="10">
        <v>8.4</v>
      </c>
      <c r="N115" s="192">
        <f>+Sar_InfraMR[[#This Row],[A.03.1 -  Longitud de Vías de Explotación No Electrificadas Troncales y Ramales (vía principal) (km)]]+Sar_InfraMR[[#This Row],[A.04.1 -  Longitud de Vías de Explotación Electrificadas Troncales y Ramales (vía principal) (km)]]</f>
        <v>281.10000000000002</v>
      </c>
      <c r="O115" s="192">
        <f>+Sar_InfraMR[[#This Row],[Total Vías (excluido Auxiliares)]]</f>
        <v>281.10000000000002</v>
      </c>
      <c r="P115" s="1">
        <v>30</v>
      </c>
      <c r="Q115" s="1">
        <v>5</v>
      </c>
      <c r="R115" s="1">
        <v>5</v>
      </c>
      <c r="S115" s="194">
        <f t="shared" si="8"/>
        <v>40</v>
      </c>
      <c r="T115" s="194">
        <v>40</v>
      </c>
      <c r="U115" s="1">
        <v>20</v>
      </c>
      <c r="V115" s="1">
        <v>89</v>
      </c>
      <c r="W115" s="1">
        <v>1</v>
      </c>
      <c r="X115" s="1">
        <v>40</v>
      </c>
      <c r="Y115" s="1">
        <v>0</v>
      </c>
      <c r="Z115" s="196">
        <f t="shared" si="9"/>
        <v>150</v>
      </c>
      <c r="AA115" s="1">
        <v>11</v>
      </c>
      <c r="AB115" s="1">
        <v>22</v>
      </c>
      <c r="AC115" s="1">
        <f>+Sar_InfraMR[[#This Row],[Total Pasos Vehiculares a Nivel]]</f>
        <v>150</v>
      </c>
      <c r="AD115" s="196">
        <f t="shared" si="10"/>
        <v>183</v>
      </c>
      <c r="AE115" s="1">
        <v>17</v>
      </c>
      <c r="AF115" s="1">
        <v>16</v>
      </c>
      <c r="AG115" s="1">
        <v>74</v>
      </c>
      <c r="AH115" s="196">
        <f t="shared" si="11"/>
        <v>107</v>
      </c>
      <c r="AI115" s="10">
        <v>31.1</v>
      </c>
      <c r="AJ115" s="10">
        <v>0</v>
      </c>
      <c r="AK115" s="10">
        <v>126.55</v>
      </c>
      <c r="AL115" s="222">
        <f t="shared" si="12"/>
        <v>157.65</v>
      </c>
      <c r="AM115" s="1">
        <v>0</v>
      </c>
      <c r="AN115" s="1">
        <v>9</v>
      </c>
      <c r="AO115" s="1">
        <v>8</v>
      </c>
      <c r="AP115" s="200">
        <f t="shared" si="13"/>
        <v>17</v>
      </c>
      <c r="AQ115" s="1">
        <v>180</v>
      </c>
      <c r="AR115" s="1">
        <v>95</v>
      </c>
      <c r="AS115" s="1">
        <v>0</v>
      </c>
      <c r="AT115" s="200">
        <f>+Sar_InfraMR[[#This Row],[B.02.1 - Parque de Coches Eléctricos Motrices]]+Sar_InfraMR[[#This Row],[B.02.2 - Parque de Coches Eléctricos Motrices Remolcados Tipo R]]+Sar_InfraMR[[#This Row],[B.02.3 - Parque de Coches Eléctricos Motrices Tipo R]]</f>
        <v>275</v>
      </c>
      <c r="AU115" s="1">
        <v>0</v>
      </c>
      <c r="AV115" s="1">
        <v>4</v>
      </c>
      <c r="AW115" s="1">
        <v>8</v>
      </c>
      <c r="AX115" s="200">
        <f>+Sar_InfraMR[[#This Row],[B.03.1 - Parque de Coches Motores Motrices Remolcados]]+Sar_InfraMR[[#This Row],[B.03.2 - Parque de Coches Motores Motrices Intermedios]]+Sar_InfraMR[[#This Row],[B.03.3 - Parque de Coches Motores Motrices Cabina]]</f>
        <v>12</v>
      </c>
      <c r="AY115" s="1">
        <v>33</v>
      </c>
      <c r="AZ115" s="1">
        <v>12</v>
      </c>
      <c r="BA115" s="1">
        <v>0</v>
      </c>
      <c r="BB115" s="1">
        <v>0</v>
      </c>
      <c r="BC115" s="200">
        <f>+SUM(Sar_InfraMR[[#This Row],[B.04.1 - Parque de Coches Remolcados Clase Unica]:[B.04.5 - Parque de Coches Remolcados para Servicios Especiales (Cartoneros)]])</f>
        <v>45</v>
      </c>
      <c r="BD115" s="356">
        <v>8</v>
      </c>
      <c r="BE115" s="1">
        <v>0</v>
      </c>
      <c r="BF115" s="1">
        <v>0</v>
      </c>
      <c r="BG115" s="235">
        <v>1676</v>
      </c>
    </row>
    <row r="116" spans="1:59">
      <c r="A116" s="1">
        <v>2002</v>
      </c>
      <c r="B116" s="1" t="s">
        <v>67</v>
      </c>
      <c r="C116" s="10">
        <v>71.5</v>
      </c>
      <c r="D116" s="10">
        <v>62.3</v>
      </c>
      <c r="E116" s="10">
        <v>0</v>
      </c>
      <c r="F116" s="10">
        <v>36.4</v>
      </c>
      <c r="G116" s="192">
        <f t="shared" si="7"/>
        <v>170.20000000000002</v>
      </c>
      <c r="H116" s="192">
        <f>+Sar_InfraMR[[#This Row],[Total Líneas de Explotación ]]</f>
        <v>170.20000000000002</v>
      </c>
      <c r="I116" s="300">
        <v>169.64911000000001</v>
      </c>
      <c r="J116" s="10">
        <v>196.1</v>
      </c>
      <c r="K116" s="10">
        <v>13.5</v>
      </c>
      <c r="L116" s="10">
        <v>85</v>
      </c>
      <c r="M116" s="10">
        <v>8.4</v>
      </c>
      <c r="N116" s="192">
        <f>+Sar_InfraMR[[#This Row],[A.03.1 -  Longitud de Vías de Explotación No Electrificadas Troncales y Ramales (vía principal) (km)]]+Sar_InfraMR[[#This Row],[A.04.1 -  Longitud de Vías de Explotación Electrificadas Troncales y Ramales (vía principal) (km)]]</f>
        <v>281.10000000000002</v>
      </c>
      <c r="O116" s="192">
        <f>+Sar_InfraMR[[#This Row],[Total Vías (excluido Auxiliares)]]</f>
        <v>281.10000000000002</v>
      </c>
      <c r="P116" s="1">
        <v>30</v>
      </c>
      <c r="Q116" s="1">
        <v>5</v>
      </c>
      <c r="R116" s="1">
        <v>5</v>
      </c>
      <c r="S116" s="194">
        <f t="shared" si="8"/>
        <v>40</v>
      </c>
      <c r="T116" s="194">
        <v>40</v>
      </c>
      <c r="U116" s="1">
        <v>20</v>
      </c>
      <c r="V116" s="1">
        <v>89</v>
      </c>
      <c r="W116" s="1">
        <v>1</v>
      </c>
      <c r="X116" s="1">
        <v>40</v>
      </c>
      <c r="Y116" s="1">
        <v>0</v>
      </c>
      <c r="Z116" s="196">
        <f t="shared" si="9"/>
        <v>150</v>
      </c>
      <c r="AA116" s="1">
        <v>11</v>
      </c>
      <c r="AB116" s="1">
        <v>22</v>
      </c>
      <c r="AC116" s="1">
        <f>+Sar_InfraMR[[#This Row],[Total Pasos Vehiculares a Nivel]]</f>
        <v>150</v>
      </c>
      <c r="AD116" s="196">
        <f t="shared" si="10"/>
        <v>183</v>
      </c>
      <c r="AE116" s="1">
        <v>17</v>
      </c>
      <c r="AF116" s="1">
        <v>16</v>
      </c>
      <c r="AG116" s="1">
        <v>74</v>
      </c>
      <c r="AH116" s="196">
        <f t="shared" si="11"/>
        <v>107</v>
      </c>
      <c r="AI116" s="10">
        <v>31.1</v>
      </c>
      <c r="AJ116" s="10">
        <v>0</v>
      </c>
      <c r="AK116" s="10">
        <v>126.55</v>
      </c>
      <c r="AL116" s="222">
        <f t="shared" si="12"/>
        <v>157.65</v>
      </c>
      <c r="AM116" s="1">
        <v>0</v>
      </c>
      <c r="AN116" s="1">
        <v>9</v>
      </c>
      <c r="AO116" s="1">
        <v>8</v>
      </c>
      <c r="AP116" s="200">
        <f t="shared" si="13"/>
        <v>17</v>
      </c>
      <c r="AQ116" s="1">
        <v>180</v>
      </c>
      <c r="AR116" s="1">
        <v>95</v>
      </c>
      <c r="AS116" s="1">
        <v>0</v>
      </c>
      <c r="AT116" s="200">
        <f>+Sar_InfraMR[[#This Row],[B.02.1 - Parque de Coches Eléctricos Motrices]]+Sar_InfraMR[[#This Row],[B.02.2 - Parque de Coches Eléctricos Motrices Remolcados Tipo R]]+Sar_InfraMR[[#This Row],[B.02.3 - Parque de Coches Eléctricos Motrices Tipo R]]</f>
        <v>275</v>
      </c>
      <c r="AU116" s="1">
        <v>0</v>
      </c>
      <c r="AV116" s="1">
        <v>4</v>
      </c>
      <c r="AW116" s="1">
        <v>8</v>
      </c>
      <c r="AX116" s="200">
        <f>+Sar_InfraMR[[#This Row],[B.03.1 - Parque de Coches Motores Motrices Remolcados]]+Sar_InfraMR[[#This Row],[B.03.2 - Parque de Coches Motores Motrices Intermedios]]+Sar_InfraMR[[#This Row],[B.03.3 - Parque de Coches Motores Motrices Cabina]]</f>
        <v>12</v>
      </c>
      <c r="AY116" s="1">
        <v>33</v>
      </c>
      <c r="AZ116" s="1">
        <v>12</v>
      </c>
      <c r="BA116" s="1">
        <v>0</v>
      </c>
      <c r="BB116" s="1">
        <v>0</v>
      </c>
      <c r="BC116" s="200">
        <f>+SUM(Sar_InfraMR[[#This Row],[B.04.1 - Parque de Coches Remolcados Clase Unica]:[B.04.5 - Parque de Coches Remolcados para Servicios Especiales (Cartoneros)]])</f>
        <v>45</v>
      </c>
      <c r="BD116" s="356">
        <v>8</v>
      </c>
      <c r="BE116" s="1">
        <v>0</v>
      </c>
      <c r="BF116" s="1">
        <v>0</v>
      </c>
      <c r="BG116" s="235">
        <v>1676</v>
      </c>
    </row>
    <row r="117" spans="1:59">
      <c r="A117" s="1">
        <v>2002</v>
      </c>
      <c r="B117" s="1" t="s">
        <v>68</v>
      </c>
      <c r="C117" s="10">
        <v>71.5</v>
      </c>
      <c r="D117" s="10">
        <v>62.3</v>
      </c>
      <c r="E117" s="10">
        <v>0</v>
      </c>
      <c r="F117" s="10">
        <v>36.4</v>
      </c>
      <c r="G117" s="192">
        <f t="shared" si="7"/>
        <v>170.20000000000002</v>
      </c>
      <c r="H117" s="192">
        <f>+Sar_InfraMR[[#This Row],[Total Líneas de Explotación ]]</f>
        <v>170.20000000000002</v>
      </c>
      <c r="I117" s="300">
        <v>169.64911000000001</v>
      </c>
      <c r="J117" s="10">
        <v>196.1</v>
      </c>
      <c r="K117" s="10">
        <v>13.5</v>
      </c>
      <c r="L117" s="10">
        <v>85</v>
      </c>
      <c r="M117" s="10">
        <v>8.4</v>
      </c>
      <c r="N117" s="192">
        <f>+Sar_InfraMR[[#This Row],[A.03.1 -  Longitud de Vías de Explotación No Electrificadas Troncales y Ramales (vía principal) (km)]]+Sar_InfraMR[[#This Row],[A.04.1 -  Longitud de Vías de Explotación Electrificadas Troncales y Ramales (vía principal) (km)]]</f>
        <v>281.10000000000002</v>
      </c>
      <c r="O117" s="192">
        <f>+Sar_InfraMR[[#This Row],[Total Vías (excluido Auxiliares)]]</f>
        <v>281.10000000000002</v>
      </c>
      <c r="P117" s="1">
        <v>30</v>
      </c>
      <c r="Q117" s="1">
        <v>5</v>
      </c>
      <c r="R117" s="1">
        <v>5</v>
      </c>
      <c r="S117" s="194">
        <f t="shared" si="8"/>
        <v>40</v>
      </c>
      <c r="T117" s="194">
        <v>40</v>
      </c>
      <c r="U117" s="1">
        <v>20</v>
      </c>
      <c r="V117" s="1">
        <v>89</v>
      </c>
      <c r="W117" s="1">
        <v>1</v>
      </c>
      <c r="X117" s="1">
        <v>40</v>
      </c>
      <c r="Y117" s="1">
        <v>0</v>
      </c>
      <c r="Z117" s="196">
        <f t="shared" si="9"/>
        <v>150</v>
      </c>
      <c r="AA117" s="1">
        <v>11</v>
      </c>
      <c r="AB117" s="1">
        <v>22</v>
      </c>
      <c r="AC117" s="1">
        <f>+Sar_InfraMR[[#This Row],[Total Pasos Vehiculares a Nivel]]</f>
        <v>150</v>
      </c>
      <c r="AD117" s="196">
        <f t="shared" si="10"/>
        <v>183</v>
      </c>
      <c r="AE117" s="1">
        <v>17</v>
      </c>
      <c r="AF117" s="1">
        <v>16</v>
      </c>
      <c r="AG117" s="1">
        <v>74</v>
      </c>
      <c r="AH117" s="196">
        <f t="shared" si="11"/>
        <v>107</v>
      </c>
      <c r="AI117" s="10">
        <v>31.1</v>
      </c>
      <c r="AJ117" s="10">
        <v>0</v>
      </c>
      <c r="AK117" s="10">
        <v>126.55</v>
      </c>
      <c r="AL117" s="222">
        <f t="shared" si="12"/>
        <v>157.65</v>
      </c>
      <c r="AM117" s="1">
        <v>0</v>
      </c>
      <c r="AN117" s="1">
        <v>9</v>
      </c>
      <c r="AO117" s="1">
        <v>8</v>
      </c>
      <c r="AP117" s="200">
        <f t="shared" si="13"/>
        <v>17</v>
      </c>
      <c r="AQ117" s="1">
        <v>180</v>
      </c>
      <c r="AR117" s="1">
        <v>95</v>
      </c>
      <c r="AS117" s="1">
        <v>0</v>
      </c>
      <c r="AT117" s="200">
        <f>+Sar_InfraMR[[#This Row],[B.02.1 - Parque de Coches Eléctricos Motrices]]+Sar_InfraMR[[#This Row],[B.02.2 - Parque de Coches Eléctricos Motrices Remolcados Tipo R]]+Sar_InfraMR[[#This Row],[B.02.3 - Parque de Coches Eléctricos Motrices Tipo R]]</f>
        <v>275</v>
      </c>
      <c r="AU117" s="1">
        <v>0</v>
      </c>
      <c r="AV117" s="1">
        <v>4</v>
      </c>
      <c r="AW117" s="1">
        <v>8</v>
      </c>
      <c r="AX117" s="200">
        <f>+Sar_InfraMR[[#This Row],[B.03.1 - Parque de Coches Motores Motrices Remolcados]]+Sar_InfraMR[[#This Row],[B.03.2 - Parque de Coches Motores Motrices Intermedios]]+Sar_InfraMR[[#This Row],[B.03.3 - Parque de Coches Motores Motrices Cabina]]</f>
        <v>12</v>
      </c>
      <c r="AY117" s="1">
        <v>33</v>
      </c>
      <c r="AZ117" s="1">
        <v>12</v>
      </c>
      <c r="BA117" s="1">
        <v>0</v>
      </c>
      <c r="BB117" s="1">
        <v>0</v>
      </c>
      <c r="BC117" s="200">
        <f>+SUM(Sar_InfraMR[[#This Row],[B.04.1 - Parque de Coches Remolcados Clase Unica]:[B.04.5 - Parque de Coches Remolcados para Servicios Especiales (Cartoneros)]])</f>
        <v>45</v>
      </c>
      <c r="BD117" s="356">
        <v>8</v>
      </c>
      <c r="BE117" s="1">
        <v>0</v>
      </c>
      <c r="BF117" s="1">
        <v>0</v>
      </c>
      <c r="BG117" s="235">
        <v>1676</v>
      </c>
    </row>
    <row r="118" spans="1:59">
      <c r="A118" s="1">
        <v>2002</v>
      </c>
      <c r="B118" s="1" t="s">
        <v>69</v>
      </c>
      <c r="C118" s="10">
        <v>71.5</v>
      </c>
      <c r="D118" s="10">
        <v>62.3</v>
      </c>
      <c r="E118" s="10">
        <v>0</v>
      </c>
      <c r="F118" s="10">
        <v>36.4</v>
      </c>
      <c r="G118" s="192">
        <f t="shared" si="7"/>
        <v>170.20000000000002</v>
      </c>
      <c r="H118" s="192">
        <f>+Sar_InfraMR[[#This Row],[Total Líneas de Explotación ]]</f>
        <v>170.20000000000002</v>
      </c>
      <c r="I118" s="300">
        <v>169.64911000000001</v>
      </c>
      <c r="J118" s="10">
        <v>196.1</v>
      </c>
      <c r="K118" s="10">
        <v>13.5</v>
      </c>
      <c r="L118" s="10">
        <v>85</v>
      </c>
      <c r="M118" s="10">
        <v>8.4</v>
      </c>
      <c r="N118" s="192">
        <f>+Sar_InfraMR[[#This Row],[A.03.1 -  Longitud de Vías de Explotación No Electrificadas Troncales y Ramales (vía principal) (km)]]+Sar_InfraMR[[#This Row],[A.04.1 -  Longitud de Vías de Explotación Electrificadas Troncales y Ramales (vía principal) (km)]]</f>
        <v>281.10000000000002</v>
      </c>
      <c r="O118" s="192">
        <f>+Sar_InfraMR[[#This Row],[Total Vías (excluido Auxiliares)]]</f>
        <v>281.10000000000002</v>
      </c>
      <c r="P118" s="1">
        <v>30</v>
      </c>
      <c r="Q118" s="1">
        <v>5</v>
      </c>
      <c r="R118" s="1">
        <v>5</v>
      </c>
      <c r="S118" s="194">
        <f t="shared" si="8"/>
        <v>40</v>
      </c>
      <c r="T118" s="194">
        <v>40</v>
      </c>
      <c r="U118" s="1">
        <v>20</v>
      </c>
      <c r="V118" s="1">
        <v>89</v>
      </c>
      <c r="W118" s="1">
        <v>1</v>
      </c>
      <c r="X118" s="1">
        <v>40</v>
      </c>
      <c r="Y118" s="1">
        <v>0</v>
      </c>
      <c r="Z118" s="196">
        <f t="shared" si="9"/>
        <v>150</v>
      </c>
      <c r="AA118" s="1">
        <v>11</v>
      </c>
      <c r="AB118" s="1">
        <v>22</v>
      </c>
      <c r="AC118" s="1">
        <f>+Sar_InfraMR[[#This Row],[Total Pasos Vehiculares a Nivel]]</f>
        <v>150</v>
      </c>
      <c r="AD118" s="196">
        <f t="shared" si="10"/>
        <v>183</v>
      </c>
      <c r="AE118" s="1">
        <v>17</v>
      </c>
      <c r="AF118" s="1">
        <v>16</v>
      </c>
      <c r="AG118" s="1">
        <v>74</v>
      </c>
      <c r="AH118" s="196">
        <f t="shared" si="11"/>
        <v>107</v>
      </c>
      <c r="AI118" s="10">
        <v>31.1</v>
      </c>
      <c r="AJ118" s="10">
        <v>0</v>
      </c>
      <c r="AK118" s="10">
        <v>126.55</v>
      </c>
      <c r="AL118" s="222">
        <f t="shared" si="12"/>
        <v>157.65</v>
      </c>
      <c r="AM118" s="1">
        <v>0</v>
      </c>
      <c r="AN118" s="1">
        <v>9</v>
      </c>
      <c r="AO118" s="1">
        <v>8</v>
      </c>
      <c r="AP118" s="200">
        <f t="shared" si="13"/>
        <v>17</v>
      </c>
      <c r="AQ118" s="1">
        <v>180</v>
      </c>
      <c r="AR118" s="1">
        <v>95</v>
      </c>
      <c r="AS118" s="1">
        <v>0</v>
      </c>
      <c r="AT118" s="200">
        <f>+Sar_InfraMR[[#This Row],[B.02.1 - Parque de Coches Eléctricos Motrices]]+Sar_InfraMR[[#This Row],[B.02.2 - Parque de Coches Eléctricos Motrices Remolcados Tipo R]]+Sar_InfraMR[[#This Row],[B.02.3 - Parque de Coches Eléctricos Motrices Tipo R]]</f>
        <v>275</v>
      </c>
      <c r="AU118" s="1">
        <v>0</v>
      </c>
      <c r="AV118" s="1">
        <v>4</v>
      </c>
      <c r="AW118" s="1">
        <v>8</v>
      </c>
      <c r="AX118" s="200">
        <f>+Sar_InfraMR[[#This Row],[B.03.1 - Parque de Coches Motores Motrices Remolcados]]+Sar_InfraMR[[#This Row],[B.03.2 - Parque de Coches Motores Motrices Intermedios]]+Sar_InfraMR[[#This Row],[B.03.3 - Parque de Coches Motores Motrices Cabina]]</f>
        <v>12</v>
      </c>
      <c r="AY118" s="1">
        <v>33</v>
      </c>
      <c r="AZ118" s="1">
        <v>12</v>
      </c>
      <c r="BA118" s="1">
        <v>0</v>
      </c>
      <c r="BB118" s="1">
        <v>0</v>
      </c>
      <c r="BC118" s="200">
        <f>+SUM(Sar_InfraMR[[#This Row],[B.04.1 - Parque de Coches Remolcados Clase Unica]:[B.04.5 - Parque de Coches Remolcados para Servicios Especiales (Cartoneros)]])</f>
        <v>45</v>
      </c>
      <c r="BD118" s="356">
        <v>8</v>
      </c>
      <c r="BE118" s="1">
        <v>0</v>
      </c>
      <c r="BF118" s="1">
        <v>0</v>
      </c>
      <c r="BG118" s="235">
        <v>1676</v>
      </c>
    </row>
    <row r="119" spans="1:59">
      <c r="A119" s="1">
        <v>2002</v>
      </c>
      <c r="B119" s="1" t="s">
        <v>70</v>
      </c>
      <c r="C119" s="10">
        <v>71.5</v>
      </c>
      <c r="D119" s="10">
        <v>62.3</v>
      </c>
      <c r="E119" s="10">
        <v>0</v>
      </c>
      <c r="F119" s="10">
        <v>36.4</v>
      </c>
      <c r="G119" s="192">
        <f t="shared" si="7"/>
        <v>170.20000000000002</v>
      </c>
      <c r="H119" s="192">
        <f>+Sar_InfraMR[[#This Row],[Total Líneas de Explotación ]]</f>
        <v>170.20000000000002</v>
      </c>
      <c r="I119" s="300">
        <v>169.64911000000001</v>
      </c>
      <c r="J119" s="10">
        <v>196.1</v>
      </c>
      <c r="K119" s="10">
        <v>13.5</v>
      </c>
      <c r="L119" s="10">
        <v>85</v>
      </c>
      <c r="M119" s="10">
        <v>8.4</v>
      </c>
      <c r="N119" s="192">
        <f>+Sar_InfraMR[[#This Row],[A.03.1 -  Longitud de Vías de Explotación No Electrificadas Troncales y Ramales (vía principal) (km)]]+Sar_InfraMR[[#This Row],[A.04.1 -  Longitud de Vías de Explotación Electrificadas Troncales y Ramales (vía principal) (km)]]</f>
        <v>281.10000000000002</v>
      </c>
      <c r="O119" s="192">
        <f>+Sar_InfraMR[[#This Row],[Total Vías (excluido Auxiliares)]]</f>
        <v>281.10000000000002</v>
      </c>
      <c r="P119" s="1">
        <v>30</v>
      </c>
      <c r="Q119" s="1">
        <v>5</v>
      </c>
      <c r="R119" s="1">
        <v>5</v>
      </c>
      <c r="S119" s="194">
        <f t="shared" si="8"/>
        <v>40</v>
      </c>
      <c r="T119" s="194">
        <v>40</v>
      </c>
      <c r="U119" s="1">
        <v>20</v>
      </c>
      <c r="V119" s="1">
        <v>89</v>
      </c>
      <c r="W119" s="1">
        <v>1</v>
      </c>
      <c r="X119" s="1">
        <v>40</v>
      </c>
      <c r="Y119" s="1">
        <v>0</v>
      </c>
      <c r="Z119" s="196">
        <f t="shared" si="9"/>
        <v>150</v>
      </c>
      <c r="AA119" s="1">
        <v>11</v>
      </c>
      <c r="AB119" s="1">
        <v>22</v>
      </c>
      <c r="AC119" s="1">
        <f>+Sar_InfraMR[[#This Row],[Total Pasos Vehiculares a Nivel]]</f>
        <v>150</v>
      </c>
      <c r="AD119" s="196">
        <f t="shared" si="10"/>
        <v>183</v>
      </c>
      <c r="AE119" s="1">
        <v>17</v>
      </c>
      <c r="AF119" s="1">
        <v>16</v>
      </c>
      <c r="AG119" s="1">
        <v>74</v>
      </c>
      <c r="AH119" s="196">
        <f t="shared" si="11"/>
        <v>107</v>
      </c>
      <c r="AI119" s="10">
        <v>31.1</v>
      </c>
      <c r="AJ119" s="10">
        <v>0</v>
      </c>
      <c r="AK119" s="10">
        <v>126.55</v>
      </c>
      <c r="AL119" s="222">
        <f t="shared" si="12"/>
        <v>157.65</v>
      </c>
      <c r="AM119" s="1">
        <v>0</v>
      </c>
      <c r="AN119" s="1">
        <v>9</v>
      </c>
      <c r="AO119" s="1">
        <v>8</v>
      </c>
      <c r="AP119" s="200">
        <f t="shared" si="13"/>
        <v>17</v>
      </c>
      <c r="AQ119" s="1">
        <v>180</v>
      </c>
      <c r="AR119" s="1">
        <v>95</v>
      </c>
      <c r="AS119" s="1">
        <v>0</v>
      </c>
      <c r="AT119" s="200">
        <f>+Sar_InfraMR[[#This Row],[B.02.1 - Parque de Coches Eléctricos Motrices]]+Sar_InfraMR[[#This Row],[B.02.2 - Parque de Coches Eléctricos Motrices Remolcados Tipo R]]+Sar_InfraMR[[#This Row],[B.02.3 - Parque de Coches Eléctricos Motrices Tipo R]]</f>
        <v>275</v>
      </c>
      <c r="AU119" s="1">
        <v>0</v>
      </c>
      <c r="AV119" s="1">
        <v>4</v>
      </c>
      <c r="AW119" s="1">
        <v>8</v>
      </c>
      <c r="AX119" s="200">
        <f>+Sar_InfraMR[[#This Row],[B.03.1 - Parque de Coches Motores Motrices Remolcados]]+Sar_InfraMR[[#This Row],[B.03.2 - Parque de Coches Motores Motrices Intermedios]]+Sar_InfraMR[[#This Row],[B.03.3 - Parque de Coches Motores Motrices Cabina]]</f>
        <v>12</v>
      </c>
      <c r="AY119" s="1">
        <v>33</v>
      </c>
      <c r="AZ119" s="1">
        <v>12</v>
      </c>
      <c r="BA119" s="1">
        <v>0</v>
      </c>
      <c r="BB119" s="1">
        <v>0</v>
      </c>
      <c r="BC119" s="200">
        <f>+SUM(Sar_InfraMR[[#This Row],[B.04.1 - Parque de Coches Remolcados Clase Unica]:[B.04.5 - Parque de Coches Remolcados para Servicios Especiales (Cartoneros)]])</f>
        <v>45</v>
      </c>
      <c r="BD119" s="356">
        <v>8</v>
      </c>
      <c r="BE119" s="1">
        <v>0</v>
      </c>
      <c r="BF119" s="1">
        <v>0</v>
      </c>
      <c r="BG119" s="235">
        <v>1676</v>
      </c>
    </row>
    <row r="120" spans="1:59">
      <c r="A120" s="1">
        <v>2002</v>
      </c>
      <c r="B120" s="1" t="s">
        <v>71</v>
      </c>
      <c r="C120" s="10">
        <v>71.5</v>
      </c>
      <c r="D120" s="10">
        <v>62.3</v>
      </c>
      <c r="E120" s="10">
        <v>0</v>
      </c>
      <c r="F120" s="10">
        <v>36.4</v>
      </c>
      <c r="G120" s="192">
        <f t="shared" si="7"/>
        <v>170.20000000000002</v>
      </c>
      <c r="H120" s="192">
        <f>+Sar_InfraMR[[#This Row],[Total Líneas de Explotación ]]</f>
        <v>170.20000000000002</v>
      </c>
      <c r="I120" s="300">
        <v>169.64911000000001</v>
      </c>
      <c r="J120" s="10">
        <v>196.1</v>
      </c>
      <c r="K120" s="10">
        <v>13.5</v>
      </c>
      <c r="L120" s="10">
        <v>85</v>
      </c>
      <c r="M120" s="10">
        <v>8.4</v>
      </c>
      <c r="N120" s="192">
        <f>+Sar_InfraMR[[#This Row],[A.03.1 -  Longitud de Vías de Explotación No Electrificadas Troncales y Ramales (vía principal) (km)]]+Sar_InfraMR[[#This Row],[A.04.1 -  Longitud de Vías de Explotación Electrificadas Troncales y Ramales (vía principal) (km)]]</f>
        <v>281.10000000000002</v>
      </c>
      <c r="O120" s="192">
        <f>+Sar_InfraMR[[#This Row],[Total Vías (excluido Auxiliares)]]</f>
        <v>281.10000000000002</v>
      </c>
      <c r="P120" s="1">
        <v>30</v>
      </c>
      <c r="Q120" s="1">
        <v>5</v>
      </c>
      <c r="R120" s="1">
        <v>5</v>
      </c>
      <c r="S120" s="194">
        <f t="shared" si="8"/>
        <v>40</v>
      </c>
      <c r="T120" s="194">
        <v>40</v>
      </c>
      <c r="U120" s="1">
        <v>20</v>
      </c>
      <c r="V120" s="1">
        <v>89</v>
      </c>
      <c r="W120" s="1">
        <v>1</v>
      </c>
      <c r="X120" s="1">
        <v>40</v>
      </c>
      <c r="Y120" s="1">
        <v>0</v>
      </c>
      <c r="Z120" s="196">
        <f t="shared" si="9"/>
        <v>150</v>
      </c>
      <c r="AA120" s="1">
        <v>11</v>
      </c>
      <c r="AB120" s="1">
        <v>22</v>
      </c>
      <c r="AC120" s="1">
        <f>+Sar_InfraMR[[#This Row],[Total Pasos Vehiculares a Nivel]]</f>
        <v>150</v>
      </c>
      <c r="AD120" s="196">
        <f t="shared" si="10"/>
        <v>183</v>
      </c>
      <c r="AE120" s="1">
        <v>17</v>
      </c>
      <c r="AF120" s="1">
        <v>16</v>
      </c>
      <c r="AG120" s="1">
        <v>74</v>
      </c>
      <c r="AH120" s="196">
        <f t="shared" si="11"/>
        <v>107</v>
      </c>
      <c r="AI120" s="10">
        <v>31.1</v>
      </c>
      <c r="AJ120" s="10">
        <v>0</v>
      </c>
      <c r="AK120" s="10">
        <v>126.55</v>
      </c>
      <c r="AL120" s="222">
        <f t="shared" si="12"/>
        <v>157.65</v>
      </c>
      <c r="AM120" s="1">
        <v>0</v>
      </c>
      <c r="AN120" s="1">
        <v>9</v>
      </c>
      <c r="AO120" s="1">
        <v>8</v>
      </c>
      <c r="AP120" s="200">
        <f t="shared" si="13"/>
        <v>17</v>
      </c>
      <c r="AQ120" s="1">
        <v>180</v>
      </c>
      <c r="AR120" s="1">
        <v>95</v>
      </c>
      <c r="AS120" s="1">
        <v>0</v>
      </c>
      <c r="AT120" s="200">
        <f>+Sar_InfraMR[[#This Row],[B.02.1 - Parque de Coches Eléctricos Motrices]]+Sar_InfraMR[[#This Row],[B.02.2 - Parque de Coches Eléctricos Motrices Remolcados Tipo R]]+Sar_InfraMR[[#This Row],[B.02.3 - Parque de Coches Eléctricos Motrices Tipo R]]</f>
        <v>275</v>
      </c>
      <c r="AU120" s="1">
        <v>0</v>
      </c>
      <c r="AV120" s="1">
        <v>4</v>
      </c>
      <c r="AW120" s="1">
        <v>8</v>
      </c>
      <c r="AX120" s="200">
        <f>+Sar_InfraMR[[#This Row],[B.03.1 - Parque de Coches Motores Motrices Remolcados]]+Sar_InfraMR[[#This Row],[B.03.2 - Parque de Coches Motores Motrices Intermedios]]+Sar_InfraMR[[#This Row],[B.03.3 - Parque de Coches Motores Motrices Cabina]]</f>
        <v>12</v>
      </c>
      <c r="AY120" s="1">
        <v>33</v>
      </c>
      <c r="AZ120" s="1">
        <v>12</v>
      </c>
      <c r="BA120" s="1">
        <v>0</v>
      </c>
      <c r="BB120" s="1">
        <v>0</v>
      </c>
      <c r="BC120" s="200">
        <f>+SUM(Sar_InfraMR[[#This Row],[B.04.1 - Parque de Coches Remolcados Clase Unica]:[B.04.5 - Parque de Coches Remolcados para Servicios Especiales (Cartoneros)]])</f>
        <v>45</v>
      </c>
      <c r="BD120" s="356">
        <v>8</v>
      </c>
      <c r="BE120" s="1">
        <v>0</v>
      </c>
      <c r="BF120" s="1">
        <v>0</v>
      </c>
      <c r="BG120" s="235">
        <v>1676</v>
      </c>
    </row>
    <row r="121" spans="1:59">
      <c r="A121" s="1">
        <v>2002</v>
      </c>
      <c r="B121" s="1" t="s">
        <v>72</v>
      </c>
      <c r="C121" s="10">
        <v>71.5</v>
      </c>
      <c r="D121" s="10">
        <v>62.3</v>
      </c>
      <c r="E121" s="10">
        <v>0</v>
      </c>
      <c r="F121" s="10">
        <v>36.4</v>
      </c>
      <c r="G121" s="192">
        <f t="shared" si="7"/>
        <v>170.20000000000002</v>
      </c>
      <c r="H121" s="192">
        <f>+Sar_InfraMR[[#This Row],[Total Líneas de Explotación ]]</f>
        <v>170.20000000000002</v>
      </c>
      <c r="I121" s="300">
        <v>169.64911000000001</v>
      </c>
      <c r="J121" s="10">
        <v>196.1</v>
      </c>
      <c r="K121" s="10">
        <v>13.5</v>
      </c>
      <c r="L121" s="10">
        <v>85</v>
      </c>
      <c r="M121" s="10">
        <v>8.4</v>
      </c>
      <c r="N121" s="192">
        <f>+Sar_InfraMR[[#This Row],[A.03.1 -  Longitud de Vías de Explotación No Electrificadas Troncales y Ramales (vía principal) (km)]]+Sar_InfraMR[[#This Row],[A.04.1 -  Longitud de Vías de Explotación Electrificadas Troncales y Ramales (vía principal) (km)]]</f>
        <v>281.10000000000002</v>
      </c>
      <c r="O121" s="192">
        <f>+Sar_InfraMR[[#This Row],[Total Vías (excluido Auxiliares)]]</f>
        <v>281.10000000000002</v>
      </c>
      <c r="P121" s="1">
        <v>30</v>
      </c>
      <c r="Q121" s="1">
        <v>5</v>
      </c>
      <c r="R121" s="1">
        <v>5</v>
      </c>
      <c r="S121" s="194">
        <f t="shared" si="8"/>
        <v>40</v>
      </c>
      <c r="T121" s="194">
        <v>40</v>
      </c>
      <c r="U121" s="1">
        <v>20</v>
      </c>
      <c r="V121" s="1">
        <v>89</v>
      </c>
      <c r="W121" s="1">
        <v>1</v>
      </c>
      <c r="X121" s="1">
        <v>40</v>
      </c>
      <c r="Y121" s="1">
        <v>0</v>
      </c>
      <c r="Z121" s="196">
        <f t="shared" si="9"/>
        <v>150</v>
      </c>
      <c r="AA121" s="1">
        <v>11</v>
      </c>
      <c r="AB121" s="1">
        <v>22</v>
      </c>
      <c r="AC121" s="1">
        <f>+Sar_InfraMR[[#This Row],[Total Pasos Vehiculares a Nivel]]</f>
        <v>150</v>
      </c>
      <c r="AD121" s="196">
        <f t="shared" si="10"/>
        <v>183</v>
      </c>
      <c r="AE121" s="1">
        <v>17</v>
      </c>
      <c r="AF121" s="1">
        <v>16</v>
      </c>
      <c r="AG121" s="1">
        <v>74</v>
      </c>
      <c r="AH121" s="196">
        <f t="shared" si="11"/>
        <v>107</v>
      </c>
      <c r="AI121" s="10">
        <v>31.1</v>
      </c>
      <c r="AJ121" s="10">
        <v>0</v>
      </c>
      <c r="AK121" s="10">
        <v>126.55</v>
      </c>
      <c r="AL121" s="222">
        <f t="shared" si="12"/>
        <v>157.65</v>
      </c>
      <c r="AM121" s="1">
        <v>0</v>
      </c>
      <c r="AN121" s="1">
        <v>9</v>
      </c>
      <c r="AO121" s="1">
        <v>8</v>
      </c>
      <c r="AP121" s="200">
        <f t="shared" si="13"/>
        <v>17</v>
      </c>
      <c r="AQ121" s="1">
        <v>180</v>
      </c>
      <c r="AR121" s="1">
        <v>95</v>
      </c>
      <c r="AS121" s="1">
        <v>0</v>
      </c>
      <c r="AT121" s="200">
        <f>+Sar_InfraMR[[#This Row],[B.02.1 - Parque de Coches Eléctricos Motrices]]+Sar_InfraMR[[#This Row],[B.02.2 - Parque de Coches Eléctricos Motrices Remolcados Tipo R]]+Sar_InfraMR[[#This Row],[B.02.3 - Parque de Coches Eléctricos Motrices Tipo R]]</f>
        <v>275</v>
      </c>
      <c r="AU121" s="1">
        <v>0</v>
      </c>
      <c r="AV121" s="1">
        <v>4</v>
      </c>
      <c r="AW121" s="1">
        <v>8</v>
      </c>
      <c r="AX121" s="200">
        <f>+Sar_InfraMR[[#This Row],[B.03.1 - Parque de Coches Motores Motrices Remolcados]]+Sar_InfraMR[[#This Row],[B.03.2 - Parque de Coches Motores Motrices Intermedios]]+Sar_InfraMR[[#This Row],[B.03.3 - Parque de Coches Motores Motrices Cabina]]</f>
        <v>12</v>
      </c>
      <c r="AY121" s="1">
        <v>33</v>
      </c>
      <c r="AZ121" s="1">
        <v>12</v>
      </c>
      <c r="BA121" s="1">
        <v>0</v>
      </c>
      <c r="BB121" s="1">
        <v>0</v>
      </c>
      <c r="BC121" s="200">
        <f>+SUM(Sar_InfraMR[[#This Row],[B.04.1 - Parque de Coches Remolcados Clase Unica]:[B.04.5 - Parque de Coches Remolcados para Servicios Especiales (Cartoneros)]])</f>
        <v>45</v>
      </c>
      <c r="BD121" s="356">
        <v>8</v>
      </c>
      <c r="BE121" s="1">
        <v>0</v>
      </c>
      <c r="BF121" s="1">
        <v>0</v>
      </c>
      <c r="BG121" s="235">
        <v>1676</v>
      </c>
    </row>
    <row r="122" spans="1:59">
      <c r="A122" s="1">
        <v>2003</v>
      </c>
      <c r="B122" s="1" t="s">
        <v>61</v>
      </c>
      <c r="C122" s="10">
        <v>71.5</v>
      </c>
      <c r="D122" s="10">
        <v>62.3</v>
      </c>
      <c r="E122" s="10">
        <v>0</v>
      </c>
      <c r="F122" s="10">
        <v>36.4</v>
      </c>
      <c r="G122" s="192">
        <f t="shared" si="7"/>
        <v>170.20000000000002</v>
      </c>
      <c r="H122" s="192">
        <f>+Sar_InfraMR[[#This Row],[Total Líneas de Explotación ]]</f>
        <v>170.20000000000002</v>
      </c>
      <c r="I122" s="300">
        <v>169.64911000000001</v>
      </c>
      <c r="J122" s="10">
        <v>196.1</v>
      </c>
      <c r="K122" s="10">
        <v>13.5</v>
      </c>
      <c r="L122" s="10">
        <v>85</v>
      </c>
      <c r="M122" s="10">
        <v>8.4</v>
      </c>
      <c r="N122" s="192">
        <f>+Sar_InfraMR[[#This Row],[A.03.1 -  Longitud de Vías de Explotación No Electrificadas Troncales y Ramales (vía principal) (km)]]+Sar_InfraMR[[#This Row],[A.04.1 -  Longitud de Vías de Explotación Electrificadas Troncales y Ramales (vía principal) (km)]]</f>
        <v>281.10000000000002</v>
      </c>
      <c r="O122" s="192">
        <f>+Sar_InfraMR[[#This Row],[Total Vías (excluido Auxiliares)]]</f>
        <v>281.10000000000002</v>
      </c>
      <c r="P122" s="1">
        <v>30</v>
      </c>
      <c r="Q122" s="1">
        <v>5</v>
      </c>
      <c r="R122" s="1">
        <v>5</v>
      </c>
      <c r="S122" s="194">
        <f t="shared" si="8"/>
        <v>40</v>
      </c>
      <c r="T122" s="194">
        <v>40</v>
      </c>
      <c r="U122" s="1">
        <v>20</v>
      </c>
      <c r="V122" s="1">
        <v>89</v>
      </c>
      <c r="W122" s="1">
        <v>1</v>
      </c>
      <c r="X122" s="1">
        <v>40</v>
      </c>
      <c r="Y122" s="1">
        <v>0</v>
      </c>
      <c r="Z122" s="196">
        <f t="shared" si="9"/>
        <v>150</v>
      </c>
      <c r="AA122" s="1">
        <v>11</v>
      </c>
      <c r="AB122" s="1">
        <v>22</v>
      </c>
      <c r="AC122" s="1">
        <f>+Sar_InfraMR[[#This Row],[Total Pasos Vehiculares a Nivel]]</f>
        <v>150</v>
      </c>
      <c r="AD122" s="196">
        <f t="shared" si="10"/>
        <v>183</v>
      </c>
      <c r="AE122" s="1">
        <v>17</v>
      </c>
      <c r="AF122" s="1">
        <v>16</v>
      </c>
      <c r="AG122" s="1">
        <v>74</v>
      </c>
      <c r="AH122" s="196">
        <f t="shared" si="11"/>
        <v>107</v>
      </c>
      <c r="AI122" s="10">
        <v>31.1</v>
      </c>
      <c r="AJ122" s="10">
        <v>0</v>
      </c>
      <c r="AK122" s="10">
        <v>126.55</v>
      </c>
      <c r="AL122" s="222">
        <f t="shared" si="12"/>
        <v>157.65</v>
      </c>
      <c r="AM122" s="1">
        <v>0</v>
      </c>
      <c r="AN122" s="1">
        <v>9</v>
      </c>
      <c r="AO122" s="1">
        <v>8</v>
      </c>
      <c r="AP122" s="200">
        <f t="shared" si="13"/>
        <v>17</v>
      </c>
      <c r="AQ122" s="1">
        <v>180</v>
      </c>
      <c r="AR122" s="1">
        <v>95</v>
      </c>
      <c r="AS122" s="1">
        <v>0</v>
      </c>
      <c r="AT122" s="200">
        <f>+Sar_InfraMR[[#This Row],[B.02.1 - Parque de Coches Eléctricos Motrices]]+Sar_InfraMR[[#This Row],[B.02.2 - Parque de Coches Eléctricos Motrices Remolcados Tipo R]]+Sar_InfraMR[[#This Row],[B.02.3 - Parque de Coches Eléctricos Motrices Tipo R]]</f>
        <v>275</v>
      </c>
      <c r="AU122" s="1">
        <v>0</v>
      </c>
      <c r="AV122" s="1">
        <v>4</v>
      </c>
      <c r="AW122" s="1">
        <v>8</v>
      </c>
      <c r="AX122" s="200">
        <f>+Sar_InfraMR[[#This Row],[B.03.1 - Parque de Coches Motores Motrices Remolcados]]+Sar_InfraMR[[#This Row],[B.03.2 - Parque de Coches Motores Motrices Intermedios]]+Sar_InfraMR[[#This Row],[B.03.3 - Parque de Coches Motores Motrices Cabina]]</f>
        <v>12</v>
      </c>
      <c r="AY122" s="1">
        <v>33</v>
      </c>
      <c r="AZ122" s="1">
        <v>12</v>
      </c>
      <c r="BA122" s="1">
        <v>0</v>
      </c>
      <c r="BB122" s="1">
        <v>0</v>
      </c>
      <c r="BC122" s="200">
        <f>+SUM(Sar_InfraMR[[#This Row],[B.04.1 - Parque de Coches Remolcados Clase Unica]:[B.04.5 - Parque de Coches Remolcados para Servicios Especiales (Cartoneros)]])</f>
        <v>45</v>
      </c>
      <c r="BD122" s="356">
        <v>8</v>
      </c>
      <c r="BE122" s="1">
        <v>0</v>
      </c>
      <c r="BF122" s="1">
        <v>0</v>
      </c>
      <c r="BG122" s="235">
        <v>1676</v>
      </c>
    </row>
    <row r="123" spans="1:59">
      <c r="A123" s="1">
        <v>2003</v>
      </c>
      <c r="B123" s="1" t="s">
        <v>62</v>
      </c>
      <c r="C123" s="10">
        <v>71.5</v>
      </c>
      <c r="D123" s="10">
        <v>62.3</v>
      </c>
      <c r="E123" s="10">
        <v>0</v>
      </c>
      <c r="F123" s="10">
        <v>36.4</v>
      </c>
      <c r="G123" s="192">
        <f t="shared" si="7"/>
        <v>170.20000000000002</v>
      </c>
      <c r="H123" s="192">
        <f>+Sar_InfraMR[[#This Row],[Total Líneas de Explotación ]]</f>
        <v>170.20000000000002</v>
      </c>
      <c r="I123" s="300">
        <v>169.64911000000001</v>
      </c>
      <c r="J123" s="10">
        <v>196.1</v>
      </c>
      <c r="K123" s="10">
        <v>13.5</v>
      </c>
      <c r="L123" s="10">
        <v>85</v>
      </c>
      <c r="M123" s="10">
        <v>8.4</v>
      </c>
      <c r="N123" s="192">
        <f>+Sar_InfraMR[[#This Row],[A.03.1 -  Longitud de Vías de Explotación No Electrificadas Troncales y Ramales (vía principal) (km)]]+Sar_InfraMR[[#This Row],[A.04.1 -  Longitud de Vías de Explotación Electrificadas Troncales y Ramales (vía principal) (km)]]</f>
        <v>281.10000000000002</v>
      </c>
      <c r="O123" s="192">
        <f>+Sar_InfraMR[[#This Row],[Total Vías (excluido Auxiliares)]]</f>
        <v>281.10000000000002</v>
      </c>
      <c r="P123" s="1">
        <v>30</v>
      </c>
      <c r="Q123" s="1">
        <v>5</v>
      </c>
      <c r="R123" s="1">
        <v>5</v>
      </c>
      <c r="S123" s="194">
        <f t="shared" si="8"/>
        <v>40</v>
      </c>
      <c r="T123" s="194">
        <v>40</v>
      </c>
      <c r="U123" s="1">
        <v>20</v>
      </c>
      <c r="V123" s="1">
        <v>89</v>
      </c>
      <c r="W123" s="1">
        <v>1</v>
      </c>
      <c r="X123" s="1">
        <v>40</v>
      </c>
      <c r="Y123" s="1">
        <v>0</v>
      </c>
      <c r="Z123" s="196">
        <f t="shared" si="9"/>
        <v>150</v>
      </c>
      <c r="AA123" s="1">
        <v>11</v>
      </c>
      <c r="AB123" s="1">
        <v>22</v>
      </c>
      <c r="AC123" s="1">
        <f>+Sar_InfraMR[[#This Row],[Total Pasos Vehiculares a Nivel]]</f>
        <v>150</v>
      </c>
      <c r="AD123" s="196">
        <f t="shared" si="10"/>
        <v>183</v>
      </c>
      <c r="AE123" s="1">
        <v>17</v>
      </c>
      <c r="AF123" s="1">
        <v>16</v>
      </c>
      <c r="AG123" s="1">
        <v>74</v>
      </c>
      <c r="AH123" s="196">
        <f t="shared" si="11"/>
        <v>107</v>
      </c>
      <c r="AI123" s="10">
        <v>31.1</v>
      </c>
      <c r="AJ123" s="10">
        <v>0</v>
      </c>
      <c r="AK123" s="10">
        <v>126.55</v>
      </c>
      <c r="AL123" s="222">
        <f t="shared" si="12"/>
        <v>157.65</v>
      </c>
      <c r="AM123" s="1">
        <v>0</v>
      </c>
      <c r="AN123" s="1">
        <v>9</v>
      </c>
      <c r="AO123" s="1">
        <v>8</v>
      </c>
      <c r="AP123" s="200">
        <f t="shared" si="13"/>
        <v>17</v>
      </c>
      <c r="AQ123" s="1">
        <v>180</v>
      </c>
      <c r="AR123" s="1">
        <v>95</v>
      </c>
      <c r="AS123" s="1">
        <v>0</v>
      </c>
      <c r="AT123" s="200">
        <f>+Sar_InfraMR[[#This Row],[B.02.1 - Parque de Coches Eléctricos Motrices]]+Sar_InfraMR[[#This Row],[B.02.2 - Parque de Coches Eléctricos Motrices Remolcados Tipo R]]+Sar_InfraMR[[#This Row],[B.02.3 - Parque de Coches Eléctricos Motrices Tipo R]]</f>
        <v>275</v>
      </c>
      <c r="AU123" s="1">
        <v>0</v>
      </c>
      <c r="AV123" s="1">
        <v>4</v>
      </c>
      <c r="AW123" s="1">
        <v>8</v>
      </c>
      <c r="AX123" s="200">
        <f>+Sar_InfraMR[[#This Row],[B.03.1 - Parque de Coches Motores Motrices Remolcados]]+Sar_InfraMR[[#This Row],[B.03.2 - Parque de Coches Motores Motrices Intermedios]]+Sar_InfraMR[[#This Row],[B.03.3 - Parque de Coches Motores Motrices Cabina]]</f>
        <v>12</v>
      </c>
      <c r="AY123" s="1">
        <v>33</v>
      </c>
      <c r="AZ123" s="1">
        <v>12</v>
      </c>
      <c r="BA123" s="1">
        <v>0</v>
      </c>
      <c r="BB123" s="1">
        <v>0</v>
      </c>
      <c r="BC123" s="200">
        <f>+SUM(Sar_InfraMR[[#This Row],[B.04.1 - Parque de Coches Remolcados Clase Unica]:[B.04.5 - Parque de Coches Remolcados para Servicios Especiales (Cartoneros)]])</f>
        <v>45</v>
      </c>
      <c r="BD123" s="356">
        <v>8</v>
      </c>
      <c r="BE123" s="1">
        <v>0</v>
      </c>
      <c r="BF123" s="1">
        <v>0</v>
      </c>
      <c r="BG123" s="235">
        <v>1676</v>
      </c>
    </row>
    <row r="124" spans="1:59">
      <c r="A124" s="1">
        <v>2003</v>
      </c>
      <c r="B124" s="1" t="s">
        <v>63</v>
      </c>
      <c r="C124" s="10">
        <v>71.5</v>
      </c>
      <c r="D124" s="10">
        <v>62.3</v>
      </c>
      <c r="E124" s="10">
        <v>0</v>
      </c>
      <c r="F124" s="10">
        <v>36.4</v>
      </c>
      <c r="G124" s="192">
        <f t="shared" si="7"/>
        <v>170.20000000000002</v>
      </c>
      <c r="H124" s="192">
        <f>+Sar_InfraMR[[#This Row],[Total Líneas de Explotación ]]</f>
        <v>170.20000000000002</v>
      </c>
      <c r="I124" s="300">
        <v>169.64911000000001</v>
      </c>
      <c r="J124" s="10">
        <v>196.1</v>
      </c>
      <c r="K124" s="10">
        <v>13.5</v>
      </c>
      <c r="L124" s="10">
        <v>85</v>
      </c>
      <c r="M124" s="10">
        <v>8.4</v>
      </c>
      <c r="N124" s="192">
        <f>+Sar_InfraMR[[#This Row],[A.03.1 -  Longitud de Vías de Explotación No Electrificadas Troncales y Ramales (vía principal) (km)]]+Sar_InfraMR[[#This Row],[A.04.1 -  Longitud de Vías de Explotación Electrificadas Troncales y Ramales (vía principal) (km)]]</f>
        <v>281.10000000000002</v>
      </c>
      <c r="O124" s="192">
        <f>+Sar_InfraMR[[#This Row],[Total Vías (excluido Auxiliares)]]</f>
        <v>281.10000000000002</v>
      </c>
      <c r="P124" s="1">
        <v>30</v>
      </c>
      <c r="Q124" s="1">
        <v>5</v>
      </c>
      <c r="R124" s="1">
        <v>5</v>
      </c>
      <c r="S124" s="194">
        <f t="shared" si="8"/>
        <v>40</v>
      </c>
      <c r="T124" s="194">
        <v>40</v>
      </c>
      <c r="U124" s="1">
        <v>20</v>
      </c>
      <c r="V124" s="1">
        <v>89</v>
      </c>
      <c r="W124" s="1">
        <v>1</v>
      </c>
      <c r="X124" s="1">
        <v>40</v>
      </c>
      <c r="Y124" s="1">
        <v>0</v>
      </c>
      <c r="Z124" s="196">
        <f t="shared" si="9"/>
        <v>150</v>
      </c>
      <c r="AA124" s="1">
        <v>11</v>
      </c>
      <c r="AB124" s="1">
        <v>22</v>
      </c>
      <c r="AC124" s="1">
        <f>+Sar_InfraMR[[#This Row],[Total Pasos Vehiculares a Nivel]]</f>
        <v>150</v>
      </c>
      <c r="AD124" s="196">
        <f t="shared" si="10"/>
        <v>183</v>
      </c>
      <c r="AE124" s="1">
        <v>17</v>
      </c>
      <c r="AF124" s="1">
        <v>16</v>
      </c>
      <c r="AG124" s="1">
        <v>74</v>
      </c>
      <c r="AH124" s="196">
        <f t="shared" si="11"/>
        <v>107</v>
      </c>
      <c r="AI124" s="10">
        <v>31.1</v>
      </c>
      <c r="AJ124" s="10">
        <v>0</v>
      </c>
      <c r="AK124" s="10">
        <v>126.55</v>
      </c>
      <c r="AL124" s="222">
        <f t="shared" si="12"/>
        <v>157.65</v>
      </c>
      <c r="AM124" s="1">
        <v>0</v>
      </c>
      <c r="AN124" s="1">
        <v>9</v>
      </c>
      <c r="AO124" s="1">
        <v>8</v>
      </c>
      <c r="AP124" s="200">
        <f t="shared" si="13"/>
        <v>17</v>
      </c>
      <c r="AQ124" s="1">
        <v>180</v>
      </c>
      <c r="AR124" s="1">
        <v>95</v>
      </c>
      <c r="AS124" s="1">
        <v>0</v>
      </c>
      <c r="AT124" s="200">
        <f>+Sar_InfraMR[[#This Row],[B.02.1 - Parque de Coches Eléctricos Motrices]]+Sar_InfraMR[[#This Row],[B.02.2 - Parque de Coches Eléctricos Motrices Remolcados Tipo R]]+Sar_InfraMR[[#This Row],[B.02.3 - Parque de Coches Eléctricos Motrices Tipo R]]</f>
        <v>275</v>
      </c>
      <c r="AU124" s="1">
        <v>0</v>
      </c>
      <c r="AV124" s="1">
        <v>4</v>
      </c>
      <c r="AW124" s="1">
        <v>8</v>
      </c>
      <c r="AX124" s="200">
        <f>+Sar_InfraMR[[#This Row],[B.03.1 - Parque de Coches Motores Motrices Remolcados]]+Sar_InfraMR[[#This Row],[B.03.2 - Parque de Coches Motores Motrices Intermedios]]+Sar_InfraMR[[#This Row],[B.03.3 - Parque de Coches Motores Motrices Cabina]]</f>
        <v>12</v>
      </c>
      <c r="AY124" s="1">
        <v>33</v>
      </c>
      <c r="AZ124" s="1">
        <v>12</v>
      </c>
      <c r="BA124" s="1">
        <v>0</v>
      </c>
      <c r="BB124" s="1">
        <v>0</v>
      </c>
      <c r="BC124" s="200">
        <f>+SUM(Sar_InfraMR[[#This Row],[B.04.1 - Parque de Coches Remolcados Clase Unica]:[B.04.5 - Parque de Coches Remolcados para Servicios Especiales (Cartoneros)]])</f>
        <v>45</v>
      </c>
      <c r="BD124" s="356">
        <v>8</v>
      </c>
      <c r="BE124" s="1">
        <v>0</v>
      </c>
      <c r="BF124" s="1">
        <v>0</v>
      </c>
      <c r="BG124" s="235">
        <v>1676</v>
      </c>
    </row>
    <row r="125" spans="1:59">
      <c r="A125" s="1">
        <v>2003</v>
      </c>
      <c r="B125" s="1" t="s">
        <v>64</v>
      </c>
      <c r="C125" s="10">
        <v>71.5</v>
      </c>
      <c r="D125" s="10">
        <v>62.3</v>
      </c>
      <c r="E125" s="10">
        <v>0</v>
      </c>
      <c r="F125" s="10">
        <v>36.4</v>
      </c>
      <c r="G125" s="192">
        <f t="shared" si="7"/>
        <v>170.20000000000002</v>
      </c>
      <c r="H125" s="192">
        <f>+Sar_InfraMR[[#This Row],[Total Líneas de Explotación ]]</f>
        <v>170.20000000000002</v>
      </c>
      <c r="I125" s="300">
        <v>169.64911000000001</v>
      </c>
      <c r="J125" s="10">
        <v>196.1</v>
      </c>
      <c r="K125" s="10">
        <v>13.5</v>
      </c>
      <c r="L125" s="10">
        <v>85</v>
      </c>
      <c r="M125" s="10">
        <v>8.4</v>
      </c>
      <c r="N125" s="192">
        <f>+Sar_InfraMR[[#This Row],[A.03.1 -  Longitud de Vías de Explotación No Electrificadas Troncales y Ramales (vía principal) (km)]]+Sar_InfraMR[[#This Row],[A.04.1 -  Longitud de Vías de Explotación Electrificadas Troncales y Ramales (vía principal) (km)]]</f>
        <v>281.10000000000002</v>
      </c>
      <c r="O125" s="192">
        <f>+Sar_InfraMR[[#This Row],[Total Vías (excluido Auxiliares)]]</f>
        <v>281.10000000000002</v>
      </c>
      <c r="P125" s="1">
        <v>30</v>
      </c>
      <c r="Q125" s="1">
        <v>5</v>
      </c>
      <c r="R125" s="1">
        <v>5</v>
      </c>
      <c r="S125" s="194">
        <f t="shared" si="8"/>
        <v>40</v>
      </c>
      <c r="T125" s="194">
        <v>40</v>
      </c>
      <c r="U125" s="1">
        <v>20</v>
      </c>
      <c r="V125" s="1">
        <v>89</v>
      </c>
      <c r="W125" s="1">
        <v>1</v>
      </c>
      <c r="X125" s="1">
        <v>40</v>
      </c>
      <c r="Y125" s="1">
        <v>0</v>
      </c>
      <c r="Z125" s="196">
        <f t="shared" si="9"/>
        <v>150</v>
      </c>
      <c r="AA125" s="1">
        <v>11</v>
      </c>
      <c r="AB125" s="1">
        <v>22</v>
      </c>
      <c r="AC125" s="1">
        <f>+Sar_InfraMR[[#This Row],[Total Pasos Vehiculares a Nivel]]</f>
        <v>150</v>
      </c>
      <c r="AD125" s="196">
        <f t="shared" si="10"/>
        <v>183</v>
      </c>
      <c r="AE125" s="1">
        <v>17</v>
      </c>
      <c r="AF125" s="1">
        <v>16</v>
      </c>
      <c r="AG125" s="1">
        <v>74</v>
      </c>
      <c r="AH125" s="196">
        <f t="shared" si="11"/>
        <v>107</v>
      </c>
      <c r="AI125" s="10">
        <v>31.1</v>
      </c>
      <c r="AJ125" s="10">
        <v>0</v>
      </c>
      <c r="AK125" s="10">
        <v>126.55</v>
      </c>
      <c r="AL125" s="222">
        <f t="shared" si="12"/>
        <v>157.65</v>
      </c>
      <c r="AM125" s="1">
        <v>0</v>
      </c>
      <c r="AN125" s="1">
        <v>9</v>
      </c>
      <c r="AO125" s="1">
        <v>8</v>
      </c>
      <c r="AP125" s="200">
        <f t="shared" si="13"/>
        <v>17</v>
      </c>
      <c r="AQ125" s="1">
        <v>180</v>
      </c>
      <c r="AR125" s="1">
        <v>95</v>
      </c>
      <c r="AS125" s="1">
        <v>0</v>
      </c>
      <c r="AT125" s="200">
        <f>+Sar_InfraMR[[#This Row],[B.02.1 - Parque de Coches Eléctricos Motrices]]+Sar_InfraMR[[#This Row],[B.02.2 - Parque de Coches Eléctricos Motrices Remolcados Tipo R]]+Sar_InfraMR[[#This Row],[B.02.3 - Parque de Coches Eléctricos Motrices Tipo R]]</f>
        <v>275</v>
      </c>
      <c r="AU125" s="1">
        <v>0</v>
      </c>
      <c r="AV125" s="1">
        <v>4</v>
      </c>
      <c r="AW125" s="1">
        <v>8</v>
      </c>
      <c r="AX125" s="200">
        <f>+Sar_InfraMR[[#This Row],[B.03.1 - Parque de Coches Motores Motrices Remolcados]]+Sar_InfraMR[[#This Row],[B.03.2 - Parque de Coches Motores Motrices Intermedios]]+Sar_InfraMR[[#This Row],[B.03.3 - Parque de Coches Motores Motrices Cabina]]</f>
        <v>12</v>
      </c>
      <c r="AY125" s="1">
        <v>33</v>
      </c>
      <c r="AZ125" s="1">
        <v>12</v>
      </c>
      <c r="BA125" s="1">
        <v>0</v>
      </c>
      <c r="BB125" s="1">
        <v>0</v>
      </c>
      <c r="BC125" s="200">
        <f>+SUM(Sar_InfraMR[[#This Row],[B.04.1 - Parque de Coches Remolcados Clase Unica]:[B.04.5 - Parque de Coches Remolcados para Servicios Especiales (Cartoneros)]])</f>
        <v>45</v>
      </c>
      <c r="BD125" s="356">
        <v>8</v>
      </c>
      <c r="BE125" s="1">
        <v>0</v>
      </c>
      <c r="BF125" s="1">
        <v>0</v>
      </c>
      <c r="BG125" s="235">
        <v>1676</v>
      </c>
    </row>
    <row r="126" spans="1:59">
      <c r="A126" s="1">
        <v>2003</v>
      </c>
      <c r="B126" s="1" t="s">
        <v>65</v>
      </c>
      <c r="C126" s="10">
        <v>71.5</v>
      </c>
      <c r="D126" s="10">
        <v>62.3</v>
      </c>
      <c r="E126" s="10">
        <v>0</v>
      </c>
      <c r="F126" s="10">
        <v>36.4</v>
      </c>
      <c r="G126" s="192">
        <f t="shared" si="7"/>
        <v>170.20000000000002</v>
      </c>
      <c r="H126" s="192">
        <f>+Sar_InfraMR[[#This Row],[Total Líneas de Explotación ]]</f>
        <v>170.20000000000002</v>
      </c>
      <c r="I126" s="300">
        <v>169.64911000000001</v>
      </c>
      <c r="J126" s="10">
        <v>196.1</v>
      </c>
      <c r="K126" s="10">
        <v>13.5</v>
      </c>
      <c r="L126" s="10">
        <v>85</v>
      </c>
      <c r="M126" s="10">
        <v>8.4</v>
      </c>
      <c r="N126" s="192">
        <f>+Sar_InfraMR[[#This Row],[A.03.1 -  Longitud de Vías de Explotación No Electrificadas Troncales y Ramales (vía principal) (km)]]+Sar_InfraMR[[#This Row],[A.04.1 -  Longitud de Vías de Explotación Electrificadas Troncales y Ramales (vía principal) (km)]]</f>
        <v>281.10000000000002</v>
      </c>
      <c r="O126" s="192">
        <f>+Sar_InfraMR[[#This Row],[Total Vías (excluido Auxiliares)]]</f>
        <v>281.10000000000002</v>
      </c>
      <c r="P126" s="1">
        <v>30</v>
      </c>
      <c r="Q126" s="1">
        <v>5</v>
      </c>
      <c r="R126" s="1">
        <v>5</v>
      </c>
      <c r="S126" s="194">
        <f t="shared" si="8"/>
        <v>40</v>
      </c>
      <c r="T126" s="194">
        <v>40</v>
      </c>
      <c r="U126" s="1">
        <v>20</v>
      </c>
      <c r="V126" s="1">
        <v>89</v>
      </c>
      <c r="W126" s="1">
        <v>1</v>
      </c>
      <c r="X126" s="1">
        <v>40</v>
      </c>
      <c r="Y126" s="1">
        <v>0</v>
      </c>
      <c r="Z126" s="196">
        <f t="shared" si="9"/>
        <v>150</v>
      </c>
      <c r="AA126" s="1">
        <v>11</v>
      </c>
      <c r="AB126" s="1">
        <v>22</v>
      </c>
      <c r="AC126" s="1">
        <f>+Sar_InfraMR[[#This Row],[Total Pasos Vehiculares a Nivel]]</f>
        <v>150</v>
      </c>
      <c r="AD126" s="196">
        <f t="shared" si="10"/>
        <v>183</v>
      </c>
      <c r="AE126" s="1">
        <v>17</v>
      </c>
      <c r="AF126" s="1">
        <v>16</v>
      </c>
      <c r="AG126" s="1">
        <v>74</v>
      </c>
      <c r="AH126" s="196">
        <f t="shared" si="11"/>
        <v>107</v>
      </c>
      <c r="AI126" s="10">
        <v>31.1</v>
      </c>
      <c r="AJ126" s="10">
        <v>0</v>
      </c>
      <c r="AK126" s="10">
        <v>126.55</v>
      </c>
      <c r="AL126" s="222">
        <f t="shared" si="12"/>
        <v>157.65</v>
      </c>
      <c r="AM126" s="1">
        <v>0</v>
      </c>
      <c r="AN126" s="1">
        <v>9</v>
      </c>
      <c r="AO126" s="1">
        <v>8</v>
      </c>
      <c r="AP126" s="200">
        <f t="shared" si="13"/>
        <v>17</v>
      </c>
      <c r="AQ126" s="1">
        <v>180</v>
      </c>
      <c r="AR126" s="1">
        <v>95</v>
      </c>
      <c r="AS126" s="1">
        <v>0</v>
      </c>
      <c r="AT126" s="200">
        <f>+Sar_InfraMR[[#This Row],[B.02.1 - Parque de Coches Eléctricos Motrices]]+Sar_InfraMR[[#This Row],[B.02.2 - Parque de Coches Eléctricos Motrices Remolcados Tipo R]]+Sar_InfraMR[[#This Row],[B.02.3 - Parque de Coches Eléctricos Motrices Tipo R]]</f>
        <v>275</v>
      </c>
      <c r="AU126" s="1">
        <v>0</v>
      </c>
      <c r="AV126" s="1">
        <v>4</v>
      </c>
      <c r="AW126" s="1">
        <v>8</v>
      </c>
      <c r="AX126" s="200">
        <f>+Sar_InfraMR[[#This Row],[B.03.1 - Parque de Coches Motores Motrices Remolcados]]+Sar_InfraMR[[#This Row],[B.03.2 - Parque de Coches Motores Motrices Intermedios]]+Sar_InfraMR[[#This Row],[B.03.3 - Parque de Coches Motores Motrices Cabina]]</f>
        <v>12</v>
      </c>
      <c r="AY126" s="1">
        <v>33</v>
      </c>
      <c r="AZ126" s="1">
        <v>12</v>
      </c>
      <c r="BA126" s="1">
        <v>0</v>
      </c>
      <c r="BB126" s="1">
        <v>0</v>
      </c>
      <c r="BC126" s="200">
        <f>+SUM(Sar_InfraMR[[#This Row],[B.04.1 - Parque de Coches Remolcados Clase Unica]:[B.04.5 - Parque de Coches Remolcados para Servicios Especiales (Cartoneros)]])</f>
        <v>45</v>
      </c>
      <c r="BD126" s="356">
        <v>8</v>
      </c>
      <c r="BE126" s="1">
        <v>0</v>
      </c>
      <c r="BF126" s="1">
        <v>0</v>
      </c>
      <c r="BG126" s="235">
        <v>1676</v>
      </c>
    </row>
    <row r="127" spans="1:59">
      <c r="A127" s="1">
        <v>2003</v>
      </c>
      <c r="B127" s="1" t="s">
        <v>66</v>
      </c>
      <c r="C127" s="10">
        <v>71.5</v>
      </c>
      <c r="D127" s="10">
        <v>62.3</v>
      </c>
      <c r="E127" s="10">
        <v>0</v>
      </c>
      <c r="F127" s="10">
        <v>36.4</v>
      </c>
      <c r="G127" s="192">
        <f t="shared" si="7"/>
        <v>170.20000000000002</v>
      </c>
      <c r="H127" s="192">
        <f>+Sar_InfraMR[[#This Row],[Total Líneas de Explotación ]]</f>
        <v>170.20000000000002</v>
      </c>
      <c r="I127" s="300">
        <v>169.64911000000001</v>
      </c>
      <c r="J127" s="10">
        <v>196.1</v>
      </c>
      <c r="K127" s="10">
        <v>13.5</v>
      </c>
      <c r="L127" s="10">
        <v>85</v>
      </c>
      <c r="M127" s="10">
        <v>8.4</v>
      </c>
      <c r="N127" s="192">
        <f>+Sar_InfraMR[[#This Row],[A.03.1 -  Longitud de Vías de Explotación No Electrificadas Troncales y Ramales (vía principal) (km)]]+Sar_InfraMR[[#This Row],[A.04.1 -  Longitud de Vías de Explotación Electrificadas Troncales y Ramales (vía principal) (km)]]</f>
        <v>281.10000000000002</v>
      </c>
      <c r="O127" s="192">
        <f>+Sar_InfraMR[[#This Row],[Total Vías (excluido Auxiliares)]]</f>
        <v>281.10000000000002</v>
      </c>
      <c r="P127" s="1">
        <v>30</v>
      </c>
      <c r="Q127" s="1">
        <v>5</v>
      </c>
      <c r="R127" s="1">
        <v>5</v>
      </c>
      <c r="S127" s="194">
        <f t="shared" si="8"/>
        <v>40</v>
      </c>
      <c r="T127" s="194">
        <v>40</v>
      </c>
      <c r="U127" s="1">
        <v>20</v>
      </c>
      <c r="V127" s="1">
        <v>89</v>
      </c>
      <c r="W127" s="1">
        <v>1</v>
      </c>
      <c r="X127" s="1">
        <v>40</v>
      </c>
      <c r="Y127" s="1">
        <v>0</v>
      </c>
      <c r="Z127" s="196">
        <f t="shared" si="9"/>
        <v>150</v>
      </c>
      <c r="AA127" s="1">
        <v>11</v>
      </c>
      <c r="AB127" s="1">
        <v>22</v>
      </c>
      <c r="AC127" s="1">
        <f>+Sar_InfraMR[[#This Row],[Total Pasos Vehiculares a Nivel]]</f>
        <v>150</v>
      </c>
      <c r="AD127" s="196">
        <f t="shared" si="10"/>
        <v>183</v>
      </c>
      <c r="AE127" s="1">
        <v>17</v>
      </c>
      <c r="AF127" s="1">
        <v>16</v>
      </c>
      <c r="AG127" s="1">
        <v>74</v>
      </c>
      <c r="AH127" s="196">
        <f t="shared" si="11"/>
        <v>107</v>
      </c>
      <c r="AI127" s="10">
        <v>31.1</v>
      </c>
      <c r="AJ127" s="10">
        <v>0</v>
      </c>
      <c r="AK127" s="10">
        <v>126.55</v>
      </c>
      <c r="AL127" s="222">
        <f t="shared" si="12"/>
        <v>157.65</v>
      </c>
      <c r="AM127" s="1">
        <v>0</v>
      </c>
      <c r="AN127" s="1">
        <v>9</v>
      </c>
      <c r="AO127" s="1">
        <v>8</v>
      </c>
      <c r="AP127" s="200">
        <f t="shared" si="13"/>
        <v>17</v>
      </c>
      <c r="AQ127" s="1">
        <v>180</v>
      </c>
      <c r="AR127" s="1">
        <v>95</v>
      </c>
      <c r="AS127" s="1">
        <v>0</v>
      </c>
      <c r="AT127" s="200">
        <f>+Sar_InfraMR[[#This Row],[B.02.1 - Parque de Coches Eléctricos Motrices]]+Sar_InfraMR[[#This Row],[B.02.2 - Parque de Coches Eléctricos Motrices Remolcados Tipo R]]+Sar_InfraMR[[#This Row],[B.02.3 - Parque de Coches Eléctricos Motrices Tipo R]]</f>
        <v>275</v>
      </c>
      <c r="AU127" s="1">
        <v>0</v>
      </c>
      <c r="AV127" s="1">
        <v>4</v>
      </c>
      <c r="AW127" s="1">
        <v>8</v>
      </c>
      <c r="AX127" s="200">
        <f>+Sar_InfraMR[[#This Row],[B.03.1 - Parque de Coches Motores Motrices Remolcados]]+Sar_InfraMR[[#This Row],[B.03.2 - Parque de Coches Motores Motrices Intermedios]]+Sar_InfraMR[[#This Row],[B.03.3 - Parque de Coches Motores Motrices Cabina]]</f>
        <v>12</v>
      </c>
      <c r="AY127" s="1">
        <v>33</v>
      </c>
      <c r="AZ127" s="1">
        <v>12</v>
      </c>
      <c r="BA127" s="1">
        <v>0</v>
      </c>
      <c r="BB127" s="1">
        <v>0</v>
      </c>
      <c r="BC127" s="200">
        <f>+SUM(Sar_InfraMR[[#This Row],[B.04.1 - Parque de Coches Remolcados Clase Unica]:[B.04.5 - Parque de Coches Remolcados para Servicios Especiales (Cartoneros)]])</f>
        <v>45</v>
      </c>
      <c r="BD127" s="356">
        <v>8</v>
      </c>
      <c r="BE127" s="1">
        <v>0</v>
      </c>
      <c r="BF127" s="1">
        <v>0</v>
      </c>
      <c r="BG127" s="235">
        <v>1676</v>
      </c>
    </row>
    <row r="128" spans="1:59">
      <c r="A128" s="1">
        <v>2003</v>
      </c>
      <c r="B128" s="1" t="s">
        <v>67</v>
      </c>
      <c r="C128" s="10">
        <v>71.5</v>
      </c>
      <c r="D128" s="10">
        <v>62.3</v>
      </c>
      <c r="E128" s="10">
        <v>0</v>
      </c>
      <c r="F128" s="10">
        <v>36.4</v>
      </c>
      <c r="G128" s="192">
        <f t="shared" si="7"/>
        <v>170.20000000000002</v>
      </c>
      <c r="H128" s="192">
        <f>+Sar_InfraMR[[#This Row],[Total Líneas de Explotación ]]</f>
        <v>170.20000000000002</v>
      </c>
      <c r="I128" s="300">
        <v>169.64911000000001</v>
      </c>
      <c r="J128" s="10">
        <v>196.1</v>
      </c>
      <c r="K128" s="10">
        <v>13.5</v>
      </c>
      <c r="L128" s="10">
        <v>85</v>
      </c>
      <c r="M128" s="10">
        <v>8.4</v>
      </c>
      <c r="N128" s="192">
        <f>+Sar_InfraMR[[#This Row],[A.03.1 -  Longitud de Vías de Explotación No Electrificadas Troncales y Ramales (vía principal) (km)]]+Sar_InfraMR[[#This Row],[A.04.1 -  Longitud de Vías de Explotación Electrificadas Troncales y Ramales (vía principal) (km)]]</f>
        <v>281.10000000000002</v>
      </c>
      <c r="O128" s="192">
        <f>+Sar_InfraMR[[#This Row],[Total Vías (excluido Auxiliares)]]</f>
        <v>281.10000000000002</v>
      </c>
      <c r="P128" s="1">
        <v>30</v>
      </c>
      <c r="Q128" s="1">
        <v>5</v>
      </c>
      <c r="R128" s="1">
        <v>5</v>
      </c>
      <c r="S128" s="194">
        <f t="shared" si="8"/>
        <v>40</v>
      </c>
      <c r="T128" s="194">
        <v>40</v>
      </c>
      <c r="U128" s="1">
        <v>20</v>
      </c>
      <c r="V128" s="1">
        <v>89</v>
      </c>
      <c r="W128" s="1">
        <v>1</v>
      </c>
      <c r="X128" s="1">
        <v>40</v>
      </c>
      <c r="Y128" s="1">
        <v>0</v>
      </c>
      <c r="Z128" s="196">
        <f t="shared" si="9"/>
        <v>150</v>
      </c>
      <c r="AA128" s="1">
        <v>11</v>
      </c>
      <c r="AB128" s="1">
        <v>22</v>
      </c>
      <c r="AC128" s="1">
        <f>+Sar_InfraMR[[#This Row],[Total Pasos Vehiculares a Nivel]]</f>
        <v>150</v>
      </c>
      <c r="AD128" s="196">
        <f t="shared" si="10"/>
        <v>183</v>
      </c>
      <c r="AE128" s="1">
        <v>17</v>
      </c>
      <c r="AF128" s="1">
        <v>16</v>
      </c>
      <c r="AG128" s="1">
        <v>74</v>
      </c>
      <c r="AH128" s="196">
        <f t="shared" si="11"/>
        <v>107</v>
      </c>
      <c r="AI128" s="10">
        <v>31.1</v>
      </c>
      <c r="AJ128" s="10">
        <v>0</v>
      </c>
      <c r="AK128" s="10">
        <v>126.55</v>
      </c>
      <c r="AL128" s="222">
        <f t="shared" si="12"/>
        <v>157.65</v>
      </c>
      <c r="AM128" s="1">
        <v>0</v>
      </c>
      <c r="AN128" s="1">
        <v>9</v>
      </c>
      <c r="AO128" s="1">
        <v>8</v>
      </c>
      <c r="AP128" s="200">
        <f t="shared" si="13"/>
        <v>17</v>
      </c>
      <c r="AQ128" s="1">
        <v>180</v>
      </c>
      <c r="AR128" s="1">
        <v>95</v>
      </c>
      <c r="AS128" s="1">
        <v>0</v>
      </c>
      <c r="AT128" s="200">
        <f>+Sar_InfraMR[[#This Row],[B.02.1 - Parque de Coches Eléctricos Motrices]]+Sar_InfraMR[[#This Row],[B.02.2 - Parque de Coches Eléctricos Motrices Remolcados Tipo R]]+Sar_InfraMR[[#This Row],[B.02.3 - Parque de Coches Eléctricos Motrices Tipo R]]</f>
        <v>275</v>
      </c>
      <c r="AU128" s="1">
        <v>0</v>
      </c>
      <c r="AV128" s="1">
        <v>4</v>
      </c>
      <c r="AW128" s="1">
        <v>8</v>
      </c>
      <c r="AX128" s="200">
        <f>+Sar_InfraMR[[#This Row],[B.03.1 - Parque de Coches Motores Motrices Remolcados]]+Sar_InfraMR[[#This Row],[B.03.2 - Parque de Coches Motores Motrices Intermedios]]+Sar_InfraMR[[#This Row],[B.03.3 - Parque de Coches Motores Motrices Cabina]]</f>
        <v>12</v>
      </c>
      <c r="AY128" s="1">
        <v>33</v>
      </c>
      <c r="AZ128" s="1">
        <v>12</v>
      </c>
      <c r="BA128" s="1">
        <v>0</v>
      </c>
      <c r="BB128" s="1">
        <v>0</v>
      </c>
      <c r="BC128" s="200">
        <f>+SUM(Sar_InfraMR[[#This Row],[B.04.1 - Parque de Coches Remolcados Clase Unica]:[B.04.5 - Parque de Coches Remolcados para Servicios Especiales (Cartoneros)]])</f>
        <v>45</v>
      </c>
      <c r="BD128" s="356">
        <v>8</v>
      </c>
      <c r="BE128" s="1">
        <v>0</v>
      </c>
      <c r="BF128" s="1">
        <v>0</v>
      </c>
      <c r="BG128" s="235">
        <v>1676</v>
      </c>
    </row>
    <row r="129" spans="1:59">
      <c r="A129" s="1">
        <v>2003</v>
      </c>
      <c r="B129" s="1" t="s">
        <v>68</v>
      </c>
      <c r="C129" s="10">
        <v>71.5</v>
      </c>
      <c r="D129" s="10">
        <v>62.3</v>
      </c>
      <c r="E129" s="10">
        <v>0</v>
      </c>
      <c r="F129" s="10">
        <v>36.4</v>
      </c>
      <c r="G129" s="192">
        <f t="shared" si="7"/>
        <v>170.20000000000002</v>
      </c>
      <c r="H129" s="192">
        <f>+Sar_InfraMR[[#This Row],[Total Líneas de Explotación ]]</f>
        <v>170.20000000000002</v>
      </c>
      <c r="I129" s="300">
        <v>169.64911000000001</v>
      </c>
      <c r="J129" s="10">
        <v>196.1</v>
      </c>
      <c r="K129" s="10">
        <v>13.5</v>
      </c>
      <c r="L129" s="10">
        <v>85</v>
      </c>
      <c r="M129" s="10">
        <v>8.4</v>
      </c>
      <c r="N129" s="192">
        <f>+Sar_InfraMR[[#This Row],[A.03.1 -  Longitud de Vías de Explotación No Electrificadas Troncales y Ramales (vía principal) (km)]]+Sar_InfraMR[[#This Row],[A.04.1 -  Longitud de Vías de Explotación Electrificadas Troncales y Ramales (vía principal) (km)]]</f>
        <v>281.10000000000002</v>
      </c>
      <c r="O129" s="192">
        <f>+Sar_InfraMR[[#This Row],[Total Vías (excluido Auxiliares)]]</f>
        <v>281.10000000000002</v>
      </c>
      <c r="P129" s="1">
        <v>30</v>
      </c>
      <c r="Q129" s="1">
        <v>5</v>
      </c>
      <c r="R129" s="1">
        <v>5</v>
      </c>
      <c r="S129" s="194">
        <f t="shared" si="8"/>
        <v>40</v>
      </c>
      <c r="T129" s="194">
        <v>40</v>
      </c>
      <c r="U129" s="1">
        <v>20</v>
      </c>
      <c r="V129" s="1">
        <v>89</v>
      </c>
      <c r="W129" s="1">
        <v>1</v>
      </c>
      <c r="X129" s="1">
        <v>40</v>
      </c>
      <c r="Y129" s="1">
        <v>0</v>
      </c>
      <c r="Z129" s="196">
        <f t="shared" si="9"/>
        <v>150</v>
      </c>
      <c r="AA129" s="1">
        <v>11</v>
      </c>
      <c r="AB129" s="1">
        <v>22</v>
      </c>
      <c r="AC129" s="1">
        <f>+Sar_InfraMR[[#This Row],[Total Pasos Vehiculares a Nivel]]</f>
        <v>150</v>
      </c>
      <c r="AD129" s="196">
        <f t="shared" si="10"/>
        <v>183</v>
      </c>
      <c r="AE129" s="1">
        <v>17</v>
      </c>
      <c r="AF129" s="1">
        <v>16</v>
      </c>
      <c r="AG129" s="1">
        <v>74</v>
      </c>
      <c r="AH129" s="196">
        <f t="shared" si="11"/>
        <v>107</v>
      </c>
      <c r="AI129" s="10">
        <v>31.1</v>
      </c>
      <c r="AJ129" s="10">
        <v>0</v>
      </c>
      <c r="AK129" s="10">
        <v>126.55</v>
      </c>
      <c r="AL129" s="222">
        <f t="shared" si="12"/>
        <v>157.65</v>
      </c>
      <c r="AM129" s="1">
        <v>0</v>
      </c>
      <c r="AN129" s="1">
        <v>9</v>
      </c>
      <c r="AO129" s="1">
        <v>8</v>
      </c>
      <c r="AP129" s="200">
        <f t="shared" si="13"/>
        <v>17</v>
      </c>
      <c r="AQ129" s="1">
        <v>180</v>
      </c>
      <c r="AR129" s="1">
        <v>95</v>
      </c>
      <c r="AS129" s="1">
        <v>0</v>
      </c>
      <c r="AT129" s="200">
        <f>+Sar_InfraMR[[#This Row],[B.02.1 - Parque de Coches Eléctricos Motrices]]+Sar_InfraMR[[#This Row],[B.02.2 - Parque de Coches Eléctricos Motrices Remolcados Tipo R]]+Sar_InfraMR[[#This Row],[B.02.3 - Parque de Coches Eléctricos Motrices Tipo R]]</f>
        <v>275</v>
      </c>
      <c r="AU129" s="1">
        <v>0</v>
      </c>
      <c r="AV129" s="1">
        <v>4</v>
      </c>
      <c r="AW129" s="1">
        <v>8</v>
      </c>
      <c r="AX129" s="200">
        <f>+Sar_InfraMR[[#This Row],[B.03.1 - Parque de Coches Motores Motrices Remolcados]]+Sar_InfraMR[[#This Row],[B.03.2 - Parque de Coches Motores Motrices Intermedios]]+Sar_InfraMR[[#This Row],[B.03.3 - Parque de Coches Motores Motrices Cabina]]</f>
        <v>12</v>
      </c>
      <c r="AY129" s="1">
        <v>33</v>
      </c>
      <c r="AZ129" s="1">
        <v>12</v>
      </c>
      <c r="BA129" s="1">
        <v>0</v>
      </c>
      <c r="BB129" s="1">
        <v>0</v>
      </c>
      <c r="BC129" s="200">
        <f>+SUM(Sar_InfraMR[[#This Row],[B.04.1 - Parque de Coches Remolcados Clase Unica]:[B.04.5 - Parque de Coches Remolcados para Servicios Especiales (Cartoneros)]])</f>
        <v>45</v>
      </c>
      <c r="BD129" s="356">
        <v>8</v>
      </c>
      <c r="BE129" s="1">
        <v>0</v>
      </c>
      <c r="BF129" s="1">
        <v>0</v>
      </c>
      <c r="BG129" s="235">
        <v>1676</v>
      </c>
    </row>
    <row r="130" spans="1:59">
      <c r="A130" s="1">
        <v>2003</v>
      </c>
      <c r="B130" s="1" t="s">
        <v>69</v>
      </c>
      <c r="C130" s="10">
        <v>71.5</v>
      </c>
      <c r="D130" s="10">
        <v>62.3</v>
      </c>
      <c r="E130" s="10">
        <v>0</v>
      </c>
      <c r="F130" s="10">
        <v>36.4</v>
      </c>
      <c r="G130" s="192">
        <f t="shared" ref="G130:G193" si="14">SUM(C130:F130)</f>
        <v>170.20000000000002</v>
      </c>
      <c r="H130" s="192">
        <f>+Sar_InfraMR[[#This Row],[Total Líneas de Explotación ]]</f>
        <v>170.20000000000002</v>
      </c>
      <c r="I130" s="300">
        <v>169.64911000000001</v>
      </c>
      <c r="J130" s="10">
        <v>196.1</v>
      </c>
      <c r="K130" s="10">
        <v>13.5</v>
      </c>
      <c r="L130" s="10">
        <v>85</v>
      </c>
      <c r="M130" s="10">
        <v>8.4</v>
      </c>
      <c r="N130" s="192">
        <f>+Sar_InfraMR[[#This Row],[A.03.1 -  Longitud de Vías de Explotación No Electrificadas Troncales y Ramales (vía principal) (km)]]+Sar_InfraMR[[#This Row],[A.04.1 -  Longitud de Vías de Explotación Electrificadas Troncales y Ramales (vía principal) (km)]]</f>
        <v>281.10000000000002</v>
      </c>
      <c r="O130" s="192">
        <f>+Sar_InfraMR[[#This Row],[Total Vías (excluido Auxiliares)]]</f>
        <v>281.10000000000002</v>
      </c>
      <c r="P130" s="1">
        <v>30</v>
      </c>
      <c r="Q130" s="1">
        <v>5</v>
      </c>
      <c r="R130" s="1">
        <v>5</v>
      </c>
      <c r="S130" s="194">
        <f t="shared" ref="S130:S193" si="15">SUM(P130:R130)</f>
        <v>40</v>
      </c>
      <c r="T130" s="194">
        <v>40</v>
      </c>
      <c r="U130" s="1">
        <v>20</v>
      </c>
      <c r="V130" s="1">
        <v>89</v>
      </c>
      <c r="W130" s="1">
        <v>1</v>
      </c>
      <c r="X130" s="1">
        <v>40</v>
      </c>
      <c r="Y130" s="1">
        <v>0</v>
      </c>
      <c r="Z130" s="196">
        <f t="shared" ref="Z130:Z193" si="16">SUM(U130:Y130)</f>
        <v>150</v>
      </c>
      <c r="AA130" s="1">
        <v>11</v>
      </c>
      <c r="AB130" s="1">
        <v>22</v>
      </c>
      <c r="AC130" s="1">
        <f>+Sar_InfraMR[[#This Row],[Total Pasos Vehiculares a Nivel]]</f>
        <v>150</v>
      </c>
      <c r="AD130" s="196">
        <f t="shared" ref="AD130:AD193" si="17">SUM(AA130:AC130)</f>
        <v>183</v>
      </c>
      <c r="AE130" s="1">
        <v>17</v>
      </c>
      <c r="AF130" s="1">
        <v>16</v>
      </c>
      <c r="AG130" s="1">
        <v>74</v>
      </c>
      <c r="AH130" s="196">
        <f t="shared" ref="AH130:AH193" si="18">SUM(AE130:AG130)</f>
        <v>107</v>
      </c>
      <c r="AI130" s="10">
        <v>31.1</v>
      </c>
      <c r="AJ130" s="10">
        <v>0</v>
      </c>
      <c r="AK130" s="10">
        <v>126.55</v>
      </c>
      <c r="AL130" s="222">
        <f t="shared" ref="AL130:AL193" si="19">SUM(AI130:AK130)</f>
        <v>157.65</v>
      </c>
      <c r="AM130" s="1">
        <v>0</v>
      </c>
      <c r="AN130" s="1">
        <v>9</v>
      </c>
      <c r="AO130" s="1">
        <v>8</v>
      </c>
      <c r="AP130" s="200">
        <f t="shared" ref="AP130:AP193" si="20">SUM(AM130:AO130)</f>
        <v>17</v>
      </c>
      <c r="AQ130" s="1">
        <v>180</v>
      </c>
      <c r="AR130" s="1">
        <v>95</v>
      </c>
      <c r="AS130" s="1">
        <v>0</v>
      </c>
      <c r="AT130" s="200">
        <f>+Sar_InfraMR[[#This Row],[B.02.1 - Parque de Coches Eléctricos Motrices]]+Sar_InfraMR[[#This Row],[B.02.2 - Parque de Coches Eléctricos Motrices Remolcados Tipo R]]+Sar_InfraMR[[#This Row],[B.02.3 - Parque de Coches Eléctricos Motrices Tipo R]]</f>
        <v>275</v>
      </c>
      <c r="AU130" s="1">
        <v>0</v>
      </c>
      <c r="AV130" s="1">
        <v>4</v>
      </c>
      <c r="AW130" s="1">
        <v>8</v>
      </c>
      <c r="AX130" s="200">
        <f>+Sar_InfraMR[[#This Row],[B.03.1 - Parque de Coches Motores Motrices Remolcados]]+Sar_InfraMR[[#This Row],[B.03.2 - Parque de Coches Motores Motrices Intermedios]]+Sar_InfraMR[[#This Row],[B.03.3 - Parque de Coches Motores Motrices Cabina]]</f>
        <v>12</v>
      </c>
      <c r="AY130" s="1">
        <v>33</v>
      </c>
      <c r="AZ130" s="1">
        <v>12</v>
      </c>
      <c r="BA130" s="1">
        <v>0</v>
      </c>
      <c r="BB130" s="1">
        <v>0</v>
      </c>
      <c r="BC130" s="200">
        <f>+SUM(Sar_InfraMR[[#This Row],[B.04.1 - Parque de Coches Remolcados Clase Unica]:[B.04.5 - Parque de Coches Remolcados para Servicios Especiales (Cartoneros)]])</f>
        <v>45</v>
      </c>
      <c r="BD130" s="356">
        <v>8</v>
      </c>
      <c r="BE130" s="1">
        <v>0</v>
      </c>
      <c r="BF130" s="1">
        <v>0</v>
      </c>
      <c r="BG130" s="235">
        <v>1676</v>
      </c>
    </row>
    <row r="131" spans="1:59">
      <c r="A131" s="1">
        <v>2003</v>
      </c>
      <c r="B131" s="1" t="s">
        <v>70</v>
      </c>
      <c r="C131" s="10">
        <v>71.5</v>
      </c>
      <c r="D131" s="10">
        <v>62.3</v>
      </c>
      <c r="E131" s="10">
        <v>0</v>
      </c>
      <c r="F131" s="10">
        <v>36.4</v>
      </c>
      <c r="G131" s="192">
        <f t="shared" si="14"/>
        <v>170.20000000000002</v>
      </c>
      <c r="H131" s="192">
        <f>+Sar_InfraMR[[#This Row],[Total Líneas de Explotación ]]</f>
        <v>170.20000000000002</v>
      </c>
      <c r="I131" s="300">
        <v>169.64911000000001</v>
      </c>
      <c r="J131" s="10">
        <v>196.1</v>
      </c>
      <c r="K131" s="10">
        <v>13.5</v>
      </c>
      <c r="L131" s="10">
        <v>85</v>
      </c>
      <c r="M131" s="10">
        <v>8.4</v>
      </c>
      <c r="N131" s="192">
        <f>+Sar_InfraMR[[#This Row],[A.03.1 -  Longitud de Vías de Explotación No Electrificadas Troncales y Ramales (vía principal) (km)]]+Sar_InfraMR[[#This Row],[A.04.1 -  Longitud de Vías de Explotación Electrificadas Troncales y Ramales (vía principal) (km)]]</f>
        <v>281.10000000000002</v>
      </c>
      <c r="O131" s="192">
        <f>+Sar_InfraMR[[#This Row],[Total Vías (excluido Auxiliares)]]</f>
        <v>281.10000000000002</v>
      </c>
      <c r="P131" s="1">
        <v>30</v>
      </c>
      <c r="Q131" s="1">
        <v>5</v>
      </c>
      <c r="R131" s="1">
        <v>5</v>
      </c>
      <c r="S131" s="194">
        <f t="shared" si="15"/>
        <v>40</v>
      </c>
      <c r="T131" s="194">
        <v>40</v>
      </c>
      <c r="U131" s="1">
        <v>20</v>
      </c>
      <c r="V131" s="1">
        <v>89</v>
      </c>
      <c r="W131" s="1">
        <v>1</v>
      </c>
      <c r="X131" s="1">
        <v>40</v>
      </c>
      <c r="Y131" s="1">
        <v>0</v>
      </c>
      <c r="Z131" s="196">
        <f t="shared" si="16"/>
        <v>150</v>
      </c>
      <c r="AA131" s="1">
        <v>11</v>
      </c>
      <c r="AB131" s="1">
        <v>22</v>
      </c>
      <c r="AC131" s="1">
        <f>+Sar_InfraMR[[#This Row],[Total Pasos Vehiculares a Nivel]]</f>
        <v>150</v>
      </c>
      <c r="AD131" s="196">
        <f t="shared" si="17"/>
        <v>183</v>
      </c>
      <c r="AE131" s="1">
        <v>17</v>
      </c>
      <c r="AF131" s="1">
        <v>16</v>
      </c>
      <c r="AG131" s="1">
        <v>74</v>
      </c>
      <c r="AH131" s="196">
        <f t="shared" si="18"/>
        <v>107</v>
      </c>
      <c r="AI131" s="10">
        <v>31.1</v>
      </c>
      <c r="AJ131" s="10">
        <v>0</v>
      </c>
      <c r="AK131" s="10">
        <v>126.55</v>
      </c>
      <c r="AL131" s="222">
        <f t="shared" si="19"/>
        <v>157.65</v>
      </c>
      <c r="AM131" s="1">
        <v>0</v>
      </c>
      <c r="AN131" s="1">
        <v>9</v>
      </c>
      <c r="AO131" s="1">
        <v>8</v>
      </c>
      <c r="AP131" s="200">
        <f t="shared" si="20"/>
        <v>17</v>
      </c>
      <c r="AQ131" s="1">
        <v>180</v>
      </c>
      <c r="AR131" s="1">
        <v>95</v>
      </c>
      <c r="AS131" s="1">
        <v>0</v>
      </c>
      <c r="AT131" s="200">
        <f>+Sar_InfraMR[[#This Row],[B.02.1 - Parque de Coches Eléctricos Motrices]]+Sar_InfraMR[[#This Row],[B.02.2 - Parque de Coches Eléctricos Motrices Remolcados Tipo R]]+Sar_InfraMR[[#This Row],[B.02.3 - Parque de Coches Eléctricos Motrices Tipo R]]</f>
        <v>275</v>
      </c>
      <c r="AU131" s="1">
        <v>0</v>
      </c>
      <c r="AV131" s="1">
        <v>4</v>
      </c>
      <c r="AW131" s="1">
        <v>8</v>
      </c>
      <c r="AX131" s="200">
        <f>+Sar_InfraMR[[#This Row],[B.03.1 - Parque de Coches Motores Motrices Remolcados]]+Sar_InfraMR[[#This Row],[B.03.2 - Parque de Coches Motores Motrices Intermedios]]+Sar_InfraMR[[#This Row],[B.03.3 - Parque de Coches Motores Motrices Cabina]]</f>
        <v>12</v>
      </c>
      <c r="AY131" s="1">
        <v>33</v>
      </c>
      <c r="AZ131" s="1">
        <v>12</v>
      </c>
      <c r="BA131" s="1">
        <v>0</v>
      </c>
      <c r="BB131" s="1">
        <v>0</v>
      </c>
      <c r="BC131" s="200">
        <f>+SUM(Sar_InfraMR[[#This Row],[B.04.1 - Parque de Coches Remolcados Clase Unica]:[B.04.5 - Parque de Coches Remolcados para Servicios Especiales (Cartoneros)]])</f>
        <v>45</v>
      </c>
      <c r="BD131" s="356">
        <v>8</v>
      </c>
      <c r="BE131" s="1">
        <v>0</v>
      </c>
      <c r="BF131" s="1">
        <v>0</v>
      </c>
      <c r="BG131" s="235">
        <v>1676</v>
      </c>
    </row>
    <row r="132" spans="1:59">
      <c r="A132" s="1">
        <v>2003</v>
      </c>
      <c r="B132" s="1" t="s">
        <v>71</v>
      </c>
      <c r="C132" s="10">
        <v>71.5</v>
      </c>
      <c r="D132" s="10">
        <v>62.3</v>
      </c>
      <c r="E132" s="10">
        <v>0</v>
      </c>
      <c r="F132" s="10">
        <v>36.4</v>
      </c>
      <c r="G132" s="192">
        <f t="shared" si="14"/>
        <v>170.20000000000002</v>
      </c>
      <c r="H132" s="192">
        <f>+Sar_InfraMR[[#This Row],[Total Líneas de Explotación ]]</f>
        <v>170.20000000000002</v>
      </c>
      <c r="I132" s="300">
        <v>169.64911000000001</v>
      </c>
      <c r="J132" s="10">
        <v>196.1</v>
      </c>
      <c r="K132" s="10">
        <v>13.5</v>
      </c>
      <c r="L132" s="10">
        <v>85</v>
      </c>
      <c r="M132" s="10">
        <v>8.4</v>
      </c>
      <c r="N132" s="192">
        <f>+Sar_InfraMR[[#This Row],[A.03.1 -  Longitud de Vías de Explotación No Electrificadas Troncales y Ramales (vía principal) (km)]]+Sar_InfraMR[[#This Row],[A.04.1 -  Longitud de Vías de Explotación Electrificadas Troncales y Ramales (vía principal) (km)]]</f>
        <v>281.10000000000002</v>
      </c>
      <c r="O132" s="192">
        <f>+Sar_InfraMR[[#This Row],[Total Vías (excluido Auxiliares)]]</f>
        <v>281.10000000000002</v>
      </c>
      <c r="P132" s="1">
        <v>30</v>
      </c>
      <c r="Q132" s="1">
        <v>5</v>
      </c>
      <c r="R132" s="1">
        <v>5</v>
      </c>
      <c r="S132" s="194">
        <f t="shared" si="15"/>
        <v>40</v>
      </c>
      <c r="T132" s="194">
        <v>40</v>
      </c>
      <c r="U132" s="1">
        <v>20</v>
      </c>
      <c r="V132" s="1">
        <v>89</v>
      </c>
      <c r="W132" s="1">
        <v>1</v>
      </c>
      <c r="X132" s="1">
        <v>40</v>
      </c>
      <c r="Y132" s="1">
        <v>0</v>
      </c>
      <c r="Z132" s="196">
        <f t="shared" si="16"/>
        <v>150</v>
      </c>
      <c r="AA132" s="1">
        <v>11</v>
      </c>
      <c r="AB132" s="1">
        <v>22</v>
      </c>
      <c r="AC132" s="1">
        <f>+Sar_InfraMR[[#This Row],[Total Pasos Vehiculares a Nivel]]</f>
        <v>150</v>
      </c>
      <c r="AD132" s="196">
        <f t="shared" si="17"/>
        <v>183</v>
      </c>
      <c r="AE132" s="1">
        <v>17</v>
      </c>
      <c r="AF132" s="1">
        <v>16</v>
      </c>
      <c r="AG132" s="1">
        <v>74</v>
      </c>
      <c r="AH132" s="196">
        <f t="shared" si="18"/>
        <v>107</v>
      </c>
      <c r="AI132" s="10">
        <v>31.1</v>
      </c>
      <c r="AJ132" s="10">
        <v>0</v>
      </c>
      <c r="AK132" s="10">
        <v>126.55</v>
      </c>
      <c r="AL132" s="222">
        <f t="shared" si="19"/>
        <v>157.65</v>
      </c>
      <c r="AM132" s="1">
        <v>0</v>
      </c>
      <c r="AN132" s="1">
        <v>9</v>
      </c>
      <c r="AO132" s="1">
        <v>8</v>
      </c>
      <c r="AP132" s="200">
        <f t="shared" si="20"/>
        <v>17</v>
      </c>
      <c r="AQ132" s="1">
        <v>180</v>
      </c>
      <c r="AR132" s="1">
        <v>95</v>
      </c>
      <c r="AS132" s="1">
        <v>0</v>
      </c>
      <c r="AT132" s="200">
        <f>+Sar_InfraMR[[#This Row],[B.02.1 - Parque de Coches Eléctricos Motrices]]+Sar_InfraMR[[#This Row],[B.02.2 - Parque de Coches Eléctricos Motrices Remolcados Tipo R]]+Sar_InfraMR[[#This Row],[B.02.3 - Parque de Coches Eléctricos Motrices Tipo R]]</f>
        <v>275</v>
      </c>
      <c r="AU132" s="1">
        <v>0</v>
      </c>
      <c r="AV132" s="1">
        <v>4</v>
      </c>
      <c r="AW132" s="1">
        <v>8</v>
      </c>
      <c r="AX132" s="200">
        <f>+Sar_InfraMR[[#This Row],[B.03.1 - Parque de Coches Motores Motrices Remolcados]]+Sar_InfraMR[[#This Row],[B.03.2 - Parque de Coches Motores Motrices Intermedios]]+Sar_InfraMR[[#This Row],[B.03.3 - Parque de Coches Motores Motrices Cabina]]</f>
        <v>12</v>
      </c>
      <c r="AY132" s="1">
        <v>33</v>
      </c>
      <c r="AZ132" s="1">
        <v>12</v>
      </c>
      <c r="BA132" s="1">
        <v>0</v>
      </c>
      <c r="BB132" s="1">
        <v>0</v>
      </c>
      <c r="BC132" s="200">
        <f>+SUM(Sar_InfraMR[[#This Row],[B.04.1 - Parque de Coches Remolcados Clase Unica]:[B.04.5 - Parque de Coches Remolcados para Servicios Especiales (Cartoneros)]])</f>
        <v>45</v>
      </c>
      <c r="BD132" s="356">
        <v>8</v>
      </c>
      <c r="BE132" s="1">
        <v>0</v>
      </c>
      <c r="BF132" s="1">
        <v>0</v>
      </c>
      <c r="BG132" s="235">
        <v>1676</v>
      </c>
    </row>
    <row r="133" spans="1:59">
      <c r="A133" s="1">
        <v>2003</v>
      </c>
      <c r="B133" s="1" t="s">
        <v>72</v>
      </c>
      <c r="C133" s="10">
        <v>71.5</v>
      </c>
      <c r="D133" s="10">
        <v>62.3</v>
      </c>
      <c r="E133" s="10">
        <v>0</v>
      </c>
      <c r="F133" s="10">
        <v>36.4</v>
      </c>
      <c r="G133" s="192">
        <f t="shared" si="14"/>
        <v>170.20000000000002</v>
      </c>
      <c r="H133" s="192">
        <f>+Sar_InfraMR[[#This Row],[Total Líneas de Explotación ]]</f>
        <v>170.20000000000002</v>
      </c>
      <c r="I133" s="300">
        <v>169.64911000000001</v>
      </c>
      <c r="J133" s="10">
        <v>196.1</v>
      </c>
      <c r="K133" s="10">
        <v>13.5</v>
      </c>
      <c r="L133" s="10">
        <v>85</v>
      </c>
      <c r="M133" s="10">
        <v>8.4</v>
      </c>
      <c r="N133" s="192">
        <f>+Sar_InfraMR[[#This Row],[A.03.1 -  Longitud de Vías de Explotación No Electrificadas Troncales y Ramales (vía principal) (km)]]+Sar_InfraMR[[#This Row],[A.04.1 -  Longitud de Vías de Explotación Electrificadas Troncales y Ramales (vía principal) (km)]]</f>
        <v>281.10000000000002</v>
      </c>
      <c r="O133" s="192">
        <f>+Sar_InfraMR[[#This Row],[Total Vías (excluido Auxiliares)]]</f>
        <v>281.10000000000002</v>
      </c>
      <c r="P133" s="1">
        <v>30</v>
      </c>
      <c r="Q133" s="1">
        <v>5</v>
      </c>
      <c r="R133" s="1">
        <v>5</v>
      </c>
      <c r="S133" s="194">
        <f t="shared" si="15"/>
        <v>40</v>
      </c>
      <c r="T133" s="194">
        <v>40</v>
      </c>
      <c r="U133" s="1">
        <v>20</v>
      </c>
      <c r="V133" s="1">
        <v>89</v>
      </c>
      <c r="W133" s="1">
        <v>1</v>
      </c>
      <c r="X133" s="1">
        <v>40</v>
      </c>
      <c r="Y133" s="1">
        <v>0</v>
      </c>
      <c r="Z133" s="196">
        <f t="shared" si="16"/>
        <v>150</v>
      </c>
      <c r="AA133" s="1">
        <v>11</v>
      </c>
      <c r="AB133" s="1">
        <v>22</v>
      </c>
      <c r="AC133" s="1">
        <f>+Sar_InfraMR[[#This Row],[Total Pasos Vehiculares a Nivel]]</f>
        <v>150</v>
      </c>
      <c r="AD133" s="196">
        <f t="shared" si="17"/>
        <v>183</v>
      </c>
      <c r="AE133" s="1">
        <v>17</v>
      </c>
      <c r="AF133" s="1">
        <v>16</v>
      </c>
      <c r="AG133" s="1">
        <v>74</v>
      </c>
      <c r="AH133" s="196">
        <f t="shared" si="18"/>
        <v>107</v>
      </c>
      <c r="AI133" s="10">
        <v>31.1</v>
      </c>
      <c r="AJ133" s="10">
        <v>0</v>
      </c>
      <c r="AK133" s="10">
        <v>126.55</v>
      </c>
      <c r="AL133" s="222">
        <f t="shared" si="19"/>
        <v>157.65</v>
      </c>
      <c r="AM133" s="1">
        <v>0</v>
      </c>
      <c r="AN133" s="1">
        <v>9</v>
      </c>
      <c r="AO133" s="1">
        <v>8</v>
      </c>
      <c r="AP133" s="200">
        <f t="shared" si="20"/>
        <v>17</v>
      </c>
      <c r="AQ133" s="1">
        <v>180</v>
      </c>
      <c r="AR133" s="1">
        <v>95</v>
      </c>
      <c r="AS133" s="1">
        <v>0</v>
      </c>
      <c r="AT133" s="200">
        <f>+Sar_InfraMR[[#This Row],[B.02.1 - Parque de Coches Eléctricos Motrices]]+Sar_InfraMR[[#This Row],[B.02.2 - Parque de Coches Eléctricos Motrices Remolcados Tipo R]]+Sar_InfraMR[[#This Row],[B.02.3 - Parque de Coches Eléctricos Motrices Tipo R]]</f>
        <v>275</v>
      </c>
      <c r="AU133" s="1">
        <v>0</v>
      </c>
      <c r="AV133" s="1">
        <v>4</v>
      </c>
      <c r="AW133" s="1">
        <v>8</v>
      </c>
      <c r="AX133" s="200">
        <f>+Sar_InfraMR[[#This Row],[B.03.1 - Parque de Coches Motores Motrices Remolcados]]+Sar_InfraMR[[#This Row],[B.03.2 - Parque de Coches Motores Motrices Intermedios]]+Sar_InfraMR[[#This Row],[B.03.3 - Parque de Coches Motores Motrices Cabina]]</f>
        <v>12</v>
      </c>
      <c r="AY133" s="1">
        <v>33</v>
      </c>
      <c r="AZ133" s="1">
        <v>12</v>
      </c>
      <c r="BA133" s="1">
        <v>0</v>
      </c>
      <c r="BB133" s="1">
        <v>0</v>
      </c>
      <c r="BC133" s="200">
        <f>+SUM(Sar_InfraMR[[#This Row],[B.04.1 - Parque de Coches Remolcados Clase Unica]:[B.04.5 - Parque de Coches Remolcados para Servicios Especiales (Cartoneros)]])</f>
        <v>45</v>
      </c>
      <c r="BD133" s="356">
        <v>8</v>
      </c>
      <c r="BE133" s="1">
        <v>0</v>
      </c>
      <c r="BF133" s="1">
        <v>0</v>
      </c>
      <c r="BG133" s="235">
        <v>1676</v>
      </c>
    </row>
    <row r="134" spans="1:59">
      <c r="A134" s="1">
        <v>2004</v>
      </c>
      <c r="B134" s="1" t="s">
        <v>61</v>
      </c>
      <c r="C134" s="10">
        <v>71.5</v>
      </c>
      <c r="D134" s="10">
        <v>62.3</v>
      </c>
      <c r="E134" s="10">
        <v>0</v>
      </c>
      <c r="F134" s="10">
        <v>36.4</v>
      </c>
      <c r="G134" s="192">
        <f t="shared" si="14"/>
        <v>170.20000000000002</v>
      </c>
      <c r="H134" s="192">
        <f>+Sar_InfraMR[[#This Row],[Total Líneas de Explotación ]]</f>
        <v>170.20000000000002</v>
      </c>
      <c r="I134" s="300">
        <v>169.64911000000001</v>
      </c>
      <c r="J134" s="10">
        <v>196.1</v>
      </c>
      <c r="K134" s="10">
        <v>13.5</v>
      </c>
      <c r="L134" s="10">
        <v>85</v>
      </c>
      <c r="M134" s="10">
        <v>8.4</v>
      </c>
      <c r="N134" s="192">
        <f>+Sar_InfraMR[[#This Row],[A.03.1 -  Longitud de Vías de Explotación No Electrificadas Troncales y Ramales (vía principal) (km)]]+Sar_InfraMR[[#This Row],[A.04.1 -  Longitud de Vías de Explotación Electrificadas Troncales y Ramales (vía principal) (km)]]</f>
        <v>281.10000000000002</v>
      </c>
      <c r="O134" s="192">
        <f>+Sar_InfraMR[[#This Row],[Total Vías (excluido Auxiliares)]]</f>
        <v>281.10000000000002</v>
      </c>
      <c r="P134" s="1">
        <v>30</v>
      </c>
      <c r="Q134" s="1">
        <v>5</v>
      </c>
      <c r="R134" s="1">
        <v>5</v>
      </c>
      <c r="S134" s="194">
        <f t="shared" si="15"/>
        <v>40</v>
      </c>
      <c r="T134" s="194">
        <v>40</v>
      </c>
      <c r="U134" s="1">
        <v>20</v>
      </c>
      <c r="V134" s="1">
        <v>89</v>
      </c>
      <c r="W134" s="1">
        <v>1</v>
      </c>
      <c r="X134" s="1">
        <v>40</v>
      </c>
      <c r="Y134" s="1">
        <v>0</v>
      </c>
      <c r="Z134" s="196">
        <f t="shared" si="16"/>
        <v>150</v>
      </c>
      <c r="AA134" s="1">
        <v>11</v>
      </c>
      <c r="AB134" s="1">
        <v>22</v>
      </c>
      <c r="AC134" s="1">
        <f>+Sar_InfraMR[[#This Row],[Total Pasos Vehiculares a Nivel]]</f>
        <v>150</v>
      </c>
      <c r="AD134" s="196">
        <f t="shared" si="17"/>
        <v>183</v>
      </c>
      <c r="AE134" s="1">
        <v>17</v>
      </c>
      <c r="AF134" s="1">
        <v>16</v>
      </c>
      <c r="AG134" s="1">
        <v>74</v>
      </c>
      <c r="AH134" s="196">
        <f t="shared" si="18"/>
        <v>107</v>
      </c>
      <c r="AI134" s="10">
        <v>31.1</v>
      </c>
      <c r="AJ134" s="10">
        <v>0</v>
      </c>
      <c r="AK134" s="10">
        <v>126.55</v>
      </c>
      <c r="AL134" s="222">
        <f t="shared" si="19"/>
        <v>157.65</v>
      </c>
      <c r="AM134" s="1">
        <v>0</v>
      </c>
      <c r="AN134" s="1">
        <v>9</v>
      </c>
      <c r="AO134" s="1">
        <v>8</v>
      </c>
      <c r="AP134" s="200">
        <f t="shared" si="20"/>
        <v>17</v>
      </c>
      <c r="AQ134" s="1">
        <v>180</v>
      </c>
      <c r="AR134" s="1">
        <v>95</v>
      </c>
      <c r="AS134" s="1">
        <v>0</v>
      </c>
      <c r="AT134" s="200">
        <f>+Sar_InfraMR[[#This Row],[B.02.1 - Parque de Coches Eléctricos Motrices]]+Sar_InfraMR[[#This Row],[B.02.2 - Parque de Coches Eléctricos Motrices Remolcados Tipo R]]+Sar_InfraMR[[#This Row],[B.02.3 - Parque de Coches Eléctricos Motrices Tipo R]]</f>
        <v>275</v>
      </c>
      <c r="AU134" s="1">
        <v>0</v>
      </c>
      <c r="AV134" s="1">
        <v>4</v>
      </c>
      <c r="AW134" s="1">
        <v>8</v>
      </c>
      <c r="AX134" s="200">
        <f>+Sar_InfraMR[[#This Row],[B.03.1 - Parque de Coches Motores Motrices Remolcados]]+Sar_InfraMR[[#This Row],[B.03.2 - Parque de Coches Motores Motrices Intermedios]]+Sar_InfraMR[[#This Row],[B.03.3 - Parque de Coches Motores Motrices Cabina]]</f>
        <v>12</v>
      </c>
      <c r="AY134" s="1">
        <v>33</v>
      </c>
      <c r="AZ134" s="1">
        <v>12</v>
      </c>
      <c r="BA134" s="1">
        <v>0</v>
      </c>
      <c r="BB134" s="1">
        <v>0</v>
      </c>
      <c r="BC134" s="200">
        <f>+SUM(Sar_InfraMR[[#This Row],[B.04.1 - Parque de Coches Remolcados Clase Unica]:[B.04.5 - Parque de Coches Remolcados para Servicios Especiales (Cartoneros)]])</f>
        <v>45</v>
      </c>
      <c r="BD134" s="356">
        <v>8</v>
      </c>
      <c r="BE134" s="1">
        <v>0</v>
      </c>
      <c r="BF134" s="1">
        <v>0</v>
      </c>
      <c r="BG134" s="235">
        <v>1676</v>
      </c>
    </row>
    <row r="135" spans="1:59">
      <c r="A135" s="1">
        <v>2004</v>
      </c>
      <c r="B135" s="1" t="s">
        <v>62</v>
      </c>
      <c r="C135" s="10">
        <v>71.5</v>
      </c>
      <c r="D135" s="10">
        <v>62.3</v>
      </c>
      <c r="E135" s="10">
        <v>0</v>
      </c>
      <c r="F135" s="10">
        <v>36.4</v>
      </c>
      <c r="G135" s="192">
        <f t="shared" si="14"/>
        <v>170.20000000000002</v>
      </c>
      <c r="H135" s="192">
        <f>+Sar_InfraMR[[#This Row],[Total Líneas de Explotación ]]</f>
        <v>170.20000000000002</v>
      </c>
      <c r="I135" s="300">
        <v>169.64911000000001</v>
      </c>
      <c r="J135" s="10">
        <v>196.1</v>
      </c>
      <c r="K135" s="10">
        <v>13.5</v>
      </c>
      <c r="L135" s="10">
        <v>85</v>
      </c>
      <c r="M135" s="10">
        <v>8.4</v>
      </c>
      <c r="N135" s="192">
        <f>+Sar_InfraMR[[#This Row],[A.03.1 -  Longitud de Vías de Explotación No Electrificadas Troncales y Ramales (vía principal) (km)]]+Sar_InfraMR[[#This Row],[A.04.1 -  Longitud de Vías de Explotación Electrificadas Troncales y Ramales (vía principal) (km)]]</f>
        <v>281.10000000000002</v>
      </c>
      <c r="O135" s="192">
        <f>+Sar_InfraMR[[#This Row],[Total Vías (excluido Auxiliares)]]</f>
        <v>281.10000000000002</v>
      </c>
      <c r="P135" s="1">
        <v>30</v>
      </c>
      <c r="Q135" s="1">
        <v>5</v>
      </c>
      <c r="R135" s="1">
        <v>5</v>
      </c>
      <c r="S135" s="194">
        <f t="shared" si="15"/>
        <v>40</v>
      </c>
      <c r="T135" s="194">
        <v>40</v>
      </c>
      <c r="U135" s="1">
        <v>20</v>
      </c>
      <c r="V135" s="1">
        <v>89</v>
      </c>
      <c r="W135" s="1">
        <v>1</v>
      </c>
      <c r="X135" s="1">
        <v>40</v>
      </c>
      <c r="Y135" s="1">
        <v>0</v>
      </c>
      <c r="Z135" s="196">
        <f t="shared" si="16"/>
        <v>150</v>
      </c>
      <c r="AA135" s="1">
        <v>11</v>
      </c>
      <c r="AB135" s="1">
        <v>22</v>
      </c>
      <c r="AC135" s="1">
        <f>+Sar_InfraMR[[#This Row],[Total Pasos Vehiculares a Nivel]]</f>
        <v>150</v>
      </c>
      <c r="AD135" s="196">
        <f t="shared" si="17"/>
        <v>183</v>
      </c>
      <c r="AE135" s="1">
        <v>17</v>
      </c>
      <c r="AF135" s="1">
        <v>16</v>
      </c>
      <c r="AG135" s="1">
        <v>74</v>
      </c>
      <c r="AH135" s="196">
        <f t="shared" si="18"/>
        <v>107</v>
      </c>
      <c r="AI135" s="10">
        <v>31.1</v>
      </c>
      <c r="AJ135" s="10">
        <v>0</v>
      </c>
      <c r="AK135" s="10">
        <v>126.55</v>
      </c>
      <c r="AL135" s="222">
        <f t="shared" si="19"/>
        <v>157.65</v>
      </c>
      <c r="AM135" s="1">
        <v>0</v>
      </c>
      <c r="AN135" s="1">
        <v>9</v>
      </c>
      <c r="AO135" s="1">
        <v>8</v>
      </c>
      <c r="AP135" s="200">
        <f t="shared" si="20"/>
        <v>17</v>
      </c>
      <c r="AQ135" s="1">
        <v>180</v>
      </c>
      <c r="AR135" s="1">
        <v>95</v>
      </c>
      <c r="AS135" s="1">
        <v>0</v>
      </c>
      <c r="AT135" s="200">
        <f>+Sar_InfraMR[[#This Row],[B.02.1 - Parque de Coches Eléctricos Motrices]]+Sar_InfraMR[[#This Row],[B.02.2 - Parque de Coches Eléctricos Motrices Remolcados Tipo R]]+Sar_InfraMR[[#This Row],[B.02.3 - Parque de Coches Eléctricos Motrices Tipo R]]</f>
        <v>275</v>
      </c>
      <c r="AU135" s="1">
        <v>0</v>
      </c>
      <c r="AV135" s="1">
        <v>4</v>
      </c>
      <c r="AW135" s="1">
        <v>8</v>
      </c>
      <c r="AX135" s="200">
        <f>+Sar_InfraMR[[#This Row],[B.03.1 - Parque de Coches Motores Motrices Remolcados]]+Sar_InfraMR[[#This Row],[B.03.2 - Parque de Coches Motores Motrices Intermedios]]+Sar_InfraMR[[#This Row],[B.03.3 - Parque de Coches Motores Motrices Cabina]]</f>
        <v>12</v>
      </c>
      <c r="AY135" s="1">
        <v>33</v>
      </c>
      <c r="AZ135" s="1">
        <v>12</v>
      </c>
      <c r="BA135" s="1">
        <v>0</v>
      </c>
      <c r="BB135" s="1">
        <v>0</v>
      </c>
      <c r="BC135" s="200">
        <f>+SUM(Sar_InfraMR[[#This Row],[B.04.1 - Parque de Coches Remolcados Clase Unica]:[B.04.5 - Parque de Coches Remolcados para Servicios Especiales (Cartoneros)]])</f>
        <v>45</v>
      </c>
      <c r="BD135" s="356">
        <v>8</v>
      </c>
      <c r="BE135" s="1">
        <v>0</v>
      </c>
      <c r="BF135" s="1">
        <v>0</v>
      </c>
      <c r="BG135" s="235">
        <v>1676</v>
      </c>
    </row>
    <row r="136" spans="1:59">
      <c r="A136" s="1">
        <v>2004</v>
      </c>
      <c r="B136" s="1" t="s">
        <v>63</v>
      </c>
      <c r="C136" s="10">
        <v>71.5</v>
      </c>
      <c r="D136" s="10">
        <v>62.3</v>
      </c>
      <c r="E136" s="10">
        <v>0</v>
      </c>
      <c r="F136" s="10">
        <v>36.4</v>
      </c>
      <c r="G136" s="192">
        <f t="shared" si="14"/>
        <v>170.20000000000002</v>
      </c>
      <c r="H136" s="192">
        <f>+Sar_InfraMR[[#This Row],[Total Líneas de Explotación ]]</f>
        <v>170.20000000000002</v>
      </c>
      <c r="I136" s="300">
        <v>169.64911000000001</v>
      </c>
      <c r="J136" s="10">
        <v>196.1</v>
      </c>
      <c r="K136" s="10">
        <v>13.5</v>
      </c>
      <c r="L136" s="10">
        <v>85</v>
      </c>
      <c r="M136" s="10">
        <v>8.4</v>
      </c>
      <c r="N136" s="192">
        <f>+Sar_InfraMR[[#This Row],[A.03.1 -  Longitud de Vías de Explotación No Electrificadas Troncales y Ramales (vía principal) (km)]]+Sar_InfraMR[[#This Row],[A.04.1 -  Longitud de Vías de Explotación Electrificadas Troncales y Ramales (vía principal) (km)]]</f>
        <v>281.10000000000002</v>
      </c>
      <c r="O136" s="192">
        <f>+Sar_InfraMR[[#This Row],[Total Vías (excluido Auxiliares)]]</f>
        <v>281.10000000000002</v>
      </c>
      <c r="P136" s="1">
        <v>30</v>
      </c>
      <c r="Q136" s="1">
        <v>5</v>
      </c>
      <c r="R136" s="1">
        <v>5</v>
      </c>
      <c r="S136" s="194">
        <f t="shared" si="15"/>
        <v>40</v>
      </c>
      <c r="T136" s="194">
        <v>40</v>
      </c>
      <c r="U136" s="1">
        <v>20</v>
      </c>
      <c r="V136" s="1">
        <v>89</v>
      </c>
      <c r="W136" s="1">
        <v>1</v>
      </c>
      <c r="X136" s="1">
        <v>40</v>
      </c>
      <c r="Y136" s="1">
        <v>0</v>
      </c>
      <c r="Z136" s="196">
        <f t="shared" si="16"/>
        <v>150</v>
      </c>
      <c r="AA136" s="1">
        <v>11</v>
      </c>
      <c r="AB136" s="1">
        <v>22</v>
      </c>
      <c r="AC136" s="1">
        <f>+Sar_InfraMR[[#This Row],[Total Pasos Vehiculares a Nivel]]</f>
        <v>150</v>
      </c>
      <c r="AD136" s="196">
        <f t="shared" si="17"/>
        <v>183</v>
      </c>
      <c r="AE136" s="1">
        <v>17</v>
      </c>
      <c r="AF136" s="1">
        <v>16</v>
      </c>
      <c r="AG136" s="1">
        <v>74</v>
      </c>
      <c r="AH136" s="196">
        <f t="shared" si="18"/>
        <v>107</v>
      </c>
      <c r="AI136" s="10">
        <v>31.1</v>
      </c>
      <c r="AJ136" s="10">
        <v>0</v>
      </c>
      <c r="AK136" s="10">
        <v>126.55</v>
      </c>
      <c r="AL136" s="222">
        <f t="shared" si="19"/>
        <v>157.65</v>
      </c>
      <c r="AM136" s="1">
        <v>0</v>
      </c>
      <c r="AN136" s="1">
        <v>9</v>
      </c>
      <c r="AO136" s="1">
        <v>8</v>
      </c>
      <c r="AP136" s="200">
        <f t="shared" si="20"/>
        <v>17</v>
      </c>
      <c r="AQ136" s="1">
        <v>180</v>
      </c>
      <c r="AR136" s="1">
        <v>95</v>
      </c>
      <c r="AS136" s="1">
        <v>0</v>
      </c>
      <c r="AT136" s="200">
        <f>+Sar_InfraMR[[#This Row],[B.02.1 - Parque de Coches Eléctricos Motrices]]+Sar_InfraMR[[#This Row],[B.02.2 - Parque de Coches Eléctricos Motrices Remolcados Tipo R]]+Sar_InfraMR[[#This Row],[B.02.3 - Parque de Coches Eléctricos Motrices Tipo R]]</f>
        <v>275</v>
      </c>
      <c r="AU136" s="1">
        <v>0</v>
      </c>
      <c r="AV136" s="1">
        <v>4</v>
      </c>
      <c r="AW136" s="1">
        <v>8</v>
      </c>
      <c r="AX136" s="200">
        <f>+Sar_InfraMR[[#This Row],[B.03.1 - Parque de Coches Motores Motrices Remolcados]]+Sar_InfraMR[[#This Row],[B.03.2 - Parque de Coches Motores Motrices Intermedios]]+Sar_InfraMR[[#This Row],[B.03.3 - Parque de Coches Motores Motrices Cabina]]</f>
        <v>12</v>
      </c>
      <c r="AY136" s="1">
        <v>33</v>
      </c>
      <c r="AZ136" s="1">
        <v>12</v>
      </c>
      <c r="BA136" s="1">
        <v>0</v>
      </c>
      <c r="BB136" s="1">
        <v>0</v>
      </c>
      <c r="BC136" s="200">
        <f>+SUM(Sar_InfraMR[[#This Row],[B.04.1 - Parque de Coches Remolcados Clase Unica]:[B.04.5 - Parque de Coches Remolcados para Servicios Especiales (Cartoneros)]])</f>
        <v>45</v>
      </c>
      <c r="BD136" s="356">
        <v>8</v>
      </c>
      <c r="BE136" s="1">
        <v>0</v>
      </c>
      <c r="BF136" s="1">
        <v>0</v>
      </c>
      <c r="BG136" s="235">
        <v>1676</v>
      </c>
    </row>
    <row r="137" spans="1:59">
      <c r="A137" s="1">
        <v>2004</v>
      </c>
      <c r="B137" s="1" t="s">
        <v>64</v>
      </c>
      <c r="C137" s="10">
        <v>71.5</v>
      </c>
      <c r="D137" s="10">
        <v>62.3</v>
      </c>
      <c r="E137" s="10">
        <v>0</v>
      </c>
      <c r="F137" s="10">
        <v>36.4</v>
      </c>
      <c r="G137" s="192">
        <f t="shared" si="14"/>
        <v>170.20000000000002</v>
      </c>
      <c r="H137" s="192">
        <f>+Sar_InfraMR[[#This Row],[Total Líneas de Explotación ]]</f>
        <v>170.20000000000002</v>
      </c>
      <c r="I137" s="300">
        <v>169.64911000000001</v>
      </c>
      <c r="J137" s="10">
        <v>196.1</v>
      </c>
      <c r="K137" s="10">
        <v>13.5</v>
      </c>
      <c r="L137" s="10">
        <v>85</v>
      </c>
      <c r="M137" s="10">
        <v>8.4</v>
      </c>
      <c r="N137" s="192">
        <f>+Sar_InfraMR[[#This Row],[A.03.1 -  Longitud de Vías de Explotación No Electrificadas Troncales y Ramales (vía principal) (km)]]+Sar_InfraMR[[#This Row],[A.04.1 -  Longitud de Vías de Explotación Electrificadas Troncales y Ramales (vía principal) (km)]]</f>
        <v>281.10000000000002</v>
      </c>
      <c r="O137" s="192">
        <f>+Sar_InfraMR[[#This Row],[Total Vías (excluido Auxiliares)]]</f>
        <v>281.10000000000002</v>
      </c>
      <c r="P137" s="1">
        <v>30</v>
      </c>
      <c r="Q137" s="1">
        <v>5</v>
      </c>
      <c r="R137" s="1">
        <v>5</v>
      </c>
      <c r="S137" s="194">
        <f t="shared" si="15"/>
        <v>40</v>
      </c>
      <c r="T137" s="194">
        <v>40</v>
      </c>
      <c r="U137" s="1">
        <v>20</v>
      </c>
      <c r="V137" s="1">
        <v>89</v>
      </c>
      <c r="W137" s="1">
        <v>1</v>
      </c>
      <c r="X137" s="1">
        <v>40</v>
      </c>
      <c r="Y137" s="1">
        <v>0</v>
      </c>
      <c r="Z137" s="196">
        <f t="shared" si="16"/>
        <v>150</v>
      </c>
      <c r="AA137" s="1">
        <v>11</v>
      </c>
      <c r="AB137" s="1">
        <v>22</v>
      </c>
      <c r="AC137" s="1">
        <f>+Sar_InfraMR[[#This Row],[Total Pasos Vehiculares a Nivel]]</f>
        <v>150</v>
      </c>
      <c r="AD137" s="196">
        <f t="shared" si="17"/>
        <v>183</v>
      </c>
      <c r="AE137" s="1">
        <v>17</v>
      </c>
      <c r="AF137" s="1">
        <v>16</v>
      </c>
      <c r="AG137" s="1">
        <v>74</v>
      </c>
      <c r="AH137" s="196">
        <f t="shared" si="18"/>
        <v>107</v>
      </c>
      <c r="AI137" s="10">
        <v>31.1</v>
      </c>
      <c r="AJ137" s="10">
        <v>0</v>
      </c>
      <c r="AK137" s="10">
        <v>126.55</v>
      </c>
      <c r="AL137" s="222">
        <f t="shared" si="19"/>
        <v>157.65</v>
      </c>
      <c r="AM137" s="1">
        <v>0</v>
      </c>
      <c r="AN137" s="1">
        <v>9</v>
      </c>
      <c r="AO137" s="1">
        <v>8</v>
      </c>
      <c r="AP137" s="200">
        <f t="shared" si="20"/>
        <v>17</v>
      </c>
      <c r="AQ137" s="1">
        <v>180</v>
      </c>
      <c r="AR137" s="1">
        <v>95</v>
      </c>
      <c r="AS137" s="1">
        <v>0</v>
      </c>
      <c r="AT137" s="200">
        <f>+Sar_InfraMR[[#This Row],[B.02.1 - Parque de Coches Eléctricos Motrices]]+Sar_InfraMR[[#This Row],[B.02.2 - Parque de Coches Eléctricos Motrices Remolcados Tipo R]]+Sar_InfraMR[[#This Row],[B.02.3 - Parque de Coches Eléctricos Motrices Tipo R]]</f>
        <v>275</v>
      </c>
      <c r="AU137" s="1">
        <v>0</v>
      </c>
      <c r="AV137" s="1">
        <v>4</v>
      </c>
      <c r="AW137" s="1">
        <v>8</v>
      </c>
      <c r="AX137" s="200">
        <f>+Sar_InfraMR[[#This Row],[B.03.1 - Parque de Coches Motores Motrices Remolcados]]+Sar_InfraMR[[#This Row],[B.03.2 - Parque de Coches Motores Motrices Intermedios]]+Sar_InfraMR[[#This Row],[B.03.3 - Parque de Coches Motores Motrices Cabina]]</f>
        <v>12</v>
      </c>
      <c r="AY137" s="1">
        <v>33</v>
      </c>
      <c r="AZ137" s="1">
        <v>12</v>
      </c>
      <c r="BA137" s="1">
        <v>0</v>
      </c>
      <c r="BB137" s="1">
        <v>0</v>
      </c>
      <c r="BC137" s="200">
        <f>+SUM(Sar_InfraMR[[#This Row],[B.04.1 - Parque de Coches Remolcados Clase Unica]:[B.04.5 - Parque de Coches Remolcados para Servicios Especiales (Cartoneros)]])</f>
        <v>45</v>
      </c>
      <c r="BD137" s="356">
        <v>8</v>
      </c>
      <c r="BE137" s="1">
        <v>0</v>
      </c>
      <c r="BF137" s="1">
        <v>0</v>
      </c>
      <c r="BG137" s="235">
        <v>1676</v>
      </c>
    </row>
    <row r="138" spans="1:59">
      <c r="A138" s="1">
        <v>2004</v>
      </c>
      <c r="B138" s="1" t="s">
        <v>65</v>
      </c>
      <c r="C138" s="10">
        <v>71.5</v>
      </c>
      <c r="D138" s="10">
        <v>62.3</v>
      </c>
      <c r="E138" s="10">
        <v>0</v>
      </c>
      <c r="F138" s="10">
        <v>36.4</v>
      </c>
      <c r="G138" s="192">
        <f t="shared" si="14"/>
        <v>170.20000000000002</v>
      </c>
      <c r="H138" s="192">
        <f>+Sar_InfraMR[[#This Row],[Total Líneas de Explotación ]]</f>
        <v>170.20000000000002</v>
      </c>
      <c r="I138" s="300">
        <v>169.64911000000001</v>
      </c>
      <c r="J138" s="10">
        <v>196.1</v>
      </c>
      <c r="K138" s="10">
        <v>13.5</v>
      </c>
      <c r="L138" s="10">
        <v>85</v>
      </c>
      <c r="M138" s="10">
        <v>8.4</v>
      </c>
      <c r="N138" s="192">
        <f>+Sar_InfraMR[[#This Row],[A.03.1 -  Longitud de Vías de Explotación No Electrificadas Troncales y Ramales (vía principal) (km)]]+Sar_InfraMR[[#This Row],[A.04.1 -  Longitud de Vías de Explotación Electrificadas Troncales y Ramales (vía principal) (km)]]</f>
        <v>281.10000000000002</v>
      </c>
      <c r="O138" s="192">
        <f>+Sar_InfraMR[[#This Row],[Total Vías (excluido Auxiliares)]]</f>
        <v>281.10000000000002</v>
      </c>
      <c r="P138" s="1">
        <v>30</v>
      </c>
      <c r="Q138" s="1">
        <v>5</v>
      </c>
      <c r="R138" s="1">
        <v>5</v>
      </c>
      <c r="S138" s="194">
        <f t="shared" si="15"/>
        <v>40</v>
      </c>
      <c r="T138" s="194">
        <v>40</v>
      </c>
      <c r="U138" s="1">
        <v>20</v>
      </c>
      <c r="V138" s="1">
        <v>89</v>
      </c>
      <c r="W138" s="1">
        <v>1</v>
      </c>
      <c r="X138" s="1">
        <v>40</v>
      </c>
      <c r="Y138" s="1">
        <v>0</v>
      </c>
      <c r="Z138" s="196">
        <f t="shared" si="16"/>
        <v>150</v>
      </c>
      <c r="AA138" s="1">
        <v>11</v>
      </c>
      <c r="AB138" s="1">
        <v>22</v>
      </c>
      <c r="AC138" s="1">
        <f>+Sar_InfraMR[[#This Row],[Total Pasos Vehiculares a Nivel]]</f>
        <v>150</v>
      </c>
      <c r="AD138" s="196">
        <f t="shared" si="17"/>
        <v>183</v>
      </c>
      <c r="AE138" s="1">
        <v>17</v>
      </c>
      <c r="AF138" s="1">
        <v>16</v>
      </c>
      <c r="AG138" s="1">
        <v>74</v>
      </c>
      <c r="AH138" s="196">
        <f t="shared" si="18"/>
        <v>107</v>
      </c>
      <c r="AI138" s="10">
        <v>31.1</v>
      </c>
      <c r="AJ138" s="10">
        <v>0</v>
      </c>
      <c r="AK138" s="10">
        <v>126.55</v>
      </c>
      <c r="AL138" s="222">
        <f t="shared" si="19"/>
        <v>157.65</v>
      </c>
      <c r="AM138" s="1">
        <v>0</v>
      </c>
      <c r="AN138" s="1">
        <v>9</v>
      </c>
      <c r="AO138" s="1">
        <v>8</v>
      </c>
      <c r="AP138" s="200">
        <f t="shared" si="20"/>
        <v>17</v>
      </c>
      <c r="AQ138" s="1">
        <v>180</v>
      </c>
      <c r="AR138" s="1">
        <v>95</v>
      </c>
      <c r="AS138" s="1">
        <v>0</v>
      </c>
      <c r="AT138" s="200">
        <f>+Sar_InfraMR[[#This Row],[B.02.1 - Parque de Coches Eléctricos Motrices]]+Sar_InfraMR[[#This Row],[B.02.2 - Parque de Coches Eléctricos Motrices Remolcados Tipo R]]+Sar_InfraMR[[#This Row],[B.02.3 - Parque de Coches Eléctricos Motrices Tipo R]]</f>
        <v>275</v>
      </c>
      <c r="AU138" s="1">
        <v>0</v>
      </c>
      <c r="AV138" s="1">
        <v>4</v>
      </c>
      <c r="AW138" s="1">
        <v>8</v>
      </c>
      <c r="AX138" s="200">
        <f>+Sar_InfraMR[[#This Row],[B.03.1 - Parque de Coches Motores Motrices Remolcados]]+Sar_InfraMR[[#This Row],[B.03.2 - Parque de Coches Motores Motrices Intermedios]]+Sar_InfraMR[[#This Row],[B.03.3 - Parque de Coches Motores Motrices Cabina]]</f>
        <v>12</v>
      </c>
      <c r="AY138" s="1">
        <v>33</v>
      </c>
      <c r="AZ138" s="1">
        <v>12</v>
      </c>
      <c r="BA138" s="1">
        <v>0</v>
      </c>
      <c r="BB138" s="1">
        <v>0</v>
      </c>
      <c r="BC138" s="200">
        <f>+SUM(Sar_InfraMR[[#This Row],[B.04.1 - Parque de Coches Remolcados Clase Unica]:[B.04.5 - Parque de Coches Remolcados para Servicios Especiales (Cartoneros)]])</f>
        <v>45</v>
      </c>
      <c r="BD138" s="356">
        <v>8</v>
      </c>
      <c r="BE138" s="1">
        <v>0</v>
      </c>
      <c r="BF138" s="1">
        <v>0</v>
      </c>
      <c r="BG138" s="235">
        <v>1676</v>
      </c>
    </row>
    <row r="139" spans="1:59">
      <c r="A139" s="1">
        <v>2004</v>
      </c>
      <c r="B139" s="1" t="s">
        <v>66</v>
      </c>
      <c r="C139" s="10">
        <v>71.5</v>
      </c>
      <c r="D139" s="10">
        <v>62.3</v>
      </c>
      <c r="E139" s="10">
        <v>0</v>
      </c>
      <c r="F139" s="10">
        <v>36.4</v>
      </c>
      <c r="G139" s="192">
        <f t="shared" si="14"/>
        <v>170.20000000000002</v>
      </c>
      <c r="H139" s="192">
        <f>+Sar_InfraMR[[#This Row],[Total Líneas de Explotación ]]</f>
        <v>170.20000000000002</v>
      </c>
      <c r="I139" s="300">
        <v>169.64911000000001</v>
      </c>
      <c r="J139" s="10">
        <v>196.1</v>
      </c>
      <c r="K139" s="10">
        <v>13.5</v>
      </c>
      <c r="L139" s="10">
        <v>85</v>
      </c>
      <c r="M139" s="10">
        <v>8.4</v>
      </c>
      <c r="N139" s="192">
        <f>+Sar_InfraMR[[#This Row],[A.03.1 -  Longitud de Vías de Explotación No Electrificadas Troncales y Ramales (vía principal) (km)]]+Sar_InfraMR[[#This Row],[A.04.1 -  Longitud de Vías de Explotación Electrificadas Troncales y Ramales (vía principal) (km)]]</f>
        <v>281.10000000000002</v>
      </c>
      <c r="O139" s="192">
        <f>+Sar_InfraMR[[#This Row],[Total Vías (excluido Auxiliares)]]</f>
        <v>281.10000000000002</v>
      </c>
      <c r="P139" s="1">
        <v>30</v>
      </c>
      <c r="Q139" s="1">
        <v>5</v>
      </c>
      <c r="R139" s="1">
        <v>5</v>
      </c>
      <c r="S139" s="194">
        <f t="shared" si="15"/>
        <v>40</v>
      </c>
      <c r="T139" s="194">
        <v>40</v>
      </c>
      <c r="U139" s="1">
        <v>20</v>
      </c>
      <c r="V139" s="1">
        <v>89</v>
      </c>
      <c r="W139" s="1">
        <v>1</v>
      </c>
      <c r="X139" s="1">
        <v>40</v>
      </c>
      <c r="Y139" s="1">
        <v>0</v>
      </c>
      <c r="Z139" s="196">
        <f t="shared" si="16"/>
        <v>150</v>
      </c>
      <c r="AA139" s="1">
        <v>11</v>
      </c>
      <c r="AB139" s="1">
        <v>22</v>
      </c>
      <c r="AC139" s="1">
        <f>+Sar_InfraMR[[#This Row],[Total Pasos Vehiculares a Nivel]]</f>
        <v>150</v>
      </c>
      <c r="AD139" s="196">
        <f t="shared" si="17"/>
        <v>183</v>
      </c>
      <c r="AE139" s="1">
        <v>17</v>
      </c>
      <c r="AF139" s="1">
        <v>16</v>
      </c>
      <c r="AG139" s="1">
        <v>74</v>
      </c>
      <c r="AH139" s="196">
        <f t="shared" si="18"/>
        <v>107</v>
      </c>
      <c r="AI139" s="10">
        <v>31.1</v>
      </c>
      <c r="AJ139" s="10">
        <v>0</v>
      </c>
      <c r="AK139" s="10">
        <v>126.55</v>
      </c>
      <c r="AL139" s="222">
        <f t="shared" si="19"/>
        <v>157.65</v>
      </c>
      <c r="AM139" s="1">
        <v>0</v>
      </c>
      <c r="AN139" s="1">
        <v>9</v>
      </c>
      <c r="AO139" s="1">
        <v>8</v>
      </c>
      <c r="AP139" s="200">
        <f t="shared" si="20"/>
        <v>17</v>
      </c>
      <c r="AQ139" s="1">
        <v>180</v>
      </c>
      <c r="AR139" s="1">
        <v>95</v>
      </c>
      <c r="AS139" s="1">
        <v>0</v>
      </c>
      <c r="AT139" s="200">
        <f>+Sar_InfraMR[[#This Row],[B.02.1 - Parque de Coches Eléctricos Motrices]]+Sar_InfraMR[[#This Row],[B.02.2 - Parque de Coches Eléctricos Motrices Remolcados Tipo R]]+Sar_InfraMR[[#This Row],[B.02.3 - Parque de Coches Eléctricos Motrices Tipo R]]</f>
        <v>275</v>
      </c>
      <c r="AU139" s="1">
        <v>0</v>
      </c>
      <c r="AV139" s="1">
        <v>4</v>
      </c>
      <c r="AW139" s="1">
        <v>8</v>
      </c>
      <c r="AX139" s="200">
        <f>+Sar_InfraMR[[#This Row],[B.03.1 - Parque de Coches Motores Motrices Remolcados]]+Sar_InfraMR[[#This Row],[B.03.2 - Parque de Coches Motores Motrices Intermedios]]+Sar_InfraMR[[#This Row],[B.03.3 - Parque de Coches Motores Motrices Cabina]]</f>
        <v>12</v>
      </c>
      <c r="AY139" s="1">
        <v>33</v>
      </c>
      <c r="AZ139" s="1">
        <v>12</v>
      </c>
      <c r="BA139" s="1">
        <v>0</v>
      </c>
      <c r="BB139" s="1">
        <v>0</v>
      </c>
      <c r="BC139" s="200">
        <f>+SUM(Sar_InfraMR[[#This Row],[B.04.1 - Parque de Coches Remolcados Clase Unica]:[B.04.5 - Parque de Coches Remolcados para Servicios Especiales (Cartoneros)]])</f>
        <v>45</v>
      </c>
      <c r="BD139" s="356">
        <v>8</v>
      </c>
      <c r="BE139" s="1">
        <v>0</v>
      </c>
      <c r="BF139" s="1">
        <v>0</v>
      </c>
      <c r="BG139" s="235">
        <v>1676</v>
      </c>
    </row>
    <row r="140" spans="1:59">
      <c r="A140" s="1">
        <v>2004</v>
      </c>
      <c r="B140" s="1" t="s">
        <v>67</v>
      </c>
      <c r="C140" s="10">
        <v>71.5</v>
      </c>
      <c r="D140" s="10">
        <v>62.3</v>
      </c>
      <c r="E140" s="10">
        <v>0</v>
      </c>
      <c r="F140" s="10">
        <v>36.4</v>
      </c>
      <c r="G140" s="192">
        <f t="shared" si="14"/>
        <v>170.20000000000002</v>
      </c>
      <c r="H140" s="192">
        <f>+Sar_InfraMR[[#This Row],[Total Líneas de Explotación ]]</f>
        <v>170.20000000000002</v>
      </c>
      <c r="I140" s="300">
        <v>169.64911000000001</v>
      </c>
      <c r="J140" s="10">
        <v>196.1</v>
      </c>
      <c r="K140" s="10">
        <v>13.5</v>
      </c>
      <c r="L140" s="10">
        <v>85</v>
      </c>
      <c r="M140" s="10">
        <v>8.4</v>
      </c>
      <c r="N140" s="192">
        <f>+Sar_InfraMR[[#This Row],[A.03.1 -  Longitud de Vías de Explotación No Electrificadas Troncales y Ramales (vía principal) (km)]]+Sar_InfraMR[[#This Row],[A.04.1 -  Longitud de Vías de Explotación Electrificadas Troncales y Ramales (vía principal) (km)]]</f>
        <v>281.10000000000002</v>
      </c>
      <c r="O140" s="192">
        <f>+Sar_InfraMR[[#This Row],[Total Vías (excluido Auxiliares)]]</f>
        <v>281.10000000000002</v>
      </c>
      <c r="P140" s="1">
        <v>30</v>
      </c>
      <c r="Q140" s="1">
        <v>5</v>
      </c>
      <c r="R140" s="1">
        <v>5</v>
      </c>
      <c r="S140" s="194">
        <f t="shared" si="15"/>
        <v>40</v>
      </c>
      <c r="T140" s="194">
        <v>40</v>
      </c>
      <c r="U140" s="1">
        <v>20</v>
      </c>
      <c r="V140" s="1">
        <v>89</v>
      </c>
      <c r="W140" s="1">
        <v>1</v>
      </c>
      <c r="X140" s="1">
        <v>40</v>
      </c>
      <c r="Y140" s="1">
        <v>0</v>
      </c>
      <c r="Z140" s="196">
        <f t="shared" si="16"/>
        <v>150</v>
      </c>
      <c r="AA140" s="1">
        <v>11</v>
      </c>
      <c r="AB140" s="1">
        <v>22</v>
      </c>
      <c r="AC140" s="1">
        <f>+Sar_InfraMR[[#This Row],[Total Pasos Vehiculares a Nivel]]</f>
        <v>150</v>
      </c>
      <c r="AD140" s="196">
        <f t="shared" si="17"/>
        <v>183</v>
      </c>
      <c r="AE140" s="1">
        <v>17</v>
      </c>
      <c r="AF140" s="1">
        <v>16</v>
      </c>
      <c r="AG140" s="1">
        <v>74</v>
      </c>
      <c r="AH140" s="196">
        <f t="shared" si="18"/>
        <v>107</v>
      </c>
      <c r="AI140" s="10">
        <v>31.1</v>
      </c>
      <c r="AJ140" s="10">
        <v>0</v>
      </c>
      <c r="AK140" s="10">
        <v>126.55</v>
      </c>
      <c r="AL140" s="222">
        <f t="shared" si="19"/>
        <v>157.65</v>
      </c>
      <c r="AM140" s="1">
        <v>0</v>
      </c>
      <c r="AN140" s="1">
        <v>9</v>
      </c>
      <c r="AO140" s="1">
        <v>8</v>
      </c>
      <c r="AP140" s="200">
        <f t="shared" si="20"/>
        <v>17</v>
      </c>
      <c r="AQ140" s="1">
        <v>180</v>
      </c>
      <c r="AR140" s="1">
        <v>95</v>
      </c>
      <c r="AS140" s="1">
        <v>0</v>
      </c>
      <c r="AT140" s="200">
        <f>+Sar_InfraMR[[#This Row],[B.02.1 - Parque de Coches Eléctricos Motrices]]+Sar_InfraMR[[#This Row],[B.02.2 - Parque de Coches Eléctricos Motrices Remolcados Tipo R]]+Sar_InfraMR[[#This Row],[B.02.3 - Parque de Coches Eléctricos Motrices Tipo R]]</f>
        <v>275</v>
      </c>
      <c r="AU140" s="1">
        <v>0</v>
      </c>
      <c r="AV140" s="1">
        <v>4</v>
      </c>
      <c r="AW140" s="1">
        <v>8</v>
      </c>
      <c r="AX140" s="200">
        <f>+Sar_InfraMR[[#This Row],[B.03.1 - Parque de Coches Motores Motrices Remolcados]]+Sar_InfraMR[[#This Row],[B.03.2 - Parque de Coches Motores Motrices Intermedios]]+Sar_InfraMR[[#This Row],[B.03.3 - Parque de Coches Motores Motrices Cabina]]</f>
        <v>12</v>
      </c>
      <c r="AY140" s="1">
        <v>33</v>
      </c>
      <c r="AZ140" s="1">
        <v>12</v>
      </c>
      <c r="BA140" s="1">
        <v>0</v>
      </c>
      <c r="BB140" s="1">
        <v>0</v>
      </c>
      <c r="BC140" s="200">
        <f>+SUM(Sar_InfraMR[[#This Row],[B.04.1 - Parque de Coches Remolcados Clase Unica]:[B.04.5 - Parque de Coches Remolcados para Servicios Especiales (Cartoneros)]])</f>
        <v>45</v>
      </c>
      <c r="BD140" s="356">
        <v>8</v>
      </c>
      <c r="BE140" s="1">
        <v>0</v>
      </c>
      <c r="BF140" s="1">
        <v>0</v>
      </c>
      <c r="BG140" s="235">
        <v>1676</v>
      </c>
    </row>
    <row r="141" spans="1:59">
      <c r="A141" s="1">
        <v>2004</v>
      </c>
      <c r="B141" s="1" t="s">
        <v>68</v>
      </c>
      <c r="C141" s="10">
        <v>71.5</v>
      </c>
      <c r="D141" s="10">
        <v>62.3</v>
      </c>
      <c r="E141" s="10">
        <v>0</v>
      </c>
      <c r="F141" s="10">
        <v>36.4</v>
      </c>
      <c r="G141" s="192">
        <f t="shared" si="14"/>
        <v>170.20000000000002</v>
      </c>
      <c r="H141" s="192">
        <f>+Sar_InfraMR[[#This Row],[Total Líneas de Explotación ]]</f>
        <v>170.20000000000002</v>
      </c>
      <c r="I141" s="300">
        <v>169.64911000000001</v>
      </c>
      <c r="J141" s="10">
        <v>196.1</v>
      </c>
      <c r="K141" s="10">
        <v>13.5</v>
      </c>
      <c r="L141" s="10">
        <v>85</v>
      </c>
      <c r="M141" s="10">
        <v>8.4</v>
      </c>
      <c r="N141" s="192">
        <f>+Sar_InfraMR[[#This Row],[A.03.1 -  Longitud de Vías de Explotación No Electrificadas Troncales y Ramales (vía principal) (km)]]+Sar_InfraMR[[#This Row],[A.04.1 -  Longitud de Vías de Explotación Electrificadas Troncales y Ramales (vía principal) (km)]]</f>
        <v>281.10000000000002</v>
      </c>
      <c r="O141" s="192">
        <f>+Sar_InfraMR[[#This Row],[Total Vías (excluido Auxiliares)]]</f>
        <v>281.10000000000002</v>
      </c>
      <c r="P141" s="1">
        <v>30</v>
      </c>
      <c r="Q141" s="1">
        <v>5</v>
      </c>
      <c r="R141" s="1">
        <v>5</v>
      </c>
      <c r="S141" s="194">
        <f t="shared" si="15"/>
        <v>40</v>
      </c>
      <c r="T141" s="194">
        <v>40</v>
      </c>
      <c r="U141" s="1">
        <v>20</v>
      </c>
      <c r="V141" s="1">
        <v>89</v>
      </c>
      <c r="W141" s="1">
        <v>1</v>
      </c>
      <c r="X141" s="1">
        <v>40</v>
      </c>
      <c r="Y141" s="1">
        <v>0</v>
      </c>
      <c r="Z141" s="196">
        <f t="shared" si="16"/>
        <v>150</v>
      </c>
      <c r="AA141" s="1">
        <v>11</v>
      </c>
      <c r="AB141" s="1">
        <v>22</v>
      </c>
      <c r="AC141" s="1">
        <f>+Sar_InfraMR[[#This Row],[Total Pasos Vehiculares a Nivel]]</f>
        <v>150</v>
      </c>
      <c r="AD141" s="196">
        <f t="shared" si="17"/>
        <v>183</v>
      </c>
      <c r="AE141" s="1">
        <v>17</v>
      </c>
      <c r="AF141" s="1">
        <v>16</v>
      </c>
      <c r="AG141" s="1">
        <v>74</v>
      </c>
      <c r="AH141" s="196">
        <f t="shared" si="18"/>
        <v>107</v>
      </c>
      <c r="AI141" s="10">
        <v>31.1</v>
      </c>
      <c r="AJ141" s="10">
        <v>0</v>
      </c>
      <c r="AK141" s="10">
        <v>126.55</v>
      </c>
      <c r="AL141" s="222">
        <f t="shared" si="19"/>
        <v>157.65</v>
      </c>
      <c r="AM141" s="1">
        <v>0</v>
      </c>
      <c r="AN141" s="1">
        <v>9</v>
      </c>
      <c r="AO141" s="1">
        <v>8</v>
      </c>
      <c r="AP141" s="200">
        <f t="shared" si="20"/>
        <v>17</v>
      </c>
      <c r="AQ141" s="1">
        <v>180</v>
      </c>
      <c r="AR141" s="1">
        <v>95</v>
      </c>
      <c r="AS141" s="1">
        <v>0</v>
      </c>
      <c r="AT141" s="200">
        <f>+Sar_InfraMR[[#This Row],[B.02.1 - Parque de Coches Eléctricos Motrices]]+Sar_InfraMR[[#This Row],[B.02.2 - Parque de Coches Eléctricos Motrices Remolcados Tipo R]]+Sar_InfraMR[[#This Row],[B.02.3 - Parque de Coches Eléctricos Motrices Tipo R]]</f>
        <v>275</v>
      </c>
      <c r="AU141" s="1">
        <v>0</v>
      </c>
      <c r="AV141" s="1">
        <v>4</v>
      </c>
      <c r="AW141" s="1">
        <v>8</v>
      </c>
      <c r="AX141" s="200">
        <f>+Sar_InfraMR[[#This Row],[B.03.1 - Parque de Coches Motores Motrices Remolcados]]+Sar_InfraMR[[#This Row],[B.03.2 - Parque de Coches Motores Motrices Intermedios]]+Sar_InfraMR[[#This Row],[B.03.3 - Parque de Coches Motores Motrices Cabina]]</f>
        <v>12</v>
      </c>
      <c r="AY141" s="1">
        <v>33</v>
      </c>
      <c r="AZ141" s="1">
        <v>12</v>
      </c>
      <c r="BA141" s="1">
        <v>0</v>
      </c>
      <c r="BB141" s="1">
        <v>0</v>
      </c>
      <c r="BC141" s="200">
        <f>+SUM(Sar_InfraMR[[#This Row],[B.04.1 - Parque de Coches Remolcados Clase Unica]:[B.04.5 - Parque de Coches Remolcados para Servicios Especiales (Cartoneros)]])</f>
        <v>45</v>
      </c>
      <c r="BD141" s="356">
        <v>8</v>
      </c>
      <c r="BE141" s="1">
        <v>0</v>
      </c>
      <c r="BF141" s="1">
        <v>0</v>
      </c>
      <c r="BG141" s="235">
        <v>1676</v>
      </c>
    </row>
    <row r="142" spans="1:59">
      <c r="A142" s="1">
        <v>2004</v>
      </c>
      <c r="B142" s="1" t="s">
        <v>69</v>
      </c>
      <c r="C142" s="10">
        <v>71.5</v>
      </c>
      <c r="D142" s="10">
        <v>62.3</v>
      </c>
      <c r="E142" s="10">
        <v>0</v>
      </c>
      <c r="F142" s="10">
        <v>36.4</v>
      </c>
      <c r="G142" s="192">
        <f t="shared" si="14"/>
        <v>170.20000000000002</v>
      </c>
      <c r="H142" s="192">
        <f>+Sar_InfraMR[[#This Row],[Total Líneas de Explotación ]]</f>
        <v>170.20000000000002</v>
      </c>
      <c r="I142" s="300">
        <v>169.64911000000001</v>
      </c>
      <c r="J142" s="10">
        <v>196.1</v>
      </c>
      <c r="K142" s="10">
        <v>13.5</v>
      </c>
      <c r="L142" s="10">
        <v>85</v>
      </c>
      <c r="M142" s="10">
        <v>8.4</v>
      </c>
      <c r="N142" s="192">
        <f>+Sar_InfraMR[[#This Row],[A.03.1 -  Longitud de Vías de Explotación No Electrificadas Troncales y Ramales (vía principal) (km)]]+Sar_InfraMR[[#This Row],[A.04.1 -  Longitud de Vías de Explotación Electrificadas Troncales y Ramales (vía principal) (km)]]</f>
        <v>281.10000000000002</v>
      </c>
      <c r="O142" s="192">
        <f>+Sar_InfraMR[[#This Row],[Total Vías (excluido Auxiliares)]]</f>
        <v>281.10000000000002</v>
      </c>
      <c r="P142" s="1">
        <v>30</v>
      </c>
      <c r="Q142" s="1">
        <v>5</v>
      </c>
      <c r="R142" s="1">
        <v>5</v>
      </c>
      <c r="S142" s="194">
        <f t="shared" si="15"/>
        <v>40</v>
      </c>
      <c r="T142" s="194">
        <v>40</v>
      </c>
      <c r="U142" s="1">
        <v>20</v>
      </c>
      <c r="V142" s="1">
        <v>89</v>
      </c>
      <c r="W142" s="1">
        <v>1</v>
      </c>
      <c r="X142" s="1">
        <v>40</v>
      </c>
      <c r="Y142" s="1">
        <v>0</v>
      </c>
      <c r="Z142" s="196">
        <f t="shared" si="16"/>
        <v>150</v>
      </c>
      <c r="AA142" s="1">
        <v>11</v>
      </c>
      <c r="AB142" s="1">
        <v>22</v>
      </c>
      <c r="AC142" s="1">
        <f>+Sar_InfraMR[[#This Row],[Total Pasos Vehiculares a Nivel]]</f>
        <v>150</v>
      </c>
      <c r="AD142" s="196">
        <f t="shared" si="17"/>
        <v>183</v>
      </c>
      <c r="AE142" s="1">
        <v>17</v>
      </c>
      <c r="AF142" s="1">
        <v>16</v>
      </c>
      <c r="AG142" s="1">
        <v>74</v>
      </c>
      <c r="AH142" s="196">
        <f t="shared" si="18"/>
        <v>107</v>
      </c>
      <c r="AI142" s="10">
        <v>31.1</v>
      </c>
      <c r="AJ142" s="10">
        <v>0</v>
      </c>
      <c r="AK142" s="10">
        <v>126.55</v>
      </c>
      <c r="AL142" s="222">
        <f t="shared" si="19"/>
        <v>157.65</v>
      </c>
      <c r="AM142" s="1">
        <v>0</v>
      </c>
      <c r="AN142" s="1">
        <v>9</v>
      </c>
      <c r="AO142" s="1">
        <v>8</v>
      </c>
      <c r="AP142" s="200">
        <f t="shared" si="20"/>
        <v>17</v>
      </c>
      <c r="AQ142" s="1">
        <v>180</v>
      </c>
      <c r="AR142" s="1">
        <v>95</v>
      </c>
      <c r="AS142" s="1">
        <v>0</v>
      </c>
      <c r="AT142" s="200">
        <f>+Sar_InfraMR[[#This Row],[B.02.1 - Parque de Coches Eléctricos Motrices]]+Sar_InfraMR[[#This Row],[B.02.2 - Parque de Coches Eléctricos Motrices Remolcados Tipo R]]+Sar_InfraMR[[#This Row],[B.02.3 - Parque de Coches Eléctricos Motrices Tipo R]]</f>
        <v>275</v>
      </c>
      <c r="AU142" s="1">
        <v>0</v>
      </c>
      <c r="AV142" s="1">
        <v>4</v>
      </c>
      <c r="AW142" s="1">
        <v>8</v>
      </c>
      <c r="AX142" s="200">
        <f>+Sar_InfraMR[[#This Row],[B.03.1 - Parque de Coches Motores Motrices Remolcados]]+Sar_InfraMR[[#This Row],[B.03.2 - Parque de Coches Motores Motrices Intermedios]]+Sar_InfraMR[[#This Row],[B.03.3 - Parque de Coches Motores Motrices Cabina]]</f>
        <v>12</v>
      </c>
      <c r="AY142" s="1">
        <v>33</v>
      </c>
      <c r="AZ142" s="1">
        <v>12</v>
      </c>
      <c r="BA142" s="1">
        <v>0</v>
      </c>
      <c r="BB142" s="1">
        <v>0</v>
      </c>
      <c r="BC142" s="200">
        <f>+SUM(Sar_InfraMR[[#This Row],[B.04.1 - Parque de Coches Remolcados Clase Unica]:[B.04.5 - Parque de Coches Remolcados para Servicios Especiales (Cartoneros)]])</f>
        <v>45</v>
      </c>
      <c r="BD142" s="356">
        <v>8</v>
      </c>
      <c r="BE142" s="1">
        <v>0</v>
      </c>
      <c r="BF142" s="1">
        <v>0</v>
      </c>
      <c r="BG142" s="235">
        <v>1676</v>
      </c>
    </row>
    <row r="143" spans="1:59">
      <c r="A143" s="1">
        <v>2004</v>
      </c>
      <c r="B143" s="1" t="s">
        <v>70</v>
      </c>
      <c r="C143" s="10">
        <v>71.5</v>
      </c>
      <c r="D143" s="10">
        <v>62.3</v>
      </c>
      <c r="E143" s="10">
        <v>0</v>
      </c>
      <c r="F143" s="10">
        <v>36.4</v>
      </c>
      <c r="G143" s="192">
        <f t="shared" si="14"/>
        <v>170.20000000000002</v>
      </c>
      <c r="H143" s="192">
        <f>+Sar_InfraMR[[#This Row],[Total Líneas de Explotación ]]</f>
        <v>170.20000000000002</v>
      </c>
      <c r="I143" s="300">
        <v>169.64911000000001</v>
      </c>
      <c r="J143" s="10">
        <v>196.1</v>
      </c>
      <c r="K143" s="10">
        <v>13.5</v>
      </c>
      <c r="L143" s="10">
        <v>85</v>
      </c>
      <c r="M143" s="10">
        <v>8.4</v>
      </c>
      <c r="N143" s="192">
        <f>+Sar_InfraMR[[#This Row],[A.03.1 -  Longitud de Vías de Explotación No Electrificadas Troncales y Ramales (vía principal) (km)]]+Sar_InfraMR[[#This Row],[A.04.1 -  Longitud de Vías de Explotación Electrificadas Troncales y Ramales (vía principal) (km)]]</f>
        <v>281.10000000000002</v>
      </c>
      <c r="O143" s="192">
        <f>+Sar_InfraMR[[#This Row],[Total Vías (excluido Auxiliares)]]</f>
        <v>281.10000000000002</v>
      </c>
      <c r="P143" s="1">
        <v>30</v>
      </c>
      <c r="Q143" s="1">
        <v>5</v>
      </c>
      <c r="R143" s="1">
        <v>5</v>
      </c>
      <c r="S143" s="194">
        <f t="shared" si="15"/>
        <v>40</v>
      </c>
      <c r="T143" s="194">
        <v>40</v>
      </c>
      <c r="U143" s="1">
        <v>20</v>
      </c>
      <c r="V143" s="1">
        <v>89</v>
      </c>
      <c r="W143" s="1">
        <v>1</v>
      </c>
      <c r="X143" s="1">
        <v>40</v>
      </c>
      <c r="Y143" s="1">
        <v>0</v>
      </c>
      <c r="Z143" s="196">
        <f t="shared" si="16"/>
        <v>150</v>
      </c>
      <c r="AA143" s="1">
        <v>11</v>
      </c>
      <c r="AB143" s="1">
        <v>22</v>
      </c>
      <c r="AC143" s="1">
        <f>+Sar_InfraMR[[#This Row],[Total Pasos Vehiculares a Nivel]]</f>
        <v>150</v>
      </c>
      <c r="AD143" s="196">
        <f t="shared" si="17"/>
        <v>183</v>
      </c>
      <c r="AE143" s="1">
        <v>17</v>
      </c>
      <c r="AF143" s="1">
        <v>16</v>
      </c>
      <c r="AG143" s="1">
        <v>74</v>
      </c>
      <c r="AH143" s="196">
        <f t="shared" si="18"/>
        <v>107</v>
      </c>
      <c r="AI143" s="10">
        <v>31.1</v>
      </c>
      <c r="AJ143" s="10">
        <v>0</v>
      </c>
      <c r="AK143" s="10">
        <v>126.55</v>
      </c>
      <c r="AL143" s="222">
        <f t="shared" si="19"/>
        <v>157.65</v>
      </c>
      <c r="AM143" s="1">
        <v>0</v>
      </c>
      <c r="AN143" s="1">
        <v>9</v>
      </c>
      <c r="AO143" s="1">
        <v>8</v>
      </c>
      <c r="AP143" s="200">
        <f t="shared" si="20"/>
        <v>17</v>
      </c>
      <c r="AQ143" s="1">
        <v>180</v>
      </c>
      <c r="AR143" s="1">
        <v>95</v>
      </c>
      <c r="AS143" s="1">
        <v>0</v>
      </c>
      <c r="AT143" s="200">
        <f>+Sar_InfraMR[[#This Row],[B.02.1 - Parque de Coches Eléctricos Motrices]]+Sar_InfraMR[[#This Row],[B.02.2 - Parque de Coches Eléctricos Motrices Remolcados Tipo R]]+Sar_InfraMR[[#This Row],[B.02.3 - Parque de Coches Eléctricos Motrices Tipo R]]</f>
        <v>275</v>
      </c>
      <c r="AU143" s="1">
        <v>0</v>
      </c>
      <c r="AV143" s="1">
        <v>4</v>
      </c>
      <c r="AW143" s="1">
        <v>8</v>
      </c>
      <c r="AX143" s="200">
        <f>+Sar_InfraMR[[#This Row],[B.03.1 - Parque de Coches Motores Motrices Remolcados]]+Sar_InfraMR[[#This Row],[B.03.2 - Parque de Coches Motores Motrices Intermedios]]+Sar_InfraMR[[#This Row],[B.03.3 - Parque de Coches Motores Motrices Cabina]]</f>
        <v>12</v>
      </c>
      <c r="AY143" s="1">
        <v>33</v>
      </c>
      <c r="AZ143" s="1">
        <v>12</v>
      </c>
      <c r="BA143" s="1">
        <v>0</v>
      </c>
      <c r="BB143" s="1">
        <v>0</v>
      </c>
      <c r="BC143" s="200">
        <f>+SUM(Sar_InfraMR[[#This Row],[B.04.1 - Parque de Coches Remolcados Clase Unica]:[B.04.5 - Parque de Coches Remolcados para Servicios Especiales (Cartoneros)]])</f>
        <v>45</v>
      </c>
      <c r="BD143" s="356">
        <v>8</v>
      </c>
      <c r="BE143" s="1">
        <v>0</v>
      </c>
      <c r="BF143" s="1">
        <v>0</v>
      </c>
      <c r="BG143" s="235">
        <v>1676</v>
      </c>
    </row>
    <row r="144" spans="1:59">
      <c r="A144" s="1">
        <v>2004</v>
      </c>
      <c r="B144" s="1" t="s">
        <v>71</v>
      </c>
      <c r="C144" s="10">
        <v>71.5</v>
      </c>
      <c r="D144" s="10">
        <v>62.3</v>
      </c>
      <c r="E144" s="10">
        <v>0</v>
      </c>
      <c r="F144" s="10">
        <v>36.4</v>
      </c>
      <c r="G144" s="192">
        <f t="shared" si="14"/>
        <v>170.20000000000002</v>
      </c>
      <c r="H144" s="192">
        <f>+Sar_InfraMR[[#This Row],[Total Líneas de Explotación ]]</f>
        <v>170.20000000000002</v>
      </c>
      <c r="I144" s="300">
        <v>169.64911000000001</v>
      </c>
      <c r="J144" s="10">
        <v>196.1</v>
      </c>
      <c r="K144" s="10">
        <v>13.5</v>
      </c>
      <c r="L144" s="10">
        <v>85</v>
      </c>
      <c r="M144" s="10">
        <v>8.4</v>
      </c>
      <c r="N144" s="192">
        <f>+Sar_InfraMR[[#This Row],[A.03.1 -  Longitud de Vías de Explotación No Electrificadas Troncales y Ramales (vía principal) (km)]]+Sar_InfraMR[[#This Row],[A.04.1 -  Longitud de Vías de Explotación Electrificadas Troncales y Ramales (vía principal) (km)]]</f>
        <v>281.10000000000002</v>
      </c>
      <c r="O144" s="192">
        <f>+Sar_InfraMR[[#This Row],[Total Vías (excluido Auxiliares)]]</f>
        <v>281.10000000000002</v>
      </c>
      <c r="P144" s="1">
        <v>30</v>
      </c>
      <c r="Q144" s="1">
        <v>5</v>
      </c>
      <c r="R144" s="1">
        <v>5</v>
      </c>
      <c r="S144" s="194">
        <f t="shared" si="15"/>
        <v>40</v>
      </c>
      <c r="T144" s="194">
        <v>40</v>
      </c>
      <c r="U144" s="1">
        <v>20</v>
      </c>
      <c r="V144" s="1">
        <v>89</v>
      </c>
      <c r="W144" s="1">
        <v>1</v>
      </c>
      <c r="X144" s="1">
        <v>40</v>
      </c>
      <c r="Y144" s="1">
        <v>0</v>
      </c>
      <c r="Z144" s="196">
        <f t="shared" si="16"/>
        <v>150</v>
      </c>
      <c r="AA144" s="1">
        <v>11</v>
      </c>
      <c r="AB144" s="1">
        <v>22</v>
      </c>
      <c r="AC144" s="1">
        <f>+Sar_InfraMR[[#This Row],[Total Pasos Vehiculares a Nivel]]</f>
        <v>150</v>
      </c>
      <c r="AD144" s="196">
        <f t="shared" si="17"/>
        <v>183</v>
      </c>
      <c r="AE144" s="1">
        <v>17</v>
      </c>
      <c r="AF144" s="1">
        <v>16</v>
      </c>
      <c r="AG144" s="1">
        <v>74</v>
      </c>
      <c r="AH144" s="196">
        <f t="shared" si="18"/>
        <v>107</v>
      </c>
      <c r="AI144" s="10">
        <v>31.1</v>
      </c>
      <c r="AJ144" s="10">
        <v>0</v>
      </c>
      <c r="AK144" s="10">
        <v>126.55</v>
      </c>
      <c r="AL144" s="222">
        <f t="shared" si="19"/>
        <v>157.65</v>
      </c>
      <c r="AM144" s="1">
        <v>0</v>
      </c>
      <c r="AN144" s="1">
        <v>9</v>
      </c>
      <c r="AO144" s="1">
        <v>8</v>
      </c>
      <c r="AP144" s="200">
        <f t="shared" si="20"/>
        <v>17</v>
      </c>
      <c r="AQ144" s="1">
        <v>180</v>
      </c>
      <c r="AR144" s="1">
        <v>95</v>
      </c>
      <c r="AS144" s="1">
        <v>0</v>
      </c>
      <c r="AT144" s="200">
        <f>+Sar_InfraMR[[#This Row],[B.02.1 - Parque de Coches Eléctricos Motrices]]+Sar_InfraMR[[#This Row],[B.02.2 - Parque de Coches Eléctricos Motrices Remolcados Tipo R]]+Sar_InfraMR[[#This Row],[B.02.3 - Parque de Coches Eléctricos Motrices Tipo R]]</f>
        <v>275</v>
      </c>
      <c r="AU144" s="1">
        <v>0</v>
      </c>
      <c r="AV144" s="1">
        <v>4</v>
      </c>
      <c r="AW144" s="1">
        <v>8</v>
      </c>
      <c r="AX144" s="200">
        <f>+Sar_InfraMR[[#This Row],[B.03.1 - Parque de Coches Motores Motrices Remolcados]]+Sar_InfraMR[[#This Row],[B.03.2 - Parque de Coches Motores Motrices Intermedios]]+Sar_InfraMR[[#This Row],[B.03.3 - Parque de Coches Motores Motrices Cabina]]</f>
        <v>12</v>
      </c>
      <c r="AY144" s="1">
        <v>33</v>
      </c>
      <c r="AZ144" s="1">
        <v>12</v>
      </c>
      <c r="BA144" s="1">
        <v>0</v>
      </c>
      <c r="BB144" s="1">
        <v>0</v>
      </c>
      <c r="BC144" s="200">
        <f>+SUM(Sar_InfraMR[[#This Row],[B.04.1 - Parque de Coches Remolcados Clase Unica]:[B.04.5 - Parque de Coches Remolcados para Servicios Especiales (Cartoneros)]])</f>
        <v>45</v>
      </c>
      <c r="BD144" s="356">
        <v>8</v>
      </c>
      <c r="BE144" s="1">
        <v>0</v>
      </c>
      <c r="BF144" s="1">
        <v>0</v>
      </c>
      <c r="BG144" s="235">
        <v>1676</v>
      </c>
    </row>
    <row r="145" spans="1:59">
      <c r="A145" s="1">
        <v>2004</v>
      </c>
      <c r="B145" s="1" t="s">
        <v>72</v>
      </c>
      <c r="C145" s="10">
        <v>71.5</v>
      </c>
      <c r="D145" s="10">
        <v>62.3</v>
      </c>
      <c r="E145" s="10">
        <v>0</v>
      </c>
      <c r="F145" s="10">
        <v>36.4</v>
      </c>
      <c r="G145" s="192">
        <f t="shared" si="14"/>
        <v>170.20000000000002</v>
      </c>
      <c r="H145" s="192">
        <f>+Sar_InfraMR[[#This Row],[Total Líneas de Explotación ]]</f>
        <v>170.20000000000002</v>
      </c>
      <c r="I145" s="300">
        <v>169.64911000000001</v>
      </c>
      <c r="J145" s="10">
        <v>196.1</v>
      </c>
      <c r="K145" s="10">
        <v>13.5</v>
      </c>
      <c r="L145" s="10">
        <v>85</v>
      </c>
      <c r="M145" s="10">
        <v>8.4</v>
      </c>
      <c r="N145" s="192">
        <f>+Sar_InfraMR[[#This Row],[A.03.1 -  Longitud de Vías de Explotación No Electrificadas Troncales y Ramales (vía principal) (km)]]+Sar_InfraMR[[#This Row],[A.04.1 -  Longitud de Vías de Explotación Electrificadas Troncales y Ramales (vía principal) (km)]]</f>
        <v>281.10000000000002</v>
      </c>
      <c r="O145" s="192">
        <f>+Sar_InfraMR[[#This Row],[Total Vías (excluido Auxiliares)]]</f>
        <v>281.10000000000002</v>
      </c>
      <c r="P145" s="1">
        <v>30</v>
      </c>
      <c r="Q145" s="1">
        <v>5</v>
      </c>
      <c r="R145" s="1">
        <v>5</v>
      </c>
      <c r="S145" s="194">
        <f t="shared" si="15"/>
        <v>40</v>
      </c>
      <c r="T145" s="194">
        <v>40</v>
      </c>
      <c r="U145" s="1">
        <v>20</v>
      </c>
      <c r="V145" s="1">
        <v>89</v>
      </c>
      <c r="W145" s="1">
        <v>1</v>
      </c>
      <c r="X145" s="1">
        <v>40</v>
      </c>
      <c r="Y145" s="1">
        <v>0</v>
      </c>
      <c r="Z145" s="196">
        <f t="shared" si="16"/>
        <v>150</v>
      </c>
      <c r="AA145" s="1">
        <v>11</v>
      </c>
      <c r="AB145" s="1">
        <v>22</v>
      </c>
      <c r="AC145" s="1">
        <f>+Sar_InfraMR[[#This Row],[Total Pasos Vehiculares a Nivel]]</f>
        <v>150</v>
      </c>
      <c r="AD145" s="196">
        <f t="shared" si="17"/>
        <v>183</v>
      </c>
      <c r="AE145" s="1">
        <v>17</v>
      </c>
      <c r="AF145" s="1">
        <v>16</v>
      </c>
      <c r="AG145" s="1">
        <v>74</v>
      </c>
      <c r="AH145" s="196">
        <f t="shared" si="18"/>
        <v>107</v>
      </c>
      <c r="AI145" s="10">
        <v>31.1</v>
      </c>
      <c r="AJ145" s="10">
        <v>0</v>
      </c>
      <c r="AK145" s="10">
        <v>126.55</v>
      </c>
      <c r="AL145" s="222">
        <f t="shared" si="19"/>
        <v>157.65</v>
      </c>
      <c r="AM145" s="1">
        <v>0</v>
      </c>
      <c r="AN145" s="1">
        <v>9</v>
      </c>
      <c r="AO145" s="1">
        <v>8</v>
      </c>
      <c r="AP145" s="200">
        <f t="shared" si="20"/>
        <v>17</v>
      </c>
      <c r="AQ145" s="1">
        <v>180</v>
      </c>
      <c r="AR145" s="1">
        <v>95</v>
      </c>
      <c r="AS145" s="1">
        <v>0</v>
      </c>
      <c r="AT145" s="200">
        <f>+Sar_InfraMR[[#This Row],[B.02.1 - Parque de Coches Eléctricos Motrices]]+Sar_InfraMR[[#This Row],[B.02.2 - Parque de Coches Eléctricos Motrices Remolcados Tipo R]]+Sar_InfraMR[[#This Row],[B.02.3 - Parque de Coches Eléctricos Motrices Tipo R]]</f>
        <v>275</v>
      </c>
      <c r="AU145" s="1">
        <v>0</v>
      </c>
      <c r="AV145" s="1">
        <v>4</v>
      </c>
      <c r="AW145" s="1">
        <v>8</v>
      </c>
      <c r="AX145" s="200">
        <f>+Sar_InfraMR[[#This Row],[B.03.1 - Parque de Coches Motores Motrices Remolcados]]+Sar_InfraMR[[#This Row],[B.03.2 - Parque de Coches Motores Motrices Intermedios]]+Sar_InfraMR[[#This Row],[B.03.3 - Parque de Coches Motores Motrices Cabina]]</f>
        <v>12</v>
      </c>
      <c r="AY145" s="1">
        <v>33</v>
      </c>
      <c r="AZ145" s="1">
        <v>12</v>
      </c>
      <c r="BA145" s="1">
        <v>0</v>
      </c>
      <c r="BB145" s="1">
        <v>0</v>
      </c>
      <c r="BC145" s="200">
        <f>+SUM(Sar_InfraMR[[#This Row],[B.04.1 - Parque de Coches Remolcados Clase Unica]:[B.04.5 - Parque de Coches Remolcados para Servicios Especiales (Cartoneros)]])</f>
        <v>45</v>
      </c>
      <c r="BD145" s="356">
        <v>8</v>
      </c>
      <c r="BE145" s="1">
        <v>0</v>
      </c>
      <c r="BF145" s="1">
        <v>0</v>
      </c>
      <c r="BG145" s="235">
        <v>1676</v>
      </c>
    </row>
    <row r="146" spans="1:59">
      <c r="A146" s="1">
        <v>2005</v>
      </c>
      <c r="B146" s="1" t="s">
        <v>61</v>
      </c>
      <c r="C146" s="10">
        <v>71.5</v>
      </c>
      <c r="D146" s="10">
        <v>62.3</v>
      </c>
      <c r="E146" s="10">
        <v>0</v>
      </c>
      <c r="F146" s="10">
        <v>36.4</v>
      </c>
      <c r="G146" s="192">
        <f t="shared" si="14"/>
        <v>170.20000000000002</v>
      </c>
      <c r="H146" s="192">
        <f>+Sar_InfraMR[[#This Row],[Total Líneas de Explotación ]]</f>
        <v>170.20000000000002</v>
      </c>
      <c r="I146" s="300">
        <v>169.64911000000001</v>
      </c>
      <c r="J146" s="10">
        <v>196.1</v>
      </c>
      <c r="K146" s="10">
        <v>13.5</v>
      </c>
      <c r="L146" s="10">
        <v>85</v>
      </c>
      <c r="M146" s="10">
        <v>8.4</v>
      </c>
      <c r="N146" s="192">
        <f>+Sar_InfraMR[[#This Row],[A.03.1 -  Longitud de Vías de Explotación No Electrificadas Troncales y Ramales (vía principal) (km)]]+Sar_InfraMR[[#This Row],[A.04.1 -  Longitud de Vías de Explotación Electrificadas Troncales y Ramales (vía principal) (km)]]</f>
        <v>281.10000000000002</v>
      </c>
      <c r="O146" s="192">
        <f>+Sar_InfraMR[[#This Row],[Total Vías (excluido Auxiliares)]]</f>
        <v>281.10000000000002</v>
      </c>
      <c r="P146" s="1">
        <v>30</v>
      </c>
      <c r="Q146" s="1">
        <v>5</v>
      </c>
      <c r="R146" s="1">
        <v>5</v>
      </c>
      <c r="S146" s="194">
        <f t="shared" si="15"/>
        <v>40</v>
      </c>
      <c r="T146" s="194">
        <v>40</v>
      </c>
      <c r="U146" s="1">
        <v>20</v>
      </c>
      <c r="V146" s="1">
        <v>89</v>
      </c>
      <c r="W146" s="1">
        <v>1</v>
      </c>
      <c r="X146" s="1">
        <v>40</v>
      </c>
      <c r="Y146" s="1">
        <v>0</v>
      </c>
      <c r="Z146" s="196">
        <f t="shared" si="16"/>
        <v>150</v>
      </c>
      <c r="AA146" s="1">
        <v>11</v>
      </c>
      <c r="AB146" s="1">
        <v>22</v>
      </c>
      <c r="AC146" s="1">
        <f>+Sar_InfraMR[[#This Row],[Total Pasos Vehiculares a Nivel]]</f>
        <v>150</v>
      </c>
      <c r="AD146" s="196">
        <f t="shared" si="17"/>
        <v>183</v>
      </c>
      <c r="AE146" s="1">
        <v>17</v>
      </c>
      <c r="AF146" s="1">
        <v>16</v>
      </c>
      <c r="AG146" s="1">
        <v>74</v>
      </c>
      <c r="AH146" s="196">
        <f t="shared" si="18"/>
        <v>107</v>
      </c>
      <c r="AI146" s="10">
        <v>31.1</v>
      </c>
      <c r="AJ146" s="10">
        <v>0</v>
      </c>
      <c r="AK146" s="10">
        <v>126.55</v>
      </c>
      <c r="AL146" s="222">
        <f t="shared" si="19"/>
        <v>157.65</v>
      </c>
      <c r="AM146" s="1">
        <v>0</v>
      </c>
      <c r="AN146" s="1">
        <v>9</v>
      </c>
      <c r="AO146" s="1">
        <v>8</v>
      </c>
      <c r="AP146" s="200">
        <f t="shared" si="20"/>
        <v>17</v>
      </c>
      <c r="AQ146" s="1">
        <v>180</v>
      </c>
      <c r="AR146" s="1">
        <v>95</v>
      </c>
      <c r="AS146" s="1">
        <v>0</v>
      </c>
      <c r="AT146" s="200">
        <f>+Sar_InfraMR[[#This Row],[B.02.1 - Parque de Coches Eléctricos Motrices]]+Sar_InfraMR[[#This Row],[B.02.2 - Parque de Coches Eléctricos Motrices Remolcados Tipo R]]+Sar_InfraMR[[#This Row],[B.02.3 - Parque de Coches Eléctricos Motrices Tipo R]]</f>
        <v>275</v>
      </c>
      <c r="AU146" s="1">
        <v>0</v>
      </c>
      <c r="AV146" s="1">
        <v>4</v>
      </c>
      <c r="AW146" s="1">
        <v>8</v>
      </c>
      <c r="AX146" s="200">
        <f>+Sar_InfraMR[[#This Row],[B.03.1 - Parque de Coches Motores Motrices Remolcados]]+Sar_InfraMR[[#This Row],[B.03.2 - Parque de Coches Motores Motrices Intermedios]]+Sar_InfraMR[[#This Row],[B.03.3 - Parque de Coches Motores Motrices Cabina]]</f>
        <v>12</v>
      </c>
      <c r="AY146" s="1">
        <v>33</v>
      </c>
      <c r="AZ146" s="1">
        <v>12</v>
      </c>
      <c r="BA146" s="1">
        <v>0</v>
      </c>
      <c r="BB146" s="1">
        <v>0</v>
      </c>
      <c r="BC146" s="200">
        <f>+SUM(Sar_InfraMR[[#This Row],[B.04.1 - Parque de Coches Remolcados Clase Unica]:[B.04.5 - Parque de Coches Remolcados para Servicios Especiales (Cartoneros)]])</f>
        <v>45</v>
      </c>
      <c r="BD146" s="356">
        <v>8</v>
      </c>
      <c r="BE146" s="1">
        <v>0</v>
      </c>
      <c r="BF146" s="1">
        <v>0</v>
      </c>
      <c r="BG146" s="235">
        <v>1676</v>
      </c>
    </row>
    <row r="147" spans="1:59">
      <c r="A147" s="1">
        <v>2005</v>
      </c>
      <c r="B147" s="1" t="s">
        <v>62</v>
      </c>
      <c r="C147" s="10">
        <v>71.5</v>
      </c>
      <c r="D147" s="10">
        <v>62.3</v>
      </c>
      <c r="E147" s="10">
        <v>0</v>
      </c>
      <c r="F147" s="10">
        <v>36.4</v>
      </c>
      <c r="G147" s="192">
        <f t="shared" si="14"/>
        <v>170.20000000000002</v>
      </c>
      <c r="H147" s="192">
        <f>+Sar_InfraMR[[#This Row],[Total Líneas de Explotación ]]</f>
        <v>170.20000000000002</v>
      </c>
      <c r="I147" s="300">
        <v>169.64911000000001</v>
      </c>
      <c r="J147" s="10">
        <v>196.1</v>
      </c>
      <c r="K147" s="10">
        <v>13.5</v>
      </c>
      <c r="L147" s="10">
        <v>85</v>
      </c>
      <c r="M147" s="10">
        <v>8.4</v>
      </c>
      <c r="N147" s="192">
        <f>+Sar_InfraMR[[#This Row],[A.03.1 -  Longitud de Vías de Explotación No Electrificadas Troncales y Ramales (vía principal) (km)]]+Sar_InfraMR[[#This Row],[A.04.1 -  Longitud de Vías de Explotación Electrificadas Troncales y Ramales (vía principal) (km)]]</f>
        <v>281.10000000000002</v>
      </c>
      <c r="O147" s="192">
        <f>+Sar_InfraMR[[#This Row],[Total Vías (excluido Auxiliares)]]</f>
        <v>281.10000000000002</v>
      </c>
      <c r="P147" s="1">
        <v>30</v>
      </c>
      <c r="Q147" s="1">
        <v>5</v>
      </c>
      <c r="R147" s="1">
        <v>5</v>
      </c>
      <c r="S147" s="194">
        <f t="shared" si="15"/>
        <v>40</v>
      </c>
      <c r="T147" s="194">
        <v>40</v>
      </c>
      <c r="U147" s="1">
        <v>20</v>
      </c>
      <c r="V147" s="1">
        <v>89</v>
      </c>
      <c r="W147" s="1">
        <v>1</v>
      </c>
      <c r="X147" s="1">
        <v>40</v>
      </c>
      <c r="Y147" s="1">
        <v>0</v>
      </c>
      <c r="Z147" s="196">
        <f t="shared" si="16"/>
        <v>150</v>
      </c>
      <c r="AA147" s="1">
        <v>11</v>
      </c>
      <c r="AB147" s="1">
        <v>22</v>
      </c>
      <c r="AC147" s="1">
        <f>+Sar_InfraMR[[#This Row],[Total Pasos Vehiculares a Nivel]]</f>
        <v>150</v>
      </c>
      <c r="AD147" s="196">
        <f t="shared" si="17"/>
        <v>183</v>
      </c>
      <c r="AE147" s="1">
        <v>17</v>
      </c>
      <c r="AF147" s="1">
        <v>16</v>
      </c>
      <c r="AG147" s="1">
        <v>74</v>
      </c>
      <c r="AH147" s="196">
        <f t="shared" si="18"/>
        <v>107</v>
      </c>
      <c r="AI147" s="10">
        <v>31.1</v>
      </c>
      <c r="AJ147" s="10">
        <v>0</v>
      </c>
      <c r="AK147" s="10">
        <v>126.55</v>
      </c>
      <c r="AL147" s="222">
        <f t="shared" si="19"/>
        <v>157.65</v>
      </c>
      <c r="AM147" s="1">
        <v>0</v>
      </c>
      <c r="AN147" s="1">
        <v>9</v>
      </c>
      <c r="AO147" s="1">
        <v>8</v>
      </c>
      <c r="AP147" s="200">
        <f t="shared" si="20"/>
        <v>17</v>
      </c>
      <c r="AQ147" s="1">
        <v>180</v>
      </c>
      <c r="AR147" s="1">
        <v>95</v>
      </c>
      <c r="AS147" s="1">
        <v>0</v>
      </c>
      <c r="AT147" s="200">
        <f>+Sar_InfraMR[[#This Row],[B.02.1 - Parque de Coches Eléctricos Motrices]]+Sar_InfraMR[[#This Row],[B.02.2 - Parque de Coches Eléctricos Motrices Remolcados Tipo R]]+Sar_InfraMR[[#This Row],[B.02.3 - Parque de Coches Eléctricos Motrices Tipo R]]</f>
        <v>275</v>
      </c>
      <c r="AU147" s="1">
        <v>0</v>
      </c>
      <c r="AV147" s="1">
        <v>4</v>
      </c>
      <c r="AW147" s="1">
        <v>8</v>
      </c>
      <c r="AX147" s="200">
        <f>+Sar_InfraMR[[#This Row],[B.03.1 - Parque de Coches Motores Motrices Remolcados]]+Sar_InfraMR[[#This Row],[B.03.2 - Parque de Coches Motores Motrices Intermedios]]+Sar_InfraMR[[#This Row],[B.03.3 - Parque de Coches Motores Motrices Cabina]]</f>
        <v>12</v>
      </c>
      <c r="AY147" s="1">
        <v>33</v>
      </c>
      <c r="AZ147" s="1">
        <v>12</v>
      </c>
      <c r="BA147" s="1">
        <v>0</v>
      </c>
      <c r="BB147" s="1">
        <v>0</v>
      </c>
      <c r="BC147" s="200">
        <f>+SUM(Sar_InfraMR[[#This Row],[B.04.1 - Parque de Coches Remolcados Clase Unica]:[B.04.5 - Parque de Coches Remolcados para Servicios Especiales (Cartoneros)]])</f>
        <v>45</v>
      </c>
      <c r="BD147" s="356">
        <v>8</v>
      </c>
      <c r="BE147" s="1">
        <v>0</v>
      </c>
      <c r="BF147" s="1">
        <v>0</v>
      </c>
      <c r="BG147" s="235">
        <v>1676</v>
      </c>
    </row>
    <row r="148" spans="1:59">
      <c r="A148" s="1">
        <v>2005</v>
      </c>
      <c r="B148" s="1" t="s">
        <v>63</v>
      </c>
      <c r="C148" s="10">
        <v>71.5</v>
      </c>
      <c r="D148" s="10">
        <v>62.3</v>
      </c>
      <c r="E148" s="10">
        <v>0</v>
      </c>
      <c r="F148" s="10">
        <v>36.4</v>
      </c>
      <c r="G148" s="192">
        <f t="shared" si="14"/>
        <v>170.20000000000002</v>
      </c>
      <c r="H148" s="192">
        <f>+Sar_InfraMR[[#This Row],[Total Líneas de Explotación ]]</f>
        <v>170.20000000000002</v>
      </c>
      <c r="I148" s="300">
        <v>169.64911000000001</v>
      </c>
      <c r="J148" s="10">
        <v>196.1</v>
      </c>
      <c r="K148" s="10">
        <v>13.5</v>
      </c>
      <c r="L148" s="10">
        <v>85</v>
      </c>
      <c r="M148" s="10">
        <v>8.4</v>
      </c>
      <c r="N148" s="192">
        <f>+Sar_InfraMR[[#This Row],[A.03.1 -  Longitud de Vías de Explotación No Electrificadas Troncales y Ramales (vía principal) (km)]]+Sar_InfraMR[[#This Row],[A.04.1 -  Longitud de Vías de Explotación Electrificadas Troncales y Ramales (vía principal) (km)]]</f>
        <v>281.10000000000002</v>
      </c>
      <c r="O148" s="192">
        <f>+Sar_InfraMR[[#This Row],[Total Vías (excluido Auxiliares)]]</f>
        <v>281.10000000000002</v>
      </c>
      <c r="P148" s="1">
        <v>30</v>
      </c>
      <c r="Q148" s="1">
        <v>5</v>
      </c>
      <c r="R148" s="1">
        <v>5</v>
      </c>
      <c r="S148" s="194">
        <f t="shared" si="15"/>
        <v>40</v>
      </c>
      <c r="T148" s="194">
        <v>40</v>
      </c>
      <c r="U148" s="1">
        <v>20</v>
      </c>
      <c r="V148" s="1">
        <v>89</v>
      </c>
      <c r="W148" s="1">
        <v>1</v>
      </c>
      <c r="X148" s="1">
        <v>40</v>
      </c>
      <c r="Y148" s="1">
        <v>0</v>
      </c>
      <c r="Z148" s="196">
        <f t="shared" si="16"/>
        <v>150</v>
      </c>
      <c r="AA148" s="1">
        <v>11</v>
      </c>
      <c r="AB148" s="1">
        <v>22</v>
      </c>
      <c r="AC148" s="1">
        <f>+Sar_InfraMR[[#This Row],[Total Pasos Vehiculares a Nivel]]</f>
        <v>150</v>
      </c>
      <c r="AD148" s="196">
        <f t="shared" si="17"/>
        <v>183</v>
      </c>
      <c r="AE148" s="1">
        <v>17</v>
      </c>
      <c r="AF148" s="1">
        <v>16</v>
      </c>
      <c r="AG148" s="1">
        <v>74</v>
      </c>
      <c r="AH148" s="196">
        <f t="shared" si="18"/>
        <v>107</v>
      </c>
      <c r="AI148" s="10">
        <v>31.1</v>
      </c>
      <c r="AJ148" s="10">
        <v>0</v>
      </c>
      <c r="AK148" s="10">
        <v>126.55</v>
      </c>
      <c r="AL148" s="222">
        <f t="shared" si="19"/>
        <v>157.65</v>
      </c>
      <c r="AM148" s="1">
        <v>0</v>
      </c>
      <c r="AN148" s="1">
        <v>9</v>
      </c>
      <c r="AO148" s="1">
        <v>8</v>
      </c>
      <c r="AP148" s="200">
        <f t="shared" si="20"/>
        <v>17</v>
      </c>
      <c r="AQ148" s="1">
        <v>180</v>
      </c>
      <c r="AR148" s="1">
        <v>95</v>
      </c>
      <c r="AS148" s="1">
        <v>0</v>
      </c>
      <c r="AT148" s="200">
        <f>+Sar_InfraMR[[#This Row],[B.02.1 - Parque de Coches Eléctricos Motrices]]+Sar_InfraMR[[#This Row],[B.02.2 - Parque de Coches Eléctricos Motrices Remolcados Tipo R]]+Sar_InfraMR[[#This Row],[B.02.3 - Parque de Coches Eléctricos Motrices Tipo R]]</f>
        <v>275</v>
      </c>
      <c r="AU148" s="1">
        <v>0</v>
      </c>
      <c r="AV148" s="1">
        <v>4</v>
      </c>
      <c r="AW148" s="1">
        <v>8</v>
      </c>
      <c r="AX148" s="200">
        <f>+Sar_InfraMR[[#This Row],[B.03.1 - Parque de Coches Motores Motrices Remolcados]]+Sar_InfraMR[[#This Row],[B.03.2 - Parque de Coches Motores Motrices Intermedios]]+Sar_InfraMR[[#This Row],[B.03.3 - Parque de Coches Motores Motrices Cabina]]</f>
        <v>12</v>
      </c>
      <c r="AY148" s="1">
        <v>33</v>
      </c>
      <c r="AZ148" s="1">
        <v>12</v>
      </c>
      <c r="BA148" s="1">
        <v>0</v>
      </c>
      <c r="BB148" s="1">
        <v>0</v>
      </c>
      <c r="BC148" s="200">
        <f>+SUM(Sar_InfraMR[[#This Row],[B.04.1 - Parque de Coches Remolcados Clase Unica]:[B.04.5 - Parque de Coches Remolcados para Servicios Especiales (Cartoneros)]])</f>
        <v>45</v>
      </c>
      <c r="BD148" s="356">
        <v>8</v>
      </c>
      <c r="BE148" s="1">
        <v>0</v>
      </c>
      <c r="BF148" s="1">
        <v>0</v>
      </c>
      <c r="BG148" s="235">
        <v>1676</v>
      </c>
    </row>
    <row r="149" spans="1:59">
      <c r="A149" s="1">
        <v>2005</v>
      </c>
      <c r="B149" s="1" t="s">
        <v>64</v>
      </c>
      <c r="C149" s="10">
        <v>71.5</v>
      </c>
      <c r="D149" s="10">
        <v>62.3</v>
      </c>
      <c r="E149" s="10">
        <v>0</v>
      </c>
      <c r="F149" s="10">
        <v>36.4</v>
      </c>
      <c r="G149" s="192">
        <f t="shared" si="14"/>
        <v>170.20000000000002</v>
      </c>
      <c r="H149" s="192">
        <f>+Sar_InfraMR[[#This Row],[Total Líneas de Explotación ]]</f>
        <v>170.20000000000002</v>
      </c>
      <c r="I149" s="300">
        <v>169.64911000000001</v>
      </c>
      <c r="J149" s="10">
        <v>196.1</v>
      </c>
      <c r="K149" s="10">
        <v>13.5</v>
      </c>
      <c r="L149" s="10">
        <v>85</v>
      </c>
      <c r="M149" s="10">
        <v>8.4</v>
      </c>
      <c r="N149" s="192">
        <f>+Sar_InfraMR[[#This Row],[A.03.1 -  Longitud de Vías de Explotación No Electrificadas Troncales y Ramales (vía principal) (km)]]+Sar_InfraMR[[#This Row],[A.04.1 -  Longitud de Vías de Explotación Electrificadas Troncales y Ramales (vía principal) (km)]]</f>
        <v>281.10000000000002</v>
      </c>
      <c r="O149" s="192">
        <f>+Sar_InfraMR[[#This Row],[Total Vías (excluido Auxiliares)]]</f>
        <v>281.10000000000002</v>
      </c>
      <c r="P149" s="1">
        <v>30</v>
      </c>
      <c r="Q149" s="1">
        <v>5</v>
      </c>
      <c r="R149" s="1">
        <v>5</v>
      </c>
      <c r="S149" s="194">
        <f t="shared" si="15"/>
        <v>40</v>
      </c>
      <c r="T149" s="194">
        <v>40</v>
      </c>
      <c r="U149" s="1">
        <v>20</v>
      </c>
      <c r="V149" s="1">
        <v>89</v>
      </c>
      <c r="W149" s="1">
        <v>1</v>
      </c>
      <c r="X149" s="1">
        <v>40</v>
      </c>
      <c r="Y149" s="1">
        <v>0</v>
      </c>
      <c r="Z149" s="196">
        <f t="shared" si="16"/>
        <v>150</v>
      </c>
      <c r="AA149" s="1">
        <v>11</v>
      </c>
      <c r="AB149" s="1">
        <v>22</v>
      </c>
      <c r="AC149" s="1">
        <f>+Sar_InfraMR[[#This Row],[Total Pasos Vehiculares a Nivel]]</f>
        <v>150</v>
      </c>
      <c r="AD149" s="196">
        <f t="shared" si="17"/>
        <v>183</v>
      </c>
      <c r="AE149" s="1">
        <v>17</v>
      </c>
      <c r="AF149" s="1">
        <v>16</v>
      </c>
      <c r="AG149" s="1">
        <v>74</v>
      </c>
      <c r="AH149" s="196">
        <f t="shared" si="18"/>
        <v>107</v>
      </c>
      <c r="AI149" s="10">
        <v>31.1</v>
      </c>
      <c r="AJ149" s="10">
        <v>0</v>
      </c>
      <c r="AK149" s="10">
        <v>126.55</v>
      </c>
      <c r="AL149" s="222">
        <f t="shared" si="19"/>
        <v>157.65</v>
      </c>
      <c r="AM149" s="1">
        <v>0</v>
      </c>
      <c r="AN149" s="1">
        <v>9</v>
      </c>
      <c r="AO149" s="1">
        <v>8</v>
      </c>
      <c r="AP149" s="200">
        <f t="shared" si="20"/>
        <v>17</v>
      </c>
      <c r="AQ149" s="1">
        <v>180</v>
      </c>
      <c r="AR149" s="1">
        <v>95</v>
      </c>
      <c r="AS149" s="1">
        <v>0</v>
      </c>
      <c r="AT149" s="200">
        <f>+Sar_InfraMR[[#This Row],[B.02.1 - Parque de Coches Eléctricos Motrices]]+Sar_InfraMR[[#This Row],[B.02.2 - Parque de Coches Eléctricos Motrices Remolcados Tipo R]]+Sar_InfraMR[[#This Row],[B.02.3 - Parque de Coches Eléctricos Motrices Tipo R]]</f>
        <v>275</v>
      </c>
      <c r="AU149" s="1">
        <v>0</v>
      </c>
      <c r="AV149" s="1">
        <v>4</v>
      </c>
      <c r="AW149" s="1">
        <v>8</v>
      </c>
      <c r="AX149" s="200">
        <f>+Sar_InfraMR[[#This Row],[B.03.1 - Parque de Coches Motores Motrices Remolcados]]+Sar_InfraMR[[#This Row],[B.03.2 - Parque de Coches Motores Motrices Intermedios]]+Sar_InfraMR[[#This Row],[B.03.3 - Parque de Coches Motores Motrices Cabina]]</f>
        <v>12</v>
      </c>
      <c r="AY149" s="1">
        <v>33</v>
      </c>
      <c r="AZ149" s="1">
        <v>12</v>
      </c>
      <c r="BA149" s="1">
        <v>0</v>
      </c>
      <c r="BB149" s="1">
        <v>0</v>
      </c>
      <c r="BC149" s="200">
        <f>+SUM(Sar_InfraMR[[#This Row],[B.04.1 - Parque de Coches Remolcados Clase Unica]:[B.04.5 - Parque de Coches Remolcados para Servicios Especiales (Cartoneros)]])</f>
        <v>45</v>
      </c>
      <c r="BD149" s="356">
        <v>8</v>
      </c>
      <c r="BE149" s="1">
        <v>0</v>
      </c>
      <c r="BF149" s="1">
        <v>0</v>
      </c>
      <c r="BG149" s="235">
        <v>1676</v>
      </c>
    </row>
    <row r="150" spans="1:59">
      <c r="A150" s="1">
        <v>2005</v>
      </c>
      <c r="B150" s="1" t="s">
        <v>65</v>
      </c>
      <c r="C150" s="10">
        <v>71.5</v>
      </c>
      <c r="D150" s="10">
        <v>62.3</v>
      </c>
      <c r="E150" s="10">
        <v>0</v>
      </c>
      <c r="F150" s="10">
        <v>36.4</v>
      </c>
      <c r="G150" s="192">
        <f t="shared" si="14"/>
        <v>170.20000000000002</v>
      </c>
      <c r="H150" s="192">
        <f>+Sar_InfraMR[[#This Row],[Total Líneas de Explotación ]]</f>
        <v>170.20000000000002</v>
      </c>
      <c r="I150" s="300">
        <v>169.64911000000001</v>
      </c>
      <c r="J150" s="10">
        <v>196.1</v>
      </c>
      <c r="K150" s="10">
        <v>13.5</v>
      </c>
      <c r="L150" s="10">
        <v>85</v>
      </c>
      <c r="M150" s="10">
        <v>8.4</v>
      </c>
      <c r="N150" s="192">
        <f>+Sar_InfraMR[[#This Row],[A.03.1 -  Longitud de Vías de Explotación No Electrificadas Troncales y Ramales (vía principal) (km)]]+Sar_InfraMR[[#This Row],[A.04.1 -  Longitud de Vías de Explotación Electrificadas Troncales y Ramales (vía principal) (km)]]</f>
        <v>281.10000000000002</v>
      </c>
      <c r="O150" s="192">
        <f>+Sar_InfraMR[[#This Row],[Total Vías (excluido Auxiliares)]]</f>
        <v>281.10000000000002</v>
      </c>
      <c r="P150" s="1">
        <v>30</v>
      </c>
      <c r="Q150" s="1">
        <v>5</v>
      </c>
      <c r="R150" s="1">
        <v>5</v>
      </c>
      <c r="S150" s="194">
        <f t="shared" si="15"/>
        <v>40</v>
      </c>
      <c r="T150" s="194">
        <v>40</v>
      </c>
      <c r="U150" s="1">
        <v>20</v>
      </c>
      <c r="V150" s="1">
        <v>89</v>
      </c>
      <c r="W150" s="1">
        <v>1</v>
      </c>
      <c r="X150" s="1">
        <v>40</v>
      </c>
      <c r="Y150" s="1">
        <v>0</v>
      </c>
      <c r="Z150" s="196">
        <f t="shared" si="16"/>
        <v>150</v>
      </c>
      <c r="AA150" s="1">
        <v>11</v>
      </c>
      <c r="AB150" s="1">
        <v>22</v>
      </c>
      <c r="AC150" s="1">
        <f>+Sar_InfraMR[[#This Row],[Total Pasos Vehiculares a Nivel]]</f>
        <v>150</v>
      </c>
      <c r="AD150" s="196">
        <f t="shared" si="17"/>
        <v>183</v>
      </c>
      <c r="AE150" s="1">
        <v>17</v>
      </c>
      <c r="AF150" s="1">
        <v>16</v>
      </c>
      <c r="AG150" s="1">
        <v>74</v>
      </c>
      <c r="AH150" s="196">
        <f t="shared" si="18"/>
        <v>107</v>
      </c>
      <c r="AI150" s="10">
        <v>31.1</v>
      </c>
      <c r="AJ150" s="10">
        <v>0</v>
      </c>
      <c r="AK150" s="10">
        <v>126.55</v>
      </c>
      <c r="AL150" s="222">
        <f t="shared" si="19"/>
        <v>157.65</v>
      </c>
      <c r="AM150" s="1">
        <v>0</v>
      </c>
      <c r="AN150" s="1">
        <v>9</v>
      </c>
      <c r="AO150" s="1">
        <v>8</v>
      </c>
      <c r="AP150" s="200">
        <f t="shared" si="20"/>
        <v>17</v>
      </c>
      <c r="AQ150" s="1">
        <v>180</v>
      </c>
      <c r="AR150" s="1">
        <v>95</v>
      </c>
      <c r="AS150" s="1">
        <v>0</v>
      </c>
      <c r="AT150" s="200">
        <f>+Sar_InfraMR[[#This Row],[B.02.1 - Parque de Coches Eléctricos Motrices]]+Sar_InfraMR[[#This Row],[B.02.2 - Parque de Coches Eléctricos Motrices Remolcados Tipo R]]+Sar_InfraMR[[#This Row],[B.02.3 - Parque de Coches Eléctricos Motrices Tipo R]]</f>
        <v>275</v>
      </c>
      <c r="AU150" s="1">
        <v>0</v>
      </c>
      <c r="AV150" s="1">
        <v>4</v>
      </c>
      <c r="AW150" s="1">
        <v>8</v>
      </c>
      <c r="AX150" s="200">
        <f>+Sar_InfraMR[[#This Row],[B.03.1 - Parque de Coches Motores Motrices Remolcados]]+Sar_InfraMR[[#This Row],[B.03.2 - Parque de Coches Motores Motrices Intermedios]]+Sar_InfraMR[[#This Row],[B.03.3 - Parque de Coches Motores Motrices Cabina]]</f>
        <v>12</v>
      </c>
      <c r="AY150" s="1">
        <v>33</v>
      </c>
      <c r="AZ150" s="1">
        <v>12</v>
      </c>
      <c r="BA150" s="1">
        <v>0</v>
      </c>
      <c r="BB150" s="1">
        <v>0</v>
      </c>
      <c r="BC150" s="200">
        <f>+SUM(Sar_InfraMR[[#This Row],[B.04.1 - Parque de Coches Remolcados Clase Unica]:[B.04.5 - Parque de Coches Remolcados para Servicios Especiales (Cartoneros)]])</f>
        <v>45</v>
      </c>
      <c r="BD150" s="356">
        <v>8</v>
      </c>
      <c r="BE150" s="1">
        <v>0</v>
      </c>
      <c r="BF150" s="1">
        <v>0</v>
      </c>
      <c r="BG150" s="235">
        <v>1676</v>
      </c>
    </row>
    <row r="151" spans="1:59">
      <c r="A151" s="1">
        <v>2005</v>
      </c>
      <c r="B151" s="1" t="s">
        <v>66</v>
      </c>
      <c r="C151" s="10">
        <v>71.5</v>
      </c>
      <c r="D151" s="10">
        <v>62.3</v>
      </c>
      <c r="E151" s="10">
        <v>0</v>
      </c>
      <c r="F151" s="10">
        <v>36.4</v>
      </c>
      <c r="G151" s="192">
        <f t="shared" si="14"/>
        <v>170.20000000000002</v>
      </c>
      <c r="H151" s="192">
        <f>+Sar_InfraMR[[#This Row],[Total Líneas de Explotación ]]</f>
        <v>170.20000000000002</v>
      </c>
      <c r="I151" s="300">
        <v>169.64911000000001</v>
      </c>
      <c r="J151" s="10">
        <v>196.1</v>
      </c>
      <c r="K151" s="10">
        <v>13.5</v>
      </c>
      <c r="L151" s="10">
        <v>85</v>
      </c>
      <c r="M151" s="10">
        <v>8.4</v>
      </c>
      <c r="N151" s="192">
        <f>+Sar_InfraMR[[#This Row],[A.03.1 -  Longitud de Vías de Explotación No Electrificadas Troncales y Ramales (vía principal) (km)]]+Sar_InfraMR[[#This Row],[A.04.1 -  Longitud de Vías de Explotación Electrificadas Troncales y Ramales (vía principal) (km)]]</f>
        <v>281.10000000000002</v>
      </c>
      <c r="O151" s="192">
        <f>+Sar_InfraMR[[#This Row],[Total Vías (excluido Auxiliares)]]</f>
        <v>281.10000000000002</v>
      </c>
      <c r="P151" s="1">
        <v>30</v>
      </c>
      <c r="Q151" s="1">
        <v>5</v>
      </c>
      <c r="R151" s="1">
        <v>5</v>
      </c>
      <c r="S151" s="194">
        <f t="shared" si="15"/>
        <v>40</v>
      </c>
      <c r="T151" s="194">
        <v>40</v>
      </c>
      <c r="U151" s="1">
        <v>20</v>
      </c>
      <c r="V151" s="1">
        <v>89</v>
      </c>
      <c r="W151" s="1">
        <v>1</v>
      </c>
      <c r="X151" s="1">
        <v>40</v>
      </c>
      <c r="Y151" s="1">
        <v>0</v>
      </c>
      <c r="Z151" s="196">
        <f t="shared" si="16"/>
        <v>150</v>
      </c>
      <c r="AA151" s="1">
        <v>11</v>
      </c>
      <c r="AB151" s="1">
        <v>22</v>
      </c>
      <c r="AC151" s="1">
        <f>+Sar_InfraMR[[#This Row],[Total Pasos Vehiculares a Nivel]]</f>
        <v>150</v>
      </c>
      <c r="AD151" s="196">
        <f t="shared" si="17"/>
        <v>183</v>
      </c>
      <c r="AE151" s="1">
        <v>17</v>
      </c>
      <c r="AF151" s="1">
        <v>16</v>
      </c>
      <c r="AG151" s="1">
        <v>74</v>
      </c>
      <c r="AH151" s="196">
        <f t="shared" si="18"/>
        <v>107</v>
      </c>
      <c r="AI151" s="10">
        <v>31.1</v>
      </c>
      <c r="AJ151" s="10">
        <v>0</v>
      </c>
      <c r="AK151" s="10">
        <v>126.55</v>
      </c>
      <c r="AL151" s="222">
        <f t="shared" si="19"/>
        <v>157.65</v>
      </c>
      <c r="AM151" s="1">
        <v>0</v>
      </c>
      <c r="AN151" s="1">
        <v>9</v>
      </c>
      <c r="AO151" s="1">
        <v>8</v>
      </c>
      <c r="AP151" s="200">
        <f t="shared" si="20"/>
        <v>17</v>
      </c>
      <c r="AQ151" s="1">
        <v>180</v>
      </c>
      <c r="AR151" s="1">
        <v>95</v>
      </c>
      <c r="AS151" s="1">
        <v>0</v>
      </c>
      <c r="AT151" s="200">
        <f>+Sar_InfraMR[[#This Row],[B.02.1 - Parque de Coches Eléctricos Motrices]]+Sar_InfraMR[[#This Row],[B.02.2 - Parque de Coches Eléctricos Motrices Remolcados Tipo R]]+Sar_InfraMR[[#This Row],[B.02.3 - Parque de Coches Eléctricos Motrices Tipo R]]</f>
        <v>275</v>
      </c>
      <c r="AU151" s="1">
        <v>0</v>
      </c>
      <c r="AV151" s="1">
        <v>4</v>
      </c>
      <c r="AW151" s="1">
        <v>8</v>
      </c>
      <c r="AX151" s="200">
        <f>+Sar_InfraMR[[#This Row],[B.03.1 - Parque de Coches Motores Motrices Remolcados]]+Sar_InfraMR[[#This Row],[B.03.2 - Parque de Coches Motores Motrices Intermedios]]+Sar_InfraMR[[#This Row],[B.03.3 - Parque de Coches Motores Motrices Cabina]]</f>
        <v>12</v>
      </c>
      <c r="AY151" s="1">
        <v>33</v>
      </c>
      <c r="AZ151" s="1">
        <v>12</v>
      </c>
      <c r="BA151" s="1">
        <v>0</v>
      </c>
      <c r="BB151" s="1">
        <v>0</v>
      </c>
      <c r="BC151" s="200">
        <f>+SUM(Sar_InfraMR[[#This Row],[B.04.1 - Parque de Coches Remolcados Clase Unica]:[B.04.5 - Parque de Coches Remolcados para Servicios Especiales (Cartoneros)]])</f>
        <v>45</v>
      </c>
      <c r="BD151" s="356">
        <v>8</v>
      </c>
      <c r="BE151" s="1">
        <v>0</v>
      </c>
      <c r="BF151" s="1">
        <v>0</v>
      </c>
      <c r="BG151" s="235">
        <v>1676</v>
      </c>
    </row>
    <row r="152" spans="1:59">
      <c r="A152" s="1">
        <v>2005</v>
      </c>
      <c r="B152" s="1" t="s">
        <v>67</v>
      </c>
      <c r="C152" s="10">
        <v>71.5</v>
      </c>
      <c r="D152" s="10">
        <v>62.3</v>
      </c>
      <c r="E152" s="10">
        <v>0</v>
      </c>
      <c r="F152" s="10">
        <v>36.4</v>
      </c>
      <c r="G152" s="192">
        <f t="shared" si="14"/>
        <v>170.20000000000002</v>
      </c>
      <c r="H152" s="192">
        <f>+Sar_InfraMR[[#This Row],[Total Líneas de Explotación ]]</f>
        <v>170.20000000000002</v>
      </c>
      <c r="I152" s="300">
        <v>169.64911000000001</v>
      </c>
      <c r="J152" s="10">
        <v>196.1</v>
      </c>
      <c r="K152" s="10">
        <v>13.5</v>
      </c>
      <c r="L152" s="10">
        <v>85</v>
      </c>
      <c r="M152" s="10">
        <v>8.4</v>
      </c>
      <c r="N152" s="192">
        <f>+Sar_InfraMR[[#This Row],[A.03.1 -  Longitud de Vías de Explotación No Electrificadas Troncales y Ramales (vía principal) (km)]]+Sar_InfraMR[[#This Row],[A.04.1 -  Longitud de Vías de Explotación Electrificadas Troncales y Ramales (vía principal) (km)]]</f>
        <v>281.10000000000002</v>
      </c>
      <c r="O152" s="192">
        <f>+Sar_InfraMR[[#This Row],[Total Vías (excluido Auxiliares)]]</f>
        <v>281.10000000000002</v>
      </c>
      <c r="P152" s="1">
        <v>30</v>
      </c>
      <c r="Q152" s="1">
        <v>5</v>
      </c>
      <c r="R152" s="1">
        <v>5</v>
      </c>
      <c r="S152" s="194">
        <f t="shared" si="15"/>
        <v>40</v>
      </c>
      <c r="T152" s="194">
        <v>40</v>
      </c>
      <c r="U152" s="1">
        <v>20</v>
      </c>
      <c r="V152" s="1">
        <v>89</v>
      </c>
      <c r="W152" s="1">
        <v>1</v>
      </c>
      <c r="X152" s="1">
        <v>40</v>
      </c>
      <c r="Y152" s="1">
        <v>0</v>
      </c>
      <c r="Z152" s="196">
        <f t="shared" si="16"/>
        <v>150</v>
      </c>
      <c r="AA152" s="1">
        <v>11</v>
      </c>
      <c r="AB152" s="1">
        <v>22</v>
      </c>
      <c r="AC152" s="1">
        <f>+Sar_InfraMR[[#This Row],[Total Pasos Vehiculares a Nivel]]</f>
        <v>150</v>
      </c>
      <c r="AD152" s="196">
        <f t="shared" si="17"/>
        <v>183</v>
      </c>
      <c r="AE152" s="1">
        <v>17</v>
      </c>
      <c r="AF152" s="1">
        <v>16</v>
      </c>
      <c r="AG152" s="1">
        <v>74</v>
      </c>
      <c r="AH152" s="196">
        <f t="shared" si="18"/>
        <v>107</v>
      </c>
      <c r="AI152" s="10">
        <v>31.1</v>
      </c>
      <c r="AJ152" s="10">
        <v>0</v>
      </c>
      <c r="AK152" s="10">
        <v>126.55</v>
      </c>
      <c r="AL152" s="222">
        <f t="shared" si="19"/>
        <v>157.65</v>
      </c>
      <c r="AM152" s="1">
        <v>0</v>
      </c>
      <c r="AN152" s="1">
        <v>9</v>
      </c>
      <c r="AO152" s="1">
        <v>8</v>
      </c>
      <c r="AP152" s="200">
        <f t="shared" si="20"/>
        <v>17</v>
      </c>
      <c r="AQ152" s="1">
        <v>180</v>
      </c>
      <c r="AR152" s="1">
        <v>95</v>
      </c>
      <c r="AS152" s="1">
        <v>0</v>
      </c>
      <c r="AT152" s="200">
        <f>+Sar_InfraMR[[#This Row],[B.02.1 - Parque de Coches Eléctricos Motrices]]+Sar_InfraMR[[#This Row],[B.02.2 - Parque de Coches Eléctricos Motrices Remolcados Tipo R]]+Sar_InfraMR[[#This Row],[B.02.3 - Parque de Coches Eléctricos Motrices Tipo R]]</f>
        <v>275</v>
      </c>
      <c r="AU152" s="1">
        <v>0</v>
      </c>
      <c r="AV152" s="1">
        <v>4</v>
      </c>
      <c r="AW152" s="1">
        <v>8</v>
      </c>
      <c r="AX152" s="200">
        <f>+Sar_InfraMR[[#This Row],[B.03.1 - Parque de Coches Motores Motrices Remolcados]]+Sar_InfraMR[[#This Row],[B.03.2 - Parque de Coches Motores Motrices Intermedios]]+Sar_InfraMR[[#This Row],[B.03.3 - Parque de Coches Motores Motrices Cabina]]</f>
        <v>12</v>
      </c>
      <c r="AY152" s="1">
        <v>33</v>
      </c>
      <c r="AZ152" s="1">
        <v>12</v>
      </c>
      <c r="BA152" s="1">
        <v>0</v>
      </c>
      <c r="BB152" s="1">
        <v>0</v>
      </c>
      <c r="BC152" s="200">
        <f>+SUM(Sar_InfraMR[[#This Row],[B.04.1 - Parque de Coches Remolcados Clase Unica]:[B.04.5 - Parque de Coches Remolcados para Servicios Especiales (Cartoneros)]])</f>
        <v>45</v>
      </c>
      <c r="BD152" s="356">
        <v>8</v>
      </c>
      <c r="BE152" s="1">
        <v>0</v>
      </c>
      <c r="BF152" s="1">
        <v>0</v>
      </c>
      <c r="BG152" s="235">
        <v>1676</v>
      </c>
    </row>
    <row r="153" spans="1:59">
      <c r="A153" s="1">
        <v>2005</v>
      </c>
      <c r="B153" s="1" t="s">
        <v>68</v>
      </c>
      <c r="C153" s="10">
        <v>71.5</v>
      </c>
      <c r="D153" s="10">
        <v>62.3</v>
      </c>
      <c r="E153" s="10">
        <v>0</v>
      </c>
      <c r="F153" s="10">
        <v>36.4</v>
      </c>
      <c r="G153" s="192">
        <f t="shared" si="14"/>
        <v>170.20000000000002</v>
      </c>
      <c r="H153" s="192">
        <f>+Sar_InfraMR[[#This Row],[Total Líneas de Explotación ]]</f>
        <v>170.20000000000002</v>
      </c>
      <c r="I153" s="300">
        <v>169.64911000000001</v>
      </c>
      <c r="J153" s="10">
        <v>196.1</v>
      </c>
      <c r="K153" s="10">
        <v>13.5</v>
      </c>
      <c r="L153" s="10">
        <v>85</v>
      </c>
      <c r="M153" s="10">
        <v>8.4</v>
      </c>
      <c r="N153" s="192">
        <f>+Sar_InfraMR[[#This Row],[A.03.1 -  Longitud de Vías de Explotación No Electrificadas Troncales y Ramales (vía principal) (km)]]+Sar_InfraMR[[#This Row],[A.04.1 -  Longitud de Vías de Explotación Electrificadas Troncales y Ramales (vía principal) (km)]]</f>
        <v>281.10000000000002</v>
      </c>
      <c r="O153" s="192">
        <f>+Sar_InfraMR[[#This Row],[Total Vías (excluido Auxiliares)]]</f>
        <v>281.10000000000002</v>
      </c>
      <c r="P153" s="1">
        <v>30</v>
      </c>
      <c r="Q153" s="1">
        <v>5</v>
      </c>
      <c r="R153" s="1">
        <v>5</v>
      </c>
      <c r="S153" s="194">
        <f t="shared" si="15"/>
        <v>40</v>
      </c>
      <c r="T153" s="194">
        <v>40</v>
      </c>
      <c r="U153" s="1">
        <v>20</v>
      </c>
      <c r="V153" s="1">
        <v>89</v>
      </c>
      <c r="W153" s="1">
        <v>1</v>
      </c>
      <c r="X153" s="1">
        <v>40</v>
      </c>
      <c r="Y153" s="1">
        <v>0</v>
      </c>
      <c r="Z153" s="196">
        <f t="shared" si="16"/>
        <v>150</v>
      </c>
      <c r="AA153" s="1">
        <v>11</v>
      </c>
      <c r="AB153" s="1">
        <v>22</v>
      </c>
      <c r="AC153" s="1">
        <f>+Sar_InfraMR[[#This Row],[Total Pasos Vehiculares a Nivel]]</f>
        <v>150</v>
      </c>
      <c r="AD153" s="196">
        <f t="shared" si="17"/>
        <v>183</v>
      </c>
      <c r="AE153" s="1">
        <v>17</v>
      </c>
      <c r="AF153" s="1">
        <v>16</v>
      </c>
      <c r="AG153" s="1">
        <v>74</v>
      </c>
      <c r="AH153" s="196">
        <f t="shared" si="18"/>
        <v>107</v>
      </c>
      <c r="AI153" s="10">
        <v>31.1</v>
      </c>
      <c r="AJ153" s="10">
        <v>0</v>
      </c>
      <c r="AK153" s="10">
        <v>126.55</v>
      </c>
      <c r="AL153" s="222">
        <f t="shared" si="19"/>
        <v>157.65</v>
      </c>
      <c r="AM153" s="1">
        <v>0</v>
      </c>
      <c r="AN153" s="1">
        <v>9</v>
      </c>
      <c r="AO153" s="1">
        <v>8</v>
      </c>
      <c r="AP153" s="200">
        <f t="shared" si="20"/>
        <v>17</v>
      </c>
      <c r="AQ153" s="1">
        <v>180</v>
      </c>
      <c r="AR153" s="1">
        <v>95</v>
      </c>
      <c r="AS153" s="1">
        <v>0</v>
      </c>
      <c r="AT153" s="200">
        <f>+Sar_InfraMR[[#This Row],[B.02.1 - Parque de Coches Eléctricos Motrices]]+Sar_InfraMR[[#This Row],[B.02.2 - Parque de Coches Eléctricos Motrices Remolcados Tipo R]]+Sar_InfraMR[[#This Row],[B.02.3 - Parque de Coches Eléctricos Motrices Tipo R]]</f>
        <v>275</v>
      </c>
      <c r="AU153" s="1">
        <v>0</v>
      </c>
      <c r="AV153" s="1">
        <v>4</v>
      </c>
      <c r="AW153" s="1">
        <v>8</v>
      </c>
      <c r="AX153" s="200">
        <f>+Sar_InfraMR[[#This Row],[B.03.1 - Parque de Coches Motores Motrices Remolcados]]+Sar_InfraMR[[#This Row],[B.03.2 - Parque de Coches Motores Motrices Intermedios]]+Sar_InfraMR[[#This Row],[B.03.3 - Parque de Coches Motores Motrices Cabina]]</f>
        <v>12</v>
      </c>
      <c r="AY153" s="1">
        <v>33</v>
      </c>
      <c r="AZ153" s="1">
        <v>12</v>
      </c>
      <c r="BA153" s="1">
        <v>0</v>
      </c>
      <c r="BB153" s="1">
        <v>0</v>
      </c>
      <c r="BC153" s="200">
        <f>+SUM(Sar_InfraMR[[#This Row],[B.04.1 - Parque de Coches Remolcados Clase Unica]:[B.04.5 - Parque de Coches Remolcados para Servicios Especiales (Cartoneros)]])</f>
        <v>45</v>
      </c>
      <c r="BD153" s="356">
        <v>8</v>
      </c>
      <c r="BE153" s="1">
        <v>0</v>
      </c>
      <c r="BF153" s="1">
        <v>0</v>
      </c>
      <c r="BG153" s="235">
        <v>1676</v>
      </c>
    </row>
    <row r="154" spans="1:59">
      <c r="A154" s="1">
        <v>2005</v>
      </c>
      <c r="B154" s="1" t="s">
        <v>69</v>
      </c>
      <c r="C154" s="10">
        <v>71.5</v>
      </c>
      <c r="D154" s="10">
        <v>62.3</v>
      </c>
      <c r="E154" s="10">
        <v>0</v>
      </c>
      <c r="F154" s="10">
        <v>36.4</v>
      </c>
      <c r="G154" s="192">
        <f t="shared" si="14"/>
        <v>170.20000000000002</v>
      </c>
      <c r="H154" s="192">
        <f>+Sar_InfraMR[[#This Row],[Total Líneas de Explotación ]]</f>
        <v>170.20000000000002</v>
      </c>
      <c r="I154" s="300">
        <v>169.64911000000001</v>
      </c>
      <c r="J154" s="10">
        <v>196.1</v>
      </c>
      <c r="K154" s="10">
        <v>13.5</v>
      </c>
      <c r="L154" s="10">
        <v>85</v>
      </c>
      <c r="M154" s="10">
        <v>8.4</v>
      </c>
      <c r="N154" s="192">
        <f>+Sar_InfraMR[[#This Row],[A.03.1 -  Longitud de Vías de Explotación No Electrificadas Troncales y Ramales (vía principal) (km)]]+Sar_InfraMR[[#This Row],[A.04.1 -  Longitud de Vías de Explotación Electrificadas Troncales y Ramales (vía principal) (km)]]</f>
        <v>281.10000000000002</v>
      </c>
      <c r="O154" s="192">
        <f>+Sar_InfraMR[[#This Row],[Total Vías (excluido Auxiliares)]]</f>
        <v>281.10000000000002</v>
      </c>
      <c r="P154" s="1">
        <v>30</v>
      </c>
      <c r="Q154" s="1">
        <v>5</v>
      </c>
      <c r="R154" s="1">
        <v>5</v>
      </c>
      <c r="S154" s="194">
        <f t="shared" si="15"/>
        <v>40</v>
      </c>
      <c r="T154" s="194">
        <v>40</v>
      </c>
      <c r="U154" s="1">
        <v>20</v>
      </c>
      <c r="V154" s="1">
        <v>89</v>
      </c>
      <c r="W154" s="1">
        <v>1</v>
      </c>
      <c r="X154" s="1">
        <v>40</v>
      </c>
      <c r="Y154" s="1">
        <v>0</v>
      </c>
      <c r="Z154" s="196">
        <f t="shared" si="16"/>
        <v>150</v>
      </c>
      <c r="AA154" s="1">
        <v>11</v>
      </c>
      <c r="AB154" s="1">
        <v>22</v>
      </c>
      <c r="AC154" s="1">
        <f>+Sar_InfraMR[[#This Row],[Total Pasos Vehiculares a Nivel]]</f>
        <v>150</v>
      </c>
      <c r="AD154" s="196">
        <f t="shared" si="17"/>
        <v>183</v>
      </c>
      <c r="AE154" s="1">
        <v>17</v>
      </c>
      <c r="AF154" s="1">
        <v>16</v>
      </c>
      <c r="AG154" s="1">
        <v>74</v>
      </c>
      <c r="AH154" s="196">
        <f t="shared" si="18"/>
        <v>107</v>
      </c>
      <c r="AI154" s="10">
        <v>31.1</v>
      </c>
      <c r="AJ154" s="10">
        <v>0</v>
      </c>
      <c r="AK154" s="10">
        <v>126.55</v>
      </c>
      <c r="AL154" s="222">
        <f t="shared" si="19"/>
        <v>157.65</v>
      </c>
      <c r="AM154" s="1">
        <v>0</v>
      </c>
      <c r="AN154" s="1">
        <v>9</v>
      </c>
      <c r="AO154" s="1">
        <v>8</v>
      </c>
      <c r="AP154" s="200">
        <f t="shared" si="20"/>
        <v>17</v>
      </c>
      <c r="AQ154" s="1">
        <v>180</v>
      </c>
      <c r="AR154" s="1">
        <v>95</v>
      </c>
      <c r="AS154" s="1">
        <v>0</v>
      </c>
      <c r="AT154" s="200">
        <f>+Sar_InfraMR[[#This Row],[B.02.1 - Parque de Coches Eléctricos Motrices]]+Sar_InfraMR[[#This Row],[B.02.2 - Parque de Coches Eléctricos Motrices Remolcados Tipo R]]+Sar_InfraMR[[#This Row],[B.02.3 - Parque de Coches Eléctricos Motrices Tipo R]]</f>
        <v>275</v>
      </c>
      <c r="AU154" s="1">
        <v>0</v>
      </c>
      <c r="AV154" s="1">
        <v>4</v>
      </c>
      <c r="AW154" s="1">
        <v>8</v>
      </c>
      <c r="AX154" s="200">
        <f>+Sar_InfraMR[[#This Row],[B.03.1 - Parque de Coches Motores Motrices Remolcados]]+Sar_InfraMR[[#This Row],[B.03.2 - Parque de Coches Motores Motrices Intermedios]]+Sar_InfraMR[[#This Row],[B.03.3 - Parque de Coches Motores Motrices Cabina]]</f>
        <v>12</v>
      </c>
      <c r="AY154" s="1">
        <v>33</v>
      </c>
      <c r="AZ154" s="1">
        <v>12</v>
      </c>
      <c r="BA154" s="1">
        <v>0</v>
      </c>
      <c r="BB154" s="1">
        <v>0</v>
      </c>
      <c r="BC154" s="200">
        <f>+SUM(Sar_InfraMR[[#This Row],[B.04.1 - Parque de Coches Remolcados Clase Unica]:[B.04.5 - Parque de Coches Remolcados para Servicios Especiales (Cartoneros)]])</f>
        <v>45</v>
      </c>
      <c r="BD154" s="356">
        <v>8</v>
      </c>
      <c r="BE154" s="1">
        <v>0</v>
      </c>
      <c r="BF154" s="1">
        <v>0</v>
      </c>
      <c r="BG154" s="235">
        <v>1676</v>
      </c>
    </row>
    <row r="155" spans="1:59">
      <c r="A155" s="1">
        <v>2005</v>
      </c>
      <c r="B155" s="1" t="s">
        <v>70</v>
      </c>
      <c r="C155" s="10">
        <v>71.5</v>
      </c>
      <c r="D155" s="10">
        <v>62.3</v>
      </c>
      <c r="E155" s="10">
        <v>0</v>
      </c>
      <c r="F155" s="10">
        <v>36.4</v>
      </c>
      <c r="G155" s="192">
        <f t="shared" si="14"/>
        <v>170.20000000000002</v>
      </c>
      <c r="H155" s="192">
        <f>+Sar_InfraMR[[#This Row],[Total Líneas de Explotación ]]</f>
        <v>170.20000000000002</v>
      </c>
      <c r="I155" s="300">
        <v>169.64911000000001</v>
      </c>
      <c r="J155" s="10">
        <v>196.1</v>
      </c>
      <c r="K155" s="10">
        <v>13.5</v>
      </c>
      <c r="L155" s="10">
        <v>85</v>
      </c>
      <c r="M155" s="10">
        <v>8.4</v>
      </c>
      <c r="N155" s="192">
        <f>+Sar_InfraMR[[#This Row],[A.03.1 -  Longitud de Vías de Explotación No Electrificadas Troncales y Ramales (vía principal) (km)]]+Sar_InfraMR[[#This Row],[A.04.1 -  Longitud de Vías de Explotación Electrificadas Troncales y Ramales (vía principal) (km)]]</f>
        <v>281.10000000000002</v>
      </c>
      <c r="O155" s="192">
        <f>+Sar_InfraMR[[#This Row],[Total Vías (excluido Auxiliares)]]</f>
        <v>281.10000000000002</v>
      </c>
      <c r="P155" s="1">
        <v>30</v>
      </c>
      <c r="Q155" s="1">
        <v>5</v>
      </c>
      <c r="R155" s="1">
        <v>5</v>
      </c>
      <c r="S155" s="194">
        <f t="shared" si="15"/>
        <v>40</v>
      </c>
      <c r="T155" s="194">
        <v>40</v>
      </c>
      <c r="U155" s="1">
        <v>20</v>
      </c>
      <c r="V155" s="1">
        <v>89</v>
      </c>
      <c r="W155" s="1">
        <v>1</v>
      </c>
      <c r="X155" s="1">
        <v>40</v>
      </c>
      <c r="Y155" s="1">
        <v>0</v>
      </c>
      <c r="Z155" s="196">
        <f t="shared" si="16"/>
        <v>150</v>
      </c>
      <c r="AA155" s="1">
        <v>11</v>
      </c>
      <c r="AB155" s="1">
        <v>22</v>
      </c>
      <c r="AC155" s="1">
        <f>+Sar_InfraMR[[#This Row],[Total Pasos Vehiculares a Nivel]]</f>
        <v>150</v>
      </c>
      <c r="AD155" s="196">
        <f t="shared" si="17"/>
        <v>183</v>
      </c>
      <c r="AE155" s="1">
        <v>17</v>
      </c>
      <c r="AF155" s="1">
        <v>16</v>
      </c>
      <c r="AG155" s="1">
        <v>74</v>
      </c>
      <c r="AH155" s="196">
        <f t="shared" si="18"/>
        <v>107</v>
      </c>
      <c r="AI155" s="10">
        <v>31.1</v>
      </c>
      <c r="AJ155" s="10">
        <v>0</v>
      </c>
      <c r="AK155" s="10">
        <v>126.55</v>
      </c>
      <c r="AL155" s="222">
        <f t="shared" si="19"/>
        <v>157.65</v>
      </c>
      <c r="AM155" s="1">
        <v>0</v>
      </c>
      <c r="AN155" s="1">
        <v>9</v>
      </c>
      <c r="AO155" s="1">
        <v>8</v>
      </c>
      <c r="AP155" s="200">
        <f t="shared" si="20"/>
        <v>17</v>
      </c>
      <c r="AQ155" s="1">
        <v>180</v>
      </c>
      <c r="AR155" s="1">
        <v>95</v>
      </c>
      <c r="AS155" s="1">
        <v>0</v>
      </c>
      <c r="AT155" s="200">
        <f>+Sar_InfraMR[[#This Row],[B.02.1 - Parque de Coches Eléctricos Motrices]]+Sar_InfraMR[[#This Row],[B.02.2 - Parque de Coches Eléctricos Motrices Remolcados Tipo R]]+Sar_InfraMR[[#This Row],[B.02.3 - Parque de Coches Eléctricos Motrices Tipo R]]</f>
        <v>275</v>
      </c>
      <c r="AU155" s="1">
        <v>0</v>
      </c>
      <c r="AV155" s="1">
        <v>4</v>
      </c>
      <c r="AW155" s="1">
        <v>8</v>
      </c>
      <c r="AX155" s="200">
        <f>+Sar_InfraMR[[#This Row],[B.03.1 - Parque de Coches Motores Motrices Remolcados]]+Sar_InfraMR[[#This Row],[B.03.2 - Parque de Coches Motores Motrices Intermedios]]+Sar_InfraMR[[#This Row],[B.03.3 - Parque de Coches Motores Motrices Cabina]]</f>
        <v>12</v>
      </c>
      <c r="AY155" s="1">
        <v>33</v>
      </c>
      <c r="AZ155" s="1">
        <v>12</v>
      </c>
      <c r="BA155" s="1">
        <v>0</v>
      </c>
      <c r="BB155" s="1">
        <v>0</v>
      </c>
      <c r="BC155" s="200">
        <f>+SUM(Sar_InfraMR[[#This Row],[B.04.1 - Parque de Coches Remolcados Clase Unica]:[B.04.5 - Parque de Coches Remolcados para Servicios Especiales (Cartoneros)]])</f>
        <v>45</v>
      </c>
      <c r="BD155" s="356">
        <v>8</v>
      </c>
      <c r="BE155" s="1">
        <v>0</v>
      </c>
      <c r="BF155" s="1">
        <v>0</v>
      </c>
      <c r="BG155" s="235">
        <v>1676</v>
      </c>
    </row>
    <row r="156" spans="1:59">
      <c r="A156" s="1">
        <v>2005</v>
      </c>
      <c r="B156" s="1" t="s">
        <v>71</v>
      </c>
      <c r="C156" s="10">
        <v>71.5</v>
      </c>
      <c r="D156" s="10">
        <v>62.3</v>
      </c>
      <c r="E156" s="10">
        <v>0</v>
      </c>
      <c r="F156" s="10">
        <v>36.4</v>
      </c>
      <c r="G156" s="192">
        <f t="shared" si="14"/>
        <v>170.20000000000002</v>
      </c>
      <c r="H156" s="192">
        <f>+Sar_InfraMR[[#This Row],[Total Líneas de Explotación ]]</f>
        <v>170.20000000000002</v>
      </c>
      <c r="I156" s="300">
        <v>169.64911000000001</v>
      </c>
      <c r="J156" s="10">
        <v>196.1</v>
      </c>
      <c r="K156" s="10">
        <v>13.5</v>
      </c>
      <c r="L156" s="10">
        <v>85</v>
      </c>
      <c r="M156" s="10">
        <v>8.4</v>
      </c>
      <c r="N156" s="192">
        <f>+Sar_InfraMR[[#This Row],[A.03.1 -  Longitud de Vías de Explotación No Electrificadas Troncales y Ramales (vía principal) (km)]]+Sar_InfraMR[[#This Row],[A.04.1 -  Longitud de Vías de Explotación Electrificadas Troncales y Ramales (vía principal) (km)]]</f>
        <v>281.10000000000002</v>
      </c>
      <c r="O156" s="192">
        <f>+Sar_InfraMR[[#This Row],[Total Vías (excluido Auxiliares)]]</f>
        <v>281.10000000000002</v>
      </c>
      <c r="P156" s="1">
        <v>30</v>
      </c>
      <c r="Q156" s="1">
        <v>5</v>
      </c>
      <c r="R156" s="1">
        <v>5</v>
      </c>
      <c r="S156" s="194">
        <f t="shared" si="15"/>
        <v>40</v>
      </c>
      <c r="T156" s="194">
        <v>40</v>
      </c>
      <c r="U156" s="1">
        <v>20</v>
      </c>
      <c r="V156" s="1">
        <v>89</v>
      </c>
      <c r="W156" s="1">
        <v>1</v>
      </c>
      <c r="X156" s="1">
        <v>40</v>
      </c>
      <c r="Y156" s="1">
        <v>0</v>
      </c>
      <c r="Z156" s="196">
        <f t="shared" si="16"/>
        <v>150</v>
      </c>
      <c r="AA156" s="1">
        <v>11</v>
      </c>
      <c r="AB156" s="1">
        <v>22</v>
      </c>
      <c r="AC156" s="1">
        <f>+Sar_InfraMR[[#This Row],[Total Pasos Vehiculares a Nivel]]</f>
        <v>150</v>
      </c>
      <c r="AD156" s="196">
        <f t="shared" si="17"/>
        <v>183</v>
      </c>
      <c r="AE156" s="1">
        <v>17</v>
      </c>
      <c r="AF156" s="1">
        <v>16</v>
      </c>
      <c r="AG156" s="1">
        <v>74</v>
      </c>
      <c r="AH156" s="196">
        <f t="shared" si="18"/>
        <v>107</v>
      </c>
      <c r="AI156" s="10">
        <v>31.1</v>
      </c>
      <c r="AJ156" s="10">
        <v>0</v>
      </c>
      <c r="AK156" s="10">
        <v>126.55</v>
      </c>
      <c r="AL156" s="222">
        <f t="shared" si="19"/>
        <v>157.65</v>
      </c>
      <c r="AM156" s="1">
        <v>0</v>
      </c>
      <c r="AN156" s="1">
        <v>9</v>
      </c>
      <c r="AO156" s="1">
        <v>8</v>
      </c>
      <c r="AP156" s="200">
        <f t="shared" si="20"/>
        <v>17</v>
      </c>
      <c r="AQ156" s="1">
        <v>180</v>
      </c>
      <c r="AR156" s="1">
        <v>95</v>
      </c>
      <c r="AS156" s="1">
        <v>0</v>
      </c>
      <c r="AT156" s="200">
        <f>+Sar_InfraMR[[#This Row],[B.02.1 - Parque de Coches Eléctricos Motrices]]+Sar_InfraMR[[#This Row],[B.02.2 - Parque de Coches Eléctricos Motrices Remolcados Tipo R]]+Sar_InfraMR[[#This Row],[B.02.3 - Parque de Coches Eléctricos Motrices Tipo R]]</f>
        <v>275</v>
      </c>
      <c r="AU156" s="1">
        <v>0</v>
      </c>
      <c r="AV156" s="1">
        <v>4</v>
      </c>
      <c r="AW156" s="1">
        <v>8</v>
      </c>
      <c r="AX156" s="200">
        <f>+Sar_InfraMR[[#This Row],[B.03.1 - Parque de Coches Motores Motrices Remolcados]]+Sar_InfraMR[[#This Row],[B.03.2 - Parque de Coches Motores Motrices Intermedios]]+Sar_InfraMR[[#This Row],[B.03.3 - Parque de Coches Motores Motrices Cabina]]</f>
        <v>12</v>
      </c>
      <c r="AY156" s="1">
        <v>33</v>
      </c>
      <c r="AZ156" s="1">
        <v>12</v>
      </c>
      <c r="BA156" s="1">
        <v>0</v>
      </c>
      <c r="BB156" s="1">
        <v>0</v>
      </c>
      <c r="BC156" s="200">
        <f>+SUM(Sar_InfraMR[[#This Row],[B.04.1 - Parque de Coches Remolcados Clase Unica]:[B.04.5 - Parque de Coches Remolcados para Servicios Especiales (Cartoneros)]])</f>
        <v>45</v>
      </c>
      <c r="BD156" s="356">
        <v>8</v>
      </c>
      <c r="BE156" s="1">
        <v>0</v>
      </c>
      <c r="BF156" s="1">
        <v>0</v>
      </c>
      <c r="BG156" s="235">
        <v>1676</v>
      </c>
    </row>
    <row r="157" spans="1:59">
      <c r="A157" s="1">
        <v>2005</v>
      </c>
      <c r="B157" s="1" t="s">
        <v>72</v>
      </c>
      <c r="C157" s="10">
        <v>71.5</v>
      </c>
      <c r="D157" s="10">
        <v>62.3</v>
      </c>
      <c r="E157" s="10">
        <v>0</v>
      </c>
      <c r="F157" s="10">
        <v>36.4</v>
      </c>
      <c r="G157" s="192">
        <f t="shared" si="14"/>
        <v>170.20000000000002</v>
      </c>
      <c r="H157" s="192">
        <f>+Sar_InfraMR[[#This Row],[Total Líneas de Explotación ]]</f>
        <v>170.20000000000002</v>
      </c>
      <c r="I157" s="300">
        <v>169.64911000000001</v>
      </c>
      <c r="J157" s="10">
        <v>196.1</v>
      </c>
      <c r="K157" s="10">
        <v>13.5</v>
      </c>
      <c r="L157" s="10">
        <v>85</v>
      </c>
      <c r="M157" s="10">
        <v>8.4</v>
      </c>
      <c r="N157" s="192">
        <f>+Sar_InfraMR[[#This Row],[A.03.1 -  Longitud de Vías de Explotación No Electrificadas Troncales y Ramales (vía principal) (km)]]+Sar_InfraMR[[#This Row],[A.04.1 -  Longitud de Vías de Explotación Electrificadas Troncales y Ramales (vía principal) (km)]]</f>
        <v>281.10000000000002</v>
      </c>
      <c r="O157" s="192">
        <f>+Sar_InfraMR[[#This Row],[Total Vías (excluido Auxiliares)]]</f>
        <v>281.10000000000002</v>
      </c>
      <c r="P157" s="1">
        <v>30</v>
      </c>
      <c r="Q157" s="1">
        <v>5</v>
      </c>
      <c r="R157" s="1">
        <v>5</v>
      </c>
      <c r="S157" s="194">
        <f t="shared" si="15"/>
        <v>40</v>
      </c>
      <c r="T157" s="194">
        <v>40</v>
      </c>
      <c r="U157" s="1">
        <v>20</v>
      </c>
      <c r="V157" s="1">
        <v>89</v>
      </c>
      <c r="W157" s="1">
        <v>1</v>
      </c>
      <c r="X157" s="1">
        <v>40</v>
      </c>
      <c r="Y157" s="1">
        <v>0</v>
      </c>
      <c r="Z157" s="196">
        <f t="shared" si="16"/>
        <v>150</v>
      </c>
      <c r="AA157" s="1">
        <v>11</v>
      </c>
      <c r="AB157" s="1">
        <v>22</v>
      </c>
      <c r="AC157" s="1">
        <f>+Sar_InfraMR[[#This Row],[Total Pasos Vehiculares a Nivel]]</f>
        <v>150</v>
      </c>
      <c r="AD157" s="196">
        <f t="shared" si="17"/>
        <v>183</v>
      </c>
      <c r="AE157" s="1">
        <v>17</v>
      </c>
      <c r="AF157" s="1">
        <v>16</v>
      </c>
      <c r="AG157" s="1">
        <v>74</v>
      </c>
      <c r="AH157" s="196">
        <f t="shared" si="18"/>
        <v>107</v>
      </c>
      <c r="AI157" s="10">
        <v>31.1</v>
      </c>
      <c r="AJ157" s="10">
        <v>0</v>
      </c>
      <c r="AK157" s="10">
        <v>126.55</v>
      </c>
      <c r="AL157" s="222">
        <f t="shared" si="19"/>
        <v>157.65</v>
      </c>
      <c r="AM157" s="1">
        <v>0</v>
      </c>
      <c r="AN157" s="1">
        <v>9</v>
      </c>
      <c r="AO157" s="1">
        <v>8</v>
      </c>
      <c r="AP157" s="200">
        <f t="shared" si="20"/>
        <v>17</v>
      </c>
      <c r="AQ157" s="1">
        <v>180</v>
      </c>
      <c r="AR157" s="1">
        <v>95</v>
      </c>
      <c r="AS157" s="1">
        <v>0</v>
      </c>
      <c r="AT157" s="200">
        <f>+Sar_InfraMR[[#This Row],[B.02.1 - Parque de Coches Eléctricos Motrices]]+Sar_InfraMR[[#This Row],[B.02.2 - Parque de Coches Eléctricos Motrices Remolcados Tipo R]]+Sar_InfraMR[[#This Row],[B.02.3 - Parque de Coches Eléctricos Motrices Tipo R]]</f>
        <v>275</v>
      </c>
      <c r="AU157" s="1">
        <v>0</v>
      </c>
      <c r="AV157" s="1">
        <v>4</v>
      </c>
      <c r="AW157" s="1">
        <v>8</v>
      </c>
      <c r="AX157" s="200">
        <f>+Sar_InfraMR[[#This Row],[B.03.1 - Parque de Coches Motores Motrices Remolcados]]+Sar_InfraMR[[#This Row],[B.03.2 - Parque de Coches Motores Motrices Intermedios]]+Sar_InfraMR[[#This Row],[B.03.3 - Parque de Coches Motores Motrices Cabina]]</f>
        <v>12</v>
      </c>
      <c r="AY157" s="1">
        <v>33</v>
      </c>
      <c r="AZ157" s="1">
        <v>12</v>
      </c>
      <c r="BA157" s="1">
        <v>0</v>
      </c>
      <c r="BB157" s="1">
        <v>0</v>
      </c>
      <c r="BC157" s="200">
        <f>+SUM(Sar_InfraMR[[#This Row],[B.04.1 - Parque de Coches Remolcados Clase Unica]:[B.04.5 - Parque de Coches Remolcados para Servicios Especiales (Cartoneros)]])</f>
        <v>45</v>
      </c>
      <c r="BD157" s="356">
        <v>8</v>
      </c>
      <c r="BE157" s="1">
        <v>0</v>
      </c>
      <c r="BF157" s="1">
        <v>0</v>
      </c>
      <c r="BG157" s="235">
        <v>1676</v>
      </c>
    </row>
    <row r="158" spans="1:59">
      <c r="A158" s="1">
        <v>2006</v>
      </c>
      <c r="B158" s="1" t="s">
        <v>61</v>
      </c>
      <c r="C158" s="10">
        <v>71.5</v>
      </c>
      <c r="D158" s="10">
        <v>62.3</v>
      </c>
      <c r="E158" s="10">
        <v>0</v>
      </c>
      <c r="F158" s="10">
        <v>36.4</v>
      </c>
      <c r="G158" s="192">
        <f t="shared" si="14"/>
        <v>170.20000000000002</v>
      </c>
      <c r="H158" s="192">
        <f>+Sar_InfraMR[[#This Row],[Total Líneas de Explotación ]]</f>
        <v>170.20000000000002</v>
      </c>
      <c r="I158" s="300">
        <v>169.64911000000001</v>
      </c>
      <c r="J158" s="10">
        <v>196.1</v>
      </c>
      <c r="K158" s="10">
        <v>13.5</v>
      </c>
      <c r="L158" s="10">
        <v>85</v>
      </c>
      <c r="M158" s="10">
        <v>8.4</v>
      </c>
      <c r="N158" s="192">
        <f>+Sar_InfraMR[[#This Row],[A.03.1 -  Longitud de Vías de Explotación No Electrificadas Troncales y Ramales (vía principal) (km)]]+Sar_InfraMR[[#This Row],[A.04.1 -  Longitud de Vías de Explotación Electrificadas Troncales y Ramales (vía principal) (km)]]</f>
        <v>281.10000000000002</v>
      </c>
      <c r="O158" s="192">
        <f>+Sar_InfraMR[[#This Row],[Total Vías (excluido Auxiliares)]]</f>
        <v>281.10000000000002</v>
      </c>
      <c r="P158" s="1">
        <v>30</v>
      </c>
      <c r="Q158" s="1">
        <v>5</v>
      </c>
      <c r="R158" s="1">
        <v>5</v>
      </c>
      <c r="S158" s="194">
        <f t="shared" si="15"/>
        <v>40</v>
      </c>
      <c r="T158" s="194">
        <v>40</v>
      </c>
      <c r="U158" s="1">
        <v>20</v>
      </c>
      <c r="V158" s="1">
        <v>89</v>
      </c>
      <c r="W158" s="1">
        <v>1</v>
      </c>
      <c r="X158" s="1">
        <v>40</v>
      </c>
      <c r="Y158" s="1">
        <v>0</v>
      </c>
      <c r="Z158" s="196">
        <f t="shared" si="16"/>
        <v>150</v>
      </c>
      <c r="AA158" s="1">
        <v>11</v>
      </c>
      <c r="AB158" s="1">
        <v>22</v>
      </c>
      <c r="AC158" s="1">
        <f>+Sar_InfraMR[[#This Row],[Total Pasos Vehiculares a Nivel]]</f>
        <v>150</v>
      </c>
      <c r="AD158" s="196">
        <f t="shared" si="17"/>
        <v>183</v>
      </c>
      <c r="AE158" s="1">
        <v>17</v>
      </c>
      <c r="AF158" s="1">
        <v>16</v>
      </c>
      <c r="AG158" s="1">
        <v>74</v>
      </c>
      <c r="AH158" s="196">
        <f t="shared" si="18"/>
        <v>107</v>
      </c>
      <c r="AI158" s="10">
        <v>31.1</v>
      </c>
      <c r="AJ158" s="10">
        <v>0</v>
      </c>
      <c r="AK158" s="10">
        <v>126.55</v>
      </c>
      <c r="AL158" s="222">
        <f t="shared" si="19"/>
        <v>157.65</v>
      </c>
      <c r="AM158" s="1">
        <v>0</v>
      </c>
      <c r="AN158" s="1">
        <v>9</v>
      </c>
      <c r="AO158" s="1">
        <v>8</v>
      </c>
      <c r="AP158" s="200">
        <f t="shared" si="20"/>
        <v>17</v>
      </c>
      <c r="AQ158" s="1">
        <v>180</v>
      </c>
      <c r="AR158" s="1">
        <v>95</v>
      </c>
      <c r="AS158" s="1">
        <v>0</v>
      </c>
      <c r="AT158" s="200">
        <f>+Sar_InfraMR[[#This Row],[B.02.1 - Parque de Coches Eléctricos Motrices]]+Sar_InfraMR[[#This Row],[B.02.2 - Parque de Coches Eléctricos Motrices Remolcados Tipo R]]+Sar_InfraMR[[#This Row],[B.02.3 - Parque de Coches Eléctricos Motrices Tipo R]]</f>
        <v>275</v>
      </c>
      <c r="AU158" s="1">
        <v>0</v>
      </c>
      <c r="AV158" s="1">
        <v>4</v>
      </c>
      <c r="AW158" s="1">
        <v>8</v>
      </c>
      <c r="AX158" s="200">
        <f>+Sar_InfraMR[[#This Row],[B.03.1 - Parque de Coches Motores Motrices Remolcados]]+Sar_InfraMR[[#This Row],[B.03.2 - Parque de Coches Motores Motrices Intermedios]]+Sar_InfraMR[[#This Row],[B.03.3 - Parque de Coches Motores Motrices Cabina]]</f>
        <v>12</v>
      </c>
      <c r="AY158" s="1">
        <v>33</v>
      </c>
      <c r="AZ158" s="1">
        <v>12</v>
      </c>
      <c r="BA158" s="1">
        <v>0</v>
      </c>
      <c r="BB158" s="1">
        <v>0</v>
      </c>
      <c r="BC158" s="200">
        <f>+SUM(Sar_InfraMR[[#This Row],[B.04.1 - Parque de Coches Remolcados Clase Unica]:[B.04.5 - Parque de Coches Remolcados para Servicios Especiales (Cartoneros)]])</f>
        <v>45</v>
      </c>
      <c r="BD158" s="356">
        <v>8</v>
      </c>
      <c r="BE158" s="1">
        <v>0</v>
      </c>
      <c r="BF158" s="1">
        <v>0</v>
      </c>
      <c r="BG158" s="235">
        <v>1676</v>
      </c>
    </row>
    <row r="159" spans="1:59">
      <c r="A159" s="1">
        <v>2006</v>
      </c>
      <c r="B159" s="1" t="s">
        <v>62</v>
      </c>
      <c r="C159" s="10">
        <v>71.5</v>
      </c>
      <c r="D159" s="10">
        <v>62.3</v>
      </c>
      <c r="E159" s="10">
        <v>0</v>
      </c>
      <c r="F159" s="10">
        <v>36.4</v>
      </c>
      <c r="G159" s="192">
        <f t="shared" si="14"/>
        <v>170.20000000000002</v>
      </c>
      <c r="H159" s="192">
        <f>+Sar_InfraMR[[#This Row],[Total Líneas de Explotación ]]</f>
        <v>170.20000000000002</v>
      </c>
      <c r="I159" s="300">
        <v>169.64911000000001</v>
      </c>
      <c r="J159" s="10">
        <v>196.1</v>
      </c>
      <c r="K159" s="10">
        <v>13.5</v>
      </c>
      <c r="L159" s="10">
        <v>85</v>
      </c>
      <c r="M159" s="10">
        <v>8.4</v>
      </c>
      <c r="N159" s="192">
        <f>+Sar_InfraMR[[#This Row],[A.03.1 -  Longitud de Vías de Explotación No Electrificadas Troncales y Ramales (vía principal) (km)]]+Sar_InfraMR[[#This Row],[A.04.1 -  Longitud de Vías de Explotación Electrificadas Troncales y Ramales (vía principal) (km)]]</f>
        <v>281.10000000000002</v>
      </c>
      <c r="O159" s="192">
        <f>+Sar_InfraMR[[#This Row],[Total Vías (excluido Auxiliares)]]</f>
        <v>281.10000000000002</v>
      </c>
      <c r="P159" s="1">
        <v>30</v>
      </c>
      <c r="Q159" s="1">
        <v>5</v>
      </c>
      <c r="R159" s="1">
        <v>5</v>
      </c>
      <c r="S159" s="194">
        <f t="shared" si="15"/>
        <v>40</v>
      </c>
      <c r="T159" s="194">
        <v>40</v>
      </c>
      <c r="U159" s="1">
        <v>20</v>
      </c>
      <c r="V159" s="1">
        <v>89</v>
      </c>
      <c r="W159" s="1">
        <v>1</v>
      </c>
      <c r="X159" s="1">
        <v>40</v>
      </c>
      <c r="Y159" s="1">
        <v>0</v>
      </c>
      <c r="Z159" s="196">
        <f t="shared" si="16"/>
        <v>150</v>
      </c>
      <c r="AA159" s="1">
        <v>11</v>
      </c>
      <c r="AB159" s="1">
        <v>22</v>
      </c>
      <c r="AC159" s="1">
        <f>+Sar_InfraMR[[#This Row],[Total Pasos Vehiculares a Nivel]]</f>
        <v>150</v>
      </c>
      <c r="AD159" s="196">
        <f t="shared" si="17"/>
        <v>183</v>
      </c>
      <c r="AE159" s="1">
        <v>17</v>
      </c>
      <c r="AF159" s="1">
        <v>16</v>
      </c>
      <c r="AG159" s="1">
        <v>74</v>
      </c>
      <c r="AH159" s="196">
        <f t="shared" si="18"/>
        <v>107</v>
      </c>
      <c r="AI159" s="10">
        <v>31.1</v>
      </c>
      <c r="AJ159" s="10">
        <v>0</v>
      </c>
      <c r="AK159" s="10">
        <v>126.55</v>
      </c>
      <c r="AL159" s="222">
        <f t="shared" si="19"/>
        <v>157.65</v>
      </c>
      <c r="AM159" s="1">
        <v>0</v>
      </c>
      <c r="AN159" s="1">
        <v>9</v>
      </c>
      <c r="AO159" s="1">
        <v>8</v>
      </c>
      <c r="AP159" s="200">
        <f t="shared" si="20"/>
        <v>17</v>
      </c>
      <c r="AQ159" s="1">
        <v>180</v>
      </c>
      <c r="AR159" s="1">
        <v>95</v>
      </c>
      <c r="AS159" s="1">
        <v>0</v>
      </c>
      <c r="AT159" s="200">
        <f>+Sar_InfraMR[[#This Row],[B.02.1 - Parque de Coches Eléctricos Motrices]]+Sar_InfraMR[[#This Row],[B.02.2 - Parque de Coches Eléctricos Motrices Remolcados Tipo R]]+Sar_InfraMR[[#This Row],[B.02.3 - Parque de Coches Eléctricos Motrices Tipo R]]</f>
        <v>275</v>
      </c>
      <c r="AU159" s="1">
        <v>0</v>
      </c>
      <c r="AV159" s="1">
        <v>4</v>
      </c>
      <c r="AW159" s="1">
        <v>8</v>
      </c>
      <c r="AX159" s="200">
        <f>+Sar_InfraMR[[#This Row],[B.03.1 - Parque de Coches Motores Motrices Remolcados]]+Sar_InfraMR[[#This Row],[B.03.2 - Parque de Coches Motores Motrices Intermedios]]+Sar_InfraMR[[#This Row],[B.03.3 - Parque de Coches Motores Motrices Cabina]]</f>
        <v>12</v>
      </c>
      <c r="AY159" s="1">
        <v>33</v>
      </c>
      <c r="AZ159" s="1">
        <v>12</v>
      </c>
      <c r="BA159" s="1">
        <v>0</v>
      </c>
      <c r="BB159" s="1">
        <v>0</v>
      </c>
      <c r="BC159" s="200">
        <f>+SUM(Sar_InfraMR[[#This Row],[B.04.1 - Parque de Coches Remolcados Clase Unica]:[B.04.5 - Parque de Coches Remolcados para Servicios Especiales (Cartoneros)]])</f>
        <v>45</v>
      </c>
      <c r="BD159" s="356">
        <v>8</v>
      </c>
      <c r="BE159" s="1">
        <v>0</v>
      </c>
      <c r="BF159" s="1">
        <v>0</v>
      </c>
      <c r="BG159" s="235">
        <v>1676</v>
      </c>
    </row>
    <row r="160" spans="1:59">
      <c r="A160" s="1">
        <v>2006</v>
      </c>
      <c r="B160" s="1" t="s">
        <v>63</v>
      </c>
      <c r="C160" s="10">
        <v>71.5</v>
      </c>
      <c r="D160" s="10">
        <v>62.3</v>
      </c>
      <c r="E160" s="10">
        <v>0</v>
      </c>
      <c r="F160" s="10">
        <v>36.4</v>
      </c>
      <c r="G160" s="192">
        <f t="shared" si="14"/>
        <v>170.20000000000002</v>
      </c>
      <c r="H160" s="192">
        <f>+Sar_InfraMR[[#This Row],[Total Líneas de Explotación ]]</f>
        <v>170.20000000000002</v>
      </c>
      <c r="I160" s="300">
        <v>169.64911000000001</v>
      </c>
      <c r="J160" s="10">
        <v>196.1</v>
      </c>
      <c r="K160" s="10">
        <v>13.5</v>
      </c>
      <c r="L160" s="10">
        <v>85</v>
      </c>
      <c r="M160" s="10">
        <v>8.4</v>
      </c>
      <c r="N160" s="192">
        <f>+Sar_InfraMR[[#This Row],[A.03.1 -  Longitud de Vías de Explotación No Electrificadas Troncales y Ramales (vía principal) (km)]]+Sar_InfraMR[[#This Row],[A.04.1 -  Longitud de Vías de Explotación Electrificadas Troncales y Ramales (vía principal) (km)]]</f>
        <v>281.10000000000002</v>
      </c>
      <c r="O160" s="192">
        <f>+Sar_InfraMR[[#This Row],[Total Vías (excluido Auxiliares)]]</f>
        <v>281.10000000000002</v>
      </c>
      <c r="P160" s="1">
        <v>30</v>
      </c>
      <c r="Q160" s="1">
        <v>5</v>
      </c>
      <c r="R160" s="1">
        <v>5</v>
      </c>
      <c r="S160" s="194">
        <f t="shared" si="15"/>
        <v>40</v>
      </c>
      <c r="T160" s="194">
        <v>40</v>
      </c>
      <c r="U160" s="1">
        <v>20</v>
      </c>
      <c r="V160" s="1">
        <v>89</v>
      </c>
      <c r="W160" s="1">
        <v>1</v>
      </c>
      <c r="X160" s="1">
        <v>40</v>
      </c>
      <c r="Y160" s="1">
        <v>0</v>
      </c>
      <c r="Z160" s="196">
        <f t="shared" si="16"/>
        <v>150</v>
      </c>
      <c r="AA160" s="1">
        <v>11</v>
      </c>
      <c r="AB160" s="1">
        <v>22</v>
      </c>
      <c r="AC160" s="1">
        <f>+Sar_InfraMR[[#This Row],[Total Pasos Vehiculares a Nivel]]</f>
        <v>150</v>
      </c>
      <c r="AD160" s="196">
        <f t="shared" si="17"/>
        <v>183</v>
      </c>
      <c r="AE160" s="1">
        <v>17</v>
      </c>
      <c r="AF160" s="1">
        <v>16</v>
      </c>
      <c r="AG160" s="1">
        <v>74</v>
      </c>
      <c r="AH160" s="196">
        <f t="shared" si="18"/>
        <v>107</v>
      </c>
      <c r="AI160" s="10">
        <v>31.1</v>
      </c>
      <c r="AJ160" s="10">
        <v>0</v>
      </c>
      <c r="AK160" s="10">
        <v>126.55</v>
      </c>
      <c r="AL160" s="222">
        <f t="shared" si="19"/>
        <v>157.65</v>
      </c>
      <c r="AM160" s="1">
        <v>0</v>
      </c>
      <c r="AN160" s="1">
        <v>9</v>
      </c>
      <c r="AO160" s="1">
        <v>8</v>
      </c>
      <c r="AP160" s="200">
        <f t="shared" si="20"/>
        <v>17</v>
      </c>
      <c r="AQ160" s="1">
        <v>180</v>
      </c>
      <c r="AR160" s="1">
        <v>95</v>
      </c>
      <c r="AS160" s="1">
        <v>0</v>
      </c>
      <c r="AT160" s="200">
        <f>+Sar_InfraMR[[#This Row],[B.02.1 - Parque de Coches Eléctricos Motrices]]+Sar_InfraMR[[#This Row],[B.02.2 - Parque de Coches Eléctricos Motrices Remolcados Tipo R]]+Sar_InfraMR[[#This Row],[B.02.3 - Parque de Coches Eléctricos Motrices Tipo R]]</f>
        <v>275</v>
      </c>
      <c r="AU160" s="1">
        <v>0</v>
      </c>
      <c r="AV160" s="1">
        <v>4</v>
      </c>
      <c r="AW160" s="1">
        <v>8</v>
      </c>
      <c r="AX160" s="200">
        <f>+Sar_InfraMR[[#This Row],[B.03.1 - Parque de Coches Motores Motrices Remolcados]]+Sar_InfraMR[[#This Row],[B.03.2 - Parque de Coches Motores Motrices Intermedios]]+Sar_InfraMR[[#This Row],[B.03.3 - Parque de Coches Motores Motrices Cabina]]</f>
        <v>12</v>
      </c>
      <c r="AY160" s="1">
        <v>33</v>
      </c>
      <c r="AZ160" s="1">
        <v>12</v>
      </c>
      <c r="BA160" s="1">
        <v>0</v>
      </c>
      <c r="BB160" s="1">
        <v>0</v>
      </c>
      <c r="BC160" s="200">
        <f>+SUM(Sar_InfraMR[[#This Row],[B.04.1 - Parque de Coches Remolcados Clase Unica]:[B.04.5 - Parque de Coches Remolcados para Servicios Especiales (Cartoneros)]])</f>
        <v>45</v>
      </c>
      <c r="BD160" s="356">
        <v>8</v>
      </c>
      <c r="BE160" s="1">
        <v>0</v>
      </c>
      <c r="BF160" s="1">
        <v>0</v>
      </c>
      <c r="BG160" s="235">
        <v>1676</v>
      </c>
    </row>
    <row r="161" spans="1:59">
      <c r="A161" s="1">
        <v>2006</v>
      </c>
      <c r="B161" s="1" t="s">
        <v>64</v>
      </c>
      <c r="C161" s="10">
        <v>71.5</v>
      </c>
      <c r="D161" s="10">
        <v>62.3</v>
      </c>
      <c r="E161" s="10">
        <v>0</v>
      </c>
      <c r="F161" s="10">
        <v>36.4</v>
      </c>
      <c r="G161" s="192">
        <f t="shared" si="14"/>
        <v>170.20000000000002</v>
      </c>
      <c r="H161" s="192">
        <f>+Sar_InfraMR[[#This Row],[Total Líneas de Explotación ]]</f>
        <v>170.20000000000002</v>
      </c>
      <c r="I161" s="300">
        <v>169.64911000000001</v>
      </c>
      <c r="J161" s="10">
        <v>196.1</v>
      </c>
      <c r="K161" s="10">
        <v>13.5</v>
      </c>
      <c r="L161" s="10">
        <v>85</v>
      </c>
      <c r="M161" s="10">
        <v>8.4</v>
      </c>
      <c r="N161" s="192">
        <f>+Sar_InfraMR[[#This Row],[A.03.1 -  Longitud de Vías de Explotación No Electrificadas Troncales y Ramales (vía principal) (km)]]+Sar_InfraMR[[#This Row],[A.04.1 -  Longitud de Vías de Explotación Electrificadas Troncales y Ramales (vía principal) (km)]]</f>
        <v>281.10000000000002</v>
      </c>
      <c r="O161" s="192">
        <f>+Sar_InfraMR[[#This Row],[Total Vías (excluido Auxiliares)]]</f>
        <v>281.10000000000002</v>
      </c>
      <c r="P161" s="1">
        <v>30</v>
      </c>
      <c r="Q161" s="1">
        <v>5</v>
      </c>
      <c r="R161" s="1">
        <v>5</v>
      </c>
      <c r="S161" s="194">
        <f t="shared" si="15"/>
        <v>40</v>
      </c>
      <c r="T161" s="194">
        <v>40</v>
      </c>
      <c r="U161" s="1">
        <v>20</v>
      </c>
      <c r="V161" s="1">
        <v>89</v>
      </c>
      <c r="W161" s="1">
        <v>1</v>
      </c>
      <c r="X161" s="1">
        <v>40</v>
      </c>
      <c r="Y161" s="1">
        <v>0</v>
      </c>
      <c r="Z161" s="196">
        <f t="shared" si="16"/>
        <v>150</v>
      </c>
      <c r="AA161" s="1">
        <v>11</v>
      </c>
      <c r="AB161" s="1">
        <v>22</v>
      </c>
      <c r="AC161" s="1">
        <f>+Sar_InfraMR[[#This Row],[Total Pasos Vehiculares a Nivel]]</f>
        <v>150</v>
      </c>
      <c r="AD161" s="196">
        <f t="shared" si="17"/>
        <v>183</v>
      </c>
      <c r="AE161" s="1">
        <v>17</v>
      </c>
      <c r="AF161" s="1">
        <v>16</v>
      </c>
      <c r="AG161" s="1">
        <v>74</v>
      </c>
      <c r="AH161" s="196">
        <f t="shared" si="18"/>
        <v>107</v>
      </c>
      <c r="AI161" s="10">
        <v>31.1</v>
      </c>
      <c r="AJ161" s="10">
        <v>0</v>
      </c>
      <c r="AK161" s="10">
        <v>126.55</v>
      </c>
      <c r="AL161" s="222">
        <f t="shared" si="19"/>
        <v>157.65</v>
      </c>
      <c r="AM161" s="1">
        <v>0</v>
      </c>
      <c r="AN161" s="1">
        <v>9</v>
      </c>
      <c r="AO161" s="1">
        <v>8</v>
      </c>
      <c r="AP161" s="200">
        <f t="shared" si="20"/>
        <v>17</v>
      </c>
      <c r="AQ161" s="1">
        <v>180</v>
      </c>
      <c r="AR161" s="1">
        <v>95</v>
      </c>
      <c r="AS161" s="1">
        <v>0</v>
      </c>
      <c r="AT161" s="200">
        <f>+Sar_InfraMR[[#This Row],[B.02.1 - Parque de Coches Eléctricos Motrices]]+Sar_InfraMR[[#This Row],[B.02.2 - Parque de Coches Eléctricos Motrices Remolcados Tipo R]]+Sar_InfraMR[[#This Row],[B.02.3 - Parque de Coches Eléctricos Motrices Tipo R]]</f>
        <v>275</v>
      </c>
      <c r="AU161" s="1">
        <v>0</v>
      </c>
      <c r="AV161" s="1">
        <v>4</v>
      </c>
      <c r="AW161" s="1">
        <v>8</v>
      </c>
      <c r="AX161" s="200">
        <f>+Sar_InfraMR[[#This Row],[B.03.1 - Parque de Coches Motores Motrices Remolcados]]+Sar_InfraMR[[#This Row],[B.03.2 - Parque de Coches Motores Motrices Intermedios]]+Sar_InfraMR[[#This Row],[B.03.3 - Parque de Coches Motores Motrices Cabina]]</f>
        <v>12</v>
      </c>
      <c r="AY161" s="1">
        <v>33</v>
      </c>
      <c r="AZ161" s="1">
        <v>12</v>
      </c>
      <c r="BA161" s="1">
        <v>0</v>
      </c>
      <c r="BB161" s="1">
        <v>0</v>
      </c>
      <c r="BC161" s="200">
        <f>+SUM(Sar_InfraMR[[#This Row],[B.04.1 - Parque de Coches Remolcados Clase Unica]:[B.04.5 - Parque de Coches Remolcados para Servicios Especiales (Cartoneros)]])</f>
        <v>45</v>
      </c>
      <c r="BD161" s="356">
        <v>8</v>
      </c>
      <c r="BE161" s="1">
        <v>0</v>
      </c>
      <c r="BF161" s="1">
        <v>0</v>
      </c>
      <c r="BG161" s="235">
        <v>1676</v>
      </c>
    </row>
    <row r="162" spans="1:59">
      <c r="A162" s="1">
        <v>2006</v>
      </c>
      <c r="B162" s="1" t="s">
        <v>65</v>
      </c>
      <c r="C162" s="10">
        <v>71.5</v>
      </c>
      <c r="D162" s="10">
        <v>62.3</v>
      </c>
      <c r="E162" s="10">
        <v>0</v>
      </c>
      <c r="F162" s="10">
        <v>36.4</v>
      </c>
      <c r="G162" s="192">
        <f t="shared" si="14"/>
        <v>170.20000000000002</v>
      </c>
      <c r="H162" s="192">
        <f>+Sar_InfraMR[[#This Row],[Total Líneas de Explotación ]]</f>
        <v>170.20000000000002</v>
      </c>
      <c r="I162" s="300">
        <v>169.64911000000001</v>
      </c>
      <c r="J162" s="10">
        <v>196.1</v>
      </c>
      <c r="K162" s="10">
        <v>13.5</v>
      </c>
      <c r="L162" s="10">
        <v>85</v>
      </c>
      <c r="M162" s="10">
        <v>8.4</v>
      </c>
      <c r="N162" s="192">
        <f>+Sar_InfraMR[[#This Row],[A.03.1 -  Longitud de Vías de Explotación No Electrificadas Troncales y Ramales (vía principal) (km)]]+Sar_InfraMR[[#This Row],[A.04.1 -  Longitud de Vías de Explotación Electrificadas Troncales y Ramales (vía principal) (km)]]</f>
        <v>281.10000000000002</v>
      </c>
      <c r="O162" s="192">
        <f>+Sar_InfraMR[[#This Row],[Total Vías (excluido Auxiliares)]]</f>
        <v>281.10000000000002</v>
      </c>
      <c r="P162" s="1">
        <v>30</v>
      </c>
      <c r="Q162" s="1">
        <v>5</v>
      </c>
      <c r="R162" s="1">
        <v>5</v>
      </c>
      <c r="S162" s="194">
        <f t="shared" si="15"/>
        <v>40</v>
      </c>
      <c r="T162" s="194">
        <v>40</v>
      </c>
      <c r="U162" s="1">
        <v>20</v>
      </c>
      <c r="V162" s="1">
        <v>89</v>
      </c>
      <c r="W162" s="1">
        <v>1</v>
      </c>
      <c r="X162" s="1">
        <v>40</v>
      </c>
      <c r="Y162" s="1">
        <v>0</v>
      </c>
      <c r="Z162" s="196">
        <f t="shared" si="16"/>
        <v>150</v>
      </c>
      <c r="AA162" s="1">
        <v>11</v>
      </c>
      <c r="AB162" s="1">
        <v>22</v>
      </c>
      <c r="AC162" s="1">
        <f>+Sar_InfraMR[[#This Row],[Total Pasos Vehiculares a Nivel]]</f>
        <v>150</v>
      </c>
      <c r="AD162" s="196">
        <f t="shared" si="17"/>
        <v>183</v>
      </c>
      <c r="AE162" s="1">
        <v>17</v>
      </c>
      <c r="AF162" s="1">
        <v>16</v>
      </c>
      <c r="AG162" s="1">
        <v>74</v>
      </c>
      <c r="AH162" s="196">
        <f t="shared" si="18"/>
        <v>107</v>
      </c>
      <c r="AI162" s="10">
        <v>31.1</v>
      </c>
      <c r="AJ162" s="10">
        <v>0</v>
      </c>
      <c r="AK162" s="10">
        <v>126.55</v>
      </c>
      <c r="AL162" s="222">
        <f t="shared" si="19"/>
        <v>157.65</v>
      </c>
      <c r="AM162" s="1">
        <v>0</v>
      </c>
      <c r="AN162" s="1">
        <v>9</v>
      </c>
      <c r="AO162" s="1">
        <v>8</v>
      </c>
      <c r="AP162" s="200">
        <f t="shared" si="20"/>
        <v>17</v>
      </c>
      <c r="AQ162" s="1">
        <v>180</v>
      </c>
      <c r="AR162" s="1">
        <v>95</v>
      </c>
      <c r="AS162" s="1">
        <v>0</v>
      </c>
      <c r="AT162" s="200">
        <f>+Sar_InfraMR[[#This Row],[B.02.1 - Parque de Coches Eléctricos Motrices]]+Sar_InfraMR[[#This Row],[B.02.2 - Parque de Coches Eléctricos Motrices Remolcados Tipo R]]+Sar_InfraMR[[#This Row],[B.02.3 - Parque de Coches Eléctricos Motrices Tipo R]]</f>
        <v>275</v>
      </c>
      <c r="AU162" s="1">
        <v>0</v>
      </c>
      <c r="AV162" s="1">
        <v>4</v>
      </c>
      <c r="AW162" s="1">
        <v>8</v>
      </c>
      <c r="AX162" s="200">
        <f>+Sar_InfraMR[[#This Row],[B.03.1 - Parque de Coches Motores Motrices Remolcados]]+Sar_InfraMR[[#This Row],[B.03.2 - Parque de Coches Motores Motrices Intermedios]]+Sar_InfraMR[[#This Row],[B.03.3 - Parque de Coches Motores Motrices Cabina]]</f>
        <v>12</v>
      </c>
      <c r="AY162" s="1">
        <v>33</v>
      </c>
      <c r="AZ162" s="1">
        <v>12</v>
      </c>
      <c r="BA162" s="1">
        <v>0</v>
      </c>
      <c r="BB162" s="1">
        <v>0</v>
      </c>
      <c r="BC162" s="200">
        <f>+SUM(Sar_InfraMR[[#This Row],[B.04.1 - Parque de Coches Remolcados Clase Unica]:[B.04.5 - Parque de Coches Remolcados para Servicios Especiales (Cartoneros)]])</f>
        <v>45</v>
      </c>
      <c r="BD162" s="356">
        <v>8</v>
      </c>
      <c r="BE162" s="1">
        <v>0</v>
      </c>
      <c r="BF162" s="1">
        <v>0</v>
      </c>
      <c r="BG162" s="235">
        <v>1676</v>
      </c>
    </row>
    <row r="163" spans="1:59">
      <c r="A163" s="1">
        <v>2006</v>
      </c>
      <c r="B163" s="1" t="s">
        <v>66</v>
      </c>
      <c r="C163" s="10">
        <v>71.5</v>
      </c>
      <c r="D163" s="10">
        <v>62.3</v>
      </c>
      <c r="E163" s="10">
        <v>0</v>
      </c>
      <c r="F163" s="10">
        <v>36.4</v>
      </c>
      <c r="G163" s="192">
        <f t="shared" si="14"/>
        <v>170.20000000000002</v>
      </c>
      <c r="H163" s="192">
        <f>+Sar_InfraMR[[#This Row],[Total Líneas de Explotación ]]</f>
        <v>170.20000000000002</v>
      </c>
      <c r="I163" s="300">
        <v>169.64911000000001</v>
      </c>
      <c r="J163" s="10">
        <v>196.1</v>
      </c>
      <c r="K163" s="10">
        <v>13.5</v>
      </c>
      <c r="L163" s="10">
        <v>85</v>
      </c>
      <c r="M163" s="10">
        <v>8.4</v>
      </c>
      <c r="N163" s="192">
        <f>+Sar_InfraMR[[#This Row],[A.03.1 -  Longitud de Vías de Explotación No Electrificadas Troncales y Ramales (vía principal) (km)]]+Sar_InfraMR[[#This Row],[A.04.1 -  Longitud de Vías de Explotación Electrificadas Troncales y Ramales (vía principal) (km)]]</f>
        <v>281.10000000000002</v>
      </c>
      <c r="O163" s="192">
        <f>+Sar_InfraMR[[#This Row],[Total Vías (excluido Auxiliares)]]</f>
        <v>281.10000000000002</v>
      </c>
      <c r="P163" s="1">
        <v>30</v>
      </c>
      <c r="Q163" s="1">
        <v>5</v>
      </c>
      <c r="R163" s="1">
        <v>5</v>
      </c>
      <c r="S163" s="194">
        <f t="shared" si="15"/>
        <v>40</v>
      </c>
      <c r="T163" s="194">
        <v>40</v>
      </c>
      <c r="U163" s="1">
        <v>20</v>
      </c>
      <c r="V163" s="1">
        <v>89</v>
      </c>
      <c r="W163" s="1">
        <v>1</v>
      </c>
      <c r="X163" s="1">
        <v>40</v>
      </c>
      <c r="Y163" s="1">
        <v>0</v>
      </c>
      <c r="Z163" s="196">
        <f t="shared" si="16"/>
        <v>150</v>
      </c>
      <c r="AA163" s="1">
        <v>11</v>
      </c>
      <c r="AB163" s="1">
        <v>22</v>
      </c>
      <c r="AC163" s="1">
        <f>+Sar_InfraMR[[#This Row],[Total Pasos Vehiculares a Nivel]]</f>
        <v>150</v>
      </c>
      <c r="AD163" s="196">
        <f t="shared" si="17"/>
        <v>183</v>
      </c>
      <c r="AE163" s="1">
        <v>17</v>
      </c>
      <c r="AF163" s="1">
        <v>16</v>
      </c>
      <c r="AG163" s="1">
        <v>74</v>
      </c>
      <c r="AH163" s="196">
        <f t="shared" si="18"/>
        <v>107</v>
      </c>
      <c r="AI163" s="10">
        <v>31.1</v>
      </c>
      <c r="AJ163" s="10">
        <v>0</v>
      </c>
      <c r="AK163" s="10">
        <v>126.55</v>
      </c>
      <c r="AL163" s="222">
        <f t="shared" si="19"/>
        <v>157.65</v>
      </c>
      <c r="AM163" s="1">
        <v>0</v>
      </c>
      <c r="AN163" s="1">
        <v>9</v>
      </c>
      <c r="AO163" s="1">
        <v>8</v>
      </c>
      <c r="AP163" s="200">
        <f t="shared" si="20"/>
        <v>17</v>
      </c>
      <c r="AQ163" s="1">
        <v>180</v>
      </c>
      <c r="AR163" s="1">
        <v>95</v>
      </c>
      <c r="AS163" s="1">
        <v>0</v>
      </c>
      <c r="AT163" s="200">
        <f>+Sar_InfraMR[[#This Row],[B.02.1 - Parque de Coches Eléctricos Motrices]]+Sar_InfraMR[[#This Row],[B.02.2 - Parque de Coches Eléctricos Motrices Remolcados Tipo R]]+Sar_InfraMR[[#This Row],[B.02.3 - Parque de Coches Eléctricos Motrices Tipo R]]</f>
        <v>275</v>
      </c>
      <c r="AU163" s="1">
        <v>0</v>
      </c>
      <c r="AV163" s="1">
        <v>4</v>
      </c>
      <c r="AW163" s="1">
        <v>8</v>
      </c>
      <c r="AX163" s="200">
        <f>+Sar_InfraMR[[#This Row],[B.03.1 - Parque de Coches Motores Motrices Remolcados]]+Sar_InfraMR[[#This Row],[B.03.2 - Parque de Coches Motores Motrices Intermedios]]+Sar_InfraMR[[#This Row],[B.03.3 - Parque de Coches Motores Motrices Cabina]]</f>
        <v>12</v>
      </c>
      <c r="AY163" s="1">
        <v>33</v>
      </c>
      <c r="AZ163" s="1">
        <v>12</v>
      </c>
      <c r="BA163" s="1">
        <v>0</v>
      </c>
      <c r="BB163" s="1">
        <v>0</v>
      </c>
      <c r="BC163" s="200">
        <f>+SUM(Sar_InfraMR[[#This Row],[B.04.1 - Parque de Coches Remolcados Clase Unica]:[B.04.5 - Parque de Coches Remolcados para Servicios Especiales (Cartoneros)]])</f>
        <v>45</v>
      </c>
      <c r="BD163" s="356">
        <v>8</v>
      </c>
      <c r="BE163" s="1">
        <v>0</v>
      </c>
      <c r="BF163" s="1">
        <v>0</v>
      </c>
      <c r="BG163" s="235">
        <v>1676</v>
      </c>
    </row>
    <row r="164" spans="1:59">
      <c r="A164" s="1">
        <v>2006</v>
      </c>
      <c r="B164" s="1" t="s">
        <v>67</v>
      </c>
      <c r="C164" s="10">
        <v>71.5</v>
      </c>
      <c r="D164" s="10">
        <v>62.3</v>
      </c>
      <c r="E164" s="10">
        <v>0</v>
      </c>
      <c r="F164" s="10">
        <v>36.4</v>
      </c>
      <c r="G164" s="192">
        <f t="shared" si="14"/>
        <v>170.20000000000002</v>
      </c>
      <c r="H164" s="192">
        <f>+Sar_InfraMR[[#This Row],[Total Líneas de Explotación ]]</f>
        <v>170.20000000000002</v>
      </c>
      <c r="I164" s="300">
        <v>169.64911000000001</v>
      </c>
      <c r="J164" s="10">
        <v>196.1</v>
      </c>
      <c r="K164" s="10">
        <v>13.5</v>
      </c>
      <c r="L164" s="10">
        <v>85</v>
      </c>
      <c r="M164" s="10">
        <v>8.4</v>
      </c>
      <c r="N164" s="192">
        <f>+Sar_InfraMR[[#This Row],[A.03.1 -  Longitud de Vías de Explotación No Electrificadas Troncales y Ramales (vía principal) (km)]]+Sar_InfraMR[[#This Row],[A.04.1 -  Longitud de Vías de Explotación Electrificadas Troncales y Ramales (vía principal) (km)]]</f>
        <v>281.10000000000002</v>
      </c>
      <c r="O164" s="192">
        <f>+Sar_InfraMR[[#This Row],[Total Vías (excluido Auxiliares)]]</f>
        <v>281.10000000000002</v>
      </c>
      <c r="P164" s="1">
        <v>30</v>
      </c>
      <c r="Q164" s="1">
        <v>5</v>
      </c>
      <c r="R164" s="1">
        <v>5</v>
      </c>
      <c r="S164" s="194">
        <f t="shared" si="15"/>
        <v>40</v>
      </c>
      <c r="T164" s="194">
        <v>40</v>
      </c>
      <c r="U164" s="1">
        <v>20</v>
      </c>
      <c r="V164" s="1">
        <v>89</v>
      </c>
      <c r="W164" s="1">
        <v>1</v>
      </c>
      <c r="X164" s="1">
        <v>40</v>
      </c>
      <c r="Y164" s="1">
        <v>0</v>
      </c>
      <c r="Z164" s="196">
        <f t="shared" si="16"/>
        <v>150</v>
      </c>
      <c r="AA164" s="1">
        <v>11</v>
      </c>
      <c r="AB164" s="1">
        <v>22</v>
      </c>
      <c r="AC164" s="1">
        <f>+Sar_InfraMR[[#This Row],[Total Pasos Vehiculares a Nivel]]</f>
        <v>150</v>
      </c>
      <c r="AD164" s="196">
        <f t="shared" si="17"/>
        <v>183</v>
      </c>
      <c r="AE164" s="1">
        <v>17</v>
      </c>
      <c r="AF164" s="1">
        <v>16</v>
      </c>
      <c r="AG164" s="1">
        <v>74</v>
      </c>
      <c r="AH164" s="196">
        <f t="shared" si="18"/>
        <v>107</v>
      </c>
      <c r="AI164" s="10">
        <v>31.1</v>
      </c>
      <c r="AJ164" s="10">
        <v>0</v>
      </c>
      <c r="AK164" s="10">
        <v>126.55</v>
      </c>
      <c r="AL164" s="222">
        <f t="shared" si="19"/>
        <v>157.65</v>
      </c>
      <c r="AM164" s="1">
        <v>0</v>
      </c>
      <c r="AN164" s="1">
        <v>9</v>
      </c>
      <c r="AO164" s="1">
        <v>8</v>
      </c>
      <c r="AP164" s="200">
        <f t="shared" si="20"/>
        <v>17</v>
      </c>
      <c r="AQ164" s="1">
        <v>180</v>
      </c>
      <c r="AR164" s="1">
        <v>95</v>
      </c>
      <c r="AS164" s="1">
        <v>0</v>
      </c>
      <c r="AT164" s="200">
        <f>+Sar_InfraMR[[#This Row],[B.02.1 - Parque de Coches Eléctricos Motrices]]+Sar_InfraMR[[#This Row],[B.02.2 - Parque de Coches Eléctricos Motrices Remolcados Tipo R]]+Sar_InfraMR[[#This Row],[B.02.3 - Parque de Coches Eléctricos Motrices Tipo R]]</f>
        <v>275</v>
      </c>
      <c r="AU164" s="1">
        <v>0</v>
      </c>
      <c r="AV164" s="1">
        <v>4</v>
      </c>
      <c r="AW164" s="1">
        <v>8</v>
      </c>
      <c r="AX164" s="200">
        <f>+Sar_InfraMR[[#This Row],[B.03.1 - Parque de Coches Motores Motrices Remolcados]]+Sar_InfraMR[[#This Row],[B.03.2 - Parque de Coches Motores Motrices Intermedios]]+Sar_InfraMR[[#This Row],[B.03.3 - Parque de Coches Motores Motrices Cabina]]</f>
        <v>12</v>
      </c>
      <c r="AY164" s="1">
        <v>33</v>
      </c>
      <c r="AZ164" s="1">
        <v>12</v>
      </c>
      <c r="BA164" s="1">
        <v>0</v>
      </c>
      <c r="BB164" s="1">
        <v>0</v>
      </c>
      <c r="BC164" s="200">
        <f>+SUM(Sar_InfraMR[[#This Row],[B.04.1 - Parque de Coches Remolcados Clase Unica]:[B.04.5 - Parque de Coches Remolcados para Servicios Especiales (Cartoneros)]])</f>
        <v>45</v>
      </c>
      <c r="BD164" s="356">
        <v>8</v>
      </c>
      <c r="BE164" s="1">
        <v>0</v>
      </c>
      <c r="BF164" s="1">
        <v>0</v>
      </c>
      <c r="BG164" s="235">
        <v>1676</v>
      </c>
    </row>
    <row r="165" spans="1:59">
      <c r="A165" s="1">
        <v>2006</v>
      </c>
      <c r="B165" s="1" t="s">
        <v>68</v>
      </c>
      <c r="C165" s="10">
        <v>71.5</v>
      </c>
      <c r="D165" s="10">
        <v>62.3</v>
      </c>
      <c r="E165" s="10">
        <v>0</v>
      </c>
      <c r="F165" s="10">
        <v>36.4</v>
      </c>
      <c r="G165" s="192">
        <f t="shared" si="14"/>
        <v>170.20000000000002</v>
      </c>
      <c r="H165" s="192">
        <f>+Sar_InfraMR[[#This Row],[Total Líneas de Explotación ]]</f>
        <v>170.20000000000002</v>
      </c>
      <c r="I165" s="300">
        <v>169.64911000000001</v>
      </c>
      <c r="J165" s="10">
        <v>196.1</v>
      </c>
      <c r="K165" s="10">
        <v>13.5</v>
      </c>
      <c r="L165" s="10">
        <v>85</v>
      </c>
      <c r="M165" s="10">
        <v>8.4</v>
      </c>
      <c r="N165" s="192">
        <f>+Sar_InfraMR[[#This Row],[A.03.1 -  Longitud de Vías de Explotación No Electrificadas Troncales y Ramales (vía principal) (km)]]+Sar_InfraMR[[#This Row],[A.04.1 -  Longitud de Vías de Explotación Electrificadas Troncales y Ramales (vía principal) (km)]]</f>
        <v>281.10000000000002</v>
      </c>
      <c r="O165" s="192">
        <f>+Sar_InfraMR[[#This Row],[Total Vías (excluido Auxiliares)]]</f>
        <v>281.10000000000002</v>
      </c>
      <c r="P165" s="1">
        <v>30</v>
      </c>
      <c r="Q165" s="1">
        <v>5</v>
      </c>
      <c r="R165" s="1">
        <v>5</v>
      </c>
      <c r="S165" s="194">
        <f t="shared" si="15"/>
        <v>40</v>
      </c>
      <c r="T165" s="194">
        <v>40</v>
      </c>
      <c r="U165" s="1">
        <v>20</v>
      </c>
      <c r="V165" s="1">
        <v>89</v>
      </c>
      <c r="W165" s="1">
        <v>1</v>
      </c>
      <c r="X165" s="1">
        <v>40</v>
      </c>
      <c r="Y165" s="1">
        <v>0</v>
      </c>
      <c r="Z165" s="196">
        <f t="shared" si="16"/>
        <v>150</v>
      </c>
      <c r="AA165" s="1">
        <v>11</v>
      </c>
      <c r="AB165" s="1">
        <v>22</v>
      </c>
      <c r="AC165" s="1">
        <f>+Sar_InfraMR[[#This Row],[Total Pasos Vehiculares a Nivel]]</f>
        <v>150</v>
      </c>
      <c r="AD165" s="196">
        <f t="shared" si="17"/>
        <v>183</v>
      </c>
      <c r="AE165" s="1">
        <v>17</v>
      </c>
      <c r="AF165" s="1">
        <v>16</v>
      </c>
      <c r="AG165" s="1">
        <v>74</v>
      </c>
      <c r="AH165" s="196">
        <f t="shared" si="18"/>
        <v>107</v>
      </c>
      <c r="AI165" s="10">
        <v>31.1</v>
      </c>
      <c r="AJ165" s="10">
        <v>0</v>
      </c>
      <c r="AK165" s="10">
        <v>126.55</v>
      </c>
      <c r="AL165" s="222">
        <f t="shared" si="19"/>
        <v>157.65</v>
      </c>
      <c r="AM165" s="1">
        <v>0</v>
      </c>
      <c r="AN165" s="1">
        <v>9</v>
      </c>
      <c r="AO165" s="1">
        <v>8</v>
      </c>
      <c r="AP165" s="200">
        <f t="shared" si="20"/>
        <v>17</v>
      </c>
      <c r="AQ165" s="1">
        <v>180</v>
      </c>
      <c r="AR165" s="1">
        <v>95</v>
      </c>
      <c r="AS165" s="1">
        <v>0</v>
      </c>
      <c r="AT165" s="200">
        <f>+Sar_InfraMR[[#This Row],[B.02.1 - Parque de Coches Eléctricos Motrices]]+Sar_InfraMR[[#This Row],[B.02.2 - Parque de Coches Eléctricos Motrices Remolcados Tipo R]]+Sar_InfraMR[[#This Row],[B.02.3 - Parque de Coches Eléctricos Motrices Tipo R]]</f>
        <v>275</v>
      </c>
      <c r="AU165" s="1">
        <v>0</v>
      </c>
      <c r="AV165" s="1">
        <v>4</v>
      </c>
      <c r="AW165" s="1">
        <v>8</v>
      </c>
      <c r="AX165" s="200">
        <f>+Sar_InfraMR[[#This Row],[B.03.1 - Parque de Coches Motores Motrices Remolcados]]+Sar_InfraMR[[#This Row],[B.03.2 - Parque de Coches Motores Motrices Intermedios]]+Sar_InfraMR[[#This Row],[B.03.3 - Parque de Coches Motores Motrices Cabina]]</f>
        <v>12</v>
      </c>
      <c r="AY165" s="1">
        <v>33</v>
      </c>
      <c r="AZ165" s="1">
        <v>12</v>
      </c>
      <c r="BA165" s="1">
        <v>0</v>
      </c>
      <c r="BB165" s="1">
        <v>0</v>
      </c>
      <c r="BC165" s="200">
        <f>+SUM(Sar_InfraMR[[#This Row],[B.04.1 - Parque de Coches Remolcados Clase Unica]:[B.04.5 - Parque de Coches Remolcados para Servicios Especiales (Cartoneros)]])</f>
        <v>45</v>
      </c>
      <c r="BD165" s="356">
        <v>8</v>
      </c>
      <c r="BE165" s="1">
        <v>0</v>
      </c>
      <c r="BF165" s="1">
        <v>0</v>
      </c>
      <c r="BG165" s="235">
        <v>1676</v>
      </c>
    </row>
    <row r="166" spans="1:59">
      <c r="A166" s="1">
        <v>2006</v>
      </c>
      <c r="B166" s="1" t="s">
        <v>69</v>
      </c>
      <c r="C166" s="10">
        <v>71.5</v>
      </c>
      <c r="D166" s="10">
        <v>62.3</v>
      </c>
      <c r="E166" s="10">
        <v>0</v>
      </c>
      <c r="F166" s="10">
        <v>36.4</v>
      </c>
      <c r="G166" s="192">
        <f t="shared" si="14"/>
        <v>170.20000000000002</v>
      </c>
      <c r="H166" s="192">
        <f>+Sar_InfraMR[[#This Row],[Total Líneas de Explotación ]]</f>
        <v>170.20000000000002</v>
      </c>
      <c r="I166" s="300">
        <v>169.64911000000001</v>
      </c>
      <c r="J166" s="10">
        <v>196.1</v>
      </c>
      <c r="K166" s="10">
        <v>13.5</v>
      </c>
      <c r="L166" s="10">
        <v>85</v>
      </c>
      <c r="M166" s="10">
        <v>8.4</v>
      </c>
      <c r="N166" s="192">
        <f>+Sar_InfraMR[[#This Row],[A.03.1 -  Longitud de Vías de Explotación No Electrificadas Troncales y Ramales (vía principal) (km)]]+Sar_InfraMR[[#This Row],[A.04.1 -  Longitud de Vías de Explotación Electrificadas Troncales y Ramales (vía principal) (km)]]</f>
        <v>281.10000000000002</v>
      </c>
      <c r="O166" s="192">
        <f>+Sar_InfraMR[[#This Row],[Total Vías (excluido Auxiliares)]]</f>
        <v>281.10000000000002</v>
      </c>
      <c r="P166" s="1">
        <v>30</v>
      </c>
      <c r="Q166" s="1">
        <v>5</v>
      </c>
      <c r="R166" s="1">
        <v>5</v>
      </c>
      <c r="S166" s="194">
        <f t="shared" si="15"/>
        <v>40</v>
      </c>
      <c r="T166" s="194">
        <v>40</v>
      </c>
      <c r="U166" s="1">
        <v>20</v>
      </c>
      <c r="V166" s="1">
        <v>89</v>
      </c>
      <c r="W166" s="1">
        <v>1</v>
      </c>
      <c r="X166" s="1">
        <v>40</v>
      </c>
      <c r="Y166" s="1">
        <v>0</v>
      </c>
      <c r="Z166" s="196">
        <f t="shared" si="16"/>
        <v>150</v>
      </c>
      <c r="AA166" s="1">
        <v>11</v>
      </c>
      <c r="AB166" s="1">
        <v>22</v>
      </c>
      <c r="AC166" s="1">
        <f>+Sar_InfraMR[[#This Row],[Total Pasos Vehiculares a Nivel]]</f>
        <v>150</v>
      </c>
      <c r="AD166" s="196">
        <f t="shared" si="17"/>
        <v>183</v>
      </c>
      <c r="AE166" s="1">
        <v>17</v>
      </c>
      <c r="AF166" s="1">
        <v>16</v>
      </c>
      <c r="AG166" s="1">
        <v>74</v>
      </c>
      <c r="AH166" s="196">
        <f t="shared" si="18"/>
        <v>107</v>
      </c>
      <c r="AI166" s="10">
        <v>31.1</v>
      </c>
      <c r="AJ166" s="10">
        <v>0</v>
      </c>
      <c r="AK166" s="10">
        <v>126.55</v>
      </c>
      <c r="AL166" s="222">
        <f t="shared" si="19"/>
        <v>157.65</v>
      </c>
      <c r="AM166" s="1">
        <v>0</v>
      </c>
      <c r="AN166" s="1">
        <v>9</v>
      </c>
      <c r="AO166" s="1">
        <v>8</v>
      </c>
      <c r="AP166" s="200">
        <f t="shared" si="20"/>
        <v>17</v>
      </c>
      <c r="AQ166" s="1">
        <v>180</v>
      </c>
      <c r="AR166" s="1">
        <v>95</v>
      </c>
      <c r="AS166" s="1">
        <v>0</v>
      </c>
      <c r="AT166" s="200">
        <f>+Sar_InfraMR[[#This Row],[B.02.1 - Parque de Coches Eléctricos Motrices]]+Sar_InfraMR[[#This Row],[B.02.2 - Parque de Coches Eléctricos Motrices Remolcados Tipo R]]+Sar_InfraMR[[#This Row],[B.02.3 - Parque de Coches Eléctricos Motrices Tipo R]]</f>
        <v>275</v>
      </c>
      <c r="AU166" s="1">
        <v>0</v>
      </c>
      <c r="AV166" s="1">
        <v>4</v>
      </c>
      <c r="AW166" s="1">
        <v>8</v>
      </c>
      <c r="AX166" s="200">
        <f>+Sar_InfraMR[[#This Row],[B.03.1 - Parque de Coches Motores Motrices Remolcados]]+Sar_InfraMR[[#This Row],[B.03.2 - Parque de Coches Motores Motrices Intermedios]]+Sar_InfraMR[[#This Row],[B.03.3 - Parque de Coches Motores Motrices Cabina]]</f>
        <v>12</v>
      </c>
      <c r="AY166" s="1">
        <v>33</v>
      </c>
      <c r="AZ166" s="1">
        <v>12</v>
      </c>
      <c r="BA166" s="1">
        <v>0</v>
      </c>
      <c r="BB166" s="1">
        <v>0</v>
      </c>
      <c r="BC166" s="200">
        <f>+SUM(Sar_InfraMR[[#This Row],[B.04.1 - Parque de Coches Remolcados Clase Unica]:[B.04.5 - Parque de Coches Remolcados para Servicios Especiales (Cartoneros)]])</f>
        <v>45</v>
      </c>
      <c r="BD166" s="356">
        <v>8</v>
      </c>
      <c r="BE166" s="1">
        <v>0</v>
      </c>
      <c r="BF166" s="1">
        <v>0</v>
      </c>
      <c r="BG166" s="235">
        <v>1676</v>
      </c>
    </row>
    <row r="167" spans="1:59">
      <c r="A167" s="1">
        <v>2006</v>
      </c>
      <c r="B167" s="1" t="s">
        <v>70</v>
      </c>
      <c r="C167" s="10">
        <v>71.5</v>
      </c>
      <c r="D167" s="10">
        <v>62.3</v>
      </c>
      <c r="E167" s="10">
        <v>0</v>
      </c>
      <c r="F167" s="10">
        <v>36.4</v>
      </c>
      <c r="G167" s="192">
        <f t="shared" si="14"/>
        <v>170.20000000000002</v>
      </c>
      <c r="H167" s="192">
        <f>+Sar_InfraMR[[#This Row],[Total Líneas de Explotación ]]</f>
        <v>170.20000000000002</v>
      </c>
      <c r="I167" s="300">
        <v>169.64911000000001</v>
      </c>
      <c r="J167" s="10">
        <v>196.1</v>
      </c>
      <c r="K167" s="10">
        <v>13.5</v>
      </c>
      <c r="L167" s="10">
        <v>85</v>
      </c>
      <c r="M167" s="10">
        <v>8.4</v>
      </c>
      <c r="N167" s="192">
        <f>+Sar_InfraMR[[#This Row],[A.03.1 -  Longitud de Vías de Explotación No Electrificadas Troncales y Ramales (vía principal) (km)]]+Sar_InfraMR[[#This Row],[A.04.1 -  Longitud de Vías de Explotación Electrificadas Troncales y Ramales (vía principal) (km)]]</f>
        <v>281.10000000000002</v>
      </c>
      <c r="O167" s="192">
        <f>+Sar_InfraMR[[#This Row],[Total Vías (excluido Auxiliares)]]</f>
        <v>281.10000000000002</v>
      </c>
      <c r="P167" s="1">
        <v>30</v>
      </c>
      <c r="Q167" s="1">
        <v>5</v>
      </c>
      <c r="R167" s="1">
        <v>5</v>
      </c>
      <c r="S167" s="194">
        <f t="shared" si="15"/>
        <v>40</v>
      </c>
      <c r="T167" s="194">
        <v>40</v>
      </c>
      <c r="U167" s="1">
        <v>20</v>
      </c>
      <c r="V167" s="1">
        <v>89</v>
      </c>
      <c r="W167" s="1">
        <v>1</v>
      </c>
      <c r="X167" s="1">
        <v>40</v>
      </c>
      <c r="Y167" s="1">
        <v>0</v>
      </c>
      <c r="Z167" s="196">
        <f t="shared" si="16"/>
        <v>150</v>
      </c>
      <c r="AA167" s="1">
        <v>11</v>
      </c>
      <c r="AB167" s="1">
        <v>22</v>
      </c>
      <c r="AC167" s="1">
        <f>+Sar_InfraMR[[#This Row],[Total Pasos Vehiculares a Nivel]]</f>
        <v>150</v>
      </c>
      <c r="AD167" s="196">
        <f t="shared" si="17"/>
        <v>183</v>
      </c>
      <c r="AE167" s="1">
        <v>17</v>
      </c>
      <c r="AF167" s="1">
        <v>16</v>
      </c>
      <c r="AG167" s="1">
        <v>74</v>
      </c>
      <c r="AH167" s="196">
        <f t="shared" si="18"/>
        <v>107</v>
      </c>
      <c r="AI167" s="10">
        <v>31.1</v>
      </c>
      <c r="AJ167" s="10">
        <v>0</v>
      </c>
      <c r="AK167" s="10">
        <v>126.55</v>
      </c>
      <c r="AL167" s="222">
        <f t="shared" si="19"/>
        <v>157.65</v>
      </c>
      <c r="AM167" s="1">
        <v>0</v>
      </c>
      <c r="AN167" s="1">
        <v>9</v>
      </c>
      <c r="AO167" s="1">
        <v>8</v>
      </c>
      <c r="AP167" s="200">
        <f t="shared" si="20"/>
        <v>17</v>
      </c>
      <c r="AQ167" s="1">
        <v>180</v>
      </c>
      <c r="AR167" s="1">
        <v>95</v>
      </c>
      <c r="AS167" s="1">
        <v>0</v>
      </c>
      <c r="AT167" s="200">
        <f>+Sar_InfraMR[[#This Row],[B.02.1 - Parque de Coches Eléctricos Motrices]]+Sar_InfraMR[[#This Row],[B.02.2 - Parque de Coches Eléctricos Motrices Remolcados Tipo R]]+Sar_InfraMR[[#This Row],[B.02.3 - Parque de Coches Eléctricos Motrices Tipo R]]</f>
        <v>275</v>
      </c>
      <c r="AU167" s="1">
        <v>0</v>
      </c>
      <c r="AV167" s="1">
        <v>4</v>
      </c>
      <c r="AW167" s="1">
        <v>8</v>
      </c>
      <c r="AX167" s="200">
        <f>+Sar_InfraMR[[#This Row],[B.03.1 - Parque de Coches Motores Motrices Remolcados]]+Sar_InfraMR[[#This Row],[B.03.2 - Parque de Coches Motores Motrices Intermedios]]+Sar_InfraMR[[#This Row],[B.03.3 - Parque de Coches Motores Motrices Cabina]]</f>
        <v>12</v>
      </c>
      <c r="AY167" s="1">
        <v>33</v>
      </c>
      <c r="AZ167" s="1">
        <v>12</v>
      </c>
      <c r="BA167" s="1">
        <v>0</v>
      </c>
      <c r="BB167" s="1">
        <v>0</v>
      </c>
      <c r="BC167" s="200">
        <f>+SUM(Sar_InfraMR[[#This Row],[B.04.1 - Parque de Coches Remolcados Clase Unica]:[B.04.5 - Parque de Coches Remolcados para Servicios Especiales (Cartoneros)]])</f>
        <v>45</v>
      </c>
      <c r="BD167" s="356">
        <v>8</v>
      </c>
      <c r="BE167" s="1">
        <v>0</v>
      </c>
      <c r="BF167" s="1">
        <v>0</v>
      </c>
      <c r="BG167" s="235">
        <v>1676</v>
      </c>
    </row>
    <row r="168" spans="1:59">
      <c r="A168" s="1">
        <v>2006</v>
      </c>
      <c r="B168" s="1" t="s">
        <v>71</v>
      </c>
      <c r="C168" s="10">
        <v>71.5</v>
      </c>
      <c r="D168" s="10">
        <v>62.3</v>
      </c>
      <c r="E168" s="10">
        <v>0</v>
      </c>
      <c r="F168" s="10">
        <v>36.4</v>
      </c>
      <c r="G168" s="192">
        <f t="shared" si="14"/>
        <v>170.20000000000002</v>
      </c>
      <c r="H168" s="192">
        <f>+Sar_InfraMR[[#This Row],[Total Líneas de Explotación ]]</f>
        <v>170.20000000000002</v>
      </c>
      <c r="I168" s="300">
        <v>169.64911000000001</v>
      </c>
      <c r="J168" s="10">
        <v>196.1</v>
      </c>
      <c r="K168" s="10">
        <v>13.5</v>
      </c>
      <c r="L168" s="10">
        <v>85</v>
      </c>
      <c r="M168" s="10">
        <v>8.4</v>
      </c>
      <c r="N168" s="192">
        <f>+Sar_InfraMR[[#This Row],[A.03.1 -  Longitud de Vías de Explotación No Electrificadas Troncales y Ramales (vía principal) (km)]]+Sar_InfraMR[[#This Row],[A.04.1 -  Longitud de Vías de Explotación Electrificadas Troncales y Ramales (vía principal) (km)]]</f>
        <v>281.10000000000002</v>
      </c>
      <c r="O168" s="192">
        <f>+Sar_InfraMR[[#This Row],[Total Vías (excluido Auxiliares)]]</f>
        <v>281.10000000000002</v>
      </c>
      <c r="P168" s="1">
        <v>30</v>
      </c>
      <c r="Q168" s="1">
        <v>5</v>
      </c>
      <c r="R168" s="1">
        <v>5</v>
      </c>
      <c r="S168" s="194">
        <f t="shared" si="15"/>
        <v>40</v>
      </c>
      <c r="T168" s="194">
        <v>40</v>
      </c>
      <c r="U168" s="1">
        <v>20</v>
      </c>
      <c r="V168" s="1">
        <v>89</v>
      </c>
      <c r="W168" s="1">
        <v>1</v>
      </c>
      <c r="X168" s="1">
        <v>40</v>
      </c>
      <c r="Y168" s="1">
        <v>0</v>
      </c>
      <c r="Z168" s="196">
        <f t="shared" si="16"/>
        <v>150</v>
      </c>
      <c r="AA168" s="1">
        <v>11</v>
      </c>
      <c r="AB168" s="1">
        <v>22</v>
      </c>
      <c r="AC168" s="1">
        <f>+Sar_InfraMR[[#This Row],[Total Pasos Vehiculares a Nivel]]</f>
        <v>150</v>
      </c>
      <c r="AD168" s="196">
        <f t="shared" si="17"/>
        <v>183</v>
      </c>
      <c r="AE168" s="1">
        <v>17</v>
      </c>
      <c r="AF168" s="1">
        <v>16</v>
      </c>
      <c r="AG168" s="1">
        <v>74</v>
      </c>
      <c r="AH168" s="196">
        <f t="shared" si="18"/>
        <v>107</v>
      </c>
      <c r="AI168" s="10">
        <v>31.1</v>
      </c>
      <c r="AJ168" s="10">
        <v>0</v>
      </c>
      <c r="AK168" s="10">
        <v>126.55</v>
      </c>
      <c r="AL168" s="222">
        <f t="shared" si="19"/>
        <v>157.65</v>
      </c>
      <c r="AM168" s="1">
        <v>0</v>
      </c>
      <c r="AN168" s="1">
        <v>9</v>
      </c>
      <c r="AO168" s="1">
        <v>8</v>
      </c>
      <c r="AP168" s="200">
        <f t="shared" si="20"/>
        <v>17</v>
      </c>
      <c r="AQ168" s="1">
        <v>180</v>
      </c>
      <c r="AR168" s="1">
        <v>95</v>
      </c>
      <c r="AS168" s="1">
        <v>0</v>
      </c>
      <c r="AT168" s="200">
        <f>+Sar_InfraMR[[#This Row],[B.02.1 - Parque de Coches Eléctricos Motrices]]+Sar_InfraMR[[#This Row],[B.02.2 - Parque de Coches Eléctricos Motrices Remolcados Tipo R]]+Sar_InfraMR[[#This Row],[B.02.3 - Parque de Coches Eléctricos Motrices Tipo R]]</f>
        <v>275</v>
      </c>
      <c r="AU168" s="1">
        <v>0</v>
      </c>
      <c r="AV168" s="1">
        <v>4</v>
      </c>
      <c r="AW168" s="1">
        <v>8</v>
      </c>
      <c r="AX168" s="200">
        <f>+Sar_InfraMR[[#This Row],[B.03.1 - Parque de Coches Motores Motrices Remolcados]]+Sar_InfraMR[[#This Row],[B.03.2 - Parque de Coches Motores Motrices Intermedios]]+Sar_InfraMR[[#This Row],[B.03.3 - Parque de Coches Motores Motrices Cabina]]</f>
        <v>12</v>
      </c>
      <c r="AY168" s="1">
        <v>33</v>
      </c>
      <c r="AZ168" s="1">
        <v>12</v>
      </c>
      <c r="BA168" s="1">
        <v>0</v>
      </c>
      <c r="BB168" s="1">
        <v>0</v>
      </c>
      <c r="BC168" s="200">
        <f>+SUM(Sar_InfraMR[[#This Row],[B.04.1 - Parque de Coches Remolcados Clase Unica]:[B.04.5 - Parque de Coches Remolcados para Servicios Especiales (Cartoneros)]])</f>
        <v>45</v>
      </c>
      <c r="BD168" s="356">
        <v>8</v>
      </c>
      <c r="BE168" s="1">
        <v>0</v>
      </c>
      <c r="BF168" s="1">
        <v>0</v>
      </c>
      <c r="BG168" s="235">
        <v>1676</v>
      </c>
    </row>
    <row r="169" spans="1:59">
      <c r="A169" s="1">
        <v>2006</v>
      </c>
      <c r="B169" s="1" t="s">
        <v>72</v>
      </c>
      <c r="C169" s="10">
        <v>71.5</v>
      </c>
      <c r="D169" s="10">
        <v>62.3</v>
      </c>
      <c r="E169" s="10">
        <v>0</v>
      </c>
      <c r="F169" s="10">
        <v>36.4</v>
      </c>
      <c r="G169" s="192">
        <f t="shared" si="14"/>
        <v>170.20000000000002</v>
      </c>
      <c r="H169" s="192">
        <f>+Sar_InfraMR[[#This Row],[Total Líneas de Explotación ]]</f>
        <v>170.20000000000002</v>
      </c>
      <c r="I169" s="300">
        <v>169.64911000000001</v>
      </c>
      <c r="J169" s="10">
        <v>196.1</v>
      </c>
      <c r="K169" s="10">
        <v>13.5</v>
      </c>
      <c r="L169" s="10">
        <v>85</v>
      </c>
      <c r="M169" s="10">
        <v>8.4</v>
      </c>
      <c r="N169" s="192">
        <f>+Sar_InfraMR[[#This Row],[A.03.1 -  Longitud de Vías de Explotación No Electrificadas Troncales y Ramales (vía principal) (km)]]+Sar_InfraMR[[#This Row],[A.04.1 -  Longitud de Vías de Explotación Electrificadas Troncales y Ramales (vía principal) (km)]]</f>
        <v>281.10000000000002</v>
      </c>
      <c r="O169" s="192">
        <f>+Sar_InfraMR[[#This Row],[Total Vías (excluido Auxiliares)]]</f>
        <v>281.10000000000002</v>
      </c>
      <c r="P169" s="1">
        <v>30</v>
      </c>
      <c r="Q169" s="1">
        <v>5</v>
      </c>
      <c r="R169" s="1">
        <v>5</v>
      </c>
      <c r="S169" s="194">
        <f t="shared" si="15"/>
        <v>40</v>
      </c>
      <c r="T169" s="194">
        <v>40</v>
      </c>
      <c r="U169" s="1">
        <v>20</v>
      </c>
      <c r="V169" s="1">
        <v>89</v>
      </c>
      <c r="W169" s="1">
        <v>1</v>
      </c>
      <c r="X169" s="1">
        <v>40</v>
      </c>
      <c r="Y169" s="1">
        <v>0</v>
      </c>
      <c r="Z169" s="196">
        <f t="shared" si="16"/>
        <v>150</v>
      </c>
      <c r="AA169" s="1">
        <v>11</v>
      </c>
      <c r="AB169" s="1">
        <v>22</v>
      </c>
      <c r="AC169" s="1">
        <f>+Sar_InfraMR[[#This Row],[Total Pasos Vehiculares a Nivel]]</f>
        <v>150</v>
      </c>
      <c r="AD169" s="196">
        <f t="shared" si="17"/>
        <v>183</v>
      </c>
      <c r="AE169" s="1">
        <v>17</v>
      </c>
      <c r="AF169" s="1">
        <v>16</v>
      </c>
      <c r="AG169" s="1">
        <v>74</v>
      </c>
      <c r="AH169" s="196">
        <f t="shared" si="18"/>
        <v>107</v>
      </c>
      <c r="AI169" s="10">
        <v>31.1</v>
      </c>
      <c r="AJ169" s="10">
        <v>0</v>
      </c>
      <c r="AK169" s="10">
        <v>126.55</v>
      </c>
      <c r="AL169" s="222">
        <f t="shared" si="19"/>
        <v>157.65</v>
      </c>
      <c r="AM169" s="1">
        <v>0</v>
      </c>
      <c r="AN169" s="1">
        <v>9</v>
      </c>
      <c r="AO169" s="1">
        <v>8</v>
      </c>
      <c r="AP169" s="200">
        <f t="shared" si="20"/>
        <v>17</v>
      </c>
      <c r="AQ169" s="1">
        <v>180</v>
      </c>
      <c r="AR169" s="1">
        <v>95</v>
      </c>
      <c r="AS169" s="1">
        <v>0</v>
      </c>
      <c r="AT169" s="200">
        <f>+Sar_InfraMR[[#This Row],[B.02.1 - Parque de Coches Eléctricos Motrices]]+Sar_InfraMR[[#This Row],[B.02.2 - Parque de Coches Eléctricos Motrices Remolcados Tipo R]]+Sar_InfraMR[[#This Row],[B.02.3 - Parque de Coches Eléctricos Motrices Tipo R]]</f>
        <v>275</v>
      </c>
      <c r="AU169" s="1">
        <v>0</v>
      </c>
      <c r="AV169" s="1">
        <v>4</v>
      </c>
      <c r="AW169" s="1">
        <v>8</v>
      </c>
      <c r="AX169" s="200">
        <f>+Sar_InfraMR[[#This Row],[B.03.1 - Parque de Coches Motores Motrices Remolcados]]+Sar_InfraMR[[#This Row],[B.03.2 - Parque de Coches Motores Motrices Intermedios]]+Sar_InfraMR[[#This Row],[B.03.3 - Parque de Coches Motores Motrices Cabina]]</f>
        <v>12</v>
      </c>
      <c r="AY169" s="1">
        <v>33</v>
      </c>
      <c r="AZ169" s="1">
        <v>12</v>
      </c>
      <c r="BA169" s="1">
        <v>0</v>
      </c>
      <c r="BB169" s="1">
        <v>0</v>
      </c>
      <c r="BC169" s="200">
        <f>+SUM(Sar_InfraMR[[#This Row],[B.04.1 - Parque de Coches Remolcados Clase Unica]:[B.04.5 - Parque de Coches Remolcados para Servicios Especiales (Cartoneros)]])</f>
        <v>45</v>
      </c>
      <c r="BD169" s="356">
        <v>8</v>
      </c>
      <c r="BE169" s="1">
        <v>0</v>
      </c>
      <c r="BF169" s="1">
        <v>0</v>
      </c>
      <c r="BG169" s="235">
        <v>1676</v>
      </c>
    </row>
    <row r="170" spans="1:59">
      <c r="A170" s="1">
        <v>2007</v>
      </c>
      <c r="B170" s="1" t="s">
        <v>61</v>
      </c>
      <c r="C170" s="10">
        <v>71.5</v>
      </c>
      <c r="D170" s="10">
        <v>62.3</v>
      </c>
      <c r="E170" s="10">
        <v>0</v>
      </c>
      <c r="F170" s="10">
        <v>36.4</v>
      </c>
      <c r="G170" s="192">
        <f t="shared" si="14"/>
        <v>170.20000000000002</v>
      </c>
      <c r="H170" s="192">
        <f>+Sar_InfraMR[[#This Row],[Total Líneas de Explotación ]]</f>
        <v>170.20000000000002</v>
      </c>
      <c r="I170" s="300">
        <v>169.64911000000001</v>
      </c>
      <c r="J170" s="10">
        <v>196.1</v>
      </c>
      <c r="K170" s="10">
        <v>13.5</v>
      </c>
      <c r="L170" s="10">
        <v>85</v>
      </c>
      <c r="M170" s="10">
        <v>8.4</v>
      </c>
      <c r="N170" s="192">
        <f>+Sar_InfraMR[[#This Row],[A.03.1 -  Longitud de Vías de Explotación No Electrificadas Troncales y Ramales (vía principal) (km)]]+Sar_InfraMR[[#This Row],[A.04.1 -  Longitud de Vías de Explotación Electrificadas Troncales y Ramales (vía principal) (km)]]</f>
        <v>281.10000000000002</v>
      </c>
      <c r="O170" s="192">
        <f>+Sar_InfraMR[[#This Row],[Total Vías (excluido Auxiliares)]]</f>
        <v>281.10000000000002</v>
      </c>
      <c r="P170" s="1">
        <v>30</v>
      </c>
      <c r="Q170" s="1">
        <v>5</v>
      </c>
      <c r="R170" s="1">
        <v>5</v>
      </c>
      <c r="S170" s="194">
        <f t="shared" si="15"/>
        <v>40</v>
      </c>
      <c r="T170" s="194">
        <v>40</v>
      </c>
      <c r="U170" s="1">
        <v>20</v>
      </c>
      <c r="V170" s="1">
        <v>89</v>
      </c>
      <c r="W170" s="1">
        <v>1</v>
      </c>
      <c r="X170" s="1">
        <v>40</v>
      </c>
      <c r="Y170" s="1">
        <v>0</v>
      </c>
      <c r="Z170" s="196">
        <f t="shared" si="16"/>
        <v>150</v>
      </c>
      <c r="AA170" s="1">
        <v>11</v>
      </c>
      <c r="AB170" s="1">
        <v>22</v>
      </c>
      <c r="AC170" s="1">
        <f>+Sar_InfraMR[[#This Row],[Total Pasos Vehiculares a Nivel]]</f>
        <v>150</v>
      </c>
      <c r="AD170" s="196">
        <f t="shared" si="17"/>
        <v>183</v>
      </c>
      <c r="AE170" s="1">
        <v>17</v>
      </c>
      <c r="AF170" s="1">
        <v>16</v>
      </c>
      <c r="AG170" s="1">
        <v>74</v>
      </c>
      <c r="AH170" s="196">
        <f t="shared" si="18"/>
        <v>107</v>
      </c>
      <c r="AI170" s="10">
        <v>31.1</v>
      </c>
      <c r="AJ170" s="10">
        <v>0</v>
      </c>
      <c r="AK170" s="10">
        <v>126.55</v>
      </c>
      <c r="AL170" s="222">
        <f t="shared" si="19"/>
        <v>157.65</v>
      </c>
      <c r="AM170" s="1">
        <v>0</v>
      </c>
      <c r="AN170" s="1">
        <v>9</v>
      </c>
      <c r="AO170" s="1">
        <v>8</v>
      </c>
      <c r="AP170" s="200">
        <f t="shared" si="20"/>
        <v>17</v>
      </c>
      <c r="AQ170" s="1">
        <v>180</v>
      </c>
      <c r="AR170" s="1">
        <v>95</v>
      </c>
      <c r="AS170" s="1">
        <v>0</v>
      </c>
      <c r="AT170" s="200">
        <f>+Sar_InfraMR[[#This Row],[B.02.1 - Parque de Coches Eléctricos Motrices]]+Sar_InfraMR[[#This Row],[B.02.2 - Parque de Coches Eléctricos Motrices Remolcados Tipo R]]+Sar_InfraMR[[#This Row],[B.02.3 - Parque de Coches Eléctricos Motrices Tipo R]]</f>
        <v>275</v>
      </c>
      <c r="AU170" s="1">
        <v>0</v>
      </c>
      <c r="AV170" s="1">
        <v>4</v>
      </c>
      <c r="AW170" s="1">
        <v>8</v>
      </c>
      <c r="AX170" s="200">
        <f>+Sar_InfraMR[[#This Row],[B.03.1 - Parque de Coches Motores Motrices Remolcados]]+Sar_InfraMR[[#This Row],[B.03.2 - Parque de Coches Motores Motrices Intermedios]]+Sar_InfraMR[[#This Row],[B.03.3 - Parque de Coches Motores Motrices Cabina]]</f>
        <v>12</v>
      </c>
      <c r="AY170" s="1">
        <v>33</v>
      </c>
      <c r="AZ170" s="1">
        <v>12</v>
      </c>
      <c r="BA170" s="1">
        <v>0</v>
      </c>
      <c r="BB170" s="1">
        <v>0</v>
      </c>
      <c r="BC170" s="200">
        <f>+SUM(Sar_InfraMR[[#This Row],[B.04.1 - Parque de Coches Remolcados Clase Unica]:[B.04.5 - Parque de Coches Remolcados para Servicios Especiales (Cartoneros)]])</f>
        <v>45</v>
      </c>
      <c r="BD170" s="356">
        <v>8</v>
      </c>
      <c r="BE170" s="1">
        <v>0</v>
      </c>
      <c r="BF170" s="1">
        <v>0</v>
      </c>
      <c r="BG170" s="235">
        <v>1676</v>
      </c>
    </row>
    <row r="171" spans="1:59">
      <c r="A171" s="1">
        <v>2007</v>
      </c>
      <c r="B171" s="1" t="s">
        <v>62</v>
      </c>
      <c r="C171" s="10">
        <v>71.5</v>
      </c>
      <c r="D171" s="10">
        <v>62.3</v>
      </c>
      <c r="E171" s="10">
        <v>0</v>
      </c>
      <c r="F171" s="10">
        <v>36.4</v>
      </c>
      <c r="G171" s="192">
        <f t="shared" si="14"/>
        <v>170.20000000000002</v>
      </c>
      <c r="H171" s="192">
        <f>+Sar_InfraMR[[#This Row],[Total Líneas de Explotación ]]</f>
        <v>170.20000000000002</v>
      </c>
      <c r="I171" s="300">
        <v>169.64911000000001</v>
      </c>
      <c r="J171" s="10">
        <v>196.1</v>
      </c>
      <c r="K171" s="10">
        <v>13.5</v>
      </c>
      <c r="L171" s="10">
        <v>85</v>
      </c>
      <c r="M171" s="10">
        <v>8.4</v>
      </c>
      <c r="N171" s="192">
        <f>+Sar_InfraMR[[#This Row],[A.03.1 -  Longitud de Vías de Explotación No Electrificadas Troncales y Ramales (vía principal) (km)]]+Sar_InfraMR[[#This Row],[A.04.1 -  Longitud de Vías de Explotación Electrificadas Troncales y Ramales (vía principal) (km)]]</f>
        <v>281.10000000000002</v>
      </c>
      <c r="O171" s="192">
        <f>+Sar_InfraMR[[#This Row],[Total Vías (excluido Auxiliares)]]</f>
        <v>281.10000000000002</v>
      </c>
      <c r="P171" s="1">
        <v>30</v>
      </c>
      <c r="Q171" s="1">
        <v>5</v>
      </c>
      <c r="R171" s="1">
        <v>5</v>
      </c>
      <c r="S171" s="194">
        <f t="shared" si="15"/>
        <v>40</v>
      </c>
      <c r="T171" s="194">
        <v>40</v>
      </c>
      <c r="U171" s="1">
        <v>20</v>
      </c>
      <c r="V171" s="1">
        <v>89</v>
      </c>
      <c r="W171" s="1">
        <v>1</v>
      </c>
      <c r="X171" s="1">
        <v>40</v>
      </c>
      <c r="Y171" s="1">
        <v>0</v>
      </c>
      <c r="Z171" s="196">
        <f t="shared" si="16"/>
        <v>150</v>
      </c>
      <c r="AA171" s="1">
        <v>11</v>
      </c>
      <c r="AB171" s="1">
        <v>22</v>
      </c>
      <c r="AC171" s="1">
        <f>+Sar_InfraMR[[#This Row],[Total Pasos Vehiculares a Nivel]]</f>
        <v>150</v>
      </c>
      <c r="AD171" s="196">
        <f t="shared" si="17"/>
        <v>183</v>
      </c>
      <c r="AE171" s="1">
        <v>17</v>
      </c>
      <c r="AF171" s="1">
        <v>16</v>
      </c>
      <c r="AG171" s="1">
        <v>74</v>
      </c>
      <c r="AH171" s="196">
        <f t="shared" si="18"/>
        <v>107</v>
      </c>
      <c r="AI171" s="10">
        <v>31.1</v>
      </c>
      <c r="AJ171" s="10">
        <v>0</v>
      </c>
      <c r="AK171" s="10">
        <v>126.55</v>
      </c>
      <c r="AL171" s="222">
        <f t="shared" si="19"/>
        <v>157.65</v>
      </c>
      <c r="AM171" s="1">
        <v>0</v>
      </c>
      <c r="AN171" s="1">
        <v>9</v>
      </c>
      <c r="AO171" s="1">
        <v>8</v>
      </c>
      <c r="AP171" s="200">
        <f t="shared" si="20"/>
        <v>17</v>
      </c>
      <c r="AQ171" s="1">
        <v>180</v>
      </c>
      <c r="AR171" s="1">
        <v>95</v>
      </c>
      <c r="AS171" s="1">
        <v>0</v>
      </c>
      <c r="AT171" s="200">
        <f>+Sar_InfraMR[[#This Row],[B.02.1 - Parque de Coches Eléctricos Motrices]]+Sar_InfraMR[[#This Row],[B.02.2 - Parque de Coches Eléctricos Motrices Remolcados Tipo R]]+Sar_InfraMR[[#This Row],[B.02.3 - Parque de Coches Eléctricos Motrices Tipo R]]</f>
        <v>275</v>
      </c>
      <c r="AU171" s="1">
        <v>0</v>
      </c>
      <c r="AV171" s="1">
        <v>4</v>
      </c>
      <c r="AW171" s="1">
        <v>8</v>
      </c>
      <c r="AX171" s="200">
        <f>+Sar_InfraMR[[#This Row],[B.03.1 - Parque de Coches Motores Motrices Remolcados]]+Sar_InfraMR[[#This Row],[B.03.2 - Parque de Coches Motores Motrices Intermedios]]+Sar_InfraMR[[#This Row],[B.03.3 - Parque de Coches Motores Motrices Cabina]]</f>
        <v>12</v>
      </c>
      <c r="AY171" s="1">
        <v>33</v>
      </c>
      <c r="AZ171" s="1">
        <v>12</v>
      </c>
      <c r="BA171" s="1">
        <v>0</v>
      </c>
      <c r="BB171" s="1">
        <v>0</v>
      </c>
      <c r="BC171" s="200">
        <f>+SUM(Sar_InfraMR[[#This Row],[B.04.1 - Parque de Coches Remolcados Clase Unica]:[B.04.5 - Parque de Coches Remolcados para Servicios Especiales (Cartoneros)]])</f>
        <v>45</v>
      </c>
      <c r="BD171" s="356">
        <v>8</v>
      </c>
      <c r="BE171" s="1">
        <v>0</v>
      </c>
      <c r="BF171" s="1">
        <v>0</v>
      </c>
      <c r="BG171" s="235">
        <v>1676</v>
      </c>
    </row>
    <row r="172" spans="1:59">
      <c r="A172" s="1">
        <v>2007</v>
      </c>
      <c r="B172" s="1" t="s">
        <v>63</v>
      </c>
      <c r="C172" s="10">
        <v>71.5</v>
      </c>
      <c r="D172" s="10">
        <v>62.3</v>
      </c>
      <c r="E172" s="10">
        <v>0</v>
      </c>
      <c r="F172" s="10">
        <v>36.4</v>
      </c>
      <c r="G172" s="192">
        <f t="shared" si="14"/>
        <v>170.20000000000002</v>
      </c>
      <c r="H172" s="192">
        <f>+Sar_InfraMR[[#This Row],[Total Líneas de Explotación ]]</f>
        <v>170.20000000000002</v>
      </c>
      <c r="I172" s="300">
        <v>169.64911000000001</v>
      </c>
      <c r="J172" s="10">
        <v>196.1</v>
      </c>
      <c r="K172" s="10">
        <v>13.5</v>
      </c>
      <c r="L172" s="10">
        <v>85</v>
      </c>
      <c r="M172" s="10">
        <v>8.4</v>
      </c>
      <c r="N172" s="192">
        <f>+Sar_InfraMR[[#This Row],[A.03.1 -  Longitud de Vías de Explotación No Electrificadas Troncales y Ramales (vía principal) (km)]]+Sar_InfraMR[[#This Row],[A.04.1 -  Longitud de Vías de Explotación Electrificadas Troncales y Ramales (vía principal) (km)]]</f>
        <v>281.10000000000002</v>
      </c>
      <c r="O172" s="192">
        <f>+Sar_InfraMR[[#This Row],[Total Vías (excluido Auxiliares)]]</f>
        <v>281.10000000000002</v>
      </c>
      <c r="P172" s="1">
        <v>30</v>
      </c>
      <c r="Q172" s="1">
        <v>5</v>
      </c>
      <c r="R172" s="1">
        <v>5</v>
      </c>
      <c r="S172" s="194">
        <f t="shared" si="15"/>
        <v>40</v>
      </c>
      <c r="T172" s="194">
        <v>40</v>
      </c>
      <c r="U172" s="1">
        <v>20</v>
      </c>
      <c r="V172" s="1">
        <v>89</v>
      </c>
      <c r="W172" s="1">
        <v>1</v>
      </c>
      <c r="X172" s="1">
        <v>40</v>
      </c>
      <c r="Y172" s="1">
        <v>0</v>
      </c>
      <c r="Z172" s="196">
        <f t="shared" si="16"/>
        <v>150</v>
      </c>
      <c r="AA172" s="1">
        <v>11</v>
      </c>
      <c r="AB172" s="1">
        <v>22</v>
      </c>
      <c r="AC172" s="1">
        <f>+Sar_InfraMR[[#This Row],[Total Pasos Vehiculares a Nivel]]</f>
        <v>150</v>
      </c>
      <c r="AD172" s="196">
        <f t="shared" si="17"/>
        <v>183</v>
      </c>
      <c r="AE172" s="1">
        <v>17</v>
      </c>
      <c r="AF172" s="1">
        <v>16</v>
      </c>
      <c r="AG172" s="1">
        <v>74</v>
      </c>
      <c r="AH172" s="196">
        <f t="shared" si="18"/>
        <v>107</v>
      </c>
      <c r="AI172" s="10">
        <v>31.1</v>
      </c>
      <c r="AJ172" s="10">
        <v>0</v>
      </c>
      <c r="AK172" s="10">
        <v>126.55</v>
      </c>
      <c r="AL172" s="222">
        <f t="shared" si="19"/>
        <v>157.65</v>
      </c>
      <c r="AM172" s="1">
        <v>0</v>
      </c>
      <c r="AN172" s="1">
        <v>9</v>
      </c>
      <c r="AO172" s="1">
        <v>8</v>
      </c>
      <c r="AP172" s="200">
        <f t="shared" si="20"/>
        <v>17</v>
      </c>
      <c r="AQ172" s="1">
        <v>180</v>
      </c>
      <c r="AR172" s="1">
        <v>95</v>
      </c>
      <c r="AS172" s="1">
        <v>0</v>
      </c>
      <c r="AT172" s="200">
        <f>+Sar_InfraMR[[#This Row],[B.02.1 - Parque de Coches Eléctricos Motrices]]+Sar_InfraMR[[#This Row],[B.02.2 - Parque de Coches Eléctricos Motrices Remolcados Tipo R]]+Sar_InfraMR[[#This Row],[B.02.3 - Parque de Coches Eléctricos Motrices Tipo R]]</f>
        <v>275</v>
      </c>
      <c r="AU172" s="1">
        <v>0</v>
      </c>
      <c r="AV172" s="1">
        <v>4</v>
      </c>
      <c r="AW172" s="1">
        <v>8</v>
      </c>
      <c r="AX172" s="200">
        <f>+Sar_InfraMR[[#This Row],[B.03.1 - Parque de Coches Motores Motrices Remolcados]]+Sar_InfraMR[[#This Row],[B.03.2 - Parque de Coches Motores Motrices Intermedios]]+Sar_InfraMR[[#This Row],[B.03.3 - Parque de Coches Motores Motrices Cabina]]</f>
        <v>12</v>
      </c>
      <c r="AY172" s="1">
        <v>33</v>
      </c>
      <c r="AZ172" s="1">
        <v>12</v>
      </c>
      <c r="BA172" s="1">
        <v>0</v>
      </c>
      <c r="BB172" s="1">
        <v>0</v>
      </c>
      <c r="BC172" s="200">
        <f>+SUM(Sar_InfraMR[[#This Row],[B.04.1 - Parque de Coches Remolcados Clase Unica]:[B.04.5 - Parque de Coches Remolcados para Servicios Especiales (Cartoneros)]])</f>
        <v>45</v>
      </c>
      <c r="BD172" s="356">
        <v>8</v>
      </c>
      <c r="BE172" s="1">
        <v>0</v>
      </c>
      <c r="BF172" s="1">
        <v>0</v>
      </c>
      <c r="BG172" s="235">
        <v>1676</v>
      </c>
    </row>
    <row r="173" spans="1:59">
      <c r="A173" s="1">
        <v>2007</v>
      </c>
      <c r="B173" s="1" t="s">
        <v>64</v>
      </c>
      <c r="C173" s="10">
        <v>71.5</v>
      </c>
      <c r="D173" s="10">
        <v>62.3</v>
      </c>
      <c r="E173" s="10">
        <v>0</v>
      </c>
      <c r="F173" s="10">
        <v>36.4</v>
      </c>
      <c r="G173" s="192">
        <f t="shared" si="14"/>
        <v>170.20000000000002</v>
      </c>
      <c r="H173" s="192">
        <f>+Sar_InfraMR[[#This Row],[Total Líneas de Explotación ]]</f>
        <v>170.20000000000002</v>
      </c>
      <c r="I173" s="300">
        <v>169.64911000000001</v>
      </c>
      <c r="J173" s="10">
        <v>196.1</v>
      </c>
      <c r="K173" s="10">
        <v>13.5</v>
      </c>
      <c r="L173" s="10">
        <v>85</v>
      </c>
      <c r="M173" s="10">
        <v>8.4</v>
      </c>
      <c r="N173" s="192">
        <f>+Sar_InfraMR[[#This Row],[A.03.1 -  Longitud de Vías de Explotación No Electrificadas Troncales y Ramales (vía principal) (km)]]+Sar_InfraMR[[#This Row],[A.04.1 -  Longitud de Vías de Explotación Electrificadas Troncales y Ramales (vía principal) (km)]]</f>
        <v>281.10000000000002</v>
      </c>
      <c r="O173" s="192">
        <f>+Sar_InfraMR[[#This Row],[Total Vías (excluido Auxiliares)]]</f>
        <v>281.10000000000002</v>
      </c>
      <c r="P173" s="1">
        <v>30</v>
      </c>
      <c r="Q173" s="1">
        <v>5</v>
      </c>
      <c r="R173" s="1">
        <v>5</v>
      </c>
      <c r="S173" s="194">
        <f t="shared" si="15"/>
        <v>40</v>
      </c>
      <c r="T173" s="194">
        <v>40</v>
      </c>
      <c r="U173" s="1">
        <v>20</v>
      </c>
      <c r="V173" s="1">
        <v>89</v>
      </c>
      <c r="W173" s="1">
        <v>1</v>
      </c>
      <c r="X173" s="1">
        <v>40</v>
      </c>
      <c r="Y173" s="1">
        <v>0</v>
      </c>
      <c r="Z173" s="196">
        <f t="shared" si="16"/>
        <v>150</v>
      </c>
      <c r="AA173" s="1">
        <v>11</v>
      </c>
      <c r="AB173" s="1">
        <v>22</v>
      </c>
      <c r="AC173" s="1">
        <f>+Sar_InfraMR[[#This Row],[Total Pasos Vehiculares a Nivel]]</f>
        <v>150</v>
      </c>
      <c r="AD173" s="196">
        <f t="shared" si="17"/>
        <v>183</v>
      </c>
      <c r="AE173" s="1">
        <v>17</v>
      </c>
      <c r="AF173" s="1">
        <v>16</v>
      </c>
      <c r="AG173" s="1">
        <v>74</v>
      </c>
      <c r="AH173" s="196">
        <f t="shared" si="18"/>
        <v>107</v>
      </c>
      <c r="AI173" s="10">
        <v>31.1</v>
      </c>
      <c r="AJ173" s="10">
        <v>0</v>
      </c>
      <c r="AK173" s="10">
        <v>126.55</v>
      </c>
      <c r="AL173" s="222">
        <f t="shared" si="19"/>
        <v>157.65</v>
      </c>
      <c r="AM173" s="1">
        <v>0</v>
      </c>
      <c r="AN173" s="1">
        <v>9</v>
      </c>
      <c r="AO173" s="1">
        <v>8</v>
      </c>
      <c r="AP173" s="200">
        <f t="shared" si="20"/>
        <v>17</v>
      </c>
      <c r="AQ173" s="1">
        <v>180</v>
      </c>
      <c r="AR173" s="1">
        <v>95</v>
      </c>
      <c r="AS173" s="1">
        <v>0</v>
      </c>
      <c r="AT173" s="200">
        <f>+Sar_InfraMR[[#This Row],[B.02.1 - Parque de Coches Eléctricos Motrices]]+Sar_InfraMR[[#This Row],[B.02.2 - Parque de Coches Eléctricos Motrices Remolcados Tipo R]]+Sar_InfraMR[[#This Row],[B.02.3 - Parque de Coches Eléctricos Motrices Tipo R]]</f>
        <v>275</v>
      </c>
      <c r="AU173" s="1">
        <v>0</v>
      </c>
      <c r="AV173" s="1">
        <v>4</v>
      </c>
      <c r="AW173" s="1">
        <v>8</v>
      </c>
      <c r="AX173" s="200">
        <f>+Sar_InfraMR[[#This Row],[B.03.1 - Parque de Coches Motores Motrices Remolcados]]+Sar_InfraMR[[#This Row],[B.03.2 - Parque de Coches Motores Motrices Intermedios]]+Sar_InfraMR[[#This Row],[B.03.3 - Parque de Coches Motores Motrices Cabina]]</f>
        <v>12</v>
      </c>
      <c r="AY173" s="1">
        <v>33</v>
      </c>
      <c r="AZ173" s="1">
        <v>12</v>
      </c>
      <c r="BA173" s="1">
        <v>0</v>
      </c>
      <c r="BB173" s="1">
        <v>0</v>
      </c>
      <c r="BC173" s="200">
        <f>+SUM(Sar_InfraMR[[#This Row],[B.04.1 - Parque de Coches Remolcados Clase Unica]:[B.04.5 - Parque de Coches Remolcados para Servicios Especiales (Cartoneros)]])</f>
        <v>45</v>
      </c>
      <c r="BD173" s="356">
        <v>8</v>
      </c>
      <c r="BE173" s="1">
        <v>0</v>
      </c>
      <c r="BF173" s="1">
        <v>0</v>
      </c>
      <c r="BG173" s="235">
        <v>1676</v>
      </c>
    </row>
    <row r="174" spans="1:59">
      <c r="A174" s="1">
        <v>2007</v>
      </c>
      <c r="B174" s="1" t="s">
        <v>65</v>
      </c>
      <c r="C174" s="10">
        <v>71.5</v>
      </c>
      <c r="D174" s="10">
        <v>62.3</v>
      </c>
      <c r="E174" s="10">
        <v>0</v>
      </c>
      <c r="F174" s="10">
        <v>36.4</v>
      </c>
      <c r="G174" s="192">
        <f t="shared" si="14"/>
        <v>170.20000000000002</v>
      </c>
      <c r="H174" s="192">
        <f>+Sar_InfraMR[[#This Row],[Total Líneas de Explotación ]]</f>
        <v>170.20000000000002</v>
      </c>
      <c r="I174" s="300">
        <v>169.64911000000001</v>
      </c>
      <c r="J174" s="10">
        <v>196.1</v>
      </c>
      <c r="K174" s="10">
        <v>13.5</v>
      </c>
      <c r="L174" s="10">
        <v>85</v>
      </c>
      <c r="M174" s="10">
        <v>8.4</v>
      </c>
      <c r="N174" s="192">
        <f>+Sar_InfraMR[[#This Row],[A.03.1 -  Longitud de Vías de Explotación No Electrificadas Troncales y Ramales (vía principal) (km)]]+Sar_InfraMR[[#This Row],[A.04.1 -  Longitud de Vías de Explotación Electrificadas Troncales y Ramales (vía principal) (km)]]</f>
        <v>281.10000000000002</v>
      </c>
      <c r="O174" s="192">
        <f>+Sar_InfraMR[[#This Row],[Total Vías (excluido Auxiliares)]]</f>
        <v>281.10000000000002</v>
      </c>
      <c r="P174" s="1">
        <v>30</v>
      </c>
      <c r="Q174" s="1">
        <v>5</v>
      </c>
      <c r="R174" s="1">
        <v>5</v>
      </c>
      <c r="S174" s="194">
        <f t="shared" si="15"/>
        <v>40</v>
      </c>
      <c r="T174" s="194">
        <v>40</v>
      </c>
      <c r="U174" s="1">
        <v>20</v>
      </c>
      <c r="V174" s="1">
        <v>89</v>
      </c>
      <c r="W174" s="1">
        <v>1</v>
      </c>
      <c r="X174" s="1">
        <v>40</v>
      </c>
      <c r="Y174" s="1">
        <v>0</v>
      </c>
      <c r="Z174" s="196">
        <f t="shared" si="16"/>
        <v>150</v>
      </c>
      <c r="AA174" s="1">
        <v>11</v>
      </c>
      <c r="AB174" s="1">
        <v>22</v>
      </c>
      <c r="AC174" s="1">
        <f>+Sar_InfraMR[[#This Row],[Total Pasos Vehiculares a Nivel]]</f>
        <v>150</v>
      </c>
      <c r="AD174" s="196">
        <f t="shared" si="17"/>
        <v>183</v>
      </c>
      <c r="AE174" s="1">
        <v>17</v>
      </c>
      <c r="AF174" s="1">
        <v>16</v>
      </c>
      <c r="AG174" s="1">
        <v>74</v>
      </c>
      <c r="AH174" s="196">
        <f t="shared" si="18"/>
        <v>107</v>
      </c>
      <c r="AI174" s="10">
        <v>31.1</v>
      </c>
      <c r="AJ174" s="10">
        <v>0</v>
      </c>
      <c r="AK174" s="10">
        <v>126.55</v>
      </c>
      <c r="AL174" s="222">
        <f t="shared" si="19"/>
        <v>157.65</v>
      </c>
      <c r="AM174" s="1">
        <v>0</v>
      </c>
      <c r="AN174" s="1">
        <v>9</v>
      </c>
      <c r="AO174" s="1">
        <v>8</v>
      </c>
      <c r="AP174" s="200">
        <f t="shared" si="20"/>
        <v>17</v>
      </c>
      <c r="AQ174" s="1">
        <v>180</v>
      </c>
      <c r="AR174" s="1">
        <v>95</v>
      </c>
      <c r="AS174" s="1">
        <v>0</v>
      </c>
      <c r="AT174" s="200">
        <f>+Sar_InfraMR[[#This Row],[B.02.1 - Parque de Coches Eléctricos Motrices]]+Sar_InfraMR[[#This Row],[B.02.2 - Parque de Coches Eléctricos Motrices Remolcados Tipo R]]+Sar_InfraMR[[#This Row],[B.02.3 - Parque de Coches Eléctricos Motrices Tipo R]]</f>
        <v>275</v>
      </c>
      <c r="AU174" s="1">
        <v>0</v>
      </c>
      <c r="AV174" s="1">
        <v>4</v>
      </c>
      <c r="AW174" s="1">
        <v>8</v>
      </c>
      <c r="AX174" s="200">
        <f>+Sar_InfraMR[[#This Row],[B.03.1 - Parque de Coches Motores Motrices Remolcados]]+Sar_InfraMR[[#This Row],[B.03.2 - Parque de Coches Motores Motrices Intermedios]]+Sar_InfraMR[[#This Row],[B.03.3 - Parque de Coches Motores Motrices Cabina]]</f>
        <v>12</v>
      </c>
      <c r="AY174" s="1">
        <v>33</v>
      </c>
      <c r="AZ174" s="1">
        <v>12</v>
      </c>
      <c r="BA174" s="1">
        <v>0</v>
      </c>
      <c r="BB174" s="1">
        <v>0</v>
      </c>
      <c r="BC174" s="200">
        <f>+SUM(Sar_InfraMR[[#This Row],[B.04.1 - Parque de Coches Remolcados Clase Unica]:[B.04.5 - Parque de Coches Remolcados para Servicios Especiales (Cartoneros)]])</f>
        <v>45</v>
      </c>
      <c r="BD174" s="356">
        <v>8</v>
      </c>
      <c r="BE174" s="1">
        <v>0</v>
      </c>
      <c r="BF174" s="1">
        <v>0</v>
      </c>
      <c r="BG174" s="235">
        <v>1676</v>
      </c>
    </row>
    <row r="175" spans="1:59">
      <c r="A175" s="1">
        <v>2007</v>
      </c>
      <c r="B175" s="1" t="s">
        <v>66</v>
      </c>
      <c r="C175" s="10">
        <v>71.5</v>
      </c>
      <c r="D175" s="10">
        <v>62.3</v>
      </c>
      <c r="E175" s="10">
        <v>0</v>
      </c>
      <c r="F175" s="10">
        <v>36.4</v>
      </c>
      <c r="G175" s="192">
        <f t="shared" si="14"/>
        <v>170.20000000000002</v>
      </c>
      <c r="H175" s="192">
        <f>+Sar_InfraMR[[#This Row],[Total Líneas de Explotación ]]</f>
        <v>170.20000000000002</v>
      </c>
      <c r="I175" s="300">
        <v>169.64911000000001</v>
      </c>
      <c r="J175" s="10">
        <v>196.1</v>
      </c>
      <c r="K175" s="10">
        <v>13.5</v>
      </c>
      <c r="L175" s="10">
        <v>85</v>
      </c>
      <c r="M175" s="10">
        <v>8.4</v>
      </c>
      <c r="N175" s="192">
        <f>+Sar_InfraMR[[#This Row],[A.03.1 -  Longitud de Vías de Explotación No Electrificadas Troncales y Ramales (vía principal) (km)]]+Sar_InfraMR[[#This Row],[A.04.1 -  Longitud de Vías de Explotación Electrificadas Troncales y Ramales (vía principal) (km)]]</f>
        <v>281.10000000000002</v>
      </c>
      <c r="O175" s="192">
        <f>+Sar_InfraMR[[#This Row],[Total Vías (excluido Auxiliares)]]</f>
        <v>281.10000000000002</v>
      </c>
      <c r="P175" s="1">
        <v>30</v>
      </c>
      <c r="Q175" s="1">
        <v>5</v>
      </c>
      <c r="R175" s="1">
        <v>5</v>
      </c>
      <c r="S175" s="194">
        <f t="shared" si="15"/>
        <v>40</v>
      </c>
      <c r="T175" s="194">
        <v>40</v>
      </c>
      <c r="U175" s="1">
        <v>20</v>
      </c>
      <c r="V175" s="1">
        <v>89</v>
      </c>
      <c r="W175" s="1">
        <v>1</v>
      </c>
      <c r="X175" s="1">
        <v>40</v>
      </c>
      <c r="Y175" s="1">
        <v>0</v>
      </c>
      <c r="Z175" s="196">
        <f t="shared" si="16"/>
        <v>150</v>
      </c>
      <c r="AA175" s="1">
        <v>11</v>
      </c>
      <c r="AB175" s="1">
        <v>22</v>
      </c>
      <c r="AC175" s="1">
        <f>+Sar_InfraMR[[#This Row],[Total Pasos Vehiculares a Nivel]]</f>
        <v>150</v>
      </c>
      <c r="AD175" s="196">
        <f t="shared" si="17"/>
        <v>183</v>
      </c>
      <c r="AE175" s="1">
        <v>17</v>
      </c>
      <c r="AF175" s="1">
        <v>16</v>
      </c>
      <c r="AG175" s="1">
        <v>74</v>
      </c>
      <c r="AH175" s="196">
        <f t="shared" si="18"/>
        <v>107</v>
      </c>
      <c r="AI175" s="10">
        <v>31.1</v>
      </c>
      <c r="AJ175" s="10">
        <v>0</v>
      </c>
      <c r="AK175" s="10">
        <v>126.55</v>
      </c>
      <c r="AL175" s="222">
        <f t="shared" si="19"/>
        <v>157.65</v>
      </c>
      <c r="AM175" s="1">
        <v>0</v>
      </c>
      <c r="AN175" s="1">
        <v>9</v>
      </c>
      <c r="AO175" s="1">
        <v>8</v>
      </c>
      <c r="AP175" s="200">
        <f t="shared" si="20"/>
        <v>17</v>
      </c>
      <c r="AQ175" s="1">
        <v>180</v>
      </c>
      <c r="AR175" s="1">
        <v>95</v>
      </c>
      <c r="AS175" s="1">
        <v>0</v>
      </c>
      <c r="AT175" s="200">
        <f>+Sar_InfraMR[[#This Row],[B.02.1 - Parque de Coches Eléctricos Motrices]]+Sar_InfraMR[[#This Row],[B.02.2 - Parque de Coches Eléctricos Motrices Remolcados Tipo R]]+Sar_InfraMR[[#This Row],[B.02.3 - Parque de Coches Eléctricos Motrices Tipo R]]</f>
        <v>275</v>
      </c>
      <c r="AU175" s="1">
        <v>0</v>
      </c>
      <c r="AV175" s="1">
        <v>4</v>
      </c>
      <c r="AW175" s="1">
        <v>8</v>
      </c>
      <c r="AX175" s="200">
        <f>+Sar_InfraMR[[#This Row],[B.03.1 - Parque de Coches Motores Motrices Remolcados]]+Sar_InfraMR[[#This Row],[B.03.2 - Parque de Coches Motores Motrices Intermedios]]+Sar_InfraMR[[#This Row],[B.03.3 - Parque de Coches Motores Motrices Cabina]]</f>
        <v>12</v>
      </c>
      <c r="AY175" s="1">
        <v>33</v>
      </c>
      <c r="AZ175" s="1">
        <v>12</v>
      </c>
      <c r="BA175" s="1">
        <v>0</v>
      </c>
      <c r="BB175" s="1">
        <v>0</v>
      </c>
      <c r="BC175" s="200">
        <f>+SUM(Sar_InfraMR[[#This Row],[B.04.1 - Parque de Coches Remolcados Clase Unica]:[B.04.5 - Parque de Coches Remolcados para Servicios Especiales (Cartoneros)]])</f>
        <v>45</v>
      </c>
      <c r="BD175" s="356">
        <v>8</v>
      </c>
      <c r="BE175" s="1">
        <v>0</v>
      </c>
      <c r="BF175" s="1">
        <v>0</v>
      </c>
      <c r="BG175" s="235">
        <v>1676</v>
      </c>
    </row>
    <row r="176" spans="1:59">
      <c r="A176" s="1">
        <v>2007</v>
      </c>
      <c r="B176" s="1" t="s">
        <v>67</v>
      </c>
      <c r="C176" s="10">
        <v>71.5</v>
      </c>
      <c r="D176" s="10">
        <v>62.3</v>
      </c>
      <c r="E176" s="10">
        <v>0</v>
      </c>
      <c r="F176" s="10">
        <v>36.4</v>
      </c>
      <c r="G176" s="192">
        <f t="shared" si="14"/>
        <v>170.20000000000002</v>
      </c>
      <c r="H176" s="192">
        <f>+Sar_InfraMR[[#This Row],[Total Líneas de Explotación ]]</f>
        <v>170.20000000000002</v>
      </c>
      <c r="I176" s="300">
        <v>169.64911000000001</v>
      </c>
      <c r="J176" s="10">
        <v>196.1</v>
      </c>
      <c r="K176" s="10">
        <v>13.5</v>
      </c>
      <c r="L176" s="10">
        <v>85</v>
      </c>
      <c r="M176" s="10">
        <v>8.4</v>
      </c>
      <c r="N176" s="192">
        <f>+Sar_InfraMR[[#This Row],[A.03.1 -  Longitud de Vías de Explotación No Electrificadas Troncales y Ramales (vía principal) (km)]]+Sar_InfraMR[[#This Row],[A.04.1 -  Longitud de Vías de Explotación Electrificadas Troncales y Ramales (vía principal) (km)]]</f>
        <v>281.10000000000002</v>
      </c>
      <c r="O176" s="192">
        <f>+Sar_InfraMR[[#This Row],[Total Vías (excluido Auxiliares)]]</f>
        <v>281.10000000000002</v>
      </c>
      <c r="P176" s="1">
        <v>30</v>
      </c>
      <c r="Q176" s="1">
        <v>5</v>
      </c>
      <c r="R176" s="1">
        <v>5</v>
      </c>
      <c r="S176" s="194">
        <f t="shared" si="15"/>
        <v>40</v>
      </c>
      <c r="T176" s="194">
        <v>40</v>
      </c>
      <c r="U176" s="1">
        <v>20</v>
      </c>
      <c r="V176" s="1">
        <v>89</v>
      </c>
      <c r="W176" s="1">
        <v>1</v>
      </c>
      <c r="X176" s="1">
        <v>40</v>
      </c>
      <c r="Y176" s="1">
        <v>0</v>
      </c>
      <c r="Z176" s="196">
        <f t="shared" si="16"/>
        <v>150</v>
      </c>
      <c r="AA176" s="1">
        <v>11</v>
      </c>
      <c r="AB176" s="1">
        <v>22</v>
      </c>
      <c r="AC176" s="1">
        <f>+Sar_InfraMR[[#This Row],[Total Pasos Vehiculares a Nivel]]</f>
        <v>150</v>
      </c>
      <c r="AD176" s="196">
        <f t="shared" si="17"/>
        <v>183</v>
      </c>
      <c r="AE176" s="1">
        <v>17</v>
      </c>
      <c r="AF176" s="1">
        <v>16</v>
      </c>
      <c r="AG176" s="1">
        <v>74</v>
      </c>
      <c r="AH176" s="196">
        <f t="shared" si="18"/>
        <v>107</v>
      </c>
      <c r="AI176" s="10">
        <v>31.1</v>
      </c>
      <c r="AJ176" s="10">
        <v>0</v>
      </c>
      <c r="AK176" s="10">
        <v>126.55</v>
      </c>
      <c r="AL176" s="222">
        <f t="shared" si="19"/>
        <v>157.65</v>
      </c>
      <c r="AM176" s="1">
        <v>0</v>
      </c>
      <c r="AN176" s="1">
        <v>9</v>
      </c>
      <c r="AO176" s="1">
        <v>8</v>
      </c>
      <c r="AP176" s="200">
        <f t="shared" si="20"/>
        <v>17</v>
      </c>
      <c r="AQ176" s="1">
        <v>180</v>
      </c>
      <c r="AR176" s="1">
        <v>95</v>
      </c>
      <c r="AS176" s="1">
        <v>0</v>
      </c>
      <c r="AT176" s="200">
        <f>+Sar_InfraMR[[#This Row],[B.02.1 - Parque de Coches Eléctricos Motrices]]+Sar_InfraMR[[#This Row],[B.02.2 - Parque de Coches Eléctricos Motrices Remolcados Tipo R]]+Sar_InfraMR[[#This Row],[B.02.3 - Parque de Coches Eléctricos Motrices Tipo R]]</f>
        <v>275</v>
      </c>
      <c r="AU176" s="1">
        <v>0</v>
      </c>
      <c r="AV176" s="1">
        <v>4</v>
      </c>
      <c r="AW176" s="1">
        <v>8</v>
      </c>
      <c r="AX176" s="200">
        <f>+Sar_InfraMR[[#This Row],[B.03.1 - Parque de Coches Motores Motrices Remolcados]]+Sar_InfraMR[[#This Row],[B.03.2 - Parque de Coches Motores Motrices Intermedios]]+Sar_InfraMR[[#This Row],[B.03.3 - Parque de Coches Motores Motrices Cabina]]</f>
        <v>12</v>
      </c>
      <c r="AY176" s="1">
        <v>33</v>
      </c>
      <c r="AZ176" s="1">
        <v>12</v>
      </c>
      <c r="BA176" s="1">
        <v>0</v>
      </c>
      <c r="BB176" s="1">
        <v>0</v>
      </c>
      <c r="BC176" s="200">
        <f>+SUM(Sar_InfraMR[[#This Row],[B.04.1 - Parque de Coches Remolcados Clase Unica]:[B.04.5 - Parque de Coches Remolcados para Servicios Especiales (Cartoneros)]])</f>
        <v>45</v>
      </c>
      <c r="BD176" s="356">
        <v>8</v>
      </c>
      <c r="BE176" s="1">
        <v>0</v>
      </c>
      <c r="BF176" s="1">
        <v>0</v>
      </c>
      <c r="BG176" s="235">
        <v>1676</v>
      </c>
    </row>
    <row r="177" spans="1:59">
      <c r="A177" s="1">
        <v>2007</v>
      </c>
      <c r="B177" s="1" t="s">
        <v>68</v>
      </c>
      <c r="C177" s="10">
        <v>71.5</v>
      </c>
      <c r="D177" s="10">
        <v>62.3</v>
      </c>
      <c r="E177" s="10">
        <v>0</v>
      </c>
      <c r="F177" s="10">
        <v>36.4</v>
      </c>
      <c r="G177" s="192">
        <f t="shared" si="14"/>
        <v>170.20000000000002</v>
      </c>
      <c r="H177" s="192">
        <f>+Sar_InfraMR[[#This Row],[Total Líneas de Explotación ]]</f>
        <v>170.20000000000002</v>
      </c>
      <c r="I177" s="300">
        <v>169.64911000000001</v>
      </c>
      <c r="J177" s="10">
        <v>196.1</v>
      </c>
      <c r="K177" s="10">
        <v>13.5</v>
      </c>
      <c r="L177" s="10">
        <v>85</v>
      </c>
      <c r="M177" s="10">
        <v>8.4</v>
      </c>
      <c r="N177" s="192">
        <f>+Sar_InfraMR[[#This Row],[A.03.1 -  Longitud de Vías de Explotación No Electrificadas Troncales y Ramales (vía principal) (km)]]+Sar_InfraMR[[#This Row],[A.04.1 -  Longitud de Vías de Explotación Electrificadas Troncales y Ramales (vía principal) (km)]]</f>
        <v>281.10000000000002</v>
      </c>
      <c r="O177" s="192">
        <f>+Sar_InfraMR[[#This Row],[Total Vías (excluido Auxiliares)]]</f>
        <v>281.10000000000002</v>
      </c>
      <c r="P177" s="1">
        <v>30</v>
      </c>
      <c r="Q177" s="1">
        <v>5</v>
      </c>
      <c r="R177" s="1">
        <v>5</v>
      </c>
      <c r="S177" s="194">
        <f t="shared" si="15"/>
        <v>40</v>
      </c>
      <c r="T177" s="194">
        <v>40</v>
      </c>
      <c r="U177" s="1">
        <v>20</v>
      </c>
      <c r="V177" s="1">
        <v>89</v>
      </c>
      <c r="W177" s="1">
        <v>1</v>
      </c>
      <c r="X177" s="1">
        <v>40</v>
      </c>
      <c r="Y177" s="1">
        <v>0</v>
      </c>
      <c r="Z177" s="196">
        <f t="shared" si="16"/>
        <v>150</v>
      </c>
      <c r="AA177" s="1">
        <v>11</v>
      </c>
      <c r="AB177" s="1">
        <v>22</v>
      </c>
      <c r="AC177" s="1">
        <f>+Sar_InfraMR[[#This Row],[Total Pasos Vehiculares a Nivel]]</f>
        <v>150</v>
      </c>
      <c r="AD177" s="196">
        <f t="shared" si="17"/>
        <v>183</v>
      </c>
      <c r="AE177" s="1">
        <v>17</v>
      </c>
      <c r="AF177" s="1">
        <v>16</v>
      </c>
      <c r="AG177" s="1">
        <v>74</v>
      </c>
      <c r="AH177" s="196">
        <f t="shared" si="18"/>
        <v>107</v>
      </c>
      <c r="AI177" s="10">
        <v>31.1</v>
      </c>
      <c r="AJ177" s="10">
        <v>0</v>
      </c>
      <c r="AK177" s="10">
        <v>126.55</v>
      </c>
      <c r="AL177" s="222">
        <f t="shared" si="19"/>
        <v>157.65</v>
      </c>
      <c r="AM177" s="1">
        <v>0</v>
      </c>
      <c r="AN177" s="1">
        <v>9</v>
      </c>
      <c r="AO177" s="1">
        <v>8</v>
      </c>
      <c r="AP177" s="200">
        <f t="shared" si="20"/>
        <v>17</v>
      </c>
      <c r="AQ177" s="1">
        <v>180</v>
      </c>
      <c r="AR177" s="1">
        <v>95</v>
      </c>
      <c r="AS177" s="1">
        <v>0</v>
      </c>
      <c r="AT177" s="200">
        <f>+Sar_InfraMR[[#This Row],[B.02.1 - Parque de Coches Eléctricos Motrices]]+Sar_InfraMR[[#This Row],[B.02.2 - Parque de Coches Eléctricos Motrices Remolcados Tipo R]]+Sar_InfraMR[[#This Row],[B.02.3 - Parque de Coches Eléctricos Motrices Tipo R]]</f>
        <v>275</v>
      </c>
      <c r="AU177" s="1">
        <v>0</v>
      </c>
      <c r="AV177" s="1">
        <v>4</v>
      </c>
      <c r="AW177" s="1">
        <v>8</v>
      </c>
      <c r="AX177" s="200">
        <f>+Sar_InfraMR[[#This Row],[B.03.1 - Parque de Coches Motores Motrices Remolcados]]+Sar_InfraMR[[#This Row],[B.03.2 - Parque de Coches Motores Motrices Intermedios]]+Sar_InfraMR[[#This Row],[B.03.3 - Parque de Coches Motores Motrices Cabina]]</f>
        <v>12</v>
      </c>
      <c r="AY177" s="1">
        <v>33</v>
      </c>
      <c r="AZ177" s="1">
        <v>12</v>
      </c>
      <c r="BA177" s="1">
        <v>0</v>
      </c>
      <c r="BB177" s="1">
        <v>0</v>
      </c>
      <c r="BC177" s="200">
        <f>+SUM(Sar_InfraMR[[#This Row],[B.04.1 - Parque de Coches Remolcados Clase Unica]:[B.04.5 - Parque de Coches Remolcados para Servicios Especiales (Cartoneros)]])</f>
        <v>45</v>
      </c>
      <c r="BD177" s="356">
        <v>8</v>
      </c>
      <c r="BE177" s="1">
        <v>0</v>
      </c>
      <c r="BF177" s="1">
        <v>0</v>
      </c>
      <c r="BG177" s="235">
        <v>1676</v>
      </c>
    </row>
    <row r="178" spans="1:59">
      <c r="A178" s="1">
        <v>2007</v>
      </c>
      <c r="B178" s="1" t="s">
        <v>69</v>
      </c>
      <c r="C178" s="10">
        <v>71.5</v>
      </c>
      <c r="D178" s="10">
        <v>62.3</v>
      </c>
      <c r="E178" s="10">
        <v>0</v>
      </c>
      <c r="F178" s="10">
        <v>36.4</v>
      </c>
      <c r="G178" s="192">
        <f t="shared" si="14"/>
        <v>170.20000000000002</v>
      </c>
      <c r="H178" s="192">
        <f>+Sar_InfraMR[[#This Row],[Total Líneas de Explotación ]]</f>
        <v>170.20000000000002</v>
      </c>
      <c r="I178" s="300">
        <v>169.64911000000001</v>
      </c>
      <c r="J178" s="10">
        <v>196.1</v>
      </c>
      <c r="K178" s="10">
        <v>13.5</v>
      </c>
      <c r="L178" s="10">
        <v>85</v>
      </c>
      <c r="M178" s="10">
        <v>8.4</v>
      </c>
      <c r="N178" s="192">
        <f>+Sar_InfraMR[[#This Row],[A.03.1 -  Longitud de Vías de Explotación No Electrificadas Troncales y Ramales (vía principal) (km)]]+Sar_InfraMR[[#This Row],[A.04.1 -  Longitud de Vías de Explotación Electrificadas Troncales y Ramales (vía principal) (km)]]</f>
        <v>281.10000000000002</v>
      </c>
      <c r="O178" s="192">
        <f>+Sar_InfraMR[[#This Row],[Total Vías (excluido Auxiliares)]]</f>
        <v>281.10000000000002</v>
      </c>
      <c r="P178" s="1">
        <v>30</v>
      </c>
      <c r="Q178" s="1">
        <v>5</v>
      </c>
      <c r="R178" s="1">
        <v>5</v>
      </c>
      <c r="S178" s="194">
        <f t="shared" si="15"/>
        <v>40</v>
      </c>
      <c r="T178" s="194">
        <v>40</v>
      </c>
      <c r="U178" s="1">
        <v>20</v>
      </c>
      <c r="V178" s="1">
        <v>89</v>
      </c>
      <c r="W178" s="1">
        <v>1</v>
      </c>
      <c r="X178" s="1">
        <v>40</v>
      </c>
      <c r="Y178" s="1">
        <v>0</v>
      </c>
      <c r="Z178" s="196">
        <f t="shared" si="16"/>
        <v>150</v>
      </c>
      <c r="AA178" s="1">
        <v>11</v>
      </c>
      <c r="AB178" s="1">
        <v>22</v>
      </c>
      <c r="AC178" s="1">
        <f>+Sar_InfraMR[[#This Row],[Total Pasos Vehiculares a Nivel]]</f>
        <v>150</v>
      </c>
      <c r="AD178" s="196">
        <f t="shared" si="17"/>
        <v>183</v>
      </c>
      <c r="AE178" s="1">
        <v>17</v>
      </c>
      <c r="AF178" s="1">
        <v>16</v>
      </c>
      <c r="AG178" s="1">
        <v>74</v>
      </c>
      <c r="AH178" s="196">
        <f t="shared" si="18"/>
        <v>107</v>
      </c>
      <c r="AI178" s="10">
        <v>31.1</v>
      </c>
      <c r="AJ178" s="10">
        <v>0</v>
      </c>
      <c r="AK178" s="10">
        <v>126.55</v>
      </c>
      <c r="AL178" s="222">
        <f t="shared" si="19"/>
        <v>157.65</v>
      </c>
      <c r="AM178" s="1">
        <v>0</v>
      </c>
      <c r="AN178" s="1">
        <v>9</v>
      </c>
      <c r="AO178" s="1">
        <v>8</v>
      </c>
      <c r="AP178" s="200">
        <f t="shared" si="20"/>
        <v>17</v>
      </c>
      <c r="AQ178" s="1">
        <v>180</v>
      </c>
      <c r="AR178" s="1">
        <v>95</v>
      </c>
      <c r="AS178" s="1">
        <v>0</v>
      </c>
      <c r="AT178" s="200">
        <f>+Sar_InfraMR[[#This Row],[B.02.1 - Parque de Coches Eléctricos Motrices]]+Sar_InfraMR[[#This Row],[B.02.2 - Parque de Coches Eléctricos Motrices Remolcados Tipo R]]+Sar_InfraMR[[#This Row],[B.02.3 - Parque de Coches Eléctricos Motrices Tipo R]]</f>
        <v>275</v>
      </c>
      <c r="AU178" s="1">
        <v>0</v>
      </c>
      <c r="AV178" s="1">
        <v>4</v>
      </c>
      <c r="AW178" s="1">
        <v>8</v>
      </c>
      <c r="AX178" s="200">
        <f>+Sar_InfraMR[[#This Row],[B.03.1 - Parque de Coches Motores Motrices Remolcados]]+Sar_InfraMR[[#This Row],[B.03.2 - Parque de Coches Motores Motrices Intermedios]]+Sar_InfraMR[[#This Row],[B.03.3 - Parque de Coches Motores Motrices Cabina]]</f>
        <v>12</v>
      </c>
      <c r="AY178" s="1">
        <v>33</v>
      </c>
      <c r="AZ178" s="1">
        <v>12</v>
      </c>
      <c r="BA178" s="1">
        <v>0</v>
      </c>
      <c r="BB178" s="1">
        <v>0</v>
      </c>
      <c r="BC178" s="200">
        <f>+SUM(Sar_InfraMR[[#This Row],[B.04.1 - Parque de Coches Remolcados Clase Unica]:[B.04.5 - Parque de Coches Remolcados para Servicios Especiales (Cartoneros)]])</f>
        <v>45</v>
      </c>
      <c r="BD178" s="356">
        <v>8</v>
      </c>
      <c r="BE178" s="1">
        <v>0</v>
      </c>
      <c r="BF178" s="1">
        <v>0</v>
      </c>
      <c r="BG178" s="235">
        <v>1676</v>
      </c>
    </row>
    <row r="179" spans="1:59">
      <c r="A179" s="1">
        <v>2007</v>
      </c>
      <c r="B179" s="1" t="s">
        <v>70</v>
      </c>
      <c r="C179" s="10">
        <v>71.5</v>
      </c>
      <c r="D179" s="10">
        <v>62.3</v>
      </c>
      <c r="E179" s="10">
        <v>0</v>
      </c>
      <c r="F179" s="10">
        <v>36.4</v>
      </c>
      <c r="G179" s="192">
        <f t="shared" si="14"/>
        <v>170.20000000000002</v>
      </c>
      <c r="H179" s="192">
        <f>+Sar_InfraMR[[#This Row],[Total Líneas de Explotación ]]</f>
        <v>170.20000000000002</v>
      </c>
      <c r="I179" s="300">
        <v>169.64911000000001</v>
      </c>
      <c r="J179" s="10">
        <v>196.1</v>
      </c>
      <c r="K179" s="10">
        <v>13.5</v>
      </c>
      <c r="L179" s="10">
        <v>85</v>
      </c>
      <c r="M179" s="10">
        <v>8.4</v>
      </c>
      <c r="N179" s="192">
        <f>+Sar_InfraMR[[#This Row],[A.03.1 -  Longitud de Vías de Explotación No Electrificadas Troncales y Ramales (vía principal) (km)]]+Sar_InfraMR[[#This Row],[A.04.1 -  Longitud de Vías de Explotación Electrificadas Troncales y Ramales (vía principal) (km)]]</f>
        <v>281.10000000000002</v>
      </c>
      <c r="O179" s="192">
        <f>+Sar_InfraMR[[#This Row],[Total Vías (excluido Auxiliares)]]</f>
        <v>281.10000000000002</v>
      </c>
      <c r="P179" s="1">
        <v>30</v>
      </c>
      <c r="Q179" s="1">
        <v>5</v>
      </c>
      <c r="R179" s="1">
        <v>5</v>
      </c>
      <c r="S179" s="194">
        <f t="shared" si="15"/>
        <v>40</v>
      </c>
      <c r="T179" s="194">
        <v>40</v>
      </c>
      <c r="U179" s="1">
        <v>20</v>
      </c>
      <c r="V179" s="1">
        <v>89</v>
      </c>
      <c r="W179" s="1">
        <v>1</v>
      </c>
      <c r="X179" s="1">
        <v>40</v>
      </c>
      <c r="Y179" s="1">
        <v>0</v>
      </c>
      <c r="Z179" s="196">
        <f t="shared" si="16"/>
        <v>150</v>
      </c>
      <c r="AA179" s="1">
        <v>11</v>
      </c>
      <c r="AB179" s="1">
        <v>22</v>
      </c>
      <c r="AC179" s="1">
        <f>+Sar_InfraMR[[#This Row],[Total Pasos Vehiculares a Nivel]]</f>
        <v>150</v>
      </c>
      <c r="AD179" s="196">
        <f t="shared" si="17"/>
        <v>183</v>
      </c>
      <c r="AE179" s="1">
        <v>17</v>
      </c>
      <c r="AF179" s="1">
        <v>16</v>
      </c>
      <c r="AG179" s="1">
        <v>74</v>
      </c>
      <c r="AH179" s="196">
        <f t="shared" si="18"/>
        <v>107</v>
      </c>
      <c r="AI179" s="10">
        <v>31.1</v>
      </c>
      <c r="AJ179" s="10">
        <v>0</v>
      </c>
      <c r="AK179" s="10">
        <v>126.55</v>
      </c>
      <c r="AL179" s="222">
        <f t="shared" si="19"/>
        <v>157.65</v>
      </c>
      <c r="AM179" s="1">
        <v>0</v>
      </c>
      <c r="AN179" s="1">
        <v>9</v>
      </c>
      <c r="AO179" s="1">
        <v>8</v>
      </c>
      <c r="AP179" s="200">
        <f t="shared" si="20"/>
        <v>17</v>
      </c>
      <c r="AQ179" s="1">
        <v>180</v>
      </c>
      <c r="AR179" s="1">
        <v>95</v>
      </c>
      <c r="AS179" s="1">
        <v>0</v>
      </c>
      <c r="AT179" s="200">
        <f>+Sar_InfraMR[[#This Row],[B.02.1 - Parque de Coches Eléctricos Motrices]]+Sar_InfraMR[[#This Row],[B.02.2 - Parque de Coches Eléctricos Motrices Remolcados Tipo R]]+Sar_InfraMR[[#This Row],[B.02.3 - Parque de Coches Eléctricos Motrices Tipo R]]</f>
        <v>275</v>
      </c>
      <c r="AU179" s="1">
        <v>0</v>
      </c>
      <c r="AV179" s="1">
        <v>4</v>
      </c>
      <c r="AW179" s="1">
        <v>8</v>
      </c>
      <c r="AX179" s="200">
        <f>+Sar_InfraMR[[#This Row],[B.03.1 - Parque de Coches Motores Motrices Remolcados]]+Sar_InfraMR[[#This Row],[B.03.2 - Parque de Coches Motores Motrices Intermedios]]+Sar_InfraMR[[#This Row],[B.03.3 - Parque de Coches Motores Motrices Cabina]]</f>
        <v>12</v>
      </c>
      <c r="AY179" s="1">
        <v>33</v>
      </c>
      <c r="AZ179" s="1">
        <v>12</v>
      </c>
      <c r="BA179" s="1">
        <v>0</v>
      </c>
      <c r="BB179" s="1">
        <v>0</v>
      </c>
      <c r="BC179" s="200">
        <f>+SUM(Sar_InfraMR[[#This Row],[B.04.1 - Parque de Coches Remolcados Clase Unica]:[B.04.5 - Parque de Coches Remolcados para Servicios Especiales (Cartoneros)]])</f>
        <v>45</v>
      </c>
      <c r="BD179" s="356">
        <v>8</v>
      </c>
      <c r="BE179" s="1">
        <v>0</v>
      </c>
      <c r="BF179" s="1">
        <v>0</v>
      </c>
      <c r="BG179" s="235">
        <v>1676</v>
      </c>
    </row>
    <row r="180" spans="1:59">
      <c r="A180" s="1">
        <v>2007</v>
      </c>
      <c r="B180" s="1" t="s">
        <v>71</v>
      </c>
      <c r="C180" s="10">
        <v>71.5</v>
      </c>
      <c r="D180" s="10">
        <v>62.3</v>
      </c>
      <c r="E180" s="10">
        <v>0</v>
      </c>
      <c r="F180" s="10">
        <v>36.4</v>
      </c>
      <c r="G180" s="192">
        <f t="shared" si="14"/>
        <v>170.20000000000002</v>
      </c>
      <c r="H180" s="192">
        <f>+Sar_InfraMR[[#This Row],[Total Líneas de Explotación ]]</f>
        <v>170.20000000000002</v>
      </c>
      <c r="I180" s="300">
        <v>169.64911000000001</v>
      </c>
      <c r="J180" s="10">
        <v>196.1</v>
      </c>
      <c r="K180" s="10">
        <v>13.5</v>
      </c>
      <c r="L180" s="10">
        <v>85</v>
      </c>
      <c r="M180" s="10">
        <v>8.4</v>
      </c>
      <c r="N180" s="192">
        <f>+Sar_InfraMR[[#This Row],[A.03.1 -  Longitud de Vías de Explotación No Electrificadas Troncales y Ramales (vía principal) (km)]]+Sar_InfraMR[[#This Row],[A.04.1 -  Longitud de Vías de Explotación Electrificadas Troncales y Ramales (vía principal) (km)]]</f>
        <v>281.10000000000002</v>
      </c>
      <c r="O180" s="192">
        <f>+Sar_InfraMR[[#This Row],[Total Vías (excluido Auxiliares)]]</f>
        <v>281.10000000000002</v>
      </c>
      <c r="P180" s="1">
        <v>30</v>
      </c>
      <c r="Q180" s="1">
        <v>5</v>
      </c>
      <c r="R180" s="1">
        <v>5</v>
      </c>
      <c r="S180" s="194">
        <f t="shared" si="15"/>
        <v>40</v>
      </c>
      <c r="T180" s="194">
        <v>40</v>
      </c>
      <c r="U180" s="1">
        <v>20</v>
      </c>
      <c r="V180" s="1">
        <v>89</v>
      </c>
      <c r="W180" s="1">
        <v>1</v>
      </c>
      <c r="X180" s="1">
        <v>40</v>
      </c>
      <c r="Y180" s="1">
        <v>0</v>
      </c>
      <c r="Z180" s="196">
        <f t="shared" si="16"/>
        <v>150</v>
      </c>
      <c r="AA180" s="1">
        <v>11</v>
      </c>
      <c r="AB180" s="1">
        <v>22</v>
      </c>
      <c r="AC180" s="1">
        <f>+Sar_InfraMR[[#This Row],[Total Pasos Vehiculares a Nivel]]</f>
        <v>150</v>
      </c>
      <c r="AD180" s="196">
        <f t="shared" si="17"/>
        <v>183</v>
      </c>
      <c r="AE180" s="1">
        <v>17</v>
      </c>
      <c r="AF180" s="1">
        <v>16</v>
      </c>
      <c r="AG180" s="1">
        <v>74</v>
      </c>
      <c r="AH180" s="196">
        <f t="shared" si="18"/>
        <v>107</v>
      </c>
      <c r="AI180" s="10">
        <v>31.1</v>
      </c>
      <c r="AJ180" s="10">
        <v>0</v>
      </c>
      <c r="AK180" s="10">
        <v>126.55</v>
      </c>
      <c r="AL180" s="222">
        <f t="shared" si="19"/>
        <v>157.65</v>
      </c>
      <c r="AM180" s="1">
        <v>0</v>
      </c>
      <c r="AN180" s="1">
        <v>9</v>
      </c>
      <c r="AO180" s="1">
        <v>8</v>
      </c>
      <c r="AP180" s="200">
        <f t="shared" si="20"/>
        <v>17</v>
      </c>
      <c r="AQ180" s="1">
        <v>180</v>
      </c>
      <c r="AR180" s="1">
        <v>95</v>
      </c>
      <c r="AS180" s="1">
        <v>0</v>
      </c>
      <c r="AT180" s="200">
        <f>+Sar_InfraMR[[#This Row],[B.02.1 - Parque de Coches Eléctricos Motrices]]+Sar_InfraMR[[#This Row],[B.02.2 - Parque de Coches Eléctricos Motrices Remolcados Tipo R]]+Sar_InfraMR[[#This Row],[B.02.3 - Parque de Coches Eléctricos Motrices Tipo R]]</f>
        <v>275</v>
      </c>
      <c r="AU180" s="1">
        <v>0</v>
      </c>
      <c r="AV180" s="1">
        <v>4</v>
      </c>
      <c r="AW180" s="1">
        <v>8</v>
      </c>
      <c r="AX180" s="200">
        <f>+Sar_InfraMR[[#This Row],[B.03.1 - Parque de Coches Motores Motrices Remolcados]]+Sar_InfraMR[[#This Row],[B.03.2 - Parque de Coches Motores Motrices Intermedios]]+Sar_InfraMR[[#This Row],[B.03.3 - Parque de Coches Motores Motrices Cabina]]</f>
        <v>12</v>
      </c>
      <c r="AY180" s="1">
        <v>33</v>
      </c>
      <c r="AZ180" s="1">
        <v>12</v>
      </c>
      <c r="BA180" s="1">
        <v>0</v>
      </c>
      <c r="BB180" s="1">
        <v>0</v>
      </c>
      <c r="BC180" s="200">
        <f>+SUM(Sar_InfraMR[[#This Row],[B.04.1 - Parque de Coches Remolcados Clase Unica]:[B.04.5 - Parque de Coches Remolcados para Servicios Especiales (Cartoneros)]])</f>
        <v>45</v>
      </c>
      <c r="BD180" s="356">
        <v>8</v>
      </c>
      <c r="BE180" s="1">
        <v>0</v>
      </c>
      <c r="BF180" s="1">
        <v>0</v>
      </c>
      <c r="BG180" s="235">
        <v>1676</v>
      </c>
    </row>
    <row r="181" spans="1:59">
      <c r="A181" s="1">
        <v>2007</v>
      </c>
      <c r="B181" s="1" t="s">
        <v>72</v>
      </c>
      <c r="C181" s="10">
        <v>71.5</v>
      </c>
      <c r="D181" s="10">
        <v>62.3</v>
      </c>
      <c r="E181" s="10">
        <v>0</v>
      </c>
      <c r="F181" s="10">
        <v>36.4</v>
      </c>
      <c r="G181" s="192">
        <f t="shared" si="14"/>
        <v>170.20000000000002</v>
      </c>
      <c r="H181" s="192">
        <f>+Sar_InfraMR[[#This Row],[Total Líneas de Explotación ]]</f>
        <v>170.20000000000002</v>
      </c>
      <c r="I181" s="300">
        <v>169.64911000000001</v>
      </c>
      <c r="J181" s="10">
        <v>196.1</v>
      </c>
      <c r="K181" s="10">
        <v>13.5</v>
      </c>
      <c r="L181" s="10">
        <v>85</v>
      </c>
      <c r="M181" s="10">
        <v>8.4</v>
      </c>
      <c r="N181" s="192">
        <f>+Sar_InfraMR[[#This Row],[A.03.1 -  Longitud de Vías de Explotación No Electrificadas Troncales y Ramales (vía principal) (km)]]+Sar_InfraMR[[#This Row],[A.04.1 -  Longitud de Vías de Explotación Electrificadas Troncales y Ramales (vía principal) (km)]]</f>
        <v>281.10000000000002</v>
      </c>
      <c r="O181" s="192">
        <f>+Sar_InfraMR[[#This Row],[Total Vías (excluido Auxiliares)]]</f>
        <v>281.10000000000002</v>
      </c>
      <c r="P181" s="1">
        <v>30</v>
      </c>
      <c r="Q181" s="1">
        <v>5</v>
      </c>
      <c r="R181" s="1">
        <v>5</v>
      </c>
      <c r="S181" s="194">
        <f t="shared" si="15"/>
        <v>40</v>
      </c>
      <c r="T181" s="194">
        <v>40</v>
      </c>
      <c r="U181" s="1">
        <v>20</v>
      </c>
      <c r="V181" s="1">
        <v>89</v>
      </c>
      <c r="W181" s="1">
        <v>1</v>
      </c>
      <c r="X181" s="1">
        <v>40</v>
      </c>
      <c r="Y181" s="1">
        <v>0</v>
      </c>
      <c r="Z181" s="196">
        <f t="shared" si="16"/>
        <v>150</v>
      </c>
      <c r="AA181" s="1">
        <v>11</v>
      </c>
      <c r="AB181" s="1">
        <v>22</v>
      </c>
      <c r="AC181" s="1">
        <f>+Sar_InfraMR[[#This Row],[Total Pasos Vehiculares a Nivel]]</f>
        <v>150</v>
      </c>
      <c r="AD181" s="196">
        <f t="shared" si="17"/>
        <v>183</v>
      </c>
      <c r="AE181" s="1">
        <v>17</v>
      </c>
      <c r="AF181" s="1">
        <v>16</v>
      </c>
      <c r="AG181" s="1">
        <v>74</v>
      </c>
      <c r="AH181" s="196">
        <f t="shared" si="18"/>
        <v>107</v>
      </c>
      <c r="AI181" s="10">
        <v>31.1</v>
      </c>
      <c r="AJ181" s="10">
        <v>0</v>
      </c>
      <c r="AK181" s="10">
        <v>126.55</v>
      </c>
      <c r="AL181" s="222">
        <f t="shared" si="19"/>
        <v>157.65</v>
      </c>
      <c r="AM181" s="1">
        <v>0</v>
      </c>
      <c r="AN181" s="1">
        <v>9</v>
      </c>
      <c r="AO181" s="1">
        <v>8</v>
      </c>
      <c r="AP181" s="200">
        <f t="shared" si="20"/>
        <v>17</v>
      </c>
      <c r="AQ181" s="1">
        <v>180</v>
      </c>
      <c r="AR181" s="1">
        <v>95</v>
      </c>
      <c r="AS181" s="1">
        <v>0</v>
      </c>
      <c r="AT181" s="200">
        <f>+Sar_InfraMR[[#This Row],[B.02.1 - Parque de Coches Eléctricos Motrices]]+Sar_InfraMR[[#This Row],[B.02.2 - Parque de Coches Eléctricos Motrices Remolcados Tipo R]]+Sar_InfraMR[[#This Row],[B.02.3 - Parque de Coches Eléctricos Motrices Tipo R]]</f>
        <v>275</v>
      </c>
      <c r="AU181" s="1">
        <v>0</v>
      </c>
      <c r="AV181" s="1">
        <v>4</v>
      </c>
      <c r="AW181" s="1">
        <v>8</v>
      </c>
      <c r="AX181" s="200">
        <f>+Sar_InfraMR[[#This Row],[B.03.1 - Parque de Coches Motores Motrices Remolcados]]+Sar_InfraMR[[#This Row],[B.03.2 - Parque de Coches Motores Motrices Intermedios]]+Sar_InfraMR[[#This Row],[B.03.3 - Parque de Coches Motores Motrices Cabina]]</f>
        <v>12</v>
      </c>
      <c r="AY181" s="1">
        <v>33</v>
      </c>
      <c r="AZ181" s="1">
        <v>12</v>
      </c>
      <c r="BA181" s="1">
        <v>0</v>
      </c>
      <c r="BB181" s="1">
        <v>0</v>
      </c>
      <c r="BC181" s="200">
        <f>+SUM(Sar_InfraMR[[#This Row],[B.04.1 - Parque de Coches Remolcados Clase Unica]:[B.04.5 - Parque de Coches Remolcados para Servicios Especiales (Cartoneros)]])</f>
        <v>45</v>
      </c>
      <c r="BD181" s="356">
        <v>8</v>
      </c>
      <c r="BE181" s="1">
        <v>0</v>
      </c>
      <c r="BF181" s="1">
        <v>0</v>
      </c>
      <c r="BG181" s="235">
        <v>1676</v>
      </c>
    </row>
    <row r="182" spans="1:59">
      <c r="A182" s="1">
        <v>2008</v>
      </c>
      <c r="B182" s="1" t="s">
        <v>61</v>
      </c>
      <c r="C182" s="10">
        <v>71.5</v>
      </c>
      <c r="D182" s="10">
        <v>62.3</v>
      </c>
      <c r="E182" s="10">
        <v>0</v>
      </c>
      <c r="F182" s="10">
        <v>36.4</v>
      </c>
      <c r="G182" s="192">
        <f t="shared" si="14"/>
        <v>170.20000000000002</v>
      </c>
      <c r="H182" s="192">
        <f>+Sar_InfraMR[[#This Row],[Total Líneas de Explotación ]]</f>
        <v>170.20000000000002</v>
      </c>
      <c r="I182" s="300">
        <v>169.64911000000001</v>
      </c>
      <c r="J182" s="10">
        <v>196.1</v>
      </c>
      <c r="K182" s="10">
        <v>13.5</v>
      </c>
      <c r="L182" s="10">
        <v>85</v>
      </c>
      <c r="M182" s="10">
        <v>8.4</v>
      </c>
      <c r="N182" s="192">
        <f>+Sar_InfraMR[[#This Row],[A.03.1 -  Longitud de Vías de Explotación No Electrificadas Troncales y Ramales (vía principal) (km)]]+Sar_InfraMR[[#This Row],[A.04.1 -  Longitud de Vías de Explotación Electrificadas Troncales y Ramales (vía principal) (km)]]</f>
        <v>281.10000000000002</v>
      </c>
      <c r="O182" s="192">
        <f>+Sar_InfraMR[[#This Row],[Total Vías (excluido Auxiliares)]]</f>
        <v>281.10000000000002</v>
      </c>
      <c r="P182" s="1">
        <v>30</v>
      </c>
      <c r="Q182" s="1">
        <v>5</v>
      </c>
      <c r="R182" s="1">
        <v>5</v>
      </c>
      <c r="S182" s="194">
        <f t="shared" si="15"/>
        <v>40</v>
      </c>
      <c r="T182" s="194">
        <v>40</v>
      </c>
      <c r="U182" s="1">
        <v>20</v>
      </c>
      <c r="V182" s="1">
        <v>89</v>
      </c>
      <c r="W182" s="1">
        <v>1</v>
      </c>
      <c r="X182" s="1">
        <v>40</v>
      </c>
      <c r="Y182" s="1">
        <v>0</v>
      </c>
      <c r="Z182" s="196">
        <f t="shared" si="16"/>
        <v>150</v>
      </c>
      <c r="AA182" s="1">
        <v>11</v>
      </c>
      <c r="AB182" s="1">
        <v>22</v>
      </c>
      <c r="AC182" s="1">
        <f>+Sar_InfraMR[[#This Row],[Total Pasos Vehiculares a Nivel]]</f>
        <v>150</v>
      </c>
      <c r="AD182" s="196">
        <f t="shared" si="17"/>
        <v>183</v>
      </c>
      <c r="AE182" s="1">
        <v>17</v>
      </c>
      <c r="AF182" s="1">
        <v>16</v>
      </c>
      <c r="AG182" s="1">
        <v>74</v>
      </c>
      <c r="AH182" s="196">
        <f t="shared" si="18"/>
        <v>107</v>
      </c>
      <c r="AI182" s="10">
        <v>31.1</v>
      </c>
      <c r="AJ182" s="10">
        <v>0</v>
      </c>
      <c r="AK182" s="10">
        <v>126.55</v>
      </c>
      <c r="AL182" s="222">
        <f t="shared" si="19"/>
        <v>157.65</v>
      </c>
      <c r="AM182" s="1">
        <v>0</v>
      </c>
      <c r="AN182" s="1">
        <v>9</v>
      </c>
      <c r="AO182" s="1">
        <v>8</v>
      </c>
      <c r="AP182" s="200">
        <f t="shared" si="20"/>
        <v>17</v>
      </c>
      <c r="AQ182" s="1">
        <v>180</v>
      </c>
      <c r="AR182" s="1">
        <v>95</v>
      </c>
      <c r="AS182" s="1">
        <v>0</v>
      </c>
      <c r="AT182" s="200">
        <f>+Sar_InfraMR[[#This Row],[B.02.1 - Parque de Coches Eléctricos Motrices]]+Sar_InfraMR[[#This Row],[B.02.2 - Parque de Coches Eléctricos Motrices Remolcados Tipo R]]+Sar_InfraMR[[#This Row],[B.02.3 - Parque de Coches Eléctricos Motrices Tipo R]]</f>
        <v>275</v>
      </c>
      <c r="AU182" s="1">
        <v>0</v>
      </c>
      <c r="AV182" s="1">
        <v>4</v>
      </c>
      <c r="AW182" s="1">
        <v>8</v>
      </c>
      <c r="AX182" s="200">
        <f>+Sar_InfraMR[[#This Row],[B.03.1 - Parque de Coches Motores Motrices Remolcados]]+Sar_InfraMR[[#This Row],[B.03.2 - Parque de Coches Motores Motrices Intermedios]]+Sar_InfraMR[[#This Row],[B.03.3 - Parque de Coches Motores Motrices Cabina]]</f>
        <v>12</v>
      </c>
      <c r="AY182" s="1">
        <v>33</v>
      </c>
      <c r="AZ182" s="1">
        <v>12</v>
      </c>
      <c r="BA182" s="1">
        <v>0</v>
      </c>
      <c r="BB182" s="1">
        <v>0</v>
      </c>
      <c r="BC182" s="200">
        <f>+SUM(Sar_InfraMR[[#This Row],[B.04.1 - Parque de Coches Remolcados Clase Unica]:[B.04.5 - Parque de Coches Remolcados para Servicios Especiales (Cartoneros)]])</f>
        <v>45</v>
      </c>
      <c r="BD182" s="356">
        <v>8</v>
      </c>
      <c r="BE182" s="1">
        <v>0</v>
      </c>
      <c r="BF182" s="1">
        <v>0</v>
      </c>
      <c r="BG182" s="235">
        <v>1676</v>
      </c>
    </row>
    <row r="183" spans="1:59">
      <c r="A183" s="1">
        <v>2008</v>
      </c>
      <c r="B183" s="1" t="s">
        <v>62</v>
      </c>
      <c r="C183" s="10">
        <v>71.5</v>
      </c>
      <c r="D183" s="10">
        <v>62.3</v>
      </c>
      <c r="E183" s="10">
        <v>0</v>
      </c>
      <c r="F183" s="10">
        <v>36.4</v>
      </c>
      <c r="G183" s="192">
        <f t="shared" si="14"/>
        <v>170.20000000000002</v>
      </c>
      <c r="H183" s="192">
        <f>+Sar_InfraMR[[#This Row],[Total Líneas de Explotación ]]</f>
        <v>170.20000000000002</v>
      </c>
      <c r="I183" s="300">
        <v>169.64911000000001</v>
      </c>
      <c r="J183" s="10">
        <v>196.1</v>
      </c>
      <c r="K183" s="10">
        <v>13.5</v>
      </c>
      <c r="L183" s="10">
        <v>85</v>
      </c>
      <c r="M183" s="10">
        <v>8.4</v>
      </c>
      <c r="N183" s="192">
        <f>+Sar_InfraMR[[#This Row],[A.03.1 -  Longitud de Vías de Explotación No Electrificadas Troncales y Ramales (vía principal) (km)]]+Sar_InfraMR[[#This Row],[A.04.1 -  Longitud de Vías de Explotación Electrificadas Troncales y Ramales (vía principal) (km)]]</f>
        <v>281.10000000000002</v>
      </c>
      <c r="O183" s="192">
        <f>+Sar_InfraMR[[#This Row],[Total Vías (excluido Auxiliares)]]</f>
        <v>281.10000000000002</v>
      </c>
      <c r="P183" s="1">
        <v>30</v>
      </c>
      <c r="Q183" s="1">
        <v>5</v>
      </c>
      <c r="R183" s="1">
        <v>5</v>
      </c>
      <c r="S183" s="194">
        <f t="shared" si="15"/>
        <v>40</v>
      </c>
      <c r="T183" s="194">
        <v>40</v>
      </c>
      <c r="U183" s="1">
        <v>20</v>
      </c>
      <c r="V183" s="1">
        <v>89</v>
      </c>
      <c r="W183" s="1">
        <v>1</v>
      </c>
      <c r="X183" s="1">
        <v>40</v>
      </c>
      <c r="Y183" s="1">
        <v>0</v>
      </c>
      <c r="Z183" s="196">
        <f t="shared" si="16"/>
        <v>150</v>
      </c>
      <c r="AA183" s="1">
        <v>11</v>
      </c>
      <c r="AB183" s="1">
        <v>22</v>
      </c>
      <c r="AC183" s="1">
        <f>+Sar_InfraMR[[#This Row],[Total Pasos Vehiculares a Nivel]]</f>
        <v>150</v>
      </c>
      <c r="AD183" s="196">
        <f t="shared" si="17"/>
        <v>183</v>
      </c>
      <c r="AE183" s="1">
        <v>17</v>
      </c>
      <c r="AF183" s="1">
        <v>16</v>
      </c>
      <c r="AG183" s="1">
        <v>74</v>
      </c>
      <c r="AH183" s="196">
        <f t="shared" si="18"/>
        <v>107</v>
      </c>
      <c r="AI183" s="10">
        <v>31.1</v>
      </c>
      <c r="AJ183" s="10">
        <v>0</v>
      </c>
      <c r="AK183" s="10">
        <v>126.55</v>
      </c>
      <c r="AL183" s="222">
        <f t="shared" si="19"/>
        <v>157.65</v>
      </c>
      <c r="AM183" s="1">
        <v>0</v>
      </c>
      <c r="AN183" s="1">
        <v>9</v>
      </c>
      <c r="AO183" s="1">
        <v>8</v>
      </c>
      <c r="AP183" s="200">
        <f t="shared" si="20"/>
        <v>17</v>
      </c>
      <c r="AQ183" s="1">
        <v>180</v>
      </c>
      <c r="AR183" s="1">
        <v>95</v>
      </c>
      <c r="AS183" s="1">
        <v>0</v>
      </c>
      <c r="AT183" s="200">
        <f>+Sar_InfraMR[[#This Row],[B.02.1 - Parque de Coches Eléctricos Motrices]]+Sar_InfraMR[[#This Row],[B.02.2 - Parque de Coches Eléctricos Motrices Remolcados Tipo R]]+Sar_InfraMR[[#This Row],[B.02.3 - Parque de Coches Eléctricos Motrices Tipo R]]</f>
        <v>275</v>
      </c>
      <c r="AU183" s="1">
        <v>0</v>
      </c>
      <c r="AV183" s="1">
        <v>4</v>
      </c>
      <c r="AW183" s="1">
        <v>8</v>
      </c>
      <c r="AX183" s="200">
        <f>+Sar_InfraMR[[#This Row],[B.03.1 - Parque de Coches Motores Motrices Remolcados]]+Sar_InfraMR[[#This Row],[B.03.2 - Parque de Coches Motores Motrices Intermedios]]+Sar_InfraMR[[#This Row],[B.03.3 - Parque de Coches Motores Motrices Cabina]]</f>
        <v>12</v>
      </c>
      <c r="AY183" s="1">
        <v>33</v>
      </c>
      <c r="AZ183" s="1">
        <v>12</v>
      </c>
      <c r="BA183" s="1">
        <v>0</v>
      </c>
      <c r="BB183" s="1">
        <v>0</v>
      </c>
      <c r="BC183" s="200">
        <f>+SUM(Sar_InfraMR[[#This Row],[B.04.1 - Parque de Coches Remolcados Clase Unica]:[B.04.5 - Parque de Coches Remolcados para Servicios Especiales (Cartoneros)]])</f>
        <v>45</v>
      </c>
      <c r="BD183" s="356">
        <v>8</v>
      </c>
      <c r="BE183" s="1">
        <v>0</v>
      </c>
      <c r="BF183" s="1">
        <v>0</v>
      </c>
      <c r="BG183" s="235">
        <v>1676</v>
      </c>
    </row>
    <row r="184" spans="1:59">
      <c r="A184" s="1">
        <v>2008</v>
      </c>
      <c r="B184" s="1" t="s">
        <v>63</v>
      </c>
      <c r="C184" s="10">
        <v>71.5</v>
      </c>
      <c r="D184" s="10">
        <v>62.3</v>
      </c>
      <c r="E184" s="10">
        <v>0</v>
      </c>
      <c r="F184" s="10">
        <v>36.4</v>
      </c>
      <c r="G184" s="192">
        <f t="shared" si="14"/>
        <v>170.20000000000002</v>
      </c>
      <c r="H184" s="192">
        <f>+Sar_InfraMR[[#This Row],[Total Líneas de Explotación ]]</f>
        <v>170.20000000000002</v>
      </c>
      <c r="I184" s="300">
        <v>169.64911000000001</v>
      </c>
      <c r="J184" s="10">
        <v>196.1</v>
      </c>
      <c r="K184" s="10">
        <v>13.5</v>
      </c>
      <c r="L184" s="10">
        <v>85</v>
      </c>
      <c r="M184" s="10">
        <v>8.4</v>
      </c>
      <c r="N184" s="192">
        <f>+Sar_InfraMR[[#This Row],[A.03.1 -  Longitud de Vías de Explotación No Electrificadas Troncales y Ramales (vía principal) (km)]]+Sar_InfraMR[[#This Row],[A.04.1 -  Longitud de Vías de Explotación Electrificadas Troncales y Ramales (vía principal) (km)]]</f>
        <v>281.10000000000002</v>
      </c>
      <c r="O184" s="192">
        <f>+Sar_InfraMR[[#This Row],[Total Vías (excluido Auxiliares)]]</f>
        <v>281.10000000000002</v>
      </c>
      <c r="P184" s="1">
        <v>30</v>
      </c>
      <c r="Q184" s="1">
        <v>5</v>
      </c>
      <c r="R184" s="1">
        <v>5</v>
      </c>
      <c r="S184" s="194">
        <f t="shared" si="15"/>
        <v>40</v>
      </c>
      <c r="T184" s="194">
        <v>40</v>
      </c>
      <c r="U184" s="1">
        <v>20</v>
      </c>
      <c r="V184" s="1">
        <v>89</v>
      </c>
      <c r="W184" s="1">
        <v>1</v>
      </c>
      <c r="X184" s="1">
        <v>40</v>
      </c>
      <c r="Y184" s="1">
        <v>0</v>
      </c>
      <c r="Z184" s="196">
        <f t="shared" si="16"/>
        <v>150</v>
      </c>
      <c r="AA184" s="1">
        <v>11</v>
      </c>
      <c r="AB184" s="1">
        <v>22</v>
      </c>
      <c r="AC184" s="1">
        <f>+Sar_InfraMR[[#This Row],[Total Pasos Vehiculares a Nivel]]</f>
        <v>150</v>
      </c>
      <c r="AD184" s="196">
        <f t="shared" si="17"/>
        <v>183</v>
      </c>
      <c r="AE184" s="1">
        <v>17</v>
      </c>
      <c r="AF184" s="1">
        <v>16</v>
      </c>
      <c r="AG184" s="1">
        <v>74</v>
      </c>
      <c r="AH184" s="196">
        <f t="shared" si="18"/>
        <v>107</v>
      </c>
      <c r="AI184" s="10">
        <v>31.1</v>
      </c>
      <c r="AJ184" s="10">
        <v>0</v>
      </c>
      <c r="AK184" s="10">
        <v>126.55</v>
      </c>
      <c r="AL184" s="222">
        <f t="shared" si="19"/>
        <v>157.65</v>
      </c>
      <c r="AM184" s="1">
        <v>0</v>
      </c>
      <c r="AN184" s="1">
        <v>9</v>
      </c>
      <c r="AO184" s="1">
        <v>8</v>
      </c>
      <c r="AP184" s="200">
        <f t="shared" si="20"/>
        <v>17</v>
      </c>
      <c r="AQ184" s="1">
        <v>180</v>
      </c>
      <c r="AR184" s="1">
        <v>95</v>
      </c>
      <c r="AS184" s="1">
        <v>0</v>
      </c>
      <c r="AT184" s="200">
        <f>+Sar_InfraMR[[#This Row],[B.02.1 - Parque de Coches Eléctricos Motrices]]+Sar_InfraMR[[#This Row],[B.02.2 - Parque de Coches Eléctricos Motrices Remolcados Tipo R]]+Sar_InfraMR[[#This Row],[B.02.3 - Parque de Coches Eléctricos Motrices Tipo R]]</f>
        <v>275</v>
      </c>
      <c r="AU184" s="1">
        <v>0</v>
      </c>
      <c r="AV184" s="1">
        <v>4</v>
      </c>
      <c r="AW184" s="1">
        <v>8</v>
      </c>
      <c r="AX184" s="200">
        <f>+Sar_InfraMR[[#This Row],[B.03.1 - Parque de Coches Motores Motrices Remolcados]]+Sar_InfraMR[[#This Row],[B.03.2 - Parque de Coches Motores Motrices Intermedios]]+Sar_InfraMR[[#This Row],[B.03.3 - Parque de Coches Motores Motrices Cabina]]</f>
        <v>12</v>
      </c>
      <c r="AY184" s="1">
        <v>33</v>
      </c>
      <c r="AZ184" s="1">
        <v>12</v>
      </c>
      <c r="BA184" s="1">
        <v>0</v>
      </c>
      <c r="BB184" s="1">
        <v>0</v>
      </c>
      <c r="BC184" s="200">
        <f>+SUM(Sar_InfraMR[[#This Row],[B.04.1 - Parque de Coches Remolcados Clase Unica]:[B.04.5 - Parque de Coches Remolcados para Servicios Especiales (Cartoneros)]])</f>
        <v>45</v>
      </c>
      <c r="BD184" s="356">
        <v>8</v>
      </c>
      <c r="BE184" s="1">
        <v>0</v>
      </c>
      <c r="BF184" s="1">
        <v>0</v>
      </c>
      <c r="BG184" s="235">
        <v>1676</v>
      </c>
    </row>
    <row r="185" spans="1:59">
      <c r="A185" s="1">
        <v>2008</v>
      </c>
      <c r="B185" s="1" t="s">
        <v>64</v>
      </c>
      <c r="C185" s="10">
        <v>71.5</v>
      </c>
      <c r="D185" s="10">
        <v>62.3</v>
      </c>
      <c r="E185" s="10">
        <v>0</v>
      </c>
      <c r="F185" s="10">
        <v>36.4</v>
      </c>
      <c r="G185" s="192">
        <f t="shared" si="14"/>
        <v>170.20000000000002</v>
      </c>
      <c r="H185" s="192">
        <f>+Sar_InfraMR[[#This Row],[Total Líneas de Explotación ]]</f>
        <v>170.20000000000002</v>
      </c>
      <c r="I185" s="300">
        <v>169.64911000000001</v>
      </c>
      <c r="J185" s="10">
        <v>196.1</v>
      </c>
      <c r="K185" s="10">
        <v>13.5</v>
      </c>
      <c r="L185" s="10">
        <v>85</v>
      </c>
      <c r="M185" s="10">
        <v>8.4</v>
      </c>
      <c r="N185" s="192">
        <f>+Sar_InfraMR[[#This Row],[A.03.1 -  Longitud de Vías de Explotación No Electrificadas Troncales y Ramales (vía principal) (km)]]+Sar_InfraMR[[#This Row],[A.04.1 -  Longitud de Vías de Explotación Electrificadas Troncales y Ramales (vía principal) (km)]]</f>
        <v>281.10000000000002</v>
      </c>
      <c r="O185" s="192">
        <f>+Sar_InfraMR[[#This Row],[Total Vías (excluido Auxiliares)]]</f>
        <v>281.10000000000002</v>
      </c>
      <c r="P185" s="1">
        <v>30</v>
      </c>
      <c r="Q185" s="1">
        <v>5</v>
      </c>
      <c r="R185" s="1">
        <v>5</v>
      </c>
      <c r="S185" s="194">
        <f t="shared" si="15"/>
        <v>40</v>
      </c>
      <c r="T185" s="194">
        <v>40</v>
      </c>
      <c r="U185" s="1">
        <v>20</v>
      </c>
      <c r="V185" s="1">
        <v>89</v>
      </c>
      <c r="W185" s="1">
        <v>1</v>
      </c>
      <c r="X185" s="1">
        <v>40</v>
      </c>
      <c r="Y185" s="1">
        <v>0</v>
      </c>
      <c r="Z185" s="196">
        <f t="shared" si="16"/>
        <v>150</v>
      </c>
      <c r="AA185" s="1">
        <v>11</v>
      </c>
      <c r="AB185" s="1">
        <v>22</v>
      </c>
      <c r="AC185" s="1">
        <f>+Sar_InfraMR[[#This Row],[Total Pasos Vehiculares a Nivel]]</f>
        <v>150</v>
      </c>
      <c r="AD185" s="196">
        <f t="shared" si="17"/>
        <v>183</v>
      </c>
      <c r="AE185" s="1">
        <v>17</v>
      </c>
      <c r="AF185" s="1">
        <v>16</v>
      </c>
      <c r="AG185" s="1">
        <v>74</v>
      </c>
      <c r="AH185" s="196">
        <f t="shared" si="18"/>
        <v>107</v>
      </c>
      <c r="AI185" s="10">
        <v>31.1</v>
      </c>
      <c r="AJ185" s="10">
        <v>0</v>
      </c>
      <c r="AK185" s="10">
        <v>126.55</v>
      </c>
      <c r="AL185" s="222">
        <f t="shared" si="19"/>
        <v>157.65</v>
      </c>
      <c r="AM185" s="1">
        <v>0</v>
      </c>
      <c r="AN185" s="1">
        <v>9</v>
      </c>
      <c r="AO185" s="1">
        <v>8</v>
      </c>
      <c r="AP185" s="200">
        <f t="shared" si="20"/>
        <v>17</v>
      </c>
      <c r="AQ185" s="1">
        <v>180</v>
      </c>
      <c r="AR185" s="1">
        <v>95</v>
      </c>
      <c r="AS185" s="1">
        <v>0</v>
      </c>
      <c r="AT185" s="200">
        <f>+Sar_InfraMR[[#This Row],[B.02.1 - Parque de Coches Eléctricos Motrices]]+Sar_InfraMR[[#This Row],[B.02.2 - Parque de Coches Eléctricos Motrices Remolcados Tipo R]]+Sar_InfraMR[[#This Row],[B.02.3 - Parque de Coches Eléctricos Motrices Tipo R]]</f>
        <v>275</v>
      </c>
      <c r="AU185" s="1">
        <v>0</v>
      </c>
      <c r="AV185" s="1">
        <v>4</v>
      </c>
      <c r="AW185" s="1">
        <v>8</v>
      </c>
      <c r="AX185" s="200">
        <f>+Sar_InfraMR[[#This Row],[B.03.1 - Parque de Coches Motores Motrices Remolcados]]+Sar_InfraMR[[#This Row],[B.03.2 - Parque de Coches Motores Motrices Intermedios]]+Sar_InfraMR[[#This Row],[B.03.3 - Parque de Coches Motores Motrices Cabina]]</f>
        <v>12</v>
      </c>
      <c r="AY185" s="1">
        <v>33</v>
      </c>
      <c r="AZ185" s="1">
        <v>12</v>
      </c>
      <c r="BA185" s="1">
        <v>0</v>
      </c>
      <c r="BB185" s="1">
        <v>0</v>
      </c>
      <c r="BC185" s="200">
        <f>+SUM(Sar_InfraMR[[#This Row],[B.04.1 - Parque de Coches Remolcados Clase Unica]:[B.04.5 - Parque de Coches Remolcados para Servicios Especiales (Cartoneros)]])</f>
        <v>45</v>
      </c>
      <c r="BD185" s="356">
        <v>8</v>
      </c>
      <c r="BE185" s="1">
        <v>0</v>
      </c>
      <c r="BF185" s="1">
        <v>0</v>
      </c>
      <c r="BG185" s="235">
        <v>1676</v>
      </c>
    </row>
    <row r="186" spans="1:59">
      <c r="A186" s="1">
        <v>2008</v>
      </c>
      <c r="B186" s="1" t="s">
        <v>65</v>
      </c>
      <c r="C186" s="10">
        <v>71.5</v>
      </c>
      <c r="D186" s="10">
        <v>62.3</v>
      </c>
      <c r="E186" s="10">
        <v>0</v>
      </c>
      <c r="F186" s="10">
        <v>36.4</v>
      </c>
      <c r="G186" s="192">
        <f t="shared" si="14"/>
        <v>170.20000000000002</v>
      </c>
      <c r="H186" s="192">
        <f>+Sar_InfraMR[[#This Row],[Total Líneas de Explotación ]]</f>
        <v>170.20000000000002</v>
      </c>
      <c r="I186" s="300">
        <v>169.64911000000001</v>
      </c>
      <c r="J186" s="10">
        <v>196.1</v>
      </c>
      <c r="K186" s="10">
        <v>13.5</v>
      </c>
      <c r="L186" s="10">
        <v>85</v>
      </c>
      <c r="M186" s="10">
        <v>8.4</v>
      </c>
      <c r="N186" s="192">
        <f>+Sar_InfraMR[[#This Row],[A.03.1 -  Longitud de Vías de Explotación No Electrificadas Troncales y Ramales (vía principal) (km)]]+Sar_InfraMR[[#This Row],[A.04.1 -  Longitud de Vías de Explotación Electrificadas Troncales y Ramales (vía principal) (km)]]</f>
        <v>281.10000000000002</v>
      </c>
      <c r="O186" s="192">
        <f>+Sar_InfraMR[[#This Row],[Total Vías (excluido Auxiliares)]]</f>
        <v>281.10000000000002</v>
      </c>
      <c r="P186" s="1">
        <v>30</v>
      </c>
      <c r="Q186" s="1">
        <v>5</v>
      </c>
      <c r="R186" s="1">
        <v>5</v>
      </c>
      <c r="S186" s="194">
        <f t="shared" si="15"/>
        <v>40</v>
      </c>
      <c r="T186" s="194">
        <v>40</v>
      </c>
      <c r="U186" s="1">
        <v>20</v>
      </c>
      <c r="V186" s="1">
        <v>89</v>
      </c>
      <c r="W186" s="1">
        <v>1</v>
      </c>
      <c r="X186" s="1">
        <v>40</v>
      </c>
      <c r="Y186" s="1">
        <v>0</v>
      </c>
      <c r="Z186" s="196">
        <f t="shared" si="16"/>
        <v>150</v>
      </c>
      <c r="AA186" s="1">
        <v>11</v>
      </c>
      <c r="AB186" s="1">
        <v>22</v>
      </c>
      <c r="AC186" s="1">
        <f>+Sar_InfraMR[[#This Row],[Total Pasos Vehiculares a Nivel]]</f>
        <v>150</v>
      </c>
      <c r="AD186" s="196">
        <f t="shared" si="17"/>
        <v>183</v>
      </c>
      <c r="AE186" s="1">
        <v>17</v>
      </c>
      <c r="AF186" s="1">
        <v>16</v>
      </c>
      <c r="AG186" s="1">
        <v>74</v>
      </c>
      <c r="AH186" s="196">
        <f t="shared" si="18"/>
        <v>107</v>
      </c>
      <c r="AI186" s="10">
        <v>31.1</v>
      </c>
      <c r="AJ186" s="10">
        <v>0</v>
      </c>
      <c r="AK186" s="10">
        <v>126.55</v>
      </c>
      <c r="AL186" s="222">
        <f t="shared" si="19"/>
        <v>157.65</v>
      </c>
      <c r="AM186" s="1">
        <v>0</v>
      </c>
      <c r="AN186" s="1">
        <v>9</v>
      </c>
      <c r="AO186" s="1">
        <v>8</v>
      </c>
      <c r="AP186" s="200">
        <f t="shared" si="20"/>
        <v>17</v>
      </c>
      <c r="AQ186" s="1">
        <v>180</v>
      </c>
      <c r="AR186" s="1">
        <v>95</v>
      </c>
      <c r="AS186" s="1">
        <v>0</v>
      </c>
      <c r="AT186" s="200">
        <f>+Sar_InfraMR[[#This Row],[B.02.1 - Parque de Coches Eléctricos Motrices]]+Sar_InfraMR[[#This Row],[B.02.2 - Parque de Coches Eléctricos Motrices Remolcados Tipo R]]+Sar_InfraMR[[#This Row],[B.02.3 - Parque de Coches Eléctricos Motrices Tipo R]]</f>
        <v>275</v>
      </c>
      <c r="AU186" s="1">
        <v>0</v>
      </c>
      <c r="AV186" s="1">
        <v>4</v>
      </c>
      <c r="AW186" s="1">
        <v>8</v>
      </c>
      <c r="AX186" s="200">
        <f>+Sar_InfraMR[[#This Row],[B.03.1 - Parque de Coches Motores Motrices Remolcados]]+Sar_InfraMR[[#This Row],[B.03.2 - Parque de Coches Motores Motrices Intermedios]]+Sar_InfraMR[[#This Row],[B.03.3 - Parque de Coches Motores Motrices Cabina]]</f>
        <v>12</v>
      </c>
      <c r="AY186" s="1">
        <v>33</v>
      </c>
      <c r="AZ186" s="1">
        <v>12</v>
      </c>
      <c r="BA186" s="1">
        <v>0</v>
      </c>
      <c r="BB186" s="1">
        <v>0</v>
      </c>
      <c r="BC186" s="200">
        <f>+SUM(Sar_InfraMR[[#This Row],[B.04.1 - Parque de Coches Remolcados Clase Unica]:[B.04.5 - Parque de Coches Remolcados para Servicios Especiales (Cartoneros)]])</f>
        <v>45</v>
      </c>
      <c r="BD186" s="356">
        <v>8</v>
      </c>
      <c r="BE186" s="1">
        <v>0</v>
      </c>
      <c r="BF186" s="1">
        <v>0</v>
      </c>
      <c r="BG186" s="235">
        <v>1676</v>
      </c>
    </row>
    <row r="187" spans="1:59">
      <c r="A187" s="1">
        <v>2008</v>
      </c>
      <c r="B187" s="1" t="s">
        <v>66</v>
      </c>
      <c r="C187" s="10">
        <v>71.5</v>
      </c>
      <c r="D187" s="10">
        <v>62.3</v>
      </c>
      <c r="E187" s="10">
        <v>0</v>
      </c>
      <c r="F187" s="10">
        <v>36.4</v>
      </c>
      <c r="G187" s="192">
        <f t="shared" si="14"/>
        <v>170.20000000000002</v>
      </c>
      <c r="H187" s="192">
        <f>+Sar_InfraMR[[#This Row],[Total Líneas de Explotación ]]</f>
        <v>170.20000000000002</v>
      </c>
      <c r="I187" s="300">
        <v>169.64911000000001</v>
      </c>
      <c r="J187" s="10">
        <v>196.1</v>
      </c>
      <c r="K187" s="10">
        <v>13.5</v>
      </c>
      <c r="L187" s="10">
        <v>85</v>
      </c>
      <c r="M187" s="10">
        <v>8.4</v>
      </c>
      <c r="N187" s="192">
        <f>+Sar_InfraMR[[#This Row],[A.03.1 -  Longitud de Vías de Explotación No Electrificadas Troncales y Ramales (vía principal) (km)]]+Sar_InfraMR[[#This Row],[A.04.1 -  Longitud de Vías de Explotación Electrificadas Troncales y Ramales (vía principal) (km)]]</f>
        <v>281.10000000000002</v>
      </c>
      <c r="O187" s="192">
        <f>+Sar_InfraMR[[#This Row],[Total Vías (excluido Auxiliares)]]</f>
        <v>281.10000000000002</v>
      </c>
      <c r="P187" s="1">
        <v>30</v>
      </c>
      <c r="Q187" s="1">
        <v>5</v>
      </c>
      <c r="R187" s="1">
        <v>5</v>
      </c>
      <c r="S187" s="194">
        <f t="shared" si="15"/>
        <v>40</v>
      </c>
      <c r="T187" s="194">
        <v>40</v>
      </c>
      <c r="U187" s="1">
        <v>20</v>
      </c>
      <c r="V187" s="1">
        <v>89</v>
      </c>
      <c r="W187" s="1">
        <v>1</v>
      </c>
      <c r="X187" s="1">
        <v>40</v>
      </c>
      <c r="Y187" s="1">
        <v>0</v>
      </c>
      <c r="Z187" s="196">
        <f t="shared" si="16"/>
        <v>150</v>
      </c>
      <c r="AA187" s="1">
        <v>11</v>
      </c>
      <c r="AB187" s="1">
        <v>22</v>
      </c>
      <c r="AC187" s="1">
        <f>+Sar_InfraMR[[#This Row],[Total Pasos Vehiculares a Nivel]]</f>
        <v>150</v>
      </c>
      <c r="AD187" s="196">
        <f t="shared" si="17"/>
        <v>183</v>
      </c>
      <c r="AE187" s="1">
        <v>17</v>
      </c>
      <c r="AF187" s="1">
        <v>16</v>
      </c>
      <c r="AG187" s="1">
        <v>74</v>
      </c>
      <c r="AH187" s="196">
        <f t="shared" si="18"/>
        <v>107</v>
      </c>
      <c r="AI187" s="10">
        <v>31.1</v>
      </c>
      <c r="AJ187" s="10">
        <v>0</v>
      </c>
      <c r="AK187" s="10">
        <v>126.55</v>
      </c>
      <c r="AL187" s="222">
        <f t="shared" si="19"/>
        <v>157.65</v>
      </c>
      <c r="AM187" s="1">
        <v>0</v>
      </c>
      <c r="AN187" s="1">
        <v>9</v>
      </c>
      <c r="AO187" s="1">
        <v>8</v>
      </c>
      <c r="AP187" s="200">
        <f t="shared" si="20"/>
        <v>17</v>
      </c>
      <c r="AQ187" s="1">
        <v>180</v>
      </c>
      <c r="AR187" s="1">
        <v>95</v>
      </c>
      <c r="AS187" s="1">
        <v>0</v>
      </c>
      <c r="AT187" s="200">
        <f>+Sar_InfraMR[[#This Row],[B.02.1 - Parque de Coches Eléctricos Motrices]]+Sar_InfraMR[[#This Row],[B.02.2 - Parque de Coches Eléctricos Motrices Remolcados Tipo R]]+Sar_InfraMR[[#This Row],[B.02.3 - Parque de Coches Eléctricos Motrices Tipo R]]</f>
        <v>275</v>
      </c>
      <c r="AU187" s="1">
        <v>0</v>
      </c>
      <c r="AV187" s="1">
        <v>4</v>
      </c>
      <c r="AW187" s="1">
        <v>8</v>
      </c>
      <c r="AX187" s="200">
        <f>+Sar_InfraMR[[#This Row],[B.03.1 - Parque de Coches Motores Motrices Remolcados]]+Sar_InfraMR[[#This Row],[B.03.2 - Parque de Coches Motores Motrices Intermedios]]+Sar_InfraMR[[#This Row],[B.03.3 - Parque de Coches Motores Motrices Cabina]]</f>
        <v>12</v>
      </c>
      <c r="AY187" s="1">
        <v>33</v>
      </c>
      <c r="AZ187" s="1">
        <v>12</v>
      </c>
      <c r="BA187" s="1">
        <v>0</v>
      </c>
      <c r="BB187" s="1">
        <v>0</v>
      </c>
      <c r="BC187" s="200">
        <f>+SUM(Sar_InfraMR[[#This Row],[B.04.1 - Parque de Coches Remolcados Clase Unica]:[B.04.5 - Parque de Coches Remolcados para Servicios Especiales (Cartoneros)]])</f>
        <v>45</v>
      </c>
      <c r="BD187" s="356">
        <v>8</v>
      </c>
      <c r="BE187" s="1">
        <v>0</v>
      </c>
      <c r="BF187" s="1">
        <v>0</v>
      </c>
      <c r="BG187" s="235">
        <v>1676</v>
      </c>
    </row>
    <row r="188" spans="1:59">
      <c r="A188" s="1">
        <v>2008</v>
      </c>
      <c r="B188" s="1" t="s">
        <v>67</v>
      </c>
      <c r="C188" s="10">
        <v>71.5</v>
      </c>
      <c r="D188" s="10">
        <v>62.3</v>
      </c>
      <c r="E188" s="10">
        <v>0</v>
      </c>
      <c r="F188" s="10">
        <v>36.4</v>
      </c>
      <c r="G188" s="192">
        <f t="shared" si="14"/>
        <v>170.20000000000002</v>
      </c>
      <c r="H188" s="192">
        <f>+Sar_InfraMR[[#This Row],[Total Líneas de Explotación ]]</f>
        <v>170.20000000000002</v>
      </c>
      <c r="I188" s="300">
        <v>169.64911000000001</v>
      </c>
      <c r="J188" s="10">
        <v>196.1</v>
      </c>
      <c r="K188" s="10">
        <v>13.5</v>
      </c>
      <c r="L188" s="10">
        <v>85</v>
      </c>
      <c r="M188" s="10">
        <v>8.4</v>
      </c>
      <c r="N188" s="192">
        <f>+Sar_InfraMR[[#This Row],[A.03.1 -  Longitud de Vías de Explotación No Electrificadas Troncales y Ramales (vía principal) (km)]]+Sar_InfraMR[[#This Row],[A.04.1 -  Longitud de Vías de Explotación Electrificadas Troncales y Ramales (vía principal) (km)]]</f>
        <v>281.10000000000002</v>
      </c>
      <c r="O188" s="192">
        <f>+Sar_InfraMR[[#This Row],[Total Vías (excluido Auxiliares)]]</f>
        <v>281.10000000000002</v>
      </c>
      <c r="P188" s="1">
        <v>30</v>
      </c>
      <c r="Q188" s="1">
        <v>5</v>
      </c>
      <c r="R188" s="1">
        <v>5</v>
      </c>
      <c r="S188" s="194">
        <f t="shared" si="15"/>
        <v>40</v>
      </c>
      <c r="T188" s="194">
        <v>40</v>
      </c>
      <c r="U188" s="1">
        <v>20</v>
      </c>
      <c r="V188" s="1">
        <v>89</v>
      </c>
      <c r="W188" s="1">
        <v>1</v>
      </c>
      <c r="X188" s="1">
        <v>40</v>
      </c>
      <c r="Y188" s="1">
        <v>0</v>
      </c>
      <c r="Z188" s="196">
        <f t="shared" si="16"/>
        <v>150</v>
      </c>
      <c r="AA188" s="1">
        <v>11</v>
      </c>
      <c r="AB188" s="1">
        <v>22</v>
      </c>
      <c r="AC188" s="1">
        <f>+Sar_InfraMR[[#This Row],[Total Pasos Vehiculares a Nivel]]</f>
        <v>150</v>
      </c>
      <c r="AD188" s="196">
        <f t="shared" si="17"/>
        <v>183</v>
      </c>
      <c r="AE188" s="1">
        <v>17</v>
      </c>
      <c r="AF188" s="1">
        <v>16</v>
      </c>
      <c r="AG188" s="1">
        <v>74</v>
      </c>
      <c r="AH188" s="196">
        <f t="shared" si="18"/>
        <v>107</v>
      </c>
      <c r="AI188" s="10">
        <v>31.1</v>
      </c>
      <c r="AJ188" s="10">
        <v>0</v>
      </c>
      <c r="AK188" s="10">
        <v>126.55</v>
      </c>
      <c r="AL188" s="222">
        <f t="shared" si="19"/>
        <v>157.65</v>
      </c>
      <c r="AM188" s="1">
        <v>0</v>
      </c>
      <c r="AN188" s="1">
        <v>9</v>
      </c>
      <c r="AO188" s="1">
        <v>8</v>
      </c>
      <c r="AP188" s="200">
        <f t="shared" si="20"/>
        <v>17</v>
      </c>
      <c r="AQ188" s="1">
        <v>180</v>
      </c>
      <c r="AR188" s="1">
        <v>95</v>
      </c>
      <c r="AS188" s="1">
        <v>0</v>
      </c>
      <c r="AT188" s="200">
        <f>+Sar_InfraMR[[#This Row],[B.02.1 - Parque de Coches Eléctricos Motrices]]+Sar_InfraMR[[#This Row],[B.02.2 - Parque de Coches Eléctricos Motrices Remolcados Tipo R]]+Sar_InfraMR[[#This Row],[B.02.3 - Parque de Coches Eléctricos Motrices Tipo R]]</f>
        <v>275</v>
      </c>
      <c r="AU188" s="1">
        <v>0</v>
      </c>
      <c r="AV188" s="1">
        <v>4</v>
      </c>
      <c r="AW188" s="1">
        <v>8</v>
      </c>
      <c r="AX188" s="200">
        <f>+Sar_InfraMR[[#This Row],[B.03.1 - Parque de Coches Motores Motrices Remolcados]]+Sar_InfraMR[[#This Row],[B.03.2 - Parque de Coches Motores Motrices Intermedios]]+Sar_InfraMR[[#This Row],[B.03.3 - Parque de Coches Motores Motrices Cabina]]</f>
        <v>12</v>
      </c>
      <c r="AY188" s="1">
        <v>33</v>
      </c>
      <c r="AZ188" s="1">
        <v>12</v>
      </c>
      <c r="BA188" s="1">
        <v>0</v>
      </c>
      <c r="BB188" s="1">
        <v>0</v>
      </c>
      <c r="BC188" s="200">
        <f>+SUM(Sar_InfraMR[[#This Row],[B.04.1 - Parque de Coches Remolcados Clase Unica]:[B.04.5 - Parque de Coches Remolcados para Servicios Especiales (Cartoneros)]])</f>
        <v>45</v>
      </c>
      <c r="BD188" s="356">
        <v>8</v>
      </c>
      <c r="BE188" s="1">
        <v>0</v>
      </c>
      <c r="BF188" s="1">
        <v>0</v>
      </c>
      <c r="BG188" s="235">
        <v>1676</v>
      </c>
    </row>
    <row r="189" spans="1:59">
      <c r="A189" s="1">
        <v>2008</v>
      </c>
      <c r="B189" s="1" t="s">
        <v>68</v>
      </c>
      <c r="C189" s="10">
        <v>71.5</v>
      </c>
      <c r="D189" s="10">
        <v>62.3</v>
      </c>
      <c r="E189" s="10">
        <v>0</v>
      </c>
      <c r="F189" s="10">
        <v>36.4</v>
      </c>
      <c r="G189" s="192">
        <f t="shared" si="14"/>
        <v>170.20000000000002</v>
      </c>
      <c r="H189" s="192">
        <f>+Sar_InfraMR[[#This Row],[Total Líneas de Explotación ]]</f>
        <v>170.20000000000002</v>
      </c>
      <c r="I189" s="300">
        <v>169.64911000000001</v>
      </c>
      <c r="J189" s="10">
        <v>196.1</v>
      </c>
      <c r="K189" s="10">
        <v>13.5</v>
      </c>
      <c r="L189" s="10">
        <v>85</v>
      </c>
      <c r="M189" s="10">
        <v>8.4</v>
      </c>
      <c r="N189" s="192">
        <f>+Sar_InfraMR[[#This Row],[A.03.1 -  Longitud de Vías de Explotación No Electrificadas Troncales y Ramales (vía principal) (km)]]+Sar_InfraMR[[#This Row],[A.04.1 -  Longitud de Vías de Explotación Electrificadas Troncales y Ramales (vía principal) (km)]]</f>
        <v>281.10000000000002</v>
      </c>
      <c r="O189" s="192">
        <f>+Sar_InfraMR[[#This Row],[Total Vías (excluido Auxiliares)]]</f>
        <v>281.10000000000002</v>
      </c>
      <c r="P189" s="1">
        <v>30</v>
      </c>
      <c r="Q189" s="1">
        <v>5</v>
      </c>
      <c r="R189" s="1">
        <v>5</v>
      </c>
      <c r="S189" s="194">
        <f t="shared" si="15"/>
        <v>40</v>
      </c>
      <c r="T189" s="194">
        <v>40</v>
      </c>
      <c r="U189" s="1">
        <v>20</v>
      </c>
      <c r="V189" s="1">
        <v>89</v>
      </c>
      <c r="W189" s="1">
        <v>1</v>
      </c>
      <c r="X189" s="1">
        <v>40</v>
      </c>
      <c r="Y189" s="1">
        <v>0</v>
      </c>
      <c r="Z189" s="196">
        <f t="shared" si="16"/>
        <v>150</v>
      </c>
      <c r="AA189" s="1">
        <v>11</v>
      </c>
      <c r="AB189" s="1">
        <v>22</v>
      </c>
      <c r="AC189" s="1">
        <f>+Sar_InfraMR[[#This Row],[Total Pasos Vehiculares a Nivel]]</f>
        <v>150</v>
      </c>
      <c r="AD189" s="196">
        <f t="shared" si="17"/>
        <v>183</v>
      </c>
      <c r="AE189" s="1">
        <v>17</v>
      </c>
      <c r="AF189" s="1">
        <v>16</v>
      </c>
      <c r="AG189" s="1">
        <v>74</v>
      </c>
      <c r="AH189" s="196">
        <f t="shared" si="18"/>
        <v>107</v>
      </c>
      <c r="AI189" s="10">
        <v>31.1</v>
      </c>
      <c r="AJ189" s="10">
        <v>0</v>
      </c>
      <c r="AK189" s="10">
        <v>126.55</v>
      </c>
      <c r="AL189" s="222">
        <f t="shared" si="19"/>
        <v>157.65</v>
      </c>
      <c r="AM189" s="1">
        <v>0</v>
      </c>
      <c r="AN189" s="1">
        <v>9</v>
      </c>
      <c r="AO189" s="1">
        <v>8</v>
      </c>
      <c r="AP189" s="200">
        <f t="shared" si="20"/>
        <v>17</v>
      </c>
      <c r="AQ189" s="1">
        <v>180</v>
      </c>
      <c r="AR189" s="1">
        <v>95</v>
      </c>
      <c r="AS189" s="1">
        <v>0</v>
      </c>
      <c r="AT189" s="200">
        <f>+Sar_InfraMR[[#This Row],[B.02.1 - Parque de Coches Eléctricos Motrices]]+Sar_InfraMR[[#This Row],[B.02.2 - Parque de Coches Eléctricos Motrices Remolcados Tipo R]]+Sar_InfraMR[[#This Row],[B.02.3 - Parque de Coches Eléctricos Motrices Tipo R]]</f>
        <v>275</v>
      </c>
      <c r="AU189" s="1">
        <v>0</v>
      </c>
      <c r="AV189" s="1">
        <v>4</v>
      </c>
      <c r="AW189" s="1">
        <v>8</v>
      </c>
      <c r="AX189" s="200">
        <f>+Sar_InfraMR[[#This Row],[B.03.1 - Parque de Coches Motores Motrices Remolcados]]+Sar_InfraMR[[#This Row],[B.03.2 - Parque de Coches Motores Motrices Intermedios]]+Sar_InfraMR[[#This Row],[B.03.3 - Parque de Coches Motores Motrices Cabina]]</f>
        <v>12</v>
      </c>
      <c r="AY189" s="1">
        <v>33</v>
      </c>
      <c r="AZ189" s="1">
        <v>12</v>
      </c>
      <c r="BA189" s="1">
        <v>0</v>
      </c>
      <c r="BB189" s="1">
        <v>0</v>
      </c>
      <c r="BC189" s="200">
        <f>+SUM(Sar_InfraMR[[#This Row],[B.04.1 - Parque de Coches Remolcados Clase Unica]:[B.04.5 - Parque de Coches Remolcados para Servicios Especiales (Cartoneros)]])</f>
        <v>45</v>
      </c>
      <c r="BD189" s="356">
        <v>8</v>
      </c>
      <c r="BE189" s="1">
        <v>0</v>
      </c>
      <c r="BF189" s="1">
        <v>0</v>
      </c>
      <c r="BG189" s="235">
        <v>1676</v>
      </c>
    </row>
    <row r="190" spans="1:59">
      <c r="A190" s="1">
        <v>2008</v>
      </c>
      <c r="B190" s="1" t="s">
        <v>69</v>
      </c>
      <c r="C190" s="10">
        <v>71.5</v>
      </c>
      <c r="D190" s="10">
        <v>62.3</v>
      </c>
      <c r="E190" s="10">
        <v>0</v>
      </c>
      <c r="F190" s="10">
        <v>36.4</v>
      </c>
      <c r="G190" s="192">
        <f t="shared" si="14"/>
        <v>170.20000000000002</v>
      </c>
      <c r="H190" s="192">
        <f>+Sar_InfraMR[[#This Row],[Total Líneas de Explotación ]]</f>
        <v>170.20000000000002</v>
      </c>
      <c r="I190" s="300">
        <v>169.64911000000001</v>
      </c>
      <c r="J190" s="10">
        <v>196.1</v>
      </c>
      <c r="K190" s="10">
        <v>13.5</v>
      </c>
      <c r="L190" s="10">
        <v>85</v>
      </c>
      <c r="M190" s="10">
        <v>8.4</v>
      </c>
      <c r="N190" s="192">
        <f>+Sar_InfraMR[[#This Row],[A.03.1 -  Longitud de Vías de Explotación No Electrificadas Troncales y Ramales (vía principal) (km)]]+Sar_InfraMR[[#This Row],[A.04.1 -  Longitud de Vías de Explotación Electrificadas Troncales y Ramales (vía principal) (km)]]</f>
        <v>281.10000000000002</v>
      </c>
      <c r="O190" s="192">
        <f>+Sar_InfraMR[[#This Row],[Total Vías (excluido Auxiliares)]]</f>
        <v>281.10000000000002</v>
      </c>
      <c r="P190" s="1">
        <v>30</v>
      </c>
      <c r="Q190" s="1">
        <v>5</v>
      </c>
      <c r="R190" s="1">
        <v>5</v>
      </c>
      <c r="S190" s="194">
        <f t="shared" si="15"/>
        <v>40</v>
      </c>
      <c r="T190" s="194">
        <v>40</v>
      </c>
      <c r="U190" s="1">
        <v>20</v>
      </c>
      <c r="V190" s="1">
        <v>89</v>
      </c>
      <c r="W190" s="1">
        <v>1</v>
      </c>
      <c r="X190" s="1">
        <v>40</v>
      </c>
      <c r="Y190" s="1">
        <v>0</v>
      </c>
      <c r="Z190" s="196">
        <f t="shared" si="16"/>
        <v>150</v>
      </c>
      <c r="AA190" s="1">
        <v>11</v>
      </c>
      <c r="AB190" s="1">
        <v>22</v>
      </c>
      <c r="AC190" s="1">
        <f>+Sar_InfraMR[[#This Row],[Total Pasos Vehiculares a Nivel]]</f>
        <v>150</v>
      </c>
      <c r="AD190" s="196">
        <f t="shared" si="17"/>
        <v>183</v>
      </c>
      <c r="AE190" s="1">
        <v>17</v>
      </c>
      <c r="AF190" s="1">
        <v>16</v>
      </c>
      <c r="AG190" s="1">
        <v>74</v>
      </c>
      <c r="AH190" s="196">
        <f t="shared" si="18"/>
        <v>107</v>
      </c>
      <c r="AI190" s="10">
        <v>31.1</v>
      </c>
      <c r="AJ190" s="10">
        <v>0</v>
      </c>
      <c r="AK190" s="10">
        <v>126.55</v>
      </c>
      <c r="AL190" s="222">
        <f t="shared" si="19"/>
        <v>157.65</v>
      </c>
      <c r="AM190" s="1">
        <v>0</v>
      </c>
      <c r="AN190" s="1">
        <v>9</v>
      </c>
      <c r="AO190" s="1">
        <v>8</v>
      </c>
      <c r="AP190" s="200">
        <f t="shared" si="20"/>
        <v>17</v>
      </c>
      <c r="AQ190" s="1">
        <v>180</v>
      </c>
      <c r="AR190" s="1">
        <v>95</v>
      </c>
      <c r="AS190" s="1">
        <v>0</v>
      </c>
      <c r="AT190" s="200">
        <f>+Sar_InfraMR[[#This Row],[B.02.1 - Parque de Coches Eléctricos Motrices]]+Sar_InfraMR[[#This Row],[B.02.2 - Parque de Coches Eléctricos Motrices Remolcados Tipo R]]+Sar_InfraMR[[#This Row],[B.02.3 - Parque de Coches Eléctricos Motrices Tipo R]]</f>
        <v>275</v>
      </c>
      <c r="AU190" s="1">
        <v>0</v>
      </c>
      <c r="AV190" s="1">
        <v>4</v>
      </c>
      <c r="AW190" s="1">
        <v>8</v>
      </c>
      <c r="AX190" s="200">
        <f>+Sar_InfraMR[[#This Row],[B.03.1 - Parque de Coches Motores Motrices Remolcados]]+Sar_InfraMR[[#This Row],[B.03.2 - Parque de Coches Motores Motrices Intermedios]]+Sar_InfraMR[[#This Row],[B.03.3 - Parque de Coches Motores Motrices Cabina]]</f>
        <v>12</v>
      </c>
      <c r="AY190" s="1">
        <v>33</v>
      </c>
      <c r="AZ190" s="1">
        <v>12</v>
      </c>
      <c r="BA190" s="1">
        <v>0</v>
      </c>
      <c r="BB190" s="1">
        <v>0</v>
      </c>
      <c r="BC190" s="200">
        <f>+SUM(Sar_InfraMR[[#This Row],[B.04.1 - Parque de Coches Remolcados Clase Unica]:[B.04.5 - Parque de Coches Remolcados para Servicios Especiales (Cartoneros)]])</f>
        <v>45</v>
      </c>
      <c r="BD190" s="356">
        <v>8</v>
      </c>
      <c r="BE190" s="1">
        <v>0</v>
      </c>
      <c r="BF190" s="1">
        <v>0</v>
      </c>
      <c r="BG190" s="235">
        <v>1676</v>
      </c>
    </row>
    <row r="191" spans="1:59">
      <c r="A191" s="1">
        <v>2008</v>
      </c>
      <c r="B191" s="1" t="s">
        <v>70</v>
      </c>
      <c r="C191" s="10">
        <v>71.5</v>
      </c>
      <c r="D191" s="10">
        <v>62.3</v>
      </c>
      <c r="E191" s="10">
        <v>0</v>
      </c>
      <c r="F191" s="10">
        <v>36.4</v>
      </c>
      <c r="G191" s="192">
        <f t="shared" si="14"/>
        <v>170.20000000000002</v>
      </c>
      <c r="H191" s="192">
        <f>+Sar_InfraMR[[#This Row],[Total Líneas de Explotación ]]</f>
        <v>170.20000000000002</v>
      </c>
      <c r="I191" s="300">
        <v>169.64911000000001</v>
      </c>
      <c r="J191" s="10">
        <v>196.1</v>
      </c>
      <c r="K191" s="10">
        <v>13.5</v>
      </c>
      <c r="L191" s="10">
        <v>85</v>
      </c>
      <c r="M191" s="10">
        <v>8.4</v>
      </c>
      <c r="N191" s="192">
        <f>+Sar_InfraMR[[#This Row],[A.03.1 -  Longitud de Vías de Explotación No Electrificadas Troncales y Ramales (vía principal) (km)]]+Sar_InfraMR[[#This Row],[A.04.1 -  Longitud de Vías de Explotación Electrificadas Troncales y Ramales (vía principal) (km)]]</f>
        <v>281.10000000000002</v>
      </c>
      <c r="O191" s="192">
        <f>+Sar_InfraMR[[#This Row],[Total Vías (excluido Auxiliares)]]</f>
        <v>281.10000000000002</v>
      </c>
      <c r="P191" s="1">
        <v>30</v>
      </c>
      <c r="Q191" s="1">
        <v>5</v>
      </c>
      <c r="R191" s="1">
        <v>5</v>
      </c>
      <c r="S191" s="194">
        <f t="shared" si="15"/>
        <v>40</v>
      </c>
      <c r="T191" s="194">
        <v>40</v>
      </c>
      <c r="U191" s="1">
        <v>20</v>
      </c>
      <c r="V191" s="1">
        <v>89</v>
      </c>
      <c r="W191" s="1">
        <v>1</v>
      </c>
      <c r="X191" s="1">
        <v>40</v>
      </c>
      <c r="Y191" s="1">
        <v>0</v>
      </c>
      <c r="Z191" s="196">
        <f t="shared" si="16"/>
        <v>150</v>
      </c>
      <c r="AA191" s="1">
        <v>11</v>
      </c>
      <c r="AB191" s="1">
        <v>22</v>
      </c>
      <c r="AC191" s="1">
        <f>+Sar_InfraMR[[#This Row],[Total Pasos Vehiculares a Nivel]]</f>
        <v>150</v>
      </c>
      <c r="AD191" s="196">
        <f t="shared" si="17"/>
        <v>183</v>
      </c>
      <c r="AE191" s="1">
        <v>17</v>
      </c>
      <c r="AF191" s="1">
        <v>16</v>
      </c>
      <c r="AG191" s="1">
        <v>74</v>
      </c>
      <c r="AH191" s="196">
        <f t="shared" si="18"/>
        <v>107</v>
      </c>
      <c r="AI191" s="10">
        <v>31.1</v>
      </c>
      <c r="AJ191" s="10">
        <v>0</v>
      </c>
      <c r="AK191" s="10">
        <v>126.55</v>
      </c>
      <c r="AL191" s="222">
        <f t="shared" si="19"/>
        <v>157.65</v>
      </c>
      <c r="AM191" s="1">
        <v>0</v>
      </c>
      <c r="AN191" s="1">
        <v>9</v>
      </c>
      <c r="AO191" s="1">
        <v>8</v>
      </c>
      <c r="AP191" s="200">
        <f t="shared" si="20"/>
        <v>17</v>
      </c>
      <c r="AQ191" s="1">
        <v>180</v>
      </c>
      <c r="AR191" s="1">
        <v>95</v>
      </c>
      <c r="AS191" s="1">
        <v>0</v>
      </c>
      <c r="AT191" s="200">
        <f>+Sar_InfraMR[[#This Row],[B.02.1 - Parque de Coches Eléctricos Motrices]]+Sar_InfraMR[[#This Row],[B.02.2 - Parque de Coches Eléctricos Motrices Remolcados Tipo R]]+Sar_InfraMR[[#This Row],[B.02.3 - Parque de Coches Eléctricos Motrices Tipo R]]</f>
        <v>275</v>
      </c>
      <c r="AU191" s="1">
        <v>0</v>
      </c>
      <c r="AV191" s="1">
        <v>4</v>
      </c>
      <c r="AW191" s="1">
        <v>8</v>
      </c>
      <c r="AX191" s="200">
        <f>+Sar_InfraMR[[#This Row],[B.03.1 - Parque de Coches Motores Motrices Remolcados]]+Sar_InfraMR[[#This Row],[B.03.2 - Parque de Coches Motores Motrices Intermedios]]+Sar_InfraMR[[#This Row],[B.03.3 - Parque de Coches Motores Motrices Cabina]]</f>
        <v>12</v>
      </c>
      <c r="AY191" s="1">
        <v>33</v>
      </c>
      <c r="AZ191" s="1">
        <v>12</v>
      </c>
      <c r="BA191" s="1">
        <v>0</v>
      </c>
      <c r="BB191" s="1">
        <v>0</v>
      </c>
      <c r="BC191" s="200">
        <f>+SUM(Sar_InfraMR[[#This Row],[B.04.1 - Parque de Coches Remolcados Clase Unica]:[B.04.5 - Parque de Coches Remolcados para Servicios Especiales (Cartoneros)]])</f>
        <v>45</v>
      </c>
      <c r="BD191" s="356">
        <v>8</v>
      </c>
      <c r="BE191" s="1">
        <v>0</v>
      </c>
      <c r="BF191" s="1">
        <v>0</v>
      </c>
      <c r="BG191" s="235">
        <v>1676</v>
      </c>
    </row>
    <row r="192" spans="1:59">
      <c r="A192" s="1">
        <v>2008</v>
      </c>
      <c r="B192" s="1" t="s">
        <v>71</v>
      </c>
      <c r="C192" s="10">
        <v>71.5</v>
      </c>
      <c r="D192" s="10">
        <v>62.3</v>
      </c>
      <c r="E192" s="10">
        <v>0</v>
      </c>
      <c r="F192" s="10">
        <v>36.4</v>
      </c>
      <c r="G192" s="192">
        <f t="shared" si="14"/>
        <v>170.20000000000002</v>
      </c>
      <c r="H192" s="192">
        <f>+Sar_InfraMR[[#This Row],[Total Líneas de Explotación ]]</f>
        <v>170.20000000000002</v>
      </c>
      <c r="I192" s="300">
        <v>169.64911000000001</v>
      </c>
      <c r="J192" s="10">
        <v>196.1</v>
      </c>
      <c r="K192" s="10">
        <v>13.5</v>
      </c>
      <c r="L192" s="10">
        <v>85</v>
      </c>
      <c r="M192" s="10">
        <v>8.4</v>
      </c>
      <c r="N192" s="192">
        <f>+Sar_InfraMR[[#This Row],[A.03.1 -  Longitud de Vías de Explotación No Electrificadas Troncales y Ramales (vía principal) (km)]]+Sar_InfraMR[[#This Row],[A.04.1 -  Longitud de Vías de Explotación Electrificadas Troncales y Ramales (vía principal) (km)]]</f>
        <v>281.10000000000002</v>
      </c>
      <c r="O192" s="192">
        <f>+Sar_InfraMR[[#This Row],[Total Vías (excluido Auxiliares)]]</f>
        <v>281.10000000000002</v>
      </c>
      <c r="P192" s="1">
        <v>30</v>
      </c>
      <c r="Q192" s="1">
        <v>5</v>
      </c>
      <c r="R192" s="1">
        <v>5</v>
      </c>
      <c r="S192" s="194">
        <f t="shared" si="15"/>
        <v>40</v>
      </c>
      <c r="T192" s="194">
        <v>40</v>
      </c>
      <c r="U192" s="1">
        <v>20</v>
      </c>
      <c r="V192" s="1">
        <v>89</v>
      </c>
      <c r="W192" s="1">
        <v>1</v>
      </c>
      <c r="X192" s="1">
        <v>40</v>
      </c>
      <c r="Y192" s="1">
        <v>0</v>
      </c>
      <c r="Z192" s="196">
        <f t="shared" si="16"/>
        <v>150</v>
      </c>
      <c r="AA192" s="1">
        <v>11</v>
      </c>
      <c r="AB192" s="1">
        <v>22</v>
      </c>
      <c r="AC192" s="1">
        <f>+Sar_InfraMR[[#This Row],[Total Pasos Vehiculares a Nivel]]</f>
        <v>150</v>
      </c>
      <c r="AD192" s="196">
        <f t="shared" si="17"/>
        <v>183</v>
      </c>
      <c r="AE192" s="1">
        <v>17</v>
      </c>
      <c r="AF192" s="1">
        <v>16</v>
      </c>
      <c r="AG192" s="1">
        <v>74</v>
      </c>
      <c r="AH192" s="196">
        <f t="shared" si="18"/>
        <v>107</v>
      </c>
      <c r="AI192" s="10">
        <v>31.1</v>
      </c>
      <c r="AJ192" s="10">
        <v>0</v>
      </c>
      <c r="AK192" s="10">
        <v>126.55</v>
      </c>
      <c r="AL192" s="222">
        <f t="shared" si="19"/>
        <v>157.65</v>
      </c>
      <c r="AM192" s="1">
        <v>0</v>
      </c>
      <c r="AN192" s="1">
        <v>9</v>
      </c>
      <c r="AO192" s="1">
        <v>8</v>
      </c>
      <c r="AP192" s="200">
        <f t="shared" si="20"/>
        <v>17</v>
      </c>
      <c r="AQ192" s="1">
        <v>180</v>
      </c>
      <c r="AR192" s="1">
        <v>95</v>
      </c>
      <c r="AS192" s="1">
        <v>0</v>
      </c>
      <c r="AT192" s="200">
        <f>+Sar_InfraMR[[#This Row],[B.02.1 - Parque de Coches Eléctricos Motrices]]+Sar_InfraMR[[#This Row],[B.02.2 - Parque de Coches Eléctricos Motrices Remolcados Tipo R]]+Sar_InfraMR[[#This Row],[B.02.3 - Parque de Coches Eléctricos Motrices Tipo R]]</f>
        <v>275</v>
      </c>
      <c r="AU192" s="1">
        <v>0</v>
      </c>
      <c r="AV192" s="1">
        <v>4</v>
      </c>
      <c r="AW192" s="1">
        <v>8</v>
      </c>
      <c r="AX192" s="200">
        <f>+Sar_InfraMR[[#This Row],[B.03.1 - Parque de Coches Motores Motrices Remolcados]]+Sar_InfraMR[[#This Row],[B.03.2 - Parque de Coches Motores Motrices Intermedios]]+Sar_InfraMR[[#This Row],[B.03.3 - Parque de Coches Motores Motrices Cabina]]</f>
        <v>12</v>
      </c>
      <c r="AY192" s="1">
        <v>33</v>
      </c>
      <c r="AZ192" s="1">
        <v>12</v>
      </c>
      <c r="BA192" s="1">
        <v>0</v>
      </c>
      <c r="BB192" s="1">
        <v>0</v>
      </c>
      <c r="BC192" s="200">
        <f>+SUM(Sar_InfraMR[[#This Row],[B.04.1 - Parque de Coches Remolcados Clase Unica]:[B.04.5 - Parque de Coches Remolcados para Servicios Especiales (Cartoneros)]])</f>
        <v>45</v>
      </c>
      <c r="BD192" s="356">
        <v>8</v>
      </c>
      <c r="BE192" s="1">
        <v>0</v>
      </c>
      <c r="BF192" s="1">
        <v>0</v>
      </c>
      <c r="BG192" s="235">
        <v>1676</v>
      </c>
    </row>
    <row r="193" spans="1:59">
      <c r="A193" s="1">
        <v>2008</v>
      </c>
      <c r="B193" s="1" t="s">
        <v>72</v>
      </c>
      <c r="C193" s="10">
        <v>71.5</v>
      </c>
      <c r="D193" s="10">
        <v>62.3</v>
      </c>
      <c r="E193" s="10">
        <v>0</v>
      </c>
      <c r="F193" s="10">
        <v>36.4</v>
      </c>
      <c r="G193" s="192">
        <f t="shared" si="14"/>
        <v>170.20000000000002</v>
      </c>
      <c r="H193" s="192">
        <f>+Sar_InfraMR[[#This Row],[Total Líneas de Explotación ]]</f>
        <v>170.20000000000002</v>
      </c>
      <c r="I193" s="300">
        <v>169.64911000000001</v>
      </c>
      <c r="J193" s="10">
        <v>196.1</v>
      </c>
      <c r="K193" s="10">
        <v>13.5</v>
      </c>
      <c r="L193" s="10">
        <v>85</v>
      </c>
      <c r="M193" s="10">
        <v>8.4</v>
      </c>
      <c r="N193" s="192">
        <f>+Sar_InfraMR[[#This Row],[A.03.1 -  Longitud de Vías de Explotación No Electrificadas Troncales y Ramales (vía principal) (km)]]+Sar_InfraMR[[#This Row],[A.04.1 -  Longitud de Vías de Explotación Electrificadas Troncales y Ramales (vía principal) (km)]]</f>
        <v>281.10000000000002</v>
      </c>
      <c r="O193" s="192">
        <f>+Sar_InfraMR[[#This Row],[Total Vías (excluido Auxiliares)]]</f>
        <v>281.10000000000002</v>
      </c>
      <c r="P193" s="1">
        <v>30</v>
      </c>
      <c r="Q193" s="1">
        <v>5</v>
      </c>
      <c r="R193" s="1">
        <v>5</v>
      </c>
      <c r="S193" s="194">
        <f t="shared" si="15"/>
        <v>40</v>
      </c>
      <c r="T193" s="194">
        <v>40</v>
      </c>
      <c r="U193" s="1">
        <v>20</v>
      </c>
      <c r="V193" s="1">
        <v>89</v>
      </c>
      <c r="W193" s="1">
        <v>1</v>
      </c>
      <c r="X193" s="1">
        <v>40</v>
      </c>
      <c r="Y193" s="1">
        <v>0</v>
      </c>
      <c r="Z193" s="196">
        <f t="shared" si="16"/>
        <v>150</v>
      </c>
      <c r="AA193" s="1">
        <v>11</v>
      </c>
      <c r="AB193" s="1">
        <v>22</v>
      </c>
      <c r="AC193" s="1">
        <f>+Sar_InfraMR[[#This Row],[Total Pasos Vehiculares a Nivel]]</f>
        <v>150</v>
      </c>
      <c r="AD193" s="196">
        <f t="shared" si="17"/>
        <v>183</v>
      </c>
      <c r="AE193" s="1">
        <v>17</v>
      </c>
      <c r="AF193" s="1">
        <v>16</v>
      </c>
      <c r="AG193" s="1">
        <v>74</v>
      </c>
      <c r="AH193" s="196">
        <f t="shared" si="18"/>
        <v>107</v>
      </c>
      <c r="AI193" s="10">
        <v>31.1</v>
      </c>
      <c r="AJ193" s="10">
        <v>0</v>
      </c>
      <c r="AK193" s="10">
        <v>126.55</v>
      </c>
      <c r="AL193" s="222">
        <f t="shared" si="19"/>
        <v>157.65</v>
      </c>
      <c r="AM193" s="1">
        <v>0</v>
      </c>
      <c r="AN193" s="1">
        <v>9</v>
      </c>
      <c r="AO193" s="1">
        <v>8</v>
      </c>
      <c r="AP193" s="200">
        <f t="shared" si="20"/>
        <v>17</v>
      </c>
      <c r="AQ193" s="1">
        <v>180</v>
      </c>
      <c r="AR193" s="1">
        <v>95</v>
      </c>
      <c r="AS193" s="1">
        <v>0</v>
      </c>
      <c r="AT193" s="200">
        <f>+Sar_InfraMR[[#This Row],[B.02.1 - Parque de Coches Eléctricos Motrices]]+Sar_InfraMR[[#This Row],[B.02.2 - Parque de Coches Eléctricos Motrices Remolcados Tipo R]]+Sar_InfraMR[[#This Row],[B.02.3 - Parque de Coches Eléctricos Motrices Tipo R]]</f>
        <v>275</v>
      </c>
      <c r="AU193" s="1">
        <v>0</v>
      </c>
      <c r="AV193" s="1">
        <v>4</v>
      </c>
      <c r="AW193" s="1">
        <v>8</v>
      </c>
      <c r="AX193" s="200">
        <f>+Sar_InfraMR[[#This Row],[B.03.1 - Parque de Coches Motores Motrices Remolcados]]+Sar_InfraMR[[#This Row],[B.03.2 - Parque de Coches Motores Motrices Intermedios]]+Sar_InfraMR[[#This Row],[B.03.3 - Parque de Coches Motores Motrices Cabina]]</f>
        <v>12</v>
      </c>
      <c r="AY193" s="1">
        <v>33</v>
      </c>
      <c r="AZ193" s="1">
        <v>12</v>
      </c>
      <c r="BA193" s="1">
        <v>0</v>
      </c>
      <c r="BB193" s="1">
        <v>0</v>
      </c>
      <c r="BC193" s="200">
        <f>+SUM(Sar_InfraMR[[#This Row],[B.04.1 - Parque de Coches Remolcados Clase Unica]:[B.04.5 - Parque de Coches Remolcados para Servicios Especiales (Cartoneros)]])</f>
        <v>45</v>
      </c>
      <c r="BD193" s="356">
        <v>8</v>
      </c>
      <c r="BE193" s="1">
        <v>0</v>
      </c>
      <c r="BF193" s="1">
        <v>0</v>
      </c>
      <c r="BG193" s="235">
        <v>1676</v>
      </c>
    </row>
    <row r="194" spans="1:59">
      <c r="A194" s="1">
        <v>2009</v>
      </c>
      <c r="B194" s="1" t="s">
        <v>61</v>
      </c>
      <c r="C194" s="10">
        <v>71.5</v>
      </c>
      <c r="D194" s="10">
        <v>62.3</v>
      </c>
      <c r="E194" s="10">
        <v>0</v>
      </c>
      <c r="F194" s="10">
        <v>36.4</v>
      </c>
      <c r="G194" s="192">
        <f t="shared" ref="G194:G257" si="21">SUM(C194:F194)</f>
        <v>170.20000000000002</v>
      </c>
      <c r="H194" s="192">
        <f>+Sar_InfraMR[[#This Row],[Total Líneas de Explotación ]]</f>
        <v>170.20000000000002</v>
      </c>
      <c r="I194" s="300">
        <v>169.64911000000001</v>
      </c>
      <c r="J194" s="10">
        <v>196.1</v>
      </c>
      <c r="K194" s="10">
        <v>13.5</v>
      </c>
      <c r="L194" s="10">
        <v>85</v>
      </c>
      <c r="M194" s="10">
        <v>8.4</v>
      </c>
      <c r="N194" s="192">
        <f>+Sar_InfraMR[[#This Row],[A.03.1 -  Longitud de Vías de Explotación No Electrificadas Troncales y Ramales (vía principal) (km)]]+Sar_InfraMR[[#This Row],[A.04.1 -  Longitud de Vías de Explotación Electrificadas Troncales y Ramales (vía principal) (km)]]</f>
        <v>281.10000000000002</v>
      </c>
      <c r="O194" s="192">
        <f>+Sar_InfraMR[[#This Row],[Total Vías (excluido Auxiliares)]]</f>
        <v>281.10000000000002</v>
      </c>
      <c r="P194" s="1">
        <v>30</v>
      </c>
      <c r="Q194" s="1">
        <v>5</v>
      </c>
      <c r="R194" s="1">
        <v>5</v>
      </c>
      <c r="S194" s="194">
        <f t="shared" ref="S194:S257" si="22">SUM(P194:R194)</f>
        <v>40</v>
      </c>
      <c r="T194" s="194">
        <v>40</v>
      </c>
      <c r="U194" s="1">
        <v>20</v>
      </c>
      <c r="V194" s="1">
        <v>89</v>
      </c>
      <c r="W194" s="1">
        <v>1</v>
      </c>
      <c r="X194" s="1">
        <v>40</v>
      </c>
      <c r="Y194" s="1">
        <v>0</v>
      </c>
      <c r="Z194" s="196">
        <f t="shared" ref="Z194:Z257" si="23">SUM(U194:Y194)</f>
        <v>150</v>
      </c>
      <c r="AA194" s="1">
        <v>11</v>
      </c>
      <c r="AB194" s="1">
        <v>22</v>
      </c>
      <c r="AC194" s="1">
        <f>+Sar_InfraMR[[#This Row],[Total Pasos Vehiculares a Nivel]]</f>
        <v>150</v>
      </c>
      <c r="AD194" s="196">
        <f t="shared" ref="AD194:AD257" si="24">SUM(AA194:AC194)</f>
        <v>183</v>
      </c>
      <c r="AE194" s="1">
        <v>17</v>
      </c>
      <c r="AF194" s="1">
        <v>16</v>
      </c>
      <c r="AG194" s="1">
        <v>74</v>
      </c>
      <c r="AH194" s="196">
        <f t="shared" ref="AH194:AH257" si="25">SUM(AE194:AG194)</f>
        <v>107</v>
      </c>
      <c r="AI194" s="10">
        <v>31.1</v>
      </c>
      <c r="AJ194" s="10">
        <v>0</v>
      </c>
      <c r="AK194" s="10">
        <v>126.55</v>
      </c>
      <c r="AL194" s="222">
        <f t="shared" ref="AL194:AL257" si="26">SUM(AI194:AK194)</f>
        <v>157.65</v>
      </c>
      <c r="AM194" s="1">
        <v>0</v>
      </c>
      <c r="AN194" s="1">
        <v>9</v>
      </c>
      <c r="AO194" s="1">
        <v>8</v>
      </c>
      <c r="AP194" s="200">
        <f t="shared" ref="AP194:AP257" si="27">SUM(AM194:AO194)</f>
        <v>17</v>
      </c>
      <c r="AQ194" s="1">
        <v>180</v>
      </c>
      <c r="AR194" s="1">
        <v>95</v>
      </c>
      <c r="AS194" s="1">
        <v>0</v>
      </c>
      <c r="AT194" s="200">
        <f>+Sar_InfraMR[[#This Row],[B.02.1 - Parque de Coches Eléctricos Motrices]]+Sar_InfraMR[[#This Row],[B.02.2 - Parque de Coches Eléctricos Motrices Remolcados Tipo R]]+Sar_InfraMR[[#This Row],[B.02.3 - Parque de Coches Eléctricos Motrices Tipo R]]</f>
        <v>275</v>
      </c>
      <c r="AU194" s="1">
        <v>0</v>
      </c>
      <c r="AV194" s="1">
        <v>4</v>
      </c>
      <c r="AW194" s="1">
        <v>8</v>
      </c>
      <c r="AX194" s="200">
        <f>+Sar_InfraMR[[#This Row],[B.03.1 - Parque de Coches Motores Motrices Remolcados]]+Sar_InfraMR[[#This Row],[B.03.2 - Parque de Coches Motores Motrices Intermedios]]+Sar_InfraMR[[#This Row],[B.03.3 - Parque de Coches Motores Motrices Cabina]]</f>
        <v>12</v>
      </c>
      <c r="AY194" s="1">
        <v>33</v>
      </c>
      <c r="AZ194" s="1">
        <v>12</v>
      </c>
      <c r="BA194" s="1">
        <v>0</v>
      </c>
      <c r="BB194" s="1">
        <v>0</v>
      </c>
      <c r="BC194" s="200">
        <f>+SUM(Sar_InfraMR[[#This Row],[B.04.1 - Parque de Coches Remolcados Clase Unica]:[B.04.5 - Parque de Coches Remolcados para Servicios Especiales (Cartoneros)]])</f>
        <v>45</v>
      </c>
      <c r="BD194" s="356">
        <v>8</v>
      </c>
      <c r="BE194" s="1">
        <v>0</v>
      </c>
      <c r="BF194" s="1">
        <v>0</v>
      </c>
      <c r="BG194" s="235">
        <v>1676</v>
      </c>
    </row>
    <row r="195" spans="1:59">
      <c r="A195" s="1">
        <v>2009</v>
      </c>
      <c r="B195" s="1" t="s">
        <v>62</v>
      </c>
      <c r="C195" s="10">
        <v>71.5</v>
      </c>
      <c r="D195" s="10">
        <v>62.3</v>
      </c>
      <c r="E195" s="10">
        <v>0</v>
      </c>
      <c r="F195" s="10">
        <v>36.4</v>
      </c>
      <c r="G195" s="192">
        <f t="shared" si="21"/>
        <v>170.20000000000002</v>
      </c>
      <c r="H195" s="192">
        <f>+Sar_InfraMR[[#This Row],[Total Líneas de Explotación ]]</f>
        <v>170.20000000000002</v>
      </c>
      <c r="I195" s="300">
        <v>169.64911000000001</v>
      </c>
      <c r="J195" s="10">
        <v>196.1</v>
      </c>
      <c r="K195" s="10">
        <v>13.5</v>
      </c>
      <c r="L195" s="10">
        <v>85</v>
      </c>
      <c r="M195" s="10">
        <v>8.4</v>
      </c>
      <c r="N195" s="192">
        <f>+Sar_InfraMR[[#This Row],[A.03.1 -  Longitud de Vías de Explotación No Electrificadas Troncales y Ramales (vía principal) (km)]]+Sar_InfraMR[[#This Row],[A.04.1 -  Longitud de Vías de Explotación Electrificadas Troncales y Ramales (vía principal) (km)]]</f>
        <v>281.10000000000002</v>
      </c>
      <c r="O195" s="192">
        <f>+Sar_InfraMR[[#This Row],[Total Vías (excluido Auxiliares)]]</f>
        <v>281.10000000000002</v>
      </c>
      <c r="P195" s="1">
        <v>30</v>
      </c>
      <c r="Q195" s="1">
        <v>5</v>
      </c>
      <c r="R195" s="1">
        <v>5</v>
      </c>
      <c r="S195" s="194">
        <f t="shared" si="22"/>
        <v>40</v>
      </c>
      <c r="T195" s="194">
        <v>40</v>
      </c>
      <c r="U195" s="1">
        <v>20</v>
      </c>
      <c r="V195" s="1">
        <v>89</v>
      </c>
      <c r="W195" s="1">
        <v>1</v>
      </c>
      <c r="X195" s="1">
        <v>40</v>
      </c>
      <c r="Y195" s="1">
        <v>0</v>
      </c>
      <c r="Z195" s="196">
        <f t="shared" si="23"/>
        <v>150</v>
      </c>
      <c r="AA195" s="1">
        <v>11</v>
      </c>
      <c r="AB195" s="1">
        <v>22</v>
      </c>
      <c r="AC195" s="1">
        <f>+Sar_InfraMR[[#This Row],[Total Pasos Vehiculares a Nivel]]</f>
        <v>150</v>
      </c>
      <c r="AD195" s="196">
        <f t="shared" si="24"/>
        <v>183</v>
      </c>
      <c r="AE195" s="1">
        <v>17</v>
      </c>
      <c r="AF195" s="1">
        <v>16</v>
      </c>
      <c r="AG195" s="1">
        <v>74</v>
      </c>
      <c r="AH195" s="196">
        <f t="shared" si="25"/>
        <v>107</v>
      </c>
      <c r="AI195" s="10">
        <v>31.1</v>
      </c>
      <c r="AJ195" s="10">
        <v>0</v>
      </c>
      <c r="AK195" s="10">
        <v>126.55</v>
      </c>
      <c r="AL195" s="222">
        <f t="shared" si="26"/>
        <v>157.65</v>
      </c>
      <c r="AM195" s="1">
        <v>0</v>
      </c>
      <c r="AN195" s="1">
        <v>9</v>
      </c>
      <c r="AO195" s="1">
        <v>8</v>
      </c>
      <c r="AP195" s="200">
        <f t="shared" si="27"/>
        <v>17</v>
      </c>
      <c r="AQ195" s="1">
        <v>180</v>
      </c>
      <c r="AR195" s="1">
        <v>95</v>
      </c>
      <c r="AS195" s="1">
        <v>0</v>
      </c>
      <c r="AT195" s="200">
        <f>+Sar_InfraMR[[#This Row],[B.02.1 - Parque de Coches Eléctricos Motrices]]+Sar_InfraMR[[#This Row],[B.02.2 - Parque de Coches Eléctricos Motrices Remolcados Tipo R]]+Sar_InfraMR[[#This Row],[B.02.3 - Parque de Coches Eléctricos Motrices Tipo R]]</f>
        <v>275</v>
      </c>
      <c r="AU195" s="1">
        <v>0</v>
      </c>
      <c r="AV195" s="1">
        <v>4</v>
      </c>
      <c r="AW195" s="1">
        <v>8</v>
      </c>
      <c r="AX195" s="200">
        <f>+Sar_InfraMR[[#This Row],[B.03.1 - Parque de Coches Motores Motrices Remolcados]]+Sar_InfraMR[[#This Row],[B.03.2 - Parque de Coches Motores Motrices Intermedios]]+Sar_InfraMR[[#This Row],[B.03.3 - Parque de Coches Motores Motrices Cabina]]</f>
        <v>12</v>
      </c>
      <c r="AY195" s="1">
        <v>33</v>
      </c>
      <c r="AZ195" s="1">
        <v>12</v>
      </c>
      <c r="BA195" s="1">
        <v>0</v>
      </c>
      <c r="BB195" s="1">
        <v>0</v>
      </c>
      <c r="BC195" s="200">
        <f>+SUM(Sar_InfraMR[[#This Row],[B.04.1 - Parque de Coches Remolcados Clase Unica]:[B.04.5 - Parque de Coches Remolcados para Servicios Especiales (Cartoneros)]])</f>
        <v>45</v>
      </c>
      <c r="BD195" s="356">
        <v>8</v>
      </c>
      <c r="BE195" s="1">
        <v>0</v>
      </c>
      <c r="BF195" s="1">
        <v>0</v>
      </c>
      <c r="BG195" s="235">
        <v>1676</v>
      </c>
    </row>
    <row r="196" spans="1:59">
      <c r="A196" s="1">
        <v>2009</v>
      </c>
      <c r="B196" s="1" t="s">
        <v>63</v>
      </c>
      <c r="C196" s="10">
        <v>71.5</v>
      </c>
      <c r="D196" s="10">
        <v>62.3</v>
      </c>
      <c r="E196" s="10">
        <v>0</v>
      </c>
      <c r="F196" s="10">
        <v>36.4</v>
      </c>
      <c r="G196" s="192">
        <f t="shared" si="21"/>
        <v>170.20000000000002</v>
      </c>
      <c r="H196" s="192">
        <f>+Sar_InfraMR[[#This Row],[Total Líneas de Explotación ]]</f>
        <v>170.20000000000002</v>
      </c>
      <c r="I196" s="300">
        <v>169.64911000000001</v>
      </c>
      <c r="J196" s="10">
        <v>196.1</v>
      </c>
      <c r="K196" s="10">
        <v>13.5</v>
      </c>
      <c r="L196" s="10">
        <v>85</v>
      </c>
      <c r="M196" s="10">
        <v>8.4</v>
      </c>
      <c r="N196" s="192">
        <f>+Sar_InfraMR[[#This Row],[A.03.1 -  Longitud de Vías de Explotación No Electrificadas Troncales y Ramales (vía principal) (km)]]+Sar_InfraMR[[#This Row],[A.04.1 -  Longitud de Vías de Explotación Electrificadas Troncales y Ramales (vía principal) (km)]]</f>
        <v>281.10000000000002</v>
      </c>
      <c r="O196" s="192">
        <f>+Sar_InfraMR[[#This Row],[Total Vías (excluido Auxiliares)]]</f>
        <v>281.10000000000002</v>
      </c>
      <c r="P196" s="1">
        <v>30</v>
      </c>
      <c r="Q196" s="1">
        <v>5</v>
      </c>
      <c r="R196" s="1">
        <v>5</v>
      </c>
      <c r="S196" s="194">
        <f t="shared" si="22"/>
        <v>40</v>
      </c>
      <c r="T196" s="194">
        <v>40</v>
      </c>
      <c r="U196" s="1">
        <v>20</v>
      </c>
      <c r="V196" s="1">
        <v>89</v>
      </c>
      <c r="W196" s="1">
        <v>1</v>
      </c>
      <c r="X196" s="1">
        <v>40</v>
      </c>
      <c r="Y196" s="1">
        <v>0</v>
      </c>
      <c r="Z196" s="196">
        <f t="shared" si="23"/>
        <v>150</v>
      </c>
      <c r="AA196" s="1">
        <v>11</v>
      </c>
      <c r="AB196" s="1">
        <v>22</v>
      </c>
      <c r="AC196" s="1">
        <f>+Sar_InfraMR[[#This Row],[Total Pasos Vehiculares a Nivel]]</f>
        <v>150</v>
      </c>
      <c r="AD196" s="196">
        <f t="shared" si="24"/>
        <v>183</v>
      </c>
      <c r="AE196" s="1">
        <v>17</v>
      </c>
      <c r="AF196" s="1">
        <v>16</v>
      </c>
      <c r="AG196" s="1">
        <v>74</v>
      </c>
      <c r="AH196" s="196">
        <f t="shared" si="25"/>
        <v>107</v>
      </c>
      <c r="AI196" s="10">
        <v>31.1</v>
      </c>
      <c r="AJ196" s="10">
        <v>0</v>
      </c>
      <c r="AK196" s="10">
        <v>126.55</v>
      </c>
      <c r="AL196" s="222">
        <f t="shared" si="26"/>
        <v>157.65</v>
      </c>
      <c r="AM196" s="1">
        <v>0</v>
      </c>
      <c r="AN196" s="1">
        <v>9</v>
      </c>
      <c r="AO196" s="1">
        <v>8</v>
      </c>
      <c r="AP196" s="200">
        <f t="shared" si="27"/>
        <v>17</v>
      </c>
      <c r="AQ196" s="1">
        <v>180</v>
      </c>
      <c r="AR196" s="1">
        <v>95</v>
      </c>
      <c r="AS196" s="1">
        <v>0</v>
      </c>
      <c r="AT196" s="200">
        <f>+Sar_InfraMR[[#This Row],[B.02.1 - Parque de Coches Eléctricos Motrices]]+Sar_InfraMR[[#This Row],[B.02.2 - Parque de Coches Eléctricos Motrices Remolcados Tipo R]]+Sar_InfraMR[[#This Row],[B.02.3 - Parque de Coches Eléctricos Motrices Tipo R]]</f>
        <v>275</v>
      </c>
      <c r="AU196" s="1">
        <v>0</v>
      </c>
      <c r="AV196" s="1">
        <v>4</v>
      </c>
      <c r="AW196" s="1">
        <v>8</v>
      </c>
      <c r="AX196" s="200">
        <f>+Sar_InfraMR[[#This Row],[B.03.1 - Parque de Coches Motores Motrices Remolcados]]+Sar_InfraMR[[#This Row],[B.03.2 - Parque de Coches Motores Motrices Intermedios]]+Sar_InfraMR[[#This Row],[B.03.3 - Parque de Coches Motores Motrices Cabina]]</f>
        <v>12</v>
      </c>
      <c r="AY196" s="1">
        <v>33</v>
      </c>
      <c r="AZ196" s="1">
        <v>12</v>
      </c>
      <c r="BA196" s="1">
        <v>0</v>
      </c>
      <c r="BB196" s="1">
        <v>0</v>
      </c>
      <c r="BC196" s="200">
        <f>+SUM(Sar_InfraMR[[#This Row],[B.04.1 - Parque de Coches Remolcados Clase Unica]:[B.04.5 - Parque de Coches Remolcados para Servicios Especiales (Cartoneros)]])</f>
        <v>45</v>
      </c>
      <c r="BD196" s="356">
        <v>8</v>
      </c>
      <c r="BE196" s="1">
        <v>0</v>
      </c>
      <c r="BF196" s="1">
        <v>0</v>
      </c>
      <c r="BG196" s="235">
        <v>1676</v>
      </c>
    </row>
    <row r="197" spans="1:59">
      <c r="A197" s="1">
        <v>2009</v>
      </c>
      <c r="B197" s="1" t="s">
        <v>64</v>
      </c>
      <c r="C197" s="10">
        <v>71.5</v>
      </c>
      <c r="D197" s="10">
        <v>62.3</v>
      </c>
      <c r="E197" s="10">
        <v>0</v>
      </c>
      <c r="F197" s="10">
        <v>36.4</v>
      </c>
      <c r="G197" s="192">
        <f t="shared" si="21"/>
        <v>170.20000000000002</v>
      </c>
      <c r="H197" s="192">
        <f>+Sar_InfraMR[[#This Row],[Total Líneas de Explotación ]]</f>
        <v>170.20000000000002</v>
      </c>
      <c r="I197" s="300">
        <v>169.64911000000001</v>
      </c>
      <c r="J197" s="10">
        <v>196.1</v>
      </c>
      <c r="K197" s="10">
        <v>13.5</v>
      </c>
      <c r="L197" s="10">
        <v>85</v>
      </c>
      <c r="M197" s="10">
        <v>8.4</v>
      </c>
      <c r="N197" s="192">
        <f>+Sar_InfraMR[[#This Row],[A.03.1 -  Longitud de Vías de Explotación No Electrificadas Troncales y Ramales (vía principal) (km)]]+Sar_InfraMR[[#This Row],[A.04.1 -  Longitud de Vías de Explotación Electrificadas Troncales y Ramales (vía principal) (km)]]</f>
        <v>281.10000000000002</v>
      </c>
      <c r="O197" s="192">
        <f>+Sar_InfraMR[[#This Row],[Total Vías (excluido Auxiliares)]]</f>
        <v>281.10000000000002</v>
      </c>
      <c r="P197" s="1">
        <v>30</v>
      </c>
      <c r="Q197" s="1">
        <v>5</v>
      </c>
      <c r="R197" s="1">
        <v>5</v>
      </c>
      <c r="S197" s="194">
        <f t="shared" si="22"/>
        <v>40</v>
      </c>
      <c r="T197" s="194">
        <v>40</v>
      </c>
      <c r="U197" s="1">
        <v>20</v>
      </c>
      <c r="V197" s="1">
        <v>89</v>
      </c>
      <c r="W197" s="1">
        <v>1</v>
      </c>
      <c r="X197" s="1">
        <v>40</v>
      </c>
      <c r="Y197" s="1">
        <v>0</v>
      </c>
      <c r="Z197" s="196">
        <f t="shared" si="23"/>
        <v>150</v>
      </c>
      <c r="AA197" s="1">
        <v>11</v>
      </c>
      <c r="AB197" s="1">
        <v>22</v>
      </c>
      <c r="AC197" s="1">
        <f>+Sar_InfraMR[[#This Row],[Total Pasos Vehiculares a Nivel]]</f>
        <v>150</v>
      </c>
      <c r="AD197" s="196">
        <f t="shared" si="24"/>
        <v>183</v>
      </c>
      <c r="AE197" s="1">
        <v>17</v>
      </c>
      <c r="AF197" s="1">
        <v>16</v>
      </c>
      <c r="AG197" s="1">
        <v>74</v>
      </c>
      <c r="AH197" s="196">
        <f t="shared" si="25"/>
        <v>107</v>
      </c>
      <c r="AI197" s="10">
        <v>31.1</v>
      </c>
      <c r="AJ197" s="10">
        <v>0</v>
      </c>
      <c r="AK197" s="10">
        <v>126.55</v>
      </c>
      <c r="AL197" s="222">
        <f t="shared" si="26"/>
        <v>157.65</v>
      </c>
      <c r="AM197" s="1">
        <v>0</v>
      </c>
      <c r="AN197" s="1">
        <v>9</v>
      </c>
      <c r="AO197" s="1">
        <v>8</v>
      </c>
      <c r="AP197" s="200">
        <f t="shared" si="27"/>
        <v>17</v>
      </c>
      <c r="AQ197" s="1">
        <v>180</v>
      </c>
      <c r="AR197" s="1">
        <v>95</v>
      </c>
      <c r="AS197" s="1">
        <v>0</v>
      </c>
      <c r="AT197" s="200">
        <f>+Sar_InfraMR[[#This Row],[B.02.1 - Parque de Coches Eléctricos Motrices]]+Sar_InfraMR[[#This Row],[B.02.2 - Parque de Coches Eléctricos Motrices Remolcados Tipo R]]+Sar_InfraMR[[#This Row],[B.02.3 - Parque de Coches Eléctricos Motrices Tipo R]]</f>
        <v>275</v>
      </c>
      <c r="AU197" s="1">
        <v>0</v>
      </c>
      <c r="AV197" s="1">
        <v>4</v>
      </c>
      <c r="AW197" s="1">
        <v>8</v>
      </c>
      <c r="AX197" s="200">
        <f>+Sar_InfraMR[[#This Row],[B.03.1 - Parque de Coches Motores Motrices Remolcados]]+Sar_InfraMR[[#This Row],[B.03.2 - Parque de Coches Motores Motrices Intermedios]]+Sar_InfraMR[[#This Row],[B.03.3 - Parque de Coches Motores Motrices Cabina]]</f>
        <v>12</v>
      </c>
      <c r="AY197" s="1">
        <v>33</v>
      </c>
      <c r="AZ197" s="1">
        <v>12</v>
      </c>
      <c r="BA197" s="1">
        <v>0</v>
      </c>
      <c r="BB197" s="1">
        <v>0</v>
      </c>
      <c r="BC197" s="200">
        <f>+SUM(Sar_InfraMR[[#This Row],[B.04.1 - Parque de Coches Remolcados Clase Unica]:[B.04.5 - Parque de Coches Remolcados para Servicios Especiales (Cartoneros)]])</f>
        <v>45</v>
      </c>
      <c r="BD197" s="356">
        <v>8</v>
      </c>
      <c r="BE197" s="1">
        <v>0</v>
      </c>
      <c r="BF197" s="1">
        <v>0</v>
      </c>
      <c r="BG197" s="235">
        <v>1676</v>
      </c>
    </row>
    <row r="198" spans="1:59">
      <c r="A198" s="1">
        <v>2009</v>
      </c>
      <c r="B198" s="1" t="s">
        <v>65</v>
      </c>
      <c r="C198" s="10">
        <v>71.5</v>
      </c>
      <c r="D198" s="10">
        <v>62.3</v>
      </c>
      <c r="E198" s="10">
        <v>0</v>
      </c>
      <c r="F198" s="10">
        <v>36.4</v>
      </c>
      <c r="G198" s="192">
        <f t="shared" si="21"/>
        <v>170.20000000000002</v>
      </c>
      <c r="H198" s="192">
        <f>+Sar_InfraMR[[#This Row],[Total Líneas de Explotación ]]</f>
        <v>170.20000000000002</v>
      </c>
      <c r="I198" s="300">
        <v>169.64911000000001</v>
      </c>
      <c r="J198" s="10">
        <v>196.1</v>
      </c>
      <c r="K198" s="10">
        <v>13.5</v>
      </c>
      <c r="L198" s="10">
        <v>85</v>
      </c>
      <c r="M198" s="10">
        <v>8.4</v>
      </c>
      <c r="N198" s="192">
        <f>+Sar_InfraMR[[#This Row],[A.03.1 -  Longitud de Vías de Explotación No Electrificadas Troncales y Ramales (vía principal) (km)]]+Sar_InfraMR[[#This Row],[A.04.1 -  Longitud de Vías de Explotación Electrificadas Troncales y Ramales (vía principal) (km)]]</f>
        <v>281.10000000000002</v>
      </c>
      <c r="O198" s="192">
        <f>+Sar_InfraMR[[#This Row],[Total Vías (excluido Auxiliares)]]</f>
        <v>281.10000000000002</v>
      </c>
      <c r="P198" s="1">
        <v>30</v>
      </c>
      <c r="Q198" s="1">
        <v>5</v>
      </c>
      <c r="R198" s="1">
        <v>5</v>
      </c>
      <c r="S198" s="194">
        <f t="shared" si="22"/>
        <v>40</v>
      </c>
      <c r="T198" s="194">
        <v>40</v>
      </c>
      <c r="U198" s="1">
        <v>20</v>
      </c>
      <c r="V198" s="1">
        <v>89</v>
      </c>
      <c r="W198" s="1">
        <v>1</v>
      </c>
      <c r="X198" s="1">
        <v>40</v>
      </c>
      <c r="Y198" s="1">
        <v>0</v>
      </c>
      <c r="Z198" s="196">
        <f t="shared" si="23"/>
        <v>150</v>
      </c>
      <c r="AA198" s="1">
        <v>11</v>
      </c>
      <c r="AB198" s="1">
        <v>22</v>
      </c>
      <c r="AC198" s="1">
        <f>+Sar_InfraMR[[#This Row],[Total Pasos Vehiculares a Nivel]]</f>
        <v>150</v>
      </c>
      <c r="AD198" s="196">
        <f t="shared" si="24"/>
        <v>183</v>
      </c>
      <c r="AE198" s="1">
        <v>17</v>
      </c>
      <c r="AF198" s="1">
        <v>16</v>
      </c>
      <c r="AG198" s="1">
        <v>74</v>
      </c>
      <c r="AH198" s="196">
        <f t="shared" si="25"/>
        <v>107</v>
      </c>
      <c r="AI198" s="10">
        <v>31.1</v>
      </c>
      <c r="AJ198" s="10">
        <v>0</v>
      </c>
      <c r="AK198" s="10">
        <v>126.55</v>
      </c>
      <c r="AL198" s="222">
        <f t="shared" si="26"/>
        <v>157.65</v>
      </c>
      <c r="AM198" s="1">
        <v>0</v>
      </c>
      <c r="AN198" s="1">
        <v>9</v>
      </c>
      <c r="AO198" s="1">
        <v>8</v>
      </c>
      <c r="AP198" s="200">
        <f t="shared" si="27"/>
        <v>17</v>
      </c>
      <c r="AQ198" s="1">
        <v>180</v>
      </c>
      <c r="AR198" s="1">
        <v>95</v>
      </c>
      <c r="AS198" s="1">
        <v>0</v>
      </c>
      <c r="AT198" s="200">
        <f>+Sar_InfraMR[[#This Row],[B.02.1 - Parque de Coches Eléctricos Motrices]]+Sar_InfraMR[[#This Row],[B.02.2 - Parque de Coches Eléctricos Motrices Remolcados Tipo R]]+Sar_InfraMR[[#This Row],[B.02.3 - Parque de Coches Eléctricos Motrices Tipo R]]</f>
        <v>275</v>
      </c>
      <c r="AU198" s="1">
        <v>0</v>
      </c>
      <c r="AV198" s="1">
        <v>4</v>
      </c>
      <c r="AW198" s="1">
        <v>8</v>
      </c>
      <c r="AX198" s="200">
        <f>+Sar_InfraMR[[#This Row],[B.03.1 - Parque de Coches Motores Motrices Remolcados]]+Sar_InfraMR[[#This Row],[B.03.2 - Parque de Coches Motores Motrices Intermedios]]+Sar_InfraMR[[#This Row],[B.03.3 - Parque de Coches Motores Motrices Cabina]]</f>
        <v>12</v>
      </c>
      <c r="AY198" s="1">
        <v>33</v>
      </c>
      <c r="AZ198" s="1">
        <v>12</v>
      </c>
      <c r="BA198" s="1">
        <v>0</v>
      </c>
      <c r="BB198" s="1">
        <v>0</v>
      </c>
      <c r="BC198" s="200">
        <f>+SUM(Sar_InfraMR[[#This Row],[B.04.1 - Parque de Coches Remolcados Clase Unica]:[B.04.5 - Parque de Coches Remolcados para Servicios Especiales (Cartoneros)]])</f>
        <v>45</v>
      </c>
      <c r="BD198" s="356">
        <v>8</v>
      </c>
      <c r="BE198" s="1">
        <v>0</v>
      </c>
      <c r="BF198" s="1">
        <v>0</v>
      </c>
      <c r="BG198" s="235">
        <v>1676</v>
      </c>
    </row>
    <row r="199" spans="1:59">
      <c r="A199" s="1">
        <v>2009</v>
      </c>
      <c r="B199" s="1" t="s">
        <v>66</v>
      </c>
      <c r="C199" s="10">
        <v>71.5</v>
      </c>
      <c r="D199" s="10">
        <v>62.3</v>
      </c>
      <c r="E199" s="10">
        <v>0</v>
      </c>
      <c r="F199" s="10">
        <v>36.4</v>
      </c>
      <c r="G199" s="192">
        <f t="shared" si="21"/>
        <v>170.20000000000002</v>
      </c>
      <c r="H199" s="192">
        <f>+Sar_InfraMR[[#This Row],[Total Líneas de Explotación ]]</f>
        <v>170.20000000000002</v>
      </c>
      <c r="I199" s="300">
        <v>169.64911000000001</v>
      </c>
      <c r="J199" s="10">
        <v>196.1</v>
      </c>
      <c r="K199" s="10">
        <v>13.5</v>
      </c>
      <c r="L199" s="10">
        <v>85</v>
      </c>
      <c r="M199" s="10">
        <v>8.4</v>
      </c>
      <c r="N199" s="192">
        <f>+Sar_InfraMR[[#This Row],[A.03.1 -  Longitud de Vías de Explotación No Electrificadas Troncales y Ramales (vía principal) (km)]]+Sar_InfraMR[[#This Row],[A.04.1 -  Longitud de Vías de Explotación Electrificadas Troncales y Ramales (vía principal) (km)]]</f>
        <v>281.10000000000002</v>
      </c>
      <c r="O199" s="192">
        <f>+Sar_InfraMR[[#This Row],[Total Vías (excluido Auxiliares)]]</f>
        <v>281.10000000000002</v>
      </c>
      <c r="P199" s="1">
        <v>30</v>
      </c>
      <c r="Q199" s="1">
        <v>5</v>
      </c>
      <c r="R199" s="1">
        <v>5</v>
      </c>
      <c r="S199" s="194">
        <f t="shared" si="22"/>
        <v>40</v>
      </c>
      <c r="T199" s="194">
        <v>40</v>
      </c>
      <c r="U199" s="1">
        <v>20</v>
      </c>
      <c r="V199" s="1">
        <v>89</v>
      </c>
      <c r="W199" s="1">
        <v>1</v>
      </c>
      <c r="X199" s="1">
        <v>40</v>
      </c>
      <c r="Y199" s="1">
        <v>0</v>
      </c>
      <c r="Z199" s="196">
        <f t="shared" si="23"/>
        <v>150</v>
      </c>
      <c r="AA199" s="1">
        <v>11</v>
      </c>
      <c r="AB199" s="1">
        <v>22</v>
      </c>
      <c r="AC199" s="1">
        <f>+Sar_InfraMR[[#This Row],[Total Pasos Vehiculares a Nivel]]</f>
        <v>150</v>
      </c>
      <c r="AD199" s="196">
        <f t="shared" si="24"/>
        <v>183</v>
      </c>
      <c r="AE199" s="1">
        <v>17</v>
      </c>
      <c r="AF199" s="1">
        <v>16</v>
      </c>
      <c r="AG199" s="1">
        <v>74</v>
      </c>
      <c r="AH199" s="196">
        <f t="shared" si="25"/>
        <v>107</v>
      </c>
      <c r="AI199" s="10">
        <v>31.1</v>
      </c>
      <c r="AJ199" s="10">
        <v>0</v>
      </c>
      <c r="AK199" s="10">
        <v>126.55</v>
      </c>
      <c r="AL199" s="222">
        <f t="shared" si="26"/>
        <v>157.65</v>
      </c>
      <c r="AM199" s="1">
        <v>0</v>
      </c>
      <c r="AN199" s="1">
        <v>9</v>
      </c>
      <c r="AO199" s="1">
        <v>8</v>
      </c>
      <c r="AP199" s="200">
        <f t="shared" si="27"/>
        <v>17</v>
      </c>
      <c r="AQ199" s="1">
        <v>180</v>
      </c>
      <c r="AR199" s="1">
        <v>95</v>
      </c>
      <c r="AS199" s="1">
        <v>0</v>
      </c>
      <c r="AT199" s="200">
        <f>+Sar_InfraMR[[#This Row],[B.02.1 - Parque de Coches Eléctricos Motrices]]+Sar_InfraMR[[#This Row],[B.02.2 - Parque de Coches Eléctricos Motrices Remolcados Tipo R]]+Sar_InfraMR[[#This Row],[B.02.3 - Parque de Coches Eléctricos Motrices Tipo R]]</f>
        <v>275</v>
      </c>
      <c r="AU199" s="1">
        <v>0</v>
      </c>
      <c r="AV199" s="1">
        <v>4</v>
      </c>
      <c r="AW199" s="1">
        <v>8</v>
      </c>
      <c r="AX199" s="200">
        <f>+Sar_InfraMR[[#This Row],[B.03.1 - Parque de Coches Motores Motrices Remolcados]]+Sar_InfraMR[[#This Row],[B.03.2 - Parque de Coches Motores Motrices Intermedios]]+Sar_InfraMR[[#This Row],[B.03.3 - Parque de Coches Motores Motrices Cabina]]</f>
        <v>12</v>
      </c>
      <c r="AY199" s="1">
        <v>33</v>
      </c>
      <c r="AZ199" s="1">
        <v>12</v>
      </c>
      <c r="BA199" s="1">
        <v>0</v>
      </c>
      <c r="BB199" s="1">
        <v>0</v>
      </c>
      <c r="BC199" s="200">
        <f>+SUM(Sar_InfraMR[[#This Row],[B.04.1 - Parque de Coches Remolcados Clase Unica]:[B.04.5 - Parque de Coches Remolcados para Servicios Especiales (Cartoneros)]])</f>
        <v>45</v>
      </c>
      <c r="BD199" s="356">
        <v>8</v>
      </c>
      <c r="BE199" s="1">
        <v>0</v>
      </c>
      <c r="BF199" s="1">
        <v>0</v>
      </c>
      <c r="BG199" s="235">
        <v>1676</v>
      </c>
    </row>
    <row r="200" spans="1:59">
      <c r="A200" s="1">
        <v>2009</v>
      </c>
      <c r="B200" s="1" t="s">
        <v>67</v>
      </c>
      <c r="C200" s="10">
        <v>71.5</v>
      </c>
      <c r="D200" s="10">
        <v>62.3</v>
      </c>
      <c r="E200" s="10">
        <v>0</v>
      </c>
      <c r="F200" s="10">
        <v>36.4</v>
      </c>
      <c r="G200" s="192">
        <f t="shared" si="21"/>
        <v>170.20000000000002</v>
      </c>
      <c r="H200" s="192">
        <f>+Sar_InfraMR[[#This Row],[Total Líneas de Explotación ]]</f>
        <v>170.20000000000002</v>
      </c>
      <c r="I200" s="300">
        <v>169.64911000000001</v>
      </c>
      <c r="J200" s="10">
        <v>196.1</v>
      </c>
      <c r="K200" s="10">
        <v>13.5</v>
      </c>
      <c r="L200" s="10">
        <v>85</v>
      </c>
      <c r="M200" s="10">
        <v>8.4</v>
      </c>
      <c r="N200" s="192">
        <f>+Sar_InfraMR[[#This Row],[A.03.1 -  Longitud de Vías de Explotación No Electrificadas Troncales y Ramales (vía principal) (km)]]+Sar_InfraMR[[#This Row],[A.04.1 -  Longitud de Vías de Explotación Electrificadas Troncales y Ramales (vía principal) (km)]]</f>
        <v>281.10000000000002</v>
      </c>
      <c r="O200" s="192">
        <f>+Sar_InfraMR[[#This Row],[Total Vías (excluido Auxiliares)]]</f>
        <v>281.10000000000002</v>
      </c>
      <c r="P200" s="1">
        <v>30</v>
      </c>
      <c r="Q200" s="1">
        <v>5</v>
      </c>
      <c r="R200" s="1">
        <v>5</v>
      </c>
      <c r="S200" s="194">
        <f t="shared" si="22"/>
        <v>40</v>
      </c>
      <c r="T200" s="194">
        <v>40</v>
      </c>
      <c r="U200" s="1">
        <v>20</v>
      </c>
      <c r="V200" s="1">
        <v>89</v>
      </c>
      <c r="W200" s="1">
        <v>1</v>
      </c>
      <c r="X200" s="1">
        <v>40</v>
      </c>
      <c r="Y200" s="1">
        <v>0</v>
      </c>
      <c r="Z200" s="196">
        <f t="shared" si="23"/>
        <v>150</v>
      </c>
      <c r="AA200" s="1">
        <v>11</v>
      </c>
      <c r="AB200" s="1">
        <v>22</v>
      </c>
      <c r="AC200" s="1">
        <f>+Sar_InfraMR[[#This Row],[Total Pasos Vehiculares a Nivel]]</f>
        <v>150</v>
      </c>
      <c r="AD200" s="196">
        <f t="shared" si="24"/>
        <v>183</v>
      </c>
      <c r="AE200" s="1">
        <v>17</v>
      </c>
      <c r="AF200" s="1">
        <v>16</v>
      </c>
      <c r="AG200" s="1">
        <v>74</v>
      </c>
      <c r="AH200" s="196">
        <f t="shared" si="25"/>
        <v>107</v>
      </c>
      <c r="AI200" s="10">
        <v>31.1</v>
      </c>
      <c r="AJ200" s="10">
        <v>0</v>
      </c>
      <c r="AK200" s="10">
        <v>126.55</v>
      </c>
      <c r="AL200" s="222">
        <f t="shared" si="26"/>
        <v>157.65</v>
      </c>
      <c r="AM200" s="1">
        <v>0</v>
      </c>
      <c r="AN200" s="1">
        <v>9</v>
      </c>
      <c r="AO200" s="1">
        <v>8</v>
      </c>
      <c r="AP200" s="200">
        <f t="shared" si="27"/>
        <v>17</v>
      </c>
      <c r="AQ200" s="1">
        <v>180</v>
      </c>
      <c r="AR200" s="1">
        <v>95</v>
      </c>
      <c r="AS200" s="1">
        <v>0</v>
      </c>
      <c r="AT200" s="200">
        <f>+Sar_InfraMR[[#This Row],[B.02.1 - Parque de Coches Eléctricos Motrices]]+Sar_InfraMR[[#This Row],[B.02.2 - Parque de Coches Eléctricos Motrices Remolcados Tipo R]]+Sar_InfraMR[[#This Row],[B.02.3 - Parque de Coches Eléctricos Motrices Tipo R]]</f>
        <v>275</v>
      </c>
      <c r="AU200" s="1">
        <v>0</v>
      </c>
      <c r="AV200" s="1">
        <v>4</v>
      </c>
      <c r="AW200" s="1">
        <v>8</v>
      </c>
      <c r="AX200" s="200">
        <f>+Sar_InfraMR[[#This Row],[B.03.1 - Parque de Coches Motores Motrices Remolcados]]+Sar_InfraMR[[#This Row],[B.03.2 - Parque de Coches Motores Motrices Intermedios]]+Sar_InfraMR[[#This Row],[B.03.3 - Parque de Coches Motores Motrices Cabina]]</f>
        <v>12</v>
      </c>
      <c r="AY200" s="1">
        <v>33</v>
      </c>
      <c r="AZ200" s="1">
        <v>12</v>
      </c>
      <c r="BA200" s="1">
        <v>0</v>
      </c>
      <c r="BB200" s="1">
        <v>0</v>
      </c>
      <c r="BC200" s="200">
        <f>+SUM(Sar_InfraMR[[#This Row],[B.04.1 - Parque de Coches Remolcados Clase Unica]:[B.04.5 - Parque de Coches Remolcados para Servicios Especiales (Cartoneros)]])</f>
        <v>45</v>
      </c>
      <c r="BD200" s="356">
        <v>8</v>
      </c>
      <c r="BE200" s="1">
        <v>0</v>
      </c>
      <c r="BF200" s="1">
        <v>0</v>
      </c>
      <c r="BG200" s="235">
        <v>1676</v>
      </c>
    </row>
    <row r="201" spans="1:59">
      <c r="A201" s="1">
        <v>2009</v>
      </c>
      <c r="B201" s="1" t="s">
        <v>68</v>
      </c>
      <c r="C201" s="10">
        <v>71.5</v>
      </c>
      <c r="D201" s="10">
        <v>62.3</v>
      </c>
      <c r="E201" s="10">
        <v>0</v>
      </c>
      <c r="F201" s="10">
        <v>36.4</v>
      </c>
      <c r="G201" s="192">
        <f t="shared" si="21"/>
        <v>170.20000000000002</v>
      </c>
      <c r="H201" s="192">
        <f>+Sar_InfraMR[[#This Row],[Total Líneas de Explotación ]]</f>
        <v>170.20000000000002</v>
      </c>
      <c r="I201" s="300">
        <v>169.64911000000001</v>
      </c>
      <c r="J201" s="10">
        <v>196.1</v>
      </c>
      <c r="K201" s="10">
        <v>13.5</v>
      </c>
      <c r="L201" s="10">
        <v>85</v>
      </c>
      <c r="M201" s="10">
        <v>8.4</v>
      </c>
      <c r="N201" s="192">
        <f>+Sar_InfraMR[[#This Row],[A.03.1 -  Longitud de Vías de Explotación No Electrificadas Troncales y Ramales (vía principal) (km)]]+Sar_InfraMR[[#This Row],[A.04.1 -  Longitud de Vías de Explotación Electrificadas Troncales y Ramales (vía principal) (km)]]</f>
        <v>281.10000000000002</v>
      </c>
      <c r="O201" s="192">
        <f>+Sar_InfraMR[[#This Row],[Total Vías (excluido Auxiliares)]]</f>
        <v>281.10000000000002</v>
      </c>
      <c r="P201" s="1">
        <v>30</v>
      </c>
      <c r="Q201" s="1">
        <v>5</v>
      </c>
      <c r="R201" s="1">
        <v>5</v>
      </c>
      <c r="S201" s="194">
        <f t="shared" si="22"/>
        <v>40</v>
      </c>
      <c r="T201" s="194">
        <v>40</v>
      </c>
      <c r="U201" s="1">
        <v>20</v>
      </c>
      <c r="V201" s="1">
        <v>89</v>
      </c>
      <c r="W201" s="1">
        <v>1</v>
      </c>
      <c r="X201" s="1">
        <v>40</v>
      </c>
      <c r="Y201" s="1">
        <v>0</v>
      </c>
      <c r="Z201" s="196">
        <f t="shared" si="23"/>
        <v>150</v>
      </c>
      <c r="AA201" s="1">
        <v>11</v>
      </c>
      <c r="AB201" s="1">
        <v>22</v>
      </c>
      <c r="AC201" s="1">
        <f>+Sar_InfraMR[[#This Row],[Total Pasos Vehiculares a Nivel]]</f>
        <v>150</v>
      </c>
      <c r="AD201" s="196">
        <f t="shared" si="24"/>
        <v>183</v>
      </c>
      <c r="AE201" s="1">
        <v>17</v>
      </c>
      <c r="AF201" s="1">
        <v>16</v>
      </c>
      <c r="AG201" s="1">
        <v>74</v>
      </c>
      <c r="AH201" s="196">
        <f t="shared" si="25"/>
        <v>107</v>
      </c>
      <c r="AI201" s="10">
        <v>31.1</v>
      </c>
      <c r="AJ201" s="10">
        <v>0</v>
      </c>
      <c r="AK201" s="10">
        <v>126.55</v>
      </c>
      <c r="AL201" s="222">
        <f t="shared" si="26"/>
        <v>157.65</v>
      </c>
      <c r="AM201" s="1">
        <v>0</v>
      </c>
      <c r="AN201" s="1">
        <v>9</v>
      </c>
      <c r="AO201" s="1">
        <v>8</v>
      </c>
      <c r="AP201" s="200">
        <f t="shared" si="27"/>
        <v>17</v>
      </c>
      <c r="AQ201" s="1">
        <v>180</v>
      </c>
      <c r="AR201" s="1">
        <v>95</v>
      </c>
      <c r="AS201" s="1">
        <v>0</v>
      </c>
      <c r="AT201" s="200">
        <f>+Sar_InfraMR[[#This Row],[B.02.1 - Parque de Coches Eléctricos Motrices]]+Sar_InfraMR[[#This Row],[B.02.2 - Parque de Coches Eléctricos Motrices Remolcados Tipo R]]+Sar_InfraMR[[#This Row],[B.02.3 - Parque de Coches Eléctricos Motrices Tipo R]]</f>
        <v>275</v>
      </c>
      <c r="AU201" s="1">
        <v>0</v>
      </c>
      <c r="AV201" s="1">
        <v>4</v>
      </c>
      <c r="AW201" s="1">
        <v>8</v>
      </c>
      <c r="AX201" s="200">
        <f>+Sar_InfraMR[[#This Row],[B.03.1 - Parque de Coches Motores Motrices Remolcados]]+Sar_InfraMR[[#This Row],[B.03.2 - Parque de Coches Motores Motrices Intermedios]]+Sar_InfraMR[[#This Row],[B.03.3 - Parque de Coches Motores Motrices Cabina]]</f>
        <v>12</v>
      </c>
      <c r="AY201" s="1">
        <v>33</v>
      </c>
      <c r="AZ201" s="1">
        <v>12</v>
      </c>
      <c r="BA201" s="1">
        <v>0</v>
      </c>
      <c r="BB201" s="1">
        <v>0</v>
      </c>
      <c r="BC201" s="200">
        <f>+SUM(Sar_InfraMR[[#This Row],[B.04.1 - Parque de Coches Remolcados Clase Unica]:[B.04.5 - Parque de Coches Remolcados para Servicios Especiales (Cartoneros)]])</f>
        <v>45</v>
      </c>
      <c r="BD201" s="356">
        <v>8</v>
      </c>
      <c r="BE201" s="1">
        <v>0</v>
      </c>
      <c r="BF201" s="1">
        <v>0</v>
      </c>
      <c r="BG201" s="235">
        <v>1676</v>
      </c>
    </row>
    <row r="202" spans="1:59">
      <c r="A202" s="1">
        <v>2009</v>
      </c>
      <c r="B202" s="1" t="s">
        <v>69</v>
      </c>
      <c r="C202" s="10">
        <v>71.5</v>
      </c>
      <c r="D202" s="10">
        <v>62.3</v>
      </c>
      <c r="E202" s="10">
        <v>0</v>
      </c>
      <c r="F202" s="10">
        <v>36.4</v>
      </c>
      <c r="G202" s="192">
        <f t="shared" si="21"/>
        <v>170.20000000000002</v>
      </c>
      <c r="H202" s="192">
        <f>+Sar_InfraMR[[#This Row],[Total Líneas de Explotación ]]</f>
        <v>170.20000000000002</v>
      </c>
      <c r="I202" s="300">
        <v>169.64911000000001</v>
      </c>
      <c r="J202" s="10">
        <v>196.1</v>
      </c>
      <c r="K202" s="10">
        <v>13.5</v>
      </c>
      <c r="L202" s="10">
        <v>85</v>
      </c>
      <c r="M202" s="10">
        <v>8.4</v>
      </c>
      <c r="N202" s="192">
        <f>+Sar_InfraMR[[#This Row],[A.03.1 -  Longitud de Vías de Explotación No Electrificadas Troncales y Ramales (vía principal) (km)]]+Sar_InfraMR[[#This Row],[A.04.1 -  Longitud de Vías de Explotación Electrificadas Troncales y Ramales (vía principal) (km)]]</f>
        <v>281.10000000000002</v>
      </c>
      <c r="O202" s="192">
        <f>+Sar_InfraMR[[#This Row],[Total Vías (excluido Auxiliares)]]</f>
        <v>281.10000000000002</v>
      </c>
      <c r="P202" s="1">
        <v>30</v>
      </c>
      <c r="Q202" s="1">
        <v>5</v>
      </c>
      <c r="R202" s="1">
        <v>5</v>
      </c>
      <c r="S202" s="194">
        <f t="shared" si="22"/>
        <v>40</v>
      </c>
      <c r="T202" s="194">
        <v>40</v>
      </c>
      <c r="U202" s="1">
        <v>20</v>
      </c>
      <c r="V202" s="1">
        <v>89</v>
      </c>
      <c r="W202" s="1">
        <v>1</v>
      </c>
      <c r="X202" s="1">
        <v>40</v>
      </c>
      <c r="Y202" s="1">
        <v>0</v>
      </c>
      <c r="Z202" s="196">
        <f t="shared" si="23"/>
        <v>150</v>
      </c>
      <c r="AA202" s="1">
        <v>11</v>
      </c>
      <c r="AB202" s="1">
        <v>22</v>
      </c>
      <c r="AC202" s="1">
        <f>+Sar_InfraMR[[#This Row],[Total Pasos Vehiculares a Nivel]]</f>
        <v>150</v>
      </c>
      <c r="AD202" s="196">
        <f t="shared" si="24"/>
        <v>183</v>
      </c>
      <c r="AE202" s="1">
        <v>17</v>
      </c>
      <c r="AF202" s="1">
        <v>16</v>
      </c>
      <c r="AG202" s="1">
        <v>74</v>
      </c>
      <c r="AH202" s="196">
        <f t="shared" si="25"/>
        <v>107</v>
      </c>
      <c r="AI202" s="10">
        <v>31.1</v>
      </c>
      <c r="AJ202" s="10">
        <v>0</v>
      </c>
      <c r="AK202" s="10">
        <v>126.55</v>
      </c>
      <c r="AL202" s="222">
        <f t="shared" si="26"/>
        <v>157.65</v>
      </c>
      <c r="AM202" s="1">
        <v>0</v>
      </c>
      <c r="AN202" s="1">
        <v>9</v>
      </c>
      <c r="AO202" s="1">
        <v>8</v>
      </c>
      <c r="AP202" s="200">
        <f t="shared" si="27"/>
        <v>17</v>
      </c>
      <c r="AQ202" s="1">
        <v>180</v>
      </c>
      <c r="AR202" s="1">
        <v>95</v>
      </c>
      <c r="AS202" s="1">
        <v>0</v>
      </c>
      <c r="AT202" s="200">
        <f>+Sar_InfraMR[[#This Row],[B.02.1 - Parque de Coches Eléctricos Motrices]]+Sar_InfraMR[[#This Row],[B.02.2 - Parque de Coches Eléctricos Motrices Remolcados Tipo R]]+Sar_InfraMR[[#This Row],[B.02.3 - Parque de Coches Eléctricos Motrices Tipo R]]</f>
        <v>275</v>
      </c>
      <c r="AU202" s="1">
        <v>0</v>
      </c>
      <c r="AV202" s="1">
        <v>4</v>
      </c>
      <c r="AW202" s="1">
        <v>8</v>
      </c>
      <c r="AX202" s="200">
        <f>+Sar_InfraMR[[#This Row],[B.03.1 - Parque de Coches Motores Motrices Remolcados]]+Sar_InfraMR[[#This Row],[B.03.2 - Parque de Coches Motores Motrices Intermedios]]+Sar_InfraMR[[#This Row],[B.03.3 - Parque de Coches Motores Motrices Cabina]]</f>
        <v>12</v>
      </c>
      <c r="AY202" s="1">
        <v>33</v>
      </c>
      <c r="AZ202" s="1">
        <v>12</v>
      </c>
      <c r="BA202" s="1">
        <v>0</v>
      </c>
      <c r="BB202" s="1">
        <v>0</v>
      </c>
      <c r="BC202" s="200">
        <f>+SUM(Sar_InfraMR[[#This Row],[B.04.1 - Parque de Coches Remolcados Clase Unica]:[B.04.5 - Parque de Coches Remolcados para Servicios Especiales (Cartoneros)]])</f>
        <v>45</v>
      </c>
      <c r="BD202" s="356">
        <v>8</v>
      </c>
      <c r="BE202" s="1">
        <v>0</v>
      </c>
      <c r="BF202" s="1">
        <v>0</v>
      </c>
      <c r="BG202" s="235">
        <v>1676</v>
      </c>
    </row>
    <row r="203" spans="1:59">
      <c r="A203" s="1">
        <v>2009</v>
      </c>
      <c r="B203" s="1" t="s">
        <v>70</v>
      </c>
      <c r="C203" s="10">
        <v>71.5</v>
      </c>
      <c r="D203" s="10">
        <v>62.3</v>
      </c>
      <c r="E203" s="10">
        <v>0</v>
      </c>
      <c r="F203" s="10">
        <v>36.4</v>
      </c>
      <c r="G203" s="192">
        <f t="shared" si="21"/>
        <v>170.20000000000002</v>
      </c>
      <c r="H203" s="192">
        <f>+Sar_InfraMR[[#This Row],[Total Líneas de Explotación ]]</f>
        <v>170.20000000000002</v>
      </c>
      <c r="I203" s="300">
        <v>169.64911000000001</v>
      </c>
      <c r="J203" s="10">
        <v>196.1</v>
      </c>
      <c r="K203" s="10">
        <v>13.5</v>
      </c>
      <c r="L203" s="10">
        <v>85</v>
      </c>
      <c r="M203" s="10">
        <v>8.4</v>
      </c>
      <c r="N203" s="192">
        <f>+Sar_InfraMR[[#This Row],[A.03.1 -  Longitud de Vías de Explotación No Electrificadas Troncales y Ramales (vía principal) (km)]]+Sar_InfraMR[[#This Row],[A.04.1 -  Longitud de Vías de Explotación Electrificadas Troncales y Ramales (vía principal) (km)]]</f>
        <v>281.10000000000002</v>
      </c>
      <c r="O203" s="192">
        <f>+Sar_InfraMR[[#This Row],[Total Vías (excluido Auxiliares)]]</f>
        <v>281.10000000000002</v>
      </c>
      <c r="P203" s="1">
        <v>30</v>
      </c>
      <c r="Q203" s="1">
        <v>5</v>
      </c>
      <c r="R203" s="1">
        <v>5</v>
      </c>
      <c r="S203" s="194">
        <f t="shared" si="22"/>
        <v>40</v>
      </c>
      <c r="T203" s="194">
        <v>40</v>
      </c>
      <c r="U203" s="1">
        <v>20</v>
      </c>
      <c r="V203" s="1">
        <v>89</v>
      </c>
      <c r="W203" s="1">
        <v>1</v>
      </c>
      <c r="X203" s="1">
        <v>40</v>
      </c>
      <c r="Y203" s="1">
        <v>0</v>
      </c>
      <c r="Z203" s="196">
        <f t="shared" si="23"/>
        <v>150</v>
      </c>
      <c r="AA203" s="1">
        <v>11</v>
      </c>
      <c r="AB203" s="1">
        <v>22</v>
      </c>
      <c r="AC203" s="1">
        <f>+Sar_InfraMR[[#This Row],[Total Pasos Vehiculares a Nivel]]</f>
        <v>150</v>
      </c>
      <c r="AD203" s="196">
        <f t="shared" si="24"/>
        <v>183</v>
      </c>
      <c r="AE203" s="1">
        <v>17</v>
      </c>
      <c r="AF203" s="1">
        <v>16</v>
      </c>
      <c r="AG203" s="1">
        <v>74</v>
      </c>
      <c r="AH203" s="196">
        <f t="shared" si="25"/>
        <v>107</v>
      </c>
      <c r="AI203" s="10">
        <v>31.1</v>
      </c>
      <c r="AJ203" s="10">
        <v>0</v>
      </c>
      <c r="AK203" s="10">
        <v>126.55</v>
      </c>
      <c r="AL203" s="222">
        <f t="shared" si="26"/>
        <v>157.65</v>
      </c>
      <c r="AM203" s="1">
        <v>0</v>
      </c>
      <c r="AN203" s="1">
        <v>9</v>
      </c>
      <c r="AO203" s="1">
        <v>8</v>
      </c>
      <c r="AP203" s="200">
        <f t="shared" si="27"/>
        <v>17</v>
      </c>
      <c r="AQ203" s="1">
        <v>180</v>
      </c>
      <c r="AR203" s="1">
        <v>95</v>
      </c>
      <c r="AS203" s="1">
        <v>0</v>
      </c>
      <c r="AT203" s="200">
        <f>+Sar_InfraMR[[#This Row],[B.02.1 - Parque de Coches Eléctricos Motrices]]+Sar_InfraMR[[#This Row],[B.02.2 - Parque de Coches Eléctricos Motrices Remolcados Tipo R]]+Sar_InfraMR[[#This Row],[B.02.3 - Parque de Coches Eléctricos Motrices Tipo R]]</f>
        <v>275</v>
      </c>
      <c r="AU203" s="1">
        <v>0</v>
      </c>
      <c r="AV203" s="1">
        <v>4</v>
      </c>
      <c r="AW203" s="1">
        <v>8</v>
      </c>
      <c r="AX203" s="200">
        <f>+Sar_InfraMR[[#This Row],[B.03.1 - Parque de Coches Motores Motrices Remolcados]]+Sar_InfraMR[[#This Row],[B.03.2 - Parque de Coches Motores Motrices Intermedios]]+Sar_InfraMR[[#This Row],[B.03.3 - Parque de Coches Motores Motrices Cabina]]</f>
        <v>12</v>
      </c>
      <c r="AY203" s="1">
        <v>33</v>
      </c>
      <c r="AZ203" s="1">
        <v>12</v>
      </c>
      <c r="BA203" s="1">
        <v>0</v>
      </c>
      <c r="BB203" s="1">
        <v>0</v>
      </c>
      <c r="BC203" s="200">
        <f>+SUM(Sar_InfraMR[[#This Row],[B.04.1 - Parque de Coches Remolcados Clase Unica]:[B.04.5 - Parque de Coches Remolcados para Servicios Especiales (Cartoneros)]])</f>
        <v>45</v>
      </c>
      <c r="BD203" s="356">
        <v>8</v>
      </c>
      <c r="BE203" s="1">
        <v>0</v>
      </c>
      <c r="BF203" s="1">
        <v>0</v>
      </c>
      <c r="BG203" s="235">
        <v>1676</v>
      </c>
    </row>
    <row r="204" spans="1:59">
      <c r="A204" s="1">
        <v>2009</v>
      </c>
      <c r="B204" s="1" t="s">
        <v>71</v>
      </c>
      <c r="C204" s="10">
        <v>71.5</v>
      </c>
      <c r="D204" s="10">
        <v>62.3</v>
      </c>
      <c r="E204" s="10">
        <v>0</v>
      </c>
      <c r="F204" s="10">
        <v>36.4</v>
      </c>
      <c r="G204" s="192">
        <f t="shared" si="21"/>
        <v>170.20000000000002</v>
      </c>
      <c r="H204" s="192">
        <f>+Sar_InfraMR[[#This Row],[Total Líneas de Explotación ]]</f>
        <v>170.20000000000002</v>
      </c>
      <c r="I204" s="300">
        <v>169.64911000000001</v>
      </c>
      <c r="J204" s="10">
        <v>196.1</v>
      </c>
      <c r="K204" s="10">
        <v>13.5</v>
      </c>
      <c r="L204" s="10">
        <v>85</v>
      </c>
      <c r="M204" s="10">
        <v>8.4</v>
      </c>
      <c r="N204" s="192">
        <f>+Sar_InfraMR[[#This Row],[A.03.1 -  Longitud de Vías de Explotación No Electrificadas Troncales y Ramales (vía principal) (km)]]+Sar_InfraMR[[#This Row],[A.04.1 -  Longitud de Vías de Explotación Electrificadas Troncales y Ramales (vía principal) (km)]]</f>
        <v>281.10000000000002</v>
      </c>
      <c r="O204" s="192">
        <f>+Sar_InfraMR[[#This Row],[Total Vías (excluido Auxiliares)]]</f>
        <v>281.10000000000002</v>
      </c>
      <c r="P204" s="1">
        <v>30</v>
      </c>
      <c r="Q204" s="1">
        <v>5</v>
      </c>
      <c r="R204" s="1">
        <v>5</v>
      </c>
      <c r="S204" s="194">
        <f t="shared" si="22"/>
        <v>40</v>
      </c>
      <c r="T204" s="194">
        <v>40</v>
      </c>
      <c r="U204" s="1">
        <v>20</v>
      </c>
      <c r="V204" s="1">
        <v>89</v>
      </c>
      <c r="W204" s="1">
        <v>1</v>
      </c>
      <c r="X204" s="1">
        <v>40</v>
      </c>
      <c r="Y204" s="1">
        <v>0</v>
      </c>
      <c r="Z204" s="196">
        <f t="shared" si="23"/>
        <v>150</v>
      </c>
      <c r="AA204" s="1">
        <v>11</v>
      </c>
      <c r="AB204" s="1">
        <v>22</v>
      </c>
      <c r="AC204" s="1">
        <f>+Sar_InfraMR[[#This Row],[Total Pasos Vehiculares a Nivel]]</f>
        <v>150</v>
      </c>
      <c r="AD204" s="196">
        <f t="shared" si="24"/>
        <v>183</v>
      </c>
      <c r="AE204" s="1">
        <v>17</v>
      </c>
      <c r="AF204" s="1">
        <v>16</v>
      </c>
      <c r="AG204" s="1">
        <v>74</v>
      </c>
      <c r="AH204" s="196">
        <f t="shared" si="25"/>
        <v>107</v>
      </c>
      <c r="AI204" s="10">
        <v>31.1</v>
      </c>
      <c r="AJ204" s="10">
        <v>0</v>
      </c>
      <c r="AK204" s="10">
        <v>126.55</v>
      </c>
      <c r="AL204" s="222">
        <f t="shared" si="26"/>
        <v>157.65</v>
      </c>
      <c r="AM204" s="1">
        <v>0</v>
      </c>
      <c r="AN204" s="1">
        <v>9</v>
      </c>
      <c r="AO204" s="1">
        <v>8</v>
      </c>
      <c r="AP204" s="200">
        <f t="shared" si="27"/>
        <v>17</v>
      </c>
      <c r="AQ204" s="1">
        <v>180</v>
      </c>
      <c r="AR204" s="1">
        <v>95</v>
      </c>
      <c r="AS204" s="1">
        <v>0</v>
      </c>
      <c r="AT204" s="200">
        <f>+Sar_InfraMR[[#This Row],[B.02.1 - Parque de Coches Eléctricos Motrices]]+Sar_InfraMR[[#This Row],[B.02.2 - Parque de Coches Eléctricos Motrices Remolcados Tipo R]]+Sar_InfraMR[[#This Row],[B.02.3 - Parque de Coches Eléctricos Motrices Tipo R]]</f>
        <v>275</v>
      </c>
      <c r="AU204" s="1">
        <v>0</v>
      </c>
      <c r="AV204" s="1">
        <v>4</v>
      </c>
      <c r="AW204" s="1">
        <v>8</v>
      </c>
      <c r="AX204" s="200">
        <f>+Sar_InfraMR[[#This Row],[B.03.1 - Parque de Coches Motores Motrices Remolcados]]+Sar_InfraMR[[#This Row],[B.03.2 - Parque de Coches Motores Motrices Intermedios]]+Sar_InfraMR[[#This Row],[B.03.3 - Parque de Coches Motores Motrices Cabina]]</f>
        <v>12</v>
      </c>
      <c r="AY204" s="1">
        <v>33</v>
      </c>
      <c r="AZ204" s="1">
        <v>12</v>
      </c>
      <c r="BA204" s="1">
        <v>0</v>
      </c>
      <c r="BB204" s="1">
        <v>0</v>
      </c>
      <c r="BC204" s="200">
        <f>+SUM(Sar_InfraMR[[#This Row],[B.04.1 - Parque de Coches Remolcados Clase Unica]:[B.04.5 - Parque de Coches Remolcados para Servicios Especiales (Cartoneros)]])</f>
        <v>45</v>
      </c>
      <c r="BD204" s="356">
        <v>8</v>
      </c>
      <c r="BE204" s="1">
        <v>0</v>
      </c>
      <c r="BF204" s="1">
        <v>0</v>
      </c>
      <c r="BG204" s="235">
        <v>1676</v>
      </c>
    </row>
    <row r="205" spans="1:59">
      <c r="A205" s="1">
        <v>2009</v>
      </c>
      <c r="B205" s="1" t="s">
        <v>72</v>
      </c>
      <c r="C205" s="10">
        <v>71.5</v>
      </c>
      <c r="D205" s="10">
        <v>62.3</v>
      </c>
      <c r="E205" s="10">
        <v>0</v>
      </c>
      <c r="F205" s="10">
        <v>36.4</v>
      </c>
      <c r="G205" s="192">
        <f t="shared" si="21"/>
        <v>170.20000000000002</v>
      </c>
      <c r="H205" s="192">
        <f>+Sar_InfraMR[[#This Row],[Total Líneas de Explotación ]]</f>
        <v>170.20000000000002</v>
      </c>
      <c r="I205" s="300">
        <v>169.64911000000001</v>
      </c>
      <c r="J205" s="10">
        <v>196.1</v>
      </c>
      <c r="K205" s="10">
        <v>13.5</v>
      </c>
      <c r="L205" s="10">
        <v>85</v>
      </c>
      <c r="M205" s="10">
        <v>8.4</v>
      </c>
      <c r="N205" s="192">
        <f>+Sar_InfraMR[[#This Row],[A.03.1 -  Longitud de Vías de Explotación No Electrificadas Troncales y Ramales (vía principal) (km)]]+Sar_InfraMR[[#This Row],[A.04.1 -  Longitud de Vías de Explotación Electrificadas Troncales y Ramales (vía principal) (km)]]</f>
        <v>281.10000000000002</v>
      </c>
      <c r="O205" s="192">
        <f>+Sar_InfraMR[[#This Row],[Total Vías (excluido Auxiliares)]]</f>
        <v>281.10000000000002</v>
      </c>
      <c r="P205" s="1">
        <v>30</v>
      </c>
      <c r="Q205" s="1">
        <v>5</v>
      </c>
      <c r="R205" s="1">
        <v>5</v>
      </c>
      <c r="S205" s="194">
        <f t="shared" si="22"/>
        <v>40</v>
      </c>
      <c r="T205" s="194">
        <v>40</v>
      </c>
      <c r="U205" s="1">
        <v>20</v>
      </c>
      <c r="V205" s="1">
        <v>89</v>
      </c>
      <c r="W205" s="1">
        <v>1</v>
      </c>
      <c r="X205" s="1">
        <v>40</v>
      </c>
      <c r="Y205" s="1">
        <v>0</v>
      </c>
      <c r="Z205" s="196">
        <f t="shared" si="23"/>
        <v>150</v>
      </c>
      <c r="AA205" s="1">
        <v>11</v>
      </c>
      <c r="AB205" s="1">
        <v>22</v>
      </c>
      <c r="AC205" s="1">
        <f>+Sar_InfraMR[[#This Row],[Total Pasos Vehiculares a Nivel]]</f>
        <v>150</v>
      </c>
      <c r="AD205" s="196">
        <f t="shared" si="24"/>
        <v>183</v>
      </c>
      <c r="AE205" s="1">
        <v>17</v>
      </c>
      <c r="AF205" s="1">
        <v>16</v>
      </c>
      <c r="AG205" s="1">
        <v>74</v>
      </c>
      <c r="AH205" s="196">
        <f t="shared" si="25"/>
        <v>107</v>
      </c>
      <c r="AI205" s="10">
        <v>31.1</v>
      </c>
      <c r="AJ205" s="10">
        <v>0</v>
      </c>
      <c r="AK205" s="10">
        <v>126.55</v>
      </c>
      <c r="AL205" s="222">
        <f t="shared" si="26"/>
        <v>157.65</v>
      </c>
      <c r="AM205" s="1">
        <v>0</v>
      </c>
      <c r="AN205" s="1">
        <v>9</v>
      </c>
      <c r="AO205" s="1">
        <v>8</v>
      </c>
      <c r="AP205" s="200">
        <f t="shared" si="27"/>
        <v>17</v>
      </c>
      <c r="AQ205" s="1">
        <v>180</v>
      </c>
      <c r="AR205" s="1">
        <v>95</v>
      </c>
      <c r="AS205" s="1">
        <v>0</v>
      </c>
      <c r="AT205" s="200">
        <f>+Sar_InfraMR[[#This Row],[B.02.1 - Parque de Coches Eléctricos Motrices]]+Sar_InfraMR[[#This Row],[B.02.2 - Parque de Coches Eléctricos Motrices Remolcados Tipo R]]+Sar_InfraMR[[#This Row],[B.02.3 - Parque de Coches Eléctricos Motrices Tipo R]]</f>
        <v>275</v>
      </c>
      <c r="AU205" s="1">
        <v>0</v>
      </c>
      <c r="AV205" s="1">
        <v>4</v>
      </c>
      <c r="AW205" s="1">
        <v>8</v>
      </c>
      <c r="AX205" s="200">
        <f>+Sar_InfraMR[[#This Row],[B.03.1 - Parque de Coches Motores Motrices Remolcados]]+Sar_InfraMR[[#This Row],[B.03.2 - Parque de Coches Motores Motrices Intermedios]]+Sar_InfraMR[[#This Row],[B.03.3 - Parque de Coches Motores Motrices Cabina]]</f>
        <v>12</v>
      </c>
      <c r="AY205" s="1">
        <v>33</v>
      </c>
      <c r="AZ205" s="1">
        <v>12</v>
      </c>
      <c r="BA205" s="1">
        <v>0</v>
      </c>
      <c r="BB205" s="1">
        <v>0</v>
      </c>
      <c r="BC205" s="200">
        <f>+SUM(Sar_InfraMR[[#This Row],[B.04.1 - Parque de Coches Remolcados Clase Unica]:[B.04.5 - Parque de Coches Remolcados para Servicios Especiales (Cartoneros)]])</f>
        <v>45</v>
      </c>
      <c r="BD205" s="356">
        <v>8</v>
      </c>
      <c r="BE205" s="1">
        <v>0</v>
      </c>
      <c r="BF205" s="1">
        <v>0</v>
      </c>
      <c r="BG205" s="235">
        <v>1676</v>
      </c>
    </row>
    <row r="206" spans="1:59">
      <c r="A206" s="1">
        <v>2010</v>
      </c>
      <c r="B206" s="1" t="s">
        <v>61</v>
      </c>
      <c r="C206" s="10">
        <v>71.5</v>
      </c>
      <c r="D206" s="10">
        <v>62.3</v>
      </c>
      <c r="E206" s="10">
        <v>0</v>
      </c>
      <c r="F206" s="10">
        <v>36.4</v>
      </c>
      <c r="G206" s="192">
        <f t="shared" si="21"/>
        <v>170.20000000000002</v>
      </c>
      <c r="H206" s="192">
        <f>+Sar_InfraMR[[#This Row],[Total Líneas de Explotación ]]</f>
        <v>170.20000000000002</v>
      </c>
      <c r="I206" s="300">
        <v>169.64911000000001</v>
      </c>
      <c r="J206" s="10">
        <v>196.1</v>
      </c>
      <c r="K206" s="10">
        <v>13.5</v>
      </c>
      <c r="L206" s="10">
        <v>85</v>
      </c>
      <c r="M206" s="10">
        <v>8.4</v>
      </c>
      <c r="N206" s="192">
        <f>+Sar_InfraMR[[#This Row],[A.03.1 -  Longitud de Vías de Explotación No Electrificadas Troncales y Ramales (vía principal) (km)]]+Sar_InfraMR[[#This Row],[A.04.1 -  Longitud de Vías de Explotación Electrificadas Troncales y Ramales (vía principal) (km)]]</f>
        <v>281.10000000000002</v>
      </c>
      <c r="O206" s="192">
        <f>+Sar_InfraMR[[#This Row],[Total Vías (excluido Auxiliares)]]</f>
        <v>281.10000000000002</v>
      </c>
      <c r="P206" s="1">
        <v>30</v>
      </c>
      <c r="Q206" s="1">
        <v>5</v>
      </c>
      <c r="R206" s="1">
        <v>5</v>
      </c>
      <c r="S206" s="194">
        <f t="shared" si="22"/>
        <v>40</v>
      </c>
      <c r="T206" s="194">
        <v>40</v>
      </c>
      <c r="U206" s="1">
        <v>20</v>
      </c>
      <c r="V206" s="1">
        <v>89</v>
      </c>
      <c r="W206" s="1">
        <v>1</v>
      </c>
      <c r="X206" s="1">
        <v>40</v>
      </c>
      <c r="Y206" s="1">
        <v>0</v>
      </c>
      <c r="Z206" s="196">
        <f t="shared" si="23"/>
        <v>150</v>
      </c>
      <c r="AA206" s="1">
        <v>11</v>
      </c>
      <c r="AB206" s="1">
        <v>22</v>
      </c>
      <c r="AC206" s="1">
        <f>+Sar_InfraMR[[#This Row],[Total Pasos Vehiculares a Nivel]]</f>
        <v>150</v>
      </c>
      <c r="AD206" s="196">
        <f t="shared" si="24"/>
        <v>183</v>
      </c>
      <c r="AE206" s="1">
        <v>17</v>
      </c>
      <c r="AF206" s="1">
        <v>16</v>
      </c>
      <c r="AG206" s="1">
        <v>74</v>
      </c>
      <c r="AH206" s="196">
        <f t="shared" si="25"/>
        <v>107</v>
      </c>
      <c r="AI206" s="10">
        <v>31.1</v>
      </c>
      <c r="AJ206" s="10">
        <v>0</v>
      </c>
      <c r="AK206" s="10">
        <v>126.55</v>
      </c>
      <c r="AL206" s="222">
        <f t="shared" si="26"/>
        <v>157.65</v>
      </c>
      <c r="AM206" s="1">
        <v>0</v>
      </c>
      <c r="AN206" s="1">
        <v>9</v>
      </c>
      <c r="AO206" s="1">
        <v>8</v>
      </c>
      <c r="AP206" s="200">
        <f t="shared" si="27"/>
        <v>17</v>
      </c>
      <c r="AQ206" s="1">
        <v>180</v>
      </c>
      <c r="AR206" s="1">
        <v>95</v>
      </c>
      <c r="AS206" s="1">
        <v>0</v>
      </c>
      <c r="AT206" s="200">
        <f>+Sar_InfraMR[[#This Row],[B.02.1 - Parque de Coches Eléctricos Motrices]]+Sar_InfraMR[[#This Row],[B.02.2 - Parque de Coches Eléctricos Motrices Remolcados Tipo R]]+Sar_InfraMR[[#This Row],[B.02.3 - Parque de Coches Eléctricos Motrices Tipo R]]</f>
        <v>275</v>
      </c>
      <c r="AU206" s="1">
        <v>0</v>
      </c>
      <c r="AV206" s="1">
        <v>4</v>
      </c>
      <c r="AW206" s="1">
        <v>8</v>
      </c>
      <c r="AX206" s="200">
        <f>+Sar_InfraMR[[#This Row],[B.03.1 - Parque de Coches Motores Motrices Remolcados]]+Sar_InfraMR[[#This Row],[B.03.2 - Parque de Coches Motores Motrices Intermedios]]+Sar_InfraMR[[#This Row],[B.03.3 - Parque de Coches Motores Motrices Cabina]]</f>
        <v>12</v>
      </c>
      <c r="AY206" s="1">
        <v>33</v>
      </c>
      <c r="AZ206" s="1">
        <v>12</v>
      </c>
      <c r="BA206" s="1">
        <v>0</v>
      </c>
      <c r="BB206" s="1">
        <v>0</v>
      </c>
      <c r="BC206" s="200">
        <f>+SUM(Sar_InfraMR[[#This Row],[B.04.1 - Parque de Coches Remolcados Clase Unica]:[B.04.5 - Parque de Coches Remolcados para Servicios Especiales (Cartoneros)]])</f>
        <v>45</v>
      </c>
      <c r="BD206" s="356">
        <v>8</v>
      </c>
      <c r="BE206" s="1">
        <v>0</v>
      </c>
      <c r="BF206" s="1">
        <v>0</v>
      </c>
      <c r="BG206" s="235">
        <v>1676</v>
      </c>
    </row>
    <row r="207" spans="1:59">
      <c r="A207" s="1">
        <v>2010</v>
      </c>
      <c r="B207" s="1" t="s">
        <v>62</v>
      </c>
      <c r="C207" s="10">
        <v>71.5</v>
      </c>
      <c r="D207" s="10">
        <v>62.3</v>
      </c>
      <c r="E207" s="10">
        <v>0</v>
      </c>
      <c r="F207" s="10">
        <v>36.4</v>
      </c>
      <c r="G207" s="192">
        <f t="shared" si="21"/>
        <v>170.20000000000002</v>
      </c>
      <c r="H207" s="192">
        <f>+Sar_InfraMR[[#This Row],[Total Líneas de Explotación ]]</f>
        <v>170.20000000000002</v>
      </c>
      <c r="I207" s="300">
        <v>169.64911000000001</v>
      </c>
      <c r="J207" s="10">
        <v>196.1</v>
      </c>
      <c r="K207" s="10">
        <v>13.5</v>
      </c>
      <c r="L207" s="10">
        <v>85</v>
      </c>
      <c r="M207" s="10">
        <v>8.4</v>
      </c>
      <c r="N207" s="192">
        <f>+Sar_InfraMR[[#This Row],[A.03.1 -  Longitud de Vías de Explotación No Electrificadas Troncales y Ramales (vía principal) (km)]]+Sar_InfraMR[[#This Row],[A.04.1 -  Longitud de Vías de Explotación Electrificadas Troncales y Ramales (vía principal) (km)]]</f>
        <v>281.10000000000002</v>
      </c>
      <c r="O207" s="192">
        <f>+Sar_InfraMR[[#This Row],[Total Vías (excluido Auxiliares)]]</f>
        <v>281.10000000000002</v>
      </c>
      <c r="P207" s="1">
        <v>30</v>
      </c>
      <c r="Q207" s="1">
        <v>5</v>
      </c>
      <c r="R207" s="1">
        <v>5</v>
      </c>
      <c r="S207" s="194">
        <f t="shared" si="22"/>
        <v>40</v>
      </c>
      <c r="T207" s="194">
        <v>40</v>
      </c>
      <c r="U207" s="1">
        <v>20</v>
      </c>
      <c r="V207" s="1">
        <v>89</v>
      </c>
      <c r="W207" s="1">
        <v>1</v>
      </c>
      <c r="X207" s="1">
        <v>40</v>
      </c>
      <c r="Y207" s="1">
        <v>0</v>
      </c>
      <c r="Z207" s="196">
        <f t="shared" si="23"/>
        <v>150</v>
      </c>
      <c r="AA207" s="1">
        <v>11</v>
      </c>
      <c r="AB207" s="1">
        <v>22</v>
      </c>
      <c r="AC207" s="1">
        <f>+Sar_InfraMR[[#This Row],[Total Pasos Vehiculares a Nivel]]</f>
        <v>150</v>
      </c>
      <c r="AD207" s="196">
        <f t="shared" si="24"/>
        <v>183</v>
      </c>
      <c r="AE207" s="1">
        <v>17</v>
      </c>
      <c r="AF207" s="1">
        <v>16</v>
      </c>
      <c r="AG207" s="1">
        <v>74</v>
      </c>
      <c r="AH207" s="196">
        <f t="shared" si="25"/>
        <v>107</v>
      </c>
      <c r="AI207" s="10">
        <v>31.1</v>
      </c>
      <c r="AJ207" s="10">
        <v>0</v>
      </c>
      <c r="AK207" s="10">
        <v>126.55</v>
      </c>
      <c r="AL207" s="222">
        <f t="shared" si="26"/>
        <v>157.65</v>
      </c>
      <c r="AM207" s="1">
        <v>0</v>
      </c>
      <c r="AN207" s="1">
        <v>9</v>
      </c>
      <c r="AO207" s="1">
        <v>8</v>
      </c>
      <c r="AP207" s="200">
        <f t="shared" si="27"/>
        <v>17</v>
      </c>
      <c r="AQ207" s="1">
        <v>180</v>
      </c>
      <c r="AR207" s="1">
        <v>95</v>
      </c>
      <c r="AS207" s="1">
        <v>0</v>
      </c>
      <c r="AT207" s="200">
        <f>+Sar_InfraMR[[#This Row],[B.02.1 - Parque de Coches Eléctricos Motrices]]+Sar_InfraMR[[#This Row],[B.02.2 - Parque de Coches Eléctricos Motrices Remolcados Tipo R]]+Sar_InfraMR[[#This Row],[B.02.3 - Parque de Coches Eléctricos Motrices Tipo R]]</f>
        <v>275</v>
      </c>
      <c r="AU207" s="1">
        <v>0</v>
      </c>
      <c r="AV207" s="1">
        <v>4</v>
      </c>
      <c r="AW207" s="1">
        <v>8</v>
      </c>
      <c r="AX207" s="200">
        <f>+Sar_InfraMR[[#This Row],[B.03.1 - Parque de Coches Motores Motrices Remolcados]]+Sar_InfraMR[[#This Row],[B.03.2 - Parque de Coches Motores Motrices Intermedios]]+Sar_InfraMR[[#This Row],[B.03.3 - Parque de Coches Motores Motrices Cabina]]</f>
        <v>12</v>
      </c>
      <c r="AY207" s="1">
        <v>33</v>
      </c>
      <c r="AZ207" s="1">
        <v>12</v>
      </c>
      <c r="BA207" s="1">
        <v>0</v>
      </c>
      <c r="BB207" s="1">
        <v>0</v>
      </c>
      <c r="BC207" s="200">
        <f>+SUM(Sar_InfraMR[[#This Row],[B.04.1 - Parque de Coches Remolcados Clase Unica]:[B.04.5 - Parque de Coches Remolcados para Servicios Especiales (Cartoneros)]])</f>
        <v>45</v>
      </c>
      <c r="BD207" s="356">
        <v>8</v>
      </c>
      <c r="BE207" s="1">
        <v>0</v>
      </c>
      <c r="BF207" s="1">
        <v>0</v>
      </c>
      <c r="BG207" s="235">
        <v>1676</v>
      </c>
    </row>
    <row r="208" spans="1:59">
      <c r="A208" s="1">
        <v>2010</v>
      </c>
      <c r="B208" s="1" t="s">
        <v>63</v>
      </c>
      <c r="C208" s="10">
        <v>71.5</v>
      </c>
      <c r="D208" s="10">
        <v>62.3</v>
      </c>
      <c r="E208" s="10">
        <v>0</v>
      </c>
      <c r="F208" s="10">
        <v>36.4</v>
      </c>
      <c r="G208" s="192">
        <f t="shared" si="21"/>
        <v>170.20000000000002</v>
      </c>
      <c r="H208" s="192">
        <f>+Sar_InfraMR[[#This Row],[Total Líneas de Explotación ]]</f>
        <v>170.20000000000002</v>
      </c>
      <c r="I208" s="300">
        <v>169.64911000000001</v>
      </c>
      <c r="J208" s="10">
        <v>196.1</v>
      </c>
      <c r="K208" s="10">
        <v>13.5</v>
      </c>
      <c r="L208" s="10">
        <v>85</v>
      </c>
      <c r="M208" s="10">
        <v>8.4</v>
      </c>
      <c r="N208" s="192">
        <f>+Sar_InfraMR[[#This Row],[A.03.1 -  Longitud de Vías de Explotación No Electrificadas Troncales y Ramales (vía principal) (km)]]+Sar_InfraMR[[#This Row],[A.04.1 -  Longitud de Vías de Explotación Electrificadas Troncales y Ramales (vía principal) (km)]]</f>
        <v>281.10000000000002</v>
      </c>
      <c r="O208" s="192">
        <f>+Sar_InfraMR[[#This Row],[Total Vías (excluido Auxiliares)]]</f>
        <v>281.10000000000002</v>
      </c>
      <c r="P208" s="1">
        <v>30</v>
      </c>
      <c r="Q208" s="1">
        <v>5</v>
      </c>
      <c r="R208" s="1">
        <v>5</v>
      </c>
      <c r="S208" s="194">
        <f t="shared" si="22"/>
        <v>40</v>
      </c>
      <c r="T208" s="194">
        <v>40</v>
      </c>
      <c r="U208" s="1">
        <v>20</v>
      </c>
      <c r="V208" s="1">
        <v>89</v>
      </c>
      <c r="W208" s="1">
        <v>1</v>
      </c>
      <c r="X208" s="1">
        <v>40</v>
      </c>
      <c r="Y208" s="1">
        <v>0</v>
      </c>
      <c r="Z208" s="196">
        <f t="shared" si="23"/>
        <v>150</v>
      </c>
      <c r="AA208" s="1">
        <v>11</v>
      </c>
      <c r="AB208" s="1">
        <v>22</v>
      </c>
      <c r="AC208" s="1">
        <f>+Sar_InfraMR[[#This Row],[Total Pasos Vehiculares a Nivel]]</f>
        <v>150</v>
      </c>
      <c r="AD208" s="196">
        <f t="shared" si="24"/>
        <v>183</v>
      </c>
      <c r="AE208" s="1">
        <v>17</v>
      </c>
      <c r="AF208" s="1">
        <v>16</v>
      </c>
      <c r="AG208" s="1">
        <v>74</v>
      </c>
      <c r="AH208" s="196">
        <f t="shared" si="25"/>
        <v>107</v>
      </c>
      <c r="AI208" s="10">
        <v>31.1</v>
      </c>
      <c r="AJ208" s="10">
        <v>0</v>
      </c>
      <c r="AK208" s="10">
        <v>126.55</v>
      </c>
      <c r="AL208" s="222">
        <f t="shared" si="26"/>
        <v>157.65</v>
      </c>
      <c r="AM208" s="1">
        <v>0</v>
      </c>
      <c r="AN208" s="1">
        <v>9</v>
      </c>
      <c r="AO208" s="1">
        <v>8</v>
      </c>
      <c r="AP208" s="200">
        <f t="shared" si="27"/>
        <v>17</v>
      </c>
      <c r="AQ208" s="1">
        <v>180</v>
      </c>
      <c r="AR208" s="1">
        <v>95</v>
      </c>
      <c r="AS208" s="1">
        <v>0</v>
      </c>
      <c r="AT208" s="200">
        <f>+Sar_InfraMR[[#This Row],[B.02.1 - Parque de Coches Eléctricos Motrices]]+Sar_InfraMR[[#This Row],[B.02.2 - Parque de Coches Eléctricos Motrices Remolcados Tipo R]]+Sar_InfraMR[[#This Row],[B.02.3 - Parque de Coches Eléctricos Motrices Tipo R]]</f>
        <v>275</v>
      </c>
      <c r="AU208" s="1">
        <v>0</v>
      </c>
      <c r="AV208" s="1">
        <v>4</v>
      </c>
      <c r="AW208" s="1">
        <v>8</v>
      </c>
      <c r="AX208" s="200">
        <f>+Sar_InfraMR[[#This Row],[B.03.1 - Parque de Coches Motores Motrices Remolcados]]+Sar_InfraMR[[#This Row],[B.03.2 - Parque de Coches Motores Motrices Intermedios]]+Sar_InfraMR[[#This Row],[B.03.3 - Parque de Coches Motores Motrices Cabina]]</f>
        <v>12</v>
      </c>
      <c r="AY208" s="1">
        <v>33</v>
      </c>
      <c r="AZ208" s="1">
        <v>12</v>
      </c>
      <c r="BA208" s="1">
        <v>0</v>
      </c>
      <c r="BB208" s="1">
        <v>0</v>
      </c>
      <c r="BC208" s="200">
        <f>+SUM(Sar_InfraMR[[#This Row],[B.04.1 - Parque de Coches Remolcados Clase Unica]:[B.04.5 - Parque de Coches Remolcados para Servicios Especiales (Cartoneros)]])</f>
        <v>45</v>
      </c>
      <c r="BD208" s="356">
        <v>8</v>
      </c>
      <c r="BE208" s="1">
        <v>0</v>
      </c>
      <c r="BF208" s="1">
        <v>0</v>
      </c>
      <c r="BG208" s="235">
        <v>1676</v>
      </c>
    </row>
    <row r="209" spans="1:59">
      <c r="A209" s="1">
        <v>2010</v>
      </c>
      <c r="B209" s="1" t="s">
        <v>64</v>
      </c>
      <c r="C209" s="10">
        <v>71.5</v>
      </c>
      <c r="D209" s="10">
        <v>62.3</v>
      </c>
      <c r="E209" s="10">
        <v>0</v>
      </c>
      <c r="F209" s="10">
        <v>36.4</v>
      </c>
      <c r="G209" s="192">
        <f t="shared" si="21"/>
        <v>170.20000000000002</v>
      </c>
      <c r="H209" s="192">
        <f>+Sar_InfraMR[[#This Row],[Total Líneas de Explotación ]]</f>
        <v>170.20000000000002</v>
      </c>
      <c r="I209" s="300">
        <v>169.64911000000001</v>
      </c>
      <c r="J209" s="10">
        <v>196.1</v>
      </c>
      <c r="K209" s="10">
        <v>13.5</v>
      </c>
      <c r="L209" s="10">
        <v>85</v>
      </c>
      <c r="M209" s="10">
        <v>8.4</v>
      </c>
      <c r="N209" s="192">
        <f>+Sar_InfraMR[[#This Row],[A.03.1 -  Longitud de Vías de Explotación No Electrificadas Troncales y Ramales (vía principal) (km)]]+Sar_InfraMR[[#This Row],[A.04.1 -  Longitud de Vías de Explotación Electrificadas Troncales y Ramales (vía principal) (km)]]</f>
        <v>281.10000000000002</v>
      </c>
      <c r="O209" s="192">
        <f>+Sar_InfraMR[[#This Row],[Total Vías (excluido Auxiliares)]]</f>
        <v>281.10000000000002</v>
      </c>
      <c r="P209" s="1">
        <v>30</v>
      </c>
      <c r="Q209" s="1">
        <v>5</v>
      </c>
      <c r="R209" s="1">
        <v>5</v>
      </c>
      <c r="S209" s="194">
        <f t="shared" si="22"/>
        <v>40</v>
      </c>
      <c r="T209" s="194">
        <v>40</v>
      </c>
      <c r="U209" s="1">
        <v>20</v>
      </c>
      <c r="V209" s="1">
        <v>89</v>
      </c>
      <c r="W209" s="1">
        <v>1</v>
      </c>
      <c r="X209" s="1">
        <v>40</v>
      </c>
      <c r="Y209" s="1">
        <v>0</v>
      </c>
      <c r="Z209" s="196">
        <f t="shared" si="23"/>
        <v>150</v>
      </c>
      <c r="AA209" s="1">
        <v>11</v>
      </c>
      <c r="AB209" s="1">
        <v>22</v>
      </c>
      <c r="AC209" s="1">
        <f>+Sar_InfraMR[[#This Row],[Total Pasos Vehiculares a Nivel]]</f>
        <v>150</v>
      </c>
      <c r="AD209" s="196">
        <f t="shared" si="24"/>
        <v>183</v>
      </c>
      <c r="AE209" s="1">
        <v>17</v>
      </c>
      <c r="AF209" s="1">
        <v>16</v>
      </c>
      <c r="AG209" s="1">
        <v>74</v>
      </c>
      <c r="AH209" s="196">
        <f t="shared" si="25"/>
        <v>107</v>
      </c>
      <c r="AI209" s="10">
        <v>31.1</v>
      </c>
      <c r="AJ209" s="10">
        <v>0</v>
      </c>
      <c r="AK209" s="10">
        <v>126.55</v>
      </c>
      <c r="AL209" s="222">
        <f t="shared" si="26"/>
        <v>157.65</v>
      </c>
      <c r="AM209" s="1">
        <v>0</v>
      </c>
      <c r="AN209" s="1">
        <v>9</v>
      </c>
      <c r="AO209" s="1">
        <v>8</v>
      </c>
      <c r="AP209" s="200">
        <f t="shared" si="27"/>
        <v>17</v>
      </c>
      <c r="AQ209" s="1">
        <v>180</v>
      </c>
      <c r="AR209" s="1">
        <v>95</v>
      </c>
      <c r="AS209" s="1">
        <v>0</v>
      </c>
      <c r="AT209" s="200">
        <f>+Sar_InfraMR[[#This Row],[B.02.1 - Parque de Coches Eléctricos Motrices]]+Sar_InfraMR[[#This Row],[B.02.2 - Parque de Coches Eléctricos Motrices Remolcados Tipo R]]+Sar_InfraMR[[#This Row],[B.02.3 - Parque de Coches Eléctricos Motrices Tipo R]]</f>
        <v>275</v>
      </c>
      <c r="AU209" s="1">
        <v>0</v>
      </c>
      <c r="AV209" s="1">
        <v>4</v>
      </c>
      <c r="AW209" s="1">
        <v>8</v>
      </c>
      <c r="AX209" s="200">
        <f>+Sar_InfraMR[[#This Row],[B.03.1 - Parque de Coches Motores Motrices Remolcados]]+Sar_InfraMR[[#This Row],[B.03.2 - Parque de Coches Motores Motrices Intermedios]]+Sar_InfraMR[[#This Row],[B.03.3 - Parque de Coches Motores Motrices Cabina]]</f>
        <v>12</v>
      </c>
      <c r="AY209" s="1">
        <v>33</v>
      </c>
      <c r="AZ209" s="1">
        <v>12</v>
      </c>
      <c r="BA209" s="1">
        <v>0</v>
      </c>
      <c r="BB209" s="1">
        <v>0</v>
      </c>
      <c r="BC209" s="200">
        <f>+SUM(Sar_InfraMR[[#This Row],[B.04.1 - Parque de Coches Remolcados Clase Unica]:[B.04.5 - Parque de Coches Remolcados para Servicios Especiales (Cartoneros)]])</f>
        <v>45</v>
      </c>
      <c r="BD209" s="356">
        <v>8</v>
      </c>
      <c r="BE209" s="1">
        <v>0</v>
      </c>
      <c r="BF209" s="1">
        <v>0</v>
      </c>
      <c r="BG209" s="235">
        <v>1676</v>
      </c>
    </row>
    <row r="210" spans="1:59">
      <c r="A210" s="1">
        <v>2010</v>
      </c>
      <c r="B210" s="1" t="s">
        <v>65</v>
      </c>
      <c r="C210" s="10">
        <v>71.5</v>
      </c>
      <c r="D210" s="10">
        <v>62.3</v>
      </c>
      <c r="E210" s="10">
        <v>0</v>
      </c>
      <c r="F210" s="10">
        <v>36.4</v>
      </c>
      <c r="G210" s="192">
        <f t="shared" si="21"/>
        <v>170.20000000000002</v>
      </c>
      <c r="H210" s="192">
        <f>+Sar_InfraMR[[#This Row],[Total Líneas de Explotación ]]</f>
        <v>170.20000000000002</v>
      </c>
      <c r="I210" s="300">
        <v>169.64911000000001</v>
      </c>
      <c r="J210" s="10">
        <v>196.1</v>
      </c>
      <c r="K210" s="10">
        <v>13.5</v>
      </c>
      <c r="L210" s="10">
        <v>85</v>
      </c>
      <c r="M210" s="10">
        <v>8.4</v>
      </c>
      <c r="N210" s="192">
        <f>+Sar_InfraMR[[#This Row],[A.03.1 -  Longitud de Vías de Explotación No Electrificadas Troncales y Ramales (vía principal) (km)]]+Sar_InfraMR[[#This Row],[A.04.1 -  Longitud de Vías de Explotación Electrificadas Troncales y Ramales (vía principal) (km)]]</f>
        <v>281.10000000000002</v>
      </c>
      <c r="O210" s="192">
        <f>+Sar_InfraMR[[#This Row],[Total Vías (excluido Auxiliares)]]</f>
        <v>281.10000000000002</v>
      </c>
      <c r="P210" s="1">
        <v>30</v>
      </c>
      <c r="Q210" s="1">
        <v>5</v>
      </c>
      <c r="R210" s="1">
        <v>5</v>
      </c>
      <c r="S210" s="194">
        <f t="shared" si="22"/>
        <v>40</v>
      </c>
      <c r="T210" s="194">
        <v>40</v>
      </c>
      <c r="U210" s="1">
        <v>20</v>
      </c>
      <c r="V210" s="1">
        <v>89</v>
      </c>
      <c r="W210" s="1">
        <v>1</v>
      </c>
      <c r="X210" s="1">
        <v>40</v>
      </c>
      <c r="Y210" s="1">
        <v>0</v>
      </c>
      <c r="Z210" s="196">
        <f t="shared" si="23"/>
        <v>150</v>
      </c>
      <c r="AA210" s="1">
        <v>11</v>
      </c>
      <c r="AB210" s="1">
        <v>22</v>
      </c>
      <c r="AC210" s="1">
        <f>+Sar_InfraMR[[#This Row],[Total Pasos Vehiculares a Nivel]]</f>
        <v>150</v>
      </c>
      <c r="AD210" s="196">
        <f t="shared" si="24"/>
        <v>183</v>
      </c>
      <c r="AE210" s="1">
        <v>17</v>
      </c>
      <c r="AF210" s="1">
        <v>16</v>
      </c>
      <c r="AG210" s="1">
        <v>74</v>
      </c>
      <c r="AH210" s="196">
        <f t="shared" si="25"/>
        <v>107</v>
      </c>
      <c r="AI210" s="10">
        <v>31.1</v>
      </c>
      <c r="AJ210" s="10">
        <v>0</v>
      </c>
      <c r="AK210" s="10">
        <v>126.55</v>
      </c>
      <c r="AL210" s="222">
        <f t="shared" si="26"/>
        <v>157.65</v>
      </c>
      <c r="AM210" s="1">
        <v>0</v>
      </c>
      <c r="AN210" s="1">
        <v>9</v>
      </c>
      <c r="AO210" s="1">
        <v>8</v>
      </c>
      <c r="AP210" s="200">
        <f t="shared" si="27"/>
        <v>17</v>
      </c>
      <c r="AQ210" s="1">
        <v>180</v>
      </c>
      <c r="AR210" s="1">
        <v>95</v>
      </c>
      <c r="AS210" s="1">
        <v>0</v>
      </c>
      <c r="AT210" s="200">
        <f>+Sar_InfraMR[[#This Row],[B.02.1 - Parque de Coches Eléctricos Motrices]]+Sar_InfraMR[[#This Row],[B.02.2 - Parque de Coches Eléctricos Motrices Remolcados Tipo R]]+Sar_InfraMR[[#This Row],[B.02.3 - Parque de Coches Eléctricos Motrices Tipo R]]</f>
        <v>275</v>
      </c>
      <c r="AU210" s="1">
        <v>0</v>
      </c>
      <c r="AV210" s="1">
        <v>4</v>
      </c>
      <c r="AW210" s="1">
        <v>8</v>
      </c>
      <c r="AX210" s="200">
        <f>+Sar_InfraMR[[#This Row],[B.03.1 - Parque de Coches Motores Motrices Remolcados]]+Sar_InfraMR[[#This Row],[B.03.2 - Parque de Coches Motores Motrices Intermedios]]+Sar_InfraMR[[#This Row],[B.03.3 - Parque de Coches Motores Motrices Cabina]]</f>
        <v>12</v>
      </c>
      <c r="AY210" s="1">
        <v>33</v>
      </c>
      <c r="AZ210" s="1">
        <v>12</v>
      </c>
      <c r="BA210" s="1">
        <v>0</v>
      </c>
      <c r="BB210" s="1">
        <v>0</v>
      </c>
      <c r="BC210" s="200">
        <f>+SUM(Sar_InfraMR[[#This Row],[B.04.1 - Parque de Coches Remolcados Clase Unica]:[B.04.5 - Parque de Coches Remolcados para Servicios Especiales (Cartoneros)]])</f>
        <v>45</v>
      </c>
      <c r="BD210" s="356">
        <v>8</v>
      </c>
      <c r="BE210" s="1">
        <v>0</v>
      </c>
      <c r="BF210" s="1">
        <v>0</v>
      </c>
      <c r="BG210" s="235">
        <v>1676</v>
      </c>
    </row>
    <row r="211" spans="1:59">
      <c r="A211" s="1">
        <v>2010</v>
      </c>
      <c r="B211" s="1" t="s">
        <v>66</v>
      </c>
      <c r="C211" s="10">
        <v>71.5</v>
      </c>
      <c r="D211" s="10">
        <v>62.3</v>
      </c>
      <c r="E211" s="10">
        <v>0</v>
      </c>
      <c r="F211" s="10">
        <v>36.4</v>
      </c>
      <c r="G211" s="192">
        <f t="shared" si="21"/>
        <v>170.20000000000002</v>
      </c>
      <c r="H211" s="192">
        <f>+Sar_InfraMR[[#This Row],[Total Líneas de Explotación ]]</f>
        <v>170.20000000000002</v>
      </c>
      <c r="I211" s="300">
        <v>169.64911000000001</v>
      </c>
      <c r="J211" s="10">
        <v>196.1</v>
      </c>
      <c r="K211" s="10">
        <v>13.5</v>
      </c>
      <c r="L211" s="10">
        <v>85</v>
      </c>
      <c r="M211" s="10">
        <v>8.4</v>
      </c>
      <c r="N211" s="192">
        <f>+Sar_InfraMR[[#This Row],[A.03.1 -  Longitud de Vías de Explotación No Electrificadas Troncales y Ramales (vía principal) (km)]]+Sar_InfraMR[[#This Row],[A.04.1 -  Longitud de Vías de Explotación Electrificadas Troncales y Ramales (vía principal) (km)]]</f>
        <v>281.10000000000002</v>
      </c>
      <c r="O211" s="192">
        <f>+Sar_InfraMR[[#This Row],[Total Vías (excluido Auxiliares)]]</f>
        <v>281.10000000000002</v>
      </c>
      <c r="P211" s="1">
        <v>30</v>
      </c>
      <c r="Q211" s="1">
        <v>5</v>
      </c>
      <c r="R211" s="1">
        <v>5</v>
      </c>
      <c r="S211" s="194">
        <f t="shared" si="22"/>
        <v>40</v>
      </c>
      <c r="T211" s="194">
        <v>40</v>
      </c>
      <c r="U211" s="1">
        <v>20</v>
      </c>
      <c r="V211" s="1">
        <v>89</v>
      </c>
      <c r="W211" s="1">
        <v>1</v>
      </c>
      <c r="X211" s="1">
        <v>40</v>
      </c>
      <c r="Y211" s="1">
        <v>0</v>
      </c>
      <c r="Z211" s="196">
        <f t="shared" si="23"/>
        <v>150</v>
      </c>
      <c r="AA211" s="1">
        <v>11</v>
      </c>
      <c r="AB211" s="1">
        <v>22</v>
      </c>
      <c r="AC211" s="1">
        <f>+Sar_InfraMR[[#This Row],[Total Pasos Vehiculares a Nivel]]</f>
        <v>150</v>
      </c>
      <c r="AD211" s="196">
        <f t="shared" si="24"/>
        <v>183</v>
      </c>
      <c r="AE211" s="1">
        <v>17</v>
      </c>
      <c r="AF211" s="1">
        <v>16</v>
      </c>
      <c r="AG211" s="1">
        <v>74</v>
      </c>
      <c r="AH211" s="196">
        <f t="shared" si="25"/>
        <v>107</v>
      </c>
      <c r="AI211" s="10">
        <v>31.1</v>
      </c>
      <c r="AJ211" s="10">
        <v>0</v>
      </c>
      <c r="AK211" s="10">
        <v>126.55</v>
      </c>
      <c r="AL211" s="222">
        <f t="shared" si="26"/>
        <v>157.65</v>
      </c>
      <c r="AM211" s="1">
        <v>0</v>
      </c>
      <c r="AN211" s="1">
        <v>9</v>
      </c>
      <c r="AO211" s="1">
        <v>8</v>
      </c>
      <c r="AP211" s="200">
        <f t="shared" si="27"/>
        <v>17</v>
      </c>
      <c r="AQ211" s="1">
        <v>180</v>
      </c>
      <c r="AR211" s="1">
        <v>95</v>
      </c>
      <c r="AS211" s="1">
        <v>0</v>
      </c>
      <c r="AT211" s="200">
        <f>+Sar_InfraMR[[#This Row],[B.02.1 - Parque de Coches Eléctricos Motrices]]+Sar_InfraMR[[#This Row],[B.02.2 - Parque de Coches Eléctricos Motrices Remolcados Tipo R]]+Sar_InfraMR[[#This Row],[B.02.3 - Parque de Coches Eléctricos Motrices Tipo R]]</f>
        <v>275</v>
      </c>
      <c r="AU211" s="1">
        <v>0</v>
      </c>
      <c r="AV211" s="1">
        <v>4</v>
      </c>
      <c r="AW211" s="1">
        <v>8</v>
      </c>
      <c r="AX211" s="200">
        <f>+Sar_InfraMR[[#This Row],[B.03.1 - Parque de Coches Motores Motrices Remolcados]]+Sar_InfraMR[[#This Row],[B.03.2 - Parque de Coches Motores Motrices Intermedios]]+Sar_InfraMR[[#This Row],[B.03.3 - Parque de Coches Motores Motrices Cabina]]</f>
        <v>12</v>
      </c>
      <c r="AY211" s="1">
        <v>33</v>
      </c>
      <c r="AZ211" s="1">
        <v>12</v>
      </c>
      <c r="BA211" s="1">
        <v>0</v>
      </c>
      <c r="BB211" s="1">
        <v>0</v>
      </c>
      <c r="BC211" s="200">
        <f>+SUM(Sar_InfraMR[[#This Row],[B.04.1 - Parque de Coches Remolcados Clase Unica]:[B.04.5 - Parque de Coches Remolcados para Servicios Especiales (Cartoneros)]])</f>
        <v>45</v>
      </c>
      <c r="BD211" s="356">
        <v>8</v>
      </c>
      <c r="BE211" s="1">
        <v>0</v>
      </c>
      <c r="BF211" s="1">
        <v>0</v>
      </c>
      <c r="BG211" s="235">
        <v>1676</v>
      </c>
    </row>
    <row r="212" spans="1:59">
      <c r="A212" s="1">
        <v>2010</v>
      </c>
      <c r="B212" s="1" t="s">
        <v>67</v>
      </c>
      <c r="C212" s="10">
        <v>71.5</v>
      </c>
      <c r="D212" s="10">
        <v>62.3</v>
      </c>
      <c r="E212" s="10">
        <v>0</v>
      </c>
      <c r="F212" s="10">
        <v>36.4</v>
      </c>
      <c r="G212" s="192">
        <f t="shared" si="21"/>
        <v>170.20000000000002</v>
      </c>
      <c r="H212" s="192">
        <f>+Sar_InfraMR[[#This Row],[Total Líneas de Explotación ]]</f>
        <v>170.20000000000002</v>
      </c>
      <c r="I212" s="300">
        <v>169.64911000000001</v>
      </c>
      <c r="J212" s="10">
        <v>196.1</v>
      </c>
      <c r="K212" s="10">
        <v>13.5</v>
      </c>
      <c r="L212" s="10">
        <v>85</v>
      </c>
      <c r="M212" s="10">
        <v>8.4</v>
      </c>
      <c r="N212" s="192">
        <f>+Sar_InfraMR[[#This Row],[A.03.1 -  Longitud de Vías de Explotación No Electrificadas Troncales y Ramales (vía principal) (km)]]+Sar_InfraMR[[#This Row],[A.04.1 -  Longitud de Vías de Explotación Electrificadas Troncales y Ramales (vía principal) (km)]]</f>
        <v>281.10000000000002</v>
      </c>
      <c r="O212" s="192">
        <f>+Sar_InfraMR[[#This Row],[Total Vías (excluido Auxiliares)]]</f>
        <v>281.10000000000002</v>
      </c>
      <c r="P212" s="1">
        <v>30</v>
      </c>
      <c r="Q212" s="1">
        <v>5</v>
      </c>
      <c r="R212" s="1">
        <v>5</v>
      </c>
      <c r="S212" s="194">
        <f t="shared" si="22"/>
        <v>40</v>
      </c>
      <c r="T212" s="194">
        <v>40</v>
      </c>
      <c r="U212" s="1">
        <v>20</v>
      </c>
      <c r="V212" s="1">
        <v>89</v>
      </c>
      <c r="W212" s="1">
        <v>1</v>
      </c>
      <c r="X212" s="1">
        <v>40</v>
      </c>
      <c r="Y212" s="1">
        <v>0</v>
      </c>
      <c r="Z212" s="196">
        <f t="shared" si="23"/>
        <v>150</v>
      </c>
      <c r="AA212" s="1">
        <v>11</v>
      </c>
      <c r="AB212" s="1">
        <v>22</v>
      </c>
      <c r="AC212" s="1">
        <f>+Sar_InfraMR[[#This Row],[Total Pasos Vehiculares a Nivel]]</f>
        <v>150</v>
      </c>
      <c r="AD212" s="196">
        <f t="shared" si="24"/>
        <v>183</v>
      </c>
      <c r="AE212" s="1">
        <v>17</v>
      </c>
      <c r="AF212" s="1">
        <v>16</v>
      </c>
      <c r="AG212" s="1">
        <v>74</v>
      </c>
      <c r="AH212" s="196">
        <f t="shared" si="25"/>
        <v>107</v>
      </c>
      <c r="AI212" s="10">
        <v>31.1</v>
      </c>
      <c r="AJ212" s="10">
        <v>0</v>
      </c>
      <c r="AK212" s="10">
        <v>126.55</v>
      </c>
      <c r="AL212" s="222">
        <f t="shared" si="26"/>
        <v>157.65</v>
      </c>
      <c r="AM212" s="1">
        <v>0</v>
      </c>
      <c r="AN212" s="1">
        <v>9</v>
      </c>
      <c r="AO212" s="1">
        <v>8</v>
      </c>
      <c r="AP212" s="200">
        <f t="shared" si="27"/>
        <v>17</v>
      </c>
      <c r="AQ212" s="1">
        <v>180</v>
      </c>
      <c r="AR212" s="1">
        <v>95</v>
      </c>
      <c r="AS212" s="1">
        <v>0</v>
      </c>
      <c r="AT212" s="200">
        <f>+Sar_InfraMR[[#This Row],[B.02.1 - Parque de Coches Eléctricos Motrices]]+Sar_InfraMR[[#This Row],[B.02.2 - Parque de Coches Eléctricos Motrices Remolcados Tipo R]]+Sar_InfraMR[[#This Row],[B.02.3 - Parque de Coches Eléctricos Motrices Tipo R]]</f>
        <v>275</v>
      </c>
      <c r="AU212" s="1">
        <v>0</v>
      </c>
      <c r="AV212" s="1">
        <v>4</v>
      </c>
      <c r="AW212" s="1">
        <v>8</v>
      </c>
      <c r="AX212" s="200">
        <f>+Sar_InfraMR[[#This Row],[B.03.1 - Parque de Coches Motores Motrices Remolcados]]+Sar_InfraMR[[#This Row],[B.03.2 - Parque de Coches Motores Motrices Intermedios]]+Sar_InfraMR[[#This Row],[B.03.3 - Parque de Coches Motores Motrices Cabina]]</f>
        <v>12</v>
      </c>
      <c r="AY212" s="1">
        <v>33</v>
      </c>
      <c r="AZ212" s="1">
        <v>12</v>
      </c>
      <c r="BA212" s="1">
        <v>0</v>
      </c>
      <c r="BB212" s="1">
        <v>0</v>
      </c>
      <c r="BC212" s="200">
        <f>+SUM(Sar_InfraMR[[#This Row],[B.04.1 - Parque de Coches Remolcados Clase Unica]:[B.04.5 - Parque de Coches Remolcados para Servicios Especiales (Cartoneros)]])</f>
        <v>45</v>
      </c>
      <c r="BD212" s="356">
        <v>8</v>
      </c>
      <c r="BE212" s="1">
        <v>0</v>
      </c>
      <c r="BF212" s="1">
        <v>0</v>
      </c>
      <c r="BG212" s="235">
        <v>1676</v>
      </c>
    </row>
    <row r="213" spans="1:59">
      <c r="A213" s="1">
        <v>2010</v>
      </c>
      <c r="B213" s="1" t="s">
        <v>68</v>
      </c>
      <c r="C213" s="10">
        <v>71.5</v>
      </c>
      <c r="D213" s="10">
        <v>62.3</v>
      </c>
      <c r="E213" s="10">
        <v>0</v>
      </c>
      <c r="F213" s="10">
        <v>36.4</v>
      </c>
      <c r="G213" s="192">
        <f t="shared" si="21"/>
        <v>170.20000000000002</v>
      </c>
      <c r="H213" s="192">
        <f>+Sar_InfraMR[[#This Row],[Total Líneas de Explotación ]]</f>
        <v>170.20000000000002</v>
      </c>
      <c r="I213" s="300">
        <v>169.64911000000001</v>
      </c>
      <c r="J213" s="10">
        <v>196.1</v>
      </c>
      <c r="K213" s="10">
        <v>13.5</v>
      </c>
      <c r="L213" s="10">
        <v>85</v>
      </c>
      <c r="M213" s="10">
        <v>8.4</v>
      </c>
      <c r="N213" s="192">
        <f>+Sar_InfraMR[[#This Row],[A.03.1 -  Longitud de Vías de Explotación No Electrificadas Troncales y Ramales (vía principal) (km)]]+Sar_InfraMR[[#This Row],[A.04.1 -  Longitud de Vías de Explotación Electrificadas Troncales y Ramales (vía principal) (km)]]</f>
        <v>281.10000000000002</v>
      </c>
      <c r="O213" s="192">
        <f>+Sar_InfraMR[[#This Row],[Total Vías (excluido Auxiliares)]]</f>
        <v>281.10000000000002</v>
      </c>
      <c r="P213" s="1">
        <v>30</v>
      </c>
      <c r="Q213" s="1">
        <v>5</v>
      </c>
      <c r="R213" s="1">
        <v>5</v>
      </c>
      <c r="S213" s="194">
        <f t="shared" si="22"/>
        <v>40</v>
      </c>
      <c r="T213" s="194">
        <v>40</v>
      </c>
      <c r="U213" s="1">
        <v>20</v>
      </c>
      <c r="V213" s="1">
        <v>89</v>
      </c>
      <c r="W213" s="1">
        <v>1</v>
      </c>
      <c r="X213" s="1">
        <v>40</v>
      </c>
      <c r="Y213" s="1">
        <v>0</v>
      </c>
      <c r="Z213" s="196">
        <f t="shared" si="23"/>
        <v>150</v>
      </c>
      <c r="AA213" s="1">
        <v>11</v>
      </c>
      <c r="AB213" s="1">
        <v>22</v>
      </c>
      <c r="AC213" s="1">
        <f>+Sar_InfraMR[[#This Row],[Total Pasos Vehiculares a Nivel]]</f>
        <v>150</v>
      </c>
      <c r="AD213" s="196">
        <f t="shared" si="24"/>
        <v>183</v>
      </c>
      <c r="AE213" s="1">
        <v>17</v>
      </c>
      <c r="AF213" s="1">
        <v>16</v>
      </c>
      <c r="AG213" s="1">
        <v>74</v>
      </c>
      <c r="AH213" s="196">
        <f t="shared" si="25"/>
        <v>107</v>
      </c>
      <c r="AI213" s="10">
        <v>31.1</v>
      </c>
      <c r="AJ213" s="10">
        <v>0</v>
      </c>
      <c r="AK213" s="10">
        <v>126.55</v>
      </c>
      <c r="AL213" s="222">
        <f t="shared" si="26"/>
        <v>157.65</v>
      </c>
      <c r="AM213" s="1">
        <v>0</v>
      </c>
      <c r="AN213" s="1">
        <v>9</v>
      </c>
      <c r="AO213" s="1">
        <v>8</v>
      </c>
      <c r="AP213" s="200">
        <f t="shared" si="27"/>
        <v>17</v>
      </c>
      <c r="AQ213" s="1">
        <v>180</v>
      </c>
      <c r="AR213" s="1">
        <v>95</v>
      </c>
      <c r="AS213" s="1">
        <v>0</v>
      </c>
      <c r="AT213" s="200">
        <f>+Sar_InfraMR[[#This Row],[B.02.1 - Parque de Coches Eléctricos Motrices]]+Sar_InfraMR[[#This Row],[B.02.2 - Parque de Coches Eléctricos Motrices Remolcados Tipo R]]+Sar_InfraMR[[#This Row],[B.02.3 - Parque de Coches Eléctricos Motrices Tipo R]]</f>
        <v>275</v>
      </c>
      <c r="AU213" s="1">
        <v>0</v>
      </c>
      <c r="AV213" s="1">
        <v>4</v>
      </c>
      <c r="AW213" s="1">
        <v>8</v>
      </c>
      <c r="AX213" s="200">
        <f>+Sar_InfraMR[[#This Row],[B.03.1 - Parque de Coches Motores Motrices Remolcados]]+Sar_InfraMR[[#This Row],[B.03.2 - Parque de Coches Motores Motrices Intermedios]]+Sar_InfraMR[[#This Row],[B.03.3 - Parque de Coches Motores Motrices Cabina]]</f>
        <v>12</v>
      </c>
      <c r="AY213" s="1">
        <v>33</v>
      </c>
      <c r="AZ213" s="1">
        <v>12</v>
      </c>
      <c r="BA213" s="1">
        <v>0</v>
      </c>
      <c r="BB213" s="1">
        <v>0</v>
      </c>
      <c r="BC213" s="200">
        <f>+SUM(Sar_InfraMR[[#This Row],[B.04.1 - Parque de Coches Remolcados Clase Unica]:[B.04.5 - Parque de Coches Remolcados para Servicios Especiales (Cartoneros)]])</f>
        <v>45</v>
      </c>
      <c r="BD213" s="356">
        <v>8</v>
      </c>
      <c r="BE213" s="1">
        <v>0</v>
      </c>
      <c r="BF213" s="1">
        <v>0</v>
      </c>
      <c r="BG213" s="235">
        <v>1676</v>
      </c>
    </row>
    <row r="214" spans="1:59">
      <c r="A214" s="1">
        <v>2010</v>
      </c>
      <c r="B214" s="1" t="s">
        <v>69</v>
      </c>
      <c r="C214" s="10">
        <v>71.5</v>
      </c>
      <c r="D214" s="10">
        <v>62.3</v>
      </c>
      <c r="E214" s="10">
        <v>0</v>
      </c>
      <c r="F214" s="10">
        <v>36.4</v>
      </c>
      <c r="G214" s="192">
        <f t="shared" si="21"/>
        <v>170.20000000000002</v>
      </c>
      <c r="H214" s="192">
        <f>+Sar_InfraMR[[#This Row],[Total Líneas de Explotación ]]</f>
        <v>170.20000000000002</v>
      </c>
      <c r="I214" s="300">
        <v>169.64911000000001</v>
      </c>
      <c r="J214" s="10">
        <v>196.1</v>
      </c>
      <c r="K214" s="10">
        <v>13.5</v>
      </c>
      <c r="L214" s="10">
        <v>85</v>
      </c>
      <c r="M214" s="10">
        <v>8.4</v>
      </c>
      <c r="N214" s="192">
        <f>+Sar_InfraMR[[#This Row],[A.03.1 -  Longitud de Vías de Explotación No Electrificadas Troncales y Ramales (vía principal) (km)]]+Sar_InfraMR[[#This Row],[A.04.1 -  Longitud de Vías de Explotación Electrificadas Troncales y Ramales (vía principal) (km)]]</f>
        <v>281.10000000000002</v>
      </c>
      <c r="O214" s="192">
        <f>+Sar_InfraMR[[#This Row],[Total Vías (excluido Auxiliares)]]</f>
        <v>281.10000000000002</v>
      </c>
      <c r="P214" s="1">
        <v>30</v>
      </c>
      <c r="Q214" s="1">
        <v>5</v>
      </c>
      <c r="R214" s="1">
        <v>5</v>
      </c>
      <c r="S214" s="194">
        <f t="shared" si="22"/>
        <v>40</v>
      </c>
      <c r="T214" s="194">
        <v>40</v>
      </c>
      <c r="U214" s="1">
        <v>20</v>
      </c>
      <c r="V214" s="1">
        <v>89</v>
      </c>
      <c r="W214" s="1">
        <v>1</v>
      </c>
      <c r="X214" s="1">
        <v>40</v>
      </c>
      <c r="Y214" s="1">
        <v>0</v>
      </c>
      <c r="Z214" s="196">
        <f t="shared" si="23"/>
        <v>150</v>
      </c>
      <c r="AA214" s="1">
        <v>11</v>
      </c>
      <c r="AB214" s="1">
        <v>22</v>
      </c>
      <c r="AC214" s="1">
        <f>+Sar_InfraMR[[#This Row],[Total Pasos Vehiculares a Nivel]]</f>
        <v>150</v>
      </c>
      <c r="AD214" s="196">
        <f t="shared" si="24"/>
        <v>183</v>
      </c>
      <c r="AE214" s="1">
        <v>17</v>
      </c>
      <c r="AF214" s="1">
        <v>16</v>
      </c>
      <c r="AG214" s="1">
        <v>74</v>
      </c>
      <c r="AH214" s="196">
        <f t="shared" si="25"/>
        <v>107</v>
      </c>
      <c r="AI214" s="10">
        <v>31.1</v>
      </c>
      <c r="AJ214" s="10">
        <v>0</v>
      </c>
      <c r="AK214" s="10">
        <v>126.55</v>
      </c>
      <c r="AL214" s="222">
        <f t="shared" si="26"/>
        <v>157.65</v>
      </c>
      <c r="AM214" s="1">
        <v>0</v>
      </c>
      <c r="AN214" s="1">
        <v>9</v>
      </c>
      <c r="AO214" s="1">
        <v>8</v>
      </c>
      <c r="AP214" s="200">
        <f t="shared" si="27"/>
        <v>17</v>
      </c>
      <c r="AQ214" s="1">
        <v>180</v>
      </c>
      <c r="AR214" s="1">
        <v>95</v>
      </c>
      <c r="AS214" s="1">
        <v>0</v>
      </c>
      <c r="AT214" s="200">
        <f>+Sar_InfraMR[[#This Row],[B.02.1 - Parque de Coches Eléctricos Motrices]]+Sar_InfraMR[[#This Row],[B.02.2 - Parque de Coches Eléctricos Motrices Remolcados Tipo R]]+Sar_InfraMR[[#This Row],[B.02.3 - Parque de Coches Eléctricos Motrices Tipo R]]</f>
        <v>275</v>
      </c>
      <c r="AU214" s="1">
        <v>0</v>
      </c>
      <c r="AV214" s="1">
        <v>4</v>
      </c>
      <c r="AW214" s="1">
        <v>8</v>
      </c>
      <c r="AX214" s="200">
        <f>+Sar_InfraMR[[#This Row],[B.03.1 - Parque de Coches Motores Motrices Remolcados]]+Sar_InfraMR[[#This Row],[B.03.2 - Parque de Coches Motores Motrices Intermedios]]+Sar_InfraMR[[#This Row],[B.03.3 - Parque de Coches Motores Motrices Cabina]]</f>
        <v>12</v>
      </c>
      <c r="AY214" s="1">
        <v>33</v>
      </c>
      <c r="AZ214" s="1">
        <v>12</v>
      </c>
      <c r="BA214" s="1">
        <v>0</v>
      </c>
      <c r="BB214" s="1">
        <v>0</v>
      </c>
      <c r="BC214" s="200">
        <f>+SUM(Sar_InfraMR[[#This Row],[B.04.1 - Parque de Coches Remolcados Clase Unica]:[B.04.5 - Parque de Coches Remolcados para Servicios Especiales (Cartoneros)]])</f>
        <v>45</v>
      </c>
      <c r="BD214" s="356">
        <v>8</v>
      </c>
      <c r="BE214" s="1">
        <v>0</v>
      </c>
      <c r="BF214" s="1">
        <v>0</v>
      </c>
      <c r="BG214" s="235">
        <v>1676</v>
      </c>
    </row>
    <row r="215" spans="1:59">
      <c r="A215" s="1">
        <v>2010</v>
      </c>
      <c r="B215" s="1" t="s">
        <v>70</v>
      </c>
      <c r="C215" s="10">
        <v>71.5</v>
      </c>
      <c r="D215" s="10">
        <v>62.3</v>
      </c>
      <c r="E215" s="10">
        <v>0</v>
      </c>
      <c r="F215" s="10">
        <v>36.4</v>
      </c>
      <c r="G215" s="192">
        <f t="shared" si="21"/>
        <v>170.20000000000002</v>
      </c>
      <c r="H215" s="192">
        <f>+Sar_InfraMR[[#This Row],[Total Líneas de Explotación ]]</f>
        <v>170.20000000000002</v>
      </c>
      <c r="I215" s="300">
        <v>169.64911000000001</v>
      </c>
      <c r="J215" s="10">
        <v>196.1</v>
      </c>
      <c r="K215" s="10">
        <v>13.5</v>
      </c>
      <c r="L215" s="10">
        <v>85</v>
      </c>
      <c r="M215" s="10">
        <v>8.4</v>
      </c>
      <c r="N215" s="192">
        <f>+Sar_InfraMR[[#This Row],[A.03.1 -  Longitud de Vías de Explotación No Electrificadas Troncales y Ramales (vía principal) (km)]]+Sar_InfraMR[[#This Row],[A.04.1 -  Longitud de Vías de Explotación Electrificadas Troncales y Ramales (vía principal) (km)]]</f>
        <v>281.10000000000002</v>
      </c>
      <c r="O215" s="192">
        <f>+Sar_InfraMR[[#This Row],[Total Vías (excluido Auxiliares)]]</f>
        <v>281.10000000000002</v>
      </c>
      <c r="P215" s="1">
        <v>30</v>
      </c>
      <c r="Q215" s="1">
        <v>5</v>
      </c>
      <c r="R215" s="1">
        <v>5</v>
      </c>
      <c r="S215" s="194">
        <f t="shared" si="22"/>
        <v>40</v>
      </c>
      <c r="T215" s="194">
        <v>40</v>
      </c>
      <c r="U215" s="1">
        <v>20</v>
      </c>
      <c r="V215" s="1">
        <v>89</v>
      </c>
      <c r="W215" s="1">
        <v>1</v>
      </c>
      <c r="X215" s="1">
        <v>40</v>
      </c>
      <c r="Y215" s="1">
        <v>0</v>
      </c>
      <c r="Z215" s="196">
        <f t="shared" si="23"/>
        <v>150</v>
      </c>
      <c r="AA215" s="1">
        <v>11</v>
      </c>
      <c r="AB215" s="1">
        <v>22</v>
      </c>
      <c r="AC215" s="1">
        <f>+Sar_InfraMR[[#This Row],[Total Pasos Vehiculares a Nivel]]</f>
        <v>150</v>
      </c>
      <c r="AD215" s="196">
        <f t="shared" si="24"/>
        <v>183</v>
      </c>
      <c r="AE215" s="1">
        <v>17</v>
      </c>
      <c r="AF215" s="1">
        <v>16</v>
      </c>
      <c r="AG215" s="1">
        <v>74</v>
      </c>
      <c r="AH215" s="196">
        <f t="shared" si="25"/>
        <v>107</v>
      </c>
      <c r="AI215" s="10">
        <v>31.1</v>
      </c>
      <c r="AJ215" s="10">
        <v>0</v>
      </c>
      <c r="AK215" s="10">
        <v>126.55</v>
      </c>
      <c r="AL215" s="222">
        <f t="shared" si="26"/>
        <v>157.65</v>
      </c>
      <c r="AM215" s="1">
        <v>0</v>
      </c>
      <c r="AN215" s="1">
        <v>9</v>
      </c>
      <c r="AO215" s="1">
        <v>8</v>
      </c>
      <c r="AP215" s="200">
        <f t="shared" si="27"/>
        <v>17</v>
      </c>
      <c r="AQ215" s="1">
        <v>180</v>
      </c>
      <c r="AR215" s="1">
        <v>95</v>
      </c>
      <c r="AS215" s="1">
        <v>0</v>
      </c>
      <c r="AT215" s="200">
        <f>+Sar_InfraMR[[#This Row],[B.02.1 - Parque de Coches Eléctricos Motrices]]+Sar_InfraMR[[#This Row],[B.02.2 - Parque de Coches Eléctricos Motrices Remolcados Tipo R]]+Sar_InfraMR[[#This Row],[B.02.3 - Parque de Coches Eléctricos Motrices Tipo R]]</f>
        <v>275</v>
      </c>
      <c r="AU215" s="1">
        <v>0</v>
      </c>
      <c r="AV215" s="1">
        <v>4</v>
      </c>
      <c r="AW215" s="1">
        <v>8</v>
      </c>
      <c r="AX215" s="200">
        <f>+Sar_InfraMR[[#This Row],[B.03.1 - Parque de Coches Motores Motrices Remolcados]]+Sar_InfraMR[[#This Row],[B.03.2 - Parque de Coches Motores Motrices Intermedios]]+Sar_InfraMR[[#This Row],[B.03.3 - Parque de Coches Motores Motrices Cabina]]</f>
        <v>12</v>
      </c>
      <c r="AY215" s="1">
        <v>33</v>
      </c>
      <c r="AZ215" s="1">
        <v>12</v>
      </c>
      <c r="BA215" s="1">
        <v>0</v>
      </c>
      <c r="BB215" s="1">
        <v>0</v>
      </c>
      <c r="BC215" s="200">
        <f>+SUM(Sar_InfraMR[[#This Row],[B.04.1 - Parque de Coches Remolcados Clase Unica]:[B.04.5 - Parque de Coches Remolcados para Servicios Especiales (Cartoneros)]])</f>
        <v>45</v>
      </c>
      <c r="BD215" s="356">
        <v>8</v>
      </c>
      <c r="BE215" s="1">
        <v>0</v>
      </c>
      <c r="BF215" s="1">
        <v>0</v>
      </c>
      <c r="BG215" s="235">
        <v>1676</v>
      </c>
    </row>
    <row r="216" spans="1:59">
      <c r="A216" s="1">
        <v>2010</v>
      </c>
      <c r="B216" s="1" t="s">
        <v>71</v>
      </c>
      <c r="C216" s="10">
        <v>71.5</v>
      </c>
      <c r="D216" s="10">
        <v>62.3</v>
      </c>
      <c r="E216" s="10">
        <v>0</v>
      </c>
      <c r="F216" s="10">
        <v>36.4</v>
      </c>
      <c r="G216" s="192">
        <f t="shared" si="21"/>
        <v>170.20000000000002</v>
      </c>
      <c r="H216" s="192">
        <f>+Sar_InfraMR[[#This Row],[Total Líneas de Explotación ]]</f>
        <v>170.20000000000002</v>
      </c>
      <c r="I216" s="300">
        <v>169.64911000000001</v>
      </c>
      <c r="J216" s="10">
        <v>196.1</v>
      </c>
      <c r="K216" s="10">
        <v>13.5</v>
      </c>
      <c r="L216" s="10">
        <v>85</v>
      </c>
      <c r="M216" s="10">
        <v>8.4</v>
      </c>
      <c r="N216" s="192">
        <f>+Sar_InfraMR[[#This Row],[A.03.1 -  Longitud de Vías de Explotación No Electrificadas Troncales y Ramales (vía principal) (km)]]+Sar_InfraMR[[#This Row],[A.04.1 -  Longitud de Vías de Explotación Electrificadas Troncales y Ramales (vía principal) (km)]]</f>
        <v>281.10000000000002</v>
      </c>
      <c r="O216" s="192">
        <f>+Sar_InfraMR[[#This Row],[Total Vías (excluido Auxiliares)]]</f>
        <v>281.10000000000002</v>
      </c>
      <c r="P216" s="1">
        <v>30</v>
      </c>
      <c r="Q216" s="1">
        <v>5</v>
      </c>
      <c r="R216" s="1">
        <v>5</v>
      </c>
      <c r="S216" s="194">
        <f t="shared" si="22"/>
        <v>40</v>
      </c>
      <c r="T216" s="194">
        <v>40</v>
      </c>
      <c r="U216" s="1">
        <v>20</v>
      </c>
      <c r="V216" s="1">
        <v>89</v>
      </c>
      <c r="W216" s="1">
        <v>1</v>
      </c>
      <c r="X216" s="1">
        <v>40</v>
      </c>
      <c r="Y216" s="1">
        <v>0</v>
      </c>
      <c r="Z216" s="196">
        <f t="shared" si="23"/>
        <v>150</v>
      </c>
      <c r="AA216" s="1">
        <v>11</v>
      </c>
      <c r="AB216" s="1">
        <v>22</v>
      </c>
      <c r="AC216" s="1">
        <f>+Sar_InfraMR[[#This Row],[Total Pasos Vehiculares a Nivel]]</f>
        <v>150</v>
      </c>
      <c r="AD216" s="196">
        <f t="shared" si="24"/>
        <v>183</v>
      </c>
      <c r="AE216" s="1">
        <v>17</v>
      </c>
      <c r="AF216" s="1">
        <v>16</v>
      </c>
      <c r="AG216" s="1">
        <v>74</v>
      </c>
      <c r="AH216" s="196">
        <f t="shared" si="25"/>
        <v>107</v>
      </c>
      <c r="AI216" s="10">
        <v>31.1</v>
      </c>
      <c r="AJ216" s="10">
        <v>0</v>
      </c>
      <c r="AK216" s="10">
        <v>126.55</v>
      </c>
      <c r="AL216" s="222">
        <f t="shared" si="26"/>
        <v>157.65</v>
      </c>
      <c r="AM216" s="1">
        <v>0</v>
      </c>
      <c r="AN216" s="1">
        <v>9</v>
      </c>
      <c r="AO216" s="1">
        <v>8</v>
      </c>
      <c r="AP216" s="200">
        <f t="shared" si="27"/>
        <v>17</v>
      </c>
      <c r="AQ216" s="1">
        <v>180</v>
      </c>
      <c r="AR216" s="1">
        <v>95</v>
      </c>
      <c r="AS216" s="1">
        <v>0</v>
      </c>
      <c r="AT216" s="200">
        <f>+Sar_InfraMR[[#This Row],[B.02.1 - Parque de Coches Eléctricos Motrices]]+Sar_InfraMR[[#This Row],[B.02.2 - Parque de Coches Eléctricos Motrices Remolcados Tipo R]]+Sar_InfraMR[[#This Row],[B.02.3 - Parque de Coches Eléctricos Motrices Tipo R]]</f>
        <v>275</v>
      </c>
      <c r="AU216" s="1">
        <v>0</v>
      </c>
      <c r="AV216" s="1">
        <v>4</v>
      </c>
      <c r="AW216" s="1">
        <v>8</v>
      </c>
      <c r="AX216" s="200">
        <f>+Sar_InfraMR[[#This Row],[B.03.1 - Parque de Coches Motores Motrices Remolcados]]+Sar_InfraMR[[#This Row],[B.03.2 - Parque de Coches Motores Motrices Intermedios]]+Sar_InfraMR[[#This Row],[B.03.3 - Parque de Coches Motores Motrices Cabina]]</f>
        <v>12</v>
      </c>
      <c r="AY216" s="1">
        <v>33</v>
      </c>
      <c r="AZ216" s="1">
        <v>12</v>
      </c>
      <c r="BA216" s="1">
        <v>0</v>
      </c>
      <c r="BB216" s="1">
        <v>0</v>
      </c>
      <c r="BC216" s="200">
        <f>+SUM(Sar_InfraMR[[#This Row],[B.04.1 - Parque de Coches Remolcados Clase Unica]:[B.04.5 - Parque de Coches Remolcados para Servicios Especiales (Cartoneros)]])</f>
        <v>45</v>
      </c>
      <c r="BD216" s="356">
        <v>8</v>
      </c>
      <c r="BE216" s="1">
        <v>0</v>
      </c>
      <c r="BF216" s="1">
        <v>0</v>
      </c>
      <c r="BG216" s="235">
        <v>1676</v>
      </c>
    </row>
    <row r="217" spans="1:59">
      <c r="A217" s="1">
        <v>2010</v>
      </c>
      <c r="B217" s="1" t="s">
        <v>72</v>
      </c>
      <c r="C217" s="10">
        <v>71.5</v>
      </c>
      <c r="D217" s="10">
        <v>62.3</v>
      </c>
      <c r="E217" s="10">
        <v>0</v>
      </c>
      <c r="F217" s="10">
        <v>36.4</v>
      </c>
      <c r="G217" s="192">
        <f t="shared" si="21"/>
        <v>170.20000000000002</v>
      </c>
      <c r="H217" s="192">
        <f>+Sar_InfraMR[[#This Row],[Total Líneas de Explotación ]]</f>
        <v>170.20000000000002</v>
      </c>
      <c r="I217" s="300">
        <v>169.64911000000001</v>
      </c>
      <c r="J217" s="10">
        <v>196.1</v>
      </c>
      <c r="K217" s="10">
        <v>13.5</v>
      </c>
      <c r="L217" s="10">
        <v>85</v>
      </c>
      <c r="M217" s="10">
        <v>8.4</v>
      </c>
      <c r="N217" s="192">
        <f>+Sar_InfraMR[[#This Row],[A.03.1 -  Longitud de Vías de Explotación No Electrificadas Troncales y Ramales (vía principal) (km)]]+Sar_InfraMR[[#This Row],[A.04.1 -  Longitud de Vías de Explotación Electrificadas Troncales y Ramales (vía principal) (km)]]</f>
        <v>281.10000000000002</v>
      </c>
      <c r="O217" s="192">
        <f>+Sar_InfraMR[[#This Row],[Total Vías (excluido Auxiliares)]]</f>
        <v>281.10000000000002</v>
      </c>
      <c r="P217" s="1">
        <v>30</v>
      </c>
      <c r="Q217" s="1">
        <v>5</v>
      </c>
      <c r="R217" s="1">
        <v>5</v>
      </c>
      <c r="S217" s="194">
        <f t="shared" si="22"/>
        <v>40</v>
      </c>
      <c r="T217" s="194">
        <v>40</v>
      </c>
      <c r="U217" s="1">
        <v>20</v>
      </c>
      <c r="V217" s="1">
        <v>89</v>
      </c>
      <c r="W217" s="1">
        <v>1</v>
      </c>
      <c r="X217" s="1">
        <v>40</v>
      </c>
      <c r="Y217" s="1">
        <v>0</v>
      </c>
      <c r="Z217" s="196">
        <f t="shared" si="23"/>
        <v>150</v>
      </c>
      <c r="AA217" s="1">
        <v>11</v>
      </c>
      <c r="AB217" s="1">
        <v>22</v>
      </c>
      <c r="AC217" s="1">
        <f>+Sar_InfraMR[[#This Row],[Total Pasos Vehiculares a Nivel]]</f>
        <v>150</v>
      </c>
      <c r="AD217" s="196">
        <f t="shared" si="24"/>
        <v>183</v>
      </c>
      <c r="AE217" s="1">
        <v>17</v>
      </c>
      <c r="AF217" s="1">
        <v>16</v>
      </c>
      <c r="AG217" s="1">
        <v>74</v>
      </c>
      <c r="AH217" s="196">
        <f t="shared" si="25"/>
        <v>107</v>
      </c>
      <c r="AI217" s="10">
        <v>31.1</v>
      </c>
      <c r="AJ217" s="10">
        <v>0</v>
      </c>
      <c r="AK217" s="10">
        <v>126.55</v>
      </c>
      <c r="AL217" s="222">
        <f t="shared" si="26"/>
        <v>157.65</v>
      </c>
      <c r="AM217" s="1">
        <v>0</v>
      </c>
      <c r="AN217" s="1">
        <v>9</v>
      </c>
      <c r="AO217" s="1">
        <v>8</v>
      </c>
      <c r="AP217" s="200">
        <f t="shared" si="27"/>
        <v>17</v>
      </c>
      <c r="AQ217" s="1">
        <v>180</v>
      </c>
      <c r="AR217" s="1">
        <v>95</v>
      </c>
      <c r="AS217" s="1">
        <v>0</v>
      </c>
      <c r="AT217" s="200">
        <f>+Sar_InfraMR[[#This Row],[B.02.1 - Parque de Coches Eléctricos Motrices]]+Sar_InfraMR[[#This Row],[B.02.2 - Parque de Coches Eléctricos Motrices Remolcados Tipo R]]+Sar_InfraMR[[#This Row],[B.02.3 - Parque de Coches Eléctricos Motrices Tipo R]]</f>
        <v>275</v>
      </c>
      <c r="AU217" s="1">
        <v>0</v>
      </c>
      <c r="AV217" s="1">
        <v>4</v>
      </c>
      <c r="AW217" s="1">
        <v>8</v>
      </c>
      <c r="AX217" s="200">
        <f>+Sar_InfraMR[[#This Row],[B.03.1 - Parque de Coches Motores Motrices Remolcados]]+Sar_InfraMR[[#This Row],[B.03.2 - Parque de Coches Motores Motrices Intermedios]]+Sar_InfraMR[[#This Row],[B.03.3 - Parque de Coches Motores Motrices Cabina]]</f>
        <v>12</v>
      </c>
      <c r="AY217" s="1">
        <v>33</v>
      </c>
      <c r="AZ217" s="1">
        <v>12</v>
      </c>
      <c r="BA217" s="1">
        <v>0</v>
      </c>
      <c r="BB217" s="1">
        <v>0</v>
      </c>
      <c r="BC217" s="200">
        <f>+SUM(Sar_InfraMR[[#This Row],[B.04.1 - Parque de Coches Remolcados Clase Unica]:[B.04.5 - Parque de Coches Remolcados para Servicios Especiales (Cartoneros)]])</f>
        <v>45</v>
      </c>
      <c r="BD217" s="356">
        <v>8</v>
      </c>
      <c r="BE217" s="1">
        <v>0</v>
      </c>
      <c r="BF217" s="1">
        <v>0</v>
      </c>
      <c r="BG217" s="235">
        <v>1676</v>
      </c>
    </row>
    <row r="218" spans="1:59">
      <c r="A218" s="1">
        <v>2011</v>
      </c>
      <c r="B218" s="1" t="s">
        <v>61</v>
      </c>
      <c r="C218" s="10">
        <v>71.5</v>
      </c>
      <c r="D218" s="10">
        <v>62.3</v>
      </c>
      <c r="E218" s="10">
        <v>0</v>
      </c>
      <c r="F218" s="10">
        <v>36.4</v>
      </c>
      <c r="G218" s="192">
        <f t="shared" si="21"/>
        <v>170.20000000000002</v>
      </c>
      <c r="H218" s="192">
        <f>+Sar_InfraMR[[#This Row],[Total Líneas de Explotación ]]</f>
        <v>170.20000000000002</v>
      </c>
      <c r="I218" s="300">
        <v>169.64911000000001</v>
      </c>
      <c r="J218" s="10">
        <v>196.1</v>
      </c>
      <c r="K218" s="10">
        <v>13.5</v>
      </c>
      <c r="L218" s="10">
        <v>85</v>
      </c>
      <c r="M218" s="10">
        <v>8.4</v>
      </c>
      <c r="N218" s="192">
        <f>+Sar_InfraMR[[#This Row],[A.03.1 -  Longitud de Vías de Explotación No Electrificadas Troncales y Ramales (vía principal) (km)]]+Sar_InfraMR[[#This Row],[A.04.1 -  Longitud de Vías de Explotación Electrificadas Troncales y Ramales (vía principal) (km)]]</f>
        <v>281.10000000000002</v>
      </c>
      <c r="O218" s="192">
        <f>+Sar_InfraMR[[#This Row],[Total Vías (excluido Auxiliares)]]</f>
        <v>281.10000000000002</v>
      </c>
      <c r="P218" s="1">
        <v>30</v>
      </c>
      <c r="Q218" s="1">
        <v>5</v>
      </c>
      <c r="R218" s="1">
        <v>5</v>
      </c>
      <c r="S218" s="194">
        <f t="shared" si="22"/>
        <v>40</v>
      </c>
      <c r="T218" s="194">
        <v>40</v>
      </c>
      <c r="U218" s="1">
        <v>20</v>
      </c>
      <c r="V218" s="1">
        <v>89</v>
      </c>
      <c r="W218" s="1">
        <v>1</v>
      </c>
      <c r="X218" s="1">
        <v>40</v>
      </c>
      <c r="Y218" s="1">
        <v>0</v>
      </c>
      <c r="Z218" s="196">
        <f t="shared" si="23"/>
        <v>150</v>
      </c>
      <c r="AA218" s="1">
        <v>11</v>
      </c>
      <c r="AB218" s="1">
        <v>22</v>
      </c>
      <c r="AC218" s="1">
        <f>+Sar_InfraMR[[#This Row],[Total Pasos Vehiculares a Nivel]]</f>
        <v>150</v>
      </c>
      <c r="AD218" s="196">
        <f t="shared" si="24"/>
        <v>183</v>
      </c>
      <c r="AE218" s="1">
        <v>17</v>
      </c>
      <c r="AF218" s="1">
        <v>16</v>
      </c>
      <c r="AG218" s="1">
        <v>74</v>
      </c>
      <c r="AH218" s="196">
        <f t="shared" si="25"/>
        <v>107</v>
      </c>
      <c r="AI218" s="10">
        <v>31.1</v>
      </c>
      <c r="AJ218" s="10">
        <v>0</v>
      </c>
      <c r="AK218" s="10">
        <v>126.55</v>
      </c>
      <c r="AL218" s="222">
        <f t="shared" si="26"/>
        <v>157.65</v>
      </c>
      <c r="AM218" s="1">
        <v>0</v>
      </c>
      <c r="AN218" s="1">
        <v>9</v>
      </c>
      <c r="AO218" s="1">
        <v>8</v>
      </c>
      <c r="AP218" s="200">
        <f t="shared" si="27"/>
        <v>17</v>
      </c>
      <c r="AQ218" s="1">
        <v>180</v>
      </c>
      <c r="AR218" s="1">
        <v>95</v>
      </c>
      <c r="AS218" s="1">
        <v>0</v>
      </c>
      <c r="AT218" s="200">
        <f>+Sar_InfraMR[[#This Row],[B.02.1 - Parque de Coches Eléctricos Motrices]]+Sar_InfraMR[[#This Row],[B.02.2 - Parque de Coches Eléctricos Motrices Remolcados Tipo R]]+Sar_InfraMR[[#This Row],[B.02.3 - Parque de Coches Eléctricos Motrices Tipo R]]</f>
        <v>275</v>
      </c>
      <c r="AU218" s="1">
        <v>0</v>
      </c>
      <c r="AV218" s="1">
        <v>4</v>
      </c>
      <c r="AW218" s="1">
        <v>8</v>
      </c>
      <c r="AX218" s="200">
        <f>+Sar_InfraMR[[#This Row],[B.03.1 - Parque de Coches Motores Motrices Remolcados]]+Sar_InfraMR[[#This Row],[B.03.2 - Parque de Coches Motores Motrices Intermedios]]+Sar_InfraMR[[#This Row],[B.03.3 - Parque de Coches Motores Motrices Cabina]]</f>
        <v>12</v>
      </c>
      <c r="AY218" s="1">
        <v>33</v>
      </c>
      <c r="AZ218" s="1">
        <v>12</v>
      </c>
      <c r="BA218" s="1">
        <v>0</v>
      </c>
      <c r="BB218" s="1">
        <v>0</v>
      </c>
      <c r="BC218" s="200">
        <f>+SUM(Sar_InfraMR[[#This Row],[B.04.1 - Parque de Coches Remolcados Clase Unica]:[B.04.5 - Parque de Coches Remolcados para Servicios Especiales (Cartoneros)]])</f>
        <v>45</v>
      </c>
      <c r="BD218" s="356">
        <v>8</v>
      </c>
      <c r="BE218" s="1">
        <v>0</v>
      </c>
      <c r="BF218" s="1">
        <v>0</v>
      </c>
      <c r="BG218" s="235">
        <v>1676</v>
      </c>
    </row>
    <row r="219" spans="1:59">
      <c r="A219" s="1">
        <v>2011</v>
      </c>
      <c r="B219" s="1" t="s">
        <v>62</v>
      </c>
      <c r="C219" s="10">
        <v>71.5</v>
      </c>
      <c r="D219" s="10">
        <v>62.3</v>
      </c>
      <c r="E219" s="10">
        <v>0</v>
      </c>
      <c r="F219" s="10">
        <v>36.4</v>
      </c>
      <c r="G219" s="192">
        <f t="shared" si="21"/>
        <v>170.20000000000002</v>
      </c>
      <c r="H219" s="192">
        <f>+Sar_InfraMR[[#This Row],[Total Líneas de Explotación ]]</f>
        <v>170.20000000000002</v>
      </c>
      <c r="I219" s="300">
        <v>169.64911000000001</v>
      </c>
      <c r="J219" s="10">
        <v>196.1</v>
      </c>
      <c r="K219" s="10">
        <v>13.5</v>
      </c>
      <c r="L219" s="10">
        <v>85</v>
      </c>
      <c r="M219" s="10">
        <v>8.4</v>
      </c>
      <c r="N219" s="192">
        <f>+Sar_InfraMR[[#This Row],[A.03.1 -  Longitud de Vías de Explotación No Electrificadas Troncales y Ramales (vía principal) (km)]]+Sar_InfraMR[[#This Row],[A.04.1 -  Longitud de Vías de Explotación Electrificadas Troncales y Ramales (vía principal) (km)]]</f>
        <v>281.10000000000002</v>
      </c>
      <c r="O219" s="192">
        <f>+Sar_InfraMR[[#This Row],[Total Vías (excluido Auxiliares)]]</f>
        <v>281.10000000000002</v>
      </c>
      <c r="P219" s="1">
        <v>30</v>
      </c>
      <c r="Q219" s="1">
        <v>5</v>
      </c>
      <c r="R219" s="1">
        <v>5</v>
      </c>
      <c r="S219" s="194">
        <f t="shared" si="22"/>
        <v>40</v>
      </c>
      <c r="T219" s="194">
        <v>40</v>
      </c>
      <c r="U219" s="1">
        <v>20</v>
      </c>
      <c r="V219" s="1">
        <v>89</v>
      </c>
      <c r="W219" s="1">
        <v>1</v>
      </c>
      <c r="X219" s="1">
        <v>40</v>
      </c>
      <c r="Y219" s="1">
        <v>0</v>
      </c>
      <c r="Z219" s="196">
        <f t="shared" si="23"/>
        <v>150</v>
      </c>
      <c r="AA219" s="1">
        <v>11</v>
      </c>
      <c r="AB219" s="1">
        <v>22</v>
      </c>
      <c r="AC219" s="1">
        <f>+Sar_InfraMR[[#This Row],[Total Pasos Vehiculares a Nivel]]</f>
        <v>150</v>
      </c>
      <c r="AD219" s="196">
        <f t="shared" si="24"/>
        <v>183</v>
      </c>
      <c r="AE219" s="1">
        <v>17</v>
      </c>
      <c r="AF219" s="1">
        <v>16</v>
      </c>
      <c r="AG219" s="1">
        <v>74</v>
      </c>
      <c r="AH219" s="196">
        <f t="shared" si="25"/>
        <v>107</v>
      </c>
      <c r="AI219" s="10">
        <v>31.1</v>
      </c>
      <c r="AJ219" s="10">
        <v>0</v>
      </c>
      <c r="AK219" s="10">
        <v>126.55</v>
      </c>
      <c r="AL219" s="222">
        <f t="shared" si="26"/>
        <v>157.65</v>
      </c>
      <c r="AM219" s="1">
        <v>0</v>
      </c>
      <c r="AN219" s="1">
        <v>9</v>
      </c>
      <c r="AO219" s="1">
        <v>8</v>
      </c>
      <c r="AP219" s="200">
        <f t="shared" si="27"/>
        <v>17</v>
      </c>
      <c r="AQ219" s="1">
        <v>180</v>
      </c>
      <c r="AR219" s="1">
        <v>95</v>
      </c>
      <c r="AS219" s="1">
        <v>0</v>
      </c>
      <c r="AT219" s="200">
        <f>+Sar_InfraMR[[#This Row],[B.02.1 - Parque de Coches Eléctricos Motrices]]+Sar_InfraMR[[#This Row],[B.02.2 - Parque de Coches Eléctricos Motrices Remolcados Tipo R]]+Sar_InfraMR[[#This Row],[B.02.3 - Parque de Coches Eléctricos Motrices Tipo R]]</f>
        <v>275</v>
      </c>
      <c r="AU219" s="1">
        <v>0</v>
      </c>
      <c r="AV219" s="1">
        <v>4</v>
      </c>
      <c r="AW219" s="1">
        <v>8</v>
      </c>
      <c r="AX219" s="200">
        <f>+Sar_InfraMR[[#This Row],[B.03.1 - Parque de Coches Motores Motrices Remolcados]]+Sar_InfraMR[[#This Row],[B.03.2 - Parque de Coches Motores Motrices Intermedios]]+Sar_InfraMR[[#This Row],[B.03.3 - Parque de Coches Motores Motrices Cabina]]</f>
        <v>12</v>
      </c>
      <c r="AY219" s="1">
        <v>33</v>
      </c>
      <c r="AZ219" s="1">
        <v>12</v>
      </c>
      <c r="BA219" s="1">
        <v>0</v>
      </c>
      <c r="BB219" s="1">
        <v>0</v>
      </c>
      <c r="BC219" s="200">
        <f>+SUM(Sar_InfraMR[[#This Row],[B.04.1 - Parque de Coches Remolcados Clase Unica]:[B.04.5 - Parque de Coches Remolcados para Servicios Especiales (Cartoneros)]])</f>
        <v>45</v>
      </c>
      <c r="BD219" s="356">
        <v>8</v>
      </c>
      <c r="BE219" s="1">
        <v>0</v>
      </c>
      <c r="BF219" s="1">
        <v>0</v>
      </c>
      <c r="BG219" s="235">
        <v>1676</v>
      </c>
    </row>
    <row r="220" spans="1:59">
      <c r="A220" s="1">
        <v>2011</v>
      </c>
      <c r="B220" s="1" t="s">
        <v>63</v>
      </c>
      <c r="C220" s="10">
        <v>71.5</v>
      </c>
      <c r="D220" s="10">
        <v>62.3</v>
      </c>
      <c r="E220" s="10">
        <v>0</v>
      </c>
      <c r="F220" s="10">
        <v>36.4</v>
      </c>
      <c r="G220" s="192">
        <f t="shared" si="21"/>
        <v>170.20000000000002</v>
      </c>
      <c r="H220" s="192">
        <f>+Sar_InfraMR[[#This Row],[Total Líneas de Explotación ]]</f>
        <v>170.20000000000002</v>
      </c>
      <c r="I220" s="300">
        <v>169.64911000000001</v>
      </c>
      <c r="J220" s="10">
        <v>196.1</v>
      </c>
      <c r="K220" s="10">
        <v>13.5</v>
      </c>
      <c r="L220" s="10">
        <v>85</v>
      </c>
      <c r="M220" s="10">
        <v>8.4</v>
      </c>
      <c r="N220" s="192">
        <f>+Sar_InfraMR[[#This Row],[A.03.1 -  Longitud de Vías de Explotación No Electrificadas Troncales y Ramales (vía principal) (km)]]+Sar_InfraMR[[#This Row],[A.04.1 -  Longitud de Vías de Explotación Electrificadas Troncales y Ramales (vía principal) (km)]]</f>
        <v>281.10000000000002</v>
      </c>
      <c r="O220" s="192">
        <f>+Sar_InfraMR[[#This Row],[Total Vías (excluido Auxiliares)]]</f>
        <v>281.10000000000002</v>
      </c>
      <c r="P220" s="1">
        <v>30</v>
      </c>
      <c r="Q220" s="1">
        <v>5</v>
      </c>
      <c r="R220" s="1">
        <v>5</v>
      </c>
      <c r="S220" s="194">
        <f t="shared" si="22"/>
        <v>40</v>
      </c>
      <c r="T220" s="194">
        <v>40</v>
      </c>
      <c r="U220" s="1">
        <v>20</v>
      </c>
      <c r="V220" s="1">
        <v>89</v>
      </c>
      <c r="W220" s="1">
        <v>1</v>
      </c>
      <c r="X220" s="1">
        <v>40</v>
      </c>
      <c r="Y220" s="1">
        <v>0</v>
      </c>
      <c r="Z220" s="196">
        <f t="shared" si="23"/>
        <v>150</v>
      </c>
      <c r="AA220" s="1">
        <v>11</v>
      </c>
      <c r="AB220" s="1">
        <v>22</v>
      </c>
      <c r="AC220" s="1">
        <f>+Sar_InfraMR[[#This Row],[Total Pasos Vehiculares a Nivel]]</f>
        <v>150</v>
      </c>
      <c r="AD220" s="196">
        <f t="shared" si="24"/>
        <v>183</v>
      </c>
      <c r="AE220" s="1">
        <v>17</v>
      </c>
      <c r="AF220" s="1">
        <v>16</v>
      </c>
      <c r="AG220" s="1">
        <v>74</v>
      </c>
      <c r="AH220" s="196">
        <f t="shared" si="25"/>
        <v>107</v>
      </c>
      <c r="AI220" s="10">
        <v>31.1</v>
      </c>
      <c r="AJ220" s="10">
        <v>0</v>
      </c>
      <c r="AK220" s="10">
        <v>126.55</v>
      </c>
      <c r="AL220" s="222">
        <f t="shared" si="26"/>
        <v>157.65</v>
      </c>
      <c r="AM220" s="1">
        <v>0</v>
      </c>
      <c r="AN220" s="1">
        <v>9</v>
      </c>
      <c r="AO220" s="1">
        <v>8</v>
      </c>
      <c r="AP220" s="200">
        <f t="shared" si="27"/>
        <v>17</v>
      </c>
      <c r="AQ220" s="1">
        <v>180</v>
      </c>
      <c r="AR220" s="1">
        <v>95</v>
      </c>
      <c r="AS220" s="1">
        <v>0</v>
      </c>
      <c r="AT220" s="200">
        <f>+Sar_InfraMR[[#This Row],[B.02.1 - Parque de Coches Eléctricos Motrices]]+Sar_InfraMR[[#This Row],[B.02.2 - Parque de Coches Eléctricos Motrices Remolcados Tipo R]]+Sar_InfraMR[[#This Row],[B.02.3 - Parque de Coches Eléctricos Motrices Tipo R]]</f>
        <v>275</v>
      </c>
      <c r="AU220" s="1">
        <v>0</v>
      </c>
      <c r="AV220" s="1">
        <v>4</v>
      </c>
      <c r="AW220" s="1">
        <v>8</v>
      </c>
      <c r="AX220" s="200">
        <f>+Sar_InfraMR[[#This Row],[B.03.1 - Parque de Coches Motores Motrices Remolcados]]+Sar_InfraMR[[#This Row],[B.03.2 - Parque de Coches Motores Motrices Intermedios]]+Sar_InfraMR[[#This Row],[B.03.3 - Parque de Coches Motores Motrices Cabina]]</f>
        <v>12</v>
      </c>
      <c r="AY220" s="1">
        <v>33</v>
      </c>
      <c r="AZ220" s="1">
        <v>12</v>
      </c>
      <c r="BA220" s="1">
        <v>0</v>
      </c>
      <c r="BB220" s="1">
        <v>0</v>
      </c>
      <c r="BC220" s="200">
        <f>+SUM(Sar_InfraMR[[#This Row],[B.04.1 - Parque de Coches Remolcados Clase Unica]:[B.04.5 - Parque de Coches Remolcados para Servicios Especiales (Cartoneros)]])</f>
        <v>45</v>
      </c>
      <c r="BD220" s="356">
        <v>8</v>
      </c>
      <c r="BE220" s="1">
        <v>0</v>
      </c>
      <c r="BF220" s="1">
        <v>0</v>
      </c>
      <c r="BG220" s="235">
        <v>1676</v>
      </c>
    </row>
    <row r="221" spans="1:59">
      <c r="A221" s="1">
        <v>2011</v>
      </c>
      <c r="B221" s="1" t="s">
        <v>64</v>
      </c>
      <c r="C221" s="10">
        <v>71.5</v>
      </c>
      <c r="D221" s="10">
        <v>62.3</v>
      </c>
      <c r="E221" s="10">
        <v>0</v>
      </c>
      <c r="F221" s="10">
        <v>36.4</v>
      </c>
      <c r="G221" s="192">
        <f t="shared" si="21"/>
        <v>170.20000000000002</v>
      </c>
      <c r="H221" s="192">
        <f>+Sar_InfraMR[[#This Row],[Total Líneas de Explotación ]]</f>
        <v>170.20000000000002</v>
      </c>
      <c r="I221" s="300">
        <v>169.64911000000001</v>
      </c>
      <c r="J221" s="10">
        <v>196.1</v>
      </c>
      <c r="K221" s="10">
        <v>13.5</v>
      </c>
      <c r="L221" s="10">
        <v>85</v>
      </c>
      <c r="M221" s="10">
        <v>8.4</v>
      </c>
      <c r="N221" s="192">
        <f>+Sar_InfraMR[[#This Row],[A.03.1 -  Longitud de Vías de Explotación No Electrificadas Troncales y Ramales (vía principal) (km)]]+Sar_InfraMR[[#This Row],[A.04.1 -  Longitud de Vías de Explotación Electrificadas Troncales y Ramales (vía principal) (km)]]</f>
        <v>281.10000000000002</v>
      </c>
      <c r="O221" s="192">
        <f>+Sar_InfraMR[[#This Row],[Total Vías (excluido Auxiliares)]]</f>
        <v>281.10000000000002</v>
      </c>
      <c r="P221" s="1">
        <v>30</v>
      </c>
      <c r="Q221" s="1">
        <v>5</v>
      </c>
      <c r="R221" s="1">
        <v>5</v>
      </c>
      <c r="S221" s="194">
        <f t="shared" si="22"/>
        <v>40</v>
      </c>
      <c r="T221" s="194">
        <v>40</v>
      </c>
      <c r="U221" s="1">
        <v>20</v>
      </c>
      <c r="V221" s="1">
        <v>89</v>
      </c>
      <c r="W221" s="1">
        <v>1</v>
      </c>
      <c r="X221" s="1">
        <v>40</v>
      </c>
      <c r="Y221" s="1">
        <v>0</v>
      </c>
      <c r="Z221" s="196">
        <f t="shared" si="23"/>
        <v>150</v>
      </c>
      <c r="AA221" s="1">
        <v>11</v>
      </c>
      <c r="AB221" s="1">
        <v>22</v>
      </c>
      <c r="AC221" s="1">
        <f>+Sar_InfraMR[[#This Row],[Total Pasos Vehiculares a Nivel]]</f>
        <v>150</v>
      </c>
      <c r="AD221" s="196">
        <f t="shared" si="24"/>
        <v>183</v>
      </c>
      <c r="AE221" s="1">
        <v>17</v>
      </c>
      <c r="AF221" s="1">
        <v>16</v>
      </c>
      <c r="AG221" s="1">
        <v>74</v>
      </c>
      <c r="AH221" s="196">
        <f t="shared" si="25"/>
        <v>107</v>
      </c>
      <c r="AI221" s="10">
        <v>31.1</v>
      </c>
      <c r="AJ221" s="10">
        <v>0</v>
      </c>
      <c r="AK221" s="10">
        <v>126.55</v>
      </c>
      <c r="AL221" s="222">
        <f t="shared" si="26"/>
        <v>157.65</v>
      </c>
      <c r="AM221" s="1">
        <v>0</v>
      </c>
      <c r="AN221" s="1">
        <v>9</v>
      </c>
      <c r="AO221" s="1">
        <v>8</v>
      </c>
      <c r="AP221" s="200">
        <f t="shared" si="27"/>
        <v>17</v>
      </c>
      <c r="AQ221" s="1">
        <v>180</v>
      </c>
      <c r="AR221" s="1">
        <v>95</v>
      </c>
      <c r="AS221" s="1">
        <v>0</v>
      </c>
      <c r="AT221" s="200">
        <f>+Sar_InfraMR[[#This Row],[B.02.1 - Parque de Coches Eléctricos Motrices]]+Sar_InfraMR[[#This Row],[B.02.2 - Parque de Coches Eléctricos Motrices Remolcados Tipo R]]+Sar_InfraMR[[#This Row],[B.02.3 - Parque de Coches Eléctricos Motrices Tipo R]]</f>
        <v>275</v>
      </c>
      <c r="AU221" s="1">
        <v>0</v>
      </c>
      <c r="AV221" s="1">
        <v>4</v>
      </c>
      <c r="AW221" s="1">
        <v>8</v>
      </c>
      <c r="AX221" s="200">
        <f>+Sar_InfraMR[[#This Row],[B.03.1 - Parque de Coches Motores Motrices Remolcados]]+Sar_InfraMR[[#This Row],[B.03.2 - Parque de Coches Motores Motrices Intermedios]]+Sar_InfraMR[[#This Row],[B.03.3 - Parque de Coches Motores Motrices Cabina]]</f>
        <v>12</v>
      </c>
      <c r="AY221" s="1">
        <v>33</v>
      </c>
      <c r="AZ221" s="1">
        <v>12</v>
      </c>
      <c r="BA221" s="1">
        <v>0</v>
      </c>
      <c r="BB221" s="1">
        <v>0</v>
      </c>
      <c r="BC221" s="200">
        <f>+SUM(Sar_InfraMR[[#This Row],[B.04.1 - Parque de Coches Remolcados Clase Unica]:[B.04.5 - Parque de Coches Remolcados para Servicios Especiales (Cartoneros)]])</f>
        <v>45</v>
      </c>
      <c r="BD221" s="356">
        <v>8</v>
      </c>
      <c r="BE221" s="1">
        <v>0</v>
      </c>
      <c r="BF221" s="1">
        <v>0</v>
      </c>
      <c r="BG221" s="235">
        <v>1676</v>
      </c>
    </row>
    <row r="222" spans="1:59">
      <c r="A222" s="1">
        <v>2011</v>
      </c>
      <c r="B222" s="1" t="s">
        <v>65</v>
      </c>
      <c r="C222" s="10">
        <v>71.5</v>
      </c>
      <c r="D222" s="10">
        <v>62.3</v>
      </c>
      <c r="E222" s="10">
        <v>0</v>
      </c>
      <c r="F222" s="10">
        <v>36.4</v>
      </c>
      <c r="G222" s="192">
        <f t="shared" si="21"/>
        <v>170.20000000000002</v>
      </c>
      <c r="H222" s="192">
        <f>+Sar_InfraMR[[#This Row],[Total Líneas de Explotación ]]</f>
        <v>170.20000000000002</v>
      </c>
      <c r="I222" s="300">
        <v>169.64911000000001</v>
      </c>
      <c r="J222" s="10">
        <v>196.1</v>
      </c>
      <c r="K222" s="10">
        <v>13.5</v>
      </c>
      <c r="L222" s="10">
        <v>85</v>
      </c>
      <c r="M222" s="10">
        <v>8.4</v>
      </c>
      <c r="N222" s="192">
        <f>+Sar_InfraMR[[#This Row],[A.03.1 -  Longitud de Vías de Explotación No Electrificadas Troncales y Ramales (vía principal) (km)]]+Sar_InfraMR[[#This Row],[A.04.1 -  Longitud de Vías de Explotación Electrificadas Troncales y Ramales (vía principal) (km)]]</f>
        <v>281.10000000000002</v>
      </c>
      <c r="O222" s="192">
        <f>+Sar_InfraMR[[#This Row],[Total Vías (excluido Auxiliares)]]</f>
        <v>281.10000000000002</v>
      </c>
      <c r="P222" s="1">
        <v>30</v>
      </c>
      <c r="Q222" s="1">
        <v>5</v>
      </c>
      <c r="R222" s="1">
        <v>5</v>
      </c>
      <c r="S222" s="194">
        <f t="shared" si="22"/>
        <v>40</v>
      </c>
      <c r="T222" s="194">
        <v>40</v>
      </c>
      <c r="U222" s="1">
        <v>20</v>
      </c>
      <c r="V222" s="1">
        <v>89</v>
      </c>
      <c r="W222" s="1">
        <v>1</v>
      </c>
      <c r="X222" s="1">
        <v>40</v>
      </c>
      <c r="Y222" s="1">
        <v>0</v>
      </c>
      <c r="Z222" s="196">
        <f t="shared" si="23"/>
        <v>150</v>
      </c>
      <c r="AA222" s="1">
        <v>11</v>
      </c>
      <c r="AB222" s="1">
        <v>22</v>
      </c>
      <c r="AC222" s="1">
        <f>+Sar_InfraMR[[#This Row],[Total Pasos Vehiculares a Nivel]]</f>
        <v>150</v>
      </c>
      <c r="AD222" s="196">
        <f t="shared" si="24"/>
        <v>183</v>
      </c>
      <c r="AE222" s="1">
        <v>17</v>
      </c>
      <c r="AF222" s="1">
        <v>16</v>
      </c>
      <c r="AG222" s="1">
        <v>74</v>
      </c>
      <c r="AH222" s="196">
        <f t="shared" si="25"/>
        <v>107</v>
      </c>
      <c r="AI222" s="10">
        <v>31.1</v>
      </c>
      <c r="AJ222" s="10">
        <v>0</v>
      </c>
      <c r="AK222" s="10">
        <v>126.55</v>
      </c>
      <c r="AL222" s="222">
        <f t="shared" si="26"/>
        <v>157.65</v>
      </c>
      <c r="AM222" s="1">
        <v>0</v>
      </c>
      <c r="AN222" s="1">
        <v>9</v>
      </c>
      <c r="AO222" s="1">
        <v>8</v>
      </c>
      <c r="AP222" s="200">
        <f t="shared" si="27"/>
        <v>17</v>
      </c>
      <c r="AQ222" s="1">
        <v>180</v>
      </c>
      <c r="AR222" s="1">
        <v>95</v>
      </c>
      <c r="AS222" s="1">
        <v>0</v>
      </c>
      <c r="AT222" s="200">
        <f>+Sar_InfraMR[[#This Row],[B.02.1 - Parque de Coches Eléctricos Motrices]]+Sar_InfraMR[[#This Row],[B.02.2 - Parque de Coches Eléctricos Motrices Remolcados Tipo R]]+Sar_InfraMR[[#This Row],[B.02.3 - Parque de Coches Eléctricos Motrices Tipo R]]</f>
        <v>275</v>
      </c>
      <c r="AU222" s="1">
        <v>0</v>
      </c>
      <c r="AV222" s="1">
        <v>4</v>
      </c>
      <c r="AW222" s="1">
        <v>8</v>
      </c>
      <c r="AX222" s="200">
        <f>+Sar_InfraMR[[#This Row],[B.03.1 - Parque de Coches Motores Motrices Remolcados]]+Sar_InfraMR[[#This Row],[B.03.2 - Parque de Coches Motores Motrices Intermedios]]+Sar_InfraMR[[#This Row],[B.03.3 - Parque de Coches Motores Motrices Cabina]]</f>
        <v>12</v>
      </c>
      <c r="AY222" s="1">
        <v>33</v>
      </c>
      <c r="AZ222" s="1">
        <v>12</v>
      </c>
      <c r="BA222" s="1">
        <v>0</v>
      </c>
      <c r="BB222" s="1">
        <v>0</v>
      </c>
      <c r="BC222" s="200">
        <f>+SUM(Sar_InfraMR[[#This Row],[B.04.1 - Parque de Coches Remolcados Clase Unica]:[B.04.5 - Parque de Coches Remolcados para Servicios Especiales (Cartoneros)]])</f>
        <v>45</v>
      </c>
      <c r="BD222" s="356">
        <v>8</v>
      </c>
      <c r="BE222" s="1">
        <v>0</v>
      </c>
      <c r="BF222" s="1">
        <v>0</v>
      </c>
      <c r="BG222" s="235">
        <v>1676</v>
      </c>
    </row>
    <row r="223" spans="1:59">
      <c r="A223" s="1">
        <v>2011</v>
      </c>
      <c r="B223" s="1" t="s">
        <v>66</v>
      </c>
      <c r="C223" s="10">
        <v>71.5</v>
      </c>
      <c r="D223" s="10">
        <v>62.3</v>
      </c>
      <c r="E223" s="10">
        <v>0</v>
      </c>
      <c r="F223" s="10">
        <v>36.4</v>
      </c>
      <c r="G223" s="192">
        <f t="shared" si="21"/>
        <v>170.20000000000002</v>
      </c>
      <c r="H223" s="192">
        <f>+Sar_InfraMR[[#This Row],[Total Líneas de Explotación ]]</f>
        <v>170.20000000000002</v>
      </c>
      <c r="I223" s="300">
        <v>169.64911000000001</v>
      </c>
      <c r="J223" s="10">
        <v>196.1</v>
      </c>
      <c r="K223" s="10">
        <v>13.5</v>
      </c>
      <c r="L223" s="10">
        <v>85</v>
      </c>
      <c r="M223" s="10">
        <v>8.4</v>
      </c>
      <c r="N223" s="192">
        <f>+Sar_InfraMR[[#This Row],[A.03.1 -  Longitud de Vías de Explotación No Electrificadas Troncales y Ramales (vía principal) (km)]]+Sar_InfraMR[[#This Row],[A.04.1 -  Longitud de Vías de Explotación Electrificadas Troncales y Ramales (vía principal) (km)]]</f>
        <v>281.10000000000002</v>
      </c>
      <c r="O223" s="192">
        <f>+Sar_InfraMR[[#This Row],[Total Vías (excluido Auxiliares)]]</f>
        <v>281.10000000000002</v>
      </c>
      <c r="P223" s="1">
        <v>30</v>
      </c>
      <c r="Q223" s="1">
        <v>5</v>
      </c>
      <c r="R223" s="1">
        <v>5</v>
      </c>
      <c r="S223" s="194">
        <f t="shared" si="22"/>
        <v>40</v>
      </c>
      <c r="T223" s="194">
        <v>40</v>
      </c>
      <c r="U223" s="1">
        <v>20</v>
      </c>
      <c r="V223" s="1">
        <v>89</v>
      </c>
      <c r="W223" s="1">
        <v>1</v>
      </c>
      <c r="X223" s="1">
        <v>40</v>
      </c>
      <c r="Y223" s="1">
        <v>0</v>
      </c>
      <c r="Z223" s="196">
        <f t="shared" si="23"/>
        <v>150</v>
      </c>
      <c r="AA223" s="1">
        <v>11</v>
      </c>
      <c r="AB223" s="1">
        <v>22</v>
      </c>
      <c r="AC223" s="1">
        <f>+Sar_InfraMR[[#This Row],[Total Pasos Vehiculares a Nivel]]</f>
        <v>150</v>
      </c>
      <c r="AD223" s="196">
        <f t="shared" si="24"/>
        <v>183</v>
      </c>
      <c r="AE223" s="1">
        <v>17</v>
      </c>
      <c r="AF223" s="1">
        <v>16</v>
      </c>
      <c r="AG223" s="1">
        <v>74</v>
      </c>
      <c r="AH223" s="196">
        <f t="shared" si="25"/>
        <v>107</v>
      </c>
      <c r="AI223" s="10">
        <v>31.1</v>
      </c>
      <c r="AJ223" s="10">
        <v>0</v>
      </c>
      <c r="AK223" s="10">
        <v>126.55</v>
      </c>
      <c r="AL223" s="222">
        <f t="shared" si="26"/>
        <v>157.65</v>
      </c>
      <c r="AM223" s="1">
        <v>0</v>
      </c>
      <c r="AN223" s="1">
        <v>9</v>
      </c>
      <c r="AO223" s="1">
        <v>8</v>
      </c>
      <c r="AP223" s="200">
        <f t="shared" si="27"/>
        <v>17</v>
      </c>
      <c r="AQ223" s="1">
        <v>180</v>
      </c>
      <c r="AR223" s="1">
        <v>95</v>
      </c>
      <c r="AS223" s="1">
        <v>0</v>
      </c>
      <c r="AT223" s="200">
        <f>+Sar_InfraMR[[#This Row],[B.02.1 - Parque de Coches Eléctricos Motrices]]+Sar_InfraMR[[#This Row],[B.02.2 - Parque de Coches Eléctricos Motrices Remolcados Tipo R]]+Sar_InfraMR[[#This Row],[B.02.3 - Parque de Coches Eléctricos Motrices Tipo R]]</f>
        <v>275</v>
      </c>
      <c r="AU223" s="1">
        <v>0</v>
      </c>
      <c r="AV223" s="1">
        <v>4</v>
      </c>
      <c r="AW223" s="1">
        <v>8</v>
      </c>
      <c r="AX223" s="200">
        <f>+Sar_InfraMR[[#This Row],[B.03.1 - Parque de Coches Motores Motrices Remolcados]]+Sar_InfraMR[[#This Row],[B.03.2 - Parque de Coches Motores Motrices Intermedios]]+Sar_InfraMR[[#This Row],[B.03.3 - Parque de Coches Motores Motrices Cabina]]</f>
        <v>12</v>
      </c>
      <c r="AY223" s="1">
        <v>33</v>
      </c>
      <c r="AZ223" s="1">
        <v>12</v>
      </c>
      <c r="BA223" s="1">
        <v>0</v>
      </c>
      <c r="BB223" s="1">
        <v>0</v>
      </c>
      <c r="BC223" s="200">
        <f>+SUM(Sar_InfraMR[[#This Row],[B.04.1 - Parque de Coches Remolcados Clase Unica]:[B.04.5 - Parque de Coches Remolcados para Servicios Especiales (Cartoneros)]])</f>
        <v>45</v>
      </c>
      <c r="BD223" s="356">
        <v>8</v>
      </c>
      <c r="BE223" s="1">
        <v>0</v>
      </c>
      <c r="BF223" s="1">
        <v>0</v>
      </c>
      <c r="BG223" s="235">
        <v>1676</v>
      </c>
    </row>
    <row r="224" spans="1:59">
      <c r="A224" s="1">
        <v>2011</v>
      </c>
      <c r="B224" s="1" t="s">
        <v>67</v>
      </c>
      <c r="C224" s="10">
        <v>71.5</v>
      </c>
      <c r="D224" s="10">
        <v>62.3</v>
      </c>
      <c r="E224" s="10">
        <v>0</v>
      </c>
      <c r="F224" s="10">
        <v>36.4</v>
      </c>
      <c r="G224" s="192">
        <f t="shared" si="21"/>
        <v>170.20000000000002</v>
      </c>
      <c r="H224" s="192">
        <f>+Sar_InfraMR[[#This Row],[Total Líneas de Explotación ]]</f>
        <v>170.20000000000002</v>
      </c>
      <c r="I224" s="300">
        <v>169.64911000000001</v>
      </c>
      <c r="J224" s="10">
        <v>196.1</v>
      </c>
      <c r="K224" s="10">
        <v>13.5</v>
      </c>
      <c r="L224" s="10">
        <v>85</v>
      </c>
      <c r="M224" s="10">
        <v>8.4</v>
      </c>
      <c r="N224" s="192">
        <f>+Sar_InfraMR[[#This Row],[A.03.1 -  Longitud de Vías de Explotación No Electrificadas Troncales y Ramales (vía principal) (km)]]+Sar_InfraMR[[#This Row],[A.04.1 -  Longitud de Vías de Explotación Electrificadas Troncales y Ramales (vía principal) (km)]]</f>
        <v>281.10000000000002</v>
      </c>
      <c r="O224" s="192">
        <f>+Sar_InfraMR[[#This Row],[Total Vías (excluido Auxiliares)]]</f>
        <v>281.10000000000002</v>
      </c>
      <c r="P224" s="1">
        <v>30</v>
      </c>
      <c r="Q224" s="1">
        <v>5</v>
      </c>
      <c r="R224" s="1">
        <v>5</v>
      </c>
      <c r="S224" s="194">
        <f t="shared" si="22"/>
        <v>40</v>
      </c>
      <c r="T224" s="194">
        <v>40</v>
      </c>
      <c r="U224" s="1">
        <v>20</v>
      </c>
      <c r="V224" s="1">
        <v>89</v>
      </c>
      <c r="W224" s="1">
        <v>1</v>
      </c>
      <c r="X224" s="1">
        <v>40</v>
      </c>
      <c r="Y224" s="1">
        <v>0</v>
      </c>
      <c r="Z224" s="196">
        <f t="shared" si="23"/>
        <v>150</v>
      </c>
      <c r="AA224" s="1">
        <v>11</v>
      </c>
      <c r="AB224" s="1">
        <v>22</v>
      </c>
      <c r="AC224" s="1">
        <f>+Sar_InfraMR[[#This Row],[Total Pasos Vehiculares a Nivel]]</f>
        <v>150</v>
      </c>
      <c r="AD224" s="196">
        <f t="shared" si="24"/>
        <v>183</v>
      </c>
      <c r="AE224" s="1">
        <v>17</v>
      </c>
      <c r="AF224" s="1">
        <v>16</v>
      </c>
      <c r="AG224" s="1">
        <v>74</v>
      </c>
      <c r="AH224" s="196">
        <f t="shared" si="25"/>
        <v>107</v>
      </c>
      <c r="AI224" s="10">
        <v>31.1</v>
      </c>
      <c r="AJ224" s="10">
        <v>0</v>
      </c>
      <c r="AK224" s="10">
        <v>126.55</v>
      </c>
      <c r="AL224" s="222">
        <f t="shared" si="26"/>
        <v>157.65</v>
      </c>
      <c r="AM224" s="1">
        <v>0</v>
      </c>
      <c r="AN224" s="1">
        <v>9</v>
      </c>
      <c r="AO224" s="1">
        <v>8</v>
      </c>
      <c r="AP224" s="200">
        <f t="shared" si="27"/>
        <v>17</v>
      </c>
      <c r="AQ224" s="1">
        <v>180</v>
      </c>
      <c r="AR224" s="1">
        <v>95</v>
      </c>
      <c r="AS224" s="1">
        <v>0</v>
      </c>
      <c r="AT224" s="200">
        <f>+Sar_InfraMR[[#This Row],[B.02.1 - Parque de Coches Eléctricos Motrices]]+Sar_InfraMR[[#This Row],[B.02.2 - Parque de Coches Eléctricos Motrices Remolcados Tipo R]]+Sar_InfraMR[[#This Row],[B.02.3 - Parque de Coches Eléctricos Motrices Tipo R]]</f>
        <v>275</v>
      </c>
      <c r="AU224" s="1">
        <v>0</v>
      </c>
      <c r="AV224" s="1">
        <v>4</v>
      </c>
      <c r="AW224" s="1">
        <v>8</v>
      </c>
      <c r="AX224" s="200">
        <f>+Sar_InfraMR[[#This Row],[B.03.1 - Parque de Coches Motores Motrices Remolcados]]+Sar_InfraMR[[#This Row],[B.03.2 - Parque de Coches Motores Motrices Intermedios]]+Sar_InfraMR[[#This Row],[B.03.3 - Parque de Coches Motores Motrices Cabina]]</f>
        <v>12</v>
      </c>
      <c r="AY224" s="1">
        <v>33</v>
      </c>
      <c r="AZ224" s="1">
        <v>12</v>
      </c>
      <c r="BA224" s="1">
        <v>0</v>
      </c>
      <c r="BB224" s="1">
        <v>0</v>
      </c>
      <c r="BC224" s="200">
        <f>+SUM(Sar_InfraMR[[#This Row],[B.04.1 - Parque de Coches Remolcados Clase Unica]:[B.04.5 - Parque de Coches Remolcados para Servicios Especiales (Cartoneros)]])</f>
        <v>45</v>
      </c>
      <c r="BD224" s="356">
        <v>8</v>
      </c>
      <c r="BE224" s="1">
        <v>0</v>
      </c>
      <c r="BF224" s="1">
        <v>0</v>
      </c>
      <c r="BG224" s="235">
        <v>1676</v>
      </c>
    </row>
    <row r="225" spans="1:59">
      <c r="A225" s="1">
        <v>2011</v>
      </c>
      <c r="B225" s="1" t="s">
        <v>68</v>
      </c>
      <c r="C225" s="10">
        <v>71.5</v>
      </c>
      <c r="D225" s="10">
        <v>62.3</v>
      </c>
      <c r="E225" s="10">
        <v>0</v>
      </c>
      <c r="F225" s="10">
        <v>36.4</v>
      </c>
      <c r="G225" s="192">
        <f t="shared" si="21"/>
        <v>170.20000000000002</v>
      </c>
      <c r="H225" s="192">
        <f>+Sar_InfraMR[[#This Row],[Total Líneas de Explotación ]]</f>
        <v>170.20000000000002</v>
      </c>
      <c r="I225" s="300">
        <v>169.64911000000001</v>
      </c>
      <c r="J225" s="10">
        <v>196.1</v>
      </c>
      <c r="K225" s="10">
        <v>13.5</v>
      </c>
      <c r="L225" s="10">
        <v>85</v>
      </c>
      <c r="M225" s="10">
        <v>8.4</v>
      </c>
      <c r="N225" s="192">
        <f>+Sar_InfraMR[[#This Row],[A.03.1 -  Longitud de Vías de Explotación No Electrificadas Troncales y Ramales (vía principal) (km)]]+Sar_InfraMR[[#This Row],[A.04.1 -  Longitud de Vías de Explotación Electrificadas Troncales y Ramales (vía principal) (km)]]</f>
        <v>281.10000000000002</v>
      </c>
      <c r="O225" s="192">
        <f>+Sar_InfraMR[[#This Row],[Total Vías (excluido Auxiliares)]]</f>
        <v>281.10000000000002</v>
      </c>
      <c r="P225" s="1">
        <v>30</v>
      </c>
      <c r="Q225" s="1">
        <v>5</v>
      </c>
      <c r="R225" s="1">
        <v>5</v>
      </c>
      <c r="S225" s="194">
        <f t="shared" si="22"/>
        <v>40</v>
      </c>
      <c r="T225" s="194">
        <v>40</v>
      </c>
      <c r="U225" s="1">
        <v>20</v>
      </c>
      <c r="V225" s="1">
        <v>89</v>
      </c>
      <c r="W225" s="1">
        <v>1</v>
      </c>
      <c r="X225" s="1">
        <v>40</v>
      </c>
      <c r="Y225" s="1">
        <v>0</v>
      </c>
      <c r="Z225" s="196">
        <f t="shared" si="23"/>
        <v>150</v>
      </c>
      <c r="AA225" s="1">
        <v>11</v>
      </c>
      <c r="AB225" s="1">
        <v>22</v>
      </c>
      <c r="AC225" s="1">
        <f>+Sar_InfraMR[[#This Row],[Total Pasos Vehiculares a Nivel]]</f>
        <v>150</v>
      </c>
      <c r="AD225" s="196">
        <f t="shared" si="24"/>
        <v>183</v>
      </c>
      <c r="AE225" s="1">
        <v>17</v>
      </c>
      <c r="AF225" s="1">
        <v>16</v>
      </c>
      <c r="AG225" s="1">
        <v>74</v>
      </c>
      <c r="AH225" s="196">
        <f t="shared" si="25"/>
        <v>107</v>
      </c>
      <c r="AI225" s="10">
        <v>31.1</v>
      </c>
      <c r="AJ225" s="10">
        <v>0</v>
      </c>
      <c r="AK225" s="10">
        <v>126.55</v>
      </c>
      <c r="AL225" s="222">
        <f t="shared" si="26"/>
        <v>157.65</v>
      </c>
      <c r="AM225" s="1">
        <v>0</v>
      </c>
      <c r="AN225" s="1">
        <v>9</v>
      </c>
      <c r="AO225" s="1">
        <v>8</v>
      </c>
      <c r="AP225" s="200">
        <f t="shared" si="27"/>
        <v>17</v>
      </c>
      <c r="AQ225" s="1">
        <v>180</v>
      </c>
      <c r="AR225" s="1">
        <v>95</v>
      </c>
      <c r="AS225" s="1">
        <v>0</v>
      </c>
      <c r="AT225" s="200">
        <f>+Sar_InfraMR[[#This Row],[B.02.1 - Parque de Coches Eléctricos Motrices]]+Sar_InfraMR[[#This Row],[B.02.2 - Parque de Coches Eléctricos Motrices Remolcados Tipo R]]+Sar_InfraMR[[#This Row],[B.02.3 - Parque de Coches Eléctricos Motrices Tipo R]]</f>
        <v>275</v>
      </c>
      <c r="AU225" s="1">
        <v>0</v>
      </c>
      <c r="AV225" s="1">
        <v>4</v>
      </c>
      <c r="AW225" s="1">
        <v>8</v>
      </c>
      <c r="AX225" s="200">
        <f>+Sar_InfraMR[[#This Row],[B.03.1 - Parque de Coches Motores Motrices Remolcados]]+Sar_InfraMR[[#This Row],[B.03.2 - Parque de Coches Motores Motrices Intermedios]]+Sar_InfraMR[[#This Row],[B.03.3 - Parque de Coches Motores Motrices Cabina]]</f>
        <v>12</v>
      </c>
      <c r="AY225" s="1">
        <v>33</v>
      </c>
      <c r="AZ225" s="1">
        <v>12</v>
      </c>
      <c r="BA225" s="1">
        <v>0</v>
      </c>
      <c r="BB225" s="1">
        <v>0</v>
      </c>
      <c r="BC225" s="200">
        <f>+SUM(Sar_InfraMR[[#This Row],[B.04.1 - Parque de Coches Remolcados Clase Unica]:[B.04.5 - Parque de Coches Remolcados para Servicios Especiales (Cartoneros)]])</f>
        <v>45</v>
      </c>
      <c r="BD225" s="356">
        <v>8</v>
      </c>
      <c r="BE225" s="1">
        <v>0</v>
      </c>
      <c r="BF225" s="1">
        <v>0</v>
      </c>
      <c r="BG225" s="235">
        <v>1676</v>
      </c>
    </row>
    <row r="226" spans="1:59">
      <c r="A226" s="1">
        <v>2011</v>
      </c>
      <c r="B226" s="1" t="s">
        <v>69</v>
      </c>
      <c r="C226" s="10">
        <v>71.5</v>
      </c>
      <c r="D226" s="10">
        <v>62.3</v>
      </c>
      <c r="E226" s="10">
        <v>0</v>
      </c>
      <c r="F226" s="10">
        <v>36.4</v>
      </c>
      <c r="G226" s="192">
        <f t="shared" si="21"/>
        <v>170.20000000000002</v>
      </c>
      <c r="H226" s="192">
        <f>+Sar_InfraMR[[#This Row],[Total Líneas de Explotación ]]</f>
        <v>170.20000000000002</v>
      </c>
      <c r="I226" s="300">
        <v>169.64911000000001</v>
      </c>
      <c r="J226" s="10">
        <v>196.1</v>
      </c>
      <c r="K226" s="10">
        <v>13.5</v>
      </c>
      <c r="L226" s="10">
        <v>85</v>
      </c>
      <c r="M226" s="10">
        <v>8.4</v>
      </c>
      <c r="N226" s="192">
        <f>+Sar_InfraMR[[#This Row],[A.03.1 -  Longitud de Vías de Explotación No Electrificadas Troncales y Ramales (vía principal) (km)]]+Sar_InfraMR[[#This Row],[A.04.1 -  Longitud de Vías de Explotación Electrificadas Troncales y Ramales (vía principal) (km)]]</f>
        <v>281.10000000000002</v>
      </c>
      <c r="O226" s="192">
        <f>+Sar_InfraMR[[#This Row],[Total Vías (excluido Auxiliares)]]</f>
        <v>281.10000000000002</v>
      </c>
      <c r="P226" s="1">
        <v>30</v>
      </c>
      <c r="Q226" s="1">
        <v>5</v>
      </c>
      <c r="R226" s="1">
        <v>5</v>
      </c>
      <c r="S226" s="194">
        <f t="shared" si="22"/>
        <v>40</v>
      </c>
      <c r="T226" s="194">
        <v>40</v>
      </c>
      <c r="U226" s="1">
        <v>20</v>
      </c>
      <c r="V226" s="1">
        <v>89</v>
      </c>
      <c r="W226" s="1">
        <v>1</v>
      </c>
      <c r="X226" s="1">
        <v>40</v>
      </c>
      <c r="Y226" s="1">
        <v>0</v>
      </c>
      <c r="Z226" s="196">
        <f t="shared" si="23"/>
        <v>150</v>
      </c>
      <c r="AA226" s="1">
        <v>11</v>
      </c>
      <c r="AB226" s="1">
        <v>22</v>
      </c>
      <c r="AC226" s="1">
        <f>+Sar_InfraMR[[#This Row],[Total Pasos Vehiculares a Nivel]]</f>
        <v>150</v>
      </c>
      <c r="AD226" s="196">
        <f t="shared" si="24"/>
        <v>183</v>
      </c>
      <c r="AE226" s="1">
        <v>17</v>
      </c>
      <c r="AF226" s="1">
        <v>16</v>
      </c>
      <c r="AG226" s="1">
        <v>74</v>
      </c>
      <c r="AH226" s="196">
        <f t="shared" si="25"/>
        <v>107</v>
      </c>
      <c r="AI226" s="10">
        <v>31.1</v>
      </c>
      <c r="AJ226" s="10">
        <v>0</v>
      </c>
      <c r="AK226" s="10">
        <v>126.55</v>
      </c>
      <c r="AL226" s="222">
        <f t="shared" si="26"/>
        <v>157.65</v>
      </c>
      <c r="AM226" s="1">
        <v>0</v>
      </c>
      <c r="AN226" s="1">
        <v>9</v>
      </c>
      <c r="AO226" s="1">
        <v>8</v>
      </c>
      <c r="AP226" s="200">
        <f t="shared" si="27"/>
        <v>17</v>
      </c>
      <c r="AQ226" s="1">
        <v>180</v>
      </c>
      <c r="AR226" s="1">
        <v>95</v>
      </c>
      <c r="AS226" s="1">
        <v>0</v>
      </c>
      <c r="AT226" s="200">
        <f>+Sar_InfraMR[[#This Row],[B.02.1 - Parque de Coches Eléctricos Motrices]]+Sar_InfraMR[[#This Row],[B.02.2 - Parque de Coches Eléctricos Motrices Remolcados Tipo R]]+Sar_InfraMR[[#This Row],[B.02.3 - Parque de Coches Eléctricos Motrices Tipo R]]</f>
        <v>275</v>
      </c>
      <c r="AU226" s="1">
        <v>0</v>
      </c>
      <c r="AV226" s="1">
        <v>4</v>
      </c>
      <c r="AW226" s="1">
        <v>8</v>
      </c>
      <c r="AX226" s="200">
        <f>+Sar_InfraMR[[#This Row],[B.03.1 - Parque de Coches Motores Motrices Remolcados]]+Sar_InfraMR[[#This Row],[B.03.2 - Parque de Coches Motores Motrices Intermedios]]+Sar_InfraMR[[#This Row],[B.03.3 - Parque de Coches Motores Motrices Cabina]]</f>
        <v>12</v>
      </c>
      <c r="AY226" s="1">
        <v>33</v>
      </c>
      <c r="AZ226" s="1">
        <v>12</v>
      </c>
      <c r="BA226" s="1">
        <v>0</v>
      </c>
      <c r="BB226" s="1">
        <v>0</v>
      </c>
      <c r="BC226" s="200">
        <f>+SUM(Sar_InfraMR[[#This Row],[B.04.1 - Parque de Coches Remolcados Clase Unica]:[B.04.5 - Parque de Coches Remolcados para Servicios Especiales (Cartoneros)]])</f>
        <v>45</v>
      </c>
      <c r="BD226" s="356">
        <v>8</v>
      </c>
      <c r="BE226" s="1">
        <v>0</v>
      </c>
      <c r="BF226" s="1">
        <v>0</v>
      </c>
      <c r="BG226" s="235">
        <v>1676</v>
      </c>
    </row>
    <row r="227" spans="1:59">
      <c r="A227" s="1">
        <v>2011</v>
      </c>
      <c r="B227" s="1" t="s">
        <v>70</v>
      </c>
      <c r="C227" s="10">
        <v>71.5</v>
      </c>
      <c r="D227" s="10">
        <v>62.3</v>
      </c>
      <c r="E227" s="10">
        <v>0</v>
      </c>
      <c r="F227" s="10">
        <v>36.4</v>
      </c>
      <c r="G227" s="192">
        <f t="shared" si="21"/>
        <v>170.20000000000002</v>
      </c>
      <c r="H227" s="192">
        <f>+Sar_InfraMR[[#This Row],[Total Líneas de Explotación ]]</f>
        <v>170.20000000000002</v>
      </c>
      <c r="I227" s="300">
        <v>169.64911000000001</v>
      </c>
      <c r="J227" s="10">
        <v>196.1</v>
      </c>
      <c r="K227" s="10">
        <v>13.5</v>
      </c>
      <c r="L227" s="10">
        <v>85</v>
      </c>
      <c r="M227" s="10">
        <v>8.4</v>
      </c>
      <c r="N227" s="192">
        <f>+Sar_InfraMR[[#This Row],[A.03.1 -  Longitud de Vías de Explotación No Electrificadas Troncales y Ramales (vía principal) (km)]]+Sar_InfraMR[[#This Row],[A.04.1 -  Longitud de Vías de Explotación Electrificadas Troncales y Ramales (vía principal) (km)]]</f>
        <v>281.10000000000002</v>
      </c>
      <c r="O227" s="192">
        <f>+Sar_InfraMR[[#This Row],[Total Vías (excluido Auxiliares)]]</f>
        <v>281.10000000000002</v>
      </c>
      <c r="P227" s="1">
        <v>30</v>
      </c>
      <c r="Q227" s="1">
        <v>5</v>
      </c>
      <c r="R227" s="1">
        <v>5</v>
      </c>
      <c r="S227" s="194">
        <f t="shared" si="22"/>
        <v>40</v>
      </c>
      <c r="T227" s="194">
        <v>40</v>
      </c>
      <c r="U227" s="1">
        <v>20</v>
      </c>
      <c r="V227" s="1">
        <v>89</v>
      </c>
      <c r="W227" s="1">
        <v>1</v>
      </c>
      <c r="X227" s="1">
        <v>40</v>
      </c>
      <c r="Y227" s="1">
        <v>0</v>
      </c>
      <c r="Z227" s="196">
        <f t="shared" si="23"/>
        <v>150</v>
      </c>
      <c r="AA227" s="1">
        <v>11</v>
      </c>
      <c r="AB227" s="1">
        <v>22</v>
      </c>
      <c r="AC227" s="1">
        <f>+Sar_InfraMR[[#This Row],[Total Pasos Vehiculares a Nivel]]</f>
        <v>150</v>
      </c>
      <c r="AD227" s="196">
        <f t="shared" si="24"/>
        <v>183</v>
      </c>
      <c r="AE227" s="1">
        <v>17</v>
      </c>
      <c r="AF227" s="1">
        <v>16</v>
      </c>
      <c r="AG227" s="1">
        <v>74</v>
      </c>
      <c r="AH227" s="196">
        <f t="shared" si="25"/>
        <v>107</v>
      </c>
      <c r="AI227" s="10">
        <v>31.1</v>
      </c>
      <c r="AJ227" s="10">
        <v>0</v>
      </c>
      <c r="AK227" s="10">
        <v>126.55</v>
      </c>
      <c r="AL227" s="222">
        <f t="shared" si="26"/>
        <v>157.65</v>
      </c>
      <c r="AM227" s="1">
        <v>0</v>
      </c>
      <c r="AN227" s="1">
        <v>9</v>
      </c>
      <c r="AO227" s="1">
        <v>8</v>
      </c>
      <c r="AP227" s="200">
        <f t="shared" si="27"/>
        <v>17</v>
      </c>
      <c r="AQ227" s="1">
        <v>180</v>
      </c>
      <c r="AR227" s="1">
        <v>95</v>
      </c>
      <c r="AS227" s="1">
        <v>0</v>
      </c>
      <c r="AT227" s="200">
        <f>+Sar_InfraMR[[#This Row],[B.02.1 - Parque de Coches Eléctricos Motrices]]+Sar_InfraMR[[#This Row],[B.02.2 - Parque de Coches Eléctricos Motrices Remolcados Tipo R]]+Sar_InfraMR[[#This Row],[B.02.3 - Parque de Coches Eléctricos Motrices Tipo R]]</f>
        <v>275</v>
      </c>
      <c r="AU227" s="1">
        <v>0</v>
      </c>
      <c r="AV227" s="1">
        <v>4</v>
      </c>
      <c r="AW227" s="1">
        <v>8</v>
      </c>
      <c r="AX227" s="200">
        <f>+Sar_InfraMR[[#This Row],[B.03.1 - Parque de Coches Motores Motrices Remolcados]]+Sar_InfraMR[[#This Row],[B.03.2 - Parque de Coches Motores Motrices Intermedios]]+Sar_InfraMR[[#This Row],[B.03.3 - Parque de Coches Motores Motrices Cabina]]</f>
        <v>12</v>
      </c>
      <c r="AY227" s="1">
        <v>33</v>
      </c>
      <c r="AZ227" s="1">
        <v>12</v>
      </c>
      <c r="BA227" s="1">
        <v>0</v>
      </c>
      <c r="BB227" s="1">
        <v>0</v>
      </c>
      <c r="BC227" s="200">
        <f>+SUM(Sar_InfraMR[[#This Row],[B.04.1 - Parque de Coches Remolcados Clase Unica]:[B.04.5 - Parque de Coches Remolcados para Servicios Especiales (Cartoneros)]])</f>
        <v>45</v>
      </c>
      <c r="BD227" s="356">
        <v>8</v>
      </c>
      <c r="BE227" s="1">
        <v>0</v>
      </c>
      <c r="BF227" s="1">
        <v>0</v>
      </c>
      <c r="BG227" s="235">
        <v>1676</v>
      </c>
    </row>
    <row r="228" spans="1:59">
      <c r="A228" s="1">
        <v>2011</v>
      </c>
      <c r="B228" s="1" t="s">
        <v>71</v>
      </c>
      <c r="C228" s="10">
        <v>71.5</v>
      </c>
      <c r="D228" s="10">
        <v>62.3</v>
      </c>
      <c r="E228" s="10">
        <v>0</v>
      </c>
      <c r="F228" s="10">
        <v>36.4</v>
      </c>
      <c r="G228" s="192">
        <f t="shared" si="21"/>
        <v>170.20000000000002</v>
      </c>
      <c r="H228" s="192">
        <f>+Sar_InfraMR[[#This Row],[Total Líneas de Explotación ]]</f>
        <v>170.20000000000002</v>
      </c>
      <c r="I228" s="300">
        <v>169.64911000000001</v>
      </c>
      <c r="J228" s="10">
        <v>196.1</v>
      </c>
      <c r="K228" s="10">
        <v>13.5</v>
      </c>
      <c r="L228" s="10">
        <v>85</v>
      </c>
      <c r="M228" s="10">
        <v>8.4</v>
      </c>
      <c r="N228" s="192">
        <f>+Sar_InfraMR[[#This Row],[A.03.1 -  Longitud de Vías de Explotación No Electrificadas Troncales y Ramales (vía principal) (km)]]+Sar_InfraMR[[#This Row],[A.04.1 -  Longitud de Vías de Explotación Electrificadas Troncales y Ramales (vía principal) (km)]]</f>
        <v>281.10000000000002</v>
      </c>
      <c r="O228" s="192">
        <f>+Sar_InfraMR[[#This Row],[Total Vías (excluido Auxiliares)]]</f>
        <v>281.10000000000002</v>
      </c>
      <c r="P228" s="1">
        <v>30</v>
      </c>
      <c r="Q228" s="1">
        <v>5</v>
      </c>
      <c r="R228" s="1">
        <v>5</v>
      </c>
      <c r="S228" s="194">
        <f t="shared" si="22"/>
        <v>40</v>
      </c>
      <c r="T228" s="194">
        <v>40</v>
      </c>
      <c r="U228" s="1">
        <v>20</v>
      </c>
      <c r="V228" s="1">
        <v>89</v>
      </c>
      <c r="W228" s="1">
        <v>1</v>
      </c>
      <c r="X228" s="1">
        <v>40</v>
      </c>
      <c r="Y228" s="1">
        <v>0</v>
      </c>
      <c r="Z228" s="196">
        <f t="shared" si="23"/>
        <v>150</v>
      </c>
      <c r="AA228" s="1">
        <v>11</v>
      </c>
      <c r="AB228" s="1">
        <v>22</v>
      </c>
      <c r="AC228" s="1">
        <f>+Sar_InfraMR[[#This Row],[Total Pasos Vehiculares a Nivel]]</f>
        <v>150</v>
      </c>
      <c r="AD228" s="196">
        <f t="shared" si="24"/>
        <v>183</v>
      </c>
      <c r="AE228" s="1">
        <v>17</v>
      </c>
      <c r="AF228" s="1">
        <v>16</v>
      </c>
      <c r="AG228" s="1">
        <v>74</v>
      </c>
      <c r="AH228" s="196">
        <f t="shared" si="25"/>
        <v>107</v>
      </c>
      <c r="AI228" s="10">
        <v>31.1</v>
      </c>
      <c r="AJ228" s="10">
        <v>0</v>
      </c>
      <c r="AK228" s="10">
        <v>126.55</v>
      </c>
      <c r="AL228" s="222">
        <f t="shared" si="26"/>
        <v>157.65</v>
      </c>
      <c r="AM228" s="1">
        <v>0</v>
      </c>
      <c r="AN228" s="1">
        <v>9</v>
      </c>
      <c r="AO228" s="1">
        <v>8</v>
      </c>
      <c r="AP228" s="200">
        <f t="shared" si="27"/>
        <v>17</v>
      </c>
      <c r="AQ228" s="1">
        <v>180</v>
      </c>
      <c r="AR228" s="1">
        <v>95</v>
      </c>
      <c r="AS228" s="1">
        <v>0</v>
      </c>
      <c r="AT228" s="200">
        <f>+Sar_InfraMR[[#This Row],[B.02.1 - Parque de Coches Eléctricos Motrices]]+Sar_InfraMR[[#This Row],[B.02.2 - Parque de Coches Eléctricos Motrices Remolcados Tipo R]]+Sar_InfraMR[[#This Row],[B.02.3 - Parque de Coches Eléctricos Motrices Tipo R]]</f>
        <v>275</v>
      </c>
      <c r="AU228" s="1">
        <v>0</v>
      </c>
      <c r="AV228" s="1">
        <v>4</v>
      </c>
      <c r="AW228" s="1">
        <v>8</v>
      </c>
      <c r="AX228" s="200">
        <f>+Sar_InfraMR[[#This Row],[B.03.1 - Parque de Coches Motores Motrices Remolcados]]+Sar_InfraMR[[#This Row],[B.03.2 - Parque de Coches Motores Motrices Intermedios]]+Sar_InfraMR[[#This Row],[B.03.3 - Parque de Coches Motores Motrices Cabina]]</f>
        <v>12</v>
      </c>
      <c r="AY228" s="1">
        <v>33</v>
      </c>
      <c r="AZ228" s="1">
        <v>12</v>
      </c>
      <c r="BA228" s="1">
        <v>0</v>
      </c>
      <c r="BB228" s="1">
        <v>0</v>
      </c>
      <c r="BC228" s="200">
        <f>+SUM(Sar_InfraMR[[#This Row],[B.04.1 - Parque de Coches Remolcados Clase Unica]:[B.04.5 - Parque de Coches Remolcados para Servicios Especiales (Cartoneros)]])</f>
        <v>45</v>
      </c>
      <c r="BD228" s="356">
        <v>8</v>
      </c>
      <c r="BE228" s="1">
        <v>0</v>
      </c>
      <c r="BF228" s="1">
        <v>0</v>
      </c>
      <c r="BG228" s="235">
        <v>1676</v>
      </c>
    </row>
    <row r="229" spans="1:59">
      <c r="A229" s="1">
        <v>2011</v>
      </c>
      <c r="B229" s="1" t="s">
        <v>72</v>
      </c>
      <c r="C229" s="10">
        <v>71.5</v>
      </c>
      <c r="D229" s="10">
        <v>62.3</v>
      </c>
      <c r="E229" s="10">
        <v>0</v>
      </c>
      <c r="F229" s="10">
        <v>36.4</v>
      </c>
      <c r="G229" s="192">
        <f t="shared" si="21"/>
        <v>170.20000000000002</v>
      </c>
      <c r="H229" s="192">
        <f>+Sar_InfraMR[[#This Row],[Total Líneas de Explotación ]]</f>
        <v>170.20000000000002</v>
      </c>
      <c r="I229" s="300">
        <v>169.64911000000001</v>
      </c>
      <c r="J229" s="10">
        <v>196.1</v>
      </c>
      <c r="K229" s="10">
        <v>13.5</v>
      </c>
      <c r="L229" s="10">
        <v>85</v>
      </c>
      <c r="M229" s="10">
        <v>8.4</v>
      </c>
      <c r="N229" s="192">
        <f>+Sar_InfraMR[[#This Row],[A.03.1 -  Longitud de Vías de Explotación No Electrificadas Troncales y Ramales (vía principal) (km)]]+Sar_InfraMR[[#This Row],[A.04.1 -  Longitud de Vías de Explotación Electrificadas Troncales y Ramales (vía principal) (km)]]</f>
        <v>281.10000000000002</v>
      </c>
      <c r="O229" s="192">
        <f>+Sar_InfraMR[[#This Row],[Total Vías (excluido Auxiliares)]]</f>
        <v>281.10000000000002</v>
      </c>
      <c r="P229" s="1">
        <v>30</v>
      </c>
      <c r="Q229" s="1">
        <v>5</v>
      </c>
      <c r="R229" s="1">
        <v>5</v>
      </c>
      <c r="S229" s="194">
        <f t="shared" si="22"/>
        <v>40</v>
      </c>
      <c r="T229" s="194">
        <v>40</v>
      </c>
      <c r="U229" s="1">
        <v>20</v>
      </c>
      <c r="V229" s="1">
        <v>89</v>
      </c>
      <c r="W229" s="1">
        <v>1</v>
      </c>
      <c r="X229" s="1">
        <v>40</v>
      </c>
      <c r="Y229" s="1">
        <v>0</v>
      </c>
      <c r="Z229" s="196">
        <f t="shared" si="23"/>
        <v>150</v>
      </c>
      <c r="AA229" s="1">
        <v>11</v>
      </c>
      <c r="AB229" s="1">
        <v>22</v>
      </c>
      <c r="AC229" s="1">
        <f>+Sar_InfraMR[[#This Row],[Total Pasos Vehiculares a Nivel]]</f>
        <v>150</v>
      </c>
      <c r="AD229" s="196">
        <f t="shared" si="24"/>
        <v>183</v>
      </c>
      <c r="AE229" s="1">
        <v>17</v>
      </c>
      <c r="AF229" s="1">
        <v>16</v>
      </c>
      <c r="AG229" s="1">
        <v>74</v>
      </c>
      <c r="AH229" s="196">
        <f t="shared" si="25"/>
        <v>107</v>
      </c>
      <c r="AI229" s="10">
        <v>31.1</v>
      </c>
      <c r="AJ229" s="10">
        <v>0</v>
      </c>
      <c r="AK229" s="10">
        <v>126.55</v>
      </c>
      <c r="AL229" s="222">
        <f t="shared" si="26"/>
        <v>157.65</v>
      </c>
      <c r="AM229" s="1">
        <v>0</v>
      </c>
      <c r="AN229" s="1">
        <v>9</v>
      </c>
      <c r="AO229" s="1">
        <v>8</v>
      </c>
      <c r="AP229" s="200">
        <f t="shared" si="27"/>
        <v>17</v>
      </c>
      <c r="AQ229" s="1">
        <v>180</v>
      </c>
      <c r="AR229" s="1">
        <v>95</v>
      </c>
      <c r="AS229" s="1">
        <v>0</v>
      </c>
      <c r="AT229" s="200">
        <f>+Sar_InfraMR[[#This Row],[B.02.1 - Parque de Coches Eléctricos Motrices]]+Sar_InfraMR[[#This Row],[B.02.2 - Parque de Coches Eléctricos Motrices Remolcados Tipo R]]+Sar_InfraMR[[#This Row],[B.02.3 - Parque de Coches Eléctricos Motrices Tipo R]]</f>
        <v>275</v>
      </c>
      <c r="AU229" s="1">
        <v>0</v>
      </c>
      <c r="AV229" s="1">
        <v>4</v>
      </c>
      <c r="AW229" s="1">
        <v>8</v>
      </c>
      <c r="AX229" s="200">
        <f>+Sar_InfraMR[[#This Row],[B.03.1 - Parque de Coches Motores Motrices Remolcados]]+Sar_InfraMR[[#This Row],[B.03.2 - Parque de Coches Motores Motrices Intermedios]]+Sar_InfraMR[[#This Row],[B.03.3 - Parque de Coches Motores Motrices Cabina]]</f>
        <v>12</v>
      </c>
      <c r="AY229" s="1">
        <v>33</v>
      </c>
      <c r="AZ229" s="1">
        <v>12</v>
      </c>
      <c r="BA229" s="1">
        <v>0</v>
      </c>
      <c r="BB229" s="1">
        <v>0</v>
      </c>
      <c r="BC229" s="200">
        <f>+SUM(Sar_InfraMR[[#This Row],[B.04.1 - Parque de Coches Remolcados Clase Unica]:[B.04.5 - Parque de Coches Remolcados para Servicios Especiales (Cartoneros)]])</f>
        <v>45</v>
      </c>
      <c r="BD229" s="356">
        <v>8</v>
      </c>
      <c r="BE229" s="1">
        <v>0</v>
      </c>
      <c r="BF229" s="1">
        <v>0</v>
      </c>
      <c r="BG229" s="235">
        <v>1676</v>
      </c>
    </row>
    <row r="230" spans="1:59">
      <c r="A230" s="1">
        <v>2012</v>
      </c>
      <c r="B230" s="1" t="s">
        <v>61</v>
      </c>
      <c r="C230" s="10">
        <v>71.5</v>
      </c>
      <c r="D230" s="10">
        <v>62.3</v>
      </c>
      <c r="E230" s="10">
        <v>0</v>
      </c>
      <c r="F230" s="10">
        <v>36.4</v>
      </c>
      <c r="G230" s="192">
        <f t="shared" si="21"/>
        <v>170.20000000000002</v>
      </c>
      <c r="H230" s="192">
        <f>+Sar_InfraMR[[#This Row],[Total Líneas de Explotación ]]</f>
        <v>170.20000000000002</v>
      </c>
      <c r="I230" s="300">
        <v>169.64911000000001</v>
      </c>
      <c r="J230" s="10">
        <v>196.1</v>
      </c>
      <c r="K230" s="10">
        <v>13.5</v>
      </c>
      <c r="L230" s="10">
        <v>85</v>
      </c>
      <c r="M230" s="10">
        <v>8.4</v>
      </c>
      <c r="N230" s="192">
        <f>+Sar_InfraMR[[#This Row],[A.03.1 -  Longitud de Vías de Explotación No Electrificadas Troncales y Ramales (vía principal) (km)]]+Sar_InfraMR[[#This Row],[A.04.1 -  Longitud de Vías de Explotación Electrificadas Troncales y Ramales (vía principal) (km)]]</f>
        <v>281.10000000000002</v>
      </c>
      <c r="O230" s="192">
        <f>+Sar_InfraMR[[#This Row],[Total Vías (excluido Auxiliares)]]</f>
        <v>281.10000000000002</v>
      </c>
      <c r="P230" s="1">
        <v>30</v>
      </c>
      <c r="Q230" s="1">
        <v>5</v>
      </c>
      <c r="R230" s="1">
        <v>5</v>
      </c>
      <c r="S230" s="194">
        <f t="shared" si="22"/>
        <v>40</v>
      </c>
      <c r="T230" s="194">
        <v>40</v>
      </c>
      <c r="U230" s="1">
        <v>20</v>
      </c>
      <c r="V230" s="1">
        <v>89</v>
      </c>
      <c r="W230" s="1">
        <v>1</v>
      </c>
      <c r="X230" s="1">
        <v>40</v>
      </c>
      <c r="Y230" s="1">
        <v>0</v>
      </c>
      <c r="Z230" s="196">
        <f t="shared" si="23"/>
        <v>150</v>
      </c>
      <c r="AA230" s="1">
        <v>11</v>
      </c>
      <c r="AB230" s="1">
        <v>22</v>
      </c>
      <c r="AC230" s="1">
        <f>+Sar_InfraMR[[#This Row],[Total Pasos Vehiculares a Nivel]]</f>
        <v>150</v>
      </c>
      <c r="AD230" s="196">
        <f t="shared" si="24"/>
        <v>183</v>
      </c>
      <c r="AE230" s="1">
        <v>17</v>
      </c>
      <c r="AF230" s="1">
        <v>16</v>
      </c>
      <c r="AG230" s="1">
        <v>74</v>
      </c>
      <c r="AH230" s="196">
        <f t="shared" si="25"/>
        <v>107</v>
      </c>
      <c r="AI230" s="10">
        <v>31.1</v>
      </c>
      <c r="AJ230" s="10">
        <v>0</v>
      </c>
      <c r="AK230" s="10">
        <v>126.55</v>
      </c>
      <c r="AL230" s="222">
        <f t="shared" si="26"/>
        <v>157.65</v>
      </c>
      <c r="AM230" s="1">
        <v>0</v>
      </c>
      <c r="AN230" s="1">
        <v>9</v>
      </c>
      <c r="AO230" s="1">
        <v>8</v>
      </c>
      <c r="AP230" s="200">
        <f t="shared" si="27"/>
        <v>17</v>
      </c>
      <c r="AQ230" s="1">
        <v>180</v>
      </c>
      <c r="AR230" s="1">
        <v>95</v>
      </c>
      <c r="AS230" s="1">
        <v>0</v>
      </c>
      <c r="AT230" s="200">
        <f>+Sar_InfraMR[[#This Row],[B.02.1 - Parque de Coches Eléctricos Motrices]]+Sar_InfraMR[[#This Row],[B.02.2 - Parque de Coches Eléctricos Motrices Remolcados Tipo R]]+Sar_InfraMR[[#This Row],[B.02.3 - Parque de Coches Eléctricos Motrices Tipo R]]</f>
        <v>275</v>
      </c>
      <c r="AU230" s="1">
        <v>0</v>
      </c>
      <c r="AV230" s="1">
        <v>4</v>
      </c>
      <c r="AW230" s="1">
        <v>8</v>
      </c>
      <c r="AX230" s="200">
        <f>+Sar_InfraMR[[#This Row],[B.03.1 - Parque de Coches Motores Motrices Remolcados]]+Sar_InfraMR[[#This Row],[B.03.2 - Parque de Coches Motores Motrices Intermedios]]+Sar_InfraMR[[#This Row],[B.03.3 - Parque de Coches Motores Motrices Cabina]]</f>
        <v>12</v>
      </c>
      <c r="AY230" s="1">
        <v>33</v>
      </c>
      <c r="AZ230" s="1">
        <v>12</v>
      </c>
      <c r="BA230" s="1">
        <v>0</v>
      </c>
      <c r="BB230" s="1">
        <v>0</v>
      </c>
      <c r="BC230" s="200">
        <f>+SUM(Sar_InfraMR[[#This Row],[B.04.1 - Parque de Coches Remolcados Clase Unica]:[B.04.5 - Parque de Coches Remolcados para Servicios Especiales (Cartoneros)]])</f>
        <v>45</v>
      </c>
      <c r="BD230" s="356">
        <v>8</v>
      </c>
      <c r="BE230" s="1">
        <v>0</v>
      </c>
      <c r="BF230" s="1">
        <v>0</v>
      </c>
      <c r="BG230" s="235">
        <v>1676</v>
      </c>
    </row>
    <row r="231" spans="1:59">
      <c r="A231" s="1">
        <v>2012</v>
      </c>
      <c r="B231" s="1" t="s">
        <v>62</v>
      </c>
      <c r="C231" s="10">
        <v>71.5</v>
      </c>
      <c r="D231" s="10">
        <v>62.3</v>
      </c>
      <c r="E231" s="10">
        <v>0</v>
      </c>
      <c r="F231" s="10">
        <v>36.4</v>
      </c>
      <c r="G231" s="192">
        <f t="shared" si="21"/>
        <v>170.20000000000002</v>
      </c>
      <c r="H231" s="192">
        <f>+Sar_InfraMR[[#This Row],[Total Líneas de Explotación ]]</f>
        <v>170.20000000000002</v>
      </c>
      <c r="I231" s="300">
        <v>169.64911000000001</v>
      </c>
      <c r="J231" s="10">
        <v>196.1</v>
      </c>
      <c r="K231" s="10">
        <v>13.5</v>
      </c>
      <c r="L231" s="10">
        <v>85</v>
      </c>
      <c r="M231" s="10">
        <v>8.4</v>
      </c>
      <c r="N231" s="192">
        <f>+Sar_InfraMR[[#This Row],[A.03.1 -  Longitud de Vías de Explotación No Electrificadas Troncales y Ramales (vía principal) (km)]]+Sar_InfraMR[[#This Row],[A.04.1 -  Longitud de Vías de Explotación Electrificadas Troncales y Ramales (vía principal) (km)]]</f>
        <v>281.10000000000002</v>
      </c>
      <c r="O231" s="192">
        <f>+Sar_InfraMR[[#This Row],[Total Vías (excluido Auxiliares)]]</f>
        <v>281.10000000000002</v>
      </c>
      <c r="P231" s="1">
        <v>30</v>
      </c>
      <c r="Q231" s="1">
        <v>5</v>
      </c>
      <c r="R231" s="1">
        <v>5</v>
      </c>
      <c r="S231" s="194">
        <f t="shared" si="22"/>
        <v>40</v>
      </c>
      <c r="T231" s="194">
        <v>40</v>
      </c>
      <c r="U231" s="1">
        <v>20</v>
      </c>
      <c r="V231" s="1">
        <v>89</v>
      </c>
      <c r="W231" s="1">
        <v>1</v>
      </c>
      <c r="X231" s="1">
        <v>40</v>
      </c>
      <c r="Y231" s="1">
        <v>0</v>
      </c>
      <c r="Z231" s="196">
        <f t="shared" si="23"/>
        <v>150</v>
      </c>
      <c r="AA231" s="1">
        <v>11</v>
      </c>
      <c r="AB231" s="1">
        <v>22</v>
      </c>
      <c r="AC231" s="1">
        <f>+Sar_InfraMR[[#This Row],[Total Pasos Vehiculares a Nivel]]</f>
        <v>150</v>
      </c>
      <c r="AD231" s="196">
        <f t="shared" si="24"/>
        <v>183</v>
      </c>
      <c r="AE231" s="1">
        <v>17</v>
      </c>
      <c r="AF231" s="1">
        <v>16</v>
      </c>
      <c r="AG231" s="1">
        <v>74</v>
      </c>
      <c r="AH231" s="196">
        <f t="shared" si="25"/>
        <v>107</v>
      </c>
      <c r="AI231" s="10">
        <v>31.1</v>
      </c>
      <c r="AJ231" s="10">
        <v>0</v>
      </c>
      <c r="AK231" s="10">
        <v>126.55</v>
      </c>
      <c r="AL231" s="222">
        <f t="shared" si="26"/>
        <v>157.65</v>
      </c>
      <c r="AM231" s="1">
        <v>0</v>
      </c>
      <c r="AN231" s="1">
        <v>9</v>
      </c>
      <c r="AO231" s="1">
        <v>8</v>
      </c>
      <c r="AP231" s="200">
        <f t="shared" si="27"/>
        <v>17</v>
      </c>
      <c r="AQ231" s="1">
        <v>180</v>
      </c>
      <c r="AR231" s="1">
        <v>95</v>
      </c>
      <c r="AS231" s="1">
        <v>0</v>
      </c>
      <c r="AT231" s="200">
        <f>+Sar_InfraMR[[#This Row],[B.02.1 - Parque de Coches Eléctricos Motrices]]+Sar_InfraMR[[#This Row],[B.02.2 - Parque de Coches Eléctricos Motrices Remolcados Tipo R]]+Sar_InfraMR[[#This Row],[B.02.3 - Parque de Coches Eléctricos Motrices Tipo R]]</f>
        <v>275</v>
      </c>
      <c r="AU231" s="1">
        <v>0</v>
      </c>
      <c r="AV231" s="1">
        <v>4</v>
      </c>
      <c r="AW231" s="1">
        <v>8</v>
      </c>
      <c r="AX231" s="200">
        <f>+Sar_InfraMR[[#This Row],[B.03.1 - Parque de Coches Motores Motrices Remolcados]]+Sar_InfraMR[[#This Row],[B.03.2 - Parque de Coches Motores Motrices Intermedios]]+Sar_InfraMR[[#This Row],[B.03.3 - Parque de Coches Motores Motrices Cabina]]</f>
        <v>12</v>
      </c>
      <c r="AY231" s="1">
        <v>33</v>
      </c>
      <c r="AZ231" s="1">
        <v>12</v>
      </c>
      <c r="BA231" s="1">
        <v>0</v>
      </c>
      <c r="BB231" s="1">
        <v>0</v>
      </c>
      <c r="BC231" s="200">
        <f>+SUM(Sar_InfraMR[[#This Row],[B.04.1 - Parque de Coches Remolcados Clase Unica]:[B.04.5 - Parque de Coches Remolcados para Servicios Especiales (Cartoneros)]])</f>
        <v>45</v>
      </c>
      <c r="BD231" s="356">
        <v>8</v>
      </c>
      <c r="BE231" s="1">
        <v>0</v>
      </c>
      <c r="BF231" s="1">
        <v>0</v>
      </c>
      <c r="BG231" s="235">
        <v>1676</v>
      </c>
    </row>
    <row r="232" spans="1:59">
      <c r="A232" s="1">
        <v>2012</v>
      </c>
      <c r="B232" s="1" t="s">
        <v>63</v>
      </c>
      <c r="C232" s="10">
        <v>71.5</v>
      </c>
      <c r="D232" s="10">
        <v>62.3</v>
      </c>
      <c r="E232" s="10">
        <v>0</v>
      </c>
      <c r="F232" s="10">
        <v>36.4</v>
      </c>
      <c r="G232" s="192">
        <f t="shared" si="21"/>
        <v>170.20000000000002</v>
      </c>
      <c r="H232" s="192">
        <f>+Sar_InfraMR[[#This Row],[Total Líneas de Explotación ]]</f>
        <v>170.20000000000002</v>
      </c>
      <c r="I232" s="300">
        <v>169.64911000000001</v>
      </c>
      <c r="J232" s="10">
        <v>196.1</v>
      </c>
      <c r="K232" s="10">
        <v>13.5</v>
      </c>
      <c r="L232" s="10">
        <v>85</v>
      </c>
      <c r="M232" s="10">
        <v>8.4</v>
      </c>
      <c r="N232" s="192">
        <f>+Sar_InfraMR[[#This Row],[A.03.1 -  Longitud de Vías de Explotación No Electrificadas Troncales y Ramales (vía principal) (km)]]+Sar_InfraMR[[#This Row],[A.04.1 -  Longitud de Vías de Explotación Electrificadas Troncales y Ramales (vía principal) (km)]]</f>
        <v>281.10000000000002</v>
      </c>
      <c r="O232" s="192">
        <f>+Sar_InfraMR[[#This Row],[Total Vías (excluido Auxiliares)]]</f>
        <v>281.10000000000002</v>
      </c>
      <c r="P232" s="1">
        <v>30</v>
      </c>
      <c r="Q232" s="1">
        <v>5</v>
      </c>
      <c r="R232" s="1">
        <v>5</v>
      </c>
      <c r="S232" s="194">
        <f t="shared" si="22"/>
        <v>40</v>
      </c>
      <c r="T232" s="194">
        <v>40</v>
      </c>
      <c r="U232" s="1">
        <v>20</v>
      </c>
      <c r="V232" s="1">
        <v>89</v>
      </c>
      <c r="W232" s="1">
        <v>1</v>
      </c>
      <c r="X232" s="1">
        <v>40</v>
      </c>
      <c r="Y232" s="1">
        <v>0</v>
      </c>
      <c r="Z232" s="196">
        <f t="shared" si="23"/>
        <v>150</v>
      </c>
      <c r="AA232" s="1">
        <v>11</v>
      </c>
      <c r="AB232" s="1">
        <v>22</v>
      </c>
      <c r="AC232" s="1">
        <f>+Sar_InfraMR[[#This Row],[Total Pasos Vehiculares a Nivel]]</f>
        <v>150</v>
      </c>
      <c r="AD232" s="196">
        <f t="shared" si="24"/>
        <v>183</v>
      </c>
      <c r="AE232" s="1">
        <v>17</v>
      </c>
      <c r="AF232" s="1">
        <v>16</v>
      </c>
      <c r="AG232" s="1">
        <v>74</v>
      </c>
      <c r="AH232" s="196">
        <f t="shared" si="25"/>
        <v>107</v>
      </c>
      <c r="AI232" s="10">
        <v>31.1</v>
      </c>
      <c r="AJ232" s="10">
        <v>0</v>
      </c>
      <c r="AK232" s="10">
        <v>126.55</v>
      </c>
      <c r="AL232" s="222">
        <f t="shared" si="26"/>
        <v>157.65</v>
      </c>
      <c r="AM232" s="1">
        <v>0</v>
      </c>
      <c r="AN232" s="1">
        <v>9</v>
      </c>
      <c r="AO232" s="1">
        <v>8</v>
      </c>
      <c r="AP232" s="200">
        <f t="shared" si="27"/>
        <v>17</v>
      </c>
      <c r="AQ232" s="1">
        <v>180</v>
      </c>
      <c r="AR232" s="1">
        <v>95</v>
      </c>
      <c r="AS232" s="1">
        <v>0</v>
      </c>
      <c r="AT232" s="200">
        <f>+Sar_InfraMR[[#This Row],[B.02.1 - Parque de Coches Eléctricos Motrices]]+Sar_InfraMR[[#This Row],[B.02.2 - Parque de Coches Eléctricos Motrices Remolcados Tipo R]]+Sar_InfraMR[[#This Row],[B.02.3 - Parque de Coches Eléctricos Motrices Tipo R]]</f>
        <v>275</v>
      </c>
      <c r="AU232" s="1">
        <v>0</v>
      </c>
      <c r="AV232" s="1">
        <v>4</v>
      </c>
      <c r="AW232" s="1">
        <v>8</v>
      </c>
      <c r="AX232" s="200">
        <f>+Sar_InfraMR[[#This Row],[B.03.1 - Parque de Coches Motores Motrices Remolcados]]+Sar_InfraMR[[#This Row],[B.03.2 - Parque de Coches Motores Motrices Intermedios]]+Sar_InfraMR[[#This Row],[B.03.3 - Parque de Coches Motores Motrices Cabina]]</f>
        <v>12</v>
      </c>
      <c r="AY232" s="1">
        <v>33</v>
      </c>
      <c r="AZ232" s="1">
        <v>12</v>
      </c>
      <c r="BA232" s="1">
        <v>0</v>
      </c>
      <c r="BB232" s="1">
        <v>0</v>
      </c>
      <c r="BC232" s="200">
        <f>+SUM(Sar_InfraMR[[#This Row],[B.04.1 - Parque de Coches Remolcados Clase Unica]:[B.04.5 - Parque de Coches Remolcados para Servicios Especiales (Cartoneros)]])</f>
        <v>45</v>
      </c>
      <c r="BD232" s="356">
        <v>8</v>
      </c>
      <c r="BE232" s="1">
        <v>0</v>
      </c>
      <c r="BF232" s="1">
        <v>0</v>
      </c>
      <c r="BG232" s="235">
        <v>1676</v>
      </c>
    </row>
    <row r="233" spans="1:59">
      <c r="A233" s="1">
        <v>2012</v>
      </c>
      <c r="B233" s="1" t="s">
        <v>64</v>
      </c>
      <c r="C233" s="10">
        <v>71.5</v>
      </c>
      <c r="D233" s="10">
        <v>62.3</v>
      </c>
      <c r="E233" s="10">
        <v>0</v>
      </c>
      <c r="F233" s="10">
        <v>36.4</v>
      </c>
      <c r="G233" s="192">
        <f t="shared" si="21"/>
        <v>170.20000000000002</v>
      </c>
      <c r="H233" s="192">
        <f>+Sar_InfraMR[[#This Row],[Total Líneas de Explotación ]]</f>
        <v>170.20000000000002</v>
      </c>
      <c r="I233" s="300">
        <v>169.64911000000001</v>
      </c>
      <c r="J233" s="10">
        <v>196.1</v>
      </c>
      <c r="K233" s="10">
        <v>13.5</v>
      </c>
      <c r="L233" s="10">
        <v>85</v>
      </c>
      <c r="M233" s="10">
        <v>8.4</v>
      </c>
      <c r="N233" s="192">
        <f>+Sar_InfraMR[[#This Row],[A.03.1 -  Longitud de Vías de Explotación No Electrificadas Troncales y Ramales (vía principal) (km)]]+Sar_InfraMR[[#This Row],[A.04.1 -  Longitud de Vías de Explotación Electrificadas Troncales y Ramales (vía principal) (km)]]</f>
        <v>281.10000000000002</v>
      </c>
      <c r="O233" s="192">
        <f>+Sar_InfraMR[[#This Row],[Total Vías (excluido Auxiliares)]]</f>
        <v>281.10000000000002</v>
      </c>
      <c r="P233" s="1">
        <v>30</v>
      </c>
      <c r="Q233" s="1">
        <v>5</v>
      </c>
      <c r="R233" s="1">
        <v>5</v>
      </c>
      <c r="S233" s="194">
        <f t="shared" si="22"/>
        <v>40</v>
      </c>
      <c r="T233" s="194">
        <v>40</v>
      </c>
      <c r="U233" s="1">
        <v>20</v>
      </c>
      <c r="V233" s="1">
        <v>89</v>
      </c>
      <c r="W233" s="1">
        <v>1</v>
      </c>
      <c r="X233" s="1">
        <v>40</v>
      </c>
      <c r="Y233" s="1">
        <v>0</v>
      </c>
      <c r="Z233" s="196">
        <f t="shared" si="23"/>
        <v>150</v>
      </c>
      <c r="AA233" s="1">
        <v>11</v>
      </c>
      <c r="AB233" s="1">
        <v>22</v>
      </c>
      <c r="AC233" s="1">
        <f>+Sar_InfraMR[[#This Row],[Total Pasos Vehiculares a Nivel]]</f>
        <v>150</v>
      </c>
      <c r="AD233" s="196">
        <f t="shared" si="24"/>
        <v>183</v>
      </c>
      <c r="AE233" s="1">
        <v>17</v>
      </c>
      <c r="AF233" s="1">
        <v>16</v>
      </c>
      <c r="AG233" s="1">
        <v>74</v>
      </c>
      <c r="AH233" s="196">
        <f t="shared" si="25"/>
        <v>107</v>
      </c>
      <c r="AI233" s="10">
        <v>31.1</v>
      </c>
      <c r="AJ233" s="10">
        <v>0</v>
      </c>
      <c r="AK233" s="10">
        <v>126.55</v>
      </c>
      <c r="AL233" s="222">
        <f t="shared" si="26"/>
        <v>157.65</v>
      </c>
      <c r="AM233" s="1">
        <v>0</v>
      </c>
      <c r="AN233" s="1">
        <v>9</v>
      </c>
      <c r="AO233" s="1">
        <v>8</v>
      </c>
      <c r="AP233" s="200">
        <f t="shared" si="27"/>
        <v>17</v>
      </c>
      <c r="AQ233" s="1">
        <v>180</v>
      </c>
      <c r="AR233" s="1">
        <v>95</v>
      </c>
      <c r="AS233" s="1">
        <v>0</v>
      </c>
      <c r="AT233" s="200">
        <f>+Sar_InfraMR[[#This Row],[B.02.1 - Parque de Coches Eléctricos Motrices]]+Sar_InfraMR[[#This Row],[B.02.2 - Parque de Coches Eléctricos Motrices Remolcados Tipo R]]+Sar_InfraMR[[#This Row],[B.02.3 - Parque de Coches Eléctricos Motrices Tipo R]]</f>
        <v>275</v>
      </c>
      <c r="AU233" s="1">
        <v>0</v>
      </c>
      <c r="AV233" s="1">
        <v>4</v>
      </c>
      <c r="AW233" s="1">
        <v>8</v>
      </c>
      <c r="AX233" s="200">
        <f>+Sar_InfraMR[[#This Row],[B.03.1 - Parque de Coches Motores Motrices Remolcados]]+Sar_InfraMR[[#This Row],[B.03.2 - Parque de Coches Motores Motrices Intermedios]]+Sar_InfraMR[[#This Row],[B.03.3 - Parque de Coches Motores Motrices Cabina]]</f>
        <v>12</v>
      </c>
      <c r="AY233" s="1">
        <v>33</v>
      </c>
      <c r="AZ233" s="1">
        <v>12</v>
      </c>
      <c r="BA233" s="1">
        <v>0</v>
      </c>
      <c r="BB233" s="1">
        <v>0</v>
      </c>
      <c r="BC233" s="200">
        <f>+SUM(Sar_InfraMR[[#This Row],[B.04.1 - Parque de Coches Remolcados Clase Unica]:[B.04.5 - Parque de Coches Remolcados para Servicios Especiales (Cartoneros)]])</f>
        <v>45</v>
      </c>
      <c r="BD233" s="356">
        <v>8</v>
      </c>
      <c r="BE233" s="1">
        <v>0</v>
      </c>
      <c r="BF233" s="1">
        <v>0</v>
      </c>
      <c r="BG233" s="235">
        <v>1676</v>
      </c>
    </row>
    <row r="234" spans="1:59">
      <c r="A234" s="1">
        <v>2012</v>
      </c>
      <c r="B234" s="1" t="s">
        <v>65</v>
      </c>
      <c r="C234" s="10">
        <v>71.5</v>
      </c>
      <c r="D234" s="10">
        <v>62.3</v>
      </c>
      <c r="E234" s="10">
        <v>0</v>
      </c>
      <c r="F234" s="10">
        <v>36.4</v>
      </c>
      <c r="G234" s="192">
        <f t="shared" si="21"/>
        <v>170.20000000000002</v>
      </c>
      <c r="H234" s="192">
        <f>+Sar_InfraMR[[#This Row],[Total Líneas de Explotación ]]</f>
        <v>170.20000000000002</v>
      </c>
      <c r="I234" s="300">
        <v>169.64911000000001</v>
      </c>
      <c r="J234" s="10">
        <v>196.1</v>
      </c>
      <c r="K234" s="10">
        <v>13.5</v>
      </c>
      <c r="L234" s="10">
        <v>85</v>
      </c>
      <c r="M234" s="10">
        <v>8.4</v>
      </c>
      <c r="N234" s="192">
        <f>+Sar_InfraMR[[#This Row],[A.03.1 -  Longitud de Vías de Explotación No Electrificadas Troncales y Ramales (vía principal) (km)]]+Sar_InfraMR[[#This Row],[A.04.1 -  Longitud de Vías de Explotación Electrificadas Troncales y Ramales (vía principal) (km)]]</f>
        <v>281.10000000000002</v>
      </c>
      <c r="O234" s="192">
        <f>+Sar_InfraMR[[#This Row],[Total Vías (excluido Auxiliares)]]</f>
        <v>281.10000000000002</v>
      </c>
      <c r="P234" s="1">
        <v>30</v>
      </c>
      <c r="Q234" s="1">
        <v>5</v>
      </c>
      <c r="R234" s="1">
        <v>5</v>
      </c>
      <c r="S234" s="194">
        <f t="shared" si="22"/>
        <v>40</v>
      </c>
      <c r="T234" s="194">
        <v>40</v>
      </c>
      <c r="U234" s="1">
        <v>20</v>
      </c>
      <c r="V234" s="1">
        <v>89</v>
      </c>
      <c r="W234" s="1">
        <v>1</v>
      </c>
      <c r="X234" s="1">
        <v>40</v>
      </c>
      <c r="Y234" s="1">
        <v>0</v>
      </c>
      <c r="Z234" s="196">
        <f t="shared" si="23"/>
        <v>150</v>
      </c>
      <c r="AA234" s="1">
        <v>11</v>
      </c>
      <c r="AB234" s="1">
        <v>22</v>
      </c>
      <c r="AC234" s="1">
        <f>+Sar_InfraMR[[#This Row],[Total Pasos Vehiculares a Nivel]]</f>
        <v>150</v>
      </c>
      <c r="AD234" s="196">
        <f t="shared" si="24"/>
        <v>183</v>
      </c>
      <c r="AE234" s="1">
        <v>17</v>
      </c>
      <c r="AF234" s="1">
        <v>16</v>
      </c>
      <c r="AG234" s="1">
        <v>74</v>
      </c>
      <c r="AH234" s="196">
        <f t="shared" si="25"/>
        <v>107</v>
      </c>
      <c r="AI234" s="10">
        <v>31.1</v>
      </c>
      <c r="AJ234" s="10">
        <v>0</v>
      </c>
      <c r="AK234" s="10">
        <v>126.55</v>
      </c>
      <c r="AL234" s="222">
        <f t="shared" si="26"/>
        <v>157.65</v>
      </c>
      <c r="AM234" s="1">
        <v>0</v>
      </c>
      <c r="AN234" s="1">
        <v>9</v>
      </c>
      <c r="AO234" s="1">
        <v>8</v>
      </c>
      <c r="AP234" s="200">
        <f t="shared" si="27"/>
        <v>17</v>
      </c>
      <c r="AQ234" s="1">
        <v>180</v>
      </c>
      <c r="AR234" s="1">
        <v>95</v>
      </c>
      <c r="AS234" s="1">
        <v>0</v>
      </c>
      <c r="AT234" s="200">
        <f>+Sar_InfraMR[[#This Row],[B.02.1 - Parque de Coches Eléctricos Motrices]]+Sar_InfraMR[[#This Row],[B.02.2 - Parque de Coches Eléctricos Motrices Remolcados Tipo R]]+Sar_InfraMR[[#This Row],[B.02.3 - Parque de Coches Eléctricos Motrices Tipo R]]</f>
        <v>275</v>
      </c>
      <c r="AU234" s="1">
        <v>0</v>
      </c>
      <c r="AV234" s="1">
        <v>4</v>
      </c>
      <c r="AW234" s="1">
        <v>8</v>
      </c>
      <c r="AX234" s="200">
        <f>+Sar_InfraMR[[#This Row],[B.03.1 - Parque de Coches Motores Motrices Remolcados]]+Sar_InfraMR[[#This Row],[B.03.2 - Parque de Coches Motores Motrices Intermedios]]+Sar_InfraMR[[#This Row],[B.03.3 - Parque de Coches Motores Motrices Cabina]]</f>
        <v>12</v>
      </c>
      <c r="AY234" s="1">
        <v>33</v>
      </c>
      <c r="AZ234" s="1">
        <v>12</v>
      </c>
      <c r="BA234" s="1">
        <v>0</v>
      </c>
      <c r="BB234" s="1">
        <v>0</v>
      </c>
      <c r="BC234" s="200">
        <f>+SUM(Sar_InfraMR[[#This Row],[B.04.1 - Parque de Coches Remolcados Clase Unica]:[B.04.5 - Parque de Coches Remolcados para Servicios Especiales (Cartoneros)]])</f>
        <v>45</v>
      </c>
      <c r="BD234" s="356">
        <v>8</v>
      </c>
      <c r="BE234" s="1">
        <v>0</v>
      </c>
      <c r="BF234" s="1">
        <v>0</v>
      </c>
      <c r="BG234" s="235">
        <v>1676</v>
      </c>
    </row>
    <row r="235" spans="1:59">
      <c r="A235" s="1">
        <v>2012</v>
      </c>
      <c r="B235" s="1" t="s">
        <v>66</v>
      </c>
      <c r="C235" s="10">
        <v>71.5</v>
      </c>
      <c r="D235" s="10">
        <v>62.3</v>
      </c>
      <c r="E235" s="10">
        <v>0</v>
      </c>
      <c r="F235" s="10">
        <v>36.4</v>
      </c>
      <c r="G235" s="192">
        <f t="shared" si="21"/>
        <v>170.20000000000002</v>
      </c>
      <c r="H235" s="192">
        <f>+Sar_InfraMR[[#This Row],[Total Líneas de Explotación ]]</f>
        <v>170.20000000000002</v>
      </c>
      <c r="I235" s="300">
        <v>169.64911000000001</v>
      </c>
      <c r="J235" s="10">
        <v>196.1</v>
      </c>
      <c r="K235" s="10">
        <v>13.5</v>
      </c>
      <c r="L235" s="10">
        <v>85</v>
      </c>
      <c r="M235" s="10">
        <v>8.4</v>
      </c>
      <c r="N235" s="192">
        <f>+Sar_InfraMR[[#This Row],[A.03.1 -  Longitud de Vías de Explotación No Electrificadas Troncales y Ramales (vía principal) (km)]]+Sar_InfraMR[[#This Row],[A.04.1 -  Longitud de Vías de Explotación Electrificadas Troncales y Ramales (vía principal) (km)]]</f>
        <v>281.10000000000002</v>
      </c>
      <c r="O235" s="192">
        <f>+Sar_InfraMR[[#This Row],[Total Vías (excluido Auxiliares)]]</f>
        <v>281.10000000000002</v>
      </c>
      <c r="P235" s="1">
        <v>30</v>
      </c>
      <c r="Q235" s="1">
        <v>5</v>
      </c>
      <c r="R235" s="1">
        <v>5</v>
      </c>
      <c r="S235" s="194">
        <f t="shared" si="22"/>
        <v>40</v>
      </c>
      <c r="T235" s="194">
        <v>40</v>
      </c>
      <c r="U235" s="1">
        <v>20</v>
      </c>
      <c r="V235" s="1">
        <v>89</v>
      </c>
      <c r="W235" s="1">
        <v>1</v>
      </c>
      <c r="X235" s="1">
        <v>40</v>
      </c>
      <c r="Y235" s="1">
        <v>0</v>
      </c>
      <c r="Z235" s="196">
        <f t="shared" si="23"/>
        <v>150</v>
      </c>
      <c r="AA235" s="1">
        <v>11</v>
      </c>
      <c r="AB235" s="1">
        <v>22</v>
      </c>
      <c r="AC235" s="1">
        <f>+Sar_InfraMR[[#This Row],[Total Pasos Vehiculares a Nivel]]</f>
        <v>150</v>
      </c>
      <c r="AD235" s="196">
        <f t="shared" si="24"/>
        <v>183</v>
      </c>
      <c r="AE235" s="1">
        <v>17</v>
      </c>
      <c r="AF235" s="1">
        <v>16</v>
      </c>
      <c r="AG235" s="1">
        <v>74</v>
      </c>
      <c r="AH235" s="196">
        <f t="shared" si="25"/>
        <v>107</v>
      </c>
      <c r="AI235" s="10">
        <v>31.1</v>
      </c>
      <c r="AJ235" s="10">
        <v>0</v>
      </c>
      <c r="AK235" s="10">
        <v>126.55</v>
      </c>
      <c r="AL235" s="222">
        <f t="shared" si="26"/>
        <v>157.65</v>
      </c>
      <c r="AM235" s="1">
        <v>0</v>
      </c>
      <c r="AN235" s="1">
        <v>9</v>
      </c>
      <c r="AO235" s="1">
        <v>8</v>
      </c>
      <c r="AP235" s="200">
        <f t="shared" si="27"/>
        <v>17</v>
      </c>
      <c r="AQ235" s="1">
        <v>180</v>
      </c>
      <c r="AR235" s="1">
        <v>95</v>
      </c>
      <c r="AS235" s="1">
        <v>0</v>
      </c>
      <c r="AT235" s="200">
        <f>+Sar_InfraMR[[#This Row],[B.02.1 - Parque de Coches Eléctricos Motrices]]+Sar_InfraMR[[#This Row],[B.02.2 - Parque de Coches Eléctricos Motrices Remolcados Tipo R]]+Sar_InfraMR[[#This Row],[B.02.3 - Parque de Coches Eléctricos Motrices Tipo R]]</f>
        <v>275</v>
      </c>
      <c r="AU235" s="1">
        <v>0</v>
      </c>
      <c r="AV235" s="1">
        <v>4</v>
      </c>
      <c r="AW235" s="1">
        <v>8</v>
      </c>
      <c r="AX235" s="200">
        <f>+Sar_InfraMR[[#This Row],[B.03.1 - Parque de Coches Motores Motrices Remolcados]]+Sar_InfraMR[[#This Row],[B.03.2 - Parque de Coches Motores Motrices Intermedios]]+Sar_InfraMR[[#This Row],[B.03.3 - Parque de Coches Motores Motrices Cabina]]</f>
        <v>12</v>
      </c>
      <c r="AY235" s="1">
        <v>33</v>
      </c>
      <c r="AZ235" s="1">
        <v>12</v>
      </c>
      <c r="BA235" s="1">
        <v>0</v>
      </c>
      <c r="BB235" s="1">
        <v>0</v>
      </c>
      <c r="BC235" s="200">
        <f>+SUM(Sar_InfraMR[[#This Row],[B.04.1 - Parque de Coches Remolcados Clase Unica]:[B.04.5 - Parque de Coches Remolcados para Servicios Especiales (Cartoneros)]])</f>
        <v>45</v>
      </c>
      <c r="BD235" s="356">
        <v>8</v>
      </c>
      <c r="BE235" s="1">
        <v>0</v>
      </c>
      <c r="BF235" s="1">
        <v>0</v>
      </c>
      <c r="BG235" s="235">
        <v>1676</v>
      </c>
    </row>
    <row r="236" spans="1:59">
      <c r="A236" s="1">
        <v>2012</v>
      </c>
      <c r="B236" s="1" t="s">
        <v>67</v>
      </c>
      <c r="C236" s="10">
        <v>71.5</v>
      </c>
      <c r="D236" s="10">
        <v>62.3</v>
      </c>
      <c r="E236" s="10">
        <v>0</v>
      </c>
      <c r="F236" s="10">
        <v>36.4</v>
      </c>
      <c r="G236" s="192">
        <f t="shared" si="21"/>
        <v>170.20000000000002</v>
      </c>
      <c r="H236" s="192">
        <f>+Sar_InfraMR[[#This Row],[Total Líneas de Explotación ]]</f>
        <v>170.20000000000002</v>
      </c>
      <c r="I236" s="300">
        <v>169.64911000000001</v>
      </c>
      <c r="J236" s="10">
        <v>196.1</v>
      </c>
      <c r="K236" s="10">
        <v>13.5</v>
      </c>
      <c r="L236" s="10">
        <v>85</v>
      </c>
      <c r="M236" s="10">
        <v>8.4</v>
      </c>
      <c r="N236" s="192">
        <f>+Sar_InfraMR[[#This Row],[A.03.1 -  Longitud de Vías de Explotación No Electrificadas Troncales y Ramales (vía principal) (km)]]+Sar_InfraMR[[#This Row],[A.04.1 -  Longitud de Vías de Explotación Electrificadas Troncales y Ramales (vía principal) (km)]]</f>
        <v>281.10000000000002</v>
      </c>
      <c r="O236" s="192">
        <f>+Sar_InfraMR[[#This Row],[Total Vías (excluido Auxiliares)]]</f>
        <v>281.10000000000002</v>
      </c>
      <c r="P236" s="1">
        <v>30</v>
      </c>
      <c r="Q236" s="1">
        <v>5</v>
      </c>
      <c r="R236" s="1">
        <v>5</v>
      </c>
      <c r="S236" s="194">
        <f t="shared" si="22"/>
        <v>40</v>
      </c>
      <c r="T236" s="194">
        <v>40</v>
      </c>
      <c r="U236" s="1">
        <v>20</v>
      </c>
      <c r="V236" s="1">
        <v>89</v>
      </c>
      <c r="W236" s="1">
        <v>1</v>
      </c>
      <c r="X236" s="1">
        <v>40</v>
      </c>
      <c r="Y236" s="1">
        <v>0</v>
      </c>
      <c r="Z236" s="196">
        <f t="shared" si="23"/>
        <v>150</v>
      </c>
      <c r="AA236" s="1">
        <v>11</v>
      </c>
      <c r="AB236" s="1">
        <v>22</v>
      </c>
      <c r="AC236" s="1">
        <f>+Sar_InfraMR[[#This Row],[Total Pasos Vehiculares a Nivel]]</f>
        <v>150</v>
      </c>
      <c r="AD236" s="196">
        <f t="shared" si="24"/>
        <v>183</v>
      </c>
      <c r="AE236" s="1">
        <v>17</v>
      </c>
      <c r="AF236" s="1">
        <v>16</v>
      </c>
      <c r="AG236" s="1">
        <v>74</v>
      </c>
      <c r="AH236" s="196">
        <f t="shared" si="25"/>
        <v>107</v>
      </c>
      <c r="AI236" s="10">
        <v>31.1</v>
      </c>
      <c r="AJ236" s="10">
        <v>0</v>
      </c>
      <c r="AK236" s="10">
        <v>126.55</v>
      </c>
      <c r="AL236" s="222">
        <f t="shared" si="26"/>
        <v>157.65</v>
      </c>
      <c r="AM236" s="1">
        <v>0</v>
      </c>
      <c r="AN236" s="1">
        <v>9</v>
      </c>
      <c r="AO236" s="1">
        <v>8</v>
      </c>
      <c r="AP236" s="200">
        <f t="shared" si="27"/>
        <v>17</v>
      </c>
      <c r="AQ236" s="1">
        <v>180</v>
      </c>
      <c r="AR236" s="1">
        <v>95</v>
      </c>
      <c r="AS236" s="1">
        <v>0</v>
      </c>
      <c r="AT236" s="200">
        <f>+Sar_InfraMR[[#This Row],[B.02.1 - Parque de Coches Eléctricos Motrices]]+Sar_InfraMR[[#This Row],[B.02.2 - Parque de Coches Eléctricos Motrices Remolcados Tipo R]]+Sar_InfraMR[[#This Row],[B.02.3 - Parque de Coches Eléctricos Motrices Tipo R]]</f>
        <v>275</v>
      </c>
      <c r="AU236" s="1">
        <v>0</v>
      </c>
      <c r="AV236" s="1">
        <v>4</v>
      </c>
      <c r="AW236" s="1">
        <v>8</v>
      </c>
      <c r="AX236" s="200">
        <f>+Sar_InfraMR[[#This Row],[B.03.1 - Parque de Coches Motores Motrices Remolcados]]+Sar_InfraMR[[#This Row],[B.03.2 - Parque de Coches Motores Motrices Intermedios]]+Sar_InfraMR[[#This Row],[B.03.3 - Parque de Coches Motores Motrices Cabina]]</f>
        <v>12</v>
      </c>
      <c r="AY236" s="1">
        <v>33</v>
      </c>
      <c r="AZ236" s="1">
        <v>12</v>
      </c>
      <c r="BA236" s="1">
        <v>0</v>
      </c>
      <c r="BB236" s="1">
        <v>0</v>
      </c>
      <c r="BC236" s="200">
        <f>+SUM(Sar_InfraMR[[#This Row],[B.04.1 - Parque de Coches Remolcados Clase Unica]:[B.04.5 - Parque de Coches Remolcados para Servicios Especiales (Cartoneros)]])</f>
        <v>45</v>
      </c>
      <c r="BD236" s="356">
        <v>8</v>
      </c>
      <c r="BE236" s="1">
        <v>0</v>
      </c>
      <c r="BF236" s="1">
        <v>0</v>
      </c>
      <c r="BG236" s="235">
        <v>1676</v>
      </c>
    </row>
    <row r="237" spans="1:59">
      <c r="A237" s="1">
        <v>2012</v>
      </c>
      <c r="B237" s="1" t="s">
        <v>68</v>
      </c>
      <c r="C237" s="10">
        <v>71.5</v>
      </c>
      <c r="D237" s="10">
        <v>62.3</v>
      </c>
      <c r="E237" s="10">
        <v>0</v>
      </c>
      <c r="F237" s="10">
        <v>36.4</v>
      </c>
      <c r="G237" s="192">
        <f t="shared" si="21"/>
        <v>170.20000000000002</v>
      </c>
      <c r="H237" s="192">
        <f>+Sar_InfraMR[[#This Row],[Total Líneas de Explotación ]]</f>
        <v>170.20000000000002</v>
      </c>
      <c r="I237" s="300">
        <v>169.64911000000001</v>
      </c>
      <c r="J237" s="10">
        <v>196.1</v>
      </c>
      <c r="K237" s="10">
        <v>13.5</v>
      </c>
      <c r="L237" s="10">
        <v>85</v>
      </c>
      <c r="M237" s="10">
        <v>8.4</v>
      </c>
      <c r="N237" s="192">
        <f>+Sar_InfraMR[[#This Row],[A.03.1 -  Longitud de Vías de Explotación No Electrificadas Troncales y Ramales (vía principal) (km)]]+Sar_InfraMR[[#This Row],[A.04.1 -  Longitud de Vías de Explotación Electrificadas Troncales y Ramales (vía principal) (km)]]</f>
        <v>281.10000000000002</v>
      </c>
      <c r="O237" s="192">
        <f>+Sar_InfraMR[[#This Row],[Total Vías (excluido Auxiliares)]]</f>
        <v>281.10000000000002</v>
      </c>
      <c r="P237" s="1">
        <v>30</v>
      </c>
      <c r="Q237" s="1">
        <v>5</v>
      </c>
      <c r="R237" s="1">
        <v>5</v>
      </c>
      <c r="S237" s="194">
        <f t="shared" si="22"/>
        <v>40</v>
      </c>
      <c r="T237" s="194">
        <v>40</v>
      </c>
      <c r="U237" s="1">
        <v>20</v>
      </c>
      <c r="V237" s="1">
        <v>89</v>
      </c>
      <c r="W237" s="1">
        <v>1</v>
      </c>
      <c r="X237" s="1">
        <v>40</v>
      </c>
      <c r="Y237" s="1">
        <v>0</v>
      </c>
      <c r="Z237" s="196">
        <f t="shared" si="23"/>
        <v>150</v>
      </c>
      <c r="AA237" s="1">
        <v>11</v>
      </c>
      <c r="AB237" s="1">
        <v>22</v>
      </c>
      <c r="AC237" s="1">
        <f>+Sar_InfraMR[[#This Row],[Total Pasos Vehiculares a Nivel]]</f>
        <v>150</v>
      </c>
      <c r="AD237" s="196">
        <f t="shared" si="24"/>
        <v>183</v>
      </c>
      <c r="AE237" s="1">
        <v>17</v>
      </c>
      <c r="AF237" s="1">
        <v>16</v>
      </c>
      <c r="AG237" s="1">
        <v>74</v>
      </c>
      <c r="AH237" s="196">
        <f t="shared" si="25"/>
        <v>107</v>
      </c>
      <c r="AI237" s="10">
        <v>31.1</v>
      </c>
      <c r="AJ237" s="10">
        <v>0</v>
      </c>
      <c r="AK237" s="10">
        <v>126.55</v>
      </c>
      <c r="AL237" s="222">
        <f t="shared" si="26"/>
        <v>157.65</v>
      </c>
      <c r="AM237" s="1">
        <v>0</v>
      </c>
      <c r="AN237" s="1">
        <v>9</v>
      </c>
      <c r="AO237" s="1">
        <v>8</v>
      </c>
      <c r="AP237" s="200">
        <f t="shared" si="27"/>
        <v>17</v>
      </c>
      <c r="AQ237" s="1">
        <v>180</v>
      </c>
      <c r="AR237" s="1">
        <v>95</v>
      </c>
      <c r="AS237" s="1">
        <v>0</v>
      </c>
      <c r="AT237" s="200">
        <f>+Sar_InfraMR[[#This Row],[B.02.1 - Parque de Coches Eléctricos Motrices]]+Sar_InfraMR[[#This Row],[B.02.2 - Parque de Coches Eléctricos Motrices Remolcados Tipo R]]+Sar_InfraMR[[#This Row],[B.02.3 - Parque de Coches Eléctricos Motrices Tipo R]]</f>
        <v>275</v>
      </c>
      <c r="AU237" s="1">
        <v>0</v>
      </c>
      <c r="AV237" s="1">
        <v>4</v>
      </c>
      <c r="AW237" s="1">
        <v>8</v>
      </c>
      <c r="AX237" s="200">
        <f>+Sar_InfraMR[[#This Row],[B.03.1 - Parque de Coches Motores Motrices Remolcados]]+Sar_InfraMR[[#This Row],[B.03.2 - Parque de Coches Motores Motrices Intermedios]]+Sar_InfraMR[[#This Row],[B.03.3 - Parque de Coches Motores Motrices Cabina]]</f>
        <v>12</v>
      </c>
      <c r="AY237" s="1">
        <v>33</v>
      </c>
      <c r="AZ237" s="1">
        <v>12</v>
      </c>
      <c r="BA237" s="1">
        <v>0</v>
      </c>
      <c r="BB237" s="1">
        <v>0</v>
      </c>
      <c r="BC237" s="200">
        <f>+SUM(Sar_InfraMR[[#This Row],[B.04.1 - Parque de Coches Remolcados Clase Unica]:[B.04.5 - Parque de Coches Remolcados para Servicios Especiales (Cartoneros)]])</f>
        <v>45</v>
      </c>
      <c r="BD237" s="356">
        <v>8</v>
      </c>
      <c r="BE237" s="1">
        <v>0</v>
      </c>
      <c r="BF237" s="1">
        <v>0</v>
      </c>
      <c r="BG237" s="235">
        <v>1676</v>
      </c>
    </row>
    <row r="238" spans="1:59">
      <c r="A238" s="1">
        <v>2012</v>
      </c>
      <c r="B238" s="1" t="s">
        <v>69</v>
      </c>
      <c r="C238" s="10">
        <v>71.5</v>
      </c>
      <c r="D238" s="10">
        <v>62.3</v>
      </c>
      <c r="E238" s="10">
        <v>0</v>
      </c>
      <c r="F238" s="10">
        <v>36.4</v>
      </c>
      <c r="G238" s="192">
        <f t="shared" si="21"/>
        <v>170.20000000000002</v>
      </c>
      <c r="H238" s="192">
        <f>+Sar_InfraMR[[#This Row],[Total Líneas de Explotación ]]</f>
        <v>170.20000000000002</v>
      </c>
      <c r="I238" s="300">
        <v>169.64911000000001</v>
      </c>
      <c r="J238" s="10">
        <v>196.1</v>
      </c>
      <c r="K238" s="10">
        <v>13.5</v>
      </c>
      <c r="L238" s="10">
        <v>85</v>
      </c>
      <c r="M238" s="10">
        <v>8.4</v>
      </c>
      <c r="N238" s="192">
        <f>+Sar_InfraMR[[#This Row],[A.03.1 -  Longitud de Vías de Explotación No Electrificadas Troncales y Ramales (vía principal) (km)]]+Sar_InfraMR[[#This Row],[A.04.1 -  Longitud de Vías de Explotación Electrificadas Troncales y Ramales (vía principal) (km)]]</f>
        <v>281.10000000000002</v>
      </c>
      <c r="O238" s="192">
        <f>+Sar_InfraMR[[#This Row],[Total Vías (excluido Auxiliares)]]</f>
        <v>281.10000000000002</v>
      </c>
      <c r="P238" s="1">
        <v>30</v>
      </c>
      <c r="Q238" s="1">
        <v>5</v>
      </c>
      <c r="R238" s="1">
        <v>5</v>
      </c>
      <c r="S238" s="194">
        <f t="shared" si="22"/>
        <v>40</v>
      </c>
      <c r="T238" s="194">
        <v>40</v>
      </c>
      <c r="U238" s="1">
        <v>20</v>
      </c>
      <c r="V238" s="1">
        <v>89</v>
      </c>
      <c r="W238" s="1">
        <v>1</v>
      </c>
      <c r="X238" s="1">
        <v>40</v>
      </c>
      <c r="Y238" s="1">
        <v>0</v>
      </c>
      <c r="Z238" s="196">
        <f t="shared" si="23"/>
        <v>150</v>
      </c>
      <c r="AA238" s="1">
        <v>11</v>
      </c>
      <c r="AB238" s="1">
        <v>22</v>
      </c>
      <c r="AC238" s="1">
        <f>+Sar_InfraMR[[#This Row],[Total Pasos Vehiculares a Nivel]]</f>
        <v>150</v>
      </c>
      <c r="AD238" s="196">
        <f t="shared" si="24"/>
        <v>183</v>
      </c>
      <c r="AE238" s="1">
        <v>17</v>
      </c>
      <c r="AF238" s="1">
        <v>16</v>
      </c>
      <c r="AG238" s="1">
        <v>74</v>
      </c>
      <c r="AH238" s="196">
        <f t="shared" si="25"/>
        <v>107</v>
      </c>
      <c r="AI238" s="10">
        <v>31.1</v>
      </c>
      <c r="AJ238" s="10">
        <v>0</v>
      </c>
      <c r="AK238" s="10">
        <v>126.55</v>
      </c>
      <c r="AL238" s="222">
        <f t="shared" si="26"/>
        <v>157.65</v>
      </c>
      <c r="AM238" s="1">
        <v>0</v>
      </c>
      <c r="AN238" s="1">
        <v>9</v>
      </c>
      <c r="AO238" s="1">
        <v>8</v>
      </c>
      <c r="AP238" s="200">
        <f t="shared" si="27"/>
        <v>17</v>
      </c>
      <c r="AQ238" s="1">
        <v>180</v>
      </c>
      <c r="AR238" s="1">
        <v>95</v>
      </c>
      <c r="AS238" s="1">
        <v>0</v>
      </c>
      <c r="AT238" s="200">
        <f>+Sar_InfraMR[[#This Row],[B.02.1 - Parque de Coches Eléctricos Motrices]]+Sar_InfraMR[[#This Row],[B.02.2 - Parque de Coches Eléctricos Motrices Remolcados Tipo R]]+Sar_InfraMR[[#This Row],[B.02.3 - Parque de Coches Eléctricos Motrices Tipo R]]</f>
        <v>275</v>
      </c>
      <c r="AU238" s="1">
        <v>0</v>
      </c>
      <c r="AV238" s="1">
        <v>4</v>
      </c>
      <c r="AW238" s="1">
        <v>8</v>
      </c>
      <c r="AX238" s="200">
        <f>+Sar_InfraMR[[#This Row],[B.03.1 - Parque de Coches Motores Motrices Remolcados]]+Sar_InfraMR[[#This Row],[B.03.2 - Parque de Coches Motores Motrices Intermedios]]+Sar_InfraMR[[#This Row],[B.03.3 - Parque de Coches Motores Motrices Cabina]]</f>
        <v>12</v>
      </c>
      <c r="AY238" s="1">
        <v>33</v>
      </c>
      <c r="AZ238" s="1">
        <v>12</v>
      </c>
      <c r="BA238" s="1">
        <v>0</v>
      </c>
      <c r="BB238" s="1">
        <v>0</v>
      </c>
      <c r="BC238" s="200">
        <f>+SUM(Sar_InfraMR[[#This Row],[B.04.1 - Parque de Coches Remolcados Clase Unica]:[B.04.5 - Parque de Coches Remolcados para Servicios Especiales (Cartoneros)]])</f>
        <v>45</v>
      </c>
      <c r="BD238" s="356">
        <v>8</v>
      </c>
      <c r="BE238" s="1">
        <v>0</v>
      </c>
      <c r="BF238" s="1">
        <v>0</v>
      </c>
      <c r="BG238" s="235">
        <v>1676</v>
      </c>
    </row>
    <row r="239" spans="1:59">
      <c r="A239" s="1">
        <v>2012</v>
      </c>
      <c r="B239" s="1" t="s">
        <v>70</v>
      </c>
      <c r="C239" s="10">
        <v>71.5</v>
      </c>
      <c r="D239" s="10">
        <v>62.3</v>
      </c>
      <c r="E239" s="10">
        <v>0</v>
      </c>
      <c r="F239" s="10">
        <v>36.4</v>
      </c>
      <c r="G239" s="192">
        <f t="shared" si="21"/>
        <v>170.20000000000002</v>
      </c>
      <c r="H239" s="192">
        <f>+Sar_InfraMR[[#This Row],[Total Líneas de Explotación ]]</f>
        <v>170.20000000000002</v>
      </c>
      <c r="I239" s="300">
        <v>169.64911000000001</v>
      </c>
      <c r="J239" s="10">
        <v>196.1</v>
      </c>
      <c r="K239" s="10">
        <v>13.5</v>
      </c>
      <c r="L239" s="10">
        <v>85</v>
      </c>
      <c r="M239" s="10">
        <v>8.4</v>
      </c>
      <c r="N239" s="192">
        <f>+Sar_InfraMR[[#This Row],[A.03.1 -  Longitud de Vías de Explotación No Electrificadas Troncales y Ramales (vía principal) (km)]]+Sar_InfraMR[[#This Row],[A.04.1 -  Longitud de Vías de Explotación Electrificadas Troncales y Ramales (vía principal) (km)]]</f>
        <v>281.10000000000002</v>
      </c>
      <c r="O239" s="192">
        <f>+Sar_InfraMR[[#This Row],[Total Vías (excluido Auxiliares)]]</f>
        <v>281.10000000000002</v>
      </c>
      <c r="P239" s="1">
        <v>30</v>
      </c>
      <c r="Q239" s="1">
        <v>5</v>
      </c>
      <c r="R239" s="1">
        <v>5</v>
      </c>
      <c r="S239" s="194">
        <f t="shared" si="22"/>
        <v>40</v>
      </c>
      <c r="T239" s="194">
        <v>40</v>
      </c>
      <c r="U239" s="1">
        <v>20</v>
      </c>
      <c r="V239" s="1">
        <v>89</v>
      </c>
      <c r="W239" s="1">
        <v>1</v>
      </c>
      <c r="X239" s="1">
        <v>40</v>
      </c>
      <c r="Y239" s="1">
        <v>0</v>
      </c>
      <c r="Z239" s="196">
        <f t="shared" si="23"/>
        <v>150</v>
      </c>
      <c r="AA239" s="1">
        <v>11</v>
      </c>
      <c r="AB239" s="1">
        <v>22</v>
      </c>
      <c r="AC239" s="1">
        <f>+Sar_InfraMR[[#This Row],[Total Pasos Vehiculares a Nivel]]</f>
        <v>150</v>
      </c>
      <c r="AD239" s="196">
        <f t="shared" si="24"/>
        <v>183</v>
      </c>
      <c r="AE239" s="1">
        <v>17</v>
      </c>
      <c r="AF239" s="1">
        <v>16</v>
      </c>
      <c r="AG239" s="1">
        <v>74</v>
      </c>
      <c r="AH239" s="196">
        <f t="shared" si="25"/>
        <v>107</v>
      </c>
      <c r="AI239" s="10">
        <v>31.1</v>
      </c>
      <c r="AJ239" s="10">
        <v>0</v>
      </c>
      <c r="AK239" s="10">
        <v>126.55</v>
      </c>
      <c r="AL239" s="222">
        <f t="shared" si="26"/>
        <v>157.65</v>
      </c>
      <c r="AM239" s="1">
        <v>0</v>
      </c>
      <c r="AN239" s="1">
        <v>9</v>
      </c>
      <c r="AO239" s="1">
        <v>8</v>
      </c>
      <c r="AP239" s="200">
        <f t="shared" si="27"/>
        <v>17</v>
      </c>
      <c r="AQ239" s="1">
        <v>180</v>
      </c>
      <c r="AR239" s="1">
        <v>95</v>
      </c>
      <c r="AS239" s="1">
        <v>0</v>
      </c>
      <c r="AT239" s="200">
        <f>+Sar_InfraMR[[#This Row],[B.02.1 - Parque de Coches Eléctricos Motrices]]+Sar_InfraMR[[#This Row],[B.02.2 - Parque de Coches Eléctricos Motrices Remolcados Tipo R]]+Sar_InfraMR[[#This Row],[B.02.3 - Parque de Coches Eléctricos Motrices Tipo R]]</f>
        <v>275</v>
      </c>
      <c r="AU239" s="1">
        <v>0</v>
      </c>
      <c r="AV239" s="1">
        <v>4</v>
      </c>
      <c r="AW239" s="1">
        <v>8</v>
      </c>
      <c r="AX239" s="200">
        <f>+Sar_InfraMR[[#This Row],[B.03.1 - Parque de Coches Motores Motrices Remolcados]]+Sar_InfraMR[[#This Row],[B.03.2 - Parque de Coches Motores Motrices Intermedios]]+Sar_InfraMR[[#This Row],[B.03.3 - Parque de Coches Motores Motrices Cabina]]</f>
        <v>12</v>
      </c>
      <c r="AY239" s="1">
        <v>33</v>
      </c>
      <c r="AZ239" s="1">
        <v>12</v>
      </c>
      <c r="BA239" s="1">
        <v>0</v>
      </c>
      <c r="BB239" s="1">
        <v>0</v>
      </c>
      <c r="BC239" s="200">
        <f>+SUM(Sar_InfraMR[[#This Row],[B.04.1 - Parque de Coches Remolcados Clase Unica]:[B.04.5 - Parque de Coches Remolcados para Servicios Especiales (Cartoneros)]])</f>
        <v>45</v>
      </c>
      <c r="BD239" s="356">
        <v>8</v>
      </c>
      <c r="BE239" s="1">
        <v>0</v>
      </c>
      <c r="BF239" s="1">
        <v>0</v>
      </c>
      <c r="BG239" s="235">
        <v>1676</v>
      </c>
    </row>
    <row r="240" spans="1:59">
      <c r="A240" s="1">
        <v>2012</v>
      </c>
      <c r="B240" s="1" t="s">
        <v>71</v>
      </c>
      <c r="C240" s="10">
        <v>71.5</v>
      </c>
      <c r="D240" s="10">
        <v>62.3</v>
      </c>
      <c r="E240" s="10">
        <v>0</v>
      </c>
      <c r="F240" s="10">
        <v>36.4</v>
      </c>
      <c r="G240" s="192">
        <f t="shared" si="21"/>
        <v>170.20000000000002</v>
      </c>
      <c r="H240" s="192">
        <f>+Sar_InfraMR[[#This Row],[Total Líneas de Explotación ]]</f>
        <v>170.20000000000002</v>
      </c>
      <c r="I240" s="300">
        <v>169.64911000000001</v>
      </c>
      <c r="J240" s="10">
        <v>196.1</v>
      </c>
      <c r="K240" s="10">
        <v>13.5</v>
      </c>
      <c r="L240" s="10">
        <v>85</v>
      </c>
      <c r="M240" s="10">
        <v>8.4</v>
      </c>
      <c r="N240" s="192">
        <f>+Sar_InfraMR[[#This Row],[A.03.1 -  Longitud de Vías de Explotación No Electrificadas Troncales y Ramales (vía principal) (km)]]+Sar_InfraMR[[#This Row],[A.04.1 -  Longitud de Vías de Explotación Electrificadas Troncales y Ramales (vía principal) (km)]]</f>
        <v>281.10000000000002</v>
      </c>
      <c r="O240" s="192">
        <f>+Sar_InfraMR[[#This Row],[Total Vías (excluido Auxiliares)]]</f>
        <v>281.10000000000002</v>
      </c>
      <c r="P240" s="1">
        <v>30</v>
      </c>
      <c r="Q240" s="1">
        <v>5</v>
      </c>
      <c r="R240" s="1">
        <v>5</v>
      </c>
      <c r="S240" s="194">
        <f t="shared" si="22"/>
        <v>40</v>
      </c>
      <c r="T240" s="194">
        <v>40</v>
      </c>
      <c r="U240" s="1">
        <v>20</v>
      </c>
      <c r="V240" s="1">
        <v>89</v>
      </c>
      <c r="W240" s="1">
        <v>1</v>
      </c>
      <c r="X240" s="1">
        <v>40</v>
      </c>
      <c r="Y240" s="1">
        <v>0</v>
      </c>
      <c r="Z240" s="196">
        <f t="shared" si="23"/>
        <v>150</v>
      </c>
      <c r="AA240" s="1">
        <v>11</v>
      </c>
      <c r="AB240" s="1">
        <v>22</v>
      </c>
      <c r="AC240" s="1">
        <f>+Sar_InfraMR[[#This Row],[Total Pasos Vehiculares a Nivel]]</f>
        <v>150</v>
      </c>
      <c r="AD240" s="196">
        <f t="shared" si="24"/>
        <v>183</v>
      </c>
      <c r="AE240" s="1">
        <v>17</v>
      </c>
      <c r="AF240" s="1">
        <v>16</v>
      </c>
      <c r="AG240" s="1">
        <v>74</v>
      </c>
      <c r="AH240" s="196">
        <f t="shared" si="25"/>
        <v>107</v>
      </c>
      <c r="AI240" s="10">
        <v>31.1</v>
      </c>
      <c r="AJ240" s="10">
        <v>0</v>
      </c>
      <c r="AK240" s="10">
        <v>126.55</v>
      </c>
      <c r="AL240" s="222">
        <f t="shared" si="26"/>
        <v>157.65</v>
      </c>
      <c r="AM240" s="1">
        <v>0</v>
      </c>
      <c r="AN240" s="1">
        <v>9</v>
      </c>
      <c r="AO240" s="1">
        <v>8</v>
      </c>
      <c r="AP240" s="200">
        <f t="shared" si="27"/>
        <v>17</v>
      </c>
      <c r="AQ240" s="1">
        <v>180</v>
      </c>
      <c r="AR240" s="1">
        <v>95</v>
      </c>
      <c r="AS240" s="1">
        <v>0</v>
      </c>
      <c r="AT240" s="200">
        <f>+Sar_InfraMR[[#This Row],[B.02.1 - Parque de Coches Eléctricos Motrices]]+Sar_InfraMR[[#This Row],[B.02.2 - Parque de Coches Eléctricos Motrices Remolcados Tipo R]]+Sar_InfraMR[[#This Row],[B.02.3 - Parque de Coches Eléctricos Motrices Tipo R]]</f>
        <v>275</v>
      </c>
      <c r="AU240" s="1">
        <v>0</v>
      </c>
      <c r="AV240" s="1">
        <v>4</v>
      </c>
      <c r="AW240" s="1">
        <v>8</v>
      </c>
      <c r="AX240" s="200">
        <f>+Sar_InfraMR[[#This Row],[B.03.1 - Parque de Coches Motores Motrices Remolcados]]+Sar_InfraMR[[#This Row],[B.03.2 - Parque de Coches Motores Motrices Intermedios]]+Sar_InfraMR[[#This Row],[B.03.3 - Parque de Coches Motores Motrices Cabina]]</f>
        <v>12</v>
      </c>
      <c r="AY240" s="1">
        <v>33</v>
      </c>
      <c r="AZ240" s="1">
        <v>12</v>
      </c>
      <c r="BA240" s="1">
        <v>0</v>
      </c>
      <c r="BB240" s="1">
        <v>0</v>
      </c>
      <c r="BC240" s="200">
        <f>+SUM(Sar_InfraMR[[#This Row],[B.04.1 - Parque de Coches Remolcados Clase Unica]:[B.04.5 - Parque de Coches Remolcados para Servicios Especiales (Cartoneros)]])</f>
        <v>45</v>
      </c>
      <c r="BD240" s="356">
        <v>8</v>
      </c>
      <c r="BE240" s="1">
        <v>0</v>
      </c>
      <c r="BF240" s="1">
        <v>0</v>
      </c>
      <c r="BG240" s="235">
        <v>1676</v>
      </c>
    </row>
    <row r="241" spans="1:59">
      <c r="A241" s="1">
        <v>2012</v>
      </c>
      <c r="B241" s="1" t="s">
        <v>72</v>
      </c>
      <c r="C241" s="10">
        <v>71.5</v>
      </c>
      <c r="D241" s="10">
        <v>62.3</v>
      </c>
      <c r="E241" s="10">
        <v>0</v>
      </c>
      <c r="F241" s="10">
        <v>36.4</v>
      </c>
      <c r="G241" s="192">
        <f t="shared" si="21"/>
        <v>170.20000000000002</v>
      </c>
      <c r="H241" s="192">
        <f>+Sar_InfraMR[[#This Row],[Total Líneas de Explotación ]]</f>
        <v>170.20000000000002</v>
      </c>
      <c r="I241" s="300">
        <v>169.64911000000001</v>
      </c>
      <c r="J241" s="10">
        <v>196.1</v>
      </c>
      <c r="K241" s="10">
        <v>13.5</v>
      </c>
      <c r="L241" s="10">
        <v>85</v>
      </c>
      <c r="M241" s="10">
        <v>8.4</v>
      </c>
      <c r="N241" s="192">
        <f>+Sar_InfraMR[[#This Row],[A.03.1 -  Longitud de Vías de Explotación No Electrificadas Troncales y Ramales (vía principal) (km)]]+Sar_InfraMR[[#This Row],[A.04.1 -  Longitud de Vías de Explotación Electrificadas Troncales y Ramales (vía principal) (km)]]</f>
        <v>281.10000000000002</v>
      </c>
      <c r="O241" s="192">
        <f>+Sar_InfraMR[[#This Row],[Total Vías (excluido Auxiliares)]]</f>
        <v>281.10000000000002</v>
      </c>
      <c r="P241" s="1">
        <v>30</v>
      </c>
      <c r="Q241" s="1">
        <v>5</v>
      </c>
      <c r="R241" s="1">
        <v>5</v>
      </c>
      <c r="S241" s="194">
        <f t="shared" si="22"/>
        <v>40</v>
      </c>
      <c r="T241" s="194">
        <v>40</v>
      </c>
      <c r="U241" s="1">
        <v>20</v>
      </c>
      <c r="V241" s="1">
        <v>89</v>
      </c>
      <c r="W241" s="1">
        <v>1</v>
      </c>
      <c r="X241" s="1">
        <v>40</v>
      </c>
      <c r="Y241" s="1">
        <v>0</v>
      </c>
      <c r="Z241" s="196">
        <f t="shared" si="23"/>
        <v>150</v>
      </c>
      <c r="AA241" s="1">
        <v>11</v>
      </c>
      <c r="AB241" s="1">
        <v>22</v>
      </c>
      <c r="AC241" s="1">
        <f>+Sar_InfraMR[[#This Row],[Total Pasos Vehiculares a Nivel]]</f>
        <v>150</v>
      </c>
      <c r="AD241" s="196">
        <f t="shared" si="24"/>
        <v>183</v>
      </c>
      <c r="AE241" s="1">
        <v>17</v>
      </c>
      <c r="AF241" s="1">
        <v>16</v>
      </c>
      <c r="AG241" s="1">
        <v>74</v>
      </c>
      <c r="AH241" s="196">
        <f t="shared" si="25"/>
        <v>107</v>
      </c>
      <c r="AI241" s="10">
        <v>31.1</v>
      </c>
      <c r="AJ241" s="10">
        <v>0</v>
      </c>
      <c r="AK241" s="10">
        <v>126.55</v>
      </c>
      <c r="AL241" s="222">
        <f t="shared" si="26"/>
        <v>157.65</v>
      </c>
      <c r="AM241" s="1">
        <v>0</v>
      </c>
      <c r="AN241" s="1">
        <v>9</v>
      </c>
      <c r="AO241" s="1">
        <v>8</v>
      </c>
      <c r="AP241" s="200">
        <f t="shared" si="27"/>
        <v>17</v>
      </c>
      <c r="AQ241" s="1">
        <v>180</v>
      </c>
      <c r="AR241" s="1">
        <v>95</v>
      </c>
      <c r="AS241" s="1">
        <v>0</v>
      </c>
      <c r="AT241" s="200">
        <f>+Sar_InfraMR[[#This Row],[B.02.1 - Parque de Coches Eléctricos Motrices]]+Sar_InfraMR[[#This Row],[B.02.2 - Parque de Coches Eléctricos Motrices Remolcados Tipo R]]+Sar_InfraMR[[#This Row],[B.02.3 - Parque de Coches Eléctricos Motrices Tipo R]]</f>
        <v>275</v>
      </c>
      <c r="AU241" s="1">
        <v>0</v>
      </c>
      <c r="AV241" s="1">
        <v>4</v>
      </c>
      <c r="AW241" s="1">
        <v>8</v>
      </c>
      <c r="AX241" s="200">
        <f>+Sar_InfraMR[[#This Row],[B.03.1 - Parque de Coches Motores Motrices Remolcados]]+Sar_InfraMR[[#This Row],[B.03.2 - Parque de Coches Motores Motrices Intermedios]]+Sar_InfraMR[[#This Row],[B.03.3 - Parque de Coches Motores Motrices Cabina]]</f>
        <v>12</v>
      </c>
      <c r="AY241" s="1">
        <v>33</v>
      </c>
      <c r="AZ241" s="1">
        <v>12</v>
      </c>
      <c r="BA241" s="1">
        <v>0</v>
      </c>
      <c r="BB241" s="1">
        <v>0</v>
      </c>
      <c r="BC241" s="200">
        <f>+SUM(Sar_InfraMR[[#This Row],[B.04.1 - Parque de Coches Remolcados Clase Unica]:[B.04.5 - Parque de Coches Remolcados para Servicios Especiales (Cartoneros)]])</f>
        <v>45</v>
      </c>
      <c r="BD241" s="356">
        <v>8</v>
      </c>
      <c r="BE241" s="1">
        <v>0</v>
      </c>
      <c r="BF241" s="1">
        <v>0</v>
      </c>
      <c r="BG241" s="235">
        <v>1676</v>
      </c>
    </row>
    <row r="242" spans="1:59">
      <c r="A242" s="1">
        <v>2013</v>
      </c>
      <c r="B242" s="1" t="s">
        <v>61</v>
      </c>
      <c r="C242" s="10">
        <v>71.5</v>
      </c>
      <c r="D242" s="10">
        <v>62.3</v>
      </c>
      <c r="E242" s="10">
        <v>0</v>
      </c>
      <c r="F242" s="10">
        <v>36.4</v>
      </c>
      <c r="G242" s="192">
        <f t="shared" si="21"/>
        <v>170.20000000000002</v>
      </c>
      <c r="H242" s="192">
        <f>+Sar_InfraMR[[#This Row],[Total Líneas de Explotación ]]</f>
        <v>170.20000000000002</v>
      </c>
      <c r="I242" s="300">
        <v>169.64911000000001</v>
      </c>
      <c r="J242" s="10">
        <v>196.1</v>
      </c>
      <c r="K242" s="10">
        <v>13.5</v>
      </c>
      <c r="L242" s="10">
        <v>85</v>
      </c>
      <c r="M242" s="10">
        <v>8.4</v>
      </c>
      <c r="N242" s="192">
        <f>+Sar_InfraMR[[#This Row],[A.03.1 -  Longitud de Vías de Explotación No Electrificadas Troncales y Ramales (vía principal) (km)]]+Sar_InfraMR[[#This Row],[A.04.1 -  Longitud de Vías de Explotación Electrificadas Troncales y Ramales (vía principal) (km)]]</f>
        <v>281.10000000000002</v>
      </c>
      <c r="O242" s="192">
        <f>+Sar_InfraMR[[#This Row],[Total Vías (excluido Auxiliares)]]</f>
        <v>281.10000000000002</v>
      </c>
      <c r="P242" s="1">
        <v>30</v>
      </c>
      <c r="Q242" s="1">
        <v>5</v>
      </c>
      <c r="R242" s="1">
        <v>5</v>
      </c>
      <c r="S242" s="194">
        <f t="shared" si="22"/>
        <v>40</v>
      </c>
      <c r="T242" s="194">
        <v>40</v>
      </c>
      <c r="U242" s="1">
        <v>20</v>
      </c>
      <c r="V242" s="1">
        <v>89</v>
      </c>
      <c r="W242" s="1">
        <v>1</v>
      </c>
      <c r="X242" s="1">
        <v>40</v>
      </c>
      <c r="Y242" s="1">
        <v>0</v>
      </c>
      <c r="Z242" s="196">
        <f t="shared" si="23"/>
        <v>150</v>
      </c>
      <c r="AA242" s="1">
        <v>11</v>
      </c>
      <c r="AB242" s="1">
        <v>22</v>
      </c>
      <c r="AC242" s="1">
        <f>+Sar_InfraMR[[#This Row],[Total Pasos Vehiculares a Nivel]]</f>
        <v>150</v>
      </c>
      <c r="AD242" s="196">
        <f t="shared" si="24"/>
        <v>183</v>
      </c>
      <c r="AE242" s="1">
        <v>17</v>
      </c>
      <c r="AF242" s="1">
        <v>16</v>
      </c>
      <c r="AG242" s="1">
        <v>74</v>
      </c>
      <c r="AH242" s="196">
        <f t="shared" si="25"/>
        <v>107</v>
      </c>
      <c r="AI242" s="10">
        <v>31.1</v>
      </c>
      <c r="AJ242" s="10">
        <v>0</v>
      </c>
      <c r="AK242" s="10">
        <v>126.55</v>
      </c>
      <c r="AL242" s="222">
        <f t="shared" si="26"/>
        <v>157.65</v>
      </c>
      <c r="AM242" s="1">
        <v>0</v>
      </c>
      <c r="AN242" s="1">
        <v>9</v>
      </c>
      <c r="AO242" s="1">
        <v>8</v>
      </c>
      <c r="AP242" s="200">
        <f t="shared" si="27"/>
        <v>17</v>
      </c>
      <c r="AQ242" s="1">
        <v>180</v>
      </c>
      <c r="AR242" s="1">
        <v>95</v>
      </c>
      <c r="AS242" s="1">
        <v>0</v>
      </c>
      <c r="AT242" s="200">
        <f>+Sar_InfraMR[[#This Row],[B.02.1 - Parque de Coches Eléctricos Motrices]]+Sar_InfraMR[[#This Row],[B.02.2 - Parque de Coches Eléctricos Motrices Remolcados Tipo R]]+Sar_InfraMR[[#This Row],[B.02.3 - Parque de Coches Eléctricos Motrices Tipo R]]</f>
        <v>275</v>
      </c>
      <c r="AU242" s="1">
        <v>0</v>
      </c>
      <c r="AV242" s="1">
        <v>4</v>
      </c>
      <c r="AW242" s="1">
        <v>8</v>
      </c>
      <c r="AX242" s="200">
        <f>+Sar_InfraMR[[#This Row],[B.03.1 - Parque de Coches Motores Motrices Remolcados]]+Sar_InfraMR[[#This Row],[B.03.2 - Parque de Coches Motores Motrices Intermedios]]+Sar_InfraMR[[#This Row],[B.03.3 - Parque de Coches Motores Motrices Cabina]]</f>
        <v>12</v>
      </c>
      <c r="AY242" s="1">
        <v>33</v>
      </c>
      <c r="AZ242" s="1">
        <v>12</v>
      </c>
      <c r="BA242" s="1">
        <v>0</v>
      </c>
      <c r="BB242" s="1">
        <v>0</v>
      </c>
      <c r="BC242" s="200">
        <f>+SUM(Sar_InfraMR[[#This Row],[B.04.1 - Parque de Coches Remolcados Clase Unica]:[B.04.5 - Parque de Coches Remolcados para Servicios Especiales (Cartoneros)]])</f>
        <v>45</v>
      </c>
      <c r="BD242" s="356">
        <v>8</v>
      </c>
      <c r="BE242" s="1">
        <v>0</v>
      </c>
      <c r="BF242" s="1">
        <v>0</v>
      </c>
      <c r="BG242" s="235">
        <v>1676</v>
      </c>
    </row>
    <row r="243" spans="1:59">
      <c r="A243" s="1">
        <v>2013</v>
      </c>
      <c r="B243" s="1" t="s">
        <v>62</v>
      </c>
      <c r="C243" s="10">
        <v>71.5</v>
      </c>
      <c r="D243" s="10">
        <v>62.3</v>
      </c>
      <c r="E243" s="10">
        <v>0</v>
      </c>
      <c r="F243" s="10">
        <v>36.4</v>
      </c>
      <c r="G243" s="192">
        <f t="shared" si="21"/>
        <v>170.20000000000002</v>
      </c>
      <c r="H243" s="192">
        <f>+Sar_InfraMR[[#This Row],[Total Líneas de Explotación ]]</f>
        <v>170.20000000000002</v>
      </c>
      <c r="I243" s="300">
        <v>169.64911000000001</v>
      </c>
      <c r="J243" s="10">
        <v>196.1</v>
      </c>
      <c r="K243" s="10">
        <v>13.5</v>
      </c>
      <c r="L243" s="10">
        <v>85</v>
      </c>
      <c r="M243" s="10">
        <v>8.4</v>
      </c>
      <c r="N243" s="192">
        <f>+Sar_InfraMR[[#This Row],[A.03.1 -  Longitud de Vías de Explotación No Electrificadas Troncales y Ramales (vía principal) (km)]]+Sar_InfraMR[[#This Row],[A.04.1 -  Longitud de Vías de Explotación Electrificadas Troncales y Ramales (vía principal) (km)]]</f>
        <v>281.10000000000002</v>
      </c>
      <c r="O243" s="192">
        <f>+Sar_InfraMR[[#This Row],[Total Vías (excluido Auxiliares)]]</f>
        <v>281.10000000000002</v>
      </c>
      <c r="P243" s="1">
        <v>30</v>
      </c>
      <c r="Q243" s="1">
        <v>5</v>
      </c>
      <c r="R243" s="1">
        <v>5</v>
      </c>
      <c r="S243" s="194">
        <f t="shared" si="22"/>
        <v>40</v>
      </c>
      <c r="T243" s="194">
        <v>40</v>
      </c>
      <c r="U243" s="1">
        <v>20</v>
      </c>
      <c r="V243" s="1">
        <v>89</v>
      </c>
      <c r="W243" s="1">
        <v>1</v>
      </c>
      <c r="X243" s="1">
        <v>40</v>
      </c>
      <c r="Y243" s="1">
        <v>0</v>
      </c>
      <c r="Z243" s="196">
        <f t="shared" si="23"/>
        <v>150</v>
      </c>
      <c r="AA243" s="1">
        <v>11</v>
      </c>
      <c r="AB243" s="1">
        <v>22</v>
      </c>
      <c r="AC243" s="1">
        <f>+Sar_InfraMR[[#This Row],[Total Pasos Vehiculares a Nivel]]</f>
        <v>150</v>
      </c>
      <c r="AD243" s="196">
        <f t="shared" si="24"/>
        <v>183</v>
      </c>
      <c r="AE243" s="1">
        <v>17</v>
      </c>
      <c r="AF243" s="1">
        <v>16</v>
      </c>
      <c r="AG243" s="1">
        <v>74</v>
      </c>
      <c r="AH243" s="196">
        <f t="shared" si="25"/>
        <v>107</v>
      </c>
      <c r="AI243" s="10">
        <v>31.1</v>
      </c>
      <c r="AJ243" s="10">
        <v>0</v>
      </c>
      <c r="AK243" s="10">
        <v>126.55</v>
      </c>
      <c r="AL243" s="222">
        <f t="shared" si="26"/>
        <v>157.65</v>
      </c>
      <c r="AM243" s="1">
        <v>0</v>
      </c>
      <c r="AN243" s="1">
        <v>9</v>
      </c>
      <c r="AO243" s="1">
        <v>8</v>
      </c>
      <c r="AP243" s="200">
        <f t="shared" si="27"/>
        <v>17</v>
      </c>
      <c r="AQ243" s="1">
        <v>180</v>
      </c>
      <c r="AR243" s="1">
        <v>95</v>
      </c>
      <c r="AS243" s="1">
        <v>0</v>
      </c>
      <c r="AT243" s="200">
        <f>+Sar_InfraMR[[#This Row],[B.02.1 - Parque de Coches Eléctricos Motrices]]+Sar_InfraMR[[#This Row],[B.02.2 - Parque de Coches Eléctricos Motrices Remolcados Tipo R]]+Sar_InfraMR[[#This Row],[B.02.3 - Parque de Coches Eléctricos Motrices Tipo R]]</f>
        <v>275</v>
      </c>
      <c r="AU243" s="1">
        <v>0</v>
      </c>
      <c r="AV243" s="1">
        <v>4</v>
      </c>
      <c r="AW243" s="1">
        <v>8</v>
      </c>
      <c r="AX243" s="200">
        <f>+Sar_InfraMR[[#This Row],[B.03.1 - Parque de Coches Motores Motrices Remolcados]]+Sar_InfraMR[[#This Row],[B.03.2 - Parque de Coches Motores Motrices Intermedios]]+Sar_InfraMR[[#This Row],[B.03.3 - Parque de Coches Motores Motrices Cabina]]</f>
        <v>12</v>
      </c>
      <c r="AY243" s="1">
        <v>33</v>
      </c>
      <c r="AZ243" s="1">
        <v>12</v>
      </c>
      <c r="BA243" s="1">
        <v>0</v>
      </c>
      <c r="BB243" s="1">
        <v>0</v>
      </c>
      <c r="BC243" s="200">
        <f>+SUM(Sar_InfraMR[[#This Row],[B.04.1 - Parque de Coches Remolcados Clase Unica]:[B.04.5 - Parque de Coches Remolcados para Servicios Especiales (Cartoneros)]])</f>
        <v>45</v>
      </c>
      <c r="BD243" s="356">
        <v>8</v>
      </c>
      <c r="BE243" s="1">
        <v>0</v>
      </c>
      <c r="BF243" s="1">
        <v>0</v>
      </c>
      <c r="BG243" s="235">
        <v>1676</v>
      </c>
    </row>
    <row r="244" spans="1:59">
      <c r="A244" s="1">
        <v>2013</v>
      </c>
      <c r="B244" s="1" t="s">
        <v>63</v>
      </c>
      <c r="C244" s="10">
        <v>71.5</v>
      </c>
      <c r="D244" s="10">
        <v>62.3</v>
      </c>
      <c r="E244" s="10">
        <v>0</v>
      </c>
      <c r="F244" s="10">
        <v>36.4</v>
      </c>
      <c r="G244" s="192">
        <f t="shared" si="21"/>
        <v>170.20000000000002</v>
      </c>
      <c r="H244" s="192">
        <f>+Sar_InfraMR[[#This Row],[Total Líneas de Explotación ]]</f>
        <v>170.20000000000002</v>
      </c>
      <c r="I244" s="300">
        <v>169.64911000000001</v>
      </c>
      <c r="J244" s="10">
        <v>196.1</v>
      </c>
      <c r="K244" s="10">
        <v>13.5</v>
      </c>
      <c r="L244" s="10">
        <v>85</v>
      </c>
      <c r="M244" s="10">
        <v>8.4</v>
      </c>
      <c r="N244" s="192">
        <f>+Sar_InfraMR[[#This Row],[A.03.1 -  Longitud de Vías de Explotación No Electrificadas Troncales y Ramales (vía principal) (km)]]+Sar_InfraMR[[#This Row],[A.04.1 -  Longitud de Vías de Explotación Electrificadas Troncales y Ramales (vía principal) (km)]]</f>
        <v>281.10000000000002</v>
      </c>
      <c r="O244" s="192">
        <f>+Sar_InfraMR[[#This Row],[Total Vías (excluido Auxiliares)]]</f>
        <v>281.10000000000002</v>
      </c>
      <c r="P244" s="1">
        <v>30</v>
      </c>
      <c r="Q244" s="1">
        <v>5</v>
      </c>
      <c r="R244" s="1">
        <v>5</v>
      </c>
      <c r="S244" s="194">
        <f t="shared" si="22"/>
        <v>40</v>
      </c>
      <c r="T244" s="194">
        <v>40</v>
      </c>
      <c r="U244" s="1">
        <v>20</v>
      </c>
      <c r="V244" s="1">
        <v>89</v>
      </c>
      <c r="W244" s="1">
        <v>1</v>
      </c>
      <c r="X244" s="1">
        <v>40</v>
      </c>
      <c r="Y244" s="1">
        <v>0</v>
      </c>
      <c r="Z244" s="196">
        <f t="shared" si="23"/>
        <v>150</v>
      </c>
      <c r="AA244" s="1">
        <v>11</v>
      </c>
      <c r="AB244" s="1">
        <v>22</v>
      </c>
      <c r="AC244" s="1">
        <f>+Sar_InfraMR[[#This Row],[Total Pasos Vehiculares a Nivel]]</f>
        <v>150</v>
      </c>
      <c r="AD244" s="196">
        <f t="shared" si="24"/>
        <v>183</v>
      </c>
      <c r="AE244" s="1">
        <v>17</v>
      </c>
      <c r="AF244" s="1">
        <v>16</v>
      </c>
      <c r="AG244" s="1">
        <v>74</v>
      </c>
      <c r="AH244" s="196">
        <f t="shared" si="25"/>
        <v>107</v>
      </c>
      <c r="AI244" s="10">
        <v>31.1</v>
      </c>
      <c r="AJ244" s="10">
        <v>0</v>
      </c>
      <c r="AK244" s="10">
        <v>126.55</v>
      </c>
      <c r="AL244" s="222">
        <f t="shared" si="26"/>
        <v>157.65</v>
      </c>
      <c r="AM244" s="1">
        <v>0</v>
      </c>
      <c r="AN244" s="1">
        <v>9</v>
      </c>
      <c r="AO244" s="1">
        <v>8</v>
      </c>
      <c r="AP244" s="200">
        <f t="shared" si="27"/>
        <v>17</v>
      </c>
      <c r="AQ244" s="1">
        <v>180</v>
      </c>
      <c r="AR244" s="1">
        <v>95</v>
      </c>
      <c r="AS244" s="1">
        <v>0</v>
      </c>
      <c r="AT244" s="200">
        <f>+Sar_InfraMR[[#This Row],[B.02.1 - Parque de Coches Eléctricos Motrices]]+Sar_InfraMR[[#This Row],[B.02.2 - Parque de Coches Eléctricos Motrices Remolcados Tipo R]]+Sar_InfraMR[[#This Row],[B.02.3 - Parque de Coches Eléctricos Motrices Tipo R]]</f>
        <v>275</v>
      </c>
      <c r="AU244" s="1">
        <v>0</v>
      </c>
      <c r="AV244" s="1">
        <v>4</v>
      </c>
      <c r="AW244" s="1">
        <v>8</v>
      </c>
      <c r="AX244" s="200">
        <f>+Sar_InfraMR[[#This Row],[B.03.1 - Parque de Coches Motores Motrices Remolcados]]+Sar_InfraMR[[#This Row],[B.03.2 - Parque de Coches Motores Motrices Intermedios]]+Sar_InfraMR[[#This Row],[B.03.3 - Parque de Coches Motores Motrices Cabina]]</f>
        <v>12</v>
      </c>
      <c r="AY244" s="1">
        <v>33</v>
      </c>
      <c r="AZ244" s="1">
        <v>12</v>
      </c>
      <c r="BA244" s="1">
        <v>0</v>
      </c>
      <c r="BB244" s="1">
        <v>0</v>
      </c>
      <c r="BC244" s="200">
        <f>+SUM(Sar_InfraMR[[#This Row],[B.04.1 - Parque de Coches Remolcados Clase Unica]:[B.04.5 - Parque de Coches Remolcados para Servicios Especiales (Cartoneros)]])</f>
        <v>45</v>
      </c>
      <c r="BD244" s="356">
        <v>8</v>
      </c>
      <c r="BE244" s="1">
        <v>0</v>
      </c>
      <c r="BF244" s="1">
        <v>0</v>
      </c>
      <c r="BG244" s="235">
        <v>1676</v>
      </c>
    </row>
    <row r="245" spans="1:59">
      <c r="A245" s="1">
        <v>2013</v>
      </c>
      <c r="B245" s="1" t="s">
        <v>64</v>
      </c>
      <c r="C245" s="10">
        <v>71.5</v>
      </c>
      <c r="D245" s="10">
        <v>62.3</v>
      </c>
      <c r="E245" s="10">
        <v>0</v>
      </c>
      <c r="F245" s="10">
        <v>36.4</v>
      </c>
      <c r="G245" s="192">
        <f t="shared" si="21"/>
        <v>170.20000000000002</v>
      </c>
      <c r="H245" s="192">
        <f>+Sar_InfraMR[[#This Row],[Total Líneas de Explotación ]]</f>
        <v>170.20000000000002</v>
      </c>
      <c r="I245" s="300">
        <v>169.64911000000001</v>
      </c>
      <c r="J245" s="10">
        <v>196.1</v>
      </c>
      <c r="K245" s="10">
        <v>13.5</v>
      </c>
      <c r="L245" s="10">
        <v>85</v>
      </c>
      <c r="M245" s="10">
        <v>8.4</v>
      </c>
      <c r="N245" s="192">
        <f>+Sar_InfraMR[[#This Row],[A.03.1 -  Longitud de Vías de Explotación No Electrificadas Troncales y Ramales (vía principal) (km)]]+Sar_InfraMR[[#This Row],[A.04.1 -  Longitud de Vías de Explotación Electrificadas Troncales y Ramales (vía principal) (km)]]</f>
        <v>281.10000000000002</v>
      </c>
      <c r="O245" s="192">
        <f>+Sar_InfraMR[[#This Row],[Total Vías (excluido Auxiliares)]]</f>
        <v>281.10000000000002</v>
      </c>
      <c r="P245" s="1">
        <v>30</v>
      </c>
      <c r="Q245" s="1">
        <v>5</v>
      </c>
      <c r="R245" s="1">
        <v>5</v>
      </c>
      <c r="S245" s="194">
        <f t="shared" si="22"/>
        <v>40</v>
      </c>
      <c r="T245" s="194">
        <v>40</v>
      </c>
      <c r="U245" s="1">
        <v>20</v>
      </c>
      <c r="V245" s="1">
        <v>89</v>
      </c>
      <c r="W245" s="1">
        <v>1</v>
      </c>
      <c r="X245" s="1">
        <v>40</v>
      </c>
      <c r="Y245" s="1">
        <v>0</v>
      </c>
      <c r="Z245" s="196">
        <f t="shared" si="23"/>
        <v>150</v>
      </c>
      <c r="AA245" s="1">
        <v>11</v>
      </c>
      <c r="AB245" s="1">
        <v>22</v>
      </c>
      <c r="AC245" s="1">
        <f>+Sar_InfraMR[[#This Row],[Total Pasos Vehiculares a Nivel]]</f>
        <v>150</v>
      </c>
      <c r="AD245" s="196">
        <f t="shared" si="24"/>
        <v>183</v>
      </c>
      <c r="AE245" s="1">
        <v>17</v>
      </c>
      <c r="AF245" s="1">
        <v>16</v>
      </c>
      <c r="AG245" s="1">
        <v>74</v>
      </c>
      <c r="AH245" s="196">
        <f t="shared" si="25"/>
        <v>107</v>
      </c>
      <c r="AI245" s="10">
        <v>31.1</v>
      </c>
      <c r="AJ245" s="10">
        <v>0</v>
      </c>
      <c r="AK245" s="10">
        <v>126.55</v>
      </c>
      <c r="AL245" s="222">
        <f t="shared" si="26"/>
        <v>157.65</v>
      </c>
      <c r="AM245" s="1">
        <v>0</v>
      </c>
      <c r="AN245" s="1">
        <v>9</v>
      </c>
      <c r="AO245" s="1">
        <v>8</v>
      </c>
      <c r="AP245" s="200">
        <f t="shared" si="27"/>
        <v>17</v>
      </c>
      <c r="AQ245" s="1">
        <v>180</v>
      </c>
      <c r="AR245" s="1">
        <v>95</v>
      </c>
      <c r="AS245" s="1">
        <v>0</v>
      </c>
      <c r="AT245" s="200">
        <f>+Sar_InfraMR[[#This Row],[B.02.1 - Parque de Coches Eléctricos Motrices]]+Sar_InfraMR[[#This Row],[B.02.2 - Parque de Coches Eléctricos Motrices Remolcados Tipo R]]+Sar_InfraMR[[#This Row],[B.02.3 - Parque de Coches Eléctricos Motrices Tipo R]]</f>
        <v>275</v>
      </c>
      <c r="AU245" s="1">
        <v>0</v>
      </c>
      <c r="AV245" s="1">
        <v>4</v>
      </c>
      <c r="AW245" s="1">
        <v>8</v>
      </c>
      <c r="AX245" s="200">
        <f>+Sar_InfraMR[[#This Row],[B.03.1 - Parque de Coches Motores Motrices Remolcados]]+Sar_InfraMR[[#This Row],[B.03.2 - Parque de Coches Motores Motrices Intermedios]]+Sar_InfraMR[[#This Row],[B.03.3 - Parque de Coches Motores Motrices Cabina]]</f>
        <v>12</v>
      </c>
      <c r="AY245" s="1">
        <v>33</v>
      </c>
      <c r="AZ245" s="1">
        <v>12</v>
      </c>
      <c r="BA245" s="1">
        <v>0</v>
      </c>
      <c r="BB245" s="1">
        <v>0</v>
      </c>
      <c r="BC245" s="200">
        <f>+SUM(Sar_InfraMR[[#This Row],[B.04.1 - Parque de Coches Remolcados Clase Unica]:[B.04.5 - Parque de Coches Remolcados para Servicios Especiales (Cartoneros)]])</f>
        <v>45</v>
      </c>
      <c r="BD245" s="356">
        <v>8</v>
      </c>
      <c r="BE245" s="1">
        <v>0</v>
      </c>
      <c r="BF245" s="1">
        <v>0</v>
      </c>
      <c r="BG245" s="235">
        <v>1676</v>
      </c>
    </row>
    <row r="246" spans="1:59">
      <c r="A246" s="1">
        <v>2013</v>
      </c>
      <c r="B246" s="1" t="s">
        <v>65</v>
      </c>
      <c r="C246" s="10">
        <v>71.5</v>
      </c>
      <c r="D246" s="10">
        <v>62.3</v>
      </c>
      <c r="E246" s="10">
        <v>0</v>
      </c>
      <c r="F246" s="10">
        <v>36.4</v>
      </c>
      <c r="G246" s="192">
        <f t="shared" si="21"/>
        <v>170.20000000000002</v>
      </c>
      <c r="H246" s="192">
        <f>+Sar_InfraMR[[#This Row],[Total Líneas de Explotación ]]</f>
        <v>170.20000000000002</v>
      </c>
      <c r="I246" s="300">
        <v>169.64911000000001</v>
      </c>
      <c r="J246" s="10">
        <v>196.1</v>
      </c>
      <c r="K246" s="10">
        <v>13.5</v>
      </c>
      <c r="L246" s="10">
        <v>85</v>
      </c>
      <c r="M246" s="10">
        <v>8.4</v>
      </c>
      <c r="N246" s="192">
        <f>+Sar_InfraMR[[#This Row],[A.03.1 -  Longitud de Vías de Explotación No Electrificadas Troncales y Ramales (vía principal) (km)]]+Sar_InfraMR[[#This Row],[A.04.1 -  Longitud de Vías de Explotación Electrificadas Troncales y Ramales (vía principal) (km)]]</f>
        <v>281.10000000000002</v>
      </c>
      <c r="O246" s="192">
        <f>+Sar_InfraMR[[#This Row],[Total Vías (excluido Auxiliares)]]</f>
        <v>281.10000000000002</v>
      </c>
      <c r="P246" s="1">
        <v>30</v>
      </c>
      <c r="Q246" s="1">
        <v>5</v>
      </c>
      <c r="R246" s="1">
        <v>5</v>
      </c>
      <c r="S246" s="194">
        <f t="shared" si="22"/>
        <v>40</v>
      </c>
      <c r="T246" s="194">
        <v>40</v>
      </c>
      <c r="U246" s="1">
        <v>20</v>
      </c>
      <c r="V246" s="1">
        <v>89</v>
      </c>
      <c r="W246" s="1">
        <v>1</v>
      </c>
      <c r="X246" s="1">
        <v>40</v>
      </c>
      <c r="Y246" s="1">
        <v>0</v>
      </c>
      <c r="Z246" s="196">
        <f t="shared" si="23"/>
        <v>150</v>
      </c>
      <c r="AA246" s="1">
        <v>11</v>
      </c>
      <c r="AB246" s="1">
        <v>22</v>
      </c>
      <c r="AC246" s="1">
        <f>+Sar_InfraMR[[#This Row],[Total Pasos Vehiculares a Nivel]]</f>
        <v>150</v>
      </c>
      <c r="AD246" s="196">
        <f t="shared" si="24"/>
        <v>183</v>
      </c>
      <c r="AE246" s="1">
        <v>17</v>
      </c>
      <c r="AF246" s="1">
        <v>16</v>
      </c>
      <c r="AG246" s="1">
        <v>74</v>
      </c>
      <c r="AH246" s="196">
        <f t="shared" si="25"/>
        <v>107</v>
      </c>
      <c r="AI246" s="10">
        <v>31.1</v>
      </c>
      <c r="AJ246" s="10">
        <v>0</v>
      </c>
      <c r="AK246" s="10">
        <v>126.55</v>
      </c>
      <c r="AL246" s="222">
        <f t="shared" si="26"/>
        <v>157.65</v>
      </c>
      <c r="AM246" s="1">
        <v>0</v>
      </c>
      <c r="AN246" s="1">
        <v>9</v>
      </c>
      <c r="AO246" s="1">
        <v>8</v>
      </c>
      <c r="AP246" s="200">
        <f t="shared" si="27"/>
        <v>17</v>
      </c>
      <c r="AQ246" s="1">
        <v>180</v>
      </c>
      <c r="AR246" s="1">
        <v>95</v>
      </c>
      <c r="AS246" s="1">
        <v>0</v>
      </c>
      <c r="AT246" s="200">
        <f>+Sar_InfraMR[[#This Row],[B.02.1 - Parque de Coches Eléctricos Motrices]]+Sar_InfraMR[[#This Row],[B.02.2 - Parque de Coches Eléctricos Motrices Remolcados Tipo R]]+Sar_InfraMR[[#This Row],[B.02.3 - Parque de Coches Eléctricos Motrices Tipo R]]</f>
        <v>275</v>
      </c>
      <c r="AU246" s="1">
        <v>0</v>
      </c>
      <c r="AV246" s="1">
        <v>4</v>
      </c>
      <c r="AW246" s="1">
        <v>8</v>
      </c>
      <c r="AX246" s="200">
        <f>+Sar_InfraMR[[#This Row],[B.03.1 - Parque de Coches Motores Motrices Remolcados]]+Sar_InfraMR[[#This Row],[B.03.2 - Parque de Coches Motores Motrices Intermedios]]+Sar_InfraMR[[#This Row],[B.03.3 - Parque de Coches Motores Motrices Cabina]]</f>
        <v>12</v>
      </c>
      <c r="AY246" s="1">
        <v>33</v>
      </c>
      <c r="AZ246" s="1">
        <v>12</v>
      </c>
      <c r="BA246" s="1">
        <v>0</v>
      </c>
      <c r="BB246" s="1">
        <v>0</v>
      </c>
      <c r="BC246" s="200">
        <f>+SUM(Sar_InfraMR[[#This Row],[B.04.1 - Parque de Coches Remolcados Clase Unica]:[B.04.5 - Parque de Coches Remolcados para Servicios Especiales (Cartoneros)]])</f>
        <v>45</v>
      </c>
      <c r="BD246" s="356">
        <v>8</v>
      </c>
      <c r="BE246" s="1">
        <v>0</v>
      </c>
      <c r="BF246" s="1">
        <v>0</v>
      </c>
      <c r="BG246" s="235">
        <v>1676</v>
      </c>
    </row>
    <row r="247" spans="1:59">
      <c r="A247" s="1">
        <v>2013</v>
      </c>
      <c r="B247" s="1" t="s">
        <v>66</v>
      </c>
      <c r="C247" s="10">
        <v>71.5</v>
      </c>
      <c r="D247" s="10">
        <v>62.3</v>
      </c>
      <c r="E247" s="10">
        <v>0</v>
      </c>
      <c r="F247" s="10">
        <v>36.4</v>
      </c>
      <c r="G247" s="192">
        <f t="shared" si="21"/>
        <v>170.20000000000002</v>
      </c>
      <c r="H247" s="192">
        <f>+Sar_InfraMR[[#This Row],[Total Líneas de Explotación ]]</f>
        <v>170.20000000000002</v>
      </c>
      <c r="I247" s="300">
        <v>169.64911000000001</v>
      </c>
      <c r="J247" s="10">
        <v>196.1</v>
      </c>
      <c r="K247" s="10">
        <v>13.5</v>
      </c>
      <c r="L247" s="10">
        <v>85</v>
      </c>
      <c r="M247" s="10">
        <v>8.4</v>
      </c>
      <c r="N247" s="192">
        <f>+Sar_InfraMR[[#This Row],[A.03.1 -  Longitud de Vías de Explotación No Electrificadas Troncales y Ramales (vía principal) (km)]]+Sar_InfraMR[[#This Row],[A.04.1 -  Longitud de Vías de Explotación Electrificadas Troncales y Ramales (vía principal) (km)]]</f>
        <v>281.10000000000002</v>
      </c>
      <c r="O247" s="192">
        <f>+Sar_InfraMR[[#This Row],[Total Vías (excluido Auxiliares)]]</f>
        <v>281.10000000000002</v>
      </c>
      <c r="P247" s="1">
        <v>30</v>
      </c>
      <c r="Q247" s="1">
        <v>5</v>
      </c>
      <c r="R247" s="1">
        <v>5</v>
      </c>
      <c r="S247" s="194">
        <f t="shared" si="22"/>
        <v>40</v>
      </c>
      <c r="T247" s="194">
        <v>40</v>
      </c>
      <c r="U247" s="1">
        <v>20</v>
      </c>
      <c r="V247" s="1">
        <v>89</v>
      </c>
      <c r="W247" s="1">
        <v>1</v>
      </c>
      <c r="X247" s="1">
        <v>40</v>
      </c>
      <c r="Y247" s="1">
        <v>0</v>
      </c>
      <c r="Z247" s="196">
        <f t="shared" si="23"/>
        <v>150</v>
      </c>
      <c r="AA247" s="1">
        <v>11</v>
      </c>
      <c r="AB247" s="1">
        <v>22</v>
      </c>
      <c r="AC247" s="1">
        <f>+Sar_InfraMR[[#This Row],[Total Pasos Vehiculares a Nivel]]</f>
        <v>150</v>
      </c>
      <c r="AD247" s="196">
        <f t="shared" si="24"/>
        <v>183</v>
      </c>
      <c r="AE247" s="1">
        <v>17</v>
      </c>
      <c r="AF247" s="1">
        <v>16</v>
      </c>
      <c r="AG247" s="1">
        <v>74</v>
      </c>
      <c r="AH247" s="196">
        <f t="shared" si="25"/>
        <v>107</v>
      </c>
      <c r="AI247" s="10">
        <v>31.1</v>
      </c>
      <c r="AJ247" s="10">
        <v>0</v>
      </c>
      <c r="AK247" s="10">
        <v>126.55</v>
      </c>
      <c r="AL247" s="222">
        <f t="shared" si="26"/>
        <v>157.65</v>
      </c>
      <c r="AM247" s="1">
        <v>0</v>
      </c>
      <c r="AN247" s="1">
        <v>9</v>
      </c>
      <c r="AO247" s="1">
        <v>8</v>
      </c>
      <c r="AP247" s="200">
        <f t="shared" si="27"/>
        <v>17</v>
      </c>
      <c r="AQ247" s="1">
        <v>180</v>
      </c>
      <c r="AR247" s="1">
        <v>95</v>
      </c>
      <c r="AS247" s="1">
        <v>0</v>
      </c>
      <c r="AT247" s="200">
        <f>+Sar_InfraMR[[#This Row],[B.02.1 - Parque de Coches Eléctricos Motrices]]+Sar_InfraMR[[#This Row],[B.02.2 - Parque de Coches Eléctricos Motrices Remolcados Tipo R]]+Sar_InfraMR[[#This Row],[B.02.3 - Parque de Coches Eléctricos Motrices Tipo R]]</f>
        <v>275</v>
      </c>
      <c r="AU247" s="1">
        <v>0</v>
      </c>
      <c r="AV247" s="1">
        <v>4</v>
      </c>
      <c r="AW247" s="1">
        <v>8</v>
      </c>
      <c r="AX247" s="200">
        <f>+Sar_InfraMR[[#This Row],[B.03.1 - Parque de Coches Motores Motrices Remolcados]]+Sar_InfraMR[[#This Row],[B.03.2 - Parque de Coches Motores Motrices Intermedios]]+Sar_InfraMR[[#This Row],[B.03.3 - Parque de Coches Motores Motrices Cabina]]</f>
        <v>12</v>
      </c>
      <c r="AY247" s="1">
        <v>33</v>
      </c>
      <c r="AZ247" s="1">
        <v>12</v>
      </c>
      <c r="BA247" s="1">
        <v>0</v>
      </c>
      <c r="BB247" s="1">
        <v>0</v>
      </c>
      <c r="BC247" s="200">
        <f>+SUM(Sar_InfraMR[[#This Row],[B.04.1 - Parque de Coches Remolcados Clase Unica]:[B.04.5 - Parque de Coches Remolcados para Servicios Especiales (Cartoneros)]])</f>
        <v>45</v>
      </c>
      <c r="BD247" s="356">
        <v>8</v>
      </c>
      <c r="BE247" s="1">
        <v>0</v>
      </c>
      <c r="BF247" s="1">
        <v>0</v>
      </c>
      <c r="BG247" s="235">
        <v>1676</v>
      </c>
    </row>
    <row r="248" spans="1:59">
      <c r="A248" s="1">
        <v>2013</v>
      </c>
      <c r="B248" s="1" t="s">
        <v>67</v>
      </c>
      <c r="C248" s="10">
        <v>71.5</v>
      </c>
      <c r="D248" s="10">
        <v>62.3</v>
      </c>
      <c r="E248" s="10">
        <v>0</v>
      </c>
      <c r="F248" s="10">
        <v>36.4</v>
      </c>
      <c r="G248" s="192">
        <f t="shared" si="21"/>
        <v>170.20000000000002</v>
      </c>
      <c r="H248" s="192">
        <f>+Sar_InfraMR[[#This Row],[Total Líneas de Explotación ]]</f>
        <v>170.20000000000002</v>
      </c>
      <c r="I248" s="300">
        <v>169.64911000000001</v>
      </c>
      <c r="J248" s="10">
        <v>196.1</v>
      </c>
      <c r="K248" s="10">
        <v>13.5</v>
      </c>
      <c r="L248" s="10">
        <v>85</v>
      </c>
      <c r="M248" s="10">
        <v>8.4</v>
      </c>
      <c r="N248" s="192">
        <f>+Sar_InfraMR[[#This Row],[A.03.1 -  Longitud de Vías de Explotación No Electrificadas Troncales y Ramales (vía principal) (km)]]+Sar_InfraMR[[#This Row],[A.04.1 -  Longitud de Vías de Explotación Electrificadas Troncales y Ramales (vía principal) (km)]]</f>
        <v>281.10000000000002</v>
      </c>
      <c r="O248" s="192">
        <f>+Sar_InfraMR[[#This Row],[Total Vías (excluido Auxiliares)]]</f>
        <v>281.10000000000002</v>
      </c>
      <c r="P248" s="1">
        <v>30</v>
      </c>
      <c r="Q248" s="1">
        <v>5</v>
      </c>
      <c r="R248" s="1">
        <v>5</v>
      </c>
      <c r="S248" s="194">
        <f t="shared" si="22"/>
        <v>40</v>
      </c>
      <c r="T248" s="194">
        <v>40</v>
      </c>
      <c r="U248" s="1">
        <v>20</v>
      </c>
      <c r="V248" s="1">
        <v>89</v>
      </c>
      <c r="W248" s="1">
        <v>1</v>
      </c>
      <c r="X248" s="1">
        <v>40</v>
      </c>
      <c r="Y248" s="1">
        <v>0</v>
      </c>
      <c r="Z248" s="196">
        <f t="shared" si="23"/>
        <v>150</v>
      </c>
      <c r="AA248" s="1">
        <v>11</v>
      </c>
      <c r="AB248" s="1">
        <v>22</v>
      </c>
      <c r="AC248" s="1">
        <f>+Sar_InfraMR[[#This Row],[Total Pasos Vehiculares a Nivel]]</f>
        <v>150</v>
      </c>
      <c r="AD248" s="196">
        <f t="shared" si="24"/>
        <v>183</v>
      </c>
      <c r="AE248" s="1">
        <v>17</v>
      </c>
      <c r="AF248" s="1">
        <v>16</v>
      </c>
      <c r="AG248" s="1">
        <v>74</v>
      </c>
      <c r="AH248" s="196">
        <f t="shared" si="25"/>
        <v>107</v>
      </c>
      <c r="AI248" s="10">
        <v>31.1</v>
      </c>
      <c r="AJ248" s="10">
        <v>0</v>
      </c>
      <c r="AK248" s="10">
        <v>126.55</v>
      </c>
      <c r="AL248" s="222">
        <f t="shared" si="26"/>
        <v>157.65</v>
      </c>
      <c r="AM248" s="1">
        <v>0</v>
      </c>
      <c r="AN248" s="1">
        <v>9</v>
      </c>
      <c r="AO248" s="1">
        <v>8</v>
      </c>
      <c r="AP248" s="200">
        <f t="shared" si="27"/>
        <v>17</v>
      </c>
      <c r="AQ248" s="1">
        <v>180</v>
      </c>
      <c r="AR248" s="1">
        <v>95</v>
      </c>
      <c r="AS248" s="1">
        <v>0</v>
      </c>
      <c r="AT248" s="200">
        <f>+Sar_InfraMR[[#This Row],[B.02.1 - Parque de Coches Eléctricos Motrices]]+Sar_InfraMR[[#This Row],[B.02.2 - Parque de Coches Eléctricos Motrices Remolcados Tipo R]]+Sar_InfraMR[[#This Row],[B.02.3 - Parque de Coches Eléctricos Motrices Tipo R]]</f>
        <v>275</v>
      </c>
      <c r="AU248" s="1">
        <v>0</v>
      </c>
      <c r="AV248" s="1">
        <v>4</v>
      </c>
      <c r="AW248" s="1">
        <v>8</v>
      </c>
      <c r="AX248" s="200">
        <f>+Sar_InfraMR[[#This Row],[B.03.1 - Parque de Coches Motores Motrices Remolcados]]+Sar_InfraMR[[#This Row],[B.03.2 - Parque de Coches Motores Motrices Intermedios]]+Sar_InfraMR[[#This Row],[B.03.3 - Parque de Coches Motores Motrices Cabina]]</f>
        <v>12</v>
      </c>
      <c r="AY248" s="1">
        <v>33</v>
      </c>
      <c r="AZ248" s="1">
        <v>12</v>
      </c>
      <c r="BA248" s="1">
        <v>0</v>
      </c>
      <c r="BB248" s="1">
        <v>0</v>
      </c>
      <c r="BC248" s="200">
        <f>+SUM(Sar_InfraMR[[#This Row],[B.04.1 - Parque de Coches Remolcados Clase Unica]:[B.04.5 - Parque de Coches Remolcados para Servicios Especiales (Cartoneros)]])</f>
        <v>45</v>
      </c>
      <c r="BD248" s="356">
        <v>8</v>
      </c>
      <c r="BE248" s="1">
        <v>0</v>
      </c>
      <c r="BF248" s="1">
        <v>0</v>
      </c>
      <c r="BG248" s="235">
        <v>1676</v>
      </c>
    </row>
    <row r="249" spans="1:59">
      <c r="A249" s="1">
        <v>2013</v>
      </c>
      <c r="B249" s="1" t="s">
        <v>68</v>
      </c>
      <c r="C249" s="10">
        <v>71.5</v>
      </c>
      <c r="D249" s="10">
        <v>62.3</v>
      </c>
      <c r="E249" s="10">
        <v>0</v>
      </c>
      <c r="F249" s="10">
        <v>36.4</v>
      </c>
      <c r="G249" s="192">
        <f t="shared" si="21"/>
        <v>170.20000000000002</v>
      </c>
      <c r="H249" s="192">
        <f>+Sar_InfraMR[[#This Row],[Total Líneas de Explotación ]]</f>
        <v>170.20000000000002</v>
      </c>
      <c r="I249" s="300">
        <v>169.64911000000001</v>
      </c>
      <c r="J249" s="10">
        <v>196.1</v>
      </c>
      <c r="K249" s="10">
        <v>13.5</v>
      </c>
      <c r="L249" s="10">
        <v>85</v>
      </c>
      <c r="M249" s="10">
        <v>8.4</v>
      </c>
      <c r="N249" s="192">
        <f>+Sar_InfraMR[[#This Row],[A.03.1 -  Longitud de Vías de Explotación No Electrificadas Troncales y Ramales (vía principal) (km)]]+Sar_InfraMR[[#This Row],[A.04.1 -  Longitud de Vías de Explotación Electrificadas Troncales y Ramales (vía principal) (km)]]</f>
        <v>281.10000000000002</v>
      </c>
      <c r="O249" s="192">
        <f>+Sar_InfraMR[[#This Row],[Total Vías (excluido Auxiliares)]]</f>
        <v>281.10000000000002</v>
      </c>
      <c r="P249" s="1">
        <v>30</v>
      </c>
      <c r="Q249" s="1">
        <v>5</v>
      </c>
      <c r="R249" s="1">
        <v>5</v>
      </c>
      <c r="S249" s="194">
        <f t="shared" si="22"/>
        <v>40</v>
      </c>
      <c r="T249" s="194">
        <v>40</v>
      </c>
      <c r="U249" s="1">
        <v>20</v>
      </c>
      <c r="V249" s="1">
        <v>89</v>
      </c>
      <c r="W249" s="1">
        <v>1</v>
      </c>
      <c r="X249" s="1">
        <v>40</v>
      </c>
      <c r="Y249" s="1">
        <v>0</v>
      </c>
      <c r="Z249" s="196">
        <f t="shared" si="23"/>
        <v>150</v>
      </c>
      <c r="AA249" s="1">
        <v>11</v>
      </c>
      <c r="AB249" s="1">
        <v>22</v>
      </c>
      <c r="AC249" s="1">
        <f>+Sar_InfraMR[[#This Row],[Total Pasos Vehiculares a Nivel]]</f>
        <v>150</v>
      </c>
      <c r="AD249" s="196">
        <f t="shared" si="24"/>
        <v>183</v>
      </c>
      <c r="AE249" s="1">
        <v>17</v>
      </c>
      <c r="AF249" s="1">
        <v>16</v>
      </c>
      <c r="AG249" s="1">
        <v>74</v>
      </c>
      <c r="AH249" s="196">
        <f t="shared" si="25"/>
        <v>107</v>
      </c>
      <c r="AI249" s="10">
        <v>31.1</v>
      </c>
      <c r="AJ249" s="10">
        <v>0</v>
      </c>
      <c r="AK249" s="10">
        <v>126.55</v>
      </c>
      <c r="AL249" s="222">
        <f t="shared" si="26"/>
        <v>157.65</v>
      </c>
      <c r="AM249" s="1">
        <v>0</v>
      </c>
      <c r="AN249" s="1">
        <v>9</v>
      </c>
      <c r="AO249" s="1">
        <v>8</v>
      </c>
      <c r="AP249" s="200">
        <f t="shared" si="27"/>
        <v>17</v>
      </c>
      <c r="AQ249" s="1">
        <v>180</v>
      </c>
      <c r="AR249" s="1">
        <v>95</v>
      </c>
      <c r="AS249" s="1">
        <v>0</v>
      </c>
      <c r="AT249" s="200">
        <f>+Sar_InfraMR[[#This Row],[B.02.1 - Parque de Coches Eléctricos Motrices]]+Sar_InfraMR[[#This Row],[B.02.2 - Parque de Coches Eléctricos Motrices Remolcados Tipo R]]+Sar_InfraMR[[#This Row],[B.02.3 - Parque de Coches Eléctricos Motrices Tipo R]]</f>
        <v>275</v>
      </c>
      <c r="AU249" s="1">
        <v>0</v>
      </c>
      <c r="AV249" s="1">
        <v>4</v>
      </c>
      <c r="AW249" s="1">
        <v>8</v>
      </c>
      <c r="AX249" s="200">
        <f>+Sar_InfraMR[[#This Row],[B.03.1 - Parque de Coches Motores Motrices Remolcados]]+Sar_InfraMR[[#This Row],[B.03.2 - Parque de Coches Motores Motrices Intermedios]]+Sar_InfraMR[[#This Row],[B.03.3 - Parque de Coches Motores Motrices Cabina]]</f>
        <v>12</v>
      </c>
      <c r="AY249" s="1">
        <v>33</v>
      </c>
      <c r="AZ249" s="1">
        <v>12</v>
      </c>
      <c r="BA249" s="1">
        <v>0</v>
      </c>
      <c r="BB249" s="1">
        <v>0</v>
      </c>
      <c r="BC249" s="200">
        <f>+SUM(Sar_InfraMR[[#This Row],[B.04.1 - Parque de Coches Remolcados Clase Unica]:[B.04.5 - Parque de Coches Remolcados para Servicios Especiales (Cartoneros)]])</f>
        <v>45</v>
      </c>
      <c r="BD249" s="356">
        <v>8</v>
      </c>
      <c r="BE249" s="1">
        <v>0</v>
      </c>
      <c r="BF249" s="1">
        <v>0</v>
      </c>
      <c r="BG249" s="235">
        <v>1676</v>
      </c>
    </row>
    <row r="250" spans="1:59">
      <c r="A250" s="1">
        <v>2013</v>
      </c>
      <c r="B250" s="1" t="s">
        <v>69</v>
      </c>
      <c r="C250" s="10">
        <v>71.5</v>
      </c>
      <c r="D250" s="10">
        <v>62.3</v>
      </c>
      <c r="E250" s="10">
        <v>0</v>
      </c>
      <c r="F250" s="10">
        <v>36.4</v>
      </c>
      <c r="G250" s="192">
        <f t="shared" si="21"/>
        <v>170.20000000000002</v>
      </c>
      <c r="H250" s="192">
        <f>+Sar_InfraMR[[#This Row],[Total Líneas de Explotación ]]</f>
        <v>170.20000000000002</v>
      </c>
      <c r="I250" s="300">
        <v>169.64911000000001</v>
      </c>
      <c r="J250" s="10">
        <v>196.1</v>
      </c>
      <c r="K250" s="10">
        <v>13.5</v>
      </c>
      <c r="L250" s="10">
        <v>85</v>
      </c>
      <c r="M250" s="10">
        <v>8.4</v>
      </c>
      <c r="N250" s="192">
        <f>+Sar_InfraMR[[#This Row],[A.03.1 -  Longitud de Vías de Explotación No Electrificadas Troncales y Ramales (vía principal) (km)]]+Sar_InfraMR[[#This Row],[A.04.1 -  Longitud de Vías de Explotación Electrificadas Troncales y Ramales (vía principal) (km)]]</f>
        <v>281.10000000000002</v>
      </c>
      <c r="O250" s="192">
        <f>+Sar_InfraMR[[#This Row],[Total Vías (excluido Auxiliares)]]</f>
        <v>281.10000000000002</v>
      </c>
      <c r="P250" s="1">
        <v>30</v>
      </c>
      <c r="Q250" s="1">
        <v>5</v>
      </c>
      <c r="R250" s="1">
        <v>5</v>
      </c>
      <c r="S250" s="194">
        <f t="shared" si="22"/>
        <v>40</v>
      </c>
      <c r="T250" s="194">
        <v>40</v>
      </c>
      <c r="U250" s="1">
        <v>20</v>
      </c>
      <c r="V250" s="1">
        <v>89</v>
      </c>
      <c r="W250" s="1">
        <v>1</v>
      </c>
      <c r="X250" s="1">
        <v>40</v>
      </c>
      <c r="Y250" s="1">
        <v>0</v>
      </c>
      <c r="Z250" s="196">
        <f t="shared" si="23"/>
        <v>150</v>
      </c>
      <c r="AA250" s="1">
        <v>11</v>
      </c>
      <c r="AB250" s="1">
        <v>22</v>
      </c>
      <c r="AC250" s="1">
        <f>+Sar_InfraMR[[#This Row],[Total Pasos Vehiculares a Nivel]]</f>
        <v>150</v>
      </c>
      <c r="AD250" s="196">
        <f t="shared" si="24"/>
        <v>183</v>
      </c>
      <c r="AE250" s="1">
        <v>17</v>
      </c>
      <c r="AF250" s="1">
        <v>16</v>
      </c>
      <c r="AG250" s="1">
        <v>74</v>
      </c>
      <c r="AH250" s="196">
        <f t="shared" si="25"/>
        <v>107</v>
      </c>
      <c r="AI250" s="10">
        <v>31.1</v>
      </c>
      <c r="AJ250" s="10">
        <v>0</v>
      </c>
      <c r="AK250" s="10">
        <v>126.55</v>
      </c>
      <c r="AL250" s="222">
        <f t="shared" si="26"/>
        <v>157.65</v>
      </c>
      <c r="AM250" s="1">
        <v>0</v>
      </c>
      <c r="AN250" s="1">
        <v>9</v>
      </c>
      <c r="AO250" s="1">
        <v>8</v>
      </c>
      <c r="AP250" s="200">
        <f t="shared" si="27"/>
        <v>17</v>
      </c>
      <c r="AQ250" s="1">
        <v>180</v>
      </c>
      <c r="AR250" s="1">
        <v>95</v>
      </c>
      <c r="AS250" s="1">
        <v>0</v>
      </c>
      <c r="AT250" s="200">
        <f>+Sar_InfraMR[[#This Row],[B.02.1 - Parque de Coches Eléctricos Motrices]]+Sar_InfraMR[[#This Row],[B.02.2 - Parque de Coches Eléctricos Motrices Remolcados Tipo R]]+Sar_InfraMR[[#This Row],[B.02.3 - Parque de Coches Eléctricos Motrices Tipo R]]</f>
        <v>275</v>
      </c>
      <c r="AU250" s="1">
        <v>0</v>
      </c>
      <c r="AV250" s="1">
        <v>4</v>
      </c>
      <c r="AW250" s="1">
        <v>8</v>
      </c>
      <c r="AX250" s="200">
        <f>+Sar_InfraMR[[#This Row],[B.03.1 - Parque de Coches Motores Motrices Remolcados]]+Sar_InfraMR[[#This Row],[B.03.2 - Parque de Coches Motores Motrices Intermedios]]+Sar_InfraMR[[#This Row],[B.03.3 - Parque de Coches Motores Motrices Cabina]]</f>
        <v>12</v>
      </c>
      <c r="AY250" s="1">
        <v>33</v>
      </c>
      <c r="AZ250" s="1">
        <v>12</v>
      </c>
      <c r="BA250" s="1">
        <v>0</v>
      </c>
      <c r="BB250" s="1">
        <v>0</v>
      </c>
      <c r="BC250" s="200">
        <f>+SUM(Sar_InfraMR[[#This Row],[B.04.1 - Parque de Coches Remolcados Clase Unica]:[B.04.5 - Parque de Coches Remolcados para Servicios Especiales (Cartoneros)]])</f>
        <v>45</v>
      </c>
      <c r="BD250" s="356">
        <v>8</v>
      </c>
      <c r="BE250" s="1">
        <v>0</v>
      </c>
      <c r="BF250" s="1">
        <v>0</v>
      </c>
      <c r="BG250" s="235">
        <v>1676</v>
      </c>
    </row>
    <row r="251" spans="1:59">
      <c r="A251" s="1">
        <v>2013</v>
      </c>
      <c r="B251" s="1" t="s">
        <v>70</v>
      </c>
      <c r="C251" s="10">
        <v>71.5</v>
      </c>
      <c r="D251" s="10">
        <v>62.3</v>
      </c>
      <c r="E251" s="10">
        <v>0</v>
      </c>
      <c r="F251" s="10">
        <v>36.4</v>
      </c>
      <c r="G251" s="192">
        <f t="shared" si="21"/>
        <v>170.20000000000002</v>
      </c>
      <c r="H251" s="192">
        <f>+Sar_InfraMR[[#This Row],[Total Líneas de Explotación ]]</f>
        <v>170.20000000000002</v>
      </c>
      <c r="I251" s="300">
        <v>169.64911000000001</v>
      </c>
      <c r="J251" s="10">
        <v>196.1</v>
      </c>
      <c r="K251" s="10">
        <v>13.5</v>
      </c>
      <c r="L251" s="10">
        <v>85</v>
      </c>
      <c r="M251" s="10">
        <v>8.4</v>
      </c>
      <c r="N251" s="192">
        <f>+Sar_InfraMR[[#This Row],[A.03.1 -  Longitud de Vías de Explotación No Electrificadas Troncales y Ramales (vía principal) (km)]]+Sar_InfraMR[[#This Row],[A.04.1 -  Longitud de Vías de Explotación Electrificadas Troncales y Ramales (vía principal) (km)]]</f>
        <v>281.10000000000002</v>
      </c>
      <c r="O251" s="192">
        <f>+Sar_InfraMR[[#This Row],[Total Vías (excluido Auxiliares)]]</f>
        <v>281.10000000000002</v>
      </c>
      <c r="P251" s="1">
        <v>30</v>
      </c>
      <c r="Q251" s="1">
        <v>5</v>
      </c>
      <c r="R251" s="1">
        <v>5</v>
      </c>
      <c r="S251" s="194">
        <f t="shared" si="22"/>
        <v>40</v>
      </c>
      <c r="T251" s="194">
        <v>40</v>
      </c>
      <c r="U251" s="1">
        <v>20</v>
      </c>
      <c r="V251" s="1">
        <v>89</v>
      </c>
      <c r="W251" s="1">
        <v>1</v>
      </c>
      <c r="X251" s="1">
        <v>40</v>
      </c>
      <c r="Y251" s="1">
        <v>0</v>
      </c>
      <c r="Z251" s="196">
        <f t="shared" si="23"/>
        <v>150</v>
      </c>
      <c r="AA251" s="1">
        <v>11</v>
      </c>
      <c r="AB251" s="1">
        <v>22</v>
      </c>
      <c r="AC251" s="1">
        <f>+Sar_InfraMR[[#This Row],[Total Pasos Vehiculares a Nivel]]</f>
        <v>150</v>
      </c>
      <c r="AD251" s="196">
        <f t="shared" si="24"/>
        <v>183</v>
      </c>
      <c r="AE251" s="1">
        <v>17</v>
      </c>
      <c r="AF251" s="1">
        <v>16</v>
      </c>
      <c r="AG251" s="1">
        <v>74</v>
      </c>
      <c r="AH251" s="196">
        <f t="shared" si="25"/>
        <v>107</v>
      </c>
      <c r="AI251" s="10">
        <v>31.1</v>
      </c>
      <c r="AJ251" s="10">
        <v>0</v>
      </c>
      <c r="AK251" s="10">
        <v>126.55</v>
      </c>
      <c r="AL251" s="222">
        <f t="shared" si="26"/>
        <v>157.65</v>
      </c>
      <c r="AM251" s="1">
        <v>0</v>
      </c>
      <c r="AN251" s="1">
        <v>9</v>
      </c>
      <c r="AO251" s="1">
        <v>8</v>
      </c>
      <c r="AP251" s="200">
        <f t="shared" si="27"/>
        <v>17</v>
      </c>
      <c r="AQ251" s="1">
        <v>180</v>
      </c>
      <c r="AR251" s="1">
        <v>95</v>
      </c>
      <c r="AS251" s="1">
        <v>0</v>
      </c>
      <c r="AT251" s="200">
        <f>+Sar_InfraMR[[#This Row],[B.02.1 - Parque de Coches Eléctricos Motrices]]+Sar_InfraMR[[#This Row],[B.02.2 - Parque de Coches Eléctricos Motrices Remolcados Tipo R]]+Sar_InfraMR[[#This Row],[B.02.3 - Parque de Coches Eléctricos Motrices Tipo R]]</f>
        <v>275</v>
      </c>
      <c r="AU251" s="1">
        <v>0</v>
      </c>
      <c r="AV251" s="1">
        <v>4</v>
      </c>
      <c r="AW251" s="1">
        <v>8</v>
      </c>
      <c r="AX251" s="200">
        <f>+Sar_InfraMR[[#This Row],[B.03.1 - Parque de Coches Motores Motrices Remolcados]]+Sar_InfraMR[[#This Row],[B.03.2 - Parque de Coches Motores Motrices Intermedios]]+Sar_InfraMR[[#This Row],[B.03.3 - Parque de Coches Motores Motrices Cabina]]</f>
        <v>12</v>
      </c>
      <c r="AY251" s="1">
        <v>33</v>
      </c>
      <c r="AZ251" s="1">
        <v>12</v>
      </c>
      <c r="BA251" s="1">
        <v>0</v>
      </c>
      <c r="BB251" s="1">
        <v>0</v>
      </c>
      <c r="BC251" s="200">
        <f>+SUM(Sar_InfraMR[[#This Row],[B.04.1 - Parque de Coches Remolcados Clase Unica]:[B.04.5 - Parque de Coches Remolcados para Servicios Especiales (Cartoneros)]])</f>
        <v>45</v>
      </c>
      <c r="BD251" s="356">
        <v>8</v>
      </c>
      <c r="BE251" s="1">
        <v>0</v>
      </c>
      <c r="BF251" s="1">
        <v>0</v>
      </c>
      <c r="BG251" s="235">
        <v>1676</v>
      </c>
    </row>
    <row r="252" spans="1:59">
      <c r="A252" s="1">
        <v>2013</v>
      </c>
      <c r="B252" s="1" t="s">
        <v>71</v>
      </c>
      <c r="C252" s="10">
        <v>71.5</v>
      </c>
      <c r="D252" s="10">
        <v>62.3</v>
      </c>
      <c r="E252" s="10">
        <v>0</v>
      </c>
      <c r="F252" s="10">
        <v>36.4</v>
      </c>
      <c r="G252" s="192">
        <f t="shared" si="21"/>
        <v>170.20000000000002</v>
      </c>
      <c r="H252" s="192">
        <f>+Sar_InfraMR[[#This Row],[Total Líneas de Explotación ]]</f>
        <v>170.20000000000002</v>
      </c>
      <c r="I252" s="300">
        <v>169.64911000000001</v>
      </c>
      <c r="J252" s="10">
        <v>196.1</v>
      </c>
      <c r="K252" s="10">
        <v>13.5</v>
      </c>
      <c r="L252" s="10">
        <v>85</v>
      </c>
      <c r="M252" s="10">
        <v>8.4</v>
      </c>
      <c r="N252" s="192">
        <f>+Sar_InfraMR[[#This Row],[A.03.1 -  Longitud de Vías de Explotación No Electrificadas Troncales y Ramales (vía principal) (km)]]+Sar_InfraMR[[#This Row],[A.04.1 -  Longitud de Vías de Explotación Electrificadas Troncales y Ramales (vía principal) (km)]]</f>
        <v>281.10000000000002</v>
      </c>
      <c r="O252" s="192">
        <f>+Sar_InfraMR[[#This Row],[Total Vías (excluido Auxiliares)]]</f>
        <v>281.10000000000002</v>
      </c>
      <c r="P252" s="1">
        <v>30</v>
      </c>
      <c r="Q252" s="1">
        <v>5</v>
      </c>
      <c r="R252" s="1">
        <v>5</v>
      </c>
      <c r="S252" s="194">
        <f t="shared" si="22"/>
        <v>40</v>
      </c>
      <c r="T252" s="194">
        <v>40</v>
      </c>
      <c r="U252" s="1">
        <v>20</v>
      </c>
      <c r="V252" s="1">
        <v>89</v>
      </c>
      <c r="W252" s="1">
        <v>1</v>
      </c>
      <c r="X252" s="1">
        <v>40</v>
      </c>
      <c r="Y252" s="1">
        <v>0</v>
      </c>
      <c r="Z252" s="196">
        <f t="shared" si="23"/>
        <v>150</v>
      </c>
      <c r="AA252" s="1">
        <v>11</v>
      </c>
      <c r="AB252" s="1">
        <v>22</v>
      </c>
      <c r="AC252" s="1">
        <f>+Sar_InfraMR[[#This Row],[Total Pasos Vehiculares a Nivel]]</f>
        <v>150</v>
      </c>
      <c r="AD252" s="196">
        <f t="shared" si="24"/>
        <v>183</v>
      </c>
      <c r="AE252" s="1">
        <v>17</v>
      </c>
      <c r="AF252" s="1">
        <v>16</v>
      </c>
      <c r="AG252" s="1">
        <v>74</v>
      </c>
      <c r="AH252" s="196">
        <f t="shared" si="25"/>
        <v>107</v>
      </c>
      <c r="AI252" s="10">
        <v>31.1</v>
      </c>
      <c r="AJ252" s="10">
        <v>0</v>
      </c>
      <c r="AK252" s="10">
        <v>126.55</v>
      </c>
      <c r="AL252" s="222">
        <f t="shared" si="26"/>
        <v>157.65</v>
      </c>
      <c r="AM252" s="1">
        <v>0</v>
      </c>
      <c r="AN252" s="1">
        <v>9</v>
      </c>
      <c r="AO252" s="1">
        <v>8</v>
      </c>
      <c r="AP252" s="200">
        <f t="shared" si="27"/>
        <v>17</v>
      </c>
      <c r="AQ252" s="1">
        <v>180</v>
      </c>
      <c r="AR252" s="1">
        <v>95</v>
      </c>
      <c r="AS252" s="1">
        <v>0</v>
      </c>
      <c r="AT252" s="200">
        <f>+Sar_InfraMR[[#This Row],[B.02.1 - Parque de Coches Eléctricos Motrices]]+Sar_InfraMR[[#This Row],[B.02.2 - Parque de Coches Eléctricos Motrices Remolcados Tipo R]]+Sar_InfraMR[[#This Row],[B.02.3 - Parque de Coches Eléctricos Motrices Tipo R]]</f>
        <v>275</v>
      </c>
      <c r="AU252" s="1">
        <v>0</v>
      </c>
      <c r="AV252" s="1">
        <v>4</v>
      </c>
      <c r="AW252" s="1">
        <v>8</v>
      </c>
      <c r="AX252" s="200">
        <f>+Sar_InfraMR[[#This Row],[B.03.1 - Parque de Coches Motores Motrices Remolcados]]+Sar_InfraMR[[#This Row],[B.03.2 - Parque de Coches Motores Motrices Intermedios]]+Sar_InfraMR[[#This Row],[B.03.3 - Parque de Coches Motores Motrices Cabina]]</f>
        <v>12</v>
      </c>
      <c r="AY252" s="1">
        <v>33</v>
      </c>
      <c r="AZ252" s="1">
        <v>12</v>
      </c>
      <c r="BA252" s="1">
        <v>0</v>
      </c>
      <c r="BB252" s="1">
        <v>0</v>
      </c>
      <c r="BC252" s="200">
        <f>+SUM(Sar_InfraMR[[#This Row],[B.04.1 - Parque de Coches Remolcados Clase Unica]:[B.04.5 - Parque de Coches Remolcados para Servicios Especiales (Cartoneros)]])</f>
        <v>45</v>
      </c>
      <c r="BD252" s="356">
        <v>8</v>
      </c>
      <c r="BE252" s="1">
        <v>0</v>
      </c>
      <c r="BF252" s="1">
        <v>0</v>
      </c>
      <c r="BG252" s="235">
        <v>1676</v>
      </c>
    </row>
    <row r="253" spans="1:59">
      <c r="A253" s="1">
        <v>2013</v>
      </c>
      <c r="B253" s="1" t="s">
        <v>72</v>
      </c>
      <c r="C253" s="10">
        <v>71.5</v>
      </c>
      <c r="D253" s="10">
        <v>62.3</v>
      </c>
      <c r="E253" s="10">
        <v>0</v>
      </c>
      <c r="F253" s="10">
        <v>36.4</v>
      </c>
      <c r="G253" s="192">
        <f t="shared" si="21"/>
        <v>170.20000000000002</v>
      </c>
      <c r="H253" s="192">
        <f>+Sar_InfraMR[[#This Row],[Total Líneas de Explotación ]]</f>
        <v>170.20000000000002</v>
      </c>
      <c r="I253" s="300">
        <v>169.64911000000001</v>
      </c>
      <c r="J253" s="10">
        <v>196.1</v>
      </c>
      <c r="K253" s="10">
        <v>13.5</v>
      </c>
      <c r="L253" s="10">
        <v>85</v>
      </c>
      <c r="M253" s="10">
        <v>8.4</v>
      </c>
      <c r="N253" s="192">
        <f>+Sar_InfraMR[[#This Row],[A.03.1 -  Longitud de Vías de Explotación No Electrificadas Troncales y Ramales (vía principal) (km)]]+Sar_InfraMR[[#This Row],[A.04.1 -  Longitud de Vías de Explotación Electrificadas Troncales y Ramales (vía principal) (km)]]</f>
        <v>281.10000000000002</v>
      </c>
      <c r="O253" s="192">
        <f>+Sar_InfraMR[[#This Row],[Total Vías (excluido Auxiliares)]]</f>
        <v>281.10000000000002</v>
      </c>
      <c r="P253" s="1">
        <v>30</v>
      </c>
      <c r="Q253" s="1">
        <v>5</v>
      </c>
      <c r="R253" s="1">
        <v>5</v>
      </c>
      <c r="S253" s="194">
        <f t="shared" si="22"/>
        <v>40</v>
      </c>
      <c r="T253" s="194">
        <v>40</v>
      </c>
      <c r="U253" s="1">
        <v>20</v>
      </c>
      <c r="V253" s="1">
        <v>89</v>
      </c>
      <c r="W253" s="1">
        <v>1</v>
      </c>
      <c r="X253" s="1">
        <v>40</v>
      </c>
      <c r="Y253" s="1">
        <v>0</v>
      </c>
      <c r="Z253" s="196">
        <f t="shared" si="23"/>
        <v>150</v>
      </c>
      <c r="AA253" s="1">
        <v>11</v>
      </c>
      <c r="AB253" s="1">
        <v>22</v>
      </c>
      <c r="AC253" s="1">
        <f>+Sar_InfraMR[[#This Row],[Total Pasos Vehiculares a Nivel]]</f>
        <v>150</v>
      </c>
      <c r="AD253" s="196">
        <f t="shared" si="24"/>
        <v>183</v>
      </c>
      <c r="AE253" s="1">
        <v>17</v>
      </c>
      <c r="AF253" s="1">
        <v>16</v>
      </c>
      <c r="AG253" s="1">
        <v>74</v>
      </c>
      <c r="AH253" s="196">
        <f t="shared" si="25"/>
        <v>107</v>
      </c>
      <c r="AI253" s="10">
        <v>31.1</v>
      </c>
      <c r="AJ253" s="10">
        <v>0</v>
      </c>
      <c r="AK253" s="10">
        <v>126.55</v>
      </c>
      <c r="AL253" s="222">
        <f t="shared" si="26"/>
        <v>157.65</v>
      </c>
      <c r="AM253" s="1">
        <v>0</v>
      </c>
      <c r="AN253" s="1">
        <v>9</v>
      </c>
      <c r="AO253" s="1">
        <v>8</v>
      </c>
      <c r="AP253" s="200">
        <f t="shared" si="27"/>
        <v>17</v>
      </c>
      <c r="AQ253" s="1">
        <v>180</v>
      </c>
      <c r="AR253" s="1">
        <v>95</v>
      </c>
      <c r="AS253" s="1">
        <v>0</v>
      </c>
      <c r="AT253" s="200">
        <f>+Sar_InfraMR[[#This Row],[B.02.1 - Parque de Coches Eléctricos Motrices]]+Sar_InfraMR[[#This Row],[B.02.2 - Parque de Coches Eléctricos Motrices Remolcados Tipo R]]+Sar_InfraMR[[#This Row],[B.02.3 - Parque de Coches Eléctricos Motrices Tipo R]]</f>
        <v>275</v>
      </c>
      <c r="AU253" s="1">
        <v>0</v>
      </c>
      <c r="AV253" s="1">
        <v>4</v>
      </c>
      <c r="AW253" s="1">
        <v>8</v>
      </c>
      <c r="AX253" s="200">
        <f>+Sar_InfraMR[[#This Row],[B.03.1 - Parque de Coches Motores Motrices Remolcados]]+Sar_InfraMR[[#This Row],[B.03.2 - Parque de Coches Motores Motrices Intermedios]]+Sar_InfraMR[[#This Row],[B.03.3 - Parque de Coches Motores Motrices Cabina]]</f>
        <v>12</v>
      </c>
      <c r="AY253" s="1">
        <v>33</v>
      </c>
      <c r="AZ253" s="1">
        <v>12</v>
      </c>
      <c r="BA253" s="1">
        <v>0</v>
      </c>
      <c r="BB253" s="1">
        <v>0</v>
      </c>
      <c r="BC253" s="200">
        <f>+SUM(Sar_InfraMR[[#This Row],[B.04.1 - Parque de Coches Remolcados Clase Unica]:[B.04.5 - Parque de Coches Remolcados para Servicios Especiales (Cartoneros)]])</f>
        <v>45</v>
      </c>
      <c r="BD253" s="356">
        <v>8</v>
      </c>
      <c r="BE253" s="1">
        <v>0</v>
      </c>
      <c r="BF253" s="1">
        <v>0</v>
      </c>
      <c r="BG253" s="235">
        <v>1676</v>
      </c>
    </row>
    <row r="254" spans="1:59">
      <c r="A254" s="1">
        <v>2014</v>
      </c>
      <c r="B254" s="1" t="s">
        <v>61</v>
      </c>
      <c r="C254" s="10">
        <v>71.5</v>
      </c>
      <c r="D254" s="10">
        <v>62.3</v>
      </c>
      <c r="E254" s="10">
        <v>0</v>
      </c>
      <c r="F254" s="10">
        <v>36.4</v>
      </c>
      <c r="G254" s="192">
        <f t="shared" si="21"/>
        <v>170.20000000000002</v>
      </c>
      <c r="H254" s="192">
        <f>+Sar_InfraMR[[#This Row],[Total Líneas de Explotación ]]</f>
        <v>170.20000000000002</v>
      </c>
      <c r="I254" s="300">
        <v>169.64911000000001</v>
      </c>
      <c r="J254" s="10">
        <v>196.1</v>
      </c>
      <c r="K254" s="10">
        <v>13.5</v>
      </c>
      <c r="L254" s="10">
        <v>85</v>
      </c>
      <c r="M254" s="10">
        <v>8.4</v>
      </c>
      <c r="N254" s="192">
        <f>+Sar_InfraMR[[#This Row],[A.03.1 -  Longitud de Vías de Explotación No Electrificadas Troncales y Ramales (vía principal) (km)]]+Sar_InfraMR[[#This Row],[A.04.1 -  Longitud de Vías de Explotación Electrificadas Troncales y Ramales (vía principal) (km)]]</f>
        <v>281.10000000000002</v>
      </c>
      <c r="O254" s="192">
        <f>+Sar_InfraMR[[#This Row],[Total Vías (excluido Auxiliares)]]</f>
        <v>281.10000000000002</v>
      </c>
      <c r="P254" s="1">
        <v>30</v>
      </c>
      <c r="Q254" s="1">
        <v>5</v>
      </c>
      <c r="R254" s="1">
        <v>5</v>
      </c>
      <c r="S254" s="194">
        <f t="shared" si="22"/>
        <v>40</v>
      </c>
      <c r="T254" s="194">
        <v>40</v>
      </c>
      <c r="U254" s="1">
        <v>20</v>
      </c>
      <c r="V254" s="1">
        <v>89</v>
      </c>
      <c r="W254" s="1">
        <v>1</v>
      </c>
      <c r="X254" s="1">
        <v>40</v>
      </c>
      <c r="Y254" s="1">
        <v>0</v>
      </c>
      <c r="Z254" s="196">
        <f t="shared" si="23"/>
        <v>150</v>
      </c>
      <c r="AA254" s="1">
        <v>11</v>
      </c>
      <c r="AB254" s="1">
        <v>22</v>
      </c>
      <c r="AC254" s="1">
        <f>+Sar_InfraMR[[#This Row],[Total Pasos Vehiculares a Nivel]]</f>
        <v>150</v>
      </c>
      <c r="AD254" s="196">
        <f t="shared" si="24"/>
        <v>183</v>
      </c>
      <c r="AE254" s="1">
        <v>17</v>
      </c>
      <c r="AF254" s="1">
        <v>16</v>
      </c>
      <c r="AG254" s="1">
        <v>74</v>
      </c>
      <c r="AH254" s="196">
        <f t="shared" si="25"/>
        <v>107</v>
      </c>
      <c r="AI254" s="10">
        <v>31.1</v>
      </c>
      <c r="AJ254" s="10">
        <v>0</v>
      </c>
      <c r="AK254" s="10">
        <v>126.55</v>
      </c>
      <c r="AL254" s="222">
        <f t="shared" si="26"/>
        <v>157.65</v>
      </c>
      <c r="AM254" s="1">
        <v>0</v>
      </c>
      <c r="AN254" s="1">
        <v>9</v>
      </c>
      <c r="AO254" s="1">
        <v>8</v>
      </c>
      <c r="AP254" s="200">
        <f t="shared" si="27"/>
        <v>17</v>
      </c>
      <c r="AQ254" s="1">
        <v>180</v>
      </c>
      <c r="AR254" s="1">
        <v>95</v>
      </c>
      <c r="AS254" s="1">
        <v>0</v>
      </c>
      <c r="AT254" s="200">
        <f>+Sar_InfraMR[[#This Row],[B.02.1 - Parque de Coches Eléctricos Motrices]]+Sar_InfraMR[[#This Row],[B.02.2 - Parque de Coches Eléctricos Motrices Remolcados Tipo R]]+Sar_InfraMR[[#This Row],[B.02.3 - Parque de Coches Eléctricos Motrices Tipo R]]</f>
        <v>275</v>
      </c>
      <c r="AU254" s="1">
        <v>0</v>
      </c>
      <c r="AV254" s="1">
        <v>4</v>
      </c>
      <c r="AW254" s="1">
        <v>8</v>
      </c>
      <c r="AX254" s="200">
        <f>+Sar_InfraMR[[#This Row],[B.03.1 - Parque de Coches Motores Motrices Remolcados]]+Sar_InfraMR[[#This Row],[B.03.2 - Parque de Coches Motores Motrices Intermedios]]+Sar_InfraMR[[#This Row],[B.03.3 - Parque de Coches Motores Motrices Cabina]]</f>
        <v>12</v>
      </c>
      <c r="AY254" s="1">
        <v>33</v>
      </c>
      <c r="AZ254" s="1">
        <v>12</v>
      </c>
      <c r="BA254" s="1">
        <v>0</v>
      </c>
      <c r="BB254" s="1">
        <v>0</v>
      </c>
      <c r="BC254" s="200">
        <f>+SUM(Sar_InfraMR[[#This Row],[B.04.1 - Parque de Coches Remolcados Clase Unica]:[B.04.5 - Parque de Coches Remolcados para Servicios Especiales (Cartoneros)]])</f>
        <v>45</v>
      </c>
      <c r="BD254" s="356">
        <v>8</v>
      </c>
      <c r="BE254" s="1">
        <v>0</v>
      </c>
      <c r="BF254" s="1">
        <v>0</v>
      </c>
      <c r="BG254" s="235">
        <v>1676</v>
      </c>
    </row>
    <row r="255" spans="1:59">
      <c r="A255" s="1">
        <v>2014</v>
      </c>
      <c r="B255" s="1" t="s">
        <v>62</v>
      </c>
      <c r="C255" s="10">
        <v>71.5</v>
      </c>
      <c r="D255" s="10">
        <v>62.3</v>
      </c>
      <c r="E255" s="10">
        <v>0</v>
      </c>
      <c r="F255" s="10">
        <v>36.4</v>
      </c>
      <c r="G255" s="192">
        <f t="shared" si="21"/>
        <v>170.20000000000002</v>
      </c>
      <c r="H255" s="192">
        <f>+Sar_InfraMR[[#This Row],[Total Líneas de Explotación ]]</f>
        <v>170.20000000000002</v>
      </c>
      <c r="I255" s="300">
        <v>169.64911000000001</v>
      </c>
      <c r="J255" s="10">
        <v>196.1</v>
      </c>
      <c r="K255" s="10">
        <v>13.5</v>
      </c>
      <c r="L255" s="10">
        <v>85</v>
      </c>
      <c r="M255" s="10">
        <v>8.4</v>
      </c>
      <c r="N255" s="192">
        <f>+Sar_InfraMR[[#This Row],[A.03.1 -  Longitud de Vías de Explotación No Electrificadas Troncales y Ramales (vía principal) (km)]]+Sar_InfraMR[[#This Row],[A.04.1 -  Longitud de Vías de Explotación Electrificadas Troncales y Ramales (vía principal) (km)]]</f>
        <v>281.10000000000002</v>
      </c>
      <c r="O255" s="192">
        <f>+Sar_InfraMR[[#This Row],[Total Vías (excluido Auxiliares)]]</f>
        <v>281.10000000000002</v>
      </c>
      <c r="P255" s="1">
        <v>30</v>
      </c>
      <c r="Q255" s="1">
        <v>5</v>
      </c>
      <c r="R255" s="1">
        <v>5</v>
      </c>
      <c r="S255" s="194">
        <f t="shared" si="22"/>
        <v>40</v>
      </c>
      <c r="T255" s="194">
        <v>40</v>
      </c>
      <c r="U255" s="1">
        <v>20</v>
      </c>
      <c r="V255" s="1">
        <v>89</v>
      </c>
      <c r="W255" s="1">
        <v>1</v>
      </c>
      <c r="X255" s="1">
        <v>40</v>
      </c>
      <c r="Y255" s="1">
        <v>0</v>
      </c>
      <c r="Z255" s="196">
        <f t="shared" si="23"/>
        <v>150</v>
      </c>
      <c r="AA255" s="1">
        <v>11</v>
      </c>
      <c r="AB255" s="1">
        <v>22</v>
      </c>
      <c r="AC255" s="1">
        <f>+Sar_InfraMR[[#This Row],[Total Pasos Vehiculares a Nivel]]</f>
        <v>150</v>
      </c>
      <c r="AD255" s="196">
        <f t="shared" si="24"/>
        <v>183</v>
      </c>
      <c r="AE255" s="1">
        <v>17</v>
      </c>
      <c r="AF255" s="1">
        <v>16</v>
      </c>
      <c r="AG255" s="1">
        <v>74</v>
      </c>
      <c r="AH255" s="196">
        <f t="shared" si="25"/>
        <v>107</v>
      </c>
      <c r="AI255" s="10">
        <v>31.1</v>
      </c>
      <c r="AJ255" s="10">
        <v>0</v>
      </c>
      <c r="AK255" s="10">
        <v>126.55</v>
      </c>
      <c r="AL255" s="222">
        <f t="shared" si="26"/>
        <v>157.65</v>
      </c>
      <c r="AM255" s="1">
        <v>0</v>
      </c>
      <c r="AN255" s="1">
        <v>9</v>
      </c>
      <c r="AO255" s="1">
        <v>8</v>
      </c>
      <c r="AP255" s="200">
        <f t="shared" si="27"/>
        <v>17</v>
      </c>
      <c r="AQ255" s="1">
        <v>180</v>
      </c>
      <c r="AR255" s="1">
        <v>95</v>
      </c>
      <c r="AS255" s="1">
        <v>0</v>
      </c>
      <c r="AT255" s="200">
        <f>+Sar_InfraMR[[#This Row],[B.02.1 - Parque de Coches Eléctricos Motrices]]+Sar_InfraMR[[#This Row],[B.02.2 - Parque de Coches Eléctricos Motrices Remolcados Tipo R]]+Sar_InfraMR[[#This Row],[B.02.3 - Parque de Coches Eléctricos Motrices Tipo R]]</f>
        <v>275</v>
      </c>
      <c r="AU255" s="1">
        <v>0</v>
      </c>
      <c r="AV255" s="1">
        <v>4</v>
      </c>
      <c r="AW255" s="1">
        <v>8</v>
      </c>
      <c r="AX255" s="200">
        <f>+Sar_InfraMR[[#This Row],[B.03.1 - Parque de Coches Motores Motrices Remolcados]]+Sar_InfraMR[[#This Row],[B.03.2 - Parque de Coches Motores Motrices Intermedios]]+Sar_InfraMR[[#This Row],[B.03.3 - Parque de Coches Motores Motrices Cabina]]</f>
        <v>12</v>
      </c>
      <c r="AY255" s="1">
        <v>33</v>
      </c>
      <c r="AZ255" s="1">
        <v>12</v>
      </c>
      <c r="BA255" s="1">
        <v>0</v>
      </c>
      <c r="BB255" s="1">
        <v>0</v>
      </c>
      <c r="BC255" s="200">
        <f>+SUM(Sar_InfraMR[[#This Row],[B.04.1 - Parque de Coches Remolcados Clase Unica]:[B.04.5 - Parque de Coches Remolcados para Servicios Especiales (Cartoneros)]])</f>
        <v>45</v>
      </c>
      <c r="BD255" s="356">
        <v>8</v>
      </c>
      <c r="BE255" s="1">
        <v>0</v>
      </c>
      <c r="BF255" s="1">
        <v>0</v>
      </c>
      <c r="BG255" s="235">
        <v>1676</v>
      </c>
    </row>
    <row r="256" spans="1:59">
      <c r="A256" s="1">
        <v>2014</v>
      </c>
      <c r="B256" s="1" t="s">
        <v>63</v>
      </c>
      <c r="C256" s="10">
        <v>71.5</v>
      </c>
      <c r="D256" s="10">
        <v>62.3</v>
      </c>
      <c r="E256" s="10">
        <v>0</v>
      </c>
      <c r="F256" s="10">
        <v>36.4</v>
      </c>
      <c r="G256" s="192">
        <f t="shared" si="21"/>
        <v>170.20000000000002</v>
      </c>
      <c r="H256" s="192">
        <f>+Sar_InfraMR[[#This Row],[Total Líneas de Explotación ]]</f>
        <v>170.20000000000002</v>
      </c>
      <c r="I256" s="300">
        <v>169.64911000000001</v>
      </c>
      <c r="J256" s="10">
        <v>196.1</v>
      </c>
      <c r="K256" s="10">
        <v>13.5</v>
      </c>
      <c r="L256" s="10">
        <v>85</v>
      </c>
      <c r="M256" s="10">
        <v>8.4</v>
      </c>
      <c r="N256" s="192">
        <f>+Sar_InfraMR[[#This Row],[A.03.1 -  Longitud de Vías de Explotación No Electrificadas Troncales y Ramales (vía principal) (km)]]+Sar_InfraMR[[#This Row],[A.04.1 -  Longitud de Vías de Explotación Electrificadas Troncales y Ramales (vía principal) (km)]]</f>
        <v>281.10000000000002</v>
      </c>
      <c r="O256" s="192">
        <f>+Sar_InfraMR[[#This Row],[Total Vías (excluido Auxiliares)]]</f>
        <v>281.10000000000002</v>
      </c>
      <c r="P256" s="1">
        <v>30</v>
      </c>
      <c r="Q256" s="1">
        <v>5</v>
      </c>
      <c r="R256" s="1">
        <v>5</v>
      </c>
      <c r="S256" s="194">
        <f t="shared" si="22"/>
        <v>40</v>
      </c>
      <c r="T256" s="194">
        <v>40</v>
      </c>
      <c r="U256" s="1">
        <v>20</v>
      </c>
      <c r="V256" s="1">
        <v>89</v>
      </c>
      <c r="W256" s="1">
        <v>1</v>
      </c>
      <c r="X256" s="1">
        <v>40</v>
      </c>
      <c r="Y256" s="1">
        <v>0</v>
      </c>
      <c r="Z256" s="196">
        <f t="shared" si="23"/>
        <v>150</v>
      </c>
      <c r="AA256" s="1">
        <v>11</v>
      </c>
      <c r="AB256" s="1">
        <v>22</v>
      </c>
      <c r="AC256" s="1">
        <f>+Sar_InfraMR[[#This Row],[Total Pasos Vehiculares a Nivel]]</f>
        <v>150</v>
      </c>
      <c r="AD256" s="196">
        <f t="shared" si="24"/>
        <v>183</v>
      </c>
      <c r="AE256" s="1">
        <v>17</v>
      </c>
      <c r="AF256" s="1">
        <v>16</v>
      </c>
      <c r="AG256" s="1">
        <v>74</v>
      </c>
      <c r="AH256" s="196">
        <f t="shared" si="25"/>
        <v>107</v>
      </c>
      <c r="AI256" s="10">
        <v>31.1</v>
      </c>
      <c r="AJ256" s="10">
        <v>0</v>
      </c>
      <c r="AK256" s="10">
        <v>126.55</v>
      </c>
      <c r="AL256" s="222">
        <f t="shared" si="26"/>
        <v>157.65</v>
      </c>
      <c r="AM256" s="1">
        <v>0</v>
      </c>
      <c r="AN256" s="1">
        <v>9</v>
      </c>
      <c r="AO256" s="1">
        <v>8</v>
      </c>
      <c r="AP256" s="200">
        <f t="shared" si="27"/>
        <v>17</v>
      </c>
      <c r="AQ256" s="1">
        <v>180</v>
      </c>
      <c r="AR256" s="1">
        <v>95</v>
      </c>
      <c r="AS256" s="1">
        <v>0</v>
      </c>
      <c r="AT256" s="200">
        <f>+Sar_InfraMR[[#This Row],[B.02.1 - Parque de Coches Eléctricos Motrices]]+Sar_InfraMR[[#This Row],[B.02.2 - Parque de Coches Eléctricos Motrices Remolcados Tipo R]]+Sar_InfraMR[[#This Row],[B.02.3 - Parque de Coches Eléctricos Motrices Tipo R]]</f>
        <v>275</v>
      </c>
      <c r="AU256" s="1">
        <v>0</v>
      </c>
      <c r="AV256" s="1">
        <v>4</v>
      </c>
      <c r="AW256" s="1">
        <v>8</v>
      </c>
      <c r="AX256" s="200">
        <f>+Sar_InfraMR[[#This Row],[B.03.1 - Parque de Coches Motores Motrices Remolcados]]+Sar_InfraMR[[#This Row],[B.03.2 - Parque de Coches Motores Motrices Intermedios]]+Sar_InfraMR[[#This Row],[B.03.3 - Parque de Coches Motores Motrices Cabina]]</f>
        <v>12</v>
      </c>
      <c r="AY256" s="1">
        <v>33</v>
      </c>
      <c r="AZ256" s="1">
        <v>12</v>
      </c>
      <c r="BA256" s="1">
        <v>0</v>
      </c>
      <c r="BB256" s="1">
        <v>0</v>
      </c>
      <c r="BC256" s="200">
        <f>+SUM(Sar_InfraMR[[#This Row],[B.04.1 - Parque de Coches Remolcados Clase Unica]:[B.04.5 - Parque de Coches Remolcados para Servicios Especiales (Cartoneros)]])</f>
        <v>45</v>
      </c>
      <c r="BD256" s="356">
        <v>8</v>
      </c>
      <c r="BE256" s="1">
        <v>0</v>
      </c>
      <c r="BF256" s="1">
        <v>0</v>
      </c>
      <c r="BG256" s="235">
        <v>1676</v>
      </c>
    </row>
    <row r="257" spans="1:60">
      <c r="A257" s="1">
        <v>2014</v>
      </c>
      <c r="B257" s="1" t="s">
        <v>64</v>
      </c>
      <c r="C257" s="10">
        <v>71.5</v>
      </c>
      <c r="D257" s="10">
        <v>62.3</v>
      </c>
      <c r="E257" s="10">
        <v>0</v>
      </c>
      <c r="F257" s="10">
        <v>36.4</v>
      </c>
      <c r="G257" s="192">
        <f t="shared" si="21"/>
        <v>170.20000000000002</v>
      </c>
      <c r="H257" s="192">
        <f>+Sar_InfraMR[[#This Row],[Total Líneas de Explotación ]]</f>
        <v>170.20000000000002</v>
      </c>
      <c r="I257" s="300">
        <v>169.64911000000001</v>
      </c>
      <c r="J257" s="10">
        <v>196.1</v>
      </c>
      <c r="K257" s="10">
        <v>13.5</v>
      </c>
      <c r="L257" s="10">
        <v>85</v>
      </c>
      <c r="M257" s="10">
        <v>8.4</v>
      </c>
      <c r="N257" s="192">
        <f>+Sar_InfraMR[[#This Row],[A.03.1 -  Longitud de Vías de Explotación No Electrificadas Troncales y Ramales (vía principal) (km)]]+Sar_InfraMR[[#This Row],[A.04.1 -  Longitud de Vías de Explotación Electrificadas Troncales y Ramales (vía principal) (km)]]</f>
        <v>281.10000000000002</v>
      </c>
      <c r="O257" s="192">
        <f>+Sar_InfraMR[[#This Row],[Total Vías (excluido Auxiliares)]]</f>
        <v>281.10000000000002</v>
      </c>
      <c r="P257" s="1">
        <v>30</v>
      </c>
      <c r="Q257" s="1">
        <v>5</v>
      </c>
      <c r="R257" s="1">
        <v>5</v>
      </c>
      <c r="S257" s="194">
        <f t="shared" si="22"/>
        <v>40</v>
      </c>
      <c r="T257" s="194">
        <v>40</v>
      </c>
      <c r="U257" s="1">
        <v>20</v>
      </c>
      <c r="V257" s="1">
        <v>89</v>
      </c>
      <c r="W257" s="1">
        <v>1</v>
      </c>
      <c r="X257" s="1">
        <v>40</v>
      </c>
      <c r="Y257" s="1">
        <v>0</v>
      </c>
      <c r="Z257" s="196">
        <f t="shared" si="23"/>
        <v>150</v>
      </c>
      <c r="AA257" s="1">
        <v>11</v>
      </c>
      <c r="AB257" s="1">
        <v>22</v>
      </c>
      <c r="AC257" s="1">
        <f>+Sar_InfraMR[[#This Row],[Total Pasos Vehiculares a Nivel]]</f>
        <v>150</v>
      </c>
      <c r="AD257" s="196">
        <f t="shared" si="24"/>
        <v>183</v>
      </c>
      <c r="AE257" s="1">
        <v>17</v>
      </c>
      <c r="AF257" s="1">
        <v>16</v>
      </c>
      <c r="AG257" s="1">
        <v>74</v>
      </c>
      <c r="AH257" s="196">
        <f t="shared" si="25"/>
        <v>107</v>
      </c>
      <c r="AI257" s="10">
        <v>31.1</v>
      </c>
      <c r="AJ257" s="10">
        <v>0</v>
      </c>
      <c r="AK257" s="10">
        <v>126.55</v>
      </c>
      <c r="AL257" s="222">
        <f t="shared" si="26"/>
        <v>157.65</v>
      </c>
      <c r="AM257" s="1">
        <v>0</v>
      </c>
      <c r="AN257" s="1">
        <v>9</v>
      </c>
      <c r="AO257" s="1">
        <v>8</v>
      </c>
      <c r="AP257" s="200">
        <f t="shared" si="27"/>
        <v>17</v>
      </c>
      <c r="AQ257" s="1">
        <v>180</v>
      </c>
      <c r="AR257" s="1">
        <v>95</v>
      </c>
      <c r="AS257" s="1">
        <v>0</v>
      </c>
      <c r="AT257" s="200">
        <f>+Sar_InfraMR[[#This Row],[B.02.1 - Parque de Coches Eléctricos Motrices]]+Sar_InfraMR[[#This Row],[B.02.2 - Parque de Coches Eléctricos Motrices Remolcados Tipo R]]+Sar_InfraMR[[#This Row],[B.02.3 - Parque de Coches Eléctricos Motrices Tipo R]]</f>
        <v>275</v>
      </c>
      <c r="AU257" s="1">
        <v>0</v>
      </c>
      <c r="AV257" s="1">
        <v>4</v>
      </c>
      <c r="AW257" s="1">
        <v>8</v>
      </c>
      <c r="AX257" s="200">
        <f>+Sar_InfraMR[[#This Row],[B.03.1 - Parque de Coches Motores Motrices Remolcados]]+Sar_InfraMR[[#This Row],[B.03.2 - Parque de Coches Motores Motrices Intermedios]]+Sar_InfraMR[[#This Row],[B.03.3 - Parque de Coches Motores Motrices Cabina]]</f>
        <v>12</v>
      </c>
      <c r="AY257" s="1">
        <v>33</v>
      </c>
      <c r="AZ257" s="1">
        <v>12</v>
      </c>
      <c r="BA257" s="1">
        <v>0</v>
      </c>
      <c r="BB257" s="1">
        <v>0</v>
      </c>
      <c r="BC257" s="200">
        <f>+SUM(Sar_InfraMR[[#This Row],[B.04.1 - Parque de Coches Remolcados Clase Unica]:[B.04.5 - Parque de Coches Remolcados para Servicios Especiales (Cartoneros)]])</f>
        <v>45</v>
      </c>
      <c r="BD257" s="356">
        <v>8</v>
      </c>
      <c r="BE257" s="1">
        <v>0</v>
      </c>
      <c r="BF257" s="1">
        <v>0</v>
      </c>
      <c r="BG257" s="235">
        <v>1676</v>
      </c>
    </row>
    <row r="258" spans="1:60">
      <c r="A258" s="1">
        <v>2014</v>
      </c>
      <c r="B258" s="1" t="s">
        <v>65</v>
      </c>
      <c r="C258" s="10">
        <v>71.5</v>
      </c>
      <c r="D258" s="10">
        <v>62.3</v>
      </c>
      <c r="E258" s="10">
        <v>0</v>
      </c>
      <c r="F258" s="10">
        <v>36.4</v>
      </c>
      <c r="G258" s="192">
        <f t="shared" ref="G258:G321" si="28">SUM(C258:F258)</f>
        <v>170.20000000000002</v>
      </c>
      <c r="H258" s="192">
        <f>+Sar_InfraMR[[#This Row],[Total Líneas de Explotación ]]</f>
        <v>170.20000000000002</v>
      </c>
      <c r="I258" s="300">
        <v>169.64911000000001</v>
      </c>
      <c r="J258" s="10">
        <v>196.1</v>
      </c>
      <c r="K258" s="10">
        <v>13.5</v>
      </c>
      <c r="L258" s="10">
        <v>85</v>
      </c>
      <c r="M258" s="10">
        <v>8.4</v>
      </c>
      <c r="N258" s="192">
        <f>+Sar_InfraMR[[#This Row],[A.03.1 -  Longitud de Vías de Explotación No Electrificadas Troncales y Ramales (vía principal) (km)]]+Sar_InfraMR[[#This Row],[A.04.1 -  Longitud de Vías de Explotación Electrificadas Troncales y Ramales (vía principal) (km)]]</f>
        <v>281.10000000000002</v>
      </c>
      <c r="O258" s="192">
        <f>+Sar_InfraMR[[#This Row],[Total Vías (excluido Auxiliares)]]</f>
        <v>281.10000000000002</v>
      </c>
      <c r="P258" s="1">
        <v>30</v>
      </c>
      <c r="Q258" s="1">
        <v>5</v>
      </c>
      <c r="R258" s="1">
        <v>5</v>
      </c>
      <c r="S258" s="194">
        <f t="shared" ref="S258:S321" si="29">SUM(P258:R258)</f>
        <v>40</v>
      </c>
      <c r="T258" s="194">
        <v>40</v>
      </c>
      <c r="U258" s="1">
        <v>20</v>
      </c>
      <c r="V258" s="1">
        <v>89</v>
      </c>
      <c r="W258" s="1">
        <v>1</v>
      </c>
      <c r="X258" s="1">
        <v>40</v>
      </c>
      <c r="Y258" s="1">
        <v>0</v>
      </c>
      <c r="Z258" s="196">
        <f t="shared" ref="Z258:Z321" si="30">SUM(U258:Y258)</f>
        <v>150</v>
      </c>
      <c r="AA258" s="1">
        <v>11</v>
      </c>
      <c r="AB258" s="1">
        <v>22</v>
      </c>
      <c r="AC258" s="1">
        <f>+Sar_InfraMR[[#This Row],[Total Pasos Vehiculares a Nivel]]</f>
        <v>150</v>
      </c>
      <c r="AD258" s="196">
        <f t="shared" ref="AD258:AD321" si="31">SUM(AA258:AC258)</f>
        <v>183</v>
      </c>
      <c r="AE258" s="1">
        <v>17</v>
      </c>
      <c r="AF258" s="1">
        <v>16</v>
      </c>
      <c r="AG258" s="1">
        <v>74</v>
      </c>
      <c r="AH258" s="196">
        <f t="shared" ref="AH258:AH321" si="32">SUM(AE258:AG258)</f>
        <v>107</v>
      </c>
      <c r="AI258" s="10">
        <v>31.1</v>
      </c>
      <c r="AJ258" s="10">
        <v>0</v>
      </c>
      <c r="AK258" s="10">
        <v>126.55</v>
      </c>
      <c r="AL258" s="222">
        <f t="shared" ref="AL258:AL321" si="33">SUM(AI258:AK258)</f>
        <v>157.65</v>
      </c>
      <c r="AM258" s="1">
        <v>0</v>
      </c>
      <c r="AN258" s="1">
        <v>9</v>
      </c>
      <c r="AO258" s="1">
        <v>8</v>
      </c>
      <c r="AP258" s="200">
        <f t="shared" ref="AP258:AP321" si="34">SUM(AM258:AO258)</f>
        <v>17</v>
      </c>
      <c r="AQ258" s="1">
        <v>180</v>
      </c>
      <c r="AR258" s="1">
        <v>95</v>
      </c>
      <c r="AS258" s="1">
        <v>0</v>
      </c>
      <c r="AT258" s="200">
        <f>+Sar_InfraMR[[#This Row],[B.02.1 - Parque de Coches Eléctricos Motrices]]+Sar_InfraMR[[#This Row],[B.02.2 - Parque de Coches Eléctricos Motrices Remolcados Tipo R]]+Sar_InfraMR[[#This Row],[B.02.3 - Parque de Coches Eléctricos Motrices Tipo R]]</f>
        <v>275</v>
      </c>
      <c r="AU258" s="1">
        <v>0</v>
      </c>
      <c r="AV258" s="1">
        <v>4</v>
      </c>
      <c r="AW258" s="1">
        <v>8</v>
      </c>
      <c r="AX258" s="200">
        <f>+Sar_InfraMR[[#This Row],[B.03.1 - Parque de Coches Motores Motrices Remolcados]]+Sar_InfraMR[[#This Row],[B.03.2 - Parque de Coches Motores Motrices Intermedios]]+Sar_InfraMR[[#This Row],[B.03.3 - Parque de Coches Motores Motrices Cabina]]</f>
        <v>12</v>
      </c>
      <c r="AY258" s="1">
        <v>33</v>
      </c>
      <c r="AZ258" s="1">
        <v>12</v>
      </c>
      <c r="BA258" s="1">
        <v>0</v>
      </c>
      <c r="BB258" s="1">
        <v>0</v>
      </c>
      <c r="BC258" s="200">
        <f>+SUM(Sar_InfraMR[[#This Row],[B.04.1 - Parque de Coches Remolcados Clase Unica]:[B.04.5 - Parque de Coches Remolcados para Servicios Especiales (Cartoneros)]])</f>
        <v>45</v>
      </c>
      <c r="BD258" s="356">
        <v>8</v>
      </c>
      <c r="BE258" s="1">
        <v>0</v>
      </c>
      <c r="BF258" s="1">
        <v>0</v>
      </c>
      <c r="BG258" s="235">
        <v>1676</v>
      </c>
    </row>
    <row r="259" spans="1:60">
      <c r="A259" s="1">
        <v>2014</v>
      </c>
      <c r="B259" s="1" t="s">
        <v>66</v>
      </c>
      <c r="C259" s="10">
        <v>71.5</v>
      </c>
      <c r="D259" s="10">
        <v>62.3</v>
      </c>
      <c r="E259" s="10">
        <v>0</v>
      </c>
      <c r="F259" s="10">
        <v>36.4</v>
      </c>
      <c r="G259" s="192">
        <f t="shared" si="28"/>
        <v>170.20000000000002</v>
      </c>
      <c r="H259" s="192">
        <f>+Sar_InfraMR[[#This Row],[Total Líneas de Explotación ]]</f>
        <v>170.20000000000002</v>
      </c>
      <c r="I259" s="300">
        <v>169.64911000000001</v>
      </c>
      <c r="J259" s="10">
        <v>196.1</v>
      </c>
      <c r="K259" s="10">
        <v>13.5</v>
      </c>
      <c r="L259" s="10">
        <v>85</v>
      </c>
      <c r="M259" s="10">
        <v>8.4</v>
      </c>
      <c r="N259" s="192">
        <f>+Sar_InfraMR[[#This Row],[A.03.1 -  Longitud de Vías de Explotación No Electrificadas Troncales y Ramales (vía principal) (km)]]+Sar_InfraMR[[#This Row],[A.04.1 -  Longitud de Vías de Explotación Electrificadas Troncales y Ramales (vía principal) (km)]]</f>
        <v>281.10000000000002</v>
      </c>
      <c r="O259" s="192">
        <f>+Sar_InfraMR[[#This Row],[Total Vías (excluido Auxiliares)]]</f>
        <v>281.10000000000002</v>
      </c>
      <c r="P259" s="1">
        <v>30</v>
      </c>
      <c r="Q259" s="1">
        <v>5</v>
      </c>
      <c r="R259" s="1">
        <v>5</v>
      </c>
      <c r="S259" s="194">
        <f t="shared" si="29"/>
        <v>40</v>
      </c>
      <c r="T259" s="194">
        <v>40</v>
      </c>
      <c r="U259" s="1">
        <v>20</v>
      </c>
      <c r="V259" s="1">
        <v>89</v>
      </c>
      <c r="W259" s="1">
        <v>1</v>
      </c>
      <c r="X259" s="1">
        <v>40</v>
      </c>
      <c r="Y259" s="1">
        <v>0</v>
      </c>
      <c r="Z259" s="196">
        <f t="shared" si="30"/>
        <v>150</v>
      </c>
      <c r="AA259" s="1">
        <v>11</v>
      </c>
      <c r="AB259" s="1">
        <v>22</v>
      </c>
      <c r="AC259" s="1">
        <f>+Sar_InfraMR[[#This Row],[Total Pasos Vehiculares a Nivel]]</f>
        <v>150</v>
      </c>
      <c r="AD259" s="196">
        <f t="shared" si="31"/>
        <v>183</v>
      </c>
      <c r="AE259" s="1">
        <v>17</v>
      </c>
      <c r="AF259" s="1">
        <v>16</v>
      </c>
      <c r="AG259" s="1">
        <v>74</v>
      </c>
      <c r="AH259" s="196">
        <f t="shared" si="32"/>
        <v>107</v>
      </c>
      <c r="AI259" s="10">
        <v>31.1</v>
      </c>
      <c r="AJ259" s="10">
        <v>0</v>
      </c>
      <c r="AK259" s="10">
        <v>126.55</v>
      </c>
      <c r="AL259" s="222">
        <f t="shared" si="33"/>
        <v>157.65</v>
      </c>
      <c r="AM259" s="1">
        <v>0</v>
      </c>
      <c r="AN259" s="1">
        <v>9</v>
      </c>
      <c r="AO259" s="1">
        <v>8</v>
      </c>
      <c r="AP259" s="200">
        <f t="shared" si="34"/>
        <v>17</v>
      </c>
      <c r="AQ259" s="1">
        <v>180</v>
      </c>
      <c r="AR259" s="1">
        <v>95</v>
      </c>
      <c r="AS259" s="1">
        <v>0</v>
      </c>
      <c r="AT259" s="200">
        <f>+Sar_InfraMR[[#This Row],[B.02.1 - Parque de Coches Eléctricos Motrices]]+Sar_InfraMR[[#This Row],[B.02.2 - Parque de Coches Eléctricos Motrices Remolcados Tipo R]]+Sar_InfraMR[[#This Row],[B.02.3 - Parque de Coches Eléctricos Motrices Tipo R]]</f>
        <v>275</v>
      </c>
      <c r="AU259" s="1">
        <v>0</v>
      </c>
      <c r="AV259" s="1">
        <v>4</v>
      </c>
      <c r="AW259" s="1">
        <v>8</v>
      </c>
      <c r="AX259" s="200">
        <f>+Sar_InfraMR[[#This Row],[B.03.1 - Parque de Coches Motores Motrices Remolcados]]+Sar_InfraMR[[#This Row],[B.03.2 - Parque de Coches Motores Motrices Intermedios]]+Sar_InfraMR[[#This Row],[B.03.3 - Parque de Coches Motores Motrices Cabina]]</f>
        <v>12</v>
      </c>
      <c r="AY259" s="1">
        <v>33</v>
      </c>
      <c r="AZ259" s="1">
        <v>12</v>
      </c>
      <c r="BA259" s="1">
        <v>0</v>
      </c>
      <c r="BB259" s="1">
        <v>0</v>
      </c>
      <c r="BC259" s="200">
        <f>+SUM(Sar_InfraMR[[#This Row],[B.04.1 - Parque de Coches Remolcados Clase Unica]:[B.04.5 - Parque de Coches Remolcados para Servicios Especiales (Cartoneros)]])</f>
        <v>45</v>
      </c>
      <c r="BD259" s="356">
        <v>8</v>
      </c>
      <c r="BE259" s="1">
        <v>0</v>
      </c>
      <c r="BF259" s="1">
        <v>0</v>
      </c>
      <c r="BG259" s="235">
        <v>1676</v>
      </c>
    </row>
    <row r="260" spans="1:60">
      <c r="A260" s="1">
        <v>2014</v>
      </c>
      <c r="B260" s="1" t="s">
        <v>67</v>
      </c>
      <c r="C260" s="10">
        <v>71.5</v>
      </c>
      <c r="D260" s="10">
        <v>62.3</v>
      </c>
      <c r="E260" s="10">
        <v>0</v>
      </c>
      <c r="F260" s="10">
        <v>36.4</v>
      </c>
      <c r="G260" s="192">
        <f t="shared" si="28"/>
        <v>170.20000000000002</v>
      </c>
      <c r="H260" s="192">
        <f>+Sar_InfraMR[[#This Row],[Total Líneas de Explotación ]]</f>
        <v>170.20000000000002</v>
      </c>
      <c r="I260" s="300">
        <v>169.64911000000001</v>
      </c>
      <c r="J260" s="10">
        <v>196.1</v>
      </c>
      <c r="K260" s="10">
        <v>13.5</v>
      </c>
      <c r="L260" s="10">
        <v>85</v>
      </c>
      <c r="M260" s="10">
        <v>8.4</v>
      </c>
      <c r="N260" s="192">
        <f>+Sar_InfraMR[[#This Row],[A.03.1 -  Longitud de Vías de Explotación No Electrificadas Troncales y Ramales (vía principal) (km)]]+Sar_InfraMR[[#This Row],[A.04.1 -  Longitud de Vías de Explotación Electrificadas Troncales y Ramales (vía principal) (km)]]</f>
        <v>281.10000000000002</v>
      </c>
      <c r="O260" s="192">
        <f>+Sar_InfraMR[[#This Row],[Total Vías (excluido Auxiliares)]]</f>
        <v>281.10000000000002</v>
      </c>
      <c r="P260" s="1">
        <v>30</v>
      </c>
      <c r="Q260" s="1">
        <v>5</v>
      </c>
      <c r="R260" s="1">
        <v>5</v>
      </c>
      <c r="S260" s="194">
        <f t="shared" si="29"/>
        <v>40</v>
      </c>
      <c r="T260" s="194">
        <v>40</v>
      </c>
      <c r="U260" s="1">
        <v>20</v>
      </c>
      <c r="V260" s="1">
        <v>89</v>
      </c>
      <c r="W260" s="1">
        <v>1</v>
      </c>
      <c r="X260" s="1">
        <v>40</v>
      </c>
      <c r="Y260" s="1">
        <v>0</v>
      </c>
      <c r="Z260" s="196">
        <f t="shared" si="30"/>
        <v>150</v>
      </c>
      <c r="AA260" s="1">
        <v>11</v>
      </c>
      <c r="AB260" s="1">
        <v>22</v>
      </c>
      <c r="AC260" s="1">
        <f>+Sar_InfraMR[[#This Row],[Total Pasos Vehiculares a Nivel]]</f>
        <v>150</v>
      </c>
      <c r="AD260" s="196">
        <f t="shared" si="31"/>
        <v>183</v>
      </c>
      <c r="AE260" s="1">
        <v>17</v>
      </c>
      <c r="AF260" s="1">
        <v>16</v>
      </c>
      <c r="AG260" s="1">
        <v>74</v>
      </c>
      <c r="AH260" s="196">
        <f t="shared" si="32"/>
        <v>107</v>
      </c>
      <c r="AI260" s="10">
        <v>31.1</v>
      </c>
      <c r="AJ260" s="10">
        <v>0</v>
      </c>
      <c r="AK260" s="10">
        <v>126.55</v>
      </c>
      <c r="AL260" s="222">
        <f t="shared" si="33"/>
        <v>157.65</v>
      </c>
      <c r="AM260" s="1">
        <v>0</v>
      </c>
      <c r="AN260" s="1">
        <v>9</v>
      </c>
      <c r="AO260" s="1">
        <v>8</v>
      </c>
      <c r="AP260" s="200">
        <f t="shared" si="34"/>
        <v>17</v>
      </c>
      <c r="AQ260" s="1">
        <v>180</v>
      </c>
      <c r="AR260" s="1">
        <v>95</v>
      </c>
      <c r="AS260" s="1">
        <v>0</v>
      </c>
      <c r="AT260" s="200">
        <f>+Sar_InfraMR[[#This Row],[B.02.1 - Parque de Coches Eléctricos Motrices]]+Sar_InfraMR[[#This Row],[B.02.2 - Parque de Coches Eléctricos Motrices Remolcados Tipo R]]+Sar_InfraMR[[#This Row],[B.02.3 - Parque de Coches Eléctricos Motrices Tipo R]]</f>
        <v>275</v>
      </c>
      <c r="AU260" s="1">
        <v>0</v>
      </c>
      <c r="AV260" s="1">
        <v>4</v>
      </c>
      <c r="AW260" s="1">
        <v>8</v>
      </c>
      <c r="AX260" s="200">
        <f>+Sar_InfraMR[[#This Row],[B.03.1 - Parque de Coches Motores Motrices Remolcados]]+Sar_InfraMR[[#This Row],[B.03.2 - Parque de Coches Motores Motrices Intermedios]]+Sar_InfraMR[[#This Row],[B.03.3 - Parque de Coches Motores Motrices Cabina]]</f>
        <v>12</v>
      </c>
      <c r="AY260" s="1">
        <v>33</v>
      </c>
      <c r="AZ260" s="1">
        <v>12</v>
      </c>
      <c r="BA260" s="1">
        <v>0</v>
      </c>
      <c r="BB260" s="1">
        <v>0</v>
      </c>
      <c r="BC260" s="200">
        <f>+SUM(Sar_InfraMR[[#This Row],[B.04.1 - Parque de Coches Remolcados Clase Unica]:[B.04.5 - Parque de Coches Remolcados para Servicios Especiales (Cartoneros)]])</f>
        <v>45</v>
      </c>
      <c r="BD260" s="356">
        <v>8</v>
      </c>
      <c r="BE260" s="1">
        <v>0</v>
      </c>
      <c r="BF260" s="1">
        <v>0</v>
      </c>
      <c r="BG260" s="235">
        <v>1676</v>
      </c>
    </row>
    <row r="261" spans="1:60">
      <c r="A261" s="1">
        <v>2014</v>
      </c>
      <c r="B261" s="1" t="s">
        <v>68</v>
      </c>
      <c r="C261" s="10">
        <v>71.5</v>
      </c>
      <c r="D261" s="10">
        <v>62.3</v>
      </c>
      <c r="E261" s="10">
        <v>0</v>
      </c>
      <c r="F261" s="10">
        <v>36.4</v>
      </c>
      <c r="G261" s="192">
        <f t="shared" si="28"/>
        <v>170.20000000000002</v>
      </c>
      <c r="H261" s="192">
        <f>+Sar_InfraMR[[#This Row],[Total Líneas de Explotación ]]</f>
        <v>170.20000000000002</v>
      </c>
      <c r="I261" s="300">
        <v>169.64911000000001</v>
      </c>
      <c r="J261" s="10">
        <v>196.1</v>
      </c>
      <c r="K261" s="10">
        <v>13.5</v>
      </c>
      <c r="L261" s="10">
        <v>85</v>
      </c>
      <c r="M261" s="10">
        <v>8.4</v>
      </c>
      <c r="N261" s="192">
        <f>+Sar_InfraMR[[#This Row],[A.03.1 -  Longitud de Vías de Explotación No Electrificadas Troncales y Ramales (vía principal) (km)]]+Sar_InfraMR[[#This Row],[A.04.1 -  Longitud de Vías de Explotación Electrificadas Troncales y Ramales (vía principal) (km)]]</f>
        <v>281.10000000000002</v>
      </c>
      <c r="O261" s="192">
        <f>+Sar_InfraMR[[#This Row],[Total Vías (excluido Auxiliares)]]</f>
        <v>281.10000000000002</v>
      </c>
      <c r="P261" s="1">
        <v>30</v>
      </c>
      <c r="Q261" s="1">
        <v>5</v>
      </c>
      <c r="R261" s="1">
        <v>5</v>
      </c>
      <c r="S261" s="194">
        <f t="shared" si="29"/>
        <v>40</v>
      </c>
      <c r="T261" s="194">
        <v>40</v>
      </c>
      <c r="U261" s="1">
        <v>20</v>
      </c>
      <c r="V261" s="1">
        <v>89</v>
      </c>
      <c r="W261" s="1">
        <v>1</v>
      </c>
      <c r="X261" s="1">
        <v>40</v>
      </c>
      <c r="Y261" s="1">
        <v>0</v>
      </c>
      <c r="Z261" s="196">
        <f t="shared" si="30"/>
        <v>150</v>
      </c>
      <c r="AA261" s="1">
        <v>11</v>
      </c>
      <c r="AB261" s="1">
        <v>22</v>
      </c>
      <c r="AC261" s="1">
        <f>+Sar_InfraMR[[#This Row],[Total Pasos Vehiculares a Nivel]]</f>
        <v>150</v>
      </c>
      <c r="AD261" s="196">
        <f t="shared" si="31"/>
        <v>183</v>
      </c>
      <c r="AE261" s="1">
        <v>17</v>
      </c>
      <c r="AF261" s="1">
        <v>16</v>
      </c>
      <c r="AG261" s="1">
        <v>74</v>
      </c>
      <c r="AH261" s="196">
        <f t="shared" si="32"/>
        <v>107</v>
      </c>
      <c r="AI261" s="10">
        <v>31.1</v>
      </c>
      <c r="AJ261" s="10">
        <v>0</v>
      </c>
      <c r="AK261" s="10">
        <v>126.55</v>
      </c>
      <c r="AL261" s="222">
        <f t="shared" si="33"/>
        <v>157.65</v>
      </c>
      <c r="AM261" s="1">
        <v>0</v>
      </c>
      <c r="AN261" s="1">
        <v>9</v>
      </c>
      <c r="AO261" s="1">
        <v>8</v>
      </c>
      <c r="AP261" s="200">
        <f t="shared" si="34"/>
        <v>17</v>
      </c>
      <c r="AQ261" s="1">
        <v>180</v>
      </c>
      <c r="AR261" s="1">
        <v>95</v>
      </c>
      <c r="AS261" s="1">
        <v>0</v>
      </c>
      <c r="AT261" s="200">
        <f>+Sar_InfraMR[[#This Row],[B.02.1 - Parque de Coches Eléctricos Motrices]]+Sar_InfraMR[[#This Row],[B.02.2 - Parque de Coches Eléctricos Motrices Remolcados Tipo R]]+Sar_InfraMR[[#This Row],[B.02.3 - Parque de Coches Eléctricos Motrices Tipo R]]</f>
        <v>275</v>
      </c>
      <c r="AU261" s="1">
        <v>0</v>
      </c>
      <c r="AV261" s="1">
        <v>4</v>
      </c>
      <c r="AW261" s="1">
        <v>8</v>
      </c>
      <c r="AX261" s="200">
        <f>+Sar_InfraMR[[#This Row],[B.03.1 - Parque de Coches Motores Motrices Remolcados]]+Sar_InfraMR[[#This Row],[B.03.2 - Parque de Coches Motores Motrices Intermedios]]+Sar_InfraMR[[#This Row],[B.03.3 - Parque de Coches Motores Motrices Cabina]]</f>
        <v>12</v>
      </c>
      <c r="AY261" s="1">
        <v>33</v>
      </c>
      <c r="AZ261" s="1">
        <v>12</v>
      </c>
      <c r="BA261" s="1">
        <v>0</v>
      </c>
      <c r="BB261" s="1">
        <v>0</v>
      </c>
      <c r="BC261" s="200">
        <f>+SUM(Sar_InfraMR[[#This Row],[B.04.1 - Parque de Coches Remolcados Clase Unica]:[B.04.5 - Parque de Coches Remolcados para Servicios Especiales (Cartoneros)]])</f>
        <v>45</v>
      </c>
      <c r="BD261" s="356">
        <v>8</v>
      </c>
      <c r="BE261" s="1">
        <v>0</v>
      </c>
      <c r="BF261" s="1">
        <v>0</v>
      </c>
      <c r="BG261" s="235">
        <v>1676</v>
      </c>
    </row>
    <row r="262" spans="1:60">
      <c r="A262" s="1">
        <v>2014</v>
      </c>
      <c r="B262" s="1" t="s">
        <v>69</v>
      </c>
      <c r="C262" s="10">
        <v>71.5</v>
      </c>
      <c r="D262" s="10">
        <v>62.3</v>
      </c>
      <c r="E262" s="10">
        <v>0</v>
      </c>
      <c r="F262" s="10">
        <v>36.4</v>
      </c>
      <c r="G262" s="192">
        <f t="shared" si="28"/>
        <v>170.20000000000002</v>
      </c>
      <c r="H262" s="192">
        <f>+Sar_InfraMR[[#This Row],[Total Líneas de Explotación ]]</f>
        <v>170.20000000000002</v>
      </c>
      <c r="I262" s="300">
        <v>169.64911000000001</v>
      </c>
      <c r="J262" s="10">
        <v>196.1</v>
      </c>
      <c r="K262" s="10">
        <v>13.5</v>
      </c>
      <c r="L262" s="10">
        <v>85</v>
      </c>
      <c r="M262" s="10">
        <v>8.4</v>
      </c>
      <c r="N262" s="192">
        <f>+Sar_InfraMR[[#This Row],[A.03.1 -  Longitud de Vías de Explotación No Electrificadas Troncales y Ramales (vía principal) (km)]]+Sar_InfraMR[[#This Row],[A.04.1 -  Longitud de Vías de Explotación Electrificadas Troncales y Ramales (vía principal) (km)]]</f>
        <v>281.10000000000002</v>
      </c>
      <c r="O262" s="192">
        <f>+Sar_InfraMR[[#This Row],[Total Vías (excluido Auxiliares)]]</f>
        <v>281.10000000000002</v>
      </c>
      <c r="P262" s="1">
        <v>30</v>
      </c>
      <c r="Q262" s="1">
        <v>5</v>
      </c>
      <c r="R262" s="1">
        <v>5</v>
      </c>
      <c r="S262" s="194">
        <f t="shared" si="29"/>
        <v>40</v>
      </c>
      <c r="T262" s="194">
        <v>40</v>
      </c>
      <c r="U262" s="1">
        <v>20</v>
      </c>
      <c r="V262" s="1">
        <v>89</v>
      </c>
      <c r="W262" s="1">
        <v>1</v>
      </c>
      <c r="X262" s="1">
        <v>40</v>
      </c>
      <c r="Y262" s="1">
        <v>0</v>
      </c>
      <c r="Z262" s="196">
        <f t="shared" si="30"/>
        <v>150</v>
      </c>
      <c r="AA262" s="1">
        <v>11</v>
      </c>
      <c r="AB262" s="1">
        <v>22</v>
      </c>
      <c r="AC262" s="1">
        <f>+Sar_InfraMR[[#This Row],[Total Pasos Vehiculares a Nivel]]</f>
        <v>150</v>
      </c>
      <c r="AD262" s="196">
        <f t="shared" si="31"/>
        <v>183</v>
      </c>
      <c r="AE262" s="1">
        <v>17</v>
      </c>
      <c r="AF262" s="1">
        <v>16</v>
      </c>
      <c r="AG262" s="1">
        <v>74</v>
      </c>
      <c r="AH262" s="196">
        <f t="shared" si="32"/>
        <v>107</v>
      </c>
      <c r="AI262" s="10">
        <v>31.1</v>
      </c>
      <c r="AJ262" s="10">
        <v>0</v>
      </c>
      <c r="AK262" s="10">
        <v>126.55</v>
      </c>
      <c r="AL262" s="222">
        <f t="shared" si="33"/>
        <v>157.65</v>
      </c>
      <c r="AM262" s="1">
        <v>0</v>
      </c>
      <c r="AN262" s="1">
        <v>9</v>
      </c>
      <c r="AO262" s="1">
        <v>8</v>
      </c>
      <c r="AP262" s="200">
        <f t="shared" si="34"/>
        <v>17</v>
      </c>
      <c r="AQ262" s="1">
        <v>180</v>
      </c>
      <c r="AR262" s="1">
        <v>95</v>
      </c>
      <c r="AS262" s="1">
        <v>0</v>
      </c>
      <c r="AT262" s="200">
        <f>+Sar_InfraMR[[#This Row],[B.02.1 - Parque de Coches Eléctricos Motrices]]+Sar_InfraMR[[#This Row],[B.02.2 - Parque de Coches Eléctricos Motrices Remolcados Tipo R]]+Sar_InfraMR[[#This Row],[B.02.3 - Parque de Coches Eléctricos Motrices Tipo R]]</f>
        <v>275</v>
      </c>
      <c r="AU262" s="1">
        <v>0</v>
      </c>
      <c r="AV262" s="1">
        <v>4</v>
      </c>
      <c r="AW262" s="1">
        <v>8</v>
      </c>
      <c r="AX262" s="200">
        <f>+Sar_InfraMR[[#This Row],[B.03.1 - Parque de Coches Motores Motrices Remolcados]]+Sar_InfraMR[[#This Row],[B.03.2 - Parque de Coches Motores Motrices Intermedios]]+Sar_InfraMR[[#This Row],[B.03.3 - Parque de Coches Motores Motrices Cabina]]</f>
        <v>12</v>
      </c>
      <c r="AY262" s="1">
        <v>33</v>
      </c>
      <c r="AZ262" s="1">
        <v>12</v>
      </c>
      <c r="BA262" s="1">
        <v>0</v>
      </c>
      <c r="BB262" s="1">
        <v>0</v>
      </c>
      <c r="BC262" s="200">
        <f>+SUM(Sar_InfraMR[[#This Row],[B.04.1 - Parque de Coches Remolcados Clase Unica]:[B.04.5 - Parque de Coches Remolcados para Servicios Especiales (Cartoneros)]])</f>
        <v>45</v>
      </c>
      <c r="BD262" s="356">
        <v>8</v>
      </c>
      <c r="BE262" s="1">
        <v>0</v>
      </c>
      <c r="BF262" s="1">
        <v>0</v>
      </c>
      <c r="BG262" s="235">
        <v>1676</v>
      </c>
    </row>
    <row r="263" spans="1:60">
      <c r="A263" s="1">
        <v>2014</v>
      </c>
      <c r="B263" s="1" t="s">
        <v>70</v>
      </c>
      <c r="C263" s="10">
        <v>71.5</v>
      </c>
      <c r="D263" s="10">
        <v>62.3</v>
      </c>
      <c r="E263" s="10">
        <v>0</v>
      </c>
      <c r="F263" s="10">
        <v>36.4</v>
      </c>
      <c r="G263" s="192">
        <f t="shared" si="28"/>
        <v>170.20000000000002</v>
      </c>
      <c r="H263" s="192">
        <f>+Sar_InfraMR[[#This Row],[Total Líneas de Explotación ]]</f>
        <v>170.20000000000002</v>
      </c>
      <c r="I263" s="300">
        <v>169.64911000000001</v>
      </c>
      <c r="J263" s="10">
        <v>196.1</v>
      </c>
      <c r="K263" s="10">
        <v>13.5</v>
      </c>
      <c r="L263" s="10">
        <v>85</v>
      </c>
      <c r="M263" s="10">
        <v>8.4</v>
      </c>
      <c r="N263" s="192">
        <f>+Sar_InfraMR[[#This Row],[A.03.1 -  Longitud de Vías de Explotación No Electrificadas Troncales y Ramales (vía principal) (km)]]+Sar_InfraMR[[#This Row],[A.04.1 -  Longitud de Vías de Explotación Electrificadas Troncales y Ramales (vía principal) (km)]]</f>
        <v>281.10000000000002</v>
      </c>
      <c r="O263" s="192">
        <f>+Sar_InfraMR[[#This Row],[Total Vías (excluido Auxiliares)]]</f>
        <v>281.10000000000002</v>
      </c>
      <c r="P263" s="1">
        <v>30</v>
      </c>
      <c r="Q263" s="1">
        <v>5</v>
      </c>
      <c r="R263" s="1">
        <v>5</v>
      </c>
      <c r="S263" s="194">
        <f t="shared" si="29"/>
        <v>40</v>
      </c>
      <c r="T263" s="194">
        <v>40</v>
      </c>
      <c r="U263" s="1">
        <v>20</v>
      </c>
      <c r="V263" s="1">
        <v>89</v>
      </c>
      <c r="W263" s="1">
        <v>1</v>
      </c>
      <c r="X263" s="1">
        <v>40</v>
      </c>
      <c r="Y263" s="1">
        <v>0</v>
      </c>
      <c r="Z263" s="196">
        <f t="shared" si="30"/>
        <v>150</v>
      </c>
      <c r="AA263" s="1">
        <v>11</v>
      </c>
      <c r="AB263" s="1">
        <v>22</v>
      </c>
      <c r="AC263" s="1">
        <f>+Sar_InfraMR[[#This Row],[Total Pasos Vehiculares a Nivel]]</f>
        <v>150</v>
      </c>
      <c r="AD263" s="196">
        <f t="shared" si="31"/>
        <v>183</v>
      </c>
      <c r="AE263" s="1">
        <v>17</v>
      </c>
      <c r="AF263" s="1">
        <v>16</v>
      </c>
      <c r="AG263" s="1">
        <v>74</v>
      </c>
      <c r="AH263" s="196">
        <f t="shared" si="32"/>
        <v>107</v>
      </c>
      <c r="AI263" s="10">
        <v>31.1</v>
      </c>
      <c r="AJ263" s="10">
        <v>0</v>
      </c>
      <c r="AK263" s="10">
        <v>126.55</v>
      </c>
      <c r="AL263" s="222">
        <f t="shared" si="33"/>
        <v>157.65</v>
      </c>
      <c r="AM263" s="1">
        <v>0</v>
      </c>
      <c r="AN263" s="1">
        <v>9</v>
      </c>
      <c r="AO263" s="1">
        <v>8</v>
      </c>
      <c r="AP263" s="200">
        <f t="shared" si="34"/>
        <v>17</v>
      </c>
      <c r="AQ263" s="1">
        <v>180</v>
      </c>
      <c r="AR263" s="1">
        <v>95</v>
      </c>
      <c r="AS263" s="1">
        <v>0</v>
      </c>
      <c r="AT263" s="200">
        <f>+Sar_InfraMR[[#This Row],[B.02.1 - Parque de Coches Eléctricos Motrices]]+Sar_InfraMR[[#This Row],[B.02.2 - Parque de Coches Eléctricos Motrices Remolcados Tipo R]]+Sar_InfraMR[[#This Row],[B.02.3 - Parque de Coches Eléctricos Motrices Tipo R]]</f>
        <v>275</v>
      </c>
      <c r="AU263" s="1">
        <v>0</v>
      </c>
      <c r="AV263" s="1">
        <v>4</v>
      </c>
      <c r="AW263" s="1">
        <v>8</v>
      </c>
      <c r="AX263" s="200">
        <f>+Sar_InfraMR[[#This Row],[B.03.1 - Parque de Coches Motores Motrices Remolcados]]+Sar_InfraMR[[#This Row],[B.03.2 - Parque de Coches Motores Motrices Intermedios]]+Sar_InfraMR[[#This Row],[B.03.3 - Parque de Coches Motores Motrices Cabina]]</f>
        <v>12</v>
      </c>
      <c r="AY263" s="1">
        <v>33</v>
      </c>
      <c r="AZ263" s="1">
        <v>12</v>
      </c>
      <c r="BA263" s="1">
        <v>0</v>
      </c>
      <c r="BB263" s="1">
        <v>0</v>
      </c>
      <c r="BC263" s="200">
        <f>+SUM(Sar_InfraMR[[#This Row],[B.04.1 - Parque de Coches Remolcados Clase Unica]:[B.04.5 - Parque de Coches Remolcados para Servicios Especiales (Cartoneros)]])</f>
        <v>45</v>
      </c>
      <c r="BD263" s="356">
        <v>8</v>
      </c>
      <c r="BE263" s="1">
        <v>0</v>
      </c>
      <c r="BF263" s="1">
        <v>0</v>
      </c>
      <c r="BG263" s="235">
        <v>1676</v>
      </c>
    </row>
    <row r="264" spans="1:60">
      <c r="A264" s="1">
        <v>2014</v>
      </c>
      <c r="B264" s="1" t="s">
        <v>71</v>
      </c>
      <c r="C264" s="10">
        <v>71.5</v>
      </c>
      <c r="D264" s="10">
        <v>62.3</v>
      </c>
      <c r="E264" s="10">
        <v>0</v>
      </c>
      <c r="F264" s="10">
        <v>36.4</v>
      </c>
      <c r="G264" s="192">
        <f t="shared" si="28"/>
        <v>170.20000000000002</v>
      </c>
      <c r="H264" s="192">
        <f>+Sar_InfraMR[[#This Row],[Total Líneas de Explotación ]]</f>
        <v>170.20000000000002</v>
      </c>
      <c r="I264" s="300">
        <v>169.64911000000001</v>
      </c>
      <c r="J264" s="10">
        <v>196.1</v>
      </c>
      <c r="K264" s="10">
        <v>13.5</v>
      </c>
      <c r="L264" s="10">
        <v>85</v>
      </c>
      <c r="M264" s="10">
        <v>8.4</v>
      </c>
      <c r="N264" s="192">
        <f>+Sar_InfraMR[[#This Row],[A.03.1 -  Longitud de Vías de Explotación No Electrificadas Troncales y Ramales (vía principal) (km)]]+Sar_InfraMR[[#This Row],[A.04.1 -  Longitud de Vías de Explotación Electrificadas Troncales y Ramales (vía principal) (km)]]</f>
        <v>281.10000000000002</v>
      </c>
      <c r="O264" s="192">
        <f>+Sar_InfraMR[[#This Row],[Total Vías (excluido Auxiliares)]]</f>
        <v>281.10000000000002</v>
      </c>
      <c r="P264" s="1">
        <v>30</v>
      </c>
      <c r="Q264" s="1">
        <v>5</v>
      </c>
      <c r="R264" s="1">
        <v>5</v>
      </c>
      <c r="S264" s="194">
        <f t="shared" si="29"/>
        <v>40</v>
      </c>
      <c r="T264" s="194">
        <v>40</v>
      </c>
      <c r="U264" s="1">
        <v>20</v>
      </c>
      <c r="V264" s="1">
        <v>89</v>
      </c>
      <c r="W264" s="1">
        <v>1</v>
      </c>
      <c r="X264" s="1">
        <v>40</v>
      </c>
      <c r="Y264" s="1">
        <v>0</v>
      </c>
      <c r="Z264" s="196">
        <f t="shared" si="30"/>
        <v>150</v>
      </c>
      <c r="AA264" s="1">
        <v>11</v>
      </c>
      <c r="AB264" s="1">
        <v>22</v>
      </c>
      <c r="AC264" s="1">
        <f>+Sar_InfraMR[[#This Row],[Total Pasos Vehiculares a Nivel]]</f>
        <v>150</v>
      </c>
      <c r="AD264" s="196">
        <f t="shared" si="31"/>
        <v>183</v>
      </c>
      <c r="AE264" s="1">
        <v>17</v>
      </c>
      <c r="AF264" s="1">
        <v>16</v>
      </c>
      <c r="AG264" s="1">
        <v>74</v>
      </c>
      <c r="AH264" s="196">
        <f t="shared" si="32"/>
        <v>107</v>
      </c>
      <c r="AI264" s="10">
        <v>31.1</v>
      </c>
      <c r="AJ264" s="10">
        <v>0</v>
      </c>
      <c r="AK264" s="10">
        <v>126.55</v>
      </c>
      <c r="AL264" s="222">
        <f t="shared" si="33"/>
        <v>157.65</v>
      </c>
      <c r="AM264" s="1">
        <v>0</v>
      </c>
      <c r="AN264" s="1">
        <v>9</v>
      </c>
      <c r="AO264" s="1">
        <v>8</v>
      </c>
      <c r="AP264" s="200">
        <f t="shared" si="34"/>
        <v>17</v>
      </c>
      <c r="AQ264" s="1">
        <v>180</v>
      </c>
      <c r="AR264" s="1">
        <v>95</v>
      </c>
      <c r="AS264" s="1">
        <v>0</v>
      </c>
      <c r="AT264" s="200">
        <f>+Sar_InfraMR[[#This Row],[B.02.1 - Parque de Coches Eléctricos Motrices]]+Sar_InfraMR[[#This Row],[B.02.2 - Parque de Coches Eléctricos Motrices Remolcados Tipo R]]+Sar_InfraMR[[#This Row],[B.02.3 - Parque de Coches Eléctricos Motrices Tipo R]]</f>
        <v>275</v>
      </c>
      <c r="AU264" s="1">
        <v>0</v>
      </c>
      <c r="AV264" s="1">
        <v>4</v>
      </c>
      <c r="AW264" s="1">
        <v>8</v>
      </c>
      <c r="AX264" s="200">
        <f>+Sar_InfraMR[[#This Row],[B.03.1 - Parque de Coches Motores Motrices Remolcados]]+Sar_InfraMR[[#This Row],[B.03.2 - Parque de Coches Motores Motrices Intermedios]]+Sar_InfraMR[[#This Row],[B.03.3 - Parque de Coches Motores Motrices Cabina]]</f>
        <v>12</v>
      </c>
      <c r="AY264" s="1">
        <v>33</v>
      </c>
      <c r="AZ264" s="1">
        <v>12</v>
      </c>
      <c r="BA264" s="1">
        <v>0</v>
      </c>
      <c r="BB264" s="1">
        <v>0</v>
      </c>
      <c r="BC264" s="200">
        <f>+SUM(Sar_InfraMR[[#This Row],[B.04.1 - Parque de Coches Remolcados Clase Unica]:[B.04.5 - Parque de Coches Remolcados para Servicios Especiales (Cartoneros)]])</f>
        <v>45</v>
      </c>
      <c r="BD264" s="356">
        <v>8</v>
      </c>
      <c r="BE264" s="1">
        <v>0</v>
      </c>
      <c r="BF264" s="1">
        <v>0</v>
      </c>
      <c r="BG264" s="235">
        <v>1676</v>
      </c>
      <c r="BH264" s="1" t="s">
        <v>73</v>
      </c>
    </row>
    <row r="265" spans="1:60">
      <c r="A265" s="1">
        <v>2014</v>
      </c>
      <c r="B265" s="1" t="s">
        <v>72</v>
      </c>
      <c r="C265" s="10">
        <v>71.5</v>
      </c>
      <c r="D265" s="10">
        <v>62.3</v>
      </c>
      <c r="E265" s="10">
        <v>0</v>
      </c>
      <c r="F265" s="10">
        <v>36.4</v>
      </c>
      <c r="G265" s="192">
        <f t="shared" si="28"/>
        <v>170.20000000000002</v>
      </c>
      <c r="H265" s="192">
        <f>+Sar_InfraMR[[#This Row],[Total Líneas de Explotación ]]</f>
        <v>170.20000000000002</v>
      </c>
      <c r="I265" s="300">
        <v>169.64911000000001</v>
      </c>
      <c r="J265" s="10">
        <v>196.1</v>
      </c>
      <c r="K265" s="10">
        <v>13.5</v>
      </c>
      <c r="L265" s="10">
        <v>85</v>
      </c>
      <c r="M265" s="10">
        <v>8.4</v>
      </c>
      <c r="N265" s="192">
        <f>+Sar_InfraMR[[#This Row],[A.03.1 -  Longitud de Vías de Explotación No Electrificadas Troncales y Ramales (vía principal) (km)]]+Sar_InfraMR[[#This Row],[A.04.1 -  Longitud de Vías de Explotación Electrificadas Troncales y Ramales (vía principal) (km)]]</f>
        <v>281.10000000000002</v>
      </c>
      <c r="O265" s="192">
        <f>+Sar_InfraMR[[#This Row],[Total Vías (excluido Auxiliares)]]</f>
        <v>281.10000000000002</v>
      </c>
      <c r="P265" s="1">
        <v>30</v>
      </c>
      <c r="Q265" s="1">
        <v>5</v>
      </c>
      <c r="R265" s="1">
        <v>5</v>
      </c>
      <c r="S265" s="194">
        <f t="shared" si="29"/>
        <v>40</v>
      </c>
      <c r="T265" s="194">
        <v>40</v>
      </c>
      <c r="U265" s="1">
        <v>20</v>
      </c>
      <c r="V265" s="1">
        <v>89</v>
      </c>
      <c r="W265" s="1">
        <v>1</v>
      </c>
      <c r="X265" s="1">
        <v>40</v>
      </c>
      <c r="Y265" s="1">
        <v>0</v>
      </c>
      <c r="Z265" s="196">
        <f t="shared" si="30"/>
        <v>150</v>
      </c>
      <c r="AA265" s="1">
        <v>11</v>
      </c>
      <c r="AB265" s="1">
        <v>22</v>
      </c>
      <c r="AC265" s="1">
        <f>+Sar_InfraMR[[#This Row],[Total Pasos Vehiculares a Nivel]]</f>
        <v>150</v>
      </c>
      <c r="AD265" s="196">
        <f t="shared" si="31"/>
        <v>183</v>
      </c>
      <c r="AE265" s="1">
        <v>17</v>
      </c>
      <c r="AF265" s="1">
        <v>16</v>
      </c>
      <c r="AG265" s="1">
        <v>74</v>
      </c>
      <c r="AH265" s="196">
        <f t="shared" si="32"/>
        <v>107</v>
      </c>
      <c r="AI265" s="10">
        <v>31.1</v>
      </c>
      <c r="AJ265" s="10">
        <v>0</v>
      </c>
      <c r="AK265" s="10">
        <v>126.55</v>
      </c>
      <c r="AL265" s="222">
        <f t="shared" si="33"/>
        <v>157.65</v>
      </c>
      <c r="AM265" s="1">
        <v>0</v>
      </c>
      <c r="AN265" s="1">
        <v>9</v>
      </c>
      <c r="AO265" s="1">
        <v>8</v>
      </c>
      <c r="AP265" s="200">
        <f t="shared" si="34"/>
        <v>17</v>
      </c>
      <c r="AQ265" s="1">
        <v>152</v>
      </c>
      <c r="AR265" s="1">
        <v>75</v>
      </c>
      <c r="AS265" s="1">
        <v>0</v>
      </c>
      <c r="AT265" s="200">
        <f>+Sar_InfraMR[[#This Row],[B.02.1 - Parque de Coches Eléctricos Motrices]]+Sar_InfraMR[[#This Row],[B.02.2 - Parque de Coches Eléctricos Motrices Remolcados Tipo R]]+Sar_InfraMR[[#This Row],[B.02.3 - Parque de Coches Eléctricos Motrices Tipo R]]</f>
        <v>227</v>
      </c>
      <c r="AU265" s="1">
        <v>0</v>
      </c>
      <c r="AV265" s="1">
        <v>4</v>
      </c>
      <c r="AW265" s="1">
        <v>8</v>
      </c>
      <c r="AX265" s="200">
        <f>+Sar_InfraMR[[#This Row],[B.03.1 - Parque de Coches Motores Motrices Remolcados]]+Sar_InfraMR[[#This Row],[B.03.2 - Parque de Coches Motores Motrices Intermedios]]+Sar_InfraMR[[#This Row],[B.03.3 - Parque de Coches Motores Motrices Cabina]]</f>
        <v>12</v>
      </c>
      <c r="AY265" s="1">
        <v>33</v>
      </c>
      <c r="AZ265" s="1">
        <v>12</v>
      </c>
      <c r="BA265" s="1">
        <v>0</v>
      </c>
      <c r="BB265" s="1">
        <v>0</v>
      </c>
      <c r="BC265" s="200">
        <f>+SUM(Sar_InfraMR[[#This Row],[B.04.1 - Parque de Coches Remolcados Clase Unica]:[B.04.5 - Parque de Coches Remolcados para Servicios Especiales (Cartoneros)]])</f>
        <v>45</v>
      </c>
      <c r="BD265" s="356">
        <v>8</v>
      </c>
      <c r="BE265" s="1">
        <v>0</v>
      </c>
      <c r="BF265" s="1">
        <v>0</v>
      </c>
      <c r="BG265" s="235">
        <v>1676</v>
      </c>
    </row>
    <row r="266" spans="1:60">
      <c r="A266" s="1">
        <v>2015</v>
      </c>
      <c r="B266" s="1" t="s">
        <v>61</v>
      </c>
      <c r="C266" s="10">
        <v>71.5</v>
      </c>
      <c r="D266" s="10">
        <v>62.3</v>
      </c>
      <c r="E266" s="10">
        <v>0</v>
      </c>
      <c r="F266" s="10">
        <v>36.4</v>
      </c>
      <c r="G266" s="192">
        <f t="shared" si="28"/>
        <v>170.20000000000002</v>
      </c>
      <c r="H266" s="192">
        <f>+Sar_InfraMR[[#This Row],[Total Líneas de Explotación ]]</f>
        <v>170.20000000000002</v>
      </c>
      <c r="I266" s="300">
        <v>169.64911000000001</v>
      </c>
      <c r="J266" s="10">
        <v>196.1</v>
      </c>
      <c r="K266" s="10">
        <v>13.5</v>
      </c>
      <c r="L266" s="10">
        <v>85</v>
      </c>
      <c r="M266" s="10">
        <v>8.4</v>
      </c>
      <c r="N266" s="192">
        <f>+Sar_InfraMR[[#This Row],[A.03.1 -  Longitud de Vías de Explotación No Electrificadas Troncales y Ramales (vía principal) (km)]]+Sar_InfraMR[[#This Row],[A.04.1 -  Longitud de Vías de Explotación Electrificadas Troncales y Ramales (vía principal) (km)]]</f>
        <v>281.10000000000002</v>
      </c>
      <c r="O266" s="192">
        <f>+Sar_InfraMR[[#This Row],[Total Vías (excluido Auxiliares)]]</f>
        <v>281.10000000000002</v>
      </c>
      <c r="P266" s="1">
        <v>30</v>
      </c>
      <c r="Q266" s="1">
        <v>5</v>
      </c>
      <c r="R266" s="1">
        <v>5</v>
      </c>
      <c r="S266" s="194">
        <f t="shared" si="29"/>
        <v>40</v>
      </c>
      <c r="T266" s="194">
        <v>40</v>
      </c>
      <c r="U266" s="1">
        <v>20</v>
      </c>
      <c r="V266" s="1">
        <v>89</v>
      </c>
      <c r="W266" s="1">
        <v>1</v>
      </c>
      <c r="X266" s="1">
        <v>40</v>
      </c>
      <c r="Y266" s="1">
        <v>0</v>
      </c>
      <c r="Z266" s="196">
        <f t="shared" si="30"/>
        <v>150</v>
      </c>
      <c r="AA266" s="1">
        <v>11</v>
      </c>
      <c r="AB266" s="1">
        <v>22</v>
      </c>
      <c r="AC266" s="1">
        <f>+Sar_InfraMR[[#This Row],[Total Pasos Vehiculares a Nivel]]</f>
        <v>150</v>
      </c>
      <c r="AD266" s="196">
        <f t="shared" si="31"/>
        <v>183</v>
      </c>
      <c r="AE266" s="1">
        <v>17</v>
      </c>
      <c r="AF266" s="1">
        <v>16</v>
      </c>
      <c r="AG266" s="1">
        <v>74</v>
      </c>
      <c r="AH266" s="196">
        <f t="shared" si="32"/>
        <v>107</v>
      </c>
      <c r="AI266" s="10">
        <v>31.1</v>
      </c>
      <c r="AJ266" s="10">
        <v>0</v>
      </c>
      <c r="AK266" s="10">
        <v>126.55</v>
      </c>
      <c r="AL266" s="222">
        <f t="shared" si="33"/>
        <v>157.65</v>
      </c>
      <c r="AM266" s="1">
        <v>0</v>
      </c>
      <c r="AN266" s="1">
        <v>9</v>
      </c>
      <c r="AO266" s="1">
        <v>8</v>
      </c>
      <c r="AP266" s="200">
        <f t="shared" si="34"/>
        <v>17</v>
      </c>
      <c r="AQ266" s="1">
        <v>152</v>
      </c>
      <c r="AR266" s="1">
        <v>75</v>
      </c>
      <c r="AS266" s="1">
        <v>0</v>
      </c>
      <c r="AT266" s="200">
        <f>+Sar_InfraMR[[#This Row],[B.02.1 - Parque de Coches Eléctricos Motrices]]+Sar_InfraMR[[#This Row],[B.02.2 - Parque de Coches Eléctricos Motrices Remolcados Tipo R]]+Sar_InfraMR[[#This Row],[B.02.3 - Parque de Coches Eléctricos Motrices Tipo R]]</f>
        <v>227</v>
      </c>
      <c r="AU266" s="1">
        <v>0</v>
      </c>
      <c r="AV266" s="1">
        <v>4</v>
      </c>
      <c r="AW266" s="1">
        <v>8</v>
      </c>
      <c r="AX266" s="200">
        <f>+Sar_InfraMR[[#This Row],[B.03.1 - Parque de Coches Motores Motrices Remolcados]]+Sar_InfraMR[[#This Row],[B.03.2 - Parque de Coches Motores Motrices Intermedios]]+Sar_InfraMR[[#This Row],[B.03.3 - Parque de Coches Motores Motrices Cabina]]</f>
        <v>12</v>
      </c>
      <c r="AY266" s="1">
        <v>33</v>
      </c>
      <c r="AZ266" s="1">
        <v>12</v>
      </c>
      <c r="BA266" s="1">
        <v>0</v>
      </c>
      <c r="BB266" s="1">
        <v>0</v>
      </c>
      <c r="BC266" s="200">
        <f>+SUM(Sar_InfraMR[[#This Row],[B.04.1 - Parque de Coches Remolcados Clase Unica]:[B.04.5 - Parque de Coches Remolcados para Servicios Especiales (Cartoneros)]])</f>
        <v>45</v>
      </c>
      <c r="BD266" s="356">
        <v>8</v>
      </c>
      <c r="BE266" s="1">
        <v>0</v>
      </c>
      <c r="BF266" s="1">
        <v>0</v>
      </c>
      <c r="BG266" s="235">
        <v>1676</v>
      </c>
    </row>
    <row r="267" spans="1:60">
      <c r="A267" s="1">
        <v>2015</v>
      </c>
      <c r="B267" s="1" t="s">
        <v>62</v>
      </c>
      <c r="C267" s="10">
        <v>71.5</v>
      </c>
      <c r="D267" s="10">
        <v>62.3</v>
      </c>
      <c r="E267" s="10">
        <v>0</v>
      </c>
      <c r="F267" s="10">
        <v>36.4</v>
      </c>
      <c r="G267" s="192">
        <f t="shared" si="28"/>
        <v>170.20000000000002</v>
      </c>
      <c r="H267" s="192">
        <f>+Sar_InfraMR[[#This Row],[Total Líneas de Explotación ]]</f>
        <v>170.20000000000002</v>
      </c>
      <c r="I267" s="300">
        <v>169.64911000000001</v>
      </c>
      <c r="J267" s="10">
        <v>196.1</v>
      </c>
      <c r="K267" s="10">
        <v>13.5</v>
      </c>
      <c r="L267" s="10">
        <v>85</v>
      </c>
      <c r="M267" s="10">
        <v>8.4</v>
      </c>
      <c r="N267" s="192">
        <f>+Sar_InfraMR[[#This Row],[A.03.1 -  Longitud de Vías de Explotación No Electrificadas Troncales y Ramales (vía principal) (km)]]+Sar_InfraMR[[#This Row],[A.04.1 -  Longitud de Vías de Explotación Electrificadas Troncales y Ramales (vía principal) (km)]]</f>
        <v>281.10000000000002</v>
      </c>
      <c r="O267" s="192">
        <f>+Sar_InfraMR[[#This Row],[Total Vías (excluido Auxiliares)]]</f>
        <v>281.10000000000002</v>
      </c>
      <c r="P267" s="1">
        <v>30</v>
      </c>
      <c r="Q267" s="1">
        <v>5</v>
      </c>
      <c r="R267" s="1">
        <v>5</v>
      </c>
      <c r="S267" s="194">
        <f t="shared" si="29"/>
        <v>40</v>
      </c>
      <c r="T267" s="194">
        <v>40</v>
      </c>
      <c r="U267" s="1">
        <v>20</v>
      </c>
      <c r="V267" s="1">
        <v>89</v>
      </c>
      <c r="W267" s="1">
        <v>1</v>
      </c>
      <c r="X267" s="1">
        <v>40</v>
      </c>
      <c r="Y267" s="1">
        <v>0</v>
      </c>
      <c r="Z267" s="196">
        <f t="shared" si="30"/>
        <v>150</v>
      </c>
      <c r="AA267" s="1">
        <v>11</v>
      </c>
      <c r="AB267" s="1">
        <v>22</v>
      </c>
      <c r="AC267" s="1">
        <f>+Sar_InfraMR[[#This Row],[Total Pasos Vehiculares a Nivel]]</f>
        <v>150</v>
      </c>
      <c r="AD267" s="196">
        <f t="shared" si="31"/>
        <v>183</v>
      </c>
      <c r="AE267" s="1">
        <v>17</v>
      </c>
      <c r="AF267" s="1">
        <v>16</v>
      </c>
      <c r="AG267" s="1">
        <v>74</v>
      </c>
      <c r="AH267" s="196">
        <f t="shared" si="32"/>
        <v>107</v>
      </c>
      <c r="AI267" s="10">
        <v>31.1</v>
      </c>
      <c r="AJ267" s="10">
        <v>0</v>
      </c>
      <c r="AK267" s="10">
        <v>126.55</v>
      </c>
      <c r="AL267" s="222">
        <f t="shared" si="33"/>
        <v>157.65</v>
      </c>
      <c r="AM267" s="1">
        <v>0</v>
      </c>
      <c r="AN267" s="1">
        <v>9</v>
      </c>
      <c r="AO267" s="1">
        <v>8</v>
      </c>
      <c r="AP267" s="200">
        <f t="shared" si="34"/>
        <v>17</v>
      </c>
      <c r="AQ267" s="1">
        <v>152</v>
      </c>
      <c r="AR267" s="1">
        <v>75</v>
      </c>
      <c r="AS267" s="1">
        <v>0</v>
      </c>
      <c r="AT267" s="200">
        <f>+Sar_InfraMR[[#This Row],[B.02.1 - Parque de Coches Eléctricos Motrices]]+Sar_InfraMR[[#This Row],[B.02.2 - Parque de Coches Eléctricos Motrices Remolcados Tipo R]]+Sar_InfraMR[[#This Row],[B.02.3 - Parque de Coches Eléctricos Motrices Tipo R]]</f>
        <v>227</v>
      </c>
      <c r="AU267" s="1">
        <v>0</v>
      </c>
      <c r="AV267" s="1">
        <v>4</v>
      </c>
      <c r="AW267" s="1">
        <v>8</v>
      </c>
      <c r="AX267" s="200">
        <f>+Sar_InfraMR[[#This Row],[B.03.1 - Parque de Coches Motores Motrices Remolcados]]+Sar_InfraMR[[#This Row],[B.03.2 - Parque de Coches Motores Motrices Intermedios]]+Sar_InfraMR[[#This Row],[B.03.3 - Parque de Coches Motores Motrices Cabina]]</f>
        <v>12</v>
      </c>
      <c r="AY267" s="1">
        <v>33</v>
      </c>
      <c r="AZ267" s="1">
        <v>12</v>
      </c>
      <c r="BA267" s="1">
        <v>0</v>
      </c>
      <c r="BB267" s="1">
        <v>0</v>
      </c>
      <c r="BC267" s="200">
        <f>+SUM(Sar_InfraMR[[#This Row],[B.04.1 - Parque de Coches Remolcados Clase Unica]:[B.04.5 - Parque de Coches Remolcados para Servicios Especiales (Cartoneros)]])</f>
        <v>45</v>
      </c>
      <c r="BD267" s="356">
        <v>8</v>
      </c>
      <c r="BE267" s="1">
        <v>0</v>
      </c>
      <c r="BF267" s="1">
        <v>0</v>
      </c>
      <c r="BG267" s="235">
        <v>1676</v>
      </c>
    </row>
    <row r="268" spans="1:60">
      <c r="A268" s="1">
        <v>2015</v>
      </c>
      <c r="B268" s="1" t="s">
        <v>63</v>
      </c>
      <c r="C268" s="10">
        <v>71.5</v>
      </c>
      <c r="D268" s="10">
        <v>62.3</v>
      </c>
      <c r="E268" s="10">
        <v>0</v>
      </c>
      <c r="F268" s="10">
        <v>36.4</v>
      </c>
      <c r="G268" s="192">
        <f t="shared" si="28"/>
        <v>170.20000000000002</v>
      </c>
      <c r="H268" s="192">
        <f>+Sar_InfraMR[[#This Row],[Total Líneas de Explotación ]]</f>
        <v>170.20000000000002</v>
      </c>
      <c r="I268" s="300">
        <v>169.64911000000001</v>
      </c>
      <c r="J268" s="10">
        <v>196.1</v>
      </c>
      <c r="K268" s="10">
        <v>13.5</v>
      </c>
      <c r="L268" s="10">
        <v>85</v>
      </c>
      <c r="M268" s="10">
        <v>8.4</v>
      </c>
      <c r="N268" s="192">
        <f>+Sar_InfraMR[[#This Row],[A.03.1 -  Longitud de Vías de Explotación No Electrificadas Troncales y Ramales (vía principal) (km)]]+Sar_InfraMR[[#This Row],[A.04.1 -  Longitud de Vías de Explotación Electrificadas Troncales y Ramales (vía principal) (km)]]</f>
        <v>281.10000000000002</v>
      </c>
      <c r="O268" s="192">
        <f>+Sar_InfraMR[[#This Row],[Total Vías (excluido Auxiliares)]]</f>
        <v>281.10000000000002</v>
      </c>
      <c r="P268" s="1">
        <v>30</v>
      </c>
      <c r="Q268" s="1">
        <v>5</v>
      </c>
      <c r="R268" s="1">
        <v>5</v>
      </c>
      <c r="S268" s="194">
        <f t="shared" si="29"/>
        <v>40</v>
      </c>
      <c r="T268" s="194">
        <v>40</v>
      </c>
      <c r="U268" s="1">
        <v>20</v>
      </c>
      <c r="V268" s="1">
        <v>89</v>
      </c>
      <c r="W268" s="1">
        <v>1</v>
      </c>
      <c r="X268" s="1">
        <v>40</v>
      </c>
      <c r="Y268" s="1">
        <v>0</v>
      </c>
      <c r="Z268" s="196">
        <f t="shared" si="30"/>
        <v>150</v>
      </c>
      <c r="AA268" s="1">
        <v>11</v>
      </c>
      <c r="AB268" s="1">
        <v>22</v>
      </c>
      <c r="AC268" s="1">
        <f>+Sar_InfraMR[[#This Row],[Total Pasos Vehiculares a Nivel]]</f>
        <v>150</v>
      </c>
      <c r="AD268" s="196">
        <f t="shared" si="31"/>
        <v>183</v>
      </c>
      <c r="AE268" s="1">
        <v>17</v>
      </c>
      <c r="AF268" s="1">
        <v>16</v>
      </c>
      <c r="AG268" s="1">
        <v>74</v>
      </c>
      <c r="AH268" s="196">
        <f t="shared" si="32"/>
        <v>107</v>
      </c>
      <c r="AI268" s="10">
        <v>31.1</v>
      </c>
      <c r="AJ268" s="10">
        <v>0</v>
      </c>
      <c r="AK268" s="10">
        <v>126.55</v>
      </c>
      <c r="AL268" s="222">
        <f t="shared" si="33"/>
        <v>157.65</v>
      </c>
      <c r="AM268" s="1">
        <v>0</v>
      </c>
      <c r="AN268" s="1">
        <v>9</v>
      </c>
      <c r="AO268" s="1">
        <v>8</v>
      </c>
      <c r="AP268" s="200">
        <f t="shared" si="34"/>
        <v>17</v>
      </c>
      <c r="AQ268" s="1">
        <v>152</v>
      </c>
      <c r="AR268" s="1">
        <v>75</v>
      </c>
      <c r="AS268" s="1">
        <v>0</v>
      </c>
      <c r="AT268" s="200">
        <f>+Sar_InfraMR[[#This Row],[B.02.1 - Parque de Coches Eléctricos Motrices]]+Sar_InfraMR[[#This Row],[B.02.2 - Parque de Coches Eléctricos Motrices Remolcados Tipo R]]+Sar_InfraMR[[#This Row],[B.02.3 - Parque de Coches Eléctricos Motrices Tipo R]]</f>
        <v>227</v>
      </c>
      <c r="AU268" s="1">
        <v>0</v>
      </c>
      <c r="AV268" s="1">
        <v>4</v>
      </c>
      <c r="AW268" s="1">
        <v>8</v>
      </c>
      <c r="AX268" s="200">
        <f>+Sar_InfraMR[[#This Row],[B.03.1 - Parque de Coches Motores Motrices Remolcados]]+Sar_InfraMR[[#This Row],[B.03.2 - Parque de Coches Motores Motrices Intermedios]]+Sar_InfraMR[[#This Row],[B.03.3 - Parque de Coches Motores Motrices Cabina]]</f>
        <v>12</v>
      </c>
      <c r="AY268" s="1">
        <v>33</v>
      </c>
      <c r="AZ268" s="1">
        <v>12</v>
      </c>
      <c r="BA268" s="1">
        <v>0</v>
      </c>
      <c r="BB268" s="1">
        <v>0</v>
      </c>
      <c r="BC268" s="200">
        <f>+SUM(Sar_InfraMR[[#This Row],[B.04.1 - Parque de Coches Remolcados Clase Unica]:[B.04.5 - Parque de Coches Remolcados para Servicios Especiales (Cartoneros)]])</f>
        <v>45</v>
      </c>
      <c r="BD268" s="356">
        <v>8</v>
      </c>
      <c r="BE268" s="1">
        <v>0</v>
      </c>
      <c r="BF268" s="1">
        <v>0</v>
      </c>
      <c r="BG268" s="235">
        <v>1676</v>
      </c>
    </row>
    <row r="269" spans="1:60">
      <c r="A269" s="1">
        <v>2015</v>
      </c>
      <c r="B269" s="1" t="s">
        <v>64</v>
      </c>
      <c r="C269" s="10">
        <v>71.5</v>
      </c>
      <c r="D269" s="10">
        <v>62.3</v>
      </c>
      <c r="E269" s="10">
        <v>0</v>
      </c>
      <c r="F269" s="10">
        <v>36.4</v>
      </c>
      <c r="G269" s="192">
        <f t="shared" si="28"/>
        <v>170.20000000000002</v>
      </c>
      <c r="H269" s="192">
        <f>+Sar_InfraMR[[#This Row],[Total Líneas de Explotación ]]</f>
        <v>170.20000000000002</v>
      </c>
      <c r="I269" s="300">
        <v>169.64911000000001</v>
      </c>
      <c r="J269" s="10">
        <v>196.1</v>
      </c>
      <c r="K269" s="10">
        <v>13.5</v>
      </c>
      <c r="L269" s="10">
        <v>85</v>
      </c>
      <c r="M269" s="10">
        <v>8.4</v>
      </c>
      <c r="N269" s="192">
        <f>+Sar_InfraMR[[#This Row],[A.03.1 -  Longitud de Vías de Explotación No Electrificadas Troncales y Ramales (vía principal) (km)]]+Sar_InfraMR[[#This Row],[A.04.1 -  Longitud de Vías de Explotación Electrificadas Troncales y Ramales (vía principal) (km)]]</f>
        <v>281.10000000000002</v>
      </c>
      <c r="O269" s="192">
        <f>+Sar_InfraMR[[#This Row],[Total Vías (excluido Auxiliares)]]</f>
        <v>281.10000000000002</v>
      </c>
      <c r="P269" s="1">
        <v>30</v>
      </c>
      <c r="Q269" s="1">
        <v>5</v>
      </c>
      <c r="R269" s="1">
        <v>5</v>
      </c>
      <c r="S269" s="194">
        <f t="shared" si="29"/>
        <v>40</v>
      </c>
      <c r="T269" s="194">
        <v>40</v>
      </c>
      <c r="U269" s="1">
        <v>20</v>
      </c>
      <c r="V269" s="1">
        <v>89</v>
      </c>
      <c r="W269" s="1">
        <v>1</v>
      </c>
      <c r="X269" s="1">
        <v>40</v>
      </c>
      <c r="Y269" s="1">
        <v>0</v>
      </c>
      <c r="Z269" s="196">
        <f t="shared" si="30"/>
        <v>150</v>
      </c>
      <c r="AA269" s="1">
        <v>11</v>
      </c>
      <c r="AB269" s="1">
        <v>22</v>
      </c>
      <c r="AC269" s="1">
        <f>+Sar_InfraMR[[#This Row],[Total Pasos Vehiculares a Nivel]]</f>
        <v>150</v>
      </c>
      <c r="AD269" s="196">
        <f t="shared" si="31"/>
        <v>183</v>
      </c>
      <c r="AE269" s="1">
        <v>17</v>
      </c>
      <c r="AF269" s="1">
        <v>16</v>
      </c>
      <c r="AG269" s="1">
        <v>74</v>
      </c>
      <c r="AH269" s="196">
        <f t="shared" si="32"/>
        <v>107</v>
      </c>
      <c r="AI269" s="10">
        <v>31.1</v>
      </c>
      <c r="AJ269" s="10">
        <v>0</v>
      </c>
      <c r="AK269" s="10">
        <v>126.55</v>
      </c>
      <c r="AL269" s="222">
        <f t="shared" si="33"/>
        <v>157.65</v>
      </c>
      <c r="AM269" s="1">
        <v>0</v>
      </c>
      <c r="AN269" s="1">
        <v>9</v>
      </c>
      <c r="AO269" s="1">
        <v>8</v>
      </c>
      <c r="AP269" s="200">
        <f t="shared" si="34"/>
        <v>17</v>
      </c>
      <c r="AQ269" s="1">
        <v>152</v>
      </c>
      <c r="AR269" s="1">
        <v>75</v>
      </c>
      <c r="AS269" s="1">
        <v>0</v>
      </c>
      <c r="AT269" s="200">
        <f>+Sar_InfraMR[[#This Row],[B.02.1 - Parque de Coches Eléctricos Motrices]]+Sar_InfraMR[[#This Row],[B.02.2 - Parque de Coches Eléctricos Motrices Remolcados Tipo R]]+Sar_InfraMR[[#This Row],[B.02.3 - Parque de Coches Eléctricos Motrices Tipo R]]</f>
        <v>227</v>
      </c>
      <c r="AU269" s="1">
        <v>0</v>
      </c>
      <c r="AV269" s="1">
        <v>4</v>
      </c>
      <c r="AW269" s="1">
        <v>8</v>
      </c>
      <c r="AX269" s="200">
        <f>+Sar_InfraMR[[#This Row],[B.03.1 - Parque de Coches Motores Motrices Remolcados]]+Sar_InfraMR[[#This Row],[B.03.2 - Parque de Coches Motores Motrices Intermedios]]+Sar_InfraMR[[#This Row],[B.03.3 - Parque de Coches Motores Motrices Cabina]]</f>
        <v>12</v>
      </c>
      <c r="AY269" s="1">
        <v>33</v>
      </c>
      <c r="AZ269" s="1">
        <v>12</v>
      </c>
      <c r="BA269" s="1">
        <v>0</v>
      </c>
      <c r="BB269" s="1">
        <v>0</v>
      </c>
      <c r="BC269" s="200">
        <f>+SUM(Sar_InfraMR[[#This Row],[B.04.1 - Parque de Coches Remolcados Clase Unica]:[B.04.5 - Parque de Coches Remolcados para Servicios Especiales (Cartoneros)]])</f>
        <v>45</v>
      </c>
      <c r="BD269" s="356">
        <v>8</v>
      </c>
      <c r="BE269" s="1">
        <v>0</v>
      </c>
      <c r="BF269" s="1">
        <v>0</v>
      </c>
      <c r="BG269" s="235">
        <v>1676</v>
      </c>
    </row>
    <row r="270" spans="1:60">
      <c r="A270" s="1">
        <v>2015</v>
      </c>
      <c r="B270" s="1" t="s">
        <v>65</v>
      </c>
      <c r="C270" s="10">
        <v>71.5</v>
      </c>
      <c r="D270" s="10">
        <v>62.3</v>
      </c>
      <c r="E270" s="10">
        <v>0</v>
      </c>
      <c r="F270" s="10">
        <v>36.4</v>
      </c>
      <c r="G270" s="192">
        <f t="shared" si="28"/>
        <v>170.20000000000002</v>
      </c>
      <c r="H270" s="192">
        <f>+Sar_InfraMR[[#This Row],[Total Líneas de Explotación ]]</f>
        <v>170.20000000000002</v>
      </c>
      <c r="I270" s="300">
        <v>169.64911000000001</v>
      </c>
      <c r="J270" s="10">
        <v>196.1</v>
      </c>
      <c r="K270" s="10">
        <v>13.5</v>
      </c>
      <c r="L270" s="10">
        <v>85</v>
      </c>
      <c r="M270" s="10">
        <v>8.4</v>
      </c>
      <c r="N270" s="192">
        <f>+Sar_InfraMR[[#This Row],[A.03.1 -  Longitud de Vías de Explotación No Electrificadas Troncales y Ramales (vía principal) (km)]]+Sar_InfraMR[[#This Row],[A.04.1 -  Longitud de Vías de Explotación Electrificadas Troncales y Ramales (vía principal) (km)]]</f>
        <v>281.10000000000002</v>
      </c>
      <c r="O270" s="192">
        <f>+Sar_InfraMR[[#This Row],[Total Vías (excluido Auxiliares)]]</f>
        <v>281.10000000000002</v>
      </c>
      <c r="P270" s="1">
        <v>30</v>
      </c>
      <c r="Q270" s="1">
        <v>5</v>
      </c>
      <c r="R270" s="1">
        <v>5</v>
      </c>
      <c r="S270" s="194">
        <f t="shared" si="29"/>
        <v>40</v>
      </c>
      <c r="T270" s="194">
        <v>40</v>
      </c>
      <c r="U270" s="1">
        <v>20</v>
      </c>
      <c r="V270" s="1">
        <v>89</v>
      </c>
      <c r="W270" s="1">
        <v>1</v>
      </c>
      <c r="X270" s="1">
        <v>40</v>
      </c>
      <c r="Y270" s="1">
        <v>0</v>
      </c>
      <c r="Z270" s="196">
        <f t="shared" si="30"/>
        <v>150</v>
      </c>
      <c r="AA270" s="1">
        <v>11</v>
      </c>
      <c r="AB270" s="1">
        <v>22</v>
      </c>
      <c r="AC270" s="1">
        <f>+Sar_InfraMR[[#This Row],[Total Pasos Vehiculares a Nivel]]</f>
        <v>150</v>
      </c>
      <c r="AD270" s="196">
        <f t="shared" si="31"/>
        <v>183</v>
      </c>
      <c r="AE270" s="1">
        <v>17</v>
      </c>
      <c r="AF270" s="1">
        <v>16</v>
      </c>
      <c r="AG270" s="1">
        <v>74</v>
      </c>
      <c r="AH270" s="196">
        <f t="shared" si="32"/>
        <v>107</v>
      </c>
      <c r="AI270" s="10">
        <v>31.1</v>
      </c>
      <c r="AJ270" s="10">
        <v>0</v>
      </c>
      <c r="AK270" s="10">
        <v>126.55</v>
      </c>
      <c r="AL270" s="222">
        <f t="shared" si="33"/>
        <v>157.65</v>
      </c>
      <c r="AM270" s="1">
        <v>0</v>
      </c>
      <c r="AN270" s="1">
        <v>9</v>
      </c>
      <c r="AO270" s="1">
        <v>8</v>
      </c>
      <c r="AP270" s="200">
        <f t="shared" si="34"/>
        <v>17</v>
      </c>
      <c r="AQ270" s="1">
        <v>152</v>
      </c>
      <c r="AR270" s="1">
        <v>75</v>
      </c>
      <c r="AS270" s="1">
        <v>0</v>
      </c>
      <c r="AT270" s="200">
        <f>+Sar_InfraMR[[#This Row],[B.02.1 - Parque de Coches Eléctricos Motrices]]+Sar_InfraMR[[#This Row],[B.02.2 - Parque de Coches Eléctricos Motrices Remolcados Tipo R]]+Sar_InfraMR[[#This Row],[B.02.3 - Parque de Coches Eléctricos Motrices Tipo R]]</f>
        <v>227</v>
      </c>
      <c r="AU270" s="1">
        <v>0</v>
      </c>
      <c r="AV270" s="1">
        <v>4</v>
      </c>
      <c r="AW270" s="1">
        <v>8</v>
      </c>
      <c r="AX270" s="200">
        <f>+Sar_InfraMR[[#This Row],[B.03.1 - Parque de Coches Motores Motrices Remolcados]]+Sar_InfraMR[[#This Row],[B.03.2 - Parque de Coches Motores Motrices Intermedios]]+Sar_InfraMR[[#This Row],[B.03.3 - Parque de Coches Motores Motrices Cabina]]</f>
        <v>12</v>
      </c>
      <c r="AY270" s="1">
        <v>33</v>
      </c>
      <c r="AZ270" s="1">
        <v>12</v>
      </c>
      <c r="BA270" s="1">
        <v>0</v>
      </c>
      <c r="BB270" s="1">
        <v>0</v>
      </c>
      <c r="BC270" s="200">
        <f>+SUM(Sar_InfraMR[[#This Row],[B.04.1 - Parque de Coches Remolcados Clase Unica]:[B.04.5 - Parque de Coches Remolcados para Servicios Especiales (Cartoneros)]])</f>
        <v>45</v>
      </c>
      <c r="BD270" s="356">
        <v>8</v>
      </c>
      <c r="BE270" s="1">
        <v>0</v>
      </c>
      <c r="BF270" s="1">
        <v>0</v>
      </c>
      <c r="BG270" s="235">
        <v>1676</v>
      </c>
    </row>
    <row r="271" spans="1:60">
      <c r="A271" s="1">
        <v>2015</v>
      </c>
      <c r="B271" s="1" t="s">
        <v>66</v>
      </c>
      <c r="C271" s="10">
        <v>71.5</v>
      </c>
      <c r="D271" s="10">
        <v>62.3</v>
      </c>
      <c r="E271" s="10">
        <v>0</v>
      </c>
      <c r="F271" s="10">
        <v>36.4</v>
      </c>
      <c r="G271" s="192">
        <f t="shared" si="28"/>
        <v>170.20000000000002</v>
      </c>
      <c r="H271" s="192">
        <f>+Sar_InfraMR[[#This Row],[Total Líneas de Explotación ]]</f>
        <v>170.20000000000002</v>
      </c>
      <c r="I271" s="300">
        <v>169.64911000000001</v>
      </c>
      <c r="J271" s="10">
        <v>196.1</v>
      </c>
      <c r="K271" s="10">
        <v>13.5</v>
      </c>
      <c r="L271" s="10">
        <v>85</v>
      </c>
      <c r="M271" s="10">
        <v>8.4</v>
      </c>
      <c r="N271" s="192">
        <f>+Sar_InfraMR[[#This Row],[A.03.1 -  Longitud de Vías de Explotación No Electrificadas Troncales y Ramales (vía principal) (km)]]+Sar_InfraMR[[#This Row],[A.04.1 -  Longitud de Vías de Explotación Electrificadas Troncales y Ramales (vía principal) (km)]]</f>
        <v>281.10000000000002</v>
      </c>
      <c r="O271" s="192">
        <f>+Sar_InfraMR[[#This Row],[Total Vías (excluido Auxiliares)]]</f>
        <v>281.10000000000002</v>
      </c>
      <c r="P271" s="1">
        <v>30</v>
      </c>
      <c r="Q271" s="1">
        <v>5</v>
      </c>
      <c r="R271" s="1">
        <v>5</v>
      </c>
      <c r="S271" s="194">
        <f t="shared" si="29"/>
        <v>40</v>
      </c>
      <c r="T271" s="194">
        <v>40</v>
      </c>
      <c r="U271" s="1">
        <v>20</v>
      </c>
      <c r="V271" s="1">
        <v>89</v>
      </c>
      <c r="W271" s="1">
        <v>1</v>
      </c>
      <c r="X271" s="1">
        <v>40</v>
      </c>
      <c r="Y271" s="1">
        <v>0</v>
      </c>
      <c r="Z271" s="196">
        <f t="shared" si="30"/>
        <v>150</v>
      </c>
      <c r="AA271" s="1">
        <v>11</v>
      </c>
      <c r="AB271" s="1">
        <v>22</v>
      </c>
      <c r="AC271" s="1">
        <f>+Sar_InfraMR[[#This Row],[Total Pasos Vehiculares a Nivel]]</f>
        <v>150</v>
      </c>
      <c r="AD271" s="196">
        <f t="shared" si="31"/>
        <v>183</v>
      </c>
      <c r="AE271" s="1">
        <v>17</v>
      </c>
      <c r="AF271" s="1">
        <v>16</v>
      </c>
      <c r="AG271" s="1">
        <v>74</v>
      </c>
      <c r="AH271" s="196">
        <f t="shared" si="32"/>
        <v>107</v>
      </c>
      <c r="AI271" s="10">
        <v>31.1</v>
      </c>
      <c r="AJ271" s="10">
        <v>0</v>
      </c>
      <c r="AK271" s="10">
        <v>126.55</v>
      </c>
      <c r="AL271" s="222">
        <f t="shared" si="33"/>
        <v>157.65</v>
      </c>
      <c r="AM271" s="1">
        <v>0</v>
      </c>
      <c r="AN271" s="1">
        <v>9</v>
      </c>
      <c r="AO271" s="1">
        <v>8</v>
      </c>
      <c r="AP271" s="200">
        <f t="shared" si="34"/>
        <v>17</v>
      </c>
      <c r="AQ271" s="1">
        <v>152</v>
      </c>
      <c r="AR271" s="1">
        <v>75</v>
      </c>
      <c r="AS271" s="1">
        <v>0</v>
      </c>
      <c r="AT271" s="200">
        <f>+Sar_InfraMR[[#This Row],[B.02.1 - Parque de Coches Eléctricos Motrices]]+Sar_InfraMR[[#This Row],[B.02.2 - Parque de Coches Eléctricos Motrices Remolcados Tipo R]]+Sar_InfraMR[[#This Row],[B.02.3 - Parque de Coches Eléctricos Motrices Tipo R]]</f>
        <v>227</v>
      </c>
      <c r="AU271" s="1">
        <v>0</v>
      </c>
      <c r="AV271" s="1">
        <v>4</v>
      </c>
      <c r="AW271" s="1">
        <v>8</v>
      </c>
      <c r="AX271" s="200">
        <f>+Sar_InfraMR[[#This Row],[B.03.1 - Parque de Coches Motores Motrices Remolcados]]+Sar_InfraMR[[#This Row],[B.03.2 - Parque de Coches Motores Motrices Intermedios]]+Sar_InfraMR[[#This Row],[B.03.3 - Parque de Coches Motores Motrices Cabina]]</f>
        <v>12</v>
      </c>
      <c r="AY271" s="1">
        <v>33</v>
      </c>
      <c r="AZ271" s="1">
        <v>12</v>
      </c>
      <c r="BA271" s="1">
        <v>0</v>
      </c>
      <c r="BB271" s="1">
        <v>0</v>
      </c>
      <c r="BC271" s="200">
        <f>+SUM(Sar_InfraMR[[#This Row],[B.04.1 - Parque de Coches Remolcados Clase Unica]:[B.04.5 - Parque de Coches Remolcados para Servicios Especiales (Cartoneros)]])</f>
        <v>45</v>
      </c>
      <c r="BD271" s="356">
        <v>8</v>
      </c>
      <c r="BE271" s="1">
        <v>0</v>
      </c>
      <c r="BF271" s="1">
        <v>0</v>
      </c>
      <c r="BG271" s="235">
        <v>1676</v>
      </c>
    </row>
    <row r="272" spans="1:60">
      <c r="A272" s="1">
        <v>2015</v>
      </c>
      <c r="B272" s="1" t="s">
        <v>67</v>
      </c>
      <c r="C272" s="10">
        <v>71.5</v>
      </c>
      <c r="D272" s="10">
        <v>62.3</v>
      </c>
      <c r="E272" s="10">
        <v>0</v>
      </c>
      <c r="F272" s="10">
        <v>36.4</v>
      </c>
      <c r="G272" s="192">
        <f t="shared" si="28"/>
        <v>170.20000000000002</v>
      </c>
      <c r="H272" s="192">
        <f>+Sar_InfraMR[[#This Row],[Total Líneas de Explotación ]]</f>
        <v>170.20000000000002</v>
      </c>
      <c r="I272" s="300">
        <v>169.64911000000001</v>
      </c>
      <c r="J272" s="10">
        <v>196.1</v>
      </c>
      <c r="K272" s="10">
        <v>13.5</v>
      </c>
      <c r="L272" s="10">
        <v>85</v>
      </c>
      <c r="M272" s="10">
        <v>8.4</v>
      </c>
      <c r="N272" s="192">
        <f>+Sar_InfraMR[[#This Row],[A.03.1 -  Longitud de Vías de Explotación No Electrificadas Troncales y Ramales (vía principal) (km)]]+Sar_InfraMR[[#This Row],[A.04.1 -  Longitud de Vías de Explotación Electrificadas Troncales y Ramales (vía principal) (km)]]</f>
        <v>281.10000000000002</v>
      </c>
      <c r="O272" s="192">
        <f>+Sar_InfraMR[[#This Row],[Total Vías (excluido Auxiliares)]]</f>
        <v>281.10000000000002</v>
      </c>
      <c r="P272" s="1">
        <v>30</v>
      </c>
      <c r="Q272" s="1">
        <v>5</v>
      </c>
      <c r="R272" s="1">
        <v>5</v>
      </c>
      <c r="S272" s="194">
        <f t="shared" si="29"/>
        <v>40</v>
      </c>
      <c r="T272" s="194">
        <v>40</v>
      </c>
      <c r="U272" s="1">
        <v>20</v>
      </c>
      <c r="V272" s="1">
        <v>89</v>
      </c>
      <c r="W272" s="1">
        <v>1</v>
      </c>
      <c r="X272" s="1">
        <v>40</v>
      </c>
      <c r="Y272" s="1">
        <v>0</v>
      </c>
      <c r="Z272" s="196">
        <f t="shared" si="30"/>
        <v>150</v>
      </c>
      <c r="AA272" s="1">
        <v>11</v>
      </c>
      <c r="AB272" s="1">
        <v>22</v>
      </c>
      <c r="AC272" s="1">
        <f>+Sar_InfraMR[[#This Row],[Total Pasos Vehiculares a Nivel]]</f>
        <v>150</v>
      </c>
      <c r="AD272" s="196">
        <f t="shared" si="31"/>
        <v>183</v>
      </c>
      <c r="AE272" s="1">
        <v>17</v>
      </c>
      <c r="AF272" s="1">
        <v>16</v>
      </c>
      <c r="AG272" s="1">
        <v>74</v>
      </c>
      <c r="AH272" s="196">
        <f t="shared" si="32"/>
        <v>107</v>
      </c>
      <c r="AI272" s="10">
        <v>31.1</v>
      </c>
      <c r="AJ272" s="10">
        <v>0</v>
      </c>
      <c r="AK272" s="10">
        <v>126.55</v>
      </c>
      <c r="AL272" s="222">
        <f t="shared" si="33"/>
        <v>157.65</v>
      </c>
      <c r="AM272" s="1">
        <v>0</v>
      </c>
      <c r="AN272" s="1">
        <v>9</v>
      </c>
      <c r="AO272" s="1">
        <v>8</v>
      </c>
      <c r="AP272" s="200">
        <f t="shared" si="34"/>
        <v>17</v>
      </c>
      <c r="AQ272" s="1">
        <v>152</v>
      </c>
      <c r="AR272" s="1">
        <v>75</v>
      </c>
      <c r="AS272" s="1">
        <v>0</v>
      </c>
      <c r="AT272" s="200">
        <f>+Sar_InfraMR[[#This Row],[B.02.1 - Parque de Coches Eléctricos Motrices]]+Sar_InfraMR[[#This Row],[B.02.2 - Parque de Coches Eléctricos Motrices Remolcados Tipo R]]+Sar_InfraMR[[#This Row],[B.02.3 - Parque de Coches Eléctricos Motrices Tipo R]]</f>
        <v>227</v>
      </c>
      <c r="AU272" s="1">
        <v>0</v>
      </c>
      <c r="AV272" s="1">
        <v>4</v>
      </c>
      <c r="AW272" s="1">
        <v>8</v>
      </c>
      <c r="AX272" s="200">
        <f>+Sar_InfraMR[[#This Row],[B.03.1 - Parque de Coches Motores Motrices Remolcados]]+Sar_InfraMR[[#This Row],[B.03.2 - Parque de Coches Motores Motrices Intermedios]]+Sar_InfraMR[[#This Row],[B.03.3 - Parque de Coches Motores Motrices Cabina]]</f>
        <v>12</v>
      </c>
      <c r="AY272" s="1">
        <v>33</v>
      </c>
      <c r="AZ272" s="1">
        <v>12</v>
      </c>
      <c r="BA272" s="1">
        <v>0</v>
      </c>
      <c r="BB272" s="1">
        <v>0</v>
      </c>
      <c r="BC272" s="200">
        <f>+SUM(Sar_InfraMR[[#This Row],[B.04.1 - Parque de Coches Remolcados Clase Unica]:[B.04.5 - Parque de Coches Remolcados para Servicios Especiales (Cartoneros)]])</f>
        <v>45</v>
      </c>
      <c r="BD272" s="356">
        <v>8</v>
      </c>
      <c r="BE272" s="1">
        <v>0</v>
      </c>
      <c r="BF272" s="1">
        <v>0</v>
      </c>
      <c r="BG272" s="235">
        <v>1676</v>
      </c>
    </row>
    <row r="273" spans="1:59">
      <c r="A273" s="1">
        <v>2015</v>
      </c>
      <c r="B273" s="1" t="s">
        <v>68</v>
      </c>
      <c r="C273" s="10">
        <v>71.5</v>
      </c>
      <c r="D273" s="10">
        <v>62.3</v>
      </c>
      <c r="E273" s="10">
        <v>0</v>
      </c>
      <c r="F273" s="10">
        <v>36.4</v>
      </c>
      <c r="G273" s="192">
        <f t="shared" si="28"/>
        <v>170.20000000000002</v>
      </c>
      <c r="H273" s="192">
        <f>+Sar_InfraMR[[#This Row],[Total Líneas de Explotación ]]</f>
        <v>170.20000000000002</v>
      </c>
      <c r="I273" s="300">
        <v>169.64911000000001</v>
      </c>
      <c r="J273" s="10">
        <v>196.1</v>
      </c>
      <c r="K273" s="10">
        <v>13.5</v>
      </c>
      <c r="L273" s="10">
        <v>85</v>
      </c>
      <c r="M273" s="10">
        <v>8.4</v>
      </c>
      <c r="N273" s="192">
        <f>+Sar_InfraMR[[#This Row],[A.03.1 -  Longitud de Vías de Explotación No Electrificadas Troncales y Ramales (vía principal) (km)]]+Sar_InfraMR[[#This Row],[A.04.1 -  Longitud de Vías de Explotación Electrificadas Troncales y Ramales (vía principal) (km)]]</f>
        <v>281.10000000000002</v>
      </c>
      <c r="O273" s="192">
        <f>+Sar_InfraMR[[#This Row],[Total Vías (excluido Auxiliares)]]</f>
        <v>281.10000000000002</v>
      </c>
      <c r="P273" s="1">
        <v>30</v>
      </c>
      <c r="Q273" s="1">
        <v>5</v>
      </c>
      <c r="R273" s="1">
        <v>5</v>
      </c>
      <c r="S273" s="194">
        <f t="shared" si="29"/>
        <v>40</v>
      </c>
      <c r="T273" s="194">
        <v>40</v>
      </c>
      <c r="U273" s="1">
        <v>20</v>
      </c>
      <c r="V273" s="1">
        <v>89</v>
      </c>
      <c r="W273" s="1">
        <v>1</v>
      </c>
      <c r="X273" s="1">
        <v>40</v>
      </c>
      <c r="Y273" s="1">
        <v>0</v>
      </c>
      <c r="Z273" s="196">
        <f t="shared" si="30"/>
        <v>150</v>
      </c>
      <c r="AA273" s="1">
        <v>11</v>
      </c>
      <c r="AB273" s="1">
        <v>22</v>
      </c>
      <c r="AC273" s="1">
        <f>+Sar_InfraMR[[#This Row],[Total Pasos Vehiculares a Nivel]]</f>
        <v>150</v>
      </c>
      <c r="AD273" s="196">
        <f t="shared" si="31"/>
        <v>183</v>
      </c>
      <c r="AE273" s="1">
        <v>17</v>
      </c>
      <c r="AF273" s="1">
        <v>16</v>
      </c>
      <c r="AG273" s="1">
        <v>74</v>
      </c>
      <c r="AH273" s="196">
        <f t="shared" si="32"/>
        <v>107</v>
      </c>
      <c r="AI273" s="10">
        <v>31.1</v>
      </c>
      <c r="AJ273" s="10">
        <v>0</v>
      </c>
      <c r="AK273" s="10">
        <v>126.55</v>
      </c>
      <c r="AL273" s="222">
        <f t="shared" si="33"/>
        <v>157.65</v>
      </c>
      <c r="AM273" s="1">
        <v>0</v>
      </c>
      <c r="AN273" s="1">
        <v>9</v>
      </c>
      <c r="AO273" s="1">
        <v>8</v>
      </c>
      <c r="AP273" s="200">
        <f t="shared" si="34"/>
        <v>17</v>
      </c>
      <c r="AQ273" s="1">
        <v>152</v>
      </c>
      <c r="AR273" s="1">
        <v>75</v>
      </c>
      <c r="AS273" s="1">
        <v>0</v>
      </c>
      <c r="AT273" s="200">
        <f>+Sar_InfraMR[[#This Row],[B.02.1 - Parque de Coches Eléctricos Motrices]]+Sar_InfraMR[[#This Row],[B.02.2 - Parque de Coches Eléctricos Motrices Remolcados Tipo R]]+Sar_InfraMR[[#This Row],[B.02.3 - Parque de Coches Eléctricos Motrices Tipo R]]</f>
        <v>227</v>
      </c>
      <c r="AU273" s="1">
        <v>0</v>
      </c>
      <c r="AV273" s="1">
        <v>4</v>
      </c>
      <c r="AW273" s="1">
        <v>8</v>
      </c>
      <c r="AX273" s="200">
        <f>+Sar_InfraMR[[#This Row],[B.03.1 - Parque de Coches Motores Motrices Remolcados]]+Sar_InfraMR[[#This Row],[B.03.2 - Parque de Coches Motores Motrices Intermedios]]+Sar_InfraMR[[#This Row],[B.03.3 - Parque de Coches Motores Motrices Cabina]]</f>
        <v>12</v>
      </c>
      <c r="AY273" s="1">
        <v>33</v>
      </c>
      <c r="AZ273" s="1">
        <v>12</v>
      </c>
      <c r="BA273" s="1">
        <v>0</v>
      </c>
      <c r="BB273" s="1">
        <v>0</v>
      </c>
      <c r="BC273" s="200">
        <f>+SUM(Sar_InfraMR[[#This Row],[B.04.1 - Parque de Coches Remolcados Clase Unica]:[B.04.5 - Parque de Coches Remolcados para Servicios Especiales (Cartoneros)]])</f>
        <v>45</v>
      </c>
      <c r="BD273" s="356">
        <v>8</v>
      </c>
      <c r="BE273" s="1">
        <v>0</v>
      </c>
      <c r="BF273" s="1">
        <v>0</v>
      </c>
      <c r="BG273" s="235">
        <v>1676</v>
      </c>
    </row>
    <row r="274" spans="1:59">
      <c r="A274" s="1">
        <v>2015</v>
      </c>
      <c r="B274" s="1" t="s">
        <v>69</v>
      </c>
      <c r="C274" s="10">
        <v>71.5</v>
      </c>
      <c r="D274" s="10">
        <v>62.3</v>
      </c>
      <c r="E274" s="10">
        <v>0</v>
      </c>
      <c r="F274" s="10">
        <v>36.4</v>
      </c>
      <c r="G274" s="192">
        <f t="shared" si="28"/>
        <v>170.20000000000002</v>
      </c>
      <c r="H274" s="192">
        <f>+Sar_InfraMR[[#This Row],[Total Líneas de Explotación ]]</f>
        <v>170.20000000000002</v>
      </c>
      <c r="I274" s="300">
        <v>169.64911000000001</v>
      </c>
      <c r="J274" s="10">
        <v>196.1</v>
      </c>
      <c r="K274" s="10">
        <v>13.5</v>
      </c>
      <c r="L274" s="10">
        <v>85</v>
      </c>
      <c r="M274" s="10">
        <v>8.4</v>
      </c>
      <c r="N274" s="192">
        <f>+Sar_InfraMR[[#This Row],[A.03.1 -  Longitud de Vías de Explotación No Electrificadas Troncales y Ramales (vía principal) (km)]]+Sar_InfraMR[[#This Row],[A.04.1 -  Longitud de Vías de Explotación Electrificadas Troncales y Ramales (vía principal) (km)]]</f>
        <v>281.10000000000002</v>
      </c>
      <c r="O274" s="192">
        <f>+Sar_InfraMR[[#This Row],[Total Vías (excluido Auxiliares)]]</f>
        <v>281.10000000000002</v>
      </c>
      <c r="P274" s="1">
        <v>30</v>
      </c>
      <c r="Q274" s="1">
        <v>5</v>
      </c>
      <c r="R274" s="1">
        <v>5</v>
      </c>
      <c r="S274" s="194">
        <f t="shared" si="29"/>
        <v>40</v>
      </c>
      <c r="T274" s="194">
        <v>40</v>
      </c>
      <c r="U274" s="1">
        <v>20</v>
      </c>
      <c r="V274" s="1">
        <v>89</v>
      </c>
      <c r="W274" s="1">
        <v>1</v>
      </c>
      <c r="X274" s="1">
        <v>40</v>
      </c>
      <c r="Y274" s="1">
        <v>0</v>
      </c>
      <c r="Z274" s="196">
        <f t="shared" si="30"/>
        <v>150</v>
      </c>
      <c r="AA274" s="1">
        <v>11</v>
      </c>
      <c r="AB274" s="1">
        <v>22</v>
      </c>
      <c r="AC274" s="1">
        <f>+Sar_InfraMR[[#This Row],[Total Pasos Vehiculares a Nivel]]</f>
        <v>150</v>
      </c>
      <c r="AD274" s="196">
        <f t="shared" si="31"/>
        <v>183</v>
      </c>
      <c r="AE274" s="1">
        <v>17</v>
      </c>
      <c r="AF274" s="1">
        <v>16</v>
      </c>
      <c r="AG274" s="1">
        <v>74</v>
      </c>
      <c r="AH274" s="196">
        <f t="shared" si="32"/>
        <v>107</v>
      </c>
      <c r="AI274" s="10">
        <v>31.1</v>
      </c>
      <c r="AJ274" s="10">
        <v>0</v>
      </c>
      <c r="AK274" s="10">
        <v>126.55</v>
      </c>
      <c r="AL274" s="222">
        <f t="shared" si="33"/>
        <v>157.65</v>
      </c>
      <c r="AM274" s="1">
        <v>0</v>
      </c>
      <c r="AN274" s="1">
        <v>9</v>
      </c>
      <c r="AO274" s="1">
        <v>8</v>
      </c>
      <c r="AP274" s="200">
        <f t="shared" si="34"/>
        <v>17</v>
      </c>
      <c r="AQ274" s="1">
        <v>152</v>
      </c>
      <c r="AR274" s="1">
        <v>75</v>
      </c>
      <c r="AS274" s="1">
        <v>0</v>
      </c>
      <c r="AT274" s="200">
        <f>+Sar_InfraMR[[#This Row],[B.02.1 - Parque de Coches Eléctricos Motrices]]+Sar_InfraMR[[#This Row],[B.02.2 - Parque de Coches Eléctricos Motrices Remolcados Tipo R]]+Sar_InfraMR[[#This Row],[B.02.3 - Parque de Coches Eléctricos Motrices Tipo R]]</f>
        <v>227</v>
      </c>
      <c r="AU274" s="1">
        <v>0</v>
      </c>
      <c r="AV274" s="1">
        <v>4</v>
      </c>
      <c r="AW274" s="1">
        <v>8</v>
      </c>
      <c r="AX274" s="200">
        <f>+Sar_InfraMR[[#This Row],[B.03.1 - Parque de Coches Motores Motrices Remolcados]]+Sar_InfraMR[[#This Row],[B.03.2 - Parque de Coches Motores Motrices Intermedios]]+Sar_InfraMR[[#This Row],[B.03.3 - Parque de Coches Motores Motrices Cabina]]</f>
        <v>12</v>
      </c>
      <c r="AY274" s="1">
        <v>33</v>
      </c>
      <c r="AZ274" s="1">
        <v>12</v>
      </c>
      <c r="BA274" s="1">
        <v>0</v>
      </c>
      <c r="BB274" s="1">
        <v>0</v>
      </c>
      <c r="BC274" s="200">
        <f>+SUM(Sar_InfraMR[[#This Row],[B.04.1 - Parque de Coches Remolcados Clase Unica]:[B.04.5 - Parque de Coches Remolcados para Servicios Especiales (Cartoneros)]])</f>
        <v>45</v>
      </c>
      <c r="BD274" s="356">
        <v>8</v>
      </c>
      <c r="BE274" s="1">
        <v>0</v>
      </c>
      <c r="BF274" s="1">
        <v>0</v>
      </c>
      <c r="BG274" s="235">
        <v>1676</v>
      </c>
    </row>
    <row r="275" spans="1:59">
      <c r="A275" s="1">
        <v>2015</v>
      </c>
      <c r="B275" s="1" t="s">
        <v>70</v>
      </c>
      <c r="C275" s="10">
        <v>71.5</v>
      </c>
      <c r="D275" s="10">
        <v>62.3</v>
      </c>
      <c r="E275" s="10">
        <v>0</v>
      </c>
      <c r="F275" s="10">
        <v>36.4</v>
      </c>
      <c r="G275" s="192">
        <f t="shared" si="28"/>
        <v>170.20000000000002</v>
      </c>
      <c r="H275" s="192">
        <f>+Sar_InfraMR[[#This Row],[Total Líneas de Explotación ]]</f>
        <v>170.20000000000002</v>
      </c>
      <c r="I275" s="300">
        <v>169.64911000000001</v>
      </c>
      <c r="J275" s="10">
        <v>196.1</v>
      </c>
      <c r="K275" s="10">
        <v>13.5</v>
      </c>
      <c r="L275" s="10">
        <v>85</v>
      </c>
      <c r="M275" s="10">
        <v>8.4</v>
      </c>
      <c r="N275" s="192">
        <f>+Sar_InfraMR[[#This Row],[A.03.1 -  Longitud de Vías de Explotación No Electrificadas Troncales y Ramales (vía principal) (km)]]+Sar_InfraMR[[#This Row],[A.04.1 -  Longitud de Vías de Explotación Electrificadas Troncales y Ramales (vía principal) (km)]]</f>
        <v>281.10000000000002</v>
      </c>
      <c r="O275" s="192">
        <f>+Sar_InfraMR[[#This Row],[Total Vías (excluido Auxiliares)]]</f>
        <v>281.10000000000002</v>
      </c>
      <c r="P275" s="1">
        <v>30</v>
      </c>
      <c r="Q275" s="1">
        <v>5</v>
      </c>
      <c r="R275" s="1">
        <v>5</v>
      </c>
      <c r="S275" s="194">
        <f t="shared" si="29"/>
        <v>40</v>
      </c>
      <c r="T275" s="194">
        <v>40</v>
      </c>
      <c r="U275" s="1">
        <v>20</v>
      </c>
      <c r="V275" s="1">
        <v>89</v>
      </c>
      <c r="W275" s="1">
        <v>1</v>
      </c>
      <c r="X275" s="1">
        <v>40</v>
      </c>
      <c r="Y275" s="1">
        <v>0</v>
      </c>
      <c r="Z275" s="196">
        <f t="shared" si="30"/>
        <v>150</v>
      </c>
      <c r="AA275" s="1">
        <v>11</v>
      </c>
      <c r="AB275" s="1">
        <v>22</v>
      </c>
      <c r="AC275" s="1">
        <f>+Sar_InfraMR[[#This Row],[Total Pasos Vehiculares a Nivel]]</f>
        <v>150</v>
      </c>
      <c r="AD275" s="196">
        <f t="shared" si="31"/>
        <v>183</v>
      </c>
      <c r="AE275" s="1">
        <v>17</v>
      </c>
      <c r="AF275" s="1">
        <v>16</v>
      </c>
      <c r="AG275" s="1">
        <v>74</v>
      </c>
      <c r="AH275" s="196">
        <f t="shared" si="32"/>
        <v>107</v>
      </c>
      <c r="AI275" s="10">
        <v>31.1</v>
      </c>
      <c r="AJ275" s="10">
        <v>0</v>
      </c>
      <c r="AK275" s="10">
        <v>126.55</v>
      </c>
      <c r="AL275" s="222">
        <f t="shared" si="33"/>
        <v>157.65</v>
      </c>
      <c r="AM275" s="1">
        <v>0</v>
      </c>
      <c r="AN275" s="1">
        <v>9</v>
      </c>
      <c r="AO275" s="1">
        <v>8</v>
      </c>
      <c r="AP275" s="200">
        <f t="shared" si="34"/>
        <v>17</v>
      </c>
      <c r="AQ275" s="1">
        <v>152</v>
      </c>
      <c r="AR275" s="1">
        <v>75</v>
      </c>
      <c r="AS275" s="1">
        <v>0</v>
      </c>
      <c r="AT275" s="200">
        <f>+Sar_InfraMR[[#This Row],[B.02.1 - Parque de Coches Eléctricos Motrices]]+Sar_InfraMR[[#This Row],[B.02.2 - Parque de Coches Eléctricos Motrices Remolcados Tipo R]]+Sar_InfraMR[[#This Row],[B.02.3 - Parque de Coches Eléctricos Motrices Tipo R]]</f>
        <v>227</v>
      </c>
      <c r="AU275" s="1">
        <v>0</v>
      </c>
      <c r="AV275" s="1">
        <v>4</v>
      </c>
      <c r="AW275" s="1">
        <v>8</v>
      </c>
      <c r="AX275" s="200">
        <f>+Sar_InfraMR[[#This Row],[B.03.1 - Parque de Coches Motores Motrices Remolcados]]+Sar_InfraMR[[#This Row],[B.03.2 - Parque de Coches Motores Motrices Intermedios]]+Sar_InfraMR[[#This Row],[B.03.3 - Parque de Coches Motores Motrices Cabina]]</f>
        <v>12</v>
      </c>
      <c r="AY275" s="1">
        <v>33</v>
      </c>
      <c r="AZ275" s="1">
        <v>12</v>
      </c>
      <c r="BA275" s="1">
        <v>0</v>
      </c>
      <c r="BB275" s="1">
        <v>0</v>
      </c>
      <c r="BC275" s="200">
        <f>+SUM(Sar_InfraMR[[#This Row],[B.04.1 - Parque de Coches Remolcados Clase Unica]:[B.04.5 - Parque de Coches Remolcados para Servicios Especiales (Cartoneros)]])</f>
        <v>45</v>
      </c>
      <c r="BD275" s="356">
        <v>8</v>
      </c>
      <c r="BE275" s="1">
        <v>0</v>
      </c>
      <c r="BF275" s="1">
        <v>0</v>
      </c>
      <c r="BG275" s="235">
        <v>1676</v>
      </c>
    </row>
    <row r="276" spans="1:59">
      <c r="A276" s="1">
        <v>2015</v>
      </c>
      <c r="B276" s="1" t="s">
        <v>71</v>
      </c>
      <c r="C276" s="10">
        <v>71.5</v>
      </c>
      <c r="D276" s="10">
        <v>62.3</v>
      </c>
      <c r="E276" s="10">
        <v>0</v>
      </c>
      <c r="F276" s="10">
        <v>36.4</v>
      </c>
      <c r="G276" s="192">
        <f t="shared" si="28"/>
        <v>170.20000000000002</v>
      </c>
      <c r="H276" s="192">
        <f>+Sar_InfraMR[[#This Row],[Total Líneas de Explotación ]]</f>
        <v>170.20000000000002</v>
      </c>
      <c r="I276" s="300">
        <v>169.64911000000001</v>
      </c>
      <c r="J276" s="10">
        <v>196.1</v>
      </c>
      <c r="K276" s="10">
        <v>13.5</v>
      </c>
      <c r="L276" s="10">
        <v>85</v>
      </c>
      <c r="M276" s="10">
        <v>8.4</v>
      </c>
      <c r="N276" s="192">
        <f>+Sar_InfraMR[[#This Row],[A.03.1 -  Longitud de Vías de Explotación No Electrificadas Troncales y Ramales (vía principal) (km)]]+Sar_InfraMR[[#This Row],[A.04.1 -  Longitud de Vías de Explotación Electrificadas Troncales y Ramales (vía principal) (km)]]</f>
        <v>281.10000000000002</v>
      </c>
      <c r="O276" s="192">
        <f>+Sar_InfraMR[[#This Row],[Total Vías (excluido Auxiliares)]]</f>
        <v>281.10000000000002</v>
      </c>
      <c r="P276" s="1">
        <v>30</v>
      </c>
      <c r="Q276" s="1">
        <v>5</v>
      </c>
      <c r="R276" s="1">
        <v>5</v>
      </c>
      <c r="S276" s="194">
        <f t="shared" si="29"/>
        <v>40</v>
      </c>
      <c r="T276" s="194">
        <v>40</v>
      </c>
      <c r="U276" s="1">
        <v>20</v>
      </c>
      <c r="V276" s="1">
        <v>89</v>
      </c>
      <c r="W276" s="1">
        <v>1</v>
      </c>
      <c r="X276" s="1">
        <v>40</v>
      </c>
      <c r="Y276" s="1">
        <v>0</v>
      </c>
      <c r="Z276" s="196">
        <f t="shared" si="30"/>
        <v>150</v>
      </c>
      <c r="AA276" s="1">
        <v>11</v>
      </c>
      <c r="AB276" s="1">
        <v>22</v>
      </c>
      <c r="AC276" s="1">
        <f>+Sar_InfraMR[[#This Row],[Total Pasos Vehiculares a Nivel]]</f>
        <v>150</v>
      </c>
      <c r="AD276" s="196">
        <f t="shared" si="31"/>
        <v>183</v>
      </c>
      <c r="AE276" s="1">
        <v>17</v>
      </c>
      <c r="AF276" s="1">
        <v>16</v>
      </c>
      <c r="AG276" s="1">
        <v>74</v>
      </c>
      <c r="AH276" s="196">
        <f t="shared" si="32"/>
        <v>107</v>
      </c>
      <c r="AI276" s="10">
        <v>31.1</v>
      </c>
      <c r="AJ276" s="10">
        <v>0</v>
      </c>
      <c r="AK276" s="10">
        <v>126.55</v>
      </c>
      <c r="AL276" s="222">
        <f t="shared" si="33"/>
        <v>157.65</v>
      </c>
      <c r="AM276" s="1">
        <v>0</v>
      </c>
      <c r="AN276" s="1">
        <v>9</v>
      </c>
      <c r="AO276" s="1">
        <v>8</v>
      </c>
      <c r="AP276" s="200">
        <f t="shared" si="34"/>
        <v>17</v>
      </c>
      <c r="AQ276" s="1">
        <v>152</v>
      </c>
      <c r="AR276" s="1">
        <v>75</v>
      </c>
      <c r="AS276" s="1">
        <v>0</v>
      </c>
      <c r="AT276" s="200">
        <f>+Sar_InfraMR[[#This Row],[B.02.1 - Parque de Coches Eléctricos Motrices]]+Sar_InfraMR[[#This Row],[B.02.2 - Parque de Coches Eléctricos Motrices Remolcados Tipo R]]+Sar_InfraMR[[#This Row],[B.02.3 - Parque de Coches Eléctricos Motrices Tipo R]]</f>
        <v>227</v>
      </c>
      <c r="AU276" s="1">
        <v>0</v>
      </c>
      <c r="AV276" s="1">
        <v>4</v>
      </c>
      <c r="AW276" s="1">
        <v>8</v>
      </c>
      <c r="AX276" s="200">
        <f>+Sar_InfraMR[[#This Row],[B.03.1 - Parque de Coches Motores Motrices Remolcados]]+Sar_InfraMR[[#This Row],[B.03.2 - Parque de Coches Motores Motrices Intermedios]]+Sar_InfraMR[[#This Row],[B.03.3 - Parque de Coches Motores Motrices Cabina]]</f>
        <v>12</v>
      </c>
      <c r="AY276" s="1">
        <v>33</v>
      </c>
      <c r="AZ276" s="1">
        <v>12</v>
      </c>
      <c r="BA276" s="1">
        <v>0</v>
      </c>
      <c r="BB276" s="1">
        <v>0</v>
      </c>
      <c r="BC276" s="200">
        <f>+SUM(Sar_InfraMR[[#This Row],[B.04.1 - Parque de Coches Remolcados Clase Unica]:[B.04.5 - Parque de Coches Remolcados para Servicios Especiales (Cartoneros)]])</f>
        <v>45</v>
      </c>
      <c r="BD276" s="356">
        <v>8</v>
      </c>
      <c r="BE276" s="1">
        <v>0</v>
      </c>
      <c r="BF276" s="1">
        <v>0</v>
      </c>
      <c r="BG276" s="235">
        <v>1676</v>
      </c>
    </row>
    <row r="277" spans="1:59">
      <c r="A277" s="1">
        <v>2015</v>
      </c>
      <c r="B277" s="1" t="s">
        <v>72</v>
      </c>
      <c r="C277" s="10">
        <v>71.5</v>
      </c>
      <c r="D277" s="10">
        <v>62.3</v>
      </c>
      <c r="E277" s="10">
        <v>0</v>
      </c>
      <c r="F277" s="10">
        <v>36.4</v>
      </c>
      <c r="G277" s="192">
        <f t="shared" si="28"/>
        <v>170.20000000000002</v>
      </c>
      <c r="H277" s="192">
        <f>+Sar_InfraMR[[#This Row],[Total Líneas de Explotación ]]</f>
        <v>170.20000000000002</v>
      </c>
      <c r="I277" s="300">
        <v>169.64911000000001</v>
      </c>
      <c r="J277" s="10">
        <v>196.1</v>
      </c>
      <c r="K277" s="10">
        <v>13.5</v>
      </c>
      <c r="L277" s="10">
        <v>85</v>
      </c>
      <c r="M277" s="10">
        <v>8.4</v>
      </c>
      <c r="N277" s="192">
        <f>+Sar_InfraMR[[#This Row],[A.03.1 -  Longitud de Vías de Explotación No Electrificadas Troncales y Ramales (vía principal) (km)]]+Sar_InfraMR[[#This Row],[A.04.1 -  Longitud de Vías de Explotación Electrificadas Troncales y Ramales (vía principal) (km)]]</f>
        <v>281.10000000000002</v>
      </c>
      <c r="O277" s="192">
        <f>+Sar_InfraMR[[#This Row],[Total Vías (excluido Auxiliares)]]</f>
        <v>281.10000000000002</v>
      </c>
      <c r="P277" s="1">
        <v>30</v>
      </c>
      <c r="Q277" s="1">
        <v>5</v>
      </c>
      <c r="R277" s="1">
        <v>5</v>
      </c>
      <c r="S277" s="194">
        <f t="shared" si="29"/>
        <v>40</v>
      </c>
      <c r="T277" s="194">
        <v>40</v>
      </c>
      <c r="U277" s="1">
        <v>20</v>
      </c>
      <c r="V277" s="1">
        <v>89</v>
      </c>
      <c r="W277" s="1">
        <v>1</v>
      </c>
      <c r="X277" s="1">
        <v>40</v>
      </c>
      <c r="Y277" s="1">
        <v>0</v>
      </c>
      <c r="Z277" s="196">
        <f t="shared" si="30"/>
        <v>150</v>
      </c>
      <c r="AA277" s="1">
        <v>11</v>
      </c>
      <c r="AB277" s="1">
        <v>22</v>
      </c>
      <c r="AC277" s="1">
        <f>+Sar_InfraMR[[#This Row],[Total Pasos Vehiculares a Nivel]]</f>
        <v>150</v>
      </c>
      <c r="AD277" s="196">
        <f t="shared" si="31"/>
        <v>183</v>
      </c>
      <c r="AE277" s="1">
        <v>17</v>
      </c>
      <c r="AF277" s="1">
        <v>16</v>
      </c>
      <c r="AG277" s="1">
        <v>74</v>
      </c>
      <c r="AH277" s="196">
        <f t="shared" si="32"/>
        <v>107</v>
      </c>
      <c r="AI277" s="10">
        <v>31.1</v>
      </c>
      <c r="AJ277" s="10">
        <v>0</v>
      </c>
      <c r="AK277" s="10">
        <v>126.55</v>
      </c>
      <c r="AL277" s="222">
        <f t="shared" si="33"/>
        <v>157.65</v>
      </c>
      <c r="AM277" s="1">
        <v>0</v>
      </c>
      <c r="AN277" s="1">
        <v>9</v>
      </c>
      <c r="AO277" s="1">
        <v>8</v>
      </c>
      <c r="AP277" s="200">
        <f t="shared" si="34"/>
        <v>17</v>
      </c>
      <c r="AQ277" s="1">
        <v>152</v>
      </c>
      <c r="AR277" s="1">
        <v>75</v>
      </c>
      <c r="AS277" s="1">
        <v>0</v>
      </c>
      <c r="AT277" s="200">
        <f>+Sar_InfraMR[[#This Row],[B.02.1 - Parque de Coches Eléctricos Motrices]]+Sar_InfraMR[[#This Row],[B.02.2 - Parque de Coches Eléctricos Motrices Remolcados Tipo R]]+Sar_InfraMR[[#This Row],[B.02.3 - Parque de Coches Eléctricos Motrices Tipo R]]</f>
        <v>227</v>
      </c>
      <c r="AU277" s="1">
        <v>0</v>
      </c>
      <c r="AV277" s="1">
        <v>4</v>
      </c>
      <c r="AW277" s="1">
        <v>8</v>
      </c>
      <c r="AX277" s="200">
        <f>+Sar_InfraMR[[#This Row],[B.03.1 - Parque de Coches Motores Motrices Remolcados]]+Sar_InfraMR[[#This Row],[B.03.2 - Parque de Coches Motores Motrices Intermedios]]+Sar_InfraMR[[#This Row],[B.03.3 - Parque de Coches Motores Motrices Cabina]]</f>
        <v>12</v>
      </c>
      <c r="AY277" s="1">
        <v>33</v>
      </c>
      <c r="AZ277" s="1">
        <v>12</v>
      </c>
      <c r="BA277" s="1">
        <v>0</v>
      </c>
      <c r="BB277" s="1">
        <v>0</v>
      </c>
      <c r="BC277" s="200">
        <f>+SUM(Sar_InfraMR[[#This Row],[B.04.1 - Parque de Coches Remolcados Clase Unica]:[B.04.5 - Parque de Coches Remolcados para Servicios Especiales (Cartoneros)]])</f>
        <v>45</v>
      </c>
      <c r="BD277" s="356">
        <v>8</v>
      </c>
      <c r="BE277" s="1">
        <v>0</v>
      </c>
      <c r="BF277" s="1">
        <v>0</v>
      </c>
      <c r="BG277" s="235">
        <v>1676</v>
      </c>
    </row>
    <row r="278" spans="1:59">
      <c r="A278" s="1">
        <v>2016</v>
      </c>
      <c r="B278" s="1" t="s">
        <v>61</v>
      </c>
      <c r="C278" s="10">
        <v>71.5</v>
      </c>
      <c r="D278" s="10">
        <v>62.3</v>
      </c>
      <c r="E278" s="10">
        <v>0</v>
      </c>
      <c r="F278" s="10">
        <v>36.4</v>
      </c>
      <c r="G278" s="192">
        <f t="shared" si="28"/>
        <v>170.20000000000002</v>
      </c>
      <c r="H278" s="192">
        <f>+Sar_InfraMR[[#This Row],[Total Líneas de Explotación ]]</f>
        <v>170.20000000000002</v>
      </c>
      <c r="I278" s="300">
        <v>169.64911000000001</v>
      </c>
      <c r="J278" s="10">
        <v>196.1</v>
      </c>
      <c r="K278" s="10">
        <v>13.5</v>
      </c>
      <c r="L278" s="10">
        <v>85</v>
      </c>
      <c r="M278" s="10">
        <v>8.4</v>
      </c>
      <c r="N278" s="192">
        <f>+Sar_InfraMR[[#This Row],[A.03.1 -  Longitud de Vías de Explotación No Electrificadas Troncales y Ramales (vía principal) (km)]]+Sar_InfraMR[[#This Row],[A.04.1 -  Longitud de Vías de Explotación Electrificadas Troncales y Ramales (vía principal) (km)]]</f>
        <v>281.10000000000002</v>
      </c>
      <c r="O278" s="192">
        <f>+Sar_InfraMR[[#This Row],[Total Vías (excluido Auxiliares)]]</f>
        <v>281.10000000000002</v>
      </c>
      <c r="P278" s="1">
        <v>30</v>
      </c>
      <c r="Q278" s="1">
        <v>5</v>
      </c>
      <c r="R278" s="1">
        <v>5</v>
      </c>
      <c r="S278" s="194">
        <f t="shared" si="29"/>
        <v>40</v>
      </c>
      <c r="T278" s="194">
        <v>40</v>
      </c>
      <c r="U278" s="1">
        <v>20</v>
      </c>
      <c r="V278" s="1">
        <v>89</v>
      </c>
      <c r="W278" s="1">
        <v>1</v>
      </c>
      <c r="X278" s="1">
        <v>40</v>
      </c>
      <c r="Y278" s="1">
        <v>0</v>
      </c>
      <c r="Z278" s="196">
        <f t="shared" si="30"/>
        <v>150</v>
      </c>
      <c r="AA278" s="1">
        <v>11</v>
      </c>
      <c r="AB278" s="1">
        <v>22</v>
      </c>
      <c r="AC278" s="1">
        <f>+Sar_InfraMR[[#This Row],[Total Pasos Vehiculares a Nivel]]</f>
        <v>150</v>
      </c>
      <c r="AD278" s="196">
        <f t="shared" si="31"/>
        <v>183</v>
      </c>
      <c r="AE278" s="1">
        <v>17</v>
      </c>
      <c r="AF278" s="1">
        <v>16</v>
      </c>
      <c r="AG278" s="1">
        <v>74</v>
      </c>
      <c r="AH278" s="196">
        <f t="shared" si="32"/>
        <v>107</v>
      </c>
      <c r="AI278" s="10">
        <v>31.1</v>
      </c>
      <c r="AJ278" s="10">
        <v>0</v>
      </c>
      <c r="AK278" s="10">
        <v>126.55</v>
      </c>
      <c r="AL278" s="222">
        <f t="shared" si="33"/>
        <v>157.65</v>
      </c>
      <c r="AM278" s="1">
        <v>0</v>
      </c>
      <c r="AN278" s="1">
        <v>9</v>
      </c>
      <c r="AO278" s="1">
        <v>8</v>
      </c>
      <c r="AP278" s="200">
        <f t="shared" si="34"/>
        <v>17</v>
      </c>
      <c r="AQ278" s="1">
        <v>152</v>
      </c>
      <c r="AR278" s="1">
        <v>75</v>
      </c>
      <c r="AS278" s="1">
        <v>0</v>
      </c>
      <c r="AT278" s="200">
        <f>+Sar_InfraMR[[#This Row],[B.02.1 - Parque de Coches Eléctricos Motrices]]+Sar_InfraMR[[#This Row],[B.02.2 - Parque de Coches Eléctricos Motrices Remolcados Tipo R]]+Sar_InfraMR[[#This Row],[B.02.3 - Parque de Coches Eléctricos Motrices Tipo R]]</f>
        <v>227</v>
      </c>
      <c r="AU278" s="1">
        <v>0</v>
      </c>
      <c r="AV278" s="1">
        <v>4</v>
      </c>
      <c r="AW278" s="1">
        <v>8</v>
      </c>
      <c r="AX278" s="200">
        <f>+Sar_InfraMR[[#This Row],[B.03.1 - Parque de Coches Motores Motrices Remolcados]]+Sar_InfraMR[[#This Row],[B.03.2 - Parque de Coches Motores Motrices Intermedios]]+Sar_InfraMR[[#This Row],[B.03.3 - Parque de Coches Motores Motrices Cabina]]</f>
        <v>12</v>
      </c>
      <c r="AY278" s="1">
        <v>33</v>
      </c>
      <c r="AZ278" s="1">
        <v>12</v>
      </c>
      <c r="BA278" s="1">
        <v>0</v>
      </c>
      <c r="BB278" s="1">
        <v>0</v>
      </c>
      <c r="BC278" s="200">
        <f>+SUM(Sar_InfraMR[[#This Row],[B.04.1 - Parque de Coches Remolcados Clase Unica]:[B.04.5 - Parque de Coches Remolcados para Servicios Especiales (Cartoneros)]])</f>
        <v>45</v>
      </c>
      <c r="BD278" s="356">
        <v>8</v>
      </c>
      <c r="BE278" s="1">
        <v>0</v>
      </c>
      <c r="BF278" s="1">
        <v>0</v>
      </c>
      <c r="BG278" s="235">
        <v>1676</v>
      </c>
    </row>
    <row r="279" spans="1:59">
      <c r="A279" s="1">
        <v>2016</v>
      </c>
      <c r="B279" s="1" t="s">
        <v>62</v>
      </c>
      <c r="C279" s="10">
        <v>71.5</v>
      </c>
      <c r="D279" s="10">
        <v>62.3</v>
      </c>
      <c r="E279" s="10">
        <v>0</v>
      </c>
      <c r="F279" s="10">
        <v>36.4</v>
      </c>
      <c r="G279" s="192">
        <f t="shared" si="28"/>
        <v>170.20000000000002</v>
      </c>
      <c r="H279" s="192">
        <f>+Sar_InfraMR[[#This Row],[Total Líneas de Explotación ]]</f>
        <v>170.20000000000002</v>
      </c>
      <c r="I279" s="300">
        <v>169.64911000000001</v>
      </c>
      <c r="J279" s="10">
        <v>196.1</v>
      </c>
      <c r="K279" s="10">
        <v>13.5</v>
      </c>
      <c r="L279" s="10">
        <v>85</v>
      </c>
      <c r="M279" s="10">
        <v>8.4</v>
      </c>
      <c r="N279" s="192">
        <f>+Sar_InfraMR[[#This Row],[A.03.1 -  Longitud de Vías de Explotación No Electrificadas Troncales y Ramales (vía principal) (km)]]+Sar_InfraMR[[#This Row],[A.04.1 -  Longitud de Vías de Explotación Electrificadas Troncales y Ramales (vía principal) (km)]]</f>
        <v>281.10000000000002</v>
      </c>
      <c r="O279" s="192">
        <f>+Sar_InfraMR[[#This Row],[Total Vías (excluido Auxiliares)]]</f>
        <v>281.10000000000002</v>
      </c>
      <c r="P279" s="1">
        <v>30</v>
      </c>
      <c r="Q279" s="1">
        <v>5</v>
      </c>
      <c r="R279" s="1">
        <v>5</v>
      </c>
      <c r="S279" s="194">
        <f t="shared" si="29"/>
        <v>40</v>
      </c>
      <c r="T279" s="194">
        <v>40</v>
      </c>
      <c r="U279" s="1">
        <v>20</v>
      </c>
      <c r="V279" s="1">
        <v>89</v>
      </c>
      <c r="W279" s="1">
        <v>1</v>
      </c>
      <c r="X279" s="1">
        <v>40</v>
      </c>
      <c r="Y279" s="1">
        <v>0</v>
      </c>
      <c r="Z279" s="196">
        <f t="shared" si="30"/>
        <v>150</v>
      </c>
      <c r="AA279" s="1">
        <v>11</v>
      </c>
      <c r="AB279" s="1">
        <v>22</v>
      </c>
      <c r="AC279" s="1">
        <f>+Sar_InfraMR[[#This Row],[Total Pasos Vehiculares a Nivel]]</f>
        <v>150</v>
      </c>
      <c r="AD279" s="196">
        <f t="shared" si="31"/>
        <v>183</v>
      </c>
      <c r="AE279" s="1">
        <v>17</v>
      </c>
      <c r="AF279" s="1">
        <v>16</v>
      </c>
      <c r="AG279" s="1">
        <v>74</v>
      </c>
      <c r="AH279" s="196">
        <f t="shared" si="32"/>
        <v>107</v>
      </c>
      <c r="AI279" s="10">
        <v>31.1</v>
      </c>
      <c r="AJ279" s="10">
        <v>0</v>
      </c>
      <c r="AK279" s="10">
        <v>126.55</v>
      </c>
      <c r="AL279" s="222">
        <f t="shared" si="33"/>
        <v>157.65</v>
      </c>
      <c r="AM279" s="1">
        <v>0</v>
      </c>
      <c r="AN279" s="1">
        <v>9</v>
      </c>
      <c r="AO279" s="1">
        <v>8</v>
      </c>
      <c r="AP279" s="200">
        <f t="shared" si="34"/>
        <v>17</v>
      </c>
      <c r="AQ279" s="1">
        <v>152</v>
      </c>
      <c r="AR279" s="1">
        <v>75</v>
      </c>
      <c r="AS279" s="1">
        <v>0</v>
      </c>
      <c r="AT279" s="200">
        <f>+Sar_InfraMR[[#This Row],[B.02.1 - Parque de Coches Eléctricos Motrices]]+Sar_InfraMR[[#This Row],[B.02.2 - Parque de Coches Eléctricos Motrices Remolcados Tipo R]]+Sar_InfraMR[[#This Row],[B.02.3 - Parque de Coches Eléctricos Motrices Tipo R]]</f>
        <v>227</v>
      </c>
      <c r="AU279" s="1">
        <v>0</v>
      </c>
      <c r="AV279" s="1">
        <v>4</v>
      </c>
      <c r="AW279" s="1">
        <v>8</v>
      </c>
      <c r="AX279" s="200">
        <f>+Sar_InfraMR[[#This Row],[B.03.1 - Parque de Coches Motores Motrices Remolcados]]+Sar_InfraMR[[#This Row],[B.03.2 - Parque de Coches Motores Motrices Intermedios]]+Sar_InfraMR[[#This Row],[B.03.3 - Parque de Coches Motores Motrices Cabina]]</f>
        <v>12</v>
      </c>
      <c r="AY279" s="1">
        <v>33</v>
      </c>
      <c r="AZ279" s="1">
        <v>12</v>
      </c>
      <c r="BA279" s="1">
        <v>0</v>
      </c>
      <c r="BB279" s="1">
        <v>0</v>
      </c>
      <c r="BC279" s="200">
        <f>+SUM(Sar_InfraMR[[#This Row],[B.04.1 - Parque de Coches Remolcados Clase Unica]:[B.04.5 - Parque de Coches Remolcados para Servicios Especiales (Cartoneros)]])</f>
        <v>45</v>
      </c>
      <c r="BD279" s="356">
        <v>8</v>
      </c>
      <c r="BE279" s="1">
        <v>0</v>
      </c>
      <c r="BF279" s="1">
        <v>0</v>
      </c>
      <c r="BG279" s="235">
        <v>1676</v>
      </c>
    </row>
    <row r="280" spans="1:59">
      <c r="A280" s="1">
        <v>2016</v>
      </c>
      <c r="B280" s="1" t="s">
        <v>63</v>
      </c>
      <c r="C280" s="10">
        <v>71.5</v>
      </c>
      <c r="D280" s="10">
        <v>62.3</v>
      </c>
      <c r="E280" s="10">
        <v>0</v>
      </c>
      <c r="F280" s="10">
        <v>36.4</v>
      </c>
      <c r="G280" s="192">
        <f t="shared" si="28"/>
        <v>170.20000000000002</v>
      </c>
      <c r="H280" s="192">
        <f>+Sar_InfraMR[[#This Row],[Total Líneas de Explotación ]]</f>
        <v>170.20000000000002</v>
      </c>
      <c r="I280" s="300">
        <v>169.64911000000001</v>
      </c>
      <c r="J280" s="10">
        <v>196.1</v>
      </c>
      <c r="K280" s="10">
        <v>13.5</v>
      </c>
      <c r="L280" s="10">
        <v>85</v>
      </c>
      <c r="M280" s="10">
        <v>8.4</v>
      </c>
      <c r="N280" s="192">
        <f>+Sar_InfraMR[[#This Row],[A.03.1 -  Longitud de Vías de Explotación No Electrificadas Troncales y Ramales (vía principal) (km)]]+Sar_InfraMR[[#This Row],[A.04.1 -  Longitud de Vías de Explotación Electrificadas Troncales y Ramales (vía principal) (km)]]</f>
        <v>281.10000000000002</v>
      </c>
      <c r="O280" s="192">
        <f>+Sar_InfraMR[[#This Row],[Total Vías (excluido Auxiliares)]]</f>
        <v>281.10000000000002</v>
      </c>
      <c r="P280" s="1">
        <v>30</v>
      </c>
      <c r="Q280" s="1">
        <v>5</v>
      </c>
      <c r="R280" s="1">
        <v>5</v>
      </c>
      <c r="S280" s="194">
        <f t="shared" si="29"/>
        <v>40</v>
      </c>
      <c r="T280" s="194">
        <v>40</v>
      </c>
      <c r="U280" s="1">
        <v>20</v>
      </c>
      <c r="V280" s="1">
        <v>89</v>
      </c>
      <c r="W280" s="1">
        <v>1</v>
      </c>
      <c r="X280" s="1">
        <v>40</v>
      </c>
      <c r="Y280" s="1">
        <v>0</v>
      </c>
      <c r="Z280" s="196">
        <f t="shared" si="30"/>
        <v>150</v>
      </c>
      <c r="AA280" s="1">
        <v>11</v>
      </c>
      <c r="AB280" s="1">
        <v>22</v>
      </c>
      <c r="AC280" s="1">
        <f>+Sar_InfraMR[[#This Row],[Total Pasos Vehiculares a Nivel]]</f>
        <v>150</v>
      </c>
      <c r="AD280" s="196">
        <f t="shared" si="31"/>
        <v>183</v>
      </c>
      <c r="AE280" s="1">
        <v>17</v>
      </c>
      <c r="AF280" s="1">
        <v>16</v>
      </c>
      <c r="AG280" s="1">
        <v>74</v>
      </c>
      <c r="AH280" s="196">
        <f t="shared" si="32"/>
        <v>107</v>
      </c>
      <c r="AI280" s="10">
        <v>31.1</v>
      </c>
      <c r="AJ280" s="10">
        <v>0</v>
      </c>
      <c r="AK280" s="10">
        <v>126.55</v>
      </c>
      <c r="AL280" s="222">
        <f t="shared" si="33"/>
        <v>157.65</v>
      </c>
      <c r="AM280" s="1">
        <v>0</v>
      </c>
      <c r="AN280" s="1">
        <v>9</v>
      </c>
      <c r="AO280" s="1">
        <v>8</v>
      </c>
      <c r="AP280" s="200">
        <f t="shared" si="34"/>
        <v>17</v>
      </c>
      <c r="AQ280" s="1">
        <v>152</v>
      </c>
      <c r="AR280" s="1">
        <v>75</v>
      </c>
      <c r="AS280" s="1">
        <v>0</v>
      </c>
      <c r="AT280" s="200">
        <f>+Sar_InfraMR[[#This Row],[B.02.1 - Parque de Coches Eléctricos Motrices]]+Sar_InfraMR[[#This Row],[B.02.2 - Parque de Coches Eléctricos Motrices Remolcados Tipo R]]+Sar_InfraMR[[#This Row],[B.02.3 - Parque de Coches Eléctricos Motrices Tipo R]]</f>
        <v>227</v>
      </c>
      <c r="AU280" s="1">
        <v>0</v>
      </c>
      <c r="AV280" s="1">
        <v>4</v>
      </c>
      <c r="AW280" s="1">
        <v>8</v>
      </c>
      <c r="AX280" s="200">
        <f>+Sar_InfraMR[[#This Row],[B.03.1 - Parque de Coches Motores Motrices Remolcados]]+Sar_InfraMR[[#This Row],[B.03.2 - Parque de Coches Motores Motrices Intermedios]]+Sar_InfraMR[[#This Row],[B.03.3 - Parque de Coches Motores Motrices Cabina]]</f>
        <v>12</v>
      </c>
      <c r="AY280" s="1">
        <v>33</v>
      </c>
      <c r="AZ280" s="1">
        <v>12</v>
      </c>
      <c r="BA280" s="1">
        <v>0</v>
      </c>
      <c r="BB280" s="1">
        <v>0</v>
      </c>
      <c r="BC280" s="200">
        <f>+SUM(Sar_InfraMR[[#This Row],[B.04.1 - Parque de Coches Remolcados Clase Unica]:[B.04.5 - Parque de Coches Remolcados para Servicios Especiales (Cartoneros)]])</f>
        <v>45</v>
      </c>
      <c r="BD280" s="356">
        <v>8</v>
      </c>
      <c r="BE280" s="1">
        <v>0</v>
      </c>
      <c r="BF280" s="1">
        <v>0</v>
      </c>
      <c r="BG280" s="235">
        <v>1676</v>
      </c>
    </row>
    <row r="281" spans="1:59">
      <c r="A281" s="1">
        <v>2016</v>
      </c>
      <c r="B281" s="1" t="s">
        <v>64</v>
      </c>
      <c r="C281" s="10">
        <v>71.5</v>
      </c>
      <c r="D281" s="10">
        <v>62.3</v>
      </c>
      <c r="E281" s="10">
        <v>0</v>
      </c>
      <c r="F281" s="10">
        <v>36.4</v>
      </c>
      <c r="G281" s="192">
        <f t="shared" si="28"/>
        <v>170.20000000000002</v>
      </c>
      <c r="H281" s="192">
        <f>+Sar_InfraMR[[#This Row],[Total Líneas de Explotación ]]</f>
        <v>170.20000000000002</v>
      </c>
      <c r="I281" s="300">
        <v>169.64911000000001</v>
      </c>
      <c r="J281" s="10">
        <v>196.1</v>
      </c>
      <c r="K281" s="10">
        <v>13.5</v>
      </c>
      <c r="L281" s="10">
        <v>85</v>
      </c>
      <c r="M281" s="10">
        <v>8.4</v>
      </c>
      <c r="N281" s="192">
        <f>+Sar_InfraMR[[#This Row],[A.03.1 -  Longitud de Vías de Explotación No Electrificadas Troncales y Ramales (vía principal) (km)]]+Sar_InfraMR[[#This Row],[A.04.1 -  Longitud de Vías de Explotación Electrificadas Troncales y Ramales (vía principal) (km)]]</f>
        <v>281.10000000000002</v>
      </c>
      <c r="O281" s="192">
        <f>+Sar_InfraMR[[#This Row],[Total Vías (excluido Auxiliares)]]</f>
        <v>281.10000000000002</v>
      </c>
      <c r="P281" s="1">
        <v>30</v>
      </c>
      <c r="Q281" s="1">
        <v>5</v>
      </c>
      <c r="R281" s="1">
        <v>5</v>
      </c>
      <c r="S281" s="194">
        <f t="shared" si="29"/>
        <v>40</v>
      </c>
      <c r="T281" s="194">
        <v>40</v>
      </c>
      <c r="U281" s="1">
        <v>20</v>
      </c>
      <c r="V281" s="1">
        <v>89</v>
      </c>
      <c r="W281" s="1">
        <v>1</v>
      </c>
      <c r="X281" s="1">
        <v>40</v>
      </c>
      <c r="Y281" s="1">
        <v>0</v>
      </c>
      <c r="Z281" s="196">
        <f t="shared" si="30"/>
        <v>150</v>
      </c>
      <c r="AA281" s="1">
        <v>11</v>
      </c>
      <c r="AB281" s="1">
        <v>22</v>
      </c>
      <c r="AC281" s="1">
        <f>+Sar_InfraMR[[#This Row],[Total Pasos Vehiculares a Nivel]]</f>
        <v>150</v>
      </c>
      <c r="AD281" s="196">
        <f t="shared" si="31"/>
        <v>183</v>
      </c>
      <c r="AE281" s="1">
        <v>17</v>
      </c>
      <c r="AF281" s="1">
        <v>16</v>
      </c>
      <c r="AG281" s="1">
        <v>74</v>
      </c>
      <c r="AH281" s="196">
        <f t="shared" si="32"/>
        <v>107</v>
      </c>
      <c r="AI281" s="10">
        <v>31.1</v>
      </c>
      <c r="AJ281" s="10">
        <v>0</v>
      </c>
      <c r="AK281" s="10">
        <v>126.55</v>
      </c>
      <c r="AL281" s="222">
        <f t="shared" si="33"/>
        <v>157.65</v>
      </c>
      <c r="AM281" s="1">
        <v>0</v>
      </c>
      <c r="AN281" s="1">
        <v>9</v>
      </c>
      <c r="AO281" s="1">
        <v>8</v>
      </c>
      <c r="AP281" s="200">
        <f t="shared" si="34"/>
        <v>17</v>
      </c>
      <c r="AQ281" s="1">
        <v>152</v>
      </c>
      <c r="AR281" s="1">
        <v>75</v>
      </c>
      <c r="AS281" s="1">
        <v>0</v>
      </c>
      <c r="AT281" s="200">
        <f>+Sar_InfraMR[[#This Row],[B.02.1 - Parque de Coches Eléctricos Motrices]]+Sar_InfraMR[[#This Row],[B.02.2 - Parque de Coches Eléctricos Motrices Remolcados Tipo R]]+Sar_InfraMR[[#This Row],[B.02.3 - Parque de Coches Eléctricos Motrices Tipo R]]</f>
        <v>227</v>
      </c>
      <c r="AU281" s="1">
        <v>0</v>
      </c>
      <c r="AV281" s="1">
        <v>4</v>
      </c>
      <c r="AW281" s="1">
        <v>8</v>
      </c>
      <c r="AX281" s="200">
        <f>+Sar_InfraMR[[#This Row],[B.03.1 - Parque de Coches Motores Motrices Remolcados]]+Sar_InfraMR[[#This Row],[B.03.2 - Parque de Coches Motores Motrices Intermedios]]+Sar_InfraMR[[#This Row],[B.03.3 - Parque de Coches Motores Motrices Cabina]]</f>
        <v>12</v>
      </c>
      <c r="AY281" s="1">
        <v>33</v>
      </c>
      <c r="AZ281" s="1">
        <v>12</v>
      </c>
      <c r="BA281" s="1">
        <v>0</v>
      </c>
      <c r="BB281" s="1">
        <v>0</v>
      </c>
      <c r="BC281" s="200">
        <f>+SUM(Sar_InfraMR[[#This Row],[B.04.1 - Parque de Coches Remolcados Clase Unica]:[B.04.5 - Parque de Coches Remolcados para Servicios Especiales (Cartoneros)]])</f>
        <v>45</v>
      </c>
      <c r="BD281" s="356">
        <v>8</v>
      </c>
      <c r="BE281" s="1">
        <v>0</v>
      </c>
      <c r="BF281" s="1">
        <v>0</v>
      </c>
      <c r="BG281" s="235">
        <v>1676</v>
      </c>
    </row>
    <row r="282" spans="1:59">
      <c r="A282" s="1">
        <v>2016</v>
      </c>
      <c r="B282" s="1" t="s">
        <v>65</v>
      </c>
      <c r="C282" s="10">
        <v>71.5</v>
      </c>
      <c r="D282" s="10">
        <v>62.3</v>
      </c>
      <c r="E282" s="10">
        <v>0</v>
      </c>
      <c r="F282" s="10">
        <v>36.4</v>
      </c>
      <c r="G282" s="192">
        <f t="shared" si="28"/>
        <v>170.20000000000002</v>
      </c>
      <c r="H282" s="192">
        <f>+Sar_InfraMR[[#This Row],[Total Líneas de Explotación ]]</f>
        <v>170.20000000000002</v>
      </c>
      <c r="I282" s="300">
        <v>169.64911000000001</v>
      </c>
      <c r="J282" s="10">
        <v>196.1</v>
      </c>
      <c r="K282" s="10">
        <v>13.5</v>
      </c>
      <c r="L282" s="10">
        <v>85</v>
      </c>
      <c r="M282" s="10">
        <v>8.4</v>
      </c>
      <c r="N282" s="192">
        <f>+Sar_InfraMR[[#This Row],[A.03.1 -  Longitud de Vías de Explotación No Electrificadas Troncales y Ramales (vía principal) (km)]]+Sar_InfraMR[[#This Row],[A.04.1 -  Longitud de Vías de Explotación Electrificadas Troncales y Ramales (vía principal) (km)]]</f>
        <v>281.10000000000002</v>
      </c>
      <c r="O282" s="192">
        <f>+Sar_InfraMR[[#This Row],[Total Vías (excluido Auxiliares)]]</f>
        <v>281.10000000000002</v>
      </c>
      <c r="P282" s="1">
        <v>30</v>
      </c>
      <c r="Q282" s="1">
        <v>5</v>
      </c>
      <c r="R282" s="1">
        <v>5</v>
      </c>
      <c r="S282" s="194">
        <f t="shared" si="29"/>
        <v>40</v>
      </c>
      <c r="T282" s="194">
        <v>40</v>
      </c>
      <c r="U282" s="1">
        <v>20</v>
      </c>
      <c r="V282" s="1">
        <v>89</v>
      </c>
      <c r="W282" s="1">
        <v>1</v>
      </c>
      <c r="X282" s="1">
        <v>40</v>
      </c>
      <c r="Y282" s="1">
        <v>0</v>
      </c>
      <c r="Z282" s="196">
        <f t="shared" si="30"/>
        <v>150</v>
      </c>
      <c r="AA282" s="1">
        <v>11</v>
      </c>
      <c r="AB282" s="1">
        <v>22</v>
      </c>
      <c r="AC282" s="1">
        <f>+Sar_InfraMR[[#This Row],[Total Pasos Vehiculares a Nivel]]</f>
        <v>150</v>
      </c>
      <c r="AD282" s="196">
        <f t="shared" si="31"/>
        <v>183</v>
      </c>
      <c r="AE282" s="1">
        <v>17</v>
      </c>
      <c r="AF282" s="1">
        <v>16</v>
      </c>
      <c r="AG282" s="1">
        <v>74</v>
      </c>
      <c r="AH282" s="196">
        <f t="shared" si="32"/>
        <v>107</v>
      </c>
      <c r="AI282" s="10">
        <v>31.1</v>
      </c>
      <c r="AJ282" s="10">
        <v>0</v>
      </c>
      <c r="AK282" s="10">
        <v>126.55</v>
      </c>
      <c r="AL282" s="222">
        <f t="shared" si="33"/>
        <v>157.65</v>
      </c>
      <c r="AM282" s="1">
        <v>0</v>
      </c>
      <c r="AN282" s="1">
        <v>9</v>
      </c>
      <c r="AO282" s="1">
        <v>8</v>
      </c>
      <c r="AP282" s="200">
        <f t="shared" si="34"/>
        <v>17</v>
      </c>
      <c r="AQ282" s="1">
        <v>152</v>
      </c>
      <c r="AR282" s="1">
        <v>75</v>
      </c>
      <c r="AS282" s="1">
        <v>0</v>
      </c>
      <c r="AT282" s="200">
        <f>+Sar_InfraMR[[#This Row],[B.02.1 - Parque de Coches Eléctricos Motrices]]+Sar_InfraMR[[#This Row],[B.02.2 - Parque de Coches Eléctricos Motrices Remolcados Tipo R]]+Sar_InfraMR[[#This Row],[B.02.3 - Parque de Coches Eléctricos Motrices Tipo R]]</f>
        <v>227</v>
      </c>
      <c r="AU282" s="1">
        <v>0</v>
      </c>
      <c r="AV282" s="1">
        <v>4</v>
      </c>
      <c r="AW282" s="1">
        <v>8</v>
      </c>
      <c r="AX282" s="200">
        <f>+Sar_InfraMR[[#This Row],[B.03.1 - Parque de Coches Motores Motrices Remolcados]]+Sar_InfraMR[[#This Row],[B.03.2 - Parque de Coches Motores Motrices Intermedios]]+Sar_InfraMR[[#This Row],[B.03.3 - Parque de Coches Motores Motrices Cabina]]</f>
        <v>12</v>
      </c>
      <c r="AY282" s="1">
        <v>33</v>
      </c>
      <c r="AZ282" s="1">
        <v>12</v>
      </c>
      <c r="BA282" s="1">
        <v>0</v>
      </c>
      <c r="BB282" s="1">
        <v>0</v>
      </c>
      <c r="BC282" s="200">
        <f>+SUM(Sar_InfraMR[[#This Row],[B.04.1 - Parque de Coches Remolcados Clase Unica]:[B.04.5 - Parque de Coches Remolcados para Servicios Especiales (Cartoneros)]])</f>
        <v>45</v>
      </c>
      <c r="BD282" s="356">
        <v>8</v>
      </c>
      <c r="BE282" s="1">
        <v>0</v>
      </c>
      <c r="BF282" s="1">
        <v>0</v>
      </c>
      <c r="BG282" s="235">
        <v>1676</v>
      </c>
    </row>
    <row r="283" spans="1:59">
      <c r="A283" s="1">
        <v>2016</v>
      </c>
      <c r="B283" s="1" t="s">
        <v>66</v>
      </c>
      <c r="C283" s="10">
        <v>71.5</v>
      </c>
      <c r="D283" s="10">
        <v>62.3</v>
      </c>
      <c r="E283" s="10">
        <v>0</v>
      </c>
      <c r="F283" s="10">
        <v>36.4</v>
      </c>
      <c r="G283" s="192">
        <f t="shared" si="28"/>
        <v>170.20000000000002</v>
      </c>
      <c r="H283" s="192">
        <f>+Sar_InfraMR[[#This Row],[Total Líneas de Explotación ]]</f>
        <v>170.20000000000002</v>
      </c>
      <c r="I283" s="300">
        <v>169.64911000000001</v>
      </c>
      <c r="J283" s="10">
        <v>196.1</v>
      </c>
      <c r="K283" s="10">
        <v>13.5</v>
      </c>
      <c r="L283" s="10">
        <v>85</v>
      </c>
      <c r="M283" s="10">
        <v>8.4</v>
      </c>
      <c r="N283" s="192">
        <f>+Sar_InfraMR[[#This Row],[A.03.1 -  Longitud de Vías de Explotación No Electrificadas Troncales y Ramales (vía principal) (km)]]+Sar_InfraMR[[#This Row],[A.04.1 -  Longitud de Vías de Explotación Electrificadas Troncales y Ramales (vía principal) (km)]]</f>
        <v>281.10000000000002</v>
      </c>
      <c r="O283" s="192">
        <f>+Sar_InfraMR[[#This Row],[Total Vías (excluido Auxiliares)]]</f>
        <v>281.10000000000002</v>
      </c>
      <c r="P283" s="1">
        <v>30</v>
      </c>
      <c r="Q283" s="1">
        <v>5</v>
      </c>
      <c r="R283" s="1">
        <v>5</v>
      </c>
      <c r="S283" s="194">
        <f t="shared" si="29"/>
        <v>40</v>
      </c>
      <c r="T283" s="194">
        <v>40</v>
      </c>
      <c r="U283" s="1">
        <v>20</v>
      </c>
      <c r="V283" s="1">
        <v>89</v>
      </c>
      <c r="W283" s="1">
        <v>1</v>
      </c>
      <c r="X283" s="1">
        <v>40</v>
      </c>
      <c r="Y283" s="1">
        <v>0</v>
      </c>
      <c r="Z283" s="196">
        <f t="shared" si="30"/>
        <v>150</v>
      </c>
      <c r="AA283" s="1">
        <v>11</v>
      </c>
      <c r="AB283" s="1">
        <v>22</v>
      </c>
      <c r="AC283" s="1">
        <f>+Sar_InfraMR[[#This Row],[Total Pasos Vehiculares a Nivel]]</f>
        <v>150</v>
      </c>
      <c r="AD283" s="196">
        <f t="shared" si="31"/>
        <v>183</v>
      </c>
      <c r="AE283" s="1">
        <v>17</v>
      </c>
      <c r="AF283" s="1">
        <v>16</v>
      </c>
      <c r="AG283" s="1">
        <v>74</v>
      </c>
      <c r="AH283" s="196">
        <f t="shared" si="32"/>
        <v>107</v>
      </c>
      <c r="AI283" s="10">
        <v>31.1</v>
      </c>
      <c r="AJ283" s="10">
        <v>0</v>
      </c>
      <c r="AK283" s="10">
        <v>126.55</v>
      </c>
      <c r="AL283" s="222">
        <f t="shared" si="33"/>
        <v>157.65</v>
      </c>
      <c r="AM283" s="1">
        <v>0</v>
      </c>
      <c r="AN283" s="1">
        <v>9</v>
      </c>
      <c r="AO283" s="1">
        <v>8</v>
      </c>
      <c r="AP283" s="200">
        <f t="shared" si="34"/>
        <v>17</v>
      </c>
      <c r="AQ283" s="1">
        <v>152</v>
      </c>
      <c r="AR283" s="1">
        <v>75</v>
      </c>
      <c r="AS283" s="1">
        <v>0</v>
      </c>
      <c r="AT283" s="200">
        <f>+Sar_InfraMR[[#This Row],[B.02.1 - Parque de Coches Eléctricos Motrices]]+Sar_InfraMR[[#This Row],[B.02.2 - Parque de Coches Eléctricos Motrices Remolcados Tipo R]]+Sar_InfraMR[[#This Row],[B.02.3 - Parque de Coches Eléctricos Motrices Tipo R]]</f>
        <v>227</v>
      </c>
      <c r="AU283" s="1">
        <v>0</v>
      </c>
      <c r="AV283" s="1">
        <v>4</v>
      </c>
      <c r="AW283" s="1">
        <v>8</v>
      </c>
      <c r="AX283" s="200">
        <f>+Sar_InfraMR[[#This Row],[B.03.1 - Parque de Coches Motores Motrices Remolcados]]+Sar_InfraMR[[#This Row],[B.03.2 - Parque de Coches Motores Motrices Intermedios]]+Sar_InfraMR[[#This Row],[B.03.3 - Parque de Coches Motores Motrices Cabina]]</f>
        <v>12</v>
      </c>
      <c r="AY283" s="1">
        <v>33</v>
      </c>
      <c r="AZ283" s="1">
        <v>12</v>
      </c>
      <c r="BA283" s="1">
        <v>0</v>
      </c>
      <c r="BB283" s="1">
        <v>0</v>
      </c>
      <c r="BC283" s="200">
        <f>+SUM(Sar_InfraMR[[#This Row],[B.04.1 - Parque de Coches Remolcados Clase Unica]:[B.04.5 - Parque de Coches Remolcados para Servicios Especiales (Cartoneros)]])</f>
        <v>45</v>
      </c>
      <c r="BD283" s="356">
        <v>8</v>
      </c>
      <c r="BE283" s="1">
        <v>0</v>
      </c>
      <c r="BF283" s="1">
        <v>0</v>
      </c>
      <c r="BG283" s="235">
        <v>1676</v>
      </c>
    </row>
    <row r="284" spans="1:59">
      <c r="A284" s="1">
        <v>2016</v>
      </c>
      <c r="B284" s="1" t="s">
        <v>67</v>
      </c>
      <c r="C284" s="10">
        <v>71.5</v>
      </c>
      <c r="D284" s="10">
        <v>62.3</v>
      </c>
      <c r="E284" s="10">
        <v>0</v>
      </c>
      <c r="F284" s="10">
        <v>36.4</v>
      </c>
      <c r="G284" s="192">
        <f t="shared" si="28"/>
        <v>170.20000000000002</v>
      </c>
      <c r="H284" s="192">
        <f>+Sar_InfraMR[[#This Row],[Total Líneas de Explotación ]]</f>
        <v>170.20000000000002</v>
      </c>
      <c r="I284" s="300">
        <v>169.64911000000001</v>
      </c>
      <c r="J284" s="10">
        <v>196.1</v>
      </c>
      <c r="K284" s="10">
        <v>13.5</v>
      </c>
      <c r="L284" s="10">
        <v>85</v>
      </c>
      <c r="M284" s="10">
        <v>8.4</v>
      </c>
      <c r="N284" s="192">
        <f>+Sar_InfraMR[[#This Row],[A.03.1 -  Longitud de Vías de Explotación No Electrificadas Troncales y Ramales (vía principal) (km)]]+Sar_InfraMR[[#This Row],[A.04.1 -  Longitud de Vías de Explotación Electrificadas Troncales y Ramales (vía principal) (km)]]</f>
        <v>281.10000000000002</v>
      </c>
      <c r="O284" s="192">
        <f>+Sar_InfraMR[[#This Row],[Total Vías (excluido Auxiliares)]]</f>
        <v>281.10000000000002</v>
      </c>
      <c r="P284" s="1">
        <v>30</v>
      </c>
      <c r="Q284" s="1">
        <v>5</v>
      </c>
      <c r="R284" s="1">
        <v>5</v>
      </c>
      <c r="S284" s="194">
        <f t="shared" si="29"/>
        <v>40</v>
      </c>
      <c r="T284" s="194">
        <v>40</v>
      </c>
      <c r="U284" s="1">
        <v>20</v>
      </c>
      <c r="V284" s="1">
        <v>89</v>
      </c>
      <c r="W284" s="1">
        <v>1</v>
      </c>
      <c r="X284" s="1">
        <v>40</v>
      </c>
      <c r="Y284" s="1">
        <v>0</v>
      </c>
      <c r="Z284" s="196">
        <f t="shared" si="30"/>
        <v>150</v>
      </c>
      <c r="AA284" s="1">
        <v>11</v>
      </c>
      <c r="AB284" s="1">
        <v>22</v>
      </c>
      <c r="AC284" s="1">
        <f>+Sar_InfraMR[[#This Row],[Total Pasos Vehiculares a Nivel]]</f>
        <v>150</v>
      </c>
      <c r="AD284" s="196">
        <f t="shared" si="31"/>
        <v>183</v>
      </c>
      <c r="AE284" s="1">
        <v>17</v>
      </c>
      <c r="AF284" s="1">
        <v>16</v>
      </c>
      <c r="AG284" s="1">
        <v>74</v>
      </c>
      <c r="AH284" s="196">
        <f t="shared" si="32"/>
        <v>107</v>
      </c>
      <c r="AI284" s="10">
        <v>31.1</v>
      </c>
      <c r="AJ284" s="10">
        <v>0</v>
      </c>
      <c r="AK284" s="10">
        <v>126.55</v>
      </c>
      <c r="AL284" s="222">
        <f t="shared" si="33"/>
        <v>157.65</v>
      </c>
      <c r="AM284" s="1">
        <v>0</v>
      </c>
      <c r="AN284" s="1">
        <v>9</v>
      </c>
      <c r="AO284" s="1">
        <v>8</v>
      </c>
      <c r="AP284" s="200">
        <f t="shared" si="34"/>
        <v>17</v>
      </c>
      <c r="AQ284" s="1">
        <v>152</v>
      </c>
      <c r="AR284" s="1">
        <v>75</v>
      </c>
      <c r="AS284" s="1">
        <v>0</v>
      </c>
      <c r="AT284" s="200">
        <f>+Sar_InfraMR[[#This Row],[B.02.1 - Parque de Coches Eléctricos Motrices]]+Sar_InfraMR[[#This Row],[B.02.2 - Parque de Coches Eléctricos Motrices Remolcados Tipo R]]+Sar_InfraMR[[#This Row],[B.02.3 - Parque de Coches Eléctricos Motrices Tipo R]]</f>
        <v>227</v>
      </c>
      <c r="AU284" s="1">
        <v>0</v>
      </c>
      <c r="AV284" s="1">
        <v>4</v>
      </c>
      <c r="AW284" s="1">
        <v>8</v>
      </c>
      <c r="AX284" s="200">
        <f>+Sar_InfraMR[[#This Row],[B.03.1 - Parque de Coches Motores Motrices Remolcados]]+Sar_InfraMR[[#This Row],[B.03.2 - Parque de Coches Motores Motrices Intermedios]]+Sar_InfraMR[[#This Row],[B.03.3 - Parque de Coches Motores Motrices Cabina]]</f>
        <v>12</v>
      </c>
      <c r="AY284" s="1">
        <v>33</v>
      </c>
      <c r="AZ284" s="1">
        <v>12</v>
      </c>
      <c r="BA284" s="1">
        <v>0</v>
      </c>
      <c r="BB284" s="1">
        <v>0</v>
      </c>
      <c r="BC284" s="200">
        <f>+SUM(Sar_InfraMR[[#This Row],[B.04.1 - Parque de Coches Remolcados Clase Unica]:[B.04.5 - Parque de Coches Remolcados para Servicios Especiales (Cartoneros)]])</f>
        <v>45</v>
      </c>
      <c r="BD284" s="356">
        <v>8</v>
      </c>
      <c r="BE284" s="1">
        <v>0</v>
      </c>
      <c r="BF284" s="1">
        <v>0</v>
      </c>
      <c r="BG284" s="235">
        <v>1676</v>
      </c>
    </row>
    <row r="285" spans="1:59">
      <c r="A285" s="1">
        <v>2016</v>
      </c>
      <c r="B285" s="1" t="s">
        <v>68</v>
      </c>
      <c r="C285" s="10">
        <v>71.5</v>
      </c>
      <c r="D285" s="10">
        <v>62.3</v>
      </c>
      <c r="E285" s="10">
        <v>0</v>
      </c>
      <c r="F285" s="10">
        <v>36.4</v>
      </c>
      <c r="G285" s="192">
        <f t="shared" si="28"/>
        <v>170.20000000000002</v>
      </c>
      <c r="H285" s="192">
        <f>+Sar_InfraMR[[#This Row],[Total Líneas de Explotación ]]</f>
        <v>170.20000000000002</v>
      </c>
      <c r="I285" s="300">
        <v>169.64911000000001</v>
      </c>
      <c r="J285" s="10">
        <v>196.1</v>
      </c>
      <c r="K285" s="10">
        <v>13.5</v>
      </c>
      <c r="L285" s="10">
        <v>85</v>
      </c>
      <c r="M285" s="10">
        <v>8.4</v>
      </c>
      <c r="N285" s="192">
        <f>+Sar_InfraMR[[#This Row],[A.03.1 -  Longitud de Vías de Explotación No Electrificadas Troncales y Ramales (vía principal) (km)]]+Sar_InfraMR[[#This Row],[A.04.1 -  Longitud de Vías de Explotación Electrificadas Troncales y Ramales (vía principal) (km)]]</f>
        <v>281.10000000000002</v>
      </c>
      <c r="O285" s="192">
        <f>+Sar_InfraMR[[#This Row],[Total Vías (excluido Auxiliares)]]</f>
        <v>281.10000000000002</v>
      </c>
      <c r="P285" s="1">
        <v>30</v>
      </c>
      <c r="Q285" s="1">
        <v>5</v>
      </c>
      <c r="R285" s="1">
        <v>5</v>
      </c>
      <c r="S285" s="194">
        <f t="shared" si="29"/>
        <v>40</v>
      </c>
      <c r="T285" s="194">
        <v>40</v>
      </c>
      <c r="U285" s="1">
        <v>20</v>
      </c>
      <c r="V285" s="1">
        <v>89</v>
      </c>
      <c r="W285" s="1">
        <v>1</v>
      </c>
      <c r="X285" s="1">
        <v>40</v>
      </c>
      <c r="Y285" s="1">
        <v>0</v>
      </c>
      <c r="Z285" s="196">
        <f t="shared" si="30"/>
        <v>150</v>
      </c>
      <c r="AA285" s="1">
        <v>11</v>
      </c>
      <c r="AB285" s="1">
        <v>22</v>
      </c>
      <c r="AC285" s="1">
        <f>+Sar_InfraMR[[#This Row],[Total Pasos Vehiculares a Nivel]]</f>
        <v>150</v>
      </c>
      <c r="AD285" s="196">
        <f t="shared" si="31"/>
        <v>183</v>
      </c>
      <c r="AE285" s="1">
        <v>17</v>
      </c>
      <c r="AF285" s="1">
        <v>16</v>
      </c>
      <c r="AG285" s="1">
        <v>74</v>
      </c>
      <c r="AH285" s="196">
        <f t="shared" si="32"/>
        <v>107</v>
      </c>
      <c r="AI285" s="10">
        <v>31.1</v>
      </c>
      <c r="AJ285" s="10">
        <v>0</v>
      </c>
      <c r="AK285" s="10">
        <v>126.55</v>
      </c>
      <c r="AL285" s="222">
        <f t="shared" si="33"/>
        <v>157.65</v>
      </c>
      <c r="AM285" s="1">
        <v>0</v>
      </c>
      <c r="AN285" s="1">
        <v>9</v>
      </c>
      <c r="AO285" s="1">
        <v>8</v>
      </c>
      <c r="AP285" s="200">
        <f t="shared" si="34"/>
        <v>17</v>
      </c>
      <c r="AQ285" s="1">
        <v>152</v>
      </c>
      <c r="AR285" s="1">
        <v>75</v>
      </c>
      <c r="AS285" s="1">
        <v>0</v>
      </c>
      <c r="AT285" s="200">
        <f>+Sar_InfraMR[[#This Row],[B.02.1 - Parque de Coches Eléctricos Motrices]]+Sar_InfraMR[[#This Row],[B.02.2 - Parque de Coches Eléctricos Motrices Remolcados Tipo R]]+Sar_InfraMR[[#This Row],[B.02.3 - Parque de Coches Eléctricos Motrices Tipo R]]</f>
        <v>227</v>
      </c>
      <c r="AU285" s="1">
        <v>0</v>
      </c>
      <c r="AV285" s="1">
        <v>4</v>
      </c>
      <c r="AW285" s="1">
        <v>8</v>
      </c>
      <c r="AX285" s="200">
        <f>+Sar_InfraMR[[#This Row],[B.03.1 - Parque de Coches Motores Motrices Remolcados]]+Sar_InfraMR[[#This Row],[B.03.2 - Parque de Coches Motores Motrices Intermedios]]+Sar_InfraMR[[#This Row],[B.03.3 - Parque de Coches Motores Motrices Cabina]]</f>
        <v>12</v>
      </c>
      <c r="AY285" s="1">
        <v>33</v>
      </c>
      <c r="AZ285" s="1">
        <v>12</v>
      </c>
      <c r="BA285" s="1">
        <v>0</v>
      </c>
      <c r="BB285" s="1">
        <v>0</v>
      </c>
      <c r="BC285" s="200">
        <f>+SUM(Sar_InfraMR[[#This Row],[B.04.1 - Parque de Coches Remolcados Clase Unica]:[B.04.5 - Parque de Coches Remolcados para Servicios Especiales (Cartoneros)]])</f>
        <v>45</v>
      </c>
      <c r="BD285" s="356">
        <v>8</v>
      </c>
      <c r="BE285" s="1">
        <v>0</v>
      </c>
      <c r="BF285" s="1">
        <v>0</v>
      </c>
      <c r="BG285" s="235">
        <v>1676</v>
      </c>
    </row>
    <row r="286" spans="1:59">
      <c r="A286" s="1">
        <v>2016</v>
      </c>
      <c r="B286" s="1" t="s">
        <v>69</v>
      </c>
      <c r="C286" s="10">
        <v>71.5</v>
      </c>
      <c r="D286" s="10">
        <v>62.3</v>
      </c>
      <c r="E286" s="10">
        <v>0</v>
      </c>
      <c r="F286" s="10">
        <v>36.4</v>
      </c>
      <c r="G286" s="192">
        <f t="shared" si="28"/>
        <v>170.20000000000002</v>
      </c>
      <c r="H286" s="192">
        <f>+Sar_InfraMR[[#This Row],[Total Líneas de Explotación ]]</f>
        <v>170.20000000000002</v>
      </c>
      <c r="I286" s="300">
        <v>169.64911000000001</v>
      </c>
      <c r="J286" s="10">
        <v>196.1</v>
      </c>
      <c r="K286" s="10">
        <v>13.5</v>
      </c>
      <c r="L286" s="10">
        <v>85</v>
      </c>
      <c r="M286" s="10">
        <v>8.4</v>
      </c>
      <c r="N286" s="192">
        <f>+Sar_InfraMR[[#This Row],[A.03.1 -  Longitud de Vías de Explotación No Electrificadas Troncales y Ramales (vía principal) (km)]]+Sar_InfraMR[[#This Row],[A.04.1 -  Longitud de Vías de Explotación Electrificadas Troncales y Ramales (vía principal) (km)]]</f>
        <v>281.10000000000002</v>
      </c>
      <c r="O286" s="192">
        <f>+Sar_InfraMR[[#This Row],[Total Vías (excluido Auxiliares)]]</f>
        <v>281.10000000000002</v>
      </c>
      <c r="P286" s="1">
        <v>30</v>
      </c>
      <c r="Q286" s="1">
        <v>5</v>
      </c>
      <c r="R286" s="1">
        <v>5</v>
      </c>
      <c r="S286" s="194">
        <f t="shared" si="29"/>
        <v>40</v>
      </c>
      <c r="T286" s="194">
        <v>40</v>
      </c>
      <c r="U286" s="1">
        <v>20</v>
      </c>
      <c r="V286" s="1">
        <v>89</v>
      </c>
      <c r="W286" s="1">
        <v>1</v>
      </c>
      <c r="X286" s="1">
        <v>40</v>
      </c>
      <c r="Y286" s="1">
        <v>0</v>
      </c>
      <c r="Z286" s="196">
        <f t="shared" si="30"/>
        <v>150</v>
      </c>
      <c r="AA286" s="1">
        <v>11</v>
      </c>
      <c r="AB286" s="1">
        <v>22</v>
      </c>
      <c r="AC286" s="1">
        <f>+Sar_InfraMR[[#This Row],[Total Pasos Vehiculares a Nivel]]</f>
        <v>150</v>
      </c>
      <c r="AD286" s="196">
        <f t="shared" si="31"/>
        <v>183</v>
      </c>
      <c r="AE286" s="1">
        <v>17</v>
      </c>
      <c r="AF286" s="1">
        <v>16</v>
      </c>
      <c r="AG286" s="1">
        <v>74</v>
      </c>
      <c r="AH286" s="196">
        <f t="shared" si="32"/>
        <v>107</v>
      </c>
      <c r="AI286" s="10">
        <v>31.1</v>
      </c>
      <c r="AJ286" s="10">
        <v>0</v>
      </c>
      <c r="AK286" s="10">
        <v>126.55</v>
      </c>
      <c r="AL286" s="222">
        <f t="shared" si="33"/>
        <v>157.65</v>
      </c>
      <c r="AM286" s="1">
        <v>0</v>
      </c>
      <c r="AN286" s="1">
        <v>9</v>
      </c>
      <c r="AO286" s="1">
        <v>8</v>
      </c>
      <c r="AP286" s="200">
        <f t="shared" si="34"/>
        <v>17</v>
      </c>
      <c r="AQ286" s="1">
        <v>152</v>
      </c>
      <c r="AR286" s="1">
        <v>75</v>
      </c>
      <c r="AS286" s="1">
        <v>0</v>
      </c>
      <c r="AT286" s="200">
        <f>+Sar_InfraMR[[#This Row],[B.02.1 - Parque de Coches Eléctricos Motrices]]+Sar_InfraMR[[#This Row],[B.02.2 - Parque de Coches Eléctricos Motrices Remolcados Tipo R]]+Sar_InfraMR[[#This Row],[B.02.3 - Parque de Coches Eléctricos Motrices Tipo R]]</f>
        <v>227</v>
      </c>
      <c r="AU286" s="1">
        <v>0</v>
      </c>
      <c r="AV286" s="1">
        <v>4</v>
      </c>
      <c r="AW286" s="1">
        <v>8</v>
      </c>
      <c r="AX286" s="200">
        <f>+Sar_InfraMR[[#This Row],[B.03.1 - Parque de Coches Motores Motrices Remolcados]]+Sar_InfraMR[[#This Row],[B.03.2 - Parque de Coches Motores Motrices Intermedios]]+Sar_InfraMR[[#This Row],[B.03.3 - Parque de Coches Motores Motrices Cabina]]</f>
        <v>12</v>
      </c>
      <c r="AY286" s="1">
        <v>33</v>
      </c>
      <c r="AZ286" s="1">
        <v>12</v>
      </c>
      <c r="BA286" s="1">
        <v>0</v>
      </c>
      <c r="BB286" s="1">
        <v>0</v>
      </c>
      <c r="BC286" s="200">
        <f>+SUM(Sar_InfraMR[[#This Row],[B.04.1 - Parque de Coches Remolcados Clase Unica]:[B.04.5 - Parque de Coches Remolcados para Servicios Especiales (Cartoneros)]])</f>
        <v>45</v>
      </c>
      <c r="BD286" s="356">
        <v>8</v>
      </c>
      <c r="BE286" s="1">
        <v>0</v>
      </c>
      <c r="BF286" s="1">
        <v>0</v>
      </c>
      <c r="BG286" s="235">
        <v>1676</v>
      </c>
    </row>
    <row r="287" spans="1:59">
      <c r="A287" s="1">
        <v>2016</v>
      </c>
      <c r="B287" s="1" t="s">
        <v>70</v>
      </c>
      <c r="C287" s="10">
        <v>71.5</v>
      </c>
      <c r="D287" s="10">
        <v>62.3</v>
      </c>
      <c r="E287" s="10">
        <v>0</v>
      </c>
      <c r="F287" s="10">
        <v>36.4</v>
      </c>
      <c r="G287" s="192">
        <f t="shared" si="28"/>
        <v>170.20000000000002</v>
      </c>
      <c r="H287" s="192">
        <f>+Sar_InfraMR[[#This Row],[Total Líneas de Explotación ]]</f>
        <v>170.20000000000002</v>
      </c>
      <c r="I287" s="300">
        <v>169.64911000000001</v>
      </c>
      <c r="J287" s="10">
        <v>196.1</v>
      </c>
      <c r="K287" s="10">
        <v>13.5</v>
      </c>
      <c r="L287" s="10">
        <v>85</v>
      </c>
      <c r="M287" s="10">
        <v>8.4</v>
      </c>
      <c r="N287" s="192">
        <f>+Sar_InfraMR[[#This Row],[A.03.1 -  Longitud de Vías de Explotación No Electrificadas Troncales y Ramales (vía principal) (km)]]+Sar_InfraMR[[#This Row],[A.04.1 -  Longitud de Vías de Explotación Electrificadas Troncales y Ramales (vía principal) (km)]]</f>
        <v>281.10000000000002</v>
      </c>
      <c r="O287" s="192">
        <f>+Sar_InfraMR[[#This Row],[Total Vías (excluido Auxiliares)]]</f>
        <v>281.10000000000002</v>
      </c>
      <c r="P287" s="1">
        <v>30</v>
      </c>
      <c r="Q287" s="1">
        <v>5</v>
      </c>
      <c r="R287" s="1">
        <v>5</v>
      </c>
      <c r="S287" s="194">
        <f t="shared" si="29"/>
        <v>40</v>
      </c>
      <c r="T287" s="194">
        <v>40</v>
      </c>
      <c r="U287" s="1">
        <v>20</v>
      </c>
      <c r="V287" s="1">
        <v>89</v>
      </c>
      <c r="W287" s="1">
        <v>1</v>
      </c>
      <c r="X287" s="1">
        <v>40</v>
      </c>
      <c r="Y287" s="1">
        <v>0</v>
      </c>
      <c r="Z287" s="196">
        <f t="shared" si="30"/>
        <v>150</v>
      </c>
      <c r="AA287" s="1">
        <v>11</v>
      </c>
      <c r="AB287" s="1">
        <v>22</v>
      </c>
      <c r="AC287" s="1">
        <f>+Sar_InfraMR[[#This Row],[Total Pasos Vehiculares a Nivel]]</f>
        <v>150</v>
      </c>
      <c r="AD287" s="196">
        <f t="shared" si="31"/>
        <v>183</v>
      </c>
      <c r="AE287" s="1">
        <v>17</v>
      </c>
      <c r="AF287" s="1">
        <v>16</v>
      </c>
      <c r="AG287" s="1">
        <v>74</v>
      </c>
      <c r="AH287" s="196">
        <f t="shared" si="32"/>
        <v>107</v>
      </c>
      <c r="AI287" s="10">
        <v>31.1</v>
      </c>
      <c r="AJ287" s="10">
        <v>0</v>
      </c>
      <c r="AK287" s="10">
        <v>126.55</v>
      </c>
      <c r="AL287" s="222">
        <f t="shared" si="33"/>
        <v>157.65</v>
      </c>
      <c r="AM287" s="1">
        <v>0</v>
      </c>
      <c r="AN287" s="1">
        <v>9</v>
      </c>
      <c r="AO287" s="1">
        <v>8</v>
      </c>
      <c r="AP287" s="200">
        <f t="shared" si="34"/>
        <v>17</v>
      </c>
      <c r="AQ287" s="1">
        <v>152</v>
      </c>
      <c r="AR287" s="1">
        <v>75</v>
      </c>
      <c r="AS287" s="1">
        <v>0</v>
      </c>
      <c r="AT287" s="200">
        <f>+Sar_InfraMR[[#This Row],[B.02.1 - Parque de Coches Eléctricos Motrices]]+Sar_InfraMR[[#This Row],[B.02.2 - Parque de Coches Eléctricos Motrices Remolcados Tipo R]]+Sar_InfraMR[[#This Row],[B.02.3 - Parque de Coches Eléctricos Motrices Tipo R]]</f>
        <v>227</v>
      </c>
      <c r="AU287" s="1">
        <v>0</v>
      </c>
      <c r="AV287" s="1">
        <v>4</v>
      </c>
      <c r="AW287" s="1">
        <v>8</v>
      </c>
      <c r="AX287" s="200">
        <f>+Sar_InfraMR[[#This Row],[B.03.1 - Parque de Coches Motores Motrices Remolcados]]+Sar_InfraMR[[#This Row],[B.03.2 - Parque de Coches Motores Motrices Intermedios]]+Sar_InfraMR[[#This Row],[B.03.3 - Parque de Coches Motores Motrices Cabina]]</f>
        <v>12</v>
      </c>
      <c r="AY287" s="1">
        <v>33</v>
      </c>
      <c r="AZ287" s="1">
        <v>12</v>
      </c>
      <c r="BA287" s="1">
        <v>0</v>
      </c>
      <c r="BB287" s="1">
        <v>0</v>
      </c>
      <c r="BC287" s="200">
        <f>+SUM(Sar_InfraMR[[#This Row],[B.04.1 - Parque de Coches Remolcados Clase Unica]:[B.04.5 - Parque de Coches Remolcados para Servicios Especiales (Cartoneros)]])</f>
        <v>45</v>
      </c>
      <c r="BD287" s="356">
        <v>8</v>
      </c>
      <c r="BE287" s="1">
        <v>0</v>
      </c>
      <c r="BF287" s="1">
        <v>0</v>
      </c>
      <c r="BG287" s="235">
        <v>1676</v>
      </c>
    </row>
    <row r="288" spans="1:59">
      <c r="A288" s="1">
        <v>2016</v>
      </c>
      <c r="B288" s="1" t="s">
        <v>71</v>
      </c>
      <c r="C288" s="10">
        <v>71.5</v>
      </c>
      <c r="D288" s="10">
        <v>62.3</v>
      </c>
      <c r="E288" s="10">
        <v>0</v>
      </c>
      <c r="F288" s="10">
        <v>36.4</v>
      </c>
      <c r="G288" s="192">
        <f t="shared" si="28"/>
        <v>170.20000000000002</v>
      </c>
      <c r="H288" s="192">
        <f>+Sar_InfraMR[[#This Row],[Total Líneas de Explotación ]]</f>
        <v>170.20000000000002</v>
      </c>
      <c r="I288" s="300">
        <v>169.64911000000001</v>
      </c>
      <c r="J288" s="10">
        <v>196.1</v>
      </c>
      <c r="K288" s="10">
        <v>13.5</v>
      </c>
      <c r="L288" s="10">
        <v>85</v>
      </c>
      <c r="M288" s="10">
        <v>8.4</v>
      </c>
      <c r="N288" s="192">
        <f>+Sar_InfraMR[[#This Row],[A.03.1 -  Longitud de Vías de Explotación No Electrificadas Troncales y Ramales (vía principal) (km)]]+Sar_InfraMR[[#This Row],[A.04.1 -  Longitud de Vías de Explotación Electrificadas Troncales y Ramales (vía principal) (km)]]</f>
        <v>281.10000000000002</v>
      </c>
      <c r="O288" s="192">
        <f>+Sar_InfraMR[[#This Row],[Total Vías (excluido Auxiliares)]]</f>
        <v>281.10000000000002</v>
      </c>
      <c r="P288" s="1">
        <v>30</v>
      </c>
      <c r="Q288" s="1">
        <v>5</v>
      </c>
      <c r="R288" s="1">
        <v>5</v>
      </c>
      <c r="S288" s="194">
        <f t="shared" si="29"/>
        <v>40</v>
      </c>
      <c r="T288" s="194">
        <v>40</v>
      </c>
      <c r="U288" s="1">
        <v>20</v>
      </c>
      <c r="V288" s="1">
        <v>89</v>
      </c>
      <c r="W288" s="1">
        <v>1</v>
      </c>
      <c r="X288" s="1">
        <v>40</v>
      </c>
      <c r="Y288" s="1">
        <v>0</v>
      </c>
      <c r="Z288" s="196">
        <f t="shared" si="30"/>
        <v>150</v>
      </c>
      <c r="AA288" s="1">
        <v>11</v>
      </c>
      <c r="AB288" s="1">
        <v>22</v>
      </c>
      <c r="AC288" s="1">
        <f>+Sar_InfraMR[[#This Row],[Total Pasos Vehiculares a Nivel]]</f>
        <v>150</v>
      </c>
      <c r="AD288" s="196">
        <f t="shared" si="31"/>
        <v>183</v>
      </c>
      <c r="AE288" s="1">
        <v>17</v>
      </c>
      <c r="AF288" s="1">
        <v>16</v>
      </c>
      <c r="AG288" s="1">
        <v>74</v>
      </c>
      <c r="AH288" s="196">
        <f t="shared" si="32"/>
        <v>107</v>
      </c>
      <c r="AI288" s="10">
        <v>31.1</v>
      </c>
      <c r="AJ288" s="10">
        <v>0</v>
      </c>
      <c r="AK288" s="10">
        <v>126.55</v>
      </c>
      <c r="AL288" s="222">
        <f t="shared" si="33"/>
        <v>157.65</v>
      </c>
      <c r="AM288" s="1">
        <v>0</v>
      </c>
      <c r="AN288" s="1">
        <v>9</v>
      </c>
      <c r="AO288" s="1">
        <v>8</v>
      </c>
      <c r="AP288" s="200">
        <f t="shared" si="34"/>
        <v>17</v>
      </c>
      <c r="AQ288" s="1">
        <v>152</v>
      </c>
      <c r="AR288" s="1">
        <v>75</v>
      </c>
      <c r="AS288" s="1">
        <v>0</v>
      </c>
      <c r="AT288" s="200">
        <f>+Sar_InfraMR[[#This Row],[B.02.1 - Parque de Coches Eléctricos Motrices]]+Sar_InfraMR[[#This Row],[B.02.2 - Parque de Coches Eléctricos Motrices Remolcados Tipo R]]+Sar_InfraMR[[#This Row],[B.02.3 - Parque de Coches Eléctricos Motrices Tipo R]]</f>
        <v>227</v>
      </c>
      <c r="AU288" s="1">
        <v>0</v>
      </c>
      <c r="AV288" s="1">
        <v>4</v>
      </c>
      <c r="AW288" s="1">
        <v>8</v>
      </c>
      <c r="AX288" s="200">
        <f>+Sar_InfraMR[[#This Row],[B.03.1 - Parque de Coches Motores Motrices Remolcados]]+Sar_InfraMR[[#This Row],[B.03.2 - Parque de Coches Motores Motrices Intermedios]]+Sar_InfraMR[[#This Row],[B.03.3 - Parque de Coches Motores Motrices Cabina]]</f>
        <v>12</v>
      </c>
      <c r="AY288" s="1">
        <v>33</v>
      </c>
      <c r="AZ288" s="1">
        <v>12</v>
      </c>
      <c r="BA288" s="1">
        <v>0</v>
      </c>
      <c r="BB288" s="1">
        <v>0</v>
      </c>
      <c r="BC288" s="200">
        <f>+SUM(Sar_InfraMR[[#This Row],[B.04.1 - Parque de Coches Remolcados Clase Unica]:[B.04.5 - Parque de Coches Remolcados para Servicios Especiales (Cartoneros)]])</f>
        <v>45</v>
      </c>
      <c r="BD288" s="356">
        <v>8</v>
      </c>
      <c r="BE288" s="1">
        <v>0</v>
      </c>
      <c r="BF288" s="1">
        <v>0</v>
      </c>
      <c r="BG288" s="235">
        <v>1676</v>
      </c>
    </row>
    <row r="289" spans="1:59">
      <c r="A289" s="1">
        <v>2016</v>
      </c>
      <c r="B289" s="1" t="s">
        <v>72</v>
      </c>
      <c r="C289" s="10">
        <v>71.5</v>
      </c>
      <c r="D289" s="10">
        <v>62.3</v>
      </c>
      <c r="E289" s="10">
        <v>0</v>
      </c>
      <c r="F289" s="10">
        <v>36.4</v>
      </c>
      <c r="G289" s="192">
        <f t="shared" si="28"/>
        <v>170.20000000000002</v>
      </c>
      <c r="H289" s="192">
        <f>+Sar_InfraMR[[#This Row],[Total Líneas de Explotación ]]</f>
        <v>170.20000000000002</v>
      </c>
      <c r="I289" s="300">
        <v>169.64911000000001</v>
      </c>
      <c r="J289" s="10">
        <v>196.1</v>
      </c>
      <c r="K289" s="10">
        <v>13.5</v>
      </c>
      <c r="L289" s="10">
        <v>85</v>
      </c>
      <c r="M289" s="10">
        <v>8.4</v>
      </c>
      <c r="N289" s="192">
        <f>+Sar_InfraMR[[#This Row],[A.03.1 -  Longitud de Vías de Explotación No Electrificadas Troncales y Ramales (vía principal) (km)]]+Sar_InfraMR[[#This Row],[A.04.1 -  Longitud de Vías de Explotación Electrificadas Troncales y Ramales (vía principal) (km)]]</f>
        <v>281.10000000000002</v>
      </c>
      <c r="O289" s="192">
        <f>+Sar_InfraMR[[#This Row],[Total Vías (excluido Auxiliares)]]</f>
        <v>281.10000000000002</v>
      </c>
      <c r="P289" s="1">
        <v>30</v>
      </c>
      <c r="Q289" s="1">
        <v>5</v>
      </c>
      <c r="R289" s="1">
        <v>5</v>
      </c>
      <c r="S289" s="194">
        <f t="shared" si="29"/>
        <v>40</v>
      </c>
      <c r="T289" s="194">
        <v>40</v>
      </c>
      <c r="U289" s="1">
        <v>20</v>
      </c>
      <c r="V289" s="1">
        <v>89</v>
      </c>
      <c r="W289" s="1">
        <v>1</v>
      </c>
      <c r="X289" s="1">
        <v>40</v>
      </c>
      <c r="Y289" s="1">
        <v>0</v>
      </c>
      <c r="Z289" s="196">
        <f t="shared" si="30"/>
        <v>150</v>
      </c>
      <c r="AA289" s="1">
        <v>11</v>
      </c>
      <c r="AB289" s="1">
        <v>22</v>
      </c>
      <c r="AC289" s="1">
        <f>+Sar_InfraMR[[#This Row],[Total Pasos Vehiculares a Nivel]]</f>
        <v>150</v>
      </c>
      <c r="AD289" s="196">
        <f t="shared" si="31"/>
        <v>183</v>
      </c>
      <c r="AE289" s="1">
        <v>17</v>
      </c>
      <c r="AF289" s="1">
        <v>16</v>
      </c>
      <c r="AG289" s="1">
        <v>74</v>
      </c>
      <c r="AH289" s="196">
        <f t="shared" si="32"/>
        <v>107</v>
      </c>
      <c r="AI289" s="10">
        <v>31.1</v>
      </c>
      <c r="AJ289" s="10">
        <v>0</v>
      </c>
      <c r="AK289" s="10">
        <v>126.55</v>
      </c>
      <c r="AL289" s="222">
        <f t="shared" si="33"/>
        <v>157.65</v>
      </c>
      <c r="AM289" s="1">
        <v>0</v>
      </c>
      <c r="AN289" s="1">
        <v>9</v>
      </c>
      <c r="AO289" s="1">
        <v>8</v>
      </c>
      <c r="AP289" s="200">
        <f t="shared" si="34"/>
        <v>17</v>
      </c>
      <c r="AQ289" s="1">
        <v>152</v>
      </c>
      <c r="AR289" s="1">
        <v>75</v>
      </c>
      <c r="AS289" s="1">
        <v>0</v>
      </c>
      <c r="AT289" s="200">
        <f>+Sar_InfraMR[[#This Row],[B.02.1 - Parque de Coches Eléctricos Motrices]]+Sar_InfraMR[[#This Row],[B.02.2 - Parque de Coches Eléctricos Motrices Remolcados Tipo R]]+Sar_InfraMR[[#This Row],[B.02.3 - Parque de Coches Eléctricos Motrices Tipo R]]</f>
        <v>227</v>
      </c>
      <c r="AU289" s="1">
        <v>0</v>
      </c>
      <c r="AV289" s="1">
        <v>4</v>
      </c>
      <c r="AW289" s="1">
        <v>8</v>
      </c>
      <c r="AX289" s="200">
        <f>+Sar_InfraMR[[#This Row],[B.03.1 - Parque de Coches Motores Motrices Remolcados]]+Sar_InfraMR[[#This Row],[B.03.2 - Parque de Coches Motores Motrices Intermedios]]+Sar_InfraMR[[#This Row],[B.03.3 - Parque de Coches Motores Motrices Cabina]]</f>
        <v>12</v>
      </c>
      <c r="AY289" s="1">
        <v>33</v>
      </c>
      <c r="AZ289" s="1">
        <v>12</v>
      </c>
      <c r="BA289" s="1">
        <v>0</v>
      </c>
      <c r="BB289" s="1">
        <v>0</v>
      </c>
      <c r="BC289" s="200">
        <f>+SUM(Sar_InfraMR[[#This Row],[B.04.1 - Parque de Coches Remolcados Clase Unica]:[B.04.5 - Parque de Coches Remolcados para Servicios Especiales (Cartoneros)]])</f>
        <v>45</v>
      </c>
      <c r="BD289" s="356">
        <v>8</v>
      </c>
      <c r="BE289" s="1">
        <v>0</v>
      </c>
      <c r="BF289" s="1">
        <v>0</v>
      </c>
      <c r="BG289" s="235">
        <v>1676</v>
      </c>
    </row>
    <row r="290" spans="1:59">
      <c r="A290" s="1">
        <v>2017</v>
      </c>
      <c r="B290" s="1" t="s">
        <v>61</v>
      </c>
      <c r="C290" s="10">
        <v>71.5</v>
      </c>
      <c r="D290" s="10">
        <v>62.3</v>
      </c>
      <c r="E290" s="10">
        <v>0</v>
      </c>
      <c r="F290" s="10">
        <v>36.4</v>
      </c>
      <c r="G290" s="192">
        <f t="shared" si="28"/>
        <v>170.20000000000002</v>
      </c>
      <c r="H290" s="192">
        <f>+Sar_InfraMR[[#This Row],[Total Líneas de Explotación ]]</f>
        <v>170.20000000000002</v>
      </c>
      <c r="I290" s="300">
        <v>169.64911000000001</v>
      </c>
      <c r="J290" s="10">
        <v>196.1</v>
      </c>
      <c r="K290" s="10">
        <v>13.5</v>
      </c>
      <c r="L290" s="10">
        <v>85</v>
      </c>
      <c r="M290" s="10">
        <v>8.4</v>
      </c>
      <c r="N290" s="192">
        <f>+Sar_InfraMR[[#This Row],[A.03.1 -  Longitud de Vías de Explotación No Electrificadas Troncales y Ramales (vía principal) (km)]]+Sar_InfraMR[[#This Row],[A.04.1 -  Longitud de Vías de Explotación Electrificadas Troncales y Ramales (vía principal) (km)]]</f>
        <v>281.10000000000002</v>
      </c>
      <c r="O290" s="192">
        <f>+Sar_InfraMR[[#This Row],[Total Vías (excluido Auxiliares)]]</f>
        <v>281.10000000000002</v>
      </c>
      <c r="P290" s="1">
        <v>30</v>
      </c>
      <c r="Q290" s="1">
        <v>5</v>
      </c>
      <c r="R290" s="1">
        <v>5</v>
      </c>
      <c r="S290" s="194">
        <f t="shared" si="29"/>
        <v>40</v>
      </c>
      <c r="T290" s="194">
        <v>40</v>
      </c>
      <c r="U290" s="1">
        <v>20</v>
      </c>
      <c r="V290" s="1">
        <v>89</v>
      </c>
      <c r="W290" s="1">
        <v>1</v>
      </c>
      <c r="X290" s="1">
        <v>40</v>
      </c>
      <c r="Y290" s="1">
        <v>0</v>
      </c>
      <c r="Z290" s="196">
        <f t="shared" si="30"/>
        <v>150</v>
      </c>
      <c r="AA290" s="1">
        <v>11</v>
      </c>
      <c r="AB290" s="1">
        <v>22</v>
      </c>
      <c r="AC290" s="1">
        <f>+Sar_InfraMR[[#This Row],[Total Pasos Vehiculares a Nivel]]</f>
        <v>150</v>
      </c>
      <c r="AD290" s="196">
        <f t="shared" si="31"/>
        <v>183</v>
      </c>
      <c r="AE290" s="1">
        <v>17</v>
      </c>
      <c r="AF290" s="1">
        <v>16</v>
      </c>
      <c r="AG290" s="1">
        <v>74</v>
      </c>
      <c r="AH290" s="196">
        <f t="shared" si="32"/>
        <v>107</v>
      </c>
      <c r="AI290" s="10">
        <v>31.1</v>
      </c>
      <c r="AJ290" s="10">
        <v>0</v>
      </c>
      <c r="AK290" s="10">
        <v>126.55</v>
      </c>
      <c r="AL290" s="222">
        <f t="shared" si="33"/>
        <v>157.65</v>
      </c>
      <c r="AM290" s="1">
        <v>0</v>
      </c>
      <c r="AN290" s="1">
        <v>9</v>
      </c>
      <c r="AO290" s="1">
        <v>8</v>
      </c>
      <c r="AP290" s="200">
        <f t="shared" si="34"/>
        <v>17</v>
      </c>
      <c r="AQ290" s="1">
        <v>152</v>
      </c>
      <c r="AR290" s="1">
        <v>75</v>
      </c>
      <c r="AS290" s="1">
        <v>0</v>
      </c>
      <c r="AT290" s="200">
        <f>+Sar_InfraMR[[#This Row],[B.02.1 - Parque de Coches Eléctricos Motrices]]+Sar_InfraMR[[#This Row],[B.02.2 - Parque de Coches Eléctricos Motrices Remolcados Tipo R]]+Sar_InfraMR[[#This Row],[B.02.3 - Parque de Coches Eléctricos Motrices Tipo R]]</f>
        <v>227</v>
      </c>
      <c r="AU290" s="1">
        <v>0</v>
      </c>
      <c r="AV290" s="1">
        <v>4</v>
      </c>
      <c r="AW290" s="1">
        <v>8</v>
      </c>
      <c r="AX290" s="200">
        <f>+Sar_InfraMR[[#This Row],[B.03.1 - Parque de Coches Motores Motrices Remolcados]]+Sar_InfraMR[[#This Row],[B.03.2 - Parque de Coches Motores Motrices Intermedios]]+Sar_InfraMR[[#This Row],[B.03.3 - Parque de Coches Motores Motrices Cabina]]</f>
        <v>12</v>
      </c>
      <c r="AY290" s="1">
        <v>33</v>
      </c>
      <c r="AZ290" s="1">
        <v>12</v>
      </c>
      <c r="BA290" s="1">
        <v>0</v>
      </c>
      <c r="BB290" s="1">
        <v>0</v>
      </c>
      <c r="BC290" s="200">
        <f>+SUM(Sar_InfraMR[[#This Row],[B.04.1 - Parque de Coches Remolcados Clase Unica]:[B.04.5 - Parque de Coches Remolcados para Servicios Especiales (Cartoneros)]])</f>
        <v>45</v>
      </c>
      <c r="BD290" s="356">
        <v>8</v>
      </c>
      <c r="BE290" s="1">
        <v>0</v>
      </c>
      <c r="BF290" s="1">
        <v>0</v>
      </c>
      <c r="BG290" s="235">
        <v>1676</v>
      </c>
    </row>
    <row r="291" spans="1:59">
      <c r="A291" s="1">
        <v>2017</v>
      </c>
      <c r="B291" s="1" t="s">
        <v>62</v>
      </c>
      <c r="C291" s="10">
        <v>71.5</v>
      </c>
      <c r="D291" s="10">
        <v>62.3</v>
      </c>
      <c r="E291" s="10">
        <v>0</v>
      </c>
      <c r="F291" s="10">
        <v>36.4</v>
      </c>
      <c r="G291" s="192">
        <f t="shared" si="28"/>
        <v>170.20000000000002</v>
      </c>
      <c r="H291" s="192">
        <f>+Sar_InfraMR[[#This Row],[Total Líneas de Explotación ]]</f>
        <v>170.20000000000002</v>
      </c>
      <c r="I291" s="300">
        <v>169.64911000000001</v>
      </c>
      <c r="J291" s="10">
        <v>196.1</v>
      </c>
      <c r="K291" s="10">
        <v>13.5</v>
      </c>
      <c r="L291" s="10">
        <v>85</v>
      </c>
      <c r="M291" s="10">
        <v>8.4</v>
      </c>
      <c r="N291" s="192">
        <f>+Sar_InfraMR[[#This Row],[A.03.1 -  Longitud de Vías de Explotación No Electrificadas Troncales y Ramales (vía principal) (km)]]+Sar_InfraMR[[#This Row],[A.04.1 -  Longitud de Vías de Explotación Electrificadas Troncales y Ramales (vía principal) (km)]]</f>
        <v>281.10000000000002</v>
      </c>
      <c r="O291" s="192">
        <f>+Sar_InfraMR[[#This Row],[Total Vías (excluido Auxiliares)]]</f>
        <v>281.10000000000002</v>
      </c>
      <c r="P291" s="1">
        <v>30</v>
      </c>
      <c r="Q291" s="1">
        <v>5</v>
      </c>
      <c r="R291" s="1">
        <v>5</v>
      </c>
      <c r="S291" s="194">
        <f t="shared" si="29"/>
        <v>40</v>
      </c>
      <c r="T291" s="194">
        <v>40</v>
      </c>
      <c r="U291" s="1">
        <v>20</v>
      </c>
      <c r="V291" s="1">
        <v>89</v>
      </c>
      <c r="W291" s="1">
        <v>1</v>
      </c>
      <c r="X291" s="1">
        <v>40</v>
      </c>
      <c r="Y291" s="1">
        <v>0</v>
      </c>
      <c r="Z291" s="196">
        <f t="shared" si="30"/>
        <v>150</v>
      </c>
      <c r="AA291" s="1">
        <v>11</v>
      </c>
      <c r="AB291" s="1">
        <v>22</v>
      </c>
      <c r="AC291" s="1">
        <f>+Sar_InfraMR[[#This Row],[Total Pasos Vehiculares a Nivel]]</f>
        <v>150</v>
      </c>
      <c r="AD291" s="196">
        <f t="shared" si="31"/>
        <v>183</v>
      </c>
      <c r="AE291" s="1">
        <v>17</v>
      </c>
      <c r="AF291" s="1">
        <v>16</v>
      </c>
      <c r="AG291" s="1">
        <v>74</v>
      </c>
      <c r="AH291" s="196">
        <f t="shared" si="32"/>
        <v>107</v>
      </c>
      <c r="AI291" s="10">
        <v>31.1</v>
      </c>
      <c r="AJ291" s="10">
        <v>0</v>
      </c>
      <c r="AK291" s="10">
        <v>126.55</v>
      </c>
      <c r="AL291" s="222">
        <f t="shared" si="33"/>
        <v>157.65</v>
      </c>
      <c r="AM291" s="1">
        <v>0</v>
      </c>
      <c r="AN291" s="1">
        <v>9</v>
      </c>
      <c r="AO291" s="1">
        <v>8</v>
      </c>
      <c r="AP291" s="200">
        <f t="shared" si="34"/>
        <v>17</v>
      </c>
      <c r="AQ291" s="1">
        <v>152</v>
      </c>
      <c r="AR291" s="1">
        <v>75</v>
      </c>
      <c r="AS291" s="1">
        <v>0</v>
      </c>
      <c r="AT291" s="200">
        <f>+Sar_InfraMR[[#This Row],[B.02.1 - Parque de Coches Eléctricos Motrices]]+Sar_InfraMR[[#This Row],[B.02.2 - Parque de Coches Eléctricos Motrices Remolcados Tipo R]]+Sar_InfraMR[[#This Row],[B.02.3 - Parque de Coches Eléctricos Motrices Tipo R]]</f>
        <v>227</v>
      </c>
      <c r="AU291" s="1">
        <v>0</v>
      </c>
      <c r="AV291" s="1">
        <v>4</v>
      </c>
      <c r="AW291" s="1">
        <v>8</v>
      </c>
      <c r="AX291" s="200">
        <f>+Sar_InfraMR[[#This Row],[B.03.1 - Parque de Coches Motores Motrices Remolcados]]+Sar_InfraMR[[#This Row],[B.03.2 - Parque de Coches Motores Motrices Intermedios]]+Sar_InfraMR[[#This Row],[B.03.3 - Parque de Coches Motores Motrices Cabina]]</f>
        <v>12</v>
      </c>
      <c r="AY291" s="1">
        <v>33</v>
      </c>
      <c r="AZ291" s="1">
        <v>12</v>
      </c>
      <c r="BA291" s="1">
        <v>0</v>
      </c>
      <c r="BB291" s="1">
        <v>0</v>
      </c>
      <c r="BC291" s="200">
        <f>+SUM(Sar_InfraMR[[#This Row],[B.04.1 - Parque de Coches Remolcados Clase Unica]:[B.04.5 - Parque de Coches Remolcados para Servicios Especiales (Cartoneros)]])</f>
        <v>45</v>
      </c>
      <c r="BD291" s="356">
        <v>8</v>
      </c>
      <c r="BE291" s="1">
        <v>0</v>
      </c>
      <c r="BF291" s="1">
        <v>0</v>
      </c>
      <c r="BG291" s="235">
        <v>1676</v>
      </c>
    </row>
    <row r="292" spans="1:59">
      <c r="A292" s="1">
        <v>2017</v>
      </c>
      <c r="B292" s="1" t="s">
        <v>63</v>
      </c>
      <c r="C292" s="10">
        <v>71.5</v>
      </c>
      <c r="D292" s="10">
        <v>62.3</v>
      </c>
      <c r="E292" s="10">
        <v>0</v>
      </c>
      <c r="F292" s="10">
        <v>36.4</v>
      </c>
      <c r="G292" s="192">
        <f t="shared" si="28"/>
        <v>170.20000000000002</v>
      </c>
      <c r="H292" s="192">
        <f>+Sar_InfraMR[[#This Row],[Total Líneas de Explotación ]]</f>
        <v>170.20000000000002</v>
      </c>
      <c r="I292" s="300">
        <v>169.64911000000001</v>
      </c>
      <c r="J292" s="10">
        <v>196.1</v>
      </c>
      <c r="K292" s="10">
        <v>13.5</v>
      </c>
      <c r="L292" s="10">
        <v>85</v>
      </c>
      <c r="M292" s="10">
        <v>8.4</v>
      </c>
      <c r="N292" s="192">
        <f>+Sar_InfraMR[[#This Row],[A.03.1 -  Longitud de Vías de Explotación No Electrificadas Troncales y Ramales (vía principal) (km)]]+Sar_InfraMR[[#This Row],[A.04.1 -  Longitud de Vías de Explotación Electrificadas Troncales y Ramales (vía principal) (km)]]</f>
        <v>281.10000000000002</v>
      </c>
      <c r="O292" s="192">
        <f>+Sar_InfraMR[[#This Row],[Total Vías (excluido Auxiliares)]]</f>
        <v>281.10000000000002</v>
      </c>
      <c r="P292" s="1">
        <v>30</v>
      </c>
      <c r="Q292" s="1">
        <v>5</v>
      </c>
      <c r="R292" s="1">
        <v>5</v>
      </c>
      <c r="S292" s="194">
        <f t="shared" si="29"/>
        <v>40</v>
      </c>
      <c r="T292" s="194">
        <v>40</v>
      </c>
      <c r="U292" s="1">
        <v>20</v>
      </c>
      <c r="V292" s="1">
        <v>89</v>
      </c>
      <c r="W292" s="1">
        <v>1</v>
      </c>
      <c r="X292" s="1">
        <v>40</v>
      </c>
      <c r="Y292" s="1">
        <v>0</v>
      </c>
      <c r="Z292" s="196">
        <f t="shared" si="30"/>
        <v>150</v>
      </c>
      <c r="AA292" s="1">
        <v>11</v>
      </c>
      <c r="AB292" s="1">
        <v>22</v>
      </c>
      <c r="AC292" s="1">
        <f>+Sar_InfraMR[[#This Row],[Total Pasos Vehiculares a Nivel]]</f>
        <v>150</v>
      </c>
      <c r="AD292" s="196">
        <f t="shared" si="31"/>
        <v>183</v>
      </c>
      <c r="AE292" s="1">
        <v>17</v>
      </c>
      <c r="AF292" s="1">
        <v>16</v>
      </c>
      <c r="AG292" s="1">
        <v>74</v>
      </c>
      <c r="AH292" s="196">
        <f t="shared" si="32"/>
        <v>107</v>
      </c>
      <c r="AI292" s="10">
        <v>31.1</v>
      </c>
      <c r="AJ292" s="10">
        <v>0</v>
      </c>
      <c r="AK292" s="10">
        <v>126.55</v>
      </c>
      <c r="AL292" s="222">
        <f t="shared" si="33"/>
        <v>157.65</v>
      </c>
      <c r="AM292" s="1">
        <v>0</v>
      </c>
      <c r="AN292" s="1">
        <v>9</v>
      </c>
      <c r="AO292" s="1">
        <v>8</v>
      </c>
      <c r="AP292" s="200">
        <f t="shared" si="34"/>
        <v>17</v>
      </c>
      <c r="AQ292" s="1">
        <v>152</v>
      </c>
      <c r="AR292" s="1">
        <v>75</v>
      </c>
      <c r="AS292" s="1">
        <v>0</v>
      </c>
      <c r="AT292" s="200">
        <f>+Sar_InfraMR[[#This Row],[B.02.1 - Parque de Coches Eléctricos Motrices]]+Sar_InfraMR[[#This Row],[B.02.2 - Parque de Coches Eléctricos Motrices Remolcados Tipo R]]+Sar_InfraMR[[#This Row],[B.02.3 - Parque de Coches Eléctricos Motrices Tipo R]]</f>
        <v>227</v>
      </c>
      <c r="AU292" s="1">
        <v>0</v>
      </c>
      <c r="AV292" s="1">
        <v>4</v>
      </c>
      <c r="AW292" s="1">
        <v>8</v>
      </c>
      <c r="AX292" s="200">
        <f>+Sar_InfraMR[[#This Row],[B.03.1 - Parque de Coches Motores Motrices Remolcados]]+Sar_InfraMR[[#This Row],[B.03.2 - Parque de Coches Motores Motrices Intermedios]]+Sar_InfraMR[[#This Row],[B.03.3 - Parque de Coches Motores Motrices Cabina]]</f>
        <v>12</v>
      </c>
      <c r="AY292" s="1">
        <v>33</v>
      </c>
      <c r="AZ292" s="1">
        <v>12</v>
      </c>
      <c r="BA292" s="1">
        <v>0</v>
      </c>
      <c r="BB292" s="1">
        <v>0</v>
      </c>
      <c r="BC292" s="200">
        <f>+SUM(Sar_InfraMR[[#This Row],[B.04.1 - Parque de Coches Remolcados Clase Unica]:[B.04.5 - Parque de Coches Remolcados para Servicios Especiales (Cartoneros)]])</f>
        <v>45</v>
      </c>
      <c r="BD292" s="356">
        <v>8</v>
      </c>
      <c r="BE292" s="1">
        <v>0</v>
      </c>
      <c r="BF292" s="1">
        <v>0</v>
      </c>
      <c r="BG292" s="235">
        <v>1676</v>
      </c>
    </row>
    <row r="293" spans="1:59">
      <c r="A293" s="1">
        <v>2017</v>
      </c>
      <c r="B293" s="1" t="s">
        <v>64</v>
      </c>
      <c r="C293" s="10">
        <v>71.5</v>
      </c>
      <c r="D293" s="10">
        <v>62.3</v>
      </c>
      <c r="E293" s="10">
        <v>0</v>
      </c>
      <c r="F293" s="10">
        <v>36.4</v>
      </c>
      <c r="G293" s="192">
        <f t="shared" si="28"/>
        <v>170.20000000000002</v>
      </c>
      <c r="H293" s="192">
        <f>+Sar_InfraMR[[#This Row],[Total Líneas de Explotación ]]</f>
        <v>170.20000000000002</v>
      </c>
      <c r="I293" s="300">
        <v>169.64911000000001</v>
      </c>
      <c r="J293" s="10">
        <v>196.1</v>
      </c>
      <c r="K293" s="10">
        <v>13.5</v>
      </c>
      <c r="L293" s="10">
        <v>85</v>
      </c>
      <c r="M293" s="10">
        <v>8.4</v>
      </c>
      <c r="N293" s="192">
        <f>+Sar_InfraMR[[#This Row],[A.03.1 -  Longitud de Vías de Explotación No Electrificadas Troncales y Ramales (vía principal) (km)]]+Sar_InfraMR[[#This Row],[A.04.1 -  Longitud de Vías de Explotación Electrificadas Troncales y Ramales (vía principal) (km)]]</f>
        <v>281.10000000000002</v>
      </c>
      <c r="O293" s="192">
        <f>+Sar_InfraMR[[#This Row],[Total Vías (excluido Auxiliares)]]</f>
        <v>281.10000000000002</v>
      </c>
      <c r="P293" s="1">
        <v>30</v>
      </c>
      <c r="Q293" s="1">
        <v>5</v>
      </c>
      <c r="R293" s="1">
        <v>5</v>
      </c>
      <c r="S293" s="194">
        <f t="shared" si="29"/>
        <v>40</v>
      </c>
      <c r="T293" s="194">
        <v>40</v>
      </c>
      <c r="U293" s="1">
        <v>20</v>
      </c>
      <c r="V293" s="1">
        <v>89</v>
      </c>
      <c r="W293" s="1">
        <v>1</v>
      </c>
      <c r="X293" s="1">
        <v>40</v>
      </c>
      <c r="Y293" s="1">
        <v>0</v>
      </c>
      <c r="Z293" s="196">
        <f t="shared" si="30"/>
        <v>150</v>
      </c>
      <c r="AA293" s="1">
        <v>11</v>
      </c>
      <c r="AB293" s="1">
        <v>22</v>
      </c>
      <c r="AC293" s="1">
        <f>+Sar_InfraMR[[#This Row],[Total Pasos Vehiculares a Nivel]]</f>
        <v>150</v>
      </c>
      <c r="AD293" s="196">
        <f t="shared" si="31"/>
        <v>183</v>
      </c>
      <c r="AE293" s="1">
        <v>17</v>
      </c>
      <c r="AF293" s="1">
        <v>16</v>
      </c>
      <c r="AG293" s="1">
        <v>74</v>
      </c>
      <c r="AH293" s="196">
        <f t="shared" si="32"/>
        <v>107</v>
      </c>
      <c r="AI293" s="10">
        <v>31.1</v>
      </c>
      <c r="AJ293" s="10">
        <v>0</v>
      </c>
      <c r="AK293" s="10">
        <v>126.55</v>
      </c>
      <c r="AL293" s="222">
        <f t="shared" si="33"/>
        <v>157.65</v>
      </c>
      <c r="AM293" s="1">
        <v>0</v>
      </c>
      <c r="AN293" s="1">
        <v>9</v>
      </c>
      <c r="AO293" s="1">
        <v>8</v>
      </c>
      <c r="AP293" s="200">
        <f t="shared" si="34"/>
        <v>17</v>
      </c>
      <c r="AQ293" s="1">
        <v>152</v>
      </c>
      <c r="AR293" s="1">
        <v>75</v>
      </c>
      <c r="AS293" s="1">
        <v>0</v>
      </c>
      <c r="AT293" s="200">
        <f>+Sar_InfraMR[[#This Row],[B.02.1 - Parque de Coches Eléctricos Motrices]]+Sar_InfraMR[[#This Row],[B.02.2 - Parque de Coches Eléctricos Motrices Remolcados Tipo R]]+Sar_InfraMR[[#This Row],[B.02.3 - Parque de Coches Eléctricos Motrices Tipo R]]</f>
        <v>227</v>
      </c>
      <c r="AU293" s="1">
        <v>0</v>
      </c>
      <c r="AV293" s="1">
        <v>4</v>
      </c>
      <c r="AW293" s="1">
        <v>8</v>
      </c>
      <c r="AX293" s="200">
        <f>+Sar_InfraMR[[#This Row],[B.03.1 - Parque de Coches Motores Motrices Remolcados]]+Sar_InfraMR[[#This Row],[B.03.2 - Parque de Coches Motores Motrices Intermedios]]+Sar_InfraMR[[#This Row],[B.03.3 - Parque de Coches Motores Motrices Cabina]]</f>
        <v>12</v>
      </c>
      <c r="AY293" s="1">
        <v>33</v>
      </c>
      <c r="AZ293" s="1">
        <v>12</v>
      </c>
      <c r="BA293" s="1">
        <v>0</v>
      </c>
      <c r="BB293" s="1">
        <v>0</v>
      </c>
      <c r="BC293" s="200">
        <f>+SUM(Sar_InfraMR[[#This Row],[B.04.1 - Parque de Coches Remolcados Clase Unica]:[B.04.5 - Parque de Coches Remolcados para Servicios Especiales (Cartoneros)]])</f>
        <v>45</v>
      </c>
      <c r="BD293" s="356">
        <v>8</v>
      </c>
      <c r="BE293" s="1">
        <v>0</v>
      </c>
      <c r="BF293" s="1">
        <v>0</v>
      </c>
      <c r="BG293" s="235">
        <v>1676</v>
      </c>
    </row>
    <row r="294" spans="1:59">
      <c r="A294" s="1">
        <v>2017</v>
      </c>
      <c r="B294" s="1" t="s">
        <v>65</v>
      </c>
      <c r="C294" s="10">
        <v>71.5</v>
      </c>
      <c r="D294" s="10">
        <v>62.3</v>
      </c>
      <c r="E294" s="10">
        <v>0</v>
      </c>
      <c r="F294" s="10">
        <v>36.4</v>
      </c>
      <c r="G294" s="192">
        <f t="shared" si="28"/>
        <v>170.20000000000002</v>
      </c>
      <c r="H294" s="192">
        <f>+Sar_InfraMR[[#This Row],[Total Líneas de Explotación ]]</f>
        <v>170.20000000000002</v>
      </c>
      <c r="I294" s="300">
        <v>169.64911000000001</v>
      </c>
      <c r="J294" s="10">
        <v>196.1</v>
      </c>
      <c r="K294" s="10">
        <v>13.5</v>
      </c>
      <c r="L294" s="10">
        <v>85</v>
      </c>
      <c r="M294" s="10">
        <v>8.4</v>
      </c>
      <c r="N294" s="192">
        <f>+Sar_InfraMR[[#This Row],[A.03.1 -  Longitud de Vías de Explotación No Electrificadas Troncales y Ramales (vía principal) (km)]]+Sar_InfraMR[[#This Row],[A.04.1 -  Longitud de Vías de Explotación Electrificadas Troncales y Ramales (vía principal) (km)]]</f>
        <v>281.10000000000002</v>
      </c>
      <c r="O294" s="192">
        <f>+Sar_InfraMR[[#This Row],[Total Vías (excluido Auxiliares)]]</f>
        <v>281.10000000000002</v>
      </c>
      <c r="P294" s="1">
        <v>30</v>
      </c>
      <c r="Q294" s="1">
        <v>5</v>
      </c>
      <c r="R294" s="1">
        <v>5</v>
      </c>
      <c r="S294" s="194">
        <f t="shared" si="29"/>
        <v>40</v>
      </c>
      <c r="T294" s="194">
        <v>40</v>
      </c>
      <c r="U294" s="1">
        <v>20</v>
      </c>
      <c r="V294" s="1">
        <v>89</v>
      </c>
      <c r="W294" s="1">
        <v>1</v>
      </c>
      <c r="X294" s="1">
        <v>40</v>
      </c>
      <c r="Y294" s="1">
        <v>0</v>
      </c>
      <c r="Z294" s="196">
        <f t="shared" si="30"/>
        <v>150</v>
      </c>
      <c r="AA294" s="1">
        <v>11</v>
      </c>
      <c r="AB294" s="1">
        <v>22</v>
      </c>
      <c r="AC294" s="1">
        <f>+Sar_InfraMR[[#This Row],[Total Pasos Vehiculares a Nivel]]</f>
        <v>150</v>
      </c>
      <c r="AD294" s="196">
        <f t="shared" si="31"/>
        <v>183</v>
      </c>
      <c r="AE294" s="1">
        <v>17</v>
      </c>
      <c r="AF294" s="1">
        <v>16</v>
      </c>
      <c r="AG294" s="1">
        <v>74</v>
      </c>
      <c r="AH294" s="196">
        <f t="shared" si="32"/>
        <v>107</v>
      </c>
      <c r="AI294" s="10">
        <v>31.1</v>
      </c>
      <c r="AJ294" s="10">
        <v>0</v>
      </c>
      <c r="AK294" s="10">
        <v>126.55</v>
      </c>
      <c r="AL294" s="222">
        <f t="shared" si="33"/>
        <v>157.65</v>
      </c>
      <c r="AM294" s="1">
        <v>0</v>
      </c>
      <c r="AN294" s="1">
        <v>9</v>
      </c>
      <c r="AO294" s="1">
        <v>8</v>
      </c>
      <c r="AP294" s="200">
        <f t="shared" si="34"/>
        <v>17</v>
      </c>
      <c r="AQ294" s="1">
        <v>152</v>
      </c>
      <c r="AR294" s="1">
        <v>75</v>
      </c>
      <c r="AS294" s="1">
        <v>0</v>
      </c>
      <c r="AT294" s="200">
        <f>+Sar_InfraMR[[#This Row],[B.02.1 - Parque de Coches Eléctricos Motrices]]+Sar_InfraMR[[#This Row],[B.02.2 - Parque de Coches Eléctricos Motrices Remolcados Tipo R]]+Sar_InfraMR[[#This Row],[B.02.3 - Parque de Coches Eléctricos Motrices Tipo R]]</f>
        <v>227</v>
      </c>
      <c r="AU294" s="1">
        <v>0</v>
      </c>
      <c r="AV294" s="1">
        <v>4</v>
      </c>
      <c r="AW294" s="1">
        <v>8</v>
      </c>
      <c r="AX294" s="200">
        <f>+Sar_InfraMR[[#This Row],[B.03.1 - Parque de Coches Motores Motrices Remolcados]]+Sar_InfraMR[[#This Row],[B.03.2 - Parque de Coches Motores Motrices Intermedios]]+Sar_InfraMR[[#This Row],[B.03.3 - Parque de Coches Motores Motrices Cabina]]</f>
        <v>12</v>
      </c>
      <c r="AY294" s="1">
        <v>33</v>
      </c>
      <c r="AZ294" s="1">
        <v>12</v>
      </c>
      <c r="BA294" s="1">
        <v>0</v>
      </c>
      <c r="BB294" s="1">
        <v>0</v>
      </c>
      <c r="BC294" s="200">
        <f>+SUM(Sar_InfraMR[[#This Row],[B.04.1 - Parque de Coches Remolcados Clase Unica]:[B.04.5 - Parque de Coches Remolcados para Servicios Especiales (Cartoneros)]])</f>
        <v>45</v>
      </c>
      <c r="BD294" s="356">
        <v>8</v>
      </c>
      <c r="BE294" s="1">
        <v>0</v>
      </c>
      <c r="BF294" s="1">
        <v>0</v>
      </c>
      <c r="BG294" s="235">
        <v>1676</v>
      </c>
    </row>
    <row r="295" spans="1:59">
      <c r="A295" s="1">
        <v>2017</v>
      </c>
      <c r="B295" s="1" t="s">
        <v>66</v>
      </c>
      <c r="C295" s="10">
        <v>71.5</v>
      </c>
      <c r="D295" s="10">
        <v>62.3</v>
      </c>
      <c r="E295" s="10">
        <v>0</v>
      </c>
      <c r="F295" s="10">
        <v>36.4</v>
      </c>
      <c r="G295" s="192">
        <f t="shared" si="28"/>
        <v>170.20000000000002</v>
      </c>
      <c r="H295" s="192">
        <f>+Sar_InfraMR[[#This Row],[Total Líneas de Explotación ]]</f>
        <v>170.20000000000002</v>
      </c>
      <c r="I295" s="300">
        <v>169.64911000000001</v>
      </c>
      <c r="J295" s="10">
        <v>196.1</v>
      </c>
      <c r="K295" s="10">
        <v>13.5</v>
      </c>
      <c r="L295" s="10">
        <v>85</v>
      </c>
      <c r="M295" s="10">
        <v>8.4</v>
      </c>
      <c r="N295" s="192">
        <f>+Sar_InfraMR[[#This Row],[A.03.1 -  Longitud de Vías de Explotación No Electrificadas Troncales y Ramales (vía principal) (km)]]+Sar_InfraMR[[#This Row],[A.04.1 -  Longitud de Vías de Explotación Electrificadas Troncales y Ramales (vía principal) (km)]]</f>
        <v>281.10000000000002</v>
      </c>
      <c r="O295" s="192">
        <f>+Sar_InfraMR[[#This Row],[Total Vías (excluido Auxiliares)]]</f>
        <v>281.10000000000002</v>
      </c>
      <c r="P295" s="1">
        <v>30</v>
      </c>
      <c r="Q295" s="1">
        <v>5</v>
      </c>
      <c r="R295" s="1">
        <v>5</v>
      </c>
      <c r="S295" s="194">
        <f t="shared" si="29"/>
        <v>40</v>
      </c>
      <c r="T295" s="194">
        <v>40</v>
      </c>
      <c r="U295" s="1">
        <v>20</v>
      </c>
      <c r="V295" s="1">
        <v>89</v>
      </c>
      <c r="W295" s="1">
        <v>1</v>
      </c>
      <c r="X295" s="1">
        <v>40</v>
      </c>
      <c r="Y295" s="1">
        <v>0</v>
      </c>
      <c r="Z295" s="196">
        <f t="shared" si="30"/>
        <v>150</v>
      </c>
      <c r="AA295" s="1">
        <v>11</v>
      </c>
      <c r="AB295" s="1">
        <v>22</v>
      </c>
      <c r="AC295" s="1">
        <f>+Sar_InfraMR[[#This Row],[Total Pasos Vehiculares a Nivel]]</f>
        <v>150</v>
      </c>
      <c r="AD295" s="196">
        <f t="shared" si="31"/>
        <v>183</v>
      </c>
      <c r="AE295" s="1">
        <v>17</v>
      </c>
      <c r="AF295" s="1">
        <v>16</v>
      </c>
      <c r="AG295" s="1">
        <v>74</v>
      </c>
      <c r="AH295" s="196">
        <f t="shared" si="32"/>
        <v>107</v>
      </c>
      <c r="AI295" s="10">
        <v>31.1</v>
      </c>
      <c r="AJ295" s="10">
        <v>0</v>
      </c>
      <c r="AK295" s="10">
        <v>126.55</v>
      </c>
      <c r="AL295" s="222">
        <f t="shared" si="33"/>
        <v>157.65</v>
      </c>
      <c r="AM295" s="1">
        <v>0</v>
      </c>
      <c r="AN295" s="1">
        <v>9</v>
      </c>
      <c r="AO295" s="1">
        <v>8</v>
      </c>
      <c r="AP295" s="200">
        <f t="shared" si="34"/>
        <v>17</v>
      </c>
      <c r="AQ295" s="1">
        <v>152</v>
      </c>
      <c r="AR295" s="1">
        <v>75</v>
      </c>
      <c r="AS295" s="1">
        <v>0</v>
      </c>
      <c r="AT295" s="200">
        <f>+Sar_InfraMR[[#This Row],[B.02.1 - Parque de Coches Eléctricos Motrices]]+Sar_InfraMR[[#This Row],[B.02.2 - Parque de Coches Eléctricos Motrices Remolcados Tipo R]]+Sar_InfraMR[[#This Row],[B.02.3 - Parque de Coches Eléctricos Motrices Tipo R]]</f>
        <v>227</v>
      </c>
      <c r="AU295" s="1">
        <v>0</v>
      </c>
      <c r="AV295" s="1">
        <v>4</v>
      </c>
      <c r="AW295" s="1">
        <v>8</v>
      </c>
      <c r="AX295" s="200">
        <f>+Sar_InfraMR[[#This Row],[B.03.1 - Parque de Coches Motores Motrices Remolcados]]+Sar_InfraMR[[#This Row],[B.03.2 - Parque de Coches Motores Motrices Intermedios]]+Sar_InfraMR[[#This Row],[B.03.3 - Parque de Coches Motores Motrices Cabina]]</f>
        <v>12</v>
      </c>
      <c r="AY295" s="1">
        <v>33</v>
      </c>
      <c r="AZ295" s="1">
        <v>12</v>
      </c>
      <c r="BA295" s="1">
        <v>0</v>
      </c>
      <c r="BB295" s="1">
        <v>0</v>
      </c>
      <c r="BC295" s="200">
        <f>+SUM(Sar_InfraMR[[#This Row],[B.04.1 - Parque de Coches Remolcados Clase Unica]:[B.04.5 - Parque de Coches Remolcados para Servicios Especiales (Cartoneros)]])</f>
        <v>45</v>
      </c>
      <c r="BD295" s="356">
        <v>8</v>
      </c>
      <c r="BE295" s="1">
        <v>0</v>
      </c>
      <c r="BF295" s="1">
        <v>0</v>
      </c>
      <c r="BG295" s="235">
        <v>1676</v>
      </c>
    </row>
    <row r="296" spans="1:59">
      <c r="A296" s="1">
        <v>2017</v>
      </c>
      <c r="B296" s="1" t="s">
        <v>67</v>
      </c>
      <c r="C296" s="10">
        <v>71.5</v>
      </c>
      <c r="D296" s="10">
        <v>62.3</v>
      </c>
      <c r="E296" s="10">
        <v>0</v>
      </c>
      <c r="F296" s="10">
        <v>36.4</v>
      </c>
      <c r="G296" s="192">
        <f t="shared" si="28"/>
        <v>170.20000000000002</v>
      </c>
      <c r="H296" s="192">
        <f>+Sar_InfraMR[[#This Row],[Total Líneas de Explotación ]]</f>
        <v>170.20000000000002</v>
      </c>
      <c r="I296" s="300">
        <v>169.64911000000001</v>
      </c>
      <c r="J296" s="10">
        <v>196.1</v>
      </c>
      <c r="K296" s="10">
        <v>13.5</v>
      </c>
      <c r="L296" s="10">
        <v>85</v>
      </c>
      <c r="M296" s="10">
        <v>8.4</v>
      </c>
      <c r="N296" s="192">
        <f>+Sar_InfraMR[[#This Row],[A.03.1 -  Longitud de Vías de Explotación No Electrificadas Troncales y Ramales (vía principal) (km)]]+Sar_InfraMR[[#This Row],[A.04.1 -  Longitud de Vías de Explotación Electrificadas Troncales y Ramales (vía principal) (km)]]</f>
        <v>281.10000000000002</v>
      </c>
      <c r="O296" s="192">
        <f>+Sar_InfraMR[[#This Row],[Total Vías (excluido Auxiliares)]]</f>
        <v>281.10000000000002</v>
      </c>
      <c r="P296" s="1">
        <v>30</v>
      </c>
      <c r="Q296" s="1">
        <v>5</v>
      </c>
      <c r="R296" s="1">
        <v>5</v>
      </c>
      <c r="S296" s="194">
        <f t="shared" si="29"/>
        <v>40</v>
      </c>
      <c r="T296" s="194">
        <v>40</v>
      </c>
      <c r="U296" s="1">
        <v>20</v>
      </c>
      <c r="V296" s="1">
        <v>89</v>
      </c>
      <c r="W296" s="1">
        <v>1</v>
      </c>
      <c r="X296" s="1">
        <v>40</v>
      </c>
      <c r="Y296" s="1">
        <v>0</v>
      </c>
      <c r="Z296" s="196">
        <f t="shared" si="30"/>
        <v>150</v>
      </c>
      <c r="AA296" s="1">
        <v>11</v>
      </c>
      <c r="AB296" s="1">
        <v>22</v>
      </c>
      <c r="AC296" s="1">
        <f>+Sar_InfraMR[[#This Row],[Total Pasos Vehiculares a Nivel]]</f>
        <v>150</v>
      </c>
      <c r="AD296" s="196">
        <f t="shared" si="31"/>
        <v>183</v>
      </c>
      <c r="AE296" s="1">
        <v>17</v>
      </c>
      <c r="AF296" s="1">
        <v>16</v>
      </c>
      <c r="AG296" s="1">
        <v>74</v>
      </c>
      <c r="AH296" s="196">
        <f t="shared" si="32"/>
        <v>107</v>
      </c>
      <c r="AI296" s="10">
        <v>31.1</v>
      </c>
      <c r="AJ296" s="10">
        <v>0</v>
      </c>
      <c r="AK296" s="10">
        <v>126.55</v>
      </c>
      <c r="AL296" s="222">
        <f t="shared" si="33"/>
        <v>157.65</v>
      </c>
      <c r="AM296" s="1">
        <v>0</v>
      </c>
      <c r="AN296" s="1">
        <v>9</v>
      </c>
      <c r="AO296" s="1">
        <v>8</v>
      </c>
      <c r="AP296" s="200">
        <f t="shared" si="34"/>
        <v>17</v>
      </c>
      <c r="AQ296" s="1">
        <v>152</v>
      </c>
      <c r="AR296" s="1">
        <v>75</v>
      </c>
      <c r="AS296" s="1">
        <v>0</v>
      </c>
      <c r="AT296" s="200">
        <f>+Sar_InfraMR[[#This Row],[B.02.1 - Parque de Coches Eléctricos Motrices]]+Sar_InfraMR[[#This Row],[B.02.2 - Parque de Coches Eléctricos Motrices Remolcados Tipo R]]+Sar_InfraMR[[#This Row],[B.02.3 - Parque de Coches Eléctricos Motrices Tipo R]]</f>
        <v>227</v>
      </c>
      <c r="AU296" s="1">
        <v>0</v>
      </c>
      <c r="AV296" s="1">
        <v>4</v>
      </c>
      <c r="AW296" s="1">
        <v>8</v>
      </c>
      <c r="AX296" s="200">
        <f>+Sar_InfraMR[[#This Row],[B.03.1 - Parque de Coches Motores Motrices Remolcados]]+Sar_InfraMR[[#This Row],[B.03.2 - Parque de Coches Motores Motrices Intermedios]]+Sar_InfraMR[[#This Row],[B.03.3 - Parque de Coches Motores Motrices Cabina]]</f>
        <v>12</v>
      </c>
      <c r="AY296" s="1">
        <v>33</v>
      </c>
      <c r="AZ296" s="1">
        <v>12</v>
      </c>
      <c r="BA296" s="1">
        <v>0</v>
      </c>
      <c r="BB296" s="1">
        <v>0</v>
      </c>
      <c r="BC296" s="200">
        <f>+SUM(Sar_InfraMR[[#This Row],[B.04.1 - Parque de Coches Remolcados Clase Unica]:[B.04.5 - Parque de Coches Remolcados para Servicios Especiales (Cartoneros)]])</f>
        <v>45</v>
      </c>
      <c r="BD296" s="356">
        <v>8</v>
      </c>
      <c r="BE296" s="1">
        <v>0</v>
      </c>
      <c r="BF296" s="1">
        <v>0</v>
      </c>
      <c r="BG296" s="235">
        <v>1676</v>
      </c>
    </row>
    <row r="297" spans="1:59">
      <c r="A297" s="1">
        <v>2017</v>
      </c>
      <c r="B297" s="1" t="s">
        <v>68</v>
      </c>
      <c r="C297" s="10">
        <v>71.5</v>
      </c>
      <c r="D297" s="10">
        <v>62.3</v>
      </c>
      <c r="E297" s="10">
        <v>0</v>
      </c>
      <c r="F297" s="10">
        <v>36.4</v>
      </c>
      <c r="G297" s="192">
        <f t="shared" si="28"/>
        <v>170.20000000000002</v>
      </c>
      <c r="H297" s="192">
        <f>+Sar_InfraMR[[#This Row],[Total Líneas de Explotación ]]</f>
        <v>170.20000000000002</v>
      </c>
      <c r="I297" s="300">
        <v>169.64911000000001</v>
      </c>
      <c r="J297" s="10">
        <v>196.1</v>
      </c>
      <c r="K297" s="10">
        <v>13.5</v>
      </c>
      <c r="L297" s="10">
        <v>85</v>
      </c>
      <c r="M297" s="10">
        <v>8.4</v>
      </c>
      <c r="N297" s="192">
        <f>+Sar_InfraMR[[#This Row],[A.03.1 -  Longitud de Vías de Explotación No Electrificadas Troncales y Ramales (vía principal) (km)]]+Sar_InfraMR[[#This Row],[A.04.1 -  Longitud de Vías de Explotación Electrificadas Troncales y Ramales (vía principal) (km)]]</f>
        <v>281.10000000000002</v>
      </c>
      <c r="O297" s="192">
        <f>+Sar_InfraMR[[#This Row],[Total Vías (excluido Auxiliares)]]</f>
        <v>281.10000000000002</v>
      </c>
      <c r="P297" s="1">
        <v>30</v>
      </c>
      <c r="Q297" s="1">
        <v>5</v>
      </c>
      <c r="R297" s="1">
        <v>5</v>
      </c>
      <c r="S297" s="194">
        <f t="shared" si="29"/>
        <v>40</v>
      </c>
      <c r="T297" s="194">
        <v>40</v>
      </c>
      <c r="U297" s="1">
        <v>20</v>
      </c>
      <c r="V297" s="1">
        <v>89</v>
      </c>
      <c r="W297" s="1">
        <v>1</v>
      </c>
      <c r="X297" s="1">
        <v>40</v>
      </c>
      <c r="Y297" s="1">
        <v>0</v>
      </c>
      <c r="Z297" s="196">
        <f t="shared" si="30"/>
        <v>150</v>
      </c>
      <c r="AA297" s="1">
        <v>11</v>
      </c>
      <c r="AB297" s="1">
        <v>22</v>
      </c>
      <c r="AC297" s="1">
        <f>+Sar_InfraMR[[#This Row],[Total Pasos Vehiculares a Nivel]]</f>
        <v>150</v>
      </c>
      <c r="AD297" s="196">
        <f t="shared" si="31"/>
        <v>183</v>
      </c>
      <c r="AE297" s="1">
        <v>17</v>
      </c>
      <c r="AF297" s="1">
        <v>16</v>
      </c>
      <c r="AG297" s="1">
        <v>74</v>
      </c>
      <c r="AH297" s="196">
        <f t="shared" si="32"/>
        <v>107</v>
      </c>
      <c r="AI297" s="10">
        <v>31.1</v>
      </c>
      <c r="AJ297" s="10">
        <v>0</v>
      </c>
      <c r="AK297" s="10">
        <v>126.55</v>
      </c>
      <c r="AL297" s="222">
        <f t="shared" si="33"/>
        <v>157.65</v>
      </c>
      <c r="AM297" s="1">
        <v>0</v>
      </c>
      <c r="AN297" s="1">
        <v>9</v>
      </c>
      <c r="AO297" s="1">
        <v>8</v>
      </c>
      <c r="AP297" s="200">
        <f t="shared" si="34"/>
        <v>17</v>
      </c>
      <c r="AQ297" s="1">
        <v>152</v>
      </c>
      <c r="AR297" s="1">
        <v>75</v>
      </c>
      <c r="AS297" s="1">
        <v>0</v>
      </c>
      <c r="AT297" s="200">
        <f>+Sar_InfraMR[[#This Row],[B.02.1 - Parque de Coches Eléctricos Motrices]]+Sar_InfraMR[[#This Row],[B.02.2 - Parque de Coches Eléctricos Motrices Remolcados Tipo R]]+Sar_InfraMR[[#This Row],[B.02.3 - Parque de Coches Eléctricos Motrices Tipo R]]</f>
        <v>227</v>
      </c>
      <c r="AU297" s="1">
        <v>0</v>
      </c>
      <c r="AV297" s="1">
        <v>4</v>
      </c>
      <c r="AW297" s="1">
        <v>8</v>
      </c>
      <c r="AX297" s="200">
        <f>+Sar_InfraMR[[#This Row],[B.03.1 - Parque de Coches Motores Motrices Remolcados]]+Sar_InfraMR[[#This Row],[B.03.2 - Parque de Coches Motores Motrices Intermedios]]+Sar_InfraMR[[#This Row],[B.03.3 - Parque de Coches Motores Motrices Cabina]]</f>
        <v>12</v>
      </c>
      <c r="AY297" s="1">
        <v>33</v>
      </c>
      <c r="AZ297" s="1">
        <v>12</v>
      </c>
      <c r="BA297" s="1">
        <v>0</v>
      </c>
      <c r="BB297" s="1">
        <v>0</v>
      </c>
      <c r="BC297" s="200">
        <f>+SUM(Sar_InfraMR[[#This Row],[B.04.1 - Parque de Coches Remolcados Clase Unica]:[B.04.5 - Parque de Coches Remolcados para Servicios Especiales (Cartoneros)]])</f>
        <v>45</v>
      </c>
      <c r="BD297" s="356">
        <v>8</v>
      </c>
      <c r="BE297" s="1">
        <v>0</v>
      </c>
      <c r="BF297" s="1">
        <v>0</v>
      </c>
      <c r="BG297" s="235">
        <v>1676</v>
      </c>
    </row>
    <row r="298" spans="1:59">
      <c r="A298" s="1">
        <v>2017</v>
      </c>
      <c r="B298" s="1" t="s">
        <v>69</v>
      </c>
      <c r="C298" s="10">
        <v>71.5</v>
      </c>
      <c r="D298" s="10">
        <v>62.3</v>
      </c>
      <c r="E298" s="10">
        <v>0</v>
      </c>
      <c r="F298" s="10">
        <v>36.4</v>
      </c>
      <c r="G298" s="192">
        <f t="shared" si="28"/>
        <v>170.20000000000002</v>
      </c>
      <c r="H298" s="192">
        <f>+Sar_InfraMR[[#This Row],[Total Líneas de Explotación ]]</f>
        <v>170.20000000000002</v>
      </c>
      <c r="I298" s="300">
        <v>169.64911000000001</v>
      </c>
      <c r="J298" s="10">
        <v>196.1</v>
      </c>
      <c r="K298" s="10">
        <v>13.5</v>
      </c>
      <c r="L298" s="10">
        <v>85</v>
      </c>
      <c r="M298" s="10">
        <v>8.4</v>
      </c>
      <c r="N298" s="192">
        <f>+Sar_InfraMR[[#This Row],[A.03.1 -  Longitud de Vías de Explotación No Electrificadas Troncales y Ramales (vía principal) (km)]]+Sar_InfraMR[[#This Row],[A.04.1 -  Longitud de Vías de Explotación Electrificadas Troncales y Ramales (vía principal) (km)]]</f>
        <v>281.10000000000002</v>
      </c>
      <c r="O298" s="192">
        <f>+Sar_InfraMR[[#This Row],[Total Vías (excluido Auxiliares)]]</f>
        <v>281.10000000000002</v>
      </c>
      <c r="P298" s="1">
        <v>30</v>
      </c>
      <c r="Q298" s="1">
        <v>5</v>
      </c>
      <c r="R298" s="1">
        <v>5</v>
      </c>
      <c r="S298" s="194">
        <f t="shared" si="29"/>
        <v>40</v>
      </c>
      <c r="T298" s="194">
        <v>40</v>
      </c>
      <c r="U298" s="1">
        <v>20</v>
      </c>
      <c r="V298" s="1">
        <v>89</v>
      </c>
      <c r="W298" s="1">
        <v>1</v>
      </c>
      <c r="X298" s="1">
        <v>40</v>
      </c>
      <c r="Y298" s="1">
        <v>0</v>
      </c>
      <c r="Z298" s="196">
        <f t="shared" si="30"/>
        <v>150</v>
      </c>
      <c r="AA298" s="1">
        <v>11</v>
      </c>
      <c r="AB298" s="1">
        <v>22</v>
      </c>
      <c r="AC298" s="1">
        <f>+Sar_InfraMR[[#This Row],[Total Pasos Vehiculares a Nivel]]</f>
        <v>150</v>
      </c>
      <c r="AD298" s="196">
        <f t="shared" si="31"/>
        <v>183</v>
      </c>
      <c r="AE298" s="1">
        <v>17</v>
      </c>
      <c r="AF298" s="1">
        <v>16</v>
      </c>
      <c r="AG298" s="1">
        <v>74</v>
      </c>
      <c r="AH298" s="196">
        <f t="shared" si="32"/>
        <v>107</v>
      </c>
      <c r="AI298" s="10">
        <v>31.1</v>
      </c>
      <c r="AJ298" s="10">
        <v>0</v>
      </c>
      <c r="AK298" s="10">
        <v>126.55</v>
      </c>
      <c r="AL298" s="222">
        <f t="shared" si="33"/>
        <v>157.65</v>
      </c>
      <c r="AM298" s="1">
        <v>0</v>
      </c>
      <c r="AN298" s="1">
        <v>9</v>
      </c>
      <c r="AO298" s="1">
        <v>8</v>
      </c>
      <c r="AP298" s="200">
        <f t="shared" si="34"/>
        <v>17</v>
      </c>
      <c r="AQ298" s="1">
        <v>152</v>
      </c>
      <c r="AR298" s="1">
        <v>75</v>
      </c>
      <c r="AS298" s="1">
        <v>0</v>
      </c>
      <c r="AT298" s="200">
        <f>+Sar_InfraMR[[#This Row],[B.02.1 - Parque de Coches Eléctricos Motrices]]+Sar_InfraMR[[#This Row],[B.02.2 - Parque de Coches Eléctricos Motrices Remolcados Tipo R]]+Sar_InfraMR[[#This Row],[B.02.3 - Parque de Coches Eléctricos Motrices Tipo R]]</f>
        <v>227</v>
      </c>
      <c r="AU298" s="1">
        <v>0</v>
      </c>
      <c r="AV298" s="1">
        <v>4</v>
      </c>
      <c r="AW298" s="1">
        <v>8</v>
      </c>
      <c r="AX298" s="200">
        <f>+Sar_InfraMR[[#This Row],[B.03.1 - Parque de Coches Motores Motrices Remolcados]]+Sar_InfraMR[[#This Row],[B.03.2 - Parque de Coches Motores Motrices Intermedios]]+Sar_InfraMR[[#This Row],[B.03.3 - Parque de Coches Motores Motrices Cabina]]</f>
        <v>12</v>
      </c>
      <c r="AY298" s="1">
        <v>33</v>
      </c>
      <c r="AZ298" s="1">
        <v>12</v>
      </c>
      <c r="BA298" s="1">
        <v>0</v>
      </c>
      <c r="BB298" s="1">
        <v>0</v>
      </c>
      <c r="BC298" s="200">
        <f>+SUM(Sar_InfraMR[[#This Row],[B.04.1 - Parque de Coches Remolcados Clase Unica]:[B.04.5 - Parque de Coches Remolcados para Servicios Especiales (Cartoneros)]])</f>
        <v>45</v>
      </c>
      <c r="BD298" s="356">
        <v>8</v>
      </c>
      <c r="BE298" s="1">
        <v>0</v>
      </c>
      <c r="BF298" s="1">
        <v>0</v>
      </c>
      <c r="BG298" s="235">
        <v>1676</v>
      </c>
    </row>
    <row r="299" spans="1:59">
      <c r="A299" s="1">
        <v>2017</v>
      </c>
      <c r="B299" s="1" t="s">
        <v>70</v>
      </c>
      <c r="C299" s="10">
        <v>71.5</v>
      </c>
      <c r="D299" s="10">
        <v>62.3</v>
      </c>
      <c r="E299" s="10">
        <v>0</v>
      </c>
      <c r="F299" s="10">
        <v>36.4</v>
      </c>
      <c r="G299" s="192">
        <f t="shared" si="28"/>
        <v>170.20000000000002</v>
      </c>
      <c r="H299" s="192">
        <f>+Sar_InfraMR[[#This Row],[Total Líneas de Explotación ]]</f>
        <v>170.20000000000002</v>
      </c>
      <c r="I299" s="300">
        <v>169.64911000000001</v>
      </c>
      <c r="J299" s="10">
        <v>196.1</v>
      </c>
      <c r="K299" s="10">
        <v>13.5</v>
      </c>
      <c r="L299" s="10">
        <v>85</v>
      </c>
      <c r="M299" s="10">
        <v>8.4</v>
      </c>
      <c r="N299" s="192">
        <f>+Sar_InfraMR[[#This Row],[A.03.1 -  Longitud de Vías de Explotación No Electrificadas Troncales y Ramales (vía principal) (km)]]+Sar_InfraMR[[#This Row],[A.04.1 -  Longitud de Vías de Explotación Electrificadas Troncales y Ramales (vía principal) (km)]]</f>
        <v>281.10000000000002</v>
      </c>
      <c r="O299" s="192">
        <f>+Sar_InfraMR[[#This Row],[Total Vías (excluido Auxiliares)]]</f>
        <v>281.10000000000002</v>
      </c>
      <c r="P299" s="1">
        <v>30</v>
      </c>
      <c r="Q299" s="1">
        <v>5</v>
      </c>
      <c r="R299" s="1">
        <v>5</v>
      </c>
      <c r="S299" s="194">
        <f t="shared" si="29"/>
        <v>40</v>
      </c>
      <c r="T299" s="194">
        <v>40</v>
      </c>
      <c r="U299" s="1">
        <v>20</v>
      </c>
      <c r="V299" s="1">
        <v>89</v>
      </c>
      <c r="W299" s="1">
        <v>1</v>
      </c>
      <c r="X299" s="1">
        <v>40</v>
      </c>
      <c r="Y299" s="1">
        <v>0</v>
      </c>
      <c r="Z299" s="196">
        <f t="shared" si="30"/>
        <v>150</v>
      </c>
      <c r="AA299" s="1">
        <v>11</v>
      </c>
      <c r="AB299" s="1">
        <v>22</v>
      </c>
      <c r="AC299" s="1">
        <f>+Sar_InfraMR[[#This Row],[Total Pasos Vehiculares a Nivel]]</f>
        <v>150</v>
      </c>
      <c r="AD299" s="196">
        <f t="shared" si="31"/>
        <v>183</v>
      </c>
      <c r="AE299" s="1">
        <v>17</v>
      </c>
      <c r="AF299" s="1">
        <v>16</v>
      </c>
      <c r="AG299" s="1">
        <v>74</v>
      </c>
      <c r="AH299" s="196">
        <f t="shared" si="32"/>
        <v>107</v>
      </c>
      <c r="AI299" s="10">
        <v>31.1</v>
      </c>
      <c r="AJ299" s="10">
        <v>0</v>
      </c>
      <c r="AK299" s="10">
        <v>126.55</v>
      </c>
      <c r="AL299" s="222">
        <f t="shared" si="33"/>
        <v>157.65</v>
      </c>
      <c r="AM299" s="1">
        <v>0</v>
      </c>
      <c r="AN299" s="1">
        <v>9</v>
      </c>
      <c r="AO299" s="1">
        <v>8</v>
      </c>
      <c r="AP299" s="200">
        <f t="shared" si="34"/>
        <v>17</v>
      </c>
      <c r="AQ299" s="1">
        <v>152</v>
      </c>
      <c r="AR299" s="1">
        <v>75</v>
      </c>
      <c r="AS299" s="1">
        <v>0</v>
      </c>
      <c r="AT299" s="200">
        <f>+Sar_InfraMR[[#This Row],[B.02.1 - Parque de Coches Eléctricos Motrices]]+Sar_InfraMR[[#This Row],[B.02.2 - Parque de Coches Eléctricos Motrices Remolcados Tipo R]]+Sar_InfraMR[[#This Row],[B.02.3 - Parque de Coches Eléctricos Motrices Tipo R]]</f>
        <v>227</v>
      </c>
      <c r="AU299" s="1">
        <v>0</v>
      </c>
      <c r="AV299" s="1">
        <v>4</v>
      </c>
      <c r="AW299" s="1">
        <v>8</v>
      </c>
      <c r="AX299" s="200">
        <f>+Sar_InfraMR[[#This Row],[B.03.1 - Parque de Coches Motores Motrices Remolcados]]+Sar_InfraMR[[#This Row],[B.03.2 - Parque de Coches Motores Motrices Intermedios]]+Sar_InfraMR[[#This Row],[B.03.3 - Parque de Coches Motores Motrices Cabina]]</f>
        <v>12</v>
      </c>
      <c r="AY299" s="1">
        <v>33</v>
      </c>
      <c r="AZ299" s="1">
        <v>12</v>
      </c>
      <c r="BA299" s="1">
        <v>0</v>
      </c>
      <c r="BB299" s="1">
        <v>0</v>
      </c>
      <c r="BC299" s="200">
        <f>+SUM(Sar_InfraMR[[#This Row],[B.04.1 - Parque de Coches Remolcados Clase Unica]:[B.04.5 - Parque de Coches Remolcados para Servicios Especiales (Cartoneros)]])</f>
        <v>45</v>
      </c>
      <c r="BD299" s="356">
        <v>8</v>
      </c>
      <c r="BE299" s="1">
        <v>0</v>
      </c>
      <c r="BF299" s="1">
        <v>0</v>
      </c>
      <c r="BG299" s="235">
        <v>1676</v>
      </c>
    </row>
    <row r="300" spans="1:59">
      <c r="A300" s="1">
        <v>2017</v>
      </c>
      <c r="B300" s="1" t="s">
        <v>71</v>
      </c>
      <c r="C300" s="10">
        <v>71.5</v>
      </c>
      <c r="D300" s="10">
        <v>62.3</v>
      </c>
      <c r="E300" s="10">
        <v>0</v>
      </c>
      <c r="F300" s="10">
        <v>36.4</v>
      </c>
      <c r="G300" s="192">
        <f t="shared" si="28"/>
        <v>170.20000000000002</v>
      </c>
      <c r="H300" s="192">
        <f>+Sar_InfraMR[[#This Row],[Total Líneas de Explotación ]]</f>
        <v>170.20000000000002</v>
      </c>
      <c r="I300" s="300">
        <v>169.64911000000001</v>
      </c>
      <c r="J300" s="10">
        <v>196.1</v>
      </c>
      <c r="K300" s="10">
        <v>13.5</v>
      </c>
      <c r="L300" s="10">
        <v>85</v>
      </c>
      <c r="M300" s="10">
        <v>8.4</v>
      </c>
      <c r="N300" s="192">
        <f>+Sar_InfraMR[[#This Row],[A.03.1 -  Longitud de Vías de Explotación No Electrificadas Troncales y Ramales (vía principal) (km)]]+Sar_InfraMR[[#This Row],[A.04.1 -  Longitud de Vías de Explotación Electrificadas Troncales y Ramales (vía principal) (km)]]</f>
        <v>281.10000000000002</v>
      </c>
      <c r="O300" s="192">
        <f>+Sar_InfraMR[[#This Row],[Total Vías (excluido Auxiliares)]]</f>
        <v>281.10000000000002</v>
      </c>
      <c r="P300" s="1">
        <v>30</v>
      </c>
      <c r="Q300" s="1">
        <v>5</v>
      </c>
      <c r="R300" s="1">
        <v>5</v>
      </c>
      <c r="S300" s="194">
        <f t="shared" si="29"/>
        <v>40</v>
      </c>
      <c r="T300" s="194">
        <v>40</v>
      </c>
      <c r="U300" s="1">
        <v>20</v>
      </c>
      <c r="V300" s="1">
        <v>89</v>
      </c>
      <c r="W300" s="1">
        <v>1</v>
      </c>
      <c r="X300" s="1">
        <v>40</v>
      </c>
      <c r="Y300" s="1">
        <v>0</v>
      </c>
      <c r="Z300" s="196">
        <f t="shared" si="30"/>
        <v>150</v>
      </c>
      <c r="AA300" s="1">
        <v>11</v>
      </c>
      <c r="AB300" s="1">
        <v>22</v>
      </c>
      <c r="AC300" s="1">
        <f>+Sar_InfraMR[[#This Row],[Total Pasos Vehiculares a Nivel]]</f>
        <v>150</v>
      </c>
      <c r="AD300" s="196">
        <f t="shared" si="31"/>
        <v>183</v>
      </c>
      <c r="AE300" s="1">
        <v>17</v>
      </c>
      <c r="AF300" s="1">
        <v>16</v>
      </c>
      <c r="AG300" s="1">
        <v>74</v>
      </c>
      <c r="AH300" s="196">
        <f t="shared" si="32"/>
        <v>107</v>
      </c>
      <c r="AI300" s="10">
        <v>31.1</v>
      </c>
      <c r="AJ300" s="10">
        <v>0</v>
      </c>
      <c r="AK300" s="10">
        <v>126.55</v>
      </c>
      <c r="AL300" s="222">
        <f t="shared" si="33"/>
        <v>157.65</v>
      </c>
      <c r="AM300" s="1">
        <v>0</v>
      </c>
      <c r="AN300" s="1">
        <v>9</v>
      </c>
      <c r="AO300" s="1">
        <v>8</v>
      </c>
      <c r="AP300" s="200">
        <f t="shared" si="34"/>
        <v>17</v>
      </c>
      <c r="AQ300" s="1">
        <v>152</v>
      </c>
      <c r="AR300" s="1">
        <v>75</v>
      </c>
      <c r="AS300" s="1">
        <v>0</v>
      </c>
      <c r="AT300" s="200">
        <f>+Sar_InfraMR[[#This Row],[B.02.1 - Parque de Coches Eléctricos Motrices]]+Sar_InfraMR[[#This Row],[B.02.2 - Parque de Coches Eléctricos Motrices Remolcados Tipo R]]+Sar_InfraMR[[#This Row],[B.02.3 - Parque de Coches Eléctricos Motrices Tipo R]]</f>
        <v>227</v>
      </c>
      <c r="AU300" s="1">
        <v>0</v>
      </c>
      <c r="AV300" s="1">
        <v>4</v>
      </c>
      <c r="AW300" s="1">
        <v>8</v>
      </c>
      <c r="AX300" s="200">
        <f>+Sar_InfraMR[[#This Row],[B.03.1 - Parque de Coches Motores Motrices Remolcados]]+Sar_InfraMR[[#This Row],[B.03.2 - Parque de Coches Motores Motrices Intermedios]]+Sar_InfraMR[[#This Row],[B.03.3 - Parque de Coches Motores Motrices Cabina]]</f>
        <v>12</v>
      </c>
      <c r="AY300" s="1">
        <v>33</v>
      </c>
      <c r="AZ300" s="1">
        <v>12</v>
      </c>
      <c r="BA300" s="1">
        <v>0</v>
      </c>
      <c r="BB300" s="1">
        <v>0</v>
      </c>
      <c r="BC300" s="200">
        <f>+SUM(Sar_InfraMR[[#This Row],[B.04.1 - Parque de Coches Remolcados Clase Unica]:[B.04.5 - Parque de Coches Remolcados para Servicios Especiales (Cartoneros)]])</f>
        <v>45</v>
      </c>
      <c r="BD300" s="356">
        <v>8</v>
      </c>
      <c r="BE300" s="1">
        <v>0</v>
      </c>
      <c r="BF300" s="1">
        <v>0</v>
      </c>
      <c r="BG300" s="235">
        <v>1676</v>
      </c>
    </row>
    <row r="301" spans="1:59">
      <c r="A301" s="1">
        <v>2017</v>
      </c>
      <c r="B301" s="1" t="s">
        <v>72</v>
      </c>
      <c r="C301" s="10">
        <v>71.5</v>
      </c>
      <c r="D301" s="10">
        <v>62.3</v>
      </c>
      <c r="E301" s="10">
        <v>0</v>
      </c>
      <c r="F301" s="10">
        <v>36.4</v>
      </c>
      <c r="G301" s="192">
        <f t="shared" si="28"/>
        <v>170.20000000000002</v>
      </c>
      <c r="H301" s="192">
        <f>+Sar_InfraMR[[#This Row],[Total Líneas de Explotación ]]</f>
        <v>170.20000000000002</v>
      </c>
      <c r="I301" s="300">
        <v>169.64911000000001</v>
      </c>
      <c r="J301" s="10">
        <v>196.1</v>
      </c>
      <c r="K301" s="10">
        <v>13.5</v>
      </c>
      <c r="L301" s="10">
        <v>85</v>
      </c>
      <c r="M301" s="10">
        <v>8.4</v>
      </c>
      <c r="N301" s="192">
        <f>+Sar_InfraMR[[#This Row],[A.03.1 -  Longitud de Vías de Explotación No Electrificadas Troncales y Ramales (vía principal) (km)]]+Sar_InfraMR[[#This Row],[A.04.1 -  Longitud de Vías de Explotación Electrificadas Troncales y Ramales (vía principal) (km)]]</f>
        <v>281.10000000000002</v>
      </c>
      <c r="O301" s="192">
        <f>+Sar_InfraMR[[#This Row],[Total Vías (excluido Auxiliares)]]</f>
        <v>281.10000000000002</v>
      </c>
      <c r="P301" s="1">
        <v>30</v>
      </c>
      <c r="Q301" s="1">
        <v>5</v>
      </c>
      <c r="R301" s="1">
        <v>5</v>
      </c>
      <c r="S301" s="194">
        <f t="shared" si="29"/>
        <v>40</v>
      </c>
      <c r="T301" s="194">
        <v>40</v>
      </c>
      <c r="U301" s="1">
        <v>20</v>
      </c>
      <c r="V301" s="1">
        <v>89</v>
      </c>
      <c r="W301" s="1">
        <v>1</v>
      </c>
      <c r="X301" s="1">
        <v>40</v>
      </c>
      <c r="Y301" s="1">
        <v>0</v>
      </c>
      <c r="Z301" s="196">
        <f t="shared" si="30"/>
        <v>150</v>
      </c>
      <c r="AA301" s="1">
        <v>11</v>
      </c>
      <c r="AB301" s="1">
        <v>22</v>
      </c>
      <c r="AC301" s="1">
        <f>+Sar_InfraMR[[#This Row],[Total Pasos Vehiculares a Nivel]]</f>
        <v>150</v>
      </c>
      <c r="AD301" s="196">
        <f t="shared" si="31"/>
        <v>183</v>
      </c>
      <c r="AE301" s="1">
        <v>17</v>
      </c>
      <c r="AF301" s="1">
        <v>16</v>
      </c>
      <c r="AG301" s="1">
        <v>74</v>
      </c>
      <c r="AH301" s="196">
        <f t="shared" si="32"/>
        <v>107</v>
      </c>
      <c r="AI301" s="10">
        <v>31.1</v>
      </c>
      <c r="AJ301" s="10">
        <v>0</v>
      </c>
      <c r="AK301" s="10">
        <v>126.55</v>
      </c>
      <c r="AL301" s="222">
        <f t="shared" si="33"/>
        <v>157.65</v>
      </c>
      <c r="AM301" s="1">
        <v>0</v>
      </c>
      <c r="AN301" s="1">
        <v>9</v>
      </c>
      <c r="AO301" s="1">
        <v>8</v>
      </c>
      <c r="AP301" s="200">
        <f t="shared" si="34"/>
        <v>17</v>
      </c>
      <c r="AQ301" s="1">
        <v>152</v>
      </c>
      <c r="AR301" s="1">
        <v>75</v>
      </c>
      <c r="AS301" s="1">
        <v>0</v>
      </c>
      <c r="AT301" s="200">
        <f>+Sar_InfraMR[[#This Row],[B.02.1 - Parque de Coches Eléctricos Motrices]]+Sar_InfraMR[[#This Row],[B.02.2 - Parque de Coches Eléctricos Motrices Remolcados Tipo R]]+Sar_InfraMR[[#This Row],[B.02.3 - Parque de Coches Eléctricos Motrices Tipo R]]</f>
        <v>227</v>
      </c>
      <c r="AU301" s="1">
        <v>0</v>
      </c>
      <c r="AV301" s="1">
        <v>4</v>
      </c>
      <c r="AW301" s="1">
        <v>8</v>
      </c>
      <c r="AX301" s="200">
        <f>+Sar_InfraMR[[#This Row],[B.03.1 - Parque de Coches Motores Motrices Remolcados]]+Sar_InfraMR[[#This Row],[B.03.2 - Parque de Coches Motores Motrices Intermedios]]+Sar_InfraMR[[#This Row],[B.03.3 - Parque de Coches Motores Motrices Cabina]]</f>
        <v>12</v>
      </c>
      <c r="AY301" s="1">
        <v>33</v>
      </c>
      <c r="AZ301" s="1">
        <v>12</v>
      </c>
      <c r="BA301" s="1">
        <v>0</v>
      </c>
      <c r="BB301" s="1">
        <v>0</v>
      </c>
      <c r="BC301" s="200">
        <f>+SUM(Sar_InfraMR[[#This Row],[B.04.1 - Parque de Coches Remolcados Clase Unica]:[B.04.5 - Parque de Coches Remolcados para Servicios Especiales (Cartoneros)]])</f>
        <v>45</v>
      </c>
      <c r="BD301" s="356">
        <v>8</v>
      </c>
      <c r="BE301" s="1">
        <v>0</v>
      </c>
      <c r="BF301" s="1">
        <v>0</v>
      </c>
      <c r="BG301" s="235">
        <v>1676</v>
      </c>
    </row>
    <row r="302" spans="1:59">
      <c r="A302" s="1">
        <v>2018</v>
      </c>
      <c r="B302" s="1" t="s">
        <v>61</v>
      </c>
      <c r="C302" s="10">
        <v>71.5</v>
      </c>
      <c r="D302" s="10">
        <v>62.3</v>
      </c>
      <c r="E302" s="10">
        <v>0</v>
      </c>
      <c r="F302" s="10">
        <v>36.4</v>
      </c>
      <c r="G302" s="192">
        <f t="shared" si="28"/>
        <v>170.20000000000002</v>
      </c>
      <c r="H302" s="192">
        <f>+Sar_InfraMR[[#This Row],[Total Líneas de Explotación ]]</f>
        <v>170.20000000000002</v>
      </c>
      <c r="I302" s="300">
        <v>169.64911000000001</v>
      </c>
      <c r="J302" s="10">
        <v>196.1</v>
      </c>
      <c r="K302" s="10">
        <v>13.5</v>
      </c>
      <c r="L302" s="10">
        <v>85</v>
      </c>
      <c r="M302" s="10">
        <v>8.4</v>
      </c>
      <c r="N302" s="192">
        <f>+Sar_InfraMR[[#This Row],[A.03.1 -  Longitud de Vías de Explotación No Electrificadas Troncales y Ramales (vía principal) (km)]]+Sar_InfraMR[[#This Row],[A.04.1 -  Longitud de Vías de Explotación Electrificadas Troncales y Ramales (vía principal) (km)]]</f>
        <v>281.10000000000002</v>
      </c>
      <c r="O302" s="192">
        <f>+Sar_InfraMR[[#This Row],[Total Vías (excluido Auxiliares)]]</f>
        <v>281.10000000000002</v>
      </c>
      <c r="P302" s="1">
        <v>30</v>
      </c>
      <c r="Q302" s="1">
        <v>5</v>
      </c>
      <c r="R302" s="1">
        <v>5</v>
      </c>
      <c r="S302" s="194">
        <f t="shared" si="29"/>
        <v>40</v>
      </c>
      <c r="T302" s="194">
        <v>40</v>
      </c>
      <c r="U302" s="1">
        <v>20</v>
      </c>
      <c r="V302" s="1">
        <v>89</v>
      </c>
      <c r="W302" s="1">
        <v>1</v>
      </c>
      <c r="X302" s="1">
        <v>40</v>
      </c>
      <c r="Y302" s="1">
        <v>0</v>
      </c>
      <c r="Z302" s="196">
        <f t="shared" si="30"/>
        <v>150</v>
      </c>
      <c r="AA302" s="1">
        <v>11</v>
      </c>
      <c r="AB302" s="1">
        <v>22</v>
      </c>
      <c r="AC302" s="1">
        <f>+Sar_InfraMR[[#This Row],[Total Pasos Vehiculares a Nivel]]</f>
        <v>150</v>
      </c>
      <c r="AD302" s="196">
        <f t="shared" si="31"/>
        <v>183</v>
      </c>
      <c r="AE302" s="1">
        <v>17</v>
      </c>
      <c r="AF302" s="1">
        <v>16</v>
      </c>
      <c r="AG302" s="1">
        <v>74</v>
      </c>
      <c r="AH302" s="196">
        <f t="shared" si="32"/>
        <v>107</v>
      </c>
      <c r="AI302" s="10">
        <v>31.1</v>
      </c>
      <c r="AJ302" s="10">
        <v>0</v>
      </c>
      <c r="AK302" s="10">
        <v>126.55</v>
      </c>
      <c r="AL302" s="222">
        <f t="shared" si="33"/>
        <v>157.65</v>
      </c>
      <c r="AM302" s="1">
        <v>0</v>
      </c>
      <c r="AN302" s="1">
        <v>9</v>
      </c>
      <c r="AO302" s="1">
        <v>8</v>
      </c>
      <c r="AP302" s="200">
        <f t="shared" si="34"/>
        <v>17</v>
      </c>
      <c r="AQ302" s="1">
        <v>152</v>
      </c>
      <c r="AR302" s="1">
        <v>75</v>
      </c>
      <c r="AS302" s="1">
        <v>0</v>
      </c>
      <c r="AT302" s="200">
        <f>+Sar_InfraMR[[#This Row],[B.02.1 - Parque de Coches Eléctricos Motrices]]+Sar_InfraMR[[#This Row],[B.02.2 - Parque de Coches Eléctricos Motrices Remolcados Tipo R]]+Sar_InfraMR[[#This Row],[B.02.3 - Parque de Coches Eléctricos Motrices Tipo R]]</f>
        <v>227</v>
      </c>
      <c r="AU302" s="1">
        <v>0</v>
      </c>
      <c r="AV302" s="1">
        <v>4</v>
      </c>
      <c r="AW302" s="1">
        <v>8</v>
      </c>
      <c r="AX302" s="200">
        <f>+Sar_InfraMR[[#This Row],[B.03.1 - Parque de Coches Motores Motrices Remolcados]]+Sar_InfraMR[[#This Row],[B.03.2 - Parque de Coches Motores Motrices Intermedios]]+Sar_InfraMR[[#This Row],[B.03.3 - Parque de Coches Motores Motrices Cabina]]</f>
        <v>12</v>
      </c>
      <c r="AY302" s="1">
        <v>33</v>
      </c>
      <c r="AZ302" s="1">
        <v>12</v>
      </c>
      <c r="BA302" s="1">
        <v>0</v>
      </c>
      <c r="BB302" s="1">
        <v>0</v>
      </c>
      <c r="BC302" s="200">
        <f>+SUM(Sar_InfraMR[[#This Row],[B.04.1 - Parque de Coches Remolcados Clase Unica]:[B.04.5 - Parque de Coches Remolcados para Servicios Especiales (Cartoneros)]])</f>
        <v>45</v>
      </c>
      <c r="BD302" s="356">
        <v>8</v>
      </c>
      <c r="BE302" s="1">
        <v>0</v>
      </c>
      <c r="BF302" s="1">
        <v>0</v>
      </c>
      <c r="BG302" s="235">
        <v>1676</v>
      </c>
    </row>
    <row r="303" spans="1:59">
      <c r="A303" s="1">
        <v>2018</v>
      </c>
      <c r="B303" s="1" t="s">
        <v>62</v>
      </c>
      <c r="C303" s="10">
        <v>71.5</v>
      </c>
      <c r="D303" s="10">
        <v>62.3</v>
      </c>
      <c r="E303" s="10">
        <v>0</v>
      </c>
      <c r="F303" s="10">
        <v>36.4</v>
      </c>
      <c r="G303" s="192">
        <f t="shared" si="28"/>
        <v>170.20000000000002</v>
      </c>
      <c r="H303" s="192">
        <f>+Sar_InfraMR[[#This Row],[Total Líneas de Explotación ]]</f>
        <v>170.20000000000002</v>
      </c>
      <c r="I303" s="300">
        <v>169.64911000000001</v>
      </c>
      <c r="J303" s="10">
        <v>196.1</v>
      </c>
      <c r="K303" s="10">
        <v>13.5</v>
      </c>
      <c r="L303" s="10">
        <v>85</v>
      </c>
      <c r="M303" s="10">
        <v>8.4</v>
      </c>
      <c r="N303" s="192">
        <f>+Sar_InfraMR[[#This Row],[A.03.1 -  Longitud de Vías de Explotación No Electrificadas Troncales y Ramales (vía principal) (km)]]+Sar_InfraMR[[#This Row],[A.04.1 -  Longitud de Vías de Explotación Electrificadas Troncales y Ramales (vía principal) (km)]]</f>
        <v>281.10000000000002</v>
      </c>
      <c r="O303" s="192">
        <f>+Sar_InfraMR[[#This Row],[Total Vías (excluido Auxiliares)]]</f>
        <v>281.10000000000002</v>
      </c>
      <c r="P303" s="1">
        <v>30</v>
      </c>
      <c r="Q303" s="1">
        <v>5</v>
      </c>
      <c r="R303" s="1">
        <v>5</v>
      </c>
      <c r="S303" s="194">
        <f t="shared" si="29"/>
        <v>40</v>
      </c>
      <c r="T303" s="194">
        <v>40</v>
      </c>
      <c r="U303" s="1">
        <v>20</v>
      </c>
      <c r="V303" s="1">
        <v>89</v>
      </c>
      <c r="W303" s="1">
        <v>1</v>
      </c>
      <c r="X303" s="1">
        <v>40</v>
      </c>
      <c r="Y303" s="1">
        <v>0</v>
      </c>
      <c r="Z303" s="196">
        <f t="shared" si="30"/>
        <v>150</v>
      </c>
      <c r="AA303" s="1">
        <v>11</v>
      </c>
      <c r="AB303" s="1">
        <v>22</v>
      </c>
      <c r="AC303" s="1">
        <f>+Sar_InfraMR[[#This Row],[Total Pasos Vehiculares a Nivel]]</f>
        <v>150</v>
      </c>
      <c r="AD303" s="196">
        <f t="shared" si="31"/>
        <v>183</v>
      </c>
      <c r="AE303" s="1">
        <v>17</v>
      </c>
      <c r="AF303" s="1">
        <v>16</v>
      </c>
      <c r="AG303" s="1">
        <v>74</v>
      </c>
      <c r="AH303" s="196">
        <f t="shared" si="32"/>
        <v>107</v>
      </c>
      <c r="AI303" s="10">
        <v>31.1</v>
      </c>
      <c r="AJ303" s="10">
        <v>0</v>
      </c>
      <c r="AK303" s="10">
        <v>126.55</v>
      </c>
      <c r="AL303" s="222">
        <f t="shared" si="33"/>
        <v>157.65</v>
      </c>
      <c r="AM303" s="1">
        <v>0</v>
      </c>
      <c r="AN303" s="1">
        <v>9</v>
      </c>
      <c r="AO303" s="1">
        <v>8</v>
      </c>
      <c r="AP303" s="200">
        <f t="shared" si="34"/>
        <v>17</v>
      </c>
      <c r="AQ303" s="1">
        <v>152</v>
      </c>
      <c r="AR303" s="1">
        <v>75</v>
      </c>
      <c r="AS303" s="1">
        <v>0</v>
      </c>
      <c r="AT303" s="200">
        <f>+Sar_InfraMR[[#This Row],[B.02.1 - Parque de Coches Eléctricos Motrices]]+Sar_InfraMR[[#This Row],[B.02.2 - Parque de Coches Eléctricos Motrices Remolcados Tipo R]]+Sar_InfraMR[[#This Row],[B.02.3 - Parque de Coches Eléctricos Motrices Tipo R]]</f>
        <v>227</v>
      </c>
      <c r="AU303" s="1">
        <v>0</v>
      </c>
      <c r="AV303" s="1">
        <v>4</v>
      </c>
      <c r="AW303" s="1">
        <v>8</v>
      </c>
      <c r="AX303" s="200">
        <f>+Sar_InfraMR[[#This Row],[B.03.1 - Parque de Coches Motores Motrices Remolcados]]+Sar_InfraMR[[#This Row],[B.03.2 - Parque de Coches Motores Motrices Intermedios]]+Sar_InfraMR[[#This Row],[B.03.3 - Parque de Coches Motores Motrices Cabina]]</f>
        <v>12</v>
      </c>
      <c r="AY303" s="1">
        <v>33</v>
      </c>
      <c r="AZ303" s="1">
        <v>12</v>
      </c>
      <c r="BA303" s="1">
        <v>0</v>
      </c>
      <c r="BB303" s="1">
        <v>0</v>
      </c>
      <c r="BC303" s="200">
        <f>+SUM(Sar_InfraMR[[#This Row],[B.04.1 - Parque de Coches Remolcados Clase Unica]:[B.04.5 - Parque de Coches Remolcados para Servicios Especiales (Cartoneros)]])</f>
        <v>45</v>
      </c>
      <c r="BD303" s="356">
        <v>8</v>
      </c>
      <c r="BE303" s="1">
        <v>0</v>
      </c>
      <c r="BF303" s="1">
        <v>0</v>
      </c>
      <c r="BG303" s="235">
        <v>1676</v>
      </c>
    </row>
    <row r="304" spans="1:59">
      <c r="A304" s="1">
        <v>2018</v>
      </c>
      <c r="B304" s="1" t="s">
        <v>63</v>
      </c>
      <c r="C304" s="10">
        <v>71.5</v>
      </c>
      <c r="D304" s="10">
        <v>62.3</v>
      </c>
      <c r="E304" s="10">
        <v>0</v>
      </c>
      <c r="F304" s="10">
        <v>36.4</v>
      </c>
      <c r="G304" s="192">
        <f t="shared" si="28"/>
        <v>170.20000000000002</v>
      </c>
      <c r="H304" s="192">
        <f>+Sar_InfraMR[[#This Row],[Total Líneas de Explotación ]]</f>
        <v>170.20000000000002</v>
      </c>
      <c r="I304" s="300">
        <v>169.64911000000001</v>
      </c>
      <c r="J304" s="10">
        <v>196.1</v>
      </c>
      <c r="K304" s="10">
        <v>13.5</v>
      </c>
      <c r="L304" s="10">
        <v>85</v>
      </c>
      <c r="M304" s="10">
        <v>8.4</v>
      </c>
      <c r="N304" s="192">
        <f>+Sar_InfraMR[[#This Row],[A.03.1 -  Longitud de Vías de Explotación No Electrificadas Troncales y Ramales (vía principal) (km)]]+Sar_InfraMR[[#This Row],[A.04.1 -  Longitud de Vías de Explotación Electrificadas Troncales y Ramales (vía principal) (km)]]</f>
        <v>281.10000000000002</v>
      </c>
      <c r="O304" s="192">
        <f>+Sar_InfraMR[[#This Row],[Total Vías (excluido Auxiliares)]]</f>
        <v>281.10000000000002</v>
      </c>
      <c r="P304" s="1">
        <v>30</v>
      </c>
      <c r="Q304" s="1">
        <v>5</v>
      </c>
      <c r="R304" s="1">
        <v>5</v>
      </c>
      <c r="S304" s="194">
        <f t="shared" si="29"/>
        <v>40</v>
      </c>
      <c r="T304" s="194">
        <v>40</v>
      </c>
      <c r="U304" s="1">
        <v>20</v>
      </c>
      <c r="V304" s="1">
        <v>89</v>
      </c>
      <c r="W304" s="1">
        <v>1</v>
      </c>
      <c r="X304" s="1">
        <v>40</v>
      </c>
      <c r="Y304" s="1">
        <v>0</v>
      </c>
      <c r="Z304" s="196">
        <f t="shared" si="30"/>
        <v>150</v>
      </c>
      <c r="AA304" s="1">
        <v>11</v>
      </c>
      <c r="AB304" s="1">
        <v>22</v>
      </c>
      <c r="AC304" s="1">
        <f>+Sar_InfraMR[[#This Row],[Total Pasos Vehiculares a Nivel]]</f>
        <v>150</v>
      </c>
      <c r="AD304" s="196">
        <f t="shared" si="31"/>
        <v>183</v>
      </c>
      <c r="AE304" s="1">
        <v>17</v>
      </c>
      <c r="AF304" s="1">
        <v>16</v>
      </c>
      <c r="AG304" s="1">
        <v>74</v>
      </c>
      <c r="AH304" s="196">
        <f t="shared" si="32"/>
        <v>107</v>
      </c>
      <c r="AI304" s="10">
        <v>31.1</v>
      </c>
      <c r="AJ304" s="10">
        <v>0</v>
      </c>
      <c r="AK304" s="10">
        <v>126.55</v>
      </c>
      <c r="AL304" s="222">
        <f t="shared" si="33"/>
        <v>157.65</v>
      </c>
      <c r="AM304" s="1">
        <v>0</v>
      </c>
      <c r="AN304" s="1">
        <v>9</v>
      </c>
      <c r="AO304" s="1">
        <v>8</v>
      </c>
      <c r="AP304" s="200">
        <f t="shared" si="34"/>
        <v>17</v>
      </c>
      <c r="AQ304" s="1">
        <v>152</v>
      </c>
      <c r="AR304" s="1">
        <v>75</v>
      </c>
      <c r="AS304" s="1">
        <v>0</v>
      </c>
      <c r="AT304" s="200">
        <f>+Sar_InfraMR[[#This Row],[B.02.1 - Parque de Coches Eléctricos Motrices]]+Sar_InfraMR[[#This Row],[B.02.2 - Parque de Coches Eléctricos Motrices Remolcados Tipo R]]+Sar_InfraMR[[#This Row],[B.02.3 - Parque de Coches Eléctricos Motrices Tipo R]]</f>
        <v>227</v>
      </c>
      <c r="AU304" s="1">
        <v>0</v>
      </c>
      <c r="AV304" s="1">
        <v>4</v>
      </c>
      <c r="AW304" s="1">
        <v>8</v>
      </c>
      <c r="AX304" s="200">
        <f>+Sar_InfraMR[[#This Row],[B.03.1 - Parque de Coches Motores Motrices Remolcados]]+Sar_InfraMR[[#This Row],[B.03.2 - Parque de Coches Motores Motrices Intermedios]]+Sar_InfraMR[[#This Row],[B.03.3 - Parque de Coches Motores Motrices Cabina]]</f>
        <v>12</v>
      </c>
      <c r="AY304" s="1">
        <v>33</v>
      </c>
      <c r="AZ304" s="1">
        <v>12</v>
      </c>
      <c r="BA304" s="1">
        <v>0</v>
      </c>
      <c r="BB304" s="1">
        <v>0</v>
      </c>
      <c r="BC304" s="200">
        <f>+SUM(Sar_InfraMR[[#This Row],[B.04.1 - Parque de Coches Remolcados Clase Unica]:[B.04.5 - Parque de Coches Remolcados para Servicios Especiales (Cartoneros)]])</f>
        <v>45</v>
      </c>
      <c r="BD304" s="356">
        <v>8</v>
      </c>
      <c r="BE304" s="1">
        <v>0</v>
      </c>
      <c r="BF304" s="1">
        <v>0</v>
      </c>
      <c r="BG304" s="235">
        <v>1676</v>
      </c>
    </row>
    <row r="305" spans="1:59">
      <c r="A305" s="1">
        <v>2018</v>
      </c>
      <c r="B305" s="1" t="s">
        <v>64</v>
      </c>
      <c r="C305" s="10">
        <v>71.5</v>
      </c>
      <c r="D305" s="10">
        <v>62.3</v>
      </c>
      <c r="E305" s="10">
        <v>0</v>
      </c>
      <c r="F305" s="10">
        <v>36.4</v>
      </c>
      <c r="G305" s="192">
        <f t="shared" si="28"/>
        <v>170.20000000000002</v>
      </c>
      <c r="H305" s="192">
        <f>+Sar_InfraMR[[#This Row],[Total Líneas de Explotación ]]</f>
        <v>170.20000000000002</v>
      </c>
      <c r="I305" s="300">
        <v>169.64911000000001</v>
      </c>
      <c r="J305" s="10">
        <v>196.1</v>
      </c>
      <c r="K305" s="10">
        <v>13.5</v>
      </c>
      <c r="L305" s="10">
        <v>85</v>
      </c>
      <c r="M305" s="10">
        <v>8.4</v>
      </c>
      <c r="N305" s="192">
        <f>+Sar_InfraMR[[#This Row],[A.03.1 -  Longitud de Vías de Explotación No Electrificadas Troncales y Ramales (vía principal) (km)]]+Sar_InfraMR[[#This Row],[A.04.1 -  Longitud de Vías de Explotación Electrificadas Troncales y Ramales (vía principal) (km)]]</f>
        <v>281.10000000000002</v>
      </c>
      <c r="O305" s="192">
        <f>+Sar_InfraMR[[#This Row],[Total Vías (excluido Auxiliares)]]</f>
        <v>281.10000000000002</v>
      </c>
      <c r="P305" s="1">
        <v>30</v>
      </c>
      <c r="Q305" s="1">
        <v>5</v>
      </c>
      <c r="R305" s="1">
        <v>5</v>
      </c>
      <c r="S305" s="194">
        <f t="shared" si="29"/>
        <v>40</v>
      </c>
      <c r="T305" s="194">
        <v>40</v>
      </c>
      <c r="U305" s="1">
        <v>20</v>
      </c>
      <c r="V305" s="1">
        <v>89</v>
      </c>
      <c r="W305" s="1">
        <v>1</v>
      </c>
      <c r="X305" s="1">
        <v>40</v>
      </c>
      <c r="Y305" s="1">
        <v>0</v>
      </c>
      <c r="Z305" s="196">
        <f t="shared" si="30"/>
        <v>150</v>
      </c>
      <c r="AA305" s="1">
        <v>11</v>
      </c>
      <c r="AB305" s="1">
        <v>22</v>
      </c>
      <c r="AC305" s="1">
        <f>+Sar_InfraMR[[#This Row],[Total Pasos Vehiculares a Nivel]]</f>
        <v>150</v>
      </c>
      <c r="AD305" s="196">
        <f t="shared" si="31"/>
        <v>183</v>
      </c>
      <c r="AE305" s="1">
        <v>17</v>
      </c>
      <c r="AF305" s="1">
        <v>16</v>
      </c>
      <c r="AG305" s="1">
        <v>74</v>
      </c>
      <c r="AH305" s="196">
        <f t="shared" si="32"/>
        <v>107</v>
      </c>
      <c r="AI305" s="10">
        <v>31.1</v>
      </c>
      <c r="AJ305" s="10">
        <v>0</v>
      </c>
      <c r="AK305" s="10">
        <v>126.55</v>
      </c>
      <c r="AL305" s="222">
        <f t="shared" si="33"/>
        <v>157.65</v>
      </c>
      <c r="AM305" s="1">
        <v>0</v>
      </c>
      <c r="AN305" s="1">
        <v>9</v>
      </c>
      <c r="AO305" s="1">
        <v>8</v>
      </c>
      <c r="AP305" s="200">
        <f t="shared" si="34"/>
        <v>17</v>
      </c>
      <c r="AQ305" s="1">
        <v>152</v>
      </c>
      <c r="AR305" s="1">
        <v>75</v>
      </c>
      <c r="AS305" s="1">
        <v>0</v>
      </c>
      <c r="AT305" s="200">
        <f>+Sar_InfraMR[[#This Row],[B.02.1 - Parque de Coches Eléctricos Motrices]]+Sar_InfraMR[[#This Row],[B.02.2 - Parque de Coches Eléctricos Motrices Remolcados Tipo R]]+Sar_InfraMR[[#This Row],[B.02.3 - Parque de Coches Eléctricos Motrices Tipo R]]</f>
        <v>227</v>
      </c>
      <c r="AU305" s="1">
        <v>0</v>
      </c>
      <c r="AV305" s="1">
        <v>4</v>
      </c>
      <c r="AW305" s="1">
        <v>8</v>
      </c>
      <c r="AX305" s="200">
        <f>+Sar_InfraMR[[#This Row],[B.03.1 - Parque de Coches Motores Motrices Remolcados]]+Sar_InfraMR[[#This Row],[B.03.2 - Parque de Coches Motores Motrices Intermedios]]+Sar_InfraMR[[#This Row],[B.03.3 - Parque de Coches Motores Motrices Cabina]]</f>
        <v>12</v>
      </c>
      <c r="AY305" s="1">
        <v>33</v>
      </c>
      <c r="AZ305" s="1">
        <v>12</v>
      </c>
      <c r="BA305" s="1">
        <v>0</v>
      </c>
      <c r="BB305" s="1">
        <v>0</v>
      </c>
      <c r="BC305" s="200">
        <f>+SUM(Sar_InfraMR[[#This Row],[B.04.1 - Parque de Coches Remolcados Clase Unica]:[B.04.5 - Parque de Coches Remolcados para Servicios Especiales (Cartoneros)]])</f>
        <v>45</v>
      </c>
      <c r="BD305" s="356">
        <v>8</v>
      </c>
      <c r="BE305" s="1">
        <v>0</v>
      </c>
      <c r="BF305" s="1">
        <v>0</v>
      </c>
      <c r="BG305" s="235">
        <v>1676</v>
      </c>
    </row>
    <row r="306" spans="1:59">
      <c r="A306" s="1">
        <v>2018</v>
      </c>
      <c r="B306" s="1" t="s">
        <v>65</v>
      </c>
      <c r="C306" s="10">
        <v>71.5</v>
      </c>
      <c r="D306" s="10">
        <v>62.3</v>
      </c>
      <c r="E306" s="10">
        <v>0</v>
      </c>
      <c r="F306" s="10">
        <v>36.4</v>
      </c>
      <c r="G306" s="192">
        <f t="shared" si="28"/>
        <v>170.20000000000002</v>
      </c>
      <c r="H306" s="192">
        <f>+Sar_InfraMR[[#This Row],[Total Líneas de Explotación ]]</f>
        <v>170.20000000000002</v>
      </c>
      <c r="I306" s="300">
        <v>169.64911000000001</v>
      </c>
      <c r="J306" s="10">
        <v>196.1</v>
      </c>
      <c r="K306" s="10">
        <v>13.5</v>
      </c>
      <c r="L306" s="10">
        <v>85</v>
      </c>
      <c r="M306" s="10">
        <v>8.4</v>
      </c>
      <c r="N306" s="192">
        <f>+Sar_InfraMR[[#This Row],[A.03.1 -  Longitud de Vías de Explotación No Electrificadas Troncales y Ramales (vía principal) (km)]]+Sar_InfraMR[[#This Row],[A.04.1 -  Longitud de Vías de Explotación Electrificadas Troncales y Ramales (vía principal) (km)]]</f>
        <v>281.10000000000002</v>
      </c>
      <c r="O306" s="192">
        <f>+Sar_InfraMR[[#This Row],[Total Vías (excluido Auxiliares)]]</f>
        <v>281.10000000000002</v>
      </c>
      <c r="P306" s="1">
        <v>30</v>
      </c>
      <c r="Q306" s="1">
        <v>5</v>
      </c>
      <c r="R306" s="1">
        <v>5</v>
      </c>
      <c r="S306" s="194">
        <f t="shared" si="29"/>
        <v>40</v>
      </c>
      <c r="T306" s="194">
        <v>40</v>
      </c>
      <c r="U306" s="1">
        <v>20</v>
      </c>
      <c r="V306" s="1">
        <v>89</v>
      </c>
      <c r="W306" s="1">
        <v>1</v>
      </c>
      <c r="X306" s="1">
        <v>40</v>
      </c>
      <c r="Y306" s="1">
        <v>0</v>
      </c>
      <c r="Z306" s="196">
        <f t="shared" si="30"/>
        <v>150</v>
      </c>
      <c r="AA306" s="1">
        <v>11</v>
      </c>
      <c r="AB306" s="1">
        <v>22</v>
      </c>
      <c r="AC306" s="1">
        <f>+Sar_InfraMR[[#This Row],[Total Pasos Vehiculares a Nivel]]</f>
        <v>150</v>
      </c>
      <c r="AD306" s="196">
        <f t="shared" si="31"/>
        <v>183</v>
      </c>
      <c r="AE306" s="1">
        <v>17</v>
      </c>
      <c r="AF306" s="1">
        <v>16</v>
      </c>
      <c r="AG306" s="1">
        <v>74</v>
      </c>
      <c r="AH306" s="196">
        <f t="shared" si="32"/>
        <v>107</v>
      </c>
      <c r="AI306" s="10">
        <v>31.1</v>
      </c>
      <c r="AJ306" s="10">
        <v>0</v>
      </c>
      <c r="AK306" s="10">
        <v>126.55</v>
      </c>
      <c r="AL306" s="222">
        <f t="shared" si="33"/>
        <v>157.65</v>
      </c>
      <c r="AM306" s="1">
        <v>0</v>
      </c>
      <c r="AN306" s="1">
        <v>9</v>
      </c>
      <c r="AO306" s="1">
        <v>8</v>
      </c>
      <c r="AP306" s="200">
        <f t="shared" si="34"/>
        <v>17</v>
      </c>
      <c r="AQ306" s="1">
        <v>152</v>
      </c>
      <c r="AR306" s="1">
        <v>75</v>
      </c>
      <c r="AS306" s="1">
        <v>0</v>
      </c>
      <c r="AT306" s="200">
        <f>+Sar_InfraMR[[#This Row],[B.02.1 - Parque de Coches Eléctricos Motrices]]+Sar_InfraMR[[#This Row],[B.02.2 - Parque de Coches Eléctricos Motrices Remolcados Tipo R]]+Sar_InfraMR[[#This Row],[B.02.3 - Parque de Coches Eléctricos Motrices Tipo R]]</f>
        <v>227</v>
      </c>
      <c r="AU306" s="1">
        <v>0</v>
      </c>
      <c r="AV306" s="1">
        <v>4</v>
      </c>
      <c r="AW306" s="1">
        <v>8</v>
      </c>
      <c r="AX306" s="200">
        <f>+Sar_InfraMR[[#This Row],[B.03.1 - Parque de Coches Motores Motrices Remolcados]]+Sar_InfraMR[[#This Row],[B.03.2 - Parque de Coches Motores Motrices Intermedios]]+Sar_InfraMR[[#This Row],[B.03.3 - Parque de Coches Motores Motrices Cabina]]</f>
        <v>12</v>
      </c>
      <c r="AY306" s="1">
        <v>33</v>
      </c>
      <c r="AZ306" s="1">
        <v>12</v>
      </c>
      <c r="BA306" s="1">
        <v>0</v>
      </c>
      <c r="BB306" s="1">
        <v>0</v>
      </c>
      <c r="BC306" s="200">
        <f>+SUM(Sar_InfraMR[[#This Row],[B.04.1 - Parque de Coches Remolcados Clase Unica]:[B.04.5 - Parque de Coches Remolcados para Servicios Especiales (Cartoneros)]])</f>
        <v>45</v>
      </c>
      <c r="BD306" s="356">
        <v>8</v>
      </c>
      <c r="BE306" s="1">
        <v>0</v>
      </c>
      <c r="BF306" s="1">
        <v>0</v>
      </c>
      <c r="BG306" s="235">
        <v>1676</v>
      </c>
    </row>
    <row r="307" spans="1:59">
      <c r="A307" s="1">
        <v>2018</v>
      </c>
      <c r="B307" s="1" t="s">
        <v>66</v>
      </c>
      <c r="C307" s="10">
        <v>71.5</v>
      </c>
      <c r="D307" s="10">
        <v>62.3</v>
      </c>
      <c r="E307" s="10">
        <v>0</v>
      </c>
      <c r="F307" s="10">
        <v>36.4</v>
      </c>
      <c r="G307" s="192">
        <f t="shared" si="28"/>
        <v>170.20000000000002</v>
      </c>
      <c r="H307" s="192">
        <f>+Sar_InfraMR[[#This Row],[Total Líneas de Explotación ]]</f>
        <v>170.20000000000002</v>
      </c>
      <c r="I307" s="300">
        <v>169.64911000000001</v>
      </c>
      <c r="J307" s="10">
        <v>196.1</v>
      </c>
      <c r="K307" s="10">
        <v>13.5</v>
      </c>
      <c r="L307" s="10">
        <v>85</v>
      </c>
      <c r="M307" s="10">
        <v>8.4</v>
      </c>
      <c r="N307" s="192">
        <f>+Sar_InfraMR[[#This Row],[A.03.1 -  Longitud de Vías de Explotación No Electrificadas Troncales y Ramales (vía principal) (km)]]+Sar_InfraMR[[#This Row],[A.04.1 -  Longitud de Vías de Explotación Electrificadas Troncales y Ramales (vía principal) (km)]]</f>
        <v>281.10000000000002</v>
      </c>
      <c r="O307" s="192">
        <f>+Sar_InfraMR[[#This Row],[Total Vías (excluido Auxiliares)]]</f>
        <v>281.10000000000002</v>
      </c>
      <c r="P307" s="1">
        <v>30</v>
      </c>
      <c r="Q307" s="1">
        <v>5</v>
      </c>
      <c r="R307" s="1">
        <v>5</v>
      </c>
      <c r="S307" s="194">
        <f t="shared" si="29"/>
        <v>40</v>
      </c>
      <c r="T307" s="194">
        <v>40</v>
      </c>
      <c r="U307" s="1">
        <v>20</v>
      </c>
      <c r="V307" s="1">
        <v>89</v>
      </c>
      <c r="W307" s="1">
        <v>1</v>
      </c>
      <c r="X307" s="1">
        <v>40</v>
      </c>
      <c r="Y307" s="1">
        <v>0</v>
      </c>
      <c r="Z307" s="196">
        <f t="shared" si="30"/>
        <v>150</v>
      </c>
      <c r="AA307" s="1">
        <v>11</v>
      </c>
      <c r="AB307" s="1">
        <v>22</v>
      </c>
      <c r="AC307" s="1">
        <f>+Sar_InfraMR[[#This Row],[Total Pasos Vehiculares a Nivel]]</f>
        <v>150</v>
      </c>
      <c r="AD307" s="196">
        <f t="shared" si="31"/>
        <v>183</v>
      </c>
      <c r="AE307" s="1">
        <v>17</v>
      </c>
      <c r="AF307" s="1">
        <v>16</v>
      </c>
      <c r="AG307" s="1">
        <v>74</v>
      </c>
      <c r="AH307" s="196">
        <f t="shared" si="32"/>
        <v>107</v>
      </c>
      <c r="AI307" s="10">
        <v>31.1</v>
      </c>
      <c r="AJ307" s="10">
        <v>0</v>
      </c>
      <c r="AK307" s="10">
        <v>126.55</v>
      </c>
      <c r="AL307" s="222">
        <f t="shared" si="33"/>
        <v>157.65</v>
      </c>
      <c r="AM307" s="1">
        <v>0</v>
      </c>
      <c r="AN307" s="1">
        <v>9</v>
      </c>
      <c r="AO307" s="1">
        <v>8</v>
      </c>
      <c r="AP307" s="200">
        <f t="shared" si="34"/>
        <v>17</v>
      </c>
      <c r="AQ307" s="1">
        <v>152</v>
      </c>
      <c r="AR307" s="1">
        <v>75</v>
      </c>
      <c r="AS307" s="1">
        <v>0</v>
      </c>
      <c r="AT307" s="200">
        <f>+Sar_InfraMR[[#This Row],[B.02.1 - Parque de Coches Eléctricos Motrices]]+Sar_InfraMR[[#This Row],[B.02.2 - Parque de Coches Eléctricos Motrices Remolcados Tipo R]]+Sar_InfraMR[[#This Row],[B.02.3 - Parque de Coches Eléctricos Motrices Tipo R]]</f>
        <v>227</v>
      </c>
      <c r="AU307" s="1">
        <v>0</v>
      </c>
      <c r="AV307" s="1">
        <v>4</v>
      </c>
      <c r="AW307" s="1">
        <v>8</v>
      </c>
      <c r="AX307" s="200">
        <f>+Sar_InfraMR[[#This Row],[B.03.1 - Parque de Coches Motores Motrices Remolcados]]+Sar_InfraMR[[#This Row],[B.03.2 - Parque de Coches Motores Motrices Intermedios]]+Sar_InfraMR[[#This Row],[B.03.3 - Parque de Coches Motores Motrices Cabina]]</f>
        <v>12</v>
      </c>
      <c r="AY307" s="1">
        <v>33</v>
      </c>
      <c r="AZ307" s="1">
        <v>12</v>
      </c>
      <c r="BA307" s="1">
        <v>0</v>
      </c>
      <c r="BB307" s="1">
        <v>0</v>
      </c>
      <c r="BC307" s="200">
        <f>+SUM(Sar_InfraMR[[#This Row],[B.04.1 - Parque de Coches Remolcados Clase Unica]:[B.04.5 - Parque de Coches Remolcados para Servicios Especiales (Cartoneros)]])</f>
        <v>45</v>
      </c>
      <c r="BD307" s="356">
        <v>8</v>
      </c>
      <c r="BE307" s="1">
        <v>0</v>
      </c>
      <c r="BF307" s="1">
        <v>0</v>
      </c>
      <c r="BG307" s="235">
        <v>1676</v>
      </c>
    </row>
    <row r="308" spans="1:59">
      <c r="A308" s="1">
        <v>2018</v>
      </c>
      <c r="B308" s="1" t="s">
        <v>67</v>
      </c>
      <c r="C308" s="10">
        <v>71.5</v>
      </c>
      <c r="D308" s="10">
        <v>62.3</v>
      </c>
      <c r="E308" s="10">
        <v>0</v>
      </c>
      <c r="F308" s="10">
        <v>36.4</v>
      </c>
      <c r="G308" s="192">
        <f t="shared" si="28"/>
        <v>170.20000000000002</v>
      </c>
      <c r="H308" s="192">
        <f>+Sar_InfraMR[[#This Row],[Total Líneas de Explotación ]]</f>
        <v>170.20000000000002</v>
      </c>
      <c r="I308" s="300">
        <v>169.64911000000001</v>
      </c>
      <c r="J308" s="10">
        <v>196.1</v>
      </c>
      <c r="K308" s="10">
        <v>13.5</v>
      </c>
      <c r="L308" s="10">
        <v>85</v>
      </c>
      <c r="M308" s="10">
        <v>8.4</v>
      </c>
      <c r="N308" s="192">
        <f>+Sar_InfraMR[[#This Row],[A.03.1 -  Longitud de Vías de Explotación No Electrificadas Troncales y Ramales (vía principal) (km)]]+Sar_InfraMR[[#This Row],[A.04.1 -  Longitud de Vías de Explotación Electrificadas Troncales y Ramales (vía principal) (km)]]</f>
        <v>281.10000000000002</v>
      </c>
      <c r="O308" s="192">
        <f>+Sar_InfraMR[[#This Row],[Total Vías (excluido Auxiliares)]]</f>
        <v>281.10000000000002</v>
      </c>
      <c r="P308" s="1">
        <v>30</v>
      </c>
      <c r="Q308" s="1">
        <v>5</v>
      </c>
      <c r="R308" s="1">
        <v>5</v>
      </c>
      <c r="S308" s="194">
        <f t="shared" si="29"/>
        <v>40</v>
      </c>
      <c r="T308" s="194">
        <v>40</v>
      </c>
      <c r="U308" s="1">
        <v>20</v>
      </c>
      <c r="V308" s="1">
        <v>89</v>
      </c>
      <c r="W308" s="1">
        <v>1</v>
      </c>
      <c r="X308" s="1">
        <v>40</v>
      </c>
      <c r="Y308" s="1">
        <v>0</v>
      </c>
      <c r="Z308" s="196">
        <f t="shared" si="30"/>
        <v>150</v>
      </c>
      <c r="AA308" s="1">
        <v>11</v>
      </c>
      <c r="AB308" s="1">
        <v>22</v>
      </c>
      <c r="AC308" s="1">
        <f>+Sar_InfraMR[[#This Row],[Total Pasos Vehiculares a Nivel]]</f>
        <v>150</v>
      </c>
      <c r="AD308" s="196">
        <f t="shared" si="31"/>
        <v>183</v>
      </c>
      <c r="AE308" s="1">
        <v>17</v>
      </c>
      <c r="AF308" s="1">
        <v>16</v>
      </c>
      <c r="AG308" s="1">
        <v>74</v>
      </c>
      <c r="AH308" s="196">
        <f t="shared" si="32"/>
        <v>107</v>
      </c>
      <c r="AI308" s="10">
        <v>31.1</v>
      </c>
      <c r="AJ308" s="10">
        <v>0</v>
      </c>
      <c r="AK308" s="10">
        <v>126.55</v>
      </c>
      <c r="AL308" s="222">
        <f t="shared" si="33"/>
        <v>157.65</v>
      </c>
      <c r="AM308" s="1">
        <v>0</v>
      </c>
      <c r="AN308" s="1">
        <v>9</v>
      </c>
      <c r="AO308" s="1">
        <v>8</v>
      </c>
      <c r="AP308" s="200">
        <f t="shared" si="34"/>
        <v>17</v>
      </c>
      <c r="AQ308" s="1">
        <v>152</v>
      </c>
      <c r="AR308" s="1">
        <v>75</v>
      </c>
      <c r="AS308" s="1">
        <v>0</v>
      </c>
      <c r="AT308" s="200">
        <f>+Sar_InfraMR[[#This Row],[B.02.1 - Parque de Coches Eléctricos Motrices]]+Sar_InfraMR[[#This Row],[B.02.2 - Parque de Coches Eléctricos Motrices Remolcados Tipo R]]+Sar_InfraMR[[#This Row],[B.02.3 - Parque de Coches Eléctricos Motrices Tipo R]]</f>
        <v>227</v>
      </c>
      <c r="AU308" s="1">
        <v>0</v>
      </c>
      <c r="AV308" s="1">
        <v>4</v>
      </c>
      <c r="AW308" s="1">
        <v>8</v>
      </c>
      <c r="AX308" s="200">
        <f>+Sar_InfraMR[[#This Row],[B.03.1 - Parque de Coches Motores Motrices Remolcados]]+Sar_InfraMR[[#This Row],[B.03.2 - Parque de Coches Motores Motrices Intermedios]]+Sar_InfraMR[[#This Row],[B.03.3 - Parque de Coches Motores Motrices Cabina]]</f>
        <v>12</v>
      </c>
      <c r="AY308" s="1">
        <v>33</v>
      </c>
      <c r="AZ308" s="1">
        <v>12</v>
      </c>
      <c r="BA308" s="1">
        <v>0</v>
      </c>
      <c r="BB308" s="1">
        <v>0</v>
      </c>
      <c r="BC308" s="200">
        <f>+SUM(Sar_InfraMR[[#This Row],[B.04.1 - Parque de Coches Remolcados Clase Unica]:[B.04.5 - Parque de Coches Remolcados para Servicios Especiales (Cartoneros)]])</f>
        <v>45</v>
      </c>
      <c r="BD308" s="356">
        <v>8</v>
      </c>
      <c r="BE308" s="1">
        <v>0</v>
      </c>
      <c r="BF308" s="1">
        <v>0</v>
      </c>
      <c r="BG308" s="235">
        <v>1676</v>
      </c>
    </row>
    <row r="309" spans="1:59">
      <c r="A309" s="1">
        <v>2018</v>
      </c>
      <c r="B309" s="1" t="s">
        <v>68</v>
      </c>
      <c r="C309" s="10">
        <v>71.5</v>
      </c>
      <c r="D309" s="10">
        <v>62.3</v>
      </c>
      <c r="E309" s="10">
        <v>0</v>
      </c>
      <c r="F309" s="10">
        <v>36.4</v>
      </c>
      <c r="G309" s="192">
        <f t="shared" si="28"/>
        <v>170.20000000000002</v>
      </c>
      <c r="H309" s="192">
        <f>+Sar_InfraMR[[#This Row],[Total Líneas de Explotación ]]</f>
        <v>170.20000000000002</v>
      </c>
      <c r="I309" s="300">
        <v>169.64911000000001</v>
      </c>
      <c r="J309" s="10">
        <v>196.1</v>
      </c>
      <c r="K309" s="10">
        <v>13.5</v>
      </c>
      <c r="L309" s="10">
        <v>85</v>
      </c>
      <c r="M309" s="10">
        <v>8.4</v>
      </c>
      <c r="N309" s="192">
        <f>+Sar_InfraMR[[#This Row],[A.03.1 -  Longitud de Vías de Explotación No Electrificadas Troncales y Ramales (vía principal) (km)]]+Sar_InfraMR[[#This Row],[A.04.1 -  Longitud de Vías de Explotación Electrificadas Troncales y Ramales (vía principal) (km)]]</f>
        <v>281.10000000000002</v>
      </c>
      <c r="O309" s="192">
        <f>+Sar_InfraMR[[#This Row],[Total Vías (excluido Auxiliares)]]</f>
        <v>281.10000000000002</v>
      </c>
      <c r="P309" s="1">
        <v>30</v>
      </c>
      <c r="Q309" s="1">
        <v>5</v>
      </c>
      <c r="R309" s="1">
        <v>5</v>
      </c>
      <c r="S309" s="194">
        <f t="shared" si="29"/>
        <v>40</v>
      </c>
      <c r="T309" s="194">
        <v>40</v>
      </c>
      <c r="U309" s="1">
        <v>20</v>
      </c>
      <c r="V309" s="1">
        <v>89</v>
      </c>
      <c r="W309" s="1">
        <v>1</v>
      </c>
      <c r="X309" s="1">
        <v>40</v>
      </c>
      <c r="Y309" s="1">
        <v>0</v>
      </c>
      <c r="Z309" s="196">
        <f t="shared" si="30"/>
        <v>150</v>
      </c>
      <c r="AA309" s="1">
        <v>11</v>
      </c>
      <c r="AB309" s="1">
        <v>22</v>
      </c>
      <c r="AC309" s="1">
        <f>+Sar_InfraMR[[#This Row],[Total Pasos Vehiculares a Nivel]]</f>
        <v>150</v>
      </c>
      <c r="AD309" s="196">
        <f t="shared" si="31"/>
        <v>183</v>
      </c>
      <c r="AE309" s="1">
        <v>17</v>
      </c>
      <c r="AF309" s="1">
        <v>16</v>
      </c>
      <c r="AG309" s="1">
        <v>74</v>
      </c>
      <c r="AH309" s="196">
        <f t="shared" si="32"/>
        <v>107</v>
      </c>
      <c r="AI309" s="10">
        <v>31.1</v>
      </c>
      <c r="AJ309" s="10">
        <v>0</v>
      </c>
      <c r="AK309" s="10">
        <v>126.55</v>
      </c>
      <c r="AL309" s="222">
        <f t="shared" si="33"/>
        <v>157.65</v>
      </c>
      <c r="AM309" s="1">
        <v>0</v>
      </c>
      <c r="AN309" s="1">
        <v>9</v>
      </c>
      <c r="AO309" s="1">
        <v>8</v>
      </c>
      <c r="AP309" s="200">
        <f t="shared" si="34"/>
        <v>17</v>
      </c>
      <c r="AQ309" s="1">
        <v>152</v>
      </c>
      <c r="AR309" s="1">
        <v>75</v>
      </c>
      <c r="AS309" s="1">
        <v>0</v>
      </c>
      <c r="AT309" s="200">
        <f>+Sar_InfraMR[[#This Row],[B.02.1 - Parque de Coches Eléctricos Motrices]]+Sar_InfraMR[[#This Row],[B.02.2 - Parque de Coches Eléctricos Motrices Remolcados Tipo R]]+Sar_InfraMR[[#This Row],[B.02.3 - Parque de Coches Eléctricos Motrices Tipo R]]</f>
        <v>227</v>
      </c>
      <c r="AU309" s="1">
        <v>0</v>
      </c>
      <c r="AV309" s="1">
        <v>4</v>
      </c>
      <c r="AW309" s="1">
        <v>8</v>
      </c>
      <c r="AX309" s="200">
        <f>+Sar_InfraMR[[#This Row],[B.03.1 - Parque de Coches Motores Motrices Remolcados]]+Sar_InfraMR[[#This Row],[B.03.2 - Parque de Coches Motores Motrices Intermedios]]+Sar_InfraMR[[#This Row],[B.03.3 - Parque de Coches Motores Motrices Cabina]]</f>
        <v>12</v>
      </c>
      <c r="AY309" s="1">
        <v>33</v>
      </c>
      <c r="AZ309" s="1">
        <v>12</v>
      </c>
      <c r="BA309" s="1">
        <v>0</v>
      </c>
      <c r="BB309" s="1">
        <v>0</v>
      </c>
      <c r="BC309" s="200">
        <f>+SUM(Sar_InfraMR[[#This Row],[B.04.1 - Parque de Coches Remolcados Clase Unica]:[B.04.5 - Parque de Coches Remolcados para Servicios Especiales (Cartoneros)]])</f>
        <v>45</v>
      </c>
      <c r="BD309" s="356">
        <v>8</v>
      </c>
      <c r="BE309" s="1">
        <v>0</v>
      </c>
      <c r="BF309" s="1">
        <v>0</v>
      </c>
      <c r="BG309" s="235">
        <v>1676</v>
      </c>
    </row>
    <row r="310" spans="1:59">
      <c r="A310" s="1">
        <v>2018</v>
      </c>
      <c r="B310" s="1" t="s">
        <v>69</v>
      </c>
      <c r="C310" s="10">
        <v>71.5</v>
      </c>
      <c r="D310" s="10">
        <v>62.3</v>
      </c>
      <c r="E310" s="10">
        <v>0</v>
      </c>
      <c r="F310" s="10">
        <v>36.4</v>
      </c>
      <c r="G310" s="192">
        <f t="shared" si="28"/>
        <v>170.20000000000002</v>
      </c>
      <c r="H310" s="192">
        <f>+Sar_InfraMR[[#This Row],[Total Líneas de Explotación ]]</f>
        <v>170.20000000000002</v>
      </c>
      <c r="I310" s="300">
        <v>169.64911000000001</v>
      </c>
      <c r="J310" s="10">
        <v>196.1</v>
      </c>
      <c r="K310" s="10">
        <v>13.5</v>
      </c>
      <c r="L310" s="10">
        <v>85</v>
      </c>
      <c r="M310" s="10">
        <v>8.4</v>
      </c>
      <c r="N310" s="192">
        <f>+Sar_InfraMR[[#This Row],[A.03.1 -  Longitud de Vías de Explotación No Electrificadas Troncales y Ramales (vía principal) (km)]]+Sar_InfraMR[[#This Row],[A.04.1 -  Longitud de Vías de Explotación Electrificadas Troncales y Ramales (vía principal) (km)]]</f>
        <v>281.10000000000002</v>
      </c>
      <c r="O310" s="192">
        <f>+Sar_InfraMR[[#This Row],[Total Vías (excluido Auxiliares)]]</f>
        <v>281.10000000000002</v>
      </c>
      <c r="P310" s="1">
        <v>30</v>
      </c>
      <c r="Q310" s="1">
        <v>5</v>
      </c>
      <c r="R310" s="1">
        <v>5</v>
      </c>
      <c r="S310" s="194">
        <f t="shared" si="29"/>
        <v>40</v>
      </c>
      <c r="T310" s="194">
        <v>40</v>
      </c>
      <c r="U310" s="1">
        <v>20</v>
      </c>
      <c r="V310" s="1">
        <v>89</v>
      </c>
      <c r="W310" s="1">
        <v>1</v>
      </c>
      <c r="X310" s="1">
        <v>40</v>
      </c>
      <c r="Y310" s="1">
        <v>0</v>
      </c>
      <c r="Z310" s="196">
        <f t="shared" si="30"/>
        <v>150</v>
      </c>
      <c r="AA310" s="1">
        <v>11</v>
      </c>
      <c r="AB310" s="1">
        <v>22</v>
      </c>
      <c r="AC310" s="1">
        <f>+Sar_InfraMR[[#This Row],[Total Pasos Vehiculares a Nivel]]</f>
        <v>150</v>
      </c>
      <c r="AD310" s="196">
        <f t="shared" si="31"/>
        <v>183</v>
      </c>
      <c r="AE310" s="1">
        <v>17</v>
      </c>
      <c r="AF310" s="1">
        <v>16</v>
      </c>
      <c r="AG310" s="1">
        <v>74</v>
      </c>
      <c r="AH310" s="196">
        <f t="shared" si="32"/>
        <v>107</v>
      </c>
      <c r="AI310" s="10">
        <v>31.1</v>
      </c>
      <c r="AJ310" s="10">
        <v>0</v>
      </c>
      <c r="AK310" s="10">
        <v>126.55</v>
      </c>
      <c r="AL310" s="222">
        <f t="shared" si="33"/>
        <v>157.65</v>
      </c>
      <c r="AM310" s="1">
        <v>0</v>
      </c>
      <c r="AN310" s="1">
        <v>9</v>
      </c>
      <c r="AO310" s="1">
        <v>8</v>
      </c>
      <c r="AP310" s="200">
        <f t="shared" si="34"/>
        <v>17</v>
      </c>
      <c r="AQ310" s="1">
        <v>152</v>
      </c>
      <c r="AR310" s="1">
        <v>75</v>
      </c>
      <c r="AS310" s="1">
        <v>0</v>
      </c>
      <c r="AT310" s="200">
        <f>+Sar_InfraMR[[#This Row],[B.02.1 - Parque de Coches Eléctricos Motrices]]+Sar_InfraMR[[#This Row],[B.02.2 - Parque de Coches Eléctricos Motrices Remolcados Tipo R]]+Sar_InfraMR[[#This Row],[B.02.3 - Parque de Coches Eléctricos Motrices Tipo R]]</f>
        <v>227</v>
      </c>
      <c r="AU310" s="1">
        <v>0</v>
      </c>
      <c r="AV310" s="1">
        <v>4</v>
      </c>
      <c r="AW310" s="1">
        <v>8</v>
      </c>
      <c r="AX310" s="200">
        <f>+Sar_InfraMR[[#This Row],[B.03.1 - Parque de Coches Motores Motrices Remolcados]]+Sar_InfraMR[[#This Row],[B.03.2 - Parque de Coches Motores Motrices Intermedios]]+Sar_InfraMR[[#This Row],[B.03.3 - Parque de Coches Motores Motrices Cabina]]</f>
        <v>12</v>
      </c>
      <c r="AY310" s="1">
        <v>33</v>
      </c>
      <c r="AZ310" s="1">
        <v>12</v>
      </c>
      <c r="BA310" s="1">
        <v>0</v>
      </c>
      <c r="BB310" s="1">
        <v>0</v>
      </c>
      <c r="BC310" s="200">
        <f>+SUM(Sar_InfraMR[[#This Row],[B.04.1 - Parque de Coches Remolcados Clase Unica]:[B.04.5 - Parque de Coches Remolcados para Servicios Especiales (Cartoneros)]])</f>
        <v>45</v>
      </c>
      <c r="BD310" s="356">
        <v>8</v>
      </c>
      <c r="BE310" s="1">
        <v>0</v>
      </c>
      <c r="BF310" s="1">
        <v>0</v>
      </c>
      <c r="BG310" s="235">
        <v>1676</v>
      </c>
    </row>
    <row r="311" spans="1:59">
      <c r="A311" s="1">
        <v>2018</v>
      </c>
      <c r="B311" s="1" t="s">
        <v>70</v>
      </c>
      <c r="C311" s="10">
        <v>71.5</v>
      </c>
      <c r="D311" s="10">
        <v>62.3</v>
      </c>
      <c r="E311" s="10">
        <v>0</v>
      </c>
      <c r="F311" s="10">
        <v>36.4</v>
      </c>
      <c r="G311" s="192">
        <f t="shared" si="28"/>
        <v>170.20000000000002</v>
      </c>
      <c r="H311" s="192">
        <f>+Sar_InfraMR[[#This Row],[Total Líneas de Explotación ]]</f>
        <v>170.20000000000002</v>
      </c>
      <c r="I311" s="300">
        <v>169.64911000000001</v>
      </c>
      <c r="J311" s="10">
        <v>196.1</v>
      </c>
      <c r="K311" s="10">
        <v>13.5</v>
      </c>
      <c r="L311" s="10">
        <v>85</v>
      </c>
      <c r="M311" s="10">
        <v>8.4</v>
      </c>
      <c r="N311" s="192">
        <f>+Sar_InfraMR[[#This Row],[A.03.1 -  Longitud de Vías de Explotación No Electrificadas Troncales y Ramales (vía principal) (km)]]+Sar_InfraMR[[#This Row],[A.04.1 -  Longitud de Vías de Explotación Electrificadas Troncales y Ramales (vía principal) (km)]]</f>
        <v>281.10000000000002</v>
      </c>
      <c r="O311" s="192">
        <f>+Sar_InfraMR[[#This Row],[Total Vías (excluido Auxiliares)]]</f>
        <v>281.10000000000002</v>
      </c>
      <c r="P311" s="1">
        <v>30</v>
      </c>
      <c r="Q311" s="1">
        <v>5</v>
      </c>
      <c r="R311" s="1">
        <v>5</v>
      </c>
      <c r="S311" s="194">
        <f t="shared" si="29"/>
        <v>40</v>
      </c>
      <c r="T311" s="194">
        <v>40</v>
      </c>
      <c r="U311" s="1">
        <v>20</v>
      </c>
      <c r="V311" s="1">
        <v>89</v>
      </c>
      <c r="W311" s="1">
        <v>1</v>
      </c>
      <c r="X311" s="1">
        <v>40</v>
      </c>
      <c r="Y311" s="1">
        <v>0</v>
      </c>
      <c r="Z311" s="196">
        <f t="shared" si="30"/>
        <v>150</v>
      </c>
      <c r="AA311" s="1">
        <v>11</v>
      </c>
      <c r="AB311" s="1">
        <v>22</v>
      </c>
      <c r="AC311" s="1">
        <f>+Sar_InfraMR[[#This Row],[Total Pasos Vehiculares a Nivel]]</f>
        <v>150</v>
      </c>
      <c r="AD311" s="196">
        <f t="shared" si="31"/>
        <v>183</v>
      </c>
      <c r="AE311" s="1">
        <v>17</v>
      </c>
      <c r="AF311" s="1">
        <v>16</v>
      </c>
      <c r="AG311" s="1">
        <v>74</v>
      </c>
      <c r="AH311" s="196">
        <f t="shared" si="32"/>
        <v>107</v>
      </c>
      <c r="AI311" s="10">
        <v>31.1</v>
      </c>
      <c r="AJ311" s="10">
        <v>0</v>
      </c>
      <c r="AK311" s="10">
        <v>126.55</v>
      </c>
      <c r="AL311" s="222">
        <f t="shared" si="33"/>
        <v>157.65</v>
      </c>
      <c r="AM311" s="1">
        <v>0</v>
      </c>
      <c r="AN311" s="1">
        <v>9</v>
      </c>
      <c r="AO311" s="1">
        <v>8</v>
      </c>
      <c r="AP311" s="200">
        <f t="shared" si="34"/>
        <v>17</v>
      </c>
      <c r="AQ311" s="1">
        <v>152</v>
      </c>
      <c r="AR311" s="1">
        <v>75</v>
      </c>
      <c r="AS311" s="1">
        <v>0</v>
      </c>
      <c r="AT311" s="200">
        <f>+Sar_InfraMR[[#This Row],[B.02.1 - Parque de Coches Eléctricos Motrices]]+Sar_InfraMR[[#This Row],[B.02.2 - Parque de Coches Eléctricos Motrices Remolcados Tipo R]]+Sar_InfraMR[[#This Row],[B.02.3 - Parque de Coches Eléctricos Motrices Tipo R]]</f>
        <v>227</v>
      </c>
      <c r="AU311" s="1">
        <v>0</v>
      </c>
      <c r="AV311" s="1">
        <v>4</v>
      </c>
      <c r="AW311" s="1">
        <v>8</v>
      </c>
      <c r="AX311" s="200">
        <f>+Sar_InfraMR[[#This Row],[B.03.1 - Parque de Coches Motores Motrices Remolcados]]+Sar_InfraMR[[#This Row],[B.03.2 - Parque de Coches Motores Motrices Intermedios]]+Sar_InfraMR[[#This Row],[B.03.3 - Parque de Coches Motores Motrices Cabina]]</f>
        <v>12</v>
      </c>
      <c r="AY311" s="1">
        <v>33</v>
      </c>
      <c r="AZ311" s="1">
        <v>12</v>
      </c>
      <c r="BA311" s="1">
        <v>0</v>
      </c>
      <c r="BB311" s="1">
        <v>0</v>
      </c>
      <c r="BC311" s="200">
        <f>+SUM(Sar_InfraMR[[#This Row],[B.04.1 - Parque de Coches Remolcados Clase Unica]:[B.04.5 - Parque de Coches Remolcados para Servicios Especiales (Cartoneros)]])</f>
        <v>45</v>
      </c>
      <c r="BD311" s="356">
        <v>8</v>
      </c>
      <c r="BE311" s="1">
        <v>0</v>
      </c>
      <c r="BF311" s="1">
        <v>0</v>
      </c>
      <c r="BG311" s="235">
        <v>1676</v>
      </c>
    </row>
    <row r="312" spans="1:59">
      <c r="A312" s="1">
        <v>2018</v>
      </c>
      <c r="B312" s="1" t="s">
        <v>71</v>
      </c>
      <c r="C312" s="10">
        <v>71.5</v>
      </c>
      <c r="D312" s="10">
        <v>62.3</v>
      </c>
      <c r="E312" s="10">
        <v>0</v>
      </c>
      <c r="F312" s="10">
        <v>36.4</v>
      </c>
      <c r="G312" s="192">
        <f t="shared" si="28"/>
        <v>170.20000000000002</v>
      </c>
      <c r="H312" s="192">
        <f>+Sar_InfraMR[[#This Row],[Total Líneas de Explotación ]]</f>
        <v>170.20000000000002</v>
      </c>
      <c r="I312" s="300">
        <v>169.64911000000001</v>
      </c>
      <c r="J312" s="10">
        <v>196.1</v>
      </c>
      <c r="K312" s="10">
        <v>13.5</v>
      </c>
      <c r="L312" s="10">
        <v>85</v>
      </c>
      <c r="M312" s="10">
        <v>8.4</v>
      </c>
      <c r="N312" s="192">
        <f>+Sar_InfraMR[[#This Row],[A.03.1 -  Longitud de Vías de Explotación No Electrificadas Troncales y Ramales (vía principal) (km)]]+Sar_InfraMR[[#This Row],[A.04.1 -  Longitud de Vías de Explotación Electrificadas Troncales y Ramales (vía principal) (km)]]</f>
        <v>281.10000000000002</v>
      </c>
      <c r="O312" s="192">
        <f>+Sar_InfraMR[[#This Row],[Total Vías (excluido Auxiliares)]]</f>
        <v>281.10000000000002</v>
      </c>
      <c r="P312" s="1">
        <v>30</v>
      </c>
      <c r="Q312" s="1">
        <v>5</v>
      </c>
      <c r="R312" s="1">
        <v>5</v>
      </c>
      <c r="S312" s="194">
        <f t="shared" si="29"/>
        <v>40</v>
      </c>
      <c r="T312" s="194">
        <v>40</v>
      </c>
      <c r="U312" s="1">
        <v>20</v>
      </c>
      <c r="V312" s="1">
        <v>89</v>
      </c>
      <c r="W312" s="1">
        <v>1</v>
      </c>
      <c r="X312" s="1">
        <v>40</v>
      </c>
      <c r="Y312" s="1">
        <v>0</v>
      </c>
      <c r="Z312" s="196">
        <f t="shared" si="30"/>
        <v>150</v>
      </c>
      <c r="AA312" s="1">
        <v>11</v>
      </c>
      <c r="AB312" s="1">
        <v>22</v>
      </c>
      <c r="AC312" s="1">
        <f>+Sar_InfraMR[[#This Row],[Total Pasos Vehiculares a Nivel]]</f>
        <v>150</v>
      </c>
      <c r="AD312" s="196">
        <f t="shared" si="31"/>
        <v>183</v>
      </c>
      <c r="AE312" s="1">
        <v>17</v>
      </c>
      <c r="AF312" s="1">
        <v>16</v>
      </c>
      <c r="AG312" s="1">
        <v>74</v>
      </c>
      <c r="AH312" s="196">
        <f t="shared" si="32"/>
        <v>107</v>
      </c>
      <c r="AI312" s="10">
        <v>31.1</v>
      </c>
      <c r="AJ312" s="10">
        <v>0</v>
      </c>
      <c r="AK312" s="10">
        <v>126.55</v>
      </c>
      <c r="AL312" s="222">
        <f t="shared" si="33"/>
        <v>157.65</v>
      </c>
      <c r="AM312" s="1">
        <v>0</v>
      </c>
      <c r="AN312" s="1">
        <v>9</v>
      </c>
      <c r="AO312" s="1">
        <v>8</v>
      </c>
      <c r="AP312" s="200">
        <f t="shared" si="34"/>
        <v>17</v>
      </c>
      <c r="AQ312" s="1">
        <v>152</v>
      </c>
      <c r="AR312" s="1">
        <v>75</v>
      </c>
      <c r="AS312" s="1">
        <v>0</v>
      </c>
      <c r="AT312" s="200">
        <f>+Sar_InfraMR[[#This Row],[B.02.1 - Parque de Coches Eléctricos Motrices]]+Sar_InfraMR[[#This Row],[B.02.2 - Parque de Coches Eléctricos Motrices Remolcados Tipo R]]+Sar_InfraMR[[#This Row],[B.02.3 - Parque de Coches Eléctricos Motrices Tipo R]]</f>
        <v>227</v>
      </c>
      <c r="AU312" s="1">
        <v>0</v>
      </c>
      <c r="AV312" s="1">
        <v>4</v>
      </c>
      <c r="AW312" s="1">
        <v>8</v>
      </c>
      <c r="AX312" s="200">
        <f>+Sar_InfraMR[[#This Row],[B.03.1 - Parque de Coches Motores Motrices Remolcados]]+Sar_InfraMR[[#This Row],[B.03.2 - Parque de Coches Motores Motrices Intermedios]]+Sar_InfraMR[[#This Row],[B.03.3 - Parque de Coches Motores Motrices Cabina]]</f>
        <v>12</v>
      </c>
      <c r="AY312" s="1">
        <v>33</v>
      </c>
      <c r="AZ312" s="1">
        <v>12</v>
      </c>
      <c r="BA312" s="1">
        <v>0</v>
      </c>
      <c r="BB312" s="1">
        <v>0</v>
      </c>
      <c r="BC312" s="200">
        <f>+SUM(Sar_InfraMR[[#This Row],[B.04.1 - Parque de Coches Remolcados Clase Unica]:[B.04.5 - Parque de Coches Remolcados para Servicios Especiales (Cartoneros)]])</f>
        <v>45</v>
      </c>
      <c r="BD312" s="356">
        <v>8</v>
      </c>
      <c r="BE312" s="1">
        <v>0</v>
      </c>
      <c r="BF312" s="1">
        <v>0</v>
      </c>
      <c r="BG312" s="235">
        <v>1676</v>
      </c>
    </row>
    <row r="313" spans="1:59">
      <c r="A313" s="1">
        <v>2018</v>
      </c>
      <c r="B313" s="1" t="s">
        <v>72</v>
      </c>
      <c r="C313" s="10">
        <v>71.5</v>
      </c>
      <c r="D313" s="10">
        <v>62.3</v>
      </c>
      <c r="E313" s="10">
        <v>0</v>
      </c>
      <c r="F313" s="10">
        <v>36.4</v>
      </c>
      <c r="G313" s="192">
        <f t="shared" si="28"/>
        <v>170.20000000000002</v>
      </c>
      <c r="H313" s="192">
        <f>+Sar_InfraMR[[#This Row],[Total Líneas de Explotación ]]</f>
        <v>170.20000000000002</v>
      </c>
      <c r="I313" s="300">
        <v>169.64911000000001</v>
      </c>
      <c r="J313" s="10">
        <v>196.1</v>
      </c>
      <c r="K313" s="10">
        <v>13.5</v>
      </c>
      <c r="L313" s="10">
        <v>85</v>
      </c>
      <c r="M313" s="10">
        <v>8.4</v>
      </c>
      <c r="N313" s="192">
        <f>+Sar_InfraMR[[#This Row],[A.03.1 -  Longitud de Vías de Explotación No Electrificadas Troncales y Ramales (vía principal) (km)]]+Sar_InfraMR[[#This Row],[A.04.1 -  Longitud de Vías de Explotación Electrificadas Troncales y Ramales (vía principal) (km)]]</f>
        <v>281.10000000000002</v>
      </c>
      <c r="O313" s="192">
        <f>+Sar_InfraMR[[#This Row],[Total Vías (excluido Auxiliares)]]</f>
        <v>281.10000000000002</v>
      </c>
      <c r="P313" s="1">
        <v>30</v>
      </c>
      <c r="Q313" s="1">
        <v>5</v>
      </c>
      <c r="R313" s="1">
        <v>5</v>
      </c>
      <c r="S313" s="194">
        <f t="shared" si="29"/>
        <v>40</v>
      </c>
      <c r="T313" s="194">
        <v>40</v>
      </c>
      <c r="U313" s="1">
        <v>20</v>
      </c>
      <c r="V313" s="1">
        <v>89</v>
      </c>
      <c r="W313" s="1">
        <v>1</v>
      </c>
      <c r="X313" s="1">
        <v>40</v>
      </c>
      <c r="Y313" s="1">
        <v>0</v>
      </c>
      <c r="Z313" s="196">
        <f t="shared" si="30"/>
        <v>150</v>
      </c>
      <c r="AA313" s="1">
        <v>11</v>
      </c>
      <c r="AB313" s="1">
        <v>22</v>
      </c>
      <c r="AC313" s="1">
        <f>+Sar_InfraMR[[#This Row],[Total Pasos Vehiculares a Nivel]]</f>
        <v>150</v>
      </c>
      <c r="AD313" s="196">
        <f t="shared" si="31"/>
        <v>183</v>
      </c>
      <c r="AE313" s="1">
        <v>17</v>
      </c>
      <c r="AF313" s="1">
        <v>16</v>
      </c>
      <c r="AG313" s="1">
        <v>74</v>
      </c>
      <c r="AH313" s="196">
        <f t="shared" si="32"/>
        <v>107</v>
      </c>
      <c r="AI313" s="10">
        <v>31.1</v>
      </c>
      <c r="AJ313" s="10">
        <v>0</v>
      </c>
      <c r="AK313" s="10">
        <v>126.55</v>
      </c>
      <c r="AL313" s="222">
        <f t="shared" si="33"/>
        <v>157.65</v>
      </c>
      <c r="AM313" s="1">
        <v>0</v>
      </c>
      <c r="AN313" s="1">
        <v>9</v>
      </c>
      <c r="AO313" s="1">
        <v>8</v>
      </c>
      <c r="AP313" s="200">
        <f t="shared" si="34"/>
        <v>17</v>
      </c>
      <c r="AQ313" s="1">
        <v>152</v>
      </c>
      <c r="AR313" s="1">
        <v>75</v>
      </c>
      <c r="AS313" s="1">
        <v>0</v>
      </c>
      <c r="AT313" s="200">
        <f>+Sar_InfraMR[[#This Row],[B.02.1 - Parque de Coches Eléctricos Motrices]]+Sar_InfraMR[[#This Row],[B.02.2 - Parque de Coches Eléctricos Motrices Remolcados Tipo R]]+Sar_InfraMR[[#This Row],[B.02.3 - Parque de Coches Eléctricos Motrices Tipo R]]</f>
        <v>227</v>
      </c>
      <c r="AU313" s="1">
        <v>0</v>
      </c>
      <c r="AV313" s="1">
        <v>4</v>
      </c>
      <c r="AW313" s="1">
        <v>8</v>
      </c>
      <c r="AX313" s="200">
        <f>+Sar_InfraMR[[#This Row],[B.03.1 - Parque de Coches Motores Motrices Remolcados]]+Sar_InfraMR[[#This Row],[B.03.2 - Parque de Coches Motores Motrices Intermedios]]+Sar_InfraMR[[#This Row],[B.03.3 - Parque de Coches Motores Motrices Cabina]]</f>
        <v>12</v>
      </c>
      <c r="AY313" s="1">
        <v>33</v>
      </c>
      <c r="AZ313" s="1">
        <v>12</v>
      </c>
      <c r="BA313" s="1">
        <v>0</v>
      </c>
      <c r="BB313" s="1">
        <v>0</v>
      </c>
      <c r="BC313" s="200">
        <f>+SUM(Sar_InfraMR[[#This Row],[B.04.1 - Parque de Coches Remolcados Clase Unica]:[B.04.5 - Parque de Coches Remolcados para Servicios Especiales (Cartoneros)]])</f>
        <v>45</v>
      </c>
      <c r="BD313" s="356">
        <v>8</v>
      </c>
      <c r="BE313" s="1">
        <v>0</v>
      </c>
      <c r="BF313" s="1">
        <v>0</v>
      </c>
      <c r="BG313" s="235">
        <v>1676</v>
      </c>
    </row>
    <row r="314" spans="1:59">
      <c r="A314" s="1">
        <v>2019</v>
      </c>
      <c r="B314" s="1" t="s">
        <v>61</v>
      </c>
      <c r="C314" s="10">
        <v>71.5</v>
      </c>
      <c r="D314" s="10">
        <v>62.3</v>
      </c>
      <c r="E314" s="10">
        <v>0</v>
      </c>
      <c r="F314" s="10">
        <v>36.4</v>
      </c>
      <c r="G314" s="192">
        <f t="shared" si="28"/>
        <v>170.20000000000002</v>
      </c>
      <c r="H314" s="192">
        <f>+Sar_InfraMR[[#This Row],[Total Líneas de Explotación ]]</f>
        <v>170.20000000000002</v>
      </c>
      <c r="I314" s="300">
        <v>169.64911000000001</v>
      </c>
      <c r="J314" s="10">
        <v>196.1</v>
      </c>
      <c r="K314" s="10">
        <v>13.5</v>
      </c>
      <c r="L314" s="10">
        <v>85</v>
      </c>
      <c r="M314" s="10">
        <v>8.4</v>
      </c>
      <c r="N314" s="192">
        <f>+Sar_InfraMR[[#This Row],[A.03.1 -  Longitud de Vías de Explotación No Electrificadas Troncales y Ramales (vía principal) (km)]]+Sar_InfraMR[[#This Row],[A.04.1 -  Longitud de Vías de Explotación Electrificadas Troncales y Ramales (vía principal) (km)]]</f>
        <v>281.10000000000002</v>
      </c>
      <c r="O314" s="192">
        <f>+Sar_InfraMR[[#This Row],[Total Vías (excluido Auxiliares)]]</f>
        <v>281.10000000000002</v>
      </c>
      <c r="P314" s="1">
        <v>30</v>
      </c>
      <c r="Q314" s="1">
        <v>5</v>
      </c>
      <c r="R314" s="1">
        <v>5</v>
      </c>
      <c r="S314" s="194">
        <f t="shared" si="29"/>
        <v>40</v>
      </c>
      <c r="T314" s="194">
        <v>40</v>
      </c>
      <c r="U314" s="1">
        <v>20</v>
      </c>
      <c r="V314" s="1">
        <v>89</v>
      </c>
      <c r="W314" s="1">
        <v>1</v>
      </c>
      <c r="X314" s="1">
        <v>40</v>
      </c>
      <c r="Y314" s="1">
        <v>0</v>
      </c>
      <c r="Z314" s="196">
        <f t="shared" si="30"/>
        <v>150</v>
      </c>
      <c r="AA314" s="1">
        <v>11</v>
      </c>
      <c r="AB314" s="1">
        <v>22</v>
      </c>
      <c r="AC314" s="1">
        <f>+Sar_InfraMR[[#This Row],[Total Pasos Vehiculares a Nivel]]</f>
        <v>150</v>
      </c>
      <c r="AD314" s="196">
        <f t="shared" si="31"/>
        <v>183</v>
      </c>
      <c r="AE314" s="1">
        <v>17</v>
      </c>
      <c r="AF314" s="1">
        <v>16</v>
      </c>
      <c r="AG314" s="1">
        <v>74</v>
      </c>
      <c r="AH314" s="196">
        <f t="shared" si="32"/>
        <v>107</v>
      </c>
      <c r="AI314" s="10">
        <v>31.1</v>
      </c>
      <c r="AJ314" s="10">
        <v>0</v>
      </c>
      <c r="AK314" s="10">
        <v>126.55</v>
      </c>
      <c r="AL314" s="222">
        <f t="shared" si="33"/>
        <v>157.65</v>
      </c>
      <c r="AM314" s="1">
        <v>0</v>
      </c>
      <c r="AN314" s="1">
        <v>9</v>
      </c>
      <c r="AO314" s="1">
        <v>8</v>
      </c>
      <c r="AP314" s="200">
        <f t="shared" si="34"/>
        <v>17</v>
      </c>
      <c r="AQ314" s="1">
        <v>152</v>
      </c>
      <c r="AR314" s="1">
        <v>75</v>
      </c>
      <c r="AS314" s="1">
        <v>0</v>
      </c>
      <c r="AT314" s="200">
        <f>+Sar_InfraMR[[#This Row],[B.02.1 - Parque de Coches Eléctricos Motrices]]+Sar_InfraMR[[#This Row],[B.02.2 - Parque de Coches Eléctricos Motrices Remolcados Tipo R]]+Sar_InfraMR[[#This Row],[B.02.3 - Parque de Coches Eléctricos Motrices Tipo R]]</f>
        <v>227</v>
      </c>
      <c r="AU314" s="1">
        <v>0</v>
      </c>
      <c r="AV314" s="1">
        <v>4</v>
      </c>
      <c r="AW314" s="1">
        <v>8</v>
      </c>
      <c r="AX314" s="200">
        <f>+Sar_InfraMR[[#This Row],[B.03.1 - Parque de Coches Motores Motrices Remolcados]]+Sar_InfraMR[[#This Row],[B.03.2 - Parque de Coches Motores Motrices Intermedios]]+Sar_InfraMR[[#This Row],[B.03.3 - Parque de Coches Motores Motrices Cabina]]</f>
        <v>12</v>
      </c>
      <c r="AY314" s="1">
        <v>33</v>
      </c>
      <c r="AZ314" s="1">
        <v>12</v>
      </c>
      <c r="BA314" s="1">
        <v>0</v>
      </c>
      <c r="BB314" s="1">
        <v>0</v>
      </c>
      <c r="BC314" s="200">
        <f>+SUM(Sar_InfraMR[[#This Row],[B.04.1 - Parque de Coches Remolcados Clase Unica]:[B.04.5 - Parque de Coches Remolcados para Servicios Especiales (Cartoneros)]])</f>
        <v>45</v>
      </c>
      <c r="BD314" s="356">
        <v>8</v>
      </c>
      <c r="BE314" s="1">
        <v>0</v>
      </c>
      <c r="BF314" s="1">
        <v>0</v>
      </c>
      <c r="BG314" s="235">
        <v>1676</v>
      </c>
    </row>
    <row r="315" spans="1:59">
      <c r="A315" s="1">
        <v>2019</v>
      </c>
      <c r="B315" s="1" t="s">
        <v>62</v>
      </c>
      <c r="C315" s="10">
        <v>71.5</v>
      </c>
      <c r="D315" s="10">
        <v>62.3</v>
      </c>
      <c r="E315" s="10">
        <v>0</v>
      </c>
      <c r="F315" s="10">
        <v>36.4</v>
      </c>
      <c r="G315" s="192">
        <f t="shared" si="28"/>
        <v>170.20000000000002</v>
      </c>
      <c r="H315" s="192">
        <f>+Sar_InfraMR[[#This Row],[Total Líneas de Explotación ]]</f>
        <v>170.20000000000002</v>
      </c>
      <c r="I315" s="300">
        <v>169.64911000000001</v>
      </c>
      <c r="J315" s="10">
        <v>196.1</v>
      </c>
      <c r="K315" s="10">
        <v>13.5</v>
      </c>
      <c r="L315" s="10">
        <v>85</v>
      </c>
      <c r="M315" s="10">
        <v>8.4</v>
      </c>
      <c r="N315" s="192">
        <f>+Sar_InfraMR[[#This Row],[A.03.1 -  Longitud de Vías de Explotación No Electrificadas Troncales y Ramales (vía principal) (km)]]+Sar_InfraMR[[#This Row],[A.04.1 -  Longitud de Vías de Explotación Electrificadas Troncales y Ramales (vía principal) (km)]]</f>
        <v>281.10000000000002</v>
      </c>
      <c r="O315" s="192">
        <f>+Sar_InfraMR[[#This Row],[Total Vías (excluido Auxiliares)]]</f>
        <v>281.10000000000002</v>
      </c>
      <c r="P315" s="1">
        <v>30</v>
      </c>
      <c r="Q315" s="1">
        <v>5</v>
      </c>
      <c r="R315" s="1">
        <v>5</v>
      </c>
      <c r="S315" s="194">
        <f t="shared" si="29"/>
        <v>40</v>
      </c>
      <c r="T315" s="194">
        <v>40</v>
      </c>
      <c r="U315" s="1">
        <v>20</v>
      </c>
      <c r="V315" s="1">
        <v>89</v>
      </c>
      <c r="W315" s="1">
        <v>1</v>
      </c>
      <c r="X315" s="1">
        <v>40</v>
      </c>
      <c r="Y315" s="1">
        <v>0</v>
      </c>
      <c r="Z315" s="196">
        <f t="shared" si="30"/>
        <v>150</v>
      </c>
      <c r="AA315" s="1">
        <v>11</v>
      </c>
      <c r="AB315" s="1">
        <v>22</v>
      </c>
      <c r="AC315" s="1">
        <f>+Sar_InfraMR[[#This Row],[Total Pasos Vehiculares a Nivel]]</f>
        <v>150</v>
      </c>
      <c r="AD315" s="196">
        <f t="shared" si="31"/>
        <v>183</v>
      </c>
      <c r="AE315" s="1">
        <v>17</v>
      </c>
      <c r="AF315" s="1">
        <v>16</v>
      </c>
      <c r="AG315" s="1">
        <v>74</v>
      </c>
      <c r="AH315" s="196">
        <f t="shared" si="32"/>
        <v>107</v>
      </c>
      <c r="AI315" s="10">
        <v>31.1</v>
      </c>
      <c r="AJ315" s="10">
        <v>0</v>
      </c>
      <c r="AK315" s="10">
        <v>126.55</v>
      </c>
      <c r="AL315" s="222">
        <f t="shared" si="33"/>
        <v>157.65</v>
      </c>
      <c r="AM315" s="1">
        <v>0</v>
      </c>
      <c r="AN315" s="1">
        <v>9</v>
      </c>
      <c r="AO315" s="1">
        <v>8</v>
      </c>
      <c r="AP315" s="200">
        <f t="shared" si="34"/>
        <v>17</v>
      </c>
      <c r="AQ315" s="1">
        <v>152</v>
      </c>
      <c r="AR315" s="1">
        <v>75</v>
      </c>
      <c r="AS315" s="1">
        <v>0</v>
      </c>
      <c r="AT315" s="200">
        <f>+Sar_InfraMR[[#This Row],[B.02.1 - Parque de Coches Eléctricos Motrices]]+Sar_InfraMR[[#This Row],[B.02.2 - Parque de Coches Eléctricos Motrices Remolcados Tipo R]]+Sar_InfraMR[[#This Row],[B.02.3 - Parque de Coches Eléctricos Motrices Tipo R]]</f>
        <v>227</v>
      </c>
      <c r="AU315" s="1">
        <v>0</v>
      </c>
      <c r="AV315" s="1">
        <v>4</v>
      </c>
      <c r="AW315" s="1">
        <v>8</v>
      </c>
      <c r="AX315" s="200">
        <f>+Sar_InfraMR[[#This Row],[B.03.1 - Parque de Coches Motores Motrices Remolcados]]+Sar_InfraMR[[#This Row],[B.03.2 - Parque de Coches Motores Motrices Intermedios]]+Sar_InfraMR[[#This Row],[B.03.3 - Parque de Coches Motores Motrices Cabina]]</f>
        <v>12</v>
      </c>
      <c r="AY315" s="1">
        <v>33</v>
      </c>
      <c r="AZ315" s="1">
        <v>12</v>
      </c>
      <c r="BA315" s="1">
        <v>0</v>
      </c>
      <c r="BB315" s="1">
        <v>0</v>
      </c>
      <c r="BC315" s="200">
        <f>+SUM(Sar_InfraMR[[#This Row],[B.04.1 - Parque de Coches Remolcados Clase Unica]:[B.04.5 - Parque de Coches Remolcados para Servicios Especiales (Cartoneros)]])</f>
        <v>45</v>
      </c>
      <c r="BD315" s="356">
        <v>8</v>
      </c>
      <c r="BE315" s="1">
        <v>0</v>
      </c>
      <c r="BF315" s="1">
        <v>0</v>
      </c>
      <c r="BG315" s="235">
        <v>1676</v>
      </c>
    </row>
    <row r="316" spans="1:59">
      <c r="A316" s="1">
        <v>2019</v>
      </c>
      <c r="B316" s="1" t="s">
        <v>63</v>
      </c>
      <c r="C316" s="10">
        <v>71.5</v>
      </c>
      <c r="D316" s="10">
        <v>62.3</v>
      </c>
      <c r="E316" s="10">
        <v>0</v>
      </c>
      <c r="F316" s="10">
        <v>36.4</v>
      </c>
      <c r="G316" s="192">
        <f t="shared" si="28"/>
        <v>170.20000000000002</v>
      </c>
      <c r="H316" s="192">
        <f>+Sar_InfraMR[[#This Row],[Total Líneas de Explotación ]]</f>
        <v>170.20000000000002</v>
      </c>
      <c r="I316" s="300">
        <v>169.64911000000001</v>
      </c>
      <c r="J316" s="10">
        <v>196.1</v>
      </c>
      <c r="K316" s="10">
        <v>13.5</v>
      </c>
      <c r="L316" s="10">
        <v>85</v>
      </c>
      <c r="M316" s="10">
        <v>8.4</v>
      </c>
      <c r="N316" s="192">
        <f>+Sar_InfraMR[[#This Row],[A.03.1 -  Longitud de Vías de Explotación No Electrificadas Troncales y Ramales (vía principal) (km)]]+Sar_InfraMR[[#This Row],[A.04.1 -  Longitud de Vías de Explotación Electrificadas Troncales y Ramales (vía principal) (km)]]</f>
        <v>281.10000000000002</v>
      </c>
      <c r="O316" s="192">
        <f>+Sar_InfraMR[[#This Row],[Total Vías (excluido Auxiliares)]]</f>
        <v>281.10000000000002</v>
      </c>
      <c r="P316" s="1">
        <v>30</v>
      </c>
      <c r="Q316" s="1">
        <v>5</v>
      </c>
      <c r="R316" s="1">
        <v>5</v>
      </c>
      <c r="S316" s="194">
        <f t="shared" si="29"/>
        <v>40</v>
      </c>
      <c r="T316" s="194">
        <v>40</v>
      </c>
      <c r="U316" s="1">
        <v>20</v>
      </c>
      <c r="V316" s="1">
        <v>89</v>
      </c>
      <c r="W316" s="1">
        <v>1</v>
      </c>
      <c r="X316" s="1">
        <v>40</v>
      </c>
      <c r="Y316" s="1">
        <v>0</v>
      </c>
      <c r="Z316" s="196">
        <f t="shared" si="30"/>
        <v>150</v>
      </c>
      <c r="AA316" s="1">
        <v>11</v>
      </c>
      <c r="AB316" s="1">
        <v>22</v>
      </c>
      <c r="AC316" s="1">
        <f>+Sar_InfraMR[[#This Row],[Total Pasos Vehiculares a Nivel]]</f>
        <v>150</v>
      </c>
      <c r="AD316" s="196">
        <f t="shared" si="31"/>
        <v>183</v>
      </c>
      <c r="AE316" s="1">
        <v>17</v>
      </c>
      <c r="AF316" s="1">
        <v>16</v>
      </c>
      <c r="AG316" s="1">
        <v>74</v>
      </c>
      <c r="AH316" s="196">
        <f t="shared" si="32"/>
        <v>107</v>
      </c>
      <c r="AI316" s="10">
        <v>31.1</v>
      </c>
      <c r="AJ316" s="10">
        <v>0</v>
      </c>
      <c r="AK316" s="10">
        <v>126.55</v>
      </c>
      <c r="AL316" s="222">
        <f t="shared" si="33"/>
        <v>157.65</v>
      </c>
      <c r="AM316" s="1">
        <v>0</v>
      </c>
      <c r="AN316" s="1">
        <v>9</v>
      </c>
      <c r="AO316" s="1">
        <v>8</v>
      </c>
      <c r="AP316" s="200">
        <f t="shared" si="34"/>
        <v>17</v>
      </c>
      <c r="AQ316" s="1">
        <v>152</v>
      </c>
      <c r="AR316" s="1">
        <v>75</v>
      </c>
      <c r="AS316" s="1">
        <v>0</v>
      </c>
      <c r="AT316" s="200">
        <f>+Sar_InfraMR[[#This Row],[B.02.1 - Parque de Coches Eléctricos Motrices]]+Sar_InfraMR[[#This Row],[B.02.2 - Parque de Coches Eléctricos Motrices Remolcados Tipo R]]+Sar_InfraMR[[#This Row],[B.02.3 - Parque de Coches Eléctricos Motrices Tipo R]]</f>
        <v>227</v>
      </c>
      <c r="AU316" s="1">
        <v>0</v>
      </c>
      <c r="AV316" s="1">
        <v>4</v>
      </c>
      <c r="AW316" s="1">
        <v>8</v>
      </c>
      <c r="AX316" s="200">
        <f>+Sar_InfraMR[[#This Row],[B.03.1 - Parque de Coches Motores Motrices Remolcados]]+Sar_InfraMR[[#This Row],[B.03.2 - Parque de Coches Motores Motrices Intermedios]]+Sar_InfraMR[[#This Row],[B.03.3 - Parque de Coches Motores Motrices Cabina]]</f>
        <v>12</v>
      </c>
      <c r="AY316" s="1">
        <v>33</v>
      </c>
      <c r="AZ316" s="1">
        <v>12</v>
      </c>
      <c r="BA316" s="1">
        <v>0</v>
      </c>
      <c r="BB316" s="1">
        <v>0</v>
      </c>
      <c r="BC316" s="200">
        <f>+SUM(Sar_InfraMR[[#This Row],[B.04.1 - Parque de Coches Remolcados Clase Unica]:[B.04.5 - Parque de Coches Remolcados para Servicios Especiales (Cartoneros)]])</f>
        <v>45</v>
      </c>
      <c r="BD316" s="356">
        <v>8</v>
      </c>
      <c r="BE316" s="1">
        <v>0</v>
      </c>
      <c r="BF316" s="1">
        <v>0</v>
      </c>
      <c r="BG316" s="235">
        <v>1676</v>
      </c>
    </row>
    <row r="317" spans="1:59">
      <c r="A317" s="1">
        <v>2019</v>
      </c>
      <c r="B317" s="1" t="s">
        <v>64</v>
      </c>
      <c r="C317" s="10">
        <v>71.5</v>
      </c>
      <c r="D317" s="10">
        <v>62.3</v>
      </c>
      <c r="E317" s="10">
        <v>0</v>
      </c>
      <c r="F317" s="10">
        <v>36.4</v>
      </c>
      <c r="G317" s="192">
        <f t="shared" si="28"/>
        <v>170.20000000000002</v>
      </c>
      <c r="H317" s="192">
        <f>+Sar_InfraMR[[#This Row],[Total Líneas de Explotación ]]</f>
        <v>170.20000000000002</v>
      </c>
      <c r="I317" s="300">
        <v>169.64911000000001</v>
      </c>
      <c r="J317" s="10">
        <v>196.1</v>
      </c>
      <c r="K317" s="10">
        <v>13.5</v>
      </c>
      <c r="L317" s="10">
        <v>85</v>
      </c>
      <c r="M317" s="10">
        <v>8.4</v>
      </c>
      <c r="N317" s="192">
        <f>+Sar_InfraMR[[#This Row],[A.03.1 -  Longitud de Vías de Explotación No Electrificadas Troncales y Ramales (vía principal) (km)]]+Sar_InfraMR[[#This Row],[A.04.1 -  Longitud de Vías de Explotación Electrificadas Troncales y Ramales (vía principal) (km)]]</f>
        <v>281.10000000000002</v>
      </c>
      <c r="O317" s="192">
        <f>+Sar_InfraMR[[#This Row],[Total Vías (excluido Auxiliares)]]</f>
        <v>281.10000000000002</v>
      </c>
      <c r="P317" s="1">
        <v>30</v>
      </c>
      <c r="Q317" s="1">
        <v>5</v>
      </c>
      <c r="R317" s="1">
        <v>5</v>
      </c>
      <c r="S317" s="194">
        <f t="shared" si="29"/>
        <v>40</v>
      </c>
      <c r="T317" s="194">
        <v>40</v>
      </c>
      <c r="U317" s="1">
        <v>20</v>
      </c>
      <c r="V317" s="1">
        <v>89</v>
      </c>
      <c r="W317" s="1">
        <v>1</v>
      </c>
      <c r="X317" s="1">
        <v>40</v>
      </c>
      <c r="Y317" s="1">
        <v>0</v>
      </c>
      <c r="Z317" s="196">
        <f t="shared" si="30"/>
        <v>150</v>
      </c>
      <c r="AA317" s="1">
        <v>11</v>
      </c>
      <c r="AB317" s="1">
        <v>22</v>
      </c>
      <c r="AC317" s="1">
        <f>+Sar_InfraMR[[#This Row],[Total Pasos Vehiculares a Nivel]]</f>
        <v>150</v>
      </c>
      <c r="AD317" s="196">
        <f t="shared" si="31"/>
        <v>183</v>
      </c>
      <c r="AE317" s="1">
        <v>17</v>
      </c>
      <c r="AF317" s="1">
        <v>16</v>
      </c>
      <c r="AG317" s="1">
        <v>74</v>
      </c>
      <c r="AH317" s="196">
        <f t="shared" si="32"/>
        <v>107</v>
      </c>
      <c r="AI317" s="10">
        <v>31.1</v>
      </c>
      <c r="AJ317" s="10">
        <v>0</v>
      </c>
      <c r="AK317" s="10">
        <v>126.55</v>
      </c>
      <c r="AL317" s="222">
        <f t="shared" si="33"/>
        <v>157.65</v>
      </c>
      <c r="AM317" s="1">
        <v>0</v>
      </c>
      <c r="AN317" s="1">
        <v>9</v>
      </c>
      <c r="AO317" s="1">
        <v>8</v>
      </c>
      <c r="AP317" s="200">
        <f t="shared" si="34"/>
        <v>17</v>
      </c>
      <c r="AQ317" s="1">
        <v>152</v>
      </c>
      <c r="AR317" s="1">
        <v>75</v>
      </c>
      <c r="AS317" s="1">
        <v>0</v>
      </c>
      <c r="AT317" s="200">
        <f>+Sar_InfraMR[[#This Row],[B.02.1 - Parque de Coches Eléctricos Motrices]]+Sar_InfraMR[[#This Row],[B.02.2 - Parque de Coches Eléctricos Motrices Remolcados Tipo R]]+Sar_InfraMR[[#This Row],[B.02.3 - Parque de Coches Eléctricos Motrices Tipo R]]</f>
        <v>227</v>
      </c>
      <c r="AU317" s="1">
        <v>0</v>
      </c>
      <c r="AV317" s="1">
        <v>4</v>
      </c>
      <c r="AW317" s="1">
        <v>8</v>
      </c>
      <c r="AX317" s="200">
        <f>+Sar_InfraMR[[#This Row],[B.03.1 - Parque de Coches Motores Motrices Remolcados]]+Sar_InfraMR[[#This Row],[B.03.2 - Parque de Coches Motores Motrices Intermedios]]+Sar_InfraMR[[#This Row],[B.03.3 - Parque de Coches Motores Motrices Cabina]]</f>
        <v>12</v>
      </c>
      <c r="AY317" s="1">
        <v>33</v>
      </c>
      <c r="AZ317" s="1">
        <v>12</v>
      </c>
      <c r="BA317" s="1">
        <v>0</v>
      </c>
      <c r="BB317" s="1">
        <v>0</v>
      </c>
      <c r="BC317" s="200">
        <f>+SUM(Sar_InfraMR[[#This Row],[B.04.1 - Parque de Coches Remolcados Clase Unica]:[B.04.5 - Parque de Coches Remolcados para Servicios Especiales (Cartoneros)]])</f>
        <v>45</v>
      </c>
      <c r="BD317" s="356">
        <v>8</v>
      </c>
      <c r="BE317" s="1">
        <v>0</v>
      </c>
      <c r="BF317" s="1">
        <v>0</v>
      </c>
      <c r="BG317" s="235">
        <v>1676</v>
      </c>
    </row>
    <row r="318" spans="1:59">
      <c r="A318" s="1">
        <v>2019</v>
      </c>
      <c r="B318" s="1" t="s">
        <v>65</v>
      </c>
      <c r="C318" s="10">
        <v>71.5</v>
      </c>
      <c r="D318" s="10">
        <v>62.3</v>
      </c>
      <c r="E318" s="10">
        <v>0</v>
      </c>
      <c r="F318" s="10">
        <v>36.4</v>
      </c>
      <c r="G318" s="192">
        <f t="shared" si="28"/>
        <v>170.20000000000002</v>
      </c>
      <c r="H318" s="192">
        <f>+Sar_InfraMR[[#This Row],[Total Líneas de Explotación ]]</f>
        <v>170.20000000000002</v>
      </c>
      <c r="I318" s="300">
        <v>169.64911000000001</v>
      </c>
      <c r="J318" s="10">
        <v>196.1</v>
      </c>
      <c r="K318" s="10">
        <v>13.5</v>
      </c>
      <c r="L318" s="10">
        <v>85</v>
      </c>
      <c r="M318" s="10">
        <v>8.4</v>
      </c>
      <c r="N318" s="192">
        <f>+Sar_InfraMR[[#This Row],[A.03.1 -  Longitud de Vías de Explotación No Electrificadas Troncales y Ramales (vía principal) (km)]]+Sar_InfraMR[[#This Row],[A.04.1 -  Longitud de Vías de Explotación Electrificadas Troncales y Ramales (vía principal) (km)]]</f>
        <v>281.10000000000002</v>
      </c>
      <c r="O318" s="192">
        <f>+Sar_InfraMR[[#This Row],[Total Vías (excluido Auxiliares)]]</f>
        <v>281.10000000000002</v>
      </c>
      <c r="P318" s="1">
        <v>30</v>
      </c>
      <c r="Q318" s="1">
        <v>5</v>
      </c>
      <c r="R318" s="1">
        <v>5</v>
      </c>
      <c r="S318" s="194">
        <f t="shared" si="29"/>
        <v>40</v>
      </c>
      <c r="T318" s="194">
        <v>40</v>
      </c>
      <c r="U318" s="1">
        <v>20</v>
      </c>
      <c r="V318" s="1">
        <v>89</v>
      </c>
      <c r="W318" s="1">
        <v>1</v>
      </c>
      <c r="X318" s="1">
        <v>40</v>
      </c>
      <c r="Y318" s="1">
        <v>0</v>
      </c>
      <c r="Z318" s="196">
        <f t="shared" si="30"/>
        <v>150</v>
      </c>
      <c r="AA318" s="1">
        <v>11</v>
      </c>
      <c r="AB318" s="1">
        <v>22</v>
      </c>
      <c r="AC318" s="1">
        <f>+Sar_InfraMR[[#This Row],[Total Pasos Vehiculares a Nivel]]</f>
        <v>150</v>
      </c>
      <c r="AD318" s="196">
        <f t="shared" si="31"/>
        <v>183</v>
      </c>
      <c r="AE318" s="1">
        <v>17</v>
      </c>
      <c r="AF318" s="1">
        <v>16</v>
      </c>
      <c r="AG318" s="1">
        <v>74</v>
      </c>
      <c r="AH318" s="196">
        <f t="shared" si="32"/>
        <v>107</v>
      </c>
      <c r="AI318" s="10">
        <v>31.1</v>
      </c>
      <c r="AJ318" s="10">
        <v>0</v>
      </c>
      <c r="AK318" s="10">
        <v>126.55</v>
      </c>
      <c r="AL318" s="222">
        <f t="shared" si="33"/>
        <v>157.65</v>
      </c>
      <c r="AM318" s="1">
        <v>0</v>
      </c>
      <c r="AN318" s="1">
        <v>9</v>
      </c>
      <c r="AO318" s="1">
        <v>8</v>
      </c>
      <c r="AP318" s="200">
        <f t="shared" si="34"/>
        <v>17</v>
      </c>
      <c r="AQ318" s="1">
        <v>152</v>
      </c>
      <c r="AR318" s="1">
        <v>75</v>
      </c>
      <c r="AS318" s="1">
        <v>0</v>
      </c>
      <c r="AT318" s="200">
        <f>+Sar_InfraMR[[#This Row],[B.02.1 - Parque de Coches Eléctricos Motrices]]+Sar_InfraMR[[#This Row],[B.02.2 - Parque de Coches Eléctricos Motrices Remolcados Tipo R]]+Sar_InfraMR[[#This Row],[B.02.3 - Parque de Coches Eléctricos Motrices Tipo R]]</f>
        <v>227</v>
      </c>
      <c r="AU318" s="1">
        <v>0</v>
      </c>
      <c r="AV318" s="1">
        <v>4</v>
      </c>
      <c r="AW318" s="1">
        <v>8</v>
      </c>
      <c r="AX318" s="200">
        <f>+Sar_InfraMR[[#This Row],[B.03.1 - Parque de Coches Motores Motrices Remolcados]]+Sar_InfraMR[[#This Row],[B.03.2 - Parque de Coches Motores Motrices Intermedios]]+Sar_InfraMR[[#This Row],[B.03.3 - Parque de Coches Motores Motrices Cabina]]</f>
        <v>12</v>
      </c>
      <c r="AY318" s="1">
        <v>33</v>
      </c>
      <c r="AZ318" s="1">
        <v>12</v>
      </c>
      <c r="BA318" s="1">
        <v>0</v>
      </c>
      <c r="BB318" s="1">
        <v>0</v>
      </c>
      <c r="BC318" s="200">
        <f>+SUM(Sar_InfraMR[[#This Row],[B.04.1 - Parque de Coches Remolcados Clase Unica]:[B.04.5 - Parque de Coches Remolcados para Servicios Especiales (Cartoneros)]])</f>
        <v>45</v>
      </c>
      <c r="BD318" s="356">
        <v>8</v>
      </c>
      <c r="BE318" s="1">
        <v>0</v>
      </c>
      <c r="BF318" s="1">
        <v>0</v>
      </c>
      <c r="BG318" s="235">
        <v>1676</v>
      </c>
    </row>
    <row r="319" spans="1:59">
      <c r="A319" s="1">
        <v>2019</v>
      </c>
      <c r="B319" s="1" t="s">
        <v>66</v>
      </c>
      <c r="C319" s="10">
        <v>71.5</v>
      </c>
      <c r="D319" s="10">
        <v>62.3</v>
      </c>
      <c r="E319" s="10">
        <v>0</v>
      </c>
      <c r="F319" s="10">
        <v>36.4</v>
      </c>
      <c r="G319" s="192">
        <f t="shared" si="28"/>
        <v>170.20000000000002</v>
      </c>
      <c r="H319" s="192">
        <f>+Sar_InfraMR[[#This Row],[Total Líneas de Explotación ]]</f>
        <v>170.20000000000002</v>
      </c>
      <c r="I319" s="300">
        <v>169.64911000000001</v>
      </c>
      <c r="J319" s="10">
        <v>196.1</v>
      </c>
      <c r="K319" s="10">
        <v>13.5</v>
      </c>
      <c r="L319" s="10">
        <v>85</v>
      </c>
      <c r="M319" s="10">
        <v>8.4</v>
      </c>
      <c r="N319" s="192">
        <f>+Sar_InfraMR[[#This Row],[A.03.1 -  Longitud de Vías de Explotación No Electrificadas Troncales y Ramales (vía principal) (km)]]+Sar_InfraMR[[#This Row],[A.04.1 -  Longitud de Vías de Explotación Electrificadas Troncales y Ramales (vía principal) (km)]]</f>
        <v>281.10000000000002</v>
      </c>
      <c r="O319" s="192">
        <f>+Sar_InfraMR[[#This Row],[Total Vías (excluido Auxiliares)]]</f>
        <v>281.10000000000002</v>
      </c>
      <c r="P319" s="1">
        <v>30</v>
      </c>
      <c r="Q319" s="1">
        <v>5</v>
      </c>
      <c r="R319" s="1">
        <v>5</v>
      </c>
      <c r="S319" s="194">
        <f t="shared" si="29"/>
        <v>40</v>
      </c>
      <c r="T319" s="194">
        <v>40</v>
      </c>
      <c r="U319" s="1">
        <v>20</v>
      </c>
      <c r="V319" s="1">
        <v>89</v>
      </c>
      <c r="W319" s="1">
        <v>1</v>
      </c>
      <c r="X319" s="1">
        <v>40</v>
      </c>
      <c r="Y319" s="1">
        <v>0</v>
      </c>
      <c r="Z319" s="196">
        <f t="shared" si="30"/>
        <v>150</v>
      </c>
      <c r="AA319" s="1">
        <v>11</v>
      </c>
      <c r="AB319" s="1">
        <v>22</v>
      </c>
      <c r="AC319" s="1">
        <f>+Sar_InfraMR[[#This Row],[Total Pasos Vehiculares a Nivel]]</f>
        <v>150</v>
      </c>
      <c r="AD319" s="196">
        <f t="shared" si="31"/>
        <v>183</v>
      </c>
      <c r="AE319" s="1">
        <v>17</v>
      </c>
      <c r="AF319" s="1">
        <v>16</v>
      </c>
      <c r="AG319" s="1">
        <v>74</v>
      </c>
      <c r="AH319" s="196">
        <f t="shared" si="32"/>
        <v>107</v>
      </c>
      <c r="AI319" s="10">
        <v>31.1</v>
      </c>
      <c r="AJ319" s="10">
        <v>0</v>
      </c>
      <c r="AK319" s="10">
        <v>126.55</v>
      </c>
      <c r="AL319" s="222">
        <f t="shared" si="33"/>
        <v>157.65</v>
      </c>
      <c r="AM319" s="1">
        <v>0</v>
      </c>
      <c r="AN319" s="1">
        <v>9</v>
      </c>
      <c r="AO319" s="1">
        <v>8</v>
      </c>
      <c r="AP319" s="200">
        <f t="shared" si="34"/>
        <v>17</v>
      </c>
      <c r="AQ319" s="1">
        <v>152</v>
      </c>
      <c r="AR319" s="1">
        <v>75</v>
      </c>
      <c r="AS319" s="1">
        <v>0</v>
      </c>
      <c r="AT319" s="200">
        <f>+Sar_InfraMR[[#This Row],[B.02.1 - Parque de Coches Eléctricos Motrices]]+Sar_InfraMR[[#This Row],[B.02.2 - Parque de Coches Eléctricos Motrices Remolcados Tipo R]]+Sar_InfraMR[[#This Row],[B.02.3 - Parque de Coches Eléctricos Motrices Tipo R]]</f>
        <v>227</v>
      </c>
      <c r="AU319" s="1">
        <v>0</v>
      </c>
      <c r="AV319" s="1">
        <v>4</v>
      </c>
      <c r="AW319" s="1">
        <v>8</v>
      </c>
      <c r="AX319" s="200">
        <f>+Sar_InfraMR[[#This Row],[B.03.1 - Parque de Coches Motores Motrices Remolcados]]+Sar_InfraMR[[#This Row],[B.03.2 - Parque de Coches Motores Motrices Intermedios]]+Sar_InfraMR[[#This Row],[B.03.3 - Parque de Coches Motores Motrices Cabina]]</f>
        <v>12</v>
      </c>
      <c r="AY319" s="1">
        <v>33</v>
      </c>
      <c r="AZ319" s="1">
        <v>12</v>
      </c>
      <c r="BA319" s="1">
        <v>0</v>
      </c>
      <c r="BB319" s="1">
        <v>0</v>
      </c>
      <c r="BC319" s="200">
        <f>+SUM(Sar_InfraMR[[#This Row],[B.04.1 - Parque de Coches Remolcados Clase Unica]:[B.04.5 - Parque de Coches Remolcados para Servicios Especiales (Cartoneros)]])</f>
        <v>45</v>
      </c>
      <c r="BD319" s="356">
        <v>8</v>
      </c>
      <c r="BE319" s="1">
        <v>0</v>
      </c>
      <c r="BF319" s="1">
        <v>0</v>
      </c>
      <c r="BG319" s="235">
        <v>1676</v>
      </c>
    </row>
    <row r="320" spans="1:59">
      <c r="A320" s="1">
        <v>2019</v>
      </c>
      <c r="B320" s="1" t="s">
        <v>67</v>
      </c>
      <c r="C320" s="10">
        <v>71.5</v>
      </c>
      <c r="D320" s="10">
        <v>62.3</v>
      </c>
      <c r="E320" s="10">
        <v>0</v>
      </c>
      <c r="F320" s="10">
        <v>36.4</v>
      </c>
      <c r="G320" s="192">
        <f t="shared" si="28"/>
        <v>170.20000000000002</v>
      </c>
      <c r="H320" s="192">
        <f>+Sar_InfraMR[[#This Row],[Total Líneas de Explotación ]]</f>
        <v>170.20000000000002</v>
      </c>
      <c r="I320" s="300">
        <v>169.64911000000001</v>
      </c>
      <c r="J320" s="10">
        <v>196.1</v>
      </c>
      <c r="K320" s="10">
        <v>13.5</v>
      </c>
      <c r="L320" s="10">
        <v>85</v>
      </c>
      <c r="M320" s="10">
        <v>8.4</v>
      </c>
      <c r="N320" s="192">
        <f>+Sar_InfraMR[[#This Row],[A.03.1 -  Longitud de Vías de Explotación No Electrificadas Troncales y Ramales (vía principal) (km)]]+Sar_InfraMR[[#This Row],[A.04.1 -  Longitud de Vías de Explotación Electrificadas Troncales y Ramales (vía principal) (km)]]</f>
        <v>281.10000000000002</v>
      </c>
      <c r="O320" s="192">
        <f>+Sar_InfraMR[[#This Row],[Total Vías (excluido Auxiliares)]]</f>
        <v>281.10000000000002</v>
      </c>
      <c r="P320" s="1">
        <v>30</v>
      </c>
      <c r="Q320" s="1">
        <v>5</v>
      </c>
      <c r="R320" s="1">
        <v>5</v>
      </c>
      <c r="S320" s="194">
        <f t="shared" si="29"/>
        <v>40</v>
      </c>
      <c r="T320" s="194">
        <v>40</v>
      </c>
      <c r="U320" s="1">
        <v>20</v>
      </c>
      <c r="V320" s="1">
        <v>89</v>
      </c>
      <c r="W320" s="1">
        <v>1</v>
      </c>
      <c r="X320" s="1">
        <v>40</v>
      </c>
      <c r="Y320" s="1">
        <v>0</v>
      </c>
      <c r="Z320" s="196">
        <f t="shared" si="30"/>
        <v>150</v>
      </c>
      <c r="AA320" s="1">
        <v>11</v>
      </c>
      <c r="AB320" s="1">
        <v>22</v>
      </c>
      <c r="AC320" s="1">
        <f>+Sar_InfraMR[[#This Row],[Total Pasos Vehiculares a Nivel]]</f>
        <v>150</v>
      </c>
      <c r="AD320" s="196">
        <f t="shared" si="31"/>
        <v>183</v>
      </c>
      <c r="AE320" s="1">
        <v>17</v>
      </c>
      <c r="AF320" s="1">
        <v>16</v>
      </c>
      <c r="AG320" s="1">
        <v>74</v>
      </c>
      <c r="AH320" s="196">
        <f t="shared" si="32"/>
        <v>107</v>
      </c>
      <c r="AI320" s="10">
        <v>31.1</v>
      </c>
      <c r="AJ320" s="10">
        <v>0</v>
      </c>
      <c r="AK320" s="10">
        <v>126.55</v>
      </c>
      <c r="AL320" s="222">
        <f t="shared" si="33"/>
        <v>157.65</v>
      </c>
      <c r="AM320" s="1">
        <v>0</v>
      </c>
      <c r="AN320" s="1">
        <v>9</v>
      </c>
      <c r="AO320" s="1">
        <v>8</v>
      </c>
      <c r="AP320" s="200">
        <f t="shared" si="34"/>
        <v>17</v>
      </c>
      <c r="AQ320" s="1">
        <v>152</v>
      </c>
      <c r="AR320" s="1">
        <v>75</v>
      </c>
      <c r="AS320" s="1">
        <v>0</v>
      </c>
      <c r="AT320" s="200">
        <f>+Sar_InfraMR[[#This Row],[B.02.1 - Parque de Coches Eléctricos Motrices]]+Sar_InfraMR[[#This Row],[B.02.2 - Parque de Coches Eléctricos Motrices Remolcados Tipo R]]+Sar_InfraMR[[#This Row],[B.02.3 - Parque de Coches Eléctricos Motrices Tipo R]]</f>
        <v>227</v>
      </c>
      <c r="AU320" s="1">
        <v>0</v>
      </c>
      <c r="AV320" s="1">
        <v>4</v>
      </c>
      <c r="AW320" s="1">
        <v>8</v>
      </c>
      <c r="AX320" s="200">
        <f>+Sar_InfraMR[[#This Row],[B.03.1 - Parque de Coches Motores Motrices Remolcados]]+Sar_InfraMR[[#This Row],[B.03.2 - Parque de Coches Motores Motrices Intermedios]]+Sar_InfraMR[[#This Row],[B.03.3 - Parque de Coches Motores Motrices Cabina]]</f>
        <v>12</v>
      </c>
      <c r="AY320" s="1">
        <v>33</v>
      </c>
      <c r="AZ320" s="1">
        <v>12</v>
      </c>
      <c r="BA320" s="1">
        <v>0</v>
      </c>
      <c r="BB320" s="1">
        <v>0</v>
      </c>
      <c r="BC320" s="200">
        <f>+SUM(Sar_InfraMR[[#This Row],[B.04.1 - Parque de Coches Remolcados Clase Unica]:[B.04.5 - Parque de Coches Remolcados para Servicios Especiales (Cartoneros)]])</f>
        <v>45</v>
      </c>
      <c r="BD320" s="356">
        <v>8</v>
      </c>
      <c r="BE320" s="1">
        <v>0</v>
      </c>
      <c r="BF320" s="1">
        <v>0</v>
      </c>
      <c r="BG320" s="235">
        <v>1676</v>
      </c>
    </row>
    <row r="321" spans="1:59">
      <c r="A321" s="1">
        <v>2019</v>
      </c>
      <c r="B321" s="1" t="s">
        <v>68</v>
      </c>
      <c r="C321" s="10">
        <v>71.5</v>
      </c>
      <c r="D321" s="10">
        <v>62.3</v>
      </c>
      <c r="E321" s="10">
        <v>0</v>
      </c>
      <c r="F321" s="10">
        <v>36.4</v>
      </c>
      <c r="G321" s="192">
        <f t="shared" si="28"/>
        <v>170.20000000000002</v>
      </c>
      <c r="H321" s="192">
        <f>+Sar_InfraMR[[#This Row],[Total Líneas de Explotación ]]</f>
        <v>170.20000000000002</v>
      </c>
      <c r="I321" s="300">
        <v>169.64911000000001</v>
      </c>
      <c r="J321" s="10">
        <v>196.1</v>
      </c>
      <c r="K321" s="10">
        <v>13.5</v>
      </c>
      <c r="L321" s="10">
        <v>85</v>
      </c>
      <c r="M321" s="10">
        <v>8.4</v>
      </c>
      <c r="N321" s="192">
        <f>+Sar_InfraMR[[#This Row],[A.03.1 -  Longitud de Vías de Explotación No Electrificadas Troncales y Ramales (vía principal) (km)]]+Sar_InfraMR[[#This Row],[A.04.1 -  Longitud de Vías de Explotación Electrificadas Troncales y Ramales (vía principal) (km)]]</f>
        <v>281.10000000000002</v>
      </c>
      <c r="O321" s="192">
        <f>+Sar_InfraMR[[#This Row],[Total Vías (excluido Auxiliares)]]</f>
        <v>281.10000000000002</v>
      </c>
      <c r="P321" s="1">
        <v>30</v>
      </c>
      <c r="Q321" s="1">
        <v>5</v>
      </c>
      <c r="R321" s="1">
        <v>5</v>
      </c>
      <c r="S321" s="194">
        <f t="shared" si="29"/>
        <v>40</v>
      </c>
      <c r="T321" s="194">
        <v>40</v>
      </c>
      <c r="U321" s="1">
        <v>20</v>
      </c>
      <c r="V321" s="1">
        <v>89</v>
      </c>
      <c r="W321" s="1">
        <v>1</v>
      </c>
      <c r="X321" s="1">
        <v>40</v>
      </c>
      <c r="Y321" s="1">
        <v>0</v>
      </c>
      <c r="Z321" s="196">
        <f t="shared" si="30"/>
        <v>150</v>
      </c>
      <c r="AA321" s="1">
        <v>11</v>
      </c>
      <c r="AB321" s="1">
        <v>22</v>
      </c>
      <c r="AC321" s="1">
        <f>+Sar_InfraMR[[#This Row],[Total Pasos Vehiculares a Nivel]]</f>
        <v>150</v>
      </c>
      <c r="AD321" s="196">
        <f t="shared" si="31"/>
        <v>183</v>
      </c>
      <c r="AE321" s="1">
        <v>17</v>
      </c>
      <c r="AF321" s="1">
        <v>16</v>
      </c>
      <c r="AG321" s="1">
        <v>74</v>
      </c>
      <c r="AH321" s="196">
        <f t="shared" si="32"/>
        <v>107</v>
      </c>
      <c r="AI321" s="10">
        <v>31.1</v>
      </c>
      <c r="AJ321" s="10">
        <v>0</v>
      </c>
      <c r="AK321" s="10">
        <v>126.55</v>
      </c>
      <c r="AL321" s="222">
        <f t="shared" si="33"/>
        <v>157.65</v>
      </c>
      <c r="AM321" s="1">
        <v>0</v>
      </c>
      <c r="AN321" s="1">
        <v>9</v>
      </c>
      <c r="AO321" s="1">
        <v>8</v>
      </c>
      <c r="AP321" s="200">
        <f t="shared" si="34"/>
        <v>17</v>
      </c>
      <c r="AQ321" s="1">
        <v>152</v>
      </c>
      <c r="AR321" s="1">
        <v>75</v>
      </c>
      <c r="AS321" s="1">
        <v>0</v>
      </c>
      <c r="AT321" s="200">
        <f>+Sar_InfraMR[[#This Row],[B.02.1 - Parque de Coches Eléctricos Motrices]]+Sar_InfraMR[[#This Row],[B.02.2 - Parque de Coches Eléctricos Motrices Remolcados Tipo R]]+Sar_InfraMR[[#This Row],[B.02.3 - Parque de Coches Eléctricos Motrices Tipo R]]</f>
        <v>227</v>
      </c>
      <c r="AU321" s="1">
        <v>0</v>
      </c>
      <c r="AV321" s="1">
        <v>4</v>
      </c>
      <c r="AW321" s="1">
        <v>8</v>
      </c>
      <c r="AX321" s="200">
        <f>+Sar_InfraMR[[#This Row],[B.03.1 - Parque de Coches Motores Motrices Remolcados]]+Sar_InfraMR[[#This Row],[B.03.2 - Parque de Coches Motores Motrices Intermedios]]+Sar_InfraMR[[#This Row],[B.03.3 - Parque de Coches Motores Motrices Cabina]]</f>
        <v>12</v>
      </c>
      <c r="AY321" s="1">
        <v>33</v>
      </c>
      <c r="AZ321" s="1">
        <v>12</v>
      </c>
      <c r="BA321" s="1">
        <v>0</v>
      </c>
      <c r="BB321" s="1">
        <v>0</v>
      </c>
      <c r="BC321" s="200">
        <f>+SUM(Sar_InfraMR[[#This Row],[B.04.1 - Parque de Coches Remolcados Clase Unica]:[B.04.5 - Parque de Coches Remolcados para Servicios Especiales (Cartoneros)]])</f>
        <v>45</v>
      </c>
      <c r="BD321" s="356">
        <v>8</v>
      </c>
      <c r="BE321" s="1">
        <v>0</v>
      </c>
      <c r="BF321" s="1">
        <v>0</v>
      </c>
      <c r="BG321" s="235">
        <v>1676</v>
      </c>
    </row>
    <row r="322" spans="1:59">
      <c r="A322" s="1">
        <v>2019</v>
      </c>
      <c r="B322" s="1" t="s">
        <v>69</v>
      </c>
      <c r="C322" s="10">
        <v>71.5</v>
      </c>
      <c r="D322" s="10">
        <v>62.3</v>
      </c>
      <c r="E322" s="10">
        <v>0</v>
      </c>
      <c r="F322" s="10">
        <v>36.4</v>
      </c>
      <c r="G322" s="192">
        <f t="shared" ref="G322:G337" si="35">SUM(C322:F322)</f>
        <v>170.20000000000002</v>
      </c>
      <c r="H322" s="192">
        <f>+Sar_InfraMR[[#This Row],[Total Líneas de Explotación ]]</f>
        <v>170.20000000000002</v>
      </c>
      <c r="I322" s="300">
        <v>169.64911000000001</v>
      </c>
      <c r="J322" s="10">
        <v>196.1</v>
      </c>
      <c r="K322" s="10">
        <v>13.5</v>
      </c>
      <c r="L322" s="10">
        <v>85</v>
      </c>
      <c r="M322" s="10">
        <v>8.4</v>
      </c>
      <c r="N322" s="192">
        <f>+Sar_InfraMR[[#This Row],[A.03.1 -  Longitud de Vías de Explotación No Electrificadas Troncales y Ramales (vía principal) (km)]]+Sar_InfraMR[[#This Row],[A.04.1 -  Longitud de Vías de Explotación Electrificadas Troncales y Ramales (vía principal) (km)]]</f>
        <v>281.10000000000002</v>
      </c>
      <c r="O322" s="192">
        <f>+Sar_InfraMR[[#This Row],[Total Vías (excluido Auxiliares)]]</f>
        <v>281.10000000000002</v>
      </c>
      <c r="P322" s="1">
        <v>30</v>
      </c>
      <c r="Q322" s="1">
        <v>5</v>
      </c>
      <c r="R322" s="1">
        <v>5</v>
      </c>
      <c r="S322" s="194">
        <f t="shared" ref="S322:S362" si="36">SUM(P322:R322)</f>
        <v>40</v>
      </c>
      <c r="T322" s="194">
        <v>40</v>
      </c>
      <c r="U322" s="1">
        <v>20</v>
      </c>
      <c r="V322" s="1">
        <v>89</v>
      </c>
      <c r="W322" s="1">
        <v>1</v>
      </c>
      <c r="X322" s="1">
        <v>40</v>
      </c>
      <c r="Y322" s="1">
        <v>0</v>
      </c>
      <c r="Z322" s="196">
        <f>SUM(U322:Y322)</f>
        <v>150</v>
      </c>
      <c r="AA322" s="1">
        <v>11</v>
      </c>
      <c r="AB322" s="1">
        <v>22</v>
      </c>
      <c r="AC322" s="1">
        <f>+Sar_InfraMR[[#This Row],[Total Pasos Vehiculares a Nivel]]</f>
        <v>150</v>
      </c>
      <c r="AD322" s="196">
        <f t="shared" ref="AD322:AD362" si="37">SUM(AA322:AC322)</f>
        <v>183</v>
      </c>
      <c r="AE322" s="1">
        <v>17</v>
      </c>
      <c r="AF322" s="1">
        <v>16</v>
      </c>
      <c r="AG322" s="1">
        <v>74</v>
      </c>
      <c r="AH322" s="196">
        <f>SUM(AE322:AG322)</f>
        <v>107</v>
      </c>
      <c r="AI322" s="10">
        <v>31.1</v>
      </c>
      <c r="AJ322" s="10">
        <v>0</v>
      </c>
      <c r="AK322" s="10">
        <v>126.55</v>
      </c>
      <c r="AL322" s="222">
        <f>SUM(AI322:AK322)</f>
        <v>157.65</v>
      </c>
      <c r="AM322" s="1">
        <v>0</v>
      </c>
      <c r="AN322" s="1">
        <v>9</v>
      </c>
      <c r="AO322" s="1">
        <v>8</v>
      </c>
      <c r="AP322" s="200">
        <f>SUM(AM322:AO322)</f>
        <v>17</v>
      </c>
      <c r="AQ322" s="1">
        <v>152</v>
      </c>
      <c r="AR322" s="1">
        <v>75</v>
      </c>
      <c r="AS322" s="1">
        <v>0</v>
      </c>
      <c r="AT322" s="200">
        <f>+Sar_InfraMR[[#This Row],[B.02.1 - Parque de Coches Eléctricos Motrices]]+Sar_InfraMR[[#This Row],[B.02.2 - Parque de Coches Eléctricos Motrices Remolcados Tipo R]]+Sar_InfraMR[[#This Row],[B.02.3 - Parque de Coches Eléctricos Motrices Tipo R]]</f>
        <v>227</v>
      </c>
      <c r="AU322" s="1">
        <v>0</v>
      </c>
      <c r="AV322" s="1">
        <v>4</v>
      </c>
      <c r="AW322" s="1">
        <v>8</v>
      </c>
      <c r="AX322" s="200">
        <f>+Sar_InfraMR[[#This Row],[B.03.1 - Parque de Coches Motores Motrices Remolcados]]+Sar_InfraMR[[#This Row],[B.03.2 - Parque de Coches Motores Motrices Intermedios]]+Sar_InfraMR[[#This Row],[B.03.3 - Parque de Coches Motores Motrices Cabina]]</f>
        <v>12</v>
      </c>
      <c r="AY322" s="1">
        <v>33</v>
      </c>
      <c r="AZ322" s="1">
        <v>12</v>
      </c>
      <c r="BA322" s="1">
        <v>0</v>
      </c>
      <c r="BB322" s="1">
        <v>0</v>
      </c>
      <c r="BC322" s="200">
        <f>+SUM(Sar_InfraMR[[#This Row],[B.04.1 - Parque de Coches Remolcados Clase Unica]:[B.04.5 - Parque de Coches Remolcados para Servicios Especiales (Cartoneros)]])</f>
        <v>45</v>
      </c>
      <c r="BD322" s="356">
        <v>8</v>
      </c>
      <c r="BE322" s="1">
        <v>0</v>
      </c>
      <c r="BF322" s="1">
        <v>0</v>
      </c>
      <c r="BG322" s="235">
        <v>1676</v>
      </c>
    </row>
    <row r="323" spans="1:59">
      <c r="A323" s="1">
        <v>2019</v>
      </c>
      <c r="B323" s="1" t="s">
        <v>70</v>
      </c>
      <c r="C323" s="10">
        <v>71.5</v>
      </c>
      <c r="D323" s="10">
        <v>62.3</v>
      </c>
      <c r="E323" s="10">
        <v>0</v>
      </c>
      <c r="F323" s="10">
        <v>36.4</v>
      </c>
      <c r="G323" s="192">
        <f t="shared" si="35"/>
        <v>170.20000000000002</v>
      </c>
      <c r="H323" s="192">
        <f>+Sar_InfraMR[[#This Row],[Total Líneas de Explotación ]]</f>
        <v>170.20000000000002</v>
      </c>
      <c r="I323" s="300">
        <v>169.64911000000001</v>
      </c>
      <c r="J323" s="10">
        <v>196.1</v>
      </c>
      <c r="K323" s="10">
        <v>13.5</v>
      </c>
      <c r="L323" s="10">
        <v>85</v>
      </c>
      <c r="M323" s="10">
        <v>8.4</v>
      </c>
      <c r="N323" s="192">
        <f>+Sar_InfraMR[[#This Row],[A.03.1 -  Longitud de Vías de Explotación No Electrificadas Troncales y Ramales (vía principal) (km)]]+Sar_InfraMR[[#This Row],[A.04.1 -  Longitud de Vías de Explotación Electrificadas Troncales y Ramales (vía principal) (km)]]</f>
        <v>281.10000000000002</v>
      </c>
      <c r="O323" s="192">
        <f>+Sar_InfraMR[[#This Row],[Total Vías (excluido Auxiliares)]]</f>
        <v>281.10000000000002</v>
      </c>
      <c r="P323" s="1">
        <v>30</v>
      </c>
      <c r="Q323" s="1">
        <v>5</v>
      </c>
      <c r="R323" s="1">
        <v>5</v>
      </c>
      <c r="S323" s="194">
        <f t="shared" si="36"/>
        <v>40</v>
      </c>
      <c r="T323" s="194">
        <v>40</v>
      </c>
      <c r="U323" s="1">
        <v>20</v>
      </c>
      <c r="V323" s="1">
        <v>89</v>
      </c>
      <c r="W323" s="1">
        <v>1</v>
      </c>
      <c r="X323" s="1">
        <v>40</v>
      </c>
      <c r="Y323" s="1">
        <v>0</v>
      </c>
      <c r="Z323" s="196">
        <f>SUM(U323:Y323)</f>
        <v>150</v>
      </c>
      <c r="AA323" s="1">
        <v>11</v>
      </c>
      <c r="AB323" s="1">
        <v>22</v>
      </c>
      <c r="AC323" s="1">
        <f>+Sar_InfraMR[[#This Row],[Total Pasos Vehiculares a Nivel]]</f>
        <v>150</v>
      </c>
      <c r="AD323" s="196">
        <f t="shared" si="37"/>
        <v>183</v>
      </c>
      <c r="AE323" s="1">
        <v>17</v>
      </c>
      <c r="AF323" s="1">
        <v>16</v>
      </c>
      <c r="AG323" s="1">
        <v>74</v>
      </c>
      <c r="AH323" s="196">
        <f>SUM(AE323:AG323)</f>
        <v>107</v>
      </c>
      <c r="AI323" s="10">
        <v>31.1</v>
      </c>
      <c r="AJ323" s="10">
        <v>0</v>
      </c>
      <c r="AK323" s="10">
        <v>126.55</v>
      </c>
      <c r="AL323" s="222">
        <f>SUM(AI323:AK323)</f>
        <v>157.65</v>
      </c>
      <c r="AM323" s="1">
        <v>0</v>
      </c>
      <c r="AN323" s="1">
        <v>9</v>
      </c>
      <c r="AO323" s="1">
        <v>8</v>
      </c>
      <c r="AP323" s="200">
        <f>SUM(AM323:AO323)</f>
        <v>17</v>
      </c>
      <c r="AQ323" s="1">
        <v>152</v>
      </c>
      <c r="AR323" s="1">
        <v>75</v>
      </c>
      <c r="AS323" s="1">
        <v>0</v>
      </c>
      <c r="AT323" s="200">
        <f>+Sar_InfraMR[[#This Row],[B.02.1 - Parque de Coches Eléctricos Motrices]]+Sar_InfraMR[[#This Row],[B.02.2 - Parque de Coches Eléctricos Motrices Remolcados Tipo R]]+Sar_InfraMR[[#This Row],[B.02.3 - Parque de Coches Eléctricos Motrices Tipo R]]</f>
        <v>227</v>
      </c>
      <c r="AU323" s="1">
        <v>0</v>
      </c>
      <c r="AV323" s="1">
        <v>4</v>
      </c>
      <c r="AW323" s="1">
        <v>8</v>
      </c>
      <c r="AX323" s="200">
        <f>+Sar_InfraMR[[#This Row],[B.03.1 - Parque de Coches Motores Motrices Remolcados]]+Sar_InfraMR[[#This Row],[B.03.2 - Parque de Coches Motores Motrices Intermedios]]+Sar_InfraMR[[#This Row],[B.03.3 - Parque de Coches Motores Motrices Cabina]]</f>
        <v>12</v>
      </c>
      <c r="AY323" s="1">
        <v>33</v>
      </c>
      <c r="AZ323" s="1">
        <v>12</v>
      </c>
      <c r="BA323" s="1">
        <v>0</v>
      </c>
      <c r="BB323" s="1">
        <v>0</v>
      </c>
      <c r="BC323" s="200">
        <f>+SUM(Sar_InfraMR[[#This Row],[B.04.1 - Parque de Coches Remolcados Clase Unica]:[B.04.5 - Parque de Coches Remolcados para Servicios Especiales (Cartoneros)]])</f>
        <v>45</v>
      </c>
      <c r="BD323" s="356">
        <v>8</v>
      </c>
      <c r="BE323" s="1">
        <v>0</v>
      </c>
      <c r="BF323" s="1">
        <v>0</v>
      </c>
      <c r="BG323" s="235">
        <v>1676</v>
      </c>
    </row>
    <row r="324" spans="1:59">
      <c r="A324" s="1">
        <v>2019</v>
      </c>
      <c r="B324" s="1" t="s">
        <v>71</v>
      </c>
      <c r="C324" s="10">
        <v>71.5</v>
      </c>
      <c r="D324" s="10">
        <v>62.3</v>
      </c>
      <c r="E324" s="10">
        <v>0</v>
      </c>
      <c r="F324" s="10">
        <v>36.4</v>
      </c>
      <c r="G324" s="192">
        <f t="shared" si="35"/>
        <v>170.20000000000002</v>
      </c>
      <c r="H324" s="192">
        <f>+Sar_InfraMR[[#This Row],[Total Líneas de Explotación ]]</f>
        <v>170.20000000000002</v>
      </c>
      <c r="I324" s="300">
        <v>169.64911000000001</v>
      </c>
      <c r="J324" s="10">
        <v>196.1</v>
      </c>
      <c r="K324" s="10">
        <v>13.5</v>
      </c>
      <c r="L324" s="10">
        <v>85</v>
      </c>
      <c r="M324" s="10">
        <v>8.4</v>
      </c>
      <c r="N324" s="192">
        <f>+Sar_InfraMR[[#This Row],[A.03.1 -  Longitud de Vías de Explotación No Electrificadas Troncales y Ramales (vía principal) (km)]]+Sar_InfraMR[[#This Row],[A.04.1 -  Longitud de Vías de Explotación Electrificadas Troncales y Ramales (vía principal) (km)]]</f>
        <v>281.10000000000002</v>
      </c>
      <c r="O324" s="192">
        <f>+Sar_InfraMR[[#This Row],[Total Vías (excluido Auxiliares)]]</f>
        <v>281.10000000000002</v>
      </c>
      <c r="P324" s="1">
        <v>30</v>
      </c>
      <c r="Q324" s="1">
        <v>5</v>
      </c>
      <c r="R324" s="1">
        <v>5</v>
      </c>
      <c r="S324" s="194">
        <f t="shared" si="36"/>
        <v>40</v>
      </c>
      <c r="T324" s="194">
        <v>40</v>
      </c>
      <c r="U324" s="1">
        <v>20</v>
      </c>
      <c r="V324" s="1">
        <v>89</v>
      </c>
      <c r="W324" s="1">
        <v>1</v>
      </c>
      <c r="X324" s="1">
        <v>40</v>
      </c>
      <c r="Y324" s="1">
        <v>0</v>
      </c>
      <c r="Z324" s="196">
        <f>SUM(U324:Y324)</f>
        <v>150</v>
      </c>
      <c r="AA324" s="1">
        <v>11</v>
      </c>
      <c r="AB324" s="1">
        <v>22</v>
      </c>
      <c r="AC324" s="1">
        <f>+Sar_InfraMR[[#This Row],[Total Pasos Vehiculares a Nivel]]</f>
        <v>150</v>
      </c>
      <c r="AD324" s="196">
        <f t="shared" si="37"/>
        <v>183</v>
      </c>
      <c r="AE324" s="1">
        <v>17</v>
      </c>
      <c r="AF324" s="1">
        <v>16</v>
      </c>
      <c r="AG324" s="1">
        <v>74</v>
      </c>
      <c r="AH324" s="196">
        <f>SUM(AE324:AG324)</f>
        <v>107</v>
      </c>
      <c r="AI324" s="10">
        <v>31.1</v>
      </c>
      <c r="AJ324" s="10">
        <v>0</v>
      </c>
      <c r="AK324" s="10">
        <v>126.55</v>
      </c>
      <c r="AL324" s="222">
        <f>SUM(AI324:AK324)</f>
        <v>157.65</v>
      </c>
      <c r="AM324" s="1">
        <v>0</v>
      </c>
      <c r="AN324" s="1">
        <v>9</v>
      </c>
      <c r="AO324" s="1">
        <v>8</v>
      </c>
      <c r="AP324" s="200">
        <f>SUM(AM324:AO324)</f>
        <v>17</v>
      </c>
      <c r="AQ324" s="1">
        <v>152</v>
      </c>
      <c r="AR324" s="1">
        <v>75</v>
      </c>
      <c r="AS324" s="1">
        <v>0</v>
      </c>
      <c r="AT324" s="200">
        <f>+Sar_InfraMR[[#This Row],[B.02.1 - Parque de Coches Eléctricos Motrices]]+Sar_InfraMR[[#This Row],[B.02.2 - Parque de Coches Eléctricos Motrices Remolcados Tipo R]]+Sar_InfraMR[[#This Row],[B.02.3 - Parque de Coches Eléctricos Motrices Tipo R]]</f>
        <v>227</v>
      </c>
      <c r="AU324" s="1">
        <v>0</v>
      </c>
      <c r="AV324" s="1">
        <v>4</v>
      </c>
      <c r="AW324" s="1">
        <v>8</v>
      </c>
      <c r="AX324" s="200">
        <f>+Sar_InfraMR[[#This Row],[B.03.1 - Parque de Coches Motores Motrices Remolcados]]+Sar_InfraMR[[#This Row],[B.03.2 - Parque de Coches Motores Motrices Intermedios]]+Sar_InfraMR[[#This Row],[B.03.3 - Parque de Coches Motores Motrices Cabina]]</f>
        <v>12</v>
      </c>
      <c r="AY324" s="1">
        <v>33</v>
      </c>
      <c r="AZ324" s="1">
        <v>12</v>
      </c>
      <c r="BA324" s="1">
        <v>0</v>
      </c>
      <c r="BB324" s="1">
        <v>0</v>
      </c>
      <c r="BC324" s="200">
        <f>+SUM(Sar_InfraMR[[#This Row],[B.04.1 - Parque de Coches Remolcados Clase Unica]:[B.04.5 - Parque de Coches Remolcados para Servicios Especiales (Cartoneros)]])</f>
        <v>45</v>
      </c>
      <c r="BD324" s="356">
        <v>8</v>
      </c>
      <c r="BE324" s="1">
        <v>0</v>
      </c>
      <c r="BF324" s="1">
        <v>0</v>
      </c>
      <c r="BG324" s="235">
        <v>1676</v>
      </c>
    </row>
    <row r="325" spans="1:59">
      <c r="A325" s="1">
        <v>2019</v>
      </c>
      <c r="B325" s="1" t="s">
        <v>72</v>
      </c>
      <c r="C325" s="10">
        <v>71.5</v>
      </c>
      <c r="D325" s="10">
        <v>62.3</v>
      </c>
      <c r="E325" s="10">
        <v>0</v>
      </c>
      <c r="F325" s="10">
        <v>36.4</v>
      </c>
      <c r="G325" s="192">
        <f t="shared" si="35"/>
        <v>170.20000000000002</v>
      </c>
      <c r="H325" s="192">
        <f>+Sar_InfraMR[[#This Row],[Total Líneas de Explotación ]]</f>
        <v>170.20000000000002</v>
      </c>
      <c r="I325" s="300">
        <v>169.64911000000001</v>
      </c>
      <c r="J325" s="10">
        <v>196.1</v>
      </c>
      <c r="K325" s="10">
        <v>13.5</v>
      </c>
      <c r="L325" s="10">
        <v>85</v>
      </c>
      <c r="M325" s="10">
        <v>8.4</v>
      </c>
      <c r="N325" s="192">
        <f>+Sar_InfraMR[[#This Row],[A.03.1 -  Longitud de Vías de Explotación No Electrificadas Troncales y Ramales (vía principal) (km)]]+Sar_InfraMR[[#This Row],[A.04.1 -  Longitud de Vías de Explotación Electrificadas Troncales y Ramales (vía principal) (km)]]</f>
        <v>281.10000000000002</v>
      </c>
      <c r="O325" s="192">
        <f>+Sar_InfraMR[[#This Row],[Total Vías (excluido Auxiliares)]]</f>
        <v>281.10000000000002</v>
      </c>
      <c r="P325" s="1">
        <v>30</v>
      </c>
      <c r="Q325" s="1">
        <v>5</v>
      </c>
      <c r="R325" s="1">
        <v>5</v>
      </c>
      <c r="S325" s="194">
        <f t="shared" si="36"/>
        <v>40</v>
      </c>
      <c r="T325" s="194">
        <v>40</v>
      </c>
      <c r="U325" s="1">
        <v>20</v>
      </c>
      <c r="V325" s="1">
        <v>89</v>
      </c>
      <c r="W325" s="1">
        <v>1</v>
      </c>
      <c r="X325" s="1">
        <v>40</v>
      </c>
      <c r="Y325" s="1">
        <v>0</v>
      </c>
      <c r="Z325" s="196">
        <f>SUM(U325:Y325)</f>
        <v>150</v>
      </c>
      <c r="AA325" s="1">
        <v>11</v>
      </c>
      <c r="AB325" s="1">
        <v>22</v>
      </c>
      <c r="AC325" s="1">
        <f>+Sar_InfraMR[[#This Row],[Total Pasos Vehiculares a Nivel]]</f>
        <v>150</v>
      </c>
      <c r="AD325" s="196">
        <f t="shared" si="37"/>
        <v>183</v>
      </c>
      <c r="AE325" s="1">
        <v>17</v>
      </c>
      <c r="AF325" s="1">
        <v>16</v>
      </c>
      <c r="AG325" s="1">
        <v>74</v>
      </c>
      <c r="AH325" s="196">
        <f>SUM(AE325:AG325)</f>
        <v>107</v>
      </c>
      <c r="AI325" s="10">
        <v>31.1</v>
      </c>
      <c r="AJ325" s="10">
        <v>0</v>
      </c>
      <c r="AK325" s="10">
        <v>126.55</v>
      </c>
      <c r="AL325" s="222">
        <f>SUM(AI325:AK325)</f>
        <v>157.65</v>
      </c>
      <c r="AM325" s="1">
        <v>0</v>
      </c>
      <c r="AN325" s="1">
        <v>9</v>
      </c>
      <c r="AO325" s="1">
        <v>8</v>
      </c>
      <c r="AP325" s="200">
        <f>SUM(AM325:AO325)</f>
        <v>17</v>
      </c>
      <c r="AQ325" s="1">
        <v>152</v>
      </c>
      <c r="AR325" s="1">
        <v>75</v>
      </c>
      <c r="AS325" s="1">
        <v>0</v>
      </c>
      <c r="AT325" s="200">
        <f>+Sar_InfraMR[[#This Row],[B.02.1 - Parque de Coches Eléctricos Motrices]]+Sar_InfraMR[[#This Row],[B.02.2 - Parque de Coches Eléctricos Motrices Remolcados Tipo R]]+Sar_InfraMR[[#This Row],[B.02.3 - Parque de Coches Eléctricos Motrices Tipo R]]</f>
        <v>227</v>
      </c>
      <c r="AU325" s="1">
        <v>0</v>
      </c>
      <c r="AV325" s="1">
        <v>4</v>
      </c>
      <c r="AW325" s="1">
        <v>8</v>
      </c>
      <c r="AX325" s="200">
        <f>+Sar_InfraMR[[#This Row],[B.03.1 - Parque de Coches Motores Motrices Remolcados]]+Sar_InfraMR[[#This Row],[B.03.2 - Parque de Coches Motores Motrices Intermedios]]+Sar_InfraMR[[#This Row],[B.03.3 - Parque de Coches Motores Motrices Cabina]]</f>
        <v>12</v>
      </c>
      <c r="AY325" s="1">
        <v>33</v>
      </c>
      <c r="AZ325" s="1">
        <v>12</v>
      </c>
      <c r="BA325" s="1">
        <v>0</v>
      </c>
      <c r="BB325" s="1">
        <v>0</v>
      </c>
      <c r="BC325" s="200">
        <f>+SUM(Sar_InfraMR[[#This Row],[B.04.1 - Parque de Coches Remolcados Clase Unica]:[B.04.5 - Parque de Coches Remolcados para Servicios Especiales (Cartoneros)]])</f>
        <v>45</v>
      </c>
      <c r="BD325" s="356">
        <v>8</v>
      </c>
      <c r="BE325" s="1">
        <v>0</v>
      </c>
      <c r="BF325" s="1">
        <v>0</v>
      </c>
      <c r="BG325" s="235">
        <v>1676</v>
      </c>
    </row>
    <row r="326" spans="1:59">
      <c r="A326" s="1">
        <v>2020</v>
      </c>
      <c r="B326" s="1" t="s">
        <v>61</v>
      </c>
      <c r="C326" s="10">
        <v>71.5</v>
      </c>
      <c r="D326" s="10">
        <v>62.3</v>
      </c>
      <c r="E326" s="10">
        <v>0</v>
      </c>
      <c r="F326" s="10">
        <v>36.4</v>
      </c>
      <c r="G326" s="192">
        <f t="shared" si="35"/>
        <v>170.20000000000002</v>
      </c>
      <c r="H326" s="192">
        <f>+Sar_InfraMR[[#This Row],[Total Líneas de Explotación ]]</f>
        <v>170.20000000000002</v>
      </c>
      <c r="I326" s="300">
        <v>169.64911000000001</v>
      </c>
      <c r="J326" s="10">
        <v>196.1</v>
      </c>
      <c r="K326" s="10">
        <v>13.5</v>
      </c>
      <c r="L326" s="10">
        <v>85</v>
      </c>
      <c r="M326" s="10">
        <v>8.4</v>
      </c>
      <c r="N326" s="192">
        <f>+Sar_InfraMR[[#This Row],[A.03.1 -  Longitud de Vías de Explotación No Electrificadas Troncales y Ramales (vía principal) (km)]]+Sar_InfraMR[[#This Row],[A.04.1 -  Longitud de Vías de Explotación Electrificadas Troncales y Ramales (vía principal) (km)]]</f>
        <v>281.10000000000002</v>
      </c>
      <c r="O326" s="192">
        <f>+Sar_InfraMR[[#This Row],[Total Vías (excluido Auxiliares)]]</f>
        <v>281.10000000000002</v>
      </c>
      <c r="P326" s="1">
        <v>31</v>
      </c>
      <c r="Q326" s="1">
        <v>3</v>
      </c>
      <c r="R326" s="1">
        <v>6</v>
      </c>
      <c r="S326" s="194">
        <f t="shared" si="36"/>
        <v>40</v>
      </c>
      <c r="T326" s="194">
        <v>40</v>
      </c>
      <c r="U326" s="1">
        <v>32</v>
      </c>
      <c r="V326" s="1">
        <v>92</v>
      </c>
      <c r="W326" s="1">
        <v>1</v>
      </c>
      <c r="X326" s="1">
        <v>25</v>
      </c>
      <c r="Y326" s="1">
        <v>0</v>
      </c>
      <c r="Z326" s="196">
        <f t="shared" ref="Z326:Z336" si="38">SUM(U326:Y326)</f>
        <v>150</v>
      </c>
      <c r="AA326" s="1">
        <v>11</v>
      </c>
      <c r="AB326" s="1">
        <v>24</v>
      </c>
      <c r="AC326" s="1">
        <f>+Sar_InfraMR[[#This Row],[Total Pasos Vehiculares a Nivel]]</f>
        <v>150</v>
      </c>
      <c r="AD326" s="196">
        <f t="shared" si="37"/>
        <v>185</v>
      </c>
      <c r="AE326" s="1">
        <v>3</v>
      </c>
      <c r="AF326" s="1">
        <v>10</v>
      </c>
      <c r="AG326" s="1">
        <v>36</v>
      </c>
      <c r="AH326" s="196">
        <f t="shared" ref="AH326:AH336" si="39">SUM(AE326:AG326)</f>
        <v>49</v>
      </c>
      <c r="AI326" s="10">
        <v>31.1</v>
      </c>
      <c r="AJ326" s="10">
        <v>13.4</v>
      </c>
      <c r="AK326" s="10">
        <v>126</v>
      </c>
      <c r="AL326" s="222">
        <f t="shared" ref="AL326:AL336" si="40">SUM(AI326:AK326)</f>
        <v>170.5</v>
      </c>
      <c r="AM326" s="1">
        <v>6</v>
      </c>
      <c r="AN326" s="1">
        <v>11</v>
      </c>
      <c r="AO326" s="1">
        <v>10</v>
      </c>
      <c r="AP326" s="200">
        <f t="shared" ref="AP326:AP336" si="41">SUM(AM326:AO326)</f>
        <v>27</v>
      </c>
      <c r="AQ326" s="1">
        <v>150</v>
      </c>
      <c r="AR326" s="1">
        <v>77</v>
      </c>
      <c r="AS326" s="1">
        <v>0</v>
      </c>
      <c r="AT326" s="200">
        <f>+Sar_InfraMR[[#This Row],[B.02.1 - Parque de Coches Eléctricos Motrices]]+Sar_InfraMR[[#This Row],[B.02.2 - Parque de Coches Eléctricos Motrices Remolcados Tipo R]]+Sar_InfraMR[[#This Row],[B.02.3 - Parque de Coches Eléctricos Motrices Tipo R]]</f>
        <v>227</v>
      </c>
      <c r="AU326" s="1">
        <v>0</v>
      </c>
      <c r="AV326" s="1">
        <v>4</v>
      </c>
      <c r="AW326" s="1">
        <v>8</v>
      </c>
      <c r="AX326" s="200">
        <f>+Sar_InfraMR[[#This Row],[B.03.1 - Parque de Coches Motores Motrices Remolcados]]+Sar_InfraMR[[#This Row],[B.03.2 - Parque de Coches Motores Motrices Intermedios]]+Sar_InfraMR[[#This Row],[B.03.3 - Parque de Coches Motores Motrices Cabina]]</f>
        <v>12</v>
      </c>
      <c r="AY326" s="1">
        <v>35</v>
      </c>
      <c r="AZ326" s="1">
        <v>10</v>
      </c>
      <c r="BA326" s="1">
        <v>0</v>
      </c>
      <c r="BB326" s="1">
        <v>0</v>
      </c>
      <c r="BC326" s="200">
        <f>+SUM(Sar_InfraMR[[#This Row],[B.04.1 - Parque de Coches Remolcados Clase Unica]:[B.04.5 - Parque de Coches Remolcados para Servicios Especiales (Cartoneros)]])</f>
        <v>45</v>
      </c>
      <c r="BD326" s="356">
        <v>11</v>
      </c>
      <c r="BE326" s="1">
        <v>0</v>
      </c>
      <c r="BF326" s="1">
        <v>38</v>
      </c>
      <c r="BG326" s="235">
        <v>1676</v>
      </c>
    </row>
    <row r="327" spans="1:59">
      <c r="A327" s="1">
        <v>2020</v>
      </c>
      <c r="B327" s="1" t="s">
        <v>62</v>
      </c>
      <c r="C327" s="10">
        <v>71.5</v>
      </c>
      <c r="D327" s="10">
        <v>62.3</v>
      </c>
      <c r="E327" s="10">
        <v>0</v>
      </c>
      <c r="F327" s="10">
        <v>36.4</v>
      </c>
      <c r="G327" s="192">
        <f t="shared" si="35"/>
        <v>170.20000000000002</v>
      </c>
      <c r="H327" s="192">
        <f>+Sar_InfraMR[[#This Row],[Total Líneas de Explotación ]]</f>
        <v>170.20000000000002</v>
      </c>
      <c r="I327" s="300">
        <v>169.64911000000001</v>
      </c>
      <c r="J327" s="10">
        <v>196.1</v>
      </c>
      <c r="K327" s="10">
        <v>13.5</v>
      </c>
      <c r="L327" s="10">
        <v>85</v>
      </c>
      <c r="M327" s="10">
        <v>8.4</v>
      </c>
      <c r="N327" s="192">
        <f>+Sar_InfraMR[[#This Row],[A.03.1 -  Longitud de Vías de Explotación No Electrificadas Troncales y Ramales (vía principal) (km)]]+Sar_InfraMR[[#This Row],[A.04.1 -  Longitud de Vías de Explotación Electrificadas Troncales y Ramales (vía principal) (km)]]</f>
        <v>281.10000000000002</v>
      </c>
      <c r="O327" s="192">
        <f>+Sar_InfraMR[[#This Row],[Total Vías (excluido Auxiliares)]]</f>
        <v>281.10000000000002</v>
      </c>
      <c r="P327" s="1">
        <v>31</v>
      </c>
      <c r="Q327" s="1">
        <v>3</v>
      </c>
      <c r="R327" s="1">
        <v>6</v>
      </c>
      <c r="S327" s="194">
        <f t="shared" si="36"/>
        <v>40</v>
      </c>
      <c r="T327" s="194">
        <v>40</v>
      </c>
      <c r="U327" s="1">
        <v>32</v>
      </c>
      <c r="V327" s="1">
        <v>92</v>
      </c>
      <c r="W327" s="1">
        <v>1</v>
      </c>
      <c r="X327" s="1">
        <v>25</v>
      </c>
      <c r="Y327" s="1">
        <v>0</v>
      </c>
      <c r="Z327" s="196">
        <f t="shared" si="38"/>
        <v>150</v>
      </c>
      <c r="AA327" s="1">
        <v>11</v>
      </c>
      <c r="AB327" s="1">
        <v>24</v>
      </c>
      <c r="AC327" s="1">
        <f>+Sar_InfraMR[[#This Row],[Total Pasos Vehiculares a Nivel]]</f>
        <v>150</v>
      </c>
      <c r="AD327" s="196">
        <f t="shared" si="37"/>
        <v>185</v>
      </c>
      <c r="AE327" s="1">
        <v>3</v>
      </c>
      <c r="AF327" s="1">
        <v>10</v>
      </c>
      <c r="AG327" s="1">
        <v>36</v>
      </c>
      <c r="AH327" s="196">
        <f t="shared" si="39"/>
        <v>49</v>
      </c>
      <c r="AI327" s="10">
        <v>31.1</v>
      </c>
      <c r="AJ327" s="10">
        <v>13.4</v>
      </c>
      <c r="AK327" s="10">
        <v>126</v>
      </c>
      <c r="AL327" s="222">
        <f t="shared" si="40"/>
        <v>170.5</v>
      </c>
      <c r="AM327" s="1">
        <v>6</v>
      </c>
      <c r="AN327" s="1">
        <v>11</v>
      </c>
      <c r="AO327" s="1">
        <v>10</v>
      </c>
      <c r="AP327" s="200">
        <f t="shared" si="41"/>
        <v>27</v>
      </c>
      <c r="AQ327" s="1">
        <v>150</v>
      </c>
      <c r="AR327" s="1">
        <v>77</v>
      </c>
      <c r="AS327" s="1">
        <v>0</v>
      </c>
      <c r="AT327" s="200">
        <f>+Sar_InfraMR[[#This Row],[B.02.1 - Parque de Coches Eléctricos Motrices]]+Sar_InfraMR[[#This Row],[B.02.2 - Parque de Coches Eléctricos Motrices Remolcados Tipo R]]+Sar_InfraMR[[#This Row],[B.02.3 - Parque de Coches Eléctricos Motrices Tipo R]]</f>
        <v>227</v>
      </c>
      <c r="AU327" s="1">
        <v>0</v>
      </c>
      <c r="AV327" s="1">
        <v>4</v>
      </c>
      <c r="AW327" s="1">
        <v>8</v>
      </c>
      <c r="AX327" s="200">
        <f>+Sar_InfraMR[[#This Row],[B.03.1 - Parque de Coches Motores Motrices Remolcados]]+Sar_InfraMR[[#This Row],[B.03.2 - Parque de Coches Motores Motrices Intermedios]]+Sar_InfraMR[[#This Row],[B.03.3 - Parque de Coches Motores Motrices Cabina]]</f>
        <v>12</v>
      </c>
      <c r="AY327" s="1">
        <v>35</v>
      </c>
      <c r="AZ327" s="1">
        <v>10</v>
      </c>
      <c r="BA327" s="1">
        <v>0</v>
      </c>
      <c r="BB327" s="1">
        <v>0</v>
      </c>
      <c r="BC327" s="200">
        <f>+SUM(Sar_InfraMR[[#This Row],[B.04.1 - Parque de Coches Remolcados Clase Unica]:[B.04.5 - Parque de Coches Remolcados para Servicios Especiales (Cartoneros)]])</f>
        <v>45</v>
      </c>
      <c r="BD327" s="356">
        <v>11</v>
      </c>
      <c r="BE327" s="1">
        <v>0</v>
      </c>
      <c r="BF327" s="1">
        <v>38</v>
      </c>
      <c r="BG327" s="235">
        <v>1676</v>
      </c>
    </row>
    <row r="328" spans="1:59">
      <c r="A328" s="1">
        <v>2020</v>
      </c>
      <c r="B328" s="1" t="s">
        <v>63</v>
      </c>
      <c r="C328" s="10">
        <v>71.5</v>
      </c>
      <c r="D328" s="10">
        <v>62.3</v>
      </c>
      <c r="E328" s="10">
        <v>0</v>
      </c>
      <c r="F328" s="10">
        <v>36.4</v>
      </c>
      <c r="G328" s="192">
        <f t="shared" si="35"/>
        <v>170.20000000000002</v>
      </c>
      <c r="H328" s="192">
        <f>+Sar_InfraMR[[#This Row],[Total Líneas de Explotación ]]</f>
        <v>170.20000000000002</v>
      </c>
      <c r="I328" s="300">
        <v>169.64911000000001</v>
      </c>
      <c r="J328" s="10">
        <v>196.1</v>
      </c>
      <c r="K328" s="10">
        <v>13.5</v>
      </c>
      <c r="L328" s="10">
        <v>85</v>
      </c>
      <c r="M328" s="10">
        <v>8.4</v>
      </c>
      <c r="N328" s="192">
        <f>+Sar_InfraMR[[#This Row],[A.03.1 -  Longitud de Vías de Explotación No Electrificadas Troncales y Ramales (vía principal) (km)]]+Sar_InfraMR[[#This Row],[A.04.1 -  Longitud de Vías de Explotación Electrificadas Troncales y Ramales (vía principal) (km)]]</f>
        <v>281.10000000000002</v>
      </c>
      <c r="O328" s="192">
        <f>+Sar_InfraMR[[#This Row],[Total Vías (excluido Auxiliares)]]</f>
        <v>281.10000000000002</v>
      </c>
      <c r="P328" s="1">
        <v>31</v>
      </c>
      <c r="Q328" s="1">
        <v>3</v>
      </c>
      <c r="R328" s="1">
        <v>6</v>
      </c>
      <c r="S328" s="194">
        <f t="shared" si="36"/>
        <v>40</v>
      </c>
      <c r="T328" s="194">
        <v>40</v>
      </c>
      <c r="U328" s="1">
        <v>32</v>
      </c>
      <c r="V328" s="1">
        <v>92</v>
      </c>
      <c r="W328" s="1">
        <v>1</v>
      </c>
      <c r="X328" s="1">
        <v>25</v>
      </c>
      <c r="Y328" s="1">
        <v>0</v>
      </c>
      <c r="Z328" s="196">
        <f t="shared" si="38"/>
        <v>150</v>
      </c>
      <c r="AA328" s="1">
        <v>11</v>
      </c>
      <c r="AB328" s="1">
        <v>24</v>
      </c>
      <c r="AC328" s="1">
        <f>+Sar_InfraMR[[#This Row],[Total Pasos Vehiculares a Nivel]]</f>
        <v>150</v>
      </c>
      <c r="AD328" s="196">
        <f t="shared" si="37"/>
        <v>185</v>
      </c>
      <c r="AE328" s="1">
        <v>3</v>
      </c>
      <c r="AF328" s="1">
        <v>10</v>
      </c>
      <c r="AG328" s="1">
        <v>36</v>
      </c>
      <c r="AH328" s="196">
        <f t="shared" si="39"/>
        <v>49</v>
      </c>
      <c r="AI328" s="10">
        <v>31.1</v>
      </c>
      <c r="AJ328" s="10">
        <v>13.4</v>
      </c>
      <c r="AK328" s="10">
        <v>126</v>
      </c>
      <c r="AL328" s="222">
        <f t="shared" si="40"/>
        <v>170.5</v>
      </c>
      <c r="AM328" s="1">
        <v>6</v>
      </c>
      <c r="AN328" s="1">
        <v>11</v>
      </c>
      <c r="AO328" s="1">
        <v>10</v>
      </c>
      <c r="AP328" s="200">
        <f t="shared" si="41"/>
        <v>27</v>
      </c>
      <c r="AQ328" s="1">
        <v>150</v>
      </c>
      <c r="AR328" s="1">
        <v>77</v>
      </c>
      <c r="AS328" s="1">
        <v>0</v>
      </c>
      <c r="AT328" s="200">
        <f>+Sar_InfraMR[[#This Row],[B.02.1 - Parque de Coches Eléctricos Motrices]]+Sar_InfraMR[[#This Row],[B.02.2 - Parque de Coches Eléctricos Motrices Remolcados Tipo R]]+Sar_InfraMR[[#This Row],[B.02.3 - Parque de Coches Eléctricos Motrices Tipo R]]</f>
        <v>227</v>
      </c>
      <c r="AU328" s="1">
        <v>0</v>
      </c>
      <c r="AV328" s="1">
        <v>4</v>
      </c>
      <c r="AW328" s="1">
        <v>8</v>
      </c>
      <c r="AX328" s="200">
        <f>+Sar_InfraMR[[#This Row],[B.03.1 - Parque de Coches Motores Motrices Remolcados]]+Sar_InfraMR[[#This Row],[B.03.2 - Parque de Coches Motores Motrices Intermedios]]+Sar_InfraMR[[#This Row],[B.03.3 - Parque de Coches Motores Motrices Cabina]]</f>
        <v>12</v>
      </c>
      <c r="AY328" s="1">
        <v>35</v>
      </c>
      <c r="AZ328" s="1">
        <v>10</v>
      </c>
      <c r="BA328" s="1">
        <v>0</v>
      </c>
      <c r="BB328" s="1">
        <v>0</v>
      </c>
      <c r="BC328" s="200">
        <f>+SUM(Sar_InfraMR[[#This Row],[B.04.1 - Parque de Coches Remolcados Clase Unica]:[B.04.5 - Parque de Coches Remolcados para Servicios Especiales (Cartoneros)]])</f>
        <v>45</v>
      </c>
      <c r="BD328" s="356">
        <v>11</v>
      </c>
      <c r="BE328" s="1">
        <v>0</v>
      </c>
      <c r="BF328" s="1">
        <v>38</v>
      </c>
      <c r="BG328" s="235">
        <v>1676</v>
      </c>
    </row>
    <row r="329" spans="1:59">
      <c r="A329" s="1">
        <v>2020</v>
      </c>
      <c r="B329" s="1" t="s">
        <v>64</v>
      </c>
      <c r="C329" s="10">
        <v>71.5</v>
      </c>
      <c r="D329" s="10">
        <v>62.3</v>
      </c>
      <c r="E329" s="10">
        <v>0</v>
      </c>
      <c r="F329" s="10">
        <v>36.4</v>
      </c>
      <c r="G329" s="192">
        <f t="shared" si="35"/>
        <v>170.20000000000002</v>
      </c>
      <c r="H329" s="192">
        <f>+Sar_InfraMR[[#This Row],[Total Líneas de Explotación ]]</f>
        <v>170.20000000000002</v>
      </c>
      <c r="I329" s="300">
        <v>169.64911000000001</v>
      </c>
      <c r="J329" s="10">
        <v>196.1</v>
      </c>
      <c r="K329" s="10">
        <v>13.5</v>
      </c>
      <c r="L329" s="10">
        <v>85</v>
      </c>
      <c r="M329" s="10">
        <v>8.4</v>
      </c>
      <c r="N329" s="192">
        <f>+Sar_InfraMR[[#This Row],[A.03.1 -  Longitud de Vías de Explotación No Electrificadas Troncales y Ramales (vía principal) (km)]]+Sar_InfraMR[[#This Row],[A.04.1 -  Longitud de Vías de Explotación Electrificadas Troncales y Ramales (vía principal) (km)]]</f>
        <v>281.10000000000002</v>
      </c>
      <c r="O329" s="192">
        <f>+Sar_InfraMR[[#This Row],[Total Vías (excluido Auxiliares)]]</f>
        <v>281.10000000000002</v>
      </c>
      <c r="P329" s="1">
        <v>31</v>
      </c>
      <c r="Q329" s="1">
        <v>3</v>
      </c>
      <c r="R329" s="1">
        <v>6</v>
      </c>
      <c r="S329" s="194">
        <f t="shared" si="36"/>
        <v>40</v>
      </c>
      <c r="T329" s="194">
        <v>40</v>
      </c>
      <c r="U329" s="1">
        <v>32</v>
      </c>
      <c r="V329" s="1">
        <v>92</v>
      </c>
      <c r="W329" s="1">
        <v>1</v>
      </c>
      <c r="X329" s="1">
        <v>25</v>
      </c>
      <c r="Y329" s="1">
        <v>0</v>
      </c>
      <c r="Z329" s="196">
        <f t="shared" si="38"/>
        <v>150</v>
      </c>
      <c r="AA329" s="1">
        <v>11</v>
      </c>
      <c r="AB329" s="1">
        <v>24</v>
      </c>
      <c r="AC329" s="1">
        <f>+Sar_InfraMR[[#This Row],[Total Pasos Vehiculares a Nivel]]</f>
        <v>150</v>
      </c>
      <c r="AD329" s="196">
        <f t="shared" si="37"/>
        <v>185</v>
      </c>
      <c r="AE329" s="1">
        <v>3</v>
      </c>
      <c r="AF329" s="1">
        <v>10</v>
      </c>
      <c r="AG329" s="1">
        <v>36</v>
      </c>
      <c r="AH329" s="196">
        <f t="shared" si="39"/>
        <v>49</v>
      </c>
      <c r="AI329" s="10">
        <v>31.1</v>
      </c>
      <c r="AJ329" s="10">
        <v>13.4</v>
      </c>
      <c r="AK329" s="10">
        <v>126</v>
      </c>
      <c r="AL329" s="222">
        <f t="shared" si="40"/>
        <v>170.5</v>
      </c>
      <c r="AM329" s="1">
        <v>6</v>
      </c>
      <c r="AN329" s="1">
        <v>11</v>
      </c>
      <c r="AO329" s="1">
        <v>10</v>
      </c>
      <c r="AP329" s="200">
        <f t="shared" si="41"/>
        <v>27</v>
      </c>
      <c r="AQ329" s="1">
        <v>150</v>
      </c>
      <c r="AR329" s="1">
        <v>77</v>
      </c>
      <c r="AS329" s="1">
        <v>0</v>
      </c>
      <c r="AT329" s="200">
        <f>+Sar_InfraMR[[#This Row],[B.02.1 - Parque de Coches Eléctricos Motrices]]+Sar_InfraMR[[#This Row],[B.02.2 - Parque de Coches Eléctricos Motrices Remolcados Tipo R]]+Sar_InfraMR[[#This Row],[B.02.3 - Parque de Coches Eléctricos Motrices Tipo R]]</f>
        <v>227</v>
      </c>
      <c r="AU329" s="1">
        <v>0</v>
      </c>
      <c r="AV329" s="1">
        <v>4</v>
      </c>
      <c r="AW329" s="1">
        <v>8</v>
      </c>
      <c r="AX329" s="200">
        <f>+Sar_InfraMR[[#This Row],[B.03.1 - Parque de Coches Motores Motrices Remolcados]]+Sar_InfraMR[[#This Row],[B.03.2 - Parque de Coches Motores Motrices Intermedios]]+Sar_InfraMR[[#This Row],[B.03.3 - Parque de Coches Motores Motrices Cabina]]</f>
        <v>12</v>
      </c>
      <c r="AY329" s="1">
        <v>35</v>
      </c>
      <c r="AZ329" s="1">
        <v>10</v>
      </c>
      <c r="BA329" s="1">
        <v>0</v>
      </c>
      <c r="BB329" s="1">
        <v>0</v>
      </c>
      <c r="BC329" s="200">
        <f>+SUM(Sar_InfraMR[[#This Row],[B.04.1 - Parque de Coches Remolcados Clase Unica]:[B.04.5 - Parque de Coches Remolcados para Servicios Especiales (Cartoneros)]])</f>
        <v>45</v>
      </c>
      <c r="BD329" s="356">
        <v>11</v>
      </c>
      <c r="BE329" s="1">
        <v>0</v>
      </c>
      <c r="BF329" s="1">
        <v>38</v>
      </c>
      <c r="BG329" s="235">
        <v>1676</v>
      </c>
    </row>
    <row r="330" spans="1:59">
      <c r="A330" s="1">
        <v>2020</v>
      </c>
      <c r="B330" s="1" t="s">
        <v>65</v>
      </c>
      <c r="C330" s="10">
        <v>71.5</v>
      </c>
      <c r="D330" s="10">
        <v>62.3</v>
      </c>
      <c r="E330" s="10">
        <v>0</v>
      </c>
      <c r="F330" s="10">
        <v>36.4</v>
      </c>
      <c r="G330" s="192">
        <f t="shared" si="35"/>
        <v>170.20000000000002</v>
      </c>
      <c r="H330" s="192">
        <f>+Sar_InfraMR[[#This Row],[Total Líneas de Explotación ]]</f>
        <v>170.20000000000002</v>
      </c>
      <c r="I330" s="300">
        <v>169.64911000000001</v>
      </c>
      <c r="J330" s="10">
        <v>196.1</v>
      </c>
      <c r="K330" s="10">
        <v>13.5</v>
      </c>
      <c r="L330" s="10">
        <v>85</v>
      </c>
      <c r="M330" s="10">
        <v>8.4</v>
      </c>
      <c r="N330" s="192">
        <f>+Sar_InfraMR[[#This Row],[A.03.1 -  Longitud de Vías de Explotación No Electrificadas Troncales y Ramales (vía principal) (km)]]+Sar_InfraMR[[#This Row],[A.04.1 -  Longitud de Vías de Explotación Electrificadas Troncales y Ramales (vía principal) (km)]]</f>
        <v>281.10000000000002</v>
      </c>
      <c r="O330" s="192">
        <f>+Sar_InfraMR[[#This Row],[Total Vías (excluido Auxiliares)]]</f>
        <v>281.10000000000002</v>
      </c>
      <c r="P330" s="1">
        <v>31</v>
      </c>
      <c r="Q330" s="1">
        <v>3</v>
      </c>
      <c r="R330" s="1">
        <v>6</v>
      </c>
      <c r="S330" s="194">
        <f t="shared" si="36"/>
        <v>40</v>
      </c>
      <c r="T330" s="194">
        <v>40</v>
      </c>
      <c r="U330" s="1">
        <v>32</v>
      </c>
      <c r="V330" s="1">
        <v>92</v>
      </c>
      <c r="W330" s="1">
        <v>1</v>
      </c>
      <c r="X330" s="1">
        <v>25</v>
      </c>
      <c r="Y330" s="1">
        <v>0</v>
      </c>
      <c r="Z330" s="196">
        <f t="shared" si="38"/>
        <v>150</v>
      </c>
      <c r="AA330" s="1">
        <v>11</v>
      </c>
      <c r="AB330" s="1">
        <v>24</v>
      </c>
      <c r="AC330" s="1">
        <f>+Sar_InfraMR[[#This Row],[Total Pasos Vehiculares a Nivel]]</f>
        <v>150</v>
      </c>
      <c r="AD330" s="196">
        <f t="shared" si="37"/>
        <v>185</v>
      </c>
      <c r="AE330" s="1">
        <v>3</v>
      </c>
      <c r="AF330" s="1">
        <v>10</v>
      </c>
      <c r="AG330" s="1">
        <v>36</v>
      </c>
      <c r="AH330" s="196">
        <f t="shared" si="39"/>
        <v>49</v>
      </c>
      <c r="AI330" s="10">
        <v>31.1</v>
      </c>
      <c r="AJ330" s="10">
        <v>13.4</v>
      </c>
      <c r="AK330" s="10">
        <v>126</v>
      </c>
      <c r="AL330" s="222">
        <f t="shared" si="40"/>
        <v>170.5</v>
      </c>
      <c r="AM330" s="1">
        <v>6</v>
      </c>
      <c r="AN330" s="1">
        <v>11</v>
      </c>
      <c r="AO330" s="1">
        <v>10</v>
      </c>
      <c r="AP330" s="200">
        <f t="shared" si="41"/>
        <v>27</v>
      </c>
      <c r="AQ330" s="1">
        <v>150</v>
      </c>
      <c r="AR330" s="1">
        <v>77</v>
      </c>
      <c r="AS330" s="1">
        <v>0</v>
      </c>
      <c r="AT330" s="200">
        <f>+Sar_InfraMR[[#This Row],[B.02.1 - Parque de Coches Eléctricos Motrices]]+Sar_InfraMR[[#This Row],[B.02.2 - Parque de Coches Eléctricos Motrices Remolcados Tipo R]]+Sar_InfraMR[[#This Row],[B.02.3 - Parque de Coches Eléctricos Motrices Tipo R]]</f>
        <v>227</v>
      </c>
      <c r="AU330" s="1">
        <v>0</v>
      </c>
      <c r="AV330" s="1">
        <v>4</v>
      </c>
      <c r="AW330" s="1">
        <v>8</v>
      </c>
      <c r="AX330" s="200">
        <f>+Sar_InfraMR[[#This Row],[B.03.1 - Parque de Coches Motores Motrices Remolcados]]+Sar_InfraMR[[#This Row],[B.03.2 - Parque de Coches Motores Motrices Intermedios]]+Sar_InfraMR[[#This Row],[B.03.3 - Parque de Coches Motores Motrices Cabina]]</f>
        <v>12</v>
      </c>
      <c r="AY330" s="1">
        <v>35</v>
      </c>
      <c r="AZ330" s="1">
        <v>10</v>
      </c>
      <c r="BA330" s="1">
        <v>0</v>
      </c>
      <c r="BB330" s="1">
        <v>0</v>
      </c>
      <c r="BC330" s="200">
        <f>+SUM(Sar_InfraMR[[#This Row],[B.04.1 - Parque de Coches Remolcados Clase Unica]:[B.04.5 - Parque de Coches Remolcados para Servicios Especiales (Cartoneros)]])</f>
        <v>45</v>
      </c>
      <c r="BD330" s="356">
        <v>11</v>
      </c>
      <c r="BE330" s="1">
        <v>0</v>
      </c>
      <c r="BF330" s="1">
        <v>38</v>
      </c>
      <c r="BG330" s="235">
        <v>1676</v>
      </c>
    </row>
    <row r="331" spans="1:59">
      <c r="A331" s="1">
        <v>2020</v>
      </c>
      <c r="B331" s="1" t="s">
        <v>66</v>
      </c>
      <c r="C331" s="10">
        <v>71.5</v>
      </c>
      <c r="D331" s="10">
        <v>62.3</v>
      </c>
      <c r="E331" s="10">
        <v>0</v>
      </c>
      <c r="F331" s="10">
        <v>36.4</v>
      </c>
      <c r="G331" s="192">
        <f t="shared" si="35"/>
        <v>170.20000000000002</v>
      </c>
      <c r="H331" s="192">
        <f>+Sar_InfraMR[[#This Row],[Total Líneas de Explotación ]]</f>
        <v>170.20000000000002</v>
      </c>
      <c r="I331" s="300">
        <v>169.64911000000001</v>
      </c>
      <c r="J331" s="10">
        <v>196.1</v>
      </c>
      <c r="K331" s="10">
        <v>13.5</v>
      </c>
      <c r="L331" s="10">
        <v>85</v>
      </c>
      <c r="M331" s="10">
        <v>8.4</v>
      </c>
      <c r="N331" s="192">
        <f>+Sar_InfraMR[[#This Row],[A.03.1 -  Longitud de Vías de Explotación No Electrificadas Troncales y Ramales (vía principal) (km)]]+Sar_InfraMR[[#This Row],[A.04.1 -  Longitud de Vías de Explotación Electrificadas Troncales y Ramales (vía principal) (km)]]</f>
        <v>281.10000000000002</v>
      </c>
      <c r="O331" s="192">
        <f>+Sar_InfraMR[[#This Row],[Total Vías (excluido Auxiliares)]]</f>
        <v>281.10000000000002</v>
      </c>
      <c r="P331" s="1">
        <v>31</v>
      </c>
      <c r="Q331" s="1">
        <v>3</v>
      </c>
      <c r="R331" s="1">
        <v>6</v>
      </c>
      <c r="S331" s="194">
        <f t="shared" si="36"/>
        <v>40</v>
      </c>
      <c r="T331" s="194">
        <v>40</v>
      </c>
      <c r="U331" s="1">
        <v>32</v>
      </c>
      <c r="V331" s="1">
        <v>92</v>
      </c>
      <c r="W331" s="1">
        <v>1</v>
      </c>
      <c r="X331" s="1">
        <v>25</v>
      </c>
      <c r="Y331" s="1">
        <v>0</v>
      </c>
      <c r="Z331" s="196">
        <f t="shared" si="38"/>
        <v>150</v>
      </c>
      <c r="AA331" s="1">
        <v>11</v>
      </c>
      <c r="AB331" s="1">
        <v>24</v>
      </c>
      <c r="AC331" s="1">
        <f>+Sar_InfraMR[[#This Row],[Total Pasos Vehiculares a Nivel]]</f>
        <v>150</v>
      </c>
      <c r="AD331" s="196">
        <f t="shared" si="37"/>
        <v>185</v>
      </c>
      <c r="AE331" s="1">
        <v>3</v>
      </c>
      <c r="AF331" s="1">
        <v>10</v>
      </c>
      <c r="AG331" s="1">
        <v>36</v>
      </c>
      <c r="AH331" s="196">
        <f t="shared" si="39"/>
        <v>49</v>
      </c>
      <c r="AI331" s="10">
        <v>31.1</v>
      </c>
      <c r="AJ331" s="10">
        <v>13.4</v>
      </c>
      <c r="AK331" s="10">
        <v>126</v>
      </c>
      <c r="AL331" s="222">
        <f t="shared" si="40"/>
        <v>170.5</v>
      </c>
      <c r="AM331" s="1">
        <v>6</v>
      </c>
      <c r="AN331" s="1">
        <v>11</v>
      </c>
      <c r="AO331" s="1">
        <v>10</v>
      </c>
      <c r="AP331" s="200">
        <f t="shared" si="41"/>
        <v>27</v>
      </c>
      <c r="AQ331" s="1">
        <v>150</v>
      </c>
      <c r="AR331" s="1">
        <v>77</v>
      </c>
      <c r="AS331" s="1">
        <v>0</v>
      </c>
      <c r="AT331" s="200">
        <f>+Sar_InfraMR[[#This Row],[B.02.1 - Parque de Coches Eléctricos Motrices]]+Sar_InfraMR[[#This Row],[B.02.2 - Parque de Coches Eléctricos Motrices Remolcados Tipo R]]+Sar_InfraMR[[#This Row],[B.02.3 - Parque de Coches Eléctricos Motrices Tipo R]]</f>
        <v>227</v>
      </c>
      <c r="AU331" s="1">
        <v>0</v>
      </c>
      <c r="AV331" s="1">
        <v>4</v>
      </c>
      <c r="AW331" s="1">
        <v>8</v>
      </c>
      <c r="AX331" s="200">
        <f>+Sar_InfraMR[[#This Row],[B.03.1 - Parque de Coches Motores Motrices Remolcados]]+Sar_InfraMR[[#This Row],[B.03.2 - Parque de Coches Motores Motrices Intermedios]]+Sar_InfraMR[[#This Row],[B.03.3 - Parque de Coches Motores Motrices Cabina]]</f>
        <v>12</v>
      </c>
      <c r="AY331" s="1">
        <v>35</v>
      </c>
      <c r="AZ331" s="1">
        <v>10</v>
      </c>
      <c r="BA331" s="1">
        <v>0</v>
      </c>
      <c r="BB331" s="1">
        <v>0</v>
      </c>
      <c r="BC331" s="200">
        <f>+SUM(Sar_InfraMR[[#This Row],[B.04.1 - Parque de Coches Remolcados Clase Unica]:[B.04.5 - Parque de Coches Remolcados para Servicios Especiales (Cartoneros)]])</f>
        <v>45</v>
      </c>
      <c r="BD331" s="356">
        <v>11</v>
      </c>
      <c r="BE331" s="1">
        <v>0</v>
      </c>
      <c r="BF331" s="1">
        <v>38</v>
      </c>
      <c r="BG331" s="235">
        <v>1676</v>
      </c>
    </row>
    <row r="332" spans="1:59">
      <c r="A332" s="1">
        <v>2020</v>
      </c>
      <c r="B332" s="1" t="s">
        <v>67</v>
      </c>
      <c r="C332" s="10">
        <v>71.5</v>
      </c>
      <c r="D332" s="10">
        <v>62.3</v>
      </c>
      <c r="E332" s="10">
        <v>0</v>
      </c>
      <c r="F332" s="10">
        <v>36.4</v>
      </c>
      <c r="G332" s="192">
        <f t="shared" si="35"/>
        <v>170.20000000000002</v>
      </c>
      <c r="H332" s="192">
        <f>+Sar_InfraMR[[#This Row],[Total Líneas de Explotación ]]</f>
        <v>170.20000000000002</v>
      </c>
      <c r="I332" s="300">
        <v>169.64911000000001</v>
      </c>
      <c r="J332" s="10">
        <v>196.1</v>
      </c>
      <c r="K332" s="10">
        <v>13.5</v>
      </c>
      <c r="L332" s="10">
        <v>85</v>
      </c>
      <c r="M332" s="10">
        <v>8.4</v>
      </c>
      <c r="N332" s="192">
        <f>+Sar_InfraMR[[#This Row],[A.03.1 -  Longitud de Vías de Explotación No Electrificadas Troncales y Ramales (vía principal) (km)]]+Sar_InfraMR[[#This Row],[A.04.1 -  Longitud de Vías de Explotación Electrificadas Troncales y Ramales (vía principal) (km)]]</f>
        <v>281.10000000000002</v>
      </c>
      <c r="O332" s="192">
        <f>+Sar_InfraMR[[#This Row],[Total Vías (excluido Auxiliares)]]</f>
        <v>281.10000000000002</v>
      </c>
      <c r="P332" s="1">
        <v>31</v>
      </c>
      <c r="Q332" s="1">
        <v>3</v>
      </c>
      <c r="R332" s="1">
        <v>6</v>
      </c>
      <c r="S332" s="194">
        <f t="shared" si="36"/>
        <v>40</v>
      </c>
      <c r="T332" s="194">
        <v>40</v>
      </c>
      <c r="U332" s="1">
        <v>32</v>
      </c>
      <c r="V332" s="1">
        <v>92</v>
      </c>
      <c r="W332" s="1">
        <v>1</v>
      </c>
      <c r="X332" s="1">
        <v>25</v>
      </c>
      <c r="Y332" s="1">
        <v>0</v>
      </c>
      <c r="Z332" s="196">
        <f t="shared" si="38"/>
        <v>150</v>
      </c>
      <c r="AA332" s="1">
        <v>11</v>
      </c>
      <c r="AB332" s="1">
        <v>24</v>
      </c>
      <c r="AC332" s="1">
        <f>+Sar_InfraMR[[#This Row],[Total Pasos Vehiculares a Nivel]]</f>
        <v>150</v>
      </c>
      <c r="AD332" s="196">
        <f t="shared" si="37"/>
        <v>185</v>
      </c>
      <c r="AE332" s="1">
        <v>3</v>
      </c>
      <c r="AF332" s="1">
        <v>10</v>
      </c>
      <c r="AG332" s="1">
        <v>36</v>
      </c>
      <c r="AH332" s="196">
        <f t="shared" si="39"/>
        <v>49</v>
      </c>
      <c r="AI332" s="10">
        <v>31.1</v>
      </c>
      <c r="AJ332" s="10">
        <v>13.4</v>
      </c>
      <c r="AK332" s="10">
        <v>126</v>
      </c>
      <c r="AL332" s="222">
        <f t="shared" si="40"/>
        <v>170.5</v>
      </c>
      <c r="AM332" s="1">
        <v>6</v>
      </c>
      <c r="AN332" s="1">
        <v>11</v>
      </c>
      <c r="AO332" s="1">
        <v>10</v>
      </c>
      <c r="AP332" s="200">
        <f t="shared" si="41"/>
        <v>27</v>
      </c>
      <c r="AQ332" s="1">
        <v>150</v>
      </c>
      <c r="AR332" s="1">
        <v>77</v>
      </c>
      <c r="AS332" s="1">
        <v>0</v>
      </c>
      <c r="AT332" s="200">
        <f>+Sar_InfraMR[[#This Row],[B.02.1 - Parque de Coches Eléctricos Motrices]]+Sar_InfraMR[[#This Row],[B.02.2 - Parque de Coches Eléctricos Motrices Remolcados Tipo R]]+Sar_InfraMR[[#This Row],[B.02.3 - Parque de Coches Eléctricos Motrices Tipo R]]</f>
        <v>227</v>
      </c>
      <c r="AU332" s="1">
        <v>0</v>
      </c>
      <c r="AV332" s="1">
        <v>4</v>
      </c>
      <c r="AW332" s="1">
        <v>8</v>
      </c>
      <c r="AX332" s="200">
        <f>+Sar_InfraMR[[#This Row],[B.03.1 - Parque de Coches Motores Motrices Remolcados]]+Sar_InfraMR[[#This Row],[B.03.2 - Parque de Coches Motores Motrices Intermedios]]+Sar_InfraMR[[#This Row],[B.03.3 - Parque de Coches Motores Motrices Cabina]]</f>
        <v>12</v>
      </c>
      <c r="AY332" s="1">
        <v>35</v>
      </c>
      <c r="AZ332" s="1">
        <v>10</v>
      </c>
      <c r="BA332" s="1">
        <v>0</v>
      </c>
      <c r="BB332" s="1">
        <v>0</v>
      </c>
      <c r="BC332" s="200">
        <f>+SUM(Sar_InfraMR[[#This Row],[B.04.1 - Parque de Coches Remolcados Clase Unica]:[B.04.5 - Parque de Coches Remolcados para Servicios Especiales (Cartoneros)]])</f>
        <v>45</v>
      </c>
      <c r="BD332" s="356">
        <v>11</v>
      </c>
      <c r="BE332" s="1">
        <v>0</v>
      </c>
      <c r="BF332" s="1">
        <v>38</v>
      </c>
      <c r="BG332" s="235">
        <v>1676</v>
      </c>
    </row>
    <row r="333" spans="1:59">
      <c r="A333" s="1">
        <v>2020</v>
      </c>
      <c r="B333" s="1" t="s">
        <v>68</v>
      </c>
      <c r="C333" s="10">
        <v>71.5</v>
      </c>
      <c r="D333" s="10">
        <v>62.3</v>
      </c>
      <c r="E333" s="10">
        <v>0</v>
      </c>
      <c r="F333" s="10">
        <v>36.4</v>
      </c>
      <c r="G333" s="192">
        <f t="shared" si="35"/>
        <v>170.20000000000002</v>
      </c>
      <c r="H333" s="192">
        <f>+Sar_InfraMR[[#This Row],[Total Líneas de Explotación ]]</f>
        <v>170.20000000000002</v>
      </c>
      <c r="I333" s="300">
        <v>169.64911000000001</v>
      </c>
      <c r="J333" s="10">
        <v>196.1</v>
      </c>
      <c r="K333" s="10">
        <v>13.5</v>
      </c>
      <c r="L333" s="10">
        <v>85</v>
      </c>
      <c r="M333" s="10">
        <v>8.4</v>
      </c>
      <c r="N333" s="192">
        <f>+Sar_InfraMR[[#This Row],[A.03.1 -  Longitud de Vías de Explotación No Electrificadas Troncales y Ramales (vía principal) (km)]]+Sar_InfraMR[[#This Row],[A.04.1 -  Longitud de Vías de Explotación Electrificadas Troncales y Ramales (vía principal) (km)]]</f>
        <v>281.10000000000002</v>
      </c>
      <c r="O333" s="192">
        <f>+Sar_InfraMR[[#This Row],[Total Vías (excluido Auxiliares)]]</f>
        <v>281.10000000000002</v>
      </c>
      <c r="P333" s="1">
        <v>31</v>
      </c>
      <c r="Q333" s="1">
        <v>3</v>
      </c>
      <c r="R333" s="1">
        <v>6</v>
      </c>
      <c r="S333" s="194">
        <f t="shared" si="36"/>
        <v>40</v>
      </c>
      <c r="T333" s="194">
        <v>40</v>
      </c>
      <c r="U333" s="1">
        <v>32</v>
      </c>
      <c r="V333" s="1">
        <v>92</v>
      </c>
      <c r="W333" s="1">
        <v>1</v>
      </c>
      <c r="X333" s="1">
        <v>25</v>
      </c>
      <c r="Y333" s="1">
        <v>0</v>
      </c>
      <c r="Z333" s="196">
        <f t="shared" si="38"/>
        <v>150</v>
      </c>
      <c r="AA333" s="1">
        <v>11</v>
      </c>
      <c r="AB333" s="1">
        <v>24</v>
      </c>
      <c r="AC333" s="1">
        <f>+Sar_InfraMR[[#This Row],[Total Pasos Vehiculares a Nivel]]</f>
        <v>150</v>
      </c>
      <c r="AD333" s="196">
        <f t="shared" si="37"/>
        <v>185</v>
      </c>
      <c r="AE333" s="1">
        <v>3</v>
      </c>
      <c r="AF333" s="1">
        <v>10</v>
      </c>
      <c r="AG333" s="1">
        <v>36</v>
      </c>
      <c r="AH333" s="196">
        <f t="shared" si="39"/>
        <v>49</v>
      </c>
      <c r="AI333" s="10">
        <v>31.1</v>
      </c>
      <c r="AJ333" s="10">
        <v>13.4</v>
      </c>
      <c r="AK333" s="10">
        <v>126</v>
      </c>
      <c r="AL333" s="222">
        <f t="shared" si="40"/>
        <v>170.5</v>
      </c>
      <c r="AM333" s="1">
        <v>6</v>
      </c>
      <c r="AN333" s="1">
        <v>11</v>
      </c>
      <c r="AO333" s="1">
        <v>10</v>
      </c>
      <c r="AP333" s="200">
        <f t="shared" si="41"/>
        <v>27</v>
      </c>
      <c r="AQ333" s="1">
        <v>150</v>
      </c>
      <c r="AR333" s="1">
        <v>77</v>
      </c>
      <c r="AS333" s="1">
        <v>0</v>
      </c>
      <c r="AT333" s="200">
        <f>+Sar_InfraMR[[#This Row],[B.02.1 - Parque de Coches Eléctricos Motrices]]+Sar_InfraMR[[#This Row],[B.02.2 - Parque de Coches Eléctricos Motrices Remolcados Tipo R]]+Sar_InfraMR[[#This Row],[B.02.3 - Parque de Coches Eléctricos Motrices Tipo R]]</f>
        <v>227</v>
      </c>
      <c r="AU333" s="1">
        <v>0</v>
      </c>
      <c r="AV333" s="1">
        <v>4</v>
      </c>
      <c r="AW333" s="1">
        <v>8</v>
      </c>
      <c r="AX333" s="200">
        <f>+Sar_InfraMR[[#This Row],[B.03.1 - Parque de Coches Motores Motrices Remolcados]]+Sar_InfraMR[[#This Row],[B.03.2 - Parque de Coches Motores Motrices Intermedios]]+Sar_InfraMR[[#This Row],[B.03.3 - Parque de Coches Motores Motrices Cabina]]</f>
        <v>12</v>
      </c>
      <c r="AY333" s="1">
        <v>35</v>
      </c>
      <c r="AZ333" s="1">
        <v>10</v>
      </c>
      <c r="BA333" s="1">
        <v>0</v>
      </c>
      <c r="BB333" s="1">
        <v>0</v>
      </c>
      <c r="BC333" s="200">
        <f>+SUM(Sar_InfraMR[[#This Row],[B.04.1 - Parque de Coches Remolcados Clase Unica]:[B.04.5 - Parque de Coches Remolcados para Servicios Especiales (Cartoneros)]])</f>
        <v>45</v>
      </c>
      <c r="BD333" s="356">
        <v>11</v>
      </c>
      <c r="BE333" s="1">
        <v>0</v>
      </c>
      <c r="BF333" s="1">
        <v>38</v>
      </c>
      <c r="BG333" s="235">
        <v>1676</v>
      </c>
    </row>
    <row r="334" spans="1:59">
      <c r="A334" s="1">
        <v>2020</v>
      </c>
      <c r="B334" s="1" t="s">
        <v>69</v>
      </c>
      <c r="C334" s="10">
        <v>71.5</v>
      </c>
      <c r="D334" s="10">
        <v>62.3</v>
      </c>
      <c r="E334" s="10">
        <v>0</v>
      </c>
      <c r="F334" s="10">
        <v>36.4</v>
      </c>
      <c r="G334" s="192">
        <f t="shared" si="35"/>
        <v>170.20000000000002</v>
      </c>
      <c r="H334" s="192">
        <f>+Sar_InfraMR[[#This Row],[Total Líneas de Explotación ]]</f>
        <v>170.20000000000002</v>
      </c>
      <c r="I334" s="300">
        <v>169.64911000000001</v>
      </c>
      <c r="J334" s="10">
        <v>196.1</v>
      </c>
      <c r="K334" s="10">
        <v>13.5</v>
      </c>
      <c r="L334" s="10">
        <v>85</v>
      </c>
      <c r="M334" s="10">
        <v>8.4</v>
      </c>
      <c r="N334" s="192">
        <f>+Sar_InfraMR[[#This Row],[A.03.1 -  Longitud de Vías de Explotación No Electrificadas Troncales y Ramales (vía principal) (km)]]+Sar_InfraMR[[#This Row],[A.04.1 -  Longitud de Vías de Explotación Electrificadas Troncales y Ramales (vía principal) (km)]]</f>
        <v>281.10000000000002</v>
      </c>
      <c r="O334" s="192">
        <f>+Sar_InfraMR[[#This Row],[Total Vías (excluido Auxiliares)]]</f>
        <v>281.10000000000002</v>
      </c>
      <c r="P334" s="1">
        <v>31</v>
      </c>
      <c r="Q334" s="1">
        <v>3</v>
      </c>
      <c r="R334" s="1">
        <v>6</v>
      </c>
      <c r="S334" s="194">
        <f t="shared" si="36"/>
        <v>40</v>
      </c>
      <c r="T334" s="194">
        <v>40</v>
      </c>
      <c r="U334" s="1">
        <v>32</v>
      </c>
      <c r="V334" s="1">
        <v>92</v>
      </c>
      <c r="W334" s="1">
        <v>1</v>
      </c>
      <c r="X334" s="1">
        <v>25</v>
      </c>
      <c r="Y334" s="1">
        <v>0</v>
      </c>
      <c r="Z334" s="196">
        <f t="shared" si="38"/>
        <v>150</v>
      </c>
      <c r="AA334" s="1">
        <v>11</v>
      </c>
      <c r="AB334" s="1">
        <v>24</v>
      </c>
      <c r="AC334" s="1">
        <f>+Sar_InfraMR[[#This Row],[Total Pasos Vehiculares a Nivel]]</f>
        <v>150</v>
      </c>
      <c r="AD334" s="196">
        <f t="shared" si="37"/>
        <v>185</v>
      </c>
      <c r="AE334" s="1">
        <v>3</v>
      </c>
      <c r="AF334" s="1">
        <v>10</v>
      </c>
      <c r="AG334" s="1">
        <v>36</v>
      </c>
      <c r="AH334" s="196">
        <f t="shared" si="39"/>
        <v>49</v>
      </c>
      <c r="AI334" s="10">
        <v>31.1</v>
      </c>
      <c r="AJ334" s="10">
        <v>13.4</v>
      </c>
      <c r="AK334" s="10">
        <v>126</v>
      </c>
      <c r="AL334" s="222">
        <f t="shared" si="40"/>
        <v>170.5</v>
      </c>
      <c r="AM334" s="1">
        <v>6</v>
      </c>
      <c r="AN334" s="1">
        <v>11</v>
      </c>
      <c r="AO334" s="1">
        <v>10</v>
      </c>
      <c r="AP334" s="200">
        <f t="shared" si="41"/>
        <v>27</v>
      </c>
      <c r="AQ334" s="1">
        <v>150</v>
      </c>
      <c r="AR334" s="1">
        <v>77</v>
      </c>
      <c r="AS334" s="1">
        <v>0</v>
      </c>
      <c r="AT334" s="200">
        <f>+Sar_InfraMR[[#This Row],[B.02.1 - Parque de Coches Eléctricos Motrices]]+Sar_InfraMR[[#This Row],[B.02.2 - Parque de Coches Eléctricos Motrices Remolcados Tipo R]]+Sar_InfraMR[[#This Row],[B.02.3 - Parque de Coches Eléctricos Motrices Tipo R]]</f>
        <v>227</v>
      </c>
      <c r="AU334" s="1">
        <v>0</v>
      </c>
      <c r="AV334" s="1">
        <v>4</v>
      </c>
      <c r="AW334" s="1">
        <v>8</v>
      </c>
      <c r="AX334" s="200">
        <f>+Sar_InfraMR[[#This Row],[B.03.1 - Parque de Coches Motores Motrices Remolcados]]+Sar_InfraMR[[#This Row],[B.03.2 - Parque de Coches Motores Motrices Intermedios]]+Sar_InfraMR[[#This Row],[B.03.3 - Parque de Coches Motores Motrices Cabina]]</f>
        <v>12</v>
      </c>
      <c r="AY334" s="1">
        <v>35</v>
      </c>
      <c r="AZ334" s="1">
        <v>10</v>
      </c>
      <c r="BA334" s="1">
        <v>0</v>
      </c>
      <c r="BB334" s="1">
        <v>0</v>
      </c>
      <c r="BC334" s="200">
        <f>+SUM(Sar_InfraMR[[#This Row],[B.04.1 - Parque de Coches Remolcados Clase Unica]:[B.04.5 - Parque de Coches Remolcados para Servicios Especiales (Cartoneros)]])</f>
        <v>45</v>
      </c>
      <c r="BD334" s="356">
        <v>11</v>
      </c>
      <c r="BE334" s="1">
        <v>0</v>
      </c>
      <c r="BF334" s="1">
        <v>38</v>
      </c>
      <c r="BG334" s="235">
        <v>1676</v>
      </c>
    </row>
    <row r="335" spans="1:59">
      <c r="A335" s="1">
        <v>2020</v>
      </c>
      <c r="B335" s="1" t="s">
        <v>70</v>
      </c>
      <c r="C335" s="10">
        <v>71.5</v>
      </c>
      <c r="D335" s="10">
        <v>62.3</v>
      </c>
      <c r="E335" s="10">
        <v>0</v>
      </c>
      <c r="F335" s="10">
        <v>36.4</v>
      </c>
      <c r="G335" s="192">
        <f t="shared" si="35"/>
        <v>170.20000000000002</v>
      </c>
      <c r="H335" s="192">
        <f>+Sar_InfraMR[[#This Row],[Total Líneas de Explotación ]]</f>
        <v>170.20000000000002</v>
      </c>
      <c r="I335" s="300">
        <v>169.64911000000001</v>
      </c>
      <c r="J335" s="10">
        <v>196.1</v>
      </c>
      <c r="K335" s="10">
        <v>13.5</v>
      </c>
      <c r="L335" s="10">
        <v>85</v>
      </c>
      <c r="M335" s="10">
        <v>8.4</v>
      </c>
      <c r="N335" s="192">
        <f>+Sar_InfraMR[[#This Row],[A.03.1 -  Longitud de Vías de Explotación No Electrificadas Troncales y Ramales (vía principal) (km)]]+Sar_InfraMR[[#This Row],[A.04.1 -  Longitud de Vías de Explotación Electrificadas Troncales y Ramales (vía principal) (km)]]</f>
        <v>281.10000000000002</v>
      </c>
      <c r="O335" s="192">
        <f>+Sar_InfraMR[[#This Row],[Total Vías (excluido Auxiliares)]]</f>
        <v>281.10000000000002</v>
      </c>
      <c r="P335" s="1">
        <v>31</v>
      </c>
      <c r="Q335" s="1">
        <v>3</v>
      </c>
      <c r="R335" s="1">
        <v>6</v>
      </c>
      <c r="S335" s="194">
        <f t="shared" si="36"/>
        <v>40</v>
      </c>
      <c r="T335" s="194">
        <v>40</v>
      </c>
      <c r="U335" s="1">
        <v>32</v>
      </c>
      <c r="V335" s="1">
        <v>92</v>
      </c>
      <c r="W335" s="1">
        <v>1</v>
      </c>
      <c r="X335" s="1">
        <v>25</v>
      </c>
      <c r="Y335" s="1">
        <v>0</v>
      </c>
      <c r="Z335" s="196">
        <f t="shared" si="38"/>
        <v>150</v>
      </c>
      <c r="AA335" s="1">
        <v>11</v>
      </c>
      <c r="AB335" s="1">
        <v>24</v>
      </c>
      <c r="AC335" s="1">
        <f>+Sar_InfraMR[[#This Row],[Total Pasos Vehiculares a Nivel]]</f>
        <v>150</v>
      </c>
      <c r="AD335" s="196">
        <f t="shared" si="37"/>
        <v>185</v>
      </c>
      <c r="AE335" s="1">
        <v>3</v>
      </c>
      <c r="AF335" s="1">
        <v>10</v>
      </c>
      <c r="AG335" s="1">
        <v>36</v>
      </c>
      <c r="AH335" s="196">
        <f t="shared" si="39"/>
        <v>49</v>
      </c>
      <c r="AI335" s="10">
        <v>31.1</v>
      </c>
      <c r="AJ335" s="10">
        <v>13.4</v>
      </c>
      <c r="AK335" s="10">
        <v>126</v>
      </c>
      <c r="AL335" s="222">
        <f t="shared" si="40"/>
        <v>170.5</v>
      </c>
      <c r="AM335" s="1">
        <v>6</v>
      </c>
      <c r="AN335" s="1">
        <v>11</v>
      </c>
      <c r="AO335" s="1">
        <v>10</v>
      </c>
      <c r="AP335" s="200">
        <f t="shared" si="41"/>
        <v>27</v>
      </c>
      <c r="AQ335" s="1">
        <v>150</v>
      </c>
      <c r="AR335" s="1">
        <v>77</v>
      </c>
      <c r="AS335" s="1">
        <v>0</v>
      </c>
      <c r="AT335" s="200">
        <f>+Sar_InfraMR[[#This Row],[B.02.1 - Parque de Coches Eléctricos Motrices]]+Sar_InfraMR[[#This Row],[B.02.2 - Parque de Coches Eléctricos Motrices Remolcados Tipo R]]+Sar_InfraMR[[#This Row],[B.02.3 - Parque de Coches Eléctricos Motrices Tipo R]]</f>
        <v>227</v>
      </c>
      <c r="AU335" s="1">
        <v>0</v>
      </c>
      <c r="AV335" s="1">
        <v>4</v>
      </c>
      <c r="AW335" s="1">
        <v>8</v>
      </c>
      <c r="AX335" s="200">
        <f>+Sar_InfraMR[[#This Row],[B.03.1 - Parque de Coches Motores Motrices Remolcados]]+Sar_InfraMR[[#This Row],[B.03.2 - Parque de Coches Motores Motrices Intermedios]]+Sar_InfraMR[[#This Row],[B.03.3 - Parque de Coches Motores Motrices Cabina]]</f>
        <v>12</v>
      </c>
      <c r="AY335" s="1">
        <v>35</v>
      </c>
      <c r="AZ335" s="1">
        <v>10</v>
      </c>
      <c r="BA335" s="1">
        <v>0</v>
      </c>
      <c r="BB335" s="1">
        <v>0</v>
      </c>
      <c r="BC335" s="200">
        <f>+SUM(Sar_InfraMR[[#This Row],[B.04.1 - Parque de Coches Remolcados Clase Unica]:[B.04.5 - Parque de Coches Remolcados para Servicios Especiales (Cartoneros)]])</f>
        <v>45</v>
      </c>
      <c r="BD335" s="356">
        <v>11</v>
      </c>
      <c r="BE335" s="1">
        <v>0</v>
      </c>
      <c r="BF335" s="1">
        <v>38</v>
      </c>
      <c r="BG335" s="235">
        <v>1676</v>
      </c>
    </row>
    <row r="336" spans="1:59">
      <c r="A336" s="1">
        <v>2020</v>
      </c>
      <c r="B336" s="1" t="s">
        <v>71</v>
      </c>
      <c r="C336" s="10">
        <v>71.5</v>
      </c>
      <c r="D336" s="10">
        <v>62.3</v>
      </c>
      <c r="E336" s="10">
        <v>0</v>
      </c>
      <c r="F336" s="10">
        <v>36.4</v>
      </c>
      <c r="G336" s="192">
        <f t="shared" si="35"/>
        <v>170.20000000000002</v>
      </c>
      <c r="H336" s="192">
        <f>+Sar_InfraMR[[#This Row],[Total Líneas de Explotación ]]</f>
        <v>170.20000000000002</v>
      </c>
      <c r="I336" s="300">
        <v>169.64911000000001</v>
      </c>
      <c r="J336" s="10">
        <v>196.1</v>
      </c>
      <c r="K336" s="10">
        <v>13.5</v>
      </c>
      <c r="L336" s="10">
        <v>85</v>
      </c>
      <c r="M336" s="10">
        <v>8.4</v>
      </c>
      <c r="N336" s="192">
        <f>+Sar_InfraMR[[#This Row],[A.03.1 -  Longitud de Vías de Explotación No Electrificadas Troncales y Ramales (vía principal) (km)]]+Sar_InfraMR[[#This Row],[A.04.1 -  Longitud de Vías de Explotación Electrificadas Troncales y Ramales (vía principal) (km)]]</f>
        <v>281.10000000000002</v>
      </c>
      <c r="O336" s="192">
        <f>+Sar_InfraMR[[#This Row],[Total Vías (excluido Auxiliares)]]</f>
        <v>281.10000000000002</v>
      </c>
      <c r="P336" s="1">
        <v>31</v>
      </c>
      <c r="Q336" s="1">
        <v>3</v>
      </c>
      <c r="R336" s="1">
        <v>6</v>
      </c>
      <c r="S336" s="194">
        <f t="shared" si="36"/>
        <v>40</v>
      </c>
      <c r="T336" s="194">
        <v>40</v>
      </c>
      <c r="U336" s="1">
        <v>32</v>
      </c>
      <c r="V336" s="1">
        <v>92</v>
      </c>
      <c r="W336" s="1">
        <v>1</v>
      </c>
      <c r="X336" s="1">
        <v>25</v>
      </c>
      <c r="Y336" s="1">
        <v>0</v>
      </c>
      <c r="Z336" s="196">
        <f t="shared" si="38"/>
        <v>150</v>
      </c>
      <c r="AA336" s="1">
        <v>11</v>
      </c>
      <c r="AB336" s="1">
        <v>24</v>
      </c>
      <c r="AC336" s="1">
        <f>+Sar_InfraMR[[#This Row],[Total Pasos Vehiculares a Nivel]]</f>
        <v>150</v>
      </c>
      <c r="AD336" s="196">
        <f t="shared" si="37"/>
        <v>185</v>
      </c>
      <c r="AE336" s="1">
        <v>3</v>
      </c>
      <c r="AF336" s="1">
        <v>10</v>
      </c>
      <c r="AG336" s="1">
        <v>36</v>
      </c>
      <c r="AH336" s="196">
        <f t="shared" si="39"/>
        <v>49</v>
      </c>
      <c r="AI336" s="10">
        <v>31.1</v>
      </c>
      <c r="AJ336" s="10">
        <v>13.4</v>
      </c>
      <c r="AK336" s="10">
        <v>126</v>
      </c>
      <c r="AL336" s="222">
        <f t="shared" si="40"/>
        <v>170.5</v>
      </c>
      <c r="AM336" s="1">
        <v>6</v>
      </c>
      <c r="AN336" s="1">
        <v>11</v>
      </c>
      <c r="AO336" s="1">
        <v>10</v>
      </c>
      <c r="AP336" s="200">
        <f t="shared" si="41"/>
        <v>27</v>
      </c>
      <c r="AQ336" s="1">
        <v>150</v>
      </c>
      <c r="AR336" s="1">
        <v>77</v>
      </c>
      <c r="AS336" s="1">
        <v>0</v>
      </c>
      <c r="AT336" s="200">
        <f>+Sar_InfraMR[[#This Row],[B.02.1 - Parque de Coches Eléctricos Motrices]]+Sar_InfraMR[[#This Row],[B.02.2 - Parque de Coches Eléctricos Motrices Remolcados Tipo R]]+Sar_InfraMR[[#This Row],[B.02.3 - Parque de Coches Eléctricos Motrices Tipo R]]</f>
        <v>227</v>
      </c>
      <c r="AU336" s="1">
        <v>0</v>
      </c>
      <c r="AV336" s="1">
        <v>4</v>
      </c>
      <c r="AW336" s="1">
        <v>8</v>
      </c>
      <c r="AX336" s="200">
        <f>+Sar_InfraMR[[#This Row],[B.03.1 - Parque de Coches Motores Motrices Remolcados]]+Sar_InfraMR[[#This Row],[B.03.2 - Parque de Coches Motores Motrices Intermedios]]+Sar_InfraMR[[#This Row],[B.03.3 - Parque de Coches Motores Motrices Cabina]]</f>
        <v>12</v>
      </c>
      <c r="AY336" s="1">
        <v>35</v>
      </c>
      <c r="AZ336" s="1">
        <v>10</v>
      </c>
      <c r="BA336" s="1">
        <v>0</v>
      </c>
      <c r="BB336" s="1">
        <v>0</v>
      </c>
      <c r="BC336" s="200">
        <f>+SUM(Sar_InfraMR[[#This Row],[B.04.1 - Parque de Coches Remolcados Clase Unica]:[B.04.5 - Parque de Coches Remolcados para Servicios Especiales (Cartoneros)]])</f>
        <v>45</v>
      </c>
      <c r="BD336" s="356">
        <v>11</v>
      </c>
      <c r="BE336" s="1">
        <v>0</v>
      </c>
      <c r="BF336" s="1">
        <v>38</v>
      </c>
      <c r="BG336" s="235">
        <v>1676</v>
      </c>
    </row>
    <row r="337" spans="1:60">
      <c r="A337" s="1">
        <v>2020</v>
      </c>
      <c r="B337" s="1" t="s">
        <v>72</v>
      </c>
      <c r="C337" s="10">
        <v>71.5</v>
      </c>
      <c r="D337" s="10">
        <v>62.3</v>
      </c>
      <c r="E337" s="10">
        <v>0</v>
      </c>
      <c r="F337" s="10">
        <v>36.4</v>
      </c>
      <c r="G337" s="192">
        <f t="shared" si="35"/>
        <v>170.20000000000002</v>
      </c>
      <c r="H337" s="192">
        <f>+Sar_InfraMR[[#This Row],[Total Líneas de Explotación ]]</f>
        <v>170.20000000000002</v>
      </c>
      <c r="I337" s="300">
        <v>169.64911000000001</v>
      </c>
      <c r="J337" s="10">
        <v>196.1</v>
      </c>
      <c r="K337" s="10">
        <v>13.5</v>
      </c>
      <c r="L337" s="10">
        <v>85</v>
      </c>
      <c r="M337" s="10">
        <v>8.4</v>
      </c>
      <c r="N337" s="192">
        <f>+Sar_InfraMR[[#This Row],[A.03.1 -  Longitud de Vías de Explotación No Electrificadas Troncales y Ramales (vía principal) (km)]]+Sar_InfraMR[[#This Row],[A.04.1 -  Longitud de Vías de Explotación Electrificadas Troncales y Ramales (vía principal) (km)]]</f>
        <v>281.10000000000002</v>
      </c>
      <c r="O337" s="192">
        <f>+Sar_InfraMR[[#This Row],[Total Vías (excluido Auxiliares)]]</f>
        <v>281.10000000000002</v>
      </c>
      <c r="P337" s="1">
        <v>31</v>
      </c>
      <c r="Q337" s="1">
        <v>3</v>
      </c>
      <c r="R337" s="1">
        <v>6</v>
      </c>
      <c r="S337" s="194">
        <f t="shared" si="36"/>
        <v>40</v>
      </c>
      <c r="T337" s="194">
        <v>40</v>
      </c>
      <c r="U337" s="1">
        <v>32</v>
      </c>
      <c r="V337" s="1">
        <v>92</v>
      </c>
      <c r="W337" s="1">
        <v>1</v>
      </c>
      <c r="X337" s="1">
        <v>25</v>
      </c>
      <c r="Y337" s="1">
        <v>0</v>
      </c>
      <c r="Z337" s="196">
        <f>SUM(U337:Y337)</f>
        <v>150</v>
      </c>
      <c r="AA337" s="1">
        <v>11</v>
      </c>
      <c r="AB337" s="1">
        <v>24</v>
      </c>
      <c r="AC337" s="1">
        <f>+Sar_InfraMR[[#This Row],[Total Pasos Vehiculares a Nivel]]</f>
        <v>150</v>
      </c>
      <c r="AD337" s="196">
        <f t="shared" si="37"/>
        <v>185</v>
      </c>
      <c r="AE337" s="1">
        <v>3</v>
      </c>
      <c r="AF337" s="1">
        <v>10</v>
      </c>
      <c r="AG337" s="1">
        <v>36</v>
      </c>
      <c r="AH337" s="196">
        <f>SUM(AE337:AG337)</f>
        <v>49</v>
      </c>
      <c r="AI337" s="10">
        <v>31.1</v>
      </c>
      <c r="AJ337" s="10">
        <v>13.4</v>
      </c>
      <c r="AK337" s="10">
        <v>126</v>
      </c>
      <c r="AL337" s="222">
        <f>SUM(AI337:AK337)</f>
        <v>170.5</v>
      </c>
      <c r="AM337" s="1">
        <v>6</v>
      </c>
      <c r="AN337" s="1">
        <v>11</v>
      </c>
      <c r="AO337" s="1">
        <v>10</v>
      </c>
      <c r="AP337" s="200">
        <f>SUM(AM337:AO337)</f>
        <v>27</v>
      </c>
      <c r="AQ337" s="1">
        <v>150</v>
      </c>
      <c r="AR337" s="1">
        <v>77</v>
      </c>
      <c r="AS337" s="1">
        <v>0</v>
      </c>
      <c r="AT337" s="200">
        <f>+Sar_InfraMR[[#This Row],[B.02.1 - Parque de Coches Eléctricos Motrices]]+Sar_InfraMR[[#This Row],[B.02.2 - Parque de Coches Eléctricos Motrices Remolcados Tipo R]]+Sar_InfraMR[[#This Row],[B.02.3 - Parque de Coches Eléctricos Motrices Tipo R]]</f>
        <v>227</v>
      </c>
      <c r="AU337" s="1">
        <v>0</v>
      </c>
      <c r="AV337" s="1">
        <v>4</v>
      </c>
      <c r="AW337" s="1">
        <v>8</v>
      </c>
      <c r="AX337" s="200">
        <f>+Sar_InfraMR[[#This Row],[B.03.1 - Parque de Coches Motores Motrices Remolcados]]+Sar_InfraMR[[#This Row],[B.03.2 - Parque de Coches Motores Motrices Intermedios]]+Sar_InfraMR[[#This Row],[B.03.3 - Parque de Coches Motores Motrices Cabina]]</f>
        <v>12</v>
      </c>
      <c r="AY337" s="1">
        <v>35</v>
      </c>
      <c r="AZ337" s="1">
        <v>10</v>
      </c>
      <c r="BA337" s="1">
        <v>0</v>
      </c>
      <c r="BB337" s="1">
        <v>0</v>
      </c>
      <c r="BC337" s="200">
        <f>+SUM(Sar_InfraMR[[#This Row],[B.04.1 - Parque de Coches Remolcados Clase Unica]:[B.04.5 - Parque de Coches Remolcados para Servicios Especiales (Cartoneros)]])</f>
        <v>45</v>
      </c>
      <c r="BD337" s="356">
        <v>11</v>
      </c>
      <c r="BE337" s="1">
        <v>0</v>
      </c>
      <c r="BF337" s="1">
        <v>38</v>
      </c>
      <c r="BG337" s="235">
        <v>1676</v>
      </c>
    </row>
    <row r="338" spans="1:60">
      <c r="A338" s="59">
        <v>2021</v>
      </c>
      <c r="B338" s="1" t="s">
        <v>61</v>
      </c>
      <c r="C338" s="10">
        <v>71.5</v>
      </c>
      <c r="D338" s="10">
        <v>62.3</v>
      </c>
      <c r="E338" s="10">
        <v>0</v>
      </c>
      <c r="F338" s="10">
        <v>36.4</v>
      </c>
      <c r="G338" s="192">
        <f t="shared" ref="G338:G349" si="42">SUM(C338:F338)</f>
        <v>170.20000000000002</v>
      </c>
      <c r="H338" s="192">
        <f>+Sar_InfraMR[[#This Row],[Total Líneas de Explotación ]]</f>
        <v>170.20000000000002</v>
      </c>
      <c r="I338" s="300">
        <v>169.64911000000001</v>
      </c>
      <c r="J338" s="10">
        <v>196.1</v>
      </c>
      <c r="K338" s="10">
        <v>13.5</v>
      </c>
      <c r="L338" s="10">
        <v>85</v>
      </c>
      <c r="M338" s="10">
        <v>8.4</v>
      </c>
      <c r="N338" s="192">
        <f>+Sar_InfraMR[[#This Row],[A.03.1 -  Longitud de Vías de Explotación No Electrificadas Troncales y Ramales (vía principal) (km)]]+Sar_InfraMR[[#This Row],[A.04.1 -  Longitud de Vías de Explotación Electrificadas Troncales y Ramales (vía principal) (km)]]</f>
        <v>281.10000000000002</v>
      </c>
      <c r="O338" s="192">
        <f>+Sar_InfraMR[[#This Row],[Total Vías (excluido Auxiliares)]]</f>
        <v>281.10000000000002</v>
      </c>
      <c r="P338" s="1">
        <v>31</v>
      </c>
      <c r="Q338" s="1">
        <v>3</v>
      </c>
      <c r="R338" s="1">
        <v>6</v>
      </c>
      <c r="S338" s="194">
        <f t="shared" si="36"/>
        <v>40</v>
      </c>
      <c r="T338" s="194">
        <v>40</v>
      </c>
      <c r="U338" s="1">
        <v>32</v>
      </c>
      <c r="V338" s="1">
        <v>92</v>
      </c>
      <c r="W338" s="1">
        <v>1</v>
      </c>
      <c r="X338" s="1">
        <v>25</v>
      </c>
      <c r="Y338" s="1">
        <v>0</v>
      </c>
      <c r="Z338" s="196">
        <f t="shared" ref="Z338:Z349" si="43">SUM(U338:Y338)</f>
        <v>150</v>
      </c>
      <c r="AA338" s="1">
        <v>11</v>
      </c>
      <c r="AB338" s="1">
        <v>24</v>
      </c>
      <c r="AC338" s="1">
        <f>+Sar_InfraMR[[#This Row],[Total Pasos Vehiculares a Nivel]]</f>
        <v>150</v>
      </c>
      <c r="AD338" s="196">
        <f t="shared" si="37"/>
        <v>185</v>
      </c>
      <c r="AE338" s="1">
        <v>3</v>
      </c>
      <c r="AF338" s="1">
        <v>10</v>
      </c>
      <c r="AG338" s="1">
        <v>36</v>
      </c>
      <c r="AH338" s="196">
        <f t="shared" ref="AH338:AH349" si="44">SUM(AE338:AG338)</f>
        <v>49</v>
      </c>
      <c r="AI338" s="10">
        <v>31.1</v>
      </c>
      <c r="AJ338" s="10">
        <v>13.4</v>
      </c>
      <c r="AK338" s="10">
        <v>126</v>
      </c>
      <c r="AL338" s="222">
        <f t="shared" ref="AL338:AL349" si="45">SUM(AI338:AK338)</f>
        <v>170.5</v>
      </c>
      <c r="AM338" s="1">
        <v>6</v>
      </c>
      <c r="AN338" s="1">
        <v>11</v>
      </c>
      <c r="AO338" s="1">
        <v>10</v>
      </c>
      <c r="AP338" s="200">
        <f t="shared" ref="AP338:AP349" si="46">SUM(AM338:AO338)</f>
        <v>27</v>
      </c>
      <c r="AQ338" s="1">
        <v>150</v>
      </c>
      <c r="AR338" s="1">
        <v>77</v>
      </c>
      <c r="AS338" s="1">
        <v>0</v>
      </c>
      <c r="AT338" s="200">
        <f>+Sar_InfraMR[[#This Row],[B.02.1 - Parque de Coches Eléctricos Motrices]]+Sar_InfraMR[[#This Row],[B.02.2 - Parque de Coches Eléctricos Motrices Remolcados Tipo R]]+Sar_InfraMR[[#This Row],[B.02.3 - Parque de Coches Eléctricos Motrices Tipo R]]</f>
        <v>227</v>
      </c>
      <c r="AU338" s="1">
        <v>0</v>
      </c>
      <c r="AV338" s="1">
        <v>0</v>
      </c>
      <c r="AW338" s="1">
        <v>0</v>
      </c>
      <c r="AX338" s="200">
        <f>+Sar_InfraMR[[#This Row],[B.03.1 - Parque de Coches Motores Motrices Remolcados]]+Sar_InfraMR[[#This Row],[B.03.2 - Parque de Coches Motores Motrices Intermedios]]+Sar_InfraMR[[#This Row],[B.03.3 - Parque de Coches Motores Motrices Cabina]]</f>
        <v>0</v>
      </c>
      <c r="AY338" s="1">
        <v>35</v>
      </c>
      <c r="AZ338" s="1">
        <v>10</v>
      </c>
      <c r="BA338" s="1">
        <v>0</v>
      </c>
      <c r="BB338" s="1">
        <v>0</v>
      </c>
      <c r="BC338" s="200">
        <f>+SUM(Sar_InfraMR[[#This Row],[B.04.1 - Parque de Coches Remolcados Clase Unica]:[B.04.5 - Parque de Coches Remolcados para Servicios Especiales (Cartoneros)]])</f>
        <v>45</v>
      </c>
      <c r="BD338" s="356">
        <v>11</v>
      </c>
      <c r="BE338" s="1">
        <v>0</v>
      </c>
      <c r="BF338" s="1">
        <v>38</v>
      </c>
      <c r="BG338" s="235">
        <v>1676</v>
      </c>
      <c r="BH338" s="59"/>
    </row>
    <row r="339" spans="1:60">
      <c r="A339" s="59">
        <v>2021</v>
      </c>
      <c r="B339" s="1" t="s">
        <v>62</v>
      </c>
      <c r="C339" s="10">
        <v>71.5</v>
      </c>
      <c r="D339" s="10">
        <v>62.3</v>
      </c>
      <c r="E339" s="10">
        <v>0</v>
      </c>
      <c r="F339" s="10">
        <v>36.4</v>
      </c>
      <c r="G339" s="192">
        <f t="shared" si="42"/>
        <v>170.20000000000002</v>
      </c>
      <c r="H339" s="192">
        <f>+Sar_InfraMR[[#This Row],[Total Líneas de Explotación ]]</f>
        <v>170.20000000000002</v>
      </c>
      <c r="I339" s="300">
        <v>169.64911000000001</v>
      </c>
      <c r="J339" s="10">
        <v>196.1</v>
      </c>
      <c r="K339" s="10">
        <v>13.5</v>
      </c>
      <c r="L339" s="10">
        <v>85</v>
      </c>
      <c r="M339" s="10">
        <v>8.4</v>
      </c>
      <c r="N339" s="192">
        <f>+Sar_InfraMR[[#This Row],[A.03.1 -  Longitud de Vías de Explotación No Electrificadas Troncales y Ramales (vía principal) (km)]]+Sar_InfraMR[[#This Row],[A.04.1 -  Longitud de Vías de Explotación Electrificadas Troncales y Ramales (vía principal) (km)]]</f>
        <v>281.10000000000002</v>
      </c>
      <c r="O339" s="192">
        <f>+Sar_InfraMR[[#This Row],[Total Vías (excluido Auxiliares)]]</f>
        <v>281.10000000000002</v>
      </c>
      <c r="P339" s="1">
        <v>31</v>
      </c>
      <c r="Q339" s="1">
        <v>3</v>
      </c>
      <c r="R339" s="1">
        <v>6</v>
      </c>
      <c r="S339" s="194">
        <f t="shared" si="36"/>
        <v>40</v>
      </c>
      <c r="T339" s="194">
        <v>40</v>
      </c>
      <c r="U339" s="1">
        <v>32</v>
      </c>
      <c r="V339" s="1">
        <v>92</v>
      </c>
      <c r="W339" s="1">
        <v>1</v>
      </c>
      <c r="X339" s="1">
        <v>25</v>
      </c>
      <c r="Y339" s="1">
        <v>0</v>
      </c>
      <c r="Z339" s="196">
        <f t="shared" si="43"/>
        <v>150</v>
      </c>
      <c r="AA339" s="1">
        <v>11</v>
      </c>
      <c r="AB339" s="1">
        <v>24</v>
      </c>
      <c r="AC339" s="1">
        <f>+Sar_InfraMR[[#This Row],[Total Pasos Vehiculares a Nivel]]</f>
        <v>150</v>
      </c>
      <c r="AD339" s="196">
        <f t="shared" si="37"/>
        <v>185</v>
      </c>
      <c r="AE339" s="1">
        <v>3</v>
      </c>
      <c r="AF339" s="1">
        <v>10</v>
      </c>
      <c r="AG339" s="1">
        <v>36</v>
      </c>
      <c r="AH339" s="196">
        <f t="shared" si="44"/>
        <v>49</v>
      </c>
      <c r="AI339" s="10">
        <v>31.1</v>
      </c>
      <c r="AJ339" s="10">
        <v>13.4</v>
      </c>
      <c r="AK339" s="10">
        <v>126</v>
      </c>
      <c r="AL339" s="222">
        <f t="shared" si="45"/>
        <v>170.5</v>
      </c>
      <c r="AM339" s="1">
        <v>6</v>
      </c>
      <c r="AN339" s="1">
        <v>11</v>
      </c>
      <c r="AO339" s="1">
        <v>10</v>
      </c>
      <c r="AP339" s="200">
        <f t="shared" si="46"/>
        <v>27</v>
      </c>
      <c r="AQ339" s="1">
        <v>150</v>
      </c>
      <c r="AR339" s="1">
        <v>77</v>
      </c>
      <c r="AS339" s="1">
        <v>0</v>
      </c>
      <c r="AT339" s="200">
        <f>+Sar_InfraMR[[#This Row],[B.02.1 - Parque de Coches Eléctricos Motrices]]+Sar_InfraMR[[#This Row],[B.02.2 - Parque de Coches Eléctricos Motrices Remolcados Tipo R]]+Sar_InfraMR[[#This Row],[B.02.3 - Parque de Coches Eléctricos Motrices Tipo R]]</f>
        <v>227</v>
      </c>
      <c r="AU339" s="1">
        <v>0</v>
      </c>
      <c r="AV339" s="1">
        <v>0</v>
      </c>
      <c r="AW339" s="1">
        <v>0</v>
      </c>
      <c r="AX339" s="200">
        <f>+Sar_InfraMR[[#This Row],[B.03.1 - Parque de Coches Motores Motrices Remolcados]]+Sar_InfraMR[[#This Row],[B.03.2 - Parque de Coches Motores Motrices Intermedios]]+Sar_InfraMR[[#This Row],[B.03.3 - Parque de Coches Motores Motrices Cabina]]</f>
        <v>0</v>
      </c>
      <c r="AY339" s="1">
        <v>35</v>
      </c>
      <c r="AZ339" s="1">
        <v>10</v>
      </c>
      <c r="BA339" s="1">
        <v>0</v>
      </c>
      <c r="BB339" s="1">
        <v>0</v>
      </c>
      <c r="BC339" s="200">
        <f>+SUM(Sar_InfraMR[[#This Row],[B.04.1 - Parque de Coches Remolcados Clase Unica]:[B.04.5 - Parque de Coches Remolcados para Servicios Especiales (Cartoneros)]])</f>
        <v>45</v>
      </c>
      <c r="BD339" s="356">
        <v>11</v>
      </c>
      <c r="BE339" s="1">
        <v>0</v>
      </c>
      <c r="BF339" s="1">
        <v>38</v>
      </c>
      <c r="BG339" s="235">
        <v>1676</v>
      </c>
      <c r="BH339" s="59"/>
    </row>
    <row r="340" spans="1:60">
      <c r="A340" s="59">
        <v>2021</v>
      </c>
      <c r="B340" s="1" t="s">
        <v>63</v>
      </c>
      <c r="C340" s="10">
        <v>71.5</v>
      </c>
      <c r="D340" s="10">
        <v>62.3</v>
      </c>
      <c r="E340" s="10">
        <v>0</v>
      </c>
      <c r="F340" s="10">
        <v>36.4</v>
      </c>
      <c r="G340" s="192">
        <f t="shared" si="42"/>
        <v>170.20000000000002</v>
      </c>
      <c r="H340" s="192">
        <f>+Sar_InfraMR[[#This Row],[Total Líneas de Explotación ]]</f>
        <v>170.20000000000002</v>
      </c>
      <c r="I340" s="300">
        <v>169.64911000000001</v>
      </c>
      <c r="J340" s="10">
        <v>196.1</v>
      </c>
      <c r="K340" s="10">
        <v>13.5</v>
      </c>
      <c r="L340" s="10">
        <v>85</v>
      </c>
      <c r="M340" s="10">
        <v>8.4</v>
      </c>
      <c r="N340" s="192">
        <f>+Sar_InfraMR[[#This Row],[A.03.1 -  Longitud de Vías de Explotación No Electrificadas Troncales y Ramales (vía principal) (km)]]+Sar_InfraMR[[#This Row],[A.04.1 -  Longitud de Vías de Explotación Electrificadas Troncales y Ramales (vía principal) (km)]]</f>
        <v>281.10000000000002</v>
      </c>
      <c r="O340" s="192">
        <f>+Sar_InfraMR[[#This Row],[Total Vías (excluido Auxiliares)]]</f>
        <v>281.10000000000002</v>
      </c>
      <c r="P340" s="1">
        <v>31</v>
      </c>
      <c r="Q340" s="1">
        <v>3</v>
      </c>
      <c r="R340" s="1">
        <v>6</v>
      </c>
      <c r="S340" s="194">
        <f t="shared" si="36"/>
        <v>40</v>
      </c>
      <c r="T340" s="194">
        <v>40</v>
      </c>
      <c r="U340" s="1">
        <v>32</v>
      </c>
      <c r="V340" s="1">
        <v>92</v>
      </c>
      <c r="W340" s="1">
        <v>1</v>
      </c>
      <c r="X340" s="1">
        <v>25</v>
      </c>
      <c r="Y340" s="1">
        <v>0</v>
      </c>
      <c r="Z340" s="196">
        <f t="shared" si="43"/>
        <v>150</v>
      </c>
      <c r="AA340" s="1">
        <v>11</v>
      </c>
      <c r="AB340" s="1">
        <v>24</v>
      </c>
      <c r="AC340" s="1">
        <f>+Sar_InfraMR[[#This Row],[Total Pasos Vehiculares a Nivel]]</f>
        <v>150</v>
      </c>
      <c r="AD340" s="196">
        <f t="shared" si="37"/>
        <v>185</v>
      </c>
      <c r="AE340" s="1">
        <v>3</v>
      </c>
      <c r="AF340" s="1">
        <v>10</v>
      </c>
      <c r="AG340" s="1">
        <v>36</v>
      </c>
      <c r="AH340" s="196">
        <f t="shared" si="44"/>
        <v>49</v>
      </c>
      <c r="AI340" s="10">
        <v>31.1</v>
      </c>
      <c r="AJ340" s="10">
        <v>13.4</v>
      </c>
      <c r="AK340" s="10">
        <v>126</v>
      </c>
      <c r="AL340" s="222">
        <f t="shared" si="45"/>
        <v>170.5</v>
      </c>
      <c r="AM340" s="1">
        <v>6</v>
      </c>
      <c r="AN340" s="1">
        <v>11</v>
      </c>
      <c r="AO340" s="1">
        <v>10</v>
      </c>
      <c r="AP340" s="200">
        <f t="shared" si="46"/>
        <v>27</v>
      </c>
      <c r="AQ340" s="1">
        <v>150</v>
      </c>
      <c r="AR340" s="1">
        <v>77</v>
      </c>
      <c r="AS340" s="1">
        <v>0</v>
      </c>
      <c r="AT340" s="200">
        <f>+Sar_InfraMR[[#This Row],[B.02.1 - Parque de Coches Eléctricos Motrices]]+Sar_InfraMR[[#This Row],[B.02.2 - Parque de Coches Eléctricos Motrices Remolcados Tipo R]]+Sar_InfraMR[[#This Row],[B.02.3 - Parque de Coches Eléctricos Motrices Tipo R]]</f>
        <v>227</v>
      </c>
      <c r="AU340" s="1">
        <v>0</v>
      </c>
      <c r="AV340" s="1">
        <v>0</v>
      </c>
      <c r="AW340" s="1">
        <v>0</v>
      </c>
      <c r="AX340" s="200">
        <f>+Sar_InfraMR[[#This Row],[B.03.1 - Parque de Coches Motores Motrices Remolcados]]+Sar_InfraMR[[#This Row],[B.03.2 - Parque de Coches Motores Motrices Intermedios]]+Sar_InfraMR[[#This Row],[B.03.3 - Parque de Coches Motores Motrices Cabina]]</f>
        <v>0</v>
      </c>
      <c r="AY340" s="1">
        <v>35</v>
      </c>
      <c r="AZ340" s="1">
        <v>10</v>
      </c>
      <c r="BA340" s="1">
        <v>0</v>
      </c>
      <c r="BB340" s="1">
        <v>0</v>
      </c>
      <c r="BC340" s="200">
        <f>+SUM(Sar_InfraMR[[#This Row],[B.04.1 - Parque de Coches Remolcados Clase Unica]:[B.04.5 - Parque de Coches Remolcados para Servicios Especiales (Cartoneros)]])</f>
        <v>45</v>
      </c>
      <c r="BD340" s="356">
        <v>11</v>
      </c>
      <c r="BE340" s="1">
        <v>0</v>
      </c>
      <c r="BF340" s="1">
        <v>38</v>
      </c>
      <c r="BG340" s="235">
        <v>1676</v>
      </c>
      <c r="BH340" s="59"/>
    </row>
    <row r="341" spans="1:60">
      <c r="A341" s="59">
        <v>2021</v>
      </c>
      <c r="B341" s="1" t="s">
        <v>64</v>
      </c>
      <c r="C341" s="10">
        <v>71.5</v>
      </c>
      <c r="D341" s="10">
        <v>62.3</v>
      </c>
      <c r="E341" s="10">
        <v>0</v>
      </c>
      <c r="F341" s="10">
        <v>36.4</v>
      </c>
      <c r="G341" s="192">
        <f t="shared" si="42"/>
        <v>170.20000000000002</v>
      </c>
      <c r="H341" s="192">
        <f>+Sar_InfraMR[[#This Row],[Total Líneas de Explotación ]]</f>
        <v>170.20000000000002</v>
      </c>
      <c r="I341" s="300">
        <v>169.64911000000001</v>
      </c>
      <c r="J341" s="10">
        <v>196.1</v>
      </c>
      <c r="K341" s="10">
        <v>13.5</v>
      </c>
      <c r="L341" s="10">
        <v>85</v>
      </c>
      <c r="M341" s="10">
        <v>8.4</v>
      </c>
      <c r="N341" s="192">
        <f>+Sar_InfraMR[[#This Row],[A.03.1 -  Longitud de Vías de Explotación No Electrificadas Troncales y Ramales (vía principal) (km)]]+Sar_InfraMR[[#This Row],[A.04.1 -  Longitud de Vías de Explotación Electrificadas Troncales y Ramales (vía principal) (km)]]</f>
        <v>281.10000000000002</v>
      </c>
      <c r="O341" s="192">
        <f>+Sar_InfraMR[[#This Row],[Total Vías (excluido Auxiliares)]]</f>
        <v>281.10000000000002</v>
      </c>
      <c r="P341" s="1">
        <v>31</v>
      </c>
      <c r="Q341" s="1">
        <v>3</v>
      </c>
      <c r="R341" s="1">
        <v>6</v>
      </c>
      <c r="S341" s="194">
        <f t="shared" si="36"/>
        <v>40</v>
      </c>
      <c r="T341" s="194">
        <v>40</v>
      </c>
      <c r="U341" s="1">
        <v>32</v>
      </c>
      <c r="V341" s="1">
        <v>92</v>
      </c>
      <c r="W341" s="1">
        <v>1</v>
      </c>
      <c r="X341" s="1">
        <v>25</v>
      </c>
      <c r="Y341" s="1">
        <v>0</v>
      </c>
      <c r="Z341" s="196">
        <f t="shared" si="43"/>
        <v>150</v>
      </c>
      <c r="AA341" s="1">
        <v>11</v>
      </c>
      <c r="AB341" s="1">
        <v>24</v>
      </c>
      <c r="AC341" s="1">
        <f>+Sar_InfraMR[[#This Row],[Total Pasos Vehiculares a Nivel]]</f>
        <v>150</v>
      </c>
      <c r="AD341" s="196">
        <f t="shared" si="37"/>
        <v>185</v>
      </c>
      <c r="AE341" s="1">
        <v>3</v>
      </c>
      <c r="AF341" s="1">
        <v>10</v>
      </c>
      <c r="AG341" s="1">
        <v>36</v>
      </c>
      <c r="AH341" s="196">
        <f t="shared" si="44"/>
        <v>49</v>
      </c>
      <c r="AI341" s="10">
        <v>31.1</v>
      </c>
      <c r="AJ341" s="10">
        <v>13.4</v>
      </c>
      <c r="AK341" s="10">
        <v>126</v>
      </c>
      <c r="AL341" s="222">
        <f t="shared" si="45"/>
        <v>170.5</v>
      </c>
      <c r="AM341" s="1">
        <v>6</v>
      </c>
      <c r="AN341" s="1">
        <v>11</v>
      </c>
      <c r="AO341" s="1">
        <v>10</v>
      </c>
      <c r="AP341" s="200">
        <f t="shared" si="46"/>
        <v>27</v>
      </c>
      <c r="AQ341" s="1">
        <v>150</v>
      </c>
      <c r="AR341" s="1">
        <v>77</v>
      </c>
      <c r="AS341" s="1">
        <v>0</v>
      </c>
      <c r="AT341" s="200">
        <f>+Sar_InfraMR[[#This Row],[B.02.1 - Parque de Coches Eléctricos Motrices]]+Sar_InfraMR[[#This Row],[B.02.2 - Parque de Coches Eléctricos Motrices Remolcados Tipo R]]+Sar_InfraMR[[#This Row],[B.02.3 - Parque de Coches Eléctricos Motrices Tipo R]]</f>
        <v>227</v>
      </c>
      <c r="AU341" s="1">
        <v>0</v>
      </c>
      <c r="AV341" s="1">
        <v>0</v>
      </c>
      <c r="AW341" s="1">
        <v>0</v>
      </c>
      <c r="AX341" s="200">
        <f>+Sar_InfraMR[[#This Row],[B.03.1 - Parque de Coches Motores Motrices Remolcados]]+Sar_InfraMR[[#This Row],[B.03.2 - Parque de Coches Motores Motrices Intermedios]]+Sar_InfraMR[[#This Row],[B.03.3 - Parque de Coches Motores Motrices Cabina]]</f>
        <v>0</v>
      </c>
      <c r="AY341" s="1">
        <v>35</v>
      </c>
      <c r="AZ341" s="1">
        <v>10</v>
      </c>
      <c r="BA341" s="1">
        <v>0</v>
      </c>
      <c r="BB341" s="1">
        <v>0</v>
      </c>
      <c r="BC341" s="200">
        <f>+SUM(Sar_InfraMR[[#This Row],[B.04.1 - Parque de Coches Remolcados Clase Unica]:[B.04.5 - Parque de Coches Remolcados para Servicios Especiales (Cartoneros)]])</f>
        <v>45</v>
      </c>
      <c r="BD341" s="356">
        <v>11</v>
      </c>
      <c r="BE341" s="1">
        <v>0</v>
      </c>
      <c r="BF341" s="1">
        <v>38</v>
      </c>
      <c r="BG341" s="235">
        <v>1676</v>
      </c>
      <c r="BH341" s="59"/>
    </row>
    <row r="342" spans="1:60">
      <c r="A342" s="59">
        <v>2021</v>
      </c>
      <c r="B342" s="1" t="s">
        <v>65</v>
      </c>
      <c r="C342" s="10">
        <v>71.5</v>
      </c>
      <c r="D342" s="10">
        <v>62.3</v>
      </c>
      <c r="E342" s="10">
        <v>0</v>
      </c>
      <c r="F342" s="10">
        <v>36.4</v>
      </c>
      <c r="G342" s="192">
        <f t="shared" si="42"/>
        <v>170.20000000000002</v>
      </c>
      <c r="H342" s="192">
        <f>+Sar_InfraMR[[#This Row],[Total Líneas de Explotación ]]</f>
        <v>170.20000000000002</v>
      </c>
      <c r="I342" s="300">
        <v>169.64911000000001</v>
      </c>
      <c r="J342" s="10">
        <v>196.1</v>
      </c>
      <c r="K342" s="10">
        <v>13.5</v>
      </c>
      <c r="L342" s="10">
        <v>85</v>
      </c>
      <c r="M342" s="10">
        <v>8.4</v>
      </c>
      <c r="N342" s="192">
        <f>+Sar_InfraMR[[#This Row],[A.03.1 -  Longitud de Vías de Explotación No Electrificadas Troncales y Ramales (vía principal) (km)]]+Sar_InfraMR[[#This Row],[A.04.1 -  Longitud de Vías de Explotación Electrificadas Troncales y Ramales (vía principal) (km)]]</f>
        <v>281.10000000000002</v>
      </c>
      <c r="O342" s="192">
        <f>+Sar_InfraMR[[#This Row],[Total Vías (excluido Auxiliares)]]</f>
        <v>281.10000000000002</v>
      </c>
      <c r="P342" s="1">
        <v>31</v>
      </c>
      <c r="Q342" s="1">
        <v>3</v>
      </c>
      <c r="R342" s="1">
        <v>6</v>
      </c>
      <c r="S342" s="194">
        <f t="shared" si="36"/>
        <v>40</v>
      </c>
      <c r="T342" s="194">
        <v>40</v>
      </c>
      <c r="U342" s="1">
        <v>32</v>
      </c>
      <c r="V342" s="1">
        <v>92</v>
      </c>
      <c r="W342" s="1">
        <v>1</v>
      </c>
      <c r="X342" s="1">
        <v>25</v>
      </c>
      <c r="Y342" s="1">
        <v>0</v>
      </c>
      <c r="Z342" s="196">
        <f t="shared" si="43"/>
        <v>150</v>
      </c>
      <c r="AA342" s="1">
        <v>11</v>
      </c>
      <c r="AB342" s="1">
        <v>24</v>
      </c>
      <c r="AC342" s="1">
        <f>+Sar_InfraMR[[#This Row],[Total Pasos Vehiculares a Nivel]]</f>
        <v>150</v>
      </c>
      <c r="AD342" s="196">
        <f t="shared" si="37"/>
        <v>185</v>
      </c>
      <c r="AE342" s="1">
        <v>3</v>
      </c>
      <c r="AF342" s="1">
        <v>10</v>
      </c>
      <c r="AG342" s="1">
        <v>36</v>
      </c>
      <c r="AH342" s="196">
        <f t="shared" si="44"/>
        <v>49</v>
      </c>
      <c r="AI342" s="10">
        <v>31.1</v>
      </c>
      <c r="AJ342" s="10">
        <v>13.4</v>
      </c>
      <c r="AK342" s="10">
        <v>126</v>
      </c>
      <c r="AL342" s="222">
        <f t="shared" si="45"/>
        <v>170.5</v>
      </c>
      <c r="AM342" s="1">
        <v>6</v>
      </c>
      <c r="AN342" s="1">
        <v>11</v>
      </c>
      <c r="AO342" s="1">
        <v>10</v>
      </c>
      <c r="AP342" s="200">
        <f t="shared" si="46"/>
        <v>27</v>
      </c>
      <c r="AQ342" s="1">
        <v>150</v>
      </c>
      <c r="AR342" s="1">
        <v>77</v>
      </c>
      <c r="AS342" s="1">
        <v>0</v>
      </c>
      <c r="AT342" s="200">
        <f>+Sar_InfraMR[[#This Row],[B.02.1 - Parque de Coches Eléctricos Motrices]]+Sar_InfraMR[[#This Row],[B.02.2 - Parque de Coches Eléctricos Motrices Remolcados Tipo R]]+Sar_InfraMR[[#This Row],[B.02.3 - Parque de Coches Eléctricos Motrices Tipo R]]</f>
        <v>227</v>
      </c>
      <c r="AU342" s="1">
        <v>0</v>
      </c>
      <c r="AV342" s="1">
        <v>0</v>
      </c>
      <c r="AW342" s="1">
        <v>0</v>
      </c>
      <c r="AX342" s="200">
        <f>+Sar_InfraMR[[#This Row],[B.03.1 - Parque de Coches Motores Motrices Remolcados]]+Sar_InfraMR[[#This Row],[B.03.2 - Parque de Coches Motores Motrices Intermedios]]+Sar_InfraMR[[#This Row],[B.03.3 - Parque de Coches Motores Motrices Cabina]]</f>
        <v>0</v>
      </c>
      <c r="AY342" s="1">
        <v>35</v>
      </c>
      <c r="AZ342" s="1">
        <v>10</v>
      </c>
      <c r="BA342" s="1">
        <v>0</v>
      </c>
      <c r="BB342" s="1">
        <v>0</v>
      </c>
      <c r="BC342" s="200">
        <f>+SUM(Sar_InfraMR[[#This Row],[B.04.1 - Parque de Coches Remolcados Clase Unica]:[B.04.5 - Parque de Coches Remolcados para Servicios Especiales (Cartoneros)]])</f>
        <v>45</v>
      </c>
      <c r="BD342" s="356">
        <v>11</v>
      </c>
      <c r="BE342" s="1">
        <v>0</v>
      </c>
      <c r="BF342" s="1">
        <v>38</v>
      </c>
      <c r="BG342" s="235">
        <v>1676</v>
      </c>
      <c r="BH342" s="59"/>
    </row>
    <row r="343" spans="1:60">
      <c r="A343" s="59">
        <v>2021</v>
      </c>
      <c r="B343" s="1" t="s">
        <v>66</v>
      </c>
      <c r="C343" s="10">
        <v>71.5</v>
      </c>
      <c r="D343" s="10">
        <v>62.3</v>
      </c>
      <c r="E343" s="10">
        <v>0</v>
      </c>
      <c r="F343" s="10">
        <v>36.4</v>
      </c>
      <c r="G343" s="192">
        <f t="shared" si="42"/>
        <v>170.20000000000002</v>
      </c>
      <c r="H343" s="192">
        <f>+Sar_InfraMR[[#This Row],[Total Líneas de Explotación ]]</f>
        <v>170.20000000000002</v>
      </c>
      <c r="I343" s="300">
        <v>169.64911000000001</v>
      </c>
      <c r="J343" s="10">
        <v>196.1</v>
      </c>
      <c r="K343" s="10">
        <v>13.5</v>
      </c>
      <c r="L343" s="10">
        <v>85</v>
      </c>
      <c r="M343" s="10">
        <v>8.4</v>
      </c>
      <c r="N343" s="192">
        <f>+Sar_InfraMR[[#This Row],[A.03.1 -  Longitud de Vías de Explotación No Electrificadas Troncales y Ramales (vía principal) (km)]]+Sar_InfraMR[[#This Row],[A.04.1 -  Longitud de Vías de Explotación Electrificadas Troncales y Ramales (vía principal) (km)]]</f>
        <v>281.10000000000002</v>
      </c>
      <c r="O343" s="192">
        <f>+Sar_InfraMR[[#This Row],[Total Vías (excluido Auxiliares)]]</f>
        <v>281.10000000000002</v>
      </c>
      <c r="P343" s="1">
        <v>31</v>
      </c>
      <c r="Q343" s="1">
        <v>3</v>
      </c>
      <c r="R343" s="1">
        <v>6</v>
      </c>
      <c r="S343" s="194">
        <f t="shared" si="36"/>
        <v>40</v>
      </c>
      <c r="T343" s="194">
        <v>40</v>
      </c>
      <c r="U343" s="1">
        <v>32</v>
      </c>
      <c r="V343" s="1">
        <v>92</v>
      </c>
      <c r="W343" s="1">
        <v>1</v>
      </c>
      <c r="X343" s="1">
        <v>25</v>
      </c>
      <c r="Y343" s="1">
        <v>0</v>
      </c>
      <c r="Z343" s="196">
        <f t="shared" si="43"/>
        <v>150</v>
      </c>
      <c r="AA343" s="1">
        <v>11</v>
      </c>
      <c r="AB343" s="1">
        <v>24</v>
      </c>
      <c r="AC343" s="1">
        <f>+Sar_InfraMR[[#This Row],[Total Pasos Vehiculares a Nivel]]</f>
        <v>150</v>
      </c>
      <c r="AD343" s="196">
        <f t="shared" si="37"/>
        <v>185</v>
      </c>
      <c r="AE343" s="1">
        <v>3</v>
      </c>
      <c r="AF343" s="1">
        <v>10</v>
      </c>
      <c r="AG343" s="1">
        <v>36</v>
      </c>
      <c r="AH343" s="196">
        <f t="shared" si="44"/>
        <v>49</v>
      </c>
      <c r="AI343" s="10">
        <v>31.1</v>
      </c>
      <c r="AJ343" s="10">
        <v>13.4</v>
      </c>
      <c r="AK343" s="10">
        <v>126</v>
      </c>
      <c r="AL343" s="222">
        <f t="shared" si="45"/>
        <v>170.5</v>
      </c>
      <c r="AM343" s="1">
        <v>6</v>
      </c>
      <c r="AN343" s="1">
        <v>11</v>
      </c>
      <c r="AO343" s="1">
        <v>10</v>
      </c>
      <c r="AP343" s="200">
        <f t="shared" si="46"/>
        <v>27</v>
      </c>
      <c r="AQ343" s="1">
        <v>150</v>
      </c>
      <c r="AR343" s="1">
        <v>77</v>
      </c>
      <c r="AS343" s="1">
        <v>0</v>
      </c>
      <c r="AT343" s="200">
        <f>+Sar_InfraMR[[#This Row],[B.02.1 - Parque de Coches Eléctricos Motrices]]+Sar_InfraMR[[#This Row],[B.02.2 - Parque de Coches Eléctricos Motrices Remolcados Tipo R]]+Sar_InfraMR[[#This Row],[B.02.3 - Parque de Coches Eléctricos Motrices Tipo R]]</f>
        <v>227</v>
      </c>
      <c r="AU343" s="1">
        <v>0</v>
      </c>
      <c r="AV343" s="1">
        <v>0</v>
      </c>
      <c r="AW343" s="1">
        <v>0</v>
      </c>
      <c r="AX343" s="200">
        <f>+Sar_InfraMR[[#This Row],[B.03.1 - Parque de Coches Motores Motrices Remolcados]]+Sar_InfraMR[[#This Row],[B.03.2 - Parque de Coches Motores Motrices Intermedios]]+Sar_InfraMR[[#This Row],[B.03.3 - Parque de Coches Motores Motrices Cabina]]</f>
        <v>0</v>
      </c>
      <c r="AY343" s="1">
        <v>35</v>
      </c>
      <c r="AZ343" s="1">
        <v>10</v>
      </c>
      <c r="BA343" s="1">
        <v>0</v>
      </c>
      <c r="BB343" s="1">
        <v>0</v>
      </c>
      <c r="BC343" s="200">
        <f>+SUM(Sar_InfraMR[[#This Row],[B.04.1 - Parque de Coches Remolcados Clase Unica]:[B.04.5 - Parque de Coches Remolcados para Servicios Especiales (Cartoneros)]])</f>
        <v>45</v>
      </c>
      <c r="BD343" s="356">
        <v>11</v>
      </c>
      <c r="BE343" s="1">
        <v>0</v>
      </c>
      <c r="BF343" s="1">
        <v>38</v>
      </c>
      <c r="BG343" s="235">
        <v>1676</v>
      </c>
      <c r="BH343" s="59"/>
    </row>
    <row r="344" spans="1:60">
      <c r="A344" s="59">
        <v>2021</v>
      </c>
      <c r="B344" s="1" t="s">
        <v>67</v>
      </c>
      <c r="C344" s="10">
        <v>71.5</v>
      </c>
      <c r="D344" s="10">
        <v>62.3</v>
      </c>
      <c r="E344" s="10">
        <v>0</v>
      </c>
      <c r="F344" s="10">
        <v>36.4</v>
      </c>
      <c r="G344" s="192">
        <f t="shared" si="42"/>
        <v>170.20000000000002</v>
      </c>
      <c r="H344" s="192">
        <f>+Sar_InfraMR[[#This Row],[Total Líneas de Explotación ]]</f>
        <v>170.20000000000002</v>
      </c>
      <c r="I344" s="300">
        <v>169.64911000000001</v>
      </c>
      <c r="J344" s="10">
        <v>196.1</v>
      </c>
      <c r="K344" s="10">
        <v>13.5</v>
      </c>
      <c r="L344" s="10">
        <v>85</v>
      </c>
      <c r="M344" s="10">
        <v>8.4</v>
      </c>
      <c r="N344" s="192">
        <f>+Sar_InfraMR[[#This Row],[A.03.1 -  Longitud de Vías de Explotación No Electrificadas Troncales y Ramales (vía principal) (km)]]+Sar_InfraMR[[#This Row],[A.04.1 -  Longitud de Vías de Explotación Electrificadas Troncales y Ramales (vía principal) (km)]]</f>
        <v>281.10000000000002</v>
      </c>
      <c r="O344" s="192">
        <f>+Sar_InfraMR[[#This Row],[Total Vías (excluido Auxiliares)]]</f>
        <v>281.10000000000002</v>
      </c>
      <c r="P344" s="1">
        <v>31</v>
      </c>
      <c r="Q344" s="1">
        <v>3</v>
      </c>
      <c r="R344" s="1">
        <v>6</v>
      </c>
      <c r="S344" s="194">
        <f t="shared" si="36"/>
        <v>40</v>
      </c>
      <c r="T344" s="194">
        <v>40</v>
      </c>
      <c r="U344" s="1">
        <v>32</v>
      </c>
      <c r="V344" s="1">
        <v>92</v>
      </c>
      <c r="W344" s="1">
        <v>1</v>
      </c>
      <c r="X344" s="1">
        <v>25</v>
      </c>
      <c r="Y344" s="1">
        <v>0</v>
      </c>
      <c r="Z344" s="196">
        <f t="shared" si="43"/>
        <v>150</v>
      </c>
      <c r="AA344" s="1">
        <v>11</v>
      </c>
      <c r="AB344" s="1">
        <v>24</v>
      </c>
      <c r="AC344" s="1">
        <f>+Sar_InfraMR[[#This Row],[Total Pasos Vehiculares a Nivel]]</f>
        <v>150</v>
      </c>
      <c r="AD344" s="196">
        <f t="shared" si="37"/>
        <v>185</v>
      </c>
      <c r="AE344" s="1">
        <v>3</v>
      </c>
      <c r="AF344" s="1">
        <v>10</v>
      </c>
      <c r="AG344" s="1">
        <v>36</v>
      </c>
      <c r="AH344" s="196">
        <f t="shared" si="44"/>
        <v>49</v>
      </c>
      <c r="AI344" s="10">
        <v>31.1</v>
      </c>
      <c r="AJ344" s="10">
        <v>13.4</v>
      </c>
      <c r="AK344" s="10">
        <v>126</v>
      </c>
      <c r="AL344" s="222">
        <f t="shared" si="45"/>
        <v>170.5</v>
      </c>
      <c r="AM344" s="1">
        <v>6</v>
      </c>
      <c r="AN344" s="1">
        <v>11</v>
      </c>
      <c r="AO344" s="1">
        <v>10</v>
      </c>
      <c r="AP344" s="200">
        <f t="shared" si="46"/>
        <v>27</v>
      </c>
      <c r="AQ344" s="1">
        <v>150</v>
      </c>
      <c r="AR344" s="1">
        <v>77</v>
      </c>
      <c r="AS344" s="1">
        <v>0</v>
      </c>
      <c r="AT344" s="200">
        <f>+Sar_InfraMR[[#This Row],[B.02.1 - Parque de Coches Eléctricos Motrices]]+Sar_InfraMR[[#This Row],[B.02.2 - Parque de Coches Eléctricos Motrices Remolcados Tipo R]]+Sar_InfraMR[[#This Row],[B.02.3 - Parque de Coches Eléctricos Motrices Tipo R]]</f>
        <v>227</v>
      </c>
      <c r="AU344" s="1">
        <v>0</v>
      </c>
      <c r="AV344" s="1">
        <v>0</v>
      </c>
      <c r="AW344" s="1">
        <v>0</v>
      </c>
      <c r="AX344" s="200">
        <f>+Sar_InfraMR[[#This Row],[B.03.1 - Parque de Coches Motores Motrices Remolcados]]+Sar_InfraMR[[#This Row],[B.03.2 - Parque de Coches Motores Motrices Intermedios]]+Sar_InfraMR[[#This Row],[B.03.3 - Parque de Coches Motores Motrices Cabina]]</f>
        <v>0</v>
      </c>
      <c r="AY344" s="1">
        <v>35</v>
      </c>
      <c r="AZ344" s="1">
        <v>10</v>
      </c>
      <c r="BA344" s="1">
        <v>0</v>
      </c>
      <c r="BB344" s="1">
        <v>0</v>
      </c>
      <c r="BC344" s="200">
        <f>+SUM(Sar_InfraMR[[#This Row],[B.04.1 - Parque de Coches Remolcados Clase Unica]:[B.04.5 - Parque de Coches Remolcados para Servicios Especiales (Cartoneros)]])</f>
        <v>45</v>
      </c>
      <c r="BD344" s="356">
        <v>11</v>
      </c>
      <c r="BE344" s="1">
        <v>0</v>
      </c>
      <c r="BF344" s="1">
        <v>38</v>
      </c>
      <c r="BG344" s="235">
        <v>1676</v>
      </c>
      <c r="BH344" s="59"/>
    </row>
    <row r="345" spans="1:60">
      <c r="A345" s="59">
        <v>2021</v>
      </c>
      <c r="B345" s="1" t="s">
        <v>68</v>
      </c>
      <c r="C345" s="10">
        <v>71.5</v>
      </c>
      <c r="D345" s="10">
        <v>62.3</v>
      </c>
      <c r="E345" s="10">
        <v>0</v>
      </c>
      <c r="F345" s="10">
        <v>36.4</v>
      </c>
      <c r="G345" s="192">
        <f t="shared" si="42"/>
        <v>170.20000000000002</v>
      </c>
      <c r="H345" s="192">
        <f>+Sar_InfraMR[[#This Row],[Total Líneas de Explotación ]]</f>
        <v>170.20000000000002</v>
      </c>
      <c r="I345" s="300">
        <v>169.64911000000001</v>
      </c>
      <c r="J345" s="10">
        <v>196.1</v>
      </c>
      <c r="K345" s="10">
        <v>13.5</v>
      </c>
      <c r="L345" s="10">
        <v>85</v>
      </c>
      <c r="M345" s="10">
        <v>8.4</v>
      </c>
      <c r="N345" s="192">
        <f>+Sar_InfraMR[[#This Row],[A.03.1 -  Longitud de Vías de Explotación No Electrificadas Troncales y Ramales (vía principal) (km)]]+Sar_InfraMR[[#This Row],[A.04.1 -  Longitud de Vías de Explotación Electrificadas Troncales y Ramales (vía principal) (km)]]</f>
        <v>281.10000000000002</v>
      </c>
      <c r="O345" s="192">
        <f>+Sar_InfraMR[[#This Row],[Total Vías (excluido Auxiliares)]]</f>
        <v>281.10000000000002</v>
      </c>
      <c r="P345" s="1">
        <v>31</v>
      </c>
      <c r="Q345" s="1">
        <v>3</v>
      </c>
      <c r="R345" s="1">
        <v>6</v>
      </c>
      <c r="S345" s="194">
        <f t="shared" si="36"/>
        <v>40</v>
      </c>
      <c r="T345" s="194">
        <v>40</v>
      </c>
      <c r="U345" s="1">
        <v>32</v>
      </c>
      <c r="V345" s="1">
        <v>92</v>
      </c>
      <c r="W345" s="1">
        <v>1</v>
      </c>
      <c r="X345" s="1">
        <v>25</v>
      </c>
      <c r="Y345" s="1">
        <v>0</v>
      </c>
      <c r="Z345" s="196">
        <f t="shared" si="43"/>
        <v>150</v>
      </c>
      <c r="AA345" s="1">
        <v>11</v>
      </c>
      <c r="AB345" s="1">
        <v>24</v>
      </c>
      <c r="AC345" s="1">
        <f>+Sar_InfraMR[[#This Row],[Total Pasos Vehiculares a Nivel]]</f>
        <v>150</v>
      </c>
      <c r="AD345" s="196">
        <f t="shared" si="37"/>
        <v>185</v>
      </c>
      <c r="AE345" s="1">
        <v>3</v>
      </c>
      <c r="AF345" s="1">
        <v>10</v>
      </c>
      <c r="AG345" s="1">
        <v>36</v>
      </c>
      <c r="AH345" s="196">
        <f t="shared" si="44"/>
        <v>49</v>
      </c>
      <c r="AI345" s="10">
        <v>31.1</v>
      </c>
      <c r="AJ345" s="10">
        <v>13.4</v>
      </c>
      <c r="AK345" s="10">
        <v>126</v>
      </c>
      <c r="AL345" s="222">
        <f t="shared" si="45"/>
        <v>170.5</v>
      </c>
      <c r="AM345" s="1">
        <v>6</v>
      </c>
      <c r="AN345" s="1">
        <v>11</v>
      </c>
      <c r="AO345" s="1">
        <v>10</v>
      </c>
      <c r="AP345" s="200">
        <f t="shared" si="46"/>
        <v>27</v>
      </c>
      <c r="AQ345" s="1">
        <v>150</v>
      </c>
      <c r="AR345" s="1">
        <v>77</v>
      </c>
      <c r="AS345" s="1">
        <v>0</v>
      </c>
      <c r="AT345" s="200">
        <f>+Sar_InfraMR[[#This Row],[B.02.1 - Parque de Coches Eléctricos Motrices]]+Sar_InfraMR[[#This Row],[B.02.2 - Parque de Coches Eléctricos Motrices Remolcados Tipo R]]+Sar_InfraMR[[#This Row],[B.02.3 - Parque de Coches Eléctricos Motrices Tipo R]]</f>
        <v>227</v>
      </c>
      <c r="AU345" s="1">
        <v>0</v>
      </c>
      <c r="AV345" s="1">
        <v>0</v>
      </c>
      <c r="AW345" s="1">
        <v>0</v>
      </c>
      <c r="AX345" s="200">
        <f>+Sar_InfraMR[[#This Row],[B.03.1 - Parque de Coches Motores Motrices Remolcados]]+Sar_InfraMR[[#This Row],[B.03.2 - Parque de Coches Motores Motrices Intermedios]]+Sar_InfraMR[[#This Row],[B.03.3 - Parque de Coches Motores Motrices Cabina]]</f>
        <v>0</v>
      </c>
      <c r="AY345" s="1">
        <v>35</v>
      </c>
      <c r="AZ345" s="1">
        <v>10</v>
      </c>
      <c r="BA345" s="1">
        <v>0</v>
      </c>
      <c r="BB345" s="1">
        <v>0</v>
      </c>
      <c r="BC345" s="200">
        <f>+SUM(Sar_InfraMR[[#This Row],[B.04.1 - Parque de Coches Remolcados Clase Unica]:[B.04.5 - Parque de Coches Remolcados para Servicios Especiales (Cartoneros)]])</f>
        <v>45</v>
      </c>
      <c r="BD345" s="356">
        <v>11</v>
      </c>
      <c r="BE345" s="1">
        <v>0</v>
      </c>
      <c r="BF345" s="1">
        <v>38</v>
      </c>
      <c r="BG345" s="235">
        <v>1676</v>
      </c>
      <c r="BH345" s="59"/>
    </row>
    <row r="346" spans="1:60">
      <c r="A346" s="59">
        <v>2021</v>
      </c>
      <c r="B346" s="1" t="s">
        <v>69</v>
      </c>
      <c r="C346" s="10">
        <v>71.5</v>
      </c>
      <c r="D346" s="10">
        <v>62.3</v>
      </c>
      <c r="E346" s="10">
        <v>0</v>
      </c>
      <c r="F346" s="10">
        <v>36.4</v>
      </c>
      <c r="G346" s="192">
        <f t="shared" si="42"/>
        <v>170.20000000000002</v>
      </c>
      <c r="H346" s="192">
        <f>+Sar_InfraMR[[#This Row],[Total Líneas de Explotación ]]</f>
        <v>170.20000000000002</v>
      </c>
      <c r="I346" s="300">
        <v>169.64911000000001</v>
      </c>
      <c r="J346" s="10">
        <v>196.1</v>
      </c>
      <c r="K346" s="10">
        <v>13.5</v>
      </c>
      <c r="L346" s="10">
        <v>85</v>
      </c>
      <c r="M346" s="10">
        <v>8.4</v>
      </c>
      <c r="N346" s="192">
        <f>+Sar_InfraMR[[#This Row],[A.03.1 -  Longitud de Vías de Explotación No Electrificadas Troncales y Ramales (vía principal) (km)]]+Sar_InfraMR[[#This Row],[A.04.1 -  Longitud de Vías de Explotación Electrificadas Troncales y Ramales (vía principal) (km)]]</f>
        <v>281.10000000000002</v>
      </c>
      <c r="O346" s="192">
        <f>+Sar_InfraMR[[#This Row],[Total Vías (excluido Auxiliares)]]</f>
        <v>281.10000000000002</v>
      </c>
      <c r="P346" s="1">
        <v>31</v>
      </c>
      <c r="Q346" s="1">
        <v>3</v>
      </c>
      <c r="R346" s="1">
        <v>6</v>
      </c>
      <c r="S346" s="194">
        <f t="shared" si="36"/>
        <v>40</v>
      </c>
      <c r="T346" s="194">
        <v>40</v>
      </c>
      <c r="U346" s="1">
        <v>32</v>
      </c>
      <c r="V346" s="1">
        <v>92</v>
      </c>
      <c r="W346" s="1">
        <v>1</v>
      </c>
      <c r="X346" s="1">
        <v>25</v>
      </c>
      <c r="Y346" s="1">
        <v>0</v>
      </c>
      <c r="Z346" s="196">
        <f t="shared" si="43"/>
        <v>150</v>
      </c>
      <c r="AA346" s="1">
        <v>11</v>
      </c>
      <c r="AB346" s="1">
        <v>24</v>
      </c>
      <c r="AC346" s="1">
        <f>+Sar_InfraMR[[#This Row],[Total Pasos Vehiculares a Nivel]]</f>
        <v>150</v>
      </c>
      <c r="AD346" s="196">
        <f t="shared" si="37"/>
        <v>185</v>
      </c>
      <c r="AE346" s="1">
        <v>3</v>
      </c>
      <c r="AF346" s="1">
        <v>10</v>
      </c>
      <c r="AG346" s="1">
        <v>36</v>
      </c>
      <c r="AH346" s="196">
        <f t="shared" si="44"/>
        <v>49</v>
      </c>
      <c r="AI346" s="10">
        <v>31.1</v>
      </c>
      <c r="AJ346" s="10">
        <v>13.4</v>
      </c>
      <c r="AK346" s="10">
        <v>126</v>
      </c>
      <c r="AL346" s="222">
        <f t="shared" si="45"/>
        <v>170.5</v>
      </c>
      <c r="AM346" s="1">
        <v>6</v>
      </c>
      <c r="AN346" s="1">
        <v>11</v>
      </c>
      <c r="AO346" s="1">
        <v>10</v>
      </c>
      <c r="AP346" s="200">
        <f t="shared" si="46"/>
        <v>27</v>
      </c>
      <c r="AQ346" s="1">
        <v>150</v>
      </c>
      <c r="AR346" s="1">
        <v>77</v>
      </c>
      <c r="AS346" s="1">
        <v>0</v>
      </c>
      <c r="AT346" s="200">
        <f>+Sar_InfraMR[[#This Row],[B.02.1 - Parque de Coches Eléctricos Motrices]]+Sar_InfraMR[[#This Row],[B.02.2 - Parque de Coches Eléctricos Motrices Remolcados Tipo R]]+Sar_InfraMR[[#This Row],[B.02.3 - Parque de Coches Eléctricos Motrices Tipo R]]</f>
        <v>227</v>
      </c>
      <c r="AU346" s="1">
        <v>0</v>
      </c>
      <c r="AV346" s="1">
        <v>0</v>
      </c>
      <c r="AW346" s="1">
        <v>0</v>
      </c>
      <c r="AX346" s="200">
        <f>+Sar_InfraMR[[#This Row],[B.03.1 - Parque de Coches Motores Motrices Remolcados]]+Sar_InfraMR[[#This Row],[B.03.2 - Parque de Coches Motores Motrices Intermedios]]+Sar_InfraMR[[#This Row],[B.03.3 - Parque de Coches Motores Motrices Cabina]]</f>
        <v>0</v>
      </c>
      <c r="AY346" s="1">
        <v>35</v>
      </c>
      <c r="AZ346" s="1">
        <v>10</v>
      </c>
      <c r="BA346" s="1">
        <v>0</v>
      </c>
      <c r="BB346" s="1">
        <v>0</v>
      </c>
      <c r="BC346" s="200">
        <f>+SUM(Sar_InfraMR[[#This Row],[B.04.1 - Parque de Coches Remolcados Clase Unica]:[B.04.5 - Parque de Coches Remolcados para Servicios Especiales (Cartoneros)]])</f>
        <v>45</v>
      </c>
      <c r="BD346" s="356">
        <v>11</v>
      </c>
      <c r="BE346" s="1">
        <v>0</v>
      </c>
      <c r="BF346" s="1">
        <v>38</v>
      </c>
      <c r="BG346" s="235">
        <v>1676</v>
      </c>
      <c r="BH346" s="59"/>
    </row>
    <row r="347" spans="1:60">
      <c r="A347" s="59">
        <v>2021</v>
      </c>
      <c r="B347" s="1" t="s">
        <v>70</v>
      </c>
      <c r="C347" s="10">
        <v>71.5</v>
      </c>
      <c r="D347" s="10">
        <v>62.3</v>
      </c>
      <c r="E347" s="10">
        <v>0</v>
      </c>
      <c r="F347" s="10">
        <v>36.4</v>
      </c>
      <c r="G347" s="192">
        <f t="shared" si="42"/>
        <v>170.20000000000002</v>
      </c>
      <c r="H347" s="192">
        <f>+Sar_InfraMR[[#This Row],[Total Líneas de Explotación ]]</f>
        <v>170.20000000000002</v>
      </c>
      <c r="I347" s="300">
        <v>169.64911000000001</v>
      </c>
      <c r="J347" s="10">
        <v>196.1</v>
      </c>
      <c r="K347" s="10">
        <v>13.5</v>
      </c>
      <c r="L347" s="10">
        <v>85</v>
      </c>
      <c r="M347" s="10">
        <v>8.4</v>
      </c>
      <c r="N347" s="192">
        <f>+Sar_InfraMR[[#This Row],[A.03.1 -  Longitud de Vías de Explotación No Electrificadas Troncales y Ramales (vía principal) (km)]]+Sar_InfraMR[[#This Row],[A.04.1 -  Longitud de Vías de Explotación Electrificadas Troncales y Ramales (vía principal) (km)]]</f>
        <v>281.10000000000002</v>
      </c>
      <c r="O347" s="192">
        <f>+Sar_InfraMR[[#This Row],[Total Vías (excluido Auxiliares)]]</f>
        <v>281.10000000000002</v>
      </c>
      <c r="P347" s="1">
        <v>31</v>
      </c>
      <c r="Q347" s="1">
        <v>3</v>
      </c>
      <c r="R347" s="1">
        <v>6</v>
      </c>
      <c r="S347" s="194">
        <f t="shared" si="36"/>
        <v>40</v>
      </c>
      <c r="T347" s="194">
        <v>40</v>
      </c>
      <c r="U347" s="1">
        <v>32</v>
      </c>
      <c r="V347" s="1">
        <v>92</v>
      </c>
      <c r="W347" s="1">
        <v>1</v>
      </c>
      <c r="X347" s="1">
        <v>25</v>
      </c>
      <c r="Y347" s="1">
        <v>0</v>
      </c>
      <c r="Z347" s="196">
        <f t="shared" si="43"/>
        <v>150</v>
      </c>
      <c r="AA347" s="1">
        <v>11</v>
      </c>
      <c r="AB347" s="1">
        <v>24</v>
      </c>
      <c r="AC347" s="1">
        <f>+Sar_InfraMR[[#This Row],[Total Pasos Vehiculares a Nivel]]</f>
        <v>150</v>
      </c>
      <c r="AD347" s="196">
        <f t="shared" si="37"/>
        <v>185</v>
      </c>
      <c r="AE347" s="1">
        <v>3</v>
      </c>
      <c r="AF347" s="1">
        <v>10</v>
      </c>
      <c r="AG347" s="1">
        <v>36</v>
      </c>
      <c r="AH347" s="196">
        <f t="shared" si="44"/>
        <v>49</v>
      </c>
      <c r="AI347" s="10">
        <v>31.1</v>
      </c>
      <c r="AJ347" s="10">
        <v>13.4</v>
      </c>
      <c r="AK347" s="10">
        <v>126</v>
      </c>
      <c r="AL347" s="222">
        <f t="shared" si="45"/>
        <v>170.5</v>
      </c>
      <c r="AM347" s="1">
        <v>6</v>
      </c>
      <c r="AN347" s="1">
        <v>11</v>
      </c>
      <c r="AO347" s="1">
        <v>10</v>
      </c>
      <c r="AP347" s="200">
        <f t="shared" si="46"/>
        <v>27</v>
      </c>
      <c r="AQ347" s="1">
        <v>150</v>
      </c>
      <c r="AR347" s="1">
        <v>77</v>
      </c>
      <c r="AS347" s="1">
        <v>0</v>
      </c>
      <c r="AT347" s="200">
        <f>+Sar_InfraMR[[#This Row],[B.02.1 - Parque de Coches Eléctricos Motrices]]+Sar_InfraMR[[#This Row],[B.02.2 - Parque de Coches Eléctricos Motrices Remolcados Tipo R]]+Sar_InfraMR[[#This Row],[B.02.3 - Parque de Coches Eléctricos Motrices Tipo R]]</f>
        <v>227</v>
      </c>
      <c r="AU347" s="1">
        <v>0</v>
      </c>
      <c r="AV347" s="1">
        <v>0</v>
      </c>
      <c r="AW347" s="1">
        <v>0</v>
      </c>
      <c r="AX347" s="200">
        <f>+Sar_InfraMR[[#This Row],[B.03.1 - Parque de Coches Motores Motrices Remolcados]]+Sar_InfraMR[[#This Row],[B.03.2 - Parque de Coches Motores Motrices Intermedios]]+Sar_InfraMR[[#This Row],[B.03.3 - Parque de Coches Motores Motrices Cabina]]</f>
        <v>0</v>
      </c>
      <c r="AY347" s="1">
        <v>35</v>
      </c>
      <c r="AZ347" s="1">
        <v>10</v>
      </c>
      <c r="BA347" s="1">
        <v>0</v>
      </c>
      <c r="BB347" s="1">
        <v>0</v>
      </c>
      <c r="BC347" s="200">
        <f>+SUM(Sar_InfraMR[[#This Row],[B.04.1 - Parque de Coches Remolcados Clase Unica]:[B.04.5 - Parque de Coches Remolcados para Servicios Especiales (Cartoneros)]])</f>
        <v>45</v>
      </c>
      <c r="BD347" s="356">
        <v>11</v>
      </c>
      <c r="BE347" s="1">
        <v>0</v>
      </c>
      <c r="BF347" s="1">
        <v>38</v>
      </c>
      <c r="BG347" s="235">
        <v>1676</v>
      </c>
      <c r="BH347" s="59"/>
    </row>
    <row r="348" spans="1:60">
      <c r="A348" s="59">
        <v>2021</v>
      </c>
      <c r="B348" s="1" t="s">
        <v>71</v>
      </c>
      <c r="C348" s="10">
        <v>71.5</v>
      </c>
      <c r="D348" s="10">
        <v>62.3</v>
      </c>
      <c r="E348" s="10">
        <v>0</v>
      </c>
      <c r="F348" s="10">
        <v>36.4</v>
      </c>
      <c r="G348" s="192">
        <f t="shared" si="42"/>
        <v>170.20000000000002</v>
      </c>
      <c r="H348" s="192">
        <f>+Sar_InfraMR[[#This Row],[Total Líneas de Explotación ]]</f>
        <v>170.20000000000002</v>
      </c>
      <c r="I348" s="300">
        <v>169.64911000000001</v>
      </c>
      <c r="J348" s="10">
        <v>196.1</v>
      </c>
      <c r="K348" s="10">
        <v>13.5</v>
      </c>
      <c r="L348" s="10">
        <v>85</v>
      </c>
      <c r="M348" s="10">
        <v>8.4</v>
      </c>
      <c r="N348" s="192">
        <f>+Sar_InfraMR[[#This Row],[A.03.1 -  Longitud de Vías de Explotación No Electrificadas Troncales y Ramales (vía principal) (km)]]+Sar_InfraMR[[#This Row],[A.04.1 -  Longitud de Vías de Explotación Electrificadas Troncales y Ramales (vía principal) (km)]]</f>
        <v>281.10000000000002</v>
      </c>
      <c r="O348" s="192">
        <f>+Sar_InfraMR[[#This Row],[Total Vías (excluido Auxiliares)]]</f>
        <v>281.10000000000002</v>
      </c>
      <c r="P348" s="1">
        <v>31</v>
      </c>
      <c r="Q348" s="1">
        <v>3</v>
      </c>
      <c r="R348" s="1">
        <v>6</v>
      </c>
      <c r="S348" s="194">
        <f t="shared" si="36"/>
        <v>40</v>
      </c>
      <c r="T348" s="194">
        <v>40</v>
      </c>
      <c r="U348" s="1">
        <v>32</v>
      </c>
      <c r="V348" s="1">
        <v>92</v>
      </c>
      <c r="W348" s="1">
        <v>1</v>
      </c>
      <c r="X348" s="1">
        <v>25</v>
      </c>
      <c r="Y348" s="1">
        <v>0</v>
      </c>
      <c r="Z348" s="196">
        <f t="shared" si="43"/>
        <v>150</v>
      </c>
      <c r="AA348" s="1">
        <v>11</v>
      </c>
      <c r="AB348" s="1">
        <v>24</v>
      </c>
      <c r="AC348" s="1">
        <f>+Sar_InfraMR[[#This Row],[Total Pasos Vehiculares a Nivel]]</f>
        <v>150</v>
      </c>
      <c r="AD348" s="196">
        <f t="shared" si="37"/>
        <v>185</v>
      </c>
      <c r="AE348" s="1">
        <v>3</v>
      </c>
      <c r="AF348" s="1">
        <v>10</v>
      </c>
      <c r="AG348" s="1">
        <v>36</v>
      </c>
      <c r="AH348" s="196">
        <f t="shared" si="44"/>
        <v>49</v>
      </c>
      <c r="AI348" s="10">
        <v>31.1</v>
      </c>
      <c r="AJ348" s="10">
        <v>13.4</v>
      </c>
      <c r="AK348" s="10">
        <v>126</v>
      </c>
      <c r="AL348" s="222">
        <f t="shared" si="45"/>
        <v>170.5</v>
      </c>
      <c r="AM348" s="1">
        <v>6</v>
      </c>
      <c r="AN348" s="1">
        <v>11</v>
      </c>
      <c r="AO348" s="1">
        <v>10</v>
      </c>
      <c r="AP348" s="200">
        <f t="shared" si="46"/>
        <v>27</v>
      </c>
      <c r="AQ348" s="1">
        <v>150</v>
      </c>
      <c r="AR348" s="1">
        <v>77</v>
      </c>
      <c r="AS348" s="1">
        <v>0</v>
      </c>
      <c r="AT348" s="200">
        <f>+Sar_InfraMR[[#This Row],[B.02.1 - Parque de Coches Eléctricos Motrices]]+Sar_InfraMR[[#This Row],[B.02.2 - Parque de Coches Eléctricos Motrices Remolcados Tipo R]]+Sar_InfraMR[[#This Row],[B.02.3 - Parque de Coches Eléctricos Motrices Tipo R]]</f>
        <v>227</v>
      </c>
      <c r="AU348" s="1">
        <v>0</v>
      </c>
      <c r="AV348" s="1">
        <v>0</v>
      </c>
      <c r="AW348" s="1">
        <v>0</v>
      </c>
      <c r="AX348" s="200">
        <f>+Sar_InfraMR[[#This Row],[B.03.1 - Parque de Coches Motores Motrices Remolcados]]+Sar_InfraMR[[#This Row],[B.03.2 - Parque de Coches Motores Motrices Intermedios]]+Sar_InfraMR[[#This Row],[B.03.3 - Parque de Coches Motores Motrices Cabina]]</f>
        <v>0</v>
      </c>
      <c r="AY348" s="1">
        <v>35</v>
      </c>
      <c r="AZ348" s="1">
        <v>10</v>
      </c>
      <c r="BA348" s="1">
        <v>0</v>
      </c>
      <c r="BB348" s="1">
        <v>0</v>
      </c>
      <c r="BC348" s="200">
        <f>+SUM(Sar_InfraMR[[#This Row],[B.04.1 - Parque de Coches Remolcados Clase Unica]:[B.04.5 - Parque de Coches Remolcados para Servicios Especiales (Cartoneros)]])</f>
        <v>45</v>
      </c>
      <c r="BD348" s="356">
        <v>11</v>
      </c>
      <c r="BE348" s="1">
        <v>0</v>
      </c>
      <c r="BF348" s="1">
        <v>38</v>
      </c>
      <c r="BG348" s="235">
        <v>1676</v>
      </c>
      <c r="BH348" s="59"/>
    </row>
    <row r="349" spans="1:60">
      <c r="A349" s="59">
        <v>2021</v>
      </c>
      <c r="B349" s="1" t="s">
        <v>72</v>
      </c>
      <c r="C349" s="10">
        <v>71.5</v>
      </c>
      <c r="D349" s="10">
        <v>62.3</v>
      </c>
      <c r="E349" s="10">
        <v>0</v>
      </c>
      <c r="F349" s="10">
        <v>36.4</v>
      </c>
      <c r="G349" s="192">
        <f t="shared" si="42"/>
        <v>170.20000000000002</v>
      </c>
      <c r="H349" s="192">
        <f>+Sar_InfraMR[[#This Row],[Total Líneas de Explotación ]]</f>
        <v>170.20000000000002</v>
      </c>
      <c r="I349" s="300">
        <v>169.64911000000001</v>
      </c>
      <c r="J349" s="10">
        <v>196.1</v>
      </c>
      <c r="K349" s="10">
        <v>13.5</v>
      </c>
      <c r="L349" s="10">
        <v>85</v>
      </c>
      <c r="M349" s="10">
        <v>8.4</v>
      </c>
      <c r="N349" s="192">
        <f>+Sar_InfraMR[[#This Row],[A.03.1 -  Longitud de Vías de Explotación No Electrificadas Troncales y Ramales (vía principal) (km)]]+Sar_InfraMR[[#This Row],[A.04.1 -  Longitud de Vías de Explotación Electrificadas Troncales y Ramales (vía principal) (km)]]</f>
        <v>281.10000000000002</v>
      </c>
      <c r="O349" s="192">
        <f>+Sar_InfraMR[[#This Row],[Total Vías (excluido Auxiliares)]]</f>
        <v>281.10000000000002</v>
      </c>
      <c r="P349" s="1">
        <v>31</v>
      </c>
      <c r="Q349" s="1">
        <v>3</v>
      </c>
      <c r="R349" s="1">
        <v>6</v>
      </c>
      <c r="S349" s="194">
        <f t="shared" si="36"/>
        <v>40</v>
      </c>
      <c r="T349" s="194">
        <v>40</v>
      </c>
      <c r="U349" s="1">
        <v>32</v>
      </c>
      <c r="V349" s="1">
        <v>92</v>
      </c>
      <c r="W349" s="1">
        <v>1</v>
      </c>
      <c r="X349" s="1">
        <v>25</v>
      </c>
      <c r="Y349" s="1">
        <v>0</v>
      </c>
      <c r="Z349" s="196">
        <f t="shared" si="43"/>
        <v>150</v>
      </c>
      <c r="AA349" s="1">
        <v>11</v>
      </c>
      <c r="AB349" s="1">
        <v>24</v>
      </c>
      <c r="AC349" s="1">
        <f>+Sar_InfraMR[[#This Row],[Total Pasos Vehiculares a Nivel]]</f>
        <v>150</v>
      </c>
      <c r="AD349" s="196">
        <f t="shared" si="37"/>
        <v>185</v>
      </c>
      <c r="AE349" s="1">
        <v>3</v>
      </c>
      <c r="AF349" s="1">
        <v>10</v>
      </c>
      <c r="AG349" s="1">
        <v>36</v>
      </c>
      <c r="AH349" s="196">
        <f t="shared" si="44"/>
        <v>49</v>
      </c>
      <c r="AI349" s="10">
        <v>31.1</v>
      </c>
      <c r="AJ349" s="10">
        <v>13.4</v>
      </c>
      <c r="AK349" s="10">
        <v>126</v>
      </c>
      <c r="AL349" s="222">
        <f t="shared" si="45"/>
        <v>170.5</v>
      </c>
      <c r="AM349" s="1">
        <v>6</v>
      </c>
      <c r="AN349" s="1">
        <v>11</v>
      </c>
      <c r="AO349" s="1">
        <v>10</v>
      </c>
      <c r="AP349" s="200">
        <f t="shared" si="46"/>
        <v>27</v>
      </c>
      <c r="AQ349" s="1">
        <v>150</v>
      </c>
      <c r="AR349" s="1">
        <v>77</v>
      </c>
      <c r="AS349" s="1">
        <v>0</v>
      </c>
      <c r="AT349" s="200">
        <f>+Sar_InfraMR[[#This Row],[B.02.1 - Parque de Coches Eléctricos Motrices]]+Sar_InfraMR[[#This Row],[B.02.2 - Parque de Coches Eléctricos Motrices Remolcados Tipo R]]+Sar_InfraMR[[#This Row],[B.02.3 - Parque de Coches Eléctricos Motrices Tipo R]]</f>
        <v>227</v>
      </c>
      <c r="AU349" s="1">
        <v>0</v>
      </c>
      <c r="AV349" s="1">
        <v>0</v>
      </c>
      <c r="AW349" s="1">
        <v>0</v>
      </c>
      <c r="AX349" s="200">
        <f>+Sar_InfraMR[[#This Row],[B.03.1 - Parque de Coches Motores Motrices Remolcados]]+Sar_InfraMR[[#This Row],[B.03.2 - Parque de Coches Motores Motrices Intermedios]]+Sar_InfraMR[[#This Row],[B.03.3 - Parque de Coches Motores Motrices Cabina]]</f>
        <v>0</v>
      </c>
      <c r="AY349" s="1">
        <v>35</v>
      </c>
      <c r="AZ349" s="1">
        <v>10</v>
      </c>
      <c r="BA349" s="1">
        <v>0</v>
      </c>
      <c r="BB349" s="1">
        <v>0</v>
      </c>
      <c r="BC349" s="200">
        <f>+SUM(Sar_InfraMR[[#This Row],[B.04.1 - Parque de Coches Remolcados Clase Unica]:[B.04.5 - Parque de Coches Remolcados para Servicios Especiales (Cartoneros)]])</f>
        <v>45</v>
      </c>
      <c r="BD349" s="356">
        <v>11</v>
      </c>
      <c r="BE349" s="1">
        <v>0</v>
      </c>
      <c r="BF349" s="1">
        <v>38</v>
      </c>
      <c r="BG349" s="235">
        <v>1676</v>
      </c>
      <c r="BH349" s="59"/>
    </row>
    <row r="350" spans="1:60">
      <c r="A350" s="1">
        <v>2022</v>
      </c>
      <c r="B350" s="1" t="s">
        <v>61</v>
      </c>
      <c r="C350" s="10">
        <v>71.5</v>
      </c>
      <c r="D350" s="10">
        <v>61.96</v>
      </c>
      <c r="E350" s="10">
        <v>0</v>
      </c>
      <c r="F350" s="10">
        <v>37.04</v>
      </c>
      <c r="G350" s="192">
        <f t="shared" ref="G350:G361" si="47">SUM(C350:F350)</f>
        <v>170.5</v>
      </c>
      <c r="H350" s="192">
        <f>+Sar_InfraMR[[#This Row],[Total Líneas de Explotación ]]</f>
        <v>170.5</v>
      </c>
      <c r="I350" s="300">
        <v>169.64911000000001</v>
      </c>
      <c r="J350" s="10">
        <v>196.1</v>
      </c>
      <c r="K350" s="10">
        <v>13.5</v>
      </c>
      <c r="L350" s="10">
        <v>85</v>
      </c>
      <c r="M350" s="10">
        <v>8.4</v>
      </c>
      <c r="N350" s="192">
        <f>+Sar_InfraMR[[#This Row],[A.03.1 -  Longitud de Vías de Explotación No Electrificadas Troncales y Ramales (vía principal) (km)]]+Sar_InfraMR[[#This Row],[A.04.1 -  Longitud de Vías de Explotación Electrificadas Troncales y Ramales (vía principal) (km)]]</f>
        <v>281.10000000000002</v>
      </c>
      <c r="O350" s="192">
        <f>+Sar_InfraMR[[#This Row],[Total Vías (excluido Auxiliares)]]</f>
        <v>281.10000000000002</v>
      </c>
      <c r="P350" s="1">
        <v>31</v>
      </c>
      <c r="Q350" s="1">
        <v>3</v>
      </c>
      <c r="R350" s="1">
        <v>6</v>
      </c>
      <c r="S350" s="194">
        <f t="shared" si="36"/>
        <v>40</v>
      </c>
      <c r="T350" s="194">
        <v>40</v>
      </c>
      <c r="U350" s="1">
        <v>32</v>
      </c>
      <c r="V350" s="1">
        <v>90</v>
      </c>
      <c r="W350" s="1">
        <v>1</v>
      </c>
      <c r="X350" s="1">
        <v>25</v>
      </c>
      <c r="Y350" s="1">
        <v>0</v>
      </c>
      <c r="Z350" s="196">
        <f>SUM(U350:Y350)</f>
        <v>148</v>
      </c>
      <c r="AA350" s="1">
        <v>11</v>
      </c>
      <c r="AB350" s="1">
        <v>28</v>
      </c>
      <c r="AC350" s="1">
        <v>159</v>
      </c>
      <c r="AD350" s="196">
        <f t="shared" si="37"/>
        <v>198</v>
      </c>
      <c r="AE350" s="1">
        <v>2</v>
      </c>
      <c r="AF350" s="1">
        <v>16</v>
      </c>
      <c r="AG350" s="1">
        <v>50</v>
      </c>
      <c r="AH350" s="196">
        <f t="shared" ref="AH350:AH361" si="48">SUM(AE350:AG350)</f>
        <v>68</v>
      </c>
      <c r="AI350" s="10">
        <v>31.1</v>
      </c>
      <c r="AJ350" s="10">
        <v>13.4</v>
      </c>
      <c r="AK350" s="10">
        <v>126</v>
      </c>
      <c r="AL350" s="222">
        <f t="shared" ref="AL350:AL361" si="49">SUM(AI350:AK350)</f>
        <v>170.5</v>
      </c>
      <c r="AM350" s="1">
        <v>5</v>
      </c>
      <c r="AN350" s="1">
        <v>11</v>
      </c>
      <c r="AO350" s="1">
        <v>10</v>
      </c>
      <c r="AP350" s="200">
        <f t="shared" ref="AP350:AP361" si="50">SUM(AM350:AO350)</f>
        <v>26</v>
      </c>
      <c r="AQ350" s="1">
        <v>150</v>
      </c>
      <c r="AR350" s="1">
        <v>77</v>
      </c>
      <c r="AS350" s="1">
        <v>0</v>
      </c>
      <c r="AT350" s="200">
        <f>+Sar_InfraMR[[#This Row],[B.02.1 - Parque de Coches Eléctricos Motrices]]+Sar_InfraMR[[#This Row],[B.02.2 - Parque de Coches Eléctricos Motrices Remolcados Tipo R]]+Sar_InfraMR[[#This Row],[B.02.3 - Parque de Coches Eléctricos Motrices Tipo R]]</f>
        <v>227</v>
      </c>
      <c r="AU350" s="1">
        <v>0</v>
      </c>
      <c r="AV350" s="1">
        <v>0</v>
      </c>
      <c r="AW350" s="1">
        <v>0</v>
      </c>
      <c r="AX350" s="200">
        <f>+Sar_InfraMR[[#This Row],[B.03.1 - Parque de Coches Motores Motrices Remolcados]]+Sar_InfraMR[[#This Row],[B.03.2 - Parque de Coches Motores Motrices Intermedios]]+Sar_InfraMR[[#This Row],[B.03.3 - Parque de Coches Motores Motrices Cabina]]</f>
        <v>0</v>
      </c>
      <c r="AY350" s="1">
        <v>30</v>
      </c>
      <c r="AZ350" s="1">
        <v>11</v>
      </c>
      <c r="BA350" s="1">
        <v>0</v>
      </c>
      <c r="BB350" s="1">
        <v>0</v>
      </c>
      <c r="BC350" s="200">
        <f>+SUM(Sar_InfraMR[[#This Row],[B.04.1 - Parque de Coches Remolcados Clase Unica]:[B.04.5 - Parque de Coches Remolcados para Servicios Especiales (Cartoneros)]])</f>
        <v>41</v>
      </c>
      <c r="BD350" s="356">
        <v>21</v>
      </c>
      <c r="BE350" s="1">
        <v>0</v>
      </c>
      <c r="BF350" s="1">
        <v>38</v>
      </c>
      <c r="BG350" s="235">
        <v>1676</v>
      </c>
    </row>
    <row r="351" spans="1:60">
      <c r="A351" s="1">
        <v>2022</v>
      </c>
      <c r="B351" s="1" t="s">
        <v>62</v>
      </c>
      <c r="C351" s="10">
        <v>71.5</v>
      </c>
      <c r="D351" s="10">
        <v>61.96</v>
      </c>
      <c r="E351" s="10">
        <v>0</v>
      </c>
      <c r="F351" s="10">
        <v>37.04</v>
      </c>
      <c r="G351" s="192">
        <f t="shared" si="47"/>
        <v>170.5</v>
      </c>
      <c r="H351" s="192">
        <f>+Sar_InfraMR[[#This Row],[Total Líneas de Explotación ]]</f>
        <v>170.5</v>
      </c>
      <c r="I351" s="300">
        <v>169.64911000000001</v>
      </c>
      <c r="J351" s="10">
        <v>196.1</v>
      </c>
      <c r="K351" s="10">
        <v>13.5</v>
      </c>
      <c r="L351" s="10">
        <v>85</v>
      </c>
      <c r="M351" s="10">
        <v>8.4</v>
      </c>
      <c r="N351" s="192">
        <f>+Sar_InfraMR[[#This Row],[A.03.1 -  Longitud de Vías de Explotación No Electrificadas Troncales y Ramales (vía principal) (km)]]+Sar_InfraMR[[#This Row],[A.04.1 -  Longitud de Vías de Explotación Electrificadas Troncales y Ramales (vía principal) (km)]]</f>
        <v>281.10000000000002</v>
      </c>
      <c r="O351" s="192">
        <f>+Sar_InfraMR[[#This Row],[Total Vías (excluido Auxiliares)]]</f>
        <v>281.10000000000002</v>
      </c>
      <c r="P351" s="1">
        <v>31</v>
      </c>
      <c r="Q351" s="1">
        <v>3</v>
      </c>
      <c r="R351" s="1">
        <v>6</v>
      </c>
      <c r="S351" s="194">
        <f t="shared" si="36"/>
        <v>40</v>
      </c>
      <c r="T351" s="194">
        <v>40</v>
      </c>
      <c r="U351" s="1">
        <v>32</v>
      </c>
      <c r="V351" s="1">
        <v>90</v>
      </c>
      <c r="W351" s="1">
        <v>1</v>
      </c>
      <c r="X351" s="1">
        <v>25</v>
      </c>
      <c r="Y351" s="1">
        <v>0</v>
      </c>
      <c r="Z351" s="196">
        <f t="shared" ref="Z351:Z361" si="51">SUM(U351:Y351)</f>
        <v>148</v>
      </c>
      <c r="AA351" s="1">
        <v>11</v>
      </c>
      <c r="AB351" s="1">
        <v>28</v>
      </c>
      <c r="AC351" s="1">
        <v>159</v>
      </c>
      <c r="AD351" s="196">
        <f t="shared" si="37"/>
        <v>198</v>
      </c>
      <c r="AE351" s="1">
        <v>2</v>
      </c>
      <c r="AF351" s="1">
        <v>16</v>
      </c>
      <c r="AG351" s="1">
        <v>50</v>
      </c>
      <c r="AH351" s="196">
        <f t="shared" si="48"/>
        <v>68</v>
      </c>
      <c r="AI351" s="10">
        <v>31.1</v>
      </c>
      <c r="AJ351" s="10">
        <v>13.4</v>
      </c>
      <c r="AK351" s="10">
        <v>126</v>
      </c>
      <c r="AL351" s="222">
        <f t="shared" si="49"/>
        <v>170.5</v>
      </c>
      <c r="AM351" s="1">
        <v>5</v>
      </c>
      <c r="AN351" s="1">
        <v>11</v>
      </c>
      <c r="AO351" s="1">
        <v>10</v>
      </c>
      <c r="AP351" s="200">
        <f t="shared" si="50"/>
        <v>26</v>
      </c>
      <c r="AQ351" s="1">
        <v>150</v>
      </c>
      <c r="AR351" s="1">
        <v>77</v>
      </c>
      <c r="AS351" s="1">
        <v>0</v>
      </c>
      <c r="AT351" s="200">
        <f>+Sar_InfraMR[[#This Row],[B.02.1 - Parque de Coches Eléctricos Motrices]]+Sar_InfraMR[[#This Row],[B.02.2 - Parque de Coches Eléctricos Motrices Remolcados Tipo R]]+Sar_InfraMR[[#This Row],[B.02.3 - Parque de Coches Eléctricos Motrices Tipo R]]</f>
        <v>227</v>
      </c>
      <c r="AU351" s="1">
        <v>0</v>
      </c>
      <c r="AV351" s="1">
        <v>0</v>
      </c>
      <c r="AW351" s="1">
        <v>0</v>
      </c>
      <c r="AX351" s="200">
        <f>+Sar_InfraMR[[#This Row],[B.03.1 - Parque de Coches Motores Motrices Remolcados]]+Sar_InfraMR[[#This Row],[B.03.2 - Parque de Coches Motores Motrices Intermedios]]+Sar_InfraMR[[#This Row],[B.03.3 - Parque de Coches Motores Motrices Cabina]]</f>
        <v>0</v>
      </c>
      <c r="AY351" s="1">
        <v>30</v>
      </c>
      <c r="AZ351" s="1">
        <v>11</v>
      </c>
      <c r="BA351" s="1">
        <v>0</v>
      </c>
      <c r="BB351" s="1">
        <v>0</v>
      </c>
      <c r="BC351" s="200">
        <f>+SUM(Sar_InfraMR[[#This Row],[B.04.1 - Parque de Coches Remolcados Clase Unica]:[B.04.5 - Parque de Coches Remolcados para Servicios Especiales (Cartoneros)]])</f>
        <v>41</v>
      </c>
      <c r="BD351" s="356">
        <v>21</v>
      </c>
      <c r="BE351" s="1">
        <v>0</v>
      </c>
      <c r="BF351" s="1">
        <v>38</v>
      </c>
      <c r="BG351" s="235">
        <v>1676</v>
      </c>
    </row>
    <row r="352" spans="1:60">
      <c r="A352" s="1">
        <v>2022</v>
      </c>
      <c r="B352" s="1" t="s">
        <v>63</v>
      </c>
      <c r="C352" s="10">
        <v>71.5</v>
      </c>
      <c r="D352" s="10">
        <v>61.96</v>
      </c>
      <c r="E352" s="10">
        <v>0</v>
      </c>
      <c r="F352" s="10">
        <v>37.04</v>
      </c>
      <c r="G352" s="192">
        <f t="shared" si="47"/>
        <v>170.5</v>
      </c>
      <c r="H352" s="192">
        <f>+Sar_InfraMR[[#This Row],[Total Líneas de Explotación ]]</f>
        <v>170.5</v>
      </c>
      <c r="I352" s="300">
        <v>169.64911000000001</v>
      </c>
      <c r="J352" s="10">
        <v>196.1</v>
      </c>
      <c r="K352" s="10">
        <v>13.5</v>
      </c>
      <c r="L352" s="10">
        <v>85</v>
      </c>
      <c r="M352" s="10">
        <v>8.4</v>
      </c>
      <c r="N352" s="192">
        <f>+Sar_InfraMR[[#This Row],[A.03.1 -  Longitud de Vías de Explotación No Electrificadas Troncales y Ramales (vía principal) (km)]]+Sar_InfraMR[[#This Row],[A.04.1 -  Longitud de Vías de Explotación Electrificadas Troncales y Ramales (vía principal) (km)]]</f>
        <v>281.10000000000002</v>
      </c>
      <c r="O352" s="192">
        <f>+Sar_InfraMR[[#This Row],[Total Vías (excluido Auxiliares)]]</f>
        <v>281.10000000000002</v>
      </c>
      <c r="P352" s="1">
        <v>31</v>
      </c>
      <c r="Q352" s="1">
        <v>3</v>
      </c>
      <c r="R352" s="1">
        <v>6</v>
      </c>
      <c r="S352" s="194">
        <f t="shared" si="36"/>
        <v>40</v>
      </c>
      <c r="T352" s="194">
        <v>40</v>
      </c>
      <c r="U352" s="1">
        <v>32</v>
      </c>
      <c r="V352" s="1">
        <v>90</v>
      </c>
      <c r="W352" s="1">
        <v>1</v>
      </c>
      <c r="X352" s="1">
        <v>25</v>
      </c>
      <c r="Y352" s="1">
        <v>0</v>
      </c>
      <c r="Z352" s="196">
        <f t="shared" si="51"/>
        <v>148</v>
      </c>
      <c r="AA352" s="1">
        <v>11</v>
      </c>
      <c r="AB352" s="1">
        <v>28</v>
      </c>
      <c r="AC352" s="1">
        <v>159</v>
      </c>
      <c r="AD352" s="196">
        <f t="shared" si="37"/>
        <v>198</v>
      </c>
      <c r="AE352" s="1">
        <v>2</v>
      </c>
      <c r="AF352" s="1">
        <v>16</v>
      </c>
      <c r="AG352" s="1">
        <v>50</v>
      </c>
      <c r="AH352" s="196">
        <f t="shared" si="48"/>
        <v>68</v>
      </c>
      <c r="AI352" s="10">
        <v>31.1</v>
      </c>
      <c r="AJ352" s="10">
        <v>13.4</v>
      </c>
      <c r="AK352" s="10">
        <v>126</v>
      </c>
      <c r="AL352" s="222">
        <f t="shared" si="49"/>
        <v>170.5</v>
      </c>
      <c r="AM352" s="1">
        <v>5</v>
      </c>
      <c r="AN352" s="1">
        <v>11</v>
      </c>
      <c r="AO352" s="1">
        <v>10</v>
      </c>
      <c r="AP352" s="200">
        <f t="shared" si="50"/>
        <v>26</v>
      </c>
      <c r="AQ352" s="1">
        <v>150</v>
      </c>
      <c r="AR352" s="1">
        <v>77</v>
      </c>
      <c r="AS352" s="1">
        <v>0</v>
      </c>
      <c r="AT352" s="200">
        <f>+Sar_InfraMR[[#This Row],[B.02.1 - Parque de Coches Eléctricos Motrices]]+Sar_InfraMR[[#This Row],[B.02.2 - Parque de Coches Eléctricos Motrices Remolcados Tipo R]]+Sar_InfraMR[[#This Row],[B.02.3 - Parque de Coches Eléctricos Motrices Tipo R]]</f>
        <v>227</v>
      </c>
      <c r="AU352" s="1">
        <v>0</v>
      </c>
      <c r="AV352" s="1">
        <v>0</v>
      </c>
      <c r="AW352" s="1">
        <v>0</v>
      </c>
      <c r="AX352" s="200">
        <f>+Sar_InfraMR[[#This Row],[B.03.1 - Parque de Coches Motores Motrices Remolcados]]+Sar_InfraMR[[#This Row],[B.03.2 - Parque de Coches Motores Motrices Intermedios]]+Sar_InfraMR[[#This Row],[B.03.3 - Parque de Coches Motores Motrices Cabina]]</f>
        <v>0</v>
      </c>
      <c r="AY352" s="1">
        <v>30</v>
      </c>
      <c r="AZ352" s="1">
        <v>11</v>
      </c>
      <c r="BA352" s="1">
        <v>0</v>
      </c>
      <c r="BB352" s="1">
        <v>0</v>
      </c>
      <c r="BC352" s="200">
        <f>+SUM(Sar_InfraMR[[#This Row],[B.04.1 - Parque de Coches Remolcados Clase Unica]:[B.04.5 - Parque de Coches Remolcados para Servicios Especiales (Cartoneros)]])</f>
        <v>41</v>
      </c>
      <c r="BD352" s="356">
        <v>21</v>
      </c>
      <c r="BE352" s="1">
        <v>0</v>
      </c>
      <c r="BF352" s="1">
        <v>38</v>
      </c>
      <c r="BG352" s="235">
        <v>1676</v>
      </c>
    </row>
    <row r="353" spans="1:60">
      <c r="A353" s="1">
        <v>2022</v>
      </c>
      <c r="B353" s="1" t="s">
        <v>64</v>
      </c>
      <c r="C353" s="10">
        <v>71.5</v>
      </c>
      <c r="D353" s="10">
        <v>61.96</v>
      </c>
      <c r="E353" s="10">
        <v>0</v>
      </c>
      <c r="F353" s="10">
        <v>37.04</v>
      </c>
      <c r="G353" s="192">
        <f t="shared" si="47"/>
        <v>170.5</v>
      </c>
      <c r="H353" s="192">
        <f>+Sar_InfraMR[[#This Row],[Total Líneas de Explotación ]]</f>
        <v>170.5</v>
      </c>
      <c r="I353" s="300">
        <v>169.64911000000001</v>
      </c>
      <c r="J353" s="10">
        <v>196.1</v>
      </c>
      <c r="K353" s="10">
        <v>13.5</v>
      </c>
      <c r="L353" s="10">
        <v>85</v>
      </c>
      <c r="M353" s="10">
        <v>8.4</v>
      </c>
      <c r="N353" s="192">
        <f>+Sar_InfraMR[[#This Row],[A.03.1 -  Longitud de Vías de Explotación No Electrificadas Troncales y Ramales (vía principal) (km)]]+Sar_InfraMR[[#This Row],[A.04.1 -  Longitud de Vías de Explotación Electrificadas Troncales y Ramales (vía principal) (km)]]</f>
        <v>281.10000000000002</v>
      </c>
      <c r="O353" s="192">
        <f>+Sar_InfraMR[[#This Row],[Total Vías (excluido Auxiliares)]]</f>
        <v>281.10000000000002</v>
      </c>
      <c r="P353" s="1">
        <v>31</v>
      </c>
      <c r="Q353" s="1">
        <v>3</v>
      </c>
      <c r="R353" s="1">
        <v>6</v>
      </c>
      <c r="S353" s="194">
        <f t="shared" si="36"/>
        <v>40</v>
      </c>
      <c r="T353" s="194">
        <v>40</v>
      </c>
      <c r="U353" s="1">
        <v>32</v>
      </c>
      <c r="V353" s="1">
        <v>90</v>
      </c>
      <c r="W353" s="1">
        <v>1</v>
      </c>
      <c r="X353" s="1">
        <v>25</v>
      </c>
      <c r="Y353" s="1">
        <v>0</v>
      </c>
      <c r="Z353" s="196">
        <f t="shared" si="51"/>
        <v>148</v>
      </c>
      <c r="AA353" s="1">
        <v>11</v>
      </c>
      <c r="AB353" s="1">
        <v>28</v>
      </c>
      <c r="AC353" s="1">
        <v>159</v>
      </c>
      <c r="AD353" s="196">
        <f t="shared" si="37"/>
        <v>198</v>
      </c>
      <c r="AE353" s="1">
        <v>2</v>
      </c>
      <c r="AF353" s="1">
        <v>16</v>
      </c>
      <c r="AG353" s="1">
        <v>50</v>
      </c>
      <c r="AH353" s="196">
        <f t="shared" si="48"/>
        <v>68</v>
      </c>
      <c r="AI353" s="10">
        <v>31.1</v>
      </c>
      <c r="AJ353" s="10">
        <v>13.4</v>
      </c>
      <c r="AK353" s="10">
        <v>126</v>
      </c>
      <c r="AL353" s="222">
        <f t="shared" si="49"/>
        <v>170.5</v>
      </c>
      <c r="AM353" s="1">
        <v>5</v>
      </c>
      <c r="AN353" s="1">
        <v>11</v>
      </c>
      <c r="AO353" s="1">
        <v>10</v>
      </c>
      <c r="AP353" s="200">
        <f t="shared" si="50"/>
        <v>26</v>
      </c>
      <c r="AQ353" s="1">
        <v>150</v>
      </c>
      <c r="AR353" s="1">
        <v>77</v>
      </c>
      <c r="AS353" s="1">
        <v>0</v>
      </c>
      <c r="AT353" s="200">
        <f>+Sar_InfraMR[[#This Row],[B.02.1 - Parque de Coches Eléctricos Motrices]]+Sar_InfraMR[[#This Row],[B.02.2 - Parque de Coches Eléctricos Motrices Remolcados Tipo R]]+Sar_InfraMR[[#This Row],[B.02.3 - Parque de Coches Eléctricos Motrices Tipo R]]</f>
        <v>227</v>
      </c>
      <c r="AU353" s="1">
        <v>0</v>
      </c>
      <c r="AV353" s="1">
        <v>0</v>
      </c>
      <c r="AW353" s="1">
        <v>0</v>
      </c>
      <c r="AX353" s="200">
        <f>+Sar_InfraMR[[#This Row],[B.03.1 - Parque de Coches Motores Motrices Remolcados]]+Sar_InfraMR[[#This Row],[B.03.2 - Parque de Coches Motores Motrices Intermedios]]+Sar_InfraMR[[#This Row],[B.03.3 - Parque de Coches Motores Motrices Cabina]]</f>
        <v>0</v>
      </c>
      <c r="AY353" s="1">
        <v>30</v>
      </c>
      <c r="AZ353" s="1">
        <v>11</v>
      </c>
      <c r="BA353" s="1">
        <v>0</v>
      </c>
      <c r="BB353" s="1">
        <v>0</v>
      </c>
      <c r="BC353" s="200">
        <f>+SUM(Sar_InfraMR[[#This Row],[B.04.1 - Parque de Coches Remolcados Clase Unica]:[B.04.5 - Parque de Coches Remolcados para Servicios Especiales (Cartoneros)]])</f>
        <v>41</v>
      </c>
      <c r="BD353" s="356">
        <v>21</v>
      </c>
      <c r="BE353" s="1">
        <v>0</v>
      </c>
      <c r="BF353" s="1">
        <v>38</v>
      </c>
      <c r="BG353" s="235">
        <v>1676</v>
      </c>
    </row>
    <row r="354" spans="1:60">
      <c r="A354" s="1">
        <v>2022</v>
      </c>
      <c r="B354" s="1" t="s">
        <v>65</v>
      </c>
      <c r="C354" s="10">
        <v>71.5</v>
      </c>
      <c r="D354" s="10">
        <v>61.96</v>
      </c>
      <c r="E354" s="10">
        <v>0</v>
      </c>
      <c r="F354" s="10">
        <v>37.04</v>
      </c>
      <c r="G354" s="192">
        <f t="shared" si="47"/>
        <v>170.5</v>
      </c>
      <c r="H354" s="192">
        <f>+Sar_InfraMR[[#This Row],[Total Líneas de Explotación ]]</f>
        <v>170.5</v>
      </c>
      <c r="I354" s="300">
        <v>169.64911000000001</v>
      </c>
      <c r="J354" s="10">
        <v>196.1</v>
      </c>
      <c r="K354" s="10">
        <v>13.5</v>
      </c>
      <c r="L354" s="10">
        <v>85</v>
      </c>
      <c r="M354" s="10">
        <v>8.4</v>
      </c>
      <c r="N354" s="192">
        <f>+Sar_InfraMR[[#This Row],[A.03.1 -  Longitud de Vías de Explotación No Electrificadas Troncales y Ramales (vía principal) (km)]]+Sar_InfraMR[[#This Row],[A.04.1 -  Longitud de Vías de Explotación Electrificadas Troncales y Ramales (vía principal) (km)]]</f>
        <v>281.10000000000002</v>
      </c>
      <c r="O354" s="192">
        <f>+Sar_InfraMR[[#This Row],[Total Vías (excluido Auxiliares)]]</f>
        <v>281.10000000000002</v>
      </c>
      <c r="P354" s="1">
        <v>31</v>
      </c>
      <c r="Q354" s="1">
        <v>3</v>
      </c>
      <c r="R354" s="1">
        <v>6</v>
      </c>
      <c r="S354" s="194">
        <f t="shared" si="36"/>
        <v>40</v>
      </c>
      <c r="T354" s="194">
        <v>40</v>
      </c>
      <c r="U354" s="1">
        <v>32</v>
      </c>
      <c r="V354" s="1">
        <v>90</v>
      </c>
      <c r="W354" s="1">
        <v>1</v>
      </c>
      <c r="X354" s="1">
        <v>25</v>
      </c>
      <c r="Y354" s="1">
        <v>0</v>
      </c>
      <c r="Z354" s="196">
        <f t="shared" si="51"/>
        <v>148</v>
      </c>
      <c r="AA354" s="1">
        <v>11</v>
      </c>
      <c r="AB354" s="1">
        <v>28</v>
      </c>
      <c r="AC354" s="1">
        <v>159</v>
      </c>
      <c r="AD354" s="196">
        <f t="shared" si="37"/>
        <v>198</v>
      </c>
      <c r="AE354" s="1">
        <v>2</v>
      </c>
      <c r="AF354" s="1">
        <v>16</v>
      </c>
      <c r="AG354" s="1">
        <v>50</v>
      </c>
      <c r="AH354" s="196">
        <f t="shared" si="48"/>
        <v>68</v>
      </c>
      <c r="AI354" s="10">
        <v>31.1</v>
      </c>
      <c r="AJ354" s="10">
        <v>13.4</v>
      </c>
      <c r="AK354" s="10">
        <v>126</v>
      </c>
      <c r="AL354" s="222">
        <f t="shared" si="49"/>
        <v>170.5</v>
      </c>
      <c r="AM354" s="1">
        <v>5</v>
      </c>
      <c r="AN354" s="1">
        <v>11</v>
      </c>
      <c r="AO354" s="1">
        <v>10</v>
      </c>
      <c r="AP354" s="200">
        <f t="shared" si="50"/>
        <v>26</v>
      </c>
      <c r="AQ354" s="1">
        <v>150</v>
      </c>
      <c r="AR354" s="1">
        <v>77</v>
      </c>
      <c r="AS354" s="1">
        <v>0</v>
      </c>
      <c r="AT354" s="200">
        <f>+Sar_InfraMR[[#This Row],[B.02.1 - Parque de Coches Eléctricos Motrices]]+Sar_InfraMR[[#This Row],[B.02.2 - Parque de Coches Eléctricos Motrices Remolcados Tipo R]]+Sar_InfraMR[[#This Row],[B.02.3 - Parque de Coches Eléctricos Motrices Tipo R]]</f>
        <v>227</v>
      </c>
      <c r="AU354" s="1">
        <v>0</v>
      </c>
      <c r="AV354" s="1">
        <v>0</v>
      </c>
      <c r="AW354" s="1">
        <v>0</v>
      </c>
      <c r="AX354" s="200">
        <f>+Sar_InfraMR[[#This Row],[B.03.1 - Parque de Coches Motores Motrices Remolcados]]+Sar_InfraMR[[#This Row],[B.03.2 - Parque de Coches Motores Motrices Intermedios]]+Sar_InfraMR[[#This Row],[B.03.3 - Parque de Coches Motores Motrices Cabina]]</f>
        <v>0</v>
      </c>
      <c r="AY354" s="1">
        <v>30</v>
      </c>
      <c r="AZ354" s="1">
        <v>11</v>
      </c>
      <c r="BA354" s="1">
        <v>0</v>
      </c>
      <c r="BB354" s="1">
        <v>0</v>
      </c>
      <c r="BC354" s="200">
        <f>+SUM(Sar_InfraMR[[#This Row],[B.04.1 - Parque de Coches Remolcados Clase Unica]:[B.04.5 - Parque de Coches Remolcados para Servicios Especiales (Cartoneros)]])</f>
        <v>41</v>
      </c>
      <c r="BD354" s="356">
        <v>21</v>
      </c>
      <c r="BE354" s="1">
        <v>0</v>
      </c>
      <c r="BF354" s="1">
        <v>38</v>
      </c>
      <c r="BG354" s="235">
        <v>1676</v>
      </c>
    </row>
    <row r="355" spans="1:60">
      <c r="A355" s="1">
        <v>2022</v>
      </c>
      <c r="B355" s="1" t="s">
        <v>66</v>
      </c>
      <c r="C355" s="10">
        <v>71.5</v>
      </c>
      <c r="D355" s="10">
        <v>61.96</v>
      </c>
      <c r="E355" s="10">
        <v>0</v>
      </c>
      <c r="F355" s="10">
        <v>37.04</v>
      </c>
      <c r="G355" s="192">
        <f t="shared" si="47"/>
        <v>170.5</v>
      </c>
      <c r="H355" s="192">
        <f>+Sar_InfraMR[[#This Row],[Total Líneas de Explotación ]]</f>
        <v>170.5</v>
      </c>
      <c r="I355" s="300">
        <v>169.64911000000001</v>
      </c>
      <c r="J355" s="10">
        <v>196.1</v>
      </c>
      <c r="K355" s="10">
        <v>13.5</v>
      </c>
      <c r="L355" s="10">
        <v>85</v>
      </c>
      <c r="M355" s="10">
        <v>8.4</v>
      </c>
      <c r="N355" s="192">
        <f>+Sar_InfraMR[[#This Row],[A.03.1 -  Longitud de Vías de Explotación No Electrificadas Troncales y Ramales (vía principal) (km)]]+Sar_InfraMR[[#This Row],[A.04.1 -  Longitud de Vías de Explotación Electrificadas Troncales y Ramales (vía principal) (km)]]</f>
        <v>281.10000000000002</v>
      </c>
      <c r="O355" s="192">
        <f>+Sar_InfraMR[[#This Row],[Total Vías (excluido Auxiliares)]]</f>
        <v>281.10000000000002</v>
      </c>
      <c r="P355" s="1">
        <v>31</v>
      </c>
      <c r="Q355" s="1">
        <v>3</v>
      </c>
      <c r="R355" s="1">
        <v>6</v>
      </c>
      <c r="S355" s="194">
        <f t="shared" si="36"/>
        <v>40</v>
      </c>
      <c r="T355" s="194">
        <v>40</v>
      </c>
      <c r="U355" s="1">
        <v>32</v>
      </c>
      <c r="V355" s="1">
        <v>90</v>
      </c>
      <c r="W355" s="1">
        <v>1</v>
      </c>
      <c r="X355" s="1">
        <v>25</v>
      </c>
      <c r="Y355" s="1">
        <v>0</v>
      </c>
      <c r="Z355" s="196">
        <f t="shared" si="51"/>
        <v>148</v>
      </c>
      <c r="AA355" s="1">
        <v>11</v>
      </c>
      <c r="AB355" s="1">
        <v>28</v>
      </c>
      <c r="AC355" s="1">
        <v>159</v>
      </c>
      <c r="AD355" s="196">
        <f t="shared" si="37"/>
        <v>198</v>
      </c>
      <c r="AE355" s="1">
        <v>2</v>
      </c>
      <c r="AF355" s="1">
        <v>16</v>
      </c>
      <c r="AG355" s="1">
        <v>50</v>
      </c>
      <c r="AH355" s="196">
        <f t="shared" si="48"/>
        <v>68</v>
      </c>
      <c r="AI355" s="10">
        <v>31.1</v>
      </c>
      <c r="AJ355" s="10">
        <v>13.4</v>
      </c>
      <c r="AK355" s="10">
        <v>126</v>
      </c>
      <c r="AL355" s="222">
        <f t="shared" si="49"/>
        <v>170.5</v>
      </c>
      <c r="AM355" s="1">
        <v>5</v>
      </c>
      <c r="AN355" s="1">
        <v>11</v>
      </c>
      <c r="AO355" s="1">
        <v>10</v>
      </c>
      <c r="AP355" s="200">
        <f t="shared" si="50"/>
        <v>26</v>
      </c>
      <c r="AQ355" s="1">
        <v>150</v>
      </c>
      <c r="AR355" s="1">
        <v>77</v>
      </c>
      <c r="AS355" s="1">
        <v>0</v>
      </c>
      <c r="AT355" s="200">
        <f>+Sar_InfraMR[[#This Row],[B.02.1 - Parque de Coches Eléctricos Motrices]]+Sar_InfraMR[[#This Row],[B.02.2 - Parque de Coches Eléctricos Motrices Remolcados Tipo R]]+Sar_InfraMR[[#This Row],[B.02.3 - Parque de Coches Eléctricos Motrices Tipo R]]</f>
        <v>227</v>
      </c>
      <c r="AU355" s="1">
        <v>0</v>
      </c>
      <c r="AV355" s="1">
        <v>0</v>
      </c>
      <c r="AW355" s="1">
        <v>0</v>
      </c>
      <c r="AX355" s="200">
        <f>+Sar_InfraMR[[#This Row],[B.03.1 - Parque de Coches Motores Motrices Remolcados]]+Sar_InfraMR[[#This Row],[B.03.2 - Parque de Coches Motores Motrices Intermedios]]+Sar_InfraMR[[#This Row],[B.03.3 - Parque de Coches Motores Motrices Cabina]]</f>
        <v>0</v>
      </c>
      <c r="AY355" s="1">
        <v>30</v>
      </c>
      <c r="AZ355" s="1">
        <v>11</v>
      </c>
      <c r="BA355" s="1">
        <v>0</v>
      </c>
      <c r="BB355" s="1">
        <v>0</v>
      </c>
      <c r="BC355" s="200">
        <f>+SUM(Sar_InfraMR[[#This Row],[B.04.1 - Parque de Coches Remolcados Clase Unica]:[B.04.5 - Parque de Coches Remolcados para Servicios Especiales (Cartoneros)]])</f>
        <v>41</v>
      </c>
      <c r="BD355" s="356">
        <v>21</v>
      </c>
      <c r="BE355" s="1">
        <v>0</v>
      </c>
      <c r="BF355" s="1">
        <v>38</v>
      </c>
      <c r="BG355" s="235">
        <v>1676</v>
      </c>
    </row>
    <row r="356" spans="1:60">
      <c r="A356" s="1">
        <v>2022</v>
      </c>
      <c r="B356" s="1" t="s">
        <v>67</v>
      </c>
      <c r="C356" s="10">
        <v>71.5</v>
      </c>
      <c r="D356" s="10">
        <v>61.96</v>
      </c>
      <c r="E356" s="10">
        <v>0</v>
      </c>
      <c r="F356" s="10">
        <v>37.04</v>
      </c>
      <c r="G356" s="192">
        <f t="shared" si="47"/>
        <v>170.5</v>
      </c>
      <c r="H356" s="192">
        <f>+Sar_InfraMR[[#This Row],[Total Líneas de Explotación ]]</f>
        <v>170.5</v>
      </c>
      <c r="I356" s="300">
        <v>169.64911000000001</v>
      </c>
      <c r="J356" s="10">
        <v>196.1</v>
      </c>
      <c r="K356" s="10">
        <v>13.5</v>
      </c>
      <c r="L356" s="10">
        <v>85</v>
      </c>
      <c r="M356" s="10">
        <v>8.4</v>
      </c>
      <c r="N356" s="192">
        <f>+Sar_InfraMR[[#This Row],[A.03.1 -  Longitud de Vías de Explotación No Electrificadas Troncales y Ramales (vía principal) (km)]]+Sar_InfraMR[[#This Row],[A.04.1 -  Longitud de Vías de Explotación Electrificadas Troncales y Ramales (vía principal) (km)]]</f>
        <v>281.10000000000002</v>
      </c>
      <c r="O356" s="192">
        <f>+Sar_InfraMR[[#This Row],[Total Vías (excluido Auxiliares)]]</f>
        <v>281.10000000000002</v>
      </c>
      <c r="P356" s="1">
        <v>31</v>
      </c>
      <c r="Q356" s="1">
        <v>3</v>
      </c>
      <c r="R356" s="1">
        <v>6</v>
      </c>
      <c r="S356" s="194">
        <f t="shared" si="36"/>
        <v>40</v>
      </c>
      <c r="T356" s="194">
        <v>40</v>
      </c>
      <c r="U356" s="1">
        <v>32</v>
      </c>
      <c r="V356" s="1">
        <v>90</v>
      </c>
      <c r="W356" s="1">
        <v>1</v>
      </c>
      <c r="X356" s="1">
        <v>25</v>
      </c>
      <c r="Y356" s="1">
        <v>0</v>
      </c>
      <c r="Z356" s="196">
        <f t="shared" si="51"/>
        <v>148</v>
      </c>
      <c r="AA356" s="1">
        <v>11</v>
      </c>
      <c r="AB356" s="1">
        <v>28</v>
      </c>
      <c r="AC356" s="1">
        <v>159</v>
      </c>
      <c r="AD356" s="196">
        <f t="shared" si="37"/>
        <v>198</v>
      </c>
      <c r="AE356" s="1">
        <v>2</v>
      </c>
      <c r="AF356" s="1">
        <v>16</v>
      </c>
      <c r="AG356" s="1">
        <v>50</v>
      </c>
      <c r="AH356" s="196">
        <f t="shared" si="48"/>
        <v>68</v>
      </c>
      <c r="AI356" s="10">
        <v>31.1</v>
      </c>
      <c r="AJ356" s="10">
        <v>13.4</v>
      </c>
      <c r="AK356" s="10">
        <v>126</v>
      </c>
      <c r="AL356" s="222">
        <f t="shared" si="49"/>
        <v>170.5</v>
      </c>
      <c r="AM356" s="1">
        <v>5</v>
      </c>
      <c r="AN356" s="1">
        <v>11</v>
      </c>
      <c r="AO356" s="1">
        <v>10</v>
      </c>
      <c r="AP356" s="200">
        <f t="shared" si="50"/>
        <v>26</v>
      </c>
      <c r="AQ356" s="1">
        <v>150</v>
      </c>
      <c r="AR356" s="1">
        <v>77</v>
      </c>
      <c r="AS356" s="1">
        <v>0</v>
      </c>
      <c r="AT356" s="200">
        <f>+Sar_InfraMR[[#This Row],[B.02.1 - Parque de Coches Eléctricos Motrices]]+Sar_InfraMR[[#This Row],[B.02.2 - Parque de Coches Eléctricos Motrices Remolcados Tipo R]]+Sar_InfraMR[[#This Row],[B.02.3 - Parque de Coches Eléctricos Motrices Tipo R]]</f>
        <v>227</v>
      </c>
      <c r="AU356" s="1">
        <v>0</v>
      </c>
      <c r="AV356" s="1">
        <v>0</v>
      </c>
      <c r="AW356" s="1">
        <v>0</v>
      </c>
      <c r="AX356" s="200">
        <f>+Sar_InfraMR[[#This Row],[B.03.1 - Parque de Coches Motores Motrices Remolcados]]+Sar_InfraMR[[#This Row],[B.03.2 - Parque de Coches Motores Motrices Intermedios]]+Sar_InfraMR[[#This Row],[B.03.3 - Parque de Coches Motores Motrices Cabina]]</f>
        <v>0</v>
      </c>
      <c r="AY356" s="1">
        <v>30</v>
      </c>
      <c r="AZ356" s="1">
        <v>11</v>
      </c>
      <c r="BA356" s="1">
        <v>0</v>
      </c>
      <c r="BB356" s="1">
        <v>0</v>
      </c>
      <c r="BC356" s="200">
        <f>+SUM(Sar_InfraMR[[#This Row],[B.04.1 - Parque de Coches Remolcados Clase Unica]:[B.04.5 - Parque de Coches Remolcados para Servicios Especiales (Cartoneros)]])</f>
        <v>41</v>
      </c>
      <c r="BD356" s="356">
        <v>21</v>
      </c>
      <c r="BE356" s="1">
        <v>0</v>
      </c>
      <c r="BF356" s="1">
        <v>38</v>
      </c>
      <c r="BG356" s="235">
        <v>1676</v>
      </c>
    </row>
    <row r="357" spans="1:60">
      <c r="A357" s="1">
        <v>2022</v>
      </c>
      <c r="B357" s="1" t="s">
        <v>68</v>
      </c>
      <c r="C357" s="10">
        <v>71.5</v>
      </c>
      <c r="D357" s="10">
        <v>61.96</v>
      </c>
      <c r="E357" s="10">
        <v>0</v>
      </c>
      <c r="F357" s="10">
        <v>37.04</v>
      </c>
      <c r="G357" s="192">
        <f t="shared" si="47"/>
        <v>170.5</v>
      </c>
      <c r="H357" s="192">
        <f>+Sar_InfraMR[[#This Row],[Total Líneas de Explotación ]]</f>
        <v>170.5</v>
      </c>
      <c r="I357" s="300">
        <v>169.64911000000001</v>
      </c>
      <c r="J357" s="10">
        <v>196.1</v>
      </c>
      <c r="K357" s="10">
        <v>13.5</v>
      </c>
      <c r="L357" s="10">
        <v>85</v>
      </c>
      <c r="M357" s="10">
        <v>8.4</v>
      </c>
      <c r="N357" s="192">
        <f>+Sar_InfraMR[[#This Row],[A.03.1 -  Longitud de Vías de Explotación No Electrificadas Troncales y Ramales (vía principal) (km)]]+Sar_InfraMR[[#This Row],[A.04.1 -  Longitud de Vías de Explotación Electrificadas Troncales y Ramales (vía principal) (km)]]</f>
        <v>281.10000000000002</v>
      </c>
      <c r="O357" s="192">
        <f>+Sar_InfraMR[[#This Row],[Total Vías (excluido Auxiliares)]]</f>
        <v>281.10000000000002</v>
      </c>
      <c r="P357" s="1">
        <v>31</v>
      </c>
      <c r="Q357" s="1">
        <v>3</v>
      </c>
      <c r="R357" s="1">
        <v>6</v>
      </c>
      <c r="S357" s="194">
        <f t="shared" si="36"/>
        <v>40</v>
      </c>
      <c r="T357" s="194">
        <v>40</v>
      </c>
      <c r="U357" s="1">
        <v>32</v>
      </c>
      <c r="V357" s="1">
        <v>90</v>
      </c>
      <c r="W357" s="1">
        <v>1</v>
      </c>
      <c r="X357" s="1">
        <v>25</v>
      </c>
      <c r="Y357" s="1">
        <v>0</v>
      </c>
      <c r="Z357" s="196">
        <f t="shared" si="51"/>
        <v>148</v>
      </c>
      <c r="AA357" s="1">
        <v>11</v>
      </c>
      <c r="AB357" s="1">
        <v>28</v>
      </c>
      <c r="AC357" s="1">
        <v>159</v>
      </c>
      <c r="AD357" s="196">
        <f t="shared" si="37"/>
        <v>198</v>
      </c>
      <c r="AE357" s="1">
        <v>2</v>
      </c>
      <c r="AF357" s="1">
        <v>16</v>
      </c>
      <c r="AG357" s="1">
        <v>50</v>
      </c>
      <c r="AH357" s="196">
        <f t="shared" si="48"/>
        <v>68</v>
      </c>
      <c r="AI357" s="10">
        <v>31.1</v>
      </c>
      <c r="AJ357" s="10">
        <v>13.4</v>
      </c>
      <c r="AK357" s="10">
        <v>126</v>
      </c>
      <c r="AL357" s="222">
        <f t="shared" si="49"/>
        <v>170.5</v>
      </c>
      <c r="AM357" s="1">
        <v>5</v>
      </c>
      <c r="AN357" s="1">
        <v>11</v>
      </c>
      <c r="AO357" s="1">
        <v>10</v>
      </c>
      <c r="AP357" s="200">
        <f t="shared" si="50"/>
        <v>26</v>
      </c>
      <c r="AQ357" s="1">
        <v>150</v>
      </c>
      <c r="AR357" s="1">
        <v>77</v>
      </c>
      <c r="AS357" s="1">
        <v>0</v>
      </c>
      <c r="AT357" s="200">
        <f>+Sar_InfraMR[[#This Row],[B.02.1 - Parque de Coches Eléctricos Motrices]]+Sar_InfraMR[[#This Row],[B.02.2 - Parque de Coches Eléctricos Motrices Remolcados Tipo R]]+Sar_InfraMR[[#This Row],[B.02.3 - Parque de Coches Eléctricos Motrices Tipo R]]</f>
        <v>227</v>
      </c>
      <c r="AU357" s="1">
        <v>0</v>
      </c>
      <c r="AV357" s="1">
        <v>0</v>
      </c>
      <c r="AW357" s="1">
        <v>0</v>
      </c>
      <c r="AX357" s="200">
        <f>+Sar_InfraMR[[#This Row],[B.03.1 - Parque de Coches Motores Motrices Remolcados]]+Sar_InfraMR[[#This Row],[B.03.2 - Parque de Coches Motores Motrices Intermedios]]+Sar_InfraMR[[#This Row],[B.03.3 - Parque de Coches Motores Motrices Cabina]]</f>
        <v>0</v>
      </c>
      <c r="AY357" s="1">
        <v>30</v>
      </c>
      <c r="AZ357" s="1">
        <v>11</v>
      </c>
      <c r="BA357" s="1">
        <v>0</v>
      </c>
      <c r="BB357" s="1">
        <v>0</v>
      </c>
      <c r="BC357" s="200">
        <f>+SUM(Sar_InfraMR[[#This Row],[B.04.1 - Parque de Coches Remolcados Clase Unica]:[B.04.5 - Parque de Coches Remolcados para Servicios Especiales (Cartoneros)]])</f>
        <v>41</v>
      </c>
      <c r="BD357" s="356">
        <v>21</v>
      </c>
      <c r="BE357" s="1">
        <v>0</v>
      </c>
      <c r="BF357" s="1">
        <v>38</v>
      </c>
      <c r="BG357" s="235">
        <v>1676</v>
      </c>
    </row>
    <row r="358" spans="1:60">
      <c r="A358" s="1">
        <v>2022</v>
      </c>
      <c r="B358" s="1" t="s">
        <v>69</v>
      </c>
      <c r="C358" s="10">
        <v>71.5</v>
      </c>
      <c r="D358" s="10">
        <v>61.96</v>
      </c>
      <c r="E358" s="10">
        <v>0</v>
      </c>
      <c r="F358" s="10">
        <v>37.04</v>
      </c>
      <c r="G358" s="192">
        <f t="shared" si="47"/>
        <v>170.5</v>
      </c>
      <c r="H358" s="192">
        <f>+Sar_InfraMR[[#This Row],[Total Líneas de Explotación ]]</f>
        <v>170.5</v>
      </c>
      <c r="I358" s="300">
        <v>169.64911000000001</v>
      </c>
      <c r="J358" s="10">
        <v>196.1</v>
      </c>
      <c r="K358" s="10">
        <v>13.5</v>
      </c>
      <c r="L358" s="10">
        <v>85</v>
      </c>
      <c r="M358" s="10">
        <v>8.4</v>
      </c>
      <c r="N358" s="192">
        <f>+Sar_InfraMR[[#This Row],[A.03.1 -  Longitud de Vías de Explotación No Electrificadas Troncales y Ramales (vía principal) (km)]]+Sar_InfraMR[[#This Row],[A.04.1 -  Longitud de Vías de Explotación Electrificadas Troncales y Ramales (vía principal) (km)]]</f>
        <v>281.10000000000002</v>
      </c>
      <c r="O358" s="192">
        <f>+Sar_InfraMR[[#This Row],[Total Vías (excluido Auxiliares)]]</f>
        <v>281.10000000000002</v>
      </c>
      <c r="P358" s="1">
        <v>31</v>
      </c>
      <c r="Q358" s="1">
        <v>3</v>
      </c>
      <c r="R358" s="1">
        <v>6</v>
      </c>
      <c r="S358" s="194">
        <f t="shared" si="36"/>
        <v>40</v>
      </c>
      <c r="T358" s="194">
        <v>40</v>
      </c>
      <c r="U358" s="1">
        <v>32</v>
      </c>
      <c r="V358" s="1">
        <v>90</v>
      </c>
      <c r="W358" s="1">
        <v>1</v>
      </c>
      <c r="X358" s="1">
        <v>25</v>
      </c>
      <c r="Y358" s="1">
        <v>0</v>
      </c>
      <c r="Z358" s="196">
        <f t="shared" si="51"/>
        <v>148</v>
      </c>
      <c r="AA358" s="1">
        <v>11</v>
      </c>
      <c r="AB358" s="1">
        <v>28</v>
      </c>
      <c r="AC358" s="1">
        <v>159</v>
      </c>
      <c r="AD358" s="196">
        <f t="shared" si="37"/>
        <v>198</v>
      </c>
      <c r="AE358" s="1">
        <v>2</v>
      </c>
      <c r="AF358" s="1">
        <v>16</v>
      </c>
      <c r="AG358" s="1">
        <v>50</v>
      </c>
      <c r="AH358" s="196">
        <f t="shared" si="48"/>
        <v>68</v>
      </c>
      <c r="AI358" s="10">
        <v>31.1</v>
      </c>
      <c r="AJ358" s="10">
        <v>13.4</v>
      </c>
      <c r="AK358" s="10">
        <v>126</v>
      </c>
      <c r="AL358" s="222">
        <f t="shared" si="49"/>
        <v>170.5</v>
      </c>
      <c r="AM358" s="1">
        <v>5</v>
      </c>
      <c r="AN358" s="1">
        <v>11</v>
      </c>
      <c r="AO358" s="1">
        <v>10</v>
      </c>
      <c r="AP358" s="200">
        <f t="shared" si="50"/>
        <v>26</v>
      </c>
      <c r="AQ358" s="1">
        <v>150</v>
      </c>
      <c r="AR358" s="1">
        <v>77</v>
      </c>
      <c r="AS358" s="1">
        <v>0</v>
      </c>
      <c r="AT358" s="200">
        <f>+Sar_InfraMR[[#This Row],[B.02.1 - Parque de Coches Eléctricos Motrices]]+Sar_InfraMR[[#This Row],[B.02.2 - Parque de Coches Eléctricos Motrices Remolcados Tipo R]]+Sar_InfraMR[[#This Row],[B.02.3 - Parque de Coches Eléctricos Motrices Tipo R]]</f>
        <v>227</v>
      </c>
      <c r="AU358" s="1">
        <v>0</v>
      </c>
      <c r="AV358" s="1">
        <v>0</v>
      </c>
      <c r="AW358" s="1">
        <v>0</v>
      </c>
      <c r="AX358" s="200">
        <f>+Sar_InfraMR[[#This Row],[B.03.1 - Parque de Coches Motores Motrices Remolcados]]+Sar_InfraMR[[#This Row],[B.03.2 - Parque de Coches Motores Motrices Intermedios]]+Sar_InfraMR[[#This Row],[B.03.3 - Parque de Coches Motores Motrices Cabina]]</f>
        <v>0</v>
      </c>
      <c r="AY358" s="1">
        <v>30</v>
      </c>
      <c r="AZ358" s="1">
        <v>11</v>
      </c>
      <c r="BA358" s="1">
        <v>0</v>
      </c>
      <c r="BB358" s="1">
        <v>0</v>
      </c>
      <c r="BC358" s="200">
        <f>+SUM(Sar_InfraMR[[#This Row],[B.04.1 - Parque de Coches Remolcados Clase Unica]:[B.04.5 - Parque de Coches Remolcados para Servicios Especiales (Cartoneros)]])</f>
        <v>41</v>
      </c>
      <c r="BD358" s="356">
        <v>21</v>
      </c>
      <c r="BE358" s="1">
        <v>0</v>
      </c>
      <c r="BF358" s="1">
        <v>38</v>
      </c>
      <c r="BG358" s="235">
        <v>1676</v>
      </c>
    </row>
    <row r="359" spans="1:60">
      <c r="A359" s="1">
        <v>2022</v>
      </c>
      <c r="B359" s="1" t="s">
        <v>70</v>
      </c>
      <c r="C359" s="10">
        <v>71.5</v>
      </c>
      <c r="D359" s="10">
        <v>61.96</v>
      </c>
      <c r="E359" s="10">
        <v>0</v>
      </c>
      <c r="F359" s="10">
        <v>37.04</v>
      </c>
      <c r="G359" s="192">
        <f t="shared" si="47"/>
        <v>170.5</v>
      </c>
      <c r="H359" s="192">
        <f>+Sar_InfraMR[[#This Row],[Total Líneas de Explotación ]]</f>
        <v>170.5</v>
      </c>
      <c r="I359" s="300">
        <v>169.64911000000001</v>
      </c>
      <c r="J359" s="10">
        <v>196.1</v>
      </c>
      <c r="K359" s="10">
        <v>13.5</v>
      </c>
      <c r="L359" s="10">
        <v>85</v>
      </c>
      <c r="M359" s="10">
        <v>8.4</v>
      </c>
      <c r="N359" s="192">
        <f>+Sar_InfraMR[[#This Row],[A.03.1 -  Longitud de Vías de Explotación No Electrificadas Troncales y Ramales (vía principal) (km)]]+Sar_InfraMR[[#This Row],[A.04.1 -  Longitud de Vías de Explotación Electrificadas Troncales y Ramales (vía principal) (km)]]</f>
        <v>281.10000000000002</v>
      </c>
      <c r="O359" s="192">
        <f>+Sar_InfraMR[[#This Row],[Total Vías (excluido Auxiliares)]]</f>
        <v>281.10000000000002</v>
      </c>
      <c r="P359" s="1">
        <v>31</v>
      </c>
      <c r="Q359" s="1">
        <v>3</v>
      </c>
      <c r="R359" s="1">
        <v>6</v>
      </c>
      <c r="S359" s="194">
        <f t="shared" si="36"/>
        <v>40</v>
      </c>
      <c r="T359" s="194">
        <v>40</v>
      </c>
      <c r="U359" s="1">
        <v>32</v>
      </c>
      <c r="V359" s="1">
        <v>90</v>
      </c>
      <c r="W359" s="1">
        <v>1</v>
      </c>
      <c r="X359" s="1">
        <v>25</v>
      </c>
      <c r="Y359" s="1">
        <v>0</v>
      </c>
      <c r="Z359" s="196">
        <f t="shared" si="51"/>
        <v>148</v>
      </c>
      <c r="AA359" s="1">
        <v>11</v>
      </c>
      <c r="AB359" s="1">
        <v>28</v>
      </c>
      <c r="AC359" s="1">
        <v>159</v>
      </c>
      <c r="AD359" s="196">
        <f t="shared" si="37"/>
        <v>198</v>
      </c>
      <c r="AE359" s="1">
        <v>2</v>
      </c>
      <c r="AF359" s="1">
        <v>16</v>
      </c>
      <c r="AG359" s="1">
        <v>50</v>
      </c>
      <c r="AH359" s="196">
        <f t="shared" si="48"/>
        <v>68</v>
      </c>
      <c r="AI359" s="10">
        <v>31.1</v>
      </c>
      <c r="AJ359" s="10">
        <v>13.4</v>
      </c>
      <c r="AK359" s="10">
        <v>126</v>
      </c>
      <c r="AL359" s="222">
        <f t="shared" si="49"/>
        <v>170.5</v>
      </c>
      <c r="AM359" s="1">
        <v>5</v>
      </c>
      <c r="AN359" s="1">
        <v>11</v>
      </c>
      <c r="AO359" s="1">
        <v>10</v>
      </c>
      <c r="AP359" s="200">
        <f t="shared" si="50"/>
        <v>26</v>
      </c>
      <c r="AQ359" s="1">
        <v>150</v>
      </c>
      <c r="AR359" s="1">
        <v>77</v>
      </c>
      <c r="AS359" s="1">
        <v>0</v>
      </c>
      <c r="AT359" s="200">
        <f>+Sar_InfraMR[[#This Row],[B.02.1 - Parque de Coches Eléctricos Motrices]]+Sar_InfraMR[[#This Row],[B.02.2 - Parque de Coches Eléctricos Motrices Remolcados Tipo R]]+Sar_InfraMR[[#This Row],[B.02.3 - Parque de Coches Eléctricos Motrices Tipo R]]</f>
        <v>227</v>
      </c>
      <c r="AU359" s="1">
        <v>0</v>
      </c>
      <c r="AV359" s="1">
        <v>0</v>
      </c>
      <c r="AW359" s="1">
        <v>0</v>
      </c>
      <c r="AX359" s="200">
        <f>+Sar_InfraMR[[#This Row],[B.03.1 - Parque de Coches Motores Motrices Remolcados]]+Sar_InfraMR[[#This Row],[B.03.2 - Parque de Coches Motores Motrices Intermedios]]+Sar_InfraMR[[#This Row],[B.03.3 - Parque de Coches Motores Motrices Cabina]]</f>
        <v>0</v>
      </c>
      <c r="AY359" s="1">
        <v>30</v>
      </c>
      <c r="AZ359" s="1">
        <v>11</v>
      </c>
      <c r="BA359" s="1">
        <v>0</v>
      </c>
      <c r="BB359" s="1">
        <v>0</v>
      </c>
      <c r="BC359" s="200">
        <f>+SUM(Sar_InfraMR[[#This Row],[B.04.1 - Parque de Coches Remolcados Clase Unica]:[B.04.5 - Parque de Coches Remolcados para Servicios Especiales (Cartoneros)]])</f>
        <v>41</v>
      </c>
      <c r="BD359" s="356">
        <v>21</v>
      </c>
      <c r="BE359" s="1">
        <v>0</v>
      </c>
      <c r="BF359" s="1">
        <v>38</v>
      </c>
      <c r="BG359" s="235">
        <v>1676</v>
      </c>
    </row>
    <row r="360" spans="1:60">
      <c r="A360" s="1">
        <v>2022</v>
      </c>
      <c r="B360" s="1" t="s">
        <v>71</v>
      </c>
      <c r="C360" s="10">
        <v>71.5</v>
      </c>
      <c r="D360" s="10">
        <v>61.96</v>
      </c>
      <c r="E360" s="10">
        <v>0</v>
      </c>
      <c r="F360" s="10">
        <v>37.04</v>
      </c>
      <c r="G360" s="192">
        <f t="shared" si="47"/>
        <v>170.5</v>
      </c>
      <c r="H360" s="192">
        <f>+Sar_InfraMR[[#This Row],[Total Líneas de Explotación ]]</f>
        <v>170.5</v>
      </c>
      <c r="I360" s="300">
        <v>169.64911000000001</v>
      </c>
      <c r="J360" s="10">
        <v>196.1</v>
      </c>
      <c r="K360" s="10">
        <v>13.5</v>
      </c>
      <c r="L360" s="10">
        <v>85</v>
      </c>
      <c r="M360" s="10">
        <v>8.4</v>
      </c>
      <c r="N360" s="192">
        <f>+Sar_InfraMR[[#This Row],[A.03.1 -  Longitud de Vías de Explotación No Electrificadas Troncales y Ramales (vía principal) (km)]]+Sar_InfraMR[[#This Row],[A.04.1 -  Longitud de Vías de Explotación Electrificadas Troncales y Ramales (vía principal) (km)]]</f>
        <v>281.10000000000002</v>
      </c>
      <c r="O360" s="192">
        <f>+Sar_InfraMR[[#This Row],[Total Vías (excluido Auxiliares)]]</f>
        <v>281.10000000000002</v>
      </c>
      <c r="P360" s="1">
        <v>31</v>
      </c>
      <c r="Q360" s="1">
        <v>3</v>
      </c>
      <c r="R360" s="1">
        <v>6</v>
      </c>
      <c r="S360" s="194">
        <f t="shared" si="36"/>
        <v>40</v>
      </c>
      <c r="T360" s="194">
        <v>40</v>
      </c>
      <c r="U360" s="1">
        <v>32</v>
      </c>
      <c r="V360" s="1">
        <v>90</v>
      </c>
      <c r="W360" s="1">
        <v>1</v>
      </c>
      <c r="X360" s="1">
        <v>25</v>
      </c>
      <c r="Y360" s="1">
        <v>0</v>
      </c>
      <c r="Z360" s="196">
        <f t="shared" si="51"/>
        <v>148</v>
      </c>
      <c r="AA360" s="1">
        <v>11</v>
      </c>
      <c r="AB360" s="1">
        <v>28</v>
      </c>
      <c r="AC360" s="1">
        <v>159</v>
      </c>
      <c r="AD360" s="196">
        <f t="shared" si="37"/>
        <v>198</v>
      </c>
      <c r="AE360" s="1">
        <v>2</v>
      </c>
      <c r="AF360" s="1">
        <v>16</v>
      </c>
      <c r="AG360" s="1">
        <v>50</v>
      </c>
      <c r="AH360" s="196">
        <f t="shared" si="48"/>
        <v>68</v>
      </c>
      <c r="AI360" s="10">
        <v>31.1</v>
      </c>
      <c r="AJ360" s="10">
        <v>13.4</v>
      </c>
      <c r="AK360" s="10">
        <v>126</v>
      </c>
      <c r="AL360" s="222">
        <f t="shared" si="49"/>
        <v>170.5</v>
      </c>
      <c r="AM360" s="1">
        <v>5</v>
      </c>
      <c r="AN360" s="1">
        <v>11</v>
      </c>
      <c r="AO360" s="1">
        <v>10</v>
      </c>
      <c r="AP360" s="200">
        <f t="shared" si="50"/>
        <v>26</v>
      </c>
      <c r="AQ360" s="1">
        <v>150</v>
      </c>
      <c r="AR360" s="1">
        <v>77</v>
      </c>
      <c r="AS360" s="1">
        <v>0</v>
      </c>
      <c r="AT360" s="200">
        <f>+Sar_InfraMR[[#This Row],[B.02.1 - Parque de Coches Eléctricos Motrices]]+Sar_InfraMR[[#This Row],[B.02.2 - Parque de Coches Eléctricos Motrices Remolcados Tipo R]]+Sar_InfraMR[[#This Row],[B.02.3 - Parque de Coches Eléctricos Motrices Tipo R]]</f>
        <v>227</v>
      </c>
      <c r="AU360" s="1">
        <v>0</v>
      </c>
      <c r="AV360" s="1">
        <v>0</v>
      </c>
      <c r="AW360" s="1">
        <v>0</v>
      </c>
      <c r="AX360" s="200">
        <f>+Sar_InfraMR[[#This Row],[B.03.1 - Parque de Coches Motores Motrices Remolcados]]+Sar_InfraMR[[#This Row],[B.03.2 - Parque de Coches Motores Motrices Intermedios]]+Sar_InfraMR[[#This Row],[B.03.3 - Parque de Coches Motores Motrices Cabina]]</f>
        <v>0</v>
      </c>
      <c r="AY360" s="1">
        <v>30</v>
      </c>
      <c r="AZ360" s="1">
        <v>11</v>
      </c>
      <c r="BA360" s="1">
        <v>0</v>
      </c>
      <c r="BB360" s="1">
        <v>0</v>
      </c>
      <c r="BC360" s="200">
        <f>+SUM(Sar_InfraMR[[#This Row],[B.04.1 - Parque de Coches Remolcados Clase Unica]:[B.04.5 - Parque de Coches Remolcados para Servicios Especiales (Cartoneros)]])</f>
        <v>41</v>
      </c>
      <c r="BD360" s="356">
        <v>21</v>
      </c>
      <c r="BE360" s="1">
        <v>0</v>
      </c>
      <c r="BF360" s="1">
        <v>38</v>
      </c>
      <c r="BG360" s="235">
        <v>1676</v>
      </c>
    </row>
    <row r="361" spans="1:60">
      <c r="A361" s="1">
        <v>2022</v>
      </c>
      <c r="B361" s="1" t="s">
        <v>72</v>
      </c>
      <c r="C361" s="10">
        <v>71.5</v>
      </c>
      <c r="D361" s="10">
        <v>61.96</v>
      </c>
      <c r="E361" s="10">
        <v>0</v>
      </c>
      <c r="F361" s="10">
        <v>37.04</v>
      </c>
      <c r="G361" s="192">
        <f t="shared" si="47"/>
        <v>170.5</v>
      </c>
      <c r="H361" s="192">
        <f>+Sar_InfraMR[[#This Row],[Total Líneas de Explotación ]]</f>
        <v>170.5</v>
      </c>
      <c r="I361" s="300">
        <v>169.64911000000001</v>
      </c>
      <c r="J361" s="10">
        <v>196.1</v>
      </c>
      <c r="K361" s="10">
        <v>13.5</v>
      </c>
      <c r="L361" s="10">
        <v>85</v>
      </c>
      <c r="M361" s="10">
        <v>8.4</v>
      </c>
      <c r="N361" s="192">
        <f>+Sar_InfraMR[[#This Row],[A.03.1 -  Longitud de Vías de Explotación No Electrificadas Troncales y Ramales (vía principal) (km)]]+Sar_InfraMR[[#This Row],[A.04.1 -  Longitud de Vías de Explotación Electrificadas Troncales y Ramales (vía principal) (km)]]</f>
        <v>281.10000000000002</v>
      </c>
      <c r="O361" s="192">
        <f>+Sar_InfraMR[[#This Row],[Total Vías (excluido Auxiliares)]]</f>
        <v>281.10000000000002</v>
      </c>
      <c r="P361" s="1">
        <v>31</v>
      </c>
      <c r="Q361" s="1">
        <v>3</v>
      </c>
      <c r="R361" s="1">
        <v>7</v>
      </c>
      <c r="S361" s="194">
        <f t="shared" si="36"/>
        <v>41</v>
      </c>
      <c r="T361" s="194">
        <v>41</v>
      </c>
      <c r="U361" s="1">
        <v>32</v>
      </c>
      <c r="V361" s="1">
        <v>90</v>
      </c>
      <c r="W361" s="1">
        <v>1</v>
      </c>
      <c r="X361" s="1">
        <v>25</v>
      </c>
      <c r="Y361" s="1">
        <v>0</v>
      </c>
      <c r="Z361" s="196">
        <f t="shared" si="51"/>
        <v>148</v>
      </c>
      <c r="AA361" s="1">
        <v>11</v>
      </c>
      <c r="AB361" s="1">
        <v>28</v>
      </c>
      <c r="AC361" s="1">
        <v>159</v>
      </c>
      <c r="AD361" s="196">
        <f t="shared" si="37"/>
        <v>198</v>
      </c>
      <c r="AE361" s="1">
        <v>2</v>
      </c>
      <c r="AF361" s="1">
        <v>16</v>
      </c>
      <c r="AG361" s="1">
        <v>50</v>
      </c>
      <c r="AH361" s="196">
        <f t="shared" si="48"/>
        <v>68</v>
      </c>
      <c r="AI361" s="10">
        <v>31.1</v>
      </c>
      <c r="AJ361" s="10">
        <v>13.4</v>
      </c>
      <c r="AK361" s="10">
        <v>126</v>
      </c>
      <c r="AL361" s="222">
        <f t="shared" si="49"/>
        <v>170.5</v>
      </c>
      <c r="AM361" s="1">
        <v>5</v>
      </c>
      <c r="AN361" s="1">
        <v>11</v>
      </c>
      <c r="AO361" s="1">
        <v>10</v>
      </c>
      <c r="AP361" s="200">
        <f t="shared" si="50"/>
        <v>26</v>
      </c>
      <c r="AQ361" s="1">
        <v>150</v>
      </c>
      <c r="AR361" s="1">
        <v>77</v>
      </c>
      <c r="AS361" s="1">
        <v>0</v>
      </c>
      <c r="AT361" s="200">
        <f>+Sar_InfraMR[[#This Row],[B.02.1 - Parque de Coches Eléctricos Motrices]]+Sar_InfraMR[[#This Row],[B.02.2 - Parque de Coches Eléctricos Motrices Remolcados Tipo R]]+Sar_InfraMR[[#This Row],[B.02.3 - Parque de Coches Eléctricos Motrices Tipo R]]</f>
        <v>227</v>
      </c>
      <c r="AU361" s="1">
        <v>0</v>
      </c>
      <c r="AV361" s="1">
        <v>0</v>
      </c>
      <c r="AW361" s="1">
        <v>0</v>
      </c>
      <c r="AX361" s="200">
        <f>+Sar_InfraMR[[#This Row],[B.03.1 - Parque de Coches Motores Motrices Remolcados]]+Sar_InfraMR[[#This Row],[B.03.2 - Parque de Coches Motores Motrices Intermedios]]+Sar_InfraMR[[#This Row],[B.03.3 - Parque de Coches Motores Motrices Cabina]]</f>
        <v>0</v>
      </c>
      <c r="AY361" s="1">
        <v>30</v>
      </c>
      <c r="AZ361" s="1">
        <v>11</v>
      </c>
      <c r="BA361" s="1">
        <v>0</v>
      </c>
      <c r="BB361" s="1">
        <v>0</v>
      </c>
      <c r="BC361" s="200">
        <f>+SUM(Sar_InfraMR[[#This Row],[B.04.1 - Parque de Coches Remolcados Clase Unica]:[B.04.5 - Parque de Coches Remolcados para Servicios Especiales (Cartoneros)]])</f>
        <v>41</v>
      </c>
      <c r="BD361" s="356">
        <v>21</v>
      </c>
      <c r="BE361" s="1">
        <v>0</v>
      </c>
      <c r="BF361" s="1">
        <v>38</v>
      </c>
      <c r="BG361" s="235">
        <v>1676</v>
      </c>
      <c r="BH361" s="1" t="s">
        <v>627</v>
      </c>
    </row>
    <row r="362" spans="1:60">
      <c r="A362" s="1">
        <v>2023</v>
      </c>
      <c r="B362" s="1" t="s">
        <v>61</v>
      </c>
      <c r="C362" s="10">
        <v>71.5</v>
      </c>
      <c r="D362" s="10">
        <v>61.96</v>
      </c>
      <c r="E362" s="10">
        <v>0</v>
      </c>
      <c r="F362" s="10">
        <v>37.04</v>
      </c>
      <c r="G362" s="192">
        <f t="shared" ref="G362:G367" si="52">SUM(C362:F362)</f>
        <v>170.5</v>
      </c>
      <c r="H362" s="192">
        <f>+Sar_InfraMR[[#This Row],[Total Líneas de Explotación ]]</f>
        <v>170.5</v>
      </c>
      <c r="I362" s="300">
        <v>169.64911000000001</v>
      </c>
      <c r="J362" s="10">
        <v>196.1</v>
      </c>
      <c r="K362" s="10">
        <v>13.5</v>
      </c>
      <c r="L362" s="10">
        <v>85</v>
      </c>
      <c r="M362" s="10">
        <v>8.4</v>
      </c>
      <c r="N362" s="192">
        <f>+Sar_InfraMR[[#This Row],[A.03.1 -  Longitud de Vías de Explotación No Electrificadas Troncales y Ramales (vía principal) (km)]]+Sar_InfraMR[[#This Row],[A.04.1 -  Longitud de Vías de Explotación Electrificadas Troncales y Ramales (vía principal) (km)]]</f>
        <v>281.10000000000002</v>
      </c>
      <c r="O362" s="192">
        <f>+Sar_InfraMR[[#This Row],[Total Vías (excluido Auxiliares)]]</f>
        <v>281.10000000000002</v>
      </c>
      <c r="P362" s="1">
        <v>31</v>
      </c>
      <c r="Q362" s="1">
        <v>3</v>
      </c>
      <c r="R362" s="1">
        <v>7</v>
      </c>
      <c r="S362" s="194">
        <f t="shared" si="36"/>
        <v>41</v>
      </c>
      <c r="T362" s="194">
        <v>41</v>
      </c>
      <c r="U362" s="1">
        <v>29</v>
      </c>
      <c r="V362" s="1">
        <v>94</v>
      </c>
      <c r="W362" s="1">
        <v>1</v>
      </c>
      <c r="X362" s="1">
        <v>22</v>
      </c>
      <c r="Y362" s="1">
        <v>19</v>
      </c>
      <c r="Z362" s="196">
        <f t="shared" ref="Z362:Z367" si="53">SUM(U362:Y362)</f>
        <v>165</v>
      </c>
      <c r="AA362" s="1">
        <v>14</v>
      </c>
      <c r="AB362" s="1">
        <v>33</v>
      </c>
      <c r="AC362" s="1">
        <v>147</v>
      </c>
      <c r="AD362" s="196">
        <f t="shared" si="37"/>
        <v>194</v>
      </c>
      <c r="AE362" s="1">
        <v>13</v>
      </c>
      <c r="AF362" s="1">
        <v>16</v>
      </c>
      <c r="AG362" s="1">
        <v>55</v>
      </c>
      <c r="AH362" s="196">
        <f t="shared" ref="AH362:AH367" si="54">SUM(AE362:AG362)</f>
        <v>84</v>
      </c>
      <c r="AI362" s="10">
        <v>31.1</v>
      </c>
      <c r="AJ362" s="10">
        <v>13.4</v>
      </c>
      <c r="AK362" s="10">
        <v>126</v>
      </c>
      <c r="AL362" s="222">
        <f t="shared" ref="AL362:AL367" si="55">SUM(AI362:AK362)</f>
        <v>170.5</v>
      </c>
      <c r="AM362" s="1">
        <v>5</v>
      </c>
      <c r="AN362" s="1">
        <v>11</v>
      </c>
      <c r="AO362" s="1">
        <v>10</v>
      </c>
      <c r="AP362" s="200">
        <f t="shared" ref="AP362:AP367" si="56">SUM(AM362:AO362)</f>
        <v>26</v>
      </c>
      <c r="AQ362" s="1">
        <v>150</v>
      </c>
      <c r="AR362" s="1">
        <v>77</v>
      </c>
      <c r="AS362" s="1">
        <v>0</v>
      </c>
      <c r="AT362" s="200">
        <f>+Sar_InfraMR[[#This Row],[B.02.1 - Parque de Coches Eléctricos Motrices]]+Sar_InfraMR[[#This Row],[B.02.2 - Parque de Coches Eléctricos Motrices Remolcados Tipo R]]+Sar_InfraMR[[#This Row],[B.02.3 - Parque de Coches Eléctricos Motrices Tipo R]]</f>
        <v>227</v>
      </c>
      <c r="AU362" s="1">
        <v>0</v>
      </c>
      <c r="AV362" s="1">
        <v>0</v>
      </c>
      <c r="AW362" s="1">
        <v>0</v>
      </c>
      <c r="AX362" s="200">
        <f>+Sar_InfraMR[[#This Row],[B.03.1 - Parque de Coches Motores Motrices Remolcados]]+Sar_InfraMR[[#This Row],[B.03.2 - Parque de Coches Motores Motrices Intermedios]]+Sar_InfraMR[[#This Row],[B.03.3 - Parque de Coches Motores Motrices Cabina]]</f>
        <v>0</v>
      </c>
      <c r="AY362" s="1">
        <v>29</v>
      </c>
      <c r="AZ362" s="1">
        <v>11</v>
      </c>
      <c r="BA362" s="1">
        <v>0</v>
      </c>
      <c r="BB362" s="1">
        <v>0</v>
      </c>
      <c r="BC362" s="200">
        <f>+SUM(Sar_InfraMR[[#This Row],[B.04.1 - Parque de Coches Remolcados Clase Unica]:[B.04.5 - Parque de Coches Remolcados para Servicios Especiales (Cartoneros)]])</f>
        <v>40</v>
      </c>
      <c r="BD362" s="356">
        <v>21</v>
      </c>
      <c r="BE362" s="1">
        <v>0</v>
      </c>
      <c r="BF362" s="1">
        <v>38</v>
      </c>
      <c r="BG362" s="235">
        <v>1676</v>
      </c>
    </row>
    <row r="363" spans="1:60">
      <c r="A363" s="1">
        <v>2023</v>
      </c>
      <c r="B363" s="1" t="s">
        <v>62</v>
      </c>
      <c r="C363" s="10">
        <v>71.5</v>
      </c>
      <c r="D363" s="10">
        <v>61.96</v>
      </c>
      <c r="E363" s="10">
        <v>0</v>
      </c>
      <c r="F363" s="10">
        <v>37.04</v>
      </c>
      <c r="G363" s="192">
        <f t="shared" si="52"/>
        <v>170.5</v>
      </c>
      <c r="H363" s="192">
        <f>+Sar_InfraMR[[#This Row],[Total Líneas de Explotación ]]</f>
        <v>170.5</v>
      </c>
      <c r="I363" s="300">
        <v>169.64911000000001</v>
      </c>
      <c r="J363" s="10">
        <v>196.1</v>
      </c>
      <c r="K363" s="10">
        <v>13.5</v>
      </c>
      <c r="L363" s="10">
        <v>85</v>
      </c>
      <c r="M363" s="10">
        <v>8.4</v>
      </c>
      <c r="N363" s="192">
        <f>+Sar_InfraMR[[#This Row],[A.03.1 -  Longitud de Vías de Explotación No Electrificadas Troncales y Ramales (vía principal) (km)]]+Sar_InfraMR[[#This Row],[A.04.1 -  Longitud de Vías de Explotación Electrificadas Troncales y Ramales (vía principal) (km)]]</f>
        <v>281.10000000000002</v>
      </c>
      <c r="O363" s="192">
        <f>+Sar_InfraMR[[#This Row],[Total Vías (excluido Auxiliares)]]</f>
        <v>281.10000000000002</v>
      </c>
      <c r="P363" s="1">
        <v>31</v>
      </c>
      <c r="Q363" s="1">
        <v>3</v>
      </c>
      <c r="R363" s="1">
        <v>7</v>
      </c>
      <c r="S363" s="194">
        <f t="shared" ref="S363:S368" si="57">SUM(P363:R363)</f>
        <v>41</v>
      </c>
      <c r="T363" s="194">
        <v>41</v>
      </c>
      <c r="U363" s="1">
        <v>29</v>
      </c>
      <c r="V363" s="1">
        <v>94</v>
      </c>
      <c r="W363" s="1">
        <v>1</v>
      </c>
      <c r="X363" s="1">
        <v>22</v>
      </c>
      <c r="Y363" s="1">
        <v>19</v>
      </c>
      <c r="Z363" s="196">
        <f t="shared" si="53"/>
        <v>165</v>
      </c>
      <c r="AA363" s="1">
        <v>14</v>
      </c>
      <c r="AB363" s="1">
        <v>33</v>
      </c>
      <c r="AC363" s="1">
        <v>147</v>
      </c>
      <c r="AD363" s="196">
        <f t="shared" ref="AD363:AD368" si="58">SUM(AA363:AC363)</f>
        <v>194</v>
      </c>
      <c r="AE363" s="1">
        <v>13</v>
      </c>
      <c r="AF363" s="1">
        <v>16</v>
      </c>
      <c r="AG363" s="1">
        <v>55</v>
      </c>
      <c r="AH363" s="196">
        <f t="shared" si="54"/>
        <v>84</v>
      </c>
      <c r="AI363" s="10">
        <v>31.1</v>
      </c>
      <c r="AJ363" s="10">
        <v>13.4</v>
      </c>
      <c r="AK363" s="10">
        <v>126</v>
      </c>
      <c r="AL363" s="222">
        <f t="shared" si="55"/>
        <v>170.5</v>
      </c>
      <c r="AM363" s="1">
        <v>5</v>
      </c>
      <c r="AN363" s="1">
        <v>11</v>
      </c>
      <c r="AO363" s="1">
        <v>10</v>
      </c>
      <c r="AP363" s="200">
        <f t="shared" si="56"/>
        <v>26</v>
      </c>
      <c r="AQ363" s="1">
        <v>150</v>
      </c>
      <c r="AR363" s="1">
        <v>77</v>
      </c>
      <c r="AS363" s="1">
        <v>0</v>
      </c>
      <c r="AT363" s="200">
        <f>+Sar_InfraMR[[#This Row],[B.02.1 - Parque de Coches Eléctricos Motrices]]+Sar_InfraMR[[#This Row],[B.02.2 - Parque de Coches Eléctricos Motrices Remolcados Tipo R]]+Sar_InfraMR[[#This Row],[B.02.3 - Parque de Coches Eléctricos Motrices Tipo R]]</f>
        <v>227</v>
      </c>
      <c r="AU363" s="1">
        <v>0</v>
      </c>
      <c r="AV363" s="1">
        <v>0</v>
      </c>
      <c r="AW363" s="1">
        <v>0</v>
      </c>
      <c r="AX363" s="200">
        <f>+Sar_InfraMR[[#This Row],[B.03.1 - Parque de Coches Motores Motrices Remolcados]]+Sar_InfraMR[[#This Row],[B.03.2 - Parque de Coches Motores Motrices Intermedios]]+Sar_InfraMR[[#This Row],[B.03.3 - Parque de Coches Motores Motrices Cabina]]</f>
        <v>0</v>
      </c>
      <c r="AY363" s="1">
        <v>29</v>
      </c>
      <c r="AZ363" s="1">
        <v>11</v>
      </c>
      <c r="BA363" s="1">
        <v>0</v>
      </c>
      <c r="BB363" s="1">
        <v>0</v>
      </c>
      <c r="BC363" s="200">
        <f>+SUM(Sar_InfraMR[[#This Row],[B.04.1 - Parque de Coches Remolcados Clase Unica]:[B.04.5 - Parque de Coches Remolcados para Servicios Especiales (Cartoneros)]])</f>
        <v>40</v>
      </c>
      <c r="BD363" s="356">
        <v>21</v>
      </c>
      <c r="BE363" s="1">
        <v>0</v>
      </c>
      <c r="BF363" s="1">
        <v>38</v>
      </c>
      <c r="BG363" s="235">
        <v>1676</v>
      </c>
    </row>
    <row r="364" spans="1:60">
      <c r="A364" s="1">
        <v>2023</v>
      </c>
      <c r="B364" s="1" t="s">
        <v>63</v>
      </c>
      <c r="C364" s="10">
        <v>71.5</v>
      </c>
      <c r="D364" s="10">
        <v>61.96</v>
      </c>
      <c r="E364" s="10">
        <v>0</v>
      </c>
      <c r="F364" s="10">
        <v>37.04</v>
      </c>
      <c r="G364" s="192">
        <f t="shared" si="52"/>
        <v>170.5</v>
      </c>
      <c r="H364" s="192">
        <f>+Sar_InfraMR[[#This Row],[Total Líneas de Explotación ]]-35.3759</f>
        <v>135.1241</v>
      </c>
      <c r="I364" s="300">
        <v>169.64911000000001</v>
      </c>
      <c r="J364" s="10">
        <v>196.1</v>
      </c>
      <c r="K364" s="10">
        <v>13.5</v>
      </c>
      <c r="L364" s="10">
        <v>85</v>
      </c>
      <c r="M364" s="10">
        <v>8.4</v>
      </c>
      <c r="N364" s="192">
        <f>+Sar_InfraMR[[#This Row],[A.03.1 -  Longitud de Vías de Explotación No Electrificadas Troncales y Ramales (vía principal) (km)]]+Sar_InfraMR[[#This Row],[A.04.1 -  Longitud de Vías de Explotación Electrificadas Troncales y Ramales (vía principal) (km)]]</f>
        <v>281.10000000000002</v>
      </c>
      <c r="O364" s="192">
        <f>+Sar_InfraMR[[#This Row],[Total Vías (excluido Auxiliares)]]-35.3759</f>
        <v>245.72410000000002</v>
      </c>
      <c r="P364" s="1">
        <v>31</v>
      </c>
      <c r="Q364" s="1">
        <v>3</v>
      </c>
      <c r="R364" s="1">
        <v>7</v>
      </c>
      <c r="S364" s="194">
        <f t="shared" si="57"/>
        <v>41</v>
      </c>
      <c r="T364" s="194">
        <v>37</v>
      </c>
      <c r="U364" s="1">
        <v>29</v>
      </c>
      <c r="V364" s="1">
        <v>94</v>
      </c>
      <c r="W364" s="1">
        <v>1</v>
      </c>
      <c r="X364" s="1">
        <v>22</v>
      </c>
      <c r="Y364" s="1">
        <v>19</v>
      </c>
      <c r="Z364" s="196">
        <f t="shared" si="53"/>
        <v>165</v>
      </c>
      <c r="AA364" s="1">
        <v>14</v>
      </c>
      <c r="AB364" s="1">
        <v>33</v>
      </c>
      <c r="AC364" s="1">
        <v>147</v>
      </c>
      <c r="AD364" s="196">
        <f t="shared" si="58"/>
        <v>194</v>
      </c>
      <c r="AE364" s="1">
        <v>13</v>
      </c>
      <c r="AF364" s="1">
        <v>16</v>
      </c>
      <c r="AG364" s="1">
        <v>55</v>
      </c>
      <c r="AH364" s="196">
        <f t="shared" si="54"/>
        <v>84</v>
      </c>
      <c r="AI364" s="10">
        <v>31.1</v>
      </c>
      <c r="AJ364" s="10">
        <v>13.4</v>
      </c>
      <c r="AK364" s="10">
        <v>126</v>
      </c>
      <c r="AL364" s="222">
        <f t="shared" si="55"/>
        <v>170.5</v>
      </c>
      <c r="AM364" s="1">
        <v>5</v>
      </c>
      <c r="AN364" s="1">
        <v>11</v>
      </c>
      <c r="AO364" s="1">
        <v>10</v>
      </c>
      <c r="AP364" s="200">
        <f t="shared" si="56"/>
        <v>26</v>
      </c>
      <c r="AQ364" s="1">
        <v>150</v>
      </c>
      <c r="AR364" s="1">
        <v>77</v>
      </c>
      <c r="AS364" s="1">
        <v>0</v>
      </c>
      <c r="AT364" s="200">
        <f>+Sar_InfraMR[[#This Row],[B.02.1 - Parque de Coches Eléctricos Motrices]]+Sar_InfraMR[[#This Row],[B.02.2 - Parque de Coches Eléctricos Motrices Remolcados Tipo R]]+Sar_InfraMR[[#This Row],[B.02.3 - Parque de Coches Eléctricos Motrices Tipo R]]</f>
        <v>227</v>
      </c>
      <c r="AU364" s="1">
        <v>0</v>
      </c>
      <c r="AV364" s="1">
        <v>0</v>
      </c>
      <c r="AW364" s="1">
        <v>0</v>
      </c>
      <c r="AX364" s="200">
        <f>+Sar_InfraMR[[#This Row],[B.03.1 - Parque de Coches Motores Motrices Remolcados]]+Sar_InfraMR[[#This Row],[B.03.2 - Parque de Coches Motores Motrices Intermedios]]+Sar_InfraMR[[#This Row],[B.03.3 - Parque de Coches Motores Motrices Cabina]]</f>
        <v>0</v>
      </c>
      <c r="AY364" s="1">
        <v>29</v>
      </c>
      <c r="AZ364" s="1">
        <v>11</v>
      </c>
      <c r="BA364" s="1">
        <v>0</v>
      </c>
      <c r="BB364" s="1">
        <v>0</v>
      </c>
      <c r="BC364" s="200">
        <f>+SUM(Sar_InfraMR[[#This Row],[B.04.1 - Parque de Coches Remolcados Clase Unica]:[B.04.5 - Parque de Coches Remolcados para Servicios Especiales (Cartoneros)]])</f>
        <v>40</v>
      </c>
      <c r="BD364" s="356">
        <v>21</v>
      </c>
      <c r="BE364" s="1">
        <v>0</v>
      </c>
      <c r="BF364" s="1">
        <v>38</v>
      </c>
      <c r="BG364" s="235">
        <v>1676</v>
      </c>
      <c r="BH364" s="96" t="s">
        <v>711</v>
      </c>
    </row>
    <row r="365" spans="1:60">
      <c r="A365" s="201">
        <v>2023</v>
      </c>
      <c r="B365" s="201" t="s">
        <v>64</v>
      </c>
      <c r="C365" s="10">
        <v>71.5</v>
      </c>
      <c r="D365" s="10">
        <v>61.96</v>
      </c>
      <c r="E365" s="10">
        <v>0</v>
      </c>
      <c r="F365" s="10">
        <v>37.04</v>
      </c>
      <c r="G365" s="192">
        <f t="shared" si="52"/>
        <v>170.5</v>
      </c>
      <c r="H365" s="192">
        <f>+Sar_InfraMR[[#This Row],[Total Líneas de Explotación ]]-35.3759</f>
        <v>135.1241</v>
      </c>
      <c r="I365" s="300">
        <v>169.64911000000001</v>
      </c>
      <c r="J365" s="10">
        <v>196.1</v>
      </c>
      <c r="K365" s="10">
        <v>13.5</v>
      </c>
      <c r="L365" s="10">
        <v>85</v>
      </c>
      <c r="M365" s="10">
        <v>8.4</v>
      </c>
      <c r="N365" s="192">
        <f>+Sar_InfraMR[[#This Row],[A.03.1 -  Longitud de Vías de Explotación No Electrificadas Troncales y Ramales (vía principal) (km)]]+Sar_InfraMR[[#This Row],[A.04.1 -  Longitud de Vías de Explotación Electrificadas Troncales y Ramales (vía principal) (km)]]</f>
        <v>281.10000000000002</v>
      </c>
      <c r="O365" s="192">
        <f>+Sar_InfraMR[[#This Row],[Total Vías (excluido Auxiliares)]]-35.3759</f>
        <v>245.72410000000002</v>
      </c>
      <c r="P365" s="1">
        <v>31</v>
      </c>
      <c r="Q365" s="1">
        <v>3</v>
      </c>
      <c r="R365" s="1">
        <v>7</v>
      </c>
      <c r="S365" s="194">
        <f t="shared" si="57"/>
        <v>41</v>
      </c>
      <c r="T365" s="194">
        <v>37</v>
      </c>
      <c r="U365" s="1">
        <v>29</v>
      </c>
      <c r="V365" s="1">
        <v>94</v>
      </c>
      <c r="W365" s="1">
        <v>1</v>
      </c>
      <c r="X365" s="1">
        <v>22</v>
      </c>
      <c r="Y365" s="1">
        <v>19</v>
      </c>
      <c r="Z365" s="196">
        <f t="shared" si="53"/>
        <v>165</v>
      </c>
      <c r="AA365" s="1">
        <v>14</v>
      </c>
      <c r="AB365" s="1">
        <v>33</v>
      </c>
      <c r="AC365" s="1">
        <v>147</v>
      </c>
      <c r="AD365" s="196">
        <f t="shared" si="58"/>
        <v>194</v>
      </c>
      <c r="AE365" s="1">
        <v>13</v>
      </c>
      <c r="AF365" s="1">
        <v>16</v>
      </c>
      <c r="AG365" s="1">
        <v>55</v>
      </c>
      <c r="AH365" s="196">
        <f t="shared" si="54"/>
        <v>84</v>
      </c>
      <c r="AI365" s="10">
        <v>31.1</v>
      </c>
      <c r="AJ365" s="10">
        <v>13.4</v>
      </c>
      <c r="AK365" s="10">
        <v>126</v>
      </c>
      <c r="AL365" s="222">
        <f t="shared" si="55"/>
        <v>170.5</v>
      </c>
      <c r="AM365" s="1">
        <v>5</v>
      </c>
      <c r="AN365" s="1">
        <v>11</v>
      </c>
      <c r="AO365" s="1">
        <v>10</v>
      </c>
      <c r="AP365" s="200">
        <f t="shared" si="56"/>
        <v>26</v>
      </c>
      <c r="AQ365" s="1">
        <v>150</v>
      </c>
      <c r="AR365" s="1">
        <v>77</v>
      </c>
      <c r="AS365" s="1">
        <v>0</v>
      </c>
      <c r="AT365" s="200">
        <f>+Sar_InfraMR[[#This Row],[B.02.1 - Parque de Coches Eléctricos Motrices]]+Sar_InfraMR[[#This Row],[B.02.2 - Parque de Coches Eléctricos Motrices Remolcados Tipo R]]+Sar_InfraMR[[#This Row],[B.02.3 - Parque de Coches Eléctricos Motrices Tipo R]]</f>
        <v>227</v>
      </c>
      <c r="AU365" s="1">
        <v>0</v>
      </c>
      <c r="AV365" s="1">
        <v>0</v>
      </c>
      <c r="AW365" s="1">
        <v>0</v>
      </c>
      <c r="AX365" s="200">
        <f>+Sar_InfraMR[[#This Row],[B.03.1 - Parque de Coches Motores Motrices Remolcados]]+Sar_InfraMR[[#This Row],[B.03.2 - Parque de Coches Motores Motrices Intermedios]]+Sar_InfraMR[[#This Row],[B.03.3 - Parque de Coches Motores Motrices Cabina]]</f>
        <v>0</v>
      </c>
      <c r="AY365" s="1">
        <v>29</v>
      </c>
      <c r="AZ365" s="1">
        <v>11</v>
      </c>
      <c r="BA365" s="1">
        <v>0</v>
      </c>
      <c r="BB365" s="1">
        <v>0</v>
      </c>
      <c r="BC365" s="200">
        <f>+SUM(Sar_InfraMR[[#This Row],[B.04.1 - Parque de Coches Remolcados Clase Unica]:[B.04.5 - Parque de Coches Remolcados para Servicios Especiales (Cartoneros)]])</f>
        <v>40</v>
      </c>
      <c r="BD365" s="356">
        <v>21</v>
      </c>
      <c r="BE365" s="1">
        <v>0</v>
      </c>
      <c r="BF365" s="1">
        <v>38</v>
      </c>
      <c r="BG365" s="235">
        <v>1676</v>
      </c>
      <c r="BH365" s="96" t="s">
        <v>711</v>
      </c>
    </row>
    <row r="366" spans="1:60">
      <c r="A366" s="1">
        <v>2023</v>
      </c>
      <c r="B366" s="1" t="s">
        <v>65</v>
      </c>
      <c r="C366" s="10">
        <v>71.5</v>
      </c>
      <c r="D366" s="10">
        <v>61.96</v>
      </c>
      <c r="E366" s="10">
        <v>0</v>
      </c>
      <c r="F366" s="10">
        <v>37.04</v>
      </c>
      <c r="G366" s="192">
        <f t="shared" si="52"/>
        <v>170.5</v>
      </c>
      <c r="H366" s="192">
        <f>+Sar_InfraMR[[#This Row],[Total Líneas de Explotación ]]-35.3759</f>
        <v>135.1241</v>
      </c>
      <c r="I366" s="300">
        <v>169.64911000000001</v>
      </c>
      <c r="J366" s="10">
        <v>196.1</v>
      </c>
      <c r="K366" s="10">
        <v>13.5</v>
      </c>
      <c r="L366" s="10">
        <v>85</v>
      </c>
      <c r="M366" s="10">
        <v>8.4</v>
      </c>
      <c r="N366" s="192">
        <f>+Sar_InfraMR[[#This Row],[A.03.1 -  Longitud de Vías de Explotación No Electrificadas Troncales y Ramales (vía principal) (km)]]+Sar_InfraMR[[#This Row],[A.04.1 -  Longitud de Vías de Explotación Electrificadas Troncales y Ramales (vía principal) (km)]]</f>
        <v>281.10000000000002</v>
      </c>
      <c r="O366" s="192">
        <f>+Sar_InfraMR[[#This Row],[Total Vías (excluido Auxiliares)]]-35.3759</f>
        <v>245.72410000000002</v>
      </c>
      <c r="P366" s="1">
        <v>31</v>
      </c>
      <c r="Q366" s="1">
        <v>3</v>
      </c>
      <c r="R366" s="1">
        <v>7</v>
      </c>
      <c r="S366" s="194">
        <f t="shared" si="57"/>
        <v>41</v>
      </c>
      <c r="T366" s="194">
        <v>37</v>
      </c>
      <c r="U366" s="1">
        <v>29</v>
      </c>
      <c r="V366" s="1">
        <v>94</v>
      </c>
      <c r="W366" s="1">
        <v>1</v>
      </c>
      <c r="X366" s="1">
        <v>22</v>
      </c>
      <c r="Y366" s="1">
        <v>19</v>
      </c>
      <c r="Z366" s="196">
        <f t="shared" si="53"/>
        <v>165</v>
      </c>
      <c r="AA366" s="1">
        <v>14</v>
      </c>
      <c r="AB366" s="1">
        <v>33</v>
      </c>
      <c r="AC366" s="1">
        <v>147</v>
      </c>
      <c r="AD366" s="196">
        <f t="shared" si="58"/>
        <v>194</v>
      </c>
      <c r="AE366" s="1">
        <v>13</v>
      </c>
      <c r="AF366" s="1">
        <v>16</v>
      </c>
      <c r="AG366" s="1">
        <v>55</v>
      </c>
      <c r="AH366" s="196">
        <f t="shared" si="54"/>
        <v>84</v>
      </c>
      <c r="AI366" s="10">
        <v>31.1</v>
      </c>
      <c r="AJ366" s="10">
        <v>13.4</v>
      </c>
      <c r="AK366" s="10">
        <v>126</v>
      </c>
      <c r="AL366" s="222">
        <f t="shared" si="55"/>
        <v>170.5</v>
      </c>
      <c r="AM366" s="1">
        <v>5</v>
      </c>
      <c r="AN366" s="1">
        <v>11</v>
      </c>
      <c r="AO366" s="1">
        <v>10</v>
      </c>
      <c r="AP366" s="200">
        <f t="shared" si="56"/>
        <v>26</v>
      </c>
      <c r="AQ366" s="1">
        <v>150</v>
      </c>
      <c r="AR366" s="1">
        <v>77</v>
      </c>
      <c r="AS366" s="1">
        <v>0</v>
      </c>
      <c r="AT366" s="200">
        <f>+Sar_InfraMR[[#This Row],[B.02.1 - Parque de Coches Eléctricos Motrices]]+Sar_InfraMR[[#This Row],[B.02.2 - Parque de Coches Eléctricos Motrices Remolcados Tipo R]]+Sar_InfraMR[[#This Row],[B.02.3 - Parque de Coches Eléctricos Motrices Tipo R]]</f>
        <v>227</v>
      </c>
      <c r="AU366" s="1">
        <v>0</v>
      </c>
      <c r="AV366" s="1">
        <v>0</v>
      </c>
      <c r="AW366" s="1">
        <v>0</v>
      </c>
      <c r="AX366" s="200">
        <f>+Sar_InfraMR[[#This Row],[B.03.1 - Parque de Coches Motores Motrices Remolcados]]+Sar_InfraMR[[#This Row],[B.03.2 - Parque de Coches Motores Motrices Intermedios]]+Sar_InfraMR[[#This Row],[B.03.3 - Parque de Coches Motores Motrices Cabina]]</f>
        <v>0</v>
      </c>
      <c r="AY366" s="1">
        <v>29</v>
      </c>
      <c r="AZ366" s="1">
        <v>11</v>
      </c>
      <c r="BA366" s="1">
        <v>0</v>
      </c>
      <c r="BB366" s="1">
        <v>0</v>
      </c>
      <c r="BC366" s="200">
        <f>+SUM(Sar_InfraMR[[#This Row],[B.04.1 - Parque de Coches Remolcados Clase Unica]:[B.04.5 - Parque de Coches Remolcados para Servicios Especiales (Cartoneros)]])</f>
        <v>40</v>
      </c>
      <c r="BD366" s="356">
        <v>21</v>
      </c>
      <c r="BE366" s="1">
        <v>0</v>
      </c>
      <c r="BF366" s="1">
        <v>38</v>
      </c>
      <c r="BG366" s="235">
        <v>1676</v>
      </c>
      <c r="BH366" s="96" t="s">
        <v>711</v>
      </c>
    </row>
    <row r="367" spans="1:60">
      <c r="A367" s="1">
        <v>2023</v>
      </c>
      <c r="B367" s="1" t="s">
        <v>66</v>
      </c>
      <c r="C367" s="10">
        <v>71.5</v>
      </c>
      <c r="D367" s="10">
        <v>61.96</v>
      </c>
      <c r="E367" s="10">
        <v>0</v>
      </c>
      <c r="F367" s="10">
        <v>37.04</v>
      </c>
      <c r="G367" s="192">
        <f t="shared" si="52"/>
        <v>170.5</v>
      </c>
      <c r="H367" s="192">
        <f>+Sar_InfraMR[[#This Row],[Total Líneas de Explotación ]]-35.3759</f>
        <v>135.1241</v>
      </c>
      <c r="I367" s="300">
        <v>169.64911000000001</v>
      </c>
      <c r="J367" s="10">
        <v>196.1</v>
      </c>
      <c r="K367" s="10">
        <v>13.5</v>
      </c>
      <c r="L367" s="10">
        <v>85</v>
      </c>
      <c r="M367" s="10">
        <v>8.4</v>
      </c>
      <c r="N367" s="192">
        <f>+Sar_InfraMR[[#This Row],[A.03.1 -  Longitud de Vías de Explotación No Electrificadas Troncales y Ramales (vía principal) (km)]]+Sar_InfraMR[[#This Row],[A.04.1 -  Longitud de Vías de Explotación Electrificadas Troncales y Ramales (vía principal) (km)]]</f>
        <v>281.10000000000002</v>
      </c>
      <c r="O367" s="192">
        <f>+Sar_InfraMR[[#This Row],[Total Vías (excluido Auxiliares)]]-35.3759</f>
        <v>245.72410000000002</v>
      </c>
      <c r="P367" s="1">
        <v>31</v>
      </c>
      <c r="Q367" s="1">
        <v>3</v>
      </c>
      <c r="R367" s="1">
        <v>7</v>
      </c>
      <c r="S367" s="194">
        <f t="shared" si="57"/>
        <v>41</v>
      </c>
      <c r="T367" s="194">
        <v>37</v>
      </c>
      <c r="U367" s="1">
        <v>29</v>
      </c>
      <c r="V367" s="1">
        <v>94</v>
      </c>
      <c r="W367" s="1">
        <v>1</v>
      </c>
      <c r="X367" s="1">
        <v>22</v>
      </c>
      <c r="Y367" s="1">
        <v>19</v>
      </c>
      <c r="Z367" s="196">
        <f t="shared" si="53"/>
        <v>165</v>
      </c>
      <c r="AA367" s="1">
        <v>14</v>
      </c>
      <c r="AB367" s="1">
        <v>33</v>
      </c>
      <c r="AC367" s="1">
        <v>147</v>
      </c>
      <c r="AD367" s="196">
        <f t="shared" si="58"/>
        <v>194</v>
      </c>
      <c r="AE367" s="1">
        <v>13</v>
      </c>
      <c r="AF367" s="1">
        <v>16</v>
      </c>
      <c r="AG367" s="1">
        <v>55</v>
      </c>
      <c r="AH367" s="196">
        <f t="shared" si="54"/>
        <v>84</v>
      </c>
      <c r="AI367" s="10">
        <v>31.1</v>
      </c>
      <c r="AJ367" s="10">
        <v>13.4</v>
      </c>
      <c r="AK367" s="10">
        <v>126</v>
      </c>
      <c r="AL367" s="222">
        <f t="shared" si="55"/>
        <v>170.5</v>
      </c>
      <c r="AM367" s="1">
        <v>5</v>
      </c>
      <c r="AN367" s="1">
        <v>11</v>
      </c>
      <c r="AO367" s="1">
        <v>10</v>
      </c>
      <c r="AP367" s="200">
        <f t="shared" si="56"/>
        <v>26</v>
      </c>
      <c r="AQ367" s="1">
        <v>150</v>
      </c>
      <c r="AR367" s="1">
        <v>77</v>
      </c>
      <c r="AS367" s="1">
        <v>0</v>
      </c>
      <c r="AT367" s="200">
        <f>+Sar_InfraMR[[#This Row],[B.02.1 - Parque de Coches Eléctricos Motrices]]+Sar_InfraMR[[#This Row],[B.02.2 - Parque de Coches Eléctricos Motrices Remolcados Tipo R]]+Sar_InfraMR[[#This Row],[B.02.3 - Parque de Coches Eléctricos Motrices Tipo R]]</f>
        <v>227</v>
      </c>
      <c r="AU367" s="1">
        <v>0</v>
      </c>
      <c r="AV367" s="1">
        <v>0</v>
      </c>
      <c r="AW367" s="1">
        <v>0</v>
      </c>
      <c r="AX367" s="200">
        <f>+Sar_InfraMR[[#This Row],[B.03.1 - Parque de Coches Motores Motrices Remolcados]]+Sar_InfraMR[[#This Row],[B.03.2 - Parque de Coches Motores Motrices Intermedios]]+Sar_InfraMR[[#This Row],[B.03.3 - Parque de Coches Motores Motrices Cabina]]</f>
        <v>0</v>
      </c>
      <c r="AY367" s="1">
        <v>29</v>
      </c>
      <c r="AZ367" s="1">
        <v>11</v>
      </c>
      <c r="BA367" s="1">
        <v>0</v>
      </c>
      <c r="BB367" s="1">
        <v>0</v>
      </c>
      <c r="BC367" s="200">
        <f>+SUM(Sar_InfraMR[[#This Row],[B.04.1 - Parque de Coches Remolcados Clase Unica]:[B.04.5 - Parque de Coches Remolcados para Servicios Especiales (Cartoneros)]])</f>
        <v>40</v>
      </c>
      <c r="BD367" s="356">
        <v>21</v>
      </c>
      <c r="BE367" s="1">
        <v>0</v>
      </c>
      <c r="BF367" s="1">
        <v>38</v>
      </c>
      <c r="BG367" s="235">
        <v>1676</v>
      </c>
      <c r="BH367" s="96" t="s">
        <v>711</v>
      </c>
    </row>
    <row r="368" spans="1:60">
      <c r="A368" s="1">
        <v>2023</v>
      </c>
      <c r="B368" s="1" t="s">
        <v>67</v>
      </c>
      <c r="C368" s="10">
        <v>71.5</v>
      </c>
      <c r="D368" s="10">
        <v>61.96</v>
      </c>
      <c r="E368" s="10">
        <v>0</v>
      </c>
      <c r="F368" s="10">
        <v>37.04</v>
      </c>
      <c r="G368" s="192">
        <f t="shared" ref="G368" si="59">SUM(C368:F368)</f>
        <v>170.5</v>
      </c>
      <c r="H368" s="192">
        <f>+Sar_InfraMR[[#This Row],[Total Líneas de Explotación ]]</f>
        <v>170.5</v>
      </c>
      <c r="I368" s="300">
        <v>169.64911000000001</v>
      </c>
      <c r="J368" s="10">
        <v>196.1</v>
      </c>
      <c r="K368" s="10">
        <v>13.5</v>
      </c>
      <c r="L368" s="10">
        <v>85</v>
      </c>
      <c r="M368" s="10">
        <v>8.4</v>
      </c>
      <c r="N368" s="192">
        <f>+Sar_InfraMR[[#This Row],[A.03.1 -  Longitud de Vías de Explotación No Electrificadas Troncales y Ramales (vía principal) (km)]]+Sar_InfraMR[[#This Row],[A.04.1 -  Longitud de Vías de Explotación Electrificadas Troncales y Ramales (vía principal) (km)]]</f>
        <v>281.10000000000002</v>
      </c>
      <c r="O368" s="192">
        <f>+Sar_InfraMR[[#This Row],[Total Vías (excluido Auxiliares)]]</f>
        <v>281.10000000000002</v>
      </c>
      <c r="P368" s="1">
        <v>31</v>
      </c>
      <c r="Q368" s="1">
        <v>3</v>
      </c>
      <c r="R368" s="1">
        <v>7</v>
      </c>
      <c r="S368" s="194">
        <f t="shared" si="57"/>
        <v>41</v>
      </c>
      <c r="T368" s="194">
        <v>41</v>
      </c>
      <c r="U368" s="1">
        <v>29</v>
      </c>
      <c r="V368" s="1">
        <v>94</v>
      </c>
      <c r="W368" s="1">
        <v>1</v>
      </c>
      <c r="X368" s="1">
        <v>22</v>
      </c>
      <c r="Y368" s="1">
        <v>19</v>
      </c>
      <c r="Z368" s="196">
        <f t="shared" ref="Z368" si="60">SUM(U368:Y368)</f>
        <v>165</v>
      </c>
      <c r="AA368" s="1">
        <v>14</v>
      </c>
      <c r="AB368" s="1">
        <v>33</v>
      </c>
      <c r="AC368" s="1">
        <v>147</v>
      </c>
      <c r="AD368" s="196">
        <f t="shared" si="58"/>
        <v>194</v>
      </c>
      <c r="AE368" s="1">
        <v>13</v>
      </c>
      <c r="AF368" s="1">
        <v>16</v>
      </c>
      <c r="AG368" s="1">
        <v>55</v>
      </c>
      <c r="AH368" s="196">
        <f t="shared" ref="AH368" si="61">SUM(AE368:AG368)</f>
        <v>84</v>
      </c>
      <c r="AI368" s="10">
        <v>31.1</v>
      </c>
      <c r="AJ368" s="10">
        <v>13.4</v>
      </c>
      <c r="AK368" s="10">
        <v>126</v>
      </c>
      <c r="AL368" s="222">
        <f t="shared" ref="AL368" si="62">SUM(AI368:AK368)</f>
        <v>170.5</v>
      </c>
      <c r="AM368" s="1">
        <v>5</v>
      </c>
      <c r="AN368" s="1">
        <v>11</v>
      </c>
      <c r="AO368" s="1">
        <v>10</v>
      </c>
      <c r="AP368" s="200">
        <f t="shared" ref="AP368" si="63">SUM(AM368:AO368)</f>
        <v>26</v>
      </c>
      <c r="AQ368" s="1">
        <v>150</v>
      </c>
      <c r="AR368" s="1">
        <v>77</v>
      </c>
      <c r="AS368" s="1">
        <v>0</v>
      </c>
      <c r="AT368" s="200">
        <f>+Sar_InfraMR[[#This Row],[B.02.1 - Parque de Coches Eléctricos Motrices]]+Sar_InfraMR[[#This Row],[B.02.2 - Parque de Coches Eléctricos Motrices Remolcados Tipo R]]+Sar_InfraMR[[#This Row],[B.02.3 - Parque de Coches Eléctricos Motrices Tipo R]]</f>
        <v>227</v>
      </c>
      <c r="AU368" s="1">
        <v>0</v>
      </c>
      <c r="AV368" s="1">
        <v>0</v>
      </c>
      <c r="AW368" s="1">
        <v>0</v>
      </c>
      <c r="AX368" s="200">
        <f>+Sar_InfraMR[[#This Row],[B.03.1 - Parque de Coches Motores Motrices Remolcados]]+Sar_InfraMR[[#This Row],[B.03.2 - Parque de Coches Motores Motrices Intermedios]]+Sar_InfraMR[[#This Row],[B.03.3 - Parque de Coches Motores Motrices Cabina]]</f>
        <v>0</v>
      </c>
      <c r="AY368" s="1">
        <v>29</v>
      </c>
      <c r="AZ368" s="1">
        <v>11</v>
      </c>
      <c r="BA368" s="1">
        <v>0</v>
      </c>
      <c r="BB368" s="1">
        <v>0</v>
      </c>
      <c r="BC368" s="200">
        <f>+SUM(Sar_InfraMR[[#This Row],[B.04.1 - Parque de Coches Remolcados Clase Unica]:[B.04.5 - Parque de Coches Remolcados para Servicios Especiales (Cartoneros)]])</f>
        <v>40</v>
      </c>
      <c r="BD368" s="356">
        <v>21</v>
      </c>
      <c r="BE368" s="1">
        <v>0</v>
      </c>
      <c r="BF368" s="1">
        <v>38</v>
      </c>
      <c r="BG368" s="235">
        <v>1676</v>
      </c>
      <c r="BH368" s="96" t="s">
        <v>724</v>
      </c>
    </row>
    <row r="369" spans="1:59">
      <c r="A369" s="1">
        <v>2023</v>
      </c>
      <c r="B369" s="1" t="s">
        <v>68</v>
      </c>
      <c r="C369" s="10">
        <v>71.5</v>
      </c>
      <c r="D369" s="10">
        <v>61.96</v>
      </c>
      <c r="E369" s="10">
        <v>0</v>
      </c>
      <c r="F369" s="10">
        <v>37.04</v>
      </c>
      <c r="G369" s="192">
        <f t="shared" ref="G369" si="64">SUM(C369:F369)</f>
        <v>170.5</v>
      </c>
      <c r="H369" s="192">
        <f>+Sar_InfraMR[[#This Row],[Total Líneas de Explotación ]]</f>
        <v>170.5</v>
      </c>
      <c r="I369" s="300">
        <v>169.64911000000001</v>
      </c>
      <c r="J369" s="10">
        <v>196.1</v>
      </c>
      <c r="K369" s="10">
        <v>13.5</v>
      </c>
      <c r="L369" s="10">
        <v>85</v>
      </c>
      <c r="M369" s="10">
        <v>8.4</v>
      </c>
      <c r="N369" s="192">
        <f>+Sar_InfraMR[[#This Row],[A.03.1 -  Longitud de Vías de Explotación No Electrificadas Troncales y Ramales (vía principal) (km)]]+Sar_InfraMR[[#This Row],[A.04.1 -  Longitud de Vías de Explotación Electrificadas Troncales y Ramales (vía principal) (km)]]</f>
        <v>281.10000000000002</v>
      </c>
      <c r="O369" s="192">
        <f>+Sar_InfraMR[[#This Row],[Total Vías (excluido Auxiliares)]]</f>
        <v>281.10000000000002</v>
      </c>
      <c r="P369" s="1">
        <v>31</v>
      </c>
      <c r="Q369" s="1">
        <v>3</v>
      </c>
      <c r="R369" s="1">
        <v>7</v>
      </c>
      <c r="S369" s="194">
        <f t="shared" ref="S369" si="65">SUM(P369:R369)</f>
        <v>41</v>
      </c>
      <c r="T369" s="194">
        <v>41</v>
      </c>
      <c r="U369" s="1">
        <v>29</v>
      </c>
      <c r="V369" s="1">
        <v>94</v>
      </c>
      <c r="W369" s="1">
        <v>1</v>
      </c>
      <c r="X369" s="1">
        <v>22</v>
      </c>
      <c r="Y369" s="1">
        <v>19</v>
      </c>
      <c r="Z369" s="196">
        <f t="shared" ref="Z369" si="66">SUM(U369:Y369)</f>
        <v>165</v>
      </c>
      <c r="AA369" s="1">
        <v>14</v>
      </c>
      <c r="AB369" s="1">
        <v>33</v>
      </c>
      <c r="AC369" s="1">
        <v>147</v>
      </c>
      <c r="AD369" s="196">
        <f t="shared" ref="AD369" si="67">SUM(AA369:AC369)</f>
        <v>194</v>
      </c>
      <c r="AE369" s="1">
        <v>13</v>
      </c>
      <c r="AF369" s="1">
        <v>16</v>
      </c>
      <c r="AG369" s="1">
        <v>55</v>
      </c>
      <c r="AH369" s="196">
        <f t="shared" ref="AH369" si="68">SUM(AE369:AG369)</f>
        <v>84</v>
      </c>
      <c r="AI369" s="10">
        <v>31.1</v>
      </c>
      <c r="AJ369" s="10">
        <v>13.4</v>
      </c>
      <c r="AK369" s="10">
        <v>126</v>
      </c>
      <c r="AL369" s="222">
        <f t="shared" ref="AL369" si="69">SUM(AI369:AK369)</f>
        <v>170.5</v>
      </c>
      <c r="AM369" s="1">
        <v>5</v>
      </c>
      <c r="AN369" s="1">
        <v>11</v>
      </c>
      <c r="AO369" s="1">
        <v>10</v>
      </c>
      <c r="AP369" s="200">
        <f t="shared" ref="AP369" si="70">SUM(AM369:AO369)</f>
        <v>26</v>
      </c>
      <c r="AQ369" s="1">
        <v>150</v>
      </c>
      <c r="AR369" s="1">
        <v>77</v>
      </c>
      <c r="AS369" s="1">
        <v>0</v>
      </c>
      <c r="AT369" s="200">
        <f>+Sar_InfraMR[[#This Row],[B.02.1 - Parque de Coches Eléctricos Motrices]]+Sar_InfraMR[[#This Row],[B.02.2 - Parque de Coches Eléctricos Motrices Remolcados Tipo R]]+Sar_InfraMR[[#This Row],[B.02.3 - Parque de Coches Eléctricos Motrices Tipo R]]</f>
        <v>227</v>
      </c>
      <c r="AU369" s="1">
        <v>0</v>
      </c>
      <c r="AV369" s="1">
        <v>0</v>
      </c>
      <c r="AW369" s="1">
        <v>0</v>
      </c>
      <c r="AX369" s="200">
        <f>+Sar_InfraMR[[#This Row],[B.03.1 - Parque de Coches Motores Motrices Remolcados]]+Sar_InfraMR[[#This Row],[B.03.2 - Parque de Coches Motores Motrices Intermedios]]+Sar_InfraMR[[#This Row],[B.03.3 - Parque de Coches Motores Motrices Cabina]]</f>
        <v>0</v>
      </c>
      <c r="AY369" s="1">
        <v>29</v>
      </c>
      <c r="AZ369" s="1">
        <v>11</v>
      </c>
      <c r="BA369" s="1">
        <v>0</v>
      </c>
      <c r="BB369" s="1">
        <v>0</v>
      </c>
      <c r="BC369" s="200">
        <f>+SUM(Sar_InfraMR[[#This Row],[B.04.1 - Parque de Coches Remolcados Clase Unica]:[B.04.5 - Parque de Coches Remolcados para Servicios Especiales (Cartoneros)]])</f>
        <v>40</v>
      </c>
      <c r="BD369" s="356">
        <v>21</v>
      </c>
      <c r="BE369" s="1">
        <v>0</v>
      </c>
      <c r="BF369" s="1">
        <v>38</v>
      </c>
      <c r="BG369" s="235">
        <v>1676</v>
      </c>
    </row>
    <row r="370" spans="1:59">
      <c r="A370" s="1">
        <v>2023</v>
      </c>
      <c r="B370" s="1" t="s">
        <v>69</v>
      </c>
      <c r="C370" s="10">
        <v>71.5</v>
      </c>
      <c r="D370" s="10">
        <v>61.96</v>
      </c>
      <c r="E370" s="10">
        <v>0</v>
      </c>
      <c r="F370" s="10">
        <v>37.04</v>
      </c>
      <c r="G370" s="192">
        <f t="shared" ref="G370" si="71">SUM(C370:F370)</f>
        <v>170.5</v>
      </c>
      <c r="H370" s="192">
        <f>+Sar_InfraMR[[#This Row],[Total Líneas de Explotación ]]</f>
        <v>170.5</v>
      </c>
      <c r="I370" s="300">
        <v>169.64911000000001</v>
      </c>
      <c r="J370" s="10">
        <v>196.1</v>
      </c>
      <c r="K370" s="10">
        <v>13.5</v>
      </c>
      <c r="L370" s="10">
        <v>85</v>
      </c>
      <c r="M370" s="10">
        <v>8.4</v>
      </c>
      <c r="N370" s="192">
        <f>+Sar_InfraMR[[#This Row],[A.03.1 -  Longitud de Vías de Explotación No Electrificadas Troncales y Ramales (vía principal) (km)]]+Sar_InfraMR[[#This Row],[A.04.1 -  Longitud de Vías de Explotación Electrificadas Troncales y Ramales (vía principal) (km)]]</f>
        <v>281.10000000000002</v>
      </c>
      <c r="O370" s="192">
        <f>+Sar_InfraMR[[#This Row],[Total Vías (excluido Auxiliares)]]</f>
        <v>281.10000000000002</v>
      </c>
      <c r="P370" s="1">
        <v>31</v>
      </c>
      <c r="Q370" s="1">
        <v>3</v>
      </c>
      <c r="R370" s="1">
        <v>7</v>
      </c>
      <c r="S370" s="194">
        <f t="shared" ref="S370" si="72">SUM(P370:R370)</f>
        <v>41</v>
      </c>
      <c r="T370" s="194">
        <v>41</v>
      </c>
      <c r="U370" s="1">
        <v>29</v>
      </c>
      <c r="V370" s="1">
        <v>94</v>
      </c>
      <c r="W370" s="1">
        <v>1</v>
      </c>
      <c r="X370" s="1">
        <v>22</v>
      </c>
      <c r="Y370" s="1">
        <v>19</v>
      </c>
      <c r="Z370" s="196">
        <f t="shared" ref="Z370" si="73">SUM(U370:Y370)</f>
        <v>165</v>
      </c>
      <c r="AA370" s="1">
        <v>14</v>
      </c>
      <c r="AB370" s="1">
        <v>33</v>
      </c>
      <c r="AC370" s="1">
        <v>147</v>
      </c>
      <c r="AD370" s="196">
        <f t="shared" ref="AD370" si="74">SUM(AA370:AC370)</f>
        <v>194</v>
      </c>
      <c r="AE370" s="1">
        <v>13</v>
      </c>
      <c r="AF370" s="1">
        <v>16</v>
      </c>
      <c r="AG370" s="1">
        <v>55</v>
      </c>
      <c r="AH370" s="196">
        <f t="shared" ref="AH370" si="75">SUM(AE370:AG370)</f>
        <v>84</v>
      </c>
      <c r="AI370" s="10">
        <v>31.1</v>
      </c>
      <c r="AJ370" s="10">
        <v>13.4</v>
      </c>
      <c r="AK370" s="10">
        <v>126</v>
      </c>
      <c r="AL370" s="222">
        <f t="shared" ref="AL370" si="76">SUM(AI370:AK370)</f>
        <v>170.5</v>
      </c>
      <c r="AM370" s="1">
        <v>5</v>
      </c>
      <c r="AN370" s="1">
        <v>11</v>
      </c>
      <c r="AO370" s="1">
        <v>10</v>
      </c>
      <c r="AP370" s="200">
        <f t="shared" ref="AP370" si="77">SUM(AM370:AO370)</f>
        <v>26</v>
      </c>
      <c r="AQ370" s="1">
        <v>150</v>
      </c>
      <c r="AR370" s="1">
        <v>77</v>
      </c>
      <c r="AS370" s="1">
        <v>0</v>
      </c>
      <c r="AT370" s="200">
        <f>+Sar_InfraMR[[#This Row],[B.02.1 - Parque de Coches Eléctricos Motrices]]+Sar_InfraMR[[#This Row],[B.02.2 - Parque de Coches Eléctricos Motrices Remolcados Tipo R]]+Sar_InfraMR[[#This Row],[B.02.3 - Parque de Coches Eléctricos Motrices Tipo R]]</f>
        <v>227</v>
      </c>
      <c r="AU370" s="1">
        <v>0</v>
      </c>
      <c r="AV370" s="1">
        <v>0</v>
      </c>
      <c r="AW370" s="1">
        <v>0</v>
      </c>
      <c r="AX370" s="200">
        <f>+Sar_InfraMR[[#This Row],[B.03.1 - Parque de Coches Motores Motrices Remolcados]]+Sar_InfraMR[[#This Row],[B.03.2 - Parque de Coches Motores Motrices Intermedios]]+Sar_InfraMR[[#This Row],[B.03.3 - Parque de Coches Motores Motrices Cabina]]</f>
        <v>0</v>
      </c>
      <c r="AY370" s="1">
        <v>29</v>
      </c>
      <c r="AZ370" s="1">
        <v>11</v>
      </c>
      <c r="BA370" s="1">
        <v>0</v>
      </c>
      <c r="BB370" s="1">
        <v>0</v>
      </c>
      <c r="BC370" s="200">
        <f>+SUM(Sar_InfraMR[[#This Row],[B.04.1 - Parque de Coches Remolcados Clase Unica]:[B.04.5 - Parque de Coches Remolcados para Servicios Especiales (Cartoneros)]])</f>
        <v>40</v>
      </c>
      <c r="BD370" s="356">
        <v>21</v>
      </c>
      <c r="BE370" s="1">
        <v>0</v>
      </c>
      <c r="BF370" s="1">
        <v>38</v>
      </c>
      <c r="BG370" s="235">
        <v>1676</v>
      </c>
    </row>
    <row r="371" spans="1:59">
      <c r="A371" s="1">
        <v>2023</v>
      </c>
      <c r="B371" s="1" t="s">
        <v>70</v>
      </c>
      <c r="C371" s="10">
        <v>71.5</v>
      </c>
      <c r="D371" s="10">
        <v>61.96</v>
      </c>
      <c r="E371" s="10">
        <v>0</v>
      </c>
      <c r="F371" s="10">
        <v>37.04</v>
      </c>
      <c r="G371" s="192">
        <f t="shared" ref="G371" si="78">SUM(C371:F371)</f>
        <v>170.5</v>
      </c>
      <c r="H371" s="192">
        <f>+Sar_InfraMR[[#This Row],[Total Líneas de Explotación ]]</f>
        <v>170.5</v>
      </c>
      <c r="I371" s="300">
        <v>169.64911000000001</v>
      </c>
      <c r="J371" s="10">
        <v>196.1</v>
      </c>
      <c r="K371" s="10">
        <v>13.5</v>
      </c>
      <c r="L371" s="10">
        <v>85</v>
      </c>
      <c r="M371" s="10">
        <v>8.4</v>
      </c>
      <c r="N371" s="192">
        <f>+Sar_InfraMR[[#This Row],[A.03.1 -  Longitud de Vías de Explotación No Electrificadas Troncales y Ramales (vía principal) (km)]]+Sar_InfraMR[[#This Row],[A.04.1 -  Longitud de Vías de Explotación Electrificadas Troncales y Ramales (vía principal) (km)]]</f>
        <v>281.10000000000002</v>
      </c>
      <c r="O371" s="192">
        <f>+Sar_InfraMR[[#This Row],[Total Vías (excluido Auxiliares)]]</f>
        <v>281.10000000000002</v>
      </c>
      <c r="P371" s="1">
        <v>31</v>
      </c>
      <c r="Q371" s="1">
        <v>3</v>
      </c>
      <c r="R371" s="1">
        <v>7</v>
      </c>
      <c r="S371" s="194">
        <f t="shared" ref="S371" si="79">SUM(P371:R371)</f>
        <v>41</v>
      </c>
      <c r="T371" s="194">
        <v>41</v>
      </c>
      <c r="U371" s="1">
        <v>29</v>
      </c>
      <c r="V371" s="1">
        <v>94</v>
      </c>
      <c r="W371" s="1">
        <v>1</v>
      </c>
      <c r="X371" s="1">
        <v>22</v>
      </c>
      <c r="Y371" s="1">
        <v>19</v>
      </c>
      <c r="Z371" s="196">
        <f t="shared" ref="Z371" si="80">SUM(U371:Y371)</f>
        <v>165</v>
      </c>
      <c r="AA371" s="1">
        <v>14</v>
      </c>
      <c r="AB371" s="1">
        <v>33</v>
      </c>
      <c r="AC371" s="1">
        <v>147</v>
      </c>
      <c r="AD371" s="196">
        <f t="shared" ref="AD371" si="81">SUM(AA371:AC371)</f>
        <v>194</v>
      </c>
      <c r="AE371" s="1">
        <v>13</v>
      </c>
      <c r="AF371" s="1">
        <v>16</v>
      </c>
      <c r="AG371" s="1">
        <v>55</v>
      </c>
      <c r="AH371" s="196">
        <f t="shared" ref="AH371" si="82">SUM(AE371:AG371)</f>
        <v>84</v>
      </c>
      <c r="AI371" s="10">
        <v>31.1</v>
      </c>
      <c r="AJ371" s="10">
        <v>13.4</v>
      </c>
      <c r="AK371" s="10">
        <v>126</v>
      </c>
      <c r="AL371" s="222">
        <f t="shared" ref="AL371" si="83">SUM(AI371:AK371)</f>
        <v>170.5</v>
      </c>
      <c r="AM371" s="1">
        <v>5</v>
      </c>
      <c r="AN371" s="1">
        <v>11</v>
      </c>
      <c r="AO371" s="1">
        <v>10</v>
      </c>
      <c r="AP371" s="200">
        <f t="shared" ref="AP371" si="84">SUM(AM371:AO371)</f>
        <v>26</v>
      </c>
      <c r="AQ371" s="1">
        <v>150</v>
      </c>
      <c r="AR371" s="1">
        <v>77</v>
      </c>
      <c r="AS371" s="1">
        <v>0</v>
      </c>
      <c r="AT371" s="200">
        <f>+Sar_InfraMR[[#This Row],[B.02.1 - Parque de Coches Eléctricos Motrices]]+Sar_InfraMR[[#This Row],[B.02.2 - Parque de Coches Eléctricos Motrices Remolcados Tipo R]]+Sar_InfraMR[[#This Row],[B.02.3 - Parque de Coches Eléctricos Motrices Tipo R]]</f>
        <v>227</v>
      </c>
      <c r="AU371" s="1">
        <v>0</v>
      </c>
      <c r="AV371" s="1">
        <v>0</v>
      </c>
      <c r="AW371" s="1">
        <v>0</v>
      </c>
      <c r="AX371" s="200">
        <f>+Sar_InfraMR[[#This Row],[B.03.1 - Parque de Coches Motores Motrices Remolcados]]+Sar_InfraMR[[#This Row],[B.03.2 - Parque de Coches Motores Motrices Intermedios]]+Sar_InfraMR[[#This Row],[B.03.3 - Parque de Coches Motores Motrices Cabina]]</f>
        <v>0</v>
      </c>
      <c r="AY371" s="1">
        <v>29</v>
      </c>
      <c r="AZ371" s="1">
        <v>11</v>
      </c>
      <c r="BA371" s="1">
        <v>0</v>
      </c>
      <c r="BB371" s="1">
        <v>0</v>
      </c>
      <c r="BC371" s="200">
        <f>+SUM(Sar_InfraMR[[#This Row],[B.04.1 - Parque de Coches Remolcados Clase Unica]:[B.04.5 - Parque de Coches Remolcados para Servicios Especiales (Cartoneros)]])</f>
        <v>40</v>
      </c>
      <c r="BD371" s="356">
        <v>21</v>
      </c>
      <c r="BE371" s="1">
        <v>0</v>
      </c>
      <c r="BF371" s="1">
        <v>38</v>
      </c>
      <c r="BG371" s="235">
        <v>1676</v>
      </c>
    </row>
    <row r="372" spans="1:59">
      <c r="A372" s="1">
        <v>2023</v>
      </c>
      <c r="B372" s="1" t="s">
        <v>71</v>
      </c>
      <c r="C372" s="10">
        <v>71.5</v>
      </c>
      <c r="D372" s="10">
        <v>61.96</v>
      </c>
      <c r="E372" s="10">
        <v>0</v>
      </c>
      <c r="F372" s="10">
        <v>37.04</v>
      </c>
      <c r="G372" s="192">
        <f t="shared" ref="G372" si="85">SUM(C372:F372)</f>
        <v>170.5</v>
      </c>
      <c r="H372" s="192">
        <f>+Sar_InfraMR[[#This Row],[Total Líneas de Explotación ]]</f>
        <v>170.5</v>
      </c>
      <c r="I372" s="300">
        <v>169.64911000000001</v>
      </c>
      <c r="J372" s="10">
        <v>196.1</v>
      </c>
      <c r="K372" s="10">
        <v>13.5</v>
      </c>
      <c r="L372" s="10">
        <v>85</v>
      </c>
      <c r="M372" s="10">
        <v>8.4</v>
      </c>
      <c r="N372" s="192">
        <f>+Sar_InfraMR[[#This Row],[A.03.1 -  Longitud de Vías de Explotación No Electrificadas Troncales y Ramales (vía principal) (km)]]+Sar_InfraMR[[#This Row],[A.04.1 -  Longitud de Vías de Explotación Electrificadas Troncales y Ramales (vía principal) (km)]]</f>
        <v>281.10000000000002</v>
      </c>
      <c r="O372" s="192">
        <f>+Sar_InfraMR[[#This Row],[Total Vías (excluido Auxiliares)]]</f>
        <v>281.10000000000002</v>
      </c>
      <c r="P372" s="1">
        <v>31</v>
      </c>
      <c r="Q372" s="1">
        <v>3</v>
      </c>
      <c r="R372" s="1">
        <v>7</v>
      </c>
      <c r="S372" s="194">
        <f t="shared" ref="S372" si="86">SUM(P372:R372)</f>
        <v>41</v>
      </c>
      <c r="T372" s="194">
        <v>41</v>
      </c>
      <c r="U372" s="1">
        <v>29</v>
      </c>
      <c r="V372" s="1">
        <v>94</v>
      </c>
      <c r="W372" s="1">
        <v>1</v>
      </c>
      <c r="X372" s="1">
        <v>22</v>
      </c>
      <c r="Y372" s="1">
        <v>19</v>
      </c>
      <c r="Z372" s="196">
        <f t="shared" ref="Z372" si="87">SUM(U372:Y372)</f>
        <v>165</v>
      </c>
      <c r="AA372" s="1">
        <v>14</v>
      </c>
      <c r="AB372" s="1">
        <v>33</v>
      </c>
      <c r="AC372" s="1">
        <v>147</v>
      </c>
      <c r="AD372" s="196">
        <f t="shared" ref="AD372" si="88">SUM(AA372:AC372)</f>
        <v>194</v>
      </c>
      <c r="AE372" s="1">
        <v>13</v>
      </c>
      <c r="AF372" s="1">
        <v>16</v>
      </c>
      <c r="AG372" s="1">
        <v>55</v>
      </c>
      <c r="AH372" s="196">
        <f t="shared" ref="AH372" si="89">SUM(AE372:AG372)</f>
        <v>84</v>
      </c>
      <c r="AI372" s="10">
        <v>31.1</v>
      </c>
      <c r="AJ372" s="10">
        <v>13.4</v>
      </c>
      <c r="AK372" s="10">
        <v>126</v>
      </c>
      <c r="AL372" s="222">
        <f t="shared" ref="AL372" si="90">SUM(AI372:AK372)</f>
        <v>170.5</v>
      </c>
      <c r="AM372" s="1">
        <v>5</v>
      </c>
      <c r="AN372" s="1">
        <v>11</v>
      </c>
      <c r="AO372" s="1">
        <v>10</v>
      </c>
      <c r="AP372" s="200">
        <f t="shared" ref="AP372" si="91">SUM(AM372:AO372)</f>
        <v>26</v>
      </c>
      <c r="AQ372" s="1">
        <v>150</v>
      </c>
      <c r="AR372" s="1">
        <v>77</v>
      </c>
      <c r="AS372" s="1">
        <v>0</v>
      </c>
      <c r="AT372" s="200">
        <f>+Sar_InfraMR[[#This Row],[B.02.1 - Parque de Coches Eléctricos Motrices]]+Sar_InfraMR[[#This Row],[B.02.2 - Parque de Coches Eléctricos Motrices Remolcados Tipo R]]+Sar_InfraMR[[#This Row],[B.02.3 - Parque de Coches Eléctricos Motrices Tipo R]]</f>
        <v>227</v>
      </c>
      <c r="AU372" s="1">
        <v>0</v>
      </c>
      <c r="AV372" s="1">
        <v>0</v>
      </c>
      <c r="AW372" s="1">
        <v>0</v>
      </c>
      <c r="AX372" s="200">
        <f>+Sar_InfraMR[[#This Row],[B.03.1 - Parque de Coches Motores Motrices Remolcados]]+Sar_InfraMR[[#This Row],[B.03.2 - Parque de Coches Motores Motrices Intermedios]]+Sar_InfraMR[[#This Row],[B.03.3 - Parque de Coches Motores Motrices Cabina]]</f>
        <v>0</v>
      </c>
      <c r="AY372" s="1">
        <v>29</v>
      </c>
      <c r="AZ372" s="1">
        <v>11</v>
      </c>
      <c r="BA372" s="1">
        <v>0</v>
      </c>
      <c r="BB372" s="1">
        <v>0</v>
      </c>
      <c r="BC372" s="200">
        <f>+SUM(Sar_InfraMR[[#This Row],[B.04.1 - Parque de Coches Remolcados Clase Unica]:[B.04.5 - Parque de Coches Remolcados para Servicios Especiales (Cartoneros)]])</f>
        <v>40</v>
      </c>
      <c r="BD372" s="356">
        <v>21</v>
      </c>
      <c r="BE372" s="1">
        <v>0</v>
      </c>
      <c r="BF372" s="1">
        <v>38</v>
      </c>
      <c r="BG372" s="235">
        <v>1676</v>
      </c>
    </row>
    <row r="373" spans="1:59">
      <c r="A373" s="1">
        <v>2023</v>
      </c>
      <c r="B373" s="1" t="s">
        <v>72</v>
      </c>
      <c r="C373" s="10">
        <v>71.5</v>
      </c>
      <c r="D373" s="10">
        <v>61.96</v>
      </c>
      <c r="E373" s="10">
        <v>0</v>
      </c>
      <c r="F373" s="10">
        <v>37.04</v>
      </c>
      <c r="G373" s="192">
        <f t="shared" ref="G373" si="92">SUM(C373:F373)</f>
        <v>170.5</v>
      </c>
      <c r="H373" s="192">
        <f>+Sar_InfraMR[[#This Row],[Total Líneas de Explotación ]]</f>
        <v>170.5</v>
      </c>
      <c r="I373" s="300">
        <v>169.64911000000001</v>
      </c>
      <c r="J373" s="10">
        <v>196.1</v>
      </c>
      <c r="K373" s="10">
        <v>13.5</v>
      </c>
      <c r="L373" s="10">
        <v>85</v>
      </c>
      <c r="M373" s="10">
        <v>8.4</v>
      </c>
      <c r="N373" s="192">
        <f>+Sar_InfraMR[[#This Row],[A.03.1 -  Longitud de Vías de Explotación No Electrificadas Troncales y Ramales (vía principal) (km)]]+Sar_InfraMR[[#This Row],[A.04.1 -  Longitud de Vías de Explotación Electrificadas Troncales y Ramales (vía principal) (km)]]</f>
        <v>281.10000000000002</v>
      </c>
      <c r="O373" s="192">
        <f>+Sar_InfraMR[[#This Row],[Total Vías (excluido Auxiliares)]]</f>
        <v>281.10000000000002</v>
      </c>
      <c r="P373" s="1">
        <v>31</v>
      </c>
      <c r="Q373" s="1">
        <v>3</v>
      </c>
      <c r="R373" s="1">
        <v>7</v>
      </c>
      <c r="S373" s="194">
        <f t="shared" ref="S373" si="93">SUM(P373:R373)</f>
        <v>41</v>
      </c>
      <c r="T373" s="194">
        <v>41</v>
      </c>
      <c r="U373" s="1">
        <v>29</v>
      </c>
      <c r="V373" s="1">
        <v>94</v>
      </c>
      <c r="W373" s="1">
        <v>1</v>
      </c>
      <c r="X373" s="1">
        <v>22</v>
      </c>
      <c r="Y373" s="1">
        <v>19</v>
      </c>
      <c r="Z373" s="196">
        <f t="shared" ref="Z373" si="94">SUM(U373:Y373)</f>
        <v>165</v>
      </c>
      <c r="AA373" s="1">
        <v>14</v>
      </c>
      <c r="AB373" s="1">
        <v>33</v>
      </c>
      <c r="AC373" s="1">
        <v>147</v>
      </c>
      <c r="AD373" s="196">
        <f t="shared" ref="AD373" si="95">SUM(AA373:AC373)</f>
        <v>194</v>
      </c>
      <c r="AE373" s="1">
        <v>13</v>
      </c>
      <c r="AF373" s="1">
        <v>16</v>
      </c>
      <c r="AG373" s="1">
        <v>55</v>
      </c>
      <c r="AH373" s="196">
        <f t="shared" ref="AH373" si="96">SUM(AE373:AG373)</f>
        <v>84</v>
      </c>
      <c r="AI373" s="10">
        <v>31.1</v>
      </c>
      <c r="AJ373" s="10">
        <v>13.4</v>
      </c>
      <c r="AK373" s="10">
        <v>126</v>
      </c>
      <c r="AL373" s="222">
        <f t="shared" ref="AL373" si="97">SUM(AI373:AK373)</f>
        <v>170.5</v>
      </c>
      <c r="AM373" s="1">
        <v>5</v>
      </c>
      <c r="AN373" s="1">
        <v>11</v>
      </c>
      <c r="AO373" s="1">
        <v>10</v>
      </c>
      <c r="AP373" s="200">
        <f t="shared" ref="AP373" si="98">SUM(AM373:AO373)</f>
        <v>26</v>
      </c>
      <c r="AQ373" s="1">
        <v>150</v>
      </c>
      <c r="AR373" s="1">
        <v>77</v>
      </c>
      <c r="AS373" s="1">
        <v>0</v>
      </c>
      <c r="AT373" s="200">
        <f>+Sar_InfraMR[[#This Row],[B.02.1 - Parque de Coches Eléctricos Motrices]]+Sar_InfraMR[[#This Row],[B.02.2 - Parque de Coches Eléctricos Motrices Remolcados Tipo R]]+Sar_InfraMR[[#This Row],[B.02.3 - Parque de Coches Eléctricos Motrices Tipo R]]</f>
        <v>227</v>
      </c>
      <c r="AU373" s="1">
        <v>0</v>
      </c>
      <c r="AV373" s="1">
        <v>0</v>
      </c>
      <c r="AW373" s="1">
        <v>0</v>
      </c>
      <c r="AX373" s="200">
        <f>+Sar_InfraMR[[#This Row],[B.03.1 - Parque de Coches Motores Motrices Remolcados]]+Sar_InfraMR[[#This Row],[B.03.2 - Parque de Coches Motores Motrices Intermedios]]+Sar_InfraMR[[#This Row],[B.03.3 - Parque de Coches Motores Motrices Cabina]]</f>
        <v>0</v>
      </c>
      <c r="AY373" s="1">
        <v>29</v>
      </c>
      <c r="AZ373" s="1">
        <v>11</v>
      </c>
      <c r="BA373" s="1">
        <v>0</v>
      </c>
      <c r="BB373" s="1">
        <v>0</v>
      </c>
      <c r="BC373" s="200">
        <f>+SUM(Sar_InfraMR[[#This Row],[B.04.1 - Parque de Coches Remolcados Clase Unica]:[B.04.5 - Parque de Coches Remolcados para Servicios Especiales (Cartoneros)]])</f>
        <v>40</v>
      </c>
      <c r="BD373" s="356">
        <v>21</v>
      </c>
      <c r="BE373" s="1">
        <v>0</v>
      </c>
      <c r="BF373" s="1">
        <v>38</v>
      </c>
      <c r="BG373" s="235">
        <v>1676</v>
      </c>
    </row>
    <row r="374" spans="1:59">
      <c r="A374" s="1">
        <v>2024</v>
      </c>
      <c r="B374" s="1" t="s">
        <v>61</v>
      </c>
      <c r="C374" s="10">
        <v>71.5</v>
      </c>
      <c r="D374" s="10">
        <v>61.96</v>
      </c>
      <c r="E374" s="10">
        <v>0</v>
      </c>
      <c r="F374" s="10">
        <v>37.04</v>
      </c>
      <c r="G374" s="192">
        <f t="shared" ref="G374" si="99">SUM(C374:F374)</f>
        <v>170.5</v>
      </c>
      <c r="H374" s="192">
        <f>+Sar_InfraMR[[#This Row],[Total Líneas de Explotación ]]</f>
        <v>170.5</v>
      </c>
      <c r="I374" s="300">
        <v>169.64911000000001</v>
      </c>
      <c r="J374" s="10">
        <v>196.1</v>
      </c>
      <c r="K374" s="10">
        <v>13.5</v>
      </c>
      <c r="L374" s="10">
        <v>85</v>
      </c>
      <c r="M374" s="10">
        <v>8.4</v>
      </c>
      <c r="N374" s="192">
        <f>+Sar_InfraMR[[#This Row],[A.03.1 -  Longitud de Vías de Explotación No Electrificadas Troncales y Ramales (vía principal) (km)]]+Sar_InfraMR[[#This Row],[A.04.1 -  Longitud de Vías de Explotación Electrificadas Troncales y Ramales (vía principal) (km)]]</f>
        <v>281.10000000000002</v>
      </c>
      <c r="O374" s="192">
        <f>+Sar_InfraMR[[#This Row],[Total Vías (excluido Auxiliares)]]</f>
        <v>281.10000000000002</v>
      </c>
      <c r="P374" s="1">
        <v>31</v>
      </c>
      <c r="Q374" s="1">
        <v>3</v>
      </c>
      <c r="R374" s="1">
        <v>7</v>
      </c>
      <c r="S374" s="194">
        <f t="shared" ref="S374" si="100">SUM(P374:R374)</f>
        <v>41</v>
      </c>
      <c r="T374" s="194">
        <v>41</v>
      </c>
      <c r="U374" s="1">
        <v>29</v>
      </c>
      <c r="V374" s="1">
        <v>94</v>
      </c>
      <c r="W374" s="1">
        <v>1</v>
      </c>
      <c r="X374" s="1">
        <v>22</v>
      </c>
      <c r="Y374" s="1">
        <v>19</v>
      </c>
      <c r="Z374" s="196">
        <f t="shared" ref="Z374" si="101">SUM(U374:Y374)</f>
        <v>165</v>
      </c>
      <c r="AA374" s="1">
        <v>14</v>
      </c>
      <c r="AB374" s="1">
        <v>33</v>
      </c>
      <c r="AC374" s="1">
        <v>147</v>
      </c>
      <c r="AD374" s="196">
        <f t="shared" ref="AD374" si="102">SUM(AA374:AC374)</f>
        <v>194</v>
      </c>
      <c r="AE374" s="1">
        <v>13</v>
      </c>
      <c r="AF374" s="1">
        <v>16</v>
      </c>
      <c r="AG374" s="1">
        <v>55</v>
      </c>
      <c r="AH374" s="196">
        <f t="shared" ref="AH374" si="103">SUM(AE374:AG374)</f>
        <v>84</v>
      </c>
      <c r="AI374" s="10">
        <v>31.1</v>
      </c>
      <c r="AJ374" s="10">
        <v>13.4</v>
      </c>
      <c r="AK374" s="10">
        <v>126</v>
      </c>
      <c r="AL374" s="222">
        <f t="shared" ref="AL374" si="104">SUM(AI374:AK374)</f>
        <v>170.5</v>
      </c>
      <c r="AM374" s="1">
        <v>5</v>
      </c>
      <c r="AN374" s="1">
        <v>11</v>
      </c>
      <c r="AO374" s="1">
        <v>10</v>
      </c>
      <c r="AP374" s="200">
        <f t="shared" ref="AP374" si="105">SUM(AM374:AO374)</f>
        <v>26</v>
      </c>
      <c r="AQ374" s="1">
        <v>150</v>
      </c>
      <c r="AR374" s="1">
        <v>77</v>
      </c>
      <c r="AS374" s="1">
        <v>0</v>
      </c>
      <c r="AT374" s="200">
        <f>+Sar_InfraMR[[#This Row],[B.02.1 - Parque de Coches Eléctricos Motrices]]+Sar_InfraMR[[#This Row],[B.02.2 - Parque de Coches Eléctricos Motrices Remolcados Tipo R]]+Sar_InfraMR[[#This Row],[B.02.3 - Parque de Coches Eléctricos Motrices Tipo R]]</f>
        <v>227</v>
      </c>
      <c r="AU374" s="1">
        <v>0</v>
      </c>
      <c r="AV374" s="1">
        <v>0</v>
      </c>
      <c r="AW374" s="1">
        <v>0</v>
      </c>
      <c r="AX374" s="200">
        <f>+Sar_InfraMR[[#This Row],[B.03.1 - Parque de Coches Motores Motrices Remolcados]]+Sar_InfraMR[[#This Row],[B.03.2 - Parque de Coches Motores Motrices Intermedios]]+Sar_InfraMR[[#This Row],[B.03.3 - Parque de Coches Motores Motrices Cabina]]</f>
        <v>0</v>
      </c>
      <c r="AY374" s="1">
        <v>29</v>
      </c>
      <c r="AZ374" s="1">
        <v>11</v>
      </c>
      <c r="BA374" s="1">
        <v>0</v>
      </c>
      <c r="BB374" s="1">
        <v>0</v>
      </c>
      <c r="BC374" s="200">
        <f>+SUM(Sar_InfraMR[[#This Row],[B.04.1 - Parque de Coches Remolcados Clase Unica]:[B.04.5 - Parque de Coches Remolcados para Servicios Especiales (Cartoneros)]])</f>
        <v>40</v>
      </c>
      <c r="BD374" s="356">
        <v>21</v>
      </c>
      <c r="BE374" s="1">
        <v>0</v>
      </c>
      <c r="BF374" s="1">
        <v>38</v>
      </c>
      <c r="BG374" s="235">
        <v>1676</v>
      </c>
    </row>
    <row r="375" spans="1:59">
      <c r="A375" s="1">
        <v>2024</v>
      </c>
      <c r="B375" s="1" t="s">
        <v>62</v>
      </c>
      <c r="C375" s="10">
        <v>71.5</v>
      </c>
      <c r="D375" s="10">
        <v>61.96</v>
      </c>
      <c r="E375" s="10">
        <v>0</v>
      </c>
      <c r="F375" s="10">
        <v>37.04</v>
      </c>
      <c r="G375" s="192">
        <f t="shared" ref="G375" si="106">SUM(C375:F375)</f>
        <v>170.5</v>
      </c>
      <c r="H375" s="192">
        <f>+Sar_InfraMR[[#This Row],[Total Líneas de Explotación ]]</f>
        <v>170.5</v>
      </c>
      <c r="I375" s="300">
        <v>169.64911000000001</v>
      </c>
      <c r="J375" s="10">
        <v>196.1</v>
      </c>
      <c r="K375" s="10">
        <v>13.5</v>
      </c>
      <c r="L375" s="10">
        <v>85</v>
      </c>
      <c r="M375" s="10">
        <v>8.4</v>
      </c>
      <c r="N375" s="192">
        <f>+Sar_InfraMR[[#This Row],[A.03.1 -  Longitud de Vías de Explotación No Electrificadas Troncales y Ramales (vía principal) (km)]]+Sar_InfraMR[[#This Row],[A.04.1 -  Longitud de Vías de Explotación Electrificadas Troncales y Ramales (vía principal) (km)]]</f>
        <v>281.10000000000002</v>
      </c>
      <c r="O375" s="192">
        <f>+Sar_InfraMR[[#This Row],[Total Vías (excluido Auxiliares)]]</f>
        <v>281.10000000000002</v>
      </c>
      <c r="P375" s="1">
        <v>31</v>
      </c>
      <c r="Q375" s="1">
        <v>3</v>
      </c>
      <c r="R375" s="1">
        <v>7</v>
      </c>
      <c r="S375" s="317">
        <f t="shared" ref="S375" si="107">SUM(P375:R375)</f>
        <v>41</v>
      </c>
      <c r="T375" s="317">
        <v>41</v>
      </c>
      <c r="U375" s="1">
        <v>29</v>
      </c>
      <c r="V375" s="1">
        <v>94</v>
      </c>
      <c r="W375" s="1">
        <v>1</v>
      </c>
      <c r="X375" s="1">
        <v>22</v>
      </c>
      <c r="Y375" s="1">
        <v>19</v>
      </c>
      <c r="Z375" s="196">
        <f t="shared" ref="Z375" si="108">SUM(U375:Y375)</f>
        <v>165</v>
      </c>
      <c r="AA375" s="1">
        <v>14</v>
      </c>
      <c r="AB375" s="1">
        <v>33</v>
      </c>
      <c r="AC375" s="1">
        <v>147</v>
      </c>
      <c r="AD375" s="318">
        <f t="shared" ref="AD375" si="109">SUM(AA375:AC375)</f>
        <v>194</v>
      </c>
      <c r="AE375" s="1">
        <v>13</v>
      </c>
      <c r="AF375" s="1">
        <v>16</v>
      </c>
      <c r="AG375" s="1">
        <v>55</v>
      </c>
      <c r="AH375" s="196">
        <f t="shared" ref="AH375" si="110">SUM(AE375:AG375)</f>
        <v>84</v>
      </c>
      <c r="AI375" s="10">
        <v>31.1</v>
      </c>
      <c r="AJ375" s="10">
        <v>13.4</v>
      </c>
      <c r="AK375" s="10">
        <v>126</v>
      </c>
      <c r="AL375" s="222">
        <f t="shared" ref="AL375" si="111">SUM(AI375:AK375)</f>
        <v>170.5</v>
      </c>
      <c r="AM375" s="1">
        <v>5</v>
      </c>
      <c r="AN375" s="1">
        <v>11</v>
      </c>
      <c r="AO375" s="1">
        <v>10</v>
      </c>
      <c r="AP375" s="200">
        <f t="shared" ref="AP375" si="112">SUM(AM375:AO375)</f>
        <v>26</v>
      </c>
      <c r="AQ375" s="1">
        <v>150</v>
      </c>
      <c r="AR375" s="1">
        <v>77</v>
      </c>
      <c r="AS375" s="1">
        <v>0</v>
      </c>
      <c r="AT375" s="200">
        <f>+Sar_InfraMR[[#This Row],[B.02.1 - Parque de Coches Eléctricos Motrices]]+Sar_InfraMR[[#This Row],[B.02.2 - Parque de Coches Eléctricos Motrices Remolcados Tipo R]]+Sar_InfraMR[[#This Row],[B.02.3 - Parque de Coches Eléctricos Motrices Tipo R]]</f>
        <v>227</v>
      </c>
      <c r="AU375" s="1">
        <v>0</v>
      </c>
      <c r="AV375" s="1">
        <v>0</v>
      </c>
      <c r="AW375" s="1">
        <v>0</v>
      </c>
      <c r="AX375" s="200">
        <f>+Sar_InfraMR[[#This Row],[B.03.1 - Parque de Coches Motores Motrices Remolcados]]+Sar_InfraMR[[#This Row],[B.03.2 - Parque de Coches Motores Motrices Intermedios]]+Sar_InfraMR[[#This Row],[B.03.3 - Parque de Coches Motores Motrices Cabina]]</f>
        <v>0</v>
      </c>
      <c r="AY375" s="1">
        <v>29</v>
      </c>
      <c r="AZ375" s="1">
        <v>11</v>
      </c>
      <c r="BA375" s="1">
        <v>0</v>
      </c>
      <c r="BB375" s="1">
        <v>0</v>
      </c>
      <c r="BC375" s="200">
        <f>+SUM(Sar_InfraMR[[#This Row],[B.04.1 - Parque de Coches Remolcados Clase Unica]:[B.04.5 - Parque de Coches Remolcados para Servicios Especiales (Cartoneros)]])</f>
        <v>40</v>
      </c>
      <c r="BD375" s="356">
        <v>21</v>
      </c>
      <c r="BE375" s="1">
        <v>0</v>
      </c>
      <c r="BF375" s="1">
        <v>38</v>
      </c>
      <c r="BG375" s="235">
        <v>1676</v>
      </c>
    </row>
    <row r="376" spans="1:59">
      <c r="A376" s="1">
        <v>2024</v>
      </c>
      <c r="B376" s="1" t="s">
        <v>63</v>
      </c>
      <c r="C376" s="10">
        <v>71.5</v>
      </c>
      <c r="D376" s="10">
        <v>61.96</v>
      </c>
      <c r="E376" s="10">
        <v>0</v>
      </c>
      <c r="F376" s="10">
        <v>37.04</v>
      </c>
      <c r="G376" s="192">
        <f t="shared" ref="G376" si="113">SUM(C376:F376)</f>
        <v>170.5</v>
      </c>
      <c r="H376" s="192">
        <f>+Sar_InfraMR[[#This Row],[Total Líneas de Explotación ]]</f>
        <v>170.5</v>
      </c>
      <c r="I376" s="300">
        <v>169.64911000000001</v>
      </c>
      <c r="J376" s="10">
        <v>196.1</v>
      </c>
      <c r="K376" s="10">
        <v>13.5</v>
      </c>
      <c r="L376" s="10">
        <v>85</v>
      </c>
      <c r="M376" s="10">
        <v>8.4</v>
      </c>
      <c r="N376" s="192">
        <f>+Sar_InfraMR[[#This Row],[A.03.1 -  Longitud de Vías de Explotación No Electrificadas Troncales y Ramales (vía principal) (km)]]+Sar_InfraMR[[#This Row],[A.04.1 -  Longitud de Vías de Explotación Electrificadas Troncales y Ramales (vía principal) (km)]]</f>
        <v>281.10000000000002</v>
      </c>
      <c r="O376" s="192">
        <f>+Sar_InfraMR[[#This Row],[Total Vías (excluido Auxiliares)]]</f>
        <v>281.10000000000002</v>
      </c>
      <c r="P376" s="1">
        <v>31</v>
      </c>
      <c r="Q376" s="1">
        <v>3</v>
      </c>
      <c r="R376" s="1">
        <v>7</v>
      </c>
      <c r="S376" s="317">
        <f t="shared" ref="S376" si="114">SUM(P376:R376)</f>
        <v>41</v>
      </c>
      <c r="T376" s="317">
        <v>41</v>
      </c>
      <c r="U376" s="1">
        <v>29</v>
      </c>
      <c r="V376" s="1">
        <v>94</v>
      </c>
      <c r="W376" s="1">
        <v>1</v>
      </c>
      <c r="X376" s="1">
        <v>22</v>
      </c>
      <c r="Y376" s="1">
        <v>19</v>
      </c>
      <c r="Z376" s="196">
        <f t="shared" ref="Z376" si="115">SUM(U376:Y376)</f>
        <v>165</v>
      </c>
      <c r="AA376" s="1">
        <v>14</v>
      </c>
      <c r="AB376" s="1">
        <v>33</v>
      </c>
      <c r="AC376" s="1">
        <v>147</v>
      </c>
      <c r="AD376" s="318">
        <f t="shared" ref="AD376" si="116">SUM(AA376:AC376)</f>
        <v>194</v>
      </c>
      <c r="AE376" s="1">
        <v>13</v>
      </c>
      <c r="AF376" s="1">
        <v>16</v>
      </c>
      <c r="AG376" s="1">
        <v>55</v>
      </c>
      <c r="AH376" s="196">
        <f t="shared" ref="AH376" si="117">SUM(AE376:AG376)</f>
        <v>84</v>
      </c>
      <c r="AI376" s="10">
        <v>31.1</v>
      </c>
      <c r="AJ376" s="10">
        <v>13.4</v>
      </c>
      <c r="AK376" s="10">
        <v>126</v>
      </c>
      <c r="AL376" s="222">
        <f t="shared" ref="AL376" si="118">SUM(AI376:AK376)</f>
        <v>170.5</v>
      </c>
      <c r="AM376" s="1">
        <v>5</v>
      </c>
      <c r="AN376" s="1">
        <v>11</v>
      </c>
      <c r="AO376" s="1">
        <v>10</v>
      </c>
      <c r="AP376" s="200">
        <f t="shared" ref="AP376" si="119">SUM(AM376:AO376)</f>
        <v>26</v>
      </c>
      <c r="AQ376" s="1">
        <v>150</v>
      </c>
      <c r="AR376" s="1">
        <v>77</v>
      </c>
      <c r="AS376" s="1">
        <v>0</v>
      </c>
      <c r="AT376" s="200">
        <f>+Sar_InfraMR[[#This Row],[B.02.1 - Parque de Coches Eléctricos Motrices]]+Sar_InfraMR[[#This Row],[B.02.2 - Parque de Coches Eléctricos Motrices Remolcados Tipo R]]+Sar_InfraMR[[#This Row],[B.02.3 - Parque de Coches Eléctricos Motrices Tipo R]]</f>
        <v>227</v>
      </c>
      <c r="AU376" s="1">
        <v>0</v>
      </c>
      <c r="AV376" s="1">
        <v>0</v>
      </c>
      <c r="AW376" s="1">
        <v>0</v>
      </c>
      <c r="AX376" s="200">
        <f>+Sar_InfraMR[[#This Row],[B.03.1 - Parque de Coches Motores Motrices Remolcados]]+Sar_InfraMR[[#This Row],[B.03.2 - Parque de Coches Motores Motrices Intermedios]]+Sar_InfraMR[[#This Row],[B.03.3 - Parque de Coches Motores Motrices Cabina]]</f>
        <v>0</v>
      </c>
      <c r="AY376" s="1">
        <v>29</v>
      </c>
      <c r="AZ376" s="1">
        <v>11</v>
      </c>
      <c r="BA376" s="1">
        <v>0</v>
      </c>
      <c r="BB376" s="1">
        <v>0</v>
      </c>
      <c r="BC376" s="200">
        <f>+SUM(Sar_InfraMR[[#This Row],[B.04.1 - Parque de Coches Remolcados Clase Unica]:[B.04.5 - Parque de Coches Remolcados para Servicios Especiales (Cartoneros)]])</f>
        <v>40</v>
      </c>
      <c r="BD376" s="356">
        <v>21</v>
      </c>
      <c r="BE376" s="1">
        <v>0</v>
      </c>
      <c r="BF376" s="1">
        <v>38</v>
      </c>
      <c r="BG376" s="235">
        <v>1676</v>
      </c>
    </row>
  </sheetData>
  <pageMargins left="0.7" right="0.7" top="0.75" bottom="0.75" header="0.3" footer="0.3"/>
  <ignoredErrors>
    <ignoredError sqref="H364:N364 H366:N367 I365:N365 AC1:AC374" calculatedColumn="1"/>
    <ignoredError sqref="Z1:Z374" formulaRange="1"/>
  </ignoredErrors>
  <legacy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S51"/>
  <sheetViews>
    <sheetView showGridLines="0" zoomScale="80" zoomScaleNormal="80" workbookViewId="0">
      <selection activeCell="Q25" sqref="Q25"/>
    </sheetView>
  </sheetViews>
  <sheetFormatPr baseColWidth="10" defaultColWidth="10.77734375" defaultRowHeight="12.75"/>
  <cols>
    <col min="1" max="1" width="4" style="1" customWidth="1"/>
    <col min="2" max="2" width="8.77734375" style="42" customWidth="1"/>
    <col min="3" max="3" width="17.5546875" style="1" customWidth="1"/>
    <col min="4" max="4" width="11.44140625" style="1" customWidth="1"/>
    <col min="5" max="5" width="15.21875" style="1" customWidth="1"/>
    <col min="6" max="7" width="8.6640625" style="1" customWidth="1"/>
    <col min="8" max="8" width="11.5546875" style="1"/>
    <col min="9" max="10" width="6.6640625" style="1" customWidth="1"/>
    <col min="11" max="11" width="18.6640625" style="1" customWidth="1"/>
    <col min="12" max="14" width="6.6640625" style="1" customWidth="1"/>
    <col min="15" max="15" width="18.6640625" style="1" customWidth="1"/>
    <col min="16" max="18" width="6.6640625" style="1" customWidth="1"/>
    <col min="19" max="19" width="18.6640625" style="1" customWidth="1"/>
    <col min="20" max="264" width="11.5546875" style="1"/>
    <col min="265" max="265" width="4.5546875" style="1" customWidth="1"/>
    <col min="266" max="266" width="7" style="1" customWidth="1"/>
    <col min="267" max="267" width="16.5546875" style="1" customWidth="1"/>
    <col min="268" max="269" width="4.5546875" style="1" customWidth="1"/>
    <col min="270" max="270" width="7" style="1" customWidth="1"/>
    <col min="271" max="271" width="16.5546875" style="1" customWidth="1"/>
    <col min="272" max="273" width="4.5546875" style="1" customWidth="1"/>
    <col min="274" max="274" width="7" style="1" customWidth="1"/>
    <col min="275" max="275" width="16.5546875" style="1" customWidth="1"/>
    <col min="276" max="520" width="11.5546875" style="1"/>
    <col min="521" max="521" width="4.5546875" style="1" customWidth="1"/>
    <col min="522" max="522" width="7" style="1" customWidth="1"/>
    <col min="523" max="523" width="16.5546875" style="1" customWidth="1"/>
    <col min="524" max="525" width="4.5546875" style="1" customWidth="1"/>
    <col min="526" max="526" width="7" style="1" customWidth="1"/>
    <col min="527" max="527" width="16.5546875" style="1" customWidth="1"/>
    <col min="528" max="529" width="4.5546875" style="1" customWidth="1"/>
    <col min="530" max="530" width="7" style="1" customWidth="1"/>
    <col min="531" max="531" width="16.5546875" style="1" customWidth="1"/>
    <col min="532" max="776" width="11.5546875" style="1"/>
    <col min="777" max="777" width="4.5546875" style="1" customWidth="1"/>
    <col min="778" max="778" width="7" style="1" customWidth="1"/>
    <col min="779" max="779" width="16.5546875" style="1" customWidth="1"/>
    <col min="780" max="781" width="4.5546875" style="1" customWidth="1"/>
    <col min="782" max="782" width="7" style="1" customWidth="1"/>
    <col min="783" max="783" width="16.5546875" style="1" customWidth="1"/>
    <col min="784" max="785" width="4.5546875" style="1" customWidth="1"/>
    <col min="786" max="786" width="7" style="1" customWidth="1"/>
    <col min="787" max="787" width="16.5546875" style="1" customWidth="1"/>
    <col min="788" max="1032" width="11.5546875" style="1"/>
    <col min="1033" max="1033" width="4.5546875" style="1" customWidth="1"/>
    <col min="1034" max="1034" width="7" style="1" customWidth="1"/>
    <col min="1035" max="1035" width="16.5546875" style="1" customWidth="1"/>
    <col min="1036" max="1037" width="4.5546875" style="1" customWidth="1"/>
    <col min="1038" max="1038" width="7" style="1" customWidth="1"/>
    <col min="1039" max="1039" width="16.5546875" style="1" customWidth="1"/>
    <col min="1040" max="1041" width="4.5546875" style="1" customWidth="1"/>
    <col min="1042" max="1042" width="7" style="1" customWidth="1"/>
    <col min="1043" max="1043" width="16.5546875" style="1" customWidth="1"/>
    <col min="1044" max="1288" width="11.5546875" style="1"/>
    <col min="1289" max="1289" width="4.5546875" style="1" customWidth="1"/>
    <col min="1290" max="1290" width="7" style="1" customWidth="1"/>
    <col min="1291" max="1291" width="16.5546875" style="1" customWidth="1"/>
    <col min="1292" max="1293" width="4.5546875" style="1" customWidth="1"/>
    <col min="1294" max="1294" width="7" style="1" customWidth="1"/>
    <col min="1295" max="1295" width="16.5546875" style="1" customWidth="1"/>
    <col min="1296" max="1297" width="4.5546875" style="1" customWidth="1"/>
    <col min="1298" max="1298" width="7" style="1" customWidth="1"/>
    <col min="1299" max="1299" width="16.5546875" style="1" customWidth="1"/>
    <col min="1300" max="1544" width="11.5546875" style="1"/>
    <col min="1545" max="1545" width="4.5546875" style="1" customWidth="1"/>
    <col min="1546" max="1546" width="7" style="1" customWidth="1"/>
    <col min="1547" max="1547" width="16.5546875" style="1" customWidth="1"/>
    <col min="1548" max="1549" width="4.5546875" style="1" customWidth="1"/>
    <col min="1550" max="1550" width="7" style="1" customWidth="1"/>
    <col min="1551" max="1551" width="16.5546875" style="1" customWidth="1"/>
    <col min="1552" max="1553" width="4.5546875" style="1" customWidth="1"/>
    <col min="1554" max="1554" width="7" style="1" customWidth="1"/>
    <col min="1555" max="1555" width="16.5546875" style="1" customWidth="1"/>
    <col min="1556" max="1800" width="11.5546875" style="1"/>
    <col min="1801" max="1801" width="4.5546875" style="1" customWidth="1"/>
    <col min="1802" max="1802" width="7" style="1" customWidth="1"/>
    <col min="1803" max="1803" width="16.5546875" style="1" customWidth="1"/>
    <col min="1804" max="1805" width="4.5546875" style="1" customWidth="1"/>
    <col min="1806" max="1806" width="7" style="1" customWidth="1"/>
    <col min="1807" max="1807" width="16.5546875" style="1" customWidth="1"/>
    <col min="1808" max="1809" width="4.5546875" style="1" customWidth="1"/>
    <col min="1810" max="1810" width="7" style="1" customWidth="1"/>
    <col min="1811" max="1811" width="16.5546875" style="1" customWidth="1"/>
    <col min="1812" max="2056" width="11.5546875" style="1"/>
    <col min="2057" max="2057" width="4.5546875" style="1" customWidth="1"/>
    <col min="2058" max="2058" width="7" style="1" customWidth="1"/>
    <col min="2059" max="2059" width="16.5546875" style="1" customWidth="1"/>
    <col min="2060" max="2061" width="4.5546875" style="1" customWidth="1"/>
    <col min="2062" max="2062" width="7" style="1" customWidth="1"/>
    <col min="2063" max="2063" width="16.5546875" style="1" customWidth="1"/>
    <col min="2064" max="2065" width="4.5546875" style="1" customWidth="1"/>
    <col min="2066" max="2066" width="7" style="1" customWidth="1"/>
    <col min="2067" max="2067" width="16.5546875" style="1" customWidth="1"/>
    <col min="2068" max="2312" width="11.5546875" style="1"/>
    <col min="2313" max="2313" width="4.5546875" style="1" customWidth="1"/>
    <col min="2314" max="2314" width="7" style="1" customWidth="1"/>
    <col min="2315" max="2315" width="16.5546875" style="1" customWidth="1"/>
    <col min="2316" max="2317" width="4.5546875" style="1" customWidth="1"/>
    <col min="2318" max="2318" width="7" style="1" customWidth="1"/>
    <col min="2319" max="2319" width="16.5546875" style="1" customWidth="1"/>
    <col min="2320" max="2321" width="4.5546875" style="1" customWidth="1"/>
    <col min="2322" max="2322" width="7" style="1" customWidth="1"/>
    <col min="2323" max="2323" width="16.5546875" style="1" customWidth="1"/>
    <col min="2324" max="2568" width="11.5546875" style="1"/>
    <col min="2569" max="2569" width="4.5546875" style="1" customWidth="1"/>
    <col min="2570" max="2570" width="7" style="1" customWidth="1"/>
    <col min="2571" max="2571" width="16.5546875" style="1" customWidth="1"/>
    <col min="2572" max="2573" width="4.5546875" style="1" customWidth="1"/>
    <col min="2574" max="2574" width="7" style="1" customWidth="1"/>
    <col min="2575" max="2575" width="16.5546875" style="1" customWidth="1"/>
    <col min="2576" max="2577" width="4.5546875" style="1" customWidth="1"/>
    <col min="2578" max="2578" width="7" style="1" customWidth="1"/>
    <col min="2579" max="2579" width="16.5546875" style="1" customWidth="1"/>
    <col min="2580" max="2824" width="11.5546875" style="1"/>
    <col min="2825" max="2825" width="4.5546875" style="1" customWidth="1"/>
    <col min="2826" max="2826" width="7" style="1" customWidth="1"/>
    <col min="2827" max="2827" width="16.5546875" style="1" customWidth="1"/>
    <col min="2828" max="2829" width="4.5546875" style="1" customWidth="1"/>
    <col min="2830" max="2830" width="7" style="1" customWidth="1"/>
    <col min="2831" max="2831" width="16.5546875" style="1" customWidth="1"/>
    <col min="2832" max="2833" width="4.5546875" style="1" customWidth="1"/>
    <col min="2834" max="2834" width="7" style="1" customWidth="1"/>
    <col min="2835" max="2835" width="16.5546875" style="1" customWidth="1"/>
    <col min="2836" max="3080" width="11.5546875" style="1"/>
    <col min="3081" max="3081" width="4.5546875" style="1" customWidth="1"/>
    <col min="3082" max="3082" width="7" style="1" customWidth="1"/>
    <col min="3083" max="3083" width="16.5546875" style="1" customWidth="1"/>
    <col min="3084" max="3085" width="4.5546875" style="1" customWidth="1"/>
    <col min="3086" max="3086" width="7" style="1" customWidth="1"/>
    <col min="3087" max="3087" width="16.5546875" style="1" customWidth="1"/>
    <col min="3088" max="3089" width="4.5546875" style="1" customWidth="1"/>
    <col min="3090" max="3090" width="7" style="1" customWidth="1"/>
    <col min="3091" max="3091" width="16.5546875" style="1" customWidth="1"/>
    <col min="3092" max="3336" width="11.5546875" style="1"/>
    <col min="3337" max="3337" width="4.5546875" style="1" customWidth="1"/>
    <col min="3338" max="3338" width="7" style="1" customWidth="1"/>
    <col min="3339" max="3339" width="16.5546875" style="1" customWidth="1"/>
    <col min="3340" max="3341" width="4.5546875" style="1" customWidth="1"/>
    <col min="3342" max="3342" width="7" style="1" customWidth="1"/>
    <col min="3343" max="3343" width="16.5546875" style="1" customWidth="1"/>
    <col min="3344" max="3345" width="4.5546875" style="1" customWidth="1"/>
    <col min="3346" max="3346" width="7" style="1" customWidth="1"/>
    <col min="3347" max="3347" width="16.5546875" style="1" customWidth="1"/>
    <col min="3348" max="3592" width="11.5546875" style="1"/>
    <col min="3593" max="3593" width="4.5546875" style="1" customWidth="1"/>
    <col min="3594" max="3594" width="7" style="1" customWidth="1"/>
    <col min="3595" max="3595" width="16.5546875" style="1" customWidth="1"/>
    <col min="3596" max="3597" width="4.5546875" style="1" customWidth="1"/>
    <col min="3598" max="3598" width="7" style="1" customWidth="1"/>
    <col min="3599" max="3599" width="16.5546875" style="1" customWidth="1"/>
    <col min="3600" max="3601" width="4.5546875" style="1" customWidth="1"/>
    <col min="3602" max="3602" width="7" style="1" customWidth="1"/>
    <col min="3603" max="3603" width="16.5546875" style="1" customWidth="1"/>
    <col min="3604" max="3848" width="11.5546875" style="1"/>
    <col min="3849" max="3849" width="4.5546875" style="1" customWidth="1"/>
    <col min="3850" max="3850" width="7" style="1" customWidth="1"/>
    <col min="3851" max="3851" width="16.5546875" style="1" customWidth="1"/>
    <col min="3852" max="3853" width="4.5546875" style="1" customWidth="1"/>
    <col min="3854" max="3854" width="7" style="1" customWidth="1"/>
    <col min="3855" max="3855" width="16.5546875" style="1" customWidth="1"/>
    <col min="3856" max="3857" width="4.5546875" style="1" customWidth="1"/>
    <col min="3858" max="3858" width="7" style="1" customWidth="1"/>
    <col min="3859" max="3859" width="16.5546875" style="1" customWidth="1"/>
    <col min="3860" max="4104" width="11.5546875" style="1"/>
    <col min="4105" max="4105" width="4.5546875" style="1" customWidth="1"/>
    <col min="4106" max="4106" width="7" style="1" customWidth="1"/>
    <col min="4107" max="4107" width="16.5546875" style="1" customWidth="1"/>
    <col min="4108" max="4109" width="4.5546875" style="1" customWidth="1"/>
    <col min="4110" max="4110" width="7" style="1" customWidth="1"/>
    <col min="4111" max="4111" width="16.5546875" style="1" customWidth="1"/>
    <col min="4112" max="4113" width="4.5546875" style="1" customWidth="1"/>
    <col min="4114" max="4114" width="7" style="1" customWidth="1"/>
    <col min="4115" max="4115" width="16.5546875" style="1" customWidth="1"/>
    <col min="4116" max="4360" width="11.5546875" style="1"/>
    <col min="4361" max="4361" width="4.5546875" style="1" customWidth="1"/>
    <col min="4362" max="4362" width="7" style="1" customWidth="1"/>
    <col min="4363" max="4363" width="16.5546875" style="1" customWidth="1"/>
    <col min="4364" max="4365" width="4.5546875" style="1" customWidth="1"/>
    <col min="4366" max="4366" width="7" style="1" customWidth="1"/>
    <col min="4367" max="4367" width="16.5546875" style="1" customWidth="1"/>
    <col min="4368" max="4369" width="4.5546875" style="1" customWidth="1"/>
    <col min="4370" max="4370" width="7" style="1" customWidth="1"/>
    <col min="4371" max="4371" width="16.5546875" style="1" customWidth="1"/>
    <col min="4372" max="4616" width="11.5546875" style="1"/>
    <col min="4617" max="4617" width="4.5546875" style="1" customWidth="1"/>
    <col min="4618" max="4618" width="7" style="1" customWidth="1"/>
    <col min="4619" max="4619" width="16.5546875" style="1" customWidth="1"/>
    <col min="4620" max="4621" width="4.5546875" style="1" customWidth="1"/>
    <col min="4622" max="4622" width="7" style="1" customWidth="1"/>
    <col min="4623" max="4623" width="16.5546875" style="1" customWidth="1"/>
    <col min="4624" max="4625" width="4.5546875" style="1" customWidth="1"/>
    <col min="4626" max="4626" width="7" style="1" customWidth="1"/>
    <col min="4627" max="4627" width="16.5546875" style="1" customWidth="1"/>
    <col min="4628" max="4872" width="11.5546875" style="1"/>
    <col min="4873" max="4873" width="4.5546875" style="1" customWidth="1"/>
    <col min="4874" max="4874" width="7" style="1" customWidth="1"/>
    <col min="4875" max="4875" width="16.5546875" style="1" customWidth="1"/>
    <col min="4876" max="4877" width="4.5546875" style="1" customWidth="1"/>
    <col min="4878" max="4878" width="7" style="1" customWidth="1"/>
    <col min="4879" max="4879" width="16.5546875" style="1" customWidth="1"/>
    <col min="4880" max="4881" width="4.5546875" style="1" customWidth="1"/>
    <col min="4882" max="4882" width="7" style="1" customWidth="1"/>
    <col min="4883" max="4883" width="16.5546875" style="1" customWidth="1"/>
    <col min="4884" max="5128" width="11.5546875" style="1"/>
    <col min="5129" max="5129" width="4.5546875" style="1" customWidth="1"/>
    <col min="5130" max="5130" width="7" style="1" customWidth="1"/>
    <col min="5131" max="5131" width="16.5546875" style="1" customWidth="1"/>
    <col min="5132" max="5133" width="4.5546875" style="1" customWidth="1"/>
    <col min="5134" max="5134" width="7" style="1" customWidth="1"/>
    <col min="5135" max="5135" width="16.5546875" style="1" customWidth="1"/>
    <col min="5136" max="5137" width="4.5546875" style="1" customWidth="1"/>
    <col min="5138" max="5138" width="7" style="1" customWidth="1"/>
    <col min="5139" max="5139" width="16.5546875" style="1" customWidth="1"/>
    <col min="5140" max="5384" width="11.5546875" style="1"/>
    <col min="5385" max="5385" width="4.5546875" style="1" customWidth="1"/>
    <col min="5386" max="5386" width="7" style="1" customWidth="1"/>
    <col min="5387" max="5387" width="16.5546875" style="1" customWidth="1"/>
    <col min="5388" max="5389" width="4.5546875" style="1" customWidth="1"/>
    <col min="5390" max="5390" width="7" style="1" customWidth="1"/>
    <col min="5391" max="5391" width="16.5546875" style="1" customWidth="1"/>
    <col min="5392" max="5393" width="4.5546875" style="1" customWidth="1"/>
    <col min="5394" max="5394" width="7" style="1" customWidth="1"/>
    <col min="5395" max="5395" width="16.5546875" style="1" customWidth="1"/>
    <col min="5396" max="5640" width="11.5546875" style="1"/>
    <col min="5641" max="5641" width="4.5546875" style="1" customWidth="1"/>
    <col min="5642" max="5642" width="7" style="1" customWidth="1"/>
    <col min="5643" max="5643" width="16.5546875" style="1" customWidth="1"/>
    <col min="5644" max="5645" width="4.5546875" style="1" customWidth="1"/>
    <col min="5646" max="5646" width="7" style="1" customWidth="1"/>
    <col min="5647" max="5647" width="16.5546875" style="1" customWidth="1"/>
    <col min="5648" max="5649" width="4.5546875" style="1" customWidth="1"/>
    <col min="5650" max="5650" width="7" style="1" customWidth="1"/>
    <col min="5651" max="5651" width="16.5546875" style="1" customWidth="1"/>
    <col min="5652" max="5896" width="11.5546875" style="1"/>
    <col min="5897" max="5897" width="4.5546875" style="1" customWidth="1"/>
    <col min="5898" max="5898" width="7" style="1" customWidth="1"/>
    <col min="5899" max="5899" width="16.5546875" style="1" customWidth="1"/>
    <col min="5900" max="5901" width="4.5546875" style="1" customWidth="1"/>
    <col min="5902" max="5902" width="7" style="1" customWidth="1"/>
    <col min="5903" max="5903" width="16.5546875" style="1" customWidth="1"/>
    <col min="5904" max="5905" width="4.5546875" style="1" customWidth="1"/>
    <col min="5906" max="5906" width="7" style="1" customWidth="1"/>
    <col min="5907" max="5907" width="16.5546875" style="1" customWidth="1"/>
    <col min="5908" max="6152" width="11.5546875" style="1"/>
    <col min="6153" max="6153" width="4.5546875" style="1" customWidth="1"/>
    <col min="6154" max="6154" width="7" style="1" customWidth="1"/>
    <col min="6155" max="6155" width="16.5546875" style="1" customWidth="1"/>
    <col min="6156" max="6157" width="4.5546875" style="1" customWidth="1"/>
    <col min="6158" max="6158" width="7" style="1" customWidth="1"/>
    <col min="6159" max="6159" width="16.5546875" style="1" customWidth="1"/>
    <col min="6160" max="6161" width="4.5546875" style="1" customWidth="1"/>
    <col min="6162" max="6162" width="7" style="1" customWidth="1"/>
    <col min="6163" max="6163" width="16.5546875" style="1" customWidth="1"/>
    <col min="6164" max="6408" width="11.5546875" style="1"/>
    <col min="6409" max="6409" width="4.5546875" style="1" customWidth="1"/>
    <col min="6410" max="6410" width="7" style="1" customWidth="1"/>
    <col min="6411" max="6411" width="16.5546875" style="1" customWidth="1"/>
    <col min="6412" max="6413" width="4.5546875" style="1" customWidth="1"/>
    <col min="6414" max="6414" width="7" style="1" customWidth="1"/>
    <col min="6415" max="6415" width="16.5546875" style="1" customWidth="1"/>
    <col min="6416" max="6417" width="4.5546875" style="1" customWidth="1"/>
    <col min="6418" max="6418" width="7" style="1" customWidth="1"/>
    <col min="6419" max="6419" width="16.5546875" style="1" customWidth="1"/>
    <col min="6420" max="6664" width="11.5546875" style="1"/>
    <col min="6665" max="6665" width="4.5546875" style="1" customWidth="1"/>
    <col min="6666" max="6666" width="7" style="1" customWidth="1"/>
    <col min="6667" max="6667" width="16.5546875" style="1" customWidth="1"/>
    <col min="6668" max="6669" width="4.5546875" style="1" customWidth="1"/>
    <col min="6670" max="6670" width="7" style="1" customWidth="1"/>
    <col min="6671" max="6671" width="16.5546875" style="1" customWidth="1"/>
    <col min="6672" max="6673" width="4.5546875" style="1" customWidth="1"/>
    <col min="6674" max="6674" width="7" style="1" customWidth="1"/>
    <col min="6675" max="6675" width="16.5546875" style="1" customWidth="1"/>
    <col min="6676" max="6920" width="11.5546875" style="1"/>
    <col min="6921" max="6921" width="4.5546875" style="1" customWidth="1"/>
    <col min="6922" max="6922" width="7" style="1" customWidth="1"/>
    <col min="6923" max="6923" width="16.5546875" style="1" customWidth="1"/>
    <col min="6924" max="6925" width="4.5546875" style="1" customWidth="1"/>
    <col min="6926" max="6926" width="7" style="1" customWidth="1"/>
    <col min="6927" max="6927" width="16.5546875" style="1" customWidth="1"/>
    <col min="6928" max="6929" width="4.5546875" style="1" customWidth="1"/>
    <col min="6930" max="6930" width="7" style="1" customWidth="1"/>
    <col min="6931" max="6931" width="16.5546875" style="1" customWidth="1"/>
    <col min="6932" max="7176" width="11.5546875" style="1"/>
    <col min="7177" max="7177" width="4.5546875" style="1" customWidth="1"/>
    <col min="7178" max="7178" width="7" style="1" customWidth="1"/>
    <col min="7179" max="7179" width="16.5546875" style="1" customWidth="1"/>
    <col min="7180" max="7181" width="4.5546875" style="1" customWidth="1"/>
    <col min="7182" max="7182" width="7" style="1" customWidth="1"/>
    <col min="7183" max="7183" width="16.5546875" style="1" customWidth="1"/>
    <col min="7184" max="7185" width="4.5546875" style="1" customWidth="1"/>
    <col min="7186" max="7186" width="7" style="1" customWidth="1"/>
    <col min="7187" max="7187" width="16.5546875" style="1" customWidth="1"/>
    <col min="7188" max="7432" width="11.5546875" style="1"/>
    <col min="7433" max="7433" width="4.5546875" style="1" customWidth="1"/>
    <col min="7434" max="7434" width="7" style="1" customWidth="1"/>
    <col min="7435" max="7435" width="16.5546875" style="1" customWidth="1"/>
    <col min="7436" max="7437" width="4.5546875" style="1" customWidth="1"/>
    <col min="7438" max="7438" width="7" style="1" customWidth="1"/>
    <col min="7439" max="7439" width="16.5546875" style="1" customWidth="1"/>
    <col min="7440" max="7441" width="4.5546875" style="1" customWidth="1"/>
    <col min="7442" max="7442" width="7" style="1" customWidth="1"/>
    <col min="7443" max="7443" width="16.5546875" style="1" customWidth="1"/>
    <col min="7444" max="7688" width="11.5546875" style="1"/>
    <col min="7689" max="7689" width="4.5546875" style="1" customWidth="1"/>
    <col min="7690" max="7690" width="7" style="1" customWidth="1"/>
    <col min="7691" max="7691" width="16.5546875" style="1" customWidth="1"/>
    <col min="7692" max="7693" width="4.5546875" style="1" customWidth="1"/>
    <col min="7694" max="7694" width="7" style="1" customWidth="1"/>
    <col min="7695" max="7695" width="16.5546875" style="1" customWidth="1"/>
    <col min="7696" max="7697" width="4.5546875" style="1" customWidth="1"/>
    <col min="7698" max="7698" width="7" style="1" customWidth="1"/>
    <col min="7699" max="7699" width="16.5546875" style="1" customWidth="1"/>
    <col min="7700" max="7944" width="11.5546875" style="1"/>
    <col min="7945" max="7945" width="4.5546875" style="1" customWidth="1"/>
    <col min="7946" max="7946" width="7" style="1" customWidth="1"/>
    <col min="7947" max="7947" width="16.5546875" style="1" customWidth="1"/>
    <col min="7948" max="7949" width="4.5546875" style="1" customWidth="1"/>
    <col min="7950" max="7950" width="7" style="1" customWidth="1"/>
    <col min="7951" max="7951" width="16.5546875" style="1" customWidth="1"/>
    <col min="7952" max="7953" width="4.5546875" style="1" customWidth="1"/>
    <col min="7954" max="7954" width="7" style="1" customWidth="1"/>
    <col min="7955" max="7955" width="16.5546875" style="1" customWidth="1"/>
    <col min="7956" max="8200" width="11.5546875" style="1"/>
    <col min="8201" max="8201" width="4.5546875" style="1" customWidth="1"/>
    <col min="8202" max="8202" width="7" style="1" customWidth="1"/>
    <col min="8203" max="8203" width="16.5546875" style="1" customWidth="1"/>
    <col min="8204" max="8205" width="4.5546875" style="1" customWidth="1"/>
    <col min="8206" max="8206" width="7" style="1" customWidth="1"/>
    <col min="8207" max="8207" width="16.5546875" style="1" customWidth="1"/>
    <col min="8208" max="8209" width="4.5546875" style="1" customWidth="1"/>
    <col min="8210" max="8210" width="7" style="1" customWidth="1"/>
    <col min="8211" max="8211" width="16.5546875" style="1" customWidth="1"/>
    <col min="8212" max="8456" width="11.5546875" style="1"/>
    <col min="8457" max="8457" width="4.5546875" style="1" customWidth="1"/>
    <col min="8458" max="8458" width="7" style="1" customWidth="1"/>
    <col min="8459" max="8459" width="16.5546875" style="1" customWidth="1"/>
    <col min="8460" max="8461" width="4.5546875" style="1" customWidth="1"/>
    <col min="8462" max="8462" width="7" style="1" customWidth="1"/>
    <col min="8463" max="8463" width="16.5546875" style="1" customWidth="1"/>
    <col min="8464" max="8465" width="4.5546875" style="1" customWidth="1"/>
    <col min="8466" max="8466" width="7" style="1" customWidth="1"/>
    <col min="8467" max="8467" width="16.5546875" style="1" customWidth="1"/>
    <col min="8468" max="8712" width="11.5546875" style="1"/>
    <col min="8713" max="8713" width="4.5546875" style="1" customWidth="1"/>
    <col min="8714" max="8714" width="7" style="1" customWidth="1"/>
    <col min="8715" max="8715" width="16.5546875" style="1" customWidth="1"/>
    <col min="8716" max="8717" width="4.5546875" style="1" customWidth="1"/>
    <col min="8718" max="8718" width="7" style="1" customWidth="1"/>
    <col min="8719" max="8719" width="16.5546875" style="1" customWidth="1"/>
    <col min="8720" max="8721" width="4.5546875" style="1" customWidth="1"/>
    <col min="8722" max="8722" width="7" style="1" customWidth="1"/>
    <col min="8723" max="8723" width="16.5546875" style="1" customWidth="1"/>
    <col min="8724" max="8968" width="11.5546875" style="1"/>
    <col min="8969" max="8969" width="4.5546875" style="1" customWidth="1"/>
    <col min="8970" max="8970" width="7" style="1" customWidth="1"/>
    <col min="8971" max="8971" width="16.5546875" style="1" customWidth="1"/>
    <col min="8972" max="8973" width="4.5546875" style="1" customWidth="1"/>
    <col min="8974" max="8974" width="7" style="1" customWidth="1"/>
    <col min="8975" max="8975" width="16.5546875" style="1" customWidth="1"/>
    <col min="8976" max="8977" width="4.5546875" style="1" customWidth="1"/>
    <col min="8978" max="8978" width="7" style="1" customWidth="1"/>
    <col min="8979" max="8979" width="16.5546875" style="1" customWidth="1"/>
    <col min="8980" max="9224" width="11.5546875" style="1"/>
    <col min="9225" max="9225" width="4.5546875" style="1" customWidth="1"/>
    <col min="9226" max="9226" width="7" style="1" customWidth="1"/>
    <col min="9227" max="9227" width="16.5546875" style="1" customWidth="1"/>
    <col min="9228" max="9229" width="4.5546875" style="1" customWidth="1"/>
    <col min="9230" max="9230" width="7" style="1" customWidth="1"/>
    <col min="9231" max="9231" width="16.5546875" style="1" customWidth="1"/>
    <col min="9232" max="9233" width="4.5546875" style="1" customWidth="1"/>
    <col min="9234" max="9234" width="7" style="1" customWidth="1"/>
    <col min="9235" max="9235" width="16.5546875" style="1" customWidth="1"/>
    <col min="9236" max="9480" width="11.5546875" style="1"/>
    <col min="9481" max="9481" width="4.5546875" style="1" customWidth="1"/>
    <col min="9482" max="9482" width="7" style="1" customWidth="1"/>
    <col min="9483" max="9483" width="16.5546875" style="1" customWidth="1"/>
    <col min="9484" max="9485" width="4.5546875" style="1" customWidth="1"/>
    <col min="9486" max="9486" width="7" style="1" customWidth="1"/>
    <col min="9487" max="9487" width="16.5546875" style="1" customWidth="1"/>
    <col min="9488" max="9489" width="4.5546875" style="1" customWidth="1"/>
    <col min="9490" max="9490" width="7" style="1" customWidth="1"/>
    <col min="9491" max="9491" width="16.5546875" style="1" customWidth="1"/>
    <col min="9492" max="9736" width="11.5546875" style="1"/>
    <col min="9737" max="9737" width="4.5546875" style="1" customWidth="1"/>
    <col min="9738" max="9738" width="7" style="1" customWidth="1"/>
    <col min="9739" max="9739" width="16.5546875" style="1" customWidth="1"/>
    <col min="9740" max="9741" width="4.5546875" style="1" customWidth="1"/>
    <col min="9742" max="9742" width="7" style="1" customWidth="1"/>
    <col min="9743" max="9743" width="16.5546875" style="1" customWidth="1"/>
    <col min="9744" max="9745" width="4.5546875" style="1" customWidth="1"/>
    <col min="9746" max="9746" width="7" style="1" customWidth="1"/>
    <col min="9747" max="9747" width="16.5546875" style="1" customWidth="1"/>
    <col min="9748" max="9992" width="11.5546875" style="1"/>
    <col min="9993" max="9993" width="4.5546875" style="1" customWidth="1"/>
    <col min="9994" max="9994" width="7" style="1" customWidth="1"/>
    <col min="9995" max="9995" width="16.5546875" style="1" customWidth="1"/>
    <col min="9996" max="9997" width="4.5546875" style="1" customWidth="1"/>
    <col min="9998" max="9998" width="7" style="1" customWidth="1"/>
    <col min="9999" max="9999" width="16.5546875" style="1" customWidth="1"/>
    <col min="10000" max="10001" width="4.5546875" style="1" customWidth="1"/>
    <col min="10002" max="10002" width="7" style="1" customWidth="1"/>
    <col min="10003" max="10003" width="16.5546875" style="1" customWidth="1"/>
    <col min="10004" max="10248" width="11.5546875" style="1"/>
    <col min="10249" max="10249" width="4.5546875" style="1" customWidth="1"/>
    <col min="10250" max="10250" width="7" style="1" customWidth="1"/>
    <col min="10251" max="10251" width="16.5546875" style="1" customWidth="1"/>
    <col min="10252" max="10253" width="4.5546875" style="1" customWidth="1"/>
    <col min="10254" max="10254" width="7" style="1" customWidth="1"/>
    <col min="10255" max="10255" width="16.5546875" style="1" customWidth="1"/>
    <col min="10256" max="10257" width="4.5546875" style="1" customWidth="1"/>
    <col min="10258" max="10258" width="7" style="1" customWidth="1"/>
    <col min="10259" max="10259" width="16.5546875" style="1" customWidth="1"/>
    <col min="10260" max="10504" width="11.5546875" style="1"/>
    <col min="10505" max="10505" width="4.5546875" style="1" customWidth="1"/>
    <col min="10506" max="10506" width="7" style="1" customWidth="1"/>
    <col min="10507" max="10507" width="16.5546875" style="1" customWidth="1"/>
    <col min="10508" max="10509" width="4.5546875" style="1" customWidth="1"/>
    <col min="10510" max="10510" width="7" style="1" customWidth="1"/>
    <col min="10511" max="10511" width="16.5546875" style="1" customWidth="1"/>
    <col min="10512" max="10513" width="4.5546875" style="1" customWidth="1"/>
    <col min="10514" max="10514" width="7" style="1" customWidth="1"/>
    <col min="10515" max="10515" width="16.5546875" style="1" customWidth="1"/>
    <col min="10516" max="10760" width="11.5546875" style="1"/>
    <col min="10761" max="10761" width="4.5546875" style="1" customWidth="1"/>
    <col min="10762" max="10762" width="7" style="1" customWidth="1"/>
    <col min="10763" max="10763" width="16.5546875" style="1" customWidth="1"/>
    <col min="10764" max="10765" width="4.5546875" style="1" customWidth="1"/>
    <col min="10766" max="10766" width="7" style="1" customWidth="1"/>
    <col min="10767" max="10767" width="16.5546875" style="1" customWidth="1"/>
    <col min="10768" max="10769" width="4.5546875" style="1" customWidth="1"/>
    <col min="10770" max="10770" width="7" style="1" customWidth="1"/>
    <col min="10771" max="10771" width="16.5546875" style="1" customWidth="1"/>
    <col min="10772" max="11016" width="11.5546875" style="1"/>
    <col min="11017" max="11017" width="4.5546875" style="1" customWidth="1"/>
    <col min="11018" max="11018" width="7" style="1" customWidth="1"/>
    <col min="11019" max="11019" width="16.5546875" style="1" customWidth="1"/>
    <col min="11020" max="11021" width="4.5546875" style="1" customWidth="1"/>
    <col min="11022" max="11022" width="7" style="1" customWidth="1"/>
    <col min="11023" max="11023" width="16.5546875" style="1" customWidth="1"/>
    <col min="11024" max="11025" width="4.5546875" style="1" customWidth="1"/>
    <col min="11026" max="11026" width="7" style="1" customWidth="1"/>
    <col min="11027" max="11027" width="16.5546875" style="1" customWidth="1"/>
    <col min="11028" max="11272" width="11.5546875" style="1"/>
    <col min="11273" max="11273" width="4.5546875" style="1" customWidth="1"/>
    <col min="11274" max="11274" width="7" style="1" customWidth="1"/>
    <col min="11275" max="11275" width="16.5546875" style="1" customWidth="1"/>
    <col min="11276" max="11277" width="4.5546875" style="1" customWidth="1"/>
    <col min="11278" max="11278" width="7" style="1" customWidth="1"/>
    <col min="11279" max="11279" width="16.5546875" style="1" customWidth="1"/>
    <col min="11280" max="11281" width="4.5546875" style="1" customWidth="1"/>
    <col min="11282" max="11282" width="7" style="1" customWidth="1"/>
    <col min="11283" max="11283" width="16.5546875" style="1" customWidth="1"/>
    <col min="11284" max="11528" width="11.5546875" style="1"/>
    <col min="11529" max="11529" width="4.5546875" style="1" customWidth="1"/>
    <col min="11530" max="11530" width="7" style="1" customWidth="1"/>
    <col min="11531" max="11531" width="16.5546875" style="1" customWidth="1"/>
    <col min="11532" max="11533" width="4.5546875" style="1" customWidth="1"/>
    <col min="11534" max="11534" width="7" style="1" customWidth="1"/>
    <col min="11535" max="11535" width="16.5546875" style="1" customWidth="1"/>
    <col min="11536" max="11537" width="4.5546875" style="1" customWidth="1"/>
    <col min="11538" max="11538" width="7" style="1" customWidth="1"/>
    <col min="11539" max="11539" width="16.5546875" style="1" customWidth="1"/>
    <col min="11540" max="11784" width="11.5546875" style="1"/>
    <col min="11785" max="11785" width="4.5546875" style="1" customWidth="1"/>
    <col min="11786" max="11786" width="7" style="1" customWidth="1"/>
    <col min="11787" max="11787" width="16.5546875" style="1" customWidth="1"/>
    <col min="11788" max="11789" width="4.5546875" style="1" customWidth="1"/>
    <col min="11790" max="11790" width="7" style="1" customWidth="1"/>
    <col min="11791" max="11791" width="16.5546875" style="1" customWidth="1"/>
    <col min="11792" max="11793" width="4.5546875" style="1" customWidth="1"/>
    <col min="11794" max="11794" width="7" style="1" customWidth="1"/>
    <col min="11795" max="11795" width="16.5546875" style="1" customWidth="1"/>
    <col min="11796" max="12040" width="11.5546875" style="1"/>
    <col min="12041" max="12041" width="4.5546875" style="1" customWidth="1"/>
    <col min="12042" max="12042" width="7" style="1" customWidth="1"/>
    <col min="12043" max="12043" width="16.5546875" style="1" customWidth="1"/>
    <col min="12044" max="12045" width="4.5546875" style="1" customWidth="1"/>
    <col min="12046" max="12046" width="7" style="1" customWidth="1"/>
    <col min="12047" max="12047" width="16.5546875" style="1" customWidth="1"/>
    <col min="12048" max="12049" width="4.5546875" style="1" customWidth="1"/>
    <col min="12050" max="12050" width="7" style="1" customWidth="1"/>
    <col min="12051" max="12051" width="16.5546875" style="1" customWidth="1"/>
    <col min="12052" max="12296" width="11.5546875" style="1"/>
    <col min="12297" max="12297" width="4.5546875" style="1" customWidth="1"/>
    <col min="12298" max="12298" width="7" style="1" customWidth="1"/>
    <col min="12299" max="12299" width="16.5546875" style="1" customWidth="1"/>
    <col min="12300" max="12301" width="4.5546875" style="1" customWidth="1"/>
    <col min="12302" max="12302" width="7" style="1" customWidth="1"/>
    <col min="12303" max="12303" width="16.5546875" style="1" customWidth="1"/>
    <col min="12304" max="12305" width="4.5546875" style="1" customWidth="1"/>
    <col min="12306" max="12306" width="7" style="1" customWidth="1"/>
    <col min="12307" max="12307" width="16.5546875" style="1" customWidth="1"/>
    <col min="12308" max="12552" width="11.5546875" style="1"/>
    <col min="12553" max="12553" width="4.5546875" style="1" customWidth="1"/>
    <col min="12554" max="12554" width="7" style="1" customWidth="1"/>
    <col min="12555" max="12555" width="16.5546875" style="1" customWidth="1"/>
    <col min="12556" max="12557" width="4.5546875" style="1" customWidth="1"/>
    <col min="12558" max="12558" width="7" style="1" customWidth="1"/>
    <col min="12559" max="12559" width="16.5546875" style="1" customWidth="1"/>
    <col min="12560" max="12561" width="4.5546875" style="1" customWidth="1"/>
    <col min="12562" max="12562" width="7" style="1" customWidth="1"/>
    <col min="12563" max="12563" width="16.5546875" style="1" customWidth="1"/>
    <col min="12564" max="12808" width="11.5546875" style="1"/>
    <col min="12809" max="12809" width="4.5546875" style="1" customWidth="1"/>
    <col min="12810" max="12810" width="7" style="1" customWidth="1"/>
    <col min="12811" max="12811" width="16.5546875" style="1" customWidth="1"/>
    <col min="12812" max="12813" width="4.5546875" style="1" customWidth="1"/>
    <col min="12814" max="12814" width="7" style="1" customWidth="1"/>
    <col min="12815" max="12815" width="16.5546875" style="1" customWidth="1"/>
    <col min="12816" max="12817" width="4.5546875" style="1" customWidth="1"/>
    <col min="12818" max="12818" width="7" style="1" customWidth="1"/>
    <col min="12819" max="12819" width="16.5546875" style="1" customWidth="1"/>
    <col min="12820" max="13064" width="11.5546875" style="1"/>
    <col min="13065" max="13065" width="4.5546875" style="1" customWidth="1"/>
    <col min="13066" max="13066" width="7" style="1" customWidth="1"/>
    <col min="13067" max="13067" width="16.5546875" style="1" customWidth="1"/>
    <col min="13068" max="13069" width="4.5546875" style="1" customWidth="1"/>
    <col min="13070" max="13070" width="7" style="1" customWidth="1"/>
    <col min="13071" max="13071" width="16.5546875" style="1" customWidth="1"/>
    <col min="13072" max="13073" width="4.5546875" style="1" customWidth="1"/>
    <col min="13074" max="13074" width="7" style="1" customWidth="1"/>
    <col min="13075" max="13075" width="16.5546875" style="1" customWidth="1"/>
    <col min="13076" max="13320" width="11.5546875" style="1"/>
    <col min="13321" max="13321" width="4.5546875" style="1" customWidth="1"/>
    <col min="13322" max="13322" width="7" style="1" customWidth="1"/>
    <col min="13323" max="13323" width="16.5546875" style="1" customWidth="1"/>
    <col min="13324" max="13325" width="4.5546875" style="1" customWidth="1"/>
    <col min="13326" max="13326" width="7" style="1" customWidth="1"/>
    <col min="13327" max="13327" width="16.5546875" style="1" customWidth="1"/>
    <col min="13328" max="13329" width="4.5546875" style="1" customWidth="1"/>
    <col min="13330" max="13330" width="7" style="1" customWidth="1"/>
    <col min="13331" max="13331" width="16.5546875" style="1" customWidth="1"/>
    <col min="13332" max="13576" width="11.5546875" style="1"/>
    <col min="13577" max="13577" width="4.5546875" style="1" customWidth="1"/>
    <col min="13578" max="13578" width="7" style="1" customWidth="1"/>
    <col min="13579" max="13579" width="16.5546875" style="1" customWidth="1"/>
    <col min="13580" max="13581" width="4.5546875" style="1" customWidth="1"/>
    <col min="13582" max="13582" width="7" style="1" customWidth="1"/>
    <col min="13583" max="13583" width="16.5546875" style="1" customWidth="1"/>
    <col min="13584" max="13585" width="4.5546875" style="1" customWidth="1"/>
    <col min="13586" max="13586" width="7" style="1" customWidth="1"/>
    <col min="13587" max="13587" width="16.5546875" style="1" customWidth="1"/>
    <col min="13588" max="13832" width="11.5546875" style="1"/>
    <col min="13833" max="13833" width="4.5546875" style="1" customWidth="1"/>
    <col min="13834" max="13834" width="7" style="1" customWidth="1"/>
    <col min="13835" max="13835" width="16.5546875" style="1" customWidth="1"/>
    <col min="13836" max="13837" width="4.5546875" style="1" customWidth="1"/>
    <col min="13838" max="13838" width="7" style="1" customWidth="1"/>
    <col min="13839" max="13839" width="16.5546875" style="1" customWidth="1"/>
    <col min="13840" max="13841" width="4.5546875" style="1" customWidth="1"/>
    <col min="13842" max="13842" width="7" style="1" customWidth="1"/>
    <col min="13843" max="13843" width="16.5546875" style="1" customWidth="1"/>
    <col min="13844" max="14088" width="11.5546875" style="1"/>
    <col min="14089" max="14089" width="4.5546875" style="1" customWidth="1"/>
    <col min="14090" max="14090" width="7" style="1" customWidth="1"/>
    <col min="14091" max="14091" width="16.5546875" style="1" customWidth="1"/>
    <col min="14092" max="14093" width="4.5546875" style="1" customWidth="1"/>
    <col min="14094" max="14094" width="7" style="1" customWidth="1"/>
    <col min="14095" max="14095" width="16.5546875" style="1" customWidth="1"/>
    <col min="14096" max="14097" width="4.5546875" style="1" customWidth="1"/>
    <col min="14098" max="14098" width="7" style="1" customWidth="1"/>
    <col min="14099" max="14099" width="16.5546875" style="1" customWidth="1"/>
    <col min="14100" max="14344" width="11.5546875" style="1"/>
    <col min="14345" max="14345" width="4.5546875" style="1" customWidth="1"/>
    <col min="14346" max="14346" width="7" style="1" customWidth="1"/>
    <col min="14347" max="14347" width="16.5546875" style="1" customWidth="1"/>
    <col min="14348" max="14349" width="4.5546875" style="1" customWidth="1"/>
    <col min="14350" max="14350" width="7" style="1" customWidth="1"/>
    <col min="14351" max="14351" width="16.5546875" style="1" customWidth="1"/>
    <col min="14352" max="14353" width="4.5546875" style="1" customWidth="1"/>
    <col min="14354" max="14354" width="7" style="1" customWidth="1"/>
    <col min="14355" max="14355" width="16.5546875" style="1" customWidth="1"/>
    <col min="14356" max="14600" width="11.5546875" style="1"/>
    <col min="14601" max="14601" width="4.5546875" style="1" customWidth="1"/>
    <col min="14602" max="14602" width="7" style="1" customWidth="1"/>
    <col min="14603" max="14603" width="16.5546875" style="1" customWidth="1"/>
    <col min="14604" max="14605" width="4.5546875" style="1" customWidth="1"/>
    <col min="14606" max="14606" width="7" style="1" customWidth="1"/>
    <col min="14607" max="14607" width="16.5546875" style="1" customWidth="1"/>
    <col min="14608" max="14609" width="4.5546875" style="1" customWidth="1"/>
    <col min="14610" max="14610" width="7" style="1" customWidth="1"/>
    <col min="14611" max="14611" width="16.5546875" style="1" customWidth="1"/>
    <col min="14612" max="14856" width="11.5546875" style="1"/>
    <col min="14857" max="14857" width="4.5546875" style="1" customWidth="1"/>
    <col min="14858" max="14858" width="7" style="1" customWidth="1"/>
    <col min="14859" max="14859" width="16.5546875" style="1" customWidth="1"/>
    <col min="14860" max="14861" width="4.5546875" style="1" customWidth="1"/>
    <col min="14862" max="14862" width="7" style="1" customWidth="1"/>
    <col min="14863" max="14863" width="16.5546875" style="1" customWidth="1"/>
    <col min="14864" max="14865" width="4.5546875" style="1" customWidth="1"/>
    <col min="14866" max="14866" width="7" style="1" customWidth="1"/>
    <col min="14867" max="14867" width="16.5546875" style="1" customWidth="1"/>
    <col min="14868" max="15112" width="11.5546875" style="1"/>
    <col min="15113" max="15113" width="4.5546875" style="1" customWidth="1"/>
    <col min="15114" max="15114" width="7" style="1" customWidth="1"/>
    <col min="15115" max="15115" width="16.5546875" style="1" customWidth="1"/>
    <col min="15116" max="15117" width="4.5546875" style="1" customWidth="1"/>
    <col min="15118" max="15118" width="7" style="1" customWidth="1"/>
    <col min="15119" max="15119" width="16.5546875" style="1" customWidth="1"/>
    <col min="15120" max="15121" width="4.5546875" style="1" customWidth="1"/>
    <col min="15122" max="15122" width="7" style="1" customWidth="1"/>
    <col min="15123" max="15123" width="16.5546875" style="1" customWidth="1"/>
    <col min="15124" max="15368" width="11.5546875" style="1"/>
    <col min="15369" max="15369" width="4.5546875" style="1" customWidth="1"/>
    <col min="15370" max="15370" width="7" style="1" customWidth="1"/>
    <col min="15371" max="15371" width="16.5546875" style="1" customWidth="1"/>
    <col min="15372" max="15373" width="4.5546875" style="1" customWidth="1"/>
    <col min="15374" max="15374" width="7" style="1" customWidth="1"/>
    <col min="15375" max="15375" width="16.5546875" style="1" customWidth="1"/>
    <col min="15376" max="15377" width="4.5546875" style="1" customWidth="1"/>
    <col min="15378" max="15378" width="7" style="1" customWidth="1"/>
    <col min="15379" max="15379" width="16.5546875" style="1" customWidth="1"/>
    <col min="15380" max="15624" width="11.5546875" style="1"/>
    <col min="15625" max="15625" width="4.5546875" style="1" customWidth="1"/>
    <col min="15626" max="15626" width="7" style="1" customWidth="1"/>
    <col min="15627" max="15627" width="16.5546875" style="1" customWidth="1"/>
    <col min="15628" max="15629" width="4.5546875" style="1" customWidth="1"/>
    <col min="15630" max="15630" width="7" style="1" customWidth="1"/>
    <col min="15631" max="15631" width="16.5546875" style="1" customWidth="1"/>
    <col min="15632" max="15633" width="4.5546875" style="1" customWidth="1"/>
    <col min="15634" max="15634" width="7" style="1" customWidth="1"/>
    <col min="15635" max="15635" width="16.5546875" style="1" customWidth="1"/>
    <col min="15636" max="15880" width="11.5546875" style="1"/>
    <col min="15881" max="15881" width="4.5546875" style="1" customWidth="1"/>
    <col min="15882" max="15882" width="7" style="1" customWidth="1"/>
    <col min="15883" max="15883" width="16.5546875" style="1" customWidth="1"/>
    <col min="15884" max="15885" width="4.5546875" style="1" customWidth="1"/>
    <col min="15886" max="15886" width="7" style="1" customWidth="1"/>
    <col min="15887" max="15887" width="16.5546875" style="1" customWidth="1"/>
    <col min="15888" max="15889" width="4.5546875" style="1" customWidth="1"/>
    <col min="15890" max="15890" width="7" style="1" customWidth="1"/>
    <col min="15891" max="15891" width="16.5546875" style="1" customWidth="1"/>
    <col min="15892" max="16136" width="11.5546875" style="1"/>
    <col min="16137" max="16137" width="4.5546875" style="1" customWidth="1"/>
    <col min="16138" max="16138" width="7" style="1" customWidth="1"/>
    <col min="16139" max="16139" width="16.5546875" style="1" customWidth="1"/>
    <col min="16140" max="16141" width="4.5546875" style="1" customWidth="1"/>
    <col min="16142" max="16142" width="7" style="1" customWidth="1"/>
    <col min="16143" max="16143" width="16.5546875" style="1" customWidth="1"/>
    <col min="16144" max="16145" width="4.5546875" style="1" customWidth="1"/>
    <col min="16146" max="16146" width="7" style="1" customWidth="1"/>
    <col min="16147" max="16147" width="16.5546875" style="1" customWidth="1"/>
    <col min="16148" max="16384" width="11.5546875" style="1"/>
  </cols>
  <sheetData>
    <row r="1" spans="1:19" ht="33">
      <c r="A1" s="2" t="s">
        <v>170</v>
      </c>
    </row>
    <row r="2" spans="1:19" ht="29.25">
      <c r="A2" s="3" t="s">
        <v>83</v>
      </c>
      <c r="I2" s="3" t="s">
        <v>84</v>
      </c>
      <c r="J2" s="24"/>
      <c r="K2" s="24"/>
      <c r="L2" s="24"/>
      <c r="M2" s="24"/>
      <c r="N2" s="24"/>
      <c r="O2" s="24"/>
      <c r="P2" s="24"/>
      <c r="Q2" s="24"/>
      <c r="R2" s="24"/>
      <c r="S2" s="24"/>
    </row>
    <row r="3" spans="1:19" ht="15">
      <c r="A3" s="23"/>
      <c r="B3" s="23"/>
      <c r="C3" s="174"/>
      <c r="D3" s="175"/>
      <c r="E3"/>
      <c r="F3"/>
      <c r="G3"/>
      <c r="I3" s="24"/>
      <c r="J3" s="24"/>
      <c r="K3" s="24"/>
      <c r="L3" s="24"/>
      <c r="M3" s="24"/>
      <c r="N3" s="24"/>
      <c r="O3" s="24"/>
      <c r="P3" s="24"/>
      <c r="Q3" s="24"/>
      <c r="R3" s="24"/>
      <c r="S3" s="24"/>
    </row>
    <row r="4" spans="1:19">
      <c r="I4" s="24"/>
      <c r="J4" s="24"/>
      <c r="K4" s="24"/>
      <c r="L4" s="24"/>
      <c r="M4" s="24"/>
      <c r="N4" s="24"/>
      <c r="O4" s="24"/>
      <c r="P4" s="24"/>
      <c r="Q4" s="24"/>
      <c r="R4" s="24"/>
      <c r="S4" s="24"/>
    </row>
    <row r="5" spans="1:19" s="172" customFormat="1" ht="38.1" customHeight="1">
      <c r="A5" s="71" t="s">
        <v>85</v>
      </c>
      <c r="B5" s="170" t="s">
        <v>86</v>
      </c>
      <c r="C5" s="71" t="s">
        <v>87</v>
      </c>
      <c r="D5" s="71" t="s">
        <v>88</v>
      </c>
      <c r="E5" s="71" t="s">
        <v>89</v>
      </c>
      <c r="F5" s="171" t="s">
        <v>90</v>
      </c>
      <c r="G5" s="171" t="s">
        <v>91</v>
      </c>
      <c r="I5" s="66" t="s">
        <v>85</v>
      </c>
      <c r="J5" s="66" t="s">
        <v>92</v>
      </c>
      <c r="K5" s="66" t="s">
        <v>171</v>
      </c>
      <c r="L5" s="66"/>
      <c r="M5" s="66" t="s">
        <v>85</v>
      </c>
      <c r="N5" s="66" t="s">
        <v>92</v>
      </c>
      <c r="O5" s="66" t="s">
        <v>172</v>
      </c>
      <c r="P5" s="66"/>
      <c r="Q5" s="66" t="s">
        <v>85</v>
      </c>
      <c r="R5" s="66" t="s">
        <v>92</v>
      </c>
      <c r="S5" s="66" t="s">
        <v>173</v>
      </c>
    </row>
    <row r="6" spans="1:19">
      <c r="A6" s="1">
        <v>1</v>
      </c>
      <c r="B6" s="42">
        <v>0</v>
      </c>
      <c r="C6" s="1" t="s">
        <v>174</v>
      </c>
      <c r="D6" s="1" t="s">
        <v>87</v>
      </c>
      <c r="E6" s="1" t="s">
        <v>99</v>
      </c>
      <c r="F6" s="43">
        <v>-58.40676099999915</v>
      </c>
      <c r="G6" s="43">
        <v>-34.608586999999879</v>
      </c>
      <c r="I6" s="1">
        <v>1</v>
      </c>
      <c r="J6" s="7">
        <v>0</v>
      </c>
      <c r="K6" s="1" t="s">
        <v>174</v>
      </c>
      <c r="M6" s="1">
        <v>1</v>
      </c>
      <c r="N6" s="7">
        <v>36.382199999999997</v>
      </c>
      <c r="O6" s="1" t="s">
        <v>175</v>
      </c>
      <c r="Q6" s="1">
        <v>1</v>
      </c>
      <c r="R6" s="7">
        <v>30.487839999999998</v>
      </c>
      <c r="S6" s="1" t="s">
        <v>176</v>
      </c>
    </row>
    <row r="7" spans="1:19">
      <c r="B7" s="42">
        <v>0</v>
      </c>
      <c r="C7" s="1" t="s">
        <v>177</v>
      </c>
      <c r="D7" s="1" t="s">
        <v>87</v>
      </c>
      <c r="E7" s="1" t="s">
        <v>99</v>
      </c>
      <c r="F7" s="43">
        <v>-58.40676099999915</v>
      </c>
      <c r="G7" s="43">
        <v>-34.608586999999879</v>
      </c>
      <c r="I7" s="1">
        <v>2</v>
      </c>
      <c r="J7" s="7">
        <v>3.7671000000000001</v>
      </c>
      <c r="K7" s="1" t="s">
        <v>178</v>
      </c>
      <c r="M7" s="1">
        <v>2</v>
      </c>
      <c r="N7" s="7">
        <v>40.107999999999997</v>
      </c>
      <c r="O7" s="1" t="s">
        <v>179</v>
      </c>
      <c r="Q7" s="1">
        <v>2</v>
      </c>
      <c r="R7" s="7">
        <v>34.459000000000003</v>
      </c>
      <c r="S7" s="1" t="s">
        <v>180</v>
      </c>
    </row>
    <row r="8" spans="1:19">
      <c r="A8" s="1">
        <v>2</v>
      </c>
      <c r="B8" s="42">
        <v>3.7671000000000001</v>
      </c>
      <c r="C8" s="1" t="s">
        <v>178</v>
      </c>
      <c r="D8" s="1" t="s">
        <v>87</v>
      </c>
      <c r="E8" s="1" t="s">
        <v>99</v>
      </c>
      <c r="F8" s="43">
        <v>-58.445221999999603</v>
      </c>
      <c r="G8" s="43">
        <v>-34.619961000000259</v>
      </c>
      <c r="I8" s="1">
        <v>3</v>
      </c>
      <c r="J8" s="7">
        <v>5.8787500000000001</v>
      </c>
      <c r="K8" s="1" t="s">
        <v>181</v>
      </c>
      <c r="M8" s="1">
        <v>3</v>
      </c>
      <c r="N8" s="7">
        <v>42.73</v>
      </c>
      <c r="O8" s="1" t="s">
        <v>182</v>
      </c>
      <c r="Q8" s="1">
        <v>3</v>
      </c>
      <c r="R8" s="7">
        <v>37.840000000000003</v>
      </c>
      <c r="S8" s="1" t="s">
        <v>183</v>
      </c>
    </row>
    <row r="9" spans="1:19">
      <c r="A9" s="1">
        <v>3</v>
      </c>
      <c r="B9" s="42">
        <v>5.8787500000000001</v>
      </c>
      <c r="C9" s="1" t="s">
        <v>181</v>
      </c>
      <c r="D9" s="1" t="s">
        <v>87</v>
      </c>
      <c r="E9" s="1" t="s">
        <v>99</v>
      </c>
      <c r="F9" s="43">
        <v>-58.466074000000368</v>
      </c>
      <c r="G9" s="43">
        <v>-34.627928999999739</v>
      </c>
      <c r="I9" s="1">
        <v>4</v>
      </c>
      <c r="J9" s="7">
        <v>7.2971000000000004</v>
      </c>
      <c r="K9" s="1" t="s">
        <v>184</v>
      </c>
      <c r="M9" s="1">
        <v>4</v>
      </c>
      <c r="N9" s="7">
        <v>46.381999999999998</v>
      </c>
      <c r="O9" s="1" t="s">
        <v>185</v>
      </c>
      <c r="Q9" s="1">
        <v>4</v>
      </c>
      <c r="R9" s="7">
        <v>39.745750000000001</v>
      </c>
      <c r="S9" s="1" t="s">
        <v>186</v>
      </c>
    </row>
    <row r="10" spans="1:19">
      <c r="A10" s="1">
        <v>4</v>
      </c>
      <c r="B10" s="42">
        <v>7.2971000000000004</v>
      </c>
      <c r="C10" s="1" t="s">
        <v>184</v>
      </c>
      <c r="D10" s="1" t="s">
        <v>87</v>
      </c>
      <c r="E10" s="1" t="s">
        <v>99</v>
      </c>
      <c r="F10" s="43">
        <v>-58.480393000000561</v>
      </c>
      <c r="G10" s="43">
        <v>-34.632370999999765</v>
      </c>
      <c r="I10" s="1">
        <v>5</v>
      </c>
      <c r="J10" s="7">
        <v>9.3119999999999994</v>
      </c>
      <c r="K10" s="1" t="s">
        <v>187</v>
      </c>
      <c r="M10" s="1">
        <v>5</v>
      </c>
      <c r="N10" s="7">
        <v>49.107999999999997</v>
      </c>
      <c r="O10" s="1" t="s">
        <v>188</v>
      </c>
      <c r="Q10" s="1">
        <v>5</v>
      </c>
      <c r="R10" s="7">
        <v>42.8</v>
      </c>
      <c r="S10" s="1" t="s">
        <v>625</v>
      </c>
    </row>
    <row r="11" spans="1:19">
      <c r="A11" s="1">
        <v>5</v>
      </c>
      <c r="B11" s="42">
        <v>9.3119999999999994</v>
      </c>
      <c r="C11" s="1" t="s">
        <v>187</v>
      </c>
      <c r="D11" s="1" t="s">
        <v>87</v>
      </c>
      <c r="E11" s="1" t="s">
        <v>99</v>
      </c>
      <c r="F11" s="43">
        <v>-58.501581000000016</v>
      </c>
      <c r="G11" s="43">
        <v>-34.63634399999976</v>
      </c>
      <c r="I11" s="1">
        <v>6</v>
      </c>
      <c r="J11" s="7">
        <v>11.649699999999999</v>
      </c>
      <c r="K11" s="1" t="s">
        <v>190</v>
      </c>
      <c r="M11" s="1">
        <v>6</v>
      </c>
      <c r="N11" s="7">
        <v>52.057510000000001</v>
      </c>
      <c r="O11" s="1" t="s">
        <v>191</v>
      </c>
      <c r="Q11" s="1">
        <v>6</v>
      </c>
      <c r="R11" s="7">
        <v>47.766269999999999</v>
      </c>
      <c r="S11" s="1" t="s">
        <v>189</v>
      </c>
    </row>
    <row r="12" spans="1:19">
      <c r="A12" s="1">
        <v>6</v>
      </c>
      <c r="B12" s="42">
        <v>11.649699999999999</v>
      </c>
      <c r="C12" s="1" t="s">
        <v>190</v>
      </c>
      <c r="D12" s="1" t="s">
        <v>87</v>
      </c>
      <c r="E12" s="1" t="s">
        <v>99</v>
      </c>
      <c r="F12" s="43">
        <v>-58.526689999999412</v>
      </c>
      <c r="G12" s="43">
        <v>-34.639069000000433</v>
      </c>
      <c r="I12" s="1">
        <v>7</v>
      </c>
      <c r="J12" s="7">
        <v>12.78</v>
      </c>
      <c r="K12" s="1" t="s">
        <v>193</v>
      </c>
      <c r="M12" s="1">
        <v>7</v>
      </c>
      <c r="N12" s="7">
        <v>56.325000000000003</v>
      </c>
      <c r="O12" s="1" t="s">
        <v>194</v>
      </c>
      <c r="Q12" s="1">
        <v>7</v>
      </c>
      <c r="R12" s="7">
        <v>57.571269999999998</v>
      </c>
      <c r="S12" s="1" t="s">
        <v>192</v>
      </c>
    </row>
    <row r="13" spans="1:19">
      <c r="A13" s="1">
        <v>7</v>
      </c>
      <c r="B13" s="42">
        <v>12.78</v>
      </c>
      <c r="C13" s="1" t="s">
        <v>193</v>
      </c>
      <c r="D13" s="1" t="s">
        <v>87</v>
      </c>
      <c r="E13" s="1" t="s">
        <v>196</v>
      </c>
      <c r="F13" s="43">
        <v>-58.541928999999669</v>
      </c>
      <c r="G13" s="43">
        <v>-34.640208000000399</v>
      </c>
      <c r="I13" s="1">
        <v>8</v>
      </c>
      <c r="J13" s="7">
        <v>15.10535</v>
      </c>
      <c r="K13" s="1" t="s">
        <v>197</v>
      </c>
      <c r="M13" s="1">
        <v>8</v>
      </c>
      <c r="N13" s="7">
        <v>61.95</v>
      </c>
      <c r="O13" s="1" t="s">
        <v>198</v>
      </c>
      <c r="Q13" s="1">
        <v>8</v>
      </c>
      <c r="R13" s="7">
        <v>61.999270000000003</v>
      </c>
      <c r="S13" s="1" t="s">
        <v>195</v>
      </c>
    </row>
    <row r="14" spans="1:19">
      <c r="A14" s="1">
        <v>8</v>
      </c>
      <c r="B14" s="42">
        <v>15.10535</v>
      </c>
      <c r="C14" s="1" t="s">
        <v>197</v>
      </c>
      <c r="D14" s="1" t="s">
        <v>87</v>
      </c>
      <c r="E14" s="1" t="s">
        <v>200</v>
      </c>
      <c r="F14" s="43">
        <v>-58.564869999999658</v>
      </c>
      <c r="G14" s="43">
        <v>-34.640691000000267</v>
      </c>
      <c r="I14" s="1">
        <v>9</v>
      </c>
      <c r="J14" s="7">
        <v>17.65475</v>
      </c>
      <c r="K14" s="1" t="s">
        <v>201</v>
      </c>
      <c r="M14" s="1">
        <v>9</v>
      </c>
      <c r="N14" s="7">
        <v>64.8</v>
      </c>
      <c r="O14" s="1" t="s">
        <v>202</v>
      </c>
      <c r="Q14" s="1">
        <v>9</v>
      </c>
      <c r="R14" s="7">
        <v>66.65025</v>
      </c>
      <c r="S14" s="1" t="s">
        <v>199</v>
      </c>
    </row>
    <row r="15" spans="1:19">
      <c r="A15" s="1">
        <v>9</v>
      </c>
      <c r="B15" s="42">
        <v>17.65475</v>
      </c>
      <c r="C15" s="1" t="s">
        <v>201</v>
      </c>
      <c r="D15" s="1" t="s">
        <v>87</v>
      </c>
      <c r="E15" s="1" t="s">
        <v>204</v>
      </c>
      <c r="F15" s="43">
        <v>-58.591992000000729</v>
      </c>
      <c r="G15" s="43">
        <v>-34.645022000000338</v>
      </c>
      <c r="I15" s="1">
        <v>10</v>
      </c>
      <c r="J15" s="7">
        <v>20.235600000000002</v>
      </c>
      <c r="K15" s="1" t="s">
        <v>204</v>
      </c>
      <c r="M15" s="1">
        <v>10</v>
      </c>
      <c r="N15" s="7">
        <v>66.546869999999998</v>
      </c>
      <c r="O15" s="1" t="s">
        <v>205</v>
      </c>
      <c r="Q15" s="1">
        <v>10</v>
      </c>
      <c r="R15" s="7">
        <v>76.327269999999999</v>
      </c>
      <c r="S15" s="1" t="s">
        <v>203</v>
      </c>
    </row>
    <row r="16" spans="1:19">
      <c r="A16" s="1">
        <v>10</v>
      </c>
      <c r="B16" s="42">
        <v>20.235600000000002</v>
      </c>
      <c r="C16" s="1" t="s">
        <v>204</v>
      </c>
      <c r="D16" s="1" t="s">
        <v>87</v>
      </c>
      <c r="E16" s="1" t="s">
        <v>204</v>
      </c>
      <c r="F16" s="43">
        <v>-58.618897000000246</v>
      </c>
      <c r="G16" s="43">
        <v>-34.648240999999928</v>
      </c>
      <c r="I16" s="1">
        <v>11</v>
      </c>
      <c r="J16" s="7">
        <v>22.338930000000001</v>
      </c>
      <c r="K16" s="1" t="s">
        <v>207</v>
      </c>
      <c r="M16" s="1">
        <v>11</v>
      </c>
      <c r="N16" s="7">
        <v>73.320350000000005</v>
      </c>
      <c r="O16" s="1" t="s">
        <v>208</v>
      </c>
      <c r="Q16" s="1">
        <v>11</v>
      </c>
      <c r="R16" s="7">
        <v>83.626270000000005</v>
      </c>
      <c r="S16" s="1" t="s">
        <v>206</v>
      </c>
    </row>
    <row r="17" spans="1:19">
      <c r="A17" s="1">
        <v>11</v>
      </c>
      <c r="B17" s="42">
        <v>22.338930000000001</v>
      </c>
      <c r="C17" s="1" t="s">
        <v>207</v>
      </c>
      <c r="D17" s="1" t="s">
        <v>87</v>
      </c>
      <c r="E17" s="1" t="s">
        <v>204</v>
      </c>
      <c r="F17" s="43">
        <v>-58.642235999999727</v>
      </c>
      <c r="G17" s="43">
        <v>-34.652111999999825</v>
      </c>
      <c r="I17" s="1">
        <v>12</v>
      </c>
      <c r="J17" s="7">
        <v>24.755199999999999</v>
      </c>
      <c r="K17" s="1" t="s">
        <v>210</v>
      </c>
      <c r="M17" s="1">
        <v>12</v>
      </c>
      <c r="N17" s="7">
        <v>81.415279999999996</v>
      </c>
      <c r="O17" s="1" t="s">
        <v>211</v>
      </c>
      <c r="Q17" s="1">
        <v>12</v>
      </c>
      <c r="R17" s="7">
        <v>95.3</v>
      </c>
      <c r="S17" s="1" t="s">
        <v>209</v>
      </c>
    </row>
    <row r="18" spans="1:19">
      <c r="A18" s="1">
        <v>12</v>
      </c>
      <c r="B18" s="42">
        <v>24.755199999999999</v>
      </c>
      <c r="C18" s="1" t="s">
        <v>210</v>
      </c>
      <c r="D18" s="1" t="s">
        <v>87</v>
      </c>
      <c r="E18" s="1" t="s">
        <v>210</v>
      </c>
      <c r="F18" s="43">
        <v>-58.667823000000396</v>
      </c>
      <c r="G18" s="43">
        <v>-34.660274000000399</v>
      </c>
      <c r="I18" s="1">
        <v>13</v>
      </c>
      <c r="J18" s="7">
        <v>27.803000000000001</v>
      </c>
      <c r="K18" s="1" t="s">
        <v>213</v>
      </c>
      <c r="M18" s="1">
        <v>13</v>
      </c>
      <c r="N18" s="7">
        <v>90.66337</v>
      </c>
      <c r="O18" s="1" t="s">
        <v>214</v>
      </c>
      <c r="Q18" s="1">
        <v>13</v>
      </c>
      <c r="R18" s="7">
        <v>101.99299999999999</v>
      </c>
      <c r="S18" s="1" t="s">
        <v>212</v>
      </c>
    </row>
    <row r="19" spans="1:19">
      <c r="A19" s="1">
        <v>13</v>
      </c>
      <c r="B19" s="42">
        <v>27.803000000000001</v>
      </c>
      <c r="C19" s="1" t="s">
        <v>213</v>
      </c>
      <c r="D19" s="1" t="s">
        <v>87</v>
      </c>
      <c r="E19" s="1" t="s">
        <v>176</v>
      </c>
      <c r="F19" s="43">
        <v>-58.698305999999157</v>
      </c>
      <c r="G19" s="43">
        <v>-34.665536000000351</v>
      </c>
      <c r="I19" s="1">
        <v>14</v>
      </c>
      <c r="J19" s="7">
        <v>30.487839999999998</v>
      </c>
      <c r="K19" s="1" t="s">
        <v>176</v>
      </c>
      <c r="M19" s="1">
        <v>14</v>
      </c>
      <c r="N19" s="7">
        <v>98.143950000000004</v>
      </c>
      <c r="O19" s="1" t="s">
        <v>215</v>
      </c>
    </row>
    <row r="20" spans="1:19">
      <c r="A20" s="1">
        <v>14</v>
      </c>
      <c r="B20" s="42">
        <v>30.487839999999998</v>
      </c>
      <c r="C20" s="1" t="s">
        <v>176</v>
      </c>
      <c r="D20" s="1" t="s">
        <v>87</v>
      </c>
      <c r="E20" s="1" t="s">
        <v>176</v>
      </c>
      <c r="F20" s="43">
        <v>-58.727490999999119</v>
      </c>
      <c r="G20" s="43">
        <v>-34.66455699999927</v>
      </c>
      <c r="I20" s="1">
        <v>15</v>
      </c>
      <c r="J20" s="7">
        <v>33.646000000000001</v>
      </c>
      <c r="K20" s="1" t="s">
        <v>216</v>
      </c>
      <c r="Q20" s="38" t="s">
        <v>149</v>
      </c>
      <c r="R20" s="70">
        <f>+R18-R6</f>
        <v>71.505159999999989</v>
      </c>
      <c r="S20" s="38"/>
    </row>
    <row r="21" spans="1:19">
      <c r="A21" s="1">
        <v>15</v>
      </c>
      <c r="B21" s="42">
        <v>33.646000000000001</v>
      </c>
      <c r="C21" s="1" t="s">
        <v>216</v>
      </c>
      <c r="D21" s="1" t="s">
        <v>87</v>
      </c>
      <c r="E21" s="1" t="s">
        <v>175</v>
      </c>
      <c r="F21" s="43">
        <v>-58.762011999999402</v>
      </c>
      <c r="G21" s="43">
        <v>-34.658239000000258</v>
      </c>
      <c r="I21" s="1">
        <v>16</v>
      </c>
      <c r="J21" s="7">
        <v>36.382199999999997</v>
      </c>
      <c r="K21" s="1" t="s">
        <v>175</v>
      </c>
      <c r="M21" s="38" t="s">
        <v>149</v>
      </c>
      <c r="N21" s="70">
        <f>+N19-N6</f>
        <v>61.761750000000006</v>
      </c>
      <c r="O21" s="38"/>
    </row>
    <row r="22" spans="1:19">
      <c r="A22" s="1">
        <v>16</v>
      </c>
      <c r="B22" s="42">
        <v>36.382199999999997</v>
      </c>
      <c r="C22" s="1" t="s">
        <v>175</v>
      </c>
      <c r="D22" s="1" t="s">
        <v>87</v>
      </c>
      <c r="E22" s="1" t="s">
        <v>175</v>
      </c>
      <c r="F22" s="43">
        <v>-58.789433999998927</v>
      </c>
      <c r="G22" s="43">
        <v>-34.650645000000708</v>
      </c>
      <c r="Q22" s="1" t="s">
        <v>626</v>
      </c>
    </row>
    <row r="23" spans="1:19">
      <c r="A23" s="1">
        <v>17</v>
      </c>
      <c r="B23" s="42">
        <v>34.459000000000003</v>
      </c>
      <c r="C23" s="1" t="s">
        <v>180</v>
      </c>
      <c r="D23" s="1" t="s">
        <v>217</v>
      </c>
      <c r="E23" s="1" t="s">
        <v>176</v>
      </c>
      <c r="F23" s="43">
        <v>-58.760199999999998</v>
      </c>
      <c r="G23" s="43">
        <v>-34.680199999999999</v>
      </c>
      <c r="I23" s="38" t="s">
        <v>149</v>
      </c>
      <c r="J23" s="70">
        <f>+J21</f>
        <v>36.382199999999997</v>
      </c>
      <c r="K23" s="38"/>
    </row>
    <row r="24" spans="1:19">
      <c r="A24" s="1">
        <v>18</v>
      </c>
      <c r="B24" s="42">
        <v>37.840000000000003</v>
      </c>
      <c r="C24" s="1" t="s">
        <v>183</v>
      </c>
      <c r="D24" s="1" t="s">
        <v>217</v>
      </c>
      <c r="E24" s="1" t="s">
        <v>176</v>
      </c>
      <c r="F24" s="43">
        <v>-58.779224999999592</v>
      </c>
      <c r="G24" s="43">
        <v>-34.706071000000129</v>
      </c>
    </row>
    <row r="25" spans="1:19">
      <c r="A25" s="1">
        <v>19</v>
      </c>
      <c r="B25" s="42">
        <v>39.745750000000001</v>
      </c>
      <c r="C25" s="1" t="s">
        <v>186</v>
      </c>
      <c r="D25" s="1" t="s">
        <v>87</v>
      </c>
      <c r="E25" s="1" t="s">
        <v>176</v>
      </c>
      <c r="F25" s="43">
        <v>-58.792849000000388</v>
      </c>
      <c r="G25" s="43">
        <v>-34.724507999999716</v>
      </c>
      <c r="R25" s="7"/>
    </row>
    <row r="26" spans="1:19">
      <c r="A26" s="1">
        <v>20</v>
      </c>
      <c r="B26" s="42">
        <v>42.8</v>
      </c>
      <c r="C26" s="1" t="s">
        <v>625</v>
      </c>
      <c r="D26" s="1" t="s">
        <v>167</v>
      </c>
      <c r="E26" s="1" t="s">
        <v>189</v>
      </c>
      <c r="F26" s="43">
        <v>-58.808336394679202</v>
      </c>
      <c r="G26" s="43">
        <v>-34.744943374590299</v>
      </c>
      <c r="R26" s="7"/>
    </row>
    <row r="27" spans="1:19">
      <c r="A27" s="1">
        <v>21</v>
      </c>
      <c r="B27" s="42">
        <v>47.766269999999999</v>
      </c>
      <c r="C27" s="1" t="s">
        <v>189</v>
      </c>
      <c r="D27" s="1" t="s">
        <v>87</v>
      </c>
      <c r="E27" s="1" t="s">
        <v>189</v>
      </c>
      <c r="F27" s="43">
        <v>-58.836071999999398</v>
      </c>
      <c r="G27" s="43">
        <v>-34.78394400000024</v>
      </c>
      <c r="R27" s="7"/>
    </row>
    <row r="28" spans="1:19">
      <c r="A28" s="1">
        <v>22</v>
      </c>
      <c r="B28" s="42">
        <v>57.571269999999998</v>
      </c>
      <c r="C28" s="1" t="s">
        <v>192</v>
      </c>
      <c r="D28" s="1" t="s">
        <v>167</v>
      </c>
      <c r="E28" s="1" t="s">
        <v>218</v>
      </c>
      <c r="F28" s="43">
        <v>-58.892200000000003</v>
      </c>
      <c r="G28" s="43">
        <v>-34.857799999999997</v>
      </c>
      <c r="I28" s="25" t="s">
        <v>156</v>
      </c>
      <c r="J28" s="25"/>
      <c r="K28" s="25"/>
      <c r="L28" s="168">
        <v>30</v>
      </c>
      <c r="N28" s="7"/>
      <c r="R28" s="7"/>
    </row>
    <row r="29" spans="1:19">
      <c r="A29" s="1">
        <v>23</v>
      </c>
      <c r="B29" s="42">
        <v>61.999270000000003</v>
      </c>
      <c r="C29" s="1" t="s">
        <v>195</v>
      </c>
      <c r="D29" s="1" t="s">
        <v>87</v>
      </c>
      <c r="E29" s="1" t="s">
        <v>218</v>
      </c>
      <c r="F29" s="43">
        <v>-58.917900000000003</v>
      </c>
      <c r="G29" s="43">
        <v>-34.892299999999999</v>
      </c>
      <c r="I29" s="25" t="s">
        <v>157</v>
      </c>
      <c r="J29" s="25"/>
      <c r="K29" s="25"/>
      <c r="L29" s="168">
        <v>5</v>
      </c>
      <c r="R29" s="7"/>
    </row>
    <row r="30" spans="1:19">
      <c r="A30" s="1">
        <v>24</v>
      </c>
      <c r="B30" s="42">
        <v>66.65025</v>
      </c>
      <c r="C30" s="1" t="s">
        <v>199</v>
      </c>
      <c r="D30" s="1" t="s">
        <v>87</v>
      </c>
      <c r="E30" s="1" t="s">
        <v>218</v>
      </c>
      <c r="F30" s="43">
        <v>-58.945356000000153</v>
      </c>
      <c r="G30" s="43">
        <v>-34.930292999999864</v>
      </c>
      <c r="I30" s="25" t="s">
        <v>158</v>
      </c>
      <c r="J30" s="25"/>
      <c r="K30" s="25"/>
      <c r="L30" s="168">
        <v>6</v>
      </c>
    </row>
    <row r="31" spans="1:19">
      <c r="A31" s="1">
        <v>25</v>
      </c>
      <c r="B31" s="42">
        <v>76.327269999999999</v>
      </c>
      <c r="C31" s="1" t="s">
        <v>203</v>
      </c>
      <c r="D31" s="1" t="s">
        <v>167</v>
      </c>
      <c r="E31" s="1" t="s">
        <v>218</v>
      </c>
      <c r="F31" s="43">
        <v>-59</v>
      </c>
      <c r="G31" s="43">
        <v>-35.002000000000002</v>
      </c>
      <c r="I31" s="27" t="s">
        <v>159</v>
      </c>
      <c r="J31" s="25"/>
      <c r="K31" s="25"/>
      <c r="L31" s="169">
        <f>SUM(L28:L30)</f>
        <v>41</v>
      </c>
      <c r="Q31" s="7"/>
    </row>
    <row r="32" spans="1:19">
      <c r="A32" s="1">
        <v>26</v>
      </c>
      <c r="B32" s="42">
        <v>83.626270000000005</v>
      </c>
      <c r="C32" s="1" t="s">
        <v>206</v>
      </c>
      <c r="D32" s="1" t="s">
        <v>87</v>
      </c>
      <c r="E32" s="1" t="s">
        <v>212</v>
      </c>
      <c r="F32" s="43">
        <v>-59.041499999999999</v>
      </c>
      <c r="G32" s="43">
        <v>-35.058399999999999</v>
      </c>
    </row>
    <row r="33" spans="1:12">
      <c r="A33" s="1">
        <v>27</v>
      </c>
      <c r="B33" s="42">
        <v>95.3</v>
      </c>
      <c r="C33" s="1" t="s">
        <v>209</v>
      </c>
      <c r="D33" s="1" t="s">
        <v>87</v>
      </c>
      <c r="E33" s="1" t="s">
        <v>212</v>
      </c>
      <c r="F33" s="43">
        <v>-59.090699999999998</v>
      </c>
      <c r="G33" s="43">
        <v>-35.151499999999999</v>
      </c>
      <c r="I33" s="25" t="s">
        <v>160</v>
      </c>
      <c r="J33" s="25"/>
      <c r="K33" s="25"/>
      <c r="L33" s="168">
        <v>14</v>
      </c>
    </row>
    <row r="34" spans="1:12">
      <c r="A34" s="1">
        <v>28</v>
      </c>
      <c r="B34" s="42">
        <v>101.99299999999999</v>
      </c>
      <c r="C34" s="1" t="s">
        <v>212</v>
      </c>
      <c r="D34" s="1" t="s">
        <v>87</v>
      </c>
      <c r="E34" s="1" t="s">
        <v>212</v>
      </c>
      <c r="F34" s="43">
        <v>-59.093100000000042</v>
      </c>
      <c r="G34" s="43">
        <v>-35.185821999999995</v>
      </c>
      <c r="I34" s="25" t="s">
        <v>162</v>
      </c>
      <c r="J34" s="25"/>
      <c r="K34" s="25"/>
      <c r="L34" s="168">
        <f>13+12</f>
        <v>25</v>
      </c>
    </row>
    <row r="35" spans="1:12">
      <c r="A35" s="1">
        <v>29</v>
      </c>
      <c r="B35" s="42">
        <v>40.107999999999997</v>
      </c>
      <c r="C35" s="1" t="s">
        <v>179</v>
      </c>
      <c r="D35" s="1" t="s">
        <v>217</v>
      </c>
      <c r="E35" s="1" t="s">
        <v>175</v>
      </c>
      <c r="F35" s="43">
        <v>-58.828699999999998</v>
      </c>
      <c r="G35" s="43">
        <v>-34.639699999999998</v>
      </c>
      <c r="I35" s="25" t="s">
        <v>163</v>
      </c>
      <c r="J35" s="27"/>
      <c r="K35" s="27"/>
      <c r="L35" s="168">
        <v>2</v>
      </c>
    </row>
    <row r="36" spans="1:12">
      <c r="A36" s="1">
        <v>30</v>
      </c>
      <c r="B36" s="42">
        <v>42.73</v>
      </c>
      <c r="C36" s="1" t="s">
        <v>182</v>
      </c>
      <c r="D36" s="1" t="s">
        <v>87</v>
      </c>
      <c r="E36" s="1" t="s">
        <v>175</v>
      </c>
      <c r="F36" s="43">
        <v>-58.855699999999999</v>
      </c>
      <c r="G36" s="43">
        <v>-34.632399999999997</v>
      </c>
      <c r="I36" s="27" t="s">
        <v>159</v>
      </c>
      <c r="J36" s="25"/>
      <c r="K36" s="25"/>
      <c r="L36" s="169">
        <f>SUM(L33:L35)</f>
        <v>41</v>
      </c>
    </row>
    <row r="37" spans="1:12" ht="15">
      <c r="A37" s="1">
        <v>31</v>
      </c>
      <c r="B37" s="42">
        <v>46.381999999999998</v>
      </c>
      <c r="C37" s="1" t="s">
        <v>185</v>
      </c>
      <c r="D37" s="1" t="s">
        <v>217</v>
      </c>
      <c r="E37" s="1" t="s">
        <v>191</v>
      </c>
      <c r="F37" s="43">
        <v>-58.8934</v>
      </c>
      <c r="G37" s="43">
        <v>-34.622700000000002</v>
      </c>
      <c r="I37"/>
    </row>
    <row r="38" spans="1:12">
      <c r="A38" s="1">
        <v>32</v>
      </c>
      <c r="B38" s="42">
        <v>49.107999999999997</v>
      </c>
      <c r="C38" s="1" t="s">
        <v>188</v>
      </c>
      <c r="D38" s="1" t="s">
        <v>217</v>
      </c>
      <c r="E38" s="1" t="s">
        <v>191</v>
      </c>
      <c r="F38" s="43">
        <v>-58.921799999999998</v>
      </c>
      <c r="G38" s="43">
        <v>-34.616100000000003</v>
      </c>
    </row>
    <row r="39" spans="1:12">
      <c r="A39" s="1">
        <v>33</v>
      </c>
      <c r="B39" s="42">
        <v>52.057510000000001</v>
      </c>
      <c r="C39" s="1" t="s">
        <v>191</v>
      </c>
      <c r="D39" s="1" t="s">
        <v>87</v>
      </c>
      <c r="E39" s="1" t="s">
        <v>191</v>
      </c>
      <c r="F39" s="43">
        <v>-58.953499999999998</v>
      </c>
      <c r="G39" s="43">
        <v>-34.608800000000002</v>
      </c>
    </row>
    <row r="40" spans="1:12">
      <c r="A40" s="1">
        <v>34</v>
      </c>
      <c r="B40" s="42">
        <v>56.325000000000003</v>
      </c>
      <c r="C40" s="1" t="s">
        <v>194</v>
      </c>
      <c r="D40" s="1" t="s">
        <v>167</v>
      </c>
      <c r="E40" s="1" t="s">
        <v>191</v>
      </c>
      <c r="F40" s="43">
        <v>-58.975299999999997</v>
      </c>
      <c r="G40" s="43">
        <v>-34.603499999999997</v>
      </c>
    </row>
    <row r="41" spans="1:12">
      <c r="A41" s="1">
        <v>35</v>
      </c>
      <c r="B41" s="42">
        <v>61.95</v>
      </c>
      <c r="C41" s="1" t="s">
        <v>198</v>
      </c>
      <c r="D41" s="1" t="s">
        <v>167</v>
      </c>
      <c r="E41" s="1" t="s">
        <v>205</v>
      </c>
      <c r="F41" s="43">
        <v>-59.056899999999999</v>
      </c>
      <c r="G41" s="43">
        <v>-34.584600000000002</v>
      </c>
    </row>
    <row r="42" spans="1:12">
      <c r="A42" s="1">
        <v>36</v>
      </c>
      <c r="B42" s="42">
        <v>64.8</v>
      </c>
      <c r="C42" s="1" t="s">
        <v>202</v>
      </c>
      <c r="D42" s="1" t="s">
        <v>167</v>
      </c>
      <c r="E42" s="1" t="s">
        <v>205</v>
      </c>
      <c r="F42" s="43">
        <v>-59.087200000000003</v>
      </c>
      <c r="G42" s="43">
        <v>-34.577500000000001</v>
      </c>
    </row>
    <row r="43" spans="1:12">
      <c r="A43" s="1">
        <v>37</v>
      </c>
      <c r="B43" s="42">
        <v>66.546869999999998</v>
      </c>
      <c r="C43" s="1" t="s">
        <v>205</v>
      </c>
      <c r="D43" s="1" t="s">
        <v>87</v>
      </c>
      <c r="E43" s="1" t="s">
        <v>205</v>
      </c>
      <c r="F43" s="43">
        <v>-59.1053</v>
      </c>
      <c r="G43" s="43">
        <v>-34.577800000000003</v>
      </c>
    </row>
    <row r="44" spans="1:12">
      <c r="A44" s="1">
        <v>38</v>
      </c>
      <c r="B44" s="42">
        <v>73.320350000000005</v>
      </c>
      <c r="C44" s="1" t="s">
        <v>208</v>
      </c>
      <c r="D44" s="1" t="s">
        <v>87</v>
      </c>
      <c r="E44" s="1" t="s">
        <v>205</v>
      </c>
      <c r="F44" s="43">
        <v>-59.1736</v>
      </c>
      <c r="G44" s="43">
        <v>-34.6006</v>
      </c>
    </row>
    <row r="45" spans="1:12">
      <c r="A45" s="1">
        <v>39</v>
      </c>
      <c r="B45" s="42">
        <v>81.415279999999996</v>
      </c>
      <c r="C45" s="1" t="s">
        <v>211</v>
      </c>
      <c r="D45" s="1" t="s">
        <v>87</v>
      </c>
      <c r="E45" s="1" t="s">
        <v>205</v>
      </c>
      <c r="F45" s="43">
        <v>-59.552999999999997</v>
      </c>
      <c r="G45" s="43">
        <v>-34.627800000000001</v>
      </c>
    </row>
    <row r="46" spans="1:12">
      <c r="A46" s="1">
        <v>40</v>
      </c>
      <c r="B46" s="42">
        <v>90.66337</v>
      </c>
      <c r="C46" s="1" t="s">
        <v>214</v>
      </c>
      <c r="D46" s="1" t="s">
        <v>87</v>
      </c>
      <c r="E46" s="1" t="s">
        <v>215</v>
      </c>
      <c r="F46" s="43">
        <v>-59.352800000000002</v>
      </c>
      <c r="G46" s="43">
        <v>-34.647799999999997</v>
      </c>
    </row>
    <row r="47" spans="1:12">
      <c r="A47" s="1">
        <v>41</v>
      </c>
      <c r="B47" s="42">
        <v>98.143950000000004</v>
      </c>
      <c r="C47" s="1" t="s">
        <v>215</v>
      </c>
      <c r="D47" s="1" t="s">
        <v>87</v>
      </c>
      <c r="E47" s="1" t="s">
        <v>215</v>
      </c>
      <c r="F47" s="43">
        <v>-59.432200000000002</v>
      </c>
      <c r="G47" s="43">
        <v>-34.657800000000002</v>
      </c>
    </row>
    <row r="48" spans="1:12">
      <c r="F48" s="173"/>
      <c r="G48" s="173"/>
    </row>
    <row r="49" spans="1:7">
      <c r="A49" s="1" t="s">
        <v>626</v>
      </c>
      <c r="F49" s="173"/>
      <c r="G49" s="173"/>
    </row>
    <row r="50" spans="1:7">
      <c r="F50" s="173"/>
      <c r="G50" s="173"/>
    </row>
    <row r="51" spans="1:7">
      <c r="F51" s="173"/>
      <c r="G51" s="173"/>
    </row>
  </sheetData>
  <pageMargins left="0.7" right="0.7" top="0.75" bottom="0.75" header="0.3" footer="0.3"/>
  <drawing r:id="rId1"/>
  <tableParts count="4">
    <tablePart r:id="rId2"/>
    <tablePart r:id="rId3"/>
    <tablePart r:id="rId4"/>
    <tablePart r:id="rId5"/>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H376"/>
  <sheetViews>
    <sheetView zoomScale="80" zoomScaleNormal="80" workbookViewId="0">
      <pane xSplit="2" ySplit="1" topLeftCell="AV365" activePane="bottomRight" state="frozen"/>
      <selection activeCell="AU362" sqref="AU362"/>
      <selection pane="topRight" activeCell="AU362" sqref="AU362"/>
      <selection pane="bottomLeft" activeCell="AU362" sqref="AU362"/>
      <selection pane="bottomRight" activeCell="BB365" sqref="BB365"/>
    </sheetView>
  </sheetViews>
  <sheetFormatPr baseColWidth="10" defaultColWidth="11.21875" defaultRowHeight="12.75"/>
  <cols>
    <col min="1" max="1" width="5.21875" style="1" customWidth="1"/>
    <col min="2" max="2" width="9.33203125" style="1" customWidth="1"/>
    <col min="3" max="6" width="11.6640625" style="10" customWidth="1"/>
    <col min="7" max="9" width="11.6640625" style="192" customWidth="1"/>
    <col min="10" max="13" width="11.6640625" style="10" customWidth="1"/>
    <col min="14" max="15" width="11.6640625" style="192" customWidth="1"/>
    <col min="16" max="18" width="11.6640625" style="1" customWidth="1"/>
    <col min="19" max="20" width="11.6640625" style="194" customWidth="1"/>
    <col min="21" max="25" width="11.6640625" style="1" customWidth="1"/>
    <col min="26" max="26" width="11.6640625" style="196" customWidth="1"/>
    <col min="27" max="29" width="11.6640625" style="1" customWidth="1"/>
    <col min="30" max="30" width="11.6640625" style="196" customWidth="1"/>
    <col min="31" max="33" width="11.6640625" style="1" customWidth="1"/>
    <col min="34" max="34" width="11.6640625" style="196" customWidth="1"/>
    <col min="35" max="37" width="11.6640625" style="7" customWidth="1"/>
    <col min="38" max="38" width="11.6640625" style="198" customWidth="1"/>
    <col min="39" max="41" width="11.6640625" style="1" customWidth="1"/>
    <col min="42" max="42" width="11.6640625" style="200" customWidth="1"/>
    <col min="43" max="45" width="11.6640625" style="1" customWidth="1"/>
    <col min="46" max="46" width="11.6640625" style="200" customWidth="1"/>
    <col min="47" max="49" width="11.6640625" style="1" customWidth="1"/>
    <col min="50" max="50" width="11.6640625" style="200" customWidth="1"/>
    <col min="51" max="53" width="11.6640625" style="1" customWidth="1"/>
    <col min="54" max="56" width="11.6640625" style="381" customWidth="1"/>
    <col min="57" max="58" width="11.6640625" style="1" customWidth="1"/>
    <col min="59" max="59" width="11.21875" style="236"/>
    <col min="60" max="60" width="26.21875" style="1" customWidth="1"/>
    <col min="61" max="16384" width="11.21875" style="1"/>
  </cols>
  <sheetData>
    <row r="1" spans="1:60" s="9" customFormat="1" ht="119.65" customHeight="1">
      <c r="A1" s="9" t="s">
        <v>3</v>
      </c>
      <c r="B1" s="9" t="s">
        <v>4</v>
      </c>
      <c r="C1" s="11" t="s">
        <v>5</v>
      </c>
      <c r="D1" s="11" t="s">
        <v>6</v>
      </c>
      <c r="E1" s="11" t="s">
        <v>7</v>
      </c>
      <c r="F1" s="11" t="s">
        <v>8</v>
      </c>
      <c r="G1" s="191" t="s">
        <v>2</v>
      </c>
      <c r="H1" s="191" t="s">
        <v>9</v>
      </c>
      <c r="I1" s="191" t="s">
        <v>10</v>
      </c>
      <c r="J1" s="11" t="s">
        <v>11</v>
      </c>
      <c r="K1" s="11" t="s">
        <v>12</v>
      </c>
      <c r="L1" s="11" t="s">
        <v>13</v>
      </c>
      <c r="M1" s="11" t="s">
        <v>14</v>
      </c>
      <c r="N1" s="191" t="s">
        <v>15</v>
      </c>
      <c r="O1" s="191" t="s">
        <v>16</v>
      </c>
      <c r="P1" s="9" t="s">
        <v>17</v>
      </c>
      <c r="Q1" s="9" t="s">
        <v>18</v>
      </c>
      <c r="R1" s="9" t="s">
        <v>19</v>
      </c>
      <c r="S1" s="193" t="s">
        <v>20</v>
      </c>
      <c r="T1" s="209" t="s">
        <v>644</v>
      </c>
      <c r="U1" s="9" t="s">
        <v>21</v>
      </c>
      <c r="V1" s="9" t="s">
        <v>22</v>
      </c>
      <c r="W1" s="9" t="s">
        <v>23</v>
      </c>
      <c r="X1" s="9" t="s">
        <v>24</v>
      </c>
      <c r="Y1" s="9" t="s">
        <v>25</v>
      </c>
      <c r="Z1" s="195" t="s">
        <v>26</v>
      </c>
      <c r="AA1" s="9" t="s">
        <v>27</v>
      </c>
      <c r="AB1" s="9" t="s">
        <v>28</v>
      </c>
      <c r="AC1" s="9" t="s">
        <v>29</v>
      </c>
      <c r="AD1" s="195" t="s">
        <v>30</v>
      </c>
      <c r="AE1" s="9" t="s">
        <v>31</v>
      </c>
      <c r="AF1" s="9" t="s">
        <v>32</v>
      </c>
      <c r="AG1" s="9" t="s">
        <v>33</v>
      </c>
      <c r="AH1" s="195" t="s">
        <v>34</v>
      </c>
      <c r="AI1" s="12" t="s">
        <v>35</v>
      </c>
      <c r="AJ1" s="12" t="s">
        <v>36</v>
      </c>
      <c r="AK1" s="12" t="s">
        <v>37</v>
      </c>
      <c r="AL1" s="197" t="s">
        <v>38</v>
      </c>
      <c r="AM1" s="9" t="s">
        <v>39</v>
      </c>
      <c r="AN1" s="9" t="s">
        <v>40</v>
      </c>
      <c r="AO1" s="9" t="s">
        <v>41</v>
      </c>
      <c r="AP1" s="199" t="s">
        <v>42</v>
      </c>
      <c r="AQ1" s="9" t="s">
        <v>43</v>
      </c>
      <c r="AR1" s="9" t="s">
        <v>44</v>
      </c>
      <c r="AS1" s="9" t="s">
        <v>45</v>
      </c>
      <c r="AT1" s="199" t="s">
        <v>46</v>
      </c>
      <c r="AU1" s="9" t="s">
        <v>47</v>
      </c>
      <c r="AV1" s="9" t="s">
        <v>48</v>
      </c>
      <c r="AW1" s="9" t="s">
        <v>49</v>
      </c>
      <c r="AX1" s="199" t="s">
        <v>50</v>
      </c>
      <c r="AY1" s="9" t="s">
        <v>51</v>
      </c>
      <c r="AZ1" s="9" t="s">
        <v>52</v>
      </c>
      <c r="BA1" s="9" t="s">
        <v>53</v>
      </c>
      <c r="BB1" s="9" t="s">
        <v>55</v>
      </c>
      <c r="BC1" s="199" t="s">
        <v>56</v>
      </c>
      <c r="BD1" s="378" t="s">
        <v>54</v>
      </c>
      <c r="BE1" s="9" t="s">
        <v>57</v>
      </c>
      <c r="BF1" s="9" t="s">
        <v>58</v>
      </c>
      <c r="BG1" s="234" t="s">
        <v>59</v>
      </c>
      <c r="BH1" s="9" t="s">
        <v>60</v>
      </c>
    </row>
    <row r="2" spans="1:60">
      <c r="A2" s="1">
        <v>1993</v>
      </c>
      <c r="B2" s="1" t="s">
        <v>61</v>
      </c>
      <c r="C2" s="10">
        <v>0.2</v>
      </c>
      <c r="D2" s="10">
        <v>0</v>
      </c>
      <c r="E2" s="10">
        <v>0</v>
      </c>
      <c r="F2" s="10">
        <v>25.676639999999999</v>
      </c>
      <c r="G2" s="192">
        <f t="shared" ref="G2:G65" si="0">SUM(C2:F2)</f>
        <v>25.876639999999998</v>
      </c>
      <c r="H2" s="192">
        <f>+Urq_InfraMR[[#This Row],[Total Líneas de Explotación ]]</f>
        <v>25.876639999999998</v>
      </c>
      <c r="I2" s="192">
        <v>25.677</v>
      </c>
      <c r="J2" s="10">
        <v>0.2</v>
      </c>
      <c r="K2" s="10">
        <v>2.5569999999999999</v>
      </c>
      <c r="L2" s="10">
        <v>54.899000000000001</v>
      </c>
      <c r="M2" s="10">
        <v>3.875</v>
      </c>
      <c r="N2" s="192">
        <f>+Urq_InfraMR[[#This Row],[A.03.1 -  Longitud de Vías de Explotación No Electrificadas Troncales y Ramales (vía principal) (km)]]+Urq_InfraMR[[#This Row],[A.04.1 -  Longitud de Vías de Explotación Electrificadas Troncales y Ramales (vía principal) (km)]]</f>
        <v>55.099000000000004</v>
      </c>
      <c r="O2" s="192">
        <f>+Urq_InfraMR[[#This Row],[Total Vías (excluido Auxiliares)]]</f>
        <v>55.099000000000004</v>
      </c>
      <c r="P2" s="1">
        <v>6</v>
      </c>
      <c r="Q2" s="1">
        <v>17</v>
      </c>
      <c r="R2" s="1">
        <v>0</v>
      </c>
      <c r="S2" s="194">
        <f t="shared" ref="S2:S65" si="1">SUM(P2:R2)</f>
        <v>23</v>
      </c>
      <c r="T2" s="194">
        <v>23</v>
      </c>
      <c r="U2" s="1">
        <v>0</v>
      </c>
      <c r="V2" s="1">
        <v>30</v>
      </c>
      <c r="W2" s="1">
        <v>0</v>
      </c>
      <c r="X2" s="1">
        <v>3</v>
      </c>
      <c r="Y2" s="1">
        <v>2</v>
      </c>
      <c r="Z2" s="196">
        <f t="shared" ref="Z2:Z65" si="2">SUM(U2:Y2)</f>
        <v>35</v>
      </c>
      <c r="AA2" s="1">
        <v>1</v>
      </c>
      <c r="AB2" s="1">
        <v>6</v>
      </c>
      <c r="AC2" s="1">
        <f>+Urq_InfraMR[[#This Row],[Total Pasos Vehiculares a Nivel]]</f>
        <v>35</v>
      </c>
      <c r="AD2" s="196">
        <f t="shared" ref="AD2:AD65" si="3">SUM(AA2:AC2)</f>
        <v>42</v>
      </c>
      <c r="AE2" s="1">
        <v>1</v>
      </c>
      <c r="AF2" s="1">
        <v>2</v>
      </c>
      <c r="AG2" s="1">
        <v>31</v>
      </c>
      <c r="AH2" s="196">
        <f t="shared" ref="AH2:AH65" si="4">SUM(AE2:AG2)</f>
        <v>34</v>
      </c>
      <c r="AI2" s="7">
        <v>17.370999999999999</v>
      </c>
      <c r="AJ2" s="7">
        <v>0</v>
      </c>
      <c r="AK2" s="7">
        <v>8.3789999999999996</v>
      </c>
      <c r="AL2" s="198">
        <f t="shared" ref="AL2:AL65" si="5">SUM(AI2:AK2)</f>
        <v>25.75</v>
      </c>
      <c r="AM2" s="1">
        <v>1</v>
      </c>
      <c r="AN2" s="1">
        <v>0</v>
      </c>
      <c r="AO2" s="1">
        <v>0</v>
      </c>
      <c r="AP2" s="200">
        <f t="shared" ref="AP2:AP65" si="6">SUM(AM2:AO2)</f>
        <v>1</v>
      </c>
      <c r="AQ2" s="1">
        <v>0</v>
      </c>
      <c r="AR2" s="1">
        <v>128</v>
      </c>
      <c r="AS2" s="1">
        <v>0</v>
      </c>
      <c r="AT2" s="200">
        <f>+Urq_InfraMR[[#This Row],[B.02.1 - Parque de Coches Eléctricos Motrices]]+Urq_InfraMR[[#This Row],[B.02.2 - Parque de Coches Eléctricos Motrices Remolcados Tipo R]]+Urq_InfraMR[[#This Row],[B.02.3 - Parque de Coches Eléctricos Motrices Tipo R]]</f>
        <v>128</v>
      </c>
      <c r="AU2" s="1">
        <v>0</v>
      </c>
      <c r="AV2" s="1">
        <v>0</v>
      </c>
      <c r="AW2" s="1">
        <v>0</v>
      </c>
      <c r="AX2" s="200">
        <f>+Urq_InfraMR[[#This Row],[B.03.1 - Parque de Coches Motores Motrices Remolcados]]+Urq_InfraMR[[#This Row],[B.03.2 - Parque de Coches Motores Motrices Intermedios]]+Urq_InfraMR[[#This Row],[B.03.3 - Parque de Coches Motores Motrices Cabina]]</f>
        <v>0</v>
      </c>
      <c r="AY2" s="1">
        <v>0</v>
      </c>
      <c r="AZ2" s="1">
        <v>0</v>
      </c>
      <c r="BA2" s="1">
        <v>0</v>
      </c>
      <c r="BB2" s="1">
        <v>0</v>
      </c>
      <c r="BC2" s="200">
        <f>+SUM(Urq_InfraMR[[#This Row],[B.04.1 - Parque de Coches Remolcados Clase Unica]:[B.04.5 - Parque de Coches Remolcados para Servicios Especiales (Cartoneros)]])</f>
        <v>0</v>
      </c>
      <c r="BD2" s="356">
        <v>0</v>
      </c>
      <c r="BE2" s="1">
        <v>1</v>
      </c>
      <c r="BF2" s="1">
        <v>0</v>
      </c>
      <c r="BG2" s="235">
        <v>1435</v>
      </c>
    </row>
    <row r="3" spans="1:60">
      <c r="A3" s="1">
        <v>1993</v>
      </c>
      <c r="B3" s="1" t="s">
        <v>62</v>
      </c>
      <c r="C3" s="10">
        <v>0.2</v>
      </c>
      <c r="D3" s="10">
        <v>0</v>
      </c>
      <c r="E3" s="10">
        <v>0</v>
      </c>
      <c r="F3" s="10">
        <v>25.676639999999999</v>
      </c>
      <c r="G3" s="192">
        <f t="shared" si="0"/>
        <v>25.876639999999998</v>
      </c>
      <c r="H3" s="192">
        <f>+Urq_InfraMR[[#This Row],[Total Líneas de Explotación ]]</f>
        <v>25.876639999999998</v>
      </c>
      <c r="I3" s="192">
        <v>25.677</v>
      </c>
      <c r="J3" s="10">
        <v>0.2</v>
      </c>
      <c r="K3" s="10">
        <v>2.5569999999999999</v>
      </c>
      <c r="L3" s="10">
        <v>54.899000000000001</v>
      </c>
      <c r="M3" s="10">
        <v>3.875</v>
      </c>
      <c r="N3" s="192">
        <f>+Urq_InfraMR[[#This Row],[A.03.1 -  Longitud de Vías de Explotación No Electrificadas Troncales y Ramales (vía principal) (km)]]+Urq_InfraMR[[#This Row],[A.04.1 -  Longitud de Vías de Explotación Electrificadas Troncales y Ramales (vía principal) (km)]]</f>
        <v>55.099000000000004</v>
      </c>
      <c r="O3" s="192">
        <f>+Urq_InfraMR[[#This Row],[Total Vías (excluido Auxiliares)]]</f>
        <v>55.099000000000004</v>
      </c>
      <c r="P3" s="1">
        <v>6</v>
      </c>
      <c r="Q3" s="1">
        <v>17</v>
      </c>
      <c r="R3" s="1">
        <v>0</v>
      </c>
      <c r="S3" s="194">
        <f t="shared" si="1"/>
        <v>23</v>
      </c>
      <c r="T3" s="194">
        <v>23</v>
      </c>
      <c r="U3" s="1">
        <v>0</v>
      </c>
      <c r="V3" s="1">
        <v>30</v>
      </c>
      <c r="W3" s="1">
        <v>0</v>
      </c>
      <c r="X3" s="1">
        <v>3</v>
      </c>
      <c r="Y3" s="1">
        <v>2</v>
      </c>
      <c r="Z3" s="196">
        <f t="shared" si="2"/>
        <v>35</v>
      </c>
      <c r="AA3" s="1">
        <v>1</v>
      </c>
      <c r="AB3" s="1">
        <v>6</v>
      </c>
      <c r="AC3" s="1">
        <f>+Urq_InfraMR[[#This Row],[Total Pasos Vehiculares a Nivel]]</f>
        <v>35</v>
      </c>
      <c r="AD3" s="196">
        <f t="shared" si="3"/>
        <v>42</v>
      </c>
      <c r="AE3" s="1">
        <v>1</v>
      </c>
      <c r="AF3" s="1">
        <v>2</v>
      </c>
      <c r="AG3" s="1">
        <v>31</v>
      </c>
      <c r="AH3" s="196">
        <f t="shared" si="4"/>
        <v>34</v>
      </c>
      <c r="AI3" s="7">
        <v>17.370999999999999</v>
      </c>
      <c r="AJ3" s="7">
        <v>0</v>
      </c>
      <c r="AK3" s="7">
        <v>8.3789999999999996</v>
      </c>
      <c r="AL3" s="198">
        <f t="shared" si="5"/>
        <v>25.75</v>
      </c>
      <c r="AM3" s="1">
        <v>1</v>
      </c>
      <c r="AN3" s="1">
        <v>0</v>
      </c>
      <c r="AO3" s="1">
        <v>0</v>
      </c>
      <c r="AP3" s="200">
        <f t="shared" si="6"/>
        <v>1</v>
      </c>
      <c r="AQ3" s="1">
        <v>0</v>
      </c>
      <c r="AR3" s="1">
        <v>128</v>
      </c>
      <c r="AS3" s="1">
        <v>0</v>
      </c>
      <c r="AT3" s="200">
        <f>+Urq_InfraMR[[#This Row],[B.02.1 - Parque de Coches Eléctricos Motrices]]+Urq_InfraMR[[#This Row],[B.02.2 - Parque de Coches Eléctricos Motrices Remolcados Tipo R]]+Urq_InfraMR[[#This Row],[B.02.3 - Parque de Coches Eléctricos Motrices Tipo R]]</f>
        <v>128</v>
      </c>
      <c r="AU3" s="1">
        <v>0</v>
      </c>
      <c r="AV3" s="1">
        <v>0</v>
      </c>
      <c r="AW3" s="1">
        <v>0</v>
      </c>
      <c r="AX3" s="200">
        <f>+Urq_InfraMR[[#This Row],[B.03.1 - Parque de Coches Motores Motrices Remolcados]]+Urq_InfraMR[[#This Row],[B.03.2 - Parque de Coches Motores Motrices Intermedios]]+Urq_InfraMR[[#This Row],[B.03.3 - Parque de Coches Motores Motrices Cabina]]</f>
        <v>0</v>
      </c>
      <c r="AY3" s="1">
        <v>0</v>
      </c>
      <c r="AZ3" s="1">
        <v>0</v>
      </c>
      <c r="BA3" s="1">
        <v>0</v>
      </c>
      <c r="BB3" s="1">
        <v>0</v>
      </c>
      <c r="BC3" s="200">
        <f>+SUM(Urq_InfraMR[[#This Row],[B.04.1 - Parque de Coches Remolcados Clase Unica]:[B.04.5 - Parque de Coches Remolcados para Servicios Especiales (Cartoneros)]])</f>
        <v>0</v>
      </c>
      <c r="BD3" s="356">
        <v>0</v>
      </c>
      <c r="BE3" s="1">
        <v>1</v>
      </c>
      <c r="BF3" s="1">
        <v>0</v>
      </c>
      <c r="BG3" s="235">
        <v>1435</v>
      </c>
    </row>
    <row r="4" spans="1:60">
      <c r="A4" s="1">
        <v>1993</v>
      </c>
      <c r="B4" s="1" t="s">
        <v>63</v>
      </c>
      <c r="C4" s="10">
        <v>0.2</v>
      </c>
      <c r="D4" s="10">
        <v>0</v>
      </c>
      <c r="E4" s="10">
        <v>0</v>
      </c>
      <c r="F4" s="10">
        <v>25.676639999999999</v>
      </c>
      <c r="G4" s="192">
        <f t="shared" si="0"/>
        <v>25.876639999999998</v>
      </c>
      <c r="H4" s="192">
        <f>+Urq_InfraMR[[#This Row],[Total Líneas de Explotación ]]</f>
        <v>25.876639999999998</v>
      </c>
      <c r="I4" s="192">
        <v>25.677</v>
      </c>
      <c r="J4" s="10">
        <v>0.2</v>
      </c>
      <c r="K4" s="10">
        <v>2.5569999999999999</v>
      </c>
      <c r="L4" s="10">
        <v>54.899000000000001</v>
      </c>
      <c r="M4" s="10">
        <v>3.875</v>
      </c>
      <c r="N4" s="192">
        <f>+Urq_InfraMR[[#This Row],[A.03.1 -  Longitud de Vías de Explotación No Electrificadas Troncales y Ramales (vía principal) (km)]]+Urq_InfraMR[[#This Row],[A.04.1 -  Longitud de Vías de Explotación Electrificadas Troncales y Ramales (vía principal) (km)]]</f>
        <v>55.099000000000004</v>
      </c>
      <c r="O4" s="192">
        <f>+Urq_InfraMR[[#This Row],[Total Vías (excluido Auxiliares)]]</f>
        <v>55.099000000000004</v>
      </c>
      <c r="P4" s="1">
        <v>6</v>
      </c>
      <c r="Q4" s="1">
        <v>17</v>
      </c>
      <c r="R4" s="1">
        <v>0</v>
      </c>
      <c r="S4" s="194">
        <f t="shared" si="1"/>
        <v>23</v>
      </c>
      <c r="T4" s="194">
        <v>23</v>
      </c>
      <c r="U4" s="1">
        <v>0</v>
      </c>
      <c r="V4" s="1">
        <v>30</v>
      </c>
      <c r="W4" s="1">
        <v>0</v>
      </c>
      <c r="X4" s="1">
        <v>3</v>
      </c>
      <c r="Y4" s="1">
        <v>2</v>
      </c>
      <c r="Z4" s="196">
        <f t="shared" si="2"/>
        <v>35</v>
      </c>
      <c r="AA4" s="1">
        <v>1</v>
      </c>
      <c r="AB4" s="1">
        <v>6</v>
      </c>
      <c r="AC4" s="1">
        <f>+Urq_InfraMR[[#This Row],[Total Pasos Vehiculares a Nivel]]</f>
        <v>35</v>
      </c>
      <c r="AD4" s="196">
        <f t="shared" si="3"/>
        <v>42</v>
      </c>
      <c r="AE4" s="1">
        <v>1</v>
      </c>
      <c r="AF4" s="1">
        <v>2</v>
      </c>
      <c r="AG4" s="1">
        <v>31</v>
      </c>
      <c r="AH4" s="196">
        <f t="shared" si="4"/>
        <v>34</v>
      </c>
      <c r="AI4" s="7">
        <v>17.370999999999999</v>
      </c>
      <c r="AJ4" s="7">
        <v>0</v>
      </c>
      <c r="AK4" s="7">
        <v>8.3789999999999996</v>
      </c>
      <c r="AL4" s="198">
        <f t="shared" si="5"/>
        <v>25.75</v>
      </c>
      <c r="AM4" s="1">
        <v>1</v>
      </c>
      <c r="AN4" s="1">
        <v>0</v>
      </c>
      <c r="AO4" s="1">
        <v>0</v>
      </c>
      <c r="AP4" s="200">
        <f t="shared" si="6"/>
        <v>1</v>
      </c>
      <c r="AQ4" s="1">
        <v>0</v>
      </c>
      <c r="AR4" s="1">
        <v>128</v>
      </c>
      <c r="AS4" s="1">
        <v>0</v>
      </c>
      <c r="AT4" s="200">
        <f>+Urq_InfraMR[[#This Row],[B.02.1 - Parque de Coches Eléctricos Motrices]]+Urq_InfraMR[[#This Row],[B.02.2 - Parque de Coches Eléctricos Motrices Remolcados Tipo R]]+Urq_InfraMR[[#This Row],[B.02.3 - Parque de Coches Eléctricos Motrices Tipo R]]</f>
        <v>128</v>
      </c>
      <c r="AU4" s="1">
        <v>0</v>
      </c>
      <c r="AV4" s="1">
        <v>0</v>
      </c>
      <c r="AW4" s="1">
        <v>0</v>
      </c>
      <c r="AX4" s="200">
        <f>+Urq_InfraMR[[#This Row],[B.03.1 - Parque de Coches Motores Motrices Remolcados]]+Urq_InfraMR[[#This Row],[B.03.2 - Parque de Coches Motores Motrices Intermedios]]+Urq_InfraMR[[#This Row],[B.03.3 - Parque de Coches Motores Motrices Cabina]]</f>
        <v>0</v>
      </c>
      <c r="AY4" s="1">
        <v>0</v>
      </c>
      <c r="AZ4" s="1">
        <v>0</v>
      </c>
      <c r="BA4" s="1">
        <v>0</v>
      </c>
      <c r="BB4" s="1">
        <v>0</v>
      </c>
      <c r="BC4" s="200">
        <f>+SUM(Urq_InfraMR[[#This Row],[B.04.1 - Parque de Coches Remolcados Clase Unica]:[B.04.5 - Parque de Coches Remolcados para Servicios Especiales (Cartoneros)]])</f>
        <v>0</v>
      </c>
      <c r="BD4" s="356">
        <v>0</v>
      </c>
      <c r="BE4" s="1">
        <v>1</v>
      </c>
      <c r="BF4" s="1">
        <v>0</v>
      </c>
      <c r="BG4" s="235">
        <v>1435</v>
      </c>
    </row>
    <row r="5" spans="1:60">
      <c r="A5" s="1">
        <v>1993</v>
      </c>
      <c r="B5" s="1" t="s">
        <v>64</v>
      </c>
      <c r="C5" s="10">
        <v>0.2</v>
      </c>
      <c r="D5" s="10">
        <v>0</v>
      </c>
      <c r="E5" s="10">
        <v>0</v>
      </c>
      <c r="F5" s="10">
        <v>25.676639999999999</v>
      </c>
      <c r="G5" s="192">
        <f t="shared" si="0"/>
        <v>25.876639999999998</v>
      </c>
      <c r="H5" s="192">
        <f>+Urq_InfraMR[[#This Row],[Total Líneas de Explotación ]]</f>
        <v>25.876639999999998</v>
      </c>
      <c r="I5" s="192">
        <v>25.677</v>
      </c>
      <c r="J5" s="10">
        <v>0.2</v>
      </c>
      <c r="K5" s="10">
        <v>2.5569999999999999</v>
      </c>
      <c r="L5" s="10">
        <v>54.899000000000001</v>
      </c>
      <c r="M5" s="10">
        <v>3.875</v>
      </c>
      <c r="N5" s="192">
        <f>+Urq_InfraMR[[#This Row],[A.03.1 -  Longitud de Vías de Explotación No Electrificadas Troncales y Ramales (vía principal) (km)]]+Urq_InfraMR[[#This Row],[A.04.1 -  Longitud de Vías de Explotación Electrificadas Troncales y Ramales (vía principal) (km)]]</f>
        <v>55.099000000000004</v>
      </c>
      <c r="O5" s="192">
        <f>+Urq_InfraMR[[#This Row],[Total Vías (excluido Auxiliares)]]</f>
        <v>55.099000000000004</v>
      </c>
      <c r="P5" s="1">
        <v>6</v>
      </c>
      <c r="Q5" s="1">
        <v>17</v>
      </c>
      <c r="R5" s="1">
        <v>0</v>
      </c>
      <c r="S5" s="194">
        <f t="shared" si="1"/>
        <v>23</v>
      </c>
      <c r="T5" s="194">
        <v>23</v>
      </c>
      <c r="U5" s="1">
        <v>0</v>
      </c>
      <c r="V5" s="1">
        <v>30</v>
      </c>
      <c r="W5" s="1">
        <v>0</v>
      </c>
      <c r="X5" s="1">
        <v>3</v>
      </c>
      <c r="Y5" s="1">
        <v>2</v>
      </c>
      <c r="Z5" s="196">
        <f t="shared" si="2"/>
        <v>35</v>
      </c>
      <c r="AA5" s="1">
        <v>1</v>
      </c>
      <c r="AB5" s="1">
        <v>6</v>
      </c>
      <c r="AC5" s="1">
        <f>+Urq_InfraMR[[#This Row],[Total Pasos Vehiculares a Nivel]]</f>
        <v>35</v>
      </c>
      <c r="AD5" s="196">
        <f t="shared" si="3"/>
        <v>42</v>
      </c>
      <c r="AE5" s="1">
        <v>1</v>
      </c>
      <c r="AF5" s="1">
        <v>2</v>
      </c>
      <c r="AG5" s="1">
        <v>31</v>
      </c>
      <c r="AH5" s="196">
        <f t="shared" si="4"/>
        <v>34</v>
      </c>
      <c r="AI5" s="7">
        <v>17.370999999999999</v>
      </c>
      <c r="AJ5" s="7">
        <v>0</v>
      </c>
      <c r="AK5" s="7">
        <v>8.3789999999999996</v>
      </c>
      <c r="AL5" s="198">
        <f t="shared" si="5"/>
        <v>25.75</v>
      </c>
      <c r="AM5" s="1">
        <v>1</v>
      </c>
      <c r="AN5" s="1">
        <v>0</v>
      </c>
      <c r="AO5" s="1">
        <v>0</v>
      </c>
      <c r="AP5" s="200">
        <f t="shared" si="6"/>
        <v>1</v>
      </c>
      <c r="AQ5" s="1">
        <v>0</v>
      </c>
      <c r="AR5" s="1">
        <v>128</v>
      </c>
      <c r="AS5" s="1">
        <v>0</v>
      </c>
      <c r="AT5" s="200">
        <f>+Urq_InfraMR[[#This Row],[B.02.1 - Parque de Coches Eléctricos Motrices]]+Urq_InfraMR[[#This Row],[B.02.2 - Parque de Coches Eléctricos Motrices Remolcados Tipo R]]+Urq_InfraMR[[#This Row],[B.02.3 - Parque de Coches Eléctricos Motrices Tipo R]]</f>
        <v>128</v>
      </c>
      <c r="AU5" s="1">
        <v>0</v>
      </c>
      <c r="AV5" s="1">
        <v>0</v>
      </c>
      <c r="AW5" s="1">
        <v>0</v>
      </c>
      <c r="AX5" s="200">
        <f>+Urq_InfraMR[[#This Row],[B.03.1 - Parque de Coches Motores Motrices Remolcados]]+Urq_InfraMR[[#This Row],[B.03.2 - Parque de Coches Motores Motrices Intermedios]]+Urq_InfraMR[[#This Row],[B.03.3 - Parque de Coches Motores Motrices Cabina]]</f>
        <v>0</v>
      </c>
      <c r="AY5" s="1">
        <v>0</v>
      </c>
      <c r="AZ5" s="1">
        <v>0</v>
      </c>
      <c r="BA5" s="1">
        <v>0</v>
      </c>
      <c r="BB5" s="1">
        <v>0</v>
      </c>
      <c r="BC5" s="200">
        <f>+SUM(Urq_InfraMR[[#This Row],[B.04.1 - Parque de Coches Remolcados Clase Unica]:[B.04.5 - Parque de Coches Remolcados para Servicios Especiales (Cartoneros)]])</f>
        <v>0</v>
      </c>
      <c r="BD5" s="356">
        <v>0</v>
      </c>
      <c r="BE5" s="1">
        <v>1</v>
      </c>
      <c r="BF5" s="1">
        <v>0</v>
      </c>
      <c r="BG5" s="235">
        <v>1435</v>
      </c>
    </row>
    <row r="6" spans="1:60">
      <c r="A6" s="1">
        <v>1993</v>
      </c>
      <c r="B6" s="1" t="s">
        <v>65</v>
      </c>
      <c r="C6" s="10">
        <v>0.2</v>
      </c>
      <c r="D6" s="10">
        <v>0</v>
      </c>
      <c r="E6" s="10">
        <v>0</v>
      </c>
      <c r="F6" s="10">
        <v>25.676639999999999</v>
      </c>
      <c r="G6" s="192">
        <f t="shared" si="0"/>
        <v>25.876639999999998</v>
      </c>
      <c r="H6" s="192">
        <f>+Urq_InfraMR[[#This Row],[Total Líneas de Explotación ]]</f>
        <v>25.876639999999998</v>
      </c>
      <c r="I6" s="192">
        <v>25.677</v>
      </c>
      <c r="J6" s="10">
        <v>0.2</v>
      </c>
      <c r="K6" s="10">
        <v>2.5569999999999999</v>
      </c>
      <c r="L6" s="10">
        <v>54.899000000000001</v>
      </c>
      <c r="M6" s="10">
        <v>3.875</v>
      </c>
      <c r="N6" s="192">
        <f>+Urq_InfraMR[[#This Row],[A.03.1 -  Longitud de Vías de Explotación No Electrificadas Troncales y Ramales (vía principal) (km)]]+Urq_InfraMR[[#This Row],[A.04.1 -  Longitud de Vías de Explotación Electrificadas Troncales y Ramales (vía principal) (km)]]</f>
        <v>55.099000000000004</v>
      </c>
      <c r="O6" s="192">
        <f>+Urq_InfraMR[[#This Row],[Total Vías (excluido Auxiliares)]]</f>
        <v>55.099000000000004</v>
      </c>
      <c r="P6" s="1">
        <v>6</v>
      </c>
      <c r="Q6" s="1">
        <v>17</v>
      </c>
      <c r="R6" s="1">
        <v>0</v>
      </c>
      <c r="S6" s="194">
        <f t="shared" si="1"/>
        <v>23</v>
      </c>
      <c r="T6" s="194">
        <v>23</v>
      </c>
      <c r="U6" s="1">
        <v>0</v>
      </c>
      <c r="V6" s="1">
        <v>30</v>
      </c>
      <c r="W6" s="1">
        <v>0</v>
      </c>
      <c r="X6" s="1">
        <v>3</v>
      </c>
      <c r="Y6" s="1">
        <v>2</v>
      </c>
      <c r="Z6" s="196">
        <f t="shared" si="2"/>
        <v>35</v>
      </c>
      <c r="AA6" s="1">
        <v>1</v>
      </c>
      <c r="AB6" s="1">
        <v>6</v>
      </c>
      <c r="AC6" s="1">
        <f>+Urq_InfraMR[[#This Row],[Total Pasos Vehiculares a Nivel]]</f>
        <v>35</v>
      </c>
      <c r="AD6" s="196">
        <f t="shared" si="3"/>
        <v>42</v>
      </c>
      <c r="AE6" s="1">
        <v>1</v>
      </c>
      <c r="AF6" s="1">
        <v>2</v>
      </c>
      <c r="AG6" s="1">
        <v>31</v>
      </c>
      <c r="AH6" s="196">
        <f t="shared" si="4"/>
        <v>34</v>
      </c>
      <c r="AI6" s="7">
        <v>17.370999999999999</v>
      </c>
      <c r="AJ6" s="7">
        <v>0</v>
      </c>
      <c r="AK6" s="7">
        <v>8.3789999999999996</v>
      </c>
      <c r="AL6" s="198">
        <f t="shared" si="5"/>
        <v>25.75</v>
      </c>
      <c r="AM6" s="1">
        <v>1</v>
      </c>
      <c r="AN6" s="1">
        <v>0</v>
      </c>
      <c r="AO6" s="1">
        <v>0</v>
      </c>
      <c r="AP6" s="200">
        <f t="shared" si="6"/>
        <v>1</v>
      </c>
      <c r="AQ6" s="1">
        <v>0</v>
      </c>
      <c r="AR6" s="1">
        <v>128</v>
      </c>
      <c r="AS6" s="1">
        <v>0</v>
      </c>
      <c r="AT6" s="200">
        <f>+Urq_InfraMR[[#This Row],[B.02.1 - Parque de Coches Eléctricos Motrices]]+Urq_InfraMR[[#This Row],[B.02.2 - Parque de Coches Eléctricos Motrices Remolcados Tipo R]]+Urq_InfraMR[[#This Row],[B.02.3 - Parque de Coches Eléctricos Motrices Tipo R]]</f>
        <v>128</v>
      </c>
      <c r="AU6" s="1">
        <v>0</v>
      </c>
      <c r="AV6" s="1">
        <v>0</v>
      </c>
      <c r="AW6" s="1">
        <v>0</v>
      </c>
      <c r="AX6" s="200">
        <f>+Urq_InfraMR[[#This Row],[B.03.1 - Parque de Coches Motores Motrices Remolcados]]+Urq_InfraMR[[#This Row],[B.03.2 - Parque de Coches Motores Motrices Intermedios]]+Urq_InfraMR[[#This Row],[B.03.3 - Parque de Coches Motores Motrices Cabina]]</f>
        <v>0</v>
      </c>
      <c r="AY6" s="1">
        <v>0</v>
      </c>
      <c r="AZ6" s="1">
        <v>0</v>
      </c>
      <c r="BA6" s="1">
        <v>0</v>
      </c>
      <c r="BB6" s="1">
        <v>0</v>
      </c>
      <c r="BC6" s="200">
        <f>+SUM(Urq_InfraMR[[#This Row],[B.04.1 - Parque de Coches Remolcados Clase Unica]:[B.04.5 - Parque de Coches Remolcados para Servicios Especiales (Cartoneros)]])</f>
        <v>0</v>
      </c>
      <c r="BD6" s="356">
        <v>0</v>
      </c>
      <c r="BE6" s="1">
        <v>1</v>
      </c>
      <c r="BF6" s="1">
        <v>0</v>
      </c>
      <c r="BG6" s="235">
        <v>1435</v>
      </c>
    </row>
    <row r="7" spans="1:60">
      <c r="A7" s="1">
        <v>1993</v>
      </c>
      <c r="B7" s="1" t="s">
        <v>66</v>
      </c>
      <c r="C7" s="10">
        <v>0.2</v>
      </c>
      <c r="D7" s="10">
        <v>0</v>
      </c>
      <c r="E7" s="10">
        <v>0</v>
      </c>
      <c r="F7" s="10">
        <v>25.676639999999999</v>
      </c>
      <c r="G7" s="192">
        <f t="shared" si="0"/>
        <v>25.876639999999998</v>
      </c>
      <c r="H7" s="192">
        <f>+Urq_InfraMR[[#This Row],[Total Líneas de Explotación ]]</f>
        <v>25.876639999999998</v>
      </c>
      <c r="I7" s="192">
        <v>25.677</v>
      </c>
      <c r="J7" s="10">
        <v>0.2</v>
      </c>
      <c r="K7" s="10">
        <v>2.5569999999999999</v>
      </c>
      <c r="L7" s="10">
        <v>54.899000000000001</v>
      </c>
      <c r="M7" s="10">
        <v>3.875</v>
      </c>
      <c r="N7" s="192">
        <f>+Urq_InfraMR[[#This Row],[A.03.1 -  Longitud de Vías de Explotación No Electrificadas Troncales y Ramales (vía principal) (km)]]+Urq_InfraMR[[#This Row],[A.04.1 -  Longitud de Vías de Explotación Electrificadas Troncales y Ramales (vía principal) (km)]]</f>
        <v>55.099000000000004</v>
      </c>
      <c r="O7" s="192">
        <f>+Urq_InfraMR[[#This Row],[Total Vías (excluido Auxiliares)]]</f>
        <v>55.099000000000004</v>
      </c>
      <c r="P7" s="1">
        <v>6</v>
      </c>
      <c r="Q7" s="1">
        <v>17</v>
      </c>
      <c r="R7" s="1">
        <v>0</v>
      </c>
      <c r="S7" s="194">
        <f t="shared" si="1"/>
        <v>23</v>
      </c>
      <c r="T7" s="194">
        <v>23</v>
      </c>
      <c r="U7" s="1">
        <v>0</v>
      </c>
      <c r="V7" s="1">
        <v>30</v>
      </c>
      <c r="W7" s="1">
        <v>0</v>
      </c>
      <c r="X7" s="1">
        <v>3</v>
      </c>
      <c r="Y7" s="1">
        <v>2</v>
      </c>
      <c r="Z7" s="196">
        <f t="shared" si="2"/>
        <v>35</v>
      </c>
      <c r="AA7" s="1">
        <v>1</v>
      </c>
      <c r="AB7" s="1">
        <v>6</v>
      </c>
      <c r="AC7" s="1">
        <f>+Urq_InfraMR[[#This Row],[Total Pasos Vehiculares a Nivel]]</f>
        <v>35</v>
      </c>
      <c r="AD7" s="196">
        <f t="shared" si="3"/>
        <v>42</v>
      </c>
      <c r="AE7" s="1">
        <v>1</v>
      </c>
      <c r="AF7" s="1">
        <v>2</v>
      </c>
      <c r="AG7" s="1">
        <v>31</v>
      </c>
      <c r="AH7" s="196">
        <f t="shared" si="4"/>
        <v>34</v>
      </c>
      <c r="AI7" s="7">
        <v>17.370999999999999</v>
      </c>
      <c r="AJ7" s="7">
        <v>0</v>
      </c>
      <c r="AK7" s="7">
        <v>8.3789999999999996</v>
      </c>
      <c r="AL7" s="198">
        <f t="shared" si="5"/>
        <v>25.75</v>
      </c>
      <c r="AM7" s="1">
        <v>1</v>
      </c>
      <c r="AN7" s="1">
        <v>0</v>
      </c>
      <c r="AO7" s="1">
        <v>0</v>
      </c>
      <c r="AP7" s="200">
        <f t="shared" si="6"/>
        <v>1</v>
      </c>
      <c r="AQ7" s="1">
        <v>0</v>
      </c>
      <c r="AR7" s="1">
        <v>128</v>
      </c>
      <c r="AS7" s="1">
        <v>0</v>
      </c>
      <c r="AT7" s="200">
        <f>+Urq_InfraMR[[#This Row],[B.02.1 - Parque de Coches Eléctricos Motrices]]+Urq_InfraMR[[#This Row],[B.02.2 - Parque de Coches Eléctricos Motrices Remolcados Tipo R]]+Urq_InfraMR[[#This Row],[B.02.3 - Parque de Coches Eléctricos Motrices Tipo R]]</f>
        <v>128</v>
      </c>
      <c r="AU7" s="1">
        <v>0</v>
      </c>
      <c r="AV7" s="1">
        <v>0</v>
      </c>
      <c r="AW7" s="1">
        <v>0</v>
      </c>
      <c r="AX7" s="200">
        <f>+Urq_InfraMR[[#This Row],[B.03.1 - Parque de Coches Motores Motrices Remolcados]]+Urq_InfraMR[[#This Row],[B.03.2 - Parque de Coches Motores Motrices Intermedios]]+Urq_InfraMR[[#This Row],[B.03.3 - Parque de Coches Motores Motrices Cabina]]</f>
        <v>0</v>
      </c>
      <c r="AY7" s="1">
        <v>0</v>
      </c>
      <c r="AZ7" s="1">
        <v>0</v>
      </c>
      <c r="BA7" s="1">
        <v>0</v>
      </c>
      <c r="BB7" s="1">
        <v>0</v>
      </c>
      <c r="BC7" s="200">
        <f>+SUM(Urq_InfraMR[[#This Row],[B.04.1 - Parque de Coches Remolcados Clase Unica]:[B.04.5 - Parque de Coches Remolcados para Servicios Especiales (Cartoneros)]])</f>
        <v>0</v>
      </c>
      <c r="BD7" s="356">
        <v>0</v>
      </c>
      <c r="BE7" s="1">
        <v>1</v>
      </c>
      <c r="BF7" s="1">
        <v>0</v>
      </c>
      <c r="BG7" s="235">
        <v>1435</v>
      </c>
    </row>
    <row r="8" spans="1:60">
      <c r="A8" s="1">
        <v>1993</v>
      </c>
      <c r="B8" s="1" t="s">
        <v>67</v>
      </c>
      <c r="C8" s="10">
        <v>0.2</v>
      </c>
      <c r="D8" s="10">
        <v>0</v>
      </c>
      <c r="E8" s="10">
        <v>0</v>
      </c>
      <c r="F8" s="10">
        <v>25.676639999999999</v>
      </c>
      <c r="G8" s="192">
        <f t="shared" si="0"/>
        <v>25.876639999999998</v>
      </c>
      <c r="H8" s="192">
        <f>+Urq_InfraMR[[#This Row],[Total Líneas de Explotación ]]</f>
        <v>25.876639999999998</v>
      </c>
      <c r="I8" s="192">
        <v>25.677</v>
      </c>
      <c r="J8" s="10">
        <v>0.2</v>
      </c>
      <c r="K8" s="10">
        <v>2.5569999999999999</v>
      </c>
      <c r="L8" s="10">
        <v>54.899000000000001</v>
      </c>
      <c r="M8" s="10">
        <v>3.875</v>
      </c>
      <c r="N8" s="192">
        <f>+Urq_InfraMR[[#This Row],[A.03.1 -  Longitud de Vías de Explotación No Electrificadas Troncales y Ramales (vía principal) (km)]]+Urq_InfraMR[[#This Row],[A.04.1 -  Longitud de Vías de Explotación Electrificadas Troncales y Ramales (vía principal) (km)]]</f>
        <v>55.099000000000004</v>
      </c>
      <c r="O8" s="192">
        <f>+Urq_InfraMR[[#This Row],[Total Vías (excluido Auxiliares)]]</f>
        <v>55.099000000000004</v>
      </c>
      <c r="P8" s="1">
        <v>6</v>
      </c>
      <c r="Q8" s="1">
        <v>17</v>
      </c>
      <c r="R8" s="1">
        <v>0</v>
      </c>
      <c r="S8" s="194">
        <f t="shared" si="1"/>
        <v>23</v>
      </c>
      <c r="T8" s="194">
        <v>23</v>
      </c>
      <c r="U8" s="1">
        <v>0</v>
      </c>
      <c r="V8" s="1">
        <v>30</v>
      </c>
      <c r="W8" s="1">
        <v>0</v>
      </c>
      <c r="X8" s="1">
        <v>3</v>
      </c>
      <c r="Y8" s="1">
        <v>2</v>
      </c>
      <c r="Z8" s="196">
        <f t="shared" si="2"/>
        <v>35</v>
      </c>
      <c r="AA8" s="1">
        <v>1</v>
      </c>
      <c r="AB8" s="1">
        <v>6</v>
      </c>
      <c r="AC8" s="1">
        <f>+Urq_InfraMR[[#This Row],[Total Pasos Vehiculares a Nivel]]</f>
        <v>35</v>
      </c>
      <c r="AD8" s="196">
        <f t="shared" si="3"/>
        <v>42</v>
      </c>
      <c r="AE8" s="1">
        <v>1</v>
      </c>
      <c r="AF8" s="1">
        <v>2</v>
      </c>
      <c r="AG8" s="1">
        <v>31</v>
      </c>
      <c r="AH8" s="196">
        <f t="shared" si="4"/>
        <v>34</v>
      </c>
      <c r="AI8" s="7">
        <v>17.370999999999999</v>
      </c>
      <c r="AJ8" s="7">
        <v>0</v>
      </c>
      <c r="AK8" s="7">
        <v>8.3789999999999996</v>
      </c>
      <c r="AL8" s="198">
        <f t="shared" si="5"/>
        <v>25.75</v>
      </c>
      <c r="AM8" s="1">
        <v>1</v>
      </c>
      <c r="AN8" s="1">
        <v>0</v>
      </c>
      <c r="AO8" s="1">
        <v>0</v>
      </c>
      <c r="AP8" s="200">
        <f t="shared" si="6"/>
        <v>1</v>
      </c>
      <c r="AQ8" s="1">
        <v>0</v>
      </c>
      <c r="AR8" s="1">
        <v>128</v>
      </c>
      <c r="AS8" s="1">
        <v>0</v>
      </c>
      <c r="AT8" s="200">
        <f>+Urq_InfraMR[[#This Row],[B.02.1 - Parque de Coches Eléctricos Motrices]]+Urq_InfraMR[[#This Row],[B.02.2 - Parque de Coches Eléctricos Motrices Remolcados Tipo R]]+Urq_InfraMR[[#This Row],[B.02.3 - Parque de Coches Eléctricos Motrices Tipo R]]</f>
        <v>128</v>
      </c>
      <c r="AU8" s="1">
        <v>0</v>
      </c>
      <c r="AV8" s="1">
        <v>0</v>
      </c>
      <c r="AW8" s="1">
        <v>0</v>
      </c>
      <c r="AX8" s="200">
        <f>+Urq_InfraMR[[#This Row],[B.03.1 - Parque de Coches Motores Motrices Remolcados]]+Urq_InfraMR[[#This Row],[B.03.2 - Parque de Coches Motores Motrices Intermedios]]+Urq_InfraMR[[#This Row],[B.03.3 - Parque de Coches Motores Motrices Cabina]]</f>
        <v>0</v>
      </c>
      <c r="AY8" s="1">
        <v>0</v>
      </c>
      <c r="AZ8" s="1">
        <v>0</v>
      </c>
      <c r="BA8" s="1">
        <v>0</v>
      </c>
      <c r="BB8" s="1">
        <v>0</v>
      </c>
      <c r="BC8" s="200">
        <f>+SUM(Urq_InfraMR[[#This Row],[B.04.1 - Parque de Coches Remolcados Clase Unica]:[B.04.5 - Parque de Coches Remolcados para Servicios Especiales (Cartoneros)]])</f>
        <v>0</v>
      </c>
      <c r="BD8" s="356">
        <v>0</v>
      </c>
      <c r="BE8" s="1">
        <v>1</v>
      </c>
      <c r="BF8" s="1">
        <v>0</v>
      </c>
      <c r="BG8" s="235">
        <v>1435</v>
      </c>
    </row>
    <row r="9" spans="1:60">
      <c r="A9" s="1">
        <v>1993</v>
      </c>
      <c r="B9" s="1" t="s">
        <v>68</v>
      </c>
      <c r="C9" s="10">
        <v>0.2</v>
      </c>
      <c r="D9" s="10">
        <v>0</v>
      </c>
      <c r="E9" s="10">
        <v>0</v>
      </c>
      <c r="F9" s="10">
        <v>25.676639999999999</v>
      </c>
      <c r="G9" s="192">
        <f t="shared" si="0"/>
        <v>25.876639999999998</v>
      </c>
      <c r="H9" s="192">
        <f>+Urq_InfraMR[[#This Row],[Total Líneas de Explotación ]]</f>
        <v>25.876639999999998</v>
      </c>
      <c r="I9" s="192">
        <v>25.677</v>
      </c>
      <c r="J9" s="10">
        <v>0.2</v>
      </c>
      <c r="K9" s="10">
        <v>2.5569999999999999</v>
      </c>
      <c r="L9" s="10">
        <v>54.899000000000001</v>
      </c>
      <c r="M9" s="10">
        <v>3.875</v>
      </c>
      <c r="N9" s="192">
        <f>+Urq_InfraMR[[#This Row],[A.03.1 -  Longitud de Vías de Explotación No Electrificadas Troncales y Ramales (vía principal) (km)]]+Urq_InfraMR[[#This Row],[A.04.1 -  Longitud de Vías de Explotación Electrificadas Troncales y Ramales (vía principal) (km)]]</f>
        <v>55.099000000000004</v>
      </c>
      <c r="O9" s="192">
        <f>+Urq_InfraMR[[#This Row],[Total Vías (excluido Auxiliares)]]</f>
        <v>55.099000000000004</v>
      </c>
      <c r="P9" s="1">
        <v>6</v>
      </c>
      <c r="Q9" s="1">
        <v>17</v>
      </c>
      <c r="R9" s="1">
        <v>0</v>
      </c>
      <c r="S9" s="194">
        <f t="shared" si="1"/>
        <v>23</v>
      </c>
      <c r="T9" s="194">
        <v>23</v>
      </c>
      <c r="U9" s="1">
        <v>0</v>
      </c>
      <c r="V9" s="1">
        <v>30</v>
      </c>
      <c r="W9" s="1">
        <v>0</v>
      </c>
      <c r="X9" s="1">
        <v>3</v>
      </c>
      <c r="Y9" s="1">
        <v>2</v>
      </c>
      <c r="Z9" s="196">
        <f t="shared" si="2"/>
        <v>35</v>
      </c>
      <c r="AA9" s="1">
        <v>1</v>
      </c>
      <c r="AB9" s="1">
        <v>6</v>
      </c>
      <c r="AC9" s="1">
        <f>+Urq_InfraMR[[#This Row],[Total Pasos Vehiculares a Nivel]]</f>
        <v>35</v>
      </c>
      <c r="AD9" s="196">
        <f t="shared" si="3"/>
        <v>42</v>
      </c>
      <c r="AE9" s="1">
        <v>1</v>
      </c>
      <c r="AF9" s="1">
        <v>2</v>
      </c>
      <c r="AG9" s="1">
        <v>31</v>
      </c>
      <c r="AH9" s="196">
        <f t="shared" si="4"/>
        <v>34</v>
      </c>
      <c r="AI9" s="7">
        <v>17.370999999999999</v>
      </c>
      <c r="AJ9" s="7">
        <v>0</v>
      </c>
      <c r="AK9" s="7">
        <v>8.3789999999999996</v>
      </c>
      <c r="AL9" s="198">
        <f t="shared" si="5"/>
        <v>25.75</v>
      </c>
      <c r="AM9" s="1">
        <v>1</v>
      </c>
      <c r="AN9" s="1">
        <v>0</v>
      </c>
      <c r="AO9" s="1">
        <v>0</v>
      </c>
      <c r="AP9" s="200">
        <f t="shared" si="6"/>
        <v>1</v>
      </c>
      <c r="AQ9" s="1">
        <v>0</v>
      </c>
      <c r="AR9" s="1">
        <v>128</v>
      </c>
      <c r="AS9" s="1">
        <v>0</v>
      </c>
      <c r="AT9" s="200">
        <f>+Urq_InfraMR[[#This Row],[B.02.1 - Parque de Coches Eléctricos Motrices]]+Urq_InfraMR[[#This Row],[B.02.2 - Parque de Coches Eléctricos Motrices Remolcados Tipo R]]+Urq_InfraMR[[#This Row],[B.02.3 - Parque de Coches Eléctricos Motrices Tipo R]]</f>
        <v>128</v>
      </c>
      <c r="AU9" s="1">
        <v>0</v>
      </c>
      <c r="AV9" s="1">
        <v>0</v>
      </c>
      <c r="AW9" s="1">
        <v>0</v>
      </c>
      <c r="AX9" s="200">
        <f>+Urq_InfraMR[[#This Row],[B.03.1 - Parque de Coches Motores Motrices Remolcados]]+Urq_InfraMR[[#This Row],[B.03.2 - Parque de Coches Motores Motrices Intermedios]]+Urq_InfraMR[[#This Row],[B.03.3 - Parque de Coches Motores Motrices Cabina]]</f>
        <v>0</v>
      </c>
      <c r="AY9" s="1">
        <v>0</v>
      </c>
      <c r="AZ9" s="1">
        <v>0</v>
      </c>
      <c r="BA9" s="1">
        <v>0</v>
      </c>
      <c r="BB9" s="1">
        <v>0</v>
      </c>
      <c r="BC9" s="200">
        <f>+SUM(Urq_InfraMR[[#This Row],[B.04.1 - Parque de Coches Remolcados Clase Unica]:[B.04.5 - Parque de Coches Remolcados para Servicios Especiales (Cartoneros)]])</f>
        <v>0</v>
      </c>
      <c r="BD9" s="356">
        <v>0</v>
      </c>
      <c r="BE9" s="1">
        <v>1</v>
      </c>
      <c r="BF9" s="1">
        <v>0</v>
      </c>
      <c r="BG9" s="235">
        <v>1435</v>
      </c>
    </row>
    <row r="10" spans="1:60">
      <c r="A10" s="1">
        <v>1993</v>
      </c>
      <c r="B10" s="1" t="s">
        <v>69</v>
      </c>
      <c r="C10" s="10">
        <v>0.2</v>
      </c>
      <c r="D10" s="10">
        <v>0</v>
      </c>
      <c r="E10" s="10">
        <v>0</v>
      </c>
      <c r="F10" s="10">
        <v>25.676639999999999</v>
      </c>
      <c r="G10" s="192">
        <f t="shared" si="0"/>
        <v>25.876639999999998</v>
      </c>
      <c r="H10" s="192">
        <f>+Urq_InfraMR[[#This Row],[Total Líneas de Explotación ]]</f>
        <v>25.876639999999998</v>
      </c>
      <c r="I10" s="192">
        <v>25.677</v>
      </c>
      <c r="J10" s="10">
        <v>0.2</v>
      </c>
      <c r="K10" s="10">
        <v>2.5569999999999999</v>
      </c>
      <c r="L10" s="10">
        <v>54.899000000000001</v>
      </c>
      <c r="M10" s="10">
        <v>3.875</v>
      </c>
      <c r="N10" s="192">
        <f>+Urq_InfraMR[[#This Row],[A.03.1 -  Longitud de Vías de Explotación No Electrificadas Troncales y Ramales (vía principal) (km)]]+Urq_InfraMR[[#This Row],[A.04.1 -  Longitud de Vías de Explotación Electrificadas Troncales y Ramales (vía principal) (km)]]</f>
        <v>55.099000000000004</v>
      </c>
      <c r="O10" s="192">
        <f>+Urq_InfraMR[[#This Row],[Total Vías (excluido Auxiliares)]]</f>
        <v>55.099000000000004</v>
      </c>
      <c r="P10" s="1">
        <v>6</v>
      </c>
      <c r="Q10" s="1">
        <v>17</v>
      </c>
      <c r="R10" s="1">
        <v>0</v>
      </c>
      <c r="S10" s="194">
        <f t="shared" si="1"/>
        <v>23</v>
      </c>
      <c r="T10" s="194">
        <v>23</v>
      </c>
      <c r="U10" s="1">
        <v>0</v>
      </c>
      <c r="V10" s="1">
        <v>30</v>
      </c>
      <c r="W10" s="1">
        <v>0</v>
      </c>
      <c r="X10" s="1">
        <v>3</v>
      </c>
      <c r="Y10" s="1">
        <v>2</v>
      </c>
      <c r="Z10" s="196">
        <f t="shared" si="2"/>
        <v>35</v>
      </c>
      <c r="AA10" s="1">
        <v>1</v>
      </c>
      <c r="AB10" s="1">
        <v>6</v>
      </c>
      <c r="AC10" s="1">
        <f>+Urq_InfraMR[[#This Row],[Total Pasos Vehiculares a Nivel]]</f>
        <v>35</v>
      </c>
      <c r="AD10" s="196">
        <f t="shared" si="3"/>
        <v>42</v>
      </c>
      <c r="AE10" s="1">
        <v>1</v>
      </c>
      <c r="AF10" s="1">
        <v>2</v>
      </c>
      <c r="AG10" s="1">
        <v>31</v>
      </c>
      <c r="AH10" s="196">
        <f t="shared" si="4"/>
        <v>34</v>
      </c>
      <c r="AI10" s="7">
        <v>17.370999999999999</v>
      </c>
      <c r="AJ10" s="7">
        <v>0</v>
      </c>
      <c r="AK10" s="7">
        <v>8.3789999999999996</v>
      </c>
      <c r="AL10" s="198">
        <f t="shared" si="5"/>
        <v>25.75</v>
      </c>
      <c r="AM10" s="1">
        <v>1</v>
      </c>
      <c r="AN10" s="1">
        <v>0</v>
      </c>
      <c r="AO10" s="1">
        <v>0</v>
      </c>
      <c r="AP10" s="200">
        <f t="shared" si="6"/>
        <v>1</v>
      </c>
      <c r="AQ10" s="1">
        <v>0</v>
      </c>
      <c r="AR10" s="1">
        <v>128</v>
      </c>
      <c r="AS10" s="1">
        <v>0</v>
      </c>
      <c r="AT10" s="200">
        <f>+Urq_InfraMR[[#This Row],[B.02.1 - Parque de Coches Eléctricos Motrices]]+Urq_InfraMR[[#This Row],[B.02.2 - Parque de Coches Eléctricos Motrices Remolcados Tipo R]]+Urq_InfraMR[[#This Row],[B.02.3 - Parque de Coches Eléctricos Motrices Tipo R]]</f>
        <v>128</v>
      </c>
      <c r="AU10" s="1">
        <v>0</v>
      </c>
      <c r="AV10" s="1">
        <v>0</v>
      </c>
      <c r="AW10" s="1">
        <v>0</v>
      </c>
      <c r="AX10" s="200">
        <f>+Urq_InfraMR[[#This Row],[B.03.1 - Parque de Coches Motores Motrices Remolcados]]+Urq_InfraMR[[#This Row],[B.03.2 - Parque de Coches Motores Motrices Intermedios]]+Urq_InfraMR[[#This Row],[B.03.3 - Parque de Coches Motores Motrices Cabina]]</f>
        <v>0</v>
      </c>
      <c r="AY10" s="1">
        <v>0</v>
      </c>
      <c r="AZ10" s="1">
        <v>0</v>
      </c>
      <c r="BA10" s="1">
        <v>0</v>
      </c>
      <c r="BB10" s="1">
        <v>0</v>
      </c>
      <c r="BC10" s="200">
        <f>+SUM(Urq_InfraMR[[#This Row],[B.04.1 - Parque de Coches Remolcados Clase Unica]:[B.04.5 - Parque de Coches Remolcados para Servicios Especiales (Cartoneros)]])</f>
        <v>0</v>
      </c>
      <c r="BD10" s="356">
        <v>0</v>
      </c>
      <c r="BE10" s="1">
        <v>1</v>
      </c>
      <c r="BF10" s="1">
        <v>0</v>
      </c>
      <c r="BG10" s="235">
        <v>1435</v>
      </c>
    </row>
    <row r="11" spans="1:60">
      <c r="A11" s="1">
        <v>1993</v>
      </c>
      <c r="B11" s="1" t="s">
        <v>70</v>
      </c>
      <c r="C11" s="10">
        <v>0.2</v>
      </c>
      <c r="D11" s="10">
        <v>0</v>
      </c>
      <c r="E11" s="10">
        <v>0</v>
      </c>
      <c r="F11" s="10">
        <v>25.676639999999999</v>
      </c>
      <c r="G11" s="192">
        <f t="shared" si="0"/>
        <v>25.876639999999998</v>
      </c>
      <c r="H11" s="192">
        <f>+Urq_InfraMR[[#This Row],[Total Líneas de Explotación ]]</f>
        <v>25.876639999999998</v>
      </c>
      <c r="I11" s="192">
        <v>25.677</v>
      </c>
      <c r="J11" s="10">
        <v>0.2</v>
      </c>
      <c r="K11" s="10">
        <v>2.5569999999999999</v>
      </c>
      <c r="L11" s="10">
        <v>54.899000000000001</v>
      </c>
      <c r="M11" s="10">
        <v>3.875</v>
      </c>
      <c r="N11" s="192">
        <f>+Urq_InfraMR[[#This Row],[A.03.1 -  Longitud de Vías de Explotación No Electrificadas Troncales y Ramales (vía principal) (km)]]+Urq_InfraMR[[#This Row],[A.04.1 -  Longitud de Vías de Explotación Electrificadas Troncales y Ramales (vía principal) (km)]]</f>
        <v>55.099000000000004</v>
      </c>
      <c r="O11" s="192">
        <f>+Urq_InfraMR[[#This Row],[Total Vías (excluido Auxiliares)]]</f>
        <v>55.099000000000004</v>
      </c>
      <c r="P11" s="1">
        <v>6</v>
      </c>
      <c r="Q11" s="1">
        <v>17</v>
      </c>
      <c r="R11" s="1">
        <v>0</v>
      </c>
      <c r="S11" s="194">
        <f t="shared" si="1"/>
        <v>23</v>
      </c>
      <c r="T11" s="194">
        <v>23</v>
      </c>
      <c r="U11" s="1">
        <v>0</v>
      </c>
      <c r="V11" s="1">
        <v>30</v>
      </c>
      <c r="W11" s="1">
        <v>0</v>
      </c>
      <c r="X11" s="1">
        <v>3</v>
      </c>
      <c r="Y11" s="1">
        <v>2</v>
      </c>
      <c r="Z11" s="196">
        <f t="shared" si="2"/>
        <v>35</v>
      </c>
      <c r="AA11" s="1">
        <v>1</v>
      </c>
      <c r="AB11" s="1">
        <v>6</v>
      </c>
      <c r="AC11" s="1">
        <f>+Urq_InfraMR[[#This Row],[Total Pasos Vehiculares a Nivel]]</f>
        <v>35</v>
      </c>
      <c r="AD11" s="196">
        <f t="shared" si="3"/>
        <v>42</v>
      </c>
      <c r="AE11" s="1">
        <v>1</v>
      </c>
      <c r="AF11" s="1">
        <v>2</v>
      </c>
      <c r="AG11" s="1">
        <v>31</v>
      </c>
      <c r="AH11" s="196">
        <f t="shared" si="4"/>
        <v>34</v>
      </c>
      <c r="AI11" s="7">
        <v>17.370999999999999</v>
      </c>
      <c r="AJ11" s="7">
        <v>0</v>
      </c>
      <c r="AK11" s="7">
        <v>8.3789999999999996</v>
      </c>
      <c r="AL11" s="198">
        <f t="shared" si="5"/>
        <v>25.75</v>
      </c>
      <c r="AM11" s="1">
        <v>1</v>
      </c>
      <c r="AN11" s="1">
        <v>0</v>
      </c>
      <c r="AO11" s="1">
        <v>0</v>
      </c>
      <c r="AP11" s="200">
        <f t="shared" si="6"/>
        <v>1</v>
      </c>
      <c r="AQ11" s="1">
        <v>0</v>
      </c>
      <c r="AR11" s="1">
        <v>128</v>
      </c>
      <c r="AS11" s="1">
        <v>0</v>
      </c>
      <c r="AT11" s="200">
        <f>+Urq_InfraMR[[#This Row],[B.02.1 - Parque de Coches Eléctricos Motrices]]+Urq_InfraMR[[#This Row],[B.02.2 - Parque de Coches Eléctricos Motrices Remolcados Tipo R]]+Urq_InfraMR[[#This Row],[B.02.3 - Parque de Coches Eléctricos Motrices Tipo R]]</f>
        <v>128</v>
      </c>
      <c r="AU11" s="1">
        <v>0</v>
      </c>
      <c r="AV11" s="1">
        <v>0</v>
      </c>
      <c r="AW11" s="1">
        <v>0</v>
      </c>
      <c r="AX11" s="200">
        <f>+Urq_InfraMR[[#This Row],[B.03.1 - Parque de Coches Motores Motrices Remolcados]]+Urq_InfraMR[[#This Row],[B.03.2 - Parque de Coches Motores Motrices Intermedios]]+Urq_InfraMR[[#This Row],[B.03.3 - Parque de Coches Motores Motrices Cabina]]</f>
        <v>0</v>
      </c>
      <c r="AY11" s="1">
        <v>0</v>
      </c>
      <c r="AZ11" s="1">
        <v>0</v>
      </c>
      <c r="BA11" s="1">
        <v>0</v>
      </c>
      <c r="BB11" s="1">
        <v>0</v>
      </c>
      <c r="BC11" s="200">
        <f>+SUM(Urq_InfraMR[[#This Row],[B.04.1 - Parque de Coches Remolcados Clase Unica]:[B.04.5 - Parque de Coches Remolcados para Servicios Especiales (Cartoneros)]])</f>
        <v>0</v>
      </c>
      <c r="BD11" s="356">
        <v>0</v>
      </c>
      <c r="BE11" s="1">
        <v>1</v>
      </c>
      <c r="BF11" s="1">
        <v>0</v>
      </c>
      <c r="BG11" s="235">
        <v>1435</v>
      </c>
    </row>
    <row r="12" spans="1:60">
      <c r="A12" s="1">
        <v>1993</v>
      </c>
      <c r="B12" s="1" t="s">
        <v>71</v>
      </c>
      <c r="C12" s="10">
        <v>0.2</v>
      </c>
      <c r="D12" s="10">
        <v>0</v>
      </c>
      <c r="E12" s="10">
        <v>0</v>
      </c>
      <c r="F12" s="10">
        <v>25.676639999999999</v>
      </c>
      <c r="G12" s="192">
        <f t="shared" si="0"/>
        <v>25.876639999999998</v>
      </c>
      <c r="H12" s="192">
        <f>+Urq_InfraMR[[#This Row],[Total Líneas de Explotación ]]</f>
        <v>25.876639999999998</v>
      </c>
      <c r="I12" s="192">
        <v>25.677</v>
      </c>
      <c r="J12" s="10">
        <v>0.2</v>
      </c>
      <c r="K12" s="10">
        <v>2.5569999999999999</v>
      </c>
      <c r="L12" s="10">
        <v>54.899000000000001</v>
      </c>
      <c r="M12" s="10">
        <v>3.875</v>
      </c>
      <c r="N12" s="192">
        <f>+Urq_InfraMR[[#This Row],[A.03.1 -  Longitud de Vías de Explotación No Electrificadas Troncales y Ramales (vía principal) (km)]]+Urq_InfraMR[[#This Row],[A.04.1 -  Longitud de Vías de Explotación Electrificadas Troncales y Ramales (vía principal) (km)]]</f>
        <v>55.099000000000004</v>
      </c>
      <c r="O12" s="192">
        <f>+Urq_InfraMR[[#This Row],[Total Vías (excluido Auxiliares)]]</f>
        <v>55.099000000000004</v>
      </c>
      <c r="P12" s="1">
        <v>6</v>
      </c>
      <c r="Q12" s="1">
        <v>17</v>
      </c>
      <c r="R12" s="1">
        <v>0</v>
      </c>
      <c r="S12" s="194">
        <f t="shared" si="1"/>
        <v>23</v>
      </c>
      <c r="T12" s="194">
        <v>23</v>
      </c>
      <c r="U12" s="1">
        <v>0</v>
      </c>
      <c r="V12" s="1">
        <v>30</v>
      </c>
      <c r="W12" s="1">
        <v>0</v>
      </c>
      <c r="X12" s="1">
        <v>3</v>
      </c>
      <c r="Y12" s="1">
        <v>2</v>
      </c>
      <c r="Z12" s="196">
        <f t="shared" si="2"/>
        <v>35</v>
      </c>
      <c r="AA12" s="1">
        <v>1</v>
      </c>
      <c r="AB12" s="1">
        <v>6</v>
      </c>
      <c r="AC12" s="1">
        <f>+Urq_InfraMR[[#This Row],[Total Pasos Vehiculares a Nivel]]</f>
        <v>35</v>
      </c>
      <c r="AD12" s="196">
        <f t="shared" si="3"/>
        <v>42</v>
      </c>
      <c r="AE12" s="1">
        <v>1</v>
      </c>
      <c r="AF12" s="1">
        <v>2</v>
      </c>
      <c r="AG12" s="1">
        <v>31</v>
      </c>
      <c r="AH12" s="196">
        <f t="shared" si="4"/>
        <v>34</v>
      </c>
      <c r="AI12" s="7">
        <v>17.370999999999999</v>
      </c>
      <c r="AJ12" s="7">
        <v>0</v>
      </c>
      <c r="AK12" s="7">
        <v>8.3789999999999996</v>
      </c>
      <c r="AL12" s="198">
        <f t="shared" si="5"/>
        <v>25.75</v>
      </c>
      <c r="AM12" s="1">
        <v>1</v>
      </c>
      <c r="AN12" s="1">
        <v>0</v>
      </c>
      <c r="AO12" s="1">
        <v>0</v>
      </c>
      <c r="AP12" s="200">
        <f t="shared" si="6"/>
        <v>1</v>
      </c>
      <c r="AQ12" s="1">
        <v>0</v>
      </c>
      <c r="AR12" s="1">
        <v>128</v>
      </c>
      <c r="AS12" s="1">
        <v>0</v>
      </c>
      <c r="AT12" s="200">
        <f>+Urq_InfraMR[[#This Row],[B.02.1 - Parque de Coches Eléctricos Motrices]]+Urq_InfraMR[[#This Row],[B.02.2 - Parque de Coches Eléctricos Motrices Remolcados Tipo R]]+Urq_InfraMR[[#This Row],[B.02.3 - Parque de Coches Eléctricos Motrices Tipo R]]</f>
        <v>128</v>
      </c>
      <c r="AU12" s="1">
        <v>0</v>
      </c>
      <c r="AV12" s="1">
        <v>0</v>
      </c>
      <c r="AW12" s="1">
        <v>0</v>
      </c>
      <c r="AX12" s="200">
        <f>+Urq_InfraMR[[#This Row],[B.03.1 - Parque de Coches Motores Motrices Remolcados]]+Urq_InfraMR[[#This Row],[B.03.2 - Parque de Coches Motores Motrices Intermedios]]+Urq_InfraMR[[#This Row],[B.03.3 - Parque de Coches Motores Motrices Cabina]]</f>
        <v>0</v>
      </c>
      <c r="AY12" s="1">
        <v>0</v>
      </c>
      <c r="AZ12" s="1">
        <v>0</v>
      </c>
      <c r="BA12" s="1">
        <v>0</v>
      </c>
      <c r="BB12" s="1">
        <v>0</v>
      </c>
      <c r="BC12" s="200">
        <f>+SUM(Urq_InfraMR[[#This Row],[B.04.1 - Parque de Coches Remolcados Clase Unica]:[B.04.5 - Parque de Coches Remolcados para Servicios Especiales (Cartoneros)]])</f>
        <v>0</v>
      </c>
      <c r="BD12" s="356">
        <v>0</v>
      </c>
      <c r="BE12" s="1">
        <v>1</v>
      </c>
      <c r="BF12" s="1">
        <v>0</v>
      </c>
      <c r="BG12" s="235">
        <v>1435</v>
      </c>
    </row>
    <row r="13" spans="1:60">
      <c r="A13" s="1">
        <v>1993</v>
      </c>
      <c r="B13" s="1" t="s">
        <v>72</v>
      </c>
      <c r="C13" s="10">
        <v>0.2</v>
      </c>
      <c r="D13" s="10">
        <v>0</v>
      </c>
      <c r="E13" s="10">
        <v>0</v>
      </c>
      <c r="F13" s="10">
        <v>25.676639999999999</v>
      </c>
      <c r="G13" s="192">
        <f t="shared" si="0"/>
        <v>25.876639999999998</v>
      </c>
      <c r="H13" s="192">
        <f>+Urq_InfraMR[[#This Row],[Total Líneas de Explotación ]]</f>
        <v>25.876639999999998</v>
      </c>
      <c r="I13" s="192">
        <v>25.677</v>
      </c>
      <c r="J13" s="10">
        <v>0.2</v>
      </c>
      <c r="K13" s="10">
        <v>2.5569999999999999</v>
      </c>
      <c r="L13" s="10">
        <v>54.899000000000001</v>
      </c>
      <c r="M13" s="10">
        <v>3.875</v>
      </c>
      <c r="N13" s="192">
        <f>+Urq_InfraMR[[#This Row],[A.03.1 -  Longitud de Vías de Explotación No Electrificadas Troncales y Ramales (vía principal) (km)]]+Urq_InfraMR[[#This Row],[A.04.1 -  Longitud de Vías de Explotación Electrificadas Troncales y Ramales (vía principal) (km)]]</f>
        <v>55.099000000000004</v>
      </c>
      <c r="O13" s="192">
        <f>+Urq_InfraMR[[#This Row],[Total Vías (excluido Auxiliares)]]</f>
        <v>55.099000000000004</v>
      </c>
      <c r="P13" s="1">
        <v>6</v>
      </c>
      <c r="Q13" s="1">
        <v>17</v>
      </c>
      <c r="R13" s="1">
        <v>0</v>
      </c>
      <c r="S13" s="194">
        <f t="shared" si="1"/>
        <v>23</v>
      </c>
      <c r="T13" s="194">
        <v>23</v>
      </c>
      <c r="U13" s="1">
        <v>0</v>
      </c>
      <c r="V13" s="1">
        <v>30</v>
      </c>
      <c r="W13" s="1">
        <v>0</v>
      </c>
      <c r="X13" s="1">
        <v>3</v>
      </c>
      <c r="Y13" s="1">
        <v>2</v>
      </c>
      <c r="Z13" s="196">
        <f t="shared" si="2"/>
        <v>35</v>
      </c>
      <c r="AA13" s="1">
        <v>1</v>
      </c>
      <c r="AB13" s="1">
        <v>6</v>
      </c>
      <c r="AC13" s="1">
        <f>+Urq_InfraMR[[#This Row],[Total Pasos Vehiculares a Nivel]]</f>
        <v>35</v>
      </c>
      <c r="AD13" s="196">
        <f t="shared" si="3"/>
        <v>42</v>
      </c>
      <c r="AE13" s="1">
        <v>1</v>
      </c>
      <c r="AF13" s="1">
        <v>2</v>
      </c>
      <c r="AG13" s="1">
        <v>31</v>
      </c>
      <c r="AH13" s="196">
        <f t="shared" si="4"/>
        <v>34</v>
      </c>
      <c r="AI13" s="7">
        <v>17.370999999999999</v>
      </c>
      <c r="AJ13" s="7">
        <v>0</v>
      </c>
      <c r="AK13" s="7">
        <v>8.3789999999999996</v>
      </c>
      <c r="AL13" s="198">
        <f t="shared" si="5"/>
        <v>25.75</v>
      </c>
      <c r="AM13" s="1">
        <v>1</v>
      </c>
      <c r="AN13" s="1">
        <v>0</v>
      </c>
      <c r="AO13" s="1">
        <v>0</v>
      </c>
      <c r="AP13" s="200">
        <f t="shared" si="6"/>
        <v>1</v>
      </c>
      <c r="AQ13" s="1">
        <v>0</v>
      </c>
      <c r="AR13" s="1">
        <v>128</v>
      </c>
      <c r="AS13" s="1">
        <v>0</v>
      </c>
      <c r="AT13" s="200">
        <f>+Urq_InfraMR[[#This Row],[B.02.1 - Parque de Coches Eléctricos Motrices]]+Urq_InfraMR[[#This Row],[B.02.2 - Parque de Coches Eléctricos Motrices Remolcados Tipo R]]+Urq_InfraMR[[#This Row],[B.02.3 - Parque de Coches Eléctricos Motrices Tipo R]]</f>
        <v>128</v>
      </c>
      <c r="AU13" s="1">
        <v>0</v>
      </c>
      <c r="AV13" s="1">
        <v>0</v>
      </c>
      <c r="AW13" s="1">
        <v>0</v>
      </c>
      <c r="AX13" s="200">
        <f>+Urq_InfraMR[[#This Row],[B.03.1 - Parque de Coches Motores Motrices Remolcados]]+Urq_InfraMR[[#This Row],[B.03.2 - Parque de Coches Motores Motrices Intermedios]]+Urq_InfraMR[[#This Row],[B.03.3 - Parque de Coches Motores Motrices Cabina]]</f>
        <v>0</v>
      </c>
      <c r="AY13" s="1">
        <v>0</v>
      </c>
      <c r="AZ13" s="1">
        <v>0</v>
      </c>
      <c r="BA13" s="1">
        <v>0</v>
      </c>
      <c r="BB13" s="1">
        <v>0</v>
      </c>
      <c r="BC13" s="200">
        <f>+SUM(Urq_InfraMR[[#This Row],[B.04.1 - Parque de Coches Remolcados Clase Unica]:[B.04.5 - Parque de Coches Remolcados para Servicios Especiales (Cartoneros)]])</f>
        <v>0</v>
      </c>
      <c r="BD13" s="356">
        <v>0</v>
      </c>
      <c r="BE13" s="1">
        <v>1</v>
      </c>
      <c r="BF13" s="1">
        <v>0</v>
      </c>
      <c r="BG13" s="235">
        <v>1435</v>
      </c>
    </row>
    <row r="14" spans="1:60">
      <c r="A14" s="1">
        <v>1994</v>
      </c>
      <c r="B14" s="1" t="s">
        <v>61</v>
      </c>
      <c r="C14" s="10">
        <v>0.2</v>
      </c>
      <c r="D14" s="10">
        <v>0</v>
      </c>
      <c r="E14" s="10">
        <v>0</v>
      </c>
      <c r="F14" s="10">
        <v>25.676639999999999</v>
      </c>
      <c r="G14" s="192">
        <f t="shared" si="0"/>
        <v>25.876639999999998</v>
      </c>
      <c r="H14" s="192">
        <f>+Urq_InfraMR[[#This Row],[Total Líneas de Explotación ]]</f>
        <v>25.876639999999998</v>
      </c>
      <c r="I14" s="192">
        <v>25.677</v>
      </c>
      <c r="J14" s="10">
        <v>0.2</v>
      </c>
      <c r="K14" s="10">
        <v>2.5569999999999999</v>
      </c>
      <c r="L14" s="10">
        <v>54.899000000000001</v>
      </c>
      <c r="M14" s="10">
        <v>3.875</v>
      </c>
      <c r="N14" s="192">
        <f>+Urq_InfraMR[[#This Row],[A.03.1 -  Longitud de Vías de Explotación No Electrificadas Troncales y Ramales (vía principal) (km)]]+Urq_InfraMR[[#This Row],[A.04.1 -  Longitud de Vías de Explotación Electrificadas Troncales y Ramales (vía principal) (km)]]</f>
        <v>55.099000000000004</v>
      </c>
      <c r="O14" s="192">
        <f>+Urq_InfraMR[[#This Row],[Total Vías (excluido Auxiliares)]]</f>
        <v>55.099000000000004</v>
      </c>
      <c r="P14" s="1">
        <v>6</v>
      </c>
      <c r="Q14" s="1">
        <v>17</v>
      </c>
      <c r="R14" s="1">
        <v>0</v>
      </c>
      <c r="S14" s="194">
        <f t="shared" si="1"/>
        <v>23</v>
      </c>
      <c r="T14" s="194">
        <v>23</v>
      </c>
      <c r="U14" s="1">
        <v>0</v>
      </c>
      <c r="V14" s="1">
        <v>30</v>
      </c>
      <c r="W14" s="1">
        <v>0</v>
      </c>
      <c r="X14" s="1">
        <v>3</v>
      </c>
      <c r="Y14" s="1">
        <v>2</v>
      </c>
      <c r="Z14" s="196">
        <f t="shared" si="2"/>
        <v>35</v>
      </c>
      <c r="AA14" s="1">
        <v>1</v>
      </c>
      <c r="AB14" s="1">
        <v>6</v>
      </c>
      <c r="AC14" s="1">
        <f>+Urq_InfraMR[[#This Row],[Total Pasos Vehiculares a Nivel]]</f>
        <v>35</v>
      </c>
      <c r="AD14" s="196">
        <f t="shared" si="3"/>
        <v>42</v>
      </c>
      <c r="AE14" s="1">
        <v>1</v>
      </c>
      <c r="AF14" s="1">
        <v>2</v>
      </c>
      <c r="AG14" s="1">
        <v>31</v>
      </c>
      <c r="AH14" s="196">
        <f t="shared" si="4"/>
        <v>34</v>
      </c>
      <c r="AI14" s="7">
        <v>17.370999999999999</v>
      </c>
      <c r="AJ14" s="7">
        <v>0</v>
      </c>
      <c r="AK14" s="7">
        <v>8.3789999999999996</v>
      </c>
      <c r="AL14" s="198">
        <f t="shared" si="5"/>
        <v>25.75</v>
      </c>
      <c r="AM14" s="1">
        <v>1</v>
      </c>
      <c r="AN14" s="1">
        <v>0</v>
      </c>
      <c r="AO14" s="1">
        <v>0</v>
      </c>
      <c r="AP14" s="200">
        <f t="shared" si="6"/>
        <v>1</v>
      </c>
      <c r="AQ14" s="1">
        <v>0</v>
      </c>
      <c r="AR14" s="1">
        <v>128</v>
      </c>
      <c r="AS14" s="1">
        <v>0</v>
      </c>
      <c r="AT14" s="200">
        <f>+Urq_InfraMR[[#This Row],[B.02.1 - Parque de Coches Eléctricos Motrices]]+Urq_InfraMR[[#This Row],[B.02.2 - Parque de Coches Eléctricos Motrices Remolcados Tipo R]]+Urq_InfraMR[[#This Row],[B.02.3 - Parque de Coches Eléctricos Motrices Tipo R]]</f>
        <v>128</v>
      </c>
      <c r="AU14" s="1">
        <v>0</v>
      </c>
      <c r="AV14" s="1">
        <v>0</v>
      </c>
      <c r="AW14" s="1">
        <v>0</v>
      </c>
      <c r="AX14" s="200">
        <f>+Urq_InfraMR[[#This Row],[B.03.1 - Parque de Coches Motores Motrices Remolcados]]+Urq_InfraMR[[#This Row],[B.03.2 - Parque de Coches Motores Motrices Intermedios]]+Urq_InfraMR[[#This Row],[B.03.3 - Parque de Coches Motores Motrices Cabina]]</f>
        <v>0</v>
      </c>
      <c r="AY14" s="1">
        <v>0</v>
      </c>
      <c r="AZ14" s="1">
        <v>0</v>
      </c>
      <c r="BA14" s="1">
        <v>0</v>
      </c>
      <c r="BB14" s="1">
        <v>0</v>
      </c>
      <c r="BC14" s="200">
        <f>+SUM(Urq_InfraMR[[#This Row],[B.04.1 - Parque de Coches Remolcados Clase Unica]:[B.04.5 - Parque de Coches Remolcados para Servicios Especiales (Cartoneros)]])</f>
        <v>0</v>
      </c>
      <c r="BD14" s="356">
        <v>0</v>
      </c>
      <c r="BE14" s="1">
        <v>1</v>
      </c>
      <c r="BF14" s="1">
        <v>0</v>
      </c>
      <c r="BG14" s="235">
        <v>1435</v>
      </c>
    </row>
    <row r="15" spans="1:60">
      <c r="A15" s="1">
        <v>1994</v>
      </c>
      <c r="B15" s="1" t="s">
        <v>62</v>
      </c>
      <c r="C15" s="10">
        <v>0.2</v>
      </c>
      <c r="D15" s="10">
        <v>0</v>
      </c>
      <c r="E15" s="10">
        <v>0</v>
      </c>
      <c r="F15" s="10">
        <v>25.676639999999999</v>
      </c>
      <c r="G15" s="192">
        <f t="shared" si="0"/>
        <v>25.876639999999998</v>
      </c>
      <c r="H15" s="192">
        <f>+Urq_InfraMR[[#This Row],[Total Líneas de Explotación ]]</f>
        <v>25.876639999999998</v>
      </c>
      <c r="I15" s="192">
        <v>25.677</v>
      </c>
      <c r="J15" s="10">
        <v>0.2</v>
      </c>
      <c r="K15" s="10">
        <v>2.5569999999999999</v>
      </c>
      <c r="L15" s="10">
        <v>54.899000000000001</v>
      </c>
      <c r="M15" s="10">
        <v>3.875</v>
      </c>
      <c r="N15" s="192">
        <f>+Urq_InfraMR[[#This Row],[A.03.1 -  Longitud de Vías de Explotación No Electrificadas Troncales y Ramales (vía principal) (km)]]+Urq_InfraMR[[#This Row],[A.04.1 -  Longitud de Vías de Explotación Electrificadas Troncales y Ramales (vía principal) (km)]]</f>
        <v>55.099000000000004</v>
      </c>
      <c r="O15" s="192">
        <f>+Urq_InfraMR[[#This Row],[Total Vías (excluido Auxiliares)]]</f>
        <v>55.099000000000004</v>
      </c>
      <c r="P15" s="1">
        <v>6</v>
      </c>
      <c r="Q15" s="1">
        <v>17</v>
      </c>
      <c r="R15" s="1">
        <v>0</v>
      </c>
      <c r="S15" s="194">
        <f t="shared" si="1"/>
        <v>23</v>
      </c>
      <c r="T15" s="194">
        <v>23</v>
      </c>
      <c r="U15" s="1">
        <v>0</v>
      </c>
      <c r="V15" s="1">
        <v>30</v>
      </c>
      <c r="W15" s="1">
        <v>0</v>
      </c>
      <c r="X15" s="1">
        <v>3</v>
      </c>
      <c r="Y15" s="1">
        <v>2</v>
      </c>
      <c r="Z15" s="196">
        <f t="shared" si="2"/>
        <v>35</v>
      </c>
      <c r="AA15" s="1">
        <v>1</v>
      </c>
      <c r="AB15" s="1">
        <v>6</v>
      </c>
      <c r="AC15" s="1">
        <f>+Urq_InfraMR[[#This Row],[Total Pasos Vehiculares a Nivel]]</f>
        <v>35</v>
      </c>
      <c r="AD15" s="196">
        <f t="shared" si="3"/>
        <v>42</v>
      </c>
      <c r="AE15" s="1">
        <v>1</v>
      </c>
      <c r="AF15" s="1">
        <v>2</v>
      </c>
      <c r="AG15" s="1">
        <v>31</v>
      </c>
      <c r="AH15" s="196">
        <f t="shared" si="4"/>
        <v>34</v>
      </c>
      <c r="AI15" s="7">
        <v>17.370999999999999</v>
      </c>
      <c r="AJ15" s="7">
        <v>0</v>
      </c>
      <c r="AK15" s="7">
        <v>8.3789999999999996</v>
      </c>
      <c r="AL15" s="198">
        <f t="shared" si="5"/>
        <v>25.75</v>
      </c>
      <c r="AM15" s="1">
        <v>1</v>
      </c>
      <c r="AN15" s="1">
        <v>0</v>
      </c>
      <c r="AO15" s="1">
        <v>0</v>
      </c>
      <c r="AP15" s="200">
        <f t="shared" si="6"/>
        <v>1</v>
      </c>
      <c r="AQ15" s="1">
        <v>0</v>
      </c>
      <c r="AR15" s="1">
        <v>128</v>
      </c>
      <c r="AS15" s="1">
        <v>0</v>
      </c>
      <c r="AT15" s="200">
        <f>+Urq_InfraMR[[#This Row],[B.02.1 - Parque de Coches Eléctricos Motrices]]+Urq_InfraMR[[#This Row],[B.02.2 - Parque de Coches Eléctricos Motrices Remolcados Tipo R]]+Urq_InfraMR[[#This Row],[B.02.3 - Parque de Coches Eléctricos Motrices Tipo R]]</f>
        <v>128</v>
      </c>
      <c r="AU15" s="1">
        <v>0</v>
      </c>
      <c r="AV15" s="1">
        <v>0</v>
      </c>
      <c r="AW15" s="1">
        <v>0</v>
      </c>
      <c r="AX15" s="200">
        <f>+Urq_InfraMR[[#This Row],[B.03.1 - Parque de Coches Motores Motrices Remolcados]]+Urq_InfraMR[[#This Row],[B.03.2 - Parque de Coches Motores Motrices Intermedios]]+Urq_InfraMR[[#This Row],[B.03.3 - Parque de Coches Motores Motrices Cabina]]</f>
        <v>0</v>
      </c>
      <c r="AY15" s="1">
        <v>0</v>
      </c>
      <c r="AZ15" s="1">
        <v>0</v>
      </c>
      <c r="BA15" s="1">
        <v>0</v>
      </c>
      <c r="BB15" s="1">
        <v>0</v>
      </c>
      <c r="BC15" s="200">
        <f>+SUM(Urq_InfraMR[[#This Row],[B.04.1 - Parque de Coches Remolcados Clase Unica]:[B.04.5 - Parque de Coches Remolcados para Servicios Especiales (Cartoneros)]])</f>
        <v>0</v>
      </c>
      <c r="BD15" s="356">
        <v>0</v>
      </c>
      <c r="BE15" s="1">
        <v>1</v>
      </c>
      <c r="BF15" s="1">
        <v>0</v>
      </c>
      <c r="BG15" s="235">
        <v>1435</v>
      </c>
    </row>
    <row r="16" spans="1:60">
      <c r="A16" s="1">
        <v>1994</v>
      </c>
      <c r="B16" s="1" t="s">
        <v>63</v>
      </c>
      <c r="C16" s="10">
        <v>0.2</v>
      </c>
      <c r="D16" s="10">
        <v>0</v>
      </c>
      <c r="E16" s="10">
        <v>0</v>
      </c>
      <c r="F16" s="10">
        <v>25.676639999999999</v>
      </c>
      <c r="G16" s="192">
        <f t="shared" si="0"/>
        <v>25.876639999999998</v>
      </c>
      <c r="H16" s="192">
        <f>+Urq_InfraMR[[#This Row],[Total Líneas de Explotación ]]</f>
        <v>25.876639999999998</v>
      </c>
      <c r="I16" s="192">
        <v>25.677</v>
      </c>
      <c r="J16" s="10">
        <v>0.2</v>
      </c>
      <c r="K16" s="10">
        <v>2.5569999999999999</v>
      </c>
      <c r="L16" s="10">
        <v>54.899000000000001</v>
      </c>
      <c r="M16" s="10">
        <v>3.875</v>
      </c>
      <c r="N16" s="192">
        <f>+Urq_InfraMR[[#This Row],[A.03.1 -  Longitud de Vías de Explotación No Electrificadas Troncales y Ramales (vía principal) (km)]]+Urq_InfraMR[[#This Row],[A.04.1 -  Longitud de Vías de Explotación Electrificadas Troncales y Ramales (vía principal) (km)]]</f>
        <v>55.099000000000004</v>
      </c>
      <c r="O16" s="192">
        <f>+Urq_InfraMR[[#This Row],[Total Vías (excluido Auxiliares)]]</f>
        <v>55.099000000000004</v>
      </c>
      <c r="P16" s="1">
        <v>6</v>
      </c>
      <c r="Q16" s="1">
        <v>17</v>
      </c>
      <c r="R16" s="1">
        <v>0</v>
      </c>
      <c r="S16" s="194">
        <f t="shared" si="1"/>
        <v>23</v>
      </c>
      <c r="T16" s="194">
        <v>23</v>
      </c>
      <c r="U16" s="1">
        <v>0</v>
      </c>
      <c r="V16" s="1">
        <v>30</v>
      </c>
      <c r="W16" s="1">
        <v>0</v>
      </c>
      <c r="X16" s="1">
        <v>3</v>
      </c>
      <c r="Y16" s="1">
        <v>2</v>
      </c>
      <c r="Z16" s="196">
        <f t="shared" si="2"/>
        <v>35</v>
      </c>
      <c r="AA16" s="1">
        <v>1</v>
      </c>
      <c r="AB16" s="1">
        <v>6</v>
      </c>
      <c r="AC16" s="1">
        <f>+Urq_InfraMR[[#This Row],[Total Pasos Vehiculares a Nivel]]</f>
        <v>35</v>
      </c>
      <c r="AD16" s="196">
        <f t="shared" si="3"/>
        <v>42</v>
      </c>
      <c r="AE16" s="1">
        <v>1</v>
      </c>
      <c r="AF16" s="1">
        <v>2</v>
      </c>
      <c r="AG16" s="1">
        <v>31</v>
      </c>
      <c r="AH16" s="196">
        <f t="shared" si="4"/>
        <v>34</v>
      </c>
      <c r="AI16" s="7">
        <v>17.370999999999999</v>
      </c>
      <c r="AJ16" s="7">
        <v>0</v>
      </c>
      <c r="AK16" s="7">
        <v>8.3789999999999996</v>
      </c>
      <c r="AL16" s="198">
        <f t="shared" si="5"/>
        <v>25.75</v>
      </c>
      <c r="AM16" s="1">
        <v>1</v>
      </c>
      <c r="AN16" s="1">
        <v>0</v>
      </c>
      <c r="AO16" s="1">
        <v>0</v>
      </c>
      <c r="AP16" s="200">
        <f t="shared" si="6"/>
        <v>1</v>
      </c>
      <c r="AQ16" s="1">
        <v>0</v>
      </c>
      <c r="AR16" s="1">
        <v>128</v>
      </c>
      <c r="AS16" s="1">
        <v>0</v>
      </c>
      <c r="AT16" s="200">
        <f>+Urq_InfraMR[[#This Row],[B.02.1 - Parque de Coches Eléctricos Motrices]]+Urq_InfraMR[[#This Row],[B.02.2 - Parque de Coches Eléctricos Motrices Remolcados Tipo R]]+Urq_InfraMR[[#This Row],[B.02.3 - Parque de Coches Eléctricos Motrices Tipo R]]</f>
        <v>128</v>
      </c>
      <c r="AU16" s="1">
        <v>0</v>
      </c>
      <c r="AV16" s="1">
        <v>0</v>
      </c>
      <c r="AW16" s="1">
        <v>0</v>
      </c>
      <c r="AX16" s="200">
        <f>+Urq_InfraMR[[#This Row],[B.03.1 - Parque de Coches Motores Motrices Remolcados]]+Urq_InfraMR[[#This Row],[B.03.2 - Parque de Coches Motores Motrices Intermedios]]+Urq_InfraMR[[#This Row],[B.03.3 - Parque de Coches Motores Motrices Cabina]]</f>
        <v>0</v>
      </c>
      <c r="AY16" s="1">
        <v>0</v>
      </c>
      <c r="AZ16" s="1">
        <v>0</v>
      </c>
      <c r="BA16" s="1">
        <v>0</v>
      </c>
      <c r="BB16" s="1">
        <v>0</v>
      </c>
      <c r="BC16" s="200">
        <f>+SUM(Urq_InfraMR[[#This Row],[B.04.1 - Parque de Coches Remolcados Clase Unica]:[B.04.5 - Parque de Coches Remolcados para Servicios Especiales (Cartoneros)]])</f>
        <v>0</v>
      </c>
      <c r="BD16" s="356">
        <v>0</v>
      </c>
      <c r="BE16" s="1">
        <v>1</v>
      </c>
      <c r="BF16" s="1">
        <v>0</v>
      </c>
      <c r="BG16" s="235">
        <v>1435</v>
      </c>
    </row>
    <row r="17" spans="1:59">
      <c r="A17" s="1">
        <v>1994</v>
      </c>
      <c r="B17" s="1" t="s">
        <v>64</v>
      </c>
      <c r="C17" s="10">
        <v>0.2</v>
      </c>
      <c r="D17" s="10">
        <v>0</v>
      </c>
      <c r="E17" s="10">
        <v>0</v>
      </c>
      <c r="F17" s="10">
        <v>25.676639999999999</v>
      </c>
      <c r="G17" s="192">
        <f t="shared" si="0"/>
        <v>25.876639999999998</v>
      </c>
      <c r="H17" s="192">
        <f>+Urq_InfraMR[[#This Row],[Total Líneas de Explotación ]]</f>
        <v>25.876639999999998</v>
      </c>
      <c r="I17" s="192">
        <v>25.677</v>
      </c>
      <c r="J17" s="10">
        <v>0.2</v>
      </c>
      <c r="K17" s="10">
        <v>2.5569999999999999</v>
      </c>
      <c r="L17" s="10">
        <v>54.899000000000001</v>
      </c>
      <c r="M17" s="10">
        <v>3.875</v>
      </c>
      <c r="N17" s="192">
        <f>+Urq_InfraMR[[#This Row],[A.03.1 -  Longitud de Vías de Explotación No Electrificadas Troncales y Ramales (vía principal) (km)]]+Urq_InfraMR[[#This Row],[A.04.1 -  Longitud de Vías de Explotación Electrificadas Troncales y Ramales (vía principal) (km)]]</f>
        <v>55.099000000000004</v>
      </c>
      <c r="O17" s="192">
        <f>+Urq_InfraMR[[#This Row],[Total Vías (excluido Auxiliares)]]</f>
        <v>55.099000000000004</v>
      </c>
      <c r="P17" s="1">
        <v>6</v>
      </c>
      <c r="Q17" s="1">
        <v>17</v>
      </c>
      <c r="R17" s="1">
        <v>0</v>
      </c>
      <c r="S17" s="194">
        <f t="shared" si="1"/>
        <v>23</v>
      </c>
      <c r="T17" s="194">
        <v>23</v>
      </c>
      <c r="U17" s="1">
        <v>0</v>
      </c>
      <c r="V17" s="1">
        <v>30</v>
      </c>
      <c r="W17" s="1">
        <v>0</v>
      </c>
      <c r="X17" s="1">
        <v>3</v>
      </c>
      <c r="Y17" s="1">
        <v>2</v>
      </c>
      <c r="Z17" s="196">
        <f t="shared" si="2"/>
        <v>35</v>
      </c>
      <c r="AA17" s="1">
        <v>1</v>
      </c>
      <c r="AB17" s="1">
        <v>6</v>
      </c>
      <c r="AC17" s="1">
        <f>+Urq_InfraMR[[#This Row],[Total Pasos Vehiculares a Nivel]]</f>
        <v>35</v>
      </c>
      <c r="AD17" s="196">
        <f t="shared" si="3"/>
        <v>42</v>
      </c>
      <c r="AE17" s="1">
        <v>1</v>
      </c>
      <c r="AF17" s="1">
        <v>2</v>
      </c>
      <c r="AG17" s="1">
        <v>31</v>
      </c>
      <c r="AH17" s="196">
        <f t="shared" si="4"/>
        <v>34</v>
      </c>
      <c r="AI17" s="7">
        <v>17.370999999999999</v>
      </c>
      <c r="AJ17" s="7">
        <v>0</v>
      </c>
      <c r="AK17" s="7">
        <v>8.3789999999999996</v>
      </c>
      <c r="AL17" s="198">
        <f t="shared" si="5"/>
        <v>25.75</v>
      </c>
      <c r="AM17" s="1">
        <v>1</v>
      </c>
      <c r="AN17" s="1">
        <v>0</v>
      </c>
      <c r="AO17" s="1">
        <v>0</v>
      </c>
      <c r="AP17" s="200">
        <f t="shared" si="6"/>
        <v>1</v>
      </c>
      <c r="AQ17" s="1">
        <v>0</v>
      </c>
      <c r="AR17" s="1">
        <v>128</v>
      </c>
      <c r="AS17" s="1">
        <v>0</v>
      </c>
      <c r="AT17" s="200">
        <f>+Urq_InfraMR[[#This Row],[B.02.1 - Parque de Coches Eléctricos Motrices]]+Urq_InfraMR[[#This Row],[B.02.2 - Parque de Coches Eléctricos Motrices Remolcados Tipo R]]+Urq_InfraMR[[#This Row],[B.02.3 - Parque de Coches Eléctricos Motrices Tipo R]]</f>
        <v>128</v>
      </c>
      <c r="AU17" s="1">
        <v>0</v>
      </c>
      <c r="AV17" s="1">
        <v>0</v>
      </c>
      <c r="AW17" s="1">
        <v>0</v>
      </c>
      <c r="AX17" s="200">
        <f>+Urq_InfraMR[[#This Row],[B.03.1 - Parque de Coches Motores Motrices Remolcados]]+Urq_InfraMR[[#This Row],[B.03.2 - Parque de Coches Motores Motrices Intermedios]]+Urq_InfraMR[[#This Row],[B.03.3 - Parque de Coches Motores Motrices Cabina]]</f>
        <v>0</v>
      </c>
      <c r="AY17" s="1">
        <v>0</v>
      </c>
      <c r="AZ17" s="1">
        <v>0</v>
      </c>
      <c r="BA17" s="1">
        <v>0</v>
      </c>
      <c r="BB17" s="1">
        <v>0</v>
      </c>
      <c r="BC17" s="200">
        <f>+SUM(Urq_InfraMR[[#This Row],[B.04.1 - Parque de Coches Remolcados Clase Unica]:[B.04.5 - Parque de Coches Remolcados para Servicios Especiales (Cartoneros)]])</f>
        <v>0</v>
      </c>
      <c r="BD17" s="356">
        <v>0</v>
      </c>
      <c r="BE17" s="1">
        <v>1</v>
      </c>
      <c r="BF17" s="1">
        <v>0</v>
      </c>
      <c r="BG17" s="235">
        <v>1435</v>
      </c>
    </row>
    <row r="18" spans="1:59">
      <c r="A18" s="1">
        <v>1994</v>
      </c>
      <c r="B18" s="1" t="s">
        <v>65</v>
      </c>
      <c r="C18" s="10">
        <v>0.2</v>
      </c>
      <c r="D18" s="10">
        <v>0</v>
      </c>
      <c r="E18" s="10">
        <v>0</v>
      </c>
      <c r="F18" s="10">
        <v>25.676639999999999</v>
      </c>
      <c r="G18" s="192">
        <f t="shared" si="0"/>
        <v>25.876639999999998</v>
      </c>
      <c r="H18" s="192">
        <f>+Urq_InfraMR[[#This Row],[Total Líneas de Explotación ]]</f>
        <v>25.876639999999998</v>
      </c>
      <c r="I18" s="192">
        <v>25.677</v>
      </c>
      <c r="J18" s="10">
        <v>0.2</v>
      </c>
      <c r="K18" s="10">
        <v>2.5569999999999999</v>
      </c>
      <c r="L18" s="10">
        <v>54.899000000000001</v>
      </c>
      <c r="M18" s="10">
        <v>3.875</v>
      </c>
      <c r="N18" s="192">
        <f>+Urq_InfraMR[[#This Row],[A.03.1 -  Longitud de Vías de Explotación No Electrificadas Troncales y Ramales (vía principal) (km)]]+Urq_InfraMR[[#This Row],[A.04.1 -  Longitud de Vías de Explotación Electrificadas Troncales y Ramales (vía principal) (km)]]</f>
        <v>55.099000000000004</v>
      </c>
      <c r="O18" s="192">
        <f>+Urq_InfraMR[[#This Row],[Total Vías (excluido Auxiliares)]]</f>
        <v>55.099000000000004</v>
      </c>
      <c r="P18" s="1">
        <v>6</v>
      </c>
      <c r="Q18" s="1">
        <v>17</v>
      </c>
      <c r="R18" s="1">
        <v>0</v>
      </c>
      <c r="S18" s="194">
        <f t="shared" si="1"/>
        <v>23</v>
      </c>
      <c r="T18" s="194">
        <v>23</v>
      </c>
      <c r="U18" s="1">
        <v>0</v>
      </c>
      <c r="V18" s="1">
        <v>30</v>
      </c>
      <c r="W18" s="1">
        <v>0</v>
      </c>
      <c r="X18" s="1">
        <v>3</v>
      </c>
      <c r="Y18" s="1">
        <v>2</v>
      </c>
      <c r="Z18" s="196">
        <f t="shared" si="2"/>
        <v>35</v>
      </c>
      <c r="AA18" s="1">
        <v>1</v>
      </c>
      <c r="AB18" s="1">
        <v>6</v>
      </c>
      <c r="AC18" s="1">
        <f>+Urq_InfraMR[[#This Row],[Total Pasos Vehiculares a Nivel]]</f>
        <v>35</v>
      </c>
      <c r="AD18" s="196">
        <f t="shared" si="3"/>
        <v>42</v>
      </c>
      <c r="AE18" s="1">
        <v>1</v>
      </c>
      <c r="AF18" s="1">
        <v>2</v>
      </c>
      <c r="AG18" s="1">
        <v>31</v>
      </c>
      <c r="AH18" s="196">
        <f t="shared" si="4"/>
        <v>34</v>
      </c>
      <c r="AI18" s="7">
        <v>17.370999999999999</v>
      </c>
      <c r="AJ18" s="7">
        <v>0</v>
      </c>
      <c r="AK18" s="7">
        <v>8.3789999999999996</v>
      </c>
      <c r="AL18" s="198">
        <f t="shared" si="5"/>
        <v>25.75</v>
      </c>
      <c r="AM18" s="1">
        <v>1</v>
      </c>
      <c r="AN18" s="1">
        <v>0</v>
      </c>
      <c r="AO18" s="1">
        <v>0</v>
      </c>
      <c r="AP18" s="200">
        <f t="shared" si="6"/>
        <v>1</v>
      </c>
      <c r="AQ18" s="1">
        <v>0</v>
      </c>
      <c r="AR18" s="1">
        <v>128</v>
      </c>
      <c r="AS18" s="1">
        <v>0</v>
      </c>
      <c r="AT18" s="200">
        <f>+Urq_InfraMR[[#This Row],[B.02.1 - Parque de Coches Eléctricos Motrices]]+Urq_InfraMR[[#This Row],[B.02.2 - Parque de Coches Eléctricos Motrices Remolcados Tipo R]]+Urq_InfraMR[[#This Row],[B.02.3 - Parque de Coches Eléctricos Motrices Tipo R]]</f>
        <v>128</v>
      </c>
      <c r="AU18" s="1">
        <v>0</v>
      </c>
      <c r="AV18" s="1">
        <v>0</v>
      </c>
      <c r="AW18" s="1">
        <v>0</v>
      </c>
      <c r="AX18" s="200">
        <f>+Urq_InfraMR[[#This Row],[B.03.1 - Parque de Coches Motores Motrices Remolcados]]+Urq_InfraMR[[#This Row],[B.03.2 - Parque de Coches Motores Motrices Intermedios]]+Urq_InfraMR[[#This Row],[B.03.3 - Parque de Coches Motores Motrices Cabina]]</f>
        <v>0</v>
      </c>
      <c r="AY18" s="1">
        <v>0</v>
      </c>
      <c r="AZ18" s="1">
        <v>0</v>
      </c>
      <c r="BA18" s="1">
        <v>0</v>
      </c>
      <c r="BB18" s="1">
        <v>0</v>
      </c>
      <c r="BC18" s="200">
        <f>+SUM(Urq_InfraMR[[#This Row],[B.04.1 - Parque de Coches Remolcados Clase Unica]:[B.04.5 - Parque de Coches Remolcados para Servicios Especiales (Cartoneros)]])</f>
        <v>0</v>
      </c>
      <c r="BD18" s="356">
        <v>0</v>
      </c>
      <c r="BE18" s="1">
        <v>1</v>
      </c>
      <c r="BF18" s="1">
        <v>0</v>
      </c>
      <c r="BG18" s="235">
        <v>1435</v>
      </c>
    </row>
    <row r="19" spans="1:59">
      <c r="A19" s="1">
        <v>1994</v>
      </c>
      <c r="B19" s="1" t="s">
        <v>66</v>
      </c>
      <c r="C19" s="10">
        <v>0.2</v>
      </c>
      <c r="D19" s="10">
        <v>0</v>
      </c>
      <c r="E19" s="10">
        <v>0</v>
      </c>
      <c r="F19" s="10">
        <v>25.676639999999999</v>
      </c>
      <c r="G19" s="192">
        <f t="shared" si="0"/>
        <v>25.876639999999998</v>
      </c>
      <c r="H19" s="192">
        <f>+Urq_InfraMR[[#This Row],[Total Líneas de Explotación ]]</f>
        <v>25.876639999999998</v>
      </c>
      <c r="I19" s="192">
        <v>25.677</v>
      </c>
      <c r="J19" s="10">
        <v>0.2</v>
      </c>
      <c r="K19" s="10">
        <v>2.5569999999999999</v>
      </c>
      <c r="L19" s="10">
        <v>54.899000000000001</v>
      </c>
      <c r="M19" s="10">
        <v>3.875</v>
      </c>
      <c r="N19" s="192">
        <f>+Urq_InfraMR[[#This Row],[A.03.1 -  Longitud de Vías de Explotación No Electrificadas Troncales y Ramales (vía principal) (km)]]+Urq_InfraMR[[#This Row],[A.04.1 -  Longitud de Vías de Explotación Electrificadas Troncales y Ramales (vía principal) (km)]]</f>
        <v>55.099000000000004</v>
      </c>
      <c r="O19" s="192">
        <f>+Urq_InfraMR[[#This Row],[Total Vías (excluido Auxiliares)]]</f>
        <v>55.099000000000004</v>
      </c>
      <c r="P19" s="1">
        <v>6</v>
      </c>
      <c r="Q19" s="1">
        <v>17</v>
      </c>
      <c r="R19" s="1">
        <v>0</v>
      </c>
      <c r="S19" s="194">
        <f t="shared" si="1"/>
        <v>23</v>
      </c>
      <c r="T19" s="194">
        <v>23</v>
      </c>
      <c r="U19" s="1">
        <v>0</v>
      </c>
      <c r="V19" s="1">
        <v>30</v>
      </c>
      <c r="W19" s="1">
        <v>0</v>
      </c>
      <c r="X19" s="1">
        <v>3</v>
      </c>
      <c r="Y19" s="1">
        <v>2</v>
      </c>
      <c r="Z19" s="196">
        <f t="shared" si="2"/>
        <v>35</v>
      </c>
      <c r="AA19" s="1">
        <v>1</v>
      </c>
      <c r="AB19" s="1">
        <v>6</v>
      </c>
      <c r="AC19" s="1">
        <f>+Urq_InfraMR[[#This Row],[Total Pasos Vehiculares a Nivel]]</f>
        <v>35</v>
      </c>
      <c r="AD19" s="196">
        <f t="shared" si="3"/>
        <v>42</v>
      </c>
      <c r="AE19" s="1">
        <v>1</v>
      </c>
      <c r="AF19" s="1">
        <v>2</v>
      </c>
      <c r="AG19" s="1">
        <v>31</v>
      </c>
      <c r="AH19" s="196">
        <f t="shared" si="4"/>
        <v>34</v>
      </c>
      <c r="AI19" s="7">
        <v>17.370999999999999</v>
      </c>
      <c r="AJ19" s="7">
        <v>0</v>
      </c>
      <c r="AK19" s="7">
        <v>8.3789999999999996</v>
      </c>
      <c r="AL19" s="198">
        <f t="shared" si="5"/>
        <v>25.75</v>
      </c>
      <c r="AM19" s="1">
        <v>1</v>
      </c>
      <c r="AN19" s="1">
        <v>0</v>
      </c>
      <c r="AO19" s="1">
        <v>0</v>
      </c>
      <c r="AP19" s="200">
        <f t="shared" si="6"/>
        <v>1</v>
      </c>
      <c r="AQ19" s="1">
        <v>0</v>
      </c>
      <c r="AR19" s="1">
        <v>128</v>
      </c>
      <c r="AS19" s="1">
        <v>0</v>
      </c>
      <c r="AT19" s="200">
        <f>+Urq_InfraMR[[#This Row],[B.02.1 - Parque de Coches Eléctricos Motrices]]+Urq_InfraMR[[#This Row],[B.02.2 - Parque de Coches Eléctricos Motrices Remolcados Tipo R]]+Urq_InfraMR[[#This Row],[B.02.3 - Parque de Coches Eléctricos Motrices Tipo R]]</f>
        <v>128</v>
      </c>
      <c r="AU19" s="1">
        <v>0</v>
      </c>
      <c r="AV19" s="1">
        <v>0</v>
      </c>
      <c r="AW19" s="1">
        <v>0</v>
      </c>
      <c r="AX19" s="200">
        <f>+Urq_InfraMR[[#This Row],[B.03.1 - Parque de Coches Motores Motrices Remolcados]]+Urq_InfraMR[[#This Row],[B.03.2 - Parque de Coches Motores Motrices Intermedios]]+Urq_InfraMR[[#This Row],[B.03.3 - Parque de Coches Motores Motrices Cabina]]</f>
        <v>0</v>
      </c>
      <c r="AY19" s="1">
        <v>0</v>
      </c>
      <c r="AZ19" s="1">
        <v>0</v>
      </c>
      <c r="BA19" s="1">
        <v>0</v>
      </c>
      <c r="BB19" s="1">
        <v>0</v>
      </c>
      <c r="BC19" s="200">
        <f>+SUM(Urq_InfraMR[[#This Row],[B.04.1 - Parque de Coches Remolcados Clase Unica]:[B.04.5 - Parque de Coches Remolcados para Servicios Especiales (Cartoneros)]])</f>
        <v>0</v>
      </c>
      <c r="BD19" s="356">
        <v>0</v>
      </c>
      <c r="BE19" s="1">
        <v>1</v>
      </c>
      <c r="BF19" s="1">
        <v>0</v>
      </c>
      <c r="BG19" s="235">
        <v>1435</v>
      </c>
    </row>
    <row r="20" spans="1:59">
      <c r="A20" s="1">
        <v>1994</v>
      </c>
      <c r="B20" s="1" t="s">
        <v>67</v>
      </c>
      <c r="C20" s="10">
        <v>0.2</v>
      </c>
      <c r="D20" s="10">
        <v>0</v>
      </c>
      <c r="E20" s="10">
        <v>0</v>
      </c>
      <c r="F20" s="10">
        <v>25.676639999999999</v>
      </c>
      <c r="G20" s="192">
        <f t="shared" si="0"/>
        <v>25.876639999999998</v>
      </c>
      <c r="H20" s="192">
        <f>+Urq_InfraMR[[#This Row],[Total Líneas de Explotación ]]</f>
        <v>25.876639999999998</v>
      </c>
      <c r="I20" s="192">
        <v>25.677</v>
      </c>
      <c r="J20" s="10">
        <v>0.2</v>
      </c>
      <c r="K20" s="10">
        <v>2.5569999999999999</v>
      </c>
      <c r="L20" s="10">
        <v>54.899000000000001</v>
      </c>
      <c r="M20" s="10">
        <v>3.875</v>
      </c>
      <c r="N20" s="192">
        <f>+Urq_InfraMR[[#This Row],[A.03.1 -  Longitud de Vías de Explotación No Electrificadas Troncales y Ramales (vía principal) (km)]]+Urq_InfraMR[[#This Row],[A.04.1 -  Longitud de Vías de Explotación Electrificadas Troncales y Ramales (vía principal) (km)]]</f>
        <v>55.099000000000004</v>
      </c>
      <c r="O20" s="192">
        <f>+Urq_InfraMR[[#This Row],[Total Vías (excluido Auxiliares)]]</f>
        <v>55.099000000000004</v>
      </c>
      <c r="P20" s="1">
        <v>6</v>
      </c>
      <c r="Q20" s="1">
        <v>17</v>
      </c>
      <c r="R20" s="1">
        <v>0</v>
      </c>
      <c r="S20" s="194">
        <f t="shared" si="1"/>
        <v>23</v>
      </c>
      <c r="T20" s="194">
        <v>23</v>
      </c>
      <c r="U20" s="1">
        <v>0</v>
      </c>
      <c r="V20" s="1">
        <v>30</v>
      </c>
      <c r="W20" s="1">
        <v>0</v>
      </c>
      <c r="X20" s="1">
        <v>3</v>
      </c>
      <c r="Y20" s="1">
        <v>2</v>
      </c>
      <c r="Z20" s="196">
        <f t="shared" si="2"/>
        <v>35</v>
      </c>
      <c r="AA20" s="1">
        <v>1</v>
      </c>
      <c r="AB20" s="1">
        <v>6</v>
      </c>
      <c r="AC20" s="1">
        <f>+Urq_InfraMR[[#This Row],[Total Pasos Vehiculares a Nivel]]</f>
        <v>35</v>
      </c>
      <c r="AD20" s="196">
        <f t="shared" si="3"/>
        <v>42</v>
      </c>
      <c r="AE20" s="1">
        <v>1</v>
      </c>
      <c r="AF20" s="1">
        <v>2</v>
      </c>
      <c r="AG20" s="1">
        <v>31</v>
      </c>
      <c r="AH20" s="196">
        <f t="shared" si="4"/>
        <v>34</v>
      </c>
      <c r="AI20" s="7">
        <v>17.370999999999999</v>
      </c>
      <c r="AJ20" s="7">
        <v>0</v>
      </c>
      <c r="AK20" s="7">
        <v>8.3789999999999996</v>
      </c>
      <c r="AL20" s="198">
        <f t="shared" si="5"/>
        <v>25.75</v>
      </c>
      <c r="AM20" s="1">
        <v>1</v>
      </c>
      <c r="AN20" s="1">
        <v>0</v>
      </c>
      <c r="AO20" s="1">
        <v>0</v>
      </c>
      <c r="AP20" s="200">
        <f t="shared" si="6"/>
        <v>1</v>
      </c>
      <c r="AQ20" s="1">
        <v>0</v>
      </c>
      <c r="AR20" s="1">
        <v>128</v>
      </c>
      <c r="AS20" s="1">
        <v>0</v>
      </c>
      <c r="AT20" s="200">
        <f>+Urq_InfraMR[[#This Row],[B.02.1 - Parque de Coches Eléctricos Motrices]]+Urq_InfraMR[[#This Row],[B.02.2 - Parque de Coches Eléctricos Motrices Remolcados Tipo R]]+Urq_InfraMR[[#This Row],[B.02.3 - Parque de Coches Eléctricos Motrices Tipo R]]</f>
        <v>128</v>
      </c>
      <c r="AU20" s="1">
        <v>0</v>
      </c>
      <c r="AV20" s="1">
        <v>0</v>
      </c>
      <c r="AW20" s="1">
        <v>0</v>
      </c>
      <c r="AX20" s="200">
        <f>+Urq_InfraMR[[#This Row],[B.03.1 - Parque de Coches Motores Motrices Remolcados]]+Urq_InfraMR[[#This Row],[B.03.2 - Parque de Coches Motores Motrices Intermedios]]+Urq_InfraMR[[#This Row],[B.03.3 - Parque de Coches Motores Motrices Cabina]]</f>
        <v>0</v>
      </c>
      <c r="AY20" s="1">
        <v>0</v>
      </c>
      <c r="AZ20" s="1">
        <v>0</v>
      </c>
      <c r="BA20" s="1">
        <v>0</v>
      </c>
      <c r="BB20" s="1">
        <v>0</v>
      </c>
      <c r="BC20" s="200">
        <f>+SUM(Urq_InfraMR[[#This Row],[B.04.1 - Parque de Coches Remolcados Clase Unica]:[B.04.5 - Parque de Coches Remolcados para Servicios Especiales (Cartoneros)]])</f>
        <v>0</v>
      </c>
      <c r="BD20" s="356">
        <v>0</v>
      </c>
      <c r="BE20" s="1">
        <v>1</v>
      </c>
      <c r="BF20" s="1">
        <v>0</v>
      </c>
      <c r="BG20" s="235">
        <v>1435</v>
      </c>
    </row>
    <row r="21" spans="1:59">
      <c r="A21" s="1">
        <v>1994</v>
      </c>
      <c r="B21" s="1" t="s">
        <v>68</v>
      </c>
      <c r="C21" s="10">
        <v>0.2</v>
      </c>
      <c r="D21" s="10">
        <v>0</v>
      </c>
      <c r="E21" s="10">
        <v>0</v>
      </c>
      <c r="F21" s="10">
        <v>25.676639999999999</v>
      </c>
      <c r="G21" s="192">
        <f t="shared" si="0"/>
        <v>25.876639999999998</v>
      </c>
      <c r="H21" s="192">
        <f>+Urq_InfraMR[[#This Row],[Total Líneas de Explotación ]]</f>
        <v>25.876639999999998</v>
      </c>
      <c r="I21" s="192">
        <v>25.677</v>
      </c>
      <c r="J21" s="10">
        <v>0.2</v>
      </c>
      <c r="K21" s="10">
        <v>2.5569999999999999</v>
      </c>
      <c r="L21" s="10">
        <v>54.899000000000001</v>
      </c>
      <c r="M21" s="10">
        <v>3.875</v>
      </c>
      <c r="N21" s="192">
        <f>+Urq_InfraMR[[#This Row],[A.03.1 -  Longitud de Vías de Explotación No Electrificadas Troncales y Ramales (vía principal) (km)]]+Urq_InfraMR[[#This Row],[A.04.1 -  Longitud de Vías de Explotación Electrificadas Troncales y Ramales (vía principal) (km)]]</f>
        <v>55.099000000000004</v>
      </c>
      <c r="O21" s="192">
        <f>+Urq_InfraMR[[#This Row],[Total Vías (excluido Auxiliares)]]</f>
        <v>55.099000000000004</v>
      </c>
      <c r="P21" s="1">
        <v>6</v>
      </c>
      <c r="Q21" s="1">
        <v>17</v>
      </c>
      <c r="R21" s="1">
        <v>0</v>
      </c>
      <c r="S21" s="194">
        <f t="shared" si="1"/>
        <v>23</v>
      </c>
      <c r="T21" s="194">
        <v>23</v>
      </c>
      <c r="U21" s="1">
        <v>0</v>
      </c>
      <c r="V21" s="1">
        <v>30</v>
      </c>
      <c r="W21" s="1">
        <v>0</v>
      </c>
      <c r="X21" s="1">
        <v>3</v>
      </c>
      <c r="Y21" s="1">
        <v>2</v>
      </c>
      <c r="Z21" s="196">
        <f t="shared" si="2"/>
        <v>35</v>
      </c>
      <c r="AA21" s="1">
        <v>1</v>
      </c>
      <c r="AB21" s="1">
        <v>6</v>
      </c>
      <c r="AC21" s="1">
        <f>+Urq_InfraMR[[#This Row],[Total Pasos Vehiculares a Nivel]]</f>
        <v>35</v>
      </c>
      <c r="AD21" s="196">
        <f t="shared" si="3"/>
        <v>42</v>
      </c>
      <c r="AE21" s="1">
        <v>1</v>
      </c>
      <c r="AF21" s="1">
        <v>2</v>
      </c>
      <c r="AG21" s="1">
        <v>31</v>
      </c>
      <c r="AH21" s="196">
        <f t="shared" si="4"/>
        <v>34</v>
      </c>
      <c r="AI21" s="7">
        <v>17.370999999999999</v>
      </c>
      <c r="AJ21" s="7">
        <v>0</v>
      </c>
      <c r="AK21" s="7">
        <v>8.3789999999999996</v>
      </c>
      <c r="AL21" s="198">
        <f t="shared" si="5"/>
        <v>25.75</v>
      </c>
      <c r="AM21" s="1">
        <v>1</v>
      </c>
      <c r="AN21" s="1">
        <v>0</v>
      </c>
      <c r="AO21" s="1">
        <v>0</v>
      </c>
      <c r="AP21" s="200">
        <f t="shared" si="6"/>
        <v>1</v>
      </c>
      <c r="AQ21" s="1">
        <v>0</v>
      </c>
      <c r="AR21" s="1">
        <v>128</v>
      </c>
      <c r="AS21" s="1">
        <v>0</v>
      </c>
      <c r="AT21" s="200">
        <f>+Urq_InfraMR[[#This Row],[B.02.1 - Parque de Coches Eléctricos Motrices]]+Urq_InfraMR[[#This Row],[B.02.2 - Parque de Coches Eléctricos Motrices Remolcados Tipo R]]+Urq_InfraMR[[#This Row],[B.02.3 - Parque de Coches Eléctricos Motrices Tipo R]]</f>
        <v>128</v>
      </c>
      <c r="AU21" s="1">
        <v>0</v>
      </c>
      <c r="AV21" s="1">
        <v>0</v>
      </c>
      <c r="AW21" s="1">
        <v>0</v>
      </c>
      <c r="AX21" s="200">
        <f>+Urq_InfraMR[[#This Row],[B.03.1 - Parque de Coches Motores Motrices Remolcados]]+Urq_InfraMR[[#This Row],[B.03.2 - Parque de Coches Motores Motrices Intermedios]]+Urq_InfraMR[[#This Row],[B.03.3 - Parque de Coches Motores Motrices Cabina]]</f>
        <v>0</v>
      </c>
      <c r="AY21" s="1">
        <v>0</v>
      </c>
      <c r="AZ21" s="1">
        <v>0</v>
      </c>
      <c r="BA21" s="1">
        <v>0</v>
      </c>
      <c r="BB21" s="1">
        <v>0</v>
      </c>
      <c r="BC21" s="200">
        <f>+SUM(Urq_InfraMR[[#This Row],[B.04.1 - Parque de Coches Remolcados Clase Unica]:[B.04.5 - Parque de Coches Remolcados para Servicios Especiales (Cartoneros)]])</f>
        <v>0</v>
      </c>
      <c r="BD21" s="356">
        <v>0</v>
      </c>
      <c r="BE21" s="1">
        <v>1</v>
      </c>
      <c r="BF21" s="1">
        <v>0</v>
      </c>
      <c r="BG21" s="235">
        <v>1435</v>
      </c>
    </row>
    <row r="22" spans="1:59">
      <c r="A22" s="1">
        <v>1994</v>
      </c>
      <c r="B22" s="1" t="s">
        <v>69</v>
      </c>
      <c r="C22" s="10">
        <v>0.2</v>
      </c>
      <c r="D22" s="10">
        <v>0</v>
      </c>
      <c r="E22" s="10">
        <v>0</v>
      </c>
      <c r="F22" s="10">
        <v>25.676639999999999</v>
      </c>
      <c r="G22" s="192">
        <f t="shared" si="0"/>
        <v>25.876639999999998</v>
      </c>
      <c r="H22" s="192">
        <f>+Urq_InfraMR[[#This Row],[Total Líneas de Explotación ]]</f>
        <v>25.876639999999998</v>
      </c>
      <c r="I22" s="192">
        <v>25.677</v>
      </c>
      <c r="J22" s="10">
        <v>0.2</v>
      </c>
      <c r="K22" s="10">
        <v>2.5569999999999999</v>
      </c>
      <c r="L22" s="10">
        <v>54.899000000000001</v>
      </c>
      <c r="M22" s="10">
        <v>3.875</v>
      </c>
      <c r="N22" s="192">
        <f>+Urq_InfraMR[[#This Row],[A.03.1 -  Longitud de Vías de Explotación No Electrificadas Troncales y Ramales (vía principal) (km)]]+Urq_InfraMR[[#This Row],[A.04.1 -  Longitud de Vías de Explotación Electrificadas Troncales y Ramales (vía principal) (km)]]</f>
        <v>55.099000000000004</v>
      </c>
      <c r="O22" s="192">
        <f>+Urq_InfraMR[[#This Row],[Total Vías (excluido Auxiliares)]]</f>
        <v>55.099000000000004</v>
      </c>
      <c r="P22" s="1">
        <v>6</v>
      </c>
      <c r="Q22" s="1">
        <v>17</v>
      </c>
      <c r="R22" s="1">
        <v>0</v>
      </c>
      <c r="S22" s="194">
        <f t="shared" si="1"/>
        <v>23</v>
      </c>
      <c r="T22" s="194">
        <v>23</v>
      </c>
      <c r="U22" s="1">
        <v>0</v>
      </c>
      <c r="V22" s="1">
        <v>30</v>
      </c>
      <c r="W22" s="1">
        <v>0</v>
      </c>
      <c r="X22" s="1">
        <v>3</v>
      </c>
      <c r="Y22" s="1">
        <v>2</v>
      </c>
      <c r="Z22" s="196">
        <f t="shared" si="2"/>
        <v>35</v>
      </c>
      <c r="AA22" s="1">
        <v>1</v>
      </c>
      <c r="AB22" s="1">
        <v>6</v>
      </c>
      <c r="AC22" s="1">
        <f>+Urq_InfraMR[[#This Row],[Total Pasos Vehiculares a Nivel]]</f>
        <v>35</v>
      </c>
      <c r="AD22" s="196">
        <f t="shared" si="3"/>
        <v>42</v>
      </c>
      <c r="AE22" s="1">
        <v>1</v>
      </c>
      <c r="AF22" s="1">
        <v>2</v>
      </c>
      <c r="AG22" s="1">
        <v>31</v>
      </c>
      <c r="AH22" s="196">
        <f t="shared" si="4"/>
        <v>34</v>
      </c>
      <c r="AI22" s="7">
        <v>17.370999999999999</v>
      </c>
      <c r="AJ22" s="7">
        <v>0</v>
      </c>
      <c r="AK22" s="7">
        <v>8.3789999999999996</v>
      </c>
      <c r="AL22" s="198">
        <f t="shared" si="5"/>
        <v>25.75</v>
      </c>
      <c r="AM22" s="1">
        <v>1</v>
      </c>
      <c r="AN22" s="1">
        <v>0</v>
      </c>
      <c r="AO22" s="1">
        <v>0</v>
      </c>
      <c r="AP22" s="200">
        <f t="shared" si="6"/>
        <v>1</v>
      </c>
      <c r="AQ22" s="1">
        <v>0</v>
      </c>
      <c r="AR22" s="1">
        <v>128</v>
      </c>
      <c r="AS22" s="1">
        <v>0</v>
      </c>
      <c r="AT22" s="200">
        <f>+Urq_InfraMR[[#This Row],[B.02.1 - Parque de Coches Eléctricos Motrices]]+Urq_InfraMR[[#This Row],[B.02.2 - Parque de Coches Eléctricos Motrices Remolcados Tipo R]]+Urq_InfraMR[[#This Row],[B.02.3 - Parque de Coches Eléctricos Motrices Tipo R]]</f>
        <v>128</v>
      </c>
      <c r="AU22" s="1">
        <v>0</v>
      </c>
      <c r="AV22" s="1">
        <v>0</v>
      </c>
      <c r="AW22" s="1">
        <v>0</v>
      </c>
      <c r="AX22" s="200">
        <f>+Urq_InfraMR[[#This Row],[B.03.1 - Parque de Coches Motores Motrices Remolcados]]+Urq_InfraMR[[#This Row],[B.03.2 - Parque de Coches Motores Motrices Intermedios]]+Urq_InfraMR[[#This Row],[B.03.3 - Parque de Coches Motores Motrices Cabina]]</f>
        <v>0</v>
      </c>
      <c r="AY22" s="1">
        <v>0</v>
      </c>
      <c r="AZ22" s="1">
        <v>0</v>
      </c>
      <c r="BA22" s="1">
        <v>0</v>
      </c>
      <c r="BB22" s="1">
        <v>0</v>
      </c>
      <c r="BC22" s="200">
        <f>+SUM(Urq_InfraMR[[#This Row],[B.04.1 - Parque de Coches Remolcados Clase Unica]:[B.04.5 - Parque de Coches Remolcados para Servicios Especiales (Cartoneros)]])</f>
        <v>0</v>
      </c>
      <c r="BD22" s="356">
        <v>0</v>
      </c>
      <c r="BE22" s="1">
        <v>1</v>
      </c>
      <c r="BF22" s="1">
        <v>0</v>
      </c>
      <c r="BG22" s="235">
        <v>1435</v>
      </c>
    </row>
    <row r="23" spans="1:59">
      <c r="A23" s="1">
        <v>1994</v>
      </c>
      <c r="B23" s="1" t="s">
        <v>70</v>
      </c>
      <c r="C23" s="10">
        <v>0.2</v>
      </c>
      <c r="D23" s="10">
        <v>0</v>
      </c>
      <c r="E23" s="10">
        <v>0</v>
      </c>
      <c r="F23" s="10">
        <v>25.676639999999999</v>
      </c>
      <c r="G23" s="192">
        <f t="shared" si="0"/>
        <v>25.876639999999998</v>
      </c>
      <c r="H23" s="192">
        <f>+Urq_InfraMR[[#This Row],[Total Líneas de Explotación ]]</f>
        <v>25.876639999999998</v>
      </c>
      <c r="I23" s="192">
        <v>25.677</v>
      </c>
      <c r="J23" s="10">
        <v>0.2</v>
      </c>
      <c r="K23" s="10">
        <v>2.5569999999999999</v>
      </c>
      <c r="L23" s="10">
        <v>54.899000000000001</v>
      </c>
      <c r="M23" s="10">
        <v>3.875</v>
      </c>
      <c r="N23" s="192">
        <f>+Urq_InfraMR[[#This Row],[A.03.1 -  Longitud de Vías de Explotación No Electrificadas Troncales y Ramales (vía principal) (km)]]+Urq_InfraMR[[#This Row],[A.04.1 -  Longitud de Vías de Explotación Electrificadas Troncales y Ramales (vía principal) (km)]]</f>
        <v>55.099000000000004</v>
      </c>
      <c r="O23" s="192">
        <f>+Urq_InfraMR[[#This Row],[Total Vías (excluido Auxiliares)]]</f>
        <v>55.099000000000004</v>
      </c>
      <c r="P23" s="1">
        <v>6</v>
      </c>
      <c r="Q23" s="1">
        <v>17</v>
      </c>
      <c r="R23" s="1">
        <v>0</v>
      </c>
      <c r="S23" s="194">
        <f t="shared" si="1"/>
        <v>23</v>
      </c>
      <c r="T23" s="194">
        <v>23</v>
      </c>
      <c r="U23" s="1">
        <v>0</v>
      </c>
      <c r="V23" s="1">
        <v>30</v>
      </c>
      <c r="W23" s="1">
        <v>0</v>
      </c>
      <c r="X23" s="1">
        <v>3</v>
      </c>
      <c r="Y23" s="1">
        <v>2</v>
      </c>
      <c r="Z23" s="196">
        <f t="shared" si="2"/>
        <v>35</v>
      </c>
      <c r="AA23" s="1">
        <v>1</v>
      </c>
      <c r="AB23" s="1">
        <v>6</v>
      </c>
      <c r="AC23" s="1">
        <f>+Urq_InfraMR[[#This Row],[Total Pasos Vehiculares a Nivel]]</f>
        <v>35</v>
      </c>
      <c r="AD23" s="196">
        <f t="shared" si="3"/>
        <v>42</v>
      </c>
      <c r="AE23" s="1">
        <v>1</v>
      </c>
      <c r="AF23" s="1">
        <v>2</v>
      </c>
      <c r="AG23" s="1">
        <v>31</v>
      </c>
      <c r="AH23" s="196">
        <f t="shared" si="4"/>
        <v>34</v>
      </c>
      <c r="AI23" s="7">
        <v>17.370999999999999</v>
      </c>
      <c r="AJ23" s="7">
        <v>0</v>
      </c>
      <c r="AK23" s="7">
        <v>8.3789999999999996</v>
      </c>
      <c r="AL23" s="198">
        <f t="shared" si="5"/>
        <v>25.75</v>
      </c>
      <c r="AM23" s="1">
        <v>1</v>
      </c>
      <c r="AN23" s="1">
        <v>0</v>
      </c>
      <c r="AO23" s="1">
        <v>0</v>
      </c>
      <c r="AP23" s="200">
        <f t="shared" si="6"/>
        <v>1</v>
      </c>
      <c r="AQ23" s="1">
        <v>0</v>
      </c>
      <c r="AR23" s="1">
        <v>128</v>
      </c>
      <c r="AS23" s="1">
        <v>0</v>
      </c>
      <c r="AT23" s="200">
        <f>+Urq_InfraMR[[#This Row],[B.02.1 - Parque de Coches Eléctricos Motrices]]+Urq_InfraMR[[#This Row],[B.02.2 - Parque de Coches Eléctricos Motrices Remolcados Tipo R]]+Urq_InfraMR[[#This Row],[B.02.3 - Parque de Coches Eléctricos Motrices Tipo R]]</f>
        <v>128</v>
      </c>
      <c r="AU23" s="1">
        <v>0</v>
      </c>
      <c r="AV23" s="1">
        <v>0</v>
      </c>
      <c r="AW23" s="1">
        <v>0</v>
      </c>
      <c r="AX23" s="200">
        <f>+Urq_InfraMR[[#This Row],[B.03.1 - Parque de Coches Motores Motrices Remolcados]]+Urq_InfraMR[[#This Row],[B.03.2 - Parque de Coches Motores Motrices Intermedios]]+Urq_InfraMR[[#This Row],[B.03.3 - Parque de Coches Motores Motrices Cabina]]</f>
        <v>0</v>
      </c>
      <c r="AY23" s="1">
        <v>0</v>
      </c>
      <c r="AZ23" s="1">
        <v>0</v>
      </c>
      <c r="BA23" s="1">
        <v>0</v>
      </c>
      <c r="BB23" s="1">
        <v>0</v>
      </c>
      <c r="BC23" s="200">
        <f>+SUM(Urq_InfraMR[[#This Row],[B.04.1 - Parque de Coches Remolcados Clase Unica]:[B.04.5 - Parque de Coches Remolcados para Servicios Especiales (Cartoneros)]])</f>
        <v>0</v>
      </c>
      <c r="BD23" s="356">
        <v>0</v>
      </c>
      <c r="BE23" s="1">
        <v>1</v>
      </c>
      <c r="BF23" s="1">
        <v>0</v>
      </c>
      <c r="BG23" s="235">
        <v>1435</v>
      </c>
    </row>
    <row r="24" spans="1:59">
      <c r="A24" s="1">
        <v>1994</v>
      </c>
      <c r="B24" s="1" t="s">
        <v>71</v>
      </c>
      <c r="C24" s="10">
        <v>0.2</v>
      </c>
      <c r="D24" s="10">
        <v>0</v>
      </c>
      <c r="E24" s="10">
        <v>0</v>
      </c>
      <c r="F24" s="10">
        <v>25.676639999999999</v>
      </c>
      <c r="G24" s="192">
        <f t="shared" si="0"/>
        <v>25.876639999999998</v>
      </c>
      <c r="H24" s="192">
        <f>+Urq_InfraMR[[#This Row],[Total Líneas de Explotación ]]</f>
        <v>25.876639999999998</v>
      </c>
      <c r="I24" s="192">
        <v>25.677</v>
      </c>
      <c r="J24" s="10">
        <v>0.2</v>
      </c>
      <c r="K24" s="10">
        <v>2.5569999999999999</v>
      </c>
      <c r="L24" s="10">
        <v>54.899000000000001</v>
      </c>
      <c r="M24" s="10">
        <v>3.875</v>
      </c>
      <c r="N24" s="192">
        <f>+Urq_InfraMR[[#This Row],[A.03.1 -  Longitud de Vías de Explotación No Electrificadas Troncales y Ramales (vía principal) (km)]]+Urq_InfraMR[[#This Row],[A.04.1 -  Longitud de Vías de Explotación Electrificadas Troncales y Ramales (vía principal) (km)]]</f>
        <v>55.099000000000004</v>
      </c>
      <c r="O24" s="192">
        <f>+Urq_InfraMR[[#This Row],[Total Vías (excluido Auxiliares)]]</f>
        <v>55.099000000000004</v>
      </c>
      <c r="P24" s="1">
        <v>6</v>
      </c>
      <c r="Q24" s="1">
        <v>17</v>
      </c>
      <c r="R24" s="1">
        <v>0</v>
      </c>
      <c r="S24" s="194">
        <f t="shared" si="1"/>
        <v>23</v>
      </c>
      <c r="T24" s="194">
        <v>23</v>
      </c>
      <c r="U24" s="1">
        <v>0</v>
      </c>
      <c r="V24" s="1">
        <v>30</v>
      </c>
      <c r="W24" s="1">
        <v>0</v>
      </c>
      <c r="X24" s="1">
        <v>3</v>
      </c>
      <c r="Y24" s="1">
        <v>2</v>
      </c>
      <c r="Z24" s="196">
        <f t="shared" si="2"/>
        <v>35</v>
      </c>
      <c r="AA24" s="1">
        <v>1</v>
      </c>
      <c r="AB24" s="1">
        <v>6</v>
      </c>
      <c r="AC24" s="1">
        <f>+Urq_InfraMR[[#This Row],[Total Pasos Vehiculares a Nivel]]</f>
        <v>35</v>
      </c>
      <c r="AD24" s="196">
        <f t="shared" si="3"/>
        <v>42</v>
      </c>
      <c r="AE24" s="1">
        <v>1</v>
      </c>
      <c r="AF24" s="1">
        <v>2</v>
      </c>
      <c r="AG24" s="1">
        <v>31</v>
      </c>
      <c r="AH24" s="196">
        <f t="shared" si="4"/>
        <v>34</v>
      </c>
      <c r="AI24" s="7">
        <v>17.370999999999999</v>
      </c>
      <c r="AJ24" s="7">
        <v>0</v>
      </c>
      <c r="AK24" s="7">
        <v>8.3789999999999996</v>
      </c>
      <c r="AL24" s="198">
        <f t="shared" si="5"/>
        <v>25.75</v>
      </c>
      <c r="AM24" s="1">
        <v>1</v>
      </c>
      <c r="AN24" s="1">
        <v>0</v>
      </c>
      <c r="AO24" s="1">
        <v>0</v>
      </c>
      <c r="AP24" s="200">
        <f t="shared" si="6"/>
        <v>1</v>
      </c>
      <c r="AQ24" s="1">
        <v>0</v>
      </c>
      <c r="AR24" s="1">
        <v>128</v>
      </c>
      <c r="AS24" s="1">
        <v>0</v>
      </c>
      <c r="AT24" s="200">
        <f>+Urq_InfraMR[[#This Row],[B.02.1 - Parque de Coches Eléctricos Motrices]]+Urq_InfraMR[[#This Row],[B.02.2 - Parque de Coches Eléctricos Motrices Remolcados Tipo R]]+Urq_InfraMR[[#This Row],[B.02.3 - Parque de Coches Eléctricos Motrices Tipo R]]</f>
        <v>128</v>
      </c>
      <c r="AU24" s="1">
        <v>0</v>
      </c>
      <c r="AV24" s="1">
        <v>0</v>
      </c>
      <c r="AW24" s="1">
        <v>0</v>
      </c>
      <c r="AX24" s="200">
        <f>+Urq_InfraMR[[#This Row],[B.03.1 - Parque de Coches Motores Motrices Remolcados]]+Urq_InfraMR[[#This Row],[B.03.2 - Parque de Coches Motores Motrices Intermedios]]+Urq_InfraMR[[#This Row],[B.03.3 - Parque de Coches Motores Motrices Cabina]]</f>
        <v>0</v>
      </c>
      <c r="AY24" s="1">
        <v>0</v>
      </c>
      <c r="AZ24" s="1">
        <v>0</v>
      </c>
      <c r="BA24" s="1">
        <v>0</v>
      </c>
      <c r="BB24" s="1">
        <v>0</v>
      </c>
      <c r="BC24" s="200">
        <f>+SUM(Urq_InfraMR[[#This Row],[B.04.1 - Parque de Coches Remolcados Clase Unica]:[B.04.5 - Parque de Coches Remolcados para Servicios Especiales (Cartoneros)]])</f>
        <v>0</v>
      </c>
      <c r="BD24" s="356">
        <v>0</v>
      </c>
      <c r="BE24" s="1">
        <v>1</v>
      </c>
      <c r="BF24" s="1">
        <v>0</v>
      </c>
      <c r="BG24" s="235">
        <v>1435</v>
      </c>
    </row>
    <row r="25" spans="1:59">
      <c r="A25" s="1">
        <v>1994</v>
      </c>
      <c r="B25" s="1" t="s">
        <v>72</v>
      </c>
      <c r="C25" s="10">
        <v>0.2</v>
      </c>
      <c r="D25" s="10">
        <v>0</v>
      </c>
      <c r="E25" s="10">
        <v>0</v>
      </c>
      <c r="F25" s="10">
        <v>25.676639999999999</v>
      </c>
      <c r="G25" s="192">
        <f t="shared" si="0"/>
        <v>25.876639999999998</v>
      </c>
      <c r="H25" s="192">
        <f>+Urq_InfraMR[[#This Row],[Total Líneas de Explotación ]]</f>
        <v>25.876639999999998</v>
      </c>
      <c r="I25" s="192">
        <v>25.677</v>
      </c>
      <c r="J25" s="10">
        <v>0.2</v>
      </c>
      <c r="K25" s="10">
        <v>2.5569999999999999</v>
      </c>
      <c r="L25" s="10">
        <v>54.899000000000001</v>
      </c>
      <c r="M25" s="10">
        <v>3.875</v>
      </c>
      <c r="N25" s="192">
        <f>+Urq_InfraMR[[#This Row],[A.03.1 -  Longitud de Vías de Explotación No Electrificadas Troncales y Ramales (vía principal) (km)]]+Urq_InfraMR[[#This Row],[A.04.1 -  Longitud de Vías de Explotación Electrificadas Troncales y Ramales (vía principal) (km)]]</f>
        <v>55.099000000000004</v>
      </c>
      <c r="O25" s="192">
        <f>+Urq_InfraMR[[#This Row],[Total Vías (excluido Auxiliares)]]</f>
        <v>55.099000000000004</v>
      </c>
      <c r="P25" s="1">
        <v>6</v>
      </c>
      <c r="Q25" s="1">
        <v>17</v>
      </c>
      <c r="R25" s="1">
        <v>0</v>
      </c>
      <c r="S25" s="194">
        <f t="shared" si="1"/>
        <v>23</v>
      </c>
      <c r="T25" s="194">
        <v>23</v>
      </c>
      <c r="U25" s="1">
        <v>0</v>
      </c>
      <c r="V25" s="1">
        <v>30</v>
      </c>
      <c r="W25" s="1">
        <v>0</v>
      </c>
      <c r="X25" s="1">
        <v>3</v>
      </c>
      <c r="Y25" s="1">
        <v>2</v>
      </c>
      <c r="Z25" s="196">
        <f t="shared" si="2"/>
        <v>35</v>
      </c>
      <c r="AA25" s="1">
        <v>1</v>
      </c>
      <c r="AB25" s="1">
        <v>6</v>
      </c>
      <c r="AC25" s="1">
        <f>+Urq_InfraMR[[#This Row],[Total Pasos Vehiculares a Nivel]]</f>
        <v>35</v>
      </c>
      <c r="AD25" s="196">
        <f t="shared" si="3"/>
        <v>42</v>
      </c>
      <c r="AE25" s="1">
        <v>1</v>
      </c>
      <c r="AF25" s="1">
        <v>2</v>
      </c>
      <c r="AG25" s="1">
        <v>31</v>
      </c>
      <c r="AH25" s="196">
        <f t="shared" si="4"/>
        <v>34</v>
      </c>
      <c r="AI25" s="7">
        <v>17.370999999999999</v>
      </c>
      <c r="AJ25" s="7">
        <v>0</v>
      </c>
      <c r="AK25" s="7">
        <v>8.3789999999999996</v>
      </c>
      <c r="AL25" s="198">
        <f t="shared" si="5"/>
        <v>25.75</v>
      </c>
      <c r="AM25" s="1">
        <v>1</v>
      </c>
      <c r="AN25" s="1">
        <v>0</v>
      </c>
      <c r="AO25" s="1">
        <v>0</v>
      </c>
      <c r="AP25" s="200">
        <f t="shared" si="6"/>
        <v>1</v>
      </c>
      <c r="AQ25" s="1">
        <v>0</v>
      </c>
      <c r="AR25" s="1">
        <v>128</v>
      </c>
      <c r="AS25" s="1">
        <v>0</v>
      </c>
      <c r="AT25" s="200">
        <f>+Urq_InfraMR[[#This Row],[B.02.1 - Parque de Coches Eléctricos Motrices]]+Urq_InfraMR[[#This Row],[B.02.2 - Parque de Coches Eléctricos Motrices Remolcados Tipo R]]+Urq_InfraMR[[#This Row],[B.02.3 - Parque de Coches Eléctricos Motrices Tipo R]]</f>
        <v>128</v>
      </c>
      <c r="AU25" s="1">
        <v>0</v>
      </c>
      <c r="AV25" s="1">
        <v>0</v>
      </c>
      <c r="AW25" s="1">
        <v>0</v>
      </c>
      <c r="AX25" s="200">
        <f>+Urq_InfraMR[[#This Row],[B.03.1 - Parque de Coches Motores Motrices Remolcados]]+Urq_InfraMR[[#This Row],[B.03.2 - Parque de Coches Motores Motrices Intermedios]]+Urq_InfraMR[[#This Row],[B.03.3 - Parque de Coches Motores Motrices Cabina]]</f>
        <v>0</v>
      </c>
      <c r="AY25" s="1">
        <v>0</v>
      </c>
      <c r="AZ25" s="1">
        <v>0</v>
      </c>
      <c r="BA25" s="1">
        <v>0</v>
      </c>
      <c r="BB25" s="1">
        <v>0</v>
      </c>
      <c r="BC25" s="200">
        <f>+SUM(Urq_InfraMR[[#This Row],[B.04.1 - Parque de Coches Remolcados Clase Unica]:[B.04.5 - Parque de Coches Remolcados para Servicios Especiales (Cartoneros)]])</f>
        <v>0</v>
      </c>
      <c r="BD25" s="356">
        <v>0</v>
      </c>
      <c r="BE25" s="1">
        <v>1</v>
      </c>
      <c r="BF25" s="1">
        <v>0</v>
      </c>
      <c r="BG25" s="235">
        <v>1435</v>
      </c>
    </row>
    <row r="26" spans="1:59">
      <c r="A26" s="1">
        <v>1995</v>
      </c>
      <c r="B26" s="1" t="s">
        <v>61</v>
      </c>
      <c r="C26" s="10">
        <v>0.2</v>
      </c>
      <c r="D26" s="10">
        <v>0</v>
      </c>
      <c r="E26" s="10">
        <v>0</v>
      </c>
      <c r="F26" s="10">
        <v>25.676639999999999</v>
      </c>
      <c r="G26" s="192">
        <f t="shared" si="0"/>
        <v>25.876639999999998</v>
      </c>
      <c r="H26" s="192">
        <f>+Urq_InfraMR[[#This Row],[Total Líneas de Explotación ]]</f>
        <v>25.876639999999998</v>
      </c>
      <c r="I26" s="192">
        <v>25.677</v>
      </c>
      <c r="J26" s="10">
        <v>0.2</v>
      </c>
      <c r="K26" s="10">
        <v>2.5569999999999999</v>
      </c>
      <c r="L26" s="10">
        <v>54.899000000000001</v>
      </c>
      <c r="M26" s="10">
        <v>3.875</v>
      </c>
      <c r="N26" s="192">
        <f>+Urq_InfraMR[[#This Row],[A.03.1 -  Longitud de Vías de Explotación No Electrificadas Troncales y Ramales (vía principal) (km)]]+Urq_InfraMR[[#This Row],[A.04.1 -  Longitud de Vías de Explotación Electrificadas Troncales y Ramales (vía principal) (km)]]</f>
        <v>55.099000000000004</v>
      </c>
      <c r="O26" s="192">
        <f>+Urq_InfraMR[[#This Row],[Total Vías (excluido Auxiliares)]]</f>
        <v>55.099000000000004</v>
      </c>
      <c r="P26" s="1">
        <v>6</v>
      </c>
      <c r="Q26" s="1">
        <v>17</v>
      </c>
      <c r="R26" s="1">
        <v>0</v>
      </c>
      <c r="S26" s="194">
        <f t="shared" si="1"/>
        <v>23</v>
      </c>
      <c r="T26" s="194">
        <v>23</v>
      </c>
      <c r="U26" s="1">
        <v>0</v>
      </c>
      <c r="V26" s="1">
        <v>30</v>
      </c>
      <c r="W26" s="1">
        <v>0</v>
      </c>
      <c r="X26" s="1">
        <v>3</v>
      </c>
      <c r="Y26" s="1">
        <v>2</v>
      </c>
      <c r="Z26" s="196">
        <f t="shared" si="2"/>
        <v>35</v>
      </c>
      <c r="AA26" s="1">
        <v>1</v>
      </c>
      <c r="AB26" s="1">
        <v>6</v>
      </c>
      <c r="AC26" s="1">
        <f>+Urq_InfraMR[[#This Row],[Total Pasos Vehiculares a Nivel]]</f>
        <v>35</v>
      </c>
      <c r="AD26" s="196">
        <f t="shared" si="3"/>
        <v>42</v>
      </c>
      <c r="AE26" s="1">
        <v>1</v>
      </c>
      <c r="AF26" s="1">
        <v>2</v>
      </c>
      <c r="AG26" s="1">
        <v>31</v>
      </c>
      <c r="AH26" s="196">
        <f t="shared" si="4"/>
        <v>34</v>
      </c>
      <c r="AI26" s="7">
        <v>17.370999999999999</v>
      </c>
      <c r="AJ26" s="7">
        <v>0</v>
      </c>
      <c r="AK26" s="7">
        <v>8.3789999999999996</v>
      </c>
      <c r="AL26" s="198">
        <f t="shared" si="5"/>
        <v>25.75</v>
      </c>
      <c r="AM26" s="1">
        <v>1</v>
      </c>
      <c r="AN26" s="1">
        <v>0</v>
      </c>
      <c r="AO26" s="1">
        <v>0</v>
      </c>
      <c r="AP26" s="200">
        <f t="shared" si="6"/>
        <v>1</v>
      </c>
      <c r="AQ26" s="1">
        <v>0</v>
      </c>
      <c r="AR26" s="1">
        <v>128</v>
      </c>
      <c r="AS26" s="1">
        <v>0</v>
      </c>
      <c r="AT26" s="200">
        <f>+Urq_InfraMR[[#This Row],[B.02.1 - Parque de Coches Eléctricos Motrices]]+Urq_InfraMR[[#This Row],[B.02.2 - Parque de Coches Eléctricos Motrices Remolcados Tipo R]]+Urq_InfraMR[[#This Row],[B.02.3 - Parque de Coches Eléctricos Motrices Tipo R]]</f>
        <v>128</v>
      </c>
      <c r="AU26" s="1">
        <v>0</v>
      </c>
      <c r="AV26" s="1">
        <v>0</v>
      </c>
      <c r="AW26" s="1">
        <v>0</v>
      </c>
      <c r="AX26" s="200">
        <f>+Urq_InfraMR[[#This Row],[B.03.1 - Parque de Coches Motores Motrices Remolcados]]+Urq_InfraMR[[#This Row],[B.03.2 - Parque de Coches Motores Motrices Intermedios]]+Urq_InfraMR[[#This Row],[B.03.3 - Parque de Coches Motores Motrices Cabina]]</f>
        <v>0</v>
      </c>
      <c r="AY26" s="1">
        <v>0</v>
      </c>
      <c r="AZ26" s="1">
        <v>0</v>
      </c>
      <c r="BA26" s="1">
        <v>0</v>
      </c>
      <c r="BB26" s="1">
        <v>0</v>
      </c>
      <c r="BC26" s="200">
        <f>+SUM(Urq_InfraMR[[#This Row],[B.04.1 - Parque de Coches Remolcados Clase Unica]:[B.04.5 - Parque de Coches Remolcados para Servicios Especiales (Cartoneros)]])</f>
        <v>0</v>
      </c>
      <c r="BD26" s="356">
        <v>0</v>
      </c>
      <c r="BE26" s="1">
        <v>1</v>
      </c>
      <c r="BF26" s="1">
        <v>0</v>
      </c>
      <c r="BG26" s="235">
        <v>1435</v>
      </c>
    </row>
    <row r="27" spans="1:59">
      <c r="A27" s="1">
        <v>1995</v>
      </c>
      <c r="B27" s="1" t="s">
        <v>62</v>
      </c>
      <c r="C27" s="10">
        <v>0.2</v>
      </c>
      <c r="D27" s="10">
        <v>0</v>
      </c>
      <c r="E27" s="10">
        <v>0</v>
      </c>
      <c r="F27" s="10">
        <v>25.676639999999999</v>
      </c>
      <c r="G27" s="192">
        <f t="shared" si="0"/>
        <v>25.876639999999998</v>
      </c>
      <c r="H27" s="192">
        <f>+Urq_InfraMR[[#This Row],[Total Líneas de Explotación ]]</f>
        <v>25.876639999999998</v>
      </c>
      <c r="I27" s="192">
        <v>25.677</v>
      </c>
      <c r="J27" s="10">
        <v>0.2</v>
      </c>
      <c r="K27" s="10">
        <v>2.5569999999999999</v>
      </c>
      <c r="L27" s="10">
        <v>54.899000000000001</v>
      </c>
      <c r="M27" s="10">
        <v>3.875</v>
      </c>
      <c r="N27" s="192">
        <f>+Urq_InfraMR[[#This Row],[A.03.1 -  Longitud de Vías de Explotación No Electrificadas Troncales y Ramales (vía principal) (km)]]+Urq_InfraMR[[#This Row],[A.04.1 -  Longitud de Vías de Explotación Electrificadas Troncales y Ramales (vía principal) (km)]]</f>
        <v>55.099000000000004</v>
      </c>
      <c r="O27" s="192">
        <f>+Urq_InfraMR[[#This Row],[Total Vías (excluido Auxiliares)]]</f>
        <v>55.099000000000004</v>
      </c>
      <c r="P27" s="1">
        <v>6</v>
      </c>
      <c r="Q27" s="1">
        <v>17</v>
      </c>
      <c r="R27" s="1">
        <v>0</v>
      </c>
      <c r="S27" s="194">
        <f t="shared" si="1"/>
        <v>23</v>
      </c>
      <c r="T27" s="194">
        <v>23</v>
      </c>
      <c r="U27" s="1">
        <v>0</v>
      </c>
      <c r="V27" s="1">
        <v>30</v>
      </c>
      <c r="W27" s="1">
        <v>0</v>
      </c>
      <c r="X27" s="1">
        <v>3</v>
      </c>
      <c r="Y27" s="1">
        <v>2</v>
      </c>
      <c r="Z27" s="196">
        <f t="shared" si="2"/>
        <v>35</v>
      </c>
      <c r="AA27" s="1">
        <v>1</v>
      </c>
      <c r="AB27" s="1">
        <v>6</v>
      </c>
      <c r="AC27" s="1">
        <f>+Urq_InfraMR[[#This Row],[Total Pasos Vehiculares a Nivel]]</f>
        <v>35</v>
      </c>
      <c r="AD27" s="196">
        <f t="shared" si="3"/>
        <v>42</v>
      </c>
      <c r="AE27" s="1">
        <v>1</v>
      </c>
      <c r="AF27" s="1">
        <v>2</v>
      </c>
      <c r="AG27" s="1">
        <v>31</v>
      </c>
      <c r="AH27" s="196">
        <f t="shared" si="4"/>
        <v>34</v>
      </c>
      <c r="AI27" s="7">
        <v>17.370999999999999</v>
      </c>
      <c r="AJ27" s="7">
        <v>0</v>
      </c>
      <c r="AK27" s="7">
        <v>8.3789999999999996</v>
      </c>
      <c r="AL27" s="198">
        <f t="shared" si="5"/>
        <v>25.75</v>
      </c>
      <c r="AM27" s="1">
        <v>1</v>
      </c>
      <c r="AN27" s="1">
        <v>0</v>
      </c>
      <c r="AO27" s="1">
        <v>0</v>
      </c>
      <c r="AP27" s="200">
        <f t="shared" si="6"/>
        <v>1</v>
      </c>
      <c r="AQ27" s="1">
        <v>0</v>
      </c>
      <c r="AR27" s="1">
        <v>128</v>
      </c>
      <c r="AS27" s="1">
        <v>0</v>
      </c>
      <c r="AT27" s="200">
        <f>+Urq_InfraMR[[#This Row],[B.02.1 - Parque de Coches Eléctricos Motrices]]+Urq_InfraMR[[#This Row],[B.02.2 - Parque de Coches Eléctricos Motrices Remolcados Tipo R]]+Urq_InfraMR[[#This Row],[B.02.3 - Parque de Coches Eléctricos Motrices Tipo R]]</f>
        <v>128</v>
      </c>
      <c r="AU27" s="1">
        <v>0</v>
      </c>
      <c r="AV27" s="1">
        <v>0</v>
      </c>
      <c r="AW27" s="1">
        <v>0</v>
      </c>
      <c r="AX27" s="200">
        <f>+Urq_InfraMR[[#This Row],[B.03.1 - Parque de Coches Motores Motrices Remolcados]]+Urq_InfraMR[[#This Row],[B.03.2 - Parque de Coches Motores Motrices Intermedios]]+Urq_InfraMR[[#This Row],[B.03.3 - Parque de Coches Motores Motrices Cabina]]</f>
        <v>0</v>
      </c>
      <c r="AY27" s="1">
        <v>0</v>
      </c>
      <c r="AZ27" s="1">
        <v>0</v>
      </c>
      <c r="BA27" s="1">
        <v>0</v>
      </c>
      <c r="BB27" s="1">
        <v>0</v>
      </c>
      <c r="BC27" s="200">
        <f>+SUM(Urq_InfraMR[[#This Row],[B.04.1 - Parque de Coches Remolcados Clase Unica]:[B.04.5 - Parque de Coches Remolcados para Servicios Especiales (Cartoneros)]])</f>
        <v>0</v>
      </c>
      <c r="BD27" s="356">
        <v>0</v>
      </c>
      <c r="BE27" s="1">
        <v>1</v>
      </c>
      <c r="BF27" s="1">
        <v>0</v>
      </c>
      <c r="BG27" s="235">
        <v>1435</v>
      </c>
    </row>
    <row r="28" spans="1:59">
      <c r="A28" s="1">
        <v>1995</v>
      </c>
      <c r="B28" s="1" t="s">
        <v>63</v>
      </c>
      <c r="C28" s="10">
        <v>0.2</v>
      </c>
      <c r="D28" s="10">
        <v>0</v>
      </c>
      <c r="E28" s="10">
        <v>0</v>
      </c>
      <c r="F28" s="10">
        <v>25.676639999999999</v>
      </c>
      <c r="G28" s="192">
        <f t="shared" si="0"/>
        <v>25.876639999999998</v>
      </c>
      <c r="H28" s="192">
        <f>+Urq_InfraMR[[#This Row],[Total Líneas de Explotación ]]</f>
        <v>25.876639999999998</v>
      </c>
      <c r="I28" s="192">
        <v>25.677</v>
      </c>
      <c r="J28" s="10">
        <v>0.2</v>
      </c>
      <c r="K28" s="10">
        <v>2.5569999999999999</v>
      </c>
      <c r="L28" s="10">
        <v>54.899000000000001</v>
      </c>
      <c r="M28" s="10">
        <v>3.875</v>
      </c>
      <c r="N28" s="192">
        <f>+Urq_InfraMR[[#This Row],[A.03.1 -  Longitud de Vías de Explotación No Electrificadas Troncales y Ramales (vía principal) (km)]]+Urq_InfraMR[[#This Row],[A.04.1 -  Longitud de Vías de Explotación Electrificadas Troncales y Ramales (vía principal) (km)]]</f>
        <v>55.099000000000004</v>
      </c>
      <c r="O28" s="192">
        <f>+Urq_InfraMR[[#This Row],[Total Vías (excluido Auxiliares)]]</f>
        <v>55.099000000000004</v>
      </c>
      <c r="P28" s="1">
        <v>6</v>
      </c>
      <c r="Q28" s="1">
        <v>17</v>
      </c>
      <c r="R28" s="1">
        <v>0</v>
      </c>
      <c r="S28" s="194">
        <f t="shared" si="1"/>
        <v>23</v>
      </c>
      <c r="T28" s="194">
        <v>23</v>
      </c>
      <c r="U28" s="1">
        <v>0</v>
      </c>
      <c r="V28" s="1">
        <v>30</v>
      </c>
      <c r="W28" s="1">
        <v>0</v>
      </c>
      <c r="X28" s="1">
        <v>3</v>
      </c>
      <c r="Y28" s="1">
        <v>2</v>
      </c>
      <c r="Z28" s="196">
        <f t="shared" si="2"/>
        <v>35</v>
      </c>
      <c r="AA28" s="1">
        <v>1</v>
      </c>
      <c r="AB28" s="1">
        <v>6</v>
      </c>
      <c r="AC28" s="1">
        <f>+Urq_InfraMR[[#This Row],[Total Pasos Vehiculares a Nivel]]</f>
        <v>35</v>
      </c>
      <c r="AD28" s="196">
        <f t="shared" si="3"/>
        <v>42</v>
      </c>
      <c r="AE28" s="1">
        <v>1</v>
      </c>
      <c r="AF28" s="1">
        <v>2</v>
      </c>
      <c r="AG28" s="1">
        <v>31</v>
      </c>
      <c r="AH28" s="196">
        <f t="shared" si="4"/>
        <v>34</v>
      </c>
      <c r="AI28" s="7">
        <v>17.370999999999999</v>
      </c>
      <c r="AJ28" s="7">
        <v>0</v>
      </c>
      <c r="AK28" s="7">
        <v>8.3789999999999996</v>
      </c>
      <c r="AL28" s="198">
        <f t="shared" si="5"/>
        <v>25.75</v>
      </c>
      <c r="AM28" s="1">
        <v>1</v>
      </c>
      <c r="AN28" s="1">
        <v>0</v>
      </c>
      <c r="AO28" s="1">
        <v>0</v>
      </c>
      <c r="AP28" s="200">
        <f t="shared" si="6"/>
        <v>1</v>
      </c>
      <c r="AQ28" s="1">
        <v>0</v>
      </c>
      <c r="AR28" s="1">
        <v>128</v>
      </c>
      <c r="AS28" s="1">
        <v>0</v>
      </c>
      <c r="AT28" s="200">
        <f>+Urq_InfraMR[[#This Row],[B.02.1 - Parque de Coches Eléctricos Motrices]]+Urq_InfraMR[[#This Row],[B.02.2 - Parque de Coches Eléctricos Motrices Remolcados Tipo R]]+Urq_InfraMR[[#This Row],[B.02.3 - Parque de Coches Eléctricos Motrices Tipo R]]</f>
        <v>128</v>
      </c>
      <c r="AU28" s="1">
        <v>0</v>
      </c>
      <c r="AV28" s="1">
        <v>0</v>
      </c>
      <c r="AW28" s="1">
        <v>0</v>
      </c>
      <c r="AX28" s="200">
        <f>+Urq_InfraMR[[#This Row],[B.03.1 - Parque de Coches Motores Motrices Remolcados]]+Urq_InfraMR[[#This Row],[B.03.2 - Parque de Coches Motores Motrices Intermedios]]+Urq_InfraMR[[#This Row],[B.03.3 - Parque de Coches Motores Motrices Cabina]]</f>
        <v>0</v>
      </c>
      <c r="AY28" s="1">
        <v>0</v>
      </c>
      <c r="AZ28" s="1">
        <v>0</v>
      </c>
      <c r="BA28" s="1">
        <v>0</v>
      </c>
      <c r="BB28" s="1">
        <v>0</v>
      </c>
      <c r="BC28" s="200">
        <f>+SUM(Urq_InfraMR[[#This Row],[B.04.1 - Parque de Coches Remolcados Clase Unica]:[B.04.5 - Parque de Coches Remolcados para Servicios Especiales (Cartoneros)]])</f>
        <v>0</v>
      </c>
      <c r="BD28" s="356">
        <v>0</v>
      </c>
      <c r="BE28" s="1">
        <v>1</v>
      </c>
      <c r="BF28" s="1">
        <v>0</v>
      </c>
      <c r="BG28" s="235">
        <v>1435</v>
      </c>
    </row>
    <row r="29" spans="1:59">
      <c r="A29" s="1">
        <v>1995</v>
      </c>
      <c r="B29" s="1" t="s">
        <v>64</v>
      </c>
      <c r="C29" s="10">
        <v>0.2</v>
      </c>
      <c r="D29" s="10">
        <v>0</v>
      </c>
      <c r="E29" s="10">
        <v>0</v>
      </c>
      <c r="F29" s="10">
        <v>25.676639999999999</v>
      </c>
      <c r="G29" s="192">
        <f t="shared" si="0"/>
        <v>25.876639999999998</v>
      </c>
      <c r="H29" s="192">
        <f>+Urq_InfraMR[[#This Row],[Total Líneas de Explotación ]]</f>
        <v>25.876639999999998</v>
      </c>
      <c r="I29" s="192">
        <v>25.677</v>
      </c>
      <c r="J29" s="10">
        <v>0.2</v>
      </c>
      <c r="K29" s="10">
        <v>2.5569999999999999</v>
      </c>
      <c r="L29" s="10">
        <v>54.899000000000001</v>
      </c>
      <c r="M29" s="10">
        <v>3.875</v>
      </c>
      <c r="N29" s="192">
        <f>+Urq_InfraMR[[#This Row],[A.03.1 -  Longitud de Vías de Explotación No Electrificadas Troncales y Ramales (vía principal) (km)]]+Urq_InfraMR[[#This Row],[A.04.1 -  Longitud de Vías de Explotación Electrificadas Troncales y Ramales (vía principal) (km)]]</f>
        <v>55.099000000000004</v>
      </c>
      <c r="O29" s="192">
        <f>+Urq_InfraMR[[#This Row],[Total Vías (excluido Auxiliares)]]</f>
        <v>55.099000000000004</v>
      </c>
      <c r="P29" s="1">
        <v>6</v>
      </c>
      <c r="Q29" s="1">
        <v>17</v>
      </c>
      <c r="R29" s="1">
        <v>0</v>
      </c>
      <c r="S29" s="194">
        <f t="shared" si="1"/>
        <v>23</v>
      </c>
      <c r="T29" s="194">
        <v>23</v>
      </c>
      <c r="U29" s="1">
        <v>0</v>
      </c>
      <c r="V29" s="1">
        <v>30</v>
      </c>
      <c r="W29" s="1">
        <v>0</v>
      </c>
      <c r="X29" s="1">
        <v>3</v>
      </c>
      <c r="Y29" s="1">
        <v>2</v>
      </c>
      <c r="Z29" s="196">
        <f t="shared" si="2"/>
        <v>35</v>
      </c>
      <c r="AA29" s="1">
        <v>1</v>
      </c>
      <c r="AB29" s="1">
        <v>6</v>
      </c>
      <c r="AC29" s="1">
        <f>+Urq_InfraMR[[#This Row],[Total Pasos Vehiculares a Nivel]]</f>
        <v>35</v>
      </c>
      <c r="AD29" s="196">
        <f t="shared" si="3"/>
        <v>42</v>
      </c>
      <c r="AE29" s="1">
        <v>1</v>
      </c>
      <c r="AF29" s="1">
        <v>2</v>
      </c>
      <c r="AG29" s="1">
        <v>31</v>
      </c>
      <c r="AH29" s="196">
        <f t="shared" si="4"/>
        <v>34</v>
      </c>
      <c r="AI29" s="7">
        <v>17.370999999999999</v>
      </c>
      <c r="AJ29" s="7">
        <v>0</v>
      </c>
      <c r="AK29" s="7">
        <v>8.3789999999999996</v>
      </c>
      <c r="AL29" s="198">
        <f t="shared" si="5"/>
        <v>25.75</v>
      </c>
      <c r="AM29" s="1">
        <v>1</v>
      </c>
      <c r="AN29" s="1">
        <v>0</v>
      </c>
      <c r="AO29" s="1">
        <v>0</v>
      </c>
      <c r="AP29" s="200">
        <f t="shared" si="6"/>
        <v>1</v>
      </c>
      <c r="AQ29" s="1">
        <v>0</v>
      </c>
      <c r="AR29" s="1">
        <v>128</v>
      </c>
      <c r="AS29" s="1">
        <v>0</v>
      </c>
      <c r="AT29" s="200">
        <f>+Urq_InfraMR[[#This Row],[B.02.1 - Parque de Coches Eléctricos Motrices]]+Urq_InfraMR[[#This Row],[B.02.2 - Parque de Coches Eléctricos Motrices Remolcados Tipo R]]+Urq_InfraMR[[#This Row],[B.02.3 - Parque de Coches Eléctricos Motrices Tipo R]]</f>
        <v>128</v>
      </c>
      <c r="AU29" s="1">
        <v>0</v>
      </c>
      <c r="AV29" s="1">
        <v>0</v>
      </c>
      <c r="AW29" s="1">
        <v>0</v>
      </c>
      <c r="AX29" s="200">
        <f>+Urq_InfraMR[[#This Row],[B.03.1 - Parque de Coches Motores Motrices Remolcados]]+Urq_InfraMR[[#This Row],[B.03.2 - Parque de Coches Motores Motrices Intermedios]]+Urq_InfraMR[[#This Row],[B.03.3 - Parque de Coches Motores Motrices Cabina]]</f>
        <v>0</v>
      </c>
      <c r="AY29" s="1">
        <v>0</v>
      </c>
      <c r="AZ29" s="1">
        <v>0</v>
      </c>
      <c r="BA29" s="1">
        <v>0</v>
      </c>
      <c r="BB29" s="1">
        <v>0</v>
      </c>
      <c r="BC29" s="200">
        <f>+SUM(Urq_InfraMR[[#This Row],[B.04.1 - Parque de Coches Remolcados Clase Unica]:[B.04.5 - Parque de Coches Remolcados para Servicios Especiales (Cartoneros)]])</f>
        <v>0</v>
      </c>
      <c r="BD29" s="356">
        <v>0</v>
      </c>
      <c r="BE29" s="1">
        <v>1</v>
      </c>
      <c r="BF29" s="1">
        <v>0</v>
      </c>
      <c r="BG29" s="235">
        <v>1435</v>
      </c>
    </row>
    <row r="30" spans="1:59">
      <c r="A30" s="1">
        <v>1995</v>
      </c>
      <c r="B30" s="1" t="s">
        <v>65</v>
      </c>
      <c r="C30" s="10">
        <v>0.2</v>
      </c>
      <c r="D30" s="10">
        <v>0</v>
      </c>
      <c r="E30" s="10">
        <v>0</v>
      </c>
      <c r="F30" s="10">
        <v>25.676639999999999</v>
      </c>
      <c r="G30" s="192">
        <f t="shared" si="0"/>
        <v>25.876639999999998</v>
      </c>
      <c r="H30" s="192">
        <f>+Urq_InfraMR[[#This Row],[Total Líneas de Explotación ]]</f>
        <v>25.876639999999998</v>
      </c>
      <c r="I30" s="192">
        <v>25.677</v>
      </c>
      <c r="J30" s="10">
        <v>0.2</v>
      </c>
      <c r="K30" s="10">
        <v>2.5569999999999999</v>
      </c>
      <c r="L30" s="10">
        <v>54.899000000000001</v>
      </c>
      <c r="M30" s="10">
        <v>3.875</v>
      </c>
      <c r="N30" s="192">
        <f>+Urq_InfraMR[[#This Row],[A.03.1 -  Longitud de Vías de Explotación No Electrificadas Troncales y Ramales (vía principal) (km)]]+Urq_InfraMR[[#This Row],[A.04.1 -  Longitud de Vías de Explotación Electrificadas Troncales y Ramales (vía principal) (km)]]</f>
        <v>55.099000000000004</v>
      </c>
      <c r="O30" s="192">
        <f>+Urq_InfraMR[[#This Row],[Total Vías (excluido Auxiliares)]]</f>
        <v>55.099000000000004</v>
      </c>
      <c r="P30" s="1">
        <v>6</v>
      </c>
      <c r="Q30" s="1">
        <v>17</v>
      </c>
      <c r="R30" s="1">
        <v>0</v>
      </c>
      <c r="S30" s="194">
        <f t="shared" si="1"/>
        <v>23</v>
      </c>
      <c r="T30" s="194">
        <v>23</v>
      </c>
      <c r="U30" s="1">
        <v>0</v>
      </c>
      <c r="V30" s="1">
        <v>30</v>
      </c>
      <c r="W30" s="1">
        <v>0</v>
      </c>
      <c r="X30" s="1">
        <v>3</v>
      </c>
      <c r="Y30" s="1">
        <v>2</v>
      </c>
      <c r="Z30" s="196">
        <f t="shared" si="2"/>
        <v>35</v>
      </c>
      <c r="AA30" s="1">
        <v>1</v>
      </c>
      <c r="AB30" s="1">
        <v>6</v>
      </c>
      <c r="AC30" s="1">
        <f>+Urq_InfraMR[[#This Row],[Total Pasos Vehiculares a Nivel]]</f>
        <v>35</v>
      </c>
      <c r="AD30" s="196">
        <f t="shared" si="3"/>
        <v>42</v>
      </c>
      <c r="AE30" s="1">
        <v>1</v>
      </c>
      <c r="AF30" s="1">
        <v>2</v>
      </c>
      <c r="AG30" s="1">
        <v>31</v>
      </c>
      <c r="AH30" s="196">
        <f t="shared" si="4"/>
        <v>34</v>
      </c>
      <c r="AI30" s="7">
        <v>17.370999999999999</v>
      </c>
      <c r="AJ30" s="7">
        <v>0</v>
      </c>
      <c r="AK30" s="7">
        <v>8.3789999999999996</v>
      </c>
      <c r="AL30" s="198">
        <f t="shared" si="5"/>
        <v>25.75</v>
      </c>
      <c r="AM30" s="1">
        <v>1</v>
      </c>
      <c r="AN30" s="1">
        <v>0</v>
      </c>
      <c r="AO30" s="1">
        <v>0</v>
      </c>
      <c r="AP30" s="200">
        <f t="shared" si="6"/>
        <v>1</v>
      </c>
      <c r="AQ30" s="1">
        <v>0</v>
      </c>
      <c r="AR30" s="1">
        <v>128</v>
      </c>
      <c r="AS30" s="1">
        <v>0</v>
      </c>
      <c r="AT30" s="200">
        <f>+Urq_InfraMR[[#This Row],[B.02.1 - Parque de Coches Eléctricos Motrices]]+Urq_InfraMR[[#This Row],[B.02.2 - Parque de Coches Eléctricos Motrices Remolcados Tipo R]]+Urq_InfraMR[[#This Row],[B.02.3 - Parque de Coches Eléctricos Motrices Tipo R]]</f>
        <v>128</v>
      </c>
      <c r="AU30" s="1">
        <v>0</v>
      </c>
      <c r="AV30" s="1">
        <v>0</v>
      </c>
      <c r="AW30" s="1">
        <v>0</v>
      </c>
      <c r="AX30" s="200">
        <f>+Urq_InfraMR[[#This Row],[B.03.1 - Parque de Coches Motores Motrices Remolcados]]+Urq_InfraMR[[#This Row],[B.03.2 - Parque de Coches Motores Motrices Intermedios]]+Urq_InfraMR[[#This Row],[B.03.3 - Parque de Coches Motores Motrices Cabina]]</f>
        <v>0</v>
      </c>
      <c r="AY30" s="1">
        <v>0</v>
      </c>
      <c r="AZ30" s="1">
        <v>0</v>
      </c>
      <c r="BA30" s="1">
        <v>0</v>
      </c>
      <c r="BB30" s="1">
        <v>0</v>
      </c>
      <c r="BC30" s="200">
        <f>+SUM(Urq_InfraMR[[#This Row],[B.04.1 - Parque de Coches Remolcados Clase Unica]:[B.04.5 - Parque de Coches Remolcados para Servicios Especiales (Cartoneros)]])</f>
        <v>0</v>
      </c>
      <c r="BD30" s="356">
        <v>0</v>
      </c>
      <c r="BE30" s="1">
        <v>1</v>
      </c>
      <c r="BF30" s="1">
        <v>0</v>
      </c>
      <c r="BG30" s="235">
        <v>1435</v>
      </c>
    </row>
    <row r="31" spans="1:59">
      <c r="A31" s="1">
        <v>1995</v>
      </c>
      <c r="B31" s="1" t="s">
        <v>66</v>
      </c>
      <c r="C31" s="10">
        <v>0.2</v>
      </c>
      <c r="D31" s="10">
        <v>0</v>
      </c>
      <c r="E31" s="10">
        <v>0</v>
      </c>
      <c r="F31" s="10">
        <v>25.676639999999999</v>
      </c>
      <c r="G31" s="192">
        <f t="shared" si="0"/>
        <v>25.876639999999998</v>
      </c>
      <c r="H31" s="192">
        <f>+Urq_InfraMR[[#This Row],[Total Líneas de Explotación ]]</f>
        <v>25.876639999999998</v>
      </c>
      <c r="I31" s="192">
        <v>25.677</v>
      </c>
      <c r="J31" s="10">
        <v>0.2</v>
      </c>
      <c r="K31" s="10">
        <v>2.5569999999999999</v>
      </c>
      <c r="L31" s="10">
        <v>54.899000000000001</v>
      </c>
      <c r="M31" s="10">
        <v>3.875</v>
      </c>
      <c r="N31" s="192">
        <f>+Urq_InfraMR[[#This Row],[A.03.1 -  Longitud de Vías de Explotación No Electrificadas Troncales y Ramales (vía principal) (km)]]+Urq_InfraMR[[#This Row],[A.04.1 -  Longitud de Vías de Explotación Electrificadas Troncales y Ramales (vía principal) (km)]]</f>
        <v>55.099000000000004</v>
      </c>
      <c r="O31" s="192">
        <f>+Urq_InfraMR[[#This Row],[Total Vías (excluido Auxiliares)]]</f>
        <v>55.099000000000004</v>
      </c>
      <c r="P31" s="1">
        <v>6</v>
      </c>
      <c r="Q31" s="1">
        <v>17</v>
      </c>
      <c r="R31" s="1">
        <v>0</v>
      </c>
      <c r="S31" s="194">
        <f t="shared" si="1"/>
        <v>23</v>
      </c>
      <c r="T31" s="194">
        <v>23</v>
      </c>
      <c r="U31" s="1">
        <v>0</v>
      </c>
      <c r="V31" s="1">
        <v>30</v>
      </c>
      <c r="W31" s="1">
        <v>0</v>
      </c>
      <c r="X31" s="1">
        <v>3</v>
      </c>
      <c r="Y31" s="1">
        <v>2</v>
      </c>
      <c r="Z31" s="196">
        <f t="shared" si="2"/>
        <v>35</v>
      </c>
      <c r="AA31" s="1">
        <v>1</v>
      </c>
      <c r="AB31" s="1">
        <v>6</v>
      </c>
      <c r="AC31" s="1">
        <f>+Urq_InfraMR[[#This Row],[Total Pasos Vehiculares a Nivel]]</f>
        <v>35</v>
      </c>
      <c r="AD31" s="196">
        <f t="shared" si="3"/>
        <v>42</v>
      </c>
      <c r="AE31" s="1">
        <v>1</v>
      </c>
      <c r="AF31" s="1">
        <v>2</v>
      </c>
      <c r="AG31" s="1">
        <v>31</v>
      </c>
      <c r="AH31" s="196">
        <f t="shared" si="4"/>
        <v>34</v>
      </c>
      <c r="AI31" s="7">
        <v>17.370999999999999</v>
      </c>
      <c r="AJ31" s="7">
        <v>0</v>
      </c>
      <c r="AK31" s="7">
        <v>8.3789999999999996</v>
      </c>
      <c r="AL31" s="198">
        <f t="shared" si="5"/>
        <v>25.75</v>
      </c>
      <c r="AM31" s="1">
        <v>1</v>
      </c>
      <c r="AN31" s="1">
        <v>0</v>
      </c>
      <c r="AO31" s="1">
        <v>0</v>
      </c>
      <c r="AP31" s="200">
        <f t="shared" si="6"/>
        <v>1</v>
      </c>
      <c r="AQ31" s="1">
        <v>0</v>
      </c>
      <c r="AR31" s="1">
        <v>128</v>
      </c>
      <c r="AS31" s="1">
        <v>0</v>
      </c>
      <c r="AT31" s="200">
        <f>+Urq_InfraMR[[#This Row],[B.02.1 - Parque de Coches Eléctricos Motrices]]+Urq_InfraMR[[#This Row],[B.02.2 - Parque de Coches Eléctricos Motrices Remolcados Tipo R]]+Urq_InfraMR[[#This Row],[B.02.3 - Parque de Coches Eléctricos Motrices Tipo R]]</f>
        <v>128</v>
      </c>
      <c r="AU31" s="1">
        <v>0</v>
      </c>
      <c r="AV31" s="1">
        <v>0</v>
      </c>
      <c r="AW31" s="1">
        <v>0</v>
      </c>
      <c r="AX31" s="200">
        <f>+Urq_InfraMR[[#This Row],[B.03.1 - Parque de Coches Motores Motrices Remolcados]]+Urq_InfraMR[[#This Row],[B.03.2 - Parque de Coches Motores Motrices Intermedios]]+Urq_InfraMR[[#This Row],[B.03.3 - Parque de Coches Motores Motrices Cabina]]</f>
        <v>0</v>
      </c>
      <c r="AY31" s="1">
        <v>0</v>
      </c>
      <c r="AZ31" s="1">
        <v>0</v>
      </c>
      <c r="BA31" s="1">
        <v>0</v>
      </c>
      <c r="BB31" s="1">
        <v>0</v>
      </c>
      <c r="BC31" s="200">
        <f>+SUM(Urq_InfraMR[[#This Row],[B.04.1 - Parque de Coches Remolcados Clase Unica]:[B.04.5 - Parque de Coches Remolcados para Servicios Especiales (Cartoneros)]])</f>
        <v>0</v>
      </c>
      <c r="BD31" s="356">
        <v>0</v>
      </c>
      <c r="BE31" s="1">
        <v>1</v>
      </c>
      <c r="BF31" s="1">
        <v>0</v>
      </c>
      <c r="BG31" s="235">
        <v>1435</v>
      </c>
    </row>
    <row r="32" spans="1:59">
      <c r="A32" s="1">
        <v>1995</v>
      </c>
      <c r="B32" s="1" t="s">
        <v>67</v>
      </c>
      <c r="C32" s="10">
        <v>0.2</v>
      </c>
      <c r="D32" s="10">
        <v>0</v>
      </c>
      <c r="E32" s="10">
        <v>0</v>
      </c>
      <c r="F32" s="10">
        <v>25.676639999999999</v>
      </c>
      <c r="G32" s="192">
        <f t="shared" si="0"/>
        <v>25.876639999999998</v>
      </c>
      <c r="H32" s="192">
        <f>+Urq_InfraMR[[#This Row],[Total Líneas de Explotación ]]</f>
        <v>25.876639999999998</v>
      </c>
      <c r="I32" s="192">
        <v>25.677</v>
      </c>
      <c r="J32" s="10">
        <v>0.2</v>
      </c>
      <c r="K32" s="10">
        <v>2.5569999999999999</v>
      </c>
      <c r="L32" s="10">
        <v>54.899000000000001</v>
      </c>
      <c r="M32" s="10">
        <v>3.875</v>
      </c>
      <c r="N32" s="192">
        <f>+Urq_InfraMR[[#This Row],[A.03.1 -  Longitud de Vías de Explotación No Electrificadas Troncales y Ramales (vía principal) (km)]]+Urq_InfraMR[[#This Row],[A.04.1 -  Longitud de Vías de Explotación Electrificadas Troncales y Ramales (vía principal) (km)]]</f>
        <v>55.099000000000004</v>
      </c>
      <c r="O32" s="192">
        <f>+Urq_InfraMR[[#This Row],[Total Vías (excluido Auxiliares)]]</f>
        <v>55.099000000000004</v>
      </c>
      <c r="P32" s="1">
        <v>6</v>
      </c>
      <c r="Q32" s="1">
        <v>17</v>
      </c>
      <c r="R32" s="1">
        <v>0</v>
      </c>
      <c r="S32" s="194">
        <f t="shared" si="1"/>
        <v>23</v>
      </c>
      <c r="T32" s="194">
        <v>23</v>
      </c>
      <c r="U32" s="1">
        <v>0</v>
      </c>
      <c r="V32" s="1">
        <v>30</v>
      </c>
      <c r="W32" s="1">
        <v>0</v>
      </c>
      <c r="X32" s="1">
        <v>3</v>
      </c>
      <c r="Y32" s="1">
        <v>2</v>
      </c>
      <c r="Z32" s="196">
        <f t="shared" si="2"/>
        <v>35</v>
      </c>
      <c r="AA32" s="1">
        <v>1</v>
      </c>
      <c r="AB32" s="1">
        <v>6</v>
      </c>
      <c r="AC32" s="1">
        <f>+Urq_InfraMR[[#This Row],[Total Pasos Vehiculares a Nivel]]</f>
        <v>35</v>
      </c>
      <c r="AD32" s="196">
        <f t="shared" si="3"/>
        <v>42</v>
      </c>
      <c r="AE32" s="1">
        <v>1</v>
      </c>
      <c r="AF32" s="1">
        <v>2</v>
      </c>
      <c r="AG32" s="1">
        <v>31</v>
      </c>
      <c r="AH32" s="196">
        <f t="shared" si="4"/>
        <v>34</v>
      </c>
      <c r="AI32" s="7">
        <v>17.370999999999999</v>
      </c>
      <c r="AJ32" s="7">
        <v>0</v>
      </c>
      <c r="AK32" s="7">
        <v>8.3789999999999996</v>
      </c>
      <c r="AL32" s="198">
        <f t="shared" si="5"/>
        <v>25.75</v>
      </c>
      <c r="AM32" s="1">
        <v>1</v>
      </c>
      <c r="AN32" s="1">
        <v>0</v>
      </c>
      <c r="AO32" s="1">
        <v>0</v>
      </c>
      <c r="AP32" s="200">
        <f t="shared" si="6"/>
        <v>1</v>
      </c>
      <c r="AQ32" s="1">
        <v>0</v>
      </c>
      <c r="AR32" s="1">
        <v>128</v>
      </c>
      <c r="AS32" s="1">
        <v>0</v>
      </c>
      <c r="AT32" s="200">
        <f>+Urq_InfraMR[[#This Row],[B.02.1 - Parque de Coches Eléctricos Motrices]]+Urq_InfraMR[[#This Row],[B.02.2 - Parque de Coches Eléctricos Motrices Remolcados Tipo R]]+Urq_InfraMR[[#This Row],[B.02.3 - Parque de Coches Eléctricos Motrices Tipo R]]</f>
        <v>128</v>
      </c>
      <c r="AU32" s="1">
        <v>0</v>
      </c>
      <c r="AV32" s="1">
        <v>0</v>
      </c>
      <c r="AW32" s="1">
        <v>0</v>
      </c>
      <c r="AX32" s="200">
        <f>+Urq_InfraMR[[#This Row],[B.03.1 - Parque de Coches Motores Motrices Remolcados]]+Urq_InfraMR[[#This Row],[B.03.2 - Parque de Coches Motores Motrices Intermedios]]+Urq_InfraMR[[#This Row],[B.03.3 - Parque de Coches Motores Motrices Cabina]]</f>
        <v>0</v>
      </c>
      <c r="AY32" s="1">
        <v>0</v>
      </c>
      <c r="AZ32" s="1">
        <v>0</v>
      </c>
      <c r="BA32" s="1">
        <v>0</v>
      </c>
      <c r="BB32" s="1">
        <v>0</v>
      </c>
      <c r="BC32" s="200">
        <f>+SUM(Urq_InfraMR[[#This Row],[B.04.1 - Parque de Coches Remolcados Clase Unica]:[B.04.5 - Parque de Coches Remolcados para Servicios Especiales (Cartoneros)]])</f>
        <v>0</v>
      </c>
      <c r="BD32" s="356">
        <v>0</v>
      </c>
      <c r="BE32" s="1">
        <v>1</v>
      </c>
      <c r="BF32" s="1">
        <v>0</v>
      </c>
      <c r="BG32" s="235">
        <v>1435</v>
      </c>
    </row>
    <row r="33" spans="1:59">
      <c r="A33" s="1">
        <v>1995</v>
      </c>
      <c r="B33" s="1" t="s">
        <v>68</v>
      </c>
      <c r="C33" s="10">
        <v>0.2</v>
      </c>
      <c r="D33" s="10">
        <v>0</v>
      </c>
      <c r="E33" s="10">
        <v>0</v>
      </c>
      <c r="F33" s="10">
        <v>25.676639999999999</v>
      </c>
      <c r="G33" s="192">
        <f t="shared" si="0"/>
        <v>25.876639999999998</v>
      </c>
      <c r="H33" s="192">
        <f>+Urq_InfraMR[[#This Row],[Total Líneas de Explotación ]]</f>
        <v>25.876639999999998</v>
      </c>
      <c r="I33" s="192">
        <v>25.677</v>
      </c>
      <c r="J33" s="10">
        <v>0.2</v>
      </c>
      <c r="K33" s="10">
        <v>2.5569999999999999</v>
      </c>
      <c r="L33" s="10">
        <v>54.899000000000001</v>
      </c>
      <c r="M33" s="10">
        <v>3.875</v>
      </c>
      <c r="N33" s="192">
        <f>+Urq_InfraMR[[#This Row],[A.03.1 -  Longitud de Vías de Explotación No Electrificadas Troncales y Ramales (vía principal) (km)]]+Urq_InfraMR[[#This Row],[A.04.1 -  Longitud de Vías de Explotación Electrificadas Troncales y Ramales (vía principal) (km)]]</f>
        <v>55.099000000000004</v>
      </c>
      <c r="O33" s="192">
        <f>+Urq_InfraMR[[#This Row],[Total Vías (excluido Auxiliares)]]</f>
        <v>55.099000000000004</v>
      </c>
      <c r="P33" s="1">
        <v>6</v>
      </c>
      <c r="Q33" s="1">
        <v>17</v>
      </c>
      <c r="R33" s="1">
        <v>0</v>
      </c>
      <c r="S33" s="194">
        <f t="shared" si="1"/>
        <v>23</v>
      </c>
      <c r="T33" s="194">
        <v>23</v>
      </c>
      <c r="U33" s="1">
        <v>0</v>
      </c>
      <c r="V33" s="1">
        <v>30</v>
      </c>
      <c r="W33" s="1">
        <v>0</v>
      </c>
      <c r="X33" s="1">
        <v>3</v>
      </c>
      <c r="Y33" s="1">
        <v>2</v>
      </c>
      <c r="Z33" s="196">
        <f t="shared" si="2"/>
        <v>35</v>
      </c>
      <c r="AA33" s="1">
        <v>1</v>
      </c>
      <c r="AB33" s="1">
        <v>6</v>
      </c>
      <c r="AC33" s="1">
        <f>+Urq_InfraMR[[#This Row],[Total Pasos Vehiculares a Nivel]]</f>
        <v>35</v>
      </c>
      <c r="AD33" s="196">
        <f t="shared" si="3"/>
        <v>42</v>
      </c>
      <c r="AE33" s="1">
        <v>1</v>
      </c>
      <c r="AF33" s="1">
        <v>2</v>
      </c>
      <c r="AG33" s="1">
        <v>31</v>
      </c>
      <c r="AH33" s="196">
        <f t="shared" si="4"/>
        <v>34</v>
      </c>
      <c r="AI33" s="7">
        <v>17.370999999999999</v>
      </c>
      <c r="AJ33" s="7">
        <v>0</v>
      </c>
      <c r="AK33" s="7">
        <v>8.3789999999999996</v>
      </c>
      <c r="AL33" s="198">
        <f t="shared" si="5"/>
        <v>25.75</v>
      </c>
      <c r="AM33" s="1">
        <v>1</v>
      </c>
      <c r="AN33" s="1">
        <v>0</v>
      </c>
      <c r="AO33" s="1">
        <v>0</v>
      </c>
      <c r="AP33" s="200">
        <f t="shared" si="6"/>
        <v>1</v>
      </c>
      <c r="AQ33" s="1">
        <v>0</v>
      </c>
      <c r="AR33" s="1">
        <v>128</v>
      </c>
      <c r="AS33" s="1">
        <v>0</v>
      </c>
      <c r="AT33" s="200">
        <f>+Urq_InfraMR[[#This Row],[B.02.1 - Parque de Coches Eléctricos Motrices]]+Urq_InfraMR[[#This Row],[B.02.2 - Parque de Coches Eléctricos Motrices Remolcados Tipo R]]+Urq_InfraMR[[#This Row],[B.02.3 - Parque de Coches Eléctricos Motrices Tipo R]]</f>
        <v>128</v>
      </c>
      <c r="AU33" s="1">
        <v>0</v>
      </c>
      <c r="AV33" s="1">
        <v>0</v>
      </c>
      <c r="AW33" s="1">
        <v>0</v>
      </c>
      <c r="AX33" s="200">
        <f>+Urq_InfraMR[[#This Row],[B.03.1 - Parque de Coches Motores Motrices Remolcados]]+Urq_InfraMR[[#This Row],[B.03.2 - Parque de Coches Motores Motrices Intermedios]]+Urq_InfraMR[[#This Row],[B.03.3 - Parque de Coches Motores Motrices Cabina]]</f>
        <v>0</v>
      </c>
      <c r="AY33" s="1">
        <v>0</v>
      </c>
      <c r="AZ33" s="1">
        <v>0</v>
      </c>
      <c r="BA33" s="1">
        <v>0</v>
      </c>
      <c r="BB33" s="1">
        <v>0</v>
      </c>
      <c r="BC33" s="200">
        <f>+SUM(Urq_InfraMR[[#This Row],[B.04.1 - Parque de Coches Remolcados Clase Unica]:[B.04.5 - Parque de Coches Remolcados para Servicios Especiales (Cartoneros)]])</f>
        <v>0</v>
      </c>
      <c r="BD33" s="356">
        <v>0</v>
      </c>
      <c r="BE33" s="1">
        <v>1</v>
      </c>
      <c r="BF33" s="1">
        <v>0</v>
      </c>
      <c r="BG33" s="235">
        <v>1435</v>
      </c>
    </row>
    <row r="34" spans="1:59">
      <c r="A34" s="1">
        <v>1995</v>
      </c>
      <c r="B34" s="1" t="s">
        <v>69</v>
      </c>
      <c r="C34" s="10">
        <v>0.2</v>
      </c>
      <c r="D34" s="10">
        <v>0</v>
      </c>
      <c r="E34" s="10">
        <v>0</v>
      </c>
      <c r="F34" s="10">
        <v>25.676639999999999</v>
      </c>
      <c r="G34" s="192">
        <f t="shared" si="0"/>
        <v>25.876639999999998</v>
      </c>
      <c r="H34" s="192">
        <f>+Urq_InfraMR[[#This Row],[Total Líneas de Explotación ]]</f>
        <v>25.876639999999998</v>
      </c>
      <c r="I34" s="192">
        <v>25.677</v>
      </c>
      <c r="J34" s="10">
        <v>0.2</v>
      </c>
      <c r="K34" s="10">
        <v>2.5569999999999999</v>
      </c>
      <c r="L34" s="10">
        <v>54.899000000000001</v>
      </c>
      <c r="M34" s="10">
        <v>3.875</v>
      </c>
      <c r="N34" s="192">
        <f>+Urq_InfraMR[[#This Row],[A.03.1 -  Longitud de Vías de Explotación No Electrificadas Troncales y Ramales (vía principal) (km)]]+Urq_InfraMR[[#This Row],[A.04.1 -  Longitud de Vías de Explotación Electrificadas Troncales y Ramales (vía principal) (km)]]</f>
        <v>55.099000000000004</v>
      </c>
      <c r="O34" s="192">
        <f>+Urq_InfraMR[[#This Row],[Total Vías (excluido Auxiliares)]]</f>
        <v>55.099000000000004</v>
      </c>
      <c r="P34" s="1">
        <v>6</v>
      </c>
      <c r="Q34" s="1">
        <v>17</v>
      </c>
      <c r="R34" s="1">
        <v>0</v>
      </c>
      <c r="S34" s="194">
        <f t="shared" si="1"/>
        <v>23</v>
      </c>
      <c r="T34" s="194">
        <v>23</v>
      </c>
      <c r="U34" s="1">
        <v>0</v>
      </c>
      <c r="V34" s="1">
        <v>30</v>
      </c>
      <c r="W34" s="1">
        <v>0</v>
      </c>
      <c r="X34" s="1">
        <v>3</v>
      </c>
      <c r="Y34" s="1">
        <v>2</v>
      </c>
      <c r="Z34" s="196">
        <f t="shared" si="2"/>
        <v>35</v>
      </c>
      <c r="AA34" s="1">
        <v>1</v>
      </c>
      <c r="AB34" s="1">
        <v>6</v>
      </c>
      <c r="AC34" s="1">
        <f>+Urq_InfraMR[[#This Row],[Total Pasos Vehiculares a Nivel]]</f>
        <v>35</v>
      </c>
      <c r="AD34" s="196">
        <f t="shared" si="3"/>
        <v>42</v>
      </c>
      <c r="AE34" s="1">
        <v>1</v>
      </c>
      <c r="AF34" s="1">
        <v>2</v>
      </c>
      <c r="AG34" s="1">
        <v>31</v>
      </c>
      <c r="AH34" s="196">
        <f t="shared" si="4"/>
        <v>34</v>
      </c>
      <c r="AI34" s="7">
        <v>17.370999999999999</v>
      </c>
      <c r="AJ34" s="7">
        <v>0</v>
      </c>
      <c r="AK34" s="7">
        <v>8.3789999999999996</v>
      </c>
      <c r="AL34" s="198">
        <f t="shared" si="5"/>
        <v>25.75</v>
      </c>
      <c r="AM34" s="1">
        <v>1</v>
      </c>
      <c r="AN34" s="1">
        <v>0</v>
      </c>
      <c r="AO34" s="1">
        <v>0</v>
      </c>
      <c r="AP34" s="200">
        <f t="shared" si="6"/>
        <v>1</v>
      </c>
      <c r="AQ34" s="1">
        <v>0</v>
      </c>
      <c r="AR34" s="1">
        <v>128</v>
      </c>
      <c r="AS34" s="1">
        <v>0</v>
      </c>
      <c r="AT34" s="200">
        <f>+Urq_InfraMR[[#This Row],[B.02.1 - Parque de Coches Eléctricos Motrices]]+Urq_InfraMR[[#This Row],[B.02.2 - Parque de Coches Eléctricos Motrices Remolcados Tipo R]]+Urq_InfraMR[[#This Row],[B.02.3 - Parque de Coches Eléctricos Motrices Tipo R]]</f>
        <v>128</v>
      </c>
      <c r="AU34" s="1">
        <v>0</v>
      </c>
      <c r="AV34" s="1">
        <v>0</v>
      </c>
      <c r="AW34" s="1">
        <v>0</v>
      </c>
      <c r="AX34" s="200">
        <f>+Urq_InfraMR[[#This Row],[B.03.1 - Parque de Coches Motores Motrices Remolcados]]+Urq_InfraMR[[#This Row],[B.03.2 - Parque de Coches Motores Motrices Intermedios]]+Urq_InfraMR[[#This Row],[B.03.3 - Parque de Coches Motores Motrices Cabina]]</f>
        <v>0</v>
      </c>
      <c r="AY34" s="1">
        <v>0</v>
      </c>
      <c r="AZ34" s="1">
        <v>0</v>
      </c>
      <c r="BA34" s="1">
        <v>0</v>
      </c>
      <c r="BB34" s="1">
        <v>0</v>
      </c>
      <c r="BC34" s="200">
        <f>+SUM(Urq_InfraMR[[#This Row],[B.04.1 - Parque de Coches Remolcados Clase Unica]:[B.04.5 - Parque de Coches Remolcados para Servicios Especiales (Cartoneros)]])</f>
        <v>0</v>
      </c>
      <c r="BD34" s="356">
        <v>0</v>
      </c>
      <c r="BE34" s="1">
        <v>1</v>
      </c>
      <c r="BF34" s="1">
        <v>0</v>
      </c>
      <c r="BG34" s="235">
        <v>1435</v>
      </c>
    </row>
    <row r="35" spans="1:59">
      <c r="A35" s="1">
        <v>1995</v>
      </c>
      <c r="B35" s="1" t="s">
        <v>70</v>
      </c>
      <c r="C35" s="10">
        <v>0.2</v>
      </c>
      <c r="D35" s="10">
        <v>0</v>
      </c>
      <c r="E35" s="10">
        <v>0</v>
      </c>
      <c r="F35" s="10">
        <v>25.676639999999999</v>
      </c>
      <c r="G35" s="192">
        <f t="shared" si="0"/>
        <v>25.876639999999998</v>
      </c>
      <c r="H35" s="192">
        <f>+Urq_InfraMR[[#This Row],[Total Líneas de Explotación ]]</f>
        <v>25.876639999999998</v>
      </c>
      <c r="I35" s="192">
        <v>25.677</v>
      </c>
      <c r="J35" s="10">
        <v>0.2</v>
      </c>
      <c r="K35" s="10">
        <v>2.5569999999999999</v>
      </c>
      <c r="L35" s="10">
        <v>54.899000000000001</v>
      </c>
      <c r="M35" s="10">
        <v>3.875</v>
      </c>
      <c r="N35" s="192">
        <f>+Urq_InfraMR[[#This Row],[A.03.1 -  Longitud de Vías de Explotación No Electrificadas Troncales y Ramales (vía principal) (km)]]+Urq_InfraMR[[#This Row],[A.04.1 -  Longitud de Vías de Explotación Electrificadas Troncales y Ramales (vía principal) (km)]]</f>
        <v>55.099000000000004</v>
      </c>
      <c r="O35" s="192">
        <f>+Urq_InfraMR[[#This Row],[Total Vías (excluido Auxiliares)]]</f>
        <v>55.099000000000004</v>
      </c>
      <c r="P35" s="1">
        <v>6</v>
      </c>
      <c r="Q35" s="1">
        <v>17</v>
      </c>
      <c r="R35" s="1">
        <v>0</v>
      </c>
      <c r="S35" s="194">
        <f t="shared" si="1"/>
        <v>23</v>
      </c>
      <c r="T35" s="194">
        <v>23</v>
      </c>
      <c r="U35" s="1">
        <v>0</v>
      </c>
      <c r="V35" s="1">
        <v>30</v>
      </c>
      <c r="W35" s="1">
        <v>0</v>
      </c>
      <c r="X35" s="1">
        <v>3</v>
      </c>
      <c r="Y35" s="1">
        <v>2</v>
      </c>
      <c r="Z35" s="196">
        <f t="shared" si="2"/>
        <v>35</v>
      </c>
      <c r="AA35" s="1">
        <v>1</v>
      </c>
      <c r="AB35" s="1">
        <v>6</v>
      </c>
      <c r="AC35" s="1">
        <f>+Urq_InfraMR[[#This Row],[Total Pasos Vehiculares a Nivel]]</f>
        <v>35</v>
      </c>
      <c r="AD35" s="196">
        <f t="shared" si="3"/>
        <v>42</v>
      </c>
      <c r="AE35" s="1">
        <v>1</v>
      </c>
      <c r="AF35" s="1">
        <v>2</v>
      </c>
      <c r="AG35" s="1">
        <v>31</v>
      </c>
      <c r="AH35" s="196">
        <f t="shared" si="4"/>
        <v>34</v>
      </c>
      <c r="AI35" s="7">
        <v>17.370999999999999</v>
      </c>
      <c r="AJ35" s="7">
        <v>0</v>
      </c>
      <c r="AK35" s="7">
        <v>8.3789999999999996</v>
      </c>
      <c r="AL35" s="198">
        <f t="shared" si="5"/>
        <v>25.75</v>
      </c>
      <c r="AM35" s="1">
        <v>1</v>
      </c>
      <c r="AN35" s="1">
        <v>0</v>
      </c>
      <c r="AO35" s="1">
        <v>0</v>
      </c>
      <c r="AP35" s="200">
        <f t="shared" si="6"/>
        <v>1</v>
      </c>
      <c r="AQ35" s="1">
        <v>0</v>
      </c>
      <c r="AR35" s="1">
        <v>128</v>
      </c>
      <c r="AS35" s="1">
        <v>0</v>
      </c>
      <c r="AT35" s="200">
        <f>+Urq_InfraMR[[#This Row],[B.02.1 - Parque de Coches Eléctricos Motrices]]+Urq_InfraMR[[#This Row],[B.02.2 - Parque de Coches Eléctricos Motrices Remolcados Tipo R]]+Urq_InfraMR[[#This Row],[B.02.3 - Parque de Coches Eléctricos Motrices Tipo R]]</f>
        <v>128</v>
      </c>
      <c r="AU35" s="1">
        <v>0</v>
      </c>
      <c r="AV35" s="1">
        <v>0</v>
      </c>
      <c r="AW35" s="1">
        <v>0</v>
      </c>
      <c r="AX35" s="200">
        <f>+Urq_InfraMR[[#This Row],[B.03.1 - Parque de Coches Motores Motrices Remolcados]]+Urq_InfraMR[[#This Row],[B.03.2 - Parque de Coches Motores Motrices Intermedios]]+Urq_InfraMR[[#This Row],[B.03.3 - Parque de Coches Motores Motrices Cabina]]</f>
        <v>0</v>
      </c>
      <c r="AY35" s="1">
        <v>0</v>
      </c>
      <c r="AZ35" s="1">
        <v>0</v>
      </c>
      <c r="BA35" s="1">
        <v>0</v>
      </c>
      <c r="BB35" s="1">
        <v>0</v>
      </c>
      <c r="BC35" s="200">
        <f>+SUM(Urq_InfraMR[[#This Row],[B.04.1 - Parque de Coches Remolcados Clase Unica]:[B.04.5 - Parque de Coches Remolcados para Servicios Especiales (Cartoneros)]])</f>
        <v>0</v>
      </c>
      <c r="BD35" s="356">
        <v>0</v>
      </c>
      <c r="BE35" s="1">
        <v>1</v>
      </c>
      <c r="BF35" s="1">
        <v>0</v>
      </c>
      <c r="BG35" s="235">
        <v>1435</v>
      </c>
    </row>
    <row r="36" spans="1:59">
      <c r="A36" s="1">
        <v>1995</v>
      </c>
      <c r="B36" s="1" t="s">
        <v>71</v>
      </c>
      <c r="C36" s="10">
        <v>0.2</v>
      </c>
      <c r="D36" s="10">
        <v>0</v>
      </c>
      <c r="E36" s="10">
        <v>0</v>
      </c>
      <c r="F36" s="10">
        <v>25.676639999999999</v>
      </c>
      <c r="G36" s="192">
        <f t="shared" si="0"/>
        <v>25.876639999999998</v>
      </c>
      <c r="H36" s="192">
        <f>+Urq_InfraMR[[#This Row],[Total Líneas de Explotación ]]</f>
        <v>25.876639999999998</v>
      </c>
      <c r="I36" s="192">
        <v>25.677</v>
      </c>
      <c r="J36" s="10">
        <v>0.2</v>
      </c>
      <c r="K36" s="10">
        <v>2.5569999999999999</v>
      </c>
      <c r="L36" s="10">
        <v>54.899000000000001</v>
      </c>
      <c r="M36" s="10">
        <v>3.875</v>
      </c>
      <c r="N36" s="192">
        <f>+Urq_InfraMR[[#This Row],[A.03.1 -  Longitud de Vías de Explotación No Electrificadas Troncales y Ramales (vía principal) (km)]]+Urq_InfraMR[[#This Row],[A.04.1 -  Longitud de Vías de Explotación Electrificadas Troncales y Ramales (vía principal) (km)]]</f>
        <v>55.099000000000004</v>
      </c>
      <c r="O36" s="192">
        <f>+Urq_InfraMR[[#This Row],[Total Vías (excluido Auxiliares)]]</f>
        <v>55.099000000000004</v>
      </c>
      <c r="P36" s="1">
        <v>6</v>
      </c>
      <c r="Q36" s="1">
        <v>17</v>
      </c>
      <c r="R36" s="1">
        <v>0</v>
      </c>
      <c r="S36" s="194">
        <f t="shared" si="1"/>
        <v>23</v>
      </c>
      <c r="T36" s="194">
        <v>23</v>
      </c>
      <c r="U36" s="1">
        <v>0</v>
      </c>
      <c r="V36" s="1">
        <v>30</v>
      </c>
      <c r="W36" s="1">
        <v>0</v>
      </c>
      <c r="X36" s="1">
        <v>3</v>
      </c>
      <c r="Y36" s="1">
        <v>2</v>
      </c>
      <c r="Z36" s="196">
        <f t="shared" si="2"/>
        <v>35</v>
      </c>
      <c r="AA36" s="1">
        <v>1</v>
      </c>
      <c r="AB36" s="1">
        <v>6</v>
      </c>
      <c r="AC36" s="1">
        <f>+Urq_InfraMR[[#This Row],[Total Pasos Vehiculares a Nivel]]</f>
        <v>35</v>
      </c>
      <c r="AD36" s="196">
        <f t="shared" si="3"/>
        <v>42</v>
      </c>
      <c r="AE36" s="1">
        <v>1</v>
      </c>
      <c r="AF36" s="1">
        <v>2</v>
      </c>
      <c r="AG36" s="1">
        <v>31</v>
      </c>
      <c r="AH36" s="196">
        <f t="shared" si="4"/>
        <v>34</v>
      </c>
      <c r="AI36" s="7">
        <v>17.370999999999999</v>
      </c>
      <c r="AJ36" s="7">
        <v>0</v>
      </c>
      <c r="AK36" s="7">
        <v>8.3789999999999996</v>
      </c>
      <c r="AL36" s="198">
        <f t="shared" si="5"/>
        <v>25.75</v>
      </c>
      <c r="AM36" s="1">
        <v>1</v>
      </c>
      <c r="AN36" s="1">
        <v>0</v>
      </c>
      <c r="AO36" s="1">
        <v>0</v>
      </c>
      <c r="AP36" s="200">
        <f t="shared" si="6"/>
        <v>1</v>
      </c>
      <c r="AQ36" s="1">
        <v>0</v>
      </c>
      <c r="AR36" s="1">
        <v>128</v>
      </c>
      <c r="AS36" s="1">
        <v>0</v>
      </c>
      <c r="AT36" s="200">
        <f>+Urq_InfraMR[[#This Row],[B.02.1 - Parque de Coches Eléctricos Motrices]]+Urq_InfraMR[[#This Row],[B.02.2 - Parque de Coches Eléctricos Motrices Remolcados Tipo R]]+Urq_InfraMR[[#This Row],[B.02.3 - Parque de Coches Eléctricos Motrices Tipo R]]</f>
        <v>128</v>
      </c>
      <c r="AU36" s="1">
        <v>0</v>
      </c>
      <c r="AV36" s="1">
        <v>0</v>
      </c>
      <c r="AW36" s="1">
        <v>0</v>
      </c>
      <c r="AX36" s="200">
        <f>+Urq_InfraMR[[#This Row],[B.03.1 - Parque de Coches Motores Motrices Remolcados]]+Urq_InfraMR[[#This Row],[B.03.2 - Parque de Coches Motores Motrices Intermedios]]+Urq_InfraMR[[#This Row],[B.03.3 - Parque de Coches Motores Motrices Cabina]]</f>
        <v>0</v>
      </c>
      <c r="AY36" s="1">
        <v>0</v>
      </c>
      <c r="AZ36" s="1">
        <v>0</v>
      </c>
      <c r="BA36" s="1">
        <v>0</v>
      </c>
      <c r="BB36" s="1">
        <v>0</v>
      </c>
      <c r="BC36" s="200">
        <f>+SUM(Urq_InfraMR[[#This Row],[B.04.1 - Parque de Coches Remolcados Clase Unica]:[B.04.5 - Parque de Coches Remolcados para Servicios Especiales (Cartoneros)]])</f>
        <v>0</v>
      </c>
      <c r="BD36" s="356">
        <v>0</v>
      </c>
      <c r="BE36" s="1">
        <v>1</v>
      </c>
      <c r="BF36" s="1">
        <v>0</v>
      </c>
      <c r="BG36" s="235">
        <v>1435</v>
      </c>
    </row>
    <row r="37" spans="1:59">
      <c r="A37" s="1">
        <v>1995</v>
      </c>
      <c r="B37" s="1" t="s">
        <v>72</v>
      </c>
      <c r="C37" s="10">
        <v>0.2</v>
      </c>
      <c r="D37" s="10">
        <v>0</v>
      </c>
      <c r="E37" s="10">
        <v>0</v>
      </c>
      <c r="F37" s="10">
        <v>25.676639999999999</v>
      </c>
      <c r="G37" s="192">
        <f t="shared" si="0"/>
        <v>25.876639999999998</v>
      </c>
      <c r="H37" s="192">
        <f>+Urq_InfraMR[[#This Row],[Total Líneas de Explotación ]]</f>
        <v>25.876639999999998</v>
      </c>
      <c r="I37" s="192">
        <v>25.677</v>
      </c>
      <c r="J37" s="10">
        <v>0.2</v>
      </c>
      <c r="K37" s="10">
        <v>2.5569999999999999</v>
      </c>
      <c r="L37" s="10">
        <v>54.899000000000001</v>
      </c>
      <c r="M37" s="10">
        <v>3.875</v>
      </c>
      <c r="N37" s="192">
        <f>+Urq_InfraMR[[#This Row],[A.03.1 -  Longitud de Vías de Explotación No Electrificadas Troncales y Ramales (vía principal) (km)]]+Urq_InfraMR[[#This Row],[A.04.1 -  Longitud de Vías de Explotación Electrificadas Troncales y Ramales (vía principal) (km)]]</f>
        <v>55.099000000000004</v>
      </c>
      <c r="O37" s="192">
        <f>+Urq_InfraMR[[#This Row],[Total Vías (excluido Auxiliares)]]</f>
        <v>55.099000000000004</v>
      </c>
      <c r="P37" s="1">
        <v>6</v>
      </c>
      <c r="Q37" s="1">
        <v>17</v>
      </c>
      <c r="R37" s="1">
        <v>0</v>
      </c>
      <c r="S37" s="194">
        <f t="shared" si="1"/>
        <v>23</v>
      </c>
      <c r="T37" s="194">
        <v>23</v>
      </c>
      <c r="U37" s="1">
        <v>0</v>
      </c>
      <c r="V37" s="1">
        <v>30</v>
      </c>
      <c r="W37" s="1">
        <v>0</v>
      </c>
      <c r="X37" s="1">
        <v>3</v>
      </c>
      <c r="Y37" s="1">
        <v>2</v>
      </c>
      <c r="Z37" s="196">
        <f t="shared" si="2"/>
        <v>35</v>
      </c>
      <c r="AA37" s="1">
        <v>1</v>
      </c>
      <c r="AB37" s="1">
        <v>6</v>
      </c>
      <c r="AC37" s="1">
        <f>+Urq_InfraMR[[#This Row],[Total Pasos Vehiculares a Nivel]]</f>
        <v>35</v>
      </c>
      <c r="AD37" s="196">
        <f t="shared" si="3"/>
        <v>42</v>
      </c>
      <c r="AE37" s="1">
        <v>1</v>
      </c>
      <c r="AF37" s="1">
        <v>2</v>
      </c>
      <c r="AG37" s="1">
        <v>31</v>
      </c>
      <c r="AH37" s="196">
        <f t="shared" si="4"/>
        <v>34</v>
      </c>
      <c r="AI37" s="7">
        <v>17.370999999999999</v>
      </c>
      <c r="AJ37" s="7">
        <v>0</v>
      </c>
      <c r="AK37" s="7">
        <v>8.3789999999999996</v>
      </c>
      <c r="AL37" s="198">
        <f t="shared" si="5"/>
        <v>25.75</v>
      </c>
      <c r="AM37" s="1">
        <v>1</v>
      </c>
      <c r="AN37" s="1">
        <v>0</v>
      </c>
      <c r="AO37" s="1">
        <v>0</v>
      </c>
      <c r="AP37" s="200">
        <f t="shared" si="6"/>
        <v>1</v>
      </c>
      <c r="AQ37" s="1">
        <v>0</v>
      </c>
      <c r="AR37" s="1">
        <v>128</v>
      </c>
      <c r="AS37" s="1">
        <v>0</v>
      </c>
      <c r="AT37" s="200">
        <f>+Urq_InfraMR[[#This Row],[B.02.1 - Parque de Coches Eléctricos Motrices]]+Urq_InfraMR[[#This Row],[B.02.2 - Parque de Coches Eléctricos Motrices Remolcados Tipo R]]+Urq_InfraMR[[#This Row],[B.02.3 - Parque de Coches Eléctricos Motrices Tipo R]]</f>
        <v>128</v>
      </c>
      <c r="AU37" s="1">
        <v>0</v>
      </c>
      <c r="AV37" s="1">
        <v>0</v>
      </c>
      <c r="AW37" s="1">
        <v>0</v>
      </c>
      <c r="AX37" s="200">
        <f>+Urq_InfraMR[[#This Row],[B.03.1 - Parque de Coches Motores Motrices Remolcados]]+Urq_InfraMR[[#This Row],[B.03.2 - Parque de Coches Motores Motrices Intermedios]]+Urq_InfraMR[[#This Row],[B.03.3 - Parque de Coches Motores Motrices Cabina]]</f>
        <v>0</v>
      </c>
      <c r="AY37" s="1">
        <v>0</v>
      </c>
      <c r="AZ37" s="1">
        <v>0</v>
      </c>
      <c r="BA37" s="1">
        <v>0</v>
      </c>
      <c r="BB37" s="1">
        <v>0</v>
      </c>
      <c r="BC37" s="200">
        <f>+SUM(Urq_InfraMR[[#This Row],[B.04.1 - Parque de Coches Remolcados Clase Unica]:[B.04.5 - Parque de Coches Remolcados para Servicios Especiales (Cartoneros)]])</f>
        <v>0</v>
      </c>
      <c r="BD37" s="356">
        <v>0</v>
      </c>
      <c r="BE37" s="1">
        <v>1</v>
      </c>
      <c r="BF37" s="1">
        <v>0</v>
      </c>
      <c r="BG37" s="235">
        <v>1435</v>
      </c>
    </row>
    <row r="38" spans="1:59">
      <c r="A38" s="1">
        <v>1996</v>
      </c>
      <c r="B38" s="1" t="s">
        <v>61</v>
      </c>
      <c r="C38" s="10">
        <v>0.2</v>
      </c>
      <c r="D38" s="10">
        <v>0</v>
      </c>
      <c r="E38" s="10">
        <v>0</v>
      </c>
      <c r="F38" s="10">
        <v>25.676639999999999</v>
      </c>
      <c r="G38" s="192">
        <f t="shared" si="0"/>
        <v>25.876639999999998</v>
      </c>
      <c r="H38" s="192">
        <f>+Urq_InfraMR[[#This Row],[Total Líneas de Explotación ]]</f>
        <v>25.876639999999998</v>
      </c>
      <c r="I38" s="192">
        <v>25.677</v>
      </c>
      <c r="J38" s="10">
        <v>0.2</v>
      </c>
      <c r="K38" s="10">
        <v>2.5569999999999999</v>
      </c>
      <c r="L38" s="10">
        <v>54.899000000000001</v>
      </c>
      <c r="M38" s="10">
        <v>3.875</v>
      </c>
      <c r="N38" s="192">
        <f>+Urq_InfraMR[[#This Row],[A.03.1 -  Longitud de Vías de Explotación No Electrificadas Troncales y Ramales (vía principal) (km)]]+Urq_InfraMR[[#This Row],[A.04.1 -  Longitud de Vías de Explotación Electrificadas Troncales y Ramales (vía principal) (km)]]</f>
        <v>55.099000000000004</v>
      </c>
      <c r="O38" s="192">
        <f>+Urq_InfraMR[[#This Row],[Total Vías (excluido Auxiliares)]]</f>
        <v>55.099000000000004</v>
      </c>
      <c r="P38" s="1">
        <v>6</v>
      </c>
      <c r="Q38" s="1">
        <v>17</v>
      </c>
      <c r="R38" s="1">
        <v>0</v>
      </c>
      <c r="S38" s="194">
        <f t="shared" si="1"/>
        <v>23</v>
      </c>
      <c r="T38" s="194">
        <v>23</v>
      </c>
      <c r="U38" s="1">
        <v>0</v>
      </c>
      <c r="V38" s="1">
        <v>30</v>
      </c>
      <c r="W38" s="1">
        <v>0</v>
      </c>
      <c r="X38" s="1">
        <v>3</v>
      </c>
      <c r="Y38" s="1">
        <v>2</v>
      </c>
      <c r="Z38" s="196">
        <f t="shared" si="2"/>
        <v>35</v>
      </c>
      <c r="AA38" s="1">
        <v>1</v>
      </c>
      <c r="AB38" s="1">
        <v>6</v>
      </c>
      <c r="AC38" s="1">
        <f>+Urq_InfraMR[[#This Row],[Total Pasos Vehiculares a Nivel]]</f>
        <v>35</v>
      </c>
      <c r="AD38" s="196">
        <f t="shared" si="3"/>
        <v>42</v>
      </c>
      <c r="AE38" s="1">
        <v>1</v>
      </c>
      <c r="AF38" s="1">
        <v>2</v>
      </c>
      <c r="AG38" s="1">
        <v>31</v>
      </c>
      <c r="AH38" s="196">
        <f t="shared" si="4"/>
        <v>34</v>
      </c>
      <c r="AI38" s="7">
        <v>17.370999999999999</v>
      </c>
      <c r="AJ38" s="7">
        <v>0</v>
      </c>
      <c r="AK38" s="7">
        <v>8.3789999999999996</v>
      </c>
      <c r="AL38" s="198">
        <f t="shared" si="5"/>
        <v>25.75</v>
      </c>
      <c r="AM38" s="1">
        <v>1</v>
      </c>
      <c r="AN38" s="1">
        <v>0</v>
      </c>
      <c r="AO38" s="1">
        <v>0</v>
      </c>
      <c r="AP38" s="200">
        <f t="shared" si="6"/>
        <v>1</v>
      </c>
      <c r="AQ38" s="1">
        <v>0</v>
      </c>
      <c r="AR38" s="1">
        <v>128</v>
      </c>
      <c r="AS38" s="1">
        <v>0</v>
      </c>
      <c r="AT38" s="200">
        <f>+Urq_InfraMR[[#This Row],[B.02.1 - Parque de Coches Eléctricos Motrices]]+Urq_InfraMR[[#This Row],[B.02.2 - Parque de Coches Eléctricos Motrices Remolcados Tipo R]]+Urq_InfraMR[[#This Row],[B.02.3 - Parque de Coches Eléctricos Motrices Tipo R]]</f>
        <v>128</v>
      </c>
      <c r="AU38" s="1">
        <v>0</v>
      </c>
      <c r="AV38" s="1">
        <v>0</v>
      </c>
      <c r="AW38" s="1">
        <v>0</v>
      </c>
      <c r="AX38" s="200">
        <f>+Urq_InfraMR[[#This Row],[B.03.1 - Parque de Coches Motores Motrices Remolcados]]+Urq_InfraMR[[#This Row],[B.03.2 - Parque de Coches Motores Motrices Intermedios]]+Urq_InfraMR[[#This Row],[B.03.3 - Parque de Coches Motores Motrices Cabina]]</f>
        <v>0</v>
      </c>
      <c r="AY38" s="1">
        <v>0</v>
      </c>
      <c r="AZ38" s="1">
        <v>0</v>
      </c>
      <c r="BA38" s="1">
        <v>0</v>
      </c>
      <c r="BB38" s="1">
        <v>0</v>
      </c>
      <c r="BC38" s="200">
        <f>+SUM(Urq_InfraMR[[#This Row],[B.04.1 - Parque de Coches Remolcados Clase Unica]:[B.04.5 - Parque de Coches Remolcados para Servicios Especiales (Cartoneros)]])</f>
        <v>0</v>
      </c>
      <c r="BD38" s="356">
        <v>0</v>
      </c>
      <c r="BE38" s="1">
        <v>1</v>
      </c>
      <c r="BF38" s="1">
        <v>0</v>
      </c>
      <c r="BG38" s="235">
        <v>1435</v>
      </c>
    </row>
    <row r="39" spans="1:59">
      <c r="A39" s="1">
        <v>1996</v>
      </c>
      <c r="B39" s="1" t="s">
        <v>62</v>
      </c>
      <c r="C39" s="10">
        <v>0.2</v>
      </c>
      <c r="D39" s="10">
        <v>0</v>
      </c>
      <c r="E39" s="10">
        <v>0</v>
      </c>
      <c r="F39" s="10">
        <v>25.676639999999999</v>
      </c>
      <c r="G39" s="192">
        <f t="shared" si="0"/>
        <v>25.876639999999998</v>
      </c>
      <c r="H39" s="192">
        <f>+Urq_InfraMR[[#This Row],[Total Líneas de Explotación ]]</f>
        <v>25.876639999999998</v>
      </c>
      <c r="I39" s="192">
        <v>25.677</v>
      </c>
      <c r="J39" s="10">
        <v>0.2</v>
      </c>
      <c r="K39" s="10">
        <v>2.5569999999999999</v>
      </c>
      <c r="L39" s="10">
        <v>54.899000000000001</v>
      </c>
      <c r="M39" s="10">
        <v>3.875</v>
      </c>
      <c r="N39" s="192">
        <f>+Urq_InfraMR[[#This Row],[A.03.1 -  Longitud de Vías de Explotación No Electrificadas Troncales y Ramales (vía principal) (km)]]+Urq_InfraMR[[#This Row],[A.04.1 -  Longitud de Vías de Explotación Electrificadas Troncales y Ramales (vía principal) (km)]]</f>
        <v>55.099000000000004</v>
      </c>
      <c r="O39" s="192">
        <f>+Urq_InfraMR[[#This Row],[Total Vías (excluido Auxiliares)]]</f>
        <v>55.099000000000004</v>
      </c>
      <c r="P39" s="1">
        <v>6</v>
      </c>
      <c r="Q39" s="1">
        <v>17</v>
      </c>
      <c r="R39" s="1">
        <v>0</v>
      </c>
      <c r="S39" s="194">
        <f t="shared" si="1"/>
        <v>23</v>
      </c>
      <c r="T39" s="194">
        <v>23</v>
      </c>
      <c r="U39" s="1">
        <v>0</v>
      </c>
      <c r="V39" s="1">
        <v>30</v>
      </c>
      <c r="W39" s="1">
        <v>0</v>
      </c>
      <c r="X39" s="1">
        <v>3</v>
      </c>
      <c r="Y39" s="1">
        <v>2</v>
      </c>
      <c r="Z39" s="196">
        <f t="shared" si="2"/>
        <v>35</v>
      </c>
      <c r="AA39" s="1">
        <v>1</v>
      </c>
      <c r="AB39" s="1">
        <v>6</v>
      </c>
      <c r="AC39" s="1">
        <f>+Urq_InfraMR[[#This Row],[Total Pasos Vehiculares a Nivel]]</f>
        <v>35</v>
      </c>
      <c r="AD39" s="196">
        <f t="shared" si="3"/>
        <v>42</v>
      </c>
      <c r="AE39" s="1">
        <v>1</v>
      </c>
      <c r="AF39" s="1">
        <v>2</v>
      </c>
      <c r="AG39" s="1">
        <v>31</v>
      </c>
      <c r="AH39" s="196">
        <f t="shared" si="4"/>
        <v>34</v>
      </c>
      <c r="AI39" s="7">
        <v>17.370999999999999</v>
      </c>
      <c r="AJ39" s="7">
        <v>0</v>
      </c>
      <c r="AK39" s="7">
        <v>8.3789999999999996</v>
      </c>
      <c r="AL39" s="198">
        <f t="shared" si="5"/>
        <v>25.75</v>
      </c>
      <c r="AM39" s="1">
        <v>1</v>
      </c>
      <c r="AN39" s="1">
        <v>0</v>
      </c>
      <c r="AO39" s="1">
        <v>0</v>
      </c>
      <c r="AP39" s="200">
        <f t="shared" si="6"/>
        <v>1</v>
      </c>
      <c r="AQ39" s="1">
        <v>0</v>
      </c>
      <c r="AR39" s="1">
        <v>128</v>
      </c>
      <c r="AS39" s="1">
        <v>0</v>
      </c>
      <c r="AT39" s="200">
        <f>+Urq_InfraMR[[#This Row],[B.02.1 - Parque de Coches Eléctricos Motrices]]+Urq_InfraMR[[#This Row],[B.02.2 - Parque de Coches Eléctricos Motrices Remolcados Tipo R]]+Urq_InfraMR[[#This Row],[B.02.3 - Parque de Coches Eléctricos Motrices Tipo R]]</f>
        <v>128</v>
      </c>
      <c r="AU39" s="1">
        <v>0</v>
      </c>
      <c r="AV39" s="1">
        <v>0</v>
      </c>
      <c r="AW39" s="1">
        <v>0</v>
      </c>
      <c r="AX39" s="200">
        <f>+Urq_InfraMR[[#This Row],[B.03.1 - Parque de Coches Motores Motrices Remolcados]]+Urq_InfraMR[[#This Row],[B.03.2 - Parque de Coches Motores Motrices Intermedios]]+Urq_InfraMR[[#This Row],[B.03.3 - Parque de Coches Motores Motrices Cabina]]</f>
        <v>0</v>
      </c>
      <c r="AY39" s="1">
        <v>0</v>
      </c>
      <c r="AZ39" s="1">
        <v>0</v>
      </c>
      <c r="BA39" s="1">
        <v>0</v>
      </c>
      <c r="BB39" s="1">
        <v>0</v>
      </c>
      <c r="BC39" s="200">
        <f>+SUM(Urq_InfraMR[[#This Row],[B.04.1 - Parque de Coches Remolcados Clase Unica]:[B.04.5 - Parque de Coches Remolcados para Servicios Especiales (Cartoneros)]])</f>
        <v>0</v>
      </c>
      <c r="BD39" s="356">
        <v>0</v>
      </c>
      <c r="BE39" s="1">
        <v>1</v>
      </c>
      <c r="BF39" s="1">
        <v>0</v>
      </c>
      <c r="BG39" s="235">
        <v>1435</v>
      </c>
    </row>
    <row r="40" spans="1:59">
      <c r="A40" s="1">
        <v>1996</v>
      </c>
      <c r="B40" s="1" t="s">
        <v>63</v>
      </c>
      <c r="C40" s="10">
        <v>0.2</v>
      </c>
      <c r="D40" s="10">
        <v>0</v>
      </c>
      <c r="E40" s="10">
        <v>0</v>
      </c>
      <c r="F40" s="10">
        <v>25.676639999999999</v>
      </c>
      <c r="G40" s="192">
        <f t="shared" si="0"/>
        <v>25.876639999999998</v>
      </c>
      <c r="H40" s="192">
        <f>+Urq_InfraMR[[#This Row],[Total Líneas de Explotación ]]</f>
        <v>25.876639999999998</v>
      </c>
      <c r="I40" s="192">
        <v>25.677</v>
      </c>
      <c r="J40" s="10">
        <v>0.2</v>
      </c>
      <c r="K40" s="10">
        <v>2.5569999999999999</v>
      </c>
      <c r="L40" s="10">
        <v>54.899000000000001</v>
      </c>
      <c r="M40" s="10">
        <v>3.875</v>
      </c>
      <c r="N40" s="192">
        <f>+Urq_InfraMR[[#This Row],[A.03.1 -  Longitud de Vías de Explotación No Electrificadas Troncales y Ramales (vía principal) (km)]]+Urq_InfraMR[[#This Row],[A.04.1 -  Longitud de Vías de Explotación Electrificadas Troncales y Ramales (vía principal) (km)]]</f>
        <v>55.099000000000004</v>
      </c>
      <c r="O40" s="192">
        <f>+Urq_InfraMR[[#This Row],[Total Vías (excluido Auxiliares)]]</f>
        <v>55.099000000000004</v>
      </c>
      <c r="P40" s="1">
        <v>6</v>
      </c>
      <c r="Q40" s="1">
        <v>17</v>
      </c>
      <c r="R40" s="1">
        <v>0</v>
      </c>
      <c r="S40" s="194">
        <f t="shared" si="1"/>
        <v>23</v>
      </c>
      <c r="T40" s="194">
        <v>23</v>
      </c>
      <c r="U40" s="1">
        <v>0</v>
      </c>
      <c r="V40" s="1">
        <v>30</v>
      </c>
      <c r="W40" s="1">
        <v>0</v>
      </c>
      <c r="X40" s="1">
        <v>3</v>
      </c>
      <c r="Y40" s="1">
        <v>2</v>
      </c>
      <c r="Z40" s="196">
        <f t="shared" si="2"/>
        <v>35</v>
      </c>
      <c r="AA40" s="1">
        <v>1</v>
      </c>
      <c r="AB40" s="1">
        <v>6</v>
      </c>
      <c r="AC40" s="1">
        <f>+Urq_InfraMR[[#This Row],[Total Pasos Vehiculares a Nivel]]</f>
        <v>35</v>
      </c>
      <c r="AD40" s="196">
        <f t="shared" si="3"/>
        <v>42</v>
      </c>
      <c r="AE40" s="1">
        <v>1</v>
      </c>
      <c r="AF40" s="1">
        <v>2</v>
      </c>
      <c r="AG40" s="1">
        <v>31</v>
      </c>
      <c r="AH40" s="196">
        <f t="shared" si="4"/>
        <v>34</v>
      </c>
      <c r="AI40" s="7">
        <v>17.370999999999999</v>
      </c>
      <c r="AJ40" s="7">
        <v>0</v>
      </c>
      <c r="AK40" s="7">
        <v>8.3789999999999996</v>
      </c>
      <c r="AL40" s="198">
        <f t="shared" si="5"/>
        <v>25.75</v>
      </c>
      <c r="AM40" s="1">
        <v>1</v>
      </c>
      <c r="AN40" s="1">
        <v>0</v>
      </c>
      <c r="AO40" s="1">
        <v>0</v>
      </c>
      <c r="AP40" s="200">
        <f t="shared" si="6"/>
        <v>1</v>
      </c>
      <c r="AQ40" s="1">
        <v>0</v>
      </c>
      <c r="AR40" s="1">
        <v>128</v>
      </c>
      <c r="AS40" s="1">
        <v>0</v>
      </c>
      <c r="AT40" s="200">
        <f>+Urq_InfraMR[[#This Row],[B.02.1 - Parque de Coches Eléctricos Motrices]]+Urq_InfraMR[[#This Row],[B.02.2 - Parque de Coches Eléctricos Motrices Remolcados Tipo R]]+Urq_InfraMR[[#This Row],[B.02.3 - Parque de Coches Eléctricos Motrices Tipo R]]</f>
        <v>128</v>
      </c>
      <c r="AU40" s="1">
        <v>0</v>
      </c>
      <c r="AV40" s="1">
        <v>0</v>
      </c>
      <c r="AW40" s="1">
        <v>0</v>
      </c>
      <c r="AX40" s="200">
        <f>+Urq_InfraMR[[#This Row],[B.03.1 - Parque de Coches Motores Motrices Remolcados]]+Urq_InfraMR[[#This Row],[B.03.2 - Parque de Coches Motores Motrices Intermedios]]+Urq_InfraMR[[#This Row],[B.03.3 - Parque de Coches Motores Motrices Cabina]]</f>
        <v>0</v>
      </c>
      <c r="AY40" s="1">
        <v>0</v>
      </c>
      <c r="AZ40" s="1">
        <v>0</v>
      </c>
      <c r="BA40" s="1">
        <v>0</v>
      </c>
      <c r="BB40" s="1">
        <v>0</v>
      </c>
      <c r="BC40" s="200">
        <f>+SUM(Urq_InfraMR[[#This Row],[B.04.1 - Parque de Coches Remolcados Clase Unica]:[B.04.5 - Parque de Coches Remolcados para Servicios Especiales (Cartoneros)]])</f>
        <v>0</v>
      </c>
      <c r="BD40" s="356">
        <v>0</v>
      </c>
      <c r="BE40" s="1">
        <v>1</v>
      </c>
      <c r="BF40" s="1">
        <v>0</v>
      </c>
      <c r="BG40" s="235">
        <v>1435</v>
      </c>
    </row>
    <row r="41" spans="1:59">
      <c r="A41" s="1">
        <v>1996</v>
      </c>
      <c r="B41" s="1" t="s">
        <v>64</v>
      </c>
      <c r="C41" s="10">
        <v>0.2</v>
      </c>
      <c r="D41" s="10">
        <v>0</v>
      </c>
      <c r="E41" s="10">
        <v>0</v>
      </c>
      <c r="F41" s="10">
        <v>25.676639999999999</v>
      </c>
      <c r="G41" s="192">
        <f t="shared" si="0"/>
        <v>25.876639999999998</v>
      </c>
      <c r="H41" s="192">
        <f>+Urq_InfraMR[[#This Row],[Total Líneas de Explotación ]]</f>
        <v>25.876639999999998</v>
      </c>
      <c r="I41" s="192">
        <v>25.677</v>
      </c>
      <c r="J41" s="10">
        <v>0.2</v>
      </c>
      <c r="K41" s="10">
        <v>2.5569999999999999</v>
      </c>
      <c r="L41" s="10">
        <v>54.899000000000001</v>
      </c>
      <c r="M41" s="10">
        <v>3.875</v>
      </c>
      <c r="N41" s="192">
        <f>+Urq_InfraMR[[#This Row],[A.03.1 -  Longitud de Vías de Explotación No Electrificadas Troncales y Ramales (vía principal) (km)]]+Urq_InfraMR[[#This Row],[A.04.1 -  Longitud de Vías de Explotación Electrificadas Troncales y Ramales (vía principal) (km)]]</f>
        <v>55.099000000000004</v>
      </c>
      <c r="O41" s="192">
        <f>+Urq_InfraMR[[#This Row],[Total Vías (excluido Auxiliares)]]</f>
        <v>55.099000000000004</v>
      </c>
      <c r="P41" s="1">
        <v>6</v>
      </c>
      <c r="Q41" s="1">
        <v>17</v>
      </c>
      <c r="R41" s="1">
        <v>0</v>
      </c>
      <c r="S41" s="194">
        <f t="shared" si="1"/>
        <v>23</v>
      </c>
      <c r="T41" s="194">
        <v>23</v>
      </c>
      <c r="U41" s="1">
        <v>0</v>
      </c>
      <c r="V41" s="1">
        <v>30</v>
      </c>
      <c r="W41" s="1">
        <v>0</v>
      </c>
      <c r="X41" s="1">
        <v>3</v>
      </c>
      <c r="Y41" s="1">
        <v>2</v>
      </c>
      <c r="Z41" s="196">
        <f t="shared" si="2"/>
        <v>35</v>
      </c>
      <c r="AA41" s="1">
        <v>1</v>
      </c>
      <c r="AB41" s="1">
        <v>6</v>
      </c>
      <c r="AC41" s="1">
        <f>+Urq_InfraMR[[#This Row],[Total Pasos Vehiculares a Nivel]]</f>
        <v>35</v>
      </c>
      <c r="AD41" s="196">
        <f t="shared" si="3"/>
        <v>42</v>
      </c>
      <c r="AE41" s="1">
        <v>1</v>
      </c>
      <c r="AF41" s="1">
        <v>2</v>
      </c>
      <c r="AG41" s="1">
        <v>31</v>
      </c>
      <c r="AH41" s="196">
        <f t="shared" si="4"/>
        <v>34</v>
      </c>
      <c r="AI41" s="7">
        <v>17.370999999999999</v>
      </c>
      <c r="AJ41" s="7">
        <v>0</v>
      </c>
      <c r="AK41" s="7">
        <v>8.3789999999999996</v>
      </c>
      <c r="AL41" s="198">
        <f t="shared" si="5"/>
        <v>25.75</v>
      </c>
      <c r="AM41" s="1">
        <v>1</v>
      </c>
      <c r="AN41" s="1">
        <v>0</v>
      </c>
      <c r="AO41" s="1">
        <v>0</v>
      </c>
      <c r="AP41" s="200">
        <f t="shared" si="6"/>
        <v>1</v>
      </c>
      <c r="AQ41" s="1">
        <v>0</v>
      </c>
      <c r="AR41" s="1">
        <v>128</v>
      </c>
      <c r="AS41" s="1">
        <v>0</v>
      </c>
      <c r="AT41" s="200">
        <f>+Urq_InfraMR[[#This Row],[B.02.1 - Parque de Coches Eléctricos Motrices]]+Urq_InfraMR[[#This Row],[B.02.2 - Parque de Coches Eléctricos Motrices Remolcados Tipo R]]+Urq_InfraMR[[#This Row],[B.02.3 - Parque de Coches Eléctricos Motrices Tipo R]]</f>
        <v>128</v>
      </c>
      <c r="AU41" s="1">
        <v>0</v>
      </c>
      <c r="AV41" s="1">
        <v>0</v>
      </c>
      <c r="AW41" s="1">
        <v>0</v>
      </c>
      <c r="AX41" s="200">
        <f>+Urq_InfraMR[[#This Row],[B.03.1 - Parque de Coches Motores Motrices Remolcados]]+Urq_InfraMR[[#This Row],[B.03.2 - Parque de Coches Motores Motrices Intermedios]]+Urq_InfraMR[[#This Row],[B.03.3 - Parque de Coches Motores Motrices Cabina]]</f>
        <v>0</v>
      </c>
      <c r="AY41" s="1">
        <v>0</v>
      </c>
      <c r="AZ41" s="1">
        <v>0</v>
      </c>
      <c r="BA41" s="1">
        <v>0</v>
      </c>
      <c r="BB41" s="1">
        <v>0</v>
      </c>
      <c r="BC41" s="200">
        <f>+SUM(Urq_InfraMR[[#This Row],[B.04.1 - Parque de Coches Remolcados Clase Unica]:[B.04.5 - Parque de Coches Remolcados para Servicios Especiales (Cartoneros)]])</f>
        <v>0</v>
      </c>
      <c r="BD41" s="356">
        <v>0</v>
      </c>
      <c r="BE41" s="1">
        <v>1</v>
      </c>
      <c r="BF41" s="1">
        <v>0</v>
      </c>
      <c r="BG41" s="235">
        <v>1435</v>
      </c>
    </row>
    <row r="42" spans="1:59">
      <c r="A42" s="1">
        <v>1996</v>
      </c>
      <c r="B42" s="1" t="s">
        <v>65</v>
      </c>
      <c r="C42" s="10">
        <v>0.2</v>
      </c>
      <c r="D42" s="10">
        <v>0</v>
      </c>
      <c r="E42" s="10">
        <v>0</v>
      </c>
      <c r="F42" s="10">
        <v>25.676639999999999</v>
      </c>
      <c r="G42" s="192">
        <f t="shared" si="0"/>
        <v>25.876639999999998</v>
      </c>
      <c r="H42" s="192">
        <f>+Urq_InfraMR[[#This Row],[Total Líneas de Explotación ]]</f>
        <v>25.876639999999998</v>
      </c>
      <c r="I42" s="192">
        <v>25.677</v>
      </c>
      <c r="J42" s="10">
        <v>0.2</v>
      </c>
      <c r="K42" s="10">
        <v>2.5569999999999999</v>
      </c>
      <c r="L42" s="10">
        <v>54.899000000000001</v>
      </c>
      <c r="M42" s="10">
        <v>3.875</v>
      </c>
      <c r="N42" s="192">
        <f>+Urq_InfraMR[[#This Row],[A.03.1 -  Longitud de Vías de Explotación No Electrificadas Troncales y Ramales (vía principal) (km)]]+Urq_InfraMR[[#This Row],[A.04.1 -  Longitud de Vías de Explotación Electrificadas Troncales y Ramales (vía principal) (km)]]</f>
        <v>55.099000000000004</v>
      </c>
      <c r="O42" s="192">
        <f>+Urq_InfraMR[[#This Row],[Total Vías (excluido Auxiliares)]]</f>
        <v>55.099000000000004</v>
      </c>
      <c r="P42" s="1">
        <v>6</v>
      </c>
      <c r="Q42" s="1">
        <v>17</v>
      </c>
      <c r="R42" s="1">
        <v>0</v>
      </c>
      <c r="S42" s="194">
        <f t="shared" si="1"/>
        <v>23</v>
      </c>
      <c r="T42" s="194">
        <v>23</v>
      </c>
      <c r="U42" s="1">
        <v>0</v>
      </c>
      <c r="V42" s="1">
        <v>30</v>
      </c>
      <c r="W42" s="1">
        <v>0</v>
      </c>
      <c r="X42" s="1">
        <v>3</v>
      </c>
      <c r="Y42" s="1">
        <v>2</v>
      </c>
      <c r="Z42" s="196">
        <f t="shared" si="2"/>
        <v>35</v>
      </c>
      <c r="AA42" s="1">
        <v>1</v>
      </c>
      <c r="AB42" s="1">
        <v>6</v>
      </c>
      <c r="AC42" s="1">
        <f>+Urq_InfraMR[[#This Row],[Total Pasos Vehiculares a Nivel]]</f>
        <v>35</v>
      </c>
      <c r="AD42" s="196">
        <f t="shared" si="3"/>
        <v>42</v>
      </c>
      <c r="AE42" s="1">
        <v>1</v>
      </c>
      <c r="AF42" s="1">
        <v>2</v>
      </c>
      <c r="AG42" s="1">
        <v>31</v>
      </c>
      <c r="AH42" s="196">
        <f t="shared" si="4"/>
        <v>34</v>
      </c>
      <c r="AI42" s="7">
        <v>17.370999999999999</v>
      </c>
      <c r="AJ42" s="7">
        <v>0</v>
      </c>
      <c r="AK42" s="7">
        <v>8.3789999999999996</v>
      </c>
      <c r="AL42" s="198">
        <f t="shared" si="5"/>
        <v>25.75</v>
      </c>
      <c r="AM42" s="1">
        <v>1</v>
      </c>
      <c r="AN42" s="1">
        <v>0</v>
      </c>
      <c r="AO42" s="1">
        <v>0</v>
      </c>
      <c r="AP42" s="200">
        <f t="shared" si="6"/>
        <v>1</v>
      </c>
      <c r="AQ42" s="1">
        <v>0</v>
      </c>
      <c r="AR42" s="1">
        <v>128</v>
      </c>
      <c r="AS42" s="1">
        <v>0</v>
      </c>
      <c r="AT42" s="200">
        <f>+Urq_InfraMR[[#This Row],[B.02.1 - Parque de Coches Eléctricos Motrices]]+Urq_InfraMR[[#This Row],[B.02.2 - Parque de Coches Eléctricos Motrices Remolcados Tipo R]]+Urq_InfraMR[[#This Row],[B.02.3 - Parque de Coches Eléctricos Motrices Tipo R]]</f>
        <v>128</v>
      </c>
      <c r="AU42" s="1">
        <v>0</v>
      </c>
      <c r="AV42" s="1">
        <v>0</v>
      </c>
      <c r="AW42" s="1">
        <v>0</v>
      </c>
      <c r="AX42" s="200">
        <f>+Urq_InfraMR[[#This Row],[B.03.1 - Parque de Coches Motores Motrices Remolcados]]+Urq_InfraMR[[#This Row],[B.03.2 - Parque de Coches Motores Motrices Intermedios]]+Urq_InfraMR[[#This Row],[B.03.3 - Parque de Coches Motores Motrices Cabina]]</f>
        <v>0</v>
      </c>
      <c r="AY42" s="1">
        <v>0</v>
      </c>
      <c r="AZ42" s="1">
        <v>0</v>
      </c>
      <c r="BA42" s="1">
        <v>0</v>
      </c>
      <c r="BB42" s="1">
        <v>0</v>
      </c>
      <c r="BC42" s="200">
        <f>+SUM(Urq_InfraMR[[#This Row],[B.04.1 - Parque de Coches Remolcados Clase Unica]:[B.04.5 - Parque de Coches Remolcados para Servicios Especiales (Cartoneros)]])</f>
        <v>0</v>
      </c>
      <c r="BD42" s="356">
        <v>0</v>
      </c>
      <c r="BE42" s="1">
        <v>1</v>
      </c>
      <c r="BF42" s="1">
        <v>0</v>
      </c>
      <c r="BG42" s="235">
        <v>1435</v>
      </c>
    </row>
    <row r="43" spans="1:59">
      <c r="A43" s="1">
        <v>1996</v>
      </c>
      <c r="B43" s="1" t="s">
        <v>66</v>
      </c>
      <c r="C43" s="10">
        <v>0.2</v>
      </c>
      <c r="D43" s="10">
        <v>0</v>
      </c>
      <c r="E43" s="10">
        <v>0</v>
      </c>
      <c r="F43" s="10">
        <v>25.676639999999999</v>
      </c>
      <c r="G43" s="192">
        <f t="shared" si="0"/>
        <v>25.876639999999998</v>
      </c>
      <c r="H43" s="192">
        <f>+Urq_InfraMR[[#This Row],[Total Líneas de Explotación ]]</f>
        <v>25.876639999999998</v>
      </c>
      <c r="I43" s="192">
        <v>25.677</v>
      </c>
      <c r="J43" s="10">
        <v>0.2</v>
      </c>
      <c r="K43" s="10">
        <v>2.5569999999999999</v>
      </c>
      <c r="L43" s="10">
        <v>54.899000000000001</v>
      </c>
      <c r="M43" s="10">
        <v>3.875</v>
      </c>
      <c r="N43" s="192">
        <f>+Urq_InfraMR[[#This Row],[A.03.1 -  Longitud de Vías de Explotación No Electrificadas Troncales y Ramales (vía principal) (km)]]+Urq_InfraMR[[#This Row],[A.04.1 -  Longitud de Vías de Explotación Electrificadas Troncales y Ramales (vía principal) (km)]]</f>
        <v>55.099000000000004</v>
      </c>
      <c r="O43" s="192">
        <f>+Urq_InfraMR[[#This Row],[Total Vías (excluido Auxiliares)]]</f>
        <v>55.099000000000004</v>
      </c>
      <c r="P43" s="1">
        <v>6</v>
      </c>
      <c r="Q43" s="1">
        <v>17</v>
      </c>
      <c r="R43" s="1">
        <v>0</v>
      </c>
      <c r="S43" s="194">
        <f t="shared" si="1"/>
        <v>23</v>
      </c>
      <c r="T43" s="194">
        <v>23</v>
      </c>
      <c r="U43" s="1">
        <v>0</v>
      </c>
      <c r="V43" s="1">
        <v>30</v>
      </c>
      <c r="W43" s="1">
        <v>0</v>
      </c>
      <c r="X43" s="1">
        <v>3</v>
      </c>
      <c r="Y43" s="1">
        <v>2</v>
      </c>
      <c r="Z43" s="196">
        <f t="shared" si="2"/>
        <v>35</v>
      </c>
      <c r="AA43" s="1">
        <v>1</v>
      </c>
      <c r="AB43" s="1">
        <v>6</v>
      </c>
      <c r="AC43" s="1">
        <f>+Urq_InfraMR[[#This Row],[Total Pasos Vehiculares a Nivel]]</f>
        <v>35</v>
      </c>
      <c r="AD43" s="196">
        <f t="shared" si="3"/>
        <v>42</v>
      </c>
      <c r="AE43" s="1">
        <v>1</v>
      </c>
      <c r="AF43" s="1">
        <v>2</v>
      </c>
      <c r="AG43" s="1">
        <v>31</v>
      </c>
      <c r="AH43" s="196">
        <f t="shared" si="4"/>
        <v>34</v>
      </c>
      <c r="AI43" s="7">
        <v>17.370999999999999</v>
      </c>
      <c r="AJ43" s="7">
        <v>0</v>
      </c>
      <c r="AK43" s="7">
        <v>8.3789999999999996</v>
      </c>
      <c r="AL43" s="198">
        <f t="shared" si="5"/>
        <v>25.75</v>
      </c>
      <c r="AM43" s="1">
        <v>1</v>
      </c>
      <c r="AN43" s="1">
        <v>0</v>
      </c>
      <c r="AO43" s="1">
        <v>0</v>
      </c>
      <c r="AP43" s="200">
        <f t="shared" si="6"/>
        <v>1</v>
      </c>
      <c r="AQ43" s="1">
        <v>0</v>
      </c>
      <c r="AR43" s="1">
        <v>128</v>
      </c>
      <c r="AS43" s="1">
        <v>0</v>
      </c>
      <c r="AT43" s="200">
        <f>+Urq_InfraMR[[#This Row],[B.02.1 - Parque de Coches Eléctricos Motrices]]+Urq_InfraMR[[#This Row],[B.02.2 - Parque de Coches Eléctricos Motrices Remolcados Tipo R]]+Urq_InfraMR[[#This Row],[B.02.3 - Parque de Coches Eléctricos Motrices Tipo R]]</f>
        <v>128</v>
      </c>
      <c r="AU43" s="1">
        <v>0</v>
      </c>
      <c r="AV43" s="1">
        <v>0</v>
      </c>
      <c r="AW43" s="1">
        <v>0</v>
      </c>
      <c r="AX43" s="200">
        <f>+Urq_InfraMR[[#This Row],[B.03.1 - Parque de Coches Motores Motrices Remolcados]]+Urq_InfraMR[[#This Row],[B.03.2 - Parque de Coches Motores Motrices Intermedios]]+Urq_InfraMR[[#This Row],[B.03.3 - Parque de Coches Motores Motrices Cabina]]</f>
        <v>0</v>
      </c>
      <c r="AY43" s="1">
        <v>0</v>
      </c>
      <c r="AZ43" s="1">
        <v>0</v>
      </c>
      <c r="BA43" s="1">
        <v>0</v>
      </c>
      <c r="BB43" s="1">
        <v>0</v>
      </c>
      <c r="BC43" s="200">
        <f>+SUM(Urq_InfraMR[[#This Row],[B.04.1 - Parque de Coches Remolcados Clase Unica]:[B.04.5 - Parque de Coches Remolcados para Servicios Especiales (Cartoneros)]])</f>
        <v>0</v>
      </c>
      <c r="BD43" s="356">
        <v>0</v>
      </c>
      <c r="BE43" s="1">
        <v>1</v>
      </c>
      <c r="BF43" s="1">
        <v>0</v>
      </c>
      <c r="BG43" s="235">
        <v>1435</v>
      </c>
    </row>
    <row r="44" spans="1:59">
      <c r="A44" s="1">
        <v>1996</v>
      </c>
      <c r="B44" s="1" t="s">
        <v>67</v>
      </c>
      <c r="C44" s="10">
        <v>0.2</v>
      </c>
      <c r="D44" s="10">
        <v>0</v>
      </c>
      <c r="E44" s="10">
        <v>0</v>
      </c>
      <c r="F44" s="10">
        <v>25.676639999999999</v>
      </c>
      <c r="G44" s="192">
        <f t="shared" si="0"/>
        <v>25.876639999999998</v>
      </c>
      <c r="H44" s="192">
        <f>+Urq_InfraMR[[#This Row],[Total Líneas de Explotación ]]</f>
        <v>25.876639999999998</v>
      </c>
      <c r="I44" s="192">
        <v>25.677</v>
      </c>
      <c r="J44" s="10">
        <v>0.2</v>
      </c>
      <c r="K44" s="10">
        <v>2.5569999999999999</v>
      </c>
      <c r="L44" s="10">
        <v>54.899000000000001</v>
      </c>
      <c r="M44" s="10">
        <v>3.875</v>
      </c>
      <c r="N44" s="192">
        <f>+Urq_InfraMR[[#This Row],[A.03.1 -  Longitud de Vías de Explotación No Electrificadas Troncales y Ramales (vía principal) (km)]]+Urq_InfraMR[[#This Row],[A.04.1 -  Longitud de Vías de Explotación Electrificadas Troncales y Ramales (vía principal) (km)]]</f>
        <v>55.099000000000004</v>
      </c>
      <c r="O44" s="192">
        <f>+Urq_InfraMR[[#This Row],[Total Vías (excluido Auxiliares)]]</f>
        <v>55.099000000000004</v>
      </c>
      <c r="P44" s="1">
        <v>6</v>
      </c>
      <c r="Q44" s="1">
        <v>17</v>
      </c>
      <c r="R44" s="1">
        <v>0</v>
      </c>
      <c r="S44" s="194">
        <f t="shared" si="1"/>
        <v>23</v>
      </c>
      <c r="T44" s="194">
        <v>23</v>
      </c>
      <c r="U44" s="1">
        <v>0</v>
      </c>
      <c r="V44" s="1">
        <v>30</v>
      </c>
      <c r="W44" s="1">
        <v>0</v>
      </c>
      <c r="X44" s="1">
        <v>3</v>
      </c>
      <c r="Y44" s="1">
        <v>2</v>
      </c>
      <c r="Z44" s="196">
        <f t="shared" si="2"/>
        <v>35</v>
      </c>
      <c r="AA44" s="1">
        <v>1</v>
      </c>
      <c r="AB44" s="1">
        <v>6</v>
      </c>
      <c r="AC44" s="1">
        <f>+Urq_InfraMR[[#This Row],[Total Pasos Vehiculares a Nivel]]</f>
        <v>35</v>
      </c>
      <c r="AD44" s="196">
        <f t="shared" si="3"/>
        <v>42</v>
      </c>
      <c r="AE44" s="1">
        <v>1</v>
      </c>
      <c r="AF44" s="1">
        <v>2</v>
      </c>
      <c r="AG44" s="1">
        <v>31</v>
      </c>
      <c r="AH44" s="196">
        <f t="shared" si="4"/>
        <v>34</v>
      </c>
      <c r="AI44" s="7">
        <v>17.370999999999999</v>
      </c>
      <c r="AJ44" s="7">
        <v>0</v>
      </c>
      <c r="AK44" s="7">
        <v>8.3789999999999996</v>
      </c>
      <c r="AL44" s="198">
        <f t="shared" si="5"/>
        <v>25.75</v>
      </c>
      <c r="AM44" s="1">
        <v>1</v>
      </c>
      <c r="AN44" s="1">
        <v>0</v>
      </c>
      <c r="AO44" s="1">
        <v>0</v>
      </c>
      <c r="AP44" s="200">
        <f t="shared" si="6"/>
        <v>1</v>
      </c>
      <c r="AQ44" s="1">
        <v>0</v>
      </c>
      <c r="AR44" s="1">
        <v>128</v>
      </c>
      <c r="AS44" s="1">
        <v>0</v>
      </c>
      <c r="AT44" s="200">
        <f>+Urq_InfraMR[[#This Row],[B.02.1 - Parque de Coches Eléctricos Motrices]]+Urq_InfraMR[[#This Row],[B.02.2 - Parque de Coches Eléctricos Motrices Remolcados Tipo R]]+Urq_InfraMR[[#This Row],[B.02.3 - Parque de Coches Eléctricos Motrices Tipo R]]</f>
        <v>128</v>
      </c>
      <c r="AU44" s="1">
        <v>0</v>
      </c>
      <c r="AV44" s="1">
        <v>0</v>
      </c>
      <c r="AW44" s="1">
        <v>0</v>
      </c>
      <c r="AX44" s="200">
        <f>+Urq_InfraMR[[#This Row],[B.03.1 - Parque de Coches Motores Motrices Remolcados]]+Urq_InfraMR[[#This Row],[B.03.2 - Parque de Coches Motores Motrices Intermedios]]+Urq_InfraMR[[#This Row],[B.03.3 - Parque de Coches Motores Motrices Cabina]]</f>
        <v>0</v>
      </c>
      <c r="AY44" s="1">
        <v>0</v>
      </c>
      <c r="AZ44" s="1">
        <v>0</v>
      </c>
      <c r="BA44" s="1">
        <v>0</v>
      </c>
      <c r="BB44" s="1">
        <v>0</v>
      </c>
      <c r="BC44" s="200">
        <f>+SUM(Urq_InfraMR[[#This Row],[B.04.1 - Parque de Coches Remolcados Clase Unica]:[B.04.5 - Parque de Coches Remolcados para Servicios Especiales (Cartoneros)]])</f>
        <v>0</v>
      </c>
      <c r="BD44" s="356">
        <v>0</v>
      </c>
      <c r="BE44" s="1">
        <v>1</v>
      </c>
      <c r="BF44" s="1">
        <v>0</v>
      </c>
      <c r="BG44" s="235">
        <v>1435</v>
      </c>
    </row>
    <row r="45" spans="1:59">
      <c r="A45" s="1">
        <v>1996</v>
      </c>
      <c r="B45" s="1" t="s">
        <v>68</v>
      </c>
      <c r="C45" s="10">
        <v>0.2</v>
      </c>
      <c r="D45" s="10">
        <v>0</v>
      </c>
      <c r="E45" s="10">
        <v>0</v>
      </c>
      <c r="F45" s="10">
        <v>25.676639999999999</v>
      </c>
      <c r="G45" s="192">
        <f t="shared" si="0"/>
        <v>25.876639999999998</v>
      </c>
      <c r="H45" s="192">
        <f>+Urq_InfraMR[[#This Row],[Total Líneas de Explotación ]]</f>
        <v>25.876639999999998</v>
      </c>
      <c r="I45" s="192">
        <v>25.677</v>
      </c>
      <c r="J45" s="10">
        <v>0.2</v>
      </c>
      <c r="K45" s="10">
        <v>2.5569999999999999</v>
      </c>
      <c r="L45" s="10">
        <v>54.899000000000001</v>
      </c>
      <c r="M45" s="10">
        <v>3.875</v>
      </c>
      <c r="N45" s="192">
        <f>+Urq_InfraMR[[#This Row],[A.03.1 -  Longitud de Vías de Explotación No Electrificadas Troncales y Ramales (vía principal) (km)]]+Urq_InfraMR[[#This Row],[A.04.1 -  Longitud de Vías de Explotación Electrificadas Troncales y Ramales (vía principal) (km)]]</f>
        <v>55.099000000000004</v>
      </c>
      <c r="O45" s="192">
        <f>+Urq_InfraMR[[#This Row],[Total Vías (excluido Auxiliares)]]</f>
        <v>55.099000000000004</v>
      </c>
      <c r="P45" s="1">
        <v>6</v>
      </c>
      <c r="Q45" s="1">
        <v>17</v>
      </c>
      <c r="R45" s="1">
        <v>0</v>
      </c>
      <c r="S45" s="194">
        <f t="shared" si="1"/>
        <v>23</v>
      </c>
      <c r="T45" s="194">
        <v>23</v>
      </c>
      <c r="U45" s="1">
        <v>0</v>
      </c>
      <c r="V45" s="1">
        <v>30</v>
      </c>
      <c r="W45" s="1">
        <v>0</v>
      </c>
      <c r="X45" s="1">
        <v>3</v>
      </c>
      <c r="Y45" s="1">
        <v>2</v>
      </c>
      <c r="Z45" s="196">
        <f t="shared" si="2"/>
        <v>35</v>
      </c>
      <c r="AA45" s="1">
        <v>1</v>
      </c>
      <c r="AB45" s="1">
        <v>6</v>
      </c>
      <c r="AC45" s="1">
        <f>+Urq_InfraMR[[#This Row],[Total Pasos Vehiculares a Nivel]]</f>
        <v>35</v>
      </c>
      <c r="AD45" s="196">
        <f t="shared" si="3"/>
        <v>42</v>
      </c>
      <c r="AE45" s="1">
        <v>1</v>
      </c>
      <c r="AF45" s="1">
        <v>2</v>
      </c>
      <c r="AG45" s="1">
        <v>31</v>
      </c>
      <c r="AH45" s="196">
        <f t="shared" si="4"/>
        <v>34</v>
      </c>
      <c r="AI45" s="7">
        <v>17.370999999999999</v>
      </c>
      <c r="AJ45" s="7">
        <v>0</v>
      </c>
      <c r="AK45" s="7">
        <v>8.3789999999999996</v>
      </c>
      <c r="AL45" s="198">
        <f t="shared" si="5"/>
        <v>25.75</v>
      </c>
      <c r="AM45" s="1">
        <v>1</v>
      </c>
      <c r="AN45" s="1">
        <v>0</v>
      </c>
      <c r="AO45" s="1">
        <v>0</v>
      </c>
      <c r="AP45" s="200">
        <f t="shared" si="6"/>
        <v>1</v>
      </c>
      <c r="AQ45" s="1">
        <v>0</v>
      </c>
      <c r="AR45" s="1">
        <v>128</v>
      </c>
      <c r="AS45" s="1">
        <v>0</v>
      </c>
      <c r="AT45" s="200">
        <f>+Urq_InfraMR[[#This Row],[B.02.1 - Parque de Coches Eléctricos Motrices]]+Urq_InfraMR[[#This Row],[B.02.2 - Parque de Coches Eléctricos Motrices Remolcados Tipo R]]+Urq_InfraMR[[#This Row],[B.02.3 - Parque de Coches Eléctricos Motrices Tipo R]]</f>
        <v>128</v>
      </c>
      <c r="AU45" s="1">
        <v>0</v>
      </c>
      <c r="AV45" s="1">
        <v>0</v>
      </c>
      <c r="AW45" s="1">
        <v>0</v>
      </c>
      <c r="AX45" s="200">
        <f>+Urq_InfraMR[[#This Row],[B.03.1 - Parque de Coches Motores Motrices Remolcados]]+Urq_InfraMR[[#This Row],[B.03.2 - Parque de Coches Motores Motrices Intermedios]]+Urq_InfraMR[[#This Row],[B.03.3 - Parque de Coches Motores Motrices Cabina]]</f>
        <v>0</v>
      </c>
      <c r="AY45" s="1">
        <v>0</v>
      </c>
      <c r="AZ45" s="1">
        <v>0</v>
      </c>
      <c r="BA45" s="1">
        <v>0</v>
      </c>
      <c r="BB45" s="1">
        <v>0</v>
      </c>
      <c r="BC45" s="200">
        <f>+SUM(Urq_InfraMR[[#This Row],[B.04.1 - Parque de Coches Remolcados Clase Unica]:[B.04.5 - Parque de Coches Remolcados para Servicios Especiales (Cartoneros)]])</f>
        <v>0</v>
      </c>
      <c r="BD45" s="356">
        <v>0</v>
      </c>
      <c r="BE45" s="1">
        <v>1</v>
      </c>
      <c r="BF45" s="1">
        <v>0</v>
      </c>
      <c r="BG45" s="235">
        <v>1435</v>
      </c>
    </row>
    <row r="46" spans="1:59">
      <c r="A46" s="1">
        <v>1996</v>
      </c>
      <c r="B46" s="1" t="s">
        <v>69</v>
      </c>
      <c r="C46" s="10">
        <v>0.2</v>
      </c>
      <c r="D46" s="10">
        <v>0</v>
      </c>
      <c r="E46" s="10">
        <v>0</v>
      </c>
      <c r="F46" s="10">
        <v>25.676639999999999</v>
      </c>
      <c r="G46" s="192">
        <f t="shared" si="0"/>
        <v>25.876639999999998</v>
      </c>
      <c r="H46" s="192">
        <f>+Urq_InfraMR[[#This Row],[Total Líneas de Explotación ]]</f>
        <v>25.876639999999998</v>
      </c>
      <c r="I46" s="192">
        <v>25.677</v>
      </c>
      <c r="J46" s="10">
        <v>0.2</v>
      </c>
      <c r="K46" s="10">
        <v>2.5569999999999999</v>
      </c>
      <c r="L46" s="10">
        <v>54.899000000000001</v>
      </c>
      <c r="M46" s="10">
        <v>3.875</v>
      </c>
      <c r="N46" s="192">
        <f>+Urq_InfraMR[[#This Row],[A.03.1 -  Longitud de Vías de Explotación No Electrificadas Troncales y Ramales (vía principal) (km)]]+Urq_InfraMR[[#This Row],[A.04.1 -  Longitud de Vías de Explotación Electrificadas Troncales y Ramales (vía principal) (km)]]</f>
        <v>55.099000000000004</v>
      </c>
      <c r="O46" s="192">
        <f>+Urq_InfraMR[[#This Row],[Total Vías (excluido Auxiliares)]]</f>
        <v>55.099000000000004</v>
      </c>
      <c r="P46" s="1">
        <v>6</v>
      </c>
      <c r="Q46" s="1">
        <v>17</v>
      </c>
      <c r="R46" s="1">
        <v>0</v>
      </c>
      <c r="S46" s="194">
        <f t="shared" si="1"/>
        <v>23</v>
      </c>
      <c r="T46" s="194">
        <v>23</v>
      </c>
      <c r="U46" s="1">
        <v>0</v>
      </c>
      <c r="V46" s="1">
        <v>30</v>
      </c>
      <c r="W46" s="1">
        <v>0</v>
      </c>
      <c r="X46" s="1">
        <v>3</v>
      </c>
      <c r="Y46" s="1">
        <v>2</v>
      </c>
      <c r="Z46" s="196">
        <f t="shared" si="2"/>
        <v>35</v>
      </c>
      <c r="AA46" s="1">
        <v>1</v>
      </c>
      <c r="AB46" s="1">
        <v>6</v>
      </c>
      <c r="AC46" s="1">
        <f>+Urq_InfraMR[[#This Row],[Total Pasos Vehiculares a Nivel]]</f>
        <v>35</v>
      </c>
      <c r="AD46" s="196">
        <f t="shared" si="3"/>
        <v>42</v>
      </c>
      <c r="AE46" s="1">
        <v>1</v>
      </c>
      <c r="AF46" s="1">
        <v>2</v>
      </c>
      <c r="AG46" s="1">
        <v>31</v>
      </c>
      <c r="AH46" s="196">
        <f t="shared" si="4"/>
        <v>34</v>
      </c>
      <c r="AI46" s="7">
        <v>17.370999999999999</v>
      </c>
      <c r="AJ46" s="7">
        <v>0</v>
      </c>
      <c r="AK46" s="7">
        <v>8.3789999999999996</v>
      </c>
      <c r="AL46" s="198">
        <f t="shared" si="5"/>
        <v>25.75</v>
      </c>
      <c r="AM46" s="1">
        <v>1</v>
      </c>
      <c r="AN46" s="1">
        <v>0</v>
      </c>
      <c r="AO46" s="1">
        <v>0</v>
      </c>
      <c r="AP46" s="200">
        <f t="shared" si="6"/>
        <v>1</v>
      </c>
      <c r="AQ46" s="1">
        <v>0</v>
      </c>
      <c r="AR46" s="1">
        <v>128</v>
      </c>
      <c r="AS46" s="1">
        <v>0</v>
      </c>
      <c r="AT46" s="200">
        <f>+Urq_InfraMR[[#This Row],[B.02.1 - Parque de Coches Eléctricos Motrices]]+Urq_InfraMR[[#This Row],[B.02.2 - Parque de Coches Eléctricos Motrices Remolcados Tipo R]]+Urq_InfraMR[[#This Row],[B.02.3 - Parque de Coches Eléctricos Motrices Tipo R]]</f>
        <v>128</v>
      </c>
      <c r="AU46" s="1">
        <v>0</v>
      </c>
      <c r="AV46" s="1">
        <v>0</v>
      </c>
      <c r="AW46" s="1">
        <v>0</v>
      </c>
      <c r="AX46" s="200">
        <f>+Urq_InfraMR[[#This Row],[B.03.1 - Parque de Coches Motores Motrices Remolcados]]+Urq_InfraMR[[#This Row],[B.03.2 - Parque de Coches Motores Motrices Intermedios]]+Urq_InfraMR[[#This Row],[B.03.3 - Parque de Coches Motores Motrices Cabina]]</f>
        <v>0</v>
      </c>
      <c r="AY46" s="1">
        <v>0</v>
      </c>
      <c r="AZ46" s="1">
        <v>0</v>
      </c>
      <c r="BA46" s="1">
        <v>0</v>
      </c>
      <c r="BB46" s="1">
        <v>0</v>
      </c>
      <c r="BC46" s="200">
        <f>+SUM(Urq_InfraMR[[#This Row],[B.04.1 - Parque de Coches Remolcados Clase Unica]:[B.04.5 - Parque de Coches Remolcados para Servicios Especiales (Cartoneros)]])</f>
        <v>0</v>
      </c>
      <c r="BD46" s="356">
        <v>0</v>
      </c>
      <c r="BE46" s="1">
        <v>1</v>
      </c>
      <c r="BF46" s="1">
        <v>0</v>
      </c>
      <c r="BG46" s="235">
        <v>1435</v>
      </c>
    </row>
    <row r="47" spans="1:59">
      <c r="A47" s="1">
        <v>1996</v>
      </c>
      <c r="B47" s="1" t="s">
        <v>70</v>
      </c>
      <c r="C47" s="10">
        <v>0.2</v>
      </c>
      <c r="D47" s="10">
        <v>0</v>
      </c>
      <c r="E47" s="10">
        <v>0</v>
      </c>
      <c r="F47" s="10">
        <v>25.676639999999999</v>
      </c>
      <c r="G47" s="192">
        <f t="shared" si="0"/>
        <v>25.876639999999998</v>
      </c>
      <c r="H47" s="192">
        <f>+Urq_InfraMR[[#This Row],[Total Líneas de Explotación ]]</f>
        <v>25.876639999999998</v>
      </c>
      <c r="I47" s="192">
        <v>25.677</v>
      </c>
      <c r="J47" s="10">
        <v>0.2</v>
      </c>
      <c r="K47" s="10">
        <v>2.5569999999999999</v>
      </c>
      <c r="L47" s="10">
        <v>54.899000000000001</v>
      </c>
      <c r="M47" s="10">
        <v>3.875</v>
      </c>
      <c r="N47" s="192">
        <f>+Urq_InfraMR[[#This Row],[A.03.1 -  Longitud de Vías de Explotación No Electrificadas Troncales y Ramales (vía principal) (km)]]+Urq_InfraMR[[#This Row],[A.04.1 -  Longitud de Vías de Explotación Electrificadas Troncales y Ramales (vía principal) (km)]]</f>
        <v>55.099000000000004</v>
      </c>
      <c r="O47" s="192">
        <f>+Urq_InfraMR[[#This Row],[Total Vías (excluido Auxiliares)]]</f>
        <v>55.099000000000004</v>
      </c>
      <c r="P47" s="1">
        <v>6</v>
      </c>
      <c r="Q47" s="1">
        <v>17</v>
      </c>
      <c r="R47" s="1">
        <v>0</v>
      </c>
      <c r="S47" s="194">
        <f t="shared" si="1"/>
        <v>23</v>
      </c>
      <c r="T47" s="194">
        <v>23</v>
      </c>
      <c r="U47" s="1">
        <v>0</v>
      </c>
      <c r="V47" s="1">
        <v>30</v>
      </c>
      <c r="W47" s="1">
        <v>0</v>
      </c>
      <c r="X47" s="1">
        <v>3</v>
      </c>
      <c r="Y47" s="1">
        <v>2</v>
      </c>
      <c r="Z47" s="196">
        <f t="shared" si="2"/>
        <v>35</v>
      </c>
      <c r="AA47" s="1">
        <v>1</v>
      </c>
      <c r="AB47" s="1">
        <v>6</v>
      </c>
      <c r="AC47" s="1">
        <f>+Urq_InfraMR[[#This Row],[Total Pasos Vehiculares a Nivel]]</f>
        <v>35</v>
      </c>
      <c r="AD47" s="196">
        <f t="shared" si="3"/>
        <v>42</v>
      </c>
      <c r="AE47" s="1">
        <v>1</v>
      </c>
      <c r="AF47" s="1">
        <v>2</v>
      </c>
      <c r="AG47" s="1">
        <v>31</v>
      </c>
      <c r="AH47" s="196">
        <f t="shared" si="4"/>
        <v>34</v>
      </c>
      <c r="AI47" s="7">
        <v>17.370999999999999</v>
      </c>
      <c r="AJ47" s="7">
        <v>0</v>
      </c>
      <c r="AK47" s="7">
        <v>8.3789999999999996</v>
      </c>
      <c r="AL47" s="198">
        <f t="shared" si="5"/>
        <v>25.75</v>
      </c>
      <c r="AM47" s="1">
        <v>1</v>
      </c>
      <c r="AN47" s="1">
        <v>0</v>
      </c>
      <c r="AO47" s="1">
        <v>0</v>
      </c>
      <c r="AP47" s="200">
        <f t="shared" si="6"/>
        <v>1</v>
      </c>
      <c r="AQ47" s="1">
        <v>0</v>
      </c>
      <c r="AR47" s="1">
        <v>128</v>
      </c>
      <c r="AS47" s="1">
        <v>0</v>
      </c>
      <c r="AT47" s="200">
        <f>+Urq_InfraMR[[#This Row],[B.02.1 - Parque de Coches Eléctricos Motrices]]+Urq_InfraMR[[#This Row],[B.02.2 - Parque de Coches Eléctricos Motrices Remolcados Tipo R]]+Urq_InfraMR[[#This Row],[B.02.3 - Parque de Coches Eléctricos Motrices Tipo R]]</f>
        <v>128</v>
      </c>
      <c r="AU47" s="1">
        <v>0</v>
      </c>
      <c r="AV47" s="1">
        <v>0</v>
      </c>
      <c r="AW47" s="1">
        <v>0</v>
      </c>
      <c r="AX47" s="200">
        <f>+Urq_InfraMR[[#This Row],[B.03.1 - Parque de Coches Motores Motrices Remolcados]]+Urq_InfraMR[[#This Row],[B.03.2 - Parque de Coches Motores Motrices Intermedios]]+Urq_InfraMR[[#This Row],[B.03.3 - Parque de Coches Motores Motrices Cabina]]</f>
        <v>0</v>
      </c>
      <c r="AY47" s="1">
        <v>0</v>
      </c>
      <c r="AZ47" s="1">
        <v>0</v>
      </c>
      <c r="BA47" s="1">
        <v>0</v>
      </c>
      <c r="BB47" s="1">
        <v>0</v>
      </c>
      <c r="BC47" s="200">
        <f>+SUM(Urq_InfraMR[[#This Row],[B.04.1 - Parque de Coches Remolcados Clase Unica]:[B.04.5 - Parque de Coches Remolcados para Servicios Especiales (Cartoneros)]])</f>
        <v>0</v>
      </c>
      <c r="BD47" s="356">
        <v>0</v>
      </c>
      <c r="BE47" s="1">
        <v>1</v>
      </c>
      <c r="BF47" s="1">
        <v>0</v>
      </c>
      <c r="BG47" s="235">
        <v>1435</v>
      </c>
    </row>
    <row r="48" spans="1:59">
      <c r="A48" s="1">
        <v>1996</v>
      </c>
      <c r="B48" s="1" t="s">
        <v>71</v>
      </c>
      <c r="C48" s="10">
        <v>0.2</v>
      </c>
      <c r="D48" s="10">
        <v>0</v>
      </c>
      <c r="E48" s="10">
        <v>0</v>
      </c>
      <c r="F48" s="10">
        <v>25.676639999999999</v>
      </c>
      <c r="G48" s="192">
        <f t="shared" si="0"/>
        <v>25.876639999999998</v>
      </c>
      <c r="H48" s="192">
        <f>+Urq_InfraMR[[#This Row],[Total Líneas de Explotación ]]</f>
        <v>25.876639999999998</v>
      </c>
      <c r="I48" s="192">
        <v>25.677</v>
      </c>
      <c r="J48" s="10">
        <v>0.2</v>
      </c>
      <c r="K48" s="10">
        <v>2.5569999999999999</v>
      </c>
      <c r="L48" s="10">
        <v>54.899000000000001</v>
      </c>
      <c r="M48" s="10">
        <v>3.875</v>
      </c>
      <c r="N48" s="192">
        <f>+Urq_InfraMR[[#This Row],[A.03.1 -  Longitud de Vías de Explotación No Electrificadas Troncales y Ramales (vía principal) (km)]]+Urq_InfraMR[[#This Row],[A.04.1 -  Longitud de Vías de Explotación Electrificadas Troncales y Ramales (vía principal) (km)]]</f>
        <v>55.099000000000004</v>
      </c>
      <c r="O48" s="192">
        <f>+Urq_InfraMR[[#This Row],[Total Vías (excluido Auxiliares)]]</f>
        <v>55.099000000000004</v>
      </c>
      <c r="P48" s="1">
        <v>6</v>
      </c>
      <c r="Q48" s="1">
        <v>17</v>
      </c>
      <c r="R48" s="1">
        <v>0</v>
      </c>
      <c r="S48" s="194">
        <f t="shared" si="1"/>
        <v>23</v>
      </c>
      <c r="T48" s="194">
        <v>23</v>
      </c>
      <c r="U48" s="1">
        <v>0</v>
      </c>
      <c r="V48" s="1">
        <v>30</v>
      </c>
      <c r="W48" s="1">
        <v>0</v>
      </c>
      <c r="X48" s="1">
        <v>3</v>
      </c>
      <c r="Y48" s="1">
        <v>2</v>
      </c>
      <c r="Z48" s="196">
        <f t="shared" si="2"/>
        <v>35</v>
      </c>
      <c r="AA48" s="1">
        <v>1</v>
      </c>
      <c r="AB48" s="1">
        <v>6</v>
      </c>
      <c r="AC48" s="1">
        <f>+Urq_InfraMR[[#This Row],[Total Pasos Vehiculares a Nivel]]</f>
        <v>35</v>
      </c>
      <c r="AD48" s="196">
        <f t="shared" si="3"/>
        <v>42</v>
      </c>
      <c r="AE48" s="1">
        <v>1</v>
      </c>
      <c r="AF48" s="1">
        <v>2</v>
      </c>
      <c r="AG48" s="1">
        <v>31</v>
      </c>
      <c r="AH48" s="196">
        <f t="shared" si="4"/>
        <v>34</v>
      </c>
      <c r="AI48" s="7">
        <v>17.370999999999999</v>
      </c>
      <c r="AJ48" s="7">
        <v>0</v>
      </c>
      <c r="AK48" s="7">
        <v>8.3789999999999996</v>
      </c>
      <c r="AL48" s="198">
        <f t="shared" si="5"/>
        <v>25.75</v>
      </c>
      <c r="AM48" s="1">
        <v>1</v>
      </c>
      <c r="AN48" s="1">
        <v>0</v>
      </c>
      <c r="AO48" s="1">
        <v>0</v>
      </c>
      <c r="AP48" s="200">
        <f t="shared" si="6"/>
        <v>1</v>
      </c>
      <c r="AQ48" s="1">
        <v>0</v>
      </c>
      <c r="AR48" s="1">
        <v>128</v>
      </c>
      <c r="AS48" s="1">
        <v>0</v>
      </c>
      <c r="AT48" s="200">
        <f>+Urq_InfraMR[[#This Row],[B.02.1 - Parque de Coches Eléctricos Motrices]]+Urq_InfraMR[[#This Row],[B.02.2 - Parque de Coches Eléctricos Motrices Remolcados Tipo R]]+Urq_InfraMR[[#This Row],[B.02.3 - Parque de Coches Eléctricos Motrices Tipo R]]</f>
        <v>128</v>
      </c>
      <c r="AU48" s="1">
        <v>0</v>
      </c>
      <c r="AV48" s="1">
        <v>0</v>
      </c>
      <c r="AW48" s="1">
        <v>0</v>
      </c>
      <c r="AX48" s="200">
        <f>+Urq_InfraMR[[#This Row],[B.03.1 - Parque de Coches Motores Motrices Remolcados]]+Urq_InfraMR[[#This Row],[B.03.2 - Parque de Coches Motores Motrices Intermedios]]+Urq_InfraMR[[#This Row],[B.03.3 - Parque de Coches Motores Motrices Cabina]]</f>
        <v>0</v>
      </c>
      <c r="AY48" s="1">
        <v>0</v>
      </c>
      <c r="AZ48" s="1">
        <v>0</v>
      </c>
      <c r="BA48" s="1">
        <v>0</v>
      </c>
      <c r="BB48" s="1">
        <v>0</v>
      </c>
      <c r="BC48" s="200">
        <f>+SUM(Urq_InfraMR[[#This Row],[B.04.1 - Parque de Coches Remolcados Clase Unica]:[B.04.5 - Parque de Coches Remolcados para Servicios Especiales (Cartoneros)]])</f>
        <v>0</v>
      </c>
      <c r="BD48" s="356">
        <v>0</v>
      </c>
      <c r="BE48" s="1">
        <v>1</v>
      </c>
      <c r="BF48" s="1">
        <v>0</v>
      </c>
      <c r="BG48" s="235">
        <v>1435</v>
      </c>
    </row>
    <row r="49" spans="1:59">
      <c r="A49" s="1">
        <v>1996</v>
      </c>
      <c r="B49" s="1" t="s">
        <v>72</v>
      </c>
      <c r="C49" s="10">
        <v>0.2</v>
      </c>
      <c r="D49" s="10">
        <v>0</v>
      </c>
      <c r="E49" s="10">
        <v>0</v>
      </c>
      <c r="F49" s="10">
        <v>25.676639999999999</v>
      </c>
      <c r="G49" s="192">
        <f t="shared" si="0"/>
        <v>25.876639999999998</v>
      </c>
      <c r="H49" s="192">
        <f>+Urq_InfraMR[[#This Row],[Total Líneas de Explotación ]]</f>
        <v>25.876639999999998</v>
      </c>
      <c r="I49" s="192">
        <v>25.677</v>
      </c>
      <c r="J49" s="10">
        <v>0.2</v>
      </c>
      <c r="K49" s="10">
        <v>2.5569999999999999</v>
      </c>
      <c r="L49" s="10">
        <v>54.899000000000001</v>
      </c>
      <c r="M49" s="10">
        <v>3.875</v>
      </c>
      <c r="N49" s="192">
        <f>+Urq_InfraMR[[#This Row],[A.03.1 -  Longitud de Vías de Explotación No Electrificadas Troncales y Ramales (vía principal) (km)]]+Urq_InfraMR[[#This Row],[A.04.1 -  Longitud de Vías de Explotación Electrificadas Troncales y Ramales (vía principal) (km)]]</f>
        <v>55.099000000000004</v>
      </c>
      <c r="O49" s="192">
        <f>+Urq_InfraMR[[#This Row],[Total Vías (excluido Auxiliares)]]</f>
        <v>55.099000000000004</v>
      </c>
      <c r="P49" s="1">
        <v>6</v>
      </c>
      <c r="Q49" s="1">
        <v>17</v>
      </c>
      <c r="R49" s="1">
        <v>0</v>
      </c>
      <c r="S49" s="194">
        <f t="shared" si="1"/>
        <v>23</v>
      </c>
      <c r="T49" s="194">
        <v>23</v>
      </c>
      <c r="U49" s="1">
        <v>0</v>
      </c>
      <c r="V49" s="1">
        <v>30</v>
      </c>
      <c r="W49" s="1">
        <v>0</v>
      </c>
      <c r="X49" s="1">
        <v>3</v>
      </c>
      <c r="Y49" s="1">
        <v>2</v>
      </c>
      <c r="Z49" s="196">
        <f t="shared" si="2"/>
        <v>35</v>
      </c>
      <c r="AA49" s="1">
        <v>1</v>
      </c>
      <c r="AB49" s="1">
        <v>6</v>
      </c>
      <c r="AC49" s="1">
        <f>+Urq_InfraMR[[#This Row],[Total Pasos Vehiculares a Nivel]]</f>
        <v>35</v>
      </c>
      <c r="AD49" s="196">
        <f t="shared" si="3"/>
        <v>42</v>
      </c>
      <c r="AE49" s="1">
        <v>1</v>
      </c>
      <c r="AF49" s="1">
        <v>2</v>
      </c>
      <c r="AG49" s="1">
        <v>31</v>
      </c>
      <c r="AH49" s="196">
        <f t="shared" si="4"/>
        <v>34</v>
      </c>
      <c r="AI49" s="7">
        <v>17.370999999999999</v>
      </c>
      <c r="AJ49" s="7">
        <v>0</v>
      </c>
      <c r="AK49" s="7">
        <v>8.3789999999999996</v>
      </c>
      <c r="AL49" s="198">
        <f t="shared" si="5"/>
        <v>25.75</v>
      </c>
      <c r="AM49" s="1">
        <v>1</v>
      </c>
      <c r="AN49" s="1">
        <v>0</v>
      </c>
      <c r="AO49" s="1">
        <v>0</v>
      </c>
      <c r="AP49" s="200">
        <f t="shared" si="6"/>
        <v>1</v>
      </c>
      <c r="AQ49" s="1">
        <v>0</v>
      </c>
      <c r="AR49" s="1">
        <v>128</v>
      </c>
      <c r="AS49" s="1">
        <v>0</v>
      </c>
      <c r="AT49" s="200">
        <f>+Urq_InfraMR[[#This Row],[B.02.1 - Parque de Coches Eléctricos Motrices]]+Urq_InfraMR[[#This Row],[B.02.2 - Parque de Coches Eléctricos Motrices Remolcados Tipo R]]+Urq_InfraMR[[#This Row],[B.02.3 - Parque de Coches Eléctricos Motrices Tipo R]]</f>
        <v>128</v>
      </c>
      <c r="AU49" s="1">
        <v>0</v>
      </c>
      <c r="AV49" s="1">
        <v>0</v>
      </c>
      <c r="AW49" s="1">
        <v>0</v>
      </c>
      <c r="AX49" s="200">
        <f>+Urq_InfraMR[[#This Row],[B.03.1 - Parque de Coches Motores Motrices Remolcados]]+Urq_InfraMR[[#This Row],[B.03.2 - Parque de Coches Motores Motrices Intermedios]]+Urq_InfraMR[[#This Row],[B.03.3 - Parque de Coches Motores Motrices Cabina]]</f>
        <v>0</v>
      </c>
      <c r="AY49" s="1">
        <v>0</v>
      </c>
      <c r="AZ49" s="1">
        <v>0</v>
      </c>
      <c r="BA49" s="1">
        <v>0</v>
      </c>
      <c r="BB49" s="1">
        <v>0</v>
      </c>
      <c r="BC49" s="200">
        <f>+SUM(Urq_InfraMR[[#This Row],[B.04.1 - Parque de Coches Remolcados Clase Unica]:[B.04.5 - Parque de Coches Remolcados para Servicios Especiales (Cartoneros)]])</f>
        <v>0</v>
      </c>
      <c r="BD49" s="356">
        <v>0</v>
      </c>
      <c r="BE49" s="1">
        <v>1</v>
      </c>
      <c r="BF49" s="1">
        <v>0</v>
      </c>
      <c r="BG49" s="235">
        <v>1435</v>
      </c>
    </row>
    <row r="50" spans="1:59">
      <c r="A50" s="1">
        <v>1997</v>
      </c>
      <c r="B50" s="1" t="s">
        <v>61</v>
      </c>
      <c r="C50" s="10">
        <v>0.2</v>
      </c>
      <c r="D50" s="10">
        <v>0</v>
      </c>
      <c r="E50" s="10">
        <v>0</v>
      </c>
      <c r="F50" s="10">
        <v>25.676639999999999</v>
      </c>
      <c r="G50" s="192">
        <f t="shared" si="0"/>
        <v>25.876639999999998</v>
      </c>
      <c r="H50" s="192">
        <f>+Urq_InfraMR[[#This Row],[Total Líneas de Explotación ]]</f>
        <v>25.876639999999998</v>
      </c>
      <c r="I50" s="192">
        <v>25.677</v>
      </c>
      <c r="J50" s="10">
        <v>0.2</v>
      </c>
      <c r="K50" s="10">
        <v>2.5569999999999999</v>
      </c>
      <c r="L50" s="10">
        <v>54.899000000000001</v>
      </c>
      <c r="M50" s="10">
        <v>3.875</v>
      </c>
      <c r="N50" s="192">
        <f>+Urq_InfraMR[[#This Row],[A.03.1 -  Longitud de Vías de Explotación No Electrificadas Troncales y Ramales (vía principal) (km)]]+Urq_InfraMR[[#This Row],[A.04.1 -  Longitud de Vías de Explotación Electrificadas Troncales y Ramales (vía principal) (km)]]</f>
        <v>55.099000000000004</v>
      </c>
      <c r="O50" s="192">
        <f>+Urq_InfraMR[[#This Row],[Total Vías (excluido Auxiliares)]]</f>
        <v>55.099000000000004</v>
      </c>
      <c r="P50" s="1">
        <v>4</v>
      </c>
      <c r="Q50" s="1">
        <v>19</v>
      </c>
      <c r="R50" s="1">
        <v>0</v>
      </c>
      <c r="S50" s="194">
        <f t="shared" si="1"/>
        <v>23</v>
      </c>
      <c r="T50" s="194">
        <v>23</v>
      </c>
      <c r="U50" s="1">
        <v>0</v>
      </c>
      <c r="V50" s="1">
        <v>30</v>
      </c>
      <c r="W50" s="1">
        <v>0</v>
      </c>
      <c r="X50" s="1">
        <v>3</v>
      </c>
      <c r="Y50" s="1">
        <v>2</v>
      </c>
      <c r="Z50" s="196">
        <f t="shared" si="2"/>
        <v>35</v>
      </c>
      <c r="AA50" s="1">
        <v>1</v>
      </c>
      <c r="AB50" s="1">
        <v>6</v>
      </c>
      <c r="AC50" s="1">
        <f>+Urq_InfraMR[[#This Row],[Total Pasos Vehiculares a Nivel]]</f>
        <v>35</v>
      </c>
      <c r="AD50" s="196">
        <f t="shared" si="3"/>
        <v>42</v>
      </c>
      <c r="AE50" s="1">
        <v>1</v>
      </c>
      <c r="AF50" s="1">
        <v>2</v>
      </c>
      <c r="AG50" s="1">
        <v>31</v>
      </c>
      <c r="AH50" s="196">
        <f t="shared" si="4"/>
        <v>34</v>
      </c>
      <c r="AI50" s="7">
        <v>17.370999999999999</v>
      </c>
      <c r="AJ50" s="7">
        <v>0</v>
      </c>
      <c r="AK50" s="7">
        <v>8.3789999999999996</v>
      </c>
      <c r="AL50" s="198">
        <f t="shared" si="5"/>
        <v>25.75</v>
      </c>
      <c r="AM50" s="1">
        <v>1</v>
      </c>
      <c r="AN50" s="1">
        <v>0</v>
      </c>
      <c r="AO50" s="1">
        <v>0</v>
      </c>
      <c r="AP50" s="200">
        <f t="shared" si="6"/>
        <v>1</v>
      </c>
      <c r="AQ50" s="1">
        <v>0</v>
      </c>
      <c r="AR50" s="1">
        <v>128</v>
      </c>
      <c r="AS50" s="1">
        <v>0</v>
      </c>
      <c r="AT50" s="200">
        <f>+Urq_InfraMR[[#This Row],[B.02.1 - Parque de Coches Eléctricos Motrices]]+Urq_InfraMR[[#This Row],[B.02.2 - Parque de Coches Eléctricos Motrices Remolcados Tipo R]]+Urq_InfraMR[[#This Row],[B.02.3 - Parque de Coches Eléctricos Motrices Tipo R]]</f>
        <v>128</v>
      </c>
      <c r="AU50" s="1">
        <v>0</v>
      </c>
      <c r="AV50" s="1">
        <v>0</v>
      </c>
      <c r="AW50" s="1">
        <v>0</v>
      </c>
      <c r="AX50" s="200">
        <f>+Urq_InfraMR[[#This Row],[B.03.1 - Parque de Coches Motores Motrices Remolcados]]+Urq_InfraMR[[#This Row],[B.03.2 - Parque de Coches Motores Motrices Intermedios]]+Urq_InfraMR[[#This Row],[B.03.3 - Parque de Coches Motores Motrices Cabina]]</f>
        <v>0</v>
      </c>
      <c r="AY50" s="1">
        <v>0</v>
      </c>
      <c r="AZ50" s="1">
        <v>0</v>
      </c>
      <c r="BA50" s="1">
        <v>0</v>
      </c>
      <c r="BB50" s="1">
        <v>0</v>
      </c>
      <c r="BC50" s="200">
        <f>+SUM(Urq_InfraMR[[#This Row],[B.04.1 - Parque de Coches Remolcados Clase Unica]:[B.04.5 - Parque de Coches Remolcados para Servicios Especiales (Cartoneros)]])</f>
        <v>0</v>
      </c>
      <c r="BD50" s="356">
        <v>0</v>
      </c>
      <c r="BE50" s="1">
        <v>1</v>
      </c>
      <c r="BF50" s="1">
        <v>0</v>
      </c>
      <c r="BG50" s="235">
        <v>1435</v>
      </c>
    </row>
    <row r="51" spans="1:59">
      <c r="A51" s="1">
        <v>1997</v>
      </c>
      <c r="B51" s="1" t="s">
        <v>62</v>
      </c>
      <c r="C51" s="10">
        <v>0.2</v>
      </c>
      <c r="D51" s="10">
        <v>0</v>
      </c>
      <c r="E51" s="10">
        <v>0</v>
      </c>
      <c r="F51" s="10">
        <v>25.676639999999999</v>
      </c>
      <c r="G51" s="192">
        <f t="shared" si="0"/>
        <v>25.876639999999998</v>
      </c>
      <c r="H51" s="192">
        <f>+Urq_InfraMR[[#This Row],[Total Líneas de Explotación ]]</f>
        <v>25.876639999999998</v>
      </c>
      <c r="I51" s="192">
        <v>25.677</v>
      </c>
      <c r="J51" s="10">
        <v>0.2</v>
      </c>
      <c r="K51" s="10">
        <v>2.5569999999999999</v>
      </c>
      <c r="L51" s="10">
        <v>54.899000000000001</v>
      </c>
      <c r="M51" s="10">
        <v>3.875</v>
      </c>
      <c r="N51" s="192">
        <f>+Urq_InfraMR[[#This Row],[A.03.1 -  Longitud de Vías de Explotación No Electrificadas Troncales y Ramales (vía principal) (km)]]+Urq_InfraMR[[#This Row],[A.04.1 -  Longitud de Vías de Explotación Electrificadas Troncales y Ramales (vía principal) (km)]]</f>
        <v>55.099000000000004</v>
      </c>
      <c r="O51" s="192">
        <f>+Urq_InfraMR[[#This Row],[Total Vías (excluido Auxiliares)]]</f>
        <v>55.099000000000004</v>
      </c>
      <c r="P51" s="1">
        <v>4</v>
      </c>
      <c r="Q51" s="1">
        <v>19</v>
      </c>
      <c r="R51" s="1">
        <v>0</v>
      </c>
      <c r="S51" s="194">
        <f t="shared" si="1"/>
        <v>23</v>
      </c>
      <c r="T51" s="194">
        <v>23</v>
      </c>
      <c r="U51" s="1">
        <v>0</v>
      </c>
      <c r="V51" s="1">
        <v>30</v>
      </c>
      <c r="W51" s="1">
        <v>0</v>
      </c>
      <c r="X51" s="1">
        <v>3</v>
      </c>
      <c r="Y51" s="1">
        <v>2</v>
      </c>
      <c r="Z51" s="196">
        <f t="shared" si="2"/>
        <v>35</v>
      </c>
      <c r="AA51" s="1">
        <v>1</v>
      </c>
      <c r="AB51" s="1">
        <v>6</v>
      </c>
      <c r="AC51" s="1">
        <f>+Urq_InfraMR[[#This Row],[Total Pasos Vehiculares a Nivel]]</f>
        <v>35</v>
      </c>
      <c r="AD51" s="196">
        <f t="shared" si="3"/>
        <v>42</v>
      </c>
      <c r="AE51" s="1">
        <v>1</v>
      </c>
      <c r="AF51" s="1">
        <v>2</v>
      </c>
      <c r="AG51" s="1">
        <v>31</v>
      </c>
      <c r="AH51" s="196">
        <f t="shared" si="4"/>
        <v>34</v>
      </c>
      <c r="AI51" s="7">
        <v>17.370999999999999</v>
      </c>
      <c r="AJ51" s="7">
        <v>0</v>
      </c>
      <c r="AK51" s="7">
        <v>8.3789999999999996</v>
      </c>
      <c r="AL51" s="198">
        <f t="shared" si="5"/>
        <v>25.75</v>
      </c>
      <c r="AM51" s="1">
        <v>1</v>
      </c>
      <c r="AN51" s="1">
        <v>0</v>
      </c>
      <c r="AO51" s="1">
        <v>0</v>
      </c>
      <c r="AP51" s="200">
        <f t="shared" si="6"/>
        <v>1</v>
      </c>
      <c r="AQ51" s="1">
        <v>0</v>
      </c>
      <c r="AR51" s="1">
        <v>128</v>
      </c>
      <c r="AS51" s="1">
        <v>0</v>
      </c>
      <c r="AT51" s="200">
        <f>+Urq_InfraMR[[#This Row],[B.02.1 - Parque de Coches Eléctricos Motrices]]+Urq_InfraMR[[#This Row],[B.02.2 - Parque de Coches Eléctricos Motrices Remolcados Tipo R]]+Urq_InfraMR[[#This Row],[B.02.3 - Parque de Coches Eléctricos Motrices Tipo R]]</f>
        <v>128</v>
      </c>
      <c r="AU51" s="1">
        <v>0</v>
      </c>
      <c r="AV51" s="1">
        <v>0</v>
      </c>
      <c r="AW51" s="1">
        <v>0</v>
      </c>
      <c r="AX51" s="200">
        <f>+Urq_InfraMR[[#This Row],[B.03.1 - Parque de Coches Motores Motrices Remolcados]]+Urq_InfraMR[[#This Row],[B.03.2 - Parque de Coches Motores Motrices Intermedios]]+Urq_InfraMR[[#This Row],[B.03.3 - Parque de Coches Motores Motrices Cabina]]</f>
        <v>0</v>
      </c>
      <c r="AY51" s="1">
        <v>0</v>
      </c>
      <c r="AZ51" s="1">
        <v>0</v>
      </c>
      <c r="BA51" s="1">
        <v>0</v>
      </c>
      <c r="BB51" s="1">
        <v>0</v>
      </c>
      <c r="BC51" s="200">
        <f>+SUM(Urq_InfraMR[[#This Row],[B.04.1 - Parque de Coches Remolcados Clase Unica]:[B.04.5 - Parque de Coches Remolcados para Servicios Especiales (Cartoneros)]])</f>
        <v>0</v>
      </c>
      <c r="BD51" s="356">
        <v>0</v>
      </c>
      <c r="BE51" s="1">
        <v>1</v>
      </c>
      <c r="BF51" s="1">
        <v>0</v>
      </c>
      <c r="BG51" s="235">
        <v>1435</v>
      </c>
    </row>
    <row r="52" spans="1:59">
      <c r="A52" s="1">
        <v>1997</v>
      </c>
      <c r="B52" s="1" t="s">
        <v>63</v>
      </c>
      <c r="C52" s="10">
        <v>0.2</v>
      </c>
      <c r="D52" s="10">
        <v>0</v>
      </c>
      <c r="E52" s="10">
        <v>0</v>
      </c>
      <c r="F52" s="10">
        <v>25.676639999999999</v>
      </c>
      <c r="G52" s="192">
        <f t="shared" si="0"/>
        <v>25.876639999999998</v>
      </c>
      <c r="H52" s="192">
        <f>+Urq_InfraMR[[#This Row],[Total Líneas de Explotación ]]</f>
        <v>25.876639999999998</v>
      </c>
      <c r="I52" s="192">
        <v>25.677</v>
      </c>
      <c r="J52" s="10">
        <v>0.2</v>
      </c>
      <c r="K52" s="10">
        <v>2.5569999999999999</v>
      </c>
      <c r="L52" s="10">
        <v>54.899000000000001</v>
      </c>
      <c r="M52" s="10">
        <v>3.875</v>
      </c>
      <c r="N52" s="192">
        <f>+Urq_InfraMR[[#This Row],[A.03.1 -  Longitud de Vías de Explotación No Electrificadas Troncales y Ramales (vía principal) (km)]]+Urq_InfraMR[[#This Row],[A.04.1 -  Longitud de Vías de Explotación Electrificadas Troncales y Ramales (vía principal) (km)]]</f>
        <v>55.099000000000004</v>
      </c>
      <c r="O52" s="192">
        <f>+Urq_InfraMR[[#This Row],[Total Vías (excluido Auxiliares)]]</f>
        <v>55.099000000000004</v>
      </c>
      <c r="P52" s="1">
        <v>4</v>
      </c>
      <c r="Q52" s="1">
        <v>19</v>
      </c>
      <c r="R52" s="1">
        <v>0</v>
      </c>
      <c r="S52" s="194">
        <f t="shared" si="1"/>
        <v>23</v>
      </c>
      <c r="T52" s="194">
        <v>23</v>
      </c>
      <c r="U52" s="1">
        <v>0</v>
      </c>
      <c r="V52" s="1">
        <v>30</v>
      </c>
      <c r="W52" s="1">
        <v>0</v>
      </c>
      <c r="X52" s="1">
        <v>3</v>
      </c>
      <c r="Y52" s="1">
        <v>2</v>
      </c>
      <c r="Z52" s="196">
        <f t="shared" si="2"/>
        <v>35</v>
      </c>
      <c r="AA52" s="1">
        <v>1</v>
      </c>
      <c r="AB52" s="1">
        <v>6</v>
      </c>
      <c r="AC52" s="1">
        <f>+Urq_InfraMR[[#This Row],[Total Pasos Vehiculares a Nivel]]</f>
        <v>35</v>
      </c>
      <c r="AD52" s="196">
        <f t="shared" si="3"/>
        <v>42</v>
      </c>
      <c r="AE52" s="1">
        <v>1</v>
      </c>
      <c r="AF52" s="1">
        <v>2</v>
      </c>
      <c r="AG52" s="1">
        <v>31</v>
      </c>
      <c r="AH52" s="196">
        <f t="shared" si="4"/>
        <v>34</v>
      </c>
      <c r="AI52" s="7">
        <v>17.370999999999999</v>
      </c>
      <c r="AJ52" s="7">
        <v>0</v>
      </c>
      <c r="AK52" s="7">
        <v>8.3789999999999996</v>
      </c>
      <c r="AL52" s="198">
        <f t="shared" si="5"/>
        <v>25.75</v>
      </c>
      <c r="AM52" s="1">
        <v>1</v>
      </c>
      <c r="AN52" s="1">
        <v>0</v>
      </c>
      <c r="AO52" s="1">
        <v>0</v>
      </c>
      <c r="AP52" s="200">
        <f t="shared" si="6"/>
        <v>1</v>
      </c>
      <c r="AQ52" s="1">
        <v>0</v>
      </c>
      <c r="AR52" s="1">
        <v>128</v>
      </c>
      <c r="AS52" s="1">
        <v>0</v>
      </c>
      <c r="AT52" s="200">
        <f>+Urq_InfraMR[[#This Row],[B.02.1 - Parque de Coches Eléctricos Motrices]]+Urq_InfraMR[[#This Row],[B.02.2 - Parque de Coches Eléctricos Motrices Remolcados Tipo R]]+Urq_InfraMR[[#This Row],[B.02.3 - Parque de Coches Eléctricos Motrices Tipo R]]</f>
        <v>128</v>
      </c>
      <c r="AU52" s="1">
        <v>0</v>
      </c>
      <c r="AV52" s="1">
        <v>0</v>
      </c>
      <c r="AW52" s="1">
        <v>0</v>
      </c>
      <c r="AX52" s="200">
        <f>+Urq_InfraMR[[#This Row],[B.03.1 - Parque de Coches Motores Motrices Remolcados]]+Urq_InfraMR[[#This Row],[B.03.2 - Parque de Coches Motores Motrices Intermedios]]+Urq_InfraMR[[#This Row],[B.03.3 - Parque de Coches Motores Motrices Cabina]]</f>
        <v>0</v>
      </c>
      <c r="AY52" s="1">
        <v>0</v>
      </c>
      <c r="AZ52" s="1">
        <v>0</v>
      </c>
      <c r="BA52" s="1">
        <v>0</v>
      </c>
      <c r="BB52" s="1">
        <v>0</v>
      </c>
      <c r="BC52" s="200">
        <f>+SUM(Urq_InfraMR[[#This Row],[B.04.1 - Parque de Coches Remolcados Clase Unica]:[B.04.5 - Parque de Coches Remolcados para Servicios Especiales (Cartoneros)]])</f>
        <v>0</v>
      </c>
      <c r="BD52" s="356">
        <v>0</v>
      </c>
      <c r="BE52" s="1">
        <v>1</v>
      </c>
      <c r="BF52" s="1">
        <v>0</v>
      </c>
      <c r="BG52" s="235">
        <v>1435</v>
      </c>
    </row>
    <row r="53" spans="1:59">
      <c r="A53" s="1">
        <v>1997</v>
      </c>
      <c r="B53" s="1" t="s">
        <v>64</v>
      </c>
      <c r="C53" s="10">
        <v>0.2</v>
      </c>
      <c r="D53" s="10">
        <v>0</v>
      </c>
      <c r="E53" s="10">
        <v>0</v>
      </c>
      <c r="F53" s="10">
        <v>25.676639999999999</v>
      </c>
      <c r="G53" s="192">
        <f t="shared" si="0"/>
        <v>25.876639999999998</v>
      </c>
      <c r="H53" s="192">
        <f>+Urq_InfraMR[[#This Row],[Total Líneas de Explotación ]]</f>
        <v>25.876639999999998</v>
      </c>
      <c r="I53" s="192">
        <v>25.677</v>
      </c>
      <c r="J53" s="10">
        <v>0.2</v>
      </c>
      <c r="K53" s="10">
        <v>2.5569999999999999</v>
      </c>
      <c r="L53" s="10">
        <v>54.899000000000001</v>
      </c>
      <c r="M53" s="10">
        <v>3.875</v>
      </c>
      <c r="N53" s="192">
        <f>+Urq_InfraMR[[#This Row],[A.03.1 -  Longitud de Vías de Explotación No Electrificadas Troncales y Ramales (vía principal) (km)]]+Urq_InfraMR[[#This Row],[A.04.1 -  Longitud de Vías de Explotación Electrificadas Troncales y Ramales (vía principal) (km)]]</f>
        <v>55.099000000000004</v>
      </c>
      <c r="O53" s="192">
        <f>+Urq_InfraMR[[#This Row],[Total Vías (excluido Auxiliares)]]</f>
        <v>55.099000000000004</v>
      </c>
      <c r="P53" s="1">
        <v>4</v>
      </c>
      <c r="Q53" s="1">
        <v>19</v>
      </c>
      <c r="R53" s="1">
        <v>0</v>
      </c>
      <c r="S53" s="194">
        <f t="shared" si="1"/>
        <v>23</v>
      </c>
      <c r="T53" s="194">
        <v>23</v>
      </c>
      <c r="U53" s="1">
        <v>0</v>
      </c>
      <c r="V53" s="1">
        <v>30</v>
      </c>
      <c r="W53" s="1">
        <v>0</v>
      </c>
      <c r="X53" s="1">
        <v>3</v>
      </c>
      <c r="Y53" s="1">
        <v>2</v>
      </c>
      <c r="Z53" s="196">
        <f t="shared" si="2"/>
        <v>35</v>
      </c>
      <c r="AA53" s="1">
        <v>1</v>
      </c>
      <c r="AB53" s="1">
        <v>6</v>
      </c>
      <c r="AC53" s="1">
        <f>+Urq_InfraMR[[#This Row],[Total Pasos Vehiculares a Nivel]]</f>
        <v>35</v>
      </c>
      <c r="AD53" s="196">
        <f t="shared" si="3"/>
        <v>42</v>
      </c>
      <c r="AE53" s="1">
        <v>1</v>
      </c>
      <c r="AF53" s="1">
        <v>2</v>
      </c>
      <c r="AG53" s="1">
        <v>31</v>
      </c>
      <c r="AH53" s="196">
        <f t="shared" si="4"/>
        <v>34</v>
      </c>
      <c r="AI53" s="7">
        <v>17.370999999999999</v>
      </c>
      <c r="AJ53" s="7">
        <v>0</v>
      </c>
      <c r="AK53" s="7">
        <v>8.3789999999999996</v>
      </c>
      <c r="AL53" s="198">
        <f t="shared" si="5"/>
        <v>25.75</v>
      </c>
      <c r="AM53" s="1">
        <v>1</v>
      </c>
      <c r="AN53" s="1">
        <v>0</v>
      </c>
      <c r="AO53" s="1">
        <v>0</v>
      </c>
      <c r="AP53" s="200">
        <f t="shared" si="6"/>
        <v>1</v>
      </c>
      <c r="AQ53" s="1">
        <v>0</v>
      </c>
      <c r="AR53" s="1">
        <v>128</v>
      </c>
      <c r="AS53" s="1">
        <v>0</v>
      </c>
      <c r="AT53" s="200">
        <f>+Urq_InfraMR[[#This Row],[B.02.1 - Parque de Coches Eléctricos Motrices]]+Urq_InfraMR[[#This Row],[B.02.2 - Parque de Coches Eléctricos Motrices Remolcados Tipo R]]+Urq_InfraMR[[#This Row],[B.02.3 - Parque de Coches Eléctricos Motrices Tipo R]]</f>
        <v>128</v>
      </c>
      <c r="AU53" s="1">
        <v>0</v>
      </c>
      <c r="AV53" s="1">
        <v>0</v>
      </c>
      <c r="AW53" s="1">
        <v>0</v>
      </c>
      <c r="AX53" s="200">
        <f>+Urq_InfraMR[[#This Row],[B.03.1 - Parque de Coches Motores Motrices Remolcados]]+Urq_InfraMR[[#This Row],[B.03.2 - Parque de Coches Motores Motrices Intermedios]]+Urq_InfraMR[[#This Row],[B.03.3 - Parque de Coches Motores Motrices Cabina]]</f>
        <v>0</v>
      </c>
      <c r="AY53" s="1">
        <v>0</v>
      </c>
      <c r="AZ53" s="1">
        <v>0</v>
      </c>
      <c r="BA53" s="1">
        <v>0</v>
      </c>
      <c r="BB53" s="1">
        <v>0</v>
      </c>
      <c r="BC53" s="200">
        <f>+SUM(Urq_InfraMR[[#This Row],[B.04.1 - Parque de Coches Remolcados Clase Unica]:[B.04.5 - Parque de Coches Remolcados para Servicios Especiales (Cartoneros)]])</f>
        <v>0</v>
      </c>
      <c r="BD53" s="356">
        <v>0</v>
      </c>
      <c r="BE53" s="1">
        <v>1</v>
      </c>
      <c r="BF53" s="1">
        <v>0</v>
      </c>
      <c r="BG53" s="235">
        <v>1435</v>
      </c>
    </row>
    <row r="54" spans="1:59">
      <c r="A54" s="1">
        <v>1997</v>
      </c>
      <c r="B54" s="1" t="s">
        <v>65</v>
      </c>
      <c r="C54" s="10">
        <v>0.2</v>
      </c>
      <c r="D54" s="10">
        <v>0</v>
      </c>
      <c r="E54" s="10">
        <v>0</v>
      </c>
      <c r="F54" s="10">
        <v>25.676639999999999</v>
      </c>
      <c r="G54" s="192">
        <f t="shared" si="0"/>
        <v>25.876639999999998</v>
      </c>
      <c r="H54" s="192">
        <f>+Urq_InfraMR[[#This Row],[Total Líneas de Explotación ]]</f>
        <v>25.876639999999998</v>
      </c>
      <c r="I54" s="192">
        <v>25.677</v>
      </c>
      <c r="J54" s="10">
        <v>0.2</v>
      </c>
      <c r="K54" s="10">
        <v>2.5569999999999999</v>
      </c>
      <c r="L54" s="10">
        <v>54.899000000000001</v>
      </c>
      <c r="M54" s="10">
        <v>3.875</v>
      </c>
      <c r="N54" s="192">
        <f>+Urq_InfraMR[[#This Row],[A.03.1 -  Longitud de Vías de Explotación No Electrificadas Troncales y Ramales (vía principal) (km)]]+Urq_InfraMR[[#This Row],[A.04.1 -  Longitud de Vías de Explotación Electrificadas Troncales y Ramales (vía principal) (km)]]</f>
        <v>55.099000000000004</v>
      </c>
      <c r="O54" s="192">
        <f>+Urq_InfraMR[[#This Row],[Total Vías (excluido Auxiliares)]]</f>
        <v>55.099000000000004</v>
      </c>
      <c r="P54" s="1">
        <v>4</v>
      </c>
      <c r="Q54" s="1">
        <v>19</v>
      </c>
      <c r="R54" s="1">
        <v>0</v>
      </c>
      <c r="S54" s="194">
        <f t="shared" si="1"/>
        <v>23</v>
      </c>
      <c r="T54" s="194">
        <v>23</v>
      </c>
      <c r="U54" s="1">
        <v>0</v>
      </c>
      <c r="V54" s="1">
        <v>30</v>
      </c>
      <c r="W54" s="1">
        <v>0</v>
      </c>
      <c r="X54" s="1">
        <v>3</v>
      </c>
      <c r="Y54" s="1">
        <v>2</v>
      </c>
      <c r="Z54" s="196">
        <f t="shared" si="2"/>
        <v>35</v>
      </c>
      <c r="AA54" s="1">
        <v>1</v>
      </c>
      <c r="AB54" s="1">
        <v>6</v>
      </c>
      <c r="AC54" s="1">
        <f>+Urq_InfraMR[[#This Row],[Total Pasos Vehiculares a Nivel]]</f>
        <v>35</v>
      </c>
      <c r="AD54" s="196">
        <f t="shared" si="3"/>
        <v>42</v>
      </c>
      <c r="AE54" s="1">
        <v>1</v>
      </c>
      <c r="AF54" s="1">
        <v>2</v>
      </c>
      <c r="AG54" s="1">
        <v>31</v>
      </c>
      <c r="AH54" s="196">
        <f t="shared" si="4"/>
        <v>34</v>
      </c>
      <c r="AI54" s="7">
        <v>17.370999999999999</v>
      </c>
      <c r="AJ54" s="7">
        <v>0</v>
      </c>
      <c r="AK54" s="7">
        <v>8.3789999999999996</v>
      </c>
      <c r="AL54" s="198">
        <f t="shared" si="5"/>
        <v>25.75</v>
      </c>
      <c r="AM54" s="1">
        <v>1</v>
      </c>
      <c r="AN54" s="1">
        <v>0</v>
      </c>
      <c r="AO54" s="1">
        <v>0</v>
      </c>
      <c r="AP54" s="200">
        <f t="shared" si="6"/>
        <v>1</v>
      </c>
      <c r="AQ54" s="1">
        <v>0</v>
      </c>
      <c r="AR54" s="1">
        <v>128</v>
      </c>
      <c r="AS54" s="1">
        <v>0</v>
      </c>
      <c r="AT54" s="200">
        <f>+Urq_InfraMR[[#This Row],[B.02.1 - Parque de Coches Eléctricos Motrices]]+Urq_InfraMR[[#This Row],[B.02.2 - Parque de Coches Eléctricos Motrices Remolcados Tipo R]]+Urq_InfraMR[[#This Row],[B.02.3 - Parque de Coches Eléctricos Motrices Tipo R]]</f>
        <v>128</v>
      </c>
      <c r="AU54" s="1">
        <v>0</v>
      </c>
      <c r="AV54" s="1">
        <v>0</v>
      </c>
      <c r="AW54" s="1">
        <v>0</v>
      </c>
      <c r="AX54" s="200">
        <f>+Urq_InfraMR[[#This Row],[B.03.1 - Parque de Coches Motores Motrices Remolcados]]+Urq_InfraMR[[#This Row],[B.03.2 - Parque de Coches Motores Motrices Intermedios]]+Urq_InfraMR[[#This Row],[B.03.3 - Parque de Coches Motores Motrices Cabina]]</f>
        <v>0</v>
      </c>
      <c r="AY54" s="1">
        <v>0</v>
      </c>
      <c r="AZ54" s="1">
        <v>0</v>
      </c>
      <c r="BA54" s="1">
        <v>0</v>
      </c>
      <c r="BB54" s="1">
        <v>0</v>
      </c>
      <c r="BC54" s="200">
        <f>+SUM(Urq_InfraMR[[#This Row],[B.04.1 - Parque de Coches Remolcados Clase Unica]:[B.04.5 - Parque de Coches Remolcados para Servicios Especiales (Cartoneros)]])</f>
        <v>0</v>
      </c>
      <c r="BD54" s="356">
        <v>0</v>
      </c>
      <c r="BE54" s="1">
        <v>1</v>
      </c>
      <c r="BF54" s="1">
        <v>0</v>
      </c>
      <c r="BG54" s="235">
        <v>1435</v>
      </c>
    </row>
    <row r="55" spans="1:59">
      <c r="A55" s="1">
        <v>1997</v>
      </c>
      <c r="B55" s="1" t="s">
        <v>66</v>
      </c>
      <c r="C55" s="10">
        <v>0.2</v>
      </c>
      <c r="D55" s="10">
        <v>0</v>
      </c>
      <c r="E55" s="10">
        <v>0</v>
      </c>
      <c r="F55" s="10">
        <v>25.676639999999999</v>
      </c>
      <c r="G55" s="192">
        <f t="shared" si="0"/>
        <v>25.876639999999998</v>
      </c>
      <c r="H55" s="192">
        <f>+Urq_InfraMR[[#This Row],[Total Líneas de Explotación ]]</f>
        <v>25.876639999999998</v>
      </c>
      <c r="I55" s="192">
        <v>25.677</v>
      </c>
      <c r="J55" s="10">
        <v>0.2</v>
      </c>
      <c r="K55" s="10">
        <v>2.5569999999999999</v>
      </c>
      <c r="L55" s="10">
        <v>54.899000000000001</v>
      </c>
      <c r="M55" s="10">
        <v>3.875</v>
      </c>
      <c r="N55" s="192">
        <f>+Urq_InfraMR[[#This Row],[A.03.1 -  Longitud de Vías de Explotación No Electrificadas Troncales y Ramales (vía principal) (km)]]+Urq_InfraMR[[#This Row],[A.04.1 -  Longitud de Vías de Explotación Electrificadas Troncales y Ramales (vía principal) (km)]]</f>
        <v>55.099000000000004</v>
      </c>
      <c r="O55" s="192">
        <f>+Urq_InfraMR[[#This Row],[Total Vías (excluido Auxiliares)]]</f>
        <v>55.099000000000004</v>
      </c>
      <c r="P55" s="1">
        <v>4</v>
      </c>
      <c r="Q55" s="1">
        <v>19</v>
      </c>
      <c r="R55" s="1">
        <v>0</v>
      </c>
      <c r="S55" s="194">
        <f t="shared" si="1"/>
        <v>23</v>
      </c>
      <c r="T55" s="194">
        <v>23</v>
      </c>
      <c r="U55" s="1">
        <v>0</v>
      </c>
      <c r="V55" s="1">
        <v>30</v>
      </c>
      <c r="W55" s="1">
        <v>0</v>
      </c>
      <c r="X55" s="1">
        <v>3</v>
      </c>
      <c r="Y55" s="1">
        <v>2</v>
      </c>
      <c r="Z55" s="196">
        <f t="shared" si="2"/>
        <v>35</v>
      </c>
      <c r="AA55" s="1">
        <v>1</v>
      </c>
      <c r="AB55" s="1">
        <v>6</v>
      </c>
      <c r="AC55" s="1">
        <f>+Urq_InfraMR[[#This Row],[Total Pasos Vehiculares a Nivel]]</f>
        <v>35</v>
      </c>
      <c r="AD55" s="196">
        <f t="shared" si="3"/>
        <v>42</v>
      </c>
      <c r="AE55" s="1">
        <v>1</v>
      </c>
      <c r="AF55" s="1">
        <v>2</v>
      </c>
      <c r="AG55" s="1">
        <v>31</v>
      </c>
      <c r="AH55" s="196">
        <f t="shared" si="4"/>
        <v>34</v>
      </c>
      <c r="AI55" s="7">
        <v>17.370999999999999</v>
      </c>
      <c r="AJ55" s="7">
        <v>0</v>
      </c>
      <c r="AK55" s="7">
        <v>8.3789999999999996</v>
      </c>
      <c r="AL55" s="198">
        <f t="shared" si="5"/>
        <v>25.75</v>
      </c>
      <c r="AM55" s="1">
        <v>1</v>
      </c>
      <c r="AN55" s="1">
        <v>0</v>
      </c>
      <c r="AO55" s="1">
        <v>0</v>
      </c>
      <c r="AP55" s="200">
        <f t="shared" si="6"/>
        <v>1</v>
      </c>
      <c r="AQ55" s="1">
        <v>0</v>
      </c>
      <c r="AR55" s="1">
        <v>128</v>
      </c>
      <c r="AS55" s="1">
        <v>0</v>
      </c>
      <c r="AT55" s="200">
        <f>+Urq_InfraMR[[#This Row],[B.02.1 - Parque de Coches Eléctricos Motrices]]+Urq_InfraMR[[#This Row],[B.02.2 - Parque de Coches Eléctricos Motrices Remolcados Tipo R]]+Urq_InfraMR[[#This Row],[B.02.3 - Parque de Coches Eléctricos Motrices Tipo R]]</f>
        <v>128</v>
      </c>
      <c r="AU55" s="1">
        <v>0</v>
      </c>
      <c r="AV55" s="1">
        <v>0</v>
      </c>
      <c r="AW55" s="1">
        <v>0</v>
      </c>
      <c r="AX55" s="200">
        <f>+Urq_InfraMR[[#This Row],[B.03.1 - Parque de Coches Motores Motrices Remolcados]]+Urq_InfraMR[[#This Row],[B.03.2 - Parque de Coches Motores Motrices Intermedios]]+Urq_InfraMR[[#This Row],[B.03.3 - Parque de Coches Motores Motrices Cabina]]</f>
        <v>0</v>
      </c>
      <c r="AY55" s="1">
        <v>0</v>
      </c>
      <c r="AZ55" s="1">
        <v>0</v>
      </c>
      <c r="BA55" s="1">
        <v>0</v>
      </c>
      <c r="BB55" s="1">
        <v>0</v>
      </c>
      <c r="BC55" s="200">
        <f>+SUM(Urq_InfraMR[[#This Row],[B.04.1 - Parque de Coches Remolcados Clase Unica]:[B.04.5 - Parque de Coches Remolcados para Servicios Especiales (Cartoneros)]])</f>
        <v>0</v>
      </c>
      <c r="BD55" s="356">
        <v>0</v>
      </c>
      <c r="BE55" s="1">
        <v>1</v>
      </c>
      <c r="BF55" s="1">
        <v>0</v>
      </c>
      <c r="BG55" s="235">
        <v>1435</v>
      </c>
    </row>
    <row r="56" spans="1:59">
      <c r="A56" s="1">
        <v>1997</v>
      </c>
      <c r="B56" s="1" t="s">
        <v>67</v>
      </c>
      <c r="C56" s="10">
        <v>0.2</v>
      </c>
      <c r="D56" s="10">
        <v>0</v>
      </c>
      <c r="E56" s="10">
        <v>0</v>
      </c>
      <c r="F56" s="10">
        <v>25.676639999999999</v>
      </c>
      <c r="G56" s="192">
        <f t="shared" si="0"/>
        <v>25.876639999999998</v>
      </c>
      <c r="H56" s="192">
        <f>+Urq_InfraMR[[#This Row],[Total Líneas de Explotación ]]</f>
        <v>25.876639999999998</v>
      </c>
      <c r="I56" s="192">
        <v>25.677</v>
      </c>
      <c r="J56" s="10">
        <v>0.2</v>
      </c>
      <c r="K56" s="10">
        <v>2.5569999999999999</v>
      </c>
      <c r="L56" s="10">
        <v>54.899000000000001</v>
      </c>
      <c r="M56" s="10">
        <v>3.875</v>
      </c>
      <c r="N56" s="192">
        <f>+Urq_InfraMR[[#This Row],[A.03.1 -  Longitud de Vías de Explotación No Electrificadas Troncales y Ramales (vía principal) (km)]]+Urq_InfraMR[[#This Row],[A.04.1 -  Longitud de Vías de Explotación Electrificadas Troncales y Ramales (vía principal) (km)]]</f>
        <v>55.099000000000004</v>
      </c>
      <c r="O56" s="192">
        <f>+Urq_InfraMR[[#This Row],[Total Vías (excluido Auxiliares)]]</f>
        <v>55.099000000000004</v>
      </c>
      <c r="P56" s="1">
        <v>4</v>
      </c>
      <c r="Q56" s="1">
        <v>19</v>
      </c>
      <c r="R56" s="1">
        <v>0</v>
      </c>
      <c r="S56" s="194">
        <f t="shared" si="1"/>
        <v>23</v>
      </c>
      <c r="T56" s="194">
        <v>23</v>
      </c>
      <c r="U56" s="1">
        <v>0</v>
      </c>
      <c r="V56" s="1">
        <v>30</v>
      </c>
      <c r="W56" s="1">
        <v>0</v>
      </c>
      <c r="X56" s="1">
        <v>3</v>
      </c>
      <c r="Y56" s="1">
        <v>2</v>
      </c>
      <c r="Z56" s="196">
        <f t="shared" si="2"/>
        <v>35</v>
      </c>
      <c r="AA56" s="1">
        <v>1</v>
      </c>
      <c r="AB56" s="1">
        <v>6</v>
      </c>
      <c r="AC56" s="1">
        <f>+Urq_InfraMR[[#This Row],[Total Pasos Vehiculares a Nivel]]</f>
        <v>35</v>
      </c>
      <c r="AD56" s="196">
        <f t="shared" si="3"/>
        <v>42</v>
      </c>
      <c r="AE56" s="1">
        <v>1</v>
      </c>
      <c r="AF56" s="1">
        <v>2</v>
      </c>
      <c r="AG56" s="1">
        <v>31</v>
      </c>
      <c r="AH56" s="196">
        <f t="shared" si="4"/>
        <v>34</v>
      </c>
      <c r="AI56" s="7">
        <v>17.370999999999999</v>
      </c>
      <c r="AJ56" s="7">
        <v>0</v>
      </c>
      <c r="AK56" s="7">
        <v>8.3789999999999996</v>
      </c>
      <c r="AL56" s="198">
        <f t="shared" si="5"/>
        <v>25.75</v>
      </c>
      <c r="AM56" s="1">
        <v>1</v>
      </c>
      <c r="AN56" s="1">
        <v>0</v>
      </c>
      <c r="AO56" s="1">
        <v>0</v>
      </c>
      <c r="AP56" s="200">
        <f t="shared" si="6"/>
        <v>1</v>
      </c>
      <c r="AQ56" s="1">
        <v>0</v>
      </c>
      <c r="AR56" s="1">
        <v>128</v>
      </c>
      <c r="AS56" s="1">
        <v>0</v>
      </c>
      <c r="AT56" s="200">
        <f>+Urq_InfraMR[[#This Row],[B.02.1 - Parque de Coches Eléctricos Motrices]]+Urq_InfraMR[[#This Row],[B.02.2 - Parque de Coches Eléctricos Motrices Remolcados Tipo R]]+Urq_InfraMR[[#This Row],[B.02.3 - Parque de Coches Eléctricos Motrices Tipo R]]</f>
        <v>128</v>
      </c>
      <c r="AU56" s="1">
        <v>0</v>
      </c>
      <c r="AV56" s="1">
        <v>0</v>
      </c>
      <c r="AW56" s="1">
        <v>0</v>
      </c>
      <c r="AX56" s="200">
        <f>+Urq_InfraMR[[#This Row],[B.03.1 - Parque de Coches Motores Motrices Remolcados]]+Urq_InfraMR[[#This Row],[B.03.2 - Parque de Coches Motores Motrices Intermedios]]+Urq_InfraMR[[#This Row],[B.03.3 - Parque de Coches Motores Motrices Cabina]]</f>
        <v>0</v>
      </c>
      <c r="AY56" s="1">
        <v>0</v>
      </c>
      <c r="AZ56" s="1">
        <v>0</v>
      </c>
      <c r="BA56" s="1">
        <v>0</v>
      </c>
      <c r="BB56" s="1">
        <v>0</v>
      </c>
      <c r="BC56" s="200">
        <f>+SUM(Urq_InfraMR[[#This Row],[B.04.1 - Parque de Coches Remolcados Clase Unica]:[B.04.5 - Parque de Coches Remolcados para Servicios Especiales (Cartoneros)]])</f>
        <v>0</v>
      </c>
      <c r="BD56" s="356">
        <v>0</v>
      </c>
      <c r="BE56" s="1">
        <v>1</v>
      </c>
      <c r="BF56" s="1">
        <v>0</v>
      </c>
      <c r="BG56" s="235">
        <v>1435</v>
      </c>
    </row>
    <row r="57" spans="1:59">
      <c r="A57" s="1">
        <v>1997</v>
      </c>
      <c r="B57" s="1" t="s">
        <v>68</v>
      </c>
      <c r="C57" s="10">
        <v>0.2</v>
      </c>
      <c r="D57" s="10">
        <v>0</v>
      </c>
      <c r="E57" s="10">
        <v>0</v>
      </c>
      <c r="F57" s="10">
        <v>25.676639999999999</v>
      </c>
      <c r="G57" s="192">
        <f t="shared" si="0"/>
        <v>25.876639999999998</v>
      </c>
      <c r="H57" s="192">
        <f>+Urq_InfraMR[[#This Row],[Total Líneas de Explotación ]]</f>
        <v>25.876639999999998</v>
      </c>
      <c r="I57" s="192">
        <v>25.677</v>
      </c>
      <c r="J57" s="10">
        <v>0.2</v>
      </c>
      <c r="K57" s="10">
        <v>2.5569999999999999</v>
      </c>
      <c r="L57" s="10">
        <v>54.899000000000001</v>
      </c>
      <c r="M57" s="10">
        <v>3.875</v>
      </c>
      <c r="N57" s="192">
        <f>+Urq_InfraMR[[#This Row],[A.03.1 -  Longitud de Vías de Explotación No Electrificadas Troncales y Ramales (vía principal) (km)]]+Urq_InfraMR[[#This Row],[A.04.1 -  Longitud de Vías de Explotación Electrificadas Troncales y Ramales (vía principal) (km)]]</f>
        <v>55.099000000000004</v>
      </c>
      <c r="O57" s="192">
        <f>+Urq_InfraMR[[#This Row],[Total Vías (excluido Auxiliares)]]</f>
        <v>55.099000000000004</v>
      </c>
      <c r="P57" s="1">
        <v>4</v>
      </c>
      <c r="Q57" s="1">
        <v>19</v>
      </c>
      <c r="R57" s="1">
        <v>0</v>
      </c>
      <c r="S57" s="194">
        <f t="shared" si="1"/>
        <v>23</v>
      </c>
      <c r="T57" s="194">
        <v>23</v>
      </c>
      <c r="U57" s="1">
        <v>0</v>
      </c>
      <c r="V57" s="1">
        <v>30</v>
      </c>
      <c r="W57" s="1">
        <v>0</v>
      </c>
      <c r="X57" s="1">
        <v>3</v>
      </c>
      <c r="Y57" s="1">
        <v>2</v>
      </c>
      <c r="Z57" s="196">
        <f t="shared" si="2"/>
        <v>35</v>
      </c>
      <c r="AA57" s="1">
        <v>1</v>
      </c>
      <c r="AB57" s="1">
        <v>6</v>
      </c>
      <c r="AC57" s="1">
        <f>+Urq_InfraMR[[#This Row],[Total Pasos Vehiculares a Nivel]]</f>
        <v>35</v>
      </c>
      <c r="AD57" s="196">
        <f t="shared" si="3"/>
        <v>42</v>
      </c>
      <c r="AE57" s="1">
        <v>1</v>
      </c>
      <c r="AF57" s="1">
        <v>2</v>
      </c>
      <c r="AG57" s="1">
        <v>31</v>
      </c>
      <c r="AH57" s="196">
        <f t="shared" si="4"/>
        <v>34</v>
      </c>
      <c r="AI57" s="7">
        <v>17.370999999999999</v>
      </c>
      <c r="AJ57" s="7">
        <v>0</v>
      </c>
      <c r="AK57" s="7">
        <v>8.3789999999999996</v>
      </c>
      <c r="AL57" s="198">
        <f t="shared" si="5"/>
        <v>25.75</v>
      </c>
      <c r="AM57" s="1">
        <v>1</v>
      </c>
      <c r="AN57" s="1">
        <v>0</v>
      </c>
      <c r="AO57" s="1">
        <v>0</v>
      </c>
      <c r="AP57" s="200">
        <f t="shared" si="6"/>
        <v>1</v>
      </c>
      <c r="AQ57" s="1">
        <v>0</v>
      </c>
      <c r="AR57" s="1">
        <v>128</v>
      </c>
      <c r="AS57" s="1">
        <v>0</v>
      </c>
      <c r="AT57" s="200">
        <f>+Urq_InfraMR[[#This Row],[B.02.1 - Parque de Coches Eléctricos Motrices]]+Urq_InfraMR[[#This Row],[B.02.2 - Parque de Coches Eléctricos Motrices Remolcados Tipo R]]+Urq_InfraMR[[#This Row],[B.02.3 - Parque de Coches Eléctricos Motrices Tipo R]]</f>
        <v>128</v>
      </c>
      <c r="AU57" s="1">
        <v>0</v>
      </c>
      <c r="AV57" s="1">
        <v>0</v>
      </c>
      <c r="AW57" s="1">
        <v>0</v>
      </c>
      <c r="AX57" s="200">
        <f>+Urq_InfraMR[[#This Row],[B.03.1 - Parque de Coches Motores Motrices Remolcados]]+Urq_InfraMR[[#This Row],[B.03.2 - Parque de Coches Motores Motrices Intermedios]]+Urq_InfraMR[[#This Row],[B.03.3 - Parque de Coches Motores Motrices Cabina]]</f>
        <v>0</v>
      </c>
      <c r="AY57" s="1">
        <v>0</v>
      </c>
      <c r="AZ57" s="1">
        <v>0</v>
      </c>
      <c r="BA57" s="1">
        <v>0</v>
      </c>
      <c r="BB57" s="1">
        <v>0</v>
      </c>
      <c r="BC57" s="200">
        <f>+SUM(Urq_InfraMR[[#This Row],[B.04.1 - Parque de Coches Remolcados Clase Unica]:[B.04.5 - Parque de Coches Remolcados para Servicios Especiales (Cartoneros)]])</f>
        <v>0</v>
      </c>
      <c r="BD57" s="356">
        <v>0</v>
      </c>
      <c r="BE57" s="1">
        <v>1</v>
      </c>
      <c r="BF57" s="1">
        <v>0</v>
      </c>
      <c r="BG57" s="235">
        <v>1435</v>
      </c>
    </row>
    <row r="58" spans="1:59">
      <c r="A58" s="1">
        <v>1997</v>
      </c>
      <c r="B58" s="1" t="s">
        <v>69</v>
      </c>
      <c r="C58" s="10">
        <v>0.2</v>
      </c>
      <c r="D58" s="10">
        <v>0</v>
      </c>
      <c r="E58" s="10">
        <v>0</v>
      </c>
      <c r="F58" s="10">
        <v>25.676639999999999</v>
      </c>
      <c r="G58" s="192">
        <f t="shared" si="0"/>
        <v>25.876639999999998</v>
      </c>
      <c r="H58" s="192">
        <f>+Urq_InfraMR[[#This Row],[Total Líneas de Explotación ]]</f>
        <v>25.876639999999998</v>
      </c>
      <c r="I58" s="192">
        <v>25.677</v>
      </c>
      <c r="J58" s="10">
        <v>0.2</v>
      </c>
      <c r="K58" s="10">
        <v>2.5569999999999999</v>
      </c>
      <c r="L58" s="10">
        <v>54.899000000000001</v>
      </c>
      <c r="M58" s="10">
        <v>3.875</v>
      </c>
      <c r="N58" s="192">
        <f>+Urq_InfraMR[[#This Row],[A.03.1 -  Longitud de Vías de Explotación No Electrificadas Troncales y Ramales (vía principal) (km)]]+Urq_InfraMR[[#This Row],[A.04.1 -  Longitud de Vías de Explotación Electrificadas Troncales y Ramales (vía principal) (km)]]</f>
        <v>55.099000000000004</v>
      </c>
      <c r="O58" s="192">
        <f>+Urq_InfraMR[[#This Row],[Total Vías (excluido Auxiliares)]]</f>
        <v>55.099000000000004</v>
      </c>
      <c r="P58" s="1">
        <v>4</v>
      </c>
      <c r="Q58" s="1">
        <v>19</v>
      </c>
      <c r="R58" s="1">
        <v>0</v>
      </c>
      <c r="S58" s="194">
        <f t="shared" si="1"/>
        <v>23</v>
      </c>
      <c r="T58" s="194">
        <v>23</v>
      </c>
      <c r="U58" s="1">
        <v>0</v>
      </c>
      <c r="V58" s="1">
        <v>30</v>
      </c>
      <c r="W58" s="1">
        <v>0</v>
      </c>
      <c r="X58" s="1">
        <v>3</v>
      </c>
      <c r="Y58" s="1">
        <v>2</v>
      </c>
      <c r="Z58" s="196">
        <f t="shared" si="2"/>
        <v>35</v>
      </c>
      <c r="AA58" s="1">
        <v>1</v>
      </c>
      <c r="AB58" s="1">
        <v>6</v>
      </c>
      <c r="AC58" s="1">
        <f>+Urq_InfraMR[[#This Row],[Total Pasos Vehiculares a Nivel]]</f>
        <v>35</v>
      </c>
      <c r="AD58" s="196">
        <f t="shared" si="3"/>
        <v>42</v>
      </c>
      <c r="AE58" s="1">
        <v>1</v>
      </c>
      <c r="AF58" s="1">
        <v>2</v>
      </c>
      <c r="AG58" s="1">
        <v>31</v>
      </c>
      <c r="AH58" s="196">
        <f t="shared" si="4"/>
        <v>34</v>
      </c>
      <c r="AI58" s="7">
        <v>17.370999999999999</v>
      </c>
      <c r="AJ58" s="7">
        <v>0</v>
      </c>
      <c r="AK58" s="7">
        <v>8.3789999999999996</v>
      </c>
      <c r="AL58" s="198">
        <f t="shared" si="5"/>
        <v>25.75</v>
      </c>
      <c r="AM58" s="1">
        <v>1</v>
      </c>
      <c r="AN58" s="1">
        <v>0</v>
      </c>
      <c r="AO58" s="1">
        <v>0</v>
      </c>
      <c r="AP58" s="200">
        <f t="shared" si="6"/>
        <v>1</v>
      </c>
      <c r="AQ58" s="1">
        <v>0</v>
      </c>
      <c r="AR58" s="1">
        <v>128</v>
      </c>
      <c r="AS58" s="1">
        <v>0</v>
      </c>
      <c r="AT58" s="200">
        <f>+Urq_InfraMR[[#This Row],[B.02.1 - Parque de Coches Eléctricos Motrices]]+Urq_InfraMR[[#This Row],[B.02.2 - Parque de Coches Eléctricos Motrices Remolcados Tipo R]]+Urq_InfraMR[[#This Row],[B.02.3 - Parque de Coches Eléctricos Motrices Tipo R]]</f>
        <v>128</v>
      </c>
      <c r="AU58" s="1">
        <v>0</v>
      </c>
      <c r="AV58" s="1">
        <v>0</v>
      </c>
      <c r="AW58" s="1">
        <v>0</v>
      </c>
      <c r="AX58" s="200">
        <f>+Urq_InfraMR[[#This Row],[B.03.1 - Parque de Coches Motores Motrices Remolcados]]+Urq_InfraMR[[#This Row],[B.03.2 - Parque de Coches Motores Motrices Intermedios]]+Urq_InfraMR[[#This Row],[B.03.3 - Parque de Coches Motores Motrices Cabina]]</f>
        <v>0</v>
      </c>
      <c r="AY58" s="1">
        <v>0</v>
      </c>
      <c r="AZ58" s="1">
        <v>0</v>
      </c>
      <c r="BA58" s="1">
        <v>0</v>
      </c>
      <c r="BB58" s="1">
        <v>0</v>
      </c>
      <c r="BC58" s="200">
        <f>+SUM(Urq_InfraMR[[#This Row],[B.04.1 - Parque de Coches Remolcados Clase Unica]:[B.04.5 - Parque de Coches Remolcados para Servicios Especiales (Cartoneros)]])</f>
        <v>0</v>
      </c>
      <c r="BD58" s="356">
        <v>0</v>
      </c>
      <c r="BE58" s="1">
        <v>1</v>
      </c>
      <c r="BF58" s="1">
        <v>0</v>
      </c>
      <c r="BG58" s="235">
        <v>1435</v>
      </c>
    </row>
    <row r="59" spans="1:59">
      <c r="A59" s="1">
        <v>1997</v>
      </c>
      <c r="B59" s="1" t="s">
        <v>70</v>
      </c>
      <c r="C59" s="10">
        <v>0.2</v>
      </c>
      <c r="D59" s="10">
        <v>0</v>
      </c>
      <c r="E59" s="10">
        <v>0</v>
      </c>
      <c r="F59" s="10">
        <v>25.676639999999999</v>
      </c>
      <c r="G59" s="192">
        <f t="shared" si="0"/>
        <v>25.876639999999998</v>
      </c>
      <c r="H59" s="192">
        <f>+Urq_InfraMR[[#This Row],[Total Líneas de Explotación ]]</f>
        <v>25.876639999999998</v>
      </c>
      <c r="I59" s="192">
        <v>25.677</v>
      </c>
      <c r="J59" s="10">
        <v>0.2</v>
      </c>
      <c r="K59" s="10">
        <v>2.5569999999999999</v>
      </c>
      <c r="L59" s="10">
        <v>54.899000000000001</v>
      </c>
      <c r="M59" s="10">
        <v>3.875</v>
      </c>
      <c r="N59" s="192">
        <f>+Urq_InfraMR[[#This Row],[A.03.1 -  Longitud de Vías de Explotación No Electrificadas Troncales y Ramales (vía principal) (km)]]+Urq_InfraMR[[#This Row],[A.04.1 -  Longitud de Vías de Explotación Electrificadas Troncales y Ramales (vía principal) (km)]]</f>
        <v>55.099000000000004</v>
      </c>
      <c r="O59" s="192">
        <f>+Urq_InfraMR[[#This Row],[Total Vías (excluido Auxiliares)]]</f>
        <v>55.099000000000004</v>
      </c>
      <c r="P59" s="1">
        <v>4</v>
      </c>
      <c r="Q59" s="1">
        <v>19</v>
      </c>
      <c r="R59" s="1">
        <v>0</v>
      </c>
      <c r="S59" s="194">
        <f t="shared" si="1"/>
        <v>23</v>
      </c>
      <c r="T59" s="194">
        <v>23</v>
      </c>
      <c r="U59" s="1">
        <v>0</v>
      </c>
      <c r="V59" s="1">
        <v>30</v>
      </c>
      <c r="W59" s="1">
        <v>0</v>
      </c>
      <c r="X59" s="1">
        <v>3</v>
      </c>
      <c r="Y59" s="1">
        <v>2</v>
      </c>
      <c r="Z59" s="196">
        <f t="shared" si="2"/>
        <v>35</v>
      </c>
      <c r="AA59" s="1">
        <v>1</v>
      </c>
      <c r="AB59" s="1">
        <v>6</v>
      </c>
      <c r="AC59" s="1">
        <f>+Urq_InfraMR[[#This Row],[Total Pasos Vehiculares a Nivel]]</f>
        <v>35</v>
      </c>
      <c r="AD59" s="196">
        <f t="shared" si="3"/>
        <v>42</v>
      </c>
      <c r="AE59" s="1">
        <v>1</v>
      </c>
      <c r="AF59" s="1">
        <v>2</v>
      </c>
      <c r="AG59" s="1">
        <v>31</v>
      </c>
      <c r="AH59" s="196">
        <f t="shared" si="4"/>
        <v>34</v>
      </c>
      <c r="AI59" s="7">
        <v>17.370999999999999</v>
      </c>
      <c r="AJ59" s="7">
        <v>0</v>
      </c>
      <c r="AK59" s="7">
        <v>8.3789999999999996</v>
      </c>
      <c r="AL59" s="198">
        <f t="shared" si="5"/>
        <v>25.75</v>
      </c>
      <c r="AM59" s="1">
        <v>1</v>
      </c>
      <c r="AN59" s="1">
        <v>0</v>
      </c>
      <c r="AO59" s="1">
        <v>0</v>
      </c>
      <c r="AP59" s="200">
        <f t="shared" si="6"/>
        <v>1</v>
      </c>
      <c r="AQ59" s="1">
        <v>0</v>
      </c>
      <c r="AR59" s="1">
        <v>128</v>
      </c>
      <c r="AS59" s="1">
        <v>0</v>
      </c>
      <c r="AT59" s="200">
        <f>+Urq_InfraMR[[#This Row],[B.02.1 - Parque de Coches Eléctricos Motrices]]+Urq_InfraMR[[#This Row],[B.02.2 - Parque de Coches Eléctricos Motrices Remolcados Tipo R]]+Urq_InfraMR[[#This Row],[B.02.3 - Parque de Coches Eléctricos Motrices Tipo R]]</f>
        <v>128</v>
      </c>
      <c r="AU59" s="1">
        <v>0</v>
      </c>
      <c r="AV59" s="1">
        <v>0</v>
      </c>
      <c r="AW59" s="1">
        <v>0</v>
      </c>
      <c r="AX59" s="200">
        <f>+Urq_InfraMR[[#This Row],[B.03.1 - Parque de Coches Motores Motrices Remolcados]]+Urq_InfraMR[[#This Row],[B.03.2 - Parque de Coches Motores Motrices Intermedios]]+Urq_InfraMR[[#This Row],[B.03.3 - Parque de Coches Motores Motrices Cabina]]</f>
        <v>0</v>
      </c>
      <c r="AY59" s="1">
        <v>0</v>
      </c>
      <c r="AZ59" s="1">
        <v>0</v>
      </c>
      <c r="BA59" s="1">
        <v>0</v>
      </c>
      <c r="BB59" s="1">
        <v>0</v>
      </c>
      <c r="BC59" s="200">
        <f>+SUM(Urq_InfraMR[[#This Row],[B.04.1 - Parque de Coches Remolcados Clase Unica]:[B.04.5 - Parque de Coches Remolcados para Servicios Especiales (Cartoneros)]])</f>
        <v>0</v>
      </c>
      <c r="BD59" s="356">
        <v>0</v>
      </c>
      <c r="BE59" s="1">
        <v>1</v>
      </c>
      <c r="BF59" s="1">
        <v>0</v>
      </c>
      <c r="BG59" s="235">
        <v>1435</v>
      </c>
    </row>
    <row r="60" spans="1:59">
      <c r="A60" s="1">
        <v>1997</v>
      </c>
      <c r="B60" s="1" t="s">
        <v>71</v>
      </c>
      <c r="C60" s="10">
        <v>0.2</v>
      </c>
      <c r="D60" s="10">
        <v>0</v>
      </c>
      <c r="E60" s="10">
        <v>0</v>
      </c>
      <c r="F60" s="10">
        <v>25.676639999999999</v>
      </c>
      <c r="G60" s="192">
        <f t="shared" si="0"/>
        <v>25.876639999999998</v>
      </c>
      <c r="H60" s="192">
        <f>+Urq_InfraMR[[#This Row],[Total Líneas de Explotación ]]</f>
        <v>25.876639999999998</v>
      </c>
      <c r="I60" s="192">
        <v>25.677</v>
      </c>
      <c r="J60" s="10">
        <v>0.2</v>
      </c>
      <c r="K60" s="10">
        <v>2.5569999999999999</v>
      </c>
      <c r="L60" s="10">
        <v>54.899000000000001</v>
      </c>
      <c r="M60" s="10">
        <v>3.875</v>
      </c>
      <c r="N60" s="192">
        <f>+Urq_InfraMR[[#This Row],[A.03.1 -  Longitud de Vías de Explotación No Electrificadas Troncales y Ramales (vía principal) (km)]]+Urq_InfraMR[[#This Row],[A.04.1 -  Longitud de Vías de Explotación Electrificadas Troncales y Ramales (vía principal) (km)]]</f>
        <v>55.099000000000004</v>
      </c>
      <c r="O60" s="192">
        <f>+Urq_InfraMR[[#This Row],[Total Vías (excluido Auxiliares)]]</f>
        <v>55.099000000000004</v>
      </c>
      <c r="P60" s="1">
        <v>4</v>
      </c>
      <c r="Q60" s="1">
        <v>19</v>
      </c>
      <c r="R60" s="1">
        <v>0</v>
      </c>
      <c r="S60" s="194">
        <f t="shared" si="1"/>
        <v>23</v>
      </c>
      <c r="T60" s="194">
        <v>23</v>
      </c>
      <c r="U60" s="1">
        <v>0</v>
      </c>
      <c r="V60" s="1">
        <v>30</v>
      </c>
      <c r="W60" s="1">
        <v>0</v>
      </c>
      <c r="X60" s="1">
        <v>3</v>
      </c>
      <c r="Y60" s="1">
        <v>2</v>
      </c>
      <c r="Z60" s="196">
        <f t="shared" si="2"/>
        <v>35</v>
      </c>
      <c r="AA60" s="1">
        <v>1</v>
      </c>
      <c r="AB60" s="1">
        <v>6</v>
      </c>
      <c r="AC60" s="1">
        <f>+Urq_InfraMR[[#This Row],[Total Pasos Vehiculares a Nivel]]</f>
        <v>35</v>
      </c>
      <c r="AD60" s="196">
        <f t="shared" si="3"/>
        <v>42</v>
      </c>
      <c r="AE60" s="1">
        <v>1</v>
      </c>
      <c r="AF60" s="1">
        <v>2</v>
      </c>
      <c r="AG60" s="1">
        <v>31</v>
      </c>
      <c r="AH60" s="196">
        <f t="shared" si="4"/>
        <v>34</v>
      </c>
      <c r="AI60" s="7">
        <v>17.370999999999999</v>
      </c>
      <c r="AJ60" s="7">
        <v>0</v>
      </c>
      <c r="AK60" s="7">
        <v>8.3789999999999996</v>
      </c>
      <c r="AL60" s="198">
        <f t="shared" si="5"/>
        <v>25.75</v>
      </c>
      <c r="AM60" s="1">
        <v>1</v>
      </c>
      <c r="AN60" s="1">
        <v>0</v>
      </c>
      <c r="AO60" s="1">
        <v>0</v>
      </c>
      <c r="AP60" s="200">
        <f t="shared" si="6"/>
        <v>1</v>
      </c>
      <c r="AQ60" s="1">
        <v>0</v>
      </c>
      <c r="AR60" s="1">
        <v>128</v>
      </c>
      <c r="AS60" s="1">
        <v>0</v>
      </c>
      <c r="AT60" s="200">
        <f>+Urq_InfraMR[[#This Row],[B.02.1 - Parque de Coches Eléctricos Motrices]]+Urq_InfraMR[[#This Row],[B.02.2 - Parque de Coches Eléctricos Motrices Remolcados Tipo R]]+Urq_InfraMR[[#This Row],[B.02.3 - Parque de Coches Eléctricos Motrices Tipo R]]</f>
        <v>128</v>
      </c>
      <c r="AU60" s="1">
        <v>0</v>
      </c>
      <c r="AV60" s="1">
        <v>0</v>
      </c>
      <c r="AW60" s="1">
        <v>0</v>
      </c>
      <c r="AX60" s="200">
        <f>+Urq_InfraMR[[#This Row],[B.03.1 - Parque de Coches Motores Motrices Remolcados]]+Urq_InfraMR[[#This Row],[B.03.2 - Parque de Coches Motores Motrices Intermedios]]+Urq_InfraMR[[#This Row],[B.03.3 - Parque de Coches Motores Motrices Cabina]]</f>
        <v>0</v>
      </c>
      <c r="AY60" s="1">
        <v>0</v>
      </c>
      <c r="AZ60" s="1">
        <v>0</v>
      </c>
      <c r="BA60" s="1">
        <v>0</v>
      </c>
      <c r="BB60" s="1">
        <v>0</v>
      </c>
      <c r="BC60" s="200">
        <f>+SUM(Urq_InfraMR[[#This Row],[B.04.1 - Parque de Coches Remolcados Clase Unica]:[B.04.5 - Parque de Coches Remolcados para Servicios Especiales (Cartoneros)]])</f>
        <v>0</v>
      </c>
      <c r="BD60" s="356">
        <v>0</v>
      </c>
      <c r="BE60" s="1">
        <v>1</v>
      </c>
      <c r="BF60" s="1">
        <v>0</v>
      </c>
      <c r="BG60" s="235">
        <v>1435</v>
      </c>
    </row>
    <row r="61" spans="1:59">
      <c r="A61" s="1">
        <v>1997</v>
      </c>
      <c r="B61" s="1" t="s">
        <v>72</v>
      </c>
      <c r="C61" s="10">
        <v>0.2</v>
      </c>
      <c r="D61" s="10">
        <v>0</v>
      </c>
      <c r="E61" s="10">
        <v>0</v>
      </c>
      <c r="F61" s="10">
        <v>25.676639999999999</v>
      </c>
      <c r="G61" s="192">
        <f t="shared" si="0"/>
        <v>25.876639999999998</v>
      </c>
      <c r="H61" s="192">
        <f>+Urq_InfraMR[[#This Row],[Total Líneas de Explotación ]]</f>
        <v>25.876639999999998</v>
      </c>
      <c r="I61" s="192">
        <v>25.677</v>
      </c>
      <c r="J61" s="10">
        <v>0.2</v>
      </c>
      <c r="K61" s="10">
        <v>2.5569999999999999</v>
      </c>
      <c r="L61" s="10">
        <v>54.899000000000001</v>
      </c>
      <c r="M61" s="10">
        <v>3.875</v>
      </c>
      <c r="N61" s="192">
        <f>+Urq_InfraMR[[#This Row],[A.03.1 -  Longitud de Vías de Explotación No Electrificadas Troncales y Ramales (vía principal) (km)]]+Urq_InfraMR[[#This Row],[A.04.1 -  Longitud de Vías de Explotación Electrificadas Troncales y Ramales (vía principal) (km)]]</f>
        <v>55.099000000000004</v>
      </c>
      <c r="O61" s="192">
        <f>+Urq_InfraMR[[#This Row],[Total Vías (excluido Auxiliares)]]</f>
        <v>55.099000000000004</v>
      </c>
      <c r="P61" s="1">
        <v>4</v>
      </c>
      <c r="Q61" s="1">
        <v>19</v>
      </c>
      <c r="R61" s="1">
        <v>0</v>
      </c>
      <c r="S61" s="194">
        <f t="shared" si="1"/>
        <v>23</v>
      </c>
      <c r="T61" s="194">
        <v>23</v>
      </c>
      <c r="U61" s="1">
        <v>0</v>
      </c>
      <c r="V61" s="1">
        <v>30</v>
      </c>
      <c r="W61" s="1">
        <v>0</v>
      </c>
      <c r="X61" s="1">
        <v>3</v>
      </c>
      <c r="Y61" s="1">
        <v>2</v>
      </c>
      <c r="Z61" s="196">
        <f t="shared" si="2"/>
        <v>35</v>
      </c>
      <c r="AA61" s="1">
        <v>1</v>
      </c>
      <c r="AB61" s="1">
        <v>6</v>
      </c>
      <c r="AC61" s="1">
        <f>+Urq_InfraMR[[#This Row],[Total Pasos Vehiculares a Nivel]]</f>
        <v>35</v>
      </c>
      <c r="AD61" s="196">
        <f t="shared" si="3"/>
        <v>42</v>
      </c>
      <c r="AE61" s="1">
        <v>1</v>
      </c>
      <c r="AF61" s="1">
        <v>2</v>
      </c>
      <c r="AG61" s="1">
        <v>31</v>
      </c>
      <c r="AH61" s="196">
        <f t="shared" si="4"/>
        <v>34</v>
      </c>
      <c r="AI61" s="7">
        <v>17.370999999999999</v>
      </c>
      <c r="AJ61" s="7">
        <v>0</v>
      </c>
      <c r="AK61" s="7">
        <v>8.3789999999999996</v>
      </c>
      <c r="AL61" s="198">
        <f t="shared" si="5"/>
        <v>25.75</v>
      </c>
      <c r="AM61" s="1">
        <v>1</v>
      </c>
      <c r="AN61" s="1">
        <v>0</v>
      </c>
      <c r="AO61" s="1">
        <v>0</v>
      </c>
      <c r="AP61" s="200">
        <f t="shared" si="6"/>
        <v>1</v>
      </c>
      <c r="AQ61" s="1">
        <v>0</v>
      </c>
      <c r="AR61" s="1">
        <v>128</v>
      </c>
      <c r="AS61" s="1">
        <v>0</v>
      </c>
      <c r="AT61" s="200">
        <f>+Urq_InfraMR[[#This Row],[B.02.1 - Parque de Coches Eléctricos Motrices]]+Urq_InfraMR[[#This Row],[B.02.2 - Parque de Coches Eléctricos Motrices Remolcados Tipo R]]+Urq_InfraMR[[#This Row],[B.02.3 - Parque de Coches Eléctricos Motrices Tipo R]]</f>
        <v>128</v>
      </c>
      <c r="AU61" s="1">
        <v>0</v>
      </c>
      <c r="AV61" s="1">
        <v>0</v>
      </c>
      <c r="AW61" s="1">
        <v>0</v>
      </c>
      <c r="AX61" s="200">
        <f>+Urq_InfraMR[[#This Row],[B.03.1 - Parque de Coches Motores Motrices Remolcados]]+Urq_InfraMR[[#This Row],[B.03.2 - Parque de Coches Motores Motrices Intermedios]]+Urq_InfraMR[[#This Row],[B.03.3 - Parque de Coches Motores Motrices Cabina]]</f>
        <v>0</v>
      </c>
      <c r="AY61" s="1">
        <v>0</v>
      </c>
      <c r="AZ61" s="1">
        <v>0</v>
      </c>
      <c r="BA61" s="1">
        <v>0</v>
      </c>
      <c r="BB61" s="1">
        <v>0</v>
      </c>
      <c r="BC61" s="200">
        <f>+SUM(Urq_InfraMR[[#This Row],[B.04.1 - Parque de Coches Remolcados Clase Unica]:[B.04.5 - Parque de Coches Remolcados para Servicios Especiales (Cartoneros)]])</f>
        <v>0</v>
      </c>
      <c r="BD61" s="356">
        <v>0</v>
      </c>
      <c r="BE61" s="1">
        <v>1</v>
      </c>
      <c r="BF61" s="1">
        <v>0</v>
      </c>
      <c r="BG61" s="235">
        <v>1435</v>
      </c>
    </row>
    <row r="62" spans="1:59">
      <c r="A62" s="1">
        <v>1998</v>
      </c>
      <c r="B62" s="1" t="s">
        <v>61</v>
      </c>
      <c r="C62" s="10">
        <v>0.2</v>
      </c>
      <c r="D62" s="10">
        <v>0</v>
      </c>
      <c r="E62" s="10">
        <v>0</v>
      </c>
      <c r="F62" s="10">
        <v>25.676639999999999</v>
      </c>
      <c r="G62" s="192">
        <f t="shared" si="0"/>
        <v>25.876639999999998</v>
      </c>
      <c r="H62" s="192">
        <f>+Urq_InfraMR[[#This Row],[Total Líneas de Explotación ]]</f>
        <v>25.876639999999998</v>
      </c>
      <c r="I62" s="192">
        <v>25.677</v>
      </c>
      <c r="J62" s="10">
        <v>0.2</v>
      </c>
      <c r="K62" s="10">
        <v>2.5569999999999999</v>
      </c>
      <c r="L62" s="10">
        <v>54.899000000000001</v>
      </c>
      <c r="M62" s="10">
        <v>3.875</v>
      </c>
      <c r="N62" s="192">
        <f>+Urq_InfraMR[[#This Row],[A.03.1 -  Longitud de Vías de Explotación No Electrificadas Troncales y Ramales (vía principal) (km)]]+Urq_InfraMR[[#This Row],[A.04.1 -  Longitud de Vías de Explotación Electrificadas Troncales y Ramales (vía principal) (km)]]</f>
        <v>55.099000000000004</v>
      </c>
      <c r="O62" s="192">
        <f>+Urq_InfraMR[[#This Row],[Total Vías (excluido Auxiliares)]]</f>
        <v>55.099000000000004</v>
      </c>
      <c r="P62" s="1">
        <v>4</v>
      </c>
      <c r="Q62" s="1">
        <v>19</v>
      </c>
      <c r="R62" s="1">
        <v>0</v>
      </c>
      <c r="S62" s="194">
        <f t="shared" si="1"/>
        <v>23</v>
      </c>
      <c r="T62" s="194">
        <v>23</v>
      </c>
      <c r="U62" s="1">
        <v>0</v>
      </c>
      <c r="V62" s="1">
        <v>30</v>
      </c>
      <c r="W62" s="1">
        <v>0</v>
      </c>
      <c r="X62" s="1">
        <v>3</v>
      </c>
      <c r="Y62" s="1">
        <v>2</v>
      </c>
      <c r="Z62" s="196">
        <f t="shared" si="2"/>
        <v>35</v>
      </c>
      <c r="AA62" s="1">
        <v>1</v>
      </c>
      <c r="AB62" s="1">
        <v>6</v>
      </c>
      <c r="AC62" s="1">
        <f>+Urq_InfraMR[[#This Row],[Total Pasos Vehiculares a Nivel]]</f>
        <v>35</v>
      </c>
      <c r="AD62" s="196">
        <f t="shared" si="3"/>
        <v>42</v>
      </c>
      <c r="AE62" s="1">
        <v>1</v>
      </c>
      <c r="AF62" s="1">
        <v>2</v>
      </c>
      <c r="AG62" s="1">
        <v>31</v>
      </c>
      <c r="AH62" s="196">
        <f t="shared" si="4"/>
        <v>34</v>
      </c>
      <c r="AI62" s="7">
        <v>17.370999999999999</v>
      </c>
      <c r="AJ62" s="7">
        <v>0</v>
      </c>
      <c r="AK62" s="7">
        <v>8.3789999999999996</v>
      </c>
      <c r="AL62" s="198">
        <f t="shared" si="5"/>
        <v>25.75</v>
      </c>
      <c r="AM62" s="1">
        <v>1</v>
      </c>
      <c r="AN62" s="1">
        <v>0</v>
      </c>
      <c r="AO62" s="1">
        <v>0</v>
      </c>
      <c r="AP62" s="200">
        <f t="shared" si="6"/>
        <v>1</v>
      </c>
      <c r="AQ62" s="1">
        <v>0</v>
      </c>
      <c r="AR62" s="1">
        <v>128</v>
      </c>
      <c r="AS62" s="1">
        <v>0</v>
      </c>
      <c r="AT62" s="200">
        <f>+Urq_InfraMR[[#This Row],[B.02.1 - Parque de Coches Eléctricos Motrices]]+Urq_InfraMR[[#This Row],[B.02.2 - Parque de Coches Eléctricos Motrices Remolcados Tipo R]]+Urq_InfraMR[[#This Row],[B.02.3 - Parque de Coches Eléctricos Motrices Tipo R]]</f>
        <v>128</v>
      </c>
      <c r="AU62" s="1">
        <v>0</v>
      </c>
      <c r="AV62" s="1">
        <v>0</v>
      </c>
      <c r="AW62" s="1">
        <v>0</v>
      </c>
      <c r="AX62" s="200">
        <f>+Urq_InfraMR[[#This Row],[B.03.1 - Parque de Coches Motores Motrices Remolcados]]+Urq_InfraMR[[#This Row],[B.03.2 - Parque de Coches Motores Motrices Intermedios]]+Urq_InfraMR[[#This Row],[B.03.3 - Parque de Coches Motores Motrices Cabina]]</f>
        <v>0</v>
      </c>
      <c r="AY62" s="1">
        <v>0</v>
      </c>
      <c r="AZ62" s="1">
        <v>0</v>
      </c>
      <c r="BA62" s="1">
        <v>0</v>
      </c>
      <c r="BB62" s="1">
        <v>0</v>
      </c>
      <c r="BC62" s="200">
        <f>+SUM(Urq_InfraMR[[#This Row],[B.04.1 - Parque de Coches Remolcados Clase Unica]:[B.04.5 - Parque de Coches Remolcados para Servicios Especiales (Cartoneros)]])</f>
        <v>0</v>
      </c>
      <c r="BD62" s="356">
        <v>0</v>
      </c>
      <c r="BE62" s="1">
        <v>1</v>
      </c>
      <c r="BF62" s="1">
        <v>0</v>
      </c>
      <c r="BG62" s="235">
        <v>1435</v>
      </c>
    </row>
    <row r="63" spans="1:59">
      <c r="A63" s="1">
        <v>1998</v>
      </c>
      <c r="B63" s="1" t="s">
        <v>62</v>
      </c>
      <c r="C63" s="10">
        <v>0.2</v>
      </c>
      <c r="D63" s="10">
        <v>0</v>
      </c>
      <c r="E63" s="10">
        <v>0</v>
      </c>
      <c r="F63" s="10">
        <v>25.676639999999999</v>
      </c>
      <c r="G63" s="192">
        <f t="shared" si="0"/>
        <v>25.876639999999998</v>
      </c>
      <c r="H63" s="192">
        <f>+Urq_InfraMR[[#This Row],[Total Líneas de Explotación ]]</f>
        <v>25.876639999999998</v>
      </c>
      <c r="I63" s="192">
        <v>25.677</v>
      </c>
      <c r="J63" s="10">
        <v>0.2</v>
      </c>
      <c r="K63" s="10">
        <v>2.5569999999999999</v>
      </c>
      <c r="L63" s="10">
        <v>54.899000000000001</v>
      </c>
      <c r="M63" s="10">
        <v>3.875</v>
      </c>
      <c r="N63" s="192">
        <f>+Urq_InfraMR[[#This Row],[A.03.1 -  Longitud de Vías de Explotación No Electrificadas Troncales y Ramales (vía principal) (km)]]+Urq_InfraMR[[#This Row],[A.04.1 -  Longitud de Vías de Explotación Electrificadas Troncales y Ramales (vía principal) (km)]]</f>
        <v>55.099000000000004</v>
      </c>
      <c r="O63" s="192">
        <f>+Urq_InfraMR[[#This Row],[Total Vías (excluido Auxiliares)]]</f>
        <v>55.099000000000004</v>
      </c>
      <c r="P63" s="1">
        <v>4</v>
      </c>
      <c r="Q63" s="1">
        <v>19</v>
      </c>
      <c r="R63" s="1">
        <v>0</v>
      </c>
      <c r="S63" s="194">
        <f t="shared" si="1"/>
        <v>23</v>
      </c>
      <c r="T63" s="194">
        <v>23</v>
      </c>
      <c r="U63" s="1">
        <v>0</v>
      </c>
      <c r="V63" s="1">
        <v>30</v>
      </c>
      <c r="W63" s="1">
        <v>0</v>
      </c>
      <c r="X63" s="1">
        <v>3</v>
      </c>
      <c r="Y63" s="1">
        <v>2</v>
      </c>
      <c r="Z63" s="196">
        <f t="shared" si="2"/>
        <v>35</v>
      </c>
      <c r="AA63" s="1">
        <v>1</v>
      </c>
      <c r="AB63" s="1">
        <v>6</v>
      </c>
      <c r="AC63" s="1">
        <f>+Urq_InfraMR[[#This Row],[Total Pasos Vehiculares a Nivel]]</f>
        <v>35</v>
      </c>
      <c r="AD63" s="196">
        <f t="shared" si="3"/>
        <v>42</v>
      </c>
      <c r="AE63" s="1">
        <v>1</v>
      </c>
      <c r="AF63" s="1">
        <v>2</v>
      </c>
      <c r="AG63" s="1">
        <v>31</v>
      </c>
      <c r="AH63" s="196">
        <f t="shared" si="4"/>
        <v>34</v>
      </c>
      <c r="AI63" s="7">
        <v>17.370999999999999</v>
      </c>
      <c r="AJ63" s="7">
        <v>0</v>
      </c>
      <c r="AK63" s="7">
        <v>8.3789999999999996</v>
      </c>
      <c r="AL63" s="198">
        <f t="shared" si="5"/>
        <v>25.75</v>
      </c>
      <c r="AM63" s="1">
        <v>1</v>
      </c>
      <c r="AN63" s="1">
        <v>0</v>
      </c>
      <c r="AO63" s="1">
        <v>0</v>
      </c>
      <c r="AP63" s="200">
        <f t="shared" si="6"/>
        <v>1</v>
      </c>
      <c r="AQ63" s="1">
        <v>0</v>
      </c>
      <c r="AR63" s="1">
        <v>128</v>
      </c>
      <c r="AS63" s="1">
        <v>0</v>
      </c>
      <c r="AT63" s="200">
        <f>+Urq_InfraMR[[#This Row],[B.02.1 - Parque de Coches Eléctricos Motrices]]+Urq_InfraMR[[#This Row],[B.02.2 - Parque de Coches Eléctricos Motrices Remolcados Tipo R]]+Urq_InfraMR[[#This Row],[B.02.3 - Parque de Coches Eléctricos Motrices Tipo R]]</f>
        <v>128</v>
      </c>
      <c r="AU63" s="1">
        <v>0</v>
      </c>
      <c r="AV63" s="1">
        <v>0</v>
      </c>
      <c r="AW63" s="1">
        <v>0</v>
      </c>
      <c r="AX63" s="200">
        <f>+Urq_InfraMR[[#This Row],[B.03.1 - Parque de Coches Motores Motrices Remolcados]]+Urq_InfraMR[[#This Row],[B.03.2 - Parque de Coches Motores Motrices Intermedios]]+Urq_InfraMR[[#This Row],[B.03.3 - Parque de Coches Motores Motrices Cabina]]</f>
        <v>0</v>
      </c>
      <c r="AY63" s="1">
        <v>0</v>
      </c>
      <c r="AZ63" s="1">
        <v>0</v>
      </c>
      <c r="BA63" s="1">
        <v>0</v>
      </c>
      <c r="BB63" s="1">
        <v>0</v>
      </c>
      <c r="BC63" s="200">
        <f>+SUM(Urq_InfraMR[[#This Row],[B.04.1 - Parque de Coches Remolcados Clase Unica]:[B.04.5 - Parque de Coches Remolcados para Servicios Especiales (Cartoneros)]])</f>
        <v>0</v>
      </c>
      <c r="BD63" s="356">
        <v>0</v>
      </c>
      <c r="BE63" s="1">
        <v>1</v>
      </c>
      <c r="BF63" s="1">
        <v>0</v>
      </c>
      <c r="BG63" s="235">
        <v>1435</v>
      </c>
    </row>
    <row r="64" spans="1:59">
      <c r="A64" s="1">
        <v>1998</v>
      </c>
      <c r="B64" s="1" t="s">
        <v>63</v>
      </c>
      <c r="C64" s="10">
        <v>0.2</v>
      </c>
      <c r="D64" s="10">
        <v>0</v>
      </c>
      <c r="E64" s="10">
        <v>0</v>
      </c>
      <c r="F64" s="10">
        <v>25.676639999999999</v>
      </c>
      <c r="G64" s="192">
        <f t="shared" si="0"/>
        <v>25.876639999999998</v>
      </c>
      <c r="H64" s="192">
        <f>+Urq_InfraMR[[#This Row],[Total Líneas de Explotación ]]</f>
        <v>25.876639999999998</v>
      </c>
      <c r="I64" s="192">
        <v>25.677</v>
      </c>
      <c r="J64" s="10">
        <v>0.2</v>
      </c>
      <c r="K64" s="10">
        <v>2.5569999999999999</v>
      </c>
      <c r="L64" s="10">
        <v>54.899000000000001</v>
      </c>
      <c r="M64" s="10">
        <v>3.875</v>
      </c>
      <c r="N64" s="192">
        <f>+Urq_InfraMR[[#This Row],[A.03.1 -  Longitud de Vías de Explotación No Electrificadas Troncales y Ramales (vía principal) (km)]]+Urq_InfraMR[[#This Row],[A.04.1 -  Longitud de Vías de Explotación Electrificadas Troncales y Ramales (vía principal) (km)]]</f>
        <v>55.099000000000004</v>
      </c>
      <c r="O64" s="192">
        <f>+Urq_InfraMR[[#This Row],[Total Vías (excluido Auxiliares)]]</f>
        <v>55.099000000000004</v>
      </c>
      <c r="P64" s="1">
        <v>4</v>
      </c>
      <c r="Q64" s="1">
        <v>19</v>
      </c>
      <c r="R64" s="1">
        <v>0</v>
      </c>
      <c r="S64" s="194">
        <f t="shared" si="1"/>
        <v>23</v>
      </c>
      <c r="T64" s="194">
        <v>23</v>
      </c>
      <c r="U64" s="1">
        <v>0</v>
      </c>
      <c r="V64" s="1">
        <v>30</v>
      </c>
      <c r="W64" s="1">
        <v>0</v>
      </c>
      <c r="X64" s="1">
        <v>3</v>
      </c>
      <c r="Y64" s="1">
        <v>2</v>
      </c>
      <c r="Z64" s="196">
        <f t="shared" si="2"/>
        <v>35</v>
      </c>
      <c r="AA64" s="1">
        <v>1</v>
      </c>
      <c r="AB64" s="1">
        <v>6</v>
      </c>
      <c r="AC64" s="1">
        <f>+Urq_InfraMR[[#This Row],[Total Pasos Vehiculares a Nivel]]</f>
        <v>35</v>
      </c>
      <c r="AD64" s="196">
        <f t="shared" si="3"/>
        <v>42</v>
      </c>
      <c r="AE64" s="1">
        <v>1</v>
      </c>
      <c r="AF64" s="1">
        <v>2</v>
      </c>
      <c r="AG64" s="1">
        <v>31</v>
      </c>
      <c r="AH64" s="196">
        <f t="shared" si="4"/>
        <v>34</v>
      </c>
      <c r="AI64" s="7">
        <v>17.370999999999999</v>
      </c>
      <c r="AJ64" s="7">
        <v>0</v>
      </c>
      <c r="AK64" s="7">
        <v>8.3789999999999996</v>
      </c>
      <c r="AL64" s="198">
        <f t="shared" si="5"/>
        <v>25.75</v>
      </c>
      <c r="AM64" s="1">
        <v>1</v>
      </c>
      <c r="AN64" s="1">
        <v>0</v>
      </c>
      <c r="AO64" s="1">
        <v>0</v>
      </c>
      <c r="AP64" s="200">
        <f t="shared" si="6"/>
        <v>1</v>
      </c>
      <c r="AQ64" s="1">
        <v>0</v>
      </c>
      <c r="AR64" s="1">
        <v>128</v>
      </c>
      <c r="AS64" s="1">
        <v>0</v>
      </c>
      <c r="AT64" s="200">
        <f>+Urq_InfraMR[[#This Row],[B.02.1 - Parque de Coches Eléctricos Motrices]]+Urq_InfraMR[[#This Row],[B.02.2 - Parque de Coches Eléctricos Motrices Remolcados Tipo R]]+Urq_InfraMR[[#This Row],[B.02.3 - Parque de Coches Eléctricos Motrices Tipo R]]</f>
        <v>128</v>
      </c>
      <c r="AU64" s="1">
        <v>0</v>
      </c>
      <c r="AV64" s="1">
        <v>0</v>
      </c>
      <c r="AW64" s="1">
        <v>0</v>
      </c>
      <c r="AX64" s="200">
        <f>+Urq_InfraMR[[#This Row],[B.03.1 - Parque de Coches Motores Motrices Remolcados]]+Urq_InfraMR[[#This Row],[B.03.2 - Parque de Coches Motores Motrices Intermedios]]+Urq_InfraMR[[#This Row],[B.03.3 - Parque de Coches Motores Motrices Cabina]]</f>
        <v>0</v>
      </c>
      <c r="AY64" s="1">
        <v>0</v>
      </c>
      <c r="AZ64" s="1">
        <v>0</v>
      </c>
      <c r="BA64" s="1">
        <v>0</v>
      </c>
      <c r="BB64" s="1">
        <v>0</v>
      </c>
      <c r="BC64" s="200">
        <f>+SUM(Urq_InfraMR[[#This Row],[B.04.1 - Parque de Coches Remolcados Clase Unica]:[B.04.5 - Parque de Coches Remolcados para Servicios Especiales (Cartoneros)]])</f>
        <v>0</v>
      </c>
      <c r="BD64" s="356">
        <v>0</v>
      </c>
      <c r="BE64" s="1">
        <v>1</v>
      </c>
      <c r="BF64" s="1">
        <v>0</v>
      </c>
      <c r="BG64" s="235">
        <v>1435</v>
      </c>
    </row>
    <row r="65" spans="1:59">
      <c r="A65" s="1">
        <v>1998</v>
      </c>
      <c r="B65" s="1" t="s">
        <v>64</v>
      </c>
      <c r="C65" s="10">
        <v>0.2</v>
      </c>
      <c r="D65" s="10">
        <v>0</v>
      </c>
      <c r="E65" s="10">
        <v>0</v>
      </c>
      <c r="F65" s="10">
        <v>25.676639999999999</v>
      </c>
      <c r="G65" s="192">
        <f t="shared" si="0"/>
        <v>25.876639999999998</v>
      </c>
      <c r="H65" s="192">
        <f>+Urq_InfraMR[[#This Row],[Total Líneas de Explotación ]]</f>
        <v>25.876639999999998</v>
      </c>
      <c r="I65" s="192">
        <v>25.677</v>
      </c>
      <c r="J65" s="10">
        <v>0.2</v>
      </c>
      <c r="K65" s="10">
        <v>2.5569999999999999</v>
      </c>
      <c r="L65" s="10">
        <v>54.899000000000001</v>
      </c>
      <c r="M65" s="10">
        <v>3.875</v>
      </c>
      <c r="N65" s="192">
        <f>+Urq_InfraMR[[#This Row],[A.03.1 -  Longitud de Vías de Explotación No Electrificadas Troncales y Ramales (vía principal) (km)]]+Urq_InfraMR[[#This Row],[A.04.1 -  Longitud de Vías de Explotación Electrificadas Troncales y Ramales (vía principal) (km)]]</f>
        <v>55.099000000000004</v>
      </c>
      <c r="O65" s="192">
        <f>+Urq_InfraMR[[#This Row],[Total Vías (excluido Auxiliares)]]</f>
        <v>55.099000000000004</v>
      </c>
      <c r="P65" s="1">
        <v>4</v>
      </c>
      <c r="Q65" s="1">
        <v>19</v>
      </c>
      <c r="R65" s="1">
        <v>0</v>
      </c>
      <c r="S65" s="194">
        <f t="shared" si="1"/>
        <v>23</v>
      </c>
      <c r="T65" s="194">
        <v>23</v>
      </c>
      <c r="U65" s="1">
        <v>0</v>
      </c>
      <c r="V65" s="1">
        <v>30</v>
      </c>
      <c r="W65" s="1">
        <v>0</v>
      </c>
      <c r="X65" s="1">
        <v>3</v>
      </c>
      <c r="Y65" s="1">
        <v>2</v>
      </c>
      <c r="Z65" s="196">
        <f t="shared" si="2"/>
        <v>35</v>
      </c>
      <c r="AA65" s="1">
        <v>1</v>
      </c>
      <c r="AB65" s="1">
        <v>6</v>
      </c>
      <c r="AC65" s="1">
        <f>+Urq_InfraMR[[#This Row],[Total Pasos Vehiculares a Nivel]]</f>
        <v>35</v>
      </c>
      <c r="AD65" s="196">
        <f t="shared" si="3"/>
        <v>42</v>
      </c>
      <c r="AE65" s="1">
        <v>1</v>
      </c>
      <c r="AF65" s="1">
        <v>2</v>
      </c>
      <c r="AG65" s="1">
        <v>31</v>
      </c>
      <c r="AH65" s="196">
        <f t="shared" si="4"/>
        <v>34</v>
      </c>
      <c r="AI65" s="7">
        <v>17.370999999999999</v>
      </c>
      <c r="AJ65" s="7">
        <v>0</v>
      </c>
      <c r="AK65" s="7">
        <v>8.3789999999999996</v>
      </c>
      <c r="AL65" s="198">
        <f t="shared" si="5"/>
        <v>25.75</v>
      </c>
      <c r="AM65" s="1">
        <v>1</v>
      </c>
      <c r="AN65" s="1">
        <v>0</v>
      </c>
      <c r="AO65" s="1">
        <v>0</v>
      </c>
      <c r="AP65" s="200">
        <f t="shared" si="6"/>
        <v>1</v>
      </c>
      <c r="AQ65" s="1">
        <v>0</v>
      </c>
      <c r="AR65" s="1">
        <v>128</v>
      </c>
      <c r="AS65" s="1">
        <v>0</v>
      </c>
      <c r="AT65" s="200">
        <f>+Urq_InfraMR[[#This Row],[B.02.1 - Parque de Coches Eléctricos Motrices]]+Urq_InfraMR[[#This Row],[B.02.2 - Parque de Coches Eléctricos Motrices Remolcados Tipo R]]+Urq_InfraMR[[#This Row],[B.02.3 - Parque de Coches Eléctricos Motrices Tipo R]]</f>
        <v>128</v>
      </c>
      <c r="AU65" s="1">
        <v>0</v>
      </c>
      <c r="AV65" s="1">
        <v>0</v>
      </c>
      <c r="AW65" s="1">
        <v>0</v>
      </c>
      <c r="AX65" s="200">
        <f>+Urq_InfraMR[[#This Row],[B.03.1 - Parque de Coches Motores Motrices Remolcados]]+Urq_InfraMR[[#This Row],[B.03.2 - Parque de Coches Motores Motrices Intermedios]]+Urq_InfraMR[[#This Row],[B.03.3 - Parque de Coches Motores Motrices Cabina]]</f>
        <v>0</v>
      </c>
      <c r="AY65" s="1">
        <v>0</v>
      </c>
      <c r="AZ65" s="1">
        <v>0</v>
      </c>
      <c r="BA65" s="1">
        <v>0</v>
      </c>
      <c r="BB65" s="1">
        <v>0</v>
      </c>
      <c r="BC65" s="200">
        <f>+SUM(Urq_InfraMR[[#This Row],[B.04.1 - Parque de Coches Remolcados Clase Unica]:[B.04.5 - Parque de Coches Remolcados para Servicios Especiales (Cartoneros)]])</f>
        <v>0</v>
      </c>
      <c r="BD65" s="356">
        <v>0</v>
      </c>
      <c r="BE65" s="1">
        <v>1</v>
      </c>
      <c r="BF65" s="1">
        <v>0</v>
      </c>
      <c r="BG65" s="235">
        <v>1435</v>
      </c>
    </row>
    <row r="66" spans="1:59">
      <c r="A66" s="1">
        <v>1998</v>
      </c>
      <c r="B66" s="1" t="s">
        <v>65</v>
      </c>
      <c r="C66" s="10">
        <v>0.2</v>
      </c>
      <c r="D66" s="10">
        <v>0</v>
      </c>
      <c r="E66" s="10">
        <v>0</v>
      </c>
      <c r="F66" s="10">
        <v>25.676639999999999</v>
      </c>
      <c r="G66" s="192">
        <f t="shared" ref="G66:G129" si="7">SUM(C66:F66)</f>
        <v>25.876639999999998</v>
      </c>
      <c r="H66" s="192">
        <f>+Urq_InfraMR[[#This Row],[Total Líneas de Explotación ]]</f>
        <v>25.876639999999998</v>
      </c>
      <c r="I66" s="192">
        <v>25.677</v>
      </c>
      <c r="J66" s="10">
        <v>0.2</v>
      </c>
      <c r="K66" s="10">
        <v>2.5569999999999999</v>
      </c>
      <c r="L66" s="10">
        <v>54.899000000000001</v>
      </c>
      <c r="M66" s="10">
        <v>3.875</v>
      </c>
      <c r="N66" s="192">
        <f>+Urq_InfraMR[[#This Row],[A.03.1 -  Longitud de Vías de Explotación No Electrificadas Troncales y Ramales (vía principal) (km)]]+Urq_InfraMR[[#This Row],[A.04.1 -  Longitud de Vías de Explotación Electrificadas Troncales y Ramales (vía principal) (km)]]</f>
        <v>55.099000000000004</v>
      </c>
      <c r="O66" s="192">
        <f>+Urq_InfraMR[[#This Row],[Total Vías (excluido Auxiliares)]]</f>
        <v>55.099000000000004</v>
      </c>
      <c r="P66" s="1">
        <v>4</v>
      </c>
      <c r="Q66" s="1">
        <v>19</v>
      </c>
      <c r="R66" s="1">
        <v>0</v>
      </c>
      <c r="S66" s="194">
        <f t="shared" ref="S66:S129" si="8">SUM(P66:R66)</f>
        <v>23</v>
      </c>
      <c r="T66" s="194">
        <v>23</v>
      </c>
      <c r="U66" s="1">
        <v>0</v>
      </c>
      <c r="V66" s="1">
        <v>30</v>
      </c>
      <c r="W66" s="1">
        <v>0</v>
      </c>
      <c r="X66" s="1">
        <v>3</v>
      </c>
      <c r="Y66" s="1">
        <v>2</v>
      </c>
      <c r="Z66" s="196">
        <f t="shared" ref="Z66:Z129" si="9">SUM(U66:Y66)</f>
        <v>35</v>
      </c>
      <c r="AA66" s="1">
        <v>1</v>
      </c>
      <c r="AB66" s="1">
        <v>6</v>
      </c>
      <c r="AC66" s="1">
        <f>+Urq_InfraMR[[#This Row],[Total Pasos Vehiculares a Nivel]]</f>
        <v>35</v>
      </c>
      <c r="AD66" s="196">
        <f t="shared" ref="AD66:AD129" si="10">SUM(AA66:AC66)</f>
        <v>42</v>
      </c>
      <c r="AE66" s="1">
        <v>1</v>
      </c>
      <c r="AF66" s="1">
        <v>2</v>
      </c>
      <c r="AG66" s="1">
        <v>31</v>
      </c>
      <c r="AH66" s="196">
        <f t="shared" ref="AH66:AH129" si="11">SUM(AE66:AG66)</f>
        <v>34</v>
      </c>
      <c r="AI66" s="7">
        <v>17.370999999999999</v>
      </c>
      <c r="AJ66" s="7">
        <v>0</v>
      </c>
      <c r="AK66" s="7">
        <v>8.3789999999999996</v>
      </c>
      <c r="AL66" s="198">
        <f t="shared" ref="AL66:AL129" si="12">SUM(AI66:AK66)</f>
        <v>25.75</v>
      </c>
      <c r="AM66" s="1">
        <v>1</v>
      </c>
      <c r="AN66" s="1">
        <v>0</v>
      </c>
      <c r="AO66" s="1">
        <v>0</v>
      </c>
      <c r="AP66" s="200">
        <f t="shared" ref="AP66:AP129" si="13">SUM(AM66:AO66)</f>
        <v>1</v>
      </c>
      <c r="AQ66" s="1">
        <v>0</v>
      </c>
      <c r="AR66" s="1">
        <v>128</v>
      </c>
      <c r="AS66" s="1">
        <v>0</v>
      </c>
      <c r="AT66" s="200">
        <f>+Urq_InfraMR[[#This Row],[B.02.1 - Parque de Coches Eléctricos Motrices]]+Urq_InfraMR[[#This Row],[B.02.2 - Parque de Coches Eléctricos Motrices Remolcados Tipo R]]+Urq_InfraMR[[#This Row],[B.02.3 - Parque de Coches Eléctricos Motrices Tipo R]]</f>
        <v>128</v>
      </c>
      <c r="AU66" s="1">
        <v>0</v>
      </c>
      <c r="AV66" s="1">
        <v>0</v>
      </c>
      <c r="AW66" s="1">
        <v>0</v>
      </c>
      <c r="AX66" s="200">
        <f>+Urq_InfraMR[[#This Row],[B.03.1 - Parque de Coches Motores Motrices Remolcados]]+Urq_InfraMR[[#This Row],[B.03.2 - Parque de Coches Motores Motrices Intermedios]]+Urq_InfraMR[[#This Row],[B.03.3 - Parque de Coches Motores Motrices Cabina]]</f>
        <v>0</v>
      </c>
      <c r="AY66" s="1">
        <v>0</v>
      </c>
      <c r="AZ66" s="1">
        <v>0</v>
      </c>
      <c r="BA66" s="1">
        <v>0</v>
      </c>
      <c r="BB66" s="1">
        <v>0</v>
      </c>
      <c r="BC66" s="200">
        <f>+SUM(Urq_InfraMR[[#This Row],[B.04.1 - Parque de Coches Remolcados Clase Unica]:[B.04.5 - Parque de Coches Remolcados para Servicios Especiales (Cartoneros)]])</f>
        <v>0</v>
      </c>
      <c r="BD66" s="356">
        <v>0</v>
      </c>
      <c r="BE66" s="1">
        <v>1</v>
      </c>
      <c r="BF66" s="1">
        <v>0</v>
      </c>
      <c r="BG66" s="235">
        <v>1435</v>
      </c>
    </row>
    <row r="67" spans="1:59">
      <c r="A67" s="1">
        <v>1998</v>
      </c>
      <c r="B67" s="1" t="s">
        <v>66</v>
      </c>
      <c r="C67" s="10">
        <v>0.2</v>
      </c>
      <c r="D67" s="10">
        <v>0</v>
      </c>
      <c r="E67" s="10">
        <v>0</v>
      </c>
      <c r="F67" s="10">
        <v>25.676639999999999</v>
      </c>
      <c r="G67" s="192">
        <f t="shared" si="7"/>
        <v>25.876639999999998</v>
      </c>
      <c r="H67" s="192">
        <f>+Urq_InfraMR[[#This Row],[Total Líneas de Explotación ]]</f>
        <v>25.876639999999998</v>
      </c>
      <c r="I67" s="192">
        <v>25.677</v>
      </c>
      <c r="J67" s="10">
        <v>0.2</v>
      </c>
      <c r="K67" s="10">
        <v>2.5569999999999999</v>
      </c>
      <c r="L67" s="10">
        <v>54.899000000000001</v>
      </c>
      <c r="M67" s="10">
        <v>3.875</v>
      </c>
      <c r="N67" s="192">
        <f>+Urq_InfraMR[[#This Row],[A.03.1 -  Longitud de Vías de Explotación No Electrificadas Troncales y Ramales (vía principal) (km)]]+Urq_InfraMR[[#This Row],[A.04.1 -  Longitud de Vías de Explotación Electrificadas Troncales y Ramales (vía principal) (km)]]</f>
        <v>55.099000000000004</v>
      </c>
      <c r="O67" s="192">
        <f>+Urq_InfraMR[[#This Row],[Total Vías (excluido Auxiliares)]]</f>
        <v>55.099000000000004</v>
      </c>
      <c r="P67" s="1">
        <v>4</v>
      </c>
      <c r="Q67" s="1">
        <v>19</v>
      </c>
      <c r="R67" s="1">
        <v>0</v>
      </c>
      <c r="S67" s="194">
        <f t="shared" si="8"/>
        <v>23</v>
      </c>
      <c r="T67" s="194">
        <v>23</v>
      </c>
      <c r="U67" s="1">
        <v>0</v>
      </c>
      <c r="V67" s="1">
        <v>30</v>
      </c>
      <c r="W67" s="1">
        <v>0</v>
      </c>
      <c r="X67" s="1">
        <v>3</v>
      </c>
      <c r="Y67" s="1">
        <v>2</v>
      </c>
      <c r="Z67" s="196">
        <f t="shared" si="9"/>
        <v>35</v>
      </c>
      <c r="AA67" s="1">
        <v>1</v>
      </c>
      <c r="AB67" s="1">
        <v>6</v>
      </c>
      <c r="AC67" s="1">
        <f>+Urq_InfraMR[[#This Row],[Total Pasos Vehiculares a Nivel]]</f>
        <v>35</v>
      </c>
      <c r="AD67" s="196">
        <f t="shared" si="10"/>
        <v>42</v>
      </c>
      <c r="AE67" s="1">
        <v>1</v>
      </c>
      <c r="AF67" s="1">
        <v>2</v>
      </c>
      <c r="AG67" s="1">
        <v>31</v>
      </c>
      <c r="AH67" s="196">
        <f t="shared" si="11"/>
        <v>34</v>
      </c>
      <c r="AI67" s="7">
        <v>17.370999999999999</v>
      </c>
      <c r="AJ67" s="7">
        <v>0</v>
      </c>
      <c r="AK67" s="7">
        <v>8.3789999999999996</v>
      </c>
      <c r="AL67" s="198">
        <f t="shared" si="12"/>
        <v>25.75</v>
      </c>
      <c r="AM67" s="1">
        <v>1</v>
      </c>
      <c r="AN67" s="1">
        <v>0</v>
      </c>
      <c r="AO67" s="1">
        <v>0</v>
      </c>
      <c r="AP67" s="200">
        <f t="shared" si="13"/>
        <v>1</v>
      </c>
      <c r="AQ67" s="1">
        <v>0</v>
      </c>
      <c r="AR67" s="1">
        <v>128</v>
      </c>
      <c r="AS67" s="1">
        <v>0</v>
      </c>
      <c r="AT67" s="200">
        <f>+Urq_InfraMR[[#This Row],[B.02.1 - Parque de Coches Eléctricos Motrices]]+Urq_InfraMR[[#This Row],[B.02.2 - Parque de Coches Eléctricos Motrices Remolcados Tipo R]]+Urq_InfraMR[[#This Row],[B.02.3 - Parque de Coches Eléctricos Motrices Tipo R]]</f>
        <v>128</v>
      </c>
      <c r="AU67" s="1">
        <v>0</v>
      </c>
      <c r="AV67" s="1">
        <v>0</v>
      </c>
      <c r="AW67" s="1">
        <v>0</v>
      </c>
      <c r="AX67" s="200">
        <f>+Urq_InfraMR[[#This Row],[B.03.1 - Parque de Coches Motores Motrices Remolcados]]+Urq_InfraMR[[#This Row],[B.03.2 - Parque de Coches Motores Motrices Intermedios]]+Urq_InfraMR[[#This Row],[B.03.3 - Parque de Coches Motores Motrices Cabina]]</f>
        <v>0</v>
      </c>
      <c r="AY67" s="1">
        <v>0</v>
      </c>
      <c r="AZ67" s="1">
        <v>0</v>
      </c>
      <c r="BA67" s="1">
        <v>0</v>
      </c>
      <c r="BB67" s="1">
        <v>0</v>
      </c>
      <c r="BC67" s="200">
        <f>+SUM(Urq_InfraMR[[#This Row],[B.04.1 - Parque de Coches Remolcados Clase Unica]:[B.04.5 - Parque de Coches Remolcados para Servicios Especiales (Cartoneros)]])</f>
        <v>0</v>
      </c>
      <c r="BD67" s="356">
        <v>0</v>
      </c>
      <c r="BE67" s="1">
        <v>1</v>
      </c>
      <c r="BF67" s="1">
        <v>0</v>
      </c>
      <c r="BG67" s="235">
        <v>1435</v>
      </c>
    </row>
    <row r="68" spans="1:59">
      <c r="A68" s="1">
        <v>1998</v>
      </c>
      <c r="B68" s="1" t="s">
        <v>67</v>
      </c>
      <c r="C68" s="10">
        <v>0.2</v>
      </c>
      <c r="D68" s="10">
        <v>0</v>
      </c>
      <c r="E68" s="10">
        <v>0</v>
      </c>
      <c r="F68" s="10">
        <v>25.676639999999999</v>
      </c>
      <c r="G68" s="192">
        <f t="shared" si="7"/>
        <v>25.876639999999998</v>
      </c>
      <c r="H68" s="192">
        <f>+Urq_InfraMR[[#This Row],[Total Líneas de Explotación ]]</f>
        <v>25.876639999999998</v>
      </c>
      <c r="I68" s="192">
        <v>25.677</v>
      </c>
      <c r="J68" s="10">
        <v>0.2</v>
      </c>
      <c r="K68" s="10">
        <v>2.5569999999999999</v>
      </c>
      <c r="L68" s="10">
        <v>54.899000000000001</v>
      </c>
      <c r="M68" s="10">
        <v>3.875</v>
      </c>
      <c r="N68" s="192">
        <f>+Urq_InfraMR[[#This Row],[A.03.1 -  Longitud de Vías de Explotación No Electrificadas Troncales y Ramales (vía principal) (km)]]+Urq_InfraMR[[#This Row],[A.04.1 -  Longitud de Vías de Explotación Electrificadas Troncales y Ramales (vía principal) (km)]]</f>
        <v>55.099000000000004</v>
      </c>
      <c r="O68" s="192">
        <f>+Urq_InfraMR[[#This Row],[Total Vías (excluido Auxiliares)]]</f>
        <v>55.099000000000004</v>
      </c>
      <c r="P68" s="1">
        <v>4</v>
      </c>
      <c r="Q68" s="1">
        <v>19</v>
      </c>
      <c r="R68" s="1">
        <v>0</v>
      </c>
      <c r="S68" s="194">
        <f t="shared" si="8"/>
        <v>23</v>
      </c>
      <c r="T68" s="194">
        <v>23</v>
      </c>
      <c r="U68" s="1">
        <v>0</v>
      </c>
      <c r="V68" s="1">
        <v>30</v>
      </c>
      <c r="W68" s="1">
        <v>0</v>
      </c>
      <c r="X68" s="1">
        <v>3</v>
      </c>
      <c r="Y68" s="1">
        <v>2</v>
      </c>
      <c r="Z68" s="196">
        <f t="shared" si="9"/>
        <v>35</v>
      </c>
      <c r="AA68" s="1">
        <v>1</v>
      </c>
      <c r="AB68" s="1">
        <v>6</v>
      </c>
      <c r="AC68" s="1">
        <f>+Urq_InfraMR[[#This Row],[Total Pasos Vehiculares a Nivel]]</f>
        <v>35</v>
      </c>
      <c r="AD68" s="196">
        <f t="shared" si="10"/>
        <v>42</v>
      </c>
      <c r="AE68" s="1">
        <v>1</v>
      </c>
      <c r="AF68" s="1">
        <v>2</v>
      </c>
      <c r="AG68" s="1">
        <v>31</v>
      </c>
      <c r="AH68" s="196">
        <f t="shared" si="11"/>
        <v>34</v>
      </c>
      <c r="AI68" s="7">
        <v>17.370999999999999</v>
      </c>
      <c r="AJ68" s="7">
        <v>0</v>
      </c>
      <c r="AK68" s="7">
        <v>8.3789999999999996</v>
      </c>
      <c r="AL68" s="198">
        <f t="shared" si="12"/>
        <v>25.75</v>
      </c>
      <c r="AM68" s="1">
        <v>1</v>
      </c>
      <c r="AN68" s="1">
        <v>0</v>
      </c>
      <c r="AO68" s="1">
        <v>0</v>
      </c>
      <c r="AP68" s="200">
        <f t="shared" si="13"/>
        <v>1</v>
      </c>
      <c r="AQ68" s="1">
        <v>0</v>
      </c>
      <c r="AR68" s="1">
        <v>128</v>
      </c>
      <c r="AS68" s="1">
        <v>0</v>
      </c>
      <c r="AT68" s="200">
        <f>+Urq_InfraMR[[#This Row],[B.02.1 - Parque de Coches Eléctricos Motrices]]+Urq_InfraMR[[#This Row],[B.02.2 - Parque de Coches Eléctricos Motrices Remolcados Tipo R]]+Urq_InfraMR[[#This Row],[B.02.3 - Parque de Coches Eléctricos Motrices Tipo R]]</f>
        <v>128</v>
      </c>
      <c r="AU68" s="1">
        <v>0</v>
      </c>
      <c r="AV68" s="1">
        <v>0</v>
      </c>
      <c r="AW68" s="1">
        <v>0</v>
      </c>
      <c r="AX68" s="200">
        <f>+Urq_InfraMR[[#This Row],[B.03.1 - Parque de Coches Motores Motrices Remolcados]]+Urq_InfraMR[[#This Row],[B.03.2 - Parque de Coches Motores Motrices Intermedios]]+Urq_InfraMR[[#This Row],[B.03.3 - Parque de Coches Motores Motrices Cabina]]</f>
        <v>0</v>
      </c>
      <c r="AY68" s="1">
        <v>0</v>
      </c>
      <c r="AZ68" s="1">
        <v>0</v>
      </c>
      <c r="BA68" s="1">
        <v>0</v>
      </c>
      <c r="BB68" s="1">
        <v>0</v>
      </c>
      <c r="BC68" s="200">
        <f>+SUM(Urq_InfraMR[[#This Row],[B.04.1 - Parque de Coches Remolcados Clase Unica]:[B.04.5 - Parque de Coches Remolcados para Servicios Especiales (Cartoneros)]])</f>
        <v>0</v>
      </c>
      <c r="BD68" s="356">
        <v>0</v>
      </c>
      <c r="BE68" s="1">
        <v>1</v>
      </c>
      <c r="BF68" s="1">
        <v>0</v>
      </c>
      <c r="BG68" s="235">
        <v>1435</v>
      </c>
    </row>
    <row r="69" spans="1:59">
      <c r="A69" s="1">
        <v>1998</v>
      </c>
      <c r="B69" s="1" t="s">
        <v>68</v>
      </c>
      <c r="C69" s="10">
        <v>0.2</v>
      </c>
      <c r="D69" s="10">
        <v>0</v>
      </c>
      <c r="E69" s="10">
        <v>0</v>
      </c>
      <c r="F69" s="10">
        <v>25.676639999999999</v>
      </c>
      <c r="G69" s="192">
        <f t="shared" si="7"/>
        <v>25.876639999999998</v>
      </c>
      <c r="H69" s="192">
        <f>+Urq_InfraMR[[#This Row],[Total Líneas de Explotación ]]</f>
        <v>25.876639999999998</v>
      </c>
      <c r="I69" s="192">
        <v>25.677</v>
      </c>
      <c r="J69" s="10">
        <v>0.2</v>
      </c>
      <c r="K69" s="10">
        <v>2.5569999999999999</v>
      </c>
      <c r="L69" s="10">
        <v>54.899000000000001</v>
      </c>
      <c r="M69" s="10">
        <v>3.875</v>
      </c>
      <c r="N69" s="192">
        <f>+Urq_InfraMR[[#This Row],[A.03.1 -  Longitud de Vías de Explotación No Electrificadas Troncales y Ramales (vía principal) (km)]]+Urq_InfraMR[[#This Row],[A.04.1 -  Longitud de Vías de Explotación Electrificadas Troncales y Ramales (vía principal) (km)]]</f>
        <v>55.099000000000004</v>
      </c>
      <c r="O69" s="192">
        <f>+Urq_InfraMR[[#This Row],[Total Vías (excluido Auxiliares)]]</f>
        <v>55.099000000000004</v>
      </c>
      <c r="P69" s="1">
        <v>4</v>
      </c>
      <c r="Q69" s="1">
        <v>19</v>
      </c>
      <c r="R69" s="1">
        <v>0</v>
      </c>
      <c r="S69" s="194">
        <f t="shared" si="8"/>
        <v>23</v>
      </c>
      <c r="T69" s="194">
        <v>23</v>
      </c>
      <c r="U69" s="1">
        <v>0</v>
      </c>
      <c r="V69" s="1">
        <v>30</v>
      </c>
      <c r="W69" s="1">
        <v>0</v>
      </c>
      <c r="X69" s="1">
        <v>3</v>
      </c>
      <c r="Y69" s="1">
        <v>2</v>
      </c>
      <c r="Z69" s="196">
        <f t="shared" si="9"/>
        <v>35</v>
      </c>
      <c r="AA69" s="1">
        <v>1</v>
      </c>
      <c r="AB69" s="1">
        <v>6</v>
      </c>
      <c r="AC69" s="1">
        <f>+Urq_InfraMR[[#This Row],[Total Pasos Vehiculares a Nivel]]</f>
        <v>35</v>
      </c>
      <c r="AD69" s="196">
        <f t="shared" si="10"/>
        <v>42</v>
      </c>
      <c r="AE69" s="1">
        <v>1</v>
      </c>
      <c r="AF69" s="1">
        <v>2</v>
      </c>
      <c r="AG69" s="1">
        <v>31</v>
      </c>
      <c r="AH69" s="196">
        <f t="shared" si="11"/>
        <v>34</v>
      </c>
      <c r="AI69" s="7">
        <v>17.370999999999999</v>
      </c>
      <c r="AJ69" s="7">
        <v>0</v>
      </c>
      <c r="AK69" s="7">
        <v>8.3789999999999996</v>
      </c>
      <c r="AL69" s="198">
        <f t="shared" si="12"/>
        <v>25.75</v>
      </c>
      <c r="AM69" s="1">
        <v>1</v>
      </c>
      <c r="AN69" s="1">
        <v>0</v>
      </c>
      <c r="AO69" s="1">
        <v>0</v>
      </c>
      <c r="AP69" s="200">
        <f t="shared" si="13"/>
        <v>1</v>
      </c>
      <c r="AQ69" s="1">
        <v>0</v>
      </c>
      <c r="AR69" s="1">
        <v>128</v>
      </c>
      <c r="AS69" s="1">
        <v>0</v>
      </c>
      <c r="AT69" s="200">
        <f>+Urq_InfraMR[[#This Row],[B.02.1 - Parque de Coches Eléctricos Motrices]]+Urq_InfraMR[[#This Row],[B.02.2 - Parque de Coches Eléctricos Motrices Remolcados Tipo R]]+Urq_InfraMR[[#This Row],[B.02.3 - Parque de Coches Eléctricos Motrices Tipo R]]</f>
        <v>128</v>
      </c>
      <c r="AU69" s="1">
        <v>0</v>
      </c>
      <c r="AV69" s="1">
        <v>0</v>
      </c>
      <c r="AW69" s="1">
        <v>0</v>
      </c>
      <c r="AX69" s="200">
        <f>+Urq_InfraMR[[#This Row],[B.03.1 - Parque de Coches Motores Motrices Remolcados]]+Urq_InfraMR[[#This Row],[B.03.2 - Parque de Coches Motores Motrices Intermedios]]+Urq_InfraMR[[#This Row],[B.03.3 - Parque de Coches Motores Motrices Cabina]]</f>
        <v>0</v>
      </c>
      <c r="AY69" s="1">
        <v>0</v>
      </c>
      <c r="AZ69" s="1">
        <v>0</v>
      </c>
      <c r="BA69" s="1">
        <v>0</v>
      </c>
      <c r="BB69" s="1">
        <v>0</v>
      </c>
      <c r="BC69" s="200">
        <f>+SUM(Urq_InfraMR[[#This Row],[B.04.1 - Parque de Coches Remolcados Clase Unica]:[B.04.5 - Parque de Coches Remolcados para Servicios Especiales (Cartoneros)]])</f>
        <v>0</v>
      </c>
      <c r="BD69" s="356">
        <v>0</v>
      </c>
      <c r="BE69" s="1">
        <v>1</v>
      </c>
      <c r="BF69" s="1">
        <v>0</v>
      </c>
      <c r="BG69" s="235">
        <v>1435</v>
      </c>
    </row>
    <row r="70" spans="1:59">
      <c r="A70" s="1">
        <v>1998</v>
      </c>
      <c r="B70" s="1" t="s">
        <v>69</v>
      </c>
      <c r="C70" s="10">
        <v>0.2</v>
      </c>
      <c r="D70" s="10">
        <v>0</v>
      </c>
      <c r="E70" s="10">
        <v>0</v>
      </c>
      <c r="F70" s="10">
        <v>25.676639999999999</v>
      </c>
      <c r="G70" s="192">
        <f t="shared" si="7"/>
        <v>25.876639999999998</v>
      </c>
      <c r="H70" s="192">
        <f>+Urq_InfraMR[[#This Row],[Total Líneas de Explotación ]]</f>
        <v>25.876639999999998</v>
      </c>
      <c r="I70" s="192">
        <v>25.677</v>
      </c>
      <c r="J70" s="10">
        <v>0.2</v>
      </c>
      <c r="K70" s="10">
        <v>2.5569999999999999</v>
      </c>
      <c r="L70" s="10">
        <v>54.899000000000001</v>
      </c>
      <c r="M70" s="10">
        <v>3.875</v>
      </c>
      <c r="N70" s="192">
        <f>+Urq_InfraMR[[#This Row],[A.03.1 -  Longitud de Vías de Explotación No Electrificadas Troncales y Ramales (vía principal) (km)]]+Urq_InfraMR[[#This Row],[A.04.1 -  Longitud de Vías de Explotación Electrificadas Troncales y Ramales (vía principal) (km)]]</f>
        <v>55.099000000000004</v>
      </c>
      <c r="O70" s="192">
        <f>+Urq_InfraMR[[#This Row],[Total Vías (excluido Auxiliares)]]</f>
        <v>55.099000000000004</v>
      </c>
      <c r="P70" s="1">
        <v>4</v>
      </c>
      <c r="Q70" s="1">
        <v>19</v>
      </c>
      <c r="R70" s="1">
        <v>0</v>
      </c>
      <c r="S70" s="194">
        <f t="shared" si="8"/>
        <v>23</v>
      </c>
      <c r="T70" s="194">
        <v>23</v>
      </c>
      <c r="U70" s="1">
        <v>0</v>
      </c>
      <c r="V70" s="1">
        <v>30</v>
      </c>
      <c r="W70" s="1">
        <v>0</v>
      </c>
      <c r="X70" s="1">
        <v>3</v>
      </c>
      <c r="Y70" s="1">
        <v>2</v>
      </c>
      <c r="Z70" s="196">
        <f t="shared" si="9"/>
        <v>35</v>
      </c>
      <c r="AA70" s="1">
        <v>1</v>
      </c>
      <c r="AB70" s="1">
        <v>6</v>
      </c>
      <c r="AC70" s="1">
        <f>+Urq_InfraMR[[#This Row],[Total Pasos Vehiculares a Nivel]]</f>
        <v>35</v>
      </c>
      <c r="AD70" s="196">
        <f t="shared" si="10"/>
        <v>42</v>
      </c>
      <c r="AE70" s="1">
        <v>1</v>
      </c>
      <c r="AF70" s="1">
        <v>2</v>
      </c>
      <c r="AG70" s="1">
        <v>31</v>
      </c>
      <c r="AH70" s="196">
        <f t="shared" si="11"/>
        <v>34</v>
      </c>
      <c r="AI70" s="7">
        <v>17.370999999999999</v>
      </c>
      <c r="AJ70" s="7">
        <v>0</v>
      </c>
      <c r="AK70" s="7">
        <v>8.3789999999999996</v>
      </c>
      <c r="AL70" s="198">
        <f t="shared" si="12"/>
        <v>25.75</v>
      </c>
      <c r="AM70" s="1">
        <v>1</v>
      </c>
      <c r="AN70" s="1">
        <v>0</v>
      </c>
      <c r="AO70" s="1">
        <v>0</v>
      </c>
      <c r="AP70" s="200">
        <f t="shared" si="13"/>
        <v>1</v>
      </c>
      <c r="AQ70" s="1">
        <v>0</v>
      </c>
      <c r="AR70" s="1">
        <v>128</v>
      </c>
      <c r="AS70" s="1">
        <v>0</v>
      </c>
      <c r="AT70" s="200">
        <f>+Urq_InfraMR[[#This Row],[B.02.1 - Parque de Coches Eléctricos Motrices]]+Urq_InfraMR[[#This Row],[B.02.2 - Parque de Coches Eléctricos Motrices Remolcados Tipo R]]+Urq_InfraMR[[#This Row],[B.02.3 - Parque de Coches Eléctricos Motrices Tipo R]]</f>
        <v>128</v>
      </c>
      <c r="AU70" s="1">
        <v>0</v>
      </c>
      <c r="AV70" s="1">
        <v>0</v>
      </c>
      <c r="AW70" s="1">
        <v>0</v>
      </c>
      <c r="AX70" s="200">
        <f>+Urq_InfraMR[[#This Row],[B.03.1 - Parque de Coches Motores Motrices Remolcados]]+Urq_InfraMR[[#This Row],[B.03.2 - Parque de Coches Motores Motrices Intermedios]]+Urq_InfraMR[[#This Row],[B.03.3 - Parque de Coches Motores Motrices Cabina]]</f>
        <v>0</v>
      </c>
      <c r="AY70" s="1">
        <v>0</v>
      </c>
      <c r="AZ70" s="1">
        <v>0</v>
      </c>
      <c r="BA70" s="1">
        <v>0</v>
      </c>
      <c r="BB70" s="1">
        <v>0</v>
      </c>
      <c r="BC70" s="200">
        <f>+SUM(Urq_InfraMR[[#This Row],[B.04.1 - Parque de Coches Remolcados Clase Unica]:[B.04.5 - Parque de Coches Remolcados para Servicios Especiales (Cartoneros)]])</f>
        <v>0</v>
      </c>
      <c r="BD70" s="356">
        <v>0</v>
      </c>
      <c r="BE70" s="1">
        <v>1</v>
      </c>
      <c r="BF70" s="1">
        <v>0</v>
      </c>
      <c r="BG70" s="235">
        <v>1435</v>
      </c>
    </row>
    <row r="71" spans="1:59">
      <c r="A71" s="1">
        <v>1998</v>
      </c>
      <c r="B71" s="1" t="s">
        <v>70</v>
      </c>
      <c r="C71" s="10">
        <v>0.2</v>
      </c>
      <c r="D71" s="10">
        <v>0</v>
      </c>
      <c r="E71" s="10">
        <v>0</v>
      </c>
      <c r="F71" s="10">
        <v>25.676639999999999</v>
      </c>
      <c r="G71" s="192">
        <f t="shared" si="7"/>
        <v>25.876639999999998</v>
      </c>
      <c r="H71" s="192">
        <f>+Urq_InfraMR[[#This Row],[Total Líneas de Explotación ]]</f>
        <v>25.876639999999998</v>
      </c>
      <c r="I71" s="192">
        <v>25.677</v>
      </c>
      <c r="J71" s="10">
        <v>0.2</v>
      </c>
      <c r="K71" s="10">
        <v>2.5569999999999999</v>
      </c>
      <c r="L71" s="10">
        <v>54.899000000000001</v>
      </c>
      <c r="M71" s="10">
        <v>3.875</v>
      </c>
      <c r="N71" s="192">
        <f>+Urq_InfraMR[[#This Row],[A.03.1 -  Longitud de Vías de Explotación No Electrificadas Troncales y Ramales (vía principal) (km)]]+Urq_InfraMR[[#This Row],[A.04.1 -  Longitud de Vías de Explotación Electrificadas Troncales y Ramales (vía principal) (km)]]</f>
        <v>55.099000000000004</v>
      </c>
      <c r="O71" s="192">
        <f>+Urq_InfraMR[[#This Row],[Total Vías (excluido Auxiliares)]]</f>
        <v>55.099000000000004</v>
      </c>
      <c r="P71" s="1">
        <v>4</v>
      </c>
      <c r="Q71" s="1">
        <v>19</v>
      </c>
      <c r="R71" s="1">
        <v>0</v>
      </c>
      <c r="S71" s="194">
        <f t="shared" si="8"/>
        <v>23</v>
      </c>
      <c r="T71" s="194">
        <v>23</v>
      </c>
      <c r="U71" s="1">
        <v>0</v>
      </c>
      <c r="V71" s="1">
        <v>30</v>
      </c>
      <c r="W71" s="1">
        <v>0</v>
      </c>
      <c r="X71" s="1">
        <v>3</v>
      </c>
      <c r="Y71" s="1">
        <v>2</v>
      </c>
      <c r="Z71" s="196">
        <f t="shared" si="9"/>
        <v>35</v>
      </c>
      <c r="AA71" s="1">
        <v>1</v>
      </c>
      <c r="AB71" s="1">
        <v>6</v>
      </c>
      <c r="AC71" s="1">
        <f>+Urq_InfraMR[[#This Row],[Total Pasos Vehiculares a Nivel]]</f>
        <v>35</v>
      </c>
      <c r="AD71" s="196">
        <f t="shared" si="10"/>
        <v>42</v>
      </c>
      <c r="AE71" s="1">
        <v>1</v>
      </c>
      <c r="AF71" s="1">
        <v>2</v>
      </c>
      <c r="AG71" s="1">
        <v>31</v>
      </c>
      <c r="AH71" s="196">
        <f t="shared" si="11"/>
        <v>34</v>
      </c>
      <c r="AI71" s="7">
        <v>17.370999999999999</v>
      </c>
      <c r="AJ71" s="7">
        <v>0</v>
      </c>
      <c r="AK71" s="7">
        <v>8.3789999999999996</v>
      </c>
      <c r="AL71" s="198">
        <f t="shared" si="12"/>
        <v>25.75</v>
      </c>
      <c r="AM71" s="1">
        <v>1</v>
      </c>
      <c r="AN71" s="1">
        <v>0</v>
      </c>
      <c r="AO71" s="1">
        <v>0</v>
      </c>
      <c r="AP71" s="200">
        <f t="shared" si="13"/>
        <v>1</v>
      </c>
      <c r="AQ71" s="1">
        <v>0</v>
      </c>
      <c r="AR71" s="1">
        <v>128</v>
      </c>
      <c r="AS71" s="1">
        <v>0</v>
      </c>
      <c r="AT71" s="200">
        <f>+Urq_InfraMR[[#This Row],[B.02.1 - Parque de Coches Eléctricos Motrices]]+Urq_InfraMR[[#This Row],[B.02.2 - Parque de Coches Eléctricos Motrices Remolcados Tipo R]]+Urq_InfraMR[[#This Row],[B.02.3 - Parque de Coches Eléctricos Motrices Tipo R]]</f>
        <v>128</v>
      </c>
      <c r="AU71" s="1">
        <v>0</v>
      </c>
      <c r="AV71" s="1">
        <v>0</v>
      </c>
      <c r="AW71" s="1">
        <v>0</v>
      </c>
      <c r="AX71" s="200">
        <f>+Urq_InfraMR[[#This Row],[B.03.1 - Parque de Coches Motores Motrices Remolcados]]+Urq_InfraMR[[#This Row],[B.03.2 - Parque de Coches Motores Motrices Intermedios]]+Urq_InfraMR[[#This Row],[B.03.3 - Parque de Coches Motores Motrices Cabina]]</f>
        <v>0</v>
      </c>
      <c r="AY71" s="1">
        <v>0</v>
      </c>
      <c r="AZ71" s="1">
        <v>0</v>
      </c>
      <c r="BA71" s="1">
        <v>0</v>
      </c>
      <c r="BB71" s="1">
        <v>0</v>
      </c>
      <c r="BC71" s="200">
        <f>+SUM(Urq_InfraMR[[#This Row],[B.04.1 - Parque de Coches Remolcados Clase Unica]:[B.04.5 - Parque de Coches Remolcados para Servicios Especiales (Cartoneros)]])</f>
        <v>0</v>
      </c>
      <c r="BD71" s="356">
        <v>0</v>
      </c>
      <c r="BE71" s="1">
        <v>1</v>
      </c>
      <c r="BF71" s="1">
        <v>0</v>
      </c>
      <c r="BG71" s="235">
        <v>1435</v>
      </c>
    </row>
    <row r="72" spans="1:59">
      <c r="A72" s="1">
        <v>1998</v>
      </c>
      <c r="B72" s="1" t="s">
        <v>71</v>
      </c>
      <c r="C72" s="10">
        <v>0.2</v>
      </c>
      <c r="D72" s="10">
        <v>0</v>
      </c>
      <c r="E72" s="10">
        <v>0</v>
      </c>
      <c r="F72" s="10">
        <v>25.676639999999999</v>
      </c>
      <c r="G72" s="192">
        <f t="shared" si="7"/>
        <v>25.876639999999998</v>
      </c>
      <c r="H72" s="192">
        <f>+Urq_InfraMR[[#This Row],[Total Líneas de Explotación ]]</f>
        <v>25.876639999999998</v>
      </c>
      <c r="I72" s="192">
        <v>25.677</v>
      </c>
      <c r="J72" s="10">
        <v>0.2</v>
      </c>
      <c r="K72" s="10">
        <v>2.5569999999999999</v>
      </c>
      <c r="L72" s="10">
        <v>54.899000000000001</v>
      </c>
      <c r="M72" s="10">
        <v>3.875</v>
      </c>
      <c r="N72" s="192">
        <f>+Urq_InfraMR[[#This Row],[A.03.1 -  Longitud de Vías de Explotación No Electrificadas Troncales y Ramales (vía principal) (km)]]+Urq_InfraMR[[#This Row],[A.04.1 -  Longitud de Vías de Explotación Electrificadas Troncales y Ramales (vía principal) (km)]]</f>
        <v>55.099000000000004</v>
      </c>
      <c r="O72" s="192">
        <f>+Urq_InfraMR[[#This Row],[Total Vías (excluido Auxiliares)]]</f>
        <v>55.099000000000004</v>
      </c>
      <c r="P72" s="1">
        <v>4</v>
      </c>
      <c r="Q72" s="1">
        <v>19</v>
      </c>
      <c r="R72" s="1">
        <v>0</v>
      </c>
      <c r="S72" s="194">
        <f t="shared" si="8"/>
        <v>23</v>
      </c>
      <c r="T72" s="194">
        <v>23</v>
      </c>
      <c r="U72" s="1">
        <v>0</v>
      </c>
      <c r="V72" s="1">
        <v>30</v>
      </c>
      <c r="W72" s="1">
        <v>0</v>
      </c>
      <c r="X72" s="1">
        <v>3</v>
      </c>
      <c r="Y72" s="1">
        <v>2</v>
      </c>
      <c r="Z72" s="196">
        <f t="shared" si="9"/>
        <v>35</v>
      </c>
      <c r="AA72" s="1">
        <v>1</v>
      </c>
      <c r="AB72" s="1">
        <v>6</v>
      </c>
      <c r="AC72" s="1">
        <f>+Urq_InfraMR[[#This Row],[Total Pasos Vehiculares a Nivel]]</f>
        <v>35</v>
      </c>
      <c r="AD72" s="196">
        <f t="shared" si="10"/>
        <v>42</v>
      </c>
      <c r="AE72" s="1">
        <v>1</v>
      </c>
      <c r="AF72" s="1">
        <v>2</v>
      </c>
      <c r="AG72" s="1">
        <v>31</v>
      </c>
      <c r="AH72" s="196">
        <f t="shared" si="11"/>
        <v>34</v>
      </c>
      <c r="AI72" s="7">
        <v>17.370999999999999</v>
      </c>
      <c r="AJ72" s="7">
        <v>0</v>
      </c>
      <c r="AK72" s="7">
        <v>8.3789999999999996</v>
      </c>
      <c r="AL72" s="198">
        <f t="shared" si="12"/>
        <v>25.75</v>
      </c>
      <c r="AM72" s="1">
        <v>1</v>
      </c>
      <c r="AN72" s="1">
        <v>0</v>
      </c>
      <c r="AO72" s="1">
        <v>0</v>
      </c>
      <c r="AP72" s="200">
        <f t="shared" si="13"/>
        <v>1</v>
      </c>
      <c r="AQ72" s="1">
        <v>0</v>
      </c>
      <c r="AR72" s="1">
        <v>128</v>
      </c>
      <c r="AS72" s="1">
        <v>0</v>
      </c>
      <c r="AT72" s="200">
        <f>+Urq_InfraMR[[#This Row],[B.02.1 - Parque de Coches Eléctricos Motrices]]+Urq_InfraMR[[#This Row],[B.02.2 - Parque de Coches Eléctricos Motrices Remolcados Tipo R]]+Urq_InfraMR[[#This Row],[B.02.3 - Parque de Coches Eléctricos Motrices Tipo R]]</f>
        <v>128</v>
      </c>
      <c r="AU72" s="1">
        <v>0</v>
      </c>
      <c r="AV72" s="1">
        <v>0</v>
      </c>
      <c r="AW72" s="1">
        <v>0</v>
      </c>
      <c r="AX72" s="200">
        <f>+Urq_InfraMR[[#This Row],[B.03.1 - Parque de Coches Motores Motrices Remolcados]]+Urq_InfraMR[[#This Row],[B.03.2 - Parque de Coches Motores Motrices Intermedios]]+Urq_InfraMR[[#This Row],[B.03.3 - Parque de Coches Motores Motrices Cabina]]</f>
        <v>0</v>
      </c>
      <c r="AY72" s="1">
        <v>0</v>
      </c>
      <c r="AZ72" s="1">
        <v>0</v>
      </c>
      <c r="BA72" s="1">
        <v>0</v>
      </c>
      <c r="BB72" s="1">
        <v>0</v>
      </c>
      <c r="BC72" s="200">
        <f>+SUM(Urq_InfraMR[[#This Row],[B.04.1 - Parque de Coches Remolcados Clase Unica]:[B.04.5 - Parque de Coches Remolcados para Servicios Especiales (Cartoneros)]])</f>
        <v>0</v>
      </c>
      <c r="BD72" s="356">
        <v>0</v>
      </c>
      <c r="BE72" s="1">
        <v>1</v>
      </c>
      <c r="BF72" s="1">
        <v>0</v>
      </c>
      <c r="BG72" s="235">
        <v>1435</v>
      </c>
    </row>
    <row r="73" spans="1:59">
      <c r="A73" s="1">
        <v>1998</v>
      </c>
      <c r="B73" s="1" t="s">
        <v>72</v>
      </c>
      <c r="C73" s="10">
        <v>0.2</v>
      </c>
      <c r="D73" s="10">
        <v>0</v>
      </c>
      <c r="E73" s="10">
        <v>0</v>
      </c>
      <c r="F73" s="10">
        <v>25.676639999999999</v>
      </c>
      <c r="G73" s="192">
        <f t="shared" si="7"/>
        <v>25.876639999999998</v>
      </c>
      <c r="H73" s="192">
        <f>+Urq_InfraMR[[#This Row],[Total Líneas de Explotación ]]</f>
        <v>25.876639999999998</v>
      </c>
      <c r="I73" s="192">
        <v>25.677</v>
      </c>
      <c r="J73" s="10">
        <v>0.2</v>
      </c>
      <c r="K73" s="10">
        <v>2.5569999999999999</v>
      </c>
      <c r="L73" s="10">
        <v>54.899000000000001</v>
      </c>
      <c r="M73" s="10">
        <v>3.875</v>
      </c>
      <c r="N73" s="192">
        <f>+Urq_InfraMR[[#This Row],[A.03.1 -  Longitud de Vías de Explotación No Electrificadas Troncales y Ramales (vía principal) (km)]]+Urq_InfraMR[[#This Row],[A.04.1 -  Longitud de Vías de Explotación Electrificadas Troncales y Ramales (vía principal) (km)]]</f>
        <v>55.099000000000004</v>
      </c>
      <c r="O73" s="192">
        <f>+Urq_InfraMR[[#This Row],[Total Vías (excluido Auxiliares)]]</f>
        <v>55.099000000000004</v>
      </c>
      <c r="P73" s="1">
        <v>4</v>
      </c>
      <c r="Q73" s="1">
        <v>19</v>
      </c>
      <c r="R73" s="1">
        <v>0</v>
      </c>
      <c r="S73" s="194">
        <f t="shared" si="8"/>
        <v>23</v>
      </c>
      <c r="T73" s="194">
        <v>23</v>
      </c>
      <c r="U73" s="1">
        <v>0</v>
      </c>
      <c r="V73" s="1">
        <v>30</v>
      </c>
      <c r="W73" s="1">
        <v>0</v>
      </c>
      <c r="X73" s="1">
        <v>3</v>
      </c>
      <c r="Y73" s="1">
        <v>2</v>
      </c>
      <c r="Z73" s="196">
        <f t="shared" si="9"/>
        <v>35</v>
      </c>
      <c r="AA73" s="1">
        <v>1</v>
      </c>
      <c r="AB73" s="1">
        <v>6</v>
      </c>
      <c r="AC73" s="1">
        <f>+Urq_InfraMR[[#This Row],[Total Pasos Vehiculares a Nivel]]</f>
        <v>35</v>
      </c>
      <c r="AD73" s="196">
        <f t="shared" si="10"/>
        <v>42</v>
      </c>
      <c r="AE73" s="1">
        <v>1</v>
      </c>
      <c r="AF73" s="1">
        <v>2</v>
      </c>
      <c r="AG73" s="1">
        <v>31</v>
      </c>
      <c r="AH73" s="196">
        <f t="shared" si="11"/>
        <v>34</v>
      </c>
      <c r="AI73" s="7">
        <v>17.370999999999999</v>
      </c>
      <c r="AJ73" s="7">
        <v>0</v>
      </c>
      <c r="AK73" s="7">
        <v>8.3789999999999996</v>
      </c>
      <c r="AL73" s="198">
        <f t="shared" si="12"/>
        <v>25.75</v>
      </c>
      <c r="AM73" s="1">
        <v>1</v>
      </c>
      <c r="AN73" s="1">
        <v>0</v>
      </c>
      <c r="AO73" s="1">
        <v>0</v>
      </c>
      <c r="AP73" s="200">
        <f t="shared" si="13"/>
        <v>1</v>
      </c>
      <c r="AQ73" s="1">
        <v>0</v>
      </c>
      <c r="AR73" s="1">
        <v>128</v>
      </c>
      <c r="AS73" s="1">
        <v>0</v>
      </c>
      <c r="AT73" s="200">
        <f>+Urq_InfraMR[[#This Row],[B.02.1 - Parque de Coches Eléctricos Motrices]]+Urq_InfraMR[[#This Row],[B.02.2 - Parque de Coches Eléctricos Motrices Remolcados Tipo R]]+Urq_InfraMR[[#This Row],[B.02.3 - Parque de Coches Eléctricos Motrices Tipo R]]</f>
        <v>128</v>
      </c>
      <c r="AU73" s="1">
        <v>0</v>
      </c>
      <c r="AV73" s="1">
        <v>0</v>
      </c>
      <c r="AW73" s="1">
        <v>0</v>
      </c>
      <c r="AX73" s="200">
        <f>+Urq_InfraMR[[#This Row],[B.03.1 - Parque de Coches Motores Motrices Remolcados]]+Urq_InfraMR[[#This Row],[B.03.2 - Parque de Coches Motores Motrices Intermedios]]+Urq_InfraMR[[#This Row],[B.03.3 - Parque de Coches Motores Motrices Cabina]]</f>
        <v>0</v>
      </c>
      <c r="AY73" s="1">
        <v>0</v>
      </c>
      <c r="AZ73" s="1">
        <v>0</v>
      </c>
      <c r="BA73" s="1">
        <v>0</v>
      </c>
      <c r="BB73" s="1">
        <v>0</v>
      </c>
      <c r="BC73" s="200">
        <f>+SUM(Urq_InfraMR[[#This Row],[B.04.1 - Parque de Coches Remolcados Clase Unica]:[B.04.5 - Parque de Coches Remolcados para Servicios Especiales (Cartoneros)]])</f>
        <v>0</v>
      </c>
      <c r="BD73" s="356">
        <v>0</v>
      </c>
      <c r="BE73" s="1">
        <v>1</v>
      </c>
      <c r="BF73" s="1">
        <v>0</v>
      </c>
      <c r="BG73" s="235">
        <v>1435</v>
      </c>
    </row>
    <row r="74" spans="1:59">
      <c r="A74" s="1">
        <v>1999</v>
      </c>
      <c r="B74" s="1" t="s">
        <v>61</v>
      </c>
      <c r="C74" s="10">
        <v>0.2</v>
      </c>
      <c r="D74" s="10">
        <v>0</v>
      </c>
      <c r="E74" s="10">
        <v>0</v>
      </c>
      <c r="F74" s="10">
        <v>25.676639999999999</v>
      </c>
      <c r="G74" s="192">
        <f t="shared" si="7"/>
        <v>25.876639999999998</v>
      </c>
      <c r="H74" s="192">
        <f>+Urq_InfraMR[[#This Row],[Total Líneas de Explotación ]]</f>
        <v>25.876639999999998</v>
      </c>
      <c r="I74" s="192">
        <v>25.677</v>
      </c>
      <c r="J74" s="10">
        <v>0.2</v>
      </c>
      <c r="K74" s="10">
        <v>2.5569999999999999</v>
      </c>
      <c r="L74" s="10">
        <v>54.899000000000001</v>
      </c>
      <c r="M74" s="10">
        <v>3.875</v>
      </c>
      <c r="N74" s="192">
        <f>+Urq_InfraMR[[#This Row],[A.03.1 -  Longitud de Vías de Explotación No Electrificadas Troncales y Ramales (vía principal) (km)]]+Urq_InfraMR[[#This Row],[A.04.1 -  Longitud de Vías de Explotación Electrificadas Troncales y Ramales (vía principal) (km)]]</f>
        <v>55.099000000000004</v>
      </c>
      <c r="O74" s="192">
        <f>+Urq_InfraMR[[#This Row],[Total Vías (excluido Auxiliares)]]</f>
        <v>55.099000000000004</v>
      </c>
      <c r="P74" s="1">
        <v>4</v>
      </c>
      <c r="Q74" s="1">
        <v>19</v>
      </c>
      <c r="R74" s="1">
        <v>0</v>
      </c>
      <c r="S74" s="194">
        <f t="shared" si="8"/>
        <v>23</v>
      </c>
      <c r="T74" s="194">
        <v>23</v>
      </c>
      <c r="U74" s="1">
        <v>0</v>
      </c>
      <c r="V74" s="1">
        <v>30</v>
      </c>
      <c r="W74" s="1">
        <v>0</v>
      </c>
      <c r="X74" s="1">
        <v>3</v>
      </c>
      <c r="Y74" s="1">
        <v>2</v>
      </c>
      <c r="Z74" s="196">
        <f t="shared" si="9"/>
        <v>35</v>
      </c>
      <c r="AA74" s="1">
        <v>1</v>
      </c>
      <c r="AB74" s="1">
        <v>6</v>
      </c>
      <c r="AC74" s="1">
        <f>+Urq_InfraMR[[#This Row],[Total Pasos Vehiculares a Nivel]]</f>
        <v>35</v>
      </c>
      <c r="AD74" s="196">
        <f t="shared" si="10"/>
        <v>42</v>
      </c>
      <c r="AE74" s="1">
        <v>1</v>
      </c>
      <c r="AF74" s="1">
        <v>2</v>
      </c>
      <c r="AG74" s="1">
        <v>31</v>
      </c>
      <c r="AH74" s="196">
        <f t="shared" si="11"/>
        <v>34</v>
      </c>
      <c r="AI74" s="7">
        <v>17.370999999999999</v>
      </c>
      <c r="AJ74" s="7">
        <v>0</v>
      </c>
      <c r="AK74" s="7">
        <v>8.3789999999999996</v>
      </c>
      <c r="AL74" s="198">
        <f t="shared" si="12"/>
        <v>25.75</v>
      </c>
      <c r="AM74" s="1">
        <v>1</v>
      </c>
      <c r="AN74" s="1">
        <v>0</v>
      </c>
      <c r="AO74" s="1">
        <v>0</v>
      </c>
      <c r="AP74" s="200">
        <f t="shared" si="13"/>
        <v>1</v>
      </c>
      <c r="AQ74" s="1">
        <v>0</v>
      </c>
      <c r="AR74" s="1">
        <v>128</v>
      </c>
      <c r="AS74" s="1">
        <v>0</v>
      </c>
      <c r="AT74" s="200">
        <f>+Urq_InfraMR[[#This Row],[B.02.1 - Parque de Coches Eléctricos Motrices]]+Urq_InfraMR[[#This Row],[B.02.2 - Parque de Coches Eléctricos Motrices Remolcados Tipo R]]+Urq_InfraMR[[#This Row],[B.02.3 - Parque de Coches Eléctricos Motrices Tipo R]]</f>
        <v>128</v>
      </c>
      <c r="AU74" s="1">
        <v>0</v>
      </c>
      <c r="AV74" s="1">
        <v>0</v>
      </c>
      <c r="AW74" s="1">
        <v>0</v>
      </c>
      <c r="AX74" s="200">
        <f>+Urq_InfraMR[[#This Row],[B.03.1 - Parque de Coches Motores Motrices Remolcados]]+Urq_InfraMR[[#This Row],[B.03.2 - Parque de Coches Motores Motrices Intermedios]]+Urq_InfraMR[[#This Row],[B.03.3 - Parque de Coches Motores Motrices Cabina]]</f>
        <v>0</v>
      </c>
      <c r="AY74" s="1">
        <v>0</v>
      </c>
      <c r="AZ74" s="1">
        <v>0</v>
      </c>
      <c r="BA74" s="1">
        <v>0</v>
      </c>
      <c r="BB74" s="1">
        <v>0</v>
      </c>
      <c r="BC74" s="200">
        <f>+SUM(Urq_InfraMR[[#This Row],[B.04.1 - Parque de Coches Remolcados Clase Unica]:[B.04.5 - Parque de Coches Remolcados para Servicios Especiales (Cartoneros)]])</f>
        <v>0</v>
      </c>
      <c r="BD74" s="356">
        <v>0</v>
      </c>
      <c r="BE74" s="1">
        <v>1</v>
      </c>
      <c r="BF74" s="1">
        <v>0</v>
      </c>
      <c r="BG74" s="235">
        <v>1435</v>
      </c>
    </row>
    <row r="75" spans="1:59">
      <c r="A75" s="1">
        <v>1999</v>
      </c>
      <c r="B75" s="1" t="s">
        <v>62</v>
      </c>
      <c r="C75" s="10">
        <v>0.2</v>
      </c>
      <c r="D75" s="10">
        <v>0</v>
      </c>
      <c r="E75" s="10">
        <v>0</v>
      </c>
      <c r="F75" s="10">
        <v>25.676639999999999</v>
      </c>
      <c r="G75" s="192">
        <f t="shared" si="7"/>
        <v>25.876639999999998</v>
      </c>
      <c r="H75" s="192">
        <f>+Urq_InfraMR[[#This Row],[Total Líneas de Explotación ]]</f>
        <v>25.876639999999998</v>
      </c>
      <c r="I75" s="192">
        <v>25.677</v>
      </c>
      <c r="J75" s="10">
        <v>0.2</v>
      </c>
      <c r="K75" s="10">
        <v>2.5569999999999999</v>
      </c>
      <c r="L75" s="10">
        <v>54.899000000000001</v>
      </c>
      <c r="M75" s="10">
        <v>3.875</v>
      </c>
      <c r="N75" s="192">
        <f>+Urq_InfraMR[[#This Row],[A.03.1 -  Longitud de Vías de Explotación No Electrificadas Troncales y Ramales (vía principal) (km)]]+Urq_InfraMR[[#This Row],[A.04.1 -  Longitud de Vías de Explotación Electrificadas Troncales y Ramales (vía principal) (km)]]</f>
        <v>55.099000000000004</v>
      </c>
      <c r="O75" s="192">
        <f>+Urq_InfraMR[[#This Row],[Total Vías (excluido Auxiliares)]]</f>
        <v>55.099000000000004</v>
      </c>
      <c r="P75" s="1">
        <v>4</v>
      </c>
      <c r="Q75" s="1">
        <v>19</v>
      </c>
      <c r="R75" s="1">
        <v>0</v>
      </c>
      <c r="S75" s="194">
        <f t="shared" si="8"/>
        <v>23</v>
      </c>
      <c r="T75" s="194">
        <v>23</v>
      </c>
      <c r="U75" s="1">
        <v>0</v>
      </c>
      <c r="V75" s="1">
        <v>30</v>
      </c>
      <c r="W75" s="1">
        <v>0</v>
      </c>
      <c r="X75" s="1">
        <v>3</v>
      </c>
      <c r="Y75" s="1">
        <v>2</v>
      </c>
      <c r="Z75" s="196">
        <f t="shared" si="9"/>
        <v>35</v>
      </c>
      <c r="AA75" s="1">
        <v>1</v>
      </c>
      <c r="AB75" s="1">
        <v>6</v>
      </c>
      <c r="AC75" s="1">
        <f>+Urq_InfraMR[[#This Row],[Total Pasos Vehiculares a Nivel]]</f>
        <v>35</v>
      </c>
      <c r="AD75" s="196">
        <f t="shared" si="10"/>
        <v>42</v>
      </c>
      <c r="AE75" s="1">
        <v>1</v>
      </c>
      <c r="AF75" s="1">
        <v>2</v>
      </c>
      <c r="AG75" s="1">
        <v>31</v>
      </c>
      <c r="AH75" s="196">
        <f t="shared" si="11"/>
        <v>34</v>
      </c>
      <c r="AI75" s="7">
        <v>17.370999999999999</v>
      </c>
      <c r="AJ75" s="7">
        <v>0</v>
      </c>
      <c r="AK75" s="7">
        <v>8.3789999999999996</v>
      </c>
      <c r="AL75" s="198">
        <f t="shared" si="12"/>
        <v>25.75</v>
      </c>
      <c r="AM75" s="1">
        <v>1</v>
      </c>
      <c r="AN75" s="1">
        <v>0</v>
      </c>
      <c r="AO75" s="1">
        <v>0</v>
      </c>
      <c r="AP75" s="200">
        <f t="shared" si="13"/>
        <v>1</v>
      </c>
      <c r="AQ75" s="1">
        <v>0</v>
      </c>
      <c r="AR75" s="1">
        <v>128</v>
      </c>
      <c r="AS75" s="1">
        <v>0</v>
      </c>
      <c r="AT75" s="200">
        <f>+Urq_InfraMR[[#This Row],[B.02.1 - Parque de Coches Eléctricos Motrices]]+Urq_InfraMR[[#This Row],[B.02.2 - Parque de Coches Eléctricos Motrices Remolcados Tipo R]]+Urq_InfraMR[[#This Row],[B.02.3 - Parque de Coches Eléctricos Motrices Tipo R]]</f>
        <v>128</v>
      </c>
      <c r="AU75" s="1">
        <v>0</v>
      </c>
      <c r="AV75" s="1">
        <v>0</v>
      </c>
      <c r="AW75" s="1">
        <v>0</v>
      </c>
      <c r="AX75" s="200">
        <f>+Urq_InfraMR[[#This Row],[B.03.1 - Parque de Coches Motores Motrices Remolcados]]+Urq_InfraMR[[#This Row],[B.03.2 - Parque de Coches Motores Motrices Intermedios]]+Urq_InfraMR[[#This Row],[B.03.3 - Parque de Coches Motores Motrices Cabina]]</f>
        <v>0</v>
      </c>
      <c r="AY75" s="1">
        <v>0</v>
      </c>
      <c r="AZ75" s="1">
        <v>0</v>
      </c>
      <c r="BA75" s="1">
        <v>0</v>
      </c>
      <c r="BB75" s="1">
        <v>0</v>
      </c>
      <c r="BC75" s="200">
        <f>+SUM(Urq_InfraMR[[#This Row],[B.04.1 - Parque de Coches Remolcados Clase Unica]:[B.04.5 - Parque de Coches Remolcados para Servicios Especiales (Cartoneros)]])</f>
        <v>0</v>
      </c>
      <c r="BD75" s="356">
        <v>0</v>
      </c>
      <c r="BE75" s="1">
        <v>1</v>
      </c>
      <c r="BF75" s="1">
        <v>0</v>
      </c>
      <c r="BG75" s="235">
        <v>1435</v>
      </c>
    </row>
    <row r="76" spans="1:59">
      <c r="A76" s="1">
        <v>1999</v>
      </c>
      <c r="B76" s="1" t="s">
        <v>63</v>
      </c>
      <c r="C76" s="10">
        <v>0.2</v>
      </c>
      <c r="D76" s="10">
        <v>0</v>
      </c>
      <c r="E76" s="10">
        <v>0</v>
      </c>
      <c r="F76" s="10">
        <v>25.676639999999999</v>
      </c>
      <c r="G76" s="192">
        <f t="shared" si="7"/>
        <v>25.876639999999998</v>
      </c>
      <c r="H76" s="192">
        <f>+Urq_InfraMR[[#This Row],[Total Líneas de Explotación ]]</f>
        <v>25.876639999999998</v>
      </c>
      <c r="I76" s="192">
        <v>25.677</v>
      </c>
      <c r="J76" s="10">
        <v>0.2</v>
      </c>
      <c r="K76" s="10">
        <v>2.5569999999999999</v>
      </c>
      <c r="L76" s="10">
        <v>54.899000000000001</v>
      </c>
      <c r="M76" s="10">
        <v>3.875</v>
      </c>
      <c r="N76" s="192">
        <f>+Urq_InfraMR[[#This Row],[A.03.1 -  Longitud de Vías de Explotación No Electrificadas Troncales y Ramales (vía principal) (km)]]+Urq_InfraMR[[#This Row],[A.04.1 -  Longitud de Vías de Explotación Electrificadas Troncales y Ramales (vía principal) (km)]]</f>
        <v>55.099000000000004</v>
      </c>
      <c r="O76" s="192">
        <f>+Urq_InfraMR[[#This Row],[Total Vías (excluido Auxiliares)]]</f>
        <v>55.099000000000004</v>
      </c>
      <c r="P76" s="1">
        <v>4</v>
      </c>
      <c r="Q76" s="1">
        <v>19</v>
      </c>
      <c r="R76" s="1">
        <v>0</v>
      </c>
      <c r="S76" s="194">
        <f t="shared" si="8"/>
        <v>23</v>
      </c>
      <c r="T76" s="194">
        <v>23</v>
      </c>
      <c r="U76" s="1">
        <v>0</v>
      </c>
      <c r="V76" s="1">
        <v>30</v>
      </c>
      <c r="W76" s="1">
        <v>0</v>
      </c>
      <c r="X76" s="1">
        <v>3</v>
      </c>
      <c r="Y76" s="1">
        <v>2</v>
      </c>
      <c r="Z76" s="196">
        <f t="shared" si="9"/>
        <v>35</v>
      </c>
      <c r="AA76" s="1">
        <v>1</v>
      </c>
      <c r="AB76" s="1">
        <v>6</v>
      </c>
      <c r="AC76" s="1">
        <f>+Urq_InfraMR[[#This Row],[Total Pasos Vehiculares a Nivel]]</f>
        <v>35</v>
      </c>
      <c r="AD76" s="196">
        <f t="shared" si="10"/>
        <v>42</v>
      </c>
      <c r="AE76" s="1">
        <v>1</v>
      </c>
      <c r="AF76" s="1">
        <v>2</v>
      </c>
      <c r="AG76" s="1">
        <v>31</v>
      </c>
      <c r="AH76" s="196">
        <f t="shared" si="11"/>
        <v>34</v>
      </c>
      <c r="AI76" s="7">
        <v>17.370999999999999</v>
      </c>
      <c r="AJ76" s="7">
        <v>0</v>
      </c>
      <c r="AK76" s="7">
        <v>8.3789999999999996</v>
      </c>
      <c r="AL76" s="198">
        <f t="shared" si="12"/>
        <v>25.75</v>
      </c>
      <c r="AM76" s="1">
        <v>1</v>
      </c>
      <c r="AN76" s="1">
        <v>0</v>
      </c>
      <c r="AO76" s="1">
        <v>0</v>
      </c>
      <c r="AP76" s="200">
        <f t="shared" si="13"/>
        <v>1</v>
      </c>
      <c r="AQ76" s="1">
        <v>0</v>
      </c>
      <c r="AR76" s="1">
        <v>128</v>
      </c>
      <c r="AS76" s="1">
        <v>0</v>
      </c>
      <c r="AT76" s="200">
        <f>+Urq_InfraMR[[#This Row],[B.02.1 - Parque de Coches Eléctricos Motrices]]+Urq_InfraMR[[#This Row],[B.02.2 - Parque de Coches Eléctricos Motrices Remolcados Tipo R]]+Urq_InfraMR[[#This Row],[B.02.3 - Parque de Coches Eléctricos Motrices Tipo R]]</f>
        <v>128</v>
      </c>
      <c r="AU76" s="1">
        <v>0</v>
      </c>
      <c r="AV76" s="1">
        <v>0</v>
      </c>
      <c r="AW76" s="1">
        <v>0</v>
      </c>
      <c r="AX76" s="200">
        <f>+Urq_InfraMR[[#This Row],[B.03.1 - Parque de Coches Motores Motrices Remolcados]]+Urq_InfraMR[[#This Row],[B.03.2 - Parque de Coches Motores Motrices Intermedios]]+Urq_InfraMR[[#This Row],[B.03.3 - Parque de Coches Motores Motrices Cabina]]</f>
        <v>0</v>
      </c>
      <c r="AY76" s="1">
        <v>0</v>
      </c>
      <c r="AZ76" s="1">
        <v>0</v>
      </c>
      <c r="BA76" s="1">
        <v>0</v>
      </c>
      <c r="BB76" s="1">
        <v>0</v>
      </c>
      <c r="BC76" s="200">
        <f>+SUM(Urq_InfraMR[[#This Row],[B.04.1 - Parque de Coches Remolcados Clase Unica]:[B.04.5 - Parque de Coches Remolcados para Servicios Especiales (Cartoneros)]])</f>
        <v>0</v>
      </c>
      <c r="BD76" s="356">
        <v>0</v>
      </c>
      <c r="BE76" s="1">
        <v>1</v>
      </c>
      <c r="BF76" s="1">
        <v>0</v>
      </c>
      <c r="BG76" s="235">
        <v>1435</v>
      </c>
    </row>
    <row r="77" spans="1:59">
      <c r="A77" s="1">
        <v>1999</v>
      </c>
      <c r="B77" s="1" t="s">
        <v>64</v>
      </c>
      <c r="C77" s="10">
        <v>0.2</v>
      </c>
      <c r="D77" s="10">
        <v>0</v>
      </c>
      <c r="E77" s="10">
        <v>0</v>
      </c>
      <c r="F77" s="10">
        <v>25.676639999999999</v>
      </c>
      <c r="G77" s="192">
        <f t="shared" si="7"/>
        <v>25.876639999999998</v>
      </c>
      <c r="H77" s="192">
        <f>+Urq_InfraMR[[#This Row],[Total Líneas de Explotación ]]</f>
        <v>25.876639999999998</v>
      </c>
      <c r="I77" s="192">
        <v>25.677</v>
      </c>
      <c r="J77" s="10">
        <v>0.2</v>
      </c>
      <c r="K77" s="10">
        <v>2.5569999999999999</v>
      </c>
      <c r="L77" s="10">
        <v>54.899000000000001</v>
      </c>
      <c r="M77" s="10">
        <v>3.875</v>
      </c>
      <c r="N77" s="192">
        <f>+Urq_InfraMR[[#This Row],[A.03.1 -  Longitud de Vías de Explotación No Electrificadas Troncales y Ramales (vía principal) (km)]]+Urq_InfraMR[[#This Row],[A.04.1 -  Longitud de Vías de Explotación Electrificadas Troncales y Ramales (vía principal) (km)]]</f>
        <v>55.099000000000004</v>
      </c>
      <c r="O77" s="192">
        <f>+Urq_InfraMR[[#This Row],[Total Vías (excluido Auxiliares)]]</f>
        <v>55.099000000000004</v>
      </c>
      <c r="P77" s="1">
        <v>4</v>
      </c>
      <c r="Q77" s="1">
        <v>19</v>
      </c>
      <c r="R77" s="1">
        <v>0</v>
      </c>
      <c r="S77" s="194">
        <f t="shared" si="8"/>
        <v>23</v>
      </c>
      <c r="T77" s="194">
        <v>23</v>
      </c>
      <c r="U77" s="1">
        <v>0</v>
      </c>
      <c r="V77" s="1">
        <v>30</v>
      </c>
      <c r="W77" s="1">
        <v>0</v>
      </c>
      <c r="X77" s="1">
        <v>3</v>
      </c>
      <c r="Y77" s="1">
        <v>2</v>
      </c>
      <c r="Z77" s="196">
        <f t="shared" si="9"/>
        <v>35</v>
      </c>
      <c r="AA77" s="1">
        <v>1</v>
      </c>
      <c r="AB77" s="1">
        <v>6</v>
      </c>
      <c r="AC77" s="1">
        <f>+Urq_InfraMR[[#This Row],[Total Pasos Vehiculares a Nivel]]</f>
        <v>35</v>
      </c>
      <c r="AD77" s="196">
        <f t="shared" si="10"/>
        <v>42</v>
      </c>
      <c r="AE77" s="1">
        <v>1</v>
      </c>
      <c r="AF77" s="1">
        <v>2</v>
      </c>
      <c r="AG77" s="1">
        <v>31</v>
      </c>
      <c r="AH77" s="196">
        <f t="shared" si="11"/>
        <v>34</v>
      </c>
      <c r="AI77" s="7">
        <v>17.370999999999999</v>
      </c>
      <c r="AJ77" s="7">
        <v>0</v>
      </c>
      <c r="AK77" s="7">
        <v>8.3789999999999996</v>
      </c>
      <c r="AL77" s="198">
        <f t="shared" si="12"/>
        <v>25.75</v>
      </c>
      <c r="AM77" s="1">
        <v>1</v>
      </c>
      <c r="AN77" s="1">
        <v>0</v>
      </c>
      <c r="AO77" s="1">
        <v>0</v>
      </c>
      <c r="AP77" s="200">
        <f t="shared" si="13"/>
        <v>1</v>
      </c>
      <c r="AQ77" s="1">
        <v>0</v>
      </c>
      <c r="AR77" s="1">
        <v>128</v>
      </c>
      <c r="AS77" s="1">
        <v>0</v>
      </c>
      <c r="AT77" s="200">
        <f>+Urq_InfraMR[[#This Row],[B.02.1 - Parque de Coches Eléctricos Motrices]]+Urq_InfraMR[[#This Row],[B.02.2 - Parque de Coches Eléctricos Motrices Remolcados Tipo R]]+Urq_InfraMR[[#This Row],[B.02.3 - Parque de Coches Eléctricos Motrices Tipo R]]</f>
        <v>128</v>
      </c>
      <c r="AU77" s="1">
        <v>0</v>
      </c>
      <c r="AV77" s="1">
        <v>0</v>
      </c>
      <c r="AW77" s="1">
        <v>0</v>
      </c>
      <c r="AX77" s="200">
        <f>+Urq_InfraMR[[#This Row],[B.03.1 - Parque de Coches Motores Motrices Remolcados]]+Urq_InfraMR[[#This Row],[B.03.2 - Parque de Coches Motores Motrices Intermedios]]+Urq_InfraMR[[#This Row],[B.03.3 - Parque de Coches Motores Motrices Cabina]]</f>
        <v>0</v>
      </c>
      <c r="AY77" s="1">
        <v>0</v>
      </c>
      <c r="AZ77" s="1">
        <v>0</v>
      </c>
      <c r="BA77" s="1">
        <v>0</v>
      </c>
      <c r="BB77" s="1">
        <v>0</v>
      </c>
      <c r="BC77" s="200">
        <f>+SUM(Urq_InfraMR[[#This Row],[B.04.1 - Parque de Coches Remolcados Clase Unica]:[B.04.5 - Parque de Coches Remolcados para Servicios Especiales (Cartoneros)]])</f>
        <v>0</v>
      </c>
      <c r="BD77" s="356">
        <v>0</v>
      </c>
      <c r="BE77" s="1">
        <v>1</v>
      </c>
      <c r="BF77" s="1">
        <v>0</v>
      </c>
      <c r="BG77" s="235">
        <v>1435</v>
      </c>
    </row>
    <row r="78" spans="1:59">
      <c r="A78" s="1">
        <v>1999</v>
      </c>
      <c r="B78" s="1" t="s">
        <v>65</v>
      </c>
      <c r="C78" s="10">
        <v>0.2</v>
      </c>
      <c r="D78" s="10">
        <v>0</v>
      </c>
      <c r="E78" s="10">
        <v>0</v>
      </c>
      <c r="F78" s="10">
        <v>25.676639999999999</v>
      </c>
      <c r="G78" s="192">
        <f t="shared" si="7"/>
        <v>25.876639999999998</v>
      </c>
      <c r="H78" s="192">
        <f>+Urq_InfraMR[[#This Row],[Total Líneas de Explotación ]]</f>
        <v>25.876639999999998</v>
      </c>
      <c r="I78" s="192">
        <v>25.677</v>
      </c>
      <c r="J78" s="10">
        <v>0.2</v>
      </c>
      <c r="K78" s="10">
        <v>2.5569999999999999</v>
      </c>
      <c r="L78" s="10">
        <v>54.899000000000001</v>
      </c>
      <c r="M78" s="10">
        <v>3.875</v>
      </c>
      <c r="N78" s="192">
        <f>+Urq_InfraMR[[#This Row],[A.03.1 -  Longitud de Vías de Explotación No Electrificadas Troncales y Ramales (vía principal) (km)]]+Urq_InfraMR[[#This Row],[A.04.1 -  Longitud de Vías de Explotación Electrificadas Troncales y Ramales (vía principal) (km)]]</f>
        <v>55.099000000000004</v>
      </c>
      <c r="O78" s="192">
        <f>+Urq_InfraMR[[#This Row],[Total Vías (excluido Auxiliares)]]</f>
        <v>55.099000000000004</v>
      </c>
      <c r="P78" s="1">
        <v>4</v>
      </c>
      <c r="Q78" s="1">
        <v>19</v>
      </c>
      <c r="R78" s="1">
        <v>0</v>
      </c>
      <c r="S78" s="194">
        <f t="shared" si="8"/>
        <v>23</v>
      </c>
      <c r="T78" s="194">
        <v>23</v>
      </c>
      <c r="U78" s="1">
        <v>0</v>
      </c>
      <c r="V78" s="1">
        <v>30</v>
      </c>
      <c r="W78" s="1">
        <v>0</v>
      </c>
      <c r="X78" s="1">
        <v>3</v>
      </c>
      <c r="Y78" s="1">
        <v>2</v>
      </c>
      <c r="Z78" s="196">
        <f t="shared" si="9"/>
        <v>35</v>
      </c>
      <c r="AA78" s="1">
        <v>1</v>
      </c>
      <c r="AB78" s="1">
        <v>6</v>
      </c>
      <c r="AC78" s="1">
        <f>+Urq_InfraMR[[#This Row],[Total Pasos Vehiculares a Nivel]]</f>
        <v>35</v>
      </c>
      <c r="AD78" s="196">
        <f t="shared" si="10"/>
        <v>42</v>
      </c>
      <c r="AE78" s="1">
        <v>1</v>
      </c>
      <c r="AF78" s="1">
        <v>2</v>
      </c>
      <c r="AG78" s="1">
        <v>31</v>
      </c>
      <c r="AH78" s="196">
        <f t="shared" si="11"/>
        <v>34</v>
      </c>
      <c r="AI78" s="7">
        <v>17.370999999999999</v>
      </c>
      <c r="AJ78" s="7">
        <v>0</v>
      </c>
      <c r="AK78" s="7">
        <v>8.3789999999999996</v>
      </c>
      <c r="AL78" s="198">
        <f t="shared" si="12"/>
        <v>25.75</v>
      </c>
      <c r="AM78" s="1">
        <v>1</v>
      </c>
      <c r="AN78" s="1">
        <v>0</v>
      </c>
      <c r="AO78" s="1">
        <v>0</v>
      </c>
      <c r="AP78" s="200">
        <f t="shared" si="13"/>
        <v>1</v>
      </c>
      <c r="AQ78" s="1">
        <v>0</v>
      </c>
      <c r="AR78" s="1">
        <v>128</v>
      </c>
      <c r="AS78" s="1">
        <v>0</v>
      </c>
      <c r="AT78" s="200">
        <f>+Urq_InfraMR[[#This Row],[B.02.1 - Parque de Coches Eléctricos Motrices]]+Urq_InfraMR[[#This Row],[B.02.2 - Parque de Coches Eléctricos Motrices Remolcados Tipo R]]+Urq_InfraMR[[#This Row],[B.02.3 - Parque de Coches Eléctricos Motrices Tipo R]]</f>
        <v>128</v>
      </c>
      <c r="AU78" s="1">
        <v>0</v>
      </c>
      <c r="AV78" s="1">
        <v>0</v>
      </c>
      <c r="AW78" s="1">
        <v>0</v>
      </c>
      <c r="AX78" s="200">
        <f>+Urq_InfraMR[[#This Row],[B.03.1 - Parque de Coches Motores Motrices Remolcados]]+Urq_InfraMR[[#This Row],[B.03.2 - Parque de Coches Motores Motrices Intermedios]]+Urq_InfraMR[[#This Row],[B.03.3 - Parque de Coches Motores Motrices Cabina]]</f>
        <v>0</v>
      </c>
      <c r="AY78" s="1">
        <v>0</v>
      </c>
      <c r="AZ78" s="1">
        <v>0</v>
      </c>
      <c r="BA78" s="1">
        <v>0</v>
      </c>
      <c r="BB78" s="1">
        <v>0</v>
      </c>
      <c r="BC78" s="200">
        <f>+SUM(Urq_InfraMR[[#This Row],[B.04.1 - Parque de Coches Remolcados Clase Unica]:[B.04.5 - Parque de Coches Remolcados para Servicios Especiales (Cartoneros)]])</f>
        <v>0</v>
      </c>
      <c r="BD78" s="356">
        <v>0</v>
      </c>
      <c r="BE78" s="1">
        <v>1</v>
      </c>
      <c r="BF78" s="1">
        <v>0</v>
      </c>
      <c r="BG78" s="235">
        <v>1435</v>
      </c>
    </row>
    <row r="79" spans="1:59">
      <c r="A79" s="1">
        <v>1999</v>
      </c>
      <c r="B79" s="1" t="s">
        <v>66</v>
      </c>
      <c r="C79" s="10">
        <v>0.2</v>
      </c>
      <c r="D79" s="10">
        <v>0</v>
      </c>
      <c r="E79" s="10">
        <v>0</v>
      </c>
      <c r="F79" s="10">
        <v>25.676639999999999</v>
      </c>
      <c r="G79" s="192">
        <f t="shared" si="7"/>
        <v>25.876639999999998</v>
      </c>
      <c r="H79" s="192">
        <f>+Urq_InfraMR[[#This Row],[Total Líneas de Explotación ]]</f>
        <v>25.876639999999998</v>
      </c>
      <c r="I79" s="192">
        <v>25.677</v>
      </c>
      <c r="J79" s="10">
        <v>0.2</v>
      </c>
      <c r="K79" s="10">
        <v>2.5569999999999999</v>
      </c>
      <c r="L79" s="10">
        <v>54.899000000000001</v>
      </c>
      <c r="M79" s="10">
        <v>3.875</v>
      </c>
      <c r="N79" s="192">
        <f>+Urq_InfraMR[[#This Row],[A.03.1 -  Longitud de Vías de Explotación No Electrificadas Troncales y Ramales (vía principal) (km)]]+Urq_InfraMR[[#This Row],[A.04.1 -  Longitud de Vías de Explotación Electrificadas Troncales y Ramales (vía principal) (km)]]</f>
        <v>55.099000000000004</v>
      </c>
      <c r="O79" s="192">
        <f>+Urq_InfraMR[[#This Row],[Total Vías (excluido Auxiliares)]]</f>
        <v>55.099000000000004</v>
      </c>
      <c r="P79" s="1">
        <v>4</v>
      </c>
      <c r="Q79" s="1">
        <v>19</v>
      </c>
      <c r="R79" s="1">
        <v>0</v>
      </c>
      <c r="S79" s="194">
        <f t="shared" si="8"/>
        <v>23</v>
      </c>
      <c r="T79" s="194">
        <v>23</v>
      </c>
      <c r="U79" s="1">
        <v>0</v>
      </c>
      <c r="V79" s="1">
        <v>30</v>
      </c>
      <c r="W79" s="1">
        <v>0</v>
      </c>
      <c r="X79" s="1">
        <v>3</v>
      </c>
      <c r="Y79" s="1">
        <v>2</v>
      </c>
      <c r="Z79" s="196">
        <f t="shared" si="9"/>
        <v>35</v>
      </c>
      <c r="AA79" s="1">
        <v>1</v>
      </c>
      <c r="AB79" s="1">
        <v>6</v>
      </c>
      <c r="AC79" s="1">
        <f>+Urq_InfraMR[[#This Row],[Total Pasos Vehiculares a Nivel]]</f>
        <v>35</v>
      </c>
      <c r="AD79" s="196">
        <f t="shared" si="10"/>
        <v>42</v>
      </c>
      <c r="AE79" s="1">
        <v>1</v>
      </c>
      <c r="AF79" s="1">
        <v>2</v>
      </c>
      <c r="AG79" s="1">
        <v>31</v>
      </c>
      <c r="AH79" s="196">
        <f t="shared" si="11"/>
        <v>34</v>
      </c>
      <c r="AI79" s="7">
        <v>17.370999999999999</v>
      </c>
      <c r="AJ79" s="7">
        <v>0</v>
      </c>
      <c r="AK79" s="7">
        <v>8.3789999999999996</v>
      </c>
      <c r="AL79" s="198">
        <f t="shared" si="12"/>
        <v>25.75</v>
      </c>
      <c r="AM79" s="1">
        <v>1</v>
      </c>
      <c r="AN79" s="1">
        <v>0</v>
      </c>
      <c r="AO79" s="1">
        <v>0</v>
      </c>
      <c r="AP79" s="200">
        <f t="shared" si="13"/>
        <v>1</v>
      </c>
      <c r="AQ79" s="1">
        <v>0</v>
      </c>
      <c r="AR79" s="1">
        <v>128</v>
      </c>
      <c r="AS79" s="1">
        <v>0</v>
      </c>
      <c r="AT79" s="200">
        <f>+Urq_InfraMR[[#This Row],[B.02.1 - Parque de Coches Eléctricos Motrices]]+Urq_InfraMR[[#This Row],[B.02.2 - Parque de Coches Eléctricos Motrices Remolcados Tipo R]]+Urq_InfraMR[[#This Row],[B.02.3 - Parque de Coches Eléctricos Motrices Tipo R]]</f>
        <v>128</v>
      </c>
      <c r="AU79" s="1">
        <v>0</v>
      </c>
      <c r="AV79" s="1">
        <v>0</v>
      </c>
      <c r="AW79" s="1">
        <v>0</v>
      </c>
      <c r="AX79" s="200">
        <f>+Urq_InfraMR[[#This Row],[B.03.1 - Parque de Coches Motores Motrices Remolcados]]+Urq_InfraMR[[#This Row],[B.03.2 - Parque de Coches Motores Motrices Intermedios]]+Urq_InfraMR[[#This Row],[B.03.3 - Parque de Coches Motores Motrices Cabina]]</f>
        <v>0</v>
      </c>
      <c r="AY79" s="1">
        <v>0</v>
      </c>
      <c r="AZ79" s="1">
        <v>0</v>
      </c>
      <c r="BA79" s="1">
        <v>0</v>
      </c>
      <c r="BB79" s="1">
        <v>0</v>
      </c>
      <c r="BC79" s="200">
        <f>+SUM(Urq_InfraMR[[#This Row],[B.04.1 - Parque de Coches Remolcados Clase Unica]:[B.04.5 - Parque de Coches Remolcados para Servicios Especiales (Cartoneros)]])</f>
        <v>0</v>
      </c>
      <c r="BD79" s="356">
        <v>0</v>
      </c>
      <c r="BE79" s="1">
        <v>1</v>
      </c>
      <c r="BF79" s="1">
        <v>0</v>
      </c>
      <c r="BG79" s="235">
        <v>1435</v>
      </c>
    </row>
    <row r="80" spans="1:59">
      <c r="A80" s="1">
        <v>1999</v>
      </c>
      <c r="B80" s="1" t="s">
        <v>67</v>
      </c>
      <c r="C80" s="10">
        <v>0.2</v>
      </c>
      <c r="D80" s="10">
        <v>0</v>
      </c>
      <c r="E80" s="10">
        <v>0</v>
      </c>
      <c r="F80" s="10">
        <v>25.676639999999999</v>
      </c>
      <c r="G80" s="192">
        <f t="shared" si="7"/>
        <v>25.876639999999998</v>
      </c>
      <c r="H80" s="192">
        <f>+Urq_InfraMR[[#This Row],[Total Líneas de Explotación ]]</f>
        <v>25.876639999999998</v>
      </c>
      <c r="I80" s="192">
        <v>25.677</v>
      </c>
      <c r="J80" s="10">
        <v>0.2</v>
      </c>
      <c r="K80" s="10">
        <v>2.5569999999999999</v>
      </c>
      <c r="L80" s="10">
        <v>54.899000000000001</v>
      </c>
      <c r="M80" s="10">
        <v>3.875</v>
      </c>
      <c r="N80" s="192">
        <f>+Urq_InfraMR[[#This Row],[A.03.1 -  Longitud de Vías de Explotación No Electrificadas Troncales y Ramales (vía principal) (km)]]+Urq_InfraMR[[#This Row],[A.04.1 -  Longitud de Vías de Explotación Electrificadas Troncales y Ramales (vía principal) (km)]]</f>
        <v>55.099000000000004</v>
      </c>
      <c r="O80" s="192">
        <f>+Urq_InfraMR[[#This Row],[Total Vías (excluido Auxiliares)]]</f>
        <v>55.099000000000004</v>
      </c>
      <c r="P80" s="1">
        <v>4</v>
      </c>
      <c r="Q80" s="1">
        <v>19</v>
      </c>
      <c r="R80" s="1">
        <v>0</v>
      </c>
      <c r="S80" s="194">
        <f t="shared" si="8"/>
        <v>23</v>
      </c>
      <c r="T80" s="194">
        <v>23</v>
      </c>
      <c r="U80" s="1">
        <v>0</v>
      </c>
      <c r="V80" s="1">
        <v>30</v>
      </c>
      <c r="W80" s="1">
        <v>0</v>
      </c>
      <c r="X80" s="1">
        <v>3</v>
      </c>
      <c r="Y80" s="1">
        <v>2</v>
      </c>
      <c r="Z80" s="196">
        <f t="shared" si="9"/>
        <v>35</v>
      </c>
      <c r="AA80" s="1">
        <v>1</v>
      </c>
      <c r="AB80" s="1">
        <v>6</v>
      </c>
      <c r="AC80" s="1">
        <f>+Urq_InfraMR[[#This Row],[Total Pasos Vehiculares a Nivel]]</f>
        <v>35</v>
      </c>
      <c r="AD80" s="196">
        <f t="shared" si="10"/>
        <v>42</v>
      </c>
      <c r="AE80" s="1">
        <v>1</v>
      </c>
      <c r="AF80" s="1">
        <v>2</v>
      </c>
      <c r="AG80" s="1">
        <v>31</v>
      </c>
      <c r="AH80" s="196">
        <f t="shared" si="11"/>
        <v>34</v>
      </c>
      <c r="AI80" s="7">
        <v>17.370999999999999</v>
      </c>
      <c r="AJ80" s="7">
        <v>0</v>
      </c>
      <c r="AK80" s="7">
        <v>8.3789999999999996</v>
      </c>
      <c r="AL80" s="198">
        <f t="shared" si="12"/>
        <v>25.75</v>
      </c>
      <c r="AM80" s="1">
        <v>1</v>
      </c>
      <c r="AN80" s="1">
        <v>0</v>
      </c>
      <c r="AO80" s="1">
        <v>0</v>
      </c>
      <c r="AP80" s="200">
        <f t="shared" si="13"/>
        <v>1</v>
      </c>
      <c r="AQ80" s="1">
        <v>0</v>
      </c>
      <c r="AR80" s="1">
        <v>128</v>
      </c>
      <c r="AS80" s="1">
        <v>0</v>
      </c>
      <c r="AT80" s="200">
        <f>+Urq_InfraMR[[#This Row],[B.02.1 - Parque de Coches Eléctricos Motrices]]+Urq_InfraMR[[#This Row],[B.02.2 - Parque de Coches Eléctricos Motrices Remolcados Tipo R]]+Urq_InfraMR[[#This Row],[B.02.3 - Parque de Coches Eléctricos Motrices Tipo R]]</f>
        <v>128</v>
      </c>
      <c r="AU80" s="1">
        <v>0</v>
      </c>
      <c r="AV80" s="1">
        <v>0</v>
      </c>
      <c r="AW80" s="1">
        <v>0</v>
      </c>
      <c r="AX80" s="200">
        <f>+Urq_InfraMR[[#This Row],[B.03.1 - Parque de Coches Motores Motrices Remolcados]]+Urq_InfraMR[[#This Row],[B.03.2 - Parque de Coches Motores Motrices Intermedios]]+Urq_InfraMR[[#This Row],[B.03.3 - Parque de Coches Motores Motrices Cabina]]</f>
        <v>0</v>
      </c>
      <c r="AY80" s="1">
        <v>0</v>
      </c>
      <c r="AZ80" s="1">
        <v>0</v>
      </c>
      <c r="BA80" s="1">
        <v>0</v>
      </c>
      <c r="BB80" s="1">
        <v>0</v>
      </c>
      <c r="BC80" s="200">
        <f>+SUM(Urq_InfraMR[[#This Row],[B.04.1 - Parque de Coches Remolcados Clase Unica]:[B.04.5 - Parque de Coches Remolcados para Servicios Especiales (Cartoneros)]])</f>
        <v>0</v>
      </c>
      <c r="BD80" s="356">
        <v>0</v>
      </c>
      <c r="BE80" s="1">
        <v>1</v>
      </c>
      <c r="BF80" s="1">
        <v>0</v>
      </c>
      <c r="BG80" s="235">
        <v>1435</v>
      </c>
    </row>
    <row r="81" spans="1:59">
      <c r="A81" s="1">
        <v>1999</v>
      </c>
      <c r="B81" s="1" t="s">
        <v>68</v>
      </c>
      <c r="C81" s="10">
        <v>0.2</v>
      </c>
      <c r="D81" s="10">
        <v>0</v>
      </c>
      <c r="E81" s="10">
        <v>0</v>
      </c>
      <c r="F81" s="10">
        <v>25.676639999999999</v>
      </c>
      <c r="G81" s="192">
        <f t="shared" si="7"/>
        <v>25.876639999999998</v>
      </c>
      <c r="H81" s="192">
        <f>+Urq_InfraMR[[#This Row],[Total Líneas de Explotación ]]</f>
        <v>25.876639999999998</v>
      </c>
      <c r="I81" s="192">
        <v>25.677</v>
      </c>
      <c r="J81" s="10">
        <v>0.2</v>
      </c>
      <c r="K81" s="10">
        <v>2.5569999999999999</v>
      </c>
      <c r="L81" s="10">
        <v>54.899000000000001</v>
      </c>
      <c r="M81" s="10">
        <v>3.875</v>
      </c>
      <c r="N81" s="192">
        <f>+Urq_InfraMR[[#This Row],[A.03.1 -  Longitud de Vías de Explotación No Electrificadas Troncales y Ramales (vía principal) (km)]]+Urq_InfraMR[[#This Row],[A.04.1 -  Longitud de Vías de Explotación Electrificadas Troncales y Ramales (vía principal) (km)]]</f>
        <v>55.099000000000004</v>
      </c>
      <c r="O81" s="192">
        <f>+Urq_InfraMR[[#This Row],[Total Vías (excluido Auxiliares)]]</f>
        <v>55.099000000000004</v>
      </c>
      <c r="P81" s="1">
        <v>4</v>
      </c>
      <c r="Q81" s="1">
        <v>19</v>
      </c>
      <c r="R81" s="1">
        <v>0</v>
      </c>
      <c r="S81" s="194">
        <f t="shared" si="8"/>
        <v>23</v>
      </c>
      <c r="T81" s="194">
        <v>23</v>
      </c>
      <c r="U81" s="1">
        <v>0</v>
      </c>
      <c r="V81" s="1">
        <v>30</v>
      </c>
      <c r="W81" s="1">
        <v>0</v>
      </c>
      <c r="X81" s="1">
        <v>3</v>
      </c>
      <c r="Y81" s="1">
        <v>2</v>
      </c>
      <c r="Z81" s="196">
        <f t="shared" si="9"/>
        <v>35</v>
      </c>
      <c r="AA81" s="1">
        <v>1</v>
      </c>
      <c r="AB81" s="1">
        <v>6</v>
      </c>
      <c r="AC81" s="1">
        <f>+Urq_InfraMR[[#This Row],[Total Pasos Vehiculares a Nivel]]</f>
        <v>35</v>
      </c>
      <c r="AD81" s="196">
        <f t="shared" si="10"/>
        <v>42</v>
      </c>
      <c r="AE81" s="1">
        <v>1</v>
      </c>
      <c r="AF81" s="1">
        <v>2</v>
      </c>
      <c r="AG81" s="1">
        <v>31</v>
      </c>
      <c r="AH81" s="196">
        <f t="shared" si="11"/>
        <v>34</v>
      </c>
      <c r="AI81" s="7">
        <v>17.370999999999999</v>
      </c>
      <c r="AJ81" s="7">
        <v>0</v>
      </c>
      <c r="AK81" s="7">
        <v>8.3789999999999996</v>
      </c>
      <c r="AL81" s="198">
        <f t="shared" si="12"/>
        <v>25.75</v>
      </c>
      <c r="AM81" s="1">
        <v>1</v>
      </c>
      <c r="AN81" s="1">
        <v>0</v>
      </c>
      <c r="AO81" s="1">
        <v>0</v>
      </c>
      <c r="AP81" s="200">
        <f t="shared" si="13"/>
        <v>1</v>
      </c>
      <c r="AQ81" s="1">
        <v>0</v>
      </c>
      <c r="AR81" s="1">
        <v>128</v>
      </c>
      <c r="AS81" s="1">
        <v>0</v>
      </c>
      <c r="AT81" s="200">
        <f>+Urq_InfraMR[[#This Row],[B.02.1 - Parque de Coches Eléctricos Motrices]]+Urq_InfraMR[[#This Row],[B.02.2 - Parque de Coches Eléctricos Motrices Remolcados Tipo R]]+Urq_InfraMR[[#This Row],[B.02.3 - Parque de Coches Eléctricos Motrices Tipo R]]</f>
        <v>128</v>
      </c>
      <c r="AU81" s="1">
        <v>0</v>
      </c>
      <c r="AV81" s="1">
        <v>0</v>
      </c>
      <c r="AW81" s="1">
        <v>0</v>
      </c>
      <c r="AX81" s="200">
        <f>+Urq_InfraMR[[#This Row],[B.03.1 - Parque de Coches Motores Motrices Remolcados]]+Urq_InfraMR[[#This Row],[B.03.2 - Parque de Coches Motores Motrices Intermedios]]+Urq_InfraMR[[#This Row],[B.03.3 - Parque de Coches Motores Motrices Cabina]]</f>
        <v>0</v>
      </c>
      <c r="AY81" s="1">
        <v>0</v>
      </c>
      <c r="AZ81" s="1">
        <v>0</v>
      </c>
      <c r="BA81" s="1">
        <v>0</v>
      </c>
      <c r="BB81" s="1">
        <v>0</v>
      </c>
      <c r="BC81" s="200">
        <f>+SUM(Urq_InfraMR[[#This Row],[B.04.1 - Parque de Coches Remolcados Clase Unica]:[B.04.5 - Parque de Coches Remolcados para Servicios Especiales (Cartoneros)]])</f>
        <v>0</v>
      </c>
      <c r="BD81" s="356">
        <v>0</v>
      </c>
      <c r="BE81" s="1">
        <v>1</v>
      </c>
      <c r="BF81" s="1">
        <v>0</v>
      </c>
      <c r="BG81" s="235">
        <v>1435</v>
      </c>
    </row>
    <row r="82" spans="1:59">
      <c r="A82" s="1">
        <v>1999</v>
      </c>
      <c r="B82" s="1" t="s">
        <v>69</v>
      </c>
      <c r="C82" s="10">
        <v>0.2</v>
      </c>
      <c r="D82" s="10">
        <v>0</v>
      </c>
      <c r="E82" s="10">
        <v>0</v>
      </c>
      <c r="F82" s="10">
        <v>25.676639999999999</v>
      </c>
      <c r="G82" s="192">
        <f t="shared" si="7"/>
        <v>25.876639999999998</v>
      </c>
      <c r="H82" s="192">
        <f>+Urq_InfraMR[[#This Row],[Total Líneas de Explotación ]]</f>
        <v>25.876639999999998</v>
      </c>
      <c r="I82" s="192">
        <v>25.677</v>
      </c>
      <c r="J82" s="10">
        <v>0.2</v>
      </c>
      <c r="K82" s="10">
        <v>2.5569999999999999</v>
      </c>
      <c r="L82" s="10">
        <v>54.899000000000001</v>
      </c>
      <c r="M82" s="10">
        <v>3.875</v>
      </c>
      <c r="N82" s="192">
        <f>+Urq_InfraMR[[#This Row],[A.03.1 -  Longitud de Vías de Explotación No Electrificadas Troncales y Ramales (vía principal) (km)]]+Urq_InfraMR[[#This Row],[A.04.1 -  Longitud de Vías de Explotación Electrificadas Troncales y Ramales (vía principal) (km)]]</f>
        <v>55.099000000000004</v>
      </c>
      <c r="O82" s="192">
        <f>+Urq_InfraMR[[#This Row],[Total Vías (excluido Auxiliares)]]</f>
        <v>55.099000000000004</v>
      </c>
      <c r="P82" s="1">
        <v>4</v>
      </c>
      <c r="Q82" s="1">
        <v>19</v>
      </c>
      <c r="R82" s="1">
        <v>0</v>
      </c>
      <c r="S82" s="194">
        <f t="shared" si="8"/>
        <v>23</v>
      </c>
      <c r="T82" s="194">
        <v>23</v>
      </c>
      <c r="U82" s="1">
        <v>0</v>
      </c>
      <c r="V82" s="1">
        <v>30</v>
      </c>
      <c r="W82" s="1">
        <v>0</v>
      </c>
      <c r="X82" s="1">
        <v>3</v>
      </c>
      <c r="Y82" s="1">
        <v>2</v>
      </c>
      <c r="Z82" s="196">
        <f t="shared" si="9"/>
        <v>35</v>
      </c>
      <c r="AA82" s="1">
        <v>1</v>
      </c>
      <c r="AB82" s="1">
        <v>6</v>
      </c>
      <c r="AC82" s="1">
        <f>+Urq_InfraMR[[#This Row],[Total Pasos Vehiculares a Nivel]]</f>
        <v>35</v>
      </c>
      <c r="AD82" s="196">
        <f t="shared" si="10"/>
        <v>42</v>
      </c>
      <c r="AE82" s="1">
        <v>1</v>
      </c>
      <c r="AF82" s="1">
        <v>2</v>
      </c>
      <c r="AG82" s="1">
        <v>31</v>
      </c>
      <c r="AH82" s="196">
        <f t="shared" si="11"/>
        <v>34</v>
      </c>
      <c r="AI82" s="7">
        <v>17.370999999999999</v>
      </c>
      <c r="AJ82" s="7">
        <v>0</v>
      </c>
      <c r="AK82" s="7">
        <v>8.3789999999999996</v>
      </c>
      <c r="AL82" s="198">
        <f t="shared" si="12"/>
        <v>25.75</v>
      </c>
      <c r="AM82" s="1">
        <v>1</v>
      </c>
      <c r="AN82" s="1">
        <v>0</v>
      </c>
      <c r="AO82" s="1">
        <v>0</v>
      </c>
      <c r="AP82" s="200">
        <f t="shared" si="13"/>
        <v>1</v>
      </c>
      <c r="AQ82" s="1">
        <v>0</v>
      </c>
      <c r="AR82" s="1">
        <v>128</v>
      </c>
      <c r="AS82" s="1">
        <v>0</v>
      </c>
      <c r="AT82" s="200">
        <f>+Urq_InfraMR[[#This Row],[B.02.1 - Parque de Coches Eléctricos Motrices]]+Urq_InfraMR[[#This Row],[B.02.2 - Parque de Coches Eléctricos Motrices Remolcados Tipo R]]+Urq_InfraMR[[#This Row],[B.02.3 - Parque de Coches Eléctricos Motrices Tipo R]]</f>
        <v>128</v>
      </c>
      <c r="AU82" s="1">
        <v>0</v>
      </c>
      <c r="AV82" s="1">
        <v>0</v>
      </c>
      <c r="AW82" s="1">
        <v>0</v>
      </c>
      <c r="AX82" s="200">
        <f>+Urq_InfraMR[[#This Row],[B.03.1 - Parque de Coches Motores Motrices Remolcados]]+Urq_InfraMR[[#This Row],[B.03.2 - Parque de Coches Motores Motrices Intermedios]]+Urq_InfraMR[[#This Row],[B.03.3 - Parque de Coches Motores Motrices Cabina]]</f>
        <v>0</v>
      </c>
      <c r="AY82" s="1">
        <v>0</v>
      </c>
      <c r="AZ82" s="1">
        <v>0</v>
      </c>
      <c r="BA82" s="1">
        <v>0</v>
      </c>
      <c r="BB82" s="1">
        <v>0</v>
      </c>
      <c r="BC82" s="200">
        <f>+SUM(Urq_InfraMR[[#This Row],[B.04.1 - Parque de Coches Remolcados Clase Unica]:[B.04.5 - Parque de Coches Remolcados para Servicios Especiales (Cartoneros)]])</f>
        <v>0</v>
      </c>
      <c r="BD82" s="356">
        <v>0</v>
      </c>
      <c r="BE82" s="1">
        <v>1</v>
      </c>
      <c r="BF82" s="1">
        <v>0</v>
      </c>
      <c r="BG82" s="235">
        <v>1435</v>
      </c>
    </row>
    <row r="83" spans="1:59">
      <c r="A83" s="1">
        <v>1999</v>
      </c>
      <c r="B83" s="1" t="s">
        <v>70</v>
      </c>
      <c r="C83" s="10">
        <v>0.2</v>
      </c>
      <c r="D83" s="10">
        <v>0</v>
      </c>
      <c r="E83" s="10">
        <v>0</v>
      </c>
      <c r="F83" s="10">
        <v>25.676639999999999</v>
      </c>
      <c r="G83" s="192">
        <f t="shared" si="7"/>
        <v>25.876639999999998</v>
      </c>
      <c r="H83" s="192">
        <f>+Urq_InfraMR[[#This Row],[Total Líneas de Explotación ]]</f>
        <v>25.876639999999998</v>
      </c>
      <c r="I83" s="192">
        <v>25.677</v>
      </c>
      <c r="J83" s="10">
        <v>0.2</v>
      </c>
      <c r="K83" s="10">
        <v>2.5569999999999999</v>
      </c>
      <c r="L83" s="10">
        <v>54.899000000000001</v>
      </c>
      <c r="M83" s="10">
        <v>3.875</v>
      </c>
      <c r="N83" s="192">
        <f>+Urq_InfraMR[[#This Row],[A.03.1 -  Longitud de Vías de Explotación No Electrificadas Troncales y Ramales (vía principal) (km)]]+Urq_InfraMR[[#This Row],[A.04.1 -  Longitud de Vías de Explotación Electrificadas Troncales y Ramales (vía principal) (km)]]</f>
        <v>55.099000000000004</v>
      </c>
      <c r="O83" s="192">
        <f>+Urq_InfraMR[[#This Row],[Total Vías (excluido Auxiliares)]]</f>
        <v>55.099000000000004</v>
      </c>
      <c r="P83" s="1">
        <v>4</v>
      </c>
      <c r="Q83" s="1">
        <v>19</v>
      </c>
      <c r="R83" s="1">
        <v>0</v>
      </c>
      <c r="S83" s="194">
        <f t="shared" si="8"/>
        <v>23</v>
      </c>
      <c r="T83" s="194">
        <v>23</v>
      </c>
      <c r="U83" s="1">
        <v>0</v>
      </c>
      <c r="V83" s="1">
        <v>30</v>
      </c>
      <c r="W83" s="1">
        <v>0</v>
      </c>
      <c r="X83" s="1">
        <v>3</v>
      </c>
      <c r="Y83" s="1">
        <v>2</v>
      </c>
      <c r="Z83" s="196">
        <f t="shared" si="9"/>
        <v>35</v>
      </c>
      <c r="AA83" s="1">
        <v>1</v>
      </c>
      <c r="AB83" s="1">
        <v>6</v>
      </c>
      <c r="AC83" s="1">
        <f>+Urq_InfraMR[[#This Row],[Total Pasos Vehiculares a Nivel]]</f>
        <v>35</v>
      </c>
      <c r="AD83" s="196">
        <f t="shared" si="10"/>
        <v>42</v>
      </c>
      <c r="AE83" s="1">
        <v>1</v>
      </c>
      <c r="AF83" s="1">
        <v>2</v>
      </c>
      <c r="AG83" s="1">
        <v>31</v>
      </c>
      <c r="AH83" s="196">
        <f t="shared" si="11"/>
        <v>34</v>
      </c>
      <c r="AI83" s="7">
        <v>17.370999999999999</v>
      </c>
      <c r="AJ83" s="7">
        <v>0</v>
      </c>
      <c r="AK83" s="7">
        <v>8.3789999999999996</v>
      </c>
      <c r="AL83" s="198">
        <f t="shared" si="12"/>
        <v>25.75</v>
      </c>
      <c r="AM83" s="1">
        <v>1</v>
      </c>
      <c r="AN83" s="1">
        <v>0</v>
      </c>
      <c r="AO83" s="1">
        <v>0</v>
      </c>
      <c r="AP83" s="200">
        <f t="shared" si="13"/>
        <v>1</v>
      </c>
      <c r="AQ83" s="1">
        <v>0</v>
      </c>
      <c r="AR83" s="1">
        <v>128</v>
      </c>
      <c r="AS83" s="1">
        <v>0</v>
      </c>
      <c r="AT83" s="200">
        <f>+Urq_InfraMR[[#This Row],[B.02.1 - Parque de Coches Eléctricos Motrices]]+Urq_InfraMR[[#This Row],[B.02.2 - Parque de Coches Eléctricos Motrices Remolcados Tipo R]]+Urq_InfraMR[[#This Row],[B.02.3 - Parque de Coches Eléctricos Motrices Tipo R]]</f>
        <v>128</v>
      </c>
      <c r="AU83" s="1">
        <v>0</v>
      </c>
      <c r="AV83" s="1">
        <v>0</v>
      </c>
      <c r="AW83" s="1">
        <v>0</v>
      </c>
      <c r="AX83" s="200">
        <f>+Urq_InfraMR[[#This Row],[B.03.1 - Parque de Coches Motores Motrices Remolcados]]+Urq_InfraMR[[#This Row],[B.03.2 - Parque de Coches Motores Motrices Intermedios]]+Urq_InfraMR[[#This Row],[B.03.3 - Parque de Coches Motores Motrices Cabina]]</f>
        <v>0</v>
      </c>
      <c r="AY83" s="1">
        <v>0</v>
      </c>
      <c r="AZ83" s="1">
        <v>0</v>
      </c>
      <c r="BA83" s="1">
        <v>0</v>
      </c>
      <c r="BB83" s="1">
        <v>0</v>
      </c>
      <c r="BC83" s="200">
        <f>+SUM(Urq_InfraMR[[#This Row],[B.04.1 - Parque de Coches Remolcados Clase Unica]:[B.04.5 - Parque de Coches Remolcados para Servicios Especiales (Cartoneros)]])</f>
        <v>0</v>
      </c>
      <c r="BD83" s="356">
        <v>0</v>
      </c>
      <c r="BE83" s="1">
        <v>1</v>
      </c>
      <c r="BF83" s="1">
        <v>0</v>
      </c>
      <c r="BG83" s="235">
        <v>1435</v>
      </c>
    </row>
    <row r="84" spans="1:59">
      <c r="A84" s="1">
        <v>1999</v>
      </c>
      <c r="B84" s="1" t="s">
        <v>71</v>
      </c>
      <c r="C84" s="10">
        <v>0.2</v>
      </c>
      <c r="D84" s="10">
        <v>0</v>
      </c>
      <c r="E84" s="10">
        <v>0</v>
      </c>
      <c r="F84" s="10">
        <v>25.676639999999999</v>
      </c>
      <c r="G84" s="192">
        <f t="shared" si="7"/>
        <v>25.876639999999998</v>
      </c>
      <c r="H84" s="192">
        <f>+Urq_InfraMR[[#This Row],[Total Líneas de Explotación ]]</f>
        <v>25.876639999999998</v>
      </c>
      <c r="I84" s="192">
        <v>25.677</v>
      </c>
      <c r="J84" s="10">
        <v>0.2</v>
      </c>
      <c r="K84" s="10">
        <v>2.5569999999999999</v>
      </c>
      <c r="L84" s="10">
        <v>54.899000000000001</v>
      </c>
      <c r="M84" s="10">
        <v>3.875</v>
      </c>
      <c r="N84" s="192">
        <f>+Urq_InfraMR[[#This Row],[A.03.1 -  Longitud de Vías de Explotación No Electrificadas Troncales y Ramales (vía principal) (km)]]+Urq_InfraMR[[#This Row],[A.04.1 -  Longitud de Vías de Explotación Electrificadas Troncales y Ramales (vía principal) (km)]]</f>
        <v>55.099000000000004</v>
      </c>
      <c r="O84" s="192">
        <f>+Urq_InfraMR[[#This Row],[Total Vías (excluido Auxiliares)]]</f>
        <v>55.099000000000004</v>
      </c>
      <c r="P84" s="1">
        <v>4</v>
      </c>
      <c r="Q84" s="1">
        <v>19</v>
      </c>
      <c r="R84" s="1">
        <v>0</v>
      </c>
      <c r="S84" s="194">
        <f t="shared" si="8"/>
        <v>23</v>
      </c>
      <c r="T84" s="194">
        <v>23</v>
      </c>
      <c r="U84" s="1">
        <v>0</v>
      </c>
      <c r="V84" s="1">
        <v>30</v>
      </c>
      <c r="W84" s="1">
        <v>0</v>
      </c>
      <c r="X84" s="1">
        <v>3</v>
      </c>
      <c r="Y84" s="1">
        <v>2</v>
      </c>
      <c r="Z84" s="196">
        <f t="shared" si="9"/>
        <v>35</v>
      </c>
      <c r="AA84" s="1">
        <v>1</v>
      </c>
      <c r="AB84" s="1">
        <v>6</v>
      </c>
      <c r="AC84" s="1">
        <f>+Urq_InfraMR[[#This Row],[Total Pasos Vehiculares a Nivel]]</f>
        <v>35</v>
      </c>
      <c r="AD84" s="196">
        <f t="shared" si="10"/>
        <v>42</v>
      </c>
      <c r="AE84" s="1">
        <v>1</v>
      </c>
      <c r="AF84" s="1">
        <v>2</v>
      </c>
      <c r="AG84" s="1">
        <v>31</v>
      </c>
      <c r="AH84" s="196">
        <f t="shared" si="11"/>
        <v>34</v>
      </c>
      <c r="AI84" s="7">
        <v>17.370999999999999</v>
      </c>
      <c r="AJ84" s="7">
        <v>0</v>
      </c>
      <c r="AK84" s="7">
        <v>8.3789999999999996</v>
      </c>
      <c r="AL84" s="198">
        <f t="shared" si="12"/>
        <v>25.75</v>
      </c>
      <c r="AM84" s="1">
        <v>1</v>
      </c>
      <c r="AN84" s="1">
        <v>0</v>
      </c>
      <c r="AO84" s="1">
        <v>0</v>
      </c>
      <c r="AP84" s="200">
        <f t="shared" si="13"/>
        <v>1</v>
      </c>
      <c r="AQ84" s="1">
        <v>0</v>
      </c>
      <c r="AR84" s="1">
        <v>128</v>
      </c>
      <c r="AS84" s="1">
        <v>0</v>
      </c>
      <c r="AT84" s="200">
        <f>+Urq_InfraMR[[#This Row],[B.02.1 - Parque de Coches Eléctricos Motrices]]+Urq_InfraMR[[#This Row],[B.02.2 - Parque de Coches Eléctricos Motrices Remolcados Tipo R]]+Urq_InfraMR[[#This Row],[B.02.3 - Parque de Coches Eléctricos Motrices Tipo R]]</f>
        <v>128</v>
      </c>
      <c r="AU84" s="1">
        <v>0</v>
      </c>
      <c r="AV84" s="1">
        <v>0</v>
      </c>
      <c r="AW84" s="1">
        <v>0</v>
      </c>
      <c r="AX84" s="200">
        <f>+Urq_InfraMR[[#This Row],[B.03.1 - Parque de Coches Motores Motrices Remolcados]]+Urq_InfraMR[[#This Row],[B.03.2 - Parque de Coches Motores Motrices Intermedios]]+Urq_InfraMR[[#This Row],[B.03.3 - Parque de Coches Motores Motrices Cabina]]</f>
        <v>0</v>
      </c>
      <c r="AY84" s="1">
        <v>0</v>
      </c>
      <c r="AZ84" s="1">
        <v>0</v>
      </c>
      <c r="BA84" s="1">
        <v>0</v>
      </c>
      <c r="BB84" s="1">
        <v>0</v>
      </c>
      <c r="BC84" s="200">
        <f>+SUM(Urq_InfraMR[[#This Row],[B.04.1 - Parque de Coches Remolcados Clase Unica]:[B.04.5 - Parque de Coches Remolcados para Servicios Especiales (Cartoneros)]])</f>
        <v>0</v>
      </c>
      <c r="BD84" s="356">
        <v>0</v>
      </c>
      <c r="BE84" s="1">
        <v>1</v>
      </c>
      <c r="BF84" s="1">
        <v>0</v>
      </c>
      <c r="BG84" s="235">
        <v>1435</v>
      </c>
    </row>
    <row r="85" spans="1:59">
      <c r="A85" s="1">
        <v>1999</v>
      </c>
      <c r="B85" s="1" t="s">
        <v>72</v>
      </c>
      <c r="C85" s="10">
        <v>0.2</v>
      </c>
      <c r="D85" s="10">
        <v>0</v>
      </c>
      <c r="E85" s="10">
        <v>0</v>
      </c>
      <c r="F85" s="10">
        <v>25.676639999999999</v>
      </c>
      <c r="G85" s="192">
        <f t="shared" si="7"/>
        <v>25.876639999999998</v>
      </c>
      <c r="H85" s="192">
        <f>+Urq_InfraMR[[#This Row],[Total Líneas de Explotación ]]</f>
        <v>25.876639999999998</v>
      </c>
      <c r="I85" s="192">
        <v>25.677</v>
      </c>
      <c r="J85" s="10">
        <v>0.2</v>
      </c>
      <c r="K85" s="10">
        <v>2.5569999999999999</v>
      </c>
      <c r="L85" s="10">
        <v>54.899000000000001</v>
      </c>
      <c r="M85" s="10">
        <v>3.875</v>
      </c>
      <c r="N85" s="192">
        <f>+Urq_InfraMR[[#This Row],[A.03.1 -  Longitud de Vías de Explotación No Electrificadas Troncales y Ramales (vía principal) (km)]]+Urq_InfraMR[[#This Row],[A.04.1 -  Longitud de Vías de Explotación Electrificadas Troncales y Ramales (vía principal) (km)]]</f>
        <v>55.099000000000004</v>
      </c>
      <c r="O85" s="192">
        <f>+Urq_InfraMR[[#This Row],[Total Vías (excluido Auxiliares)]]</f>
        <v>55.099000000000004</v>
      </c>
      <c r="P85" s="1">
        <v>4</v>
      </c>
      <c r="Q85" s="1">
        <v>19</v>
      </c>
      <c r="R85" s="1">
        <v>0</v>
      </c>
      <c r="S85" s="194">
        <f t="shared" si="8"/>
        <v>23</v>
      </c>
      <c r="T85" s="194">
        <v>23</v>
      </c>
      <c r="U85" s="1">
        <v>0</v>
      </c>
      <c r="V85" s="1">
        <v>30</v>
      </c>
      <c r="W85" s="1">
        <v>0</v>
      </c>
      <c r="X85" s="1">
        <v>3</v>
      </c>
      <c r="Y85" s="1">
        <v>2</v>
      </c>
      <c r="Z85" s="196">
        <f t="shared" si="9"/>
        <v>35</v>
      </c>
      <c r="AA85" s="1">
        <v>1</v>
      </c>
      <c r="AB85" s="1">
        <v>6</v>
      </c>
      <c r="AC85" s="1">
        <f>+Urq_InfraMR[[#This Row],[Total Pasos Vehiculares a Nivel]]</f>
        <v>35</v>
      </c>
      <c r="AD85" s="196">
        <f t="shared" si="10"/>
        <v>42</v>
      </c>
      <c r="AE85" s="1">
        <v>1</v>
      </c>
      <c r="AF85" s="1">
        <v>2</v>
      </c>
      <c r="AG85" s="1">
        <v>31</v>
      </c>
      <c r="AH85" s="196">
        <f t="shared" si="11"/>
        <v>34</v>
      </c>
      <c r="AI85" s="7">
        <v>17.370999999999999</v>
      </c>
      <c r="AJ85" s="7">
        <v>0</v>
      </c>
      <c r="AK85" s="7">
        <v>8.3789999999999996</v>
      </c>
      <c r="AL85" s="198">
        <f t="shared" si="12"/>
        <v>25.75</v>
      </c>
      <c r="AM85" s="1">
        <v>1</v>
      </c>
      <c r="AN85" s="1">
        <v>0</v>
      </c>
      <c r="AO85" s="1">
        <v>0</v>
      </c>
      <c r="AP85" s="200">
        <f t="shared" si="13"/>
        <v>1</v>
      </c>
      <c r="AQ85" s="1">
        <v>0</v>
      </c>
      <c r="AR85" s="1">
        <v>128</v>
      </c>
      <c r="AS85" s="1">
        <v>0</v>
      </c>
      <c r="AT85" s="200">
        <f>+Urq_InfraMR[[#This Row],[B.02.1 - Parque de Coches Eléctricos Motrices]]+Urq_InfraMR[[#This Row],[B.02.2 - Parque de Coches Eléctricos Motrices Remolcados Tipo R]]+Urq_InfraMR[[#This Row],[B.02.3 - Parque de Coches Eléctricos Motrices Tipo R]]</f>
        <v>128</v>
      </c>
      <c r="AU85" s="1">
        <v>0</v>
      </c>
      <c r="AV85" s="1">
        <v>0</v>
      </c>
      <c r="AW85" s="1">
        <v>0</v>
      </c>
      <c r="AX85" s="200">
        <f>+Urq_InfraMR[[#This Row],[B.03.1 - Parque de Coches Motores Motrices Remolcados]]+Urq_InfraMR[[#This Row],[B.03.2 - Parque de Coches Motores Motrices Intermedios]]+Urq_InfraMR[[#This Row],[B.03.3 - Parque de Coches Motores Motrices Cabina]]</f>
        <v>0</v>
      </c>
      <c r="AY85" s="1">
        <v>0</v>
      </c>
      <c r="AZ85" s="1">
        <v>0</v>
      </c>
      <c r="BA85" s="1">
        <v>0</v>
      </c>
      <c r="BB85" s="1">
        <v>0</v>
      </c>
      <c r="BC85" s="200">
        <f>+SUM(Urq_InfraMR[[#This Row],[B.04.1 - Parque de Coches Remolcados Clase Unica]:[B.04.5 - Parque de Coches Remolcados para Servicios Especiales (Cartoneros)]])</f>
        <v>0</v>
      </c>
      <c r="BD85" s="356">
        <v>0</v>
      </c>
      <c r="BE85" s="1">
        <v>1</v>
      </c>
      <c r="BF85" s="1">
        <v>0</v>
      </c>
      <c r="BG85" s="235">
        <v>1435</v>
      </c>
    </row>
    <row r="86" spans="1:59">
      <c r="A86" s="1">
        <v>2000</v>
      </c>
      <c r="B86" s="1" t="s">
        <v>61</v>
      </c>
      <c r="C86" s="10">
        <v>0.2</v>
      </c>
      <c r="D86" s="10">
        <v>0</v>
      </c>
      <c r="E86" s="10">
        <v>0</v>
      </c>
      <c r="F86" s="10">
        <v>25.676639999999999</v>
      </c>
      <c r="G86" s="192">
        <f t="shared" si="7"/>
        <v>25.876639999999998</v>
      </c>
      <c r="H86" s="192">
        <f>+Urq_InfraMR[[#This Row],[Total Líneas de Explotación ]]</f>
        <v>25.876639999999998</v>
      </c>
      <c r="I86" s="192">
        <v>25.677</v>
      </c>
      <c r="J86" s="10">
        <v>0.2</v>
      </c>
      <c r="K86" s="10">
        <v>2.5569999999999999</v>
      </c>
      <c r="L86" s="10">
        <v>54.899000000000001</v>
      </c>
      <c r="M86" s="10">
        <v>3.875</v>
      </c>
      <c r="N86" s="192">
        <f>+Urq_InfraMR[[#This Row],[A.03.1 -  Longitud de Vías de Explotación No Electrificadas Troncales y Ramales (vía principal) (km)]]+Urq_InfraMR[[#This Row],[A.04.1 -  Longitud de Vías de Explotación Electrificadas Troncales y Ramales (vía principal) (km)]]</f>
        <v>55.099000000000004</v>
      </c>
      <c r="O86" s="192">
        <f>+Urq_InfraMR[[#This Row],[Total Vías (excluido Auxiliares)]]</f>
        <v>55.099000000000004</v>
      </c>
      <c r="P86" s="1">
        <v>4</v>
      </c>
      <c r="Q86" s="1">
        <v>19</v>
      </c>
      <c r="R86" s="1">
        <v>0</v>
      </c>
      <c r="S86" s="194">
        <f t="shared" si="8"/>
        <v>23</v>
      </c>
      <c r="T86" s="194">
        <v>23</v>
      </c>
      <c r="U86" s="1">
        <v>0</v>
      </c>
      <c r="V86" s="1">
        <v>29</v>
      </c>
      <c r="W86" s="1">
        <v>0</v>
      </c>
      <c r="X86" s="1">
        <v>3</v>
      </c>
      <c r="Y86" s="1">
        <v>2</v>
      </c>
      <c r="Z86" s="196">
        <f t="shared" si="9"/>
        <v>34</v>
      </c>
      <c r="AA86" s="1">
        <v>2</v>
      </c>
      <c r="AB86" s="1">
        <v>6</v>
      </c>
      <c r="AC86" s="1">
        <f>+Urq_InfraMR[[#This Row],[Total Pasos Vehiculares a Nivel]]</f>
        <v>34</v>
      </c>
      <c r="AD86" s="196">
        <f t="shared" si="10"/>
        <v>42</v>
      </c>
      <c r="AE86" s="1">
        <v>1</v>
      </c>
      <c r="AF86" s="1">
        <v>3</v>
      </c>
      <c r="AG86" s="1">
        <v>38</v>
      </c>
      <c r="AH86" s="196">
        <f t="shared" si="11"/>
        <v>42</v>
      </c>
      <c r="AI86" s="7">
        <v>17.370999999999999</v>
      </c>
      <c r="AJ86" s="7">
        <v>0</v>
      </c>
      <c r="AK86" s="7">
        <v>8.3789999999999996</v>
      </c>
      <c r="AL86" s="198">
        <f t="shared" si="12"/>
        <v>25.75</v>
      </c>
      <c r="AM86" s="1">
        <v>1</v>
      </c>
      <c r="AN86" s="1">
        <v>0</v>
      </c>
      <c r="AO86" s="1">
        <v>0</v>
      </c>
      <c r="AP86" s="200">
        <f t="shared" si="13"/>
        <v>1</v>
      </c>
      <c r="AQ86" s="1">
        <v>0</v>
      </c>
      <c r="AR86" s="1">
        <v>128</v>
      </c>
      <c r="AS86" s="1">
        <v>0</v>
      </c>
      <c r="AT86" s="200">
        <f>+Urq_InfraMR[[#This Row],[B.02.1 - Parque de Coches Eléctricos Motrices]]+Urq_InfraMR[[#This Row],[B.02.2 - Parque de Coches Eléctricos Motrices Remolcados Tipo R]]+Urq_InfraMR[[#This Row],[B.02.3 - Parque de Coches Eléctricos Motrices Tipo R]]</f>
        <v>128</v>
      </c>
      <c r="AU86" s="1">
        <v>0</v>
      </c>
      <c r="AV86" s="1">
        <v>0</v>
      </c>
      <c r="AW86" s="1">
        <v>0</v>
      </c>
      <c r="AX86" s="200">
        <f>+Urq_InfraMR[[#This Row],[B.03.1 - Parque de Coches Motores Motrices Remolcados]]+Urq_InfraMR[[#This Row],[B.03.2 - Parque de Coches Motores Motrices Intermedios]]+Urq_InfraMR[[#This Row],[B.03.3 - Parque de Coches Motores Motrices Cabina]]</f>
        <v>0</v>
      </c>
      <c r="AY86" s="1">
        <v>0</v>
      </c>
      <c r="AZ86" s="1">
        <v>0</v>
      </c>
      <c r="BA86" s="1">
        <v>0</v>
      </c>
      <c r="BB86" s="1">
        <v>0</v>
      </c>
      <c r="BC86" s="200">
        <f>+SUM(Urq_InfraMR[[#This Row],[B.04.1 - Parque de Coches Remolcados Clase Unica]:[B.04.5 - Parque de Coches Remolcados para Servicios Especiales (Cartoneros)]])</f>
        <v>0</v>
      </c>
      <c r="BD86" s="356">
        <v>0</v>
      </c>
      <c r="BE86" s="1">
        <v>1</v>
      </c>
      <c r="BF86" s="1">
        <v>0</v>
      </c>
      <c r="BG86" s="235">
        <v>1435</v>
      </c>
    </row>
    <row r="87" spans="1:59">
      <c r="A87" s="1">
        <v>2000</v>
      </c>
      <c r="B87" s="1" t="s">
        <v>62</v>
      </c>
      <c r="C87" s="10">
        <v>0.2</v>
      </c>
      <c r="D87" s="10">
        <v>0</v>
      </c>
      <c r="E87" s="10">
        <v>0</v>
      </c>
      <c r="F87" s="10">
        <v>25.676639999999999</v>
      </c>
      <c r="G87" s="192">
        <f t="shared" si="7"/>
        <v>25.876639999999998</v>
      </c>
      <c r="H87" s="192">
        <f>+Urq_InfraMR[[#This Row],[Total Líneas de Explotación ]]</f>
        <v>25.876639999999998</v>
      </c>
      <c r="I87" s="192">
        <v>25.677</v>
      </c>
      <c r="J87" s="10">
        <v>0.2</v>
      </c>
      <c r="K87" s="10">
        <v>2.5569999999999999</v>
      </c>
      <c r="L87" s="10">
        <v>54.899000000000001</v>
      </c>
      <c r="M87" s="10">
        <v>3.875</v>
      </c>
      <c r="N87" s="192">
        <f>+Urq_InfraMR[[#This Row],[A.03.1 -  Longitud de Vías de Explotación No Electrificadas Troncales y Ramales (vía principal) (km)]]+Urq_InfraMR[[#This Row],[A.04.1 -  Longitud de Vías de Explotación Electrificadas Troncales y Ramales (vía principal) (km)]]</f>
        <v>55.099000000000004</v>
      </c>
      <c r="O87" s="192">
        <f>+Urq_InfraMR[[#This Row],[Total Vías (excluido Auxiliares)]]</f>
        <v>55.099000000000004</v>
      </c>
      <c r="P87" s="1">
        <v>4</v>
      </c>
      <c r="Q87" s="1">
        <v>19</v>
      </c>
      <c r="R87" s="1">
        <v>0</v>
      </c>
      <c r="S87" s="194">
        <f t="shared" si="8"/>
        <v>23</v>
      </c>
      <c r="T87" s="194">
        <v>23</v>
      </c>
      <c r="U87" s="1">
        <v>0</v>
      </c>
      <c r="V87" s="1">
        <v>29</v>
      </c>
      <c r="W87" s="1">
        <v>0</v>
      </c>
      <c r="X87" s="1">
        <v>3</v>
      </c>
      <c r="Y87" s="1">
        <v>2</v>
      </c>
      <c r="Z87" s="196">
        <f t="shared" si="9"/>
        <v>34</v>
      </c>
      <c r="AA87" s="1">
        <v>2</v>
      </c>
      <c r="AB87" s="1">
        <v>6</v>
      </c>
      <c r="AC87" s="1">
        <f>+Urq_InfraMR[[#This Row],[Total Pasos Vehiculares a Nivel]]</f>
        <v>34</v>
      </c>
      <c r="AD87" s="196">
        <f t="shared" si="10"/>
        <v>42</v>
      </c>
      <c r="AE87" s="1">
        <v>1</v>
      </c>
      <c r="AF87" s="1">
        <v>3</v>
      </c>
      <c r="AG87" s="1">
        <v>38</v>
      </c>
      <c r="AH87" s="196">
        <f t="shared" si="11"/>
        <v>42</v>
      </c>
      <c r="AI87" s="7">
        <v>17.370999999999999</v>
      </c>
      <c r="AJ87" s="7">
        <v>0</v>
      </c>
      <c r="AK87" s="7">
        <v>8.3789999999999996</v>
      </c>
      <c r="AL87" s="198">
        <f t="shared" si="12"/>
        <v>25.75</v>
      </c>
      <c r="AM87" s="1">
        <v>1</v>
      </c>
      <c r="AN87" s="1">
        <v>0</v>
      </c>
      <c r="AO87" s="1">
        <v>0</v>
      </c>
      <c r="AP87" s="200">
        <f t="shared" si="13"/>
        <v>1</v>
      </c>
      <c r="AQ87" s="1">
        <v>0</v>
      </c>
      <c r="AR87" s="1">
        <v>128</v>
      </c>
      <c r="AS87" s="1">
        <v>0</v>
      </c>
      <c r="AT87" s="200">
        <f>+Urq_InfraMR[[#This Row],[B.02.1 - Parque de Coches Eléctricos Motrices]]+Urq_InfraMR[[#This Row],[B.02.2 - Parque de Coches Eléctricos Motrices Remolcados Tipo R]]+Urq_InfraMR[[#This Row],[B.02.3 - Parque de Coches Eléctricos Motrices Tipo R]]</f>
        <v>128</v>
      </c>
      <c r="AU87" s="1">
        <v>0</v>
      </c>
      <c r="AV87" s="1">
        <v>0</v>
      </c>
      <c r="AW87" s="1">
        <v>0</v>
      </c>
      <c r="AX87" s="200">
        <f>+Urq_InfraMR[[#This Row],[B.03.1 - Parque de Coches Motores Motrices Remolcados]]+Urq_InfraMR[[#This Row],[B.03.2 - Parque de Coches Motores Motrices Intermedios]]+Urq_InfraMR[[#This Row],[B.03.3 - Parque de Coches Motores Motrices Cabina]]</f>
        <v>0</v>
      </c>
      <c r="AY87" s="1">
        <v>0</v>
      </c>
      <c r="AZ87" s="1">
        <v>0</v>
      </c>
      <c r="BA87" s="1">
        <v>0</v>
      </c>
      <c r="BB87" s="1">
        <v>0</v>
      </c>
      <c r="BC87" s="200">
        <f>+SUM(Urq_InfraMR[[#This Row],[B.04.1 - Parque de Coches Remolcados Clase Unica]:[B.04.5 - Parque de Coches Remolcados para Servicios Especiales (Cartoneros)]])</f>
        <v>0</v>
      </c>
      <c r="BD87" s="356">
        <v>0</v>
      </c>
      <c r="BE87" s="1">
        <v>1</v>
      </c>
      <c r="BF87" s="1">
        <v>0</v>
      </c>
      <c r="BG87" s="235">
        <v>1435</v>
      </c>
    </row>
    <row r="88" spans="1:59">
      <c r="A88" s="1">
        <v>2000</v>
      </c>
      <c r="B88" s="1" t="s">
        <v>63</v>
      </c>
      <c r="C88" s="10">
        <v>0.2</v>
      </c>
      <c r="D88" s="10">
        <v>0</v>
      </c>
      <c r="E88" s="10">
        <v>0</v>
      </c>
      <c r="F88" s="10">
        <v>25.676639999999999</v>
      </c>
      <c r="G88" s="192">
        <f t="shared" si="7"/>
        <v>25.876639999999998</v>
      </c>
      <c r="H88" s="192">
        <f>+Urq_InfraMR[[#This Row],[Total Líneas de Explotación ]]</f>
        <v>25.876639999999998</v>
      </c>
      <c r="I88" s="192">
        <v>25.677</v>
      </c>
      <c r="J88" s="10">
        <v>0.2</v>
      </c>
      <c r="K88" s="10">
        <v>2.5569999999999999</v>
      </c>
      <c r="L88" s="10">
        <v>54.899000000000001</v>
      </c>
      <c r="M88" s="10">
        <v>3.875</v>
      </c>
      <c r="N88" s="192">
        <f>+Urq_InfraMR[[#This Row],[A.03.1 -  Longitud de Vías de Explotación No Electrificadas Troncales y Ramales (vía principal) (km)]]+Urq_InfraMR[[#This Row],[A.04.1 -  Longitud de Vías de Explotación Electrificadas Troncales y Ramales (vía principal) (km)]]</f>
        <v>55.099000000000004</v>
      </c>
      <c r="O88" s="192">
        <f>+Urq_InfraMR[[#This Row],[Total Vías (excluido Auxiliares)]]</f>
        <v>55.099000000000004</v>
      </c>
      <c r="P88" s="1">
        <v>4</v>
      </c>
      <c r="Q88" s="1">
        <v>19</v>
      </c>
      <c r="R88" s="1">
        <v>0</v>
      </c>
      <c r="S88" s="194">
        <f t="shared" si="8"/>
        <v>23</v>
      </c>
      <c r="T88" s="194">
        <v>23</v>
      </c>
      <c r="U88" s="1">
        <v>0</v>
      </c>
      <c r="V88" s="1">
        <v>29</v>
      </c>
      <c r="W88" s="1">
        <v>0</v>
      </c>
      <c r="X88" s="1">
        <v>3</v>
      </c>
      <c r="Y88" s="1">
        <v>2</v>
      </c>
      <c r="Z88" s="196">
        <f t="shared" si="9"/>
        <v>34</v>
      </c>
      <c r="AA88" s="1">
        <v>2</v>
      </c>
      <c r="AB88" s="1">
        <v>6</v>
      </c>
      <c r="AC88" s="1">
        <f>+Urq_InfraMR[[#This Row],[Total Pasos Vehiculares a Nivel]]</f>
        <v>34</v>
      </c>
      <c r="AD88" s="196">
        <f t="shared" si="10"/>
        <v>42</v>
      </c>
      <c r="AE88" s="1">
        <v>1</v>
      </c>
      <c r="AF88" s="1">
        <v>3</v>
      </c>
      <c r="AG88" s="1">
        <v>38</v>
      </c>
      <c r="AH88" s="196">
        <f t="shared" si="11"/>
        <v>42</v>
      </c>
      <c r="AI88" s="7">
        <v>17.370999999999999</v>
      </c>
      <c r="AJ88" s="7">
        <v>0</v>
      </c>
      <c r="AK88" s="7">
        <v>8.3789999999999996</v>
      </c>
      <c r="AL88" s="198">
        <f t="shared" si="12"/>
        <v>25.75</v>
      </c>
      <c r="AM88" s="1">
        <v>1</v>
      </c>
      <c r="AN88" s="1">
        <v>0</v>
      </c>
      <c r="AO88" s="1">
        <v>0</v>
      </c>
      <c r="AP88" s="200">
        <f t="shared" si="13"/>
        <v>1</v>
      </c>
      <c r="AQ88" s="1">
        <v>0</v>
      </c>
      <c r="AR88" s="1">
        <v>128</v>
      </c>
      <c r="AS88" s="1">
        <v>0</v>
      </c>
      <c r="AT88" s="200">
        <f>+Urq_InfraMR[[#This Row],[B.02.1 - Parque de Coches Eléctricos Motrices]]+Urq_InfraMR[[#This Row],[B.02.2 - Parque de Coches Eléctricos Motrices Remolcados Tipo R]]+Urq_InfraMR[[#This Row],[B.02.3 - Parque de Coches Eléctricos Motrices Tipo R]]</f>
        <v>128</v>
      </c>
      <c r="AU88" s="1">
        <v>0</v>
      </c>
      <c r="AV88" s="1">
        <v>0</v>
      </c>
      <c r="AW88" s="1">
        <v>0</v>
      </c>
      <c r="AX88" s="200">
        <f>+Urq_InfraMR[[#This Row],[B.03.1 - Parque de Coches Motores Motrices Remolcados]]+Urq_InfraMR[[#This Row],[B.03.2 - Parque de Coches Motores Motrices Intermedios]]+Urq_InfraMR[[#This Row],[B.03.3 - Parque de Coches Motores Motrices Cabina]]</f>
        <v>0</v>
      </c>
      <c r="AY88" s="1">
        <v>0</v>
      </c>
      <c r="AZ88" s="1">
        <v>0</v>
      </c>
      <c r="BA88" s="1">
        <v>0</v>
      </c>
      <c r="BB88" s="1">
        <v>0</v>
      </c>
      <c r="BC88" s="200">
        <f>+SUM(Urq_InfraMR[[#This Row],[B.04.1 - Parque de Coches Remolcados Clase Unica]:[B.04.5 - Parque de Coches Remolcados para Servicios Especiales (Cartoneros)]])</f>
        <v>0</v>
      </c>
      <c r="BD88" s="356">
        <v>0</v>
      </c>
      <c r="BE88" s="1">
        <v>1</v>
      </c>
      <c r="BF88" s="1">
        <v>0</v>
      </c>
      <c r="BG88" s="235">
        <v>1435</v>
      </c>
    </row>
    <row r="89" spans="1:59">
      <c r="A89" s="1">
        <v>2000</v>
      </c>
      <c r="B89" s="1" t="s">
        <v>64</v>
      </c>
      <c r="C89" s="10">
        <v>0.2</v>
      </c>
      <c r="D89" s="10">
        <v>0</v>
      </c>
      <c r="E89" s="10">
        <v>0</v>
      </c>
      <c r="F89" s="10">
        <v>25.676639999999999</v>
      </c>
      <c r="G89" s="192">
        <f t="shared" si="7"/>
        <v>25.876639999999998</v>
      </c>
      <c r="H89" s="192">
        <f>+Urq_InfraMR[[#This Row],[Total Líneas de Explotación ]]</f>
        <v>25.876639999999998</v>
      </c>
      <c r="I89" s="192">
        <v>25.677</v>
      </c>
      <c r="J89" s="10">
        <v>0.2</v>
      </c>
      <c r="K89" s="10">
        <v>2.5569999999999999</v>
      </c>
      <c r="L89" s="10">
        <v>54.899000000000001</v>
      </c>
      <c r="M89" s="10">
        <v>3.875</v>
      </c>
      <c r="N89" s="192">
        <f>+Urq_InfraMR[[#This Row],[A.03.1 -  Longitud de Vías de Explotación No Electrificadas Troncales y Ramales (vía principal) (km)]]+Urq_InfraMR[[#This Row],[A.04.1 -  Longitud de Vías de Explotación Electrificadas Troncales y Ramales (vía principal) (km)]]</f>
        <v>55.099000000000004</v>
      </c>
      <c r="O89" s="192">
        <f>+Urq_InfraMR[[#This Row],[Total Vías (excluido Auxiliares)]]</f>
        <v>55.099000000000004</v>
      </c>
      <c r="P89" s="1">
        <v>4</v>
      </c>
      <c r="Q89" s="1">
        <v>19</v>
      </c>
      <c r="R89" s="1">
        <v>0</v>
      </c>
      <c r="S89" s="194">
        <f t="shared" si="8"/>
        <v>23</v>
      </c>
      <c r="T89" s="194">
        <v>23</v>
      </c>
      <c r="U89" s="1">
        <v>0</v>
      </c>
      <c r="V89" s="1">
        <v>29</v>
      </c>
      <c r="W89" s="1">
        <v>0</v>
      </c>
      <c r="X89" s="1">
        <v>3</v>
      </c>
      <c r="Y89" s="1">
        <v>2</v>
      </c>
      <c r="Z89" s="196">
        <f t="shared" si="9"/>
        <v>34</v>
      </c>
      <c r="AA89" s="1">
        <v>2</v>
      </c>
      <c r="AB89" s="1">
        <v>6</v>
      </c>
      <c r="AC89" s="1">
        <f>+Urq_InfraMR[[#This Row],[Total Pasos Vehiculares a Nivel]]</f>
        <v>34</v>
      </c>
      <c r="AD89" s="196">
        <f t="shared" si="10"/>
        <v>42</v>
      </c>
      <c r="AE89" s="1">
        <v>1</v>
      </c>
      <c r="AF89" s="1">
        <v>3</v>
      </c>
      <c r="AG89" s="1">
        <v>38</v>
      </c>
      <c r="AH89" s="196">
        <f t="shared" si="11"/>
        <v>42</v>
      </c>
      <c r="AI89" s="7">
        <v>17.370999999999999</v>
      </c>
      <c r="AJ89" s="7">
        <v>0</v>
      </c>
      <c r="AK89" s="7">
        <v>8.3789999999999996</v>
      </c>
      <c r="AL89" s="198">
        <f t="shared" si="12"/>
        <v>25.75</v>
      </c>
      <c r="AM89" s="1">
        <v>1</v>
      </c>
      <c r="AN89" s="1">
        <v>0</v>
      </c>
      <c r="AO89" s="1">
        <v>0</v>
      </c>
      <c r="AP89" s="200">
        <f t="shared" si="13"/>
        <v>1</v>
      </c>
      <c r="AQ89" s="1">
        <v>0</v>
      </c>
      <c r="AR89" s="1">
        <v>128</v>
      </c>
      <c r="AS89" s="1">
        <v>0</v>
      </c>
      <c r="AT89" s="200">
        <f>+Urq_InfraMR[[#This Row],[B.02.1 - Parque de Coches Eléctricos Motrices]]+Urq_InfraMR[[#This Row],[B.02.2 - Parque de Coches Eléctricos Motrices Remolcados Tipo R]]+Urq_InfraMR[[#This Row],[B.02.3 - Parque de Coches Eléctricos Motrices Tipo R]]</f>
        <v>128</v>
      </c>
      <c r="AU89" s="1">
        <v>0</v>
      </c>
      <c r="AV89" s="1">
        <v>0</v>
      </c>
      <c r="AW89" s="1">
        <v>0</v>
      </c>
      <c r="AX89" s="200">
        <f>+Urq_InfraMR[[#This Row],[B.03.1 - Parque de Coches Motores Motrices Remolcados]]+Urq_InfraMR[[#This Row],[B.03.2 - Parque de Coches Motores Motrices Intermedios]]+Urq_InfraMR[[#This Row],[B.03.3 - Parque de Coches Motores Motrices Cabina]]</f>
        <v>0</v>
      </c>
      <c r="AY89" s="1">
        <v>0</v>
      </c>
      <c r="AZ89" s="1">
        <v>0</v>
      </c>
      <c r="BA89" s="1">
        <v>0</v>
      </c>
      <c r="BB89" s="1">
        <v>0</v>
      </c>
      <c r="BC89" s="200">
        <f>+SUM(Urq_InfraMR[[#This Row],[B.04.1 - Parque de Coches Remolcados Clase Unica]:[B.04.5 - Parque de Coches Remolcados para Servicios Especiales (Cartoneros)]])</f>
        <v>0</v>
      </c>
      <c r="BD89" s="356">
        <v>0</v>
      </c>
      <c r="BE89" s="1">
        <v>1</v>
      </c>
      <c r="BF89" s="1">
        <v>0</v>
      </c>
      <c r="BG89" s="235">
        <v>1435</v>
      </c>
    </row>
    <row r="90" spans="1:59">
      <c r="A90" s="1">
        <v>2000</v>
      </c>
      <c r="B90" s="1" t="s">
        <v>65</v>
      </c>
      <c r="C90" s="10">
        <v>0.2</v>
      </c>
      <c r="D90" s="10">
        <v>0</v>
      </c>
      <c r="E90" s="10">
        <v>0</v>
      </c>
      <c r="F90" s="10">
        <v>25.676639999999999</v>
      </c>
      <c r="G90" s="192">
        <f t="shared" si="7"/>
        <v>25.876639999999998</v>
      </c>
      <c r="H90" s="192">
        <f>+Urq_InfraMR[[#This Row],[Total Líneas de Explotación ]]</f>
        <v>25.876639999999998</v>
      </c>
      <c r="I90" s="192">
        <v>25.677</v>
      </c>
      <c r="J90" s="10">
        <v>0.2</v>
      </c>
      <c r="K90" s="10">
        <v>2.5569999999999999</v>
      </c>
      <c r="L90" s="10">
        <v>54.899000000000001</v>
      </c>
      <c r="M90" s="10">
        <v>3.875</v>
      </c>
      <c r="N90" s="192">
        <f>+Urq_InfraMR[[#This Row],[A.03.1 -  Longitud de Vías de Explotación No Electrificadas Troncales y Ramales (vía principal) (km)]]+Urq_InfraMR[[#This Row],[A.04.1 -  Longitud de Vías de Explotación Electrificadas Troncales y Ramales (vía principal) (km)]]</f>
        <v>55.099000000000004</v>
      </c>
      <c r="O90" s="192">
        <f>+Urq_InfraMR[[#This Row],[Total Vías (excluido Auxiliares)]]</f>
        <v>55.099000000000004</v>
      </c>
      <c r="P90" s="1">
        <v>4</v>
      </c>
      <c r="Q90" s="1">
        <v>19</v>
      </c>
      <c r="R90" s="1">
        <v>0</v>
      </c>
      <c r="S90" s="194">
        <f t="shared" si="8"/>
        <v>23</v>
      </c>
      <c r="T90" s="194">
        <v>23</v>
      </c>
      <c r="U90" s="1">
        <v>0</v>
      </c>
      <c r="V90" s="1">
        <v>29</v>
      </c>
      <c r="W90" s="1">
        <v>0</v>
      </c>
      <c r="X90" s="1">
        <v>3</v>
      </c>
      <c r="Y90" s="1">
        <v>2</v>
      </c>
      <c r="Z90" s="196">
        <f t="shared" si="9"/>
        <v>34</v>
      </c>
      <c r="AA90" s="1">
        <v>2</v>
      </c>
      <c r="AB90" s="1">
        <v>6</v>
      </c>
      <c r="AC90" s="1">
        <f>+Urq_InfraMR[[#This Row],[Total Pasos Vehiculares a Nivel]]</f>
        <v>34</v>
      </c>
      <c r="AD90" s="196">
        <f t="shared" si="10"/>
        <v>42</v>
      </c>
      <c r="AE90" s="1">
        <v>1</v>
      </c>
      <c r="AF90" s="1">
        <v>3</v>
      </c>
      <c r="AG90" s="1">
        <v>38</v>
      </c>
      <c r="AH90" s="196">
        <f t="shared" si="11"/>
        <v>42</v>
      </c>
      <c r="AI90" s="7">
        <v>17.370999999999999</v>
      </c>
      <c r="AJ90" s="7">
        <v>0</v>
      </c>
      <c r="AK90" s="7">
        <v>8.3789999999999996</v>
      </c>
      <c r="AL90" s="198">
        <f t="shared" si="12"/>
        <v>25.75</v>
      </c>
      <c r="AM90" s="1">
        <v>1</v>
      </c>
      <c r="AN90" s="1">
        <v>0</v>
      </c>
      <c r="AO90" s="1">
        <v>0</v>
      </c>
      <c r="AP90" s="200">
        <f t="shared" si="13"/>
        <v>1</v>
      </c>
      <c r="AQ90" s="1">
        <v>0</v>
      </c>
      <c r="AR90" s="1">
        <v>128</v>
      </c>
      <c r="AS90" s="1">
        <v>0</v>
      </c>
      <c r="AT90" s="200">
        <f>+Urq_InfraMR[[#This Row],[B.02.1 - Parque de Coches Eléctricos Motrices]]+Urq_InfraMR[[#This Row],[B.02.2 - Parque de Coches Eléctricos Motrices Remolcados Tipo R]]+Urq_InfraMR[[#This Row],[B.02.3 - Parque de Coches Eléctricos Motrices Tipo R]]</f>
        <v>128</v>
      </c>
      <c r="AU90" s="1">
        <v>0</v>
      </c>
      <c r="AV90" s="1">
        <v>0</v>
      </c>
      <c r="AW90" s="1">
        <v>0</v>
      </c>
      <c r="AX90" s="200">
        <f>+Urq_InfraMR[[#This Row],[B.03.1 - Parque de Coches Motores Motrices Remolcados]]+Urq_InfraMR[[#This Row],[B.03.2 - Parque de Coches Motores Motrices Intermedios]]+Urq_InfraMR[[#This Row],[B.03.3 - Parque de Coches Motores Motrices Cabina]]</f>
        <v>0</v>
      </c>
      <c r="AY90" s="1">
        <v>0</v>
      </c>
      <c r="AZ90" s="1">
        <v>0</v>
      </c>
      <c r="BA90" s="1">
        <v>0</v>
      </c>
      <c r="BB90" s="1">
        <v>0</v>
      </c>
      <c r="BC90" s="200">
        <f>+SUM(Urq_InfraMR[[#This Row],[B.04.1 - Parque de Coches Remolcados Clase Unica]:[B.04.5 - Parque de Coches Remolcados para Servicios Especiales (Cartoneros)]])</f>
        <v>0</v>
      </c>
      <c r="BD90" s="356">
        <v>0</v>
      </c>
      <c r="BE90" s="1">
        <v>1</v>
      </c>
      <c r="BF90" s="1">
        <v>0</v>
      </c>
      <c r="BG90" s="235">
        <v>1435</v>
      </c>
    </row>
    <row r="91" spans="1:59">
      <c r="A91" s="1">
        <v>2000</v>
      </c>
      <c r="B91" s="1" t="s">
        <v>66</v>
      </c>
      <c r="C91" s="10">
        <v>0.2</v>
      </c>
      <c r="D91" s="10">
        <v>0</v>
      </c>
      <c r="E91" s="10">
        <v>0</v>
      </c>
      <c r="F91" s="10">
        <v>25.676639999999999</v>
      </c>
      <c r="G91" s="192">
        <f t="shared" si="7"/>
        <v>25.876639999999998</v>
      </c>
      <c r="H91" s="192">
        <f>+Urq_InfraMR[[#This Row],[Total Líneas de Explotación ]]</f>
        <v>25.876639999999998</v>
      </c>
      <c r="I91" s="192">
        <v>25.677</v>
      </c>
      <c r="J91" s="10">
        <v>0.2</v>
      </c>
      <c r="K91" s="10">
        <v>2.5569999999999999</v>
      </c>
      <c r="L91" s="10">
        <v>54.899000000000001</v>
      </c>
      <c r="M91" s="10">
        <v>3.875</v>
      </c>
      <c r="N91" s="192">
        <f>+Urq_InfraMR[[#This Row],[A.03.1 -  Longitud de Vías de Explotación No Electrificadas Troncales y Ramales (vía principal) (km)]]+Urq_InfraMR[[#This Row],[A.04.1 -  Longitud de Vías de Explotación Electrificadas Troncales y Ramales (vía principal) (km)]]</f>
        <v>55.099000000000004</v>
      </c>
      <c r="O91" s="192">
        <f>+Urq_InfraMR[[#This Row],[Total Vías (excluido Auxiliares)]]</f>
        <v>55.099000000000004</v>
      </c>
      <c r="P91" s="1">
        <v>4</v>
      </c>
      <c r="Q91" s="1">
        <v>19</v>
      </c>
      <c r="R91" s="1">
        <v>0</v>
      </c>
      <c r="S91" s="194">
        <f t="shared" si="8"/>
        <v>23</v>
      </c>
      <c r="T91" s="194">
        <v>23</v>
      </c>
      <c r="U91" s="1">
        <v>0</v>
      </c>
      <c r="V91" s="1">
        <v>29</v>
      </c>
      <c r="W91" s="1">
        <v>0</v>
      </c>
      <c r="X91" s="1">
        <v>3</v>
      </c>
      <c r="Y91" s="1">
        <v>2</v>
      </c>
      <c r="Z91" s="196">
        <f t="shared" si="9"/>
        <v>34</v>
      </c>
      <c r="AA91" s="1">
        <v>2</v>
      </c>
      <c r="AB91" s="1">
        <v>6</v>
      </c>
      <c r="AC91" s="1">
        <f>+Urq_InfraMR[[#This Row],[Total Pasos Vehiculares a Nivel]]</f>
        <v>34</v>
      </c>
      <c r="AD91" s="196">
        <f t="shared" si="10"/>
        <v>42</v>
      </c>
      <c r="AE91" s="1">
        <v>1</v>
      </c>
      <c r="AF91" s="1">
        <v>3</v>
      </c>
      <c r="AG91" s="1">
        <v>38</v>
      </c>
      <c r="AH91" s="196">
        <f t="shared" si="11"/>
        <v>42</v>
      </c>
      <c r="AI91" s="7">
        <v>17.370999999999999</v>
      </c>
      <c r="AJ91" s="7">
        <v>0</v>
      </c>
      <c r="AK91" s="7">
        <v>8.3789999999999996</v>
      </c>
      <c r="AL91" s="198">
        <f t="shared" si="12"/>
        <v>25.75</v>
      </c>
      <c r="AM91" s="1">
        <v>1</v>
      </c>
      <c r="AN91" s="1">
        <v>0</v>
      </c>
      <c r="AO91" s="1">
        <v>0</v>
      </c>
      <c r="AP91" s="200">
        <f t="shared" si="13"/>
        <v>1</v>
      </c>
      <c r="AQ91" s="1">
        <v>0</v>
      </c>
      <c r="AR91" s="1">
        <v>128</v>
      </c>
      <c r="AS91" s="1">
        <v>0</v>
      </c>
      <c r="AT91" s="200">
        <f>+Urq_InfraMR[[#This Row],[B.02.1 - Parque de Coches Eléctricos Motrices]]+Urq_InfraMR[[#This Row],[B.02.2 - Parque de Coches Eléctricos Motrices Remolcados Tipo R]]+Urq_InfraMR[[#This Row],[B.02.3 - Parque de Coches Eléctricos Motrices Tipo R]]</f>
        <v>128</v>
      </c>
      <c r="AU91" s="1">
        <v>0</v>
      </c>
      <c r="AV91" s="1">
        <v>0</v>
      </c>
      <c r="AW91" s="1">
        <v>0</v>
      </c>
      <c r="AX91" s="200">
        <f>+Urq_InfraMR[[#This Row],[B.03.1 - Parque de Coches Motores Motrices Remolcados]]+Urq_InfraMR[[#This Row],[B.03.2 - Parque de Coches Motores Motrices Intermedios]]+Urq_InfraMR[[#This Row],[B.03.3 - Parque de Coches Motores Motrices Cabina]]</f>
        <v>0</v>
      </c>
      <c r="AY91" s="1">
        <v>0</v>
      </c>
      <c r="AZ91" s="1">
        <v>0</v>
      </c>
      <c r="BA91" s="1">
        <v>0</v>
      </c>
      <c r="BB91" s="1">
        <v>0</v>
      </c>
      <c r="BC91" s="200">
        <f>+SUM(Urq_InfraMR[[#This Row],[B.04.1 - Parque de Coches Remolcados Clase Unica]:[B.04.5 - Parque de Coches Remolcados para Servicios Especiales (Cartoneros)]])</f>
        <v>0</v>
      </c>
      <c r="BD91" s="356">
        <v>0</v>
      </c>
      <c r="BE91" s="1">
        <v>1</v>
      </c>
      <c r="BF91" s="1">
        <v>0</v>
      </c>
      <c r="BG91" s="235">
        <v>1435</v>
      </c>
    </row>
    <row r="92" spans="1:59">
      <c r="A92" s="1">
        <v>2000</v>
      </c>
      <c r="B92" s="1" t="s">
        <v>67</v>
      </c>
      <c r="C92" s="10">
        <v>0.2</v>
      </c>
      <c r="D92" s="10">
        <v>0</v>
      </c>
      <c r="E92" s="10">
        <v>0</v>
      </c>
      <c r="F92" s="10">
        <v>25.676639999999999</v>
      </c>
      <c r="G92" s="192">
        <f t="shared" si="7"/>
        <v>25.876639999999998</v>
      </c>
      <c r="H92" s="192">
        <f>+Urq_InfraMR[[#This Row],[Total Líneas de Explotación ]]</f>
        <v>25.876639999999998</v>
      </c>
      <c r="I92" s="192">
        <v>25.677</v>
      </c>
      <c r="J92" s="10">
        <v>0.2</v>
      </c>
      <c r="K92" s="10">
        <v>2.5569999999999999</v>
      </c>
      <c r="L92" s="10">
        <v>54.899000000000001</v>
      </c>
      <c r="M92" s="10">
        <v>3.875</v>
      </c>
      <c r="N92" s="192">
        <f>+Urq_InfraMR[[#This Row],[A.03.1 -  Longitud de Vías de Explotación No Electrificadas Troncales y Ramales (vía principal) (km)]]+Urq_InfraMR[[#This Row],[A.04.1 -  Longitud de Vías de Explotación Electrificadas Troncales y Ramales (vía principal) (km)]]</f>
        <v>55.099000000000004</v>
      </c>
      <c r="O92" s="192">
        <f>+Urq_InfraMR[[#This Row],[Total Vías (excluido Auxiliares)]]</f>
        <v>55.099000000000004</v>
      </c>
      <c r="P92" s="1">
        <v>4</v>
      </c>
      <c r="Q92" s="1">
        <v>19</v>
      </c>
      <c r="R92" s="1">
        <v>0</v>
      </c>
      <c r="S92" s="194">
        <f t="shared" si="8"/>
        <v>23</v>
      </c>
      <c r="T92" s="194">
        <v>23</v>
      </c>
      <c r="U92" s="1">
        <v>0</v>
      </c>
      <c r="V92" s="1">
        <v>29</v>
      </c>
      <c r="W92" s="1">
        <v>0</v>
      </c>
      <c r="X92" s="1">
        <v>3</v>
      </c>
      <c r="Y92" s="1">
        <v>2</v>
      </c>
      <c r="Z92" s="196">
        <f t="shared" si="9"/>
        <v>34</v>
      </c>
      <c r="AA92" s="1">
        <v>2</v>
      </c>
      <c r="AB92" s="1">
        <v>6</v>
      </c>
      <c r="AC92" s="1">
        <f>+Urq_InfraMR[[#This Row],[Total Pasos Vehiculares a Nivel]]</f>
        <v>34</v>
      </c>
      <c r="AD92" s="196">
        <f t="shared" si="10"/>
        <v>42</v>
      </c>
      <c r="AE92" s="1">
        <v>1</v>
      </c>
      <c r="AF92" s="1">
        <v>3</v>
      </c>
      <c r="AG92" s="1">
        <v>38</v>
      </c>
      <c r="AH92" s="196">
        <f t="shared" si="11"/>
        <v>42</v>
      </c>
      <c r="AI92" s="7">
        <v>17.370999999999999</v>
      </c>
      <c r="AJ92" s="7">
        <v>0</v>
      </c>
      <c r="AK92" s="7">
        <v>8.3789999999999996</v>
      </c>
      <c r="AL92" s="198">
        <f t="shared" si="12"/>
        <v>25.75</v>
      </c>
      <c r="AM92" s="1">
        <v>1</v>
      </c>
      <c r="AN92" s="1">
        <v>0</v>
      </c>
      <c r="AO92" s="1">
        <v>0</v>
      </c>
      <c r="AP92" s="200">
        <f t="shared" si="13"/>
        <v>1</v>
      </c>
      <c r="AQ92" s="1">
        <v>0</v>
      </c>
      <c r="AR92" s="1">
        <v>128</v>
      </c>
      <c r="AS92" s="1">
        <v>0</v>
      </c>
      <c r="AT92" s="200">
        <f>+Urq_InfraMR[[#This Row],[B.02.1 - Parque de Coches Eléctricos Motrices]]+Urq_InfraMR[[#This Row],[B.02.2 - Parque de Coches Eléctricos Motrices Remolcados Tipo R]]+Urq_InfraMR[[#This Row],[B.02.3 - Parque de Coches Eléctricos Motrices Tipo R]]</f>
        <v>128</v>
      </c>
      <c r="AU92" s="1">
        <v>0</v>
      </c>
      <c r="AV92" s="1">
        <v>0</v>
      </c>
      <c r="AW92" s="1">
        <v>0</v>
      </c>
      <c r="AX92" s="200">
        <f>+Urq_InfraMR[[#This Row],[B.03.1 - Parque de Coches Motores Motrices Remolcados]]+Urq_InfraMR[[#This Row],[B.03.2 - Parque de Coches Motores Motrices Intermedios]]+Urq_InfraMR[[#This Row],[B.03.3 - Parque de Coches Motores Motrices Cabina]]</f>
        <v>0</v>
      </c>
      <c r="AY92" s="1">
        <v>0</v>
      </c>
      <c r="AZ92" s="1">
        <v>0</v>
      </c>
      <c r="BA92" s="1">
        <v>0</v>
      </c>
      <c r="BB92" s="1">
        <v>0</v>
      </c>
      <c r="BC92" s="200">
        <f>+SUM(Urq_InfraMR[[#This Row],[B.04.1 - Parque de Coches Remolcados Clase Unica]:[B.04.5 - Parque de Coches Remolcados para Servicios Especiales (Cartoneros)]])</f>
        <v>0</v>
      </c>
      <c r="BD92" s="356">
        <v>0</v>
      </c>
      <c r="BE92" s="1">
        <v>1</v>
      </c>
      <c r="BF92" s="1">
        <v>0</v>
      </c>
      <c r="BG92" s="235">
        <v>1435</v>
      </c>
    </row>
    <row r="93" spans="1:59">
      <c r="A93" s="1">
        <v>2000</v>
      </c>
      <c r="B93" s="1" t="s">
        <v>68</v>
      </c>
      <c r="C93" s="10">
        <v>0.2</v>
      </c>
      <c r="D93" s="10">
        <v>0</v>
      </c>
      <c r="E93" s="10">
        <v>0</v>
      </c>
      <c r="F93" s="10">
        <v>25.676639999999999</v>
      </c>
      <c r="G93" s="192">
        <f t="shared" si="7"/>
        <v>25.876639999999998</v>
      </c>
      <c r="H93" s="192">
        <f>+Urq_InfraMR[[#This Row],[Total Líneas de Explotación ]]</f>
        <v>25.876639999999998</v>
      </c>
      <c r="I93" s="192">
        <v>25.677</v>
      </c>
      <c r="J93" s="10">
        <v>0.2</v>
      </c>
      <c r="K93" s="10">
        <v>2.5569999999999999</v>
      </c>
      <c r="L93" s="10">
        <v>54.899000000000001</v>
      </c>
      <c r="M93" s="10">
        <v>3.875</v>
      </c>
      <c r="N93" s="192">
        <f>+Urq_InfraMR[[#This Row],[A.03.1 -  Longitud de Vías de Explotación No Electrificadas Troncales y Ramales (vía principal) (km)]]+Urq_InfraMR[[#This Row],[A.04.1 -  Longitud de Vías de Explotación Electrificadas Troncales y Ramales (vía principal) (km)]]</f>
        <v>55.099000000000004</v>
      </c>
      <c r="O93" s="192">
        <f>+Urq_InfraMR[[#This Row],[Total Vías (excluido Auxiliares)]]</f>
        <v>55.099000000000004</v>
      </c>
      <c r="P93" s="1">
        <v>4</v>
      </c>
      <c r="Q93" s="1">
        <v>19</v>
      </c>
      <c r="R93" s="1">
        <v>0</v>
      </c>
      <c r="S93" s="194">
        <f t="shared" si="8"/>
        <v>23</v>
      </c>
      <c r="T93" s="194">
        <v>23</v>
      </c>
      <c r="U93" s="1">
        <v>0</v>
      </c>
      <c r="V93" s="1">
        <v>29</v>
      </c>
      <c r="W93" s="1">
        <v>0</v>
      </c>
      <c r="X93" s="1">
        <v>3</v>
      </c>
      <c r="Y93" s="1">
        <v>2</v>
      </c>
      <c r="Z93" s="196">
        <f t="shared" si="9"/>
        <v>34</v>
      </c>
      <c r="AA93" s="1">
        <v>2</v>
      </c>
      <c r="AB93" s="1">
        <v>6</v>
      </c>
      <c r="AC93" s="1">
        <f>+Urq_InfraMR[[#This Row],[Total Pasos Vehiculares a Nivel]]</f>
        <v>34</v>
      </c>
      <c r="AD93" s="196">
        <f t="shared" si="10"/>
        <v>42</v>
      </c>
      <c r="AE93" s="1">
        <v>1</v>
      </c>
      <c r="AF93" s="1">
        <v>3</v>
      </c>
      <c r="AG93" s="1">
        <v>38</v>
      </c>
      <c r="AH93" s="196">
        <f t="shared" si="11"/>
        <v>42</v>
      </c>
      <c r="AI93" s="7">
        <v>17.370999999999999</v>
      </c>
      <c r="AJ93" s="7">
        <v>0</v>
      </c>
      <c r="AK93" s="7">
        <v>8.3789999999999996</v>
      </c>
      <c r="AL93" s="198">
        <f t="shared" si="12"/>
        <v>25.75</v>
      </c>
      <c r="AM93" s="1">
        <v>1</v>
      </c>
      <c r="AN93" s="1">
        <v>0</v>
      </c>
      <c r="AO93" s="1">
        <v>0</v>
      </c>
      <c r="AP93" s="200">
        <f t="shared" si="13"/>
        <v>1</v>
      </c>
      <c r="AQ93" s="1">
        <v>0</v>
      </c>
      <c r="AR93" s="1">
        <v>128</v>
      </c>
      <c r="AS93" s="1">
        <v>0</v>
      </c>
      <c r="AT93" s="200">
        <f>+Urq_InfraMR[[#This Row],[B.02.1 - Parque de Coches Eléctricos Motrices]]+Urq_InfraMR[[#This Row],[B.02.2 - Parque de Coches Eléctricos Motrices Remolcados Tipo R]]+Urq_InfraMR[[#This Row],[B.02.3 - Parque de Coches Eléctricos Motrices Tipo R]]</f>
        <v>128</v>
      </c>
      <c r="AU93" s="1">
        <v>0</v>
      </c>
      <c r="AV93" s="1">
        <v>0</v>
      </c>
      <c r="AW93" s="1">
        <v>0</v>
      </c>
      <c r="AX93" s="200">
        <f>+Urq_InfraMR[[#This Row],[B.03.1 - Parque de Coches Motores Motrices Remolcados]]+Urq_InfraMR[[#This Row],[B.03.2 - Parque de Coches Motores Motrices Intermedios]]+Urq_InfraMR[[#This Row],[B.03.3 - Parque de Coches Motores Motrices Cabina]]</f>
        <v>0</v>
      </c>
      <c r="AY93" s="1">
        <v>0</v>
      </c>
      <c r="AZ93" s="1">
        <v>0</v>
      </c>
      <c r="BA93" s="1">
        <v>0</v>
      </c>
      <c r="BB93" s="1">
        <v>0</v>
      </c>
      <c r="BC93" s="200">
        <f>+SUM(Urq_InfraMR[[#This Row],[B.04.1 - Parque de Coches Remolcados Clase Unica]:[B.04.5 - Parque de Coches Remolcados para Servicios Especiales (Cartoneros)]])</f>
        <v>0</v>
      </c>
      <c r="BD93" s="356">
        <v>0</v>
      </c>
      <c r="BE93" s="1">
        <v>1</v>
      </c>
      <c r="BF93" s="1">
        <v>0</v>
      </c>
      <c r="BG93" s="235">
        <v>1435</v>
      </c>
    </row>
    <row r="94" spans="1:59">
      <c r="A94" s="1">
        <v>2000</v>
      </c>
      <c r="B94" s="1" t="s">
        <v>69</v>
      </c>
      <c r="C94" s="10">
        <v>0.2</v>
      </c>
      <c r="D94" s="10">
        <v>0</v>
      </c>
      <c r="E94" s="10">
        <v>0</v>
      </c>
      <c r="F94" s="10">
        <v>25.676639999999999</v>
      </c>
      <c r="G94" s="192">
        <f t="shared" si="7"/>
        <v>25.876639999999998</v>
      </c>
      <c r="H94" s="192">
        <f>+Urq_InfraMR[[#This Row],[Total Líneas de Explotación ]]</f>
        <v>25.876639999999998</v>
      </c>
      <c r="I94" s="192">
        <v>25.677</v>
      </c>
      <c r="J94" s="10">
        <v>0.2</v>
      </c>
      <c r="K94" s="10">
        <v>2.5569999999999999</v>
      </c>
      <c r="L94" s="10">
        <v>54.899000000000001</v>
      </c>
      <c r="M94" s="10">
        <v>3.875</v>
      </c>
      <c r="N94" s="192">
        <f>+Urq_InfraMR[[#This Row],[A.03.1 -  Longitud de Vías de Explotación No Electrificadas Troncales y Ramales (vía principal) (km)]]+Urq_InfraMR[[#This Row],[A.04.1 -  Longitud de Vías de Explotación Electrificadas Troncales y Ramales (vía principal) (km)]]</f>
        <v>55.099000000000004</v>
      </c>
      <c r="O94" s="192">
        <f>+Urq_InfraMR[[#This Row],[Total Vías (excluido Auxiliares)]]</f>
        <v>55.099000000000004</v>
      </c>
      <c r="P94" s="1">
        <v>4</v>
      </c>
      <c r="Q94" s="1">
        <v>19</v>
      </c>
      <c r="R94" s="1">
        <v>0</v>
      </c>
      <c r="S94" s="194">
        <f t="shared" si="8"/>
        <v>23</v>
      </c>
      <c r="T94" s="194">
        <v>23</v>
      </c>
      <c r="U94" s="1">
        <v>0</v>
      </c>
      <c r="V94" s="1">
        <v>29</v>
      </c>
      <c r="W94" s="1">
        <v>0</v>
      </c>
      <c r="X94" s="1">
        <v>3</v>
      </c>
      <c r="Y94" s="1">
        <v>2</v>
      </c>
      <c r="Z94" s="196">
        <f t="shared" si="9"/>
        <v>34</v>
      </c>
      <c r="AA94" s="1">
        <v>2</v>
      </c>
      <c r="AB94" s="1">
        <v>6</v>
      </c>
      <c r="AC94" s="1">
        <f>+Urq_InfraMR[[#This Row],[Total Pasos Vehiculares a Nivel]]</f>
        <v>34</v>
      </c>
      <c r="AD94" s="196">
        <f t="shared" si="10"/>
        <v>42</v>
      </c>
      <c r="AE94" s="1">
        <v>1</v>
      </c>
      <c r="AF94" s="1">
        <v>3</v>
      </c>
      <c r="AG94" s="1">
        <v>38</v>
      </c>
      <c r="AH94" s="196">
        <f t="shared" si="11"/>
        <v>42</v>
      </c>
      <c r="AI94" s="7">
        <v>17.370999999999999</v>
      </c>
      <c r="AJ94" s="7">
        <v>0</v>
      </c>
      <c r="AK94" s="7">
        <v>8.3789999999999996</v>
      </c>
      <c r="AL94" s="198">
        <f t="shared" si="12"/>
        <v>25.75</v>
      </c>
      <c r="AM94" s="1">
        <v>1</v>
      </c>
      <c r="AN94" s="1">
        <v>0</v>
      </c>
      <c r="AO94" s="1">
        <v>0</v>
      </c>
      <c r="AP94" s="200">
        <f t="shared" si="13"/>
        <v>1</v>
      </c>
      <c r="AQ94" s="1">
        <v>0</v>
      </c>
      <c r="AR94" s="1">
        <v>128</v>
      </c>
      <c r="AS94" s="1">
        <v>0</v>
      </c>
      <c r="AT94" s="200">
        <f>+Urq_InfraMR[[#This Row],[B.02.1 - Parque de Coches Eléctricos Motrices]]+Urq_InfraMR[[#This Row],[B.02.2 - Parque de Coches Eléctricos Motrices Remolcados Tipo R]]+Urq_InfraMR[[#This Row],[B.02.3 - Parque de Coches Eléctricos Motrices Tipo R]]</f>
        <v>128</v>
      </c>
      <c r="AU94" s="1">
        <v>0</v>
      </c>
      <c r="AV94" s="1">
        <v>0</v>
      </c>
      <c r="AW94" s="1">
        <v>0</v>
      </c>
      <c r="AX94" s="200">
        <f>+Urq_InfraMR[[#This Row],[B.03.1 - Parque de Coches Motores Motrices Remolcados]]+Urq_InfraMR[[#This Row],[B.03.2 - Parque de Coches Motores Motrices Intermedios]]+Urq_InfraMR[[#This Row],[B.03.3 - Parque de Coches Motores Motrices Cabina]]</f>
        <v>0</v>
      </c>
      <c r="AY94" s="1">
        <v>0</v>
      </c>
      <c r="AZ94" s="1">
        <v>0</v>
      </c>
      <c r="BA94" s="1">
        <v>0</v>
      </c>
      <c r="BB94" s="1">
        <v>0</v>
      </c>
      <c r="BC94" s="200">
        <f>+SUM(Urq_InfraMR[[#This Row],[B.04.1 - Parque de Coches Remolcados Clase Unica]:[B.04.5 - Parque de Coches Remolcados para Servicios Especiales (Cartoneros)]])</f>
        <v>0</v>
      </c>
      <c r="BD94" s="356">
        <v>0</v>
      </c>
      <c r="BE94" s="1">
        <v>1</v>
      </c>
      <c r="BF94" s="1">
        <v>0</v>
      </c>
      <c r="BG94" s="235">
        <v>1435</v>
      </c>
    </row>
    <row r="95" spans="1:59">
      <c r="A95" s="1">
        <v>2000</v>
      </c>
      <c r="B95" s="1" t="s">
        <v>70</v>
      </c>
      <c r="C95" s="10">
        <v>0.2</v>
      </c>
      <c r="D95" s="10">
        <v>0</v>
      </c>
      <c r="E95" s="10">
        <v>0</v>
      </c>
      <c r="F95" s="10">
        <v>25.676639999999999</v>
      </c>
      <c r="G95" s="192">
        <f t="shared" si="7"/>
        <v>25.876639999999998</v>
      </c>
      <c r="H95" s="192">
        <f>+Urq_InfraMR[[#This Row],[Total Líneas de Explotación ]]</f>
        <v>25.876639999999998</v>
      </c>
      <c r="I95" s="192">
        <v>25.677</v>
      </c>
      <c r="J95" s="10">
        <v>0.2</v>
      </c>
      <c r="K95" s="10">
        <v>2.5569999999999999</v>
      </c>
      <c r="L95" s="10">
        <v>54.899000000000001</v>
      </c>
      <c r="M95" s="10">
        <v>3.875</v>
      </c>
      <c r="N95" s="192">
        <f>+Urq_InfraMR[[#This Row],[A.03.1 -  Longitud de Vías de Explotación No Electrificadas Troncales y Ramales (vía principal) (km)]]+Urq_InfraMR[[#This Row],[A.04.1 -  Longitud de Vías de Explotación Electrificadas Troncales y Ramales (vía principal) (km)]]</f>
        <v>55.099000000000004</v>
      </c>
      <c r="O95" s="192">
        <f>+Urq_InfraMR[[#This Row],[Total Vías (excluido Auxiliares)]]</f>
        <v>55.099000000000004</v>
      </c>
      <c r="P95" s="1">
        <v>4</v>
      </c>
      <c r="Q95" s="1">
        <v>19</v>
      </c>
      <c r="R95" s="1">
        <v>0</v>
      </c>
      <c r="S95" s="194">
        <f t="shared" si="8"/>
        <v>23</v>
      </c>
      <c r="T95" s="194">
        <v>23</v>
      </c>
      <c r="U95" s="1">
        <v>0</v>
      </c>
      <c r="V95" s="1">
        <v>29</v>
      </c>
      <c r="W95" s="1">
        <v>0</v>
      </c>
      <c r="X95" s="1">
        <v>3</v>
      </c>
      <c r="Y95" s="1">
        <v>2</v>
      </c>
      <c r="Z95" s="196">
        <f t="shared" si="9"/>
        <v>34</v>
      </c>
      <c r="AA95" s="1">
        <v>2</v>
      </c>
      <c r="AB95" s="1">
        <v>6</v>
      </c>
      <c r="AC95" s="1">
        <f>+Urq_InfraMR[[#This Row],[Total Pasos Vehiculares a Nivel]]</f>
        <v>34</v>
      </c>
      <c r="AD95" s="196">
        <f t="shared" si="10"/>
        <v>42</v>
      </c>
      <c r="AE95" s="1">
        <v>1</v>
      </c>
      <c r="AF95" s="1">
        <v>3</v>
      </c>
      <c r="AG95" s="1">
        <v>38</v>
      </c>
      <c r="AH95" s="196">
        <f t="shared" si="11"/>
        <v>42</v>
      </c>
      <c r="AI95" s="7">
        <v>17.370999999999999</v>
      </c>
      <c r="AJ95" s="7">
        <v>0</v>
      </c>
      <c r="AK95" s="7">
        <v>8.3789999999999996</v>
      </c>
      <c r="AL95" s="198">
        <f t="shared" si="12"/>
        <v>25.75</v>
      </c>
      <c r="AM95" s="1">
        <v>1</v>
      </c>
      <c r="AN95" s="1">
        <v>0</v>
      </c>
      <c r="AO95" s="1">
        <v>0</v>
      </c>
      <c r="AP95" s="200">
        <f t="shared" si="13"/>
        <v>1</v>
      </c>
      <c r="AQ95" s="1">
        <v>0</v>
      </c>
      <c r="AR95" s="1">
        <v>128</v>
      </c>
      <c r="AS95" s="1">
        <v>0</v>
      </c>
      <c r="AT95" s="200">
        <f>+Urq_InfraMR[[#This Row],[B.02.1 - Parque de Coches Eléctricos Motrices]]+Urq_InfraMR[[#This Row],[B.02.2 - Parque de Coches Eléctricos Motrices Remolcados Tipo R]]+Urq_InfraMR[[#This Row],[B.02.3 - Parque de Coches Eléctricos Motrices Tipo R]]</f>
        <v>128</v>
      </c>
      <c r="AU95" s="1">
        <v>0</v>
      </c>
      <c r="AV95" s="1">
        <v>0</v>
      </c>
      <c r="AW95" s="1">
        <v>0</v>
      </c>
      <c r="AX95" s="200">
        <f>+Urq_InfraMR[[#This Row],[B.03.1 - Parque de Coches Motores Motrices Remolcados]]+Urq_InfraMR[[#This Row],[B.03.2 - Parque de Coches Motores Motrices Intermedios]]+Urq_InfraMR[[#This Row],[B.03.3 - Parque de Coches Motores Motrices Cabina]]</f>
        <v>0</v>
      </c>
      <c r="AY95" s="1">
        <v>0</v>
      </c>
      <c r="AZ95" s="1">
        <v>0</v>
      </c>
      <c r="BA95" s="1">
        <v>0</v>
      </c>
      <c r="BB95" s="1">
        <v>0</v>
      </c>
      <c r="BC95" s="200">
        <f>+SUM(Urq_InfraMR[[#This Row],[B.04.1 - Parque de Coches Remolcados Clase Unica]:[B.04.5 - Parque de Coches Remolcados para Servicios Especiales (Cartoneros)]])</f>
        <v>0</v>
      </c>
      <c r="BD95" s="356">
        <v>0</v>
      </c>
      <c r="BE95" s="1">
        <v>1</v>
      </c>
      <c r="BF95" s="1">
        <v>0</v>
      </c>
      <c r="BG95" s="235">
        <v>1435</v>
      </c>
    </row>
    <row r="96" spans="1:59">
      <c r="A96" s="1">
        <v>2000</v>
      </c>
      <c r="B96" s="1" t="s">
        <v>71</v>
      </c>
      <c r="C96" s="10">
        <v>0.2</v>
      </c>
      <c r="D96" s="10">
        <v>0</v>
      </c>
      <c r="E96" s="10">
        <v>0</v>
      </c>
      <c r="F96" s="10">
        <v>25.676639999999999</v>
      </c>
      <c r="G96" s="192">
        <f t="shared" si="7"/>
        <v>25.876639999999998</v>
      </c>
      <c r="H96" s="192">
        <f>+Urq_InfraMR[[#This Row],[Total Líneas de Explotación ]]</f>
        <v>25.876639999999998</v>
      </c>
      <c r="I96" s="192">
        <v>25.677</v>
      </c>
      <c r="J96" s="10">
        <v>0.2</v>
      </c>
      <c r="K96" s="10">
        <v>2.5569999999999999</v>
      </c>
      <c r="L96" s="10">
        <v>54.899000000000001</v>
      </c>
      <c r="M96" s="10">
        <v>3.875</v>
      </c>
      <c r="N96" s="192">
        <f>+Urq_InfraMR[[#This Row],[A.03.1 -  Longitud de Vías de Explotación No Electrificadas Troncales y Ramales (vía principal) (km)]]+Urq_InfraMR[[#This Row],[A.04.1 -  Longitud de Vías de Explotación Electrificadas Troncales y Ramales (vía principal) (km)]]</f>
        <v>55.099000000000004</v>
      </c>
      <c r="O96" s="192">
        <f>+Urq_InfraMR[[#This Row],[Total Vías (excluido Auxiliares)]]</f>
        <v>55.099000000000004</v>
      </c>
      <c r="P96" s="1">
        <v>4</v>
      </c>
      <c r="Q96" s="1">
        <v>19</v>
      </c>
      <c r="R96" s="1">
        <v>0</v>
      </c>
      <c r="S96" s="194">
        <f t="shared" si="8"/>
        <v>23</v>
      </c>
      <c r="T96" s="194">
        <v>23</v>
      </c>
      <c r="U96" s="1">
        <v>0</v>
      </c>
      <c r="V96" s="1">
        <v>29</v>
      </c>
      <c r="W96" s="1">
        <v>0</v>
      </c>
      <c r="X96" s="1">
        <v>3</v>
      </c>
      <c r="Y96" s="1">
        <v>2</v>
      </c>
      <c r="Z96" s="196">
        <f t="shared" si="9"/>
        <v>34</v>
      </c>
      <c r="AA96" s="1">
        <v>2</v>
      </c>
      <c r="AB96" s="1">
        <v>6</v>
      </c>
      <c r="AC96" s="1">
        <f>+Urq_InfraMR[[#This Row],[Total Pasos Vehiculares a Nivel]]</f>
        <v>34</v>
      </c>
      <c r="AD96" s="196">
        <f t="shared" si="10"/>
        <v>42</v>
      </c>
      <c r="AE96" s="1">
        <v>1</v>
      </c>
      <c r="AF96" s="1">
        <v>3</v>
      </c>
      <c r="AG96" s="1">
        <v>38</v>
      </c>
      <c r="AH96" s="196">
        <f t="shared" si="11"/>
        <v>42</v>
      </c>
      <c r="AI96" s="7">
        <v>17.370999999999999</v>
      </c>
      <c r="AJ96" s="7">
        <v>0</v>
      </c>
      <c r="AK96" s="7">
        <v>8.3789999999999996</v>
      </c>
      <c r="AL96" s="198">
        <f t="shared" si="12"/>
        <v>25.75</v>
      </c>
      <c r="AM96" s="1">
        <v>1</v>
      </c>
      <c r="AN96" s="1">
        <v>0</v>
      </c>
      <c r="AO96" s="1">
        <v>0</v>
      </c>
      <c r="AP96" s="200">
        <f t="shared" si="13"/>
        <v>1</v>
      </c>
      <c r="AQ96" s="1">
        <v>0</v>
      </c>
      <c r="AR96" s="1">
        <v>128</v>
      </c>
      <c r="AS96" s="1">
        <v>0</v>
      </c>
      <c r="AT96" s="200">
        <f>+Urq_InfraMR[[#This Row],[B.02.1 - Parque de Coches Eléctricos Motrices]]+Urq_InfraMR[[#This Row],[B.02.2 - Parque de Coches Eléctricos Motrices Remolcados Tipo R]]+Urq_InfraMR[[#This Row],[B.02.3 - Parque de Coches Eléctricos Motrices Tipo R]]</f>
        <v>128</v>
      </c>
      <c r="AU96" s="1">
        <v>0</v>
      </c>
      <c r="AV96" s="1">
        <v>0</v>
      </c>
      <c r="AW96" s="1">
        <v>0</v>
      </c>
      <c r="AX96" s="200">
        <f>+Urq_InfraMR[[#This Row],[B.03.1 - Parque de Coches Motores Motrices Remolcados]]+Urq_InfraMR[[#This Row],[B.03.2 - Parque de Coches Motores Motrices Intermedios]]+Urq_InfraMR[[#This Row],[B.03.3 - Parque de Coches Motores Motrices Cabina]]</f>
        <v>0</v>
      </c>
      <c r="AY96" s="1">
        <v>0</v>
      </c>
      <c r="AZ96" s="1">
        <v>0</v>
      </c>
      <c r="BA96" s="1">
        <v>0</v>
      </c>
      <c r="BB96" s="1">
        <v>0</v>
      </c>
      <c r="BC96" s="200">
        <f>+SUM(Urq_InfraMR[[#This Row],[B.04.1 - Parque de Coches Remolcados Clase Unica]:[B.04.5 - Parque de Coches Remolcados para Servicios Especiales (Cartoneros)]])</f>
        <v>0</v>
      </c>
      <c r="BD96" s="356">
        <v>0</v>
      </c>
      <c r="BE96" s="1">
        <v>1</v>
      </c>
      <c r="BF96" s="1">
        <v>0</v>
      </c>
      <c r="BG96" s="235">
        <v>1435</v>
      </c>
    </row>
    <row r="97" spans="1:59">
      <c r="A97" s="1">
        <v>2000</v>
      </c>
      <c r="B97" s="1" t="s">
        <v>72</v>
      </c>
      <c r="C97" s="10">
        <v>0.2</v>
      </c>
      <c r="D97" s="10">
        <v>0</v>
      </c>
      <c r="E97" s="10">
        <v>0</v>
      </c>
      <c r="F97" s="10">
        <v>25.676639999999999</v>
      </c>
      <c r="G97" s="192">
        <f t="shared" si="7"/>
        <v>25.876639999999998</v>
      </c>
      <c r="H97" s="192">
        <f>+Urq_InfraMR[[#This Row],[Total Líneas de Explotación ]]</f>
        <v>25.876639999999998</v>
      </c>
      <c r="I97" s="192">
        <v>25.677</v>
      </c>
      <c r="J97" s="10">
        <v>0.2</v>
      </c>
      <c r="K97" s="10">
        <v>2.5569999999999999</v>
      </c>
      <c r="L97" s="10">
        <v>54.899000000000001</v>
      </c>
      <c r="M97" s="10">
        <v>3.875</v>
      </c>
      <c r="N97" s="192">
        <f>+Urq_InfraMR[[#This Row],[A.03.1 -  Longitud de Vías de Explotación No Electrificadas Troncales y Ramales (vía principal) (km)]]+Urq_InfraMR[[#This Row],[A.04.1 -  Longitud de Vías de Explotación Electrificadas Troncales y Ramales (vía principal) (km)]]</f>
        <v>55.099000000000004</v>
      </c>
      <c r="O97" s="192">
        <f>+Urq_InfraMR[[#This Row],[Total Vías (excluido Auxiliares)]]</f>
        <v>55.099000000000004</v>
      </c>
      <c r="P97" s="1">
        <v>4</v>
      </c>
      <c r="Q97" s="1">
        <v>19</v>
      </c>
      <c r="R97" s="1">
        <v>0</v>
      </c>
      <c r="S97" s="194">
        <f t="shared" si="8"/>
        <v>23</v>
      </c>
      <c r="T97" s="194">
        <v>23</v>
      </c>
      <c r="U97" s="1">
        <v>0</v>
      </c>
      <c r="V97" s="1">
        <v>29</v>
      </c>
      <c r="W97" s="1">
        <v>0</v>
      </c>
      <c r="X97" s="1">
        <v>3</v>
      </c>
      <c r="Y97" s="1">
        <v>2</v>
      </c>
      <c r="Z97" s="196">
        <f t="shared" si="9"/>
        <v>34</v>
      </c>
      <c r="AA97" s="1">
        <v>2</v>
      </c>
      <c r="AB97" s="1">
        <v>6</v>
      </c>
      <c r="AC97" s="1">
        <f>+Urq_InfraMR[[#This Row],[Total Pasos Vehiculares a Nivel]]</f>
        <v>34</v>
      </c>
      <c r="AD97" s="196">
        <f t="shared" si="10"/>
        <v>42</v>
      </c>
      <c r="AE97" s="1">
        <v>1</v>
      </c>
      <c r="AF97" s="1">
        <v>3</v>
      </c>
      <c r="AG97" s="1">
        <v>38</v>
      </c>
      <c r="AH97" s="196">
        <f t="shared" si="11"/>
        <v>42</v>
      </c>
      <c r="AI97" s="7">
        <v>17.370999999999999</v>
      </c>
      <c r="AJ97" s="7">
        <v>0</v>
      </c>
      <c r="AK97" s="7">
        <v>8.3789999999999996</v>
      </c>
      <c r="AL97" s="198">
        <f t="shared" si="12"/>
        <v>25.75</v>
      </c>
      <c r="AM97" s="1">
        <v>1</v>
      </c>
      <c r="AN97" s="1">
        <v>0</v>
      </c>
      <c r="AO97" s="1">
        <v>0</v>
      </c>
      <c r="AP97" s="200">
        <f t="shared" si="13"/>
        <v>1</v>
      </c>
      <c r="AQ97" s="1">
        <v>0</v>
      </c>
      <c r="AR97" s="1">
        <v>128</v>
      </c>
      <c r="AS97" s="1">
        <v>0</v>
      </c>
      <c r="AT97" s="200">
        <f>+Urq_InfraMR[[#This Row],[B.02.1 - Parque de Coches Eléctricos Motrices]]+Urq_InfraMR[[#This Row],[B.02.2 - Parque de Coches Eléctricos Motrices Remolcados Tipo R]]+Urq_InfraMR[[#This Row],[B.02.3 - Parque de Coches Eléctricos Motrices Tipo R]]</f>
        <v>128</v>
      </c>
      <c r="AU97" s="1">
        <v>0</v>
      </c>
      <c r="AV97" s="1">
        <v>0</v>
      </c>
      <c r="AW97" s="1">
        <v>0</v>
      </c>
      <c r="AX97" s="200">
        <f>+Urq_InfraMR[[#This Row],[B.03.1 - Parque de Coches Motores Motrices Remolcados]]+Urq_InfraMR[[#This Row],[B.03.2 - Parque de Coches Motores Motrices Intermedios]]+Urq_InfraMR[[#This Row],[B.03.3 - Parque de Coches Motores Motrices Cabina]]</f>
        <v>0</v>
      </c>
      <c r="AY97" s="1">
        <v>0</v>
      </c>
      <c r="AZ97" s="1">
        <v>0</v>
      </c>
      <c r="BA97" s="1">
        <v>0</v>
      </c>
      <c r="BB97" s="1">
        <v>0</v>
      </c>
      <c r="BC97" s="200">
        <f>+SUM(Urq_InfraMR[[#This Row],[B.04.1 - Parque de Coches Remolcados Clase Unica]:[B.04.5 - Parque de Coches Remolcados para Servicios Especiales (Cartoneros)]])</f>
        <v>0</v>
      </c>
      <c r="BD97" s="356">
        <v>0</v>
      </c>
      <c r="BE97" s="1">
        <v>1</v>
      </c>
      <c r="BF97" s="1">
        <v>0</v>
      </c>
      <c r="BG97" s="235">
        <v>1435</v>
      </c>
    </row>
    <row r="98" spans="1:59">
      <c r="A98" s="1">
        <v>2001</v>
      </c>
      <c r="B98" s="1" t="s">
        <v>61</v>
      </c>
      <c r="C98" s="10">
        <v>0.2</v>
      </c>
      <c r="D98" s="10">
        <v>0</v>
      </c>
      <c r="E98" s="10">
        <v>0</v>
      </c>
      <c r="F98" s="10">
        <v>25.676639999999999</v>
      </c>
      <c r="G98" s="192">
        <f t="shared" si="7"/>
        <v>25.876639999999998</v>
      </c>
      <c r="H98" s="192">
        <f>+Urq_InfraMR[[#This Row],[Total Líneas de Explotación ]]</f>
        <v>25.876639999999998</v>
      </c>
      <c r="I98" s="192">
        <v>25.677</v>
      </c>
      <c r="J98" s="10">
        <v>0.2</v>
      </c>
      <c r="K98" s="10">
        <v>2.5569999999999999</v>
      </c>
      <c r="L98" s="10">
        <v>54.899000000000001</v>
      </c>
      <c r="M98" s="10">
        <v>3.875</v>
      </c>
      <c r="N98" s="192">
        <f>+Urq_InfraMR[[#This Row],[A.03.1 -  Longitud de Vías de Explotación No Electrificadas Troncales y Ramales (vía principal) (km)]]+Urq_InfraMR[[#This Row],[A.04.1 -  Longitud de Vías de Explotación Electrificadas Troncales y Ramales (vía principal) (km)]]</f>
        <v>55.099000000000004</v>
      </c>
      <c r="O98" s="192">
        <f>+Urq_InfraMR[[#This Row],[Total Vías (excluido Auxiliares)]]</f>
        <v>55.099000000000004</v>
      </c>
      <c r="P98" s="1">
        <v>4</v>
      </c>
      <c r="Q98" s="1">
        <v>19</v>
      </c>
      <c r="R98" s="1">
        <v>0</v>
      </c>
      <c r="S98" s="194">
        <f t="shared" si="8"/>
        <v>23</v>
      </c>
      <c r="T98" s="194">
        <v>23</v>
      </c>
      <c r="U98" s="1">
        <v>0</v>
      </c>
      <c r="V98" s="1">
        <v>29</v>
      </c>
      <c r="W98" s="1">
        <v>0</v>
      </c>
      <c r="X98" s="1">
        <v>3</v>
      </c>
      <c r="Y98" s="1">
        <v>2</v>
      </c>
      <c r="Z98" s="196">
        <f t="shared" si="9"/>
        <v>34</v>
      </c>
      <c r="AA98" s="1">
        <v>2</v>
      </c>
      <c r="AB98" s="1">
        <v>6</v>
      </c>
      <c r="AC98" s="1">
        <f>+Urq_InfraMR[[#This Row],[Total Pasos Vehiculares a Nivel]]</f>
        <v>34</v>
      </c>
      <c r="AD98" s="196">
        <f t="shared" si="10"/>
        <v>42</v>
      </c>
      <c r="AE98" s="1">
        <v>1</v>
      </c>
      <c r="AF98" s="1">
        <v>3</v>
      </c>
      <c r="AG98" s="1">
        <v>38</v>
      </c>
      <c r="AH98" s="196">
        <f t="shared" si="11"/>
        <v>42</v>
      </c>
      <c r="AI98" s="7">
        <v>17.370999999999999</v>
      </c>
      <c r="AJ98" s="7">
        <v>0</v>
      </c>
      <c r="AK98" s="7">
        <v>8.3789999999999996</v>
      </c>
      <c r="AL98" s="198">
        <f t="shared" si="12"/>
        <v>25.75</v>
      </c>
      <c r="AM98" s="1">
        <v>1</v>
      </c>
      <c r="AN98" s="1">
        <v>0</v>
      </c>
      <c r="AO98" s="1">
        <v>0</v>
      </c>
      <c r="AP98" s="200">
        <f t="shared" si="13"/>
        <v>1</v>
      </c>
      <c r="AQ98" s="1">
        <v>0</v>
      </c>
      <c r="AR98" s="1">
        <v>128</v>
      </c>
      <c r="AS98" s="1">
        <v>0</v>
      </c>
      <c r="AT98" s="200">
        <f>+Urq_InfraMR[[#This Row],[B.02.1 - Parque de Coches Eléctricos Motrices]]+Urq_InfraMR[[#This Row],[B.02.2 - Parque de Coches Eléctricos Motrices Remolcados Tipo R]]+Urq_InfraMR[[#This Row],[B.02.3 - Parque de Coches Eléctricos Motrices Tipo R]]</f>
        <v>128</v>
      </c>
      <c r="AU98" s="1">
        <v>0</v>
      </c>
      <c r="AV98" s="1">
        <v>0</v>
      </c>
      <c r="AW98" s="1">
        <v>0</v>
      </c>
      <c r="AX98" s="200">
        <f>+Urq_InfraMR[[#This Row],[B.03.1 - Parque de Coches Motores Motrices Remolcados]]+Urq_InfraMR[[#This Row],[B.03.2 - Parque de Coches Motores Motrices Intermedios]]+Urq_InfraMR[[#This Row],[B.03.3 - Parque de Coches Motores Motrices Cabina]]</f>
        <v>0</v>
      </c>
      <c r="AY98" s="1">
        <v>0</v>
      </c>
      <c r="AZ98" s="1">
        <v>0</v>
      </c>
      <c r="BA98" s="1">
        <v>0</v>
      </c>
      <c r="BB98" s="1">
        <v>0</v>
      </c>
      <c r="BC98" s="200">
        <f>+SUM(Urq_InfraMR[[#This Row],[B.04.1 - Parque de Coches Remolcados Clase Unica]:[B.04.5 - Parque de Coches Remolcados para Servicios Especiales (Cartoneros)]])</f>
        <v>0</v>
      </c>
      <c r="BD98" s="356">
        <v>0</v>
      </c>
      <c r="BE98" s="1">
        <v>1</v>
      </c>
      <c r="BF98" s="1">
        <v>0</v>
      </c>
      <c r="BG98" s="235">
        <v>1435</v>
      </c>
    </row>
    <row r="99" spans="1:59">
      <c r="A99" s="1">
        <v>2001</v>
      </c>
      <c r="B99" s="1" t="s">
        <v>62</v>
      </c>
      <c r="C99" s="10">
        <v>0.2</v>
      </c>
      <c r="D99" s="10">
        <v>0</v>
      </c>
      <c r="E99" s="10">
        <v>0</v>
      </c>
      <c r="F99" s="10">
        <v>25.676639999999999</v>
      </c>
      <c r="G99" s="192">
        <f t="shared" si="7"/>
        <v>25.876639999999998</v>
      </c>
      <c r="H99" s="192">
        <f>+Urq_InfraMR[[#This Row],[Total Líneas de Explotación ]]</f>
        <v>25.876639999999998</v>
      </c>
      <c r="I99" s="192">
        <v>25.677</v>
      </c>
      <c r="J99" s="10">
        <v>0.2</v>
      </c>
      <c r="K99" s="10">
        <v>2.5569999999999999</v>
      </c>
      <c r="L99" s="10">
        <v>54.899000000000001</v>
      </c>
      <c r="M99" s="10">
        <v>3.875</v>
      </c>
      <c r="N99" s="192">
        <f>+Urq_InfraMR[[#This Row],[A.03.1 -  Longitud de Vías de Explotación No Electrificadas Troncales y Ramales (vía principal) (km)]]+Urq_InfraMR[[#This Row],[A.04.1 -  Longitud de Vías de Explotación Electrificadas Troncales y Ramales (vía principal) (km)]]</f>
        <v>55.099000000000004</v>
      </c>
      <c r="O99" s="192">
        <f>+Urq_InfraMR[[#This Row],[Total Vías (excluido Auxiliares)]]</f>
        <v>55.099000000000004</v>
      </c>
      <c r="P99" s="1">
        <v>4</v>
      </c>
      <c r="Q99" s="1">
        <v>19</v>
      </c>
      <c r="R99" s="1">
        <v>0</v>
      </c>
      <c r="S99" s="194">
        <f t="shared" si="8"/>
        <v>23</v>
      </c>
      <c r="T99" s="194">
        <v>23</v>
      </c>
      <c r="U99" s="1">
        <v>0</v>
      </c>
      <c r="V99" s="1">
        <v>29</v>
      </c>
      <c r="W99" s="1">
        <v>0</v>
      </c>
      <c r="X99" s="1">
        <v>3</v>
      </c>
      <c r="Y99" s="1">
        <v>2</v>
      </c>
      <c r="Z99" s="196">
        <f t="shared" si="9"/>
        <v>34</v>
      </c>
      <c r="AA99" s="1">
        <v>2</v>
      </c>
      <c r="AB99" s="1">
        <v>6</v>
      </c>
      <c r="AC99" s="1">
        <f>+Urq_InfraMR[[#This Row],[Total Pasos Vehiculares a Nivel]]</f>
        <v>34</v>
      </c>
      <c r="AD99" s="196">
        <f t="shared" si="10"/>
        <v>42</v>
      </c>
      <c r="AE99" s="1">
        <v>1</v>
      </c>
      <c r="AF99" s="1">
        <v>3</v>
      </c>
      <c r="AG99" s="1">
        <v>38</v>
      </c>
      <c r="AH99" s="196">
        <f t="shared" si="11"/>
        <v>42</v>
      </c>
      <c r="AI99" s="7">
        <v>17.370999999999999</v>
      </c>
      <c r="AJ99" s="7">
        <v>0</v>
      </c>
      <c r="AK99" s="7">
        <v>8.3789999999999996</v>
      </c>
      <c r="AL99" s="198">
        <f t="shared" si="12"/>
        <v>25.75</v>
      </c>
      <c r="AM99" s="1">
        <v>1</v>
      </c>
      <c r="AN99" s="1">
        <v>0</v>
      </c>
      <c r="AO99" s="1">
        <v>0</v>
      </c>
      <c r="AP99" s="200">
        <f t="shared" si="13"/>
        <v>1</v>
      </c>
      <c r="AQ99" s="1">
        <v>0</v>
      </c>
      <c r="AR99" s="1">
        <v>128</v>
      </c>
      <c r="AS99" s="1">
        <v>0</v>
      </c>
      <c r="AT99" s="200">
        <f>+Urq_InfraMR[[#This Row],[B.02.1 - Parque de Coches Eléctricos Motrices]]+Urq_InfraMR[[#This Row],[B.02.2 - Parque de Coches Eléctricos Motrices Remolcados Tipo R]]+Urq_InfraMR[[#This Row],[B.02.3 - Parque de Coches Eléctricos Motrices Tipo R]]</f>
        <v>128</v>
      </c>
      <c r="AU99" s="1">
        <v>0</v>
      </c>
      <c r="AV99" s="1">
        <v>0</v>
      </c>
      <c r="AW99" s="1">
        <v>0</v>
      </c>
      <c r="AX99" s="200">
        <f>+Urq_InfraMR[[#This Row],[B.03.1 - Parque de Coches Motores Motrices Remolcados]]+Urq_InfraMR[[#This Row],[B.03.2 - Parque de Coches Motores Motrices Intermedios]]+Urq_InfraMR[[#This Row],[B.03.3 - Parque de Coches Motores Motrices Cabina]]</f>
        <v>0</v>
      </c>
      <c r="AY99" s="1">
        <v>0</v>
      </c>
      <c r="AZ99" s="1">
        <v>0</v>
      </c>
      <c r="BA99" s="1">
        <v>0</v>
      </c>
      <c r="BB99" s="1">
        <v>0</v>
      </c>
      <c r="BC99" s="200">
        <f>+SUM(Urq_InfraMR[[#This Row],[B.04.1 - Parque de Coches Remolcados Clase Unica]:[B.04.5 - Parque de Coches Remolcados para Servicios Especiales (Cartoneros)]])</f>
        <v>0</v>
      </c>
      <c r="BD99" s="356">
        <v>0</v>
      </c>
      <c r="BE99" s="1">
        <v>1</v>
      </c>
      <c r="BF99" s="1">
        <v>0</v>
      </c>
      <c r="BG99" s="235">
        <v>1435</v>
      </c>
    </row>
    <row r="100" spans="1:59">
      <c r="A100" s="1">
        <v>2001</v>
      </c>
      <c r="B100" s="1" t="s">
        <v>63</v>
      </c>
      <c r="C100" s="10">
        <v>0.2</v>
      </c>
      <c r="D100" s="10">
        <v>0</v>
      </c>
      <c r="E100" s="10">
        <v>0</v>
      </c>
      <c r="F100" s="10">
        <v>25.676639999999999</v>
      </c>
      <c r="G100" s="192">
        <f t="shared" si="7"/>
        <v>25.876639999999998</v>
      </c>
      <c r="H100" s="192">
        <f>+Urq_InfraMR[[#This Row],[Total Líneas de Explotación ]]</f>
        <v>25.876639999999998</v>
      </c>
      <c r="I100" s="192">
        <v>25.677</v>
      </c>
      <c r="J100" s="10">
        <v>0.2</v>
      </c>
      <c r="K100" s="10">
        <v>2.5569999999999999</v>
      </c>
      <c r="L100" s="10">
        <v>54.899000000000001</v>
      </c>
      <c r="M100" s="10">
        <v>3.875</v>
      </c>
      <c r="N100" s="192">
        <f>+Urq_InfraMR[[#This Row],[A.03.1 -  Longitud de Vías de Explotación No Electrificadas Troncales y Ramales (vía principal) (km)]]+Urq_InfraMR[[#This Row],[A.04.1 -  Longitud de Vías de Explotación Electrificadas Troncales y Ramales (vía principal) (km)]]</f>
        <v>55.099000000000004</v>
      </c>
      <c r="O100" s="192">
        <f>+Urq_InfraMR[[#This Row],[Total Vías (excluido Auxiliares)]]</f>
        <v>55.099000000000004</v>
      </c>
      <c r="P100" s="1">
        <v>4</v>
      </c>
      <c r="Q100" s="1">
        <v>19</v>
      </c>
      <c r="R100" s="1">
        <v>0</v>
      </c>
      <c r="S100" s="194">
        <f t="shared" si="8"/>
        <v>23</v>
      </c>
      <c r="T100" s="194">
        <v>23</v>
      </c>
      <c r="U100" s="1">
        <v>0</v>
      </c>
      <c r="V100" s="1">
        <v>29</v>
      </c>
      <c r="W100" s="1">
        <v>0</v>
      </c>
      <c r="X100" s="1">
        <v>3</v>
      </c>
      <c r="Y100" s="1">
        <v>2</v>
      </c>
      <c r="Z100" s="196">
        <f t="shared" si="9"/>
        <v>34</v>
      </c>
      <c r="AA100" s="1">
        <v>2</v>
      </c>
      <c r="AB100" s="1">
        <v>6</v>
      </c>
      <c r="AC100" s="1">
        <f>+Urq_InfraMR[[#This Row],[Total Pasos Vehiculares a Nivel]]</f>
        <v>34</v>
      </c>
      <c r="AD100" s="196">
        <f t="shared" si="10"/>
        <v>42</v>
      </c>
      <c r="AE100" s="1">
        <v>1</v>
      </c>
      <c r="AF100" s="1">
        <v>3</v>
      </c>
      <c r="AG100" s="1">
        <v>38</v>
      </c>
      <c r="AH100" s="196">
        <f t="shared" si="11"/>
        <v>42</v>
      </c>
      <c r="AI100" s="7">
        <v>17.370999999999999</v>
      </c>
      <c r="AJ100" s="7">
        <v>0</v>
      </c>
      <c r="AK100" s="7">
        <v>8.3789999999999996</v>
      </c>
      <c r="AL100" s="198">
        <f t="shared" si="12"/>
        <v>25.75</v>
      </c>
      <c r="AM100" s="1">
        <v>1</v>
      </c>
      <c r="AN100" s="1">
        <v>0</v>
      </c>
      <c r="AO100" s="1">
        <v>0</v>
      </c>
      <c r="AP100" s="200">
        <f t="shared" si="13"/>
        <v>1</v>
      </c>
      <c r="AQ100" s="1">
        <v>0</v>
      </c>
      <c r="AR100" s="1">
        <v>128</v>
      </c>
      <c r="AS100" s="1">
        <v>0</v>
      </c>
      <c r="AT100" s="200">
        <f>+Urq_InfraMR[[#This Row],[B.02.1 - Parque de Coches Eléctricos Motrices]]+Urq_InfraMR[[#This Row],[B.02.2 - Parque de Coches Eléctricos Motrices Remolcados Tipo R]]+Urq_InfraMR[[#This Row],[B.02.3 - Parque de Coches Eléctricos Motrices Tipo R]]</f>
        <v>128</v>
      </c>
      <c r="AU100" s="1">
        <v>0</v>
      </c>
      <c r="AV100" s="1">
        <v>0</v>
      </c>
      <c r="AW100" s="1">
        <v>0</v>
      </c>
      <c r="AX100" s="200">
        <f>+Urq_InfraMR[[#This Row],[B.03.1 - Parque de Coches Motores Motrices Remolcados]]+Urq_InfraMR[[#This Row],[B.03.2 - Parque de Coches Motores Motrices Intermedios]]+Urq_InfraMR[[#This Row],[B.03.3 - Parque de Coches Motores Motrices Cabina]]</f>
        <v>0</v>
      </c>
      <c r="AY100" s="1">
        <v>0</v>
      </c>
      <c r="AZ100" s="1">
        <v>0</v>
      </c>
      <c r="BA100" s="1">
        <v>0</v>
      </c>
      <c r="BB100" s="1">
        <v>0</v>
      </c>
      <c r="BC100" s="200">
        <f>+SUM(Urq_InfraMR[[#This Row],[B.04.1 - Parque de Coches Remolcados Clase Unica]:[B.04.5 - Parque de Coches Remolcados para Servicios Especiales (Cartoneros)]])</f>
        <v>0</v>
      </c>
      <c r="BD100" s="356">
        <v>0</v>
      </c>
      <c r="BE100" s="1">
        <v>1</v>
      </c>
      <c r="BF100" s="1">
        <v>0</v>
      </c>
      <c r="BG100" s="235">
        <v>1435</v>
      </c>
    </row>
    <row r="101" spans="1:59">
      <c r="A101" s="1">
        <v>2001</v>
      </c>
      <c r="B101" s="1" t="s">
        <v>64</v>
      </c>
      <c r="C101" s="10">
        <v>0.2</v>
      </c>
      <c r="D101" s="10">
        <v>0</v>
      </c>
      <c r="E101" s="10">
        <v>0</v>
      </c>
      <c r="F101" s="10">
        <v>25.676639999999999</v>
      </c>
      <c r="G101" s="192">
        <f t="shared" si="7"/>
        <v>25.876639999999998</v>
      </c>
      <c r="H101" s="192">
        <f>+Urq_InfraMR[[#This Row],[Total Líneas de Explotación ]]</f>
        <v>25.876639999999998</v>
      </c>
      <c r="I101" s="192">
        <v>25.677</v>
      </c>
      <c r="J101" s="10">
        <v>0.2</v>
      </c>
      <c r="K101" s="10">
        <v>2.5569999999999999</v>
      </c>
      <c r="L101" s="10">
        <v>54.899000000000001</v>
      </c>
      <c r="M101" s="10">
        <v>3.875</v>
      </c>
      <c r="N101" s="192">
        <f>+Urq_InfraMR[[#This Row],[A.03.1 -  Longitud de Vías de Explotación No Electrificadas Troncales y Ramales (vía principal) (km)]]+Urq_InfraMR[[#This Row],[A.04.1 -  Longitud de Vías de Explotación Electrificadas Troncales y Ramales (vía principal) (km)]]</f>
        <v>55.099000000000004</v>
      </c>
      <c r="O101" s="192">
        <f>+Urq_InfraMR[[#This Row],[Total Vías (excluido Auxiliares)]]</f>
        <v>55.099000000000004</v>
      </c>
      <c r="P101" s="1">
        <v>4</v>
      </c>
      <c r="Q101" s="1">
        <v>19</v>
      </c>
      <c r="R101" s="1">
        <v>0</v>
      </c>
      <c r="S101" s="194">
        <f t="shared" si="8"/>
        <v>23</v>
      </c>
      <c r="T101" s="194">
        <v>23</v>
      </c>
      <c r="U101" s="1">
        <v>0</v>
      </c>
      <c r="V101" s="1">
        <v>29</v>
      </c>
      <c r="W101" s="1">
        <v>0</v>
      </c>
      <c r="X101" s="1">
        <v>3</v>
      </c>
      <c r="Y101" s="1">
        <v>2</v>
      </c>
      <c r="Z101" s="196">
        <f t="shared" si="9"/>
        <v>34</v>
      </c>
      <c r="AA101" s="1">
        <v>2</v>
      </c>
      <c r="AB101" s="1">
        <v>6</v>
      </c>
      <c r="AC101" s="1">
        <f>+Urq_InfraMR[[#This Row],[Total Pasos Vehiculares a Nivel]]</f>
        <v>34</v>
      </c>
      <c r="AD101" s="196">
        <f t="shared" si="10"/>
        <v>42</v>
      </c>
      <c r="AE101" s="1">
        <v>1</v>
      </c>
      <c r="AF101" s="1">
        <v>3</v>
      </c>
      <c r="AG101" s="1">
        <v>38</v>
      </c>
      <c r="AH101" s="196">
        <f t="shared" si="11"/>
        <v>42</v>
      </c>
      <c r="AI101" s="7">
        <v>17.370999999999999</v>
      </c>
      <c r="AJ101" s="7">
        <v>0</v>
      </c>
      <c r="AK101" s="7">
        <v>8.3789999999999996</v>
      </c>
      <c r="AL101" s="198">
        <f t="shared" si="12"/>
        <v>25.75</v>
      </c>
      <c r="AM101" s="1">
        <v>1</v>
      </c>
      <c r="AN101" s="1">
        <v>0</v>
      </c>
      <c r="AO101" s="1">
        <v>0</v>
      </c>
      <c r="AP101" s="200">
        <f t="shared" si="13"/>
        <v>1</v>
      </c>
      <c r="AQ101" s="1">
        <v>0</v>
      </c>
      <c r="AR101" s="1">
        <v>128</v>
      </c>
      <c r="AS101" s="1">
        <v>0</v>
      </c>
      <c r="AT101" s="200">
        <f>+Urq_InfraMR[[#This Row],[B.02.1 - Parque de Coches Eléctricos Motrices]]+Urq_InfraMR[[#This Row],[B.02.2 - Parque de Coches Eléctricos Motrices Remolcados Tipo R]]+Urq_InfraMR[[#This Row],[B.02.3 - Parque de Coches Eléctricos Motrices Tipo R]]</f>
        <v>128</v>
      </c>
      <c r="AU101" s="1">
        <v>0</v>
      </c>
      <c r="AV101" s="1">
        <v>0</v>
      </c>
      <c r="AW101" s="1">
        <v>0</v>
      </c>
      <c r="AX101" s="200">
        <f>+Urq_InfraMR[[#This Row],[B.03.1 - Parque de Coches Motores Motrices Remolcados]]+Urq_InfraMR[[#This Row],[B.03.2 - Parque de Coches Motores Motrices Intermedios]]+Urq_InfraMR[[#This Row],[B.03.3 - Parque de Coches Motores Motrices Cabina]]</f>
        <v>0</v>
      </c>
      <c r="AY101" s="1">
        <v>0</v>
      </c>
      <c r="AZ101" s="1">
        <v>0</v>
      </c>
      <c r="BA101" s="1">
        <v>0</v>
      </c>
      <c r="BB101" s="1">
        <v>0</v>
      </c>
      <c r="BC101" s="200">
        <f>+SUM(Urq_InfraMR[[#This Row],[B.04.1 - Parque de Coches Remolcados Clase Unica]:[B.04.5 - Parque de Coches Remolcados para Servicios Especiales (Cartoneros)]])</f>
        <v>0</v>
      </c>
      <c r="BD101" s="356">
        <v>0</v>
      </c>
      <c r="BE101" s="1">
        <v>1</v>
      </c>
      <c r="BF101" s="1">
        <v>0</v>
      </c>
      <c r="BG101" s="235">
        <v>1435</v>
      </c>
    </row>
    <row r="102" spans="1:59">
      <c r="A102" s="1">
        <v>2001</v>
      </c>
      <c r="B102" s="1" t="s">
        <v>65</v>
      </c>
      <c r="C102" s="10">
        <v>0.2</v>
      </c>
      <c r="D102" s="10">
        <v>0</v>
      </c>
      <c r="E102" s="10">
        <v>0</v>
      </c>
      <c r="F102" s="10">
        <v>25.676639999999999</v>
      </c>
      <c r="G102" s="192">
        <f t="shared" si="7"/>
        <v>25.876639999999998</v>
      </c>
      <c r="H102" s="192">
        <f>+Urq_InfraMR[[#This Row],[Total Líneas de Explotación ]]</f>
        <v>25.876639999999998</v>
      </c>
      <c r="I102" s="192">
        <v>25.677</v>
      </c>
      <c r="J102" s="10">
        <v>0.2</v>
      </c>
      <c r="K102" s="10">
        <v>2.5569999999999999</v>
      </c>
      <c r="L102" s="10">
        <v>54.899000000000001</v>
      </c>
      <c r="M102" s="10">
        <v>3.875</v>
      </c>
      <c r="N102" s="192">
        <f>+Urq_InfraMR[[#This Row],[A.03.1 -  Longitud de Vías de Explotación No Electrificadas Troncales y Ramales (vía principal) (km)]]+Urq_InfraMR[[#This Row],[A.04.1 -  Longitud de Vías de Explotación Electrificadas Troncales y Ramales (vía principal) (km)]]</f>
        <v>55.099000000000004</v>
      </c>
      <c r="O102" s="192">
        <f>+Urq_InfraMR[[#This Row],[Total Vías (excluido Auxiliares)]]</f>
        <v>55.099000000000004</v>
      </c>
      <c r="P102" s="1">
        <v>4</v>
      </c>
      <c r="Q102" s="1">
        <v>19</v>
      </c>
      <c r="R102" s="1">
        <v>0</v>
      </c>
      <c r="S102" s="194">
        <f t="shared" si="8"/>
        <v>23</v>
      </c>
      <c r="T102" s="194">
        <v>23</v>
      </c>
      <c r="U102" s="1">
        <v>0</v>
      </c>
      <c r="V102" s="1">
        <v>29</v>
      </c>
      <c r="W102" s="1">
        <v>0</v>
      </c>
      <c r="X102" s="1">
        <v>3</v>
      </c>
      <c r="Y102" s="1">
        <v>2</v>
      </c>
      <c r="Z102" s="196">
        <f t="shared" si="9"/>
        <v>34</v>
      </c>
      <c r="AA102" s="1">
        <v>2</v>
      </c>
      <c r="AB102" s="1">
        <v>6</v>
      </c>
      <c r="AC102" s="1">
        <f>+Urq_InfraMR[[#This Row],[Total Pasos Vehiculares a Nivel]]</f>
        <v>34</v>
      </c>
      <c r="AD102" s="196">
        <f t="shared" si="10"/>
        <v>42</v>
      </c>
      <c r="AE102" s="1">
        <v>1</v>
      </c>
      <c r="AF102" s="1">
        <v>3</v>
      </c>
      <c r="AG102" s="1">
        <v>38</v>
      </c>
      <c r="AH102" s="196">
        <f t="shared" si="11"/>
        <v>42</v>
      </c>
      <c r="AI102" s="7">
        <v>17.370999999999999</v>
      </c>
      <c r="AJ102" s="7">
        <v>0</v>
      </c>
      <c r="AK102" s="7">
        <v>8.3789999999999996</v>
      </c>
      <c r="AL102" s="198">
        <f t="shared" si="12"/>
        <v>25.75</v>
      </c>
      <c r="AM102" s="1">
        <v>1</v>
      </c>
      <c r="AN102" s="1">
        <v>0</v>
      </c>
      <c r="AO102" s="1">
        <v>0</v>
      </c>
      <c r="AP102" s="200">
        <f t="shared" si="13"/>
        <v>1</v>
      </c>
      <c r="AQ102" s="1">
        <v>0</v>
      </c>
      <c r="AR102" s="1">
        <v>128</v>
      </c>
      <c r="AS102" s="1">
        <v>0</v>
      </c>
      <c r="AT102" s="200">
        <f>+Urq_InfraMR[[#This Row],[B.02.1 - Parque de Coches Eléctricos Motrices]]+Urq_InfraMR[[#This Row],[B.02.2 - Parque de Coches Eléctricos Motrices Remolcados Tipo R]]+Urq_InfraMR[[#This Row],[B.02.3 - Parque de Coches Eléctricos Motrices Tipo R]]</f>
        <v>128</v>
      </c>
      <c r="AU102" s="1">
        <v>0</v>
      </c>
      <c r="AV102" s="1">
        <v>0</v>
      </c>
      <c r="AW102" s="1">
        <v>0</v>
      </c>
      <c r="AX102" s="200">
        <f>+Urq_InfraMR[[#This Row],[B.03.1 - Parque de Coches Motores Motrices Remolcados]]+Urq_InfraMR[[#This Row],[B.03.2 - Parque de Coches Motores Motrices Intermedios]]+Urq_InfraMR[[#This Row],[B.03.3 - Parque de Coches Motores Motrices Cabina]]</f>
        <v>0</v>
      </c>
      <c r="AY102" s="1">
        <v>0</v>
      </c>
      <c r="AZ102" s="1">
        <v>0</v>
      </c>
      <c r="BA102" s="1">
        <v>0</v>
      </c>
      <c r="BB102" s="1">
        <v>0</v>
      </c>
      <c r="BC102" s="200">
        <f>+SUM(Urq_InfraMR[[#This Row],[B.04.1 - Parque de Coches Remolcados Clase Unica]:[B.04.5 - Parque de Coches Remolcados para Servicios Especiales (Cartoneros)]])</f>
        <v>0</v>
      </c>
      <c r="BD102" s="356">
        <v>0</v>
      </c>
      <c r="BE102" s="1">
        <v>1</v>
      </c>
      <c r="BF102" s="1">
        <v>0</v>
      </c>
      <c r="BG102" s="235">
        <v>1435</v>
      </c>
    </row>
    <row r="103" spans="1:59">
      <c r="A103" s="1">
        <v>2001</v>
      </c>
      <c r="B103" s="1" t="s">
        <v>66</v>
      </c>
      <c r="C103" s="10">
        <v>0.2</v>
      </c>
      <c r="D103" s="10">
        <v>0</v>
      </c>
      <c r="E103" s="10">
        <v>0</v>
      </c>
      <c r="F103" s="10">
        <v>25.676639999999999</v>
      </c>
      <c r="G103" s="192">
        <f t="shared" si="7"/>
        <v>25.876639999999998</v>
      </c>
      <c r="H103" s="192">
        <f>+Urq_InfraMR[[#This Row],[Total Líneas de Explotación ]]</f>
        <v>25.876639999999998</v>
      </c>
      <c r="I103" s="192">
        <v>25.677</v>
      </c>
      <c r="J103" s="10">
        <v>0.2</v>
      </c>
      <c r="K103" s="10">
        <v>2.5569999999999999</v>
      </c>
      <c r="L103" s="10">
        <v>54.899000000000001</v>
      </c>
      <c r="M103" s="10">
        <v>3.875</v>
      </c>
      <c r="N103" s="192">
        <f>+Urq_InfraMR[[#This Row],[A.03.1 -  Longitud de Vías de Explotación No Electrificadas Troncales y Ramales (vía principal) (km)]]+Urq_InfraMR[[#This Row],[A.04.1 -  Longitud de Vías de Explotación Electrificadas Troncales y Ramales (vía principal) (km)]]</f>
        <v>55.099000000000004</v>
      </c>
      <c r="O103" s="192">
        <f>+Urq_InfraMR[[#This Row],[Total Vías (excluido Auxiliares)]]</f>
        <v>55.099000000000004</v>
      </c>
      <c r="P103" s="1">
        <v>4</v>
      </c>
      <c r="Q103" s="1">
        <v>19</v>
      </c>
      <c r="R103" s="1">
        <v>0</v>
      </c>
      <c r="S103" s="194">
        <f t="shared" si="8"/>
        <v>23</v>
      </c>
      <c r="T103" s="194">
        <v>23</v>
      </c>
      <c r="U103" s="1">
        <v>0</v>
      </c>
      <c r="V103" s="1">
        <v>29</v>
      </c>
      <c r="W103" s="1">
        <v>0</v>
      </c>
      <c r="X103" s="1">
        <v>3</v>
      </c>
      <c r="Y103" s="1">
        <v>2</v>
      </c>
      <c r="Z103" s="196">
        <f t="shared" si="9"/>
        <v>34</v>
      </c>
      <c r="AA103" s="1">
        <v>2</v>
      </c>
      <c r="AB103" s="1">
        <v>6</v>
      </c>
      <c r="AC103" s="1">
        <f>+Urq_InfraMR[[#This Row],[Total Pasos Vehiculares a Nivel]]</f>
        <v>34</v>
      </c>
      <c r="AD103" s="196">
        <f t="shared" si="10"/>
        <v>42</v>
      </c>
      <c r="AE103" s="1">
        <v>1</v>
      </c>
      <c r="AF103" s="1">
        <v>3</v>
      </c>
      <c r="AG103" s="1">
        <v>38</v>
      </c>
      <c r="AH103" s="196">
        <f t="shared" si="11"/>
        <v>42</v>
      </c>
      <c r="AI103" s="7">
        <v>17.370999999999999</v>
      </c>
      <c r="AJ103" s="7">
        <v>0</v>
      </c>
      <c r="AK103" s="7">
        <v>8.3789999999999996</v>
      </c>
      <c r="AL103" s="198">
        <f t="shared" si="12"/>
        <v>25.75</v>
      </c>
      <c r="AM103" s="1">
        <v>1</v>
      </c>
      <c r="AN103" s="1">
        <v>0</v>
      </c>
      <c r="AO103" s="1">
        <v>0</v>
      </c>
      <c r="AP103" s="200">
        <f t="shared" si="13"/>
        <v>1</v>
      </c>
      <c r="AQ103" s="1">
        <v>0</v>
      </c>
      <c r="AR103" s="1">
        <v>128</v>
      </c>
      <c r="AS103" s="1">
        <v>0</v>
      </c>
      <c r="AT103" s="200">
        <f>+Urq_InfraMR[[#This Row],[B.02.1 - Parque de Coches Eléctricos Motrices]]+Urq_InfraMR[[#This Row],[B.02.2 - Parque de Coches Eléctricos Motrices Remolcados Tipo R]]+Urq_InfraMR[[#This Row],[B.02.3 - Parque de Coches Eléctricos Motrices Tipo R]]</f>
        <v>128</v>
      </c>
      <c r="AU103" s="1">
        <v>0</v>
      </c>
      <c r="AV103" s="1">
        <v>0</v>
      </c>
      <c r="AW103" s="1">
        <v>0</v>
      </c>
      <c r="AX103" s="200">
        <f>+Urq_InfraMR[[#This Row],[B.03.1 - Parque de Coches Motores Motrices Remolcados]]+Urq_InfraMR[[#This Row],[B.03.2 - Parque de Coches Motores Motrices Intermedios]]+Urq_InfraMR[[#This Row],[B.03.3 - Parque de Coches Motores Motrices Cabina]]</f>
        <v>0</v>
      </c>
      <c r="AY103" s="1">
        <v>0</v>
      </c>
      <c r="AZ103" s="1">
        <v>0</v>
      </c>
      <c r="BA103" s="1">
        <v>0</v>
      </c>
      <c r="BB103" s="1">
        <v>0</v>
      </c>
      <c r="BC103" s="200">
        <f>+SUM(Urq_InfraMR[[#This Row],[B.04.1 - Parque de Coches Remolcados Clase Unica]:[B.04.5 - Parque de Coches Remolcados para Servicios Especiales (Cartoneros)]])</f>
        <v>0</v>
      </c>
      <c r="BD103" s="356">
        <v>0</v>
      </c>
      <c r="BE103" s="1">
        <v>1</v>
      </c>
      <c r="BF103" s="1">
        <v>0</v>
      </c>
      <c r="BG103" s="235">
        <v>1435</v>
      </c>
    </row>
    <row r="104" spans="1:59">
      <c r="A104" s="1">
        <v>2001</v>
      </c>
      <c r="B104" s="1" t="s">
        <v>67</v>
      </c>
      <c r="C104" s="10">
        <v>0.2</v>
      </c>
      <c r="D104" s="10">
        <v>0</v>
      </c>
      <c r="E104" s="10">
        <v>0</v>
      </c>
      <c r="F104" s="10">
        <v>25.676639999999999</v>
      </c>
      <c r="G104" s="192">
        <f t="shared" si="7"/>
        <v>25.876639999999998</v>
      </c>
      <c r="H104" s="192">
        <f>+Urq_InfraMR[[#This Row],[Total Líneas de Explotación ]]</f>
        <v>25.876639999999998</v>
      </c>
      <c r="I104" s="192">
        <v>25.677</v>
      </c>
      <c r="J104" s="10">
        <v>0.2</v>
      </c>
      <c r="K104" s="10">
        <v>2.5569999999999999</v>
      </c>
      <c r="L104" s="10">
        <v>54.899000000000001</v>
      </c>
      <c r="M104" s="10">
        <v>3.875</v>
      </c>
      <c r="N104" s="192">
        <f>+Urq_InfraMR[[#This Row],[A.03.1 -  Longitud de Vías de Explotación No Electrificadas Troncales y Ramales (vía principal) (km)]]+Urq_InfraMR[[#This Row],[A.04.1 -  Longitud de Vías de Explotación Electrificadas Troncales y Ramales (vía principal) (km)]]</f>
        <v>55.099000000000004</v>
      </c>
      <c r="O104" s="192">
        <f>+Urq_InfraMR[[#This Row],[Total Vías (excluido Auxiliares)]]</f>
        <v>55.099000000000004</v>
      </c>
      <c r="P104" s="1">
        <v>4</v>
      </c>
      <c r="Q104" s="1">
        <v>19</v>
      </c>
      <c r="R104" s="1">
        <v>0</v>
      </c>
      <c r="S104" s="194">
        <f t="shared" si="8"/>
        <v>23</v>
      </c>
      <c r="T104" s="194">
        <v>23</v>
      </c>
      <c r="U104" s="1">
        <v>0</v>
      </c>
      <c r="V104" s="1">
        <v>29</v>
      </c>
      <c r="W104" s="1">
        <v>0</v>
      </c>
      <c r="X104" s="1">
        <v>3</v>
      </c>
      <c r="Y104" s="1">
        <v>2</v>
      </c>
      <c r="Z104" s="196">
        <f t="shared" si="9"/>
        <v>34</v>
      </c>
      <c r="AA104" s="1">
        <v>2</v>
      </c>
      <c r="AB104" s="1">
        <v>6</v>
      </c>
      <c r="AC104" s="1">
        <f>+Urq_InfraMR[[#This Row],[Total Pasos Vehiculares a Nivel]]</f>
        <v>34</v>
      </c>
      <c r="AD104" s="196">
        <f t="shared" si="10"/>
        <v>42</v>
      </c>
      <c r="AE104" s="1">
        <v>1</v>
      </c>
      <c r="AF104" s="1">
        <v>3</v>
      </c>
      <c r="AG104" s="1">
        <v>38</v>
      </c>
      <c r="AH104" s="196">
        <f t="shared" si="11"/>
        <v>42</v>
      </c>
      <c r="AI104" s="7">
        <v>17.370999999999999</v>
      </c>
      <c r="AJ104" s="7">
        <v>0</v>
      </c>
      <c r="AK104" s="7">
        <v>8.3789999999999996</v>
      </c>
      <c r="AL104" s="198">
        <f t="shared" si="12"/>
        <v>25.75</v>
      </c>
      <c r="AM104" s="1">
        <v>1</v>
      </c>
      <c r="AN104" s="1">
        <v>0</v>
      </c>
      <c r="AO104" s="1">
        <v>0</v>
      </c>
      <c r="AP104" s="200">
        <f t="shared" si="13"/>
        <v>1</v>
      </c>
      <c r="AQ104" s="1">
        <v>0</v>
      </c>
      <c r="AR104" s="1">
        <v>128</v>
      </c>
      <c r="AS104" s="1">
        <v>0</v>
      </c>
      <c r="AT104" s="200">
        <f>+Urq_InfraMR[[#This Row],[B.02.1 - Parque de Coches Eléctricos Motrices]]+Urq_InfraMR[[#This Row],[B.02.2 - Parque de Coches Eléctricos Motrices Remolcados Tipo R]]+Urq_InfraMR[[#This Row],[B.02.3 - Parque de Coches Eléctricos Motrices Tipo R]]</f>
        <v>128</v>
      </c>
      <c r="AU104" s="1">
        <v>0</v>
      </c>
      <c r="AV104" s="1">
        <v>0</v>
      </c>
      <c r="AW104" s="1">
        <v>0</v>
      </c>
      <c r="AX104" s="200">
        <f>+Urq_InfraMR[[#This Row],[B.03.1 - Parque de Coches Motores Motrices Remolcados]]+Urq_InfraMR[[#This Row],[B.03.2 - Parque de Coches Motores Motrices Intermedios]]+Urq_InfraMR[[#This Row],[B.03.3 - Parque de Coches Motores Motrices Cabina]]</f>
        <v>0</v>
      </c>
      <c r="AY104" s="1">
        <v>0</v>
      </c>
      <c r="AZ104" s="1">
        <v>0</v>
      </c>
      <c r="BA104" s="1">
        <v>0</v>
      </c>
      <c r="BB104" s="1">
        <v>0</v>
      </c>
      <c r="BC104" s="200">
        <f>+SUM(Urq_InfraMR[[#This Row],[B.04.1 - Parque de Coches Remolcados Clase Unica]:[B.04.5 - Parque de Coches Remolcados para Servicios Especiales (Cartoneros)]])</f>
        <v>0</v>
      </c>
      <c r="BD104" s="356">
        <v>0</v>
      </c>
      <c r="BE104" s="1">
        <v>1</v>
      </c>
      <c r="BF104" s="1">
        <v>0</v>
      </c>
      <c r="BG104" s="235">
        <v>1435</v>
      </c>
    </row>
    <row r="105" spans="1:59">
      <c r="A105" s="1">
        <v>2001</v>
      </c>
      <c r="B105" s="1" t="s">
        <v>68</v>
      </c>
      <c r="C105" s="10">
        <v>0.2</v>
      </c>
      <c r="D105" s="10">
        <v>0</v>
      </c>
      <c r="E105" s="10">
        <v>0</v>
      </c>
      <c r="F105" s="10">
        <v>25.676639999999999</v>
      </c>
      <c r="G105" s="192">
        <f t="shared" si="7"/>
        <v>25.876639999999998</v>
      </c>
      <c r="H105" s="192">
        <f>+Urq_InfraMR[[#This Row],[Total Líneas de Explotación ]]</f>
        <v>25.876639999999998</v>
      </c>
      <c r="I105" s="192">
        <v>25.677</v>
      </c>
      <c r="J105" s="10">
        <v>0.2</v>
      </c>
      <c r="K105" s="10">
        <v>2.5569999999999999</v>
      </c>
      <c r="L105" s="10">
        <v>54.899000000000001</v>
      </c>
      <c r="M105" s="10">
        <v>3.875</v>
      </c>
      <c r="N105" s="192">
        <f>+Urq_InfraMR[[#This Row],[A.03.1 -  Longitud de Vías de Explotación No Electrificadas Troncales y Ramales (vía principal) (km)]]+Urq_InfraMR[[#This Row],[A.04.1 -  Longitud de Vías de Explotación Electrificadas Troncales y Ramales (vía principal) (km)]]</f>
        <v>55.099000000000004</v>
      </c>
      <c r="O105" s="192">
        <f>+Urq_InfraMR[[#This Row],[Total Vías (excluido Auxiliares)]]</f>
        <v>55.099000000000004</v>
      </c>
      <c r="P105" s="1">
        <v>4</v>
      </c>
      <c r="Q105" s="1">
        <v>19</v>
      </c>
      <c r="R105" s="1">
        <v>0</v>
      </c>
      <c r="S105" s="194">
        <f t="shared" si="8"/>
        <v>23</v>
      </c>
      <c r="T105" s="194">
        <v>23</v>
      </c>
      <c r="U105" s="1">
        <v>0</v>
      </c>
      <c r="V105" s="1">
        <v>29</v>
      </c>
      <c r="W105" s="1">
        <v>0</v>
      </c>
      <c r="X105" s="1">
        <v>3</v>
      </c>
      <c r="Y105" s="1">
        <v>2</v>
      </c>
      <c r="Z105" s="196">
        <f t="shared" si="9"/>
        <v>34</v>
      </c>
      <c r="AA105" s="1">
        <v>2</v>
      </c>
      <c r="AB105" s="1">
        <v>6</v>
      </c>
      <c r="AC105" s="1">
        <f>+Urq_InfraMR[[#This Row],[Total Pasos Vehiculares a Nivel]]</f>
        <v>34</v>
      </c>
      <c r="AD105" s="196">
        <f t="shared" si="10"/>
        <v>42</v>
      </c>
      <c r="AE105" s="1">
        <v>1</v>
      </c>
      <c r="AF105" s="1">
        <v>3</v>
      </c>
      <c r="AG105" s="1">
        <v>38</v>
      </c>
      <c r="AH105" s="196">
        <f t="shared" si="11"/>
        <v>42</v>
      </c>
      <c r="AI105" s="7">
        <v>17.370999999999999</v>
      </c>
      <c r="AJ105" s="7">
        <v>0</v>
      </c>
      <c r="AK105" s="7">
        <v>8.3789999999999996</v>
      </c>
      <c r="AL105" s="198">
        <f t="shared" si="12"/>
        <v>25.75</v>
      </c>
      <c r="AM105" s="1">
        <v>1</v>
      </c>
      <c r="AN105" s="1">
        <v>0</v>
      </c>
      <c r="AO105" s="1">
        <v>0</v>
      </c>
      <c r="AP105" s="200">
        <f t="shared" si="13"/>
        <v>1</v>
      </c>
      <c r="AQ105" s="1">
        <v>0</v>
      </c>
      <c r="AR105" s="1">
        <v>128</v>
      </c>
      <c r="AS105" s="1">
        <v>0</v>
      </c>
      <c r="AT105" s="200">
        <f>+Urq_InfraMR[[#This Row],[B.02.1 - Parque de Coches Eléctricos Motrices]]+Urq_InfraMR[[#This Row],[B.02.2 - Parque de Coches Eléctricos Motrices Remolcados Tipo R]]+Urq_InfraMR[[#This Row],[B.02.3 - Parque de Coches Eléctricos Motrices Tipo R]]</f>
        <v>128</v>
      </c>
      <c r="AU105" s="1">
        <v>0</v>
      </c>
      <c r="AV105" s="1">
        <v>0</v>
      </c>
      <c r="AW105" s="1">
        <v>0</v>
      </c>
      <c r="AX105" s="200">
        <f>+Urq_InfraMR[[#This Row],[B.03.1 - Parque de Coches Motores Motrices Remolcados]]+Urq_InfraMR[[#This Row],[B.03.2 - Parque de Coches Motores Motrices Intermedios]]+Urq_InfraMR[[#This Row],[B.03.3 - Parque de Coches Motores Motrices Cabina]]</f>
        <v>0</v>
      </c>
      <c r="AY105" s="1">
        <v>0</v>
      </c>
      <c r="AZ105" s="1">
        <v>0</v>
      </c>
      <c r="BA105" s="1">
        <v>0</v>
      </c>
      <c r="BB105" s="1">
        <v>0</v>
      </c>
      <c r="BC105" s="200">
        <f>+SUM(Urq_InfraMR[[#This Row],[B.04.1 - Parque de Coches Remolcados Clase Unica]:[B.04.5 - Parque de Coches Remolcados para Servicios Especiales (Cartoneros)]])</f>
        <v>0</v>
      </c>
      <c r="BD105" s="356">
        <v>0</v>
      </c>
      <c r="BE105" s="1">
        <v>1</v>
      </c>
      <c r="BF105" s="1">
        <v>0</v>
      </c>
      <c r="BG105" s="235">
        <v>1435</v>
      </c>
    </row>
    <row r="106" spans="1:59">
      <c r="A106" s="1">
        <v>2001</v>
      </c>
      <c r="B106" s="1" t="s">
        <v>69</v>
      </c>
      <c r="C106" s="10">
        <v>0.2</v>
      </c>
      <c r="D106" s="10">
        <v>0</v>
      </c>
      <c r="E106" s="10">
        <v>0</v>
      </c>
      <c r="F106" s="10">
        <v>25.676639999999999</v>
      </c>
      <c r="G106" s="192">
        <f t="shared" si="7"/>
        <v>25.876639999999998</v>
      </c>
      <c r="H106" s="192">
        <f>+Urq_InfraMR[[#This Row],[Total Líneas de Explotación ]]</f>
        <v>25.876639999999998</v>
      </c>
      <c r="I106" s="192">
        <v>25.677</v>
      </c>
      <c r="J106" s="10">
        <v>0.2</v>
      </c>
      <c r="K106" s="10">
        <v>2.5569999999999999</v>
      </c>
      <c r="L106" s="10">
        <v>54.899000000000001</v>
      </c>
      <c r="M106" s="10">
        <v>3.875</v>
      </c>
      <c r="N106" s="192">
        <f>+Urq_InfraMR[[#This Row],[A.03.1 -  Longitud de Vías de Explotación No Electrificadas Troncales y Ramales (vía principal) (km)]]+Urq_InfraMR[[#This Row],[A.04.1 -  Longitud de Vías de Explotación Electrificadas Troncales y Ramales (vía principal) (km)]]</f>
        <v>55.099000000000004</v>
      </c>
      <c r="O106" s="192">
        <f>+Urq_InfraMR[[#This Row],[Total Vías (excluido Auxiliares)]]</f>
        <v>55.099000000000004</v>
      </c>
      <c r="P106" s="1">
        <v>4</v>
      </c>
      <c r="Q106" s="1">
        <v>19</v>
      </c>
      <c r="R106" s="1">
        <v>0</v>
      </c>
      <c r="S106" s="194">
        <f t="shared" si="8"/>
        <v>23</v>
      </c>
      <c r="T106" s="194">
        <v>23</v>
      </c>
      <c r="U106" s="1">
        <v>0</v>
      </c>
      <c r="V106" s="1">
        <v>29</v>
      </c>
      <c r="W106" s="1">
        <v>0</v>
      </c>
      <c r="X106" s="1">
        <v>3</v>
      </c>
      <c r="Y106" s="1">
        <v>2</v>
      </c>
      <c r="Z106" s="196">
        <f t="shared" si="9"/>
        <v>34</v>
      </c>
      <c r="AA106" s="1">
        <v>2</v>
      </c>
      <c r="AB106" s="1">
        <v>6</v>
      </c>
      <c r="AC106" s="1">
        <f>+Urq_InfraMR[[#This Row],[Total Pasos Vehiculares a Nivel]]</f>
        <v>34</v>
      </c>
      <c r="AD106" s="196">
        <f t="shared" si="10"/>
        <v>42</v>
      </c>
      <c r="AE106" s="1">
        <v>1</v>
      </c>
      <c r="AF106" s="1">
        <v>3</v>
      </c>
      <c r="AG106" s="1">
        <v>38</v>
      </c>
      <c r="AH106" s="196">
        <f t="shared" si="11"/>
        <v>42</v>
      </c>
      <c r="AI106" s="7">
        <v>17.370999999999999</v>
      </c>
      <c r="AJ106" s="7">
        <v>0</v>
      </c>
      <c r="AK106" s="7">
        <v>8.3789999999999996</v>
      </c>
      <c r="AL106" s="198">
        <f t="shared" si="12"/>
        <v>25.75</v>
      </c>
      <c r="AM106" s="1">
        <v>1</v>
      </c>
      <c r="AN106" s="1">
        <v>0</v>
      </c>
      <c r="AO106" s="1">
        <v>0</v>
      </c>
      <c r="AP106" s="200">
        <f t="shared" si="13"/>
        <v>1</v>
      </c>
      <c r="AQ106" s="1">
        <v>0</v>
      </c>
      <c r="AR106" s="1">
        <v>128</v>
      </c>
      <c r="AS106" s="1">
        <v>0</v>
      </c>
      <c r="AT106" s="200">
        <f>+Urq_InfraMR[[#This Row],[B.02.1 - Parque de Coches Eléctricos Motrices]]+Urq_InfraMR[[#This Row],[B.02.2 - Parque de Coches Eléctricos Motrices Remolcados Tipo R]]+Urq_InfraMR[[#This Row],[B.02.3 - Parque de Coches Eléctricos Motrices Tipo R]]</f>
        <v>128</v>
      </c>
      <c r="AU106" s="1">
        <v>0</v>
      </c>
      <c r="AV106" s="1">
        <v>0</v>
      </c>
      <c r="AW106" s="1">
        <v>0</v>
      </c>
      <c r="AX106" s="200">
        <f>+Urq_InfraMR[[#This Row],[B.03.1 - Parque de Coches Motores Motrices Remolcados]]+Urq_InfraMR[[#This Row],[B.03.2 - Parque de Coches Motores Motrices Intermedios]]+Urq_InfraMR[[#This Row],[B.03.3 - Parque de Coches Motores Motrices Cabina]]</f>
        <v>0</v>
      </c>
      <c r="AY106" s="1">
        <v>0</v>
      </c>
      <c r="AZ106" s="1">
        <v>0</v>
      </c>
      <c r="BA106" s="1">
        <v>0</v>
      </c>
      <c r="BB106" s="1">
        <v>0</v>
      </c>
      <c r="BC106" s="200">
        <f>+SUM(Urq_InfraMR[[#This Row],[B.04.1 - Parque de Coches Remolcados Clase Unica]:[B.04.5 - Parque de Coches Remolcados para Servicios Especiales (Cartoneros)]])</f>
        <v>0</v>
      </c>
      <c r="BD106" s="356">
        <v>0</v>
      </c>
      <c r="BE106" s="1">
        <v>1</v>
      </c>
      <c r="BF106" s="1">
        <v>0</v>
      </c>
      <c r="BG106" s="235">
        <v>1435</v>
      </c>
    </row>
    <row r="107" spans="1:59">
      <c r="A107" s="1">
        <v>2001</v>
      </c>
      <c r="B107" s="1" t="s">
        <v>70</v>
      </c>
      <c r="C107" s="10">
        <v>0.2</v>
      </c>
      <c r="D107" s="10">
        <v>0</v>
      </c>
      <c r="E107" s="10">
        <v>0</v>
      </c>
      <c r="F107" s="10">
        <v>25.676639999999999</v>
      </c>
      <c r="G107" s="192">
        <f t="shared" si="7"/>
        <v>25.876639999999998</v>
      </c>
      <c r="H107" s="192">
        <f>+Urq_InfraMR[[#This Row],[Total Líneas de Explotación ]]</f>
        <v>25.876639999999998</v>
      </c>
      <c r="I107" s="192">
        <v>25.677</v>
      </c>
      <c r="J107" s="10">
        <v>0.2</v>
      </c>
      <c r="K107" s="10">
        <v>2.5569999999999999</v>
      </c>
      <c r="L107" s="10">
        <v>54.899000000000001</v>
      </c>
      <c r="M107" s="10">
        <v>3.875</v>
      </c>
      <c r="N107" s="192">
        <f>+Urq_InfraMR[[#This Row],[A.03.1 -  Longitud de Vías de Explotación No Electrificadas Troncales y Ramales (vía principal) (km)]]+Urq_InfraMR[[#This Row],[A.04.1 -  Longitud de Vías de Explotación Electrificadas Troncales y Ramales (vía principal) (km)]]</f>
        <v>55.099000000000004</v>
      </c>
      <c r="O107" s="192">
        <f>+Urq_InfraMR[[#This Row],[Total Vías (excluido Auxiliares)]]</f>
        <v>55.099000000000004</v>
      </c>
      <c r="P107" s="1">
        <v>4</v>
      </c>
      <c r="Q107" s="1">
        <v>19</v>
      </c>
      <c r="R107" s="1">
        <v>0</v>
      </c>
      <c r="S107" s="194">
        <f t="shared" si="8"/>
        <v>23</v>
      </c>
      <c r="T107" s="194">
        <v>23</v>
      </c>
      <c r="U107" s="1">
        <v>0</v>
      </c>
      <c r="V107" s="1">
        <v>29</v>
      </c>
      <c r="W107" s="1">
        <v>0</v>
      </c>
      <c r="X107" s="1">
        <v>3</v>
      </c>
      <c r="Y107" s="1">
        <v>2</v>
      </c>
      <c r="Z107" s="196">
        <f t="shared" si="9"/>
        <v>34</v>
      </c>
      <c r="AA107" s="1">
        <v>2</v>
      </c>
      <c r="AB107" s="1">
        <v>6</v>
      </c>
      <c r="AC107" s="1">
        <f>+Urq_InfraMR[[#This Row],[Total Pasos Vehiculares a Nivel]]</f>
        <v>34</v>
      </c>
      <c r="AD107" s="196">
        <f t="shared" si="10"/>
        <v>42</v>
      </c>
      <c r="AE107" s="1">
        <v>1</v>
      </c>
      <c r="AF107" s="1">
        <v>3</v>
      </c>
      <c r="AG107" s="1">
        <v>38</v>
      </c>
      <c r="AH107" s="196">
        <f t="shared" si="11"/>
        <v>42</v>
      </c>
      <c r="AI107" s="7">
        <v>17.370999999999999</v>
      </c>
      <c r="AJ107" s="7">
        <v>0</v>
      </c>
      <c r="AK107" s="7">
        <v>8.3789999999999996</v>
      </c>
      <c r="AL107" s="198">
        <f t="shared" si="12"/>
        <v>25.75</v>
      </c>
      <c r="AM107" s="1">
        <v>1</v>
      </c>
      <c r="AN107" s="1">
        <v>0</v>
      </c>
      <c r="AO107" s="1">
        <v>0</v>
      </c>
      <c r="AP107" s="200">
        <f t="shared" si="13"/>
        <v>1</v>
      </c>
      <c r="AQ107" s="1">
        <v>0</v>
      </c>
      <c r="AR107" s="1">
        <v>128</v>
      </c>
      <c r="AS107" s="1">
        <v>0</v>
      </c>
      <c r="AT107" s="200">
        <f>+Urq_InfraMR[[#This Row],[B.02.1 - Parque de Coches Eléctricos Motrices]]+Urq_InfraMR[[#This Row],[B.02.2 - Parque de Coches Eléctricos Motrices Remolcados Tipo R]]+Urq_InfraMR[[#This Row],[B.02.3 - Parque de Coches Eléctricos Motrices Tipo R]]</f>
        <v>128</v>
      </c>
      <c r="AU107" s="1">
        <v>0</v>
      </c>
      <c r="AV107" s="1">
        <v>0</v>
      </c>
      <c r="AW107" s="1">
        <v>0</v>
      </c>
      <c r="AX107" s="200">
        <f>+Urq_InfraMR[[#This Row],[B.03.1 - Parque de Coches Motores Motrices Remolcados]]+Urq_InfraMR[[#This Row],[B.03.2 - Parque de Coches Motores Motrices Intermedios]]+Urq_InfraMR[[#This Row],[B.03.3 - Parque de Coches Motores Motrices Cabina]]</f>
        <v>0</v>
      </c>
      <c r="AY107" s="1">
        <v>0</v>
      </c>
      <c r="AZ107" s="1">
        <v>0</v>
      </c>
      <c r="BA107" s="1">
        <v>0</v>
      </c>
      <c r="BB107" s="1">
        <v>0</v>
      </c>
      <c r="BC107" s="200">
        <f>+SUM(Urq_InfraMR[[#This Row],[B.04.1 - Parque de Coches Remolcados Clase Unica]:[B.04.5 - Parque de Coches Remolcados para Servicios Especiales (Cartoneros)]])</f>
        <v>0</v>
      </c>
      <c r="BD107" s="356">
        <v>0</v>
      </c>
      <c r="BE107" s="1">
        <v>1</v>
      </c>
      <c r="BF107" s="1">
        <v>0</v>
      </c>
      <c r="BG107" s="235">
        <v>1435</v>
      </c>
    </row>
    <row r="108" spans="1:59">
      <c r="A108" s="1">
        <v>2001</v>
      </c>
      <c r="B108" s="1" t="s">
        <v>71</v>
      </c>
      <c r="C108" s="10">
        <v>0.2</v>
      </c>
      <c r="D108" s="10">
        <v>0</v>
      </c>
      <c r="E108" s="10">
        <v>0</v>
      </c>
      <c r="F108" s="10">
        <v>25.676639999999999</v>
      </c>
      <c r="G108" s="192">
        <f t="shared" si="7"/>
        <v>25.876639999999998</v>
      </c>
      <c r="H108" s="192">
        <f>+Urq_InfraMR[[#This Row],[Total Líneas de Explotación ]]</f>
        <v>25.876639999999998</v>
      </c>
      <c r="I108" s="192">
        <v>25.677</v>
      </c>
      <c r="J108" s="10">
        <v>0.2</v>
      </c>
      <c r="K108" s="10">
        <v>2.5569999999999999</v>
      </c>
      <c r="L108" s="10">
        <v>54.899000000000001</v>
      </c>
      <c r="M108" s="10">
        <v>3.875</v>
      </c>
      <c r="N108" s="192">
        <f>+Urq_InfraMR[[#This Row],[A.03.1 -  Longitud de Vías de Explotación No Electrificadas Troncales y Ramales (vía principal) (km)]]+Urq_InfraMR[[#This Row],[A.04.1 -  Longitud de Vías de Explotación Electrificadas Troncales y Ramales (vía principal) (km)]]</f>
        <v>55.099000000000004</v>
      </c>
      <c r="O108" s="192">
        <f>+Urq_InfraMR[[#This Row],[Total Vías (excluido Auxiliares)]]</f>
        <v>55.099000000000004</v>
      </c>
      <c r="P108" s="1">
        <v>4</v>
      </c>
      <c r="Q108" s="1">
        <v>19</v>
      </c>
      <c r="R108" s="1">
        <v>0</v>
      </c>
      <c r="S108" s="194">
        <f t="shared" si="8"/>
        <v>23</v>
      </c>
      <c r="T108" s="194">
        <v>23</v>
      </c>
      <c r="U108" s="1">
        <v>0</v>
      </c>
      <c r="V108" s="1">
        <v>29</v>
      </c>
      <c r="W108" s="1">
        <v>0</v>
      </c>
      <c r="X108" s="1">
        <v>3</v>
      </c>
      <c r="Y108" s="1">
        <v>2</v>
      </c>
      <c r="Z108" s="196">
        <f t="shared" si="9"/>
        <v>34</v>
      </c>
      <c r="AA108" s="1">
        <v>2</v>
      </c>
      <c r="AB108" s="1">
        <v>6</v>
      </c>
      <c r="AC108" s="1">
        <f>+Urq_InfraMR[[#This Row],[Total Pasos Vehiculares a Nivel]]</f>
        <v>34</v>
      </c>
      <c r="AD108" s="196">
        <f t="shared" si="10"/>
        <v>42</v>
      </c>
      <c r="AE108" s="1">
        <v>1</v>
      </c>
      <c r="AF108" s="1">
        <v>3</v>
      </c>
      <c r="AG108" s="1">
        <v>38</v>
      </c>
      <c r="AH108" s="196">
        <f t="shared" si="11"/>
        <v>42</v>
      </c>
      <c r="AI108" s="7">
        <v>17.370999999999999</v>
      </c>
      <c r="AJ108" s="7">
        <v>0</v>
      </c>
      <c r="AK108" s="7">
        <v>8.3789999999999996</v>
      </c>
      <c r="AL108" s="198">
        <f t="shared" si="12"/>
        <v>25.75</v>
      </c>
      <c r="AM108" s="1">
        <v>1</v>
      </c>
      <c r="AN108" s="1">
        <v>0</v>
      </c>
      <c r="AO108" s="1">
        <v>0</v>
      </c>
      <c r="AP108" s="200">
        <f t="shared" si="13"/>
        <v>1</v>
      </c>
      <c r="AQ108" s="1">
        <v>0</v>
      </c>
      <c r="AR108" s="1">
        <v>128</v>
      </c>
      <c r="AS108" s="1">
        <v>0</v>
      </c>
      <c r="AT108" s="200">
        <f>+Urq_InfraMR[[#This Row],[B.02.1 - Parque de Coches Eléctricos Motrices]]+Urq_InfraMR[[#This Row],[B.02.2 - Parque de Coches Eléctricos Motrices Remolcados Tipo R]]+Urq_InfraMR[[#This Row],[B.02.3 - Parque de Coches Eléctricos Motrices Tipo R]]</f>
        <v>128</v>
      </c>
      <c r="AU108" s="1">
        <v>0</v>
      </c>
      <c r="AV108" s="1">
        <v>0</v>
      </c>
      <c r="AW108" s="1">
        <v>0</v>
      </c>
      <c r="AX108" s="200">
        <f>+Urq_InfraMR[[#This Row],[B.03.1 - Parque de Coches Motores Motrices Remolcados]]+Urq_InfraMR[[#This Row],[B.03.2 - Parque de Coches Motores Motrices Intermedios]]+Urq_InfraMR[[#This Row],[B.03.3 - Parque de Coches Motores Motrices Cabina]]</f>
        <v>0</v>
      </c>
      <c r="AY108" s="1">
        <v>0</v>
      </c>
      <c r="AZ108" s="1">
        <v>0</v>
      </c>
      <c r="BA108" s="1">
        <v>0</v>
      </c>
      <c r="BB108" s="1">
        <v>0</v>
      </c>
      <c r="BC108" s="200">
        <f>+SUM(Urq_InfraMR[[#This Row],[B.04.1 - Parque de Coches Remolcados Clase Unica]:[B.04.5 - Parque de Coches Remolcados para Servicios Especiales (Cartoneros)]])</f>
        <v>0</v>
      </c>
      <c r="BD108" s="356">
        <v>0</v>
      </c>
      <c r="BE108" s="1">
        <v>1</v>
      </c>
      <c r="BF108" s="1">
        <v>0</v>
      </c>
      <c r="BG108" s="235">
        <v>1435</v>
      </c>
    </row>
    <row r="109" spans="1:59">
      <c r="A109" s="1">
        <v>2001</v>
      </c>
      <c r="B109" s="1" t="s">
        <v>72</v>
      </c>
      <c r="C109" s="10">
        <v>0.2</v>
      </c>
      <c r="D109" s="10">
        <v>0</v>
      </c>
      <c r="E109" s="10">
        <v>0</v>
      </c>
      <c r="F109" s="10">
        <v>25.676639999999999</v>
      </c>
      <c r="G109" s="192">
        <f t="shared" si="7"/>
        <v>25.876639999999998</v>
      </c>
      <c r="H109" s="192">
        <f>+Urq_InfraMR[[#This Row],[Total Líneas de Explotación ]]</f>
        <v>25.876639999999998</v>
      </c>
      <c r="I109" s="192">
        <v>25.677</v>
      </c>
      <c r="J109" s="10">
        <v>0.2</v>
      </c>
      <c r="K109" s="10">
        <v>2.5569999999999999</v>
      </c>
      <c r="L109" s="10">
        <v>54.899000000000001</v>
      </c>
      <c r="M109" s="10">
        <v>3.875</v>
      </c>
      <c r="N109" s="192">
        <f>+Urq_InfraMR[[#This Row],[A.03.1 -  Longitud de Vías de Explotación No Electrificadas Troncales y Ramales (vía principal) (km)]]+Urq_InfraMR[[#This Row],[A.04.1 -  Longitud de Vías de Explotación Electrificadas Troncales y Ramales (vía principal) (km)]]</f>
        <v>55.099000000000004</v>
      </c>
      <c r="O109" s="192">
        <f>+Urq_InfraMR[[#This Row],[Total Vías (excluido Auxiliares)]]</f>
        <v>55.099000000000004</v>
      </c>
      <c r="P109" s="1">
        <v>4</v>
      </c>
      <c r="Q109" s="1">
        <v>19</v>
      </c>
      <c r="R109" s="1">
        <v>0</v>
      </c>
      <c r="S109" s="194">
        <f t="shared" si="8"/>
        <v>23</v>
      </c>
      <c r="T109" s="194">
        <v>23</v>
      </c>
      <c r="U109" s="1">
        <v>0</v>
      </c>
      <c r="V109" s="1">
        <v>29</v>
      </c>
      <c r="W109" s="1">
        <v>0</v>
      </c>
      <c r="X109" s="1">
        <v>3</v>
      </c>
      <c r="Y109" s="1">
        <v>2</v>
      </c>
      <c r="Z109" s="196">
        <f t="shared" si="9"/>
        <v>34</v>
      </c>
      <c r="AA109" s="1">
        <v>2</v>
      </c>
      <c r="AB109" s="1">
        <v>6</v>
      </c>
      <c r="AC109" s="1">
        <f>+Urq_InfraMR[[#This Row],[Total Pasos Vehiculares a Nivel]]</f>
        <v>34</v>
      </c>
      <c r="AD109" s="196">
        <f t="shared" si="10"/>
        <v>42</v>
      </c>
      <c r="AE109" s="1">
        <v>1</v>
      </c>
      <c r="AF109" s="1">
        <v>3</v>
      </c>
      <c r="AG109" s="1">
        <v>38</v>
      </c>
      <c r="AH109" s="196">
        <f t="shared" si="11"/>
        <v>42</v>
      </c>
      <c r="AI109" s="7">
        <v>17.370999999999999</v>
      </c>
      <c r="AJ109" s="7">
        <v>0</v>
      </c>
      <c r="AK109" s="7">
        <v>8.3789999999999996</v>
      </c>
      <c r="AL109" s="198">
        <f t="shared" si="12"/>
        <v>25.75</v>
      </c>
      <c r="AM109" s="1">
        <v>1</v>
      </c>
      <c r="AN109" s="1">
        <v>0</v>
      </c>
      <c r="AO109" s="1">
        <v>0</v>
      </c>
      <c r="AP109" s="200">
        <f t="shared" si="13"/>
        <v>1</v>
      </c>
      <c r="AQ109" s="1">
        <v>0</v>
      </c>
      <c r="AR109" s="1">
        <v>128</v>
      </c>
      <c r="AS109" s="1">
        <v>0</v>
      </c>
      <c r="AT109" s="200">
        <f>+Urq_InfraMR[[#This Row],[B.02.1 - Parque de Coches Eléctricos Motrices]]+Urq_InfraMR[[#This Row],[B.02.2 - Parque de Coches Eléctricos Motrices Remolcados Tipo R]]+Urq_InfraMR[[#This Row],[B.02.3 - Parque de Coches Eléctricos Motrices Tipo R]]</f>
        <v>128</v>
      </c>
      <c r="AU109" s="1">
        <v>0</v>
      </c>
      <c r="AV109" s="1">
        <v>0</v>
      </c>
      <c r="AW109" s="1">
        <v>0</v>
      </c>
      <c r="AX109" s="200">
        <f>+Urq_InfraMR[[#This Row],[B.03.1 - Parque de Coches Motores Motrices Remolcados]]+Urq_InfraMR[[#This Row],[B.03.2 - Parque de Coches Motores Motrices Intermedios]]+Urq_InfraMR[[#This Row],[B.03.3 - Parque de Coches Motores Motrices Cabina]]</f>
        <v>0</v>
      </c>
      <c r="AY109" s="1">
        <v>0</v>
      </c>
      <c r="AZ109" s="1">
        <v>0</v>
      </c>
      <c r="BA109" s="1">
        <v>0</v>
      </c>
      <c r="BB109" s="1">
        <v>0</v>
      </c>
      <c r="BC109" s="200">
        <f>+SUM(Urq_InfraMR[[#This Row],[B.04.1 - Parque de Coches Remolcados Clase Unica]:[B.04.5 - Parque de Coches Remolcados para Servicios Especiales (Cartoneros)]])</f>
        <v>0</v>
      </c>
      <c r="BD109" s="356">
        <v>0</v>
      </c>
      <c r="BE109" s="1">
        <v>1</v>
      </c>
      <c r="BF109" s="1">
        <v>0</v>
      </c>
      <c r="BG109" s="235">
        <v>1435</v>
      </c>
    </row>
    <row r="110" spans="1:59">
      <c r="A110" s="1">
        <v>2002</v>
      </c>
      <c r="B110" s="1" t="s">
        <v>61</v>
      </c>
      <c r="C110" s="10">
        <v>0.2</v>
      </c>
      <c r="D110" s="10">
        <v>0</v>
      </c>
      <c r="E110" s="10">
        <v>0</v>
      </c>
      <c r="F110" s="10">
        <v>25.676639999999999</v>
      </c>
      <c r="G110" s="192">
        <f t="shared" si="7"/>
        <v>25.876639999999998</v>
      </c>
      <c r="H110" s="192">
        <f>+Urq_InfraMR[[#This Row],[Total Líneas de Explotación ]]</f>
        <v>25.876639999999998</v>
      </c>
      <c r="I110" s="192">
        <v>25.677</v>
      </c>
      <c r="J110" s="10">
        <v>0.2</v>
      </c>
      <c r="K110" s="10">
        <v>2.5569999999999999</v>
      </c>
      <c r="L110" s="10">
        <v>54.899000000000001</v>
      </c>
      <c r="M110" s="10">
        <v>3.875</v>
      </c>
      <c r="N110" s="192">
        <f>+Urq_InfraMR[[#This Row],[A.03.1 -  Longitud de Vías de Explotación No Electrificadas Troncales y Ramales (vía principal) (km)]]+Urq_InfraMR[[#This Row],[A.04.1 -  Longitud de Vías de Explotación Electrificadas Troncales y Ramales (vía principal) (km)]]</f>
        <v>55.099000000000004</v>
      </c>
      <c r="O110" s="192">
        <f>+Urq_InfraMR[[#This Row],[Total Vías (excluido Auxiliares)]]</f>
        <v>55.099000000000004</v>
      </c>
      <c r="P110" s="1">
        <v>4</v>
      </c>
      <c r="Q110" s="1">
        <v>19</v>
      </c>
      <c r="R110" s="1">
        <v>0</v>
      </c>
      <c r="S110" s="194">
        <f t="shared" si="8"/>
        <v>23</v>
      </c>
      <c r="T110" s="194">
        <v>23</v>
      </c>
      <c r="U110" s="1">
        <v>0</v>
      </c>
      <c r="V110" s="1">
        <v>29</v>
      </c>
      <c r="W110" s="1">
        <v>0</v>
      </c>
      <c r="X110" s="1">
        <v>3</v>
      </c>
      <c r="Y110" s="1">
        <v>2</v>
      </c>
      <c r="Z110" s="196">
        <f t="shared" si="9"/>
        <v>34</v>
      </c>
      <c r="AA110" s="1">
        <v>2</v>
      </c>
      <c r="AB110" s="1">
        <v>6</v>
      </c>
      <c r="AC110" s="1">
        <f>+Urq_InfraMR[[#This Row],[Total Pasos Vehiculares a Nivel]]</f>
        <v>34</v>
      </c>
      <c r="AD110" s="196">
        <f t="shared" si="10"/>
        <v>42</v>
      </c>
      <c r="AE110" s="1">
        <v>1</v>
      </c>
      <c r="AF110" s="1">
        <v>3</v>
      </c>
      <c r="AG110" s="1">
        <v>38</v>
      </c>
      <c r="AH110" s="196">
        <f t="shared" si="11"/>
        <v>42</v>
      </c>
      <c r="AI110" s="7">
        <v>17.370999999999999</v>
      </c>
      <c r="AJ110" s="7">
        <v>0</v>
      </c>
      <c r="AK110" s="7">
        <v>8.3789999999999996</v>
      </c>
      <c r="AL110" s="198">
        <f t="shared" si="12"/>
        <v>25.75</v>
      </c>
      <c r="AM110" s="1">
        <v>1</v>
      </c>
      <c r="AN110" s="1">
        <v>0</v>
      </c>
      <c r="AO110" s="1">
        <v>0</v>
      </c>
      <c r="AP110" s="200">
        <f t="shared" si="13"/>
        <v>1</v>
      </c>
      <c r="AQ110" s="1">
        <v>0</v>
      </c>
      <c r="AR110" s="1">
        <v>128</v>
      </c>
      <c r="AS110" s="1">
        <v>0</v>
      </c>
      <c r="AT110" s="200">
        <f>+Urq_InfraMR[[#This Row],[B.02.1 - Parque de Coches Eléctricos Motrices]]+Urq_InfraMR[[#This Row],[B.02.2 - Parque de Coches Eléctricos Motrices Remolcados Tipo R]]+Urq_InfraMR[[#This Row],[B.02.3 - Parque de Coches Eléctricos Motrices Tipo R]]</f>
        <v>128</v>
      </c>
      <c r="AU110" s="1">
        <v>0</v>
      </c>
      <c r="AV110" s="1">
        <v>0</v>
      </c>
      <c r="AW110" s="1">
        <v>0</v>
      </c>
      <c r="AX110" s="200">
        <f>+Urq_InfraMR[[#This Row],[B.03.1 - Parque de Coches Motores Motrices Remolcados]]+Urq_InfraMR[[#This Row],[B.03.2 - Parque de Coches Motores Motrices Intermedios]]+Urq_InfraMR[[#This Row],[B.03.3 - Parque de Coches Motores Motrices Cabina]]</f>
        <v>0</v>
      </c>
      <c r="AY110" s="1">
        <v>0</v>
      </c>
      <c r="AZ110" s="1">
        <v>0</v>
      </c>
      <c r="BA110" s="1">
        <v>0</v>
      </c>
      <c r="BB110" s="1">
        <v>0</v>
      </c>
      <c r="BC110" s="200">
        <f>+SUM(Urq_InfraMR[[#This Row],[B.04.1 - Parque de Coches Remolcados Clase Unica]:[B.04.5 - Parque de Coches Remolcados para Servicios Especiales (Cartoneros)]])</f>
        <v>0</v>
      </c>
      <c r="BD110" s="356">
        <v>0</v>
      </c>
      <c r="BE110" s="1">
        <v>1</v>
      </c>
      <c r="BF110" s="1">
        <v>0</v>
      </c>
      <c r="BG110" s="235">
        <v>1435</v>
      </c>
    </row>
    <row r="111" spans="1:59">
      <c r="A111" s="1">
        <v>2002</v>
      </c>
      <c r="B111" s="1" t="s">
        <v>62</v>
      </c>
      <c r="C111" s="10">
        <v>0.2</v>
      </c>
      <c r="D111" s="10">
        <v>0</v>
      </c>
      <c r="E111" s="10">
        <v>0</v>
      </c>
      <c r="F111" s="10">
        <v>25.676639999999999</v>
      </c>
      <c r="G111" s="192">
        <f t="shared" si="7"/>
        <v>25.876639999999998</v>
      </c>
      <c r="H111" s="192">
        <f>+Urq_InfraMR[[#This Row],[Total Líneas de Explotación ]]</f>
        <v>25.876639999999998</v>
      </c>
      <c r="I111" s="192">
        <v>25.677</v>
      </c>
      <c r="J111" s="10">
        <v>0.2</v>
      </c>
      <c r="K111" s="10">
        <v>2.5569999999999999</v>
      </c>
      <c r="L111" s="10">
        <v>54.899000000000001</v>
      </c>
      <c r="M111" s="10">
        <v>3.875</v>
      </c>
      <c r="N111" s="192">
        <f>+Urq_InfraMR[[#This Row],[A.03.1 -  Longitud de Vías de Explotación No Electrificadas Troncales y Ramales (vía principal) (km)]]+Urq_InfraMR[[#This Row],[A.04.1 -  Longitud de Vías de Explotación Electrificadas Troncales y Ramales (vía principal) (km)]]</f>
        <v>55.099000000000004</v>
      </c>
      <c r="O111" s="192">
        <f>+Urq_InfraMR[[#This Row],[Total Vías (excluido Auxiliares)]]</f>
        <v>55.099000000000004</v>
      </c>
      <c r="P111" s="1">
        <v>4</v>
      </c>
      <c r="Q111" s="1">
        <v>19</v>
      </c>
      <c r="R111" s="1">
        <v>0</v>
      </c>
      <c r="S111" s="194">
        <f t="shared" si="8"/>
        <v>23</v>
      </c>
      <c r="T111" s="194">
        <v>23</v>
      </c>
      <c r="U111" s="1">
        <v>0</v>
      </c>
      <c r="V111" s="1">
        <v>29</v>
      </c>
      <c r="W111" s="1">
        <v>0</v>
      </c>
      <c r="X111" s="1">
        <v>3</v>
      </c>
      <c r="Y111" s="1">
        <v>2</v>
      </c>
      <c r="Z111" s="196">
        <f t="shared" si="9"/>
        <v>34</v>
      </c>
      <c r="AA111" s="1">
        <v>2</v>
      </c>
      <c r="AB111" s="1">
        <v>6</v>
      </c>
      <c r="AC111" s="1">
        <f>+Urq_InfraMR[[#This Row],[Total Pasos Vehiculares a Nivel]]</f>
        <v>34</v>
      </c>
      <c r="AD111" s="196">
        <f t="shared" si="10"/>
        <v>42</v>
      </c>
      <c r="AE111" s="1">
        <v>1</v>
      </c>
      <c r="AF111" s="1">
        <v>3</v>
      </c>
      <c r="AG111" s="1">
        <v>38</v>
      </c>
      <c r="AH111" s="196">
        <f t="shared" si="11"/>
        <v>42</v>
      </c>
      <c r="AI111" s="7">
        <v>17.370999999999999</v>
      </c>
      <c r="AJ111" s="7">
        <v>0</v>
      </c>
      <c r="AK111" s="7">
        <v>8.3789999999999996</v>
      </c>
      <c r="AL111" s="198">
        <f t="shared" si="12"/>
        <v>25.75</v>
      </c>
      <c r="AM111" s="1">
        <v>1</v>
      </c>
      <c r="AN111" s="1">
        <v>0</v>
      </c>
      <c r="AO111" s="1">
        <v>0</v>
      </c>
      <c r="AP111" s="200">
        <f t="shared" si="13"/>
        <v>1</v>
      </c>
      <c r="AQ111" s="1">
        <v>0</v>
      </c>
      <c r="AR111" s="1">
        <v>128</v>
      </c>
      <c r="AS111" s="1">
        <v>0</v>
      </c>
      <c r="AT111" s="200">
        <f>+Urq_InfraMR[[#This Row],[B.02.1 - Parque de Coches Eléctricos Motrices]]+Urq_InfraMR[[#This Row],[B.02.2 - Parque de Coches Eléctricos Motrices Remolcados Tipo R]]+Urq_InfraMR[[#This Row],[B.02.3 - Parque de Coches Eléctricos Motrices Tipo R]]</f>
        <v>128</v>
      </c>
      <c r="AU111" s="1">
        <v>0</v>
      </c>
      <c r="AV111" s="1">
        <v>0</v>
      </c>
      <c r="AW111" s="1">
        <v>0</v>
      </c>
      <c r="AX111" s="200">
        <f>+Urq_InfraMR[[#This Row],[B.03.1 - Parque de Coches Motores Motrices Remolcados]]+Urq_InfraMR[[#This Row],[B.03.2 - Parque de Coches Motores Motrices Intermedios]]+Urq_InfraMR[[#This Row],[B.03.3 - Parque de Coches Motores Motrices Cabina]]</f>
        <v>0</v>
      </c>
      <c r="AY111" s="1">
        <v>0</v>
      </c>
      <c r="AZ111" s="1">
        <v>0</v>
      </c>
      <c r="BA111" s="1">
        <v>0</v>
      </c>
      <c r="BB111" s="1">
        <v>0</v>
      </c>
      <c r="BC111" s="200">
        <f>+SUM(Urq_InfraMR[[#This Row],[B.04.1 - Parque de Coches Remolcados Clase Unica]:[B.04.5 - Parque de Coches Remolcados para Servicios Especiales (Cartoneros)]])</f>
        <v>0</v>
      </c>
      <c r="BD111" s="356">
        <v>0</v>
      </c>
      <c r="BE111" s="1">
        <v>1</v>
      </c>
      <c r="BF111" s="1">
        <v>0</v>
      </c>
      <c r="BG111" s="235">
        <v>1435</v>
      </c>
    </row>
    <row r="112" spans="1:59">
      <c r="A112" s="1">
        <v>2002</v>
      </c>
      <c r="B112" s="1" t="s">
        <v>63</v>
      </c>
      <c r="C112" s="10">
        <v>0.2</v>
      </c>
      <c r="D112" s="10">
        <v>0</v>
      </c>
      <c r="E112" s="10">
        <v>0</v>
      </c>
      <c r="F112" s="10">
        <v>25.676639999999999</v>
      </c>
      <c r="G112" s="192">
        <f t="shared" si="7"/>
        <v>25.876639999999998</v>
      </c>
      <c r="H112" s="192">
        <f>+Urq_InfraMR[[#This Row],[Total Líneas de Explotación ]]</f>
        <v>25.876639999999998</v>
      </c>
      <c r="I112" s="192">
        <v>25.677</v>
      </c>
      <c r="J112" s="10">
        <v>0.2</v>
      </c>
      <c r="K112" s="10">
        <v>2.5569999999999999</v>
      </c>
      <c r="L112" s="10">
        <v>54.899000000000001</v>
      </c>
      <c r="M112" s="10">
        <v>3.875</v>
      </c>
      <c r="N112" s="192">
        <f>+Urq_InfraMR[[#This Row],[A.03.1 -  Longitud de Vías de Explotación No Electrificadas Troncales y Ramales (vía principal) (km)]]+Urq_InfraMR[[#This Row],[A.04.1 -  Longitud de Vías de Explotación Electrificadas Troncales y Ramales (vía principal) (km)]]</f>
        <v>55.099000000000004</v>
      </c>
      <c r="O112" s="192">
        <f>+Urq_InfraMR[[#This Row],[Total Vías (excluido Auxiliares)]]</f>
        <v>55.099000000000004</v>
      </c>
      <c r="P112" s="1">
        <v>4</v>
      </c>
      <c r="Q112" s="1">
        <v>19</v>
      </c>
      <c r="R112" s="1">
        <v>0</v>
      </c>
      <c r="S112" s="194">
        <f t="shared" si="8"/>
        <v>23</v>
      </c>
      <c r="T112" s="194">
        <v>23</v>
      </c>
      <c r="U112" s="1">
        <v>0</v>
      </c>
      <c r="V112" s="1">
        <v>29</v>
      </c>
      <c r="W112" s="1">
        <v>0</v>
      </c>
      <c r="X112" s="1">
        <v>3</v>
      </c>
      <c r="Y112" s="1">
        <v>2</v>
      </c>
      <c r="Z112" s="196">
        <f t="shared" si="9"/>
        <v>34</v>
      </c>
      <c r="AA112" s="1">
        <v>2</v>
      </c>
      <c r="AB112" s="1">
        <v>6</v>
      </c>
      <c r="AC112" s="1">
        <f>+Urq_InfraMR[[#This Row],[Total Pasos Vehiculares a Nivel]]</f>
        <v>34</v>
      </c>
      <c r="AD112" s="196">
        <f t="shared" si="10"/>
        <v>42</v>
      </c>
      <c r="AE112" s="1">
        <v>1</v>
      </c>
      <c r="AF112" s="1">
        <v>3</v>
      </c>
      <c r="AG112" s="1">
        <v>38</v>
      </c>
      <c r="AH112" s="196">
        <f t="shared" si="11"/>
        <v>42</v>
      </c>
      <c r="AI112" s="7">
        <v>17.370999999999999</v>
      </c>
      <c r="AJ112" s="7">
        <v>0</v>
      </c>
      <c r="AK112" s="7">
        <v>8.3789999999999996</v>
      </c>
      <c r="AL112" s="198">
        <f t="shared" si="12"/>
        <v>25.75</v>
      </c>
      <c r="AM112" s="1">
        <v>1</v>
      </c>
      <c r="AN112" s="1">
        <v>0</v>
      </c>
      <c r="AO112" s="1">
        <v>0</v>
      </c>
      <c r="AP112" s="200">
        <f t="shared" si="13"/>
        <v>1</v>
      </c>
      <c r="AQ112" s="1">
        <v>0</v>
      </c>
      <c r="AR112" s="1">
        <v>128</v>
      </c>
      <c r="AS112" s="1">
        <v>0</v>
      </c>
      <c r="AT112" s="200">
        <f>+Urq_InfraMR[[#This Row],[B.02.1 - Parque de Coches Eléctricos Motrices]]+Urq_InfraMR[[#This Row],[B.02.2 - Parque de Coches Eléctricos Motrices Remolcados Tipo R]]+Urq_InfraMR[[#This Row],[B.02.3 - Parque de Coches Eléctricos Motrices Tipo R]]</f>
        <v>128</v>
      </c>
      <c r="AU112" s="1">
        <v>0</v>
      </c>
      <c r="AV112" s="1">
        <v>0</v>
      </c>
      <c r="AW112" s="1">
        <v>0</v>
      </c>
      <c r="AX112" s="200">
        <f>+Urq_InfraMR[[#This Row],[B.03.1 - Parque de Coches Motores Motrices Remolcados]]+Urq_InfraMR[[#This Row],[B.03.2 - Parque de Coches Motores Motrices Intermedios]]+Urq_InfraMR[[#This Row],[B.03.3 - Parque de Coches Motores Motrices Cabina]]</f>
        <v>0</v>
      </c>
      <c r="AY112" s="1">
        <v>0</v>
      </c>
      <c r="AZ112" s="1">
        <v>0</v>
      </c>
      <c r="BA112" s="1">
        <v>0</v>
      </c>
      <c r="BB112" s="1">
        <v>0</v>
      </c>
      <c r="BC112" s="200">
        <f>+SUM(Urq_InfraMR[[#This Row],[B.04.1 - Parque de Coches Remolcados Clase Unica]:[B.04.5 - Parque de Coches Remolcados para Servicios Especiales (Cartoneros)]])</f>
        <v>0</v>
      </c>
      <c r="BD112" s="356">
        <v>0</v>
      </c>
      <c r="BE112" s="1">
        <v>1</v>
      </c>
      <c r="BF112" s="1">
        <v>0</v>
      </c>
      <c r="BG112" s="235">
        <v>1435</v>
      </c>
    </row>
    <row r="113" spans="1:59">
      <c r="A113" s="1">
        <v>2002</v>
      </c>
      <c r="B113" s="1" t="s">
        <v>64</v>
      </c>
      <c r="C113" s="10">
        <v>0.2</v>
      </c>
      <c r="D113" s="10">
        <v>0</v>
      </c>
      <c r="E113" s="10">
        <v>0</v>
      </c>
      <c r="F113" s="10">
        <v>25.676639999999999</v>
      </c>
      <c r="G113" s="192">
        <f t="shared" si="7"/>
        <v>25.876639999999998</v>
      </c>
      <c r="H113" s="192">
        <f>+Urq_InfraMR[[#This Row],[Total Líneas de Explotación ]]</f>
        <v>25.876639999999998</v>
      </c>
      <c r="I113" s="192">
        <v>25.677</v>
      </c>
      <c r="J113" s="10">
        <v>0.2</v>
      </c>
      <c r="K113" s="10">
        <v>2.5569999999999999</v>
      </c>
      <c r="L113" s="10">
        <v>54.899000000000001</v>
      </c>
      <c r="M113" s="10">
        <v>3.875</v>
      </c>
      <c r="N113" s="192">
        <f>+Urq_InfraMR[[#This Row],[A.03.1 -  Longitud de Vías de Explotación No Electrificadas Troncales y Ramales (vía principal) (km)]]+Urq_InfraMR[[#This Row],[A.04.1 -  Longitud de Vías de Explotación Electrificadas Troncales y Ramales (vía principal) (km)]]</f>
        <v>55.099000000000004</v>
      </c>
      <c r="O113" s="192">
        <f>+Urq_InfraMR[[#This Row],[Total Vías (excluido Auxiliares)]]</f>
        <v>55.099000000000004</v>
      </c>
      <c r="P113" s="1">
        <v>4</v>
      </c>
      <c r="Q113" s="1">
        <v>19</v>
      </c>
      <c r="R113" s="1">
        <v>0</v>
      </c>
      <c r="S113" s="194">
        <f t="shared" si="8"/>
        <v>23</v>
      </c>
      <c r="T113" s="194">
        <v>23</v>
      </c>
      <c r="U113" s="1">
        <v>0</v>
      </c>
      <c r="V113" s="1">
        <v>29</v>
      </c>
      <c r="W113" s="1">
        <v>0</v>
      </c>
      <c r="X113" s="1">
        <v>3</v>
      </c>
      <c r="Y113" s="1">
        <v>2</v>
      </c>
      <c r="Z113" s="196">
        <f t="shared" si="9"/>
        <v>34</v>
      </c>
      <c r="AA113" s="1">
        <v>2</v>
      </c>
      <c r="AB113" s="1">
        <v>6</v>
      </c>
      <c r="AC113" s="1">
        <f>+Urq_InfraMR[[#This Row],[Total Pasos Vehiculares a Nivel]]</f>
        <v>34</v>
      </c>
      <c r="AD113" s="196">
        <f t="shared" si="10"/>
        <v>42</v>
      </c>
      <c r="AE113" s="1">
        <v>1</v>
      </c>
      <c r="AF113" s="1">
        <v>3</v>
      </c>
      <c r="AG113" s="1">
        <v>38</v>
      </c>
      <c r="AH113" s="196">
        <f t="shared" si="11"/>
        <v>42</v>
      </c>
      <c r="AI113" s="7">
        <v>17.370999999999999</v>
      </c>
      <c r="AJ113" s="7">
        <v>0</v>
      </c>
      <c r="AK113" s="7">
        <v>8.3789999999999996</v>
      </c>
      <c r="AL113" s="198">
        <f t="shared" si="12"/>
        <v>25.75</v>
      </c>
      <c r="AM113" s="1">
        <v>1</v>
      </c>
      <c r="AN113" s="1">
        <v>0</v>
      </c>
      <c r="AO113" s="1">
        <v>0</v>
      </c>
      <c r="AP113" s="200">
        <f t="shared" si="13"/>
        <v>1</v>
      </c>
      <c r="AQ113" s="1">
        <v>0</v>
      </c>
      <c r="AR113" s="1">
        <v>128</v>
      </c>
      <c r="AS113" s="1">
        <v>0</v>
      </c>
      <c r="AT113" s="200">
        <f>+Urq_InfraMR[[#This Row],[B.02.1 - Parque de Coches Eléctricos Motrices]]+Urq_InfraMR[[#This Row],[B.02.2 - Parque de Coches Eléctricos Motrices Remolcados Tipo R]]+Urq_InfraMR[[#This Row],[B.02.3 - Parque de Coches Eléctricos Motrices Tipo R]]</f>
        <v>128</v>
      </c>
      <c r="AU113" s="1">
        <v>0</v>
      </c>
      <c r="AV113" s="1">
        <v>0</v>
      </c>
      <c r="AW113" s="1">
        <v>0</v>
      </c>
      <c r="AX113" s="200">
        <f>+Urq_InfraMR[[#This Row],[B.03.1 - Parque de Coches Motores Motrices Remolcados]]+Urq_InfraMR[[#This Row],[B.03.2 - Parque de Coches Motores Motrices Intermedios]]+Urq_InfraMR[[#This Row],[B.03.3 - Parque de Coches Motores Motrices Cabina]]</f>
        <v>0</v>
      </c>
      <c r="AY113" s="1">
        <v>0</v>
      </c>
      <c r="AZ113" s="1">
        <v>0</v>
      </c>
      <c r="BA113" s="1">
        <v>0</v>
      </c>
      <c r="BB113" s="1">
        <v>0</v>
      </c>
      <c r="BC113" s="200">
        <f>+SUM(Urq_InfraMR[[#This Row],[B.04.1 - Parque de Coches Remolcados Clase Unica]:[B.04.5 - Parque de Coches Remolcados para Servicios Especiales (Cartoneros)]])</f>
        <v>0</v>
      </c>
      <c r="BD113" s="356">
        <v>0</v>
      </c>
      <c r="BE113" s="1">
        <v>1</v>
      </c>
      <c r="BF113" s="1">
        <v>0</v>
      </c>
      <c r="BG113" s="235">
        <v>1435</v>
      </c>
    </row>
    <row r="114" spans="1:59">
      <c r="A114" s="1">
        <v>2002</v>
      </c>
      <c r="B114" s="1" t="s">
        <v>65</v>
      </c>
      <c r="C114" s="10">
        <v>0.2</v>
      </c>
      <c r="D114" s="10">
        <v>0</v>
      </c>
      <c r="E114" s="10">
        <v>0</v>
      </c>
      <c r="F114" s="10">
        <v>25.676639999999999</v>
      </c>
      <c r="G114" s="192">
        <f t="shared" si="7"/>
        <v>25.876639999999998</v>
      </c>
      <c r="H114" s="192">
        <f>+Urq_InfraMR[[#This Row],[Total Líneas de Explotación ]]</f>
        <v>25.876639999999998</v>
      </c>
      <c r="I114" s="192">
        <v>25.677</v>
      </c>
      <c r="J114" s="10">
        <v>0.2</v>
      </c>
      <c r="K114" s="10">
        <v>2.5569999999999999</v>
      </c>
      <c r="L114" s="10">
        <v>54.899000000000001</v>
      </c>
      <c r="M114" s="10">
        <v>3.875</v>
      </c>
      <c r="N114" s="192">
        <f>+Urq_InfraMR[[#This Row],[A.03.1 -  Longitud de Vías de Explotación No Electrificadas Troncales y Ramales (vía principal) (km)]]+Urq_InfraMR[[#This Row],[A.04.1 -  Longitud de Vías de Explotación Electrificadas Troncales y Ramales (vía principal) (km)]]</f>
        <v>55.099000000000004</v>
      </c>
      <c r="O114" s="192">
        <f>+Urq_InfraMR[[#This Row],[Total Vías (excluido Auxiliares)]]</f>
        <v>55.099000000000004</v>
      </c>
      <c r="P114" s="1">
        <v>4</v>
      </c>
      <c r="Q114" s="1">
        <v>19</v>
      </c>
      <c r="R114" s="1">
        <v>0</v>
      </c>
      <c r="S114" s="194">
        <f t="shared" si="8"/>
        <v>23</v>
      </c>
      <c r="T114" s="194">
        <v>23</v>
      </c>
      <c r="U114" s="1">
        <v>0</v>
      </c>
      <c r="V114" s="1">
        <v>29</v>
      </c>
      <c r="W114" s="1">
        <v>0</v>
      </c>
      <c r="X114" s="1">
        <v>3</v>
      </c>
      <c r="Y114" s="1">
        <v>2</v>
      </c>
      <c r="Z114" s="196">
        <f t="shared" si="9"/>
        <v>34</v>
      </c>
      <c r="AA114" s="1">
        <v>2</v>
      </c>
      <c r="AB114" s="1">
        <v>6</v>
      </c>
      <c r="AC114" s="1">
        <f>+Urq_InfraMR[[#This Row],[Total Pasos Vehiculares a Nivel]]</f>
        <v>34</v>
      </c>
      <c r="AD114" s="196">
        <f t="shared" si="10"/>
        <v>42</v>
      </c>
      <c r="AE114" s="1">
        <v>1</v>
      </c>
      <c r="AF114" s="1">
        <v>3</v>
      </c>
      <c r="AG114" s="1">
        <v>38</v>
      </c>
      <c r="AH114" s="196">
        <f t="shared" si="11"/>
        <v>42</v>
      </c>
      <c r="AI114" s="7">
        <v>17.370999999999999</v>
      </c>
      <c r="AJ114" s="7">
        <v>0</v>
      </c>
      <c r="AK114" s="7">
        <v>8.3789999999999996</v>
      </c>
      <c r="AL114" s="198">
        <f t="shared" si="12"/>
        <v>25.75</v>
      </c>
      <c r="AM114" s="1">
        <v>1</v>
      </c>
      <c r="AN114" s="1">
        <v>0</v>
      </c>
      <c r="AO114" s="1">
        <v>0</v>
      </c>
      <c r="AP114" s="200">
        <f t="shared" si="13"/>
        <v>1</v>
      </c>
      <c r="AQ114" s="1">
        <v>0</v>
      </c>
      <c r="AR114" s="1">
        <v>128</v>
      </c>
      <c r="AS114" s="1">
        <v>0</v>
      </c>
      <c r="AT114" s="200">
        <f>+Urq_InfraMR[[#This Row],[B.02.1 - Parque de Coches Eléctricos Motrices]]+Urq_InfraMR[[#This Row],[B.02.2 - Parque de Coches Eléctricos Motrices Remolcados Tipo R]]+Urq_InfraMR[[#This Row],[B.02.3 - Parque de Coches Eléctricos Motrices Tipo R]]</f>
        <v>128</v>
      </c>
      <c r="AU114" s="1">
        <v>0</v>
      </c>
      <c r="AV114" s="1">
        <v>0</v>
      </c>
      <c r="AW114" s="1">
        <v>0</v>
      </c>
      <c r="AX114" s="200">
        <f>+Urq_InfraMR[[#This Row],[B.03.1 - Parque de Coches Motores Motrices Remolcados]]+Urq_InfraMR[[#This Row],[B.03.2 - Parque de Coches Motores Motrices Intermedios]]+Urq_InfraMR[[#This Row],[B.03.3 - Parque de Coches Motores Motrices Cabina]]</f>
        <v>0</v>
      </c>
      <c r="AY114" s="1">
        <v>0</v>
      </c>
      <c r="AZ114" s="1">
        <v>0</v>
      </c>
      <c r="BA114" s="1">
        <v>0</v>
      </c>
      <c r="BB114" s="1">
        <v>0</v>
      </c>
      <c r="BC114" s="200">
        <f>+SUM(Urq_InfraMR[[#This Row],[B.04.1 - Parque de Coches Remolcados Clase Unica]:[B.04.5 - Parque de Coches Remolcados para Servicios Especiales (Cartoneros)]])</f>
        <v>0</v>
      </c>
      <c r="BD114" s="356">
        <v>0</v>
      </c>
      <c r="BE114" s="1">
        <v>1</v>
      </c>
      <c r="BF114" s="1">
        <v>0</v>
      </c>
      <c r="BG114" s="235">
        <v>1435</v>
      </c>
    </row>
    <row r="115" spans="1:59">
      <c r="A115" s="1">
        <v>2002</v>
      </c>
      <c r="B115" s="1" t="s">
        <v>66</v>
      </c>
      <c r="C115" s="10">
        <v>0.2</v>
      </c>
      <c r="D115" s="10">
        <v>0</v>
      </c>
      <c r="E115" s="10">
        <v>0</v>
      </c>
      <c r="F115" s="10">
        <v>25.676639999999999</v>
      </c>
      <c r="G115" s="192">
        <f t="shared" si="7"/>
        <v>25.876639999999998</v>
      </c>
      <c r="H115" s="192">
        <f>+Urq_InfraMR[[#This Row],[Total Líneas de Explotación ]]</f>
        <v>25.876639999999998</v>
      </c>
      <c r="I115" s="192">
        <v>25.677</v>
      </c>
      <c r="J115" s="10">
        <v>0.2</v>
      </c>
      <c r="K115" s="10">
        <v>2.5569999999999999</v>
      </c>
      <c r="L115" s="10">
        <v>54.899000000000001</v>
      </c>
      <c r="M115" s="10">
        <v>3.875</v>
      </c>
      <c r="N115" s="192">
        <f>+Urq_InfraMR[[#This Row],[A.03.1 -  Longitud de Vías de Explotación No Electrificadas Troncales y Ramales (vía principal) (km)]]+Urq_InfraMR[[#This Row],[A.04.1 -  Longitud de Vías de Explotación Electrificadas Troncales y Ramales (vía principal) (km)]]</f>
        <v>55.099000000000004</v>
      </c>
      <c r="O115" s="192">
        <f>+Urq_InfraMR[[#This Row],[Total Vías (excluido Auxiliares)]]</f>
        <v>55.099000000000004</v>
      </c>
      <c r="P115" s="1">
        <v>4</v>
      </c>
      <c r="Q115" s="1">
        <v>19</v>
      </c>
      <c r="R115" s="1">
        <v>0</v>
      </c>
      <c r="S115" s="194">
        <f t="shared" si="8"/>
        <v>23</v>
      </c>
      <c r="T115" s="194">
        <v>23</v>
      </c>
      <c r="U115" s="1">
        <v>0</v>
      </c>
      <c r="V115" s="1">
        <v>29</v>
      </c>
      <c r="W115" s="1">
        <v>0</v>
      </c>
      <c r="X115" s="1">
        <v>3</v>
      </c>
      <c r="Y115" s="1">
        <v>2</v>
      </c>
      <c r="Z115" s="196">
        <f t="shared" si="9"/>
        <v>34</v>
      </c>
      <c r="AA115" s="1">
        <v>2</v>
      </c>
      <c r="AB115" s="1">
        <v>6</v>
      </c>
      <c r="AC115" s="1">
        <f>+Urq_InfraMR[[#This Row],[Total Pasos Vehiculares a Nivel]]</f>
        <v>34</v>
      </c>
      <c r="AD115" s="196">
        <f t="shared" si="10"/>
        <v>42</v>
      </c>
      <c r="AE115" s="1">
        <v>1</v>
      </c>
      <c r="AF115" s="1">
        <v>3</v>
      </c>
      <c r="AG115" s="1">
        <v>38</v>
      </c>
      <c r="AH115" s="196">
        <f t="shared" si="11"/>
        <v>42</v>
      </c>
      <c r="AI115" s="7">
        <v>17.370999999999999</v>
      </c>
      <c r="AJ115" s="7">
        <v>0</v>
      </c>
      <c r="AK115" s="7">
        <v>8.3789999999999996</v>
      </c>
      <c r="AL115" s="198">
        <f t="shared" si="12"/>
        <v>25.75</v>
      </c>
      <c r="AM115" s="1">
        <v>1</v>
      </c>
      <c r="AN115" s="1">
        <v>0</v>
      </c>
      <c r="AO115" s="1">
        <v>0</v>
      </c>
      <c r="AP115" s="200">
        <f t="shared" si="13"/>
        <v>1</v>
      </c>
      <c r="AQ115" s="1">
        <v>0</v>
      </c>
      <c r="AR115" s="1">
        <v>128</v>
      </c>
      <c r="AS115" s="1">
        <v>0</v>
      </c>
      <c r="AT115" s="200">
        <f>+Urq_InfraMR[[#This Row],[B.02.1 - Parque de Coches Eléctricos Motrices]]+Urq_InfraMR[[#This Row],[B.02.2 - Parque de Coches Eléctricos Motrices Remolcados Tipo R]]+Urq_InfraMR[[#This Row],[B.02.3 - Parque de Coches Eléctricos Motrices Tipo R]]</f>
        <v>128</v>
      </c>
      <c r="AU115" s="1">
        <v>0</v>
      </c>
      <c r="AV115" s="1">
        <v>0</v>
      </c>
      <c r="AW115" s="1">
        <v>0</v>
      </c>
      <c r="AX115" s="200">
        <f>+Urq_InfraMR[[#This Row],[B.03.1 - Parque de Coches Motores Motrices Remolcados]]+Urq_InfraMR[[#This Row],[B.03.2 - Parque de Coches Motores Motrices Intermedios]]+Urq_InfraMR[[#This Row],[B.03.3 - Parque de Coches Motores Motrices Cabina]]</f>
        <v>0</v>
      </c>
      <c r="AY115" s="1">
        <v>0</v>
      </c>
      <c r="AZ115" s="1">
        <v>0</v>
      </c>
      <c r="BA115" s="1">
        <v>0</v>
      </c>
      <c r="BB115" s="1">
        <v>0</v>
      </c>
      <c r="BC115" s="200">
        <f>+SUM(Urq_InfraMR[[#This Row],[B.04.1 - Parque de Coches Remolcados Clase Unica]:[B.04.5 - Parque de Coches Remolcados para Servicios Especiales (Cartoneros)]])</f>
        <v>0</v>
      </c>
      <c r="BD115" s="356">
        <v>0</v>
      </c>
      <c r="BE115" s="1">
        <v>1</v>
      </c>
      <c r="BF115" s="1">
        <v>0</v>
      </c>
      <c r="BG115" s="235">
        <v>1435</v>
      </c>
    </row>
    <row r="116" spans="1:59">
      <c r="A116" s="1">
        <v>2002</v>
      </c>
      <c r="B116" s="1" t="s">
        <v>67</v>
      </c>
      <c r="C116" s="10">
        <v>0.2</v>
      </c>
      <c r="D116" s="10">
        <v>0</v>
      </c>
      <c r="E116" s="10">
        <v>0</v>
      </c>
      <c r="F116" s="10">
        <v>25.676639999999999</v>
      </c>
      <c r="G116" s="192">
        <f t="shared" si="7"/>
        <v>25.876639999999998</v>
      </c>
      <c r="H116" s="192">
        <f>+Urq_InfraMR[[#This Row],[Total Líneas de Explotación ]]</f>
        <v>25.876639999999998</v>
      </c>
      <c r="I116" s="192">
        <v>25.677</v>
      </c>
      <c r="J116" s="10">
        <v>0.2</v>
      </c>
      <c r="K116" s="10">
        <v>2.5569999999999999</v>
      </c>
      <c r="L116" s="10">
        <v>54.899000000000001</v>
      </c>
      <c r="M116" s="10">
        <v>3.875</v>
      </c>
      <c r="N116" s="192">
        <f>+Urq_InfraMR[[#This Row],[A.03.1 -  Longitud de Vías de Explotación No Electrificadas Troncales y Ramales (vía principal) (km)]]+Urq_InfraMR[[#This Row],[A.04.1 -  Longitud de Vías de Explotación Electrificadas Troncales y Ramales (vía principal) (km)]]</f>
        <v>55.099000000000004</v>
      </c>
      <c r="O116" s="192">
        <f>+Urq_InfraMR[[#This Row],[Total Vías (excluido Auxiliares)]]</f>
        <v>55.099000000000004</v>
      </c>
      <c r="P116" s="1">
        <v>4</v>
      </c>
      <c r="Q116" s="1">
        <v>19</v>
      </c>
      <c r="R116" s="1">
        <v>0</v>
      </c>
      <c r="S116" s="194">
        <f t="shared" si="8"/>
        <v>23</v>
      </c>
      <c r="T116" s="194">
        <v>23</v>
      </c>
      <c r="U116" s="1">
        <v>0</v>
      </c>
      <c r="V116" s="1">
        <v>29</v>
      </c>
      <c r="W116" s="1">
        <v>0</v>
      </c>
      <c r="X116" s="1">
        <v>3</v>
      </c>
      <c r="Y116" s="1">
        <v>2</v>
      </c>
      <c r="Z116" s="196">
        <f t="shared" si="9"/>
        <v>34</v>
      </c>
      <c r="AA116" s="1">
        <v>2</v>
      </c>
      <c r="AB116" s="1">
        <v>6</v>
      </c>
      <c r="AC116" s="1">
        <f>+Urq_InfraMR[[#This Row],[Total Pasos Vehiculares a Nivel]]</f>
        <v>34</v>
      </c>
      <c r="AD116" s="196">
        <f t="shared" si="10"/>
        <v>42</v>
      </c>
      <c r="AE116" s="1">
        <v>1</v>
      </c>
      <c r="AF116" s="1">
        <v>3</v>
      </c>
      <c r="AG116" s="1">
        <v>38</v>
      </c>
      <c r="AH116" s="196">
        <f t="shared" si="11"/>
        <v>42</v>
      </c>
      <c r="AI116" s="7">
        <v>17.370999999999999</v>
      </c>
      <c r="AJ116" s="7">
        <v>0</v>
      </c>
      <c r="AK116" s="7">
        <v>8.3789999999999996</v>
      </c>
      <c r="AL116" s="198">
        <f t="shared" si="12"/>
        <v>25.75</v>
      </c>
      <c r="AM116" s="1">
        <v>1</v>
      </c>
      <c r="AN116" s="1">
        <v>0</v>
      </c>
      <c r="AO116" s="1">
        <v>0</v>
      </c>
      <c r="AP116" s="200">
        <f t="shared" si="13"/>
        <v>1</v>
      </c>
      <c r="AQ116" s="1">
        <v>0</v>
      </c>
      <c r="AR116" s="1">
        <v>128</v>
      </c>
      <c r="AS116" s="1">
        <v>0</v>
      </c>
      <c r="AT116" s="200">
        <f>+Urq_InfraMR[[#This Row],[B.02.1 - Parque de Coches Eléctricos Motrices]]+Urq_InfraMR[[#This Row],[B.02.2 - Parque de Coches Eléctricos Motrices Remolcados Tipo R]]+Urq_InfraMR[[#This Row],[B.02.3 - Parque de Coches Eléctricos Motrices Tipo R]]</f>
        <v>128</v>
      </c>
      <c r="AU116" s="1">
        <v>0</v>
      </c>
      <c r="AV116" s="1">
        <v>0</v>
      </c>
      <c r="AW116" s="1">
        <v>0</v>
      </c>
      <c r="AX116" s="200">
        <f>+Urq_InfraMR[[#This Row],[B.03.1 - Parque de Coches Motores Motrices Remolcados]]+Urq_InfraMR[[#This Row],[B.03.2 - Parque de Coches Motores Motrices Intermedios]]+Urq_InfraMR[[#This Row],[B.03.3 - Parque de Coches Motores Motrices Cabina]]</f>
        <v>0</v>
      </c>
      <c r="AY116" s="1">
        <v>0</v>
      </c>
      <c r="AZ116" s="1">
        <v>0</v>
      </c>
      <c r="BA116" s="1">
        <v>0</v>
      </c>
      <c r="BB116" s="1">
        <v>0</v>
      </c>
      <c r="BC116" s="200">
        <f>+SUM(Urq_InfraMR[[#This Row],[B.04.1 - Parque de Coches Remolcados Clase Unica]:[B.04.5 - Parque de Coches Remolcados para Servicios Especiales (Cartoneros)]])</f>
        <v>0</v>
      </c>
      <c r="BD116" s="356">
        <v>0</v>
      </c>
      <c r="BE116" s="1">
        <v>1</v>
      </c>
      <c r="BF116" s="1">
        <v>0</v>
      </c>
      <c r="BG116" s="235">
        <v>1435</v>
      </c>
    </row>
    <row r="117" spans="1:59">
      <c r="A117" s="1">
        <v>2002</v>
      </c>
      <c r="B117" s="1" t="s">
        <v>68</v>
      </c>
      <c r="C117" s="10">
        <v>0.2</v>
      </c>
      <c r="D117" s="10">
        <v>0</v>
      </c>
      <c r="E117" s="10">
        <v>0</v>
      </c>
      <c r="F117" s="10">
        <v>25.676639999999999</v>
      </c>
      <c r="G117" s="192">
        <f t="shared" si="7"/>
        <v>25.876639999999998</v>
      </c>
      <c r="H117" s="192">
        <f>+Urq_InfraMR[[#This Row],[Total Líneas de Explotación ]]</f>
        <v>25.876639999999998</v>
      </c>
      <c r="I117" s="192">
        <v>25.677</v>
      </c>
      <c r="J117" s="10">
        <v>0.2</v>
      </c>
      <c r="K117" s="10">
        <v>2.5569999999999999</v>
      </c>
      <c r="L117" s="10">
        <v>54.899000000000001</v>
      </c>
      <c r="M117" s="10">
        <v>3.875</v>
      </c>
      <c r="N117" s="192">
        <f>+Urq_InfraMR[[#This Row],[A.03.1 -  Longitud de Vías de Explotación No Electrificadas Troncales y Ramales (vía principal) (km)]]+Urq_InfraMR[[#This Row],[A.04.1 -  Longitud de Vías de Explotación Electrificadas Troncales y Ramales (vía principal) (km)]]</f>
        <v>55.099000000000004</v>
      </c>
      <c r="O117" s="192">
        <f>+Urq_InfraMR[[#This Row],[Total Vías (excluido Auxiliares)]]</f>
        <v>55.099000000000004</v>
      </c>
      <c r="P117" s="1">
        <v>4</v>
      </c>
      <c r="Q117" s="1">
        <v>19</v>
      </c>
      <c r="R117" s="1">
        <v>0</v>
      </c>
      <c r="S117" s="194">
        <f t="shared" si="8"/>
        <v>23</v>
      </c>
      <c r="T117" s="194">
        <v>23</v>
      </c>
      <c r="U117" s="1">
        <v>0</v>
      </c>
      <c r="V117" s="1">
        <v>29</v>
      </c>
      <c r="W117" s="1">
        <v>0</v>
      </c>
      <c r="X117" s="1">
        <v>3</v>
      </c>
      <c r="Y117" s="1">
        <v>2</v>
      </c>
      <c r="Z117" s="196">
        <f t="shared" si="9"/>
        <v>34</v>
      </c>
      <c r="AA117" s="1">
        <v>2</v>
      </c>
      <c r="AB117" s="1">
        <v>6</v>
      </c>
      <c r="AC117" s="1">
        <f>+Urq_InfraMR[[#This Row],[Total Pasos Vehiculares a Nivel]]</f>
        <v>34</v>
      </c>
      <c r="AD117" s="196">
        <f t="shared" si="10"/>
        <v>42</v>
      </c>
      <c r="AE117" s="1">
        <v>1</v>
      </c>
      <c r="AF117" s="1">
        <v>3</v>
      </c>
      <c r="AG117" s="1">
        <v>38</v>
      </c>
      <c r="AH117" s="196">
        <f t="shared" si="11"/>
        <v>42</v>
      </c>
      <c r="AI117" s="7">
        <v>17.370999999999999</v>
      </c>
      <c r="AJ117" s="7">
        <v>0</v>
      </c>
      <c r="AK117" s="7">
        <v>8.3789999999999996</v>
      </c>
      <c r="AL117" s="198">
        <f t="shared" si="12"/>
        <v>25.75</v>
      </c>
      <c r="AM117" s="1">
        <v>1</v>
      </c>
      <c r="AN117" s="1">
        <v>0</v>
      </c>
      <c r="AO117" s="1">
        <v>0</v>
      </c>
      <c r="AP117" s="200">
        <f t="shared" si="13"/>
        <v>1</v>
      </c>
      <c r="AQ117" s="1">
        <v>0</v>
      </c>
      <c r="AR117" s="1">
        <v>128</v>
      </c>
      <c r="AS117" s="1">
        <v>0</v>
      </c>
      <c r="AT117" s="200">
        <f>+Urq_InfraMR[[#This Row],[B.02.1 - Parque de Coches Eléctricos Motrices]]+Urq_InfraMR[[#This Row],[B.02.2 - Parque de Coches Eléctricos Motrices Remolcados Tipo R]]+Urq_InfraMR[[#This Row],[B.02.3 - Parque de Coches Eléctricos Motrices Tipo R]]</f>
        <v>128</v>
      </c>
      <c r="AU117" s="1">
        <v>0</v>
      </c>
      <c r="AV117" s="1">
        <v>0</v>
      </c>
      <c r="AW117" s="1">
        <v>0</v>
      </c>
      <c r="AX117" s="200">
        <f>+Urq_InfraMR[[#This Row],[B.03.1 - Parque de Coches Motores Motrices Remolcados]]+Urq_InfraMR[[#This Row],[B.03.2 - Parque de Coches Motores Motrices Intermedios]]+Urq_InfraMR[[#This Row],[B.03.3 - Parque de Coches Motores Motrices Cabina]]</f>
        <v>0</v>
      </c>
      <c r="AY117" s="1">
        <v>0</v>
      </c>
      <c r="AZ117" s="1">
        <v>0</v>
      </c>
      <c r="BA117" s="1">
        <v>0</v>
      </c>
      <c r="BB117" s="1">
        <v>0</v>
      </c>
      <c r="BC117" s="200">
        <f>+SUM(Urq_InfraMR[[#This Row],[B.04.1 - Parque de Coches Remolcados Clase Unica]:[B.04.5 - Parque de Coches Remolcados para Servicios Especiales (Cartoneros)]])</f>
        <v>0</v>
      </c>
      <c r="BD117" s="356">
        <v>0</v>
      </c>
      <c r="BE117" s="1">
        <v>1</v>
      </c>
      <c r="BF117" s="1">
        <v>0</v>
      </c>
      <c r="BG117" s="235">
        <v>1435</v>
      </c>
    </row>
    <row r="118" spans="1:59">
      <c r="A118" s="1">
        <v>2002</v>
      </c>
      <c r="B118" s="1" t="s">
        <v>69</v>
      </c>
      <c r="C118" s="10">
        <v>0.2</v>
      </c>
      <c r="D118" s="10">
        <v>0</v>
      </c>
      <c r="E118" s="10">
        <v>0</v>
      </c>
      <c r="F118" s="10">
        <v>25.676639999999999</v>
      </c>
      <c r="G118" s="192">
        <f t="shared" si="7"/>
        <v>25.876639999999998</v>
      </c>
      <c r="H118" s="192">
        <f>+Urq_InfraMR[[#This Row],[Total Líneas de Explotación ]]</f>
        <v>25.876639999999998</v>
      </c>
      <c r="I118" s="192">
        <v>25.677</v>
      </c>
      <c r="J118" s="10">
        <v>0.2</v>
      </c>
      <c r="K118" s="10">
        <v>2.5569999999999999</v>
      </c>
      <c r="L118" s="10">
        <v>54.899000000000001</v>
      </c>
      <c r="M118" s="10">
        <v>3.875</v>
      </c>
      <c r="N118" s="192">
        <f>+Urq_InfraMR[[#This Row],[A.03.1 -  Longitud de Vías de Explotación No Electrificadas Troncales y Ramales (vía principal) (km)]]+Urq_InfraMR[[#This Row],[A.04.1 -  Longitud de Vías de Explotación Electrificadas Troncales y Ramales (vía principal) (km)]]</f>
        <v>55.099000000000004</v>
      </c>
      <c r="O118" s="192">
        <f>+Urq_InfraMR[[#This Row],[Total Vías (excluido Auxiliares)]]</f>
        <v>55.099000000000004</v>
      </c>
      <c r="P118" s="1">
        <v>4</v>
      </c>
      <c r="Q118" s="1">
        <v>19</v>
      </c>
      <c r="R118" s="1">
        <v>0</v>
      </c>
      <c r="S118" s="194">
        <f t="shared" si="8"/>
        <v>23</v>
      </c>
      <c r="T118" s="194">
        <v>23</v>
      </c>
      <c r="U118" s="1">
        <v>0</v>
      </c>
      <c r="V118" s="1">
        <v>29</v>
      </c>
      <c r="W118" s="1">
        <v>0</v>
      </c>
      <c r="X118" s="1">
        <v>3</v>
      </c>
      <c r="Y118" s="1">
        <v>2</v>
      </c>
      <c r="Z118" s="196">
        <f t="shared" si="9"/>
        <v>34</v>
      </c>
      <c r="AA118" s="1">
        <v>2</v>
      </c>
      <c r="AB118" s="1">
        <v>6</v>
      </c>
      <c r="AC118" s="1">
        <f>+Urq_InfraMR[[#This Row],[Total Pasos Vehiculares a Nivel]]</f>
        <v>34</v>
      </c>
      <c r="AD118" s="196">
        <f t="shared" si="10"/>
        <v>42</v>
      </c>
      <c r="AE118" s="1">
        <v>1</v>
      </c>
      <c r="AF118" s="1">
        <v>3</v>
      </c>
      <c r="AG118" s="1">
        <v>38</v>
      </c>
      <c r="AH118" s="196">
        <f t="shared" si="11"/>
        <v>42</v>
      </c>
      <c r="AI118" s="7">
        <v>17.370999999999999</v>
      </c>
      <c r="AJ118" s="7">
        <v>0</v>
      </c>
      <c r="AK118" s="7">
        <v>8.3789999999999996</v>
      </c>
      <c r="AL118" s="198">
        <f t="shared" si="12"/>
        <v>25.75</v>
      </c>
      <c r="AM118" s="1">
        <v>1</v>
      </c>
      <c r="AN118" s="1">
        <v>0</v>
      </c>
      <c r="AO118" s="1">
        <v>0</v>
      </c>
      <c r="AP118" s="200">
        <f t="shared" si="13"/>
        <v>1</v>
      </c>
      <c r="AQ118" s="1">
        <v>0</v>
      </c>
      <c r="AR118" s="1">
        <v>128</v>
      </c>
      <c r="AS118" s="1">
        <v>0</v>
      </c>
      <c r="AT118" s="200">
        <f>+Urq_InfraMR[[#This Row],[B.02.1 - Parque de Coches Eléctricos Motrices]]+Urq_InfraMR[[#This Row],[B.02.2 - Parque de Coches Eléctricos Motrices Remolcados Tipo R]]+Urq_InfraMR[[#This Row],[B.02.3 - Parque de Coches Eléctricos Motrices Tipo R]]</f>
        <v>128</v>
      </c>
      <c r="AU118" s="1">
        <v>0</v>
      </c>
      <c r="AV118" s="1">
        <v>0</v>
      </c>
      <c r="AW118" s="1">
        <v>0</v>
      </c>
      <c r="AX118" s="200">
        <f>+Urq_InfraMR[[#This Row],[B.03.1 - Parque de Coches Motores Motrices Remolcados]]+Urq_InfraMR[[#This Row],[B.03.2 - Parque de Coches Motores Motrices Intermedios]]+Urq_InfraMR[[#This Row],[B.03.3 - Parque de Coches Motores Motrices Cabina]]</f>
        <v>0</v>
      </c>
      <c r="AY118" s="1">
        <v>0</v>
      </c>
      <c r="AZ118" s="1">
        <v>0</v>
      </c>
      <c r="BA118" s="1">
        <v>0</v>
      </c>
      <c r="BB118" s="1">
        <v>0</v>
      </c>
      <c r="BC118" s="200">
        <f>+SUM(Urq_InfraMR[[#This Row],[B.04.1 - Parque de Coches Remolcados Clase Unica]:[B.04.5 - Parque de Coches Remolcados para Servicios Especiales (Cartoneros)]])</f>
        <v>0</v>
      </c>
      <c r="BD118" s="356">
        <v>0</v>
      </c>
      <c r="BE118" s="1">
        <v>1</v>
      </c>
      <c r="BF118" s="1">
        <v>0</v>
      </c>
      <c r="BG118" s="235">
        <v>1435</v>
      </c>
    </row>
    <row r="119" spans="1:59">
      <c r="A119" s="1">
        <v>2002</v>
      </c>
      <c r="B119" s="1" t="s">
        <v>70</v>
      </c>
      <c r="C119" s="10">
        <v>0.2</v>
      </c>
      <c r="D119" s="10">
        <v>0</v>
      </c>
      <c r="E119" s="10">
        <v>0</v>
      </c>
      <c r="F119" s="10">
        <v>25.676639999999999</v>
      </c>
      <c r="G119" s="192">
        <f t="shared" si="7"/>
        <v>25.876639999999998</v>
      </c>
      <c r="H119" s="192">
        <f>+Urq_InfraMR[[#This Row],[Total Líneas de Explotación ]]</f>
        <v>25.876639999999998</v>
      </c>
      <c r="I119" s="192">
        <v>25.677</v>
      </c>
      <c r="J119" s="10">
        <v>0.2</v>
      </c>
      <c r="K119" s="10">
        <v>2.5569999999999999</v>
      </c>
      <c r="L119" s="10">
        <v>54.899000000000001</v>
      </c>
      <c r="M119" s="10">
        <v>3.875</v>
      </c>
      <c r="N119" s="192">
        <f>+Urq_InfraMR[[#This Row],[A.03.1 -  Longitud de Vías de Explotación No Electrificadas Troncales y Ramales (vía principal) (km)]]+Urq_InfraMR[[#This Row],[A.04.1 -  Longitud de Vías de Explotación Electrificadas Troncales y Ramales (vía principal) (km)]]</f>
        <v>55.099000000000004</v>
      </c>
      <c r="O119" s="192">
        <f>+Urq_InfraMR[[#This Row],[Total Vías (excluido Auxiliares)]]</f>
        <v>55.099000000000004</v>
      </c>
      <c r="P119" s="1">
        <v>4</v>
      </c>
      <c r="Q119" s="1">
        <v>19</v>
      </c>
      <c r="R119" s="1">
        <v>0</v>
      </c>
      <c r="S119" s="194">
        <f t="shared" si="8"/>
        <v>23</v>
      </c>
      <c r="T119" s="194">
        <v>23</v>
      </c>
      <c r="U119" s="1">
        <v>0</v>
      </c>
      <c r="V119" s="1">
        <v>29</v>
      </c>
      <c r="W119" s="1">
        <v>0</v>
      </c>
      <c r="X119" s="1">
        <v>3</v>
      </c>
      <c r="Y119" s="1">
        <v>2</v>
      </c>
      <c r="Z119" s="196">
        <f t="shared" si="9"/>
        <v>34</v>
      </c>
      <c r="AA119" s="1">
        <v>2</v>
      </c>
      <c r="AB119" s="1">
        <v>6</v>
      </c>
      <c r="AC119" s="1">
        <f>+Urq_InfraMR[[#This Row],[Total Pasos Vehiculares a Nivel]]</f>
        <v>34</v>
      </c>
      <c r="AD119" s="196">
        <f t="shared" si="10"/>
        <v>42</v>
      </c>
      <c r="AE119" s="1">
        <v>1</v>
      </c>
      <c r="AF119" s="1">
        <v>3</v>
      </c>
      <c r="AG119" s="1">
        <v>38</v>
      </c>
      <c r="AH119" s="196">
        <f t="shared" si="11"/>
        <v>42</v>
      </c>
      <c r="AI119" s="7">
        <v>17.370999999999999</v>
      </c>
      <c r="AJ119" s="7">
        <v>0</v>
      </c>
      <c r="AK119" s="7">
        <v>8.3789999999999996</v>
      </c>
      <c r="AL119" s="198">
        <f t="shared" si="12"/>
        <v>25.75</v>
      </c>
      <c r="AM119" s="1">
        <v>1</v>
      </c>
      <c r="AN119" s="1">
        <v>0</v>
      </c>
      <c r="AO119" s="1">
        <v>0</v>
      </c>
      <c r="AP119" s="200">
        <f t="shared" si="13"/>
        <v>1</v>
      </c>
      <c r="AQ119" s="1">
        <v>0</v>
      </c>
      <c r="AR119" s="1">
        <v>128</v>
      </c>
      <c r="AS119" s="1">
        <v>0</v>
      </c>
      <c r="AT119" s="200">
        <f>+Urq_InfraMR[[#This Row],[B.02.1 - Parque de Coches Eléctricos Motrices]]+Urq_InfraMR[[#This Row],[B.02.2 - Parque de Coches Eléctricos Motrices Remolcados Tipo R]]+Urq_InfraMR[[#This Row],[B.02.3 - Parque de Coches Eléctricos Motrices Tipo R]]</f>
        <v>128</v>
      </c>
      <c r="AU119" s="1">
        <v>0</v>
      </c>
      <c r="AV119" s="1">
        <v>0</v>
      </c>
      <c r="AW119" s="1">
        <v>0</v>
      </c>
      <c r="AX119" s="200">
        <f>+Urq_InfraMR[[#This Row],[B.03.1 - Parque de Coches Motores Motrices Remolcados]]+Urq_InfraMR[[#This Row],[B.03.2 - Parque de Coches Motores Motrices Intermedios]]+Urq_InfraMR[[#This Row],[B.03.3 - Parque de Coches Motores Motrices Cabina]]</f>
        <v>0</v>
      </c>
      <c r="AY119" s="1">
        <v>0</v>
      </c>
      <c r="AZ119" s="1">
        <v>0</v>
      </c>
      <c r="BA119" s="1">
        <v>0</v>
      </c>
      <c r="BB119" s="1">
        <v>0</v>
      </c>
      <c r="BC119" s="200">
        <f>+SUM(Urq_InfraMR[[#This Row],[B.04.1 - Parque de Coches Remolcados Clase Unica]:[B.04.5 - Parque de Coches Remolcados para Servicios Especiales (Cartoneros)]])</f>
        <v>0</v>
      </c>
      <c r="BD119" s="356">
        <v>0</v>
      </c>
      <c r="BE119" s="1">
        <v>1</v>
      </c>
      <c r="BF119" s="1">
        <v>0</v>
      </c>
      <c r="BG119" s="235">
        <v>1435</v>
      </c>
    </row>
    <row r="120" spans="1:59">
      <c r="A120" s="1">
        <v>2002</v>
      </c>
      <c r="B120" s="1" t="s">
        <v>71</v>
      </c>
      <c r="C120" s="10">
        <v>0.2</v>
      </c>
      <c r="D120" s="10">
        <v>0</v>
      </c>
      <c r="E120" s="10">
        <v>0</v>
      </c>
      <c r="F120" s="10">
        <v>25.676639999999999</v>
      </c>
      <c r="G120" s="192">
        <f t="shared" si="7"/>
        <v>25.876639999999998</v>
      </c>
      <c r="H120" s="192">
        <f>+Urq_InfraMR[[#This Row],[Total Líneas de Explotación ]]</f>
        <v>25.876639999999998</v>
      </c>
      <c r="I120" s="192">
        <v>25.677</v>
      </c>
      <c r="J120" s="10">
        <v>0.2</v>
      </c>
      <c r="K120" s="10">
        <v>2.5569999999999999</v>
      </c>
      <c r="L120" s="10">
        <v>54.899000000000001</v>
      </c>
      <c r="M120" s="10">
        <v>3.875</v>
      </c>
      <c r="N120" s="192">
        <f>+Urq_InfraMR[[#This Row],[A.03.1 -  Longitud de Vías de Explotación No Electrificadas Troncales y Ramales (vía principal) (km)]]+Urq_InfraMR[[#This Row],[A.04.1 -  Longitud de Vías de Explotación Electrificadas Troncales y Ramales (vía principal) (km)]]</f>
        <v>55.099000000000004</v>
      </c>
      <c r="O120" s="192">
        <f>+Urq_InfraMR[[#This Row],[Total Vías (excluido Auxiliares)]]</f>
        <v>55.099000000000004</v>
      </c>
      <c r="P120" s="1">
        <v>4</v>
      </c>
      <c r="Q120" s="1">
        <v>19</v>
      </c>
      <c r="R120" s="1">
        <v>0</v>
      </c>
      <c r="S120" s="194">
        <f t="shared" si="8"/>
        <v>23</v>
      </c>
      <c r="T120" s="194">
        <v>23</v>
      </c>
      <c r="U120" s="1">
        <v>0</v>
      </c>
      <c r="V120" s="1">
        <v>29</v>
      </c>
      <c r="W120" s="1">
        <v>0</v>
      </c>
      <c r="X120" s="1">
        <v>3</v>
      </c>
      <c r="Y120" s="1">
        <v>2</v>
      </c>
      <c r="Z120" s="196">
        <f t="shared" si="9"/>
        <v>34</v>
      </c>
      <c r="AA120" s="1">
        <v>2</v>
      </c>
      <c r="AB120" s="1">
        <v>6</v>
      </c>
      <c r="AC120" s="1">
        <f>+Urq_InfraMR[[#This Row],[Total Pasos Vehiculares a Nivel]]</f>
        <v>34</v>
      </c>
      <c r="AD120" s="196">
        <f t="shared" si="10"/>
        <v>42</v>
      </c>
      <c r="AE120" s="1">
        <v>1</v>
      </c>
      <c r="AF120" s="1">
        <v>3</v>
      </c>
      <c r="AG120" s="1">
        <v>38</v>
      </c>
      <c r="AH120" s="196">
        <f t="shared" si="11"/>
        <v>42</v>
      </c>
      <c r="AI120" s="7">
        <v>17.370999999999999</v>
      </c>
      <c r="AJ120" s="7">
        <v>0</v>
      </c>
      <c r="AK120" s="7">
        <v>8.3789999999999996</v>
      </c>
      <c r="AL120" s="198">
        <f t="shared" si="12"/>
        <v>25.75</v>
      </c>
      <c r="AM120" s="1">
        <v>1</v>
      </c>
      <c r="AN120" s="1">
        <v>0</v>
      </c>
      <c r="AO120" s="1">
        <v>0</v>
      </c>
      <c r="AP120" s="200">
        <f t="shared" si="13"/>
        <v>1</v>
      </c>
      <c r="AQ120" s="1">
        <v>0</v>
      </c>
      <c r="AR120" s="1">
        <v>128</v>
      </c>
      <c r="AS120" s="1">
        <v>0</v>
      </c>
      <c r="AT120" s="200">
        <f>+Urq_InfraMR[[#This Row],[B.02.1 - Parque de Coches Eléctricos Motrices]]+Urq_InfraMR[[#This Row],[B.02.2 - Parque de Coches Eléctricos Motrices Remolcados Tipo R]]+Urq_InfraMR[[#This Row],[B.02.3 - Parque de Coches Eléctricos Motrices Tipo R]]</f>
        <v>128</v>
      </c>
      <c r="AU120" s="1">
        <v>0</v>
      </c>
      <c r="AV120" s="1">
        <v>0</v>
      </c>
      <c r="AW120" s="1">
        <v>0</v>
      </c>
      <c r="AX120" s="200">
        <f>+Urq_InfraMR[[#This Row],[B.03.1 - Parque de Coches Motores Motrices Remolcados]]+Urq_InfraMR[[#This Row],[B.03.2 - Parque de Coches Motores Motrices Intermedios]]+Urq_InfraMR[[#This Row],[B.03.3 - Parque de Coches Motores Motrices Cabina]]</f>
        <v>0</v>
      </c>
      <c r="AY120" s="1">
        <v>0</v>
      </c>
      <c r="AZ120" s="1">
        <v>0</v>
      </c>
      <c r="BA120" s="1">
        <v>0</v>
      </c>
      <c r="BB120" s="1">
        <v>0</v>
      </c>
      <c r="BC120" s="200">
        <f>+SUM(Urq_InfraMR[[#This Row],[B.04.1 - Parque de Coches Remolcados Clase Unica]:[B.04.5 - Parque de Coches Remolcados para Servicios Especiales (Cartoneros)]])</f>
        <v>0</v>
      </c>
      <c r="BD120" s="356">
        <v>0</v>
      </c>
      <c r="BE120" s="1">
        <v>1</v>
      </c>
      <c r="BF120" s="1">
        <v>0</v>
      </c>
      <c r="BG120" s="235">
        <v>1435</v>
      </c>
    </row>
    <row r="121" spans="1:59">
      <c r="A121" s="1">
        <v>2002</v>
      </c>
      <c r="B121" s="1" t="s">
        <v>72</v>
      </c>
      <c r="C121" s="10">
        <v>0.2</v>
      </c>
      <c r="D121" s="10">
        <v>0</v>
      </c>
      <c r="E121" s="10">
        <v>0</v>
      </c>
      <c r="F121" s="10">
        <v>25.676639999999999</v>
      </c>
      <c r="G121" s="192">
        <f t="shared" si="7"/>
        <v>25.876639999999998</v>
      </c>
      <c r="H121" s="192">
        <f>+Urq_InfraMR[[#This Row],[Total Líneas de Explotación ]]</f>
        <v>25.876639999999998</v>
      </c>
      <c r="I121" s="192">
        <v>25.677</v>
      </c>
      <c r="J121" s="10">
        <v>0.2</v>
      </c>
      <c r="K121" s="10">
        <v>2.5569999999999999</v>
      </c>
      <c r="L121" s="10">
        <v>54.899000000000001</v>
      </c>
      <c r="M121" s="10">
        <v>3.875</v>
      </c>
      <c r="N121" s="192">
        <f>+Urq_InfraMR[[#This Row],[A.03.1 -  Longitud de Vías de Explotación No Electrificadas Troncales y Ramales (vía principal) (km)]]+Urq_InfraMR[[#This Row],[A.04.1 -  Longitud de Vías de Explotación Electrificadas Troncales y Ramales (vía principal) (km)]]</f>
        <v>55.099000000000004</v>
      </c>
      <c r="O121" s="192">
        <f>+Urq_InfraMR[[#This Row],[Total Vías (excluido Auxiliares)]]</f>
        <v>55.099000000000004</v>
      </c>
      <c r="P121" s="1">
        <v>4</v>
      </c>
      <c r="Q121" s="1">
        <v>19</v>
      </c>
      <c r="R121" s="1">
        <v>0</v>
      </c>
      <c r="S121" s="194">
        <f t="shared" si="8"/>
        <v>23</v>
      </c>
      <c r="T121" s="194">
        <v>23</v>
      </c>
      <c r="U121" s="1">
        <v>0</v>
      </c>
      <c r="V121" s="1">
        <v>29</v>
      </c>
      <c r="W121" s="1">
        <v>0</v>
      </c>
      <c r="X121" s="1">
        <v>3</v>
      </c>
      <c r="Y121" s="1">
        <v>2</v>
      </c>
      <c r="Z121" s="196">
        <f t="shared" si="9"/>
        <v>34</v>
      </c>
      <c r="AA121" s="1">
        <v>2</v>
      </c>
      <c r="AB121" s="1">
        <v>6</v>
      </c>
      <c r="AC121" s="1">
        <f>+Urq_InfraMR[[#This Row],[Total Pasos Vehiculares a Nivel]]</f>
        <v>34</v>
      </c>
      <c r="AD121" s="196">
        <f t="shared" si="10"/>
        <v>42</v>
      </c>
      <c r="AE121" s="1">
        <v>1</v>
      </c>
      <c r="AF121" s="1">
        <v>3</v>
      </c>
      <c r="AG121" s="1">
        <v>38</v>
      </c>
      <c r="AH121" s="196">
        <f t="shared" si="11"/>
        <v>42</v>
      </c>
      <c r="AI121" s="7">
        <v>17.370999999999999</v>
      </c>
      <c r="AJ121" s="7">
        <v>0</v>
      </c>
      <c r="AK121" s="7">
        <v>8.3789999999999996</v>
      </c>
      <c r="AL121" s="198">
        <f t="shared" si="12"/>
        <v>25.75</v>
      </c>
      <c r="AM121" s="1">
        <v>1</v>
      </c>
      <c r="AN121" s="1">
        <v>0</v>
      </c>
      <c r="AO121" s="1">
        <v>0</v>
      </c>
      <c r="AP121" s="200">
        <f t="shared" si="13"/>
        <v>1</v>
      </c>
      <c r="AQ121" s="1">
        <v>0</v>
      </c>
      <c r="AR121" s="1">
        <v>128</v>
      </c>
      <c r="AS121" s="1">
        <v>0</v>
      </c>
      <c r="AT121" s="200">
        <f>+Urq_InfraMR[[#This Row],[B.02.1 - Parque de Coches Eléctricos Motrices]]+Urq_InfraMR[[#This Row],[B.02.2 - Parque de Coches Eléctricos Motrices Remolcados Tipo R]]+Urq_InfraMR[[#This Row],[B.02.3 - Parque de Coches Eléctricos Motrices Tipo R]]</f>
        <v>128</v>
      </c>
      <c r="AU121" s="1">
        <v>0</v>
      </c>
      <c r="AV121" s="1">
        <v>0</v>
      </c>
      <c r="AW121" s="1">
        <v>0</v>
      </c>
      <c r="AX121" s="200">
        <f>+Urq_InfraMR[[#This Row],[B.03.1 - Parque de Coches Motores Motrices Remolcados]]+Urq_InfraMR[[#This Row],[B.03.2 - Parque de Coches Motores Motrices Intermedios]]+Urq_InfraMR[[#This Row],[B.03.3 - Parque de Coches Motores Motrices Cabina]]</f>
        <v>0</v>
      </c>
      <c r="AY121" s="1">
        <v>0</v>
      </c>
      <c r="AZ121" s="1">
        <v>0</v>
      </c>
      <c r="BA121" s="1">
        <v>0</v>
      </c>
      <c r="BB121" s="1">
        <v>0</v>
      </c>
      <c r="BC121" s="200">
        <f>+SUM(Urq_InfraMR[[#This Row],[B.04.1 - Parque de Coches Remolcados Clase Unica]:[B.04.5 - Parque de Coches Remolcados para Servicios Especiales (Cartoneros)]])</f>
        <v>0</v>
      </c>
      <c r="BD121" s="356">
        <v>0</v>
      </c>
      <c r="BE121" s="1">
        <v>1</v>
      </c>
      <c r="BF121" s="1">
        <v>0</v>
      </c>
      <c r="BG121" s="235">
        <v>1435</v>
      </c>
    </row>
    <row r="122" spans="1:59">
      <c r="A122" s="1">
        <v>2003</v>
      </c>
      <c r="B122" s="1" t="s">
        <v>61</v>
      </c>
      <c r="C122" s="10">
        <v>0.2</v>
      </c>
      <c r="D122" s="10">
        <v>0</v>
      </c>
      <c r="E122" s="10">
        <v>0</v>
      </c>
      <c r="F122" s="10">
        <v>25.676639999999999</v>
      </c>
      <c r="G122" s="192">
        <f t="shared" si="7"/>
        <v>25.876639999999998</v>
      </c>
      <c r="H122" s="192">
        <f>+Urq_InfraMR[[#This Row],[Total Líneas de Explotación ]]</f>
        <v>25.876639999999998</v>
      </c>
      <c r="I122" s="192">
        <v>25.677</v>
      </c>
      <c r="J122" s="10">
        <v>0.2</v>
      </c>
      <c r="K122" s="10">
        <v>2.5569999999999999</v>
      </c>
      <c r="L122" s="10">
        <v>54.899000000000001</v>
      </c>
      <c r="M122" s="10">
        <v>3.875</v>
      </c>
      <c r="N122" s="192">
        <f>+Urq_InfraMR[[#This Row],[A.03.1 -  Longitud de Vías de Explotación No Electrificadas Troncales y Ramales (vía principal) (km)]]+Urq_InfraMR[[#This Row],[A.04.1 -  Longitud de Vías de Explotación Electrificadas Troncales y Ramales (vía principal) (km)]]</f>
        <v>55.099000000000004</v>
      </c>
      <c r="O122" s="192">
        <f>+Urq_InfraMR[[#This Row],[Total Vías (excluido Auxiliares)]]</f>
        <v>55.099000000000004</v>
      </c>
      <c r="P122" s="1">
        <v>4</v>
      </c>
      <c r="Q122" s="1">
        <v>19</v>
      </c>
      <c r="R122" s="1">
        <v>0</v>
      </c>
      <c r="S122" s="194">
        <f t="shared" si="8"/>
        <v>23</v>
      </c>
      <c r="T122" s="194">
        <v>23</v>
      </c>
      <c r="U122" s="1">
        <v>0</v>
      </c>
      <c r="V122" s="1">
        <v>29</v>
      </c>
      <c r="W122" s="1">
        <v>0</v>
      </c>
      <c r="X122" s="1">
        <v>3</v>
      </c>
      <c r="Y122" s="1">
        <v>2</v>
      </c>
      <c r="Z122" s="196">
        <f t="shared" si="9"/>
        <v>34</v>
      </c>
      <c r="AA122" s="1">
        <v>2</v>
      </c>
      <c r="AB122" s="1">
        <v>6</v>
      </c>
      <c r="AC122" s="1">
        <f>+Urq_InfraMR[[#This Row],[Total Pasos Vehiculares a Nivel]]</f>
        <v>34</v>
      </c>
      <c r="AD122" s="196">
        <f t="shared" si="10"/>
        <v>42</v>
      </c>
      <c r="AE122" s="1">
        <v>1</v>
      </c>
      <c r="AF122" s="1">
        <v>3</v>
      </c>
      <c r="AG122" s="1">
        <v>38</v>
      </c>
      <c r="AH122" s="196">
        <f t="shared" si="11"/>
        <v>42</v>
      </c>
      <c r="AI122" s="7">
        <v>17.370999999999999</v>
      </c>
      <c r="AJ122" s="7">
        <v>0</v>
      </c>
      <c r="AK122" s="7">
        <v>8.3789999999999996</v>
      </c>
      <c r="AL122" s="198">
        <f t="shared" si="12"/>
        <v>25.75</v>
      </c>
      <c r="AM122" s="1">
        <v>1</v>
      </c>
      <c r="AN122" s="1">
        <v>0</v>
      </c>
      <c r="AO122" s="1">
        <v>0</v>
      </c>
      <c r="AP122" s="200">
        <f t="shared" si="13"/>
        <v>1</v>
      </c>
      <c r="AQ122" s="1">
        <v>0</v>
      </c>
      <c r="AR122" s="1">
        <v>128</v>
      </c>
      <c r="AS122" s="1">
        <v>0</v>
      </c>
      <c r="AT122" s="200">
        <f>+Urq_InfraMR[[#This Row],[B.02.1 - Parque de Coches Eléctricos Motrices]]+Urq_InfraMR[[#This Row],[B.02.2 - Parque de Coches Eléctricos Motrices Remolcados Tipo R]]+Urq_InfraMR[[#This Row],[B.02.3 - Parque de Coches Eléctricos Motrices Tipo R]]</f>
        <v>128</v>
      </c>
      <c r="AU122" s="1">
        <v>0</v>
      </c>
      <c r="AV122" s="1">
        <v>0</v>
      </c>
      <c r="AW122" s="1">
        <v>0</v>
      </c>
      <c r="AX122" s="200">
        <f>+Urq_InfraMR[[#This Row],[B.03.1 - Parque de Coches Motores Motrices Remolcados]]+Urq_InfraMR[[#This Row],[B.03.2 - Parque de Coches Motores Motrices Intermedios]]+Urq_InfraMR[[#This Row],[B.03.3 - Parque de Coches Motores Motrices Cabina]]</f>
        <v>0</v>
      </c>
      <c r="AY122" s="1">
        <v>0</v>
      </c>
      <c r="AZ122" s="1">
        <v>0</v>
      </c>
      <c r="BA122" s="1">
        <v>0</v>
      </c>
      <c r="BB122" s="1">
        <v>0</v>
      </c>
      <c r="BC122" s="200">
        <f>+SUM(Urq_InfraMR[[#This Row],[B.04.1 - Parque de Coches Remolcados Clase Unica]:[B.04.5 - Parque de Coches Remolcados para Servicios Especiales (Cartoneros)]])</f>
        <v>0</v>
      </c>
      <c r="BD122" s="356">
        <v>0</v>
      </c>
      <c r="BE122" s="1">
        <v>1</v>
      </c>
      <c r="BF122" s="1">
        <v>0</v>
      </c>
      <c r="BG122" s="235">
        <v>1435</v>
      </c>
    </row>
    <row r="123" spans="1:59">
      <c r="A123" s="1">
        <v>2003</v>
      </c>
      <c r="B123" s="1" t="s">
        <v>62</v>
      </c>
      <c r="C123" s="10">
        <v>0.2</v>
      </c>
      <c r="D123" s="10">
        <v>0</v>
      </c>
      <c r="E123" s="10">
        <v>0</v>
      </c>
      <c r="F123" s="10">
        <v>25.676639999999999</v>
      </c>
      <c r="G123" s="192">
        <f t="shared" si="7"/>
        <v>25.876639999999998</v>
      </c>
      <c r="H123" s="192">
        <f>+Urq_InfraMR[[#This Row],[Total Líneas de Explotación ]]</f>
        <v>25.876639999999998</v>
      </c>
      <c r="I123" s="192">
        <v>25.677</v>
      </c>
      <c r="J123" s="10">
        <v>0.2</v>
      </c>
      <c r="K123" s="10">
        <v>2.5569999999999999</v>
      </c>
      <c r="L123" s="10">
        <v>54.899000000000001</v>
      </c>
      <c r="M123" s="10">
        <v>3.875</v>
      </c>
      <c r="N123" s="192">
        <f>+Urq_InfraMR[[#This Row],[A.03.1 -  Longitud de Vías de Explotación No Electrificadas Troncales y Ramales (vía principal) (km)]]+Urq_InfraMR[[#This Row],[A.04.1 -  Longitud de Vías de Explotación Electrificadas Troncales y Ramales (vía principal) (km)]]</f>
        <v>55.099000000000004</v>
      </c>
      <c r="O123" s="192">
        <f>+Urq_InfraMR[[#This Row],[Total Vías (excluido Auxiliares)]]</f>
        <v>55.099000000000004</v>
      </c>
      <c r="P123" s="1">
        <v>4</v>
      </c>
      <c r="Q123" s="1">
        <v>19</v>
      </c>
      <c r="R123" s="1">
        <v>0</v>
      </c>
      <c r="S123" s="194">
        <f t="shared" si="8"/>
        <v>23</v>
      </c>
      <c r="T123" s="194">
        <v>23</v>
      </c>
      <c r="U123" s="1">
        <v>0</v>
      </c>
      <c r="V123" s="1">
        <v>29</v>
      </c>
      <c r="W123" s="1">
        <v>0</v>
      </c>
      <c r="X123" s="1">
        <v>3</v>
      </c>
      <c r="Y123" s="1">
        <v>2</v>
      </c>
      <c r="Z123" s="196">
        <f t="shared" si="9"/>
        <v>34</v>
      </c>
      <c r="AA123" s="1">
        <v>2</v>
      </c>
      <c r="AB123" s="1">
        <v>6</v>
      </c>
      <c r="AC123" s="1">
        <f>+Urq_InfraMR[[#This Row],[Total Pasos Vehiculares a Nivel]]</f>
        <v>34</v>
      </c>
      <c r="AD123" s="196">
        <f t="shared" si="10"/>
        <v>42</v>
      </c>
      <c r="AE123" s="1">
        <v>1</v>
      </c>
      <c r="AF123" s="1">
        <v>3</v>
      </c>
      <c r="AG123" s="1">
        <v>38</v>
      </c>
      <c r="AH123" s="196">
        <f t="shared" si="11"/>
        <v>42</v>
      </c>
      <c r="AI123" s="7">
        <v>17.370999999999999</v>
      </c>
      <c r="AJ123" s="7">
        <v>0</v>
      </c>
      <c r="AK123" s="7">
        <v>8.3789999999999996</v>
      </c>
      <c r="AL123" s="198">
        <f t="shared" si="12"/>
        <v>25.75</v>
      </c>
      <c r="AM123" s="1">
        <v>1</v>
      </c>
      <c r="AN123" s="1">
        <v>0</v>
      </c>
      <c r="AO123" s="1">
        <v>0</v>
      </c>
      <c r="AP123" s="200">
        <f t="shared" si="13"/>
        <v>1</v>
      </c>
      <c r="AQ123" s="1">
        <v>0</v>
      </c>
      <c r="AR123" s="1">
        <v>128</v>
      </c>
      <c r="AS123" s="1">
        <v>0</v>
      </c>
      <c r="AT123" s="200">
        <f>+Urq_InfraMR[[#This Row],[B.02.1 - Parque de Coches Eléctricos Motrices]]+Urq_InfraMR[[#This Row],[B.02.2 - Parque de Coches Eléctricos Motrices Remolcados Tipo R]]+Urq_InfraMR[[#This Row],[B.02.3 - Parque de Coches Eléctricos Motrices Tipo R]]</f>
        <v>128</v>
      </c>
      <c r="AU123" s="1">
        <v>0</v>
      </c>
      <c r="AV123" s="1">
        <v>0</v>
      </c>
      <c r="AW123" s="1">
        <v>0</v>
      </c>
      <c r="AX123" s="200">
        <f>+Urq_InfraMR[[#This Row],[B.03.1 - Parque de Coches Motores Motrices Remolcados]]+Urq_InfraMR[[#This Row],[B.03.2 - Parque de Coches Motores Motrices Intermedios]]+Urq_InfraMR[[#This Row],[B.03.3 - Parque de Coches Motores Motrices Cabina]]</f>
        <v>0</v>
      </c>
      <c r="AY123" s="1">
        <v>0</v>
      </c>
      <c r="AZ123" s="1">
        <v>0</v>
      </c>
      <c r="BA123" s="1">
        <v>0</v>
      </c>
      <c r="BB123" s="1">
        <v>0</v>
      </c>
      <c r="BC123" s="200">
        <f>+SUM(Urq_InfraMR[[#This Row],[B.04.1 - Parque de Coches Remolcados Clase Unica]:[B.04.5 - Parque de Coches Remolcados para Servicios Especiales (Cartoneros)]])</f>
        <v>0</v>
      </c>
      <c r="BD123" s="356">
        <v>0</v>
      </c>
      <c r="BE123" s="1">
        <v>1</v>
      </c>
      <c r="BF123" s="1">
        <v>0</v>
      </c>
      <c r="BG123" s="235">
        <v>1435</v>
      </c>
    </row>
    <row r="124" spans="1:59">
      <c r="A124" s="1">
        <v>2003</v>
      </c>
      <c r="B124" s="1" t="s">
        <v>63</v>
      </c>
      <c r="C124" s="10">
        <v>0.2</v>
      </c>
      <c r="D124" s="10">
        <v>0</v>
      </c>
      <c r="E124" s="10">
        <v>0</v>
      </c>
      <c r="F124" s="10">
        <v>25.676639999999999</v>
      </c>
      <c r="G124" s="192">
        <f t="shared" si="7"/>
        <v>25.876639999999998</v>
      </c>
      <c r="H124" s="192">
        <f>+Urq_InfraMR[[#This Row],[Total Líneas de Explotación ]]</f>
        <v>25.876639999999998</v>
      </c>
      <c r="I124" s="192">
        <v>25.677</v>
      </c>
      <c r="J124" s="10">
        <v>0.2</v>
      </c>
      <c r="K124" s="10">
        <v>2.5569999999999999</v>
      </c>
      <c r="L124" s="10">
        <v>54.899000000000001</v>
      </c>
      <c r="M124" s="10">
        <v>3.875</v>
      </c>
      <c r="N124" s="192">
        <f>+Urq_InfraMR[[#This Row],[A.03.1 -  Longitud de Vías de Explotación No Electrificadas Troncales y Ramales (vía principal) (km)]]+Urq_InfraMR[[#This Row],[A.04.1 -  Longitud de Vías de Explotación Electrificadas Troncales y Ramales (vía principal) (km)]]</f>
        <v>55.099000000000004</v>
      </c>
      <c r="O124" s="192">
        <f>+Urq_InfraMR[[#This Row],[Total Vías (excluido Auxiliares)]]</f>
        <v>55.099000000000004</v>
      </c>
      <c r="P124" s="1">
        <v>4</v>
      </c>
      <c r="Q124" s="1">
        <v>19</v>
      </c>
      <c r="R124" s="1">
        <v>0</v>
      </c>
      <c r="S124" s="194">
        <f t="shared" si="8"/>
        <v>23</v>
      </c>
      <c r="T124" s="194">
        <v>23</v>
      </c>
      <c r="U124" s="1">
        <v>0</v>
      </c>
      <c r="V124" s="1">
        <v>29</v>
      </c>
      <c r="W124" s="1">
        <v>0</v>
      </c>
      <c r="X124" s="1">
        <v>3</v>
      </c>
      <c r="Y124" s="1">
        <v>2</v>
      </c>
      <c r="Z124" s="196">
        <f t="shared" si="9"/>
        <v>34</v>
      </c>
      <c r="AA124" s="1">
        <v>2</v>
      </c>
      <c r="AB124" s="1">
        <v>6</v>
      </c>
      <c r="AC124" s="1">
        <f>+Urq_InfraMR[[#This Row],[Total Pasos Vehiculares a Nivel]]</f>
        <v>34</v>
      </c>
      <c r="AD124" s="196">
        <f t="shared" si="10"/>
        <v>42</v>
      </c>
      <c r="AE124" s="1">
        <v>1</v>
      </c>
      <c r="AF124" s="1">
        <v>3</v>
      </c>
      <c r="AG124" s="1">
        <v>38</v>
      </c>
      <c r="AH124" s="196">
        <f t="shared" si="11"/>
        <v>42</v>
      </c>
      <c r="AI124" s="7">
        <v>17.370999999999999</v>
      </c>
      <c r="AJ124" s="7">
        <v>0</v>
      </c>
      <c r="AK124" s="7">
        <v>8.3789999999999996</v>
      </c>
      <c r="AL124" s="198">
        <f t="shared" si="12"/>
        <v>25.75</v>
      </c>
      <c r="AM124" s="1">
        <v>1</v>
      </c>
      <c r="AN124" s="1">
        <v>0</v>
      </c>
      <c r="AO124" s="1">
        <v>0</v>
      </c>
      <c r="AP124" s="200">
        <f t="shared" si="13"/>
        <v>1</v>
      </c>
      <c r="AQ124" s="1">
        <v>0</v>
      </c>
      <c r="AR124" s="1">
        <v>128</v>
      </c>
      <c r="AS124" s="1">
        <v>0</v>
      </c>
      <c r="AT124" s="200">
        <f>+Urq_InfraMR[[#This Row],[B.02.1 - Parque de Coches Eléctricos Motrices]]+Urq_InfraMR[[#This Row],[B.02.2 - Parque de Coches Eléctricos Motrices Remolcados Tipo R]]+Urq_InfraMR[[#This Row],[B.02.3 - Parque de Coches Eléctricos Motrices Tipo R]]</f>
        <v>128</v>
      </c>
      <c r="AU124" s="1">
        <v>0</v>
      </c>
      <c r="AV124" s="1">
        <v>0</v>
      </c>
      <c r="AW124" s="1">
        <v>0</v>
      </c>
      <c r="AX124" s="200">
        <f>+Urq_InfraMR[[#This Row],[B.03.1 - Parque de Coches Motores Motrices Remolcados]]+Urq_InfraMR[[#This Row],[B.03.2 - Parque de Coches Motores Motrices Intermedios]]+Urq_InfraMR[[#This Row],[B.03.3 - Parque de Coches Motores Motrices Cabina]]</f>
        <v>0</v>
      </c>
      <c r="AY124" s="1">
        <v>0</v>
      </c>
      <c r="AZ124" s="1">
        <v>0</v>
      </c>
      <c r="BA124" s="1">
        <v>0</v>
      </c>
      <c r="BB124" s="1">
        <v>0</v>
      </c>
      <c r="BC124" s="200">
        <f>+SUM(Urq_InfraMR[[#This Row],[B.04.1 - Parque de Coches Remolcados Clase Unica]:[B.04.5 - Parque de Coches Remolcados para Servicios Especiales (Cartoneros)]])</f>
        <v>0</v>
      </c>
      <c r="BD124" s="356">
        <v>0</v>
      </c>
      <c r="BE124" s="1">
        <v>1</v>
      </c>
      <c r="BF124" s="1">
        <v>0</v>
      </c>
      <c r="BG124" s="235">
        <v>1435</v>
      </c>
    </row>
    <row r="125" spans="1:59">
      <c r="A125" s="1">
        <v>2003</v>
      </c>
      <c r="B125" s="1" t="s">
        <v>64</v>
      </c>
      <c r="C125" s="10">
        <v>0.2</v>
      </c>
      <c r="D125" s="10">
        <v>0</v>
      </c>
      <c r="E125" s="10">
        <v>0</v>
      </c>
      <c r="F125" s="10">
        <v>25.676639999999999</v>
      </c>
      <c r="G125" s="192">
        <f t="shared" si="7"/>
        <v>25.876639999999998</v>
      </c>
      <c r="H125" s="192">
        <f>+Urq_InfraMR[[#This Row],[Total Líneas de Explotación ]]</f>
        <v>25.876639999999998</v>
      </c>
      <c r="I125" s="192">
        <v>25.677</v>
      </c>
      <c r="J125" s="10">
        <v>0.2</v>
      </c>
      <c r="K125" s="10">
        <v>2.5569999999999999</v>
      </c>
      <c r="L125" s="10">
        <v>54.899000000000001</v>
      </c>
      <c r="M125" s="10">
        <v>3.875</v>
      </c>
      <c r="N125" s="192">
        <f>+Urq_InfraMR[[#This Row],[A.03.1 -  Longitud de Vías de Explotación No Electrificadas Troncales y Ramales (vía principal) (km)]]+Urq_InfraMR[[#This Row],[A.04.1 -  Longitud de Vías de Explotación Electrificadas Troncales y Ramales (vía principal) (km)]]</f>
        <v>55.099000000000004</v>
      </c>
      <c r="O125" s="192">
        <f>+Urq_InfraMR[[#This Row],[Total Vías (excluido Auxiliares)]]</f>
        <v>55.099000000000004</v>
      </c>
      <c r="P125" s="1">
        <v>4</v>
      </c>
      <c r="Q125" s="1">
        <v>19</v>
      </c>
      <c r="R125" s="1">
        <v>0</v>
      </c>
      <c r="S125" s="194">
        <f t="shared" si="8"/>
        <v>23</v>
      </c>
      <c r="T125" s="194">
        <v>23</v>
      </c>
      <c r="U125" s="1">
        <v>0</v>
      </c>
      <c r="V125" s="1">
        <v>29</v>
      </c>
      <c r="W125" s="1">
        <v>0</v>
      </c>
      <c r="X125" s="1">
        <v>3</v>
      </c>
      <c r="Y125" s="1">
        <v>2</v>
      </c>
      <c r="Z125" s="196">
        <f t="shared" si="9"/>
        <v>34</v>
      </c>
      <c r="AA125" s="1">
        <v>2</v>
      </c>
      <c r="AB125" s="1">
        <v>6</v>
      </c>
      <c r="AC125" s="1">
        <f>+Urq_InfraMR[[#This Row],[Total Pasos Vehiculares a Nivel]]</f>
        <v>34</v>
      </c>
      <c r="AD125" s="196">
        <f t="shared" si="10"/>
        <v>42</v>
      </c>
      <c r="AE125" s="1">
        <v>1</v>
      </c>
      <c r="AF125" s="1">
        <v>3</v>
      </c>
      <c r="AG125" s="1">
        <v>38</v>
      </c>
      <c r="AH125" s="196">
        <f t="shared" si="11"/>
        <v>42</v>
      </c>
      <c r="AI125" s="7">
        <v>17.370999999999999</v>
      </c>
      <c r="AJ125" s="7">
        <v>0</v>
      </c>
      <c r="AK125" s="7">
        <v>8.3789999999999996</v>
      </c>
      <c r="AL125" s="198">
        <f t="shared" si="12"/>
        <v>25.75</v>
      </c>
      <c r="AM125" s="1">
        <v>1</v>
      </c>
      <c r="AN125" s="1">
        <v>0</v>
      </c>
      <c r="AO125" s="1">
        <v>0</v>
      </c>
      <c r="AP125" s="200">
        <f t="shared" si="13"/>
        <v>1</v>
      </c>
      <c r="AQ125" s="1">
        <v>0</v>
      </c>
      <c r="AR125" s="1">
        <v>128</v>
      </c>
      <c r="AS125" s="1">
        <v>0</v>
      </c>
      <c r="AT125" s="200">
        <f>+Urq_InfraMR[[#This Row],[B.02.1 - Parque de Coches Eléctricos Motrices]]+Urq_InfraMR[[#This Row],[B.02.2 - Parque de Coches Eléctricos Motrices Remolcados Tipo R]]+Urq_InfraMR[[#This Row],[B.02.3 - Parque de Coches Eléctricos Motrices Tipo R]]</f>
        <v>128</v>
      </c>
      <c r="AU125" s="1">
        <v>0</v>
      </c>
      <c r="AV125" s="1">
        <v>0</v>
      </c>
      <c r="AW125" s="1">
        <v>0</v>
      </c>
      <c r="AX125" s="200">
        <f>+Urq_InfraMR[[#This Row],[B.03.1 - Parque de Coches Motores Motrices Remolcados]]+Urq_InfraMR[[#This Row],[B.03.2 - Parque de Coches Motores Motrices Intermedios]]+Urq_InfraMR[[#This Row],[B.03.3 - Parque de Coches Motores Motrices Cabina]]</f>
        <v>0</v>
      </c>
      <c r="AY125" s="1">
        <v>0</v>
      </c>
      <c r="AZ125" s="1">
        <v>0</v>
      </c>
      <c r="BA125" s="1">
        <v>0</v>
      </c>
      <c r="BB125" s="1">
        <v>0</v>
      </c>
      <c r="BC125" s="200">
        <f>+SUM(Urq_InfraMR[[#This Row],[B.04.1 - Parque de Coches Remolcados Clase Unica]:[B.04.5 - Parque de Coches Remolcados para Servicios Especiales (Cartoneros)]])</f>
        <v>0</v>
      </c>
      <c r="BD125" s="356">
        <v>0</v>
      </c>
      <c r="BE125" s="1">
        <v>1</v>
      </c>
      <c r="BF125" s="1">
        <v>0</v>
      </c>
      <c r="BG125" s="235">
        <v>1435</v>
      </c>
    </row>
    <row r="126" spans="1:59">
      <c r="A126" s="1">
        <v>2003</v>
      </c>
      <c r="B126" s="1" t="s">
        <v>65</v>
      </c>
      <c r="C126" s="10">
        <v>0.2</v>
      </c>
      <c r="D126" s="10">
        <v>0</v>
      </c>
      <c r="E126" s="10">
        <v>0</v>
      </c>
      <c r="F126" s="10">
        <v>25.676639999999999</v>
      </c>
      <c r="G126" s="192">
        <f t="shared" si="7"/>
        <v>25.876639999999998</v>
      </c>
      <c r="H126" s="192">
        <f>+Urq_InfraMR[[#This Row],[Total Líneas de Explotación ]]</f>
        <v>25.876639999999998</v>
      </c>
      <c r="I126" s="192">
        <v>25.677</v>
      </c>
      <c r="J126" s="10">
        <v>0.2</v>
      </c>
      <c r="K126" s="10">
        <v>2.5569999999999999</v>
      </c>
      <c r="L126" s="10">
        <v>54.899000000000001</v>
      </c>
      <c r="M126" s="10">
        <v>3.875</v>
      </c>
      <c r="N126" s="192">
        <f>+Urq_InfraMR[[#This Row],[A.03.1 -  Longitud de Vías de Explotación No Electrificadas Troncales y Ramales (vía principal) (km)]]+Urq_InfraMR[[#This Row],[A.04.1 -  Longitud de Vías de Explotación Electrificadas Troncales y Ramales (vía principal) (km)]]</f>
        <v>55.099000000000004</v>
      </c>
      <c r="O126" s="192">
        <f>+Urq_InfraMR[[#This Row],[Total Vías (excluido Auxiliares)]]</f>
        <v>55.099000000000004</v>
      </c>
      <c r="P126" s="1">
        <v>4</v>
      </c>
      <c r="Q126" s="1">
        <v>19</v>
      </c>
      <c r="R126" s="1">
        <v>0</v>
      </c>
      <c r="S126" s="194">
        <f t="shared" si="8"/>
        <v>23</v>
      </c>
      <c r="T126" s="194">
        <v>23</v>
      </c>
      <c r="U126" s="1">
        <v>0</v>
      </c>
      <c r="V126" s="1">
        <v>29</v>
      </c>
      <c r="W126" s="1">
        <v>0</v>
      </c>
      <c r="X126" s="1">
        <v>3</v>
      </c>
      <c r="Y126" s="1">
        <v>2</v>
      </c>
      <c r="Z126" s="196">
        <f t="shared" si="9"/>
        <v>34</v>
      </c>
      <c r="AA126" s="1">
        <v>2</v>
      </c>
      <c r="AB126" s="1">
        <v>6</v>
      </c>
      <c r="AC126" s="1">
        <f>+Urq_InfraMR[[#This Row],[Total Pasos Vehiculares a Nivel]]</f>
        <v>34</v>
      </c>
      <c r="AD126" s="196">
        <f t="shared" si="10"/>
        <v>42</v>
      </c>
      <c r="AE126" s="1">
        <v>1</v>
      </c>
      <c r="AF126" s="1">
        <v>3</v>
      </c>
      <c r="AG126" s="1">
        <v>38</v>
      </c>
      <c r="AH126" s="196">
        <f t="shared" si="11"/>
        <v>42</v>
      </c>
      <c r="AI126" s="7">
        <v>17.370999999999999</v>
      </c>
      <c r="AJ126" s="7">
        <v>0</v>
      </c>
      <c r="AK126" s="7">
        <v>8.3789999999999996</v>
      </c>
      <c r="AL126" s="198">
        <f t="shared" si="12"/>
        <v>25.75</v>
      </c>
      <c r="AM126" s="1">
        <v>1</v>
      </c>
      <c r="AN126" s="1">
        <v>0</v>
      </c>
      <c r="AO126" s="1">
        <v>0</v>
      </c>
      <c r="AP126" s="200">
        <f t="shared" si="13"/>
        <v>1</v>
      </c>
      <c r="AQ126" s="1">
        <v>0</v>
      </c>
      <c r="AR126" s="1">
        <v>128</v>
      </c>
      <c r="AS126" s="1">
        <v>0</v>
      </c>
      <c r="AT126" s="200">
        <f>+Urq_InfraMR[[#This Row],[B.02.1 - Parque de Coches Eléctricos Motrices]]+Urq_InfraMR[[#This Row],[B.02.2 - Parque de Coches Eléctricos Motrices Remolcados Tipo R]]+Urq_InfraMR[[#This Row],[B.02.3 - Parque de Coches Eléctricos Motrices Tipo R]]</f>
        <v>128</v>
      </c>
      <c r="AU126" s="1">
        <v>0</v>
      </c>
      <c r="AV126" s="1">
        <v>0</v>
      </c>
      <c r="AW126" s="1">
        <v>0</v>
      </c>
      <c r="AX126" s="200">
        <f>+Urq_InfraMR[[#This Row],[B.03.1 - Parque de Coches Motores Motrices Remolcados]]+Urq_InfraMR[[#This Row],[B.03.2 - Parque de Coches Motores Motrices Intermedios]]+Urq_InfraMR[[#This Row],[B.03.3 - Parque de Coches Motores Motrices Cabina]]</f>
        <v>0</v>
      </c>
      <c r="AY126" s="1">
        <v>0</v>
      </c>
      <c r="AZ126" s="1">
        <v>0</v>
      </c>
      <c r="BA126" s="1">
        <v>0</v>
      </c>
      <c r="BB126" s="1">
        <v>0</v>
      </c>
      <c r="BC126" s="200">
        <f>+SUM(Urq_InfraMR[[#This Row],[B.04.1 - Parque de Coches Remolcados Clase Unica]:[B.04.5 - Parque de Coches Remolcados para Servicios Especiales (Cartoneros)]])</f>
        <v>0</v>
      </c>
      <c r="BD126" s="356">
        <v>0</v>
      </c>
      <c r="BE126" s="1">
        <v>1</v>
      </c>
      <c r="BF126" s="1">
        <v>0</v>
      </c>
      <c r="BG126" s="235">
        <v>1435</v>
      </c>
    </row>
    <row r="127" spans="1:59">
      <c r="A127" s="1">
        <v>2003</v>
      </c>
      <c r="B127" s="1" t="s">
        <v>66</v>
      </c>
      <c r="C127" s="10">
        <v>0.2</v>
      </c>
      <c r="D127" s="10">
        <v>0</v>
      </c>
      <c r="E127" s="10">
        <v>0</v>
      </c>
      <c r="F127" s="10">
        <v>25.676639999999999</v>
      </c>
      <c r="G127" s="192">
        <f t="shared" si="7"/>
        <v>25.876639999999998</v>
      </c>
      <c r="H127" s="192">
        <f>+Urq_InfraMR[[#This Row],[Total Líneas de Explotación ]]</f>
        <v>25.876639999999998</v>
      </c>
      <c r="I127" s="192">
        <v>25.677</v>
      </c>
      <c r="J127" s="10">
        <v>0.2</v>
      </c>
      <c r="K127" s="10">
        <v>2.5569999999999999</v>
      </c>
      <c r="L127" s="10">
        <v>54.899000000000001</v>
      </c>
      <c r="M127" s="10">
        <v>3.875</v>
      </c>
      <c r="N127" s="192">
        <f>+Urq_InfraMR[[#This Row],[A.03.1 -  Longitud de Vías de Explotación No Electrificadas Troncales y Ramales (vía principal) (km)]]+Urq_InfraMR[[#This Row],[A.04.1 -  Longitud de Vías de Explotación Electrificadas Troncales y Ramales (vía principal) (km)]]</f>
        <v>55.099000000000004</v>
      </c>
      <c r="O127" s="192">
        <f>+Urq_InfraMR[[#This Row],[Total Vías (excluido Auxiliares)]]</f>
        <v>55.099000000000004</v>
      </c>
      <c r="P127" s="1">
        <v>4</v>
      </c>
      <c r="Q127" s="1">
        <v>19</v>
      </c>
      <c r="R127" s="1">
        <v>0</v>
      </c>
      <c r="S127" s="194">
        <f t="shared" si="8"/>
        <v>23</v>
      </c>
      <c r="T127" s="194">
        <v>23</v>
      </c>
      <c r="U127" s="1">
        <v>0</v>
      </c>
      <c r="V127" s="1">
        <v>29</v>
      </c>
      <c r="W127" s="1">
        <v>0</v>
      </c>
      <c r="X127" s="1">
        <v>3</v>
      </c>
      <c r="Y127" s="1">
        <v>2</v>
      </c>
      <c r="Z127" s="196">
        <f t="shared" si="9"/>
        <v>34</v>
      </c>
      <c r="AA127" s="1">
        <v>2</v>
      </c>
      <c r="AB127" s="1">
        <v>6</v>
      </c>
      <c r="AC127" s="1">
        <f>+Urq_InfraMR[[#This Row],[Total Pasos Vehiculares a Nivel]]</f>
        <v>34</v>
      </c>
      <c r="AD127" s="196">
        <f t="shared" si="10"/>
        <v>42</v>
      </c>
      <c r="AE127" s="1">
        <v>1</v>
      </c>
      <c r="AF127" s="1">
        <v>3</v>
      </c>
      <c r="AG127" s="1">
        <v>38</v>
      </c>
      <c r="AH127" s="196">
        <f t="shared" si="11"/>
        <v>42</v>
      </c>
      <c r="AI127" s="7">
        <v>17.370999999999999</v>
      </c>
      <c r="AJ127" s="7">
        <v>0</v>
      </c>
      <c r="AK127" s="7">
        <v>8.3789999999999996</v>
      </c>
      <c r="AL127" s="198">
        <f t="shared" si="12"/>
        <v>25.75</v>
      </c>
      <c r="AM127" s="1">
        <v>1</v>
      </c>
      <c r="AN127" s="1">
        <v>0</v>
      </c>
      <c r="AO127" s="1">
        <v>0</v>
      </c>
      <c r="AP127" s="200">
        <f t="shared" si="13"/>
        <v>1</v>
      </c>
      <c r="AQ127" s="1">
        <v>0</v>
      </c>
      <c r="AR127" s="1">
        <v>128</v>
      </c>
      <c r="AS127" s="1">
        <v>0</v>
      </c>
      <c r="AT127" s="200">
        <f>+Urq_InfraMR[[#This Row],[B.02.1 - Parque de Coches Eléctricos Motrices]]+Urq_InfraMR[[#This Row],[B.02.2 - Parque de Coches Eléctricos Motrices Remolcados Tipo R]]+Urq_InfraMR[[#This Row],[B.02.3 - Parque de Coches Eléctricos Motrices Tipo R]]</f>
        <v>128</v>
      </c>
      <c r="AU127" s="1">
        <v>0</v>
      </c>
      <c r="AV127" s="1">
        <v>0</v>
      </c>
      <c r="AW127" s="1">
        <v>0</v>
      </c>
      <c r="AX127" s="200">
        <f>+Urq_InfraMR[[#This Row],[B.03.1 - Parque de Coches Motores Motrices Remolcados]]+Urq_InfraMR[[#This Row],[B.03.2 - Parque de Coches Motores Motrices Intermedios]]+Urq_InfraMR[[#This Row],[B.03.3 - Parque de Coches Motores Motrices Cabina]]</f>
        <v>0</v>
      </c>
      <c r="AY127" s="1">
        <v>0</v>
      </c>
      <c r="AZ127" s="1">
        <v>0</v>
      </c>
      <c r="BA127" s="1">
        <v>0</v>
      </c>
      <c r="BB127" s="1">
        <v>0</v>
      </c>
      <c r="BC127" s="200">
        <f>+SUM(Urq_InfraMR[[#This Row],[B.04.1 - Parque de Coches Remolcados Clase Unica]:[B.04.5 - Parque de Coches Remolcados para Servicios Especiales (Cartoneros)]])</f>
        <v>0</v>
      </c>
      <c r="BD127" s="356">
        <v>0</v>
      </c>
      <c r="BE127" s="1">
        <v>1</v>
      </c>
      <c r="BF127" s="1">
        <v>0</v>
      </c>
      <c r="BG127" s="235">
        <v>1435</v>
      </c>
    </row>
    <row r="128" spans="1:59">
      <c r="A128" s="1">
        <v>2003</v>
      </c>
      <c r="B128" s="1" t="s">
        <v>67</v>
      </c>
      <c r="C128" s="10">
        <v>0.2</v>
      </c>
      <c r="D128" s="10">
        <v>0</v>
      </c>
      <c r="E128" s="10">
        <v>0</v>
      </c>
      <c r="F128" s="10">
        <v>25.676639999999999</v>
      </c>
      <c r="G128" s="192">
        <f t="shared" si="7"/>
        <v>25.876639999999998</v>
      </c>
      <c r="H128" s="192">
        <f>+Urq_InfraMR[[#This Row],[Total Líneas de Explotación ]]</f>
        <v>25.876639999999998</v>
      </c>
      <c r="I128" s="192">
        <v>25.677</v>
      </c>
      <c r="J128" s="10">
        <v>0.2</v>
      </c>
      <c r="K128" s="10">
        <v>2.5569999999999999</v>
      </c>
      <c r="L128" s="10">
        <v>54.899000000000001</v>
      </c>
      <c r="M128" s="10">
        <v>3.875</v>
      </c>
      <c r="N128" s="192">
        <f>+Urq_InfraMR[[#This Row],[A.03.1 -  Longitud de Vías de Explotación No Electrificadas Troncales y Ramales (vía principal) (km)]]+Urq_InfraMR[[#This Row],[A.04.1 -  Longitud de Vías de Explotación Electrificadas Troncales y Ramales (vía principal) (km)]]</f>
        <v>55.099000000000004</v>
      </c>
      <c r="O128" s="192">
        <f>+Urq_InfraMR[[#This Row],[Total Vías (excluido Auxiliares)]]</f>
        <v>55.099000000000004</v>
      </c>
      <c r="P128" s="1">
        <v>4</v>
      </c>
      <c r="Q128" s="1">
        <v>19</v>
      </c>
      <c r="R128" s="1">
        <v>0</v>
      </c>
      <c r="S128" s="194">
        <f t="shared" si="8"/>
        <v>23</v>
      </c>
      <c r="T128" s="194">
        <v>23</v>
      </c>
      <c r="U128" s="1">
        <v>0</v>
      </c>
      <c r="V128" s="1">
        <v>29</v>
      </c>
      <c r="W128" s="1">
        <v>0</v>
      </c>
      <c r="X128" s="1">
        <v>3</v>
      </c>
      <c r="Y128" s="1">
        <v>2</v>
      </c>
      <c r="Z128" s="196">
        <f t="shared" si="9"/>
        <v>34</v>
      </c>
      <c r="AA128" s="1">
        <v>2</v>
      </c>
      <c r="AB128" s="1">
        <v>6</v>
      </c>
      <c r="AC128" s="1">
        <f>+Urq_InfraMR[[#This Row],[Total Pasos Vehiculares a Nivel]]</f>
        <v>34</v>
      </c>
      <c r="AD128" s="196">
        <f t="shared" si="10"/>
        <v>42</v>
      </c>
      <c r="AE128" s="1">
        <v>1</v>
      </c>
      <c r="AF128" s="1">
        <v>3</v>
      </c>
      <c r="AG128" s="1">
        <v>38</v>
      </c>
      <c r="AH128" s="196">
        <f t="shared" si="11"/>
        <v>42</v>
      </c>
      <c r="AI128" s="7">
        <v>17.370999999999999</v>
      </c>
      <c r="AJ128" s="7">
        <v>0</v>
      </c>
      <c r="AK128" s="7">
        <v>8.3789999999999996</v>
      </c>
      <c r="AL128" s="198">
        <f t="shared" si="12"/>
        <v>25.75</v>
      </c>
      <c r="AM128" s="1">
        <v>1</v>
      </c>
      <c r="AN128" s="1">
        <v>0</v>
      </c>
      <c r="AO128" s="1">
        <v>0</v>
      </c>
      <c r="AP128" s="200">
        <f t="shared" si="13"/>
        <v>1</v>
      </c>
      <c r="AQ128" s="1">
        <v>0</v>
      </c>
      <c r="AR128" s="1">
        <v>128</v>
      </c>
      <c r="AS128" s="1">
        <v>0</v>
      </c>
      <c r="AT128" s="200">
        <f>+Urq_InfraMR[[#This Row],[B.02.1 - Parque de Coches Eléctricos Motrices]]+Urq_InfraMR[[#This Row],[B.02.2 - Parque de Coches Eléctricos Motrices Remolcados Tipo R]]+Urq_InfraMR[[#This Row],[B.02.3 - Parque de Coches Eléctricos Motrices Tipo R]]</f>
        <v>128</v>
      </c>
      <c r="AU128" s="1">
        <v>0</v>
      </c>
      <c r="AV128" s="1">
        <v>0</v>
      </c>
      <c r="AW128" s="1">
        <v>0</v>
      </c>
      <c r="AX128" s="200">
        <f>+Urq_InfraMR[[#This Row],[B.03.1 - Parque de Coches Motores Motrices Remolcados]]+Urq_InfraMR[[#This Row],[B.03.2 - Parque de Coches Motores Motrices Intermedios]]+Urq_InfraMR[[#This Row],[B.03.3 - Parque de Coches Motores Motrices Cabina]]</f>
        <v>0</v>
      </c>
      <c r="AY128" s="1">
        <v>0</v>
      </c>
      <c r="AZ128" s="1">
        <v>0</v>
      </c>
      <c r="BA128" s="1">
        <v>0</v>
      </c>
      <c r="BB128" s="1">
        <v>0</v>
      </c>
      <c r="BC128" s="200">
        <f>+SUM(Urq_InfraMR[[#This Row],[B.04.1 - Parque de Coches Remolcados Clase Unica]:[B.04.5 - Parque de Coches Remolcados para Servicios Especiales (Cartoneros)]])</f>
        <v>0</v>
      </c>
      <c r="BD128" s="356">
        <v>0</v>
      </c>
      <c r="BE128" s="1">
        <v>1</v>
      </c>
      <c r="BF128" s="1">
        <v>0</v>
      </c>
      <c r="BG128" s="235">
        <v>1435</v>
      </c>
    </row>
    <row r="129" spans="1:59">
      <c r="A129" s="1">
        <v>2003</v>
      </c>
      <c r="B129" s="1" t="s">
        <v>68</v>
      </c>
      <c r="C129" s="10">
        <v>0.2</v>
      </c>
      <c r="D129" s="10">
        <v>0</v>
      </c>
      <c r="E129" s="10">
        <v>0</v>
      </c>
      <c r="F129" s="10">
        <v>25.676639999999999</v>
      </c>
      <c r="G129" s="192">
        <f t="shared" si="7"/>
        <v>25.876639999999998</v>
      </c>
      <c r="H129" s="192">
        <f>+Urq_InfraMR[[#This Row],[Total Líneas de Explotación ]]</f>
        <v>25.876639999999998</v>
      </c>
      <c r="I129" s="192">
        <v>25.677</v>
      </c>
      <c r="J129" s="10">
        <v>0.2</v>
      </c>
      <c r="K129" s="10">
        <v>2.5569999999999999</v>
      </c>
      <c r="L129" s="10">
        <v>54.899000000000001</v>
      </c>
      <c r="M129" s="10">
        <v>3.875</v>
      </c>
      <c r="N129" s="192">
        <f>+Urq_InfraMR[[#This Row],[A.03.1 -  Longitud de Vías de Explotación No Electrificadas Troncales y Ramales (vía principal) (km)]]+Urq_InfraMR[[#This Row],[A.04.1 -  Longitud de Vías de Explotación Electrificadas Troncales y Ramales (vía principal) (km)]]</f>
        <v>55.099000000000004</v>
      </c>
      <c r="O129" s="192">
        <f>+Urq_InfraMR[[#This Row],[Total Vías (excluido Auxiliares)]]</f>
        <v>55.099000000000004</v>
      </c>
      <c r="P129" s="1">
        <v>4</v>
      </c>
      <c r="Q129" s="1">
        <v>19</v>
      </c>
      <c r="R129" s="1">
        <v>0</v>
      </c>
      <c r="S129" s="194">
        <f t="shared" si="8"/>
        <v>23</v>
      </c>
      <c r="T129" s="194">
        <v>23</v>
      </c>
      <c r="U129" s="1">
        <v>0</v>
      </c>
      <c r="V129" s="1">
        <v>29</v>
      </c>
      <c r="W129" s="1">
        <v>0</v>
      </c>
      <c r="X129" s="1">
        <v>3</v>
      </c>
      <c r="Y129" s="1">
        <v>2</v>
      </c>
      <c r="Z129" s="196">
        <f t="shared" si="9"/>
        <v>34</v>
      </c>
      <c r="AA129" s="1">
        <v>2</v>
      </c>
      <c r="AB129" s="1">
        <v>6</v>
      </c>
      <c r="AC129" s="1">
        <f>+Urq_InfraMR[[#This Row],[Total Pasos Vehiculares a Nivel]]</f>
        <v>34</v>
      </c>
      <c r="AD129" s="196">
        <f t="shared" si="10"/>
        <v>42</v>
      </c>
      <c r="AE129" s="1">
        <v>1</v>
      </c>
      <c r="AF129" s="1">
        <v>3</v>
      </c>
      <c r="AG129" s="1">
        <v>38</v>
      </c>
      <c r="AH129" s="196">
        <f t="shared" si="11"/>
        <v>42</v>
      </c>
      <c r="AI129" s="7">
        <v>17.370999999999999</v>
      </c>
      <c r="AJ129" s="7">
        <v>0</v>
      </c>
      <c r="AK129" s="7">
        <v>8.3789999999999996</v>
      </c>
      <c r="AL129" s="198">
        <f t="shared" si="12"/>
        <v>25.75</v>
      </c>
      <c r="AM129" s="1">
        <v>1</v>
      </c>
      <c r="AN129" s="1">
        <v>0</v>
      </c>
      <c r="AO129" s="1">
        <v>0</v>
      </c>
      <c r="AP129" s="200">
        <f t="shared" si="13"/>
        <v>1</v>
      </c>
      <c r="AQ129" s="1">
        <v>0</v>
      </c>
      <c r="AR129" s="1">
        <v>128</v>
      </c>
      <c r="AS129" s="1">
        <v>0</v>
      </c>
      <c r="AT129" s="200">
        <f>+Urq_InfraMR[[#This Row],[B.02.1 - Parque de Coches Eléctricos Motrices]]+Urq_InfraMR[[#This Row],[B.02.2 - Parque de Coches Eléctricos Motrices Remolcados Tipo R]]+Urq_InfraMR[[#This Row],[B.02.3 - Parque de Coches Eléctricos Motrices Tipo R]]</f>
        <v>128</v>
      </c>
      <c r="AU129" s="1">
        <v>0</v>
      </c>
      <c r="AV129" s="1">
        <v>0</v>
      </c>
      <c r="AW129" s="1">
        <v>0</v>
      </c>
      <c r="AX129" s="200">
        <f>+Urq_InfraMR[[#This Row],[B.03.1 - Parque de Coches Motores Motrices Remolcados]]+Urq_InfraMR[[#This Row],[B.03.2 - Parque de Coches Motores Motrices Intermedios]]+Urq_InfraMR[[#This Row],[B.03.3 - Parque de Coches Motores Motrices Cabina]]</f>
        <v>0</v>
      </c>
      <c r="AY129" s="1">
        <v>0</v>
      </c>
      <c r="AZ129" s="1">
        <v>0</v>
      </c>
      <c r="BA129" s="1">
        <v>0</v>
      </c>
      <c r="BB129" s="1">
        <v>0</v>
      </c>
      <c r="BC129" s="200">
        <f>+SUM(Urq_InfraMR[[#This Row],[B.04.1 - Parque de Coches Remolcados Clase Unica]:[B.04.5 - Parque de Coches Remolcados para Servicios Especiales (Cartoneros)]])</f>
        <v>0</v>
      </c>
      <c r="BD129" s="356">
        <v>0</v>
      </c>
      <c r="BE129" s="1">
        <v>1</v>
      </c>
      <c r="BF129" s="1">
        <v>0</v>
      </c>
      <c r="BG129" s="235">
        <v>1435</v>
      </c>
    </row>
    <row r="130" spans="1:59">
      <c r="A130" s="1">
        <v>2003</v>
      </c>
      <c r="B130" s="1" t="s">
        <v>69</v>
      </c>
      <c r="C130" s="10">
        <v>0.2</v>
      </c>
      <c r="D130" s="10">
        <v>0</v>
      </c>
      <c r="E130" s="10">
        <v>0</v>
      </c>
      <c r="F130" s="10">
        <v>25.676639999999999</v>
      </c>
      <c r="G130" s="192">
        <f t="shared" ref="G130:G193" si="14">SUM(C130:F130)</f>
        <v>25.876639999999998</v>
      </c>
      <c r="H130" s="192">
        <f>+Urq_InfraMR[[#This Row],[Total Líneas de Explotación ]]</f>
        <v>25.876639999999998</v>
      </c>
      <c r="I130" s="192">
        <v>25.677</v>
      </c>
      <c r="J130" s="10">
        <v>0.2</v>
      </c>
      <c r="K130" s="10">
        <v>2.5569999999999999</v>
      </c>
      <c r="L130" s="10">
        <v>54.899000000000001</v>
      </c>
      <c r="M130" s="10">
        <v>3.875</v>
      </c>
      <c r="N130" s="192">
        <f>+Urq_InfraMR[[#This Row],[A.03.1 -  Longitud de Vías de Explotación No Electrificadas Troncales y Ramales (vía principal) (km)]]+Urq_InfraMR[[#This Row],[A.04.1 -  Longitud de Vías de Explotación Electrificadas Troncales y Ramales (vía principal) (km)]]</f>
        <v>55.099000000000004</v>
      </c>
      <c r="O130" s="192">
        <f>+Urq_InfraMR[[#This Row],[Total Vías (excluido Auxiliares)]]</f>
        <v>55.099000000000004</v>
      </c>
      <c r="P130" s="1">
        <v>4</v>
      </c>
      <c r="Q130" s="1">
        <v>19</v>
      </c>
      <c r="R130" s="1">
        <v>0</v>
      </c>
      <c r="S130" s="194">
        <f t="shared" ref="S130:S193" si="15">SUM(P130:R130)</f>
        <v>23</v>
      </c>
      <c r="T130" s="194">
        <v>23</v>
      </c>
      <c r="U130" s="1">
        <v>0</v>
      </c>
      <c r="V130" s="1">
        <v>29</v>
      </c>
      <c r="W130" s="1">
        <v>0</v>
      </c>
      <c r="X130" s="1">
        <v>3</v>
      </c>
      <c r="Y130" s="1">
        <v>2</v>
      </c>
      <c r="Z130" s="196">
        <f t="shared" ref="Z130:Z193" si="16">SUM(U130:Y130)</f>
        <v>34</v>
      </c>
      <c r="AA130" s="1">
        <v>2</v>
      </c>
      <c r="AB130" s="1">
        <v>6</v>
      </c>
      <c r="AC130" s="1">
        <f>+Urq_InfraMR[[#This Row],[Total Pasos Vehiculares a Nivel]]</f>
        <v>34</v>
      </c>
      <c r="AD130" s="196">
        <f t="shared" ref="AD130:AD193" si="17">SUM(AA130:AC130)</f>
        <v>42</v>
      </c>
      <c r="AE130" s="1">
        <v>1</v>
      </c>
      <c r="AF130" s="1">
        <v>3</v>
      </c>
      <c r="AG130" s="1">
        <v>38</v>
      </c>
      <c r="AH130" s="196">
        <f t="shared" ref="AH130:AH193" si="18">SUM(AE130:AG130)</f>
        <v>42</v>
      </c>
      <c r="AI130" s="7">
        <v>17.370999999999999</v>
      </c>
      <c r="AJ130" s="7">
        <v>0</v>
      </c>
      <c r="AK130" s="7">
        <v>8.3789999999999996</v>
      </c>
      <c r="AL130" s="198">
        <f t="shared" ref="AL130:AL193" si="19">SUM(AI130:AK130)</f>
        <v>25.75</v>
      </c>
      <c r="AM130" s="1">
        <v>1</v>
      </c>
      <c r="AN130" s="1">
        <v>0</v>
      </c>
      <c r="AO130" s="1">
        <v>0</v>
      </c>
      <c r="AP130" s="200">
        <f t="shared" ref="AP130:AP193" si="20">SUM(AM130:AO130)</f>
        <v>1</v>
      </c>
      <c r="AQ130" s="1">
        <v>0</v>
      </c>
      <c r="AR130" s="1">
        <v>128</v>
      </c>
      <c r="AS130" s="1">
        <v>0</v>
      </c>
      <c r="AT130" s="200">
        <f>+Urq_InfraMR[[#This Row],[B.02.1 - Parque de Coches Eléctricos Motrices]]+Urq_InfraMR[[#This Row],[B.02.2 - Parque de Coches Eléctricos Motrices Remolcados Tipo R]]+Urq_InfraMR[[#This Row],[B.02.3 - Parque de Coches Eléctricos Motrices Tipo R]]</f>
        <v>128</v>
      </c>
      <c r="AU130" s="1">
        <v>0</v>
      </c>
      <c r="AV130" s="1">
        <v>0</v>
      </c>
      <c r="AW130" s="1">
        <v>0</v>
      </c>
      <c r="AX130" s="200">
        <f>+Urq_InfraMR[[#This Row],[B.03.1 - Parque de Coches Motores Motrices Remolcados]]+Urq_InfraMR[[#This Row],[B.03.2 - Parque de Coches Motores Motrices Intermedios]]+Urq_InfraMR[[#This Row],[B.03.3 - Parque de Coches Motores Motrices Cabina]]</f>
        <v>0</v>
      </c>
      <c r="AY130" s="1">
        <v>0</v>
      </c>
      <c r="AZ130" s="1">
        <v>0</v>
      </c>
      <c r="BA130" s="1">
        <v>0</v>
      </c>
      <c r="BB130" s="1">
        <v>0</v>
      </c>
      <c r="BC130" s="200">
        <f>+SUM(Urq_InfraMR[[#This Row],[B.04.1 - Parque de Coches Remolcados Clase Unica]:[B.04.5 - Parque de Coches Remolcados para Servicios Especiales (Cartoneros)]])</f>
        <v>0</v>
      </c>
      <c r="BD130" s="356">
        <v>0</v>
      </c>
      <c r="BE130" s="1">
        <v>1</v>
      </c>
      <c r="BF130" s="1">
        <v>0</v>
      </c>
      <c r="BG130" s="235">
        <v>1435</v>
      </c>
    </row>
    <row r="131" spans="1:59">
      <c r="A131" s="1">
        <v>2003</v>
      </c>
      <c r="B131" s="1" t="s">
        <v>70</v>
      </c>
      <c r="C131" s="10">
        <v>0.2</v>
      </c>
      <c r="D131" s="10">
        <v>0</v>
      </c>
      <c r="E131" s="10">
        <v>0</v>
      </c>
      <c r="F131" s="10">
        <v>25.676639999999999</v>
      </c>
      <c r="G131" s="192">
        <f t="shared" si="14"/>
        <v>25.876639999999998</v>
      </c>
      <c r="H131" s="192">
        <f>+Urq_InfraMR[[#This Row],[Total Líneas de Explotación ]]</f>
        <v>25.876639999999998</v>
      </c>
      <c r="I131" s="192">
        <v>25.677</v>
      </c>
      <c r="J131" s="10">
        <v>0.2</v>
      </c>
      <c r="K131" s="10">
        <v>2.5569999999999999</v>
      </c>
      <c r="L131" s="10">
        <v>54.899000000000001</v>
      </c>
      <c r="M131" s="10">
        <v>3.875</v>
      </c>
      <c r="N131" s="192">
        <f>+Urq_InfraMR[[#This Row],[A.03.1 -  Longitud de Vías de Explotación No Electrificadas Troncales y Ramales (vía principal) (km)]]+Urq_InfraMR[[#This Row],[A.04.1 -  Longitud de Vías de Explotación Electrificadas Troncales y Ramales (vía principal) (km)]]</f>
        <v>55.099000000000004</v>
      </c>
      <c r="O131" s="192">
        <f>+Urq_InfraMR[[#This Row],[Total Vías (excluido Auxiliares)]]</f>
        <v>55.099000000000004</v>
      </c>
      <c r="P131" s="1">
        <v>4</v>
      </c>
      <c r="Q131" s="1">
        <v>19</v>
      </c>
      <c r="R131" s="1">
        <v>0</v>
      </c>
      <c r="S131" s="194">
        <f t="shared" si="15"/>
        <v>23</v>
      </c>
      <c r="T131" s="194">
        <v>23</v>
      </c>
      <c r="U131" s="1">
        <v>0</v>
      </c>
      <c r="V131" s="1">
        <v>29</v>
      </c>
      <c r="W131" s="1">
        <v>0</v>
      </c>
      <c r="X131" s="1">
        <v>3</v>
      </c>
      <c r="Y131" s="1">
        <v>2</v>
      </c>
      <c r="Z131" s="196">
        <f t="shared" si="16"/>
        <v>34</v>
      </c>
      <c r="AA131" s="1">
        <v>2</v>
      </c>
      <c r="AB131" s="1">
        <v>6</v>
      </c>
      <c r="AC131" s="1">
        <f>+Urq_InfraMR[[#This Row],[Total Pasos Vehiculares a Nivel]]</f>
        <v>34</v>
      </c>
      <c r="AD131" s="196">
        <f t="shared" si="17"/>
        <v>42</v>
      </c>
      <c r="AE131" s="1">
        <v>1</v>
      </c>
      <c r="AF131" s="1">
        <v>3</v>
      </c>
      <c r="AG131" s="1">
        <v>38</v>
      </c>
      <c r="AH131" s="196">
        <f t="shared" si="18"/>
        <v>42</v>
      </c>
      <c r="AI131" s="7">
        <v>17.370999999999999</v>
      </c>
      <c r="AJ131" s="7">
        <v>0</v>
      </c>
      <c r="AK131" s="7">
        <v>8.3789999999999996</v>
      </c>
      <c r="AL131" s="198">
        <f t="shared" si="19"/>
        <v>25.75</v>
      </c>
      <c r="AM131" s="1">
        <v>1</v>
      </c>
      <c r="AN131" s="1">
        <v>0</v>
      </c>
      <c r="AO131" s="1">
        <v>0</v>
      </c>
      <c r="AP131" s="200">
        <f t="shared" si="20"/>
        <v>1</v>
      </c>
      <c r="AQ131" s="1">
        <v>0</v>
      </c>
      <c r="AR131" s="1">
        <v>128</v>
      </c>
      <c r="AS131" s="1">
        <v>0</v>
      </c>
      <c r="AT131" s="200">
        <f>+Urq_InfraMR[[#This Row],[B.02.1 - Parque de Coches Eléctricos Motrices]]+Urq_InfraMR[[#This Row],[B.02.2 - Parque de Coches Eléctricos Motrices Remolcados Tipo R]]+Urq_InfraMR[[#This Row],[B.02.3 - Parque de Coches Eléctricos Motrices Tipo R]]</f>
        <v>128</v>
      </c>
      <c r="AU131" s="1">
        <v>0</v>
      </c>
      <c r="AV131" s="1">
        <v>0</v>
      </c>
      <c r="AW131" s="1">
        <v>0</v>
      </c>
      <c r="AX131" s="200">
        <f>+Urq_InfraMR[[#This Row],[B.03.1 - Parque de Coches Motores Motrices Remolcados]]+Urq_InfraMR[[#This Row],[B.03.2 - Parque de Coches Motores Motrices Intermedios]]+Urq_InfraMR[[#This Row],[B.03.3 - Parque de Coches Motores Motrices Cabina]]</f>
        <v>0</v>
      </c>
      <c r="AY131" s="1">
        <v>0</v>
      </c>
      <c r="AZ131" s="1">
        <v>0</v>
      </c>
      <c r="BA131" s="1">
        <v>0</v>
      </c>
      <c r="BB131" s="1">
        <v>0</v>
      </c>
      <c r="BC131" s="200">
        <f>+SUM(Urq_InfraMR[[#This Row],[B.04.1 - Parque de Coches Remolcados Clase Unica]:[B.04.5 - Parque de Coches Remolcados para Servicios Especiales (Cartoneros)]])</f>
        <v>0</v>
      </c>
      <c r="BD131" s="356">
        <v>0</v>
      </c>
      <c r="BE131" s="1">
        <v>1</v>
      </c>
      <c r="BF131" s="1">
        <v>0</v>
      </c>
      <c r="BG131" s="235">
        <v>1435</v>
      </c>
    </row>
    <row r="132" spans="1:59">
      <c r="A132" s="1">
        <v>2003</v>
      </c>
      <c r="B132" s="1" t="s">
        <v>71</v>
      </c>
      <c r="C132" s="10">
        <v>0.2</v>
      </c>
      <c r="D132" s="10">
        <v>0</v>
      </c>
      <c r="E132" s="10">
        <v>0</v>
      </c>
      <c r="F132" s="10">
        <v>25.676639999999999</v>
      </c>
      <c r="G132" s="192">
        <f t="shared" si="14"/>
        <v>25.876639999999998</v>
      </c>
      <c r="H132" s="192">
        <f>+Urq_InfraMR[[#This Row],[Total Líneas de Explotación ]]</f>
        <v>25.876639999999998</v>
      </c>
      <c r="I132" s="192">
        <v>25.677</v>
      </c>
      <c r="J132" s="10">
        <v>0.2</v>
      </c>
      <c r="K132" s="10">
        <v>2.5569999999999999</v>
      </c>
      <c r="L132" s="10">
        <v>54.899000000000001</v>
      </c>
      <c r="M132" s="10">
        <v>3.875</v>
      </c>
      <c r="N132" s="192">
        <f>+Urq_InfraMR[[#This Row],[A.03.1 -  Longitud de Vías de Explotación No Electrificadas Troncales y Ramales (vía principal) (km)]]+Urq_InfraMR[[#This Row],[A.04.1 -  Longitud de Vías de Explotación Electrificadas Troncales y Ramales (vía principal) (km)]]</f>
        <v>55.099000000000004</v>
      </c>
      <c r="O132" s="192">
        <f>+Urq_InfraMR[[#This Row],[Total Vías (excluido Auxiliares)]]</f>
        <v>55.099000000000004</v>
      </c>
      <c r="P132" s="1">
        <v>4</v>
      </c>
      <c r="Q132" s="1">
        <v>19</v>
      </c>
      <c r="R132" s="1">
        <v>0</v>
      </c>
      <c r="S132" s="194">
        <f t="shared" si="15"/>
        <v>23</v>
      </c>
      <c r="T132" s="194">
        <v>23</v>
      </c>
      <c r="U132" s="1">
        <v>0</v>
      </c>
      <c r="V132" s="1">
        <v>29</v>
      </c>
      <c r="W132" s="1">
        <v>0</v>
      </c>
      <c r="X132" s="1">
        <v>3</v>
      </c>
      <c r="Y132" s="1">
        <v>2</v>
      </c>
      <c r="Z132" s="196">
        <f t="shared" si="16"/>
        <v>34</v>
      </c>
      <c r="AA132" s="1">
        <v>2</v>
      </c>
      <c r="AB132" s="1">
        <v>6</v>
      </c>
      <c r="AC132" s="1">
        <f>+Urq_InfraMR[[#This Row],[Total Pasos Vehiculares a Nivel]]</f>
        <v>34</v>
      </c>
      <c r="AD132" s="196">
        <f t="shared" si="17"/>
        <v>42</v>
      </c>
      <c r="AE132" s="1">
        <v>1</v>
      </c>
      <c r="AF132" s="1">
        <v>3</v>
      </c>
      <c r="AG132" s="1">
        <v>38</v>
      </c>
      <c r="AH132" s="196">
        <f t="shared" si="18"/>
        <v>42</v>
      </c>
      <c r="AI132" s="7">
        <v>17.370999999999999</v>
      </c>
      <c r="AJ132" s="7">
        <v>0</v>
      </c>
      <c r="AK132" s="7">
        <v>8.3789999999999996</v>
      </c>
      <c r="AL132" s="198">
        <f t="shared" si="19"/>
        <v>25.75</v>
      </c>
      <c r="AM132" s="1">
        <v>1</v>
      </c>
      <c r="AN132" s="1">
        <v>0</v>
      </c>
      <c r="AO132" s="1">
        <v>0</v>
      </c>
      <c r="AP132" s="200">
        <f t="shared" si="20"/>
        <v>1</v>
      </c>
      <c r="AQ132" s="1">
        <v>0</v>
      </c>
      <c r="AR132" s="1">
        <v>128</v>
      </c>
      <c r="AS132" s="1">
        <v>0</v>
      </c>
      <c r="AT132" s="200">
        <f>+Urq_InfraMR[[#This Row],[B.02.1 - Parque de Coches Eléctricos Motrices]]+Urq_InfraMR[[#This Row],[B.02.2 - Parque de Coches Eléctricos Motrices Remolcados Tipo R]]+Urq_InfraMR[[#This Row],[B.02.3 - Parque de Coches Eléctricos Motrices Tipo R]]</f>
        <v>128</v>
      </c>
      <c r="AU132" s="1">
        <v>0</v>
      </c>
      <c r="AV132" s="1">
        <v>0</v>
      </c>
      <c r="AW132" s="1">
        <v>0</v>
      </c>
      <c r="AX132" s="200">
        <f>+Urq_InfraMR[[#This Row],[B.03.1 - Parque de Coches Motores Motrices Remolcados]]+Urq_InfraMR[[#This Row],[B.03.2 - Parque de Coches Motores Motrices Intermedios]]+Urq_InfraMR[[#This Row],[B.03.3 - Parque de Coches Motores Motrices Cabina]]</f>
        <v>0</v>
      </c>
      <c r="AY132" s="1">
        <v>0</v>
      </c>
      <c r="AZ132" s="1">
        <v>0</v>
      </c>
      <c r="BA132" s="1">
        <v>0</v>
      </c>
      <c r="BB132" s="1">
        <v>0</v>
      </c>
      <c r="BC132" s="200">
        <f>+SUM(Urq_InfraMR[[#This Row],[B.04.1 - Parque de Coches Remolcados Clase Unica]:[B.04.5 - Parque de Coches Remolcados para Servicios Especiales (Cartoneros)]])</f>
        <v>0</v>
      </c>
      <c r="BD132" s="356">
        <v>0</v>
      </c>
      <c r="BE132" s="1">
        <v>1</v>
      </c>
      <c r="BF132" s="1">
        <v>0</v>
      </c>
      <c r="BG132" s="235">
        <v>1435</v>
      </c>
    </row>
    <row r="133" spans="1:59">
      <c r="A133" s="1">
        <v>2003</v>
      </c>
      <c r="B133" s="1" t="s">
        <v>72</v>
      </c>
      <c r="C133" s="10">
        <v>0.2</v>
      </c>
      <c r="D133" s="10">
        <v>0</v>
      </c>
      <c r="E133" s="10">
        <v>0</v>
      </c>
      <c r="F133" s="10">
        <v>25.676639999999999</v>
      </c>
      <c r="G133" s="192">
        <f t="shared" si="14"/>
        <v>25.876639999999998</v>
      </c>
      <c r="H133" s="192">
        <f>+Urq_InfraMR[[#This Row],[Total Líneas de Explotación ]]</f>
        <v>25.876639999999998</v>
      </c>
      <c r="I133" s="192">
        <v>25.677</v>
      </c>
      <c r="J133" s="10">
        <v>0.2</v>
      </c>
      <c r="K133" s="10">
        <v>2.5569999999999999</v>
      </c>
      <c r="L133" s="10">
        <v>54.899000000000001</v>
      </c>
      <c r="M133" s="10">
        <v>3.875</v>
      </c>
      <c r="N133" s="192">
        <f>+Urq_InfraMR[[#This Row],[A.03.1 -  Longitud de Vías de Explotación No Electrificadas Troncales y Ramales (vía principal) (km)]]+Urq_InfraMR[[#This Row],[A.04.1 -  Longitud de Vías de Explotación Electrificadas Troncales y Ramales (vía principal) (km)]]</f>
        <v>55.099000000000004</v>
      </c>
      <c r="O133" s="192">
        <f>+Urq_InfraMR[[#This Row],[Total Vías (excluido Auxiliares)]]</f>
        <v>55.099000000000004</v>
      </c>
      <c r="P133" s="1">
        <v>4</v>
      </c>
      <c r="Q133" s="1">
        <v>19</v>
      </c>
      <c r="R133" s="1">
        <v>0</v>
      </c>
      <c r="S133" s="194">
        <f t="shared" si="15"/>
        <v>23</v>
      </c>
      <c r="T133" s="194">
        <v>23</v>
      </c>
      <c r="U133" s="1">
        <v>0</v>
      </c>
      <c r="V133" s="1">
        <v>29</v>
      </c>
      <c r="W133" s="1">
        <v>0</v>
      </c>
      <c r="X133" s="1">
        <v>3</v>
      </c>
      <c r="Y133" s="1">
        <v>2</v>
      </c>
      <c r="Z133" s="196">
        <f t="shared" si="16"/>
        <v>34</v>
      </c>
      <c r="AA133" s="1">
        <v>2</v>
      </c>
      <c r="AB133" s="1">
        <v>6</v>
      </c>
      <c r="AC133" s="1">
        <f>+Urq_InfraMR[[#This Row],[Total Pasos Vehiculares a Nivel]]</f>
        <v>34</v>
      </c>
      <c r="AD133" s="196">
        <f t="shared" si="17"/>
        <v>42</v>
      </c>
      <c r="AE133" s="1">
        <v>1</v>
      </c>
      <c r="AF133" s="1">
        <v>3</v>
      </c>
      <c r="AG133" s="1">
        <v>38</v>
      </c>
      <c r="AH133" s="196">
        <f t="shared" si="18"/>
        <v>42</v>
      </c>
      <c r="AI133" s="7">
        <v>17.370999999999999</v>
      </c>
      <c r="AJ133" s="7">
        <v>0</v>
      </c>
      <c r="AK133" s="7">
        <v>8.3789999999999996</v>
      </c>
      <c r="AL133" s="198">
        <f t="shared" si="19"/>
        <v>25.75</v>
      </c>
      <c r="AM133" s="1">
        <v>1</v>
      </c>
      <c r="AN133" s="1">
        <v>0</v>
      </c>
      <c r="AO133" s="1">
        <v>0</v>
      </c>
      <c r="AP133" s="200">
        <f t="shared" si="20"/>
        <v>1</v>
      </c>
      <c r="AQ133" s="1">
        <v>0</v>
      </c>
      <c r="AR133" s="1">
        <v>128</v>
      </c>
      <c r="AS133" s="1">
        <v>0</v>
      </c>
      <c r="AT133" s="200">
        <f>+Urq_InfraMR[[#This Row],[B.02.1 - Parque de Coches Eléctricos Motrices]]+Urq_InfraMR[[#This Row],[B.02.2 - Parque de Coches Eléctricos Motrices Remolcados Tipo R]]+Urq_InfraMR[[#This Row],[B.02.3 - Parque de Coches Eléctricos Motrices Tipo R]]</f>
        <v>128</v>
      </c>
      <c r="AU133" s="1">
        <v>0</v>
      </c>
      <c r="AV133" s="1">
        <v>0</v>
      </c>
      <c r="AW133" s="1">
        <v>0</v>
      </c>
      <c r="AX133" s="200">
        <f>+Urq_InfraMR[[#This Row],[B.03.1 - Parque de Coches Motores Motrices Remolcados]]+Urq_InfraMR[[#This Row],[B.03.2 - Parque de Coches Motores Motrices Intermedios]]+Urq_InfraMR[[#This Row],[B.03.3 - Parque de Coches Motores Motrices Cabina]]</f>
        <v>0</v>
      </c>
      <c r="AY133" s="1">
        <v>0</v>
      </c>
      <c r="AZ133" s="1">
        <v>0</v>
      </c>
      <c r="BA133" s="1">
        <v>0</v>
      </c>
      <c r="BB133" s="1">
        <v>0</v>
      </c>
      <c r="BC133" s="200">
        <f>+SUM(Urq_InfraMR[[#This Row],[B.04.1 - Parque de Coches Remolcados Clase Unica]:[B.04.5 - Parque de Coches Remolcados para Servicios Especiales (Cartoneros)]])</f>
        <v>0</v>
      </c>
      <c r="BD133" s="356">
        <v>0</v>
      </c>
      <c r="BE133" s="1">
        <v>1</v>
      </c>
      <c r="BF133" s="1">
        <v>0</v>
      </c>
      <c r="BG133" s="235">
        <v>1435</v>
      </c>
    </row>
    <row r="134" spans="1:59">
      <c r="A134" s="1">
        <v>2004</v>
      </c>
      <c r="B134" s="1" t="s">
        <v>61</v>
      </c>
      <c r="C134" s="10">
        <v>0.2</v>
      </c>
      <c r="D134" s="10">
        <v>0</v>
      </c>
      <c r="E134" s="10">
        <v>0</v>
      </c>
      <c r="F134" s="10">
        <v>25.676639999999999</v>
      </c>
      <c r="G134" s="192">
        <f t="shared" si="14"/>
        <v>25.876639999999998</v>
      </c>
      <c r="H134" s="192">
        <f>+Urq_InfraMR[[#This Row],[Total Líneas de Explotación ]]</f>
        <v>25.876639999999998</v>
      </c>
      <c r="I134" s="192">
        <v>25.677</v>
      </c>
      <c r="J134" s="10">
        <v>0.2</v>
      </c>
      <c r="K134" s="10">
        <v>2.5569999999999999</v>
      </c>
      <c r="L134" s="10">
        <v>54.899000000000001</v>
      </c>
      <c r="M134" s="10">
        <v>3.875</v>
      </c>
      <c r="N134" s="192">
        <f>+Urq_InfraMR[[#This Row],[A.03.1 -  Longitud de Vías de Explotación No Electrificadas Troncales y Ramales (vía principal) (km)]]+Urq_InfraMR[[#This Row],[A.04.1 -  Longitud de Vías de Explotación Electrificadas Troncales y Ramales (vía principal) (km)]]</f>
        <v>55.099000000000004</v>
      </c>
      <c r="O134" s="192">
        <f>+Urq_InfraMR[[#This Row],[Total Vías (excluido Auxiliares)]]</f>
        <v>55.099000000000004</v>
      </c>
      <c r="P134" s="1">
        <v>4</v>
      </c>
      <c r="Q134" s="1">
        <v>19</v>
      </c>
      <c r="R134" s="1">
        <v>0</v>
      </c>
      <c r="S134" s="194">
        <f t="shared" si="15"/>
        <v>23</v>
      </c>
      <c r="T134" s="194">
        <v>23</v>
      </c>
      <c r="U134" s="1">
        <v>0</v>
      </c>
      <c r="V134" s="1">
        <v>29</v>
      </c>
      <c r="W134" s="1">
        <v>0</v>
      </c>
      <c r="X134" s="1">
        <v>3</v>
      </c>
      <c r="Y134" s="1">
        <v>2</v>
      </c>
      <c r="Z134" s="196">
        <f t="shared" si="16"/>
        <v>34</v>
      </c>
      <c r="AA134" s="1">
        <v>2</v>
      </c>
      <c r="AB134" s="1">
        <v>6</v>
      </c>
      <c r="AC134" s="1">
        <f>+Urq_InfraMR[[#This Row],[Total Pasos Vehiculares a Nivel]]</f>
        <v>34</v>
      </c>
      <c r="AD134" s="196">
        <f t="shared" si="17"/>
        <v>42</v>
      </c>
      <c r="AE134" s="1">
        <v>1</v>
      </c>
      <c r="AF134" s="1">
        <v>3</v>
      </c>
      <c r="AG134" s="1">
        <v>38</v>
      </c>
      <c r="AH134" s="196">
        <f t="shared" si="18"/>
        <v>42</v>
      </c>
      <c r="AI134" s="7">
        <v>17.370999999999999</v>
      </c>
      <c r="AJ134" s="7">
        <v>0</v>
      </c>
      <c r="AK134" s="7">
        <v>8.3789999999999996</v>
      </c>
      <c r="AL134" s="198">
        <f t="shared" si="19"/>
        <v>25.75</v>
      </c>
      <c r="AM134" s="1">
        <v>1</v>
      </c>
      <c r="AN134" s="1">
        <v>0</v>
      </c>
      <c r="AO134" s="1">
        <v>0</v>
      </c>
      <c r="AP134" s="200">
        <f t="shared" si="20"/>
        <v>1</v>
      </c>
      <c r="AQ134" s="1">
        <v>0</v>
      </c>
      <c r="AR134" s="1">
        <v>128</v>
      </c>
      <c r="AS134" s="1">
        <v>0</v>
      </c>
      <c r="AT134" s="200">
        <f>+Urq_InfraMR[[#This Row],[B.02.1 - Parque de Coches Eléctricos Motrices]]+Urq_InfraMR[[#This Row],[B.02.2 - Parque de Coches Eléctricos Motrices Remolcados Tipo R]]+Urq_InfraMR[[#This Row],[B.02.3 - Parque de Coches Eléctricos Motrices Tipo R]]</f>
        <v>128</v>
      </c>
      <c r="AU134" s="1">
        <v>0</v>
      </c>
      <c r="AV134" s="1">
        <v>0</v>
      </c>
      <c r="AW134" s="1">
        <v>0</v>
      </c>
      <c r="AX134" s="200">
        <f>+Urq_InfraMR[[#This Row],[B.03.1 - Parque de Coches Motores Motrices Remolcados]]+Urq_InfraMR[[#This Row],[B.03.2 - Parque de Coches Motores Motrices Intermedios]]+Urq_InfraMR[[#This Row],[B.03.3 - Parque de Coches Motores Motrices Cabina]]</f>
        <v>0</v>
      </c>
      <c r="AY134" s="1">
        <v>0</v>
      </c>
      <c r="AZ134" s="1">
        <v>0</v>
      </c>
      <c r="BA134" s="1">
        <v>0</v>
      </c>
      <c r="BB134" s="1">
        <v>0</v>
      </c>
      <c r="BC134" s="200">
        <f>+SUM(Urq_InfraMR[[#This Row],[B.04.1 - Parque de Coches Remolcados Clase Unica]:[B.04.5 - Parque de Coches Remolcados para Servicios Especiales (Cartoneros)]])</f>
        <v>0</v>
      </c>
      <c r="BD134" s="356">
        <v>0</v>
      </c>
      <c r="BE134" s="1">
        <v>1</v>
      </c>
      <c r="BF134" s="1">
        <v>0</v>
      </c>
      <c r="BG134" s="235">
        <v>1435</v>
      </c>
    </row>
    <row r="135" spans="1:59">
      <c r="A135" s="1">
        <v>2004</v>
      </c>
      <c r="B135" s="1" t="s">
        <v>62</v>
      </c>
      <c r="C135" s="10">
        <v>0.2</v>
      </c>
      <c r="D135" s="10">
        <v>0</v>
      </c>
      <c r="E135" s="10">
        <v>0</v>
      </c>
      <c r="F135" s="10">
        <v>25.676639999999999</v>
      </c>
      <c r="G135" s="192">
        <f t="shared" si="14"/>
        <v>25.876639999999998</v>
      </c>
      <c r="H135" s="192">
        <f>+Urq_InfraMR[[#This Row],[Total Líneas de Explotación ]]</f>
        <v>25.876639999999998</v>
      </c>
      <c r="I135" s="192">
        <v>25.677</v>
      </c>
      <c r="J135" s="10">
        <v>0.2</v>
      </c>
      <c r="K135" s="10">
        <v>2.5569999999999999</v>
      </c>
      <c r="L135" s="10">
        <v>54.899000000000001</v>
      </c>
      <c r="M135" s="10">
        <v>3.875</v>
      </c>
      <c r="N135" s="192">
        <f>+Urq_InfraMR[[#This Row],[A.03.1 -  Longitud de Vías de Explotación No Electrificadas Troncales y Ramales (vía principal) (km)]]+Urq_InfraMR[[#This Row],[A.04.1 -  Longitud de Vías de Explotación Electrificadas Troncales y Ramales (vía principal) (km)]]</f>
        <v>55.099000000000004</v>
      </c>
      <c r="O135" s="192">
        <f>+Urq_InfraMR[[#This Row],[Total Vías (excluido Auxiliares)]]</f>
        <v>55.099000000000004</v>
      </c>
      <c r="P135" s="1">
        <v>4</v>
      </c>
      <c r="Q135" s="1">
        <v>19</v>
      </c>
      <c r="R135" s="1">
        <v>0</v>
      </c>
      <c r="S135" s="194">
        <f t="shared" si="15"/>
        <v>23</v>
      </c>
      <c r="T135" s="194">
        <v>23</v>
      </c>
      <c r="U135" s="1">
        <v>0</v>
      </c>
      <c r="V135" s="1">
        <v>29</v>
      </c>
      <c r="W135" s="1">
        <v>0</v>
      </c>
      <c r="X135" s="1">
        <v>3</v>
      </c>
      <c r="Y135" s="1">
        <v>2</v>
      </c>
      <c r="Z135" s="196">
        <f t="shared" si="16"/>
        <v>34</v>
      </c>
      <c r="AA135" s="1">
        <v>2</v>
      </c>
      <c r="AB135" s="1">
        <v>6</v>
      </c>
      <c r="AC135" s="1">
        <f>+Urq_InfraMR[[#This Row],[Total Pasos Vehiculares a Nivel]]</f>
        <v>34</v>
      </c>
      <c r="AD135" s="196">
        <f t="shared" si="17"/>
        <v>42</v>
      </c>
      <c r="AE135" s="1">
        <v>1</v>
      </c>
      <c r="AF135" s="1">
        <v>3</v>
      </c>
      <c r="AG135" s="1">
        <v>38</v>
      </c>
      <c r="AH135" s="196">
        <f t="shared" si="18"/>
        <v>42</v>
      </c>
      <c r="AI135" s="7">
        <v>17.370999999999999</v>
      </c>
      <c r="AJ135" s="7">
        <v>0</v>
      </c>
      <c r="AK135" s="7">
        <v>8.3789999999999996</v>
      </c>
      <c r="AL135" s="198">
        <f t="shared" si="19"/>
        <v>25.75</v>
      </c>
      <c r="AM135" s="1">
        <v>1</v>
      </c>
      <c r="AN135" s="1">
        <v>0</v>
      </c>
      <c r="AO135" s="1">
        <v>0</v>
      </c>
      <c r="AP135" s="200">
        <f t="shared" si="20"/>
        <v>1</v>
      </c>
      <c r="AQ135" s="1">
        <v>0</v>
      </c>
      <c r="AR135" s="1">
        <v>128</v>
      </c>
      <c r="AS135" s="1">
        <v>0</v>
      </c>
      <c r="AT135" s="200">
        <f>+Urq_InfraMR[[#This Row],[B.02.1 - Parque de Coches Eléctricos Motrices]]+Urq_InfraMR[[#This Row],[B.02.2 - Parque de Coches Eléctricos Motrices Remolcados Tipo R]]+Urq_InfraMR[[#This Row],[B.02.3 - Parque de Coches Eléctricos Motrices Tipo R]]</f>
        <v>128</v>
      </c>
      <c r="AU135" s="1">
        <v>0</v>
      </c>
      <c r="AV135" s="1">
        <v>0</v>
      </c>
      <c r="AW135" s="1">
        <v>0</v>
      </c>
      <c r="AX135" s="200">
        <f>+Urq_InfraMR[[#This Row],[B.03.1 - Parque de Coches Motores Motrices Remolcados]]+Urq_InfraMR[[#This Row],[B.03.2 - Parque de Coches Motores Motrices Intermedios]]+Urq_InfraMR[[#This Row],[B.03.3 - Parque de Coches Motores Motrices Cabina]]</f>
        <v>0</v>
      </c>
      <c r="AY135" s="1">
        <v>0</v>
      </c>
      <c r="AZ135" s="1">
        <v>0</v>
      </c>
      <c r="BA135" s="1">
        <v>0</v>
      </c>
      <c r="BB135" s="1">
        <v>0</v>
      </c>
      <c r="BC135" s="200">
        <f>+SUM(Urq_InfraMR[[#This Row],[B.04.1 - Parque de Coches Remolcados Clase Unica]:[B.04.5 - Parque de Coches Remolcados para Servicios Especiales (Cartoneros)]])</f>
        <v>0</v>
      </c>
      <c r="BD135" s="356">
        <v>0</v>
      </c>
      <c r="BE135" s="1">
        <v>1</v>
      </c>
      <c r="BF135" s="1">
        <v>0</v>
      </c>
      <c r="BG135" s="235">
        <v>1435</v>
      </c>
    </row>
    <row r="136" spans="1:59">
      <c r="A136" s="1">
        <v>2004</v>
      </c>
      <c r="B136" s="1" t="s">
        <v>63</v>
      </c>
      <c r="C136" s="10">
        <v>0.2</v>
      </c>
      <c r="D136" s="10">
        <v>0</v>
      </c>
      <c r="E136" s="10">
        <v>0</v>
      </c>
      <c r="F136" s="10">
        <v>25.676639999999999</v>
      </c>
      <c r="G136" s="192">
        <f t="shared" si="14"/>
        <v>25.876639999999998</v>
      </c>
      <c r="H136" s="192">
        <f>+Urq_InfraMR[[#This Row],[Total Líneas de Explotación ]]</f>
        <v>25.876639999999998</v>
      </c>
      <c r="I136" s="192">
        <v>25.677</v>
      </c>
      <c r="J136" s="10">
        <v>0.2</v>
      </c>
      <c r="K136" s="10">
        <v>2.5569999999999999</v>
      </c>
      <c r="L136" s="10">
        <v>54.899000000000001</v>
      </c>
      <c r="M136" s="10">
        <v>3.875</v>
      </c>
      <c r="N136" s="192">
        <f>+Urq_InfraMR[[#This Row],[A.03.1 -  Longitud de Vías de Explotación No Electrificadas Troncales y Ramales (vía principal) (km)]]+Urq_InfraMR[[#This Row],[A.04.1 -  Longitud de Vías de Explotación Electrificadas Troncales y Ramales (vía principal) (km)]]</f>
        <v>55.099000000000004</v>
      </c>
      <c r="O136" s="192">
        <f>+Urq_InfraMR[[#This Row],[Total Vías (excluido Auxiliares)]]</f>
        <v>55.099000000000004</v>
      </c>
      <c r="P136" s="1">
        <v>4</v>
      </c>
      <c r="Q136" s="1">
        <v>19</v>
      </c>
      <c r="R136" s="1">
        <v>0</v>
      </c>
      <c r="S136" s="194">
        <f t="shared" si="15"/>
        <v>23</v>
      </c>
      <c r="T136" s="194">
        <v>23</v>
      </c>
      <c r="U136" s="1">
        <v>0</v>
      </c>
      <c r="V136" s="1">
        <v>29</v>
      </c>
      <c r="W136" s="1">
        <v>0</v>
      </c>
      <c r="X136" s="1">
        <v>3</v>
      </c>
      <c r="Y136" s="1">
        <v>2</v>
      </c>
      <c r="Z136" s="196">
        <f t="shared" si="16"/>
        <v>34</v>
      </c>
      <c r="AA136" s="1">
        <v>2</v>
      </c>
      <c r="AB136" s="1">
        <v>6</v>
      </c>
      <c r="AC136" s="1">
        <f>+Urq_InfraMR[[#This Row],[Total Pasos Vehiculares a Nivel]]</f>
        <v>34</v>
      </c>
      <c r="AD136" s="196">
        <f t="shared" si="17"/>
        <v>42</v>
      </c>
      <c r="AE136" s="1">
        <v>1</v>
      </c>
      <c r="AF136" s="1">
        <v>3</v>
      </c>
      <c r="AG136" s="1">
        <v>38</v>
      </c>
      <c r="AH136" s="196">
        <f t="shared" si="18"/>
        <v>42</v>
      </c>
      <c r="AI136" s="7">
        <v>17.370999999999999</v>
      </c>
      <c r="AJ136" s="7">
        <v>0</v>
      </c>
      <c r="AK136" s="7">
        <v>8.3789999999999996</v>
      </c>
      <c r="AL136" s="198">
        <f t="shared" si="19"/>
        <v>25.75</v>
      </c>
      <c r="AM136" s="1">
        <v>1</v>
      </c>
      <c r="AN136" s="1">
        <v>0</v>
      </c>
      <c r="AO136" s="1">
        <v>0</v>
      </c>
      <c r="AP136" s="200">
        <f t="shared" si="20"/>
        <v>1</v>
      </c>
      <c r="AQ136" s="1">
        <v>0</v>
      </c>
      <c r="AR136" s="1">
        <v>128</v>
      </c>
      <c r="AS136" s="1">
        <v>0</v>
      </c>
      <c r="AT136" s="200">
        <f>+Urq_InfraMR[[#This Row],[B.02.1 - Parque de Coches Eléctricos Motrices]]+Urq_InfraMR[[#This Row],[B.02.2 - Parque de Coches Eléctricos Motrices Remolcados Tipo R]]+Urq_InfraMR[[#This Row],[B.02.3 - Parque de Coches Eléctricos Motrices Tipo R]]</f>
        <v>128</v>
      </c>
      <c r="AU136" s="1">
        <v>0</v>
      </c>
      <c r="AV136" s="1">
        <v>0</v>
      </c>
      <c r="AW136" s="1">
        <v>0</v>
      </c>
      <c r="AX136" s="200">
        <f>+Urq_InfraMR[[#This Row],[B.03.1 - Parque de Coches Motores Motrices Remolcados]]+Urq_InfraMR[[#This Row],[B.03.2 - Parque de Coches Motores Motrices Intermedios]]+Urq_InfraMR[[#This Row],[B.03.3 - Parque de Coches Motores Motrices Cabina]]</f>
        <v>0</v>
      </c>
      <c r="AY136" s="1">
        <v>0</v>
      </c>
      <c r="AZ136" s="1">
        <v>0</v>
      </c>
      <c r="BA136" s="1">
        <v>0</v>
      </c>
      <c r="BB136" s="1">
        <v>0</v>
      </c>
      <c r="BC136" s="200">
        <f>+SUM(Urq_InfraMR[[#This Row],[B.04.1 - Parque de Coches Remolcados Clase Unica]:[B.04.5 - Parque de Coches Remolcados para Servicios Especiales (Cartoneros)]])</f>
        <v>0</v>
      </c>
      <c r="BD136" s="356">
        <v>0</v>
      </c>
      <c r="BE136" s="1">
        <v>1</v>
      </c>
      <c r="BF136" s="1">
        <v>0</v>
      </c>
      <c r="BG136" s="235">
        <v>1435</v>
      </c>
    </row>
    <row r="137" spans="1:59">
      <c r="A137" s="1">
        <v>2004</v>
      </c>
      <c r="B137" s="1" t="s">
        <v>64</v>
      </c>
      <c r="C137" s="10">
        <v>0.2</v>
      </c>
      <c r="D137" s="10">
        <v>0</v>
      </c>
      <c r="E137" s="10">
        <v>0</v>
      </c>
      <c r="F137" s="10">
        <v>25.676639999999999</v>
      </c>
      <c r="G137" s="192">
        <f t="shared" si="14"/>
        <v>25.876639999999998</v>
      </c>
      <c r="H137" s="192">
        <f>+Urq_InfraMR[[#This Row],[Total Líneas de Explotación ]]</f>
        <v>25.876639999999998</v>
      </c>
      <c r="I137" s="192">
        <v>25.677</v>
      </c>
      <c r="J137" s="10">
        <v>0.2</v>
      </c>
      <c r="K137" s="10">
        <v>2.5569999999999999</v>
      </c>
      <c r="L137" s="10">
        <v>54.899000000000001</v>
      </c>
      <c r="M137" s="10">
        <v>3.875</v>
      </c>
      <c r="N137" s="192">
        <f>+Urq_InfraMR[[#This Row],[A.03.1 -  Longitud de Vías de Explotación No Electrificadas Troncales y Ramales (vía principal) (km)]]+Urq_InfraMR[[#This Row],[A.04.1 -  Longitud de Vías de Explotación Electrificadas Troncales y Ramales (vía principal) (km)]]</f>
        <v>55.099000000000004</v>
      </c>
      <c r="O137" s="192">
        <f>+Urq_InfraMR[[#This Row],[Total Vías (excluido Auxiliares)]]</f>
        <v>55.099000000000004</v>
      </c>
      <c r="P137" s="1">
        <v>4</v>
      </c>
      <c r="Q137" s="1">
        <v>19</v>
      </c>
      <c r="R137" s="1">
        <v>0</v>
      </c>
      <c r="S137" s="194">
        <f t="shared" si="15"/>
        <v>23</v>
      </c>
      <c r="T137" s="194">
        <v>23</v>
      </c>
      <c r="U137" s="1">
        <v>0</v>
      </c>
      <c r="V137" s="1">
        <v>29</v>
      </c>
      <c r="W137" s="1">
        <v>0</v>
      </c>
      <c r="X137" s="1">
        <v>3</v>
      </c>
      <c r="Y137" s="1">
        <v>2</v>
      </c>
      <c r="Z137" s="196">
        <f t="shared" si="16"/>
        <v>34</v>
      </c>
      <c r="AA137" s="1">
        <v>2</v>
      </c>
      <c r="AB137" s="1">
        <v>6</v>
      </c>
      <c r="AC137" s="1">
        <f>+Urq_InfraMR[[#This Row],[Total Pasos Vehiculares a Nivel]]</f>
        <v>34</v>
      </c>
      <c r="AD137" s="196">
        <f t="shared" si="17"/>
        <v>42</v>
      </c>
      <c r="AE137" s="1">
        <v>1</v>
      </c>
      <c r="AF137" s="1">
        <v>3</v>
      </c>
      <c r="AG137" s="1">
        <v>38</v>
      </c>
      <c r="AH137" s="196">
        <f t="shared" si="18"/>
        <v>42</v>
      </c>
      <c r="AI137" s="7">
        <v>17.370999999999999</v>
      </c>
      <c r="AJ137" s="7">
        <v>0</v>
      </c>
      <c r="AK137" s="7">
        <v>8.3789999999999996</v>
      </c>
      <c r="AL137" s="198">
        <f t="shared" si="19"/>
        <v>25.75</v>
      </c>
      <c r="AM137" s="1">
        <v>1</v>
      </c>
      <c r="AN137" s="1">
        <v>0</v>
      </c>
      <c r="AO137" s="1">
        <v>0</v>
      </c>
      <c r="AP137" s="200">
        <f t="shared" si="20"/>
        <v>1</v>
      </c>
      <c r="AQ137" s="1">
        <v>0</v>
      </c>
      <c r="AR137" s="1">
        <v>128</v>
      </c>
      <c r="AS137" s="1">
        <v>0</v>
      </c>
      <c r="AT137" s="200">
        <f>+Urq_InfraMR[[#This Row],[B.02.1 - Parque de Coches Eléctricos Motrices]]+Urq_InfraMR[[#This Row],[B.02.2 - Parque de Coches Eléctricos Motrices Remolcados Tipo R]]+Urq_InfraMR[[#This Row],[B.02.3 - Parque de Coches Eléctricos Motrices Tipo R]]</f>
        <v>128</v>
      </c>
      <c r="AU137" s="1">
        <v>0</v>
      </c>
      <c r="AV137" s="1">
        <v>0</v>
      </c>
      <c r="AW137" s="1">
        <v>0</v>
      </c>
      <c r="AX137" s="200">
        <f>+Urq_InfraMR[[#This Row],[B.03.1 - Parque de Coches Motores Motrices Remolcados]]+Urq_InfraMR[[#This Row],[B.03.2 - Parque de Coches Motores Motrices Intermedios]]+Urq_InfraMR[[#This Row],[B.03.3 - Parque de Coches Motores Motrices Cabina]]</f>
        <v>0</v>
      </c>
      <c r="AY137" s="1">
        <v>0</v>
      </c>
      <c r="AZ137" s="1">
        <v>0</v>
      </c>
      <c r="BA137" s="1">
        <v>0</v>
      </c>
      <c r="BB137" s="1">
        <v>0</v>
      </c>
      <c r="BC137" s="200">
        <f>+SUM(Urq_InfraMR[[#This Row],[B.04.1 - Parque de Coches Remolcados Clase Unica]:[B.04.5 - Parque de Coches Remolcados para Servicios Especiales (Cartoneros)]])</f>
        <v>0</v>
      </c>
      <c r="BD137" s="356">
        <v>0</v>
      </c>
      <c r="BE137" s="1">
        <v>1</v>
      </c>
      <c r="BF137" s="1">
        <v>0</v>
      </c>
      <c r="BG137" s="235">
        <v>1435</v>
      </c>
    </row>
    <row r="138" spans="1:59">
      <c r="A138" s="1">
        <v>2004</v>
      </c>
      <c r="B138" s="1" t="s">
        <v>65</v>
      </c>
      <c r="C138" s="10">
        <v>0.2</v>
      </c>
      <c r="D138" s="10">
        <v>0</v>
      </c>
      <c r="E138" s="10">
        <v>0</v>
      </c>
      <c r="F138" s="10">
        <v>25.676639999999999</v>
      </c>
      <c r="G138" s="192">
        <f t="shared" si="14"/>
        <v>25.876639999999998</v>
      </c>
      <c r="H138" s="192">
        <f>+Urq_InfraMR[[#This Row],[Total Líneas de Explotación ]]</f>
        <v>25.876639999999998</v>
      </c>
      <c r="I138" s="192">
        <v>25.677</v>
      </c>
      <c r="J138" s="10">
        <v>0.2</v>
      </c>
      <c r="K138" s="10">
        <v>2.5569999999999999</v>
      </c>
      <c r="L138" s="10">
        <v>54.899000000000001</v>
      </c>
      <c r="M138" s="10">
        <v>3.875</v>
      </c>
      <c r="N138" s="192">
        <f>+Urq_InfraMR[[#This Row],[A.03.1 -  Longitud de Vías de Explotación No Electrificadas Troncales y Ramales (vía principal) (km)]]+Urq_InfraMR[[#This Row],[A.04.1 -  Longitud de Vías de Explotación Electrificadas Troncales y Ramales (vía principal) (km)]]</f>
        <v>55.099000000000004</v>
      </c>
      <c r="O138" s="192">
        <f>+Urq_InfraMR[[#This Row],[Total Vías (excluido Auxiliares)]]</f>
        <v>55.099000000000004</v>
      </c>
      <c r="P138" s="1">
        <v>4</v>
      </c>
      <c r="Q138" s="1">
        <v>19</v>
      </c>
      <c r="R138" s="1">
        <v>0</v>
      </c>
      <c r="S138" s="194">
        <f t="shared" si="15"/>
        <v>23</v>
      </c>
      <c r="T138" s="194">
        <v>23</v>
      </c>
      <c r="U138" s="1">
        <v>0</v>
      </c>
      <c r="V138" s="1">
        <v>29</v>
      </c>
      <c r="W138" s="1">
        <v>0</v>
      </c>
      <c r="X138" s="1">
        <v>3</v>
      </c>
      <c r="Y138" s="1">
        <v>2</v>
      </c>
      <c r="Z138" s="196">
        <f t="shared" si="16"/>
        <v>34</v>
      </c>
      <c r="AA138" s="1">
        <v>2</v>
      </c>
      <c r="AB138" s="1">
        <v>6</v>
      </c>
      <c r="AC138" s="1">
        <f>+Urq_InfraMR[[#This Row],[Total Pasos Vehiculares a Nivel]]</f>
        <v>34</v>
      </c>
      <c r="AD138" s="196">
        <f t="shared" si="17"/>
        <v>42</v>
      </c>
      <c r="AE138" s="1">
        <v>1</v>
      </c>
      <c r="AF138" s="1">
        <v>3</v>
      </c>
      <c r="AG138" s="1">
        <v>38</v>
      </c>
      <c r="AH138" s="196">
        <f t="shared" si="18"/>
        <v>42</v>
      </c>
      <c r="AI138" s="7">
        <v>17.370999999999999</v>
      </c>
      <c r="AJ138" s="7">
        <v>0</v>
      </c>
      <c r="AK138" s="7">
        <v>8.3789999999999996</v>
      </c>
      <c r="AL138" s="198">
        <f t="shared" si="19"/>
        <v>25.75</v>
      </c>
      <c r="AM138" s="1">
        <v>1</v>
      </c>
      <c r="AN138" s="1">
        <v>0</v>
      </c>
      <c r="AO138" s="1">
        <v>0</v>
      </c>
      <c r="AP138" s="200">
        <f t="shared" si="20"/>
        <v>1</v>
      </c>
      <c r="AQ138" s="1">
        <v>0</v>
      </c>
      <c r="AR138" s="1">
        <v>128</v>
      </c>
      <c r="AS138" s="1">
        <v>0</v>
      </c>
      <c r="AT138" s="200">
        <f>+Urq_InfraMR[[#This Row],[B.02.1 - Parque de Coches Eléctricos Motrices]]+Urq_InfraMR[[#This Row],[B.02.2 - Parque de Coches Eléctricos Motrices Remolcados Tipo R]]+Urq_InfraMR[[#This Row],[B.02.3 - Parque de Coches Eléctricos Motrices Tipo R]]</f>
        <v>128</v>
      </c>
      <c r="AU138" s="1">
        <v>0</v>
      </c>
      <c r="AV138" s="1">
        <v>0</v>
      </c>
      <c r="AW138" s="1">
        <v>0</v>
      </c>
      <c r="AX138" s="200">
        <f>+Urq_InfraMR[[#This Row],[B.03.1 - Parque de Coches Motores Motrices Remolcados]]+Urq_InfraMR[[#This Row],[B.03.2 - Parque de Coches Motores Motrices Intermedios]]+Urq_InfraMR[[#This Row],[B.03.3 - Parque de Coches Motores Motrices Cabina]]</f>
        <v>0</v>
      </c>
      <c r="AY138" s="1">
        <v>0</v>
      </c>
      <c r="AZ138" s="1">
        <v>0</v>
      </c>
      <c r="BA138" s="1">
        <v>0</v>
      </c>
      <c r="BB138" s="1">
        <v>0</v>
      </c>
      <c r="BC138" s="200">
        <f>+SUM(Urq_InfraMR[[#This Row],[B.04.1 - Parque de Coches Remolcados Clase Unica]:[B.04.5 - Parque de Coches Remolcados para Servicios Especiales (Cartoneros)]])</f>
        <v>0</v>
      </c>
      <c r="BD138" s="356">
        <v>0</v>
      </c>
      <c r="BE138" s="1">
        <v>1</v>
      </c>
      <c r="BF138" s="1">
        <v>0</v>
      </c>
      <c r="BG138" s="235">
        <v>1435</v>
      </c>
    </row>
    <row r="139" spans="1:59">
      <c r="A139" s="1">
        <v>2004</v>
      </c>
      <c r="B139" s="1" t="s">
        <v>66</v>
      </c>
      <c r="C139" s="10">
        <v>0.2</v>
      </c>
      <c r="D139" s="10">
        <v>0</v>
      </c>
      <c r="E139" s="10">
        <v>0</v>
      </c>
      <c r="F139" s="10">
        <v>25.676639999999999</v>
      </c>
      <c r="G139" s="192">
        <f t="shared" si="14"/>
        <v>25.876639999999998</v>
      </c>
      <c r="H139" s="192">
        <f>+Urq_InfraMR[[#This Row],[Total Líneas de Explotación ]]</f>
        <v>25.876639999999998</v>
      </c>
      <c r="I139" s="192">
        <v>25.677</v>
      </c>
      <c r="J139" s="10">
        <v>0.2</v>
      </c>
      <c r="K139" s="10">
        <v>2.5569999999999999</v>
      </c>
      <c r="L139" s="10">
        <v>54.899000000000001</v>
      </c>
      <c r="M139" s="10">
        <v>3.875</v>
      </c>
      <c r="N139" s="192">
        <f>+Urq_InfraMR[[#This Row],[A.03.1 -  Longitud de Vías de Explotación No Electrificadas Troncales y Ramales (vía principal) (km)]]+Urq_InfraMR[[#This Row],[A.04.1 -  Longitud de Vías de Explotación Electrificadas Troncales y Ramales (vía principal) (km)]]</f>
        <v>55.099000000000004</v>
      </c>
      <c r="O139" s="192">
        <f>+Urq_InfraMR[[#This Row],[Total Vías (excluido Auxiliares)]]</f>
        <v>55.099000000000004</v>
      </c>
      <c r="P139" s="1">
        <v>4</v>
      </c>
      <c r="Q139" s="1">
        <v>19</v>
      </c>
      <c r="R139" s="1">
        <v>0</v>
      </c>
      <c r="S139" s="194">
        <f t="shared" si="15"/>
        <v>23</v>
      </c>
      <c r="T139" s="194">
        <v>23</v>
      </c>
      <c r="U139" s="1">
        <v>0</v>
      </c>
      <c r="V139" s="1">
        <v>29</v>
      </c>
      <c r="W139" s="1">
        <v>0</v>
      </c>
      <c r="X139" s="1">
        <v>3</v>
      </c>
      <c r="Y139" s="1">
        <v>2</v>
      </c>
      <c r="Z139" s="196">
        <f t="shared" si="16"/>
        <v>34</v>
      </c>
      <c r="AA139" s="1">
        <v>2</v>
      </c>
      <c r="AB139" s="1">
        <v>6</v>
      </c>
      <c r="AC139" s="1">
        <f>+Urq_InfraMR[[#This Row],[Total Pasos Vehiculares a Nivel]]</f>
        <v>34</v>
      </c>
      <c r="AD139" s="196">
        <f t="shared" si="17"/>
        <v>42</v>
      </c>
      <c r="AE139" s="1">
        <v>1</v>
      </c>
      <c r="AF139" s="1">
        <v>3</v>
      </c>
      <c r="AG139" s="1">
        <v>38</v>
      </c>
      <c r="AH139" s="196">
        <f t="shared" si="18"/>
        <v>42</v>
      </c>
      <c r="AI139" s="7">
        <v>17.370999999999999</v>
      </c>
      <c r="AJ139" s="7">
        <v>0</v>
      </c>
      <c r="AK139" s="7">
        <v>8.3789999999999996</v>
      </c>
      <c r="AL139" s="198">
        <f t="shared" si="19"/>
        <v>25.75</v>
      </c>
      <c r="AM139" s="1">
        <v>1</v>
      </c>
      <c r="AN139" s="1">
        <v>0</v>
      </c>
      <c r="AO139" s="1">
        <v>0</v>
      </c>
      <c r="AP139" s="200">
        <f t="shared" si="20"/>
        <v>1</v>
      </c>
      <c r="AQ139" s="1">
        <v>0</v>
      </c>
      <c r="AR139" s="1">
        <v>128</v>
      </c>
      <c r="AS139" s="1">
        <v>0</v>
      </c>
      <c r="AT139" s="200">
        <f>+Urq_InfraMR[[#This Row],[B.02.1 - Parque de Coches Eléctricos Motrices]]+Urq_InfraMR[[#This Row],[B.02.2 - Parque de Coches Eléctricos Motrices Remolcados Tipo R]]+Urq_InfraMR[[#This Row],[B.02.3 - Parque de Coches Eléctricos Motrices Tipo R]]</f>
        <v>128</v>
      </c>
      <c r="AU139" s="1">
        <v>0</v>
      </c>
      <c r="AV139" s="1">
        <v>0</v>
      </c>
      <c r="AW139" s="1">
        <v>0</v>
      </c>
      <c r="AX139" s="200">
        <f>+Urq_InfraMR[[#This Row],[B.03.1 - Parque de Coches Motores Motrices Remolcados]]+Urq_InfraMR[[#This Row],[B.03.2 - Parque de Coches Motores Motrices Intermedios]]+Urq_InfraMR[[#This Row],[B.03.3 - Parque de Coches Motores Motrices Cabina]]</f>
        <v>0</v>
      </c>
      <c r="AY139" s="1">
        <v>0</v>
      </c>
      <c r="AZ139" s="1">
        <v>0</v>
      </c>
      <c r="BA139" s="1">
        <v>0</v>
      </c>
      <c r="BB139" s="1">
        <v>0</v>
      </c>
      <c r="BC139" s="200">
        <f>+SUM(Urq_InfraMR[[#This Row],[B.04.1 - Parque de Coches Remolcados Clase Unica]:[B.04.5 - Parque de Coches Remolcados para Servicios Especiales (Cartoneros)]])</f>
        <v>0</v>
      </c>
      <c r="BD139" s="356">
        <v>0</v>
      </c>
      <c r="BE139" s="1">
        <v>1</v>
      </c>
      <c r="BF139" s="1">
        <v>0</v>
      </c>
      <c r="BG139" s="235">
        <v>1435</v>
      </c>
    </row>
    <row r="140" spans="1:59">
      <c r="A140" s="1">
        <v>2004</v>
      </c>
      <c r="B140" s="1" t="s">
        <v>67</v>
      </c>
      <c r="C140" s="10">
        <v>0.2</v>
      </c>
      <c r="D140" s="10">
        <v>0</v>
      </c>
      <c r="E140" s="10">
        <v>0</v>
      </c>
      <c r="F140" s="10">
        <v>25.676639999999999</v>
      </c>
      <c r="G140" s="192">
        <f t="shared" si="14"/>
        <v>25.876639999999998</v>
      </c>
      <c r="H140" s="192">
        <f>+Urq_InfraMR[[#This Row],[Total Líneas de Explotación ]]</f>
        <v>25.876639999999998</v>
      </c>
      <c r="I140" s="192">
        <v>25.677</v>
      </c>
      <c r="J140" s="10">
        <v>0.2</v>
      </c>
      <c r="K140" s="10">
        <v>2.5569999999999999</v>
      </c>
      <c r="L140" s="10">
        <v>54.899000000000001</v>
      </c>
      <c r="M140" s="10">
        <v>3.875</v>
      </c>
      <c r="N140" s="192">
        <f>+Urq_InfraMR[[#This Row],[A.03.1 -  Longitud de Vías de Explotación No Electrificadas Troncales y Ramales (vía principal) (km)]]+Urq_InfraMR[[#This Row],[A.04.1 -  Longitud de Vías de Explotación Electrificadas Troncales y Ramales (vía principal) (km)]]</f>
        <v>55.099000000000004</v>
      </c>
      <c r="O140" s="192">
        <f>+Urq_InfraMR[[#This Row],[Total Vías (excluido Auxiliares)]]</f>
        <v>55.099000000000004</v>
      </c>
      <c r="P140" s="1">
        <v>4</v>
      </c>
      <c r="Q140" s="1">
        <v>19</v>
      </c>
      <c r="R140" s="1">
        <v>0</v>
      </c>
      <c r="S140" s="194">
        <f t="shared" si="15"/>
        <v>23</v>
      </c>
      <c r="T140" s="194">
        <v>23</v>
      </c>
      <c r="U140" s="1">
        <v>0</v>
      </c>
      <c r="V140" s="1">
        <v>29</v>
      </c>
      <c r="W140" s="1">
        <v>0</v>
      </c>
      <c r="X140" s="1">
        <v>3</v>
      </c>
      <c r="Y140" s="1">
        <v>2</v>
      </c>
      <c r="Z140" s="196">
        <f t="shared" si="16"/>
        <v>34</v>
      </c>
      <c r="AA140" s="1">
        <v>2</v>
      </c>
      <c r="AB140" s="1">
        <v>6</v>
      </c>
      <c r="AC140" s="1">
        <f>+Urq_InfraMR[[#This Row],[Total Pasos Vehiculares a Nivel]]</f>
        <v>34</v>
      </c>
      <c r="AD140" s="196">
        <f t="shared" si="17"/>
        <v>42</v>
      </c>
      <c r="AE140" s="1">
        <v>1</v>
      </c>
      <c r="AF140" s="1">
        <v>3</v>
      </c>
      <c r="AG140" s="1">
        <v>38</v>
      </c>
      <c r="AH140" s="196">
        <f t="shared" si="18"/>
        <v>42</v>
      </c>
      <c r="AI140" s="7">
        <v>17.370999999999999</v>
      </c>
      <c r="AJ140" s="7">
        <v>0</v>
      </c>
      <c r="AK140" s="7">
        <v>8.3789999999999996</v>
      </c>
      <c r="AL140" s="198">
        <f t="shared" si="19"/>
        <v>25.75</v>
      </c>
      <c r="AM140" s="1">
        <v>1</v>
      </c>
      <c r="AN140" s="1">
        <v>0</v>
      </c>
      <c r="AO140" s="1">
        <v>0</v>
      </c>
      <c r="AP140" s="200">
        <f t="shared" si="20"/>
        <v>1</v>
      </c>
      <c r="AQ140" s="1">
        <v>0</v>
      </c>
      <c r="AR140" s="1">
        <v>128</v>
      </c>
      <c r="AS140" s="1">
        <v>0</v>
      </c>
      <c r="AT140" s="200">
        <f>+Urq_InfraMR[[#This Row],[B.02.1 - Parque de Coches Eléctricos Motrices]]+Urq_InfraMR[[#This Row],[B.02.2 - Parque de Coches Eléctricos Motrices Remolcados Tipo R]]+Urq_InfraMR[[#This Row],[B.02.3 - Parque de Coches Eléctricos Motrices Tipo R]]</f>
        <v>128</v>
      </c>
      <c r="AU140" s="1">
        <v>0</v>
      </c>
      <c r="AV140" s="1">
        <v>0</v>
      </c>
      <c r="AW140" s="1">
        <v>0</v>
      </c>
      <c r="AX140" s="200">
        <f>+Urq_InfraMR[[#This Row],[B.03.1 - Parque de Coches Motores Motrices Remolcados]]+Urq_InfraMR[[#This Row],[B.03.2 - Parque de Coches Motores Motrices Intermedios]]+Urq_InfraMR[[#This Row],[B.03.3 - Parque de Coches Motores Motrices Cabina]]</f>
        <v>0</v>
      </c>
      <c r="AY140" s="1">
        <v>0</v>
      </c>
      <c r="AZ140" s="1">
        <v>0</v>
      </c>
      <c r="BA140" s="1">
        <v>0</v>
      </c>
      <c r="BB140" s="1">
        <v>0</v>
      </c>
      <c r="BC140" s="200">
        <f>+SUM(Urq_InfraMR[[#This Row],[B.04.1 - Parque de Coches Remolcados Clase Unica]:[B.04.5 - Parque de Coches Remolcados para Servicios Especiales (Cartoneros)]])</f>
        <v>0</v>
      </c>
      <c r="BD140" s="356">
        <v>0</v>
      </c>
      <c r="BE140" s="1">
        <v>1</v>
      </c>
      <c r="BF140" s="1">
        <v>0</v>
      </c>
      <c r="BG140" s="235">
        <v>1435</v>
      </c>
    </row>
    <row r="141" spans="1:59">
      <c r="A141" s="1">
        <v>2004</v>
      </c>
      <c r="B141" s="1" t="s">
        <v>68</v>
      </c>
      <c r="C141" s="10">
        <v>0.2</v>
      </c>
      <c r="D141" s="10">
        <v>0</v>
      </c>
      <c r="E141" s="10">
        <v>0</v>
      </c>
      <c r="F141" s="10">
        <v>25.676639999999999</v>
      </c>
      <c r="G141" s="192">
        <f t="shared" si="14"/>
        <v>25.876639999999998</v>
      </c>
      <c r="H141" s="192">
        <f>+Urq_InfraMR[[#This Row],[Total Líneas de Explotación ]]</f>
        <v>25.876639999999998</v>
      </c>
      <c r="I141" s="192">
        <v>25.677</v>
      </c>
      <c r="J141" s="10">
        <v>0.2</v>
      </c>
      <c r="K141" s="10">
        <v>2.5569999999999999</v>
      </c>
      <c r="L141" s="10">
        <v>54.899000000000001</v>
      </c>
      <c r="M141" s="10">
        <v>3.875</v>
      </c>
      <c r="N141" s="192">
        <f>+Urq_InfraMR[[#This Row],[A.03.1 -  Longitud de Vías de Explotación No Electrificadas Troncales y Ramales (vía principal) (km)]]+Urq_InfraMR[[#This Row],[A.04.1 -  Longitud de Vías de Explotación Electrificadas Troncales y Ramales (vía principal) (km)]]</f>
        <v>55.099000000000004</v>
      </c>
      <c r="O141" s="192">
        <f>+Urq_InfraMR[[#This Row],[Total Vías (excluido Auxiliares)]]</f>
        <v>55.099000000000004</v>
      </c>
      <c r="P141" s="1">
        <v>4</v>
      </c>
      <c r="Q141" s="1">
        <v>19</v>
      </c>
      <c r="R141" s="1">
        <v>0</v>
      </c>
      <c r="S141" s="194">
        <f t="shared" si="15"/>
        <v>23</v>
      </c>
      <c r="T141" s="194">
        <v>23</v>
      </c>
      <c r="U141" s="1">
        <v>0</v>
      </c>
      <c r="V141" s="1">
        <v>29</v>
      </c>
      <c r="W141" s="1">
        <v>0</v>
      </c>
      <c r="X141" s="1">
        <v>3</v>
      </c>
      <c r="Y141" s="1">
        <v>2</v>
      </c>
      <c r="Z141" s="196">
        <f t="shared" si="16"/>
        <v>34</v>
      </c>
      <c r="AA141" s="1">
        <v>2</v>
      </c>
      <c r="AB141" s="1">
        <v>6</v>
      </c>
      <c r="AC141" s="1">
        <f>+Urq_InfraMR[[#This Row],[Total Pasos Vehiculares a Nivel]]</f>
        <v>34</v>
      </c>
      <c r="AD141" s="196">
        <f t="shared" si="17"/>
        <v>42</v>
      </c>
      <c r="AE141" s="1">
        <v>1</v>
      </c>
      <c r="AF141" s="1">
        <v>3</v>
      </c>
      <c r="AG141" s="1">
        <v>38</v>
      </c>
      <c r="AH141" s="196">
        <f t="shared" si="18"/>
        <v>42</v>
      </c>
      <c r="AI141" s="7">
        <v>17.370999999999999</v>
      </c>
      <c r="AJ141" s="7">
        <v>0</v>
      </c>
      <c r="AK141" s="7">
        <v>8.3789999999999996</v>
      </c>
      <c r="AL141" s="198">
        <f t="shared" si="19"/>
        <v>25.75</v>
      </c>
      <c r="AM141" s="1">
        <v>1</v>
      </c>
      <c r="AN141" s="1">
        <v>0</v>
      </c>
      <c r="AO141" s="1">
        <v>0</v>
      </c>
      <c r="AP141" s="200">
        <f t="shared" si="20"/>
        <v>1</v>
      </c>
      <c r="AQ141" s="1">
        <v>0</v>
      </c>
      <c r="AR141" s="1">
        <v>128</v>
      </c>
      <c r="AS141" s="1">
        <v>0</v>
      </c>
      <c r="AT141" s="200">
        <f>+Urq_InfraMR[[#This Row],[B.02.1 - Parque de Coches Eléctricos Motrices]]+Urq_InfraMR[[#This Row],[B.02.2 - Parque de Coches Eléctricos Motrices Remolcados Tipo R]]+Urq_InfraMR[[#This Row],[B.02.3 - Parque de Coches Eléctricos Motrices Tipo R]]</f>
        <v>128</v>
      </c>
      <c r="AU141" s="1">
        <v>0</v>
      </c>
      <c r="AV141" s="1">
        <v>0</v>
      </c>
      <c r="AW141" s="1">
        <v>0</v>
      </c>
      <c r="AX141" s="200">
        <f>+Urq_InfraMR[[#This Row],[B.03.1 - Parque de Coches Motores Motrices Remolcados]]+Urq_InfraMR[[#This Row],[B.03.2 - Parque de Coches Motores Motrices Intermedios]]+Urq_InfraMR[[#This Row],[B.03.3 - Parque de Coches Motores Motrices Cabina]]</f>
        <v>0</v>
      </c>
      <c r="AY141" s="1">
        <v>0</v>
      </c>
      <c r="AZ141" s="1">
        <v>0</v>
      </c>
      <c r="BA141" s="1">
        <v>0</v>
      </c>
      <c r="BB141" s="1">
        <v>0</v>
      </c>
      <c r="BC141" s="200">
        <f>+SUM(Urq_InfraMR[[#This Row],[B.04.1 - Parque de Coches Remolcados Clase Unica]:[B.04.5 - Parque de Coches Remolcados para Servicios Especiales (Cartoneros)]])</f>
        <v>0</v>
      </c>
      <c r="BD141" s="356">
        <v>0</v>
      </c>
      <c r="BE141" s="1">
        <v>1</v>
      </c>
      <c r="BF141" s="1">
        <v>0</v>
      </c>
      <c r="BG141" s="235">
        <v>1435</v>
      </c>
    </row>
    <row r="142" spans="1:59">
      <c r="A142" s="1">
        <v>2004</v>
      </c>
      <c r="B142" s="1" t="s">
        <v>69</v>
      </c>
      <c r="C142" s="10">
        <v>0.2</v>
      </c>
      <c r="D142" s="10">
        <v>0</v>
      </c>
      <c r="E142" s="10">
        <v>0</v>
      </c>
      <c r="F142" s="10">
        <v>25.676639999999999</v>
      </c>
      <c r="G142" s="192">
        <f t="shared" si="14"/>
        <v>25.876639999999998</v>
      </c>
      <c r="H142" s="192">
        <f>+Urq_InfraMR[[#This Row],[Total Líneas de Explotación ]]</f>
        <v>25.876639999999998</v>
      </c>
      <c r="I142" s="192">
        <v>25.677</v>
      </c>
      <c r="J142" s="10">
        <v>0.2</v>
      </c>
      <c r="K142" s="10">
        <v>2.5569999999999999</v>
      </c>
      <c r="L142" s="10">
        <v>54.899000000000001</v>
      </c>
      <c r="M142" s="10">
        <v>3.875</v>
      </c>
      <c r="N142" s="192">
        <f>+Urq_InfraMR[[#This Row],[A.03.1 -  Longitud de Vías de Explotación No Electrificadas Troncales y Ramales (vía principal) (km)]]+Urq_InfraMR[[#This Row],[A.04.1 -  Longitud de Vías de Explotación Electrificadas Troncales y Ramales (vía principal) (km)]]</f>
        <v>55.099000000000004</v>
      </c>
      <c r="O142" s="192">
        <f>+Urq_InfraMR[[#This Row],[Total Vías (excluido Auxiliares)]]</f>
        <v>55.099000000000004</v>
      </c>
      <c r="P142" s="1">
        <v>4</v>
      </c>
      <c r="Q142" s="1">
        <v>19</v>
      </c>
      <c r="R142" s="1">
        <v>0</v>
      </c>
      <c r="S142" s="194">
        <f t="shared" si="15"/>
        <v>23</v>
      </c>
      <c r="T142" s="194">
        <v>23</v>
      </c>
      <c r="U142" s="1">
        <v>0</v>
      </c>
      <c r="V142" s="1">
        <v>29</v>
      </c>
      <c r="W142" s="1">
        <v>0</v>
      </c>
      <c r="X142" s="1">
        <v>3</v>
      </c>
      <c r="Y142" s="1">
        <v>2</v>
      </c>
      <c r="Z142" s="196">
        <f t="shared" si="16"/>
        <v>34</v>
      </c>
      <c r="AA142" s="1">
        <v>2</v>
      </c>
      <c r="AB142" s="1">
        <v>6</v>
      </c>
      <c r="AC142" s="1">
        <f>+Urq_InfraMR[[#This Row],[Total Pasos Vehiculares a Nivel]]</f>
        <v>34</v>
      </c>
      <c r="AD142" s="196">
        <f t="shared" si="17"/>
        <v>42</v>
      </c>
      <c r="AE142" s="1">
        <v>1</v>
      </c>
      <c r="AF142" s="1">
        <v>3</v>
      </c>
      <c r="AG142" s="1">
        <v>38</v>
      </c>
      <c r="AH142" s="196">
        <f t="shared" si="18"/>
        <v>42</v>
      </c>
      <c r="AI142" s="7">
        <v>17.370999999999999</v>
      </c>
      <c r="AJ142" s="7">
        <v>0</v>
      </c>
      <c r="AK142" s="7">
        <v>8.3789999999999996</v>
      </c>
      <c r="AL142" s="198">
        <f t="shared" si="19"/>
        <v>25.75</v>
      </c>
      <c r="AM142" s="1">
        <v>1</v>
      </c>
      <c r="AN142" s="1">
        <v>0</v>
      </c>
      <c r="AO142" s="1">
        <v>0</v>
      </c>
      <c r="AP142" s="200">
        <f t="shared" si="20"/>
        <v>1</v>
      </c>
      <c r="AQ142" s="1">
        <v>0</v>
      </c>
      <c r="AR142" s="1">
        <v>128</v>
      </c>
      <c r="AS142" s="1">
        <v>0</v>
      </c>
      <c r="AT142" s="200">
        <f>+Urq_InfraMR[[#This Row],[B.02.1 - Parque de Coches Eléctricos Motrices]]+Urq_InfraMR[[#This Row],[B.02.2 - Parque de Coches Eléctricos Motrices Remolcados Tipo R]]+Urq_InfraMR[[#This Row],[B.02.3 - Parque de Coches Eléctricos Motrices Tipo R]]</f>
        <v>128</v>
      </c>
      <c r="AU142" s="1">
        <v>0</v>
      </c>
      <c r="AV142" s="1">
        <v>0</v>
      </c>
      <c r="AW142" s="1">
        <v>0</v>
      </c>
      <c r="AX142" s="200">
        <f>+Urq_InfraMR[[#This Row],[B.03.1 - Parque de Coches Motores Motrices Remolcados]]+Urq_InfraMR[[#This Row],[B.03.2 - Parque de Coches Motores Motrices Intermedios]]+Urq_InfraMR[[#This Row],[B.03.3 - Parque de Coches Motores Motrices Cabina]]</f>
        <v>0</v>
      </c>
      <c r="AY142" s="1">
        <v>0</v>
      </c>
      <c r="AZ142" s="1">
        <v>0</v>
      </c>
      <c r="BA142" s="1">
        <v>0</v>
      </c>
      <c r="BB142" s="1">
        <v>0</v>
      </c>
      <c r="BC142" s="200">
        <f>+SUM(Urq_InfraMR[[#This Row],[B.04.1 - Parque de Coches Remolcados Clase Unica]:[B.04.5 - Parque de Coches Remolcados para Servicios Especiales (Cartoneros)]])</f>
        <v>0</v>
      </c>
      <c r="BD142" s="356">
        <v>0</v>
      </c>
      <c r="BE142" s="1">
        <v>1</v>
      </c>
      <c r="BF142" s="1">
        <v>0</v>
      </c>
      <c r="BG142" s="235">
        <v>1435</v>
      </c>
    </row>
    <row r="143" spans="1:59">
      <c r="A143" s="1">
        <v>2004</v>
      </c>
      <c r="B143" s="1" t="s">
        <v>70</v>
      </c>
      <c r="C143" s="10">
        <v>0.2</v>
      </c>
      <c r="D143" s="10">
        <v>0</v>
      </c>
      <c r="E143" s="10">
        <v>0</v>
      </c>
      <c r="F143" s="10">
        <v>25.676639999999999</v>
      </c>
      <c r="G143" s="192">
        <f t="shared" si="14"/>
        <v>25.876639999999998</v>
      </c>
      <c r="H143" s="192">
        <f>+Urq_InfraMR[[#This Row],[Total Líneas de Explotación ]]</f>
        <v>25.876639999999998</v>
      </c>
      <c r="I143" s="192">
        <v>25.677</v>
      </c>
      <c r="J143" s="10">
        <v>0.2</v>
      </c>
      <c r="K143" s="10">
        <v>2.5569999999999999</v>
      </c>
      <c r="L143" s="10">
        <v>54.899000000000001</v>
      </c>
      <c r="M143" s="10">
        <v>3.875</v>
      </c>
      <c r="N143" s="192">
        <f>+Urq_InfraMR[[#This Row],[A.03.1 -  Longitud de Vías de Explotación No Electrificadas Troncales y Ramales (vía principal) (km)]]+Urq_InfraMR[[#This Row],[A.04.1 -  Longitud de Vías de Explotación Electrificadas Troncales y Ramales (vía principal) (km)]]</f>
        <v>55.099000000000004</v>
      </c>
      <c r="O143" s="192">
        <f>+Urq_InfraMR[[#This Row],[Total Vías (excluido Auxiliares)]]</f>
        <v>55.099000000000004</v>
      </c>
      <c r="P143" s="1">
        <v>4</v>
      </c>
      <c r="Q143" s="1">
        <v>19</v>
      </c>
      <c r="R143" s="1">
        <v>0</v>
      </c>
      <c r="S143" s="194">
        <f t="shared" si="15"/>
        <v>23</v>
      </c>
      <c r="T143" s="194">
        <v>23</v>
      </c>
      <c r="U143" s="1">
        <v>0</v>
      </c>
      <c r="V143" s="1">
        <v>29</v>
      </c>
      <c r="W143" s="1">
        <v>0</v>
      </c>
      <c r="X143" s="1">
        <v>3</v>
      </c>
      <c r="Y143" s="1">
        <v>2</v>
      </c>
      <c r="Z143" s="196">
        <f t="shared" si="16"/>
        <v>34</v>
      </c>
      <c r="AA143" s="1">
        <v>2</v>
      </c>
      <c r="AB143" s="1">
        <v>6</v>
      </c>
      <c r="AC143" s="1">
        <f>+Urq_InfraMR[[#This Row],[Total Pasos Vehiculares a Nivel]]</f>
        <v>34</v>
      </c>
      <c r="AD143" s="196">
        <f t="shared" si="17"/>
        <v>42</v>
      </c>
      <c r="AE143" s="1">
        <v>1</v>
      </c>
      <c r="AF143" s="1">
        <v>3</v>
      </c>
      <c r="AG143" s="1">
        <v>38</v>
      </c>
      <c r="AH143" s="196">
        <f t="shared" si="18"/>
        <v>42</v>
      </c>
      <c r="AI143" s="7">
        <v>17.370999999999999</v>
      </c>
      <c r="AJ143" s="7">
        <v>0</v>
      </c>
      <c r="AK143" s="7">
        <v>8.3789999999999996</v>
      </c>
      <c r="AL143" s="198">
        <f t="shared" si="19"/>
        <v>25.75</v>
      </c>
      <c r="AM143" s="1">
        <v>1</v>
      </c>
      <c r="AN143" s="1">
        <v>0</v>
      </c>
      <c r="AO143" s="1">
        <v>0</v>
      </c>
      <c r="AP143" s="200">
        <f t="shared" si="20"/>
        <v>1</v>
      </c>
      <c r="AQ143" s="1">
        <v>0</v>
      </c>
      <c r="AR143" s="1">
        <v>128</v>
      </c>
      <c r="AS143" s="1">
        <v>0</v>
      </c>
      <c r="AT143" s="200">
        <f>+Urq_InfraMR[[#This Row],[B.02.1 - Parque de Coches Eléctricos Motrices]]+Urq_InfraMR[[#This Row],[B.02.2 - Parque de Coches Eléctricos Motrices Remolcados Tipo R]]+Urq_InfraMR[[#This Row],[B.02.3 - Parque de Coches Eléctricos Motrices Tipo R]]</f>
        <v>128</v>
      </c>
      <c r="AU143" s="1">
        <v>0</v>
      </c>
      <c r="AV143" s="1">
        <v>0</v>
      </c>
      <c r="AW143" s="1">
        <v>0</v>
      </c>
      <c r="AX143" s="200">
        <f>+Urq_InfraMR[[#This Row],[B.03.1 - Parque de Coches Motores Motrices Remolcados]]+Urq_InfraMR[[#This Row],[B.03.2 - Parque de Coches Motores Motrices Intermedios]]+Urq_InfraMR[[#This Row],[B.03.3 - Parque de Coches Motores Motrices Cabina]]</f>
        <v>0</v>
      </c>
      <c r="AY143" s="1">
        <v>0</v>
      </c>
      <c r="AZ143" s="1">
        <v>0</v>
      </c>
      <c r="BA143" s="1">
        <v>0</v>
      </c>
      <c r="BB143" s="1">
        <v>0</v>
      </c>
      <c r="BC143" s="200">
        <f>+SUM(Urq_InfraMR[[#This Row],[B.04.1 - Parque de Coches Remolcados Clase Unica]:[B.04.5 - Parque de Coches Remolcados para Servicios Especiales (Cartoneros)]])</f>
        <v>0</v>
      </c>
      <c r="BD143" s="356">
        <v>0</v>
      </c>
      <c r="BE143" s="1">
        <v>1</v>
      </c>
      <c r="BF143" s="1">
        <v>0</v>
      </c>
      <c r="BG143" s="235">
        <v>1435</v>
      </c>
    </row>
    <row r="144" spans="1:59">
      <c r="A144" s="1">
        <v>2004</v>
      </c>
      <c r="B144" s="1" t="s">
        <v>71</v>
      </c>
      <c r="C144" s="10">
        <v>0.2</v>
      </c>
      <c r="D144" s="10">
        <v>0</v>
      </c>
      <c r="E144" s="10">
        <v>0</v>
      </c>
      <c r="F144" s="10">
        <v>25.676639999999999</v>
      </c>
      <c r="G144" s="192">
        <f t="shared" si="14"/>
        <v>25.876639999999998</v>
      </c>
      <c r="H144" s="192">
        <f>+Urq_InfraMR[[#This Row],[Total Líneas de Explotación ]]</f>
        <v>25.876639999999998</v>
      </c>
      <c r="I144" s="192">
        <v>25.677</v>
      </c>
      <c r="J144" s="10">
        <v>0.2</v>
      </c>
      <c r="K144" s="10">
        <v>2.5569999999999999</v>
      </c>
      <c r="L144" s="10">
        <v>54.899000000000001</v>
      </c>
      <c r="M144" s="10">
        <v>3.875</v>
      </c>
      <c r="N144" s="192">
        <f>+Urq_InfraMR[[#This Row],[A.03.1 -  Longitud de Vías de Explotación No Electrificadas Troncales y Ramales (vía principal) (km)]]+Urq_InfraMR[[#This Row],[A.04.1 -  Longitud de Vías de Explotación Electrificadas Troncales y Ramales (vía principal) (km)]]</f>
        <v>55.099000000000004</v>
      </c>
      <c r="O144" s="192">
        <f>+Urq_InfraMR[[#This Row],[Total Vías (excluido Auxiliares)]]</f>
        <v>55.099000000000004</v>
      </c>
      <c r="P144" s="1">
        <v>4</v>
      </c>
      <c r="Q144" s="1">
        <v>19</v>
      </c>
      <c r="R144" s="1">
        <v>0</v>
      </c>
      <c r="S144" s="194">
        <f t="shared" si="15"/>
        <v>23</v>
      </c>
      <c r="T144" s="194">
        <v>23</v>
      </c>
      <c r="U144" s="1">
        <v>0</v>
      </c>
      <c r="V144" s="1">
        <v>29</v>
      </c>
      <c r="W144" s="1">
        <v>0</v>
      </c>
      <c r="X144" s="1">
        <v>3</v>
      </c>
      <c r="Y144" s="1">
        <v>2</v>
      </c>
      <c r="Z144" s="196">
        <f t="shared" si="16"/>
        <v>34</v>
      </c>
      <c r="AA144" s="1">
        <v>2</v>
      </c>
      <c r="AB144" s="1">
        <v>6</v>
      </c>
      <c r="AC144" s="1">
        <f>+Urq_InfraMR[[#This Row],[Total Pasos Vehiculares a Nivel]]</f>
        <v>34</v>
      </c>
      <c r="AD144" s="196">
        <f t="shared" si="17"/>
        <v>42</v>
      </c>
      <c r="AE144" s="1">
        <v>1</v>
      </c>
      <c r="AF144" s="1">
        <v>3</v>
      </c>
      <c r="AG144" s="1">
        <v>38</v>
      </c>
      <c r="AH144" s="196">
        <f t="shared" si="18"/>
        <v>42</v>
      </c>
      <c r="AI144" s="7">
        <v>17.370999999999999</v>
      </c>
      <c r="AJ144" s="7">
        <v>0</v>
      </c>
      <c r="AK144" s="7">
        <v>8.3789999999999996</v>
      </c>
      <c r="AL144" s="198">
        <f t="shared" si="19"/>
        <v>25.75</v>
      </c>
      <c r="AM144" s="1">
        <v>1</v>
      </c>
      <c r="AN144" s="1">
        <v>0</v>
      </c>
      <c r="AO144" s="1">
        <v>0</v>
      </c>
      <c r="AP144" s="200">
        <f t="shared" si="20"/>
        <v>1</v>
      </c>
      <c r="AQ144" s="1">
        <v>0</v>
      </c>
      <c r="AR144" s="1">
        <v>128</v>
      </c>
      <c r="AS144" s="1">
        <v>0</v>
      </c>
      <c r="AT144" s="200">
        <f>+Urq_InfraMR[[#This Row],[B.02.1 - Parque de Coches Eléctricos Motrices]]+Urq_InfraMR[[#This Row],[B.02.2 - Parque de Coches Eléctricos Motrices Remolcados Tipo R]]+Urq_InfraMR[[#This Row],[B.02.3 - Parque de Coches Eléctricos Motrices Tipo R]]</f>
        <v>128</v>
      </c>
      <c r="AU144" s="1">
        <v>0</v>
      </c>
      <c r="AV144" s="1">
        <v>0</v>
      </c>
      <c r="AW144" s="1">
        <v>0</v>
      </c>
      <c r="AX144" s="200">
        <f>+Urq_InfraMR[[#This Row],[B.03.1 - Parque de Coches Motores Motrices Remolcados]]+Urq_InfraMR[[#This Row],[B.03.2 - Parque de Coches Motores Motrices Intermedios]]+Urq_InfraMR[[#This Row],[B.03.3 - Parque de Coches Motores Motrices Cabina]]</f>
        <v>0</v>
      </c>
      <c r="AY144" s="1">
        <v>0</v>
      </c>
      <c r="AZ144" s="1">
        <v>0</v>
      </c>
      <c r="BA144" s="1">
        <v>0</v>
      </c>
      <c r="BB144" s="1">
        <v>0</v>
      </c>
      <c r="BC144" s="200">
        <f>+SUM(Urq_InfraMR[[#This Row],[B.04.1 - Parque de Coches Remolcados Clase Unica]:[B.04.5 - Parque de Coches Remolcados para Servicios Especiales (Cartoneros)]])</f>
        <v>0</v>
      </c>
      <c r="BD144" s="356">
        <v>0</v>
      </c>
      <c r="BE144" s="1">
        <v>1</v>
      </c>
      <c r="BF144" s="1">
        <v>0</v>
      </c>
      <c r="BG144" s="235">
        <v>1435</v>
      </c>
    </row>
    <row r="145" spans="1:59">
      <c r="A145" s="1">
        <v>2004</v>
      </c>
      <c r="B145" s="1" t="s">
        <v>72</v>
      </c>
      <c r="C145" s="10">
        <v>0.2</v>
      </c>
      <c r="D145" s="10">
        <v>0</v>
      </c>
      <c r="E145" s="10">
        <v>0</v>
      </c>
      <c r="F145" s="10">
        <v>25.676639999999999</v>
      </c>
      <c r="G145" s="192">
        <f t="shared" si="14"/>
        <v>25.876639999999998</v>
      </c>
      <c r="H145" s="192">
        <f>+Urq_InfraMR[[#This Row],[Total Líneas de Explotación ]]</f>
        <v>25.876639999999998</v>
      </c>
      <c r="I145" s="192">
        <v>25.677</v>
      </c>
      <c r="J145" s="10">
        <v>0.2</v>
      </c>
      <c r="K145" s="10">
        <v>2.5569999999999999</v>
      </c>
      <c r="L145" s="10">
        <v>54.899000000000001</v>
      </c>
      <c r="M145" s="10">
        <v>3.875</v>
      </c>
      <c r="N145" s="192">
        <f>+Urq_InfraMR[[#This Row],[A.03.1 -  Longitud de Vías de Explotación No Electrificadas Troncales y Ramales (vía principal) (km)]]+Urq_InfraMR[[#This Row],[A.04.1 -  Longitud de Vías de Explotación Electrificadas Troncales y Ramales (vía principal) (km)]]</f>
        <v>55.099000000000004</v>
      </c>
      <c r="O145" s="192">
        <f>+Urq_InfraMR[[#This Row],[Total Vías (excluido Auxiliares)]]</f>
        <v>55.099000000000004</v>
      </c>
      <c r="P145" s="1">
        <v>4</v>
      </c>
      <c r="Q145" s="1">
        <v>19</v>
      </c>
      <c r="R145" s="1">
        <v>0</v>
      </c>
      <c r="S145" s="194">
        <f t="shared" si="15"/>
        <v>23</v>
      </c>
      <c r="T145" s="194">
        <v>23</v>
      </c>
      <c r="U145" s="1">
        <v>0</v>
      </c>
      <c r="V145" s="1">
        <v>29</v>
      </c>
      <c r="W145" s="1">
        <v>0</v>
      </c>
      <c r="X145" s="1">
        <v>3</v>
      </c>
      <c r="Y145" s="1">
        <v>2</v>
      </c>
      <c r="Z145" s="196">
        <f t="shared" si="16"/>
        <v>34</v>
      </c>
      <c r="AA145" s="1">
        <v>2</v>
      </c>
      <c r="AB145" s="1">
        <v>6</v>
      </c>
      <c r="AC145" s="1">
        <f>+Urq_InfraMR[[#This Row],[Total Pasos Vehiculares a Nivel]]</f>
        <v>34</v>
      </c>
      <c r="AD145" s="196">
        <f t="shared" si="17"/>
        <v>42</v>
      </c>
      <c r="AE145" s="1">
        <v>1</v>
      </c>
      <c r="AF145" s="1">
        <v>3</v>
      </c>
      <c r="AG145" s="1">
        <v>38</v>
      </c>
      <c r="AH145" s="196">
        <f t="shared" si="18"/>
        <v>42</v>
      </c>
      <c r="AI145" s="7">
        <v>17.370999999999999</v>
      </c>
      <c r="AJ145" s="7">
        <v>0</v>
      </c>
      <c r="AK145" s="7">
        <v>8.3789999999999996</v>
      </c>
      <c r="AL145" s="198">
        <f t="shared" si="19"/>
        <v>25.75</v>
      </c>
      <c r="AM145" s="1">
        <v>1</v>
      </c>
      <c r="AN145" s="1">
        <v>0</v>
      </c>
      <c r="AO145" s="1">
        <v>0</v>
      </c>
      <c r="AP145" s="200">
        <f t="shared" si="20"/>
        <v>1</v>
      </c>
      <c r="AQ145" s="1">
        <v>0</v>
      </c>
      <c r="AR145" s="1">
        <v>128</v>
      </c>
      <c r="AS145" s="1">
        <v>0</v>
      </c>
      <c r="AT145" s="200">
        <f>+Urq_InfraMR[[#This Row],[B.02.1 - Parque de Coches Eléctricos Motrices]]+Urq_InfraMR[[#This Row],[B.02.2 - Parque de Coches Eléctricos Motrices Remolcados Tipo R]]+Urq_InfraMR[[#This Row],[B.02.3 - Parque de Coches Eléctricos Motrices Tipo R]]</f>
        <v>128</v>
      </c>
      <c r="AU145" s="1">
        <v>0</v>
      </c>
      <c r="AV145" s="1">
        <v>0</v>
      </c>
      <c r="AW145" s="1">
        <v>0</v>
      </c>
      <c r="AX145" s="200">
        <f>+Urq_InfraMR[[#This Row],[B.03.1 - Parque de Coches Motores Motrices Remolcados]]+Urq_InfraMR[[#This Row],[B.03.2 - Parque de Coches Motores Motrices Intermedios]]+Urq_InfraMR[[#This Row],[B.03.3 - Parque de Coches Motores Motrices Cabina]]</f>
        <v>0</v>
      </c>
      <c r="AY145" s="1">
        <v>0</v>
      </c>
      <c r="AZ145" s="1">
        <v>0</v>
      </c>
      <c r="BA145" s="1">
        <v>0</v>
      </c>
      <c r="BB145" s="1">
        <v>0</v>
      </c>
      <c r="BC145" s="200">
        <f>+SUM(Urq_InfraMR[[#This Row],[B.04.1 - Parque de Coches Remolcados Clase Unica]:[B.04.5 - Parque de Coches Remolcados para Servicios Especiales (Cartoneros)]])</f>
        <v>0</v>
      </c>
      <c r="BD145" s="356">
        <v>0</v>
      </c>
      <c r="BE145" s="1">
        <v>1</v>
      </c>
      <c r="BF145" s="1">
        <v>0</v>
      </c>
      <c r="BG145" s="235">
        <v>1435</v>
      </c>
    </row>
    <row r="146" spans="1:59">
      <c r="A146" s="1">
        <v>2005</v>
      </c>
      <c r="B146" s="1" t="s">
        <v>61</v>
      </c>
      <c r="C146" s="10">
        <v>0.2</v>
      </c>
      <c r="D146" s="10">
        <v>0</v>
      </c>
      <c r="E146" s="10">
        <v>0</v>
      </c>
      <c r="F146" s="10">
        <v>25.676639999999999</v>
      </c>
      <c r="G146" s="192">
        <f t="shared" si="14"/>
        <v>25.876639999999998</v>
      </c>
      <c r="H146" s="192">
        <f>+Urq_InfraMR[[#This Row],[Total Líneas de Explotación ]]</f>
        <v>25.876639999999998</v>
      </c>
      <c r="I146" s="192">
        <v>25.677</v>
      </c>
      <c r="J146" s="10">
        <v>0.2</v>
      </c>
      <c r="K146" s="10">
        <v>2.5569999999999999</v>
      </c>
      <c r="L146" s="10">
        <v>54.899000000000001</v>
      </c>
      <c r="M146" s="10">
        <v>3.875</v>
      </c>
      <c r="N146" s="192">
        <f>+Urq_InfraMR[[#This Row],[A.03.1 -  Longitud de Vías de Explotación No Electrificadas Troncales y Ramales (vía principal) (km)]]+Urq_InfraMR[[#This Row],[A.04.1 -  Longitud de Vías de Explotación Electrificadas Troncales y Ramales (vía principal) (km)]]</f>
        <v>55.099000000000004</v>
      </c>
      <c r="O146" s="192">
        <f>+Urq_InfraMR[[#This Row],[Total Vías (excluido Auxiliares)]]</f>
        <v>55.099000000000004</v>
      </c>
      <c r="P146" s="1">
        <v>4</v>
      </c>
      <c r="Q146" s="1">
        <v>19</v>
      </c>
      <c r="R146" s="1">
        <v>0</v>
      </c>
      <c r="S146" s="194">
        <f t="shared" si="15"/>
        <v>23</v>
      </c>
      <c r="T146" s="194">
        <v>23</v>
      </c>
      <c r="U146" s="1">
        <v>0</v>
      </c>
      <c r="V146" s="1">
        <v>29</v>
      </c>
      <c r="W146" s="1">
        <v>0</v>
      </c>
      <c r="X146" s="1">
        <v>3</v>
      </c>
      <c r="Y146" s="1">
        <v>2</v>
      </c>
      <c r="Z146" s="196">
        <f t="shared" si="16"/>
        <v>34</v>
      </c>
      <c r="AA146" s="1">
        <v>2</v>
      </c>
      <c r="AB146" s="1">
        <v>6</v>
      </c>
      <c r="AC146" s="1">
        <f>+Urq_InfraMR[[#This Row],[Total Pasos Vehiculares a Nivel]]</f>
        <v>34</v>
      </c>
      <c r="AD146" s="196">
        <f t="shared" si="17"/>
        <v>42</v>
      </c>
      <c r="AE146" s="1">
        <v>1</v>
      </c>
      <c r="AF146" s="1">
        <v>3</v>
      </c>
      <c r="AG146" s="1">
        <v>38</v>
      </c>
      <c r="AH146" s="196">
        <f t="shared" si="18"/>
        <v>42</v>
      </c>
      <c r="AI146" s="7">
        <v>17.370999999999999</v>
      </c>
      <c r="AJ146" s="7">
        <v>0</v>
      </c>
      <c r="AK146" s="7">
        <v>8.3789999999999996</v>
      </c>
      <c r="AL146" s="198">
        <f t="shared" si="19"/>
        <v>25.75</v>
      </c>
      <c r="AM146" s="1">
        <v>1</v>
      </c>
      <c r="AN146" s="1">
        <v>0</v>
      </c>
      <c r="AO146" s="1">
        <v>0</v>
      </c>
      <c r="AP146" s="200">
        <f t="shared" si="20"/>
        <v>1</v>
      </c>
      <c r="AQ146" s="1">
        <v>0</v>
      </c>
      <c r="AR146" s="1">
        <v>128</v>
      </c>
      <c r="AS146" s="1">
        <v>0</v>
      </c>
      <c r="AT146" s="200">
        <f>+Urq_InfraMR[[#This Row],[B.02.1 - Parque de Coches Eléctricos Motrices]]+Urq_InfraMR[[#This Row],[B.02.2 - Parque de Coches Eléctricos Motrices Remolcados Tipo R]]+Urq_InfraMR[[#This Row],[B.02.3 - Parque de Coches Eléctricos Motrices Tipo R]]</f>
        <v>128</v>
      </c>
      <c r="AU146" s="1">
        <v>0</v>
      </c>
      <c r="AV146" s="1">
        <v>0</v>
      </c>
      <c r="AW146" s="1">
        <v>0</v>
      </c>
      <c r="AX146" s="200">
        <f>+Urq_InfraMR[[#This Row],[B.03.1 - Parque de Coches Motores Motrices Remolcados]]+Urq_InfraMR[[#This Row],[B.03.2 - Parque de Coches Motores Motrices Intermedios]]+Urq_InfraMR[[#This Row],[B.03.3 - Parque de Coches Motores Motrices Cabina]]</f>
        <v>0</v>
      </c>
      <c r="AY146" s="1">
        <v>0</v>
      </c>
      <c r="AZ146" s="1">
        <v>0</v>
      </c>
      <c r="BA146" s="1">
        <v>0</v>
      </c>
      <c r="BB146" s="1">
        <v>0</v>
      </c>
      <c r="BC146" s="200">
        <f>+SUM(Urq_InfraMR[[#This Row],[B.04.1 - Parque de Coches Remolcados Clase Unica]:[B.04.5 - Parque de Coches Remolcados para Servicios Especiales (Cartoneros)]])</f>
        <v>0</v>
      </c>
      <c r="BD146" s="356">
        <v>0</v>
      </c>
      <c r="BE146" s="1">
        <v>1</v>
      </c>
      <c r="BF146" s="1">
        <v>0</v>
      </c>
      <c r="BG146" s="235">
        <v>1435</v>
      </c>
    </row>
    <row r="147" spans="1:59">
      <c r="A147" s="1">
        <v>2005</v>
      </c>
      <c r="B147" s="1" t="s">
        <v>62</v>
      </c>
      <c r="C147" s="10">
        <v>0.2</v>
      </c>
      <c r="D147" s="10">
        <v>0</v>
      </c>
      <c r="E147" s="10">
        <v>0</v>
      </c>
      <c r="F147" s="10">
        <v>25.676639999999999</v>
      </c>
      <c r="G147" s="192">
        <f t="shared" si="14"/>
        <v>25.876639999999998</v>
      </c>
      <c r="H147" s="192">
        <f>+Urq_InfraMR[[#This Row],[Total Líneas de Explotación ]]</f>
        <v>25.876639999999998</v>
      </c>
      <c r="I147" s="192">
        <v>25.677</v>
      </c>
      <c r="J147" s="10">
        <v>0.2</v>
      </c>
      <c r="K147" s="10">
        <v>2.5569999999999999</v>
      </c>
      <c r="L147" s="10">
        <v>54.899000000000001</v>
      </c>
      <c r="M147" s="10">
        <v>3.875</v>
      </c>
      <c r="N147" s="192">
        <f>+Urq_InfraMR[[#This Row],[A.03.1 -  Longitud de Vías de Explotación No Electrificadas Troncales y Ramales (vía principal) (km)]]+Urq_InfraMR[[#This Row],[A.04.1 -  Longitud de Vías de Explotación Electrificadas Troncales y Ramales (vía principal) (km)]]</f>
        <v>55.099000000000004</v>
      </c>
      <c r="O147" s="192">
        <f>+Urq_InfraMR[[#This Row],[Total Vías (excluido Auxiliares)]]</f>
        <v>55.099000000000004</v>
      </c>
      <c r="P147" s="1">
        <v>4</v>
      </c>
      <c r="Q147" s="1">
        <v>19</v>
      </c>
      <c r="R147" s="1">
        <v>0</v>
      </c>
      <c r="S147" s="194">
        <f t="shared" si="15"/>
        <v>23</v>
      </c>
      <c r="T147" s="194">
        <v>23</v>
      </c>
      <c r="U147" s="1">
        <v>0</v>
      </c>
      <c r="V147" s="1">
        <v>29</v>
      </c>
      <c r="W147" s="1">
        <v>0</v>
      </c>
      <c r="X147" s="1">
        <v>3</v>
      </c>
      <c r="Y147" s="1">
        <v>2</v>
      </c>
      <c r="Z147" s="196">
        <f t="shared" si="16"/>
        <v>34</v>
      </c>
      <c r="AA147" s="1">
        <v>2</v>
      </c>
      <c r="AB147" s="1">
        <v>6</v>
      </c>
      <c r="AC147" s="1">
        <f>+Urq_InfraMR[[#This Row],[Total Pasos Vehiculares a Nivel]]</f>
        <v>34</v>
      </c>
      <c r="AD147" s="196">
        <f t="shared" si="17"/>
        <v>42</v>
      </c>
      <c r="AE147" s="1">
        <v>1</v>
      </c>
      <c r="AF147" s="1">
        <v>3</v>
      </c>
      <c r="AG147" s="1">
        <v>38</v>
      </c>
      <c r="AH147" s="196">
        <f t="shared" si="18"/>
        <v>42</v>
      </c>
      <c r="AI147" s="7">
        <v>17.370999999999999</v>
      </c>
      <c r="AJ147" s="7">
        <v>0</v>
      </c>
      <c r="AK147" s="7">
        <v>8.3789999999999996</v>
      </c>
      <c r="AL147" s="198">
        <f t="shared" si="19"/>
        <v>25.75</v>
      </c>
      <c r="AM147" s="1">
        <v>1</v>
      </c>
      <c r="AN147" s="1">
        <v>0</v>
      </c>
      <c r="AO147" s="1">
        <v>0</v>
      </c>
      <c r="AP147" s="200">
        <f t="shared" si="20"/>
        <v>1</v>
      </c>
      <c r="AQ147" s="1">
        <v>0</v>
      </c>
      <c r="AR147" s="1">
        <v>128</v>
      </c>
      <c r="AS147" s="1">
        <v>0</v>
      </c>
      <c r="AT147" s="200">
        <f>+Urq_InfraMR[[#This Row],[B.02.1 - Parque de Coches Eléctricos Motrices]]+Urq_InfraMR[[#This Row],[B.02.2 - Parque de Coches Eléctricos Motrices Remolcados Tipo R]]+Urq_InfraMR[[#This Row],[B.02.3 - Parque de Coches Eléctricos Motrices Tipo R]]</f>
        <v>128</v>
      </c>
      <c r="AU147" s="1">
        <v>0</v>
      </c>
      <c r="AV147" s="1">
        <v>0</v>
      </c>
      <c r="AW147" s="1">
        <v>0</v>
      </c>
      <c r="AX147" s="200">
        <f>+Urq_InfraMR[[#This Row],[B.03.1 - Parque de Coches Motores Motrices Remolcados]]+Urq_InfraMR[[#This Row],[B.03.2 - Parque de Coches Motores Motrices Intermedios]]+Urq_InfraMR[[#This Row],[B.03.3 - Parque de Coches Motores Motrices Cabina]]</f>
        <v>0</v>
      </c>
      <c r="AY147" s="1">
        <v>0</v>
      </c>
      <c r="AZ147" s="1">
        <v>0</v>
      </c>
      <c r="BA147" s="1">
        <v>0</v>
      </c>
      <c r="BB147" s="1">
        <v>0</v>
      </c>
      <c r="BC147" s="200">
        <f>+SUM(Urq_InfraMR[[#This Row],[B.04.1 - Parque de Coches Remolcados Clase Unica]:[B.04.5 - Parque de Coches Remolcados para Servicios Especiales (Cartoneros)]])</f>
        <v>0</v>
      </c>
      <c r="BD147" s="356">
        <v>0</v>
      </c>
      <c r="BE147" s="1">
        <v>1</v>
      </c>
      <c r="BF147" s="1">
        <v>0</v>
      </c>
      <c r="BG147" s="235">
        <v>1435</v>
      </c>
    </row>
    <row r="148" spans="1:59">
      <c r="A148" s="1">
        <v>2005</v>
      </c>
      <c r="B148" s="1" t="s">
        <v>63</v>
      </c>
      <c r="C148" s="10">
        <v>0.2</v>
      </c>
      <c r="D148" s="10">
        <v>0</v>
      </c>
      <c r="E148" s="10">
        <v>0</v>
      </c>
      <c r="F148" s="10">
        <v>25.676639999999999</v>
      </c>
      <c r="G148" s="192">
        <f t="shared" si="14"/>
        <v>25.876639999999998</v>
      </c>
      <c r="H148" s="192">
        <f>+Urq_InfraMR[[#This Row],[Total Líneas de Explotación ]]</f>
        <v>25.876639999999998</v>
      </c>
      <c r="I148" s="192">
        <v>25.677</v>
      </c>
      <c r="J148" s="10">
        <v>0.2</v>
      </c>
      <c r="K148" s="10">
        <v>2.5569999999999999</v>
      </c>
      <c r="L148" s="10">
        <v>54.899000000000001</v>
      </c>
      <c r="M148" s="10">
        <v>3.875</v>
      </c>
      <c r="N148" s="192">
        <f>+Urq_InfraMR[[#This Row],[A.03.1 -  Longitud de Vías de Explotación No Electrificadas Troncales y Ramales (vía principal) (km)]]+Urq_InfraMR[[#This Row],[A.04.1 -  Longitud de Vías de Explotación Electrificadas Troncales y Ramales (vía principal) (km)]]</f>
        <v>55.099000000000004</v>
      </c>
      <c r="O148" s="192">
        <f>+Urq_InfraMR[[#This Row],[Total Vías (excluido Auxiliares)]]</f>
        <v>55.099000000000004</v>
      </c>
      <c r="P148" s="1">
        <v>4</v>
      </c>
      <c r="Q148" s="1">
        <v>19</v>
      </c>
      <c r="R148" s="1">
        <v>0</v>
      </c>
      <c r="S148" s="194">
        <f t="shared" si="15"/>
        <v>23</v>
      </c>
      <c r="T148" s="194">
        <v>23</v>
      </c>
      <c r="U148" s="1">
        <v>0</v>
      </c>
      <c r="V148" s="1">
        <v>29</v>
      </c>
      <c r="W148" s="1">
        <v>0</v>
      </c>
      <c r="X148" s="1">
        <v>3</v>
      </c>
      <c r="Y148" s="1">
        <v>2</v>
      </c>
      <c r="Z148" s="196">
        <f t="shared" si="16"/>
        <v>34</v>
      </c>
      <c r="AA148" s="1">
        <v>2</v>
      </c>
      <c r="AB148" s="1">
        <v>6</v>
      </c>
      <c r="AC148" s="1">
        <f>+Urq_InfraMR[[#This Row],[Total Pasos Vehiculares a Nivel]]</f>
        <v>34</v>
      </c>
      <c r="AD148" s="196">
        <f t="shared" si="17"/>
        <v>42</v>
      </c>
      <c r="AE148" s="1">
        <v>1</v>
      </c>
      <c r="AF148" s="1">
        <v>3</v>
      </c>
      <c r="AG148" s="1">
        <v>38</v>
      </c>
      <c r="AH148" s="196">
        <f t="shared" si="18"/>
        <v>42</v>
      </c>
      <c r="AI148" s="7">
        <v>17.370999999999999</v>
      </c>
      <c r="AJ148" s="7">
        <v>0</v>
      </c>
      <c r="AK148" s="7">
        <v>8.3789999999999996</v>
      </c>
      <c r="AL148" s="198">
        <f t="shared" si="19"/>
        <v>25.75</v>
      </c>
      <c r="AM148" s="1">
        <v>1</v>
      </c>
      <c r="AN148" s="1">
        <v>0</v>
      </c>
      <c r="AO148" s="1">
        <v>0</v>
      </c>
      <c r="AP148" s="200">
        <f t="shared" si="20"/>
        <v>1</v>
      </c>
      <c r="AQ148" s="1">
        <v>0</v>
      </c>
      <c r="AR148" s="1">
        <v>128</v>
      </c>
      <c r="AS148" s="1">
        <v>0</v>
      </c>
      <c r="AT148" s="200">
        <f>+Urq_InfraMR[[#This Row],[B.02.1 - Parque de Coches Eléctricos Motrices]]+Urq_InfraMR[[#This Row],[B.02.2 - Parque de Coches Eléctricos Motrices Remolcados Tipo R]]+Urq_InfraMR[[#This Row],[B.02.3 - Parque de Coches Eléctricos Motrices Tipo R]]</f>
        <v>128</v>
      </c>
      <c r="AU148" s="1">
        <v>0</v>
      </c>
      <c r="AV148" s="1">
        <v>0</v>
      </c>
      <c r="AW148" s="1">
        <v>0</v>
      </c>
      <c r="AX148" s="200">
        <f>+Urq_InfraMR[[#This Row],[B.03.1 - Parque de Coches Motores Motrices Remolcados]]+Urq_InfraMR[[#This Row],[B.03.2 - Parque de Coches Motores Motrices Intermedios]]+Urq_InfraMR[[#This Row],[B.03.3 - Parque de Coches Motores Motrices Cabina]]</f>
        <v>0</v>
      </c>
      <c r="AY148" s="1">
        <v>0</v>
      </c>
      <c r="AZ148" s="1">
        <v>0</v>
      </c>
      <c r="BA148" s="1">
        <v>0</v>
      </c>
      <c r="BB148" s="1">
        <v>0</v>
      </c>
      <c r="BC148" s="200">
        <f>+SUM(Urq_InfraMR[[#This Row],[B.04.1 - Parque de Coches Remolcados Clase Unica]:[B.04.5 - Parque de Coches Remolcados para Servicios Especiales (Cartoneros)]])</f>
        <v>0</v>
      </c>
      <c r="BD148" s="356">
        <v>0</v>
      </c>
      <c r="BE148" s="1">
        <v>1</v>
      </c>
      <c r="BF148" s="1">
        <v>0</v>
      </c>
      <c r="BG148" s="235">
        <v>1435</v>
      </c>
    </row>
    <row r="149" spans="1:59">
      <c r="A149" s="1">
        <v>2005</v>
      </c>
      <c r="B149" s="1" t="s">
        <v>64</v>
      </c>
      <c r="C149" s="10">
        <v>0.2</v>
      </c>
      <c r="D149" s="10">
        <v>0</v>
      </c>
      <c r="E149" s="10">
        <v>0</v>
      </c>
      <c r="F149" s="10">
        <v>25.676639999999999</v>
      </c>
      <c r="G149" s="192">
        <f t="shared" si="14"/>
        <v>25.876639999999998</v>
      </c>
      <c r="H149" s="192">
        <f>+Urq_InfraMR[[#This Row],[Total Líneas de Explotación ]]</f>
        <v>25.876639999999998</v>
      </c>
      <c r="I149" s="192">
        <v>25.677</v>
      </c>
      <c r="J149" s="10">
        <v>0.2</v>
      </c>
      <c r="K149" s="10">
        <v>2.5569999999999999</v>
      </c>
      <c r="L149" s="10">
        <v>54.899000000000001</v>
      </c>
      <c r="M149" s="10">
        <v>3.875</v>
      </c>
      <c r="N149" s="192">
        <f>+Urq_InfraMR[[#This Row],[A.03.1 -  Longitud de Vías de Explotación No Electrificadas Troncales y Ramales (vía principal) (km)]]+Urq_InfraMR[[#This Row],[A.04.1 -  Longitud de Vías de Explotación Electrificadas Troncales y Ramales (vía principal) (km)]]</f>
        <v>55.099000000000004</v>
      </c>
      <c r="O149" s="192">
        <f>+Urq_InfraMR[[#This Row],[Total Vías (excluido Auxiliares)]]</f>
        <v>55.099000000000004</v>
      </c>
      <c r="P149" s="1">
        <v>4</v>
      </c>
      <c r="Q149" s="1">
        <v>19</v>
      </c>
      <c r="R149" s="1">
        <v>0</v>
      </c>
      <c r="S149" s="194">
        <f t="shared" si="15"/>
        <v>23</v>
      </c>
      <c r="T149" s="194">
        <v>23</v>
      </c>
      <c r="U149" s="1">
        <v>0</v>
      </c>
      <c r="V149" s="1">
        <v>29</v>
      </c>
      <c r="W149" s="1">
        <v>0</v>
      </c>
      <c r="X149" s="1">
        <v>3</v>
      </c>
      <c r="Y149" s="1">
        <v>2</v>
      </c>
      <c r="Z149" s="196">
        <f t="shared" si="16"/>
        <v>34</v>
      </c>
      <c r="AA149" s="1">
        <v>2</v>
      </c>
      <c r="AB149" s="1">
        <v>6</v>
      </c>
      <c r="AC149" s="1">
        <f>+Urq_InfraMR[[#This Row],[Total Pasos Vehiculares a Nivel]]</f>
        <v>34</v>
      </c>
      <c r="AD149" s="196">
        <f t="shared" si="17"/>
        <v>42</v>
      </c>
      <c r="AE149" s="1">
        <v>1</v>
      </c>
      <c r="AF149" s="1">
        <v>3</v>
      </c>
      <c r="AG149" s="1">
        <v>38</v>
      </c>
      <c r="AH149" s="196">
        <f t="shared" si="18"/>
        <v>42</v>
      </c>
      <c r="AI149" s="7">
        <v>17.370999999999999</v>
      </c>
      <c r="AJ149" s="7">
        <v>0</v>
      </c>
      <c r="AK149" s="7">
        <v>8.3789999999999996</v>
      </c>
      <c r="AL149" s="198">
        <f t="shared" si="19"/>
        <v>25.75</v>
      </c>
      <c r="AM149" s="1">
        <v>1</v>
      </c>
      <c r="AN149" s="1">
        <v>0</v>
      </c>
      <c r="AO149" s="1">
        <v>0</v>
      </c>
      <c r="AP149" s="200">
        <f t="shared" si="20"/>
        <v>1</v>
      </c>
      <c r="AQ149" s="1">
        <v>0</v>
      </c>
      <c r="AR149" s="1">
        <v>128</v>
      </c>
      <c r="AS149" s="1">
        <v>0</v>
      </c>
      <c r="AT149" s="200">
        <f>+Urq_InfraMR[[#This Row],[B.02.1 - Parque de Coches Eléctricos Motrices]]+Urq_InfraMR[[#This Row],[B.02.2 - Parque de Coches Eléctricos Motrices Remolcados Tipo R]]+Urq_InfraMR[[#This Row],[B.02.3 - Parque de Coches Eléctricos Motrices Tipo R]]</f>
        <v>128</v>
      </c>
      <c r="AU149" s="1">
        <v>0</v>
      </c>
      <c r="AV149" s="1">
        <v>0</v>
      </c>
      <c r="AW149" s="1">
        <v>0</v>
      </c>
      <c r="AX149" s="200">
        <f>+Urq_InfraMR[[#This Row],[B.03.1 - Parque de Coches Motores Motrices Remolcados]]+Urq_InfraMR[[#This Row],[B.03.2 - Parque de Coches Motores Motrices Intermedios]]+Urq_InfraMR[[#This Row],[B.03.3 - Parque de Coches Motores Motrices Cabina]]</f>
        <v>0</v>
      </c>
      <c r="AY149" s="1">
        <v>0</v>
      </c>
      <c r="AZ149" s="1">
        <v>0</v>
      </c>
      <c r="BA149" s="1">
        <v>0</v>
      </c>
      <c r="BB149" s="1">
        <v>0</v>
      </c>
      <c r="BC149" s="200">
        <f>+SUM(Urq_InfraMR[[#This Row],[B.04.1 - Parque de Coches Remolcados Clase Unica]:[B.04.5 - Parque de Coches Remolcados para Servicios Especiales (Cartoneros)]])</f>
        <v>0</v>
      </c>
      <c r="BD149" s="356">
        <v>0</v>
      </c>
      <c r="BE149" s="1">
        <v>1</v>
      </c>
      <c r="BF149" s="1">
        <v>0</v>
      </c>
      <c r="BG149" s="235">
        <v>1435</v>
      </c>
    </row>
    <row r="150" spans="1:59">
      <c r="A150" s="1">
        <v>2005</v>
      </c>
      <c r="B150" s="1" t="s">
        <v>65</v>
      </c>
      <c r="C150" s="10">
        <v>0.2</v>
      </c>
      <c r="D150" s="10">
        <v>0</v>
      </c>
      <c r="E150" s="10">
        <v>0</v>
      </c>
      <c r="F150" s="10">
        <v>25.676639999999999</v>
      </c>
      <c r="G150" s="192">
        <f t="shared" si="14"/>
        <v>25.876639999999998</v>
      </c>
      <c r="H150" s="192">
        <f>+Urq_InfraMR[[#This Row],[Total Líneas de Explotación ]]</f>
        <v>25.876639999999998</v>
      </c>
      <c r="I150" s="192">
        <v>25.677</v>
      </c>
      <c r="J150" s="10">
        <v>0.2</v>
      </c>
      <c r="K150" s="10">
        <v>2.5569999999999999</v>
      </c>
      <c r="L150" s="10">
        <v>54.899000000000001</v>
      </c>
      <c r="M150" s="10">
        <v>3.875</v>
      </c>
      <c r="N150" s="192">
        <f>+Urq_InfraMR[[#This Row],[A.03.1 -  Longitud de Vías de Explotación No Electrificadas Troncales y Ramales (vía principal) (km)]]+Urq_InfraMR[[#This Row],[A.04.1 -  Longitud de Vías de Explotación Electrificadas Troncales y Ramales (vía principal) (km)]]</f>
        <v>55.099000000000004</v>
      </c>
      <c r="O150" s="192">
        <f>+Urq_InfraMR[[#This Row],[Total Vías (excluido Auxiliares)]]</f>
        <v>55.099000000000004</v>
      </c>
      <c r="P150" s="1">
        <v>4</v>
      </c>
      <c r="Q150" s="1">
        <v>19</v>
      </c>
      <c r="R150" s="1">
        <v>0</v>
      </c>
      <c r="S150" s="194">
        <f t="shared" si="15"/>
        <v>23</v>
      </c>
      <c r="T150" s="194">
        <v>23</v>
      </c>
      <c r="U150" s="1">
        <v>0</v>
      </c>
      <c r="V150" s="1">
        <v>29</v>
      </c>
      <c r="W150" s="1">
        <v>0</v>
      </c>
      <c r="X150" s="1">
        <v>3</v>
      </c>
      <c r="Y150" s="1">
        <v>2</v>
      </c>
      <c r="Z150" s="196">
        <f t="shared" si="16"/>
        <v>34</v>
      </c>
      <c r="AA150" s="1">
        <v>2</v>
      </c>
      <c r="AB150" s="1">
        <v>6</v>
      </c>
      <c r="AC150" s="1">
        <f>+Urq_InfraMR[[#This Row],[Total Pasos Vehiculares a Nivel]]</f>
        <v>34</v>
      </c>
      <c r="AD150" s="196">
        <f t="shared" si="17"/>
        <v>42</v>
      </c>
      <c r="AE150" s="1">
        <v>1</v>
      </c>
      <c r="AF150" s="1">
        <v>3</v>
      </c>
      <c r="AG150" s="1">
        <v>38</v>
      </c>
      <c r="AH150" s="196">
        <f t="shared" si="18"/>
        <v>42</v>
      </c>
      <c r="AI150" s="7">
        <v>17.370999999999999</v>
      </c>
      <c r="AJ150" s="7">
        <v>0</v>
      </c>
      <c r="AK150" s="7">
        <v>8.3789999999999996</v>
      </c>
      <c r="AL150" s="198">
        <f t="shared" si="19"/>
        <v>25.75</v>
      </c>
      <c r="AM150" s="1">
        <v>1</v>
      </c>
      <c r="AN150" s="1">
        <v>0</v>
      </c>
      <c r="AO150" s="1">
        <v>0</v>
      </c>
      <c r="AP150" s="200">
        <f t="shared" si="20"/>
        <v>1</v>
      </c>
      <c r="AQ150" s="1">
        <v>0</v>
      </c>
      <c r="AR150" s="1">
        <v>128</v>
      </c>
      <c r="AS150" s="1">
        <v>0</v>
      </c>
      <c r="AT150" s="200">
        <f>+Urq_InfraMR[[#This Row],[B.02.1 - Parque de Coches Eléctricos Motrices]]+Urq_InfraMR[[#This Row],[B.02.2 - Parque de Coches Eléctricos Motrices Remolcados Tipo R]]+Urq_InfraMR[[#This Row],[B.02.3 - Parque de Coches Eléctricos Motrices Tipo R]]</f>
        <v>128</v>
      </c>
      <c r="AU150" s="1">
        <v>0</v>
      </c>
      <c r="AV150" s="1">
        <v>0</v>
      </c>
      <c r="AW150" s="1">
        <v>0</v>
      </c>
      <c r="AX150" s="200">
        <f>+Urq_InfraMR[[#This Row],[B.03.1 - Parque de Coches Motores Motrices Remolcados]]+Urq_InfraMR[[#This Row],[B.03.2 - Parque de Coches Motores Motrices Intermedios]]+Urq_InfraMR[[#This Row],[B.03.3 - Parque de Coches Motores Motrices Cabina]]</f>
        <v>0</v>
      </c>
      <c r="AY150" s="1">
        <v>0</v>
      </c>
      <c r="AZ150" s="1">
        <v>0</v>
      </c>
      <c r="BA150" s="1">
        <v>0</v>
      </c>
      <c r="BB150" s="1">
        <v>0</v>
      </c>
      <c r="BC150" s="200">
        <f>+SUM(Urq_InfraMR[[#This Row],[B.04.1 - Parque de Coches Remolcados Clase Unica]:[B.04.5 - Parque de Coches Remolcados para Servicios Especiales (Cartoneros)]])</f>
        <v>0</v>
      </c>
      <c r="BD150" s="356">
        <v>0</v>
      </c>
      <c r="BE150" s="1">
        <v>1</v>
      </c>
      <c r="BF150" s="1">
        <v>0</v>
      </c>
      <c r="BG150" s="235">
        <v>1435</v>
      </c>
    </row>
    <row r="151" spans="1:59">
      <c r="A151" s="1">
        <v>2005</v>
      </c>
      <c r="B151" s="1" t="s">
        <v>66</v>
      </c>
      <c r="C151" s="10">
        <v>0.2</v>
      </c>
      <c r="D151" s="10">
        <v>0</v>
      </c>
      <c r="E151" s="10">
        <v>0</v>
      </c>
      <c r="F151" s="10">
        <v>25.676639999999999</v>
      </c>
      <c r="G151" s="192">
        <f t="shared" si="14"/>
        <v>25.876639999999998</v>
      </c>
      <c r="H151" s="192">
        <f>+Urq_InfraMR[[#This Row],[Total Líneas de Explotación ]]</f>
        <v>25.876639999999998</v>
      </c>
      <c r="I151" s="192">
        <v>25.677</v>
      </c>
      <c r="J151" s="10">
        <v>0.2</v>
      </c>
      <c r="K151" s="10">
        <v>2.5569999999999999</v>
      </c>
      <c r="L151" s="10">
        <v>54.899000000000001</v>
      </c>
      <c r="M151" s="10">
        <v>3.875</v>
      </c>
      <c r="N151" s="192">
        <f>+Urq_InfraMR[[#This Row],[A.03.1 -  Longitud de Vías de Explotación No Electrificadas Troncales y Ramales (vía principal) (km)]]+Urq_InfraMR[[#This Row],[A.04.1 -  Longitud de Vías de Explotación Electrificadas Troncales y Ramales (vía principal) (km)]]</f>
        <v>55.099000000000004</v>
      </c>
      <c r="O151" s="192">
        <f>+Urq_InfraMR[[#This Row],[Total Vías (excluido Auxiliares)]]</f>
        <v>55.099000000000004</v>
      </c>
      <c r="P151" s="1">
        <v>4</v>
      </c>
      <c r="Q151" s="1">
        <v>19</v>
      </c>
      <c r="R151" s="1">
        <v>0</v>
      </c>
      <c r="S151" s="194">
        <f t="shared" si="15"/>
        <v>23</v>
      </c>
      <c r="T151" s="194">
        <v>23</v>
      </c>
      <c r="U151" s="1">
        <v>0</v>
      </c>
      <c r="V151" s="1">
        <v>29</v>
      </c>
      <c r="W151" s="1">
        <v>0</v>
      </c>
      <c r="X151" s="1">
        <v>3</v>
      </c>
      <c r="Y151" s="1">
        <v>2</v>
      </c>
      <c r="Z151" s="196">
        <f t="shared" si="16"/>
        <v>34</v>
      </c>
      <c r="AA151" s="1">
        <v>2</v>
      </c>
      <c r="AB151" s="1">
        <v>6</v>
      </c>
      <c r="AC151" s="1">
        <f>+Urq_InfraMR[[#This Row],[Total Pasos Vehiculares a Nivel]]</f>
        <v>34</v>
      </c>
      <c r="AD151" s="196">
        <f t="shared" si="17"/>
        <v>42</v>
      </c>
      <c r="AE151" s="1">
        <v>1</v>
      </c>
      <c r="AF151" s="1">
        <v>3</v>
      </c>
      <c r="AG151" s="1">
        <v>38</v>
      </c>
      <c r="AH151" s="196">
        <f t="shared" si="18"/>
        <v>42</v>
      </c>
      <c r="AI151" s="7">
        <v>17.370999999999999</v>
      </c>
      <c r="AJ151" s="7">
        <v>0</v>
      </c>
      <c r="AK151" s="7">
        <v>8.3789999999999996</v>
      </c>
      <c r="AL151" s="198">
        <f t="shared" si="19"/>
        <v>25.75</v>
      </c>
      <c r="AM151" s="1">
        <v>1</v>
      </c>
      <c r="AN151" s="1">
        <v>0</v>
      </c>
      <c r="AO151" s="1">
        <v>0</v>
      </c>
      <c r="AP151" s="200">
        <f t="shared" si="20"/>
        <v>1</v>
      </c>
      <c r="AQ151" s="1">
        <v>0</v>
      </c>
      <c r="AR151" s="1">
        <v>128</v>
      </c>
      <c r="AS151" s="1">
        <v>0</v>
      </c>
      <c r="AT151" s="200">
        <f>+Urq_InfraMR[[#This Row],[B.02.1 - Parque de Coches Eléctricos Motrices]]+Urq_InfraMR[[#This Row],[B.02.2 - Parque de Coches Eléctricos Motrices Remolcados Tipo R]]+Urq_InfraMR[[#This Row],[B.02.3 - Parque de Coches Eléctricos Motrices Tipo R]]</f>
        <v>128</v>
      </c>
      <c r="AU151" s="1">
        <v>0</v>
      </c>
      <c r="AV151" s="1">
        <v>0</v>
      </c>
      <c r="AW151" s="1">
        <v>0</v>
      </c>
      <c r="AX151" s="200">
        <f>+Urq_InfraMR[[#This Row],[B.03.1 - Parque de Coches Motores Motrices Remolcados]]+Urq_InfraMR[[#This Row],[B.03.2 - Parque de Coches Motores Motrices Intermedios]]+Urq_InfraMR[[#This Row],[B.03.3 - Parque de Coches Motores Motrices Cabina]]</f>
        <v>0</v>
      </c>
      <c r="AY151" s="1">
        <v>0</v>
      </c>
      <c r="AZ151" s="1">
        <v>0</v>
      </c>
      <c r="BA151" s="1">
        <v>0</v>
      </c>
      <c r="BB151" s="1">
        <v>0</v>
      </c>
      <c r="BC151" s="200">
        <f>+SUM(Urq_InfraMR[[#This Row],[B.04.1 - Parque de Coches Remolcados Clase Unica]:[B.04.5 - Parque de Coches Remolcados para Servicios Especiales (Cartoneros)]])</f>
        <v>0</v>
      </c>
      <c r="BD151" s="356">
        <v>0</v>
      </c>
      <c r="BE151" s="1">
        <v>1</v>
      </c>
      <c r="BF151" s="1">
        <v>0</v>
      </c>
      <c r="BG151" s="235">
        <v>1435</v>
      </c>
    </row>
    <row r="152" spans="1:59">
      <c r="A152" s="1">
        <v>2005</v>
      </c>
      <c r="B152" s="1" t="s">
        <v>67</v>
      </c>
      <c r="C152" s="10">
        <v>0.2</v>
      </c>
      <c r="D152" s="10">
        <v>0</v>
      </c>
      <c r="E152" s="10">
        <v>0</v>
      </c>
      <c r="F152" s="10">
        <v>25.676639999999999</v>
      </c>
      <c r="G152" s="192">
        <f t="shared" si="14"/>
        <v>25.876639999999998</v>
      </c>
      <c r="H152" s="192">
        <f>+Urq_InfraMR[[#This Row],[Total Líneas de Explotación ]]</f>
        <v>25.876639999999998</v>
      </c>
      <c r="I152" s="192">
        <v>25.677</v>
      </c>
      <c r="J152" s="10">
        <v>0.2</v>
      </c>
      <c r="K152" s="10">
        <v>2.5569999999999999</v>
      </c>
      <c r="L152" s="10">
        <v>54.899000000000001</v>
      </c>
      <c r="M152" s="10">
        <v>3.875</v>
      </c>
      <c r="N152" s="192">
        <f>+Urq_InfraMR[[#This Row],[A.03.1 -  Longitud de Vías de Explotación No Electrificadas Troncales y Ramales (vía principal) (km)]]+Urq_InfraMR[[#This Row],[A.04.1 -  Longitud de Vías de Explotación Electrificadas Troncales y Ramales (vía principal) (km)]]</f>
        <v>55.099000000000004</v>
      </c>
      <c r="O152" s="192">
        <f>+Urq_InfraMR[[#This Row],[Total Vías (excluido Auxiliares)]]</f>
        <v>55.099000000000004</v>
      </c>
      <c r="P152" s="1">
        <v>4</v>
      </c>
      <c r="Q152" s="1">
        <v>19</v>
      </c>
      <c r="R152" s="1">
        <v>0</v>
      </c>
      <c r="S152" s="194">
        <f t="shared" si="15"/>
        <v>23</v>
      </c>
      <c r="T152" s="194">
        <v>23</v>
      </c>
      <c r="U152" s="1">
        <v>0</v>
      </c>
      <c r="V152" s="1">
        <v>29</v>
      </c>
      <c r="W152" s="1">
        <v>0</v>
      </c>
      <c r="X152" s="1">
        <v>3</v>
      </c>
      <c r="Y152" s="1">
        <v>2</v>
      </c>
      <c r="Z152" s="196">
        <f t="shared" si="16"/>
        <v>34</v>
      </c>
      <c r="AA152" s="1">
        <v>2</v>
      </c>
      <c r="AB152" s="1">
        <v>6</v>
      </c>
      <c r="AC152" s="1">
        <f>+Urq_InfraMR[[#This Row],[Total Pasos Vehiculares a Nivel]]</f>
        <v>34</v>
      </c>
      <c r="AD152" s="196">
        <f t="shared" si="17"/>
        <v>42</v>
      </c>
      <c r="AE152" s="1">
        <v>1</v>
      </c>
      <c r="AF152" s="1">
        <v>3</v>
      </c>
      <c r="AG152" s="1">
        <v>38</v>
      </c>
      <c r="AH152" s="196">
        <f t="shared" si="18"/>
        <v>42</v>
      </c>
      <c r="AI152" s="7">
        <v>17.370999999999999</v>
      </c>
      <c r="AJ152" s="7">
        <v>0</v>
      </c>
      <c r="AK152" s="7">
        <v>8.3789999999999996</v>
      </c>
      <c r="AL152" s="198">
        <f t="shared" si="19"/>
        <v>25.75</v>
      </c>
      <c r="AM152" s="1">
        <v>1</v>
      </c>
      <c r="AN152" s="1">
        <v>0</v>
      </c>
      <c r="AO152" s="1">
        <v>0</v>
      </c>
      <c r="AP152" s="200">
        <f t="shared" si="20"/>
        <v>1</v>
      </c>
      <c r="AQ152" s="1">
        <v>0</v>
      </c>
      <c r="AR152" s="1">
        <v>128</v>
      </c>
      <c r="AS152" s="1">
        <v>0</v>
      </c>
      <c r="AT152" s="200">
        <f>+Urq_InfraMR[[#This Row],[B.02.1 - Parque de Coches Eléctricos Motrices]]+Urq_InfraMR[[#This Row],[B.02.2 - Parque de Coches Eléctricos Motrices Remolcados Tipo R]]+Urq_InfraMR[[#This Row],[B.02.3 - Parque de Coches Eléctricos Motrices Tipo R]]</f>
        <v>128</v>
      </c>
      <c r="AU152" s="1">
        <v>0</v>
      </c>
      <c r="AV152" s="1">
        <v>0</v>
      </c>
      <c r="AW152" s="1">
        <v>0</v>
      </c>
      <c r="AX152" s="200">
        <f>+Urq_InfraMR[[#This Row],[B.03.1 - Parque de Coches Motores Motrices Remolcados]]+Urq_InfraMR[[#This Row],[B.03.2 - Parque de Coches Motores Motrices Intermedios]]+Urq_InfraMR[[#This Row],[B.03.3 - Parque de Coches Motores Motrices Cabina]]</f>
        <v>0</v>
      </c>
      <c r="AY152" s="1">
        <v>0</v>
      </c>
      <c r="AZ152" s="1">
        <v>0</v>
      </c>
      <c r="BA152" s="1">
        <v>0</v>
      </c>
      <c r="BB152" s="1">
        <v>0</v>
      </c>
      <c r="BC152" s="200">
        <f>+SUM(Urq_InfraMR[[#This Row],[B.04.1 - Parque de Coches Remolcados Clase Unica]:[B.04.5 - Parque de Coches Remolcados para Servicios Especiales (Cartoneros)]])</f>
        <v>0</v>
      </c>
      <c r="BD152" s="356">
        <v>0</v>
      </c>
      <c r="BE152" s="1">
        <v>1</v>
      </c>
      <c r="BF152" s="1">
        <v>0</v>
      </c>
      <c r="BG152" s="235">
        <v>1435</v>
      </c>
    </row>
    <row r="153" spans="1:59">
      <c r="A153" s="1">
        <v>2005</v>
      </c>
      <c r="B153" s="1" t="s">
        <v>68</v>
      </c>
      <c r="C153" s="10">
        <v>0.2</v>
      </c>
      <c r="D153" s="10">
        <v>0</v>
      </c>
      <c r="E153" s="10">
        <v>0</v>
      </c>
      <c r="F153" s="10">
        <v>25.676639999999999</v>
      </c>
      <c r="G153" s="192">
        <f t="shared" si="14"/>
        <v>25.876639999999998</v>
      </c>
      <c r="H153" s="192">
        <f>+Urq_InfraMR[[#This Row],[Total Líneas de Explotación ]]</f>
        <v>25.876639999999998</v>
      </c>
      <c r="I153" s="192">
        <v>25.677</v>
      </c>
      <c r="J153" s="10">
        <v>0.2</v>
      </c>
      <c r="K153" s="10">
        <v>2.5569999999999999</v>
      </c>
      <c r="L153" s="10">
        <v>54.899000000000001</v>
      </c>
      <c r="M153" s="10">
        <v>3.875</v>
      </c>
      <c r="N153" s="192">
        <f>+Urq_InfraMR[[#This Row],[A.03.1 -  Longitud de Vías de Explotación No Electrificadas Troncales y Ramales (vía principal) (km)]]+Urq_InfraMR[[#This Row],[A.04.1 -  Longitud de Vías de Explotación Electrificadas Troncales y Ramales (vía principal) (km)]]</f>
        <v>55.099000000000004</v>
      </c>
      <c r="O153" s="192">
        <f>+Urq_InfraMR[[#This Row],[Total Vías (excluido Auxiliares)]]</f>
        <v>55.099000000000004</v>
      </c>
      <c r="P153" s="1">
        <v>4</v>
      </c>
      <c r="Q153" s="1">
        <v>19</v>
      </c>
      <c r="R153" s="1">
        <v>0</v>
      </c>
      <c r="S153" s="194">
        <f t="shared" si="15"/>
        <v>23</v>
      </c>
      <c r="T153" s="194">
        <v>23</v>
      </c>
      <c r="U153" s="1">
        <v>0</v>
      </c>
      <c r="V153" s="1">
        <v>29</v>
      </c>
      <c r="W153" s="1">
        <v>0</v>
      </c>
      <c r="X153" s="1">
        <v>3</v>
      </c>
      <c r="Y153" s="1">
        <v>2</v>
      </c>
      <c r="Z153" s="196">
        <f t="shared" si="16"/>
        <v>34</v>
      </c>
      <c r="AA153" s="1">
        <v>2</v>
      </c>
      <c r="AB153" s="1">
        <v>6</v>
      </c>
      <c r="AC153" s="1">
        <f>+Urq_InfraMR[[#This Row],[Total Pasos Vehiculares a Nivel]]</f>
        <v>34</v>
      </c>
      <c r="AD153" s="196">
        <f t="shared" si="17"/>
        <v>42</v>
      </c>
      <c r="AE153" s="1">
        <v>1</v>
      </c>
      <c r="AF153" s="1">
        <v>3</v>
      </c>
      <c r="AG153" s="1">
        <v>38</v>
      </c>
      <c r="AH153" s="196">
        <f t="shared" si="18"/>
        <v>42</v>
      </c>
      <c r="AI153" s="7">
        <v>17.370999999999999</v>
      </c>
      <c r="AJ153" s="7">
        <v>0</v>
      </c>
      <c r="AK153" s="7">
        <v>8.3789999999999996</v>
      </c>
      <c r="AL153" s="198">
        <f t="shared" si="19"/>
        <v>25.75</v>
      </c>
      <c r="AM153" s="1">
        <v>1</v>
      </c>
      <c r="AN153" s="1">
        <v>0</v>
      </c>
      <c r="AO153" s="1">
        <v>0</v>
      </c>
      <c r="AP153" s="200">
        <f t="shared" si="20"/>
        <v>1</v>
      </c>
      <c r="AQ153" s="1">
        <v>0</v>
      </c>
      <c r="AR153" s="1">
        <v>128</v>
      </c>
      <c r="AS153" s="1">
        <v>0</v>
      </c>
      <c r="AT153" s="200">
        <f>+Urq_InfraMR[[#This Row],[B.02.1 - Parque de Coches Eléctricos Motrices]]+Urq_InfraMR[[#This Row],[B.02.2 - Parque de Coches Eléctricos Motrices Remolcados Tipo R]]+Urq_InfraMR[[#This Row],[B.02.3 - Parque de Coches Eléctricos Motrices Tipo R]]</f>
        <v>128</v>
      </c>
      <c r="AU153" s="1">
        <v>0</v>
      </c>
      <c r="AV153" s="1">
        <v>0</v>
      </c>
      <c r="AW153" s="1">
        <v>0</v>
      </c>
      <c r="AX153" s="200">
        <f>+Urq_InfraMR[[#This Row],[B.03.1 - Parque de Coches Motores Motrices Remolcados]]+Urq_InfraMR[[#This Row],[B.03.2 - Parque de Coches Motores Motrices Intermedios]]+Urq_InfraMR[[#This Row],[B.03.3 - Parque de Coches Motores Motrices Cabina]]</f>
        <v>0</v>
      </c>
      <c r="AY153" s="1">
        <v>0</v>
      </c>
      <c r="AZ153" s="1">
        <v>0</v>
      </c>
      <c r="BA153" s="1">
        <v>0</v>
      </c>
      <c r="BB153" s="1">
        <v>0</v>
      </c>
      <c r="BC153" s="200">
        <f>+SUM(Urq_InfraMR[[#This Row],[B.04.1 - Parque de Coches Remolcados Clase Unica]:[B.04.5 - Parque de Coches Remolcados para Servicios Especiales (Cartoneros)]])</f>
        <v>0</v>
      </c>
      <c r="BD153" s="356">
        <v>0</v>
      </c>
      <c r="BE153" s="1">
        <v>1</v>
      </c>
      <c r="BF153" s="1">
        <v>0</v>
      </c>
      <c r="BG153" s="235">
        <v>1435</v>
      </c>
    </row>
    <row r="154" spans="1:59">
      <c r="A154" s="1">
        <v>2005</v>
      </c>
      <c r="B154" s="1" t="s">
        <v>69</v>
      </c>
      <c r="C154" s="10">
        <v>0.2</v>
      </c>
      <c r="D154" s="10">
        <v>0</v>
      </c>
      <c r="E154" s="10">
        <v>0</v>
      </c>
      <c r="F154" s="10">
        <v>25.676639999999999</v>
      </c>
      <c r="G154" s="192">
        <f t="shared" si="14"/>
        <v>25.876639999999998</v>
      </c>
      <c r="H154" s="192">
        <f>+Urq_InfraMR[[#This Row],[Total Líneas de Explotación ]]</f>
        <v>25.876639999999998</v>
      </c>
      <c r="I154" s="192">
        <v>25.677</v>
      </c>
      <c r="J154" s="10">
        <v>0.2</v>
      </c>
      <c r="K154" s="10">
        <v>2.5569999999999999</v>
      </c>
      <c r="L154" s="10">
        <v>54.899000000000001</v>
      </c>
      <c r="M154" s="10">
        <v>3.875</v>
      </c>
      <c r="N154" s="192">
        <f>+Urq_InfraMR[[#This Row],[A.03.1 -  Longitud de Vías de Explotación No Electrificadas Troncales y Ramales (vía principal) (km)]]+Urq_InfraMR[[#This Row],[A.04.1 -  Longitud de Vías de Explotación Electrificadas Troncales y Ramales (vía principal) (km)]]</f>
        <v>55.099000000000004</v>
      </c>
      <c r="O154" s="192">
        <f>+Urq_InfraMR[[#This Row],[Total Vías (excluido Auxiliares)]]</f>
        <v>55.099000000000004</v>
      </c>
      <c r="P154" s="1">
        <v>4</v>
      </c>
      <c r="Q154" s="1">
        <v>19</v>
      </c>
      <c r="R154" s="1">
        <v>0</v>
      </c>
      <c r="S154" s="194">
        <f t="shared" si="15"/>
        <v>23</v>
      </c>
      <c r="T154" s="194">
        <v>23</v>
      </c>
      <c r="U154" s="1">
        <v>0</v>
      </c>
      <c r="V154" s="1">
        <v>29</v>
      </c>
      <c r="W154" s="1">
        <v>0</v>
      </c>
      <c r="X154" s="1">
        <v>3</v>
      </c>
      <c r="Y154" s="1">
        <v>2</v>
      </c>
      <c r="Z154" s="196">
        <f t="shared" si="16"/>
        <v>34</v>
      </c>
      <c r="AA154" s="1">
        <v>2</v>
      </c>
      <c r="AB154" s="1">
        <v>6</v>
      </c>
      <c r="AC154" s="1">
        <f>+Urq_InfraMR[[#This Row],[Total Pasos Vehiculares a Nivel]]</f>
        <v>34</v>
      </c>
      <c r="AD154" s="196">
        <f t="shared" si="17"/>
        <v>42</v>
      </c>
      <c r="AE154" s="1">
        <v>1</v>
      </c>
      <c r="AF154" s="1">
        <v>3</v>
      </c>
      <c r="AG154" s="1">
        <v>38</v>
      </c>
      <c r="AH154" s="196">
        <f t="shared" si="18"/>
        <v>42</v>
      </c>
      <c r="AI154" s="7">
        <v>17.370999999999999</v>
      </c>
      <c r="AJ154" s="7">
        <v>0</v>
      </c>
      <c r="AK154" s="7">
        <v>8.3789999999999996</v>
      </c>
      <c r="AL154" s="198">
        <f t="shared" si="19"/>
        <v>25.75</v>
      </c>
      <c r="AM154" s="1">
        <v>1</v>
      </c>
      <c r="AN154" s="1">
        <v>0</v>
      </c>
      <c r="AO154" s="1">
        <v>0</v>
      </c>
      <c r="AP154" s="200">
        <f t="shared" si="20"/>
        <v>1</v>
      </c>
      <c r="AQ154" s="1">
        <v>0</v>
      </c>
      <c r="AR154" s="1">
        <v>128</v>
      </c>
      <c r="AS154" s="1">
        <v>0</v>
      </c>
      <c r="AT154" s="200">
        <f>+Urq_InfraMR[[#This Row],[B.02.1 - Parque de Coches Eléctricos Motrices]]+Urq_InfraMR[[#This Row],[B.02.2 - Parque de Coches Eléctricos Motrices Remolcados Tipo R]]+Urq_InfraMR[[#This Row],[B.02.3 - Parque de Coches Eléctricos Motrices Tipo R]]</f>
        <v>128</v>
      </c>
      <c r="AU154" s="1">
        <v>0</v>
      </c>
      <c r="AV154" s="1">
        <v>0</v>
      </c>
      <c r="AW154" s="1">
        <v>0</v>
      </c>
      <c r="AX154" s="200">
        <f>+Urq_InfraMR[[#This Row],[B.03.1 - Parque de Coches Motores Motrices Remolcados]]+Urq_InfraMR[[#This Row],[B.03.2 - Parque de Coches Motores Motrices Intermedios]]+Urq_InfraMR[[#This Row],[B.03.3 - Parque de Coches Motores Motrices Cabina]]</f>
        <v>0</v>
      </c>
      <c r="AY154" s="1">
        <v>0</v>
      </c>
      <c r="AZ154" s="1">
        <v>0</v>
      </c>
      <c r="BA154" s="1">
        <v>0</v>
      </c>
      <c r="BB154" s="1">
        <v>0</v>
      </c>
      <c r="BC154" s="200">
        <f>+SUM(Urq_InfraMR[[#This Row],[B.04.1 - Parque de Coches Remolcados Clase Unica]:[B.04.5 - Parque de Coches Remolcados para Servicios Especiales (Cartoneros)]])</f>
        <v>0</v>
      </c>
      <c r="BD154" s="356">
        <v>0</v>
      </c>
      <c r="BE154" s="1">
        <v>1</v>
      </c>
      <c r="BF154" s="1">
        <v>0</v>
      </c>
      <c r="BG154" s="235">
        <v>1435</v>
      </c>
    </row>
    <row r="155" spans="1:59">
      <c r="A155" s="1">
        <v>2005</v>
      </c>
      <c r="B155" s="1" t="s">
        <v>70</v>
      </c>
      <c r="C155" s="10">
        <v>0.2</v>
      </c>
      <c r="D155" s="10">
        <v>0</v>
      </c>
      <c r="E155" s="10">
        <v>0</v>
      </c>
      <c r="F155" s="10">
        <v>25.676639999999999</v>
      </c>
      <c r="G155" s="192">
        <f t="shared" si="14"/>
        <v>25.876639999999998</v>
      </c>
      <c r="H155" s="192">
        <f>+Urq_InfraMR[[#This Row],[Total Líneas de Explotación ]]</f>
        <v>25.876639999999998</v>
      </c>
      <c r="I155" s="192">
        <v>25.677</v>
      </c>
      <c r="J155" s="10">
        <v>0.2</v>
      </c>
      <c r="K155" s="10">
        <v>2.5569999999999999</v>
      </c>
      <c r="L155" s="10">
        <v>54.899000000000001</v>
      </c>
      <c r="M155" s="10">
        <v>3.875</v>
      </c>
      <c r="N155" s="192">
        <f>+Urq_InfraMR[[#This Row],[A.03.1 -  Longitud de Vías de Explotación No Electrificadas Troncales y Ramales (vía principal) (km)]]+Urq_InfraMR[[#This Row],[A.04.1 -  Longitud de Vías de Explotación Electrificadas Troncales y Ramales (vía principal) (km)]]</f>
        <v>55.099000000000004</v>
      </c>
      <c r="O155" s="192">
        <f>+Urq_InfraMR[[#This Row],[Total Vías (excluido Auxiliares)]]</f>
        <v>55.099000000000004</v>
      </c>
      <c r="P155" s="1">
        <v>4</v>
      </c>
      <c r="Q155" s="1">
        <v>19</v>
      </c>
      <c r="R155" s="1">
        <v>0</v>
      </c>
      <c r="S155" s="194">
        <f t="shared" si="15"/>
        <v>23</v>
      </c>
      <c r="T155" s="194">
        <v>23</v>
      </c>
      <c r="U155" s="1">
        <v>0</v>
      </c>
      <c r="V155" s="1">
        <v>29</v>
      </c>
      <c r="W155" s="1">
        <v>0</v>
      </c>
      <c r="X155" s="1">
        <v>3</v>
      </c>
      <c r="Y155" s="1">
        <v>2</v>
      </c>
      <c r="Z155" s="196">
        <f t="shared" si="16"/>
        <v>34</v>
      </c>
      <c r="AA155" s="1">
        <v>2</v>
      </c>
      <c r="AB155" s="1">
        <v>6</v>
      </c>
      <c r="AC155" s="1">
        <f>+Urq_InfraMR[[#This Row],[Total Pasos Vehiculares a Nivel]]</f>
        <v>34</v>
      </c>
      <c r="AD155" s="196">
        <f t="shared" si="17"/>
        <v>42</v>
      </c>
      <c r="AE155" s="1">
        <v>1</v>
      </c>
      <c r="AF155" s="1">
        <v>3</v>
      </c>
      <c r="AG155" s="1">
        <v>38</v>
      </c>
      <c r="AH155" s="196">
        <f t="shared" si="18"/>
        <v>42</v>
      </c>
      <c r="AI155" s="7">
        <v>17.370999999999999</v>
      </c>
      <c r="AJ155" s="7">
        <v>0</v>
      </c>
      <c r="AK155" s="7">
        <v>8.3789999999999996</v>
      </c>
      <c r="AL155" s="198">
        <f t="shared" si="19"/>
        <v>25.75</v>
      </c>
      <c r="AM155" s="1">
        <v>1</v>
      </c>
      <c r="AN155" s="1">
        <v>0</v>
      </c>
      <c r="AO155" s="1">
        <v>0</v>
      </c>
      <c r="AP155" s="200">
        <f t="shared" si="20"/>
        <v>1</v>
      </c>
      <c r="AQ155" s="1">
        <v>0</v>
      </c>
      <c r="AR155" s="1">
        <v>128</v>
      </c>
      <c r="AS155" s="1">
        <v>0</v>
      </c>
      <c r="AT155" s="200">
        <f>+Urq_InfraMR[[#This Row],[B.02.1 - Parque de Coches Eléctricos Motrices]]+Urq_InfraMR[[#This Row],[B.02.2 - Parque de Coches Eléctricos Motrices Remolcados Tipo R]]+Urq_InfraMR[[#This Row],[B.02.3 - Parque de Coches Eléctricos Motrices Tipo R]]</f>
        <v>128</v>
      </c>
      <c r="AU155" s="1">
        <v>0</v>
      </c>
      <c r="AV155" s="1">
        <v>0</v>
      </c>
      <c r="AW155" s="1">
        <v>0</v>
      </c>
      <c r="AX155" s="200">
        <f>+Urq_InfraMR[[#This Row],[B.03.1 - Parque de Coches Motores Motrices Remolcados]]+Urq_InfraMR[[#This Row],[B.03.2 - Parque de Coches Motores Motrices Intermedios]]+Urq_InfraMR[[#This Row],[B.03.3 - Parque de Coches Motores Motrices Cabina]]</f>
        <v>0</v>
      </c>
      <c r="AY155" s="1">
        <v>0</v>
      </c>
      <c r="AZ155" s="1">
        <v>0</v>
      </c>
      <c r="BA155" s="1">
        <v>0</v>
      </c>
      <c r="BB155" s="1">
        <v>0</v>
      </c>
      <c r="BC155" s="200">
        <f>+SUM(Urq_InfraMR[[#This Row],[B.04.1 - Parque de Coches Remolcados Clase Unica]:[B.04.5 - Parque de Coches Remolcados para Servicios Especiales (Cartoneros)]])</f>
        <v>0</v>
      </c>
      <c r="BD155" s="356">
        <v>0</v>
      </c>
      <c r="BE155" s="1">
        <v>1</v>
      </c>
      <c r="BF155" s="1">
        <v>0</v>
      </c>
      <c r="BG155" s="235">
        <v>1435</v>
      </c>
    </row>
    <row r="156" spans="1:59">
      <c r="A156" s="1">
        <v>2005</v>
      </c>
      <c r="B156" s="1" t="s">
        <v>71</v>
      </c>
      <c r="C156" s="10">
        <v>0.2</v>
      </c>
      <c r="D156" s="10">
        <v>0</v>
      </c>
      <c r="E156" s="10">
        <v>0</v>
      </c>
      <c r="F156" s="10">
        <v>25.676639999999999</v>
      </c>
      <c r="G156" s="192">
        <f t="shared" si="14"/>
        <v>25.876639999999998</v>
      </c>
      <c r="H156" s="192">
        <f>+Urq_InfraMR[[#This Row],[Total Líneas de Explotación ]]</f>
        <v>25.876639999999998</v>
      </c>
      <c r="I156" s="192">
        <v>25.677</v>
      </c>
      <c r="J156" s="10">
        <v>0.2</v>
      </c>
      <c r="K156" s="10">
        <v>2.5569999999999999</v>
      </c>
      <c r="L156" s="10">
        <v>54.899000000000001</v>
      </c>
      <c r="M156" s="10">
        <v>3.875</v>
      </c>
      <c r="N156" s="192">
        <f>+Urq_InfraMR[[#This Row],[A.03.1 -  Longitud de Vías de Explotación No Electrificadas Troncales y Ramales (vía principal) (km)]]+Urq_InfraMR[[#This Row],[A.04.1 -  Longitud de Vías de Explotación Electrificadas Troncales y Ramales (vía principal) (km)]]</f>
        <v>55.099000000000004</v>
      </c>
      <c r="O156" s="192">
        <f>+Urq_InfraMR[[#This Row],[Total Vías (excluido Auxiliares)]]</f>
        <v>55.099000000000004</v>
      </c>
      <c r="P156" s="1">
        <v>4</v>
      </c>
      <c r="Q156" s="1">
        <v>19</v>
      </c>
      <c r="R156" s="1">
        <v>0</v>
      </c>
      <c r="S156" s="194">
        <f t="shared" si="15"/>
        <v>23</v>
      </c>
      <c r="T156" s="194">
        <v>23</v>
      </c>
      <c r="U156" s="1">
        <v>0</v>
      </c>
      <c r="V156" s="1">
        <v>29</v>
      </c>
      <c r="W156" s="1">
        <v>0</v>
      </c>
      <c r="X156" s="1">
        <v>3</v>
      </c>
      <c r="Y156" s="1">
        <v>2</v>
      </c>
      <c r="Z156" s="196">
        <f t="shared" si="16"/>
        <v>34</v>
      </c>
      <c r="AA156" s="1">
        <v>2</v>
      </c>
      <c r="AB156" s="1">
        <v>6</v>
      </c>
      <c r="AC156" s="1">
        <f>+Urq_InfraMR[[#This Row],[Total Pasos Vehiculares a Nivel]]</f>
        <v>34</v>
      </c>
      <c r="AD156" s="196">
        <f t="shared" si="17"/>
        <v>42</v>
      </c>
      <c r="AE156" s="1">
        <v>1</v>
      </c>
      <c r="AF156" s="1">
        <v>3</v>
      </c>
      <c r="AG156" s="1">
        <v>38</v>
      </c>
      <c r="AH156" s="196">
        <f t="shared" si="18"/>
        <v>42</v>
      </c>
      <c r="AI156" s="7">
        <v>17.370999999999999</v>
      </c>
      <c r="AJ156" s="7">
        <v>0</v>
      </c>
      <c r="AK156" s="7">
        <v>8.3789999999999996</v>
      </c>
      <c r="AL156" s="198">
        <f t="shared" si="19"/>
        <v>25.75</v>
      </c>
      <c r="AM156" s="1">
        <v>1</v>
      </c>
      <c r="AN156" s="1">
        <v>0</v>
      </c>
      <c r="AO156" s="1">
        <v>0</v>
      </c>
      <c r="AP156" s="200">
        <f t="shared" si="20"/>
        <v>1</v>
      </c>
      <c r="AQ156" s="1">
        <v>0</v>
      </c>
      <c r="AR156" s="1">
        <v>128</v>
      </c>
      <c r="AS156" s="1">
        <v>0</v>
      </c>
      <c r="AT156" s="200">
        <f>+Urq_InfraMR[[#This Row],[B.02.1 - Parque de Coches Eléctricos Motrices]]+Urq_InfraMR[[#This Row],[B.02.2 - Parque de Coches Eléctricos Motrices Remolcados Tipo R]]+Urq_InfraMR[[#This Row],[B.02.3 - Parque de Coches Eléctricos Motrices Tipo R]]</f>
        <v>128</v>
      </c>
      <c r="AU156" s="1">
        <v>0</v>
      </c>
      <c r="AV156" s="1">
        <v>0</v>
      </c>
      <c r="AW156" s="1">
        <v>0</v>
      </c>
      <c r="AX156" s="200">
        <f>+Urq_InfraMR[[#This Row],[B.03.1 - Parque de Coches Motores Motrices Remolcados]]+Urq_InfraMR[[#This Row],[B.03.2 - Parque de Coches Motores Motrices Intermedios]]+Urq_InfraMR[[#This Row],[B.03.3 - Parque de Coches Motores Motrices Cabina]]</f>
        <v>0</v>
      </c>
      <c r="AY156" s="1">
        <v>0</v>
      </c>
      <c r="AZ156" s="1">
        <v>0</v>
      </c>
      <c r="BA156" s="1">
        <v>0</v>
      </c>
      <c r="BB156" s="1">
        <v>0</v>
      </c>
      <c r="BC156" s="200">
        <f>+SUM(Urq_InfraMR[[#This Row],[B.04.1 - Parque de Coches Remolcados Clase Unica]:[B.04.5 - Parque de Coches Remolcados para Servicios Especiales (Cartoneros)]])</f>
        <v>0</v>
      </c>
      <c r="BD156" s="356">
        <v>0</v>
      </c>
      <c r="BE156" s="1">
        <v>1</v>
      </c>
      <c r="BF156" s="1">
        <v>0</v>
      </c>
      <c r="BG156" s="235">
        <v>1435</v>
      </c>
    </row>
    <row r="157" spans="1:59">
      <c r="A157" s="1">
        <v>2005</v>
      </c>
      <c r="B157" s="1" t="s">
        <v>72</v>
      </c>
      <c r="C157" s="10">
        <v>0.2</v>
      </c>
      <c r="D157" s="10">
        <v>0</v>
      </c>
      <c r="E157" s="10">
        <v>0</v>
      </c>
      <c r="F157" s="10">
        <v>25.676639999999999</v>
      </c>
      <c r="G157" s="192">
        <f t="shared" si="14"/>
        <v>25.876639999999998</v>
      </c>
      <c r="H157" s="192">
        <f>+Urq_InfraMR[[#This Row],[Total Líneas de Explotación ]]</f>
        <v>25.876639999999998</v>
      </c>
      <c r="I157" s="192">
        <v>25.677</v>
      </c>
      <c r="J157" s="10">
        <v>0.2</v>
      </c>
      <c r="K157" s="10">
        <v>2.5569999999999999</v>
      </c>
      <c r="L157" s="10">
        <v>54.899000000000001</v>
      </c>
      <c r="M157" s="10">
        <v>3.875</v>
      </c>
      <c r="N157" s="192">
        <f>+Urq_InfraMR[[#This Row],[A.03.1 -  Longitud de Vías de Explotación No Electrificadas Troncales y Ramales (vía principal) (km)]]+Urq_InfraMR[[#This Row],[A.04.1 -  Longitud de Vías de Explotación Electrificadas Troncales y Ramales (vía principal) (km)]]</f>
        <v>55.099000000000004</v>
      </c>
      <c r="O157" s="192">
        <f>+Urq_InfraMR[[#This Row],[Total Vías (excluido Auxiliares)]]</f>
        <v>55.099000000000004</v>
      </c>
      <c r="P157" s="1">
        <v>4</v>
      </c>
      <c r="Q157" s="1">
        <v>19</v>
      </c>
      <c r="R157" s="1">
        <v>0</v>
      </c>
      <c r="S157" s="194">
        <f t="shared" si="15"/>
        <v>23</v>
      </c>
      <c r="T157" s="194">
        <v>23</v>
      </c>
      <c r="U157" s="1">
        <v>0</v>
      </c>
      <c r="V157" s="1">
        <v>29</v>
      </c>
      <c r="W157" s="1">
        <v>0</v>
      </c>
      <c r="X157" s="1">
        <v>3</v>
      </c>
      <c r="Y157" s="1">
        <v>2</v>
      </c>
      <c r="Z157" s="196">
        <f t="shared" si="16"/>
        <v>34</v>
      </c>
      <c r="AA157" s="1">
        <v>2</v>
      </c>
      <c r="AB157" s="1">
        <v>6</v>
      </c>
      <c r="AC157" s="1">
        <f>+Urq_InfraMR[[#This Row],[Total Pasos Vehiculares a Nivel]]</f>
        <v>34</v>
      </c>
      <c r="AD157" s="196">
        <f t="shared" si="17"/>
        <v>42</v>
      </c>
      <c r="AE157" s="1">
        <v>1</v>
      </c>
      <c r="AF157" s="1">
        <v>3</v>
      </c>
      <c r="AG157" s="1">
        <v>38</v>
      </c>
      <c r="AH157" s="196">
        <f t="shared" si="18"/>
        <v>42</v>
      </c>
      <c r="AI157" s="7">
        <v>17.370999999999999</v>
      </c>
      <c r="AJ157" s="7">
        <v>0</v>
      </c>
      <c r="AK157" s="7">
        <v>8.3789999999999996</v>
      </c>
      <c r="AL157" s="198">
        <f t="shared" si="19"/>
        <v>25.75</v>
      </c>
      <c r="AM157" s="1">
        <v>1</v>
      </c>
      <c r="AN157" s="1">
        <v>0</v>
      </c>
      <c r="AO157" s="1">
        <v>0</v>
      </c>
      <c r="AP157" s="200">
        <f t="shared" si="20"/>
        <v>1</v>
      </c>
      <c r="AQ157" s="1">
        <v>0</v>
      </c>
      <c r="AR157" s="1">
        <v>128</v>
      </c>
      <c r="AS157" s="1">
        <v>0</v>
      </c>
      <c r="AT157" s="200">
        <f>+Urq_InfraMR[[#This Row],[B.02.1 - Parque de Coches Eléctricos Motrices]]+Urq_InfraMR[[#This Row],[B.02.2 - Parque de Coches Eléctricos Motrices Remolcados Tipo R]]+Urq_InfraMR[[#This Row],[B.02.3 - Parque de Coches Eléctricos Motrices Tipo R]]</f>
        <v>128</v>
      </c>
      <c r="AU157" s="1">
        <v>0</v>
      </c>
      <c r="AV157" s="1">
        <v>0</v>
      </c>
      <c r="AW157" s="1">
        <v>0</v>
      </c>
      <c r="AX157" s="200">
        <f>+Urq_InfraMR[[#This Row],[B.03.1 - Parque de Coches Motores Motrices Remolcados]]+Urq_InfraMR[[#This Row],[B.03.2 - Parque de Coches Motores Motrices Intermedios]]+Urq_InfraMR[[#This Row],[B.03.3 - Parque de Coches Motores Motrices Cabina]]</f>
        <v>0</v>
      </c>
      <c r="AY157" s="1">
        <v>0</v>
      </c>
      <c r="AZ157" s="1">
        <v>0</v>
      </c>
      <c r="BA157" s="1">
        <v>0</v>
      </c>
      <c r="BB157" s="1">
        <v>0</v>
      </c>
      <c r="BC157" s="200">
        <f>+SUM(Urq_InfraMR[[#This Row],[B.04.1 - Parque de Coches Remolcados Clase Unica]:[B.04.5 - Parque de Coches Remolcados para Servicios Especiales (Cartoneros)]])</f>
        <v>0</v>
      </c>
      <c r="BD157" s="356">
        <v>0</v>
      </c>
      <c r="BE157" s="1">
        <v>1</v>
      </c>
      <c r="BF157" s="1">
        <v>0</v>
      </c>
      <c r="BG157" s="235">
        <v>1435</v>
      </c>
    </row>
    <row r="158" spans="1:59">
      <c r="A158" s="1">
        <v>2006</v>
      </c>
      <c r="B158" s="1" t="s">
        <v>61</v>
      </c>
      <c r="C158" s="10">
        <v>0.2</v>
      </c>
      <c r="D158" s="10">
        <v>0</v>
      </c>
      <c r="E158" s="10">
        <v>0</v>
      </c>
      <c r="F158" s="10">
        <v>25.676639999999999</v>
      </c>
      <c r="G158" s="192">
        <f t="shared" si="14"/>
        <v>25.876639999999998</v>
      </c>
      <c r="H158" s="192">
        <f>+Urq_InfraMR[[#This Row],[Total Líneas de Explotación ]]</f>
        <v>25.876639999999998</v>
      </c>
      <c r="I158" s="192">
        <v>25.677</v>
      </c>
      <c r="J158" s="10">
        <v>0.2</v>
      </c>
      <c r="K158" s="10">
        <v>2.5569999999999999</v>
      </c>
      <c r="L158" s="10">
        <v>54.899000000000001</v>
      </c>
      <c r="M158" s="10">
        <v>3.875</v>
      </c>
      <c r="N158" s="192">
        <f>+Urq_InfraMR[[#This Row],[A.03.1 -  Longitud de Vías de Explotación No Electrificadas Troncales y Ramales (vía principal) (km)]]+Urq_InfraMR[[#This Row],[A.04.1 -  Longitud de Vías de Explotación Electrificadas Troncales y Ramales (vía principal) (km)]]</f>
        <v>55.099000000000004</v>
      </c>
      <c r="O158" s="192">
        <f>+Urq_InfraMR[[#This Row],[Total Vías (excluido Auxiliares)]]</f>
        <v>55.099000000000004</v>
      </c>
      <c r="P158" s="1">
        <v>4</v>
      </c>
      <c r="Q158" s="1">
        <v>19</v>
      </c>
      <c r="R158" s="1">
        <v>0</v>
      </c>
      <c r="S158" s="194">
        <f t="shared" si="15"/>
        <v>23</v>
      </c>
      <c r="T158" s="194">
        <v>23</v>
      </c>
      <c r="U158" s="1">
        <v>0</v>
      </c>
      <c r="V158" s="1">
        <v>29</v>
      </c>
      <c r="W158" s="1">
        <v>0</v>
      </c>
      <c r="X158" s="1">
        <v>0</v>
      </c>
      <c r="Y158" s="1">
        <v>2</v>
      </c>
      <c r="Z158" s="196">
        <f t="shared" si="16"/>
        <v>31</v>
      </c>
      <c r="AA158" s="1">
        <v>3</v>
      </c>
      <c r="AB158" s="1">
        <v>6</v>
      </c>
      <c r="AC158" s="1">
        <f>+Urq_InfraMR[[#This Row],[Total Pasos Vehiculares a Nivel]]</f>
        <v>31</v>
      </c>
      <c r="AD158" s="196">
        <f t="shared" si="17"/>
        <v>40</v>
      </c>
      <c r="AE158" s="1">
        <v>1</v>
      </c>
      <c r="AF158" s="1">
        <v>3</v>
      </c>
      <c r="AG158" s="1">
        <v>38</v>
      </c>
      <c r="AH158" s="196">
        <f t="shared" si="18"/>
        <v>42</v>
      </c>
      <c r="AI158" s="7">
        <v>17.370999999999999</v>
      </c>
      <c r="AJ158" s="7">
        <v>0</v>
      </c>
      <c r="AK158" s="7">
        <v>8.3789999999999996</v>
      </c>
      <c r="AL158" s="198">
        <f t="shared" si="19"/>
        <v>25.75</v>
      </c>
      <c r="AM158" s="1">
        <v>1</v>
      </c>
      <c r="AN158" s="1">
        <v>0</v>
      </c>
      <c r="AO158" s="1">
        <v>0</v>
      </c>
      <c r="AP158" s="200">
        <f t="shared" si="20"/>
        <v>1</v>
      </c>
      <c r="AQ158" s="1">
        <v>0</v>
      </c>
      <c r="AR158" s="1">
        <v>128</v>
      </c>
      <c r="AS158" s="1">
        <v>0</v>
      </c>
      <c r="AT158" s="200">
        <f>+Urq_InfraMR[[#This Row],[B.02.1 - Parque de Coches Eléctricos Motrices]]+Urq_InfraMR[[#This Row],[B.02.2 - Parque de Coches Eléctricos Motrices Remolcados Tipo R]]+Urq_InfraMR[[#This Row],[B.02.3 - Parque de Coches Eléctricos Motrices Tipo R]]</f>
        <v>128</v>
      </c>
      <c r="AU158" s="1">
        <v>0</v>
      </c>
      <c r="AV158" s="1">
        <v>0</v>
      </c>
      <c r="AW158" s="1">
        <v>0</v>
      </c>
      <c r="AX158" s="200">
        <f>+Urq_InfraMR[[#This Row],[B.03.1 - Parque de Coches Motores Motrices Remolcados]]+Urq_InfraMR[[#This Row],[B.03.2 - Parque de Coches Motores Motrices Intermedios]]+Urq_InfraMR[[#This Row],[B.03.3 - Parque de Coches Motores Motrices Cabina]]</f>
        <v>0</v>
      </c>
      <c r="AY158" s="1">
        <v>0</v>
      </c>
      <c r="AZ158" s="1">
        <v>0</v>
      </c>
      <c r="BA158" s="1">
        <v>0</v>
      </c>
      <c r="BB158" s="1">
        <v>0</v>
      </c>
      <c r="BC158" s="200">
        <f>+SUM(Urq_InfraMR[[#This Row],[B.04.1 - Parque de Coches Remolcados Clase Unica]:[B.04.5 - Parque de Coches Remolcados para Servicios Especiales (Cartoneros)]])</f>
        <v>0</v>
      </c>
      <c r="BD158" s="356">
        <v>0</v>
      </c>
      <c r="BE158" s="1">
        <v>1</v>
      </c>
      <c r="BF158" s="1">
        <v>0</v>
      </c>
      <c r="BG158" s="235">
        <v>1435</v>
      </c>
    </row>
    <row r="159" spans="1:59">
      <c r="A159" s="1">
        <v>2006</v>
      </c>
      <c r="B159" s="1" t="s">
        <v>62</v>
      </c>
      <c r="C159" s="10">
        <v>0.2</v>
      </c>
      <c r="D159" s="10">
        <v>0</v>
      </c>
      <c r="E159" s="10">
        <v>0</v>
      </c>
      <c r="F159" s="10">
        <v>25.676639999999999</v>
      </c>
      <c r="G159" s="192">
        <f t="shared" si="14"/>
        <v>25.876639999999998</v>
      </c>
      <c r="H159" s="192">
        <f>+Urq_InfraMR[[#This Row],[Total Líneas de Explotación ]]</f>
        <v>25.876639999999998</v>
      </c>
      <c r="I159" s="192">
        <v>25.677</v>
      </c>
      <c r="J159" s="10">
        <v>0.2</v>
      </c>
      <c r="K159" s="10">
        <v>2.5569999999999999</v>
      </c>
      <c r="L159" s="10">
        <v>54.899000000000001</v>
      </c>
      <c r="M159" s="10">
        <v>3.875</v>
      </c>
      <c r="N159" s="192">
        <f>+Urq_InfraMR[[#This Row],[A.03.1 -  Longitud de Vías de Explotación No Electrificadas Troncales y Ramales (vía principal) (km)]]+Urq_InfraMR[[#This Row],[A.04.1 -  Longitud de Vías de Explotación Electrificadas Troncales y Ramales (vía principal) (km)]]</f>
        <v>55.099000000000004</v>
      </c>
      <c r="O159" s="192">
        <f>+Urq_InfraMR[[#This Row],[Total Vías (excluido Auxiliares)]]</f>
        <v>55.099000000000004</v>
      </c>
      <c r="P159" s="1">
        <v>4</v>
      </c>
      <c r="Q159" s="1">
        <v>19</v>
      </c>
      <c r="R159" s="1">
        <v>0</v>
      </c>
      <c r="S159" s="194">
        <f t="shared" si="15"/>
        <v>23</v>
      </c>
      <c r="T159" s="194">
        <v>23</v>
      </c>
      <c r="U159" s="1">
        <v>0</v>
      </c>
      <c r="V159" s="1">
        <v>29</v>
      </c>
      <c r="W159" s="1">
        <v>0</v>
      </c>
      <c r="X159" s="1">
        <v>0</v>
      </c>
      <c r="Y159" s="1">
        <v>2</v>
      </c>
      <c r="Z159" s="196">
        <f t="shared" si="16"/>
        <v>31</v>
      </c>
      <c r="AA159" s="1">
        <v>3</v>
      </c>
      <c r="AB159" s="1">
        <v>6</v>
      </c>
      <c r="AC159" s="1">
        <f>+Urq_InfraMR[[#This Row],[Total Pasos Vehiculares a Nivel]]</f>
        <v>31</v>
      </c>
      <c r="AD159" s="196">
        <f t="shared" si="17"/>
        <v>40</v>
      </c>
      <c r="AE159" s="1">
        <v>1</v>
      </c>
      <c r="AF159" s="1">
        <v>3</v>
      </c>
      <c r="AG159" s="1">
        <v>38</v>
      </c>
      <c r="AH159" s="196">
        <f t="shared" si="18"/>
        <v>42</v>
      </c>
      <c r="AI159" s="7">
        <v>17.370999999999999</v>
      </c>
      <c r="AJ159" s="7">
        <v>0</v>
      </c>
      <c r="AK159" s="7">
        <v>8.3789999999999996</v>
      </c>
      <c r="AL159" s="198">
        <f t="shared" si="19"/>
        <v>25.75</v>
      </c>
      <c r="AM159" s="1">
        <v>1</v>
      </c>
      <c r="AN159" s="1">
        <v>0</v>
      </c>
      <c r="AO159" s="1">
        <v>0</v>
      </c>
      <c r="AP159" s="200">
        <f t="shared" si="20"/>
        <v>1</v>
      </c>
      <c r="AQ159" s="1">
        <v>0</v>
      </c>
      <c r="AR159" s="1">
        <v>128</v>
      </c>
      <c r="AS159" s="1">
        <v>0</v>
      </c>
      <c r="AT159" s="200">
        <f>+Urq_InfraMR[[#This Row],[B.02.1 - Parque de Coches Eléctricos Motrices]]+Urq_InfraMR[[#This Row],[B.02.2 - Parque de Coches Eléctricos Motrices Remolcados Tipo R]]+Urq_InfraMR[[#This Row],[B.02.3 - Parque de Coches Eléctricos Motrices Tipo R]]</f>
        <v>128</v>
      </c>
      <c r="AU159" s="1">
        <v>0</v>
      </c>
      <c r="AV159" s="1">
        <v>0</v>
      </c>
      <c r="AW159" s="1">
        <v>0</v>
      </c>
      <c r="AX159" s="200">
        <f>+Urq_InfraMR[[#This Row],[B.03.1 - Parque de Coches Motores Motrices Remolcados]]+Urq_InfraMR[[#This Row],[B.03.2 - Parque de Coches Motores Motrices Intermedios]]+Urq_InfraMR[[#This Row],[B.03.3 - Parque de Coches Motores Motrices Cabina]]</f>
        <v>0</v>
      </c>
      <c r="AY159" s="1">
        <v>0</v>
      </c>
      <c r="AZ159" s="1">
        <v>0</v>
      </c>
      <c r="BA159" s="1">
        <v>0</v>
      </c>
      <c r="BB159" s="1">
        <v>0</v>
      </c>
      <c r="BC159" s="200">
        <f>+SUM(Urq_InfraMR[[#This Row],[B.04.1 - Parque de Coches Remolcados Clase Unica]:[B.04.5 - Parque de Coches Remolcados para Servicios Especiales (Cartoneros)]])</f>
        <v>0</v>
      </c>
      <c r="BD159" s="356">
        <v>0</v>
      </c>
      <c r="BE159" s="1">
        <v>1</v>
      </c>
      <c r="BF159" s="1">
        <v>0</v>
      </c>
      <c r="BG159" s="235">
        <v>1435</v>
      </c>
    </row>
    <row r="160" spans="1:59">
      <c r="A160" s="1">
        <v>2006</v>
      </c>
      <c r="B160" s="1" t="s">
        <v>63</v>
      </c>
      <c r="C160" s="10">
        <v>0.2</v>
      </c>
      <c r="D160" s="10">
        <v>0</v>
      </c>
      <c r="E160" s="10">
        <v>0</v>
      </c>
      <c r="F160" s="10">
        <v>25.676639999999999</v>
      </c>
      <c r="G160" s="192">
        <f t="shared" si="14"/>
        <v>25.876639999999998</v>
      </c>
      <c r="H160" s="192">
        <f>+Urq_InfraMR[[#This Row],[Total Líneas de Explotación ]]</f>
        <v>25.876639999999998</v>
      </c>
      <c r="I160" s="192">
        <v>25.677</v>
      </c>
      <c r="J160" s="10">
        <v>0.2</v>
      </c>
      <c r="K160" s="10">
        <v>2.5569999999999999</v>
      </c>
      <c r="L160" s="10">
        <v>54.899000000000001</v>
      </c>
      <c r="M160" s="10">
        <v>3.875</v>
      </c>
      <c r="N160" s="192">
        <f>+Urq_InfraMR[[#This Row],[A.03.1 -  Longitud de Vías de Explotación No Electrificadas Troncales y Ramales (vía principal) (km)]]+Urq_InfraMR[[#This Row],[A.04.1 -  Longitud de Vías de Explotación Electrificadas Troncales y Ramales (vía principal) (km)]]</f>
        <v>55.099000000000004</v>
      </c>
      <c r="O160" s="192">
        <f>+Urq_InfraMR[[#This Row],[Total Vías (excluido Auxiliares)]]</f>
        <v>55.099000000000004</v>
      </c>
      <c r="P160" s="1">
        <v>4</v>
      </c>
      <c r="Q160" s="1">
        <v>19</v>
      </c>
      <c r="R160" s="1">
        <v>0</v>
      </c>
      <c r="S160" s="194">
        <f t="shared" si="15"/>
        <v>23</v>
      </c>
      <c r="T160" s="194">
        <v>23</v>
      </c>
      <c r="U160" s="1">
        <v>0</v>
      </c>
      <c r="V160" s="1">
        <v>29</v>
      </c>
      <c r="W160" s="1">
        <v>0</v>
      </c>
      <c r="X160" s="1">
        <v>0</v>
      </c>
      <c r="Y160" s="1">
        <v>2</v>
      </c>
      <c r="Z160" s="196">
        <f t="shared" si="16"/>
        <v>31</v>
      </c>
      <c r="AA160" s="1">
        <v>3</v>
      </c>
      <c r="AB160" s="1">
        <v>6</v>
      </c>
      <c r="AC160" s="1">
        <f>+Urq_InfraMR[[#This Row],[Total Pasos Vehiculares a Nivel]]</f>
        <v>31</v>
      </c>
      <c r="AD160" s="196">
        <f t="shared" si="17"/>
        <v>40</v>
      </c>
      <c r="AE160" s="1">
        <v>1</v>
      </c>
      <c r="AF160" s="1">
        <v>3</v>
      </c>
      <c r="AG160" s="1">
        <v>38</v>
      </c>
      <c r="AH160" s="196">
        <f t="shared" si="18"/>
        <v>42</v>
      </c>
      <c r="AI160" s="7">
        <v>17.370999999999999</v>
      </c>
      <c r="AJ160" s="7">
        <v>0</v>
      </c>
      <c r="AK160" s="7">
        <v>8.3789999999999996</v>
      </c>
      <c r="AL160" s="198">
        <f t="shared" si="19"/>
        <v>25.75</v>
      </c>
      <c r="AM160" s="1">
        <v>1</v>
      </c>
      <c r="AN160" s="1">
        <v>0</v>
      </c>
      <c r="AO160" s="1">
        <v>0</v>
      </c>
      <c r="AP160" s="200">
        <f t="shared" si="20"/>
        <v>1</v>
      </c>
      <c r="AQ160" s="1">
        <v>0</v>
      </c>
      <c r="AR160" s="1">
        <v>128</v>
      </c>
      <c r="AS160" s="1">
        <v>0</v>
      </c>
      <c r="AT160" s="200">
        <f>+Urq_InfraMR[[#This Row],[B.02.1 - Parque de Coches Eléctricos Motrices]]+Urq_InfraMR[[#This Row],[B.02.2 - Parque de Coches Eléctricos Motrices Remolcados Tipo R]]+Urq_InfraMR[[#This Row],[B.02.3 - Parque de Coches Eléctricos Motrices Tipo R]]</f>
        <v>128</v>
      </c>
      <c r="AU160" s="1">
        <v>0</v>
      </c>
      <c r="AV160" s="1">
        <v>0</v>
      </c>
      <c r="AW160" s="1">
        <v>0</v>
      </c>
      <c r="AX160" s="200">
        <f>+Urq_InfraMR[[#This Row],[B.03.1 - Parque de Coches Motores Motrices Remolcados]]+Urq_InfraMR[[#This Row],[B.03.2 - Parque de Coches Motores Motrices Intermedios]]+Urq_InfraMR[[#This Row],[B.03.3 - Parque de Coches Motores Motrices Cabina]]</f>
        <v>0</v>
      </c>
      <c r="AY160" s="1">
        <v>0</v>
      </c>
      <c r="AZ160" s="1">
        <v>0</v>
      </c>
      <c r="BA160" s="1">
        <v>0</v>
      </c>
      <c r="BB160" s="1">
        <v>0</v>
      </c>
      <c r="BC160" s="200">
        <f>+SUM(Urq_InfraMR[[#This Row],[B.04.1 - Parque de Coches Remolcados Clase Unica]:[B.04.5 - Parque de Coches Remolcados para Servicios Especiales (Cartoneros)]])</f>
        <v>0</v>
      </c>
      <c r="BD160" s="356">
        <v>0</v>
      </c>
      <c r="BE160" s="1">
        <v>1</v>
      </c>
      <c r="BF160" s="1">
        <v>0</v>
      </c>
      <c r="BG160" s="235">
        <v>1435</v>
      </c>
    </row>
    <row r="161" spans="1:59">
      <c r="A161" s="1">
        <v>2006</v>
      </c>
      <c r="B161" s="1" t="s">
        <v>64</v>
      </c>
      <c r="C161" s="10">
        <v>0.2</v>
      </c>
      <c r="D161" s="10">
        <v>0</v>
      </c>
      <c r="E161" s="10">
        <v>0</v>
      </c>
      <c r="F161" s="10">
        <v>25.676639999999999</v>
      </c>
      <c r="G161" s="192">
        <f t="shared" si="14"/>
        <v>25.876639999999998</v>
      </c>
      <c r="H161" s="192">
        <f>+Urq_InfraMR[[#This Row],[Total Líneas de Explotación ]]</f>
        <v>25.876639999999998</v>
      </c>
      <c r="I161" s="192">
        <v>25.677</v>
      </c>
      <c r="J161" s="10">
        <v>0.2</v>
      </c>
      <c r="K161" s="10">
        <v>2.5569999999999999</v>
      </c>
      <c r="L161" s="10">
        <v>54.899000000000001</v>
      </c>
      <c r="M161" s="10">
        <v>3.875</v>
      </c>
      <c r="N161" s="192">
        <f>+Urq_InfraMR[[#This Row],[A.03.1 -  Longitud de Vías de Explotación No Electrificadas Troncales y Ramales (vía principal) (km)]]+Urq_InfraMR[[#This Row],[A.04.1 -  Longitud de Vías de Explotación Electrificadas Troncales y Ramales (vía principal) (km)]]</f>
        <v>55.099000000000004</v>
      </c>
      <c r="O161" s="192">
        <f>+Urq_InfraMR[[#This Row],[Total Vías (excluido Auxiliares)]]</f>
        <v>55.099000000000004</v>
      </c>
      <c r="P161" s="1">
        <v>4</v>
      </c>
      <c r="Q161" s="1">
        <v>19</v>
      </c>
      <c r="R161" s="1">
        <v>0</v>
      </c>
      <c r="S161" s="194">
        <f t="shared" si="15"/>
        <v>23</v>
      </c>
      <c r="T161" s="194">
        <v>23</v>
      </c>
      <c r="U161" s="1">
        <v>0</v>
      </c>
      <c r="V161" s="1">
        <v>29</v>
      </c>
      <c r="W161" s="1">
        <v>0</v>
      </c>
      <c r="X161" s="1">
        <v>0</v>
      </c>
      <c r="Y161" s="1">
        <v>2</v>
      </c>
      <c r="Z161" s="196">
        <f t="shared" si="16"/>
        <v>31</v>
      </c>
      <c r="AA161" s="1">
        <v>3</v>
      </c>
      <c r="AB161" s="1">
        <v>6</v>
      </c>
      <c r="AC161" s="1">
        <f>+Urq_InfraMR[[#This Row],[Total Pasos Vehiculares a Nivel]]</f>
        <v>31</v>
      </c>
      <c r="AD161" s="196">
        <f t="shared" si="17"/>
        <v>40</v>
      </c>
      <c r="AE161" s="1">
        <v>1</v>
      </c>
      <c r="AF161" s="1">
        <v>3</v>
      </c>
      <c r="AG161" s="1">
        <v>38</v>
      </c>
      <c r="AH161" s="196">
        <f t="shared" si="18"/>
        <v>42</v>
      </c>
      <c r="AI161" s="7">
        <v>17.370999999999999</v>
      </c>
      <c r="AJ161" s="7">
        <v>0</v>
      </c>
      <c r="AK161" s="7">
        <v>8.3789999999999996</v>
      </c>
      <c r="AL161" s="198">
        <f t="shared" si="19"/>
        <v>25.75</v>
      </c>
      <c r="AM161" s="1">
        <v>1</v>
      </c>
      <c r="AN161" s="1">
        <v>0</v>
      </c>
      <c r="AO161" s="1">
        <v>0</v>
      </c>
      <c r="AP161" s="200">
        <f t="shared" si="20"/>
        <v>1</v>
      </c>
      <c r="AQ161" s="1">
        <v>0</v>
      </c>
      <c r="AR161" s="1">
        <v>128</v>
      </c>
      <c r="AS161" s="1">
        <v>0</v>
      </c>
      <c r="AT161" s="200">
        <f>+Urq_InfraMR[[#This Row],[B.02.1 - Parque de Coches Eléctricos Motrices]]+Urq_InfraMR[[#This Row],[B.02.2 - Parque de Coches Eléctricos Motrices Remolcados Tipo R]]+Urq_InfraMR[[#This Row],[B.02.3 - Parque de Coches Eléctricos Motrices Tipo R]]</f>
        <v>128</v>
      </c>
      <c r="AU161" s="1">
        <v>0</v>
      </c>
      <c r="AV161" s="1">
        <v>0</v>
      </c>
      <c r="AW161" s="1">
        <v>0</v>
      </c>
      <c r="AX161" s="200">
        <f>+Urq_InfraMR[[#This Row],[B.03.1 - Parque de Coches Motores Motrices Remolcados]]+Urq_InfraMR[[#This Row],[B.03.2 - Parque de Coches Motores Motrices Intermedios]]+Urq_InfraMR[[#This Row],[B.03.3 - Parque de Coches Motores Motrices Cabina]]</f>
        <v>0</v>
      </c>
      <c r="AY161" s="1">
        <v>0</v>
      </c>
      <c r="AZ161" s="1">
        <v>0</v>
      </c>
      <c r="BA161" s="1">
        <v>0</v>
      </c>
      <c r="BB161" s="1">
        <v>0</v>
      </c>
      <c r="BC161" s="200">
        <f>+SUM(Urq_InfraMR[[#This Row],[B.04.1 - Parque de Coches Remolcados Clase Unica]:[B.04.5 - Parque de Coches Remolcados para Servicios Especiales (Cartoneros)]])</f>
        <v>0</v>
      </c>
      <c r="BD161" s="356">
        <v>0</v>
      </c>
      <c r="BE161" s="1">
        <v>1</v>
      </c>
      <c r="BF161" s="1">
        <v>0</v>
      </c>
      <c r="BG161" s="235">
        <v>1435</v>
      </c>
    </row>
    <row r="162" spans="1:59">
      <c r="A162" s="1">
        <v>2006</v>
      </c>
      <c r="B162" s="1" t="s">
        <v>65</v>
      </c>
      <c r="C162" s="10">
        <v>0.2</v>
      </c>
      <c r="D162" s="10">
        <v>0</v>
      </c>
      <c r="E162" s="10">
        <v>0</v>
      </c>
      <c r="F162" s="10">
        <v>25.676639999999999</v>
      </c>
      <c r="G162" s="192">
        <f t="shared" si="14"/>
        <v>25.876639999999998</v>
      </c>
      <c r="H162" s="192">
        <f>+Urq_InfraMR[[#This Row],[Total Líneas de Explotación ]]</f>
        <v>25.876639999999998</v>
      </c>
      <c r="I162" s="192">
        <v>25.677</v>
      </c>
      <c r="J162" s="10">
        <v>0.2</v>
      </c>
      <c r="K162" s="10">
        <v>2.5569999999999999</v>
      </c>
      <c r="L162" s="10">
        <v>54.899000000000001</v>
      </c>
      <c r="M162" s="10">
        <v>3.875</v>
      </c>
      <c r="N162" s="192">
        <f>+Urq_InfraMR[[#This Row],[A.03.1 -  Longitud de Vías de Explotación No Electrificadas Troncales y Ramales (vía principal) (km)]]+Urq_InfraMR[[#This Row],[A.04.1 -  Longitud de Vías de Explotación Electrificadas Troncales y Ramales (vía principal) (km)]]</f>
        <v>55.099000000000004</v>
      </c>
      <c r="O162" s="192">
        <f>+Urq_InfraMR[[#This Row],[Total Vías (excluido Auxiliares)]]</f>
        <v>55.099000000000004</v>
      </c>
      <c r="P162" s="1">
        <v>4</v>
      </c>
      <c r="Q162" s="1">
        <v>19</v>
      </c>
      <c r="R162" s="1">
        <v>0</v>
      </c>
      <c r="S162" s="194">
        <f t="shared" si="15"/>
        <v>23</v>
      </c>
      <c r="T162" s="194">
        <v>23</v>
      </c>
      <c r="U162" s="1">
        <v>0</v>
      </c>
      <c r="V162" s="1">
        <v>29</v>
      </c>
      <c r="W162" s="1">
        <v>0</v>
      </c>
      <c r="X162" s="1">
        <v>0</v>
      </c>
      <c r="Y162" s="1">
        <v>2</v>
      </c>
      <c r="Z162" s="196">
        <f t="shared" si="16"/>
        <v>31</v>
      </c>
      <c r="AA162" s="1">
        <v>3</v>
      </c>
      <c r="AB162" s="1">
        <v>6</v>
      </c>
      <c r="AC162" s="1">
        <f>+Urq_InfraMR[[#This Row],[Total Pasos Vehiculares a Nivel]]</f>
        <v>31</v>
      </c>
      <c r="AD162" s="196">
        <f t="shared" si="17"/>
        <v>40</v>
      </c>
      <c r="AE162" s="1">
        <v>1</v>
      </c>
      <c r="AF162" s="1">
        <v>3</v>
      </c>
      <c r="AG162" s="1">
        <v>38</v>
      </c>
      <c r="AH162" s="196">
        <f t="shared" si="18"/>
        <v>42</v>
      </c>
      <c r="AI162" s="7">
        <v>17.370999999999999</v>
      </c>
      <c r="AJ162" s="7">
        <v>0</v>
      </c>
      <c r="AK162" s="7">
        <v>8.3789999999999996</v>
      </c>
      <c r="AL162" s="198">
        <f t="shared" si="19"/>
        <v>25.75</v>
      </c>
      <c r="AM162" s="1">
        <v>1</v>
      </c>
      <c r="AN162" s="1">
        <v>0</v>
      </c>
      <c r="AO162" s="1">
        <v>0</v>
      </c>
      <c r="AP162" s="200">
        <f t="shared" si="20"/>
        <v>1</v>
      </c>
      <c r="AQ162" s="1">
        <v>0</v>
      </c>
      <c r="AR162" s="1">
        <v>128</v>
      </c>
      <c r="AS162" s="1">
        <v>0</v>
      </c>
      <c r="AT162" s="200">
        <f>+Urq_InfraMR[[#This Row],[B.02.1 - Parque de Coches Eléctricos Motrices]]+Urq_InfraMR[[#This Row],[B.02.2 - Parque de Coches Eléctricos Motrices Remolcados Tipo R]]+Urq_InfraMR[[#This Row],[B.02.3 - Parque de Coches Eléctricos Motrices Tipo R]]</f>
        <v>128</v>
      </c>
      <c r="AU162" s="1">
        <v>0</v>
      </c>
      <c r="AV162" s="1">
        <v>0</v>
      </c>
      <c r="AW162" s="1">
        <v>0</v>
      </c>
      <c r="AX162" s="200">
        <f>+Urq_InfraMR[[#This Row],[B.03.1 - Parque de Coches Motores Motrices Remolcados]]+Urq_InfraMR[[#This Row],[B.03.2 - Parque de Coches Motores Motrices Intermedios]]+Urq_InfraMR[[#This Row],[B.03.3 - Parque de Coches Motores Motrices Cabina]]</f>
        <v>0</v>
      </c>
      <c r="AY162" s="1">
        <v>0</v>
      </c>
      <c r="AZ162" s="1">
        <v>0</v>
      </c>
      <c r="BA162" s="1">
        <v>0</v>
      </c>
      <c r="BB162" s="1">
        <v>0</v>
      </c>
      <c r="BC162" s="200">
        <f>+SUM(Urq_InfraMR[[#This Row],[B.04.1 - Parque de Coches Remolcados Clase Unica]:[B.04.5 - Parque de Coches Remolcados para Servicios Especiales (Cartoneros)]])</f>
        <v>0</v>
      </c>
      <c r="BD162" s="356">
        <v>0</v>
      </c>
      <c r="BE162" s="1">
        <v>1</v>
      </c>
      <c r="BF162" s="1">
        <v>0</v>
      </c>
      <c r="BG162" s="235">
        <v>1435</v>
      </c>
    </row>
    <row r="163" spans="1:59">
      <c r="A163" s="1">
        <v>2006</v>
      </c>
      <c r="B163" s="1" t="s">
        <v>66</v>
      </c>
      <c r="C163" s="10">
        <v>0.2</v>
      </c>
      <c r="D163" s="10">
        <v>0</v>
      </c>
      <c r="E163" s="10">
        <v>0</v>
      </c>
      <c r="F163" s="10">
        <v>25.676639999999999</v>
      </c>
      <c r="G163" s="192">
        <f t="shared" si="14"/>
        <v>25.876639999999998</v>
      </c>
      <c r="H163" s="192">
        <f>+Urq_InfraMR[[#This Row],[Total Líneas de Explotación ]]</f>
        <v>25.876639999999998</v>
      </c>
      <c r="I163" s="192">
        <v>25.677</v>
      </c>
      <c r="J163" s="10">
        <v>0.2</v>
      </c>
      <c r="K163" s="10">
        <v>2.5569999999999999</v>
      </c>
      <c r="L163" s="10">
        <v>54.899000000000001</v>
      </c>
      <c r="M163" s="10">
        <v>3.875</v>
      </c>
      <c r="N163" s="192">
        <f>+Urq_InfraMR[[#This Row],[A.03.1 -  Longitud de Vías de Explotación No Electrificadas Troncales y Ramales (vía principal) (km)]]+Urq_InfraMR[[#This Row],[A.04.1 -  Longitud de Vías de Explotación Electrificadas Troncales y Ramales (vía principal) (km)]]</f>
        <v>55.099000000000004</v>
      </c>
      <c r="O163" s="192">
        <f>+Urq_InfraMR[[#This Row],[Total Vías (excluido Auxiliares)]]</f>
        <v>55.099000000000004</v>
      </c>
      <c r="P163" s="1">
        <v>4</v>
      </c>
      <c r="Q163" s="1">
        <v>19</v>
      </c>
      <c r="R163" s="1">
        <v>0</v>
      </c>
      <c r="S163" s="194">
        <f t="shared" si="15"/>
        <v>23</v>
      </c>
      <c r="T163" s="194">
        <v>23</v>
      </c>
      <c r="U163" s="1">
        <v>0</v>
      </c>
      <c r="V163" s="1">
        <v>29</v>
      </c>
      <c r="W163" s="1">
        <v>0</v>
      </c>
      <c r="X163" s="1">
        <v>0</v>
      </c>
      <c r="Y163" s="1">
        <v>2</v>
      </c>
      <c r="Z163" s="196">
        <f t="shared" si="16"/>
        <v>31</v>
      </c>
      <c r="AA163" s="1">
        <v>3</v>
      </c>
      <c r="AB163" s="1">
        <v>6</v>
      </c>
      <c r="AC163" s="1">
        <f>+Urq_InfraMR[[#This Row],[Total Pasos Vehiculares a Nivel]]</f>
        <v>31</v>
      </c>
      <c r="AD163" s="196">
        <f t="shared" si="17"/>
        <v>40</v>
      </c>
      <c r="AE163" s="1">
        <v>1</v>
      </c>
      <c r="AF163" s="1">
        <v>3</v>
      </c>
      <c r="AG163" s="1">
        <v>38</v>
      </c>
      <c r="AH163" s="196">
        <f t="shared" si="18"/>
        <v>42</v>
      </c>
      <c r="AI163" s="7">
        <v>17.370999999999999</v>
      </c>
      <c r="AJ163" s="7">
        <v>0</v>
      </c>
      <c r="AK163" s="7">
        <v>8.3789999999999996</v>
      </c>
      <c r="AL163" s="198">
        <f t="shared" si="19"/>
        <v>25.75</v>
      </c>
      <c r="AM163" s="1">
        <v>1</v>
      </c>
      <c r="AN163" s="1">
        <v>0</v>
      </c>
      <c r="AO163" s="1">
        <v>0</v>
      </c>
      <c r="AP163" s="200">
        <f t="shared" si="20"/>
        <v>1</v>
      </c>
      <c r="AQ163" s="1">
        <v>0</v>
      </c>
      <c r="AR163" s="1">
        <v>128</v>
      </c>
      <c r="AS163" s="1">
        <v>0</v>
      </c>
      <c r="AT163" s="200">
        <f>+Urq_InfraMR[[#This Row],[B.02.1 - Parque de Coches Eléctricos Motrices]]+Urq_InfraMR[[#This Row],[B.02.2 - Parque de Coches Eléctricos Motrices Remolcados Tipo R]]+Urq_InfraMR[[#This Row],[B.02.3 - Parque de Coches Eléctricos Motrices Tipo R]]</f>
        <v>128</v>
      </c>
      <c r="AU163" s="1">
        <v>0</v>
      </c>
      <c r="AV163" s="1">
        <v>0</v>
      </c>
      <c r="AW163" s="1">
        <v>0</v>
      </c>
      <c r="AX163" s="200">
        <f>+Urq_InfraMR[[#This Row],[B.03.1 - Parque de Coches Motores Motrices Remolcados]]+Urq_InfraMR[[#This Row],[B.03.2 - Parque de Coches Motores Motrices Intermedios]]+Urq_InfraMR[[#This Row],[B.03.3 - Parque de Coches Motores Motrices Cabina]]</f>
        <v>0</v>
      </c>
      <c r="AY163" s="1">
        <v>0</v>
      </c>
      <c r="AZ163" s="1">
        <v>0</v>
      </c>
      <c r="BA163" s="1">
        <v>0</v>
      </c>
      <c r="BB163" s="1">
        <v>0</v>
      </c>
      <c r="BC163" s="200">
        <f>+SUM(Urq_InfraMR[[#This Row],[B.04.1 - Parque de Coches Remolcados Clase Unica]:[B.04.5 - Parque de Coches Remolcados para Servicios Especiales (Cartoneros)]])</f>
        <v>0</v>
      </c>
      <c r="BD163" s="356">
        <v>0</v>
      </c>
      <c r="BE163" s="1">
        <v>1</v>
      </c>
      <c r="BF163" s="1">
        <v>0</v>
      </c>
      <c r="BG163" s="235">
        <v>1435</v>
      </c>
    </row>
    <row r="164" spans="1:59">
      <c r="A164" s="1">
        <v>2006</v>
      </c>
      <c r="B164" s="1" t="s">
        <v>67</v>
      </c>
      <c r="C164" s="10">
        <v>0.2</v>
      </c>
      <c r="D164" s="10">
        <v>0</v>
      </c>
      <c r="E164" s="10">
        <v>0</v>
      </c>
      <c r="F164" s="10">
        <v>25.676639999999999</v>
      </c>
      <c r="G164" s="192">
        <f t="shared" si="14"/>
        <v>25.876639999999998</v>
      </c>
      <c r="H164" s="192">
        <f>+Urq_InfraMR[[#This Row],[Total Líneas de Explotación ]]</f>
        <v>25.876639999999998</v>
      </c>
      <c r="I164" s="192">
        <v>25.677</v>
      </c>
      <c r="J164" s="10">
        <v>0.2</v>
      </c>
      <c r="K164" s="10">
        <v>2.5569999999999999</v>
      </c>
      <c r="L164" s="10">
        <v>54.899000000000001</v>
      </c>
      <c r="M164" s="10">
        <v>3.875</v>
      </c>
      <c r="N164" s="192">
        <f>+Urq_InfraMR[[#This Row],[A.03.1 -  Longitud de Vías de Explotación No Electrificadas Troncales y Ramales (vía principal) (km)]]+Urq_InfraMR[[#This Row],[A.04.1 -  Longitud de Vías de Explotación Electrificadas Troncales y Ramales (vía principal) (km)]]</f>
        <v>55.099000000000004</v>
      </c>
      <c r="O164" s="192">
        <f>+Urq_InfraMR[[#This Row],[Total Vías (excluido Auxiliares)]]</f>
        <v>55.099000000000004</v>
      </c>
      <c r="P164" s="1">
        <v>4</v>
      </c>
      <c r="Q164" s="1">
        <v>19</v>
      </c>
      <c r="R164" s="1">
        <v>0</v>
      </c>
      <c r="S164" s="194">
        <f t="shared" si="15"/>
        <v>23</v>
      </c>
      <c r="T164" s="194">
        <v>23</v>
      </c>
      <c r="U164" s="1">
        <v>0</v>
      </c>
      <c r="V164" s="1">
        <v>29</v>
      </c>
      <c r="W164" s="1">
        <v>0</v>
      </c>
      <c r="X164" s="1">
        <v>0</v>
      </c>
      <c r="Y164" s="1">
        <v>2</v>
      </c>
      <c r="Z164" s="196">
        <f t="shared" si="16"/>
        <v>31</v>
      </c>
      <c r="AA164" s="1">
        <v>3</v>
      </c>
      <c r="AB164" s="1">
        <v>6</v>
      </c>
      <c r="AC164" s="1">
        <f>+Urq_InfraMR[[#This Row],[Total Pasos Vehiculares a Nivel]]</f>
        <v>31</v>
      </c>
      <c r="AD164" s="196">
        <f t="shared" si="17"/>
        <v>40</v>
      </c>
      <c r="AE164" s="1">
        <v>1</v>
      </c>
      <c r="AF164" s="1">
        <v>3</v>
      </c>
      <c r="AG164" s="1">
        <v>38</v>
      </c>
      <c r="AH164" s="196">
        <f t="shared" si="18"/>
        <v>42</v>
      </c>
      <c r="AI164" s="7">
        <v>17.370999999999999</v>
      </c>
      <c r="AJ164" s="7">
        <v>0</v>
      </c>
      <c r="AK164" s="7">
        <v>8.3789999999999996</v>
      </c>
      <c r="AL164" s="198">
        <f t="shared" si="19"/>
        <v>25.75</v>
      </c>
      <c r="AM164" s="1">
        <v>1</v>
      </c>
      <c r="AN164" s="1">
        <v>0</v>
      </c>
      <c r="AO164" s="1">
        <v>0</v>
      </c>
      <c r="AP164" s="200">
        <f t="shared" si="20"/>
        <v>1</v>
      </c>
      <c r="AQ164" s="1">
        <v>0</v>
      </c>
      <c r="AR164" s="1">
        <v>128</v>
      </c>
      <c r="AS164" s="1">
        <v>0</v>
      </c>
      <c r="AT164" s="200">
        <f>+Urq_InfraMR[[#This Row],[B.02.1 - Parque de Coches Eléctricos Motrices]]+Urq_InfraMR[[#This Row],[B.02.2 - Parque de Coches Eléctricos Motrices Remolcados Tipo R]]+Urq_InfraMR[[#This Row],[B.02.3 - Parque de Coches Eléctricos Motrices Tipo R]]</f>
        <v>128</v>
      </c>
      <c r="AU164" s="1">
        <v>0</v>
      </c>
      <c r="AV164" s="1">
        <v>0</v>
      </c>
      <c r="AW164" s="1">
        <v>0</v>
      </c>
      <c r="AX164" s="200">
        <f>+Urq_InfraMR[[#This Row],[B.03.1 - Parque de Coches Motores Motrices Remolcados]]+Urq_InfraMR[[#This Row],[B.03.2 - Parque de Coches Motores Motrices Intermedios]]+Urq_InfraMR[[#This Row],[B.03.3 - Parque de Coches Motores Motrices Cabina]]</f>
        <v>0</v>
      </c>
      <c r="AY164" s="1">
        <v>0</v>
      </c>
      <c r="AZ164" s="1">
        <v>0</v>
      </c>
      <c r="BA164" s="1">
        <v>0</v>
      </c>
      <c r="BB164" s="1">
        <v>0</v>
      </c>
      <c r="BC164" s="200">
        <f>+SUM(Urq_InfraMR[[#This Row],[B.04.1 - Parque de Coches Remolcados Clase Unica]:[B.04.5 - Parque de Coches Remolcados para Servicios Especiales (Cartoneros)]])</f>
        <v>0</v>
      </c>
      <c r="BD164" s="356">
        <v>0</v>
      </c>
      <c r="BE164" s="1">
        <v>1</v>
      </c>
      <c r="BF164" s="1">
        <v>0</v>
      </c>
      <c r="BG164" s="235">
        <v>1435</v>
      </c>
    </row>
    <row r="165" spans="1:59">
      <c r="A165" s="1">
        <v>2006</v>
      </c>
      <c r="B165" s="1" t="s">
        <v>68</v>
      </c>
      <c r="C165" s="10">
        <v>0.2</v>
      </c>
      <c r="D165" s="10">
        <v>0</v>
      </c>
      <c r="E165" s="10">
        <v>0</v>
      </c>
      <c r="F165" s="10">
        <v>25.676639999999999</v>
      </c>
      <c r="G165" s="192">
        <f t="shared" si="14"/>
        <v>25.876639999999998</v>
      </c>
      <c r="H165" s="192">
        <f>+Urq_InfraMR[[#This Row],[Total Líneas de Explotación ]]</f>
        <v>25.876639999999998</v>
      </c>
      <c r="I165" s="192">
        <v>25.677</v>
      </c>
      <c r="J165" s="10">
        <v>0.2</v>
      </c>
      <c r="K165" s="10">
        <v>2.5569999999999999</v>
      </c>
      <c r="L165" s="10">
        <v>54.899000000000001</v>
      </c>
      <c r="M165" s="10">
        <v>3.875</v>
      </c>
      <c r="N165" s="192">
        <f>+Urq_InfraMR[[#This Row],[A.03.1 -  Longitud de Vías de Explotación No Electrificadas Troncales y Ramales (vía principal) (km)]]+Urq_InfraMR[[#This Row],[A.04.1 -  Longitud de Vías de Explotación Electrificadas Troncales y Ramales (vía principal) (km)]]</f>
        <v>55.099000000000004</v>
      </c>
      <c r="O165" s="192">
        <f>+Urq_InfraMR[[#This Row],[Total Vías (excluido Auxiliares)]]</f>
        <v>55.099000000000004</v>
      </c>
      <c r="P165" s="1">
        <v>4</v>
      </c>
      <c r="Q165" s="1">
        <v>19</v>
      </c>
      <c r="R165" s="1">
        <v>0</v>
      </c>
      <c r="S165" s="194">
        <f t="shared" si="15"/>
        <v>23</v>
      </c>
      <c r="T165" s="194">
        <v>23</v>
      </c>
      <c r="U165" s="1">
        <v>0</v>
      </c>
      <c r="V165" s="1">
        <v>29</v>
      </c>
      <c r="W165" s="1">
        <v>0</v>
      </c>
      <c r="X165" s="1">
        <v>0</v>
      </c>
      <c r="Y165" s="1">
        <v>2</v>
      </c>
      <c r="Z165" s="196">
        <f t="shared" si="16"/>
        <v>31</v>
      </c>
      <c r="AA165" s="1">
        <v>3</v>
      </c>
      <c r="AB165" s="1">
        <v>6</v>
      </c>
      <c r="AC165" s="1">
        <f>+Urq_InfraMR[[#This Row],[Total Pasos Vehiculares a Nivel]]</f>
        <v>31</v>
      </c>
      <c r="AD165" s="196">
        <f t="shared" si="17"/>
        <v>40</v>
      </c>
      <c r="AE165" s="1">
        <v>1</v>
      </c>
      <c r="AF165" s="1">
        <v>3</v>
      </c>
      <c r="AG165" s="1">
        <v>38</v>
      </c>
      <c r="AH165" s="196">
        <f t="shared" si="18"/>
        <v>42</v>
      </c>
      <c r="AI165" s="7">
        <v>17.370999999999999</v>
      </c>
      <c r="AJ165" s="7">
        <v>0</v>
      </c>
      <c r="AK165" s="7">
        <v>8.3789999999999996</v>
      </c>
      <c r="AL165" s="198">
        <f t="shared" si="19"/>
        <v>25.75</v>
      </c>
      <c r="AM165" s="1">
        <v>1</v>
      </c>
      <c r="AN165" s="1">
        <v>0</v>
      </c>
      <c r="AO165" s="1">
        <v>0</v>
      </c>
      <c r="AP165" s="200">
        <f t="shared" si="20"/>
        <v>1</v>
      </c>
      <c r="AQ165" s="1">
        <v>0</v>
      </c>
      <c r="AR165" s="1">
        <v>128</v>
      </c>
      <c r="AS165" s="1">
        <v>0</v>
      </c>
      <c r="AT165" s="200">
        <f>+Urq_InfraMR[[#This Row],[B.02.1 - Parque de Coches Eléctricos Motrices]]+Urq_InfraMR[[#This Row],[B.02.2 - Parque de Coches Eléctricos Motrices Remolcados Tipo R]]+Urq_InfraMR[[#This Row],[B.02.3 - Parque de Coches Eléctricos Motrices Tipo R]]</f>
        <v>128</v>
      </c>
      <c r="AU165" s="1">
        <v>0</v>
      </c>
      <c r="AV165" s="1">
        <v>0</v>
      </c>
      <c r="AW165" s="1">
        <v>0</v>
      </c>
      <c r="AX165" s="200">
        <f>+Urq_InfraMR[[#This Row],[B.03.1 - Parque de Coches Motores Motrices Remolcados]]+Urq_InfraMR[[#This Row],[B.03.2 - Parque de Coches Motores Motrices Intermedios]]+Urq_InfraMR[[#This Row],[B.03.3 - Parque de Coches Motores Motrices Cabina]]</f>
        <v>0</v>
      </c>
      <c r="AY165" s="1">
        <v>0</v>
      </c>
      <c r="AZ165" s="1">
        <v>0</v>
      </c>
      <c r="BA165" s="1">
        <v>0</v>
      </c>
      <c r="BB165" s="1">
        <v>0</v>
      </c>
      <c r="BC165" s="200">
        <f>+SUM(Urq_InfraMR[[#This Row],[B.04.1 - Parque de Coches Remolcados Clase Unica]:[B.04.5 - Parque de Coches Remolcados para Servicios Especiales (Cartoneros)]])</f>
        <v>0</v>
      </c>
      <c r="BD165" s="356">
        <v>0</v>
      </c>
      <c r="BE165" s="1">
        <v>1</v>
      </c>
      <c r="BF165" s="1">
        <v>0</v>
      </c>
      <c r="BG165" s="235">
        <v>1435</v>
      </c>
    </row>
    <row r="166" spans="1:59">
      <c r="A166" s="1">
        <v>2006</v>
      </c>
      <c r="B166" s="1" t="s">
        <v>69</v>
      </c>
      <c r="C166" s="10">
        <v>0.2</v>
      </c>
      <c r="D166" s="10">
        <v>0</v>
      </c>
      <c r="E166" s="10">
        <v>0</v>
      </c>
      <c r="F166" s="10">
        <v>25.676639999999999</v>
      </c>
      <c r="G166" s="192">
        <f t="shared" si="14"/>
        <v>25.876639999999998</v>
      </c>
      <c r="H166" s="192">
        <f>+Urq_InfraMR[[#This Row],[Total Líneas de Explotación ]]</f>
        <v>25.876639999999998</v>
      </c>
      <c r="I166" s="192">
        <v>25.677</v>
      </c>
      <c r="J166" s="10">
        <v>0.2</v>
      </c>
      <c r="K166" s="10">
        <v>2.5569999999999999</v>
      </c>
      <c r="L166" s="10">
        <v>54.899000000000001</v>
      </c>
      <c r="M166" s="10">
        <v>3.875</v>
      </c>
      <c r="N166" s="192">
        <f>+Urq_InfraMR[[#This Row],[A.03.1 -  Longitud de Vías de Explotación No Electrificadas Troncales y Ramales (vía principal) (km)]]+Urq_InfraMR[[#This Row],[A.04.1 -  Longitud de Vías de Explotación Electrificadas Troncales y Ramales (vía principal) (km)]]</f>
        <v>55.099000000000004</v>
      </c>
      <c r="O166" s="192">
        <f>+Urq_InfraMR[[#This Row],[Total Vías (excluido Auxiliares)]]</f>
        <v>55.099000000000004</v>
      </c>
      <c r="P166" s="1">
        <v>4</v>
      </c>
      <c r="Q166" s="1">
        <v>19</v>
      </c>
      <c r="R166" s="1">
        <v>0</v>
      </c>
      <c r="S166" s="194">
        <f t="shared" si="15"/>
        <v>23</v>
      </c>
      <c r="T166" s="194">
        <v>23</v>
      </c>
      <c r="U166" s="1">
        <v>0</v>
      </c>
      <c r="V166" s="1">
        <v>29</v>
      </c>
      <c r="W166" s="1">
        <v>0</v>
      </c>
      <c r="X166" s="1">
        <v>0</v>
      </c>
      <c r="Y166" s="1">
        <v>2</v>
      </c>
      <c r="Z166" s="196">
        <f t="shared" si="16"/>
        <v>31</v>
      </c>
      <c r="AA166" s="1">
        <v>3</v>
      </c>
      <c r="AB166" s="1">
        <v>6</v>
      </c>
      <c r="AC166" s="1">
        <f>+Urq_InfraMR[[#This Row],[Total Pasos Vehiculares a Nivel]]</f>
        <v>31</v>
      </c>
      <c r="AD166" s="196">
        <f t="shared" si="17"/>
        <v>40</v>
      </c>
      <c r="AE166" s="1">
        <v>1</v>
      </c>
      <c r="AF166" s="1">
        <v>3</v>
      </c>
      <c r="AG166" s="1">
        <v>38</v>
      </c>
      <c r="AH166" s="196">
        <f t="shared" si="18"/>
        <v>42</v>
      </c>
      <c r="AI166" s="7">
        <v>17.370999999999999</v>
      </c>
      <c r="AJ166" s="7">
        <v>0</v>
      </c>
      <c r="AK166" s="7">
        <v>8.3789999999999996</v>
      </c>
      <c r="AL166" s="198">
        <f t="shared" si="19"/>
        <v>25.75</v>
      </c>
      <c r="AM166" s="1">
        <v>1</v>
      </c>
      <c r="AN166" s="1">
        <v>0</v>
      </c>
      <c r="AO166" s="1">
        <v>0</v>
      </c>
      <c r="AP166" s="200">
        <f t="shared" si="20"/>
        <v>1</v>
      </c>
      <c r="AQ166" s="1">
        <v>0</v>
      </c>
      <c r="AR166" s="1">
        <v>128</v>
      </c>
      <c r="AS166" s="1">
        <v>0</v>
      </c>
      <c r="AT166" s="200">
        <f>+Urq_InfraMR[[#This Row],[B.02.1 - Parque de Coches Eléctricos Motrices]]+Urq_InfraMR[[#This Row],[B.02.2 - Parque de Coches Eléctricos Motrices Remolcados Tipo R]]+Urq_InfraMR[[#This Row],[B.02.3 - Parque de Coches Eléctricos Motrices Tipo R]]</f>
        <v>128</v>
      </c>
      <c r="AU166" s="1">
        <v>0</v>
      </c>
      <c r="AV166" s="1">
        <v>0</v>
      </c>
      <c r="AW166" s="1">
        <v>0</v>
      </c>
      <c r="AX166" s="200">
        <f>+Urq_InfraMR[[#This Row],[B.03.1 - Parque de Coches Motores Motrices Remolcados]]+Urq_InfraMR[[#This Row],[B.03.2 - Parque de Coches Motores Motrices Intermedios]]+Urq_InfraMR[[#This Row],[B.03.3 - Parque de Coches Motores Motrices Cabina]]</f>
        <v>0</v>
      </c>
      <c r="AY166" s="1">
        <v>0</v>
      </c>
      <c r="AZ166" s="1">
        <v>0</v>
      </c>
      <c r="BA166" s="1">
        <v>0</v>
      </c>
      <c r="BB166" s="1">
        <v>0</v>
      </c>
      <c r="BC166" s="200">
        <f>+SUM(Urq_InfraMR[[#This Row],[B.04.1 - Parque de Coches Remolcados Clase Unica]:[B.04.5 - Parque de Coches Remolcados para Servicios Especiales (Cartoneros)]])</f>
        <v>0</v>
      </c>
      <c r="BD166" s="356">
        <v>0</v>
      </c>
      <c r="BE166" s="1">
        <v>1</v>
      </c>
      <c r="BF166" s="1">
        <v>0</v>
      </c>
      <c r="BG166" s="235">
        <v>1435</v>
      </c>
    </row>
    <row r="167" spans="1:59">
      <c r="A167" s="1">
        <v>2006</v>
      </c>
      <c r="B167" s="1" t="s">
        <v>70</v>
      </c>
      <c r="C167" s="10">
        <v>0.2</v>
      </c>
      <c r="D167" s="10">
        <v>0</v>
      </c>
      <c r="E167" s="10">
        <v>0</v>
      </c>
      <c r="F167" s="10">
        <v>25.676639999999999</v>
      </c>
      <c r="G167" s="192">
        <f t="shared" si="14"/>
        <v>25.876639999999998</v>
      </c>
      <c r="H167" s="192">
        <f>+Urq_InfraMR[[#This Row],[Total Líneas de Explotación ]]</f>
        <v>25.876639999999998</v>
      </c>
      <c r="I167" s="192">
        <v>25.677</v>
      </c>
      <c r="J167" s="10">
        <v>0.2</v>
      </c>
      <c r="K167" s="10">
        <v>2.5569999999999999</v>
      </c>
      <c r="L167" s="10">
        <v>54.899000000000001</v>
      </c>
      <c r="M167" s="10">
        <v>3.875</v>
      </c>
      <c r="N167" s="192">
        <f>+Urq_InfraMR[[#This Row],[A.03.1 -  Longitud de Vías de Explotación No Electrificadas Troncales y Ramales (vía principal) (km)]]+Urq_InfraMR[[#This Row],[A.04.1 -  Longitud de Vías de Explotación Electrificadas Troncales y Ramales (vía principal) (km)]]</f>
        <v>55.099000000000004</v>
      </c>
      <c r="O167" s="192">
        <f>+Urq_InfraMR[[#This Row],[Total Vías (excluido Auxiliares)]]</f>
        <v>55.099000000000004</v>
      </c>
      <c r="P167" s="1">
        <v>4</v>
      </c>
      <c r="Q167" s="1">
        <v>19</v>
      </c>
      <c r="R167" s="1">
        <v>0</v>
      </c>
      <c r="S167" s="194">
        <f t="shared" si="15"/>
        <v>23</v>
      </c>
      <c r="T167" s="194">
        <v>23</v>
      </c>
      <c r="U167" s="1">
        <v>0</v>
      </c>
      <c r="V167" s="1">
        <v>29</v>
      </c>
      <c r="W167" s="1">
        <v>0</v>
      </c>
      <c r="X167" s="1">
        <v>0</v>
      </c>
      <c r="Y167" s="1">
        <v>2</v>
      </c>
      <c r="Z167" s="196">
        <f t="shared" si="16"/>
        <v>31</v>
      </c>
      <c r="AA167" s="1">
        <v>3</v>
      </c>
      <c r="AB167" s="1">
        <v>6</v>
      </c>
      <c r="AC167" s="1">
        <f>+Urq_InfraMR[[#This Row],[Total Pasos Vehiculares a Nivel]]</f>
        <v>31</v>
      </c>
      <c r="AD167" s="196">
        <f t="shared" si="17"/>
        <v>40</v>
      </c>
      <c r="AE167" s="1">
        <v>1</v>
      </c>
      <c r="AF167" s="1">
        <v>3</v>
      </c>
      <c r="AG167" s="1">
        <v>38</v>
      </c>
      <c r="AH167" s="196">
        <f t="shared" si="18"/>
        <v>42</v>
      </c>
      <c r="AI167" s="7">
        <v>17.370999999999999</v>
      </c>
      <c r="AJ167" s="7">
        <v>0</v>
      </c>
      <c r="AK167" s="7">
        <v>8.3789999999999996</v>
      </c>
      <c r="AL167" s="198">
        <f t="shared" si="19"/>
        <v>25.75</v>
      </c>
      <c r="AM167" s="1">
        <v>1</v>
      </c>
      <c r="AN167" s="1">
        <v>0</v>
      </c>
      <c r="AO167" s="1">
        <v>0</v>
      </c>
      <c r="AP167" s="200">
        <f t="shared" si="20"/>
        <v>1</v>
      </c>
      <c r="AQ167" s="1">
        <v>0</v>
      </c>
      <c r="AR167" s="1">
        <v>128</v>
      </c>
      <c r="AS167" s="1">
        <v>0</v>
      </c>
      <c r="AT167" s="200">
        <f>+Urq_InfraMR[[#This Row],[B.02.1 - Parque de Coches Eléctricos Motrices]]+Urq_InfraMR[[#This Row],[B.02.2 - Parque de Coches Eléctricos Motrices Remolcados Tipo R]]+Urq_InfraMR[[#This Row],[B.02.3 - Parque de Coches Eléctricos Motrices Tipo R]]</f>
        <v>128</v>
      </c>
      <c r="AU167" s="1">
        <v>0</v>
      </c>
      <c r="AV167" s="1">
        <v>0</v>
      </c>
      <c r="AW167" s="1">
        <v>0</v>
      </c>
      <c r="AX167" s="200">
        <f>+Urq_InfraMR[[#This Row],[B.03.1 - Parque de Coches Motores Motrices Remolcados]]+Urq_InfraMR[[#This Row],[B.03.2 - Parque de Coches Motores Motrices Intermedios]]+Urq_InfraMR[[#This Row],[B.03.3 - Parque de Coches Motores Motrices Cabina]]</f>
        <v>0</v>
      </c>
      <c r="AY167" s="1">
        <v>0</v>
      </c>
      <c r="AZ167" s="1">
        <v>0</v>
      </c>
      <c r="BA167" s="1">
        <v>0</v>
      </c>
      <c r="BB167" s="1">
        <v>0</v>
      </c>
      <c r="BC167" s="200">
        <f>+SUM(Urq_InfraMR[[#This Row],[B.04.1 - Parque de Coches Remolcados Clase Unica]:[B.04.5 - Parque de Coches Remolcados para Servicios Especiales (Cartoneros)]])</f>
        <v>0</v>
      </c>
      <c r="BD167" s="356">
        <v>0</v>
      </c>
      <c r="BE167" s="1">
        <v>1</v>
      </c>
      <c r="BF167" s="1">
        <v>0</v>
      </c>
      <c r="BG167" s="235">
        <v>1435</v>
      </c>
    </row>
    <row r="168" spans="1:59">
      <c r="A168" s="1">
        <v>2006</v>
      </c>
      <c r="B168" s="1" t="s">
        <v>71</v>
      </c>
      <c r="C168" s="10">
        <v>0.2</v>
      </c>
      <c r="D168" s="10">
        <v>0</v>
      </c>
      <c r="E168" s="10">
        <v>0</v>
      </c>
      <c r="F168" s="10">
        <v>25.676639999999999</v>
      </c>
      <c r="G168" s="192">
        <f t="shared" si="14"/>
        <v>25.876639999999998</v>
      </c>
      <c r="H168" s="192">
        <f>+Urq_InfraMR[[#This Row],[Total Líneas de Explotación ]]</f>
        <v>25.876639999999998</v>
      </c>
      <c r="I168" s="192">
        <v>25.677</v>
      </c>
      <c r="J168" s="10">
        <v>0.2</v>
      </c>
      <c r="K168" s="10">
        <v>2.5569999999999999</v>
      </c>
      <c r="L168" s="10">
        <v>54.899000000000001</v>
      </c>
      <c r="M168" s="10">
        <v>3.875</v>
      </c>
      <c r="N168" s="192">
        <f>+Urq_InfraMR[[#This Row],[A.03.1 -  Longitud de Vías de Explotación No Electrificadas Troncales y Ramales (vía principal) (km)]]+Urq_InfraMR[[#This Row],[A.04.1 -  Longitud de Vías de Explotación Electrificadas Troncales y Ramales (vía principal) (km)]]</f>
        <v>55.099000000000004</v>
      </c>
      <c r="O168" s="192">
        <f>+Urq_InfraMR[[#This Row],[Total Vías (excluido Auxiliares)]]</f>
        <v>55.099000000000004</v>
      </c>
      <c r="P168" s="1">
        <v>4</v>
      </c>
      <c r="Q168" s="1">
        <v>19</v>
      </c>
      <c r="R168" s="1">
        <v>0</v>
      </c>
      <c r="S168" s="194">
        <f t="shared" si="15"/>
        <v>23</v>
      </c>
      <c r="T168" s="194">
        <v>23</v>
      </c>
      <c r="U168" s="1">
        <v>0</v>
      </c>
      <c r="V168" s="1">
        <v>29</v>
      </c>
      <c r="W168" s="1">
        <v>0</v>
      </c>
      <c r="X168" s="1">
        <v>0</v>
      </c>
      <c r="Y168" s="1">
        <v>2</v>
      </c>
      <c r="Z168" s="196">
        <f t="shared" si="16"/>
        <v>31</v>
      </c>
      <c r="AA168" s="1">
        <v>3</v>
      </c>
      <c r="AB168" s="1">
        <v>6</v>
      </c>
      <c r="AC168" s="1">
        <f>+Urq_InfraMR[[#This Row],[Total Pasos Vehiculares a Nivel]]</f>
        <v>31</v>
      </c>
      <c r="AD168" s="196">
        <f t="shared" si="17"/>
        <v>40</v>
      </c>
      <c r="AE168" s="1">
        <v>1</v>
      </c>
      <c r="AF168" s="1">
        <v>3</v>
      </c>
      <c r="AG168" s="1">
        <v>38</v>
      </c>
      <c r="AH168" s="196">
        <f t="shared" si="18"/>
        <v>42</v>
      </c>
      <c r="AI168" s="7">
        <v>17.370999999999999</v>
      </c>
      <c r="AJ168" s="7">
        <v>0</v>
      </c>
      <c r="AK168" s="7">
        <v>8.3789999999999996</v>
      </c>
      <c r="AL168" s="198">
        <f t="shared" si="19"/>
        <v>25.75</v>
      </c>
      <c r="AM168" s="1">
        <v>1</v>
      </c>
      <c r="AN168" s="1">
        <v>0</v>
      </c>
      <c r="AO168" s="1">
        <v>0</v>
      </c>
      <c r="AP168" s="200">
        <f t="shared" si="20"/>
        <v>1</v>
      </c>
      <c r="AQ168" s="1">
        <v>0</v>
      </c>
      <c r="AR168" s="1">
        <v>128</v>
      </c>
      <c r="AS168" s="1">
        <v>0</v>
      </c>
      <c r="AT168" s="200">
        <f>+Urq_InfraMR[[#This Row],[B.02.1 - Parque de Coches Eléctricos Motrices]]+Urq_InfraMR[[#This Row],[B.02.2 - Parque de Coches Eléctricos Motrices Remolcados Tipo R]]+Urq_InfraMR[[#This Row],[B.02.3 - Parque de Coches Eléctricos Motrices Tipo R]]</f>
        <v>128</v>
      </c>
      <c r="AU168" s="1">
        <v>0</v>
      </c>
      <c r="AV168" s="1">
        <v>0</v>
      </c>
      <c r="AW168" s="1">
        <v>0</v>
      </c>
      <c r="AX168" s="200">
        <f>+Urq_InfraMR[[#This Row],[B.03.1 - Parque de Coches Motores Motrices Remolcados]]+Urq_InfraMR[[#This Row],[B.03.2 - Parque de Coches Motores Motrices Intermedios]]+Urq_InfraMR[[#This Row],[B.03.3 - Parque de Coches Motores Motrices Cabina]]</f>
        <v>0</v>
      </c>
      <c r="AY168" s="1">
        <v>0</v>
      </c>
      <c r="AZ168" s="1">
        <v>0</v>
      </c>
      <c r="BA168" s="1">
        <v>0</v>
      </c>
      <c r="BB168" s="1">
        <v>0</v>
      </c>
      <c r="BC168" s="200">
        <f>+SUM(Urq_InfraMR[[#This Row],[B.04.1 - Parque de Coches Remolcados Clase Unica]:[B.04.5 - Parque de Coches Remolcados para Servicios Especiales (Cartoneros)]])</f>
        <v>0</v>
      </c>
      <c r="BD168" s="356">
        <v>0</v>
      </c>
      <c r="BE168" s="1">
        <v>1</v>
      </c>
      <c r="BF168" s="1">
        <v>0</v>
      </c>
      <c r="BG168" s="235">
        <v>1435</v>
      </c>
    </row>
    <row r="169" spans="1:59">
      <c r="A169" s="1">
        <v>2006</v>
      </c>
      <c r="B169" s="1" t="s">
        <v>72</v>
      </c>
      <c r="C169" s="10">
        <v>0.2</v>
      </c>
      <c r="D169" s="10">
        <v>0</v>
      </c>
      <c r="E169" s="10">
        <v>0</v>
      </c>
      <c r="F169" s="10">
        <v>25.676639999999999</v>
      </c>
      <c r="G169" s="192">
        <f t="shared" si="14"/>
        <v>25.876639999999998</v>
      </c>
      <c r="H169" s="192">
        <f>+Urq_InfraMR[[#This Row],[Total Líneas de Explotación ]]</f>
        <v>25.876639999999998</v>
      </c>
      <c r="I169" s="192">
        <v>25.677</v>
      </c>
      <c r="J169" s="10">
        <v>0.2</v>
      </c>
      <c r="K169" s="10">
        <v>2.5569999999999999</v>
      </c>
      <c r="L169" s="10">
        <v>54.899000000000001</v>
      </c>
      <c r="M169" s="10">
        <v>3.875</v>
      </c>
      <c r="N169" s="192">
        <f>+Urq_InfraMR[[#This Row],[A.03.1 -  Longitud de Vías de Explotación No Electrificadas Troncales y Ramales (vía principal) (km)]]+Urq_InfraMR[[#This Row],[A.04.1 -  Longitud de Vías de Explotación Electrificadas Troncales y Ramales (vía principal) (km)]]</f>
        <v>55.099000000000004</v>
      </c>
      <c r="O169" s="192">
        <f>+Urq_InfraMR[[#This Row],[Total Vías (excluido Auxiliares)]]</f>
        <v>55.099000000000004</v>
      </c>
      <c r="P169" s="1">
        <v>4</v>
      </c>
      <c r="Q169" s="1">
        <v>19</v>
      </c>
      <c r="R169" s="1">
        <v>0</v>
      </c>
      <c r="S169" s="194">
        <f t="shared" si="15"/>
        <v>23</v>
      </c>
      <c r="T169" s="194">
        <v>23</v>
      </c>
      <c r="U169" s="1">
        <v>0</v>
      </c>
      <c r="V169" s="1">
        <v>29</v>
      </c>
      <c r="W169" s="1">
        <v>0</v>
      </c>
      <c r="X169" s="1">
        <v>0</v>
      </c>
      <c r="Y169" s="1">
        <v>2</v>
      </c>
      <c r="Z169" s="196">
        <f t="shared" si="16"/>
        <v>31</v>
      </c>
      <c r="AA169" s="1">
        <v>3</v>
      </c>
      <c r="AB169" s="1">
        <v>6</v>
      </c>
      <c r="AC169" s="1">
        <f>+Urq_InfraMR[[#This Row],[Total Pasos Vehiculares a Nivel]]</f>
        <v>31</v>
      </c>
      <c r="AD169" s="196">
        <f t="shared" si="17"/>
        <v>40</v>
      </c>
      <c r="AE169" s="1">
        <v>1</v>
      </c>
      <c r="AF169" s="1">
        <v>3</v>
      </c>
      <c r="AG169" s="1">
        <v>38</v>
      </c>
      <c r="AH169" s="196">
        <f t="shared" si="18"/>
        <v>42</v>
      </c>
      <c r="AI169" s="7">
        <v>17.370999999999999</v>
      </c>
      <c r="AJ169" s="7">
        <v>0</v>
      </c>
      <c r="AK169" s="7">
        <v>8.3789999999999996</v>
      </c>
      <c r="AL169" s="198">
        <f t="shared" si="19"/>
        <v>25.75</v>
      </c>
      <c r="AM169" s="1">
        <v>1</v>
      </c>
      <c r="AN169" s="1">
        <v>0</v>
      </c>
      <c r="AO169" s="1">
        <v>0</v>
      </c>
      <c r="AP169" s="200">
        <f t="shared" si="20"/>
        <v>1</v>
      </c>
      <c r="AQ169" s="1">
        <v>0</v>
      </c>
      <c r="AR169" s="1">
        <v>128</v>
      </c>
      <c r="AS169" s="1">
        <v>0</v>
      </c>
      <c r="AT169" s="200">
        <f>+Urq_InfraMR[[#This Row],[B.02.1 - Parque de Coches Eléctricos Motrices]]+Urq_InfraMR[[#This Row],[B.02.2 - Parque de Coches Eléctricos Motrices Remolcados Tipo R]]+Urq_InfraMR[[#This Row],[B.02.3 - Parque de Coches Eléctricos Motrices Tipo R]]</f>
        <v>128</v>
      </c>
      <c r="AU169" s="1">
        <v>0</v>
      </c>
      <c r="AV169" s="1">
        <v>0</v>
      </c>
      <c r="AW169" s="1">
        <v>0</v>
      </c>
      <c r="AX169" s="200">
        <f>+Urq_InfraMR[[#This Row],[B.03.1 - Parque de Coches Motores Motrices Remolcados]]+Urq_InfraMR[[#This Row],[B.03.2 - Parque de Coches Motores Motrices Intermedios]]+Urq_InfraMR[[#This Row],[B.03.3 - Parque de Coches Motores Motrices Cabina]]</f>
        <v>0</v>
      </c>
      <c r="AY169" s="1">
        <v>0</v>
      </c>
      <c r="AZ169" s="1">
        <v>0</v>
      </c>
      <c r="BA169" s="1">
        <v>0</v>
      </c>
      <c r="BB169" s="1">
        <v>0</v>
      </c>
      <c r="BC169" s="200">
        <f>+SUM(Urq_InfraMR[[#This Row],[B.04.1 - Parque de Coches Remolcados Clase Unica]:[B.04.5 - Parque de Coches Remolcados para Servicios Especiales (Cartoneros)]])</f>
        <v>0</v>
      </c>
      <c r="BD169" s="356">
        <v>0</v>
      </c>
      <c r="BE169" s="1">
        <v>1</v>
      </c>
      <c r="BF169" s="1">
        <v>0</v>
      </c>
      <c r="BG169" s="235">
        <v>1435</v>
      </c>
    </row>
    <row r="170" spans="1:59">
      <c r="A170" s="1">
        <v>2007</v>
      </c>
      <c r="B170" s="1" t="s">
        <v>61</v>
      </c>
      <c r="C170" s="10">
        <v>0.2</v>
      </c>
      <c r="D170" s="10">
        <v>0</v>
      </c>
      <c r="E170" s="10">
        <v>0</v>
      </c>
      <c r="F170" s="10">
        <v>25.676639999999999</v>
      </c>
      <c r="G170" s="192">
        <f t="shared" si="14"/>
        <v>25.876639999999998</v>
      </c>
      <c r="H170" s="192">
        <f>+Urq_InfraMR[[#This Row],[Total Líneas de Explotación ]]</f>
        <v>25.876639999999998</v>
      </c>
      <c r="I170" s="192">
        <v>25.677</v>
      </c>
      <c r="J170" s="10">
        <v>0.2</v>
      </c>
      <c r="K170" s="10">
        <v>2.5569999999999999</v>
      </c>
      <c r="L170" s="10">
        <v>54.899000000000001</v>
      </c>
      <c r="M170" s="10">
        <v>3.875</v>
      </c>
      <c r="N170" s="192">
        <f>+Urq_InfraMR[[#This Row],[A.03.1 -  Longitud de Vías de Explotación No Electrificadas Troncales y Ramales (vía principal) (km)]]+Urq_InfraMR[[#This Row],[A.04.1 -  Longitud de Vías de Explotación Electrificadas Troncales y Ramales (vía principal) (km)]]</f>
        <v>55.099000000000004</v>
      </c>
      <c r="O170" s="192">
        <f>+Urq_InfraMR[[#This Row],[Total Vías (excluido Auxiliares)]]</f>
        <v>55.099000000000004</v>
      </c>
      <c r="P170" s="1">
        <v>4</v>
      </c>
      <c r="Q170" s="1">
        <v>19</v>
      </c>
      <c r="R170" s="1">
        <v>0</v>
      </c>
      <c r="S170" s="194">
        <f t="shared" si="15"/>
        <v>23</v>
      </c>
      <c r="T170" s="194">
        <v>23</v>
      </c>
      <c r="U170" s="1">
        <v>0</v>
      </c>
      <c r="V170" s="1">
        <v>29</v>
      </c>
      <c r="W170" s="1">
        <v>0</v>
      </c>
      <c r="X170" s="1">
        <v>0</v>
      </c>
      <c r="Y170" s="1">
        <v>2</v>
      </c>
      <c r="Z170" s="196">
        <f t="shared" si="16"/>
        <v>31</v>
      </c>
      <c r="AA170" s="1">
        <v>3</v>
      </c>
      <c r="AB170" s="1">
        <v>6</v>
      </c>
      <c r="AC170" s="1">
        <f>+Urq_InfraMR[[#This Row],[Total Pasos Vehiculares a Nivel]]</f>
        <v>31</v>
      </c>
      <c r="AD170" s="196">
        <f t="shared" si="17"/>
        <v>40</v>
      </c>
      <c r="AE170" s="1">
        <v>1</v>
      </c>
      <c r="AF170" s="1">
        <v>3</v>
      </c>
      <c r="AG170" s="1">
        <v>38</v>
      </c>
      <c r="AH170" s="196">
        <f t="shared" si="18"/>
        <v>42</v>
      </c>
      <c r="AI170" s="7">
        <v>17.370999999999999</v>
      </c>
      <c r="AJ170" s="7">
        <v>0</v>
      </c>
      <c r="AK170" s="7">
        <v>8.3789999999999996</v>
      </c>
      <c r="AL170" s="198">
        <f t="shared" si="19"/>
        <v>25.75</v>
      </c>
      <c r="AM170" s="1">
        <v>1</v>
      </c>
      <c r="AN170" s="1">
        <v>0</v>
      </c>
      <c r="AO170" s="1">
        <v>0</v>
      </c>
      <c r="AP170" s="200">
        <f t="shared" si="20"/>
        <v>1</v>
      </c>
      <c r="AQ170" s="1">
        <v>0</v>
      </c>
      <c r="AR170" s="1">
        <v>128</v>
      </c>
      <c r="AS170" s="1">
        <v>0</v>
      </c>
      <c r="AT170" s="200">
        <f>+Urq_InfraMR[[#This Row],[B.02.1 - Parque de Coches Eléctricos Motrices]]+Urq_InfraMR[[#This Row],[B.02.2 - Parque de Coches Eléctricos Motrices Remolcados Tipo R]]+Urq_InfraMR[[#This Row],[B.02.3 - Parque de Coches Eléctricos Motrices Tipo R]]</f>
        <v>128</v>
      </c>
      <c r="AU170" s="1">
        <v>0</v>
      </c>
      <c r="AV170" s="1">
        <v>0</v>
      </c>
      <c r="AW170" s="1">
        <v>0</v>
      </c>
      <c r="AX170" s="200">
        <f>+Urq_InfraMR[[#This Row],[B.03.1 - Parque de Coches Motores Motrices Remolcados]]+Urq_InfraMR[[#This Row],[B.03.2 - Parque de Coches Motores Motrices Intermedios]]+Urq_InfraMR[[#This Row],[B.03.3 - Parque de Coches Motores Motrices Cabina]]</f>
        <v>0</v>
      </c>
      <c r="AY170" s="1">
        <v>0</v>
      </c>
      <c r="AZ170" s="1">
        <v>0</v>
      </c>
      <c r="BA170" s="1">
        <v>0</v>
      </c>
      <c r="BB170" s="1">
        <v>0</v>
      </c>
      <c r="BC170" s="200">
        <f>+SUM(Urq_InfraMR[[#This Row],[B.04.1 - Parque de Coches Remolcados Clase Unica]:[B.04.5 - Parque de Coches Remolcados para Servicios Especiales (Cartoneros)]])</f>
        <v>0</v>
      </c>
      <c r="BD170" s="356">
        <v>0</v>
      </c>
      <c r="BE170" s="1">
        <v>1</v>
      </c>
      <c r="BF170" s="1">
        <v>0</v>
      </c>
      <c r="BG170" s="235">
        <v>1435</v>
      </c>
    </row>
    <row r="171" spans="1:59">
      <c r="A171" s="1">
        <v>2007</v>
      </c>
      <c r="B171" s="1" t="s">
        <v>62</v>
      </c>
      <c r="C171" s="10">
        <v>0.2</v>
      </c>
      <c r="D171" s="10">
        <v>0</v>
      </c>
      <c r="E171" s="10">
        <v>0</v>
      </c>
      <c r="F171" s="10">
        <v>25.676639999999999</v>
      </c>
      <c r="G171" s="192">
        <f t="shared" si="14"/>
        <v>25.876639999999998</v>
      </c>
      <c r="H171" s="192">
        <f>+Urq_InfraMR[[#This Row],[Total Líneas de Explotación ]]</f>
        <v>25.876639999999998</v>
      </c>
      <c r="I171" s="192">
        <v>25.677</v>
      </c>
      <c r="J171" s="10">
        <v>0.2</v>
      </c>
      <c r="K171" s="10">
        <v>2.5569999999999999</v>
      </c>
      <c r="L171" s="10">
        <v>54.899000000000001</v>
      </c>
      <c r="M171" s="10">
        <v>3.875</v>
      </c>
      <c r="N171" s="192">
        <f>+Urq_InfraMR[[#This Row],[A.03.1 -  Longitud de Vías de Explotación No Electrificadas Troncales y Ramales (vía principal) (km)]]+Urq_InfraMR[[#This Row],[A.04.1 -  Longitud de Vías de Explotación Electrificadas Troncales y Ramales (vía principal) (km)]]</f>
        <v>55.099000000000004</v>
      </c>
      <c r="O171" s="192">
        <f>+Urq_InfraMR[[#This Row],[Total Vías (excluido Auxiliares)]]</f>
        <v>55.099000000000004</v>
      </c>
      <c r="P171" s="1">
        <v>4</v>
      </c>
      <c r="Q171" s="1">
        <v>19</v>
      </c>
      <c r="R171" s="1">
        <v>0</v>
      </c>
      <c r="S171" s="194">
        <f t="shared" si="15"/>
        <v>23</v>
      </c>
      <c r="T171" s="194">
        <v>23</v>
      </c>
      <c r="U171" s="1">
        <v>0</v>
      </c>
      <c r="V171" s="1">
        <v>29</v>
      </c>
      <c r="W171" s="1">
        <v>0</v>
      </c>
      <c r="X171" s="1">
        <v>0</v>
      </c>
      <c r="Y171" s="1">
        <v>2</v>
      </c>
      <c r="Z171" s="196">
        <f t="shared" si="16"/>
        <v>31</v>
      </c>
      <c r="AA171" s="1">
        <v>3</v>
      </c>
      <c r="AB171" s="1">
        <v>6</v>
      </c>
      <c r="AC171" s="1">
        <f>+Urq_InfraMR[[#This Row],[Total Pasos Vehiculares a Nivel]]</f>
        <v>31</v>
      </c>
      <c r="AD171" s="196">
        <f t="shared" si="17"/>
        <v>40</v>
      </c>
      <c r="AE171" s="1">
        <v>1</v>
      </c>
      <c r="AF171" s="1">
        <v>3</v>
      </c>
      <c r="AG171" s="1">
        <v>38</v>
      </c>
      <c r="AH171" s="196">
        <f t="shared" si="18"/>
        <v>42</v>
      </c>
      <c r="AI171" s="7">
        <v>17.370999999999999</v>
      </c>
      <c r="AJ171" s="7">
        <v>0</v>
      </c>
      <c r="AK171" s="7">
        <v>8.3789999999999996</v>
      </c>
      <c r="AL171" s="198">
        <f t="shared" si="19"/>
        <v>25.75</v>
      </c>
      <c r="AM171" s="1">
        <v>1</v>
      </c>
      <c r="AN171" s="1">
        <v>0</v>
      </c>
      <c r="AO171" s="1">
        <v>0</v>
      </c>
      <c r="AP171" s="200">
        <f t="shared" si="20"/>
        <v>1</v>
      </c>
      <c r="AQ171" s="1">
        <v>0</v>
      </c>
      <c r="AR171" s="1">
        <v>128</v>
      </c>
      <c r="AS171" s="1">
        <v>0</v>
      </c>
      <c r="AT171" s="200">
        <f>+Urq_InfraMR[[#This Row],[B.02.1 - Parque de Coches Eléctricos Motrices]]+Urq_InfraMR[[#This Row],[B.02.2 - Parque de Coches Eléctricos Motrices Remolcados Tipo R]]+Urq_InfraMR[[#This Row],[B.02.3 - Parque de Coches Eléctricos Motrices Tipo R]]</f>
        <v>128</v>
      </c>
      <c r="AU171" s="1">
        <v>0</v>
      </c>
      <c r="AV171" s="1">
        <v>0</v>
      </c>
      <c r="AW171" s="1">
        <v>0</v>
      </c>
      <c r="AX171" s="200">
        <f>+Urq_InfraMR[[#This Row],[B.03.1 - Parque de Coches Motores Motrices Remolcados]]+Urq_InfraMR[[#This Row],[B.03.2 - Parque de Coches Motores Motrices Intermedios]]+Urq_InfraMR[[#This Row],[B.03.3 - Parque de Coches Motores Motrices Cabina]]</f>
        <v>0</v>
      </c>
      <c r="AY171" s="1">
        <v>0</v>
      </c>
      <c r="AZ171" s="1">
        <v>0</v>
      </c>
      <c r="BA171" s="1">
        <v>0</v>
      </c>
      <c r="BB171" s="1">
        <v>0</v>
      </c>
      <c r="BC171" s="200">
        <f>+SUM(Urq_InfraMR[[#This Row],[B.04.1 - Parque de Coches Remolcados Clase Unica]:[B.04.5 - Parque de Coches Remolcados para Servicios Especiales (Cartoneros)]])</f>
        <v>0</v>
      </c>
      <c r="BD171" s="356">
        <v>0</v>
      </c>
      <c r="BE171" s="1">
        <v>1</v>
      </c>
      <c r="BF171" s="1">
        <v>0</v>
      </c>
      <c r="BG171" s="235">
        <v>1435</v>
      </c>
    </row>
    <row r="172" spans="1:59">
      <c r="A172" s="1">
        <v>2007</v>
      </c>
      <c r="B172" s="1" t="s">
        <v>63</v>
      </c>
      <c r="C172" s="10">
        <v>0.2</v>
      </c>
      <c r="D172" s="10">
        <v>0</v>
      </c>
      <c r="E172" s="10">
        <v>0</v>
      </c>
      <c r="F172" s="10">
        <v>25.676639999999999</v>
      </c>
      <c r="G172" s="192">
        <f t="shared" si="14"/>
        <v>25.876639999999998</v>
      </c>
      <c r="H172" s="192">
        <f>+Urq_InfraMR[[#This Row],[Total Líneas de Explotación ]]</f>
        <v>25.876639999999998</v>
      </c>
      <c r="I172" s="192">
        <v>25.677</v>
      </c>
      <c r="J172" s="10">
        <v>0.2</v>
      </c>
      <c r="K172" s="10">
        <v>2.5569999999999999</v>
      </c>
      <c r="L172" s="10">
        <v>54.899000000000001</v>
      </c>
      <c r="M172" s="10">
        <v>3.875</v>
      </c>
      <c r="N172" s="192">
        <f>+Urq_InfraMR[[#This Row],[A.03.1 -  Longitud de Vías de Explotación No Electrificadas Troncales y Ramales (vía principal) (km)]]+Urq_InfraMR[[#This Row],[A.04.1 -  Longitud de Vías de Explotación Electrificadas Troncales y Ramales (vía principal) (km)]]</f>
        <v>55.099000000000004</v>
      </c>
      <c r="O172" s="192">
        <f>+Urq_InfraMR[[#This Row],[Total Vías (excluido Auxiliares)]]</f>
        <v>55.099000000000004</v>
      </c>
      <c r="P172" s="1">
        <v>4</v>
      </c>
      <c r="Q172" s="1">
        <v>19</v>
      </c>
      <c r="R172" s="1">
        <v>0</v>
      </c>
      <c r="S172" s="194">
        <f t="shared" si="15"/>
        <v>23</v>
      </c>
      <c r="T172" s="194">
        <v>23</v>
      </c>
      <c r="U172" s="1">
        <v>0</v>
      </c>
      <c r="V172" s="1">
        <v>29</v>
      </c>
      <c r="W172" s="1">
        <v>0</v>
      </c>
      <c r="X172" s="1">
        <v>0</v>
      </c>
      <c r="Y172" s="1">
        <v>2</v>
      </c>
      <c r="Z172" s="196">
        <f t="shared" si="16"/>
        <v>31</v>
      </c>
      <c r="AA172" s="1">
        <v>3</v>
      </c>
      <c r="AB172" s="1">
        <v>6</v>
      </c>
      <c r="AC172" s="1">
        <f>+Urq_InfraMR[[#This Row],[Total Pasos Vehiculares a Nivel]]</f>
        <v>31</v>
      </c>
      <c r="AD172" s="196">
        <f t="shared" si="17"/>
        <v>40</v>
      </c>
      <c r="AE172" s="1">
        <v>1</v>
      </c>
      <c r="AF172" s="1">
        <v>3</v>
      </c>
      <c r="AG172" s="1">
        <v>38</v>
      </c>
      <c r="AH172" s="196">
        <f t="shared" si="18"/>
        <v>42</v>
      </c>
      <c r="AI172" s="7">
        <v>17.370999999999999</v>
      </c>
      <c r="AJ172" s="7">
        <v>0</v>
      </c>
      <c r="AK172" s="7">
        <v>8.3789999999999996</v>
      </c>
      <c r="AL172" s="198">
        <f t="shared" si="19"/>
        <v>25.75</v>
      </c>
      <c r="AM172" s="1">
        <v>1</v>
      </c>
      <c r="AN172" s="1">
        <v>0</v>
      </c>
      <c r="AO172" s="1">
        <v>0</v>
      </c>
      <c r="AP172" s="200">
        <f t="shared" si="20"/>
        <v>1</v>
      </c>
      <c r="AQ172" s="1">
        <v>0</v>
      </c>
      <c r="AR172" s="1">
        <v>128</v>
      </c>
      <c r="AS172" s="1">
        <v>0</v>
      </c>
      <c r="AT172" s="200">
        <f>+Urq_InfraMR[[#This Row],[B.02.1 - Parque de Coches Eléctricos Motrices]]+Urq_InfraMR[[#This Row],[B.02.2 - Parque de Coches Eléctricos Motrices Remolcados Tipo R]]+Urq_InfraMR[[#This Row],[B.02.3 - Parque de Coches Eléctricos Motrices Tipo R]]</f>
        <v>128</v>
      </c>
      <c r="AU172" s="1">
        <v>0</v>
      </c>
      <c r="AV172" s="1">
        <v>0</v>
      </c>
      <c r="AW172" s="1">
        <v>0</v>
      </c>
      <c r="AX172" s="200">
        <f>+Urq_InfraMR[[#This Row],[B.03.1 - Parque de Coches Motores Motrices Remolcados]]+Urq_InfraMR[[#This Row],[B.03.2 - Parque de Coches Motores Motrices Intermedios]]+Urq_InfraMR[[#This Row],[B.03.3 - Parque de Coches Motores Motrices Cabina]]</f>
        <v>0</v>
      </c>
      <c r="AY172" s="1">
        <v>0</v>
      </c>
      <c r="AZ172" s="1">
        <v>0</v>
      </c>
      <c r="BA172" s="1">
        <v>0</v>
      </c>
      <c r="BB172" s="1">
        <v>0</v>
      </c>
      <c r="BC172" s="200">
        <f>+SUM(Urq_InfraMR[[#This Row],[B.04.1 - Parque de Coches Remolcados Clase Unica]:[B.04.5 - Parque de Coches Remolcados para Servicios Especiales (Cartoneros)]])</f>
        <v>0</v>
      </c>
      <c r="BD172" s="356">
        <v>0</v>
      </c>
      <c r="BE172" s="1">
        <v>1</v>
      </c>
      <c r="BF172" s="1">
        <v>0</v>
      </c>
      <c r="BG172" s="235">
        <v>1435</v>
      </c>
    </row>
    <row r="173" spans="1:59">
      <c r="A173" s="1">
        <v>2007</v>
      </c>
      <c r="B173" s="1" t="s">
        <v>64</v>
      </c>
      <c r="C173" s="10">
        <v>0.2</v>
      </c>
      <c r="D173" s="10">
        <v>0</v>
      </c>
      <c r="E173" s="10">
        <v>0</v>
      </c>
      <c r="F173" s="10">
        <v>25.676639999999999</v>
      </c>
      <c r="G173" s="192">
        <f t="shared" si="14"/>
        <v>25.876639999999998</v>
      </c>
      <c r="H173" s="192">
        <f>+Urq_InfraMR[[#This Row],[Total Líneas de Explotación ]]</f>
        <v>25.876639999999998</v>
      </c>
      <c r="I173" s="192">
        <v>25.677</v>
      </c>
      <c r="J173" s="10">
        <v>0.2</v>
      </c>
      <c r="K173" s="10">
        <v>2.5569999999999999</v>
      </c>
      <c r="L173" s="10">
        <v>54.899000000000001</v>
      </c>
      <c r="M173" s="10">
        <v>3.875</v>
      </c>
      <c r="N173" s="192">
        <f>+Urq_InfraMR[[#This Row],[A.03.1 -  Longitud de Vías de Explotación No Electrificadas Troncales y Ramales (vía principal) (km)]]+Urq_InfraMR[[#This Row],[A.04.1 -  Longitud de Vías de Explotación Electrificadas Troncales y Ramales (vía principal) (km)]]</f>
        <v>55.099000000000004</v>
      </c>
      <c r="O173" s="192">
        <f>+Urq_InfraMR[[#This Row],[Total Vías (excluido Auxiliares)]]</f>
        <v>55.099000000000004</v>
      </c>
      <c r="P173" s="1">
        <v>4</v>
      </c>
      <c r="Q173" s="1">
        <v>19</v>
      </c>
      <c r="R173" s="1">
        <v>0</v>
      </c>
      <c r="S173" s="194">
        <f t="shared" si="15"/>
        <v>23</v>
      </c>
      <c r="T173" s="194">
        <v>23</v>
      </c>
      <c r="U173" s="1">
        <v>0</v>
      </c>
      <c r="V173" s="1">
        <v>29</v>
      </c>
      <c r="W173" s="1">
        <v>0</v>
      </c>
      <c r="X173" s="1">
        <v>0</v>
      </c>
      <c r="Y173" s="1">
        <v>2</v>
      </c>
      <c r="Z173" s="196">
        <f t="shared" si="16"/>
        <v>31</v>
      </c>
      <c r="AA173" s="1">
        <v>3</v>
      </c>
      <c r="AB173" s="1">
        <v>6</v>
      </c>
      <c r="AC173" s="1">
        <f>+Urq_InfraMR[[#This Row],[Total Pasos Vehiculares a Nivel]]</f>
        <v>31</v>
      </c>
      <c r="AD173" s="196">
        <f t="shared" si="17"/>
        <v>40</v>
      </c>
      <c r="AE173" s="1">
        <v>1</v>
      </c>
      <c r="AF173" s="1">
        <v>3</v>
      </c>
      <c r="AG173" s="1">
        <v>38</v>
      </c>
      <c r="AH173" s="196">
        <f t="shared" si="18"/>
        <v>42</v>
      </c>
      <c r="AI173" s="7">
        <v>17.370999999999999</v>
      </c>
      <c r="AJ173" s="7">
        <v>0</v>
      </c>
      <c r="AK173" s="7">
        <v>8.3789999999999996</v>
      </c>
      <c r="AL173" s="198">
        <f t="shared" si="19"/>
        <v>25.75</v>
      </c>
      <c r="AM173" s="1">
        <v>1</v>
      </c>
      <c r="AN173" s="1">
        <v>0</v>
      </c>
      <c r="AO173" s="1">
        <v>0</v>
      </c>
      <c r="AP173" s="200">
        <f t="shared" si="20"/>
        <v>1</v>
      </c>
      <c r="AQ173" s="1">
        <v>0</v>
      </c>
      <c r="AR173" s="1">
        <v>128</v>
      </c>
      <c r="AS173" s="1">
        <v>0</v>
      </c>
      <c r="AT173" s="200">
        <f>+Urq_InfraMR[[#This Row],[B.02.1 - Parque de Coches Eléctricos Motrices]]+Urq_InfraMR[[#This Row],[B.02.2 - Parque de Coches Eléctricos Motrices Remolcados Tipo R]]+Urq_InfraMR[[#This Row],[B.02.3 - Parque de Coches Eléctricos Motrices Tipo R]]</f>
        <v>128</v>
      </c>
      <c r="AU173" s="1">
        <v>0</v>
      </c>
      <c r="AV173" s="1">
        <v>0</v>
      </c>
      <c r="AW173" s="1">
        <v>0</v>
      </c>
      <c r="AX173" s="200">
        <f>+Urq_InfraMR[[#This Row],[B.03.1 - Parque de Coches Motores Motrices Remolcados]]+Urq_InfraMR[[#This Row],[B.03.2 - Parque de Coches Motores Motrices Intermedios]]+Urq_InfraMR[[#This Row],[B.03.3 - Parque de Coches Motores Motrices Cabina]]</f>
        <v>0</v>
      </c>
      <c r="AY173" s="1">
        <v>0</v>
      </c>
      <c r="AZ173" s="1">
        <v>0</v>
      </c>
      <c r="BA173" s="1">
        <v>0</v>
      </c>
      <c r="BB173" s="1">
        <v>0</v>
      </c>
      <c r="BC173" s="200">
        <f>+SUM(Urq_InfraMR[[#This Row],[B.04.1 - Parque de Coches Remolcados Clase Unica]:[B.04.5 - Parque de Coches Remolcados para Servicios Especiales (Cartoneros)]])</f>
        <v>0</v>
      </c>
      <c r="BD173" s="356">
        <v>0</v>
      </c>
      <c r="BE173" s="1">
        <v>1</v>
      </c>
      <c r="BF173" s="1">
        <v>0</v>
      </c>
      <c r="BG173" s="235">
        <v>1435</v>
      </c>
    </row>
    <row r="174" spans="1:59">
      <c r="A174" s="1">
        <v>2007</v>
      </c>
      <c r="B174" s="1" t="s">
        <v>65</v>
      </c>
      <c r="C174" s="10">
        <v>0.2</v>
      </c>
      <c r="D174" s="10">
        <v>0</v>
      </c>
      <c r="E174" s="10">
        <v>0</v>
      </c>
      <c r="F174" s="10">
        <v>25.676639999999999</v>
      </c>
      <c r="G174" s="192">
        <f t="shared" si="14"/>
        <v>25.876639999999998</v>
      </c>
      <c r="H174" s="192">
        <f>+Urq_InfraMR[[#This Row],[Total Líneas de Explotación ]]</f>
        <v>25.876639999999998</v>
      </c>
      <c r="I174" s="192">
        <v>25.677</v>
      </c>
      <c r="J174" s="10">
        <v>0.2</v>
      </c>
      <c r="K174" s="10">
        <v>2.5569999999999999</v>
      </c>
      <c r="L174" s="10">
        <v>54.899000000000001</v>
      </c>
      <c r="M174" s="10">
        <v>3.875</v>
      </c>
      <c r="N174" s="192">
        <f>+Urq_InfraMR[[#This Row],[A.03.1 -  Longitud de Vías de Explotación No Electrificadas Troncales y Ramales (vía principal) (km)]]+Urq_InfraMR[[#This Row],[A.04.1 -  Longitud de Vías de Explotación Electrificadas Troncales y Ramales (vía principal) (km)]]</f>
        <v>55.099000000000004</v>
      </c>
      <c r="O174" s="192">
        <f>+Urq_InfraMR[[#This Row],[Total Vías (excluido Auxiliares)]]</f>
        <v>55.099000000000004</v>
      </c>
      <c r="P174" s="1">
        <v>4</v>
      </c>
      <c r="Q174" s="1">
        <v>19</v>
      </c>
      <c r="R174" s="1">
        <v>0</v>
      </c>
      <c r="S174" s="194">
        <f t="shared" si="15"/>
        <v>23</v>
      </c>
      <c r="T174" s="194">
        <v>23</v>
      </c>
      <c r="U174" s="1">
        <v>0</v>
      </c>
      <c r="V174" s="1">
        <v>29</v>
      </c>
      <c r="W174" s="1">
        <v>0</v>
      </c>
      <c r="X174" s="1">
        <v>0</v>
      </c>
      <c r="Y174" s="1">
        <v>2</v>
      </c>
      <c r="Z174" s="196">
        <f t="shared" si="16"/>
        <v>31</v>
      </c>
      <c r="AA174" s="1">
        <v>3</v>
      </c>
      <c r="AB174" s="1">
        <v>6</v>
      </c>
      <c r="AC174" s="1">
        <f>+Urq_InfraMR[[#This Row],[Total Pasos Vehiculares a Nivel]]</f>
        <v>31</v>
      </c>
      <c r="AD174" s="196">
        <f t="shared" si="17"/>
        <v>40</v>
      </c>
      <c r="AE174" s="1">
        <v>1</v>
      </c>
      <c r="AF174" s="1">
        <v>3</v>
      </c>
      <c r="AG174" s="1">
        <v>38</v>
      </c>
      <c r="AH174" s="196">
        <f t="shared" si="18"/>
        <v>42</v>
      </c>
      <c r="AI174" s="7">
        <v>17.370999999999999</v>
      </c>
      <c r="AJ174" s="7">
        <v>0</v>
      </c>
      <c r="AK174" s="7">
        <v>8.3789999999999996</v>
      </c>
      <c r="AL174" s="198">
        <f t="shared" si="19"/>
        <v>25.75</v>
      </c>
      <c r="AM174" s="1">
        <v>1</v>
      </c>
      <c r="AN174" s="1">
        <v>0</v>
      </c>
      <c r="AO174" s="1">
        <v>0</v>
      </c>
      <c r="AP174" s="200">
        <f t="shared" si="20"/>
        <v>1</v>
      </c>
      <c r="AQ174" s="1">
        <v>0</v>
      </c>
      <c r="AR174" s="1">
        <v>128</v>
      </c>
      <c r="AS174" s="1">
        <v>0</v>
      </c>
      <c r="AT174" s="200">
        <f>+Urq_InfraMR[[#This Row],[B.02.1 - Parque de Coches Eléctricos Motrices]]+Urq_InfraMR[[#This Row],[B.02.2 - Parque de Coches Eléctricos Motrices Remolcados Tipo R]]+Urq_InfraMR[[#This Row],[B.02.3 - Parque de Coches Eléctricos Motrices Tipo R]]</f>
        <v>128</v>
      </c>
      <c r="AU174" s="1">
        <v>0</v>
      </c>
      <c r="AV174" s="1">
        <v>0</v>
      </c>
      <c r="AW174" s="1">
        <v>0</v>
      </c>
      <c r="AX174" s="200">
        <f>+Urq_InfraMR[[#This Row],[B.03.1 - Parque de Coches Motores Motrices Remolcados]]+Urq_InfraMR[[#This Row],[B.03.2 - Parque de Coches Motores Motrices Intermedios]]+Urq_InfraMR[[#This Row],[B.03.3 - Parque de Coches Motores Motrices Cabina]]</f>
        <v>0</v>
      </c>
      <c r="AY174" s="1">
        <v>0</v>
      </c>
      <c r="AZ174" s="1">
        <v>0</v>
      </c>
      <c r="BA174" s="1">
        <v>0</v>
      </c>
      <c r="BB174" s="1">
        <v>0</v>
      </c>
      <c r="BC174" s="200">
        <f>+SUM(Urq_InfraMR[[#This Row],[B.04.1 - Parque de Coches Remolcados Clase Unica]:[B.04.5 - Parque de Coches Remolcados para Servicios Especiales (Cartoneros)]])</f>
        <v>0</v>
      </c>
      <c r="BD174" s="356">
        <v>0</v>
      </c>
      <c r="BE174" s="1">
        <v>1</v>
      </c>
      <c r="BF174" s="1">
        <v>0</v>
      </c>
      <c r="BG174" s="235">
        <v>1435</v>
      </c>
    </row>
    <row r="175" spans="1:59">
      <c r="A175" s="1">
        <v>2007</v>
      </c>
      <c r="B175" s="1" t="s">
        <v>66</v>
      </c>
      <c r="C175" s="10">
        <v>0.2</v>
      </c>
      <c r="D175" s="10">
        <v>0</v>
      </c>
      <c r="E175" s="10">
        <v>0</v>
      </c>
      <c r="F175" s="10">
        <v>25.676639999999999</v>
      </c>
      <c r="G175" s="192">
        <f t="shared" si="14"/>
        <v>25.876639999999998</v>
      </c>
      <c r="H175" s="192">
        <f>+Urq_InfraMR[[#This Row],[Total Líneas de Explotación ]]</f>
        <v>25.876639999999998</v>
      </c>
      <c r="I175" s="192">
        <v>25.677</v>
      </c>
      <c r="J175" s="10">
        <v>0.2</v>
      </c>
      <c r="K175" s="10">
        <v>2.5569999999999999</v>
      </c>
      <c r="L175" s="10">
        <v>54.899000000000001</v>
      </c>
      <c r="M175" s="10">
        <v>3.875</v>
      </c>
      <c r="N175" s="192">
        <f>+Urq_InfraMR[[#This Row],[A.03.1 -  Longitud de Vías de Explotación No Electrificadas Troncales y Ramales (vía principal) (km)]]+Urq_InfraMR[[#This Row],[A.04.1 -  Longitud de Vías de Explotación Electrificadas Troncales y Ramales (vía principal) (km)]]</f>
        <v>55.099000000000004</v>
      </c>
      <c r="O175" s="192">
        <f>+Urq_InfraMR[[#This Row],[Total Vías (excluido Auxiliares)]]</f>
        <v>55.099000000000004</v>
      </c>
      <c r="P175" s="1">
        <v>4</v>
      </c>
      <c r="Q175" s="1">
        <v>19</v>
      </c>
      <c r="R175" s="1">
        <v>0</v>
      </c>
      <c r="S175" s="194">
        <f t="shared" si="15"/>
        <v>23</v>
      </c>
      <c r="T175" s="194">
        <v>23</v>
      </c>
      <c r="U175" s="1">
        <v>0</v>
      </c>
      <c r="V175" s="1">
        <v>29</v>
      </c>
      <c r="W175" s="1">
        <v>0</v>
      </c>
      <c r="X175" s="1">
        <v>0</v>
      </c>
      <c r="Y175" s="1">
        <v>2</v>
      </c>
      <c r="Z175" s="196">
        <f t="shared" si="16"/>
        <v>31</v>
      </c>
      <c r="AA175" s="1">
        <v>3</v>
      </c>
      <c r="AB175" s="1">
        <v>6</v>
      </c>
      <c r="AC175" s="1">
        <f>+Urq_InfraMR[[#This Row],[Total Pasos Vehiculares a Nivel]]</f>
        <v>31</v>
      </c>
      <c r="AD175" s="196">
        <f t="shared" si="17"/>
        <v>40</v>
      </c>
      <c r="AE175" s="1">
        <v>1</v>
      </c>
      <c r="AF175" s="1">
        <v>3</v>
      </c>
      <c r="AG175" s="1">
        <v>38</v>
      </c>
      <c r="AH175" s="196">
        <f t="shared" si="18"/>
        <v>42</v>
      </c>
      <c r="AI175" s="7">
        <v>17.370999999999999</v>
      </c>
      <c r="AJ175" s="7">
        <v>0</v>
      </c>
      <c r="AK175" s="7">
        <v>8.3789999999999996</v>
      </c>
      <c r="AL175" s="198">
        <f t="shared" si="19"/>
        <v>25.75</v>
      </c>
      <c r="AM175" s="1">
        <v>1</v>
      </c>
      <c r="AN175" s="1">
        <v>0</v>
      </c>
      <c r="AO175" s="1">
        <v>0</v>
      </c>
      <c r="AP175" s="200">
        <f t="shared" si="20"/>
        <v>1</v>
      </c>
      <c r="AQ175" s="1">
        <v>0</v>
      </c>
      <c r="AR175" s="1">
        <v>128</v>
      </c>
      <c r="AS175" s="1">
        <v>0</v>
      </c>
      <c r="AT175" s="200">
        <f>+Urq_InfraMR[[#This Row],[B.02.1 - Parque de Coches Eléctricos Motrices]]+Urq_InfraMR[[#This Row],[B.02.2 - Parque de Coches Eléctricos Motrices Remolcados Tipo R]]+Urq_InfraMR[[#This Row],[B.02.3 - Parque de Coches Eléctricos Motrices Tipo R]]</f>
        <v>128</v>
      </c>
      <c r="AU175" s="1">
        <v>0</v>
      </c>
      <c r="AV175" s="1">
        <v>0</v>
      </c>
      <c r="AW175" s="1">
        <v>0</v>
      </c>
      <c r="AX175" s="200">
        <f>+Urq_InfraMR[[#This Row],[B.03.1 - Parque de Coches Motores Motrices Remolcados]]+Urq_InfraMR[[#This Row],[B.03.2 - Parque de Coches Motores Motrices Intermedios]]+Urq_InfraMR[[#This Row],[B.03.3 - Parque de Coches Motores Motrices Cabina]]</f>
        <v>0</v>
      </c>
      <c r="AY175" s="1">
        <v>0</v>
      </c>
      <c r="AZ175" s="1">
        <v>0</v>
      </c>
      <c r="BA175" s="1">
        <v>0</v>
      </c>
      <c r="BB175" s="1">
        <v>0</v>
      </c>
      <c r="BC175" s="200">
        <f>+SUM(Urq_InfraMR[[#This Row],[B.04.1 - Parque de Coches Remolcados Clase Unica]:[B.04.5 - Parque de Coches Remolcados para Servicios Especiales (Cartoneros)]])</f>
        <v>0</v>
      </c>
      <c r="BD175" s="356">
        <v>0</v>
      </c>
      <c r="BE175" s="1">
        <v>1</v>
      </c>
      <c r="BF175" s="1">
        <v>0</v>
      </c>
      <c r="BG175" s="235">
        <v>1435</v>
      </c>
    </row>
    <row r="176" spans="1:59">
      <c r="A176" s="1">
        <v>2007</v>
      </c>
      <c r="B176" s="1" t="s">
        <v>67</v>
      </c>
      <c r="C176" s="10">
        <v>0.2</v>
      </c>
      <c r="D176" s="10">
        <v>0</v>
      </c>
      <c r="E176" s="10">
        <v>0</v>
      </c>
      <c r="F176" s="10">
        <v>25.676639999999999</v>
      </c>
      <c r="G176" s="192">
        <f t="shared" si="14"/>
        <v>25.876639999999998</v>
      </c>
      <c r="H176" s="192">
        <f>+Urq_InfraMR[[#This Row],[Total Líneas de Explotación ]]</f>
        <v>25.876639999999998</v>
      </c>
      <c r="I176" s="192">
        <v>25.677</v>
      </c>
      <c r="J176" s="10">
        <v>0.2</v>
      </c>
      <c r="K176" s="10">
        <v>2.5569999999999999</v>
      </c>
      <c r="L176" s="10">
        <v>54.899000000000001</v>
      </c>
      <c r="M176" s="10">
        <v>3.875</v>
      </c>
      <c r="N176" s="192">
        <f>+Urq_InfraMR[[#This Row],[A.03.1 -  Longitud de Vías de Explotación No Electrificadas Troncales y Ramales (vía principal) (km)]]+Urq_InfraMR[[#This Row],[A.04.1 -  Longitud de Vías de Explotación Electrificadas Troncales y Ramales (vía principal) (km)]]</f>
        <v>55.099000000000004</v>
      </c>
      <c r="O176" s="192">
        <f>+Urq_InfraMR[[#This Row],[Total Vías (excluido Auxiliares)]]</f>
        <v>55.099000000000004</v>
      </c>
      <c r="P176" s="1">
        <v>4</v>
      </c>
      <c r="Q176" s="1">
        <v>19</v>
      </c>
      <c r="R176" s="1">
        <v>0</v>
      </c>
      <c r="S176" s="194">
        <f t="shared" si="15"/>
        <v>23</v>
      </c>
      <c r="T176" s="194">
        <v>23</v>
      </c>
      <c r="U176" s="1">
        <v>0</v>
      </c>
      <c r="V176" s="1">
        <v>29</v>
      </c>
      <c r="W176" s="1">
        <v>0</v>
      </c>
      <c r="X176" s="1">
        <v>0</v>
      </c>
      <c r="Y176" s="1">
        <v>2</v>
      </c>
      <c r="Z176" s="196">
        <f t="shared" si="16"/>
        <v>31</v>
      </c>
      <c r="AA176" s="1">
        <v>3</v>
      </c>
      <c r="AB176" s="1">
        <v>6</v>
      </c>
      <c r="AC176" s="1">
        <f>+Urq_InfraMR[[#This Row],[Total Pasos Vehiculares a Nivel]]</f>
        <v>31</v>
      </c>
      <c r="AD176" s="196">
        <f t="shared" si="17"/>
        <v>40</v>
      </c>
      <c r="AE176" s="1">
        <v>1</v>
      </c>
      <c r="AF176" s="1">
        <v>3</v>
      </c>
      <c r="AG176" s="1">
        <v>38</v>
      </c>
      <c r="AH176" s="196">
        <f t="shared" si="18"/>
        <v>42</v>
      </c>
      <c r="AI176" s="7">
        <v>17.370999999999999</v>
      </c>
      <c r="AJ176" s="7">
        <v>0</v>
      </c>
      <c r="AK176" s="7">
        <v>8.3789999999999996</v>
      </c>
      <c r="AL176" s="198">
        <f t="shared" si="19"/>
        <v>25.75</v>
      </c>
      <c r="AM176" s="1">
        <v>1</v>
      </c>
      <c r="AN176" s="1">
        <v>0</v>
      </c>
      <c r="AO176" s="1">
        <v>0</v>
      </c>
      <c r="AP176" s="200">
        <f t="shared" si="20"/>
        <v>1</v>
      </c>
      <c r="AQ176" s="1">
        <v>0</v>
      </c>
      <c r="AR176" s="1">
        <v>128</v>
      </c>
      <c r="AS176" s="1">
        <v>0</v>
      </c>
      <c r="AT176" s="200">
        <f>+Urq_InfraMR[[#This Row],[B.02.1 - Parque de Coches Eléctricos Motrices]]+Urq_InfraMR[[#This Row],[B.02.2 - Parque de Coches Eléctricos Motrices Remolcados Tipo R]]+Urq_InfraMR[[#This Row],[B.02.3 - Parque de Coches Eléctricos Motrices Tipo R]]</f>
        <v>128</v>
      </c>
      <c r="AU176" s="1">
        <v>0</v>
      </c>
      <c r="AV176" s="1">
        <v>0</v>
      </c>
      <c r="AW176" s="1">
        <v>0</v>
      </c>
      <c r="AX176" s="200">
        <f>+Urq_InfraMR[[#This Row],[B.03.1 - Parque de Coches Motores Motrices Remolcados]]+Urq_InfraMR[[#This Row],[B.03.2 - Parque de Coches Motores Motrices Intermedios]]+Urq_InfraMR[[#This Row],[B.03.3 - Parque de Coches Motores Motrices Cabina]]</f>
        <v>0</v>
      </c>
      <c r="AY176" s="1">
        <v>0</v>
      </c>
      <c r="AZ176" s="1">
        <v>0</v>
      </c>
      <c r="BA176" s="1">
        <v>0</v>
      </c>
      <c r="BB176" s="1">
        <v>0</v>
      </c>
      <c r="BC176" s="200">
        <f>+SUM(Urq_InfraMR[[#This Row],[B.04.1 - Parque de Coches Remolcados Clase Unica]:[B.04.5 - Parque de Coches Remolcados para Servicios Especiales (Cartoneros)]])</f>
        <v>0</v>
      </c>
      <c r="BD176" s="356">
        <v>0</v>
      </c>
      <c r="BE176" s="1">
        <v>1</v>
      </c>
      <c r="BF176" s="1">
        <v>0</v>
      </c>
      <c r="BG176" s="235">
        <v>1435</v>
      </c>
    </row>
    <row r="177" spans="1:59">
      <c r="A177" s="1">
        <v>2007</v>
      </c>
      <c r="B177" s="1" t="s">
        <v>68</v>
      </c>
      <c r="C177" s="10">
        <v>0.2</v>
      </c>
      <c r="D177" s="10">
        <v>0</v>
      </c>
      <c r="E177" s="10">
        <v>0</v>
      </c>
      <c r="F177" s="10">
        <v>25.676639999999999</v>
      </c>
      <c r="G177" s="192">
        <f t="shared" si="14"/>
        <v>25.876639999999998</v>
      </c>
      <c r="H177" s="192">
        <f>+Urq_InfraMR[[#This Row],[Total Líneas de Explotación ]]</f>
        <v>25.876639999999998</v>
      </c>
      <c r="I177" s="192">
        <v>25.677</v>
      </c>
      <c r="J177" s="10">
        <v>0.2</v>
      </c>
      <c r="K177" s="10">
        <v>2.5569999999999999</v>
      </c>
      <c r="L177" s="10">
        <v>54.899000000000001</v>
      </c>
      <c r="M177" s="10">
        <v>3.875</v>
      </c>
      <c r="N177" s="192">
        <f>+Urq_InfraMR[[#This Row],[A.03.1 -  Longitud de Vías de Explotación No Electrificadas Troncales y Ramales (vía principal) (km)]]+Urq_InfraMR[[#This Row],[A.04.1 -  Longitud de Vías de Explotación Electrificadas Troncales y Ramales (vía principal) (km)]]</f>
        <v>55.099000000000004</v>
      </c>
      <c r="O177" s="192">
        <f>+Urq_InfraMR[[#This Row],[Total Vías (excluido Auxiliares)]]</f>
        <v>55.099000000000004</v>
      </c>
      <c r="P177" s="1">
        <v>4</v>
      </c>
      <c r="Q177" s="1">
        <v>19</v>
      </c>
      <c r="R177" s="1">
        <v>0</v>
      </c>
      <c r="S177" s="194">
        <f t="shared" si="15"/>
        <v>23</v>
      </c>
      <c r="T177" s="194">
        <v>23</v>
      </c>
      <c r="U177" s="1">
        <v>0</v>
      </c>
      <c r="V177" s="1">
        <v>29</v>
      </c>
      <c r="W177" s="1">
        <v>0</v>
      </c>
      <c r="X177" s="1">
        <v>0</v>
      </c>
      <c r="Y177" s="1">
        <v>2</v>
      </c>
      <c r="Z177" s="196">
        <f t="shared" si="16"/>
        <v>31</v>
      </c>
      <c r="AA177" s="1">
        <v>3</v>
      </c>
      <c r="AB177" s="1">
        <v>6</v>
      </c>
      <c r="AC177" s="1">
        <f>+Urq_InfraMR[[#This Row],[Total Pasos Vehiculares a Nivel]]</f>
        <v>31</v>
      </c>
      <c r="AD177" s="196">
        <f t="shared" si="17"/>
        <v>40</v>
      </c>
      <c r="AE177" s="1">
        <v>1</v>
      </c>
      <c r="AF177" s="1">
        <v>3</v>
      </c>
      <c r="AG177" s="1">
        <v>38</v>
      </c>
      <c r="AH177" s="196">
        <f t="shared" si="18"/>
        <v>42</v>
      </c>
      <c r="AI177" s="7">
        <v>17.370999999999999</v>
      </c>
      <c r="AJ177" s="7">
        <v>0</v>
      </c>
      <c r="AK177" s="7">
        <v>8.3789999999999996</v>
      </c>
      <c r="AL177" s="198">
        <f t="shared" si="19"/>
        <v>25.75</v>
      </c>
      <c r="AM177" s="1">
        <v>1</v>
      </c>
      <c r="AN177" s="1">
        <v>0</v>
      </c>
      <c r="AO177" s="1">
        <v>0</v>
      </c>
      <c r="AP177" s="200">
        <f t="shared" si="20"/>
        <v>1</v>
      </c>
      <c r="AQ177" s="1">
        <v>0</v>
      </c>
      <c r="AR177" s="1">
        <v>128</v>
      </c>
      <c r="AS177" s="1">
        <v>0</v>
      </c>
      <c r="AT177" s="200">
        <f>+Urq_InfraMR[[#This Row],[B.02.1 - Parque de Coches Eléctricos Motrices]]+Urq_InfraMR[[#This Row],[B.02.2 - Parque de Coches Eléctricos Motrices Remolcados Tipo R]]+Urq_InfraMR[[#This Row],[B.02.3 - Parque de Coches Eléctricos Motrices Tipo R]]</f>
        <v>128</v>
      </c>
      <c r="AU177" s="1">
        <v>0</v>
      </c>
      <c r="AV177" s="1">
        <v>0</v>
      </c>
      <c r="AW177" s="1">
        <v>0</v>
      </c>
      <c r="AX177" s="200">
        <f>+Urq_InfraMR[[#This Row],[B.03.1 - Parque de Coches Motores Motrices Remolcados]]+Urq_InfraMR[[#This Row],[B.03.2 - Parque de Coches Motores Motrices Intermedios]]+Urq_InfraMR[[#This Row],[B.03.3 - Parque de Coches Motores Motrices Cabina]]</f>
        <v>0</v>
      </c>
      <c r="AY177" s="1">
        <v>0</v>
      </c>
      <c r="AZ177" s="1">
        <v>0</v>
      </c>
      <c r="BA177" s="1">
        <v>0</v>
      </c>
      <c r="BB177" s="1">
        <v>0</v>
      </c>
      <c r="BC177" s="200">
        <f>+SUM(Urq_InfraMR[[#This Row],[B.04.1 - Parque de Coches Remolcados Clase Unica]:[B.04.5 - Parque de Coches Remolcados para Servicios Especiales (Cartoneros)]])</f>
        <v>0</v>
      </c>
      <c r="BD177" s="356">
        <v>0</v>
      </c>
      <c r="BE177" s="1">
        <v>1</v>
      </c>
      <c r="BF177" s="1">
        <v>0</v>
      </c>
      <c r="BG177" s="235">
        <v>1435</v>
      </c>
    </row>
    <row r="178" spans="1:59">
      <c r="A178" s="1">
        <v>2007</v>
      </c>
      <c r="B178" s="1" t="s">
        <v>69</v>
      </c>
      <c r="C178" s="10">
        <v>0.2</v>
      </c>
      <c r="D178" s="10">
        <v>0</v>
      </c>
      <c r="E178" s="10">
        <v>0</v>
      </c>
      <c r="F178" s="10">
        <v>25.676639999999999</v>
      </c>
      <c r="G178" s="192">
        <f t="shared" si="14"/>
        <v>25.876639999999998</v>
      </c>
      <c r="H178" s="192">
        <f>+Urq_InfraMR[[#This Row],[Total Líneas de Explotación ]]</f>
        <v>25.876639999999998</v>
      </c>
      <c r="I178" s="192">
        <v>25.677</v>
      </c>
      <c r="J178" s="10">
        <v>0.2</v>
      </c>
      <c r="K178" s="10">
        <v>2.5569999999999999</v>
      </c>
      <c r="L178" s="10">
        <v>54.899000000000001</v>
      </c>
      <c r="M178" s="10">
        <v>3.875</v>
      </c>
      <c r="N178" s="192">
        <f>+Urq_InfraMR[[#This Row],[A.03.1 -  Longitud de Vías de Explotación No Electrificadas Troncales y Ramales (vía principal) (km)]]+Urq_InfraMR[[#This Row],[A.04.1 -  Longitud de Vías de Explotación Electrificadas Troncales y Ramales (vía principal) (km)]]</f>
        <v>55.099000000000004</v>
      </c>
      <c r="O178" s="192">
        <f>+Urq_InfraMR[[#This Row],[Total Vías (excluido Auxiliares)]]</f>
        <v>55.099000000000004</v>
      </c>
      <c r="P178" s="1">
        <v>4</v>
      </c>
      <c r="Q178" s="1">
        <v>19</v>
      </c>
      <c r="R178" s="1">
        <v>0</v>
      </c>
      <c r="S178" s="194">
        <f t="shared" si="15"/>
        <v>23</v>
      </c>
      <c r="T178" s="194">
        <v>23</v>
      </c>
      <c r="U178" s="1">
        <v>0</v>
      </c>
      <c r="V178" s="1">
        <v>29</v>
      </c>
      <c r="W178" s="1">
        <v>0</v>
      </c>
      <c r="X178" s="1">
        <v>0</v>
      </c>
      <c r="Y178" s="1">
        <v>2</v>
      </c>
      <c r="Z178" s="196">
        <f t="shared" si="16"/>
        <v>31</v>
      </c>
      <c r="AA178" s="1">
        <v>3</v>
      </c>
      <c r="AB178" s="1">
        <v>6</v>
      </c>
      <c r="AC178" s="1">
        <f>+Urq_InfraMR[[#This Row],[Total Pasos Vehiculares a Nivel]]</f>
        <v>31</v>
      </c>
      <c r="AD178" s="196">
        <f t="shared" si="17"/>
        <v>40</v>
      </c>
      <c r="AE178" s="1">
        <v>1</v>
      </c>
      <c r="AF178" s="1">
        <v>3</v>
      </c>
      <c r="AG178" s="1">
        <v>38</v>
      </c>
      <c r="AH178" s="196">
        <f t="shared" si="18"/>
        <v>42</v>
      </c>
      <c r="AI178" s="7">
        <v>17.370999999999999</v>
      </c>
      <c r="AJ178" s="7">
        <v>0</v>
      </c>
      <c r="AK178" s="7">
        <v>8.3789999999999996</v>
      </c>
      <c r="AL178" s="198">
        <f t="shared" si="19"/>
        <v>25.75</v>
      </c>
      <c r="AM178" s="1">
        <v>1</v>
      </c>
      <c r="AN178" s="1">
        <v>0</v>
      </c>
      <c r="AO178" s="1">
        <v>0</v>
      </c>
      <c r="AP178" s="200">
        <f t="shared" si="20"/>
        <v>1</v>
      </c>
      <c r="AQ178" s="1">
        <v>0</v>
      </c>
      <c r="AR178" s="1">
        <v>128</v>
      </c>
      <c r="AS178" s="1">
        <v>0</v>
      </c>
      <c r="AT178" s="200">
        <f>+Urq_InfraMR[[#This Row],[B.02.1 - Parque de Coches Eléctricos Motrices]]+Urq_InfraMR[[#This Row],[B.02.2 - Parque de Coches Eléctricos Motrices Remolcados Tipo R]]+Urq_InfraMR[[#This Row],[B.02.3 - Parque de Coches Eléctricos Motrices Tipo R]]</f>
        <v>128</v>
      </c>
      <c r="AU178" s="1">
        <v>0</v>
      </c>
      <c r="AV178" s="1">
        <v>0</v>
      </c>
      <c r="AW178" s="1">
        <v>0</v>
      </c>
      <c r="AX178" s="200">
        <f>+Urq_InfraMR[[#This Row],[B.03.1 - Parque de Coches Motores Motrices Remolcados]]+Urq_InfraMR[[#This Row],[B.03.2 - Parque de Coches Motores Motrices Intermedios]]+Urq_InfraMR[[#This Row],[B.03.3 - Parque de Coches Motores Motrices Cabina]]</f>
        <v>0</v>
      </c>
      <c r="AY178" s="1">
        <v>0</v>
      </c>
      <c r="AZ178" s="1">
        <v>0</v>
      </c>
      <c r="BA178" s="1">
        <v>0</v>
      </c>
      <c r="BB178" s="1">
        <v>0</v>
      </c>
      <c r="BC178" s="200">
        <f>+SUM(Urq_InfraMR[[#This Row],[B.04.1 - Parque de Coches Remolcados Clase Unica]:[B.04.5 - Parque de Coches Remolcados para Servicios Especiales (Cartoneros)]])</f>
        <v>0</v>
      </c>
      <c r="BD178" s="356">
        <v>0</v>
      </c>
      <c r="BE178" s="1">
        <v>1</v>
      </c>
      <c r="BF178" s="1">
        <v>0</v>
      </c>
      <c r="BG178" s="235">
        <v>1435</v>
      </c>
    </row>
    <row r="179" spans="1:59">
      <c r="A179" s="1">
        <v>2007</v>
      </c>
      <c r="B179" s="1" t="s">
        <v>70</v>
      </c>
      <c r="C179" s="10">
        <v>0.2</v>
      </c>
      <c r="D179" s="10">
        <v>0</v>
      </c>
      <c r="E179" s="10">
        <v>0</v>
      </c>
      <c r="F179" s="10">
        <v>25.676639999999999</v>
      </c>
      <c r="G179" s="192">
        <f t="shared" si="14"/>
        <v>25.876639999999998</v>
      </c>
      <c r="H179" s="192">
        <f>+Urq_InfraMR[[#This Row],[Total Líneas de Explotación ]]</f>
        <v>25.876639999999998</v>
      </c>
      <c r="I179" s="192">
        <v>25.677</v>
      </c>
      <c r="J179" s="10">
        <v>0.2</v>
      </c>
      <c r="K179" s="10">
        <v>2.5569999999999999</v>
      </c>
      <c r="L179" s="10">
        <v>54.899000000000001</v>
      </c>
      <c r="M179" s="10">
        <v>3.875</v>
      </c>
      <c r="N179" s="192">
        <f>+Urq_InfraMR[[#This Row],[A.03.1 -  Longitud de Vías de Explotación No Electrificadas Troncales y Ramales (vía principal) (km)]]+Urq_InfraMR[[#This Row],[A.04.1 -  Longitud de Vías de Explotación Electrificadas Troncales y Ramales (vía principal) (km)]]</f>
        <v>55.099000000000004</v>
      </c>
      <c r="O179" s="192">
        <f>+Urq_InfraMR[[#This Row],[Total Vías (excluido Auxiliares)]]</f>
        <v>55.099000000000004</v>
      </c>
      <c r="P179" s="1">
        <v>4</v>
      </c>
      <c r="Q179" s="1">
        <v>19</v>
      </c>
      <c r="R179" s="1">
        <v>0</v>
      </c>
      <c r="S179" s="194">
        <f t="shared" si="15"/>
        <v>23</v>
      </c>
      <c r="T179" s="194">
        <v>23</v>
      </c>
      <c r="U179" s="1">
        <v>0</v>
      </c>
      <c r="V179" s="1">
        <v>29</v>
      </c>
      <c r="W179" s="1">
        <v>0</v>
      </c>
      <c r="X179" s="1">
        <v>0</v>
      </c>
      <c r="Y179" s="1">
        <v>2</v>
      </c>
      <c r="Z179" s="196">
        <f t="shared" si="16"/>
        <v>31</v>
      </c>
      <c r="AA179" s="1">
        <v>3</v>
      </c>
      <c r="AB179" s="1">
        <v>6</v>
      </c>
      <c r="AC179" s="1">
        <f>+Urq_InfraMR[[#This Row],[Total Pasos Vehiculares a Nivel]]</f>
        <v>31</v>
      </c>
      <c r="AD179" s="196">
        <f t="shared" si="17"/>
        <v>40</v>
      </c>
      <c r="AE179" s="1">
        <v>1</v>
      </c>
      <c r="AF179" s="1">
        <v>3</v>
      </c>
      <c r="AG179" s="1">
        <v>38</v>
      </c>
      <c r="AH179" s="196">
        <f t="shared" si="18"/>
        <v>42</v>
      </c>
      <c r="AI179" s="7">
        <v>17.370999999999999</v>
      </c>
      <c r="AJ179" s="7">
        <v>0</v>
      </c>
      <c r="AK179" s="7">
        <v>8.3789999999999996</v>
      </c>
      <c r="AL179" s="198">
        <f t="shared" si="19"/>
        <v>25.75</v>
      </c>
      <c r="AM179" s="1">
        <v>1</v>
      </c>
      <c r="AN179" s="1">
        <v>0</v>
      </c>
      <c r="AO179" s="1">
        <v>0</v>
      </c>
      <c r="AP179" s="200">
        <f t="shared" si="20"/>
        <v>1</v>
      </c>
      <c r="AQ179" s="1">
        <v>0</v>
      </c>
      <c r="AR179" s="1">
        <v>128</v>
      </c>
      <c r="AS179" s="1">
        <v>0</v>
      </c>
      <c r="AT179" s="200">
        <f>+Urq_InfraMR[[#This Row],[B.02.1 - Parque de Coches Eléctricos Motrices]]+Urq_InfraMR[[#This Row],[B.02.2 - Parque de Coches Eléctricos Motrices Remolcados Tipo R]]+Urq_InfraMR[[#This Row],[B.02.3 - Parque de Coches Eléctricos Motrices Tipo R]]</f>
        <v>128</v>
      </c>
      <c r="AU179" s="1">
        <v>0</v>
      </c>
      <c r="AV179" s="1">
        <v>0</v>
      </c>
      <c r="AW179" s="1">
        <v>0</v>
      </c>
      <c r="AX179" s="200">
        <f>+Urq_InfraMR[[#This Row],[B.03.1 - Parque de Coches Motores Motrices Remolcados]]+Urq_InfraMR[[#This Row],[B.03.2 - Parque de Coches Motores Motrices Intermedios]]+Urq_InfraMR[[#This Row],[B.03.3 - Parque de Coches Motores Motrices Cabina]]</f>
        <v>0</v>
      </c>
      <c r="AY179" s="1">
        <v>0</v>
      </c>
      <c r="AZ179" s="1">
        <v>0</v>
      </c>
      <c r="BA179" s="1">
        <v>0</v>
      </c>
      <c r="BB179" s="1">
        <v>0</v>
      </c>
      <c r="BC179" s="200">
        <f>+SUM(Urq_InfraMR[[#This Row],[B.04.1 - Parque de Coches Remolcados Clase Unica]:[B.04.5 - Parque de Coches Remolcados para Servicios Especiales (Cartoneros)]])</f>
        <v>0</v>
      </c>
      <c r="BD179" s="356">
        <v>0</v>
      </c>
      <c r="BE179" s="1">
        <v>1</v>
      </c>
      <c r="BF179" s="1">
        <v>0</v>
      </c>
      <c r="BG179" s="235">
        <v>1435</v>
      </c>
    </row>
    <row r="180" spans="1:59">
      <c r="A180" s="1">
        <v>2007</v>
      </c>
      <c r="B180" s="1" t="s">
        <v>71</v>
      </c>
      <c r="C180" s="10">
        <v>0.2</v>
      </c>
      <c r="D180" s="10">
        <v>0</v>
      </c>
      <c r="E180" s="10">
        <v>0</v>
      </c>
      <c r="F180" s="10">
        <v>25.676639999999999</v>
      </c>
      <c r="G180" s="192">
        <f t="shared" si="14"/>
        <v>25.876639999999998</v>
      </c>
      <c r="H180" s="192">
        <f>+Urq_InfraMR[[#This Row],[Total Líneas de Explotación ]]</f>
        <v>25.876639999999998</v>
      </c>
      <c r="I180" s="192">
        <v>25.677</v>
      </c>
      <c r="J180" s="10">
        <v>0.2</v>
      </c>
      <c r="K180" s="10">
        <v>2.5569999999999999</v>
      </c>
      <c r="L180" s="10">
        <v>54.899000000000001</v>
      </c>
      <c r="M180" s="10">
        <v>3.875</v>
      </c>
      <c r="N180" s="192">
        <f>+Urq_InfraMR[[#This Row],[A.03.1 -  Longitud de Vías de Explotación No Electrificadas Troncales y Ramales (vía principal) (km)]]+Urq_InfraMR[[#This Row],[A.04.1 -  Longitud de Vías de Explotación Electrificadas Troncales y Ramales (vía principal) (km)]]</f>
        <v>55.099000000000004</v>
      </c>
      <c r="O180" s="192">
        <f>+Urq_InfraMR[[#This Row],[Total Vías (excluido Auxiliares)]]</f>
        <v>55.099000000000004</v>
      </c>
      <c r="P180" s="1">
        <v>4</v>
      </c>
      <c r="Q180" s="1">
        <v>19</v>
      </c>
      <c r="R180" s="1">
        <v>0</v>
      </c>
      <c r="S180" s="194">
        <f t="shared" si="15"/>
        <v>23</v>
      </c>
      <c r="T180" s="194">
        <v>23</v>
      </c>
      <c r="U180" s="1">
        <v>0</v>
      </c>
      <c r="V180" s="1">
        <v>29</v>
      </c>
      <c r="W180" s="1">
        <v>0</v>
      </c>
      <c r="X180" s="1">
        <v>0</v>
      </c>
      <c r="Y180" s="1">
        <v>2</v>
      </c>
      <c r="Z180" s="196">
        <f t="shared" si="16"/>
        <v>31</v>
      </c>
      <c r="AA180" s="1">
        <v>3</v>
      </c>
      <c r="AB180" s="1">
        <v>6</v>
      </c>
      <c r="AC180" s="1">
        <f>+Urq_InfraMR[[#This Row],[Total Pasos Vehiculares a Nivel]]</f>
        <v>31</v>
      </c>
      <c r="AD180" s="196">
        <f t="shared" si="17"/>
        <v>40</v>
      </c>
      <c r="AE180" s="1">
        <v>1</v>
      </c>
      <c r="AF180" s="1">
        <v>3</v>
      </c>
      <c r="AG180" s="1">
        <v>38</v>
      </c>
      <c r="AH180" s="196">
        <f t="shared" si="18"/>
        <v>42</v>
      </c>
      <c r="AI180" s="7">
        <v>17.370999999999999</v>
      </c>
      <c r="AJ180" s="7">
        <v>0</v>
      </c>
      <c r="AK180" s="7">
        <v>8.3789999999999996</v>
      </c>
      <c r="AL180" s="198">
        <f t="shared" si="19"/>
        <v>25.75</v>
      </c>
      <c r="AM180" s="1">
        <v>1</v>
      </c>
      <c r="AN180" s="1">
        <v>0</v>
      </c>
      <c r="AO180" s="1">
        <v>0</v>
      </c>
      <c r="AP180" s="200">
        <f t="shared" si="20"/>
        <v>1</v>
      </c>
      <c r="AQ180" s="1">
        <v>0</v>
      </c>
      <c r="AR180" s="1">
        <v>128</v>
      </c>
      <c r="AS180" s="1">
        <v>0</v>
      </c>
      <c r="AT180" s="200">
        <f>+Urq_InfraMR[[#This Row],[B.02.1 - Parque de Coches Eléctricos Motrices]]+Urq_InfraMR[[#This Row],[B.02.2 - Parque de Coches Eléctricos Motrices Remolcados Tipo R]]+Urq_InfraMR[[#This Row],[B.02.3 - Parque de Coches Eléctricos Motrices Tipo R]]</f>
        <v>128</v>
      </c>
      <c r="AU180" s="1">
        <v>0</v>
      </c>
      <c r="AV180" s="1">
        <v>0</v>
      </c>
      <c r="AW180" s="1">
        <v>0</v>
      </c>
      <c r="AX180" s="200">
        <f>+Urq_InfraMR[[#This Row],[B.03.1 - Parque de Coches Motores Motrices Remolcados]]+Urq_InfraMR[[#This Row],[B.03.2 - Parque de Coches Motores Motrices Intermedios]]+Urq_InfraMR[[#This Row],[B.03.3 - Parque de Coches Motores Motrices Cabina]]</f>
        <v>0</v>
      </c>
      <c r="AY180" s="1">
        <v>0</v>
      </c>
      <c r="AZ180" s="1">
        <v>0</v>
      </c>
      <c r="BA180" s="1">
        <v>0</v>
      </c>
      <c r="BB180" s="1">
        <v>0</v>
      </c>
      <c r="BC180" s="200">
        <f>+SUM(Urq_InfraMR[[#This Row],[B.04.1 - Parque de Coches Remolcados Clase Unica]:[B.04.5 - Parque de Coches Remolcados para Servicios Especiales (Cartoneros)]])</f>
        <v>0</v>
      </c>
      <c r="BD180" s="356">
        <v>0</v>
      </c>
      <c r="BE180" s="1">
        <v>1</v>
      </c>
      <c r="BF180" s="1">
        <v>0</v>
      </c>
      <c r="BG180" s="235">
        <v>1435</v>
      </c>
    </row>
    <row r="181" spans="1:59">
      <c r="A181" s="1">
        <v>2007</v>
      </c>
      <c r="B181" s="1" t="s">
        <v>72</v>
      </c>
      <c r="C181" s="10">
        <v>0.2</v>
      </c>
      <c r="D181" s="10">
        <v>0</v>
      </c>
      <c r="E181" s="10">
        <v>0</v>
      </c>
      <c r="F181" s="10">
        <v>25.676639999999999</v>
      </c>
      <c r="G181" s="192">
        <f t="shared" si="14"/>
        <v>25.876639999999998</v>
      </c>
      <c r="H181" s="192">
        <f>+Urq_InfraMR[[#This Row],[Total Líneas de Explotación ]]</f>
        <v>25.876639999999998</v>
      </c>
      <c r="I181" s="192">
        <v>25.677</v>
      </c>
      <c r="J181" s="10">
        <v>0.2</v>
      </c>
      <c r="K181" s="10">
        <v>2.5569999999999999</v>
      </c>
      <c r="L181" s="10">
        <v>54.899000000000001</v>
      </c>
      <c r="M181" s="10">
        <v>3.875</v>
      </c>
      <c r="N181" s="192">
        <f>+Urq_InfraMR[[#This Row],[A.03.1 -  Longitud de Vías de Explotación No Electrificadas Troncales y Ramales (vía principal) (km)]]+Urq_InfraMR[[#This Row],[A.04.1 -  Longitud de Vías de Explotación Electrificadas Troncales y Ramales (vía principal) (km)]]</f>
        <v>55.099000000000004</v>
      </c>
      <c r="O181" s="192">
        <f>+Urq_InfraMR[[#This Row],[Total Vías (excluido Auxiliares)]]</f>
        <v>55.099000000000004</v>
      </c>
      <c r="P181" s="1">
        <v>4</v>
      </c>
      <c r="Q181" s="1">
        <v>19</v>
      </c>
      <c r="R181" s="1">
        <v>0</v>
      </c>
      <c r="S181" s="194">
        <f t="shared" si="15"/>
        <v>23</v>
      </c>
      <c r="T181" s="194">
        <v>23</v>
      </c>
      <c r="U181" s="1">
        <v>0</v>
      </c>
      <c r="V181" s="1">
        <v>29</v>
      </c>
      <c r="W181" s="1">
        <v>0</v>
      </c>
      <c r="X181" s="1">
        <v>0</v>
      </c>
      <c r="Y181" s="1">
        <v>2</v>
      </c>
      <c r="Z181" s="196">
        <f t="shared" si="16"/>
        <v>31</v>
      </c>
      <c r="AA181" s="1">
        <v>3</v>
      </c>
      <c r="AB181" s="1">
        <v>6</v>
      </c>
      <c r="AC181" s="1">
        <f>+Urq_InfraMR[[#This Row],[Total Pasos Vehiculares a Nivel]]</f>
        <v>31</v>
      </c>
      <c r="AD181" s="196">
        <f t="shared" si="17"/>
        <v>40</v>
      </c>
      <c r="AE181" s="1">
        <v>1</v>
      </c>
      <c r="AF181" s="1">
        <v>3</v>
      </c>
      <c r="AG181" s="1">
        <v>38</v>
      </c>
      <c r="AH181" s="196">
        <f t="shared" si="18"/>
        <v>42</v>
      </c>
      <c r="AI181" s="7">
        <v>17.370999999999999</v>
      </c>
      <c r="AJ181" s="7">
        <v>0</v>
      </c>
      <c r="AK181" s="7">
        <v>8.3789999999999996</v>
      </c>
      <c r="AL181" s="198">
        <f t="shared" si="19"/>
        <v>25.75</v>
      </c>
      <c r="AM181" s="1">
        <v>1</v>
      </c>
      <c r="AN181" s="1">
        <v>0</v>
      </c>
      <c r="AO181" s="1">
        <v>0</v>
      </c>
      <c r="AP181" s="200">
        <f t="shared" si="20"/>
        <v>1</v>
      </c>
      <c r="AQ181" s="1">
        <v>0</v>
      </c>
      <c r="AR181" s="1">
        <v>128</v>
      </c>
      <c r="AS181" s="1">
        <v>0</v>
      </c>
      <c r="AT181" s="200">
        <f>+Urq_InfraMR[[#This Row],[B.02.1 - Parque de Coches Eléctricos Motrices]]+Urq_InfraMR[[#This Row],[B.02.2 - Parque de Coches Eléctricos Motrices Remolcados Tipo R]]+Urq_InfraMR[[#This Row],[B.02.3 - Parque de Coches Eléctricos Motrices Tipo R]]</f>
        <v>128</v>
      </c>
      <c r="AU181" s="1">
        <v>0</v>
      </c>
      <c r="AV181" s="1">
        <v>0</v>
      </c>
      <c r="AW181" s="1">
        <v>0</v>
      </c>
      <c r="AX181" s="200">
        <f>+Urq_InfraMR[[#This Row],[B.03.1 - Parque de Coches Motores Motrices Remolcados]]+Urq_InfraMR[[#This Row],[B.03.2 - Parque de Coches Motores Motrices Intermedios]]+Urq_InfraMR[[#This Row],[B.03.3 - Parque de Coches Motores Motrices Cabina]]</f>
        <v>0</v>
      </c>
      <c r="AY181" s="1">
        <v>0</v>
      </c>
      <c r="AZ181" s="1">
        <v>0</v>
      </c>
      <c r="BA181" s="1">
        <v>0</v>
      </c>
      <c r="BB181" s="1">
        <v>0</v>
      </c>
      <c r="BC181" s="200">
        <f>+SUM(Urq_InfraMR[[#This Row],[B.04.1 - Parque de Coches Remolcados Clase Unica]:[B.04.5 - Parque de Coches Remolcados para Servicios Especiales (Cartoneros)]])</f>
        <v>0</v>
      </c>
      <c r="BD181" s="356">
        <v>0</v>
      </c>
      <c r="BE181" s="1">
        <v>1</v>
      </c>
      <c r="BF181" s="1">
        <v>0</v>
      </c>
      <c r="BG181" s="235">
        <v>1435</v>
      </c>
    </row>
    <row r="182" spans="1:59">
      <c r="A182" s="1">
        <v>2008</v>
      </c>
      <c r="B182" s="1" t="s">
        <v>61</v>
      </c>
      <c r="C182" s="10">
        <v>0.2</v>
      </c>
      <c r="D182" s="10">
        <v>0</v>
      </c>
      <c r="E182" s="10">
        <v>0</v>
      </c>
      <c r="F182" s="10">
        <v>25.676639999999999</v>
      </c>
      <c r="G182" s="192">
        <f t="shared" si="14"/>
        <v>25.876639999999998</v>
      </c>
      <c r="H182" s="192">
        <f>+Urq_InfraMR[[#This Row],[Total Líneas de Explotación ]]</f>
        <v>25.876639999999998</v>
      </c>
      <c r="I182" s="192">
        <v>25.677</v>
      </c>
      <c r="J182" s="10">
        <v>0.2</v>
      </c>
      <c r="K182" s="10">
        <v>2.5569999999999999</v>
      </c>
      <c r="L182" s="10">
        <v>54.899000000000001</v>
      </c>
      <c r="M182" s="10">
        <v>3.875</v>
      </c>
      <c r="N182" s="192">
        <f>+Urq_InfraMR[[#This Row],[A.03.1 -  Longitud de Vías de Explotación No Electrificadas Troncales y Ramales (vía principal) (km)]]+Urq_InfraMR[[#This Row],[A.04.1 -  Longitud de Vías de Explotación Electrificadas Troncales y Ramales (vía principal) (km)]]</f>
        <v>55.099000000000004</v>
      </c>
      <c r="O182" s="192">
        <f>+Urq_InfraMR[[#This Row],[Total Vías (excluido Auxiliares)]]</f>
        <v>55.099000000000004</v>
      </c>
      <c r="P182" s="1">
        <v>4</v>
      </c>
      <c r="Q182" s="1">
        <v>19</v>
      </c>
      <c r="R182" s="1">
        <v>0</v>
      </c>
      <c r="S182" s="194">
        <f t="shared" si="15"/>
        <v>23</v>
      </c>
      <c r="T182" s="194">
        <v>23</v>
      </c>
      <c r="U182" s="1">
        <v>0</v>
      </c>
      <c r="V182" s="1">
        <v>29</v>
      </c>
      <c r="W182" s="1">
        <v>0</v>
      </c>
      <c r="X182" s="1">
        <v>0</v>
      </c>
      <c r="Y182" s="1">
        <v>2</v>
      </c>
      <c r="Z182" s="196">
        <f t="shared" si="16"/>
        <v>31</v>
      </c>
      <c r="AA182" s="1">
        <v>3</v>
      </c>
      <c r="AB182" s="1">
        <v>6</v>
      </c>
      <c r="AC182" s="1">
        <f>+Urq_InfraMR[[#This Row],[Total Pasos Vehiculares a Nivel]]</f>
        <v>31</v>
      </c>
      <c r="AD182" s="196">
        <f t="shared" si="17"/>
        <v>40</v>
      </c>
      <c r="AE182" s="1">
        <v>1</v>
      </c>
      <c r="AF182" s="1">
        <v>3</v>
      </c>
      <c r="AG182" s="1">
        <v>38</v>
      </c>
      <c r="AH182" s="196">
        <f t="shared" si="18"/>
        <v>42</v>
      </c>
      <c r="AI182" s="7">
        <v>17.370999999999999</v>
      </c>
      <c r="AJ182" s="7">
        <v>0</v>
      </c>
      <c r="AK182" s="7">
        <v>8.3789999999999996</v>
      </c>
      <c r="AL182" s="198">
        <f t="shared" si="19"/>
        <v>25.75</v>
      </c>
      <c r="AM182" s="1">
        <v>1</v>
      </c>
      <c r="AN182" s="1">
        <v>0</v>
      </c>
      <c r="AO182" s="1">
        <v>0</v>
      </c>
      <c r="AP182" s="200">
        <f t="shared" si="20"/>
        <v>1</v>
      </c>
      <c r="AQ182" s="1">
        <v>0</v>
      </c>
      <c r="AR182" s="1">
        <v>128</v>
      </c>
      <c r="AS182" s="1">
        <v>0</v>
      </c>
      <c r="AT182" s="200">
        <f>+Urq_InfraMR[[#This Row],[B.02.1 - Parque de Coches Eléctricos Motrices]]+Urq_InfraMR[[#This Row],[B.02.2 - Parque de Coches Eléctricos Motrices Remolcados Tipo R]]+Urq_InfraMR[[#This Row],[B.02.3 - Parque de Coches Eléctricos Motrices Tipo R]]</f>
        <v>128</v>
      </c>
      <c r="AU182" s="1">
        <v>0</v>
      </c>
      <c r="AV182" s="1">
        <v>0</v>
      </c>
      <c r="AW182" s="1">
        <v>0</v>
      </c>
      <c r="AX182" s="200">
        <f>+Urq_InfraMR[[#This Row],[B.03.1 - Parque de Coches Motores Motrices Remolcados]]+Urq_InfraMR[[#This Row],[B.03.2 - Parque de Coches Motores Motrices Intermedios]]+Urq_InfraMR[[#This Row],[B.03.3 - Parque de Coches Motores Motrices Cabina]]</f>
        <v>0</v>
      </c>
      <c r="AY182" s="1">
        <v>0</v>
      </c>
      <c r="AZ182" s="1">
        <v>0</v>
      </c>
      <c r="BA182" s="1">
        <v>0</v>
      </c>
      <c r="BB182" s="1">
        <v>0</v>
      </c>
      <c r="BC182" s="200">
        <f>+SUM(Urq_InfraMR[[#This Row],[B.04.1 - Parque de Coches Remolcados Clase Unica]:[B.04.5 - Parque de Coches Remolcados para Servicios Especiales (Cartoneros)]])</f>
        <v>0</v>
      </c>
      <c r="BD182" s="356">
        <v>0</v>
      </c>
      <c r="BE182" s="1">
        <v>1</v>
      </c>
      <c r="BF182" s="1">
        <v>0</v>
      </c>
      <c r="BG182" s="235">
        <v>1435</v>
      </c>
    </row>
    <row r="183" spans="1:59">
      <c r="A183" s="1">
        <v>2008</v>
      </c>
      <c r="B183" s="1" t="s">
        <v>62</v>
      </c>
      <c r="C183" s="10">
        <v>0.2</v>
      </c>
      <c r="D183" s="10">
        <v>0</v>
      </c>
      <c r="E183" s="10">
        <v>0</v>
      </c>
      <c r="F183" s="10">
        <v>25.676639999999999</v>
      </c>
      <c r="G183" s="192">
        <f t="shared" si="14"/>
        <v>25.876639999999998</v>
      </c>
      <c r="H183" s="192">
        <f>+Urq_InfraMR[[#This Row],[Total Líneas de Explotación ]]</f>
        <v>25.876639999999998</v>
      </c>
      <c r="I183" s="192">
        <v>25.677</v>
      </c>
      <c r="J183" s="10">
        <v>0.2</v>
      </c>
      <c r="K183" s="10">
        <v>2.5569999999999999</v>
      </c>
      <c r="L183" s="10">
        <v>54.899000000000001</v>
      </c>
      <c r="M183" s="10">
        <v>3.875</v>
      </c>
      <c r="N183" s="192">
        <f>+Urq_InfraMR[[#This Row],[A.03.1 -  Longitud de Vías de Explotación No Electrificadas Troncales y Ramales (vía principal) (km)]]+Urq_InfraMR[[#This Row],[A.04.1 -  Longitud de Vías de Explotación Electrificadas Troncales y Ramales (vía principal) (km)]]</f>
        <v>55.099000000000004</v>
      </c>
      <c r="O183" s="192">
        <f>+Urq_InfraMR[[#This Row],[Total Vías (excluido Auxiliares)]]</f>
        <v>55.099000000000004</v>
      </c>
      <c r="P183" s="1">
        <v>4</v>
      </c>
      <c r="Q183" s="1">
        <v>19</v>
      </c>
      <c r="R183" s="1">
        <v>0</v>
      </c>
      <c r="S183" s="194">
        <f t="shared" si="15"/>
        <v>23</v>
      </c>
      <c r="T183" s="194">
        <v>23</v>
      </c>
      <c r="U183" s="1">
        <v>0</v>
      </c>
      <c r="V183" s="1">
        <v>29</v>
      </c>
      <c r="W183" s="1">
        <v>0</v>
      </c>
      <c r="X183" s="1">
        <v>0</v>
      </c>
      <c r="Y183" s="1">
        <v>2</v>
      </c>
      <c r="Z183" s="196">
        <f t="shared" si="16"/>
        <v>31</v>
      </c>
      <c r="AA183" s="1">
        <v>3</v>
      </c>
      <c r="AB183" s="1">
        <v>6</v>
      </c>
      <c r="AC183" s="1">
        <f>+Urq_InfraMR[[#This Row],[Total Pasos Vehiculares a Nivel]]</f>
        <v>31</v>
      </c>
      <c r="AD183" s="196">
        <f t="shared" si="17"/>
        <v>40</v>
      </c>
      <c r="AE183" s="1">
        <v>1</v>
      </c>
      <c r="AF183" s="1">
        <v>3</v>
      </c>
      <c r="AG183" s="1">
        <v>38</v>
      </c>
      <c r="AH183" s="196">
        <f t="shared" si="18"/>
        <v>42</v>
      </c>
      <c r="AI183" s="7">
        <v>17.370999999999999</v>
      </c>
      <c r="AJ183" s="7">
        <v>0</v>
      </c>
      <c r="AK183" s="7">
        <v>8.3789999999999996</v>
      </c>
      <c r="AL183" s="198">
        <f t="shared" si="19"/>
        <v>25.75</v>
      </c>
      <c r="AM183" s="1">
        <v>1</v>
      </c>
      <c r="AN183" s="1">
        <v>0</v>
      </c>
      <c r="AO183" s="1">
        <v>0</v>
      </c>
      <c r="AP183" s="200">
        <f t="shared" si="20"/>
        <v>1</v>
      </c>
      <c r="AQ183" s="1">
        <v>0</v>
      </c>
      <c r="AR183" s="1">
        <v>128</v>
      </c>
      <c r="AS183" s="1">
        <v>0</v>
      </c>
      <c r="AT183" s="200">
        <f>+Urq_InfraMR[[#This Row],[B.02.1 - Parque de Coches Eléctricos Motrices]]+Urq_InfraMR[[#This Row],[B.02.2 - Parque de Coches Eléctricos Motrices Remolcados Tipo R]]+Urq_InfraMR[[#This Row],[B.02.3 - Parque de Coches Eléctricos Motrices Tipo R]]</f>
        <v>128</v>
      </c>
      <c r="AU183" s="1">
        <v>0</v>
      </c>
      <c r="AV183" s="1">
        <v>0</v>
      </c>
      <c r="AW183" s="1">
        <v>0</v>
      </c>
      <c r="AX183" s="200">
        <f>+Urq_InfraMR[[#This Row],[B.03.1 - Parque de Coches Motores Motrices Remolcados]]+Urq_InfraMR[[#This Row],[B.03.2 - Parque de Coches Motores Motrices Intermedios]]+Urq_InfraMR[[#This Row],[B.03.3 - Parque de Coches Motores Motrices Cabina]]</f>
        <v>0</v>
      </c>
      <c r="AY183" s="1">
        <v>0</v>
      </c>
      <c r="AZ183" s="1">
        <v>0</v>
      </c>
      <c r="BA183" s="1">
        <v>0</v>
      </c>
      <c r="BB183" s="1">
        <v>0</v>
      </c>
      <c r="BC183" s="200">
        <f>+SUM(Urq_InfraMR[[#This Row],[B.04.1 - Parque de Coches Remolcados Clase Unica]:[B.04.5 - Parque de Coches Remolcados para Servicios Especiales (Cartoneros)]])</f>
        <v>0</v>
      </c>
      <c r="BD183" s="356">
        <v>0</v>
      </c>
      <c r="BE183" s="1">
        <v>1</v>
      </c>
      <c r="BF183" s="1">
        <v>0</v>
      </c>
      <c r="BG183" s="235">
        <v>1435</v>
      </c>
    </row>
    <row r="184" spans="1:59">
      <c r="A184" s="1">
        <v>2008</v>
      </c>
      <c r="B184" s="1" t="s">
        <v>63</v>
      </c>
      <c r="C184" s="10">
        <v>0.2</v>
      </c>
      <c r="D184" s="10">
        <v>0</v>
      </c>
      <c r="E184" s="10">
        <v>0</v>
      </c>
      <c r="F184" s="10">
        <v>25.676639999999999</v>
      </c>
      <c r="G184" s="192">
        <f t="shared" si="14"/>
        <v>25.876639999999998</v>
      </c>
      <c r="H184" s="192">
        <f>+Urq_InfraMR[[#This Row],[Total Líneas de Explotación ]]</f>
        <v>25.876639999999998</v>
      </c>
      <c r="I184" s="192">
        <v>25.677</v>
      </c>
      <c r="J184" s="10">
        <v>0.2</v>
      </c>
      <c r="K184" s="10">
        <v>2.5569999999999999</v>
      </c>
      <c r="L184" s="10">
        <v>54.899000000000001</v>
      </c>
      <c r="M184" s="10">
        <v>3.875</v>
      </c>
      <c r="N184" s="192">
        <f>+Urq_InfraMR[[#This Row],[A.03.1 -  Longitud de Vías de Explotación No Electrificadas Troncales y Ramales (vía principal) (km)]]+Urq_InfraMR[[#This Row],[A.04.1 -  Longitud de Vías de Explotación Electrificadas Troncales y Ramales (vía principal) (km)]]</f>
        <v>55.099000000000004</v>
      </c>
      <c r="O184" s="192">
        <f>+Urq_InfraMR[[#This Row],[Total Vías (excluido Auxiliares)]]</f>
        <v>55.099000000000004</v>
      </c>
      <c r="P184" s="1">
        <v>4</v>
      </c>
      <c r="Q184" s="1">
        <v>19</v>
      </c>
      <c r="R184" s="1">
        <v>0</v>
      </c>
      <c r="S184" s="194">
        <f t="shared" si="15"/>
        <v>23</v>
      </c>
      <c r="T184" s="194">
        <v>23</v>
      </c>
      <c r="U184" s="1">
        <v>0</v>
      </c>
      <c r="V184" s="1">
        <v>29</v>
      </c>
      <c r="W184" s="1">
        <v>0</v>
      </c>
      <c r="X184" s="1">
        <v>0</v>
      </c>
      <c r="Y184" s="1">
        <v>2</v>
      </c>
      <c r="Z184" s="196">
        <f t="shared" si="16"/>
        <v>31</v>
      </c>
      <c r="AA184" s="1">
        <v>3</v>
      </c>
      <c r="AB184" s="1">
        <v>6</v>
      </c>
      <c r="AC184" s="1">
        <f>+Urq_InfraMR[[#This Row],[Total Pasos Vehiculares a Nivel]]</f>
        <v>31</v>
      </c>
      <c r="AD184" s="196">
        <f t="shared" si="17"/>
        <v>40</v>
      </c>
      <c r="AE184" s="1">
        <v>1</v>
      </c>
      <c r="AF184" s="1">
        <v>3</v>
      </c>
      <c r="AG184" s="1">
        <v>38</v>
      </c>
      <c r="AH184" s="196">
        <f t="shared" si="18"/>
        <v>42</v>
      </c>
      <c r="AI184" s="7">
        <v>17.370999999999999</v>
      </c>
      <c r="AJ184" s="7">
        <v>0</v>
      </c>
      <c r="AK184" s="7">
        <v>8.3789999999999996</v>
      </c>
      <c r="AL184" s="198">
        <f t="shared" si="19"/>
        <v>25.75</v>
      </c>
      <c r="AM184" s="1">
        <v>1</v>
      </c>
      <c r="AN184" s="1">
        <v>0</v>
      </c>
      <c r="AO184" s="1">
        <v>0</v>
      </c>
      <c r="AP184" s="200">
        <f t="shared" si="20"/>
        <v>1</v>
      </c>
      <c r="AQ184" s="1">
        <v>0</v>
      </c>
      <c r="AR184" s="1">
        <v>128</v>
      </c>
      <c r="AS184" s="1">
        <v>0</v>
      </c>
      <c r="AT184" s="200">
        <f>+Urq_InfraMR[[#This Row],[B.02.1 - Parque de Coches Eléctricos Motrices]]+Urq_InfraMR[[#This Row],[B.02.2 - Parque de Coches Eléctricos Motrices Remolcados Tipo R]]+Urq_InfraMR[[#This Row],[B.02.3 - Parque de Coches Eléctricos Motrices Tipo R]]</f>
        <v>128</v>
      </c>
      <c r="AU184" s="1">
        <v>0</v>
      </c>
      <c r="AV184" s="1">
        <v>0</v>
      </c>
      <c r="AW184" s="1">
        <v>0</v>
      </c>
      <c r="AX184" s="200">
        <f>+Urq_InfraMR[[#This Row],[B.03.1 - Parque de Coches Motores Motrices Remolcados]]+Urq_InfraMR[[#This Row],[B.03.2 - Parque de Coches Motores Motrices Intermedios]]+Urq_InfraMR[[#This Row],[B.03.3 - Parque de Coches Motores Motrices Cabina]]</f>
        <v>0</v>
      </c>
      <c r="AY184" s="1">
        <v>0</v>
      </c>
      <c r="AZ184" s="1">
        <v>0</v>
      </c>
      <c r="BA184" s="1">
        <v>0</v>
      </c>
      <c r="BB184" s="1">
        <v>0</v>
      </c>
      <c r="BC184" s="200">
        <f>+SUM(Urq_InfraMR[[#This Row],[B.04.1 - Parque de Coches Remolcados Clase Unica]:[B.04.5 - Parque de Coches Remolcados para Servicios Especiales (Cartoneros)]])</f>
        <v>0</v>
      </c>
      <c r="BD184" s="356">
        <v>0</v>
      </c>
      <c r="BE184" s="1">
        <v>1</v>
      </c>
      <c r="BF184" s="1">
        <v>0</v>
      </c>
      <c r="BG184" s="235">
        <v>1435</v>
      </c>
    </row>
    <row r="185" spans="1:59">
      <c r="A185" s="1">
        <v>2008</v>
      </c>
      <c r="B185" s="1" t="s">
        <v>64</v>
      </c>
      <c r="C185" s="10">
        <v>0.2</v>
      </c>
      <c r="D185" s="10">
        <v>0</v>
      </c>
      <c r="E185" s="10">
        <v>0</v>
      </c>
      <c r="F185" s="10">
        <v>25.676639999999999</v>
      </c>
      <c r="G185" s="192">
        <f t="shared" si="14"/>
        <v>25.876639999999998</v>
      </c>
      <c r="H185" s="192">
        <f>+Urq_InfraMR[[#This Row],[Total Líneas de Explotación ]]</f>
        <v>25.876639999999998</v>
      </c>
      <c r="I185" s="192">
        <v>25.677</v>
      </c>
      <c r="J185" s="10">
        <v>0.2</v>
      </c>
      <c r="K185" s="10">
        <v>2.5569999999999999</v>
      </c>
      <c r="L185" s="10">
        <v>54.899000000000001</v>
      </c>
      <c r="M185" s="10">
        <v>3.875</v>
      </c>
      <c r="N185" s="192">
        <f>+Urq_InfraMR[[#This Row],[A.03.1 -  Longitud de Vías de Explotación No Electrificadas Troncales y Ramales (vía principal) (km)]]+Urq_InfraMR[[#This Row],[A.04.1 -  Longitud de Vías de Explotación Electrificadas Troncales y Ramales (vía principal) (km)]]</f>
        <v>55.099000000000004</v>
      </c>
      <c r="O185" s="192">
        <f>+Urq_InfraMR[[#This Row],[Total Vías (excluido Auxiliares)]]</f>
        <v>55.099000000000004</v>
      </c>
      <c r="P185" s="1">
        <v>4</v>
      </c>
      <c r="Q185" s="1">
        <v>19</v>
      </c>
      <c r="R185" s="1">
        <v>0</v>
      </c>
      <c r="S185" s="194">
        <f t="shared" si="15"/>
        <v>23</v>
      </c>
      <c r="T185" s="194">
        <v>23</v>
      </c>
      <c r="U185" s="1">
        <v>0</v>
      </c>
      <c r="V185" s="1">
        <v>29</v>
      </c>
      <c r="W185" s="1">
        <v>0</v>
      </c>
      <c r="X185" s="1">
        <v>0</v>
      </c>
      <c r="Y185" s="1">
        <v>2</v>
      </c>
      <c r="Z185" s="196">
        <f t="shared" si="16"/>
        <v>31</v>
      </c>
      <c r="AA185" s="1">
        <v>3</v>
      </c>
      <c r="AB185" s="1">
        <v>6</v>
      </c>
      <c r="AC185" s="1">
        <f>+Urq_InfraMR[[#This Row],[Total Pasos Vehiculares a Nivel]]</f>
        <v>31</v>
      </c>
      <c r="AD185" s="196">
        <f t="shared" si="17"/>
        <v>40</v>
      </c>
      <c r="AE185" s="1">
        <v>1</v>
      </c>
      <c r="AF185" s="1">
        <v>3</v>
      </c>
      <c r="AG185" s="1">
        <v>38</v>
      </c>
      <c r="AH185" s="196">
        <f t="shared" si="18"/>
        <v>42</v>
      </c>
      <c r="AI185" s="7">
        <v>17.370999999999999</v>
      </c>
      <c r="AJ185" s="7">
        <v>0</v>
      </c>
      <c r="AK185" s="7">
        <v>8.3789999999999996</v>
      </c>
      <c r="AL185" s="198">
        <f t="shared" si="19"/>
        <v>25.75</v>
      </c>
      <c r="AM185" s="1">
        <v>1</v>
      </c>
      <c r="AN185" s="1">
        <v>0</v>
      </c>
      <c r="AO185" s="1">
        <v>0</v>
      </c>
      <c r="AP185" s="200">
        <f t="shared" si="20"/>
        <v>1</v>
      </c>
      <c r="AQ185" s="1">
        <v>0</v>
      </c>
      <c r="AR185" s="1">
        <v>128</v>
      </c>
      <c r="AS185" s="1">
        <v>0</v>
      </c>
      <c r="AT185" s="200">
        <f>+Urq_InfraMR[[#This Row],[B.02.1 - Parque de Coches Eléctricos Motrices]]+Urq_InfraMR[[#This Row],[B.02.2 - Parque de Coches Eléctricos Motrices Remolcados Tipo R]]+Urq_InfraMR[[#This Row],[B.02.3 - Parque de Coches Eléctricos Motrices Tipo R]]</f>
        <v>128</v>
      </c>
      <c r="AU185" s="1">
        <v>0</v>
      </c>
      <c r="AV185" s="1">
        <v>0</v>
      </c>
      <c r="AW185" s="1">
        <v>0</v>
      </c>
      <c r="AX185" s="200">
        <f>+Urq_InfraMR[[#This Row],[B.03.1 - Parque de Coches Motores Motrices Remolcados]]+Urq_InfraMR[[#This Row],[B.03.2 - Parque de Coches Motores Motrices Intermedios]]+Urq_InfraMR[[#This Row],[B.03.3 - Parque de Coches Motores Motrices Cabina]]</f>
        <v>0</v>
      </c>
      <c r="AY185" s="1">
        <v>0</v>
      </c>
      <c r="AZ185" s="1">
        <v>0</v>
      </c>
      <c r="BA185" s="1">
        <v>0</v>
      </c>
      <c r="BB185" s="1">
        <v>0</v>
      </c>
      <c r="BC185" s="200">
        <f>+SUM(Urq_InfraMR[[#This Row],[B.04.1 - Parque de Coches Remolcados Clase Unica]:[B.04.5 - Parque de Coches Remolcados para Servicios Especiales (Cartoneros)]])</f>
        <v>0</v>
      </c>
      <c r="BD185" s="356">
        <v>0</v>
      </c>
      <c r="BE185" s="1">
        <v>1</v>
      </c>
      <c r="BF185" s="1">
        <v>0</v>
      </c>
      <c r="BG185" s="235">
        <v>1435</v>
      </c>
    </row>
    <row r="186" spans="1:59">
      <c r="A186" s="1">
        <v>2008</v>
      </c>
      <c r="B186" s="1" t="s">
        <v>65</v>
      </c>
      <c r="C186" s="10">
        <v>0.2</v>
      </c>
      <c r="D186" s="10">
        <v>0</v>
      </c>
      <c r="E186" s="10">
        <v>0</v>
      </c>
      <c r="F186" s="10">
        <v>25.676639999999999</v>
      </c>
      <c r="G186" s="192">
        <f t="shared" si="14"/>
        <v>25.876639999999998</v>
      </c>
      <c r="H186" s="192">
        <f>+Urq_InfraMR[[#This Row],[Total Líneas de Explotación ]]</f>
        <v>25.876639999999998</v>
      </c>
      <c r="I186" s="192">
        <v>25.677</v>
      </c>
      <c r="J186" s="10">
        <v>0.2</v>
      </c>
      <c r="K186" s="10">
        <v>2.5569999999999999</v>
      </c>
      <c r="L186" s="10">
        <v>54.899000000000001</v>
      </c>
      <c r="M186" s="10">
        <v>3.875</v>
      </c>
      <c r="N186" s="192">
        <f>+Urq_InfraMR[[#This Row],[A.03.1 -  Longitud de Vías de Explotación No Electrificadas Troncales y Ramales (vía principal) (km)]]+Urq_InfraMR[[#This Row],[A.04.1 -  Longitud de Vías de Explotación Electrificadas Troncales y Ramales (vía principal) (km)]]</f>
        <v>55.099000000000004</v>
      </c>
      <c r="O186" s="192">
        <f>+Urq_InfraMR[[#This Row],[Total Vías (excluido Auxiliares)]]</f>
        <v>55.099000000000004</v>
      </c>
      <c r="P186" s="1">
        <v>4</v>
      </c>
      <c r="Q186" s="1">
        <v>19</v>
      </c>
      <c r="R186" s="1">
        <v>0</v>
      </c>
      <c r="S186" s="194">
        <f t="shared" si="15"/>
        <v>23</v>
      </c>
      <c r="T186" s="194">
        <v>23</v>
      </c>
      <c r="U186" s="1">
        <v>0</v>
      </c>
      <c r="V186" s="1">
        <v>29</v>
      </c>
      <c r="W186" s="1">
        <v>0</v>
      </c>
      <c r="X186" s="1">
        <v>0</v>
      </c>
      <c r="Y186" s="1">
        <v>2</v>
      </c>
      <c r="Z186" s="196">
        <f t="shared" si="16"/>
        <v>31</v>
      </c>
      <c r="AA186" s="1">
        <v>3</v>
      </c>
      <c r="AB186" s="1">
        <v>6</v>
      </c>
      <c r="AC186" s="1">
        <f>+Urq_InfraMR[[#This Row],[Total Pasos Vehiculares a Nivel]]</f>
        <v>31</v>
      </c>
      <c r="AD186" s="196">
        <f t="shared" si="17"/>
        <v>40</v>
      </c>
      <c r="AE186" s="1">
        <v>1</v>
      </c>
      <c r="AF186" s="1">
        <v>3</v>
      </c>
      <c r="AG186" s="1">
        <v>38</v>
      </c>
      <c r="AH186" s="196">
        <f t="shared" si="18"/>
        <v>42</v>
      </c>
      <c r="AI186" s="7">
        <v>17.370999999999999</v>
      </c>
      <c r="AJ186" s="7">
        <v>0</v>
      </c>
      <c r="AK186" s="7">
        <v>8.3789999999999996</v>
      </c>
      <c r="AL186" s="198">
        <f t="shared" si="19"/>
        <v>25.75</v>
      </c>
      <c r="AM186" s="1">
        <v>1</v>
      </c>
      <c r="AN186" s="1">
        <v>0</v>
      </c>
      <c r="AO186" s="1">
        <v>0</v>
      </c>
      <c r="AP186" s="200">
        <f t="shared" si="20"/>
        <v>1</v>
      </c>
      <c r="AQ186" s="1">
        <v>0</v>
      </c>
      <c r="AR186" s="1">
        <v>128</v>
      </c>
      <c r="AS186" s="1">
        <v>0</v>
      </c>
      <c r="AT186" s="200">
        <f>+Urq_InfraMR[[#This Row],[B.02.1 - Parque de Coches Eléctricos Motrices]]+Urq_InfraMR[[#This Row],[B.02.2 - Parque de Coches Eléctricos Motrices Remolcados Tipo R]]+Urq_InfraMR[[#This Row],[B.02.3 - Parque de Coches Eléctricos Motrices Tipo R]]</f>
        <v>128</v>
      </c>
      <c r="AU186" s="1">
        <v>0</v>
      </c>
      <c r="AV186" s="1">
        <v>0</v>
      </c>
      <c r="AW186" s="1">
        <v>0</v>
      </c>
      <c r="AX186" s="200">
        <f>+Urq_InfraMR[[#This Row],[B.03.1 - Parque de Coches Motores Motrices Remolcados]]+Urq_InfraMR[[#This Row],[B.03.2 - Parque de Coches Motores Motrices Intermedios]]+Urq_InfraMR[[#This Row],[B.03.3 - Parque de Coches Motores Motrices Cabina]]</f>
        <v>0</v>
      </c>
      <c r="AY186" s="1">
        <v>0</v>
      </c>
      <c r="AZ186" s="1">
        <v>0</v>
      </c>
      <c r="BA186" s="1">
        <v>0</v>
      </c>
      <c r="BB186" s="1">
        <v>0</v>
      </c>
      <c r="BC186" s="200">
        <f>+SUM(Urq_InfraMR[[#This Row],[B.04.1 - Parque de Coches Remolcados Clase Unica]:[B.04.5 - Parque de Coches Remolcados para Servicios Especiales (Cartoneros)]])</f>
        <v>0</v>
      </c>
      <c r="BD186" s="356">
        <v>0</v>
      </c>
      <c r="BE186" s="1">
        <v>1</v>
      </c>
      <c r="BF186" s="1">
        <v>0</v>
      </c>
      <c r="BG186" s="235">
        <v>1435</v>
      </c>
    </row>
    <row r="187" spans="1:59">
      <c r="A187" s="1">
        <v>2008</v>
      </c>
      <c r="B187" s="1" t="s">
        <v>66</v>
      </c>
      <c r="C187" s="10">
        <v>0.2</v>
      </c>
      <c r="D187" s="10">
        <v>0</v>
      </c>
      <c r="E187" s="10">
        <v>0</v>
      </c>
      <c r="F187" s="10">
        <v>25.676639999999999</v>
      </c>
      <c r="G187" s="192">
        <f t="shared" si="14"/>
        <v>25.876639999999998</v>
      </c>
      <c r="H187" s="192">
        <f>+Urq_InfraMR[[#This Row],[Total Líneas de Explotación ]]</f>
        <v>25.876639999999998</v>
      </c>
      <c r="I187" s="192">
        <v>25.677</v>
      </c>
      <c r="J187" s="10">
        <v>0.2</v>
      </c>
      <c r="K187" s="10">
        <v>2.5569999999999999</v>
      </c>
      <c r="L187" s="10">
        <v>54.899000000000001</v>
      </c>
      <c r="M187" s="10">
        <v>3.875</v>
      </c>
      <c r="N187" s="192">
        <f>+Urq_InfraMR[[#This Row],[A.03.1 -  Longitud de Vías de Explotación No Electrificadas Troncales y Ramales (vía principal) (km)]]+Urq_InfraMR[[#This Row],[A.04.1 -  Longitud de Vías de Explotación Electrificadas Troncales y Ramales (vía principal) (km)]]</f>
        <v>55.099000000000004</v>
      </c>
      <c r="O187" s="192">
        <f>+Urq_InfraMR[[#This Row],[Total Vías (excluido Auxiliares)]]</f>
        <v>55.099000000000004</v>
      </c>
      <c r="P187" s="1">
        <v>4</v>
      </c>
      <c r="Q187" s="1">
        <v>19</v>
      </c>
      <c r="R187" s="1">
        <v>0</v>
      </c>
      <c r="S187" s="194">
        <f t="shared" si="15"/>
        <v>23</v>
      </c>
      <c r="T187" s="194">
        <v>23</v>
      </c>
      <c r="U187" s="1">
        <v>0</v>
      </c>
      <c r="V187" s="1">
        <v>29</v>
      </c>
      <c r="W187" s="1">
        <v>0</v>
      </c>
      <c r="X187" s="1">
        <v>0</v>
      </c>
      <c r="Y187" s="1">
        <v>2</v>
      </c>
      <c r="Z187" s="196">
        <f t="shared" si="16"/>
        <v>31</v>
      </c>
      <c r="AA187" s="1">
        <v>3</v>
      </c>
      <c r="AB187" s="1">
        <v>6</v>
      </c>
      <c r="AC187" s="1">
        <f>+Urq_InfraMR[[#This Row],[Total Pasos Vehiculares a Nivel]]</f>
        <v>31</v>
      </c>
      <c r="AD187" s="196">
        <f t="shared" si="17"/>
        <v>40</v>
      </c>
      <c r="AE187" s="1">
        <v>1</v>
      </c>
      <c r="AF187" s="1">
        <v>3</v>
      </c>
      <c r="AG187" s="1">
        <v>38</v>
      </c>
      <c r="AH187" s="196">
        <f t="shared" si="18"/>
        <v>42</v>
      </c>
      <c r="AI187" s="7">
        <v>17.370999999999999</v>
      </c>
      <c r="AJ187" s="7">
        <v>0</v>
      </c>
      <c r="AK187" s="7">
        <v>8.3789999999999996</v>
      </c>
      <c r="AL187" s="198">
        <f t="shared" si="19"/>
        <v>25.75</v>
      </c>
      <c r="AM187" s="1">
        <v>1</v>
      </c>
      <c r="AN187" s="1">
        <v>0</v>
      </c>
      <c r="AO187" s="1">
        <v>0</v>
      </c>
      <c r="AP187" s="200">
        <f t="shared" si="20"/>
        <v>1</v>
      </c>
      <c r="AQ187" s="1">
        <v>0</v>
      </c>
      <c r="AR187" s="1">
        <v>128</v>
      </c>
      <c r="AS187" s="1">
        <v>0</v>
      </c>
      <c r="AT187" s="200">
        <f>+Urq_InfraMR[[#This Row],[B.02.1 - Parque de Coches Eléctricos Motrices]]+Urq_InfraMR[[#This Row],[B.02.2 - Parque de Coches Eléctricos Motrices Remolcados Tipo R]]+Urq_InfraMR[[#This Row],[B.02.3 - Parque de Coches Eléctricos Motrices Tipo R]]</f>
        <v>128</v>
      </c>
      <c r="AU187" s="1">
        <v>0</v>
      </c>
      <c r="AV187" s="1">
        <v>0</v>
      </c>
      <c r="AW187" s="1">
        <v>0</v>
      </c>
      <c r="AX187" s="200">
        <f>+Urq_InfraMR[[#This Row],[B.03.1 - Parque de Coches Motores Motrices Remolcados]]+Urq_InfraMR[[#This Row],[B.03.2 - Parque de Coches Motores Motrices Intermedios]]+Urq_InfraMR[[#This Row],[B.03.3 - Parque de Coches Motores Motrices Cabina]]</f>
        <v>0</v>
      </c>
      <c r="AY187" s="1">
        <v>0</v>
      </c>
      <c r="AZ187" s="1">
        <v>0</v>
      </c>
      <c r="BA187" s="1">
        <v>0</v>
      </c>
      <c r="BB187" s="1">
        <v>0</v>
      </c>
      <c r="BC187" s="200">
        <f>+SUM(Urq_InfraMR[[#This Row],[B.04.1 - Parque de Coches Remolcados Clase Unica]:[B.04.5 - Parque de Coches Remolcados para Servicios Especiales (Cartoneros)]])</f>
        <v>0</v>
      </c>
      <c r="BD187" s="356">
        <v>0</v>
      </c>
      <c r="BE187" s="1">
        <v>1</v>
      </c>
      <c r="BF187" s="1">
        <v>0</v>
      </c>
      <c r="BG187" s="235">
        <v>1435</v>
      </c>
    </row>
    <row r="188" spans="1:59">
      <c r="A188" s="1">
        <v>2008</v>
      </c>
      <c r="B188" s="1" t="s">
        <v>67</v>
      </c>
      <c r="C188" s="10">
        <v>0.2</v>
      </c>
      <c r="D188" s="10">
        <v>0</v>
      </c>
      <c r="E188" s="10">
        <v>0</v>
      </c>
      <c r="F188" s="10">
        <v>25.676639999999999</v>
      </c>
      <c r="G188" s="192">
        <f t="shared" si="14"/>
        <v>25.876639999999998</v>
      </c>
      <c r="H188" s="192">
        <f>+Urq_InfraMR[[#This Row],[Total Líneas de Explotación ]]</f>
        <v>25.876639999999998</v>
      </c>
      <c r="I188" s="192">
        <v>25.677</v>
      </c>
      <c r="J188" s="10">
        <v>0.2</v>
      </c>
      <c r="K188" s="10">
        <v>2.5569999999999999</v>
      </c>
      <c r="L188" s="10">
        <v>54.899000000000001</v>
      </c>
      <c r="M188" s="10">
        <v>3.875</v>
      </c>
      <c r="N188" s="192">
        <f>+Urq_InfraMR[[#This Row],[A.03.1 -  Longitud de Vías de Explotación No Electrificadas Troncales y Ramales (vía principal) (km)]]+Urq_InfraMR[[#This Row],[A.04.1 -  Longitud de Vías de Explotación Electrificadas Troncales y Ramales (vía principal) (km)]]</f>
        <v>55.099000000000004</v>
      </c>
      <c r="O188" s="192">
        <f>+Urq_InfraMR[[#This Row],[Total Vías (excluido Auxiliares)]]</f>
        <v>55.099000000000004</v>
      </c>
      <c r="P188" s="1">
        <v>4</v>
      </c>
      <c r="Q188" s="1">
        <v>19</v>
      </c>
      <c r="R188" s="1">
        <v>0</v>
      </c>
      <c r="S188" s="194">
        <f t="shared" si="15"/>
        <v>23</v>
      </c>
      <c r="T188" s="194">
        <v>23</v>
      </c>
      <c r="U188" s="1">
        <v>0</v>
      </c>
      <c r="V188" s="1">
        <v>29</v>
      </c>
      <c r="W188" s="1">
        <v>0</v>
      </c>
      <c r="X188" s="1">
        <v>0</v>
      </c>
      <c r="Y188" s="1">
        <v>2</v>
      </c>
      <c r="Z188" s="196">
        <f t="shared" si="16"/>
        <v>31</v>
      </c>
      <c r="AA188" s="1">
        <v>3</v>
      </c>
      <c r="AB188" s="1">
        <v>6</v>
      </c>
      <c r="AC188" s="1">
        <f>+Urq_InfraMR[[#This Row],[Total Pasos Vehiculares a Nivel]]</f>
        <v>31</v>
      </c>
      <c r="AD188" s="196">
        <f t="shared" si="17"/>
        <v>40</v>
      </c>
      <c r="AE188" s="1">
        <v>1</v>
      </c>
      <c r="AF188" s="1">
        <v>3</v>
      </c>
      <c r="AG188" s="1">
        <v>38</v>
      </c>
      <c r="AH188" s="196">
        <f t="shared" si="18"/>
        <v>42</v>
      </c>
      <c r="AI188" s="7">
        <v>17.370999999999999</v>
      </c>
      <c r="AJ188" s="7">
        <v>0</v>
      </c>
      <c r="AK188" s="7">
        <v>8.3789999999999996</v>
      </c>
      <c r="AL188" s="198">
        <f t="shared" si="19"/>
        <v>25.75</v>
      </c>
      <c r="AM188" s="1">
        <v>1</v>
      </c>
      <c r="AN188" s="1">
        <v>0</v>
      </c>
      <c r="AO188" s="1">
        <v>0</v>
      </c>
      <c r="AP188" s="200">
        <f t="shared" si="20"/>
        <v>1</v>
      </c>
      <c r="AQ188" s="1">
        <v>0</v>
      </c>
      <c r="AR188" s="1">
        <v>128</v>
      </c>
      <c r="AS188" s="1">
        <v>0</v>
      </c>
      <c r="AT188" s="200">
        <f>+Urq_InfraMR[[#This Row],[B.02.1 - Parque de Coches Eléctricos Motrices]]+Urq_InfraMR[[#This Row],[B.02.2 - Parque de Coches Eléctricos Motrices Remolcados Tipo R]]+Urq_InfraMR[[#This Row],[B.02.3 - Parque de Coches Eléctricos Motrices Tipo R]]</f>
        <v>128</v>
      </c>
      <c r="AU188" s="1">
        <v>0</v>
      </c>
      <c r="AV188" s="1">
        <v>0</v>
      </c>
      <c r="AW188" s="1">
        <v>0</v>
      </c>
      <c r="AX188" s="200">
        <f>+Urq_InfraMR[[#This Row],[B.03.1 - Parque de Coches Motores Motrices Remolcados]]+Urq_InfraMR[[#This Row],[B.03.2 - Parque de Coches Motores Motrices Intermedios]]+Urq_InfraMR[[#This Row],[B.03.3 - Parque de Coches Motores Motrices Cabina]]</f>
        <v>0</v>
      </c>
      <c r="AY188" s="1">
        <v>0</v>
      </c>
      <c r="AZ188" s="1">
        <v>0</v>
      </c>
      <c r="BA188" s="1">
        <v>0</v>
      </c>
      <c r="BB188" s="1">
        <v>0</v>
      </c>
      <c r="BC188" s="200">
        <f>+SUM(Urq_InfraMR[[#This Row],[B.04.1 - Parque de Coches Remolcados Clase Unica]:[B.04.5 - Parque de Coches Remolcados para Servicios Especiales (Cartoneros)]])</f>
        <v>0</v>
      </c>
      <c r="BD188" s="356">
        <v>0</v>
      </c>
      <c r="BE188" s="1">
        <v>1</v>
      </c>
      <c r="BF188" s="1">
        <v>0</v>
      </c>
      <c r="BG188" s="235">
        <v>1435</v>
      </c>
    </row>
    <row r="189" spans="1:59">
      <c r="A189" s="1">
        <v>2008</v>
      </c>
      <c r="B189" s="1" t="s">
        <v>68</v>
      </c>
      <c r="C189" s="10">
        <v>0.2</v>
      </c>
      <c r="D189" s="10">
        <v>0</v>
      </c>
      <c r="E189" s="10">
        <v>0</v>
      </c>
      <c r="F189" s="10">
        <v>25.676639999999999</v>
      </c>
      <c r="G189" s="192">
        <f t="shared" si="14"/>
        <v>25.876639999999998</v>
      </c>
      <c r="H189" s="192">
        <f>+Urq_InfraMR[[#This Row],[Total Líneas de Explotación ]]</f>
        <v>25.876639999999998</v>
      </c>
      <c r="I189" s="192">
        <v>25.677</v>
      </c>
      <c r="J189" s="10">
        <v>0.2</v>
      </c>
      <c r="K189" s="10">
        <v>2.5569999999999999</v>
      </c>
      <c r="L189" s="10">
        <v>54.899000000000001</v>
      </c>
      <c r="M189" s="10">
        <v>3.875</v>
      </c>
      <c r="N189" s="192">
        <f>+Urq_InfraMR[[#This Row],[A.03.1 -  Longitud de Vías de Explotación No Electrificadas Troncales y Ramales (vía principal) (km)]]+Urq_InfraMR[[#This Row],[A.04.1 -  Longitud de Vías de Explotación Electrificadas Troncales y Ramales (vía principal) (km)]]</f>
        <v>55.099000000000004</v>
      </c>
      <c r="O189" s="192">
        <f>+Urq_InfraMR[[#This Row],[Total Vías (excluido Auxiliares)]]</f>
        <v>55.099000000000004</v>
      </c>
      <c r="P189" s="1">
        <v>4</v>
      </c>
      <c r="Q189" s="1">
        <v>19</v>
      </c>
      <c r="R189" s="1">
        <v>0</v>
      </c>
      <c r="S189" s="194">
        <f t="shared" si="15"/>
        <v>23</v>
      </c>
      <c r="T189" s="194">
        <v>23</v>
      </c>
      <c r="U189" s="1">
        <v>0</v>
      </c>
      <c r="V189" s="1">
        <v>29</v>
      </c>
      <c r="W189" s="1">
        <v>0</v>
      </c>
      <c r="X189" s="1">
        <v>0</v>
      </c>
      <c r="Y189" s="1">
        <v>2</v>
      </c>
      <c r="Z189" s="196">
        <f t="shared" si="16"/>
        <v>31</v>
      </c>
      <c r="AA189" s="1">
        <v>3</v>
      </c>
      <c r="AB189" s="1">
        <v>6</v>
      </c>
      <c r="AC189" s="1">
        <f>+Urq_InfraMR[[#This Row],[Total Pasos Vehiculares a Nivel]]</f>
        <v>31</v>
      </c>
      <c r="AD189" s="196">
        <f t="shared" si="17"/>
        <v>40</v>
      </c>
      <c r="AE189" s="1">
        <v>1</v>
      </c>
      <c r="AF189" s="1">
        <v>3</v>
      </c>
      <c r="AG189" s="1">
        <v>38</v>
      </c>
      <c r="AH189" s="196">
        <f t="shared" si="18"/>
        <v>42</v>
      </c>
      <c r="AI189" s="7">
        <v>17.370999999999999</v>
      </c>
      <c r="AJ189" s="7">
        <v>0</v>
      </c>
      <c r="AK189" s="7">
        <v>8.3789999999999996</v>
      </c>
      <c r="AL189" s="198">
        <f t="shared" si="19"/>
        <v>25.75</v>
      </c>
      <c r="AM189" s="1">
        <v>1</v>
      </c>
      <c r="AN189" s="1">
        <v>0</v>
      </c>
      <c r="AO189" s="1">
        <v>0</v>
      </c>
      <c r="AP189" s="200">
        <f t="shared" si="20"/>
        <v>1</v>
      </c>
      <c r="AQ189" s="1">
        <v>0</v>
      </c>
      <c r="AR189" s="1">
        <v>128</v>
      </c>
      <c r="AS189" s="1">
        <v>0</v>
      </c>
      <c r="AT189" s="200">
        <f>+Urq_InfraMR[[#This Row],[B.02.1 - Parque de Coches Eléctricos Motrices]]+Urq_InfraMR[[#This Row],[B.02.2 - Parque de Coches Eléctricos Motrices Remolcados Tipo R]]+Urq_InfraMR[[#This Row],[B.02.3 - Parque de Coches Eléctricos Motrices Tipo R]]</f>
        <v>128</v>
      </c>
      <c r="AU189" s="1">
        <v>0</v>
      </c>
      <c r="AV189" s="1">
        <v>0</v>
      </c>
      <c r="AW189" s="1">
        <v>0</v>
      </c>
      <c r="AX189" s="200">
        <f>+Urq_InfraMR[[#This Row],[B.03.1 - Parque de Coches Motores Motrices Remolcados]]+Urq_InfraMR[[#This Row],[B.03.2 - Parque de Coches Motores Motrices Intermedios]]+Urq_InfraMR[[#This Row],[B.03.3 - Parque de Coches Motores Motrices Cabina]]</f>
        <v>0</v>
      </c>
      <c r="AY189" s="1">
        <v>0</v>
      </c>
      <c r="AZ189" s="1">
        <v>0</v>
      </c>
      <c r="BA189" s="1">
        <v>0</v>
      </c>
      <c r="BB189" s="1">
        <v>0</v>
      </c>
      <c r="BC189" s="200">
        <f>+SUM(Urq_InfraMR[[#This Row],[B.04.1 - Parque de Coches Remolcados Clase Unica]:[B.04.5 - Parque de Coches Remolcados para Servicios Especiales (Cartoneros)]])</f>
        <v>0</v>
      </c>
      <c r="BD189" s="356">
        <v>0</v>
      </c>
      <c r="BE189" s="1">
        <v>1</v>
      </c>
      <c r="BF189" s="1">
        <v>0</v>
      </c>
      <c r="BG189" s="235">
        <v>1435</v>
      </c>
    </row>
    <row r="190" spans="1:59">
      <c r="A190" s="1">
        <v>2008</v>
      </c>
      <c r="B190" s="1" t="s">
        <v>69</v>
      </c>
      <c r="C190" s="10">
        <v>0.2</v>
      </c>
      <c r="D190" s="10">
        <v>0</v>
      </c>
      <c r="E190" s="10">
        <v>0</v>
      </c>
      <c r="F190" s="10">
        <v>25.676639999999999</v>
      </c>
      <c r="G190" s="192">
        <f t="shared" si="14"/>
        <v>25.876639999999998</v>
      </c>
      <c r="H190" s="192">
        <f>+Urq_InfraMR[[#This Row],[Total Líneas de Explotación ]]</f>
        <v>25.876639999999998</v>
      </c>
      <c r="I190" s="192">
        <v>25.677</v>
      </c>
      <c r="J190" s="10">
        <v>0.2</v>
      </c>
      <c r="K190" s="10">
        <v>2.5569999999999999</v>
      </c>
      <c r="L190" s="10">
        <v>54.899000000000001</v>
      </c>
      <c r="M190" s="10">
        <v>3.875</v>
      </c>
      <c r="N190" s="192">
        <f>+Urq_InfraMR[[#This Row],[A.03.1 -  Longitud de Vías de Explotación No Electrificadas Troncales y Ramales (vía principal) (km)]]+Urq_InfraMR[[#This Row],[A.04.1 -  Longitud de Vías de Explotación Electrificadas Troncales y Ramales (vía principal) (km)]]</f>
        <v>55.099000000000004</v>
      </c>
      <c r="O190" s="192">
        <f>+Urq_InfraMR[[#This Row],[Total Vías (excluido Auxiliares)]]</f>
        <v>55.099000000000004</v>
      </c>
      <c r="P190" s="1">
        <v>4</v>
      </c>
      <c r="Q190" s="1">
        <v>19</v>
      </c>
      <c r="R190" s="1">
        <v>0</v>
      </c>
      <c r="S190" s="194">
        <f t="shared" si="15"/>
        <v>23</v>
      </c>
      <c r="T190" s="194">
        <v>23</v>
      </c>
      <c r="U190" s="1">
        <v>0</v>
      </c>
      <c r="V190" s="1">
        <v>29</v>
      </c>
      <c r="W190" s="1">
        <v>0</v>
      </c>
      <c r="X190" s="1">
        <v>0</v>
      </c>
      <c r="Y190" s="1">
        <v>2</v>
      </c>
      <c r="Z190" s="196">
        <f t="shared" si="16"/>
        <v>31</v>
      </c>
      <c r="AA190" s="1">
        <v>3</v>
      </c>
      <c r="AB190" s="1">
        <v>6</v>
      </c>
      <c r="AC190" s="1">
        <f>+Urq_InfraMR[[#This Row],[Total Pasos Vehiculares a Nivel]]</f>
        <v>31</v>
      </c>
      <c r="AD190" s="196">
        <f t="shared" si="17"/>
        <v>40</v>
      </c>
      <c r="AE190" s="1">
        <v>1</v>
      </c>
      <c r="AF190" s="1">
        <v>3</v>
      </c>
      <c r="AG190" s="1">
        <v>38</v>
      </c>
      <c r="AH190" s="196">
        <f t="shared" si="18"/>
        <v>42</v>
      </c>
      <c r="AI190" s="7">
        <v>17.370999999999999</v>
      </c>
      <c r="AJ190" s="7">
        <v>0</v>
      </c>
      <c r="AK190" s="7">
        <v>8.3789999999999996</v>
      </c>
      <c r="AL190" s="198">
        <f t="shared" si="19"/>
        <v>25.75</v>
      </c>
      <c r="AM190" s="1">
        <v>1</v>
      </c>
      <c r="AN190" s="1">
        <v>0</v>
      </c>
      <c r="AO190" s="1">
        <v>0</v>
      </c>
      <c r="AP190" s="200">
        <f t="shared" si="20"/>
        <v>1</v>
      </c>
      <c r="AQ190" s="1">
        <v>0</v>
      </c>
      <c r="AR190" s="1">
        <v>128</v>
      </c>
      <c r="AS190" s="1">
        <v>0</v>
      </c>
      <c r="AT190" s="200">
        <f>+Urq_InfraMR[[#This Row],[B.02.1 - Parque de Coches Eléctricos Motrices]]+Urq_InfraMR[[#This Row],[B.02.2 - Parque de Coches Eléctricos Motrices Remolcados Tipo R]]+Urq_InfraMR[[#This Row],[B.02.3 - Parque de Coches Eléctricos Motrices Tipo R]]</f>
        <v>128</v>
      </c>
      <c r="AU190" s="1">
        <v>0</v>
      </c>
      <c r="AV190" s="1">
        <v>0</v>
      </c>
      <c r="AW190" s="1">
        <v>0</v>
      </c>
      <c r="AX190" s="200">
        <f>+Urq_InfraMR[[#This Row],[B.03.1 - Parque de Coches Motores Motrices Remolcados]]+Urq_InfraMR[[#This Row],[B.03.2 - Parque de Coches Motores Motrices Intermedios]]+Urq_InfraMR[[#This Row],[B.03.3 - Parque de Coches Motores Motrices Cabina]]</f>
        <v>0</v>
      </c>
      <c r="AY190" s="1">
        <v>0</v>
      </c>
      <c r="AZ190" s="1">
        <v>0</v>
      </c>
      <c r="BA190" s="1">
        <v>0</v>
      </c>
      <c r="BB190" s="1">
        <v>0</v>
      </c>
      <c r="BC190" s="200">
        <f>+SUM(Urq_InfraMR[[#This Row],[B.04.1 - Parque de Coches Remolcados Clase Unica]:[B.04.5 - Parque de Coches Remolcados para Servicios Especiales (Cartoneros)]])</f>
        <v>0</v>
      </c>
      <c r="BD190" s="356">
        <v>0</v>
      </c>
      <c r="BE190" s="1">
        <v>1</v>
      </c>
      <c r="BF190" s="1">
        <v>0</v>
      </c>
      <c r="BG190" s="235">
        <v>1435</v>
      </c>
    </row>
    <row r="191" spans="1:59">
      <c r="A191" s="1">
        <v>2008</v>
      </c>
      <c r="B191" s="1" t="s">
        <v>70</v>
      </c>
      <c r="C191" s="10">
        <v>0.2</v>
      </c>
      <c r="D191" s="10">
        <v>0</v>
      </c>
      <c r="E191" s="10">
        <v>0</v>
      </c>
      <c r="F191" s="10">
        <v>25.676639999999999</v>
      </c>
      <c r="G191" s="192">
        <f t="shared" si="14"/>
        <v>25.876639999999998</v>
      </c>
      <c r="H191" s="192">
        <f>+Urq_InfraMR[[#This Row],[Total Líneas de Explotación ]]</f>
        <v>25.876639999999998</v>
      </c>
      <c r="I191" s="192">
        <v>25.677</v>
      </c>
      <c r="J191" s="10">
        <v>0.2</v>
      </c>
      <c r="K191" s="10">
        <v>2.5569999999999999</v>
      </c>
      <c r="L191" s="10">
        <v>54.899000000000001</v>
      </c>
      <c r="M191" s="10">
        <v>3.875</v>
      </c>
      <c r="N191" s="192">
        <f>+Urq_InfraMR[[#This Row],[A.03.1 -  Longitud de Vías de Explotación No Electrificadas Troncales y Ramales (vía principal) (km)]]+Urq_InfraMR[[#This Row],[A.04.1 -  Longitud de Vías de Explotación Electrificadas Troncales y Ramales (vía principal) (km)]]</f>
        <v>55.099000000000004</v>
      </c>
      <c r="O191" s="192">
        <f>+Urq_InfraMR[[#This Row],[Total Vías (excluido Auxiliares)]]</f>
        <v>55.099000000000004</v>
      </c>
      <c r="P191" s="1">
        <v>4</v>
      </c>
      <c r="Q191" s="1">
        <v>19</v>
      </c>
      <c r="R191" s="1">
        <v>0</v>
      </c>
      <c r="S191" s="194">
        <f t="shared" si="15"/>
        <v>23</v>
      </c>
      <c r="T191" s="194">
        <v>23</v>
      </c>
      <c r="U191" s="1">
        <v>0</v>
      </c>
      <c r="V191" s="1">
        <v>29</v>
      </c>
      <c r="W191" s="1">
        <v>0</v>
      </c>
      <c r="X191" s="1">
        <v>0</v>
      </c>
      <c r="Y191" s="1">
        <v>2</v>
      </c>
      <c r="Z191" s="196">
        <f t="shared" si="16"/>
        <v>31</v>
      </c>
      <c r="AA191" s="1">
        <v>3</v>
      </c>
      <c r="AB191" s="1">
        <v>6</v>
      </c>
      <c r="AC191" s="1">
        <f>+Urq_InfraMR[[#This Row],[Total Pasos Vehiculares a Nivel]]</f>
        <v>31</v>
      </c>
      <c r="AD191" s="196">
        <f t="shared" si="17"/>
        <v>40</v>
      </c>
      <c r="AE191" s="1">
        <v>1</v>
      </c>
      <c r="AF191" s="1">
        <v>3</v>
      </c>
      <c r="AG191" s="1">
        <v>38</v>
      </c>
      <c r="AH191" s="196">
        <f t="shared" si="18"/>
        <v>42</v>
      </c>
      <c r="AI191" s="7">
        <v>17.370999999999999</v>
      </c>
      <c r="AJ191" s="7">
        <v>0</v>
      </c>
      <c r="AK191" s="7">
        <v>8.3789999999999996</v>
      </c>
      <c r="AL191" s="198">
        <f t="shared" si="19"/>
        <v>25.75</v>
      </c>
      <c r="AM191" s="1">
        <v>1</v>
      </c>
      <c r="AN191" s="1">
        <v>0</v>
      </c>
      <c r="AO191" s="1">
        <v>0</v>
      </c>
      <c r="AP191" s="200">
        <f t="shared" si="20"/>
        <v>1</v>
      </c>
      <c r="AQ191" s="1">
        <v>0</v>
      </c>
      <c r="AR191" s="1">
        <v>128</v>
      </c>
      <c r="AS191" s="1">
        <v>0</v>
      </c>
      <c r="AT191" s="200">
        <f>+Urq_InfraMR[[#This Row],[B.02.1 - Parque de Coches Eléctricos Motrices]]+Urq_InfraMR[[#This Row],[B.02.2 - Parque de Coches Eléctricos Motrices Remolcados Tipo R]]+Urq_InfraMR[[#This Row],[B.02.3 - Parque de Coches Eléctricos Motrices Tipo R]]</f>
        <v>128</v>
      </c>
      <c r="AU191" s="1">
        <v>0</v>
      </c>
      <c r="AV191" s="1">
        <v>0</v>
      </c>
      <c r="AW191" s="1">
        <v>0</v>
      </c>
      <c r="AX191" s="200">
        <f>+Urq_InfraMR[[#This Row],[B.03.1 - Parque de Coches Motores Motrices Remolcados]]+Urq_InfraMR[[#This Row],[B.03.2 - Parque de Coches Motores Motrices Intermedios]]+Urq_InfraMR[[#This Row],[B.03.3 - Parque de Coches Motores Motrices Cabina]]</f>
        <v>0</v>
      </c>
      <c r="AY191" s="1">
        <v>0</v>
      </c>
      <c r="AZ191" s="1">
        <v>0</v>
      </c>
      <c r="BA191" s="1">
        <v>0</v>
      </c>
      <c r="BB191" s="1">
        <v>0</v>
      </c>
      <c r="BC191" s="200">
        <f>+SUM(Urq_InfraMR[[#This Row],[B.04.1 - Parque de Coches Remolcados Clase Unica]:[B.04.5 - Parque de Coches Remolcados para Servicios Especiales (Cartoneros)]])</f>
        <v>0</v>
      </c>
      <c r="BD191" s="356">
        <v>0</v>
      </c>
      <c r="BE191" s="1">
        <v>1</v>
      </c>
      <c r="BF191" s="1">
        <v>0</v>
      </c>
      <c r="BG191" s="235">
        <v>1435</v>
      </c>
    </row>
    <row r="192" spans="1:59">
      <c r="A192" s="1">
        <v>2008</v>
      </c>
      <c r="B192" s="1" t="s">
        <v>71</v>
      </c>
      <c r="C192" s="10">
        <v>0.2</v>
      </c>
      <c r="D192" s="10">
        <v>0</v>
      </c>
      <c r="E192" s="10">
        <v>0</v>
      </c>
      <c r="F192" s="10">
        <v>25.676639999999999</v>
      </c>
      <c r="G192" s="192">
        <f t="shared" si="14"/>
        <v>25.876639999999998</v>
      </c>
      <c r="H192" s="192">
        <f>+Urq_InfraMR[[#This Row],[Total Líneas de Explotación ]]</f>
        <v>25.876639999999998</v>
      </c>
      <c r="I192" s="192">
        <v>25.677</v>
      </c>
      <c r="J192" s="10">
        <v>0.2</v>
      </c>
      <c r="K192" s="10">
        <v>2.5569999999999999</v>
      </c>
      <c r="L192" s="10">
        <v>54.899000000000001</v>
      </c>
      <c r="M192" s="10">
        <v>3.875</v>
      </c>
      <c r="N192" s="192">
        <f>+Urq_InfraMR[[#This Row],[A.03.1 -  Longitud de Vías de Explotación No Electrificadas Troncales y Ramales (vía principal) (km)]]+Urq_InfraMR[[#This Row],[A.04.1 -  Longitud de Vías de Explotación Electrificadas Troncales y Ramales (vía principal) (km)]]</f>
        <v>55.099000000000004</v>
      </c>
      <c r="O192" s="192">
        <f>+Urq_InfraMR[[#This Row],[Total Vías (excluido Auxiliares)]]</f>
        <v>55.099000000000004</v>
      </c>
      <c r="P192" s="1">
        <v>4</v>
      </c>
      <c r="Q192" s="1">
        <v>19</v>
      </c>
      <c r="R192" s="1">
        <v>0</v>
      </c>
      <c r="S192" s="194">
        <f t="shared" si="15"/>
        <v>23</v>
      </c>
      <c r="T192" s="194">
        <v>23</v>
      </c>
      <c r="U192" s="1">
        <v>0</v>
      </c>
      <c r="V192" s="1">
        <v>29</v>
      </c>
      <c r="W192" s="1">
        <v>0</v>
      </c>
      <c r="X192" s="1">
        <v>0</v>
      </c>
      <c r="Y192" s="1">
        <v>2</v>
      </c>
      <c r="Z192" s="196">
        <f t="shared" si="16"/>
        <v>31</v>
      </c>
      <c r="AA192" s="1">
        <v>3</v>
      </c>
      <c r="AB192" s="1">
        <v>6</v>
      </c>
      <c r="AC192" s="1">
        <f>+Urq_InfraMR[[#This Row],[Total Pasos Vehiculares a Nivel]]</f>
        <v>31</v>
      </c>
      <c r="AD192" s="196">
        <f t="shared" si="17"/>
        <v>40</v>
      </c>
      <c r="AE192" s="1">
        <v>1</v>
      </c>
      <c r="AF192" s="1">
        <v>3</v>
      </c>
      <c r="AG192" s="1">
        <v>38</v>
      </c>
      <c r="AH192" s="196">
        <f t="shared" si="18"/>
        <v>42</v>
      </c>
      <c r="AI192" s="7">
        <v>17.370999999999999</v>
      </c>
      <c r="AJ192" s="7">
        <v>0</v>
      </c>
      <c r="AK192" s="7">
        <v>8.3789999999999996</v>
      </c>
      <c r="AL192" s="198">
        <f t="shared" si="19"/>
        <v>25.75</v>
      </c>
      <c r="AM192" s="1">
        <v>1</v>
      </c>
      <c r="AN192" s="1">
        <v>0</v>
      </c>
      <c r="AO192" s="1">
        <v>0</v>
      </c>
      <c r="AP192" s="200">
        <f t="shared" si="20"/>
        <v>1</v>
      </c>
      <c r="AQ192" s="1">
        <v>0</v>
      </c>
      <c r="AR192" s="1">
        <v>128</v>
      </c>
      <c r="AS192" s="1">
        <v>0</v>
      </c>
      <c r="AT192" s="200">
        <f>+Urq_InfraMR[[#This Row],[B.02.1 - Parque de Coches Eléctricos Motrices]]+Urq_InfraMR[[#This Row],[B.02.2 - Parque de Coches Eléctricos Motrices Remolcados Tipo R]]+Urq_InfraMR[[#This Row],[B.02.3 - Parque de Coches Eléctricos Motrices Tipo R]]</f>
        <v>128</v>
      </c>
      <c r="AU192" s="1">
        <v>0</v>
      </c>
      <c r="AV192" s="1">
        <v>0</v>
      </c>
      <c r="AW192" s="1">
        <v>0</v>
      </c>
      <c r="AX192" s="200">
        <f>+Urq_InfraMR[[#This Row],[B.03.1 - Parque de Coches Motores Motrices Remolcados]]+Urq_InfraMR[[#This Row],[B.03.2 - Parque de Coches Motores Motrices Intermedios]]+Urq_InfraMR[[#This Row],[B.03.3 - Parque de Coches Motores Motrices Cabina]]</f>
        <v>0</v>
      </c>
      <c r="AY192" s="1">
        <v>0</v>
      </c>
      <c r="AZ192" s="1">
        <v>0</v>
      </c>
      <c r="BA192" s="1">
        <v>0</v>
      </c>
      <c r="BB192" s="1">
        <v>0</v>
      </c>
      <c r="BC192" s="200">
        <f>+SUM(Urq_InfraMR[[#This Row],[B.04.1 - Parque de Coches Remolcados Clase Unica]:[B.04.5 - Parque de Coches Remolcados para Servicios Especiales (Cartoneros)]])</f>
        <v>0</v>
      </c>
      <c r="BD192" s="356">
        <v>0</v>
      </c>
      <c r="BE192" s="1">
        <v>1</v>
      </c>
      <c r="BF192" s="1">
        <v>0</v>
      </c>
      <c r="BG192" s="235">
        <v>1435</v>
      </c>
    </row>
    <row r="193" spans="1:59">
      <c r="A193" s="1">
        <v>2008</v>
      </c>
      <c r="B193" s="1" t="s">
        <v>72</v>
      </c>
      <c r="C193" s="10">
        <v>0.2</v>
      </c>
      <c r="D193" s="10">
        <v>0</v>
      </c>
      <c r="E193" s="10">
        <v>0</v>
      </c>
      <c r="F193" s="10">
        <v>25.676639999999999</v>
      </c>
      <c r="G193" s="192">
        <f t="shared" si="14"/>
        <v>25.876639999999998</v>
      </c>
      <c r="H193" s="192">
        <f>+Urq_InfraMR[[#This Row],[Total Líneas de Explotación ]]</f>
        <v>25.876639999999998</v>
      </c>
      <c r="I193" s="192">
        <v>25.677</v>
      </c>
      <c r="J193" s="10">
        <v>0.2</v>
      </c>
      <c r="K193" s="10">
        <v>2.5569999999999999</v>
      </c>
      <c r="L193" s="10">
        <v>54.899000000000001</v>
      </c>
      <c r="M193" s="10">
        <v>3.875</v>
      </c>
      <c r="N193" s="192">
        <f>+Urq_InfraMR[[#This Row],[A.03.1 -  Longitud de Vías de Explotación No Electrificadas Troncales y Ramales (vía principal) (km)]]+Urq_InfraMR[[#This Row],[A.04.1 -  Longitud de Vías de Explotación Electrificadas Troncales y Ramales (vía principal) (km)]]</f>
        <v>55.099000000000004</v>
      </c>
      <c r="O193" s="192">
        <f>+Urq_InfraMR[[#This Row],[Total Vías (excluido Auxiliares)]]</f>
        <v>55.099000000000004</v>
      </c>
      <c r="P193" s="1">
        <v>4</v>
      </c>
      <c r="Q193" s="1">
        <v>19</v>
      </c>
      <c r="R193" s="1">
        <v>0</v>
      </c>
      <c r="S193" s="194">
        <f t="shared" si="15"/>
        <v>23</v>
      </c>
      <c r="T193" s="194">
        <v>23</v>
      </c>
      <c r="U193" s="1">
        <v>0</v>
      </c>
      <c r="V193" s="1">
        <v>29</v>
      </c>
      <c r="W193" s="1">
        <v>0</v>
      </c>
      <c r="X193" s="1">
        <v>0</v>
      </c>
      <c r="Y193" s="1">
        <v>2</v>
      </c>
      <c r="Z193" s="196">
        <f t="shared" si="16"/>
        <v>31</v>
      </c>
      <c r="AA193" s="1">
        <v>3</v>
      </c>
      <c r="AB193" s="1">
        <v>6</v>
      </c>
      <c r="AC193" s="1">
        <f>+Urq_InfraMR[[#This Row],[Total Pasos Vehiculares a Nivel]]</f>
        <v>31</v>
      </c>
      <c r="AD193" s="196">
        <f t="shared" si="17"/>
        <v>40</v>
      </c>
      <c r="AE193" s="1">
        <v>1</v>
      </c>
      <c r="AF193" s="1">
        <v>3</v>
      </c>
      <c r="AG193" s="1">
        <v>38</v>
      </c>
      <c r="AH193" s="196">
        <f t="shared" si="18"/>
        <v>42</v>
      </c>
      <c r="AI193" s="7">
        <v>17.370999999999999</v>
      </c>
      <c r="AJ193" s="7">
        <v>0</v>
      </c>
      <c r="AK193" s="7">
        <v>8.3789999999999996</v>
      </c>
      <c r="AL193" s="198">
        <f t="shared" si="19"/>
        <v>25.75</v>
      </c>
      <c r="AM193" s="1">
        <v>1</v>
      </c>
      <c r="AN193" s="1">
        <v>0</v>
      </c>
      <c r="AO193" s="1">
        <v>0</v>
      </c>
      <c r="AP193" s="200">
        <f t="shared" si="20"/>
        <v>1</v>
      </c>
      <c r="AQ193" s="1">
        <v>0</v>
      </c>
      <c r="AR193" s="1">
        <v>128</v>
      </c>
      <c r="AS193" s="1">
        <v>0</v>
      </c>
      <c r="AT193" s="200">
        <f>+Urq_InfraMR[[#This Row],[B.02.1 - Parque de Coches Eléctricos Motrices]]+Urq_InfraMR[[#This Row],[B.02.2 - Parque de Coches Eléctricos Motrices Remolcados Tipo R]]+Urq_InfraMR[[#This Row],[B.02.3 - Parque de Coches Eléctricos Motrices Tipo R]]</f>
        <v>128</v>
      </c>
      <c r="AU193" s="1">
        <v>0</v>
      </c>
      <c r="AV193" s="1">
        <v>0</v>
      </c>
      <c r="AW193" s="1">
        <v>0</v>
      </c>
      <c r="AX193" s="200">
        <f>+Urq_InfraMR[[#This Row],[B.03.1 - Parque de Coches Motores Motrices Remolcados]]+Urq_InfraMR[[#This Row],[B.03.2 - Parque de Coches Motores Motrices Intermedios]]+Urq_InfraMR[[#This Row],[B.03.3 - Parque de Coches Motores Motrices Cabina]]</f>
        <v>0</v>
      </c>
      <c r="AY193" s="1">
        <v>0</v>
      </c>
      <c r="AZ193" s="1">
        <v>0</v>
      </c>
      <c r="BA193" s="1">
        <v>0</v>
      </c>
      <c r="BB193" s="1">
        <v>0</v>
      </c>
      <c r="BC193" s="200">
        <f>+SUM(Urq_InfraMR[[#This Row],[B.04.1 - Parque de Coches Remolcados Clase Unica]:[B.04.5 - Parque de Coches Remolcados para Servicios Especiales (Cartoneros)]])</f>
        <v>0</v>
      </c>
      <c r="BD193" s="356">
        <v>0</v>
      </c>
      <c r="BE193" s="1">
        <v>1</v>
      </c>
      <c r="BF193" s="1">
        <v>0</v>
      </c>
      <c r="BG193" s="235">
        <v>1435</v>
      </c>
    </row>
    <row r="194" spans="1:59">
      <c r="A194" s="1">
        <v>2009</v>
      </c>
      <c r="B194" s="1" t="s">
        <v>61</v>
      </c>
      <c r="C194" s="10">
        <v>0.2</v>
      </c>
      <c r="D194" s="10">
        <v>0</v>
      </c>
      <c r="E194" s="10">
        <v>0</v>
      </c>
      <c r="F194" s="10">
        <v>25.676639999999999</v>
      </c>
      <c r="G194" s="192">
        <f t="shared" ref="G194:G257" si="21">SUM(C194:F194)</f>
        <v>25.876639999999998</v>
      </c>
      <c r="H194" s="192">
        <f>+Urq_InfraMR[[#This Row],[Total Líneas de Explotación ]]</f>
        <v>25.876639999999998</v>
      </c>
      <c r="I194" s="192">
        <v>25.677</v>
      </c>
      <c r="J194" s="10">
        <v>0.2</v>
      </c>
      <c r="K194" s="10">
        <v>2.5569999999999999</v>
      </c>
      <c r="L194" s="10">
        <v>54.899000000000001</v>
      </c>
      <c r="M194" s="10">
        <v>3.875</v>
      </c>
      <c r="N194" s="192">
        <f>+Urq_InfraMR[[#This Row],[A.03.1 -  Longitud de Vías de Explotación No Electrificadas Troncales y Ramales (vía principal) (km)]]+Urq_InfraMR[[#This Row],[A.04.1 -  Longitud de Vías de Explotación Electrificadas Troncales y Ramales (vía principal) (km)]]</f>
        <v>55.099000000000004</v>
      </c>
      <c r="O194" s="192">
        <f>+Urq_InfraMR[[#This Row],[Total Vías (excluido Auxiliares)]]</f>
        <v>55.099000000000004</v>
      </c>
      <c r="P194" s="1">
        <v>4</v>
      </c>
      <c r="Q194" s="1">
        <v>19</v>
      </c>
      <c r="R194" s="1">
        <v>0</v>
      </c>
      <c r="S194" s="194">
        <f t="shared" ref="S194:S257" si="22">SUM(P194:R194)</f>
        <v>23</v>
      </c>
      <c r="T194" s="194">
        <v>23</v>
      </c>
      <c r="U194" s="1">
        <v>0</v>
      </c>
      <c r="V194" s="1">
        <v>29</v>
      </c>
      <c r="W194" s="1">
        <v>0</v>
      </c>
      <c r="X194" s="1">
        <v>0</v>
      </c>
      <c r="Y194" s="1">
        <v>2</v>
      </c>
      <c r="Z194" s="196">
        <f t="shared" ref="Z194:Z257" si="23">SUM(U194:Y194)</f>
        <v>31</v>
      </c>
      <c r="AA194" s="1">
        <v>4</v>
      </c>
      <c r="AB194" s="1">
        <v>6</v>
      </c>
      <c r="AC194" s="1">
        <f>+Urq_InfraMR[[#This Row],[Total Pasos Vehiculares a Nivel]]</f>
        <v>31</v>
      </c>
      <c r="AD194" s="196">
        <f t="shared" ref="AD194:AD257" si="24">SUM(AA194:AC194)</f>
        <v>41</v>
      </c>
      <c r="AE194" s="1">
        <v>1</v>
      </c>
      <c r="AF194" s="1">
        <v>3</v>
      </c>
      <c r="AG194" s="1">
        <v>38</v>
      </c>
      <c r="AH194" s="196">
        <f t="shared" ref="AH194:AH257" si="25">SUM(AE194:AG194)</f>
        <v>42</v>
      </c>
      <c r="AI194" s="7">
        <v>17.370999999999999</v>
      </c>
      <c r="AJ194" s="7">
        <v>0</v>
      </c>
      <c r="AK194" s="7">
        <v>8.3789999999999996</v>
      </c>
      <c r="AL194" s="198">
        <f t="shared" ref="AL194:AL257" si="26">SUM(AI194:AK194)</f>
        <v>25.75</v>
      </c>
      <c r="AM194" s="1">
        <v>1</v>
      </c>
      <c r="AN194" s="1">
        <v>0</v>
      </c>
      <c r="AO194" s="1">
        <v>0</v>
      </c>
      <c r="AP194" s="200">
        <f t="shared" ref="AP194:AP257" si="27">SUM(AM194:AO194)</f>
        <v>1</v>
      </c>
      <c r="AQ194" s="1">
        <v>0</v>
      </c>
      <c r="AR194" s="1">
        <v>128</v>
      </c>
      <c r="AS194" s="1">
        <v>0</v>
      </c>
      <c r="AT194" s="200">
        <f>+Urq_InfraMR[[#This Row],[B.02.1 - Parque de Coches Eléctricos Motrices]]+Urq_InfraMR[[#This Row],[B.02.2 - Parque de Coches Eléctricos Motrices Remolcados Tipo R]]+Urq_InfraMR[[#This Row],[B.02.3 - Parque de Coches Eléctricos Motrices Tipo R]]</f>
        <v>128</v>
      </c>
      <c r="AU194" s="1">
        <v>0</v>
      </c>
      <c r="AV194" s="1">
        <v>0</v>
      </c>
      <c r="AW194" s="1">
        <v>0</v>
      </c>
      <c r="AX194" s="200">
        <f>+Urq_InfraMR[[#This Row],[B.03.1 - Parque de Coches Motores Motrices Remolcados]]+Urq_InfraMR[[#This Row],[B.03.2 - Parque de Coches Motores Motrices Intermedios]]+Urq_InfraMR[[#This Row],[B.03.3 - Parque de Coches Motores Motrices Cabina]]</f>
        <v>0</v>
      </c>
      <c r="AY194" s="1">
        <v>0</v>
      </c>
      <c r="AZ194" s="1">
        <v>0</v>
      </c>
      <c r="BA194" s="1">
        <v>0</v>
      </c>
      <c r="BB194" s="1">
        <v>0</v>
      </c>
      <c r="BC194" s="200">
        <f>+SUM(Urq_InfraMR[[#This Row],[B.04.1 - Parque de Coches Remolcados Clase Unica]:[B.04.5 - Parque de Coches Remolcados para Servicios Especiales (Cartoneros)]])</f>
        <v>0</v>
      </c>
      <c r="BD194" s="356">
        <v>0</v>
      </c>
      <c r="BE194" s="1">
        <v>1</v>
      </c>
      <c r="BF194" s="1">
        <v>0</v>
      </c>
      <c r="BG194" s="235">
        <v>1435</v>
      </c>
    </row>
    <row r="195" spans="1:59">
      <c r="A195" s="1">
        <v>2009</v>
      </c>
      <c r="B195" s="1" t="s">
        <v>62</v>
      </c>
      <c r="C195" s="10">
        <v>0.2</v>
      </c>
      <c r="D195" s="10">
        <v>0</v>
      </c>
      <c r="E195" s="10">
        <v>0</v>
      </c>
      <c r="F195" s="10">
        <v>25.676639999999999</v>
      </c>
      <c r="G195" s="192">
        <f t="shared" si="21"/>
        <v>25.876639999999998</v>
      </c>
      <c r="H195" s="192">
        <f>+Urq_InfraMR[[#This Row],[Total Líneas de Explotación ]]</f>
        <v>25.876639999999998</v>
      </c>
      <c r="I195" s="192">
        <v>25.677</v>
      </c>
      <c r="J195" s="10">
        <v>0.2</v>
      </c>
      <c r="K195" s="10">
        <v>2.5569999999999999</v>
      </c>
      <c r="L195" s="10">
        <v>54.899000000000001</v>
      </c>
      <c r="M195" s="10">
        <v>3.875</v>
      </c>
      <c r="N195" s="192">
        <f>+Urq_InfraMR[[#This Row],[A.03.1 -  Longitud de Vías de Explotación No Electrificadas Troncales y Ramales (vía principal) (km)]]+Urq_InfraMR[[#This Row],[A.04.1 -  Longitud de Vías de Explotación Electrificadas Troncales y Ramales (vía principal) (km)]]</f>
        <v>55.099000000000004</v>
      </c>
      <c r="O195" s="192">
        <f>+Urq_InfraMR[[#This Row],[Total Vías (excluido Auxiliares)]]</f>
        <v>55.099000000000004</v>
      </c>
      <c r="P195" s="1">
        <v>4</v>
      </c>
      <c r="Q195" s="1">
        <v>19</v>
      </c>
      <c r="R195" s="1">
        <v>0</v>
      </c>
      <c r="S195" s="194">
        <f t="shared" si="22"/>
        <v>23</v>
      </c>
      <c r="T195" s="194">
        <v>23</v>
      </c>
      <c r="U195" s="1">
        <v>0</v>
      </c>
      <c r="V195" s="1">
        <v>29</v>
      </c>
      <c r="W195" s="1">
        <v>0</v>
      </c>
      <c r="X195" s="1">
        <v>0</v>
      </c>
      <c r="Y195" s="1">
        <v>2</v>
      </c>
      <c r="Z195" s="196">
        <f t="shared" si="23"/>
        <v>31</v>
      </c>
      <c r="AA195" s="1">
        <v>4</v>
      </c>
      <c r="AB195" s="1">
        <v>6</v>
      </c>
      <c r="AC195" s="1">
        <f>+Urq_InfraMR[[#This Row],[Total Pasos Vehiculares a Nivel]]</f>
        <v>31</v>
      </c>
      <c r="AD195" s="196">
        <f t="shared" si="24"/>
        <v>41</v>
      </c>
      <c r="AE195" s="1">
        <v>1</v>
      </c>
      <c r="AF195" s="1">
        <v>3</v>
      </c>
      <c r="AG195" s="1">
        <v>38</v>
      </c>
      <c r="AH195" s="196">
        <f t="shared" si="25"/>
        <v>42</v>
      </c>
      <c r="AI195" s="7">
        <v>17.370999999999999</v>
      </c>
      <c r="AJ195" s="7">
        <v>0</v>
      </c>
      <c r="AK195" s="7">
        <v>8.3789999999999996</v>
      </c>
      <c r="AL195" s="198">
        <f t="shared" si="26"/>
        <v>25.75</v>
      </c>
      <c r="AM195" s="1">
        <v>1</v>
      </c>
      <c r="AN195" s="1">
        <v>0</v>
      </c>
      <c r="AO195" s="1">
        <v>0</v>
      </c>
      <c r="AP195" s="200">
        <f t="shared" si="27"/>
        <v>1</v>
      </c>
      <c r="AQ195" s="1">
        <v>0</v>
      </c>
      <c r="AR195" s="1">
        <v>128</v>
      </c>
      <c r="AS195" s="1">
        <v>0</v>
      </c>
      <c r="AT195" s="200">
        <f>+Urq_InfraMR[[#This Row],[B.02.1 - Parque de Coches Eléctricos Motrices]]+Urq_InfraMR[[#This Row],[B.02.2 - Parque de Coches Eléctricos Motrices Remolcados Tipo R]]+Urq_InfraMR[[#This Row],[B.02.3 - Parque de Coches Eléctricos Motrices Tipo R]]</f>
        <v>128</v>
      </c>
      <c r="AU195" s="1">
        <v>0</v>
      </c>
      <c r="AV195" s="1">
        <v>0</v>
      </c>
      <c r="AW195" s="1">
        <v>0</v>
      </c>
      <c r="AX195" s="200">
        <f>+Urq_InfraMR[[#This Row],[B.03.1 - Parque de Coches Motores Motrices Remolcados]]+Urq_InfraMR[[#This Row],[B.03.2 - Parque de Coches Motores Motrices Intermedios]]+Urq_InfraMR[[#This Row],[B.03.3 - Parque de Coches Motores Motrices Cabina]]</f>
        <v>0</v>
      </c>
      <c r="AY195" s="1">
        <v>0</v>
      </c>
      <c r="AZ195" s="1">
        <v>0</v>
      </c>
      <c r="BA195" s="1">
        <v>0</v>
      </c>
      <c r="BB195" s="1">
        <v>0</v>
      </c>
      <c r="BC195" s="200">
        <f>+SUM(Urq_InfraMR[[#This Row],[B.04.1 - Parque de Coches Remolcados Clase Unica]:[B.04.5 - Parque de Coches Remolcados para Servicios Especiales (Cartoneros)]])</f>
        <v>0</v>
      </c>
      <c r="BD195" s="356">
        <v>0</v>
      </c>
      <c r="BE195" s="1">
        <v>1</v>
      </c>
      <c r="BF195" s="1">
        <v>0</v>
      </c>
      <c r="BG195" s="235">
        <v>1435</v>
      </c>
    </row>
    <row r="196" spans="1:59">
      <c r="A196" s="1">
        <v>2009</v>
      </c>
      <c r="B196" s="1" t="s">
        <v>63</v>
      </c>
      <c r="C196" s="10">
        <v>0.2</v>
      </c>
      <c r="D196" s="10">
        <v>0</v>
      </c>
      <c r="E196" s="10">
        <v>0</v>
      </c>
      <c r="F196" s="10">
        <v>25.676639999999999</v>
      </c>
      <c r="G196" s="192">
        <f t="shared" si="21"/>
        <v>25.876639999999998</v>
      </c>
      <c r="H196" s="192">
        <f>+Urq_InfraMR[[#This Row],[Total Líneas de Explotación ]]</f>
        <v>25.876639999999998</v>
      </c>
      <c r="I196" s="192">
        <v>25.677</v>
      </c>
      <c r="J196" s="10">
        <v>0.2</v>
      </c>
      <c r="K196" s="10">
        <v>2.5569999999999999</v>
      </c>
      <c r="L196" s="10">
        <v>54.899000000000001</v>
      </c>
      <c r="M196" s="10">
        <v>3.875</v>
      </c>
      <c r="N196" s="192">
        <f>+Urq_InfraMR[[#This Row],[A.03.1 -  Longitud de Vías de Explotación No Electrificadas Troncales y Ramales (vía principal) (km)]]+Urq_InfraMR[[#This Row],[A.04.1 -  Longitud de Vías de Explotación Electrificadas Troncales y Ramales (vía principal) (km)]]</f>
        <v>55.099000000000004</v>
      </c>
      <c r="O196" s="192">
        <f>+Urq_InfraMR[[#This Row],[Total Vías (excluido Auxiliares)]]</f>
        <v>55.099000000000004</v>
      </c>
      <c r="P196" s="1">
        <v>4</v>
      </c>
      <c r="Q196" s="1">
        <v>19</v>
      </c>
      <c r="R196" s="1">
        <v>0</v>
      </c>
      <c r="S196" s="194">
        <f t="shared" si="22"/>
        <v>23</v>
      </c>
      <c r="T196" s="194">
        <v>23</v>
      </c>
      <c r="U196" s="1">
        <v>0</v>
      </c>
      <c r="V196" s="1">
        <v>29</v>
      </c>
      <c r="W196" s="1">
        <v>0</v>
      </c>
      <c r="X196" s="1">
        <v>0</v>
      </c>
      <c r="Y196" s="1">
        <v>2</v>
      </c>
      <c r="Z196" s="196">
        <f t="shared" si="23"/>
        <v>31</v>
      </c>
      <c r="AA196" s="1">
        <v>4</v>
      </c>
      <c r="AB196" s="1">
        <v>6</v>
      </c>
      <c r="AC196" s="1">
        <f>+Urq_InfraMR[[#This Row],[Total Pasos Vehiculares a Nivel]]</f>
        <v>31</v>
      </c>
      <c r="AD196" s="196">
        <f t="shared" si="24"/>
        <v>41</v>
      </c>
      <c r="AE196" s="1">
        <v>1</v>
      </c>
      <c r="AF196" s="1">
        <v>3</v>
      </c>
      <c r="AG196" s="1">
        <v>38</v>
      </c>
      <c r="AH196" s="196">
        <f t="shared" si="25"/>
        <v>42</v>
      </c>
      <c r="AI196" s="7">
        <v>17.370999999999999</v>
      </c>
      <c r="AJ196" s="7">
        <v>0</v>
      </c>
      <c r="AK196" s="7">
        <v>8.3789999999999996</v>
      </c>
      <c r="AL196" s="198">
        <f t="shared" si="26"/>
        <v>25.75</v>
      </c>
      <c r="AM196" s="1">
        <v>1</v>
      </c>
      <c r="AN196" s="1">
        <v>0</v>
      </c>
      <c r="AO196" s="1">
        <v>0</v>
      </c>
      <c r="AP196" s="200">
        <f t="shared" si="27"/>
        <v>1</v>
      </c>
      <c r="AQ196" s="1">
        <v>0</v>
      </c>
      <c r="AR196" s="1">
        <v>128</v>
      </c>
      <c r="AS196" s="1">
        <v>0</v>
      </c>
      <c r="AT196" s="200">
        <f>+Urq_InfraMR[[#This Row],[B.02.1 - Parque de Coches Eléctricos Motrices]]+Urq_InfraMR[[#This Row],[B.02.2 - Parque de Coches Eléctricos Motrices Remolcados Tipo R]]+Urq_InfraMR[[#This Row],[B.02.3 - Parque de Coches Eléctricos Motrices Tipo R]]</f>
        <v>128</v>
      </c>
      <c r="AU196" s="1">
        <v>0</v>
      </c>
      <c r="AV196" s="1">
        <v>0</v>
      </c>
      <c r="AW196" s="1">
        <v>0</v>
      </c>
      <c r="AX196" s="200">
        <f>+Urq_InfraMR[[#This Row],[B.03.1 - Parque de Coches Motores Motrices Remolcados]]+Urq_InfraMR[[#This Row],[B.03.2 - Parque de Coches Motores Motrices Intermedios]]+Urq_InfraMR[[#This Row],[B.03.3 - Parque de Coches Motores Motrices Cabina]]</f>
        <v>0</v>
      </c>
      <c r="AY196" s="1">
        <v>0</v>
      </c>
      <c r="AZ196" s="1">
        <v>0</v>
      </c>
      <c r="BA196" s="1">
        <v>0</v>
      </c>
      <c r="BB196" s="1">
        <v>0</v>
      </c>
      <c r="BC196" s="200">
        <f>+SUM(Urq_InfraMR[[#This Row],[B.04.1 - Parque de Coches Remolcados Clase Unica]:[B.04.5 - Parque de Coches Remolcados para Servicios Especiales (Cartoneros)]])</f>
        <v>0</v>
      </c>
      <c r="BD196" s="356">
        <v>0</v>
      </c>
      <c r="BE196" s="1">
        <v>1</v>
      </c>
      <c r="BF196" s="1">
        <v>0</v>
      </c>
      <c r="BG196" s="235">
        <v>1435</v>
      </c>
    </row>
    <row r="197" spans="1:59">
      <c r="A197" s="1">
        <v>2009</v>
      </c>
      <c r="B197" s="1" t="s">
        <v>64</v>
      </c>
      <c r="C197" s="10">
        <v>0.2</v>
      </c>
      <c r="D197" s="10">
        <v>0</v>
      </c>
      <c r="E197" s="10">
        <v>0</v>
      </c>
      <c r="F197" s="10">
        <v>25.676639999999999</v>
      </c>
      <c r="G197" s="192">
        <f t="shared" si="21"/>
        <v>25.876639999999998</v>
      </c>
      <c r="H197" s="192">
        <f>+Urq_InfraMR[[#This Row],[Total Líneas de Explotación ]]</f>
        <v>25.876639999999998</v>
      </c>
      <c r="I197" s="192">
        <v>25.677</v>
      </c>
      <c r="J197" s="10">
        <v>0.2</v>
      </c>
      <c r="K197" s="10">
        <v>2.5569999999999999</v>
      </c>
      <c r="L197" s="10">
        <v>54.899000000000001</v>
      </c>
      <c r="M197" s="10">
        <v>3.875</v>
      </c>
      <c r="N197" s="192">
        <f>+Urq_InfraMR[[#This Row],[A.03.1 -  Longitud de Vías de Explotación No Electrificadas Troncales y Ramales (vía principal) (km)]]+Urq_InfraMR[[#This Row],[A.04.1 -  Longitud de Vías de Explotación Electrificadas Troncales y Ramales (vía principal) (km)]]</f>
        <v>55.099000000000004</v>
      </c>
      <c r="O197" s="192">
        <f>+Urq_InfraMR[[#This Row],[Total Vías (excluido Auxiliares)]]</f>
        <v>55.099000000000004</v>
      </c>
      <c r="P197" s="1">
        <v>4</v>
      </c>
      <c r="Q197" s="1">
        <v>19</v>
      </c>
      <c r="R197" s="1">
        <v>0</v>
      </c>
      <c r="S197" s="194">
        <f t="shared" si="22"/>
        <v>23</v>
      </c>
      <c r="T197" s="194">
        <v>23</v>
      </c>
      <c r="U197" s="1">
        <v>0</v>
      </c>
      <c r="V197" s="1">
        <v>29</v>
      </c>
      <c r="W197" s="1">
        <v>0</v>
      </c>
      <c r="X197" s="1">
        <v>0</v>
      </c>
      <c r="Y197" s="1">
        <v>2</v>
      </c>
      <c r="Z197" s="196">
        <f t="shared" si="23"/>
        <v>31</v>
      </c>
      <c r="AA197" s="1">
        <v>4</v>
      </c>
      <c r="AB197" s="1">
        <v>6</v>
      </c>
      <c r="AC197" s="1">
        <f>+Urq_InfraMR[[#This Row],[Total Pasos Vehiculares a Nivel]]</f>
        <v>31</v>
      </c>
      <c r="AD197" s="196">
        <f t="shared" si="24"/>
        <v>41</v>
      </c>
      <c r="AE197" s="1">
        <v>1</v>
      </c>
      <c r="AF197" s="1">
        <v>3</v>
      </c>
      <c r="AG197" s="1">
        <v>38</v>
      </c>
      <c r="AH197" s="196">
        <f t="shared" si="25"/>
        <v>42</v>
      </c>
      <c r="AI197" s="7">
        <v>17.370999999999999</v>
      </c>
      <c r="AJ197" s="7">
        <v>0</v>
      </c>
      <c r="AK197" s="7">
        <v>8.3789999999999996</v>
      </c>
      <c r="AL197" s="198">
        <f t="shared" si="26"/>
        <v>25.75</v>
      </c>
      <c r="AM197" s="1">
        <v>1</v>
      </c>
      <c r="AN197" s="1">
        <v>0</v>
      </c>
      <c r="AO197" s="1">
        <v>0</v>
      </c>
      <c r="AP197" s="200">
        <f t="shared" si="27"/>
        <v>1</v>
      </c>
      <c r="AQ197" s="1">
        <v>0</v>
      </c>
      <c r="AR197" s="1">
        <v>128</v>
      </c>
      <c r="AS197" s="1">
        <v>0</v>
      </c>
      <c r="AT197" s="200">
        <f>+Urq_InfraMR[[#This Row],[B.02.1 - Parque de Coches Eléctricos Motrices]]+Urq_InfraMR[[#This Row],[B.02.2 - Parque de Coches Eléctricos Motrices Remolcados Tipo R]]+Urq_InfraMR[[#This Row],[B.02.3 - Parque de Coches Eléctricos Motrices Tipo R]]</f>
        <v>128</v>
      </c>
      <c r="AU197" s="1">
        <v>0</v>
      </c>
      <c r="AV197" s="1">
        <v>0</v>
      </c>
      <c r="AW197" s="1">
        <v>0</v>
      </c>
      <c r="AX197" s="200">
        <f>+Urq_InfraMR[[#This Row],[B.03.1 - Parque de Coches Motores Motrices Remolcados]]+Urq_InfraMR[[#This Row],[B.03.2 - Parque de Coches Motores Motrices Intermedios]]+Urq_InfraMR[[#This Row],[B.03.3 - Parque de Coches Motores Motrices Cabina]]</f>
        <v>0</v>
      </c>
      <c r="AY197" s="1">
        <v>0</v>
      </c>
      <c r="AZ197" s="1">
        <v>0</v>
      </c>
      <c r="BA197" s="1">
        <v>0</v>
      </c>
      <c r="BB197" s="1">
        <v>0</v>
      </c>
      <c r="BC197" s="200">
        <f>+SUM(Urq_InfraMR[[#This Row],[B.04.1 - Parque de Coches Remolcados Clase Unica]:[B.04.5 - Parque de Coches Remolcados para Servicios Especiales (Cartoneros)]])</f>
        <v>0</v>
      </c>
      <c r="BD197" s="356">
        <v>0</v>
      </c>
      <c r="BE197" s="1">
        <v>1</v>
      </c>
      <c r="BF197" s="1">
        <v>0</v>
      </c>
      <c r="BG197" s="235">
        <v>1435</v>
      </c>
    </row>
    <row r="198" spans="1:59">
      <c r="A198" s="1">
        <v>2009</v>
      </c>
      <c r="B198" s="1" t="s">
        <v>65</v>
      </c>
      <c r="C198" s="10">
        <v>0.2</v>
      </c>
      <c r="D198" s="10">
        <v>0</v>
      </c>
      <c r="E198" s="10">
        <v>0</v>
      </c>
      <c r="F198" s="10">
        <v>25.676639999999999</v>
      </c>
      <c r="G198" s="192">
        <f t="shared" si="21"/>
        <v>25.876639999999998</v>
      </c>
      <c r="H198" s="192">
        <f>+Urq_InfraMR[[#This Row],[Total Líneas de Explotación ]]</f>
        <v>25.876639999999998</v>
      </c>
      <c r="I198" s="192">
        <v>25.677</v>
      </c>
      <c r="J198" s="10">
        <v>0.2</v>
      </c>
      <c r="K198" s="10">
        <v>2.5569999999999999</v>
      </c>
      <c r="L198" s="10">
        <v>54.899000000000001</v>
      </c>
      <c r="M198" s="10">
        <v>3.875</v>
      </c>
      <c r="N198" s="192">
        <f>+Urq_InfraMR[[#This Row],[A.03.1 -  Longitud de Vías de Explotación No Electrificadas Troncales y Ramales (vía principal) (km)]]+Urq_InfraMR[[#This Row],[A.04.1 -  Longitud de Vías de Explotación Electrificadas Troncales y Ramales (vía principal) (km)]]</f>
        <v>55.099000000000004</v>
      </c>
      <c r="O198" s="192">
        <f>+Urq_InfraMR[[#This Row],[Total Vías (excluido Auxiliares)]]</f>
        <v>55.099000000000004</v>
      </c>
      <c r="P198" s="1">
        <v>4</v>
      </c>
      <c r="Q198" s="1">
        <v>19</v>
      </c>
      <c r="R198" s="1">
        <v>0</v>
      </c>
      <c r="S198" s="194">
        <f t="shared" si="22"/>
        <v>23</v>
      </c>
      <c r="T198" s="194">
        <v>23</v>
      </c>
      <c r="U198" s="1">
        <v>0</v>
      </c>
      <c r="V198" s="1">
        <v>29</v>
      </c>
      <c r="W198" s="1">
        <v>0</v>
      </c>
      <c r="X198" s="1">
        <v>0</v>
      </c>
      <c r="Y198" s="1">
        <v>2</v>
      </c>
      <c r="Z198" s="196">
        <f t="shared" si="23"/>
        <v>31</v>
      </c>
      <c r="AA198" s="1">
        <v>4</v>
      </c>
      <c r="AB198" s="1">
        <v>6</v>
      </c>
      <c r="AC198" s="1">
        <f>+Urq_InfraMR[[#This Row],[Total Pasos Vehiculares a Nivel]]</f>
        <v>31</v>
      </c>
      <c r="AD198" s="196">
        <f t="shared" si="24"/>
        <v>41</v>
      </c>
      <c r="AE198" s="1">
        <v>1</v>
      </c>
      <c r="AF198" s="1">
        <v>3</v>
      </c>
      <c r="AG198" s="1">
        <v>38</v>
      </c>
      <c r="AH198" s="196">
        <f t="shared" si="25"/>
        <v>42</v>
      </c>
      <c r="AI198" s="7">
        <v>17.370999999999999</v>
      </c>
      <c r="AJ198" s="7">
        <v>0</v>
      </c>
      <c r="AK198" s="7">
        <v>8.3789999999999996</v>
      </c>
      <c r="AL198" s="198">
        <f t="shared" si="26"/>
        <v>25.75</v>
      </c>
      <c r="AM198" s="1">
        <v>1</v>
      </c>
      <c r="AN198" s="1">
        <v>0</v>
      </c>
      <c r="AO198" s="1">
        <v>0</v>
      </c>
      <c r="AP198" s="200">
        <f t="shared" si="27"/>
        <v>1</v>
      </c>
      <c r="AQ198" s="1">
        <v>0</v>
      </c>
      <c r="AR198" s="1">
        <v>128</v>
      </c>
      <c r="AS198" s="1">
        <v>0</v>
      </c>
      <c r="AT198" s="200">
        <f>+Urq_InfraMR[[#This Row],[B.02.1 - Parque de Coches Eléctricos Motrices]]+Urq_InfraMR[[#This Row],[B.02.2 - Parque de Coches Eléctricos Motrices Remolcados Tipo R]]+Urq_InfraMR[[#This Row],[B.02.3 - Parque de Coches Eléctricos Motrices Tipo R]]</f>
        <v>128</v>
      </c>
      <c r="AU198" s="1">
        <v>0</v>
      </c>
      <c r="AV198" s="1">
        <v>0</v>
      </c>
      <c r="AW198" s="1">
        <v>0</v>
      </c>
      <c r="AX198" s="200">
        <f>+Urq_InfraMR[[#This Row],[B.03.1 - Parque de Coches Motores Motrices Remolcados]]+Urq_InfraMR[[#This Row],[B.03.2 - Parque de Coches Motores Motrices Intermedios]]+Urq_InfraMR[[#This Row],[B.03.3 - Parque de Coches Motores Motrices Cabina]]</f>
        <v>0</v>
      </c>
      <c r="AY198" s="1">
        <v>0</v>
      </c>
      <c r="AZ198" s="1">
        <v>0</v>
      </c>
      <c r="BA198" s="1">
        <v>0</v>
      </c>
      <c r="BB198" s="1">
        <v>0</v>
      </c>
      <c r="BC198" s="200">
        <f>+SUM(Urq_InfraMR[[#This Row],[B.04.1 - Parque de Coches Remolcados Clase Unica]:[B.04.5 - Parque de Coches Remolcados para Servicios Especiales (Cartoneros)]])</f>
        <v>0</v>
      </c>
      <c r="BD198" s="356">
        <v>0</v>
      </c>
      <c r="BE198" s="1">
        <v>1</v>
      </c>
      <c r="BF198" s="1">
        <v>0</v>
      </c>
      <c r="BG198" s="235">
        <v>1435</v>
      </c>
    </row>
    <row r="199" spans="1:59">
      <c r="A199" s="1">
        <v>2009</v>
      </c>
      <c r="B199" s="1" t="s">
        <v>66</v>
      </c>
      <c r="C199" s="10">
        <v>0.2</v>
      </c>
      <c r="D199" s="10">
        <v>0</v>
      </c>
      <c r="E199" s="10">
        <v>0</v>
      </c>
      <c r="F199" s="10">
        <v>25.676639999999999</v>
      </c>
      <c r="G199" s="192">
        <f t="shared" si="21"/>
        <v>25.876639999999998</v>
      </c>
      <c r="H199" s="192">
        <f>+Urq_InfraMR[[#This Row],[Total Líneas de Explotación ]]</f>
        <v>25.876639999999998</v>
      </c>
      <c r="I199" s="192">
        <v>25.677</v>
      </c>
      <c r="J199" s="10">
        <v>0.2</v>
      </c>
      <c r="K199" s="10">
        <v>2.5569999999999999</v>
      </c>
      <c r="L199" s="10">
        <v>54.899000000000001</v>
      </c>
      <c r="M199" s="10">
        <v>3.875</v>
      </c>
      <c r="N199" s="192">
        <f>+Urq_InfraMR[[#This Row],[A.03.1 -  Longitud de Vías de Explotación No Electrificadas Troncales y Ramales (vía principal) (km)]]+Urq_InfraMR[[#This Row],[A.04.1 -  Longitud de Vías de Explotación Electrificadas Troncales y Ramales (vía principal) (km)]]</f>
        <v>55.099000000000004</v>
      </c>
      <c r="O199" s="192">
        <f>+Urq_InfraMR[[#This Row],[Total Vías (excluido Auxiliares)]]</f>
        <v>55.099000000000004</v>
      </c>
      <c r="P199" s="1">
        <v>4</v>
      </c>
      <c r="Q199" s="1">
        <v>19</v>
      </c>
      <c r="R199" s="1">
        <v>0</v>
      </c>
      <c r="S199" s="194">
        <f t="shared" si="22"/>
        <v>23</v>
      </c>
      <c r="T199" s="194">
        <v>23</v>
      </c>
      <c r="U199" s="1">
        <v>0</v>
      </c>
      <c r="V199" s="1">
        <v>29</v>
      </c>
      <c r="W199" s="1">
        <v>0</v>
      </c>
      <c r="X199" s="1">
        <v>0</v>
      </c>
      <c r="Y199" s="1">
        <v>2</v>
      </c>
      <c r="Z199" s="196">
        <f t="shared" si="23"/>
        <v>31</v>
      </c>
      <c r="AA199" s="1">
        <v>4</v>
      </c>
      <c r="AB199" s="1">
        <v>6</v>
      </c>
      <c r="AC199" s="1">
        <f>+Urq_InfraMR[[#This Row],[Total Pasos Vehiculares a Nivel]]</f>
        <v>31</v>
      </c>
      <c r="AD199" s="196">
        <f t="shared" si="24"/>
        <v>41</v>
      </c>
      <c r="AE199" s="1">
        <v>1</v>
      </c>
      <c r="AF199" s="1">
        <v>3</v>
      </c>
      <c r="AG199" s="1">
        <v>38</v>
      </c>
      <c r="AH199" s="196">
        <f t="shared" si="25"/>
        <v>42</v>
      </c>
      <c r="AI199" s="7">
        <v>17.370999999999999</v>
      </c>
      <c r="AJ199" s="7">
        <v>0</v>
      </c>
      <c r="AK199" s="7">
        <v>8.3789999999999996</v>
      </c>
      <c r="AL199" s="198">
        <f t="shared" si="26"/>
        <v>25.75</v>
      </c>
      <c r="AM199" s="1">
        <v>1</v>
      </c>
      <c r="AN199" s="1">
        <v>0</v>
      </c>
      <c r="AO199" s="1">
        <v>0</v>
      </c>
      <c r="AP199" s="200">
        <f t="shared" si="27"/>
        <v>1</v>
      </c>
      <c r="AQ199" s="1">
        <v>0</v>
      </c>
      <c r="AR199" s="1">
        <v>128</v>
      </c>
      <c r="AS199" s="1">
        <v>0</v>
      </c>
      <c r="AT199" s="200">
        <f>+Urq_InfraMR[[#This Row],[B.02.1 - Parque de Coches Eléctricos Motrices]]+Urq_InfraMR[[#This Row],[B.02.2 - Parque de Coches Eléctricos Motrices Remolcados Tipo R]]+Urq_InfraMR[[#This Row],[B.02.3 - Parque de Coches Eléctricos Motrices Tipo R]]</f>
        <v>128</v>
      </c>
      <c r="AU199" s="1">
        <v>0</v>
      </c>
      <c r="AV199" s="1">
        <v>0</v>
      </c>
      <c r="AW199" s="1">
        <v>0</v>
      </c>
      <c r="AX199" s="200">
        <f>+Urq_InfraMR[[#This Row],[B.03.1 - Parque de Coches Motores Motrices Remolcados]]+Urq_InfraMR[[#This Row],[B.03.2 - Parque de Coches Motores Motrices Intermedios]]+Urq_InfraMR[[#This Row],[B.03.3 - Parque de Coches Motores Motrices Cabina]]</f>
        <v>0</v>
      </c>
      <c r="AY199" s="1">
        <v>0</v>
      </c>
      <c r="AZ199" s="1">
        <v>0</v>
      </c>
      <c r="BA199" s="1">
        <v>0</v>
      </c>
      <c r="BB199" s="1">
        <v>0</v>
      </c>
      <c r="BC199" s="200">
        <f>+SUM(Urq_InfraMR[[#This Row],[B.04.1 - Parque de Coches Remolcados Clase Unica]:[B.04.5 - Parque de Coches Remolcados para Servicios Especiales (Cartoneros)]])</f>
        <v>0</v>
      </c>
      <c r="BD199" s="356">
        <v>0</v>
      </c>
      <c r="BE199" s="1">
        <v>1</v>
      </c>
      <c r="BF199" s="1">
        <v>0</v>
      </c>
      <c r="BG199" s="235">
        <v>1435</v>
      </c>
    </row>
    <row r="200" spans="1:59">
      <c r="A200" s="1">
        <v>2009</v>
      </c>
      <c r="B200" s="1" t="s">
        <v>67</v>
      </c>
      <c r="C200" s="10">
        <v>0.2</v>
      </c>
      <c r="D200" s="10">
        <v>0</v>
      </c>
      <c r="E200" s="10">
        <v>0</v>
      </c>
      <c r="F200" s="10">
        <v>25.676639999999999</v>
      </c>
      <c r="G200" s="192">
        <f t="shared" si="21"/>
        <v>25.876639999999998</v>
      </c>
      <c r="H200" s="192">
        <f>+Urq_InfraMR[[#This Row],[Total Líneas de Explotación ]]</f>
        <v>25.876639999999998</v>
      </c>
      <c r="I200" s="192">
        <v>25.677</v>
      </c>
      <c r="J200" s="10">
        <v>0.2</v>
      </c>
      <c r="K200" s="10">
        <v>2.5569999999999999</v>
      </c>
      <c r="L200" s="10">
        <v>54.899000000000001</v>
      </c>
      <c r="M200" s="10">
        <v>3.875</v>
      </c>
      <c r="N200" s="192">
        <f>+Urq_InfraMR[[#This Row],[A.03.1 -  Longitud de Vías de Explotación No Electrificadas Troncales y Ramales (vía principal) (km)]]+Urq_InfraMR[[#This Row],[A.04.1 -  Longitud de Vías de Explotación Electrificadas Troncales y Ramales (vía principal) (km)]]</f>
        <v>55.099000000000004</v>
      </c>
      <c r="O200" s="192">
        <f>+Urq_InfraMR[[#This Row],[Total Vías (excluido Auxiliares)]]</f>
        <v>55.099000000000004</v>
      </c>
      <c r="P200" s="1">
        <v>4</v>
      </c>
      <c r="Q200" s="1">
        <v>19</v>
      </c>
      <c r="R200" s="1">
        <v>0</v>
      </c>
      <c r="S200" s="194">
        <f t="shared" si="22"/>
        <v>23</v>
      </c>
      <c r="T200" s="194">
        <v>23</v>
      </c>
      <c r="U200" s="1">
        <v>0</v>
      </c>
      <c r="V200" s="1">
        <v>29</v>
      </c>
      <c r="W200" s="1">
        <v>0</v>
      </c>
      <c r="X200" s="1">
        <v>0</v>
      </c>
      <c r="Y200" s="1">
        <v>2</v>
      </c>
      <c r="Z200" s="196">
        <f t="shared" si="23"/>
        <v>31</v>
      </c>
      <c r="AA200" s="1">
        <v>4</v>
      </c>
      <c r="AB200" s="1">
        <v>6</v>
      </c>
      <c r="AC200" s="1">
        <f>+Urq_InfraMR[[#This Row],[Total Pasos Vehiculares a Nivel]]</f>
        <v>31</v>
      </c>
      <c r="AD200" s="196">
        <f t="shared" si="24"/>
        <v>41</v>
      </c>
      <c r="AE200" s="1">
        <v>1</v>
      </c>
      <c r="AF200" s="1">
        <v>3</v>
      </c>
      <c r="AG200" s="1">
        <v>38</v>
      </c>
      <c r="AH200" s="196">
        <f t="shared" si="25"/>
        <v>42</v>
      </c>
      <c r="AI200" s="7">
        <v>17.370999999999999</v>
      </c>
      <c r="AJ200" s="7">
        <v>0</v>
      </c>
      <c r="AK200" s="7">
        <v>8.3789999999999996</v>
      </c>
      <c r="AL200" s="198">
        <f t="shared" si="26"/>
        <v>25.75</v>
      </c>
      <c r="AM200" s="1">
        <v>1</v>
      </c>
      <c r="AN200" s="1">
        <v>0</v>
      </c>
      <c r="AO200" s="1">
        <v>0</v>
      </c>
      <c r="AP200" s="200">
        <f t="shared" si="27"/>
        <v>1</v>
      </c>
      <c r="AQ200" s="1">
        <v>0</v>
      </c>
      <c r="AR200" s="1">
        <v>128</v>
      </c>
      <c r="AS200" s="1">
        <v>0</v>
      </c>
      <c r="AT200" s="200">
        <f>+Urq_InfraMR[[#This Row],[B.02.1 - Parque de Coches Eléctricos Motrices]]+Urq_InfraMR[[#This Row],[B.02.2 - Parque de Coches Eléctricos Motrices Remolcados Tipo R]]+Urq_InfraMR[[#This Row],[B.02.3 - Parque de Coches Eléctricos Motrices Tipo R]]</f>
        <v>128</v>
      </c>
      <c r="AU200" s="1">
        <v>0</v>
      </c>
      <c r="AV200" s="1">
        <v>0</v>
      </c>
      <c r="AW200" s="1">
        <v>0</v>
      </c>
      <c r="AX200" s="200">
        <f>+Urq_InfraMR[[#This Row],[B.03.1 - Parque de Coches Motores Motrices Remolcados]]+Urq_InfraMR[[#This Row],[B.03.2 - Parque de Coches Motores Motrices Intermedios]]+Urq_InfraMR[[#This Row],[B.03.3 - Parque de Coches Motores Motrices Cabina]]</f>
        <v>0</v>
      </c>
      <c r="AY200" s="1">
        <v>0</v>
      </c>
      <c r="AZ200" s="1">
        <v>0</v>
      </c>
      <c r="BA200" s="1">
        <v>0</v>
      </c>
      <c r="BB200" s="1">
        <v>0</v>
      </c>
      <c r="BC200" s="200">
        <f>+SUM(Urq_InfraMR[[#This Row],[B.04.1 - Parque de Coches Remolcados Clase Unica]:[B.04.5 - Parque de Coches Remolcados para Servicios Especiales (Cartoneros)]])</f>
        <v>0</v>
      </c>
      <c r="BD200" s="356">
        <v>0</v>
      </c>
      <c r="BE200" s="1">
        <v>1</v>
      </c>
      <c r="BF200" s="1">
        <v>0</v>
      </c>
      <c r="BG200" s="235">
        <v>1435</v>
      </c>
    </row>
    <row r="201" spans="1:59">
      <c r="A201" s="1">
        <v>2009</v>
      </c>
      <c r="B201" s="1" t="s">
        <v>68</v>
      </c>
      <c r="C201" s="10">
        <v>0.2</v>
      </c>
      <c r="D201" s="10">
        <v>0</v>
      </c>
      <c r="E201" s="10">
        <v>0</v>
      </c>
      <c r="F201" s="10">
        <v>25.676639999999999</v>
      </c>
      <c r="G201" s="192">
        <f t="shared" si="21"/>
        <v>25.876639999999998</v>
      </c>
      <c r="H201" s="192">
        <f>+Urq_InfraMR[[#This Row],[Total Líneas de Explotación ]]</f>
        <v>25.876639999999998</v>
      </c>
      <c r="I201" s="192">
        <v>25.677</v>
      </c>
      <c r="J201" s="10">
        <v>0.2</v>
      </c>
      <c r="K201" s="10">
        <v>2.5569999999999999</v>
      </c>
      <c r="L201" s="10">
        <v>54.899000000000001</v>
      </c>
      <c r="M201" s="10">
        <v>3.875</v>
      </c>
      <c r="N201" s="192">
        <f>+Urq_InfraMR[[#This Row],[A.03.1 -  Longitud de Vías de Explotación No Electrificadas Troncales y Ramales (vía principal) (km)]]+Urq_InfraMR[[#This Row],[A.04.1 -  Longitud de Vías de Explotación Electrificadas Troncales y Ramales (vía principal) (km)]]</f>
        <v>55.099000000000004</v>
      </c>
      <c r="O201" s="192">
        <f>+Urq_InfraMR[[#This Row],[Total Vías (excluido Auxiliares)]]</f>
        <v>55.099000000000004</v>
      </c>
      <c r="P201" s="1">
        <v>4</v>
      </c>
      <c r="Q201" s="1">
        <v>19</v>
      </c>
      <c r="R201" s="1">
        <v>0</v>
      </c>
      <c r="S201" s="194">
        <f t="shared" si="22"/>
        <v>23</v>
      </c>
      <c r="T201" s="194">
        <v>23</v>
      </c>
      <c r="U201" s="1">
        <v>0</v>
      </c>
      <c r="V201" s="1">
        <v>29</v>
      </c>
      <c r="W201" s="1">
        <v>0</v>
      </c>
      <c r="X201" s="1">
        <v>0</v>
      </c>
      <c r="Y201" s="1">
        <v>2</v>
      </c>
      <c r="Z201" s="196">
        <f t="shared" si="23"/>
        <v>31</v>
      </c>
      <c r="AA201" s="1">
        <v>4</v>
      </c>
      <c r="AB201" s="1">
        <v>6</v>
      </c>
      <c r="AC201" s="1">
        <f>+Urq_InfraMR[[#This Row],[Total Pasos Vehiculares a Nivel]]</f>
        <v>31</v>
      </c>
      <c r="AD201" s="196">
        <f t="shared" si="24"/>
        <v>41</v>
      </c>
      <c r="AE201" s="1">
        <v>1</v>
      </c>
      <c r="AF201" s="1">
        <v>3</v>
      </c>
      <c r="AG201" s="1">
        <v>38</v>
      </c>
      <c r="AH201" s="196">
        <f t="shared" si="25"/>
        <v>42</v>
      </c>
      <c r="AI201" s="7">
        <v>17.370999999999999</v>
      </c>
      <c r="AJ201" s="7">
        <v>0</v>
      </c>
      <c r="AK201" s="7">
        <v>8.3789999999999996</v>
      </c>
      <c r="AL201" s="198">
        <f t="shared" si="26"/>
        <v>25.75</v>
      </c>
      <c r="AM201" s="1">
        <v>1</v>
      </c>
      <c r="AN201" s="1">
        <v>0</v>
      </c>
      <c r="AO201" s="1">
        <v>0</v>
      </c>
      <c r="AP201" s="200">
        <f t="shared" si="27"/>
        <v>1</v>
      </c>
      <c r="AQ201" s="1">
        <v>0</v>
      </c>
      <c r="AR201" s="1">
        <v>128</v>
      </c>
      <c r="AS201" s="1">
        <v>0</v>
      </c>
      <c r="AT201" s="200">
        <f>+Urq_InfraMR[[#This Row],[B.02.1 - Parque de Coches Eléctricos Motrices]]+Urq_InfraMR[[#This Row],[B.02.2 - Parque de Coches Eléctricos Motrices Remolcados Tipo R]]+Urq_InfraMR[[#This Row],[B.02.3 - Parque de Coches Eléctricos Motrices Tipo R]]</f>
        <v>128</v>
      </c>
      <c r="AU201" s="1">
        <v>0</v>
      </c>
      <c r="AV201" s="1">
        <v>0</v>
      </c>
      <c r="AW201" s="1">
        <v>0</v>
      </c>
      <c r="AX201" s="200">
        <f>+Urq_InfraMR[[#This Row],[B.03.1 - Parque de Coches Motores Motrices Remolcados]]+Urq_InfraMR[[#This Row],[B.03.2 - Parque de Coches Motores Motrices Intermedios]]+Urq_InfraMR[[#This Row],[B.03.3 - Parque de Coches Motores Motrices Cabina]]</f>
        <v>0</v>
      </c>
      <c r="AY201" s="1">
        <v>0</v>
      </c>
      <c r="AZ201" s="1">
        <v>0</v>
      </c>
      <c r="BA201" s="1">
        <v>0</v>
      </c>
      <c r="BB201" s="1">
        <v>0</v>
      </c>
      <c r="BC201" s="200">
        <f>+SUM(Urq_InfraMR[[#This Row],[B.04.1 - Parque de Coches Remolcados Clase Unica]:[B.04.5 - Parque de Coches Remolcados para Servicios Especiales (Cartoneros)]])</f>
        <v>0</v>
      </c>
      <c r="BD201" s="356">
        <v>0</v>
      </c>
      <c r="BE201" s="1">
        <v>1</v>
      </c>
      <c r="BF201" s="1">
        <v>0</v>
      </c>
      <c r="BG201" s="235">
        <v>1435</v>
      </c>
    </row>
    <row r="202" spans="1:59">
      <c r="A202" s="1">
        <v>2009</v>
      </c>
      <c r="B202" s="1" t="s">
        <v>69</v>
      </c>
      <c r="C202" s="10">
        <v>0.2</v>
      </c>
      <c r="D202" s="10">
        <v>0</v>
      </c>
      <c r="E202" s="10">
        <v>0</v>
      </c>
      <c r="F202" s="10">
        <v>25.676639999999999</v>
      </c>
      <c r="G202" s="192">
        <f t="shared" si="21"/>
        <v>25.876639999999998</v>
      </c>
      <c r="H202" s="192">
        <f>+Urq_InfraMR[[#This Row],[Total Líneas de Explotación ]]</f>
        <v>25.876639999999998</v>
      </c>
      <c r="I202" s="192">
        <v>25.677</v>
      </c>
      <c r="J202" s="10">
        <v>0.2</v>
      </c>
      <c r="K202" s="10">
        <v>2.5569999999999999</v>
      </c>
      <c r="L202" s="10">
        <v>54.899000000000001</v>
      </c>
      <c r="M202" s="10">
        <v>3.875</v>
      </c>
      <c r="N202" s="192">
        <f>+Urq_InfraMR[[#This Row],[A.03.1 -  Longitud de Vías de Explotación No Electrificadas Troncales y Ramales (vía principal) (km)]]+Urq_InfraMR[[#This Row],[A.04.1 -  Longitud de Vías de Explotación Electrificadas Troncales y Ramales (vía principal) (km)]]</f>
        <v>55.099000000000004</v>
      </c>
      <c r="O202" s="192">
        <f>+Urq_InfraMR[[#This Row],[Total Vías (excluido Auxiliares)]]</f>
        <v>55.099000000000004</v>
      </c>
      <c r="P202" s="1">
        <v>4</v>
      </c>
      <c r="Q202" s="1">
        <v>19</v>
      </c>
      <c r="R202" s="1">
        <v>0</v>
      </c>
      <c r="S202" s="194">
        <f t="shared" si="22"/>
        <v>23</v>
      </c>
      <c r="T202" s="194">
        <v>23</v>
      </c>
      <c r="U202" s="1">
        <v>0</v>
      </c>
      <c r="V202" s="1">
        <v>29</v>
      </c>
      <c r="W202" s="1">
        <v>0</v>
      </c>
      <c r="X202" s="1">
        <v>0</v>
      </c>
      <c r="Y202" s="1">
        <v>2</v>
      </c>
      <c r="Z202" s="196">
        <f t="shared" si="23"/>
        <v>31</v>
      </c>
      <c r="AA202" s="1">
        <v>4</v>
      </c>
      <c r="AB202" s="1">
        <v>6</v>
      </c>
      <c r="AC202" s="1">
        <f>+Urq_InfraMR[[#This Row],[Total Pasos Vehiculares a Nivel]]</f>
        <v>31</v>
      </c>
      <c r="AD202" s="196">
        <f t="shared" si="24"/>
        <v>41</v>
      </c>
      <c r="AE202" s="1">
        <v>1</v>
      </c>
      <c r="AF202" s="1">
        <v>3</v>
      </c>
      <c r="AG202" s="1">
        <v>38</v>
      </c>
      <c r="AH202" s="196">
        <f t="shared" si="25"/>
        <v>42</v>
      </c>
      <c r="AI202" s="7">
        <v>17.370999999999999</v>
      </c>
      <c r="AJ202" s="7">
        <v>0</v>
      </c>
      <c r="AK202" s="7">
        <v>8.3789999999999996</v>
      </c>
      <c r="AL202" s="198">
        <f t="shared" si="26"/>
        <v>25.75</v>
      </c>
      <c r="AM202" s="1">
        <v>1</v>
      </c>
      <c r="AN202" s="1">
        <v>0</v>
      </c>
      <c r="AO202" s="1">
        <v>0</v>
      </c>
      <c r="AP202" s="200">
        <f t="shared" si="27"/>
        <v>1</v>
      </c>
      <c r="AQ202" s="1">
        <v>0</v>
      </c>
      <c r="AR202" s="1">
        <v>128</v>
      </c>
      <c r="AS202" s="1">
        <v>0</v>
      </c>
      <c r="AT202" s="200">
        <f>+Urq_InfraMR[[#This Row],[B.02.1 - Parque de Coches Eléctricos Motrices]]+Urq_InfraMR[[#This Row],[B.02.2 - Parque de Coches Eléctricos Motrices Remolcados Tipo R]]+Urq_InfraMR[[#This Row],[B.02.3 - Parque de Coches Eléctricos Motrices Tipo R]]</f>
        <v>128</v>
      </c>
      <c r="AU202" s="1">
        <v>0</v>
      </c>
      <c r="AV202" s="1">
        <v>0</v>
      </c>
      <c r="AW202" s="1">
        <v>0</v>
      </c>
      <c r="AX202" s="200">
        <f>+Urq_InfraMR[[#This Row],[B.03.1 - Parque de Coches Motores Motrices Remolcados]]+Urq_InfraMR[[#This Row],[B.03.2 - Parque de Coches Motores Motrices Intermedios]]+Urq_InfraMR[[#This Row],[B.03.3 - Parque de Coches Motores Motrices Cabina]]</f>
        <v>0</v>
      </c>
      <c r="AY202" s="1">
        <v>0</v>
      </c>
      <c r="AZ202" s="1">
        <v>0</v>
      </c>
      <c r="BA202" s="1">
        <v>0</v>
      </c>
      <c r="BB202" s="1">
        <v>0</v>
      </c>
      <c r="BC202" s="200">
        <f>+SUM(Urq_InfraMR[[#This Row],[B.04.1 - Parque de Coches Remolcados Clase Unica]:[B.04.5 - Parque de Coches Remolcados para Servicios Especiales (Cartoneros)]])</f>
        <v>0</v>
      </c>
      <c r="BD202" s="356">
        <v>0</v>
      </c>
      <c r="BE202" s="1">
        <v>1</v>
      </c>
      <c r="BF202" s="1">
        <v>0</v>
      </c>
      <c r="BG202" s="235">
        <v>1435</v>
      </c>
    </row>
    <row r="203" spans="1:59">
      <c r="A203" s="1">
        <v>2009</v>
      </c>
      <c r="B203" s="1" t="s">
        <v>70</v>
      </c>
      <c r="C203" s="10">
        <v>0.2</v>
      </c>
      <c r="D203" s="10">
        <v>0</v>
      </c>
      <c r="E203" s="10">
        <v>0</v>
      </c>
      <c r="F203" s="10">
        <v>25.676639999999999</v>
      </c>
      <c r="G203" s="192">
        <f t="shared" si="21"/>
        <v>25.876639999999998</v>
      </c>
      <c r="H203" s="192">
        <f>+Urq_InfraMR[[#This Row],[Total Líneas de Explotación ]]</f>
        <v>25.876639999999998</v>
      </c>
      <c r="I203" s="192">
        <v>25.677</v>
      </c>
      <c r="J203" s="10">
        <v>0.2</v>
      </c>
      <c r="K203" s="10">
        <v>2.5569999999999999</v>
      </c>
      <c r="L203" s="10">
        <v>54.899000000000001</v>
      </c>
      <c r="M203" s="10">
        <v>3.875</v>
      </c>
      <c r="N203" s="192">
        <f>+Urq_InfraMR[[#This Row],[A.03.1 -  Longitud de Vías de Explotación No Electrificadas Troncales y Ramales (vía principal) (km)]]+Urq_InfraMR[[#This Row],[A.04.1 -  Longitud de Vías de Explotación Electrificadas Troncales y Ramales (vía principal) (km)]]</f>
        <v>55.099000000000004</v>
      </c>
      <c r="O203" s="192">
        <f>+Urq_InfraMR[[#This Row],[Total Vías (excluido Auxiliares)]]</f>
        <v>55.099000000000004</v>
      </c>
      <c r="P203" s="1">
        <v>4</v>
      </c>
      <c r="Q203" s="1">
        <v>19</v>
      </c>
      <c r="R203" s="1">
        <v>0</v>
      </c>
      <c r="S203" s="194">
        <f t="shared" si="22"/>
        <v>23</v>
      </c>
      <c r="T203" s="194">
        <v>23</v>
      </c>
      <c r="U203" s="1">
        <v>0</v>
      </c>
      <c r="V203" s="1">
        <v>29</v>
      </c>
      <c r="W203" s="1">
        <v>0</v>
      </c>
      <c r="X203" s="1">
        <v>0</v>
      </c>
      <c r="Y203" s="1">
        <v>2</v>
      </c>
      <c r="Z203" s="196">
        <f t="shared" si="23"/>
        <v>31</v>
      </c>
      <c r="AA203" s="1">
        <v>4</v>
      </c>
      <c r="AB203" s="1">
        <v>6</v>
      </c>
      <c r="AC203" s="1">
        <f>+Urq_InfraMR[[#This Row],[Total Pasos Vehiculares a Nivel]]</f>
        <v>31</v>
      </c>
      <c r="AD203" s="196">
        <f t="shared" si="24"/>
        <v>41</v>
      </c>
      <c r="AE203" s="1">
        <v>1</v>
      </c>
      <c r="AF203" s="1">
        <v>3</v>
      </c>
      <c r="AG203" s="1">
        <v>38</v>
      </c>
      <c r="AH203" s="196">
        <f t="shared" si="25"/>
        <v>42</v>
      </c>
      <c r="AI203" s="7">
        <v>17.370999999999999</v>
      </c>
      <c r="AJ203" s="7">
        <v>0</v>
      </c>
      <c r="AK203" s="7">
        <v>8.3789999999999996</v>
      </c>
      <c r="AL203" s="198">
        <f t="shared" si="26"/>
        <v>25.75</v>
      </c>
      <c r="AM203" s="1">
        <v>1</v>
      </c>
      <c r="AN203" s="1">
        <v>0</v>
      </c>
      <c r="AO203" s="1">
        <v>0</v>
      </c>
      <c r="AP203" s="200">
        <f t="shared" si="27"/>
        <v>1</v>
      </c>
      <c r="AQ203" s="1">
        <v>0</v>
      </c>
      <c r="AR203" s="1">
        <v>128</v>
      </c>
      <c r="AS203" s="1">
        <v>0</v>
      </c>
      <c r="AT203" s="200">
        <f>+Urq_InfraMR[[#This Row],[B.02.1 - Parque de Coches Eléctricos Motrices]]+Urq_InfraMR[[#This Row],[B.02.2 - Parque de Coches Eléctricos Motrices Remolcados Tipo R]]+Urq_InfraMR[[#This Row],[B.02.3 - Parque de Coches Eléctricos Motrices Tipo R]]</f>
        <v>128</v>
      </c>
      <c r="AU203" s="1">
        <v>0</v>
      </c>
      <c r="AV203" s="1">
        <v>0</v>
      </c>
      <c r="AW203" s="1">
        <v>0</v>
      </c>
      <c r="AX203" s="200">
        <f>+Urq_InfraMR[[#This Row],[B.03.1 - Parque de Coches Motores Motrices Remolcados]]+Urq_InfraMR[[#This Row],[B.03.2 - Parque de Coches Motores Motrices Intermedios]]+Urq_InfraMR[[#This Row],[B.03.3 - Parque de Coches Motores Motrices Cabina]]</f>
        <v>0</v>
      </c>
      <c r="AY203" s="1">
        <v>0</v>
      </c>
      <c r="AZ203" s="1">
        <v>0</v>
      </c>
      <c r="BA203" s="1">
        <v>0</v>
      </c>
      <c r="BB203" s="1">
        <v>0</v>
      </c>
      <c r="BC203" s="200">
        <f>+SUM(Urq_InfraMR[[#This Row],[B.04.1 - Parque de Coches Remolcados Clase Unica]:[B.04.5 - Parque de Coches Remolcados para Servicios Especiales (Cartoneros)]])</f>
        <v>0</v>
      </c>
      <c r="BD203" s="356">
        <v>0</v>
      </c>
      <c r="BE203" s="1">
        <v>1</v>
      </c>
      <c r="BF203" s="1">
        <v>0</v>
      </c>
      <c r="BG203" s="235">
        <v>1435</v>
      </c>
    </row>
    <row r="204" spans="1:59">
      <c r="A204" s="1">
        <v>2009</v>
      </c>
      <c r="B204" s="1" t="s">
        <v>71</v>
      </c>
      <c r="C204" s="10">
        <v>0.2</v>
      </c>
      <c r="D204" s="10">
        <v>0</v>
      </c>
      <c r="E204" s="10">
        <v>0</v>
      </c>
      <c r="F204" s="10">
        <v>25.676639999999999</v>
      </c>
      <c r="G204" s="192">
        <f t="shared" si="21"/>
        <v>25.876639999999998</v>
      </c>
      <c r="H204" s="192">
        <f>+Urq_InfraMR[[#This Row],[Total Líneas de Explotación ]]</f>
        <v>25.876639999999998</v>
      </c>
      <c r="I204" s="192">
        <v>25.677</v>
      </c>
      <c r="J204" s="10">
        <v>0.2</v>
      </c>
      <c r="K204" s="10">
        <v>2.5569999999999999</v>
      </c>
      <c r="L204" s="10">
        <v>54.899000000000001</v>
      </c>
      <c r="M204" s="10">
        <v>3.875</v>
      </c>
      <c r="N204" s="192">
        <f>+Urq_InfraMR[[#This Row],[A.03.1 -  Longitud de Vías de Explotación No Electrificadas Troncales y Ramales (vía principal) (km)]]+Urq_InfraMR[[#This Row],[A.04.1 -  Longitud de Vías de Explotación Electrificadas Troncales y Ramales (vía principal) (km)]]</f>
        <v>55.099000000000004</v>
      </c>
      <c r="O204" s="192">
        <f>+Urq_InfraMR[[#This Row],[Total Vías (excluido Auxiliares)]]</f>
        <v>55.099000000000004</v>
      </c>
      <c r="P204" s="1">
        <v>4</v>
      </c>
      <c r="Q204" s="1">
        <v>19</v>
      </c>
      <c r="R204" s="1">
        <v>0</v>
      </c>
      <c r="S204" s="194">
        <f t="shared" si="22"/>
        <v>23</v>
      </c>
      <c r="T204" s="194">
        <v>23</v>
      </c>
      <c r="U204" s="1">
        <v>0</v>
      </c>
      <c r="V204" s="1">
        <v>29</v>
      </c>
      <c r="W204" s="1">
        <v>0</v>
      </c>
      <c r="X204" s="1">
        <v>0</v>
      </c>
      <c r="Y204" s="1">
        <v>2</v>
      </c>
      <c r="Z204" s="196">
        <f t="shared" si="23"/>
        <v>31</v>
      </c>
      <c r="AA204" s="1">
        <v>4</v>
      </c>
      <c r="AB204" s="1">
        <v>6</v>
      </c>
      <c r="AC204" s="1">
        <f>+Urq_InfraMR[[#This Row],[Total Pasos Vehiculares a Nivel]]</f>
        <v>31</v>
      </c>
      <c r="AD204" s="196">
        <f t="shared" si="24"/>
        <v>41</v>
      </c>
      <c r="AE204" s="1">
        <v>1</v>
      </c>
      <c r="AF204" s="1">
        <v>3</v>
      </c>
      <c r="AG204" s="1">
        <v>38</v>
      </c>
      <c r="AH204" s="196">
        <f t="shared" si="25"/>
        <v>42</v>
      </c>
      <c r="AI204" s="7">
        <v>17.370999999999999</v>
      </c>
      <c r="AJ204" s="7">
        <v>0</v>
      </c>
      <c r="AK204" s="7">
        <v>8.3789999999999996</v>
      </c>
      <c r="AL204" s="198">
        <f t="shared" si="26"/>
        <v>25.75</v>
      </c>
      <c r="AM204" s="1">
        <v>1</v>
      </c>
      <c r="AN204" s="1">
        <v>0</v>
      </c>
      <c r="AO204" s="1">
        <v>0</v>
      </c>
      <c r="AP204" s="200">
        <f t="shared" si="27"/>
        <v>1</v>
      </c>
      <c r="AQ204" s="1">
        <v>0</v>
      </c>
      <c r="AR204" s="1">
        <v>128</v>
      </c>
      <c r="AS204" s="1">
        <v>0</v>
      </c>
      <c r="AT204" s="200">
        <f>+Urq_InfraMR[[#This Row],[B.02.1 - Parque de Coches Eléctricos Motrices]]+Urq_InfraMR[[#This Row],[B.02.2 - Parque de Coches Eléctricos Motrices Remolcados Tipo R]]+Urq_InfraMR[[#This Row],[B.02.3 - Parque de Coches Eléctricos Motrices Tipo R]]</f>
        <v>128</v>
      </c>
      <c r="AU204" s="1">
        <v>0</v>
      </c>
      <c r="AV204" s="1">
        <v>0</v>
      </c>
      <c r="AW204" s="1">
        <v>0</v>
      </c>
      <c r="AX204" s="200">
        <f>+Urq_InfraMR[[#This Row],[B.03.1 - Parque de Coches Motores Motrices Remolcados]]+Urq_InfraMR[[#This Row],[B.03.2 - Parque de Coches Motores Motrices Intermedios]]+Urq_InfraMR[[#This Row],[B.03.3 - Parque de Coches Motores Motrices Cabina]]</f>
        <v>0</v>
      </c>
      <c r="AY204" s="1">
        <v>0</v>
      </c>
      <c r="AZ204" s="1">
        <v>0</v>
      </c>
      <c r="BA204" s="1">
        <v>0</v>
      </c>
      <c r="BB204" s="1">
        <v>0</v>
      </c>
      <c r="BC204" s="200">
        <f>+SUM(Urq_InfraMR[[#This Row],[B.04.1 - Parque de Coches Remolcados Clase Unica]:[B.04.5 - Parque de Coches Remolcados para Servicios Especiales (Cartoneros)]])</f>
        <v>0</v>
      </c>
      <c r="BD204" s="356">
        <v>0</v>
      </c>
      <c r="BE204" s="1">
        <v>1</v>
      </c>
      <c r="BF204" s="1">
        <v>0</v>
      </c>
      <c r="BG204" s="235">
        <v>1435</v>
      </c>
    </row>
    <row r="205" spans="1:59">
      <c r="A205" s="1">
        <v>2009</v>
      </c>
      <c r="B205" s="1" t="s">
        <v>72</v>
      </c>
      <c r="C205" s="10">
        <v>0.2</v>
      </c>
      <c r="D205" s="10">
        <v>0</v>
      </c>
      <c r="E205" s="10">
        <v>0</v>
      </c>
      <c r="F205" s="10">
        <v>25.676639999999999</v>
      </c>
      <c r="G205" s="192">
        <f t="shared" si="21"/>
        <v>25.876639999999998</v>
      </c>
      <c r="H205" s="192">
        <f>+Urq_InfraMR[[#This Row],[Total Líneas de Explotación ]]</f>
        <v>25.876639999999998</v>
      </c>
      <c r="I205" s="192">
        <v>25.677</v>
      </c>
      <c r="J205" s="10">
        <v>0.2</v>
      </c>
      <c r="K205" s="10">
        <v>2.5569999999999999</v>
      </c>
      <c r="L205" s="10">
        <v>54.899000000000001</v>
      </c>
      <c r="M205" s="10">
        <v>3.875</v>
      </c>
      <c r="N205" s="192">
        <f>+Urq_InfraMR[[#This Row],[A.03.1 -  Longitud de Vías de Explotación No Electrificadas Troncales y Ramales (vía principal) (km)]]+Urq_InfraMR[[#This Row],[A.04.1 -  Longitud de Vías de Explotación Electrificadas Troncales y Ramales (vía principal) (km)]]</f>
        <v>55.099000000000004</v>
      </c>
      <c r="O205" s="192">
        <f>+Urq_InfraMR[[#This Row],[Total Vías (excluido Auxiliares)]]</f>
        <v>55.099000000000004</v>
      </c>
      <c r="P205" s="1">
        <v>4</v>
      </c>
      <c r="Q205" s="1">
        <v>19</v>
      </c>
      <c r="R205" s="1">
        <v>0</v>
      </c>
      <c r="S205" s="194">
        <f t="shared" si="22"/>
        <v>23</v>
      </c>
      <c r="T205" s="194">
        <v>23</v>
      </c>
      <c r="U205" s="1">
        <v>0</v>
      </c>
      <c r="V205" s="1">
        <v>29</v>
      </c>
      <c r="W205" s="1">
        <v>0</v>
      </c>
      <c r="X205" s="1">
        <v>0</v>
      </c>
      <c r="Y205" s="1">
        <v>2</v>
      </c>
      <c r="Z205" s="196">
        <f t="shared" si="23"/>
        <v>31</v>
      </c>
      <c r="AA205" s="1">
        <v>4</v>
      </c>
      <c r="AB205" s="1">
        <v>6</v>
      </c>
      <c r="AC205" s="1">
        <f>+Urq_InfraMR[[#This Row],[Total Pasos Vehiculares a Nivel]]</f>
        <v>31</v>
      </c>
      <c r="AD205" s="196">
        <f t="shared" si="24"/>
        <v>41</v>
      </c>
      <c r="AE205" s="1">
        <v>1</v>
      </c>
      <c r="AF205" s="1">
        <v>3</v>
      </c>
      <c r="AG205" s="1">
        <v>38</v>
      </c>
      <c r="AH205" s="196">
        <f t="shared" si="25"/>
        <v>42</v>
      </c>
      <c r="AI205" s="7">
        <v>17.370999999999999</v>
      </c>
      <c r="AJ205" s="7">
        <v>0</v>
      </c>
      <c r="AK205" s="7">
        <v>8.3789999999999996</v>
      </c>
      <c r="AL205" s="198">
        <f t="shared" si="26"/>
        <v>25.75</v>
      </c>
      <c r="AM205" s="1">
        <v>1</v>
      </c>
      <c r="AN205" s="1">
        <v>0</v>
      </c>
      <c r="AO205" s="1">
        <v>0</v>
      </c>
      <c r="AP205" s="200">
        <f t="shared" si="27"/>
        <v>1</v>
      </c>
      <c r="AQ205" s="1">
        <v>0</v>
      </c>
      <c r="AR205" s="1">
        <v>128</v>
      </c>
      <c r="AS205" s="1">
        <v>0</v>
      </c>
      <c r="AT205" s="200">
        <f>+Urq_InfraMR[[#This Row],[B.02.1 - Parque de Coches Eléctricos Motrices]]+Urq_InfraMR[[#This Row],[B.02.2 - Parque de Coches Eléctricos Motrices Remolcados Tipo R]]+Urq_InfraMR[[#This Row],[B.02.3 - Parque de Coches Eléctricos Motrices Tipo R]]</f>
        <v>128</v>
      </c>
      <c r="AU205" s="1">
        <v>0</v>
      </c>
      <c r="AV205" s="1">
        <v>0</v>
      </c>
      <c r="AW205" s="1">
        <v>0</v>
      </c>
      <c r="AX205" s="200">
        <f>+Urq_InfraMR[[#This Row],[B.03.1 - Parque de Coches Motores Motrices Remolcados]]+Urq_InfraMR[[#This Row],[B.03.2 - Parque de Coches Motores Motrices Intermedios]]+Urq_InfraMR[[#This Row],[B.03.3 - Parque de Coches Motores Motrices Cabina]]</f>
        <v>0</v>
      </c>
      <c r="AY205" s="1">
        <v>0</v>
      </c>
      <c r="AZ205" s="1">
        <v>0</v>
      </c>
      <c r="BA205" s="1">
        <v>0</v>
      </c>
      <c r="BB205" s="1">
        <v>0</v>
      </c>
      <c r="BC205" s="200">
        <f>+SUM(Urq_InfraMR[[#This Row],[B.04.1 - Parque de Coches Remolcados Clase Unica]:[B.04.5 - Parque de Coches Remolcados para Servicios Especiales (Cartoneros)]])</f>
        <v>0</v>
      </c>
      <c r="BD205" s="356">
        <v>0</v>
      </c>
      <c r="BE205" s="1">
        <v>1</v>
      </c>
      <c r="BF205" s="1">
        <v>0</v>
      </c>
      <c r="BG205" s="235">
        <v>1435</v>
      </c>
    </row>
    <row r="206" spans="1:59">
      <c r="A206" s="1">
        <v>2010</v>
      </c>
      <c r="B206" s="1" t="s">
        <v>61</v>
      </c>
      <c r="C206" s="10">
        <v>0.2</v>
      </c>
      <c r="D206" s="10">
        <v>0</v>
      </c>
      <c r="E206" s="10">
        <v>0</v>
      </c>
      <c r="F206" s="10">
        <v>25.676639999999999</v>
      </c>
      <c r="G206" s="192">
        <f t="shared" si="21"/>
        <v>25.876639999999998</v>
      </c>
      <c r="H206" s="192">
        <f>+Urq_InfraMR[[#This Row],[Total Líneas de Explotación ]]</f>
        <v>25.876639999999998</v>
      </c>
      <c r="I206" s="192">
        <v>25.677</v>
      </c>
      <c r="J206" s="10">
        <v>0.2</v>
      </c>
      <c r="K206" s="10">
        <v>2.5569999999999999</v>
      </c>
      <c r="L206" s="10">
        <v>54.899000000000001</v>
      </c>
      <c r="M206" s="10">
        <v>3.875</v>
      </c>
      <c r="N206" s="192">
        <f>+Urq_InfraMR[[#This Row],[A.03.1 -  Longitud de Vías de Explotación No Electrificadas Troncales y Ramales (vía principal) (km)]]+Urq_InfraMR[[#This Row],[A.04.1 -  Longitud de Vías de Explotación Electrificadas Troncales y Ramales (vía principal) (km)]]</f>
        <v>55.099000000000004</v>
      </c>
      <c r="O206" s="192">
        <f>+Urq_InfraMR[[#This Row],[Total Vías (excluido Auxiliares)]]</f>
        <v>55.099000000000004</v>
      </c>
      <c r="P206" s="1">
        <v>4</v>
      </c>
      <c r="Q206" s="1">
        <v>19</v>
      </c>
      <c r="R206" s="1">
        <v>0</v>
      </c>
      <c r="S206" s="194">
        <f t="shared" si="22"/>
        <v>23</v>
      </c>
      <c r="T206" s="194">
        <v>23</v>
      </c>
      <c r="U206" s="1">
        <v>0</v>
      </c>
      <c r="V206" s="1">
        <v>29</v>
      </c>
      <c r="W206" s="1">
        <v>0</v>
      </c>
      <c r="X206" s="1">
        <v>0</v>
      </c>
      <c r="Y206" s="1">
        <v>2</v>
      </c>
      <c r="Z206" s="196">
        <f t="shared" si="23"/>
        <v>31</v>
      </c>
      <c r="AA206" s="1">
        <v>4</v>
      </c>
      <c r="AB206" s="1">
        <v>6</v>
      </c>
      <c r="AC206" s="1">
        <f>+Urq_InfraMR[[#This Row],[Total Pasos Vehiculares a Nivel]]</f>
        <v>31</v>
      </c>
      <c r="AD206" s="196">
        <f t="shared" si="24"/>
        <v>41</v>
      </c>
      <c r="AE206" s="1">
        <v>1</v>
      </c>
      <c r="AF206" s="1">
        <v>3</v>
      </c>
      <c r="AG206" s="1">
        <v>38</v>
      </c>
      <c r="AH206" s="196">
        <f t="shared" si="25"/>
        <v>42</v>
      </c>
      <c r="AI206" s="7">
        <v>17.370999999999999</v>
      </c>
      <c r="AJ206" s="7">
        <v>0</v>
      </c>
      <c r="AK206" s="7">
        <v>8.3789999999999996</v>
      </c>
      <c r="AL206" s="198">
        <f t="shared" si="26"/>
        <v>25.75</v>
      </c>
      <c r="AM206" s="1">
        <v>1</v>
      </c>
      <c r="AN206" s="1">
        <v>0</v>
      </c>
      <c r="AO206" s="1">
        <v>0</v>
      </c>
      <c r="AP206" s="200">
        <f t="shared" si="27"/>
        <v>1</v>
      </c>
      <c r="AQ206" s="1">
        <v>0</v>
      </c>
      <c r="AR206" s="1">
        <v>128</v>
      </c>
      <c r="AS206" s="1">
        <v>0</v>
      </c>
      <c r="AT206" s="200">
        <f>+Urq_InfraMR[[#This Row],[B.02.1 - Parque de Coches Eléctricos Motrices]]+Urq_InfraMR[[#This Row],[B.02.2 - Parque de Coches Eléctricos Motrices Remolcados Tipo R]]+Urq_InfraMR[[#This Row],[B.02.3 - Parque de Coches Eléctricos Motrices Tipo R]]</f>
        <v>128</v>
      </c>
      <c r="AU206" s="1">
        <v>0</v>
      </c>
      <c r="AV206" s="1">
        <v>0</v>
      </c>
      <c r="AW206" s="1">
        <v>0</v>
      </c>
      <c r="AX206" s="200">
        <f>+Urq_InfraMR[[#This Row],[B.03.1 - Parque de Coches Motores Motrices Remolcados]]+Urq_InfraMR[[#This Row],[B.03.2 - Parque de Coches Motores Motrices Intermedios]]+Urq_InfraMR[[#This Row],[B.03.3 - Parque de Coches Motores Motrices Cabina]]</f>
        <v>0</v>
      </c>
      <c r="AY206" s="1">
        <v>0</v>
      </c>
      <c r="AZ206" s="1">
        <v>0</v>
      </c>
      <c r="BA206" s="1">
        <v>0</v>
      </c>
      <c r="BB206" s="1">
        <v>0</v>
      </c>
      <c r="BC206" s="200">
        <f>+SUM(Urq_InfraMR[[#This Row],[B.04.1 - Parque de Coches Remolcados Clase Unica]:[B.04.5 - Parque de Coches Remolcados para Servicios Especiales (Cartoneros)]])</f>
        <v>0</v>
      </c>
      <c r="BD206" s="356">
        <v>0</v>
      </c>
      <c r="BE206" s="1">
        <v>1</v>
      </c>
      <c r="BF206" s="1">
        <v>0</v>
      </c>
      <c r="BG206" s="235">
        <v>1435</v>
      </c>
    </row>
    <row r="207" spans="1:59">
      <c r="A207" s="1">
        <v>2010</v>
      </c>
      <c r="B207" s="1" t="s">
        <v>62</v>
      </c>
      <c r="C207" s="10">
        <v>0.2</v>
      </c>
      <c r="D207" s="10">
        <v>0</v>
      </c>
      <c r="E207" s="10">
        <v>0</v>
      </c>
      <c r="F207" s="10">
        <v>25.676639999999999</v>
      </c>
      <c r="G207" s="192">
        <f t="shared" si="21"/>
        <v>25.876639999999998</v>
      </c>
      <c r="H207" s="192">
        <f>+Urq_InfraMR[[#This Row],[Total Líneas de Explotación ]]</f>
        <v>25.876639999999998</v>
      </c>
      <c r="I207" s="192">
        <v>25.677</v>
      </c>
      <c r="J207" s="10">
        <v>0.2</v>
      </c>
      <c r="K207" s="10">
        <v>2.5569999999999999</v>
      </c>
      <c r="L207" s="10">
        <v>54.899000000000001</v>
      </c>
      <c r="M207" s="10">
        <v>3.875</v>
      </c>
      <c r="N207" s="192">
        <f>+Urq_InfraMR[[#This Row],[A.03.1 -  Longitud de Vías de Explotación No Electrificadas Troncales y Ramales (vía principal) (km)]]+Urq_InfraMR[[#This Row],[A.04.1 -  Longitud de Vías de Explotación Electrificadas Troncales y Ramales (vía principal) (km)]]</f>
        <v>55.099000000000004</v>
      </c>
      <c r="O207" s="192">
        <f>+Urq_InfraMR[[#This Row],[Total Vías (excluido Auxiliares)]]</f>
        <v>55.099000000000004</v>
      </c>
      <c r="P207" s="1">
        <v>4</v>
      </c>
      <c r="Q207" s="1">
        <v>19</v>
      </c>
      <c r="R207" s="1">
        <v>0</v>
      </c>
      <c r="S207" s="194">
        <f t="shared" si="22"/>
        <v>23</v>
      </c>
      <c r="T207" s="194">
        <v>23</v>
      </c>
      <c r="U207" s="1">
        <v>0</v>
      </c>
      <c r="V207" s="1">
        <v>29</v>
      </c>
      <c r="W207" s="1">
        <v>0</v>
      </c>
      <c r="X207" s="1">
        <v>0</v>
      </c>
      <c r="Y207" s="1">
        <v>2</v>
      </c>
      <c r="Z207" s="196">
        <f t="shared" si="23"/>
        <v>31</v>
      </c>
      <c r="AA207" s="1">
        <v>4</v>
      </c>
      <c r="AB207" s="1">
        <v>6</v>
      </c>
      <c r="AC207" s="1">
        <f>+Urq_InfraMR[[#This Row],[Total Pasos Vehiculares a Nivel]]</f>
        <v>31</v>
      </c>
      <c r="AD207" s="196">
        <f t="shared" si="24"/>
        <v>41</v>
      </c>
      <c r="AE207" s="1">
        <v>1</v>
      </c>
      <c r="AF207" s="1">
        <v>3</v>
      </c>
      <c r="AG207" s="1">
        <v>38</v>
      </c>
      <c r="AH207" s="196">
        <f t="shared" si="25"/>
        <v>42</v>
      </c>
      <c r="AI207" s="7">
        <v>17.370999999999999</v>
      </c>
      <c r="AJ207" s="7">
        <v>0</v>
      </c>
      <c r="AK207" s="7">
        <v>8.3789999999999996</v>
      </c>
      <c r="AL207" s="198">
        <f t="shared" si="26"/>
        <v>25.75</v>
      </c>
      <c r="AM207" s="1">
        <v>1</v>
      </c>
      <c r="AN207" s="1">
        <v>0</v>
      </c>
      <c r="AO207" s="1">
        <v>0</v>
      </c>
      <c r="AP207" s="200">
        <f t="shared" si="27"/>
        <v>1</v>
      </c>
      <c r="AQ207" s="1">
        <v>0</v>
      </c>
      <c r="AR207" s="1">
        <v>128</v>
      </c>
      <c r="AS207" s="1">
        <v>0</v>
      </c>
      <c r="AT207" s="200">
        <f>+Urq_InfraMR[[#This Row],[B.02.1 - Parque de Coches Eléctricos Motrices]]+Urq_InfraMR[[#This Row],[B.02.2 - Parque de Coches Eléctricos Motrices Remolcados Tipo R]]+Urq_InfraMR[[#This Row],[B.02.3 - Parque de Coches Eléctricos Motrices Tipo R]]</f>
        <v>128</v>
      </c>
      <c r="AU207" s="1">
        <v>0</v>
      </c>
      <c r="AV207" s="1">
        <v>0</v>
      </c>
      <c r="AW207" s="1">
        <v>0</v>
      </c>
      <c r="AX207" s="200">
        <f>+Urq_InfraMR[[#This Row],[B.03.1 - Parque de Coches Motores Motrices Remolcados]]+Urq_InfraMR[[#This Row],[B.03.2 - Parque de Coches Motores Motrices Intermedios]]+Urq_InfraMR[[#This Row],[B.03.3 - Parque de Coches Motores Motrices Cabina]]</f>
        <v>0</v>
      </c>
      <c r="AY207" s="1">
        <v>0</v>
      </c>
      <c r="AZ207" s="1">
        <v>0</v>
      </c>
      <c r="BA207" s="1">
        <v>0</v>
      </c>
      <c r="BB207" s="1">
        <v>0</v>
      </c>
      <c r="BC207" s="200">
        <f>+SUM(Urq_InfraMR[[#This Row],[B.04.1 - Parque de Coches Remolcados Clase Unica]:[B.04.5 - Parque de Coches Remolcados para Servicios Especiales (Cartoneros)]])</f>
        <v>0</v>
      </c>
      <c r="BD207" s="356">
        <v>0</v>
      </c>
      <c r="BE207" s="1">
        <v>1</v>
      </c>
      <c r="BF207" s="1">
        <v>0</v>
      </c>
      <c r="BG207" s="235">
        <v>1435</v>
      </c>
    </row>
    <row r="208" spans="1:59">
      <c r="A208" s="1">
        <v>2010</v>
      </c>
      <c r="B208" s="1" t="s">
        <v>63</v>
      </c>
      <c r="C208" s="10">
        <v>0.2</v>
      </c>
      <c r="D208" s="10">
        <v>0</v>
      </c>
      <c r="E208" s="10">
        <v>0</v>
      </c>
      <c r="F208" s="10">
        <v>25.676639999999999</v>
      </c>
      <c r="G208" s="192">
        <f t="shared" si="21"/>
        <v>25.876639999999998</v>
      </c>
      <c r="H208" s="192">
        <f>+Urq_InfraMR[[#This Row],[Total Líneas de Explotación ]]</f>
        <v>25.876639999999998</v>
      </c>
      <c r="I208" s="192">
        <v>25.677</v>
      </c>
      <c r="J208" s="10">
        <v>0.2</v>
      </c>
      <c r="K208" s="10">
        <v>2.5569999999999999</v>
      </c>
      <c r="L208" s="10">
        <v>54.899000000000001</v>
      </c>
      <c r="M208" s="10">
        <v>3.875</v>
      </c>
      <c r="N208" s="192">
        <f>+Urq_InfraMR[[#This Row],[A.03.1 -  Longitud de Vías de Explotación No Electrificadas Troncales y Ramales (vía principal) (km)]]+Urq_InfraMR[[#This Row],[A.04.1 -  Longitud de Vías de Explotación Electrificadas Troncales y Ramales (vía principal) (km)]]</f>
        <v>55.099000000000004</v>
      </c>
      <c r="O208" s="192">
        <f>+Urq_InfraMR[[#This Row],[Total Vías (excluido Auxiliares)]]</f>
        <v>55.099000000000004</v>
      </c>
      <c r="P208" s="1">
        <v>4</v>
      </c>
      <c r="Q208" s="1">
        <v>19</v>
      </c>
      <c r="R208" s="1">
        <v>0</v>
      </c>
      <c r="S208" s="194">
        <f t="shared" si="22"/>
        <v>23</v>
      </c>
      <c r="T208" s="194">
        <v>23</v>
      </c>
      <c r="U208" s="1">
        <v>0</v>
      </c>
      <c r="V208" s="1">
        <v>29</v>
      </c>
      <c r="W208" s="1">
        <v>0</v>
      </c>
      <c r="X208" s="1">
        <v>0</v>
      </c>
      <c r="Y208" s="1">
        <v>2</v>
      </c>
      <c r="Z208" s="196">
        <f t="shared" si="23"/>
        <v>31</v>
      </c>
      <c r="AA208" s="1">
        <v>4</v>
      </c>
      <c r="AB208" s="1">
        <v>6</v>
      </c>
      <c r="AC208" s="1">
        <f>+Urq_InfraMR[[#This Row],[Total Pasos Vehiculares a Nivel]]</f>
        <v>31</v>
      </c>
      <c r="AD208" s="196">
        <f t="shared" si="24"/>
        <v>41</v>
      </c>
      <c r="AE208" s="1">
        <v>1</v>
      </c>
      <c r="AF208" s="1">
        <v>3</v>
      </c>
      <c r="AG208" s="1">
        <v>38</v>
      </c>
      <c r="AH208" s="196">
        <f t="shared" si="25"/>
        <v>42</v>
      </c>
      <c r="AI208" s="7">
        <v>17.370999999999999</v>
      </c>
      <c r="AJ208" s="7">
        <v>0</v>
      </c>
      <c r="AK208" s="7">
        <v>8.3789999999999996</v>
      </c>
      <c r="AL208" s="198">
        <f t="shared" si="26"/>
        <v>25.75</v>
      </c>
      <c r="AM208" s="1">
        <v>1</v>
      </c>
      <c r="AN208" s="1">
        <v>0</v>
      </c>
      <c r="AO208" s="1">
        <v>0</v>
      </c>
      <c r="AP208" s="200">
        <f t="shared" si="27"/>
        <v>1</v>
      </c>
      <c r="AQ208" s="1">
        <v>0</v>
      </c>
      <c r="AR208" s="1">
        <v>128</v>
      </c>
      <c r="AS208" s="1">
        <v>0</v>
      </c>
      <c r="AT208" s="200">
        <f>+Urq_InfraMR[[#This Row],[B.02.1 - Parque de Coches Eléctricos Motrices]]+Urq_InfraMR[[#This Row],[B.02.2 - Parque de Coches Eléctricos Motrices Remolcados Tipo R]]+Urq_InfraMR[[#This Row],[B.02.3 - Parque de Coches Eléctricos Motrices Tipo R]]</f>
        <v>128</v>
      </c>
      <c r="AU208" s="1">
        <v>0</v>
      </c>
      <c r="AV208" s="1">
        <v>0</v>
      </c>
      <c r="AW208" s="1">
        <v>0</v>
      </c>
      <c r="AX208" s="200">
        <f>+Urq_InfraMR[[#This Row],[B.03.1 - Parque de Coches Motores Motrices Remolcados]]+Urq_InfraMR[[#This Row],[B.03.2 - Parque de Coches Motores Motrices Intermedios]]+Urq_InfraMR[[#This Row],[B.03.3 - Parque de Coches Motores Motrices Cabina]]</f>
        <v>0</v>
      </c>
      <c r="AY208" s="1">
        <v>0</v>
      </c>
      <c r="AZ208" s="1">
        <v>0</v>
      </c>
      <c r="BA208" s="1">
        <v>0</v>
      </c>
      <c r="BB208" s="1">
        <v>0</v>
      </c>
      <c r="BC208" s="200">
        <f>+SUM(Urq_InfraMR[[#This Row],[B.04.1 - Parque de Coches Remolcados Clase Unica]:[B.04.5 - Parque de Coches Remolcados para Servicios Especiales (Cartoneros)]])</f>
        <v>0</v>
      </c>
      <c r="BD208" s="356">
        <v>0</v>
      </c>
      <c r="BE208" s="1">
        <v>1</v>
      </c>
      <c r="BF208" s="1">
        <v>0</v>
      </c>
      <c r="BG208" s="235">
        <v>1435</v>
      </c>
    </row>
    <row r="209" spans="1:59">
      <c r="A209" s="1">
        <v>2010</v>
      </c>
      <c r="B209" s="1" t="s">
        <v>64</v>
      </c>
      <c r="C209" s="10">
        <v>0.2</v>
      </c>
      <c r="D209" s="10">
        <v>0</v>
      </c>
      <c r="E209" s="10">
        <v>0</v>
      </c>
      <c r="F209" s="10">
        <v>25.676639999999999</v>
      </c>
      <c r="G209" s="192">
        <f t="shared" si="21"/>
        <v>25.876639999999998</v>
      </c>
      <c r="H209" s="192">
        <f>+Urq_InfraMR[[#This Row],[Total Líneas de Explotación ]]</f>
        <v>25.876639999999998</v>
      </c>
      <c r="I209" s="192">
        <v>25.677</v>
      </c>
      <c r="J209" s="10">
        <v>0.2</v>
      </c>
      <c r="K209" s="10">
        <v>2.5569999999999999</v>
      </c>
      <c r="L209" s="10">
        <v>54.899000000000001</v>
      </c>
      <c r="M209" s="10">
        <v>3.875</v>
      </c>
      <c r="N209" s="192">
        <f>+Urq_InfraMR[[#This Row],[A.03.1 -  Longitud de Vías de Explotación No Electrificadas Troncales y Ramales (vía principal) (km)]]+Urq_InfraMR[[#This Row],[A.04.1 -  Longitud de Vías de Explotación Electrificadas Troncales y Ramales (vía principal) (km)]]</f>
        <v>55.099000000000004</v>
      </c>
      <c r="O209" s="192">
        <f>+Urq_InfraMR[[#This Row],[Total Vías (excluido Auxiliares)]]</f>
        <v>55.099000000000004</v>
      </c>
      <c r="P209" s="1">
        <v>4</v>
      </c>
      <c r="Q209" s="1">
        <v>19</v>
      </c>
      <c r="R209" s="1">
        <v>0</v>
      </c>
      <c r="S209" s="194">
        <f t="shared" si="22"/>
        <v>23</v>
      </c>
      <c r="T209" s="194">
        <v>23</v>
      </c>
      <c r="U209" s="1">
        <v>0</v>
      </c>
      <c r="V209" s="1">
        <v>29</v>
      </c>
      <c r="W209" s="1">
        <v>0</v>
      </c>
      <c r="X209" s="1">
        <v>0</v>
      </c>
      <c r="Y209" s="1">
        <v>2</v>
      </c>
      <c r="Z209" s="196">
        <f t="shared" si="23"/>
        <v>31</v>
      </c>
      <c r="AA209" s="1">
        <v>4</v>
      </c>
      <c r="AB209" s="1">
        <v>6</v>
      </c>
      <c r="AC209" s="1">
        <f>+Urq_InfraMR[[#This Row],[Total Pasos Vehiculares a Nivel]]</f>
        <v>31</v>
      </c>
      <c r="AD209" s="196">
        <f t="shared" si="24"/>
        <v>41</v>
      </c>
      <c r="AE209" s="1">
        <v>1</v>
      </c>
      <c r="AF209" s="1">
        <v>3</v>
      </c>
      <c r="AG209" s="1">
        <v>38</v>
      </c>
      <c r="AH209" s="196">
        <f t="shared" si="25"/>
        <v>42</v>
      </c>
      <c r="AI209" s="7">
        <v>17.370999999999999</v>
      </c>
      <c r="AJ209" s="7">
        <v>0</v>
      </c>
      <c r="AK209" s="7">
        <v>8.3789999999999996</v>
      </c>
      <c r="AL209" s="198">
        <f t="shared" si="26"/>
        <v>25.75</v>
      </c>
      <c r="AM209" s="1">
        <v>1</v>
      </c>
      <c r="AN209" s="1">
        <v>0</v>
      </c>
      <c r="AO209" s="1">
        <v>0</v>
      </c>
      <c r="AP209" s="200">
        <f t="shared" si="27"/>
        <v>1</v>
      </c>
      <c r="AQ209" s="1">
        <v>0</v>
      </c>
      <c r="AR209" s="1">
        <v>128</v>
      </c>
      <c r="AS209" s="1">
        <v>0</v>
      </c>
      <c r="AT209" s="200">
        <f>+Urq_InfraMR[[#This Row],[B.02.1 - Parque de Coches Eléctricos Motrices]]+Urq_InfraMR[[#This Row],[B.02.2 - Parque de Coches Eléctricos Motrices Remolcados Tipo R]]+Urq_InfraMR[[#This Row],[B.02.3 - Parque de Coches Eléctricos Motrices Tipo R]]</f>
        <v>128</v>
      </c>
      <c r="AU209" s="1">
        <v>0</v>
      </c>
      <c r="AV209" s="1">
        <v>0</v>
      </c>
      <c r="AW209" s="1">
        <v>0</v>
      </c>
      <c r="AX209" s="200">
        <f>+Urq_InfraMR[[#This Row],[B.03.1 - Parque de Coches Motores Motrices Remolcados]]+Urq_InfraMR[[#This Row],[B.03.2 - Parque de Coches Motores Motrices Intermedios]]+Urq_InfraMR[[#This Row],[B.03.3 - Parque de Coches Motores Motrices Cabina]]</f>
        <v>0</v>
      </c>
      <c r="AY209" s="1">
        <v>0</v>
      </c>
      <c r="AZ209" s="1">
        <v>0</v>
      </c>
      <c r="BA209" s="1">
        <v>0</v>
      </c>
      <c r="BB209" s="1">
        <v>0</v>
      </c>
      <c r="BC209" s="200">
        <f>+SUM(Urq_InfraMR[[#This Row],[B.04.1 - Parque de Coches Remolcados Clase Unica]:[B.04.5 - Parque de Coches Remolcados para Servicios Especiales (Cartoneros)]])</f>
        <v>0</v>
      </c>
      <c r="BD209" s="356">
        <v>0</v>
      </c>
      <c r="BE209" s="1">
        <v>1</v>
      </c>
      <c r="BF209" s="1">
        <v>0</v>
      </c>
      <c r="BG209" s="235">
        <v>1435</v>
      </c>
    </row>
    <row r="210" spans="1:59">
      <c r="A210" s="1">
        <v>2010</v>
      </c>
      <c r="B210" s="1" t="s">
        <v>65</v>
      </c>
      <c r="C210" s="10">
        <v>0.2</v>
      </c>
      <c r="D210" s="10">
        <v>0</v>
      </c>
      <c r="E210" s="10">
        <v>0</v>
      </c>
      <c r="F210" s="10">
        <v>25.676639999999999</v>
      </c>
      <c r="G210" s="192">
        <f t="shared" si="21"/>
        <v>25.876639999999998</v>
      </c>
      <c r="H210" s="192">
        <f>+Urq_InfraMR[[#This Row],[Total Líneas de Explotación ]]</f>
        <v>25.876639999999998</v>
      </c>
      <c r="I210" s="192">
        <v>25.677</v>
      </c>
      <c r="J210" s="10">
        <v>0.2</v>
      </c>
      <c r="K210" s="10">
        <v>2.5569999999999999</v>
      </c>
      <c r="L210" s="10">
        <v>54.899000000000001</v>
      </c>
      <c r="M210" s="10">
        <v>3.875</v>
      </c>
      <c r="N210" s="192">
        <f>+Urq_InfraMR[[#This Row],[A.03.1 -  Longitud de Vías de Explotación No Electrificadas Troncales y Ramales (vía principal) (km)]]+Urq_InfraMR[[#This Row],[A.04.1 -  Longitud de Vías de Explotación Electrificadas Troncales y Ramales (vía principal) (km)]]</f>
        <v>55.099000000000004</v>
      </c>
      <c r="O210" s="192">
        <f>+Urq_InfraMR[[#This Row],[Total Vías (excluido Auxiliares)]]</f>
        <v>55.099000000000004</v>
      </c>
      <c r="P210" s="1">
        <v>4</v>
      </c>
      <c r="Q210" s="1">
        <v>19</v>
      </c>
      <c r="R210" s="1">
        <v>0</v>
      </c>
      <c r="S210" s="194">
        <f t="shared" si="22"/>
        <v>23</v>
      </c>
      <c r="T210" s="194">
        <v>23</v>
      </c>
      <c r="U210" s="1">
        <v>0</v>
      </c>
      <c r="V210" s="1">
        <v>29</v>
      </c>
      <c r="W210" s="1">
        <v>0</v>
      </c>
      <c r="X210" s="1">
        <v>0</v>
      </c>
      <c r="Y210" s="1">
        <v>2</v>
      </c>
      <c r="Z210" s="196">
        <f t="shared" si="23"/>
        <v>31</v>
      </c>
      <c r="AA210" s="1">
        <v>4</v>
      </c>
      <c r="AB210" s="1">
        <v>6</v>
      </c>
      <c r="AC210" s="1">
        <f>+Urq_InfraMR[[#This Row],[Total Pasos Vehiculares a Nivel]]</f>
        <v>31</v>
      </c>
      <c r="AD210" s="196">
        <f t="shared" si="24"/>
        <v>41</v>
      </c>
      <c r="AE210" s="1">
        <v>1</v>
      </c>
      <c r="AF210" s="1">
        <v>3</v>
      </c>
      <c r="AG210" s="1">
        <v>38</v>
      </c>
      <c r="AH210" s="196">
        <f t="shared" si="25"/>
        <v>42</v>
      </c>
      <c r="AI210" s="7">
        <v>17.370999999999999</v>
      </c>
      <c r="AJ210" s="7">
        <v>0</v>
      </c>
      <c r="AK210" s="7">
        <v>8.3789999999999996</v>
      </c>
      <c r="AL210" s="198">
        <f t="shared" si="26"/>
        <v>25.75</v>
      </c>
      <c r="AM210" s="1">
        <v>1</v>
      </c>
      <c r="AN210" s="1">
        <v>0</v>
      </c>
      <c r="AO210" s="1">
        <v>0</v>
      </c>
      <c r="AP210" s="200">
        <f t="shared" si="27"/>
        <v>1</v>
      </c>
      <c r="AQ210" s="1">
        <v>0</v>
      </c>
      <c r="AR210" s="1">
        <v>128</v>
      </c>
      <c r="AS210" s="1">
        <v>0</v>
      </c>
      <c r="AT210" s="200">
        <f>+Urq_InfraMR[[#This Row],[B.02.1 - Parque de Coches Eléctricos Motrices]]+Urq_InfraMR[[#This Row],[B.02.2 - Parque de Coches Eléctricos Motrices Remolcados Tipo R]]+Urq_InfraMR[[#This Row],[B.02.3 - Parque de Coches Eléctricos Motrices Tipo R]]</f>
        <v>128</v>
      </c>
      <c r="AU210" s="1">
        <v>0</v>
      </c>
      <c r="AV210" s="1">
        <v>0</v>
      </c>
      <c r="AW210" s="1">
        <v>0</v>
      </c>
      <c r="AX210" s="200">
        <f>+Urq_InfraMR[[#This Row],[B.03.1 - Parque de Coches Motores Motrices Remolcados]]+Urq_InfraMR[[#This Row],[B.03.2 - Parque de Coches Motores Motrices Intermedios]]+Urq_InfraMR[[#This Row],[B.03.3 - Parque de Coches Motores Motrices Cabina]]</f>
        <v>0</v>
      </c>
      <c r="AY210" s="1">
        <v>0</v>
      </c>
      <c r="AZ210" s="1">
        <v>0</v>
      </c>
      <c r="BA210" s="1">
        <v>0</v>
      </c>
      <c r="BB210" s="1">
        <v>0</v>
      </c>
      <c r="BC210" s="200">
        <f>+SUM(Urq_InfraMR[[#This Row],[B.04.1 - Parque de Coches Remolcados Clase Unica]:[B.04.5 - Parque de Coches Remolcados para Servicios Especiales (Cartoneros)]])</f>
        <v>0</v>
      </c>
      <c r="BD210" s="356">
        <v>0</v>
      </c>
      <c r="BE210" s="1">
        <v>1</v>
      </c>
      <c r="BF210" s="1">
        <v>0</v>
      </c>
      <c r="BG210" s="235">
        <v>1435</v>
      </c>
    </row>
    <row r="211" spans="1:59">
      <c r="A211" s="1">
        <v>2010</v>
      </c>
      <c r="B211" s="1" t="s">
        <v>66</v>
      </c>
      <c r="C211" s="10">
        <v>0.2</v>
      </c>
      <c r="D211" s="10">
        <v>0</v>
      </c>
      <c r="E211" s="10">
        <v>0</v>
      </c>
      <c r="F211" s="10">
        <v>25.676639999999999</v>
      </c>
      <c r="G211" s="192">
        <f t="shared" si="21"/>
        <v>25.876639999999998</v>
      </c>
      <c r="H211" s="192">
        <f>+Urq_InfraMR[[#This Row],[Total Líneas de Explotación ]]</f>
        <v>25.876639999999998</v>
      </c>
      <c r="I211" s="192">
        <v>25.677</v>
      </c>
      <c r="J211" s="10">
        <v>0.2</v>
      </c>
      <c r="K211" s="10">
        <v>2.5569999999999999</v>
      </c>
      <c r="L211" s="10">
        <v>54.899000000000001</v>
      </c>
      <c r="M211" s="10">
        <v>3.875</v>
      </c>
      <c r="N211" s="192">
        <f>+Urq_InfraMR[[#This Row],[A.03.1 -  Longitud de Vías de Explotación No Electrificadas Troncales y Ramales (vía principal) (km)]]+Urq_InfraMR[[#This Row],[A.04.1 -  Longitud de Vías de Explotación Electrificadas Troncales y Ramales (vía principal) (km)]]</f>
        <v>55.099000000000004</v>
      </c>
      <c r="O211" s="192">
        <f>+Urq_InfraMR[[#This Row],[Total Vías (excluido Auxiliares)]]</f>
        <v>55.099000000000004</v>
      </c>
      <c r="P211" s="1">
        <v>4</v>
      </c>
      <c r="Q211" s="1">
        <v>19</v>
      </c>
      <c r="R211" s="1">
        <v>0</v>
      </c>
      <c r="S211" s="194">
        <f t="shared" si="22"/>
        <v>23</v>
      </c>
      <c r="T211" s="194">
        <v>23</v>
      </c>
      <c r="U211" s="1">
        <v>0</v>
      </c>
      <c r="V211" s="1">
        <v>29</v>
      </c>
      <c r="W211" s="1">
        <v>0</v>
      </c>
      <c r="X211" s="1">
        <v>0</v>
      </c>
      <c r="Y211" s="1">
        <v>2</v>
      </c>
      <c r="Z211" s="196">
        <f t="shared" si="23"/>
        <v>31</v>
      </c>
      <c r="AA211" s="1">
        <v>4</v>
      </c>
      <c r="AB211" s="1">
        <v>6</v>
      </c>
      <c r="AC211" s="1">
        <f>+Urq_InfraMR[[#This Row],[Total Pasos Vehiculares a Nivel]]</f>
        <v>31</v>
      </c>
      <c r="AD211" s="196">
        <f t="shared" si="24"/>
        <v>41</v>
      </c>
      <c r="AE211" s="1">
        <v>1</v>
      </c>
      <c r="AF211" s="1">
        <v>3</v>
      </c>
      <c r="AG211" s="1">
        <v>38</v>
      </c>
      <c r="AH211" s="196">
        <f t="shared" si="25"/>
        <v>42</v>
      </c>
      <c r="AI211" s="7">
        <v>17.370999999999999</v>
      </c>
      <c r="AJ211" s="7">
        <v>0</v>
      </c>
      <c r="AK211" s="7">
        <v>8.3789999999999996</v>
      </c>
      <c r="AL211" s="198">
        <f t="shared" si="26"/>
        <v>25.75</v>
      </c>
      <c r="AM211" s="1">
        <v>1</v>
      </c>
      <c r="AN211" s="1">
        <v>0</v>
      </c>
      <c r="AO211" s="1">
        <v>0</v>
      </c>
      <c r="AP211" s="200">
        <f t="shared" si="27"/>
        <v>1</v>
      </c>
      <c r="AQ211" s="1">
        <v>0</v>
      </c>
      <c r="AR211" s="1">
        <v>128</v>
      </c>
      <c r="AS211" s="1">
        <v>0</v>
      </c>
      <c r="AT211" s="200">
        <f>+Urq_InfraMR[[#This Row],[B.02.1 - Parque de Coches Eléctricos Motrices]]+Urq_InfraMR[[#This Row],[B.02.2 - Parque de Coches Eléctricos Motrices Remolcados Tipo R]]+Urq_InfraMR[[#This Row],[B.02.3 - Parque de Coches Eléctricos Motrices Tipo R]]</f>
        <v>128</v>
      </c>
      <c r="AU211" s="1">
        <v>0</v>
      </c>
      <c r="AV211" s="1">
        <v>0</v>
      </c>
      <c r="AW211" s="1">
        <v>0</v>
      </c>
      <c r="AX211" s="200">
        <f>+Urq_InfraMR[[#This Row],[B.03.1 - Parque de Coches Motores Motrices Remolcados]]+Urq_InfraMR[[#This Row],[B.03.2 - Parque de Coches Motores Motrices Intermedios]]+Urq_InfraMR[[#This Row],[B.03.3 - Parque de Coches Motores Motrices Cabina]]</f>
        <v>0</v>
      </c>
      <c r="AY211" s="1">
        <v>0</v>
      </c>
      <c r="AZ211" s="1">
        <v>0</v>
      </c>
      <c r="BA211" s="1">
        <v>0</v>
      </c>
      <c r="BB211" s="1">
        <v>0</v>
      </c>
      <c r="BC211" s="200">
        <f>+SUM(Urq_InfraMR[[#This Row],[B.04.1 - Parque de Coches Remolcados Clase Unica]:[B.04.5 - Parque de Coches Remolcados para Servicios Especiales (Cartoneros)]])</f>
        <v>0</v>
      </c>
      <c r="BD211" s="356">
        <v>0</v>
      </c>
      <c r="BE211" s="1">
        <v>1</v>
      </c>
      <c r="BF211" s="1">
        <v>0</v>
      </c>
      <c r="BG211" s="235">
        <v>1435</v>
      </c>
    </row>
    <row r="212" spans="1:59">
      <c r="A212" s="1">
        <v>2010</v>
      </c>
      <c r="B212" s="1" t="s">
        <v>67</v>
      </c>
      <c r="C212" s="10">
        <v>0.2</v>
      </c>
      <c r="D212" s="10">
        <v>0</v>
      </c>
      <c r="E212" s="10">
        <v>0</v>
      </c>
      <c r="F212" s="10">
        <v>25.676639999999999</v>
      </c>
      <c r="G212" s="192">
        <f t="shared" si="21"/>
        <v>25.876639999999998</v>
      </c>
      <c r="H212" s="192">
        <f>+Urq_InfraMR[[#This Row],[Total Líneas de Explotación ]]</f>
        <v>25.876639999999998</v>
      </c>
      <c r="I212" s="192">
        <v>25.677</v>
      </c>
      <c r="J212" s="10">
        <v>0.2</v>
      </c>
      <c r="K212" s="10">
        <v>2.5569999999999999</v>
      </c>
      <c r="L212" s="10">
        <v>54.899000000000001</v>
      </c>
      <c r="M212" s="10">
        <v>3.875</v>
      </c>
      <c r="N212" s="192">
        <f>+Urq_InfraMR[[#This Row],[A.03.1 -  Longitud de Vías de Explotación No Electrificadas Troncales y Ramales (vía principal) (km)]]+Urq_InfraMR[[#This Row],[A.04.1 -  Longitud de Vías de Explotación Electrificadas Troncales y Ramales (vía principal) (km)]]</f>
        <v>55.099000000000004</v>
      </c>
      <c r="O212" s="192">
        <f>+Urq_InfraMR[[#This Row],[Total Vías (excluido Auxiliares)]]</f>
        <v>55.099000000000004</v>
      </c>
      <c r="P212" s="1">
        <v>4</v>
      </c>
      <c r="Q212" s="1">
        <v>19</v>
      </c>
      <c r="R212" s="1">
        <v>0</v>
      </c>
      <c r="S212" s="194">
        <f t="shared" si="22"/>
        <v>23</v>
      </c>
      <c r="T212" s="194">
        <v>23</v>
      </c>
      <c r="U212" s="1">
        <v>0</v>
      </c>
      <c r="V212" s="1">
        <v>29</v>
      </c>
      <c r="W212" s="1">
        <v>0</v>
      </c>
      <c r="X212" s="1">
        <v>0</v>
      </c>
      <c r="Y212" s="1">
        <v>2</v>
      </c>
      <c r="Z212" s="196">
        <f t="shared" si="23"/>
        <v>31</v>
      </c>
      <c r="AA212" s="1">
        <v>4</v>
      </c>
      <c r="AB212" s="1">
        <v>6</v>
      </c>
      <c r="AC212" s="1">
        <f>+Urq_InfraMR[[#This Row],[Total Pasos Vehiculares a Nivel]]</f>
        <v>31</v>
      </c>
      <c r="AD212" s="196">
        <f t="shared" si="24"/>
        <v>41</v>
      </c>
      <c r="AE212" s="1">
        <v>1</v>
      </c>
      <c r="AF212" s="1">
        <v>3</v>
      </c>
      <c r="AG212" s="1">
        <v>38</v>
      </c>
      <c r="AH212" s="196">
        <f t="shared" si="25"/>
        <v>42</v>
      </c>
      <c r="AI212" s="7">
        <v>17.370999999999999</v>
      </c>
      <c r="AJ212" s="7">
        <v>0</v>
      </c>
      <c r="AK212" s="7">
        <v>8.3789999999999996</v>
      </c>
      <c r="AL212" s="198">
        <f t="shared" si="26"/>
        <v>25.75</v>
      </c>
      <c r="AM212" s="1">
        <v>1</v>
      </c>
      <c r="AN212" s="1">
        <v>0</v>
      </c>
      <c r="AO212" s="1">
        <v>0</v>
      </c>
      <c r="AP212" s="200">
        <f t="shared" si="27"/>
        <v>1</v>
      </c>
      <c r="AQ212" s="1">
        <v>0</v>
      </c>
      <c r="AR212" s="1">
        <v>128</v>
      </c>
      <c r="AS212" s="1">
        <v>0</v>
      </c>
      <c r="AT212" s="200">
        <f>+Urq_InfraMR[[#This Row],[B.02.1 - Parque de Coches Eléctricos Motrices]]+Urq_InfraMR[[#This Row],[B.02.2 - Parque de Coches Eléctricos Motrices Remolcados Tipo R]]+Urq_InfraMR[[#This Row],[B.02.3 - Parque de Coches Eléctricos Motrices Tipo R]]</f>
        <v>128</v>
      </c>
      <c r="AU212" s="1">
        <v>0</v>
      </c>
      <c r="AV212" s="1">
        <v>0</v>
      </c>
      <c r="AW212" s="1">
        <v>0</v>
      </c>
      <c r="AX212" s="200">
        <f>+Urq_InfraMR[[#This Row],[B.03.1 - Parque de Coches Motores Motrices Remolcados]]+Urq_InfraMR[[#This Row],[B.03.2 - Parque de Coches Motores Motrices Intermedios]]+Urq_InfraMR[[#This Row],[B.03.3 - Parque de Coches Motores Motrices Cabina]]</f>
        <v>0</v>
      </c>
      <c r="AY212" s="1">
        <v>0</v>
      </c>
      <c r="AZ212" s="1">
        <v>0</v>
      </c>
      <c r="BA212" s="1">
        <v>0</v>
      </c>
      <c r="BB212" s="1">
        <v>0</v>
      </c>
      <c r="BC212" s="200">
        <f>+SUM(Urq_InfraMR[[#This Row],[B.04.1 - Parque de Coches Remolcados Clase Unica]:[B.04.5 - Parque de Coches Remolcados para Servicios Especiales (Cartoneros)]])</f>
        <v>0</v>
      </c>
      <c r="BD212" s="356">
        <v>0</v>
      </c>
      <c r="BE212" s="1">
        <v>1</v>
      </c>
      <c r="BF212" s="1">
        <v>0</v>
      </c>
      <c r="BG212" s="235">
        <v>1435</v>
      </c>
    </row>
    <row r="213" spans="1:59">
      <c r="A213" s="1">
        <v>2010</v>
      </c>
      <c r="B213" s="1" t="s">
        <v>68</v>
      </c>
      <c r="C213" s="10">
        <v>0.2</v>
      </c>
      <c r="D213" s="10">
        <v>0</v>
      </c>
      <c r="E213" s="10">
        <v>0</v>
      </c>
      <c r="F213" s="10">
        <v>25.676639999999999</v>
      </c>
      <c r="G213" s="192">
        <f t="shared" si="21"/>
        <v>25.876639999999998</v>
      </c>
      <c r="H213" s="192">
        <f>+Urq_InfraMR[[#This Row],[Total Líneas de Explotación ]]</f>
        <v>25.876639999999998</v>
      </c>
      <c r="I213" s="192">
        <v>25.677</v>
      </c>
      <c r="J213" s="10">
        <v>0.2</v>
      </c>
      <c r="K213" s="10">
        <v>2.5569999999999999</v>
      </c>
      <c r="L213" s="10">
        <v>54.899000000000001</v>
      </c>
      <c r="M213" s="10">
        <v>3.875</v>
      </c>
      <c r="N213" s="192">
        <f>+Urq_InfraMR[[#This Row],[A.03.1 -  Longitud de Vías de Explotación No Electrificadas Troncales y Ramales (vía principal) (km)]]+Urq_InfraMR[[#This Row],[A.04.1 -  Longitud de Vías de Explotación Electrificadas Troncales y Ramales (vía principal) (km)]]</f>
        <v>55.099000000000004</v>
      </c>
      <c r="O213" s="192">
        <f>+Urq_InfraMR[[#This Row],[Total Vías (excluido Auxiliares)]]</f>
        <v>55.099000000000004</v>
      </c>
      <c r="P213" s="1">
        <v>4</v>
      </c>
      <c r="Q213" s="1">
        <v>19</v>
      </c>
      <c r="R213" s="1">
        <v>0</v>
      </c>
      <c r="S213" s="194">
        <f t="shared" si="22"/>
        <v>23</v>
      </c>
      <c r="T213" s="194">
        <v>23</v>
      </c>
      <c r="U213" s="1">
        <v>0</v>
      </c>
      <c r="V213" s="1">
        <v>29</v>
      </c>
      <c r="W213" s="1">
        <v>0</v>
      </c>
      <c r="X213" s="1">
        <v>0</v>
      </c>
      <c r="Y213" s="1">
        <v>2</v>
      </c>
      <c r="Z213" s="196">
        <f t="shared" si="23"/>
        <v>31</v>
      </c>
      <c r="AA213" s="1">
        <v>4</v>
      </c>
      <c r="AB213" s="1">
        <v>6</v>
      </c>
      <c r="AC213" s="1">
        <f>+Urq_InfraMR[[#This Row],[Total Pasos Vehiculares a Nivel]]</f>
        <v>31</v>
      </c>
      <c r="AD213" s="196">
        <f t="shared" si="24"/>
        <v>41</v>
      </c>
      <c r="AE213" s="1">
        <v>1</v>
      </c>
      <c r="AF213" s="1">
        <v>3</v>
      </c>
      <c r="AG213" s="1">
        <v>38</v>
      </c>
      <c r="AH213" s="196">
        <f t="shared" si="25"/>
        <v>42</v>
      </c>
      <c r="AI213" s="7">
        <v>17.370999999999999</v>
      </c>
      <c r="AJ213" s="7">
        <v>0</v>
      </c>
      <c r="AK213" s="7">
        <v>8.3789999999999996</v>
      </c>
      <c r="AL213" s="198">
        <f t="shared" si="26"/>
        <v>25.75</v>
      </c>
      <c r="AM213" s="1">
        <v>1</v>
      </c>
      <c r="AN213" s="1">
        <v>0</v>
      </c>
      <c r="AO213" s="1">
        <v>0</v>
      </c>
      <c r="AP213" s="200">
        <f t="shared" si="27"/>
        <v>1</v>
      </c>
      <c r="AQ213" s="1">
        <v>0</v>
      </c>
      <c r="AR213" s="1">
        <v>128</v>
      </c>
      <c r="AS213" s="1">
        <v>0</v>
      </c>
      <c r="AT213" s="200">
        <f>+Urq_InfraMR[[#This Row],[B.02.1 - Parque de Coches Eléctricos Motrices]]+Urq_InfraMR[[#This Row],[B.02.2 - Parque de Coches Eléctricos Motrices Remolcados Tipo R]]+Urq_InfraMR[[#This Row],[B.02.3 - Parque de Coches Eléctricos Motrices Tipo R]]</f>
        <v>128</v>
      </c>
      <c r="AU213" s="1">
        <v>0</v>
      </c>
      <c r="AV213" s="1">
        <v>0</v>
      </c>
      <c r="AW213" s="1">
        <v>0</v>
      </c>
      <c r="AX213" s="200">
        <f>+Urq_InfraMR[[#This Row],[B.03.1 - Parque de Coches Motores Motrices Remolcados]]+Urq_InfraMR[[#This Row],[B.03.2 - Parque de Coches Motores Motrices Intermedios]]+Urq_InfraMR[[#This Row],[B.03.3 - Parque de Coches Motores Motrices Cabina]]</f>
        <v>0</v>
      </c>
      <c r="AY213" s="1">
        <v>0</v>
      </c>
      <c r="AZ213" s="1">
        <v>0</v>
      </c>
      <c r="BA213" s="1">
        <v>0</v>
      </c>
      <c r="BB213" s="1">
        <v>0</v>
      </c>
      <c r="BC213" s="200">
        <f>+SUM(Urq_InfraMR[[#This Row],[B.04.1 - Parque de Coches Remolcados Clase Unica]:[B.04.5 - Parque de Coches Remolcados para Servicios Especiales (Cartoneros)]])</f>
        <v>0</v>
      </c>
      <c r="BD213" s="356">
        <v>0</v>
      </c>
      <c r="BE213" s="1">
        <v>1</v>
      </c>
      <c r="BF213" s="1">
        <v>0</v>
      </c>
      <c r="BG213" s="235">
        <v>1435</v>
      </c>
    </row>
    <row r="214" spans="1:59">
      <c r="A214" s="1">
        <v>2010</v>
      </c>
      <c r="B214" s="1" t="s">
        <v>69</v>
      </c>
      <c r="C214" s="10">
        <v>0.2</v>
      </c>
      <c r="D214" s="10">
        <v>0</v>
      </c>
      <c r="E214" s="10">
        <v>0</v>
      </c>
      <c r="F214" s="10">
        <v>25.676639999999999</v>
      </c>
      <c r="G214" s="192">
        <f t="shared" si="21"/>
        <v>25.876639999999998</v>
      </c>
      <c r="H214" s="192">
        <f>+Urq_InfraMR[[#This Row],[Total Líneas de Explotación ]]</f>
        <v>25.876639999999998</v>
      </c>
      <c r="I214" s="192">
        <v>25.677</v>
      </c>
      <c r="J214" s="10">
        <v>0.2</v>
      </c>
      <c r="K214" s="10">
        <v>2.5569999999999999</v>
      </c>
      <c r="L214" s="10">
        <v>54.899000000000001</v>
      </c>
      <c r="M214" s="10">
        <v>3.875</v>
      </c>
      <c r="N214" s="192">
        <f>+Urq_InfraMR[[#This Row],[A.03.1 -  Longitud de Vías de Explotación No Electrificadas Troncales y Ramales (vía principal) (km)]]+Urq_InfraMR[[#This Row],[A.04.1 -  Longitud de Vías de Explotación Electrificadas Troncales y Ramales (vía principal) (km)]]</f>
        <v>55.099000000000004</v>
      </c>
      <c r="O214" s="192">
        <f>+Urq_InfraMR[[#This Row],[Total Vías (excluido Auxiliares)]]</f>
        <v>55.099000000000004</v>
      </c>
      <c r="P214" s="1">
        <v>4</v>
      </c>
      <c r="Q214" s="1">
        <v>19</v>
      </c>
      <c r="R214" s="1">
        <v>0</v>
      </c>
      <c r="S214" s="194">
        <f t="shared" si="22"/>
        <v>23</v>
      </c>
      <c r="T214" s="194">
        <v>23</v>
      </c>
      <c r="U214" s="1">
        <v>0</v>
      </c>
      <c r="V214" s="1">
        <v>29</v>
      </c>
      <c r="W214" s="1">
        <v>0</v>
      </c>
      <c r="X214" s="1">
        <v>0</v>
      </c>
      <c r="Y214" s="1">
        <v>2</v>
      </c>
      <c r="Z214" s="196">
        <f t="shared" si="23"/>
        <v>31</v>
      </c>
      <c r="AA214" s="1">
        <v>4</v>
      </c>
      <c r="AB214" s="1">
        <v>6</v>
      </c>
      <c r="AC214" s="1">
        <f>+Urq_InfraMR[[#This Row],[Total Pasos Vehiculares a Nivel]]</f>
        <v>31</v>
      </c>
      <c r="AD214" s="196">
        <f t="shared" si="24"/>
        <v>41</v>
      </c>
      <c r="AE214" s="1">
        <v>1</v>
      </c>
      <c r="AF214" s="1">
        <v>3</v>
      </c>
      <c r="AG214" s="1">
        <v>38</v>
      </c>
      <c r="AH214" s="196">
        <f t="shared" si="25"/>
        <v>42</v>
      </c>
      <c r="AI214" s="7">
        <v>17.370999999999999</v>
      </c>
      <c r="AJ214" s="7">
        <v>0</v>
      </c>
      <c r="AK214" s="7">
        <v>8.3789999999999996</v>
      </c>
      <c r="AL214" s="198">
        <f t="shared" si="26"/>
        <v>25.75</v>
      </c>
      <c r="AM214" s="1">
        <v>1</v>
      </c>
      <c r="AN214" s="1">
        <v>0</v>
      </c>
      <c r="AO214" s="1">
        <v>0</v>
      </c>
      <c r="AP214" s="200">
        <f t="shared" si="27"/>
        <v>1</v>
      </c>
      <c r="AQ214" s="1">
        <v>0</v>
      </c>
      <c r="AR214" s="1">
        <v>128</v>
      </c>
      <c r="AS214" s="1">
        <v>0</v>
      </c>
      <c r="AT214" s="200">
        <f>+Urq_InfraMR[[#This Row],[B.02.1 - Parque de Coches Eléctricos Motrices]]+Urq_InfraMR[[#This Row],[B.02.2 - Parque de Coches Eléctricos Motrices Remolcados Tipo R]]+Urq_InfraMR[[#This Row],[B.02.3 - Parque de Coches Eléctricos Motrices Tipo R]]</f>
        <v>128</v>
      </c>
      <c r="AU214" s="1">
        <v>0</v>
      </c>
      <c r="AV214" s="1">
        <v>0</v>
      </c>
      <c r="AW214" s="1">
        <v>0</v>
      </c>
      <c r="AX214" s="200">
        <f>+Urq_InfraMR[[#This Row],[B.03.1 - Parque de Coches Motores Motrices Remolcados]]+Urq_InfraMR[[#This Row],[B.03.2 - Parque de Coches Motores Motrices Intermedios]]+Urq_InfraMR[[#This Row],[B.03.3 - Parque de Coches Motores Motrices Cabina]]</f>
        <v>0</v>
      </c>
      <c r="AY214" s="1">
        <v>0</v>
      </c>
      <c r="AZ214" s="1">
        <v>0</v>
      </c>
      <c r="BA214" s="1">
        <v>0</v>
      </c>
      <c r="BB214" s="1">
        <v>0</v>
      </c>
      <c r="BC214" s="200">
        <f>+SUM(Urq_InfraMR[[#This Row],[B.04.1 - Parque de Coches Remolcados Clase Unica]:[B.04.5 - Parque de Coches Remolcados para Servicios Especiales (Cartoneros)]])</f>
        <v>0</v>
      </c>
      <c r="BD214" s="356">
        <v>0</v>
      </c>
      <c r="BE214" s="1">
        <v>1</v>
      </c>
      <c r="BF214" s="1">
        <v>0</v>
      </c>
      <c r="BG214" s="235">
        <v>1435</v>
      </c>
    </row>
    <row r="215" spans="1:59">
      <c r="A215" s="1">
        <v>2010</v>
      </c>
      <c r="B215" s="1" t="s">
        <v>70</v>
      </c>
      <c r="C215" s="10">
        <v>0.2</v>
      </c>
      <c r="D215" s="10">
        <v>0</v>
      </c>
      <c r="E215" s="10">
        <v>0</v>
      </c>
      <c r="F215" s="10">
        <v>25.676639999999999</v>
      </c>
      <c r="G215" s="192">
        <f t="shared" si="21"/>
        <v>25.876639999999998</v>
      </c>
      <c r="H215" s="192">
        <f>+Urq_InfraMR[[#This Row],[Total Líneas de Explotación ]]</f>
        <v>25.876639999999998</v>
      </c>
      <c r="I215" s="192">
        <v>25.677</v>
      </c>
      <c r="J215" s="10">
        <v>0.2</v>
      </c>
      <c r="K215" s="10">
        <v>2.5569999999999999</v>
      </c>
      <c r="L215" s="10">
        <v>54.899000000000001</v>
      </c>
      <c r="M215" s="10">
        <v>3.875</v>
      </c>
      <c r="N215" s="192">
        <f>+Urq_InfraMR[[#This Row],[A.03.1 -  Longitud de Vías de Explotación No Electrificadas Troncales y Ramales (vía principal) (km)]]+Urq_InfraMR[[#This Row],[A.04.1 -  Longitud de Vías de Explotación Electrificadas Troncales y Ramales (vía principal) (km)]]</f>
        <v>55.099000000000004</v>
      </c>
      <c r="O215" s="192">
        <f>+Urq_InfraMR[[#This Row],[Total Vías (excluido Auxiliares)]]</f>
        <v>55.099000000000004</v>
      </c>
      <c r="P215" s="1">
        <v>4</v>
      </c>
      <c r="Q215" s="1">
        <v>19</v>
      </c>
      <c r="R215" s="1">
        <v>0</v>
      </c>
      <c r="S215" s="194">
        <f t="shared" si="22"/>
        <v>23</v>
      </c>
      <c r="T215" s="194">
        <v>23</v>
      </c>
      <c r="U215" s="1">
        <v>0</v>
      </c>
      <c r="V215" s="1">
        <v>29</v>
      </c>
      <c r="W215" s="1">
        <v>0</v>
      </c>
      <c r="X215" s="1">
        <v>0</v>
      </c>
      <c r="Y215" s="1">
        <v>2</v>
      </c>
      <c r="Z215" s="196">
        <f t="shared" si="23"/>
        <v>31</v>
      </c>
      <c r="AA215" s="1">
        <v>4</v>
      </c>
      <c r="AB215" s="1">
        <v>6</v>
      </c>
      <c r="AC215" s="1">
        <f>+Urq_InfraMR[[#This Row],[Total Pasos Vehiculares a Nivel]]</f>
        <v>31</v>
      </c>
      <c r="AD215" s="196">
        <f t="shared" si="24"/>
        <v>41</v>
      </c>
      <c r="AE215" s="1">
        <v>1</v>
      </c>
      <c r="AF215" s="1">
        <v>3</v>
      </c>
      <c r="AG215" s="1">
        <v>38</v>
      </c>
      <c r="AH215" s="196">
        <f t="shared" si="25"/>
        <v>42</v>
      </c>
      <c r="AI215" s="7">
        <v>17.370999999999999</v>
      </c>
      <c r="AJ215" s="7">
        <v>0</v>
      </c>
      <c r="AK215" s="7">
        <v>8.3789999999999996</v>
      </c>
      <c r="AL215" s="198">
        <f t="shared" si="26"/>
        <v>25.75</v>
      </c>
      <c r="AM215" s="1">
        <v>1</v>
      </c>
      <c r="AN215" s="1">
        <v>0</v>
      </c>
      <c r="AO215" s="1">
        <v>0</v>
      </c>
      <c r="AP215" s="200">
        <f t="shared" si="27"/>
        <v>1</v>
      </c>
      <c r="AQ215" s="1">
        <v>0</v>
      </c>
      <c r="AR215" s="1">
        <v>128</v>
      </c>
      <c r="AS215" s="1">
        <v>0</v>
      </c>
      <c r="AT215" s="200">
        <f>+Urq_InfraMR[[#This Row],[B.02.1 - Parque de Coches Eléctricos Motrices]]+Urq_InfraMR[[#This Row],[B.02.2 - Parque de Coches Eléctricos Motrices Remolcados Tipo R]]+Urq_InfraMR[[#This Row],[B.02.3 - Parque de Coches Eléctricos Motrices Tipo R]]</f>
        <v>128</v>
      </c>
      <c r="AU215" s="1">
        <v>0</v>
      </c>
      <c r="AV215" s="1">
        <v>0</v>
      </c>
      <c r="AW215" s="1">
        <v>0</v>
      </c>
      <c r="AX215" s="200">
        <f>+Urq_InfraMR[[#This Row],[B.03.1 - Parque de Coches Motores Motrices Remolcados]]+Urq_InfraMR[[#This Row],[B.03.2 - Parque de Coches Motores Motrices Intermedios]]+Urq_InfraMR[[#This Row],[B.03.3 - Parque de Coches Motores Motrices Cabina]]</f>
        <v>0</v>
      </c>
      <c r="AY215" s="1">
        <v>0</v>
      </c>
      <c r="AZ215" s="1">
        <v>0</v>
      </c>
      <c r="BA215" s="1">
        <v>0</v>
      </c>
      <c r="BB215" s="1">
        <v>0</v>
      </c>
      <c r="BC215" s="200">
        <f>+SUM(Urq_InfraMR[[#This Row],[B.04.1 - Parque de Coches Remolcados Clase Unica]:[B.04.5 - Parque de Coches Remolcados para Servicios Especiales (Cartoneros)]])</f>
        <v>0</v>
      </c>
      <c r="BD215" s="356">
        <v>0</v>
      </c>
      <c r="BE215" s="1">
        <v>1</v>
      </c>
      <c r="BF215" s="1">
        <v>0</v>
      </c>
      <c r="BG215" s="235">
        <v>1435</v>
      </c>
    </row>
    <row r="216" spans="1:59">
      <c r="A216" s="1">
        <v>2010</v>
      </c>
      <c r="B216" s="1" t="s">
        <v>71</v>
      </c>
      <c r="C216" s="10">
        <v>0.2</v>
      </c>
      <c r="D216" s="10">
        <v>0</v>
      </c>
      <c r="E216" s="10">
        <v>0</v>
      </c>
      <c r="F216" s="10">
        <v>25.676639999999999</v>
      </c>
      <c r="G216" s="192">
        <f t="shared" si="21"/>
        <v>25.876639999999998</v>
      </c>
      <c r="H216" s="192">
        <f>+Urq_InfraMR[[#This Row],[Total Líneas de Explotación ]]</f>
        <v>25.876639999999998</v>
      </c>
      <c r="I216" s="192">
        <v>25.677</v>
      </c>
      <c r="J216" s="10">
        <v>0.2</v>
      </c>
      <c r="K216" s="10">
        <v>2.5569999999999999</v>
      </c>
      <c r="L216" s="10">
        <v>54.899000000000001</v>
      </c>
      <c r="M216" s="10">
        <v>3.875</v>
      </c>
      <c r="N216" s="192">
        <f>+Urq_InfraMR[[#This Row],[A.03.1 -  Longitud de Vías de Explotación No Electrificadas Troncales y Ramales (vía principal) (km)]]+Urq_InfraMR[[#This Row],[A.04.1 -  Longitud de Vías de Explotación Electrificadas Troncales y Ramales (vía principal) (km)]]</f>
        <v>55.099000000000004</v>
      </c>
      <c r="O216" s="192">
        <f>+Urq_InfraMR[[#This Row],[Total Vías (excluido Auxiliares)]]</f>
        <v>55.099000000000004</v>
      </c>
      <c r="P216" s="1">
        <v>4</v>
      </c>
      <c r="Q216" s="1">
        <v>19</v>
      </c>
      <c r="R216" s="1">
        <v>0</v>
      </c>
      <c r="S216" s="194">
        <f t="shared" si="22"/>
        <v>23</v>
      </c>
      <c r="T216" s="194">
        <v>23</v>
      </c>
      <c r="U216" s="1">
        <v>0</v>
      </c>
      <c r="V216" s="1">
        <v>29</v>
      </c>
      <c r="W216" s="1">
        <v>0</v>
      </c>
      <c r="X216" s="1">
        <v>0</v>
      </c>
      <c r="Y216" s="1">
        <v>2</v>
      </c>
      <c r="Z216" s="196">
        <f t="shared" si="23"/>
        <v>31</v>
      </c>
      <c r="AA216" s="1">
        <v>4</v>
      </c>
      <c r="AB216" s="1">
        <v>6</v>
      </c>
      <c r="AC216" s="1">
        <f>+Urq_InfraMR[[#This Row],[Total Pasos Vehiculares a Nivel]]</f>
        <v>31</v>
      </c>
      <c r="AD216" s="196">
        <f t="shared" si="24"/>
        <v>41</v>
      </c>
      <c r="AE216" s="1">
        <v>1</v>
      </c>
      <c r="AF216" s="1">
        <v>3</v>
      </c>
      <c r="AG216" s="1">
        <v>38</v>
      </c>
      <c r="AH216" s="196">
        <f t="shared" si="25"/>
        <v>42</v>
      </c>
      <c r="AI216" s="7">
        <v>17.370999999999999</v>
      </c>
      <c r="AJ216" s="7">
        <v>0</v>
      </c>
      <c r="AK216" s="7">
        <v>8.3789999999999996</v>
      </c>
      <c r="AL216" s="198">
        <f t="shared" si="26"/>
        <v>25.75</v>
      </c>
      <c r="AM216" s="1">
        <v>1</v>
      </c>
      <c r="AN216" s="1">
        <v>0</v>
      </c>
      <c r="AO216" s="1">
        <v>0</v>
      </c>
      <c r="AP216" s="200">
        <f t="shared" si="27"/>
        <v>1</v>
      </c>
      <c r="AQ216" s="1">
        <v>0</v>
      </c>
      <c r="AR216" s="1">
        <v>128</v>
      </c>
      <c r="AS216" s="1">
        <v>0</v>
      </c>
      <c r="AT216" s="200">
        <f>+Urq_InfraMR[[#This Row],[B.02.1 - Parque de Coches Eléctricos Motrices]]+Urq_InfraMR[[#This Row],[B.02.2 - Parque de Coches Eléctricos Motrices Remolcados Tipo R]]+Urq_InfraMR[[#This Row],[B.02.3 - Parque de Coches Eléctricos Motrices Tipo R]]</f>
        <v>128</v>
      </c>
      <c r="AU216" s="1">
        <v>0</v>
      </c>
      <c r="AV216" s="1">
        <v>0</v>
      </c>
      <c r="AW216" s="1">
        <v>0</v>
      </c>
      <c r="AX216" s="200">
        <f>+Urq_InfraMR[[#This Row],[B.03.1 - Parque de Coches Motores Motrices Remolcados]]+Urq_InfraMR[[#This Row],[B.03.2 - Parque de Coches Motores Motrices Intermedios]]+Urq_InfraMR[[#This Row],[B.03.3 - Parque de Coches Motores Motrices Cabina]]</f>
        <v>0</v>
      </c>
      <c r="AY216" s="1">
        <v>0</v>
      </c>
      <c r="AZ216" s="1">
        <v>0</v>
      </c>
      <c r="BA216" s="1">
        <v>0</v>
      </c>
      <c r="BB216" s="1">
        <v>0</v>
      </c>
      <c r="BC216" s="200">
        <f>+SUM(Urq_InfraMR[[#This Row],[B.04.1 - Parque de Coches Remolcados Clase Unica]:[B.04.5 - Parque de Coches Remolcados para Servicios Especiales (Cartoneros)]])</f>
        <v>0</v>
      </c>
      <c r="BD216" s="356">
        <v>0</v>
      </c>
      <c r="BE216" s="1">
        <v>1</v>
      </c>
      <c r="BF216" s="1">
        <v>0</v>
      </c>
      <c r="BG216" s="235">
        <v>1435</v>
      </c>
    </row>
    <row r="217" spans="1:59">
      <c r="A217" s="1">
        <v>2010</v>
      </c>
      <c r="B217" s="1" t="s">
        <v>72</v>
      </c>
      <c r="C217" s="10">
        <v>0.2</v>
      </c>
      <c r="D217" s="10">
        <v>0</v>
      </c>
      <c r="E217" s="10">
        <v>0</v>
      </c>
      <c r="F217" s="10">
        <v>25.676639999999999</v>
      </c>
      <c r="G217" s="192">
        <f t="shared" si="21"/>
        <v>25.876639999999998</v>
      </c>
      <c r="H217" s="192">
        <f>+Urq_InfraMR[[#This Row],[Total Líneas de Explotación ]]</f>
        <v>25.876639999999998</v>
      </c>
      <c r="I217" s="192">
        <v>25.677</v>
      </c>
      <c r="J217" s="10">
        <v>0.2</v>
      </c>
      <c r="K217" s="10">
        <v>2.5569999999999999</v>
      </c>
      <c r="L217" s="10">
        <v>54.899000000000001</v>
      </c>
      <c r="M217" s="10">
        <v>3.875</v>
      </c>
      <c r="N217" s="192">
        <f>+Urq_InfraMR[[#This Row],[A.03.1 -  Longitud de Vías de Explotación No Electrificadas Troncales y Ramales (vía principal) (km)]]+Urq_InfraMR[[#This Row],[A.04.1 -  Longitud de Vías de Explotación Electrificadas Troncales y Ramales (vía principal) (km)]]</f>
        <v>55.099000000000004</v>
      </c>
      <c r="O217" s="192">
        <f>+Urq_InfraMR[[#This Row],[Total Vías (excluido Auxiliares)]]</f>
        <v>55.099000000000004</v>
      </c>
      <c r="P217" s="1">
        <v>4</v>
      </c>
      <c r="Q217" s="1">
        <v>19</v>
      </c>
      <c r="R217" s="1">
        <v>0</v>
      </c>
      <c r="S217" s="194">
        <f t="shared" si="22"/>
        <v>23</v>
      </c>
      <c r="T217" s="194">
        <v>23</v>
      </c>
      <c r="U217" s="1">
        <v>0</v>
      </c>
      <c r="V217" s="1">
        <v>29</v>
      </c>
      <c r="W217" s="1">
        <v>0</v>
      </c>
      <c r="X217" s="1">
        <v>0</v>
      </c>
      <c r="Y217" s="1">
        <v>2</v>
      </c>
      <c r="Z217" s="196">
        <f t="shared" si="23"/>
        <v>31</v>
      </c>
      <c r="AA217" s="1">
        <v>4</v>
      </c>
      <c r="AB217" s="1">
        <v>6</v>
      </c>
      <c r="AC217" s="1">
        <f>+Urq_InfraMR[[#This Row],[Total Pasos Vehiculares a Nivel]]</f>
        <v>31</v>
      </c>
      <c r="AD217" s="196">
        <f t="shared" si="24"/>
        <v>41</v>
      </c>
      <c r="AE217" s="1">
        <v>1</v>
      </c>
      <c r="AF217" s="1">
        <v>3</v>
      </c>
      <c r="AG217" s="1">
        <v>38</v>
      </c>
      <c r="AH217" s="196">
        <f t="shared" si="25"/>
        <v>42</v>
      </c>
      <c r="AI217" s="7">
        <v>17.370999999999999</v>
      </c>
      <c r="AJ217" s="7">
        <v>0</v>
      </c>
      <c r="AK217" s="7">
        <v>8.3789999999999996</v>
      </c>
      <c r="AL217" s="198">
        <f t="shared" si="26"/>
        <v>25.75</v>
      </c>
      <c r="AM217" s="1">
        <v>1</v>
      </c>
      <c r="AN217" s="1">
        <v>0</v>
      </c>
      <c r="AO217" s="1">
        <v>0</v>
      </c>
      <c r="AP217" s="200">
        <f t="shared" si="27"/>
        <v>1</v>
      </c>
      <c r="AQ217" s="1">
        <v>0</v>
      </c>
      <c r="AR217" s="1">
        <v>128</v>
      </c>
      <c r="AS217" s="1">
        <v>0</v>
      </c>
      <c r="AT217" s="200">
        <f>+Urq_InfraMR[[#This Row],[B.02.1 - Parque de Coches Eléctricos Motrices]]+Urq_InfraMR[[#This Row],[B.02.2 - Parque de Coches Eléctricos Motrices Remolcados Tipo R]]+Urq_InfraMR[[#This Row],[B.02.3 - Parque de Coches Eléctricos Motrices Tipo R]]</f>
        <v>128</v>
      </c>
      <c r="AU217" s="1">
        <v>0</v>
      </c>
      <c r="AV217" s="1">
        <v>0</v>
      </c>
      <c r="AW217" s="1">
        <v>0</v>
      </c>
      <c r="AX217" s="200">
        <f>+Urq_InfraMR[[#This Row],[B.03.1 - Parque de Coches Motores Motrices Remolcados]]+Urq_InfraMR[[#This Row],[B.03.2 - Parque de Coches Motores Motrices Intermedios]]+Urq_InfraMR[[#This Row],[B.03.3 - Parque de Coches Motores Motrices Cabina]]</f>
        <v>0</v>
      </c>
      <c r="AY217" s="1">
        <v>0</v>
      </c>
      <c r="AZ217" s="1">
        <v>0</v>
      </c>
      <c r="BA217" s="1">
        <v>0</v>
      </c>
      <c r="BB217" s="1">
        <v>0</v>
      </c>
      <c r="BC217" s="200">
        <f>+SUM(Urq_InfraMR[[#This Row],[B.04.1 - Parque de Coches Remolcados Clase Unica]:[B.04.5 - Parque de Coches Remolcados para Servicios Especiales (Cartoneros)]])</f>
        <v>0</v>
      </c>
      <c r="BD217" s="356">
        <v>0</v>
      </c>
      <c r="BE217" s="1">
        <v>1</v>
      </c>
      <c r="BF217" s="1">
        <v>0</v>
      </c>
      <c r="BG217" s="235">
        <v>1435</v>
      </c>
    </row>
    <row r="218" spans="1:59">
      <c r="A218" s="1">
        <v>2011</v>
      </c>
      <c r="B218" s="1" t="s">
        <v>61</v>
      </c>
      <c r="C218" s="10">
        <v>0.2</v>
      </c>
      <c r="D218" s="10">
        <v>0</v>
      </c>
      <c r="E218" s="10">
        <v>0</v>
      </c>
      <c r="F218" s="10">
        <v>25.676639999999999</v>
      </c>
      <c r="G218" s="192">
        <f t="shared" si="21"/>
        <v>25.876639999999998</v>
      </c>
      <c r="H218" s="192">
        <f>+Urq_InfraMR[[#This Row],[Total Líneas de Explotación ]]</f>
        <v>25.876639999999998</v>
      </c>
      <c r="I218" s="192">
        <v>25.677</v>
      </c>
      <c r="J218" s="10">
        <v>0.2</v>
      </c>
      <c r="K218" s="10">
        <v>2.5569999999999999</v>
      </c>
      <c r="L218" s="10">
        <v>54.899000000000001</v>
      </c>
      <c r="M218" s="10">
        <v>3.875</v>
      </c>
      <c r="N218" s="192">
        <f>+Urq_InfraMR[[#This Row],[A.03.1 -  Longitud de Vías de Explotación No Electrificadas Troncales y Ramales (vía principal) (km)]]+Urq_InfraMR[[#This Row],[A.04.1 -  Longitud de Vías de Explotación Electrificadas Troncales y Ramales (vía principal) (km)]]</f>
        <v>55.099000000000004</v>
      </c>
      <c r="O218" s="192">
        <f>+Urq_InfraMR[[#This Row],[Total Vías (excluido Auxiliares)]]</f>
        <v>55.099000000000004</v>
      </c>
      <c r="P218" s="1">
        <v>4</v>
      </c>
      <c r="Q218" s="1">
        <v>19</v>
      </c>
      <c r="R218" s="1">
        <v>0</v>
      </c>
      <c r="S218" s="194">
        <f t="shared" si="22"/>
        <v>23</v>
      </c>
      <c r="T218" s="194">
        <v>23</v>
      </c>
      <c r="U218" s="1">
        <v>0</v>
      </c>
      <c r="V218" s="1">
        <v>28</v>
      </c>
      <c r="W218" s="1">
        <v>0</v>
      </c>
      <c r="X218" s="1">
        <v>0</v>
      </c>
      <c r="Y218" s="1">
        <v>2</v>
      </c>
      <c r="Z218" s="196">
        <f t="shared" si="23"/>
        <v>30</v>
      </c>
      <c r="AA218" s="1">
        <v>6</v>
      </c>
      <c r="AB218" s="1">
        <v>6</v>
      </c>
      <c r="AC218" s="1">
        <f>+Urq_InfraMR[[#This Row],[Total Pasos Vehiculares a Nivel]]</f>
        <v>30</v>
      </c>
      <c r="AD218" s="196">
        <f t="shared" si="24"/>
        <v>42</v>
      </c>
      <c r="AE218" s="1">
        <v>1</v>
      </c>
      <c r="AF218" s="1">
        <v>3</v>
      </c>
      <c r="AG218" s="1">
        <v>36</v>
      </c>
      <c r="AH218" s="196">
        <f t="shared" si="25"/>
        <v>40</v>
      </c>
      <c r="AI218" s="7">
        <v>17.370999999999999</v>
      </c>
      <c r="AJ218" s="7">
        <v>0</v>
      </c>
      <c r="AK218" s="7">
        <v>8.3789999999999996</v>
      </c>
      <c r="AL218" s="198">
        <f t="shared" si="26"/>
        <v>25.75</v>
      </c>
      <c r="AM218" s="1">
        <v>1</v>
      </c>
      <c r="AN218" s="1">
        <v>0</v>
      </c>
      <c r="AO218" s="1">
        <v>0</v>
      </c>
      <c r="AP218" s="200">
        <f t="shared" si="27"/>
        <v>1</v>
      </c>
      <c r="AQ218" s="1">
        <v>0</v>
      </c>
      <c r="AR218" s="1">
        <v>128</v>
      </c>
      <c r="AS218" s="1">
        <v>0</v>
      </c>
      <c r="AT218" s="200">
        <f>+Urq_InfraMR[[#This Row],[B.02.1 - Parque de Coches Eléctricos Motrices]]+Urq_InfraMR[[#This Row],[B.02.2 - Parque de Coches Eléctricos Motrices Remolcados Tipo R]]+Urq_InfraMR[[#This Row],[B.02.3 - Parque de Coches Eléctricos Motrices Tipo R]]</f>
        <v>128</v>
      </c>
      <c r="AU218" s="1">
        <v>0</v>
      </c>
      <c r="AV218" s="1">
        <v>0</v>
      </c>
      <c r="AW218" s="1">
        <v>0</v>
      </c>
      <c r="AX218" s="200">
        <f>+Urq_InfraMR[[#This Row],[B.03.1 - Parque de Coches Motores Motrices Remolcados]]+Urq_InfraMR[[#This Row],[B.03.2 - Parque de Coches Motores Motrices Intermedios]]+Urq_InfraMR[[#This Row],[B.03.3 - Parque de Coches Motores Motrices Cabina]]</f>
        <v>0</v>
      </c>
      <c r="AY218" s="1">
        <v>0</v>
      </c>
      <c r="AZ218" s="1">
        <v>0</v>
      </c>
      <c r="BA218" s="1">
        <v>0</v>
      </c>
      <c r="BB218" s="1">
        <v>0</v>
      </c>
      <c r="BC218" s="200">
        <f>+SUM(Urq_InfraMR[[#This Row],[B.04.1 - Parque de Coches Remolcados Clase Unica]:[B.04.5 - Parque de Coches Remolcados para Servicios Especiales (Cartoneros)]])</f>
        <v>0</v>
      </c>
      <c r="BD218" s="356">
        <v>0</v>
      </c>
      <c r="BE218" s="1">
        <v>1</v>
      </c>
      <c r="BF218" s="1">
        <v>0</v>
      </c>
      <c r="BG218" s="235">
        <v>1435</v>
      </c>
    </row>
    <row r="219" spans="1:59">
      <c r="A219" s="1">
        <v>2011</v>
      </c>
      <c r="B219" s="1" t="s">
        <v>62</v>
      </c>
      <c r="C219" s="10">
        <v>0.2</v>
      </c>
      <c r="D219" s="10">
        <v>0</v>
      </c>
      <c r="E219" s="10">
        <v>0</v>
      </c>
      <c r="F219" s="10">
        <v>25.676639999999999</v>
      </c>
      <c r="G219" s="192">
        <f t="shared" si="21"/>
        <v>25.876639999999998</v>
      </c>
      <c r="H219" s="192">
        <f>+Urq_InfraMR[[#This Row],[Total Líneas de Explotación ]]</f>
        <v>25.876639999999998</v>
      </c>
      <c r="I219" s="192">
        <v>25.677</v>
      </c>
      <c r="J219" s="10">
        <v>0.2</v>
      </c>
      <c r="K219" s="10">
        <v>2.5569999999999999</v>
      </c>
      <c r="L219" s="10">
        <v>54.899000000000001</v>
      </c>
      <c r="M219" s="10">
        <v>3.875</v>
      </c>
      <c r="N219" s="192">
        <f>+Urq_InfraMR[[#This Row],[A.03.1 -  Longitud de Vías de Explotación No Electrificadas Troncales y Ramales (vía principal) (km)]]+Urq_InfraMR[[#This Row],[A.04.1 -  Longitud de Vías de Explotación Electrificadas Troncales y Ramales (vía principal) (km)]]</f>
        <v>55.099000000000004</v>
      </c>
      <c r="O219" s="192">
        <f>+Urq_InfraMR[[#This Row],[Total Vías (excluido Auxiliares)]]</f>
        <v>55.099000000000004</v>
      </c>
      <c r="P219" s="1">
        <v>4</v>
      </c>
      <c r="Q219" s="1">
        <v>19</v>
      </c>
      <c r="R219" s="1">
        <v>0</v>
      </c>
      <c r="S219" s="194">
        <f t="shared" si="22"/>
        <v>23</v>
      </c>
      <c r="T219" s="194">
        <v>23</v>
      </c>
      <c r="U219" s="1">
        <v>0</v>
      </c>
      <c r="V219" s="1">
        <v>28</v>
      </c>
      <c r="W219" s="1">
        <v>0</v>
      </c>
      <c r="X219" s="1">
        <v>0</v>
      </c>
      <c r="Y219" s="1">
        <v>2</v>
      </c>
      <c r="Z219" s="196">
        <f t="shared" si="23"/>
        <v>30</v>
      </c>
      <c r="AA219" s="1">
        <v>6</v>
      </c>
      <c r="AB219" s="1">
        <v>6</v>
      </c>
      <c r="AC219" s="1">
        <f>+Urq_InfraMR[[#This Row],[Total Pasos Vehiculares a Nivel]]</f>
        <v>30</v>
      </c>
      <c r="AD219" s="196">
        <f t="shared" si="24"/>
        <v>42</v>
      </c>
      <c r="AE219" s="1">
        <v>1</v>
      </c>
      <c r="AF219" s="1">
        <v>3</v>
      </c>
      <c r="AG219" s="1">
        <v>36</v>
      </c>
      <c r="AH219" s="196">
        <f t="shared" si="25"/>
        <v>40</v>
      </c>
      <c r="AI219" s="7">
        <v>17.370999999999999</v>
      </c>
      <c r="AJ219" s="7">
        <v>0</v>
      </c>
      <c r="AK219" s="7">
        <v>8.3789999999999996</v>
      </c>
      <c r="AL219" s="198">
        <f t="shared" si="26"/>
        <v>25.75</v>
      </c>
      <c r="AM219" s="1">
        <v>1</v>
      </c>
      <c r="AN219" s="1">
        <v>0</v>
      </c>
      <c r="AO219" s="1">
        <v>0</v>
      </c>
      <c r="AP219" s="200">
        <f t="shared" si="27"/>
        <v>1</v>
      </c>
      <c r="AQ219" s="1">
        <v>0</v>
      </c>
      <c r="AR219" s="1">
        <v>128</v>
      </c>
      <c r="AS219" s="1">
        <v>0</v>
      </c>
      <c r="AT219" s="200">
        <f>+Urq_InfraMR[[#This Row],[B.02.1 - Parque de Coches Eléctricos Motrices]]+Urq_InfraMR[[#This Row],[B.02.2 - Parque de Coches Eléctricos Motrices Remolcados Tipo R]]+Urq_InfraMR[[#This Row],[B.02.3 - Parque de Coches Eléctricos Motrices Tipo R]]</f>
        <v>128</v>
      </c>
      <c r="AU219" s="1">
        <v>0</v>
      </c>
      <c r="AV219" s="1">
        <v>0</v>
      </c>
      <c r="AW219" s="1">
        <v>0</v>
      </c>
      <c r="AX219" s="200">
        <f>+Urq_InfraMR[[#This Row],[B.03.1 - Parque de Coches Motores Motrices Remolcados]]+Urq_InfraMR[[#This Row],[B.03.2 - Parque de Coches Motores Motrices Intermedios]]+Urq_InfraMR[[#This Row],[B.03.3 - Parque de Coches Motores Motrices Cabina]]</f>
        <v>0</v>
      </c>
      <c r="AY219" s="1">
        <v>0</v>
      </c>
      <c r="AZ219" s="1">
        <v>0</v>
      </c>
      <c r="BA219" s="1">
        <v>0</v>
      </c>
      <c r="BB219" s="1">
        <v>0</v>
      </c>
      <c r="BC219" s="200">
        <f>+SUM(Urq_InfraMR[[#This Row],[B.04.1 - Parque de Coches Remolcados Clase Unica]:[B.04.5 - Parque de Coches Remolcados para Servicios Especiales (Cartoneros)]])</f>
        <v>0</v>
      </c>
      <c r="BD219" s="356">
        <v>0</v>
      </c>
      <c r="BE219" s="1">
        <v>1</v>
      </c>
      <c r="BF219" s="1">
        <v>0</v>
      </c>
      <c r="BG219" s="235">
        <v>1435</v>
      </c>
    </row>
    <row r="220" spans="1:59">
      <c r="A220" s="1">
        <v>2011</v>
      </c>
      <c r="B220" s="1" t="s">
        <v>63</v>
      </c>
      <c r="C220" s="10">
        <v>0.2</v>
      </c>
      <c r="D220" s="10">
        <v>0</v>
      </c>
      <c r="E220" s="10">
        <v>0</v>
      </c>
      <c r="F220" s="10">
        <v>25.676639999999999</v>
      </c>
      <c r="G220" s="192">
        <f t="shared" si="21"/>
        <v>25.876639999999998</v>
      </c>
      <c r="H220" s="192">
        <f>+Urq_InfraMR[[#This Row],[Total Líneas de Explotación ]]</f>
        <v>25.876639999999998</v>
      </c>
      <c r="I220" s="192">
        <v>25.677</v>
      </c>
      <c r="J220" s="10">
        <v>0.2</v>
      </c>
      <c r="K220" s="10">
        <v>2.5569999999999999</v>
      </c>
      <c r="L220" s="10">
        <v>54.899000000000001</v>
      </c>
      <c r="M220" s="10">
        <v>3.875</v>
      </c>
      <c r="N220" s="192">
        <f>+Urq_InfraMR[[#This Row],[A.03.1 -  Longitud de Vías de Explotación No Electrificadas Troncales y Ramales (vía principal) (km)]]+Urq_InfraMR[[#This Row],[A.04.1 -  Longitud de Vías de Explotación Electrificadas Troncales y Ramales (vía principal) (km)]]</f>
        <v>55.099000000000004</v>
      </c>
      <c r="O220" s="192">
        <f>+Urq_InfraMR[[#This Row],[Total Vías (excluido Auxiliares)]]</f>
        <v>55.099000000000004</v>
      </c>
      <c r="P220" s="1">
        <v>4</v>
      </c>
      <c r="Q220" s="1">
        <v>19</v>
      </c>
      <c r="R220" s="1">
        <v>0</v>
      </c>
      <c r="S220" s="194">
        <f t="shared" si="22"/>
        <v>23</v>
      </c>
      <c r="T220" s="194">
        <v>23</v>
      </c>
      <c r="U220" s="1">
        <v>0</v>
      </c>
      <c r="V220" s="1">
        <v>28</v>
      </c>
      <c r="W220" s="1">
        <v>0</v>
      </c>
      <c r="X220" s="1">
        <v>0</v>
      </c>
      <c r="Y220" s="1">
        <v>2</v>
      </c>
      <c r="Z220" s="196">
        <f t="shared" si="23"/>
        <v>30</v>
      </c>
      <c r="AA220" s="1">
        <v>6</v>
      </c>
      <c r="AB220" s="1">
        <v>6</v>
      </c>
      <c r="AC220" s="1">
        <f>+Urq_InfraMR[[#This Row],[Total Pasos Vehiculares a Nivel]]</f>
        <v>30</v>
      </c>
      <c r="AD220" s="196">
        <f t="shared" si="24"/>
        <v>42</v>
      </c>
      <c r="AE220" s="1">
        <v>1</v>
      </c>
      <c r="AF220" s="1">
        <v>3</v>
      </c>
      <c r="AG220" s="1">
        <v>36</v>
      </c>
      <c r="AH220" s="196">
        <f t="shared" si="25"/>
        <v>40</v>
      </c>
      <c r="AI220" s="7">
        <v>17.370999999999999</v>
      </c>
      <c r="AJ220" s="7">
        <v>0</v>
      </c>
      <c r="AK220" s="7">
        <v>8.3789999999999996</v>
      </c>
      <c r="AL220" s="198">
        <f t="shared" si="26"/>
        <v>25.75</v>
      </c>
      <c r="AM220" s="1">
        <v>1</v>
      </c>
      <c r="AN220" s="1">
        <v>0</v>
      </c>
      <c r="AO220" s="1">
        <v>0</v>
      </c>
      <c r="AP220" s="200">
        <f t="shared" si="27"/>
        <v>1</v>
      </c>
      <c r="AQ220" s="1">
        <v>0</v>
      </c>
      <c r="AR220" s="1">
        <v>128</v>
      </c>
      <c r="AS220" s="1">
        <v>0</v>
      </c>
      <c r="AT220" s="200">
        <f>+Urq_InfraMR[[#This Row],[B.02.1 - Parque de Coches Eléctricos Motrices]]+Urq_InfraMR[[#This Row],[B.02.2 - Parque de Coches Eléctricos Motrices Remolcados Tipo R]]+Urq_InfraMR[[#This Row],[B.02.3 - Parque de Coches Eléctricos Motrices Tipo R]]</f>
        <v>128</v>
      </c>
      <c r="AU220" s="1">
        <v>0</v>
      </c>
      <c r="AV220" s="1">
        <v>0</v>
      </c>
      <c r="AW220" s="1">
        <v>0</v>
      </c>
      <c r="AX220" s="200">
        <f>+Urq_InfraMR[[#This Row],[B.03.1 - Parque de Coches Motores Motrices Remolcados]]+Urq_InfraMR[[#This Row],[B.03.2 - Parque de Coches Motores Motrices Intermedios]]+Urq_InfraMR[[#This Row],[B.03.3 - Parque de Coches Motores Motrices Cabina]]</f>
        <v>0</v>
      </c>
      <c r="AY220" s="1">
        <v>0</v>
      </c>
      <c r="AZ220" s="1">
        <v>0</v>
      </c>
      <c r="BA220" s="1">
        <v>0</v>
      </c>
      <c r="BB220" s="1">
        <v>0</v>
      </c>
      <c r="BC220" s="200">
        <f>+SUM(Urq_InfraMR[[#This Row],[B.04.1 - Parque de Coches Remolcados Clase Unica]:[B.04.5 - Parque de Coches Remolcados para Servicios Especiales (Cartoneros)]])</f>
        <v>0</v>
      </c>
      <c r="BD220" s="356">
        <v>0</v>
      </c>
      <c r="BE220" s="1">
        <v>1</v>
      </c>
      <c r="BF220" s="1">
        <v>0</v>
      </c>
      <c r="BG220" s="235">
        <v>1435</v>
      </c>
    </row>
    <row r="221" spans="1:59">
      <c r="A221" s="1">
        <v>2011</v>
      </c>
      <c r="B221" s="1" t="s">
        <v>64</v>
      </c>
      <c r="C221" s="10">
        <v>0.2</v>
      </c>
      <c r="D221" s="10">
        <v>0</v>
      </c>
      <c r="E221" s="10">
        <v>0</v>
      </c>
      <c r="F221" s="10">
        <v>25.676639999999999</v>
      </c>
      <c r="G221" s="192">
        <f t="shared" si="21"/>
        <v>25.876639999999998</v>
      </c>
      <c r="H221" s="192">
        <f>+Urq_InfraMR[[#This Row],[Total Líneas de Explotación ]]</f>
        <v>25.876639999999998</v>
      </c>
      <c r="I221" s="192">
        <v>25.677</v>
      </c>
      <c r="J221" s="10">
        <v>0.2</v>
      </c>
      <c r="K221" s="10">
        <v>2.5569999999999999</v>
      </c>
      <c r="L221" s="10">
        <v>54.899000000000001</v>
      </c>
      <c r="M221" s="10">
        <v>3.875</v>
      </c>
      <c r="N221" s="192">
        <f>+Urq_InfraMR[[#This Row],[A.03.1 -  Longitud de Vías de Explotación No Electrificadas Troncales y Ramales (vía principal) (km)]]+Urq_InfraMR[[#This Row],[A.04.1 -  Longitud de Vías de Explotación Electrificadas Troncales y Ramales (vía principal) (km)]]</f>
        <v>55.099000000000004</v>
      </c>
      <c r="O221" s="192">
        <f>+Urq_InfraMR[[#This Row],[Total Vías (excluido Auxiliares)]]</f>
        <v>55.099000000000004</v>
      </c>
      <c r="P221" s="1">
        <v>4</v>
      </c>
      <c r="Q221" s="1">
        <v>19</v>
      </c>
      <c r="R221" s="1">
        <v>0</v>
      </c>
      <c r="S221" s="194">
        <f t="shared" si="22"/>
        <v>23</v>
      </c>
      <c r="T221" s="194">
        <v>23</v>
      </c>
      <c r="U221" s="1">
        <v>0</v>
      </c>
      <c r="V221" s="1">
        <v>28</v>
      </c>
      <c r="W221" s="1">
        <v>0</v>
      </c>
      <c r="X221" s="1">
        <v>0</v>
      </c>
      <c r="Y221" s="1">
        <v>2</v>
      </c>
      <c r="Z221" s="196">
        <f t="shared" si="23"/>
        <v>30</v>
      </c>
      <c r="AA221" s="1">
        <v>6</v>
      </c>
      <c r="AB221" s="1">
        <v>6</v>
      </c>
      <c r="AC221" s="1">
        <f>+Urq_InfraMR[[#This Row],[Total Pasos Vehiculares a Nivel]]</f>
        <v>30</v>
      </c>
      <c r="AD221" s="196">
        <f t="shared" si="24"/>
        <v>42</v>
      </c>
      <c r="AE221" s="1">
        <v>1</v>
      </c>
      <c r="AF221" s="1">
        <v>3</v>
      </c>
      <c r="AG221" s="1">
        <v>36</v>
      </c>
      <c r="AH221" s="196">
        <f t="shared" si="25"/>
        <v>40</v>
      </c>
      <c r="AI221" s="7">
        <v>17.370999999999999</v>
      </c>
      <c r="AJ221" s="7">
        <v>0</v>
      </c>
      <c r="AK221" s="7">
        <v>8.3789999999999996</v>
      </c>
      <c r="AL221" s="198">
        <f t="shared" si="26"/>
        <v>25.75</v>
      </c>
      <c r="AM221" s="1">
        <v>1</v>
      </c>
      <c r="AN221" s="1">
        <v>0</v>
      </c>
      <c r="AO221" s="1">
        <v>0</v>
      </c>
      <c r="AP221" s="200">
        <f t="shared" si="27"/>
        <v>1</v>
      </c>
      <c r="AQ221" s="1">
        <v>0</v>
      </c>
      <c r="AR221" s="1">
        <v>128</v>
      </c>
      <c r="AS221" s="1">
        <v>0</v>
      </c>
      <c r="AT221" s="200">
        <f>+Urq_InfraMR[[#This Row],[B.02.1 - Parque de Coches Eléctricos Motrices]]+Urq_InfraMR[[#This Row],[B.02.2 - Parque de Coches Eléctricos Motrices Remolcados Tipo R]]+Urq_InfraMR[[#This Row],[B.02.3 - Parque de Coches Eléctricos Motrices Tipo R]]</f>
        <v>128</v>
      </c>
      <c r="AU221" s="1">
        <v>0</v>
      </c>
      <c r="AV221" s="1">
        <v>0</v>
      </c>
      <c r="AW221" s="1">
        <v>0</v>
      </c>
      <c r="AX221" s="200">
        <f>+Urq_InfraMR[[#This Row],[B.03.1 - Parque de Coches Motores Motrices Remolcados]]+Urq_InfraMR[[#This Row],[B.03.2 - Parque de Coches Motores Motrices Intermedios]]+Urq_InfraMR[[#This Row],[B.03.3 - Parque de Coches Motores Motrices Cabina]]</f>
        <v>0</v>
      </c>
      <c r="AY221" s="1">
        <v>0</v>
      </c>
      <c r="AZ221" s="1">
        <v>0</v>
      </c>
      <c r="BA221" s="1">
        <v>0</v>
      </c>
      <c r="BB221" s="1">
        <v>0</v>
      </c>
      <c r="BC221" s="200">
        <f>+SUM(Urq_InfraMR[[#This Row],[B.04.1 - Parque de Coches Remolcados Clase Unica]:[B.04.5 - Parque de Coches Remolcados para Servicios Especiales (Cartoneros)]])</f>
        <v>0</v>
      </c>
      <c r="BD221" s="356">
        <v>0</v>
      </c>
      <c r="BE221" s="1">
        <v>1</v>
      </c>
      <c r="BF221" s="1">
        <v>0</v>
      </c>
      <c r="BG221" s="235">
        <v>1435</v>
      </c>
    </row>
    <row r="222" spans="1:59">
      <c r="A222" s="1">
        <v>2011</v>
      </c>
      <c r="B222" s="1" t="s">
        <v>65</v>
      </c>
      <c r="C222" s="10">
        <v>0.2</v>
      </c>
      <c r="D222" s="10">
        <v>0</v>
      </c>
      <c r="E222" s="10">
        <v>0</v>
      </c>
      <c r="F222" s="10">
        <v>25.676639999999999</v>
      </c>
      <c r="G222" s="192">
        <f t="shared" si="21"/>
        <v>25.876639999999998</v>
      </c>
      <c r="H222" s="192">
        <f>+Urq_InfraMR[[#This Row],[Total Líneas de Explotación ]]</f>
        <v>25.876639999999998</v>
      </c>
      <c r="I222" s="192">
        <v>25.677</v>
      </c>
      <c r="J222" s="10">
        <v>0.2</v>
      </c>
      <c r="K222" s="10">
        <v>2.5569999999999999</v>
      </c>
      <c r="L222" s="10">
        <v>54.899000000000001</v>
      </c>
      <c r="M222" s="10">
        <v>3.875</v>
      </c>
      <c r="N222" s="192">
        <f>+Urq_InfraMR[[#This Row],[A.03.1 -  Longitud de Vías de Explotación No Electrificadas Troncales y Ramales (vía principal) (km)]]+Urq_InfraMR[[#This Row],[A.04.1 -  Longitud de Vías de Explotación Electrificadas Troncales y Ramales (vía principal) (km)]]</f>
        <v>55.099000000000004</v>
      </c>
      <c r="O222" s="192">
        <f>+Urq_InfraMR[[#This Row],[Total Vías (excluido Auxiliares)]]</f>
        <v>55.099000000000004</v>
      </c>
      <c r="P222" s="1">
        <v>4</v>
      </c>
      <c r="Q222" s="1">
        <v>19</v>
      </c>
      <c r="R222" s="1">
        <v>0</v>
      </c>
      <c r="S222" s="194">
        <f t="shared" si="22"/>
        <v>23</v>
      </c>
      <c r="T222" s="194">
        <v>23</v>
      </c>
      <c r="U222" s="1">
        <v>0</v>
      </c>
      <c r="V222" s="1">
        <v>28</v>
      </c>
      <c r="W222" s="1">
        <v>0</v>
      </c>
      <c r="X222" s="1">
        <v>0</v>
      </c>
      <c r="Y222" s="1">
        <v>2</v>
      </c>
      <c r="Z222" s="196">
        <f t="shared" si="23"/>
        <v>30</v>
      </c>
      <c r="AA222" s="1">
        <v>6</v>
      </c>
      <c r="AB222" s="1">
        <v>6</v>
      </c>
      <c r="AC222" s="1">
        <f>+Urq_InfraMR[[#This Row],[Total Pasos Vehiculares a Nivel]]</f>
        <v>30</v>
      </c>
      <c r="AD222" s="196">
        <f t="shared" si="24"/>
        <v>42</v>
      </c>
      <c r="AE222" s="1">
        <v>1</v>
      </c>
      <c r="AF222" s="1">
        <v>3</v>
      </c>
      <c r="AG222" s="1">
        <v>36</v>
      </c>
      <c r="AH222" s="196">
        <f t="shared" si="25"/>
        <v>40</v>
      </c>
      <c r="AI222" s="7">
        <v>17.370999999999999</v>
      </c>
      <c r="AJ222" s="7">
        <v>0</v>
      </c>
      <c r="AK222" s="7">
        <v>8.3789999999999996</v>
      </c>
      <c r="AL222" s="198">
        <f t="shared" si="26"/>
        <v>25.75</v>
      </c>
      <c r="AM222" s="1">
        <v>1</v>
      </c>
      <c r="AN222" s="1">
        <v>0</v>
      </c>
      <c r="AO222" s="1">
        <v>0</v>
      </c>
      <c r="AP222" s="200">
        <f t="shared" si="27"/>
        <v>1</v>
      </c>
      <c r="AQ222" s="1">
        <v>0</v>
      </c>
      <c r="AR222" s="1">
        <v>128</v>
      </c>
      <c r="AS222" s="1">
        <v>0</v>
      </c>
      <c r="AT222" s="200">
        <f>+Urq_InfraMR[[#This Row],[B.02.1 - Parque de Coches Eléctricos Motrices]]+Urq_InfraMR[[#This Row],[B.02.2 - Parque de Coches Eléctricos Motrices Remolcados Tipo R]]+Urq_InfraMR[[#This Row],[B.02.3 - Parque de Coches Eléctricos Motrices Tipo R]]</f>
        <v>128</v>
      </c>
      <c r="AU222" s="1">
        <v>0</v>
      </c>
      <c r="AV222" s="1">
        <v>0</v>
      </c>
      <c r="AW222" s="1">
        <v>0</v>
      </c>
      <c r="AX222" s="200">
        <f>+Urq_InfraMR[[#This Row],[B.03.1 - Parque de Coches Motores Motrices Remolcados]]+Urq_InfraMR[[#This Row],[B.03.2 - Parque de Coches Motores Motrices Intermedios]]+Urq_InfraMR[[#This Row],[B.03.3 - Parque de Coches Motores Motrices Cabina]]</f>
        <v>0</v>
      </c>
      <c r="AY222" s="1">
        <v>0</v>
      </c>
      <c r="AZ222" s="1">
        <v>0</v>
      </c>
      <c r="BA222" s="1">
        <v>0</v>
      </c>
      <c r="BB222" s="1">
        <v>0</v>
      </c>
      <c r="BC222" s="200">
        <f>+SUM(Urq_InfraMR[[#This Row],[B.04.1 - Parque de Coches Remolcados Clase Unica]:[B.04.5 - Parque de Coches Remolcados para Servicios Especiales (Cartoneros)]])</f>
        <v>0</v>
      </c>
      <c r="BD222" s="356">
        <v>0</v>
      </c>
      <c r="BE222" s="1">
        <v>1</v>
      </c>
      <c r="BF222" s="1">
        <v>0</v>
      </c>
      <c r="BG222" s="235">
        <v>1435</v>
      </c>
    </row>
    <row r="223" spans="1:59">
      <c r="A223" s="1">
        <v>2011</v>
      </c>
      <c r="B223" s="1" t="s">
        <v>66</v>
      </c>
      <c r="C223" s="10">
        <v>0.2</v>
      </c>
      <c r="D223" s="10">
        <v>0</v>
      </c>
      <c r="E223" s="10">
        <v>0</v>
      </c>
      <c r="F223" s="10">
        <v>25.676639999999999</v>
      </c>
      <c r="G223" s="192">
        <f t="shared" si="21"/>
        <v>25.876639999999998</v>
      </c>
      <c r="H223" s="192">
        <f>+Urq_InfraMR[[#This Row],[Total Líneas de Explotación ]]</f>
        <v>25.876639999999998</v>
      </c>
      <c r="I223" s="192">
        <v>25.677</v>
      </c>
      <c r="J223" s="10">
        <v>0.2</v>
      </c>
      <c r="K223" s="10">
        <v>2.5569999999999999</v>
      </c>
      <c r="L223" s="10">
        <v>54.899000000000001</v>
      </c>
      <c r="M223" s="10">
        <v>3.875</v>
      </c>
      <c r="N223" s="192">
        <f>+Urq_InfraMR[[#This Row],[A.03.1 -  Longitud de Vías de Explotación No Electrificadas Troncales y Ramales (vía principal) (km)]]+Urq_InfraMR[[#This Row],[A.04.1 -  Longitud de Vías de Explotación Electrificadas Troncales y Ramales (vía principal) (km)]]</f>
        <v>55.099000000000004</v>
      </c>
      <c r="O223" s="192">
        <f>+Urq_InfraMR[[#This Row],[Total Vías (excluido Auxiliares)]]</f>
        <v>55.099000000000004</v>
      </c>
      <c r="P223" s="1">
        <v>4</v>
      </c>
      <c r="Q223" s="1">
        <v>19</v>
      </c>
      <c r="R223" s="1">
        <v>0</v>
      </c>
      <c r="S223" s="194">
        <f t="shared" si="22"/>
        <v>23</v>
      </c>
      <c r="T223" s="194">
        <v>23</v>
      </c>
      <c r="U223" s="1">
        <v>0</v>
      </c>
      <c r="V223" s="1">
        <v>28</v>
      </c>
      <c r="W223" s="1">
        <v>0</v>
      </c>
      <c r="X223" s="1">
        <v>0</v>
      </c>
      <c r="Y223" s="1">
        <v>2</v>
      </c>
      <c r="Z223" s="196">
        <f t="shared" si="23"/>
        <v>30</v>
      </c>
      <c r="AA223" s="1">
        <v>6</v>
      </c>
      <c r="AB223" s="1">
        <v>6</v>
      </c>
      <c r="AC223" s="1">
        <f>+Urq_InfraMR[[#This Row],[Total Pasos Vehiculares a Nivel]]</f>
        <v>30</v>
      </c>
      <c r="AD223" s="196">
        <f t="shared" si="24"/>
        <v>42</v>
      </c>
      <c r="AE223" s="1">
        <v>1</v>
      </c>
      <c r="AF223" s="1">
        <v>3</v>
      </c>
      <c r="AG223" s="1">
        <v>36</v>
      </c>
      <c r="AH223" s="196">
        <f t="shared" si="25"/>
        <v>40</v>
      </c>
      <c r="AI223" s="7">
        <v>17.370999999999999</v>
      </c>
      <c r="AJ223" s="7">
        <v>0</v>
      </c>
      <c r="AK223" s="7">
        <v>8.3789999999999996</v>
      </c>
      <c r="AL223" s="198">
        <f t="shared" si="26"/>
        <v>25.75</v>
      </c>
      <c r="AM223" s="1">
        <v>1</v>
      </c>
      <c r="AN223" s="1">
        <v>0</v>
      </c>
      <c r="AO223" s="1">
        <v>0</v>
      </c>
      <c r="AP223" s="200">
        <f t="shared" si="27"/>
        <v>1</v>
      </c>
      <c r="AQ223" s="1">
        <v>0</v>
      </c>
      <c r="AR223" s="1">
        <v>128</v>
      </c>
      <c r="AS223" s="1">
        <v>0</v>
      </c>
      <c r="AT223" s="200">
        <f>+Urq_InfraMR[[#This Row],[B.02.1 - Parque de Coches Eléctricos Motrices]]+Urq_InfraMR[[#This Row],[B.02.2 - Parque de Coches Eléctricos Motrices Remolcados Tipo R]]+Urq_InfraMR[[#This Row],[B.02.3 - Parque de Coches Eléctricos Motrices Tipo R]]</f>
        <v>128</v>
      </c>
      <c r="AU223" s="1">
        <v>0</v>
      </c>
      <c r="AV223" s="1">
        <v>0</v>
      </c>
      <c r="AW223" s="1">
        <v>0</v>
      </c>
      <c r="AX223" s="200">
        <f>+Urq_InfraMR[[#This Row],[B.03.1 - Parque de Coches Motores Motrices Remolcados]]+Urq_InfraMR[[#This Row],[B.03.2 - Parque de Coches Motores Motrices Intermedios]]+Urq_InfraMR[[#This Row],[B.03.3 - Parque de Coches Motores Motrices Cabina]]</f>
        <v>0</v>
      </c>
      <c r="AY223" s="1">
        <v>0</v>
      </c>
      <c r="AZ223" s="1">
        <v>0</v>
      </c>
      <c r="BA223" s="1">
        <v>0</v>
      </c>
      <c r="BB223" s="1">
        <v>0</v>
      </c>
      <c r="BC223" s="200">
        <f>+SUM(Urq_InfraMR[[#This Row],[B.04.1 - Parque de Coches Remolcados Clase Unica]:[B.04.5 - Parque de Coches Remolcados para Servicios Especiales (Cartoneros)]])</f>
        <v>0</v>
      </c>
      <c r="BD223" s="356">
        <v>0</v>
      </c>
      <c r="BE223" s="1">
        <v>1</v>
      </c>
      <c r="BF223" s="1">
        <v>0</v>
      </c>
      <c r="BG223" s="235">
        <v>1435</v>
      </c>
    </row>
    <row r="224" spans="1:59">
      <c r="A224" s="1">
        <v>2011</v>
      </c>
      <c r="B224" s="1" t="s">
        <v>67</v>
      </c>
      <c r="C224" s="10">
        <v>0.2</v>
      </c>
      <c r="D224" s="10">
        <v>0</v>
      </c>
      <c r="E224" s="10">
        <v>0</v>
      </c>
      <c r="F224" s="10">
        <v>25.676639999999999</v>
      </c>
      <c r="G224" s="192">
        <f t="shared" si="21"/>
        <v>25.876639999999998</v>
      </c>
      <c r="H224" s="192">
        <f>+Urq_InfraMR[[#This Row],[Total Líneas de Explotación ]]</f>
        <v>25.876639999999998</v>
      </c>
      <c r="I224" s="192">
        <v>25.677</v>
      </c>
      <c r="J224" s="10">
        <v>0.2</v>
      </c>
      <c r="K224" s="10">
        <v>2.5569999999999999</v>
      </c>
      <c r="L224" s="10">
        <v>54.899000000000001</v>
      </c>
      <c r="M224" s="10">
        <v>3.875</v>
      </c>
      <c r="N224" s="192">
        <f>+Urq_InfraMR[[#This Row],[A.03.1 -  Longitud de Vías de Explotación No Electrificadas Troncales y Ramales (vía principal) (km)]]+Urq_InfraMR[[#This Row],[A.04.1 -  Longitud de Vías de Explotación Electrificadas Troncales y Ramales (vía principal) (km)]]</f>
        <v>55.099000000000004</v>
      </c>
      <c r="O224" s="192">
        <f>+Urq_InfraMR[[#This Row],[Total Vías (excluido Auxiliares)]]</f>
        <v>55.099000000000004</v>
      </c>
      <c r="P224" s="1">
        <v>4</v>
      </c>
      <c r="Q224" s="1">
        <v>19</v>
      </c>
      <c r="R224" s="1">
        <v>0</v>
      </c>
      <c r="S224" s="194">
        <f t="shared" si="22"/>
        <v>23</v>
      </c>
      <c r="T224" s="194">
        <v>23</v>
      </c>
      <c r="U224" s="1">
        <v>0</v>
      </c>
      <c r="V224" s="1">
        <v>28</v>
      </c>
      <c r="W224" s="1">
        <v>0</v>
      </c>
      <c r="X224" s="1">
        <v>0</v>
      </c>
      <c r="Y224" s="1">
        <v>2</v>
      </c>
      <c r="Z224" s="196">
        <f t="shared" si="23"/>
        <v>30</v>
      </c>
      <c r="AA224" s="1">
        <v>6</v>
      </c>
      <c r="AB224" s="1">
        <v>6</v>
      </c>
      <c r="AC224" s="1">
        <f>+Urq_InfraMR[[#This Row],[Total Pasos Vehiculares a Nivel]]</f>
        <v>30</v>
      </c>
      <c r="AD224" s="196">
        <f t="shared" si="24"/>
        <v>42</v>
      </c>
      <c r="AE224" s="1">
        <v>1</v>
      </c>
      <c r="AF224" s="1">
        <v>3</v>
      </c>
      <c r="AG224" s="1">
        <v>36</v>
      </c>
      <c r="AH224" s="196">
        <f t="shared" si="25"/>
        <v>40</v>
      </c>
      <c r="AI224" s="7">
        <v>17.370999999999999</v>
      </c>
      <c r="AJ224" s="7">
        <v>0</v>
      </c>
      <c r="AK224" s="7">
        <v>8.3789999999999996</v>
      </c>
      <c r="AL224" s="198">
        <f t="shared" si="26"/>
        <v>25.75</v>
      </c>
      <c r="AM224" s="1">
        <v>1</v>
      </c>
      <c r="AN224" s="1">
        <v>0</v>
      </c>
      <c r="AO224" s="1">
        <v>0</v>
      </c>
      <c r="AP224" s="200">
        <f t="shared" si="27"/>
        <v>1</v>
      </c>
      <c r="AQ224" s="1">
        <v>0</v>
      </c>
      <c r="AR224" s="1">
        <v>128</v>
      </c>
      <c r="AS224" s="1">
        <v>0</v>
      </c>
      <c r="AT224" s="200">
        <f>+Urq_InfraMR[[#This Row],[B.02.1 - Parque de Coches Eléctricos Motrices]]+Urq_InfraMR[[#This Row],[B.02.2 - Parque de Coches Eléctricos Motrices Remolcados Tipo R]]+Urq_InfraMR[[#This Row],[B.02.3 - Parque de Coches Eléctricos Motrices Tipo R]]</f>
        <v>128</v>
      </c>
      <c r="AU224" s="1">
        <v>0</v>
      </c>
      <c r="AV224" s="1">
        <v>0</v>
      </c>
      <c r="AW224" s="1">
        <v>0</v>
      </c>
      <c r="AX224" s="200">
        <f>+Urq_InfraMR[[#This Row],[B.03.1 - Parque de Coches Motores Motrices Remolcados]]+Urq_InfraMR[[#This Row],[B.03.2 - Parque de Coches Motores Motrices Intermedios]]+Urq_InfraMR[[#This Row],[B.03.3 - Parque de Coches Motores Motrices Cabina]]</f>
        <v>0</v>
      </c>
      <c r="AY224" s="1">
        <v>0</v>
      </c>
      <c r="AZ224" s="1">
        <v>0</v>
      </c>
      <c r="BA224" s="1">
        <v>0</v>
      </c>
      <c r="BB224" s="1">
        <v>0</v>
      </c>
      <c r="BC224" s="200">
        <f>+SUM(Urq_InfraMR[[#This Row],[B.04.1 - Parque de Coches Remolcados Clase Unica]:[B.04.5 - Parque de Coches Remolcados para Servicios Especiales (Cartoneros)]])</f>
        <v>0</v>
      </c>
      <c r="BD224" s="356">
        <v>0</v>
      </c>
      <c r="BE224" s="1">
        <v>1</v>
      </c>
      <c r="BF224" s="1">
        <v>0</v>
      </c>
      <c r="BG224" s="235">
        <v>1435</v>
      </c>
    </row>
    <row r="225" spans="1:59">
      <c r="A225" s="1">
        <v>2011</v>
      </c>
      <c r="B225" s="1" t="s">
        <v>68</v>
      </c>
      <c r="C225" s="10">
        <v>0.2</v>
      </c>
      <c r="D225" s="10">
        <v>0</v>
      </c>
      <c r="E225" s="10">
        <v>0</v>
      </c>
      <c r="F225" s="10">
        <v>25.676639999999999</v>
      </c>
      <c r="G225" s="192">
        <f t="shared" si="21"/>
        <v>25.876639999999998</v>
      </c>
      <c r="H225" s="192">
        <f>+Urq_InfraMR[[#This Row],[Total Líneas de Explotación ]]</f>
        <v>25.876639999999998</v>
      </c>
      <c r="I225" s="192">
        <v>25.677</v>
      </c>
      <c r="J225" s="10">
        <v>0.2</v>
      </c>
      <c r="K225" s="10">
        <v>2.5569999999999999</v>
      </c>
      <c r="L225" s="10">
        <v>54.899000000000001</v>
      </c>
      <c r="M225" s="10">
        <v>3.875</v>
      </c>
      <c r="N225" s="192">
        <f>+Urq_InfraMR[[#This Row],[A.03.1 -  Longitud de Vías de Explotación No Electrificadas Troncales y Ramales (vía principal) (km)]]+Urq_InfraMR[[#This Row],[A.04.1 -  Longitud de Vías de Explotación Electrificadas Troncales y Ramales (vía principal) (km)]]</f>
        <v>55.099000000000004</v>
      </c>
      <c r="O225" s="192">
        <f>+Urq_InfraMR[[#This Row],[Total Vías (excluido Auxiliares)]]</f>
        <v>55.099000000000004</v>
      </c>
      <c r="P225" s="1">
        <v>4</v>
      </c>
      <c r="Q225" s="1">
        <v>19</v>
      </c>
      <c r="R225" s="1">
        <v>0</v>
      </c>
      <c r="S225" s="194">
        <f t="shared" si="22"/>
        <v>23</v>
      </c>
      <c r="T225" s="194">
        <v>23</v>
      </c>
      <c r="U225" s="1">
        <v>0</v>
      </c>
      <c r="V225" s="1">
        <v>28</v>
      </c>
      <c r="W225" s="1">
        <v>0</v>
      </c>
      <c r="X225" s="1">
        <v>0</v>
      </c>
      <c r="Y225" s="1">
        <v>2</v>
      </c>
      <c r="Z225" s="196">
        <f t="shared" si="23"/>
        <v>30</v>
      </c>
      <c r="AA225" s="1">
        <v>6</v>
      </c>
      <c r="AB225" s="1">
        <v>6</v>
      </c>
      <c r="AC225" s="1">
        <f>+Urq_InfraMR[[#This Row],[Total Pasos Vehiculares a Nivel]]</f>
        <v>30</v>
      </c>
      <c r="AD225" s="196">
        <f t="shared" si="24"/>
        <v>42</v>
      </c>
      <c r="AE225" s="1">
        <v>1</v>
      </c>
      <c r="AF225" s="1">
        <v>3</v>
      </c>
      <c r="AG225" s="1">
        <v>36</v>
      </c>
      <c r="AH225" s="196">
        <f t="shared" si="25"/>
        <v>40</v>
      </c>
      <c r="AI225" s="7">
        <v>17.370999999999999</v>
      </c>
      <c r="AJ225" s="7">
        <v>0</v>
      </c>
      <c r="AK225" s="7">
        <v>8.3789999999999996</v>
      </c>
      <c r="AL225" s="198">
        <f t="shared" si="26"/>
        <v>25.75</v>
      </c>
      <c r="AM225" s="1">
        <v>1</v>
      </c>
      <c r="AN225" s="1">
        <v>0</v>
      </c>
      <c r="AO225" s="1">
        <v>0</v>
      </c>
      <c r="AP225" s="200">
        <f t="shared" si="27"/>
        <v>1</v>
      </c>
      <c r="AQ225" s="1">
        <v>0</v>
      </c>
      <c r="AR225" s="1">
        <v>128</v>
      </c>
      <c r="AS225" s="1">
        <v>0</v>
      </c>
      <c r="AT225" s="200">
        <f>+Urq_InfraMR[[#This Row],[B.02.1 - Parque de Coches Eléctricos Motrices]]+Urq_InfraMR[[#This Row],[B.02.2 - Parque de Coches Eléctricos Motrices Remolcados Tipo R]]+Urq_InfraMR[[#This Row],[B.02.3 - Parque de Coches Eléctricos Motrices Tipo R]]</f>
        <v>128</v>
      </c>
      <c r="AU225" s="1">
        <v>0</v>
      </c>
      <c r="AV225" s="1">
        <v>0</v>
      </c>
      <c r="AW225" s="1">
        <v>0</v>
      </c>
      <c r="AX225" s="200">
        <f>+Urq_InfraMR[[#This Row],[B.03.1 - Parque de Coches Motores Motrices Remolcados]]+Urq_InfraMR[[#This Row],[B.03.2 - Parque de Coches Motores Motrices Intermedios]]+Urq_InfraMR[[#This Row],[B.03.3 - Parque de Coches Motores Motrices Cabina]]</f>
        <v>0</v>
      </c>
      <c r="AY225" s="1">
        <v>0</v>
      </c>
      <c r="AZ225" s="1">
        <v>0</v>
      </c>
      <c r="BA225" s="1">
        <v>0</v>
      </c>
      <c r="BB225" s="1">
        <v>0</v>
      </c>
      <c r="BC225" s="200">
        <f>+SUM(Urq_InfraMR[[#This Row],[B.04.1 - Parque de Coches Remolcados Clase Unica]:[B.04.5 - Parque de Coches Remolcados para Servicios Especiales (Cartoneros)]])</f>
        <v>0</v>
      </c>
      <c r="BD225" s="356">
        <v>0</v>
      </c>
      <c r="BE225" s="1">
        <v>1</v>
      </c>
      <c r="BF225" s="1">
        <v>0</v>
      </c>
      <c r="BG225" s="235">
        <v>1435</v>
      </c>
    </row>
    <row r="226" spans="1:59">
      <c r="A226" s="1">
        <v>2011</v>
      </c>
      <c r="B226" s="1" t="s">
        <v>69</v>
      </c>
      <c r="C226" s="10">
        <v>0.2</v>
      </c>
      <c r="D226" s="10">
        <v>0</v>
      </c>
      <c r="E226" s="10">
        <v>0</v>
      </c>
      <c r="F226" s="10">
        <v>25.676639999999999</v>
      </c>
      <c r="G226" s="192">
        <f t="shared" si="21"/>
        <v>25.876639999999998</v>
      </c>
      <c r="H226" s="192">
        <f>+Urq_InfraMR[[#This Row],[Total Líneas de Explotación ]]</f>
        <v>25.876639999999998</v>
      </c>
      <c r="I226" s="192">
        <v>25.677</v>
      </c>
      <c r="J226" s="10">
        <v>0.2</v>
      </c>
      <c r="K226" s="10">
        <v>2.5569999999999999</v>
      </c>
      <c r="L226" s="10">
        <v>54.899000000000001</v>
      </c>
      <c r="M226" s="10">
        <v>3.875</v>
      </c>
      <c r="N226" s="192">
        <f>+Urq_InfraMR[[#This Row],[A.03.1 -  Longitud de Vías de Explotación No Electrificadas Troncales y Ramales (vía principal) (km)]]+Urq_InfraMR[[#This Row],[A.04.1 -  Longitud de Vías de Explotación Electrificadas Troncales y Ramales (vía principal) (km)]]</f>
        <v>55.099000000000004</v>
      </c>
      <c r="O226" s="192">
        <f>+Urq_InfraMR[[#This Row],[Total Vías (excluido Auxiliares)]]</f>
        <v>55.099000000000004</v>
      </c>
      <c r="P226" s="1">
        <v>4</v>
      </c>
      <c r="Q226" s="1">
        <v>19</v>
      </c>
      <c r="R226" s="1">
        <v>0</v>
      </c>
      <c r="S226" s="194">
        <f t="shared" si="22"/>
        <v>23</v>
      </c>
      <c r="T226" s="194">
        <v>23</v>
      </c>
      <c r="U226" s="1">
        <v>0</v>
      </c>
      <c r="V226" s="1">
        <v>28</v>
      </c>
      <c r="W226" s="1">
        <v>0</v>
      </c>
      <c r="X226" s="1">
        <v>0</v>
      </c>
      <c r="Y226" s="1">
        <v>2</v>
      </c>
      <c r="Z226" s="196">
        <f t="shared" si="23"/>
        <v>30</v>
      </c>
      <c r="AA226" s="1">
        <v>6</v>
      </c>
      <c r="AB226" s="1">
        <v>6</v>
      </c>
      <c r="AC226" s="1">
        <f>+Urq_InfraMR[[#This Row],[Total Pasos Vehiculares a Nivel]]</f>
        <v>30</v>
      </c>
      <c r="AD226" s="196">
        <f t="shared" si="24"/>
        <v>42</v>
      </c>
      <c r="AE226" s="1">
        <v>1</v>
      </c>
      <c r="AF226" s="1">
        <v>3</v>
      </c>
      <c r="AG226" s="1">
        <v>36</v>
      </c>
      <c r="AH226" s="196">
        <f t="shared" si="25"/>
        <v>40</v>
      </c>
      <c r="AI226" s="7">
        <v>17.370999999999999</v>
      </c>
      <c r="AJ226" s="7">
        <v>0</v>
      </c>
      <c r="AK226" s="7">
        <v>8.3789999999999996</v>
      </c>
      <c r="AL226" s="198">
        <f t="shared" si="26"/>
        <v>25.75</v>
      </c>
      <c r="AM226" s="1">
        <v>1</v>
      </c>
      <c r="AN226" s="1">
        <v>0</v>
      </c>
      <c r="AO226" s="1">
        <v>0</v>
      </c>
      <c r="AP226" s="200">
        <f t="shared" si="27"/>
        <v>1</v>
      </c>
      <c r="AQ226" s="1">
        <v>0</v>
      </c>
      <c r="AR226" s="1">
        <v>128</v>
      </c>
      <c r="AS226" s="1">
        <v>0</v>
      </c>
      <c r="AT226" s="200">
        <f>+Urq_InfraMR[[#This Row],[B.02.1 - Parque de Coches Eléctricos Motrices]]+Urq_InfraMR[[#This Row],[B.02.2 - Parque de Coches Eléctricos Motrices Remolcados Tipo R]]+Urq_InfraMR[[#This Row],[B.02.3 - Parque de Coches Eléctricos Motrices Tipo R]]</f>
        <v>128</v>
      </c>
      <c r="AU226" s="1">
        <v>0</v>
      </c>
      <c r="AV226" s="1">
        <v>0</v>
      </c>
      <c r="AW226" s="1">
        <v>0</v>
      </c>
      <c r="AX226" s="200">
        <f>+Urq_InfraMR[[#This Row],[B.03.1 - Parque de Coches Motores Motrices Remolcados]]+Urq_InfraMR[[#This Row],[B.03.2 - Parque de Coches Motores Motrices Intermedios]]+Urq_InfraMR[[#This Row],[B.03.3 - Parque de Coches Motores Motrices Cabina]]</f>
        <v>0</v>
      </c>
      <c r="AY226" s="1">
        <v>0</v>
      </c>
      <c r="AZ226" s="1">
        <v>0</v>
      </c>
      <c r="BA226" s="1">
        <v>0</v>
      </c>
      <c r="BB226" s="1">
        <v>0</v>
      </c>
      <c r="BC226" s="200">
        <f>+SUM(Urq_InfraMR[[#This Row],[B.04.1 - Parque de Coches Remolcados Clase Unica]:[B.04.5 - Parque de Coches Remolcados para Servicios Especiales (Cartoneros)]])</f>
        <v>0</v>
      </c>
      <c r="BD226" s="356">
        <v>0</v>
      </c>
      <c r="BE226" s="1">
        <v>1</v>
      </c>
      <c r="BF226" s="1">
        <v>0</v>
      </c>
      <c r="BG226" s="235">
        <v>1435</v>
      </c>
    </row>
    <row r="227" spans="1:59">
      <c r="A227" s="1">
        <v>2011</v>
      </c>
      <c r="B227" s="1" t="s">
        <v>70</v>
      </c>
      <c r="C227" s="10">
        <v>0.2</v>
      </c>
      <c r="D227" s="10">
        <v>0</v>
      </c>
      <c r="E227" s="10">
        <v>0</v>
      </c>
      <c r="F227" s="10">
        <v>25.676639999999999</v>
      </c>
      <c r="G227" s="192">
        <f t="shared" si="21"/>
        <v>25.876639999999998</v>
      </c>
      <c r="H227" s="192">
        <f>+Urq_InfraMR[[#This Row],[Total Líneas de Explotación ]]</f>
        <v>25.876639999999998</v>
      </c>
      <c r="I227" s="192">
        <v>25.677</v>
      </c>
      <c r="J227" s="10">
        <v>0.2</v>
      </c>
      <c r="K227" s="10">
        <v>2.5569999999999999</v>
      </c>
      <c r="L227" s="10">
        <v>54.899000000000001</v>
      </c>
      <c r="M227" s="10">
        <v>3.875</v>
      </c>
      <c r="N227" s="192">
        <f>+Urq_InfraMR[[#This Row],[A.03.1 -  Longitud de Vías de Explotación No Electrificadas Troncales y Ramales (vía principal) (km)]]+Urq_InfraMR[[#This Row],[A.04.1 -  Longitud de Vías de Explotación Electrificadas Troncales y Ramales (vía principal) (km)]]</f>
        <v>55.099000000000004</v>
      </c>
      <c r="O227" s="192">
        <f>+Urq_InfraMR[[#This Row],[Total Vías (excluido Auxiliares)]]</f>
        <v>55.099000000000004</v>
      </c>
      <c r="P227" s="1">
        <v>4</v>
      </c>
      <c r="Q227" s="1">
        <v>19</v>
      </c>
      <c r="R227" s="1">
        <v>0</v>
      </c>
      <c r="S227" s="194">
        <f t="shared" si="22"/>
        <v>23</v>
      </c>
      <c r="T227" s="194">
        <v>23</v>
      </c>
      <c r="U227" s="1">
        <v>0</v>
      </c>
      <c r="V227" s="1">
        <v>28</v>
      </c>
      <c r="W227" s="1">
        <v>0</v>
      </c>
      <c r="X227" s="1">
        <v>0</v>
      </c>
      <c r="Y227" s="1">
        <v>2</v>
      </c>
      <c r="Z227" s="196">
        <f t="shared" si="23"/>
        <v>30</v>
      </c>
      <c r="AA227" s="1">
        <v>6</v>
      </c>
      <c r="AB227" s="1">
        <v>6</v>
      </c>
      <c r="AC227" s="1">
        <f>+Urq_InfraMR[[#This Row],[Total Pasos Vehiculares a Nivel]]</f>
        <v>30</v>
      </c>
      <c r="AD227" s="196">
        <f t="shared" si="24"/>
        <v>42</v>
      </c>
      <c r="AE227" s="1">
        <v>1</v>
      </c>
      <c r="AF227" s="1">
        <v>3</v>
      </c>
      <c r="AG227" s="1">
        <v>36</v>
      </c>
      <c r="AH227" s="196">
        <f t="shared" si="25"/>
        <v>40</v>
      </c>
      <c r="AI227" s="7">
        <v>17.370999999999999</v>
      </c>
      <c r="AJ227" s="7">
        <v>0</v>
      </c>
      <c r="AK227" s="7">
        <v>8.3789999999999996</v>
      </c>
      <c r="AL227" s="198">
        <f t="shared" si="26"/>
        <v>25.75</v>
      </c>
      <c r="AM227" s="1">
        <v>1</v>
      </c>
      <c r="AN227" s="1">
        <v>0</v>
      </c>
      <c r="AO227" s="1">
        <v>0</v>
      </c>
      <c r="AP227" s="200">
        <f t="shared" si="27"/>
        <v>1</v>
      </c>
      <c r="AQ227" s="1">
        <v>0</v>
      </c>
      <c r="AR227" s="1">
        <v>128</v>
      </c>
      <c r="AS227" s="1">
        <v>0</v>
      </c>
      <c r="AT227" s="200">
        <f>+Urq_InfraMR[[#This Row],[B.02.1 - Parque de Coches Eléctricos Motrices]]+Urq_InfraMR[[#This Row],[B.02.2 - Parque de Coches Eléctricos Motrices Remolcados Tipo R]]+Urq_InfraMR[[#This Row],[B.02.3 - Parque de Coches Eléctricos Motrices Tipo R]]</f>
        <v>128</v>
      </c>
      <c r="AU227" s="1">
        <v>0</v>
      </c>
      <c r="AV227" s="1">
        <v>0</v>
      </c>
      <c r="AW227" s="1">
        <v>0</v>
      </c>
      <c r="AX227" s="200">
        <f>+Urq_InfraMR[[#This Row],[B.03.1 - Parque de Coches Motores Motrices Remolcados]]+Urq_InfraMR[[#This Row],[B.03.2 - Parque de Coches Motores Motrices Intermedios]]+Urq_InfraMR[[#This Row],[B.03.3 - Parque de Coches Motores Motrices Cabina]]</f>
        <v>0</v>
      </c>
      <c r="AY227" s="1">
        <v>0</v>
      </c>
      <c r="AZ227" s="1">
        <v>0</v>
      </c>
      <c r="BA227" s="1">
        <v>0</v>
      </c>
      <c r="BB227" s="1">
        <v>0</v>
      </c>
      <c r="BC227" s="200">
        <f>+SUM(Urq_InfraMR[[#This Row],[B.04.1 - Parque de Coches Remolcados Clase Unica]:[B.04.5 - Parque de Coches Remolcados para Servicios Especiales (Cartoneros)]])</f>
        <v>0</v>
      </c>
      <c r="BD227" s="356">
        <v>0</v>
      </c>
      <c r="BE227" s="1">
        <v>1</v>
      </c>
      <c r="BF227" s="1">
        <v>0</v>
      </c>
      <c r="BG227" s="235">
        <v>1435</v>
      </c>
    </row>
    <row r="228" spans="1:59">
      <c r="A228" s="1">
        <v>2011</v>
      </c>
      <c r="B228" s="1" t="s">
        <v>71</v>
      </c>
      <c r="C228" s="10">
        <v>0.2</v>
      </c>
      <c r="D228" s="10">
        <v>0</v>
      </c>
      <c r="E228" s="10">
        <v>0</v>
      </c>
      <c r="F228" s="10">
        <v>25.676639999999999</v>
      </c>
      <c r="G228" s="192">
        <f t="shared" si="21"/>
        <v>25.876639999999998</v>
      </c>
      <c r="H228" s="192">
        <f>+Urq_InfraMR[[#This Row],[Total Líneas de Explotación ]]</f>
        <v>25.876639999999998</v>
      </c>
      <c r="I228" s="192">
        <v>25.677</v>
      </c>
      <c r="J228" s="10">
        <v>0.2</v>
      </c>
      <c r="K228" s="10">
        <v>2.5569999999999999</v>
      </c>
      <c r="L228" s="10">
        <v>54.899000000000001</v>
      </c>
      <c r="M228" s="10">
        <v>3.875</v>
      </c>
      <c r="N228" s="192">
        <f>+Urq_InfraMR[[#This Row],[A.03.1 -  Longitud de Vías de Explotación No Electrificadas Troncales y Ramales (vía principal) (km)]]+Urq_InfraMR[[#This Row],[A.04.1 -  Longitud de Vías de Explotación Electrificadas Troncales y Ramales (vía principal) (km)]]</f>
        <v>55.099000000000004</v>
      </c>
      <c r="O228" s="192">
        <f>+Urq_InfraMR[[#This Row],[Total Vías (excluido Auxiliares)]]</f>
        <v>55.099000000000004</v>
      </c>
      <c r="P228" s="1">
        <v>4</v>
      </c>
      <c r="Q228" s="1">
        <v>19</v>
      </c>
      <c r="R228" s="1">
        <v>0</v>
      </c>
      <c r="S228" s="194">
        <f t="shared" si="22"/>
        <v>23</v>
      </c>
      <c r="T228" s="194">
        <v>23</v>
      </c>
      <c r="U228" s="1">
        <v>0</v>
      </c>
      <c r="V228" s="1">
        <v>28</v>
      </c>
      <c r="W228" s="1">
        <v>0</v>
      </c>
      <c r="X228" s="1">
        <v>0</v>
      </c>
      <c r="Y228" s="1">
        <v>2</v>
      </c>
      <c r="Z228" s="196">
        <f t="shared" si="23"/>
        <v>30</v>
      </c>
      <c r="AA228" s="1">
        <v>6</v>
      </c>
      <c r="AB228" s="1">
        <v>6</v>
      </c>
      <c r="AC228" s="1">
        <f>+Urq_InfraMR[[#This Row],[Total Pasos Vehiculares a Nivel]]</f>
        <v>30</v>
      </c>
      <c r="AD228" s="196">
        <f t="shared" si="24"/>
        <v>42</v>
      </c>
      <c r="AE228" s="1">
        <v>1</v>
      </c>
      <c r="AF228" s="1">
        <v>3</v>
      </c>
      <c r="AG228" s="1">
        <v>36</v>
      </c>
      <c r="AH228" s="196">
        <f t="shared" si="25"/>
        <v>40</v>
      </c>
      <c r="AI228" s="7">
        <v>17.370999999999999</v>
      </c>
      <c r="AJ228" s="7">
        <v>0</v>
      </c>
      <c r="AK228" s="7">
        <v>8.3789999999999996</v>
      </c>
      <c r="AL228" s="198">
        <f t="shared" si="26"/>
        <v>25.75</v>
      </c>
      <c r="AM228" s="1">
        <v>1</v>
      </c>
      <c r="AN228" s="1">
        <v>0</v>
      </c>
      <c r="AO228" s="1">
        <v>0</v>
      </c>
      <c r="AP228" s="200">
        <f t="shared" si="27"/>
        <v>1</v>
      </c>
      <c r="AQ228" s="1">
        <v>0</v>
      </c>
      <c r="AR228" s="1">
        <v>128</v>
      </c>
      <c r="AS228" s="1">
        <v>0</v>
      </c>
      <c r="AT228" s="200">
        <f>+Urq_InfraMR[[#This Row],[B.02.1 - Parque de Coches Eléctricos Motrices]]+Urq_InfraMR[[#This Row],[B.02.2 - Parque de Coches Eléctricos Motrices Remolcados Tipo R]]+Urq_InfraMR[[#This Row],[B.02.3 - Parque de Coches Eléctricos Motrices Tipo R]]</f>
        <v>128</v>
      </c>
      <c r="AU228" s="1">
        <v>0</v>
      </c>
      <c r="AV228" s="1">
        <v>0</v>
      </c>
      <c r="AW228" s="1">
        <v>0</v>
      </c>
      <c r="AX228" s="200">
        <f>+Urq_InfraMR[[#This Row],[B.03.1 - Parque de Coches Motores Motrices Remolcados]]+Urq_InfraMR[[#This Row],[B.03.2 - Parque de Coches Motores Motrices Intermedios]]+Urq_InfraMR[[#This Row],[B.03.3 - Parque de Coches Motores Motrices Cabina]]</f>
        <v>0</v>
      </c>
      <c r="AY228" s="1">
        <v>0</v>
      </c>
      <c r="AZ228" s="1">
        <v>0</v>
      </c>
      <c r="BA228" s="1">
        <v>0</v>
      </c>
      <c r="BB228" s="1">
        <v>0</v>
      </c>
      <c r="BC228" s="200">
        <f>+SUM(Urq_InfraMR[[#This Row],[B.04.1 - Parque de Coches Remolcados Clase Unica]:[B.04.5 - Parque de Coches Remolcados para Servicios Especiales (Cartoneros)]])</f>
        <v>0</v>
      </c>
      <c r="BD228" s="356">
        <v>0</v>
      </c>
      <c r="BE228" s="1">
        <v>1</v>
      </c>
      <c r="BF228" s="1">
        <v>0</v>
      </c>
      <c r="BG228" s="235">
        <v>1435</v>
      </c>
    </row>
    <row r="229" spans="1:59">
      <c r="A229" s="1">
        <v>2011</v>
      </c>
      <c r="B229" s="1" t="s">
        <v>72</v>
      </c>
      <c r="C229" s="10">
        <v>0.2</v>
      </c>
      <c r="D229" s="10">
        <v>0</v>
      </c>
      <c r="E229" s="10">
        <v>0</v>
      </c>
      <c r="F229" s="10">
        <v>25.676639999999999</v>
      </c>
      <c r="G229" s="192">
        <f t="shared" si="21"/>
        <v>25.876639999999998</v>
      </c>
      <c r="H229" s="192">
        <f>+Urq_InfraMR[[#This Row],[Total Líneas de Explotación ]]</f>
        <v>25.876639999999998</v>
      </c>
      <c r="I229" s="192">
        <v>25.677</v>
      </c>
      <c r="J229" s="10">
        <v>0.2</v>
      </c>
      <c r="K229" s="10">
        <v>2.5569999999999999</v>
      </c>
      <c r="L229" s="10">
        <v>54.899000000000001</v>
      </c>
      <c r="M229" s="10">
        <v>3.875</v>
      </c>
      <c r="N229" s="192">
        <f>+Urq_InfraMR[[#This Row],[A.03.1 -  Longitud de Vías de Explotación No Electrificadas Troncales y Ramales (vía principal) (km)]]+Urq_InfraMR[[#This Row],[A.04.1 -  Longitud de Vías de Explotación Electrificadas Troncales y Ramales (vía principal) (km)]]</f>
        <v>55.099000000000004</v>
      </c>
      <c r="O229" s="192">
        <f>+Urq_InfraMR[[#This Row],[Total Vías (excluido Auxiliares)]]</f>
        <v>55.099000000000004</v>
      </c>
      <c r="P229" s="1">
        <v>4</v>
      </c>
      <c r="Q229" s="1">
        <v>19</v>
      </c>
      <c r="R229" s="1">
        <v>0</v>
      </c>
      <c r="S229" s="194">
        <f t="shared" si="22"/>
        <v>23</v>
      </c>
      <c r="T229" s="194">
        <v>23</v>
      </c>
      <c r="U229" s="1">
        <v>0</v>
      </c>
      <c r="V229" s="1">
        <v>28</v>
      </c>
      <c r="W229" s="1">
        <v>0</v>
      </c>
      <c r="X229" s="1">
        <v>0</v>
      </c>
      <c r="Y229" s="1">
        <v>2</v>
      </c>
      <c r="Z229" s="196">
        <f t="shared" si="23"/>
        <v>30</v>
      </c>
      <c r="AA229" s="1">
        <v>6</v>
      </c>
      <c r="AB229" s="1">
        <v>6</v>
      </c>
      <c r="AC229" s="1">
        <f>+Urq_InfraMR[[#This Row],[Total Pasos Vehiculares a Nivel]]</f>
        <v>30</v>
      </c>
      <c r="AD229" s="196">
        <f t="shared" si="24"/>
        <v>42</v>
      </c>
      <c r="AE229" s="1">
        <v>1</v>
      </c>
      <c r="AF229" s="1">
        <v>3</v>
      </c>
      <c r="AG229" s="1">
        <v>36</v>
      </c>
      <c r="AH229" s="196">
        <f t="shared" si="25"/>
        <v>40</v>
      </c>
      <c r="AI229" s="7">
        <v>17.370999999999999</v>
      </c>
      <c r="AJ229" s="7">
        <v>0</v>
      </c>
      <c r="AK229" s="7">
        <v>8.3789999999999996</v>
      </c>
      <c r="AL229" s="198">
        <f t="shared" si="26"/>
        <v>25.75</v>
      </c>
      <c r="AM229" s="1">
        <v>1</v>
      </c>
      <c r="AN229" s="1">
        <v>0</v>
      </c>
      <c r="AO229" s="1">
        <v>0</v>
      </c>
      <c r="AP229" s="200">
        <f t="shared" si="27"/>
        <v>1</v>
      </c>
      <c r="AQ229" s="1">
        <v>0</v>
      </c>
      <c r="AR229" s="1">
        <v>128</v>
      </c>
      <c r="AS229" s="1">
        <v>0</v>
      </c>
      <c r="AT229" s="200">
        <f>+Urq_InfraMR[[#This Row],[B.02.1 - Parque de Coches Eléctricos Motrices]]+Urq_InfraMR[[#This Row],[B.02.2 - Parque de Coches Eléctricos Motrices Remolcados Tipo R]]+Urq_InfraMR[[#This Row],[B.02.3 - Parque de Coches Eléctricos Motrices Tipo R]]</f>
        <v>128</v>
      </c>
      <c r="AU229" s="1">
        <v>0</v>
      </c>
      <c r="AV229" s="1">
        <v>0</v>
      </c>
      <c r="AW229" s="1">
        <v>0</v>
      </c>
      <c r="AX229" s="200">
        <f>+Urq_InfraMR[[#This Row],[B.03.1 - Parque de Coches Motores Motrices Remolcados]]+Urq_InfraMR[[#This Row],[B.03.2 - Parque de Coches Motores Motrices Intermedios]]+Urq_InfraMR[[#This Row],[B.03.3 - Parque de Coches Motores Motrices Cabina]]</f>
        <v>0</v>
      </c>
      <c r="AY229" s="1">
        <v>0</v>
      </c>
      <c r="AZ229" s="1">
        <v>0</v>
      </c>
      <c r="BA229" s="1">
        <v>0</v>
      </c>
      <c r="BB229" s="1">
        <v>0</v>
      </c>
      <c r="BC229" s="200">
        <f>+SUM(Urq_InfraMR[[#This Row],[B.04.1 - Parque de Coches Remolcados Clase Unica]:[B.04.5 - Parque de Coches Remolcados para Servicios Especiales (Cartoneros)]])</f>
        <v>0</v>
      </c>
      <c r="BD229" s="356">
        <v>0</v>
      </c>
      <c r="BE229" s="1">
        <v>1</v>
      </c>
      <c r="BF229" s="1">
        <v>0</v>
      </c>
      <c r="BG229" s="235">
        <v>1435</v>
      </c>
    </row>
    <row r="230" spans="1:59">
      <c r="A230" s="1">
        <v>2012</v>
      </c>
      <c r="B230" s="1" t="s">
        <v>61</v>
      </c>
      <c r="C230" s="10">
        <v>0.2</v>
      </c>
      <c r="D230" s="10">
        <v>0</v>
      </c>
      <c r="E230" s="10">
        <v>0</v>
      </c>
      <c r="F230" s="10">
        <v>25.676639999999999</v>
      </c>
      <c r="G230" s="192">
        <f t="shared" si="21"/>
        <v>25.876639999999998</v>
      </c>
      <c r="H230" s="192">
        <f>+Urq_InfraMR[[#This Row],[Total Líneas de Explotación ]]</f>
        <v>25.876639999999998</v>
      </c>
      <c r="I230" s="192">
        <v>25.677</v>
      </c>
      <c r="J230" s="10">
        <v>0.2</v>
      </c>
      <c r="K230" s="10">
        <v>2.5569999999999999</v>
      </c>
      <c r="L230" s="10">
        <v>54.899000000000001</v>
      </c>
      <c r="M230" s="10">
        <v>3.875</v>
      </c>
      <c r="N230" s="192">
        <f>+Urq_InfraMR[[#This Row],[A.03.1 -  Longitud de Vías de Explotación No Electrificadas Troncales y Ramales (vía principal) (km)]]+Urq_InfraMR[[#This Row],[A.04.1 -  Longitud de Vías de Explotación Electrificadas Troncales y Ramales (vía principal) (km)]]</f>
        <v>55.099000000000004</v>
      </c>
      <c r="O230" s="192">
        <f>+Urq_InfraMR[[#This Row],[Total Vías (excluido Auxiliares)]]</f>
        <v>55.099000000000004</v>
      </c>
      <c r="P230" s="1">
        <v>4</v>
      </c>
      <c r="Q230" s="1">
        <v>19</v>
      </c>
      <c r="R230" s="1">
        <v>0</v>
      </c>
      <c r="S230" s="194">
        <f t="shared" si="22"/>
        <v>23</v>
      </c>
      <c r="T230" s="194">
        <v>23</v>
      </c>
      <c r="U230" s="1">
        <v>0</v>
      </c>
      <c r="V230" s="1">
        <v>28</v>
      </c>
      <c r="W230" s="1">
        <v>0</v>
      </c>
      <c r="X230" s="1">
        <v>0</v>
      </c>
      <c r="Y230" s="1">
        <v>2</v>
      </c>
      <c r="Z230" s="196">
        <f t="shared" si="23"/>
        <v>30</v>
      </c>
      <c r="AA230" s="1">
        <v>6</v>
      </c>
      <c r="AB230" s="1">
        <v>6</v>
      </c>
      <c r="AC230" s="1">
        <f>+Urq_InfraMR[[#This Row],[Total Pasos Vehiculares a Nivel]]</f>
        <v>30</v>
      </c>
      <c r="AD230" s="196">
        <f t="shared" si="24"/>
        <v>42</v>
      </c>
      <c r="AE230" s="1">
        <v>1</v>
      </c>
      <c r="AF230" s="1">
        <v>3</v>
      </c>
      <c r="AG230" s="1">
        <v>36</v>
      </c>
      <c r="AH230" s="196">
        <f t="shared" si="25"/>
        <v>40</v>
      </c>
      <c r="AI230" s="7">
        <v>18.658000000000001</v>
      </c>
      <c r="AJ230" s="7">
        <v>0</v>
      </c>
      <c r="AK230" s="7">
        <v>7.0919999999999996</v>
      </c>
      <c r="AL230" s="198">
        <f t="shared" si="26"/>
        <v>25.75</v>
      </c>
      <c r="AM230" s="1">
        <v>1</v>
      </c>
      <c r="AN230" s="1">
        <v>0</v>
      </c>
      <c r="AO230" s="1">
        <v>0</v>
      </c>
      <c r="AP230" s="200">
        <f t="shared" si="27"/>
        <v>1</v>
      </c>
      <c r="AQ230" s="1">
        <v>0</v>
      </c>
      <c r="AR230" s="1">
        <v>128</v>
      </c>
      <c r="AS230" s="1">
        <v>0</v>
      </c>
      <c r="AT230" s="200">
        <f>+Urq_InfraMR[[#This Row],[B.02.1 - Parque de Coches Eléctricos Motrices]]+Urq_InfraMR[[#This Row],[B.02.2 - Parque de Coches Eléctricos Motrices Remolcados Tipo R]]+Urq_InfraMR[[#This Row],[B.02.3 - Parque de Coches Eléctricos Motrices Tipo R]]</f>
        <v>128</v>
      </c>
      <c r="AU230" s="1">
        <v>0</v>
      </c>
      <c r="AV230" s="1">
        <v>0</v>
      </c>
      <c r="AW230" s="1">
        <v>0</v>
      </c>
      <c r="AX230" s="200">
        <f>+Urq_InfraMR[[#This Row],[B.03.1 - Parque de Coches Motores Motrices Remolcados]]+Urq_InfraMR[[#This Row],[B.03.2 - Parque de Coches Motores Motrices Intermedios]]+Urq_InfraMR[[#This Row],[B.03.3 - Parque de Coches Motores Motrices Cabina]]</f>
        <v>0</v>
      </c>
      <c r="AY230" s="1">
        <v>0</v>
      </c>
      <c r="AZ230" s="1">
        <v>0</v>
      </c>
      <c r="BA230" s="1">
        <v>0</v>
      </c>
      <c r="BB230" s="1">
        <v>0</v>
      </c>
      <c r="BC230" s="200">
        <f>+SUM(Urq_InfraMR[[#This Row],[B.04.1 - Parque de Coches Remolcados Clase Unica]:[B.04.5 - Parque de Coches Remolcados para Servicios Especiales (Cartoneros)]])</f>
        <v>0</v>
      </c>
      <c r="BD230" s="356">
        <v>0</v>
      </c>
      <c r="BE230" s="1">
        <v>1</v>
      </c>
      <c r="BF230" s="1">
        <v>0</v>
      </c>
      <c r="BG230" s="235">
        <v>1435</v>
      </c>
    </row>
    <row r="231" spans="1:59">
      <c r="A231" s="1">
        <v>2012</v>
      </c>
      <c r="B231" s="1" t="s">
        <v>62</v>
      </c>
      <c r="C231" s="10">
        <v>0.2</v>
      </c>
      <c r="D231" s="10">
        <v>0</v>
      </c>
      <c r="E231" s="10">
        <v>0</v>
      </c>
      <c r="F231" s="10">
        <v>25.676639999999999</v>
      </c>
      <c r="G231" s="192">
        <f t="shared" si="21"/>
        <v>25.876639999999998</v>
      </c>
      <c r="H231" s="192">
        <f>+Urq_InfraMR[[#This Row],[Total Líneas de Explotación ]]</f>
        <v>25.876639999999998</v>
      </c>
      <c r="I231" s="192">
        <v>25.677</v>
      </c>
      <c r="J231" s="10">
        <v>0.2</v>
      </c>
      <c r="K231" s="10">
        <v>2.5569999999999999</v>
      </c>
      <c r="L231" s="10">
        <v>54.899000000000001</v>
      </c>
      <c r="M231" s="10">
        <v>3.875</v>
      </c>
      <c r="N231" s="192">
        <f>+Urq_InfraMR[[#This Row],[A.03.1 -  Longitud de Vías de Explotación No Electrificadas Troncales y Ramales (vía principal) (km)]]+Urq_InfraMR[[#This Row],[A.04.1 -  Longitud de Vías de Explotación Electrificadas Troncales y Ramales (vía principal) (km)]]</f>
        <v>55.099000000000004</v>
      </c>
      <c r="O231" s="192">
        <f>+Urq_InfraMR[[#This Row],[Total Vías (excluido Auxiliares)]]</f>
        <v>55.099000000000004</v>
      </c>
      <c r="P231" s="1">
        <v>4</v>
      </c>
      <c r="Q231" s="1">
        <v>19</v>
      </c>
      <c r="R231" s="1">
        <v>0</v>
      </c>
      <c r="S231" s="194">
        <f t="shared" si="22"/>
        <v>23</v>
      </c>
      <c r="T231" s="194">
        <v>23</v>
      </c>
      <c r="U231" s="1">
        <v>0</v>
      </c>
      <c r="V231" s="1">
        <v>28</v>
      </c>
      <c r="W231" s="1">
        <v>0</v>
      </c>
      <c r="X231" s="1">
        <v>0</v>
      </c>
      <c r="Y231" s="1">
        <v>2</v>
      </c>
      <c r="Z231" s="196">
        <f t="shared" si="23"/>
        <v>30</v>
      </c>
      <c r="AA231" s="1">
        <v>6</v>
      </c>
      <c r="AB231" s="1">
        <v>6</v>
      </c>
      <c r="AC231" s="1">
        <f>+Urq_InfraMR[[#This Row],[Total Pasos Vehiculares a Nivel]]</f>
        <v>30</v>
      </c>
      <c r="AD231" s="196">
        <f t="shared" si="24"/>
        <v>42</v>
      </c>
      <c r="AE231" s="1">
        <v>1</v>
      </c>
      <c r="AF231" s="1">
        <v>3</v>
      </c>
      <c r="AG231" s="1">
        <v>36</v>
      </c>
      <c r="AH231" s="196">
        <f t="shared" si="25"/>
        <v>40</v>
      </c>
      <c r="AI231" s="7">
        <v>18.658000000000001</v>
      </c>
      <c r="AJ231" s="7">
        <v>0</v>
      </c>
      <c r="AK231" s="7">
        <v>7.0919999999999996</v>
      </c>
      <c r="AL231" s="198">
        <f t="shared" si="26"/>
        <v>25.75</v>
      </c>
      <c r="AM231" s="1">
        <v>1</v>
      </c>
      <c r="AN231" s="1">
        <v>0</v>
      </c>
      <c r="AO231" s="1">
        <v>0</v>
      </c>
      <c r="AP231" s="200">
        <f t="shared" si="27"/>
        <v>1</v>
      </c>
      <c r="AQ231" s="1">
        <v>0</v>
      </c>
      <c r="AR231" s="1">
        <v>128</v>
      </c>
      <c r="AS231" s="1">
        <v>0</v>
      </c>
      <c r="AT231" s="200">
        <f>+Urq_InfraMR[[#This Row],[B.02.1 - Parque de Coches Eléctricos Motrices]]+Urq_InfraMR[[#This Row],[B.02.2 - Parque de Coches Eléctricos Motrices Remolcados Tipo R]]+Urq_InfraMR[[#This Row],[B.02.3 - Parque de Coches Eléctricos Motrices Tipo R]]</f>
        <v>128</v>
      </c>
      <c r="AU231" s="1">
        <v>0</v>
      </c>
      <c r="AV231" s="1">
        <v>0</v>
      </c>
      <c r="AW231" s="1">
        <v>0</v>
      </c>
      <c r="AX231" s="200">
        <f>+Urq_InfraMR[[#This Row],[B.03.1 - Parque de Coches Motores Motrices Remolcados]]+Urq_InfraMR[[#This Row],[B.03.2 - Parque de Coches Motores Motrices Intermedios]]+Urq_InfraMR[[#This Row],[B.03.3 - Parque de Coches Motores Motrices Cabina]]</f>
        <v>0</v>
      </c>
      <c r="AY231" s="1">
        <v>0</v>
      </c>
      <c r="AZ231" s="1">
        <v>0</v>
      </c>
      <c r="BA231" s="1">
        <v>0</v>
      </c>
      <c r="BB231" s="1">
        <v>0</v>
      </c>
      <c r="BC231" s="200">
        <f>+SUM(Urq_InfraMR[[#This Row],[B.04.1 - Parque de Coches Remolcados Clase Unica]:[B.04.5 - Parque de Coches Remolcados para Servicios Especiales (Cartoneros)]])</f>
        <v>0</v>
      </c>
      <c r="BD231" s="356">
        <v>0</v>
      </c>
      <c r="BE231" s="1">
        <v>1</v>
      </c>
      <c r="BF231" s="1">
        <v>0</v>
      </c>
      <c r="BG231" s="235">
        <v>1435</v>
      </c>
    </row>
    <row r="232" spans="1:59">
      <c r="A232" s="1">
        <v>2012</v>
      </c>
      <c r="B232" s="1" t="s">
        <v>63</v>
      </c>
      <c r="C232" s="10">
        <v>0.2</v>
      </c>
      <c r="D232" s="10">
        <v>0</v>
      </c>
      <c r="E232" s="10">
        <v>0</v>
      </c>
      <c r="F232" s="10">
        <v>25.676639999999999</v>
      </c>
      <c r="G232" s="192">
        <f t="shared" si="21"/>
        <v>25.876639999999998</v>
      </c>
      <c r="H232" s="192">
        <f>+Urq_InfraMR[[#This Row],[Total Líneas de Explotación ]]</f>
        <v>25.876639999999998</v>
      </c>
      <c r="I232" s="192">
        <v>25.677</v>
      </c>
      <c r="J232" s="10">
        <v>0.2</v>
      </c>
      <c r="K232" s="10">
        <v>2.5569999999999999</v>
      </c>
      <c r="L232" s="10">
        <v>54.899000000000001</v>
      </c>
      <c r="M232" s="10">
        <v>3.875</v>
      </c>
      <c r="N232" s="192">
        <f>+Urq_InfraMR[[#This Row],[A.03.1 -  Longitud de Vías de Explotación No Electrificadas Troncales y Ramales (vía principal) (km)]]+Urq_InfraMR[[#This Row],[A.04.1 -  Longitud de Vías de Explotación Electrificadas Troncales y Ramales (vía principal) (km)]]</f>
        <v>55.099000000000004</v>
      </c>
      <c r="O232" s="192">
        <f>+Urq_InfraMR[[#This Row],[Total Vías (excluido Auxiliares)]]</f>
        <v>55.099000000000004</v>
      </c>
      <c r="P232" s="1">
        <v>4</v>
      </c>
      <c r="Q232" s="1">
        <v>19</v>
      </c>
      <c r="R232" s="1">
        <v>0</v>
      </c>
      <c r="S232" s="194">
        <f t="shared" si="22"/>
        <v>23</v>
      </c>
      <c r="T232" s="194">
        <v>23</v>
      </c>
      <c r="U232" s="1">
        <v>0</v>
      </c>
      <c r="V232" s="1">
        <v>28</v>
      </c>
      <c r="W232" s="1">
        <v>0</v>
      </c>
      <c r="X232" s="1">
        <v>0</v>
      </c>
      <c r="Y232" s="1">
        <v>2</v>
      </c>
      <c r="Z232" s="196">
        <f t="shared" si="23"/>
        <v>30</v>
      </c>
      <c r="AA232" s="1">
        <v>6</v>
      </c>
      <c r="AB232" s="1">
        <v>6</v>
      </c>
      <c r="AC232" s="1">
        <f>+Urq_InfraMR[[#This Row],[Total Pasos Vehiculares a Nivel]]</f>
        <v>30</v>
      </c>
      <c r="AD232" s="196">
        <f t="shared" si="24"/>
        <v>42</v>
      </c>
      <c r="AE232" s="1">
        <v>1</v>
      </c>
      <c r="AF232" s="1">
        <v>3</v>
      </c>
      <c r="AG232" s="1">
        <v>36</v>
      </c>
      <c r="AH232" s="196">
        <f t="shared" si="25"/>
        <v>40</v>
      </c>
      <c r="AI232" s="7">
        <v>18.658000000000001</v>
      </c>
      <c r="AJ232" s="7">
        <v>0</v>
      </c>
      <c r="AK232" s="7">
        <v>7.0919999999999996</v>
      </c>
      <c r="AL232" s="198">
        <f t="shared" si="26"/>
        <v>25.75</v>
      </c>
      <c r="AM232" s="1">
        <v>1</v>
      </c>
      <c r="AN232" s="1">
        <v>0</v>
      </c>
      <c r="AO232" s="1">
        <v>0</v>
      </c>
      <c r="AP232" s="200">
        <f t="shared" si="27"/>
        <v>1</v>
      </c>
      <c r="AQ232" s="1">
        <v>0</v>
      </c>
      <c r="AR232" s="1">
        <v>128</v>
      </c>
      <c r="AS232" s="1">
        <v>0</v>
      </c>
      <c r="AT232" s="200">
        <f>+Urq_InfraMR[[#This Row],[B.02.1 - Parque de Coches Eléctricos Motrices]]+Urq_InfraMR[[#This Row],[B.02.2 - Parque de Coches Eléctricos Motrices Remolcados Tipo R]]+Urq_InfraMR[[#This Row],[B.02.3 - Parque de Coches Eléctricos Motrices Tipo R]]</f>
        <v>128</v>
      </c>
      <c r="AU232" s="1">
        <v>0</v>
      </c>
      <c r="AV232" s="1">
        <v>0</v>
      </c>
      <c r="AW232" s="1">
        <v>0</v>
      </c>
      <c r="AX232" s="200">
        <f>+Urq_InfraMR[[#This Row],[B.03.1 - Parque de Coches Motores Motrices Remolcados]]+Urq_InfraMR[[#This Row],[B.03.2 - Parque de Coches Motores Motrices Intermedios]]+Urq_InfraMR[[#This Row],[B.03.3 - Parque de Coches Motores Motrices Cabina]]</f>
        <v>0</v>
      </c>
      <c r="AY232" s="1">
        <v>0</v>
      </c>
      <c r="AZ232" s="1">
        <v>0</v>
      </c>
      <c r="BA232" s="1">
        <v>0</v>
      </c>
      <c r="BB232" s="1">
        <v>0</v>
      </c>
      <c r="BC232" s="200">
        <f>+SUM(Urq_InfraMR[[#This Row],[B.04.1 - Parque de Coches Remolcados Clase Unica]:[B.04.5 - Parque de Coches Remolcados para Servicios Especiales (Cartoneros)]])</f>
        <v>0</v>
      </c>
      <c r="BD232" s="356">
        <v>0</v>
      </c>
      <c r="BE232" s="1">
        <v>1</v>
      </c>
      <c r="BF232" s="1">
        <v>0</v>
      </c>
      <c r="BG232" s="235">
        <v>1435</v>
      </c>
    </row>
    <row r="233" spans="1:59">
      <c r="A233" s="1">
        <v>2012</v>
      </c>
      <c r="B233" s="1" t="s">
        <v>64</v>
      </c>
      <c r="C233" s="10">
        <v>0.2</v>
      </c>
      <c r="D233" s="10">
        <v>0</v>
      </c>
      <c r="E233" s="10">
        <v>0</v>
      </c>
      <c r="F233" s="10">
        <v>25.676639999999999</v>
      </c>
      <c r="G233" s="192">
        <f t="shared" si="21"/>
        <v>25.876639999999998</v>
      </c>
      <c r="H233" s="192">
        <f>+Urq_InfraMR[[#This Row],[Total Líneas de Explotación ]]</f>
        <v>25.876639999999998</v>
      </c>
      <c r="I233" s="192">
        <v>25.677</v>
      </c>
      <c r="J233" s="10">
        <v>0.2</v>
      </c>
      <c r="K233" s="10">
        <v>2.5569999999999999</v>
      </c>
      <c r="L233" s="10">
        <v>54.899000000000001</v>
      </c>
      <c r="M233" s="10">
        <v>3.875</v>
      </c>
      <c r="N233" s="192">
        <f>+Urq_InfraMR[[#This Row],[A.03.1 -  Longitud de Vías de Explotación No Electrificadas Troncales y Ramales (vía principal) (km)]]+Urq_InfraMR[[#This Row],[A.04.1 -  Longitud de Vías de Explotación Electrificadas Troncales y Ramales (vía principal) (km)]]</f>
        <v>55.099000000000004</v>
      </c>
      <c r="O233" s="192">
        <f>+Urq_InfraMR[[#This Row],[Total Vías (excluido Auxiliares)]]</f>
        <v>55.099000000000004</v>
      </c>
      <c r="P233" s="1">
        <v>4</v>
      </c>
      <c r="Q233" s="1">
        <v>19</v>
      </c>
      <c r="R233" s="1">
        <v>0</v>
      </c>
      <c r="S233" s="194">
        <f t="shared" si="22"/>
        <v>23</v>
      </c>
      <c r="T233" s="194">
        <v>23</v>
      </c>
      <c r="U233" s="1">
        <v>0</v>
      </c>
      <c r="V233" s="1">
        <v>28</v>
      </c>
      <c r="W233" s="1">
        <v>0</v>
      </c>
      <c r="X233" s="1">
        <v>0</v>
      </c>
      <c r="Y233" s="1">
        <v>2</v>
      </c>
      <c r="Z233" s="196">
        <f t="shared" si="23"/>
        <v>30</v>
      </c>
      <c r="AA233" s="1">
        <v>6</v>
      </c>
      <c r="AB233" s="1">
        <v>6</v>
      </c>
      <c r="AC233" s="1">
        <f>+Urq_InfraMR[[#This Row],[Total Pasos Vehiculares a Nivel]]</f>
        <v>30</v>
      </c>
      <c r="AD233" s="196">
        <f t="shared" si="24"/>
        <v>42</v>
      </c>
      <c r="AE233" s="1">
        <v>1</v>
      </c>
      <c r="AF233" s="1">
        <v>3</v>
      </c>
      <c r="AG233" s="1">
        <v>36</v>
      </c>
      <c r="AH233" s="196">
        <f t="shared" si="25"/>
        <v>40</v>
      </c>
      <c r="AI233" s="7">
        <v>18.658000000000001</v>
      </c>
      <c r="AJ233" s="7">
        <v>0</v>
      </c>
      <c r="AK233" s="7">
        <v>7.0919999999999996</v>
      </c>
      <c r="AL233" s="198">
        <f t="shared" si="26"/>
        <v>25.75</v>
      </c>
      <c r="AM233" s="1">
        <v>1</v>
      </c>
      <c r="AN233" s="1">
        <v>0</v>
      </c>
      <c r="AO233" s="1">
        <v>0</v>
      </c>
      <c r="AP233" s="200">
        <f t="shared" si="27"/>
        <v>1</v>
      </c>
      <c r="AQ233" s="1">
        <v>0</v>
      </c>
      <c r="AR233" s="1">
        <v>128</v>
      </c>
      <c r="AS233" s="1">
        <v>0</v>
      </c>
      <c r="AT233" s="200">
        <f>+Urq_InfraMR[[#This Row],[B.02.1 - Parque de Coches Eléctricos Motrices]]+Urq_InfraMR[[#This Row],[B.02.2 - Parque de Coches Eléctricos Motrices Remolcados Tipo R]]+Urq_InfraMR[[#This Row],[B.02.3 - Parque de Coches Eléctricos Motrices Tipo R]]</f>
        <v>128</v>
      </c>
      <c r="AU233" s="1">
        <v>0</v>
      </c>
      <c r="AV233" s="1">
        <v>0</v>
      </c>
      <c r="AW233" s="1">
        <v>0</v>
      </c>
      <c r="AX233" s="200">
        <f>+Urq_InfraMR[[#This Row],[B.03.1 - Parque de Coches Motores Motrices Remolcados]]+Urq_InfraMR[[#This Row],[B.03.2 - Parque de Coches Motores Motrices Intermedios]]+Urq_InfraMR[[#This Row],[B.03.3 - Parque de Coches Motores Motrices Cabina]]</f>
        <v>0</v>
      </c>
      <c r="AY233" s="1">
        <v>0</v>
      </c>
      <c r="AZ233" s="1">
        <v>0</v>
      </c>
      <c r="BA233" s="1">
        <v>0</v>
      </c>
      <c r="BB233" s="1">
        <v>0</v>
      </c>
      <c r="BC233" s="200">
        <f>+SUM(Urq_InfraMR[[#This Row],[B.04.1 - Parque de Coches Remolcados Clase Unica]:[B.04.5 - Parque de Coches Remolcados para Servicios Especiales (Cartoneros)]])</f>
        <v>0</v>
      </c>
      <c r="BD233" s="356">
        <v>0</v>
      </c>
      <c r="BE233" s="1">
        <v>1</v>
      </c>
      <c r="BF233" s="1">
        <v>0</v>
      </c>
      <c r="BG233" s="235">
        <v>1435</v>
      </c>
    </row>
    <row r="234" spans="1:59">
      <c r="A234" s="1">
        <v>2012</v>
      </c>
      <c r="B234" s="1" t="s">
        <v>65</v>
      </c>
      <c r="C234" s="10">
        <v>0.2</v>
      </c>
      <c r="D234" s="10">
        <v>0</v>
      </c>
      <c r="E234" s="10">
        <v>0</v>
      </c>
      <c r="F234" s="10">
        <v>25.676639999999999</v>
      </c>
      <c r="G234" s="192">
        <f t="shared" si="21"/>
        <v>25.876639999999998</v>
      </c>
      <c r="H234" s="192">
        <f>+Urq_InfraMR[[#This Row],[Total Líneas de Explotación ]]</f>
        <v>25.876639999999998</v>
      </c>
      <c r="I234" s="192">
        <v>25.677</v>
      </c>
      <c r="J234" s="10">
        <v>0.2</v>
      </c>
      <c r="K234" s="10">
        <v>2.5569999999999999</v>
      </c>
      <c r="L234" s="10">
        <v>54.899000000000001</v>
      </c>
      <c r="M234" s="10">
        <v>3.875</v>
      </c>
      <c r="N234" s="192">
        <f>+Urq_InfraMR[[#This Row],[A.03.1 -  Longitud de Vías de Explotación No Electrificadas Troncales y Ramales (vía principal) (km)]]+Urq_InfraMR[[#This Row],[A.04.1 -  Longitud de Vías de Explotación Electrificadas Troncales y Ramales (vía principal) (km)]]</f>
        <v>55.099000000000004</v>
      </c>
      <c r="O234" s="192">
        <f>+Urq_InfraMR[[#This Row],[Total Vías (excluido Auxiliares)]]</f>
        <v>55.099000000000004</v>
      </c>
      <c r="P234" s="1">
        <v>4</v>
      </c>
      <c r="Q234" s="1">
        <v>19</v>
      </c>
      <c r="R234" s="1">
        <v>0</v>
      </c>
      <c r="S234" s="194">
        <f t="shared" si="22"/>
        <v>23</v>
      </c>
      <c r="T234" s="194">
        <v>23</v>
      </c>
      <c r="U234" s="1">
        <v>0</v>
      </c>
      <c r="V234" s="1">
        <v>28</v>
      </c>
      <c r="W234" s="1">
        <v>0</v>
      </c>
      <c r="X234" s="1">
        <v>0</v>
      </c>
      <c r="Y234" s="1">
        <v>2</v>
      </c>
      <c r="Z234" s="196">
        <f t="shared" si="23"/>
        <v>30</v>
      </c>
      <c r="AA234" s="1">
        <v>6</v>
      </c>
      <c r="AB234" s="1">
        <v>6</v>
      </c>
      <c r="AC234" s="1">
        <f>+Urq_InfraMR[[#This Row],[Total Pasos Vehiculares a Nivel]]</f>
        <v>30</v>
      </c>
      <c r="AD234" s="196">
        <f t="shared" si="24"/>
        <v>42</v>
      </c>
      <c r="AE234" s="1">
        <v>1</v>
      </c>
      <c r="AF234" s="1">
        <v>3</v>
      </c>
      <c r="AG234" s="1">
        <v>36</v>
      </c>
      <c r="AH234" s="196">
        <f t="shared" si="25"/>
        <v>40</v>
      </c>
      <c r="AI234" s="7">
        <v>18.658000000000001</v>
      </c>
      <c r="AJ234" s="7">
        <v>0</v>
      </c>
      <c r="AK234" s="7">
        <v>7.0919999999999996</v>
      </c>
      <c r="AL234" s="198">
        <f t="shared" si="26"/>
        <v>25.75</v>
      </c>
      <c r="AM234" s="1">
        <v>1</v>
      </c>
      <c r="AN234" s="1">
        <v>0</v>
      </c>
      <c r="AO234" s="1">
        <v>0</v>
      </c>
      <c r="AP234" s="200">
        <f t="shared" si="27"/>
        <v>1</v>
      </c>
      <c r="AQ234" s="1">
        <v>0</v>
      </c>
      <c r="AR234" s="1">
        <v>128</v>
      </c>
      <c r="AS234" s="1">
        <v>0</v>
      </c>
      <c r="AT234" s="200">
        <f>+Urq_InfraMR[[#This Row],[B.02.1 - Parque de Coches Eléctricos Motrices]]+Urq_InfraMR[[#This Row],[B.02.2 - Parque de Coches Eléctricos Motrices Remolcados Tipo R]]+Urq_InfraMR[[#This Row],[B.02.3 - Parque de Coches Eléctricos Motrices Tipo R]]</f>
        <v>128</v>
      </c>
      <c r="AU234" s="1">
        <v>0</v>
      </c>
      <c r="AV234" s="1">
        <v>0</v>
      </c>
      <c r="AW234" s="1">
        <v>0</v>
      </c>
      <c r="AX234" s="200">
        <f>+Urq_InfraMR[[#This Row],[B.03.1 - Parque de Coches Motores Motrices Remolcados]]+Urq_InfraMR[[#This Row],[B.03.2 - Parque de Coches Motores Motrices Intermedios]]+Urq_InfraMR[[#This Row],[B.03.3 - Parque de Coches Motores Motrices Cabina]]</f>
        <v>0</v>
      </c>
      <c r="AY234" s="1">
        <v>0</v>
      </c>
      <c r="AZ234" s="1">
        <v>0</v>
      </c>
      <c r="BA234" s="1">
        <v>0</v>
      </c>
      <c r="BB234" s="1">
        <v>0</v>
      </c>
      <c r="BC234" s="200">
        <f>+SUM(Urq_InfraMR[[#This Row],[B.04.1 - Parque de Coches Remolcados Clase Unica]:[B.04.5 - Parque de Coches Remolcados para Servicios Especiales (Cartoneros)]])</f>
        <v>0</v>
      </c>
      <c r="BD234" s="356">
        <v>0</v>
      </c>
      <c r="BE234" s="1">
        <v>1</v>
      </c>
      <c r="BF234" s="1">
        <v>0</v>
      </c>
      <c r="BG234" s="235">
        <v>1435</v>
      </c>
    </row>
    <row r="235" spans="1:59">
      <c r="A235" s="1">
        <v>2012</v>
      </c>
      <c r="B235" s="1" t="s">
        <v>66</v>
      </c>
      <c r="C235" s="10">
        <v>0.2</v>
      </c>
      <c r="D235" s="10">
        <v>0</v>
      </c>
      <c r="E235" s="10">
        <v>0</v>
      </c>
      <c r="F235" s="10">
        <v>25.676639999999999</v>
      </c>
      <c r="G235" s="192">
        <f t="shared" si="21"/>
        <v>25.876639999999998</v>
      </c>
      <c r="H235" s="192">
        <f>+Urq_InfraMR[[#This Row],[Total Líneas de Explotación ]]</f>
        <v>25.876639999999998</v>
      </c>
      <c r="I235" s="192">
        <v>25.677</v>
      </c>
      <c r="J235" s="10">
        <v>0.2</v>
      </c>
      <c r="K235" s="10">
        <v>2.5569999999999999</v>
      </c>
      <c r="L235" s="10">
        <v>54.899000000000001</v>
      </c>
      <c r="M235" s="10">
        <v>3.875</v>
      </c>
      <c r="N235" s="192">
        <f>+Urq_InfraMR[[#This Row],[A.03.1 -  Longitud de Vías de Explotación No Electrificadas Troncales y Ramales (vía principal) (km)]]+Urq_InfraMR[[#This Row],[A.04.1 -  Longitud de Vías de Explotación Electrificadas Troncales y Ramales (vía principal) (km)]]</f>
        <v>55.099000000000004</v>
      </c>
      <c r="O235" s="192">
        <f>+Urq_InfraMR[[#This Row],[Total Vías (excluido Auxiliares)]]</f>
        <v>55.099000000000004</v>
      </c>
      <c r="P235" s="1">
        <v>4</v>
      </c>
      <c r="Q235" s="1">
        <v>19</v>
      </c>
      <c r="R235" s="1">
        <v>0</v>
      </c>
      <c r="S235" s="194">
        <f t="shared" si="22"/>
        <v>23</v>
      </c>
      <c r="T235" s="194">
        <v>23</v>
      </c>
      <c r="U235" s="1">
        <v>0</v>
      </c>
      <c r="V235" s="1">
        <v>28</v>
      </c>
      <c r="W235" s="1">
        <v>0</v>
      </c>
      <c r="X235" s="1">
        <v>0</v>
      </c>
      <c r="Y235" s="1">
        <v>2</v>
      </c>
      <c r="Z235" s="196">
        <f t="shared" si="23"/>
        <v>30</v>
      </c>
      <c r="AA235" s="1">
        <v>6</v>
      </c>
      <c r="AB235" s="1">
        <v>6</v>
      </c>
      <c r="AC235" s="1">
        <f>+Urq_InfraMR[[#This Row],[Total Pasos Vehiculares a Nivel]]</f>
        <v>30</v>
      </c>
      <c r="AD235" s="196">
        <f t="shared" si="24"/>
        <v>42</v>
      </c>
      <c r="AE235" s="1">
        <v>1</v>
      </c>
      <c r="AF235" s="1">
        <v>3</v>
      </c>
      <c r="AG235" s="1">
        <v>36</v>
      </c>
      <c r="AH235" s="196">
        <f t="shared" si="25"/>
        <v>40</v>
      </c>
      <c r="AI235" s="7">
        <v>18.658000000000001</v>
      </c>
      <c r="AJ235" s="7">
        <v>0</v>
      </c>
      <c r="AK235" s="7">
        <v>7.0919999999999996</v>
      </c>
      <c r="AL235" s="198">
        <f t="shared" si="26"/>
        <v>25.75</v>
      </c>
      <c r="AM235" s="1">
        <v>1</v>
      </c>
      <c r="AN235" s="1">
        <v>0</v>
      </c>
      <c r="AO235" s="1">
        <v>0</v>
      </c>
      <c r="AP235" s="200">
        <f t="shared" si="27"/>
        <v>1</v>
      </c>
      <c r="AQ235" s="1">
        <v>0</v>
      </c>
      <c r="AR235" s="1">
        <v>128</v>
      </c>
      <c r="AS235" s="1">
        <v>0</v>
      </c>
      <c r="AT235" s="200">
        <f>+Urq_InfraMR[[#This Row],[B.02.1 - Parque de Coches Eléctricos Motrices]]+Urq_InfraMR[[#This Row],[B.02.2 - Parque de Coches Eléctricos Motrices Remolcados Tipo R]]+Urq_InfraMR[[#This Row],[B.02.3 - Parque de Coches Eléctricos Motrices Tipo R]]</f>
        <v>128</v>
      </c>
      <c r="AU235" s="1">
        <v>0</v>
      </c>
      <c r="AV235" s="1">
        <v>0</v>
      </c>
      <c r="AW235" s="1">
        <v>0</v>
      </c>
      <c r="AX235" s="200">
        <f>+Urq_InfraMR[[#This Row],[B.03.1 - Parque de Coches Motores Motrices Remolcados]]+Urq_InfraMR[[#This Row],[B.03.2 - Parque de Coches Motores Motrices Intermedios]]+Urq_InfraMR[[#This Row],[B.03.3 - Parque de Coches Motores Motrices Cabina]]</f>
        <v>0</v>
      </c>
      <c r="AY235" s="1">
        <v>0</v>
      </c>
      <c r="AZ235" s="1">
        <v>0</v>
      </c>
      <c r="BA235" s="1">
        <v>0</v>
      </c>
      <c r="BB235" s="1">
        <v>0</v>
      </c>
      <c r="BC235" s="200">
        <f>+SUM(Urq_InfraMR[[#This Row],[B.04.1 - Parque de Coches Remolcados Clase Unica]:[B.04.5 - Parque de Coches Remolcados para Servicios Especiales (Cartoneros)]])</f>
        <v>0</v>
      </c>
      <c r="BD235" s="356">
        <v>0</v>
      </c>
      <c r="BE235" s="1">
        <v>1</v>
      </c>
      <c r="BF235" s="1">
        <v>0</v>
      </c>
      <c r="BG235" s="235">
        <v>1435</v>
      </c>
    </row>
    <row r="236" spans="1:59">
      <c r="A236" s="1">
        <v>2012</v>
      </c>
      <c r="B236" s="1" t="s">
        <v>67</v>
      </c>
      <c r="C236" s="10">
        <v>0.2</v>
      </c>
      <c r="D236" s="10">
        <v>0</v>
      </c>
      <c r="E236" s="10">
        <v>0</v>
      </c>
      <c r="F236" s="10">
        <v>25.676639999999999</v>
      </c>
      <c r="G236" s="192">
        <f t="shared" si="21"/>
        <v>25.876639999999998</v>
      </c>
      <c r="H236" s="192">
        <f>+Urq_InfraMR[[#This Row],[Total Líneas de Explotación ]]</f>
        <v>25.876639999999998</v>
      </c>
      <c r="I236" s="192">
        <v>25.677</v>
      </c>
      <c r="J236" s="10">
        <v>0.2</v>
      </c>
      <c r="K236" s="10">
        <v>2.5569999999999999</v>
      </c>
      <c r="L236" s="10">
        <v>54.899000000000001</v>
      </c>
      <c r="M236" s="10">
        <v>3.875</v>
      </c>
      <c r="N236" s="192">
        <f>+Urq_InfraMR[[#This Row],[A.03.1 -  Longitud de Vías de Explotación No Electrificadas Troncales y Ramales (vía principal) (km)]]+Urq_InfraMR[[#This Row],[A.04.1 -  Longitud de Vías de Explotación Electrificadas Troncales y Ramales (vía principal) (km)]]</f>
        <v>55.099000000000004</v>
      </c>
      <c r="O236" s="192">
        <f>+Urq_InfraMR[[#This Row],[Total Vías (excluido Auxiliares)]]</f>
        <v>55.099000000000004</v>
      </c>
      <c r="P236" s="1">
        <v>4</v>
      </c>
      <c r="Q236" s="1">
        <v>19</v>
      </c>
      <c r="R236" s="1">
        <v>0</v>
      </c>
      <c r="S236" s="194">
        <f t="shared" si="22"/>
        <v>23</v>
      </c>
      <c r="T236" s="194">
        <v>23</v>
      </c>
      <c r="U236" s="1">
        <v>0</v>
      </c>
      <c r="V236" s="1">
        <v>28</v>
      </c>
      <c r="W236" s="1">
        <v>0</v>
      </c>
      <c r="X236" s="1">
        <v>0</v>
      </c>
      <c r="Y236" s="1">
        <v>2</v>
      </c>
      <c r="Z236" s="196">
        <f t="shared" si="23"/>
        <v>30</v>
      </c>
      <c r="AA236" s="1">
        <v>6</v>
      </c>
      <c r="AB236" s="1">
        <v>6</v>
      </c>
      <c r="AC236" s="1">
        <f>+Urq_InfraMR[[#This Row],[Total Pasos Vehiculares a Nivel]]</f>
        <v>30</v>
      </c>
      <c r="AD236" s="196">
        <f t="shared" si="24"/>
        <v>42</v>
      </c>
      <c r="AE236" s="1">
        <v>1</v>
      </c>
      <c r="AF236" s="1">
        <v>3</v>
      </c>
      <c r="AG236" s="1">
        <v>36</v>
      </c>
      <c r="AH236" s="196">
        <f t="shared" si="25"/>
        <v>40</v>
      </c>
      <c r="AI236" s="7">
        <v>18.658000000000001</v>
      </c>
      <c r="AJ236" s="7">
        <v>0</v>
      </c>
      <c r="AK236" s="7">
        <v>7.0919999999999996</v>
      </c>
      <c r="AL236" s="198">
        <f t="shared" si="26"/>
        <v>25.75</v>
      </c>
      <c r="AM236" s="1">
        <v>1</v>
      </c>
      <c r="AN236" s="1">
        <v>0</v>
      </c>
      <c r="AO236" s="1">
        <v>0</v>
      </c>
      <c r="AP236" s="200">
        <f t="shared" si="27"/>
        <v>1</v>
      </c>
      <c r="AQ236" s="1">
        <v>0</v>
      </c>
      <c r="AR236" s="1">
        <v>128</v>
      </c>
      <c r="AS236" s="1">
        <v>0</v>
      </c>
      <c r="AT236" s="200">
        <f>+Urq_InfraMR[[#This Row],[B.02.1 - Parque de Coches Eléctricos Motrices]]+Urq_InfraMR[[#This Row],[B.02.2 - Parque de Coches Eléctricos Motrices Remolcados Tipo R]]+Urq_InfraMR[[#This Row],[B.02.3 - Parque de Coches Eléctricos Motrices Tipo R]]</f>
        <v>128</v>
      </c>
      <c r="AU236" s="1">
        <v>0</v>
      </c>
      <c r="AV236" s="1">
        <v>0</v>
      </c>
      <c r="AW236" s="1">
        <v>0</v>
      </c>
      <c r="AX236" s="200">
        <f>+Urq_InfraMR[[#This Row],[B.03.1 - Parque de Coches Motores Motrices Remolcados]]+Urq_InfraMR[[#This Row],[B.03.2 - Parque de Coches Motores Motrices Intermedios]]+Urq_InfraMR[[#This Row],[B.03.3 - Parque de Coches Motores Motrices Cabina]]</f>
        <v>0</v>
      </c>
      <c r="AY236" s="1">
        <v>0</v>
      </c>
      <c r="AZ236" s="1">
        <v>0</v>
      </c>
      <c r="BA236" s="1">
        <v>0</v>
      </c>
      <c r="BB236" s="1">
        <v>0</v>
      </c>
      <c r="BC236" s="200">
        <f>+SUM(Urq_InfraMR[[#This Row],[B.04.1 - Parque de Coches Remolcados Clase Unica]:[B.04.5 - Parque de Coches Remolcados para Servicios Especiales (Cartoneros)]])</f>
        <v>0</v>
      </c>
      <c r="BD236" s="356">
        <v>0</v>
      </c>
      <c r="BE236" s="1">
        <v>1</v>
      </c>
      <c r="BF236" s="1">
        <v>0</v>
      </c>
      <c r="BG236" s="235">
        <v>1435</v>
      </c>
    </row>
    <row r="237" spans="1:59">
      <c r="A237" s="1">
        <v>2012</v>
      </c>
      <c r="B237" s="1" t="s">
        <v>68</v>
      </c>
      <c r="C237" s="10">
        <v>0.2</v>
      </c>
      <c r="D237" s="10">
        <v>0</v>
      </c>
      <c r="E237" s="10">
        <v>0</v>
      </c>
      <c r="F237" s="10">
        <v>25.676639999999999</v>
      </c>
      <c r="G237" s="192">
        <f t="shared" si="21"/>
        <v>25.876639999999998</v>
      </c>
      <c r="H237" s="192">
        <f>+Urq_InfraMR[[#This Row],[Total Líneas de Explotación ]]</f>
        <v>25.876639999999998</v>
      </c>
      <c r="I237" s="192">
        <v>25.677</v>
      </c>
      <c r="J237" s="10">
        <v>0.2</v>
      </c>
      <c r="K237" s="10">
        <v>2.5569999999999999</v>
      </c>
      <c r="L237" s="10">
        <v>54.899000000000001</v>
      </c>
      <c r="M237" s="10">
        <v>3.875</v>
      </c>
      <c r="N237" s="192">
        <f>+Urq_InfraMR[[#This Row],[A.03.1 -  Longitud de Vías de Explotación No Electrificadas Troncales y Ramales (vía principal) (km)]]+Urq_InfraMR[[#This Row],[A.04.1 -  Longitud de Vías de Explotación Electrificadas Troncales y Ramales (vía principal) (km)]]</f>
        <v>55.099000000000004</v>
      </c>
      <c r="O237" s="192">
        <f>+Urq_InfraMR[[#This Row],[Total Vías (excluido Auxiliares)]]</f>
        <v>55.099000000000004</v>
      </c>
      <c r="P237" s="1">
        <v>4</v>
      </c>
      <c r="Q237" s="1">
        <v>19</v>
      </c>
      <c r="R237" s="1">
        <v>0</v>
      </c>
      <c r="S237" s="194">
        <f t="shared" si="22"/>
        <v>23</v>
      </c>
      <c r="T237" s="194">
        <v>23</v>
      </c>
      <c r="U237" s="1">
        <v>0</v>
      </c>
      <c r="V237" s="1">
        <v>28</v>
      </c>
      <c r="W237" s="1">
        <v>0</v>
      </c>
      <c r="X237" s="1">
        <v>0</v>
      </c>
      <c r="Y237" s="1">
        <v>2</v>
      </c>
      <c r="Z237" s="196">
        <f t="shared" si="23"/>
        <v>30</v>
      </c>
      <c r="AA237" s="1">
        <v>6</v>
      </c>
      <c r="AB237" s="1">
        <v>6</v>
      </c>
      <c r="AC237" s="1">
        <f>+Urq_InfraMR[[#This Row],[Total Pasos Vehiculares a Nivel]]</f>
        <v>30</v>
      </c>
      <c r="AD237" s="196">
        <f t="shared" si="24"/>
        <v>42</v>
      </c>
      <c r="AE237" s="1">
        <v>1</v>
      </c>
      <c r="AF237" s="1">
        <v>3</v>
      </c>
      <c r="AG237" s="1">
        <v>36</v>
      </c>
      <c r="AH237" s="196">
        <f t="shared" si="25"/>
        <v>40</v>
      </c>
      <c r="AI237" s="7">
        <v>18.658000000000001</v>
      </c>
      <c r="AJ237" s="7">
        <v>0</v>
      </c>
      <c r="AK237" s="7">
        <v>7.0919999999999996</v>
      </c>
      <c r="AL237" s="198">
        <f t="shared" si="26"/>
        <v>25.75</v>
      </c>
      <c r="AM237" s="1">
        <v>1</v>
      </c>
      <c r="AN237" s="1">
        <v>0</v>
      </c>
      <c r="AO237" s="1">
        <v>0</v>
      </c>
      <c r="AP237" s="200">
        <f t="shared" si="27"/>
        <v>1</v>
      </c>
      <c r="AQ237" s="1">
        <v>0</v>
      </c>
      <c r="AR237" s="1">
        <v>128</v>
      </c>
      <c r="AS237" s="1">
        <v>0</v>
      </c>
      <c r="AT237" s="200">
        <f>+Urq_InfraMR[[#This Row],[B.02.1 - Parque de Coches Eléctricos Motrices]]+Urq_InfraMR[[#This Row],[B.02.2 - Parque de Coches Eléctricos Motrices Remolcados Tipo R]]+Urq_InfraMR[[#This Row],[B.02.3 - Parque de Coches Eléctricos Motrices Tipo R]]</f>
        <v>128</v>
      </c>
      <c r="AU237" s="1">
        <v>0</v>
      </c>
      <c r="AV237" s="1">
        <v>0</v>
      </c>
      <c r="AW237" s="1">
        <v>0</v>
      </c>
      <c r="AX237" s="200">
        <f>+Urq_InfraMR[[#This Row],[B.03.1 - Parque de Coches Motores Motrices Remolcados]]+Urq_InfraMR[[#This Row],[B.03.2 - Parque de Coches Motores Motrices Intermedios]]+Urq_InfraMR[[#This Row],[B.03.3 - Parque de Coches Motores Motrices Cabina]]</f>
        <v>0</v>
      </c>
      <c r="AY237" s="1">
        <v>0</v>
      </c>
      <c r="AZ237" s="1">
        <v>0</v>
      </c>
      <c r="BA237" s="1">
        <v>0</v>
      </c>
      <c r="BB237" s="1">
        <v>0</v>
      </c>
      <c r="BC237" s="200">
        <f>+SUM(Urq_InfraMR[[#This Row],[B.04.1 - Parque de Coches Remolcados Clase Unica]:[B.04.5 - Parque de Coches Remolcados para Servicios Especiales (Cartoneros)]])</f>
        <v>0</v>
      </c>
      <c r="BD237" s="356">
        <v>0</v>
      </c>
      <c r="BE237" s="1">
        <v>1</v>
      </c>
      <c r="BF237" s="1">
        <v>0</v>
      </c>
      <c r="BG237" s="235">
        <v>1435</v>
      </c>
    </row>
    <row r="238" spans="1:59">
      <c r="A238" s="1">
        <v>2012</v>
      </c>
      <c r="B238" s="1" t="s">
        <v>69</v>
      </c>
      <c r="C238" s="10">
        <v>0.2</v>
      </c>
      <c r="D238" s="10">
        <v>0</v>
      </c>
      <c r="E238" s="10">
        <v>0</v>
      </c>
      <c r="F238" s="10">
        <v>25.676639999999999</v>
      </c>
      <c r="G238" s="192">
        <f t="shared" si="21"/>
        <v>25.876639999999998</v>
      </c>
      <c r="H238" s="192">
        <f>+Urq_InfraMR[[#This Row],[Total Líneas de Explotación ]]</f>
        <v>25.876639999999998</v>
      </c>
      <c r="I238" s="192">
        <v>25.677</v>
      </c>
      <c r="J238" s="10">
        <v>0.2</v>
      </c>
      <c r="K238" s="10">
        <v>2.5569999999999999</v>
      </c>
      <c r="L238" s="10">
        <v>54.899000000000001</v>
      </c>
      <c r="M238" s="10">
        <v>3.875</v>
      </c>
      <c r="N238" s="192">
        <f>+Urq_InfraMR[[#This Row],[A.03.1 -  Longitud de Vías de Explotación No Electrificadas Troncales y Ramales (vía principal) (km)]]+Urq_InfraMR[[#This Row],[A.04.1 -  Longitud de Vías de Explotación Electrificadas Troncales y Ramales (vía principal) (km)]]</f>
        <v>55.099000000000004</v>
      </c>
      <c r="O238" s="192">
        <f>+Urq_InfraMR[[#This Row],[Total Vías (excluido Auxiliares)]]</f>
        <v>55.099000000000004</v>
      </c>
      <c r="P238" s="1">
        <v>4</v>
      </c>
      <c r="Q238" s="1">
        <v>19</v>
      </c>
      <c r="R238" s="1">
        <v>0</v>
      </c>
      <c r="S238" s="194">
        <f t="shared" si="22"/>
        <v>23</v>
      </c>
      <c r="T238" s="194">
        <v>23</v>
      </c>
      <c r="U238" s="1">
        <v>0</v>
      </c>
      <c r="V238" s="1">
        <v>28</v>
      </c>
      <c r="W238" s="1">
        <v>0</v>
      </c>
      <c r="X238" s="1">
        <v>0</v>
      </c>
      <c r="Y238" s="1">
        <v>2</v>
      </c>
      <c r="Z238" s="196">
        <f t="shared" si="23"/>
        <v>30</v>
      </c>
      <c r="AA238" s="1">
        <v>6</v>
      </c>
      <c r="AB238" s="1">
        <v>6</v>
      </c>
      <c r="AC238" s="1">
        <f>+Urq_InfraMR[[#This Row],[Total Pasos Vehiculares a Nivel]]</f>
        <v>30</v>
      </c>
      <c r="AD238" s="196">
        <f t="shared" si="24"/>
        <v>42</v>
      </c>
      <c r="AE238" s="1">
        <v>1</v>
      </c>
      <c r="AF238" s="1">
        <v>3</v>
      </c>
      <c r="AG238" s="1">
        <v>36</v>
      </c>
      <c r="AH238" s="196">
        <f t="shared" si="25"/>
        <v>40</v>
      </c>
      <c r="AI238" s="7">
        <v>18.658000000000001</v>
      </c>
      <c r="AJ238" s="7">
        <v>0</v>
      </c>
      <c r="AK238" s="7">
        <v>7.0919999999999996</v>
      </c>
      <c r="AL238" s="198">
        <f t="shared" si="26"/>
        <v>25.75</v>
      </c>
      <c r="AM238" s="1">
        <v>1</v>
      </c>
      <c r="AN238" s="1">
        <v>0</v>
      </c>
      <c r="AO238" s="1">
        <v>0</v>
      </c>
      <c r="AP238" s="200">
        <f t="shared" si="27"/>
        <v>1</v>
      </c>
      <c r="AQ238" s="1">
        <v>0</v>
      </c>
      <c r="AR238" s="1">
        <v>128</v>
      </c>
      <c r="AS238" s="1">
        <v>0</v>
      </c>
      <c r="AT238" s="200">
        <f>+Urq_InfraMR[[#This Row],[B.02.1 - Parque de Coches Eléctricos Motrices]]+Urq_InfraMR[[#This Row],[B.02.2 - Parque de Coches Eléctricos Motrices Remolcados Tipo R]]+Urq_InfraMR[[#This Row],[B.02.3 - Parque de Coches Eléctricos Motrices Tipo R]]</f>
        <v>128</v>
      </c>
      <c r="AU238" s="1">
        <v>0</v>
      </c>
      <c r="AV238" s="1">
        <v>0</v>
      </c>
      <c r="AW238" s="1">
        <v>0</v>
      </c>
      <c r="AX238" s="200">
        <f>+Urq_InfraMR[[#This Row],[B.03.1 - Parque de Coches Motores Motrices Remolcados]]+Urq_InfraMR[[#This Row],[B.03.2 - Parque de Coches Motores Motrices Intermedios]]+Urq_InfraMR[[#This Row],[B.03.3 - Parque de Coches Motores Motrices Cabina]]</f>
        <v>0</v>
      </c>
      <c r="AY238" s="1">
        <v>0</v>
      </c>
      <c r="AZ238" s="1">
        <v>0</v>
      </c>
      <c r="BA238" s="1">
        <v>0</v>
      </c>
      <c r="BB238" s="1">
        <v>0</v>
      </c>
      <c r="BC238" s="200">
        <f>+SUM(Urq_InfraMR[[#This Row],[B.04.1 - Parque de Coches Remolcados Clase Unica]:[B.04.5 - Parque de Coches Remolcados para Servicios Especiales (Cartoneros)]])</f>
        <v>0</v>
      </c>
      <c r="BD238" s="356">
        <v>0</v>
      </c>
      <c r="BE238" s="1">
        <v>1</v>
      </c>
      <c r="BF238" s="1">
        <v>0</v>
      </c>
      <c r="BG238" s="235">
        <v>1435</v>
      </c>
    </row>
    <row r="239" spans="1:59">
      <c r="A239" s="1">
        <v>2012</v>
      </c>
      <c r="B239" s="1" t="s">
        <v>70</v>
      </c>
      <c r="C239" s="10">
        <v>0.2</v>
      </c>
      <c r="D239" s="10">
        <v>0</v>
      </c>
      <c r="E239" s="10">
        <v>0</v>
      </c>
      <c r="F239" s="10">
        <v>25.676639999999999</v>
      </c>
      <c r="G239" s="192">
        <f t="shared" si="21"/>
        <v>25.876639999999998</v>
      </c>
      <c r="H239" s="192">
        <f>+Urq_InfraMR[[#This Row],[Total Líneas de Explotación ]]</f>
        <v>25.876639999999998</v>
      </c>
      <c r="I239" s="192">
        <v>25.677</v>
      </c>
      <c r="J239" s="10">
        <v>0.2</v>
      </c>
      <c r="K239" s="10">
        <v>2.5569999999999999</v>
      </c>
      <c r="L239" s="10">
        <v>54.899000000000001</v>
      </c>
      <c r="M239" s="10">
        <v>3.875</v>
      </c>
      <c r="N239" s="192">
        <f>+Urq_InfraMR[[#This Row],[A.03.1 -  Longitud de Vías de Explotación No Electrificadas Troncales y Ramales (vía principal) (km)]]+Urq_InfraMR[[#This Row],[A.04.1 -  Longitud de Vías de Explotación Electrificadas Troncales y Ramales (vía principal) (km)]]</f>
        <v>55.099000000000004</v>
      </c>
      <c r="O239" s="192">
        <f>+Urq_InfraMR[[#This Row],[Total Vías (excluido Auxiliares)]]</f>
        <v>55.099000000000004</v>
      </c>
      <c r="P239" s="1">
        <v>4</v>
      </c>
      <c r="Q239" s="1">
        <v>19</v>
      </c>
      <c r="R239" s="1">
        <v>0</v>
      </c>
      <c r="S239" s="194">
        <f t="shared" si="22"/>
        <v>23</v>
      </c>
      <c r="T239" s="194">
        <v>23</v>
      </c>
      <c r="U239" s="1">
        <v>0</v>
      </c>
      <c r="V239" s="1">
        <v>28</v>
      </c>
      <c r="W239" s="1">
        <v>0</v>
      </c>
      <c r="X239" s="1">
        <v>0</v>
      </c>
      <c r="Y239" s="1">
        <v>2</v>
      </c>
      <c r="Z239" s="196">
        <f t="shared" si="23"/>
        <v>30</v>
      </c>
      <c r="AA239" s="1">
        <v>6</v>
      </c>
      <c r="AB239" s="1">
        <v>6</v>
      </c>
      <c r="AC239" s="1">
        <f>+Urq_InfraMR[[#This Row],[Total Pasos Vehiculares a Nivel]]</f>
        <v>30</v>
      </c>
      <c r="AD239" s="196">
        <f t="shared" si="24"/>
        <v>42</v>
      </c>
      <c r="AE239" s="1">
        <v>1</v>
      </c>
      <c r="AF239" s="1">
        <v>3</v>
      </c>
      <c r="AG239" s="1">
        <v>36</v>
      </c>
      <c r="AH239" s="196">
        <f t="shared" si="25"/>
        <v>40</v>
      </c>
      <c r="AI239" s="7">
        <v>18.658000000000001</v>
      </c>
      <c r="AJ239" s="7">
        <v>0</v>
      </c>
      <c r="AK239" s="7">
        <v>7.0919999999999996</v>
      </c>
      <c r="AL239" s="198">
        <f t="shared" si="26"/>
        <v>25.75</v>
      </c>
      <c r="AM239" s="1">
        <v>1</v>
      </c>
      <c r="AN239" s="1">
        <v>0</v>
      </c>
      <c r="AO239" s="1">
        <v>0</v>
      </c>
      <c r="AP239" s="200">
        <f t="shared" si="27"/>
        <v>1</v>
      </c>
      <c r="AQ239" s="1">
        <v>0</v>
      </c>
      <c r="AR239" s="1">
        <v>128</v>
      </c>
      <c r="AS239" s="1">
        <v>0</v>
      </c>
      <c r="AT239" s="200">
        <f>+Urq_InfraMR[[#This Row],[B.02.1 - Parque de Coches Eléctricos Motrices]]+Urq_InfraMR[[#This Row],[B.02.2 - Parque de Coches Eléctricos Motrices Remolcados Tipo R]]+Urq_InfraMR[[#This Row],[B.02.3 - Parque de Coches Eléctricos Motrices Tipo R]]</f>
        <v>128</v>
      </c>
      <c r="AU239" s="1">
        <v>0</v>
      </c>
      <c r="AV239" s="1">
        <v>0</v>
      </c>
      <c r="AW239" s="1">
        <v>0</v>
      </c>
      <c r="AX239" s="200">
        <f>+Urq_InfraMR[[#This Row],[B.03.1 - Parque de Coches Motores Motrices Remolcados]]+Urq_InfraMR[[#This Row],[B.03.2 - Parque de Coches Motores Motrices Intermedios]]+Urq_InfraMR[[#This Row],[B.03.3 - Parque de Coches Motores Motrices Cabina]]</f>
        <v>0</v>
      </c>
      <c r="AY239" s="1">
        <v>0</v>
      </c>
      <c r="AZ239" s="1">
        <v>0</v>
      </c>
      <c r="BA239" s="1">
        <v>0</v>
      </c>
      <c r="BB239" s="1">
        <v>0</v>
      </c>
      <c r="BC239" s="200">
        <f>+SUM(Urq_InfraMR[[#This Row],[B.04.1 - Parque de Coches Remolcados Clase Unica]:[B.04.5 - Parque de Coches Remolcados para Servicios Especiales (Cartoneros)]])</f>
        <v>0</v>
      </c>
      <c r="BD239" s="356">
        <v>0</v>
      </c>
      <c r="BE239" s="1">
        <v>1</v>
      </c>
      <c r="BF239" s="1">
        <v>0</v>
      </c>
      <c r="BG239" s="235">
        <v>1435</v>
      </c>
    </row>
    <row r="240" spans="1:59">
      <c r="A240" s="1">
        <v>2012</v>
      </c>
      <c r="B240" s="1" t="s">
        <v>71</v>
      </c>
      <c r="C240" s="10">
        <v>0.2</v>
      </c>
      <c r="D240" s="10">
        <v>0</v>
      </c>
      <c r="E240" s="10">
        <v>0</v>
      </c>
      <c r="F240" s="10">
        <v>25.676639999999999</v>
      </c>
      <c r="G240" s="192">
        <f t="shared" si="21"/>
        <v>25.876639999999998</v>
      </c>
      <c r="H240" s="192">
        <f>+Urq_InfraMR[[#This Row],[Total Líneas de Explotación ]]</f>
        <v>25.876639999999998</v>
      </c>
      <c r="I240" s="192">
        <v>25.677</v>
      </c>
      <c r="J240" s="10">
        <v>0.2</v>
      </c>
      <c r="K240" s="10">
        <v>2.5569999999999999</v>
      </c>
      <c r="L240" s="10">
        <v>54.899000000000001</v>
      </c>
      <c r="M240" s="10">
        <v>3.875</v>
      </c>
      <c r="N240" s="192">
        <f>+Urq_InfraMR[[#This Row],[A.03.1 -  Longitud de Vías de Explotación No Electrificadas Troncales y Ramales (vía principal) (km)]]+Urq_InfraMR[[#This Row],[A.04.1 -  Longitud de Vías de Explotación Electrificadas Troncales y Ramales (vía principal) (km)]]</f>
        <v>55.099000000000004</v>
      </c>
      <c r="O240" s="192">
        <f>+Urq_InfraMR[[#This Row],[Total Vías (excluido Auxiliares)]]</f>
        <v>55.099000000000004</v>
      </c>
      <c r="P240" s="1">
        <v>4</v>
      </c>
      <c r="Q240" s="1">
        <v>19</v>
      </c>
      <c r="R240" s="1">
        <v>0</v>
      </c>
      <c r="S240" s="194">
        <f t="shared" si="22"/>
        <v>23</v>
      </c>
      <c r="T240" s="194">
        <v>23</v>
      </c>
      <c r="U240" s="1">
        <v>0</v>
      </c>
      <c r="V240" s="1">
        <v>28</v>
      </c>
      <c r="W240" s="1">
        <v>0</v>
      </c>
      <c r="X240" s="1">
        <v>0</v>
      </c>
      <c r="Y240" s="1">
        <v>2</v>
      </c>
      <c r="Z240" s="196">
        <f t="shared" si="23"/>
        <v>30</v>
      </c>
      <c r="AA240" s="1">
        <v>6</v>
      </c>
      <c r="AB240" s="1">
        <v>6</v>
      </c>
      <c r="AC240" s="1">
        <f>+Urq_InfraMR[[#This Row],[Total Pasos Vehiculares a Nivel]]</f>
        <v>30</v>
      </c>
      <c r="AD240" s="196">
        <f t="shared" si="24"/>
        <v>42</v>
      </c>
      <c r="AE240" s="1">
        <v>1</v>
      </c>
      <c r="AF240" s="1">
        <v>3</v>
      </c>
      <c r="AG240" s="1">
        <v>36</v>
      </c>
      <c r="AH240" s="196">
        <f t="shared" si="25"/>
        <v>40</v>
      </c>
      <c r="AI240" s="7">
        <v>18.658000000000001</v>
      </c>
      <c r="AJ240" s="7">
        <v>0</v>
      </c>
      <c r="AK240" s="7">
        <v>7.0919999999999996</v>
      </c>
      <c r="AL240" s="198">
        <f t="shared" si="26"/>
        <v>25.75</v>
      </c>
      <c r="AM240" s="1">
        <v>1</v>
      </c>
      <c r="AN240" s="1">
        <v>0</v>
      </c>
      <c r="AO240" s="1">
        <v>0</v>
      </c>
      <c r="AP240" s="200">
        <f t="shared" si="27"/>
        <v>1</v>
      </c>
      <c r="AQ240" s="1">
        <v>0</v>
      </c>
      <c r="AR240" s="1">
        <v>128</v>
      </c>
      <c r="AS240" s="1">
        <v>0</v>
      </c>
      <c r="AT240" s="200">
        <f>+Urq_InfraMR[[#This Row],[B.02.1 - Parque de Coches Eléctricos Motrices]]+Urq_InfraMR[[#This Row],[B.02.2 - Parque de Coches Eléctricos Motrices Remolcados Tipo R]]+Urq_InfraMR[[#This Row],[B.02.3 - Parque de Coches Eléctricos Motrices Tipo R]]</f>
        <v>128</v>
      </c>
      <c r="AU240" s="1">
        <v>0</v>
      </c>
      <c r="AV240" s="1">
        <v>0</v>
      </c>
      <c r="AW240" s="1">
        <v>0</v>
      </c>
      <c r="AX240" s="200">
        <f>+Urq_InfraMR[[#This Row],[B.03.1 - Parque de Coches Motores Motrices Remolcados]]+Urq_InfraMR[[#This Row],[B.03.2 - Parque de Coches Motores Motrices Intermedios]]+Urq_InfraMR[[#This Row],[B.03.3 - Parque de Coches Motores Motrices Cabina]]</f>
        <v>0</v>
      </c>
      <c r="AY240" s="1">
        <v>0</v>
      </c>
      <c r="AZ240" s="1">
        <v>0</v>
      </c>
      <c r="BA240" s="1">
        <v>0</v>
      </c>
      <c r="BB240" s="1">
        <v>0</v>
      </c>
      <c r="BC240" s="200">
        <f>+SUM(Urq_InfraMR[[#This Row],[B.04.1 - Parque de Coches Remolcados Clase Unica]:[B.04.5 - Parque de Coches Remolcados para Servicios Especiales (Cartoneros)]])</f>
        <v>0</v>
      </c>
      <c r="BD240" s="356">
        <v>0</v>
      </c>
      <c r="BE240" s="1">
        <v>1</v>
      </c>
      <c r="BF240" s="1">
        <v>0</v>
      </c>
      <c r="BG240" s="235">
        <v>1435</v>
      </c>
    </row>
    <row r="241" spans="1:59">
      <c r="A241" s="1">
        <v>2012</v>
      </c>
      <c r="B241" s="1" t="s">
        <v>72</v>
      </c>
      <c r="C241" s="10">
        <v>0.2</v>
      </c>
      <c r="D241" s="10">
        <v>0</v>
      </c>
      <c r="E241" s="10">
        <v>0</v>
      </c>
      <c r="F241" s="10">
        <v>25.676639999999999</v>
      </c>
      <c r="G241" s="192">
        <f t="shared" si="21"/>
        <v>25.876639999999998</v>
      </c>
      <c r="H241" s="192">
        <f>+Urq_InfraMR[[#This Row],[Total Líneas de Explotación ]]</f>
        <v>25.876639999999998</v>
      </c>
      <c r="I241" s="192">
        <v>25.677</v>
      </c>
      <c r="J241" s="10">
        <v>0.2</v>
      </c>
      <c r="K241" s="10">
        <v>2.5569999999999999</v>
      </c>
      <c r="L241" s="10">
        <v>54.899000000000001</v>
      </c>
      <c r="M241" s="10">
        <v>3.875</v>
      </c>
      <c r="N241" s="192">
        <f>+Urq_InfraMR[[#This Row],[A.03.1 -  Longitud de Vías de Explotación No Electrificadas Troncales y Ramales (vía principal) (km)]]+Urq_InfraMR[[#This Row],[A.04.1 -  Longitud de Vías de Explotación Electrificadas Troncales y Ramales (vía principal) (km)]]</f>
        <v>55.099000000000004</v>
      </c>
      <c r="O241" s="192">
        <f>+Urq_InfraMR[[#This Row],[Total Vías (excluido Auxiliares)]]</f>
        <v>55.099000000000004</v>
      </c>
      <c r="P241" s="1">
        <v>4</v>
      </c>
      <c r="Q241" s="1">
        <v>19</v>
      </c>
      <c r="R241" s="1">
        <v>0</v>
      </c>
      <c r="S241" s="194">
        <f t="shared" si="22"/>
        <v>23</v>
      </c>
      <c r="T241" s="194">
        <v>23</v>
      </c>
      <c r="U241" s="1">
        <v>0</v>
      </c>
      <c r="V241" s="1">
        <v>28</v>
      </c>
      <c r="W241" s="1">
        <v>0</v>
      </c>
      <c r="X241" s="1">
        <v>0</v>
      </c>
      <c r="Y241" s="1">
        <v>2</v>
      </c>
      <c r="Z241" s="196">
        <f t="shared" si="23"/>
        <v>30</v>
      </c>
      <c r="AA241" s="1">
        <v>6</v>
      </c>
      <c r="AB241" s="1">
        <v>6</v>
      </c>
      <c r="AC241" s="1">
        <f>+Urq_InfraMR[[#This Row],[Total Pasos Vehiculares a Nivel]]</f>
        <v>30</v>
      </c>
      <c r="AD241" s="196">
        <f t="shared" si="24"/>
        <v>42</v>
      </c>
      <c r="AE241" s="1">
        <v>1</v>
      </c>
      <c r="AF241" s="1">
        <v>3</v>
      </c>
      <c r="AG241" s="1">
        <v>36</v>
      </c>
      <c r="AH241" s="196">
        <f t="shared" si="25"/>
        <v>40</v>
      </c>
      <c r="AI241" s="7">
        <v>18.658000000000001</v>
      </c>
      <c r="AJ241" s="7">
        <v>0</v>
      </c>
      <c r="AK241" s="7">
        <v>7.0919999999999996</v>
      </c>
      <c r="AL241" s="198">
        <f t="shared" si="26"/>
        <v>25.75</v>
      </c>
      <c r="AM241" s="1">
        <v>1</v>
      </c>
      <c r="AN241" s="1">
        <v>0</v>
      </c>
      <c r="AO241" s="1">
        <v>0</v>
      </c>
      <c r="AP241" s="200">
        <f t="shared" si="27"/>
        <v>1</v>
      </c>
      <c r="AQ241" s="1">
        <v>0</v>
      </c>
      <c r="AR241" s="1">
        <v>128</v>
      </c>
      <c r="AS241" s="1">
        <v>0</v>
      </c>
      <c r="AT241" s="200">
        <f>+Urq_InfraMR[[#This Row],[B.02.1 - Parque de Coches Eléctricos Motrices]]+Urq_InfraMR[[#This Row],[B.02.2 - Parque de Coches Eléctricos Motrices Remolcados Tipo R]]+Urq_InfraMR[[#This Row],[B.02.3 - Parque de Coches Eléctricos Motrices Tipo R]]</f>
        <v>128</v>
      </c>
      <c r="AU241" s="1">
        <v>0</v>
      </c>
      <c r="AV241" s="1">
        <v>0</v>
      </c>
      <c r="AW241" s="1">
        <v>0</v>
      </c>
      <c r="AX241" s="200">
        <f>+Urq_InfraMR[[#This Row],[B.03.1 - Parque de Coches Motores Motrices Remolcados]]+Urq_InfraMR[[#This Row],[B.03.2 - Parque de Coches Motores Motrices Intermedios]]+Urq_InfraMR[[#This Row],[B.03.3 - Parque de Coches Motores Motrices Cabina]]</f>
        <v>0</v>
      </c>
      <c r="AY241" s="1">
        <v>0</v>
      </c>
      <c r="AZ241" s="1">
        <v>0</v>
      </c>
      <c r="BA241" s="1">
        <v>0</v>
      </c>
      <c r="BB241" s="1">
        <v>0</v>
      </c>
      <c r="BC241" s="200">
        <f>+SUM(Urq_InfraMR[[#This Row],[B.04.1 - Parque de Coches Remolcados Clase Unica]:[B.04.5 - Parque de Coches Remolcados para Servicios Especiales (Cartoneros)]])</f>
        <v>0</v>
      </c>
      <c r="BD241" s="356">
        <v>0</v>
      </c>
      <c r="BE241" s="1">
        <v>1</v>
      </c>
      <c r="BF241" s="1">
        <v>0</v>
      </c>
      <c r="BG241" s="235">
        <v>1435</v>
      </c>
    </row>
    <row r="242" spans="1:59">
      <c r="A242" s="1">
        <v>2013</v>
      </c>
      <c r="B242" s="1" t="s">
        <v>61</v>
      </c>
      <c r="C242" s="10">
        <v>0.2</v>
      </c>
      <c r="D242" s="10">
        <v>0</v>
      </c>
      <c r="E242" s="10">
        <v>0</v>
      </c>
      <c r="F242" s="10">
        <v>25.676639999999999</v>
      </c>
      <c r="G242" s="192">
        <f t="shared" si="21"/>
        <v>25.876639999999998</v>
      </c>
      <c r="H242" s="192">
        <f>+Urq_InfraMR[[#This Row],[Total Líneas de Explotación ]]</f>
        <v>25.876639999999998</v>
      </c>
      <c r="I242" s="192">
        <v>25.677</v>
      </c>
      <c r="J242" s="10">
        <v>0.2</v>
      </c>
      <c r="K242" s="10">
        <v>2.5569999999999999</v>
      </c>
      <c r="L242" s="10">
        <v>54.899000000000001</v>
      </c>
      <c r="M242" s="10">
        <v>3.875</v>
      </c>
      <c r="N242" s="192">
        <f>+Urq_InfraMR[[#This Row],[A.03.1 -  Longitud de Vías de Explotación No Electrificadas Troncales y Ramales (vía principal) (km)]]+Urq_InfraMR[[#This Row],[A.04.1 -  Longitud de Vías de Explotación Electrificadas Troncales y Ramales (vía principal) (km)]]</f>
        <v>55.099000000000004</v>
      </c>
      <c r="O242" s="192">
        <f>+Urq_InfraMR[[#This Row],[Total Vías (excluido Auxiliares)]]</f>
        <v>55.099000000000004</v>
      </c>
      <c r="P242" s="1">
        <v>4</v>
      </c>
      <c r="Q242" s="1">
        <v>19</v>
      </c>
      <c r="R242" s="1">
        <v>0</v>
      </c>
      <c r="S242" s="194">
        <f t="shared" si="22"/>
        <v>23</v>
      </c>
      <c r="T242" s="194">
        <v>23</v>
      </c>
      <c r="U242" s="1">
        <v>0</v>
      </c>
      <c r="V242" s="1">
        <v>27</v>
      </c>
      <c r="W242" s="1">
        <v>0</v>
      </c>
      <c r="X242" s="1">
        <v>0</v>
      </c>
      <c r="Y242" s="1">
        <v>2</v>
      </c>
      <c r="Z242" s="196">
        <f t="shared" si="23"/>
        <v>29</v>
      </c>
      <c r="AA242" s="1">
        <v>5</v>
      </c>
      <c r="AB242" s="1">
        <v>6</v>
      </c>
      <c r="AC242" s="1">
        <f>+Urq_InfraMR[[#This Row],[Total Pasos Vehiculares a Nivel]]</f>
        <v>29</v>
      </c>
      <c r="AD242" s="196">
        <f t="shared" si="24"/>
        <v>40</v>
      </c>
      <c r="AE242" s="1">
        <v>1</v>
      </c>
      <c r="AF242" s="1">
        <v>3</v>
      </c>
      <c r="AG242" s="1">
        <v>36</v>
      </c>
      <c r="AH242" s="196">
        <f t="shared" si="25"/>
        <v>40</v>
      </c>
      <c r="AI242" s="7">
        <v>18.658000000000001</v>
      </c>
      <c r="AJ242" s="7">
        <v>0</v>
      </c>
      <c r="AK242" s="7">
        <v>7.0919999999999996</v>
      </c>
      <c r="AL242" s="198">
        <f t="shared" si="26"/>
        <v>25.75</v>
      </c>
      <c r="AM242" s="1">
        <v>1</v>
      </c>
      <c r="AN242" s="1">
        <v>0</v>
      </c>
      <c r="AO242" s="1">
        <v>0</v>
      </c>
      <c r="AP242" s="200">
        <f t="shared" si="27"/>
        <v>1</v>
      </c>
      <c r="AQ242" s="1">
        <v>0</v>
      </c>
      <c r="AR242" s="1">
        <v>128</v>
      </c>
      <c r="AS242" s="1">
        <v>0</v>
      </c>
      <c r="AT242" s="200">
        <f>+Urq_InfraMR[[#This Row],[B.02.1 - Parque de Coches Eléctricos Motrices]]+Urq_InfraMR[[#This Row],[B.02.2 - Parque de Coches Eléctricos Motrices Remolcados Tipo R]]+Urq_InfraMR[[#This Row],[B.02.3 - Parque de Coches Eléctricos Motrices Tipo R]]</f>
        <v>128</v>
      </c>
      <c r="AU242" s="1">
        <v>0</v>
      </c>
      <c r="AV242" s="1">
        <v>0</v>
      </c>
      <c r="AW242" s="1">
        <v>0</v>
      </c>
      <c r="AX242" s="200">
        <f>+Urq_InfraMR[[#This Row],[B.03.1 - Parque de Coches Motores Motrices Remolcados]]+Urq_InfraMR[[#This Row],[B.03.2 - Parque de Coches Motores Motrices Intermedios]]+Urq_InfraMR[[#This Row],[B.03.3 - Parque de Coches Motores Motrices Cabina]]</f>
        <v>0</v>
      </c>
      <c r="AY242" s="1">
        <v>0</v>
      </c>
      <c r="AZ242" s="1">
        <v>0</v>
      </c>
      <c r="BA242" s="1">
        <v>0</v>
      </c>
      <c r="BB242" s="1">
        <v>0</v>
      </c>
      <c r="BC242" s="200">
        <f>+SUM(Urq_InfraMR[[#This Row],[B.04.1 - Parque de Coches Remolcados Clase Unica]:[B.04.5 - Parque de Coches Remolcados para Servicios Especiales (Cartoneros)]])</f>
        <v>0</v>
      </c>
      <c r="BD242" s="356">
        <v>0</v>
      </c>
      <c r="BE242" s="1">
        <v>1</v>
      </c>
      <c r="BF242" s="1">
        <v>0</v>
      </c>
      <c r="BG242" s="235">
        <v>1435</v>
      </c>
    </row>
    <row r="243" spans="1:59">
      <c r="A243" s="1">
        <v>2013</v>
      </c>
      <c r="B243" s="1" t="s">
        <v>62</v>
      </c>
      <c r="C243" s="10">
        <v>0.2</v>
      </c>
      <c r="D243" s="10">
        <v>0</v>
      </c>
      <c r="E243" s="10">
        <v>0</v>
      </c>
      <c r="F243" s="10">
        <v>25.676639999999999</v>
      </c>
      <c r="G243" s="192">
        <f t="shared" si="21"/>
        <v>25.876639999999998</v>
      </c>
      <c r="H243" s="192">
        <f>+Urq_InfraMR[[#This Row],[Total Líneas de Explotación ]]</f>
        <v>25.876639999999998</v>
      </c>
      <c r="I243" s="192">
        <v>25.677</v>
      </c>
      <c r="J243" s="10">
        <v>0.2</v>
      </c>
      <c r="K243" s="10">
        <v>2.5569999999999999</v>
      </c>
      <c r="L243" s="10">
        <v>54.899000000000001</v>
      </c>
      <c r="M243" s="10">
        <v>3.875</v>
      </c>
      <c r="N243" s="192">
        <f>+Urq_InfraMR[[#This Row],[A.03.1 -  Longitud de Vías de Explotación No Electrificadas Troncales y Ramales (vía principal) (km)]]+Urq_InfraMR[[#This Row],[A.04.1 -  Longitud de Vías de Explotación Electrificadas Troncales y Ramales (vía principal) (km)]]</f>
        <v>55.099000000000004</v>
      </c>
      <c r="O243" s="192">
        <f>+Urq_InfraMR[[#This Row],[Total Vías (excluido Auxiliares)]]</f>
        <v>55.099000000000004</v>
      </c>
      <c r="P243" s="1">
        <v>4</v>
      </c>
      <c r="Q243" s="1">
        <v>19</v>
      </c>
      <c r="R243" s="1">
        <v>0</v>
      </c>
      <c r="S243" s="194">
        <f t="shared" si="22"/>
        <v>23</v>
      </c>
      <c r="T243" s="194">
        <v>23</v>
      </c>
      <c r="U243" s="1">
        <v>0</v>
      </c>
      <c r="V243" s="1">
        <v>27</v>
      </c>
      <c r="W243" s="1">
        <v>0</v>
      </c>
      <c r="X243" s="1">
        <v>0</v>
      </c>
      <c r="Y243" s="1">
        <v>2</v>
      </c>
      <c r="Z243" s="196">
        <f t="shared" si="23"/>
        <v>29</v>
      </c>
      <c r="AA243" s="1">
        <v>5</v>
      </c>
      <c r="AB243" s="1">
        <v>6</v>
      </c>
      <c r="AC243" s="1">
        <f>+Urq_InfraMR[[#This Row],[Total Pasos Vehiculares a Nivel]]</f>
        <v>29</v>
      </c>
      <c r="AD243" s="196">
        <f t="shared" si="24"/>
        <v>40</v>
      </c>
      <c r="AE243" s="1">
        <v>1</v>
      </c>
      <c r="AF243" s="1">
        <v>3</v>
      </c>
      <c r="AG243" s="1">
        <v>36</v>
      </c>
      <c r="AH243" s="196">
        <f t="shared" si="25"/>
        <v>40</v>
      </c>
      <c r="AI243" s="7">
        <v>18.658000000000001</v>
      </c>
      <c r="AJ243" s="7">
        <v>0</v>
      </c>
      <c r="AK243" s="7">
        <v>7.0919999999999996</v>
      </c>
      <c r="AL243" s="198">
        <f t="shared" si="26"/>
        <v>25.75</v>
      </c>
      <c r="AM243" s="1">
        <v>1</v>
      </c>
      <c r="AN243" s="1">
        <v>0</v>
      </c>
      <c r="AO243" s="1">
        <v>0</v>
      </c>
      <c r="AP243" s="200">
        <f t="shared" si="27"/>
        <v>1</v>
      </c>
      <c r="AQ243" s="1">
        <v>0</v>
      </c>
      <c r="AR243" s="1">
        <v>128</v>
      </c>
      <c r="AS243" s="1">
        <v>0</v>
      </c>
      <c r="AT243" s="200">
        <f>+Urq_InfraMR[[#This Row],[B.02.1 - Parque de Coches Eléctricos Motrices]]+Urq_InfraMR[[#This Row],[B.02.2 - Parque de Coches Eléctricos Motrices Remolcados Tipo R]]+Urq_InfraMR[[#This Row],[B.02.3 - Parque de Coches Eléctricos Motrices Tipo R]]</f>
        <v>128</v>
      </c>
      <c r="AU243" s="1">
        <v>0</v>
      </c>
      <c r="AV243" s="1">
        <v>0</v>
      </c>
      <c r="AW243" s="1">
        <v>0</v>
      </c>
      <c r="AX243" s="200">
        <f>+Urq_InfraMR[[#This Row],[B.03.1 - Parque de Coches Motores Motrices Remolcados]]+Urq_InfraMR[[#This Row],[B.03.2 - Parque de Coches Motores Motrices Intermedios]]+Urq_InfraMR[[#This Row],[B.03.3 - Parque de Coches Motores Motrices Cabina]]</f>
        <v>0</v>
      </c>
      <c r="AY243" s="1">
        <v>0</v>
      </c>
      <c r="AZ243" s="1">
        <v>0</v>
      </c>
      <c r="BA243" s="1">
        <v>0</v>
      </c>
      <c r="BB243" s="1">
        <v>0</v>
      </c>
      <c r="BC243" s="200">
        <f>+SUM(Urq_InfraMR[[#This Row],[B.04.1 - Parque de Coches Remolcados Clase Unica]:[B.04.5 - Parque de Coches Remolcados para Servicios Especiales (Cartoneros)]])</f>
        <v>0</v>
      </c>
      <c r="BD243" s="356">
        <v>0</v>
      </c>
      <c r="BE243" s="1">
        <v>1</v>
      </c>
      <c r="BF243" s="1">
        <v>0</v>
      </c>
      <c r="BG243" s="235">
        <v>1435</v>
      </c>
    </row>
    <row r="244" spans="1:59">
      <c r="A244" s="1">
        <v>2013</v>
      </c>
      <c r="B244" s="1" t="s">
        <v>63</v>
      </c>
      <c r="C244" s="10">
        <v>0.2</v>
      </c>
      <c r="D244" s="10">
        <v>0</v>
      </c>
      <c r="E244" s="10">
        <v>0</v>
      </c>
      <c r="F244" s="10">
        <v>25.676639999999999</v>
      </c>
      <c r="G244" s="192">
        <f t="shared" si="21"/>
        <v>25.876639999999998</v>
      </c>
      <c r="H244" s="192">
        <f>+Urq_InfraMR[[#This Row],[Total Líneas de Explotación ]]</f>
        <v>25.876639999999998</v>
      </c>
      <c r="I244" s="192">
        <v>25.677</v>
      </c>
      <c r="J244" s="10">
        <v>0.2</v>
      </c>
      <c r="K244" s="10">
        <v>2.5569999999999999</v>
      </c>
      <c r="L244" s="10">
        <v>54.899000000000001</v>
      </c>
      <c r="M244" s="10">
        <v>3.875</v>
      </c>
      <c r="N244" s="192">
        <f>+Urq_InfraMR[[#This Row],[A.03.1 -  Longitud de Vías de Explotación No Electrificadas Troncales y Ramales (vía principal) (km)]]+Urq_InfraMR[[#This Row],[A.04.1 -  Longitud de Vías de Explotación Electrificadas Troncales y Ramales (vía principal) (km)]]</f>
        <v>55.099000000000004</v>
      </c>
      <c r="O244" s="192">
        <f>+Urq_InfraMR[[#This Row],[Total Vías (excluido Auxiliares)]]</f>
        <v>55.099000000000004</v>
      </c>
      <c r="P244" s="1">
        <v>4</v>
      </c>
      <c r="Q244" s="1">
        <v>19</v>
      </c>
      <c r="R244" s="1">
        <v>0</v>
      </c>
      <c r="S244" s="194">
        <f t="shared" si="22"/>
        <v>23</v>
      </c>
      <c r="T244" s="194">
        <v>23</v>
      </c>
      <c r="U244" s="1">
        <v>0</v>
      </c>
      <c r="V244" s="1">
        <v>27</v>
      </c>
      <c r="W244" s="1">
        <v>0</v>
      </c>
      <c r="X244" s="1">
        <v>0</v>
      </c>
      <c r="Y244" s="1">
        <v>2</v>
      </c>
      <c r="Z244" s="196">
        <f t="shared" si="23"/>
        <v>29</v>
      </c>
      <c r="AA244" s="1">
        <v>5</v>
      </c>
      <c r="AB244" s="1">
        <v>6</v>
      </c>
      <c r="AC244" s="1">
        <f>+Urq_InfraMR[[#This Row],[Total Pasos Vehiculares a Nivel]]</f>
        <v>29</v>
      </c>
      <c r="AD244" s="196">
        <f t="shared" si="24"/>
        <v>40</v>
      </c>
      <c r="AE244" s="1">
        <v>1</v>
      </c>
      <c r="AF244" s="1">
        <v>3</v>
      </c>
      <c r="AG244" s="1">
        <v>36</v>
      </c>
      <c r="AH244" s="196">
        <f t="shared" si="25"/>
        <v>40</v>
      </c>
      <c r="AI244" s="7">
        <v>18.658000000000001</v>
      </c>
      <c r="AJ244" s="7">
        <v>0</v>
      </c>
      <c r="AK244" s="7">
        <v>7.0919999999999996</v>
      </c>
      <c r="AL244" s="198">
        <f t="shared" si="26"/>
        <v>25.75</v>
      </c>
      <c r="AM244" s="1">
        <v>1</v>
      </c>
      <c r="AN244" s="1">
        <v>0</v>
      </c>
      <c r="AO244" s="1">
        <v>0</v>
      </c>
      <c r="AP244" s="200">
        <f t="shared" si="27"/>
        <v>1</v>
      </c>
      <c r="AQ244" s="1">
        <v>0</v>
      </c>
      <c r="AR244" s="1">
        <v>128</v>
      </c>
      <c r="AS244" s="1">
        <v>0</v>
      </c>
      <c r="AT244" s="200">
        <f>+Urq_InfraMR[[#This Row],[B.02.1 - Parque de Coches Eléctricos Motrices]]+Urq_InfraMR[[#This Row],[B.02.2 - Parque de Coches Eléctricos Motrices Remolcados Tipo R]]+Urq_InfraMR[[#This Row],[B.02.3 - Parque de Coches Eléctricos Motrices Tipo R]]</f>
        <v>128</v>
      </c>
      <c r="AU244" s="1">
        <v>0</v>
      </c>
      <c r="AV244" s="1">
        <v>0</v>
      </c>
      <c r="AW244" s="1">
        <v>0</v>
      </c>
      <c r="AX244" s="200">
        <f>+Urq_InfraMR[[#This Row],[B.03.1 - Parque de Coches Motores Motrices Remolcados]]+Urq_InfraMR[[#This Row],[B.03.2 - Parque de Coches Motores Motrices Intermedios]]+Urq_InfraMR[[#This Row],[B.03.3 - Parque de Coches Motores Motrices Cabina]]</f>
        <v>0</v>
      </c>
      <c r="AY244" s="1">
        <v>0</v>
      </c>
      <c r="AZ244" s="1">
        <v>0</v>
      </c>
      <c r="BA244" s="1">
        <v>0</v>
      </c>
      <c r="BB244" s="1">
        <v>0</v>
      </c>
      <c r="BC244" s="200">
        <f>+SUM(Urq_InfraMR[[#This Row],[B.04.1 - Parque de Coches Remolcados Clase Unica]:[B.04.5 - Parque de Coches Remolcados para Servicios Especiales (Cartoneros)]])</f>
        <v>0</v>
      </c>
      <c r="BD244" s="356">
        <v>0</v>
      </c>
      <c r="BE244" s="1">
        <v>1</v>
      </c>
      <c r="BF244" s="1">
        <v>0</v>
      </c>
      <c r="BG244" s="235">
        <v>1435</v>
      </c>
    </row>
    <row r="245" spans="1:59">
      <c r="A245" s="1">
        <v>2013</v>
      </c>
      <c r="B245" s="1" t="s">
        <v>64</v>
      </c>
      <c r="C245" s="10">
        <v>0.2</v>
      </c>
      <c r="D245" s="10">
        <v>0</v>
      </c>
      <c r="E245" s="10">
        <v>0</v>
      </c>
      <c r="F245" s="10">
        <v>25.676639999999999</v>
      </c>
      <c r="G245" s="192">
        <f t="shared" si="21"/>
        <v>25.876639999999998</v>
      </c>
      <c r="H245" s="192">
        <f>+Urq_InfraMR[[#This Row],[Total Líneas de Explotación ]]</f>
        <v>25.876639999999998</v>
      </c>
      <c r="I245" s="192">
        <v>25.677</v>
      </c>
      <c r="J245" s="10">
        <v>0.2</v>
      </c>
      <c r="K245" s="10">
        <v>2.5569999999999999</v>
      </c>
      <c r="L245" s="10">
        <v>54.899000000000001</v>
      </c>
      <c r="M245" s="10">
        <v>3.875</v>
      </c>
      <c r="N245" s="192">
        <f>+Urq_InfraMR[[#This Row],[A.03.1 -  Longitud de Vías de Explotación No Electrificadas Troncales y Ramales (vía principal) (km)]]+Urq_InfraMR[[#This Row],[A.04.1 -  Longitud de Vías de Explotación Electrificadas Troncales y Ramales (vía principal) (km)]]</f>
        <v>55.099000000000004</v>
      </c>
      <c r="O245" s="192">
        <f>+Urq_InfraMR[[#This Row],[Total Vías (excluido Auxiliares)]]</f>
        <v>55.099000000000004</v>
      </c>
      <c r="P245" s="1">
        <v>4</v>
      </c>
      <c r="Q245" s="1">
        <v>19</v>
      </c>
      <c r="R245" s="1">
        <v>0</v>
      </c>
      <c r="S245" s="194">
        <f t="shared" si="22"/>
        <v>23</v>
      </c>
      <c r="T245" s="194">
        <v>23</v>
      </c>
      <c r="U245" s="1">
        <v>0</v>
      </c>
      <c r="V245" s="1">
        <v>27</v>
      </c>
      <c r="W245" s="1">
        <v>0</v>
      </c>
      <c r="X245" s="1">
        <v>0</v>
      </c>
      <c r="Y245" s="1">
        <v>2</v>
      </c>
      <c r="Z245" s="196">
        <f t="shared" si="23"/>
        <v>29</v>
      </c>
      <c r="AA245" s="1">
        <v>5</v>
      </c>
      <c r="AB245" s="1">
        <v>6</v>
      </c>
      <c r="AC245" s="1">
        <f>+Urq_InfraMR[[#This Row],[Total Pasos Vehiculares a Nivel]]</f>
        <v>29</v>
      </c>
      <c r="AD245" s="196">
        <f t="shared" si="24"/>
        <v>40</v>
      </c>
      <c r="AE245" s="1">
        <v>1</v>
      </c>
      <c r="AF245" s="1">
        <v>3</v>
      </c>
      <c r="AG245" s="1">
        <v>36</v>
      </c>
      <c r="AH245" s="196">
        <f t="shared" si="25"/>
        <v>40</v>
      </c>
      <c r="AI245" s="7">
        <v>18.658000000000001</v>
      </c>
      <c r="AJ245" s="7">
        <v>0</v>
      </c>
      <c r="AK245" s="7">
        <v>7.0919999999999996</v>
      </c>
      <c r="AL245" s="198">
        <f t="shared" si="26"/>
        <v>25.75</v>
      </c>
      <c r="AM245" s="1">
        <v>1</v>
      </c>
      <c r="AN245" s="1">
        <v>0</v>
      </c>
      <c r="AO245" s="1">
        <v>0</v>
      </c>
      <c r="AP245" s="200">
        <f t="shared" si="27"/>
        <v>1</v>
      </c>
      <c r="AQ245" s="1">
        <v>0</v>
      </c>
      <c r="AR245" s="1">
        <v>128</v>
      </c>
      <c r="AS245" s="1">
        <v>0</v>
      </c>
      <c r="AT245" s="200">
        <f>+Urq_InfraMR[[#This Row],[B.02.1 - Parque de Coches Eléctricos Motrices]]+Urq_InfraMR[[#This Row],[B.02.2 - Parque de Coches Eléctricos Motrices Remolcados Tipo R]]+Urq_InfraMR[[#This Row],[B.02.3 - Parque de Coches Eléctricos Motrices Tipo R]]</f>
        <v>128</v>
      </c>
      <c r="AU245" s="1">
        <v>0</v>
      </c>
      <c r="AV245" s="1">
        <v>0</v>
      </c>
      <c r="AW245" s="1">
        <v>0</v>
      </c>
      <c r="AX245" s="200">
        <f>+Urq_InfraMR[[#This Row],[B.03.1 - Parque de Coches Motores Motrices Remolcados]]+Urq_InfraMR[[#This Row],[B.03.2 - Parque de Coches Motores Motrices Intermedios]]+Urq_InfraMR[[#This Row],[B.03.3 - Parque de Coches Motores Motrices Cabina]]</f>
        <v>0</v>
      </c>
      <c r="AY245" s="1">
        <v>0</v>
      </c>
      <c r="AZ245" s="1">
        <v>0</v>
      </c>
      <c r="BA245" s="1">
        <v>0</v>
      </c>
      <c r="BB245" s="1">
        <v>0</v>
      </c>
      <c r="BC245" s="200">
        <f>+SUM(Urq_InfraMR[[#This Row],[B.04.1 - Parque de Coches Remolcados Clase Unica]:[B.04.5 - Parque de Coches Remolcados para Servicios Especiales (Cartoneros)]])</f>
        <v>0</v>
      </c>
      <c r="BD245" s="356">
        <v>0</v>
      </c>
      <c r="BE245" s="1">
        <v>1</v>
      </c>
      <c r="BF245" s="1">
        <v>0</v>
      </c>
      <c r="BG245" s="235">
        <v>1435</v>
      </c>
    </row>
    <row r="246" spans="1:59">
      <c r="A246" s="1">
        <v>2013</v>
      </c>
      <c r="B246" s="1" t="s">
        <v>65</v>
      </c>
      <c r="C246" s="10">
        <v>0.2</v>
      </c>
      <c r="D246" s="10">
        <v>0</v>
      </c>
      <c r="E246" s="10">
        <v>0</v>
      </c>
      <c r="F246" s="10">
        <v>25.676639999999999</v>
      </c>
      <c r="G246" s="192">
        <f t="shared" si="21"/>
        <v>25.876639999999998</v>
      </c>
      <c r="H246" s="192">
        <f>+Urq_InfraMR[[#This Row],[Total Líneas de Explotación ]]</f>
        <v>25.876639999999998</v>
      </c>
      <c r="I246" s="192">
        <v>25.677</v>
      </c>
      <c r="J246" s="10">
        <v>0.2</v>
      </c>
      <c r="K246" s="10">
        <v>2.5569999999999999</v>
      </c>
      <c r="L246" s="10">
        <v>54.899000000000001</v>
      </c>
      <c r="M246" s="10">
        <v>3.875</v>
      </c>
      <c r="N246" s="192">
        <f>+Urq_InfraMR[[#This Row],[A.03.1 -  Longitud de Vías de Explotación No Electrificadas Troncales y Ramales (vía principal) (km)]]+Urq_InfraMR[[#This Row],[A.04.1 -  Longitud de Vías de Explotación Electrificadas Troncales y Ramales (vía principal) (km)]]</f>
        <v>55.099000000000004</v>
      </c>
      <c r="O246" s="192">
        <f>+Urq_InfraMR[[#This Row],[Total Vías (excluido Auxiliares)]]</f>
        <v>55.099000000000004</v>
      </c>
      <c r="P246" s="1">
        <v>4</v>
      </c>
      <c r="Q246" s="1">
        <v>19</v>
      </c>
      <c r="R246" s="1">
        <v>0</v>
      </c>
      <c r="S246" s="194">
        <f t="shared" si="22"/>
        <v>23</v>
      </c>
      <c r="T246" s="194">
        <v>23</v>
      </c>
      <c r="U246" s="1">
        <v>0</v>
      </c>
      <c r="V246" s="1">
        <v>27</v>
      </c>
      <c r="W246" s="1">
        <v>0</v>
      </c>
      <c r="X246" s="1">
        <v>0</v>
      </c>
      <c r="Y246" s="1">
        <v>2</v>
      </c>
      <c r="Z246" s="196">
        <f t="shared" si="23"/>
        <v>29</v>
      </c>
      <c r="AA246" s="1">
        <v>5</v>
      </c>
      <c r="AB246" s="1">
        <v>6</v>
      </c>
      <c r="AC246" s="1">
        <f>+Urq_InfraMR[[#This Row],[Total Pasos Vehiculares a Nivel]]</f>
        <v>29</v>
      </c>
      <c r="AD246" s="196">
        <f t="shared" si="24"/>
        <v>40</v>
      </c>
      <c r="AE246" s="1">
        <v>1</v>
      </c>
      <c r="AF246" s="1">
        <v>3</v>
      </c>
      <c r="AG246" s="1">
        <v>36</v>
      </c>
      <c r="AH246" s="196">
        <f t="shared" si="25"/>
        <v>40</v>
      </c>
      <c r="AI246" s="7">
        <v>18.658000000000001</v>
      </c>
      <c r="AJ246" s="7">
        <v>0</v>
      </c>
      <c r="AK246" s="7">
        <v>7.0919999999999996</v>
      </c>
      <c r="AL246" s="198">
        <f t="shared" si="26"/>
        <v>25.75</v>
      </c>
      <c r="AM246" s="1">
        <v>1</v>
      </c>
      <c r="AN246" s="1">
        <v>0</v>
      </c>
      <c r="AO246" s="1">
        <v>0</v>
      </c>
      <c r="AP246" s="200">
        <f t="shared" si="27"/>
        <v>1</v>
      </c>
      <c r="AQ246" s="1">
        <v>0</v>
      </c>
      <c r="AR246" s="1">
        <v>128</v>
      </c>
      <c r="AS246" s="1">
        <v>0</v>
      </c>
      <c r="AT246" s="200">
        <f>+Urq_InfraMR[[#This Row],[B.02.1 - Parque de Coches Eléctricos Motrices]]+Urq_InfraMR[[#This Row],[B.02.2 - Parque de Coches Eléctricos Motrices Remolcados Tipo R]]+Urq_InfraMR[[#This Row],[B.02.3 - Parque de Coches Eléctricos Motrices Tipo R]]</f>
        <v>128</v>
      </c>
      <c r="AU246" s="1">
        <v>0</v>
      </c>
      <c r="AV246" s="1">
        <v>0</v>
      </c>
      <c r="AW246" s="1">
        <v>0</v>
      </c>
      <c r="AX246" s="200">
        <f>+Urq_InfraMR[[#This Row],[B.03.1 - Parque de Coches Motores Motrices Remolcados]]+Urq_InfraMR[[#This Row],[B.03.2 - Parque de Coches Motores Motrices Intermedios]]+Urq_InfraMR[[#This Row],[B.03.3 - Parque de Coches Motores Motrices Cabina]]</f>
        <v>0</v>
      </c>
      <c r="AY246" s="1">
        <v>0</v>
      </c>
      <c r="AZ246" s="1">
        <v>0</v>
      </c>
      <c r="BA246" s="1">
        <v>0</v>
      </c>
      <c r="BB246" s="1">
        <v>0</v>
      </c>
      <c r="BC246" s="200">
        <f>+SUM(Urq_InfraMR[[#This Row],[B.04.1 - Parque de Coches Remolcados Clase Unica]:[B.04.5 - Parque de Coches Remolcados para Servicios Especiales (Cartoneros)]])</f>
        <v>0</v>
      </c>
      <c r="BD246" s="356">
        <v>0</v>
      </c>
      <c r="BE246" s="1">
        <v>1</v>
      </c>
      <c r="BF246" s="1">
        <v>0</v>
      </c>
      <c r="BG246" s="235">
        <v>1435</v>
      </c>
    </row>
    <row r="247" spans="1:59">
      <c r="A247" s="1">
        <v>2013</v>
      </c>
      <c r="B247" s="1" t="s">
        <v>66</v>
      </c>
      <c r="C247" s="10">
        <v>0.2</v>
      </c>
      <c r="D247" s="10">
        <v>0</v>
      </c>
      <c r="E247" s="10">
        <v>0</v>
      </c>
      <c r="F247" s="10">
        <v>25.676639999999999</v>
      </c>
      <c r="G247" s="192">
        <f t="shared" si="21"/>
        <v>25.876639999999998</v>
      </c>
      <c r="H247" s="192">
        <f>+Urq_InfraMR[[#This Row],[Total Líneas de Explotación ]]</f>
        <v>25.876639999999998</v>
      </c>
      <c r="I247" s="192">
        <v>25.677</v>
      </c>
      <c r="J247" s="10">
        <v>0.2</v>
      </c>
      <c r="K247" s="10">
        <v>2.5569999999999999</v>
      </c>
      <c r="L247" s="10">
        <v>54.899000000000001</v>
      </c>
      <c r="M247" s="10">
        <v>3.875</v>
      </c>
      <c r="N247" s="192">
        <f>+Urq_InfraMR[[#This Row],[A.03.1 -  Longitud de Vías de Explotación No Electrificadas Troncales y Ramales (vía principal) (km)]]+Urq_InfraMR[[#This Row],[A.04.1 -  Longitud de Vías de Explotación Electrificadas Troncales y Ramales (vía principal) (km)]]</f>
        <v>55.099000000000004</v>
      </c>
      <c r="O247" s="192">
        <f>+Urq_InfraMR[[#This Row],[Total Vías (excluido Auxiliares)]]</f>
        <v>55.099000000000004</v>
      </c>
      <c r="P247" s="1">
        <v>4</v>
      </c>
      <c r="Q247" s="1">
        <v>19</v>
      </c>
      <c r="R247" s="1">
        <v>0</v>
      </c>
      <c r="S247" s="194">
        <f t="shared" si="22"/>
        <v>23</v>
      </c>
      <c r="T247" s="194">
        <v>23</v>
      </c>
      <c r="U247" s="1">
        <v>0</v>
      </c>
      <c r="V247" s="1">
        <v>27</v>
      </c>
      <c r="W247" s="1">
        <v>0</v>
      </c>
      <c r="X247" s="1">
        <v>0</v>
      </c>
      <c r="Y247" s="1">
        <v>2</v>
      </c>
      <c r="Z247" s="196">
        <f t="shared" si="23"/>
        <v>29</v>
      </c>
      <c r="AA247" s="1">
        <v>5</v>
      </c>
      <c r="AB247" s="1">
        <v>6</v>
      </c>
      <c r="AC247" s="1">
        <f>+Urq_InfraMR[[#This Row],[Total Pasos Vehiculares a Nivel]]</f>
        <v>29</v>
      </c>
      <c r="AD247" s="196">
        <f t="shared" si="24"/>
        <v>40</v>
      </c>
      <c r="AE247" s="1">
        <v>1</v>
      </c>
      <c r="AF247" s="1">
        <v>3</v>
      </c>
      <c r="AG247" s="1">
        <v>36</v>
      </c>
      <c r="AH247" s="196">
        <f t="shared" si="25"/>
        <v>40</v>
      </c>
      <c r="AI247" s="7">
        <v>18.658000000000001</v>
      </c>
      <c r="AJ247" s="7">
        <v>0</v>
      </c>
      <c r="AK247" s="7">
        <v>7.0919999999999996</v>
      </c>
      <c r="AL247" s="198">
        <f t="shared" si="26"/>
        <v>25.75</v>
      </c>
      <c r="AM247" s="1">
        <v>1</v>
      </c>
      <c r="AN247" s="1">
        <v>0</v>
      </c>
      <c r="AO247" s="1">
        <v>0</v>
      </c>
      <c r="AP247" s="200">
        <f t="shared" si="27"/>
        <v>1</v>
      </c>
      <c r="AQ247" s="1">
        <v>0</v>
      </c>
      <c r="AR247" s="1">
        <v>128</v>
      </c>
      <c r="AS247" s="1">
        <v>0</v>
      </c>
      <c r="AT247" s="200">
        <f>+Urq_InfraMR[[#This Row],[B.02.1 - Parque de Coches Eléctricos Motrices]]+Urq_InfraMR[[#This Row],[B.02.2 - Parque de Coches Eléctricos Motrices Remolcados Tipo R]]+Urq_InfraMR[[#This Row],[B.02.3 - Parque de Coches Eléctricos Motrices Tipo R]]</f>
        <v>128</v>
      </c>
      <c r="AU247" s="1">
        <v>0</v>
      </c>
      <c r="AV247" s="1">
        <v>0</v>
      </c>
      <c r="AW247" s="1">
        <v>0</v>
      </c>
      <c r="AX247" s="200">
        <f>+Urq_InfraMR[[#This Row],[B.03.1 - Parque de Coches Motores Motrices Remolcados]]+Urq_InfraMR[[#This Row],[B.03.2 - Parque de Coches Motores Motrices Intermedios]]+Urq_InfraMR[[#This Row],[B.03.3 - Parque de Coches Motores Motrices Cabina]]</f>
        <v>0</v>
      </c>
      <c r="AY247" s="1">
        <v>0</v>
      </c>
      <c r="AZ247" s="1">
        <v>0</v>
      </c>
      <c r="BA247" s="1">
        <v>0</v>
      </c>
      <c r="BB247" s="1">
        <v>0</v>
      </c>
      <c r="BC247" s="200">
        <f>+SUM(Urq_InfraMR[[#This Row],[B.04.1 - Parque de Coches Remolcados Clase Unica]:[B.04.5 - Parque de Coches Remolcados para Servicios Especiales (Cartoneros)]])</f>
        <v>0</v>
      </c>
      <c r="BD247" s="356">
        <v>0</v>
      </c>
      <c r="BE247" s="1">
        <v>1</v>
      </c>
      <c r="BF247" s="1">
        <v>0</v>
      </c>
      <c r="BG247" s="235">
        <v>1435</v>
      </c>
    </row>
    <row r="248" spans="1:59">
      <c r="A248" s="1">
        <v>2013</v>
      </c>
      <c r="B248" s="1" t="s">
        <v>67</v>
      </c>
      <c r="C248" s="10">
        <v>0.2</v>
      </c>
      <c r="D248" s="10">
        <v>0</v>
      </c>
      <c r="E248" s="10">
        <v>0</v>
      </c>
      <c r="F248" s="10">
        <v>25.676639999999999</v>
      </c>
      <c r="G248" s="192">
        <f t="shared" si="21"/>
        <v>25.876639999999998</v>
      </c>
      <c r="H248" s="192">
        <f>+Urq_InfraMR[[#This Row],[Total Líneas de Explotación ]]</f>
        <v>25.876639999999998</v>
      </c>
      <c r="I248" s="192">
        <v>25.677</v>
      </c>
      <c r="J248" s="10">
        <v>0.2</v>
      </c>
      <c r="K248" s="10">
        <v>2.5569999999999999</v>
      </c>
      <c r="L248" s="10">
        <v>54.899000000000001</v>
      </c>
      <c r="M248" s="10">
        <v>3.875</v>
      </c>
      <c r="N248" s="192">
        <f>+Urq_InfraMR[[#This Row],[A.03.1 -  Longitud de Vías de Explotación No Electrificadas Troncales y Ramales (vía principal) (km)]]+Urq_InfraMR[[#This Row],[A.04.1 -  Longitud de Vías de Explotación Electrificadas Troncales y Ramales (vía principal) (km)]]</f>
        <v>55.099000000000004</v>
      </c>
      <c r="O248" s="192">
        <f>+Urq_InfraMR[[#This Row],[Total Vías (excluido Auxiliares)]]</f>
        <v>55.099000000000004</v>
      </c>
      <c r="P248" s="1">
        <v>4</v>
      </c>
      <c r="Q248" s="1">
        <v>19</v>
      </c>
      <c r="R248" s="1">
        <v>0</v>
      </c>
      <c r="S248" s="194">
        <f t="shared" si="22"/>
        <v>23</v>
      </c>
      <c r="T248" s="194">
        <v>23</v>
      </c>
      <c r="U248" s="1">
        <v>0</v>
      </c>
      <c r="V248" s="1">
        <v>27</v>
      </c>
      <c r="W248" s="1">
        <v>0</v>
      </c>
      <c r="X248" s="1">
        <v>0</v>
      </c>
      <c r="Y248" s="1">
        <v>2</v>
      </c>
      <c r="Z248" s="196">
        <f t="shared" si="23"/>
        <v>29</v>
      </c>
      <c r="AA248" s="1">
        <v>5</v>
      </c>
      <c r="AB248" s="1">
        <v>6</v>
      </c>
      <c r="AC248" s="1">
        <f>+Urq_InfraMR[[#This Row],[Total Pasos Vehiculares a Nivel]]</f>
        <v>29</v>
      </c>
      <c r="AD248" s="196">
        <f t="shared" si="24"/>
        <v>40</v>
      </c>
      <c r="AE248" s="1">
        <v>1</v>
      </c>
      <c r="AF248" s="1">
        <v>3</v>
      </c>
      <c r="AG248" s="1">
        <v>36</v>
      </c>
      <c r="AH248" s="196">
        <f t="shared" si="25"/>
        <v>40</v>
      </c>
      <c r="AI248" s="7">
        <v>18.658000000000001</v>
      </c>
      <c r="AJ248" s="7">
        <v>0</v>
      </c>
      <c r="AK248" s="7">
        <v>7.0919999999999996</v>
      </c>
      <c r="AL248" s="198">
        <f t="shared" si="26"/>
        <v>25.75</v>
      </c>
      <c r="AM248" s="1">
        <v>1</v>
      </c>
      <c r="AN248" s="1">
        <v>0</v>
      </c>
      <c r="AO248" s="1">
        <v>0</v>
      </c>
      <c r="AP248" s="200">
        <f t="shared" si="27"/>
        <v>1</v>
      </c>
      <c r="AQ248" s="1">
        <v>0</v>
      </c>
      <c r="AR248" s="1">
        <v>128</v>
      </c>
      <c r="AS248" s="1">
        <v>0</v>
      </c>
      <c r="AT248" s="200">
        <f>+Urq_InfraMR[[#This Row],[B.02.1 - Parque de Coches Eléctricos Motrices]]+Urq_InfraMR[[#This Row],[B.02.2 - Parque de Coches Eléctricos Motrices Remolcados Tipo R]]+Urq_InfraMR[[#This Row],[B.02.3 - Parque de Coches Eléctricos Motrices Tipo R]]</f>
        <v>128</v>
      </c>
      <c r="AU248" s="1">
        <v>0</v>
      </c>
      <c r="AV248" s="1">
        <v>0</v>
      </c>
      <c r="AW248" s="1">
        <v>0</v>
      </c>
      <c r="AX248" s="200">
        <f>+Urq_InfraMR[[#This Row],[B.03.1 - Parque de Coches Motores Motrices Remolcados]]+Urq_InfraMR[[#This Row],[B.03.2 - Parque de Coches Motores Motrices Intermedios]]+Urq_InfraMR[[#This Row],[B.03.3 - Parque de Coches Motores Motrices Cabina]]</f>
        <v>0</v>
      </c>
      <c r="AY248" s="1">
        <v>0</v>
      </c>
      <c r="AZ248" s="1">
        <v>0</v>
      </c>
      <c r="BA248" s="1">
        <v>0</v>
      </c>
      <c r="BB248" s="1">
        <v>0</v>
      </c>
      <c r="BC248" s="200">
        <f>+SUM(Urq_InfraMR[[#This Row],[B.04.1 - Parque de Coches Remolcados Clase Unica]:[B.04.5 - Parque de Coches Remolcados para Servicios Especiales (Cartoneros)]])</f>
        <v>0</v>
      </c>
      <c r="BD248" s="356">
        <v>0</v>
      </c>
      <c r="BE248" s="1">
        <v>1</v>
      </c>
      <c r="BF248" s="1">
        <v>0</v>
      </c>
      <c r="BG248" s="235">
        <v>1435</v>
      </c>
    </row>
    <row r="249" spans="1:59">
      <c r="A249" s="1">
        <v>2013</v>
      </c>
      <c r="B249" s="1" t="s">
        <v>68</v>
      </c>
      <c r="C249" s="10">
        <v>0.2</v>
      </c>
      <c r="D249" s="10">
        <v>0</v>
      </c>
      <c r="E249" s="10">
        <v>0</v>
      </c>
      <c r="F249" s="10">
        <v>25.676639999999999</v>
      </c>
      <c r="G249" s="192">
        <f t="shared" si="21"/>
        <v>25.876639999999998</v>
      </c>
      <c r="H249" s="192">
        <f>+Urq_InfraMR[[#This Row],[Total Líneas de Explotación ]]</f>
        <v>25.876639999999998</v>
      </c>
      <c r="I249" s="192">
        <v>25.677</v>
      </c>
      <c r="J249" s="10">
        <v>0.2</v>
      </c>
      <c r="K249" s="10">
        <v>2.5569999999999999</v>
      </c>
      <c r="L249" s="10">
        <v>54.899000000000001</v>
      </c>
      <c r="M249" s="10">
        <v>3.875</v>
      </c>
      <c r="N249" s="192">
        <f>+Urq_InfraMR[[#This Row],[A.03.1 -  Longitud de Vías de Explotación No Electrificadas Troncales y Ramales (vía principal) (km)]]+Urq_InfraMR[[#This Row],[A.04.1 -  Longitud de Vías de Explotación Electrificadas Troncales y Ramales (vía principal) (km)]]</f>
        <v>55.099000000000004</v>
      </c>
      <c r="O249" s="192">
        <f>+Urq_InfraMR[[#This Row],[Total Vías (excluido Auxiliares)]]</f>
        <v>55.099000000000004</v>
      </c>
      <c r="P249" s="1">
        <v>4</v>
      </c>
      <c r="Q249" s="1">
        <v>19</v>
      </c>
      <c r="R249" s="1">
        <v>0</v>
      </c>
      <c r="S249" s="194">
        <f t="shared" si="22"/>
        <v>23</v>
      </c>
      <c r="T249" s="194">
        <v>23</v>
      </c>
      <c r="U249" s="1">
        <v>0</v>
      </c>
      <c r="V249" s="1">
        <v>27</v>
      </c>
      <c r="W249" s="1">
        <v>0</v>
      </c>
      <c r="X249" s="1">
        <v>0</v>
      </c>
      <c r="Y249" s="1">
        <v>2</v>
      </c>
      <c r="Z249" s="196">
        <f t="shared" si="23"/>
        <v>29</v>
      </c>
      <c r="AA249" s="1">
        <v>5</v>
      </c>
      <c r="AB249" s="1">
        <v>6</v>
      </c>
      <c r="AC249" s="1">
        <f>+Urq_InfraMR[[#This Row],[Total Pasos Vehiculares a Nivel]]</f>
        <v>29</v>
      </c>
      <c r="AD249" s="196">
        <f t="shared" si="24"/>
        <v>40</v>
      </c>
      <c r="AE249" s="1">
        <v>1</v>
      </c>
      <c r="AF249" s="1">
        <v>3</v>
      </c>
      <c r="AG249" s="1">
        <v>36</v>
      </c>
      <c r="AH249" s="196">
        <f t="shared" si="25"/>
        <v>40</v>
      </c>
      <c r="AI249" s="7">
        <v>18.658000000000001</v>
      </c>
      <c r="AJ249" s="7">
        <v>0</v>
      </c>
      <c r="AK249" s="7">
        <v>7.0919999999999996</v>
      </c>
      <c r="AL249" s="198">
        <f t="shared" si="26"/>
        <v>25.75</v>
      </c>
      <c r="AM249" s="1">
        <v>1</v>
      </c>
      <c r="AN249" s="1">
        <v>0</v>
      </c>
      <c r="AO249" s="1">
        <v>0</v>
      </c>
      <c r="AP249" s="200">
        <f t="shared" si="27"/>
        <v>1</v>
      </c>
      <c r="AQ249" s="1">
        <v>0</v>
      </c>
      <c r="AR249" s="1">
        <v>128</v>
      </c>
      <c r="AS249" s="1">
        <v>0</v>
      </c>
      <c r="AT249" s="200">
        <f>+Urq_InfraMR[[#This Row],[B.02.1 - Parque de Coches Eléctricos Motrices]]+Urq_InfraMR[[#This Row],[B.02.2 - Parque de Coches Eléctricos Motrices Remolcados Tipo R]]+Urq_InfraMR[[#This Row],[B.02.3 - Parque de Coches Eléctricos Motrices Tipo R]]</f>
        <v>128</v>
      </c>
      <c r="AU249" s="1">
        <v>0</v>
      </c>
      <c r="AV249" s="1">
        <v>0</v>
      </c>
      <c r="AW249" s="1">
        <v>0</v>
      </c>
      <c r="AX249" s="200">
        <f>+Urq_InfraMR[[#This Row],[B.03.1 - Parque de Coches Motores Motrices Remolcados]]+Urq_InfraMR[[#This Row],[B.03.2 - Parque de Coches Motores Motrices Intermedios]]+Urq_InfraMR[[#This Row],[B.03.3 - Parque de Coches Motores Motrices Cabina]]</f>
        <v>0</v>
      </c>
      <c r="AY249" s="1">
        <v>0</v>
      </c>
      <c r="AZ249" s="1">
        <v>0</v>
      </c>
      <c r="BA249" s="1">
        <v>0</v>
      </c>
      <c r="BB249" s="1">
        <v>0</v>
      </c>
      <c r="BC249" s="200">
        <f>+SUM(Urq_InfraMR[[#This Row],[B.04.1 - Parque de Coches Remolcados Clase Unica]:[B.04.5 - Parque de Coches Remolcados para Servicios Especiales (Cartoneros)]])</f>
        <v>0</v>
      </c>
      <c r="BD249" s="356">
        <v>0</v>
      </c>
      <c r="BE249" s="1">
        <v>1</v>
      </c>
      <c r="BF249" s="1">
        <v>0</v>
      </c>
      <c r="BG249" s="235">
        <v>1435</v>
      </c>
    </row>
    <row r="250" spans="1:59">
      <c r="A250" s="1">
        <v>2013</v>
      </c>
      <c r="B250" s="1" t="s">
        <v>69</v>
      </c>
      <c r="C250" s="10">
        <v>0.2</v>
      </c>
      <c r="D250" s="10">
        <v>0</v>
      </c>
      <c r="E250" s="10">
        <v>0</v>
      </c>
      <c r="F250" s="10">
        <v>25.676639999999999</v>
      </c>
      <c r="G250" s="192">
        <f t="shared" si="21"/>
        <v>25.876639999999998</v>
      </c>
      <c r="H250" s="192">
        <f>+Urq_InfraMR[[#This Row],[Total Líneas de Explotación ]]</f>
        <v>25.876639999999998</v>
      </c>
      <c r="I250" s="192">
        <v>25.677</v>
      </c>
      <c r="J250" s="10">
        <v>0.2</v>
      </c>
      <c r="K250" s="10">
        <v>2.5569999999999999</v>
      </c>
      <c r="L250" s="10">
        <v>54.899000000000001</v>
      </c>
      <c r="M250" s="10">
        <v>3.875</v>
      </c>
      <c r="N250" s="192">
        <f>+Urq_InfraMR[[#This Row],[A.03.1 -  Longitud de Vías de Explotación No Electrificadas Troncales y Ramales (vía principal) (km)]]+Urq_InfraMR[[#This Row],[A.04.1 -  Longitud de Vías de Explotación Electrificadas Troncales y Ramales (vía principal) (km)]]</f>
        <v>55.099000000000004</v>
      </c>
      <c r="O250" s="192">
        <f>+Urq_InfraMR[[#This Row],[Total Vías (excluido Auxiliares)]]</f>
        <v>55.099000000000004</v>
      </c>
      <c r="P250" s="1">
        <v>4</v>
      </c>
      <c r="Q250" s="1">
        <v>19</v>
      </c>
      <c r="R250" s="1">
        <v>0</v>
      </c>
      <c r="S250" s="194">
        <f t="shared" si="22"/>
        <v>23</v>
      </c>
      <c r="T250" s="194">
        <v>23</v>
      </c>
      <c r="U250" s="1">
        <v>0</v>
      </c>
      <c r="V250" s="1">
        <v>27</v>
      </c>
      <c r="W250" s="1">
        <v>0</v>
      </c>
      <c r="X250" s="1">
        <v>0</v>
      </c>
      <c r="Y250" s="1">
        <v>2</v>
      </c>
      <c r="Z250" s="196">
        <f t="shared" si="23"/>
        <v>29</v>
      </c>
      <c r="AA250" s="1">
        <v>5</v>
      </c>
      <c r="AB250" s="1">
        <v>6</v>
      </c>
      <c r="AC250" s="1">
        <f>+Urq_InfraMR[[#This Row],[Total Pasos Vehiculares a Nivel]]</f>
        <v>29</v>
      </c>
      <c r="AD250" s="196">
        <f t="shared" si="24"/>
        <v>40</v>
      </c>
      <c r="AE250" s="1">
        <v>1</v>
      </c>
      <c r="AF250" s="1">
        <v>3</v>
      </c>
      <c r="AG250" s="1">
        <v>36</v>
      </c>
      <c r="AH250" s="196">
        <f t="shared" si="25"/>
        <v>40</v>
      </c>
      <c r="AI250" s="7">
        <v>18.658000000000001</v>
      </c>
      <c r="AJ250" s="7">
        <v>0</v>
      </c>
      <c r="AK250" s="7">
        <v>7.0919999999999996</v>
      </c>
      <c r="AL250" s="198">
        <f t="shared" si="26"/>
        <v>25.75</v>
      </c>
      <c r="AM250" s="1">
        <v>1</v>
      </c>
      <c r="AN250" s="1">
        <v>0</v>
      </c>
      <c r="AO250" s="1">
        <v>0</v>
      </c>
      <c r="AP250" s="200">
        <f t="shared" si="27"/>
        <v>1</v>
      </c>
      <c r="AQ250" s="1">
        <v>0</v>
      </c>
      <c r="AR250" s="1">
        <v>128</v>
      </c>
      <c r="AS250" s="1">
        <v>0</v>
      </c>
      <c r="AT250" s="200">
        <f>+Urq_InfraMR[[#This Row],[B.02.1 - Parque de Coches Eléctricos Motrices]]+Urq_InfraMR[[#This Row],[B.02.2 - Parque de Coches Eléctricos Motrices Remolcados Tipo R]]+Urq_InfraMR[[#This Row],[B.02.3 - Parque de Coches Eléctricos Motrices Tipo R]]</f>
        <v>128</v>
      </c>
      <c r="AU250" s="1">
        <v>0</v>
      </c>
      <c r="AV250" s="1">
        <v>0</v>
      </c>
      <c r="AW250" s="1">
        <v>0</v>
      </c>
      <c r="AX250" s="200">
        <f>+Urq_InfraMR[[#This Row],[B.03.1 - Parque de Coches Motores Motrices Remolcados]]+Urq_InfraMR[[#This Row],[B.03.2 - Parque de Coches Motores Motrices Intermedios]]+Urq_InfraMR[[#This Row],[B.03.3 - Parque de Coches Motores Motrices Cabina]]</f>
        <v>0</v>
      </c>
      <c r="AY250" s="1">
        <v>0</v>
      </c>
      <c r="AZ250" s="1">
        <v>0</v>
      </c>
      <c r="BA250" s="1">
        <v>0</v>
      </c>
      <c r="BB250" s="1">
        <v>0</v>
      </c>
      <c r="BC250" s="200">
        <f>+SUM(Urq_InfraMR[[#This Row],[B.04.1 - Parque de Coches Remolcados Clase Unica]:[B.04.5 - Parque de Coches Remolcados para Servicios Especiales (Cartoneros)]])</f>
        <v>0</v>
      </c>
      <c r="BD250" s="356">
        <v>0</v>
      </c>
      <c r="BE250" s="1">
        <v>1</v>
      </c>
      <c r="BF250" s="1">
        <v>0</v>
      </c>
      <c r="BG250" s="235">
        <v>1435</v>
      </c>
    </row>
    <row r="251" spans="1:59">
      <c r="A251" s="1">
        <v>2013</v>
      </c>
      <c r="B251" s="1" t="s">
        <v>70</v>
      </c>
      <c r="C251" s="10">
        <v>0.2</v>
      </c>
      <c r="D251" s="10">
        <v>0</v>
      </c>
      <c r="E251" s="10">
        <v>0</v>
      </c>
      <c r="F251" s="10">
        <v>25.676639999999999</v>
      </c>
      <c r="G251" s="192">
        <f t="shared" si="21"/>
        <v>25.876639999999998</v>
      </c>
      <c r="H251" s="192">
        <f>+Urq_InfraMR[[#This Row],[Total Líneas de Explotación ]]</f>
        <v>25.876639999999998</v>
      </c>
      <c r="I251" s="192">
        <v>25.677</v>
      </c>
      <c r="J251" s="10">
        <v>0.2</v>
      </c>
      <c r="K251" s="10">
        <v>2.5569999999999999</v>
      </c>
      <c r="L251" s="10">
        <v>54.899000000000001</v>
      </c>
      <c r="M251" s="10">
        <v>3.875</v>
      </c>
      <c r="N251" s="192">
        <f>+Urq_InfraMR[[#This Row],[A.03.1 -  Longitud de Vías de Explotación No Electrificadas Troncales y Ramales (vía principal) (km)]]+Urq_InfraMR[[#This Row],[A.04.1 -  Longitud de Vías de Explotación Electrificadas Troncales y Ramales (vía principal) (km)]]</f>
        <v>55.099000000000004</v>
      </c>
      <c r="O251" s="192">
        <f>+Urq_InfraMR[[#This Row],[Total Vías (excluido Auxiliares)]]</f>
        <v>55.099000000000004</v>
      </c>
      <c r="P251" s="1">
        <v>4</v>
      </c>
      <c r="Q251" s="1">
        <v>19</v>
      </c>
      <c r="R251" s="1">
        <v>0</v>
      </c>
      <c r="S251" s="194">
        <f t="shared" si="22"/>
        <v>23</v>
      </c>
      <c r="T251" s="194">
        <v>23</v>
      </c>
      <c r="U251" s="1">
        <v>0</v>
      </c>
      <c r="V251" s="1">
        <v>27</v>
      </c>
      <c r="W251" s="1">
        <v>0</v>
      </c>
      <c r="X251" s="1">
        <v>0</v>
      </c>
      <c r="Y251" s="1">
        <v>2</v>
      </c>
      <c r="Z251" s="196">
        <f t="shared" si="23"/>
        <v>29</v>
      </c>
      <c r="AA251" s="1">
        <v>5</v>
      </c>
      <c r="AB251" s="1">
        <v>6</v>
      </c>
      <c r="AC251" s="1">
        <f>+Urq_InfraMR[[#This Row],[Total Pasos Vehiculares a Nivel]]</f>
        <v>29</v>
      </c>
      <c r="AD251" s="196">
        <f t="shared" si="24"/>
        <v>40</v>
      </c>
      <c r="AE251" s="1">
        <v>1</v>
      </c>
      <c r="AF251" s="1">
        <v>3</v>
      </c>
      <c r="AG251" s="1">
        <v>36</v>
      </c>
      <c r="AH251" s="196">
        <f t="shared" si="25"/>
        <v>40</v>
      </c>
      <c r="AI251" s="7">
        <v>18.658000000000001</v>
      </c>
      <c r="AJ251" s="7">
        <v>0</v>
      </c>
      <c r="AK251" s="7">
        <v>7.0919999999999996</v>
      </c>
      <c r="AL251" s="198">
        <f t="shared" si="26"/>
        <v>25.75</v>
      </c>
      <c r="AM251" s="1">
        <v>1</v>
      </c>
      <c r="AN251" s="1">
        <v>0</v>
      </c>
      <c r="AO251" s="1">
        <v>0</v>
      </c>
      <c r="AP251" s="200">
        <f t="shared" si="27"/>
        <v>1</v>
      </c>
      <c r="AQ251" s="1">
        <v>0</v>
      </c>
      <c r="AR251" s="1">
        <v>128</v>
      </c>
      <c r="AS251" s="1">
        <v>0</v>
      </c>
      <c r="AT251" s="200">
        <f>+Urq_InfraMR[[#This Row],[B.02.1 - Parque de Coches Eléctricos Motrices]]+Urq_InfraMR[[#This Row],[B.02.2 - Parque de Coches Eléctricos Motrices Remolcados Tipo R]]+Urq_InfraMR[[#This Row],[B.02.3 - Parque de Coches Eléctricos Motrices Tipo R]]</f>
        <v>128</v>
      </c>
      <c r="AU251" s="1">
        <v>0</v>
      </c>
      <c r="AV251" s="1">
        <v>0</v>
      </c>
      <c r="AW251" s="1">
        <v>0</v>
      </c>
      <c r="AX251" s="200">
        <f>+Urq_InfraMR[[#This Row],[B.03.1 - Parque de Coches Motores Motrices Remolcados]]+Urq_InfraMR[[#This Row],[B.03.2 - Parque de Coches Motores Motrices Intermedios]]+Urq_InfraMR[[#This Row],[B.03.3 - Parque de Coches Motores Motrices Cabina]]</f>
        <v>0</v>
      </c>
      <c r="AY251" s="1">
        <v>0</v>
      </c>
      <c r="AZ251" s="1">
        <v>0</v>
      </c>
      <c r="BA251" s="1">
        <v>0</v>
      </c>
      <c r="BB251" s="1">
        <v>0</v>
      </c>
      <c r="BC251" s="200">
        <f>+SUM(Urq_InfraMR[[#This Row],[B.04.1 - Parque de Coches Remolcados Clase Unica]:[B.04.5 - Parque de Coches Remolcados para Servicios Especiales (Cartoneros)]])</f>
        <v>0</v>
      </c>
      <c r="BD251" s="356">
        <v>0</v>
      </c>
      <c r="BE251" s="1">
        <v>1</v>
      </c>
      <c r="BF251" s="1">
        <v>0</v>
      </c>
      <c r="BG251" s="235">
        <v>1435</v>
      </c>
    </row>
    <row r="252" spans="1:59">
      <c r="A252" s="1">
        <v>2013</v>
      </c>
      <c r="B252" s="1" t="s">
        <v>71</v>
      </c>
      <c r="C252" s="10">
        <v>0.2</v>
      </c>
      <c r="D252" s="10">
        <v>0</v>
      </c>
      <c r="E252" s="10">
        <v>0</v>
      </c>
      <c r="F252" s="10">
        <v>25.676639999999999</v>
      </c>
      <c r="G252" s="192">
        <f t="shared" si="21"/>
        <v>25.876639999999998</v>
      </c>
      <c r="H252" s="192">
        <f>+Urq_InfraMR[[#This Row],[Total Líneas de Explotación ]]</f>
        <v>25.876639999999998</v>
      </c>
      <c r="I252" s="192">
        <v>25.677</v>
      </c>
      <c r="J252" s="10">
        <v>0.2</v>
      </c>
      <c r="K252" s="10">
        <v>2.5569999999999999</v>
      </c>
      <c r="L252" s="10">
        <v>54.899000000000001</v>
      </c>
      <c r="M252" s="10">
        <v>3.875</v>
      </c>
      <c r="N252" s="192">
        <f>+Urq_InfraMR[[#This Row],[A.03.1 -  Longitud de Vías de Explotación No Electrificadas Troncales y Ramales (vía principal) (km)]]+Urq_InfraMR[[#This Row],[A.04.1 -  Longitud de Vías de Explotación Electrificadas Troncales y Ramales (vía principal) (km)]]</f>
        <v>55.099000000000004</v>
      </c>
      <c r="O252" s="192">
        <f>+Urq_InfraMR[[#This Row],[Total Vías (excluido Auxiliares)]]</f>
        <v>55.099000000000004</v>
      </c>
      <c r="P252" s="1">
        <v>4</v>
      </c>
      <c r="Q252" s="1">
        <v>19</v>
      </c>
      <c r="R252" s="1">
        <v>0</v>
      </c>
      <c r="S252" s="194">
        <f t="shared" si="22"/>
        <v>23</v>
      </c>
      <c r="T252" s="194">
        <v>23</v>
      </c>
      <c r="U252" s="1">
        <v>0</v>
      </c>
      <c r="V252" s="1">
        <v>27</v>
      </c>
      <c r="W252" s="1">
        <v>0</v>
      </c>
      <c r="X252" s="1">
        <v>0</v>
      </c>
      <c r="Y252" s="1">
        <v>2</v>
      </c>
      <c r="Z252" s="196">
        <f t="shared" si="23"/>
        <v>29</v>
      </c>
      <c r="AA252" s="1">
        <v>5</v>
      </c>
      <c r="AB252" s="1">
        <v>6</v>
      </c>
      <c r="AC252" s="1">
        <f>+Urq_InfraMR[[#This Row],[Total Pasos Vehiculares a Nivel]]</f>
        <v>29</v>
      </c>
      <c r="AD252" s="196">
        <f t="shared" si="24"/>
        <v>40</v>
      </c>
      <c r="AE252" s="1">
        <v>1</v>
      </c>
      <c r="AF252" s="1">
        <v>3</v>
      </c>
      <c r="AG252" s="1">
        <v>36</v>
      </c>
      <c r="AH252" s="196">
        <f t="shared" si="25"/>
        <v>40</v>
      </c>
      <c r="AI252" s="7">
        <v>18.658000000000001</v>
      </c>
      <c r="AJ252" s="7">
        <v>0</v>
      </c>
      <c r="AK252" s="7">
        <v>7.0919999999999996</v>
      </c>
      <c r="AL252" s="198">
        <f t="shared" si="26"/>
        <v>25.75</v>
      </c>
      <c r="AM252" s="1">
        <v>1</v>
      </c>
      <c r="AN252" s="1">
        <v>0</v>
      </c>
      <c r="AO252" s="1">
        <v>0</v>
      </c>
      <c r="AP252" s="200">
        <f t="shared" si="27"/>
        <v>1</v>
      </c>
      <c r="AQ252" s="1">
        <v>0</v>
      </c>
      <c r="AR252" s="1">
        <v>128</v>
      </c>
      <c r="AS252" s="1">
        <v>0</v>
      </c>
      <c r="AT252" s="200">
        <f>+Urq_InfraMR[[#This Row],[B.02.1 - Parque de Coches Eléctricos Motrices]]+Urq_InfraMR[[#This Row],[B.02.2 - Parque de Coches Eléctricos Motrices Remolcados Tipo R]]+Urq_InfraMR[[#This Row],[B.02.3 - Parque de Coches Eléctricos Motrices Tipo R]]</f>
        <v>128</v>
      </c>
      <c r="AU252" s="1">
        <v>0</v>
      </c>
      <c r="AV252" s="1">
        <v>0</v>
      </c>
      <c r="AW252" s="1">
        <v>0</v>
      </c>
      <c r="AX252" s="200">
        <f>+Urq_InfraMR[[#This Row],[B.03.1 - Parque de Coches Motores Motrices Remolcados]]+Urq_InfraMR[[#This Row],[B.03.2 - Parque de Coches Motores Motrices Intermedios]]+Urq_InfraMR[[#This Row],[B.03.3 - Parque de Coches Motores Motrices Cabina]]</f>
        <v>0</v>
      </c>
      <c r="AY252" s="1">
        <v>0</v>
      </c>
      <c r="AZ252" s="1">
        <v>0</v>
      </c>
      <c r="BA252" s="1">
        <v>0</v>
      </c>
      <c r="BB252" s="1">
        <v>0</v>
      </c>
      <c r="BC252" s="200">
        <f>+SUM(Urq_InfraMR[[#This Row],[B.04.1 - Parque de Coches Remolcados Clase Unica]:[B.04.5 - Parque de Coches Remolcados para Servicios Especiales (Cartoneros)]])</f>
        <v>0</v>
      </c>
      <c r="BD252" s="356">
        <v>0</v>
      </c>
      <c r="BE252" s="1">
        <v>1</v>
      </c>
      <c r="BF252" s="1">
        <v>0</v>
      </c>
      <c r="BG252" s="235">
        <v>1435</v>
      </c>
    </row>
    <row r="253" spans="1:59">
      <c r="A253" s="1">
        <v>2013</v>
      </c>
      <c r="B253" s="1" t="s">
        <v>72</v>
      </c>
      <c r="C253" s="10">
        <v>0.2</v>
      </c>
      <c r="D253" s="10">
        <v>0</v>
      </c>
      <c r="E253" s="10">
        <v>0</v>
      </c>
      <c r="F253" s="10">
        <v>25.676639999999999</v>
      </c>
      <c r="G253" s="192">
        <f t="shared" si="21"/>
        <v>25.876639999999998</v>
      </c>
      <c r="H253" s="192">
        <f>+Urq_InfraMR[[#This Row],[Total Líneas de Explotación ]]</f>
        <v>25.876639999999998</v>
      </c>
      <c r="I253" s="192">
        <v>25.677</v>
      </c>
      <c r="J253" s="10">
        <v>0.2</v>
      </c>
      <c r="K253" s="10">
        <v>2.5569999999999999</v>
      </c>
      <c r="L253" s="10">
        <v>54.899000000000001</v>
      </c>
      <c r="M253" s="10">
        <v>3.875</v>
      </c>
      <c r="N253" s="192">
        <f>+Urq_InfraMR[[#This Row],[A.03.1 -  Longitud de Vías de Explotación No Electrificadas Troncales y Ramales (vía principal) (km)]]+Urq_InfraMR[[#This Row],[A.04.1 -  Longitud de Vías de Explotación Electrificadas Troncales y Ramales (vía principal) (km)]]</f>
        <v>55.099000000000004</v>
      </c>
      <c r="O253" s="192">
        <f>+Urq_InfraMR[[#This Row],[Total Vías (excluido Auxiliares)]]</f>
        <v>55.099000000000004</v>
      </c>
      <c r="P253" s="1">
        <v>4</v>
      </c>
      <c r="Q253" s="1">
        <v>19</v>
      </c>
      <c r="R253" s="1">
        <v>0</v>
      </c>
      <c r="S253" s="194">
        <f t="shared" si="22"/>
        <v>23</v>
      </c>
      <c r="T253" s="194">
        <v>23</v>
      </c>
      <c r="U253" s="1">
        <v>0</v>
      </c>
      <c r="V253" s="1">
        <v>27</v>
      </c>
      <c r="W253" s="1">
        <v>0</v>
      </c>
      <c r="X253" s="1">
        <v>0</v>
      </c>
      <c r="Y253" s="1">
        <v>2</v>
      </c>
      <c r="Z253" s="196">
        <f t="shared" si="23"/>
        <v>29</v>
      </c>
      <c r="AA253" s="1">
        <v>5</v>
      </c>
      <c r="AB253" s="1">
        <v>6</v>
      </c>
      <c r="AC253" s="1">
        <f>+Urq_InfraMR[[#This Row],[Total Pasos Vehiculares a Nivel]]</f>
        <v>29</v>
      </c>
      <c r="AD253" s="196">
        <f t="shared" si="24"/>
        <v>40</v>
      </c>
      <c r="AE253" s="1">
        <v>1</v>
      </c>
      <c r="AF253" s="1">
        <v>3</v>
      </c>
      <c r="AG253" s="1">
        <v>36</v>
      </c>
      <c r="AH253" s="196">
        <f t="shared" si="25"/>
        <v>40</v>
      </c>
      <c r="AI253" s="7">
        <v>18.658000000000001</v>
      </c>
      <c r="AJ253" s="7">
        <v>0</v>
      </c>
      <c r="AK253" s="7">
        <v>7.0919999999999996</v>
      </c>
      <c r="AL253" s="198">
        <f t="shared" si="26"/>
        <v>25.75</v>
      </c>
      <c r="AM253" s="1">
        <v>1</v>
      </c>
      <c r="AN253" s="1">
        <v>0</v>
      </c>
      <c r="AO253" s="1">
        <v>0</v>
      </c>
      <c r="AP253" s="200">
        <f t="shared" si="27"/>
        <v>1</v>
      </c>
      <c r="AQ253" s="1">
        <v>0</v>
      </c>
      <c r="AR253" s="1">
        <v>128</v>
      </c>
      <c r="AS253" s="1">
        <v>0</v>
      </c>
      <c r="AT253" s="200">
        <f>+Urq_InfraMR[[#This Row],[B.02.1 - Parque de Coches Eléctricos Motrices]]+Urq_InfraMR[[#This Row],[B.02.2 - Parque de Coches Eléctricos Motrices Remolcados Tipo R]]+Urq_InfraMR[[#This Row],[B.02.3 - Parque de Coches Eléctricos Motrices Tipo R]]</f>
        <v>128</v>
      </c>
      <c r="AU253" s="1">
        <v>0</v>
      </c>
      <c r="AV253" s="1">
        <v>0</v>
      </c>
      <c r="AW253" s="1">
        <v>0</v>
      </c>
      <c r="AX253" s="200">
        <f>+Urq_InfraMR[[#This Row],[B.03.1 - Parque de Coches Motores Motrices Remolcados]]+Urq_InfraMR[[#This Row],[B.03.2 - Parque de Coches Motores Motrices Intermedios]]+Urq_InfraMR[[#This Row],[B.03.3 - Parque de Coches Motores Motrices Cabina]]</f>
        <v>0</v>
      </c>
      <c r="AY253" s="1">
        <v>0</v>
      </c>
      <c r="AZ253" s="1">
        <v>0</v>
      </c>
      <c r="BA253" s="1">
        <v>0</v>
      </c>
      <c r="BB253" s="1">
        <v>0</v>
      </c>
      <c r="BC253" s="200">
        <f>+SUM(Urq_InfraMR[[#This Row],[B.04.1 - Parque de Coches Remolcados Clase Unica]:[B.04.5 - Parque de Coches Remolcados para Servicios Especiales (Cartoneros)]])</f>
        <v>0</v>
      </c>
      <c r="BD253" s="356">
        <v>0</v>
      </c>
      <c r="BE253" s="1">
        <v>1</v>
      </c>
      <c r="BF253" s="1">
        <v>0</v>
      </c>
      <c r="BG253" s="235">
        <v>1435</v>
      </c>
    </row>
    <row r="254" spans="1:59">
      <c r="A254" s="1">
        <v>2014</v>
      </c>
      <c r="B254" s="1" t="s">
        <v>61</v>
      </c>
      <c r="C254" s="10">
        <v>0.2</v>
      </c>
      <c r="D254" s="10">
        <v>0</v>
      </c>
      <c r="E254" s="10">
        <v>0</v>
      </c>
      <c r="F254" s="10">
        <v>25.676639999999999</v>
      </c>
      <c r="G254" s="192">
        <f t="shared" si="21"/>
        <v>25.876639999999998</v>
      </c>
      <c r="H254" s="192">
        <f>+Urq_InfraMR[[#This Row],[Total Líneas de Explotación ]]</f>
        <v>25.876639999999998</v>
      </c>
      <c r="I254" s="192">
        <v>25.677</v>
      </c>
      <c r="J254" s="10">
        <v>0.2</v>
      </c>
      <c r="K254" s="10">
        <v>2.5569999999999999</v>
      </c>
      <c r="L254" s="10">
        <v>54.899000000000001</v>
      </c>
      <c r="M254" s="10">
        <v>3.875</v>
      </c>
      <c r="N254" s="192">
        <f>+Urq_InfraMR[[#This Row],[A.03.1 -  Longitud de Vías de Explotación No Electrificadas Troncales y Ramales (vía principal) (km)]]+Urq_InfraMR[[#This Row],[A.04.1 -  Longitud de Vías de Explotación Electrificadas Troncales y Ramales (vía principal) (km)]]</f>
        <v>55.099000000000004</v>
      </c>
      <c r="O254" s="192">
        <f>+Urq_InfraMR[[#This Row],[Total Vías (excluido Auxiliares)]]</f>
        <v>55.099000000000004</v>
      </c>
      <c r="P254" s="1">
        <v>4</v>
      </c>
      <c r="Q254" s="1">
        <v>19</v>
      </c>
      <c r="R254" s="1">
        <v>0</v>
      </c>
      <c r="S254" s="194">
        <f t="shared" si="22"/>
        <v>23</v>
      </c>
      <c r="T254" s="194">
        <v>23</v>
      </c>
      <c r="U254" s="1">
        <v>0</v>
      </c>
      <c r="V254" s="1">
        <v>27</v>
      </c>
      <c r="W254" s="1">
        <v>0</v>
      </c>
      <c r="X254" s="1">
        <v>0</v>
      </c>
      <c r="Y254" s="1">
        <v>2</v>
      </c>
      <c r="Z254" s="196">
        <f t="shared" si="23"/>
        <v>29</v>
      </c>
      <c r="AA254" s="1">
        <v>5</v>
      </c>
      <c r="AB254" s="1">
        <v>6</v>
      </c>
      <c r="AC254" s="1">
        <f>+Urq_InfraMR[[#This Row],[Total Pasos Vehiculares a Nivel]]</f>
        <v>29</v>
      </c>
      <c r="AD254" s="196">
        <f t="shared" si="24"/>
        <v>40</v>
      </c>
      <c r="AE254" s="1">
        <v>1</v>
      </c>
      <c r="AF254" s="1">
        <v>3</v>
      </c>
      <c r="AG254" s="1">
        <v>36</v>
      </c>
      <c r="AH254" s="196">
        <f t="shared" si="25"/>
        <v>40</v>
      </c>
      <c r="AI254" s="7">
        <v>18.658000000000001</v>
      </c>
      <c r="AJ254" s="7">
        <v>0</v>
      </c>
      <c r="AK254" s="7">
        <v>7.0919999999999996</v>
      </c>
      <c r="AL254" s="198">
        <f t="shared" si="26"/>
        <v>25.75</v>
      </c>
      <c r="AM254" s="1">
        <v>1</v>
      </c>
      <c r="AN254" s="1">
        <v>0</v>
      </c>
      <c r="AO254" s="1">
        <v>0</v>
      </c>
      <c r="AP254" s="200">
        <f t="shared" si="27"/>
        <v>1</v>
      </c>
      <c r="AQ254" s="1">
        <v>0</v>
      </c>
      <c r="AR254" s="1">
        <v>128</v>
      </c>
      <c r="AS254" s="1">
        <v>0</v>
      </c>
      <c r="AT254" s="200">
        <f>+Urq_InfraMR[[#This Row],[B.02.1 - Parque de Coches Eléctricos Motrices]]+Urq_InfraMR[[#This Row],[B.02.2 - Parque de Coches Eléctricos Motrices Remolcados Tipo R]]+Urq_InfraMR[[#This Row],[B.02.3 - Parque de Coches Eléctricos Motrices Tipo R]]</f>
        <v>128</v>
      </c>
      <c r="AU254" s="1">
        <v>0</v>
      </c>
      <c r="AV254" s="1">
        <v>0</v>
      </c>
      <c r="AW254" s="1">
        <v>0</v>
      </c>
      <c r="AX254" s="200">
        <f>+Urq_InfraMR[[#This Row],[B.03.1 - Parque de Coches Motores Motrices Remolcados]]+Urq_InfraMR[[#This Row],[B.03.2 - Parque de Coches Motores Motrices Intermedios]]+Urq_InfraMR[[#This Row],[B.03.3 - Parque de Coches Motores Motrices Cabina]]</f>
        <v>0</v>
      </c>
      <c r="AY254" s="1">
        <v>0</v>
      </c>
      <c r="AZ254" s="1">
        <v>0</v>
      </c>
      <c r="BA254" s="1">
        <v>0</v>
      </c>
      <c r="BB254" s="1">
        <v>0</v>
      </c>
      <c r="BC254" s="200">
        <f>+SUM(Urq_InfraMR[[#This Row],[B.04.1 - Parque de Coches Remolcados Clase Unica]:[B.04.5 - Parque de Coches Remolcados para Servicios Especiales (Cartoneros)]])</f>
        <v>0</v>
      </c>
      <c r="BD254" s="356">
        <v>0</v>
      </c>
      <c r="BE254" s="1">
        <v>1</v>
      </c>
      <c r="BF254" s="1">
        <v>0</v>
      </c>
      <c r="BG254" s="235">
        <v>1435</v>
      </c>
    </row>
    <row r="255" spans="1:59">
      <c r="A255" s="1">
        <v>2014</v>
      </c>
      <c r="B255" s="1" t="s">
        <v>62</v>
      </c>
      <c r="C255" s="10">
        <v>0.2</v>
      </c>
      <c r="D255" s="10">
        <v>0</v>
      </c>
      <c r="E255" s="10">
        <v>0</v>
      </c>
      <c r="F255" s="10">
        <v>25.676639999999999</v>
      </c>
      <c r="G255" s="192">
        <f t="shared" si="21"/>
        <v>25.876639999999998</v>
      </c>
      <c r="H255" s="192">
        <f>+Urq_InfraMR[[#This Row],[Total Líneas de Explotación ]]</f>
        <v>25.876639999999998</v>
      </c>
      <c r="I255" s="192">
        <v>25.677</v>
      </c>
      <c r="J255" s="10">
        <v>0.2</v>
      </c>
      <c r="K255" s="10">
        <v>2.5569999999999999</v>
      </c>
      <c r="L255" s="10">
        <v>54.899000000000001</v>
      </c>
      <c r="M255" s="10">
        <v>3.875</v>
      </c>
      <c r="N255" s="192">
        <f>+Urq_InfraMR[[#This Row],[A.03.1 -  Longitud de Vías de Explotación No Electrificadas Troncales y Ramales (vía principal) (km)]]+Urq_InfraMR[[#This Row],[A.04.1 -  Longitud de Vías de Explotación Electrificadas Troncales y Ramales (vía principal) (km)]]</f>
        <v>55.099000000000004</v>
      </c>
      <c r="O255" s="192">
        <f>+Urq_InfraMR[[#This Row],[Total Vías (excluido Auxiliares)]]</f>
        <v>55.099000000000004</v>
      </c>
      <c r="P255" s="1">
        <v>4</v>
      </c>
      <c r="Q255" s="1">
        <v>19</v>
      </c>
      <c r="R255" s="1">
        <v>0</v>
      </c>
      <c r="S255" s="194">
        <f t="shared" si="22"/>
        <v>23</v>
      </c>
      <c r="T255" s="194">
        <v>23</v>
      </c>
      <c r="U255" s="1">
        <v>0</v>
      </c>
      <c r="V255" s="1">
        <v>27</v>
      </c>
      <c r="W255" s="1">
        <v>0</v>
      </c>
      <c r="X255" s="1">
        <v>0</v>
      </c>
      <c r="Y255" s="1">
        <v>2</v>
      </c>
      <c r="Z255" s="196">
        <f t="shared" si="23"/>
        <v>29</v>
      </c>
      <c r="AA255" s="1">
        <v>5</v>
      </c>
      <c r="AB255" s="1">
        <v>6</v>
      </c>
      <c r="AC255" s="1">
        <f>+Urq_InfraMR[[#This Row],[Total Pasos Vehiculares a Nivel]]</f>
        <v>29</v>
      </c>
      <c r="AD255" s="196">
        <f t="shared" si="24"/>
        <v>40</v>
      </c>
      <c r="AE255" s="1">
        <v>1</v>
      </c>
      <c r="AF255" s="1">
        <v>3</v>
      </c>
      <c r="AG255" s="1">
        <v>36</v>
      </c>
      <c r="AH255" s="196">
        <f t="shared" si="25"/>
        <v>40</v>
      </c>
      <c r="AI255" s="7">
        <v>18.658000000000001</v>
      </c>
      <c r="AJ255" s="7">
        <v>0</v>
      </c>
      <c r="AK255" s="7">
        <v>7.0919999999999996</v>
      </c>
      <c r="AL255" s="198">
        <f t="shared" si="26"/>
        <v>25.75</v>
      </c>
      <c r="AM255" s="1">
        <v>1</v>
      </c>
      <c r="AN255" s="1">
        <v>0</v>
      </c>
      <c r="AO255" s="1">
        <v>0</v>
      </c>
      <c r="AP255" s="200">
        <f t="shared" si="27"/>
        <v>1</v>
      </c>
      <c r="AQ255" s="1">
        <v>0</v>
      </c>
      <c r="AR255" s="1">
        <v>128</v>
      </c>
      <c r="AS255" s="1">
        <v>0</v>
      </c>
      <c r="AT255" s="200">
        <f>+Urq_InfraMR[[#This Row],[B.02.1 - Parque de Coches Eléctricos Motrices]]+Urq_InfraMR[[#This Row],[B.02.2 - Parque de Coches Eléctricos Motrices Remolcados Tipo R]]+Urq_InfraMR[[#This Row],[B.02.3 - Parque de Coches Eléctricos Motrices Tipo R]]</f>
        <v>128</v>
      </c>
      <c r="AU255" s="1">
        <v>0</v>
      </c>
      <c r="AV255" s="1">
        <v>0</v>
      </c>
      <c r="AW255" s="1">
        <v>0</v>
      </c>
      <c r="AX255" s="200">
        <f>+Urq_InfraMR[[#This Row],[B.03.1 - Parque de Coches Motores Motrices Remolcados]]+Urq_InfraMR[[#This Row],[B.03.2 - Parque de Coches Motores Motrices Intermedios]]+Urq_InfraMR[[#This Row],[B.03.3 - Parque de Coches Motores Motrices Cabina]]</f>
        <v>0</v>
      </c>
      <c r="AY255" s="1">
        <v>0</v>
      </c>
      <c r="AZ255" s="1">
        <v>0</v>
      </c>
      <c r="BA255" s="1">
        <v>0</v>
      </c>
      <c r="BB255" s="1">
        <v>0</v>
      </c>
      <c r="BC255" s="200">
        <f>+SUM(Urq_InfraMR[[#This Row],[B.04.1 - Parque de Coches Remolcados Clase Unica]:[B.04.5 - Parque de Coches Remolcados para Servicios Especiales (Cartoneros)]])</f>
        <v>0</v>
      </c>
      <c r="BD255" s="356">
        <v>0</v>
      </c>
      <c r="BE255" s="1">
        <v>1</v>
      </c>
      <c r="BF255" s="1">
        <v>0</v>
      </c>
      <c r="BG255" s="235">
        <v>1435</v>
      </c>
    </row>
    <row r="256" spans="1:59">
      <c r="A256" s="1">
        <v>2014</v>
      </c>
      <c r="B256" s="1" t="s">
        <v>63</v>
      </c>
      <c r="C256" s="10">
        <v>0.2</v>
      </c>
      <c r="D256" s="10">
        <v>0</v>
      </c>
      <c r="E256" s="10">
        <v>0</v>
      </c>
      <c r="F256" s="10">
        <v>25.676639999999999</v>
      </c>
      <c r="G256" s="192">
        <f t="shared" si="21"/>
        <v>25.876639999999998</v>
      </c>
      <c r="H256" s="192">
        <f>+Urq_InfraMR[[#This Row],[Total Líneas de Explotación ]]</f>
        <v>25.876639999999998</v>
      </c>
      <c r="I256" s="192">
        <v>25.677</v>
      </c>
      <c r="J256" s="10">
        <v>0.2</v>
      </c>
      <c r="K256" s="10">
        <v>2.5569999999999999</v>
      </c>
      <c r="L256" s="10">
        <v>54.899000000000001</v>
      </c>
      <c r="M256" s="10">
        <v>3.875</v>
      </c>
      <c r="N256" s="192">
        <f>+Urq_InfraMR[[#This Row],[A.03.1 -  Longitud de Vías de Explotación No Electrificadas Troncales y Ramales (vía principal) (km)]]+Urq_InfraMR[[#This Row],[A.04.1 -  Longitud de Vías de Explotación Electrificadas Troncales y Ramales (vía principal) (km)]]</f>
        <v>55.099000000000004</v>
      </c>
      <c r="O256" s="192">
        <f>+Urq_InfraMR[[#This Row],[Total Vías (excluido Auxiliares)]]</f>
        <v>55.099000000000004</v>
      </c>
      <c r="P256" s="1">
        <v>4</v>
      </c>
      <c r="Q256" s="1">
        <v>19</v>
      </c>
      <c r="R256" s="1">
        <v>0</v>
      </c>
      <c r="S256" s="194">
        <f t="shared" si="22"/>
        <v>23</v>
      </c>
      <c r="T256" s="194">
        <v>23</v>
      </c>
      <c r="U256" s="1">
        <v>0</v>
      </c>
      <c r="V256" s="1">
        <v>27</v>
      </c>
      <c r="W256" s="1">
        <v>0</v>
      </c>
      <c r="X256" s="1">
        <v>0</v>
      </c>
      <c r="Y256" s="1">
        <v>2</v>
      </c>
      <c r="Z256" s="196">
        <f t="shared" si="23"/>
        <v>29</v>
      </c>
      <c r="AA256" s="1">
        <v>5</v>
      </c>
      <c r="AB256" s="1">
        <v>6</v>
      </c>
      <c r="AC256" s="1">
        <f>+Urq_InfraMR[[#This Row],[Total Pasos Vehiculares a Nivel]]</f>
        <v>29</v>
      </c>
      <c r="AD256" s="196">
        <f t="shared" si="24"/>
        <v>40</v>
      </c>
      <c r="AE256" s="1">
        <v>1</v>
      </c>
      <c r="AF256" s="1">
        <v>3</v>
      </c>
      <c r="AG256" s="1">
        <v>36</v>
      </c>
      <c r="AH256" s="196">
        <f t="shared" si="25"/>
        <v>40</v>
      </c>
      <c r="AI256" s="7">
        <v>18.658000000000001</v>
      </c>
      <c r="AJ256" s="7">
        <v>0</v>
      </c>
      <c r="AK256" s="7">
        <v>7.0919999999999996</v>
      </c>
      <c r="AL256" s="198">
        <f t="shared" si="26"/>
        <v>25.75</v>
      </c>
      <c r="AM256" s="1">
        <v>1</v>
      </c>
      <c r="AN256" s="1">
        <v>0</v>
      </c>
      <c r="AO256" s="1">
        <v>0</v>
      </c>
      <c r="AP256" s="200">
        <f t="shared" si="27"/>
        <v>1</v>
      </c>
      <c r="AQ256" s="1">
        <v>0</v>
      </c>
      <c r="AR256" s="1">
        <v>128</v>
      </c>
      <c r="AS256" s="1">
        <v>0</v>
      </c>
      <c r="AT256" s="200">
        <f>+Urq_InfraMR[[#This Row],[B.02.1 - Parque de Coches Eléctricos Motrices]]+Urq_InfraMR[[#This Row],[B.02.2 - Parque de Coches Eléctricos Motrices Remolcados Tipo R]]+Urq_InfraMR[[#This Row],[B.02.3 - Parque de Coches Eléctricos Motrices Tipo R]]</f>
        <v>128</v>
      </c>
      <c r="AU256" s="1">
        <v>0</v>
      </c>
      <c r="AV256" s="1">
        <v>0</v>
      </c>
      <c r="AW256" s="1">
        <v>0</v>
      </c>
      <c r="AX256" s="200">
        <f>+Urq_InfraMR[[#This Row],[B.03.1 - Parque de Coches Motores Motrices Remolcados]]+Urq_InfraMR[[#This Row],[B.03.2 - Parque de Coches Motores Motrices Intermedios]]+Urq_InfraMR[[#This Row],[B.03.3 - Parque de Coches Motores Motrices Cabina]]</f>
        <v>0</v>
      </c>
      <c r="AY256" s="1">
        <v>0</v>
      </c>
      <c r="AZ256" s="1">
        <v>0</v>
      </c>
      <c r="BA256" s="1">
        <v>0</v>
      </c>
      <c r="BB256" s="1">
        <v>0</v>
      </c>
      <c r="BC256" s="200">
        <f>+SUM(Urq_InfraMR[[#This Row],[B.04.1 - Parque de Coches Remolcados Clase Unica]:[B.04.5 - Parque de Coches Remolcados para Servicios Especiales (Cartoneros)]])</f>
        <v>0</v>
      </c>
      <c r="BD256" s="356">
        <v>0</v>
      </c>
      <c r="BE256" s="1">
        <v>1</v>
      </c>
      <c r="BF256" s="1">
        <v>0</v>
      </c>
      <c r="BG256" s="235">
        <v>1435</v>
      </c>
    </row>
    <row r="257" spans="1:59">
      <c r="A257" s="1">
        <v>2014</v>
      </c>
      <c r="B257" s="1" t="s">
        <v>64</v>
      </c>
      <c r="C257" s="10">
        <v>0.2</v>
      </c>
      <c r="D257" s="10">
        <v>0</v>
      </c>
      <c r="E257" s="10">
        <v>0</v>
      </c>
      <c r="F257" s="10">
        <v>25.676639999999999</v>
      </c>
      <c r="G257" s="192">
        <f t="shared" si="21"/>
        <v>25.876639999999998</v>
      </c>
      <c r="H257" s="192">
        <f>+Urq_InfraMR[[#This Row],[Total Líneas de Explotación ]]</f>
        <v>25.876639999999998</v>
      </c>
      <c r="I257" s="192">
        <v>25.677</v>
      </c>
      <c r="J257" s="10">
        <v>0.2</v>
      </c>
      <c r="K257" s="10">
        <v>2.5569999999999999</v>
      </c>
      <c r="L257" s="10">
        <v>54.899000000000001</v>
      </c>
      <c r="M257" s="10">
        <v>3.875</v>
      </c>
      <c r="N257" s="192">
        <f>+Urq_InfraMR[[#This Row],[A.03.1 -  Longitud de Vías de Explotación No Electrificadas Troncales y Ramales (vía principal) (km)]]+Urq_InfraMR[[#This Row],[A.04.1 -  Longitud de Vías de Explotación Electrificadas Troncales y Ramales (vía principal) (km)]]</f>
        <v>55.099000000000004</v>
      </c>
      <c r="O257" s="192">
        <f>+Urq_InfraMR[[#This Row],[Total Vías (excluido Auxiliares)]]</f>
        <v>55.099000000000004</v>
      </c>
      <c r="P257" s="1">
        <v>4</v>
      </c>
      <c r="Q257" s="1">
        <v>19</v>
      </c>
      <c r="R257" s="1">
        <v>0</v>
      </c>
      <c r="S257" s="194">
        <f t="shared" si="22"/>
        <v>23</v>
      </c>
      <c r="T257" s="194">
        <v>23</v>
      </c>
      <c r="U257" s="1">
        <v>0</v>
      </c>
      <c r="V257" s="1">
        <v>27</v>
      </c>
      <c r="W257" s="1">
        <v>0</v>
      </c>
      <c r="X257" s="1">
        <v>0</v>
      </c>
      <c r="Y257" s="1">
        <v>2</v>
      </c>
      <c r="Z257" s="196">
        <f t="shared" si="23"/>
        <v>29</v>
      </c>
      <c r="AA257" s="1">
        <v>5</v>
      </c>
      <c r="AB257" s="1">
        <v>6</v>
      </c>
      <c r="AC257" s="1">
        <f>+Urq_InfraMR[[#This Row],[Total Pasos Vehiculares a Nivel]]</f>
        <v>29</v>
      </c>
      <c r="AD257" s="196">
        <f t="shared" si="24"/>
        <v>40</v>
      </c>
      <c r="AE257" s="1">
        <v>1</v>
      </c>
      <c r="AF257" s="1">
        <v>3</v>
      </c>
      <c r="AG257" s="1">
        <v>36</v>
      </c>
      <c r="AH257" s="196">
        <f t="shared" si="25"/>
        <v>40</v>
      </c>
      <c r="AI257" s="7">
        <v>18.658000000000001</v>
      </c>
      <c r="AJ257" s="7">
        <v>0</v>
      </c>
      <c r="AK257" s="7">
        <v>7.0919999999999996</v>
      </c>
      <c r="AL257" s="198">
        <f t="shared" si="26"/>
        <v>25.75</v>
      </c>
      <c r="AM257" s="1">
        <v>1</v>
      </c>
      <c r="AN257" s="1">
        <v>0</v>
      </c>
      <c r="AO257" s="1">
        <v>0</v>
      </c>
      <c r="AP257" s="200">
        <f t="shared" si="27"/>
        <v>1</v>
      </c>
      <c r="AQ257" s="1">
        <v>0</v>
      </c>
      <c r="AR257" s="1">
        <v>128</v>
      </c>
      <c r="AS257" s="1">
        <v>0</v>
      </c>
      <c r="AT257" s="200">
        <f>+Urq_InfraMR[[#This Row],[B.02.1 - Parque de Coches Eléctricos Motrices]]+Urq_InfraMR[[#This Row],[B.02.2 - Parque de Coches Eléctricos Motrices Remolcados Tipo R]]+Urq_InfraMR[[#This Row],[B.02.3 - Parque de Coches Eléctricos Motrices Tipo R]]</f>
        <v>128</v>
      </c>
      <c r="AU257" s="1">
        <v>0</v>
      </c>
      <c r="AV257" s="1">
        <v>0</v>
      </c>
      <c r="AW257" s="1">
        <v>0</v>
      </c>
      <c r="AX257" s="200">
        <f>+Urq_InfraMR[[#This Row],[B.03.1 - Parque de Coches Motores Motrices Remolcados]]+Urq_InfraMR[[#This Row],[B.03.2 - Parque de Coches Motores Motrices Intermedios]]+Urq_InfraMR[[#This Row],[B.03.3 - Parque de Coches Motores Motrices Cabina]]</f>
        <v>0</v>
      </c>
      <c r="AY257" s="1">
        <v>0</v>
      </c>
      <c r="AZ257" s="1">
        <v>0</v>
      </c>
      <c r="BA257" s="1">
        <v>0</v>
      </c>
      <c r="BB257" s="1">
        <v>0</v>
      </c>
      <c r="BC257" s="200">
        <f>+SUM(Urq_InfraMR[[#This Row],[B.04.1 - Parque de Coches Remolcados Clase Unica]:[B.04.5 - Parque de Coches Remolcados para Servicios Especiales (Cartoneros)]])</f>
        <v>0</v>
      </c>
      <c r="BD257" s="356">
        <v>0</v>
      </c>
      <c r="BE257" s="1">
        <v>1</v>
      </c>
      <c r="BF257" s="1">
        <v>0</v>
      </c>
      <c r="BG257" s="235">
        <v>1435</v>
      </c>
    </row>
    <row r="258" spans="1:59">
      <c r="A258" s="1">
        <v>2014</v>
      </c>
      <c r="B258" s="1" t="s">
        <v>65</v>
      </c>
      <c r="C258" s="10">
        <v>0.2</v>
      </c>
      <c r="D258" s="10">
        <v>0</v>
      </c>
      <c r="E258" s="10">
        <v>0</v>
      </c>
      <c r="F258" s="10">
        <v>25.676639999999999</v>
      </c>
      <c r="G258" s="192">
        <f t="shared" ref="G258:G321" si="28">SUM(C258:F258)</f>
        <v>25.876639999999998</v>
      </c>
      <c r="H258" s="192">
        <f>+Urq_InfraMR[[#This Row],[Total Líneas de Explotación ]]</f>
        <v>25.876639999999998</v>
      </c>
      <c r="I258" s="192">
        <v>25.677</v>
      </c>
      <c r="J258" s="10">
        <v>0.2</v>
      </c>
      <c r="K258" s="10">
        <v>2.5569999999999999</v>
      </c>
      <c r="L258" s="10">
        <v>54.899000000000001</v>
      </c>
      <c r="M258" s="10">
        <v>3.875</v>
      </c>
      <c r="N258" s="192">
        <f>+Urq_InfraMR[[#This Row],[A.03.1 -  Longitud de Vías de Explotación No Electrificadas Troncales y Ramales (vía principal) (km)]]+Urq_InfraMR[[#This Row],[A.04.1 -  Longitud de Vías de Explotación Electrificadas Troncales y Ramales (vía principal) (km)]]</f>
        <v>55.099000000000004</v>
      </c>
      <c r="O258" s="192">
        <f>+Urq_InfraMR[[#This Row],[Total Vías (excluido Auxiliares)]]</f>
        <v>55.099000000000004</v>
      </c>
      <c r="P258" s="1">
        <v>4</v>
      </c>
      <c r="Q258" s="1">
        <v>19</v>
      </c>
      <c r="R258" s="1">
        <v>0</v>
      </c>
      <c r="S258" s="194">
        <f t="shared" ref="S258:S321" si="29">SUM(P258:R258)</f>
        <v>23</v>
      </c>
      <c r="T258" s="194">
        <v>23</v>
      </c>
      <c r="U258" s="1">
        <v>0</v>
      </c>
      <c r="V258" s="1">
        <v>27</v>
      </c>
      <c r="W258" s="1">
        <v>0</v>
      </c>
      <c r="X258" s="1">
        <v>0</v>
      </c>
      <c r="Y258" s="1">
        <v>2</v>
      </c>
      <c r="Z258" s="196">
        <f t="shared" ref="Z258:Z302" si="30">SUM(U258:Y258)</f>
        <v>29</v>
      </c>
      <c r="AA258" s="1">
        <v>5</v>
      </c>
      <c r="AB258" s="1">
        <v>6</v>
      </c>
      <c r="AC258" s="1">
        <f>+Urq_InfraMR[[#This Row],[Total Pasos Vehiculares a Nivel]]</f>
        <v>29</v>
      </c>
      <c r="AD258" s="196">
        <f t="shared" ref="AD258:AD321" si="31">SUM(AA258:AC258)</f>
        <v>40</v>
      </c>
      <c r="AE258" s="1">
        <v>1</v>
      </c>
      <c r="AF258" s="1">
        <v>3</v>
      </c>
      <c r="AG258" s="1">
        <v>36</v>
      </c>
      <c r="AH258" s="196">
        <f t="shared" ref="AH258:AH302" si="32">SUM(AE258:AG258)</f>
        <v>40</v>
      </c>
      <c r="AI258" s="7">
        <v>18.658000000000001</v>
      </c>
      <c r="AJ258" s="7">
        <v>0</v>
      </c>
      <c r="AK258" s="7">
        <v>7.0919999999999996</v>
      </c>
      <c r="AL258" s="198">
        <f t="shared" ref="AL258:AL302" si="33">SUM(AI258:AK258)</f>
        <v>25.75</v>
      </c>
      <c r="AM258" s="1">
        <v>1</v>
      </c>
      <c r="AN258" s="1">
        <v>0</v>
      </c>
      <c r="AO258" s="1">
        <v>0</v>
      </c>
      <c r="AP258" s="200">
        <f t="shared" ref="AP258:AP302" si="34">SUM(AM258:AO258)</f>
        <v>1</v>
      </c>
      <c r="AQ258" s="1">
        <v>0</v>
      </c>
      <c r="AR258" s="1">
        <v>128</v>
      </c>
      <c r="AS258" s="1">
        <v>0</v>
      </c>
      <c r="AT258" s="200">
        <f>+Urq_InfraMR[[#This Row],[B.02.1 - Parque de Coches Eléctricos Motrices]]+Urq_InfraMR[[#This Row],[B.02.2 - Parque de Coches Eléctricos Motrices Remolcados Tipo R]]+Urq_InfraMR[[#This Row],[B.02.3 - Parque de Coches Eléctricos Motrices Tipo R]]</f>
        <v>128</v>
      </c>
      <c r="AU258" s="1">
        <v>0</v>
      </c>
      <c r="AV258" s="1">
        <v>0</v>
      </c>
      <c r="AW258" s="1">
        <v>0</v>
      </c>
      <c r="AX258" s="200">
        <f>+Urq_InfraMR[[#This Row],[B.03.1 - Parque de Coches Motores Motrices Remolcados]]+Urq_InfraMR[[#This Row],[B.03.2 - Parque de Coches Motores Motrices Intermedios]]+Urq_InfraMR[[#This Row],[B.03.3 - Parque de Coches Motores Motrices Cabina]]</f>
        <v>0</v>
      </c>
      <c r="AY258" s="1">
        <v>0</v>
      </c>
      <c r="AZ258" s="1">
        <v>0</v>
      </c>
      <c r="BA258" s="1">
        <v>0</v>
      </c>
      <c r="BB258" s="1">
        <v>0</v>
      </c>
      <c r="BC258" s="200">
        <f>+SUM(Urq_InfraMR[[#This Row],[B.04.1 - Parque de Coches Remolcados Clase Unica]:[B.04.5 - Parque de Coches Remolcados para Servicios Especiales (Cartoneros)]])</f>
        <v>0</v>
      </c>
      <c r="BD258" s="356">
        <v>0</v>
      </c>
      <c r="BE258" s="1">
        <v>1</v>
      </c>
      <c r="BF258" s="1">
        <v>0</v>
      </c>
      <c r="BG258" s="235">
        <v>1435</v>
      </c>
    </row>
    <row r="259" spans="1:59">
      <c r="A259" s="1">
        <v>2014</v>
      </c>
      <c r="B259" s="1" t="s">
        <v>66</v>
      </c>
      <c r="C259" s="10">
        <v>0.2</v>
      </c>
      <c r="D259" s="10">
        <v>0</v>
      </c>
      <c r="E259" s="10">
        <v>0</v>
      </c>
      <c r="F259" s="10">
        <v>25.676639999999999</v>
      </c>
      <c r="G259" s="192">
        <f t="shared" si="28"/>
        <v>25.876639999999998</v>
      </c>
      <c r="H259" s="192">
        <f>+Urq_InfraMR[[#This Row],[Total Líneas de Explotación ]]</f>
        <v>25.876639999999998</v>
      </c>
      <c r="I259" s="192">
        <v>25.677</v>
      </c>
      <c r="J259" s="10">
        <v>0.2</v>
      </c>
      <c r="K259" s="10">
        <v>2.5569999999999999</v>
      </c>
      <c r="L259" s="10">
        <v>54.899000000000001</v>
      </c>
      <c r="M259" s="10">
        <v>3.875</v>
      </c>
      <c r="N259" s="192">
        <f>+Urq_InfraMR[[#This Row],[A.03.1 -  Longitud de Vías de Explotación No Electrificadas Troncales y Ramales (vía principal) (km)]]+Urq_InfraMR[[#This Row],[A.04.1 -  Longitud de Vías de Explotación Electrificadas Troncales y Ramales (vía principal) (km)]]</f>
        <v>55.099000000000004</v>
      </c>
      <c r="O259" s="192">
        <f>+Urq_InfraMR[[#This Row],[Total Vías (excluido Auxiliares)]]</f>
        <v>55.099000000000004</v>
      </c>
      <c r="P259" s="1">
        <v>4</v>
      </c>
      <c r="Q259" s="1">
        <v>19</v>
      </c>
      <c r="R259" s="1">
        <v>0</v>
      </c>
      <c r="S259" s="194">
        <f t="shared" si="29"/>
        <v>23</v>
      </c>
      <c r="T259" s="194">
        <v>23</v>
      </c>
      <c r="U259" s="1">
        <v>0</v>
      </c>
      <c r="V259" s="1">
        <v>27</v>
      </c>
      <c r="W259" s="1">
        <v>0</v>
      </c>
      <c r="X259" s="1">
        <v>0</v>
      </c>
      <c r="Y259" s="1">
        <v>2</v>
      </c>
      <c r="Z259" s="196">
        <f t="shared" si="30"/>
        <v>29</v>
      </c>
      <c r="AA259" s="1">
        <v>5</v>
      </c>
      <c r="AB259" s="1">
        <v>6</v>
      </c>
      <c r="AC259" s="1">
        <f>+Urq_InfraMR[[#This Row],[Total Pasos Vehiculares a Nivel]]</f>
        <v>29</v>
      </c>
      <c r="AD259" s="196">
        <f t="shared" si="31"/>
        <v>40</v>
      </c>
      <c r="AE259" s="1">
        <v>1</v>
      </c>
      <c r="AF259" s="1">
        <v>3</v>
      </c>
      <c r="AG259" s="1">
        <v>36</v>
      </c>
      <c r="AH259" s="196">
        <f t="shared" si="32"/>
        <v>40</v>
      </c>
      <c r="AI259" s="7">
        <v>18.658000000000001</v>
      </c>
      <c r="AJ259" s="7">
        <v>0</v>
      </c>
      <c r="AK259" s="7">
        <v>7.0919999999999996</v>
      </c>
      <c r="AL259" s="198">
        <f t="shared" si="33"/>
        <v>25.75</v>
      </c>
      <c r="AM259" s="1">
        <v>1</v>
      </c>
      <c r="AN259" s="1">
        <v>0</v>
      </c>
      <c r="AO259" s="1">
        <v>0</v>
      </c>
      <c r="AP259" s="200">
        <f t="shared" si="34"/>
        <v>1</v>
      </c>
      <c r="AQ259" s="1">
        <v>0</v>
      </c>
      <c r="AR259" s="1">
        <v>128</v>
      </c>
      <c r="AS259" s="1">
        <v>0</v>
      </c>
      <c r="AT259" s="200">
        <f>+Urq_InfraMR[[#This Row],[B.02.1 - Parque de Coches Eléctricos Motrices]]+Urq_InfraMR[[#This Row],[B.02.2 - Parque de Coches Eléctricos Motrices Remolcados Tipo R]]+Urq_InfraMR[[#This Row],[B.02.3 - Parque de Coches Eléctricos Motrices Tipo R]]</f>
        <v>128</v>
      </c>
      <c r="AU259" s="1">
        <v>0</v>
      </c>
      <c r="AV259" s="1">
        <v>0</v>
      </c>
      <c r="AW259" s="1">
        <v>0</v>
      </c>
      <c r="AX259" s="200">
        <f>+Urq_InfraMR[[#This Row],[B.03.1 - Parque de Coches Motores Motrices Remolcados]]+Urq_InfraMR[[#This Row],[B.03.2 - Parque de Coches Motores Motrices Intermedios]]+Urq_InfraMR[[#This Row],[B.03.3 - Parque de Coches Motores Motrices Cabina]]</f>
        <v>0</v>
      </c>
      <c r="AY259" s="1">
        <v>0</v>
      </c>
      <c r="AZ259" s="1">
        <v>0</v>
      </c>
      <c r="BA259" s="1">
        <v>0</v>
      </c>
      <c r="BB259" s="1">
        <v>0</v>
      </c>
      <c r="BC259" s="200">
        <f>+SUM(Urq_InfraMR[[#This Row],[B.04.1 - Parque de Coches Remolcados Clase Unica]:[B.04.5 - Parque de Coches Remolcados para Servicios Especiales (Cartoneros)]])</f>
        <v>0</v>
      </c>
      <c r="BD259" s="356">
        <v>0</v>
      </c>
      <c r="BE259" s="1">
        <v>1</v>
      </c>
      <c r="BF259" s="1">
        <v>0</v>
      </c>
      <c r="BG259" s="235">
        <v>1435</v>
      </c>
    </row>
    <row r="260" spans="1:59">
      <c r="A260" s="1">
        <v>2014</v>
      </c>
      <c r="B260" s="1" t="s">
        <v>67</v>
      </c>
      <c r="C260" s="10">
        <v>0.2</v>
      </c>
      <c r="D260" s="10">
        <v>0</v>
      </c>
      <c r="E260" s="10">
        <v>0</v>
      </c>
      <c r="F260" s="10">
        <v>25.676639999999999</v>
      </c>
      <c r="G260" s="192">
        <f t="shared" si="28"/>
        <v>25.876639999999998</v>
      </c>
      <c r="H260" s="192">
        <f>+Urq_InfraMR[[#This Row],[Total Líneas de Explotación ]]</f>
        <v>25.876639999999998</v>
      </c>
      <c r="I260" s="192">
        <v>25.677</v>
      </c>
      <c r="J260" s="10">
        <v>0.2</v>
      </c>
      <c r="K260" s="10">
        <v>2.5569999999999999</v>
      </c>
      <c r="L260" s="10">
        <v>54.899000000000001</v>
      </c>
      <c r="M260" s="10">
        <v>3.875</v>
      </c>
      <c r="N260" s="192">
        <f>+Urq_InfraMR[[#This Row],[A.03.1 -  Longitud de Vías de Explotación No Electrificadas Troncales y Ramales (vía principal) (km)]]+Urq_InfraMR[[#This Row],[A.04.1 -  Longitud de Vías de Explotación Electrificadas Troncales y Ramales (vía principal) (km)]]</f>
        <v>55.099000000000004</v>
      </c>
      <c r="O260" s="192">
        <f>+Urq_InfraMR[[#This Row],[Total Vías (excluido Auxiliares)]]</f>
        <v>55.099000000000004</v>
      </c>
      <c r="P260" s="1">
        <v>4</v>
      </c>
      <c r="Q260" s="1">
        <v>19</v>
      </c>
      <c r="R260" s="1">
        <v>0</v>
      </c>
      <c r="S260" s="194">
        <f t="shared" si="29"/>
        <v>23</v>
      </c>
      <c r="T260" s="194">
        <v>23</v>
      </c>
      <c r="U260" s="1">
        <v>0</v>
      </c>
      <c r="V260" s="1">
        <v>27</v>
      </c>
      <c r="W260" s="1">
        <v>0</v>
      </c>
      <c r="X260" s="1">
        <v>0</v>
      </c>
      <c r="Y260" s="1">
        <v>2</v>
      </c>
      <c r="Z260" s="196">
        <f t="shared" si="30"/>
        <v>29</v>
      </c>
      <c r="AA260" s="1">
        <v>5</v>
      </c>
      <c r="AB260" s="1">
        <v>6</v>
      </c>
      <c r="AC260" s="1">
        <f>+Urq_InfraMR[[#This Row],[Total Pasos Vehiculares a Nivel]]</f>
        <v>29</v>
      </c>
      <c r="AD260" s="196">
        <f t="shared" si="31"/>
        <v>40</v>
      </c>
      <c r="AE260" s="1">
        <v>1</v>
      </c>
      <c r="AF260" s="1">
        <v>3</v>
      </c>
      <c r="AG260" s="1">
        <v>36</v>
      </c>
      <c r="AH260" s="196">
        <f t="shared" si="32"/>
        <v>40</v>
      </c>
      <c r="AI260" s="7">
        <v>18.658000000000001</v>
      </c>
      <c r="AJ260" s="7">
        <v>0</v>
      </c>
      <c r="AK260" s="7">
        <v>7.0919999999999996</v>
      </c>
      <c r="AL260" s="198">
        <f t="shared" si="33"/>
        <v>25.75</v>
      </c>
      <c r="AM260" s="1">
        <v>1</v>
      </c>
      <c r="AN260" s="1">
        <v>0</v>
      </c>
      <c r="AO260" s="1">
        <v>0</v>
      </c>
      <c r="AP260" s="200">
        <f t="shared" si="34"/>
        <v>1</v>
      </c>
      <c r="AQ260" s="1">
        <v>0</v>
      </c>
      <c r="AR260" s="1">
        <v>128</v>
      </c>
      <c r="AS260" s="1">
        <v>0</v>
      </c>
      <c r="AT260" s="200">
        <f>+Urq_InfraMR[[#This Row],[B.02.1 - Parque de Coches Eléctricos Motrices]]+Urq_InfraMR[[#This Row],[B.02.2 - Parque de Coches Eléctricos Motrices Remolcados Tipo R]]+Urq_InfraMR[[#This Row],[B.02.3 - Parque de Coches Eléctricos Motrices Tipo R]]</f>
        <v>128</v>
      </c>
      <c r="AU260" s="1">
        <v>0</v>
      </c>
      <c r="AV260" s="1">
        <v>0</v>
      </c>
      <c r="AW260" s="1">
        <v>0</v>
      </c>
      <c r="AX260" s="200">
        <f>+Urq_InfraMR[[#This Row],[B.03.1 - Parque de Coches Motores Motrices Remolcados]]+Urq_InfraMR[[#This Row],[B.03.2 - Parque de Coches Motores Motrices Intermedios]]+Urq_InfraMR[[#This Row],[B.03.3 - Parque de Coches Motores Motrices Cabina]]</f>
        <v>0</v>
      </c>
      <c r="AY260" s="1">
        <v>0</v>
      </c>
      <c r="AZ260" s="1">
        <v>0</v>
      </c>
      <c r="BA260" s="1">
        <v>0</v>
      </c>
      <c r="BB260" s="1">
        <v>0</v>
      </c>
      <c r="BC260" s="200">
        <f>+SUM(Urq_InfraMR[[#This Row],[B.04.1 - Parque de Coches Remolcados Clase Unica]:[B.04.5 - Parque de Coches Remolcados para Servicios Especiales (Cartoneros)]])</f>
        <v>0</v>
      </c>
      <c r="BD260" s="356">
        <v>0</v>
      </c>
      <c r="BE260" s="1">
        <v>1</v>
      </c>
      <c r="BF260" s="1">
        <v>0</v>
      </c>
      <c r="BG260" s="235">
        <v>1435</v>
      </c>
    </row>
    <row r="261" spans="1:59">
      <c r="A261" s="1">
        <v>2014</v>
      </c>
      <c r="B261" s="1" t="s">
        <v>68</v>
      </c>
      <c r="C261" s="10">
        <v>0.2</v>
      </c>
      <c r="D261" s="10">
        <v>0</v>
      </c>
      <c r="E261" s="10">
        <v>0</v>
      </c>
      <c r="F261" s="10">
        <v>25.676639999999999</v>
      </c>
      <c r="G261" s="192">
        <f t="shared" si="28"/>
        <v>25.876639999999998</v>
      </c>
      <c r="H261" s="192">
        <f>+Urq_InfraMR[[#This Row],[Total Líneas de Explotación ]]</f>
        <v>25.876639999999998</v>
      </c>
      <c r="I261" s="192">
        <v>25.677</v>
      </c>
      <c r="J261" s="10">
        <v>0.2</v>
      </c>
      <c r="K261" s="10">
        <v>2.5569999999999999</v>
      </c>
      <c r="L261" s="10">
        <v>54.899000000000001</v>
      </c>
      <c r="M261" s="10">
        <v>3.875</v>
      </c>
      <c r="N261" s="192">
        <f>+Urq_InfraMR[[#This Row],[A.03.1 -  Longitud de Vías de Explotación No Electrificadas Troncales y Ramales (vía principal) (km)]]+Urq_InfraMR[[#This Row],[A.04.1 -  Longitud de Vías de Explotación Electrificadas Troncales y Ramales (vía principal) (km)]]</f>
        <v>55.099000000000004</v>
      </c>
      <c r="O261" s="192">
        <f>+Urq_InfraMR[[#This Row],[Total Vías (excluido Auxiliares)]]</f>
        <v>55.099000000000004</v>
      </c>
      <c r="P261" s="1">
        <v>4</v>
      </c>
      <c r="Q261" s="1">
        <v>19</v>
      </c>
      <c r="R261" s="1">
        <v>0</v>
      </c>
      <c r="S261" s="194">
        <f t="shared" si="29"/>
        <v>23</v>
      </c>
      <c r="T261" s="194">
        <v>23</v>
      </c>
      <c r="U261" s="1">
        <v>0</v>
      </c>
      <c r="V261" s="1">
        <v>27</v>
      </c>
      <c r="W261" s="1">
        <v>0</v>
      </c>
      <c r="X261" s="1">
        <v>0</v>
      </c>
      <c r="Y261" s="1">
        <v>2</v>
      </c>
      <c r="Z261" s="196">
        <f t="shared" si="30"/>
        <v>29</v>
      </c>
      <c r="AA261" s="1">
        <v>5</v>
      </c>
      <c r="AB261" s="1">
        <v>6</v>
      </c>
      <c r="AC261" s="1">
        <f>+Urq_InfraMR[[#This Row],[Total Pasos Vehiculares a Nivel]]</f>
        <v>29</v>
      </c>
      <c r="AD261" s="196">
        <f t="shared" si="31"/>
        <v>40</v>
      </c>
      <c r="AE261" s="1">
        <v>1</v>
      </c>
      <c r="AF261" s="1">
        <v>3</v>
      </c>
      <c r="AG261" s="1">
        <v>36</v>
      </c>
      <c r="AH261" s="196">
        <f t="shared" si="32"/>
        <v>40</v>
      </c>
      <c r="AI261" s="7">
        <v>18.658000000000001</v>
      </c>
      <c r="AJ261" s="7">
        <v>0</v>
      </c>
      <c r="AK261" s="7">
        <v>7.0919999999999996</v>
      </c>
      <c r="AL261" s="198">
        <f t="shared" si="33"/>
        <v>25.75</v>
      </c>
      <c r="AM261" s="1">
        <v>1</v>
      </c>
      <c r="AN261" s="1">
        <v>0</v>
      </c>
      <c r="AO261" s="1">
        <v>0</v>
      </c>
      <c r="AP261" s="200">
        <f t="shared" si="34"/>
        <v>1</v>
      </c>
      <c r="AQ261" s="1">
        <v>0</v>
      </c>
      <c r="AR261" s="1">
        <v>128</v>
      </c>
      <c r="AS261" s="1">
        <v>0</v>
      </c>
      <c r="AT261" s="200">
        <f>+Urq_InfraMR[[#This Row],[B.02.1 - Parque de Coches Eléctricos Motrices]]+Urq_InfraMR[[#This Row],[B.02.2 - Parque de Coches Eléctricos Motrices Remolcados Tipo R]]+Urq_InfraMR[[#This Row],[B.02.3 - Parque de Coches Eléctricos Motrices Tipo R]]</f>
        <v>128</v>
      </c>
      <c r="AU261" s="1">
        <v>0</v>
      </c>
      <c r="AV261" s="1">
        <v>0</v>
      </c>
      <c r="AW261" s="1">
        <v>0</v>
      </c>
      <c r="AX261" s="200">
        <f>+Urq_InfraMR[[#This Row],[B.03.1 - Parque de Coches Motores Motrices Remolcados]]+Urq_InfraMR[[#This Row],[B.03.2 - Parque de Coches Motores Motrices Intermedios]]+Urq_InfraMR[[#This Row],[B.03.3 - Parque de Coches Motores Motrices Cabina]]</f>
        <v>0</v>
      </c>
      <c r="AY261" s="1">
        <v>0</v>
      </c>
      <c r="AZ261" s="1">
        <v>0</v>
      </c>
      <c r="BA261" s="1">
        <v>0</v>
      </c>
      <c r="BB261" s="1">
        <v>0</v>
      </c>
      <c r="BC261" s="200">
        <f>+SUM(Urq_InfraMR[[#This Row],[B.04.1 - Parque de Coches Remolcados Clase Unica]:[B.04.5 - Parque de Coches Remolcados para Servicios Especiales (Cartoneros)]])</f>
        <v>0</v>
      </c>
      <c r="BD261" s="356">
        <v>0</v>
      </c>
      <c r="BE261" s="1">
        <v>1</v>
      </c>
      <c r="BF261" s="1">
        <v>0</v>
      </c>
      <c r="BG261" s="235">
        <v>1435</v>
      </c>
    </row>
    <row r="262" spans="1:59">
      <c r="A262" s="1">
        <v>2014</v>
      </c>
      <c r="B262" s="1" t="s">
        <v>69</v>
      </c>
      <c r="C262" s="10">
        <v>0.2</v>
      </c>
      <c r="D262" s="10">
        <v>0</v>
      </c>
      <c r="E262" s="10">
        <v>0</v>
      </c>
      <c r="F262" s="10">
        <v>25.676639999999999</v>
      </c>
      <c r="G262" s="192">
        <f t="shared" si="28"/>
        <v>25.876639999999998</v>
      </c>
      <c r="H262" s="192">
        <f>+Urq_InfraMR[[#This Row],[Total Líneas de Explotación ]]</f>
        <v>25.876639999999998</v>
      </c>
      <c r="I262" s="192">
        <v>25.677</v>
      </c>
      <c r="J262" s="10">
        <v>0.2</v>
      </c>
      <c r="K262" s="10">
        <v>2.5569999999999999</v>
      </c>
      <c r="L262" s="10">
        <v>54.899000000000001</v>
      </c>
      <c r="M262" s="10">
        <v>3.875</v>
      </c>
      <c r="N262" s="192">
        <f>+Urq_InfraMR[[#This Row],[A.03.1 -  Longitud de Vías de Explotación No Electrificadas Troncales y Ramales (vía principal) (km)]]+Urq_InfraMR[[#This Row],[A.04.1 -  Longitud de Vías de Explotación Electrificadas Troncales y Ramales (vía principal) (km)]]</f>
        <v>55.099000000000004</v>
      </c>
      <c r="O262" s="192">
        <f>+Urq_InfraMR[[#This Row],[Total Vías (excluido Auxiliares)]]</f>
        <v>55.099000000000004</v>
      </c>
      <c r="P262" s="1">
        <v>4</v>
      </c>
      <c r="Q262" s="1">
        <v>19</v>
      </c>
      <c r="R262" s="1">
        <v>0</v>
      </c>
      <c r="S262" s="194">
        <f t="shared" si="29"/>
        <v>23</v>
      </c>
      <c r="T262" s="194">
        <v>23</v>
      </c>
      <c r="U262" s="1">
        <v>0</v>
      </c>
      <c r="V262" s="1">
        <v>27</v>
      </c>
      <c r="W262" s="1">
        <v>0</v>
      </c>
      <c r="X262" s="1">
        <v>0</v>
      </c>
      <c r="Y262" s="1">
        <v>2</v>
      </c>
      <c r="Z262" s="196">
        <f t="shared" si="30"/>
        <v>29</v>
      </c>
      <c r="AA262" s="1">
        <v>5</v>
      </c>
      <c r="AB262" s="1">
        <v>6</v>
      </c>
      <c r="AC262" s="1">
        <f>+Urq_InfraMR[[#This Row],[Total Pasos Vehiculares a Nivel]]</f>
        <v>29</v>
      </c>
      <c r="AD262" s="196">
        <f t="shared" si="31"/>
        <v>40</v>
      </c>
      <c r="AE262" s="1">
        <v>1</v>
      </c>
      <c r="AF262" s="1">
        <v>3</v>
      </c>
      <c r="AG262" s="1">
        <v>36</v>
      </c>
      <c r="AH262" s="196">
        <f t="shared" si="32"/>
        <v>40</v>
      </c>
      <c r="AI262" s="7">
        <v>18.658000000000001</v>
      </c>
      <c r="AJ262" s="7">
        <v>0</v>
      </c>
      <c r="AK262" s="7">
        <v>7.0919999999999996</v>
      </c>
      <c r="AL262" s="198">
        <f t="shared" si="33"/>
        <v>25.75</v>
      </c>
      <c r="AM262" s="1">
        <v>1</v>
      </c>
      <c r="AN262" s="1">
        <v>0</v>
      </c>
      <c r="AO262" s="1">
        <v>0</v>
      </c>
      <c r="AP262" s="200">
        <f t="shared" si="34"/>
        <v>1</v>
      </c>
      <c r="AQ262" s="1">
        <v>0</v>
      </c>
      <c r="AR262" s="1">
        <v>128</v>
      </c>
      <c r="AS262" s="1">
        <v>0</v>
      </c>
      <c r="AT262" s="200">
        <f>+Urq_InfraMR[[#This Row],[B.02.1 - Parque de Coches Eléctricos Motrices]]+Urq_InfraMR[[#This Row],[B.02.2 - Parque de Coches Eléctricos Motrices Remolcados Tipo R]]+Urq_InfraMR[[#This Row],[B.02.3 - Parque de Coches Eléctricos Motrices Tipo R]]</f>
        <v>128</v>
      </c>
      <c r="AU262" s="1">
        <v>0</v>
      </c>
      <c r="AV262" s="1">
        <v>0</v>
      </c>
      <c r="AW262" s="1">
        <v>0</v>
      </c>
      <c r="AX262" s="200">
        <f>+Urq_InfraMR[[#This Row],[B.03.1 - Parque de Coches Motores Motrices Remolcados]]+Urq_InfraMR[[#This Row],[B.03.2 - Parque de Coches Motores Motrices Intermedios]]+Urq_InfraMR[[#This Row],[B.03.3 - Parque de Coches Motores Motrices Cabina]]</f>
        <v>0</v>
      </c>
      <c r="AY262" s="1">
        <v>0</v>
      </c>
      <c r="AZ262" s="1">
        <v>0</v>
      </c>
      <c r="BA262" s="1">
        <v>0</v>
      </c>
      <c r="BB262" s="1">
        <v>0</v>
      </c>
      <c r="BC262" s="200">
        <f>+SUM(Urq_InfraMR[[#This Row],[B.04.1 - Parque de Coches Remolcados Clase Unica]:[B.04.5 - Parque de Coches Remolcados para Servicios Especiales (Cartoneros)]])</f>
        <v>0</v>
      </c>
      <c r="BD262" s="356">
        <v>0</v>
      </c>
      <c r="BE262" s="1">
        <v>1</v>
      </c>
      <c r="BF262" s="1">
        <v>0</v>
      </c>
      <c r="BG262" s="235">
        <v>1435</v>
      </c>
    </row>
    <row r="263" spans="1:59">
      <c r="A263" s="1">
        <v>2014</v>
      </c>
      <c r="B263" s="1" t="s">
        <v>70</v>
      </c>
      <c r="C263" s="10">
        <v>0.2</v>
      </c>
      <c r="D263" s="10">
        <v>0</v>
      </c>
      <c r="E263" s="10">
        <v>0</v>
      </c>
      <c r="F263" s="10">
        <v>25.676639999999999</v>
      </c>
      <c r="G263" s="192">
        <f t="shared" si="28"/>
        <v>25.876639999999998</v>
      </c>
      <c r="H263" s="192">
        <f>+Urq_InfraMR[[#This Row],[Total Líneas de Explotación ]]</f>
        <v>25.876639999999998</v>
      </c>
      <c r="I263" s="192">
        <v>25.677</v>
      </c>
      <c r="J263" s="10">
        <v>0.2</v>
      </c>
      <c r="K263" s="10">
        <v>2.5569999999999999</v>
      </c>
      <c r="L263" s="10">
        <v>54.899000000000001</v>
      </c>
      <c r="M263" s="10">
        <v>3.875</v>
      </c>
      <c r="N263" s="192">
        <f>+Urq_InfraMR[[#This Row],[A.03.1 -  Longitud de Vías de Explotación No Electrificadas Troncales y Ramales (vía principal) (km)]]+Urq_InfraMR[[#This Row],[A.04.1 -  Longitud de Vías de Explotación Electrificadas Troncales y Ramales (vía principal) (km)]]</f>
        <v>55.099000000000004</v>
      </c>
      <c r="O263" s="192">
        <f>+Urq_InfraMR[[#This Row],[Total Vías (excluido Auxiliares)]]</f>
        <v>55.099000000000004</v>
      </c>
      <c r="P263" s="1">
        <v>4</v>
      </c>
      <c r="Q263" s="1">
        <v>19</v>
      </c>
      <c r="R263" s="1">
        <v>0</v>
      </c>
      <c r="S263" s="194">
        <f t="shared" si="29"/>
        <v>23</v>
      </c>
      <c r="T263" s="194">
        <v>23</v>
      </c>
      <c r="U263" s="1">
        <v>0</v>
      </c>
      <c r="V263" s="1">
        <v>27</v>
      </c>
      <c r="W263" s="1">
        <v>0</v>
      </c>
      <c r="X263" s="1">
        <v>0</v>
      </c>
      <c r="Y263" s="1">
        <v>2</v>
      </c>
      <c r="Z263" s="196">
        <f t="shared" si="30"/>
        <v>29</v>
      </c>
      <c r="AA263" s="1">
        <v>5</v>
      </c>
      <c r="AB263" s="1">
        <v>6</v>
      </c>
      <c r="AC263" s="1">
        <f>+Urq_InfraMR[[#This Row],[Total Pasos Vehiculares a Nivel]]</f>
        <v>29</v>
      </c>
      <c r="AD263" s="196">
        <f t="shared" si="31"/>
        <v>40</v>
      </c>
      <c r="AE263" s="1">
        <v>1</v>
      </c>
      <c r="AF263" s="1">
        <v>3</v>
      </c>
      <c r="AG263" s="1">
        <v>36</v>
      </c>
      <c r="AH263" s="196">
        <f t="shared" si="32"/>
        <v>40</v>
      </c>
      <c r="AI263" s="7">
        <v>18.658000000000001</v>
      </c>
      <c r="AJ263" s="7">
        <v>0</v>
      </c>
      <c r="AK263" s="7">
        <v>7.0919999999999996</v>
      </c>
      <c r="AL263" s="198">
        <f t="shared" si="33"/>
        <v>25.75</v>
      </c>
      <c r="AM263" s="1">
        <v>1</v>
      </c>
      <c r="AN263" s="1">
        <v>0</v>
      </c>
      <c r="AO263" s="1">
        <v>0</v>
      </c>
      <c r="AP263" s="200">
        <f t="shared" si="34"/>
        <v>1</v>
      </c>
      <c r="AQ263" s="1">
        <v>0</v>
      </c>
      <c r="AR263" s="1">
        <v>128</v>
      </c>
      <c r="AS263" s="1">
        <v>0</v>
      </c>
      <c r="AT263" s="200">
        <f>+Urq_InfraMR[[#This Row],[B.02.1 - Parque de Coches Eléctricos Motrices]]+Urq_InfraMR[[#This Row],[B.02.2 - Parque de Coches Eléctricos Motrices Remolcados Tipo R]]+Urq_InfraMR[[#This Row],[B.02.3 - Parque de Coches Eléctricos Motrices Tipo R]]</f>
        <v>128</v>
      </c>
      <c r="AU263" s="1">
        <v>0</v>
      </c>
      <c r="AV263" s="1">
        <v>0</v>
      </c>
      <c r="AW263" s="1">
        <v>0</v>
      </c>
      <c r="AX263" s="200">
        <f>+Urq_InfraMR[[#This Row],[B.03.1 - Parque de Coches Motores Motrices Remolcados]]+Urq_InfraMR[[#This Row],[B.03.2 - Parque de Coches Motores Motrices Intermedios]]+Urq_InfraMR[[#This Row],[B.03.3 - Parque de Coches Motores Motrices Cabina]]</f>
        <v>0</v>
      </c>
      <c r="AY263" s="1">
        <v>0</v>
      </c>
      <c r="AZ263" s="1">
        <v>0</v>
      </c>
      <c r="BA263" s="1">
        <v>0</v>
      </c>
      <c r="BB263" s="1">
        <v>0</v>
      </c>
      <c r="BC263" s="200">
        <f>+SUM(Urq_InfraMR[[#This Row],[B.04.1 - Parque de Coches Remolcados Clase Unica]:[B.04.5 - Parque de Coches Remolcados para Servicios Especiales (Cartoneros)]])</f>
        <v>0</v>
      </c>
      <c r="BD263" s="356">
        <v>0</v>
      </c>
      <c r="BE263" s="1">
        <v>1</v>
      </c>
      <c r="BF263" s="1">
        <v>0</v>
      </c>
      <c r="BG263" s="235">
        <v>1435</v>
      </c>
    </row>
    <row r="264" spans="1:59">
      <c r="A264" s="1">
        <v>2014</v>
      </c>
      <c r="B264" s="1" t="s">
        <v>71</v>
      </c>
      <c r="C264" s="10">
        <v>0.2</v>
      </c>
      <c r="D264" s="10">
        <v>0</v>
      </c>
      <c r="E264" s="10">
        <v>0</v>
      </c>
      <c r="F264" s="10">
        <v>25.676639999999999</v>
      </c>
      <c r="G264" s="192">
        <f t="shared" si="28"/>
        <v>25.876639999999998</v>
      </c>
      <c r="H264" s="192">
        <f>+Urq_InfraMR[[#This Row],[Total Líneas de Explotación ]]</f>
        <v>25.876639999999998</v>
      </c>
      <c r="I264" s="192">
        <v>25.677</v>
      </c>
      <c r="J264" s="10">
        <v>0.2</v>
      </c>
      <c r="K264" s="10">
        <v>2.5569999999999999</v>
      </c>
      <c r="L264" s="10">
        <v>54.899000000000001</v>
      </c>
      <c r="M264" s="10">
        <v>3.875</v>
      </c>
      <c r="N264" s="192">
        <f>+Urq_InfraMR[[#This Row],[A.03.1 -  Longitud de Vías de Explotación No Electrificadas Troncales y Ramales (vía principal) (km)]]+Urq_InfraMR[[#This Row],[A.04.1 -  Longitud de Vías de Explotación Electrificadas Troncales y Ramales (vía principal) (km)]]</f>
        <v>55.099000000000004</v>
      </c>
      <c r="O264" s="192">
        <f>+Urq_InfraMR[[#This Row],[Total Vías (excluido Auxiliares)]]</f>
        <v>55.099000000000004</v>
      </c>
      <c r="P264" s="1">
        <v>4</v>
      </c>
      <c r="Q264" s="1">
        <v>19</v>
      </c>
      <c r="R264" s="1">
        <v>0</v>
      </c>
      <c r="S264" s="194">
        <f t="shared" si="29"/>
        <v>23</v>
      </c>
      <c r="T264" s="194">
        <v>23</v>
      </c>
      <c r="U264" s="1">
        <v>0</v>
      </c>
      <c r="V264" s="1">
        <v>27</v>
      </c>
      <c r="W264" s="1">
        <v>0</v>
      </c>
      <c r="X264" s="1">
        <v>0</v>
      </c>
      <c r="Y264" s="1">
        <v>2</v>
      </c>
      <c r="Z264" s="196">
        <f t="shared" si="30"/>
        <v>29</v>
      </c>
      <c r="AA264" s="1">
        <v>5</v>
      </c>
      <c r="AB264" s="1">
        <v>6</v>
      </c>
      <c r="AC264" s="1">
        <f>+Urq_InfraMR[[#This Row],[Total Pasos Vehiculares a Nivel]]</f>
        <v>29</v>
      </c>
      <c r="AD264" s="196">
        <f t="shared" si="31"/>
        <v>40</v>
      </c>
      <c r="AE264" s="1">
        <v>1</v>
      </c>
      <c r="AF264" s="1">
        <v>3</v>
      </c>
      <c r="AG264" s="1">
        <v>36</v>
      </c>
      <c r="AH264" s="196">
        <f t="shared" si="32"/>
        <v>40</v>
      </c>
      <c r="AI264" s="7">
        <v>18.658000000000001</v>
      </c>
      <c r="AJ264" s="7">
        <v>0</v>
      </c>
      <c r="AK264" s="7">
        <v>7.0919999999999996</v>
      </c>
      <c r="AL264" s="198">
        <f t="shared" si="33"/>
        <v>25.75</v>
      </c>
      <c r="AM264" s="1">
        <v>1</v>
      </c>
      <c r="AN264" s="1">
        <v>0</v>
      </c>
      <c r="AO264" s="1">
        <v>0</v>
      </c>
      <c r="AP264" s="200">
        <f t="shared" si="34"/>
        <v>1</v>
      </c>
      <c r="AQ264" s="1">
        <v>0</v>
      </c>
      <c r="AR264" s="1">
        <v>128</v>
      </c>
      <c r="AS264" s="1">
        <v>0</v>
      </c>
      <c r="AT264" s="200">
        <f>+Urq_InfraMR[[#This Row],[B.02.1 - Parque de Coches Eléctricos Motrices]]+Urq_InfraMR[[#This Row],[B.02.2 - Parque de Coches Eléctricos Motrices Remolcados Tipo R]]+Urq_InfraMR[[#This Row],[B.02.3 - Parque de Coches Eléctricos Motrices Tipo R]]</f>
        <v>128</v>
      </c>
      <c r="AU264" s="1">
        <v>0</v>
      </c>
      <c r="AV264" s="1">
        <v>0</v>
      </c>
      <c r="AW264" s="1">
        <v>0</v>
      </c>
      <c r="AX264" s="200">
        <f>+Urq_InfraMR[[#This Row],[B.03.1 - Parque de Coches Motores Motrices Remolcados]]+Urq_InfraMR[[#This Row],[B.03.2 - Parque de Coches Motores Motrices Intermedios]]+Urq_InfraMR[[#This Row],[B.03.3 - Parque de Coches Motores Motrices Cabina]]</f>
        <v>0</v>
      </c>
      <c r="AY264" s="1">
        <v>0</v>
      </c>
      <c r="AZ264" s="1">
        <v>0</v>
      </c>
      <c r="BA264" s="1">
        <v>0</v>
      </c>
      <c r="BB264" s="1">
        <v>0</v>
      </c>
      <c r="BC264" s="200">
        <f>+SUM(Urq_InfraMR[[#This Row],[B.04.1 - Parque de Coches Remolcados Clase Unica]:[B.04.5 - Parque de Coches Remolcados para Servicios Especiales (Cartoneros)]])</f>
        <v>0</v>
      </c>
      <c r="BD264" s="356">
        <v>0</v>
      </c>
      <c r="BE264" s="1">
        <v>1</v>
      </c>
      <c r="BF264" s="1">
        <v>0</v>
      </c>
      <c r="BG264" s="235">
        <v>1435</v>
      </c>
    </row>
    <row r="265" spans="1:59">
      <c r="A265" s="1">
        <v>2014</v>
      </c>
      <c r="B265" s="1" t="s">
        <v>72</v>
      </c>
      <c r="C265" s="10">
        <v>0.2</v>
      </c>
      <c r="D265" s="10">
        <v>0</v>
      </c>
      <c r="E265" s="10">
        <v>0</v>
      </c>
      <c r="F265" s="10">
        <v>25.676639999999999</v>
      </c>
      <c r="G265" s="192">
        <f t="shared" si="28"/>
        <v>25.876639999999998</v>
      </c>
      <c r="H265" s="192">
        <f>+Urq_InfraMR[[#This Row],[Total Líneas de Explotación ]]</f>
        <v>25.876639999999998</v>
      </c>
      <c r="I265" s="192">
        <v>25.677</v>
      </c>
      <c r="J265" s="10">
        <v>0.2</v>
      </c>
      <c r="K265" s="10">
        <v>2.5569999999999999</v>
      </c>
      <c r="L265" s="10">
        <v>54.899000000000001</v>
      </c>
      <c r="M265" s="10">
        <v>3.875</v>
      </c>
      <c r="N265" s="192">
        <f>+Urq_InfraMR[[#This Row],[A.03.1 -  Longitud de Vías de Explotación No Electrificadas Troncales y Ramales (vía principal) (km)]]+Urq_InfraMR[[#This Row],[A.04.1 -  Longitud de Vías de Explotación Electrificadas Troncales y Ramales (vía principal) (km)]]</f>
        <v>55.099000000000004</v>
      </c>
      <c r="O265" s="192">
        <f>+Urq_InfraMR[[#This Row],[Total Vías (excluido Auxiliares)]]</f>
        <v>55.099000000000004</v>
      </c>
      <c r="P265" s="1">
        <v>4</v>
      </c>
      <c r="Q265" s="1">
        <v>19</v>
      </c>
      <c r="R265" s="1">
        <v>0</v>
      </c>
      <c r="S265" s="194">
        <f t="shared" si="29"/>
        <v>23</v>
      </c>
      <c r="T265" s="194">
        <v>23</v>
      </c>
      <c r="U265" s="1">
        <v>0</v>
      </c>
      <c r="V265" s="1">
        <v>27</v>
      </c>
      <c r="W265" s="1">
        <v>0</v>
      </c>
      <c r="X265" s="1">
        <v>0</v>
      </c>
      <c r="Y265" s="1">
        <v>2</v>
      </c>
      <c r="Z265" s="196">
        <f t="shared" si="30"/>
        <v>29</v>
      </c>
      <c r="AA265" s="1">
        <v>5</v>
      </c>
      <c r="AB265" s="1">
        <v>6</v>
      </c>
      <c r="AC265" s="1">
        <f>+Urq_InfraMR[[#This Row],[Total Pasos Vehiculares a Nivel]]</f>
        <v>29</v>
      </c>
      <c r="AD265" s="196">
        <f t="shared" si="31"/>
        <v>40</v>
      </c>
      <c r="AE265" s="1">
        <v>1</v>
      </c>
      <c r="AF265" s="1">
        <v>3</v>
      </c>
      <c r="AG265" s="1">
        <v>36</v>
      </c>
      <c r="AH265" s="196">
        <f t="shared" si="32"/>
        <v>40</v>
      </c>
      <c r="AI265" s="7">
        <v>18.658000000000001</v>
      </c>
      <c r="AJ265" s="7">
        <v>0</v>
      </c>
      <c r="AK265" s="7">
        <v>7.0919999999999996</v>
      </c>
      <c r="AL265" s="198">
        <f t="shared" si="33"/>
        <v>25.75</v>
      </c>
      <c r="AM265" s="1">
        <v>1</v>
      </c>
      <c r="AN265" s="1">
        <v>0</v>
      </c>
      <c r="AO265" s="1">
        <v>0</v>
      </c>
      <c r="AP265" s="200">
        <f t="shared" si="34"/>
        <v>1</v>
      </c>
      <c r="AQ265" s="1">
        <v>0</v>
      </c>
      <c r="AR265" s="1">
        <v>128</v>
      </c>
      <c r="AS265" s="1">
        <v>0</v>
      </c>
      <c r="AT265" s="200">
        <f>+Urq_InfraMR[[#This Row],[B.02.1 - Parque de Coches Eléctricos Motrices]]+Urq_InfraMR[[#This Row],[B.02.2 - Parque de Coches Eléctricos Motrices Remolcados Tipo R]]+Urq_InfraMR[[#This Row],[B.02.3 - Parque de Coches Eléctricos Motrices Tipo R]]</f>
        <v>128</v>
      </c>
      <c r="AU265" s="1">
        <v>0</v>
      </c>
      <c r="AV265" s="1">
        <v>0</v>
      </c>
      <c r="AW265" s="1">
        <v>0</v>
      </c>
      <c r="AX265" s="200">
        <f>+Urq_InfraMR[[#This Row],[B.03.1 - Parque de Coches Motores Motrices Remolcados]]+Urq_InfraMR[[#This Row],[B.03.2 - Parque de Coches Motores Motrices Intermedios]]+Urq_InfraMR[[#This Row],[B.03.3 - Parque de Coches Motores Motrices Cabina]]</f>
        <v>0</v>
      </c>
      <c r="AY265" s="1">
        <v>0</v>
      </c>
      <c r="AZ265" s="1">
        <v>0</v>
      </c>
      <c r="BA265" s="1">
        <v>0</v>
      </c>
      <c r="BB265" s="1">
        <v>0</v>
      </c>
      <c r="BC265" s="200">
        <f>+SUM(Urq_InfraMR[[#This Row],[B.04.1 - Parque de Coches Remolcados Clase Unica]:[B.04.5 - Parque de Coches Remolcados para Servicios Especiales (Cartoneros)]])</f>
        <v>0</v>
      </c>
      <c r="BD265" s="356">
        <v>0</v>
      </c>
      <c r="BE265" s="1">
        <v>1</v>
      </c>
      <c r="BF265" s="1">
        <v>0</v>
      </c>
      <c r="BG265" s="235">
        <v>1435</v>
      </c>
    </row>
    <row r="266" spans="1:59">
      <c r="A266" s="1">
        <v>2015</v>
      </c>
      <c r="B266" s="1" t="s">
        <v>61</v>
      </c>
      <c r="C266" s="10">
        <v>0.2</v>
      </c>
      <c r="D266" s="10">
        <v>0</v>
      </c>
      <c r="E266" s="10">
        <v>0</v>
      </c>
      <c r="F266" s="10">
        <v>25.676639999999999</v>
      </c>
      <c r="G266" s="192">
        <f t="shared" si="28"/>
        <v>25.876639999999998</v>
      </c>
      <c r="H266" s="192">
        <f>+Urq_InfraMR[[#This Row],[Total Líneas de Explotación ]]</f>
        <v>25.876639999999998</v>
      </c>
      <c r="I266" s="192">
        <v>25.677</v>
      </c>
      <c r="J266" s="10">
        <v>0.2</v>
      </c>
      <c r="K266" s="10">
        <v>2.5569999999999999</v>
      </c>
      <c r="L266" s="10">
        <v>54.899000000000001</v>
      </c>
      <c r="M266" s="10">
        <v>3.875</v>
      </c>
      <c r="N266" s="192">
        <f>+Urq_InfraMR[[#This Row],[A.03.1 -  Longitud de Vías de Explotación No Electrificadas Troncales y Ramales (vía principal) (km)]]+Urq_InfraMR[[#This Row],[A.04.1 -  Longitud de Vías de Explotación Electrificadas Troncales y Ramales (vía principal) (km)]]</f>
        <v>55.099000000000004</v>
      </c>
      <c r="O266" s="192">
        <f>+Urq_InfraMR[[#This Row],[Total Vías (excluido Auxiliares)]]</f>
        <v>55.099000000000004</v>
      </c>
      <c r="P266" s="1">
        <v>4</v>
      </c>
      <c r="Q266" s="1">
        <v>19</v>
      </c>
      <c r="R266" s="1">
        <v>0</v>
      </c>
      <c r="S266" s="194">
        <f t="shared" si="29"/>
        <v>23</v>
      </c>
      <c r="T266" s="194">
        <v>23</v>
      </c>
      <c r="U266" s="1">
        <v>0</v>
      </c>
      <c r="V266" s="1">
        <v>26</v>
      </c>
      <c r="W266" s="1">
        <v>0</v>
      </c>
      <c r="X266" s="1">
        <v>0</v>
      </c>
      <c r="Y266" s="1">
        <v>2</v>
      </c>
      <c r="Z266" s="196">
        <f t="shared" si="30"/>
        <v>28</v>
      </c>
      <c r="AA266" s="1">
        <v>7</v>
      </c>
      <c r="AB266" s="1">
        <v>6</v>
      </c>
      <c r="AC266" s="1">
        <f>+Urq_InfraMR[[#This Row],[Total Pasos Vehiculares a Nivel]]</f>
        <v>28</v>
      </c>
      <c r="AD266" s="196">
        <f t="shared" si="31"/>
        <v>41</v>
      </c>
      <c r="AE266" s="1">
        <v>4</v>
      </c>
      <c r="AF266" s="1">
        <v>6</v>
      </c>
      <c r="AG266" s="1">
        <v>37</v>
      </c>
      <c r="AH266" s="196">
        <f t="shared" si="32"/>
        <v>47</v>
      </c>
      <c r="AI266" s="7">
        <v>18.658000000000001</v>
      </c>
      <c r="AJ266" s="7">
        <v>0</v>
      </c>
      <c r="AK266" s="7">
        <v>7.0919999999999996</v>
      </c>
      <c r="AL266" s="198">
        <f t="shared" si="33"/>
        <v>25.75</v>
      </c>
      <c r="AM266" s="1">
        <v>1</v>
      </c>
      <c r="AN266" s="1">
        <v>0</v>
      </c>
      <c r="AO266" s="1">
        <v>0</v>
      </c>
      <c r="AP266" s="200">
        <f t="shared" si="34"/>
        <v>1</v>
      </c>
      <c r="AQ266" s="1">
        <v>0</v>
      </c>
      <c r="AR266" s="1">
        <v>128</v>
      </c>
      <c r="AS266" s="1">
        <v>0</v>
      </c>
      <c r="AT266" s="200">
        <f>+Urq_InfraMR[[#This Row],[B.02.1 - Parque de Coches Eléctricos Motrices]]+Urq_InfraMR[[#This Row],[B.02.2 - Parque de Coches Eléctricos Motrices Remolcados Tipo R]]+Urq_InfraMR[[#This Row],[B.02.3 - Parque de Coches Eléctricos Motrices Tipo R]]</f>
        <v>128</v>
      </c>
      <c r="AU266" s="1">
        <v>0</v>
      </c>
      <c r="AV266" s="1">
        <v>0</v>
      </c>
      <c r="AW266" s="1">
        <v>0</v>
      </c>
      <c r="AX266" s="200">
        <f>+Urq_InfraMR[[#This Row],[B.03.1 - Parque de Coches Motores Motrices Remolcados]]+Urq_InfraMR[[#This Row],[B.03.2 - Parque de Coches Motores Motrices Intermedios]]+Urq_InfraMR[[#This Row],[B.03.3 - Parque de Coches Motores Motrices Cabina]]</f>
        <v>0</v>
      </c>
      <c r="AY266" s="1">
        <v>0</v>
      </c>
      <c r="AZ266" s="1">
        <v>0</v>
      </c>
      <c r="BA266" s="1">
        <v>0</v>
      </c>
      <c r="BB266" s="1">
        <v>0</v>
      </c>
      <c r="BC266" s="200">
        <f>+SUM(Urq_InfraMR[[#This Row],[B.04.1 - Parque de Coches Remolcados Clase Unica]:[B.04.5 - Parque de Coches Remolcados para Servicios Especiales (Cartoneros)]])</f>
        <v>0</v>
      </c>
      <c r="BD266" s="356">
        <v>0</v>
      </c>
      <c r="BE266" s="1">
        <v>1</v>
      </c>
      <c r="BF266" s="1">
        <v>0</v>
      </c>
      <c r="BG266" s="235">
        <v>1435</v>
      </c>
    </row>
    <row r="267" spans="1:59">
      <c r="A267" s="1">
        <v>2015</v>
      </c>
      <c r="B267" s="1" t="s">
        <v>62</v>
      </c>
      <c r="C267" s="10">
        <v>0.2</v>
      </c>
      <c r="D267" s="10">
        <v>0</v>
      </c>
      <c r="E267" s="10">
        <v>0</v>
      </c>
      <c r="F267" s="10">
        <v>25.676639999999999</v>
      </c>
      <c r="G267" s="192">
        <f t="shared" si="28"/>
        <v>25.876639999999998</v>
      </c>
      <c r="H267" s="192">
        <f>+Urq_InfraMR[[#This Row],[Total Líneas de Explotación ]]</f>
        <v>25.876639999999998</v>
      </c>
      <c r="I267" s="192">
        <v>25.677</v>
      </c>
      <c r="J267" s="10">
        <v>0.2</v>
      </c>
      <c r="K267" s="10">
        <v>2.5569999999999999</v>
      </c>
      <c r="L267" s="10">
        <v>54.899000000000001</v>
      </c>
      <c r="M267" s="10">
        <v>3.875</v>
      </c>
      <c r="N267" s="192">
        <f>+Urq_InfraMR[[#This Row],[A.03.1 -  Longitud de Vías de Explotación No Electrificadas Troncales y Ramales (vía principal) (km)]]+Urq_InfraMR[[#This Row],[A.04.1 -  Longitud de Vías de Explotación Electrificadas Troncales y Ramales (vía principal) (km)]]</f>
        <v>55.099000000000004</v>
      </c>
      <c r="O267" s="192">
        <f>+Urq_InfraMR[[#This Row],[Total Vías (excluido Auxiliares)]]</f>
        <v>55.099000000000004</v>
      </c>
      <c r="P267" s="1">
        <v>4</v>
      </c>
      <c r="Q267" s="1">
        <v>19</v>
      </c>
      <c r="R267" s="1">
        <v>0</v>
      </c>
      <c r="S267" s="194">
        <f t="shared" si="29"/>
        <v>23</v>
      </c>
      <c r="T267" s="194">
        <v>23</v>
      </c>
      <c r="U267" s="1">
        <v>0</v>
      </c>
      <c r="V267" s="1">
        <v>26</v>
      </c>
      <c r="W267" s="1">
        <v>0</v>
      </c>
      <c r="X267" s="1">
        <v>0</v>
      </c>
      <c r="Y267" s="1">
        <v>2</v>
      </c>
      <c r="Z267" s="196">
        <f t="shared" si="30"/>
        <v>28</v>
      </c>
      <c r="AA267" s="1">
        <v>7</v>
      </c>
      <c r="AB267" s="1">
        <v>6</v>
      </c>
      <c r="AC267" s="1">
        <f>+Urq_InfraMR[[#This Row],[Total Pasos Vehiculares a Nivel]]</f>
        <v>28</v>
      </c>
      <c r="AD267" s="196">
        <f t="shared" si="31"/>
        <v>41</v>
      </c>
      <c r="AE267" s="1">
        <v>4</v>
      </c>
      <c r="AF267" s="1">
        <v>6</v>
      </c>
      <c r="AG267" s="1">
        <v>37</v>
      </c>
      <c r="AH267" s="196">
        <f t="shared" si="32"/>
        <v>47</v>
      </c>
      <c r="AI267" s="7">
        <v>18.658000000000001</v>
      </c>
      <c r="AJ267" s="7">
        <v>0</v>
      </c>
      <c r="AK267" s="7">
        <v>7.0919999999999996</v>
      </c>
      <c r="AL267" s="198">
        <f t="shared" si="33"/>
        <v>25.75</v>
      </c>
      <c r="AM267" s="1">
        <v>1</v>
      </c>
      <c r="AN267" s="1">
        <v>0</v>
      </c>
      <c r="AO267" s="1">
        <v>0</v>
      </c>
      <c r="AP267" s="200">
        <f t="shared" si="34"/>
        <v>1</v>
      </c>
      <c r="AQ267" s="1">
        <v>0</v>
      </c>
      <c r="AR267" s="1">
        <v>128</v>
      </c>
      <c r="AS267" s="1">
        <v>0</v>
      </c>
      <c r="AT267" s="200">
        <f>+Urq_InfraMR[[#This Row],[B.02.1 - Parque de Coches Eléctricos Motrices]]+Urq_InfraMR[[#This Row],[B.02.2 - Parque de Coches Eléctricos Motrices Remolcados Tipo R]]+Urq_InfraMR[[#This Row],[B.02.3 - Parque de Coches Eléctricos Motrices Tipo R]]</f>
        <v>128</v>
      </c>
      <c r="AU267" s="1">
        <v>0</v>
      </c>
      <c r="AV267" s="1">
        <v>0</v>
      </c>
      <c r="AW267" s="1">
        <v>0</v>
      </c>
      <c r="AX267" s="200">
        <f>+Urq_InfraMR[[#This Row],[B.03.1 - Parque de Coches Motores Motrices Remolcados]]+Urq_InfraMR[[#This Row],[B.03.2 - Parque de Coches Motores Motrices Intermedios]]+Urq_InfraMR[[#This Row],[B.03.3 - Parque de Coches Motores Motrices Cabina]]</f>
        <v>0</v>
      </c>
      <c r="AY267" s="1">
        <v>0</v>
      </c>
      <c r="AZ267" s="1">
        <v>0</v>
      </c>
      <c r="BA267" s="1">
        <v>0</v>
      </c>
      <c r="BB267" s="1">
        <v>0</v>
      </c>
      <c r="BC267" s="200">
        <f>+SUM(Urq_InfraMR[[#This Row],[B.04.1 - Parque de Coches Remolcados Clase Unica]:[B.04.5 - Parque de Coches Remolcados para Servicios Especiales (Cartoneros)]])</f>
        <v>0</v>
      </c>
      <c r="BD267" s="356">
        <v>0</v>
      </c>
      <c r="BE267" s="1">
        <v>1</v>
      </c>
      <c r="BF267" s="1">
        <v>0</v>
      </c>
      <c r="BG267" s="235">
        <v>1435</v>
      </c>
    </row>
    <row r="268" spans="1:59">
      <c r="A268" s="1">
        <v>2015</v>
      </c>
      <c r="B268" s="1" t="s">
        <v>63</v>
      </c>
      <c r="C268" s="10">
        <v>0.2</v>
      </c>
      <c r="D268" s="10">
        <v>0</v>
      </c>
      <c r="E268" s="10">
        <v>0</v>
      </c>
      <c r="F268" s="10">
        <v>25.676639999999999</v>
      </c>
      <c r="G268" s="192">
        <f t="shared" si="28"/>
        <v>25.876639999999998</v>
      </c>
      <c r="H268" s="192">
        <f>+Urq_InfraMR[[#This Row],[Total Líneas de Explotación ]]</f>
        <v>25.876639999999998</v>
      </c>
      <c r="I268" s="192">
        <v>25.677</v>
      </c>
      <c r="J268" s="10">
        <v>0.2</v>
      </c>
      <c r="K268" s="10">
        <v>2.5569999999999999</v>
      </c>
      <c r="L268" s="10">
        <v>54.899000000000001</v>
      </c>
      <c r="M268" s="10">
        <v>3.875</v>
      </c>
      <c r="N268" s="192">
        <f>+Urq_InfraMR[[#This Row],[A.03.1 -  Longitud de Vías de Explotación No Electrificadas Troncales y Ramales (vía principal) (km)]]+Urq_InfraMR[[#This Row],[A.04.1 -  Longitud de Vías de Explotación Electrificadas Troncales y Ramales (vía principal) (km)]]</f>
        <v>55.099000000000004</v>
      </c>
      <c r="O268" s="192">
        <f>+Urq_InfraMR[[#This Row],[Total Vías (excluido Auxiliares)]]</f>
        <v>55.099000000000004</v>
      </c>
      <c r="P268" s="1">
        <v>4</v>
      </c>
      <c r="Q268" s="1">
        <v>19</v>
      </c>
      <c r="R268" s="1">
        <v>0</v>
      </c>
      <c r="S268" s="194">
        <f t="shared" si="29"/>
        <v>23</v>
      </c>
      <c r="T268" s="194">
        <v>23</v>
      </c>
      <c r="U268" s="1">
        <v>0</v>
      </c>
      <c r="V268" s="1">
        <v>26</v>
      </c>
      <c r="W268" s="1">
        <v>0</v>
      </c>
      <c r="X268" s="1">
        <v>0</v>
      </c>
      <c r="Y268" s="1">
        <v>2</v>
      </c>
      <c r="Z268" s="196">
        <f t="shared" si="30"/>
        <v>28</v>
      </c>
      <c r="AA268" s="1">
        <v>7</v>
      </c>
      <c r="AB268" s="1">
        <v>6</v>
      </c>
      <c r="AC268" s="1">
        <f>+Urq_InfraMR[[#This Row],[Total Pasos Vehiculares a Nivel]]</f>
        <v>28</v>
      </c>
      <c r="AD268" s="196">
        <f t="shared" si="31"/>
        <v>41</v>
      </c>
      <c r="AE268" s="1">
        <v>4</v>
      </c>
      <c r="AF268" s="1">
        <v>6</v>
      </c>
      <c r="AG268" s="1">
        <v>37</v>
      </c>
      <c r="AH268" s="196">
        <f t="shared" si="32"/>
        <v>47</v>
      </c>
      <c r="AI268" s="7">
        <v>18.658000000000001</v>
      </c>
      <c r="AJ268" s="7">
        <v>0</v>
      </c>
      <c r="AK268" s="7">
        <v>7.0919999999999996</v>
      </c>
      <c r="AL268" s="198">
        <f t="shared" si="33"/>
        <v>25.75</v>
      </c>
      <c r="AM268" s="1">
        <v>1</v>
      </c>
      <c r="AN268" s="1">
        <v>0</v>
      </c>
      <c r="AO268" s="1">
        <v>0</v>
      </c>
      <c r="AP268" s="200">
        <f t="shared" si="34"/>
        <v>1</v>
      </c>
      <c r="AQ268" s="1">
        <v>0</v>
      </c>
      <c r="AR268" s="1">
        <v>128</v>
      </c>
      <c r="AS268" s="1">
        <v>0</v>
      </c>
      <c r="AT268" s="200">
        <f>+Urq_InfraMR[[#This Row],[B.02.1 - Parque de Coches Eléctricos Motrices]]+Urq_InfraMR[[#This Row],[B.02.2 - Parque de Coches Eléctricos Motrices Remolcados Tipo R]]+Urq_InfraMR[[#This Row],[B.02.3 - Parque de Coches Eléctricos Motrices Tipo R]]</f>
        <v>128</v>
      </c>
      <c r="AU268" s="1">
        <v>0</v>
      </c>
      <c r="AV268" s="1">
        <v>0</v>
      </c>
      <c r="AW268" s="1">
        <v>0</v>
      </c>
      <c r="AX268" s="200">
        <f>+Urq_InfraMR[[#This Row],[B.03.1 - Parque de Coches Motores Motrices Remolcados]]+Urq_InfraMR[[#This Row],[B.03.2 - Parque de Coches Motores Motrices Intermedios]]+Urq_InfraMR[[#This Row],[B.03.3 - Parque de Coches Motores Motrices Cabina]]</f>
        <v>0</v>
      </c>
      <c r="AY268" s="1">
        <v>0</v>
      </c>
      <c r="AZ268" s="1">
        <v>0</v>
      </c>
      <c r="BA268" s="1">
        <v>0</v>
      </c>
      <c r="BB268" s="1">
        <v>0</v>
      </c>
      <c r="BC268" s="200">
        <f>+SUM(Urq_InfraMR[[#This Row],[B.04.1 - Parque de Coches Remolcados Clase Unica]:[B.04.5 - Parque de Coches Remolcados para Servicios Especiales (Cartoneros)]])</f>
        <v>0</v>
      </c>
      <c r="BD268" s="356">
        <v>0</v>
      </c>
      <c r="BE268" s="1">
        <v>1</v>
      </c>
      <c r="BF268" s="1">
        <v>0</v>
      </c>
      <c r="BG268" s="235">
        <v>1435</v>
      </c>
    </row>
    <row r="269" spans="1:59">
      <c r="A269" s="1">
        <v>2015</v>
      </c>
      <c r="B269" s="1" t="s">
        <v>64</v>
      </c>
      <c r="C269" s="10">
        <v>0.2</v>
      </c>
      <c r="D269" s="10">
        <v>0</v>
      </c>
      <c r="E269" s="10">
        <v>0</v>
      </c>
      <c r="F269" s="10">
        <v>25.676639999999999</v>
      </c>
      <c r="G269" s="192">
        <f t="shared" si="28"/>
        <v>25.876639999999998</v>
      </c>
      <c r="H269" s="192">
        <f>+Urq_InfraMR[[#This Row],[Total Líneas de Explotación ]]</f>
        <v>25.876639999999998</v>
      </c>
      <c r="I269" s="192">
        <v>25.677</v>
      </c>
      <c r="J269" s="10">
        <v>0.2</v>
      </c>
      <c r="K269" s="10">
        <v>2.5569999999999999</v>
      </c>
      <c r="L269" s="10">
        <v>54.899000000000001</v>
      </c>
      <c r="M269" s="10">
        <v>3.875</v>
      </c>
      <c r="N269" s="192">
        <f>+Urq_InfraMR[[#This Row],[A.03.1 -  Longitud de Vías de Explotación No Electrificadas Troncales y Ramales (vía principal) (km)]]+Urq_InfraMR[[#This Row],[A.04.1 -  Longitud de Vías de Explotación Electrificadas Troncales y Ramales (vía principal) (km)]]</f>
        <v>55.099000000000004</v>
      </c>
      <c r="O269" s="192">
        <f>+Urq_InfraMR[[#This Row],[Total Vías (excluido Auxiliares)]]</f>
        <v>55.099000000000004</v>
      </c>
      <c r="P269" s="1">
        <v>4</v>
      </c>
      <c r="Q269" s="1">
        <v>19</v>
      </c>
      <c r="R269" s="1">
        <v>0</v>
      </c>
      <c r="S269" s="194">
        <f t="shared" si="29"/>
        <v>23</v>
      </c>
      <c r="T269" s="194">
        <v>23</v>
      </c>
      <c r="U269" s="1">
        <v>0</v>
      </c>
      <c r="V269" s="1">
        <v>26</v>
      </c>
      <c r="W269" s="1">
        <v>0</v>
      </c>
      <c r="X269" s="1">
        <v>0</v>
      </c>
      <c r="Y269" s="1">
        <v>2</v>
      </c>
      <c r="Z269" s="196">
        <f t="shared" si="30"/>
        <v>28</v>
      </c>
      <c r="AA269" s="1">
        <v>7</v>
      </c>
      <c r="AB269" s="1">
        <v>6</v>
      </c>
      <c r="AC269" s="1">
        <f>+Urq_InfraMR[[#This Row],[Total Pasos Vehiculares a Nivel]]</f>
        <v>28</v>
      </c>
      <c r="AD269" s="196">
        <f t="shared" si="31"/>
        <v>41</v>
      </c>
      <c r="AE269" s="1">
        <v>4</v>
      </c>
      <c r="AF269" s="1">
        <v>6</v>
      </c>
      <c r="AG269" s="1">
        <v>37</v>
      </c>
      <c r="AH269" s="196">
        <f t="shared" si="32"/>
        <v>47</v>
      </c>
      <c r="AI269" s="7">
        <v>18.658000000000001</v>
      </c>
      <c r="AJ269" s="7">
        <v>0</v>
      </c>
      <c r="AK269" s="7">
        <v>7.0919999999999996</v>
      </c>
      <c r="AL269" s="198">
        <f t="shared" si="33"/>
        <v>25.75</v>
      </c>
      <c r="AM269" s="1">
        <v>1</v>
      </c>
      <c r="AN269" s="1">
        <v>0</v>
      </c>
      <c r="AO269" s="1">
        <v>0</v>
      </c>
      <c r="AP269" s="200">
        <f t="shared" si="34"/>
        <v>1</v>
      </c>
      <c r="AQ269" s="1">
        <v>0</v>
      </c>
      <c r="AR269" s="1">
        <v>128</v>
      </c>
      <c r="AS269" s="1">
        <v>0</v>
      </c>
      <c r="AT269" s="200">
        <f>+Urq_InfraMR[[#This Row],[B.02.1 - Parque de Coches Eléctricos Motrices]]+Urq_InfraMR[[#This Row],[B.02.2 - Parque de Coches Eléctricos Motrices Remolcados Tipo R]]+Urq_InfraMR[[#This Row],[B.02.3 - Parque de Coches Eléctricos Motrices Tipo R]]</f>
        <v>128</v>
      </c>
      <c r="AU269" s="1">
        <v>0</v>
      </c>
      <c r="AV269" s="1">
        <v>0</v>
      </c>
      <c r="AW269" s="1">
        <v>0</v>
      </c>
      <c r="AX269" s="200">
        <f>+Urq_InfraMR[[#This Row],[B.03.1 - Parque de Coches Motores Motrices Remolcados]]+Urq_InfraMR[[#This Row],[B.03.2 - Parque de Coches Motores Motrices Intermedios]]+Urq_InfraMR[[#This Row],[B.03.3 - Parque de Coches Motores Motrices Cabina]]</f>
        <v>0</v>
      </c>
      <c r="AY269" s="1">
        <v>0</v>
      </c>
      <c r="AZ269" s="1">
        <v>0</v>
      </c>
      <c r="BA269" s="1">
        <v>0</v>
      </c>
      <c r="BB269" s="1">
        <v>0</v>
      </c>
      <c r="BC269" s="200">
        <f>+SUM(Urq_InfraMR[[#This Row],[B.04.1 - Parque de Coches Remolcados Clase Unica]:[B.04.5 - Parque de Coches Remolcados para Servicios Especiales (Cartoneros)]])</f>
        <v>0</v>
      </c>
      <c r="BD269" s="356">
        <v>0</v>
      </c>
      <c r="BE269" s="1">
        <v>1</v>
      </c>
      <c r="BF269" s="1">
        <v>0</v>
      </c>
      <c r="BG269" s="235">
        <v>1435</v>
      </c>
    </row>
    <row r="270" spans="1:59">
      <c r="A270" s="1">
        <v>2015</v>
      </c>
      <c r="B270" s="1" t="s">
        <v>65</v>
      </c>
      <c r="C270" s="10">
        <v>0.2</v>
      </c>
      <c r="D270" s="10">
        <v>0</v>
      </c>
      <c r="E270" s="10">
        <v>0</v>
      </c>
      <c r="F270" s="10">
        <v>25.676639999999999</v>
      </c>
      <c r="G270" s="192">
        <f t="shared" si="28"/>
        <v>25.876639999999998</v>
      </c>
      <c r="H270" s="192">
        <f>+Urq_InfraMR[[#This Row],[Total Líneas de Explotación ]]</f>
        <v>25.876639999999998</v>
      </c>
      <c r="I270" s="192">
        <v>25.677</v>
      </c>
      <c r="J270" s="10">
        <v>0.2</v>
      </c>
      <c r="K270" s="10">
        <v>2.5569999999999999</v>
      </c>
      <c r="L270" s="10">
        <v>54.899000000000001</v>
      </c>
      <c r="M270" s="10">
        <v>3.875</v>
      </c>
      <c r="N270" s="192">
        <f>+Urq_InfraMR[[#This Row],[A.03.1 -  Longitud de Vías de Explotación No Electrificadas Troncales y Ramales (vía principal) (km)]]+Urq_InfraMR[[#This Row],[A.04.1 -  Longitud de Vías de Explotación Electrificadas Troncales y Ramales (vía principal) (km)]]</f>
        <v>55.099000000000004</v>
      </c>
      <c r="O270" s="192">
        <f>+Urq_InfraMR[[#This Row],[Total Vías (excluido Auxiliares)]]</f>
        <v>55.099000000000004</v>
      </c>
      <c r="P270" s="1">
        <v>4</v>
      </c>
      <c r="Q270" s="1">
        <v>19</v>
      </c>
      <c r="R270" s="1">
        <v>0</v>
      </c>
      <c r="S270" s="194">
        <f t="shared" si="29"/>
        <v>23</v>
      </c>
      <c r="T270" s="194">
        <v>23</v>
      </c>
      <c r="U270" s="1">
        <v>0</v>
      </c>
      <c r="V270" s="1">
        <v>26</v>
      </c>
      <c r="W270" s="1">
        <v>0</v>
      </c>
      <c r="X270" s="1">
        <v>0</v>
      </c>
      <c r="Y270" s="1">
        <v>2</v>
      </c>
      <c r="Z270" s="196">
        <f t="shared" si="30"/>
        <v>28</v>
      </c>
      <c r="AA270" s="1">
        <v>7</v>
      </c>
      <c r="AB270" s="1">
        <v>6</v>
      </c>
      <c r="AC270" s="1">
        <f>+Urq_InfraMR[[#This Row],[Total Pasos Vehiculares a Nivel]]</f>
        <v>28</v>
      </c>
      <c r="AD270" s="196">
        <f t="shared" si="31"/>
        <v>41</v>
      </c>
      <c r="AE270" s="1">
        <v>4</v>
      </c>
      <c r="AF270" s="1">
        <v>6</v>
      </c>
      <c r="AG270" s="1">
        <v>37</v>
      </c>
      <c r="AH270" s="196">
        <f t="shared" si="32"/>
        <v>47</v>
      </c>
      <c r="AI270" s="7">
        <v>18.658000000000001</v>
      </c>
      <c r="AJ270" s="7">
        <v>0</v>
      </c>
      <c r="AK270" s="7">
        <v>7.0919999999999996</v>
      </c>
      <c r="AL270" s="198">
        <f t="shared" si="33"/>
        <v>25.75</v>
      </c>
      <c r="AM270" s="1">
        <v>1</v>
      </c>
      <c r="AN270" s="1">
        <v>0</v>
      </c>
      <c r="AO270" s="1">
        <v>0</v>
      </c>
      <c r="AP270" s="200">
        <f t="shared" si="34"/>
        <v>1</v>
      </c>
      <c r="AQ270" s="1">
        <v>0</v>
      </c>
      <c r="AR270" s="1">
        <v>128</v>
      </c>
      <c r="AS270" s="1">
        <v>0</v>
      </c>
      <c r="AT270" s="200">
        <f>+Urq_InfraMR[[#This Row],[B.02.1 - Parque de Coches Eléctricos Motrices]]+Urq_InfraMR[[#This Row],[B.02.2 - Parque de Coches Eléctricos Motrices Remolcados Tipo R]]+Urq_InfraMR[[#This Row],[B.02.3 - Parque de Coches Eléctricos Motrices Tipo R]]</f>
        <v>128</v>
      </c>
      <c r="AU270" s="1">
        <v>0</v>
      </c>
      <c r="AV270" s="1">
        <v>0</v>
      </c>
      <c r="AW270" s="1">
        <v>0</v>
      </c>
      <c r="AX270" s="200">
        <f>+Urq_InfraMR[[#This Row],[B.03.1 - Parque de Coches Motores Motrices Remolcados]]+Urq_InfraMR[[#This Row],[B.03.2 - Parque de Coches Motores Motrices Intermedios]]+Urq_InfraMR[[#This Row],[B.03.3 - Parque de Coches Motores Motrices Cabina]]</f>
        <v>0</v>
      </c>
      <c r="AY270" s="1">
        <v>0</v>
      </c>
      <c r="AZ270" s="1">
        <v>0</v>
      </c>
      <c r="BA270" s="1">
        <v>0</v>
      </c>
      <c r="BB270" s="1">
        <v>0</v>
      </c>
      <c r="BC270" s="200">
        <f>+SUM(Urq_InfraMR[[#This Row],[B.04.1 - Parque de Coches Remolcados Clase Unica]:[B.04.5 - Parque de Coches Remolcados para Servicios Especiales (Cartoneros)]])</f>
        <v>0</v>
      </c>
      <c r="BD270" s="356">
        <v>0</v>
      </c>
      <c r="BE270" s="1">
        <v>1</v>
      </c>
      <c r="BF270" s="1">
        <v>0</v>
      </c>
      <c r="BG270" s="235">
        <v>1435</v>
      </c>
    </row>
    <row r="271" spans="1:59">
      <c r="A271" s="1">
        <v>2015</v>
      </c>
      <c r="B271" s="1" t="s">
        <v>66</v>
      </c>
      <c r="C271" s="10">
        <v>0.2</v>
      </c>
      <c r="D271" s="10">
        <v>0</v>
      </c>
      <c r="E271" s="10">
        <v>0</v>
      </c>
      <c r="F271" s="10">
        <v>25.676639999999999</v>
      </c>
      <c r="G271" s="192">
        <f t="shared" si="28"/>
        <v>25.876639999999998</v>
      </c>
      <c r="H271" s="192">
        <f>+Urq_InfraMR[[#This Row],[Total Líneas de Explotación ]]</f>
        <v>25.876639999999998</v>
      </c>
      <c r="I271" s="192">
        <v>25.677</v>
      </c>
      <c r="J271" s="10">
        <v>0.2</v>
      </c>
      <c r="K271" s="10">
        <v>2.5569999999999999</v>
      </c>
      <c r="L271" s="10">
        <v>54.899000000000001</v>
      </c>
      <c r="M271" s="10">
        <v>3.875</v>
      </c>
      <c r="N271" s="192">
        <f>+Urq_InfraMR[[#This Row],[A.03.1 -  Longitud de Vías de Explotación No Electrificadas Troncales y Ramales (vía principal) (km)]]+Urq_InfraMR[[#This Row],[A.04.1 -  Longitud de Vías de Explotación Electrificadas Troncales y Ramales (vía principal) (km)]]</f>
        <v>55.099000000000004</v>
      </c>
      <c r="O271" s="192">
        <f>+Urq_InfraMR[[#This Row],[Total Vías (excluido Auxiliares)]]</f>
        <v>55.099000000000004</v>
      </c>
      <c r="P271" s="1">
        <v>4</v>
      </c>
      <c r="Q271" s="1">
        <v>19</v>
      </c>
      <c r="R271" s="1">
        <v>0</v>
      </c>
      <c r="S271" s="194">
        <f t="shared" si="29"/>
        <v>23</v>
      </c>
      <c r="T271" s="194">
        <v>23</v>
      </c>
      <c r="U271" s="1">
        <v>0</v>
      </c>
      <c r="V271" s="1">
        <v>26</v>
      </c>
      <c r="W271" s="1">
        <v>0</v>
      </c>
      <c r="X271" s="1">
        <v>0</v>
      </c>
      <c r="Y271" s="1">
        <v>2</v>
      </c>
      <c r="Z271" s="196">
        <f t="shared" si="30"/>
        <v>28</v>
      </c>
      <c r="AA271" s="1">
        <v>7</v>
      </c>
      <c r="AB271" s="1">
        <v>6</v>
      </c>
      <c r="AC271" s="1">
        <f>+Urq_InfraMR[[#This Row],[Total Pasos Vehiculares a Nivel]]</f>
        <v>28</v>
      </c>
      <c r="AD271" s="196">
        <f t="shared" si="31"/>
        <v>41</v>
      </c>
      <c r="AE271" s="1">
        <v>4</v>
      </c>
      <c r="AF271" s="1">
        <v>6</v>
      </c>
      <c r="AG271" s="1">
        <v>37</v>
      </c>
      <c r="AH271" s="196">
        <f t="shared" si="32"/>
        <v>47</v>
      </c>
      <c r="AI271" s="7">
        <v>18.658000000000001</v>
      </c>
      <c r="AJ271" s="7">
        <v>0</v>
      </c>
      <c r="AK271" s="7">
        <v>7.0919999999999996</v>
      </c>
      <c r="AL271" s="198">
        <f t="shared" si="33"/>
        <v>25.75</v>
      </c>
      <c r="AM271" s="1">
        <v>1</v>
      </c>
      <c r="AN271" s="1">
        <v>0</v>
      </c>
      <c r="AO271" s="1">
        <v>0</v>
      </c>
      <c r="AP271" s="200">
        <f t="shared" si="34"/>
        <v>1</v>
      </c>
      <c r="AQ271" s="1">
        <v>0</v>
      </c>
      <c r="AR271" s="1">
        <v>128</v>
      </c>
      <c r="AS271" s="1">
        <v>0</v>
      </c>
      <c r="AT271" s="200">
        <f>+Urq_InfraMR[[#This Row],[B.02.1 - Parque de Coches Eléctricos Motrices]]+Urq_InfraMR[[#This Row],[B.02.2 - Parque de Coches Eléctricos Motrices Remolcados Tipo R]]+Urq_InfraMR[[#This Row],[B.02.3 - Parque de Coches Eléctricos Motrices Tipo R]]</f>
        <v>128</v>
      </c>
      <c r="AU271" s="1">
        <v>0</v>
      </c>
      <c r="AV271" s="1">
        <v>0</v>
      </c>
      <c r="AW271" s="1">
        <v>0</v>
      </c>
      <c r="AX271" s="200">
        <f>+Urq_InfraMR[[#This Row],[B.03.1 - Parque de Coches Motores Motrices Remolcados]]+Urq_InfraMR[[#This Row],[B.03.2 - Parque de Coches Motores Motrices Intermedios]]+Urq_InfraMR[[#This Row],[B.03.3 - Parque de Coches Motores Motrices Cabina]]</f>
        <v>0</v>
      </c>
      <c r="AY271" s="1">
        <v>0</v>
      </c>
      <c r="AZ271" s="1">
        <v>0</v>
      </c>
      <c r="BA271" s="1">
        <v>0</v>
      </c>
      <c r="BB271" s="1">
        <v>0</v>
      </c>
      <c r="BC271" s="200">
        <f>+SUM(Urq_InfraMR[[#This Row],[B.04.1 - Parque de Coches Remolcados Clase Unica]:[B.04.5 - Parque de Coches Remolcados para Servicios Especiales (Cartoneros)]])</f>
        <v>0</v>
      </c>
      <c r="BD271" s="356">
        <v>0</v>
      </c>
      <c r="BE271" s="1">
        <v>1</v>
      </c>
      <c r="BF271" s="1">
        <v>0</v>
      </c>
      <c r="BG271" s="235">
        <v>1435</v>
      </c>
    </row>
    <row r="272" spans="1:59">
      <c r="A272" s="1">
        <v>2015</v>
      </c>
      <c r="B272" s="1" t="s">
        <v>67</v>
      </c>
      <c r="C272" s="10">
        <v>0.2</v>
      </c>
      <c r="D272" s="10">
        <v>0</v>
      </c>
      <c r="E272" s="10">
        <v>0</v>
      </c>
      <c r="F272" s="10">
        <v>25.676639999999999</v>
      </c>
      <c r="G272" s="192">
        <f t="shared" si="28"/>
        <v>25.876639999999998</v>
      </c>
      <c r="H272" s="192">
        <f>+Urq_InfraMR[[#This Row],[Total Líneas de Explotación ]]</f>
        <v>25.876639999999998</v>
      </c>
      <c r="I272" s="192">
        <v>25.677</v>
      </c>
      <c r="J272" s="10">
        <v>0.2</v>
      </c>
      <c r="K272" s="10">
        <v>2.5569999999999999</v>
      </c>
      <c r="L272" s="10">
        <v>54.899000000000001</v>
      </c>
      <c r="M272" s="10">
        <v>3.875</v>
      </c>
      <c r="N272" s="192">
        <f>+Urq_InfraMR[[#This Row],[A.03.1 -  Longitud de Vías de Explotación No Electrificadas Troncales y Ramales (vía principal) (km)]]+Urq_InfraMR[[#This Row],[A.04.1 -  Longitud de Vías de Explotación Electrificadas Troncales y Ramales (vía principal) (km)]]</f>
        <v>55.099000000000004</v>
      </c>
      <c r="O272" s="192">
        <f>+Urq_InfraMR[[#This Row],[Total Vías (excluido Auxiliares)]]</f>
        <v>55.099000000000004</v>
      </c>
      <c r="P272" s="1">
        <v>4</v>
      </c>
      <c r="Q272" s="1">
        <v>19</v>
      </c>
      <c r="R272" s="1">
        <v>0</v>
      </c>
      <c r="S272" s="194">
        <f t="shared" si="29"/>
        <v>23</v>
      </c>
      <c r="T272" s="194">
        <v>23</v>
      </c>
      <c r="U272" s="1">
        <v>0</v>
      </c>
      <c r="V272" s="1">
        <v>26</v>
      </c>
      <c r="W272" s="1">
        <v>0</v>
      </c>
      <c r="X272" s="1">
        <v>0</v>
      </c>
      <c r="Y272" s="1">
        <v>2</v>
      </c>
      <c r="Z272" s="196">
        <f t="shared" si="30"/>
        <v>28</v>
      </c>
      <c r="AA272" s="1">
        <v>7</v>
      </c>
      <c r="AB272" s="1">
        <v>6</v>
      </c>
      <c r="AC272" s="1">
        <f>+Urq_InfraMR[[#This Row],[Total Pasos Vehiculares a Nivel]]</f>
        <v>28</v>
      </c>
      <c r="AD272" s="196">
        <f t="shared" si="31"/>
        <v>41</v>
      </c>
      <c r="AE272" s="1">
        <v>4</v>
      </c>
      <c r="AF272" s="1">
        <v>6</v>
      </c>
      <c r="AG272" s="1">
        <v>37</v>
      </c>
      <c r="AH272" s="196">
        <f t="shared" si="32"/>
        <v>47</v>
      </c>
      <c r="AI272" s="7">
        <v>18.658000000000001</v>
      </c>
      <c r="AJ272" s="7">
        <v>0</v>
      </c>
      <c r="AK272" s="7">
        <v>7.0919999999999996</v>
      </c>
      <c r="AL272" s="198">
        <f t="shared" si="33"/>
        <v>25.75</v>
      </c>
      <c r="AM272" s="1">
        <v>1</v>
      </c>
      <c r="AN272" s="1">
        <v>0</v>
      </c>
      <c r="AO272" s="1">
        <v>0</v>
      </c>
      <c r="AP272" s="200">
        <f t="shared" si="34"/>
        <v>1</v>
      </c>
      <c r="AQ272" s="1">
        <v>0</v>
      </c>
      <c r="AR272" s="1">
        <v>128</v>
      </c>
      <c r="AS272" s="1">
        <v>0</v>
      </c>
      <c r="AT272" s="200">
        <f>+Urq_InfraMR[[#This Row],[B.02.1 - Parque de Coches Eléctricos Motrices]]+Urq_InfraMR[[#This Row],[B.02.2 - Parque de Coches Eléctricos Motrices Remolcados Tipo R]]+Urq_InfraMR[[#This Row],[B.02.3 - Parque de Coches Eléctricos Motrices Tipo R]]</f>
        <v>128</v>
      </c>
      <c r="AU272" s="1">
        <v>0</v>
      </c>
      <c r="AV272" s="1">
        <v>0</v>
      </c>
      <c r="AW272" s="1">
        <v>0</v>
      </c>
      <c r="AX272" s="200">
        <f>+Urq_InfraMR[[#This Row],[B.03.1 - Parque de Coches Motores Motrices Remolcados]]+Urq_InfraMR[[#This Row],[B.03.2 - Parque de Coches Motores Motrices Intermedios]]+Urq_InfraMR[[#This Row],[B.03.3 - Parque de Coches Motores Motrices Cabina]]</f>
        <v>0</v>
      </c>
      <c r="AY272" s="1">
        <v>0</v>
      </c>
      <c r="AZ272" s="1">
        <v>0</v>
      </c>
      <c r="BA272" s="1">
        <v>0</v>
      </c>
      <c r="BB272" s="1">
        <v>0</v>
      </c>
      <c r="BC272" s="200">
        <f>+SUM(Urq_InfraMR[[#This Row],[B.04.1 - Parque de Coches Remolcados Clase Unica]:[B.04.5 - Parque de Coches Remolcados para Servicios Especiales (Cartoneros)]])</f>
        <v>0</v>
      </c>
      <c r="BD272" s="356">
        <v>0</v>
      </c>
      <c r="BE272" s="1">
        <v>1</v>
      </c>
      <c r="BF272" s="1">
        <v>0</v>
      </c>
      <c r="BG272" s="235">
        <v>1435</v>
      </c>
    </row>
    <row r="273" spans="1:59">
      <c r="A273" s="1">
        <v>2015</v>
      </c>
      <c r="B273" s="1" t="s">
        <v>68</v>
      </c>
      <c r="C273" s="10">
        <v>0.2</v>
      </c>
      <c r="D273" s="10">
        <v>0</v>
      </c>
      <c r="E273" s="10">
        <v>0</v>
      </c>
      <c r="F273" s="10">
        <v>25.676639999999999</v>
      </c>
      <c r="G273" s="192">
        <f t="shared" si="28"/>
        <v>25.876639999999998</v>
      </c>
      <c r="H273" s="192">
        <f>+Urq_InfraMR[[#This Row],[Total Líneas de Explotación ]]</f>
        <v>25.876639999999998</v>
      </c>
      <c r="I273" s="192">
        <v>25.677</v>
      </c>
      <c r="J273" s="10">
        <v>0.2</v>
      </c>
      <c r="K273" s="10">
        <v>2.5569999999999999</v>
      </c>
      <c r="L273" s="10">
        <v>54.899000000000001</v>
      </c>
      <c r="M273" s="10">
        <v>3.875</v>
      </c>
      <c r="N273" s="192">
        <f>+Urq_InfraMR[[#This Row],[A.03.1 -  Longitud de Vías de Explotación No Electrificadas Troncales y Ramales (vía principal) (km)]]+Urq_InfraMR[[#This Row],[A.04.1 -  Longitud de Vías de Explotación Electrificadas Troncales y Ramales (vía principal) (km)]]</f>
        <v>55.099000000000004</v>
      </c>
      <c r="O273" s="192">
        <f>+Urq_InfraMR[[#This Row],[Total Vías (excluido Auxiliares)]]</f>
        <v>55.099000000000004</v>
      </c>
      <c r="P273" s="1">
        <v>4</v>
      </c>
      <c r="Q273" s="1">
        <v>19</v>
      </c>
      <c r="R273" s="1">
        <v>0</v>
      </c>
      <c r="S273" s="194">
        <f t="shared" si="29"/>
        <v>23</v>
      </c>
      <c r="T273" s="194">
        <v>23</v>
      </c>
      <c r="U273" s="1">
        <v>0</v>
      </c>
      <c r="V273" s="1">
        <v>26</v>
      </c>
      <c r="W273" s="1">
        <v>0</v>
      </c>
      <c r="X273" s="1">
        <v>0</v>
      </c>
      <c r="Y273" s="1">
        <v>2</v>
      </c>
      <c r="Z273" s="196">
        <f t="shared" si="30"/>
        <v>28</v>
      </c>
      <c r="AA273" s="1">
        <v>7</v>
      </c>
      <c r="AB273" s="1">
        <v>6</v>
      </c>
      <c r="AC273" s="1">
        <f>+Urq_InfraMR[[#This Row],[Total Pasos Vehiculares a Nivel]]</f>
        <v>28</v>
      </c>
      <c r="AD273" s="196">
        <f t="shared" si="31"/>
        <v>41</v>
      </c>
      <c r="AE273" s="1">
        <v>4</v>
      </c>
      <c r="AF273" s="1">
        <v>6</v>
      </c>
      <c r="AG273" s="1">
        <v>37</v>
      </c>
      <c r="AH273" s="196">
        <f t="shared" si="32"/>
        <v>47</v>
      </c>
      <c r="AI273" s="7">
        <v>18.658000000000001</v>
      </c>
      <c r="AJ273" s="7">
        <v>0</v>
      </c>
      <c r="AK273" s="7">
        <v>7.0919999999999996</v>
      </c>
      <c r="AL273" s="198">
        <f t="shared" si="33"/>
        <v>25.75</v>
      </c>
      <c r="AM273" s="1">
        <v>1</v>
      </c>
      <c r="AN273" s="1">
        <v>0</v>
      </c>
      <c r="AO273" s="1">
        <v>0</v>
      </c>
      <c r="AP273" s="200">
        <f t="shared" si="34"/>
        <v>1</v>
      </c>
      <c r="AQ273" s="1">
        <v>0</v>
      </c>
      <c r="AR273" s="1">
        <v>128</v>
      </c>
      <c r="AS273" s="1">
        <v>0</v>
      </c>
      <c r="AT273" s="200">
        <f>+Urq_InfraMR[[#This Row],[B.02.1 - Parque de Coches Eléctricos Motrices]]+Urq_InfraMR[[#This Row],[B.02.2 - Parque de Coches Eléctricos Motrices Remolcados Tipo R]]+Urq_InfraMR[[#This Row],[B.02.3 - Parque de Coches Eléctricos Motrices Tipo R]]</f>
        <v>128</v>
      </c>
      <c r="AU273" s="1">
        <v>0</v>
      </c>
      <c r="AV273" s="1">
        <v>0</v>
      </c>
      <c r="AW273" s="1">
        <v>0</v>
      </c>
      <c r="AX273" s="200">
        <f>+Urq_InfraMR[[#This Row],[B.03.1 - Parque de Coches Motores Motrices Remolcados]]+Urq_InfraMR[[#This Row],[B.03.2 - Parque de Coches Motores Motrices Intermedios]]+Urq_InfraMR[[#This Row],[B.03.3 - Parque de Coches Motores Motrices Cabina]]</f>
        <v>0</v>
      </c>
      <c r="AY273" s="1">
        <v>0</v>
      </c>
      <c r="AZ273" s="1">
        <v>0</v>
      </c>
      <c r="BA273" s="1">
        <v>0</v>
      </c>
      <c r="BB273" s="1">
        <v>0</v>
      </c>
      <c r="BC273" s="200">
        <f>+SUM(Urq_InfraMR[[#This Row],[B.04.1 - Parque de Coches Remolcados Clase Unica]:[B.04.5 - Parque de Coches Remolcados para Servicios Especiales (Cartoneros)]])</f>
        <v>0</v>
      </c>
      <c r="BD273" s="356">
        <v>0</v>
      </c>
      <c r="BE273" s="1">
        <v>1</v>
      </c>
      <c r="BF273" s="1">
        <v>0</v>
      </c>
      <c r="BG273" s="235">
        <v>1435</v>
      </c>
    </row>
    <row r="274" spans="1:59">
      <c r="A274" s="1">
        <v>2015</v>
      </c>
      <c r="B274" s="1" t="s">
        <v>69</v>
      </c>
      <c r="C274" s="10">
        <v>0.2</v>
      </c>
      <c r="D274" s="10">
        <v>0</v>
      </c>
      <c r="E274" s="10">
        <v>0</v>
      </c>
      <c r="F274" s="10">
        <v>25.676639999999999</v>
      </c>
      <c r="G274" s="192">
        <f t="shared" si="28"/>
        <v>25.876639999999998</v>
      </c>
      <c r="H274" s="192">
        <f>+Urq_InfraMR[[#This Row],[Total Líneas de Explotación ]]</f>
        <v>25.876639999999998</v>
      </c>
      <c r="I274" s="192">
        <v>25.677</v>
      </c>
      <c r="J274" s="10">
        <v>0.2</v>
      </c>
      <c r="K274" s="10">
        <v>2.5569999999999999</v>
      </c>
      <c r="L274" s="10">
        <v>54.899000000000001</v>
      </c>
      <c r="M274" s="10">
        <v>3.875</v>
      </c>
      <c r="N274" s="192">
        <f>+Urq_InfraMR[[#This Row],[A.03.1 -  Longitud de Vías de Explotación No Electrificadas Troncales y Ramales (vía principal) (km)]]+Urq_InfraMR[[#This Row],[A.04.1 -  Longitud de Vías de Explotación Electrificadas Troncales y Ramales (vía principal) (km)]]</f>
        <v>55.099000000000004</v>
      </c>
      <c r="O274" s="192">
        <f>+Urq_InfraMR[[#This Row],[Total Vías (excluido Auxiliares)]]</f>
        <v>55.099000000000004</v>
      </c>
      <c r="P274" s="1">
        <v>4</v>
      </c>
      <c r="Q274" s="1">
        <v>19</v>
      </c>
      <c r="R274" s="1">
        <v>0</v>
      </c>
      <c r="S274" s="194">
        <f t="shared" si="29"/>
        <v>23</v>
      </c>
      <c r="T274" s="194">
        <v>23</v>
      </c>
      <c r="U274" s="1">
        <v>0</v>
      </c>
      <c r="V274" s="1">
        <v>26</v>
      </c>
      <c r="W274" s="1">
        <v>0</v>
      </c>
      <c r="X274" s="1">
        <v>0</v>
      </c>
      <c r="Y274" s="1">
        <v>2</v>
      </c>
      <c r="Z274" s="196">
        <f t="shared" si="30"/>
        <v>28</v>
      </c>
      <c r="AA274" s="1">
        <v>7</v>
      </c>
      <c r="AB274" s="1">
        <v>6</v>
      </c>
      <c r="AC274" s="1">
        <f>+Urq_InfraMR[[#This Row],[Total Pasos Vehiculares a Nivel]]</f>
        <v>28</v>
      </c>
      <c r="AD274" s="196">
        <f t="shared" si="31"/>
        <v>41</v>
      </c>
      <c r="AE274" s="1">
        <v>4</v>
      </c>
      <c r="AF274" s="1">
        <v>6</v>
      </c>
      <c r="AG274" s="1">
        <v>37</v>
      </c>
      <c r="AH274" s="196">
        <f t="shared" si="32"/>
        <v>47</v>
      </c>
      <c r="AI274" s="7">
        <v>18.658000000000001</v>
      </c>
      <c r="AJ274" s="7">
        <v>0</v>
      </c>
      <c r="AK274" s="7">
        <v>7.0919999999999996</v>
      </c>
      <c r="AL274" s="198">
        <f t="shared" si="33"/>
        <v>25.75</v>
      </c>
      <c r="AM274" s="1">
        <v>1</v>
      </c>
      <c r="AN274" s="1">
        <v>0</v>
      </c>
      <c r="AO274" s="1">
        <v>0</v>
      </c>
      <c r="AP274" s="200">
        <f t="shared" si="34"/>
        <v>1</v>
      </c>
      <c r="AQ274" s="1">
        <v>0</v>
      </c>
      <c r="AR274" s="1">
        <v>128</v>
      </c>
      <c r="AS274" s="1">
        <v>0</v>
      </c>
      <c r="AT274" s="200">
        <f>+Urq_InfraMR[[#This Row],[B.02.1 - Parque de Coches Eléctricos Motrices]]+Urq_InfraMR[[#This Row],[B.02.2 - Parque de Coches Eléctricos Motrices Remolcados Tipo R]]+Urq_InfraMR[[#This Row],[B.02.3 - Parque de Coches Eléctricos Motrices Tipo R]]</f>
        <v>128</v>
      </c>
      <c r="AU274" s="1">
        <v>0</v>
      </c>
      <c r="AV274" s="1">
        <v>0</v>
      </c>
      <c r="AW274" s="1">
        <v>0</v>
      </c>
      <c r="AX274" s="200">
        <f>+Urq_InfraMR[[#This Row],[B.03.1 - Parque de Coches Motores Motrices Remolcados]]+Urq_InfraMR[[#This Row],[B.03.2 - Parque de Coches Motores Motrices Intermedios]]+Urq_InfraMR[[#This Row],[B.03.3 - Parque de Coches Motores Motrices Cabina]]</f>
        <v>0</v>
      </c>
      <c r="AY274" s="1">
        <v>0</v>
      </c>
      <c r="AZ274" s="1">
        <v>0</v>
      </c>
      <c r="BA274" s="1">
        <v>0</v>
      </c>
      <c r="BB274" s="1">
        <v>0</v>
      </c>
      <c r="BC274" s="200">
        <f>+SUM(Urq_InfraMR[[#This Row],[B.04.1 - Parque de Coches Remolcados Clase Unica]:[B.04.5 - Parque de Coches Remolcados para Servicios Especiales (Cartoneros)]])</f>
        <v>0</v>
      </c>
      <c r="BD274" s="356">
        <v>0</v>
      </c>
      <c r="BE274" s="1">
        <v>1</v>
      </c>
      <c r="BF274" s="1">
        <v>0</v>
      </c>
      <c r="BG274" s="235">
        <v>1435</v>
      </c>
    </row>
    <row r="275" spans="1:59">
      <c r="A275" s="1">
        <v>2015</v>
      </c>
      <c r="B275" s="1" t="s">
        <v>70</v>
      </c>
      <c r="C275" s="10">
        <v>0.2</v>
      </c>
      <c r="D275" s="10">
        <v>0</v>
      </c>
      <c r="E275" s="10">
        <v>0</v>
      </c>
      <c r="F275" s="10">
        <v>25.676639999999999</v>
      </c>
      <c r="G275" s="192">
        <f t="shared" si="28"/>
        <v>25.876639999999998</v>
      </c>
      <c r="H275" s="192">
        <f>+Urq_InfraMR[[#This Row],[Total Líneas de Explotación ]]</f>
        <v>25.876639999999998</v>
      </c>
      <c r="I275" s="192">
        <v>25.677</v>
      </c>
      <c r="J275" s="10">
        <v>0.2</v>
      </c>
      <c r="K275" s="10">
        <v>2.5569999999999999</v>
      </c>
      <c r="L275" s="10">
        <v>54.899000000000001</v>
      </c>
      <c r="M275" s="10">
        <v>3.875</v>
      </c>
      <c r="N275" s="192">
        <f>+Urq_InfraMR[[#This Row],[A.03.1 -  Longitud de Vías de Explotación No Electrificadas Troncales y Ramales (vía principal) (km)]]+Urq_InfraMR[[#This Row],[A.04.1 -  Longitud de Vías de Explotación Electrificadas Troncales y Ramales (vía principal) (km)]]</f>
        <v>55.099000000000004</v>
      </c>
      <c r="O275" s="192">
        <f>+Urq_InfraMR[[#This Row],[Total Vías (excluido Auxiliares)]]</f>
        <v>55.099000000000004</v>
      </c>
      <c r="P275" s="1">
        <v>4</v>
      </c>
      <c r="Q275" s="1">
        <v>19</v>
      </c>
      <c r="R275" s="1">
        <v>0</v>
      </c>
      <c r="S275" s="194">
        <f t="shared" si="29"/>
        <v>23</v>
      </c>
      <c r="T275" s="194">
        <v>23</v>
      </c>
      <c r="U275" s="1">
        <v>0</v>
      </c>
      <c r="V275" s="1">
        <v>26</v>
      </c>
      <c r="W275" s="1">
        <v>0</v>
      </c>
      <c r="X275" s="1">
        <v>0</v>
      </c>
      <c r="Y275" s="1">
        <v>2</v>
      </c>
      <c r="Z275" s="196">
        <f t="shared" si="30"/>
        <v>28</v>
      </c>
      <c r="AA275" s="1">
        <v>7</v>
      </c>
      <c r="AB275" s="1">
        <v>6</v>
      </c>
      <c r="AC275" s="1">
        <f>+Urq_InfraMR[[#This Row],[Total Pasos Vehiculares a Nivel]]</f>
        <v>28</v>
      </c>
      <c r="AD275" s="196">
        <f t="shared" si="31"/>
        <v>41</v>
      </c>
      <c r="AE275" s="1">
        <v>4</v>
      </c>
      <c r="AF275" s="1">
        <v>6</v>
      </c>
      <c r="AG275" s="1">
        <v>37</v>
      </c>
      <c r="AH275" s="196">
        <f t="shared" si="32"/>
        <v>47</v>
      </c>
      <c r="AI275" s="7">
        <v>18.658000000000001</v>
      </c>
      <c r="AJ275" s="7">
        <v>0</v>
      </c>
      <c r="AK275" s="7">
        <v>7.0919999999999996</v>
      </c>
      <c r="AL275" s="198">
        <f t="shared" si="33"/>
        <v>25.75</v>
      </c>
      <c r="AM275" s="1">
        <v>1</v>
      </c>
      <c r="AN275" s="1">
        <v>0</v>
      </c>
      <c r="AO275" s="1">
        <v>0</v>
      </c>
      <c r="AP275" s="200">
        <f t="shared" si="34"/>
        <v>1</v>
      </c>
      <c r="AQ275" s="1">
        <v>0</v>
      </c>
      <c r="AR275" s="1">
        <v>128</v>
      </c>
      <c r="AS275" s="1">
        <v>0</v>
      </c>
      <c r="AT275" s="200">
        <f>+Urq_InfraMR[[#This Row],[B.02.1 - Parque de Coches Eléctricos Motrices]]+Urq_InfraMR[[#This Row],[B.02.2 - Parque de Coches Eléctricos Motrices Remolcados Tipo R]]+Urq_InfraMR[[#This Row],[B.02.3 - Parque de Coches Eléctricos Motrices Tipo R]]</f>
        <v>128</v>
      </c>
      <c r="AU275" s="1">
        <v>0</v>
      </c>
      <c r="AV275" s="1">
        <v>0</v>
      </c>
      <c r="AW275" s="1">
        <v>0</v>
      </c>
      <c r="AX275" s="200">
        <f>+Urq_InfraMR[[#This Row],[B.03.1 - Parque de Coches Motores Motrices Remolcados]]+Urq_InfraMR[[#This Row],[B.03.2 - Parque de Coches Motores Motrices Intermedios]]+Urq_InfraMR[[#This Row],[B.03.3 - Parque de Coches Motores Motrices Cabina]]</f>
        <v>0</v>
      </c>
      <c r="AY275" s="1">
        <v>0</v>
      </c>
      <c r="AZ275" s="1">
        <v>0</v>
      </c>
      <c r="BA275" s="1">
        <v>0</v>
      </c>
      <c r="BB275" s="1">
        <v>0</v>
      </c>
      <c r="BC275" s="200">
        <f>+SUM(Urq_InfraMR[[#This Row],[B.04.1 - Parque de Coches Remolcados Clase Unica]:[B.04.5 - Parque de Coches Remolcados para Servicios Especiales (Cartoneros)]])</f>
        <v>0</v>
      </c>
      <c r="BD275" s="356">
        <v>0</v>
      </c>
      <c r="BE275" s="1">
        <v>1</v>
      </c>
      <c r="BF275" s="1">
        <v>0</v>
      </c>
      <c r="BG275" s="235">
        <v>1435</v>
      </c>
    </row>
    <row r="276" spans="1:59">
      <c r="A276" s="1">
        <v>2015</v>
      </c>
      <c r="B276" s="1" t="s">
        <v>71</v>
      </c>
      <c r="C276" s="10">
        <v>0.2</v>
      </c>
      <c r="D276" s="10">
        <v>0</v>
      </c>
      <c r="E276" s="10">
        <v>0</v>
      </c>
      <c r="F276" s="10">
        <v>25.676639999999999</v>
      </c>
      <c r="G276" s="192">
        <f t="shared" si="28"/>
        <v>25.876639999999998</v>
      </c>
      <c r="H276" s="192">
        <f>+Urq_InfraMR[[#This Row],[Total Líneas de Explotación ]]</f>
        <v>25.876639999999998</v>
      </c>
      <c r="I276" s="192">
        <v>25.677</v>
      </c>
      <c r="J276" s="10">
        <v>0.2</v>
      </c>
      <c r="K276" s="10">
        <v>2.5569999999999999</v>
      </c>
      <c r="L276" s="10">
        <v>54.899000000000001</v>
      </c>
      <c r="M276" s="10">
        <v>3.875</v>
      </c>
      <c r="N276" s="192">
        <f>+Urq_InfraMR[[#This Row],[A.03.1 -  Longitud de Vías de Explotación No Electrificadas Troncales y Ramales (vía principal) (km)]]+Urq_InfraMR[[#This Row],[A.04.1 -  Longitud de Vías de Explotación Electrificadas Troncales y Ramales (vía principal) (km)]]</f>
        <v>55.099000000000004</v>
      </c>
      <c r="O276" s="192">
        <f>+Urq_InfraMR[[#This Row],[Total Vías (excluido Auxiliares)]]</f>
        <v>55.099000000000004</v>
      </c>
      <c r="P276" s="1">
        <v>4</v>
      </c>
      <c r="Q276" s="1">
        <v>19</v>
      </c>
      <c r="R276" s="1">
        <v>0</v>
      </c>
      <c r="S276" s="194">
        <f t="shared" si="29"/>
        <v>23</v>
      </c>
      <c r="T276" s="194">
        <v>23</v>
      </c>
      <c r="U276" s="1">
        <v>0</v>
      </c>
      <c r="V276" s="1">
        <v>26</v>
      </c>
      <c r="W276" s="1">
        <v>0</v>
      </c>
      <c r="X276" s="1">
        <v>0</v>
      </c>
      <c r="Y276" s="1">
        <v>2</v>
      </c>
      <c r="Z276" s="196">
        <f t="shared" si="30"/>
        <v>28</v>
      </c>
      <c r="AA276" s="1">
        <v>7</v>
      </c>
      <c r="AB276" s="1">
        <v>6</v>
      </c>
      <c r="AC276" s="1">
        <f>+Urq_InfraMR[[#This Row],[Total Pasos Vehiculares a Nivel]]</f>
        <v>28</v>
      </c>
      <c r="AD276" s="196">
        <f t="shared" si="31"/>
        <v>41</v>
      </c>
      <c r="AE276" s="1">
        <v>4</v>
      </c>
      <c r="AF276" s="1">
        <v>6</v>
      </c>
      <c r="AG276" s="1">
        <v>37</v>
      </c>
      <c r="AH276" s="196">
        <f t="shared" si="32"/>
        <v>47</v>
      </c>
      <c r="AI276" s="7">
        <v>18.658000000000001</v>
      </c>
      <c r="AJ276" s="7">
        <v>0</v>
      </c>
      <c r="AK276" s="7">
        <v>7.0919999999999996</v>
      </c>
      <c r="AL276" s="198">
        <f t="shared" si="33"/>
        <v>25.75</v>
      </c>
      <c r="AM276" s="1">
        <v>1</v>
      </c>
      <c r="AN276" s="1">
        <v>0</v>
      </c>
      <c r="AO276" s="1">
        <v>0</v>
      </c>
      <c r="AP276" s="200">
        <f t="shared" si="34"/>
        <v>1</v>
      </c>
      <c r="AQ276" s="1">
        <v>0</v>
      </c>
      <c r="AR276" s="1">
        <v>128</v>
      </c>
      <c r="AS276" s="1">
        <v>0</v>
      </c>
      <c r="AT276" s="200">
        <f>+Urq_InfraMR[[#This Row],[B.02.1 - Parque de Coches Eléctricos Motrices]]+Urq_InfraMR[[#This Row],[B.02.2 - Parque de Coches Eléctricos Motrices Remolcados Tipo R]]+Urq_InfraMR[[#This Row],[B.02.3 - Parque de Coches Eléctricos Motrices Tipo R]]</f>
        <v>128</v>
      </c>
      <c r="AU276" s="1">
        <v>0</v>
      </c>
      <c r="AV276" s="1">
        <v>0</v>
      </c>
      <c r="AW276" s="1">
        <v>0</v>
      </c>
      <c r="AX276" s="200">
        <f>+Urq_InfraMR[[#This Row],[B.03.1 - Parque de Coches Motores Motrices Remolcados]]+Urq_InfraMR[[#This Row],[B.03.2 - Parque de Coches Motores Motrices Intermedios]]+Urq_InfraMR[[#This Row],[B.03.3 - Parque de Coches Motores Motrices Cabina]]</f>
        <v>0</v>
      </c>
      <c r="AY276" s="1">
        <v>0</v>
      </c>
      <c r="AZ276" s="1">
        <v>0</v>
      </c>
      <c r="BA276" s="1">
        <v>0</v>
      </c>
      <c r="BB276" s="1">
        <v>0</v>
      </c>
      <c r="BC276" s="200">
        <f>+SUM(Urq_InfraMR[[#This Row],[B.04.1 - Parque de Coches Remolcados Clase Unica]:[B.04.5 - Parque de Coches Remolcados para Servicios Especiales (Cartoneros)]])</f>
        <v>0</v>
      </c>
      <c r="BD276" s="356">
        <v>0</v>
      </c>
      <c r="BE276" s="1">
        <v>1</v>
      </c>
      <c r="BF276" s="1">
        <v>0</v>
      </c>
      <c r="BG276" s="235">
        <v>1435</v>
      </c>
    </row>
    <row r="277" spans="1:59">
      <c r="A277" s="1">
        <v>2015</v>
      </c>
      <c r="B277" s="1" t="s">
        <v>72</v>
      </c>
      <c r="C277" s="10">
        <v>0.2</v>
      </c>
      <c r="D277" s="10">
        <v>0</v>
      </c>
      <c r="E277" s="10">
        <v>0</v>
      </c>
      <c r="F277" s="10">
        <v>25.676639999999999</v>
      </c>
      <c r="G277" s="192">
        <f t="shared" si="28"/>
        <v>25.876639999999998</v>
      </c>
      <c r="H277" s="192">
        <f>+Urq_InfraMR[[#This Row],[Total Líneas de Explotación ]]</f>
        <v>25.876639999999998</v>
      </c>
      <c r="I277" s="192">
        <v>25.677</v>
      </c>
      <c r="J277" s="10">
        <v>0.2</v>
      </c>
      <c r="K277" s="10">
        <v>2.5569999999999999</v>
      </c>
      <c r="L277" s="10">
        <v>54.899000000000001</v>
      </c>
      <c r="M277" s="10">
        <v>3.875</v>
      </c>
      <c r="N277" s="192">
        <f>+Urq_InfraMR[[#This Row],[A.03.1 -  Longitud de Vías de Explotación No Electrificadas Troncales y Ramales (vía principal) (km)]]+Urq_InfraMR[[#This Row],[A.04.1 -  Longitud de Vías de Explotación Electrificadas Troncales y Ramales (vía principal) (km)]]</f>
        <v>55.099000000000004</v>
      </c>
      <c r="O277" s="192">
        <f>+Urq_InfraMR[[#This Row],[Total Vías (excluido Auxiliares)]]</f>
        <v>55.099000000000004</v>
      </c>
      <c r="P277" s="1">
        <v>4</v>
      </c>
      <c r="Q277" s="1">
        <v>19</v>
      </c>
      <c r="R277" s="1">
        <v>0</v>
      </c>
      <c r="S277" s="194">
        <f t="shared" si="29"/>
        <v>23</v>
      </c>
      <c r="T277" s="194">
        <v>23</v>
      </c>
      <c r="U277" s="1">
        <v>0</v>
      </c>
      <c r="V277" s="1">
        <v>26</v>
      </c>
      <c r="W277" s="1">
        <v>0</v>
      </c>
      <c r="X277" s="1">
        <v>0</v>
      </c>
      <c r="Y277" s="1">
        <v>2</v>
      </c>
      <c r="Z277" s="196">
        <f t="shared" si="30"/>
        <v>28</v>
      </c>
      <c r="AA277" s="1">
        <v>7</v>
      </c>
      <c r="AB277" s="1">
        <v>6</v>
      </c>
      <c r="AC277" s="1">
        <f>+Urq_InfraMR[[#This Row],[Total Pasos Vehiculares a Nivel]]</f>
        <v>28</v>
      </c>
      <c r="AD277" s="196">
        <f t="shared" si="31"/>
        <v>41</v>
      </c>
      <c r="AE277" s="1">
        <v>4</v>
      </c>
      <c r="AF277" s="1">
        <v>6</v>
      </c>
      <c r="AG277" s="1">
        <v>37</v>
      </c>
      <c r="AH277" s="196">
        <f t="shared" si="32"/>
        <v>47</v>
      </c>
      <c r="AI277" s="7">
        <v>18.658000000000001</v>
      </c>
      <c r="AJ277" s="7">
        <v>0</v>
      </c>
      <c r="AK277" s="7">
        <v>7.0919999999999996</v>
      </c>
      <c r="AL277" s="198">
        <f t="shared" si="33"/>
        <v>25.75</v>
      </c>
      <c r="AM277" s="1">
        <v>1</v>
      </c>
      <c r="AN277" s="1">
        <v>0</v>
      </c>
      <c r="AO277" s="1">
        <v>0</v>
      </c>
      <c r="AP277" s="200">
        <f t="shared" si="34"/>
        <v>1</v>
      </c>
      <c r="AQ277" s="1">
        <v>0</v>
      </c>
      <c r="AR277" s="1">
        <v>128</v>
      </c>
      <c r="AS277" s="1">
        <v>0</v>
      </c>
      <c r="AT277" s="200">
        <f>+Urq_InfraMR[[#This Row],[B.02.1 - Parque de Coches Eléctricos Motrices]]+Urq_InfraMR[[#This Row],[B.02.2 - Parque de Coches Eléctricos Motrices Remolcados Tipo R]]+Urq_InfraMR[[#This Row],[B.02.3 - Parque de Coches Eléctricos Motrices Tipo R]]</f>
        <v>128</v>
      </c>
      <c r="AU277" s="1">
        <v>0</v>
      </c>
      <c r="AV277" s="1">
        <v>0</v>
      </c>
      <c r="AW277" s="1">
        <v>0</v>
      </c>
      <c r="AX277" s="200">
        <f>+Urq_InfraMR[[#This Row],[B.03.1 - Parque de Coches Motores Motrices Remolcados]]+Urq_InfraMR[[#This Row],[B.03.2 - Parque de Coches Motores Motrices Intermedios]]+Urq_InfraMR[[#This Row],[B.03.3 - Parque de Coches Motores Motrices Cabina]]</f>
        <v>0</v>
      </c>
      <c r="AY277" s="1">
        <v>0</v>
      </c>
      <c r="AZ277" s="1">
        <v>0</v>
      </c>
      <c r="BA277" s="1">
        <v>0</v>
      </c>
      <c r="BB277" s="1">
        <v>0</v>
      </c>
      <c r="BC277" s="200">
        <f>+SUM(Urq_InfraMR[[#This Row],[B.04.1 - Parque de Coches Remolcados Clase Unica]:[B.04.5 - Parque de Coches Remolcados para Servicios Especiales (Cartoneros)]])</f>
        <v>0</v>
      </c>
      <c r="BD277" s="356">
        <v>0</v>
      </c>
      <c r="BE277" s="1">
        <v>1</v>
      </c>
      <c r="BF277" s="1">
        <v>0</v>
      </c>
      <c r="BG277" s="235">
        <v>1435</v>
      </c>
    </row>
    <row r="278" spans="1:59">
      <c r="A278" s="1">
        <v>2016</v>
      </c>
      <c r="B278" s="1" t="s">
        <v>61</v>
      </c>
      <c r="C278" s="10">
        <v>0.2</v>
      </c>
      <c r="D278" s="10">
        <v>0</v>
      </c>
      <c r="E278" s="10">
        <v>0</v>
      </c>
      <c r="F278" s="10">
        <v>25.676639999999999</v>
      </c>
      <c r="G278" s="192">
        <f t="shared" si="28"/>
        <v>25.876639999999998</v>
      </c>
      <c r="H278" s="192">
        <f>+Urq_InfraMR[[#This Row],[Total Líneas de Explotación ]]</f>
        <v>25.876639999999998</v>
      </c>
      <c r="I278" s="192">
        <v>25.677</v>
      </c>
      <c r="J278" s="10">
        <v>0.2</v>
      </c>
      <c r="K278" s="10">
        <v>2.5569999999999999</v>
      </c>
      <c r="L278" s="10">
        <v>54.899000000000001</v>
      </c>
      <c r="M278" s="10">
        <v>3.875</v>
      </c>
      <c r="N278" s="192">
        <f>+Urq_InfraMR[[#This Row],[A.03.1 -  Longitud de Vías de Explotación No Electrificadas Troncales y Ramales (vía principal) (km)]]+Urq_InfraMR[[#This Row],[A.04.1 -  Longitud de Vías de Explotación Electrificadas Troncales y Ramales (vía principal) (km)]]</f>
        <v>55.099000000000004</v>
      </c>
      <c r="O278" s="192">
        <f>+Urq_InfraMR[[#This Row],[Total Vías (excluido Auxiliares)]]</f>
        <v>55.099000000000004</v>
      </c>
      <c r="P278" s="1">
        <v>4</v>
      </c>
      <c r="Q278" s="1">
        <v>19</v>
      </c>
      <c r="R278" s="1">
        <v>0</v>
      </c>
      <c r="S278" s="194">
        <f t="shared" si="29"/>
        <v>23</v>
      </c>
      <c r="T278" s="194">
        <v>23</v>
      </c>
      <c r="U278" s="1">
        <v>0</v>
      </c>
      <c r="V278" s="1">
        <v>22</v>
      </c>
      <c r="W278" s="1">
        <v>0</v>
      </c>
      <c r="X278" s="1">
        <v>0</v>
      </c>
      <c r="Y278" s="1">
        <v>2</v>
      </c>
      <c r="Z278" s="196">
        <f t="shared" si="30"/>
        <v>24</v>
      </c>
      <c r="AA278" s="1">
        <v>8</v>
      </c>
      <c r="AB278" s="1">
        <v>6</v>
      </c>
      <c r="AC278" s="1">
        <f>+Urq_InfraMR[[#This Row],[Total Pasos Vehiculares a Nivel]]</f>
        <v>24</v>
      </c>
      <c r="AD278" s="196">
        <f t="shared" si="31"/>
        <v>38</v>
      </c>
      <c r="AE278" s="1">
        <v>5</v>
      </c>
      <c r="AF278" s="1">
        <v>3</v>
      </c>
      <c r="AG278" s="1">
        <v>55</v>
      </c>
      <c r="AH278" s="196">
        <f t="shared" si="32"/>
        <v>63</v>
      </c>
      <c r="AI278" s="7">
        <v>18.658000000000001</v>
      </c>
      <c r="AJ278" s="7">
        <v>0</v>
      </c>
      <c r="AK278" s="7">
        <v>7.0919999999999996</v>
      </c>
      <c r="AL278" s="198">
        <f t="shared" si="33"/>
        <v>25.75</v>
      </c>
      <c r="AM278" s="1">
        <v>1</v>
      </c>
      <c r="AN278" s="1">
        <v>0</v>
      </c>
      <c r="AO278" s="1">
        <v>0</v>
      </c>
      <c r="AP278" s="200">
        <f t="shared" si="34"/>
        <v>1</v>
      </c>
      <c r="AQ278" s="1">
        <v>0</v>
      </c>
      <c r="AR278" s="1">
        <v>128</v>
      </c>
      <c r="AS278" s="1">
        <v>0</v>
      </c>
      <c r="AT278" s="200">
        <f>+Urq_InfraMR[[#This Row],[B.02.1 - Parque de Coches Eléctricos Motrices]]+Urq_InfraMR[[#This Row],[B.02.2 - Parque de Coches Eléctricos Motrices Remolcados Tipo R]]+Urq_InfraMR[[#This Row],[B.02.3 - Parque de Coches Eléctricos Motrices Tipo R]]</f>
        <v>128</v>
      </c>
      <c r="AU278" s="1">
        <v>0</v>
      </c>
      <c r="AV278" s="1">
        <v>0</v>
      </c>
      <c r="AW278" s="1">
        <v>0</v>
      </c>
      <c r="AX278" s="200">
        <f>+Urq_InfraMR[[#This Row],[B.03.1 - Parque de Coches Motores Motrices Remolcados]]+Urq_InfraMR[[#This Row],[B.03.2 - Parque de Coches Motores Motrices Intermedios]]+Urq_InfraMR[[#This Row],[B.03.3 - Parque de Coches Motores Motrices Cabina]]</f>
        <v>0</v>
      </c>
      <c r="AY278" s="1">
        <v>0</v>
      </c>
      <c r="AZ278" s="1">
        <v>0</v>
      </c>
      <c r="BA278" s="1">
        <v>0</v>
      </c>
      <c r="BB278" s="1">
        <v>0</v>
      </c>
      <c r="BC278" s="200">
        <f>+SUM(Urq_InfraMR[[#This Row],[B.04.1 - Parque de Coches Remolcados Clase Unica]:[B.04.5 - Parque de Coches Remolcados para Servicios Especiales (Cartoneros)]])</f>
        <v>0</v>
      </c>
      <c r="BD278" s="356">
        <v>0</v>
      </c>
      <c r="BE278" s="1">
        <v>2</v>
      </c>
      <c r="BF278" s="1">
        <v>0</v>
      </c>
      <c r="BG278" s="235">
        <v>1435</v>
      </c>
    </row>
    <row r="279" spans="1:59">
      <c r="A279" s="1">
        <v>2016</v>
      </c>
      <c r="B279" s="1" t="s">
        <v>62</v>
      </c>
      <c r="C279" s="10">
        <v>0.2</v>
      </c>
      <c r="D279" s="10">
        <v>0</v>
      </c>
      <c r="E279" s="10">
        <v>0</v>
      </c>
      <c r="F279" s="10">
        <v>25.676639999999999</v>
      </c>
      <c r="G279" s="192">
        <f t="shared" si="28"/>
        <v>25.876639999999998</v>
      </c>
      <c r="H279" s="192">
        <f>+Urq_InfraMR[[#This Row],[Total Líneas de Explotación ]]</f>
        <v>25.876639999999998</v>
      </c>
      <c r="I279" s="192">
        <v>25.677</v>
      </c>
      <c r="J279" s="10">
        <v>0.2</v>
      </c>
      <c r="K279" s="10">
        <v>2.5569999999999999</v>
      </c>
      <c r="L279" s="10">
        <v>54.899000000000001</v>
      </c>
      <c r="M279" s="10">
        <v>3.875</v>
      </c>
      <c r="N279" s="192">
        <f>+Urq_InfraMR[[#This Row],[A.03.1 -  Longitud de Vías de Explotación No Electrificadas Troncales y Ramales (vía principal) (km)]]+Urq_InfraMR[[#This Row],[A.04.1 -  Longitud de Vías de Explotación Electrificadas Troncales y Ramales (vía principal) (km)]]</f>
        <v>55.099000000000004</v>
      </c>
      <c r="O279" s="192">
        <f>+Urq_InfraMR[[#This Row],[Total Vías (excluido Auxiliares)]]</f>
        <v>55.099000000000004</v>
      </c>
      <c r="P279" s="1">
        <v>4</v>
      </c>
      <c r="Q279" s="1">
        <v>19</v>
      </c>
      <c r="R279" s="1">
        <v>0</v>
      </c>
      <c r="S279" s="194">
        <f t="shared" si="29"/>
        <v>23</v>
      </c>
      <c r="T279" s="194">
        <v>23</v>
      </c>
      <c r="U279" s="1">
        <v>0</v>
      </c>
      <c r="V279" s="1">
        <v>22</v>
      </c>
      <c r="W279" s="1">
        <v>0</v>
      </c>
      <c r="X279" s="1">
        <v>0</v>
      </c>
      <c r="Y279" s="1">
        <v>2</v>
      </c>
      <c r="Z279" s="196">
        <f t="shared" si="30"/>
        <v>24</v>
      </c>
      <c r="AA279" s="1">
        <v>8</v>
      </c>
      <c r="AB279" s="1">
        <v>6</v>
      </c>
      <c r="AC279" s="1">
        <f>+Urq_InfraMR[[#This Row],[Total Pasos Vehiculares a Nivel]]</f>
        <v>24</v>
      </c>
      <c r="AD279" s="196">
        <f t="shared" si="31"/>
        <v>38</v>
      </c>
      <c r="AE279" s="1">
        <v>5</v>
      </c>
      <c r="AF279" s="1">
        <v>3</v>
      </c>
      <c r="AG279" s="1">
        <v>55</v>
      </c>
      <c r="AH279" s="196">
        <f t="shared" si="32"/>
        <v>63</v>
      </c>
      <c r="AI279" s="7">
        <v>18.658000000000001</v>
      </c>
      <c r="AJ279" s="7">
        <v>0</v>
      </c>
      <c r="AK279" s="7">
        <v>7.0919999999999996</v>
      </c>
      <c r="AL279" s="198">
        <f t="shared" si="33"/>
        <v>25.75</v>
      </c>
      <c r="AM279" s="1">
        <v>1</v>
      </c>
      <c r="AN279" s="1">
        <v>0</v>
      </c>
      <c r="AO279" s="1">
        <v>0</v>
      </c>
      <c r="AP279" s="200">
        <f t="shared" si="34"/>
        <v>1</v>
      </c>
      <c r="AQ279" s="1">
        <v>0</v>
      </c>
      <c r="AR279" s="1">
        <v>128</v>
      </c>
      <c r="AS279" s="1">
        <v>0</v>
      </c>
      <c r="AT279" s="200">
        <f>+Urq_InfraMR[[#This Row],[B.02.1 - Parque de Coches Eléctricos Motrices]]+Urq_InfraMR[[#This Row],[B.02.2 - Parque de Coches Eléctricos Motrices Remolcados Tipo R]]+Urq_InfraMR[[#This Row],[B.02.3 - Parque de Coches Eléctricos Motrices Tipo R]]</f>
        <v>128</v>
      </c>
      <c r="AU279" s="1">
        <v>0</v>
      </c>
      <c r="AV279" s="1">
        <v>0</v>
      </c>
      <c r="AW279" s="1">
        <v>0</v>
      </c>
      <c r="AX279" s="200">
        <f>+Urq_InfraMR[[#This Row],[B.03.1 - Parque de Coches Motores Motrices Remolcados]]+Urq_InfraMR[[#This Row],[B.03.2 - Parque de Coches Motores Motrices Intermedios]]+Urq_InfraMR[[#This Row],[B.03.3 - Parque de Coches Motores Motrices Cabina]]</f>
        <v>0</v>
      </c>
      <c r="AY279" s="1">
        <v>0</v>
      </c>
      <c r="AZ279" s="1">
        <v>0</v>
      </c>
      <c r="BA279" s="1">
        <v>0</v>
      </c>
      <c r="BB279" s="1">
        <v>0</v>
      </c>
      <c r="BC279" s="200">
        <f>+SUM(Urq_InfraMR[[#This Row],[B.04.1 - Parque de Coches Remolcados Clase Unica]:[B.04.5 - Parque de Coches Remolcados para Servicios Especiales (Cartoneros)]])</f>
        <v>0</v>
      </c>
      <c r="BD279" s="356">
        <v>0</v>
      </c>
      <c r="BE279" s="1">
        <v>2</v>
      </c>
      <c r="BF279" s="1">
        <v>0</v>
      </c>
      <c r="BG279" s="235">
        <v>1435</v>
      </c>
    </row>
    <row r="280" spans="1:59">
      <c r="A280" s="1">
        <v>2016</v>
      </c>
      <c r="B280" s="1" t="s">
        <v>63</v>
      </c>
      <c r="C280" s="10">
        <v>0.2</v>
      </c>
      <c r="D280" s="10">
        <v>0</v>
      </c>
      <c r="E280" s="10">
        <v>0</v>
      </c>
      <c r="F280" s="10">
        <v>25.676639999999999</v>
      </c>
      <c r="G280" s="192">
        <f t="shared" si="28"/>
        <v>25.876639999999998</v>
      </c>
      <c r="H280" s="192">
        <f>+Urq_InfraMR[[#This Row],[Total Líneas de Explotación ]]</f>
        <v>25.876639999999998</v>
      </c>
      <c r="I280" s="192">
        <v>25.677</v>
      </c>
      <c r="J280" s="10">
        <v>0.2</v>
      </c>
      <c r="K280" s="10">
        <v>2.5569999999999999</v>
      </c>
      <c r="L280" s="10">
        <v>54.899000000000001</v>
      </c>
      <c r="M280" s="10">
        <v>3.875</v>
      </c>
      <c r="N280" s="192">
        <f>+Urq_InfraMR[[#This Row],[A.03.1 -  Longitud de Vías de Explotación No Electrificadas Troncales y Ramales (vía principal) (km)]]+Urq_InfraMR[[#This Row],[A.04.1 -  Longitud de Vías de Explotación Electrificadas Troncales y Ramales (vía principal) (km)]]</f>
        <v>55.099000000000004</v>
      </c>
      <c r="O280" s="192">
        <f>+Urq_InfraMR[[#This Row],[Total Vías (excluido Auxiliares)]]</f>
        <v>55.099000000000004</v>
      </c>
      <c r="P280" s="1">
        <v>4</v>
      </c>
      <c r="Q280" s="1">
        <v>19</v>
      </c>
      <c r="R280" s="1">
        <v>0</v>
      </c>
      <c r="S280" s="194">
        <f t="shared" si="29"/>
        <v>23</v>
      </c>
      <c r="T280" s="194">
        <v>23</v>
      </c>
      <c r="U280" s="1">
        <v>0</v>
      </c>
      <c r="V280" s="1">
        <v>22</v>
      </c>
      <c r="W280" s="1">
        <v>0</v>
      </c>
      <c r="X280" s="1">
        <v>0</v>
      </c>
      <c r="Y280" s="1">
        <v>2</v>
      </c>
      <c r="Z280" s="196">
        <f t="shared" si="30"/>
        <v>24</v>
      </c>
      <c r="AA280" s="1">
        <v>8</v>
      </c>
      <c r="AB280" s="1">
        <v>6</v>
      </c>
      <c r="AC280" s="1">
        <f>+Urq_InfraMR[[#This Row],[Total Pasos Vehiculares a Nivel]]</f>
        <v>24</v>
      </c>
      <c r="AD280" s="196">
        <f t="shared" si="31"/>
        <v>38</v>
      </c>
      <c r="AE280" s="1">
        <v>5</v>
      </c>
      <c r="AF280" s="1">
        <v>3</v>
      </c>
      <c r="AG280" s="1">
        <v>55</v>
      </c>
      <c r="AH280" s="196">
        <f t="shared" si="32"/>
        <v>63</v>
      </c>
      <c r="AI280" s="7">
        <v>18.658000000000001</v>
      </c>
      <c r="AJ280" s="7">
        <v>0</v>
      </c>
      <c r="AK280" s="7">
        <v>7.0919999999999996</v>
      </c>
      <c r="AL280" s="198">
        <f t="shared" si="33"/>
        <v>25.75</v>
      </c>
      <c r="AM280" s="1">
        <v>1</v>
      </c>
      <c r="AN280" s="1">
        <v>0</v>
      </c>
      <c r="AO280" s="1">
        <v>0</v>
      </c>
      <c r="AP280" s="200">
        <f t="shared" si="34"/>
        <v>1</v>
      </c>
      <c r="AQ280" s="1">
        <v>0</v>
      </c>
      <c r="AR280" s="1">
        <v>128</v>
      </c>
      <c r="AS280" s="1">
        <v>0</v>
      </c>
      <c r="AT280" s="200">
        <f>+Urq_InfraMR[[#This Row],[B.02.1 - Parque de Coches Eléctricos Motrices]]+Urq_InfraMR[[#This Row],[B.02.2 - Parque de Coches Eléctricos Motrices Remolcados Tipo R]]+Urq_InfraMR[[#This Row],[B.02.3 - Parque de Coches Eléctricos Motrices Tipo R]]</f>
        <v>128</v>
      </c>
      <c r="AU280" s="1">
        <v>0</v>
      </c>
      <c r="AV280" s="1">
        <v>0</v>
      </c>
      <c r="AW280" s="1">
        <v>0</v>
      </c>
      <c r="AX280" s="200">
        <f>+Urq_InfraMR[[#This Row],[B.03.1 - Parque de Coches Motores Motrices Remolcados]]+Urq_InfraMR[[#This Row],[B.03.2 - Parque de Coches Motores Motrices Intermedios]]+Urq_InfraMR[[#This Row],[B.03.3 - Parque de Coches Motores Motrices Cabina]]</f>
        <v>0</v>
      </c>
      <c r="AY280" s="1">
        <v>0</v>
      </c>
      <c r="AZ280" s="1">
        <v>0</v>
      </c>
      <c r="BA280" s="1">
        <v>0</v>
      </c>
      <c r="BB280" s="1">
        <v>0</v>
      </c>
      <c r="BC280" s="200">
        <f>+SUM(Urq_InfraMR[[#This Row],[B.04.1 - Parque de Coches Remolcados Clase Unica]:[B.04.5 - Parque de Coches Remolcados para Servicios Especiales (Cartoneros)]])</f>
        <v>0</v>
      </c>
      <c r="BD280" s="356">
        <v>0</v>
      </c>
      <c r="BE280" s="1">
        <v>2</v>
      </c>
      <c r="BF280" s="1">
        <v>0</v>
      </c>
      <c r="BG280" s="235">
        <v>1435</v>
      </c>
    </row>
    <row r="281" spans="1:59">
      <c r="A281" s="1">
        <v>2016</v>
      </c>
      <c r="B281" s="1" t="s">
        <v>64</v>
      </c>
      <c r="C281" s="10">
        <v>0.2</v>
      </c>
      <c r="D281" s="10">
        <v>0</v>
      </c>
      <c r="E281" s="10">
        <v>0</v>
      </c>
      <c r="F281" s="10">
        <v>25.676639999999999</v>
      </c>
      <c r="G281" s="192">
        <f t="shared" si="28"/>
        <v>25.876639999999998</v>
      </c>
      <c r="H281" s="192">
        <f>+Urq_InfraMR[[#This Row],[Total Líneas de Explotación ]]</f>
        <v>25.876639999999998</v>
      </c>
      <c r="I281" s="192">
        <v>25.677</v>
      </c>
      <c r="J281" s="10">
        <v>0.2</v>
      </c>
      <c r="K281" s="10">
        <v>2.5569999999999999</v>
      </c>
      <c r="L281" s="10">
        <v>54.899000000000001</v>
      </c>
      <c r="M281" s="10">
        <v>3.875</v>
      </c>
      <c r="N281" s="192">
        <f>+Urq_InfraMR[[#This Row],[A.03.1 -  Longitud de Vías de Explotación No Electrificadas Troncales y Ramales (vía principal) (km)]]+Urq_InfraMR[[#This Row],[A.04.1 -  Longitud de Vías de Explotación Electrificadas Troncales y Ramales (vía principal) (km)]]</f>
        <v>55.099000000000004</v>
      </c>
      <c r="O281" s="192">
        <f>+Urq_InfraMR[[#This Row],[Total Vías (excluido Auxiliares)]]</f>
        <v>55.099000000000004</v>
      </c>
      <c r="P281" s="1">
        <v>4</v>
      </c>
      <c r="Q281" s="1">
        <v>19</v>
      </c>
      <c r="R281" s="1">
        <v>0</v>
      </c>
      <c r="S281" s="194">
        <f t="shared" si="29"/>
        <v>23</v>
      </c>
      <c r="T281" s="194">
        <v>23</v>
      </c>
      <c r="U281" s="1">
        <v>0</v>
      </c>
      <c r="V281" s="1">
        <v>22</v>
      </c>
      <c r="W281" s="1">
        <v>0</v>
      </c>
      <c r="X281" s="1">
        <v>0</v>
      </c>
      <c r="Y281" s="1">
        <v>2</v>
      </c>
      <c r="Z281" s="196">
        <f t="shared" si="30"/>
        <v>24</v>
      </c>
      <c r="AA281" s="1">
        <v>8</v>
      </c>
      <c r="AB281" s="1">
        <v>6</v>
      </c>
      <c r="AC281" s="1">
        <f>+Urq_InfraMR[[#This Row],[Total Pasos Vehiculares a Nivel]]</f>
        <v>24</v>
      </c>
      <c r="AD281" s="196">
        <f t="shared" si="31"/>
        <v>38</v>
      </c>
      <c r="AE281" s="1">
        <v>5</v>
      </c>
      <c r="AF281" s="1">
        <v>3</v>
      </c>
      <c r="AG281" s="1">
        <v>55</v>
      </c>
      <c r="AH281" s="196">
        <f t="shared" si="32"/>
        <v>63</v>
      </c>
      <c r="AI281" s="7">
        <v>18.658000000000001</v>
      </c>
      <c r="AJ281" s="7">
        <v>0</v>
      </c>
      <c r="AK281" s="7">
        <v>7.0919999999999996</v>
      </c>
      <c r="AL281" s="198">
        <f t="shared" si="33"/>
        <v>25.75</v>
      </c>
      <c r="AM281" s="1">
        <v>1</v>
      </c>
      <c r="AN281" s="1">
        <v>0</v>
      </c>
      <c r="AO281" s="1">
        <v>0</v>
      </c>
      <c r="AP281" s="200">
        <f t="shared" si="34"/>
        <v>1</v>
      </c>
      <c r="AQ281" s="1">
        <v>0</v>
      </c>
      <c r="AR281" s="1">
        <v>128</v>
      </c>
      <c r="AS281" s="1">
        <v>0</v>
      </c>
      <c r="AT281" s="200">
        <f>+Urq_InfraMR[[#This Row],[B.02.1 - Parque de Coches Eléctricos Motrices]]+Urq_InfraMR[[#This Row],[B.02.2 - Parque de Coches Eléctricos Motrices Remolcados Tipo R]]+Urq_InfraMR[[#This Row],[B.02.3 - Parque de Coches Eléctricos Motrices Tipo R]]</f>
        <v>128</v>
      </c>
      <c r="AU281" s="1">
        <v>0</v>
      </c>
      <c r="AV281" s="1">
        <v>0</v>
      </c>
      <c r="AW281" s="1">
        <v>0</v>
      </c>
      <c r="AX281" s="200">
        <f>+Urq_InfraMR[[#This Row],[B.03.1 - Parque de Coches Motores Motrices Remolcados]]+Urq_InfraMR[[#This Row],[B.03.2 - Parque de Coches Motores Motrices Intermedios]]+Urq_InfraMR[[#This Row],[B.03.3 - Parque de Coches Motores Motrices Cabina]]</f>
        <v>0</v>
      </c>
      <c r="AY281" s="1">
        <v>0</v>
      </c>
      <c r="AZ281" s="1">
        <v>0</v>
      </c>
      <c r="BA281" s="1">
        <v>0</v>
      </c>
      <c r="BB281" s="1">
        <v>0</v>
      </c>
      <c r="BC281" s="200">
        <f>+SUM(Urq_InfraMR[[#This Row],[B.04.1 - Parque de Coches Remolcados Clase Unica]:[B.04.5 - Parque de Coches Remolcados para Servicios Especiales (Cartoneros)]])</f>
        <v>0</v>
      </c>
      <c r="BD281" s="356">
        <v>0</v>
      </c>
      <c r="BE281" s="1">
        <v>2</v>
      </c>
      <c r="BF281" s="1">
        <v>0</v>
      </c>
      <c r="BG281" s="235">
        <v>1435</v>
      </c>
    </row>
    <row r="282" spans="1:59">
      <c r="A282" s="1">
        <v>2016</v>
      </c>
      <c r="B282" s="1" t="s">
        <v>65</v>
      </c>
      <c r="C282" s="10">
        <v>0.2</v>
      </c>
      <c r="D282" s="10">
        <v>0</v>
      </c>
      <c r="E282" s="10">
        <v>0</v>
      </c>
      <c r="F282" s="10">
        <v>25.676639999999999</v>
      </c>
      <c r="G282" s="192">
        <f t="shared" si="28"/>
        <v>25.876639999999998</v>
      </c>
      <c r="H282" s="192">
        <f>+Urq_InfraMR[[#This Row],[Total Líneas de Explotación ]]</f>
        <v>25.876639999999998</v>
      </c>
      <c r="I282" s="192">
        <v>25.677</v>
      </c>
      <c r="J282" s="10">
        <v>0.2</v>
      </c>
      <c r="K282" s="10">
        <v>2.5569999999999999</v>
      </c>
      <c r="L282" s="10">
        <v>54.899000000000001</v>
      </c>
      <c r="M282" s="10">
        <v>3.875</v>
      </c>
      <c r="N282" s="192">
        <f>+Urq_InfraMR[[#This Row],[A.03.1 -  Longitud de Vías de Explotación No Electrificadas Troncales y Ramales (vía principal) (km)]]+Urq_InfraMR[[#This Row],[A.04.1 -  Longitud de Vías de Explotación Electrificadas Troncales y Ramales (vía principal) (km)]]</f>
        <v>55.099000000000004</v>
      </c>
      <c r="O282" s="192">
        <f>+Urq_InfraMR[[#This Row],[Total Vías (excluido Auxiliares)]]</f>
        <v>55.099000000000004</v>
      </c>
      <c r="P282" s="1">
        <v>4</v>
      </c>
      <c r="Q282" s="1">
        <v>19</v>
      </c>
      <c r="R282" s="1">
        <v>0</v>
      </c>
      <c r="S282" s="194">
        <f t="shared" si="29"/>
        <v>23</v>
      </c>
      <c r="T282" s="194">
        <v>23</v>
      </c>
      <c r="U282" s="1">
        <v>0</v>
      </c>
      <c r="V282" s="1">
        <v>22</v>
      </c>
      <c r="W282" s="1">
        <v>0</v>
      </c>
      <c r="X282" s="1">
        <v>0</v>
      </c>
      <c r="Y282" s="1">
        <v>2</v>
      </c>
      <c r="Z282" s="196">
        <f t="shared" si="30"/>
        <v>24</v>
      </c>
      <c r="AA282" s="1">
        <v>8</v>
      </c>
      <c r="AB282" s="1">
        <v>6</v>
      </c>
      <c r="AC282" s="1">
        <f>+Urq_InfraMR[[#This Row],[Total Pasos Vehiculares a Nivel]]</f>
        <v>24</v>
      </c>
      <c r="AD282" s="196">
        <f t="shared" si="31"/>
        <v>38</v>
      </c>
      <c r="AE282" s="1">
        <v>5</v>
      </c>
      <c r="AF282" s="1">
        <v>3</v>
      </c>
      <c r="AG282" s="1">
        <v>55</v>
      </c>
      <c r="AH282" s="196">
        <f t="shared" si="32"/>
        <v>63</v>
      </c>
      <c r="AI282" s="7">
        <v>18.658000000000001</v>
      </c>
      <c r="AJ282" s="7">
        <v>0</v>
      </c>
      <c r="AK282" s="7">
        <v>7.0919999999999996</v>
      </c>
      <c r="AL282" s="198">
        <f t="shared" si="33"/>
        <v>25.75</v>
      </c>
      <c r="AM282" s="1">
        <v>1</v>
      </c>
      <c r="AN282" s="1">
        <v>0</v>
      </c>
      <c r="AO282" s="1">
        <v>0</v>
      </c>
      <c r="AP282" s="200">
        <f t="shared" si="34"/>
        <v>1</v>
      </c>
      <c r="AQ282" s="1">
        <v>0</v>
      </c>
      <c r="AR282" s="1">
        <v>128</v>
      </c>
      <c r="AS282" s="1">
        <v>0</v>
      </c>
      <c r="AT282" s="200">
        <f>+Urq_InfraMR[[#This Row],[B.02.1 - Parque de Coches Eléctricos Motrices]]+Urq_InfraMR[[#This Row],[B.02.2 - Parque de Coches Eléctricos Motrices Remolcados Tipo R]]+Urq_InfraMR[[#This Row],[B.02.3 - Parque de Coches Eléctricos Motrices Tipo R]]</f>
        <v>128</v>
      </c>
      <c r="AU282" s="1">
        <v>0</v>
      </c>
      <c r="AV282" s="1">
        <v>0</v>
      </c>
      <c r="AW282" s="1">
        <v>0</v>
      </c>
      <c r="AX282" s="200">
        <f>+Urq_InfraMR[[#This Row],[B.03.1 - Parque de Coches Motores Motrices Remolcados]]+Urq_InfraMR[[#This Row],[B.03.2 - Parque de Coches Motores Motrices Intermedios]]+Urq_InfraMR[[#This Row],[B.03.3 - Parque de Coches Motores Motrices Cabina]]</f>
        <v>0</v>
      </c>
      <c r="AY282" s="1">
        <v>0</v>
      </c>
      <c r="AZ282" s="1">
        <v>0</v>
      </c>
      <c r="BA282" s="1">
        <v>0</v>
      </c>
      <c r="BB282" s="1">
        <v>0</v>
      </c>
      <c r="BC282" s="200">
        <f>+SUM(Urq_InfraMR[[#This Row],[B.04.1 - Parque de Coches Remolcados Clase Unica]:[B.04.5 - Parque de Coches Remolcados para Servicios Especiales (Cartoneros)]])</f>
        <v>0</v>
      </c>
      <c r="BD282" s="356">
        <v>0</v>
      </c>
      <c r="BE282" s="1">
        <v>2</v>
      </c>
      <c r="BF282" s="1">
        <v>0</v>
      </c>
      <c r="BG282" s="235">
        <v>1435</v>
      </c>
    </row>
    <row r="283" spans="1:59">
      <c r="A283" s="1">
        <v>2016</v>
      </c>
      <c r="B283" s="1" t="s">
        <v>66</v>
      </c>
      <c r="C283" s="10">
        <v>0.2</v>
      </c>
      <c r="D283" s="10">
        <v>0</v>
      </c>
      <c r="E283" s="10">
        <v>0</v>
      </c>
      <c r="F283" s="10">
        <v>25.676639999999999</v>
      </c>
      <c r="G283" s="192">
        <f t="shared" si="28"/>
        <v>25.876639999999998</v>
      </c>
      <c r="H283" s="192">
        <f>+Urq_InfraMR[[#This Row],[Total Líneas de Explotación ]]</f>
        <v>25.876639999999998</v>
      </c>
      <c r="I283" s="192">
        <v>25.677</v>
      </c>
      <c r="J283" s="10">
        <v>0.2</v>
      </c>
      <c r="K283" s="10">
        <v>2.5569999999999999</v>
      </c>
      <c r="L283" s="10">
        <v>54.899000000000001</v>
      </c>
      <c r="M283" s="10">
        <v>3.875</v>
      </c>
      <c r="N283" s="192">
        <f>+Urq_InfraMR[[#This Row],[A.03.1 -  Longitud de Vías de Explotación No Electrificadas Troncales y Ramales (vía principal) (km)]]+Urq_InfraMR[[#This Row],[A.04.1 -  Longitud de Vías de Explotación Electrificadas Troncales y Ramales (vía principal) (km)]]</f>
        <v>55.099000000000004</v>
      </c>
      <c r="O283" s="192">
        <f>+Urq_InfraMR[[#This Row],[Total Vías (excluido Auxiliares)]]</f>
        <v>55.099000000000004</v>
      </c>
      <c r="P283" s="1">
        <v>4</v>
      </c>
      <c r="Q283" s="1">
        <v>19</v>
      </c>
      <c r="R283" s="1">
        <v>0</v>
      </c>
      <c r="S283" s="194">
        <f t="shared" si="29"/>
        <v>23</v>
      </c>
      <c r="T283" s="194">
        <v>23</v>
      </c>
      <c r="U283" s="1">
        <v>0</v>
      </c>
      <c r="V283" s="1">
        <v>22</v>
      </c>
      <c r="W283" s="1">
        <v>0</v>
      </c>
      <c r="X283" s="1">
        <v>0</v>
      </c>
      <c r="Y283" s="1">
        <v>2</v>
      </c>
      <c r="Z283" s="196">
        <f t="shared" si="30"/>
        <v>24</v>
      </c>
      <c r="AA283" s="1">
        <v>8</v>
      </c>
      <c r="AB283" s="1">
        <v>6</v>
      </c>
      <c r="AC283" s="1">
        <f>+Urq_InfraMR[[#This Row],[Total Pasos Vehiculares a Nivel]]</f>
        <v>24</v>
      </c>
      <c r="AD283" s="196">
        <f t="shared" si="31"/>
        <v>38</v>
      </c>
      <c r="AE283" s="1">
        <v>5</v>
      </c>
      <c r="AF283" s="1">
        <v>3</v>
      </c>
      <c r="AG283" s="1">
        <v>55</v>
      </c>
      <c r="AH283" s="196">
        <f t="shared" si="32"/>
        <v>63</v>
      </c>
      <c r="AI283" s="7">
        <v>18.658000000000001</v>
      </c>
      <c r="AJ283" s="7">
        <v>0</v>
      </c>
      <c r="AK283" s="7">
        <v>7.0919999999999996</v>
      </c>
      <c r="AL283" s="198">
        <f t="shared" si="33"/>
        <v>25.75</v>
      </c>
      <c r="AM283" s="1">
        <v>1</v>
      </c>
      <c r="AN283" s="1">
        <v>0</v>
      </c>
      <c r="AO283" s="1">
        <v>0</v>
      </c>
      <c r="AP283" s="200">
        <f t="shared" si="34"/>
        <v>1</v>
      </c>
      <c r="AQ283" s="1">
        <v>0</v>
      </c>
      <c r="AR283" s="1">
        <v>128</v>
      </c>
      <c r="AS283" s="1">
        <v>0</v>
      </c>
      <c r="AT283" s="200">
        <f>+Urq_InfraMR[[#This Row],[B.02.1 - Parque de Coches Eléctricos Motrices]]+Urq_InfraMR[[#This Row],[B.02.2 - Parque de Coches Eléctricos Motrices Remolcados Tipo R]]+Urq_InfraMR[[#This Row],[B.02.3 - Parque de Coches Eléctricos Motrices Tipo R]]</f>
        <v>128</v>
      </c>
      <c r="AU283" s="1">
        <v>0</v>
      </c>
      <c r="AV283" s="1">
        <v>0</v>
      </c>
      <c r="AW283" s="1">
        <v>0</v>
      </c>
      <c r="AX283" s="200">
        <f>+Urq_InfraMR[[#This Row],[B.03.1 - Parque de Coches Motores Motrices Remolcados]]+Urq_InfraMR[[#This Row],[B.03.2 - Parque de Coches Motores Motrices Intermedios]]+Urq_InfraMR[[#This Row],[B.03.3 - Parque de Coches Motores Motrices Cabina]]</f>
        <v>0</v>
      </c>
      <c r="AY283" s="1">
        <v>0</v>
      </c>
      <c r="AZ283" s="1">
        <v>0</v>
      </c>
      <c r="BA283" s="1">
        <v>0</v>
      </c>
      <c r="BB283" s="1">
        <v>0</v>
      </c>
      <c r="BC283" s="200">
        <f>+SUM(Urq_InfraMR[[#This Row],[B.04.1 - Parque de Coches Remolcados Clase Unica]:[B.04.5 - Parque de Coches Remolcados para Servicios Especiales (Cartoneros)]])</f>
        <v>0</v>
      </c>
      <c r="BD283" s="356">
        <v>0</v>
      </c>
      <c r="BE283" s="1">
        <v>2</v>
      </c>
      <c r="BF283" s="1">
        <v>0</v>
      </c>
      <c r="BG283" s="235">
        <v>1435</v>
      </c>
    </row>
    <row r="284" spans="1:59">
      <c r="A284" s="1">
        <v>2016</v>
      </c>
      <c r="B284" s="1" t="s">
        <v>67</v>
      </c>
      <c r="C284" s="10">
        <v>0.2</v>
      </c>
      <c r="D284" s="10">
        <v>0</v>
      </c>
      <c r="E284" s="10">
        <v>0</v>
      </c>
      <c r="F284" s="10">
        <v>25.676639999999999</v>
      </c>
      <c r="G284" s="192">
        <f t="shared" si="28"/>
        <v>25.876639999999998</v>
      </c>
      <c r="H284" s="192">
        <f>+Urq_InfraMR[[#This Row],[Total Líneas de Explotación ]]</f>
        <v>25.876639999999998</v>
      </c>
      <c r="I284" s="192">
        <v>25.677</v>
      </c>
      <c r="J284" s="10">
        <v>0.2</v>
      </c>
      <c r="K284" s="10">
        <v>2.5569999999999999</v>
      </c>
      <c r="L284" s="10">
        <v>54.899000000000001</v>
      </c>
      <c r="M284" s="10">
        <v>3.875</v>
      </c>
      <c r="N284" s="192">
        <f>+Urq_InfraMR[[#This Row],[A.03.1 -  Longitud de Vías de Explotación No Electrificadas Troncales y Ramales (vía principal) (km)]]+Urq_InfraMR[[#This Row],[A.04.1 -  Longitud de Vías de Explotación Electrificadas Troncales y Ramales (vía principal) (km)]]</f>
        <v>55.099000000000004</v>
      </c>
      <c r="O284" s="192">
        <f>+Urq_InfraMR[[#This Row],[Total Vías (excluido Auxiliares)]]</f>
        <v>55.099000000000004</v>
      </c>
      <c r="P284" s="1">
        <v>4</v>
      </c>
      <c r="Q284" s="1">
        <v>19</v>
      </c>
      <c r="R284" s="1">
        <v>0</v>
      </c>
      <c r="S284" s="194">
        <f t="shared" si="29"/>
        <v>23</v>
      </c>
      <c r="T284" s="194">
        <v>23</v>
      </c>
      <c r="U284" s="1">
        <v>0</v>
      </c>
      <c r="V284" s="1">
        <v>22</v>
      </c>
      <c r="W284" s="1">
        <v>0</v>
      </c>
      <c r="X284" s="1">
        <v>0</v>
      </c>
      <c r="Y284" s="1">
        <v>2</v>
      </c>
      <c r="Z284" s="196">
        <f t="shared" si="30"/>
        <v>24</v>
      </c>
      <c r="AA284" s="1">
        <v>8</v>
      </c>
      <c r="AB284" s="1">
        <v>6</v>
      </c>
      <c r="AC284" s="1">
        <f>+Urq_InfraMR[[#This Row],[Total Pasos Vehiculares a Nivel]]</f>
        <v>24</v>
      </c>
      <c r="AD284" s="196">
        <f t="shared" si="31"/>
        <v>38</v>
      </c>
      <c r="AE284" s="1">
        <v>5</v>
      </c>
      <c r="AF284" s="1">
        <v>3</v>
      </c>
      <c r="AG284" s="1">
        <v>55</v>
      </c>
      <c r="AH284" s="196">
        <f t="shared" si="32"/>
        <v>63</v>
      </c>
      <c r="AI284" s="7">
        <v>18.658000000000001</v>
      </c>
      <c r="AJ284" s="7">
        <v>0</v>
      </c>
      <c r="AK284" s="7">
        <v>7.0919999999999996</v>
      </c>
      <c r="AL284" s="198">
        <f t="shared" si="33"/>
        <v>25.75</v>
      </c>
      <c r="AM284" s="1">
        <v>1</v>
      </c>
      <c r="AN284" s="1">
        <v>0</v>
      </c>
      <c r="AO284" s="1">
        <v>0</v>
      </c>
      <c r="AP284" s="200">
        <f t="shared" si="34"/>
        <v>1</v>
      </c>
      <c r="AQ284" s="1">
        <v>0</v>
      </c>
      <c r="AR284" s="1">
        <v>128</v>
      </c>
      <c r="AS284" s="1">
        <v>0</v>
      </c>
      <c r="AT284" s="200">
        <f>+Urq_InfraMR[[#This Row],[B.02.1 - Parque de Coches Eléctricos Motrices]]+Urq_InfraMR[[#This Row],[B.02.2 - Parque de Coches Eléctricos Motrices Remolcados Tipo R]]+Urq_InfraMR[[#This Row],[B.02.3 - Parque de Coches Eléctricos Motrices Tipo R]]</f>
        <v>128</v>
      </c>
      <c r="AU284" s="1">
        <v>0</v>
      </c>
      <c r="AV284" s="1">
        <v>0</v>
      </c>
      <c r="AW284" s="1">
        <v>0</v>
      </c>
      <c r="AX284" s="200">
        <f>+Urq_InfraMR[[#This Row],[B.03.1 - Parque de Coches Motores Motrices Remolcados]]+Urq_InfraMR[[#This Row],[B.03.2 - Parque de Coches Motores Motrices Intermedios]]+Urq_InfraMR[[#This Row],[B.03.3 - Parque de Coches Motores Motrices Cabina]]</f>
        <v>0</v>
      </c>
      <c r="AY284" s="1">
        <v>0</v>
      </c>
      <c r="AZ284" s="1">
        <v>0</v>
      </c>
      <c r="BA284" s="1">
        <v>0</v>
      </c>
      <c r="BB284" s="1">
        <v>0</v>
      </c>
      <c r="BC284" s="200">
        <f>+SUM(Urq_InfraMR[[#This Row],[B.04.1 - Parque de Coches Remolcados Clase Unica]:[B.04.5 - Parque de Coches Remolcados para Servicios Especiales (Cartoneros)]])</f>
        <v>0</v>
      </c>
      <c r="BD284" s="356">
        <v>0</v>
      </c>
      <c r="BE284" s="1">
        <v>2</v>
      </c>
      <c r="BF284" s="1">
        <v>0</v>
      </c>
      <c r="BG284" s="235">
        <v>1435</v>
      </c>
    </row>
    <row r="285" spans="1:59">
      <c r="A285" s="1">
        <v>2016</v>
      </c>
      <c r="B285" s="1" t="s">
        <v>68</v>
      </c>
      <c r="C285" s="10">
        <v>0.2</v>
      </c>
      <c r="D285" s="10">
        <v>0</v>
      </c>
      <c r="E285" s="10">
        <v>0</v>
      </c>
      <c r="F285" s="10">
        <v>25.676639999999999</v>
      </c>
      <c r="G285" s="192">
        <f t="shared" si="28"/>
        <v>25.876639999999998</v>
      </c>
      <c r="H285" s="192">
        <f>+Urq_InfraMR[[#This Row],[Total Líneas de Explotación ]]</f>
        <v>25.876639999999998</v>
      </c>
      <c r="I285" s="192">
        <v>25.677</v>
      </c>
      <c r="J285" s="10">
        <v>0.2</v>
      </c>
      <c r="K285" s="10">
        <v>2.5569999999999999</v>
      </c>
      <c r="L285" s="10">
        <v>54.899000000000001</v>
      </c>
      <c r="M285" s="10">
        <v>3.875</v>
      </c>
      <c r="N285" s="192">
        <f>+Urq_InfraMR[[#This Row],[A.03.1 -  Longitud de Vías de Explotación No Electrificadas Troncales y Ramales (vía principal) (km)]]+Urq_InfraMR[[#This Row],[A.04.1 -  Longitud de Vías de Explotación Electrificadas Troncales y Ramales (vía principal) (km)]]</f>
        <v>55.099000000000004</v>
      </c>
      <c r="O285" s="192">
        <f>+Urq_InfraMR[[#This Row],[Total Vías (excluido Auxiliares)]]</f>
        <v>55.099000000000004</v>
      </c>
      <c r="P285" s="1">
        <v>4</v>
      </c>
      <c r="Q285" s="1">
        <v>19</v>
      </c>
      <c r="R285" s="1">
        <v>0</v>
      </c>
      <c r="S285" s="194">
        <f t="shared" si="29"/>
        <v>23</v>
      </c>
      <c r="T285" s="194">
        <v>23</v>
      </c>
      <c r="U285" s="1">
        <v>0</v>
      </c>
      <c r="V285" s="1">
        <v>22</v>
      </c>
      <c r="W285" s="1">
        <v>0</v>
      </c>
      <c r="X285" s="1">
        <v>0</v>
      </c>
      <c r="Y285" s="1">
        <v>2</v>
      </c>
      <c r="Z285" s="196">
        <f t="shared" si="30"/>
        <v>24</v>
      </c>
      <c r="AA285" s="1">
        <v>8</v>
      </c>
      <c r="AB285" s="1">
        <v>6</v>
      </c>
      <c r="AC285" s="1">
        <f>+Urq_InfraMR[[#This Row],[Total Pasos Vehiculares a Nivel]]</f>
        <v>24</v>
      </c>
      <c r="AD285" s="196">
        <f t="shared" si="31"/>
        <v>38</v>
      </c>
      <c r="AE285" s="1">
        <v>5</v>
      </c>
      <c r="AF285" s="1">
        <v>3</v>
      </c>
      <c r="AG285" s="1">
        <v>55</v>
      </c>
      <c r="AH285" s="196">
        <f t="shared" si="32"/>
        <v>63</v>
      </c>
      <c r="AI285" s="7">
        <v>18.658000000000001</v>
      </c>
      <c r="AJ285" s="7">
        <v>0</v>
      </c>
      <c r="AK285" s="7">
        <v>7.0919999999999996</v>
      </c>
      <c r="AL285" s="198">
        <f t="shared" si="33"/>
        <v>25.75</v>
      </c>
      <c r="AM285" s="1">
        <v>1</v>
      </c>
      <c r="AN285" s="1">
        <v>0</v>
      </c>
      <c r="AO285" s="1">
        <v>0</v>
      </c>
      <c r="AP285" s="200">
        <f t="shared" si="34"/>
        <v>1</v>
      </c>
      <c r="AQ285" s="1">
        <v>0</v>
      </c>
      <c r="AR285" s="1">
        <v>128</v>
      </c>
      <c r="AS285" s="1">
        <v>0</v>
      </c>
      <c r="AT285" s="200">
        <f>+Urq_InfraMR[[#This Row],[B.02.1 - Parque de Coches Eléctricos Motrices]]+Urq_InfraMR[[#This Row],[B.02.2 - Parque de Coches Eléctricos Motrices Remolcados Tipo R]]+Urq_InfraMR[[#This Row],[B.02.3 - Parque de Coches Eléctricos Motrices Tipo R]]</f>
        <v>128</v>
      </c>
      <c r="AU285" s="1">
        <v>0</v>
      </c>
      <c r="AV285" s="1">
        <v>0</v>
      </c>
      <c r="AW285" s="1">
        <v>0</v>
      </c>
      <c r="AX285" s="200">
        <f>+Urq_InfraMR[[#This Row],[B.03.1 - Parque de Coches Motores Motrices Remolcados]]+Urq_InfraMR[[#This Row],[B.03.2 - Parque de Coches Motores Motrices Intermedios]]+Urq_InfraMR[[#This Row],[B.03.3 - Parque de Coches Motores Motrices Cabina]]</f>
        <v>0</v>
      </c>
      <c r="AY285" s="1">
        <v>0</v>
      </c>
      <c r="AZ285" s="1">
        <v>0</v>
      </c>
      <c r="BA285" s="1">
        <v>0</v>
      </c>
      <c r="BB285" s="1">
        <v>0</v>
      </c>
      <c r="BC285" s="200">
        <f>+SUM(Urq_InfraMR[[#This Row],[B.04.1 - Parque de Coches Remolcados Clase Unica]:[B.04.5 - Parque de Coches Remolcados para Servicios Especiales (Cartoneros)]])</f>
        <v>0</v>
      </c>
      <c r="BD285" s="356">
        <v>0</v>
      </c>
      <c r="BE285" s="1">
        <v>2</v>
      </c>
      <c r="BF285" s="1">
        <v>0</v>
      </c>
      <c r="BG285" s="235">
        <v>1435</v>
      </c>
    </row>
    <row r="286" spans="1:59">
      <c r="A286" s="1">
        <v>2016</v>
      </c>
      <c r="B286" s="1" t="s">
        <v>69</v>
      </c>
      <c r="C286" s="10">
        <v>0.2</v>
      </c>
      <c r="D286" s="10">
        <v>0</v>
      </c>
      <c r="E286" s="10">
        <v>0</v>
      </c>
      <c r="F286" s="10">
        <v>25.676639999999999</v>
      </c>
      <c r="G286" s="192">
        <f t="shared" si="28"/>
        <v>25.876639999999998</v>
      </c>
      <c r="H286" s="192">
        <f>+Urq_InfraMR[[#This Row],[Total Líneas de Explotación ]]</f>
        <v>25.876639999999998</v>
      </c>
      <c r="I286" s="192">
        <v>25.677</v>
      </c>
      <c r="J286" s="10">
        <v>0.2</v>
      </c>
      <c r="K286" s="10">
        <v>2.5569999999999999</v>
      </c>
      <c r="L286" s="10">
        <v>54.899000000000001</v>
      </c>
      <c r="M286" s="10">
        <v>3.875</v>
      </c>
      <c r="N286" s="192">
        <f>+Urq_InfraMR[[#This Row],[A.03.1 -  Longitud de Vías de Explotación No Electrificadas Troncales y Ramales (vía principal) (km)]]+Urq_InfraMR[[#This Row],[A.04.1 -  Longitud de Vías de Explotación Electrificadas Troncales y Ramales (vía principal) (km)]]</f>
        <v>55.099000000000004</v>
      </c>
      <c r="O286" s="192">
        <f>+Urq_InfraMR[[#This Row],[Total Vías (excluido Auxiliares)]]</f>
        <v>55.099000000000004</v>
      </c>
      <c r="P286" s="1">
        <v>4</v>
      </c>
      <c r="Q286" s="1">
        <v>19</v>
      </c>
      <c r="R286" s="1">
        <v>0</v>
      </c>
      <c r="S286" s="194">
        <f t="shared" si="29"/>
        <v>23</v>
      </c>
      <c r="T286" s="194">
        <v>23</v>
      </c>
      <c r="U286" s="1">
        <v>0</v>
      </c>
      <c r="V286" s="1">
        <v>22</v>
      </c>
      <c r="W286" s="1">
        <v>0</v>
      </c>
      <c r="X286" s="1">
        <v>0</v>
      </c>
      <c r="Y286" s="1">
        <v>2</v>
      </c>
      <c r="Z286" s="196">
        <f t="shared" si="30"/>
        <v>24</v>
      </c>
      <c r="AA286" s="1">
        <v>8</v>
      </c>
      <c r="AB286" s="1">
        <v>6</v>
      </c>
      <c r="AC286" s="1">
        <f>+Urq_InfraMR[[#This Row],[Total Pasos Vehiculares a Nivel]]</f>
        <v>24</v>
      </c>
      <c r="AD286" s="196">
        <f t="shared" si="31"/>
        <v>38</v>
      </c>
      <c r="AE286" s="1">
        <v>5</v>
      </c>
      <c r="AF286" s="1">
        <v>3</v>
      </c>
      <c r="AG286" s="1">
        <v>55</v>
      </c>
      <c r="AH286" s="196">
        <f t="shared" si="32"/>
        <v>63</v>
      </c>
      <c r="AI286" s="7">
        <v>18.658000000000001</v>
      </c>
      <c r="AJ286" s="7">
        <v>0</v>
      </c>
      <c r="AK286" s="7">
        <v>7.0919999999999996</v>
      </c>
      <c r="AL286" s="198">
        <f t="shared" si="33"/>
        <v>25.75</v>
      </c>
      <c r="AM286" s="1">
        <v>1</v>
      </c>
      <c r="AN286" s="1">
        <v>0</v>
      </c>
      <c r="AO286" s="1">
        <v>0</v>
      </c>
      <c r="AP286" s="200">
        <f t="shared" si="34"/>
        <v>1</v>
      </c>
      <c r="AQ286" s="1">
        <v>0</v>
      </c>
      <c r="AR286" s="1">
        <v>128</v>
      </c>
      <c r="AS286" s="1">
        <v>0</v>
      </c>
      <c r="AT286" s="200">
        <f>+Urq_InfraMR[[#This Row],[B.02.1 - Parque de Coches Eléctricos Motrices]]+Urq_InfraMR[[#This Row],[B.02.2 - Parque de Coches Eléctricos Motrices Remolcados Tipo R]]+Urq_InfraMR[[#This Row],[B.02.3 - Parque de Coches Eléctricos Motrices Tipo R]]</f>
        <v>128</v>
      </c>
      <c r="AU286" s="1">
        <v>0</v>
      </c>
      <c r="AV286" s="1">
        <v>0</v>
      </c>
      <c r="AW286" s="1">
        <v>0</v>
      </c>
      <c r="AX286" s="200">
        <f>+Urq_InfraMR[[#This Row],[B.03.1 - Parque de Coches Motores Motrices Remolcados]]+Urq_InfraMR[[#This Row],[B.03.2 - Parque de Coches Motores Motrices Intermedios]]+Urq_InfraMR[[#This Row],[B.03.3 - Parque de Coches Motores Motrices Cabina]]</f>
        <v>0</v>
      </c>
      <c r="AY286" s="1">
        <v>0</v>
      </c>
      <c r="AZ286" s="1">
        <v>0</v>
      </c>
      <c r="BA286" s="1">
        <v>0</v>
      </c>
      <c r="BB286" s="1">
        <v>0</v>
      </c>
      <c r="BC286" s="200">
        <f>+SUM(Urq_InfraMR[[#This Row],[B.04.1 - Parque de Coches Remolcados Clase Unica]:[B.04.5 - Parque de Coches Remolcados para Servicios Especiales (Cartoneros)]])</f>
        <v>0</v>
      </c>
      <c r="BD286" s="356">
        <v>0</v>
      </c>
      <c r="BE286" s="1">
        <v>2</v>
      </c>
      <c r="BF286" s="1">
        <v>0</v>
      </c>
      <c r="BG286" s="235">
        <v>1435</v>
      </c>
    </row>
    <row r="287" spans="1:59">
      <c r="A287" s="1">
        <v>2016</v>
      </c>
      <c r="B287" s="1" t="s">
        <v>70</v>
      </c>
      <c r="C287" s="10">
        <v>0.2</v>
      </c>
      <c r="D287" s="10">
        <v>0</v>
      </c>
      <c r="E287" s="10">
        <v>0</v>
      </c>
      <c r="F287" s="10">
        <v>25.676639999999999</v>
      </c>
      <c r="G287" s="192">
        <f t="shared" si="28"/>
        <v>25.876639999999998</v>
      </c>
      <c r="H287" s="192">
        <f>+Urq_InfraMR[[#This Row],[Total Líneas de Explotación ]]</f>
        <v>25.876639999999998</v>
      </c>
      <c r="I287" s="192">
        <v>25.677</v>
      </c>
      <c r="J287" s="10">
        <v>0.2</v>
      </c>
      <c r="K287" s="10">
        <v>2.5569999999999999</v>
      </c>
      <c r="L287" s="10">
        <v>54.899000000000001</v>
      </c>
      <c r="M287" s="10">
        <v>3.875</v>
      </c>
      <c r="N287" s="192">
        <f>+Urq_InfraMR[[#This Row],[A.03.1 -  Longitud de Vías de Explotación No Electrificadas Troncales y Ramales (vía principal) (km)]]+Urq_InfraMR[[#This Row],[A.04.1 -  Longitud de Vías de Explotación Electrificadas Troncales y Ramales (vía principal) (km)]]</f>
        <v>55.099000000000004</v>
      </c>
      <c r="O287" s="192">
        <f>+Urq_InfraMR[[#This Row],[Total Vías (excluido Auxiliares)]]</f>
        <v>55.099000000000004</v>
      </c>
      <c r="P287" s="1">
        <v>4</v>
      </c>
      <c r="Q287" s="1">
        <v>19</v>
      </c>
      <c r="R287" s="1">
        <v>0</v>
      </c>
      <c r="S287" s="194">
        <f t="shared" si="29"/>
        <v>23</v>
      </c>
      <c r="T287" s="194">
        <v>23</v>
      </c>
      <c r="U287" s="1">
        <v>0</v>
      </c>
      <c r="V287" s="1">
        <v>22</v>
      </c>
      <c r="W287" s="1">
        <v>0</v>
      </c>
      <c r="X287" s="1">
        <v>0</v>
      </c>
      <c r="Y287" s="1">
        <v>2</v>
      </c>
      <c r="Z287" s="196">
        <f t="shared" si="30"/>
        <v>24</v>
      </c>
      <c r="AA287" s="1">
        <v>8</v>
      </c>
      <c r="AB287" s="1">
        <v>6</v>
      </c>
      <c r="AC287" s="1">
        <f>+Urq_InfraMR[[#This Row],[Total Pasos Vehiculares a Nivel]]</f>
        <v>24</v>
      </c>
      <c r="AD287" s="196">
        <f t="shared" si="31"/>
        <v>38</v>
      </c>
      <c r="AE287" s="1">
        <v>5</v>
      </c>
      <c r="AF287" s="1">
        <v>3</v>
      </c>
      <c r="AG287" s="1">
        <v>55</v>
      </c>
      <c r="AH287" s="196">
        <f t="shared" si="32"/>
        <v>63</v>
      </c>
      <c r="AI287" s="7">
        <v>18.658000000000001</v>
      </c>
      <c r="AJ287" s="7">
        <v>0</v>
      </c>
      <c r="AK287" s="7">
        <v>7.0919999999999996</v>
      </c>
      <c r="AL287" s="198">
        <f t="shared" si="33"/>
        <v>25.75</v>
      </c>
      <c r="AM287" s="1">
        <v>1</v>
      </c>
      <c r="AN287" s="1">
        <v>0</v>
      </c>
      <c r="AO287" s="1">
        <v>0</v>
      </c>
      <c r="AP287" s="200">
        <f t="shared" si="34"/>
        <v>1</v>
      </c>
      <c r="AQ287" s="1">
        <v>0</v>
      </c>
      <c r="AR287" s="1">
        <v>128</v>
      </c>
      <c r="AS287" s="1">
        <v>0</v>
      </c>
      <c r="AT287" s="200">
        <f>+Urq_InfraMR[[#This Row],[B.02.1 - Parque de Coches Eléctricos Motrices]]+Urq_InfraMR[[#This Row],[B.02.2 - Parque de Coches Eléctricos Motrices Remolcados Tipo R]]+Urq_InfraMR[[#This Row],[B.02.3 - Parque de Coches Eléctricos Motrices Tipo R]]</f>
        <v>128</v>
      </c>
      <c r="AU287" s="1">
        <v>0</v>
      </c>
      <c r="AV287" s="1">
        <v>0</v>
      </c>
      <c r="AW287" s="1">
        <v>0</v>
      </c>
      <c r="AX287" s="200">
        <f>+Urq_InfraMR[[#This Row],[B.03.1 - Parque de Coches Motores Motrices Remolcados]]+Urq_InfraMR[[#This Row],[B.03.2 - Parque de Coches Motores Motrices Intermedios]]+Urq_InfraMR[[#This Row],[B.03.3 - Parque de Coches Motores Motrices Cabina]]</f>
        <v>0</v>
      </c>
      <c r="AY287" s="1">
        <v>0</v>
      </c>
      <c r="AZ287" s="1">
        <v>0</v>
      </c>
      <c r="BA287" s="1">
        <v>0</v>
      </c>
      <c r="BB287" s="1">
        <v>0</v>
      </c>
      <c r="BC287" s="200">
        <f>+SUM(Urq_InfraMR[[#This Row],[B.04.1 - Parque de Coches Remolcados Clase Unica]:[B.04.5 - Parque de Coches Remolcados para Servicios Especiales (Cartoneros)]])</f>
        <v>0</v>
      </c>
      <c r="BD287" s="356">
        <v>0</v>
      </c>
      <c r="BE287" s="1">
        <v>2</v>
      </c>
      <c r="BF287" s="1">
        <v>0</v>
      </c>
      <c r="BG287" s="235">
        <v>1435</v>
      </c>
    </row>
    <row r="288" spans="1:59">
      <c r="A288" s="1">
        <v>2016</v>
      </c>
      <c r="B288" s="1" t="s">
        <v>71</v>
      </c>
      <c r="C288" s="10">
        <v>0.2</v>
      </c>
      <c r="D288" s="10">
        <v>0</v>
      </c>
      <c r="E288" s="10">
        <v>0</v>
      </c>
      <c r="F288" s="10">
        <v>25.676639999999999</v>
      </c>
      <c r="G288" s="192">
        <f t="shared" si="28"/>
        <v>25.876639999999998</v>
      </c>
      <c r="H288" s="192">
        <f>+Urq_InfraMR[[#This Row],[Total Líneas de Explotación ]]</f>
        <v>25.876639999999998</v>
      </c>
      <c r="I288" s="192">
        <v>25.677</v>
      </c>
      <c r="J288" s="10">
        <v>0.2</v>
      </c>
      <c r="K288" s="10">
        <v>2.5569999999999999</v>
      </c>
      <c r="L288" s="10">
        <v>54.899000000000001</v>
      </c>
      <c r="M288" s="10">
        <v>3.875</v>
      </c>
      <c r="N288" s="192">
        <f>+Urq_InfraMR[[#This Row],[A.03.1 -  Longitud de Vías de Explotación No Electrificadas Troncales y Ramales (vía principal) (km)]]+Urq_InfraMR[[#This Row],[A.04.1 -  Longitud de Vías de Explotación Electrificadas Troncales y Ramales (vía principal) (km)]]</f>
        <v>55.099000000000004</v>
      </c>
      <c r="O288" s="192">
        <f>+Urq_InfraMR[[#This Row],[Total Vías (excluido Auxiliares)]]</f>
        <v>55.099000000000004</v>
      </c>
      <c r="P288" s="1">
        <v>4</v>
      </c>
      <c r="Q288" s="1">
        <v>19</v>
      </c>
      <c r="R288" s="1">
        <v>0</v>
      </c>
      <c r="S288" s="194">
        <f t="shared" si="29"/>
        <v>23</v>
      </c>
      <c r="T288" s="194">
        <v>23</v>
      </c>
      <c r="U288" s="1">
        <v>0</v>
      </c>
      <c r="V288" s="1">
        <v>22</v>
      </c>
      <c r="W288" s="1">
        <v>0</v>
      </c>
      <c r="X288" s="1">
        <v>0</v>
      </c>
      <c r="Y288" s="1">
        <v>2</v>
      </c>
      <c r="Z288" s="196">
        <f t="shared" si="30"/>
        <v>24</v>
      </c>
      <c r="AA288" s="1">
        <v>8</v>
      </c>
      <c r="AB288" s="1">
        <v>6</v>
      </c>
      <c r="AC288" s="1">
        <f>+Urq_InfraMR[[#This Row],[Total Pasos Vehiculares a Nivel]]</f>
        <v>24</v>
      </c>
      <c r="AD288" s="196">
        <f t="shared" si="31"/>
        <v>38</v>
      </c>
      <c r="AE288" s="1">
        <v>5</v>
      </c>
      <c r="AF288" s="1">
        <v>3</v>
      </c>
      <c r="AG288" s="1">
        <v>55</v>
      </c>
      <c r="AH288" s="196">
        <f t="shared" si="32"/>
        <v>63</v>
      </c>
      <c r="AI288" s="7">
        <v>18.658000000000001</v>
      </c>
      <c r="AJ288" s="7">
        <v>0</v>
      </c>
      <c r="AK288" s="7">
        <v>7.0919999999999996</v>
      </c>
      <c r="AL288" s="198">
        <f t="shared" si="33"/>
        <v>25.75</v>
      </c>
      <c r="AM288" s="1">
        <v>1</v>
      </c>
      <c r="AN288" s="1">
        <v>0</v>
      </c>
      <c r="AO288" s="1">
        <v>0</v>
      </c>
      <c r="AP288" s="200">
        <f t="shared" si="34"/>
        <v>1</v>
      </c>
      <c r="AQ288" s="1">
        <v>0</v>
      </c>
      <c r="AR288" s="1">
        <v>128</v>
      </c>
      <c r="AS288" s="1">
        <v>0</v>
      </c>
      <c r="AT288" s="200">
        <f>+Urq_InfraMR[[#This Row],[B.02.1 - Parque de Coches Eléctricos Motrices]]+Urq_InfraMR[[#This Row],[B.02.2 - Parque de Coches Eléctricos Motrices Remolcados Tipo R]]+Urq_InfraMR[[#This Row],[B.02.3 - Parque de Coches Eléctricos Motrices Tipo R]]</f>
        <v>128</v>
      </c>
      <c r="AU288" s="1">
        <v>0</v>
      </c>
      <c r="AV288" s="1">
        <v>0</v>
      </c>
      <c r="AW288" s="1">
        <v>0</v>
      </c>
      <c r="AX288" s="200">
        <f>+Urq_InfraMR[[#This Row],[B.03.1 - Parque de Coches Motores Motrices Remolcados]]+Urq_InfraMR[[#This Row],[B.03.2 - Parque de Coches Motores Motrices Intermedios]]+Urq_InfraMR[[#This Row],[B.03.3 - Parque de Coches Motores Motrices Cabina]]</f>
        <v>0</v>
      </c>
      <c r="AY288" s="1">
        <v>0</v>
      </c>
      <c r="AZ288" s="1">
        <v>0</v>
      </c>
      <c r="BA288" s="1">
        <v>0</v>
      </c>
      <c r="BB288" s="1">
        <v>0</v>
      </c>
      <c r="BC288" s="200">
        <f>+SUM(Urq_InfraMR[[#This Row],[B.04.1 - Parque de Coches Remolcados Clase Unica]:[B.04.5 - Parque de Coches Remolcados para Servicios Especiales (Cartoneros)]])</f>
        <v>0</v>
      </c>
      <c r="BD288" s="356">
        <v>0</v>
      </c>
      <c r="BE288" s="1">
        <v>2</v>
      </c>
      <c r="BF288" s="1">
        <v>0</v>
      </c>
      <c r="BG288" s="235">
        <v>1435</v>
      </c>
    </row>
    <row r="289" spans="1:59">
      <c r="A289" s="1">
        <v>2016</v>
      </c>
      <c r="B289" s="1" t="s">
        <v>72</v>
      </c>
      <c r="C289" s="10">
        <v>0.2</v>
      </c>
      <c r="D289" s="10">
        <v>0</v>
      </c>
      <c r="E289" s="10">
        <v>0</v>
      </c>
      <c r="F289" s="10">
        <v>25.676639999999999</v>
      </c>
      <c r="G289" s="192">
        <f t="shared" si="28"/>
        <v>25.876639999999998</v>
      </c>
      <c r="H289" s="192">
        <f>+Urq_InfraMR[[#This Row],[Total Líneas de Explotación ]]</f>
        <v>25.876639999999998</v>
      </c>
      <c r="I289" s="192">
        <v>25.677</v>
      </c>
      <c r="J289" s="10">
        <v>0.2</v>
      </c>
      <c r="K289" s="10">
        <v>2.5569999999999999</v>
      </c>
      <c r="L289" s="10">
        <v>54.899000000000001</v>
      </c>
      <c r="M289" s="10">
        <v>3.875</v>
      </c>
      <c r="N289" s="192">
        <f>+Urq_InfraMR[[#This Row],[A.03.1 -  Longitud de Vías de Explotación No Electrificadas Troncales y Ramales (vía principal) (km)]]+Urq_InfraMR[[#This Row],[A.04.1 -  Longitud de Vías de Explotación Electrificadas Troncales y Ramales (vía principal) (km)]]</f>
        <v>55.099000000000004</v>
      </c>
      <c r="O289" s="192">
        <f>+Urq_InfraMR[[#This Row],[Total Vías (excluido Auxiliares)]]</f>
        <v>55.099000000000004</v>
      </c>
      <c r="P289" s="1">
        <v>4</v>
      </c>
      <c r="Q289" s="1">
        <v>19</v>
      </c>
      <c r="R289" s="1">
        <v>0</v>
      </c>
      <c r="S289" s="194">
        <f t="shared" si="29"/>
        <v>23</v>
      </c>
      <c r="T289" s="194">
        <v>23</v>
      </c>
      <c r="U289" s="1">
        <v>0</v>
      </c>
      <c r="V289" s="1">
        <v>22</v>
      </c>
      <c r="W289" s="1">
        <v>0</v>
      </c>
      <c r="X289" s="1">
        <v>0</v>
      </c>
      <c r="Y289" s="1">
        <v>2</v>
      </c>
      <c r="Z289" s="196">
        <f t="shared" si="30"/>
        <v>24</v>
      </c>
      <c r="AA289" s="1">
        <v>8</v>
      </c>
      <c r="AB289" s="1">
        <v>6</v>
      </c>
      <c r="AC289" s="1">
        <f>+Urq_InfraMR[[#This Row],[Total Pasos Vehiculares a Nivel]]</f>
        <v>24</v>
      </c>
      <c r="AD289" s="196">
        <f t="shared" si="31"/>
        <v>38</v>
      </c>
      <c r="AE289" s="1">
        <v>5</v>
      </c>
      <c r="AF289" s="1">
        <v>3</v>
      </c>
      <c r="AG289" s="1">
        <v>55</v>
      </c>
      <c r="AH289" s="196">
        <f t="shared" si="32"/>
        <v>63</v>
      </c>
      <c r="AI289" s="7">
        <v>18.658000000000001</v>
      </c>
      <c r="AJ289" s="7">
        <v>0</v>
      </c>
      <c r="AK289" s="7">
        <v>7.0919999999999996</v>
      </c>
      <c r="AL289" s="198">
        <f t="shared" si="33"/>
        <v>25.75</v>
      </c>
      <c r="AM289" s="1">
        <v>1</v>
      </c>
      <c r="AN289" s="1">
        <v>0</v>
      </c>
      <c r="AO289" s="1">
        <v>0</v>
      </c>
      <c r="AP289" s="200">
        <f t="shared" si="34"/>
        <v>1</v>
      </c>
      <c r="AQ289" s="1">
        <v>0</v>
      </c>
      <c r="AR289" s="1">
        <v>128</v>
      </c>
      <c r="AS289" s="1">
        <v>0</v>
      </c>
      <c r="AT289" s="200">
        <f>+Urq_InfraMR[[#This Row],[B.02.1 - Parque de Coches Eléctricos Motrices]]+Urq_InfraMR[[#This Row],[B.02.2 - Parque de Coches Eléctricos Motrices Remolcados Tipo R]]+Urq_InfraMR[[#This Row],[B.02.3 - Parque de Coches Eléctricos Motrices Tipo R]]</f>
        <v>128</v>
      </c>
      <c r="AU289" s="1">
        <v>0</v>
      </c>
      <c r="AV289" s="1">
        <v>0</v>
      </c>
      <c r="AW289" s="1">
        <v>0</v>
      </c>
      <c r="AX289" s="200">
        <f>+Urq_InfraMR[[#This Row],[B.03.1 - Parque de Coches Motores Motrices Remolcados]]+Urq_InfraMR[[#This Row],[B.03.2 - Parque de Coches Motores Motrices Intermedios]]+Urq_InfraMR[[#This Row],[B.03.3 - Parque de Coches Motores Motrices Cabina]]</f>
        <v>0</v>
      </c>
      <c r="AY289" s="1">
        <v>0</v>
      </c>
      <c r="AZ289" s="1">
        <v>0</v>
      </c>
      <c r="BA289" s="1">
        <v>0</v>
      </c>
      <c r="BB289" s="1">
        <v>0</v>
      </c>
      <c r="BC289" s="200">
        <f>+SUM(Urq_InfraMR[[#This Row],[B.04.1 - Parque de Coches Remolcados Clase Unica]:[B.04.5 - Parque de Coches Remolcados para Servicios Especiales (Cartoneros)]])</f>
        <v>0</v>
      </c>
      <c r="BD289" s="356">
        <v>0</v>
      </c>
      <c r="BE289" s="1">
        <v>2</v>
      </c>
      <c r="BF289" s="1">
        <v>0</v>
      </c>
      <c r="BG289" s="235">
        <v>1435</v>
      </c>
    </row>
    <row r="290" spans="1:59">
      <c r="A290" s="1">
        <v>2017</v>
      </c>
      <c r="B290" s="1" t="s">
        <v>61</v>
      </c>
      <c r="C290" s="10">
        <v>0.2</v>
      </c>
      <c r="D290" s="10">
        <v>0</v>
      </c>
      <c r="E290" s="10">
        <v>0</v>
      </c>
      <c r="F290" s="10">
        <v>25.676639999999999</v>
      </c>
      <c r="G290" s="192">
        <f t="shared" si="28"/>
        <v>25.876639999999998</v>
      </c>
      <c r="H290" s="192">
        <f>+Urq_InfraMR[[#This Row],[Total Líneas de Explotación ]]</f>
        <v>25.876639999999998</v>
      </c>
      <c r="I290" s="192">
        <v>25.677</v>
      </c>
      <c r="J290" s="10">
        <v>0.2</v>
      </c>
      <c r="K290" s="10">
        <v>2.5569999999999999</v>
      </c>
      <c r="L290" s="10">
        <v>54.899000000000001</v>
      </c>
      <c r="M290" s="10">
        <v>3.875</v>
      </c>
      <c r="N290" s="192">
        <f>+Urq_InfraMR[[#This Row],[A.03.1 -  Longitud de Vías de Explotación No Electrificadas Troncales y Ramales (vía principal) (km)]]+Urq_InfraMR[[#This Row],[A.04.1 -  Longitud de Vías de Explotación Electrificadas Troncales y Ramales (vía principal) (km)]]</f>
        <v>55.099000000000004</v>
      </c>
      <c r="O290" s="192">
        <f>+Urq_InfraMR[[#This Row],[Total Vías (excluido Auxiliares)]]</f>
        <v>55.099000000000004</v>
      </c>
      <c r="P290" s="1">
        <v>4</v>
      </c>
      <c r="Q290" s="1">
        <v>19</v>
      </c>
      <c r="R290" s="1">
        <v>0</v>
      </c>
      <c r="S290" s="194">
        <f t="shared" si="29"/>
        <v>23</v>
      </c>
      <c r="T290" s="194">
        <v>23</v>
      </c>
      <c r="U290" s="1">
        <v>0</v>
      </c>
      <c r="V290" s="1">
        <v>22</v>
      </c>
      <c r="W290" s="1">
        <v>0</v>
      </c>
      <c r="X290" s="1">
        <v>0</v>
      </c>
      <c r="Y290" s="1">
        <v>2</v>
      </c>
      <c r="Z290" s="196">
        <f t="shared" si="30"/>
        <v>24</v>
      </c>
      <c r="AA290" s="1">
        <v>8</v>
      </c>
      <c r="AB290" s="1">
        <v>6</v>
      </c>
      <c r="AC290" s="1">
        <f>+Urq_InfraMR[[#This Row],[Total Pasos Vehiculares a Nivel]]</f>
        <v>24</v>
      </c>
      <c r="AD290" s="196">
        <f t="shared" si="31"/>
        <v>38</v>
      </c>
      <c r="AE290" s="1">
        <v>5</v>
      </c>
      <c r="AF290" s="1">
        <v>3</v>
      </c>
      <c r="AG290" s="1">
        <v>55</v>
      </c>
      <c r="AH290" s="196">
        <f t="shared" si="32"/>
        <v>63</v>
      </c>
      <c r="AI290" s="7">
        <v>18.658000000000001</v>
      </c>
      <c r="AJ290" s="7">
        <v>0</v>
      </c>
      <c r="AK290" s="7">
        <v>7.0919999999999996</v>
      </c>
      <c r="AL290" s="198">
        <f t="shared" si="33"/>
        <v>25.75</v>
      </c>
      <c r="AM290" s="1">
        <v>1</v>
      </c>
      <c r="AN290" s="1">
        <v>0</v>
      </c>
      <c r="AO290" s="1">
        <v>0</v>
      </c>
      <c r="AP290" s="200">
        <f t="shared" si="34"/>
        <v>1</v>
      </c>
      <c r="AQ290" s="1">
        <v>0</v>
      </c>
      <c r="AR290" s="1">
        <v>128</v>
      </c>
      <c r="AS290" s="1">
        <v>0</v>
      </c>
      <c r="AT290" s="200">
        <f>+Urq_InfraMR[[#This Row],[B.02.1 - Parque de Coches Eléctricos Motrices]]+Urq_InfraMR[[#This Row],[B.02.2 - Parque de Coches Eléctricos Motrices Remolcados Tipo R]]+Urq_InfraMR[[#This Row],[B.02.3 - Parque de Coches Eléctricos Motrices Tipo R]]</f>
        <v>128</v>
      </c>
      <c r="AU290" s="1">
        <v>0</v>
      </c>
      <c r="AV290" s="1">
        <v>0</v>
      </c>
      <c r="AW290" s="1">
        <v>0</v>
      </c>
      <c r="AX290" s="200">
        <f>+Urq_InfraMR[[#This Row],[B.03.1 - Parque de Coches Motores Motrices Remolcados]]+Urq_InfraMR[[#This Row],[B.03.2 - Parque de Coches Motores Motrices Intermedios]]+Urq_InfraMR[[#This Row],[B.03.3 - Parque de Coches Motores Motrices Cabina]]</f>
        <v>0</v>
      </c>
      <c r="AY290" s="1">
        <v>0</v>
      </c>
      <c r="AZ290" s="1">
        <v>0</v>
      </c>
      <c r="BA290" s="1">
        <v>0</v>
      </c>
      <c r="BB290" s="1">
        <v>0</v>
      </c>
      <c r="BC290" s="200">
        <f>+SUM(Urq_InfraMR[[#This Row],[B.04.1 - Parque de Coches Remolcados Clase Unica]:[B.04.5 - Parque de Coches Remolcados para Servicios Especiales (Cartoneros)]])</f>
        <v>0</v>
      </c>
      <c r="BD290" s="356">
        <v>0</v>
      </c>
      <c r="BE290" s="1">
        <v>2</v>
      </c>
      <c r="BF290" s="1">
        <v>0</v>
      </c>
      <c r="BG290" s="235">
        <v>1435</v>
      </c>
    </row>
    <row r="291" spans="1:59">
      <c r="A291" s="1">
        <v>2017</v>
      </c>
      <c r="B291" s="1" t="s">
        <v>62</v>
      </c>
      <c r="C291" s="10">
        <v>0.2</v>
      </c>
      <c r="D291" s="10">
        <v>0</v>
      </c>
      <c r="E291" s="10">
        <v>0</v>
      </c>
      <c r="F291" s="10">
        <v>25.676639999999999</v>
      </c>
      <c r="G291" s="192">
        <f t="shared" si="28"/>
        <v>25.876639999999998</v>
      </c>
      <c r="H291" s="192">
        <f>+Urq_InfraMR[[#This Row],[Total Líneas de Explotación ]]</f>
        <v>25.876639999999998</v>
      </c>
      <c r="I291" s="192">
        <v>25.677</v>
      </c>
      <c r="J291" s="10">
        <v>0.2</v>
      </c>
      <c r="K291" s="10">
        <v>2.5569999999999999</v>
      </c>
      <c r="L291" s="10">
        <v>54.899000000000001</v>
      </c>
      <c r="M291" s="10">
        <v>3.875</v>
      </c>
      <c r="N291" s="192">
        <f>+Urq_InfraMR[[#This Row],[A.03.1 -  Longitud de Vías de Explotación No Electrificadas Troncales y Ramales (vía principal) (km)]]+Urq_InfraMR[[#This Row],[A.04.1 -  Longitud de Vías de Explotación Electrificadas Troncales y Ramales (vía principal) (km)]]</f>
        <v>55.099000000000004</v>
      </c>
      <c r="O291" s="192">
        <f>+Urq_InfraMR[[#This Row],[Total Vías (excluido Auxiliares)]]</f>
        <v>55.099000000000004</v>
      </c>
      <c r="P291" s="1">
        <v>4</v>
      </c>
      <c r="Q291" s="1">
        <v>19</v>
      </c>
      <c r="R291" s="1">
        <v>0</v>
      </c>
      <c r="S291" s="194">
        <f t="shared" si="29"/>
        <v>23</v>
      </c>
      <c r="T291" s="194">
        <v>23</v>
      </c>
      <c r="U291" s="1">
        <v>0</v>
      </c>
      <c r="V291" s="1">
        <v>22</v>
      </c>
      <c r="W291" s="1">
        <v>0</v>
      </c>
      <c r="X291" s="1">
        <v>0</v>
      </c>
      <c r="Y291" s="1">
        <v>2</v>
      </c>
      <c r="Z291" s="196">
        <f t="shared" si="30"/>
        <v>24</v>
      </c>
      <c r="AA291" s="1">
        <v>8</v>
      </c>
      <c r="AB291" s="1">
        <v>6</v>
      </c>
      <c r="AC291" s="1">
        <f>+Urq_InfraMR[[#This Row],[Total Pasos Vehiculares a Nivel]]</f>
        <v>24</v>
      </c>
      <c r="AD291" s="196">
        <f t="shared" si="31"/>
        <v>38</v>
      </c>
      <c r="AE291" s="1">
        <v>5</v>
      </c>
      <c r="AF291" s="1">
        <v>3</v>
      </c>
      <c r="AG291" s="1">
        <v>55</v>
      </c>
      <c r="AH291" s="196">
        <f t="shared" si="32"/>
        <v>63</v>
      </c>
      <c r="AI291" s="7">
        <v>18.658000000000001</v>
      </c>
      <c r="AJ291" s="7">
        <v>0</v>
      </c>
      <c r="AK291" s="7">
        <v>7.0919999999999996</v>
      </c>
      <c r="AL291" s="198">
        <f t="shared" si="33"/>
        <v>25.75</v>
      </c>
      <c r="AM291" s="1">
        <v>1</v>
      </c>
      <c r="AN291" s="1">
        <v>0</v>
      </c>
      <c r="AO291" s="1">
        <v>0</v>
      </c>
      <c r="AP291" s="200">
        <f t="shared" si="34"/>
        <v>1</v>
      </c>
      <c r="AQ291" s="1">
        <v>0</v>
      </c>
      <c r="AR291" s="1">
        <v>128</v>
      </c>
      <c r="AS291" s="1">
        <v>0</v>
      </c>
      <c r="AT291" s="200">
        <f>+Urq_InfraMR[[#This Row],[B.02.1 - Parque de Coches Eléctricos Motrices]]+Urq_InfraMR[[#This Row],[B.02.2 - Parque de Coches Eléctricos Motrices Remolcados Tipo R]]+Urq_InfraMR[[#This Row],[B.02.3 - Parque de Coches Eléctricos Motrices Tipo R]]</f>
        <v>128</v>
      </c>
      <c r="AU291" s="1">
        <v>0</v>
      </c>
      <c r="AV291" s="1">
        <v>0</v>
      </c>
      <c r="AW291" s="1">
        <v>0</v>
      </c>
      <c r="AX291" s="200">
        <f>+Urq_InfraMR[[#This Row],[B.03.1 - Parque de Coches Motores Motrices Remolcados]]+Urq_InfraMR[[#This Row],[B.03.2 - Parque de Coches Motores Motrices Intermedios]]+Urq_InfraMR[[#This Row],[B.03.3 - Parque de Coches Motores Motrices Cabina]]</f>
        <v>0</v>
      </c>
      <c r="AY291" s="1">
        <v>0</v>
      </c>
      <c r="AZ291" s="1">
        <v>0</v>
      </c>
      <c r="BA291" s="1">
        <v>0</v>
      </c>
      <c r="BB291" s="1">
        <v>0</v>
      </c>
      <c r="BC291" s="200">
        <f>+SUM(Urq_InfraMR[[#This Row],[B.04.1 - Parque de Coches Remolcados Clase Unica]:[B.04.5 - Parque de Coches Remolcados para Servicios Especiales (Cartoneros)]])</f>
        <v>0</v>
      </c>
      <c r="BD291" s="356">
        <v>0</v>
      </c>
      <c r="BE291" s="1">
        <v>2</v>
      </c>
      <c r="BF291" s="1">
        <v>0</v>
      </c>
      <c r="BG291" s="235">
        <v>1435</v>
      </c>
    </row>
    <row r="292" spans="1:59">
      <c r="A292" s="1">
        <v>2017</v>
      </c>
      <c r="B292" s="1" t="s">
        <v>63</v>
      </c>
      <c r="C292" s="10">
        <v>0.2</v>
      </c>
      <c r="D292" s="10">
        <v>0</v>
      </c>
      <c r="E292" s="10">
        <v>0</v>
      </c>
      <c r="F292" s="10">
        <v>25.676639999999999</v>
      </c>
      <c r="G292" s="192">
        <f t="shared" si="28"/>
        <v>25.876639999999998</v>
      </c>
      <c r="H292" s="192">
        <f>+Urq_InfraMR[[#This Row],[Total Líneas de Explotación ]]</f>
        <v>25.876639999999998</v>
      </c>
      <c r="I292" s="192">
        <v>25.677</v>
      </c>
      <c r="J292" s="10">
        <v>0.2</v>
      </c>
      <c r="K292" s="10">
        <v>2.5569999999999999</v>
      </c>
      <c r="L292" s="10">
        <v>54.899000000000001</v>
      </c>
      <c r="M292" s="10">
        <v>3.875</v>
      </c>
      <c r="N292" s="192">
        <f>+Urq_InfraMR[[#This Row],[A.03.1 -  Longitud de Vías de Explotación No Electrificadas Troncales y Ramales (vía principal) (km)]]+Urq_InfraMR[[#This Row],[A.04.1 -  Longitud de Vías de Explotación Electrificadas Troncales y Ramales (vía principal) (km)]]</f>
        <v>55.099000000000004</v>
      </c>
      <c r="O292" s="192">
        <f>+Urq_InfraMR[[#This Row],[Total Vías (excluido Auxiliares)]]</f>
        <v>55.099000000000004</v>
      </c>
      <c r="P292" s="1">
        <v>4</v>
      </c>
      <c r="Q292" s="1">
        <v>19</v>
      </c>
      <c r="R292" s="1">
        <v>0</v>
      </c>
      <c r="S292" s="194">
        <f t="shared" si="29"/>
        <v>23</v>
      </c>
      <c r="T292" s="194">
        <v>23</v>
      </c>
      <c r="U292" s="1">
        <v>0</v>
      </c>
      <c r="V292" s="1">
        <v>22</v>
      </c>
      <c r="W292" s="1">
        <v>0</v>
      </c>
      <c r="X292" s="1">
        <v>0</v>
      </c>
      <c r="Y292" s="1">
        <v>2</v>
      </c>
      <c r="Z292" s="196">
        <f t="shared" si="30"/>
        <v>24</v>
      </c>
      <c r="AA292" s="1">
        <v>8</v>
      </c>
      <c r="AB292" s="1">
        <v>6</v>
      </c>
      <c r="AC292" s="1">
        <f>+Urq_InfraMR[[#This Row],[Total Pasos Vehiculares a Nivel]]</f>
        <v>24</v>
      </c>
      <c r="AD292" s="196">
        <f t="shared" si="31"/>
        <v>38</v>
      </c>
      <c r="AE292" s="1">
        <v>5</v>
      </c>
      <c r="AF292" s="1">
        <v>3</v>
      </c>
      <c r="AG292" s="1">
        <v>55</v>
      </c>
      <c r="AH292" s="196">
        <f t="shared" si="32"/>
        <v>63</v>
      </c>
      <c r="AI292" s="7">
        <v>18.658000000000001</v>
      </c>
      <c r="AJ292" s="7">
        <v>0</v>
      </c>
      <c r="AK292" s="7">
        <v>7.0919999999999996</v>
      </c>
      <c r="AL292" s="198">
        <f t="shared" si="33"/>
        <v>25.75</v>
      </c>
      <c r="AM292" s="1">
        <v>1</v>
      </c>
      <c r="AN292" s="1">
        <v>0</v>
      </c>
      <c r="AO292" s="1">
        <v>0</v>
      </c>
      <c r="AP292" s="200">
        <f t="shared" si="34"/>
        <v>1</v>
      </c>
      <c r="AQ292" s="1">
        <v>0</v>
      </c>
      <c r="AR292" s="1">
        <v>128</v>
      </c>
      <c r="AS292" s="1">
        <v>0</v>
      </c>
      <c r="AT292" s="200">
        <f>+Urq_InfraMR[[#This Row],[B.02.1 - Parque de Coches Eléctricos Motrices]]+Urq_InfraMR[[#This Row],[B.02.2 - Parque de Coches Eléctricos Motrices Remolcados Tipo R]]+Urq_InfraMR[[#This Row],[B.02.3 - Parque de Coches Eléctricos Motrices Tipo R]]</f>
        <v>128</v>
      </c>
      <c r="AU292" s="1">
        <v>0</v>
      </c>
      <c r="AV292" s="1">
        <v>0</v>
      </c>
      <c r="AW292" s="1">
        <v>0</v>
      </c>
      <c r="AX292" s="200">
        <f>+Urq_InfraMR[[#This Row],[B.03.1 - Parque de Coches Motores Motrices Remolcados]]+Urq_InfraMR[[#This Row],[B.03.2 - Parque de Coches Motores Motrices Intermedios]]+Urq_InfraMR[[#This Row],[B.03.3 - Parque de Coches Motores Motrices Cabina]]</f>
        <v>0</v>
      </c>
      <c r="AY292" s="1">
        <v>0</v>
      </c>
      <c r="AZ292" s="1">
        <v>0</v>
      </c>
      <c r="BA292" s="1">
        <v>0</v>
      </c>
      <c r="BB292" s="1">
        <v>0</v>
      </c>
      <c r="BC292" s="200">
        <f>+SUM(Urq_InfraMR[[#This Row],[B.04.1 - Parque de Coches Remolcados Clase Unica]:[B.04.5 - Parque de Coches Remolcados para Servicios Especiales (Cartoneros)]])</f>
        <v>0</v>
      </c>
      <c r="BD292" s="356">
        <v>0</v>
      </c>
      <c r="BE292" s="1">
        <v>2</v>
      </c>
      <c r="BF292" s="1">
        <v>0</v>
      </c>
      <c r="BG292" s="235">
        <v>1435</v>
      </c>
    </row>
    <row r="293" spans="1:59">
      <c r="A293" s="1">
        <v>2017</v>
      </c>
      <c r="B293" s="1" t="s">
        <v>64</v>
      </c>
      <c r="C293" s="10">
        <v>0.2</v>
      </c>
      <c r="D293" s="10">
        <v>0</v>
      </c>
      <c r="E293" s="10">
        <v>0</v>
      </c>
      <c r="F293" s="10">
        <v>25.676639999999999</v>
      </c>
      <c r="G293" s="192">
        <f t="shared" si="28"/>
        <v>25.876639999999998</v>
      </c>
      <c r="H293" s="192">
        <f>+Urq_InfraMR[[#This Row],[Total Líneas de Explotación ]]</f>
        <v>25.876639999999998</v>
      </c>
      <c r="I293" s="192">
        <v>25.677</v>
      </c>
      <c r="J293" s="10">
        <v>0.2</v>
      </c>
      <c r="K293" s="10">
        <v>2.5569999999999999</v>
      </c>
      <c r="L293" s="10">
        <v>54.899000000000001</v>
      </c>
      <c r="M293" s="10">
        <v>3.875</v>
      </c>
      <c r="N293" s="192">
        <f>+Urq_InfraMR[[#This Row],[A.03.1 -  Longitud de Vías de Explotación No Electrificadas Troncales y Ramales (vía principal) (km)]]+Urq_InfraMR[[#This Row],[A.04.1 -  Longitud de Vías de Explotación Electrificadas Troncales y Ramales (vía principal) (km)]]</f>
        <v>55.099000000000004</v>
      </c>
      <c r="O293" s="192">
        <f>+Urq_InfraMR[[#This Row],[Total Vías (excluido Auxiliares)]]</f>
        <v>55.099000000000004</v>
      </c>
      <c r="P293" s="1">
        <v>4</v>
      </c>
      <c r="Q293" s="1">
        <v>19</v>
      </c>
      <c r="R293" s="1">
        <v>0</v>
      </c>
      <c r="S293" s="194">
        <f t="shared" si="29"/>
        <v>23</v>
      </c>
      <c r="T293" s="194">
        <v>23</v>
      </c>
      <c r="U293" s="1">
        <v>0</v>
      </c>
      <c r="V293" s="1">
        <v>22</v>
      </c>
      <c r="W293" s="1">
        <v>0</v>
      </c>
      <c r="X293" s="1">
        <v>0</v>
      </c>
      <c r="Y293" s="1">
        <v>2</v>
      </c>
      <c r="Z293" s="196">
        <f t="shared" si="30"/>
        <v>24</v>
      </c>
      <c r="AA293" s="1">
        <v>8</v>
      </c>
      <c r="AB293" s="1">
        <v>6</v>
      </c>
      <c r="AC293" s="1">
        <f>+Urq_InfraMR[[#This Row],[Total Pasos Vehiculares a Nivel]]</f>
        <v>24</v>
      </c>
      <c r="AD293" s="196">
        <f t="shared" si="31"/>
        <v>38</v>
      </c>
      <c r="AE293" s="1">
        <v>5</v>
      </c>
      <c r="AF293" s="1">
        <v>3</v>
      </c>
      <c r="AG293" s="1">
        <v>55</v>
      </c>
      <c r="AH293" s="196">
        <f t="shared" si="32"/>
        <v>63</v>
      </c>
      <c r="AI293" s="7">
        <v>18.658000000000001</v>
      </c>
      <c r="AJ293" s="7">
        <v>0</v>
      </c>
      <c r="AK293" s="7">
        <v>7.0919999999999996</v>
      </c>
      <c r="AL293" s="198">
        <f t="shared" si="33"/>
        <v>25.75</v>
      </c>
      <c r="AM293" s="1">
        <v>1</v>
      </c>
      <c r="AN293" s="1">
        <v>0</v>
      </c>
      <c r="AO293" s="1">
        <v>0</v>
      </c>
      <c r="AP293" s="200">
        <f t="shared" si="34"/>
        <v>1</v>
      </c>
      <c r="AQ293" s="1">
        <v>0</v>
      </c>
      <c r="AR293" s="1">
        <v>128</v>
      </c>
      <c r="AS293" s="1">
        <v>0</v>
      </c>
      <c r="AT293" s="200">
        <f>+Urq_InfraMR[[#This Row],[B.02.1 - Parque de Coches Eléctricos Motrices]]+Urq_InfraMR[[#This Row],[B.02.2 - Parque de Coches Eléctricos Motrices Remolcados Tipo R]]+Urq_InfraMR[[#This Row],[B.02.3 - Parque de Coches Eléctricos Motrices Tipo R]]</f>
        <v>128</v>
      </c>
      <c r="AU293" s="1">
        <v>0</v>
      </c>
      <c r="AV293" s="1">
        <v>0</v>
      </c>
      <c r="AW293" s="1">
        <v>0</v>
      </c>
      <c r="AX293" s="200">
        <f>+Urq_InfraMR[[#This Row],[B.03.1 - Parque de Coches Motores Motrices Remolcados]]+Urq_InfraMR[[#This Row],[B.03.2 - Parque de Coches Motores Motrices Intermedios]]+Urq_InfraMR[[#This Row],[B.03.3 - Parque de Coches Motores Motrices Cabina]]</f>
        <v>0</v>
      </c>
      <c r="AY293" s="1">
        <v>0</v>
      </c>
      <c r="AZ293" s="1">
        <v>0</v>
      </c>
      <c r="BA293" s="1">
        <v>0</v>
      </c>
      <c r="BB293" s="1">
        <v>0</v>
      </c>
      <c r="BC293" s="200">
        <f>+SUM(Urq_InfraMR[[#This Row],[B.04.1 - Parque de Coches Remolcados Clase Unica]:[B.04.5 - Parque de Coches Remolcados para Servicios Especiales (Cartoneros)]])</f>
        <v>0</v>
      </c>
      <c r="BD293" s="356">
        <v>0</v>
      </c>
      <c r="BE293" s="1">
        <v>2</v>
      </c>
      <c r="BF293" s="1">
        <v>0</v>
      </c>
      <c r="BG293" s="235">
        <v>1435</v>
      </c>
    </row>
    <row r="294" spans="1:59">
      <c r="A294" s="1">
        <v>2017</v>
      </c>
      <c r="B294" s="1" t="s">
        <v>65</v>
      </c>
      <c r="C294" s="10">
        <v>0.2</v>
      </c>
      <c r="D294" s="10">
        <v>0</v>
      </c>
      <c r="E294" s="10">
        <v>0</v>
      </c>
      <c r="F294" s="10">
        <v>25.676639999999999</v>
      </c>
      <c r="G294" s="192">
        <f t="shared" si="28"/>
        <v>25.876639999999998</v>
      </c>
      <c r="H294" s="192">
        <f>+Urq_InfraMR[[#This Row],[Total Líneas de Explotación ]]</f>
        <v>25.876639999999998</v>
      </c>
      <c r="I294" s="192">
        <v>25.677</v>
      </c>
      <c r="J294" s="10">
        <v>0.2</v>
      </c>
      <c r="K294" s="10">
        <v>2.5569999999999999</v>
      </c>
      <c r="L294" s="10">
        <v>54.899000000000001</v>
      </c>
      <c r="M294" s="10">
        <v>3.875</v>
      </c>
      <c r="N294" s="192">
        <f>+Urq_InfraMR[[#This Row],[A.03.1 -  Longitud de Vías de Explotación No Electrificadas Troncales y Ramales (vía principal) (km)]]+Urq_InfraMR[[#This Row],[A.04.1 -  Longitud de Vías de Explotación Electrificadas Troncales y Ramales (vía principal) (km)]]</f>
        <v>55.099000000000004</v>
      </c>
      <c r="O294" s="192">
        <f>+Urq_InfraMR[[#This Row],[Total Vías (excluido Auxiliares)]]</f>
        <v>55.099000000000004</v>
      </c>
      <c r="P294" s="1">
        <v>4</v>
      </c>
      <c r="Q294" s="1">
        <v>19</v>
      </c>
      <c r="R294" s="1">
        <v>0</v>
      </c>
      <c r="S294" s="194">
        <f t="shared" si="29"/>
        <v>23</v>
      </c>
      <c r="T294" s="194">
        <v>23</v>
      </c>
      <c r="U294" s="1">
        <v>0</v>
      </c>
      <c r="V294" s="1">
        <v>22</v>
      </c>
      <c r="W294" s="1">
        <v>0</v>
      </c>
      <c r="X294" s="1">
        <v>0</v>
      </c>
      <c r="Y294" s="1">
        <v>2</v>
      </c>
      <c r="Z294" s="196">
        <f t="shared" si="30"/>
        <v>24</v>
      </c>
      <c r="AA294" s="1">
        <v>8</v>
      </c>
      <c r="AB294" s="1">
        <v>6</v>
      </c>
      <c r="AC294" s="1">
        <f>+Urq_InfraMR[[#This Row],[Total Pasos Vehiculares a Nivel]]</f>
        <v>24</v>
      </c>
      <c r="AD294" s="196">
        <f t="shared" si="31"/>
        <v>38</v>
      </c>
      <c r="AE294" s="1">
        <v>5</v>
      </c>
      <c r="AF294" s="1">
        <v>3</v>
      </c>
      <c r="AG294" s="1">
        <v>55</v>
      </c>
      <c r="AH294" s="196">
        <f t="shared" si="32"/>
        <v>63</v>
      </c>
      <c r="AI294" s="7">
        <v>18.658000000000001</v>
      </c>
      <c r="AJ294" s="7">
        <v>0</v>
      </c>
      <c r="AK294" s="7">
        <v>7.0919999999999996</v>
      </c>
      <c r="AL294" s="198">
        <f t="shared" si="33"/>
        <v>25.75</v>
      </c>
      <c r="AM294" s="1">
        <v>1</v>
      </c>
      <c r="AN294" s="1">
        <v>0</v>
      </c>
      <c r="AO294" s="1">
        <v>0</v>
      </c>
      <c r="AP294" s="200">
        <f t="shared" si="34"/>
        <v>1</v>
      </c>
      <c r="AQ294" s="1">
        <v>0</v>
      </c>
      <c r="AR294" s="1">
        <v>128</v>
      </c>
      <c r="AS294" s="1">
        <v>0</v>
      </c>
      <c r="AT294" s="200">
        <f>+Urq_InfraMR[[#This Row],[B.02.1 - Parque de Coches Eléctricos Motrices]]+Urq_InfraMR[[#This Row],[B.02.2 - Parque de Coches Eléctricos Motrices Remolcados Tipo R]]+Urq_InfraMR[[#This Row],[B.02.3 - Parque de Coches Eléctricos Motrices Tipo R]]</f>
        <v>128</v>
      </c>
      <c r="AU294" s="1">
        <v>0</v>
      </c>
      <c r="AV294" s="1">
        <v>0</v>
      </c>
      <c r="AW294" s="1">
        <v>0</v>
      </c>
      <c r="AX294" s="200">
        <f>+Urq_InfraMR[[#This Row],[B.03.1 - Parque de Coches Motores Motrices Remolcados]]+Urq_InfraMR[[#This Row],[B.03.2 - Parque de Coches Motores Motrices Intermedios]]+Urq_InfraMR[[#This Row],[B.03.3 - Parque de Coches Motores Motrices Cabina]]</f>
        <v>0</v>
      </c>
      <c r="AY294" s="1">
        <v>0</v>
      </c>
      <c r="AZ294" s="1">
        <v>0</v>
      </c>
      <c r="BA294" s="1">
        <v>0</v>
      </c>
      <c r="BB294" s="1">
        <v>0</v>
      </c>
      <c r="BC294" s="200">
        <f>+SUM(Urq_InfraMR[[#This Row],[B.04.1 - Parque de Coches Remolcados Clase Unica]:[B.04.5 - Parque de Coches Remolcados para Servicios Especiales (Cartoneros)]])</f>
        <v>0</v>
      </c>
      <c r="BD294" s="356">
        <v>0</v>
      </c>
      <c r="BE294" s="1">
        <v>2</v>
      </c>
      <c r="BF294" s="1">
        <v>0</v>
      </c>
      <c r="BG294" s="235">
        <v>1435</v>
      </c>
    </row>
    <row r="295" spans="1:59">
      <c r="A295" s="1">
        <v>2017</v>
      </c>
      <c r="B295" s="1" t="s">
        <v>66</v>
      </c>
      <c r="C295" s="10">
        <v>0.2</v>
      </c>
      <c r="D295" s="10">
        <v>0</v>
      </c>
      <c r="E295" s="10">
        <v>0</v>
      </c>
      <c r="F295" s="10">
        <v>25.676639999999999</v>
      </c>
      <c r="G295" s="192">
        <f t="shared" si="28"/>
        <v>25.876639999999998</v>
      </c>
      <c r="H295" s="192">
        <f>+Urq_InfraMR[[#This Row],[Total Líneas de Explotación ]]</f>
        <v>25.876639999999998</v>
      </c>
      <c r="I295" s="192">
        <v>25.677</v>
      </c>
      <c r="J295" s="10">
        <v>0.2</v>
      </c>
      <c r="K295" s="10">
        <v>2.5569999999999999</v>
      </c>
      <c r="L295" s="10">
        <v>54.899000000000001</v>
      </c>
      <c r="M295" s="10">
        <v>3.875</v>
      </c>
      <c r="N295" s="192">
        <f>+Urq_InfraMR[[#This Row],[A.03.1 -  Longitud de Vías de Explotación No Electrificadas Troncales y Ramales (vía principal) (km)]]+Urq_InfraMR[[#This Row],[A.04.1 -  Longitud de Vías de Explotación Electrificadas Troncales y Ramales (vía principal) (km)]]</f>
        <v>55.099000000000004</v>
      </c>
      <c r="O295" s="192">
        <f>+Urq_InfraMR[[#This Row],[Total Vías (excluido Auxiliares)]]</f>
        <v>55.099000000000004</v>
      </c>
      <c r="P295" s="1">
        <v>4</v>
      </c>
      <c r="Q295" s="1">
        <v>19</v>
      </c>
      <c r="R295" s="1">
        <v>0</v>
      </c>
      <c r="S295" s="194">
        <f t="shared" si="29"/>
        <v>23</v>
      </c>
      <c r="T295" s="194">
        <v>23</v>
      </c>
      <c r="U295" s="1">
        <v>0</v>
      </c>
      <c r="V295" s="1">
        <v>22</v>
      </c>
      <c r="W295" s="1">
        <v>0</v>
      </c>
      <c r="X295" s="1">
        <v>0</v>
      </c>
      <c r="Y295" s="1">
        <v>2</v>
      </c>
      <c r="Z295" s="196">
        <f t="shared" si="30"/>
        <v>24</v>
      </c>
      <c r="AA295" s="1">
        <v>8</v>
      </c>
      <c r="AB295" s="1">
        <v>6</v>
      </c>
      <c r="AC295" s="1">
        <f>+Urq_InfraMR[[#This Row],[Total Pasos Vehiculares a Nivel]]</f>
        <v>24</v>
      </c>
      <c r="AD295" s="196">
        <f t="shared" si="31"/>
        <v>38</v>
      </c>
      <c r="AE295" s="1">
        <v>5</v>
      </c>
      <c r="AF295" s="1">
        <v>3</v>
      </c>
      <c r="AG295" s="1">
        <v>55</v>
      </c>
      <c r="AH295" s="196">
        <f t="shared" si="32"/>
        <v>63</v>
      </c>
      <c r="AI295" s="7">
        <v>18.658000000000001</v>
      </c>
      <c r="AJ295" s="7">
        <v>0</v>
      </c>
      <c r="AK295" s="7">
        <v>7.0919999999999996</v>
      </c>
      <c r="AL295" s="198">
        <f t="shared" si="33"/>
        <v>25.75</v>
      </c>
      <c r="AM295" s="1">
        <v>1</v>
      </c>
      <c r="AN295" s="1">
        <v>0</v>
      </c>
      <c r="AO295" s="1">
        <v>0</v>
      </c>
      <c r="AP295" s="200">
        <f t="shared" si="34"/>
        <v>1</v>
      </c>
      <c r="AQ295" s="1">
        <v>0</v>
      </c>
      <c r="AR295" s="1">
        <v>128</v>
      </c>
      <c r="AS295" s="1">
        <v>0</v>
      </c>
      <c r="AT295" s="200">
        <f>+Urq_InfraMR[[#This Row],[B.02.1 - Parque de Coches Eléctricos Motrices]]+Urq_InfraMR[[#This Row],[B.02.2 - Parque de Coches Eléctricos Motrices Remolcados Tipo R]]+Urq_InfraMR[[#This Row],[B.02.3 - Parque de Coches Eléctricos Motrices Tipo R]]</f>
        <v>128</v>
      </c>
      <c r="AU295" s="1">
        <v>0</v>
      </c>
      <c r="AV295" s="1">
        <v>0</v>
      </c>
      <c r="AW295" s="1">
        <v>0</v>
      </c>
      <c r="AX295" s="200">
        <f>+Urq_InfraMR[[#This Row],[B.03.1 - Parque de Coches Motores Motrices Remolcados]]+Urq_InfraMR[[#This Row],[B.03.2 - Parque de Coches Motores Motrices Intermedios]]+Urq_InfraMR[[#This Row],[B.03.3 - Parque de Coches Motores Motrices Cabina]]</f>
        <v>0</v>
      </c>
      <c r="AY295" s="1">
        <v>0</v>
      </c>
      <c r="AZ295" s="1">
        <v>0</v>
      </c>
      <c r="BA295" s="1">
        <v>0</v>
      </c>
      <c r="BB295" s="1">
        <v>0</v>
      </c>
      <c r="BC295" s="200">
        <f>+SUM(Urq_InfraMR[[#This Row],[B.04.1 - Parque de Coches Remolcados Clase Unica]:[B.04.5 - Parque de Coches Remolcados para Servicios Especiales (Cartoneros)]])</f>
        <v>0</v>
      </c>
      <c r="BD295" s="356">
        <v>0</v>
      </c>
      <c r="BE295" s="1">
        <v>2</v>
      </c>
      <c r="BF295" s="1">
        <v>0</v>
      </c>
      <c r="BG295" s="235">
        <v>1435</v>
      </c>
    </row>
    <row r="296" spans="1:59">
      <c r="A296" s="1">
        <v>2017</v>
      </c>
      <c r="B296" s="1" t="s">
        <v>67</v>
      </c>
      <c r="C296" s="10">
        <v>0.2</v>
      </c>
      <c r="D296" s="10">
        <v>0</v>
      </c>
      <c r="E296" s="10">
        <v>0</v>
      </c>
      <c r="F296" s="10">
        <v>25.676639999999999</v>
      </c>
      <c r="G296" s="192">
        <f t="shared" si="28"/>
        <v>25.876639999999998</v>
      </c>
      <c r="H296" s="192">
        <f>+Urq_InfraMR[[#This Row],[Total Líneas de Explotación ]]</f>
        <v>25.876639999999998</v>
      </c>
      <c r="I296" s="192">
        <v>25.677</v>
      </c>
      <c r="J296" s="10">
        <v>0.2</v>
      </c>
      <c r="K296" s="10">
        <v>2.5569999999999999</v>
      </c>
      <c r="L296" s="10">
        <v>54.899000000000001</v>
      </c>
      <c r="M296" s="10">
        <v>3.875</v>
      </c>
      <c r="N296" s="192">
        <f>+Urq_InfraMR[[#This Row],[A.03.1 -  Longitud de Vías de Explotación No Electrificadas Troncales y Ramales (vía principal) (km)]]+Urq_InfraMR[[#This Row],[A.04.1 -  Longitud de Vías de Explotación Electrificadas Troncales y Ramales (vía principal) (km)]]</f>
        <v>55.099000000000004</v>
      </c>
      <c r="O296" s="192">
        <f>+Urq_InfraMR[[#This Row],[Total Vías (excluido Auxiliares)]]</f>
        <v>55.099000000000004</v>
      </c>
      <c r="P296" s="1">
        <v>4</v>
      </c>
      <c r="Q296" s="1">
        <v>19</v>
      </c>
      <c r="R296" s="1">
        <v>0</v>
      </c>
      <c r="S296" s="194">
        <f t="shared" si="29"/>
        <v>23</v>
      </c>
      <c r="T296" s="194">
        <v>23</v>
      </c>
      <c r="U296" s="1">
        <v>0</v>
      </c>
      <c r="V296" s="1">
        <v>22</v>
      </c>
      <c r="W296" s="1">
        <v>0</v>
      </c>
      <c r="X296" s="1">
        <v>0</v>
      </c>
      <c r="Y296" s="1">
        <v>2</v>
      </c>
      <c r="Z296" s="196">
        <f t="shared" si="30"/>
        <v>24</v>
      </c>
      <c r="AA296" s="1">
        <v>8</v>
      </c>
      <c r="AB296" s="1">
        <v>6</v>
      </c>
      <c r="AC296" s="1">
        <f>+Urq_InfraMR[[#This Row],[Total Pasos Vehiculares a Nivel]]</f>
        <v>24</v>
      </c>
      <c r="AD296" s="196">
        <f t="shared" si="31"/>
        <v>38</v>
      </c>
      <c r="AE296" s="1">
        <v>5</v>
      </c>
      <c r="AF296" s="1">
        <v>3</v>
      </c>
      <c r="AG296" s="1">
        <v>55</v>
      </c>
      <c r="AH296" s="196">
        <f t="shared" si="32"/>
        <v>63</v>
      </c>
      <c r="AI296" s="7">
        <v>18.658000000000001</v>
      </c>
      <c r="AJ296" s="7">
        <v>0</v>
      </c>
      <c r="AK296" s="7">
        <v>7.0919999999999996</v>
      </c>
      <c r="AL296" s="198">
        <f t="shared" si="33"/>
        <v>25.75</v>
      </c>
      <c r="AM296" s="1">
        <v>1</v>
      </c>
      <c r="AN296" s="1">
        <v>0</v>
      </c>
      <c r="AO296" s="1">
        <v>0</v>
      </c>
      <c r="AP296" s="200">
        <f t="shared" si="34"/>
        <v>1</v>
      </c>
      <c r="AQ296" s="1">
        <v>0</v>
      </c>
      <c r="AR296" s="1">
        <v>128</v>
      </c>
      <c r="AS296" s="1">
        <v>0</v>
      </c>
      <c r="AT296" s="200">
        <f>+Urq_InfraMR[[#This Row],[B.02.1 - Parque de Coches Eléctricos Motrices]]+Urq_InfraMR[[#This Row],[B.02.2 - Parque de Coches Eléctricos Motrices Remolcados Tipo R]]+Urq_InfraMR[[#This Row],[B.02.3 - Parque de Coches Eléctricos Motrices Tipo R]]</f>
        <v>128</v>
      </c>
      <c r="AU296" s="1">
        <v>0</v>
      </c>
      <c r="AV296" s="1">
        <v>0</v>
      </c>
      <c r="AW296" s="1">
        <v>0</v>
      </c>
      <c r="AX296" s="200">
        <f>+Urq_InfraMR[[#This Row],[B.03.1 - Parque de Coches Motores Motrices Remolcados]]+Urq_InfraMR[[#This Row],[B.03.2 - Parque de Coches Motores Motrices Intermedios]]+Urq_InfraMR[[#This Row],[B.03.3 - Parque de Coches Motores Motrices Cabina]]</f>
        <v>0</v>
      </c>
      <c r="AY296" s="1">
        <v>0</v>
      </c>
      <c r="AZ296" s="1">
        <v>0</v>
      </c>
      <c r="BA296" s="1">
        <v>0</v>
      </c>
      <c r="BB296" s="1">
        <v>0</v>
      </c>
      <c r="BC296" s="200">
        <f>+SUM(Urq_InfraMR[[#This Row],[B.04.1 - Parque de Coches Remolcados Clase Unica]:[B.04.5 - Parque de Coches Remolcados para Servicios Especiales (Cartoneros)]])</f>
        <v>0</v>
      </c>
      <c r="BD296" s="356">
        <v>0</v>
      </c>
      <c r="BE296" s="1">
        <v>2</v>
      </c>
      <c r="BF296" s="1">
        <v>0</v>
      </c>
      <c r="BG296" s="235">
        <v>1435</v>
      </c>
    </row>
    <row r="297" spans="1:59">
      <c r="A297" s="1">
        <v>2017</v>
      </c>
      <c r="B297" s="1" t="s">
        <v>68</v>
      </c>
      <c r="C297" s="10">
        <v>0.2</v>
      </c>
      <c r="D297" s="10">
        <v>0</v>
      </c>
      <c r="E297" s="10">
        <v>0</v>
      </c>
      <c r="F297" s="10">
        <v>25.676639999999999</v>
      </c>
      <c r="G297" s="192">
        <f t="shared" si="28"/>
        <v>25.876639999999998</v>
      </c>
      <c r="H297" s="192">
        <f>+Urq_InfraMR[[#This Row],[Total Líneas de Explotación ]]</f>
        <v>25.876639999999998</v>
      </c>
      <c r="I297" s="192">
        <v>25.677</v>
      </c>
      <c r="J297" s="10">
        <v>0.2</v>
      </c>
      <c r="K297" s="10">
        <v>2.5569999999999999</v>
      </c>
      <c r="L297" s="10">
        <v>54.899000000000001</v>
      </c>
      <c r="M297" s="10">
        <v>3.875</v>
      </c>
      <c r="N297" s="192">
        <f>+Urq_InfraMR[[#This Row],[A.03.1 -  Longitud de Vías de Explotación No Electrificadas Troncales y Ramales (vía principal) (km)]]+Urq_InfraMR[[#This Row],[A.04.1 -  Longitud de Vías de Explotación Electrificadas Troncales y Ramales (vía principal) (km)]]</f>
        <v>55.099000000000004</v>
      </c>
      <c r="O297" s="192">
        <f>+Urq_InfraMR[[#This Row],[Total Vías (excluido Auxiliares)]]</f>
        <v>55.099000000000004</v>
      </c>
      <c r="P297" s="1">
        <v>4</v>
      </c>
      <c r="Q297" s="1">
        <v>19</v>
      </c>
      <c r="R297" s="1">
        <v>0</v>
      </c>
      <c r="S297" s="194">
        <f t="shared" si="29"/>
        <v>23</v>
      </c>
      <c r="T297" s="194">
        <v>23</v>
      </c>
      <c r="U297" s="1">
        <v>0</v>
      </c>
      <c r="V297" s="1">
        <v>22</v>
      </c>
      <c r="W297" s="1">
        <v>0</v>
      </c>
      <c r="X297" s="1">
        <v>0</v>
      </c>
      <c r="Y297" s="1">
        <v>2</v>
      </c>
      <c r="Z297" s="196">
        <f t="shared" si="30"/>
        <v>24</v>
      </c>
      <c r="AA297" s="1">
        <v>8</v>
      </c>
      <c r="AB297" s="1">
        <v>6</v>
      </c>
      <c r="AC297" s="1">
        <f>+Urq_InfraMR[[#This Row],[Total Pasos Vehiculares a Nivel]]</f>
        <v>24</v>
      </c>
      <c r="AD297" s="196">
        <f t="shared" si="31"/>
        <v>38</v>
      </c>
      <c r="AE297" s="1">
        <v>5</v>
      </c>
      <c r="AF297" s="1">
        <v>3</v>
      </c>
      <c r="AG297" s="1">
        <v>55</v>
      </c>
      <c r="AH297" s="196">
        <f t="shared" si="32"/>
        <v>63</v>
      </c>
      <c r="AI297" s="7">
        <v>18.658000000000001</v>
      </c>
      <c r="AJ297" s="7">
        <v>0</v>
      </c>
      <c r="AK297" s="7">
        <v>7.0919999999999996</v>
      </c>
      <c r="AL297" s="198">
        <f t="shared" si="33"/>
        <v>25.75</v>
      </c>
      <c r="AM297" s="1">
        <v>1</v>
      </c>
      <c r="AN297" s="1">
        <v>0</v>
      </c>
      <c r="AO297" s="1">
        <v>0</v>
      </c>
      <c r="AP297" s="200">
        <f t="shared" si="34"/>
        <v>1</v>
      </c>
      <c r="AQ297" s="1">
        <v>0</v>
      </c>
      <c r="AR297" s="1">
        <v>128</v>
      </c>
      <c r="AS297" s="1">
        <v>0</v>
      </c>
      <c r="AT297" s="200">
        <f>+Urq_InfraMR[[#This Row],[B.02.1 - Parque de Coches Eléctricos Motrices]]+Urq_InfraMR[[#This Row],[B.02.2 - Parque de Coches Eléctricos Motrices Remolcados Tipo R]]+Urq_InfraMR[[#This Row],[B.02.3 - Parque de Coches Eléctricos Motrices Tipo R]]</f>
        <v>128</v>
      </c>
      <c r="AU297" s="1">
        <v>0</v>
      </c>
      <c r="AV297" s="1">
        <v>0</v>
      </c>
      <c r="AW297" s="1">
        <v>0</v>
      </c>
      <c r="AX297" s="200">
        <f>+Urq_InfraMR[[#This Row],[B.03.1 - Parque de Coches Motores Motrices Remolcados]]+Urq_InfraMR[[#This Row],[B.03.2 - Parque de Coches Motores Motrices Intermedios]]+Urq_InfraMR[[#This Row],[B.03.3 - Parque de Coches Motores Motrices Cabina]]</f>
        <v>0</v>
      </c>
      <c r="AY297" s="1">
        <v>0</v>
      </c>
      <c r="AZ297" s="1">
        <v>0</v>
      </c>
      <c r="BA297" s="1">
        <v>0</v>
      </c>
      <c r="BB297" s="1">
        <v>0</v>
      </c>
      <c r="BC297" s="200">
        <f>+SUM(Urq_InfraMR[[#This Row],[B.04.1 - Parque de Coches Remolcados Clase Unica]:[B.04.5 - Parque de Coches Remolcados para Servicios Especiales (Cartoneros)]])</f>
        <v>0</v>
      </c>
      <c r="BD297" s="356">
        <v>0</v>
      </c>
      <c r="BE297" s="1">
        <v>2</v>
      </c>
      <c r="BF297" s="1">
        <v>0</v>
      </c>
      <c r="BG297" s="235">
        <v>1435</v>
      </c>
    </row>
    <row r="298" spans="1:59">
      <c r="A298" s="1">
        <v>2017</v>
      </c>
      <c r="B298" s="1" t="s">
        <v>69</v>
      </c>
      <c r="C298" s="10">
        <v>0.2</v>
      </c>
      <c r="D298" s="10">
        <v>0</v>
      </c>
      <c r="E298" s="10">
        <v>0</v>
      </c>
      <c r="F298" s="10">
        <v>25.676639999999999</v>
      </c>
      <c r="G298" s="192">
        <f t="shared" si="28"/>
        <v>25.876639999999998</v>
      </c>
      <c r="H298" s="192">
        <f>+Urq_InfraMR[[#This Row],[Total Líneas de Explotación ]]</f>
        <v>25.876639999999998</v>
      </c>
      <c r="I298" s="192">
        <v>25.677</v>
      </c>
      <c r="J298" s="10">
        <v>0.2</v>
      </c>
      <c r="K298" s="10">
        <v>2.5569999999999999</v>
      </c>
      <c r="L298" s="10">
        <v>54.899000000000001</v>
      </c>
      <c r="M298" s="10">
        <v>3.875</v>
      </c>
      <c r="N298" s="192">
        <f>+Urq_InfraMR[[#This Row],[A.03.1 -  Longitud de Vías de Explotación No Electrificadas Troncales y Ramales (vía principal) (km)]]+Urq_InfraMR[[#This Row],[A.04.1 -  Longitud de Vías de Explotación Electrificadas Troncales y Ramales (vía principal) (km)]]</f>
        <v>55.099000000000004</v>
      </c>
      <c r="O298" s="192">
        <f>+Urq_InfraMR[[#This Row],[Total Vías (excluido Auxiliares)]]</f>
        <v>55.099000000000004</v>
      </c>
      <c r="P298" s="1">
        <v>4</v>
      </c>
      <c r="Q298" s="1">
        <v>19</v>
      </c>
      <c r="R298" s="1">
        <v>0</v>
      </c>
      <c r="S298" s="194">
        <f t="shared" si="29"/>
        <v>23</v>
      </c>
      <c r="T298" s="194">
        <v>23</v>
      </c>
      <c r="U298" s="1">
        <v>0</v>
      </c>
      <c r="V298" s="1">
        <v>22</v>
      </c>
      <c r="W298" s="1">
        <v>0</v>
      </c>
      <c r="X298" s="1">
        <v>0</v>
      </c>
      <c r="Y298" s="1">
        <v>2</v>
      </c>
      <c r="Z298" s="196">
        <f t="shared" si="30"/>
        <v>24</v>
      </c>
      <c r="AA298" s="1">
        <v>8</v>
      </c>
      <c r="AB298" s="1">
        <v>6</v>
      </c>
      <c r="AC298" s="1">
        <f>+Urq_InfraMR[[#This Row],[Total Pasos Vehiculares a Nivel]]</f>
        <v>24</v>
      </c>
      <c r="AD298" s="196">
        <f t="shared" si="31"/>
        <v>38</v>
      </c>
      <c r="AE298" s="1">
        <v>5</v>
      </c>
      <c r="AF298" s="1">
        <v>3</v>
      </c>
      <c r="AG298" s="1">
        <v>55</v>
      </c>
      <c r="AH298" s="196">
        <f t="shared" si="32"/>
        <v>63</v>
      </c>
      <c r="AI298" s="7">
        <v>18.658000000000001</v>
      </c>
      <c r="AJ298" s="7">
        <v>0</v>
      </c>
      <c r="AK298" s="7">
        <v>7.0919999999999996</v>
      </c>
      <c r="AL298" s="198">
        <f t="shared" si="33"/>
        <v>25.75</v>
      </c>
      <c r="AM298" s="1">
        <v>1</v>
      </c>
      <c r="AN298" s="1">
        <v>0</v>
      </c>
      <c r="AO298" s="1">
        <v>0</v>
      </c>
      <c r="AP298" s="200">
        <f t="shared" si="34"/>
        <v>1</v>
      </c>
      <c r="AQ298" s="1">
        <v>0</v>
      </c>
      <c r="AR298" s="1">
        <v>128</v>
      </c>
      <c r="AS298" s="1">
        <v>0</v>
      </c>
      <c r="AT298" s="200">
        <f>+Urq_InfraMR[[#This Row],[B.02.1 - Parque de Coches Eléctricos Motrices]]+Urq_InfraMR[[#This Row],[B.02.2 - Parque de Coches Eléctricos Motrices Remolcados Tipo R]]+Urq_InfraMR[[#This Row],[B.02.3 - Parque de Coches Eléctricos Motrices Tipo R]]</f>
        <v>128</v>
      </c>
      <c r="AU298" s="1">
        <v>0</v>
      </c>
      <c r="AV298" s="1">
        <v>0</v>
      </c>
      <c r="AW298" s="1">
        <v>0</v>
      </c>
      <c r="AX298" s="200">
        <f>+Urq_InfraMR[[#This Row],[B.03.1 - Parque de Coches Motores Motrices Remolcados]]+Urq_InfraMR[[#This Row],[B.03.2 - Parque de Coches Motores Motrices Intermedios]]+Urq_InfraMR[[#This Row],[B.03.3 - Parque de Coches Motores Motrices Cabina]]</f>
        <v>0</v>
      </c>
      <c r="AY298" s="1">
        <v>0</v>
      </c>
      <c r="AZ298" s="1">
        <v>0</v>
      </c>
      <c r="BA298" s="1">
        <v>0</v>
      </c>
      <c r="BB298" s="1">
        <v>0</v>
      </c>
      <c r="BC298" s="200">
        <f>+SUM(Urq_InfraMR[[#This Row],[B.04.1 - Parque de Coches Remolcados Clase Unica]:[B.04.5 - Parque de Coches Remolcados para Servicios Especiales (Cartoneros)]])</f>
        <v>0</v>
      </c>
      <c r="BD298" s="356">
        <v>0</v>
      </c>
      <c r="BE298" s="1">
        <v>2</v>
      </c>
      <c r="BF298" s="1">
        <v>0</v>
      </c>
      <c r="BG298" s="235">
        <v>1435</v>
      </c>
    </row>
    <row r="299" spans="1:59">
      <c r="A299" s="1">
        <v>2017</v>
      </c>
      <c r="B299" s="1" t="s">
        <v>70</v>
      </c>
      <c r="C299" s="10">
        <v>0.2</v>
      </c>
      <c r="D299" s="10">
        <v>0</v>
      </c>
      <c r="E299" s="10">
        <v>0</v>
      </c>
      <c r="F299" s="10">
        <v>25.676639999999999</v>
      </c>
      <c r="G299" s="192">
        <f t="shared" si="28"/>
        <v>25.876639999999998</v>
      </c>
      <c r="H299" s="192">
        <f>+Urq_InfraMR[[#This Row],[Total Líneas de Explotación ]]</f>
        <v>25.876639999999998</v>
      </c>
      <c r="I299" s="192">
        <v>25.677</v>
      </c>
      <c r="J299" s="10">
        <v>0.2</v>
      </c>
      <c r="K299" s="10">
        <v>2.5569999999999999</v>
      </c>
      <c r="L299" s="10">
        <v>54.899000000000001</v>
      </c>
      <c r="M299" s="10">
        <v>3.875</v>
      </c>
      <c r="N299" s="192">
        <f>+Urq_InfraMR[[#This Row],[A.03.1 -  Longitud de Vías de Explotación No Electrificadas Troncales y Ramales (vía principal) (km)]]+Urq_InfraMR[[#This Row],[A.04.1 -  Longitud de Vías de Explotación Electrificadas Troncales y Ramales (vía principal) (km)]]</f>
        <v>55.099000000000004</v>
      </c>
      <c r="O299" s="192">
        <f>+Urq_InfraMR[[#This Row],[Total Vías (excluido Auxiliares)]]</f>
        <v>55.099000000000004</v>
      </c>
      <c r="P299" s="1">
        <v>4</v>
      </c>
      <c r="Q299" s="1">
        <v>19</v>
      </c>
      <c r="R299" s="1">
        <v>0</v>
      </c>
      <c r="S299" s="194">
        <f t="shared" si="29"/>
        <v>23</v>
      </c>
      <c r="T299" s="194">
        <v>23</v>
      </c>
      <c r="U299" s="1">
        <v>0</v>
      </c>
      <c r="V299" s="1">
        <v>22</v>
      </c>
      <c r="W299" s="1">
        <v>0</v>
      </c>
      <c r="X299" s="1">
        <v>0</v>
      </c>
      <c r="Y299" s="1">
        <v>2</v>
      </c>
      <c r="Z299" s="196">
        <f t="shared" si="30"/>
        <v>24</v>
      </c>
      <c r="AA299" s="1">
        <v>8</v>
      </c>
      <c r="AB299" s="1">
        <v>6</v>
      </c>
      <c r="AC299" s="1">
        <f>+Urq_InfraMR[[#This Row],[Total Pasos Vehiculares a Nivel]]</f>
        <v>24</v>
      </c>
      <c r="AD299" s="196">
        <f t="shared" si="31"/>
        <v>38</v>
      </c>
      <c r="AE299" s="1">
        <v>5</v>
      </c>
      <c r="AF299" s="1">
        <v>3</v>
      </c>
      <c r="AG299" s="1">
        <v>55</v>
      </c>
      <c r="AH299" s="196">
        <f t="shared" si="32"/>
        <v>63</v>
      </c>
      <c r="AI299" s="7">
        <v>18.658000000000001</v>
      </c>
      <c r="AJ299" s="7">
        <v>0</v>
      </c>
      <c r="AK299" s="7">
        <v>7.0919999999999996</v>
      </c>
      <c r="AL299" s="198">
        <f t="shared" si="33"/>
        <v>25.75</v>
      </c>
      <c r="AM299" s="1">
        <v>1</v>
      </c>
      <c r="AN299" s="1">
        <v>0</v>
      </c>
      <c r="AO299" s="1">
        <v>0</v>
      </c>
      <c r="AP299" s="200">
        <f t="shared" si="34"/>
        <v>1</v>
      </c>
      <c r="AQ299" s="1">
        <v>0</v>
      </c>
      <c r="AR299" s="1">
        <v>128</v>
      </c>
      <c r="AS299" s="1">
        <v>0</v>
      </c>
      <c r="AT299" s="200">
        <f>+Urq_InfraMR[[#This Row],[B.02.1 - Parque de Coches Eléctricos Motrices]]+Urq_InfraMR[[#This Row],[B.02.2 - Parque de Coches Eléctricos Motrices Remolcados Tipo R]]+Urq_InfraMR[[#This Row],[B.02.3 - Parque de Coches Eléctricos Motrices Tipo R]]</f>
        <v>128</v>
      </c>
      <c r="AU299" s="1">
        <v>0</v>
      </c>
      <c r="AV299" s="1">
        <v>0</v>
      </c>
      <c r="AW299" s="1">
        <v>0</v>
      </c>
      <c r="AX299" s="200">
        <f>+Urq_InfraMR[[#This Row],[B.03.1 - Parque de Coches Motores Motrices Remolcados]]+Urq_InfraMR[[#This Row],[B.03.2 - Parque de Coches Motores Motrices Intermedios]]+Urq_InfraMR[[#This Row],[B.03.3 - Parque de Coches Motores Motrices Cabina]]</f>
        <v>0</v>
      </c>
      <c r="AY299" s="1">
        <v>0</v>
      </c>
      <c r="AZ299" s="1">
        <v>0</v>
      </c>
      <c r="BA299" s="1">
        <v>0</v>
      </c>
      <c r="BB299" s="1">
        <v>0</v>
      </c>
      <c r="BC299" s="200">
        <f>+SUM(Urq_InfraMR[[#This Row],[B.04.1 - Parque de Coches Remolcados Clase Unica]:[B.04.5 - Parque de Coches Remolcados para Servicios Especiales (Cartoneros)]])</f>
        <v>0</v>
      </c>
      <c r="BD299" s="356">
        <v>0</v>
      </c>
      <c r="BE299" s="1">
        <v>2</v>
      </c>
      <c r="BF299" s="1">
        <v>0</v>
      </c>
      <c r="BG299" s="235">
        <v>1435</v>
      </c>
    </row>
    <row r="300" spans="1:59">
      <c r="A300" s="1">
        <v>2017</v>
      </c>
      <c r="B300" s="1" t="s">
        <v>71</v>
      </c>
      <c r="C300" s="10">
        <v>0.2</v>
      </c>
      <c r="D300" s="10">
        <v>0</v>
      </c>
      <c r="E300" s="10">
        <v>0</v>
      </c>
      <c r="F300" s="10">
        <v>25.676639999999999</v>
      </c>
      <c r="G300" s="192">
        <f t="shared" si="28"/>
        <v>25.876639999999998</v>
      </c>
      <c r="H300" s="192">
        <f>+Urq_InfraMR[[#This Row],[Total Líneas de Explotación ]]</f>
        <v>25.876639999999998</v>
      </c>
      <c r="I300" s="192">
        <v>25.677</v>
      </c>
      <c r="J300" s="10">
        <v>0.2</v>
      </c>
      <c r="K300" s="10">
        <v>2.5569999999999999</v>
      </c>
      <c r="L300" s="10">
        <v>54.899000000000001</v>
      </c>
      <c r="M300" s="10">
        <v>3.875</v>
      </c>
      <c r="N300" s="192">
        <f>+Urq_InfraMR[[#This Row],[A.03.1 -  Longitud de Vías de Explotación No Electrificadas Troncales y Ramales (vía principal) (km)]]+Urq_InfraMR[[#This Row],[A.04.1 -  Longitud de Vías de Explotación Electrificadas Troncales y Ramales (vía principal) (km)]]</f>
        <v>55.099000000000004</v>
      </c>
      <c r="O300" s="192">
        <f>+Urq_InfraMR[[#This Row],[Total Vías (excluido Auxiliares)]]</f>
        <v>55.099000000000004</v>
      </c>
      <c r="P300" s="1">
        <v>4</v>
      </c>
      <c r="Q300" s="1">
        <v>19</v>
      </c>
      <c r="R300" s="1">
        <v>0</v>
      </c>
      <c r="S300" s="194">
        <f t="shared" si="29"/>
        <v>23</v>
      </c>
      <c r="T300" s="194">
        <v>23</v>
      </c>
      <c r="U300" s="1">
        <v>0</v>
      </c>
      <c r="V300" s="1">
        <v>22</v>
      </c>
      <c r="W300" s="1">
        <v>0</v>
      </c>
      <c r="X300" s="1">
        <v>0</v>
      </c>
      <c r="Y300" s="1">
        <v>2</v>
      </c>
      <c r="Z300" s="196">
        <f t="shared" si="30"/>
        <v>24</v>
      </c>
      <c r="AA300" s="1">
        <v>8</v>
      </c>
      <c r="AB300" s="1">
        <v>6</v>
      </c>
      <c r="AC300" s="1">
        <f>+Urq_InfraMR[[#This Row],[Total Pasos Vehiculares a Nivel]]</f>
        <v>24</v>
      </c>
      <c r="AD300" s="196">
        <f t="shared" si="31"/>
        <v>38</v>
      </c>
      <c r="AE300" s="1">
        <v>5</v>
      </c>
      <c r="AF300" s="1">
        <v>3</v>
      </c>
      <c r="AG300" s="1">
        <v>55</v>
      </c>
      <c r="AH300" s="196">
        <f t="shared" si="32"/>
        <v>63</v>
      </c>
      <c r="AI300" s="7">
        <v>18.658000000000001</v>
      </c>
      <c r="AJ300" s="7">
        <v>0</v>
      </c>
      <c r="AK300" s="7">
        <v>7.0919999999999996</v>
      </c>
      <c r="AL300" s="198">
        <f t="shared" si="33"/>
        <v>25.75</v>
      </c>
      <c r="AM300" s="1">
        <v>1</v>
      </c>
      <c r="AN300" s="1">
        <v>0</v>
      </c>
      <c r="AO300" s="1">
        <v>0</v>
      </c>
      <c r="AP300" s="200">
        <f t="shared" si="34"/>
        <v>1</v>
      </c>
      <c r="AQ300" s="1">
        <v>0</v>
      </c>
      <c r="AR300" s="1">
        <v>128</v>
      </c>
      <c r="AS300" s="1">
        <v>0</v>
      </c>
      <c r="AT300" s="200">
        <f>+Urq_InfraMR[[#This Row],[B.02.1 - Parque de Coches Eléctricos Motrices]]+Urq_InfraMR[[#This Row],[B.02.2 - Parque de Coches Eléctricos Motrices Remolcados Tipo R]]+Urq_InfraMR[[#This Row],[B.02.3 - Parque de Coches Eléctricos Motrices Tipo R]]</f>
        <v>128</v>
      </c>
      <c r="AU300" s="1">
        <v>0</v>
      </c>
      <c r="AV300" s="1">
        <v>0</v>
      </c>
      <c r="AW300" s="1">
        <v>0</v>
      </c>
      <c r="AX300" s="200">
        <f>+Urq_InfraMR[[#This Row],[B.03.1 - Parque de Coches Motores Motrices Remolcados]]+Urq_InfraMR[[#This Row],[B.03.2 - Parque de Coches Motores Motrices Intermedios]]+Urq_InfraMR[[#This Row],[B.03.3 - Parque de Coches Motores Motrices Cabina]]</f>
        <v>0</v>
      </c>
      <c r="AY300" s="1">
        <v>0</v>
      </c>
      <c r="AZ300" s="1">
        <v>0</v>
      </c>
      <c r="BA300" s="1">
        <v>0</v>
      </c>
      <c r="BB300" s="1">
        <v>0</v>
      </c>
      <c r="BC300" s="200">
        <f>+SUM(Urq_InfraMR[[#This Row],[B.04.1 - Parque de Coches Remolcados Clase Unica]:[B.04.5 - Parque de Coches Remolcados para Servicios Especiales (Cartoneros)]])</f>
        <v>0</v>
      </c>
      <c r="BD300" s="356">
        <v>0</v>
      </c>
      <c r="BE300" s="1">
        <v>2</v>
      </c>
      <c r="BF300" s="1">
        <v>0</v>
      </c>
      <c r="BG300" s="235">
        <v>1435</v>
      </c>
    </row>
    <row r="301" spans="1:59">
      <c r="A301" s="1">
        <v>2017</v>
      </c>
      <c r="B301" s="1" t="s">
        <v>72</v>
      </c>
      <c r="C301" s="10">
        <v>0.2</v>
      </c>
      <c r="D301" s="10">
        <v>0</v>
      </c>
      <c r="E301" s="10">
        <v>0</v>
      </c>
      <c r="F301" s="10">
        <v>25.676639999999999</v>
      </c>
      <c r="G301" s="192">
        <f t="shared" si="28"/>
        <v>25.876639999999998</v>
      </c>
      <c r="H301" s="192">
        <f>+Urq_InfraMR[[#This Row],[Total Líneas de Explotación ]]</f>
        <v>25.876639999999998</v>
      </c>
      <c r="I301" s="192">
        <v>25.677</v>
      </c>
      <c r="J301" s="10">
        <v>0.2</v>
      </c>
      <c r="K301" s="10">
        <v>2.5569999999999999</v>
      </c>
      <c r="L301" s="10">
        <v>54.899000000000001</v>
      </c>
      <c r="M301" s="10">
        <v>3.875</v>
      </c>
      <c r="N301" s="192">
        <f>+Urq_InfraMR[[#This Row],[A.03.1 -  Longitud de Vías de Explotación No Electrificadas Troncales y Ramales (vía principal) (km)]]+Urq_InfraMR[[#This Row],[A.04.1 -  Longitud de Vías de Explotación Electrificadas Troncales y Ramales (vía principal) (km)]]</f>
        <v>55.099000000000004</v>
      </c>
      <c r="O301" s="192">
        <f>+Urq_InfraMR[[#This Row],[Total Vías (excluido Auxiliares)]]</f>
        <v>55.099000000000004</v>
      </c>
      <c r="P301" s="1">
        <v>4</v>
      </c>
      <c r="Q301" s="1">
        <v>19</v>
      </c>
      <c r="R301" s="1">
        <v>0</v>
      </c>
      <c r="S301" s="194">
        <f t="shared" si="29"/>
        <v>23</v>
      </c>
      <c r="T301" s="194">
        <v>23</v>
      </c>
      <c r="U301" s="1">
        <v>0</v>
      </c>
      <c r="V301" s="1">
        <v>22</v>
      </c>
      <c r="W301" s="1">
        <v>0</v>
      </c>
      <c r="X301" s="1">
        <v>0</v>
      </c>
      <c r="Y301" s="1">
        <v>2</v>
      </c>
      <c r="Z301" s="196">
        <f t="shared" si="30"/>
        <v>24</v>
      </c>
      <c r="AA301" s="1">
        <v>8</v>
      </c>
      <c r="AB301" s="1">
        <v>6</v>
      </c>
      <c r="AC301" s="1">
        <f>+Urq_InfraMR[[#This Row],[Total Pasos Vehiculares a Nivel]]</f>
        <v>24</v>
      </c>
      <c r="AD301" s="196">
        <f t="shared" si="31"/>
        <v>38</v>
      </c>
      <c r="AE301" s="1">
        <v>5</v>
      </c>
      <c r="AF301" s="1">
        <v>3</v>
      </c>
      <c r="AG301" s="1">
        <v>55</v>
      </c>
      <c r="AH301" s="196">
        <f t="shared" si="32"/>
        <v>63</v>
      </c>
      <c r="AI301" s="7">
        <v>18.658000000000001</v>
      </c>
      <c r="AJ301" s="7">
        <v>0</v>
      </c>
      <c r="AK301" s="7">
        <v>7.0919999999999996</v>
      </c>
      <c r="AL301" s="198">
        <f t="shared" si="33"/>
        <v>25.75</v>
      </c>
      <c r="AM301" s="1">
        <v>1</v>
      </c>
      <c r="AN301" s="1">
        <v>0</v>
      </c>
      <c r="AO301" s="1">
        <v>0</v>
      </c>
      <c r="AP301" s="200">
        <f t="shared" si="34"/>
        <v>1</v>
      </c>
      <c r="AQ301" s="1">
        <v>0</v>
      </c>
      <c r="AR301" s="1">
        <v>128</v>
      </c>
      <c r="AS301" s="1">
        <v>0</v>
      </c>
      <c r="AT301" s="200">
        <f>+Urq_InfraMR[[#This Row],[B.02.1 - Parque de Coches Eléctricos Motrices]]+Urq_InfraMR[[#This Row],[B.02.2 - Parque de Coches Eléctricos Motrices Remolcados Tipo R]]+Urq_InfraMR[[#This Row],[B.02.3 - Parque de Coches Eléctricos Motrices Tipo R]]</f>
        <v>128</v>
      </c>
      <c r="AU301" s="1">
        <v>0</v>
      </c>
      <c r="AV301" s="1">
        <v>0</v>
      </c>
      <c r="AW301" s="1">
        <v>0</v>
      </c>
      <c r="AX301" s="200">
        <f>+Urq_InfraMR[[#This Row],[B.03.1 - Parque de Coches Motores Motrices Remolcados]]+Urq_InfraMR[[#This Row],[B.03.2 - Parque de Coches Motores Motrices Intermedios]]+Urq_InfraMR[[#This Row],[B.03.3 - Parque de Coches Motores Motrices Cabina]]</f>
        <v>0</v>
      </c>
      <c r="AY301" s="1">
        <v>0</v>
      </c>
      <c r="AZ301" s="1">
        <v>0</v>
      </c>
      <c r="BA301" s="1">
        <v>0</v>
      </c>
      <c r="BB301" s="1">
        <v>0</v>
      </c>
      <c r="BC301" s="200">
        <f>+SUM(Urq_InfraMR[[#This Row],[B.04.1 - Parque de Coches Remolcados Clase Unica]:[B.04.5 - Parque de Coches Remolcados para Servicios Especiales (Cartoneros)]])</f>
        <v>0</v>
      </c>
      <c r="BD301" s="356">
        <v>0</v>
      </c>
      <c r="BE301" s="1">
        <v>2</v>
      </c>
      <c r="BF301" s="1">
        <v>0</v>
      </c>
      <c r="BG301" s="235">
        <v>1435</v>
      </c>
    </row>
    <row r="302" spans="1:59">
      <c r="A302" s="1">
        <v>2018</v>
      </c>
      <c r="B302" s="1" t="s">
        <v>61</v>
      </c>
      <c r="C302" s="10">
        <v>0.2</v>
      </c>
      <c r="D302" s="10">
        <v>0</v>
      </c>
      <c r="E302" s="10">
        <v>0</v>
      </c>
      <c r="F302" s="10">
        <v>25.676639999999999</v>
      </c>
      <c r="G302" s="192">
        <f t="shared" si="28"/>
        <v>25.876639999999998</v>
      </c>
      <c r="H302" s="192">
        <f>+Urq_InfraMR[[#This Row],[Total Líneas de Explotación ]]</f>
        <v>25.876639999999998</v>
      </c>
      <c r="I302" s="192">
        <v>25.677</v>
      </c>
      <c r="J302" s="10">
        <v>0.2</v>
      </c>
      <c r="K302" s="10">
        <v>2.5569999999999999</v>
      </c>
      <c r="L302" s="10">
        <v>54.899000000000001</v>
      </c>
      <c r="M302" s="10">
        <v>3.875</v>
      </c>
      <c r="N302" s="192">
        <f>+Urq_InfraMR[[#This Row],[A.03.1 -  Longitud de Vías de Explotación No Electrificadas Troncales y Ramales (vía principal) (km)]]+Urq_InfraMR[[#This Row],[A.04.1 -  Longitud de Vías de Explotación Electrificadas Troncales y Ramales (vía principal) (km)]]</f>
        <v>55.099000000000004</v>
      </c>
      <c r="O302" s="192">
        <f>+Urq_InfraMR[[#This Row],[Total Vías (excluido Auxiliares)]]</f>
        <v>55.099000000000004</v>
      </c>
      <c r="P302" s="1">
        <v>4</v>
      </c>
      <c r="Q302" s="1">
        <v>19</v>
      </c>
      <c r="R302" s="1">
        <v>0</v>
      </c>
      <c r="S302" s="194">
        <f t="shared" si="29"/>
        <v>23</v>
      </c>
      <c r="T302" s="194">
        <v>23</v>
      </c>
      <c r="U302" s="1">
        <v>0</v>
      </c>
      <c r="V302" s="1">
        <v>23</v>
      </c>
      <c r="W302" s="1">
        <v>0</v>
      </c>
      <c r="X302" s="1">
        <v>0</v>
      </c>
      <c r="Y302" s="1">
        <v>3</v>
      </c>
      <c r="Z302" s="196">
        <f t="shared" si="30"/>
        <v>26</v>
      </c>
      <c r="AA302" s="1">
        <v>8</v>
      </c>
      <c r="AB302" s="1">
        <v>6</v>
      </c>
      <c r="AC302" s="1">
        <f>+Urq_InfraMR[[#This Row],[Total Pasos Vehiculares a Nivel]]</f>
        <v>26</v>
      </c>
      <c r="AD302" s="196">
        <f t="shared" si="31"/>
        <v>40</v>
      </c>
      <c r="AE302" s="1">
        <v>5</v>
      </c>
      <c r="AF302" s="1">
        <v>3</v>
      </c>
      <c r="AG302" s="1">
        <v>55</v>
      </c>
      <c r="AH302" s="196">
        <f t="shared" si="32"/>
        <v>63</v>
      </c>
      <c r="AI302" s="7">
        <v>18.658000000000001</v>
      </c>
      <c r="AJ302" s="7">
        <v>0</v>
      </c>
      <c r="AK302" s="7">
        <v>7.0919999999999996</v>
      </c>
      <c r="AL302" s="198">
        <f t="shared" si="33"/>
        <v>25.75</v>
      </c>
      <c r="AM302" s="1">
        <v>1</v>
      </c>
      <c r="AN302" s="1">
        <v>0</v>
      </c>
      <c r="AO302" s="1">
        <v>0</v>
      </c>
      <c r="AP302" s="200">
        <f t="shared" si="34"/>
        <v>1</v>
      </c>
      <c r="AQ302" s="1">
        <v>0</v>
      </c>
      <c r="AR302" s="1">
        <v>128</v>
      </c>
      <c r="AS302" s="1">
        <v>0</v>
      </c>
      <c r="AT302" s="200">
        <f>+Urq_InfraMR[[#This Row],[B.02.1 - Parque de Coches Eléctricos Motrices]]+Urq_InfraMR[[#This Row],[B.02.2 - Parque de Coches Eléctricos Motrices Remolcados Tipo R]]+Urq_InfraMR[[#This Row],[B.02.3 - Parque de Coches Eléctricos Motrices Tipo R]]</f>
        <v>128</v>
      </c>
      <c r="AU302" s="1">
        <v>0</v>
      </c>
      <c r="AV302" s="1">
        <v>0</v>
      </c>
      <c r="AW302" s="1">
        <v>0</v>
      </c>
      <c r="AX302" s="200">
        <f>+Urq_InfraMR[[#This Row],[B.03.1 - Parque de Coches Motores Motrices Remolcados]]+Urq_InfraMR[[#This Row],[B.03.2 - Parque de Coches Motores Motrices Intermedios]]+Urq_InfraMR[[#This Row],[B.03.3 - Parque de Coches Motores Motrices Cabina]]</f>
        <v>0</v>
      </c>
      <c r="AY302" s="1">
        <v>0</v>
      </c>
      <c r="AZ302" s="1">
        <v>0</v>
      </c>
      <c r="BA302" s="1">
        <v>0</v>
      </c>
      <c r="BB302" s="1">
        <v>0</v>
      </c>
      <c r="BC302" s="200">
        <f>+SUM(Urq_InfraMR[[#This Row],[B.04.1 - Parque de Coches Remolcados Clase Unica]:[B.04.5 - Parque de Coches Remolcados para Servicios Especiales (Cartoneros)]])</f>
        <v>0</v>
      </c>
      <c r="BD302" s="356">
        <v>0</v>
      </c>
      <c r="BE302" s="1">
        <v>2</v>
      </c>
      <c r="BF302" s="1">
        <v>0</v>
      </c>
      <c r="BG302" s="235">
        <v>1435</v>
      </c>
    </row>
    <row r="303" spans="1:59">
      <c r="A303" s="1">
        <v>2018</v>
      </c>
      <c r="B303" s="1" t="s">
        <v>62</v>
      </c>
      <c r="C303" s="10">
        <v>0.2</v>
      </c>
      <c r="D303" s="10">
        <v>0</v>
      </c>
      <c r="E303" s="10">
        <v>0</v>
      </c>
      <c r="F303" s="10">
        <v>25.676639999999999</v>
      </c>
      <c r="G303" s="192">
        <f t="shared" si="28"/>
        <v>25.876639999999998</v>
      </c>
      <c r="H303" s="192">
        <f>+Urq_InfraMR[[#This Row],[Total Líneas de Explotación ]]</f>
        <v>25.876639999999998</v>
      </c>
      <c r="I303" s="192">
        <v>25.677</v>
      </c>
      <c r="J303" s="10">
        <v>0.2</v>
      </c>
      <c r="K303" s="10">
        <v>2.5569999999999999</v>
      </c>
      <c r="L303" s="10">
        <v>54.899000000000001</v>
      </c>
      <c r="M303" s="10">
        <v>3.875</v>
      </c>
      <c r="N303" s="192">
        <f>+Urq_InfraMR[[#This Row],[A.03.1 -  Longitud de Vías de Explotación No Electrificadas Troncales y Ramales (vía principal) (km)]]+Urq_InfraMR[[#This Row],[A.04.1 -  Longitud de Vías de Explotación Electrificadas Troncales y Ramales (vía principal) (km)]]</f>
        <v>55.099000000000004</v>
      </c>
      <c r="O303" s="192">
        <f>+Urq_InfraMR[[#This Row],[Total Vías (excluido Auxiliares)]]</f>
        <v>55.099000000000004</v>
      </c>
      <c r="P303" s="1">
        <v>4</v>
      </c>
      <c r="Q303" s="1">
        <v>19</v>
      </c>
      <c r="R303" s="1">
        <v>0</v>
      </c>
      <c r="S303" s="194">
        <f t="shared" si="29"/>
        <v>23</v>
      </c>
      <c r="T303" s="194">
        <v>23</v>
      </c>
      <c r="U303" s="1">
        <v>0</v>
      </c>
      <c r="V303" s="1">
        <v>23</v>
      </c>
      <c r="W303" s="1">
        <v>0</v>
      </c>
      <c r="X303" s="1">
        <v>0</v>
      </c>
      <c r="Y303" s="1">
        <v>3</v>
      </c>
      <c r="Z303" s="196">
        <f t="shared" ref="Z303:Z349" si="35">SUM(U303:Y303)</f>
        <v>26</v>
      </c>
      <c r="AA303" s="1">
        <v>8</v>
      </c>
      <c r="AB303" s="1">
        <v>6</v>
      </c>
      <c r="AC303" s="1">
        <f>+Urq_InfraMR[[#This Row],[Total Pasos Vehiculares a Nivel]]</f>
        <v>26</v>
      </c>
      <c r="AD303" s="196">
        <f t="shared" si="31"/>
        <v>40</v>
      </c>
      <c r="AE303" s="1">
        <v>5</v>
      </c>
      <c r="AF303" s="1">
        <v>3</v>
      </c>
      <c r="AG303" s="1">
        <v>55</v>
      </c>
      <c r="AH303" s="196">
        <f t="shared" ref="AH303:AH349" si="36">SUM(AE303:AG303)</f>
        <v>63</v>
      </c>
      <c r="AI303" s="7">
        <v>18.658000000000001</v>
      </c>
      <c r="AJ303" s="7">
        <v>0</v>
      </c>
      <c r="AK303" s="7">
        <v>7.0919999999999996</v>
      </c>
      <c r="AL303" s="198">
        <f t="shared" ref="AL303:AL349" si="37">SUM(AI303:AK303)</f>
        <v>25.75</v>
      </c>
      <c r="AM303" s="1">
        <v>1</v>
      </c>
      <c r="AN303" s="1">
        <v>0</v>
      </c>
      <c r="AO303" s="1">
        <v>0</v>
      </c>
      <c r="AP303" s="200">
        <f t="shared" ref="AP303:AP349" si="38">SUM(AM303:AO303)</f>
        <v>1</v>
      </c>
      <c r="AQ303" s="1">
        <v>0</v>
      </c>
      <c r="AR303" s="1">
        <v>128</v>
      </c>
      <c r="AS303" s="1">
        <v>0</v>
      </c>
      <c r="AT303" s="200">
        <f>+Urq_InfraMR[[#This Row],[B.02.1 - Parque de Coches Eléctricos Motrices]]+Urq_InfraMR[[#This Row],[B.02.2 - Parque de Coches Eléctricos Motrices Remolcados Tipo R]]+Urq_InfraMR[[#This Row],[B.02.3 - Parque de Coches Eléctricos Motrices Tipo R]]</f>
        <v>128</v>
      </c>
      <c r="AU303" s="1">
        <v>0</v>
      </c>
      <c r="AV303" s="1">
        <v>0</v>
      </c>
      <c r="AW303" s="1">
        <v>0</v>
      </c>
      <c r="AX303" s="200">
        <f>+Urq_InfraMR[[#This Row],[B.03.1 - Parque de Coches Motores Motrices Remolcados]]+Urq_InfraMR[[#This Row],[B.03.2 - Parque de Coches Motores Motrices Intermedios]]+Urq_InfraMR[[#This Row],[B.03.3 - Parque de Coches Motores Motrices Cabina]]</f>
        <v>0</v>
      </c>
      <c r="AY303" s="1">
        <v>0</v>
      </c>
      <c r="AZ303" s="1">
        <v>0</v>
      </c>
      <c r="BA303" s="1">
        <v>0</v>
      </c>
      <c r="BB303" s="1">
        <v>0</v>
      </c>
      <c r="BC303" s="200">
        <f>+SUM(Urq_InfraMR[[#This Row],[B.04.1 - Parque de Coches Remolcados Clase Unica]:[B.04.5 - Parque de Coches Remolcados para Servicios Especiales (Cartoneros)]])</f>
        <v>0</v>
      </c>
      <c r="BD303" s="356">
        <v>0</v>
      </c>
      <c r="BE303" s="1">
        <v>2</v>
      </c>
      <c r="BF303" s="1">
        <v>0</v>
      </c>
      <c r="BG303" s="235">
        <v>1435</v>
      </c>
    </row>
    <row r="304" spans="1:59">
      <c r="A304" s="1">
        <v>2018</v>
      </c>
      <c r="B304" s="1" t="s">
        <v>63</v>
      </c>
      <c r="C304" s="10">
        <v>0.2</v>
      </c>
      <c r="D304" s="10">
        <v>0</v>
      </c>
      <c r="E304" s="10">
        <v>0</v>
      </c>
      <c r="F304" s="10">
        <v>25.676639999999999</v>
      </c>
      <c r="G304" s="192">
        <f t="shared" si="28"/>
        <v>25.876639999999998</v>
      </c>
      <c r="H304" s="192">
        <f>+Urq_InfraMR[[#This Row],[Total Líneas de Explotación ]]</f>
        <v>25.876639999999998</v>
      </c>
      <c r="I304" s="192">
        <v>25.677</v>
      </c>
      <c r="J304" s="10">
        <v>0.2</v>
      </c>
      <c r="K304" s="10">
        <v>2.5569999999999999</v>
      </c>
      <c r="L304" s="10">
        <v>54.899000000000001</v>
      </c>
      <c r="M304" s="10">
        <v>3.875</v>
      </c>
      <c r="N304" s="192">
        <f>+Urq_InfraMR[[#This Row],[A.03.1 -  Longitud de Vías de Explotación No Electrificadas Troncales y Ramales (vía principal) (km)]]+Urq_InfraMR[[#This Row],[A.04.1 -  Longitud de Vías de Explotación Electrificadas Troncales y Ramales (vía principal) (km)]]</f>
        <v>55.099000000000004</v>
      </c>
      <c r="O304" s="192">
        <f>+Urq_InfraMR[[#This Row],[Total Vías (excluido Auxiliares)]]</f>
        <v>55.099000000000004</v>
      </c>
      <c r="P304" s="1">
        <v>4</v>
      </c>
      <c r="Q304" s="1">
        <v>19</v>
      </c>
      <c r="R304" s="1">
        <v>0</v>
      </c>
      <c r="S304" s="194">
        <f t="shared" si="29"/>
        <v>23</v>
      </c>
      <c r="T304" s="194">
        <v>23</v>
      </c>
      <c r="U304" s="1">
        <v>0</v>
      </c>
      <c r="V304" s="1">
        <v>23</v>
      </c>
      <c r="W304" s="1">
        <v>0</v>
      </c>
      <c r="X304" s="1">
        <v>0</v>
      </c>
      <c r="Y304" s="1">
        <v>3</v>
      </c>
      <c r="Z304" s="196">
        <f t="shared" si="35"/>
        <v>26</v>
      </c>
      <c r="AA304" s="1">
        <v>8</v>
      </c>
      <c r="AB304" s="1">
        <v>6</v>
      </c>
      <c r="AC304" s="1">
        <f>+Urq_InfraMR[[#This Row],[Total Pasos Vehiculares a Nivel]]</f>
        <v>26</v>
      </c>
      <c r="AD304" s="196">
        <f t="shared" si="31"/>
        <v>40</v>
      </c>
      <c r="AE304" s="1">
        <v>5</v>
      </c>
      <c r="AF304" s="1">
        <v>3</v>
      </c>
      <c r="AG304" s="1">
        <v>55</v>
      </c>
      <c r="AH304" s="196">
        <f t="shared" si="36"/>
        <v>63</v>
      </c>
      <c r="AI304" s="7">
        <v>18.658000000000001</v>
      </c>
      <c r="AJ304" s="7">
        <v>0</v>
      </c>
      <c r="AK304" s="7">
        <v>7.0919999999999996</v>
      </c>
      <c r="AL304" s="198">
        <f t="shared" si="37"/>
        <v>25.75</v>
      </c>
      <c r="AM304" s="1">
        <v>1</v>
      </c>
      <c r="AN304" s="1">
        <v>0</v>
      </c>
      <c r="AO304" s="1">
        <v>0</v>
      </c>
      <c r="AP304" s="200">
        <f t="shared" si="38"/>
        <v>1</v>
      </c>
      <c r="AQ304" s="1">
        <v>0</v>
      </c>
      <c r="AR304" s="1">
        <v>128</v>
      </c>
      <c r="AS304" s="1">
        <v>0</v>
      </c>
      <c r="AT304" s="200">
        <f>+Urq_InfraMR[[#This Row],[B.02.1 - Parque de Coches Eléctricos Motrices]]+Urq_InfraMR[[#This Row],[B.02.2 - Parque de Coches Eléctricos Motrices Remolcados Tipo R]]+Urq_InfraMR[[#This Row],[B.02.3 - Parque de Coches Eléctricos Motrices Tipo R]]</f>
        <v>128</v>
      </c>
      <c r="AU304" s="1">
        <v>0</v>
      </c>
      <c r="AV304" s="1">
        <v>0</v>
      </c>
      <c r="AW304" s="1">
        <v>0</v>
      </c>
      <c r="AX304" s="200">
        <f>+Urq_InfraMR[[#This Row],[B.03.1 - Parque de Coches Motores Motrices Remolcados]]+Urq_InfraMR[[#This Row],[B.03.2 - Parque de Coches Motores Motrices Intermedios]]+Urq_InfraMR[[#This Row],[B.03.3 - Parque de Coches Motores Motrices Cabina]]</f>
        <v>0</v>
      </c>
      <c r="AY304" s="1">
        <v>0</v>
      </c>
      <c r="AZ304" s="1">
        <v>0</v>
      </c>
      <c r="BA304" s="1">
        <v>0</v>
      </c>
      <c r="BB304" s="1">
        <v>0</v>
      </c>
      <c r="BC304" s="200">
        <f>+SUM(Urq_InfraMR[[#This Row],[B.04.1 - Parque de Coches Remolcados Clase Unica]:[B.04.5 - Parque de Coches Remolcados para Servicios Especiales (Cartoneros)]])</f>
        <v>0</v>
      </c>
      <c r="BD304" s="356">
        <v>0</v>
      </c>
      <c r="BE304" s="1">
        <v>2</v>
      </c>
      <c r="BF304" s="1">
        <v>0</v>
      </c>
      <c r="BG304" s="235">
        <v>1435</v>
      </c>
    </row>
    <row r="305" spans="1:59">
      <c r="A305" s="1">
        <v>2018</v>
      </c>
      <c r="B305" s="1" t="s">
        <v>64</v>
      </c>
      <c r="C305" s="10">
        <v>0.2</v>
      </c>
      <c r="D305" s="10">
        <v>0</v>
      </c>
      <c r="E305" s="10">
        <v>0</v>
      </c>
      <c r="F305" s="10">
        <v>25.676639999999999</v>
      </c>
      <c r="G305" s="192">
        <f t="shared" si="28"/>
        <v>25.876639999999998</v>
      </c>
      <c r="H305" s="192">
        <f>+Urq_InfraMR[[#This Row],[Total Líneas de Explotación ]]</f>
        <v>25.876639999999998</v>
      </c>
      <c r="I305" s="192">
        <v>25.677</v>
      </c>
      <c r="J305" s="10">
        <v>0.2</v>
      </c>
      <c r="K305" s="10">
        <v>2.5569999999999999</v>
      </c>
      <c r="L305" s="10">
        <v>54.899000000000001</v>
      </c>
      <c r="M305" s="10">
        <v>3.875</v>
      </c>
      <c r="N305" s="192">
        <f>+Urq_InfraMR[[#This Row],[A.03.1 -  Longitud de Vías de Explotación No Electrificadas Troncales y Ramales (vía principal) (km)]]+Urq_InfraMR[[#This Row],[A.04.1 -  Longitud de Vías de Explotación Electrificadas Troncales y Ramales (vía principal) (km)]]</f>
        <v>55.099000000000004</v>
      </c>
      <c r="O305" s="192">
        <f>+Urq_InfraMR[[#This Row],[Total Vías (excluido Auxiliares)]]</f>
        <v>55.099000000000004</v>
      </c>
      <c r="P305" s="1">
        <v>4</v>
      </c>
      <c r="Q305" s="1">
        <v>19</v>
      </c>
      <c r="R305" s="1">
        <v>0</v>
      </c>
      <c r="S305" s="194">
        <f t="shared" si="29"/>
        <v>23</v>
      </c>
      <c r="T305" s="194">
        <v>23</v>
      </c>
      <c r="U305" s="1">
        <v>0</v>
      </c>
      <c r="V305" s="1">
        <v>23</v>
      </c>
      <c r="W305" s="1">
        <v>0</v>
      </c>
      <c r="X305" s="1">
        <v>0</v>
      </c>
      <c r="Y305" s="1">
        <v>3</v>
      </c>
      <c r="Z305" s="196">
        <f t="shared" si="35"/>
        <v>26</v>
      </c>
      <c r="AA305" s="1">
        <v>8</v>
      </c>
      <c r="AB305" s="1">
        <v>6</v>
      </c>
      <c r="AC305" s="1">
        <f>+Urq_InfraMR[[#This Row],[Total Pasos Vehiculares a Nivel]]</f>
        <v>26</v>
      </c>
      <c r="AD305" s="196">
        <f t="shared" si="31"/>
        <v>40</v>
      </c>
      <c r="AE305" s="1">
        <v>5</v>
      </c>
      <c r="AF305" s="1">
        <v>3</v>
      </c>
      <c r="AG305" s="1">
        <v>55</v>
      </c>
      <c r="AH305" s="196">
        <f t="shared" si="36"/>
        <v>63</v>
      </c>
      <c r="AI305" s="7">
        <v>18.658000000000001</v>
      </c>
      <c r="AJ305" s="7">
        <v>0</v>
      </c>
      <c r="AK305" s="7">
        <v>7.0919999999999996</v>
      </c>
      <c r="AL305" s="198">
        <f t="shared" si="37"/>
        <v>25.75</v>
      </c>
      <c r="AM305" s="1">
        <v>1</v>
      </c>
      <c r="AN305" s="1">
        <v>0</v>
      </c>
      <c r="AO305" s="1">
        <v>0</v>
      </c>
      <c r="AP305" s="200">
        <f t="shared" si="38"/>
        <v>1</v>
      </c>
      <c r="AQ305" s="1">
        <v>0</v>
      </c>
      <c r="AR305" s="1">
        <v>128</v>
      </c>
      <c r="AS305" s="1">
        <v>0</v>
      </c>
      <c r="AT305" s="200">
        <f>+Urq_InfraMR[[#This Row],[B.02.1 - Parque de Coches Eléctricos Motrices]]+Urq_InfraMR[[#This Row],[B.02.2 - Parque de Coches Eléctricos Motrices Remolcados Tipo R]]+Urq_InfraMR[[#This Row],[B.02.3 - Parque de Coches Eléctricos Motrices Tipo R]]</f>
        <v>128</v>
      </c>
      <c r="AU305" s="1">
        <v>0</v>
      </c>
      <c r="AV305" s="1">
        <v>0</v>
      </c>
      <c r="AW305" s="1">
        <v>0</v>
      </c>
      <c r="AX305" s="200">
        <f>+Urq_InfraMR[[#This Row],[B.03.1 - Parque de Coches Motores Motrices Remolcados]]+Urq_InfraMR[[#This Row],[B.03.2 - Parque de Coches Motores Motrices Intermedios]]+Urq_InfraMR[[#This Row],[B.03.3 - Parque de Coches Motores Motrices Cabina]]</f>
        <v>0</v>
      </c>
      <c r="AY305" s="1">
        <v>0</v>
      </c>
      <c r="AZ305" s="1">
        <v>0</v>
      </c>
      <c r="BA305" s="1">
        <v>0</v>
      </c>
      <c r="BB305" s="1">
        <v>0</v>
      </c>
      <c r="BC305" s="200">
        <f>+SUM(Urq_InfraMR[[#This Row],[B.04.1 - Parque de Coches Remolcados Clase Unica]:[B.04.5 - Parque de Coches Remolcados para Servicios Especiales (Cartoneros)]])</f>
        <v>0</v>
      </c>
      <c r="BD305" s="356">
        <v>0</v>
      </c>
      <c r="BE305" s="1">
        <v>2</v>
      </c>
      <c r="BF305" s="1">
        <v>0</v>
      </c>
      <c r="BG305" s="235">
        <v>1435</v>
      </c>
    </row>
    <row r="306" spans="1:59">
      <c r="A306" s="1">
        <v>2018</v>
      </c>
      <c r="B306" s="1" t="s">
        <v>65</v>
      </c>
      <c r="C306" s="10">
        <v>0.2</v>
      </c>
      <c r="D306" s="10">
        <v>0</v>
      </c>
      <c r="E306" s="10">
        <v>0</v>
      </c>
      <c r="F306" s="10">
        <v>25.676639999999999</v>
      </c>
      <c r="G306" s="192">
        <f t="shared" si="28"/>
        <v>25.876639999999998</v>
      </c>
      <c r="H306" s="192">
        <f>+Urq_InfraMR[[#This Row],[Total Líneas de Explotación ]]</f>
        <v>25.876639999999998</v>
      </c>
      <c r="I306" s="192">
        <v>25.677</v>
      </c>
      <c r="J306" s="10">
        <v>0.2</v>
      </c>
      <c r="K306" s="10">
        <v>2.5569999999999999</v>
      </c>
      <c r="L306" s="10">
        <v>54.899000000000001</v>
      </c>
      <c r="M306" s="10">
        <v>3.875</v>
      </c>
      <c r="N306" s="192">
        <f>+Urq_InfraMR[[#This Row],[A.03.1 -  Longitud de Vías de Explotación No Electrificadas Troncales y Ramales (vía principal) (km)]]+Urq_InfraMR[[#This Row],[A.04.1 -  Longitud de Vías de Explotación Electrificadas Troncales y Ramales (vía principal) (km)]]</f>
        <v>55.099000000000004</v>
      </c>
      <c r="O306" s="192">
        <f>+Urq_InfraMR[[#This Row],[Total Vías (excluido Auxiliares)]]</f>
        <v>55.099000000000004</v>
      </c>
      <c r="P306" s="1">
        <v>4</v>
      </c>
      <c r="Q306" s="1">
        <v>19</v>
      </c>
      <c r="R306" s="1">
        <v>0</v>
      </c>
      <c r="S306" s="194">
        <f t="shared" si="29"/>
        <v>23</v>
      </c>
      <c r="T306" s="194">
        <v>23</v>
      </c>
      <c r="U306" s="1">
        <v>0</v>
      </c>
      <c r="V306" s="1">
        <v>23</v>
      </c>
      <c r="W306" s="1">
        <v>0</v>
      </c>
      <c r="X306" s="1">
        <v>0</v>
      </c>
      <c r="Y306" s="1">
        <v>3</v>
      </c>
      <c r="Z306" s="196">
        <f t="shared" si="35"/>
        <v>26</v>
      </c>
      <c r="AA306" s="1">
        <v>8</v>
      </c>
      <c r="AB306" s="1">
        <v>6</v>
      </c>
      <c r="AC306" s="1">
        <f>+Urq_InfraMR[[#This Row],[Total Pasos Vehiculares a Nivel]]</f>
        <v>26</v>
      </c>
      <c r="AD306" s="196">
        <f t="shared" si="31"/>
        <v>40</v>
      </c>
      <c r="AE306" s="1">
        <v>5</v>
      </c>
      <c r="AF306" s="1">
        <v>3</v>
      </c>
      <c r="AG306" s="1">
        <v>55</v>
      </c>
      <c r="AH306" s="196">
        <f t="shared" si="36"/>
        <v>63</v>
      </c>
      <c r="AI306" s="7">
        <v>18.658000000000001</v>
      </c>
      <c r="AJ306" s="7">
        <v>0</v>
      </c>
      <c r="AK306" s="7">
        <v>7.0919999999999996</v>
      </c>
      <c r="AL306" s="198">
        <f t="shared" si="37"/>
        <v>25.75</v>
      </c>
      <c r="AM306" s="1">
        <v>1</v>
      </c>
      <c r="AN306" s="1">
        <v>0</v>
      </c>
      <c r="AO306" s="1">
        <v>0</v>
      </c>
      <c r="AP306" s="200">
        <f t="shared" si="38"/>
        <v>1</v>
      </c>
      <c r="AQ306" s="1">
        <v>0</v>
      </c>
      <c r="AR306" s="1">
        <v>128</v>
      </c>
      <c r="AS306" s="1">
        <v>0</v>
      </c>
      <c r="AT306" s="200">
        <f>+Urq_InfraMR[[#This Row],[B.02.1 - Parque de Coches Eléctricos Motrices]]+Urq_InfraMR[[#This Row],[B.02.2 - Parque de Coches Eléctricos Motrices Remolcados Tipo R]]+Urq_InfraMR[[#This Row],[B.02.3 - Parque de Coches Eléctricos Motrices Tipo R]]</f>
        <v>128</v>
      </c>
      <c r="AU306" s="1">
        <v>0</v>
      </c>
      <c r="AV306" s="1">
        <v>0</v>
      </c>
      <c r="AW306" s="1">
        <v>0</v>
      </c>
      <c r="AX306" s="200">
        <f>+Urq_InfraMR[[#This Row],[B.03.1 - Parque de Coches Motores Motrices Remolcados]]+Urq_InfraMR[[#This Row],[B.03.2 - Parque de Coches Motores Motrices Intermedios]]+Urq_InfraMR[[#This Row],[B.03.3 - Parque de Coches Motores Motrices Cabina]]</f>
        <v>0</v>
      </c>
      <c r="AY306" s="1">
        <v>0</v>
      </c>
      <c r="AZ306" s="1">
        <v>0</v>
      </c>
      <c r="BA306" s="1">
        <v>0</v>
      </c>
      <c r="BB306" s="1">
        <v>0</v>
      </c>
      <c r="BC306" s="200">
        <f>+SUM(Urq_InfraMR[[#This Row],[B.04.1 - Parque de Coches Remolcados Clase Unica]:[B.04.5 - Parque de Coches Remolcados para Servicios Especiales (Cartoneros)]])</f>
        <v>0</v>
      </c>
      <c r="BD306" s="356">
        <v>0</v>
      </c>
      <c r="BE306" s="1">
        <v>2</v>
      </c>
      <c r="BF306" s="1">
        <v>0</v>
      </c>
      <c r="BG306" s="235">
        <v>1435</v>
      </c>
    </row>
    <row r="307" spans="1:59">
      <c r="A307" s="1">
        <v>2018</v>
      </c>
      <c r="B307" s="1" t="s">
        <v>66</v>
      </c>
      <c r="C307" s="10">
        <v>0.2</v>
      </c>
      <c r="D307" s="10">
        <v>0</v>
      </c>
      <c r="E307" s="10">
        <v>0</v>
      </c>
      <c r="F307" s="10">
        <v>25.676639999999999</v>
      </c>
      <c r="G307" s="192">
        <f t="shared" si="28"/>
        <v>25.876639999999998</v>
      </c>
      <c r="H307" s="192">
        <f>+Urq_InfraMR[[#This Row],[Total Líneas de Explotación ]]</f>
        <v>25.876639999999998</v>
      </c>
      <c r="I307" s="192">
        <v>25.677</v>
      </c>
      <c r="J307" s="10">
        <v>0.2</v>
      </c>
      <c r="K307" s="10">
        <v>2.5569999999999999</v>
      </c>
      <c r="L307" s="10">
        <v>54.899000000000001</v>
      </c>
      <c r="M307" s="10">
        <v>3.875</v>
      </c>
      <c r="N307" s="192">
        <f>+Urq_InfraMR[[#This Row],[A.03.1 -  Longitud de Vías de Explotación No Electrificadas Troncales y Ramales (vía principal) (km)]]+Urq_InfraMR[[#This Row],[A.04.1 -  Longitud de Vías de Explotación Electrificadas Troncales y Ramales (vía principal) (km)]]</f>
        <v>55.099000000000004</v>
      </c>
      <c r="O307" s="192">
        <f>+Urq_InfraMR[[#This Row],[Total Vías (excluido Auxiliares)]]</f>
        <v>55.099000000000004</v>
      </c>
      <c r="P307" s="1">
        <v>4</v>
      </c>
      <c r="Q307" s="1">
        <v>19</v>
      </c>
      <c r="R307" s="1">
        <v>0</v>
      </c>
      <c r="S307" s="194">
        <f t="shared" si="29"/>
        <v>23</v>
      </c>
      <c r="T307" s="194">
        <v>23</v>
      </c>
      <c r="U307" s="1">
        <v>0</v>
      </c>
      <c r="V307" s="1">
        <v>23</v>
      </c>
      <c r="W307" s="1">
        <v>0</v>
      </c>
      <c r="X307" s="1">
        <v>0</v>
      </c>
      <c r="Y307" s="1">
        <v>3</v>
      </c>
      <c r="Z307" s="196">
        <f t="shared" si="35"/>
        <v>26</v>
      </c>
      <c r="AA307" s="1">
        <v>8</v>
      </c>
      <c r="AB307" s="1">
        <v>6</v>
      </c>
      <c r="AC307" s="1">
        <f>+Urq_InfraMR[[#This Row],[Total Pasos Vehiculares a Nivel]]</f>
        <v>26</v>
      </c>
      <c r="AD307" s="196">
        <f t="shared" si="31"/>
        <v>40</v>
      </c>
      <c r="AE307" s="1">
        <v>5</v>
      </c>
      <c r="AF307" s="1">
        <v>3</v>
      </c>
      <c r="AG307" s="1">
        <v>55</v>
      </c>
      <c r="AH307" s="196">
        <f t="shared" si="36"/>
        <v>63</v>
      </c>
      <c r="AI307" s="7">
        <v>18.658000000000001</v>
      </c>
      <c r="AJ307" s="7">
        <v>0</v>
      </c>
      <c r="AK307" s="7">
        <v>7.0919999999999996</v>
      </c>
      <c r="AL307" s="198">
        <f t="shared" si="37"/>
        <v>25.75</v>
      </c>
      <c r="AM307" s="1">
        <v>1</v>
      </c>
      <c r="AN307" s="1">
        <v>0</v>
      </c>
      <c r="AO307" s="1">
        <v>0</v>
      </c>
      <c r="AP307" s="200">
        <f t="shared" si="38"/>
        <v>1</v>
      </c>
      <c r="AQ307" s="1">
        <v>0</v>
      </c>
      <c r="AR307" s="1">
        <v>128</v>
      </c>
      <c r="AS307" s="1">
        <v>0</v>
      </c>
      <c r="AT307" s="200">
        <f>+Urq_InfraMR[[#This Row],[B.02.1 - Parque de Coches Eléctricos Motrices]]+Urq_InfraMR[[#This Row],[B.02.2 - Parque de Coches Eléctricos Motrices Remolcados Tipo R]]+Urq_InfraMR[[#This Row],[B.02.3 - Parque de Coches Eléctricos Motrices Tipo R]]</f>
        <v>128</v>
      </c>
      <c r="AU307" s="1">
        <v>0</v>
      </c>
      <c r="AV307" s="1">
        <v>0</v>
      </c>
      <c r="AW307" s="1">
        <v>0</v>
      </c>
      <c r="AX307" s="200">
        <f>+Urq_InfraMR[[#This Row],[B.03.1 - Parque de Coches Motores Motrices Remolcados]]+Urq_InfraMR[[#This Row],[B.03.2 - Parque de Coches Motores Motrices Intermedios]]+Urq_InfraMR[[#This Row],[B.03.3 - Parque de Coches Motores Motrices Cabina]]</f>
        <v>0</v>
      </c>
      <c r="AY307" s="1">
        <v>0</v>
      </c>
      <c r="AZ307" s="1">
        <v>0</v>
      </c>
      <c r="BA307" s="1">
        <v>0</v>
      </c>
      <c r="BB307" s="1">
        <v>0</v>
      </c>
      <c r="BC307" s="200">
        <f>+SUM(Urq_InfraMR[[#This Row],[B.04.1 - Parque de Coches Remolcados Clase Unica]:[B.04.5 - Parque de Coches Remolcados para Servicios Especiales (Cartoneros)]])</f>
        <v>0</v>
      </c>
      <c r="BD307" s="356">
        <v>0</v>
      </c>
      <c r="BE307" s="1">
        <v>2</v>
      </c>
      <c r="BF307" s="1">
        <v>0</v>
      </c>
      <c r="BG307" s="235">
        <v>1435</v>
      </c>
    </row>
    <row r="308" spans="1:59">
      <c r="A308" s="1">
        <v>2018</v>
      </c>
      <c r="B308" s="1" t="s">
        <v>67</v>
      </c>
      <c r="C308" s="10">
        <v>0.2</v>
      </c>
      <c r="D308" s="10">
        <v>0</v>
      </c>
      <c r="E308" s="10">
        <v>0</v>
      </c>
      <c r="F308" s="10">
        <v>25.676639999999999</v>
      </c>
      <c r="G308" s="192">
        <f t="shared" si="28"/>
        <v>25.876639999999998</v>
      </c>
      <c r="H308" s="192">
        <f>+Urq_InfraMR[[#This Row],[Total Líneas de Explotación ]]</f>
        <v>25.876639999999998</v>
      </c>
      <c r="I308" s="192">
        <v>25.677</v>
      </c>
      <c r="J308" s="10">
        <v>0.2</v>
      </c>
      <c r="K308" s="10">
        <v>2.5569999999999999</v>
      </c>
      <c r="L308" s="10">
        <v>54.899000000000001</v>
      </c>
      <c r="M308" s="10">
        <v>3.875</v>
      </c>
      <c r="N308" s="192">
        <f>+Urq_InfraMR[[#This Row],[A.03.1 -  Longitud de Vías de Explotación No Electrificadas Troncales y Ramales (vía principal) (km)]]+Urq_InfraMR[[#This Row],[A.04.1 -  Longitud de Vías de Explotación Electrificadas Troncales y Ramales (vía principal) (km)]]</f>
        <v>55.099000000000004</v>
      </c>
      <c r="O308" s="192">
        <f>+Urq_InfraMR[[#This Row],[Total Vías (excluido Auxiliares)]]</f>
        <v>55.099000000000004</v>
      </c>
      <c r="P308" s="1">
        <v>4</v>
      </c>
      <c r="Q308" s="1">
        <v>19</v>
      </c>
      <c r="R308" s="1">
        <v>0</v>
      </c>
      <c r="S308" s="194">
        <f t="shared" si="29"/>
        <v>23</v>
      </c>
      <c r="T308" s="194">
        <v>23</v>
      </c>
      <c r="U308" s="1">
        <v>0</v>
      </c>
      <c r="V308" s="1">
        <v>23</v>
      </c>
      <c r="W308" s="1">
        <v>0</v>
      </c>
      <c r="X308" s="1">
        <v>0</v>
      </c>
      <c r="Y308" s="1">
        <v>3</v>
      </c>
      <c r="Z308" s="196">
        <f t="shared" si="35"/>
        <v>26</v>
      </c>
      <c r="AA308" s="1">
        <v>8</v>
      </c>
      <c r="AB308" s="1">
        <v>6</v>
      </c>
      <c r="AC308" s="1">
        <f>+Urq_InfraMR[[#This Row],[Total Pasos Vehiculares a Nivel]]</f>
        <v>26</v>
      </c>
      <c r="AD308" s="196">
        <f t="shared" si="31"/>
        <v>40</v>
      </c>
      <c r="AE308" s="1">
        <v>5</v>
      </c>
      <c r="AF308" s="1">
        <v>3</v>
      </c>
      <c r="AG308" s="1">
        <v>55</v>
      </c>
      <c r="AH308" s="196">
        <f t="shared" si="36"/>
        <v>63</v>
      </c>
      <c r="AI308" s="7">
        <v>18.658000000000001</v>
      </c>
      <c r="AJ308" s="7">
        <v>0</v>
      </c>
      <c r="AK308" s="7">
        <v>7.0919999999999996</v>
      </c>
      <c r="AL308" s="198">
        <f t="shared" si="37"/>
        <v>25.75</v>
      </c>
      <c r="AM308" s="1">
        <v>1</v>
      </c>
      <c r="AN308" s="1">
        <v>0</v>
      </c>
      <c r="AO308" s="1">
        <v>0</v>
      </c>
      <c r="AP308" s="200">
        <f t="shared" si="38"/>
        <v>1</v>
      </c>
      <c r="AQ308" s="1">
        <v>0</v>
      </c>
      <c r="AR308" s="1">
        <v>128</v>
      </c>
      <c r="AS308" s="1">
        <v>0</v>
      </c>
      <c r="AT308" s="200">
        <f>+Urq_InfraMR[[#This Row],[B.02.1 - Parque de Coches Eléctricos Motrices]]+Urq_InfraMR[[#This Row],[B.02.2 - Parque de Coches Eléctricos Motrices Remolcados Tipo R]]+Urq_InfraMR[[#This Row],[B.02.3 - Parque de Coches Eléctricos Motrices Tipo R]]</f>
        <v>128</v>
      </c>
      <c r="AU308" s="1">
        <v>0</v>
      </c>
      <c r="AV308" s="1">
        <v>0</v>
      </c>
      <c r="AW308" s="1">
        <v>0</v>
      </c>
      <c r="AX308" s="200">
        <f>+Urq_InfraMR[[#This Row],[B.03.1 - Parque de Coches Motores Motrices Remolcados]]+Urq_InfraMR[[#This Row],[B.03.2 - Parque de Coches Motores Motrices Intermedios]]+Urq_InfraMR[[#This Row],[B.03.3 - Parque de Coches Motores Motrices Cabina]]</f>
        <v>0</v>
      </c>
      <c r="AY308" s="1">
        <v>0</v>
      </c>
      <c r="AZ308" s="1">
        <v>0</v>
      </c>
      <c r="BA308" s="1">
        <v>0</v>
      </c>
      <c r="BB308" s="1">
        <v>0</v>
      </c>
      <c r="BC308" s="200">
        <f>+SUM(Urq_InfraMR[[#This Row],[B.04.1 - Parque de Coches Remolcados Clase Unica]:[B.04.5 - Parque de Coches Remolcados para Servicios Especiales (Cartoneros)]])</f>
        <v>0</v>
      </c>
      <c r="BD308" s="356">
        <v>0</v>
      </c>
      <c r="BE308" s="1">
        <v>2</v>
      </c>
      <c r="BF308" s="1">
        <v>0</v>
      </c>
      <c r="BG308" s="235">
        <v>1435</v>
      </c>
    </row>
    <row r="309" spans="1:59">
      <c r="A309" s="1">
        <v>2018</v>
      </c>
      <c r="B309" s="1" t="s">
        <v>68</v>
      </c>
      <c r="C309" s="10">
        <v>0.2</v>
      </c>
      <c r="D309" s="10">
        <v>0</v>
      </c>
      <c r="E309" s="10">
        <v>0</v>
      </c>
      <c r="F309" s="10">
        <v>25.676639999999999</v>
      </c>
      <c r="G309" s="192">
        <f t="shared" si="28"/>
        <v>25.876639999999998</v>
      </c>
      <c r="H309" s="192">
        <f>+Urq_InfraMR[[#This Row],[Total Líneas de Explotación ]]</f>
        <v>25.876639999999998</v>
      </c>
      <c r="I309" s="192">
        <v>25.677</v>
      </c>
      <c r="J309" s="10">
        <v>0.2</v>
      </c>
      <c r="K309" s="10">
        <v>2.5569999999999999</v>
      </c>
      <c r="L309" s="10">
        <v>54.899000000000001</v>
      </c>
      <c r="M309" s="10">
        <v>3.875</v>
      </c>
      <c r="N309" s="192">
        <f>+Urq_InfraMR[[#This Row],[A.03.1 -  Longitud de Vías de Explotación No Electrificadas Troncales y Ramales (vía principal) (km)]]+Urq_InfraMR[[#This Row],[A.04.1 -  Longitud de Vías de Explotación Electrificadas Troncales y Ramales (vía principal) (km)]]</f>
        <v>55.099000000000004</v>
      </c>
      <c r="O309" s="192">
        <f>+Urq_InfraMR[[#This Row],[Total Vías (excluido Auxiliares)]]</f>
        <v>55.099000000000004</v>
      </c>
      <c r="P309" s="1">
        <v>4</v>
      </c>
      <c r="Q309" s="1">
        <v>19</v>
      </c>
      <c r="R309" s="1">
        <v>0</v>
      </c>
      <c r="S309" s="194">
        <f t="shared" si="29"/>
        <v>23</v>
      </c>
      <c r="T309" s="194">
        <v>23</v>
      </c>
      <c r="U309" s="1">
        <v>0</v>
      </c>
      <c r="V309" s="1">
        <v>23</v>
      </c>
      <c r="W309" s="1">
        <v>0</v>
      </c>
      <c r="X309" s="1">
        <v>0</v>
      </c>
      <c r="Y309" s="1">
        <v>3</v>
      </c>
      <c r="Z309" s="196">
        <f t="shared" si="35"/>
        <v>26</v>
      </c>
      <c r="AA309" s="1">
        <v>8</v>
      </c>
      <c r="AB309" s="1">
        <v>6</v>
      </c>
      <c r="AC309" s="1">
        <f>+Urq_InfraMR[[#This Row],[Total Pasos Vehiculares a Nivel]]</f>
        <v>26</v>
      </c>
      <c r="AD309" s="196">
        <f t="shared" si="31"/>
        <v>40</v>
      </c>
      <c r="AE309" s="1">
        <v>5</v>
      </c>
      <c r="AF309" s="1">
        <v>3</v>
      </c>
      <c r="AG309" s="1">
        <v>55</v>
      </c>
      <c r="AH309" s="196">
        <f t="shared" si="36"/>
        <v>63</v>
      </c>
      <c r="AI309" s="7">
        <v>18.658000000000001</v>
      </c>
      <c r="AJ309" s="7">
        <v>0</v>
      </c>
      <c r="AK309" s="7">
        <v>7.0919999999999996</v>
      </c>
      <c r="AL309" s="198">
        <f t="shared" si="37"/>
        <v>25.75</v>
      </c>
      <c r="AM309" s="1">
        <v>1</v>
      </c>
      <c r="AN309" s="1">
        <v>0</v>
      </c>
      <c r="AO309" s="1">
        <v>0</v>
      </c>
      <c r="AP309" s="200">
        <f t="shared" si="38"/>
        <v>1</v>
      </c>
      <c r="AQ309" s="1">
        <v>0</v>
      </c>
      <c r="AR309" s="1">
        <v>128</v>
      </c>
      <c r="AS309" s="1">
        <v>0</v>
      </c>
      <c r="AT309" s="200">
        <f>+Urq_InfraMR[[#This Row],[B.02.1 - Parque de Coches Eléctricos Motrices]]+Urq_InfraMR[[#This Row],[B.02.2 - Parque de Coches Eléctricos Motrices Remolcados Tipo R]]+Urq_InfraMR[[#This Row],[B.02.3 - Parque de Coches Eléctricos Motrices Tipo R]]</f>
        <v>128</v>
      </c>
      <c r="AU309" s="1">
        <v>0</v>
      </c>
      <c r="AV309" s="1">
        <v>0</v>
      </c>
      <c r="AW309" s="1">
        <v>0</v>
      </c>
      <c r="AX309" s="200">
        <f>+Urq_InfraMR[[#This Row],[B.03.1 - Parque de Coches Motores Motrices Remolcados]]+Urq_InfraMR[[#This Row],[B.03.2 - Parque de Coches Motores Motrices Intermedios]]+Urq_InfraMR[[#This Row],[B.03.3 - Parque de Coches Motores Motrices Cabina]]</f>
        <v>0</v>
      </c>
      <c r="AY309" s="1">
        <v>0</v>
      </c>
      <c r="AZ309" s="1">
        <v>0</v>
      </c>
      <c r="BA309" s="1">
        <v>0</v>
      </c>
      <c r="BB309" s="1">
        <v>0</v>
      </c>
      <c r="BC309" s="200">
        <f>+SUM(Urq_InfraMR[[#This Row],[B.04.1 - Parque de Coches Remolcados Clase Unica]:[B.04.5 - Parque de Coches Remolcados para Servicios Especiales (Cartoneros)]])</f>
        <v>0</v>
      </c>
      <c r="BD309" s="356">
        <v>0</v>
      </c>
      <c r="BE309" s="1">
        <v>2</v>
      </c>
      <c r="BF309" s="1">
        <v>0</v>
      </c>
      <c r="BG309" s="235">
        <v>1435</v>
      </c>
    </row>
    <row r="310" spans="1:59">
      <c r="A310" s="1">
        <v>2018</v>
      </c>
      <c r="B310" s="1" t="s">
        <v>69</v>
      </c>
      <c r="C310" s="10">
        <v>0.2</v>
      </c>
      <c r="D310" s="10">
        <v>0</v>
      </c>
      <c r="E310" s="10">
        <v>0</v>
      </c>
      <c r="F310" s="10">
        <v>25.676639999999999</v>
      </c>
      <c r="G310" s="192">
        <f t="shared" si="28"/>
        <v>25.876639999999998</v>
      </c>
      <c r="H310" s="192">
        <f>+Urq_InfraMR[[#This Row],[Total Líneas de Explotación ]]</f>
        <v>25.876639999999998</v>
      </c>
      <c r="I310" s="192">
        <v>25.677</v>
      </c>
      <c r="J310" s="10">
        <v>0.2</v>
      </c>
      <c r="K310" s="10">
        <v>2.5569999999999999</v>
      </c>
      <c r="L310" s="10">
        <v>54.899000000000001</v>
      </c>
      <c r="M310" s="10">
        <v>3.875</v>
      </c>
      <c r="N310" s="192">
        <f>+Urq_InfraMR[[#This Row],[A.03.1 -  Longitud de Vías de Explotación No Electrificadas Troncales y Ramales (vía principal) (km)]]+Urq_InfraMR[[#This Row],[A.04.1 -  Longitud de Vías de Explotación Electrificadas Troncales y Ramales (vía principal) (km)]]</f>
        <v>55.099000000000004</v>
      </c>
      <c r="O310" s="192">
        <f>+Urq_InfraMR[[#This Row],[Total Vías (excluido Auxiliares)]]</f>
        <v>55.099000000000004</v>
      </c>
      <c r="P310" s="1">
        <v>4</v>
      </c>
      <c r="Q310" s="1">
        <v>19</v>
      </c>
      <c r="R310" s="1">
        <v>0</v>
      </c>
      <c r="S310" s="194">
        <f t="shared" si="29"/>
        <v>23</v>
      </c>
      <c r="T310" s="194">
        <v>23</v>
      </c>
      <c r="U310" s="1">
        <v>0</v>
      </c>
      <c r="V310" s="1">
        <v>23</v>
      </c>
      <c r="W310" s="1">
        <v>0</v>
      </c>
      <c r="X310" s="1">
        <v>0</v>
      </c>
      <c r="Y310" s="1">
        <v>3</v>
      </c>
      <c r="Z310" s="196">
        <f t="shared" si="35"/>
        <v>26</v>
      </c>
      <c r="AA310" s="1">
        <v>8</v>
      </c>
      <c r="AB310" s="1">
        <v>6</v>
      </c>
      <c r="AC310" s="1">
        <f>+Urq_InfraMR[[#This Row],[Total Pasos Vehiculares a Nivel]]</f>
        <v>26</v>
      </c>
      <c r="AD310" s="196">
        <f t="shared" si="31"/>
        <v>40</v>
      </c>
      <c r="AE310" s="1">
        <v>5</v>
      </c>
      <c r="AF310" s="1">
        <v>3</v>
      </c>
      <c r="AG310" s="1">
        <v>55</v>
      </c>
      <c r="AH310" s="196">
        <f t="shared" si="36"/>
        <v>63</v>
      </c>
      <c r="AI310" s="7">
        <v>18.658000000000001</v>
      </c>
      <c r="AJ310" s="7">
        <v>0</v>
      </c>
      <c r="AK310" s="7">
        <v>7.0919999999999996</v>
      </c>
      <c r="AL310" s="198">
        <f t="shared" si="37"/>
        <v>25.75</v>
      </c>
      <c r="AM310" s="1">
        <v>1</v>
      </c>
      <c r="AN310" s="1">
        <v>0</v>
      </c>
      <c r="AO310" s="1">
        <v>0</v>
      </c>
      <c r="AP310" s="200">
        <f t="shared" si="38"/>
        <v>1</v>
      </c>
      <c r="AQ310" s="1">
        <v>0</v>
      </c>
      <c r="AR310" s="1">
        <v>128</v>
      </c>
      <c r="AS310" s="1">
        <v>0</v>
      </c>
      <c r="AT310" s="200">
        <f>+Urq_InfraMR[[#This Row],[B.02.1 - Parque de Coches Eléctricos Motrices]]+Urq_InfraMR[[#This Row],[B.02.2 - Parque de Coches Eléctricos Motrices Remolcados Tipo R]]+Urq_InfraMR[[#This Row],[B.02.3 - Parque de Coches Eléctricos Motrices Tipo R]]</f>
        <v>128</v>
      </c>
      <c r="AU310" s="1">
        <v>0</v>
      </c>
      <c r="AV310" s="1">
        <v>0</v>
      </c>
      <c r="AW310" s="1">
        <v>0</v>
      </c>
      <c r="AX310" s="200">
        <f>+Urq_InfraMR[[#This Row],[B.03.1 - Parque de Coches Motores Motrices Remolcados]]+Urq_InfraMR[[#This Row],[B.03.2 - Parque de Coches Motores Motrices Intermedios]]+Urq_InfraMR[[#This Row],[B.03.3 - Parque de Coches Motores Motrices Cabina]]</f>
        <v>0</v>
      </c>
      <c r="AY310" s="1">
        <v>0</v>
      </c>
      <c r="AZ310" s="1">
        <v>0</v>
      </c>
      <c r="BA310" s="1">
        <v>0</v>
      </c>
      <c r="BB310" s="1">
        <v>0</v>
      </c>
      <c r="BC310" s="200">
        <f>+SUM(Urq_InfraMR[[#This Row],[B.04.1 - Parque de Coches Remolcados Clase Unica]:[B.04.5 - Parque de Coches Remolcados para Servicios Especiales (Cartoneros)]])</f>
        <v>0</v>
      </c>
      <c r="BD310" s="356">
        <v>0</v>
      </c>
      <c r="BE310" s="1">
        <v>2</v>
      </c>
      <c r="BF310" s="1">
        <v>0</v>
      </c>
      <c r="BG310" s="235">
        <v>1435</v>
      </c>
    </row>
    <row r="311" spans="1:59">
      <c r="A311" s="1">
        <v>2018</v>
      </c>
      <c r="B311" s="1" t="s">
        <v>70</v>
      </c>
      <c r="C311" s="10">
        <v>0.2</v>
      </c>
      <c r="D311" s="10">
        <v>0</v>
      </c>
      <c r="E311" s="10">
        <v>0</v>
      </c>
      <c r="F311" s="10">
        <v>25.676639999999999</v>
      </c>
      <c r="G311" s="192">
        <f t="shared" si="28"/>
        <v>25.876639999999998</v>
      </c>
      <c r="H311" s="192">
        <f>+Urq_InfraMR[[#This Row],[Total Líneas de Explotación ]]</f>
        <v>25.876639999999998</v>
      </c>
      <c r="I311" s="192">
        <v>25.677</v>
      </c>
      <c r="J311" s="10">
        <v>0.2</v>
      </c>
      <c r="K311" s="10">
        <v>2.5569999999999999</v>
      </c>
      <c r="L311" s="10">
        <v>54.899000000000001</v>
      </c>
      <c r="M311" s="10">
        <v>3.875</v>
      </c>
      <c r="N311" s="192">
        <f>+Urq_InfraMR[[#This Row],[A.03.1 -  Longitud de Vías de Explotación No Electrificadas Troncales y Ramales (vía principal) (km)]]+Urq_InfraMR[[#This Row],[A.04.1 -  Longitud de Vías de Explotación Electrificadas Troncales y Ramales (vía principal) (km)]]</f>
        <v>55.099000000000004</v>
      </c>
      <c r="O311" s="192">
        <f>+Urq_InfraMR[[#This Row],[Total Vías (excluido Auxiliares)]]</f>
        <v>55.099000000000004</v>
      </c>
      <c r="P311" s="1">
        <v>4</v>
      </c>
      <c r="Q311" s="1">
        <v>19</v>
      </c>
      <c r="R311" s="1">
        <v>0</v>
      </c>
      <c r="S311" s="194">
        <f t="shared" si="29"/>
        <v>23</v>
      </c>
      <c r="T311" s="194">
        <v>23</v>
      </c>
      <c r="U311" s="1">
        <v>0</v>
      </c>
      <c r="V311" s="1">
        <v>23</v>
      </c>
      <c r="W311" s="1">
        <v>0</v>
      </c>
      <c r="X311" s="1">
        <v>0</v>
      </c>
      <c r="Y311" s="1">
        <v>3</v>
      </c>
      <c r="Z311" s="196">
        <f t="shared" si="35"/>
        <v>26</v>
      </c>
      <c r="AA311" s="1">
        <v>8</v>
      </c>
      <c r="AB311" s="1">
        <v>6</v>
      </c>
      <c r="AC311" s="1">
        <f>+Urq_InfraMR[[#This Row],[Total Pasos Vehiculares a Nivel]]</f>
        <v>26</v>
      </c>
      <c r="AD311" s="196">
        <f t="shared" si="31"/>
        <v>40</v>
      </c>
      <c r="AE311" s="1">
        <v>5</v>
      </c>
      <c r="AF311" s="1">
        <v>3</v>
      </c>
      <c r="AG311" s="1">
        <v>55</v>
      </c>
      <c r="AH311" s="196">
        <f t="shared" si="36"/>
        <v>63</v>
      </c>
      <c r="AI311" s="7">
        <v>18.658000000000001</v>
      </c>
      <c r="AJ311" s="7">
        <v>0</v>
      </c>
      <c r="AK311" s="7">
        <v>7.0919999999999996</v>
      </c>
      <c r="AL311" s="198">
        <f t="shared" si="37"/>
        <v>25.75</v>
      </c>
      <c r="AM311" s="1">
        <v>1</v>
      </c>
      <c r="AN311" s="1">
        <v>0</v>
      </c>
      <c r="AO311" s="1">
        <v>0</v>
      </c>
      <c r="AP311" s="200">
        <f t="shared" si="38"/>
        <v>1</v>
      </c>
      <c r="AQ311" s="1">
        <v>0</v>
      </c>
      <c r="AR311" s="1">
        <v>128</v>
      </c>
      <c r="AS311" s="1">
        <v>0</v>
      </c>
      <c r="AT311" s="200">
        <f>+Urq_InfraMR[[#This Row],[B.02.1 - Parque de Coches Eléctricos Motrices]]+Urq_InfraMR[[#This Row],[B.02.2 - Parque de Coches Eléctricos Motrices Remolcados Tipo R]]+Urq_InfraMR[[#This Row],[B.02.3 - Parque de Coches Eléctricos Motrices Tipo R]]</f>
        <v>128</v>
      </c>
      <c r="AU311" s="1">
        <v>0</v>
      </c>
      <c r="AV311" s="1">
        <v>0</v>
      </c>
      <c r="AW311" s="1">
        <v>0</v>
      </c>
      <c r="AX311" s="200">
        <f>+Urq_InfraMR[[#This Row],[B.03.1 - Parque de Coches Motores Motrices Remolcados]]+Urq_InfraMR[[#This Row],[B.03.2 - Parque de Coches Motores Motrices Intermedios]]+Urq_InfraMR[[#This Row],[B.03.3 - Parque de Coches Motores Motrices Cabina]]</f>
        <v>0</v>
      </c>
      <c r="AY311" s="1">
        <v>0</v>
      </c>
      <c r="AZ311" s="1">
        <v>0</v>
      </c>
      <c r="BA311" s="1">
        <v>0</v>
      </c>
      <c r="BB311" s="1">
        <v>0</v>
      </c>
      <c r="BC311" s="200">
        <f>+SUM(Urq_InfraMR[[#This Row],[B.04.1 - Parque de Coches Remolcados Clase Unica]:[B.04.5 - Parque de Coches Remolcados para Servicios Especiales (Cartoneros)]])</f>
        <v>0</v>
      </c>
      <c r="BD311" s="356">
        <v>0</v>
      </c>
      <c r="BE311" s="1">
        <v>2</v>
      </c>
      <c r="BF311" s="1">
        <v>0</v>
      </c>
      <c r="BG311" s="235">
        <v>1435</v>
      </c>
    </row>
    <row r="312" spans="1:59">
      <c r="A312" s="1">
        <v>2018</v>
      </c>
      <c r="B312" s="1" t="s">
        <v>71</v>
      </c>
      <c r="C312" s="10">
        <v>0.2</v>
      </c>
      <c r="D312" s="10">
        <v>0</v>
      </c>
      <c r="E312" s="10">
        <v>0</v>
      </c>
      <c r="F312" s="10">
        <v>25.676639999999999</v>
      </c>
      <c r="G312" s="192">
        <f t="shared" si="28"/>
        <v>25.876639999999998</v>
      </c>
      <c r="H312" s="192">
        <f>+Urq_InfraMR[[#This Row],[Total Líneas de Explotación ]]</f>
        <v>25.876639999999998</v>
      </c>
      <c r="I312" s="192">
        <v>25.677</v>
      </c>
      <c r="J312" s="10">
        <v>0.2</v>
      </c>
      <c r="K312" s="10">
        <v>2.5569999999999999</v>
      </c>
      <c r="L312" s="10">
        <v>54.899000000000001</v>
      </c>
      <c r="M312" s="10">
        <v>3.875</v>
      </c>
      <c r="N312" s="192">
        <f>+Urq_InfraMR[[#This Row],[A.03.1 -  Longitud de Vías de Explotación No Electrificadas Troncales y Ramales (vía principal) (km)]]+Urq_InfraMR[[#This Row],[A.04.1 -  Longitud de Vías de Explotación Electrificadas Troncales y Ramales (vía principal) (km)]]</f>
        <v>55.099000000000004</v>
      </c>
      <c r="O312" s="192">
        <f>+Urq_InfraMR[[#This Row],[Total Vías (excluido Auxiliares)]]</f>
        <v>55.099000000000004</v>
      </c>
      <c r="P312" s="1">
        <v>4</v>
      </c>
      <c r="Q312" s="1">
        <v>19</v>
      </c>
      <c r="R312" s="1">
        <v>0</v>
      </c>
      <c r="S312" s="194">
        <f t="shared" si="29"/>
        <v>23</v>
      </c>
      <c r="T312" s="194">
        <v>23</v>
      </c>
      <c r="U312" s="1">
        <v>0</v>
      </c>
      <c r="V312" s="1">
        <v>23</v>
      </c>
      <c r="W312" s="1">
        <v>0</v>
      </c>
      <c r="X312" s="1">
        <v>0</v>
      </c>
      <c r="Y312" s="1">
        <v>3</v>
      </c>
      <c r="Z312" s="196">
        <f t="shared" si="35"/>
        <v>26</v>
      </c>
      <c r="AA312" s="1">
        <v>8</v>
      </c>
      <c r="AB312" s="1">
        <v>6</v>
      </c>
      <c r="AC312" s="1">
        <f>+Urq_InfraMR[[#This Row],[Total Pasos Vehiculares a Nivel]]</f>
        <v>26</v>
      </c>
      <c r="AD312" s="196">
        <f t="shared" si="31"/>
        <v>40</v>
      </c>
      <c r="AE312" s="1">
        <v>5</v>
      </c>
      <c r="AF312" s="1">
        <v>3</v>
      </c>
      <c r="AG312" s="1">
        <v>55</v>
      </c>
      <c r="AH312" s="196">
        <f t="shared" si="36"/>
        <v>63</v>
      </c>
      <c r="AI312" s="7">
        <v>18.658000000000001</v>
      </c>
      <c r="AJ312" s="7">
        <v>0</v>
      </c>
      <c r="AK312" s="7">
        <v>7.0919999999999996</v>
      </c>
      <c r="AL312" s="198">
        <f t="shared" si="37"/>
        <v>25.75</v>
      </c>
      <c r="AM312" s="1">
        <v>1</v>
      </c>
      <c r="AN312" s="1">
        <v>0</v>
      </c>
      <c r="AO312" s="1">
        <v>0</v>
      </c>
      <c r="AP312" s="200">
        <f t="shared" si="38"/>
        <v>1</v>
      </c>
      <c r="AQ312" s="1">
        <v>0</v>
      </c>
      <c r="AR312" s="1">
        <v>128</v>
      </c>
      <c r="AS312" s="1">
        <v>0</v>
      </c>
      <c r="AT312" s="200">
        <f>+Urq_InfraMR[[#This Row],[B.02.1 - Parque de Coches Eléctricos Motrices]]+Urq_InfraMR[[#This Row],[B.02.2 - Parque de Coches Eléctricos Motrices Remolcados Tipo R]]+Urq_InfraMR[[#This Row],[B.02.3 - Parque de Coches Eléctricos Motrices Tipo R]]</f>
        <v>128</v>
      </c>
      <c r="AU312" s="1">
        <v>0</v>
      </c>
      <c r="AV312" s="1">
        <v>0</v>
      </c>
      <c r="AW312" s="1">
        <v>0</v>
      </c>
      <c r="AX312" s="200">
        <f>+Urq_InfraMR[[#This Row],[B.03.1 - Parque de Coches Motores Motrices Remolcados]]+Urq_InfraMR[[#This Row],[B.03.2 - Parque de Coches Motores Motrices Intermedios]]+Urq_InfraMR[[#This Row],[B.03.3 - Parque de Coches Motores Motrices Cabina]]</f>
        <v>0</v>
      </c>
      <c r="AY312" s="1">
        <v>0</v>
      </c>
      <c r="AZ312" s="1">
        <v>0</v>
      </c>
      <c r="BA312" s="1">
        <v>0</v>
      </c>
      <c r="BB312" s="1">
        <v>0</v>
      </c>
      <c r="BC312" s="200">
        <f>+SUM(Urq_InfraMR[[#This Row],[B.04.1 - Parque de Coches Remolcados Clase Unica]:[B.04.5 - Parque de Coches Remolcados para Servicios Especiales (Cartoneros)]])</f>
        <v>0</v>
      </c>
      <c r="BD312" s="356">
        <v>0</v>
      </c>
      <c r="BE312" s="1">
        <v>2</v>
      </c>
      <c r="BF312" s="1">
        <v>0</v>
      </c>
      <c r="BG312" s="235">
        <v>1435</v>
      </c>
    </row>
    <row r="313" spans="1:59">
      <c r="A313" s="1">
        <v>2018</v>
      </c>
      <c r="B313" s="1" t="s">
        <v>72</v>
      </c>
      <c r="C313" s="10">
        <v>0.2</v>
      </c>
      <c r="D313" s="10">
        <v>0</v>
      </c>
      <c r="E313" s="10">
        <v>0</v>
      </c>
      <c r="F313" s="10">
        <v>25.676639999999999</v>
      </c>
      <c r="G313" s="192">
        <f t="shared" si="28"/>
        <v>25.876639999999998</v>
      </c>
      <c r="H313" s="192">
        <f>+Urq_InfraMR[[#This Row],[Total Líneas de Explotación ]]</f>
        <v>25.876639999999998</v>
      </c>
      <c r="I313" s="192">
        <v>25.677</v>
      </c>
      <c r="J313" s="10">
        <v>0.2</v>
      </c>
      <c r="K313" s="10">
        <v>2.5569999999999999</v>
      </c>
      <c r="L313" s="10">
        <v>54.899000000000001</v>
      </c>
      <c r="M313" s="10">
        <v>3.875</v>
      </c>
      <c r="N313" s="192">
        <f>+Urq_InfraMR[[#This Row],[A.03.1 -  Longitud de Vías de Explotación No Electrificadas Troncales y Ramales (vía principal) (km)]]+Urq_InfraMR[[#This Row],[A.04.1 -  Longitud de Vías de Explotación Electrificadas Troncales y Ramales (vía principal) (km)]]</f>
        <v>55.099000000000004</v>
      </c>
      <c r="O313" s="192">
        <f>+Urq_InfraMR[[#This Row],[Total Vías (excluido Auxiliares)]]</f>
        <v>55.099000000000004</v>
      </c>
      <c r="P313" s="1">
        <v>4</v>
      </c>
      <c r="Q313" s="1">
        <v>19</v>
      </c>
      <c r="R313" s="1">
        <v>0</v>
      </c>
      <c r="S313" s="194">
        <f t="shared" si="29"/>
        <v>23</v>
      </c>
      <c r="T313" s="194">
        <v>23</v>
      </c>
      <c r="U313" s="1">
        <v>0</v>
      </c>
      <c r="V313" s="1">
        <v>23</v>
      </c>
      <c r="W313" s="1">
        <v>0</v>
      </c>
      <c r="X313" s="1">
        <v>0</v>
      </c>
      <c r="Y313" s="1">
        <v>3</v>
      </c>
      <c r="Z313" s="196">
        <f t="shared" si="35"/>
        <v>26</v>
      </c>
      <c r="AA313" s="1">
        <v>8</v>
      </c>
      <c r="AB313" s="1">
        <v>6</v>
      </c>
      <c r="AC313" s="1">
        <f>+Urq_InfraMR[[#This Row],[Total Pasos Vehiculares a Nivel]]</f>
        <v>26</v>
      </c>
      <c r="AD313" s="196">
        <f t="shared" si="31"/>
        <v>40</v>
      </c>
      <c r="AE313" s="1">
        <v>5</v>
      </c>
      <c r="AF313" s="1">
        <v>3</v>
      </c>
      <c r="AG313" s="1">
        <v>55</v>
      </c>
      <c r="AH313" s="196">
        <f t="shared" si="36"/>
        <v>63</v>
      </c>
      <c r="AI313" s="7">
        <v>18.658000000000001</v>
      </c>
      <c r="AJ313" s="7">
        <v>0</v>
      </c>
      <c r="AK313" s="7">
        <v>7.0919999999999996</v>
      </c>
      <c r="AL313" s="198">
        <f t="shared" si="37"/>
        <v>25.75</v>
      </c>
      <c r="AM313" s="1">
        <v>1</v>
      </c>
      <c r="AN313" s="1">
        <v>0</v>
      </c>
      <c r="AO313" s="1">
        <v>0</v>
      </c>
      <c r="AP313" s="200">
        <f t="shared" si="38"/>
        <v>1</v>
      </c>
      <c r="AQ313" s="1">
        <v>0</v>
      </c>
      <c r="AR313" s="1">
        <v>128</v>
      </c>
      <c r="AS313" s="1">
        <v>0</v>
      </c>
      <c r="AT313" s="200">
        <f>+Urq_InfraMR[[#This Row],[B.02.1 - Parque de Coches Eléctricos Motrices]]+Urq_InfraMR[[#This Row],[B.02.2 - Parque de Coches Eléctricos Motrices Remolcados Tipo R]]+Urq_InfraMR[[#This Row],[B.02.3 - Parque de Coches Eléctricos Motrices Tipo R]]</f>
        <v>128</v>
      </c>
      <c r="AU313" s="1">
        <v>0</v>
      </c>
      <c r="AV313" s="1">
        <v>0</v>
      </c>
      <c r="AW313" s="1">
        <v>0</v>
      </c>
      <c r="AX313" s="200">
        <f>+Urq_InfraMR[[#This Row],[B.03.1 - Parque de Coches Motores Motrices Remolcados]]+Urq_InfraMR[[#This Row],[B.03.2 - Parque de Coches Motores Motrices Intermedios]]+Urq_InfraMR[[#This Row],[B.03.3 - Parque de Coches Motores Motrices Cabina]]</f>
        <v>0</v>
      </c>
      <c r="AY313" s="1">
        <v>0</v>
      </c>
      <c r="AZ313" s="1">
        <v>0</v>
      </c>
      <c r="BA313" s="1">
        <v>0</v>
      </c>
      <c r="BB313" s="1">
        <v>0</v>
      </c>
      <c r="BC313" s="200">
        <f>+SUM(Urq_InfraMR[[#This Row],[B.04.1 - Parque de Coches Remolcados Clase Unica]:[B.04.5 - Parque de Coches Remolcados para Servicios Especiales (Cartoneros)]])</f>
        <v>0</v>
      </c>
      <c r="BD313" s="356">
        <v>0</v>
      </c>
      <c r="BE313" s="1">
        <v>2</v>
      </c>
      <c r="BF313" s="1">
        <v>0</v>
      </c>
      <c r="BG313" s="235">
        <v>1435</v>
      </c>
    </row>
    <row r="314" spans="1:59">
      <c r="A314" s="1">
        <v>2019</v>
      </c>
      <c r="B314" s="1" t="s">
        <v>61</v>
      </c>
      <c r="C314" s="10">
        <v>0.2</v>
      </c>
      <c r="D314" s="10">
        <v>0</v>
      </c>
      <c r="E314" s="10">
        <v>0</v>
      </c>
      <c r="F314" s="10">
        <v>25.676639999999999</v>
      </c>
      <c r="G314" s="192">
        <f t="shared" si="28"/>
        <v>25.876639999999998</v>
      </c>
      <c r="H314" s="192">
        <f>+Urq_InfraMR[[#This Row],[Total Líneas de Explotación ]]</f>
        <v>25.876639999999998</v>
      </c>
      <c r="I314" s="192">
        <v>25.677</v>
      </c>
      <c r="J314" s="10">
        <v>0.2</v>
      </c>
      <c r="K314" s="10">
        <v>2.5569999999999999</v>
      </c>
      <c r="L314" s="10">
        <v>54.899000000000001</v>
      </c>
      <c r="M314" s="10">
        <v>3.875</v>
      </c>
      <c r="N314" s="192">
        <f>+Urq_InfraMR[[#This Row],[A.03.1 -  Longitud de Vías de Explotación No Electrificadas Troncales y Ramales (vía principal) (km)]]+Urq_InfraMR[[#This Row],[A.04.1 -  Longitud de Vías de Explotación Electrificadas Troncales y Ramales (vía principal) (km)]]</f>
        <v>55.099000000000004</v>
      </c>
      <c r="O314" s="192">
        <f>+Urq_InfraMR[[#This Row],[Total Vías (excluido Auxiliares)]]</f>
        <v>55.099000000000004</v>
      </c>
      <c r="P314" s="1">
        <v>4</v>
      </c>
      <c r="Q314" s="1">
        <v>19</v>
      </c>
      <c r="R314" s="1">
        <v>0</v>
      </c>
      <c r="S314" s="194">
        <f t="shared" si="29"/>
        <v>23</v>
      </c>
      <c r="T314" s="194">
        <v>23</v>
      </c>
      <c r="U314" s="1">
        <v>0</v>
      </c>
      <c r="V314" s="1">
        <v>23</v>
      </c>
      <c r="W314" s="1">
        <v>0</v>
      </c>
      <c r="X314" s="1">
        <v>0</v>
      </c>
      <c r="Y314" s="1">
        <v>3</v>
      </c>
      <c r="Z314" s="196">
        <f t="shared" si="35"/>
        <v>26</v>
      </c>
      <c r="AA314" s="1">
        <v>8</v>
      </c>
      <c r="AB314" s="1">
        <v>6</v>
      </c>
      <c r="AC314" s="1">
        <f>+Urq_InfraMR[[#This Row],[Total Pasos Vehiculares a Nivel]]</f>
        <v>26</v>
      </c>
      <c r="AD314" s="196">
        <f t="shared" si="31"/>
        <v>40</v>
      </c>
      <c r="AE314" s="1">
        <v>5</v>
      </c>
      <c r="AF314" s="1">
        <v>3</v>
      </c>
      <c r="AG314" s="1">
        <v>55</v>
      </c>
      <c r="AH314" s="196">
        <f t="shared" si="36"/>
        <v>63</v>
      </c>
      <c r="AI314" s="7">
        <v>18.658000000000001</v>
      </c>
      <c r="AJ314" s="7">
        <v>0</v>
      </c>
      <c r="AK314" s="7">
        <v>7.0919999999999996</v>
      </c>
      <c r="AL314" s="198">
        <f t="shared" si="37"/>
        <v>25.75</v>
      </c>
      <c r="AM314" s="1">
        <v>1</v>
      </c>
      <c r="AN314" s="1">
        <v>0</v>
      </c>
      <c r="AO314" s="1">
        <v>0</v>
      </c>
      <c r="AP314" s="200">
        <f t="shared" si="38"/>
        <v>1</v>
      </c>
      <c r="AQ314" s="1">
        <v>0</v>
      </c>
      <c r="AR314" s="1">
        <v>128</v>
      </c>
      <c r="AS314" s="1">
        <v>0</v>
      </c>
      <c r="AT314" s="200">
        <f>+Urq_InfraMR[[#This Row],[B.02.1 - Parque de Coches Eléctricos Motrices]]+Urq_InfraMR[[#This Row],[B.02.2 - Parque de Coches Eléctricos Motrices Remolcados Tipo R]]+Urq_InfraMR[[#This Row],[B.02.3 - Parque de Coches Eléctricos Motrices Tipo R]]</f>
        <v>128</v>
      </c>
      <c r="AU314" s="1">
        <v>0</v>
      </c>
      <c r="AV314" s="1">
        <v>0</v>
      </c>
      <c r="AW314" s="1">
        <v>0</v>
      </c>
      <c r="AX314" s="200">
        <f>+Urq_InfraMR[[#This Row],[B.03.1 - Parque de Coches Motores Motrices Remolcados]]+Urq_InfraMR[[#This Row],[B.03.2 - Parque de Coches Motores Motrices Intermedios]]+Urq_InfraMR[[#This Row],[B.03.3 - Parque de Coches Motores Motrices Cabina]]</f>
        <v>0</v>
      </c>
      <c r="AY314" s="1">
        <v>0</v>
      </c>
      <c r="AZ314" s="1">
        <v>0</v>
      </c>
      <c r="BA314" s="1">
        <v>0</v>
      </c>
      <c r="BB314" s="1">
        <v>0</v>
      </c>
      <c r="BC314" s="200">
        <f>+SUM(Urq_InfraMR[[#This Row],[B.04.1 - Parque de Coches Remolcados Clase Unica]:[B.04.5 - Parque de Coches Remolcados para Servicios Especiales (Cartoneros)]])</f>
        <v>0</v>
      </c>
      <c r="BD314" s="356">
        <v>0</v>
      </c>
      <c r="BE314" s="1">
        <v>2</v>
      </c>
      <c r="BF314" s="1">
        <v>0</v>
      </c>
      <c r="BG314" s="235">
        <v>1435</v>
      </c>
    </row>
    <row r="315" spans="1:59">
      <c r="A315" s="1">
        <v>2019</v>
      </c>
      <c r="B315" s="1" t="s">
        <v>62</v>
      </c>
      <c r="C315" s="10">
        <v>0.2</v>
      </c>
      <c r="D315" s="10">
        <v>0</v>
      </c>
      <c r="E315" s="10">
        <v>0</v>
      </c>
      <c r="F315" s="10">
        <v>25.676639999999999</v>
      </c>
      <c r="G315" s="192">
        <f t="shared" si="28"/>
        <v>25.876639999999998</v>
      </c>
      <c r="H315" s="192">
        <f>+Urq_InfraMR[[#This Row],[Total Líneas de Explotación ]]</f>
        <v>25.876639999999998</v>
      </c>
      <c r="I315" s="192">
        <v>25.677</v>
      </c>
      <c r="J315" s="10">
        <v>0.2</v>
      </c>
      <c r="K315" s="10">
        <v>2.5569999999999999</v>
      </c>
      <c r="L315" s="10">
        <v>54.899000000000001</v>
      </c>
      <c r="M315" s="10">
        <v>3.875</v>
      </c>
      <c r="N315" s="192">
        <f>+Urq_InfraMR[[#This Row],[A.03.1 -  Longitud de Vías de Explotación No Electrificadas Troncales y Ramales (vía principal) (km)]]+Urq_InfraMR[[#This Row],[A.04.1 -  Longitud de Vías de Explotación Electrificadas Troncales y Ramales (vía principal) (km)]]</f>
        <v>55.099000000000004</v>
      </c>
      <c r="O315" s="192">
        <f>+Urq_InfraMR[[#This Row],[Total Vías (excluido Auxiliares)]]</f>
        <v>55.099000000000004</v>
      </c>
      <c r="P315" s="1">
        <v>4</v>
      </c>
      <c r="Q315" s="1">
        <v>19</v>
      </c>
      <c r="R315" s="1">
        <v>0</v>
      </c>
      <c r="S315" s="194">
        <f t="shared" si="29"/>
        <v>23</v>
      </c>
      <c r="T315" s="194">
        <v>23</v>
      </c>
      <c r="U315" s="1">
        <v>0</v>
      </c>
      <c r="V315" s="1">
        <v>23</v>
      </c>
      <c r="W315" s="1">
        <v>0</v>
      </c>
      <c r="X315" s="1">
        <v>0</v>
      </c>
      <c r="Y315" s="1">
        <v>3</v>
      </c>
      <c r="Z315" s="196">
        <f t="shared" si="35"/>
        <v>26</v>
      </c>
      <c r="AA315" s="1">
        <v>8</v>
      </c>
      <c r="AB315" s="1">
        <v>6</v>
      </c>
      <c r="AC315" s="1">
        <f>+Urq_InfraMR[[#This Row],[Total Pasos Vehiculares a Nivel]]</f>
        <v>26</v>
      </c>
      <c r="AD315" s="196">
        <f t="shared" si="31"/>
        <v>40</v>
      </c>
      <c r="AE315" s="1">
        <v>5</v>
      </c>
      <c r="AF315" s="1">
        <v>3</v>
      </c>
      <c r="AG315" s="1">
        <v>55</v>
      </c>
      <c r="AH315" s="196">
        <f t="shared" si="36"/>
        <v>63</v>
      </c>
      <c r="AI315" s="7">
        <v>18.658000000000001</v>
      </c>
      <c r="AJ315" s="7">
        <v>0</v>
      </c>
      <c r="AK315" s="7">
        <v>7.0919999999999996</v>
      </c>
      <c r="AL315" s="198">
        <f t="shared" si="37"/>
        <v>25.75</v>
      </c>
      <c r="AM315" s="1">
        <v>1</v>
      </c>
      <c r="AN315" s="1">
        <v>0</v>
      </c>
      <c r="AO315" s="1">
        <v>0</v>
      </c>
      <c r="AP315" s="200">
        <f t="shared" si="38"/>
        <v>1</v>
      </c>
      <c r="AQ315" s="1">
        <v>0</v>
      </c>
      <c r="AR315" s="1">
        <v>128</v>
      </c>
      <c r="AS315" s="1">
        <v>0</v>
      </c>
      <c r="AT315" s="200">
        <f>+Urq_InfraMR[[#This Row],[B.02.1 - Parque de Coches Eléctricos Motrices]]+Urq_InfraMR[[#This Row],[B.02.2 - Parque de Coches Eléctricos Motrices Remolcados Tipo R]]+Urq_InfraMR[[#This Row],[B.02.3 - Parque de Coches Eléctricos Motrices Tipo R]]</f>
        <v>128</v>
      </c>
      <c r="AU315" s="1">
        <v>0</v>
      </c>
      <c r="AV315" s="1">
        <v>0</v>
      </c>
      <c r="AW315" s="1">
        <v>0</v>
      </c>
      <c r="AX315" s="200">
        <f>+Urq_InfraMR[[#This Row],[B.03.1 - Parque de Coches Motores Motrices Remolcados]]+Urq_InfraMR[[#This Row],[B.03.2 - Parque de Coches Motores Motrices Intermedios]]+Urq_InfraMR[[#This Row],[B.03.3 - Parque de Coches Motores Motrices Cabina]]</f>
        <v>0</v>
      </c>
      <c r="AY315" s="1">
        <v>0</v>
      </c>
      <c r="AZ315" s="1">
        <v>0</v>
      </c>
      <c r="BA315" s="1">
        <v>0</v>
      </c>
      <c r="BB315" s="1">
        <v>0</v>
      </c>
      <c r="BC315" s="200">
        <f>+SUM(Urq_InfraMR[[#This Row],[B.04.1 - Parque de Coches Remolcados Clase Unica]:[B.04.5 - Parque de Coches Remolcados para Servicios Especiales (Cartoneros)]])</f>
        <v>0</v>
      </c>
      <c r="BD315" s="356">
        <v>0</v>
      </c>
      <c r="BE315" s="1">
        <v>2</v>
      </c>
      <c r="BF315" s="1">
        <v>0</v>
      </c>
      <c r="BG315" s="235">
        <v>1435</v>
      </c>
    </row>
    <row r="316" spans="1:59">
      <c r="A316" s="1">
        <v>2019</v>
      </c>
      <c r="B316" s="1" t="s">
        <v>63</v>
      </c>
      <c r="C316" s="10">
        <v>0.2</v>
      </c>
      <c r="D316" s="10">
        <v>0</v>
      </c>
      <c r="E316" s="10">
        <v>0</v>
      </c>
      <c r="F316" s="10">
        <v>25.676639999999999</v>
      </c>
      <c r="G316" s="192">
        <f t="shared" si="28"/>
        <v>25.876639999999998</v>
      </c>
      <c r="H316" s="192">
        <f>+Urq_InfraMR[[#This Row],[Total Líneas de Explotación ]]</f>
        <v>25.876639999999998</v>
      </c>
      <c r="I316" s="192">
        <v>25.677</v>
      </c>
      <c r="J316" s="10">
        <v>0.2</v>
      </c>
      <c r="K316" s="10">
        <v>2.5569999999999999</v>
      </c>
      <c r="L316" s="10">
        <v>54.899000000000001</v>
      </c>
      <c r="M316" s="10">
        <v>3.875</v>
      </c>
      <c r="N316" s="192">
        <f>+Urq_InfraMR[[#This Row],[A.03.1 -  Longitud de Vías de Explotación No Electrificadas Troncales y Ramales (vía principal) (km)]]+Urq_InfraMR[[#This Row],[A.04.1 -  Longitud de Vías de Explotación Electrificadas Troncales y Ramales (vía principal) (km)]]</f>
        <v>55.099000000000004</v>
      </c>
      <c r="O316" s="192">
        <f>+Urq_InfraMR[[#This Row],[Total Vías (excluido Auxiliares)]]</f>
        <v>55.099000000000004</v>
      </c>
      <c r="P316" s="1">
        <v>4</v>
      </c>
      <c r="Q316" s="1">
        <v>19</v>
      </c>
      <c r="R316" s="1">
        <v>0</v>
      </c>
      <c r="S316" s="194">
        <f t="shared" si="29"/>
        <v>23</v>
      </c>
      <c r="T316" s="194">
        <v>23</v>
      </c>
      <c r="U316" s="1">
        <v>0</v>
      </c>
      <c r="V316" s="1">
        <v>23</v>
      </c>
      <c r="W316" s="1">
        <v>0</v>
      </c>
      <c r="X316" s="1">
        <v>0</v>
      </c>
      <c r="Y316" s="1">
        <v>3</v>
      </c>
      <c r="Z316" s="196">
        <f t="shared" si="35"/>
        <v>26</v>
      </c>
      <c r="AA316" s="1">
        <v>8</v>
      </c>
      <c r="AB316" s="1">
        <v>6</v>
      </c>
      <c r="AC316" s="1">
        <f>+Urq_InfraMR[[#This Row],[Total Pasos Vehiculares a Nivel]]</f>
        <v>26</v>
      </c>
      <c r="AD316" s="196">
        <f t="shared" si="31"/>
        <v>40</v>
      </c>
      <c r="AE316" s="1">
        <v>5</v>
      </c>
      <c r="AF316" s="1">
        <v>3</v>
      </c>
      <c r="AG316" s="1">
        <v>55</v>
      </c>
      <c r="AH316" s="196">
        <f t="shared" si="36"/>
        <v>63</v>
      </c>
      <c r="AI316" s="7">
        <v>18.658000000000001</v>
      </c>
      <c r="AJ316" s="7">
        <v>0</v>
      </c>
      <c r="AK316" s="7">
        <v>7.0919999999999996</v>
      </c>
      <c r="AL316" s="198">
        <f t="shared" si="37"/>
        <v>25.75</v>
      </c>
      <c r="AM316" s="1">
        <v>1</v>
      </c>
      <c r="AN316" s="1">
        <v>0</v>
      </c>
      <c r="AO316" s="1">
        <v>0</v>
      </c>
      <c r="AP316" s="200">
        <f t="shared" si="38"/>
        <v>1</v>
      </c>
      <c r="AQ316" s="1">
        <v>0</v>
      </c>
      <c r="AR316" s="1">
        <v>128</v>
      </c>
      <c r="AS316" s="1">
        <v>0</v>
      </c>
      <c r="AT316" s="200">
        <f>+Urq_InfraMR[[#This Row],[B.02.1 - Parque de Coches Eléctricos Motrices]]+Urq_InfraMR[[#This Row],[B.02.2 - Parque de Coches Eléctricos Motrices Remolcados Tipo R]]+Urq_InfraMR[[#This Row],[B.02.3 - Parque de Coches Eléctricos Motrices Tipo R]]</f>
        <v>128</v>
      </c>
      <c r="AU316" s="1">
        <v>0</v>
      </c>
      <c r="AV316" s="1">
        <v>0</v>
      </c>
      <c r="AW316" s="1">
        <v>0</v>
      </c>
      <c r="AX316" s="200">
        <f>+Urq_InfraMR[[#This Row],[B.03.1 - Parque de Coches Motores Motrices Remolcados]]+Urq_InfraMR[[#This Row],[B.03.2 - Parque de Coches Motores Motrices Intermedios]]+Urq_InfraMR[[#This Row],[B.03.3 - Parque de Coches Motores Motrices Cabina]]</f>
        <v>0</v>
      </c>
      <c r="AY316" s="1">
        <v>0</v>
      </c>
      <c r="AZ316" s="1">
        <v>0</v>
      </c>
      <c r="BA316" s="1">
        <v>0</v>
      </c>
      <c r="BB316" s="1">
        <v>0</v>
      </c>
      <c r="BC316" s="200">
        <f>+SUM(Urq_InfraMR[[#This Row],[B.04.1 - Parque de Coches Remolcados Clase Unica]:[B.04.5 - Parque de Coches Remolcados para Servicios Especiales (Cartoneros)]])</f>
        <v>0</v>
      </c>
      <c r="BD316" s="356">
        <v>0</v>
      </c>
      <c r="BE316" s="1">
        <v>2</v>
      </c>
      <c r="BF316" s="1">
        <v>0</v>
      </c>
      <c r="BG316" s="235">
        <v>1435</v>
      </c>
    </row>
    <row r="317" spans="1:59">
      <c r="A317" s="1">
        <v>2019</v>
      </c>
      <c r="B317" s="1" t="s">
        <v>64</v>
      </c>
      <c r="C317" s="10">
        <v>0.2</v>
      </c>
      <c r="D317" s="10">
        <v>0</v>
      </c>
      <c r="E317" s="10">
        <v>0</v>
      </c>
      <c r="F317" s="10">
        <v>25.676639999999999</v>
      </c>
      <c r="G317" s="192">
        <f t="shared" si="28"/>
        <v>25.876639999999998</v>
      </c>
      <c r="H317" s="192">
        <f>+Urq_InfraMR[[#This Row],[Total Líneas de Explotación ]]</f>
        <v>25.876639999999998</v>
      </c>
      <c r="I317" s="192">
        <v>25.677</v>
      </c>
      <c r="J317" s="10">
        <v>0.2</v>
      </c>
      <c r="K317" s="10">
        <v>2.5569999999999999</v>
      </c>
      <c r="L317" s="10">
        <v>54.899000000000001</v>
      </c>
      <c r="M317" s="10">
        <v>3.875</v>
      </c>
      <c r="N317" s="192">
        <f>+Urq_InfraMR[[#This Row],[A.03.1 -  Longitud de Vías de Explotación No Electrificadas Troncales y Ramales (vía principal) (km)]]+Urq_InfraMR[[#This Row],[A.04.1 -  Longitud de Vías de Explotación Electrificadas Troncales y Ramales (vía principal) (km)]]</f>
        <v>55.099000000000004</v>
      </c>
      <c r="O317" s="192">
        <f>+Urq_InfraMR[[#This Row],[Total Vías (excluido Auxiliares)]]</f>
        <v>55.099000000000004</v>
      </c>
      <c r="P317" s="1">
        <v>4</v>
      </c>
      <c r="Q317" s="1">
        <v>19</v>
      </c>
      <c r="R317" s="1">
        <v>0</v>
      </c>
      <c r="S317" s="194">
        <f t="shared" si="29"/>
        <v>23</v>
      </c>
      <c r="T317" s="194">
        <v>23</v>
      </c>
      <c r="U317" s="1">
        <v>0</v>
      </c>
      <c r="V317" s="1">
        <v>23</v>
      </c>
      <c r="W317" s="1">
        <v>0</v>
      </c>
      <c r="X317" s="1">
        <v>0</v>
      </c>
      <c r="Y317" s="1">
        <v>3</v>
      </c>
      <c r="Z317" s="196">
        <f t="shared" si="35"/>
        <v>26</v>
      </c>
      <c r="AA317" s="1">
        <v>8</v>
      </c>
      <c r="AB317" s="1">
        <v>6</v>
      </c>
      <c r="AC317" s="1">
        <f>+Urq_InfraMR[[#This Row],[Total Pasos Vehiculares a Nivel]]</f>
        <v>26</v>
      </c>
      <c r="AD317" s="196">
        <f t="shared" si="31"/>
        <v>40</v>
      </c>
      <c r="AE317" s="1">
        <v>5</v>
      </c>
      <c r="AF317" s="1">
        <v>3</v>
      </c>
      <c r="AG317" s="1">
        <v>55</v>
      </c>
      <c r="AH317" s="196">
        <f t="shared" si="36"/>
        <v>63</v>
      </c>
      <c r="AI317" s="7">
        <v>18.658000000000001</v>
      </c>
      <c r="AJ317" s="7">
        <v>0</v>
      </c>
      <c r="AK317" s="7">
        <v>7.0919999999999996</v>
      </c>
      <c r="AL317" s="198">
        <f t="shared" si="37"/>
        <v>25.75</v>
      </c>
      <c r="AM317" s="1">
        <v>1</v>
      </c>
      <c r="AN317" s="1">
        <v>0</v>
      </c>
      <c r="AO317" s="1">
        <v>0</v>
      </c>
      <c r="AP317" s="200">
        <f t="shared" si="38"/>
        <v>1</v>
      </c>
      <c r="AQ317" s="1">
        <v>0</v>
      </c>
      <c r="AR317" s="1">
        <v>128</v>
      </c>
      <c r="AS317" s="1">
        <v>0</v>
      </c>
      <c r="AT317" s="200">
        <f>+Urq_InfraMR[[#This Row],[B.02.1 - Parque de Coches Eléctricos Motrices]]+Urq_InfraMR[[#This Row],[B.02.2 - Parque de Coches Eléctricos Motrices Remolcados Tipo R]]+Urq_InfraMR[[#This Row],[B.02.3 - Parque de Coches Eléctricos Motrices Tipo R]]</f>
        <v>128</v>
      </c>
      <c r="AU317" s="1">
        <v>0</v>
      </c>
      <c r="AV317" s="1">
        <v>0</v>
      </c>
      <c r="AW317" s="1">
        <v>0</v>
      </c>
      <c r="AX317" s="200">
        <f>+Urq_InfraMR[[#This Row],[B.03.1 - Parque de Coches Motores Motrices Remolcados]]+Urq_InfraMR[[#This Row],[B.03.2 - Parque de Coches Motores Motrices Intermedios]]+Urq_InfraMR[[#This Row],[B.03.3 - Parque de Coches Motores Motrices Cabina]]</f>
        <v>0</v>
      </c>
      <c r="AY317" s="1">
        <v>0</v>
      </c>
      <c r="AZ317" s="1">
        <v>0</v>
      </c>
      <c r="BA317" s="1">
        <v>0</v>
      </c>
      <c r="BB317" s="1">
        <v>0</v>
      </c>
      <c r="BC317" s="200">
        <f>+SUM(Urq_InfraMR[[#This Row],[B.04.1 - Parque de Coches Remolcados Clase Unica]:[B.04.5 - Parque de Coches Remolcados para Servicios Especiales (Cartoneros)]])</f>
        <v>0</v>
      </c>
      <c r="BD317" s="356">
        <v>0</v>
      </c>
      <c r="BE317" s="1">
        <v>2</v>
      </c>
      <c r="BF317" s="1">
        <v>0</v>
      </c>
      <c r="BG317" s="235">
        <v>1435</v>
      </c>
    </row>
    <row r="318" spans="1:59">
      <c r="A318" s="1">
        <v>2019</v>
      </c>
      <c r="B318" s="1" t="s">
        <v>65</v>
      </c>
      <c r="C318" s="10">
        <v>0.2</v>
      </c>
      <c r="D318" s="10">
        <v>0</v>
      </c>
      <c r="E318" s="10">
        <v>0</v>
      </c>
      <c r="F318" s="10">
        <v>25.676639999999999</v>
      </c>
      <c r="G318" s="192">
        <f t="shared" si="28"/>
        <v>25.876639999999998</v>
      </c>
      <c r="H318" s="192">
        <f>+Urq_InfraMR[[#This Row],[Total Líneas de Explotación ]]</f>
        <v>25.876639999999998</v>
      </c>
      <c r="I318" s="192">
        <v>25.677</v>
      </c>
      <c r="J318" s="10">
        <v>0.2</v>
      </c>
      <c r="K318" s="10">
        <v>2.5569999999999999</v>
      </c>
      <c r="L318" s="10">
        <v>54.899000000000001</v>
      </c>
      <c r="M318" s="10">
        <v>3.875</v>
      </c>
      <c r="N318" s="192">
        <f>+Urq_InfraMR[[#This Row],[A.03.1 -  Longitud de Vías de Explotación No Electrificadas Troncales y Ramales (vía principal) (km)]]+Urq_InfraMR[[#This Row],[A.04.1 -  Longitud de Vías de Explotación Electrificadas Troncales y Ramales (vía principal) (km)]]</f>
        <v>55.099000000000004</v>
      </c>
      <c r="O318" s="192">
        <f>+Urq_InfraMR[[#This Row],[Total Vías (excluido Auxiliares)]]</f>
        <v>55.099000000000004</v>
      </c>
      <c r="P318" s="1">
        <v>4</v>
      </c>
      <c r="Q318" s="1">
        <v>19</v>
      </c>
      <c r="R318" s="1">
        <v>0</v>
      </c>
      <c r="S318" s="194">
        <f t="shared" si="29"/>
        <v>23</v>
      </c>
      <c r="T318" s="194">
        <v>23</v>
      </c>
      <c r="U318" s="1">
        <v>0</v>
      </c>
      <c r="V318" s="1">
        <v>23</v>
      </c>
      <c r="W318" s="1">
        <v>0</v>
      </c>
      <c r="X318" s="1">
        <v>0</v>
      </c>
      <c r="Y318" s="1">
        <v>3</v>
      </c>
      <c r="Z318" s="196">
        <f t="shared" si="35"/>
        <v>26</v>
      </c>
      <c r="AA318" s="1">
        <v>8</v>
      </c>
      <c r="AB318" s="1">
        <v>6</v>
      </c>
      <c r="AC318" s="1">
        <f>+Urq_InfraMR[[#This Row],[Total Pasos Vehiculares a Nivel]]</f>
        <v>26</v>
      </c>
      <c r="AD318" s="196">
        <f t="shared" si="31"/>
        <v>40</v>
      </c>
      <c r="AE318" s="1">
        <v>5</v>
      </c>
      <c r="AF318" s="1">
        <v>3</v>
      </c>
      <c r="AG318" s="1">
        <v>55</v>
      </c>
      <c r="AH318" s="196">
        <f t="shared" si="36"/>
        <v>63</v>
      </c>
      <c r="AI318" s="7">
        <v>18.658000000000001</v>
      </c>
      <c r="AJ318" s="7">
        <v>0</v>
      </c>
      <c r="AK318" s="7">
        <v>7.0919999999999996</v>
      </c>
      <c r="AL318" s="198">
        <f t="shared" si="37"/>
        <v>25.75</v>
      </c>
      <c r="AM318" s="1">
        <v>1</v>
      </c>
      <c r="AN318" s="1">
        <v>0</v>
      </c>
      <c r="AO318" s="1">
        <v>0</v>
      </c>
      <c r="AP318" s="200">
        <f t="shared" si="38"/>
        <v>1</v>
      </c>
      <c r="AQ318" s="1">
        <v>0</v>
      </c>
      <c r="AR318" s="1">
        <v>128</v>
      </c>
      <c r="AS318" s="1">
        <v>0</v>
      </c>
      <c r="AT318" s="200">
        <f>+Urq_InfraMR[[#This Row],[B.02.1 - Parque de Coches Eléctricos Motrices]]+Urq_InfraMR[[#This Row],[B.02.2 - Parque de Coches Eléctricos Motrices Remolcados Tipo R]]+Urq_InfraMR[[#This Row],[B.02.3 - Parque de Coches Eléctricos Motrices Tipo R]]</f>
        <v>128</v>
      </c>
      <c r="AU318" s="1">
        <v>0</v>
      </c>
      <c r="AV318" s="1">
        <v>0</v>
      </c>
      <c r="AW318" s="1">
        <v>0</v>
      </c>
      <c r="AX318" s="200">
        <f>+Urq_InfraMR[[#This Row],[B.03.1 - Parque de Coches Motores Motrices Remolcados]]+Urq_InfraMR[[#This Row],[B.03.2 - Parque de Coches Motores Motrices Intermedios]]+Urq_InfraMR[[#This Row],[B.03.3 - Parque de Coches Motores Motrices Cabina]]</f>
        <v>0</v>
      </c>
      <c r="AY318" s="1">
        <v>0</v>
      </c>
      <c r="AZ318" s="1">
        <v>0</v>
      </c>
      <c r="BA318" s="1">
        <v>0</v>
      </c>
      <c r="BB318" s="1">
        <v>0</v>
      </c>
      <c r="BC318" s="200">
        <f>+SUM(Urq_InfraMR[[#This Row],[B.04.1 - Parque de Coches Remolcados Clase Unica]:[B.04.5 - Parque de Coches Remolcados para Servicios Especiales (Cartoneros)]])</f>
        <v>0</v>
      </c>
      <c r="BD318" s="356">
        <v>0</v>
      </c>
      <c r="BE318" s="1">
        <v>2</v>
      </c>
      <c r="BF318" s="1">
        <v>0</v>
      </c>
      <c r="BG318" s="235">
        <v>1435</v>
      </c>
    </row>
    <row r="319" spans="1:59">
      <c r="A319" s="1">
        <v>2019</v>
      </c>
      <c r="B319" s="1" t="s">
        <v>66</v>
      </c>
      <c r="C319" s="10">
        <v>0.2</v>
      </c>
      <c r="D319" s="10">
        <v>0</v>
      </c>
      <c r="E319" s="10">
        <v>0</v>
      </c>
      <c r="F319" s="10">
        <v>25.676639999999999</v>
      </c>
      <c r="G319" s="192">
        <f t="shared" si="28"/>
        <v>25.876639999999998</v>
      </c>
      <c r="H319" s="192">
        <f>+Urq_InfraMR[[#This Row],[Total Líneas de Explotación ]]</f>
        <v>25.876639999999998</v>
      </c>
      <c r="I319" s="192">
        <v>25.677</v>
      </c>
      <c r="J319" s="10">
        <v>0.2</v>
      </c>
      <c r="K319" s="10">
        <v>2.5569999999999999</v>
      </c>
      <c r="L319" s="10">
        <v>54.899000000000001</v>
      </c>
      <c r="M319" s="10">
        <v>3.875</v>
      </c>
      <c r="N319" s="192">
        <f>+Urq_InfraMR[[#This Row],[A.03.1 -  Longitud de Vías de Explotación No Electrificadas Troncales y Ramales (vía principal) (km)]]+Urq_InfraMR[[#This Row],[A.04.1 -  Longitud de Vías de Explotación Electrificadas Troncales y Ramales (vía principal) (km)]]</f>
        <v>55.099000000000004</v>
      </c>
      <c r="O319" s="192">
        <f>+Urq_InfraMR[[#This Row],[Total Vías (excluido Auxiliares)]]</f>
        <v>55.099000000000004</v>
      </c>
      <c r="P319" s="1">
        <v>4</v>
      </c>
      <c r="Q319" s="1">
        <v>19</v>
      </c>
      <c r="R319" s="1">
        <v>0</v>
      </c>
      <c r="S319" s="194">
        <f t="shared" si="29"/>
        <v>23</v>
      </c>
      <c r="T319" s="194">
        <v>23</v>
      </c>
      <c r="U319" s="1">
        <v>0</v>
      </c>
      <c r="V319" s="1">
        <v>23</v>
      </c>
      <c r="W319" s="1">
        <v>0</v>
      </c>
      <c r="X319" s="1">
        <v>0</v>
      </c>
      <c r="Y319" s="1">
        <v>3</v>
      </c>
      <c r="Z319" s="196">
        <f t="shared" si="35"/>
        <v>26</v>
      </c>
      <c r="AA319" s="1">
        <v>8</v>
      </c>
      <c r="AB319" s="1">
        <v>6</v>
      </c>
      <c r="AC319" s="1">
        <f>+Urq_InfraMR[[#This Row],[Total Pasos Vehiculares a Nivel]]</f>
        <v>26</v>
      </c>
      <c r="AD319" s="196">
        <f t="shared" si="31"/>
        <v>40</v>
      </c>
      <c r="AE319" s="1">
        <v>5</v>
      </c>
      <c r="AF319" s="1">
        <v>3</v>
      </c>
      <c r="AG319" s="1">
        <v>55</v>
      </c>
      <c r="AH319" s="196">
        <f t="shared" si="36"/>
        <v>63</v>
      </c>
      <c r="AI319" s="7">
        <v>18.658000000000001</v>
      </c>
      <c r="AJ319" s="7">
        <v>0</v>
      </c>
      <c r="AK319" s="7">
        <v>7.0919999999999996</v>
      </c>
      <c r="AL319" s="198">
        <f t="shared" si="37"/>
        <v>25.75</v>
      </c>
      <c r="AM319" s="1">
        <v>1</v>
      </c>
      <c r="AN319" s="1">
        <v>0</v>
      </c>
      <c r="AO319" s="1">
        <v>0</v>
      </c>
      <c r="AP319" s="200">
        <f t="shared" si="38"/>
        <v>1</v>
      </c>
      <c r="AQ319" s="1">
        <v>0</v>
      </c>
      <c r="AR319" s="1">
        <v>128</v>
      </c>
      <c r="AS319" s="1">
        <v>0</v>
      </c>
      <c r="AT319" s="200">
        <f>+Urq_InfraMR[[#This Row],[B.02.1 - Parque de Coches Eléctricos Motrices]]+Urq_InfraMR[[#This Row],[B.02.2 - Parque de Coches Eléctricos Motrices Remolcados Tipo R]]+Urq_InfraMR[[#This Row],[B.02.3 - Parque de Coches Eléctricos Motrices Tipo R]]</f>
        <v>128</v>
      </c>
      <c r="AU319" s="1">
        <v>0</v>
      </c>
      <c r="AV319" s="1">
        <v>0</v>
      </c>
      <c r="AW319" s="1">
        <v>0</v>
      </c>
      <c r="AX319" s="200">
        <f>+Urq_InfraMR[[#This Row],[B.03.1 - Parque de Coches Motores Motrices Remolcados]]+Urq_InfraMR[[#This Row],[B.03.2 - Parque de Coches Motores Motrices Intermedios]]+Urq_InfraMR[[#This Row],[B.03.3 - Parque de Coches Motores Motrices Cabina]]</f>
        <v>0</v>
      </c>
      <c r="AY319" s="1">
        <v>0</v>
      </c>
      <c r="AZ319" s="1">
        <v>0</v>
      </c>
      <c r="BA319" s="1">
        <v>0</v>
      </c>
      <c r="BB319" s="1">
        <v>0</v>
      </c>
      <c r="BC319" s="200">
        <f>+SUM(Urq_InfraMR[[#This Row],[B.04.1 - Parque de Coches Remolcados Clase Unica]:[B.04.5 - Parque de Coches Remolcados para Servicios Especiales (Cartoneros)]])</f>
        <v>0</v>
      </c>
      <c r="BD319" s="356">
        <v>0</v>
      </c>
      <c r="BE319" s="1">
        <v>2</v>
      </c>
      <c r="BF319" s="1">
        <v>0</v>
      </c>
      <c r="BG319" s="235">
        <v>1435</v>
      </c>
    </row>
    <row r="320" spans="1:59">
      <c r="A320" s="1">
        <v>2019</v>
      </c>
      <c r="B320" s="1" t="s">
        <v>67</v>
      </c>
      <c r="C320" s="10">
        <v>0.2</v>
      </c>
      <c r="D320" s="10">
        <v>0</v>
      </c>
      <c r="E320" s="10">
        <v>0</v>
      </c>
      <c r="F320" s="10">
        <v>25.676639999999999</v>
      </c>
      <c r="G320" s="192">
        <f t="shared" si="28"/>
        <v>25.876639999999998</v>
      </c>
      <c r="H320" s="192">
        <f>+Urq_InfraMR[[#This Row],[Total Líneas de Explotación ]]</f>
        <v>25.876639999999998</v>
      </c>
      <c r="I320" s="192">
        <v>25.677</v>
      </c>
      <c r="J320" s="10">
        <v>0.2</v>
      </c>
      <c r="K320" s="10">
        <v>2.5569999999999999</v>
      </c>
      <c r="L320" s="10">
        <v>54.899000000000001</v>
      </c>
      <c r="M320" s="10">
        <v>3.875</v>
      </c>
      <c r="N320" s="192">
        <f>+Urq_InfraMR[[#This Row],[A.03.1 -  Longitud de Vías de Explotación No Electrificadas Troncales y Ramales (vía principal) (km)]]+Urq_InfraMR[[#This Row],[A.04.1 -  Longitud de Vías de Explotación Electrificadas Troncales y Ramales (vía principal) (km)]]</f>
        <v>55.099000000000004</v>
      </c>
      <c r="O320" s="192">
        <f>+Urq_InfraMR[[#This Row],[Total Vías (excluido Auxiliares)]]</f>
        <v>55.099000000000004</v>
      </c>
      <c r="P320" s="1">
        <v>4</v>
      </c>
      <c r="Q320" s="1">
        <v>19</v>
      </c>
      <c r="R320" s="1">
        <v>0</v>
      </c>
      <c r="S320" s="194">
        <f t="shared" si="29"/>
        <v>23</v>
      </c>
      <c r="T320" s="194">
        <v>23</v>
      </c>
      <c r="U320" s="1">
        <v>0</v>
      </c>
      <c r="V320" s="1">
        <v>23</v>
      </c>
      <c r="W320" s="1">
        <v>0</v>
      </c>
      <c r="X320" s="1">
        <v>0</v>
      </c>
      <c r="Y320" s="1">
        <v>3</v>
      </c>
      <c r="Z320" s="196">
        <f t="shared" si="35"/>
        <v>26</v>
      </c>
      <c r="AA320" s="1">
        <v>8</v>
      </c>
      <c r="AB320" s="1">
        <v>6</v>
      </c>
      <c r="AC320" s="1">
        <f>+Urq_InfraMR[[#This Row],[Total Pasos Vehiculares a Nivel]]</f>
        <v>26</v>
      </c>
      <c r="AD320" s="196">
        <f t="shared" si="31"/>
        <v>40</v>
      </c>
      <c r="AE320" s="1">
        <v>5</v>
      </c>
      <c r="AF320" s="1">
        <v>3</v>
      </c>
      <c r="AG320" s="1">
        <v>55</v>
      </c>
      <c r="AH320" s="196">
        <f t="shared" si="36"/>
        <v>63</v>
      </c>
      <c r="AI320" s="7">
        <v>18.658000000000001</v>
      </c>
      <c r="AJ320" s="7">
        <v>0</v>
      </c>
      <c r="AK320" s="7">
        <v>7.0919999999999996</v>
      </c>
      <c r="AL320" s="198">
        <f t="shared" si="37"/>
        <v>25.75</v>
      </c>
      <c r="AM320" s="1">
        <v>1</v>
      </c>
      <c r="AN320" s="1">
        <v>0</v>
      </c>
      <c r="AO320" s="1">
        <v>0</v>
      </c>
      <c r="AP320" s="200">
        <f t="shared" si="38"/>
        <v>1</v>
      </c>
      <c r="AQ320" s="1">
        <v>0</v>
      </c>
      <c r="AR320" s="1">
        <v>128</v>
      </c>
      <c r="AS320" s="1">
        <v>0</v>
      </c>
      <c r="AT320" s="200">
        <f>+Urq_InfraMR[[#This Row],[B.02.1 - Parque de Coches Eléctricos Motrices]]+Urq_InfraMR[[#This Row],[B.02.2 - Parque de Coches Eléctricos Motrices Remolcados Tipo R]]+Urq_InfraMR[[#This Row],[B.02.3 - Parque de Coches Eléctricos Motrices Tipo R]]</f>
        <v>128</v>
      </c>
      <c r="AU320" s="1">
        <v>0</v>
      </c>
      <c r="AV320" s="1">
        <v>0</v>
      </c>
      <c r="AW320" s="1">
        <v>0</v>
      </c>
      <c r="AX320" s="200">
        <f>+Urq_InfraMR[[#This Row],[B.03.1 - Parque de Coches Motores Motrices Remolcados]]+Urq_InfraMR[[#This Row],[B.03.2 - Parque de Coches Motores Motrices Intermedios]]+Urq_InfraMR[[#This Row],[B.03.3 - Parque de Coches Motores Motrices Cabina]]</f>
        <v>0</v>
      </c>
      <c r="AY320" s="1">
        <v>0</v>
      </c>
      <c r="AZ320" s="1">
        <v>0</v>
      </c>
      <c r="BA320" s="1">
        <v>0</v>
      </c>
      <c r="BB320" s="1">
        <v>0</v>
      </c>
      <c r="BC320" s="200">
        <f>+SUM(Urq_InfraMR[[#This Row],[B.04.1 - Parque de Coches Remolcados Clase Unica]:[B.04.5 - Parque de Coches Remolcados para Servicios Especiales (Cartoneros)]])</f>
        <v>0</v>
      </c>
      <c r="BD320" s="356">
        <v>0</v>
      </c>
      <c r="BE320" s="1">
        <v>2</v>
      </c>
      <c r="BF320" s="1">
        <v>0</v>
      </c>
      <c r="BG320" s="235">
        <v>1435</v>
      </c>
    </row>
    <row r="321" spans="1:59">
      <c r="A321" s="1">
        <v>2019</v>
      </c>
      <c r="B321" s="1" t="s">
        <v>68</v>
      </c>
      <c r="C321" s="10">
        <v>0.2</v>
      </c>
      <c r="D321" s="10">
        <v>0</v>
      </c>
      <c r="E321" s="10">
        <v>0</v>
      </c>
      <c r="F321" s="10">
        <v>25.676639999999999</v>
      </c>
      <c r="G321" s="192">
        <f t="shared" si="28"/>
        <v>25.876639999999998</v>
      </c>
      <c r="H321" s="192">
        <f>+Urq_InfraMR[[#This Row],[Total Líneas de Explotación ]]</f>
        <v>25.876639999999998</v>
      </c>
      <c r="I321" s="192">
        <v>25.677</v>
      </c>
      <c r="J321" s="10">
        <v>0.2</v>
      </c>
      <c r="K321" s="10">
        <v>2.5569999999999999</v>
      </c>
      <c r="L321" s="10">
        <v>54.899000000000001</v>
      </c>
      <c r="M321" s="10">
        <v>3.875</v>
      </c>
      <c r="N321" s="192">
        <f>+Urq_InfraMR[[#This Row],[A.03.1 -  Longitud de Vías de Explotación No Electrificadas Troncales y Ramales (vía principal) (km)]]+Urq_InfraMR[[#This Row],[A.04.1 -  Longitud de Vías de Explotación Electrificadas Troncales y Ramales (vía principal) (km)]]</f>
        <v>55.099000000000004</v>
      </c>
      <c r="O321" s="192">
        <f>+Urq_InfraMR[[#This Row],[Total Vías (excluido Auxiliares)]]</f>
        <v>55.099000000000004</v>
      </c>
      <c r="P321" s="1">
        <v>4</v>
      </c>
      <c r="Q321" s="1">
        <v>19</v>
      </c>
      <c r="R321" s="1">
        <v>0</v>
      </c>
      <c r="S321" s="194">
        <f t="shared" si="29"/>
        <v>23</v>
      </c>
      <c r="T321" s="194">
        <v>23</v>
      </c>
      <c r="U321" s="1">
        <v>0</v>
      </c>
      <c r="V321" s="1">
        <v>23</v>
      </c>
      <c r="W321" s="1">
        <v>0</v>
      </c>
      <c r="X321" s="1">
        <v>0</v>
      </c>
      <c r="Y321" s="1">
        <v>3</v>
      </c>
      <c r="Z321" s="196">
        <f t="shared" si="35"/>
        <v>26</v>
      </c>
      <c r="AA321" s="1">
        <v>8</v>
      </c>
      <c r="AB321" s="1">
        <v>6</v>
      </c>
      <c r="AC321" s="1">
        <f>+Urq_InfraMR[[#This Row],[Total Pasos Vehiculares a Nivel]]</f>
        <v>26</v>
      </c>
      <c r="AD321" s="196">
        <f t="shared" si="31"/>
        <v>40</v>
      </c>
      <c r="AE321" s="1">
        <v>5</v>
      </c>
      <c r="AF321" s="1">
        <v>3</v>
      </c>
      <c r="AG321" s="1">
        <v>55</v>
      </c>
      <c r="AH321" s="196">
        <f t="shared" si="36"/>
        <v>63</v>
      </c>
      <c r="AI321" s="7">
        <v>18.658000000000001</v>
      </c>
      <c r="AJ321" s="7">
        <v>0</v>
      </c>
      <c r="AK321" s="7">
        <v>7.0919999999999996</v>
      </c>
      <c r="AL321" s="198">
        <f t="shared" si="37"/>
        <v>25.75</v>
      </c>
      <c r="AM321" s="1">
        <v>1</v>
      </c>
      <c r="AN321" s="1">
        <v>0</v>
      </c>
      <c r="AO321" s="1">
        <v>0</v>
      </c>
      <c r="AP321" s="200">
        <f t="shared" si="38"/>
        <v>1</v>
      </c>
      <c r="AQ321" s="1">
        <v>0</v>
      </c>
      <c r="AR321" s="1">
        <v>128</v>
      </c>
      <c r="AS321" s="1">
        <v>0</v>
      </c>
      <c r="AT321" s="200">
        <f>+Urq_InfraMR[[#This Row],[B.02.1 - Parque de Coches Eléctricos Motrices]]+Urq_InfraMR[[#This Row],[B.02.2 - Parque de Coches Eléctricos Motrices Remolcados Tipo R]]+Urq_InfraMR[[#This Row],[B.02.3 - Parque de Coches Eléctricos Motrices Tipo R]]</f>
        <v>128</v>
      </c>
      <c r="AU321" s="1">
        <v>0</v>
      </c>
      <c r="AV321" s="1">
        <v>0</v>
      </c>
      <c r="AW321" s="1">
        <v>0</v>
      </c>
      <c r="AX321" s="200">
        <f>+Urq_InfraMR[[#This Row],[B.03.1 - Parque de Coches Motores Motrices Remolcados]]+Urq_InfraMR[[#This Row],[B.03.2 - Parque de Coches Motores Motrices Intermedios]]+Urq_InfraMR[[#This Row],[B.03.3 - Parque de Coches Motores Motrices Cabina]]</f>
        <v>0</v>
      </c>
      <c r="AY321" s="1">
        <v>0</v>
      </c>
      <c r="AZ321" s="1">
        <v>0</v>
      </c>
      <c r="BA321" s="1">
        <v>0</v>
      </c>
      <c r="BB321" s="1">
        <v>0</v>
      </c>
      <c r="BC321" s="200">
        <f>+SUM(Urq_InfraMR[[#This Row],[B.04.1 - Parque de Coches Remolcados Clase Unica]:[B.04.5 - Parque de Coches Remolcados para Servicios Especiales (Cartoneros)]])</f>
        <v>0</v>
      </c>
      <c r="BD321" s="356">
        <v>0</v>
      </c>
      <c r="BE321" s="1">
        <v>2</v>
      </c>
      <c r="BF321" s="1">
        <v>0</v>
      </c>
      <c r="BG321" s="235">
        <v>1435</v>
      </c>
    </row>
    <row r="322" spans="1:59">
      <c r="A322" s="1">
        <v>2019</v>
      </c>
      <c r="B322" s="1" t="s">
        <v>69</v>
      </c>
      <c r="C322" s="10">
        <v>0.2</v>
      </c>
      <c r="D322" s="10">
        <v>0</v>
      </c>
      <c r="E322" s="10">
        <v>0</v>
      </c>
      <c r="F322" s="10">
        <v>25.676639999999999</v>
      </c>
      <c r="G322" s="192">
        <f t="shared" ref="G322:G362" si="39">SUM(C322:F322)</f>
        <v>25.876639999999998</v>
      </c>
      <c r="H322" s="192">
        <f>+Urq_InfraMR[[#This Row],[Total Líneas de Explotación ]]</f>
        <v>25.876639999999998</v>
      </c>
      <c r="I322" s="192">
        <v>25.677</v>
      </c>
      <c r="J322" s="10">
        <v>0.2</v>
      </c>
      <c r="K322" s="10">
        <v>2.5569999999999999</v>
      </c>
      <c r="L322" s="10">
        <v>54.899000000000001</v>
      </c>
      <c r="M322" s="10">
        <v>3.875</v>
      </c>
      <c r="N322" s="192">
        <f>+Urq_InfraMR[[#This Row],[A.03.1 -  Longitud de Vías de Explotación No Electrificadas Troncales y Ramales (vía principal) (km)]]+Urq_InfraMR[[#This Row],[A.04.1 -  Longitud de Vías de Explotación Electrificadas Troncales y Ramales (vía principal) (km)]]</f>
        <v>55.099000000000004</v>
      </c>
      <c r="O322" s="192">
        <f>+Urq_InfraMR[[#This Row],[Total Vías (excluido Auxiliares)]]</f>
        <v>55.099000000000004</v>
      </c>
      <c r="P322" s="1">
        <v>4</v>
      </c>
      <c r="Q322" s="1">
        <v>19</v>
      </c>
      <c r="R322" s="1">
        <v>0</v>
      </c>
      <c r="S322" s="194">
        <f t="shared" ref="S322:S362" si="40">SUM(P322:R322)</f>
        <v>23</v>
      </c>
      <c r="T322" s="194">
        <v>23</v>
      </c>
      <c r="U322" s="1">
        <v>0</v>
      </c>
      <c r="V322" s="1">
        <v>23</v>
      </c>
      <c r="W322" s="1">
        <v>0</v>
      </c>
      <c r="X322" s="1">
        <v>0</v>
      </c>
      <c r="Y322" s="1">
        <v>3</v>
      </c>
      <c r="Z322" s="196">
        <f t="shared" si="35"/>
        <v>26</v>
      </c>
      <c r="AA322" s="1">
        <v>8</v>
      </c>
      <c r="AB322" s="1">
        <v>6</v>
      </c>
      <c r="AC322" s="1">
        <f>+Urq_InfraMR[[#This Row],[Total Pasos Vehiculares a Nivel]]</f>
        <v>26</v>
      </c>
      <c r="AD322" s="196">
        <f t="shared" ref="AD322:AD362" si="41">SUM(AA322:AC322)</f>
        <v>40</v>
      </c>
      <c r="AE322" s="1">
        <v>5</v>
      </c>
      <c r="AF322" s="1">
        <v>3</v>
      </c>
      <c r="AG322" s="1">
        <v>55</v>
      </c>
      <c r="AH322" s="196">
        <f t="shared" si="36"/>
        <v>63</v>
      </c>
      <c r="AI322" s="7">
        <v>18.658000000000001</v>
      </c>
      <c r="AJ322" s="7">
        <v>0</v>
      </c>
      <c r="AK322" s="7">
        <v>7.0919999999999996</v>
      </c>
      <c r="AL322" s="198">
        <f t="shared" si="37"/>
        <v>25.75</v>
      </c>
      <c r="AM322" s="1">
        <v>1</v>
      </c>
      <c r="AN322" s="1">
        <v>0</v>
      </c>
      <c r="AO322" s="1">
        <v>0</v>
      </c>
      <c r="AP322" s="200">
        <f t="shared" si="38"/>
        <v>1</v>
      </c>
      <c r="AQ322" s="1">
        <v>0</v>
      </c>
      <c r="AR322" s="1">
        <v>128</v>
      </c>
      <c r="AS322" s="1">
        <v>0</v>
      </c>
      <c r="AT322" s="200">
        <f>+Urq_InfraMR[[#This Row],[B.02.1 - Parque de Coches Eléctricos Motrices]]+Urq_InfraMR[[#This Row],[B.02.2 - Parque de Coches Eléctricos Motrices Remolcados Tipo R]]+Urq_InfraMR[[#This Row],[B.02.3 - Parque de Coches Eléctricos Motrices Tipo R]]</f>
        <v>128</v>
      </c>
      <c r="AU322" s="1">
        <v>0</v>
      </c>
      <c r="AV322" s="1">
        <v>0</v>
      </c>
      <c r="AW322" s="1">
        <v>0</v>
      </c>
      <c r="AX322" s="200">
        <f>+Urq_InfraMR[[#This Row],[B.03.1 - Parque de Coches Motores Motrices Remolcados]]+Urq_InfraMR[[#This Row],[B.03.2 - Parque de Coches Motores Motrices Intermedios]]+Urq_InfraMR[[#This Row],[B.03.3 - Parque de Coches Motores Motrices Cabina]]</f>
        <v>0</v>
      </c>
      <c r="AY322" s="1">
        <v>0</v>
      </c>
      <c r="AZ322" s="1">
        <v>0</v>
      </c>
      <c r="BA322" s="1">
        <v>0</v>
      </c>
      <c r="BB322" s="1">
        <v>0</v>
      </c>
      <c r="BC322" s="200">
        <f>+SUM(Urq_InfraMR[[#This Row],[B.04.1 - Parque de Coches Remolcados Clase Unica]:[B.04.5 - Parque de Coches Remolcados para Servicios Especiales (Cartoneros)]])</f>
        <v>0</v>
      </c>
      <c r="BD322" s="356">
        <v>0</v>
      </c>
      <c r="BE322" s="1">
        <v>2</v>
      </c>
      <c r="BF322" s="1">
        <v>0</v>
      </c>
      <c r="BG322" s="235">
        <v>1435</v>
      </c>
    </row>
    <row r="323" spans="1:59">
      <c r="A323" s="1">
        <v>2019</v>
      </c>
      <c r="B323" s="1" t="s">
        <v>70</v>
      </c>
      <c r="C323" s="10">
        <v>0.2</v>
      </c>
      <c r="D323" s="10">
        <v>0</v>
      </c>
      <c r="E323" s="10">
        <v>0</v>
      </c>
      <c r="F323" s="10">
        <v>25.676639999999999</v>
      </c>
      <c r="G323" s="192">
        <f t="shared" si="39"/>
        <v>25.876639999999998</v>
      </c>
      <c r="H323" s="192">
        <f>+Urq_InfraMR[[#This Row],[Total Líneas de Explotación ]]</f>
        <v>25.876639999999998</v>
      </c>
      <c r="I323" s="192">
        <v>25.677</v>
      </c>
      <c r="J323" s="10">
        <v>0.2</v>
      </c>
      <c r="K323" s="10">
        <v>2.5569999999999999</v>
      </c>
      <c r="L323" s="10">
        <v>54.899000000000001</v>
      </c>
      <c r="M323" s="10">
        <v>3.875</v>
      </c>
      <c r="N323" s="192">
        <f>+Urq_InfraMR[[#This Row],[A.03.1 -  Longitud de Vías de Explotación No Electrificadas Troncales y Ramales (vía principal) (km)]]+Urq_InfraMR[[#This Row],[A.04.1 -  Longitud de Vías de Explotación Electrificadas Troncales y Ramales (vía principal) (km)]]</f>
        <v>55.099000000000004</v>
      </c>
      <c r="O323" s="192">
        <f>+Urq_InfraMR[[#This Row],[Total Vías (excluido Auxiliares)]]</f>
        <v>55.099000000000004</v>
      </c>
      <c r="P323" s="1">
        <v>4</v>
      </c>
      <c r="Q323" s="1">
        <v>19</v>
      </c>
      <c r="R323" s="1">
        <v>0</v>
      </c>
      <c r="S323" s="194">
        <f t="shared" si="40"/>
        <v>23</v>
      </c>
      <c r="T323" s="194">
        <v>23</v>
      </c>
      <c r="U323" s="1">
        <v>0</v>
      </c>
      <c r="V323" s="1">
        <v>23</v>
      </c>
      <c r="W323" s="1">
        <v>0</v>
      </c>
      <c r="X323" s="1">
        <v>0</v>
      </c>
      <c r="Y323" s="1">
        <v>3</v>
      </c>
      <c r="Z323" s="196">
        <f t="shared" si="35"/>
        <v>26</v>
      </c>
      <c r="AA323" s="1">
        <v>8</v>
      </c>
      <c r="AB323" s="1">
        <v>6</v>
      </c>
      <c r="AC323" s="1">
        <f>+Urq_InfraMR[[#This Row],[Total Pasos Vehiculares a Nivel]]</f>
        <v>26</v>
      </c>
      <c r="AD323" s="196">
        <f t="shared" si="41"/>
        <v>40</v>
      </c>
      <c r="AE323" s="1">
        <v>5</v>
      </c>
      <c r="AF323" s="1">
        <v>3</v>
      </c>
      <c r="AG323" s="1">
        <v>55</v>
      </c>
      <c r="AH323" s="196">
        <f t="shared" si="36"/>
        <v>63</v>
      </c>
      <c r="AI323" s="7">
        <v>18.658000000000001</v>
      </c>
      <c r="AJ323" s="7">
        <v>0</v>
      </c>
      <c r="AK323" s="7">
        <v>7.0919999999999996</v>
      </c>
      <c r="AL323" s="198">
        <f t="shared" si="37"/>
        <v>25.75</v>
      </c>
      <c r="AM323" s="1">
        <v>1</v>
      </c>
      <c r="AN323" s="1">
        <v>0</v>
      </c>
      <c r="AO323" s="1">
        <v>0</v>
      </c>
      <c r="AP323" s="200">
        <f t="shared" si="38"/>
        <v>1</v>
      </c>
      <c r="AQ323" s="1">
        <v>0</v>
      </c>
      <c r="AR323" s="1">
        <v>128</v>
      </c>
      <c r="AS323" s="1">
        <v>0</v>
      </c>
      <c r="AT323" s="200">
        <f>+Urq_InfraMR[[#This Row],[B.02.1 - Parque de Coches Eléctricos Motrices]]+Urq_InfraMR[[#This Row],[B.02.2 - Parque de Coches Eléctricos Motrices Remolcados Tipo R]]+Urq_InfraMR[[#This Row],[B.02.3 - Parque de Coches Eléctricos Motrices Tipo R]]</f>
        <v>128</v>
      </c>
      <c r="AU323" s="1">
        <v>0</v>
      </c>
      <c r="AV323" s="1">
        <v>0</v>
      </c>
      <c r="AW323" s="1">
        <v>0</v>
      </c>
      <c r="AX323" s="200">
        <f>+Urq_InfraMR[[#This Row],[B.03.1 - Parque de Coches Motores Motrices Remolcados]]+Urq_InfraMR[[#This Row],[B.03.2 - Parque de Coches Motores Motrices Intermedios]]+Urq_InfraMR[[#This Row],[B.03.3 - Parque de Coches Motores Motrices Cabina]]</f>
        <v>0</v>
      </c>
      <c r="AY323" s="1">
        <v>0</v>
      </c>
      <c r="AZ323" s="1">
        <v>0</v>
      </c>
      <c r="BA323" s="1">
        <v>0</v>
      </c>
      <c r="BB323" s="1">
        <v>0</v>
      </c>
      <c r="BC323" s="200">
        <f>+SUM(Urq_InfraMR[[#This Row],[B.04.1 - Parque de Coches Remolcados Clase Unica]:[B.04.5 - Parque de Coches Remolcados para Servicios Especiales (Cartoneros)]])</f>
        <v>0</v>
      </c>
      <c r="BD323" s="356">
        <v>0</v>
      </c>
      <c r="BE323" s="1">
        <v>2</v>
      </c>
      <c r="BF323" s="1">
        <v>0</v>
      </c>
      <c r="BG323" s="235">
        <v>1435</v>
      </c>
    </row>
    <row r="324" spans="1:59">
      <c r="A324" s="1">
        <v>2019</v>
      </c>
      <c r="B324" s="1" t="s">
        <v>71</v>
      </c>
      <c r="C324" s="10">
        <v>0.2</v>
      </c>
      <c r="D324" s="10">
        <v>0</v>
      </c>
      <c r="E324" s="10">
        <v>0</v>
      </c>
      <c r="F324" s="10">
        <v>25.676639999999999</v>
      </c>
      <c r="G324" s="192">
        <f t="shared" si="39"/>
        <v>25.876639999999998</v>
      </c>
      <c r="H324" s="192">
        <f>+Urq_InfraMR[[#This Row],[Total Líneas de Explotación ]]</f>
        <v>25.876639999999998</v>
      </c>
      <c r="I324" s="192">
        <v>25.677</v>
      </c>
      <c r="J324" s="10">
        <v>0.2</v>
      </c>
      <c r="K324" s="10">
        <v>2.5569999999999999</v>
      </c>
      <c r="L324" s="10">
        <v>54.899000000000001</v>
      </c>
      <c r="M324" s="10">
        <v>3.875</v>
      </c>
      <c r="N324" s="192">
        <f>+Urq_InfraMR[[#This Row],[A.03.1 -  Longitud de Vías de Explotación No Electrificadas Troncales y Ramales (vía principal) (km)]]+Urq_InfraMR[[#This Row],[A.04.1 -  Longitud de Vías de Explotación Electrificadas Troncales y Ramales (vía principal) (km)]]</f>
        <v>55.099000000000004</v>
      </c>
      <c r="O324" s="192">
        <f>+Urq_InfraMR[[#This Row],[Total Vías (excluido Auxiliares)]]</f>
        <v>55.099000000000004</v>
      </c>
      <c r="P324" s="1">
        <v>4</v>
      </c>
      <c r="Q324" s="1">
        <v>19</v>
      </c>
      <c r="R324" s="1">
        <v>0</v>
      </c>
      <c r="S324" s="194">
        <f t="shared" si="40"/>
        <v>23</v>
      </c>
      <c r="T324" s="194">
        <v>23</v>
      </c>
      <c r="U324" s="1">
        <v>0</v>
      </c>
      <c r="V324" s="1">
        <v>23</v>
      </c>
      <c r="W324" s="1">
        <v>0</v>
      </c>
      <c r="X324" s="1">
        <v>0</v>
      </c>
      <c r="Y324" s="1">
        <v>3</v>
      </c>
      <c r="Z324" s="196">
        <f t="shared" si="35"/>
        <v>26</v>
      </c>
      <c r="AA324" s="1">
        <v>8</v>
      </c>
      <c r="AB324" s="1">
        <v>6</v>
      </c>
      <c r="AC324" s="1">
        <f>+Urq_InfraMR[[#This Row],[Total Pasos Vehiculares a Nivel]]</f>
        <v>26</v>
      </c>
      <c r="AD324" s="196">
        <f t="shared" si="41"/>
        <v>40</v>
      </c>
      <c r="AE324" s="1">
        <v>5</v>
      </c>
      <c r="AF324" s="1">
        <v>3</v>
      </c>
      <c r="AG324" s="1">
        <v>55</v>
      </c>
      <c r="AH324" s="196">
        <f t="shared" si="36"/>
        <v>63</v>
      </c>
      <c r="AI324" s="7">
        <v>18.658000000000001</v>
      </c>
      <c r="AJ324" s="7">
        <v>0</v>
      </c>
      <c r="AK324" s="7">
        <v>7.0919999999999996</v>
      </c>
      <c r="AL324" s="198">
        <f t="shared" si="37"/>
        <v>25.75</v>
      </c>
      <c r="AM324" s="1">
        <v>1</v>
      </c>
      <c r="AN324" s="1">
        <v>0</v>
      </c>
      <c r="AO324" s="1">
        <v>0</v>
      </c>
      <c r="AP324" s="200">
        <f t="shared" si="38"/>
        <v>1</v>
      </c>
      <c r="AQ324" s="1">
        <v>0</v>
      </c>
      <c r="AR324" s="1">
        <v>128</v>
      </c>
      <c r="AS324" s="1">
        <v>0</v>
      </c>
      <c r="AT324" s="200">
        <f>+Urq_InfraMR[[#This Row],[B.02.1 - Parque de Coches Eléctricos Motrices]]+Urq_InfraMR[[#This Row],[B.02.2 - Parque de Coches Eléctricos Motrices Remolcados Tipo R]]+Urq_InfraMR[[#This Row],[B.02.3 - Parque de Coches Eléctricos Motrices Tipo R]]</f>
        <v>128</v>
      </c>
      <c r="AU324" s="1">
        <v>0</v>
      </c>
      <c r="AV324" s="1">
        <v>0</v>
      </c>
      <c r="AW324" s="1">
        <v>0</v>
      </c>
      <c r="AX324" s="200">
        <f>+Urq_InfraMR[[#This Row],[B.03.1 - Parque de Coches Motores Motrices Remolcados]]+Urq_InfraMR[[#This Row],[B.03.2 - Parque de Coches Motores Motrices Intermedios]]+Urq_InfraMR[[#This Row],[B.03.3 - Parque de Coches Motores Motrices Cabina]]</f>
        <v>0</v>
      </c>
      <c r="AY324" s="1">
        <v>0</v>
      </c>
      <c r="AZ324" s="1">
        <v>0</v>
      </c>
      <c r="BA324" s="1">
        <v>0</v>
      </c>
      <c r="BB324" s="1">
        <v>0</v>
      </c>
      <c r="BC324" s="200">
        <f>+SUM(Urq_InfraMR[[#This Row],[B.04.1 - Parque de Coches Remolcados Clase Unica]:[B.04.5 - Parque de Coches Remolcados para Servicios Especiales (Cartoneros)]])</f>
        <v>0</v>
      </c>
      <c r="BD324" s="356">
        <v>0</v>
      </c>
      <c r="BE324" s="1">
        <v>2</v>
      </c>
      <c r="BF324" s="1">
        <v>0</v>
      </c>
      <c r="BG324" s="235">
        <v>1435</v>
      </c>
    </row>
    <row r="325" spans="1:59">
      <c r="A325" s="1">
        <v>2019</v>
      </c>
      <c r="B325" s="1" t="s">
        <v>72</v>
      </c>
      <c r="C325" s="10">
        <v>0.2</v>
      </c>
      <c r="D325" s="10">
        <v>0</v>
      </c>
      <c r="E325" s="10">
        <v>0</v>
      </c>
      <c r="F325" s="10">
        <v>25.676639999999999</v>
      </c>
      <c r="G325" s="192">
        <f t="shared" si="39"/>
        <v>25.876639999999998</v>
      </c>
      <c r="H325" s="192">
        <f>+Urq_InfraMR[[#This Row],[Total Líneas de Explotación ]]</f>
        <v>25.876639999999998</v>
      </c>
      <c r="I325" s="192">
        <v>25.677</v>
      </c>
      <c r="J325" s="10">
        <v>0.2</v>
      </c>
      <c r="K325" s="10">
        <v>2.5569999999999999</v>
      </c>
      <c r="L325" s="10">
        <v>54.899000000000001</v>
      </c>
      <c r="M325" s="10">
        <v>3.875</v>
      </c>
      <c r="N325" s="192">
        <f>+Urq_InfraMR[[#This Row],[A.03.1 -  Longitud de Vías de Explotación No Electrificadas Troncales y Ramales (vía principal) (km)]]+Urq_InfraMR[[#This Row],[A.04.1 -  Longitud de Vías de Explotación Electrificadas Troncales y Ramales (vía principal) (km)]]</f>
        <v>55.099000000000004</v>
      </c>
      <c r="O325" s="192">
        <f>+Urq_InfraMR[[#This Row],[Total Vías (excluido Auxiliares)]]</f>
        <v>55.099000000000004</v>
      </c>
      <c r="P325" s="1">
        <v>4</v>
      </c>
      <c r="Q325" s="1">
        <v>19</v>
      </c>
      <c r="R325" s="1">
        <v>0</v>
      </c>
      <c r="S325" s="194">
        <f t="shared" si="40"/>
        <v>23</v>
      </c>
      <c r="T325" s="194">
        <v>23</v>
      </c>
      <c r="U325" s="1">
        <v>0</v>
      </c>
      <c r="V325" s="1">
        <v>23</v>
      </c>
      <c r="W325" s="1">
        <v>0</v>
      </c>
      <c r="X325" s="1">
        <v>0</v>
      </c>
      <c r="Y325" s="1">
        <v>3</v>
      </c>
      <c r="Z325" s="196">
        <f t="shared" si="35"/>
        <v>26</v>
      </c>
      <c r="AA325" s="1">
        <v>8</v>
      </c>
      <c r="AB325" s="1">
        <v>6</v>
      </c>
      <c r="AC325" s="1">
        <f>+Urq_InfraMR[[#This Row],[Total Pasos Vehiculares a Nivel]]</f>
        <v>26</v>
      </c>
      <c r="AD325" s="196">
        <f t="shared" si="41"/>
        <v>40</v>
      </c>
      <c r="AE325" s="1">
        <v>5</v>
      </c>
      <c r="AF325" s="1">
        <v>3</v>
      </c>
      <c r="AG325" s="1">
        <v>55</v>
      </c>
      <c r="AH325" s="196">
        <f t="shared" si="36"/>
        <v>63</v>
      </c>
      <c r="AI325" s="7">
        <v>18.658000000000001</v>
      </c>
      <c r="AJ325" s="7">
        <v>0</v>
      </c>
      <c r="AK325" s="7">
        <v>7.0919999999999996</v>
      </c>
      <c r="AL325" s="198">
        <f t="shared" si="37"/>
        <v>25.75</v>
      </c>
      <c r="AM325" s="1">
        <v>1</v>
      </c>
      <c r="AN325" s="1">
        <v>0</v>
      </c>
      <c r="AO325" s="1">
        <v>0</v>
      </c>
      <c r="AP325" s="200">
        <f t="shared" si="38"/>
        <v>1</v>
      </c>
      <c r="AQ325" s="1">
        <v>0</v>
      </c>
      <c r="AR325" s="1">
        <v>128</v>
      </c>
      <c r="AS325" s="1">
        <v>0</v>
      </c>
      <c r="AT325" s="200">
        <f>+Urq_InfraMR[[#This Row],[B.02.1 - Parque de Coches Eléctricos Motrices]]+Urq_InfraMR[[#This Row],[B.02.2 - Parque de Coches Eléctricos Motrices Remolcados Tipo R]]+Urq_InfraMR[[#This Row],[B.02.3 - Parque de Coches Eléctricos Motrices Tipo R]]</f>
        <v>128</v>
      </c>
      <c r="AU325" s="1">
        <v>0</v>
      </c>
      <c r="AV325" s="1">
        <v>0</v>
      </c>
      <c r="AW325" s="1">
        <v>0</v>
      </c>
      <c r="AX325" s="200">
        <f>+Urq_InfraMR[[#This Row],[B.03.1 - Parque de Coches Motores Motrices Remolcados]]+Urq_InfraMR[[#This Row],[B.03.2 - Parque de Coches Motores Motrices Intermedios]]+Urq_InfraMR[[#This Row],[B.03.3 - Parque de Coches Motores Motrices Cabina]]</f>
        <v>0</v>
      </c>
      <c r="AY325" s="1">
        <v>0</v>
      </c>
      <c r="AZ325" s="1">
        <v>0</v>
      </c>
      <c r="BA325" s="1">
        <v>0</v>
      </c>
      <c r="BB325" s="1">
        <v>0</v>
      </c>
      <c r="BC325" s="200">
        <f>+SUM(Urq_InfraMR[[#This Row],[B.04.1 - Parque de Coches Remolcados Clase Unica]:[B.04.5 - Parque de Coches Remolcados para Servicios Especiales (Cartoneros)]])</f>
        <v>0</v>
      </c>
      <c r="BD325" s="356">
        <v>0</v>
      </c>
      <c r="BE325" s="1">
        <v>2</v>
      </c>
      <c r="BF325" s="1">
        <v>0</v>
      </c>
      <c r="BG325" s="235">
        <v>1435</v>
      </c>
    </row>
    <row r="326" spans="1:59">
      <c r="A326" s="1">
        <v>2020</v>
      </c>
      <c r="B326" s="1" t="s">
        <v>61</v>
      </c>
      <c r="C326" s="10">
        <v>0.2</v>
      </c>
      <c r="D326" s="10">
        <v>0</v>
      </c>
      <c r="E326" s="10">
        <v>0</v>
      </c>
      <c r="F326" s="10">
        <v>25.676639999999999</v>
      </c>
      <c r="G326" s="192">
        <f t="shared" si="39"/>
        <v>25.876639999999998</v>
      </c>
      <c r="H326" s="192">
        <f>+Urq_InfraMR[[#This Row],[Total Líneas de Explotación ]]</f>
        <v>25.876639999999998</v>
      </c>
      <c r="I326" s="192">
        <v>25.677</v>
      </c>
      <c r="J326" s="10">
        <v>0.2</v>
      </c>
      <c r="K326" s="10">
        <v>2.5569999999999999</v>
      </c>
      <c r="L326" s="10">
        <v>54.899000000000001</v>
      </c>
      <c r="M326" s="10">
        <v>3.875</v>
      </c>
      <c r="N326" s="192">
        <f>+Urq_InfraMR[[#This Row],[A.03.1 -  Longitud de Vías de Explotación No Electrificadas Troncales y Ramales (vía principal) (km)]]+Urq_InfraMR[[#This Row],[A.04.1 -  Longitud de Vías de Explotación Electrificadas Troncales y Ramales (vía principal) (km)]]</f>
        <v>55.099000000000004</v>
      </c>
      <c r="O326" s="192">
        <f>+Urq_InfraMR[[#This Row],[Total Vías (excluido Auxiliares)]]</f>
        <v>55.099000000000004</v>
      </c>
      <c r="P326" s="1">
        <v>4</v>
      </c>
      <c r="Q326" s="1">
        <v>19</v>
      </c>
      <c r="R326" s="1">
        <v>0</v>
      </c>
      <c r="S326" s="194">
        <f t="shared" si="40"/>
        <v>23</v>
      </c>
      <c r="T326" s="194">
        <v>23</v>
      </c>
      <c r="U326" s="1">
        <v>0</v>
      </c>
      <c r="V326" s="1">
        <v>23</v>
      </c>
      <c r="W326" s="1">
        <v>0</v>
      </c>
      <c r="X326" s="1">
        <v>0</v>
      </c>
      <c r="Y326" s="1">
        <v>3</v>
      </c>
      <c r="Z326" s="196">
        <f t="shared" si="35"/>
        <v>26</v>
      </c>
      <c r="AA326" s="1">
        <v>8</v>
      </c>
      <c r="AB326" s="1">
        <v>6</v>
      </c>
      <c r="AC326" s="1">
        <f>+Urq_InfraMR[[#This Row],[Total Pasos Vehiculares a Nivel]]</f>
        <v>26</v>
      </c>
      <c r="AD326" s="196">
        <f t="shared" si="41"/>
        <v>40</v>
      </c>
      <c r="AE326" s="1">
        <v>5</v>
      </c>
      <c r="AF326" s="1">
        <v>3</v>
      </c>
      <c r="AG326" s="1">
        <v>55</v>
      </c>
      <c r="AH326" s="196">
        <f t="shared" si="36"/>
        <v>63</v>
      </c>
      <c r="AI326" s="7">
        <v>18.658000000000001</v>
      </c>
      <c r="AJ326" s="7">
        <v>0</v>
      </c>
      <c r="AK326" s="7">
        <v>7.0919999999999996</v>
      </c>
      <c r="AL326" s="198">
        <f t="shared" si="37"/>
        <v>25.75</v>
      </c>
      <c r="AM326" s="1">
        <v>1</v>
      </c>
      <c r="AN326" s="1">
        <v>0</v>
      </c>
      <c r="AO326" s="1">
        <v>0</v>
      </c>
      <c r="AP326" s="200">
        <f t="shared" si="38"/>
        <v>1</v>
      </c>
      <c r="AQ326" s="1">
        <v>0</v>
      </c>
      <c r="AR326" s="1">
        <v>128</v>
      </c>
      <c r="AS326" s="1">
        <v>0</v>
      </c>
      <c r="AT326" s="200">
        <f>+Urq_InfraMR[[#This Row],[B.02.1 - Parque de Coches Eléctricos Motrices]]+Urq_InfraMR[[#This Row],[B.02.2 - Parque de Coches Eléctricos Motrices Remolcados Tipo R]]+Urq_InfraMR[[#This Row],[B.02.3 - Parque de Coches Eléctricos Motrices Tipo R]]</f>
        <v>128</v>
      </c>
      <c r="AU326" s="1">
        <v>0</v>
      </c>
      <c r="AV326" s="1">
        <v>0</v>
      </c>
      <c r="AW326" s="1">
        <v>0</v>
      </c>
      <c r="AX326" s="200">
        <f>+Urq_InfraMR[[#This Row],[B.03.1 - Parque de Coches Motores Motrices Remolcados]]+Urq_InfraMR[[#This Row],[B.03.2 - Parque de Coches Motores Motrices Intermedios]]+Urq_InfraMR[[#This Row],[B.03.3 - Parque de Coches Motores Motrices Cabina]]</f>
        <v>0</v>
      </c>
      <c r="AY326" s="1">
        <v>0</v>
      </c>
      <c r="AZ326" s="1">
        <v>0</v>
      </c>
      <c r="BA326" s="1">
        <v>0</v>
      </c>
      <c r="BB326" s="1">
        <v>0</v>
      </c>
      <c r="BC326" s="200">
        <f>+SUM(Urq_InfraMR[[#This Row],[B.04.1 - Parque de Coches Remolcados Clase Unica]:[B.04.5 - Parque de Coches Remolcados para Servicios Especiales (Cartoneros)]])</f>
        <v>0</v>
      </c>
      <c r="BD326" s="356">
        <v>0</v>
      </c>
      <c r="BE326" s="1">
        <v>2</v>
      </c>
      <c r="BF326" s="1">
        <v>0</v>
      </c>
      <c r="BG326" s="235">
        <v>1435</v>
      </c>
    </row>
    <row r="327" spans="1:59">
      <c r="A327" s="1">
        <v>2020</v>
      </c>
      <c r="B327" s="1" t="s">
        <v>62</v>
      </c>
      <c r="C327" s="10">
        <v>0.2</v>
      </c>
      <c r="D327" s="10">
        <v>0</v>
      </c>
      <c r="E327" s="10">
        <v>0</v>
      </c>
      <c r="F327" s="10">
        <v>25.676639999999999</v>
      </c>
      <c r="G327" s="192">
        <f t="shared" si="39"/>
        <v>25.876639999999998</v>
      </c>
      <c r="H327" s="192">
        <f>+Urq_InfraMR[[#This Row],[Total Líneas de Explotación ]]</f>
        <v>25.876639999999998</v>
      </c>
      <c r="I327" s="192">
        <v>25.677</v>
      </c>
      <c r="J327" s="10">
        <v>0.2</v>
      </c>
      <c r="K327" s="10">
        <v>2.5569999999999999</v>
      </c>
      <c r="L327" s="10">
        <v>54.899000000000001</v>
      </c>
      <c r="M327" s="10">
        <v>3.875</v>
      </c>
      <c r="N327" s="192">
        <f>+Urq_InfraMR[[#This Row],[A.03.1 -  Longitud de Vías de Explotación No Electrificadas Troncales y Ramales (vía principal) (km)]]+Urq_InfraMR[[#This Row],[A.04.1 -  Longitud de Vías de Explotación Electrificadas Troncales y Ramales (vía principal) (km)]]</f>
        <v>55.099000000000004</v>
      </c>
      <c r="O327" s="192">
        <f>+Urq_InfraMR[[#This Row],[Total Vías (excluido Auxiliares)]]</f>
        <v>55.099000000000004</v>
      </c>
      <c r="P327" s="1">
        <v>4</v>
      </c>
      <c r="Q327" s="1">
        <v>19</v>
      </c>
      <c r="R327" s="1">
        <v>0</v>
      </c>
      <c r="S327" s="194">
        <f t="shared" si="40"/>
        <v>23</v>
      </c>
      <c r="T327" s="194">
        <v>23</v>
      </c>
      <c r="U327" s="1">
        <v>0</v>
      </c>
      <c r="V327" s="1">
        <v>23</v>
      </c>
      <c r="W327" s="1">
        <v>0</v>
      </c>
      <c r="X327" s="1">
        <v>0</v>
      </c>
      <c r="Y327" s="1">
        <v>3</v>
      </c>
      <c r="Z327" s="196">
        <f t="shared" si="35"/>
        <v>26</v>
      </c>
      <c r="AA327" s="1">
        <v>8</v>
      </c>
      <c r="AB327" s="1">
        <v>6</v>
      </c>
      <c r="AC327" s="1">
        <f>+Urq_InfraMR[[#This Row],[Total Pasos Vehiculares a Nivel]]</f>
        <v>26</v>
      </c>
      <c r="AD327" s="196">
        <f t="shared" si="41"/>
        <v>40</v>
      </c>
      <c r="AE327" s="1">
        <v>5</v>
      </c>
      <c r="AF327" s="1">
        <v>3</v>
      </c>
      <c r="AG327" s="1">
        <v>55</v>
      </c>
      <c r="AH327" s="196">
        <f t="shared" si="36"/>
        <v>63</v>
      </c>
      <c r="AI327" s="7">
        <v>18.658000000000001</v>
      </c>
      <c r="AJ327" s="7">
        <v>0</v>
      </c>
      <c r="AK327" s="7">
        <v>7.0919999999999996</v>
      </c>
      <c r="AL327" s="198">
        <f t="shared" si="37"/>
        <v>25.75</v>
      </c>
      <c r="AM327" s="1">
        <v>1</v>
      </c>
      <c r="AN327" s="1">
        <v>0</v>
      </c>
      <c r="AO327" s="1">
        <v>0</v>
      </c>
      <c r="AP327" s="200">
        <f t="shared" si="38"/>
        <v>1</v>
      </c>
      <c r="AQ327" s="1">
        <v>0</v>
      </c>
      <c r="AR327" s="1">
        <v>128</v>
      </c>
      <c r="AS327" s="1">
        <v>0</v>
      </c>
      <c r="AT327" s="200">
        <f>+Urq_InfraMR[[#This Row],[B.02.1 - Parque de Coches Eléctricos Motrices]]+Urq_InfraMR[[#This Row],[B.02.2 - Parque de Coches Eléctricos Motrices Remolcados Tipo R]]+Urq_InfraMR[[#This Row],[B.02.3 - Parque de Coches Eléctricos Motrices Tipo R]]</f>
        <v>128</v>
      </c>
      <c r="AU327" s="1">
        <v>0</v>
      </c>
      <c r="AV327" s="1">
        <v>0</v>
      </c>
      <c r="AW327" s="1">
        <v>0</v>
      </c>
      <c r="AX327" s="200">
        <f>+Urq_InfraMR[[#This Row],[B.03.1 - Parque de Coches Motores Motrices Remolcados]]+Urq_InfraMR[[#This Row],[B.03.2 - Parque de Coches Motores Motrices Intermedios]]+Urq_InfraMR[[#This Row],[B.03.3 - Parque de Coches Motores Motrices Cabina]]</f>
        <v>0</v>
      </c>
      <c r="AY327" s="1">
        <v>0</v>
      </c>
      <c r="AZ327" s="1">
        <v>0</v>
      </c>
      <c r="BA327" s="1">
        <v>0</v>
      </c>
      <c r="BB327" s="1">
        <v>0</v>
      </c>
      <c r="BC327" s="200">
        <f>+SUM(Urq_InfraMR[[#This Row],[B.04.1 - Parque de Coches Remolcados Clase Unica]:[B.04.5 - Parque de Coches Remolcados para Servicios Especiales (Cartoneros)]])</f>
        <v>0</v>
      </c>
      <c r="BD327" s="356">
        <v>0</v>
      </c>
      <c r="BE327" s="1">
        <v>2</v>
      </c>
      <c r="BF327" s="1">
        <v>0</v>
      </c>
      <c r="BG327" s="235">
        <v>1435</v>
      </c>
    </row>
    <row r="328" spans="1:59">
      <c r="A328" s="1">
        <v>2020</v>
      </c>
      <c r="B328" s="1" t="s">
        <v>63</v>
      </c>
      <c r="C328" s="10">
        <v>0.2</v>
      </c>
      <c r="D328" s="10">
        <v>0</v>
      </c>
      <c r="E328" s="10">
        <v>0</v>
      </c>
      <c r="F328" s="10">
        <v>25.676639999999999</v>
      </c>
      <c r="G328" s="192">
        <f t="shared" si="39"/>
        <v>25.876639999999998</v>
      </c>
      <c r="H328" s="192">
        <f>+Urq_InfraMR[[#This Row],[Total Líneas de Explotación ]]</f>
        <v>25.876639999999998</v>
      </c>
      <c r="I328" s="192">
        <v>25.677</v>
      </c>
      <c r="J328" s="10">
        <v>0.2</v>
      </c>
      <c r="K328" s="10">
        <v>2.5569999999999999</v>
      </c>
      <c r="L328" s="10">
        <v>54.899000000000001</v>
      </c>
      <c r="M328" s="10">
        <v>3.875</v>
      </c>
      <c r="N328" s="192">
        <f>+Urq_InfraMR[[#This Row],[A.03.1 -  Longitud de Vías de Explotación No Electrificadas Troncales y Ramales (vía principal) (km)]]+Urq_InfraMR[[#This Row],[A.04.1 -  Longitud de Vías de Explotación Electrificadas Troncales y Ramales (vía principal) (km)]]</f>
        <v>55.099000000000004</v>
      </c>
      <c r="O328" s="192">
        <f>+Urq_InfraMR[[#This Row],[Total Vías (excluido Auxiliares)]]</f>
        <v>55.099000000000004</v>
      </c>
      <c r="P328" s="1">
        <v>4</v>
      </c>
      <c r="Q328" s="1">
        <v>19</v>
      </c>
      <c r="R328" s="1">
        <v>0</v>
      </c>
      <c r="S328" s="194">
        <f t="shared" si="40"/>
        <v>23</v>
      </c>
      <c r="T328" s="194">
        <v>23</v>
      </c>
      <c r="U328" s="1">
        <v>0</v>
      </c>
      <c r="V328" s="1">
        <v>23</v>
      </c>
      <c r="W328" s="1">
        <v>0</v>
      </c>
      <c r="X328" s="1">
        <v>0</v>
      </c>
      <c r="Y328" s="1">
        <v>3</v>
      </c>
      <c r="Z328" s="196">
        <f t="shared" si="35"/>
        <v>26</v>
      </c>
      <c r="AA328" s="1">
        <v>8</v>
      </c>
      <c r="AB328" s="1">
        <v>6</v>
      </c>
      <c r="AC328" s="1">
        <f>+Urq_InfraMR[[#This Row],[Total Pasos Vehiculares a Nivel]]</f>
        <v>26</v>
      </c>
      <c r="AD328" s="196">
        <f t="shared" si="41"/>
        <v>40</v>
      </c>
      <c r="AE328" s="1">
        <v>5</v>
      </c>
      <c r="AF328" s="1">
        <v>3</v>
      </c>
      <c r="AG328" s="1">
        <v>55</v>
      </c>
      <c r="AH328" s="196">
        <f t="shared" si="36"/>
        <v>63</v>
      </c>
      <c r="AI328" s="7">
        <v>18.658000000000001</v>
      </c>
      <c r="AJ328" s="7">
        <v>0</v>
      </c>
      <c r="AK328" s="7">
        <v>7.0919999999999996</v>
      </c>
      <c r="AL328" s="198">
        <f t="shared" si="37"/>
        <v>25.75</v>
      </c>
      <c r="AM328" s="1">
        <v>1</v>
      </c>
      <c r="AN328" s="1">
        <v>0</v>
      </c>
      <c r="AO328" s="1">
        <v>0</v>
      </c>
      <c r="AP328" s="200">
        <f t="shared" si="38"/>
        <v>1</v>
      </c>
      <c r="AQ328" s="1">
        <v>0</v>
      </c>
      <c r="AR328" s="1">
        <v>128</v>
      </c>
      <c r="AS328" s="1">
        <v>0</v>
      </c>
      <c r="AT328" s="200">
        <f>+Urq_InfraMR[[#This Row],[B.02.1 - Parque de Coches Eléctricos Motrices]]+Urq_InfraMR[[#This Row],[B.02.2 - Parque de Coches Eléctricos Motrices Remolcados Tipo R]]+Urq_InfraMR[[#This Row],[B.02.3 - Parque de Coches Eléctricos Motrices Tipo R]]</f>
        <v>128</v>
      </c>
      <c r="AU328" s="1">
        <v>0</v>
      </c>
      <c r="AV328" s="1">
        <v>0</v>
      </c>
      <c r="AW328" s="1">
        <v>0</v>
      </c>
      <c r="AX328" s="200">
        <f>+Urq_InfraMR[[#This Row],[B.03.1 - Parque de Coches Motores Motrices Remolcados]]+Urq_InfraMR[[#This Row],[B.03.2 - Parque de Coches Motores Motrices Intermedios]]+Urq_InfraMR[[#This Row],[B.03.3 - Parque de Coches Motores Motrices Cabina]]</f>
        <v>0</v>
      </c>
      <c r="AY328" s="1">
        <v>0</v>
      </c>
      <c r="AZ328" s="1">
        <v>0</v>
      </c>
      <c r="BA328" s="1">
        <v>0</v>
      </c>
      <c r="BB328" s="1">
        <v>0</v>
      </c>
      <c r="BC328" s="200">
        <f>+SUM(Urq_InfraMR[[#This Row],[B.04.1 - Parque de Coches Remolcados Clase Unica]:[B.04.5 - Parque de Coches Remolcados para Servicios Especiales (Cartoneros)]])</f>
        <v>0</v>
      </c>
      <c r="BD328" s="356">
        <v>0</v>
      </c>
      <c r="BE328" s="1">
        <v>2</v>
      </c>
      <c r="BF328" s="1">
        <v>0</v>
      </c>
      <c r="BG328" s="235">
        <v>1435</v>
      </c>
    </row>
    <row r="329" spans="1:59">
      <c r="A329" s="1">
        <v>2020</v>
      </c>
      <c r="B329" s="1" t="s">
        <v>64</v>
      </c>
      <c r="C329" s="10">
        <v>0.2</v>
      </c>
      <c r="D329" s="10">
        <v>0</v>
      </c>
      <c r="E329" s="10">
        <v>0</v>
      </c>
      <c r="F329" s="10">
        <v>25.676639999999999</v>
      </c>
      <c r="G329" s="192">
        <f t="shared" si="39"/>
        <v>25.876639999999998</v>
      </c>
      <c r="H329" s="192">
        <f>+Urq_InfraMR[[#This Row],[Total Líneas de Explotación ]]</f>
        <v>25.876639999999998</v>
      </c>
      <c r="I329" s="192">
        <v>25.677</v>
      </c>
      <c r="J329" s="10">
        <v>0.2</v>
      </c>
      <c r="K329" s="10">
        <v>2.5569999999999999</v>
      </c>
      <c r="L329" s="10">
        <v>54.899000000000001</v>
      </c>
      <c r="M329" s="10">
        <v>3.875</v>
      </c>
      <c r="N329" s="192">
        <f>+Urq_InfraMR[[#This Row],[A.03.1 -  Longitud de Vías de Explotación No Electrificadas Troncales y Ramales (vía principal) (km)]]+Urq_InfraMR[[#This Row],[A.04.1 -  Longitud de Vías de Explotación Electrificadas Troncales y Ramales (vía principal) (km)]]</f>
        <v>55.099000000000004</v>
      </c>
      <c r="O329" s="192">
        <f>+Urq_InfraMR[[#This Row],[Total Vías (excluido Auxiliares)]]</f>
        <v>55.099000000000004</v>
      </c>
      <c r="P329" s="1">
        <v>4</v>
      </c>
      <c r="Q329" s="1">
        <v>19</v>
      </c>
      <c r="R329" s="1">
        <v>0</v>
      </c>
      <c r="S329" s="194">
        <f t="shared" si="40"/>
        <v>23</v>
      </c>
      <c r="T329" s="194">
        <v>23</v>
      </c>
      <c r="U329" s="1">
        <v>0</v>
      </c>
      <c r="V329" s="1">
        <v>23</v>
      </c>
      <c r="W329" s="1">
        <v>0</v>
      </c>
      <c r="X329" s="1">
        <v>0</v>
      </c>
      <c r="Y329" s="1">
        <v>3</v>
      </c>
      <c r="Z329" s="196">
        <f t="shared" si="35"/>
        <v>26</v>
      </c>
      <c r="AA329" s="1">
        <v>8</v>
      </c>
      <c r="AB329" s="1">
        <v>6</v>
      </c>
      <c r="AC329" s="1">
        <f>+Urq_InfraMR[[#This Row],[Total Pasos Vehiculares a Nivel]]</f>
        <v>26</v>
      </c>
      <c r="AD329" s="196">
        <f t="shared" si="41"/>
        <v>40</v>
      </c>
      <c r="AE329" s="1">
        <v>5</v>
      </c>
      <c r="AF329" s="1">
        <v>3</v>
      </c>
      <c r="AG329" s="1">
        <v>55</v>
      </c>
      <c r="AH329" s="196">
        <f t="shared" si="36"/>
        <v>63</v>
      </c>
      <c r="AI329" s="7">
        <v>18.658000000000001</v>
      </c>
      <c r="AJ329" s="7">
        <v>0</v>
      </c>
      <c r="AK329" s="7">
        <v>7.0919999999999996</v>
      </c>
      <c r="AL329" s="198">
        <f t="shared" si="37"/>
        <v>25.75</v>
      </c>
      <c r="AM329" s="1">
        <v>1</v>
      </c>
      <c r="AN329" s="1">
        <v>0</v>
      </c>
      <c r="AO329" s="1">
        <v>0</v>
      </c>
      <c r="AP329" s="200">
        <f t="shared" si="38"/>
        <v>1</v>
      </c>
      <c r="AQ329" s="1">
        <v>0</v>
      </c>
      <c r="AR329" s="1">
        <v>128</v>
      </c>
      <c r="AS329" s="1">
        <v>0</v>
      </c>
      <c r="AT329" s="200">
        <f>+Urq_InfraMR[[#This Row],[B.02.1 - Parque de Coches Eléctricos Motrices]]+Urq_InfraMR[[#This Row],[B.02.2 - Parque de Coches Eléctricos Motrices Remolcados Tipo R]]+Urq_InfraMR[[#This Row],[B.02.3 - Parque de Coches Eléctricos Motrices Tipo R]]</f>
        <v>128</v>
      </c>
      <c r="AU329" s="1">
        <v>0</v>
      </c>
      <c r="AV329" s="1">
        <v>0</v>
      </c>
      <c r="AW329" s="1">
        <v>0</v>
      </c>
      <c r="AX329" s="200">
        <f>+Urq_InfraMR[[#This Row],[B.03.1 - Parque de Coches Motores Motrices Remolcados]]+Urq_InfraMR[[#This Row],[B.03.2 - Parque de Coches Motores Motrices Intermedios]]+Urq_InfraMR[[#This Row],[B.03.3 - Parque de Coches Motores Motrices Cabina]]</f>
        <v>0</v>
      </c>
      <c r="AY329" s="1">
        <v>0</v>
      </c>
      <c r="AZ329" s="1">
        <v>0</v>
      </c>
      <c r="BA329" s="1">
        <v>0</v>
      </c>
      <c r="BB329" s="1">
        <v>0</v>
      </c>
      <c r="BC329" s="200">
        <f>+SUM(Urq_InfraMR[[#This Row],[B.04.1 - Parque de Coches Remolcados Clase Unica]:[B.04.5 - Parque de Coches Remolcados para Servicios Especiales (Cartoneros)]])</f>
        <v>0</v>
      </c>
      <c r="BD329" s="356">
        <v>0</v>
      </c>
      <c r="BE329" s="1">
        <v>2</v>
      </c>
      <c r="BF329" s="1">
        <v>0</v>
      </c>
      <c r="BG329" s="235">
        <v>1435</v>
      </c>
    </row>
    <row r="330" spans="1:59">
      <c r="A330" s="1">
        <v>2020</v>
      </c>
      <c r="B330" s="1" t="s">
        <v>65</v>
      </c>
      <c r="C330" s="10">
        <v>0.2</v>
      </c>
      <c r="D330" s="10">
        <v>0</v>
      </c>
      <c r="E330" s="10">
        <v>0</v>
      </c>
      <c r="F330" s="10">
        <v>25.676639999999999</v>
      </c>
      <c r="G330" s="192">
        <f t="shared" si="39"/>
        <v>25.876639999999998</v>
      </c>
      <c r="H330" s="192">
        <f>+Urq_InfraMR[[#This Row],[Total Líneas de Explotación ]]</f>
        <v>25.876639999999998</v>
      </c>
      <c r="I330" s="192">
        <v>25.677</v>
      </c>
      <c r="J330" s="10">
        <v>0.2</v>
      </c>
      <c r="K330" s="10">
        <v>2.5569999999999999</v>
      </c>
      <c r="L330" s="10">
        <v>54.899000000000001</v>
      </c>
      <c r="M330" s="10">
        <v>3.875</v>
      </c>
      <c r="N330" s="192">
        <f>+Urq_InfraMR[[#This Row],[A.03.1 -  Longitud de Vías de Explotación No Electrificadas Troncales y Ramales (vía principal) (km)]]+Urq_InfraMR[[#This Row],[A.04.1 -  Longitud de Vías de Explotación Electrificadas Troncales y Ramales (vía principal) (km)]]</f>
        <v>55.099000000000004</v>
      </c>
      <c r="O330" s="192">
        <f>+Urq_InfraMR[[#This Row],[Total Vías (excluido Auxiliares)]]</f>
        <v>55.099000000000004</v>
      </c>
      <c r="P330" s="1">
        <v>4</v>
      </c>
      <c r="Q330" s="1">
        <v>19</v>
      </c>
      <c r="R330" s="1">
        <v>0</v>
      </c>
      <c r="S330" s="194">
        <f t="shared" si="40"/>
        <v>23</v>
      </c>
      <c r="T330" s="194">
        <v>23</v>
      </c>
      <c r="U330" s="1">
        <v>0</v>
      </c>
      <c r="V330" s="1">
        <v>23</v>
      </c>
      <c r="W330" s="1">
        <v>0</v>
      </c>
      <c r="X330" s="1">
        <v>0</v>
      </c>
      <c r="Y330" s="1">
        <v>3</v>
      </c>
      <c r="Z330" s="196">
        <f t="shared" si="35"/>
        <v>26</v>
      </c>
      <c r="AA330" s="1">
        <v>8</v>
      </c>
      <c r="AB330" s="1">
        <v>6</v>
      </c>
      <c r="AC330" s="1">
        <f>+Urq_InfraMR[[#This Row],[Total Pasos Vehiculares a Nivel]]</f>
        <v>26</v>
      </c>
      <c r="AD330" s="196">
        <f t="shared" si="41"/>
        <v>40</v>
      </c>
      <c r="AE330" s="1">
        <v>5</v>
      </c>
      <c r="AF330" s="1">
        <v>3</v>
      </c>
      <c r="AG330" s="1">
        <v>55</v>
      </c>
      <c r="AH330" s="196">
        <f t="shared" si="36"/>
        <v>63</v>
      </c>
      <c r="AI330" s="7">
        <v>18.658000000000001</v>
      </c>
      <c r="AJ330" s="7">
        <v>0</v>
      </c>
      <c r="AK330" s="7">
        <v>7.0919999999999996</v>
      </c>
      <c r="AL330" s="198">
        <f t="shared" si="37"/>
        <v>25.75</v>
      </c>
      <c r="AM330" s="1">
        <v>1</v>
      </c>
      <c r="AN330" s="1">
        <v>0</v>
      </c>
      <c r="AO330" s="1">
        <v>0</v>
      </c>
      <c r="AP330" s="200">
        <f t="shared" si="38"/>
        <v>1</v>
      </c>
      <c r="AQ330" s="1">
        <v>0</v>
      </c>
      <c r="AR330" s="1">
        <v>128</v>
      </c>
      <c r="AS330" s="1">
        <v>0</v>
      </c>
      <c r="AT330" s="200">
        <f>+Urq_InfraMR[[#This Row],[B.02.1 - Parque de Coches Eléctricos Motrices]]+Urq_InfraMR[[#This Row],[B.02.2 - Parque de Coches Eléctricos Motrices Remolcados Tipo R]]+Urq_InfraMR[[#This Row],[B.02.3 - Parque de Coches Eléctricos Motrices Tipo R]]</f>
        <v>128</v>
      </c>
      <c r="AU330" s="1">
        <v>0</v>
      </c>
      <c r="AV330" s="1">
        <v>0</v>
      </c>
      <c r="AW330" s="1">
        <v>0</v>
      </c>
      <c r="AX330" s="200">
        <f>+Urq_InfraMR[[#This Row],[B.03.1 - Parque de Coches Motores Motrices Remolcados]]+Urq_InfraMR[[#This Row],[B.03.2 - Parque de Coches Motores Motrices Intermedios]]+Urq_InfraMR[[#This Row],[B.03.3 - Parque de Coches Motores Motrices Cabina]]</f>
        <v>0</v>
      </c>
      <c r="AY330" s="1">
        <v>0</v>
      </c>
      <c r="AZ330" s="1">
        <v>0</v>
      </c>
      <c r="BA330" s="1">
        <v>0</v>
      </c>
      <c r="BB330" s="1">
        <v>0</v>
      </c>
      <c r="BC330" s="200">
        <f>+SUM(Urq_InfraMR[[#This Row],[B.04.1 - Parque de Coches Remolcados Clase Unica]:[B.04.5 - Parque de Coches Remolcados para Servicios Especiales (Cartoneros)]])</f>
        <v>0</v>
      </c>
      <c r="BD330" s="356">
        <v>0</v>
      </c>
      <c r="BE330" s="1">
        <v>2</v>
      </c>
      <c r="BF330" s="1">
        <v>0</v>
      </c>
      <c r="BG330" s="235">
        <v>1435</v>
      </c>
    </row>
    <row r="331" spans="1:59">
      <c r="A331" s="1">
        <v>2020</v>
      </c>
      <c r="B331" s="1" t="s">
        <v>66</v>
      </c>
      <c r="C331" s="10">
        <v>0.2</v>
      </c>
      <c r="D331" s="10">
        <v>0</v>
      </c>
      <c r="E331" s="10">
        <v>0</v>
      </c>
      <c r="F331" s="10">
        <v>25.676639999999999</v>
      </c>
      <c r="G331" s="192">
        <f t="shared" si="39"/>
        <v>25.876639999999998</v>
      </c>
      <c r="H331" s="192">
        <f>+Urq_InfraMR[[#This Row],[Total Líneas de Explotación ]]</f>
        <v>25.876639999999998</v>
      </c>
      <c r="I331" s="192">
        <v>25.677</v>
      </c>
      <c r="J331" s="10">
        <v>0.2</v>
      </c>
      <c r="K331" s="10">
        <v>2.5569999999999999</v>
      </c>
      <c r="L331" s="10">
        <v>54.899000000000001</v>
      </c>
      <c r="M331" s="10">
        <v>3.875</v>
      </c>
      <c r="N331" s="192">
        <f>+Urq_InfraMR[[#This Row],[A.03.1 -  Longitud de Vías de Explotación No Electrificadas Troncales y Ramales (vía principal) (km)]]+Urq_InfraMR[[#This Row],[A.04.1 -  Longitud de Vías de Explotación Electrificadas Troncales y Ramales (vía principal) (km)]]</f>
        <v>55.099000000000004</v>
      </c>
      <c r="O331" s="192">
        <f>+Urq_InfraMR[[#This Row],[Total Vías (excluido Auxiliares)]]</f>
        <v>55.099000000000004</v>
      </c>
      <c r="P331" s="1">
        <v>4</v>
      </c>
      <c r="Q331" s="1">
        <v>19</v>
      </c>
      <c r="R331" s="1">
        <v>0</v>
      </c>
      <c r="S331" s="194">
        <f t="shared" si="40"/>
        <v>23</v>
      </c>
      <c r="T331" s="194">
        <v>23</v>
      </c>
      <c r="U331" s="1">
        <v>0</v>
      </c>
      <c r="V331" s="1">
        <v>23</v>
      </c>
      <c r="W331" s="1">
        <v>0</v>
      </c>
      <c r="X331" s="1">
        <v>0</v>
      </c>
      <c r="Y331" s="1">
        <v>3</v>
      </c>
      <c r="Z331" s="196">
        <f t="shared" si="35"/>
        <v>26</v>
      </c>
      <c r="AA331" s="1">
        <v>8</v>
      </c>
      <c r="AB331" s="1">
        <v>6</v>
      </c>
      <c r="AC331" s="1">
        <f>+Urq_InfraMR[[#This Row],[Total Pasos Vehiculares a Nivel]]</f>
        <v>26</v>
      </c>
      <c r="AD331" s="196">
        <f t="shared" si="41"/>
        <v>40</v>
      </c>
      <c r="AE331" s="1">
        <v>5</v>
      </c>
      <c r="AF331" s="1">
        <v>3</v>
      </c>
      <c r="AG331" s="1">
        <v>55</v>
      </c>
      <c r="AH331" s="196">
        <f t="shared" si="36"/>
        <v>63</v>
      </c>
      <c r="AI331" s="7">
        <v>18.658000000000001</v>
      </c>
      <c r="AJ331" s="7">
        <v>0</v>
      </c>
      <c r="AK331" s="7">
        <v>7.0919999999999996</v>
      </c>
      <c r="AL331" s="198">
        <f t="shared" si="37"/>
        <v>25.75</v>
      </c>
      <c r="AM331" s="1">
        <v>1</v>
      </c>
      <c r="AN331" s="1">
        <v>0</v>
      </c>
      <c r="AO331" s="1">
        <v>0</v>
      </c>
      <c r="AP331" s="200">
        <f t="shared" si="38"/>
        <v>1</v>
      </c>
      <c r="AQ331" s="1">
        <v>0</v>
      </c>
      <c r="AR331" s="1">
        <v>128</v>
      </c>
      <c r="AS331" s="1">
        <v>0</v>
      </c>
      <c r="AT331" s="200">
        <f>+Urq_InfraMR[[#This Row],[B.02.1 - Parque de Coches Eléctricos Motrices]]+Urq_InfraMR[[#This Row],[B.02.2 - Parque de Coches Eléctricos Motrices Remolcados Tipo R]]+Urq_InfraMR[[#This Row],[B.02.3 - Parque de Coches Eléctricos Motrices Tipo R]]</f>
        <v>128</v>
      </c>
      <c r="AU331" s="1">
        <v>0</v>
      </c>
      <c r="AV331" s="1">
        <v>0</v>
      </c>
      <c r="AW331" s="1">
        <v>0</v>
      </c>
      <c r="AX331" s="200">
        <f>+Urq_InfraMR[[#This Row],[B.03.1 - Parque de Coches Motores Motrices Remolcados]]+Urq_InfraMR[[#This Row],[B.03.2 - Parque de Coches Motores Motrices Intermedios]]+Urq_InfraMR[[#This Row],[B.03.3 - Parque de Coches Motores Motrices Cabina]]</f>
        <v>0</v>
      </c>
      <c r="AY331" s="1">
        <v>0</v>
      </c>
      <c r="AZ331" s="1">
        <v>0</v>
      </c>
      <c r="BA331" s="1">
        <v>0</v>
      </c>
      <c r="BB331" s="1">
        <v>0</v>
      </c>
      <c r="BC331" s="200">
        <f>+SUM(Urq_InfraMR[[#This Row],[B.04.1 - Parque de Coches Remolcados Clase Unica]:[B.04.5 - Parque de Coches Remolcados para Servicios Especiales (Cartoneros)]])</f>
        <v>0</v>
      </c>
      <c r="BD331" s="356">
        <v>0</v>
      </c>
      <c r="BE331" s="1">
        <v>2</v>
      </c>
      <c r="BF331" s="1">
        <v>0</v>
      </c>
      <c r="BG331" s="235">
        <v>1435</v>
      </c>
    </row>
    <row r="332" spans="1:59">
      <c r="A332" s="1">
        <v>2020</v>
      </c>
      <c r="B332" s="1" t="s">
        <v>67</v>
      </c>
      <c r="C332" s="10">
        <v>0.2</v>
      </c>
      <c r="D332" s="10">
        <v>0</v>
      </c>
      <c r="E332" s="10">
        <v>0</v>
      </c>
      <c r="F332" s="10">
        <v>25.676639999999999</v>
      </c>
      <c r="G332" s="192">
        <f t="shared" si="39"/>
        <v>25.876639999999998</v>
      </c>
      <c r="H332" s="192">
        <f>+Urq_InfraMR[[#This Row],[Total Líneas de Explotación ]]</f>
        <v>25.876639999999998</v>
      </c>
      <c r="I332" s="192">
        <v>25.677</v>
      </c>
      <c r="J332" s="10">
        <v>0.2</v>
      </c>
      <c r="K332" s="10">
        <v>2.5569999999999999</v>
      </c>
      <c r="L332" s="10">
        <v>54.899000000000001</v>
      </c>
      <c r="M332" s="10">
        <v>3.875</v>
      </c>
      <c r="N332" s="192">
        <f>+Urq_InfraMR[[#This Row],[A.03.1 -  Longitud de Vías de Explotación No Electrificadas Troncales y Ramales (vía principal) (km)]]+Urq_InfraMR[[#This Row],[A.04.1 -  Longitud de Vías de Explotación Electrificadas Troncales y Ramales (vía principal) (km)]]</f>
        <v>55.099000000000004</v>
      </c>
      <c r="O332" s="192">
        <f>+Urq_InfraMR[[#This Row],[Total Vías (excluido Auxiliares)]]</f>
        <v>55.099000000000004</v>
      </c>
      <c r="P332" s="1">
        <v>4</v>
      </c>
      <c r="Q332" s="1">
        <v>19</v>
      </c>
      <c r="R332" s="1">
        <v>0</v>
      </c>
      <c r="S332" s="194">
        <f t="shared" si="40"/>
        <v>23</v>
      </c>
      <c r="T332" s="194">
        <v>23</v>
      </c>
      <c r="U332" s="1">
        <v>0</v>
      </c>
      <c r="V332" s="1">
        <v>23</v>
      </c>
      <c r="W332" s="1">
        <v>0</v>
      </c>
      <c r="X332" s="1">
        <v>0</v>
      </c>
      <c r="Y332" s="1">
        <v>3</v>
      </c>
      <c r="Z332" s="196">
        <f t="shared" si="35"/>
        <v>26</v>
      </c>
      <c r="AA332" s="1">
        <v>8</v>
      </c>
      <c r="AB332" s="1">
        <v>6</v>
      </c>
      <c r="AC332" s="1">
        <f>+Urq_InfraMR[[#This Row],[Total Pasos Vehiculares a Nivel]]</f>
        <v>26</v>
      </c>
      <c r="AD332" s="196">
        <f t="shared" si="41"/>
        <v>40</v>
      </c>
      <c r="AE332" s="1">
        <v>5</v>
      </c>
      <c r="AF332" s="1">
        <v>3</v>
      </c>
      <c r="AG332" s="1">
        <v>55</v>
      </c>
      <c r="AH332" s="196">
        <f t="shared" si="36"/>
        <v>63</v>
      </c>
      <c r="AI332" s="7">
        <v>18.658000000000001</v>
      </c>
      <c r="AJ332" s="7">
        <v>0</v>
      </c>
      <c r="AK332" s="7">
        <v>7.0919999999999996</v>
      </c>
      <c r="AL332" s="198">
        <f t="shared" si="37"/>
        <v>25.75</v>
      </c>
      <c r="AM332" s="1">
        <v>1</v>
      </c>
      <c r="AN332" s="1">
        <v>0</v>
      </c>
      <c r="AO332" s="1">
        <v>0</v>
      </c>
      <c r="AP332" s="200">
        <f t="shared" si="38"/>
        <v>1</v>
      </c>
      <c r="AQ332" s="1">
        <v>0</v>
      </c>
      <c r="AR332" s="1">
        <v>128</v>
      </c>
      <c r="AS332" s="1">
        <v>0</v>
      </c>
      <c r="AT332" s="200">
        <f>+Urq_InfraMR[[#This Row],[B.02.1 - Parque de Coches Eléctricos Motrices]]+Urq_InfraMR[[#This Row],[B.02.2 - Parque de Coches Eléctricos Motrices Remolcados Tipo R]]+Urq_InfraMR[[#This Row],[B.02.3 - Parque de Coches Eléctricos Motrices Tipo R]]</f>
        <v>128</v>
      </c>
      <c r="AU332" s="1">
        <v>0</v>
      </c>
      <c r="AV332" s="1">
        <v>0</v>
      </c>
      <c r="AW332" s="1">
        <v>0</v>
      </c>
      <c r="AX332" s="200">
        <f>+Urq_InfraMR[[#This Row],[B.03.1 - Parque de Coches Motores Motrices Remolcados]]+Urq_InfraMR[[#This Row],[B.03.2 - Parque de Coches Motores Motrices Intermedios]]+Urq_InfraMR[[#This Row],[B.03.3 - Parque de Coches Motores Motrices Cabina]]</f>
        <v>0</v>
      </c>
      <c r="AY332" s="1">
        <v>0</v>
      </c>
      <c r="AZ332" s="1">
        <v>0</v>
      </c>
      <c r="BA332" s="1">
        <v>0</v>
      </c>
      <c r="BB332" s="1">
        <v>0</v>
      </c>
      <c r="BC332" s="200">
        <f>+SUM(Urq_InfraMR[[#This Row],[B.04.1 - Parque de Coches Remolcados Clase Unica]:[B.04.5 - Parque de Coches Remolcados para Servicios Especiales (Cartoneros)]])</f>
        <v>0</v>
      </c>
      <c r="BD332" s="356">
        <v>0</v>
      </c>
      <c r="BE332" s="1">
        <v>2</v>
      </c>
      <c r="BF332" s="1">
        <v>0</v>
      </c>
      <c r="BG332" s="235">
        <v>1435</v>
      </c>
    </row>
    <row r="333" spans="1:59">
      <c r="A333" s="1">
        <v>2020</v>
      </c>
      <c r="B333" s="1" t="s">
        <v>68</v>
      </c>
      <c r="C333" s="10">
        <v>0.2</v>
      </c>
      <c r="D333" s="10">
        <v>0</v>
      </c>
      <c r="E333" s="10">
        <v>0</v>
      </c>
      <c r="F333" s="10">
        <v>25.676639999999999</v>
      </c>
      <c r="G333" s="192">
        <f t="shared" si="39"/>
        <v>25.876639999999998</v>
      </c>
      <c r="H333" s="192">
        <f>+Urq_InfraMR[[#This Row],[Total Líneas de Explotación ]]</f>
        <v>25.876639999999998</v>
      </c>
      <c r="I333" s="192">
        <v>25.677</v>
      </c>
      <c r="J333" s="10">
        <v>0.2</v>
      </c>
      <c r="K333" s="10">
        <v>2.5569999999999999</v>
      </c>
      <c r="L333" s="10">
        <v>54.899000000000001</v>
      </c>
      <c r="M333" s="10">
        <v>3.875</v>
      </c>
      <c r="N333" s="192">
        <f>+Urq_InfraMR[[#This Row],[A.03.1 -  Longitud de Vías de Explotación No Electrificadas Troncales y Ramales (vía principal) (km)]]+Urq_InfraMR[[#This Row],[A.04.1 -  Longitud de Vías de Explotación Electrificadas Troncales y Ramales (vía principal) (km)]]</f>
        <v>55.099000000000004</v>
      </c>
      <c r="O333" s="192">
        <f>+Urq_InfraMR[[#This Row],[Total Vías (excluido Auxiliares)]]</f>
        <v>55.099000000000004</v>
      </c>
      <c r="P333" s="1">
        <v>4</v>
      </c>
      <c r="Q333" s="1">
        <v>19</v>
      </c>
      <c r="R333" s="1">
        <v>0</v>
      </c>
      <c r="S333" s="194">
        <f t="shared" si="40"/>
        <v>23</v>
      </c>
      <c r="T333" s="194">
        <v>23</v>
      </c>
      <c r="U333" s="1">
        <v>0</v>
      </c>
      <c r="V333" s="1">
        <v>23</v>
      </c>
      <c r="W333" s="1">
        <v>0</v>
      </c>
      <c r="X333" s="1">
        <v>0</v>
      </c>
      <c r="Y333" s="1">
        <v>3</v>
      </c>
      <c r="Z333" s="196">
        <f t="shared" si="35"/>
        <v>26</v>
      </c>
      <c r="AA333" s="1">
        <v>8</v>
      </c>
      <c r="AB333" s="1">
        <v>6</v>
      </c>
      <c r="AC333" s="1">
        <f>+Urq_InfraMR[[#This Row],[Total Pasos Vehiculares a Nivel]]</f>
        <v>26</v>
      </c>
      <c r="AD333" s="196">
        <f t="shared" si="41"/>
        <v>40</v>
      </c>
      <c r="AE333" s="1">
        <v>5</v>
      </c>
      <c r="AF333" s="1">
        <v>3</v>
      </c>
      <c r="AG333" s="1">
        <v>55</v>
      </c>
      <c r="AH333" s="196">
        <f t="shared" si="36"/>
        <v>63</v>
      </c>
      <c r="AI333" s="7">
        <v>18.658000000000001</v>
      </c>
      <c r="AJ333" s="7">
        <v>0</v>
      </c>
      <c r="AK333" s="7">
        <v>7.0919999999999996</v>
      </c>
      <c r="AL333" s="198">
        <f t="shared" si="37"/>
        <v>25.75</v>
      </c>
      <c r="AM333" s="1">
        <v>1</v>
      </c>
      <c r="AN333" s="1">
        <v>0</v>
      </c>
      <c r="AO333" s="1">
        <v>0</v>
      </c>
      <c r="AP333" s="200">
        <f t="shared" si="38"/>
        <v>1</v>
      </c>
      <c r="AQ333" s="1">
        <v>0</v>
      </c>
      <c r="AR333" s="1">
        <v>128</v>
      </c>
      <c r="AS333" s="1">
        <v>0</v>
      </c>
      <c r="AT333" s="200">
        <f>+Urq_InfraMR[[#This Row],[B.02.1 - Parque de Coches Eléctricos Motrices]]+Urq_InfraMR[[#This Row],[B.02.2 - Parque de Coches Eléctricos Motrices Remolcados Tipo R]]+Urq_InfraMR[[#This Row],[B.02.3 - Parque de Coches Eléctricos Motrices Tipo R]]</f>
        <v>128</v>
      </c>
      <c r="AU333" s="1">
        <v>0</v>
      </c>
      <c r="AV333" s="1">
        <v>0</v>
      </c>
      <c r="AW333" s="1">
        <v>0</v>
      </c>
      <c r="AX333" s="200">
        <f>+Urq_InfraMR[[#This Row],[B.03.1 - Parque de Coches Motores Motrices Remolcados]]+Urq_InfraMR[[#This Row],[B.03.2 - Parque de Coches Motores Motrices Intermedios]]+Urq_InfraMR[[#This Row],[B.03.3 - Parque de Coches Motores Motrices Cabina]]</f>
        <v>0</v>
      </c>
      <c r="AY333" s="1">
        <v>0</v>
      </c>
      <c r="AZ333" s="1">
        <v>0</v>
      </c>
      <c r="BA333" s="1">
        <v>0</v>
      </c>
      <c r="BB333" s="1">
        <v>0</v>
      </c>
      <c r="BC333" s="200">
        <f>+SUM(Urq_InfraMR[[#This Row],[B.04.1 - Parque de Coches Remolcados Clase Unica]:[B.04.5 - Parque de Coches Remolcados para Servicios Especiales (Cartoneros)]])</f>
        <v>0</v>
      </c>
      <c r="BD333" s="356">
        <v>0</v>
      </c>
      <c r="BE333" s="1">
        <v>2</v>
      </c>
      <c r="BF333" s="1">
        <v>0</v>
      </c>
      <c r="BG333" s="235">
        <v>1435</v>
      </c>
    </row>
    <row r="334" spans="1:59">
      <c r="A334" s="1">
        <v>2020</v>
      </c>
      <c r="B334" s="1" t="s">
        <v>69</v>
      </c>
      <c r="C334" s="10">
        <v>0.2</v>
      </c>
      <c r="D334" s="10">
        <v>0</v>
      </c>
      <c r="E334" s="10">
        <v>0</v>
      </c>
      <c r="F334" s="10">
        <v>25.676639999999999</v>
      </c>
      <c r="G334" s="192">
        <f t="shared" si="39"/>
        <v>25.876639999999998</v>
      </c>
      <c r="H334" s="192">
        <f>+Urq_InfraMR[[#This Row],[Total Líneas de Explotación ]]</f>
        <v>25.876639999999998</v>
      </c>
      <c r="I334" s="192">
        <v>25.677</v>
      </c>
      <c r="J334" s="10">
        <v>0.2</v>
      </c>
      <c r="K334" s="10">
        <v>2.5569999999999999</v>
      </c>
      <c r="L334" s="10">
        <v>54.899000000000001</v>
      </c>
      <c r="M334" s="10">
        <v>3.875</v>
      </c>
      <c r="N334" s="192">
        <f>+Urq_InfraMR[[#This Row],[A.03.1 -  Longitud de Vías de Explotación No Electrificadas Troncales y Ramales (vía principal) (km)]]+Urq_InfraMR[[#This Row],[A.04.1 -  Longitud de Vías de Explotación Electrificadas Troncales y Ramales (vía principal) (km)]]</f>
        <v>55.099000000000004</v>
      </c>
      <c r="O334" s="192">
        <f>+Urq_InfraMR[[#This Row],[Total Vías (excluido Auxiliares)]]</f>
        <v>55.099000000000004</v>
      </c>
      <c r="P334" s="1">
        <v>4</v>
      </c>
      <c r="Q334" s="1">
        <v>19</v>
      </c>
      <c r="R334" s="1">
        <v>0</v>
      </c>
      <c r="S334" s="194">
        <f t="shared" si="40"/>
        <v>23</v>
      </c>
      <c r="T334" s="194">
        <v>23</v>
      </c>
      <c r="U334" s="1">
        <v>0</v>
      </c>
      <c r="V334" s="1">
        <v>23</v>
      </c>
      <c r="W334" s="1">
        <v>0</v>
      </c>
      <c r="X334" s="1">
        <v>0</v>
      </c>
      <c r="Y334" s="1">
        <v>3</v>
      </c>
      <c r="Z334" s="196">
        <f t="shared" si="35"/>
        <v>26</v>
      </c>
      <c r="AA334" s="1">
        <v>8</v>
      </c>
      <c r="AB334" s="1">
        <v>6</v>
      </c>
      <c r="AC334" s="1">
        <f>+Urq_InfraMR[[#This Row],[Total Pasos Vehiculares a Nivel]]</f>
        <v>26</v>
      </c>
      <c r="AD334" s="196">
        <f t="shared" si="41"/>
        <v>40</v>
      </c>
      <c r="AE334" s="1">
        <v>5</v>
      </c>
      <c r="AF334" s="1">
        <v>3</v>
      </c>
      <c r="AG334" s="1">
        <v>55</v>
      </c>
      <c r="AH334" s="196">
        <f t="shared" si="36"/>
        <v>63</v>
      </c>
      <c r="AI334" s="7">
        <v>18.658000000000001</v>
      </c>
      <c r="AJ334" s="7">
        <v>0</v>
      </c>
      <c r="AK334" s="7">
        <v>7.0919999999999996</v>
      </c>
      <c r="AL334" s="198">
        <f t="shared" si="37"/>
        <v>25.75</v>
      </c>
      <c r="AM334" s="1">
        <v>1</v>
      </c>
      <c r="AN334" s="1">
        <v>0</v>
      </c>
      <c r="AO334" s="1">
        <v>0</v>
      </c>
      <c r="AP334" s="200">
        <f t="shared" si="38"/>
        <v>1</v>
      </c>
      <c r="AQ334" s="1">
        <v>0</v>
      </c>
      <c r="AR334" s="1">
        <v>128</v>
      </c>
      <c r="AS334" s="1">
        <v>0</v>
      </c>
      <c r="AT334" s="200">
        <f>+Urq_InfraMR[[#This Row],[B.02.1 - Parque de Coches Eléctricos Motrices]]+Urq_InfraMR[[#This Row],[B.02.2 - Parque de Coches Eléctricos Motrices Remolcados Tipo R]]+Urq_InfraMR[[#This Row],[B.02.3 - Parque de Coches Eléctricos Motrices Tipo R]]</f>
        <v>128</v>
      </c>
      <c r="AU334" s="1">
        <v>0</v>
      </c>
      <c r="AV334" s="1">
        <v>0</v>
      </c>
      <c r="AW334" s="1">
        <v>0</v>
      </c>
      <c r="AX334" s="200">
        <f>+Urq_InfraMR[[#This Row],[B.03.1 - Parque de Coches Motores Motrices Remolcados]]+Urq_InfraMR[[#This Row],[B.03.2 - Parque de Coches Motores Motrices Intermedios]]+Urq_InfraMR[[#This Row],[B.03.3 - Parque de Coches Motores Motrices Cabina]]</f>
        <v>0</v>
      </c>
      <c r="AY334" s="1">
        <v>0</v>
      </c>
      <c r="AZ334" s="1">
        <v>0</v>
      </c>
      <c r="BA334" s="1">
        <v>0</v>
      </c>
      <c r="BB334" s="1">
        <v>0</v>
      </c>
      <c r="BC334" s="200">
        <f>+SUM(Urq_InfraMR[[#This Row],[B.04.1 - Parque de Coches Remolcados Clase Unica]:[B.04.5 - Parque de Coches Remolcados para Servicios Especiales (Cartoneros)]])</f>
        <v>0</v>
      </c>
      <c r="BD334" s="356">
        <v>0</v>
      </c>
      <c r="BE334" s="1">
        <v>2</v>
      </c>
      <c r="BF334" s="1">
        <v>0</v>
      </c>
      <c r="BG334" s="235">
        <v>1435</v>
      </c>
    </row>
    <row r="335" spans="1:59">
      <c r="A335" s="1">
        <v>2020</v>
      </c>
      <c r="B335" s="1" t="s">
        <v>70</v>
      </c>
      <c r="C335" s="10">
        <v>0.2</v>
      </c>
      <c r="D335" s="10">
        <v>0</v>
      </c>
      <c r="E335" s="10">
        <v>0</v>
      </c>
      <c r="F335" s="10">
        <v>25.676639999999999</v>
      </c>
      <c r="G335" s="192">
        <f t="shared" si="39"/>
        <v>25.876639999999998</v>
      </c>
      <c r="H335" s="192">
        <f>+Urq_InfraMR[[#This Row],[Total Líneas de Explotación ]]</f>
        <v>25.876639999999998</v>
      </c>
      <c r="I335" s="192">
        <v>25.677</v>
      </c>
      <c r="J335" s="10">
        <v>0.2</v>
      </c>
      <c r="K335" s="10">
        <v>2.5569999999999999</v>
      </c>
      <c r="L335" s="10">
        <v>54.899000000000001</v>
      </c>
      <c r="M335" s="10">
        <v>3.875</v>
      </c>
      <c r="N335" s="192">
        <f>+Urq_InfraMR[[#This Row],[A.03.1 -  Longitud de Vías de Explotación No Electrificadas Troncales y Ramales (vía principal) (km)]]+Urq_InfraMR[[#This Row],[A.04.1 -  Longitud de Vías de Explotación Electrificadas Troncales y Ramales (vía principal) (km)]]</f>
        <v>55.099000000000004</v>
      </c>
      <c r="O335" s="192">
        <f>+Urq_InfraMR[[#This Row],[Total Vías (excluido Auxiliares)]]</f>
        <v>55.099000000000004</v>
      </c>
      <c r="P335" s="1">
        <v>4</v>
      </c>
      <c r="Q335" s="1">
        <v>19</v>
      </c>
      <c r="R335" s="1">
        <v>0</v>
      </c>
      <c r="S335" s="194">
        <f t="shared" si="40"/>
        <v>23</v>
      </c>
      <c r="T335" s="194">
        <v>23</v>
      </c>
      <c r="U335" s="1">
        <v>0</v>
      </c>
      <c r="V335" s="1">
        <v>23</v>
      </c>
      <c r="W335" s="1">
        <v>0</v>
      </c>
      <c r="X335" s="1">
        <v>0</v>
      </c>
      <c r="Y335" s="1">
        <v>3</v>
      </c>
      <c r="Z335" s="196">
        <f t="shared" si="35"/>
        <v>26</v>
      </c>
      <c r="AA335" s="1">
        <v>8</v>
      </c>
      <c r="AB335" s="1">
        <v>6</v>
      </c>
      <c r="AC335" s="1">
        <f>+Urq_InfraMR[[#This Row],[Total Pasos Vehiculares a Nivel]]</f>
        <v>26</v>
      </c>
      <c r="AD335" s="196">
        <f t="shared" si="41"/>
        <v>40</v>
      </c>
      <c r="AE335" s="1">
        <v>5</v>
      </c>
      <c r="AF335" s="1">
        <v>3</v>
      </c>
      <c r="AG335" s="1">
        <v>55</v>
      </c>
      <c r="AH335" s="196">
        <f t="shared" si="36"/>
        <v>63</v>
      </c>
      <c r="AI335" s="7">
        <v>18.658000000000001</v>
      </c>
      <c r="AJ335" s="7">
        <v>0</v>
      </c>
      <c r="AK335" s="7">
        <v>7.0919999999999996</v>
      </c>
      <c r="AL335" s="198">
        <f t="shared" si="37"/>
        <v>25.75</v>
      </c>
      <c r="AM335" s="1">
        <v>1</v>
      </c>
      <c r="AN335" s="1">
        <v>0</v>
      </c>
      <c r="AO335" s="1">
        <v>0</v>
      </c>
      <c r="AP335" s="200">
        <f t="shared" si="38"/>
        <v>1</v>
      </c>
      <c r="AQ335" s="1">
        <v>0</v>
      </c>
      <c r="AR335" s="1">
        <v>128</v>
      </c>
      <c r="AS335" s="1">
        <v>0</v>
      </c>
      <c r="AT335" s="200">
        <f>+Urq_InfraMR[[#This Row],[B.02.1 - Parque de Coches Eléctricos Motrices]]+Urq_InfraMR[[#This Row],[B.02.2 - Parque de Coches Eléctricos Motrices Remolcados Tipo R]]+Urq_InfraMR[[#This Row],[B.02.3 - Parque de Coches Eléctricos Motrices Tipo R]]</f>
        <v>128</v>
      </c>
      <c r="AU335" s="1">
        <v>0</v>
      </c>
      <c r="AV335" s="1">
        <v>0</v>
      </c>
      <c r="AW335" s="1">
        <v>0</v>
      </c>
      <c r="AX335" s="200">
        <f>+Urq_InfraMR[[#This Row],[B.03.1 - Parque de Coches Motores Motrices Remolcados]]+Urq_InfraMR[[#This Row],[B.03.2 - Parque de Coches Motores Motrices Intermedios]]+Urq_InfraMR[[#This Row],[B.03.3 - Parque de Coches Motores Motrices Cabina]]</f>
        <v>0</v>
      </c>
      <c r="AY335" s="1">
        <v>0</v>
      </c>
      <c r="AZ335" s="1">
        <v>0</v>
      </c>
      <c r="BA335" s="1">
        <v>0</v>
      </c>
      <c r="BB335" s="1">
        <v>0</v>
      </c>
      <c r="BC335" s="200">
        <f>+SUM(Urq_InfraMR[[#This Row],[B.04.1 - Parque de Coches Remolcados Clase Unica]:[B.04.5 - Parque de Coches Remolcados para Servicios Especiales (Cartoneros)]])</f>
        <v>0</v>
      </c>
      <c r="BD335" s="356">
        <v>0</v>
      </c>
      <c r="BE335" s="1">
        <v>2</v>
      </c>
      <c r="BF335" s="1">
        <v>0</v>
      </c>
      <c r="BG335" s="235">
        <v>1435</v>
      </c>
    </row>
    <row r="336" spans="1:59">
      <c r="A336" s="1">
        <v>2020</v>
      </c>
      <c r="B336" s="1" t="s">
        <v>71</v>
      </c>
      <c r="C336" s="10">
        <v>0.2</v>
      </c>
      <c r="D336" s="10">
        <v>0</v>
      </c>
      <c r="E336" s="10">
        <v>0</v>
      </c>
      <c r="F336" s="10">
        <v>25.676639999999999</v>
      </c>
      <c r="G336" s="192">
        <f t="shared" si="39"/>
        <v>25.876639999999998</v>
      </c>
      <c r="H336" s="192">
        <f>+Urq_InfraMR[[#This Row],[Total Líneas de Explotación ]]</f>
        <v>25.876639999999998</v>
      </c>
      <c r="I336" s="192">
        <v>25.677</v>
      </c>
      <c r="J336" s="10">
        <v>0.2</v>
      </c>
      <c r="K336" s="10">
        <v>2.5569999999999999</v>
      </c>
      <c r="L336" s="10">
        <v>54.899000000000001</v>
      </c>
      <c r="M336" s="10">
        <v>3.875</v>
      </c>
      <c r="N336" s="192">
        <f>+Urq_InfraMR[[#This Row],[A.03.1 -  Longitud de Vías de Explotación No Electrificadas Troncales y Ramales (vía principal) (km)]]+Urq_InfraMR[[#This Row],[A.04.1 -  Longitud de Vías de Explotación Electrificadas Troncales y Ramales (vía principal) (km)]]</f>
        <v>55.099000000000004</v>
      </c>
      <c r="O336" s="192">
        <f>+Urq_InfraMR[[#This Row],[Total Vías (excluido Auxiliares)]]</f>
        <v>55.099000000000004</v>
      </c>
      <c r="P336" s="1">
        <v>4</v>
      </c>
      <c r="Q336" s="1">
        <v>19</v>
      </c>
      <c r="R336" s="1">
        <v>0</v>
      </c>
      <c r="S336" s="194">
        <f t="shared" si="40"/>
        <v>23</v>
      </c>
      <c r="T336" s="194">
        <v>23</v>
      </c>
      <c r="U336" s="1">
        <v>0</v>
      </c>
      <c r="V336" s="1">
        <v>23</v>
      </c>
      <c r="W336" s="1">
        <v>0</v>
      </c>
      <c r="X336" s="1">
        <v>0</v>
      </c>
      <c r="Y336" s="1">
        <v>3</v>
      </c>
      <c r="Z336" s="196">
        <f t="shared" si="35"/>
        <v>26</v>
      </c>
      <c r="AA336" s="1">
        <v>8</v>
      </c>
      <c r="AB336" s="1">
        <v>6</v>
      </c>
      <c r="AC336" s="1">
        <f>+Urq_InfraMR[[#This Row],[Total Pasos Vehiculares a Nivel]]</f>
        <v>26</v>
      </c>
      <c r="AD336" s="196">
        <f t="shared" si="41"/>
        <v>40</v>
      </c>
      <c r="AE336" s="1">
        <v>5</v>
      </c>
      <c r="AF336" s="1">
        <v>3</v>
      </c>
      <c r="AG336" s="1">
        <v>55</v>
      </c>
      <c r="AH336" s="196">
        <f t="shared" si="36"/>
        <v>63</v>
      </c>
      <c r="AI336" s="7">
        <v>18.658000000000001</v>
      </c>
      <c r="AJ336" s="7">
        <v>0</v>
      </c>
      <c r="AK336" s="7">
        <v>7.0919999999999996</v>
      </c>
      <c r="AL336" s="198">
        <f t="shared" si="37"/>
        <v>25.75</v>
      </c>
      <c r="AM336" s="1">
        <v>1</v>
      </c>
      <c r="AN336" s="1">
        <v>0</v>
      </c>
      <c r="AO336" s="1">
        <v>0</v>
      </c>
      <c r="AP336" s="200">
        <f t="shared" si="38"/>
        <v>1</v>
      </c>
      <c r="AQ336" s="1">
        <v>0</v>
      </c>
      <c r="AR336" s="1">
        <v>128</v>
      </c>
      <c r="AS336" s="1">
        <v>0</v>
      </c>
      <c r="AT336" s="200">
        <f>+Urq_InfraMR[[#This Row],[B.02.1 - Parque de Coches Eléctricos Motrices]]+Urq_InfraMR[[#This Row],[B.02.2 - Parque de Coches Eléctricos Motrices Remolcados Tipo R]]+Urq_InfraMR[[#This Row],[B.02.3 - Parque de Coches Eléctricos Motrices Tipo R]]</f>
        <v>128</v>
      </c>
      <c r="AU336" s="1">
        <v>0</v>
      </c>
      <c r="AV336" s="1">
        <v>0</v>
      </c>
      <c r="AW336" s="1">
        <v>0</v>
      </c>
      <c r="AX336" s="200">
        <f>+Urq_InfraMR[[#This Row],[B.03.1 - Parque de Coches Motores Motrices Remolcados]]+Urq_InfraMR[[#This Row],[B.03.2 - Parque de Coches Motores Motrices Intermedios]]+Urq_InfraMR[[#This Row],[B.03.3 - Parque de Coches Motores Motrices Cabina]]</f>
        <v>0</v>
      </c>
      <c r="AY336" s="1">
        <v>0</v>
      </c>
      <c r="AZ336" s="1">
        <v>0</v>
      </c>
      <c r="BA336" s="1">
        <v>0</v>
      </c>
      <c r="BB336" s="1">
        <v>0</v>
      </c>
      <c r="BC336" s="200">
        <f>+SUM(Urq_InfraMR[[#This Row],[B.04.1 - Parque de Coches Remolcados Clase Unica]:[B.04.5 - Parque de Coches Remolcados para Servicios Especiales (Cartoneros)]])</f>
        <v>0</v>
      </c>
      <c r="BD336" s="356">
        <v>0</v>
      </c>
      <c r="BE336" s="1">
        <v>2</v>
      </c>
      <c r="BF336" s="1">
        <v>0</v>
      </c>
      <c r="BG336" s="235">
        <v>1435</v>
      </c>
    </row>
    <row r="337" spans="1:60">
      <c r="A337" s="1">
        <v>2020</v>
      </c>
      <c r="B337" s="1" t="s">
        <v>72</v>
      </c>
      <c r="C337" s="10">
        <v>0.2</v>
      </c>
      <c r="D337" s="10">
        <v>0</v>
      </c>
      <c r="E337" s="10">
        <v>0</v>
      </c>
      <c r="F337" s="10">
        <v>25.676639999999999</v>
      </c>
      <c r="G337" s="192">
        <f t="shared" si="39"/>
        <v>25.876639999999998</v>
      </c>
      <c r="H337" s="192">
        <f>+Urq_InfraMR[[#This Row],[Total Líneas de Explotación ]]</f>
        <v>25.876639999999998</v>
      </c>
      <c r="I337" s="192">
        <v>25.677</v>
      </c>
      <c r="J337" s="10">
        <v>0.2</v>
      </c>
      <c r="K337" s="10">
        <v>2.5569999999999999</v>
      </c>
      <c r="L337" s="10">
        <v>54.899000000000001</v>
      </c>
      <c r="M337" s="10">
        <v>3.875</v>
      </c>
      <c r="N337" s="192">
        <f>+Urq_InfraMR[[#This Row],[A.03.1 -  Longitud de Vías de Explotación No Electrificadas Troncales y Ramales (vía principal) (km)]]+Urq_InfraMR[[#This Row],[A.04.1 -  Longitud de Vías de Explotación Electrificadas Troncales y Ramales (vía principal) (km)]]</f>
        <v>55.099000000000004</v>
      </c>
      <c r="O337" s="192">
        <f>+Urq_InfraMR[[#This Row],[Total Vías (excluido Auxiliares)]]</f>
        <v>55.099000000000004</v>
      </c>
      <c r="P337" s="1">
        <v>4</v>
      </c>
      <c r="Q337" s="1">
        <v>19</v>
      </c>
      <c r="R337" s="1">
        <v>0</v>
      </c>
      <c r="S337" s="194">
        <f t="shared" si="40"/>
        <v>23</v>
      </c>
      <c r="T337" s="194">
        <v>23</v>
      </c>
      <c r="U337" s="1">
        <v>0</v>
      </c>
      <c r="V337" s="1">
        <v>23</v>
      </c>
      <c r="W337" s="1">
        <v>0</v>
      </c>
      <c r="X337" s="1">
        <v>0</v>
      </c>
      <c r="Y337" s="1">
        <v>3</v>
      </c>
      <c r="Z337" s="196">
        <f t="shared" si="35"/>
        <v>26</v>
      </c>
      <c r="AA337" s="1">
        <v>8</v>
      </c>
      <c r="AB337" s="1">
        <v>6</v>
      </c>
      <c r="AC337" s="1">
        <f>+Urq_InfraMR[[#This Row],[Total Pasos Vehiculares a Nivel]]</f>
        <v>26</v>
      </c>
      <c r="AD337" s="196">
        <f t="shared" si="41"/>
        <v>40</v>
      </c>
      <c r="AE337" s="1">
        <v>5</v>
      </c>
      <c r="AF337" s="1">
        <v>3</v>
      </c>
      <c r="AG337" s="1">
        <v>55</v>
      </c>
      <c r="AH337" s="196">
        <f t="shared" si="36"/>
        <v>63</v>
      </c>
      <c r="AI337" s="7">
        <v>18.658000000000001</v>
      </c>
      <c r="AJ337" s="7">
        <v>0</v>
      </c>
      <c r="AK337" s="7">
        <v>7.0919999999999996</v>
      </c>
      <c r="AL337" s="198">
        <f t="shared" si="37"/>
        <v>25.75</v>
      </c>
      <c r="AM337" s="1">
        <v>1</v>
      </c>
      <c r="AN337" s="1">
        <v>0</v>
      </c>
      <c r="AO337" s="1">
        <v>0</v>
      </c>
      <c r="AP337" s="200">
        <f t="shared" si="38"/>
        <v>1</v>
      </c>
      <c r="AQ337" s="1">
        <v>0</v>
      </c>
      <c r="AR337" s="1">
        <v>128</v>
      </c>
      <c r="AS337" s="1">
        <v>0</v>
      </c>
      <c r="AT337" s="200">
        <f>+Urq_InfraMR[[#This Row],[B.02.1 - Parque de Coches Eléctricos Motrices]]+Urq_InfraMR[[#This Row],[B.02.2 - Parque de Coches Eléctricos Motrices Remolcados Tipo R]]+Urq_InfraMR[[#This Row],[B.02.3 - Parque de Coches Eléctricos Motrices Tipo R]]</f>
        <v>128</v>
      </c>
      <c r="AU337" s="1">
        <v>0</v>
      </c>
      <c r="AV337" s="1">
        <v>0</v>
      </c>
      <c r="AW337" s="1">
        <v>0</v>
      </c>
      <c r="AX337" s="200">
        <f>+Urq_InfraMR[[#This Row],[B.03.1 - Parque de Coches Motores Motrices Remolcados]]+Urq_InfraMR[[#This Row],[B.03.2 - Parque de Coches Motores Motrices Intermedios]]+Urq_InfraMR[[#This Row],[B.03.3 - Parque de Coches Motores Motrices Cabina]]</f>
        <v>0</v>
      </c>
      <c r="AY337" s="1">
        <v>0</v>
      </c>
      <c r="AZ337" s="1">
        <v>0</v>
      </c>
      <c r="BA337" s="1">
        <v>0</v>
      </c>
      <c r="BB337" s="1">
        <v>0</v>
      </c>
      <c r="BC337" s="200">
        <f>+SUM(Urq_InfraMR[[#This Row],[B.04.1 - Parque de Coches Remolcados Clase Unica]:[B.04.5 - Parque de Coches Remolcados para Servicios Especiales (Cartoneros)]])</f>
        <v>0</v>
      </c>
      <c r="BD337" s="356">
        <v>0</v>
      </c>
      <c r="BE337" s="1">
        <v>2</v>
      </c>
      <c r="BF337" s="1">
        <v>0</v>
      </c>
      <c r="BG337" s="235">
        <v>1435</v>
      </c>
    </row>
    <row r="338" spans="1:60">
      <c r="A338" s="59">
        <v>2021</v>
      </c>
      <c r="B338" s="1" t="s">
        <v>61</v>
      </c>
      <c r="C338" s="10">
        <v>0.2</v>
      </c>
      <c r="D338" s="10">
        <v>0</v>
      </c>
      <c r="E338" s="10">
        <v>0</v>
      </c>
      <c r="F338" s="10">
        <v>25.676639999999999</v>
      </c>
      <c r="G338" s="192">
        <f t="shared" si="39"/>
        <v>25.876639999999998</v>
      </c>
      <c r="H338" s="192">
        <f>+Urq_InfraMR[[#This Row],[Total Líneas de Explotación ]]</f>
        <v>25.876639999999998</v>
      </c>
      <c r="I338" s="192">
        <v>25.677</v>
      </c>
      <c r="J338" s="10">
        <v>0.2</v>
      </c>
      <c r="K338" s="10">
        <v>2.5569999999999999</v>
      </c>
      <c r="L338" s="10">
        <v>54.899000000000001</v>
      </c>
      <c r="M338" s="10">
        <v>3.875</v>
      </c>
      <c r="N338" s="192">
        <f>+Urq_InfraMR[[#This Row],[A.03.1 -  Longitud de Vías de Explotación No Electrificadas Troncales y Ramales (vía principal) (km)]]+Urq_InfraMR[[#This Row],[A.04.1 -  Longitud de Vías de Explotación Electrificadas Troncales y Ramales (vía principal) (km)]]</f>
        <v>55.099000000000004</v>
      </c>
      <c r="O338" s="192">
        <f>+Urq_InfraMR[[#This Row],[Total Vías (excluido Auxiliares)]]</f>
        <v>55.099000000000004</v>
      </c>
      <c r="P338" s="1">
        <v>4</v>
      </c>
      <c r="Q338" s="1">
        <v>19</v>
      </c>
      <c r="R338" s="1">
        <v>0</v>
      </c>
      <c r="S338" s="194">
        <f t="shared" si="40"/>
        <v>23</v>
      </c>
      <c r="T338" s="194">
        <v>23</v>
      </c>
      <c r="U338" s="1">
        <v>0</v>
      </c>
      <c r="V338" s="1">
        <v>23</v>
      </c>
      <c r="W338" s="1">
        <v>0</v>
      </c>
      <c r="X338" s="1">
        <v>0</v>
      </c>
      <c r="Y338" s="1">
        <v>3</v>
      </c>
      <c r="Z338" s="196">
        <f t="shared" si="35"/>
        <v>26</v>
      </c>
      <c r="AA338" s="1">
        <v>8</v>
      </c>
      <c r="AB338" s="1">
        <v>6</v>
      </c>
      <c r="AC338" s="1">
        <f>+Urq_InfraMR[[#This Row],[Total Pasos Vehiculares a Nivel]]</f>
        <v>26</v>
      </c>
      <c r="AD338" s="196">
        <f t="shared" si="41"/>
        <v>40</v>
      </c>
      <c r="AE338" s="1">
        <v>5</v>
      </c>
      <c r="AF338" s="1">
        <v>3</v>
      </c>
      <c r="AG338" s="1">
        <v>55</v>
      </c>
      <c r="AH338" s="196">
        <f t="shared" si="36"/>
        <v>63</v>
      </c>
      <c r="AI338" s="7">
        <v>18.658000000000001</v>
      </c>
      <c r="AJ338" s="7">
        <v>0</v>
      </c>
      <c r="AK338" s="7">
        <v>7.0919999999999996</v>
      </c>
      <c r="AL338" s="198">
        <f t="shared" si="37"/>
        <v>25.75</v>
      </c>
      <c r="AM338" s="1">
        <v>1</v>
      </c>
      <c r="AN338" s="1">
        <v>0</v>
      </c>
      <c r="AO338" s="1">
        <v>0</v>
      </c>
      <c r="AP338" s="200">
        <f t="shared" si="38"/>
        <v>1</v>
      </c>
      <c r="AQ338" s="1">
        <v>0</v>
      </c>
      <c r="AR338" s="1">
        <v>128</v>
      </c>
      <c r="AS338" s="1">
        <v>0</v>
      </c>
      <c r="AT338" s="200">
        <f>+Urq_InfraMR[[#This Row],[B.02.1 - Parque de Coches Eléctricos Motrices]]+Urq_InfraMR[[#This Row],[B.02.2 - Parque de Coches Eléctricos Motrices Remolcados Tipo R]]+Urq_InfraMR[[#This Row],[B.02.3 - Parque de Coches Eléctricos Motrices Tipo R]]</f>
        <v>128</v>
      </c>
      <c r="AU338" s="1">
        <v>0</v>
      </c>
      <c r="AV338" s="1">
        <v>0</v>
      </c>
      <c r="AW338" s="1">
        <v>0</v>
      </c>
      <c r="AX338" s="200">
        <f>+Urq_InfraMR[[#This Row],[B.03.1 - Parque de Coches Motores Motrices Remolcados]]+Urq_InfraMR[[#This Row],[B.03.2 - Parque de Coches Motores Motrices Intermedios]]+Urq_InfraMR[[#This Row],[B.03.3 - Parque de Coches Motores Motrices Cabina]]</f>
        <v>0</v>
      </c>
      <c r="AY338" s="1">
        <v>0</v>
      </c>
      <c r="AZ338" s="1">
        <v>0</v>
      </c>
      <c r="BA338" s="1">
        <v>0</v>
      </c>
      <c r="BB338" s="1">
        <v>0</v>
      </c>
      <c r="BC338" s="200">
        <f>+SUM(Urq_InfraMR[[#This Row],[B.04.1 - Parque de Coches Remolcados Clase Unica]:[B.04.5 - Parque de Coches Remolcados para Servicios Especiales (Cartoneros)]])</f>
        <v>0</v>
      </c>
      <c r="BD338" s="356">
        <v>0</v>
      </c>
      <c r="BE338" s="1">
        <v>2</v>
      </c>
      <c r="BF338" s="1">
        <v>0</v>
      </c>
      <c r="BG338" s="235">
        <v>1435</v>
      </c>
      <c r="BH338" s="59"/>
    </row>
    <row r="339" spans="1:60">
      <c r="A339" s="59">
        <v>2021</v>
      </c>
      <c r="B339" s="1" t="s">
        <v>62</v>
      </c>
      <c r="C339" s="10">
        <v>0.2</v>
      </c>
      <c r="D339" s="10">
        <v>0</v>
      </c>
      <c r="E339" s="10">
        <v>0</v>
      </c>
      <c r="F339" s="10">
        <v>25.676639999999999</v>
      </c>
      <c r="G339" s="192">
        <f t="shared" si="39"/>
        <v>25.876639999999998</v>
      </c>
      <c r="H339" s="192">
        <f>+Urq_InfraMR[[#This Row],[Total Líneas de Explotación ]]</f>
        <v>25.876639999999998</v>
      </c>
      <c r="I339" s="192">
        <v>25.677</v>
      </c>
      <c r="J339" s="10">
        <v>0.2</v>
      </c>
      <c r="K339" s="10">
        <v>2.5569999999999999</v>
      </c>
      <c r="L339" s="10">
        <v>54.899000000000001</v>
      </c>
      <c r="M339" s="10">
        <v>3.875</v>
      </c>
      <c r="N339" s="192">
        <f>+Urq_InfraMR[[#This Row],[A.03.1 -  Longitud de Vías de Explotación No Electrificadas Troncales y Ramales (vía principal) (km)]]+Urq_InfraMR[[#This Row],[A.04.1 -  Longitud de Vías de Explotación Electrificadas Troncales y Ramales (vía principal) (km)]]</f>
        <v>55.099000000000004</v>
      </c>
      <c r="O339" s="192">
        <f>+Urq_InfraMR[[#This Row],[Total Vías (excluido Auxiliares)]]</f>
        <v>55.099000000000004</v>
      </c>
      <c r="P339" s="1">
        <v>4</v>
      </c>
      <c r="Q339" s="1">
        <v>19</v>
      </c>
      <c r="R339" s="1">
        <v>0</v>
      </c>
      <c r="S339" s="194">
        <f t="shared" si="40"/>
        <v>23</v>
      </c>
      <c r="T339" s="194">
        <v>23</v>
      </c>
      <c r="U339" s="1">
        <v>0</v>
      </c>
      <c r="V339" s="1">
        <v>23</v>
      </c>
      <c r="W339" s="1">
        <v>0</v>
      </c>
      <c r="X339" s="1">
        <v>0</v>
      </c>
      <c r="Y339" s="1">
        <v>3</v>
      </c>
      <c r="Z339" s="196">
        <f t="shared" si="35"/>
        <v>26</v>
      </c>
      <c r="AA339" s="1">
        <v>8</v>
      </c>
      <c r="AB339" s="1">
        <v>6</v>
      </c>
      <c r="AC339" s="1">
        <f>+Urq_InfraMR[[#This Row],[Total Pasos Vehiculares a Nivel]]</f>
        <v>26</v>
      </c>
      <c r="AD339" s="196">
        <f t="shared" si="41"/>
        <v>40</v>
      </c>
      <c r="AE339" s="1">
        <v>5</v>
      </c>
      <c r="AF339" s="1">
        <v>3</v>
      </c>
      <c r="AG339" s="1">
        <v>55</v>
      </c>
      <c r="AH339" s="196">
        <f t="shared" si="36"/>
        <v>63</v>
      </c>
      <c r="AI339" s="7">
        <v>18.658000000000001</v>
      </c>
      <c r="AJ339" s="7">
        <v>0</v>
      </c>
      <c r="AK339" s="7">
        <v>7.0919999999999996</v>
      </c>
      <c r="AL339" s="198">
        <f t="shared" si="37"/>
        <v>25.75</v>
      </c>
      <c r="AM339" s="1">
        <v>1</v>
      </c>
      <c r="AN339" s="1">
        <v>0</v>
      </c>
      <c r="AO339" s="1">
        <v>0</v>
      </c>
      <c r="AP339" s="200">
        <f t="shared" si="38"/>
        <v>1</v>
      </c>
      <c r="AQ339" s="1">
        <v>0</v>
      </c>
      <c r="AR339" s="1">
        <v>128</v>
      </c>
      <c r="AS339" s="1">
        <v>0</v>
      </c>
      <c r="AT339" s="200">
        <f>+Urq_InfraMR[[#This Row],[B.02.1 - Parque de Coches Eléctricos Motrices]]+Urq_InfraMR[[#This Row],[B.02.2 - Parque de Coches Eléctricos Motrices Remolcados Tipo R]]+Urq_InfraMR[[#This Row],[B.02.3 - Parque de Coches Eléctricos Motrices Tipo R]]</f>
        <v>128</v>
      </c>
      <c r="AU339" s="1">
        <v>0</v>
      </c>
      <c r="AV339" s="1">
        <v>0</v>
      </c>
      <c r="AW339" s="1">
        <v>0</v>
      </c>
      <c r="AX339" s="200">
        <f>+Urq_InfraMR[[#This Row],[B.03.1 - Parque de Coches Motores Motrices Remolcados]]+Urq_InfraMR[[#This Row],[B.03.2 - Parque de Coches Motores Motrices Intermedios]]+Urq_InfraMR[[#This Row],[B.03.3 - Parque de Coches Motores Motrices Cabina]]</f>
        <v>0</v>
      </c>
      <c r="AY339" s="1">
        <v>0</v>
      </c>
      <c r="AZ339" s="1">
        <v>0</v>
      </c>
      <c r="BA339" s="1">
        <v>0</v>
      </c>
      <c r="BB339" s="1">
        <v>0</v>
      </c>
      <c r="BC339" s="200">
        <f>+SUM(Urq_InfraMR[[#This Row],[B.04.1 - Parque de Coches Remolcados Clase Unica]:[B.04.5 - Parque de Coches Remolcados para Servicios Especiales (Cartoneros)]])</f>
        <v>0</v>
      </c>
      <c r="BD339" s="356">
        <v>0</v>
      </c>
      <c r="BE339" s="1">
        <v>2</v>
      </c>
      <c r="BF339" s="1">
        <v>0</v>
      </c>
      <c r="BG339" s="235">
        <v>1435</v>
      </c>
      <c r="BH339" s="59"/>
    </row>
    <row r="340" spans="1:60">
      <c r="A340" s="59">
        <v>2021</v>
      </c>
      <c r="B340" s="1" t="s">
        <v>63</v>
      </c>
      <c r="C340" s="10">
        <v>0.2</v>
      </c>
      <c r="D340" s="10">
        <v>0</v>
      </c>
      <c r="E340" s="10">
        <v>0</v>
      </c>
      <c r="F340" s="10">
        <v>25.676639999999999</v>
      </c>
      <c r="G340" s="192">
        <f t="shared" si="39"/>
        <v>25.876639999999998</v>
      </c>
      <c r="H340" s="192">
        <f>+Urq_InfraMR[[#This Row],[Total Líneas de Explotación ]]</f>
        <v>25.876639999999998</v>
      </c>
      <c r="I340" s="192">
        <v>25.677</v>
      </c>
      <c r="J340" s="10">
        <v>0.2</v>
      </c>
      <c r="K340" s="10">
        <v>2.5569999999999999</v>
      </c>
      <c r="L340" s="10">
        <v>54.899000000000001</v>
      </c>
      <c r="M340" s="10">
        <v>3.875</v>
      </c>
      <c r="N340" s="192">
        <f>+Urq_InfraMR[[#This Row],[A.03.1 -  Longitud de Vías de Explotación No Electrificadas Troncales y Ramales (vía principal) (km)]]+Urq_InfraMR[[#This Row],[A.04.1 -  Longitud de Vías de Explotación Electrificadas Troncales y Ramales (vía principal) (km)]]</f>
        <v>55.099000000000004</v>
      </c>
      <c r="O340" s="192">
        <f>+Urq_InfraMR[[#This Row],[Total Vías (excluido Auxiliares)]]</f>
        <v>55.099000000000004</v>
      </c>
      <c r="P340" s="1">
        <v>4</v>
      </c>
      <c r="Q340" s="1">
        <v>19</v>
      </c>
      <c r="R340" s="1">
        <v>0</v>
      </c>
      <c r="S340" s="194">
        <f t="shared" si="40"/>
        <v>23</v>
      </c>
      <c r="T340" s="194">
        <v>23</v>
      </c>
      <c r="U340" s="1">
        <v>0</v>
      </c>
      <c r="V340" s="1">
        <v>23</v>
      </c>
      <c r="W340" s="1">
        <v>0</v>
      </c>
      <c r="X340" s="1">
        <v>0</v>
      </c>
      <c r="Y340" s="1">
        <v>3</v>
      </c>
      <c r="Z340" s="196">
        <f t="shared" si="35"/>
        <v>26</v>
      </c>
      <c r="AA340" s="1">
        <v>8</v>
      </c>
      <c r="AB340" s="1">
        <v>6</v>
      </c>
      <c r="AC340" s="1">
        <f>+Urq_InfraMR[[#This Row],[Total Pasos Vehiculares a Nivel]]</f>
        <v>26</v>
      </c>
      <c r="AD340" s="196">
        <f t="shared" si="41"/>
        <v>40</v>
      </c>
      <c r="AE340" s="1">
        <v>5</v>
      </c>
      <c r="AF340" s="1">
        <v>3</v>
      </c>
      <c r="AG340" s="1">
        <v>55</v>
      </c>
      <c r="AH340" s="196">
        <f t="shared" si="36"/>
        <v>63</v>
      </c>
      <c r="AI340" s="7">
        <v>18.658000000000001</v>
      </c>
      <c r="AJ340" s="7">
        <v>0</v>
      </c>
      <c r="AK340" s="7">
        <v>7.0919999999999996</v>
      </c>
      <c r="AL340" s="198">
        <f t="shared" si="37"/>
        <v>25.75</v>
      </c>
      <c r="AM340" s="1">
        <v>1</v>
      </c>
      <c r="AN340" s="1">
        <v>0</v>
      </c>
      <c r="AO340" s="1">
        <v>0</v>
      </c>
      <c r="AP340" s="200">
        <f t="shared" si="38"/>
        <v>1</v>
      </c>
      <c r="AQ340" s="1">
        <v>0</v>
      </c>
      <c r="AR340" s="1">
        <v>128</v>
      </c>
      <c r="AS340" s="1">
        <v>0</v>
      </c>
      <c r="AT340" s="200">
        <f>+Urq_InfraMR[[#This Row],[B.02.1 - Parque de Coches Eléctricos Motrices]]+Urq_InfraMR[[#This Row],[B.02.2 - Parque de Coches Eléctricos Motrices Remolcados Tipo R]]+Urq_InfraMR[[#This Row],[B.02.3 - Parque de Coches Eléctricos Motrices Tipo R]]</f>
        <v>128</v>
      </c>
      <c r="AU340" s="1">
        <v>0</v>
      </c>
      <c r="AV340" s="1">
        <v>0</v>
      </c>
      <c r="AW340" s="1">
        <v>0</v>
      </c>
      <c r="AX340" s="200">
        <f>+Urq_InfraMR[[#This Row],[B.03.1 - Parque de Coches Motores Motrices Remolcados]]+Urq_InfraMR[[#This Row],[B.03.2 - Parque de Coches Motores Motrices Intermedios]]+Urq_InfraMR[[#This Row],[B.03.3 - Parque de Coches Motores Motrices Cabina]]</f>
        <v>0</v>
      </c>
      <c r="AY340" s="1">
        <v>0</v>
      </c>
      <c r="AZ340" s="1">
        <v>0</v>
      </c>
      <c r="BA340" s="1">
        <v>0</v>
      </c>
      <c r="BB340" s="1">
        <v>0</v>
      </c>
      <c r="BC340" s="200">
        <f>+SUM(Urq_InfraMR[[#This Row],[B.04.1 - Parque de Coches Remolcados Clase Unica]:[B.04.5 - Parque de Coches Remolcados para Servicios Especiales (Cartoneros)]])</f>
        <v>0</v>
      </c>
      <c r="BD340" s="356">
        <v>0</v>
      </c>
      <c r="BE340" s="1">
        <v>2</v>
      </c>
      <c r="BF340" s="1">
        <v>0</v>
      </c>
      <c r="BG340" s="235">
        <v>1435</v>
      </c>
      <c r="BH340" s="59"/>
    </row>
    <row r="341" spans="1:60">
      <c r="A341" s="59">
        <v>2021</v>
      </c>
      <c r="B341" s="1" t="s">
        <v>64</v>
      </c>
      <c r="C341" s="10">
        <v>0.2</v>
      </c>
      <c r="D341" s="10">
        <v>0</v>
      </c>
      <c r="E341" s="10">
        <v>0</v>
      </c>
      <c r="F341" s="10">
        <v>25.676639999999999</v>
      </c>
      <c r="G341" s="192">
        <f t="shared" si="39"/>
        <v>25.876639999999998</v>
      </c>
      <c r="H341" s="192">
        <f>+Urq_InfraMR[[#This Row],[Total Líneas de Explotación ]]</f>
        <v>25.876639999999998</v>
      </c>
      <c r="I341" s="192">
        <v>25.677</v>
      </c>
      <c r="J341" s="10">
        <v>0.2</v>
      </c>
      <c r="K341" s="10">
        <v>2.5569999999999999</v>
      </c>
      <c r="L341" s="10">
        <v>54.899000000000001</v>
      </c>
      <c r="M341" s="10">
        <v>3.875</v>
      </c>
      <c r="N341" s="192">
        <f>+Urq_InfraMR[[#This Row],[A.03.1 -  Longitud de Vías de Explotación No Electrificadas Troncales y Ramales (vía principal) (km)]]+Urq_InfraMR[[#This Row],[A.04.1 -  Longitud de Vías de Explotación Electrificadas Troncales y Ramales (vía principal) (km)]]</f>
        <v>55.099000000000004</v>
      </c>
      <c r="O341" s="192">
        <f>+Urq_InfraMR[[#This Row],[Total Vías (excluido Auxiliares)]]</f>
        <v>55.099000000000004</v>
      </c>
      <c r="P341" s="1">
        <v>4</v>
      </c>
      <c r="Q341" s="1">
        <v>19</v>
      </c>
      <c r="R341" s="1">
        <v>0</v>
      </c>
      <c r="S341" s="194">
        <f t="shared" si="40"/>
        <v>23</v>
      </c>
      <c r="T341" s="194">
        <v>23</v>
      </c>
      <c r="U341" s="1">
        <v>0</v>
      </c>
      <c r="V341" s="1">
        <v>23</v>
      </c>
      <c r="W341" s="1">
        <v>0</v>
      </c>
      <c r="X341" s="1">
        <v>0</v>
      </c>
      <c r="Y341" s="1">
        <v>3</v>
      </c>
      <c r="Z341" s="196">
        <f t="shared" si="35"/>
        <v>26</v>
      </c>
      <c r="AA341" s="1">
        <v>8</v>
      </c>
      <c r="AB341" s="1">
        <v>6</v>
      </c>
      <c r="AC341" s="1">
        <f>+Urq_InfraMR[[#This Row],[Total Pasos Vehiculares a Nivel]]</f>
        <v>26</v>
      </c>
      <c r="AD341" s="196">
        <f t="shared" si="41"/>
        <v>40</v>
      </c>
      <c r="AE341" s="1">
        <v>5</v>
      </c>
      <c r="AF341" s="1">
        <v>3</v>
      </c>
      <c r="AG341" s="1">
        <v>55</v>
      </c>
      <c r="AH341" s="196">
        <f t="shared" si="36"/>
        <v>63</v>
      </c>
      <c r="AI341" s="7">
        <v>18.658000000000001</v>
      </c>
      <c r="AJ341" s="7">
        <v>0</v>
      </c>
      <c r="AK341" s="7">
        <v>7.0919999999999996</v>
      </c>
      <c r="AL341" s="198">
        <f t="shared" si="37"/>
        <v>25.75</v>
      </c>
      <c r="AM341" s="1">
        <v>1</v>
      </c>
      <c r="AN341" s="1">
        <v>0</v>
      </c>
      <c r="AO341" s="1">
        <v>0</v>
      </c>
      <c r="AP341" s="200">
        <f t="shared" si="38"/>
        <v>1</v>
      </c>
      <c r="AQ341" s="1">
        <v>0</v>
      </c>
      <c r="AR341" s="1">
        <v>128</v>
      </c>
      <c r="AS341" s="1">
        <v>0</v>
      </c>
      <c r="AT341" s="200">
        <f>+Urq_InfraMR[[#This Row],[B.02.1 - Parque de Coches Eléctricos Motrices]]+Urq_InfraMR[[#This Row],[B.02.2 - Parque de Coches Eléctricos Motrices Remolcados Tipo R]]+Urq_InfraMR[[#This Row],[B.02.3 - Parque de Coches Eléctricos Motrices Tipo R]]</f>
        <v>128</v>
      </c>
      <c r="AU341" s="1">
        <v>0</v>
      </c>
      <c r="AV341" s="1">
        <v>0</v>
      </c>
      <c r="AW341" s="1">
        <v>0</v>
      </c>
      <c r="AX341" s="200">
        <f>+Urq_InfraMR[[#This Row],[B.03.1 - Parque de Coches Motores Motrices Remolcados]]+Urq_InfraMR[[#This Row],[B.03.2 - Parque de Coches Motores Motrices Intermedios]]+Urq_InfraMR[[#This Row],[B.03.3 - Parque de Coches Motores Motrices Cabina]]</f>
        <v>0</v>
      </c>
      <c r="AY341" s="1">
        <v>0</v>
      </c>
      <c r="AZ341" s="1">
        <v>0</v>
      </c>
      <c r="BA341" s="1">
        <v>0</v>
      </c>
      <c r="BB341" s="1">
        <v>0</v>
      </c>
      <c r="BC341" s="200">
        <f>+SUM(Urq_InfraMR[[#This Row],[B.04.1 - Parque de Coches Remolcados Clase Unica]:[B.04.5 - Parque de Coches Remolcados para Servicios Especiales (Cartoneros)]])</f>
        <v>0</v>
      </c>
      <c r="BD341" s="356">
        <v>0</v>
      </c>
      <c r="BE341" s="1">
        <v>2</v>
      </c>
      <c r="BF341" s="1">
        <v>0</v>
      </c>
      <c r="BG341" s="235">
        <v>1435</v>
      </c>
      <c r="BH341" s="59"/>
    </row>
    <row r="342" spans="1:60">
      <c r="A342" s="59">
        <v>2021</v>
      </c>
      <c r="B342" s="1" t="s">
        <v>65</v>
      </c>
      <c r="C342" s="10">
        <v>0.2</v>
      </c>
      <c r="D342" s="10">
        <v>0</v>
      </c>
      <c r="E342" s="10">
        <v>0</v>
      </c>
      <c r="F342" s="10">
        <v>25.676639999999999</v>
      </c>
      <c r="G342" s="192">
        <f t="shared" si="39"/>
        <v>25.876639999999998</v>
      </c>
      <c r="H342" s="192">
        <f>+Urq_InfraMR[[#This Row],[Total Líneas de Explotación ]]</f>
        <v>25.876639999999998</v>
      </c>
      <c r="I342" s="192">
        <v>25.677</v>
      </c>
      <c r="J342" s="10">
        <v>0.2</v>
      </c>
      <c r="K342" s="10">
        <v>2.5569999999999999</v>
      </c>
      <c r="L342" s="10">
        <v>54.899000000000001</v>
      </c>
      <c r="M342" s="10">
        <v>3.875</v>
      </c>
      <c r="N342" s="192">
        <f>+Urq_InfraMR[[#This Row],[A.03.1 -  Longitud de Vías de Explotación No Electrificadas Troncales y Ramales (vía principal) (km)]]+Urq_InfraMR[[#This Row],[A.04.1 -  Longitud de Vías de Explotación Electrificadas Troncales y Ramales (vía principal) (km)]]</f>
        <v>55.099000000000004</v>
      </c>
      <c r="O342" s="192">
        <f>+Urq_InfraMR[[#This Row],[Total Vías (excluido Auxiliares)]]</f>
        <v>55.099000000000004</v>
      </c>
      <c r="P342" s="1">
        <v>4</v>
      </c>
      <c r="Q342" s="1">
        <v>19</v>
      </c>
      <c r="R342" s="1">
        <v>0</v>
      </c>
      <c r="S342" s="194">
        <f t="shared" si="40"/>
        <v>23</v>
      </c>
      <c r="T342" s="194">
        <v>23</v>
      </c>
      <c r="U342" s="1">
        <v>0</v>
      </c>
      <c r="V342" s="1">
        <v>23</v>
      </c>
      <c r="W342" s="1">
        <v>0</v>
      </c>
      <c r="X342" s="1">
        <v>0</v>
      </c>
      <c r="Y342" s="1">
        <v>3</v>
      </c>
      <c r="Z342" s="196">
        <f t="shared" si="35"/>
        <v>26</v>
      </c>
      <c r="AA342" s="1">
        <v>8</v>
      </c>
      <c r="AB342" s="1">
        <v>6</v>
      </c>
      <c r="AC342" s="1">
        <f>+Urq_InfraMR[[#This Row],[Total Pasos Vehiculares a Nivel]]</f>
        <v>26</v>
      </c>
      <c r="AD342" s="196">
        <f t="shared" si="41"/>
        <v>40</v>
      </c>
      <c r="AE342" s="1">
        <v>5</v>
      </c>
      <c r="AF342" s="1">
        <v>3</v>
      </c>
      <c r="AG342" s="1">
        <v>55</v>
      </c>
      <c r="AH342" s="196">
        <f t="shared" si="36"/>
        <v>63</v>
      </c>
      <c r="AI342" s="7">
        <v>18.658000000000001</v>
      </c>
      <c r="AJ342" s="7">
        <v>0</v>
      </c>
      <c r="AK342" s="7">
        <v>7.0919999999999996</v>
      </c>
      <c r="AL342" s="198">
        <f t="shared" si="37"/>
        <v>25.75</v>
      </c>
      <c r="AM342" s="1">
        <v>1</v>
      </c>
      <c r="AN342" s="1">
        <v>0</v>
      </c>
      <c r="AO342" s="1">
        <v>0</v>
      </c>
      <c r="AP342" s="200">
        <f t="shared" si="38"/>
        <v>1</v>
      </c>
      <c r="AQ342" s="1">
        <v>0</v>
      </c>
      <c r="AR342" s="1">
        <v>128</v>
      </c>
      <c r="AS342" s="1">
        <v>0</v>
      </c>
      <c r="AT342" s="200">
        <f>+Urq_InfraMR[[#This Row],[B.02.1 - Parque de Coches Eléctricos Motrices]]+Urq_InfraMR[[#This Row],[B.02.2 - Parque de Coches Eléctricos Motrices Remolcados Tipo R]]+Urq_InfraMR[[#This Row],[B.02.3 - Parque de Coches Eléctricos Motrices Tipo R]]</f>
        <v>128</v>
      </c>
      <c r="AU342" s="1">
        <v>0</v>
      </c>
      <c r="AV342" s="1">
        <v>0</v>
      </c>
      <c r="AW342" s="1">
        <v>0</v>
      </c>
      <c r="AX342" s="200">
        <f>+Urq_InfraMR[[#This Row],[B.03.1 - Parque de Coches Motores Motrices Remolcados]]+Urq_InfraMR[[#This Row],[B.03.2 - Parque de Coches Motores Motrices Intermedios]]+Urq_InfraMR[[#This Row],[B.03.3 - Parque de Coches Motores Motrices Cabina]]</f>
        <v>0</v>
      </c>
      <c r="AY342" s="1">
        <v>0</v>
      </c>
      <c r="AZ342" s="1">
        <v>0</v>
      </c>
      <c r="BA342" s="1">
        <v>0</v>
      </c>
      <c r="BB342" s="1">
        <v>0</v>
      </c>
      <c r="BC342" s="200">
        <f>+SUM(Urq_InfraMR[[#This Row],[B.04.1 - Parque de Coches Remolcados Clase Unica]:[B.04.5 - Parque de Coches Remolcados para Servicios Especiales (Cartoneros)]])</f>
        <v>0</v>
      </c>
      <c r="BD342" s="356">
        <v>0</v>
      </c>
      <c r="BE342" s="1">
        <v>2</v>
      </c>
      <c r="BF342" s="1">
        <v>0</v>
      </c>
      <c r="BG342" s="235">
        <v>1435</v>
      </c>
      <c r="BH342" s="59"/>
    </row>
    <row r="343" spans="1:60">
      <c r="A343" s="59">
        <v>2021</v>
      </c>
      <c r="B343" s="1" t="s">
        <v>66</v>
      </c>
      <c r="C343" s="10">
        <v>0.2</v>
      </c>
      <c r="D343" s="10">
        <v>0</v>
      </c>
      <c r="E343" s="10">
        <v>0</v>
      </c>
      <c r="F343" s="10">
        <v>25.676639999999999</v>
      </c>
      <c r="G343" s="192">
        <f t="shared" si="39"/>
        <v>25.876639999999998</v>
      </c>
      <c r="H343" s="192">
        <f>+Urq_InfraMR[[#This Row],[Total Líneas de Explotación ]]</f>
        <v>25.876639999999998</v>
      </c>
      <c r="I343" s="192">
        <v>25.677</v>
      </c>
      <c r="J343" s="10">
        <v>0.2</v>
      </c>
      <c r="K343" s="10">
        <v>2.5569999999999999</v>
      </c>
      <c r="L343" s="10">
        <v>54.899000000000001</v>
      </c>
      <c r="M343" s="10">
        <v>3.875</v>
      </c>
      <c r="N343" s="192">
        <f>+Urq_InfraMR[[#This Row],[A.03.1 -  Longitud de Vías de Explotación No Electrificadas Troncales y Ramales (vía principal) (km)]]+Urq_InfraMR[[#This Row],[A.04.1 -  Longitud de Vías de Explotación Electrificadas Troncales y Ramales (vía principal) (km)]]</f>
        <v>55.099000000000004</v>
      </c>
      <c r="O343" s="192">
        <f>+Urq_InfraMR[[#This Row],[Total Vías (excluido Auxiliares)]]</f>
        <v>55.099000000000004</v>
      </c>
      <c r="P343" s="1">
        <v>4</v>
      </c>
      <c r="Q343" s="1">
        <v>19</v>
      </c>
      <c r="R343" s="1">
        <v>0</v>
      </c>
      <c r="S343" s="194">
        <f t="shared" si="40"/>
        <v>23</v>
      </c>
      <c r="T343" s="194">
        <v>23</v>
      </c>
      <c r="U343" s="1">
        <v>0</v>
      </c>
      <c r="V343" s="1">
        <v>23</v>
      </c>
      <c r="W343" s="1">
        <v>0</v>
      </c>
      <c r="X343" s="1">
        <v>0</v>
      </c>
      <c r="Y343" s="1">
        <v>3</v>
      </c>
      <c r="Z343" s="196">
        <f t="shared" si="35"/>
        <v>26</v>
      </c>
      <c r="AA343" s="1">
        <v>8</v>
      </c>
      <c r="AB343" s="1">
        <v>6</v>
      </c>
      <c r="AC343" s="1">
        <f>+Urq_InfraMR[[#This Row],[Total Pasos Vehiculares a Nivel]]</f>
        <v>26</v>
      </c>
      <c r="AD343" s="196">
        <f t="shared" si="41"/>
        <v>40</v>
      </c>
      <c r="AE343" s="1">
        <v>5</v>
      </c>
      <c r="AF343" s="1">
        <v>3</v>
      </c>
      <c r="AG343" s="1">
        <v>55</v>
      </c>
      <c r="AH343" s="196">
        <f t="shared" si="36"/>
        <v>63</v>
      </c>
      <c r="AI343" s="7">
        <v>18.658000000000001</v>
      </c>
      <c r="AJ343" s="7">
        <v>0</v>
      </c>
      <c r="AK343" s="7">
        <v>7.0919999999999996</v>
      </c>
      <c r="AL343" s="198">
        <f t="shared" si="37"/>
        <v>25.75</v>
      </c>
      <c r="AM343" s="1">
        <v>1</v>
      </c>
      <c r="AN343" s="1">
        <v>0</v>
      </c>
      <c r="AO343" s="1">
        <v>0</v>
      </c>
      <c r="AP343" s="200">
        <f t="shared" si="38"/>
        <v>1</v>
      </c>
      <c r="AQ343" s="1">
        <v>0</v>
      </c>
      <c r="AR343" s="1">
        <v>128</v>
      </c>
      <c r="AS343" s="1">
        <v>0</v>
      </c>
      <c r="AT343" s="200">
        <f>+Urq_InfraMR[[#This Row],[B.02.1 - Parque de Coches Eléctricos Motrices]]+Urq_InfraMR[[#This Row],[B.02.2 - Parque de Coches Eléctricos Motrices Remolcados Tipo R]]+Urq_InfraMR[[#This Row],[B.02.3 - Parque de Coches Eléctricos Motrices Tipo R]]</f>
        <v>128</v>
      </c>
      <c r="AU343" s="1">
        <v>0</v>
      </c>
      <c r="AV343" s="1">
        <v>0</v>
      </c>
      <c r="AW343" s="1">
        <v>0</v>
      </c>
      <c r="AX343" s="200">
        <f>+Urq_InfraMR[[#This Row],[B.03.1 - Parque de Coches Motores Motrices Remolcados]]+Urq_InfraMR[[#This Row],[B.03.2 - Parque de Coches Motores Motrices Intermedios]]+Urq_InfraMR[[#This Row],[B.03.3 - Parque de Coches Motores Motrices Cabina]]</f>
        <v>0</v>
      </c>
      <c r="AY343" s="1">
        <v>0</v>
      </c>
      <c r="AZ343" s="1">
        <v>0</v>
      </c>
      <c r="BA343" s="1">
        <v>0</v>
      </c>
      <c r="BB343" s="1">
        <v>0</v>
      </c>
      <c r="BC343" s="200">
        <f>+SUM(Urq_InfraMR[[#This Row],[B.04.1 - Parque de Coches Remolcados Clase Unica]:[B.04.5 - Parque de Coches Remolcados para Servicios Especiales (Cartoneros)]])</f>
        <v>0</v>
      </c>
      <c r="BD343" s="356">
        <v>0</v>
      </c>
      <c r="BE343" s="1">
        <v>2</v>
      </c>
      <c r="BF343" s="1">
        <v>0</v>
      </c>
      <c r="BG343" s="235">
        <v>1435</v>
      </c>
      <c r="BH343" s="59"/>
    </row>
    <row r="344" spans="1:60">
      <c r="A344" s="59">
        <v>2021</v>
      </c>
      <c r="B344" s="1" t="s">
        <v>67</v>
      </c>
      <c r="C344" s="10">
        <v>0.2</v>
      </c>
      <c r="D344" s="10">
        <v>0</v>
      </c>
      <c r="E344" s="10">
        <v>0</v>
      </c>
      <c r="F344" s="10">
        <v>25.676639999999999</v>
      </c>
      <c r="G344" s="192">
        <f t="shared" si="39"/>
        <v>25.876639999999998</v>
      </c>
      <c r="H344" s="192">
        <f>+Urq_InfraMR[[#This Row],[Total Líneas de Explotación ]]</f>
        <v>25.876639999999998</v>
      </c>
      <c r="I344" s="192">
        <v>25.677</v>
      </c>
      <c r="J344" s="10">
        <v>0.2</v>
      </c>
      <c r="K344" s="10">
        <v>2.5569999999999999</v>
      </c>
      <c r="L344" s="10">
        <v>54.899000000000001</v>
      </c>
      <c r="M344" s="10">
        <v>3.875</v>
      </c>
      <c r="N344" s="192">
        <f>+Urq_InfraMR[[#This Row],[A.03.1 -  Longitud de Vías de Explotación No Electrificadas Troncales y Ramales (vía principal) (km)]]+Urq_InfraMR[[#This Row],[A.04.1 -  Longitud de Vías de Explotación Electrificadas Troncales y Ramales (vía principal) (km)]]</f>
        <v>55.099000000000004</v>
      </c>
      <c r="O344" s="192">
        <f>+Urq_InfraMR[[#This Row],[Total Vías (excluido Auxiliares)]]</f>
        <v>55.099000000000004</v>
      </c>
      <c r="P344" s="1">
        <v>4</v>
      </c>
      <c r="Q344" s="1">
        <v>19</v>
      </c>
      <c r="R344" s="1">
        <v>0</v>
      </c>
      <c r="S344" s="194">
        <f t="shared" si="40"/>
        <v>23</v>
      </c>
      <c r="T344" s="194">
        <v>23</v>
      </c>
      <c r="U344" s="1">
        <v>0</v>
      </c>
      <c r="V344" s="1">
        <v>23</v>
      </c>
      <c r="W344" s="1">
        <v>0</v>
      </c>
      <c r="X344" s="1">
        <v>0</v>
      </c>
      <c r="Y344" s="1">
        <v>3</v>
      </c>
      <c r="Z344" s="196">
        <f t="shared" si="35"/>
        <v>26</v>
      </c>
      <c r="AA344" s="1">
        <v>8</v>
      </c>
      <c r="AB344" s="1">
        <v>6</v>
      </c>
      <c r="AC344" s="1">
        <f>+Urq_InfraMR[[#This Row],[Total Pasos Vehiculares a Nivel]]</f>
        <v>26</v>
      </c>
      <c r="AD344" s="196">
        <f t="shared" si="41"/>
        <v>40</v>
      </c>
      <c r="AE344" s="1">
        <v>5</v>
      </c>
      <c r="AF344" s="1">
        <v>3</v>
      </c>
      <c r="AG344" s="1">
        <v>55</v>
      </c>
      <c r="AH344" s="196">
        <f t="shared" si="36"/>
        <v>63</v>
      </c>
      <c r="AI344" s="7">
        <v>18.658000000000001</v>
      </c>
      <c r="AJ344" s="7">
        <v>0</v>
      </c>
      <c r="AK344" s="7">
        <v>7.0919999999999996</v>
      </c>
      <c r="AL344" s="198">
        <f t="shared" si="37"/>
        <v>25.75</v>
      </c>
      <c r="AM344" s="1">
        <v>1</v>
      </c>
      <c r="AN344" s="1">
        <v>0</v>
      </c>
      <c r="AO344" s="1">
        <v>0</v>
      </c>
      <c r="AP344" s="200">
        <f t="shared" si="38"/>
        <v>1</v>
      </c>
      <c r="AQ344" s="1">
        <v>0</v>
      </c>
      <c r="AR344" s="1">
        <v>128</v>
      </c>
      <c r="AS344" s="1">
        <v>0</v>
      </c>
      <c r="AT344" s="200">
        <f>+Urq_InfraMR[[#This Row],[B.02.1 - Parque de Coches Eléctricos Motrices]]+Urq_InfraMR[[#This Row],[B.02.2 - Parque de Coches Eléctricos Motrices Remolcados Tipo R]]+Urq_InfraMR[[#This Row],[B.02.3 - Parque de Coches Eléctricos Motrices Tipo R]]</f>
        <v>128</v>
      </c>
      <c r="AU344" s="1">
        <v>0</v>
      </c>
      <c r="AV344" s="1">
        <v>0</v>
      </c>
      <c r="AW344" s="1">
        <v>0</v>
      </c>
      <c r="AX344" s="200">
        <f>+Urq_InfraMR[[#This Row],[B.03.1 - Parque de Coches Motores Motrices Remolcados]]+Urq_InfraMR[[#This Row],[B.03.2 - Parque de Coches Motores Motrices Intermedios]]+Urq_InfraMR[[#This Row],[B.03.3 - Parque de Coches Motores Motrices Cabina]]</f>
        <v>0</v>
      </c>
      <c r="AY344" s="1">
        <v>0</v>
      </c>
      <c r="AZ344" s="1">
        <v>0</v>
      </c>
      <c r="BA344" s="1">
        <v>0</v>
      </c>
      <c r="BB344" s="1">
        <v>0</v>
      </c>
      <c r="BC344" s="200">
        <f>+SUM(Urq_InfraMR[[#This Row],[B.04.1 - Parque de Coches Remolcados Clase Unica]:[B.04.5 - Parque de Coches Remolcados para Servicios Especiales (Cartoneros)]])</f>
        <v>0</v>
      </c>
      <c r="BD344" s="356">
        <v>0</v>
      </c>
      <c r="BE344" s="1">
        <v>2</v>
      </c>
      <c r="BF344" s="1">
        <v>0</v>
      </c>
      <c r="BG344" s="235">
        <v>1435</v>
      </c>
      <c r="BH344" s="59"/>
    </row>
    <row r="345" spans="1:60">
      <c r="A345" s="59">
        <v>2021</v>
      </c>
      <c r="B345" s="1" t="s">
        <v>68</v>
      </c>
      <c r="C345" s="10">
        <v>0.2</v>
      </c>
      <c r="D345" s="10">
        <v>0</v>
      </c>
      <c r="E345" s="10">
        <v>0</v>
      </c>
      <c r="F345" s="10">
        <v>25.676639999999999</v>
      </c>
      <c r="G345" s="192">
        <f t="shared" si="39"/>
        <v>25.876639999999998</v>
      </c>
      <c r="H345" s="192">
        <f>+Urq_InfraMR[[#This Row],[Total Líneas de Explotación ]]</f>
        <v>25.876639999999998</v>
      </c>
      <c r="I345" s="192">
        <v>25.677</v>
      </c>
      <c r="J345" s="10">
        <v>0.2</v>
      </c>
      <c r="K345" s="10">
        <v>2.5569999999999999</v>
      </c>
      <c r="L345" s="10">
        <v>54.899000000000001</v>
      </c>
      <c r="M345" s="10">
        <v>3.875</v>
      </c>
      <c r="N345" s="192">
        <f>+Urq_InfraMR[[#This Row],[A.03.1 -  Longitud de Vías de Explotación No Electrificadas Troncales y Ramales (vía principal) (km)]]+Urq_InfraMR[[#This Row],[A.04.1 -  Longitud de Vías de Explotación Electrificadas Troncales y Ramales (vía principal) (km)]]</f>
        <v>55.099000000000004</v>
      </c>
      <c r="O345" s="192">
        <f>+Urq_InfraMR[[#This Row],[Total Vías (excluido Auxiliares)]]</f>
        <v>55.099000000000004</v>
      </c>
      <c r="P345" s="1">
        <v>4</v>
      </c>
      <c r="Q345" s="1">
        <v>19</v>
      </c>
      <c r="R345" s="1">
        <v>0</v>
      </c>
      <c r="S345" s="194">
        <f t="shared" si="40"/>
        <v>23</v>
      </c>
      <c r="T345" s="194">
        <v>23</v>
      </c>
      <c r="U345" s="1">
        <v>0</v>
      </c>
      <c r="V345" s="1">
        <v>23</v>
      </c>
      <c r="W345" s="1">
        <v>0</v>
      </c>
      <c r="X345" s="1">
        <v>0</v>
      </c>
      <c r="Y345" s="1">
        <v>3</v>
      </c>
      <c r="Z345" s="196">
        <f t="shared" si="35"/>
        <v>26</v>
      </c>
      <c r="AA345" s="1">
        <v>8</v>
      </c>
      <c r="AB345" s="1">
        <v>6</v>
      </c>
      <c r="AC345" s="1">
        <f>+Urq_InfraMR[[#This Row],[Total Pasos Vehiculares a Nivel]]</f>
        <v>26</v>
      </c>
      <c r="AD345" s="196">
        <f t="shared" si="41"/>
        <v>40</v>
      </c>
      <c r="AE345" s="1">
        <v>5</v>
      </c>
      <c r="AF345" s="1">
        <v>3</v>
      </c>
      <c r="AG345" s="1">
        <v>55</v>
      </c>
      <c r="AH345" s="196">
        <f t="shared" si="36"/>
        <v>63</v>
      </c>
      <c r="AI345" s="7">
        <v>18.658000000000001</v>
      </c>
      <c r="AJ345" s="7">
        <v>0</v>
      </c>
      <c r="AK345" s="7">
        <v>7.0919999999999996</v>
      </c>
      <c r="AL345" s="198">
        <f t="shared" si="37"/>
        <v>25.75</v>
      </c>
      <c r="AM345" s="1">
        <v>1</v>
      </c>
      <c r="AN345" s="1">
        <v>0</v>
      </c>
      <c r="AO345" s="1">
        <v>0</v>
      </c>
      <c r="AP345" s="200">
        <f t="shared" si="38"/>
        <v>1</v>
      </c>
      <c r="AQ345" s="1">
        <v>0</v>
      </c>
      <c r="AR345" s="1">
        <v>128</v>
      </c>
      <c r="AS345" s="1">
        <v>0</v>
      </c>
      <c r="AT345" s="200">
        <f>+Urq_InfraMR[[#This Row],[B.02.1 - Parque de Coches Eléctricos Motrices]]+Urq_InfraMR[[#This Row],[B.02.2 - Parque de Coches Eléctricos Motrices Remolcados Tipo R]]+Urq_InfraMR[[#This Row],[B.02.3 - Parque de Coches Eléctricos Motrices Tipo R]]</f>
        <v>128</v>
      </c>
      <c r="AU345" s="1">
        <v>0</v>
      </c>
      <c r="AV345" s="1">
        <v>0</v>
      </c>
      <c r="AW345" s="1">
        <v>0</v>
      </c>
      <c r="AX345" s="200">
        <f>+Urq_InfraMR[[#This Row],[B.03.1 - Parque de Coches Motores Motrices Remolcados]]+Urq_InfraMR[[#This Row],[B.03.2 - Parque de Coches Motores Motrices Intermedios]]+Urq_InfraMR[[#This Row],[B.03.3 - Parque de Coches Motores Motrices Cabina]]</f>
        <v>0</v>
      </c>
      <c r="AY345" s="1">
        <v>0</v>
      </c>
      <c r="AZ345" s="1">
        <v>0</v>
      </c>
      <c r="BA345" s="1">
        <v>0</v>
      </c>
      <c r="BB345" s="1">
        <v>0</v>
      </c>
      <c r="BC345" s="200">
        <f>+SUM(Urq_InfraMR[[#This Row],[B.04.1 - Parque de Coches Remolcados Clase Unica]:[B.04.5 - Parque de Coches Remolcados para Servicios Especiales (Cartoneros)]])</f>
        <v>0</v>
      </c>
      <c r="BD345" s="356">
        <v>0</v>
      </c>
      <c r="BE345" s="1">
        <v>2</v>
      </c>
      <c r="BF345" s="1">
        <v>0</v>
      </c>
      <c r="BG345" s="235">
        <v>1435</v>
      </c>
      <c r="BH345" s="59"/>
    </row>
    <row r="346" spans="1:60">
      <c r="A346" s="59">
        <v>2021</v>
      </c>
      <c r="B346" s="1" t="s">
        <v>69</v>
      </c>
      <c r="C346" s="10">
        <v>0.2</v>
      </c>
      <c r="D346" s="10">
        <v>0</v>
      </c>
      <c r="E346" s="10">
        <v>0</v>
      </c>
      <c r="F346" s="10">
        <v>25.676639999999999</v>
      </c>
      <c r="G346" s="192">
        <f t="shared" si="39"/>
        <v>25.876639999999998</v>
      </c>
      <c r="H346" s="192">
        <f>+Urq_InfraMR[[#This Row],[Total Líneas de Explotación ]]</f>
        <v>25.876639999999998</v>
      </c>
      <c r="I346" s="192">
        <v>25.677</v>
      </c>
      <c r="J346" s="10">
        <v>0.2</v>
      </c>
      <c r="K346" s="10">
        <v>2.5569999999999999</v>
      </c>
      <c r="L346" s="10">
        <v>54.899000000000001</v>
      </c>
      <c r="M346" s="10">
        <v>3.875</v>
      </c>
      <c r="N346" s="192">
        <f>+Urq_InfraMR[[#This Row],[A.03.1 -  Longitud de Vías de Explotación No Electrificadas Troncales y Ramales (vía principal) (km)]]+Urq_InfraMR[[#This Row],[A.04.1 -  Longitud de Vías de Explotación Electrificadas Troncales y Ramales (vía principal) (km)]]</f>
        <v>55.099000000000004</v>
      </c>
      <c r="O346" s="192">
        <f>+Urq_InfraMR[[#This Row],[Total Vías (excluido Auxiliares)]]</f>
        <v>55.099000000000004</v>
      </c>
      <c r="P346" s="1">
        <v>4</v>
      </c>
      <c r="Q346" s="1">
        <v>19</v>
      </c>
      <c r="R346" s="1">
        <v>0</v>
      </c>
      <c r="S346" s="194">
        <f t="shared" si="40"/>
        <v>23</v>
      </c>
      <c r="T346" s="194">
        <v>23</v>
      </c>
      <c r="U346" s="1">
        <v>0</v>
      </c>
      <c r="V346" s="1">
        <v>23</v>
      </c>
      <c r="W346" s="1">
        <v>0</v>
      </c>
      <c r="X346" s="1">
        <v>0</v>
      </c>
      <c r="Y346" s="1">
        <v>3</v>
      </c>
      <c r="Z346" s="196">
        <f t="shared" si="35"/>
        <v>26</v>
      </c>
      <c r="AA346" s="1">
        <v>8</v>
      </c>
      <c r="AB346" s="1">
        <v>6</v>
      </c>
      <c r="AC346" s="1">
        <f>+Urq_InfraMR[[#This Row],[Total Pasos Vehiculares a Nivel]]</f>
        <v>26</v>
      </c>
      <c r="AD346" s="196">
        <f t="shared" si="41"/>
        <v>40</v>
      </c>
      <c r="AE346" s="1">
        <v>5</v>
      </c>
      <c r="AF346" s="1">
        <v>3</v>
      </c>
      <c r="AG346" s="1">
        <v>55</v>
      </c>
      <c r="AH346" s="196">
        <f t="shared" si="36"/>
        <v>63</v>
      </c>
      <c r="AI346" s="7">
        <v>18.658000000000001</v>
      </c>
      <c r="AJ346" s="7">
        <v>0</v>
      </c>
      <c r="AK346" s="7">
        <v>7.0919999999999996</v>
      </c>
      <c r="AL346" s="198">
        <f t="shared" si="37"/>
        <v>25.75</v>
      </c>
      <c r="AM346" s="1">
        <v>1</v>
      </c>
      <c r="AN346" s="1">
        <v>0</v>
      </c>
      <c r="AO346" s="1">
        <v>0</v>
      </c>
      <c r="AP346" s="200">
        <f t="shared" si="38"/>
        <v>1</v>
      </c>
      <c r="AQ346" s="1">
        <v>0</v>
      </c>
      <c r="AR346" s="1">
        <v>128</v>
      </c>
      <c r="AS346" s="1">
        <v>0</v>
      </c>
      <c r="AT346" s="200">
        <f>+Urq_InfraMR[[#This Row],[B.02.1 - Parque de Coches Eléctricos Motrices]]+Urq_InfraMR[[#This Row],[B.02.2 - Parque de Coches Eléctricos Motrices Remolcados Tipo R]]+Urq_InfraMR[[#This Row],[B.02.3 - Parque de Coches Eléctricos Motrices Tipo R]]</f>
        <v>128</v>
      </c>
      <c r="AU346" s="1">
        <v>0</v>
      </c>
      <c r="AV346" s="1">
        <v>0</v>
      </c>
      <c r="AW346" s="1">
        <v>0</v>
      </c>
      <c r="AX346" s="200">
        <f>+Urq_InfraMR[[#This Row],[B.03.1 - Parque de Coches Motores Motrices Remolcados]]+Urq_InfraMR[[#This Row],[B.03.2 - Parque de Coches Motores Motrices Intermedios]]+Urq_InfraMR[[#This Row],[B.03.3 - Parque de Coches Motores Motrices Cabina]]</f>
        <v>0</v>
      </c>
      <c r="AY346" s="1">
        <v>0</v>
      </c>
      <c r="AZ346" s="1">
        <v>0</v>
      </c>
      <c r="BA346" s="1">
        <v>0</v>
      </c>
      <c r="BB346" s="1">
        <v>0</v>
      </c>
      <c r="BC346" s="200">
        <f>+SUM(Urq_InfraMR[[#This Row],[B.04.1 - Parque de Coches Remolcados Clase Unica]:[B.04.5 - Parque de Coches Remolcados para Servicios Especiales (Cartoneros)]])</f>
        <v>0</v>
      </c>
      <c r="BD346" s="356">
        <v>0</v>
      </c>
      <c r="BE346" s="1">
        <v>2</v>
      </c>
      <c r="BF346" s="1">
        <v>0</v>
      </c>
      <c r="BG346" s="235">
        <v>1435</v>
      </c>
      <c r="BH346" s="59"/>
    </row>
    <row r="347" spans="1:60">
      <c r="A347" s="59">
        <v>2021</v>
      </c>
      <c r="B347" s="1" t="s">
        <v>70</v>
      </c>
      <c r="C347" s="10">
        <v>0.2</v>
      </c>
      <c r="D347" s="10">
        <v>0</v>
      </c>
      <c r="E347" s="10">
        <v>0</v>
      </c>
      <c r="F347" s="10">
        <v>25.676639999999999</v>
      </c>
      <c r="G347" s="192">
        <f t="shared" si="39"/>
        <v>25.876639999999998</v>
      </c>
      <c r="H347" s="192">
        <f>+Urq_InfraMR[[#This Row],[Total Líneas de Explotación ]]</f>
        <v>25.876639999999998</v>
      </c>
      <c r="I347" s="192">
        <v>25.677</v>
      </c>
      <c r="J347" s="10">
        <v>0.2</v>
      </c>
      <c r="K347" s="10">
        <v>2.5569999999999999</v>
      </c>
      <c r="L347" s="10">
        <v>54.899000000000001</v>
      </c>
      <c r="M347" s="10">
        <v>3.875</v>
      </c>
      <c r="N347" s="192">
        <f>+Urq_InfraMR[[#This Row],[A.03.1 -  Longitud de Vías de Explotación No Electrificadas Troncales y Ramales (vía principal) (km)]]+Urq_InfraMR[[#This Row],[A.04.1 -  Longitud de Vías de Explotación Electrificadas Troncales y Ramales (vía principal) (km)]]</f>
        <v>55.099000000000004</v>
      </c>
      <c r="O347" s="192">
        <f>+Urq_InfraMR[[#This Row],[Total Vías (excluido Auxiliares)]]</f>
        <v>55.099000000000004</v>
      </c>
      <c r="P347" s="1">
        <v>4</v>
      </c>
      <c r="Q347" s="1">
        <v>19</v>
      </c>
      <c r="R347" s="1">
        <v>0</v>
      </c>
      <c r="S347" s="194">
        <f t="shared" si="40"/>
        <v>23</v>
      </c>
      <c r="T347" s="194">
        <v>23</v>
      </c>
      <c r="U347" s="1">
        <v>0</v>
      </c>
      <c r="V347" s="1">
        <v>23</v>
      </c>
      <c r="W347" s="1">
        <v>0</v>
      </c>
      <c r="X347" s="1">
        <v>0</v>
      </c>
      <c r="Y347" s="1">
        <v>3</v>
      </c>
      <c r="Z347" s="196">
        <f t="shared" si="35"/>
        <v>26</v>
      </c>
      <c r="AA347" s="1">
        <v>8</v>
      </c>
      <c r="AB347" s="1">
        <v>6</v>
      </c>
      <c r="AC347" s="1">
        <f>+Urq_InfraMR[[#This Row],[Total Pasos Vehiculares a Nivel]]</f>
        <v>26</v>
      </c>
      <c r="AD347" s="196">
        <f t="shared" si="41"/>
        <v>40</v>
      </c>
      <c r="AE347" s="1">
        <v>5</v>
      </c>
      <c r="AF347" s="1">
        <v>3</v>
      </c>
      <c r="AG347" s="1">
        <v>55</v>
      </c>
      <c r="AH347" s="196">
        <f t="shared" si="36"/>
        <v>63</v>
      </c>
      <c r="AI347" s="7">
        <v>18.658000000000001</v>
      </c>
      <c r="AJ347" s="7">
        <v>0</v>
      </c>
      <c r="AK347" s="7">
        <v>7.0919999999999996</v>
      </c>
      <c r="AL347" s="198">
        <f t="shared" si="37"/>
        <v>25.75</v>
      </c>
      <c r="AM347" s="1">
        <v>1</v>
      </c>
      <c r="AN347" s="1">
        <v>0</v>
      </c>
      <c r="AO347" s="1">
        <v>0</v>
      </c>
      <c r="AP347" s="200">
        <f t="shared" si="38"/>
        <v>1</v>
      </c>
      <c r="AQ347" s="1">
        <v>0</v>
      </c>
      <c r="AR347" s="1">
        <v>128</v>
      </c>
      <c r="AS347" s="1">
        <v>0</v>
      </c>
      <c r="AT347" s="200">
        <f>+Urq_InfraMR[[#This Row],[B.02.1 - Parque de Coches Eléctricos Motrices]]+Urq_InfraMR[[#This Row],[B.02.2 - Parque de Coches Eléctricos Motrices Remolcados Tipo R]]+Urq_InfraMR[[#This Row],[B.02.3 - Parque de Coches Eléctricos Motrices Tipo R]]</f>
        <v>128</v>
      </c>
      <c r="AU347" s="1">
        <v>0</v>
      </c>
      <c r="AV347" s="1">
        <v>0</v>
      </c>
      <c r="AW347" s="1">
        <v>0</v>
      </c>
      <c r="AX347" s="200">
        <f>+Urq_InfraMR[[#This Row],[B.03.1 - Parque de Coches Motores Motrices Remolcados]]+Urq_InfraMR[[#This Row],[B.03.2 - Parque de Coches Motores Motrices Intermedios]]+Urq_InfraMR[[#This Row],[B.03.3 - Parque de Coches Motores Motrices Cabina]]</f>
        <v>0</v>
      </c>
      <c r="AY347" s="1">
        <v>0</v>
      </c>
      <c r="AZ347" s="1">
        <v>0</v>
      </c>
      <c r="BA347" s="1">
        <v>0</v>
      </c>
      <c r="BB347" s="1">
        <v>0</v>
      </c>
      <c r="BC347" s="200">
        <f>+SUM(Urq_InfraMR[[#This Row],[B.04.1 - Parque de Coches Remolcados Clase Unica]:[B.04.5 - Parque de Coches Remolcados para Servicios Especiales (Cartoneros)]])</f>
        <v>0</v>
      </c>
      <c r="BD347" s="356">
        <v>0</v>
      </c>
      <c r="BE347" s="1">
        <v>2</v>
      </c>
      <c r="BF347" s="1">
        <v>0</v>
      </c>
      <c r="BG347" s="235">
        <v>1435</v>
      </c>
      <c r="BH347" s="59"/>
    </row>
    <row r="348" spans="1:60">
      <c r="A348" s="59">
        <v>2021</v>
      </c>
      <c r="B348" s="1" t="s">
        <v>71</v>
      </c>
      <c r="C348" s="10">
        <v>0.2</v>
      </c>
      <c r="D348" s="10">
        <v>0</v>
      </c>
      <c r="E348" s="10">
        <v>0</v>
      </c>
      <c r="F348" s="10">
        <v>25.676639999999999</v>
      </c>
      <c r="G348" s="192">
        <f t="shared" si="39"/>
        <v>25.876639999999998</v>
      </c>
      <c r="H348" s="192">
        <f>+Urq_InfraMR[[#This Row],[Total Líneas de Explotación ]]</f>
        <v>25.876639999999998</v>
      </c>
      <c r="I348" s="192">
        <v>25.677</v>
      </c>
      <c r="J348" s="10">
        <v>0.2</v>
      </c>
      <c r="K348" s="10">
        <v>2.5569999999999999</v>
      </c>
      <c r="L348" s="10">
        <v>54.899000000000001</v>
      </c>
      <c r="M348" s="10">
        <v>3.875</v>
      </c>
      <c r="N348" s="192">
        <f>+Urq_InfraMR[[#This Row],[A.03.1 -  Longitud de Vías de Explotación No Electrificadas Troncales y Ramales (vía principal) (km)]]+Urq_InfraMR[[#This Row],[A.04.1 -  Longitud de Vías de Explotación Electrificadas Troncales y Ramales (vía principal) (km)]]</f>
        <v>55.099000000000004</v>
      </c>
      <c r="O348" s="192">
        <f>+Urq_InfraMR[[#This Row],[Total Vías (excluido Auxiliares)]]</f>
        <v>55.099000000000004</v>
      </c>
      <c r="P348" s="1">
        <v>4</v>
      </c>
      <c r="Q348" s="1">
        <v>19</v>
      </c>
      <c r="R348" s="1">
        <v>0</v>
      </c>
      <c r="S348" s="194">
        <f t="shared" si="40"/>
        <v>23</v>
      </c>
      <c r="T348" s="194">
        <v>23</v>
      </c>
      <c r="U348" s="1">
        <v>0</v>
      </c>
      <c r="V348" s="1">
        <v>23</v>
      </c>
      <c r="W348" s="1">
        <v>0</v>
      </c>
      <c r="X348" s="1">
        <v>0</v>
      </c>
      <c r="Y348" s="1">
        <v>3</v>
      </c>
      <c r="Z348" s="196">
        <f t="shared" si="35"/>
        <v>26</v>
      </c>
      <c r="AA348" s="1">
        <v>8</v>
      </c>
      <c r="AB348" s="1">
        <v>6</v>
      </c>
      <c r="AC348" s="1">
        <f>+Urq_InfraMR[[#This Row],[Total Pasos Vehiculares a Nivel]]</f>
        <v>26</v>
      </c>
      <c r="AD348" s="196">
        <f t="shared" si="41"/>
        <v>40</v>
      </c>
      <c r="AE348" s="1">
        <v>5</v>
      </c>
      <c r="AF348" s="1">
        <v>3</v>
      </c>
      <c r="AG348" s="1">
        <v>55</v>
      </c>
      <c r="AH348" s="196">
        <f t="shared" si="36"/>
        <v>63</v>
      </c>
      <c r="AI348" s="7">
        <v>18.658000000000001</v>
      </c>
      <c r="AJ348" s="7">
        <v>0</v>
      </c>
      <c r="AK348" s="7">
        <v>7.0919999999999996</v>
      </c>
      <c r="AL348" s="198">
        <f t="shared" si="37"/>
        <v>25.75</v>
      </c>
      <c r="AM348" s="1">
        <v>1</v>
      </c>
      <c r="AN348" s="1">
        <v>0</v>
      </c>
      <c r="AO348" s="1">
        <v>0</v>
      </c>
      <c r="AP348" s="200">
        <f t="shared" si="38"/>
        <v>1</v>
      </c>
      <c r="AQ348" s="1">
        <v>0</v>
      </c>
      <c r="AR348" s="1">
        <v>128</v>
      </c>
      <c r="AS348" s="1">
        <v>0</v>
      </c>
      <c r="AT348" s="200">
        <f>+Urq_InfraMR[[#This Row],[B.02.1 - Parque de Coches Eléctricos Motrices]]+Urq_InfraMR[[#This Row],[B.02.2 - Parque de Coches Eléctricos Motrices Remolcados Tipo R]]+Urq_InfraMR[[#This Row],[B.02.3 - Parque de Coches Eléctricos Motrices Tipo R]]</f>
        <v>128</v>
      </c>
      <c r="AU348" s="1">
        <v>0</v>
      </c>
      <c r="AV348" s="1">
        <v>0</v>
      </c>
      <c r="AW348" s="1">
        <v>0</v>
      </c>
      <c r="AX348" s="200">
        <f>+Urq_InfraMR[[#This Row],[B.03.1 - Parque de Coches Motores Motrices Remolcados]]+Urq_InfraMR[[#This Row],[B.03.2 - Parque de Coches Motores Motrices Intermedios]]+Urq_InfraMR[[#This Row],[B.03.3 - Parque de Coches Motores Motrices Cabina]]</f>
        <v>0</v>
      </c>
      <c r="AY348" s="1">
        <v>0</v>
      </c>
      <c r="AZ348" s="1">
        <v>0</v>
      </c>
      <c r="BA348" s="1">
        <v>0</v>
      </c>
      <c r="BB348" s="1">
        <v>0</v>
      </c>
      <c r="BC348" s="200">
        <f>+SUM(Urq_InfraMR[[#This Row],[B.04.1 - Parque de Coches Remolcados Clase Unica]:[B.04.5 - Parque de Coches Remolcados para Servicios Especiales (Cartoneros)]])</f>
        <v>0</v>
      </c>
      <c r="BD348" s="356">
        <v>0</v>
      </c>
      <c r="BE348" s="1">
        <v>2</v>
      </c>
      <c r="BF348" s="1">
        <v>0</v>
      </c>
      <c r="BG348" s="235">
        <v>1435</v>
      </c>
      <c r="BH348" s="59"/>
    </row>
    <row r="349" spans="1:60">
      <c r="A349" s="59">
        <v>2021</v>
      </c>
      <c r="B349" s="1" t="s">
        <v>72</v>
      </c>
      <c r="C349" s="10">
        <v>0.2</v>
      </c>
      <c r="D349" s="10">
        <v>0</v>
      </c>
      <c r="E349" s="10">
        <v>0</v>
      </c>
      <c r="F349" s="10">
        <v>25.676639999999999</v>
      </c>
      <c r="G349" s="192">
        <f t="shared" si="39"/>
        <v>25.876639999999998</v>
      </c>
      <c r="H349" s="192">
        <f>+Urq_InfraMR[[#This Row],[Total Líneas de Explotación ]]</f>
        <v>25.876639999999998</v>
      </c>
      <c r="I349" s="192">
        <v>25.677</v>
      </c>
      <c r="J349" s="10">
        <v>0.2</v>
      </c>
      <c r="K349" s="10">
        <v>2.5569999999999999</v>
      </c>
      <c r="L349" s="10">
        <v>54.899000000000001</v>
      </c>
      <c r="M349" s="10">
        <v>3.875</v>
      </c>
      <c r="N349" s="192">
        <f>+Urq_InfraMR[[#This Row],[A.03.1 -  Longitud de Vías de Explotación No Electrificadas Troncales y Ramales (vía principal) (km)]]+Urq_InfraMR[[#This Row],[A.04.1 -  Longitud de Vías de Explotación Electrificadas Troncales y Ramales (vía principal) (km)]]</f>
        <v>55.099000000000004</v>
      </c>
      <c r="O349" s="192">
        <f>+Urq_InfraMR[[#This Row],[Total Vías (excluido Auxiliares)]]</f>
        <v>55.099000000000004</v>
      </c>
      <c r="P349" s="1">
        <v>4</v>
      </c>
      <c r="Q349" s="1">
        <v>19</v>
      </c>
      <c r="R349" s="1">
        <v>0</v>
      </c>
      <c r="S349" s="194">
        <f t="shared" si="40"/>
        <v>23</v>
      </c>
      <c r="T349" s="194">
        <v>23</v>
      </c>
      <c r="U349" s="1">
        <v>0</v>
      </c>
      <c r="V349" s="1">
        <v>23</v>
      </c>
      <c r="W349" s="1">
        <v>0</v>
      </c>
      <c r="X349" s="1">
        <v>0</v>
      </c>
      <c r="Y349" s="1">
        <v>3</v>
      </c>
      <c r="Z349" s="196">
        <f t="shared" si="35"/>
        <v>26</v>
      </c>
      <c r="AA349" s="1">
        <v>8</v>
      </c>
      <c r="AB349" s="1">
        <v>6</v>
      </c>
      <c r="AC349" s="1">
        <f>+Urq_InfraMR[[#This Row],[Total Pasos Vehiculares a Nivel]]</f>
        <v>26</v>
      </c>
      <c r="AD349" s="196">
        <f t="shared" si="41"/>
        <v>40</v>
      </c>
      <c r="AE349" s="1">
        <v>5</v>
      </c>
      <c r="AF349" s="1">
        <v>3</v>
      </c>
      <c r="AG349" s="1">
        <v>55</v>
      </c>
      <c r="AH349" s="196">
        <f t="shared" si="36"/>
        <v>63</v>
      </c>
      <c r="AI349" s="7">
        <v>18.658000000000001</v>
      </c>
      <c r="AJ349" s="7">
        <v>0</v>
      </c>
      <c r="AK349" s="7">
        <v>7.0919999999999996</v>
      </c>
      <c r="AL349" s="198">
        <f t="shared" si="37"/>
        <v>25.75</v>
      </c>
      <c r="AM349" s="1">
        <v>1</v>
      </c>
      <c r="AN349" s="1">
        <v>0</v>
      </c>
      <c r="AO349" s="1">
        <v>0</v>
      </c>
      <c r="AP349" s="200">
        <f t="shared" si="38"/>
        <v>1</v>
      </c>
      <c r="AQ349" s="1">
        <v>0</v>
      </c>
      <c r="AR349" s="1">
        <v>128</v>
      </c>
      <c r="AS349" s="1">
        <v>0</v>
      </c>
      <c r="AT349" s="200">
        <f>+Urq_InfraMR[[#This Row],[B.02.1 - Parque de Coches Eléctricos Motrices]]+Urq_InfraMR[[#This Row],[B.02.2 - Parque de Coches Eléctricos Motrices Remolcados Tipo R]]+Urq_InfraMR[[#This Row],[B.02.3 - Parque de Coches Eléctricos Motrices Tipo R]]</f>
        <v>128</v>
      </c>
      <c r="AU349" s="1">
        <v>0</v>
      </c>
      <c r="AV349" s="1">
        <v>0</v>
      </c>
      <c r="AW349" s="1">
        <v>0</v>
      </c>
      <c r="AX349" s="200">
        <f>+Urq_InfraMR[[#This Row],[B.03.1 - Parque de Coches Motores Motrices Remolcados]]+Urq_InfraMR[[#This Row],[B.03.2 - Parque de Coches Motores Motrices Intermedios]]+Urq_InfraMR[[#This Row],[B.03.3 - Parque de Coches Motores Motrices Cabina]]</f>
        <v>0</v>
      </c>
      <c r="AY349" s="1">
        <v>0</v>
      </c>
      <c r="AZ349" s="1">
        <v>0</v>
      </c>
      <c r="BA349" s="1">
        <v>0</v>
      </c>
      <c r="BB349" s="1">
        <v>0</v>
      </c>
      <c r="BC349" s="200">
        <f>+SUM(Urq_InfraMR[[#This Row],[B.04.1 - Parque de Coches Remolcados Clase Unica]:[B.04.5 - Parque de Coches Remolcados para Servicios Especiales (Cartoneros)]])</f>
        <v>0</v>
      </c>
      <c r="BD349" s="356">
        <v>0</v>
      </c>
      <c r="BE349" s="1">
        <v>2</v>
      </c>
      <c r="BF349" s="1">
        <v>0</v>
      </c>
      <c r="BG349" s="235">
        <v>1435</v>
      </c>
      <c r="BH349" s="59"/>
    </row>
    <row r="350" spans="1:60">
      <c r="A350" s="1">
        <v>2022</v>
      </c>
      <c r="B350" s="1" t="s">
        <v>61</v>
      </c>
      <c r="C350" s="10">
        <v>0.2</v>
      </c>
      <c r="D350" s="10">
        <v>0</v>
      </c>
      <c r="E350" s="10">
        <v>0</v>
      </c>
      <c r="F350" s="10">
        <v>25.676639999999999</v>
      </c>
      <c r="G350" s="192">
        <f t="shared" si="39"/>
        <v>25.876639999999998</v>
      </c>
      <c r="H350" s="192">
        <f>+Urq_InfraMR[[#This Row],[Total Líneas de Explotación ]]</f>
        <v>25.876639999999998</v>
      </c>
      <c r="I350" s="192">
        <v>25.677</v>
      </c>
      <c r="J350" s="10">
        <v>0.2</v>
      </c>
      <c r="K350" s="10">
        <v>2.5569999999999999</v>
      </c>
      <c r="L350" s="10">
        <v>54.899000000000001</v>
      </c>
      <c r="M350" s="10">
        <v>3.875</v>
      </c>
      <c r="N350" s="192">
        <f>+Urq_InfraMR[[#This Row],[A.03.1 -  Longitud de Vías de Explotación No Electrificadas Troncales y Ramales (vía principal) (km)]]+Urq_InfraMR[[#This Row],[A.04.1 -  Longitud de Vías de Explotación Electrificadas Troncales y Ramales (vía principal) (km)]]</f>
        <v>55.099000000000004</v>
      </c>
      <c r="O350" s="192">
        <f>+Urq_InfraMR[[#This Row],[Total Vías (excluido Auxiliares)]]</f>
        <v>55.099000000000004</v>
      </c>
      <c r="P350" s="1">
        <v>4</v>
      </c>
      <c r="Q350" s="1">
        <v>19</v>
      </c>
      <c r="R350" s="1">
        <v>0</v>
      </c>
      <c r="S350" s="194">
        <f t="shared" si="40"/>
        <v>23</v>
      </c>
      <c r="T350" s="194">
        <v>23</v>
      </c>
      <c r="U350" s="1">
        <v>0</v>
      </c>
      <c r="V350" s="1">
        <v>23</v>
      </c>
      <c r="W350" s="1">
        <v>0</v>
      </c>
      <c r="X350" s="1">
        <v>0</v>
      </c>
      <c r="Y350" s="1">
        <v>3</v>
      </c>
      <c r="Z350" s="196">
        <f t="shared" ref="Z350:Z361" si="42">SUM(U350:Y350)</f>
        <v>26</v>
      </c>
      <c r="AA350" s="1">
        <v>9</v>
      </c>
      <c r="AB350" s="1">
        <v>6</v>
      </c>
      <c r="AC350" s="1">
        <v>25</v>
      </c>
      <c r="AD350" s="196">
        <f t="shared" si="41"/>
        <v>40</v>
      </c>
      <c r="AE350" s="1">
        <v>7</v>
      </c>
      <c r="AF350" s="1">
        <v>5</v>
      </c>
      <c r="AG350" s="1">
        <v>57</v>
      </c>
      <c r="AH350" s="196">
        <f t="shared" ref="AH350:AH361" si="43">SUM(AE350:AG350)</f>
        <v>69</v>
      </c>
      <c r="AI350" s="7">
        <v>18.018000000000001</v>
      </c>
      <c r="AJ350" s="7">
        <v>0</v>
      </c>
      <c r="AK350" s="7">
        <v>7.7320000000000002</v>
      </c>
      <c r="AL350" s="198">
        <f t="shared" ref="AL350:AL361" si="44">SUM(AI350:AK350)</f>
        <v>25.75</v>
      </c>
      <c r="AM350" s="1">
        <v>1</v>
      </c>
      <c r="AN350" s="1">
        <v>0</v>
      </c>
      <c r="AO350" s="1">
        <v>0</v>
      </c>
      <c r="AP350" s="200">
        <f t="shared" ref="AP350:AP361" si="45">SUM(AM350:AO350)</f>
        <v>1</v>
      </c>
      <c r="AQ350" s="1">
        <v>0</v>
      </c>
      <c r="AR350" s="1">
        <v>128</v>
      </c>
      <c r="AS350" s="1">
        <v>0</v>
      </c>
      <c r="AT350" s="200">
        <f>+Urq_InfraMR[[#This Row],[B.02.1 - Parque de Coches Eléctricos Motrices]]+Urq_InfraMR[[#This Row],[B.02.2 - Parque de Coches Eléctricos Motrices Remolcados Tipo R]]+Urq_InfraMR[[#This Row],[B.02.3 - Parque de Coches Eléctricos Motrices Tipo R]]</f>
        <v>128</v>
      </c>
      <c r="AU350" s="1">
        <v>0</v>
      </c>
      <c r="AV350" s="1">
        <v>0</v>
      </c>
      <c r="AW350" s="1">
        <v>0</v>
      </c>
      <c r="AX350" s="200">
        <f>+Urq_InfraMR[[#This Row],[B.03.1 - Parque de Coches Motores Motrices Remolcados]]+Urq_InfraMR[[#This Row],[B.03.2 - Parque de Coches Motores Motrices Intermedios]]+Urq_InfraMR[[#This Row],[B.03.3 - Parque de Coches Motores Motrices Cabina]]</f>
        <v>0</v>
      </c>
      <c r="AY350" s="1">
        <v>0</v>
      </c>
      <c r="AZ350" s="1">
        <v>0</v>
      </c>
      <c r="BA350" s="1">
        <v>0</v>
      </c>
      <c r="BB350" s="1">
        <v>0</v>
      </c>
      <c r="BC350" s="200">
        <f>+SUM(Urq_InfraMR[[#This Row],[B.04.1 - Parque de Coches Remolcados Clase Unica]:[B.04.5 - Parque de Coches Remolcados para Servicios Especiales (Cartoneros)]])</f>
        <v>0</v>
      </c>
      <c r="BD350" s="356">
        <v>0</v>
      </c>
      <c r="BE350" s="1">
        <v>2</v>
      </c>
      <c r="BF350" s="1">
        <v>0</v>
      </c>
      <c r="BG350" s="235">
        <v>1435</v>
      </c>
    </row>
    <row r="351" spans="1:60">
      <c r="A351" s="1">
        <v>2022</v>
      </c>
      <c r="B351" s="1" t="s">
        <v>62</v>
      </c>
      <c r="C351" s="10">
        <v>0.2</v>
      </c>
      <c r="D351" s="10">
        <v>0</v>
      </c>
      <c r="E351" s="10">
        <v>0</v>
      </c>
      <c r="F351" s="10">
        <v>25.676639999999999</v>
      </c>
      <c r="G351" s="192">
        <f t="shared" si="39"/>
        <v>25.876639999999998</v>
      </c>
      <c r="H351" s="192">
        <f>+Urq_InfraMR[[#This Row],[Total Líneas de Explotación ]]</f>
        <v>25.876639999999998</v>
      </c>
      <c r="I351" s="192">
        <v>25.677</v>
      </c>
      <c r="J351" s="10">
        <v>0.2</v>
      </c>
      <c r="K351" s="10">
        <v>2.5569999999999999</v>
      </c>
      <c r="L351" s="10">
        <v>54.899000000000001</v>
      </c>
      <c r="M351" s="10">
        <v>3.875</v>
      </c>
      <c r="N351" s="192">
        <f>+Urq_InfraMR[[#This Row],[A.03.1 -  Longitud de Vías de Explotación No Electrificadas Troncales y Ramales (vía principal) (km)]]+Urq_InfraMR[[#This Row],[A.04.1 -  Longitud de Vías de Explotación Electrificadas Troncales y Ramales (vía principal) (km)]]</f>
        <v>55.099000000000004</v>
      </c>
      <c r="O351" s="192">
        <f>+Urq_InfraMR[[#This Row],[Total Vías (excluido Auxiliares)]]</f>
        <v>55.099000000000004</v>
      </c>
      <c r="P351" s="1">
        <v>4</v>
      </c>
      <c r="Q351" s="1">
        <v>19</v>
      </c>
      <c r="R351" s="1">
        <v>0</v>
      </c>
      <c r="S351" s="194">
        <f t="shared" si="40"/>
        <v>23</v>
      </c>
      <c r="T351" s="194">
        <v>23</v>
      </c>
      <c r="U351" s="1">
        <v>0</v>
      </c>
      <c r="V351" s="1">
        <v>23</v>
      </c>
      <c r="W351" s="1">
        <v>0</v>
      </c>
      <c r="X351" s="1">
        <v>0</v>
      </c>
      <c r="Y351" s="1">
        <v>3</v>
      </c>
      <c r="Z351" s="196">
        <f t="shared" si="42"/>
        <v>26</v>
      </c>
      <c r="AA351" s="1">
        <v>9</v>
      </c>
      <c r="AB351" s="1">
        <v>6</v>
      </c>
      <c r="AC351" s="1">
        <v>25</v>
      </c>
      <c r="AD351" s="196">
        <f t="shared" si="41"/>
        <v>40</v>
      </c>
      <c r="AE351" s="1">
        <v>7</v>
      </c>
      <c r="AF351" s="1">
        <v>5</v>
      </c>
      <c r="AG351" s="1">
        <v>57</v>
      </c>
      <c r="AH351" s="196">
        <f t="shared" si="43"/>
        <v>69</v>
      </c>
      <c r="AI351" s="7">
        <v>18.018000000000001</v>
      </c>
      <c r="AJ351" s="7">
        <v>0</v>
      </c>
      <c r="AK351" s="7">
        <v>7.7320000000000002</v>
      </c>
      <c r="AL351" s="198">
        <f t="shared" si="44"/>
        <v>25.75</v>
      </c>
      <c r="AM351" s="1">
        <v>1</v>
      </c>
      <c r="AN351" s="1">
        <v>0</v>
      </c>
      <c r="AO351" s="1">
        <v>0</v>
      </c>
      <c r="AP351" s="200">
        <f t="shared" si="45"/>
        <v>1</v>
      </c>
      <c r="AQ351" s="1">
        <v>0</v>
      </c>
      <c r="AR351" s="1">
        <v>128</v>
      </c>
      <c r="AS351" s="1">
        <v>0</v>
      </c>
      <c r="AT351" s="200">
        <f>+Urq_InfraMR[[#This Row],[B.02.1 - Parque de Coches Eléctricos Motrices]]+Urq_InfraMR[[#This Row],[B.02.2 - Parque de Coches Eléctricos Motrices Remolcados Tipo R]]+Urq_InfraMR[[#This Row],[B.02.3 - Parque de Coches Eléctricos Motrices Tipo R]]</f>
        <v>128</v>
      </c>
      <c r="AU351" s="1">
        <v>0</v>
      </c>
      <c r="AV351" s="1">
        <v>0</v>
      </c>
      <c r="AW351" s="1">
        <v>0</v>
      </c>
      <c r="AX351" s="200">
        <f>+Urq_InfraMR[[#This Row],[B.03.1 - Parque de Coches Motores Motrices Remolcados]]+Urq_InfraMR[[#This Row],[B.03.2 - Parque de Coches Motores Motrices Intermedios]]+Urq_InfraMR[[#This Row],[B.03.3 - Parque de Coches Motores Motrices Cabina]]</f>
        <v>0</v>
      </c>
      <c r="AY351" s="1">
        <v>0</v>
      </c>
      <c r="AZ351" s="1">
        <v>0</v>
      </c>
      <c r="BA351" s="1">
        <v>0</v>
      </c>
      <c r="BB351" s="1">
        <v>0</v>
      </c>
      <c r="BC351" s="200">
        <f>+SUM(Urq_InfraMR[[#This Row],[B.04.1 - Parque de Coches Remolcados Clase Unica]:[B.04.5 - Parque de Coches Remolcados para Servicios Especiales (Cartoneros)]])</f>
        <v>0</v>
      </c>
      <c r="BD351" s="356">
        <v>0</v>
      </c>
      <c r="BE351" s="1">
        <v>2</v>
      </c>
      <c r="BF351" s="1">
        <v>0</v>
      </c>
      <c r="BG351" s="235">
        <v>1435</v>
      </c>
    </row>
    <row r="352" spans="1:60">
      <c r="A352" s="1">
        <v>2022</v>
      </c>
      <c r="B352" s="1" t="s">
        <v>63</v>
      </c>
      <c r="C352" s="10">
        <v>0.2</v>
      </c>
      <c r="D352" s="10">
        <v>0</v>
      </c>
      <c r="E352" s="10">
        <v>0</v>
      </c>
      <c r="F352" s="10">
        <v>25.676639999999999</v>
      </c>
      <c r="G352" s="192">
        <f t="shared" si="39"/>
        <v>25.876639999999998</v>
      </c>
      <c r="H352" s="192">
        <f>+Urq_InfraMR[[#This Row],[Total Líneas de Explotación ]]</f>
        <v>25.876639999999998</v>
      </c>
      <c r="I352" s="192">
        <v>25.677</v>
      </c>
      <c r="J352" s="10">
        <v>0.2</v>
      </c>
      <c r="K352" s="10">
        <v>2.5569999999999999</v>
      </c>
      <c r="L352" s="10">
        <v>54.899000000000001</v>
      </c>
      <c r="M352" s="10">
        <v>3.875</v>
      </c>
      <c r="N352" s="192">
        <f>+Urq_InfraMR[[#This Row],[A.03.1 -  Longitud de Vías de Explotación No Electrificadas Troncales y Ramales (vía principal) (km)]]+Urq_InfraMR[[#This Row],[A.04.1 -  Longitud de Vías de Explotación Electrificadas Troncales y Ramales (vía principal) (km)]]</f>
        <v>55.099000000000004</v>
      </c>
      <c r="O352" s="192">
        <f>+Urq_InfraMR[[#This Row],[Total Vías (excluido Auxiliares)]]</f>
        <v>55.099000000000004</v>
      </c>
      <c r="P352" s="1">
        <v>4</v>
      </c>
      <c r="Q352" s="1">
        <v>19</v>
      </c>
      <c r="R352" s="1">
        <v>0</v>
      </c>
      <c r="S352" s="194">
        <f t="shared" si="40"/>
        <v>23</v>
      </c>
      <c r="T352" s="194">
        <v>23</v>
      </c>
      <c r="U352" s="1">
        <v>0</v>
      </c>
      <c r="V352" s="1">
        <v>23</v>
      </c>
      <c r="W352" s="1">
        <v>0</v>
      </c>
      <c r="X352" s="1">
        <v>0</v>
      </c>
      <c r="Y352" s="1">
        <v>3</v>
      </c>
      <c r="Z352" s="196">
        <f t="shared" si="42"/>
        <v>26</v>
      </c>
      <c r="AA352" s="1">
        <v>9</v>
      </c>
      <c r="AB352" s="1">
        <v>6</v>
      </c>
      <c r="AC352" s="1">
        <v>25</v>
      </c>
      <c r="AD352" s="196">
        <f t="shared" si="41"/>
        <v>40</v>
      </c>
      <c r="AE352" s="1">
        <v>7</v>
      </c>
      <c r="AF352" s="1">
        <v>5</v>
      </c>
      <c r="AG352" s="1">
        <v>57</v>
      </c>
      <c r="AH352" s="196">
        <f t="shared" si="43"/>
        <v>69</v>
      </c>
      <c r="AI352" s="7">
        <v>18.018000000000001</v>
      </c>
      <c r="AJ352" s="7">
        <v>0</v>
      </c>
      <c r="AK352" s="7">
        <v>7.7320000000000002</v>
      </c>
      <c r="AL352" s="198">
        <f t="shared" si="44"/>
        <v>25.75</v>
      </c>
      <c r="AM352" s="1">
        <v>1</v>
      </c>
      <c r="AN352" s="1">
        <v>0</v>
      </c>
      <c r="AO352" s="1">
        <v>0</v>
      </c>
      <c r="AP352" s="200">
        <f t="shared" si="45"/>
        <v>1</v>
      </c>
      <c r="AQ352" s="1">
        <v>0</v>
      </c>
      <c r="AR352" s="1">
        <v>128</v>
      </c>
      <c r="AS352" s="1">
        <v>0</v>
      </c>
      <c r="AT352" s="200">
        <f>+Urq_InfraMR[[#This Row],[B.02.1 - Parque de Coches Eléctricos Motrices]]+Urq_InfraMR[[#This Row],[B.02.2 - Parque de Coches Eléctricos Motrices Remolcados Tipo R]]+Urq_InfraMR[[#This Row],[B.02.3 - Parque de Coches Eléctricos Motrices Tipo R]]</f>
        <v>128</v>
      </c>
      <c r="AU352" s="1">
        <v>0</v>
      </c>
      <c r="AV352" s="1">
        <v>0</v>
      </c>
      <c r="AW352" s="1">
        <v>0</v>
      </c>
      <c r="AX352" s="200">
        <f>+Urq_InfraMR[[#This Row],[B.03.1 - Parque de Coches Motores Motrices Remolcados]]+Urq_InfraMR[[#This Row],[B.03.2 - Parque de Coches Motores Motrices Intermedios]]+Urq_InfraMR[[#This Row],[B.03.3 - Parque de Coches Motores Motrices Cabina]]</f>
        <v>0</v>
      </c>
      <c r="AY352" s="1">
        <v>0</v>
      </c>
      <c r="AZ352" s="1">
        <v>0</v>
      </c>
      <c r="BA352" s="1">
        <v>0</v>
      </c>
      <c r="BB352" s="1">
        <v>0</v>
      </c>
      <c r="BC352" s="200">
        <f>+SUM(Urq_InfraMR[[#This Row],[B.04.1 - Parque de Coches Remolcados Clase Unica]:[B.04.5 - Parque de Coches Remolcados para Servicios Especiales (Cartoneros)]])</f>
        <v>0</v>
      </c>
      <c r="BD352" s="356">
        <v>0</v>
      </c>
      <c r="BE352" s="1">
        <v>2</v>
      </c>
      <c r="BF352" s="1">
        <v>0</v>
      </c>
      <c r="BG352" s="235">
        <v>1435</v>
      </c>
    </row>
    <row r="353" spans="1:60">
      <c r="A353" s="1">
        <v>2022</v>
      </c>
      <c r="B353" s="1" t="s">
        <v>64</v>
      </c>
      <c r="C353" s="10">
        <v>0.2</v>
      </c>
      <c r="D353" s="10">
        <v>0</v>
      </c>
      <c r="E353" s="10">
        <v>0</v>
      </c>
      <c r="F353" s="10">
        <v>25.676639999999999</v>
      </c>
      <c r="G353" s="192">
        <f t="shared" si="39"/>
        <v>25.876639999999998</v>
      </c>
      <c r="H353" s="192">
        <f>+Urq_InfraMR[[#This Row],[Total Líneas de Explotación ]]</f>
        <v>25.876639999999998</v>
      </c>
      <c r="I353" s="192">
        <v>25.677</v>
      </c>
      <c r="J353" s="10">
        <v>0.2</v>
      </c>
      <c r="K353" s="10">
        <v>2.5569999999999999</v>
      </c>
      <c r="L353" s="10">
        <v>54.899000000000001</v>
      </c>
      <c r="M353" s="10">
        <v>3.875</v>
      </c>
      <c r="N353" s="192">
        <f>+Urq_InfraMR[[#This Row],[A.03.1 -  Longitud de Vías de Explotación No Electrificadas Troncales y Ramales (vía principal) (km)]]+Urq_InfraMR[[#This Row],[A.04.1 -  Longitud de Vías de Explotación Electrificadas Troncales y Ramales (vía principal) (km)]]</f>
        <v>55.099000000000004</v>
      </c>
      <c r="O353" s="192">
        <f>+Urq_InfraMR[[#This Row],[Total Vías (excluido Auxiliares)]]</f>
        <v>55.099000000000004</v>
      </c>
      <c r="P353" s="1">
        <v>4</v>
      </c>
      <c r="Q353" s="1">
        <v>19</v>
      </c>
      <c r="R353" s="1">
        <v>0</v>
      </c>
      <c r="S353" s="194">
        <f t="shared" si="40"/>
        <v>23</v>
      </c>
      <c r="T353" s="194">
        <v>23</v>
      </c>
      <c r="U353" s="1">
        <v>0</v>
      </c>
      <c r="V353" s="1">
        <v>23</v>
      </c>
      <c r="W353" s="1">
        <v>0</v>
      </c>
      <c r="X353" s="1">
        <v>0</v>
      </c>
      <c r="Y353" s="1">
        <v>3</v>
      </c>
      <c r="Z353" s="196">
        <f t="shared" si="42"/>
        <v>26</v>
      </c>
      <c r="AA353" s="1">
        <v>9</v>
      </c>
      <c r="AB353" s="1">
        <v>6</v>
      </c>
      <c r="AC353" s="1">
        <v>25</v>
      </c>
      <c r="AD353" s="196">
        <f t="shared" si="41"/>
        <v>40</v>
      </c>
      <c r="AE353" s="1">
        <v>7</v>
      </c>
      <c r="AF353" s="1">
        <v>5</v>
      </c>
      <c r="AG353" s="1">
        <v>57</v>
      </c>
      <c r="AH353" s="196">
        <f t="shared" si="43"/>
        <v>69</v>
      </c>
      <c r="AI353" s="7">
        <v>18.018000000000001</v>
      </c>
      <c r="AJ353" s="7">
        <v>0</v>
      </c>
      <c r="AK353" s="7">
        <v>7.7320000000000002</v>
      </c>
      <c r="AL353" s="198">
        <f t="shared" si="44"/>
        <v>25.75</v>
      </c>
      <c r="AM353" s="1">
        <v>1</v>
      </c>
      <c r="AN353" s="1">
        <v>0</v>
      </c>
      <c r="AO353" s="1">
        <v>0</v>
      </c>
      <c r="AP353" s="200">
        <f t="shared" si="45"/>
        <v>1</v>
      </c>
      <c r="AQ353" s="1">
        <v>0</v>
      </c>
      <c r="AR353" s="1">
        <v>128</v>
      </c>
      <c r="AS353" s="1">
        <v>0</v>
      </c>
      <c r="AT353" s="200">
        <f>+Urq_InfraMR[[#This Row],[B.02.1 - Parque de Coches Eléctricos Motrices]]+Urq_InfraMR[[#This Row],[B.02.2 - Parque de Coches Eléctricos Motrices Remolcados Tipo R]]+Urq_InfraMR[[#This Row],[B.02.3 - Parque de Coches Eléctricos Motrices Tipo R]]</f>
        <v>128</v>
      </c>
      <c r="AU353" s="1">
        <v>0</v>
      </c>
      <c r="AV353" s="1">
        <v>0</v>
      </c>
      <c r="AW353" s="1">
        <v>0</v>
      </c>
      <c r="AX353" s="200">
        <f>+Urq_InfraMR[[#This Row],[B.03.1 - Parque de Coches Motores Motrices Remolcados]]+Urq_InfraMR[[#This Row],[B.03.2 - Parque de Coches Motores Motrices Intermedios]]+Urq_InfraMR[[#This Row],[B.03.3 - Parque de Coches Motores Motrices Cabina]]</f>
        <v>0</v>
      </c>
      <c r="AY353" s="1">
        <v>0</v>
      </c>
      <c r="AZ353" s="1">
        <v>0</v>
      </c>
      <c r="BA353" s="1">
        <v>0</v>
      </c>
      <c r="BB353" s="1">
        <v>0</v>
      </c>
      <c r="BC353" s="200">
        <f>+SUM(Urq_InfraMR[[#This Row],[B.04.1 - Parque de Coches Remolcados Clase Unica]:[B.04.5 - Parque de Coches Remolcados para Servicios Especiales (Cartoneros)]])</f>
        <v>0</v>
      </c>
      <c r="BD353" s="356">
        <v>0</v>
      </c>
      <c r="BE353" s="1">
        <v>2</v>
      </c>
      <c r="BF353" s="1">
        <v>0</v>
      </c>
      <c r="BG353" s="235">
        <v>1435</v>
      </c>
    </row>
    <row r="354" spans="1:60">
      <c r="A354" s="1">
        <v>2022</v>
      </c>
      <c r="B354" s="1" t="s">
        <v>65</v>
      </c>
      <c r="C354" s="10">
        <v>0.2</v>
      </c>
      <c r="D354" s="10">
        <v>0</v>
      </c>
      <c r="E354" s="10">
        <v>0</v>
      </c>
      <c r="F354" s="10">
        <v>25.676639999999999</v>
      </c>
      <c r="G354" s="192">
        <f t="shared" si="39"/>
        <v>25.876639999999998</v>
      </c>
      <c r="H354" s="192">
        <f>+Urq_InfraMR[[#This Row],[Total Líneas de Explotación ]]</f>
        <v>25.876639999999998</v>
      </c>
      <c r="I354" s="192">
        <v>25.677</v>
      </c>
      <c r="J354" s="10">
        <v>0.2</v>
      </c>
      <c r="K354" s="10">
        <v>2.5569999999999999</v>
      </c>
      <c r="L354" s="10">
        <v>54.899000000000001</v>
      </c>
      <c r="M354" s="10">
        <v>3.875</v>
      </c>
      <c r="N354" s="192">
        <f>+Urq_InfraMR[[#This Row],[A.03.1 -  Longitud de Vías de Explotación No Electrificadas Troncales y Ramales (vía principal) (km)]]+Urq_InfraMR[[#This Row],[A.04.1 -  Longitud de Vías de Explotación Electrificadas Troncales y Ramales (vía principal) (km)]]</f>
        <v>55.099000000000004</v>
      </c>
      <c r="O354" s="192">
        <f>+Urq_InfraMR[[#This Row],[Total Vías (excluido Auxiliares)]]</f>
        <v>55.099000000000004</v>
      </c>
      <c r="P354" s="1">
        <v>4</v>
      </c>
      <c r="Q354" s="1">
        <v>19</v>
      </c>
      <c r="R354" s="1">
        <v>0</v>
      </c>
      <c r="S354" s="194">
        <f t="shared" si="40"/>
        <v>23</v>
      </c>
      <c r="T354" s="194">
        <v>23</v>
      </c>
      <c r="U354" s="1">
        <v>0</v>
      </c>
      <c r="V354" s="1">
        <v>23</v>
      </c>
      <c r="W354" s="1">
        <v>0</v>
      </c>
      <c r="X354" s="1">
        <v>0</v>
      </c>
      <c r="Y354" s="1">
        <v>3</v>
      </c>
      <c r="Z354" s="196">
        <f t="shared" si="42"/>
        <v>26</v>
      </c>
      <c r="AA354" s="1">
        <v>9</v>
      </c>
      <c r="AB354" s="1">
        <v>6</v>
      </c>
      <c r="AC354" s="1">
        <v>25</v>
      </c>
      <c r="AD354" s="196">
        <f t="shared" si="41"/>
        <v>40</v>
      </c>
      <c r="AE354" s="1">
        <v>7</v>
      </c>
      <c r="AF354" s="1">
        <v>5</v>
      </c>
      <c r="AG354" s="1">
        <v>57</v>
      </c>
      <c r="AH354" s="196">
        <f t="shared" si="43"/>
        <v>69</v>
      </c>
      <c r="AI354" s="7">
        <v>18.018000000000001</v>
      </c>
      <c r="AJ354" s="7">
        <v>0</v>
      </c>
      <c r="AK354" s="7">
        <v>7.7320000000000002</v>
      </c>
      <c r="AL354" s="198">
        <f t="shared" si="44"/>
        <v>25.75</v>
      </c>
      <c r="AM354" s="1">
        <v>1</v>
      </c>
      <c r="AN354" s="1">
        <v>0</v>
      </c>
      <c r="AO354" s="1">
        <v>0</v>
      </c>
      <c r="AP354" s="200">
        <f t="shared" si="45"/>
        <v>1</v>
      </c>
      <c r="AQ354" s="1">
        <v>0</v>
      </c>
      <c r="AR354" s="1">
        <v>128</v>
      </c>
      <c r="AS354" s="1">
        <v>0</v>
      </c>
      <c r="AT354" s="200">
        <f>+Urq_InfraMR[[#This Row],[B.02.1 - Parque de Coches Eléctricos Motrices]]+Urq_InfraMR[[#This Row],[B.02.2 - Parque de Coches Eléctricos Motrices Remolcados Tipo R]]+Urq_InfraMR[[#This Row],[B.02.3 - Parque de Coches Eléctricos Motrices Tipo R]]</f>
        <v>128</v>
      </c>
      <c r="AU354" s="1">
        <v>0</v>
      </c>
      <c r="AV354" s="1">
        <v>0</v>
      </c>
      <c r="AW354" s="1">
        <v>0</v>
      </c>
      <c r="AX354" s="200">
        <f>+Urq_InfraMR[[#This Row],[B.03.1 - Parque de Coches Motores Motrices Remolcados]]+Urq_InfraMR[[#This Row],[B.03.2 - Parque de Coches Motores Motrices Intermedios]]+Urq_InfraMR[[#This Row],[B.03.3 - Parque de Coches Motores Motrices Cabina]]</f>
        <v>0</v>
      </c>
      <c r="AY354" s="1">
        <v>0</v>
      </c>
      <c r="AZ354" s="1">
        <v>0</v>
      </c>
      <c r="BA354" s="1">
        <v>0</v>
      </c>
      <c r="BB354" s="1">
        <v>0</v>
      </c>
      <c r="BC354" s="200">
        <f>+SUM(Urq_InfraMR[[#This Row],[B.04.1 - Parque de Coches Remolcados Clase Unica]:[B.04.5 - Parque de Coches Remolcados para Servicios Especiales (Cartoneros)]])</f>
        <v>0</v>
      </c>
      <c r="BD354" s="356">
        <v>0</v>
      </c>
      <c r="BE354" s="1">
        <v>2</v>
      </c>
      <c r="BF354" s="1">
        <v>0</v>
      </c>
      <c r="BG354" s="235">
        <v>1435</v>
      </c>
    </row>
    <row r="355" spans="1:60">
      <c r="A355" s="1">
        <v>2022</v>
      </c>
      <c r="B355" s="1" t="s">
        <v>66</v>
      </c>
      <c r="C355" s="10">
        <v>0.2</v>
      </c>
      <c r="D355" s="10">
        <v>0</v>
      </c>
      <c r="E355" s="10">
        <v>0</v>
      </c>
      <c r="F355" s="10">
        <v>25.676639999999999</v>
      </c>
      <c r="G355" s="192">
        <f t="shared" si="39"/>
        <v>25.876639999999998</v>
      </c>
      <c r="H355" s="192">
        <f>+Urq_InfraMR[[#This Row],[Total Líneas de Explotación ]]</f>
        <v>25.876639999999998</v>
      </c>
      <c r="I355" s="192">
        <v>25.677</v>
      </c>
      <c r="J355" s="10">
        <v>0.2</v>
      </c>
      <c r="K355" s="10">
        <v>2.5569999999999999</v>
      </c>
      <c r="L355" s="10">
        <v>54.899000000000001</v>
      </c>
      <c r="M355" s="10">
        <v>3.875</v>
      </c>
      <c r="N355" s="192">
        <f>+Urq_InfraMR[[#This Row],[A.03.1 -  Longitud de Vías de Explotación No Electrificadas Troncales y Ramales (vía principal) (km)]]+Urq_InfraMR[[#This Row],[A.04.1 -  Longitud de Vías de Explotación Electrificadas Troncales y Ramales (vía principal) (km)]]</f>
        <v>55.099000000000004</v>
      </c>
      <c r="O355" s="192">
        <f>+Urq_InfraMR[[#This Row],[Total Vías (excluido Auxiliares)]]</f>
        <v>55.099000000000004</v>
      </c>
      <c r="P355" s="1">
        <v>4</v>
      </c>
      <c r="Q355" s="1">
        <v>19</v>
      </c>
      <c r="R355" s="1">
        <v>0</v>
      </c>
      <c r="S355" s="194">
        <f t="shared" si="40"/>
        <v>23</v>
      </c>
      <c r="T355" s="194">
        <v>23</v>
      </c>
      <c r="U355" s="1">
        <v>0</v>
      </c>
      <c r="V355" s="1">
        <v>23</v>
      </c>
      <c r="W355" s="1">
        <v>0</v>
      </c>
      <c r="X355" s="1">
        <v>0</v>
      </c>
      <c r="Y355" s="1">
        <v>3</v>
      </c>
      <c r="Z355" s="196">
        <f t="shared" si="42"/>
        <v>26</v>
      </c>
      <c r="AA355" s="1">
        <v>9</v>
      </c>
      <c r="AB355" s="1">
        <v>6</v>
      </c>
      <c r="AC355" s="1">
        <v>25</v>
      </c>
      <c r="AD355" s="196">
        <f t="shared" si="41"/>
        <v>40</v>
      </c>
      <c r="AE355" s="1">
        <v>7</v>
      </c>
      <c r="AF355" s="1">
        <v>5</v>
      </c>
      <c r="AG355" s="1">
        <v>57</v>
      </c>
      <c r="AH355" s="196">
        <f t="shared" si="43"/>
        <v>69</v>
      </c>
      <c r="AI355" s="7">
        <v>18.018000000000001</v>
      </c>
      <c r="AJ355" s="7">
        <v>0</v>
      </c>
      <c r="AK355" s="7">
        <v>7.7320000000000002</v>
      </c>
      <c r="AL355" s="198">
        <f t="shared" si="44"/>
        <v>25.75</v>
      </c>
      <c r="AM355" s="1">
        <v>1</v>
      </c>
      <c r="AN355" s="1">
        <v>0</v>
      </c>
      <c r="AO355" s="1">
        <v>0</v>
      </c>
      <c r="AP355" s="200">
        <f t="shared" si="45"/>
        <v>1</v>
      </c>
      <c r="AQ355" s="1">
        <v>0</v>
      </c>
      <c r="AR355" s="1">
        <v>128</v>
      </c>
      <c r="AS355" s="1">
        <v>0</v>
      </c>
      <c r="AT355" s="200">
        <f>+Urq_InfraMR[[#This Row],[B.02.1 - Parque de Coches Eléctricos Motrices]]+Urq_InfraMR[[#This Row],[B.02.2 - Parque de Coches Eléctricos Motrices Remolcados Tipo R]]+Urq_InfraMR[[#This Row],[B.02.3 - Parque de Coches Eléctricos Motrices Tipo R]]</f>
        <v>128</v>
      </c>
      <c r="AU355" s="1">
        <v>0</v>
      </c>
      <c r="AV355" s="1">
        <v>0</v>
      </c>
      <c r="AW355" s="1">
        <v>0</v>
      </c>
      <c r="AX355" s="200">
        <f>+Urq_InfraMR[[#This Row],[B.03.1 - Parque de Coches Motores Motrices Remolcados]]+Urq_InfraMR[[#This Row],[B.03.2 - Parque de Coches Motores Motrices Intermedios]]+Urq_InfraMR[[#This Row],[B.03.3 - Parque de Coches Motores Motrices Cabina]]</f>
        <v>0</v>
      </c>
      <c r="AY355" s="1">
        <v>0</v>
      </c>
      <c r="AZ355" s="1">
        <v>0</v>
      </c>
      <c r="BA355" s="1">
        <v>0</v>
      </c>
      <c r="BB355" s="1">
        <v>0</v>
      </c>
      <c r="BC355" s="200">
        <f>+SUM(Urq_InfraMR[[#This Row],[B.04.1 - Parque de Coches Remolcados Clase Unica]:[B.04.5 - Parque de Coches Remolcados para Servicios Especiales (Cartoneros)]])</f>
        <v>0</v>
      </c>
      <c r="BD355" s="356">
        <v>0</v>
      </c>
      <c r="BE355" s="1">
        <v>2</v>
      </c>
      <c r="BF355" s="1">
        <v>0</v>
      </c>
      <c r="BG355" s="235">
        <v>1435</v>
      </c>
    </row>
    <row r="356" spans="1:60">
      <c r="A356" s="1">
        <v>2022</v>
      </c>
      <c r="B356" s="1" t="s">
        <v>67</v>
      </c>
      <c r="C356" s="10">
        <v>0.2</v>
      </c>
      <c r="D356" s="10">
        <v>0</v>
      </c>
      <c r="E356" s="10">
        <v>0</v>
      </c>
      <c r="F356" s="10">
        <v>25.676639999999999</v>
      </c>
      <c r="G356" s="192">
        <f t="shared" si="39"/>
        <v>25.876639999999998</v>
      </c>
      <c r="H356" s="192">
        <f>+Urq_InfraMR[[#This Row],[Total Líneas de Explotación ]]</f>
        <v>25.876639999999998</v>
      </c>
      <c r="I356" s="192">
        <v>25.677</v>
      </c>
      <c r="J356" s="10">
        <v>0.2</v>
      </c>
      <c r="K356" s="10">
        <v>2.5569999999999999</v>
      </c>
      <c r="L356" s="10">
        <v>54.899000000000001</v>
      </c>
      <c r="M356" s="10">
        <v>3.875</v>
      </c>
      <c r="N356" s="192">
        <f>+Urq_InfraMR[[#This Row],[A.03.1 -  Longitud de Vías de Explotación No Electrificadas Troncales y Ramales (vía principal) (km)]]+Urq_InfraMR[[#This Row],[A.04.1 -  Longitud de Vías de Explotación Electrificadas Troncales y Ramales (vía principal) (km)]]</f>
        <v>55.099000000000004</v>
      </c>
      <c r="O356" s="192">
        <f>+Urq_InfraMR[[#This Row],[Total Vías (excluido Auxiliares)]]</f>
        <v>55.099000000000004</v>
      </c>
      <c r="P356" s="1">
        <v>4</v>
      </c>
      <c r="Q356" s="1">
        <v>19</v>
      </c>
      <c r="R356" s="1">
        <v>0</v>
      </c>
      <c r="S356" s="194">
        <f t="shared" si="40"/>
        <v>23</v>
      </c>
      <c r="T356" s="194">
        <v>23</v>
      </c>
      <c r="U356" s="1">
        <v>0</v>
      </c>
      <c r="V356" s="1">
        <v>23</v>
      </c>
      <c r="W356" s="1">
        <v>0</v>
      </c>
      <c r="X356" s="1">
        <v>0</v>
      </c>
      <c r="Y356" s="1">
        <v>3</v>
      </c>
      <c r="Z356" s="196">
        <f t="shared" si="42"/>
        <v>26</v>
      </c>
      <c r="AA356" s="1">
        <v>9</v>
      </c>
      <c r="AB356" s="1">
        <v>6</v>
      </c>
      <c r="AC356" s="1">
        <v>25</v>
      </c>
      <c r="AD356" s="196">
        <f t="shared" si="41"/>
        <v>40</v>
      </c>
      <c r="AE356" s="1">
        <v>7</v>
      </c>
      <c r="AF356" s="1">
        <v>5</v>
      </c>
      <c r="AG356" s="1">
        <v>57</v>
      </c>
      <c r="AH356" s="196">
        <f t="shared" si="43"/>
        <v>69</v>
      </c>
      <c r="AI356" s="7">
        <v>18.018000000000001</v>
      </c>
      <c r="AJ356" s="7">
        <v>0</v>
      </c>
      <c r="AK356" s="7">
        <v>7.7320000000000002</v>
      </c>
      <c r="AL356" s="198">
        <f t="shared" si="44"/>
        <v>25.75</v>
      </c>
      <c r="AM356" s="1">
        <v>1</v>
      </c>
      <c r="AN356" s="1">
        <v>0</v>
      </c>
      <c r="AO356" s="1">
        <v>0</v>
      </c>
      <c r="AP356" s="200">
        <f t="shared" si="45"/>
        <v>1</v>
      </c>
      <c r="AQ356" s="1">
        <v>0</v>
      </c>
      <c r="AR356" s="1">
        <v>128</v>
      </c>
      <c r="AS356" s="1">
        <v>0</v>
      </c>
      <c r="AT356" s="200">
        <f>+Urq_InfraMR[[#This Row],[B.02.1 - Parque de Coches Eléctricos Motrices]]+Urq_InfraMR[[#This Row],[B.02.2 - Parque de Coches Eléctricos Motrices Remolcados Tipo R]]+Urq_InfraMR[[#This Row],[B.02.3 - Parque de Coches Eléctricos Motrices Tipo R]]</f>
        <v>128</v>
      </c>
      <c r="AU356" s="1">
        <v>0</v>
      </c>
      <c r="AV356" s="1">
        <v>0</v>
      </c>
      <c r="AW356" s="1">
        <v>0</v>
      </c>
      <c r="AX356" s="200">
        <f>+Urq_InfraMR[[#This Row],[B.03.1 - Parque de Coches Motores Motrices Remolcados]]+Urq_InfraMR[[#This Row],[B.03.2 - Parque de Coches Motores Motrices Intermedios]]+Urq_InfraMR[[#This Row],[B.03.3 - Parque de Coches Motores Motrices Cabina]]</f>
        <v>0</v>
      </c>
      <c r="AY356" s="1">
        <v>0</v>
      </c>
      <c r="AZ356" s="1">
        <v>0</v>
      </c>
      <c r="BA356" s="1">
        <v>0</v>
      </c>
      <c r="BB356" s="1">
        <v>0</v>
      </c>
      <c r="BC356" s="200">
        <f>+SUM(Urq_InfraMR[[#This Row],[B.04.1 - Parque de Coches Remolcados Clase Unica]:[B.04.5 - Parque de Coches Remolcados para Servicios Especiales (Cartoneros)]])</f>
        <v>0</v>
      </c>
      <c r="BD356" s="356">
        <v>0</v>
      </c>
      <c r="BE356" s="1">
        <v>2</v>
      </c>
      <c r="BF356" s="1">
        <v>0</v>
      </c>
      <c r="BG356" s="235">
        <v>1435</v>
      </c>
    </row>
    <row r="357" spans="1:60">
      <c r="A357" s="1">
        <v>2022</v>
      </c>
      <c r="B357" s="1" t="s">
        <v>68</v>
      </c>
      <c r="C357" s="10">
        <v>0.2</v>
      </c>
      <c r="D357" s="10">
        <v>0</v>
      </c>
      <c r="E357" s="10">
        <v>0</v>
      </c>
      <c r="F357" s="10">
        <v>25.676639999999999</v>
      </c>
      <c r="G357" s="192">
        <f t="shared" si="39"/>
        <v>25.876639999999998</v>
      </c>
      <c r="H357" s="192">
        <f>+Urq_InfraMR[[#This Row],[Total Líneas de Explotación ]]</f>
        <v>25.876639999999998</v>
      </c>
      <c r="I357" s="192">
        <v>25.677</v>
      </c>
      <c r="J357" s="10">
        <v>0.2</v>
      </c>
      <c r="K357" s="10">
        <v>2.5569999999999999</v>
      </c>
      <c r="L357" s="10">
        <v>54.899000000000001</v>
      </c>
      <c r="M357" s="10">
        <v>3.875</v>
      </c>
      <c r="N357" s="192">
        <f>+Urq_InfraMR[[#This Row],[A.03.1 -  Longitud de Vías de Explotación No Electrificadas Troncales y Ramales (vía principal) (km)]]+Urq_InfraMR[[#This Row],[A.04.1 -  Longitud de Vías de Explotación Electrificadas Troncales y Ramales (vía principal) (km)]]</f>
        <v>55.099000000000004</v>
      </c>
      <c r="O357" s="192">
        <f>+Urq_InfraMR[[#This Row],[Total Vías (excluido Auxiliares)]]</f>
        <v>55.099000000000004</v>
      </c>
      <c r="P357" s="1">
        <v>4</v>
      </c>
      <c r="Q357" s="1">
        <v>19</v>
      </c>
      <c r="R357" s="1">
        <v>0</v>
      </c>
      <c r="S357" s="194">
        <f t="shared" si="40"/>
        <v>23</v>
      </c>
      <c r="T357" s="194">
        <v>23</v>
      </c>
      <c r="U357" s="1">
        <v>0</v>
      </c>
      <c r="V357" s="1">
        <v>23</v>
      </c>
      <c r="W357" s="1">
        <v>0</v>
      </c>
      <c r="X357" s="1">
        <v>0</v>
      </c>
      <c r="Y357" s="1">
        <v>3</v>
      </c>
      <c r="Z357" s="196">
        <f t="shared" si="42"/>
        <v>26</v>
      </c>
      <c r="AA357" s="1">
        <v>9</v>
      </c>
      <c r="AB357" s="1">
        <v>6</v>
      </c>
      <c r="AC357" s="1">
        <v>25</v>
      </c>
      <c r="AD357" s="196">
        <f t="shared" si="41"/>
        <v>40</v>
      </c>
      <c r="AE357" s="1">
        <v>7</v>
      </c>
      <c r="AF357" s="1">
        <v>5</v>
      </c>
      <c r="AG357" s="1">
        <v>57</v>
      </c>
      <c r="AH357" s="196">
        <f t="shared" si="43"/>
        <v>69</v>
      </c>
      <c r="AI357" s="7">
        <v>18.018000000000001</v>
      </c>
      <c r="AJ357" s="7">
        <v>0</v>
      </c>
      <c r="AK357" s="7">
        <v>7.7320000000000002</v>
      </c>
      <c r="AL357" s="198">
        <f t="shared" si="44"/>
        <v>25.75</v>
      </c>
      <c r="AM357" s="1">
        <v>1</v>
      </c>
      <c r="AN357" s="1">
        <v>0</v>
      </c>
      <c r="AO357" s="1">
        <v>0</v>
      </c>
      <c r="AP357" s="200">
        <f t="shared" si="45"/>
        <v>1</v>
      </c>
      <c r="AQ357" s="1">
        <v>0</v>
      </c>
      <c r="AR357" s="1">
        <v>128</v>
      </c>
      <c r="AS357" s="1">
        <v>0</v>
      </c>
      <c r="AT357" s="200">
        <f>+Urq_InfraMR[[#This Row],[B.02.1 - Parque de Coches Eléctricos Motrices]]+Urq_InfraMR[[#This Row],[B.02.2 - Parque de Coches Eléctricos Motrices Remolcados Tipo R]]+Urq_InfraMR[[#This Row],[B.02.3 - Parque de Coches Eléctricos Motrices Tipo R]]</f>
        <v>128</v>
      </c>
      <c r="AU357" s="1">
        <v>0</v>
      </c>
      <c r="AV357" s="1">
        <v>0</v>
      </c>
      <c r="AW357" s="1">
        <v>0</v>
      </c>
      <c r="AX357" s="200">
        <f>+Urq_InfraMR[[#This Row],[B.03.1 - Parque de Coches Motores Motrices Remolcados]]+Urq_InfraMR[[#This Row],[B.03.2 - Parque de Coches Motores Motrices Intermedios]]+Urq_InfraMR[[#This Row],[B.03.3 - Parque de Coches Motores Motrices Cabina]]</f>
        <v>0</v>
      </c>
      <c r="AY357" s="1">
        <v>0</v>
      </c>
      <c r="AZ357" s="1">
        <v>0</v>
      </c>
      <c r="BA357" s="1">
        <v>0</v>
      </c>
      <c r="BB357" s="1">
        <v>0</v>
      </c>
      <c r="BC357" s="200">
        <f>+SUM(Urq_InfraMR[[#This Row],[B.04.1 - Parque de Coches Remolcados Clase Unica]:[B.04.5 - Parque de Coches Remolcados para Servicios Especiales (Cartoneros)]])</f>
        <v>0</v>
      </c>
      <c r="BD357" s="356">
        <v>0</v>
      </c>
      <c r="BE357" s="1">
        <v>2</v>
      </c>
      <c r="BF357" s="1">
        <v>0</v>
      </c>
      <c r="BG357" s="235">
        <v>1435</v>
      </c>
    </row>
    <row r="358" spans="1:60">
      <c r="A358" s="1">
        <v>2022</v>
      </c>
      <c r="B358" s="1" t="s">
        <v>69</v>
      </c>
      <c r="C358" s="10">
        <v>0.2</v>
      </c>
      <c r="D358" s="10">
        <v>0</v>
      </c>
      <c r="E358" s="10">
        <v>0</v>
      </c>
      <c r="F358" s="10">
        <v>25.676639999999999</v>
      </c>
      <c r="G358" s="192">
        <f t="shared" si="39"/>
        <v>25.876639999999998</v>
      </c>
      <c r="H358" s="192">
        <f>+Urq_InfraMR[[#This Row],[Total Líneas de Explotación ]]</f>
        <v>25.876639999999998</v>
      </c>
      <c r="I358" s="192">
        <v>25.677</v>
      </c>
      <c r="J358" s="10">
        <v>0.2</v>
      </c>
      <c r="K358" s="10">
        <v>2.5569999999999999</v>
      </c>
      <c r="L358" s="10">
        <v>54.899000000000001</v>
      </c>
      <c r="M358" s="10">
        <v>3.875</v>
      </c>
      <c r="N358" s="192">
        <f>+Urq_InfraMR[[#This Row],[A.03.1 -  Longitud de Vías de Explotación No Electrificadas Troncales y Ramales (vía principal) (km)]]+Urq_InfraMR[[#This Row],[A.04.1 -  Longitud de Vías de Explotación Electrificadas Troncales y Ramales (vía principal) (km)]]</f>
        <v>55.099000000000004</v>
      </c>
      <c r="O358" s="192">
        <f>+Urq_InfraMR[[#This Row],[Total Vías (excluido Auxiliares)]]</f>
        <v>55.099000000000004</v>
      </c>
      <c r="P358" s="1">
        <v>4</v>
      </c>
      <c r="Q358" s="1">
        <v>19</v>
      </c>
      <c r="R358" s="1">
        <v>0</v>
      </c>
      <c r="S358" s="194">
        <f t="shared" si="40"/>
        <v>23</v>
      </c>
      <c r="T358" s="194">
        <v>23</v>
      </c>
      <c r="U358" s="1">
        <v>0</v>
      </c>
      <c r="V358" s="1">
        <v>23</v>
      </c>
      <c r="W358" s="1">
        <v>0</v>
      </c>
      <c r="X358" s="1">
        <v>0</v>
      </c>
      <c r="Y358" s="1">
        <v>3</v>
      </c>
      <c r="Z358" s="196">
        <f t="shared" si="42"/>
        <v>26</v>
      </c>
      <c r="AA358" s="1">
        <v>9</v>
      </c>
      <c r="AB358" s="1">
        <v>6</v>
      </c>
      <c r="AC358" s="1">
        <v>25</v>
      </c>
      <c r="AD358" s="196">
        <f t="shared" si="41"/>
        <v>40</v>
      </c>
      <c r="AE358" s="1">
        <v>7</v>
      </c>
      <c r="AF358" s="1">
        <v>5</v>
      </c>
      <c r="AG358" s="1">
        <v>57</v>
      </c>
      <c r="AH358" s="196">
        <f t="shared" si="43"/>
        <v>69</v>
      </c>
      <c r="AI358" s="7">
        <v>18.018000000000001</v>
      </c>
      <c r="AJ358" s="7">
        <v>0</v>
      </c>
      <c r="AK358" s="7">
        <v>7.7320000000000002</v>
      </c>
      <c r="AL358" s="198">
        <f t="shared" si="44"/>
        <v>25.75</v>
      </c>
      <c r="AM358" s="1">
        <v>1</v>
      </c>
      <c r="AN358" s="1">
        <v>0</v>
      </c>
      <c r="AO358" s="1">
        <v>0</v>
      </c>
      <c r="AP358" s="200">
        <f t="shared" si="45"/>
        <v>1</v>
      </c>
      <c r="AQ358" s="1">
        <v>0</v>
      </c>
      <c r="AR358" s="1">
        <v>128</v>
      </c>
      <c r="AS358" s="1">
        <v>0</v>
      </c>
      <c r="AT358" s="200">
        <f>+Urq_InfraMR[[#This Row],[B.02.1 - Parque de Coches Eléctricos Motrices]]+Urq_InfraMR[[#This Row],[B.02.2 - Parque de Coches Eléctricos Motrices Remolcados Tipo R]]+Urq_InfraMR[[#This Row],[B.02.3 - Parque de Coches Eléctricos Motrices Tipo R]]</f>
        <v>128</v>
      </c>
      <c r="AU358" s="1">
        <v>0</v>
      </c>
      <c r="AV358" s="1">
        <v>0</v>
      </c>
      <c r="AW358" s="1">
        <v>0</v>
      </c>
      <c r="AX358" s="200">
        <f>+Urq_InfraMR[[#This Row],[B.03.1 - Parque de Coches Motores Motrices Remolcados]]+Urq_InfraMR[[#This Row],[B.03.2 - Parque de Coches Motores Motrices Intermedios]]+Urq_InfraMR[[#This Row],[B.03.3 - Parque de Coches Motores Motrices Cabina]]</f>
        <v>0</v>
      </c>
      <c r="AY358" s="1">
        <v>0</v>
      </c>
      <c r="AZ358" s="1">
        <v>0</v>
      </c>
      <c r="BA358" s="1">
        <v>0</v>
      </c>
      <c r="BB358" s="1">
        <v>0</v>
      </c>
      <c r="BC358" s="200">
        <f>+SUM(Urq_InfraMR[[#This Row],[B.04.1 - Parque de Coches Remolcados Clase Unica]:[B.04.5 - Parque de Coches Remolcados para Servicios Especiales (Cartoneros)]])</f>
        <v>0</v>
      </c>
      <c r="BD358" s="356">
        <v>0</v>
      </c>
      <c r="BE358" s="1">
        <v>2</v>
      </c>
      <c r="BF358" s="1">
        <v>0</v>
      </c>
      <c r="BG358" s="235">
        <v>1435</v>
      </c>
    </row>
    <row r="359" spans="1:60">
      <c r="A359" s="1">
        <v>2022</v>
      </c>
      <c r="B359" s="1" t="s">
        <v>70</v>
      </c>
      <c r="C359" s="10">
        <v>0.2</v>
      </c>
      <c r="D359" s="10">
        <v>0</v>
      </c>
      <c r="E359" s="10">
        <v>0</v>
      </c>
      <c r="F359" s="10">
        <v>25.676639999999999</v>
      </c>
      <c r="G359" s="192">
        <f t="shared" si="39"/>
        <v>25.876639999999998</v>
      </c>
      <c r="H359" s="192">
        <f>+Urq_InfraMR[[#This Row],[Total Líneas de Explotación ]]</f>
        <v>25.876639999999998</v>
      </c>
      <c r="I359" s="192">
        <v>25.677</v>
      </c>
      <c r="J359" s="10">
        <v>0.2</v>
      </c>
      <c r="K359" s="10">
        <v>2.5569999999999999</v>
      </c>
      <c r="L359" s="10">
        <v>54.899000000000001</v>
      </c>
      <c r="M359" s="10">
        <v>3.875</v>
      </c>
      <c r="N359" s="192">
        <f>+Urq_InfraMR[[#This Row],[A.03.1 -  Longitud de Vías de Explotación No Electrificadas Troncales y Ramales (vía principal) (km)]]+Urq_InfraMR[[#This Row],[A.04.1 -  Longitud de Vías de Explotación Electrificadas Troncales y Ramales (vía principal) (km)]]</f>
        <v>55.099000000000004</v>
      </c>
      <c r="O359" s="192">
        <f>+Urq_InfraMR[[#This Row],[Total Vías (excluido Auxiliares)]]</f>
        <v>55.099000000000004</v>
      </c>
      <c r="P359" s="1">
        <v>4</v>
      </c>
      <c r="Q359" s="1">
        <v>19</v>
      </c>
      <c r="R359" s="1">
        <v>0</v>
      </c>
      <c r="S359" s="194">
        <f t="shared" si="40"/>
        <v>23</v>
      </c>
      <c r="T359" s="194">
        <v>23</v>
      </c>
      <c r="U359" s="1">
        <v>0</v>
      </c>
      <c r="V359" s="1">
        <v>23</v>
      </c>
      <c r="W359" s="1">
        <v>0</v>
      </c>
      <c r="X359" s="1">
        <v>0</v>
      </c>
      <c r="Y359" s="1">
        <v>3</v>
      </c>
      <c r="Z359" s="196">
        <f t="shared" si="42"/>
        <v>26</v>
      </c>
      <c r="AA359" s="1">
        <v>9</v>
      </c>
      <c r="AB359" s="1">
        <v>6</v>
      </c>
      <c r="AC359" s="1">
        <v>25</v>
      </c>
      <c r="AD359" s="196">
        <f t="shared" si="41"/>
        <v>40</v>
      </c>
      <c r="AE359" s="1">
        <v>7</v>
      </c>
      <c r="AF359" s="1">
        <v>5</v>
      </c>
      <c r="AG359" s="1">
        <v>57</v>
      </c>
      <c r="AH359" s="196">
        <f t="shared" si="43"/>
        <v>69</v>
      </c>
      <c r="AI359" s="7">
        <v>18.018000000000001</v>
      </c>
      <c r="AJ359" s="7">
        <v>0</v>
      </c>
      <c r="AK359" s="7">
        <v>7.7320000000000002</v>
      </c>
      <c r="AL359" s="198">
        <f t="shared" si="44"/>
        <v>25.75</v>
      </c>
      <c r="AM359" s="1">
        <v>1</v>
      </c>
      <c r="AN359" s="1">
        <v>0</v>
      </c>
      <c r="AO359" s="1">
        <v>0</v>
      </c>
      <c r="AP359" s="200">
        <f t="shared" si="45"/>
        <v>1</v>
      </c>
      <c r="AQ359" s="1">
        <v>0</v>
      </c>
      <c r="AR359" s="1">
        <v>128</v>
      </c>
      <c r="AS359" s="1">
        <v>0</v>
      </c>
      <c r="AT359" s="200">
        <f>+Urq_InfraMR[[#This Row],[B.02.1 - Parque de Coches Eléctricos Motrices]]+Urq_InfraMR[[#This Row],[B.02.2 - Parque de Coches Eléctricos Motrices Remolcados Tipo R]]+Urq_InfraMR[[#This Row],[B.02.3 - Parque de Coches Eléctricos Motrices Tipo R]]</f>
        <v>128</v>
      </c>
      <c r="AU359" s="1">
        <v>0</v>
      </c>
      <c r="AV359" s="1">
        <v>0</v>
      </c>
      <c r="AW359" s="1">
        <v>0</v>
      </c>
      <c r="AX359" s="200">
        <f>+Urq_InfraMR[[#This Row],[B.03.1 - Parque de Coches Motores Motrices Remolcados]]+Urq_InfraMR[[#This Row],[B.03.2 - Parque de Coches Motores Motrices Intermedios]]+Urq_InfraMR[[#This Row],[B.03.3 - Parque de Coches Motores Motrices Cabina]]</f>
        <v>0</v>
      </c>
      <c r="AY359" s="1">
        <v>0</v>
      </c>
      <c r="AZ359" s="1">
        <v>0</v>
      </c>
      <c r="BA359" s="1">
        <v>0</v>
      </c>
      <c r="BB359" s="1">
        <v>0</v>
      </c>
      <c r="BC359" s="200">
        <f>+SUM(Urq_InfraMR[[#This Row],[B.04.1 - Parque de Coches Remolcados Clase Unica]:[B.04.5 - Parque de Coches Remolcados para Servicios Especiales (Cartoneros)]])</f>
        <v>0</v>
      </c>
      <c r="BD359" s="356">
        <v>0</v>
      </c>
      <c r="BE359" s="1">
        <v>2</v>
      </c>
      <c r="BF359" s="1">
        <v>0</v>
      </c>
      <c r="BG359" s="235">
        <v>1435</v>
      </c>
    </row>
    <row r="360" spans="1:60">
      <c r="A360" s="1">
        <v>2022</v>
      </c>
      <c r="B360" s="1" t="s">
        <v>71</v>
      </c>
      <c r="C360" s="10">
        <v>0.2</v>
      </c>
      <c r="D360" s="10">
        <v>0</v>
      </c>
      <c r="E360" s="10">
        <v>0</v>
      </c>
      <c r="F360" s="10">
        <v>25.676639999999999</v>
      </c>
      <c r="G360" s="192">
        <f t="shared" si="39"/>
        <v>25.876639999999998</v>
      </c>
      <c r="H360" s="192">
        <f>+Urq_InfraMR[[#This Row],[Total Líneas de Explotación ]]</f>
        <v>25.876639999999998</v>
      </c>
      <c r="I360" s="192">
        <v>25.677</v>
      </c>
      <c r="J360" s="10">
        <v>0.2</v>
      </c>
      <c r="K360" s="10">
        <v>2.5569999999999999</v>
      </c>
      <c r="L360" s="10">
        <v>54.899000000000001</v>
      </c>
      <c r="M360" s="10">
        <v>3.875</v>
      </c>
      <c r="N360" s="192">
        <f>+Urq_InfraMR[[#This Row],[A.03.1 -  Longitud de Vías de Explotación No Electrificadas Troncales y Ramales (vía principal) (km)]]+Urq_InfraMR[[#This Row],[A.04.1 -  Longitud de Vías de Explotación Electrificadas Troncales y Ramales (vía principal) (km)]]</f>
        <v>55.099000000000004</v>
      </c>
      <c r="O360" s="192">
        <f>+Urq_InfraMR[[#This Row],[Total Vías (excluido Auxiliares)]]</f>
        <v>55.099000000000004</v>
      </c>
      <c r="P360" s="1">
        <v>4</v>
      </c>
      <c r="Q360" s="1">
        <v>19</v>
      </c>
      <c r="R360" s="1">
        <v>0</v>
      </c>
      <c r="S360" s="194">
        <f t="shared" si="40"/>
        <v>23</v>
      </c>
      <c r="T360" s="194">
        <v>23</v>
      </c>
      <c r="U360" s="1">
        <v>0</v>
      </c>
      <c r="V360" s="1">
        <v>23</v>
      </c>
      <c r="W360" s="1">
        <v>0</v>
      </c>
      <c r="X360" s="1">
        <v>0</v>
      </c>
      <c r="Y360" s="1">
        <v>3</v>
      </c>
      <c r="Z360" s="196">
        <f t="shared" si="42"/>
        <v>26</v>
      </c>
      <c r="AA360" s="1">
        <v>9</v>
      </c>
      <c r="AB360" s="1">
        <v>6</v>
      </c>
      <c r="AC360" s="1">
        <v>25</v>
      </c>
      <c r="AD360" s="196">
        <f t="shared" si="41"/>
        <v>40</v>
      </c>
      <c r="AE360" s="1">
        <v>7</v>
      </c>
      <c r="AF360" s="1">
        <v>5</v>
      </c>
      <c r="AG360" s="1">
        <v>57</v>
      </c>
      <c r="AH360" s="196">
        <f t="shared" si="43"/>
        <v>69</v>
      </c>
      <c r="AI360" s="7">
        <v>18.018000000000001</v>
      </c>
      <c r="AJ360" s="7">
        <v>0</v>
      </c>
      <c r="AK360" s="7">
        <v>7.7320000000000002</v>
      </c>
      <c r="AL360" s="198">
        <f t="shared" si="44"/>
        <v>25.75</v>
      </c>
      <c r="AM360" s="1">
        <v>1</v>
      </c>
      <c r="AN360" s="1">
        <v>0</v>
      </c>
      <c r="AO360" s="1">
        <v>0</v>
      </c>
      <c r="AP360" s="200">
        <f t="shared" si="45"/>
        <v>1</v>
      </c>
      <c r="AQ360" s="1">
        <v>0</v>
      </c>
      <c r="AR360" s="1">
        <v>128</v>
      </c>
      <c r="AS360" s="1">
        <v>0</v>
      </c>
      <c r="AT360" s="200">
        <f>+Urq_InfraMR[[#This Row],[B.02.1 - Parque de Coches Eléctricos Motrices]]+Urq_InfraMR[[#This Row],[B.02.2 - Parque de Coches Eléctricos Motrices Remolcados Tipo R]]+Urq_InfraMR[[#This Row],[B.02.3 - Parque de Coches Eléctricos Motrices Tipo R]]</f>
        <v>128</v>
      </c>
      <c r="AU360" s="1">
        <v>0</v>
      </c>
      <c r="AV360" s="1">
        <v>0</v>
      </c>
      <c r="AW360" s="1">
        <v>0</v>
      </c>
      <c r="AX360" s="200">
        <f>+Urq_InfraMR[[#This Row],[B.03.1 - Parque de Coches Motores Motrices Remolcados]]+Urq_InfraMR[[#This Row],[B.03.2 - Parque de Coches Motores Motrices Intermedios]]+Urq_InfraMR[[#This Row],[B.03.3 - Parque de Coches Motores Motrices Cabina]]</f>
        <v>0</v>
      </c>
      <c r="AY360" s="1">
        <v>0</v>
      </c>
      <c r="AZ360" s="1">
        <v>0</v>
      </c>
      <c r="BA360" s="1">
        <v>0</v>
      </c>
      <c r="BB360" s="1">
        <v>0</v>
      </c>
      <c r="BC360" s="200">
        <f>+SUM(Urq_InfraMR[[#This Row],[B.04.1 - Parque de Coches Remolcados Clase Unica]:[B.04.5 - Parque de Coches Remolcados para Servicios Especiales (Cartoneros)]])</f>
        <v>0</v>
      </c>
      <c r="BD360" s="356">
        <v>0</v>
      </c>
      <c r="BE360" s="1">
        <v>2</v>
      </c>
      <c r="BF360" s="1">
        <v>0</v>
      </c>
      <c r="BG360" s="235">
        <v>1435</v>
      </c>
    </row>
    <row r="361" spans="1:60">
      <c r="A361" s="1">
        <v>2022</v>
      </c>
      <c r="B361" s="1" t="s">
        <v>72</v>
      </c>
      <c r="C361" s="10">
        <v>0.2</v>
      </c>
      <c r="D361" s="10">
        <v>0</v>
      </c>
      <c r="E361" s="10">
        <v>0</v>
      </c>
      <c r="F361" s="10">
        <v>25.676639999999999</v>
      </c>
      <c r="G361" s="192">
        <f t="shared" si="39"/>
        <v>25.876639999999998</v>
      </c>
      <c r="H361" s="192">
        <f>+Urq_InfraMR[[#This Row],[Total Líneas de Explotación ]]</f>
        <v>25.876639999999998</v>
      </c>
      <c r="I361" s="192">
        <v>25.677</v>
      </c>
      <c r="J361" s="10">
        <v>0.2</v>
      </c>
      <c r="K361" s="10">
        <v>2.5569999999999999</v>
      </c>
      <c r="L361" s="10">
        <v>54.899000000000001</v>
      </c>
      <c r="M361" s="10">
        <v>3.875</v>
      </c>
      <c r="N361" s="192">
        <f>+Urq_InfraMR[[#This Row],[A.03.1 -  Longitud de Vías de Explotación No Electrificadas Troncales y Ramales (vía principal) (km)]]+Urq_InfraMR[[#This Row],[A.04.1 -  Longitud de Vías de Explotación Electrificadas Troncales y Ramales (vía principal) (km)]]</f>
        <v>55.099000000000004</v>
      </c>
      <c r="O361" s="192">
        <f>+Urq_InfraMR[[#This Row],[Total Vías (excluido Auxiliares)]]</f>
        <v>55.099000000000004</v>
      </c>
      <c r="P361" s="1">
        <v>4</v>
      </c>
      <c r="Q361" s="1">
        <v>19</v>
      </c>
      <c r="R361" s="1">
        <v>0</v>
      </c>
      <c r="S361" s="194">
        <f t="shared" si="40"/>
        <v>23</v>
      </c>
      <c r="T361" s="194">
        <v>23</v>
      </c>
      <c r="U361" s="1">
        <v>0</v>
      </c>
      <c r="V361" s="1">
        <v>23</v>
      </c>
      <c r="W361" s="1">
        <v>0</v>
      </c>
      <c r="X361" s="1">
        <v>0</v>
      </c>
      <c r="Y361" s="1">
        <v>3</v>
      </c>
      <c r="Z361" s="196">
        <f t="shared" si="42"/>
        <v>26</v>
      </c>
      <c r="AA361" s="1">
        <v>9</v>
      </c>
      <c r="AB361" s="1">
        <v>6</v>
      </c>
      <c r="AC361" s="1">
        <v>25</v>
      </c>
      <c r="AD361" s="196">
        <f t="shared" si="41"/>
        <v>40</v>
      </c>
      <c r="AE361" s="1">
        <v>7</v>
      </c>
      <c r="AF361" s="1">
        <v>5</v>
      </c>
      <c r="AG361" s="1">
        <v>57</v>
      </c>
      <c r="AH361" s="196">
        <f t="shared" si="43"/>
        <v>69</v>
      </c>
      <c r="AI361" s="7">
        <v>18.018000000000001</v>
      </c>
      <c r="AJ361" s="7">
        <v>0</v>
      </c>
      <c r="AK361" s="7">
        <v>7.7320000000000002</v>
      </c>
      <c r="AL361" s="198">
        <f t="shared" si="44"/>
        <v>25.75</v>
      </c>
      <c r="AM361" s="1">
        <v>1</v>
      </c>
      <c r="AN361" s="1">
        <v>0</v>
      </c>
      <c r="AO361" s="1">
        <v>0</v>
      </c>
      <c r="AP361" s="200">
        <f t="shared" si="45"/>
        <v>1</v>
      </c>
      <c r="AQ361" s="1">
        <v>0</v>
      </c>
      <c r="AR361" s="1">
        <v>128</v>
      </c>
      <c r="AS361" s="1">
        <v>0</v>
      </c>
      <c r="AT361" s="200">
        <f>+Urq_InfraMR[[#This Row],[B.02.1 - Parque de Coches Eléctricos Motrices]]+Urq_InfraMR[[#This Row],[B.02.2 - Parque de Coches Eléctricos Motrices Remolcados Tipo R]]+Urq_InfraMR[[#This Row],[B.02.3 - Parque de Coches Eléctricos Motrices Tipo R]]</f>
        <v>128</v>
      </c>
      <c r="AU361" s="1">
        <v>0</v>
      </c>
      <c r="AV361" s="1">
        <v>0</v>
      </c>
      <c r="AW361" s="1">
        <v>0</v>
      </c>
      <c r="AX361" s="200">
        <f>+Urq_InfraMR[[#This Row],[B.03.1 - Parque de Coches Motores Motrices Remolcados]]+Urq_InfraMR[[#This Row],[B.03.2 - Parque de Coches Motores Motrices Intermedios]]+Urq_InfraMR[[#This Row],[B.03.3 - Parque de Coches Motores Motrices Cabina]]</f>
        <v>0</v>
      </c>
      <c r="AY361" s="1">
        <v>0</v>
      </c>
      <c r="AZ361" s="1">
        <v>0</v>
      </c>
      <c r="BA361" s="1">
        <v>0</v>
      </c>
      <c r="BB361" s="1">
        <v>0</v>
      </c>
      <c r="BC361" s="200">
        <f>+SUM(Urq_InfraMR[[#This Row],[B.04.1 - Parque de Coches Remolcados Clase Unica]:[B.04.5 - Parque de Coches Remolcados para Servicios Especiales (Cartoneros)]])</f>
        <v>0</v>
      </c>
      <c r="BD361" s="356">
        <v>0</v>
      </c>
      <c r="BE361" s="1">
        <v>2</v>
      </c>
      <c r="BF361" s="1">
        <v>0</v>
      </c>
      <c r="BG361" s="235">
        <v>1435</v>
      </c>
    </row>
    <row r="362" spans="1:60">
      <c r="A362" s="1">
        <v>2023</v>
      </c>
      <c r="B362" s="1" t="s">
        <v>61</v>
      </c>
      <c r="C362" s="10">
        <v>0.2</v>
      </c>
      <c r="D362" s="10">
        <v>0</v>
      </c>
      <c r="E362" s="10">
        <v>0</v>
      </c>
      <c r="F362" s="10">
        <v>25.676639999999999</v>
      </c>
      <c r="G362" s="192">
        <f t="shared" si="39"/>
        <v>25.876639999999998</v>
      </c>
      <c r="H362" s="192">
        <f>+Urq_InfraMR[[#This Row],[Total Líneas de Explotación ]]</f>
        <v>25.876639999999998</v>
      </c>
      <c r="I362" s="192">
        <v>25.677</v>
      </c>
      <c r="J362" s="10">
        <v>0.2</v>
      </c>
      <c r="K362" s="10">
        <v>2.5569999999999999</v>
      </c>
      <c r="L362" s="10">
        <v>54.899000000000001</v>
      </c>
      <c r="M362" s="10">
        <v>3.875</v>
      </c>
      <c r="N362" s="192">
        <f>+Urq_InfraMR[[#This Row],[A.03.1 -  Longitud de Vías de Explotación No Electrificadas Troncales y Ramales (vía principal) (km)]]+Urq_InfraMR[[#This Row],[A.04.1 -  Longitud de Vías de Explotación Electrificadas Troncales y Ramales (vía principal) (km)]]</f>
        <v>55.099000000000004</v>
      </c>
      <c r="O362" s="192">
        <f>+Urq_InfraMR[[#This Row],[Total Vías (excluido Auxiliares)]]</f>
        <v>55.099000000000004</v>
      </c>
      <c r="P362" s="1">
        <v>4</v>
      </c>
      <c r="Q362" s="1">
        <v>19</v>
      </c>
      <c r="R362" s="1">
        <v>0</v>
      </c>
      <c r="S362" s="194">
        <f t="shared" si="40"/>
        <v>23</v>
      </c>
      <c r="T362" s="194">
        <v>23</v>
      </c>
      <c r="U362" s="1">
        <v>0</v>
      </c>
      <c r="V362" s="1">
        <v>23</v>
      </c>
      <c r="W362" s="1">
        <v>0</v>
      </c>
      <c r="X362" s="1">
        <v>0</v>
      </c>
      <c r="Y362" s="1">
        <v>3</v>
      </c>
      <c r="Z362" s="196">
        <f t="shared" ref="Z362:Z367" si="46">SUM(U362:Y362)</f>
        <v>26</v>
      </c>
      <c r="AA362" s="1">
        <v>9</v>
      </c>
      <c r="AB362" s="1">
        <v>6</v>
      </c>
      <c r="AC362" s="1">
        <v>25</v>
      </c>
      <c r="AD362" s="196">
        <f t="shared" si="41"/>
        <v>40</v>
      </c>
      <c r="AE362" s="1">
        <v>6</v>
      </c>
      <c r="AF362" s="1">
        <v>5</v>
      </c>
      <c r="AG362" s="1">
        <v>58</v>
      </c>
      <c r="AH362" s="196">
        <f t="shared" ref="AH362:AH367" si="47">SUM(AE362:AG362)</f>
        <v>69</v>
      </c>
      <c r="AI362" s="7">
        <v>18.018000000000001</v>
      </c>
      <c r="AJ362" s="7">
        <v>0</v>
      </c>
      <c r="AK362" s="7">
        <v>7.7320000000000002</v>
      </c>
      <c r="AL362" s="198">
        <f t="shared" ref="AL362:AL367" si="48">SUM(AI362:AK362)</f>
        <v>25.75</v>
      </c>
      <c r="AM362" s="1">
        <v>1</v>
      </c>
      <c r="AN362" s="1">
        <v>0</v>
      </c>
      <c r="AO362" s="1">
        <v>0</v>
      </c>
      <c r="AP362" s="200">
        <f t="shared" ref="AP362:AP367" si="49">SUM(AM362:AO362)</f>
        <v>1</v>
      </c>
      <c r="AQ362" s="1">
        <v>0</v>
      </c>
      <c r="AR362" s="1">
        <v>128</v>
      </c>
      <c r="AS362" s="1">
        <v>0</v>
      </c>
      <c r="AT362" s="200">
        <f>+Urq_InfraMR[[#This Row],[B.02.1 - Parque de Coches Eléctricos Motrices]]+Urq_InfraMR[[#This Row],[B.02.2 - Parque de Coches Eléctricos Motrices Remolcados Tipo R]]+Urq_InfraMR[[#This Row],[B.02.3 - Parque de Coches Eléctricos Motrices Tipo R]]</f>
        <v>128</v>
      </c>
      <c r="AU362" s="1">
        <v>0</v>
      </c>
      <c r="AV362" s="1">
        <v>0</v>
      </c>
      <c r="AW362" s="1">
        <v>0</v>
      </c>
      <c r="AX362" s="200">
        <f>+Urq_InfraMR[[#This Row],[B.03.1 - Parque de Coches Motores Motrices Remolcados]]+Urq_InfraMR[[#This Row],[B.03.2 - Parque de Coches Motores Motrices Intermedios]]+Urq_InfraMR[[#This Row],[B.03.3 - Parque de Coches Motores Motrices Cabina]]</f>
        <v>0</v>
      </c>
      <c r="AY362" s="1">
        <v>0</v>
      </c>
      <c r="AZ362" s="1">
        <v>0</v>
      </c>
      <c r="BA362" s="1">
        <v>0</v>
      </c>
      <c r="BB362" s="1">
        <v>0</v>
      </c>
      <c r="BC362" s="200">
        <f>+SUM(Urq_InfraMR[[#This Row],[B.04.1 - Parque de Coches Remolcados Clase Unica]:[B.04.5 - Parque de Coches Remolcados para Servicios Especiales (Cartoneros)]])</f>
        <v>0</v>
      </c>
      <c r="BD362" s="356">
        <v>0</v>
      </c>
      <c r="BE362" s="1">
        <v>2</v>
      </c>
      <c r="BF362" s="1">
        <v>0</v>
      </c>
      <c r="BG362" s="235">
        <v>1435</v>
      </c>
    </row>
    <row r="363" spans="1:60">
      <c r="A363" s="1">
        <v>2023</v>
      </c>
      <c r="B363" s="1" t="s">
        <v>62</v>
      </c>
      <c r="C363" s="10">
        <v>0.2</v>
      </c>
      <c r="D363" s="10">
        <v>0</v>
      </c>
      <c r="E363" s="10">
        <v>0</v>
      </c>
      <c r="F363" s="10">
        <v>25.676639999999999</v>
      </c>
      <c r="G363" s="192">
        <f t="shared" ref="G363:G368" si="50">SUM(C363:F363)</f>
        <v>25.876639999999998</v>
      </c>
      <c r="H363" s="192">
        <f>+Urq_InfraMR[[#This Row],[Total Líneas de Explotación ]]</f>
        <v>25.876639999999998</v>
      </c>
      <c r="I363" s="192">
        <v>25.677</v>
      </c>
      <c r="J363" s="10">
        <v>0.2</v>
      </c>
      <c r="K363" s="10">
        <v>2.5569999999999999</v>
      </c>
      <c r="L363" s="10">
        <v>54.899000000000001</v>
      </c>
      <c r="M363" s="10">
        <v>3.875</v>
      </c>
      <c r="N363" s="192">
        <f>+Urq_InfraMR[[#This Row],[A.03.1 -  Longitud de Vías de Explotación No Electrificadas Troncales y Ramales (vía principal) (km)]]+Urq_InfraMR[[#This Row],[A.04.1 -  Longitud de Vías de Explotación Electrificadas Troncales y Ramales (vía principal) (km)]]</f>
        <v>55.099000000000004</v>
      </c>
      <c r="O363" s="192">
        <f>+Urq_InfraMR[[#This Row],[Total Vías (excluido Auxiliares)]]</f>
        <v>55.099000000000004</v>
      </c>
      <c r="P363" s="1">
        <v>4</v>
      </c>
      <c r="Q363" s="1">
        <v>19</v>
      </c>
      <c r="R363" s="1">
        <v>0</v>
      </c>
      <c r="S363" s="194">
        <f t="shared" ref="S363:S368" si="51">SUM(P363:R363)</f>
        <v>23</v>
      </c>
      <c r="T363" s="194">
        <v>23</v>
      </c>
      <c r="U363" s="1">
        <v>0</v>
      </c>
      <c r="V363" s="1">
        <v>23</v>
      </c>
      <c r="W363" s="1">
        <v>0</v>
      </c>
      <c r="X363" s="1">
        <v>0</v>
      </c>
      <c r="Y363" s="1">
        <v>3</v>
      </c>
      <c r="Z363" s="196">
        <f t="shared" si="46"/>
        <v>26</v>
      </c>
      <c r="AA363" s="1">
        <v>9</v>
      </c>
      <c r="AB363" s="1">
        <v>6</v>
      </c>
      <c r="AC363" s="1">
        <v>25</v>
      </c>
      <c r="AD363" s="196">
        <f t="shared" ref="AD363:AD368" si="52">SUM(AA363:AC363)</f>
        <v>40</v>
      </c>
      <c r="AE363" s="1">
        <v>6</v>
      </c>
      <c r="AF363" s="1">
        <v>5</v>
      </c>
      <c r="AG363" s="1">
        <v>58</v>
      </c>
      <c r="AH363" s="196">
        <f t="shared" si="47"/>
        <v>69</v>
      </c>
      <c r="AI363" s="7">
        <v>18.018000000000001</v>
      </c>
      <c r="AJ363" s="7">
        <v>0</v>
      </c>
      <c r="AK363" s="7">
        <v>7.7320000000000002</v>
      </c>
      <c r="AL363" s="198">
        <f t="shared" si="48"/>
        <v>25.75</v>
      </c>
      <c r="AM363" s="1">
        <v>1</v>
      </c>
      <c r="AN363" s="1">
        <v>0</v>
      </c>
      <c r="AO363" s="1">
        <v>0</v>
      </c>
      <c r="AP363" s="200">
        <f t="shared" si="49"/>
        <v>1</v>
      </c>
      <c r="AQ363" s="1">
        <v>0</v>
      </c>
      <c r="AR363" s="1">
        <v>128</v>
      </c>
      <c r="AS363" s="1">
        <v>0</v>
      </c>
      <c r="AT363" s="200">
        <f>+Urq_InfraMR[[#This Row],[B.02.1 - Parque de Coches Eléctricos Motrices]]+Urq_InfraMR[[#This Row],[B.02.2 - Parque de Coches Eléctricos Motrices Remolcados Tipo R]]+Urq_InfraMR[[#This Row],[B.02.3 - Parque de Coches Eléctricos Motrices Tipo R]]</f>
        <v>128</v>
      </c>
      <c r="AU363" s="1">
        <v>0</v>
      </c>
      <c r="AV363" s="1">
        <v>0</v>
      </c>
      <c r="AW363" s="1">
        <v>0</v>
      </c>
      <c r="AX363" s="200">
        <f>+Urq_InfraMR[[#This Row],[B.03.1 - Parque de Coches Motores Motrices Remolcados]]+Urq_InfraMR[[#This Row],[B.03.2 - Parque de Coches Motores Motrices Intermedios]]+Urq_InfraMR[[#This Row],[B.03.3 - Parque de Coches Motores Motrices Cabina]]</f>
        <v>0</v>
      </c>
      <c r="AY363" s="1">
        <v>0</v>
      </c>
      <c r="AZ363" s="1">
        <v>0</v>
      </c>
      <c r="BA363" s="1">
        <v>0</v>
      </c>
      <c r="BB363" s="1">
        <v>0</v>
      </c>
      <c r="BC363" s="200">
        <f>+SUM(Urq_InfraMR[[#This Row],[B.04.1 - Parque de Coches Remolcados Clase Unica]:[B.04.5 - Parque de Coches Remolcados para Servicios Especiales (Cartoneros)]])</f>
        <v>0</v>
      </c>
      <c r="BD363" s="356">
        <v>0</v>
      </c>
      <c r="BE363" s="1">
        <v>2</v>
      </c>
      <c r="BF363" s="1">
        <v>0</v>
      </c>
      <c r="BG363" s="235">
        <v>1435</v>
      </c>
    </row>
    <row r="364" spans="1:60">
      <c r="A364" s="1">
        <v>2023</v>
      </c>
      <c r="B364" s="1" t="s">
        <v>63</v>
      </c>
      <c r="C364" s="10">
        <v>0.2</v>
      </c>
      <c r="D364" s="10">
        <v>0</v>
      </c>
      <c r="E364" s="10">
        <v>0</v>
      </c>
      <c r="F364" s="10">
        <v>25.676639999999999</v>
      </c>
      <c r="G364" s="192">
        <f t="shared" si="50"/>
        <v>25.876639999999998</v>
      </c>
      <c r="H364" s="192">
        <f>+Urq_InfraMR[[#This Row],[Total Líneas de Explotación ]]</f>
        <v>25.876639999999998</v>
      </c>
      <c r="I364" s="192">
        <v>25.677</v>
      </c>
      <c r="J364" s="10">
        <v>0.2</v>
      </c>
      <c r="K364" s="10">
        <v>2.5569999999999999</v>
      </c>
      <c r="L364" s="10">
        <v>54.899000000000001</v>
      </c>
      <c r="M364" s="10">
        <v>3.875</v>
      </c>
      <c r="N364" s="192">
        <f>+Urq_InfraMR[[#This Row],[A.03.1 -  Longitud de Vías de Explotación No Electrificadas Troncales y Ramales (vía principal) (km)]]+Urq_InfraMR[[#This Row],[A.04.1 -  Longitud de Vías de Explotación Electrificadas Troncales y Ramales (vía principal) (km)]]</f>
        <v>55.099000000000004</v>
      </c>
      <c r="O364" s="192">
        <f>+Urq_InfraMR[[#This Row],[Total Vías (excluido Auxiliares)]]</f>
        <v>55.099000000000004</v>
      </c>
      <c r="P364" s="1">
        <v>4</v>
      </c>
      <c r="Q364" s="1">
        <v>19</v>
      </c>
      <c r="R364" s="1">
        <v>0</v>
      </c>
      <c r="S364" s="194">
        <f t="shared" si="51"/>
        <v>23</v>
      </c>
      <c r="T364" s="194">
        <v>23</v>
      </c>
      <c r="U364" s="1">
        <v>0</v>
      </c>
      <c r="V364" s="1">
        <v>23</v>
      </c>
      <c r="W364" s="1">
        <v>0</v>
      </c>
      <c r="X364" s="1">
        <v>0</v>
      </c>
      <c r="Y364" s="1">
        <v>3</v>
      </c>
      <c r="Z364" s="196">
        <f t="shared" si="46"/>
        <v>26</v>
      </c>
      <c r="AA364" s="1">
        <v>9</v>
      </c>
      <c r="AB364" s="1">
        <v>6</v>
      </c>
      <c r="AC364" s="1">
        <v>25</v>
      </c>
      <c r="AD364" s="196">
        <f t="shared" si="52"/>
        <v>40</v>
      </c>
      <c r="AE364" s="1">
        <v>6</v>
      </c>
      <c r="AF364" s="1">
        <v>5</v>
      </c>
      <c r="AG364" s="1">
        <v>58</v>
      </c>
      <c r="AH364" s="196">
        <f t="shared" si="47"/>
        <v>69</v>
      </c>
      <c r="AI364" s="7">
        <v>18.018000000000001</v>
      </c>
      <c r="AJ364" s="7">
        <v>0</v>
      </c>
      <c r="AK364" s="7">
        <v>7.7320000000000002</v>
      </c>
      <c r="AL364" s="198">
        <f t="shared" si="48"/>
        <v>25.75</v>
      </c>
      <c r="AM364" s="1">
        <v>1</v>
      </c>
      <c r="AN364" s="1">
        <v>0</v>
      </c>
      <c r="AO364" s="1">
        <v>0</v>
      </c>
      <c r="AP364" s="200">
        <f t="shared" si="49"/>
        <v>1</v>
      </c>
      <c r="AQ364" s="1">
        <v>0</v>
      </c>
      <c r="AR364" s="1">
        <v>128</v>
      </c>
      <c r="AS364" s="1">
        <v>0</v>
      </c>
      <c r="AT364" s="200">
        <f>+Urq_InfraMR[[#This Row],[B.02.1 - Parque de Coches Eléctricos Motrices]]+Urq_InfraMR[[#This Row],[B.02.2 - Parque de Coches Eléctricos Motrices Remolcados Tipo R]]+Urq_InfraMR[[#This Row],[B.02.3 - Parque de Coches Eléctricos Motrices Tipo R]]</f>
        <v>128</v>
      </c>
      <c r="AU364" s="1">
        <v>0</v>
      </c>
      <c r="AV364" s="1">
        <v>0</v>
      </c>
      <c r="AW364" s="1">
        <v>0</v>
      </c>
      <c r="AX364" s="200">
        <f>+Urq_InfraMR[[#This Row],[B.03.1 - Parque de Coches Motores Motrices Remolcados]]+Urq_InfraMR[[#This Row],[B.03.2 - Parque de Coches Motores Motrices Intermedios]]+Urq_InfraMR[[#This Row],[B.03.3 - Parque de Coches Motores Motrices Cabina]]</f>
        <v>0</v>
      </c>
      <c r="AY364" s="1">
        <v>0</v>
      </c>
      <c r="AZ364" s="1">
        <v>0</v>
      </c>
      <c r="BA364" s="1">
        <v>0</v>
      </c>
      <c r="BB364" s="1">
        <v>0</v>
      </c>
      <c r="BC364" s="200">
        <f>+SUM(Urq_InfraMR[[#This Row],[B.04.1 - Parque de Coches Remolcados Clase Unica]:[B.04.5 - Parque de Coches Remolcados para Servicios Especiales (Cartoneros)]])</f>
        <v>0</v>
      </c>
      <c r="BD364" s="356">
        <v>0</v>
      </c>
      <c r="BE364" s="1">
        <v>2</v>
      </c>
      <c r="BF364" s="1">
        <v>0</v>
      </c>
      <c r="BG364" s="235">
        <v>1435</v>
      </c>
    </row>
    <row r="365" spans="1:60">
      <c r="A365" s="201">
        <v>2023</v>
      </c>
      <c r="B365" s="201" t="s">
        <v>64</v>
      </c>
      <c r="C365" s="10">
        <v>0.2</v>
      </c>
      <c r="D365" s="10">
        <v>0</v>
      </c>
      <c r="E365" s="10">
        <v>0</v>
      </c>
      <c r="F365" s="10">
        <v>25.676639999999999</v>
      </c>
      <c r="G365" s="192">
        <f t="shared" si="50"/>
        <v>25.876639999999998</v>
      </c>
      <c r="H365" s="192">
        <f>+Urq_InfraMR[[#This Row],[Total Líneas de Explotación ]]</f>
        <v>25.876639999999998</v>
      </c>
      <c r="I365" s="192">
        <v>25.677</v>
      </c>
      <c r="J365" s="10">
        <v>0.2</v>
      </c>
      <c r="K365" s="10">
        <v>2.5569999999999999</v>
      </c>
      <c r="L365" s="10">
        <v>54.899000000000001</v>
      </c>
      <c r="M365" s="10">
        <v>3.875</v>
      </c>
      <c r="N365" s="192">
        <f>+Urq_InfraMR[[#This Row],[A.03.1 -  Longitud de Vías de Explotación No Electrificadas Troncales y Ramales (vía principal) (km)]]+Urq_InfraMR[[#This Row],[A.04.1 -  Longitud de Vías de Explotación Electrificadas Troncales y Ramales (vía principal) (km)]]</f>
        <v>55.099000000000004</v>
      </c>
      <c r="O365" s="192">
        <f>+Urq_InfraMR[[#This Row],[Total Vías (excluido Auxiliares)]]</f>
        <v>55.099000000000004</v>
      </c>
      <c r="P365" s="1">
        <v>4</v>
      </c>
      <c r="Q365" s="1">
        <v>19</v>
      </c>
      <c r="R365" s="1">
        <v>0</v>
      </c>
      <c r="S365" s="194">
        <f t="shared" si="51"/>
        <v>23</v>
      </c>
      <c r="T365" s="194">
        <v>23</v>
      </c>
      <c r="U365" s="1">
        <v>0</v>
      </c>
      <c r="V365" s="1">
        <v>23</v>
      </c>
      <c r="W365" s="1">
        <v>0</v>
      </c>
      <c r="X365" s="1">
        <v>0</v>
      </c>
      <c r="Y365" s="1">
        <v>3</v>
      </c>
      <c r="Z365" s="196">
        <f t="shared" si="46"/>
        <v>26</v>
      </c>
      <c r="AA365" s="1">
        <v>9</v>
      </c>
      <c r="AB365" s="1">
        <v>6</v>
      </c>
      <c r="AC365" s="1">
        <v>25</v>
      </c>
      <c r="AD365" s="196">
        <f t="shared" si="52"/>
        <v>40</v>
      </c>
      <c r="AE365" s="1">
        <v>6</v>
      </c>
      <c r="AF365" s="1">
        <v>5</v>
      </c>
      <c r="AG365" s="1">
        <v>58</v>
      </c>
      <c r="AH365" s="196">
        <f t="shared" si="47"/>
        <v>69</v>
      </c>
      <c r="AI365" s="7">
        <v>18.018000000000001</v>
      </c>
      <c r="AJ365" s="7">
        <v>0</v>
      </c>
      <c r="AK365" s="7">
        <v>7.7320000000000002</v>
      </c>
      <c r="AL365" s="198">
        <f t="shared" si="48"/>
        <v>25.75</v>
      </c>
      <c r="AM365" s="1">
        <v>1</v>
      </c>
      <c r="AN365" s="1">
        <v>0</v>
      </c>
      <c r="AO365" s="1">
        <v>0</v>
      </c>
      <c r="AP365" s="200">
        <f t="shared" si="49"/>
        <v>1</v>
      </c>
      <c r="AQ365" s="1">
        <v>0</v>
      </c>
      <c r="AR365" s="1">
        <v>128</v>
      </c>
      <c r="AS365" s="1">
        <v>0</v>
      </c>
      <c r="AT365" s="200">
        <f>+Urq_InfraMR[[#This Row],[B.02.1 - Parque de Coches Eléctricos Motrices]]+Urq_InfraMR[[#This Row],[B.02.2 - Parque de Coches Eléctricos Motrices Remolcados Tipo R]]+Urq_InfraMR[[#This Row],[B.02.3 - Parque de Coches Eléctricos Motrices Tipo R]]</f>
        <v>128</v>
      </c>
      <c r="AU365" s="1">
        <v>0</v>
      </c>
      <c r="AV365" s="1">
        <v>0</v>
      </c>
      <c r="AW365" s="1">
        <v>0</v>
      </c>
      <c r="AX365" s="200">
        <f>+Urq_InfraMR[[#This Row],[B.03.1 - Parque de Coches Motores Motrices Remolcados]]+Urq_InfraMR[[#This Row],[B.03.2 - Parque de Coches Motores Motrices Intermedios]]+Urq_InfraMR[[#This Row],[B.03.3 - Parque de Coches Motores Motrices Cabina]]</f>
        <v>0</v>
      </c>
      <c r="AY365" s="1">
        <v>0</v>
      </c>
      <c r="AZ365" s="1">
        <v>0</v>
      </c>
      <c r="BA365" s="1">
        <v>0</v>
      </c>
      <c r="BB365" s="1">
        <v>0</v>
      </c>
      <c r="BC365" s="200">
        <f>+SUM(Urq_InfraMR[[#This Row],[B.04.1 - Parque de Coches Remolcados Clase Unica]:[B.04.5 - Parque de Coches Remolcados para Servicios Especiales (Cartoneros)]])</f>
        <v>0</v>
      </c>
      <c r="BD365" s="356">
        <v>0</v>
      </c>
      <c r="BE365" s="1">
        <v>2</v>
      </c>
      <c r="BF365" s="1">
        <v>0</v>
      </c>
      <c r="BG365" s="235">
        <v>1435</v>
      </c>
      <c r="BH365" s="201"/>
    </row>
    <row r="366" spans="1:60">
      <c r="A366" s="1">
        <v>2023</v>
      </c>
      <c r="B366" s="1" t="s">
        <v>65</v>
      </c>
      <c r="C366" s="10">
        <v>0.2</v>
      </c>
      <c r="D366" s="10">
        <v>0</v>
      </c>
      <c r="E366" s="10">
        <v>0</v>
      </c>
      <c r="F366" s="10">
        <v>25.676639999999999</v>
      </c>
      <c r="G366" s="192">
        <f t="shared" si="50"/>
        <v>25.876639999999998</v>
      </c>
      <c r="H366" s="192">
        <f>+Urq_InfraMR[[#This Row],[Total Líneas de Explotación ]]</f>
        <v>25.876639999999998</v>
      </c>
      <c r="I366" s="192">
        <v>25.677</v>
      </c>
      <c r="J366" s="10">
        <v>0.2</v>
      </c>
      <c r="K366" s="10">
        <v>2.5569999999999999</v>
      </c>
      <c r="L366" s="10">
        <v>54.899000000000001</v>
      </c>
      <c r="M366" s="10">
        <v>3.875</v>
      </c>
      <c r="N366" s="192">
        <f>+Urq_InfraMR[[#This Row],[A.03.1 -  Longitud de Vías de Explotación No Electrificadas Troncales y Ramales (vía principal) (km)]]+Urq_InfraMR[[#This Row],[A.04.1 -  Longitud de Vías de Explotación Electrificadas Troncales y Ramales (vía principal) (km)]]</f>
        <v>55.099000000000004</v>
      </c>
      <c r="O366" s="192">
        <f>+Urq_InfraMR[[#This Row],[Total Vías (excluido Auxiliares)]]</f>
        <v>55.099000000000004</v>
      </c>
      <c r="P366" s="1">
        <v>4</v>
      </c>
      <c r="Q366" s="1">
        <v>19</v>
      </c>
      <c r="R366" s="1">
        <v>0</v>
      </c>
      <c r="S366" s="194">
        <f t="shared" si="51"/>
        <v>23</v>
      </c>
      <c r="T366" s="194">
        <v>23</v>
      </c>
      <c r="U366" s="1">
        <v>0</v>
      </c>
      <c r="V366" s="1">
        <v>23</v>
      </c>
      <c r="W366" s="1">
        <v>0</v>
      </c>
      <c r="X366" s="1">
        <v>0</v>
      </c>
      <c r="Y366" s="1">
        <v>3</v>
      </c>
      <c r="Z366" s="196">
        <f t="shared" si="46"/>
        <v>26</v>
      </c>
      <c r="AA366" s="1">
        <v>9</v>
      </c>
      <c r="AB366" s="1">
        <v>6</v>
      </c>
      <c r="AC366" s="1">
        <v>25</v>
      </c>
      <c r="AD366" s="196">
        <f t="shared" si="52"/>
        <v>40</v>
      </c>
      <c r="AE366" s="1">
        <v>6</v>
      </c>
      <c r="AF366" s="1">
        <v>5</v>
      </c>
      <c r="AG366" s="1">
        <v>58</v>
      </c>
      <c r="AH366" s="196">
        <f t="shared" si="47"/>
        <v>69</v>
      </c>
      <c r="AI366" s="7">
        <v>18.018000000000001</v>
      </c>
      <c r="AJ366" s="7">
        <v>0</v>
      </c>
      <c r="AK366" s="7">
        <v>7.7320000000000002</v>
      </c>
      <c r="AL366" s="198">
        <f t="shared" si="48"/>
        <v>25.75</v>
      </c>
      <c r="AM366" s="1">
        <v>1</v>
      </c>
      <c r="AN366" s="1">
        <v>0</v>
      </c>
      <c r="AO366" s="1">
        <v>0</v>
      </c>
      <c r="AP366" s="200">
        <f t="shared" si="49"/>
        <v>1</v>
      </c>
      <c r="AQ366" s="1">
        <v>0</v>
      </c>
      <c r="AR366" s="1">
        <v>128</v>
      </c>
      <c r="AS366" s="1">
        <v>0</v>
      </c>
      <c r="AT366" s="200">
        <f>+Urq_InfraMR[[#This Row],[B.02.1 - Parque de Coches Eléctricos Motrices]]+Urq_InfraMR[[#This Row],[B.02.2 - Parque de Coches Eléctricos Motrices Remolcados Tipo R]]+Urq_InfraMR[[#This Row],[B.02.3 - Parque de Coches Eléctricos Motrices Tipo R]]</f>
        <v>128</v>
      </c>
      <c r="AU366" s="1">
        <v>0</v>
      </c>
      <c r="AV366" s="1">
        <v>0</v>
      </c>
      <c r="AW366" s="1">
        <v>0</v>
      </c>
      <c r="AX366" s="200">
        <f>+Urq_InfraMR[[#This Row],[B.03.1 - Parque de Coches Motores Motrices Remolcados]]+Urq_InfraMR[[#This Row],[B.03.2 - Parque de Coches Motores Motrices Intermedios]]+Urq_InfraMR[[#This Row],[B.03.3 - Parque de Coches Motores Motrices Cabina]]</f>
        <v>0</v>
      </c>
      <c r="AY366" s="1">
        <v>0</v>
      </c>
      <c r="AZ366" s="1">
        <v>0</v>
      </c>
      <c r="BA366" s="1">
        <v>0</v>
      </c>
      <c r="BB366" s="1">
        <v>0</v>
      </c>
      <c r="BC366" s="200">
        <f>+SUM(Urq_InfraMR[[#This Row],[B.04.1 - Parque de Coches Remolcados Clase Unica]:[B.04.5 - Parque de Coches Remolcados para Servicios Especiales (Cartoneros)]])</f>
        <v>0</v>
      </c>
      <c r="BD366" s="356">
        <v>0</v>
      </c>
      <c r="BE366" s="1">
        <v>2</v>
      </c>
      <c r="BF366" s="1">
        <v>0</v>
      </c>
      <c r="BG366" s="235">
        <v>1435</v>
      </c>
    </row>
    <row r="367" spans="1:60">
      <c r="A367" s="1">
        <v>2023</v>
      </c>
      <c r="B367" s="1" t="s">
        <v>66</v>
      </c>
      <c r="C367" s="10">
        <v>0.2</v>
      </c>
      <c r="D367" s="10">
        <v>0</v>
      </c>
      <c r="E367" s="10">
        <v>0</v>
      </c>
      <c r="F367" s="10">
        <v>25.676639999999999</v>
      </c>
      <c r="G367" s="192">
        <f t="shared" si="50"/>
        <v>25.876639999999998</v>
      </c>
      <c r="H367" s="192">
        <f>+Urq_InfraMR[[#This Row],[Total Líneas de Explotación ]]</f>
        <v>25.876639999999998</v>
      </c>
      <c r="I367" s="192">
        <v>25.677</v>
      </c>
      <c r="J367" s="10">
        <v>0.2</v>
      </c>
      <c r="K367" s="10">
        <v>2.5569999999999999</v>
      </c>
      <c r="L367" s="10">
        <v>54.899000000000001</v>
      </c>
      <c r="M367" s="10">
        <v>3.875</v>
      </c>
      <c r="N367" s="192">
        <f>+Urq_InfraMR[[#This Row],[A.03.1 -  Longitud de Vías de Explotación No Electrificadas Troncales y Ramales (vía principal) (km)]]+Urq_InfraMR[[#This Row],[A.04.1 -  Longitud de Vías de Explotación Electrificadas Troncales y Ramales (vía principal) (km)]]</f>
        <v>55.099000000000004</v>
      </c>
      <c r="O367" s="192">
        <f>+Urq_InfraMR[[#This Row],[Total Vías (excluido Auxiliares)]]</f>
        <v>55.099000000000004</v>
      </c>
      <c r="P367" s="1">
        <v>4</v>
      </c>
      <c r="Q367" s="1">
        <v>19</v>
      </c>
      <c r="R367" s="1">
        <v>0</v>
      </c>
      <c r="S367" s="194">
        <f t="shared" si="51"/>
        <v>23</v>
      </c>
      <c r="T367" s="194">
        <v>23</v>
      </c>
      <c r="U367" s="1">
        <v>0</v>
      </c>
      <c r="V367" s="1">
        <v>23</v>
      </c>
      <c r="W367" s="1">
        <v>0</v>
      </c>
      <c r="X367" s="1">
        <v>0</v>
      </c>
      <c r="Y367" s="1">
        <v>3</v>
      </c>
      <c r="Z367" s="196">
        <f t="shared" si="46"/>
        <v>26</v>
      </c>
      <c r="AA367" s="1">
        <v>9</v>
      </c>
      <c r="AB367" s="1">
        <v>6</v>
      </c>
      <c r="AC367" s="1">
        <v>25</v>
      </c>
      <c r="AD367" s="196">
        <f t="shared" si="52"/>
        <v>40</v>
      </c>
      <c r="AE367" s="1">
        <v>6</v>
      </c>
      <c r="AF367" s="1">
        <v>5</v>
      </c>
      <c r="AG367" s="1">
        <v>58</v>
      </c>
      <c r="AH367" s="196">
        <f t="shared" si="47"/>
        <v>69</v>
      </c>
      <c r="AI367" s="7">
        <v>18.018000000000001</v>
      </c>
      <c r="AJ367" s="7">
        <v>0</v>
      </c>
      <c r="AK367" s="7">
        <v>7.7320000000000002</v>
      </c>
      <c r="AL367" s="198">
        <f t="shared" si="48"/>
        <v>25.75</v>
      </c>
      <c r="AM367" s="1">
        <v>1</v>
      </c>
      <c r="AN367" s="1">
        <v>0</v>
      </c>
      <c r="AO367" s="1">
        <v>0</v>
      </c>
      <c r="AP367" s="200">
        <f t="shared" si="49"/>
        <v>1</v>
      </c>
      <c r="AQ367" s="1">
        <v>0</v>
      </c>
      <c r="AR367" s="1">
        <v>128</v>
      </c>
      <c r="AS367" s="1">
        <v>0</v>
      </c>
      <c r="AT367" s="200">
        <f>+Urq_InfraMR[[#This Row],[B.02.1 - Parque de Coches Eléctricos Motrices]]+Urq_InfraMR[[#This Row],[B.02.2 - Parque de Coches Eléctricos Motrices Remolcados Tipo R]]+Urq_InfraMR[[#This Row],[B.02.3 - Parque de Coches Eléctricos Motrices Tipo R]]</f>
        <v>128</v>
      </c>
      <c r="AU367" s="1">
        <v>0</v>
      </c>
      <c r="AV367" s="1">
        <v>0</v>
      </c>
      <c r="AW367" s="1">
        <v>0</v>
      </c>
      <c r="AX367" s="200">
        <f>+Urq_InfraMR[[#This Row],[B.03.1 - Parque de Coches Motores Motrices Remolcados]]+Urq_InfraMR[[#This Row],[B.03.2 - Parque de Coches Motores Motrices Intermedios]]+Urq_InfraMR[[#This Row],[B.03.3 - Parque de Coches Motores Motrices Cabina]]</f>
        <v>0</v>
      </c>
      <c r="AY367" s="1">
        <v>0</v>
      </c>
      <c r="AZ367" s="1">
        <v>0</v>
      </c>
      <c r="BA367" s="1">
        <v>0</v>
      </c>
      <c r="BB367" s="1">
        <v>0</v>
      </c>
      <c r="BC367" s="200">
        <f>+SUM(Urq_InfraMR[[#This Row],[B.04.1 - Parque de Coches Remolcados Clase Unica]:[B.04.5 - Parque de Coches Remolcados para Servicios Especiales (Cartoneros)]])</f>
        <v>0</v>
      </c>
      <c r="BD367" s="356">
        <v>0</v>
      </c>
      <c r="BE367" s="1">
        <v>2</v>
      </c>
      <c r="BF367" s="1">
        <v>0</v>
      </c>
      <c r="BG367" s="235">
        <v>1435</v>
      </c>
    </row>
    <row r="368" spans="1:60">
      <c r="A368" s="1">
        <v>2023</v>
      </c>
      <c r="B368" s="1" t="s">
        <v>67</v>
      </c>
      <c r="C368" s="10">
        <v>0.2</v>
      </c>
      <c r="D368" s="10">
        <v>0</v>
      </c>
      <c r="E368" s="10">
        <v>0</v>
      </c>
      <c r="F368" s="10">
        <v>25.676639999999999</v>
      </c>
      <c r="G368" s="192">
        <f t="shared" si="50"/>
        <v>25.876639999999998</v>
      </c>
      <c r="H368" s="192">
        <f>+Urq_InfraMR[[#This Row],[Total Líneas de Explotación ]]</f>
        <v>25.876639999999998</v>
      </c>
      <c r="I368" s="192">
        <v>25.677</v>
      </c>
      <c r="J368" s="10">
        <v>0.2</v>
      </c>
      <c r="K368" s="10">
        <v>2.5569999999999999</v>
      </c>
      <c r="L368" s="10">
        <v>54.899000000000001</v>
      </c>
      <c r="M368" s="10">
        <v>3.875</v>
      </c>
      <c r="N368" s="192">
        <f>+Urq_InfraMR[[#This Row],[A.03.1 -  Longitud de Vías de Explotación No Electrificadas Troncales y Ramales (vía principal) (km)]]+Urq_InfraMR[[#This Row],[A.04.1 -  Longitud de Vías de Explotación Electrificadas Troncales y Ramales (vía principal) (km)]]</f>
        <v>55.099000000000004</v>
      </c>
      <c r="O368" s="192">
        <f>+Urq_InfraMR[[#This Row],[Total Vías (excluido Auxiliares)]]</f>
        <v>55.099000000000004</v>
      </c>
      <c r="P368" s="1">
        <v>4</v>
      </c>
      <c r="Q368" s="1">
        <v>19</v>
      </c>
      <c r="R368" s="1">
        <v>0</v>
      </c>
      <c r="S368" s="194">
        <f t="shared" si="51"/>
        <v>23</v>
      </c>
      <c r="T368" s="194">
        <v>23</v>
      </c>
      <c r="U368" s="1">
        <v>0</v>
      </c>
      <c r="V368" s="1">
        <v>23</v>
      </c>
      <c r="W368" s="1">
        <v>0</v>
      </c>
      <c r="X368" s="1">
        <v>0</v>
      </c>
      <c r="Y368" s="1">
        <v>3</v>
      </c>
      <c r="Z368" s="196">
        <f t="shared" ref="Z368" si="53">SUM(U368:Y368)</f>
        <v>26</v>
      </c>
      <c r="AA368" s="1">
        <v>9</v>
      </c>
      <c r="AB368" s="1">
        <v>6</v>
      </c>
      <c r="AC368" s="1">
        <v>25</v>
      </c>
      <c r="AD368" s="196">
        <f t="shared" si="52"/>
        <v>40</v>
      </c>
      <c r="AE368" s="1">
        <v>6</v>
      </c>
      <c r="AF368" s="1">
        <v>5</v>
      </c>
      <c r="AG368" s="1">
        <v>58</v>
      </c>
      <c r="AH368" s="196">
        <f t="shared" ref="AH368" si="54">SUM(AE368:AG368)</f>
        <v>69</v>
      </c>
      <c r="AI368" s="7">
        <v>18.018000000000001</v>
      </c>
      <c r="AJ368" s="7">
        <v>0</v>
      </c>
      <c r="AK368" s="7">
        <v>7.7320000000000002</v>
      </c>
      <c r="AL368" s="198">
        <f t="shared" ref="AL368" si="55">SUM(AI368:AK368)</f>
        <v>25.75</v>
      </c>
      <c r="AM368" s="1">
        <v>1</v>
      </c>
      <c r="AN368" s="1">
        <v>0</v>
      </c>
      <c r="AO368" s="1">
        <v>0</v>
      </c>
      <c r="AP368" s="200">
        <f t="shared" ref="AP368" si="56">SUM(AM368:AO368)</f>
        <v>1</v>
      </c>
      <c r="AQ368" s="1">
        <v>0</v>
      </c>
      <c r="AR368" s="1">
        <v>128</v>
      </c>
      <c r="AS368" s="1">
        <v>0</v>
      </c>
      <c r="AT368" s="200">
        <f>+Urq_InfraMR[[#This Row],[B.02.1 - Parque de Coches Eléctricos Motrices]]+Urq_InfraMR[[#This Row],[B.02.2 - Parque de Coches Eléctricos Motrices Remolcados Tipo R]]+Urq_InfraMR[[#This Row],[B.02.3 - Parque de Coches Eléctricos Motrices Tipo R]]</f>
        <v>128</v>
      </c>
      <c r="AU368" s="1">
        <v>0</v>
      </c>
      <c r="AV368" s="1">
        <v>0</v>
      </c>
      <c r="AW368" s="1">
        <v>0</v>
      </c>
      <c r="AX368" s="200">
        <f>+Urq_InfraMR[[#This Row],[B.03.1 - Parque de Coches Motores Motrices Remolcados]]+Urq_InfraMR[[#This Row],[B.03.2 - Parque de Coches Motores Motrices Intermedios]]+Urq_InfraMR[[#This Row],[B.03.3 - Parque de Coches Motores Motrices Cabina]]</f>
        <v>0</v>
      </c>
      <c r="AY368" s="1">
        <v>0</v>
      </c>
      <c r="AZ368" s="1">
        <v>0</v>
      </c>
      <c r="BA368" s="1">
        <v>0</v>
      </c>
      <c r="BB368" s="1">
        <v>0</v>
      </c>
      <c r="BC368" s="200">
        <f>+SUM(Urq_InfraMR[[#This Row],[B.04.1 - Parque de Coches Remolcados Clase Unica]:[B.04.5 - Parque de Coches Remolcados para Servicios Especiales (Cartoneros)]])</f>
        <v>0</v>
      </c>
      <c r="BD368" s="356">
        <v>0</v>
      </c>
      <c r="BE368" s="1">
        <v>2</v>
      </c>
      <c r="BF368" s="1">
        <v>0</v>
      </c>
      <c r="BG368" s="235">
        <v>1435</v>
      </c>
    </row>
    <row r="369" spans="1:59">
      <c r="A369" s="1">
        <v>2023</v>
      </c>
      <c r="B369" s="1" t="s">
        <v>68</v>
      </c>
      <c r="C369" s="10">
        <v>0.2</v>
      </c>
      <c r="D369" s="10">
        <v>0</v>
      </c>
      <c r="E369" s="10">
        <v>0</v>
      </c>
      <c r="F369" s="10">
        <v>25.676639999999999</v>
      </c>
      <c r="G369" s="192">
        <f t="shared" ref="G369" si="57">SUM(C369:F369)</f>
        <v>25.876639999999998</v>
      </c>
      <c r="H369" s="192">
        <f>+Urq_InfraMR[[#This Row],[Total Líneas de Explotación ]]</f>
        <v>25.876639999999998</v>
      </c>
      <c r="I369" s="192">
        <v>25.677</v>
      </c>
      <c r="J369" s="10">
        <v>0.2</v>
      </c>
      <c r="K369" s="10">
        <v>2.5569999999999999</v>
      </c>
      <c r="L369" s="10">
        <v>54.899000000000001</v>
      </c>
      <c r="M369" s="10">
        <v>3.875</v>
      </c>
      <c r="N369" s="192">
        <f>+Urq_InfraMR[[#This Row],[A.03.1 -  Longitud de Vías de Explotación No Electrificadas Troncales y Ramales (vía principal) (km)]]+Urq_InfraMR[[#This Row],[A.04.1 -  Longitud de Vías de Explotación Electrificadas Troncales y Ramales (vía principal) (km)]]</f>
        <v>55.099000000000004</v>
      </c>
      <c r="O369" s="192">
        <f>+Urq_InfraMR[[#This Row],[Total Vías (excluido Auxiliares)]]</f>
        <v>55.099000000000004</v>
      </c>
      <c r="P369" s="1">
        <v>4</v>
      </c>
      <c r="Q369" s="1">
        <v>19</v>
      </c>
      <c r="R369" s="1">
        <v>0</v>
      </c>
      <c r="S369" s="194">
        <f t="shared" ref="S369" si="58">SUM(P369:R369)</f>
        <v>23</v>
      </c>
      <c r="T369" s="194">
        <v>23</v>
      </c>
      <c r="U369" s="1">
        <v>0</v>
      </c>
      <c r="V369" s="1">
        <v>23</v>
      </c>
      <c r="W369" s="1">
        <v>0</v>
      </c>
      <c r="X369" s="1">
        <v>0</v>
      </c>
      <c r="Y369" s="1">
        <v>3</v>
      </c>
      <c r="Z369" s="196">
        <f t="shared" ref="Z369" si="59">SUM(U369:Y369)</f>
        <v>26</v>
      </c>
      <c r="AA369" s="1">
        <v>9</v>
      </c>
      <c r="AB369" s="1">
        <v>6</v>
      </c>
      <c r="AC369" s="1">
        <v>25</v>
      </c>
      <c r="AD369" s="196">
        <f t="shared" ref="AD369" si="60">SUM(AA369:AC369)</f>
        <v>40</v>
      </c>
      <c r="AE369" s="1">
        <v>6</v>
      </c>
      <c r="AF369" s="1">
        <v>5</v>
      </c>
      <c r="AG369" s="1">
        <v>58</v>
      </c>
      <c r="AH369" s="196">
        <f t="shared" ref="AH369" si="61">SUM(AE369:AG369)</f>
        <v>69</v>
      </c>
      <c r="AI369" s="7">
        <v>18.018000000000001</v>
      </c>
      <c r="AJ369" s="7">
        <v>0</v>
      </c>
      <c r="AK369" s="7">
        <v>7.7320000000000002</v>
      </c>
      <c r="AL369" s="198">
        <f t="shared" ref="AL369" si="62">SUM(AI369:AK369)</f>
        <v>25.75</v>
      </c>
      <c r="AM369" s="1">
        <v>1</v>
      </c>
      <c r="AN369" s="1">
        <v>0</v>
      </c>
      <c r="AO369" s="1">
        <v>0</v>
      </c>
      <c r="AP369" s="200">
        <f t="shared" ref="AP369" si="63">SUM(AM369:AO369)</f>
        <v>1</v>
      </c>
      <c r="AQ369" s="1">
        <v>0</v>
      </c>
      <c r="AR369" s="1">
        <v>128</v>
      </c>
      <c r="AS369" s="1">
        <v>0</v>
      </c>
      <c r="AT369" s="200">
        <f>+Urq_InfraMR[[#This Row],[B.02.1 - Parque de Coches Eléctricos Motrices]]+Urq_InfraMR[[#This Row],[B.02.2 - Parque de Coches Eléctricos Motrices Remolcados Tipo R]]+Urq_InfraMR[[#This Row],[B.02.3 - Parque de Coches Eléctricos Motrices Tipo R]]</f>
        <v>128</v>
      </c>
      <c r="AU369" s="1">
        <v>0</v>
      </c>
      <c r="AV369" s="1">
        <v>0</v>
      </c>
      <c r="AW369" s="1">
        <v>0</v>
      </c>
      <c r="AX369" s="200">
        <f>+Urq_InfraMR[[#This Row],[B.03.1 - Parque de Coches Motores Motrices Remolcados]]+Urq_InfraMR[[#This Row],[B.03.2 - Parque de Coches Motores Motrices Intermedios]]+Urq_InfraMR[[#This Row],[B.03.3 - Parque de Coches Motores Motrices Cabina]]</f>
        <v>0</v>
      </c>
      <c r="AY369" s="1">
        <v>0</v>
      </c>
      <c r="AZ369" s="1">
        <v>0</v>
      </c>
      <c r="BA369" s="1">
        <v>0</v>
      </c>
      <c r="BB369" s="1">
        <v>0</v>
      </c>
      <c r="BC369" s="200">
        <f>+SUM(Urq_InfraMR[[#This Row],[B.04.1 - Parque de Coches Remolcados Clase Unica]:[B.04.5 - Parque de Coches Remolcados para Servicios Especiales (Cartoneros)]])</f>
        <v>0</v>
      </c>
      <c r="BD369" s="356">
        <v>0</v>
      </c>
      <c r="BE369" s="1">
        <v>2</v>
      </c>
      <c r="BF369" s="1">
        <v>0</v>
      </c>
      <c r="BG369" s="235">
        <v>1435</v>
      </c>
    </row>
    <row r="370" spans="1:59">
      <c r="A370" s="1">
        <v>2023</v>
      </c>
      <c r="B370" s="1" t="s">
        <v>69</v>
      </c>
      <c r="C370" s="10">
        <v>0.2</v>
      </c>
      <c r="D370" s="10">
        <v>0</v>
      </c>
      <c r="E370" s="10">
        <v>0</v>
      </c>
      <c r="F370" s="10">
        <v>25.676639999999999</v>
      </c>
      <c r="G370" s="192">
        <f t="shared" ref="G370" si="64">SUM(C370:F370)</f>
        <v>25.876639999999998</v>
      </c>
      <c r="H370" s="192">
        <f>+Urq_InfraMR[[#This Row],[Total Líneas de Explotación ]]</f>
        <v>25.876639999999998</v>
      </c>
      <c r="I370" s="192">
        <v>25.677</v>
      </c>
      <c r="J370" s="10">
        <v>0.2</v>
      </c>
      <c r="K370" s="10">
        <v>2.5569999999999999</v>
      </c>
      <c r="L370" s="10">
        <v>54.899000000000001</v>
      </c>
      <c r="M370" s="10">
        <v>3.875</v>
      </c>
      <c r="N370" s="192">
        <f>+Urq_InfraMR[[#This Row],[A.03.1 -  Longitud de Vías de Explotación No Electrificadas Troncales y Ramales (vía principal) (km)]]+Urq_InfraMR[[#This Row],[A.04.1 -  Longitud de Vías de Explotación Electrificadas Troncales y Ramales (vía principal) (km)]]</f>
        <v>55.099000000000004</v>
      </c>
      <c r="O370" s="192">
        <f>+Urq_InfraMR[[#This Row],[Total Vías (excluido Auxiliares)]]</f>
        <v>55.099000000000004</v>
      </c>
      <c r="P370" s="1">
        <v>4</v>
      </c>
      <c r="Q370" s="1">
        <v>19</v>
      </c>
      <c r="R370" s="1">
        <v>0</v>
      </c>
      <c r="S370" s="194">
        <f t="shared" ref="S370" si="65">SUM(P370:R370)</f>
        <v>23</v>
      </c>
      <c r="T370" s="194">
        <v>23</v>
      </c>
      <c r="U370" s="1">
        <v>0</v>
      </c>
      <c r="V370" s="1">
        <v>23</v>
      </c>
      <c r="W370" s="1">
        <v>0</v>
      </c>
      <c r="X370" s="1">
        <v>0</v>
      </c>
      <c r="Y370" s="1">
        <v>3</v>
      </c>
      <c r="Z370" s="196">
        <f t="shared" ref="Z370" si="66">SUM(U370:Y370)</f>
        <v>26</v>
      </c>
      <c r="AA370" s="1">
        <v>9</v>
      </c>
      <c r="AB370" s="1">
        <v>6</v>
      </c>
      <c r="AC370" s="1">
        <v>25</v>
      </c>
      <c r="AD370" s="196">
        <f t="shared" ref="AD370" si="67">SUM(AA370:AC370)</f>
        <v>40</v>
      </c>
      <c r="AE370" s="1">
        <v>6</v>
      </c>
      <c r="AF370" s="1">
        <v>5</v>
      </c>
      <c r="AG370" s="1">
        <v>58</v>
      </c>
      <c r="AH370" s="196">
        <f t="shared" ref="AH370" si="68">SUM(AE370:AG370)</f>
        <v>69</v>
      </c>
      <c r="AI370" s="7">
        <v>18.018000000000001</v>
      </c>
      <c r="AJ370" s="7">
        <v>0</v>
      </c>
      <c r="AK370" s="7">
        <v>7.7320000000000002</v>
      </c>
      <c r="AL370" s="198">
        <f t="shared" ref="AL370" si="69">SUM(AI370:AK370)</f>
        <v>25.75</v>
      </c>
      <c r="AM370" s="1">
        <v>1</v>
      </c>
      <c r="AN370" s="1">
        <v>0</v>
      </c>
      <c r="AO370" s="1">
        <v>0</v>
      </c>
      <c r="AP370" s="200">
        <f t="shared" ref="AP370" si="70">SUM(AM370:AO370)</f>
        <v>1</v>
      </c>
      <c r="AQ370" s="1">
        <v>0</v>
      </c>
      <c r="AR370" s="1">
        <v>128</v>
      </c>
      <c r="AS370" s="1">
        <v>0</v>
      </c>
      <c r="AT370" s="200">
        <f>+Urq_InfraMR[[#This Row],[B.02.1 - Parque de Coches Eléctricos Motrices]]+Urq_InfraMR[[#This Row],[B.02.2 - Parque de Coches Eléctricos Motrices Remolcados Tipo R]]+Urq_InfraMR[[#This Row],[B.02.3 - Parque de Coches Eléctricos Motrices Tipo R]]</f>
        <v>128</v>
      </c>
      <c r="AU370" s="1">
        <v>0</v>
      </c>
      <c r="AV370" s="1">
        <v>0</v>
      </c>
      <c r="AW370" s="1">
        <v>0</v>
      </c>
      <c r="AX370" s="200">
        <f>+Urq_InfraMR[[#This Row],[B.03.1 - Parque de Coches Motores Motrices Remolcados]]+Urq_InfraMR[[#This Row],[B.03.2 - Parque de Coches Motores Motrices Intermedios]]+Urq_InfraMR[[#This Row],[B.03.3 - Parque de Coches Motores Motrices Cabina]]</f>
        <v>0</v>
      </c>
      <c r="AY370" s="1">
        <v>0</v>
      </c>
      <c r="AZ370" s="1">
        <v>0</v>
      </c>
      <c r="BA370" s="1">
        <v>0</v>
      </c>
      <c r="BB370" s="1">
        <v>0</v>
      </c>
      <c r="BC370" s="200">
        <f>+SUM(Urq_InfraMR[[#This Row],[B.04.1 - Parque de Coches Remolcados Clase Unica]:[B.04.5 - Parque de Coches Remolcados para Servicios Especiales (Cartoneros)]])</f>
        <v>0</v>
      </c>
      <c r="BD370" s="356">
        <v>0</v>
      </c>
      <c r="BE370" s="1">
        <v>2</v>
      </c>
      <c r="BF370" s="1">
        <v>0</v>
      </c>
      <c r="BG370" s="235">
        <v>1435</v>
      </c>
    </row>
    <row r="371" spans="1:59">
      <c r="A371" s="1">
        <v>2023</v>
      </c>
      <c r="B371" s="1" t="s">
        <v>70</v>
      </c>
      <c r="C371" s="10">
        <v>0.2</v>
      </c>
      <c r="D371" s="10">
        <v>0</v>
      </c>
      <c r="E371" s="10">
        <v>0</v>
      </c>
      <c r="F371" s="10">
        <v>25.676639999999999</v>
      </c>
      <c r="G371" s="192">
        <f t="shared" ref="G371" si="71">SUM(C371:F371)</f>
        <v>25.876639999999998</v>
      </c>
      <c r="H371" s="192">
        <f>+Urq_InfraMR[[#This Row],[Total Líneas de Explotación ]]</f>
        <v>25.876639999999998</v>
      </c>
      <c r="I371" s="192">
        <v>25.677</v>
      </c>
      <c r="J371" s="10">
        <v>0.2</v>
      </c>
      <c r="K371" s="10">
        <v>2.5569999999999999</v>
      </c>
      <c r="L371" s="10">
        <v>54.899000000000001</v>
      </c>
      <c r="M371" s="10">
        <v>3.875</v>
      </c>
      <c r="N371" s="192">
        <f>+Urq_InfraMR[[#This Row],[A.03.1 -  Longitud de Vías de Explotación No Electrificadas Troncales y Ramales (vía principal) (km)]]+Urq_InfraMR[[#This Row],[A.04.1 -  Longitud de Vías de Explotación Electrificadas Troncales y Ramales (vía principal) (km)]]</f>
        <v>55.099000000000004</v>
      </c>
      <c r="O371" s="192">
        <f>+Urq_InfraMR[[#This Row],[Total Vías (excluido Auxiliares)]]</f>
        <v>55.099000000000004</v>
      </c>
      <c r="P371" s="1">
        <v>4</v>
      </c>
      <c r="Q371" s="1">
        <v>19</v>
      </c>
      <c r="R371" s="1">
        <v>0</v>
      </c>
      <c r="S371" s="194">
        <f t="shared" ref="S371" si="72">SUM(P371:R371)</f>
        <v>23</v>
      </c>
      <c r="T371" s="194">
        <v>23</v>
      </c>
      <c r="U371" s="1">
        <v>0</v>
      </c>
      <c r="V371" s="1">
        <v>23</v>
      </c>
      <c r="W371" s="1">
        <v>0</v>
      </c>
      <c r="X371" s="1">
        <v>0</v>
      </c>
      <c r="Y371" s="1">
        <v>3</v>
      </c>
      <c r="Z371" s="196">
        <f t="shared" ref="Z371" si="73">SUM(U371:Y371)</f>
        <v>26</v>
      </c>
      <c r="AA371" s="1">
        <v>9</v>
      </c>
      <c r="AB371" s="1">
        <v>6</v>
      </c>
      <c r="AC371" s="1">
        <v>25</v>
      </c>
      <c r="AD371" s="196">
        <f t="shared" ref="AD371" si="74">SUM(AA371:AC371)</f>
        <v>40</v>
      </c>
      <c r="AE371" s="1">
        <v>6</v>
      </c>
      <c r="AF371" s="1">
        <v>5</v>
      </c>
      <c r="AG371" s="1">
        <v>58</v>
      </c>
      <c r="AH371" s="196">
        <f t="shared" ref="AH371" si="75">SUM(AE371:AG371)</f>
        <v>69</v>
      </c>
      <c r="AI371" s="7">
        <v>18.018000000000001</v>
      </c>
      <c r="AJ371" s="7">
        <v>0</v>
      </c>
      <c r="AK371" s="7">
        <v>7.7320000000000002</v>
      </c>
      <c r="AL371" s="198">
        <f t="shared" ref="AL371" si="76">SUM(AI371:AK371)</f>
        <v>25.75</v>
      </c>
      <c r="AM371" s="1">
        <v>1</v>
      </c>
      <c r="AN371" s="1">
        <v>0</v>
      </c>
      <c r="AO371" s="1">
        <v>0</v>
      </c>
      <c r="AP371" s="200">
        <f t="shared" ref="AP371" si="77">SUM(AM371:AO371)</f>
        <v>1</v>
      </c>
      <c r="AQ371" s="1">
        <v>0</v>
      </c>
      <c r="AR371" s="1">
        <v>128</v>
      </c>
      <c r="AS371" s="1">
        <v>0</v>
      </c>
      <c r="AT371" s="200">
        <f>+Urq_InfraMR[[#This Row],[B.02.1 - Parque de Coches Eléctricos Motrices]]+Urq_InfraMR[[#This Row],[B.02.2 - Parque de Coches Eléctricos Motrices Remolcados Tipo R]]+Urq_InfraMR[[#This Row],[B.02.3 - Parque de Coches Eléctricos Motrices Tipo R]]</f>
        <v>128</v>
      </c>
      <c r="AU371" s="1">
        <v>0</v>
      </c>
      <c r="AV371" s="1">
        <v>0</v>
      </c>
      <c r="AW371" s="1">
        <v>0</v>
      </c>
      <c r="AX371" s="200">
        <f>+Urq_InfraMR[[#This Row],[B.03.1 - Parque de Coches Motores Motrices Remolcados]]+Urq_InfraMR[[#This Row],[B.03.2 - Parque de Coches Motores Motrices Intermedios]]+Urq_InfraMR[[#This Row],[B.03.3 - Parque de Coches Motores Motrices Cabina]]</f>
        <v>0</v>
      </c>
      <c r="AY371" s="1">
        <v>0</v>
      </c>
      <c r="AZ371" s="1">
        <v>0</v>
      </c>
      <c r="BA371" s="1">
        <v>0</v>
      </c>
      <c r="BB371" s="1">
        <v>0</v>
      </c>
      <c r="BC371" s="200">
        <f>+SUM(Urq_InfraMR[[#This Row],[B.04.1 - Parque de Coches Remolcados Clase Unica]:[B.04.5 - Parque de Coches Remolcados para Servicios Especiales (Cartoneros)]])</f>
        <v>0</v>
      </c>
      <c r="BD371" s="356">
        <v>0</v>
      </c>
      <c r="BE371" s="1">
        <v>2</v>
      </c>
      <c r="BF371" s="1">
        <v>0</v>
      </c>
      <c r="BG371" s="235">
        <v>1435</v>
      </c>
    </row>
    <row r="372" spans="1:59">
      <c r="A372" s="1">
        <v>2023</v>
      </c>
      <c r="B372" s="1" t="s">
        <v>71</v>
      </c>
      <c r="C372" s="10">
        <v>0.2</v>
      </c>
      <c r="D372" s="10">
        <v>0</v>
      </c>
      <c r="E372" s="10">
        <v>0</v>
      </c>
      <c r="F372" s="10">
        <v>25.676639999999999</v>
      </c>
      <c r="G372" s="192">
        <f t="shared" ref="G372" si="78">SUM(C372:F372)</f>
        <v>25.876639999999998</v>
      </c>
      <c r="H372" s="192">
        <f>+Urq_InfraMR[[#This Row],[Total Líneas de Explotación ]]</f>
        <v>25.876639999999998</v>
      </c>
      <c r="I372" s="192">
        <v>25.677</v>
      </c>
      <c r="J372" s="10">
        <v>0.2</v>
      </c>
      <c r="K372" s="10">
        <v>2.5569999999999999</v>
      </c>
      <c r="L372" s="10">
        <v>54.899000000000001</v>
      </c>
      <c r="M372" s="10">
        <v>3.875</v>
      </c>
      <c r="N372" s="192">
        <f>+Urq_InfraMR[[#This Row],[A.03.1 -  Longitud de Vías de Explotación No Electrificadas Troncales y Ramales (vía principal) (km)]]+Urq_InfraMR[[#This Row],[A.04.1 -  Longitud de Vías de Explotación Electrificadas Troncales y Ramales (vía principal) (km)]]</f>
        <v>55.099000000000004</v>
      </c>
      <c r="O372" s="192">
        <f>+Urq_InfraMR[[#This Row],[Total Vías (excluido Auxiliares)]]</f>
        <v>55.099000000000004</v>
      </c>
      <c r="P372" s="1">
        <v>4</v>
      </c>
      <c r="Q372" s="1">
        <v>19</v>
      </c>
      <c r="R372" s="1">
        <v>0</v>
      </c>
      <c r="S372" s="194">
        <f t="shared" ref="S372" si="79">SUM(P372:R372)</f>
        <v>23</v>
      </c>
      <c r="T372" s="194">
        <v>23</v>
      </c>
      <c r="U372" s="1">
        <v>0</v>
      </c>
      <c r="V372" s="1">
        <v>23</v>
      </c>
      <c r="W372" s="1">
        <v>0</v>
      </c>
      <c r="X372" s="1">
        <v>0</v>
      </c>
      <c r="Y372" s="1">
        <v>3</v>
      </c>
      <c r="Z372" s="196">
        <f t="shared" ref="Z372" si="80">SUM(U372:Y372)</f>
        <v>26</v>
      </c>
      <c r="AA372" s="1">
        <v>9</v>
      </c>
      <c r="AB372" s="1">
        <v>6</v>
      </c>
      <c r="AC372" s="1">
        <v>25</v>
      </c>
      <c r="AD372" s="196">
        <f t="shared" ref="AD372" si="81">SUM(AA372:AC372)</f>
        <v>40</v>
      </c>
      <c r="AE372" s="1">
        <v>6</v>
      </c>
      <c r="AF372" s="1">
        <v>5</v>
      </c>
      <c r="AG372" s="1">
        <v>58</v>
      </c>
      <c r="AH372" s="196">
        <f t="shared" ref="AH372" si="82">SUM(AE372:AG372)</f>
        <v>69</v>
      </c>
      <c r="AI372" s="7">
        <v>18.018000000000001</v>
      </c>
      <c r="AJ372" s="7">
        <v>0</v>
      </c>
      <c r="AK372" s="7">
        <v>7.7320000000000002</v>
      </c>
      <c r="AL372" s="198">
        <f t="shared" ref="AL372" si="83">SUM(AI372:AK372)</f>
        <v>25.75</v>
      </c>
      <c r="AM372" s="1">
        <v>1</v>
      </c>
      <c r="AN372" s="1">
        <v>0</v>
      </c>
      <c r="AO372" s="1">
        <v>0</v>
      </c>
      <c r="AP372" s="200">
        <f t="shared" ref="AP372" si="84">SUM(AM372:AO372)</f>
        <v>1</v>
      </c>
      <c r="AQ372" s="1">
        <v>0</v>
      </c>
      <c r="AR372" s="1">
        <v>128</v>
      </c>
      <c r="AS372" s="1">
        <v>0</v>
      </c>
      <c r="AT372" s="200">
        <f>+Urq_InfraMR[[#This Row],[B.02.1 - Parque de Coches Eléctricos Motrices]]+Urq_InfraMR[[#This Row],[B.02.2 - Parque de Coches Eléctricos Motrices Remolcados Tipo R]]+Urq_InfraMR[[#This Row],[B.02.3 - Parque de Coches Eléctricos Motrices Tipo R]]</f>
        <v>128</v>
      </c>
      <c r="AU372" s="1">
        <v>0</v>
      </c>
      <c r="AV372" s="1">
        <v>0</v>
      </c>
      <c r="AW372" s="1">
        <v>0</v>
      </c>
      <c r="AX372" s="200">
        <f>+Urq_InfraMR[[#This Row],[B.03.1 - Parque de Coches Motores Motrices Remolcados]]+Urq_InfraMR[[#This Row],[B.03.2 - Parque de Coches Motores Motrices Intermedios]]+Urq_InfraMR[[#This Row],[B.03.3 - Parque de Coches Motores Motrices Cabina]]</f>
        <v>0</v>
      </c>
      <c r="AY372" s="1">
        <v>0</v>
      </c>
      <c r="AZ372" s="1">
        <v>0</v>
      </c>
      <c r="BA372" s="1">
        <v>0</v>
      </c>
      <c r="BB372" s="1">
        <v>0</v>
      </c>
      <c r="BC372" s="200">
        <f>+SUM(Urq_InfraMR[[#This Row],[B.04.1 - Parque de Coches Remolcados Clase Unica]:[B.04.5 - Parque de Coches Remolcados para Servicios Especiales (Cartoneros)]])</f>
        <v>0</v>
      </c>
      <c r="BD372" s="356">
        <v>0</v>
      </c>
      <c r="BE372" s="1">
        <v>2</v>
      </c>
      <c r="BF372" s="1">
        <v>0</v>
      </c>
      <c r="BG372" s="235">
        <v>1435</v>
      </c>
    </row>
    <row r="373" spans="1:59">
      <c r="A373" s="1">
        <v>2023</v>
      </c>
      <c r="B373" s="1" t="s">
        <v>72</v>
      </c>
      <c r="C373" s="10">
        <v>0.2</v>
      </c>
      <c r="D373" s="10">
        <v>0</v>
      </c>
      <c r="E373" s="10">
        <v>0</v>
      </c>
      <c r="F373" s="10">
        <v>25.676639999999999</v>
      </c>
      <c r="G373" s="192">
        <f t="shared" ref="G373" si="85">SUM(C373:F373)</f>
        <v>25.876639999999998</v>
      </c>
      <c r="H373" s="192">
        <f>+Urq_InfraMR[[#This Row],[Total Líneas de Explotación ]]</f>
        <v>25.876639999999998</v>
      </c>
      <c r="I373" s="192">
        <v>25.677</v>
      </c>
      <c r="J373" s="10">
        <v>0.2</v>
      </c>
      <c r="K373" s="10">
        <v>2.5569999999999999</v>
      </c>
      <c r="L373" s="10">
        <v>54.899000000000001</v>
      </c>
      <c r="M373" s="10">
        <v>3.875</v>
      </c>
      <c r="N373" s="192">
        <f>+Urq_InfraMR[[#This Row],[A.03.1 -  Longitud de Vías de Explotación No Electrificadas Troncales y Ramales (vía principal) (km)]]+Urq_InfraMR[[#This Row],[A.04.1 -  Longitud de Vías de Explotación Electrificadas Troncales y Ramales (vía principal) (km)]]</f>
        <v>55.099000000000004</v>
      </c>
      <c r="O373" s="192">
        <f>+Urq_InfraMR[[#This Row],[Total Vías (excluido Auxiliares)]]</f>
        <v>55.099000000000004</v>
      </c>
      <c r="P373" s="1">
        <v>4</v>
      </c>
      <c r="Q373" s="1">
        <v>19</v>
      </c>
      <c r="R373" s="1">
        <v>0</v>
      </c>
      <c r="S373" s="194">
        <f t="shared" ref="S373" si="86">SUM(P373:R373)</f>
        <v>23</v>
      </c>
      <c r="T373" s="194">
        <v>23</v>
      </c>
      <c r="U373" s="1">
        <v>0</v>
      </c>
      <c r="V373" s="1">
        <v>23</v>
      </c>
      <c r="W373" s="1">
        <v>0</v>
      </c>
      <c r="X373" s="1">
        <v>0</v>
      </c>
      <c r="Y373" s="1">
        <v>3</v>
      </c>
      <c r="Z373" s="196">
        <f t="shared" ref="Z373" si="87">SUM(U373:Y373)</f>
        <v>26</v>
      </c>
      <c r="AA373" s="1">
        <v>9</v>
      </c>
      <c r="AB373" s="1">
        <v>6</v>
      </c>
      <c r="AC373" s="1">
        <v>25</v>
      </c>
      <c r="AD373" s="196">
        <f t="shared" ref="AD373" si="88">SUM(AA373:AC373)</f>
        <v>40</v>
      </c>
      <c r="AE373" s="1">
        <v>6</v>
      </c>
      <c r="AF373" s="1">
        <v>5</v>
      </c>
      <c r="AG373" s="1">
        <v>58</v>
      </c>
      <c r="AH373" s="196">
        <f t="shared" ref="AH373" si="89">SUM(AE373:AG373)</f>
        <v>69</v>
      </c>
      <c r="AI373" s="7">
        <v>18.018000000000001</v>
      </c>
      <c r="AJ373" s="7">
        <v>0</v>
      </c>
      <c r="AK373" s="7">
        <v>7.7320000000000002</v>
      </c>
      <c r="AL373" s="198">
        <f t="shared" ref="AL373" si="90">SUM(AI373:AK373)</f>
        <v>25.75</v>
      </c>
      <c r="AM373" s="1">
        <v>1</v>
      </c>
      <c r="AN373" s="1">
        <v>0</v>
      </c>
      <c r="AO373" s="1">
        <v>0</v>
      </c>
      <c r="AP373" s="200">
        <f t="shared" ref="AP373" si="91">SUM(AM373:AO373)</f>
        <v>1</v>
      </c>
      <c r="AQ373" s="1">
        <v>0</v>
      </c>
      <c r="AR373" s="1">
        <v>128</v>
      </c>
      <c r="AS373" s="1">
        <v>0</v>
      </c>
      <c r="AT373" s="200">
        <f>+Urq_InfraMR[[#This Row],[B.02.1 - Parque de Coches Eléctricos Motrices]]+Urq_InfraMR[[#This Row],[B.02.2 - Parque de Coches Eléctricos Motrices Remolcados Tipo R]]+Urq_InfraMR[[#This Row],[B.02.3 - Parque de Coches Eléctricos Motrices Tipo R]]</f>
        <v>128</v>
      </c>
      <c r="AU373" s="1">
        <v>0</v>
      </c>
      <c r="AV373" s="1">
        <v>0</v>
      </c>
      <c r="AW373" s="1">
        <v>0</v>
      </c>
      <c r="AX373" s="200">
        <f>+Urq_InfraMR[[#This Row],[B.03.1 - Parque de Coches Motores Motrices Remolcados]]+Urq_InfraMR[[#This Row],[B.03.2 - Parque de Coches Motores Motrices Intermedios]]+Urq_InfraMR[[#This Row],[B.03.3 - Parque de Coches Motores Motrices Cabina]]</f>
        <v>0</v>
      </c>
      <c r="AY373" s="1">
        <v>0</v>
      </c>
      <c r="AZ373" s="1">
        <v>0</v>
      </c>
      <c r="BA373" s="1">
        <v>0</v>
      </c>
      <c r="BB373" s="1">
        <v>0</v>
      </c>
      <c r="BC373" s="200">
        <f>+SUM(Urq_InfraMR[[#This Row],[B.04.1 - Parque de Coches Remolcados Clase Unica]:[B.04.5 - Parque de Coches Remolcados para Servicios Especiales (Cartoneros)]])</f>
        <v>0</v>
      </c>
      <c r="BD373" s="356">
        <v>0</v>
      </c>
      <c r="BE373" s="1">
        <v>2</v>
      </c>
      <c r="BF373" s="1">
        <v>0</v>
      </c>
      <c r="BG373" s="235">
        <v>1435</v>
      </c>
    </row>
    <row r="374" spans="1:59">
      <c r="A374" s="1">
        <v>2024</v>
      </c>
      <c r="B374" s="1" t="s">
        <v>61</v>
      </c>
      <c r="C374" s="10">
        <v>0.2</v>
      </c>
      <c r="D374" s="10">
        <v>0</v>
      </c>
      <c r="E374" s="10">
        <v>0</v>
      </c>
      <c r="F374" s="10">
        <v>25.676639999999999</v>
      </c>
      <c r="G374" s="192">
        <f t="shared" ref="G374" si="92">SUM(C374:F374)</f>
        <v>25.876639999999998</v>
      </c>
      <c r="H374" s="192">
        <f>+Urq_InfraMR[[#This Row],[Total Líneas de Explotación ]]</f>
        <v>25.876639999999998</v>
      </c>
      <c r="I374" s="192">
        <v>25.677</v>
      </c>
      <c r="J374" s="10">
        <v>0.2</v>
      </c>
      <c r="K374" s="10">
        <v>2.5569999999999999</v>
      </c>
      <c r="L374" s="10">
        <v>54.899000000000001</v>
      </c>
      <c r="M374" s="10">
        <v>3.875</v>
      </c>
      <c r="N374" s="192">
        <f>+Urq_InfraMR[[#This Row],[A.03.1 -  Longitud de Vías de Explotación No Electrificadas Troncales y Ramales (vía principal) (km)]]+Urq_InfraMR[[#This Row],[A.04.1 -  Longitud de Vías de Explotación Electrificadas Troncales y Ramales (vía principal) (km)]]</f>
        <v>55.099000000000004</v>
      </c>
      <c r="O374" s="192">
        <f>+Urq_InfraMR[[#This Row],[Total Vías (excluido Auxiliares)]]</f>
        <v>55.099000000000004</v>
      </c>
      <c r="P374" s="1">
        <v>4</v>
      </c>
      <c r="Q374" s="1">
        <v>19</v>
      </c>
      <c r="R374" s="1">
        <v>0</v>
      </c>
      <c r="S374" s="194">
        <f t="shared" ref="S374" si="93">SUM(P374:R374)</f>
        <v>23</v>
      </c>
      <c r="T374" s="194">
        <v>23</v>
      </c>
      <c r="U374" s="1">
        <v>0</v>
      </c>
      <c r="V374" s="1">
        <v>23</v>
      </c>
      <c r="W374" s="1">
        <v>0</v>
      </c>
      <c r="X374" s="1">
        <v>0</v>
      </c>
      <c r="Y374" s="1">
        <v>3</v>
      </c>
      <c r="Z374" s="196">
        <f t="shared" ref="Z374" si="94">SUM(U374:Y374)</f>
        <v>26</v>
      </c>
      <c r="AA374" s="1">
        <v>9</v>
      </c>
      <c r="AB374" s="1">
        <v>6</v>
      </c>
      <c r="AC374" s="1">
        <v>25</v>
      </c>
      <c r="AD374" s="196">
        <f t="shared" ref="AD374" si="95">SUM(AA374:AC374)</f>
        <v>40</v>
      </c>
      <c r="AE374" s="1">
        <v>6</v>
      </c>
      <c r="AF374" s="1">
        <v>5</v>
      </c>
      <c r="AG374" s="1">
        <v>58</v>
      </c>
      <c r="AH374" s="196">
        <f t="shared" ref="AH374" si="96">SUM(AE374:AG374)</f>
        <v>69</v>
      </c>
      <c r="AI374" s="7">
        <v>18.018000000000001</v>
      </c>
      <c r="AJ374" s="7">
        <v>0</v>
      </c>
      <c r="AK374" s="7">
        <v>7.7320000000000002</v>
      </c>
      <c r="AL374" s="198">
        <f t="shared" ref="AL374" si="97">SUM(AI374:AK374)</f>
        <v>25.75</v>
      </c>
      <c r="AM374" s="1">
        <v>1</v>
      </c>
      <c r="AN374" s="1">
        <v>0</v>
      </c>
      <c r="AO374" s="1">
        <v>0</v>
      </c>
      <c r="AP374" s="200">
        <f t="shared" ref="AP374" si="98">SUM(AM374:AO374)</f>
        <v>1</v>
      </c>
      <c r="AQ374" s="1">
        <v>0</v>
      </c>
      <c r="AR374" s="1">
        <v>128</v>
      </c>
      <c r="AS374" s="1">
        <v>0</v>
      </c>
      <c r="AT374" s="200">
        <f>+Urq_InfraMR[[#This Row],[B.02.1 - Parque de Coches Eléctricos Motrices]]+Urq_InfraMR[[#This Row],[B.02.2 - Parque de Coches Eléctricos Motrices Remolcados Tipo R]]+Urq_InfraMR[[#This Row],[B.02.3 - Parque de Coches Eléctricos Motrices Tipo R]]</f>
        <v>128</v>
      </c>
      <c r="AU374" s="1">
        <v>0</v>
      </c>
      <c r="AV374" s="1">
        <v>0</v>
      </c>
      <c r="AW374" s="1">
        <v>0</v>
      </c>
      <c r="AX374" s="200">
        <f>+Urq_InfraMR[[#This Row],[B.03.1 - Parque de Coches Motores Motrices Remolcados]]+Urq_InfraMR[[#This Row],[B.03.2 - Parque de Coches Motores Motrices Intermedios]]+Urq_InfraMR[[#This Row],[B.03.3 - Parque de Coches Motores Motrices Cabina]]</f>
        <v>0</v>
      </c>
      <c r="AY374" s="1">
        <v>0</v>
      </c>
      <c r="AZ374" s="1">
        <v>0</v>
      </c>
      <c r="BA374" s="1">
        <v>0</v>
      </c>
      <c r="BB374" s="1">
        <v>0</v>
      </c>
      <c r="BC374" s="200">
        <f>+SUM(Urq_InfraMR[[#This Row],[B.04.1 - Parque de Coches Remolcados Clase Unica]:[B.04.5 - Parque de Coches Remolcados para Servicios Especiales (Cartoneros)]])</f>
        <v>0</v>
      </c>
      <c r="BD374" s="356">
        <v>0</v>
      </c>
      <c r="BE374" s="1">
        <v>2</v>
      </c>
      <c r="BF374" s="1">
        <v>0</v>
      </c>
      <c r="BG374" s="235">
        <v>1435</v>
      </c>
    </row>
    <row r="375" spans="1:59">
      <c r="A375" s="1">
        <v>2024</v>
      </c>
      <c r="B375" s="1" t="s">
        <v>62</v>
      </c>
      <c r="C375" s="10">
        <v>0.2</v>
      </c>
      <c r="D375" s="10">
        <v>0</v>
      </c>
      <c r="E375" s="10">
        <v>0</v>
      </c>
      <c r="F375" s="10">
        <v>25.676639999999999</v>
      </c>
      <c r="G375" s="192">
        <f t="shared" ref="G375" si="99">SUM(C375:F375)</f>
        <v>25.876639999999998</v>
      </c>
      <c r="H375" s="192">
        <f>+Urq_InfraMR[[#This Row],[Total Líneas de Explotación ]]</f>
        <v>25.876639999999998</v>
      </c>
      <c r="I375" s="192">
        <v>25.677</v>
      </c>
      <c r="J375" s="10">
        <v>0.2</v>
      </c>
      <c r="K375" s="10">
        <v>2.5569999999999999</v>
      </c>
      <c r="L375" s="10">
        <v>54.899000000000001</v>
      </c>
      <c r="M375" s="10">
        <v>3.875</v>
      </c>
      <c r="N375" s="192">
        <f>+Urq_InfraMR[[#This Row],[A.03.1 -  Longitud de Vías de Explotación No Electrificadas Troncales y Ramales (vía principal) (km)]]+Urq_InfraMR[[#This Row],[A.04.1 -  Longitud de Vías de Explotación Electrificadas Troncales y Ramales (vía principal) (km)]]</f>
        <v>55.099000000000004</v>
      </c>
      <c r="O375" s="192">
        <f>+Urq_InfraMR[[#This Row],[Total Vías (excluido Auxiliares)]]</f>
        <v>55.099000000000004</v>
      </c>
      <c r="P375" s="1">
        <v>4</v>
      </c>
      <c r="Q375" s="1">
        <v>19</v>
      </c>
      <c r="R375" s="1">
        <v>0</v>
      </c>
      <c r="S375" s="317">
        <f t="shared" ref="S375" si="100">SUM(P375:R375)</f>
        <v>23</v>
      </c>
      <c r="T375" s="317">
        <v>23</v>
      </c>
      <c r="U375" s="1">
        <v>0</v>
      </c>
      <c r="V375" s="1">
        <v>23</v>
      </c>
      <c r="W375" s="1">
        <v>0</v>
      </c>
      <c r="X375" s="1">
        <v>0</v>
      </c>
      <c r="Y375" s="1">
        <v>3</v>
      </c>
      <c r="Z375" s="196">
        <f t="shared" ref="Z375" si="101">SUM(U375:Y375)</f>
        <v>26</v>
      </c>
      <c r="AA375" s="1">
        <v>9</v>
      </c>
      <c r="AB375" s="1">
        <v>6</v>
      </c>
      <c r="AC375" s="1">
        <v>25</v>
      </c>
      <c r="AD375" s="318">
        <f t="shared" ref="AD375" si="102">SUM(AA375:AC375)</f>
        <v>40</v>
      </c>
      <c r="AE375" s="1">
        <v>6</v>
      </c>
      <c r="AF375" s="1">
        <v>5</v>
      </c>
      <c r="AG375" s="1">
        <v>58</v>
      </c>
      <c r="AH375" s="196">
        <f t="shared" ref="AH375" si="103">SUM(AE375:AG375)</f>
        <v>69</v>
      </c>
      <c r="AI375" s="7">
        <v>18.018000000000001</v>
      </c>
      <c r="AJ375" s="7">
        <v>0</v>
      </c>
      <c r="AK375" s="7">
        <v>7.7320000000000002</v>
      </c>
      <c r="AL375" s="198">
        <f t="shared" ref="AL375" si="104">SUM(AI375:AK375)</f>
        <v>25.75</v>
      </c>
      <c r="AM375" s="1">
        <v>1</v>
      </c>
      <c r="AN375" s="1">
        <v>0</v>
      </c>
      <c r="AO375" s="1">
        <v>0</v>
      </c>
      <c r="AP375" s="200">
        <f t="shared" ref="AP375" si="105">SUM(AM375:AO375)</f>
        <v>1</v>
      </c>
      <c r="AQ375" s="1">
        <v>0</v>
      </c>
      <c r="AR375" s="1">
        <v>128</v>
      </c>
      <c r="AS375" s="1">
        <v>0</v>
      </c>
      <c r="AT375" s="200">
        <f>+Urq_InfraMR[[#This Row],[B.02.1 - Parque de Coches Eléctricos Motrices]]+Urq_InfraMR[[#This Row],[B.02.2 - Parque de Coches Eléctricos Motrices Remolcados Tipo R]]+Urq_InfraMR[[#This Row],[B.02.3 - Parque de Coches Eléctricos Motrices Tipo R]]</f>
        <v>128</v>
      </c>
      <c r="AU375" s="1">
        <v>0</v>
      </c>
      <c r="AV375" s="1">
        <v>0</v>
      </c>
      <c r="AW375" s="1">
        <v>0</v>
      </c>
      <c r="AX375" s="200">
        <f>+Urq_InfraMR[[#This Row],[B.03.1 - Parque de Coches Motores Motrices Remolcados]]+Urq_InfraMR[[#This Row],[B.03.2 - Parque de Coches Motores Motrices Intermedios]]+Urq_InfraMR[[#This Row],[B.03.3 - Parque de Coches Motores Motrices Cabina]]</f>
        <v>0</v>
      </c>
      <c r="AY375" s="1">
        <v>0</v>
      </c>
      <c r="AZ375" s="1">
        <v>0</v>
      </c>
      <c r="BA375" s="1">
        <v>0</v>
      </c>
      <c r="BB375" s="1">
        <v>0</v>
      </c>
      <c r="BC375" s="200">
        <f>+SUM(Urq_InfraMR[[#This Row],[B.04.1 - Parque de Coches Remolcados Clase Unica]:[B.04.5 - Parque de Coches Remolcados para Servicios Especiales (Cartoneros)]])</f>
        <v>0</v>
      </c>
      <c r="BD375" s="356">
        <v>0</v>
      </c>
      <c r="BE375" s="1">
        <v>2</v>
      </c>
      <c r="BF375" s="1">
        <v>0</v>
      </c>
      <c r="BG375" s="235">
        <v>1435</v>
      </c>
    </row>
    <row r="376" spans="1:59">
      <c r="A376" s="1">
        <v>2024</v>
      </c>
      <c r="B376" s="1" t="s">
        <v>63</v>
      </c>
      <c r="C376" s="10">
        <v>0.2</v>
      </c>
      <c r="D376" s="10">
        <v>0</v>
      </c>
      <c r="E376" s="10">
        <v>0</v>
      </c>
      <c r="F376" s="10">
        <v>25.676639999999999</v>
      </c>
      <c r="G376" s="192">
        <f t="shared" ref="G376" si="106">SUM(C376:F376)</f>
        <v>25.876639999999998</v>
      </c>
      <c r="H376" s="192">
        <f>+Urq_InfraMR[[#This Row],[Total Líneas de Explotación ]]</f>
        <v>25.876639999999998</v>
      </c>
      <c r="I376" s="192">
        <v>25.677</v>
      </c>
      <c r="J376" s="10">
        <v>0.2</v>
      </c>
      <c r="K376" s="10">
        <v>2.5569999999999999</v>
      </c>
      <c r="L376" s="10">
        <v>54.899000000000001</v>
      </c>
      <c r="M376" s="10">
        <v>3.875</v>
      </c>
      <c r="N376" s="192">
        <f>+Urq_InfraMR[[#This Row],[A.03.1 -  Longitud de Vías de Explotación No Electrificadas Troncales y Ramales (vía principal) (km)]]+Urq_InfraMR[[#This Row],[A.04.1 -  Longitud de Vías de Explotación Electrificadas Troncales y Ramales (vía principal) (km)]]</f>
        <v>55.099000000000004</v>
      </c>
      <c r="O376" s="192">
        <f>+Urq_InfraMR[[#This Row],[Total Vías (excluido Auxiliares)]]</f>
        <v>55.099000000000004</v>
      </c>
      <c r="P376" s="1">
        <v>4</v>
      </c>
      <c r="Q376" s="1">
        <v>19</v>
      </c>
      <c r="R376" s="1">
        <v>0</v>
      </c>
      <c r="S376" s="317">
        <f t="shared" ref="S376" si="107">SUM(P376:R376)</f>
        <v>23</v>
      </c>
      <c r="T376" s="317">
        <v>23</v>
      </c>
      <c r="U376" s="1">
        <v>0</v>
      </c>
      <c r="V376" s="1">
        <v>23</v>
      </c>
      <c r="W376" s="1">
        <v>0</v>
      </c>
      <c r="X376" s="1">
        <v>0</v>
      </c>
      <c r="Y376" s="1">
        <v>3</v>
      </c>
      <c r="Z376" s="196">
        <f t="shared" ref="Z376" si="108">SUM(U376:Y376)</f>
        <v>26</v>
      </c>
      <c r="AA376" s="1">
        <v>9</v>
      </c>
      <c r="AB376" s="1">
        <v>6</v>
      </c>
      <c r="AC376" s="1">
        <v>25</v>
      </c>
      <c r="AD376" s="318">
        <f t="shared" ref="AD376" si="109">SUM(AA376:AC376)</f>
        <v>40</v>
      </c>
      <c r="AE376" s="1">
        <v>6</v>
      </c>
      <c r="AF376" s="1">
        <v>5</v>
      </c>
      <c r="AG376" s="1">
        <v>58</v>
      </c>
      <c r="AH376" s="196">
        <f t="shared" ref="AH376" si="110">SUM(AE376:AG376)</f>
        <v>69</v>
      </c>
      <c r="AI376" s="7">
        <v>18.018000000000001</v>
      </c>
      <c r="AJ376" s="7">
        <v>0</v>
      </c>
      <c r="AK376" s="7">
        <v>7.7320000000000002</v>
      </c>
      <c r="AL376" s="198">
        <f t="shared" ref="AL376" si="111">SUM(AI376:AK376)</f>
        <v>25.75</v>
      </c>
      <c r="AM376" s="1">
        <v>1</v>
      </c>
      <c r="AN376" s="1">
        <v>0</v>
      </c>
      <c r="AO376" s="1">
        <v>0</v>
      </c>
      <c r="AP376" s="200">
        <f t="shared" ref="AP376" si="112">SUM(AM376:AO376)</f>
        <v>1</v>
      </c>
      <c r="AQ376" s="1">
        <v>0</v>
      </c>
      <c r="AR376" s="1">
        <v>128</v>
      </c>
      <c r="AS376" s="1">
        <v>0</v>
      </c>
      <c r="AT376" s="200">
        <f>+Urq_InfraMR[[#This Row],[B.02.1 - Parque de Coches Eléctricos Motrices]]+Urq_InfraMR[[#This Row],[B.02.2 - Parque de Coches Eléctricos Motrices Remolcados Tipo R]]+Urq_InfraMR[[#This Row],[B.02.3 - Parque de Coches Eléctricos Motrices Tipo R]]</f>
        <v>128</v>
      </c>
      <c r="AU376" s="1">
        <v>0</v>
      </c>
      <c r="AV376" s="1">
        <v>0</v>
      </c>
      <c r="AW376" s="1">
        <v>0</v>
      </c>
      <c r="AX376" s="200">
        <f>+Urq_InfraMR[[#This Row],[B.03.1 - Parque de Coches Motores Motrices Remolcados]]+Urq_InfraMR[[#This Row],[B.03.2 - Parque de Coches Motores Motrices Intermedios]]+Urq_InfraMR[[#This Row],[B.03.3 - Parque de Coches Motores Motrices Cabina]]</f>
        <v>0</v>
      </c>
      <c r="AY376" s="1">
        <v>0</v>
      </c>
      <c r="AZ376" s="1">
        <v>0</v>
      </c>
      <c r="BA376" s="1">
        <v>0</v>
      </c>
      <c r="BB376" s="1">
        <v>0</v>
      </c>
      <c r="BC376" s="200">
        <f>+SUM(Urq_InfraMR[[#This Row],[B.04.1 - Parque de Coches Remolcados Clase Unica]:[B.04.5 - Parque de Coches Remolcados para Servicios Especiales (Cartoneros)]])</f>
        <v>0</v>
      </c>
      <c r="BD376" s="356">
        <v>0</v>
      </c>
      <c r="BE376" s="1">
        <v>2</v>
      </c>
      <c r="BF376" s="1">
        <v>0</v>
      </c>
      <c r="BG376" s="235">
        <v>1435</v>
      </c>
    </row>
  </sheetData>
  <pageMargins left="0.7" right="0.7" top="0.75" bottom="0.75" header="0.3" footer="0.3"/>
  <ignoredErrors>
    <ignoredError sqref="AC350:AC361 AC362:AC374" calculatedColumn="1"/>
    <ignoredError sqref="Z1:Z365" formulaRange="1"/>
  </ignoredErrors>
  <legacyDrawing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56"/>
  <sheetViews>
    <sheetView showGridLines="0" zoomScale="90" zoomScaleNormal="90" workbookViewId="0">
      <selection activeCell="F31" sqref="F31"/>
    </sheetView>
  </sheetViews>
  <sheetFormatPr baseColWidth="10" defaultColWidth="11" defaultRowHeight="12.75"/>
  <cols>
    <col min="1" max="1" width="4.5546875" style="1" customWidth="1"/>
    <col min="2" max="2" width="7.21875" style="1" customWidth="1"/>
    <col min="3" max="3" width="17.44140625" style="1" customWidth="1"/>
    <col min="4" max="4" width="10.88671875" style="1" customWidth="1"/>
    <col min="5" max="5" width="14.109375" style="1" customWidth="1"/>
    <col min="6" max="7" width="8.6640625" style="1" customWidth="1"/>
    <col min="8" max="256" width="11.21875" style="1"/>
    <col min="257" max="257" width="4.5546875" style="1" customWidth="1"/>
    <col min="258" max="258" width="7" style="1" customWidth="1"/>
    <col min="259" max="259" width="16.5546875" style="1" customWidth="1"/>
    <col min="260" max="512" width="11.21875" style="1"/>
    <col min="513" max="513" width="4.5546875" style="1" customWidth="1"/>
    <col min="514" max="514" width="7" style="1" customWidth="1"/>
    <col min="515" max="515" width="16.5546875" style="1" customWidth="1"/>
    <col min="516" max="768" width="11.21875" style="1"/>
    <col min="769" max="769" width="4.5546875" style="1" customWidth="1"/>
    <col min="770" max="770" width="7" style="1" customWidth="1"/>
    <col min="771" max="771" width="16.5546875" style="1" customWidth="1"/>
    <col min="772" max="1024" width="11.21875" style="1"/>
    <col min="1025" max="1025" width="4.5546875" style="1" customWidth="1"/>
    <col min="1026" max="1026" width="7" style="1" customWidth="1"/>
    <col min="1027" max="1027" width="16.5546875" style="1" customWidth="1"/>
    <col min="1028" max="1280" width="11.21875" style="1"/>
    <col min="1281" max="1281" width="4.5546875" style="1" customWidth="1"/>
    <col min="1282" max="1282" width="7" style="1" customWidth="1"/>
    <col min="1283" max="1283" width="16.5546875" style="1" customWidth="1"/>
    <col min="1284" max="1536" width="11.21875" style="1"/>
    <col min="1537" max="1537" width="4.5546875" style="1" customWidth="1"/>
    <col min="1538" max="1538" width="7" style="1" customWidth="1"/>
    <col min="1539" max="1539" width="16.5546875" style="1" customWidth="1"/>
    <col min="1540" max="1792" width="11.21875" style="1"/>
    <col min="1793" max="1793" width="4.5546875" style="1" customWidth="1"/>
    <col min="1794" max="1794" width="7" style="1" customWidth="1"/>
    <col min="1795" max="1795" width="16.5546875" style="1" customWidth="1"/>
    <col min="1796" max="2048" width="11.21875" style="1"/>
    <col min="2049" max="2049" width="4.5546875" style="1" customWidth="1"/>
    <col min="2050" max="2050" width="7" style="1" customWidth="1"/>
    <col min="2051" max="2051" width="16.5546875" style="1" customWidth="1"/>
    <col min="2052" max="2304" width="11.21875" style="1"/>
    <col min="2305" max="2305" width="4.5546875" style="1" customWidth="1"/>
    <col min="2306" max="2306" width="7" style="1" customWidth="1"/>
    <col min="2307" max="2307" width="16.5546875" style="1" customWidth="1"/>
    <col min="2308" max="2560" width="11.21875" style="1"/>
    <col min="2561" max="2561" width="4.5546875" style="1" customWidth="1"/>
    <col min="2562" max="2562" width="7" style="1" customWidth="1"/>
    <col min="2563" max="2563" width="16.5546875" style="1" customWidth="1"/>
    <col min="2564" max="2816" width="11.21875" style="1"/>
    <col min="2817" max="2817" width="4.5546875" style="1" customWidth="1"/>
    <col min="2818" max="2818" width="7" style="1" customWidth="1"/>
    <col min="2819" max="2819" width="16.5546875" style="1" customWidth="1"/>
    <col min="2820" max="3072" width="11.21875" style="1"/>
    <col min="3073" max="3073" width="4.5546875" style="1" customWidth="1"/>
    <col min="3074" max="3074" width="7" style="1" customWidth="1"/>
    <col min="3075" max="3075" width="16.5546875" style="1" customWidth="1"/>
    <col min="3076" max="3328" width="11.21875" style="1"/>
    <col min="3329" max="3329" width="4.5546875" style="1" customWidth="1"/>
    <col min="3330" max="3330" width="7" style="1" customWidth="1"/>
    <col min="3331" max="3331" width="16.5546875" style="1" customWidth="1"/>
    <col min="3332" max="3584" width="11.21875" style="1"/>
    <col min="3585" max="3585" width="4.5546875" style="1" customWidth="1"/>
    <col min="3586" max="3586" width="7" style="1" customWidth="1"/>
    <col min="3587" max="3587" width="16.5546875" style="1" customWidth="1"/>
    <col min="3588" max="3840" width="11.21875" style="1"/>
    <col min="3841" max="3841" width="4.5546875" style="1" customWidth="1"/>
    <col min="3842" max="3842" width="7" style="1" customWidth="1"/>
    <col min="3843" max="3843" width="16.5546875" style="1" customWidth="1"/>
    <col min="3844" max="4096" width="11.21875" style="1"/>
    <col min="4097" max="4097" width="4.5546875" style="1" customWidth="1"/>
    <col min="4098" max="4098" width="7" style="1" customWidth="1"/>
    <col min="4099" max="4099" width="16.5546875" style="1" customWidth="1"/>
    <col min="4100" max="4352" width="11.21875" style="1"/>
    <col min="4353" max="4353" width="4.5546875" style="1" customWidth="1"/>
    <col min="4354" max="4354" width="7" style="1" customWidth="1"/>
    <col min="4355" max="4355" width="16.5546875" style="1" customWidth="1"/>
    <col min="4356" max="4608" width="11.21875" style="1"/>
    <col min="4609" max="4609" width="4.5546875" style="1" customWidth="1"/>
    <col min="4610" max="4610" width="7" style="1" customWidth="1"/>
    <col min="4611" max="4611" width="16.5546875" style="1" customWidth="1"/>
    <col min="4612" max="4864" width="11.21875" style="1"/>
    <col min="4865" max="4865" width="4.5546875" style="1" customWidth="1"/>
    <col min="4866" max="4866" width="7" style="1" customWidth="1"/>
    <col min="4867" max="4867" width="16.5546875" style="1" customWidth="1"/>
    <col min="4868" max="5120" width="11.21875" style="1"/>
    <col min="5121" max="5121" width="4.5546875" style="1" customWidth="1"/>
    <col min="5122" max="5122" width="7" style="1" customWidth="1"/>
    <col min="5123" max="5123" width="16.5546875" style="1" customWidth="1"/>
    <col min="5124" max="5376" width="11.21875" style="1"/>
    <col min="5377" max="5377" width="4.5546875" style="1" customWidth="1"/>
    <col min="5378" max="5378" width="7" style="1" customWidth="1"/>
    <col min="5379" max="5379" width="16.5546875" style="1" customWidth="1"/>
    <col min="5380" max="5632" width="11.21875" style="1"/>
    <col min="5633" max="5633" width="4.5546875" style="1" customWidth="1"/>
    <col min="5634" max="5634" width="7" style="1" customWidth="1"/>
    <col min="5635" max="5635" width="16.5546875" style="1" customWidth="1"/>
    <col min="5636" max="5888" width="11.21875" style="1"/>
    <col min="5889" max="5889" width="4.5546875" style="1" customWidth="1"/>
    <col min="5890" max="5890" width="7" style="1" customWidth="1"/>
    <col min="5891" max="5891" width="16.5546875" style="1" customWidth="1"/>
    <col min="5892" max="6144" width="11.21875" style="1"/>
    <col min="6145" max="6145" width="4.5546875" style="1" customWidth="1"/>
    <col min="6146" max="6146" width="7" style="1" customWidth="1"/>
    <col min="6147" max="6147" width="16.5546875" style="1" customWidth="1"/>
    <col min="6148" max="6400" width="11.21875" style="1"/>
    <col min="6401" max="6401" width="4.5546875" style="1" customWidth="1"/>
    <col min="6402" max="6402" width="7" style="1" customWidth="1"/>
    <col min="6403" max="6403" width="16.5546875" style="1" customWidth="1"/>
    <col min="6404" max="6656" width="11.21875" style="1"/>
    <col min="6657" max="6657" width="4.5546875" style="1" customWidth="1"/>
    <col min="6658" max="6658" width="7" style="1" customWidth="1"/>
    <col min="6659" max="6659" width="16.5546875" style="1" customWidth="1"/>
    <col min="6660" max="6912" width="11.21875" style="1"/>
    <col min="6913" max="6913" width="4.5546875" style="1" customWidth="1"/>
    <col min="6914" max="6914" width="7" style="1" customWidth="1"/>
    <col min="6915" max="6915" width="16.5546875" style="1" customWidth="1"/>
    <col min="6916" max="7168" width="11.21875" style="1"/>
    <col min="7169" max="7169" width="4.5546875" style="1" customWidth="1"/>
    <col min="7170" max="7170" width="7" style="1" customWidth="1"/>
    <col min="7171" max="7171" width="16.5546875" style="1" customWidth="1"/>
    <col min="7172" max="7424" width="11.21875" style="1"/>
    <col min="7425" max="7425" width="4.5546875" style="1" customWidth="1"/>
    <col min="7426" max="7426" width="7" style="1" customWidth="1"/>
    <col min="7427" max="7427" width="16.5546875" style="1" customWidth="1"/>
    <col min="7428" max="7680" width="11.21875" style="1"/>
    <col min="7681" max="7681" width="4.5546875" style="1" customWidth="1"/>
    <col min="7682" max="7682" width="7" style="1" customWidth="1"/>
    <col min="7683" max="7683" width="16.5546875" style="1" customWidth="1"/>
    <col min="7684" max="7936" width="11.21875" style="1"/>
    <col min="7937" max="7937" width="4.5546875" style="1" customWidth="1"/>
    <col min="7938" max="7938" width="7" style="1" customWidth="1"/>
    <col min="7939" max="7939" width="16.5546875" style="1" customWidth="1"/>
    <col min="7940" max="8192" width="11.21875" style="1"/>
    <col min="8193" max="8193" width="4.5546875" style="1" customWidth="1"/>
    <col min="8194" max="8194" width="7" style="1" customWidth="1"/>
    <col min="8195" max="8195" width="16.5546875" style="1" customWidth="1"/>
    <col min="8196" max="8448" width="11.21875" style="1"/>
    <col min="8449" max="8449" width="4.5546875" style="1" customWidth="1"/>
    <col min="8450" max="8450" width="7" style="1" customWidth="1"/>
    <col min="8451" max="8451" width="16.5546875" style="1" customWidth="1"/>
    <col min="8452" max="8704" width="11.21875" style="1"/>
    <col min="8705" max="8705" width="4.5546875" style="1" customWidth="1"/>
    <col min="8706" max="8706" width="7" style="1" customWidth="1"/>
    <col min="8707" max="8707" width="16.5546875" style="1" customWidth="1"/>
    <col min="8708" max="8960" width="11.21875" style="1"/>
    <col min="8961" max="8961" width="4.5546875" style="1" customWidth="1"/>
    <col min="8962" max="8962" width="7" style="1" customWidth="1"/>
    <col min="8963" max="8963" width="16.5546875" style="1" customWidth="1"/>
    <col min="8964" max="9216" width="11.21875" style="1"/>
    <col min="9217" max="9217" width="4.5546875" style="1" customWidth="1"/>
    <col min="9218" max="9218" width="7" style="1" customWidth="1"/>
    <col min="9219" max="9219" width="16.5546875" style="1" customWidth="1"/>
    <col min="9220" max="9472" width="11.21875" style="1"/>
    <col min="9473" max="9473" width="4.5546875" style="1" customWidth="1"/>
    <col min="9474" max="9474" width="7" style="1" customWidth="1"/>
    <col min="9475" max="9475" width="16.5546875" style="1" customWidth="1"/>
    <col min="9476" max="9728" width="11.21875" style="1"/>
    <col min="9729" max="9729" width="4.5546875" style="1" customWidth="1"/>
    <col min="9730" max="9730" width="7" style="1" customWidth="1"/>
    <col min="9731" max="9731" width="16.5546875" style="1" customWidth="1"/>
    <col min="9732" max="9984" width="11.21875" style="1"/>
    <col min="9985" max="9985" width="4.5546875" style="1" customWidth="1"/>
    <col min="9986" max="9986" width="7" style="1" customWidth="1"/>
    <col min="9987" max="9987" width="16.5546875" style="1" customWidth="1"/>
    <col min="9988" max="10240" width="11.21875" style="1"/>
    <col min="10241" max="10241" width="4.5546875" style="1" customWidth="1"/>
    <col min="10242" max="10242" width="7" style="1" customWidth="1"/>
    <col min="10243" max="10243" width="16.5546875" style="1" customWidth="1"/>
    <col min="10244" max="10496" width="11.21875" style="1"/>
    <col min="10497" max="10497" width="4.5546875" style="1" customWidth="1"/>
    <col min="10498" max="10498" width="7" style="1" customWidth="1"/>
    <col min="10499" max="10499" width="16.5546875" style="1" customWidth="1"/>
    <col min="10500" max="10752" width="11.21875" style="1"/>
    <col min="10753" max="10753" width="4.5546875" style="1" customWidth="1"/>
    <col min="10754" max="10754" width="7" style="1" customWidth="1"/>
    <col min="10755" max="10755" width="16.5546875" style="1" customWidth="1"/>
    <col min="10756" max="11008" width="11.21875" style="1"/>
    <col min="11009" max="11009" width="4.5546875" style="1" customWidth="1"/>
    <col min="11010" max="11010" width="7" style="1" customWidth="1"/>
    <col min="11011" max="11011" width="16.5546875" style="1" customWidth="1"/>
    <col min="11012" max="11264" width="11.21875" style="1"/>
    <col min="11265" max="11265" width="4.5546875" style="1" customWidth="1"/>
    <col min="11266" max="11266" width="7" style="1" customWidth="1"/>
    <col min="11267" max="11267" width="16.5546875" style="1" customWidth="1"/>
    <col min="11268" max="11520" width="11.21875" style="1"/>
    <col min="11521" max="11521" width="4.5546875" style="1" customWidth="1"/>
    <col min="11522" max="11522" width="7" style="1" customWidth="1"/>
    <col min="11523" max="11523" width="16.5546875" style="1" customWidth="1"/>
    <col min="11524" max="11776" width="11.21875" style="1"/>
    <col min="11777" max="11777" width="4.5546875" style="1" customWidth="1"/>
    <col min="11778" max="11778" width="7" style="1" customWidth="1"/>
    <col min="11779" max="11779" width="16.5546875" style="1" customWidth="1"/>
    <col min="11780" max="12032" width="11.21875" style="1"/>
    <col min="12033" max="12033" width="4.5546875" style="1" customWidth="1"/>
    <col min="12034" max="12034" width="7" style="1" customWidth="1"/>
    <col min="12035" max="12035" width="16.5546875" style="1" customWidth="1"/>
    <col min="12036" max="12288" width="11.21875" style="1"/>
    <col min="12289" max="12289" width="4.5546875" style="1" customWidth="1"/>
    <col min="12290" max="12290" width="7" style="1" customWidth="1"/>
    <col min="12291" max="12291" width="16.5546875" style="1" customWidth="1"/>
    <col min="12292" max="12544" width="11.21875" style="1"/>
    <col min="12545" max="12545" width="4.5546875" style="1" customWidth="1"/>
    <col min="12546" max="12546" width="7" style="1" customWidth="1"/>
    <col min="12547" max="12547" width="16.5546875" style="1" customWidth="1"/>
    <col min="12548" max="12800" width="11.21875" style="1"/>
    <col min="12801" max="12801" width="4.5546875" style="1" customWidth="1"/>
    <col min="12802" max="12802" width="7" style="1" customWidth="1"/>
    <col min="12803" max="12803" width="16.5546875" style="1" customWidth="1"/>
    <col min="12804" max="13056" width="11.21875" style="1"/>
    <col min="13057" max="13057" width="4.5546875" style="1" customWidth="1"/>
    <col min="13058" max="13058" width="7" style="1" customWidth="1"/>
    <col min="13059" max="13059" width="16.5546875" style="1" customWidth="1"/>
    <col min="13060" max="13312" width="11.21875" style="1"/>
    <col min="13313" max="13313" width="4.5546875" style="1" customWidth="1"/>
    <col min="13314" max="13314" width="7" style="1" customWidth="1"/>
    <col min="13315" max="13315" width="16.5546875" style="1" customWidth="1"/>
    <col min="13316" max="13568" width="11.21875" style="1"/>
    <col min="13569" max="13569" width="4.5546875" style="1" customWidth="1"/>
    <col min="13570" max="13570" width="7" style="1" customWidth="1"/>
    <col min="13571" max="13571" width="16.5546875" style="1" customWidth="1"/>
    <col min="13572" max="13824" width="11.21875" style="1"/>
    <col min="13825" max="13825" width="4.5546875" style="1" customWidth="1"/>
    <col min="13826" max="13826" width="7" style="1" customWidth="1"/>
    <col min="13827" max="13827" width="16.5546875" style="1" customWidth="1"/>
    <col min="13828" max="14080" width="11.21875" style="1"/>
    <col min="14081" max="14081" width="4.5546875" style="1" customWidth="1"/>
    <col min="14082" max="14082" width="7" style="1" customWidth="1"/>
    <col min="14083" max="14083" width="16.5546875" style="1" customWidth="1"/>
    <col min="14084" max="14336" width="11.21875" style="1"/>
    <col min="14337" max="14337" width="4.5546875" style="1" customWidth="1"/>
    <col min="14338" max="14338" width="7" style="1" customWidth="1"/>
    <col min="14339" max="14339" width="16.5546875" style="1" customWidth="1"/>
    <col min="14340" max="14592" width="11.21875" style="1"/>
    <col min="14593" max="14593" width="4.5546875" style="1" customWidth="1"/>
    <col min="14594" max="14594" width="7" style="1" customWidth="1"/>
    <col min="14595" max="14595" width="16.5546875" style="1" customWidth="1"/>
    <col min="14596" max="14848" width="11.21875" style="1"/>
    <col min="14849" max="14849" width="4.5546875" style="1" customWidth="1"/>
    <col min="14850" max="14850" width="7" style="1" customWidth="1"/>
    <col min="14851" max="14851" width="16.5546875" style="1" customWidth="1"/>
    <col min="14852" max="15104" width="11.21875" style="1"/>
    <col min="15105" max="15105" width="4.5546875" style="1" customWidth="1"/>
    <col min="15106" max="15106" width="7" style="1" customWidth="1"/>
    <col min="15107" max="15107" width="16.5546875" style="1" customWidth="1"/>
    <col min="15108" max="15360" width="11.21875" style="1"/>
    <col min="15361" max="15361" width="4.5546875" style="1" customWidth="1"/>
    <col min="15362" max="15362" width="7" style="1" customWidth="1"/>
    <col min="15363" max="15363" width="16.5546875" style="1" customWidth="1"/>
    <col min="15364" max="15616" width="11.21875" style="1"/>
    <col min="15617" max="15617" width="4.5546875" style="1" customWidth="1"/>
    <col min="15618" max="15618" width="7" style="1" customWidth="1"/>
    <col min="15619" max="15619" width="16.5546875" style="1" customWidth="1"/>
    <col min="15620" max="15872" width="11.21875" style="1"/>
    <col min="15873" max="15873" width="4.5546875" style="1" customWidth="1"/>
    <col min="15874" max="15874" width="7" style="1" customWidth="1"/>
    <col min="15875" max="15875" width="16.5546875" style="1" customWidth="1"/>
    <col min="15876" max="16128" width="11.21875" style="1"/>
    <col min="16129" max="16129" width="4.5546875" style="1" customWidth="1"/>
    <col min="16130" max="16130" width="7" style="1" customWidth="1"/>
    <col min="16131" max="16131" width="16.5546875" style="1" customWidth="1"/>
    <col min="16132" max="16384" width="11.21875" style="1"/>
  </cols>
  <sheetData>
    <row r="1" spans="1:9" ht="33">
      <c r="A1" s="2" t="s">
        <v>219</v>
      </c>
    </row>
    <row r="2" spans="1:9" ht="29.25">
      <c r="A2" s="3" t="s">
        <v>83</v>
      </c>
    </row>
    <row r="5" spans="1:9" ht="36" customHeight="1">
      <c r="A5" s="4" t="s">
        <v>85</v>
      </c>
      <c r="B5" s="4" t="s">
        <v>92</v>
      </c>
      <c r="C5" s="4" t="s">
        <v>220</v>
      </c>
      <c r="D5" s="4" t="s">
        <v>88</v>
      </c>
      <c r="E5" s="4" t="s">
        <v>89</v>
      </c>
      <c r="F5" s="4" t="s">
        <v>90</v>
      </c>
      <c r="G5" s="4" t="s">
        <v>91</v>
      </c>
      <c r="I5"/>
    </row>
    <row r="6" spans="1:9">
      <c r="A6" s="1">
        <v>1</v>
      </c>
      <c r="B6" s="7">
        <v>0</v>
      </c>
      <c r="C6" s="1" t="s">
        <v>221</v>
      </c>
      <c r="D6" s="1" t="s">
        <v>87</v>
      </c>
      <c r="E6" s="1" t="s">
        <v>99</v>
      </c>
      <c r="F6" s="8">
        <v>-58.455304000000098</v>
      </c>
      <c r="G6" s="8">
        <v>-34.585116999999698</v>
      </c>
    </row>
    <row r="7" spans="1:9">
      <c r="A7" s="1">
        <v>2</v>
      </c>
      <c r="B7" s="7">
        <v>1.2796000000000001</v>
      </c>
      <c r="C7" s="1" t="s">
        <v>222</v>
      </c>
      <c r="D7" s="1" t="s">
        <v>87</v>
      </c>
      <c r="E7" s="1" t="s">
        <v>99</v>
      </c>
      <c r="F7" s="8">
        <v>-58.466787000000402</v>
      </c>
      <c r="G7" s="8">
        <v>-34.590571999999803</v>
      </c>
    </row>
    <row r="8" spans="1:9">
      <c r="A8" s="1">
        <v>3</v>
      </c>
      <c r="B8" s="7">
        <v>2.1690999999999998</v>
      </c>
      <c r="C8" s="1" t="s">
        <v>223</v>
      </c>
      <c r="D8" s="1" t="s">
        <v>87</v>
      </c>
      <c r="E8" s="1" t="s">
        <v>99</v>
      </c>
      <c r="F8" s="8">
        <v>-58.474827999999299</v>
      </c>
      <c r="G8" s="8">
        <v>-34.5923799999997</v>
      </c>
    </row>
    <row r="9" spans="1:9">
      <c r="A9" s="1">
        <v>4</v>
      </c>
      <c r="B9" s="7">
        <v>3.9251</v>
      </c>
      <c r="C9" s="1" t="s">
        <v>224</v>
      </c>
      <c r="D9" s="1" t="s">
        <v>87</v>
      </c>
      <c r="E9" s="1" t="s">
        <v>99</v>
      </c>
      <c r="F9" s="8">
        <v>-58.494478000000399</v>
      </c>
      <c r="G9" s="8">
        <v>-34.593185999999697</v>
      </c>
    </row>
    <row r="10" spans="1:9">
      <c r="A10" s="1">
        <v>5</v>
      </c>
      <c r="B10" s="7">
        <v>4.6910999999999996</v>
      </c>
      <c r="C10" s="1" t="s">
        <v>225</v>
      </c>
      <c r="D10" s="1" t="s">
        <v>87</v>
      </c>
      <c r="E10" s="1" t="s">
        <v>99</v>
      </c>
      <c r="F10" s="8">
        <v>-58.481966999999798</v>
      </c>
      <c r="G10" s="8">
        <v>-34.503533999999803</v>
      </c>
    </row>
    <row r="11" spans="1:9">
      <c r="A11" s="1">
        <v>6</v>
      </c>
      <c r="B11" s="7">
        <v>5.5331000000000001</v>
      </c>
      <c r="C11" s="1" t="s">
        <v>226</v>
      </c>
      <c r="D11" s="1" t="s">
        <v>87</v>
      </c>
      <c r="E11" s="1" t="s">
        <v>99</v>
      </c>
      <c r="F11" s="8">
        <v>-58.512964000000601</v>
      </c>
      <c r="G11" s="8">
        <v>-34.602553000000299</v>
      </c>
    </row>
    <row r="12" spans="1:9">
      <c r="A12" s="1">
        <v>7</v>
      </c>
      <c r="B12" s="7">
        <v>6.7641</v>
      </c>
      <c r="C12" s="1" t="s">
        <v>227</v>
      </c>
      <c r="D12" s="1" t="s">
        <v>87</v>
      </c>
      <c r="E12" s="1" t="s">
        <v>196</v>
      </c>
      <c r="F12" s="8">
        <v>-58.524536000000097</v>
      </c>
      <c r="G12" s="8">
        <v>-34.597220999999998</v>
      </c>
    </row>
    <row r="13" spans="1:9">
      <c r="A13" s="1">
        <v>8</v>
      </c>
      <c r="B13" s="7">
        <v>7.7481</v>
      </c>
      <c r="C13" s="1" t="s">
        <v>228</v>
      </c>
      <c r="D13" s="1" t="s">
        <v>87</v>
      </c>
      <c r="E13" s="1" t="s">
        <v>196</v>
      </c>
      <c r="F13" s="8">
        <v>-58.535300000000099</v>
      </c>
      <c r="G13" s="8">
        <v>-34.595600000000303</v>
      </c>
    </row>
    <row r="14" spans="1:9">
      <c r="A14" s="1">
        <v>9</v>
      </c>
      <c r="B14" s="7">
        <v>8.6069700000000005</v>
      </c>
      <c r="C14" s="1" t="s">
        <v>229</v>
      </c>
      <c r="D14" s="1" t="s">
        <v>87</v>
      </c>
      <c r="E14" s="1" t="s">
        <v>196</v>
      </c>
      <c r="F14" s="8">
        <v>-58.547182999999897</v>
      </c>
      <c r="G14" s="8">
        <v>-34.593769999999701</v>
      </c>
    </row>
    <row r="15" spans="1:9">
      <c r="A15" s="1">
        <v>10</v>
      </c>
      <c r="B15" s="7">
        <v>10.0061</v>
      </c>
      <c r="C15" s="1" t="s">
        <v>230</v>
      </c>
      <c r="D15" s="1" t="s">
        <v>87</v>
      </c>
      <c r="E15" s="1" t="s">
        <v>196</v>
      </c>
      <c r="F15" s="8">
        <v>-58.560161000000598</v>
      </c>
      <c r="G15" s="8">
        <v>-34.591845999999599</v>
      </c>
    </row>
    <row r="16" spans="1:9">
      <c r="A16" s="1">
        <v>11</v>
      </c>
      <c r="B16" s="7">
        <v>11.159000000000001</v>
      </c>
      <c r="C16" s="1" t="s">
        <v>231</v>
      </c>
      <c r="D16" s="1" t="s">
        <v>87</v>
      </c>
      <c r="E16" s="1" t="s">
        <v>196</v>
      </c>
      <c r="F16" s="8">
        <v>-58.572089000000503</v>
      </c>
      <c r="G16" s="8">
        <v>-34.590026999999601</v>
      </c>
    </row>
    <row r="17" spans="1:7">
      <c r="A17" s="1">
        <v>12</v>
      </c>
      <c r="B17" s="7">
        <v>12.932600000000001</v>
      </c>
      <c r="C17" s="1" t="s">
        <v>232</v>
      </c>
      <c r="D17" s="1" t="s">
        <v>87</v>
      </c>
      <c r="E17" s="1" t="s">
        <v>196</v>
      </c>
      <c r="F17" s="8">
        <v>-58.590670000000102</v>
      </c>
      <c r="G17" s="8">
        <v>-34.5891049999994</v>
      </c>
    </row>
    <row r="18" spans="1:7">
      <c r="A18" s="1">
        <v>13</v>
      </c>
      <c r="B18" s="7">
        <v>14.324</v>
      </c>
      <c r="C18" s="1" t="s">
        <v>233</v>
      </c>
      <c r="D18" s="1" t="s">
        <v>87</v>
      </c>
      <c r="E18" s="1" t="s">
        <v>196</v>
      </c>
      <c r="F18" s="8">
        <v>-58.607000000000497</v>
      </c>
      <c r="G18" s="8">
        <v>-34.588438999999497</v>
      </c>
    </row>
    <row r="19" spans="1:7">
      <c r="A19" s="1">
        <v>14</v>
      </c>
      <c r="B19" s="7">
        <v>15.658910000000001</v>
      </c>
      <c r="C19" s="1" t="s">
        <v>234</v>
      </c>
      <c r="D19" s="1" t="s">
        <v>87</v>
      </c>
      <c r="E19" s="1" t="s">
        <v>235</v>
      </c>
      <c r="F19" s="8">
        <v>-58.622266999999503</v>
      </c>
      <c r="G19" s="8">
        <v>-34.587694999999698</v>
      </c>
    </row>
    <row r="20" spans="1:7">
      <c r="A20" s="1">
        <v>15</v>
      </c>
      <c r="B20" s="7">
        <v>16.559000000000001</v>
      </c>
      <c r="C20" s="1" t="s">
        <v>236</v>
      </c>
      <c r="D20" s="1" t="s">
        <v>87</v>
      </c>
      <c r="E20" s="1" t="s">
        <v>235</v>
      </c>
      <c r="F20" s="8">
        <v>-58.631052999999802</v>
      </c>
      <c r="G20" s="8">
        <v>-34.587468999999501</v>
      </c>
    </row>
    <row r="21" spans="1:7">
      <c r="A21" s="1">
        <v>16</v>
      </c>
      <c r="B21" s="7">
        <v>18.050630000000002</v>
      </c>
      <c r="C21" s="1" t="s">
        <v>237</v>
      </c>
      <c r="D21" s="1" t="s">
        <v>87</v>
      </c>
      <c r="E21" s="1" t="s">
        <v>235</v>
      </c>
      <c r="F21" s="8">
        <v>-58.640651000000801</v>
      </c>
      <c r="G21" s="8">
        <v>-34.578956000000197</v>
      </c>
    </row>
    <row r="22" spans="1:7">
      <c r="A22" s="1">
        <v>17</v>
      </c>
      <c r="B22" s="7">
        <v>18.9697</v>
      </c>
      <c r="C22" s="1" t="s">
        <v>238</v>
      </c>
      <c r="D22" s="1" t="s">
        <v>87</v>
      </c>
      <c r="E22" s="1" t="s">
        <v>235</v>
      </c>
      <c r="F22" s="8">
        <v>-58.646563999999898</v>
      </c>
      <c r="G22" s="8">
        <v>-34.572425999999901</v>
      </c>
    </row>
    <row r="23" spans="1:7">
      <c r="A23" s="1">
        <v>18</v>
      </c>
      <c r="B23" s="7">
        <v>20.768229999999999</v>
      </c>
      <c r="C23" s="1" t="s">
        <v>239</v>
      </c>
      <c r="D23" s="1" t="s">
        <v>87</v>
      </c>
      <c r="E23" s="1" t="s">
        <v>240</v>
      </c>
      <c r="F23" s="8">
        <v>-58.659749999999498</v>
      </c>
      <c r="G23" s="8">
        <v>-34.562734999999797</v>
      </c>
    </row>
    <row r="24" spans="1:7">
      <c r="A24" s="1">
        <v>19</v>
      </c>
      <c r="B24" s="7">
        <v>21.95552</v>
      </c>
      <c r="C24" s="1" t="s">
        <v>241</v>
      </c>
      <c r="D24" s="1" t="s">
        <v>87</v>
      </c>
      <c r="E24" s="1" t="s">
        <v>240</v>
      </c>
      <c r="F24" s="8">
        <v>-58.671329000000199</v>
      </c>
      <c r="G24" s="8">
        <v>-34.5539419999998</v>
      </c>
    </row>
    <row r="25" spans="1:7">
      <c r="A25" s="1">
        <v>20</v>
      </c>
      <c r="B25" s="7">
        <v>23.043679999999998</v>
      </c>
      <c r="C25" s="1" t="s">
        <v>242</v>
      </c>
      <c r="D25" s="1" t="s">
        <v>87</v>
      </c>
      <c r="E25" s="1" t="s">
        <v>240</v>
      </c>
      <c r="F25" s="8">
        <v>-58.678973999999698</v>
      </c>
      <c r="G25" s="8">
        <v>-34.548469000000097</v>
      </c>
    </row>
    <row r="26" spans="1:7">
      <c r="A26" s="1">
        <v>21</v>
      </c>
      <c r="B26" s="7">
        <v>23.89406</v>
      </c>
      <c r="C26" s="1" t="s">
        <v>243</v>
      </c>
      <c r="D26" s="1" t="s">
        <v>87</v>
      </c>
      <c r="E26" s="1" t="s">
        <v>240</v>
      </c>
      <c r="F26" s="8">
        <v>-58.685981999999903</v>
      </c>
      <c r="G26" s="8">
        <v>-34.543387999999702</v>
      </c>
    </row>
    <row r="27" spans="1:7">
      <c r="A27" s="1">
        <v>22</v>
      </c>
      <c r="B27" s="7">
        <v>24.998909999999999</v>
      </c>
      <c r="C27" s="1" t="s">
        <v>244</v>
      </c>
      <c r="D27" s="1" t="s">
        <v>87</v>
      </c>
      <c r="E27" s="1" t="s">
        <v>240</v>
      </c>
      <c r="F27" s="8">
        <v>-58.695090000000398</v>
      </c>
      <c r="G27" s="8">
        <v>-34.536914000000202</v>
      </c>
    </row>
    <row r="28" spans="1:7">
      <c r="A28" s="1">
        <v>23</v>
      </c>
      <c r="B28" s="7">
        <v>25.676639999999999</v>
      </c>
      <c r="C28" s="1" t="s">
        <v>245</v>
      </c>
      <c r="D28" s="1" t="s">
        <v>87</v>
      </c>
      <c r="E28" s="1" t="s">
        <v>246</v>
      </c>
      <c r="F28" s="8">
        <v>-58.700634000000498</v>
      </c>
      <c r="G28" s="8">
        <v>-34.532863000000297</v>
      </c>
    </row>
    <row r="37" ht="13.7" customHeight="1"/>
    <row r="56" ht="24.75" customHeight="1"/>
  </sheetData>
  <pageMargins left="0.7" right="0.7" top="0.75" bottom="0.75" header="0.3" footer="0.3"/>
  <drawing r:id="rId1"/>
  <tableParts count="1">
    <tablePart r:id="rId2"/>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H376"/>
  <sheetViews>
    <sheetView zoomScale="80" zoomScaleNormal="80" workbookViewId="0">
      <pane xSplit="2" ySplit="1" topLeftCell="AV360" activePane="bottomRight" state="frozen"/>
      <selection activeCell="BG368" sqref="BG368"/>
      <selection pane="topRight" activeCell="BG368" sqref="BG368"/>
      <selection pane="bottomLeft" activeCell="BG368" sqref="BG368"/>
      <selection pane="bottomRight" activeCell="BB370" sqref="BB370"/>
    </sheetView>
  </sheetViews>
  <sheetFormatPr baseColWidth="10" defaultColWidth="11.21875" defaultRowHeight="12.75"/>
  <cols>
    <col min="1" max="1" width="5.21875" style="1" customWidth="1"/>
    <col min="2" max="2" width="9.33203125" style="1" customWidth="1"/>
    <col min="3" max="6" width="11.6640625" style="10" customWidth="1"/>
    <col min="7" max="9" width="11.6640625" style="192" customWidth="1"/>
    <col min="10" max="13" width="11.6640625" style="10" customWidth="1"/>
    <col min="14" max="15" width="11.6640625" style="192" customWidth="1"/>
    <col min="16" max="18" width="11.6640625" style="1" customWidth="1"/>
    <col min="19" max="20" width="11.6640625" style="194" customWidth="1"/>
    <col min="21" max="25" width="11.6640625" style="1" customWidth="1"/>
    <col min="26" max="26" width="11.6640625" style="196" customWidth="1"/>
    <col min="27" max="29" width="11.6640625" style="1" customWidth="1"/>
    <col min="30" max="30" width="11.6640625" style="196" customWidth="1"/>
    <col min="31" max="33" width="11.6640625" style="1" customWidth="1"/>
    <col min="34" max="34" width="11.6640625" style="196" customWidth="1"/>
    <col min="35" max="37" width="11.6640625" style="7" customWidth="1"/>
    <col min="38" max="38" width="11.6640625" style="198" customWidth="1"/>
    <col min="39" max="41" width="11.6640625" style="1" customWidth="1"/>
    <col min="42" max="42" width="11.6640625" style="200" customWidth="1"/>
    <col min="43" max="45" width="11.6640625" style="1" customWidth="1"/>
    <col min="46" max="46" width="11.6640625" style="200" customWidth="1"/>
    <col min="47" max="49" width="11.6640625" style="1" customWidth="1"/>
    <col min="50" max="50" width="11.6640625" style="200" customWidth="1"/>
    <col min="51" max="53" width="11.6640625" style="1" customWidth="1"/>
    <col min="54" max="56" width="11.6640625" style="381" customWidth="1"/>
    <col min="57" max="58" width="11.6640625" style="1" customWidth="1"/>
    <col min="59" max="59" width="11.21875" style="236"/>
    <col min="60" max="60" width="26.21875" style="1" customWidth="1"/>
    <col min="61" max="16384" width="11.21875" style="1"/>
  </cols>
  <sheetData>
    <row r="1" spans="1:60" s="9" customFormat="1" ht="119.65" customHeight="1">
      <c r="A1" s="9" t="s">
        <v>3</v>
      </c>
      <c r="B1" s="9" t="s">
        <v>4</v>
      </c>
      <c r="C1" s="11" t="s">
        <v>5</v>
      </c>
      <c r="D1" s="11" t="s">
        <v>6</v>
      </c>
      <c r="E1" s="11" t="s">
        <v>7</v>
      </c>
      <c r="F1" s="11" t="s">
        <v>8</v>
      </c>
      <c r="G1" s="191" t="s">
        <v>2</v>
      </c>
      <c r="H1" s="191" t="s">
        <v>9</v>
      </c>
      <c r="I1" s="191" t="s">
        <v>10</v>
      </c>
      <c r="J1" s="11" t="s">
        <v>11</v>
      </c>
      <c r="K1" s="11" t="s">
        <v>12</v>
      </c>
      <c r="L1" s="11" t="s">
        <v>13</v>
      </c>
      <c r="M1" s="11" t="s">
        <v>14</v>
      </c>
      <c r="N1" s="191" t="s">
        <v>15</v>
      </c>
      <c r="O1" s="191" t="s">
        <v>16</v>
      </c>
      <c r="P1" s="9" t="s">
        <v>17</v>
      </c>
      <c r="Q1" s="9" t="s">
        <v>18</v>
      </c>
      <c r="R1" s="9" t="s">
        <v>19</v>
      </c>
      <c r="S1" s="193" t="s">
        <v>20</v>
      </c>
      <c r="T1" s="209" t="s">
        <v>644</v>
      </c>
      <c r="U1" s="9" t="s">
        <v>21</v>
      </c>
      <c r="V1" s="9" t="s">
        <v>22</v>
      </c>
      <c r="W1" s="9" t="s">
        <v>23</v>
      </c>
      <c r="X1" s="9" t="s">
        <v>24</v>
      </c>
      <c r="Y1" s="9" t="s">
        <v>25</v>
      </c>
      <c r="Z1" s="195" t="s">
        <v>26</v>
      </c>
      <c r="AA1" s="9" t="s">
        <v>27</v>
      </c>
      <c r="AB1" s="9" t="s">
        <v>28</v>
      </c>
      <c r="AC1" s="9" t="s">
        <v>29</v>
      </c>
      <c r="AD1" s="195" t="s">
        <v>30</v>
      </c>
      <c r="AE1" s="9" t="s">
        <v>31</v>
      </c>
      <c r="AF1" s="9" t="s">
        <v>32</v>
      </c>
      <c r="AG1" s="9" t="s">
        <v>33</v>
      </c>
      <c r="AH1" s="195" t="s">
        <v>34</v>
      </c>
      <c r="AI1" s="11" t="s">
        <v>35</v>
      </c>
      <c r="AJ1" s="11" t="s">
        <v>36</v>
      </c>
      <c r="AK1" s="11" t="s">
        <v>37</v>
      </c>
      <c r="AL1" s="226" t="s">
        <v>38</v>
      </c>
      <c r="AM1" s="9" t="s">
        <v>39</v>
      </c>
      <c r="AN1" s="9" t="s">
        <v>40</v>
      </c>
      <c r="AO1" s="9" t="s">
        <v>41</v>
      </c>
      <c r="AP1" s="199" t="s">
        <v>42</v>
      </c>
      <c r="AQ1" s="9" t="s">
        <v>43</v>
      </c>
      <c r="AR1" s="9" t="s">
        <v>44</v>
      </c>
      <c r="AS1" s="9" t="s">
        <v>45</v>
      </c>
      <c r="AT1" s="199" t="s">
        <v>46</v>
      </c>
      <c r="AU1" s="9" t="s">
        <v>47</v>
      </c>
      <c r="AV1" s="9" t="s">
        <v>48</v>
      </c>
      <c r="AW1" s="9" t="s">
        <v>49</v>
      </c>
      <c r="AX1" s="199" t="s">
        <v>50</v>
      </c>
      <c r="AY1" s="9" t="s">
        <v>51</v>
      </c>
      <c r="AZ1" s="9" t="s">
        <v>52</v>
      </c>
      <c r="BA1" s="9" t="s">
        <v>53</v>
      </c>
      <c r="BB1" s="9" t="s">
        <v>55</v>
      </c>
      <c r="BC1" s="199" t="s">
        <v>56</v>
      </c>
      <c r="BD1" s="378" t="s">
        <v>54</v>
      </c>
      <c r="BE1" s="9" t="s">
        <v>57</v>
      </c>
      <c r="BF1" s="9" t="s">
        <v>58</v>
      </c>
      <c r="BG1" s="234" t="s">
        <v>59</v>
      </c>
      <c r="BH1" s="9" t="s">
        <v>60</v>
      </c>
    </row>
    <row r="2" spans="1:60">
      <c r="A2" s="1">
        <v>1993</v>
      </c>
      <c r="B2" s="1" t="s">
        <v>61</v>
      </c>
      <c r="C2" s="10">
        <v>0</v>
      </c>
      <c r="D2" s="10">
        <f t="shared" ref="D2:D65" si="0">138.455+10.303</f>
        <v>148.75800000000001</v>
      </c>
      <c r="E2" s="10">
        <v>0</v>
      </c>
      <c r="F2" s="10">
        <f t="shared" ref="F2:F65" si="1">56.53-10.303</f>
        <v>46.227000000000004</v>
      </c>
      <c r="G2" s="192">
        <f t="shared" ref="G2:G65" si="2">SUM(C2:F2)</f>
        <v>194.98500000000001</v>
      </c>
      <c r="H2" s="192">
        <f>+Roc_InfraMR[[#This Row],[Total Líneas de Explotación ]]</f>
        <v>194.98500000000001</v>
      </c>
      <c r="I2" s="192">
        <v>324.10200000000003</v>
      </c>
      <c r="J2" s="10">
        <f>+Roc_InfraMR[[#This Row],[A.01.2 -  Longitud de Líneas de Explotación No Electrificadas Vía Doble o Múltiple (km)]]*2+Roc_InfraMR[[#This Row],[A.01.1 -  Longitud de Líneas de Explotación No Electrificadas Vía Simple (km)]]</f>
        <v>297.51600000000002</v>
      </c>
      <c r="K2" s="10">
        <v>0</v>
      </c>
      <c r="L2" s="10">
        <f>+Roc_InfraMR[[#This Row],[A.02.2 -  Longitud de Líneas de Explotación Electrificadas Vía Doble o Múltiple (km)]]*2</f>
        <v>92.454000000000008</v>
      </c>
      <c r="M2" s="10">
        <v>0</v>
      </c>
      <c r="N2" s="192">
        <f>+Roc_InfraMR[[#This Row],[A.03.1 -  Longitud de Vías de Explotación No Electrificadas Troncales y Ramales (vía principal) (km)]]+Roc_InfraMR[[#This Row],[A.04.1 -  Longitud de Vías de Explotación Electrificadas Troncales y Ramales (vía principal) (km)]]</f>
        <v>389.97</v>
      </c>
      <c r="O2" s="192">
        <f>+Roc_InfraMR[[#This Row],[Total Vías (excluido Auxiliares)]]</f>
        <v>389.97</v>
      </c>
      <c r="P2" s="1">
        <v>61</v>
      </c>
      <c r="Q2" s="1">
        <v>5</v>
      </c>
      <c r="R2" s="1">
        <v>3</v>
      </c>
      <c r="S2" s="194">
        <f t="shared" ref="S2:S65" si="3">SUM(P2:R2)</f>
        <v>69</v>
      </c>
      <c r="T2" s="194">
        <v>69</v>
      </c>
      <c r="U2" s="1">
        <v>60</v>
      </c>
      <c r="V2" s="1">
        <v>68</v>
      </c>
      <c r="W2" s="1">
        <v>10</v>
      </c>
      <c r="X2" s="1">
        <v>23</v>
      </c>
      <c r="Y2" s="1">
        <v>0</v>
      </c>
      <c r="Z2" s="196">
        <f t="shared" ref="Z2:Z65" si="4">SUM(U2:Y2)</f>
        <v>161</v>
      </c>
      <c r="AA2" s="1">
        <v>62</v>
      </c>
      <c r="AB2" s="1">
        <v>26</v>
      </c>
      <c r="AC2" s="1">
        <v>161</v>
      </c>
      <c r="AD2" s="196">
        <f t="shared" ref="AD2:AD65" si="5">SUM(AA2:AC2)</f>
        <v>249</v>
      </c>
      <c r="AE2" s="1">
        <v>23</v>
      </c>
      <c r="AF2" s="1">
        <v>29</v>
      </c>
      <c r="AG2" s="1">
        <v>132</v>
      </c>
      <c r="AH2" s="196">
        <f t="shared" ref="AH2:AH65" si="6">SUM(AE2:AG2)</f>
        <v>184</v>
      </c>
      <c r="AI2" s="10">
        <v>60.414999999999999</v>
      </c>
      <c r="AJ2" s="10">
        <v>0</v>
      </c>
      <c r="AK2" s="10">
        <v>166.46899999999999</v>
      </c>
      <c r="AL2" s="222">
        <f t="shared" ref="AL2:AL65" si="7">SUM(AI2:AK2)</f>
        <v>226.88399999999999</v>
      </c>
      <c r="AM2" s="1">
        <v>3</v>
      </c>
      <c r="AN2" s="1">
        <v>8</v>
      </c>
      <c r="AO2" s="1">
        <v>29</v>
      </c>
      <c r="AP2" s="200">
        <f t="shared" ref="AP2:AP65" si="8">SUM(AM2:AO2)</f>
        <v>40</v>
      </c>
      <c r="AQ2" s="1">
        <v>113</v>
      </c>
      <c r="AR2" s="1">
        <v>58</v>
      </c>
      <c r="AS2" s="1">
        <v>39</v>
      </c>
      <c r="AT2" s="200">
        <f>+Roc_InfraMR[[#This Row],[B.02.3 - Parque de Coches Eléctricos Motrices Tipo R]]+Roc_InfraMR[[#This Row],[B.02.2 - Parque de Coches Eléctricos Motrices Remolcados Tipo R]]+Roc_InfraMR[[#This Row],[B.02.1 - Parque de Coches Eléctricos Motrices]]</f>
        <v>210</v>
      </c>
      <c r="AU2" s="1">
        <v>0</v>
      </c>
      <c r="AV2" s="1">
        <v>0</v>
      </c>
      <c r="AW2" s="1">
        <v>0</v>
      </c>
      <c r="AX2" s="200">
        <f>+SUM(Roc_InfraMR[[#This Row],[B.03.1 - Parque de Coches Motores Motrices Remolcados]:[B.03.3 - Parque de Coches Motores Motrices Cabina]])</f>
        <v>0</v>
      </c>
      <c r="AY2" s="1">
        <v>158</v>
      </c>
      <c r="AZ2" s="1">
        <v>52</v>
      </c>
      <c r="BA2" s="1">
        <v>15</v>
      </c>
      <c r="BB2" s="1">
        <v>0</v>
      </c>
      <c r="BC2" s="200">
        <f>SUM(AY2:BB2)</f>
        <v>225</v>
      </c>
      <c r="BD2" s="356">
        <v>102</v>
      </c>
      <c r="BE2" s="1">
        <v>0</v>
      </c>
      <c r="BF2" s="1">
        <v>20</v>
      </c>
      <c r="BG2" s="235">
        <v>1676</v>
      </c>
    </row>
    <row r="3" spans="1:60">
      <c r="A3" s="1">
        <v>1993</v>
      </c>
      <c r="B3" s="1" t="s">
        <v>62</v>
      </c>
      <c r="C3" s="10">
        <v>0</v>
      </c>
      <c r="D3" s="10">
        <f t="shared" si="0"/>
        <v>148.75800000000001</v>
      </c>
      <c r="E3" s="10">
        <v>0</v>
      </c>
      <c r="F3" s="10">
        <f t="shared" si="1"/>
        <v>46.227000000000004</v>
      </c>
      <c r="G3" s="192">
        <f t="shared" si="2"/>
        <v>194.98500000000001</v>
      </c>
      <c r="H3" s="192">
        <f>+Roc_InfraMR[[#This Row],[Total Líneas de Explotación ]]</f>
        <v>194.98500000000001</v>
      </c>
      <c r="I3" s="192">
        <v>324.10200000000003</v>
      </c>
      <c r="J3" s="10">
        <f>+Roc_InfraMR[[#This Row],[A.01.2 -  Longitud de Líneas de Explotación No Electrificadas Vía Doble o Múltiple (km)]]*2+Roc_InfraMR[[#This Row],[A.01.1 -  Longitud de Líneas de Explotación No Electrificadas Vía Simple (km)]]</f>
        <v>297.51600000000002</v>
      </c>
      <c r="K3" s="10">
        <v>0</v>
      </c>
      <c r="L3" s="10">
        <f>+Roc_InfraMR[[#This Row],[A.02.2 -  Longitud de Líneas de Explotación Electrificadas Vía Doble o Múltiple (km)]]*2</f>
        <v>92.454000000000008</v>
      </c>
      <c r="M3" s="10">
        <v>0</v>
      </c>
      <c r="N3" s="192">
        <f>+Roc_InfraMR[[#This Row],[A.03.1 -  Longitud de Vías de Explotación No Electrificadas Troncales y Ramales (vía principal) (km)]]+Roc_InfraMR[[#This Row],[A.04.1 -  Longitud de Vías de Explotación Electrificadas Troncales y Ramales (vía principal) (km)]]</f>
        <v>389.97</v>
      </c>
      <c r="O3" s="192">
        <f>+Roc_InfraMR[[#This Row],[Total Vías (excluido Auxiliares)]]</f>
        <v>389.97</v>
      </c>
      <c r="P3" s="1">
        <v>61</v>
      </c>
      <c r="Q3" s="1">
        <v>5</v>
      </c>
      <c r="R3" s="1">
        <v>3</v>
      </c>
      <c r="S3" s="194">
        <f t="shared" si="3"/>
        <v>69</v>
      </c>
      <c r="T3" s="194">
        <v>69</v>
      </c>
      <c r="U3" s="1">
        <v>60</v>
      </c>
      <c r="V3" s="1">
        <v>68</v>
      </c>
      <c r="W3" s="1">
        <v>10</v>
      </c>
      <c r="X3" s="1">
        <v>23</v>
      </c>
      <c r="Y3" s="1">
        <v>0</v>
      </c>
      <c r="Z3" s="196">
        <f t="shared" si="4"/>
        <v>161</v>
      </c>
      <c r="AA3" s="1">
        <v>62</v>
      </c>
      <c r="AB3" s="1">
        <v>26</v>
      </c>
      <c r="AC3" s="1">
        <v>161</v>
      </c>
      <c r="AD3" s="196">
        <f t="shared" si="5"/>
        <v>249</v>
      </c>
      <c r="AE3" s="1">
        <v>23</v>
      </c>
      <c r="AF3" s="1">
        <v>29</v>
      </c>
      <c r="AG3" s="1">
        <v>132</v>
      </c>
      <c r="AH3" s="196">
        <f t="shared" si="6"/>
        <v>184</v>
      </c>
      <c r="AI3" s="10">
        <v>60.414999999999999</v>
      </c>
      <c r="AJ3" s="10">
        <v>0</v>
      </c>
      <c r="AK3" s="10">
        <v>166.46899999999999</v>
      </c>
      <c r="AL3" s="222">
        <f t="shared" si="7"/>
        <v>226.88399999999999</v>
      </c>
      <c r="AM3" s="1">
        <v>3</v>
      </c>
      <c r="AN3" s="1">
        <v>8</v>
      </c>
      <c r="AO3" s="1">
        <v>29</v>
      </c>
      <c r="AP3" s="200">
        <f t="shared" si="8"/>
        <v>40</v>
      </c>
      <c r="AQ3" s="1">
        <v>113</v>
      </c>
      <c r="AR3" s="1">
        <v>58</v>
      </c>
      <c r="AS3" s="1">
        <v>39</v>
      </c>
      <c r="AT3" s="200">
        <f>+Roc_InfraMR[[#This Row],[B.02.3 - Parque de Coches Eléctricos Motrices Tipo R]]+Roc_InfraMR[[#This Row],[B.02.2 - Parque de Coches Eléctricos Motrices Remolcados Tipo R]]+Roc_InfraMR[[#This Row],[B.02.1 - Parque de Coches Eléctricos Motrices]]</f>
        <v>210</v>
      </c>
      <c r="AU3" s="1">
        <v>0</v>
      </c>
      <c r="AV3" s="1">
        <v>0</v>
      </c>
      <c r="AW3" s="1">
        <v>0</v>
      </c>
      <c r="AX3" s="200">
        <f>+SUM(Roc_InfraMR[[#This Row],[B.03.1 - Parque de Coches Motores Motrices Remolcados]:[B.03.3 - Parque de Coches Motores Motrices Cabina]])</f>
        <v>0</v>
      </c>
      <c r="AY3" s="1">
        <v>158</v>
      </c>
      <c r="AZ3" s="1">
        <v>52</v>
      </c>
      <c r="BA3" s="1">
        <v>15</v>
      </c>
      <c r="BB3" s="1">
        <v>0</v>
      </c>
      <c r="BC3" s="200">
        <f>SUM(AY3:BB3)</f>
        <v>225</v>
      </c>
      <c r="BD3" s="356">
        <v>102</v>
      </c>
      <c r="BE3" s="1">
        <v>0</v>
      </c>
      <c r="BF3" s="1">
        <v>20</v>
      </c>
      <c r="BG3" s="235">
        <v>1676</v>
      </c>
    </row>
    <row r="4" spans="1:60">
      <c r="A4" s="1">
        <v>1993</v>
      </c>
      <c r="B4" s="1" t="s">
        <v>63</v>
      </c>
      <c r="C4" s="10">
        <v>0</v>
      </c>
      <c r="D4" s="10">
        <f t="shared" si="0"/>
        <v>148.75800000000001</v>
      </c>
      <c r="E4" s="10">
        <v>0</v>
      </c>
      <c r="F4" s="10">
        <f t="shared" si="1"/>
        <v>46.227000000000004</v>
      </c>
      <c r="G4" s="192">
        <f t="shared" si="2"/>
        <v>194.98500000000001</v>
      </c>
      <c r="H4" s="192">
        <f>+Roc_InfraMR[[#This Row],[Total Líneas de Explotación ]]</f>
        <v>194.98500000000001</v>
      </c>
      <c r="I4" s="192">
        <v>324.10200000000003</v>
      </c>
      <c r="J4" s="10">
        <f>+Roc_InfraMR[[#This Row],[A.01.2 -  Longitud de Líneas de Explotación No Electrificadas Vía Doble o Múltiple (km)]]*2+Roc_InfraMR[[#This Row],[A.01.1 -  Longitud de Líneas de Explotación No Electrificadas Vía Simple (km)]]</f>
        <v>297.51600000000002</v>
      </c>
      <c r="K4" s="10">
        <v>0</v>
      </c>
      <c r="L4" s="10">
        <f>+Roc_InfraMR[[#This Row],[A.02.2 -  Longitud de Líneas de Explotación Electrificadas Vía Doble o Múltiple (km)]]*2</f>
        <v>92.454000000000008</v>
      </c>
      <c r="M4" s="10">
        <v>0</v>
      </c>
      <c r="N4" s="192">
        <f>+Roc_InfraMR[[#This Row],[A.03.1 -  Longitud de Vías de Explotación No Electrificadas Troncales y Ramales (vía principal) (km)]]+Roc_InfraMR[[#This Row],[A.04.1 -  Longitud de Vías de Explotación Electrificadas Troncales y Ramales (vía principal) (km)]]</f>
        <v>389.97</v>
      </c>
      <c r="O4" s="192">
        <f>+Roc_InfraMR[[#This Row],[Total Vías (excluido Auxiliares)]]</f>
        <v>389.97</v>
      </c>
      <c r="P4" s="1">
        <v>61</v>
      </c>
      <c r="Q4" s="1">
        <v>5</v>
      </c>
      <c r="R4" s="1">
        <v>3</v>
      </c>
      <c r="S4" s="194">
        <f t="shared" si="3"/>
        <v>69</v>
      </c>
      <c r="T4" s="194">
        <v>69</v>
      </c>
      <c r="U4" s="1">
        <v>60</v>
      </c>
      <c r="V4" s="1">
        <v>68</v>
      </c>
      <c r="W4" s="1">
        <v>10</v>
      </c>
      <c r="X4" s="1">
        <v>23</v>
      </c>
      <c r="Y4" s="1">
        <v>0</v>
      </c>
      <c r="Z4" s="196">
        <f t="shared" si="4"/>
        <v>161</v>
      </c>
      <c r="AA4" s="1">
        <v>62</v>
      </c>
      <c r="AB4" s="1">
        <v>26</v>
      </c>
      <c r="AC4" s="1">
        <v>161</v>
      </c>
      <c r="AD4" s="196">
        <f t="shared" si="5"/>
        <v>249</v>
      </c>
      <c r="AE4" s="1">
        <v>23</v>
      </c>
      <c r="AF4" s="1">
        <v>29</v>
      </c>
      <c r="AG4" s="1">
        <v>132</v>
      </c>
      <c r="AH4" s="196">
        <f t="shared" si="6"/>
        <v>184</v>
      </c>
      <c r="AI4" s="10">
        <v>60.414999999999999</v>
      </c>
      <c r="AJ4" s="10">
        <v>0</v>
      </c>
      <c r="AK4" s="10">
        <v>166.46899999999999</v>
      </c>
      <c r="AL4" s="222">
        <f t="shared" si="7"/>
        <v>226.88399999999999</v>
      </c>
      <c r="AM4" s="1">
        <v>3</v>
      </c>
      <c r="AN4" s="1">
        <v>8</v>
      </c>
      <c r="AO4" s="1">
        <v>29</v>
      </c>
      <c r="AP4" s="200">
        <f t="shared" si="8"/>
        <v>40</v>
      </c>
      <c r="AQ4" s="1">
        <v>113</v>
      </c>
      <c r="AR4" s="1">
        <v>58</v>
      </c>
      <c r="AS4" s="1">
        <v>39</v>
      </c>
      <c r="AT4" s="200">
        <f>+Roc_InfraMR[[#This Row],[B.02.3 - Parque de Coches Eléctricos Motrices Tipo R]]+Roc_InfraMR[[#This Row],[B.02.2 - Parque de Coches Eléctricos Motrices Remolcados Tipo R]]+Roc_InfraMR[[#This Row],[B.02.1 - Parque de Coches Eléctricos Motrices]]</f>
        <v>210</v>
      </c>
      <c r="AU4" s="1">
        <v>0</v>
      </c>
      <c r="AV4" s="1">
        <v>0</v>
      </c>
      <c r="AW4" s="1">
        <v>0</v>
      </c>
      <c r="AX4" s="200">
        <f>+SUM(Roc_InfraMR[[#This Row],[B.03.1 - Parque de Coches Motores Motrices Remolcados]:[B.03.3 - Parque de Coches Motores Motrices Cabina]])</f>
        <v>0</v>
      </c>
      <c r="AY4" s="1">
        <v>158</v>
      </c>
      <c r="AZ4" s="1">
        <v>52</v>
      </c>
      <c r="BA4" s="1">
        <v>15</v>
      </c>
      <c r="BB4" s="1">
        <v>0</v>
      </c>
      <c r="BC4" s="200">
        <f>SUM(AY4:BB4)</f>
        <v>225</v>
      </c>
      <c r="BD4" s="356">
        <v>102</v>
      </c>
      <c r="BE4" s="1">
        <v>0</v>
      </c>
      <c r="BF4" s="1">
        <v>20</v>
      </c>
      <c r="BG4" s="235">
        <v>1676</v>
      </c>
    </row>
    <row r="5" spans="1:60">
      <c r="A5" s="1">
        <v>1993</v>
      </c>
      <c r="B5" s="1" t="s">
        <v>64</v>
      </c>
      <c r="C5" s="10">
        <v>0</v>
      </c>
      <c r="D5" s="10">
        <f t="shared" si="0"/>
        <v>148.75800000000001</v>
      </c>
      <c r="E5" s="10">
        <v>0</v>
      </c>
      <c r="F5" s="10">
        <f t="shared" si="1"/>
        <v>46.227000000000004</v>
      </c>
      <c r="G5" s="192">
        <f t="shared" si="2"/>
        <v>194.98500000000001</v>
      </c>
      <c r="H5" s="192">
        <f>+Roc_InfraMR[[#This Row],[Total Líneas de Explotación ]]</f>
        <v>194.98500000000001</v>
      </c>
      <c r="I5" s="192">
        <v>324.10200000000003</v>
      </c>
      <c r="J5" s="10">
        <f>+Roc_InfraMR[[#This Row],[A.01.2 -  Longitud de Líneas de Explotación No Electrificadas Vía Doble o Múltiple (km)]]*2+Roc_InfraMR[[#This Row],[A.01.1 -  Longitud de Líneas de Explotación No Electrificadas Vía Simple (km)]]</f>
        <v>297.51600000000002</v>
      </c>
      <c r="K5" s="10">
        <v>0</v>
      </c>
      <c r="L5" s="10">
        <f>+Roc_InfraMR[[#This Row],[A.02.2 -  Longitud de Líneas de Explotación Electrificadas Vía Doble o Múltiple (km)]]*2</f>
        <v>92.454000000000008</v>
      </c>
      <c r="M5" s="10">
        <v>0</v>
      </c>
      <c r="N5" s="192">
        <f>+Roc_InfraMR[[#This Row],[A.03.1 -  Longitud de Vías de Explotación No Electrificadas Troncales y Ramales (vía principal) (km)]]+Roc_InfraMR[[#This Row],[A.04.1 -  Longitud de Vías de Explotación Electrificadas Troncales y Ramales (vía principal) (km)]]</f>
        <v>389.97</v>
      </c>
      <c r="O5" s="192">
        <f>+Roc_InfraMR[[#This Row],[Total Vías (excluido Auxiliares)]]</f>
        <v>389.97</v>
      </c>
      <c r="P5" s="1">
        <v>61</v>
      </c>
      <c r="Q5" s="1">
        <v>5</v>
      </c>
      <c r="R5" s="1">
        <v>3</v>
      </c>
      <c r="S5" s="194">
        <f t="shared" si="3"/>
        <v>69</v>
      </c>
      <c r="T5" s="194">
        <v>69</v>
      </c>
      <c r="U5" s="1">
        <v>60</v>
      </c>
      <c r="V5" s="1">
        <v>68</v>
      </c>
      <c r="W5" s="1">
        <v>10</v>
      </c>
      <c r="X5" s="1">
        <v>23</v>
      </c>
      <c r="Y5" s="1">
        <v>0</v>
      </c>
      <c r="Z5" s="196">
        <f t="shared" si="4"/>
        <v>161</v>
      </c>
      <c r="AA5" s="1">
        <v>62</v>
      </c>
      <c r="AB5" s="1">
        <v>26</v>
      </c>
      <c r="AC5" s="1">
        <v>161</v>
      </c>
      <c r="AD5" s="196">
        <f t="shared" si="5"/>
        <v>249</v>
      </c>
      <c r="AE5" s="1">
        <v>23</v>
      </c>
      <c r="AF5" s="1">
        <v>29</v>
      </c>
      <c r="AG5" s="1">
        <v>132</v>
      </c>
      <c r="AH5" s="196">
        <f t="shared" si="6"/>
        <v>184</v>
      </c>
      <c r="AI5" s="10">
        <v>60.414999999999999</v>
      </c>
      <c r="AJ5" s="10">
        <v>0</v>
      </c>
      <c r="AK5" s="10">
        <v>166.46899999999999</v>
      </c>
      <c r="AL5" s="222">
        <f t="shared" si="7"/>
        <v>226.88399999999999</v>
      </c>
      <c r="AM5" s="1">
        <v>3</v>
      </c>
      <c r="AN5" s="1">
        <v>8</v>
      </c>
      <c r="AO5" s="1">
        <v>29</v>
      </c>
      <c r="AP5" s="200">
        <f t="shared" si="8"/>
        <v>40</v>
      </c>
      <c r="AQ5" s="1">
        <v>113</v>
      </c>
      <c r="AR5" s="1">
        <v>58</v>
      </c>
      <c r="AS5" s="1">
        <v>39</v>
      </c>
      <c r="AT5" s="200">
        <f>+Roc_InfraMR[[#This Row],[B.02.3 - Parque de Coches Eléctricos Motrices Tipo R]]+Roc_InfraMR[[#This Row],[B.02.2 - Parque de Coches Eléctricos Motrices Remolcados Tipo R]]+Roc_InfraMR[[#This Row],[B.02.1 - Parque de Coches Eléctricos Motrices]]</f>
        <v>210</v>
      </c>
      <c r="AU5" s="1">
        <v>0</v>
      </c>
      <c r="AV5" s="1">
        <v>0</v>
      </c>
      <c r="AW5" s="1">
        <v>0</v>
      </c>
      <c r="AX5" s="200">
        <f>+SUM(Roc_InfraMR[[#This Row],[B.03.1 - Parque de Coches Motores Motrices Remolcados]:[B.03.3 - Parque de Coches Motores Motrices Cabina]])</f>
        <v>0</v>
      </c>
      <c r="AY5" s="1">
        <v>158</v>
      </c>
      <c r="AZ5" s="1">
        <v>52</v>
      </c>
      <c r="BA5" s="1">
        <v>15</v>
      </c>
      <c r="BB5" s="1">
        <v>0</v>
      </c>
      <c r="BC5" s="200">
        <f>SUM(AY5:BB5)</f>
        <v>225</v>
      </c>
      <c r="BD5" s="356">
        <v>102</v>
      </c>
      <c r="BE5" s="1">
        <v>0</v>
      </c>
      <c r="BF5" s="1">
        <v>20</v>
      </c>
      <c r="BG5" s="235">
        <v>1676</v>
      </c>
    </row>
    <row r="6" spans="1:60">
      <c r="A6" s="1">
        <v>1993</v>
      </c>
      <c r="B6" s="1" t="s">
        <v>65</v>
      </c>
      <c r="C6" s="10">
        <v>0</v>
      </c>
      <c r="D6" s="10">
        <f t="shared" si="0"/>
        <v>148.75800000000001</v>
      </c>
      <c r="E6" s="10">
        <v>0</v>
      </c>
      <c r="F6" s="10">
        <f t="shared" si="1"/>
        <v>46.227000000000004</v>
      </c>
      <c r="G6" s="192">
        <f t="shared" si="2"/>
        <v>194.98500000000001</v>
      </c>
      <c r="H6" s="192">
        <f>+Roc_InfraMR[[#This Row],[Total Líneas de Explotación ]]</f>
        <v>194.98500000000001</v>
      </c>
      <c r="I6" s="192">
        <v>324.10200000000003</v>
      </c>
      <c r="J6" s="10">
        <f>+Roc_InfraMR[[#This Row],[A.01.2 -  Longitud de Líneas de Explotación No Electrificadas Vía Doble o Múltiple (km)]]*2+Roc_InfraMR[[#This Row],[A.01.1 -  Longitud de Líneas de Explotación No Electrificadas Vía Simple (km)]]</f>
        <v>297.51600000000002</v>
      </c>
      <c r="K6" s="10">
        <v>0</v>
      </c>
      <c r="L6" s="10">
        <f>+Roc_InfraMR[[#This Row],[A.02.2 -  Longitud de Líneas de Explotación Electrificadas Vía Doble o Múltiple (km)]]*2</f>
        <v>92.454000000000008</v>
      </c>
      <c r="M6" s="10">
        <v>0</v>
      </c>
      <c r="N6" s="192">
        <f>+Roc_InfraMR[[#This Row],[A.03.1 -  Longitud de Vías de Explotación No Electrificadas Troncales y Ramales (vía principal) (km)]]+Roc_InfraMR[[#This Row],[A.04.1 -  Longitud de Vías de Explotación Electrificadas Troncales y Ramales (vía principal) (km)]]</f>
        <v>389.97</v>
      </c>
      <c r="O6" s="192">
        <f>+Roc_InfraMR[[#This Row],[Total Vías (excluido Auxiliares)]]</f>
        <v>389.97</v>
      </c>
      <c r="P6" s="1">
        <v>61</v>
      </c>
      <c r="Q6" s="1">
        <v>5</v>
      </c>
      <c r="R6" s="1">
        <v>3</v>
      </c>
      <c r="S6" s="194">
        <f t="shared" si="3"/>
        <v>69</v>
      </c>
      <c r="T6" s="194">
        <v>69</v>
      </c>
      <c r="U6" s="1">
        <v>60</v>
      </c>
      <c r="V6" s="1">
        <v>68</v>
      </c>
      <c r="W6" s="1">
        <v>10</v>
      </c>
      <c r="X6" s="1">
        <v>23</v>
      </c>
      <c r="Y6" s="1">
        <v>0</v>
      </c>
      <c r="Z6" s="196">
        <f t="shared" si="4"/>
        <v>161</v>
      </c>
      <c r="AA6" s="1">
        <v>62</v>
      </c>
      <c r="AB6" s="1">
        <v>26</v>
      </c>
      <c r="AC6" s="1">
        <v>161</v>
      </c>
      <c r="AD6" s="196">
        <f t="shared" si="5"/>
        <v>249</v>
      </c>
      <c r="AE6" s="1">
        <v>23</v>
      </c>
      <c r="AF6" s="1">
        <v>29</v>
      </c>
      <c r="AG6" s="1">
        <v>132</v>
      </c>
      <c r="AH6" s="196">
        <f t="shared" si="6"/>
        <v>184</v>
      </c>
      <c r="AI6" s="10">
        <v>60.414999999999999</v>
      </c>
      <c r="AJ6" s="10">
        <v>0</v>
      </c>
      <c r="AK6" s="10">
        <v>166.46899999999999</v>
      </c>
      <c r="AL6" s="222">
        <f t="shared" si="7"/>
        <v>226.88399999999999</v>
      </c>
      <c r="AM6" s="1">
        <v>3</v>
      </c>
      <c r="AN6" s="1">
        <v>8</v>
      </c>
      <c r="AO6" s="1">
        <v>29</v>
      </c>
      <c r="AP6" s="200">
        <f t="shared" si="8"/>
        <v>40</v>
      </c>
      <c r="AQ6" s="1">
        <v>113</v>
      </c>
      <c r="AR6" s="1">
        <v>58</v>
      </c>
      <c r="AS6" s="1">
        <v>39</v>
      </c>
      <c r="AT6" s="200">
        <f>+Roc_InfraMR[[#This Row],[B.02.3 - Parque de Coches Eléctricos Motrices Tipo R]]+Roc_InfraMR[[#This Row],[B.02.2 - Parque de Coches Eléctricos Motrices Remolcados Tipo R]]+Roc_InfraMR[[#This Row],[B.02.1 - Parque de Coches Eléctricos Motrices]]</f>
        <v>210</v>
      </c>
      <c r="AU6" s="1">
        <v>0</v>
      </c>
      <c r="AV6" s="1">
        <v>0</v>
      </c>
      <c r="AW6" s="1">
        <v>0</v>
      </c>
      <c r="AX6" s="200">
        <f>+SUM(Roc_InfraMR[[#This Row],[B.03.1 - Parque de Coches Motores Motrices Remolcados]:[B.03.3 - Parque de Coches Motores Motrices Cabina]])</f>
        <v>0</v>
      </c>
      <c r="AY6" s="1">
        <v>158</v>
      </c>
      <c r="AZ6" s="1">
        <v>52</v>
      </c>
      <c r="BA6" s="1">
        <v>15</v>
      </c>
      <c r="BB6" s="1">
        <v>0</v>
      </c>
      <c r="BC6" s="200">
        <f>SUM(AY6:BB6)</f>
        <v>225</v>
      </c>
      <c r="BD6" s="356">
        <v>102</v>
      </c>
      <c r="BE6" s="1">
        <v>0</v>
      </c>
      <c r="BF6" s="1">
        <v>20</v>
      </c>
      <c r="BG6" s="235">
        <v>1676</v>
      </c>
    </row>
    <row r="7" spans="1:60">
      <c r="A7" s="1">
        <v>1993</v>
      </c>
      <c r="B7" s="1" t="s">
        <v>66</v>
      </c>
      <c r="C7" s="10">
        <v>0</v>
      </c>
      <c r="D7" s="10">
        <f t="shared" si="0"/>
        <v>148.75800000000001</v>
      </c>
      <c r="E7" s="10">
        <v>0</v>
      </c>
      <c r="F7" s="10">
        <f t="shared" si="1"/>
        <v>46.227000000000004</v>
      </c>
      <c r="G7" s="192">
        <f t="shared" si="2"/>
        <v>194.98500000000001</v>
      </c>
      <c r="H7" s="192">
        <f>+Roc_InfraMR[[#This Row],[Total Líneas de Explotación ]]</f>
        <v>194.98500000000001</v>
      </c>
      <c r="I7" s="192">
        <v>324.10200000000003</v>
      </c>
      <c r="J7" s="10">
        <f>+Roc_InfraMR[[#This Row],[A.01.2 -  Longitud de Líneas de Explotación No Electrificadas Vía Doble o Múltiple (km)]]*2+Roc_InfraMR[[#This Row],[A.01.1 -  Longitud de Líneas de Explotación No Electrificadas Vía Simple (km)]]</f>
        <v>297.51600000000002</v>
      </c>
      <c r="K7" s="10">
        <v>0</v>
      </c>
      <c r="L7" s="10">
        <f>+Roc_InfraMR[[#This Row],[A.02.2 -  Longitud de Líneas de Explotación Electrificadas Vía Doble o Múltiple (km)]]*2</f>
        <v>92.454000000000008</v>
      </c>
      <c r="M7" s="10">
        <v>0</v>
      </c>
      <c r="N7" s="192">
        <f>+Roc_InfraMR[[#This Row],[A.03.1 -  Longitud de Vías de Explotación No Electrificadas Troncales y Ramales (vía principal) (km)]]+Roc_InfraMR[[#This Row],[A.04.1 -  Longitud de Vías de Explotación Electrificadas Troncales y Ramales (vía principal) (km)]]</f>
        <v>389.97</v>
      </c>
      <c r="O7" s="192">
        <f>+Roc_InfraMR[[#This Row],[Total Vías (excluido Auxiliares)]]</f>
        <v>389.97</v>
      </c>
      <c r="P7" s="1">
        <v>61</v>
      </c>
      <c r="Q7" s="1">
        <v>5</v>
      </c>
      <c r="R7" s="1">
        <v>3</v>
      </c>
      <c r="S7" s="194">
        <f t="shared" si="3"/>
        <v>69</v>
      </c>
      <c r="T7" s="194">
        <v>69</v>
      </c>
      <c r="U7" s="1">
        <v>60</v>
      </c>
      <c r="V7" s="1">
        <v>68</v>
      </c>
      <c r="W7" s="1">
        <v>10</v>
      </c>
      <c r="X7" s="1">
        <v>23</v>
      </c>
      <c r="Y7" s="1">
        <v>0</v>
      </c>
      <c r="Z7" s="196">
        <f t="shared" si="4"/>
        <v>161</v>
      </c>
      <c r="AA7" s="1">
        <v>62</v>
      </c>
      <c r="AB7" s="1">
        <v>26</v>
      </c>
      <c r="AC7" s="1">
        <v>161</v>
      </c>
      <c r="AD7" s="196">
        <f t="shared" si="5"/>
        <v>249</v>
      </c>
      <c r="AE7" s="1">
        <v>23</v>
      </c>
      <c r="AF7" s="1">
        <v>29</v>
      </c>
      <c r="AG7" s="1">
        <v>132</v>
      </c>
      <c r="AH7" s="196">
        <f t="shared" si="6"/>
        <v>184</v>
      </c>
      <c r="AI7" s="10">
        <v>60.414999999999999</v>
      </c>
      <c r="AJ7" s="10">
        <v>0</v>
      </c>
      <c r="AK7" s="10">
        <v>166.46899999999999</v>
      </c>
      <c r="AL7" s="222">
        <f t="shared" si="7"/>
        <v>226.88399999999999</v>
      </c>
      <c r="AM7" s="1">
        <v>3</v>
      </c>
      <c r="AN7" s="1">
        <v>8</v>
      </c>
      <c r="AO7" s="1">
        <v>29</v>
      </c>
      <c r="AP7" s="200">
        <f t="shared" si="8"/>
        <v>40</v>
      </c>
      <c r="AQ7" s="1">
        <v>113</v>
      </c>
      <c r="AR7" s="1">
        <v>58</v>
      </c>
      <c r="AS7" s="1">
        <v>39</v>
      </c>
      <c r="AT7" s="200">
        <f>+Roc_InfraMR[[#This Row],[B.02.3 - Parque de Coches Eléctricos Motrices Tipo R]]+Roc_InfraMR[[#This Row],[B.02.2 - Parque de Coches Eléctricos Motrices Remolcados Tipo R]]+Roc_InfraMR[[#This Row],[B.02.1 - Parque de Coches Eléctricos Motrices]]</f>
        <v>210</v>
      </c>
      <c r="AU7" s="1">
        <v>0</v>
      </c>
      <c r="AV7" s="1">
        <v>0</v>
      </c>
      <c r="AW7" s="1">
        <v>0</v>
      </c>
      <c r="AX7" s="200">
        <f>+SUM(Roc_InfraMR[[#This Row],[B.03.1 - Parque de Coches Motores Motrices Remolcados]:[B.03.3 - Parque de Coches Motores Motrices Cabina]])</f>
        <v>0</v>
      </c>
      <c r="AY7" s="1">
        <v>158</v>
      </c>
      <c r="AZ7" s="1">
        <v>52</v>
      </c>
      <c r="BA7" s="1">
        <v>15</v>
      </c>
      <c r="BB7" s="1">
        <v>0</v>
      </c>
      <c r="BC7" s="200">
        <f>SUM(AY7:BB7)</f>
        <v>225</v>
      </c>
      <c r="BD7" s="356">
        <v>102</v>
      </c>
      <c r="BE7" s="1">
        <v>0</v>
      </c>
      <c r="BF7" s="1">
        <v>20</v>
      </c>
      <c r="BG7" s="235">
        <v>1676</v>
      </c>
    </row>
    <row r="8" spans="1:60">
      <c r="A8" s="1">
        <v>1993</v>
      </c>
      <c r="B8" s="1" t="s">
        <v>67</v>
      </c>
      <c r="C8" s="10">
        <v>0</v>
      </c>
      <c r="D8" s="10">
        <f t="shared" si="0"/>
        <v>148.75800000000001</v>
      </c>
      <c r="E8" s="10">
        <v>0</v>
      </c>
      <c r="F8" s="10">
        <f t="shared" si="1"/>
        <v>46.227000000000004</v>
      </c>
      <c r="G8" s="192">
        <f t="shared" si="2"/>
        <v>194.98500000000001</v>
      </c>
      <c r="H8" s="192">
        <f>+Roc_InfraMR[[#This Row],[Total Líneas de Explotación ]]</f>
        <v>194.98500000000001</v>
      </c>
      <c r="I8" s="192">
        <v>324.10200000000003</v>
      </c>
      <c r="J8" s="10">
        <f>+Roc_InfraMR[[#This Row],[A.01.2 -  Longitud de Líneas de Explotación No Electrificadas Vía Doble o Múltiple (km)]]*2+Roc_InfraMR[[#This Row],[A.01.1 -  Longitud de Líneas de Explotación No Electrificadas Vía Simple (km)]]</f>
        <v>297.51600000000002</v>
      </c>
      <c r="K8" s="10">
        <v>0</v>
      </c>
      <c r="L8" s="10">
        <f>+Roc_InfraMR[[#This Row],[A.02.2 -  Longitud de Líneas de Explotación Electrificadas Vía Doble o Múltiple (km)]]*2</f>
        <v>92.454000000000008</v>
      </c>
      <c r="M8" s="10">
        <v>0</v>
      </c>
      <c r="N8" s="192">
        <f>+Roc_InfraMR[[#This Row],[A.03.1 -  Longitud de Vías de Explotación No Electrificadas Troncales y Ramales (vía principal) (km)]]+Roc_InfraMR[[#This Row],[A.04.1 -  Longitud de Vías de Explotación Electrificadas Troncales y Ramales (vía principal) (km)]]</f>
        <v>389.97</v>
      </c>
      <c r="O8" s="192">
        <f>+Roc_InfraMR[[#This Row],[Total Vías (excluido Auxiliares)]]</f>
        <v>389.97</v>
      </c>
      <c r="P8" s="1">
        <v>61</v>
      </c>
      <c r="Q8" s="1">
        <v>5</v>
      </c>
      <c r="R8" s="1">
        <v>3</v>
      </c>
      <c r="S8" s="194">
        <f t="shared" si="3"/>
        <v>69</v>
      </c>
      <c r="T8" s="194">
        <v>69</v>
      </c>
      <c r="U8" s="1">
        <v>60</v>
      </c>
      <c r="V8" s="1">
        <v>68</v>
      </c>
      <c r="W8" s="1">
        <v>10</v>
      </c>
      <c r="X8" s="1">
        <v>23</v>
      </c>
      <c r="Y8" s="1">
        <v>0</v>
      </c>
      <c r="Z8" s="196">
        <f t="shared" si="4"/>
        <v>161</v>
      </c>
      <c r="AA8" s="1">
        <v>62</v>
      </c>
      <c r="AB8" s="1">
        <v>26</v>
      </c>
      <c r="AC8" s="1">
        <v>161</v>
      </c>
      <c r="AD8" s="196">
        <f t="shared" si="5"/>
        <v>249</v>
      </c>
      <c r="AE8" s="1">
        <v>23</v>
      </c>
      <c r="AF8" s="1">
        <v>29</v>
      </c>
      <c r="AG8" s="1">
        <v>132</v>
      </c>
      <c r="AH8" s="196">
        <f t="shared" si="6"/>
        <v>184</v>
      </c>
      <c r="AI8" s="10">
        <v>60.414999999999999</v>
      </c>
      <c r="AJ8" s="10">
        <v>0</v>
      </c>
      <c r="AK8" s="10">
        <v>166.46899999999999</v>
      </c>
      <c r="AL8" s="222">
        <f t="shared" si="7"/>
        <v>226.88399999999999</v>
      </c>
      <c r="AM8" s="1">
        <v>3</v>
      </c>
      <c r="AN8" s="1">
        <v>8</v>
      </c>
      <c r="AO8" s="1">
        <v>29</v>
      </c>
      <c r="AP8" s="200">
        <f t="shared" si="8"/>
        <v>40</v>
      </c>
      <c r="AQ8" s="1">
        <v>113</v>
      </c>
      <c r="AR8" s="1">
        <v>58</v>
      </c>
      <c r="AS8" s="1">
        <v>39</v>
      </c>
      <c r="AT8" s="200">
        <f>+Roc_InfraMR[[#This Row],[B.02.3 - Parque de Coches Eléctricos Motrices Tipo R]]+Roc_InfraMR[[#This Row],[B.02.2 - Parque de Coches Eléctricos Motrices Remolcados Tipo R]]+Roc_InfraMR[[#This Row],[B.02.1 - Parque de Coches Eléctricos Motrices]]</f>
        <v>210</v>
      </c>
      <c r="AU8" s="1">
        <v>0</v>
      </c>
      <c r="AV8" s="1">
        <v>0</v>
      </c>
      <c r="AW8" s="1">
        <v>0</v>
      </c>
      <c r="AX8" s="200">
        <f>+SUM(Roc_InfraMR[[#This Row],[B.03.1 - Parque de Coches Motores Motrices Remolcados]:[B.03.3 - Parque de Coches Motores Motrices Cabina]])</f>
        <v>0</v>
      </c>
      <c r="AY8" s="1">
        <v>158</v>
      </c>
      <c r="AZ8" s="1">
        <v>52</v>
      </c>
      <c r="BA8" s="1">
        <v>15</v>
      </c>
      <c r="BB8" s="1">
        <v>0</v>
      </c>
      <c r="BC8" s="200">
        <f>SUM(AY8:BB8)</f>
        <v>225</v>
      </c>
      <c r="BD8" s="356">
        <v>102</v>
      </c>
      <c r="BE8" s="1">
        <v>0</v>
      </c>
      <c r="BF8" s="1">
        <v>20</v>
      </c>
      <c r="BG8" s="235">
        <v>1676</v>
      </c>
    </row>
    <row r="9" spans="1:60">
      <c r="A9" s="1">
        <v>1993</v>
      </c>
      <c r="B9" s="1" t="s">
        <v>68</v>
      </c>
      <c r="C9" s="10">
        <v>0</v>
      </c>
      <c r="D9" s="10">
        <f t="shared" si="0"/>
        <v>148.75800000000001</v>
      </c>
      <c r="E9" s="10">
        <v>0</v>
      </c>
      <c r="F9" s="10">
        <f t="shared" si="1"/>
        <v>46.227000000000004</v>
      </c>
      <c r="G9" s="192">
        <f t="shared" si="2"/>
        <v>194.98500000000001</v>
      </c>
      <c r="H9" s="192">
        <f>+Roc_InfraMR[[#This Row],[Total Líneas de Explotación ]]</f>
        <v>194.98500000000001</v>
      </c>
      <c r="I9" s="192">
        <v>324.10200000000003</v>
      </c>
      <c r="J9" s="10">
        <f>+Roc_InfraMR[[#This Row],[A.01.2 -  Longitud de Líneas de Explotación No Electrificadas Vía Doble o Múltiple (km)]]*2+Roc_InfraMR[[#This Row],[A.01.1 -  Longitud de Líneas de Explotación No Electrificadas Vía Simple (km)]]</f>
        <v>297.51600000000002</v>
      </c>
      <c r="K9" s="10">
        <v>0</v>
      </c>
      <c r="L9" s="10">
        <f>+Roc_InfraMR[[#This Row],[A.02.2 -  Longitud de Líneas de Explotación Electrificadas Vía Doble o Múltiple (km)]]*2</f>
        <v>92.454000000000008</v>
      </c>
      <c r="M9" s="10">
        <v>0</v>
      </c>
      <c r="N9" s="192">
        <f>+Roc_InfraMR[[#This Row],[A.03.1 -  Longitud de Vías de Explotación No Electrificadas Troncales y Ramales (vía principal) (km)]]+Roc_InfraMR[[#This Row],[A.04.1 -  Longitud de Vías de Explotación Electrificadas Troncales y Ramales (vía principal) (km)]]</f>
        <v>389.97</v>
      </c>
      <c r="O9" s="192">
        <f>+Roc_InfraMR[[#This Row],[Total Vías (excluido Auxiliares)]]</f>
        <v>389.97</v>
      </c>
      <c r="P9" s="1">
        <v>61</v>
      </c>
      <c r="Q9" s="1">
        <v>5</v>
      </c>
      <c r="R9" s="1">
        <v>3</v>
      </c>
      <c r="S9" s="194">
        <f t="shared" si="3"/>
        <v>69</v>
      </c>
      <c r="T9" s="194">
        <v>69</v>
      </c>
      <c r="U9" s="1">
        <v>60</v>
      </c>
      <c r="V9" s="1">
        <v>68</v>
      </c>
      <c r="W9" s="1">
        <v>10</v>
      </c>
      <c r="X9" s="1">
        <v>23</v>
      </c>
      <c r="Y9" s="1">
        <v>0</v>
      </c>
      <c r="Z9" s="196">
        <f t="shared" si="4"/>
        <v>161</v>
      </c>
      <c r="AA9" s="1">
        <v>62</v>
      </c>
      <c r="AB9" s="1">
        <v>26</v>
      </c>
      <c r="AC9" s="1">
        <v>161</v>
      </c>
      <c r="AD9" s="196">
        <f t="shared" si="5"/>
        <v>249</v>
      </c>
      <c r="AE9" s="1">
        <v>23</v>
      </c>
      <c r="AF9" s="1">
        <v>29</v>
      </c>
      <c r="AG9" s="1">
        <v>132</v>
      </c>
      <c r="AH9" s="196">
        <f t="shared" si="6"/>
        <v>184</v>
      </c>
      <c r="AI9" s="10">
        <v>60.414999999999999</v>
      </c>
      <c r="AJ9" s="10">
        <v>0</v>
      </c>
      <c r="AK9" s="10">
        <v>166.46899999999999</v>
      </c>
      <c r="AL9" s="222">
        <f t="shared" si="7"/>
        <v>226.88399999999999</v>
      </c>
      <c r="AM9" s="1">
        <v>3</v>
      </c>
      <c r="AN9" s="1">
        <v>8</v>
      </c>
      <c r="AO9" s="1">
        <v>29</v>
      </c>
      <c r="AP9" s="200">
        <f t="shared" si="8"/>
        <v>40</v>
      </c>
      <c r="AQ9" s="1">
        <v>113</v>
      </c>
      <c r="AR9" s="1">
        <v>58</v>
      </c>
      <c r="AS9" s="1">
        <v>39</v>
      </c>
      <c r="AT9" s="200">
        <f>+Roc_InfraMR[[#This Row],[B.02.3 - Parque de Coches Eléctricos Motrices Tipo R]]+Roc_InfraMR[[#This Row],[B.02.2 - Parque de Coches Eléctricos Motrices Remolcados Tipo R]]+Roc_InfraMR[[#This Row],[B.02.1 - Parque de Coches Eléctricos Motrices]]</f>
        <v>210</v>
      </c>
      <c r="AU9" s="1">
        <v>0</v>
      </c>
      <c r="AV9" s="1">
        <v>0</v>
      </c>
      <c r="AW9" s="1">
        <v>0</v>
      </c>
      <c r="AX9" s="200">
        <f>+SUM(Roc_InfraMR[[#This Row],[B.03.1 - Parque de Coches Motores Motrices Remolcados]:[B.03.3 - Parque de Coches Motores Motrices Cabina]])</f>
        <v>0</v>
      </c>
      <c r="AY9" s="1">
        <v>158</v>
      </c>
      <c r="AZ9" s="1">
        <v>52</v>
      </c>
      <c r="BA9" s="1">
        <v>15</v>
      </c>
      <c r="BB9" s="1">
        <v>0</v>
      </c>
      <c r="BC9" s="200">
        <f>SUM(AY9:BB9)</f>
        <v>225</v>
      </c>
      <c r="BD9" s="356">
        <v>102</v>
      </c>
      <c r="BE9" s="1">
        <v>0</v>
      </c>
      <c r="BF9" s="1">
        <v>20</v>
      </c>
      <c r="BG9" s="235">
        <v>1676</v>
      </c>
    </row>
    <row r="10" spans="1:60">
      <c r="A10" s="1">
        <v>1993</v>
      </c>
      <c r="B10" s="1" t="s">
        <v>69</v>
      </c>
      <c r="C10" s="10">
        <v>0</v>
      </c>
      <c r="D10" s="10">
        <f t="shared" si="0"/>
        <v>148.75800000000001</v>
      </c>
      <c r="E10" s="10">
        <v>0</v>
      </c>
      <c r="F10" s="10">
        <f t="shared" si="1"/>
        <v>46.227000000000004</v>
      </c>
      <c r="G10" s="192">
        <f t="shared" si="2"/>
        <v>194.98500000000001</v>
      </c>
      <c r="H10" s="192">
        <f>+Roc_InfraMR[[#This Row],[Total Líneas de Explotación ]]</f>
        <v>194.98500000000001</v>
      </c>
      <c r="I10" s="192">
        <v>324.10200000000003</v>
      </c>
      <c r="J10" s="10">
        <f>+Roc_InfraMR[[#This Row],[A.01.2 -  Longitud de Líneas de Explotación No Electrificadas Vía Doble o Múltiple (km)]]*2+Roc_InfraMR[[#This Row],[A.01.1 -  Longitud de Líneas de Explotación No Electrificadas Vía Simple (km)]]</f>
        <v>297.51600000000002</v>
      </c>
      <c r="K10" s="10">
        <v>0</v>
      </c>
      <c r="L10" s="10">
        <f>+Roc_InfraMR[[#This Row],[A.02.2 -  Longitud de Líneas de Explotación Electrificadas Vía Doble o Múltiple (km)]]*2</f>
        <v>92.454000000000008</v>
      </c>
      <c r="M10" s="10">
        <v>0</v>
      </c>
      <c r="N10" s="192">
        <f>+Roc_InfraMR[[#This Row],[A.03.1 -  Longitud de Vías de Explotación No Electrificadas Troncales y Ramales (vía principal) (km)]]+Roc_InfraMR[[#This Row],[A.04.1 -  Longitud de Vías de Explotación Electrificadas Troncales y Ramales (vía principal) (km)]]</f>
        <v>389.97</v>
      </c>
      <c r="O10" s="192">
        <f>+Roc_InfraMR[[#This Row],[Total Vías (excluido Auxiliares)]]</f>
        <v>389.97</v>
      </c>
      <c r="P10" s="1">
        <v>61</v>
      </c>
      <c r="Q10" s="1">
        <v>5</v>
      </c>
      <c r="R10" s="1">
        <v>3</v>
      </c>
      <c r="S10" s="194">
        <f t="shared" si="3"/>
        <v>69</v>
      </c>
      <c r="T10" s="194">
        <v>69</v>
      </c>
      <c r="U10" s="1">
        <v>60</v>
      </c>
      <c r="V10" s="1">
        <v>68</v>
      </c>
      <c r="W10" s="1">
        <v>10</v>
      </c>
      <c r="X10" s="1">
        <v>23</v>
      </c>
      <c r="Y10" s="1">
        <v>0</v>
      </c>
      <c r="Z10" s="196">
        <f t="shared" si="4"/>
        <v>161</v>
      </c>
      <c r="AA10" s="1">
        <v>62</v>
      </c>
      <c r="AB10" s="1">
        <v>26</v>
      </c>
      <c r="AC10" s="1">
        <v>161</v>
      </c>
      <c r="AD10" s="196">
        <f t="shared" si="5"/>
        <v>249</v>
      </c>
      <c r="AE10" s="1">
        <v>23</v>
      </c>
      <c r="AF10" s="1">
        <v>29</v>
      </c>
      <c r="AG10" s="1">
        <v>132</v>
      </c>
      <c r="AH10" s="196">
        <f t="shared" si="6"/>
        <v>184</v>
      </c>
      <c r="AI10" s="10">
        <v>60.414999999999999</v>
      </c>
      <c r="AJ10" s="10">
        <v>0</v>
      </c>
      <c r="AK10" s="10">
        <v>166.46899999999999</v>
      </c>
      <c r="AL10" s="222">
        <f t="shared" si="7"/>
        <v>226.88399999999999</v>
      </c>
      <c r="AM10" s="1">
        <v>3</v>
      </c>
      <c r="AN10" s="1">
        <v>8</v>
      </c>
      <c r="AO10" s="1">
        <v>29</v>
      </c>
      <c r="AP10" s="200">
        <f t="shared" si="8"/>
        <v>40</v>
      </c>
      <c r="AQ10" s="1">
        <v>113</v>
      </c>
      <c r="AR10" s="1">
        <v>58</v>
      </c>
      <c r="AS10" s="1">
        <v>39</v>
      </c>
      <c r="AT10" s="200">
        <f>+Roc_InfraMR[[#This Row],[B.02.3 - Parque de Coches Eléctricos Motrices Tipo R]]+Roc_InfraMR[[#This Row],[B.02.2 - Parque de Coches Eléctricos Motrices Remolcados Tipo R]]+Roc_InfraMR[[#This Row],[B.02.1 - Parque de Coches Eléctricos Motrices]]</f>
        <v>210</v>
      </c>
      <c r="AU10" s="1">
        <v>0</v>
      </c>
      <c r="AV10" s="1">
        <v>0</v>
      </c>
      <c r="AW10" s="1">
        <v>0</v>
      </c>
      <c r="AX10" s="200">
        <f>+SUM(Roc_InfraMR[[#This Row],[B.03.1 - Parque de Coches Motores Motrices Remolcados]:[B.03.3 - Parque de Coches Motores Motrices Cabina]])</f>
        <v>0</v>
      </c>
      <c r="AY10" s="1">
        <v>158</v>
      </c>
      <c r="AZ10" s="1">
        <v>52</v>
      </c>
      <c r="BA10" s="1">
        <v>15</v>
      </c>
      <c r="BB10" s="1">
        <v>0</v>
      </c>
      <c r="BC10" s="200">
        <f>SUM(AY10:BB10)</f>
        <v>225</v>
      </c>
      <c r="BD10" s="356">
        <v>102</v>
      </c>
      <c r="BE10" s="1">
        <v>0</v>
      </c>
      <c r="BF10" s="1">
        <v>20</v>
      </c>
      <c r="BG10" s="235">
        <v>1676</v>
      </c>
    </row>
    <row r="11" spans="1:60">
      <c r="A11" s="1">
        <v>1993</v>
      </c>
      <c r="B11" s="1" t="s">
        <v>70</v>
      </c>
      <c r="C11" s="10">
        <v>0</v>
      </c>
      <c r="D11" s="10">
        <f t="shared" si="0"/>
        <v>148.75800000000001</v>
      </c>
      <c r="E11" s="10">
        <v>0</v>
      </c>
      <c r="F11" s="10">
        <f t="shared" si="1"/>
        <v>46.227000000000004</v>
      </c>
      <c r="G11" s="192">
        <f t="shared" si="2"/>
        <v>194.98500000000001</v>
      </c>
      <c r="H11" s="192">
        <f>+Roc_InfraMR[[#This Row],[Total Líneas de Explotación ]]</f>
        <v>194.98500000000001</v>
      </c>
      <c r="I11" s="192">
        <v>324.10200000000003</v>
      </c>
      <c r="J11" s="10">
        <f>+Roc_InfraMR[[#This Row],[A.01.2 -  Longitud de Líneas de Explotación No Electrificadas Vía Doble o Múltiple (km)]]*2+Roc_InfraMR[[#This Row],[A.01.1 -  Longitud de Líneas de Explotación No Electrificadas Vía Simple (km)]]</f>
        <v>297.51600000000002</v>
      </c>
      <c r="K11" s="10">
        <v>0</v>
      </c>
      <c r="L11" s="10">
        <f>+Roc_InfraMR[[#This Row],[A.02.2 -  Longitud de Líneas de Explotación Electrificadas Vía Doble o Múltiple (km)]]*2</f>
        <v>92.454000000000008</v>
      </c>
      <c r="M11" s="10">
        <v>0</v>
      </c>
      <c r="N11" s="192">
        <f>+Roc_InfraMR[[#This Row],[A.03.1 -  Longitud de Vías de Explotación No Electrificadas Troncales y Ramales (vía principal) (km)]]+Roc_InfraMR[[#This Row],[A.04.1 -  Longitud de Vías de Explotación Electrificadas Troncales y Ramales (vía principal) (km)]]</f>
        <v>389.97</v>
      </c>
      <c r="O11" s="192">
        <f>+Roc_InfraMR[[#This Row],[Total Vías (excluido Auxiliares)]]</f>
        <v>389.97</v>
      </c>
      <c r="P11" s="1">
        <v>61</v>
      </c>
      <c r="Q11" s="1">
        <v>5</v>
      </c>
      <c r="R11" s="1">
        <v>3</v>
      </c>
      <c r="S11" s="194">
        <f t="shared" si="3"/>
        <v>69</v>
      </c>
      <c r="T11" s="194">
        <v>69</v>
      </c>
      <c r="U11" s="1">
        <v>60</v>
      </c>
      <c r="V11" s="1">
        <v>68</v>
      </c>
      <c r="W11" s="1">
        <v>10</v>
      </c>
      <c r="X11" s="1">
        <v>23</v>
      </c>
      <c r="Y11" s="1">
        <v>0</v>
      </c>
      <c r="Z11" s="196">
        <f t="shared" si="4"/>
        <v>161</v>
      </c>
      <c r="AA11" s="1">
        <v>62</v>
      </c>
      <c r="AB11" s="1">
        <v>26</v>
      </c>
      <c r="AC11" s="1">
        <v>161</v>
      </c>
      <c r="AD11" s="196">
        <f t="shared" si="5"/>
        <v>249</v>
      </c>
      <c r="AE11" s="1">
        <v>23</v>
      </c>
      <c r="AF11" s="1">
        <v>29</v>
      </c>
      <c r="AG11" s="1">
        <v>132</v>
      </c>
      <c r="AH11" s="196">
        <f t="shared" si="6"/>
        <v>184</v>
      </c>
      <c r="AI11" s="10">
        <v>60.414999999999999</v>
      </c>
      <c r="AJ11" s="10">
        <v>0</v>
      </c>
      <c r="AK11" s="10">
        <v>166.46899999999999</v>
      </c>
      <c r="AL11" s="222">
        <f t="shared" si="7"/>
        <v>226.88399999999999</v>
      </c>
      <c r="AM11" s="1">
        <v>3</v>
      </c>
      <c r="AN11" s="1">
        <v>8</v>
      </c>
      <c r="AO11" s="1">
        <v>29</v>
      </c>
      <c r="AP11" s="200">
        <f t="shared" si="8"/>
        <v>40</v>
      </c>
      <c r="AQ11" s="1">
        <v>113</v>
      </c>
      <c r="AR11" s="1">
        <v>58</v>
      </c>
      <c r="AS11" s="1">
        <v>39</v>
      </c>
      <c r="AT11" s="200">
        <f>+Roc_InfraMR[[#This Row],[B.02.3 - Parque de Coches Eléctricos Motrices Tipo R]]+Roc_InfraMR[[#This Row],[B.02.2 - Parque de Coches Eléctricos Motrices Remolcados Tipo R]]+Roc_InfraMR[[#This Row],[B.02.1 - Parque de Coches Eléctricos Motrices]]</f>
        <v>210</v>
      </c>
      <c r="AU11" s="1">
        <v>0</v>
      </c>
      <c r="AV11" s="1">
        <v>0</v>
      </c>
      <c r="AW11" s="1">
        <v>0</v>
      </c>
      <c r="AX11" s="200">
        <f>+SUM(Roc_InfraMR[[#This Row],[B.03.1 - Parque de Coches Motores Motrices Remolcados]:[B.03.3 - Parque de Coches Motores Motrices Cabina]])</f>
        <v>0</v>
      </c>
      <c r="AY11" s="1">
        <v>158</v>
      </c>
      <c r="AZ11" s="1">
        <v>52</v>
      </c>
      <c r="BA11" s="1">
        <v>15</v>
      </c>
      <c r="BB11" s="1">
        <v>0</v>
      </c>
      <c r="BC11" s="200">
        <f>SUM(AY11:BB11)</f>
        <v>225</v>
      </c>
      <c r="BD11" s="356">
        <v>102</v>
      </c>
      <c r="BE11" s="1">
        <v>0</v>
      </c>
      <c r="BF11" s="1">
        <v>20</v>
      </c>
      <c r="BG11" s="235">
        <v>1676</v>
      </c>
    </row>
    <row r="12" spans="1:60">
      <c r="A12" s="1">
        <v>1993</v>
      </c>
      <c r="B12" s="1" t="s">
        <v>71</v>
      </c>
      <c r="C12" s="10">
        <v>0</v>
      </c>
      <c r="D12" s="10">
        <f t="shared" si="0"/>
        <v>148.75800000000001</v>
      </c>
      <c r="E12" s="10">
        <v>0</v>
      </c>
      <c r="F12" s="10">
        <f t="shared" si="1"/>
        <v>46.227000000000004</v>
      </c>
      <c r="G12" s="192">
        <f t="shared" si="2"/>
        <v>194.98500000000001</v>
      </c>
      <c r="H12" s="192">
        <f>+Roc_InfraMR[[#This Row],[Total Líneas de Explotación ]]</f>
        <v>194.98500000000001</v>
      </c>
      <c r="I12" s="192">
        <v>324.10200000000003</v>
      </c>
      <c r="J12" s="10">
        <f>+Roc_InfraMR[[#This Row],[A.01.2 -  Longitud de Líneas de Explotación No Electrificadas Vía Doble o Múltiple (km)]]*2+Roc_InfraMR[[#This Row],[A.01.1 -  Longitud de Líneas de Explotación No Electrificadas Vía Simple (km)]]</f>
        <v>297.51600000000002</v>
      </c>
      <c r="K12" s="10">
        <v>0</v>
      </c>
      <c r="L12" s="10">
        <f>+Roc_InfraMR[[#This Row],[A.02.2 -  Longitud de Líneas de Explotación Electrificadas Vía Doble o Múltiple (km)]]*2</f>
        <v>92.454000000000008</v>
      </c>
      <c r="M12" s="10">
        <v>0</v>
      </c>
      <c r="N12" s="192">
        <f>+Roc_InfraMR[[#This Row],[A.03.1 -  Longitud de Vías de Explotación No Electrificadas Troncales y Ramales (vía principal) (km)]]+Roc_InfraMR[[#This Row],[A.04.1 -  Longitud de Vías de Explotación Electrificadas Troncales y Ramales (vía principal) (km)]]</f>
        <v>389.97</v>
      </c>
      <c r="O12" s="192">
        <f>+Roc_InfraMR[[#This Row],[Total Vías (excluido Auxiliares)]]</f>
        <v>389.97</v>
      </c>
      <c r="P12" s="1">
        <v>61</v>
      </c>
      <c r="Q12" s="1">
        <v>5</v>
      </c>
      <c r="R12" s="1">
        <v>3</v>
      </c>
      <c r="S12" s="194">
        <f t="shared" si="3"/>
        <v>69</v>
      </c>
      <c r="T12" s="194">
        <v>69</v>
      </c>
      <c r="U12" s="1">
        <v>60</v>
      </c>
      <c r="V12" s="1">
        <v>68</v>
      </c>
      <c r="W12" s="1">
        <v>10</v>
      </c>
      <c r="X12" s="1">
        <v>23</v>
      </c>
      <c r="Y12" s="1">
        <v>0</v>
      </c>
      <c r="Z12" s="196">
        <f t="shared" si="4"/>
        <v>161</v>
      </c>
      <c r="AA12" s="1">
        <v>62</v>
      </c>
      <c r="AB12" s="1">
        <v>26</v>
      </c>
      <c r="AC12" s="1">
        <v>161</v>
      </c>
      <c r="AD12" s="196">
        <f t="shared" si="5"/>
        <v>249</v>
      </c>
      <c r="AE12" s="1">
        <v>23</v>
      </c>
      <c r="AF12" s="1">
        <v>29</v>
      </c>
      <c r="AG12" s="1">
        <v>132</v>
      </c>
      <c r="AH12" s="196">
        <f t="shared" si="6"/>
        <v>184</v>
      </c>
      <c r="AI12" s="10">
        <v>60.414999999999999</v>
      </c>
      <c r="AJ12" s="10">
        <v>0</v>
      </c>
      <c r="AK12" s="10">
        <v>166.46899999999999</v>
      </c>
      <c r="AL12" s="222">
        <f t="shared" si="7"/>
        <v>226.88399999999999</v>
      </c>
      <c r="AM12" s="1">
        <v>3</v>
      </c>
      <c r="AN12" s="1">
        <v>8</v>
      </c>
      <c r="AO12" s="1">
        <v>29</v>
      </c>
      <c r="AP12" s="200">
        <f t="shared" si="8"/>
        <v>40</v>
      </c>
      <c r="AQ12" s="1">
        <v>113</v>
      </c>
      <c r="AR12" s="1">
        <v>58</v>
      </c>
      <c r="AS12" s="1">
        <v>39</v>
      </c>
      <c r="AT12" s="200">
        <f>+Roc_InfraMR[[#This Row],[B.02.3 - Parque de Coches Eléctricos Motrices Tipo R]]+Roc_InfraMR[[#This Row],[B.02.2 - Parque de Coches Eléctricos Motrices Remolcados Tipo R]]+Roc_InfraMR[[#This Row],[B.02.1 - Parque de Coches Eléctricos Motrices]]</f>
        <v>210</v>
      </c>
      <c r="AU12" s="1">
        <v>0</v>
      </c>
      <c r="AV12" s="1">
        <v>0</v>
      </c>
      <c r="AW12" s="1">
        <v>0</v>
      </c>
      <c r="AX12" s="200">
        <f>+SUM(Roc_InfraMR[[#This Row],[B.03.1 - Parque de Coches Motores Motrices Remolcados]:[B.03.3 - Parque de Coches Motores Motrices Cabina]])</f>
        <v>0</v>
      </c>
      <c r="AY12" s="1">
        <v>158</v>
      </c>
      <c r="AZ12" s="1">
        <v>52</v>
      </c>
      <c r="BA12" s="1">
        <v>15</v>
      </c>
      <c r="BB12" s="1">
        <v>0</v>
      </c>
      <c r="BC12" s="200">
        <f>SUM(AY12:BB12)</f>
        <v>225</v>
      </c>
      <c r="BD12" s="356">
        <v>102</v>
      </c>
      <c r="BE12" s="1">
        <v>0</v>
      </c>
      <c r="BF12" s="1">
        <v>20</v>
      </c>
      <c r="BG12" s="235">
        <v>1676</v>
      </c>
    </row>
    <row r="13" spans="1:60">
      <c r="A13" s="1">
        <v>1993</v>
      </c>
      <c r="B13" s="1" t="s">
        <v>72</v>
      </c>
      <c r="C13" s="10">
        <v>0</v>
      </c>
      <c r="D13" s="10">
        <f t="shared" si="0"/>
        <v>148.75800000000001</v>
      </c>
      <c r="E13" s="10">
        <v>0</v>
      </c>
      <c r="F13" s="10">
        <f t="shared" si="1"/>
        <v>46.227000000000004</v>
      </c>
      <c r="G13" s="192">
        <f t="shared" si="2"/>
        <v>194.98500000000001</v>
      </c>
      <c r="H13" s="192">
        <f>+Roc_InfraMR[[#This Row],[Total Líneas de Explotación ]]</f>
        <v>194.98500000000001</v>
      </c>
      <c r="I13" s="192">
        <v>324.10200000000003</v>
      </c>
      <c r="J13" s="10">
        <f>+Roc_InfraMR[[#This Row],[A.01.2 -  Longitud de Líneas de Explotación No Electrificadas Vía Doble o Múltiple (km)]]*2+Roc_InfraMR[[#This Row],[A.01.1 -  Longitud de Líneas de Explotación No Electrificadas Vía Simple (km)]]</f>
        <v>297.51600000000002</v>
      </c>
      <c r="K13" s="10">
        <v>0</v>
      </c>
      <c r="L13" s="10">
        <f>+Roc_InfraMR[[#This Row],[A.02.2 -  Longitud de Líneas de Explotación Electrificadas Vía Doble o Múltiple (km)]]*2</f>
        <v>92.454000000000008</v>
      </c>
      <c r="M13" s="10">
        <v>0</v>
      </c>
      <c r="N13" s="192">
        <f>+Roc_InfraMR[[#This Row],[A.03.1 -  Longitud de Vías de Explotación No Electrificadas Troncales y Ramales (vía principal) (km)]]+Roc_InfraMR[[#This Row],[A.04.1 -  Longitud de Vías de Explotación Electrificadas Troncales y Ramales (vía principal) (km)]]</f>
        <v>389.97</v>
      </c>
      <c r="O13" s="192">
        <f>+Roc_InfraMR[[#This Row],[Total Vías (excluido Auxiliares)]]</f>
        <v>389.97</v>
      </c>
      <c r="P13" s="1">
        <v>61</v>
      </c>
      <c r="Q13" s="1">
        <v>5</v>
      </c>
      <c r="R13" s="1">
        <v>3</v>
      </c>
      <c r="S13" s="194">
        <f t="shared" si="3"/>
        <v>69</v>
      </c>
      <c r="T13" s="194">
        <v>69</v>
      </c>
      <c r="U13" s="1">
        <v>60</v>
      </c>
      <c r="V13" s="1">
        <v>68</v>
      </c>
      <c r="W13" s="1">
        <v>10</v>
      </c>
      <c r="X13" s="1">
        <v>23</v>
      </c>
      <c r="Y13" s="1">
        <v>0</v>
      </c>
      <c r="Z13" s="196">
        <f t="shared" si="4"/>
        <v>161</v>
      </c>
      <c r="AA13" s="1">
        <v>62</v>
      </c>
      <c r="AB13" s="1">
        <v>26</v>
      </c>
      <c r="AC13" s="1">
        <v>161</v>
      </c>
      <c r="AD13" s="196">
        <f t="shared" si="5"/>
        <v>249</v>
      </c>
      <c r="AE13" s="1">
        <v>23</v>
      </c>
      <c r="AF13" s="1">
        <v>29</v>
      </c>
      <c r="AG13" s="1">
        <v>132</v>
      </c>
      <c r="AH13" s="196">
        <f t="shared" si="6"/>
        <v>184</v>
      </c>
      <c r="AI13" s="10">
        <v>60.414999999999999</v>
      </c>
      <c r="AJ13" s="10">
        <v>0</v>
      </c>
      <c r="AK13" s="10">
        <v>166.46899999999999</v>
      </c>
      <c r="AL13" s="222">
        <f t="shared" si="7"/>
        <v>226.88399999999999</v>
      </c>
      <c r="AM13" s="1">
        <v>3</v>
      </c>
      <c r="AN13" s="1">
        <v>8</v>
      </c>
      <c r="AO13" s="1">
        <v>29</v>
      </c>
      <c r="AP13" s="200">
        <f t="shared" si="8"/>
        <v>40</v>
      </c>
      <c r="AQ13" s="1">
        <v>113</v>
      </c>
      <c r="AR13" s="1">
        <v>58</v>
      </c>
      <c r="AS13" s="1">
        <v>39</v>
      </c>
      <c r="AT13" s="200">
        <f>+Roc_InfraMR[[#This Row],[B.02.3 - Parque de Coches Eléctricos Motrices Tipo R]]+Roc_InfraMR[[#This Row],[B.02.2 - Parque de Coches Eléctricos Motrices Remolcados Tipo R]]+Roc_InfraMR[[#This Row],[B.02.1 - Parque de Coches Eléctricos Motrices]]</f>
        <v>210</v>
      </c>
      <c r="AU13" s="1">
        <v>0</v>
      </c>
      <c r="AV13" s="1">
        <v>0</v>
      </c>
      <c r="AW13" s="1">
        <v>0</v>
      </c>
      <c r="AX13" s="200">
        <f>+SUM(Roc_InfraMR[[#This Row],[B.03.1 - Parque de Coches Motores Motrices Remolcados]:[B.03.3 - Parque de Coches Motores Motrices Cabina]])</f>
        <v>0</v>
      </c>
      <c r="AY13" s="1">
        <v>158</v>
      </c>
      <c r="AZ13" s="1">
        <v>52</v>
      </c>
      <c r="BA13" s="1">
        <v>15</v>
      </c>
      <c r="BB13" s="1">
        <v>0</v>
      </c>
      <c r="BC13" s="200">
        <f>SUM(AY13:BB13)</f>
        <v>225</v>
      </c>
      <c r="BD13" s="356">
        <v>102</v>
      </c>
      <c r="BE13" s="1">
        <v>0</v>
      </c>
      <c r="BF13" s="1">
        <v>20</v>
      </c>
      <c r="BG13" s="235">
        <v>1676</v>
      </c>
    </row>
    <row r="14" spans="1:60">
      <c r="A14" s="1">
        <v>1994</v>
      </c>
      <c r="B14" s="1" t="s">
        <v>61</v>
      </c>
      <c r="C14" s="10">
        <v>0</v>
      </c>
      <c r="D14" s="10">
        <f t="shared" si="0"/>
        <v>148.75800000000001</v>
      </c>
      <c r="E14" s="10">
        <v>0</v>
      </c>
      <c r="F14" s="10">
        <f t="shared" si="1"/>
        <v>46.227000000000004</v>
      </c>
      <c r="G14" s="192">
        <f t="shared" si="2"/>
        <v>194.98500000000001</v>
      </c>
      <c r="H14" s="192">
        <f>+Roc_InfraMR[[#This Row],[Total Líneas de Explotación ]]</f>
        <v>194.98500000000001</v>
      </c>
      <c r="I14" s="192">
        <v>324.10200000000003</v>
      </c>
      <c r="J14" s="10">
        <f>+Roc_InfraMR[[#This Row],[A.01.2 -  Longitud de Líneas de Explotación No Electrificadas Vía Doble o Múltiple (km)]]*2+Roc_InfraMR[[#This Row],[A.01.1 -  Longitud de Líneas de Explotación No Electrificadas Vía Simple (km)]]</f>
        <v>297.51600000000002</v>
      </c>
      <c r="K14" s="10">
        <v>0</v>
      </c>
      <c r="L14" s="10">
        <f>+Roc_InfraMR[[#This Row],[A.02.2 -  Longitud de Líneas de Explotación Electrificadas Vía Doble o Múltiple (km)]]*2</f>
        <v>92.454000000000008</v>
      </c>
      <c r="M14" s="10">
        <v>0</v>
      </c>
      <c r="N14" s="192">
        <f>+Roc_InfraMR[[#This Row],[A.03.1 -  Longitud de Vías de Explotación No Electrificadas Troncales y Ramales (vía principal) (km)]]+Roc_InfraMR[[#This Row],[A.04.1 -  Longitud de Vías de Explotación Electrificadas Troncales y Ramales (vía principal) (km)]]</f>
        <v>389.97</v>
      </c>
      <c r="O14" s="192">
        <f>+Roc_InfraMR[[#This Row],[Total Vías (excluido Auxiliares)]]</f>
        <v>389.97</v>
      </c>
      <c r="P14" s="1">
        <v>61</v>
      </c>
      <c r="Q14" s="1">
        <v>5</v>
      </c>
      <c r="R14" s="1">
        <v>3</v>
      </c>
      <c r="S14" s="194">
        <f t="shared" si="3"/>
        <v>69</v>
      </c>
      <c r="T14" s="194">
        <v>69</v>
      </c>
      <c r="U14" s="1">
        <v>60</v>
      </c>
      <c r="V14" s="1">
        <v>68</v>
      </c>
      <c r="W14" s="1">
        <v>10</v>
      </c>
      <c r="X14" s="1">
        <v>23</v>
      </c>
      <c r="Y14" s="1">
        <v>0</v>
      </c>
      <c r="Z14" s="196">
        <f t="shared" si="4"/>
        <v>161</v>
      </c>
      <c r="AA14" s="1">
        <v>62</v>
      </c>
      <c r="AB14" s="1">
        <v>26</v>
      </c>
      <c r="AC14" s="1">
        <v>161</v>
      </c>
      <c r="AD14" s="196">
        <f t="shared" si="5"/>
        <v>249</v>
      </c>
      <c r="AE14" s="1">
        <v>23</v>
      </c>
      <c r="AF14" s="1">
        <v>29</v>
      </c>
      <c r="AG14" s="1">
        <v>132</v>
      </c>
      <c r="AH14" s="196">
        <f t="shared" si="6"/>
        <v>184</v>
      </c>
      <c r="AI14" s="10">
        <v>60.414999999999999</v>
      </c>
      <c r="AJ14" s="10">
        <v>0</v>
      </c>
      <c r="AK14" s="10">
        <v>166.46899999999999</v>
      </c>
      <c r="AL14" s="222">
        <f t="shared" si="7"/>
        <v>226.88399999999999</v>
      </c>
      <c r="AM14" s="1">
        <v>3</v>
      </c>
      <c r="AN14" s="1">
        <v>8</v>
      </c>
      <c r="AO14" s="1">
        <v>29</v>
      </c>
      <c r="AP14" s="200">
        <f t="shared" si="8"/>
        <v>40</v>
      </c>
      <c r="AQ14" s="1">
        <v>113</v>
      </c>
      <c r="AR14" s="1">
        <v>58</v>
      </c>
      <c r="AS14" s="1">
        <v>39</v>
      </c>
      <c r="AT14" s="200">
        <f>+Roc_InfraMR[[#This Row],[B.02.3 - Parque de Coches Eléctricos Motrices Tipo R]]+Roc_InfraMR[[#This Row],[B.02.2 - Parque de Coches Eléctricos Motrices Remolcados Tipo R]]+Roc_InfraMR[[#This Row],[B.02.1 - Parque de Coches Eléctricos Motrices]]</f>
        <v>210</v>
      </c>
      <c r="AU14" s="1">
        <v>0</v>
      </c>
      <c r="AV14" s="1">
        <v>0</v>
      </c>
      <c r="AW14" s="1">
        <v>0</v>
      </c>
      <c r="AX14" s="200">
        <f>+SUM(Roc_InfraMR[[#This Row],[B.03.1 - Parque de Coches Motores Motrices Remolcados]:[B.03.3 - Parque de Coches Motores Motrices Cabina]])</f>
        <v>0</v>
      </c>
      <c r="AY14" s="1">
        <v>158</v>
      </c>
      <c r="AZ14" s="1">
        <v>52</v>
      </c>
      <c r="BA14" s="1">
        <v>15</v>
      </c>
      <c r="BB14" s="1">
        <v>0</v>
      </c>
      <c r="BC14" s="200">
        <f>SUM(AY14:BB14)</f>
        <v>225</v>
      </c>
      <c r="BD14" s="356">
        <v>102</v>
      </c>
      <c r="BE14" s="1">
        <v>0</v>
      </c>
      <c r="BF14" s="1">
        <v>20</v>
      </c>
      <c r="BG14" s="235">
        <v>1676</v>
      </c>
    </row>
    <row r="15" spans="1:60">
      <c r="A15" s="1">
        <v>1994</v>
      </c>
      <c r="B15" s="1" t="s">
        <v>62</v>
      </c>
      <c r="C15" s="10">
        <v>0</v>
      </c>
      <c r="D15" s="10">
        <f t="shared" si="0"/>
        <v>148.75800000000001</v>
      </c>
      <c r="E15" s="10">
        <v>0</v>
      </c>
      <c r="F15" s="10">
        <f t="shared" si="1"/>
        <v>46.227000000000004</v>
      </c>
      <c r="G15" s="192">
        <f t="shared" si="2"/>
        <v>194.98500000000001</v>
      </c>
      <c r="H15" s="192">
        <f>+Roc_InfraMR[[#This Row],[Total Líneas de Explotación ]]</f>
        <v>194.98500000000001</v>
      </c>
      <c r="I15" s="192">
        <v>324.10200000000003</v>
      </c>
      <c r="J15" s="10">
        <f>+Roc_InfraMR[[#This Row],[A.01.2 -  Longitud de Líneas de Explotación No Electrificadas Vía Doble o Múltiple (km)]]*2+Roc_InfraMR[[#This Row],[A.01.1 -  Longitud de Líneas de Explotación No Electrificadas Vía Simple (km)]]</f>
        <v>297.51600000000002</v>
      </c>
      <c r="K15" s="10">
        <v>0</v>
      </c>
      <c r="L15" s="10">
        <f>+Roc_InfraMR[[#This Row],[A.02.2 -  Longitud de Líneas de Explotación Electrificadas Vía Doble o Múltiple (km)]]*2</f>
        <v>92.454000000000008</v>
      </c>
      <c r="M15" s="10">
        <v>0</v>
      </c>
      <c r="N15" s="192">
        <f>+Roc_InfraMR[[#This Row],[A.03.1 -  Longitud de Vías de Explotación No Electrificadas Troncales y Ramales (vía principal) (km)]]+Roc_InfraMR[[#This Row],[A.04.1 -  Longitud de Vías de Explotación Electrificadas Troncales y Ramales (vía principal) (km)]]</f>
        <v>389.97</v>
      </c>
      <c r="O15" s="192">
        <f>+Roc_InfraMR[[#This Row],[Total Vías (excluido Auxiliares)]]</f>
        <v>389.97</v>
      </c>
      <c r="P15" s="1">
        <v>61</v>
      </c>
      <c r="Q15" s="1">
        <v>5</v>
      </c>
      <c r="R15" s="1">
        <v>3</v>
      </c>
      <c r="S15" s="194">
        <f t="shared" si="3"/>
        <v>69</v>
      </c>
      <c r="T15" s="194">
        <v>69</v>
      </c>
      <c r="U15" s="1">
        <v>60</v>
      </c>
      <c r="V15" s="1">
        <v>68</v>
      </c>
      <c r="W15" s="1">
        <v>10</v>
      </c>
      <c r="X15" s="1">
        <v>23</v>
      </c>
      <c r="Y15" s="1">
        <v>0</v>
      </c>
      <c r="Z15" s="196">
        <f t="shared" si="4"/>
        <v>161</v>
      </c>
      <c r="AA15" s="1">
        <v>62</v>
      </c>
      <c r="AB15" s="1">
        <v>26</v>
      </c>
      <c r="AC15" s="1">
        <v>161</v>
      </c>
      <c r="AD15" s="196">
        <f t="shared" si="5"/>
        <v>249</v>
      </c>
      <c r="AE15" s="1">
        <v>23</v>
      </c>
      <c r="AF15" s="1">
        <v>29</v>
      </c>
      <c r="AG15" s="1">
        <v>132</v>
      </c>
      <c r="AH15" s="196">
        <f t="shared" si="6"/>
        <v>184</v>
      </c>
      <c r="AI15" s="10">
        <v>60.414999999999999</v>
      </c>
      <c r="AJ15" s="10">
        <v>0</v>
      </c>
      <c r="AK15" s="10">
        <v>166.46899999999999</v>
      </c>
      <c r="AL15" s="222">
        <f t="shared" si="7"/>
        <v>226.88399999999999</v>
      </c>
      <c r="AM15" s="1">
        <v>3</v>
      </c>
      <c r="AN15" s="1">
        <v>8</v>
      </c>
      <c r="AO15" s="1">
        <v>29</v>
      </c>
      <c r="AP15" s="200">
        <f t="shared" si="8"/>
        <v>40</v>
      </c>
      <c r="AQ15" s="1">
        <v>113</v>
      </c>
      <c r="AR15" s="1">
        <v>58</v>
      </c>
      <c r="AS15" s="1">
        <v>39</v>
      </c>
      <c r="AT15" s="200">
        <f>+Roc_InfraMR[[#This Row],[B.02.3 - Parque de Coches Eléctricos Motrices Tipo R]]+Roc_InfraMR[[#This Row],[B.02.2 - Parque de Coches Eléctricos Motrices Remolcados Tipo R]]+Roc_InfraMR[[#This Row],[B.02.1 - Parque de Coches Eléctricos Motrices]]</f>
        <v>210</v>
      </c>
      <c r="AU15" s="1">
        <v>0</v>
      </c>
      <c r="AV15" s="1">
        <v>0</v>
      </c>
      <c r="AW15" s="1">
        <v>0</v>
      </c>
      <c r="AX15" s="200">
        <f>+SUM(Roc_InfraMR[[#This Row],[B.03.1 - Parque de Coches Motores Motrices Remolcados]:[B.03.3 - Parque de Coches Motores Motrices Cabina]])</f>
        <v>0</v>
      </c>
      <c r="AY15" s="1">
        <v>158</v>
      </c>
      <c r="AZ15" s="1">
        <v>52</v>
      </c>
      <c r="BA15" s="1">
        <v>15</v>
      </c>
      <c r="BB15" s="1">
        <v>0</v>
      </c>
      <c r="BC15" s="200">
        <f>SUM(AY15:BB15)</f>
        <v>225</v>
      </c>
      <c r="BD15" s="356">
        <v>102</v>
      </c>
      <c r="BE15" s="1">
        <v>0</v>
      </c>
      <c r="BF15" s="1">
        <v>20</v>
      </c>
      <c r="BG15" s="235">
        <v>1676</v>
      </c>
    </row>
    <row r="16" spans="1:60">
      <c r="A16" s="1">
        <v>1994</v>
      </c>
      <c r="B16" s="1" t="s">
        <v>63</v>
      </c>
      <c r="C16" s="10">
        <v>0</v>
      </c>
      <c r="D16" s="10">
        <f t="shared" si="0"/>
        <v>148.75800000000001</v>
      </c>
      <c r="E16" s="10">
        <v>0</v>
      </c>
      <c r="F16" s="10">
        <f t="shared" si="1"/>
        <v>46.227000000000004</v>
      </c>
      <c r="G16" s="192">
        <f t="shared" si="2"/>
        <v>194.98500000000001</v>
      </c>
      <c r="H16" s="192">
        <f>+Roc_InfraMR[[#This Row],[Total Líneas de Explotación ]]</f>
        <v>194.98500000000001</v>
      </c>
      <c r="I16" s="192">
        <v>324.10200000000003</v>
      </c>
      <c r="J16" s="10">
        <f>+Roc_InfraMR[[#This Row],[A.01.2 -  Longitud de Líneas de Explotación No Electrificadas Vía Doble o Múltiple (km)]]*2+Roc_InfraMR[[#This Row],[A.01.1 -  Longitud de Líneas de Explotación No Electrificadas Vía Simple (km)]]</f>
        <v>297.51600000000002</v>
      </c>
      <c r="K16" s="10">
        <v>0</v>
      </c>
      <c r="L16" s="10">
        <f>+Roc_InfraMR[[#This Row],[A.02.2 -  Longitud de Líneas de Explotación Electrificadas Vía Doble o Múltiple (km)]]*2</f>
        <v>92.454000000000008</v>
      </c>
      <c r="M16" s="10">
        <v>0</v>
      </c>
      <c r="N16" s="192">
        <f>+Roc_InfraMR[[#This Row],[A.03.1 -  Longitud de Vías de Explotación No Electrificadas Troncales y Ramales (vía principal) (km)]]+Roc_InfraMR[[#This Row],[A.04.1 -  Longitud de Vías de Explotación Electrificadas Troncales y Ramales (vía principal) (km)]]</f>
        <v>389.97</v>
      </c>
      <c r="O16" s="192">
        <f>+Roc_InfraMR[[#This Row],[Total Vías (excluido Auxiliares)]]</f>
        <v>389.97</v>
      </c>
      <c r="P16" s="1">
        <v>61</v>
      </c>
      <c r="Q16" s="1">
        <v>5</v>
      </c>
      <c r="R16" s="1">
        <v>3</v>
      </c>
      <c r="S16" s="194">
        <f t="shared" si="3"/>
        <v>69</v>
      </c>
      <c r="T16" s="194">
        <v>69</v>
      </c>
      <c r="U16" s="1">
        <v>60</v>
      </c>
      <c r="V16" s="1">
        <v>68</v>
      </c>
      <c r="W16" s="1">
        <v>10</v>
      </c>
      <c r="X16" s="1">
        <v>23</v>
      </c>
      <c r="Y16" s="1">
        <v>0</v>
      </c>
      <c r="Z16" s="196">
        <f t="shared" si="4"/>
        <v>161</v>
      </c>
      <c r="AA16" s="1">
        <v>62</v>
      </c>
      <c r="AB16" s="1">
        <v>26</v>
      </c>
      <c r="AC16" s="1">
        <v>161</v>
      </c>
      <c r="AD16" s="196">
        <f t="shared" si="5"/>
        <v>249</v>
      </c>
      <c r="AE16" s="1">
        <v>23</v>
      </c>
      <c r="AF16" s="1">
        <v>29</v>
      </c>
      <c r="AG16" s="1">
        <v>132</v>
      </c>
      <c r="AH16" s="196">
        <f t="shared" si="6"/>
        <v>184</v>
      </c>
      <c r="AI16" s="10">
        <v>60.414999999999999</v>
      </c>
      <c r="AJ16" s="10">
        <v>0</v>
      </c>
      <c r="AK16" s="10">
        <v>166.46899999999999</v>
      </c>
      <c r="AL16" s="222">
        <f t="shared" si="7"/>
        <v>226.88399999999999</v>
      </c>
      <c r="AM16" s="1">
        <v>3</v>
      </c>
      <c r="AN16" s="1">
        <v>8</v>
      </c>
      <c r="AO16" s="1">
        <v>29</v>
      </c>
      <c r="AP16" s="200">
        <f t="shared" si="8"/>
        <v>40</v>
      </c>
      <c r="AQ16" s="1">
        <v>113</v>
      </c>
      <c r="AR16" s="1">
        <v>58</v>
      </c>
      <c r="AS16" s="1">
        <v>39</v>
      </c>
      <c r="AT16" s="200">
        <f>+Roc_InfraMR[[#This Row],[B.02.3 - Parque de Coches Eléctricos Motrices Tipo R]]+Roc_InfraMR[[#This Row],[B.02.2 - Parque de Coches Eléctricos Motrices Remolcados Tipo R]]+Roc_InfraMR[[#This Row],[B.02.1 - Parque de Coches Eléctricos Motrices]]</f>
        <v>210</v>
      </c>
      <c r="AU16" s="1">
        <v>0</v>
      </c>
      <c r="AV16" s="1">
        <v>0</v>
      </c>
      <c r="AW16" s="1">
        <v>0</v>
      </c>
      <c r="AX16" s="200">
        <f>+SUM(Roc_InfraMR[[#This Row],[B.03.1 - Parque de Coches Motores Motrices Remolcados]:[B.03.3 - Parque de Coches Motores Motrices Cabina]])</f>
        <v>0</v>
      </c>
      <c r="AY16" s="1">
        <v>158</v>
      </c>
      <c r="AZ16" s="1">
        <v>52</v>
      </c>
      <c r="BA16" s="1">
        <v>15</v>
      </c>
      <c r="BB16" s="1">
        <v>0</v>
      </c>
      <c r="BC16" s="200">
        <f>SUM(AY16:BB16)</f>
        <v>225</v>
      </c>
      <c r="BD16" s="356">
        <v>102</v>
      </c>
      <c r="BE16" s="1">
        <v>0</v>
      </c>
      <c r="BF16" s="1">
        <v>20</v>
      </c>
      <c r="BG16" s="235">
        <v>1676</v>
      </c>
    </row>
    <row r="17" spans="1:59">
      <c r="A17" s="1">
        <v>1994</v>
      </c>
      <c r="B17" s="1" t="s">
        <v>64</v>
      </c>
      <c r="C17" s="10">
        <v>0</v>
      </c>
      <c r="D17" s="10">
        <f t="shared" si="0"/>
        <v>148.75800000000001</v>
      </c>
      <c r="E17" s="10">
        <v>0</v>
      </c>
      <c r="F17" s="10">
        <f t="shared" si="1"/>
        <v>46.227000000000004</v>
      </c>
      <c r="G17" s="192">
        <f t="shared" si="2"/>
        <v>194.98500000000001</v>
      </c>
      <c r="H17" s="192">
        <f>+Roc_InfraMR[[#This Row],[Total Líneas de Explotación ]]</f>
        <v>194.98500000000001</v>
      </c>
      <c r="I17" s="192">
        <v>324.10200000000003</v>
      </c>
      <c r="J17" s="10">
        <f>+Roc_InfraMR[[#This Row],[A.01.2 -  Longitud de Líneas de Explotación No Electrificadas Vía Doble o Múltiple (km)]]*2+Roc_InfraMR[[#This Row],[A.01.1 -  Longitud de Líneas de Explotación No Electrificadas Vía Simple (km)]]</f>
        <v>297.51600000000002</v>
      </c>
      <c r="K17" s="10">
        <v>0</v>
      </c>
      <c r="L17" s="10">
        <f>+Roc_InfraMR[[#This Row],[A.02.2 -  Longitud de Líneas de Explotación Electrificadas Vía Doble o Múltiple (km)]]*2</f>
        <v>92.454000000000008</v>
      </c>
      <c r="M17" s="10">
        <v>0</v>
      </c>
      <c r="N17" s="192">
        <f>+Roc_InfraMR[[#This Row],[A.03.1 -  Longitud de Vías de Explotación No Electrificadas Troncales y Ramales (vía principal) (km)]]+Roc_InfraMR[[#This Row],[A.04.1 -  Longitud de Vías de Explotación Electrificadas Troncales y Ramales (vía principal) (km)]]</f>
        <v>389.97</v>
      </c>
      <c r="O17" s="192">
        <f>+Roc_InfraMR[[#This Row],[Total Vías (excluido Auxiliares)]]</f>
        <v>389.97</v>
      </c>
      <c r="P17" s="1">
        <v>61</v>
      </c>
      <c r="Q17" s="1">
        <v>5</v>
      </c>
      <c r="R17" s="1">
        <v>3</v>
      </c>
      <c r="S17" s="194">
        <f t="shared" si="3"/>
        <v>69</v>
      </c>
      <c r="T17" s="194">
        <v>69</v>
      </c>
      <c r="U17" s="1">
        <v>60</v>
      </c>
      <c r="V17" s="1">
        <v>68</v>
      </c>
      <c r="W17" s="1">
        <v>10</v>
      </c>
      <c r="X17" s="1">
        <v>23</v>
      </c>
      <c r="Y17" s="1">
        <v>0</v>
      </c>
      <c r="Z17" s="196">
        <f t="shared" si="4"/>
        <v>161</v>
      </c>
      <c r="AA17" s="1">
        <v>62</v>
      </c>
      <c r="AB17" s="1">
        <v>26</v>
      </c>
      <c r="AC17" s="1">
        <v>161</v>
      </c>
      <c r="AD17" s="196">
        <f t="shared" si="5"/>
        <v>249</v>
      </c>
      <c r="AE17" s="1">
        <v>23</v>
      </c>
      <c r="AF17" s="1">
        <v>29</v>
      </c>
      <c r="AG17" s="1">
        <v>132</v>
      </c>
      <c r="AH17" s="196">
        <f t="shared" si="6"/>
        <v>184</v>
      </c>
      <c r="AI17" s="10">
        <v>60.414999999999999</v>
      </c>
      <c r="AJ17" s="10">
        <v>0</v>
      </c>
      <c r="AK17" s="10">
        <v>166.46899999999999</v>
      </c>
      <c r="AL17" s="222">
        <f t="shared" si="7"/>
        <v>226.88399999999999</v>
      </c>
      <c r="AM17" s="1">
        <v>3</v>
      </c>
      <c r="AN17" s="1">
        <v>8</v>
      </c>
      <c r="AO17" s="1">
        <v>29</v>
      </c>
      <c r="AP17" s="200">
        <f t="shared" si="8"/>
        <v>40</v>
      </c>
      <c r="AQ17" s="1">
        <v>113</v>
      </c>
      <c r="AR17" s="1">
        <v>58</v>
      </c>
      <c r="AS17" s="1">
        <v>39</v>
      </c>
      <c r="AT17" s="200">
        <f>+Roc_InfraMR[[#This Row],[B.02.3 - Parque de Coches Eléctricos Motrices Tipo R]]+Roc_InfraMR[[#This Row],[B.02.2 - Parque de Coches Eléctricos Motrices Remolcados Tipo R]]+Roc_InfraMR[[#This Row],[B.02.1 - Parque de Coches Eléctricos Motrices]]</f>
        <v>210</v>
      </c>
      <c r="AU17" s="1">
        <v>0</v>
      </c>
      <c r="AV17" s="1">
        <v>0</v>
      </c>
      <c r="AW17" s="1">
        <v>0</v>
      </c>
      <c r="AX17" s="200">
        <f>+SUM(Roc_InfraMR[[#This Row],[B.03.1 - Parque de Coches Motores Motrices Remolcados]:[B.03.3 - Parque de Coches Motores Motrices Cabina]])</f>
        <v>0</v>
      </c>
      <c r="AY17" s="1">
        <v>158</v>
      </c>
      <c r="AZ17" s="1">
        <v>52</v>
      </c>
      <c r="BA17" s="1">
        <v>15</v>
      </c>
      <c r="BB17" s="1">
        <v>0</v>
      </c>
      <c r="BC17" s="200">
        <f>SUM(AY17:BB17)</f>
        <v>225</v>
      </c>
      <c r="BD17" s="356">
        <v>102</v>
      </c>
      <c r="BE17" s="1">
        <v>0</v>
      </c>
      <c r="BF17" s="1">
        <v>20</v>
      </c>
      <c r="BG17" s="235">
        <v>1676</v>
      </c>
    </row>
    <row r="18" spans="1:59">
      <c r="A18" s="1">
        <v>1994</v>
      </c>
      <c r="B18" s="1" t="s">
        <v>65</v>
      </c>
      <c r="C18" s="10">
        <v>0</v>
      </c>
      <c r="D18" s="10">
        <f t="shared" si="0"/>
        <v>148.75800000000001</v>
      </c>
      <c r="E18" s="10">
        <v>0</v>
      </c>
      <c r="F18" s="10">
        <f t="shared" si="1"/>
        <v>46.227000000000004</v>
      </c>
      <c r="G18" s="192">
        <f t="shared" si="2"/>
        <v>194.98500000000001</v>
      </c>
      <c r="H18" s="192">
        <f>+Roc_InfraMR[[#This Row],[Total Líneas de Explotación ]]</f>
        <v>194.98500000000001</v>
      </c>
      <c r="I18" s="192">
        <v>324.10200000000003</v>
      </c>
      <c r="J18" s="10">
        <f>+Roc_InfraMR[[#This Row],[A.01.2 -  Longitud de Líneas de Explotación No Electrificadas Vía Doble o Múltiple (km)]]*2+Roc_InfraMR[[#This Row],[A.01.1 -  Longitud de Líneas de Explotación No Electrificadas Vía Simple (km)]]</f>
        <v>297.51600000000002</v>
      </c>
      <c r="K18" s="10">
        <v>0</v>
      </c>
      <c r="L18" s="10">
        <f>+Roc_InfraMR[[#This Row],[A.02.2 -  Longitud de Líneas de Explotación Electrificadas Vía Doble o Múltiple (km)]]*2</f>
        <v>92.454000000000008</v>
      </c>
      <c r="M18" s="10">
        <v>0</v>
      </c>
      <c r="N18" s="192">
        <f>+Roc_InfraMR[[#This Row],[A.03.1 -  Longitud de Vías de Explotación No Electrificadas Troncales y Ramales (vía principal) (km)]]+Roc_InfraMR[[#This Row],[A.04.1 -  Longitud de Vías de Explotación Electrificadas Troncales y Ramales (vía principal) (km)]]</f>
        <v>389.97</v>
      </c>
      <c r="O18" s="192">
        <f>+Roc_InfraMR[[#This Row],[Total Vías (excluido Auxiliares)]]</f>
        <v>389.97</v>
      </c>
      <c r="P18" s="1">
        <v>61</v>
      </c>
      <c r="Q18" s="1">
        <v>5</v>
      </c>
      <c r="R18" s="1">
        <v>3</v>
      </c>
      <c r="S18" s="194">
        <f t="shared" si="3"/>
        <v>69</v>
      </c>
      <c r="T18" s="194">
        <v>69</v>
      </c>
      <c r="U18" s="1">
        <v>60</v>
      </c>
      <c r="V18" s="1">
        <v>68</v>
      </c>
      <c r="W18" s="1">
        <v>10</v>
      </c>
      <c r="X18" s="1">
        <v>23</v>
      </c>
      <c r="Y18" s="1">
        <v>0</v>
      </c>
      <c r="Z18" s="196">
        <f t="shared" si="4"/>
        <v>161</v>
      </c>
      <c r="AA18" s="1">
        <v>62</v>
      </c>
      <c r="AB18" s="1">
        <v>26</v>
      </c>
      <c r="AC18" s="1">
        <v>161</v>
      </c>
      <c r="AD18" s="196">
        <f t="shared" si="5"/>
        <v>249</v>
      </c>
      <c r="AE18" s="1">
        <v>23</v>
      </c>
      <c r="AF18" s="1">
        <v>29</v>
      </c>
      <c r="AG18" s="1">
        <v>132</v>
      </c>
      <c r="AH18" s="196">
        <f t="shared" si="6"/>
        <v>184</v>
      </c>
      <c r="AI18" s="10">
        <v>60.414999999999999</v>
      </c>
      <c r="AJ18" s="10">
        <v>0</v>
      </c>
      <c r="AK18" s="10">
        <v>166.46899999999999</v>
      </c>
      <c r="AL18" s="222">
        <f t="shared" si="7"/>
        <v>226.88399999999999</v>
      </c>
      <c r="AM18" s="1">
        <v>3</v>
      </c>
      <c r="AN18" s="1">
        <v>8</v>
      </c>
      <c r="AO18" s="1">
        <v>29</v>
      </c>
      <c r="AP18" s="200">
        <f t="shared" si="8"/>
        <v>40</v>
      </c>
      <c r="AQ18" s="1">
        <v>113</v>
      </c>
      <c r="AR18" s="1">
        <v>58</v>
      </c>
      <c r="AS18" s="1">
        <v>39</v>
      </c>
      <c r="AT18" s="200">
        <f>+Roc_InfraMR[[#This Row],[B.02.3 - Parque de Coches Eléctricos Motrices Tipo R]]+Roc_InfraMR[[#This Row],[B.02.2 - Parque de Coches Eléctricos Motrices Remolcados Tipo R]]+Roc_InfraMR[[#This Row],[B.02.1 - Parque de Coches Eléctricos Motrices]]</f>
        <v>210</v>
      </c>
      <c r="AU18" s="1">
        <v>0</v>
      </c>
      <c r="AV18" s="1">
        <v>0</v>
      </c>
      <c r="AW18" s="1">
        <v>0</v>
      </c>
      <c r="AX18" s="200">
        <f>+SUM(Roc_InfraMR[[#This Row],[B.03.1 - Parque de Coches Motores Motrices Remolcados]:[B.03.3 - Parque de Coches Motores Motrices Cabina]])</f>
        <v>0</v>
      </c>
      <c r="AY18" s="1">
        <v>158</v>
      </c>
      <c r="AZ18" s="1">
        <v>52</v>
      </c>
      <c r="BA18" s="1">
        <v>15</v>
      </c>
      <c r="BB18" s="1">
        <v>0</v>
      </c>
      <c r="BC18" s="200">
        <f>SUM(AY18:BB18)</f>
        <v>225</v>
      </c>
      <c r="BD18" s="356">
        <v>102</v>
      </c>
      <c r="BE18" s="1">
        <v>0</v>
      </c>
      <c r="BF18" s="1">
        <v>20</v>
      </c>
      <c r="BG18" s="235">
        <v>1676</v>
      </c>
    </row>
    <row r="19" spans="1:59">
      <c r="A19" s="1">
        <v>1994</v>
      </c>
      <c r="B19" s="1" t="s">
        <v>66</v>
      </c>
      <c r="C19" s="10">
        <v>0</v>
      </c>
      <c r="D19" s="10">
        <f t="shared" si="0"/>
        <v>148.75800000000001</v>
      </c>
      <c r="E19" s="10">
        <v>0</v>
      </c>
      <c r="F19" s="10">
        <f t="shared" si="1"/>
        <v>46.227000000000004</v>
      </c>
      <c r="G19" s="192">
        <f t="shared" si="2"/>
        <v>194.98500000000001</v>
      </c>
      <c r="H19" s="192">
        <f>+Roc_InfraMR[[#This Row],[Total Líneas de Explotación ]]</f>
        <v>194.98500000000001</v>
      </c>
      <c r="I19" s="192">
        <v>324.10200000000003</v>
      </c>
      <c r="J19" s="10">
        <f>+Roc_InfraMR[[#This Row],[A.01.2 -  Longitud de Líneas de Explotación No Electrificadas Vía Doble o Múltiple (km)]]*2+Roc_InfraMR[[#This Row],[A.01.1 -  Longitud de Líneas de Explotación No Electrificadas Vía Simple (km)]]</f>
        <v>297.51600000000002</v>
      </c>
      <c r="K19" s="10">
        <v>0</v>
      </c>
      <c r="L19" s="10">
        <f>+Roc_InfraMR[[#This Row],[A.02.2 -  Longitud de Líneas de Explotación Electrificadas Vía Doble o Múltiple (km)]]*2</f>
        <v>92.454000000000008</v>
      </c>
      <c r="M19" s="10">
        <v>0</v>
      </c>
      <c r="N19" s="192">
        <f>+Roc_InfraMR[[#This Row],[A.03.1 -  Longitud de Vías de Explotación No Electrificadas Troncales y Ramales (vía principal) (km)]]+Roc_InfraMR[[#This Row],[A.04.1 -  Longitud de Vías de Explotación Electrificadas Troncales y Ramales (vía principal) (km)]]</f>
        <v>389.97</v>
      </c>
      <c r="O19" s="192">
        <f>+Roc_InfraMR[[#This Row],[Total Vías (excluido Auxiliares)]]</f>
        <v>389.97</v>
      </c>
      <c r="P19" s="1">
        <v>61</v>
      </c>
      <c r="Q19" s="1">
        <v>5</v>
      </c>
      <c r="R19" s="1">
        <v>3</v>
      </c>
      <c r="S19" s="194">
        <f t="shared" si="3"/>
        <v>69</v>
      </c>
      <c r="T19" s="194">
        <v>69</v>
      </c>
      <c r="U19" s="1">
        <v>60</v>
      </c>
      <c r="V19" s="1">
        <v>68</v>
      </c>
      <c r="W19" s="1">
        <v>10</v>
      </c>
      <c r="X19" s="1">
        <v>23</v>
      </c>
      <c r="Y19" s="1">
        <v>0</v>
      </c>
      <c r="Z19" s="196">
        <f t="shared" si="4"/>
        <v>161</v>
      </c>
      <c r="AA19" s="1">
        <v>62</v>
      </c>
      <c r="AB19" s="1">
        <v>26</v>
      </c>
      <c r="AC19" s="1">
        <v>161</v>
      </c>
      <c r="AD19" s="196">
        <f t="shared" si="5"/>
        <v>249</v>
      </c>
      <c r="AE19" s="1">
        <v>23</v>
      </c>
      <c r="AF19" s="1">
        <v>29</v>
      </c>
      <c r="AG19" s="1">
        <v>132</v>
      </c>
      <c r="AH19" s="196">
        <f t="shared" si="6"/>
        <v>184</v>
      </c>
      <c r="AI19" s="10">
        <v>60.414999999999999</v>
      </c>
      <c r="AJ19" s="10">
        <v>0</v>
      </c>
      <c r="AK19" s="10">
        <v>166.46899999999999</v>
      </c>
      <c r="AL19" s="222">
        <f t="shared" si="7"/>
        <v>226.88399999999999</v>
      </c>
      <c r="AM19" s="1">
        <v>3</v>
      </c>
      <c r="AN19" s="1">
        <v>8</v>
      </c>
      <c r="AO19" s="1">
        <v>29</v>
      </c>
      <c r="AP19" s="200">
        <f t="shared" si="8"/>
        <v>40</v>
      </c>
      <c r="AQ19" s="1">
        <v>113</v>
      </c>
      <c r="AR19" s="1">
        <v>58</v>
      </c>
      <c r="AS19" s="1">
        <v>39</v>
      </c>
      <c r="AT19" s="200">
        <f>+Roc_InfraMR[[#This Row],[B.02.3 - Parque de Coches Eléctricos Motrices Tipo R]]+Roc_InfraMR[[#This Row],[B.02.2 - Parque de Coches Eléctricos Motrices Remolcados Tipo R]]+Roc_InfraMR[[#This Row],[B.02.1 - Parque de Coches Eléctricos Motrices]]</f>
        <v>210</v>
      </c>
      <c r="AU19" s="1">
        <v>0</v>
      </c>
      <c r="AV19" s="1">
        <v>0</v>
      </c>
      <c r="AW19" s="1">
        <v>0</v>
      </c>
      <c r="AX19" s="200">
        <f>+SUM(Roc_InfraMR[[#This Row],[B.03.1 - Parque de Coches Motores Motrices Remolcados]:[B.03.3 - Parque de Coches Motores Motrices Cabina]])</f>
        <v>0</v>
      </c>
      <c r="AY19" s="1">
        <v>158</v>
      </c>
      <c r="AZ19" s="1">
        <v>52</v>
      </c>
      <c r="BA19" s="1">
        <v>15</v>
      </c>
      <c r="BB19" s="1">
        <v>0</v>
      </c>
      <c r="BC19" s="200">
        <f>SUM(AY19:BB19)</f>
        <v>225</v>
      </c>
      <c r="BD19" s="356">
        <v>102</v>
      </c>
      <c r="BE19" s="1">
        <v>0</v>
      </c>
      <c r="BF19" s="1">
        <v>20</v>
      </c>
      <c r="BG19" s="235">
        <v>1676</v>
      </c>
    </row>
    <row r="20" spans="1:59">
      <c r="A20" s="1">
        <v>1994</v>
      </c>
      <c r="B20" s="1" t="s">
        <v>67</v>
      </c>
      <c r="C20" s="10">
        <v>0</v>
      </c>
      <c r="D20" s="10">
        <f t="shared" si="0"/>
        <v>148.75800000000001</v>
      </c>
      <c r="E20" s="10">
        <v>0</v>
      </c>
      <c r="F20" s="10">
        <f t="shared" si="1"/>
        <v>46.227000000000004</v>
      </c>
      <c r="G20" s="192">
        <f t="shared" si="2"/>
        <v>194.98500000000001</v>
      </c>
      <c r="H20" s="192">
        <f>+Roc_InfraMR[[#This Row],[Total Líneas de Explotación ]]</f>
        <v>194.98500000000001</v>
      </c>
      <c r="I20" s="192">
        <v>324.10200000000003</v>
      </c>
      <c r="J20" s="10">
        <f>+Roc_InfraMR[[#This Row],[A.01.2 -  Longitud de Líneas de Explotación No Electrificadas Vía Doble o Múltiple (km)]]*2+Roc_InfraMR[[#This Row],[A.01.1 -  Longitud de Líneas de Explotación No Electrificadas Vía Simple (km)]]</f>
        <v>297.51600000000002</v>
      </c>
      <c r="K20" s="10">
        <v>0</v>
      </c>
      <c r="L20" s="10">
        <f>+Roc_InfraMR[[#This Row],[A.02.2 -  Longitud de Líneas de Explotación Electrificadas Vía Doble o Múltiple (km)]]*2</f>
        <v>92.454000000000008</v>
      </c>
      <c r="M20" s="10">
        <v>0</v>
      </c>
      <c r="N20" s="192">
        <f>+Roc_InfraMR[[#This Row],[A.03.1 -  Longitud de Vías de Explotación No Electrificadas Troncales y Ramales (vía principal) (km)]]+Roc_InfraMR[[#This Row],[A.04.1 -  Longitud de Vías de Explotación Electrificadas Troncales y Ramales (vía principal) (km)]]</f>
        <v>389.97</v>
      </c>
      <c r="O20" s="192">
        <f>+Roc_InfraMR[[#This Row],[Total Vías (excluido Auxiliares)]]</f>
        <v>389.97</v>
      </c>
      <c r="P20" s="1">
        <v>61</v>
      </c>
      <c r="Q20" s="1">
        <v>5</v>
      </c>
      <c r="R20" s="1">
        <v>3</v>
      </c>
      <c r="S20" s="194">
        <f t="shared" si="3"/>
        <v>69</v>
      </c>
      <c r="T20" s="194">
        <v>69</v>
      </c>
      <c r="U20" s="1">
        <v>60</v>
      </c>
      <c r="V20" s="1">
        <v>68</v>
      </c>
      <c r="W20" s="1">
        <v>10</v>
      </c>
      <c r="X20" s="1">
        <v>23</v>
      </c>
      <c r="Y20" s="1">
        <v>0</v>
      </c>
      <c r="Z20" s="196">
        <f t="shared" si="4"/>
        <v>161</v>
      </c>
      <c r="AA20" s="1">
        <v>62</v>
      </c>
      <c r="AB20" s="1">
        <v>26</v>
      </c>
      <c r="AC20" s="1">
        <v>161</v>
      </c>
      <c r="AD20" s="196">
        <f t="shared" si="5"/>
        <v>249</v>
      </c>
      <c r="AE20" s="1">
        <v>23</v>
      </c>
      <c r="AF20" s="1">
        <v>29</v>
      </c>
      <c r="AG20" s="1">
        <v>132</v>
      </c>
      <c r="AH20" s="196">
        <f t="shared" si="6"/>
        <v>184</v>
      </c>
      <c r="AI20" s="10">
        <v>60.414999999999999</v>
      </c>
      <c r="AJ20" s="10">
        <v>0</v>
      </c>
      <c r="AK20" s="10">
        <v>166.46899999999999</v>
      </c>
      <c r="AL20" s="222">
        <f t="shared" si="7"/>
        <v>226.88399999999999</v>
      </c>
      <c r="AM20" s="1">
        <v>3</v>
      </c>
      <c r="AN20" s="1">
        <v>8</v>
      </c>
      <c r="AO20" s="1">
        <v>29</v>
      </c>
      <c r="AP20" s="200">
        <f t="shared" si="8"/>
        <v>40</v>
      </c>
      <c r="AQ20" s="1">
        <v>113</v>
      </c>
      <c r="AR20" s="1">
        <v>58</v>
      </c>
      <c r="AS20" s="1">
        <v>39</v>
      </c>
      <c r="AT20" s="200">
        <f>+Roc_InfraMR[[#This Row],[B.02.3 - Parque de Coches Eléctricos Motrices Tipo R]]+Roc_InfraMR[[#This Row],[B.02.2 - Parque de Coches Eléctricos Motrices Remolcados Tipo R]]+Roc_InfraMR[[#This Row],[B.02.1 - Parque de Coches Eléctricos Motrices]]</f>
        <v>210</v>
      </c>
      <c r="AU20" s="1">
        <v>0</v>
      </c>
      <c r="AV20" s="1">
        <v>0</v>
      </c>
      <c r="AW20" s="1">
        <v>0</v>
      </c>
      <c r="AX20" s="200">
        <f>+SUM(Roc_InfraMR[[#This Row],[B.03.1 - Parque de Coches Motores Motrices Remolcados]:[B.03.3 - Parque de Coches Motores Motrices Cabina]])</f>
        <v>0</v>
      </c>
      <c r="AY20" s="1">
        <v>158</v>
      </c>
      <c r="AZ20" s="1">
        <v>52</v>
      </c>
      <c r="BA20" s="1">
        <v>15</v>
      </c>
      <c r="BB20" s="1">
        <v>0</v>
      </c>
      <c r="BC20" s="200">
        <f>SUM(AY20:BB20)</f>
        <v>225</v>
      </c>
      <c r="BD20" s="356">
        <v>102</v>
      </c>
      <c r="BE20" s="1">
        <v>0</v>
      </c>
      <c r="BF20" s="1">
        <v>20</v>
      </c>
      <c r="BG20" s="235">
        <v>1676</v>
      </c>
    </row>
    <row r="21" spans="1:59">
      <c r="A21" s="1">
        <v>1994</v>
      </c>
      <c r="B21" s="1" t="s">
        <v>68</v>
      </c>
      <c r="C21" s="10">
        <v>0</v>
      </c>
      <c r="D21" s="10">
        <f t="shared" si="0"/>
        <v>148.75800000000001</v>
      </c>
      <c r="E21" s="10">
        <v>0</v>
      </c>
      <c r="F21" s="10">
        <f t="shared" si="1"/>
        <v>46.227000000000004</v>
      </c>
      <c r="G21" s="192">
        <f t="shared" si="2"/>
        <v>194.98500000000001</v>
      </c>
      <c r="H21" s="192">
        <f>+Roc_InfraMR[[#This Row],[Total Líneas de Explotación ]]</f>
        <v>194.98500000000001</v>
      </c>
      <c r="I21" s="192">
        <v>324.10200000000003</v>
      </c>
      <c r="J21" s="10">
        <f>+Roc_InfraMR[[#This Row],[A.01.2 -  Longitud de Líneas de Explotación No Electrificadas Vía Doble o Múltiple (km)]]*2+Roc_InfraMR[[#This Row],[A.01.1 -  Longitud de Líneas de Explotación No Electrificadas Vía Simple (km)]]</f>
        <v>297.51600000000002</v>
      </c>
      <c r="K21" s="10">
        <v>0</v>
      </c>
      <c r="L21" s="10">
        <f>+Roc_InfraMR[[#This Row],[A.02.2 -  Longitud de Líneas de Explotación Electrificadas Vía Doble o Múltiple (km)]]*2</f>
        <v>92.454000000000008</v>
      </c>
      <c r="M21" s="10">
        <v>0</v>
      </c>
      <c r="N21" s="192">
        <f>+Roc_InfraMR[[#This Row],[A.03.1 -  Longitud de Vías de Explotación No Electrificadas Troncales y Ramales (vía principal) (km)]]+Roc_InfraMR[[#This Row],[A.04.1 -  Longitud de Vías de Explotación Electrificadas Troncales y Ramales (vía principal) (km)]]</f>
        <v>389.97</v>
      </c>
      <c r="O21" s="192">
        <f>+Roc_InfraMR[[#This Row],[Total Vías (excluido Auxiliares)]]</f>
        <v>389.97</v>
      </c>
      <c r="P21" s="1">
        <v>61</v>
      </c>
      <c r="Q21" s="1">
        <v>5</v>
      </c>
      <c r="R21" s="1">
        <v>3</v>
      </c>
      <c r="S21" s="194">
        <f t="shared" si="3"/>
        <v>69</v>
      </c>
      <c r="T21" s="194">
        <v>69</v>
      </c>
      <c r="U21" s="1">
        <v>60</v>
      </c>
      <c r="V21" s="1">
        <v>68</v>
      </c>
      <c r="W21" s="1">
        <v>10</v>
      </c>
      <c r="X21" s="1">
        <v>23</v>
      </c>
      <c r="Y21" s="1">
        <v>0</v>
      </c>
      <c r="Z21" s="196">
        <f t="shared" si="4"/>
        <v>161</v>
      </c>
      <c r="AA21" s="1">
        <v>62</v>
      </c>
      <c r="AB21" s="1">
        <v>26</v>
      </c>
      <c r="AC21" s="1">
        <v>161</v>
      </c>
      <c r="AD21" s="196">
        <f t="shared" si="5"/>
        <v>249</v>
      </c>
      <c r="AE21" s="1">
        <v>23</v>
      </c>
      <c r="AF21" s="1">
        <v>29</v>
      </c>
      <c r="AG21" s="1">
        <v>132</v>
      </c>
      <c r="AH21" s="196">
        <f t="shared" si="6"/>
        <v>184</v>
      </c>
      <c r="AI21" s="10">
        <v>60.414999999999999</v>
      </c>
      <c r="AJ21" s="10">
        <v>0</v>
      </c>
      <c r="AK21" s="10">
        <v>166.46899999999999</v>
      </c>
      <c r="AL21" s="222">
        <f t="shared" si="7"/>
        <v>226.88399999999999</v>
      </c>
      <c r="AM21" s="1">
        <v>3</v>
      </c>
      <c r="AN21" s="1">
        <v>8</v>
      </c>
      <c r="AO21" s="1">
        <v>29</v>
      </c>
      <c r="AP21" s="200">
        <f t="shared" si="8"/>
        <v>40</v>
      </c>
      <c r="AQ21" s="1">
        <v>113</v>
      </c>
      <c r="AR21" s="1">
        <v>58</v>
      </c>
      <c r="AS21" s="1">
        <v>39</v>
      </c>
      <c r="AT21" s="200">
        <f>+Roc_InfraMR[[#This Row],[B.02.3 - Parque de Coches Eléctricos Motrices Tipo R]]+Roc_InfraMR[[#This Row],[B.02.2 - Parque de Coches Eléctricos Motrices Remolcados Tipo R]]+Roc_InfraMR[[#This Row],[B.02.1 - Parque de Coches Eléctricos Motrices]]</f>
        <v>210</v>
      </c>
      <c r="AU21" s="1">
        <v>0</v>
      </c>
      <c r="AV21" s="1">
        <v>0</v>
      </c>
      <c r="AW21" s="1">
        <v>0</v>
      </c>
      <c r="AX21" s="200">
        <f>+SUM(Roc_InfraMR[[#This Row],[B.03.1 - Parque de Coches Motores Motrices Remolcados]:[B.03.3 - Parque de Coches Motores Motrices Cabina]])</f>
        <v>0</v>
      </c>
      <c r="AY21" s="1">
        <v>158</v>
      </c>
      <c r="AZ21" s="1">
        <v>52</v>
      </c>
      <c r="BA21" s="1">
        <v>15</v>
      </c>
      <c r="BB21" s="1">
        <v>0</v>
      </c>
      <c r="BC21" s="200">
        <f>SUM(AY21:BB21)</f>
        <v>225</v>
      </c>
      <c r="BD21" s="356">
        <v>102</v>
      </c>
      <c r="BE21" s="1">
        <v>0</v>
      </c>
      <c r="BF21" s="1">
        <v>20</v>
      </c>
      <c r="BG21" s="235">
        <v>1676</v>
      </c>
    </row>
    <row r="22" spans="1:59">
      <c r="A22" s="1">
        <v>1994</v>
      </c>
      <c r="B22" s="1" t="s">
        <v>69</v>
      </c>
      <c r="C22" s="10">
        <v>0</v>
      </c>
      <c r="D22" s="10">
        <f t="shared" si="0"/>
        <v>148.75800000000001</v>
      </c>
      <c r="E22" s="10">
        <v>0</v>
      </c>
      <c r="F22" s="10">
        <f t="shared" si="1"/>
        <v>46.227000000000004</v>
      </c>
      <c r="G22" s="192">
        <f t="shared" si="2"/>
        <v>194.98500000000001</v>
      </c>
      <c r="H22" s="192">
        <f>+Roc_InfraMR[[#This Row],[Total Líneas de Explotación ]]</f>
        <v>194.98500000000001</v>
      </c>
      <c r="I22" s="192">
        <v>324.10200000000003</v>
      </c>
      <c r="J22" s="10">
        <f>+Roc_InfraMR[[#This Row],[A.01.2 -  Longitud de Líneas de Explotación No Electrificadas Vía Doble o Múltiple (km)]]*2+Roc_InfraMR[[#This Row],[A.01.1 -  Longitud de Líneas de Explotación No Electrificadas Vía Simple (km)]]</f>
        <v>297.51600000000002</v>
      </c>
      <c r="K22" s="10">
        <v>0</v>
      </c>
      <c r="L22" s="10">
        <f>+Roc_InfraMR[[#This Row],[A.02.2 -  Longitud de Líneas de Explotación Electrificadas Vía Doble o Múltiple (km)]]*2</f>
        <v>92.454000000000008</v>
      </c>
      <c r="M22" s="10">
        <v>0</v>
      </c>
      <c r="N22" s="192">
        <f>+Roc_InfraMR[[#This Row],[A.03.1 -  Longitud de Vías de Explotación No Electrificadas Troncales y Ramales (vía principal) (km)]]+Roc_InfraMR[[#This Row],[A.04.1 -  Longitud de Vías de Explotación Electrificadas Troncales y Ramales (vía principal) (km)]]</f>
        <v>389.97</v>
      </c>
      <c r="O22" s="192">
        <f>+Roc_InfraMR[[#This Row],[Total Vías (excluido Auxiliares)]]</f>
        <v>389.97</v>
      </c>
      <c r="P22" s="1">
        <v>61</v>
      </c>
      <c r="Q22" s="1">
        <v>5</v>
      </c>
      <c r="R22" s="1">
        <v>3</v>
      </c>
      <c r="S22" s="194">
        <f t="shared" si="3"/>
        <v>69</v>
      </c>
      <c r="T22" s="194">
        <v>69</v>
      </c>
      <c r="U22" s="1">
        <v>60</v>
      </c>
      <c r="V22" s="1">
        <v>68</v>
      </c>
      <c r="W22" s="1">
        <v>10</v>
      </c>
      <c r="X22" s="1">
        <v>23</v>
      </c>
      <c r="Y22" s="1">
        <v>0</v>
      </c>
      <c r="Z22" s="196">
        <f t="shared" si="4"/>
        <v>161</v>
      </c>
      <c r="AA22" s="1">
        <v>62</v>
      </c>
      <c r="AB22" s="1">
        <v>26</v>
      </c>
      <c r="AC22" s="1">
        <v>161</v>
      </c>
      <c r="AD22" s="196">
        <f t="shared" si="5"/>
        <v>249</v>
      </c>
      <c r="AE22" s="1">
        <v>23</v>
      </c>
      <c r="AF22" s="1">
        <v>29</v>
      </c>
      <c r="AG22" s="1">
        <v>132</v>
      </c>
      <c r="AH22" s="196">
        <f t="shared" si="6"/>
        <v>184</v>
      </c>
      <c r="AI22" s="10">
        <v>60.414999999999999</v>
      </c>
      <c r="AJ22" s="10">
        <v>0</v>
      </c>
      <c r="AK22" s="10">
        <v>166.46899999999999</v>
      </c>
      <c r="AL22" s="222">
        <f t="shared" si="7"/>
        <v>226.88399999999999</v>
      </c>
      <c r="AM22" s="1">
        <v>3</v>
      </c>
      <c r="AN22" s="1">
        <v>8</v>
      </c>
      <c r="AO22" s="1">
        <v>29</v>
      </c>
      <c r="AP22" s="200">
        <f t="shared" si="8"/>
        <v>40</v>
      </c>
      <c r="AQ22" s="1">
        <v>113</v>
      </c>
      <c r="AR22" s="1">
        <v>58</v>
      </c>
      <c r="AS22" s="1">
        <v>39</v>
      </c>
      <c r="AT22" s="200">
        <f>+Roc_InfraMR[[#This Row],[B.02.3 - Parque de Coches Eléctricos Motrices Tipo R]]+Roc_InfraMR[[#This Row],[B.02.2 - Parque de Coches Eléctricos Motrices Remolcados Tipo R]]+Roc_InfraMR[[#This Row],[B.02.1 - Parque de Coches Eléctricos Motrices]]</f>
        <v>210</v>
      </c>
      <c r="AU22" s="1">
        <v>0</v>
      </c>
      <c r="AV22" s="1">
        <v>0</v>
      </c>
      <c r="AW22" s="1">
        <v>0</v>
      </c>
      <c r="AX22" s="200">
        <f>+SUM(Roc_InfraMR[[#This Row],[B.03.1 - Parque de Coches Motores Motrices Remolcados]:[B.03.3 - Parque de Coches Motores Motrices Cabina]])</f>
        <v>0</v>
      </c>
      <c r="AY22" s="1">
        <v>158</v>
      </c>
      <c r="AZ22" s="1">
        <v>52</v>
      </c>
      <c r="BA22" s="1">
        <v>15</v>
      </c>
      <c r="BB22" s="1">
        <v>0</v>
      </c>
      <c r="BC22" s="200">
        <f>SUM(AY22:BB22)</f>
        <v>225</v>
      </c>
      <c r="BD22" s="356">
        <v>102</v>
      </c>
      <c r="BE22" s="1">
        <v>0</v>
      </c>
      <c r="BF22" s="1">
        <v>20</v>
      </c>
      <c r="BG22" s="235">
        <v>1676</v>
      </c>
    </row>
    <row r="23" spans="1:59">
      <c r="A23" s="1">
        <v>1994</v>
      </c>
      <c r="B23" s="1" t="s">
        <v>70</v>
      </c>
      <c r="C23" s="10">
        <v>0</v>
      </c>
      <c r="D23" s="10">
        <f t="shared" si="0"/>
        <v>148.75800000000001</v>
      </c>
      <c r="E23" s="10">
        <v>0</v>
      </c>
      <c r="F23" s="10">
        <f t="shared" si="1"/>
        <v>46.227000000000004</v>
      </c>
      <c r="G23" s="192">
        <f t="shared" si="2"/>
        <v>194.98500000000001</v>
      </c>
      <c r="H23" s="192">
        <f>+Roc_InfraMR[[#This Row],[Total Líneas de Explotación ]]</f>
        <v>194.98500000000001</v>
      </c>
      <c r="I23" s="192">
        <v>324.10200000000003</v>
      </c>
      <c r="J23" s="10">
        <f>+Roc_InfraMR[[#This Row],[A.01.2 -  Longitud de Líneas de Explotación No Electrificadas Vía Doble o Múltiple (km)]]*2+Roc_InfraMR[[#This Row],[A.01.1 -  Longitud de Líneas de Explotación No Electrificadas Vía Simple (km)]]</f>
        <v>297.51600000000002</v>
      </c>
      <c r="K23" s="10">
        <v>0</v>
      </c>
      <c r="L23" s="10">
        <f>+Roc_InfraMR[[#This Row],[A.02.2 -  Longitud de Líneas de Explotación Electrificadas Vía Doble o Múltiple (km)]]*2</f>
        <v>92.454000000000008</v>
      </c>
      <c r="M23" s="10">
        <v>0</v>
      </c>
      <c r="N23" s="192">
        <f>+Roc_InfraMR[[#This Row],[A.03.1 -  Longitud de Vías de Explotación No Electrificadas Troncales y Ramales (vía principal) (km)]]+Roc_InfraMR[[#This Row],[A.04.1 -  Longitud de Vías de Explotación Electrificadas Troncales y Ramales (vía principal) (km)]]</f>
        <v>389.97</v>
      </c>
      <c r="O23" s="192">
        <f>+Roc_InfraMR[[#This Row],[Total Vías (excluido Auxiliares)]]</f>
        <v>389.97</v>
      </c>
      <c r="P23" s="1">
        <v>61</v>
      </c>
      <c r="Q23" s="1">
        <v>5</v>
      </c>
      <c r="R23" s="1">
        <v>3</v>
      </c>
      <c r="S23" s="194">
        <f t="shared" si="3"/>
        <v>69</v>
      </c>
      <c r="T23" s="194">
        <v>69</v>
      </c>
      <c r="U23" s="1">
        <v>60</v>
      </c>
      <c r="V23" s="1">
        <v>68</v>
      </c>
      <c r="W23" s="1">
        <v>10</v>
      </c>
      <c r="X23" s="1">
        <v>23</v>
      </c>
      <c r="Y23" s="1">
        <v>0</v>
      </c>
      <c r="Z23" s="196">
        <f t="shared" si="4"/>
        <v>161</v>
      </c>
      <c r="AA23" s="1">
        <v>62</v>
      </c>
      <c r="AB23" s="1">
        <v>26</v>
      </c>
      <c r="AC23" s="1">
        <v>161</v>
      </c>
      <c r="AD23" s="196">
        <f t="shared" si="5"/>
        <v>249</v>
      </c>
      <c r="AE23" s="1">
        <v>23</v>
      </c>
      <c r="AF23" s="1">
        <v>29</v>
      </c>
      <c r="AG23" s="1">
        <v>132</v>
      </c>
      <c r="AH23" s="196">
        <f t="shared" si="6"/>
        <v>184</v>
      </c>
      <c r="AI23" s="10">
        <v>60.414999999999999</v>
      </c>
      <c r="AJ23" s="10">
        <v>0</v>
      </c>
      <c r="AK23" s="10">
        <v>166.46899999999999</v>
      </c>
      <c r="AL23" s="222">
        <f t="shared" si="7"/>
        <v>226.88399999999999</v>
      </c>
      <c r="AM23" s="1">
        <v>3</v>
      </c>
      <c r="AN23" s="1">
        <v>8</v>
      </c>
      <c r="AO23" s="1">
        <v>29</v>
      </c>
      <c r="AP23" s="200">
        <f t="shared" si="8"/>
        <v>40</v>
      </c>
      <c r="AQ23" s="1">
        <v>113</v>
      </c>
      <c r="AR23" s="1">
        <v>58</v>
      </c>
      <c r="AS23" s="1">
        <v>39</v>
      </c>
      <c r="AT23" s="200">
        <f>+Roc_InfraMR[[#This Row],[B.02.3 - Parque de Coches Eléctricos Motrices Tipo R]]+Roc_InfraMR[[#This Row],[B.02.2 - Parque de Coches Eléctricos Motrices Remolcados Tipo R]]+Roc_InfraMR[[#This Row],[B.02.1 - Parque de Coches Eléctricos Motrices]]</f>
        <v>210</v>
      </c>
      <c r="AU23" s="1">
        <v>0</v>
      </c>
      <c r="AV23" s="1">
        <v>0</v>
      </c>
      <c r="AW23" s="1">
        <v>0</v>
      </c>
      <c r="AX23" s="200">
        <f>+SUM(Roc_InfraMR[[#This Row],[B.03.1 - Parque de Coches Motores Motrices Remolcados]:[B.03.3 - Parque de Coches Motores Motrices Cabina]])</f>
        <v>0</v>
      </c>
      <c r="AY23" s="1">
        <v>158</v>
      </c>
      <c r="AZ23" s="1">
        <v>52</v>
      </c>
      <c r="BA23" s="1">
        <v>15</v>
      </c>
      <c r="BB23" s="1">
        <v>0</v>
      </c>
      <c r="BC23" s="200">
        <f>SUM(AY23:BB23)</f>
        <v>225</v>
      </c>
      <c r="BD23" s="356">
        <v>102</v>
      </c>
      <c r="BE23" s="1">
        <v>0</v>
      </c>
      <c r="BF23" s="1">
        <v>20</v>
      </c>
      <c r="BG23" s="235">
        <v>1676</v>
      </c>
    </row>
    <row r="24" spans="1:59">
      <c r="A24" s="1">
        <v>1994</v>
      </c>
      <c r="B24" s="1" t="s">
        <v>71</v>
      </c>
      <c r="C24" s="10">
        <v>0</v>
      </c>
      <c r="D24" s="10">
        <f t="shared" si="0"/>
        <v>148.75800000000001</v>
      </c>
      <c r="E24" s="10">
        <v>0</v>
      </c>
      <c r="F24" s="10">
        <f t="shared" si="1"/>
        <v>46.227000000000004</v>
      </c>
      <c r="G24" s="192">
        <f t="shared" si="2"/>
        <v>194.98500000000001</v>
      </c>
      <c r="H24" s="192">
        <f>+Roc_InfraMR[[#This Row],[Total Líneas de Explotación ]]</f>
        <v>194.98500000000001</v>
      </c>
      <c r="I24" s="192">
        <v>324.10200000000003</v>
      </c>
      <c r="J24" s="10">
        <f>+Roc_InfraMR[[#This Row],[A.01.2 -  Longitud de Líneas de Explotación No Electrificadas Vía Doble o Múltiple (km)]]*2+Roc_InfraMR[[#This Row],[A.01.1 -  Longitud de Líneas de Explotación No Electrificadas Vía Simple (km)]]</f>
        <v>297.51600000000002</v>
      </c>
      <c r="K24" s="10">
        <v>0</v>
      </c>
      <c r="L24" s="10">
        <f>+Roc_InfraMR[[#This Row],[A.02.2 -  Longitud de Líneas de Explotación Electrificadas Vía Doble o Múltiple (km)]]*2</f>
        <v>92.454000000000008</v>
      </c>
      <c r="M24" s="10">
        <v>0</v>
      </c>
      <c r="N24" s="192">
        <f>+Roc_InfraMR[[#This Row],[A.03.1 -  Longitud de Vías de Explotación No Electrificadas Troncales y Ramales (vía principal) (km)]]+Roc_InfraMR[[#This Row],[A.04.1 -  Longitud de Vías de Explotación Electrificadas Troncales y Ramales (vía principal) (km)]]</f>
        <v>389.97</v>
      </c>
      <c r="O24" s="192">
        <f>+Roc_InfraMR[[#This Row],[Total Vías (excluido Auxiliares)]]</f>
        <v>389.97</v>
      </c>
      <c r="P24" s="1">
        <v>61</v>
      </c>
      <c r="Q24" s="1">
        <v>5</v>
      </c>
      <c r="R24" s="1">
        <v>3</v>
      </c>
      <c r="S24" s="194">
        <f t="shared" si="3"/>
        <v>69</v>
      </c>
      <c r="T24" s="194">
        <v>69</v>
      </c>
      <c r="U24" s="1">
        <v>60</v>
      </c>
      <c r="V24" s="1">
        <v>68</v>
      </c>
      <c r="W24" s="1">
        <v>10</v>
      </c>
      <c r="X24" s="1">
        <v>23</v>
      </c>
      <c r="Y24" s="1">
        <v>0</v>
      </c>
      <c r="Z24" s="196">
        <f t="shared" si="4"/>
        <v>161</v>
      </c>
      <c r="AA24" s="1">
        <v>62</v>
      </c>
      <c r="AB24" s="1">
        <v>26</v>
      </c>
      <c r="AC24" s="1">
        <v>161</v>
      </c>
      <c r="AD24" s="196">
        <f t="shared" si="5"/>
        <v>249</v>
      </c>
      <c r="AE24" s="1">
        <v>23</v>
      </c>
      <c r="AF24" s="1">
        <v>29</v>
      </c>
      <c r="AG24" s="1">
        <v>132</v>
      </c>
      <c r="AH24" s="196">
        <f t="shared" si="6"/>
        <v>184</v>
      </c>
      <c r="AI24" s="10">
        <v>60.414999999999999</v>
      </c>
      <c r="AJ24" s="10">
        <v>0</v>
      </c>
      <c r="AK24" s="10">
        <v>166.46899999999999</v>
      </c>
      <c r="AL24" s="222">
        <f t="shared" si="7"/>
        <v>226.88399999999999</v>
      </c>
      <c r="AM24" s="1">
        <v>3</v>
      </c>
      <c r="AN24" s="1">
        <v>8</v>
      </c>
      <c r="AO24" s="1">
        <v>29</v>
      </c>
      <c r="AP24" s="200">
        <f t="shared" si="8"/>
        <v>40</v>
      </c>
      <c r="AQ24" s="1">
        <v>113</v>
      </c>
      <c r="AR24" s="1">
        <v>58</v>
      </c>
      <c r="AS24" s="1">
        <v>39</v>
      </c>
      <c r="AT24" s="200">
        <f>+Roc_InfraMR[[#This Row],[B.02.3 - Parque de Coches Eléctricos Motrices Tipo R]]+Roc_InfraMR[[#This Row],[B.02.2 - Parque de Coches Eléctricos Motrices Remolcados Tipo R]]+Roc_InfraMR[[#This Row],[B.02.1 - Parque de Coches Eléctricos Motrices]]</f>
        <v>210</v>
      </c>
      <c r="AU24" s="1">
        <v>0</v>
      </c>
      <c r="AV24" s="1">
        <v>0</v>
      </c>
      <c r="AW24" s="1">
        <v>0</v>
      </c>
      <c r="AX24" s="200">
        <f>+SUM(Roc_InfraMR[[#This Row],[B.03.1 - Parque de Coches Motores Motrices Remolcados]:[B.03.3 - Parque de Coches Motores Motrices Cabina]])</f>
        <v>0</v>
      </c>
      <c r="AY24" s="1">
        <v>158</v>
      </c>
      <c r="AZ24" s="1">
        <v>52</v>
      </c>
      <c r="BA24" s="1">
        <v>15</v>
      </c>
      <c r="BB24" s="1">
        <v>0</v>
      </c>
      <c r="BC24" s="200">
        <f>SUM(AY24:BB24)</f>
        <v>225</v>
      </c>
      <c r="BD24" s="356">
        <v>102</v>
      </c>
      <c r="BE24" s="1">
        <v>0</v>
      </c>
      <c r="BF24" s="1">
        <v>20</v>
      </c>
      <c r="BG24" s="235">
        <v>1676</v>
      </c>
    </row>
    <row r="25" spans="1:59">
      <c r="A25" s="1">
        <v>1994</v>
      </c>
      <c r="B25" s="1" t="s">
        <v>72</v>
      </c>
      <c r="C25" s="10">
        <v>0</v>
      </c>
      <c r="D25" s="10">
        <f t="shared" si="0"/>
        <v>148.75800000000001</v>
      </c>
      <c r="E25" s="10">
        <v>0</v>
      </c>
      <c r="F25" s="10">
        <f t="shared" si="1"/>
        <v>46.227000000000004</v>
      </c>
      <c r="G25" s="192">
        <f t="shared" si="2"/>
        <v>194.98500000000001</v>
      </c>
      <c r="H25" s="192">
        <f>+Roc_InfraMR[[#This Row],[Total Líneas de Explotación ]]</f>
        <v>194.98500000000001</v>
      </c>
      <c r="I25" s="192">
        <v>324.10200000000003</v>
      </c>
      <c r="J25" s="10">
        <f>+Roc_InfraMR[[#This Row],[A.01.2 -  Longitud de Líneas de Explotación No Electrificadas Vía Doble o Múltiple (km)]]*2+Roc_InfraMR[[#This Row],[A.01.1 -  Longitud de Líneas de Explotación No Electrificadas Vía Simple (km)]]</f>
        <v>297.51600000000002</v>
      </c>
      <c r="K25" s="10">
        <v>0</v>
      </c>
      <c r="L25" s="10">
        <f>+Roc_InfraMR[[#This Row],[A.02.2 -  Longitud de Líneas de Explotación Electrificadas Vía Doble o Múltiple (km)]]*2</f>
        <v>92.454000000000008</v>
      </c>
      <c r="M25" s="10">
        <v>0</v>
      </c>
      <c r="N25" s="192">
        <f>+Roc_InfraMR[[#This Row],[A.03.1 -  Longitud de Vías de Explotación No Electrificadas Troncales y Ramales (vía principal) (km)]]+Roc_InfraMR[[#This Row],[A.04.1 -  Longitud de Vías de Explotación Electrificadas Troncales y Ramales (vía principal) (km)]]</f>
        <v>389.97</v>
      </c>
      <c r="O25" s="192">
        <f>+Roc_InfraMR[[#This Row],[Total Vías (excluido Auxiliares)]]</f>
        <v>389.97</v>
      </c>
      <c r="P25" s="1">
        <v>61</v>
      </c>
      <c r="Q25" s="1">
        <v>5</v>
      </c>
      <c r="R25" s="1">
        <v>3</v>
      </c>
      <c r="S25" s="194">
        <f t="shared" si="3"/>
        <v>69</v>
      </c>
      <c r="T25" s="194">
        <v>69</v>
      </c>
      <c r="U25" s="1">
        <v>60</v>
      </c>
      <c r="V25" s="1">
        <v>68</v>
      </c>
      <c r="W25" s="1">
        <v>10</v>
      </c>
      <c r="X25" s="1">
        <v>23</v>
      </c>
      <c r="Y25" s="1">
        <v>0</v>
      </c>
      <c r="Z25" s="196">
        <f t="shared" si="4"/>
        <v>161</v>
      </c>
      <c r="AA25" s="1">
        <v>62</v>
      </c>
      <c r="AB25" s="1">
        <v>26</v>
      </c>
      <c r="AC25" s="1">
        <v>161</v>
      </c>
      <c r="AD25" s="196">
        <f t="shared" si="5"/>
        <v>249</v>
      </c>
      <c r="AE25" s="1">
        <v>23</v>
      </c>
      <c r="AF25" s="1">
        <v>29</v>
      </c>
      <c r="AG25" s="1">
        <v>132</v>
      </c>
      <c r="AH25" s="196">
        <f t="shared" si="6"/>
        <v>184</v>
      </c>
      <c r="AI25" s="10">
        <v>60.414999999999999</v>
      </c>
      <c r="AJ25" s="10">
        <v>0</v>
      </c>
      <c r="AK25" s="10">
        <v>166.46899999999999</v>
      </c>
      <c r="AL25" s="222">
        <f t="shared" si="7"/>
        <v>226.88399999999999</v>
      </c>
      <c r="AM25" s="1">
        <v>3</v>
      </c>
      <c r="AN25" s="1">
        <v>8</v>
      </c>
      <c r="AO25" s="1">
        <v>29</v>
      </c>
      <c r="AP25" s="200">
        <f t="shared" si="8"/>
        <v>40</v>
      </c>
      <c r="AQ25" s="1">
        <v>113</v>
      </c>
      <c r="AR25" s="1">
        <v>58</v>
      </c>
      <c r="AS25" s="1">
        <v>39</v>
      </c>
      <c r="AT25" s="200">
        <f>+Roc_InfraMR[[#This Row],[B.02.3 - Parque de Coches Eléctricos Motrices Tipo R]]+Roc_InfraMR[[#This Row],[B.02.2 - Parque de Coches Eléctricos Motrices Remolcados Tipo R]]+Roc_InfraMR[[#This Row],[B.02.1 - Parque de Coches Eléctricos Motrices]]</f>
        <v>210</v>
      </c>
      <c r="AU25" s="1">
        <v>0</v>
      </c>
      <c r="AV25" s="1">
        <v>0</v>
      </c>
      <c r="AW25" s="1">
        <v>0</v>
      </c>
      <c r="AX25" s="200">
        <f>+SUM(Roc_InfraMR[[#This Row],[B.03.1 - Parque de Coches Motores Motrices Remolcados]:[B.03.3 - Parque de Coches Motores Motrices Cabina]])</f>
        <v>0</v>
      </c>
      <c r="AY25" s="1">
        <v>158</v>
      </c>
      <c r="AZ25" s="1">
        <v>52</v>
      </c>
      <c r="BA25" s="1">
        <v>15</v>
      </c>
      <c r="BB25" s="1">
        <v>0</v>
      </c>
      <c r="BC25" s="200">
        <f>SUM(AY25:BB25)</f>
        <v>225</v>
      </c>
      <c r="BD25" s="356">
        <v>102</v>
      </c>
      <c r="BE25" s="1">
        <v>0</v>
      </c>
      <c r="BF25" s="1">
        <v>20</v>
      </c>
      <c r="BG25" s="235">
        <v>1676</v>
      </c>
    </row>
    <row r="26" spans="1:59">
      <c r="A26" s="1">
        <v>1995</v>
      </c>
      <c r="B26" s="1" t="s">
        <v>61</v>
      </c>
      <c r="C26" s="10">
        <v>0</v>
      </c>
      <c r="D26" s="10">
        <f t="shared" si="0"/>
        <v>148.75800000000001</v>
      </c>
      <c r="E26" s="10">
        <v>0</v>
      </c>
      <c r="F26" s="10">
        <f t="shared" si="1"/>
        <v>46.227000000000004</v>
      </c>
      <c r="G26" s="192">
        <f t="shared" si="2"/>
        <v>194.98500000000001</v>
      </c>
      <c r="H26" s="192">
        <f>+Roc_InfraMR[[#This Row],[Total Líneas de Explotación ]]</f>
        <v>194.98500000000001</v>
      </c>
      <c r="I26" s="192">
        <v>353.28400000000005</v>
      </c>
      <c r="J26" s="10">
        <f>+Roc_InfraMR[[#This Row],[A.01.2 -  Longitud de Líneas de Explotación No Electrificadas Vía Doble o Múltiple (km)]]*2+Roc_InfraMR[[#This Row],[A.01.1 -  Longitud de Líneas de Explotación No Electrificadas Vía Simple (km)]]</f>
        <v>297.51600000000002</v>
      </c>
      <c r="K26" s="10">
        <v>0</v>
      </c>
      <c r="L26" s="10">
        <f>+Roc_InfraMR[[#This Row],[A.02.2 -  Longitud de Líneas de Explotación Electrificadas Vía Doble o Múltiple (km)]]*2</f>
        <v>92.454000000000008</v>
      </c>
      <c r="M26" s="10">
        <v>0</v>
      </c>
      <c r="N26" s="192">
        <f>+Roc_InfraMR[[#This Row],[A.03.1 -  Longitud de Vías de Explotación No Electrificadas Troncales y Ramales (vía principal) (km)]]+Roc_InfraMR[[#This Row],[A.04.1 -  Longitud de Vías de Explotación Electrificadas Troncales y Ramales (vía principal) (km)]]</f>
        <v>389.97</v>
      </c>
      <c r="O26" s="192">
        <f>+Roc_InfraMR[[#This Row],[Total Vías (excluido Auxiliares)]]</f>
        <v>389.97</v>
      </c>
      <c r="P26" s="1">
        <v>61</v>
      </c>
      <c r="Q26" s="1">
        <v>5</v>
      </c>
      <c r="R26" s="1">
        <v>3</v>
      </c>
      <c r="S26" s="194">
        <f t="shared" si="3"/>
        <v>69</v>
      </c>
      <c r="T26" s="194">
        <v>69</v>
      </c>
      <c r="U26" s="1">
        <v>60</v>
      </c>
      <c r="V26" s="1">
        <v>68</v>
      </c>
      <c r="W26" s="1">
        <v>10</v>
      </c>
      <c r="X26" s="1">
        <v>23</v>
      </c>
      <c r="Y26" s="1">
        <v>0</v>
      </c>
      <c r="Z26" s="196">
        <f t="shared" si="4"/>
        <v>161</v>
      </c>
      <c r="AA26" s="1">
        <v>62</v>
      </c>
      <c r="AB26" s="1">
        <v>26</v>
      </c>
      <c r="AC26" s="1">
        <v>161</v>
      </c>
      <c r="AD26" s="196">
        <f t="shared" si="5"/>
        <v>249</v>
      </c>
      <c r="AE26" s="1">
        <v>23</v>
      </c>
      <c r="AF26" s="1">
        <v>29</v>
      </c>
      <c r="AG26" s="1">
        <v>132</v>
      </c>
      <c r="AH26" s="196">
        <f t="shared" si="6"/>
        <v>184</v>
      </c>
      <c r="AI26" s="10">
        <v>60.414999999999999</v>
      </c>
      <c r="AJ26" s="10">
        <v>0</v>
      </c>
      <c r="AK26" s="10">
        <v>166.46899999999999</v>
      </c>
      <c r="AL26" s="222">
        <f t="shared" si="7"/>
        <v>226.88399999999999</v>
      </c>
      <c r="AM26" s="1">
        <v>3</v>
      </c>
      <c r="AN26" s="1">
        <v>8</v>
      </c>
      <c r="AO26" s="1">
        <v>29</v>
      </c>
      <c r="AP26" s="200">
        <f t="shared" si="8"/>
        <v>40</v>
      </c>
      <c r="AQ26" s="1">
        <v>113</v>
      </c>
      <c r="AR26" s="1">
        <v>58</v>
      </c>
      <c r="AS26" s="1">
        <v>39</v>
      </c>
      <c r="AT26" s="200">
        <f>+Roc_InfraMR[[#This Row],[B.02.3 - Parque de Coches Eléctricos Motrices Tipo R]]+Roc_InfraMR[[#This Row],[B.02.2 - Parque de Coches Eléctricos Motrices Remolcados Tipo R]]+Roc_InfraMR[[#This Row],[B.02.1 - Parque de Coches Eléctricos Motrices]]</f>
        <v>210</v>
      </c>
      <c r="AU26" s="1">
        <v>0</v>
      </c>
      <c r="AV26" s="1">
        <v>0</v>
      </c>
      <c r="AW26" s="1">
        <v>0</v>
      </c>
      <c r="AX26" s="200">
        <f>+SUM(Roc_InfraMR[[#This Row],[B.03.1 - Parque de Coches Motores Motrices Remolcados]:[B.03.3 - Parque de Coches Motores Motrices Cabina]])</f>
        <v>0</v>
      </c>
      <c r="AY26" s="1">
        <v>158</v>
      </c>
      <c r="AZ26" s="1">
        <v>52</v>
      </c>
      <c r="BA26" s="1">
        <v>15</v>
      </c>
      <c r="BB26" s="1">
        <v>0</v>
      </c>
      <c r="BC26" s="200">
        <f>SUM(AY26:BB26)</f>
        <v>225</v>
      </c>
      <c r="BD26" s="356">
        <v>102</v>
      </c>
      <c r="BE26" s="1">
        <v>0</v>
      </c>
      <c r="BF26" s="1">
        <v>20</v>
      </c>
      <c r="BG26" s="235">
        <v>1676</v>
      </c>
    </row>
    <row r="27" spans="1:59">
      <c r="A27" s="1">
        <v>1995</v>
      </c>
      <c r="B27" s="1" t="s">
        <v>62</v>
      </c>
      <c r="C27" s="10">
        <v>0</v>
      </c>
      <c r="D27" s="10">
        <f t="shared" si="0"/>
        <v>148.75800000000001</v>
      </c>
      <c r="E27" s="10">
        <v>0</v>
      </c>
      <c r="F27" s="10">
        <f t="shared" si="1"/>
        <v>46.227000000000004</v>
      </c>
      <c r="G27" s="192">
        <f t="shared" si="2"/>
        <v>194.98500000000001</v>
      </c>
      <c r="H27" s="192">
        <f>+Roc_InfraMR[[#This Row],[Total Líneas de Explotación ]]</f>
        <v>194.98500000000001</v>
      </c>
      <c r="I27" s="192">
        <v>353.28400000000005</v>
      </c>
      <c r="J27" s="10">
        <f>+Roc_InfraMR[[#This Row],[A.01.2 -  Longitud de Líneas de Explotación No Electrificadas Vía Doble o Múltiple (km)]]*2+Roc_InfraMR[[#This Row],[A.01.1 -  Longitud de Líneas de Explotación No Electrificadas Vía Simple (km)]]</f>
        <v>297.51600000000002</v>
      </c>
      <c r="K27" s="10">
        <v>0</v>
      </c>
      <c r="L27" s="10">
        <f>+Roc_InfraMR[[#This Row],[A.02.2 -  Longitud de Líneas de Explotación Electrificadas Vía Doble o Múltiple (km)]]*2</f>
        <v>92.454000000000008</v>
      </c>
      <c r="M27" s="10">
        <v>0</v>
      </c>
      <c r="N27" s="192">
        <f>+Roc_InfraMR[[#This Row],[A.03.1 -  Longitud de Vías de Explotación No Electrificadas Troncales y Ramales (vía principal) (km)]]+Roc_InfraMR[[#This Row],[A.04.1 -  Longitud de Vías de Explotación Electrificadas Troncales y Ramales (vía principal) (km)]]</f>
        <v>389.97</v>
      </c>
      <c r="O27" s="192">
        <f>+Roc_InfraMR[[#This Row],[Total Vías (excluido Auxiliares)]]</f>
        <v>389.97</v>
      </c>
      <c r="P27" s="1">
        <v>61</v>
      </c>
      <c r="Q27" s="1">
        <v>5</v>
      </c>
      <c r="R27" s="1">
        <v>3</v>
      </c>
      <c r="S27" s="194">
        <f t="shared" si="3"/>
        <v>69</v>
      </c>
      <c r="T27" s="194">
        <v>69</v>
      </c>
      <c r="U27" s="1">
        <v>60</v>
      </c>
      <c r="V27" s="1">
        <v>68</v>
      </c>
      <c r="W27" s="1">
        <v>10</v>
      </c>
      <c r="X27" s="1">
        <v>23</v>
      </c>
      <c r="Y27" s="1">
        <v>0</v>
      </c>
      <c r="Z27" s="196">
        <f t="shared" si="4"/>
        <v>161</v>
      </c>
      <c r="AA27" s="1">
        <v>62</v>
      </c>
      <c r="AB27" s="1">
        <v>26</v>
      </c>
      <c r="AC27" s="1">
        <v>161</v>
      </c>
      <c r="AD27" s="196">
        <f t="shared" si="5"/>
        <v>249</v>
      </c>
      <c r="AE27" s="1">
        <v>23</v>
      </c>
      <c r="AF27" s="1">
        <v>29</v>
      </c>
      <c r="AG27" s="1">
        <v>132</v>
      </c>
      <c r="AH27" s="196">
        <f t="shared" si="6"/>
        <v>184</v>
      </c>
      <c r="AI27" s="10">
        <v>60.414999999999999</v>
      </c>
      <c r="AJ27" s="10">
        <v>0</v>
      </c>
      <c r="AK27" s="10">
        <v>166.46899999999999</v>
      </c>
      <c r="AL27" s="222">
        <f t="shared" si="7"/>
        <v>226.88399999999999</v>
      </c>
      <c r="AM27" s="1">
        <v>3</v>
      </c>
      <c r="AN27" s="1">
        <v>8</v>
      </c>
      <c r="AO27" s="1">
        <v>29</v>
      </c>
      <c r="AP27" s="200">
        <f t="shared" si="8"/>
        <v>40</v>
      </c>
      <c r="AQ27" s="1">
        <v>113</v>
      </c>
      <c r="AR27" s="1">
        <v>58</v>
      </c>
      <c r="AS27" s="1">
        <v>39</v>
      </c>
      <c r="AT27" s="200">
        <f>+Roc_InfraMR[[#This Row],[B.02.3 - Parque de Coches Eléctricos Motrices Tipo R]]+Roc_InfraMR[[#This Row],[B.02.2 - Parque de Coches Eléctricos Motrices Remolcados Tipo R]]+Roc_InfraMR[[#This Row],[B.02.1 - Parque de Coches Eléctricos Motrices]]</f>
        <v>210</v>
      </c>
      <c r="AU27" s="1">
        <v>0</v>
      </c>
      <c r="AV27" s="1">
        <v>0</v>
      </c>
      <c r="AW27" s="1">
        <v>0</v>
      </c>
      <c r="AX27" s="200">
        <f>+SUM(Roc_InfraMR[[#This Row],[B.03.1 - Parque de Coches Motores Motrices Remolcados]:[B.03.3 - Parque de Coches Motores Motrices Cabina]])</f>
        <v>0</v>
      </c>
      <c r="AY27" s="1">
        <v>158</v>
      </c>
      <c r="AZ27" s="1">
        <v>52</v>
      </c>
      <c r="BA27" s="1">
        <v>15</v>
      </c>
      <c r="BB27" s="1">
        <v>0</v>
      </c>
      <c r="BC27" s="200">
        <f>SUM(AY27:BB27)</f>
        <v>225</v>
      </c>
      <c r="BD27" s="356">
        <v>102</v>
      </c>
      <c r="BE27" s="1">
        <v>0</v>
      </c>
      <c r="BF27" s="1">
        <v>20</v>
      </c>
      <c r="BG27" s="235">
        <v>1676</v>
      </c>
    </row>
    <row r="28" spans="1:59">
      <c r="A28" s="1">
        <v>1995</v>
      </c>
      <c r="B28" s="1" t="s">
        <v>63</v>
      </c>
      <c r="C28" s="10">
        <v>0</v>
      </c>
      <c r="D28" s="10">
        <f t="shared" si="0"/>
        <v>148.75800000000001</v>
      </c>
      <c r="E28" s="10">
        <v>0</v>
      </c>
      <c r="F28" s="10">
        <f t="shared" si="1"/>
        <v>46.227000000000004</v>
      </c>
      <c r="G28" s="192">
        <f t="shared" si="2"/>
        <v>194.98500000000001</v>
      </c>
      <c r="H28" s="192">
        <f>+Roc_InfraMR[[#This Row],[Total Líneas de Explotación ]]</f>
        <v>194.98500000000001</v>
      </c>
      <c r="I28" s="192">
        <v>353.28400000000005</v>
      </c>
      <c r="J28" s="10">
        <f>+Roc_InfraMR[[#This Row],[A.01.2 -  Longitud de Líneas de Explotación No Electrificadas Vía Doble o Múltiple (km)]]*2+Roc_InfraMR[[#This Row],[A.01.1 -  Longitud de Líneas de Explotación No Electrificadas Vía Simple (km)]]</f>
        <v>297.51600000000002</v>
      </c>
      <c r="K28" s="10">
        <v>0</v>
      </c>
      <c r="L28" s="10">
        <f>+Roc_InfraMR[[#This Row],[A.02.2 -  Longitud de Líneas de Explotación Electrificadas Vía Doble o Múltiple (km)]]*2</f>
        <v>92.454000000000008</v>
      </c>
      <c r="M28" s="10">
        <v>0</v>
      </c>
      <c r="N28" s="192">
        <f>+Roc_InfraMR[[#This Row],[A.03.1 -  Longitud de Vías de Explotación No Electrificadas Troncales y Ramales (vía principal) (km)]]+Roc_InfraMR[[#This Row],[A.04.1 -  Longitud de Vías de Explotación Electrificadas Troncales y Ramales (vía principal) (km)]]</f>
        <v>389.97</v>
      </c>
      <c r="O28" s="192">
        <f>+Roc_InfraMR[[#This Row],[Total Vías (excluido Auxiliares)]]</f>
        <v>389.97</v>
      </c>
      <c r="P28" s="1">
        <v>61</v>
      </c>
      <c r="Q28" s="1">
        <v>5</v>
      </c>
      <c r="R28" s="1">
        <v>3</v>
      </c>
      <c r="S28" s="194">
        <f t="shared" si="3"/>
        <v>69</v>
      </c>
      <c r="T28" s="194">
        <v>69</v>
      </c>
      <c r="U28" s="1">
        <v>60</v>
      </c>
      <c r="V28" s="1">
        <v>68</v>
      </c>
      <c r="W28" s="1">
        <v>10</v>
      </c>
      <c r="X28" s="1">
        <v>23</v>
      </c>
      <c r="Y28" s="1">
        <v>0</v>
      </c>
      <c r="Z28" s="196">
        <f t="shared" si="4"/>
        <v>161</v>
      </c>
      <c r="AA28" s="1">
        <v>62</v>
      </c>
      <c r="AB28" s="1">
        <v>26</v>
      </c>
      <c r="AC28" s="1">
        <v>161</v>
      </c>
      <c r="AD28" s="196">
        <f t="shared" si="5"/>
        <v>249</v>
      </c>
      <c r="AE28" s="1">
        <v>23</v>
      </c>
      <c r="AF28" s="1">
        <v>29</v>
      </c>
      <c r="AG28" s="1">
        <v>132</v>
      </c>
      <c r="AH28" s="196">
        <f t="shared" si="6"/>
        <v>184</v>
      </c>
      <c r="AI28" s="10">
        <v>60.414999999999999</v>
      </c>
      <c r="AJ28" s="10">
        <v>0</v>
      </c>
      <c r="AK28" s="10">
        <v>166.46899999999999</v>
      </c>
      <c r="AL28" s="222">
        <f t="shared" si="7"/>
        <v>226.88399999999999</v>
      </c>
      <c r="AM28" s="1">
        <v>3</v>
      </c>
      <c r="AN28" s="1">
        <v>8</v>
      </c>
      <c r="AO28" s="1">
        <v>29</v>
      </c>
      <c r="AP28" s="200">
        <f t="shared" si="8"/>
        <v>40</v>
      </c>
      <c r="AQ28" s="1">
        <v>113</v>
      </c>
      <c r="AR28" s="1">
        <v>58</v>
      </c>
      <c r="AS28" s="1">
        <v>39</v>
      </c>
      <c r="AT28" s="200">
        <f>+Roc_InfraMR[[#This Row],[B.02.3 - Parque de Coches Eléctricos Motrices Tipo R]]+Roc_InfraMR[[#This Row],[B.02.2 - Parque de Coches Eléctricos Motrices Remolcados Tipo R]]+Roc_InfraMR[[#This Row],[B.02.1 - Parque de Coches Eléctricos Motrices]]</f>
        <v>210</v>
      </c>
      <c r="AU28" s="1">
        <v>0</v>
      </c>
      <c r="AV28" s="1">
        <v>0</v>
      </c>
      <c r="AW28" s="1">
        <v>0</v>
      </c>
      <c r="AX28" s="200">
        <f>+SUM(Roc_InfraMR[[#This Row],[B.03.1 - Parque de Coches Motores Motrices Remolcados]:[B.03.3 - Parque de Coches Motores Motrices Cabina]])</f>
        <v>0</v>
      </c>
      <c r="AY28" s="1">
        <v>158</v>
      </c>
      <c r="AZ28" s="1">
        <v>52</v>
      </c>
      <c r="BA28" s="1">
        <v>15</v>
      </c>
      <c r="BB28" s="1">
        <v>0</v>
      </c>
      <c r="BC28" s="200">
        <f>SUM(AY28:BB28)</f>
        <v>225</v>
      </c>
      <c r="BD28" s="356">
        <v>102</v>
      </c>
      <c r="BE28" s="1">
        <v>0</v>
      </c>
      <c r="BF28" s="1">
        <v>20</v>
      </c>
      <c r="BG28" s="235">
        <v>1676</v>
      </c>
    </row>
    <row r="29" spans="1:59">
      <c r="A29" s="1">
        <v>1995</v>
      </c>
      <c r="B29" s="1" t="s">
        <v>64</v>
      </c>
      <c r="C29" s="10">
        <v>0</v>
      </c>
      <c r="D29" s="10">
        <f t="shared" si="0"/>
        <v>148.75800000000001</v>
      </c>
      <c r="E29" s="10">
        <v>0</v>
      </c>
      <c r="F29" s="10">
        <f t="shared" si="1"/>
        <v>46.227000000000004</v>
      </c>
      <c r="G29" s="192">
        <f t="shared" si="2"/>
        <v>194.98500000000001</v>
      </c>
      <c r="H29" s="192">
        <f>+Roc_InfraMR[[#This Row],[Total Líneas de Explotación ]]</f>
        <v>194.98500000000001</v>
      </c>
      <c r="I29" s="192">
        <v>353.28400000000005</v>
      </c>
      <c r="J29" s="10">
        <f>+Roc_InfraMR[[#This Row],[A.01.2 -  Longitud de Líneas de Explotación No Electrificadas Vía Doble o Múltiple (km)]]*2+Roc_InfraMR[[#This Row],[A.01.1 -  Longitud de Líneas de Explotación No Electrificadas Vía Simple (km)]]</f>
        <v>297.51600000000002</v>
      </c>
      <c r="K29" s="10">
        <v>0</v>
      </c>
      <c r="L29" s="10">
        <f>+Roc_InfraMR[[#This Row],[A.02.2 -  Longitud de Líneas de Explotación Electrificadas Vía Doble o Múltiple (km)]]*2</f>
        <v>92.454000000000008</v>
      </c>
      <c r="M29" s="10">
        <v>0</v>
      </c>
      <c r="N29" s="192">
        <f>+Roc_InfraMR[[#This Row],[A.03.1 -  Longitud de Vías de Explotación No Electrificadas Troncales y Ramales (vía principal) (km)]]+Roc_InfraMR[[#This Row],[A.04.1 -  Longitud de Vías de Explotación Electrificadas Troncales y Ramales (vía principal) (km)]]</f>
        <v>389.97</v>
      </c>
      <c r="O29" s="192">
        <f>+Roc_InfraMR[[#This Row],[Total Vías (excluido Auxiliares)]]</f>
        <v>389.97</v>
      </c>
      <c r="P29" s="1">
        <v>61</v>
      </c>
      <c r="Q29" s="1">
        <v>5</v>
      </c>
      <c r="R29" s="1">
        <v>3</v>
      </c>
      <c r="S29" s="194">
        <f t="shared" si="3"/>
        <v>69</v>
      </c>
      <c r="T29" s="194">
        <v>69</v>
      </c>
      <c r="U29" s="1">
        <v>60</v>
      </c>
      <c r="V29" s="1">
        <v>68</v>
      </c>
      <c r="W29" s="1">
        <v>10</v>
      </c>
      <c r="X29" s="1">
        <v>23</v>
      </c>
      <c r="Y29" s="1">
        <v>0</v>
      </c>
      <c r="Z29" s="196">
        <f t="shared" si="4"/>
        <v>161</v>
      </c>
      <c r="AA29" s="1">
        <v>62</v>
      </c>
      <c r="AB29" s="1">
        <v>26</v>
      </c>
      <c r="AC29" s="1">
        <v>161</v>
      </c>
      <c r="AD29" s="196">
        <f t="shared" si="5"/>
        <v>249</v>
      </c>
      <c r="AE29" s="1">
        <v>23</v>
      </c>
      <c r="AF29" s="1">
        <v>29</v>
      </c>
      <c r="AG29" s="1">
        <v>132</v>
      </c>
      <c r="AH29" s="196">
        <f t="shared" si="6"/>
        <v>184</v>
      </c>
      <c r="AI29" s="10">
        <v>60.414999999999999</v>
      </c>
      <c r="AJ29" s="10">
        <v>0</v>
      </c>
      <c r="AK29" s="10">
        <v>166.46899999999999</v>
      </c>
      <c r="AL29" s="222">
        <f t="shared" si="7"/>
        <v>226.88399999999999</v>
      </c>
      <c r="AM29" s="1">
        <v>3</v>
      </c>
      <c r="AN29" s="1">
        <v>8</v>
      </c>
      <c r="AO29" s="1">
        <v>29</v>
      </c>
      <c r="AP29" s="200">
        <f t="shared" si="8"/>
        <v>40</v>
      </c>
      <c r="AQ29" s="1">
        <v>113</v>
      </c>
      <c r="AR29" s="1">
        <v>58</v>
      </c>
      <c r="AS29" s="1">
        <v>39</v>
      </c>
      <c r="AT29" s="200">
        <f>+Roc_InfraMR[[#This Row],[B.02.3 - Parque de Coches Eléctricos Motrices Tipo R]]+Roc_InfraMR[[#This Row],[B.02.2 - Parque de Coches Eléctricos Motrices Remolcados Tipo R]]+Roc_InfraMR[[#This Row],[B.02.1 - Parque de Coches Eléctricos Motrices]]</f>
        <v>210</v>
      </c>
      <c r="AU29" s="1">
        <v>0</v>
      </c>
      <c r="AV29" s="1">
        <v>0</v>
      </c>
      <c r="AW29" s="1">
        <v>0</v>
      </c>
      <c r="AX29" s="200">
        <f>+SUM(Roc_InfraMR[[#This Row],[B.03.1 - Parque de Coches Motores Motrices Remolcados]:[B.03.3 - Parque de Coches Motores Motrices Cabina]])</f>
        <v>0</v>
      </c>
      <c r="AY29" s="1">
        <v>158</v>
      </c>
      <c r="AZ29" s="1">
        <v>52</v>
      </c>
      <c r="BA29" s="1">
        <v>15</v>
      </c>
      <c r="BB29" s="1">
        <v>0</v>
      </c>
      <c r="BC29" s="200">
        <f>SUM(AY29:BB29)</f>
        <v>225</v>
      </c>
      <c r="BD29" s="356">
        <v>102</v>
      </c>
      <c r="BE29" s="1">
        <v>0</v>
      </c>
      <c r="BF29" s="1">
        <v>20</v>
      </c>
      <c r="BG29" s="235">
        <v>1676</v>
      </c>
    </row>
    <row r="30" spans="1:59">
      <c r="A30" s="1">
        <v>1995</v>
      </c>
      <c r="B30" s="1" t="s">
        <v>65</v>
      </c>
      <c r="C30" s="10">
        <v>0</v>
      </c>
      <c r="D30" s="10">
        <f t="shared" si="0"/>
        <v>148.75800000000001</v>
      </c>
      <c r="E30" s="10">
        <v>0</v>
      </c>
      <c r="F30" s="10">
        <f t="shared" si="1"/>
        <v>46.227000000000004</v>
      </c>
      <c r="G30" s="192">
        <f t="shared" si="2"/>
        <v>194.98500000000001</v>
      </c>
      <c r="H30" s="192">
        <f>+Roc_InfraMR[[#This Row],[Total Líneas de Explotación ]]</f>
        <v>194.98500000000001</v>
      </c>
      <c r="I30" s="192">
        <v>353.28400000000005</v>
      </c>
      <c r="J30" s="10">
        <f>+Roc_InfraMR[[#This Row],[A.01.2 -  Longitud de Líneas de Explotación No Electrificadas Vía Doble o Múltiple (km)]]*2+Roc_InfraMR[[#This Row],[A.01.1 -  Longitud de Líneas de Explotación No Electrificadas Vía Simple (km)]]</f>
        <v>297.51600000000002</v>
      </c>
      <c r="K30" s="10">
        <v>0</v>
      </c>
      <c r="L30" s="10">
        <f>+Roc_InfraMR[[#This Row],[A.02.2 -  Longitud de Líneas de Explotación Electrificadas Vía Doble o Múltiple (km)]]*2</f>
        <v>92.454000000000008</v>
      </c>
      <c r="M30" s="10">
        <v>0</v>
      </c>
      <c r="N30" s="192">
        <f>+Roc_InfraMR[[#This Row],[A.03.1 -  Longitud de Vías de Explotación No Electrificadas Troncales y Ramales (vía principal) (km)]]+Roc_InfraMR[[#This Row],[A.04.1 -  Longitud de Vías de Explotación Electrificadas Troncales y Ramales (vía principal) (km)]]</f>
        <v>389.97</v>
      </c>
      <c r="O30" s="192">
        <f>+Roc_InfraMR[[#This Row],[Total Vías (excluido Auxiliares)]]</f>
        <v>389.97</v>
      </c>
      <c r="P30" s="1">
        <v>61</v>
      </c>
      <c r="Q30" s="1">
        <v>5</v>
      </c>
      <c r="R30" s="1">
        <v>3</v>
      </c>
      <c r="S30" s="194">
        <f t="shared" si="3"/>
        <v>69</v>
      </c>
      <c r="T30" s="194">
        <v>69</v>
      </c>
      <c r="U30" s="1">
        <v>60</v>
      </c>
      <c r="V30" s="1">
        <v>68</v>
      </c>
      <c r="W30" s="1">
        <v>10</v>
      </c>
      <c r="X30" s="1">
        <v>23</v>
      </c>
      <c r="Y30" s="1">
        <v>0</v>
      </c>
      <c r="Z30" s="196">
        <f t="shared" si="4"/>
        <v>161</v>
      </c>
      <c r="AA30" s="1">
        <v>62</v>
      </c>
      <c r="AB30" s="1">
        <v>26</v>
      </c>
      <c r="AC30" s="1">
        <v>161</v>
      </c>
      <c r="AD30" s="196">
        <f t="shared" si="5"/>
        <v>249</v>
      </c>
      <c r="AE30" s="1">
        <v>23</v>
      </c>
      <c r="AF30" s="1">
        <v>29</v>
      </c>
      <c r="AG30" s="1">
        <v>132</v>
      </c>
      <c r="AH30" s="196">
        <f t="shared" si="6"/>
        <v>184</v>
      </c>
      <c r="AI30" s="10">
        <v>60.414999999999999</v>
      </c>
      <c r="AJ30" s="10">
        <v>0</v>
      </c>
      <c r="AK30" s="10">
        <v>166.46899999999999</v>
      </c>
      <c r="AL30" s="222">
        <f t="shared" si="7"/>
        <v>226.88399999999999</v>
      </c>
      <c r="AM30" s="1">
        <v>3</v>
      </c>
      <c r="AN30" s="1">
        <v>8</v>
      </c>
      <c r="AO30" s="1">
        <v>29</v>
      </c>
      <c r="AP30" s="200">
        <f t="shared" si="8"/>
        <v>40</v>
      </c>
      <c r="AQ30" s="1">
        <v>113</v>
      </c>
      <c r="AR30" s="1">
        <v>58</v>
      </c>
      <c r="AS30" s="1">
        <v>39</v>
      </c>
      <c r="AT30" s="200">
        <f>+Roc_InfraMR[[#This Row],[B.02.3 - Parque de Coches Eléctricos Motrices Tipo R]]+Roc_InfraMR[[#This Row],[B.02.2 - Parque de Coches Eléctricos Motrices Remolcados Tipo R]]+Roc_InfraMR[[#This Row],[B.02.1 - Parque de Coches Eléctricos Motrices]]</f>
        <v>210</v>
      </c>
      <c r="AU30" s="1">
        <v>0</v>
      </c>
      <c r="AV30" s="1">
        <v>0</v>
      </c>
      <c r="AW30" s="1">
        <v>0</v>
      </c>
      <c r="AX30" s="200">
        <f>+SUM(Roc_InfraMR[[#This Row],[B.03.1 - Parque de Coches Motores Motrices Remolcados]:[B.03.3 - Parque de Coches Motores Motrices Cabina]])</f>
        <v>0</v>
      </c>
      <c r="AY30" s="1">
        <v>158</v>
      </c>
      <c r="AZ30" s="1">
        <v>52</v>
      </c>
      <c r="BA30" s="1">
        <v>15</v>
      </c>
      <c r="BB30" s="1">
        <v>0</v>
      </c>
      <c r="BC30" s="200">
        <f>SUM(AY30:BB30)</f>
        <v>225</v>
      </c>
      <c r="BD30" s="356">
        <v>102</v>
      </c>
      <c r="BE30" s="1">
        <v>0</v>
      </c>
      <c r="BF30" s="1">
        <v>20</v>
      </c>
      <c r="BG30" s="235">
        <v>1676</v>
      </c>
    </row>
    <row r="31" spans="1:59">
      <c r="A31" s="1">
        <v>1995</v>
      </c>
      <c r="B31" s="1" t="s">
        <v>66</v>
      </c>
      <c r="C31" s="10">
        <v>0</v>
      </c>
      <c r="D31" s="10">
        <f t="shared" si="0"/>
        <v>148.75800000000001</v>
      </c>
      <c r="E31" s="10">
        <v>0</v>
      </c>
      <c r="F31" s="10">
        <f t="shared" si="1"/>
        <v>46.227000000000004</v>
      </c>
      <c r="G31" s="192">
        <f t="shared" si="2"/>
        <v>194.98500000000001</v>
      </c>
      <c r="H31" s="192">
        <f>+Roc_InfraMR[[#This Row],[Total Líneas de Explotación ]]</f>
        <v>194.98500000000001</v>
      </c>
      <c r="I31" s="192">
        <v>353.28400000000005</v>
      </c>
      <c r="J31" s="10">
        <f>+Roc_InfraMR[[#This Row],[A.01.2 -  Longitud de Líneas de Explotación No Electrificadas Vía Doble o Múltiple (km)]]*2+Roc_InfraMR[[#This Row],[A.01.1 -  Longitud de Líneas de Explotación No Electrificadas Vía Simple (km)]]</f>
        <v>297.51600000000002</v>
      </c>
      <c r="K31" s="10">
        <v>0</v>
      </c>
      <c r="L31" s="10">
        <f>+Roc_InfraMR[[#This Row],[A.02.2 -  Longitud de Líneas de Explotación Electrificadas Vía Doble o Múltiple (km)]]*2</f>
        <v>92.454000000000008</v>
      </c>
      <c r="M31" s="10">
        <v>0</v>
      </c>
      <c r="N31" s="192">
        <f>+Roc_InfraMR[[#This Row],[A.03.1 -  Longitud de Vías de Explotación No Electrificadas Troncales y Ramales (vía principal) (km)]]+Roc_InfraMR[[#This Row],[A.04.1 -  Longitud de Vías de Explotación Electrificadas Troncales y Ramales (vía principal) (km)]]</f>
        <v>389.97</v>
      </c>
      <c r="O31" s="192">
        <f>+Roc_InfraMR[[#This Row],[Total Vías (excluido Auxiliares)]]</f>
        <v>389.97</v>
      </c>
      <c r="P31" s="1">
        <v>61</v>
      </c>
      <c r="Q31" s="1">
        <v>5</v>
      </c>
      <c r="R31" s="1">
        <v>3</v>
      </c>
      <c r="S31" s="194">
        <f t="shared" si="3"/>
        <v>69</v>
      </c>
      <c r="T31" s="194">
        <v>69</v>
      </c>
      <c r="U31" s="1">
        <v>60</v>
      </c>
      <c r="V31" s="1">
        <v>68</v>
      </c>
      <c r="W31" s="1">
        <v>10</v>
      </c>
      <c r="X31" s="1">
        <v>23</v>
      </c>
      <c r="Y31" s="1">
        <v>0</v>
      </c>
      <c r="Z31" s="196">
        <f t="shared" si="4"/>
        <v>161</v>
      </c>
      <c r="AA31" s="1">
        <v>62</v>
      </c>
      <c r="AB31" s="1">
        <v>26</v>
      </c>
      <c r="AC31" s="1">
        <v>161</v>
      </c>
      <c r="AD31" s="196">
        <f t="shared" si="5"/>
        <v>249</v>
      </c>
      <c r="AE31" s="1">
        <v>23</v>
      </c>
      <c r="AF31" s="1">
        <v>29</v>
      </c>
      <c r="AG31" s="1">
        <v>132</v>
      </c>
      <c r="AH31" s="196">
        <f t="shared" si="6"/>
        <v>184</v>
      </c>
      <c r="AI31" s="10">
        <v>60.414999999999999</v>
      </c>
      <c r="AJ31" s="10">
        <v>0</v>
      </c>
      <c r="AK31" s="10">
        <v>166.46899999999999</v>
      </c>
      <c r="AL31" s="222">
        <f t="shared" si="7"/>
        <v>226.88399999999999</v>
      </c>
      <c r="AM31" s="1">
        <v>3</v>
      </c>
      <c r="AN31" s="1">
        <v>8</v>
      </c>
      <c r="AO31" s="1">
        <v>29</v>
      </c>
      <c r="AP31" s="200">
        <f t="shared" si="8"/>
        <v>40</v>
      </c>
      <c r="AQ31" s="1">
        <v>113</v>
      </c>
      <c r="AR31" s="1">
        <v>58</v>
      </c>
      <c r="AS31" s="1">
        <v>39</v>
      </c>
      <c r="AT31" s="200">
        <f>+Roc_InfraMR[[#This Row],[B.02.3 - Parque de Coches Eléctricos Motrices Tipo R]]+Roc_InfraMR[[#This Row],[B.02.2 - Parque de Coches Eléctricos Motrices Remolcados Tipo R]]+Roc_InfraMR[[#This Row],[B.02.1 - Parque de Coches Eléctricos Motrices]]</f>
        <v>210</v>
      </c>
      <c r="AU31" s="1">
        <v>0</v>
      </c>
      <c r="AV31" s="1">
        <v>0</v>
      </c>
      <c r="AW31" s="1">
        <v>0</v>
      </c>
      <c r="AX31" s="200">
        <f>+SUM(Roc_InfraMR[[#This Row],[B.03.1 - Parque de Coches Motores Motrices Remolcados]:[B.03.3 - Parque de Coches Motores Motrices Cabina]])</f>
        <v>0</v>
      </c>
      <c r="AY31" s="1">
        <v>158</v>
      </c>
      <c r="AZ31" s="1">
        <v>52</v>
      </c>
      <c r="BA31" s="1">
        <v>15</v>
      </c>
      <c r="BB31" s="1">
        <v>0</v>
      </c>
      <c r="BC31" s="200">
        <f>SUM(AY31:BB31)</f>
        <v>225</v>
      </c>
      <c r="BD31" s="356">
        <v>102</v>
      </c>
      <c r="BE31" s="1">
        <v>0</v>
      </c>
      <c r="BF31" s="1">
        <v>20</v>
      </c>
      <c r="BG31" s="235">
        <v>1676</v>
      </c>
    </row>
    <row r="32" spans="1:59">
      <c r="A32" s="1">
        <v>1995</v>
      </c>
      <c r="B32" s="1" t="s">
        <v>67</v>
      </c>
      <c r="C32" s="10">
        <v>0</v>
      </c>
      <c r="D32" s="10">
        <f t="shared" si="0"/>
        <v>148.75800000000001</v>
      </c>
      <c r="E32" s="10">
        <v>0</v>
      </c>
      <c r="F32" s="10">
        <f t="shared" si="1"/>
        <v>46.227000000000004</v>
      </c>
      <c r="G32" s="192">
        <f t="shared" si="2"/>
        <v>194.98500000000001</v>
      </c>
      <c r="H32" s="192">
        <f>+Roc_InfraMR[[#This Row],[Total Líneas de Explotación ]]</f>
        <v>194.98500000000001</v>
      </c>
      <c r="I32" s="192">
        <v>353.28400000000005</v>
      </c>
      <c r="J32" s="10">
        <f>+Roc_InfraMR[[#This Row],[A.01.2 -  Longitud de Líneas de Explotación No Electrificadas Vía Doble o Múltiple (km)]]*2+Roc_InfraMR[[#This Row],[A.01.1 -  Longitud de Líneas de Explotación No Electrificadas Vía Simple (km)]]</f>
        <v>297.51600000000002</v>
      </c>
      <c r="K32" s="10">
        <v>0</v>
      </c>
      <c r="L32" s="10">
        <f>+Roc_InfraMR[[#This Row],[A.02.2 -  Longitud de Líneas de Explotación Electrificadas Vía Doble o Múltiple (km)]]*2</f>
        <v>92.454000000000008</v>
      </c>
      <c r="M32" s="10">
        <v>0</v>
      </c>
      <c r="N32" s="192">
        <f>+Roc_InfraMR[[#This Row],[A.03.1 -  Longitud de Vías de Explotación No Electrificadas Troncales y Ramales (vía principal) (km)]]+Roc_InfraMR[[#This Row],[A.04.1 -  Longitud de Vías de Explotación Electrificadas Troncales y Ramales (vía principal) (km)]]</f>
        <v>389.97</v>
      </c>
      <c r="O32" s="192">
        <f>+Roc_InfraMR[[#This Row],[Total Vías (excluido Auxiliares)]]</f>
        <v>389.97</v>
      </c>
      <c r="P32" s="1">
        <v>61</v>
      </c>
      <c r="Q32" s="1">
        <v>5</v>
      </c>
      <c r="R32" s="1">
        <v>3</v>
      </c>
      <c r="S32" s="194">
        <f t="shared" si="3"/>
        <v>69</v>
      </c>
      <c r="T32" s="194">
        <v>69</v>
      </c>
      <c r="U32" s="1">
        <v>60</v>
      </c>
      <c r="V32" s="1">
        <v>68</v>
      </c>
      <c r="W32" s="1">
        <v>10</v>
      </c>
      <c r="X32" s="1">
        <v>23</v>
      </c>
      <c r="Y32" s="1">
        <v>0</v>
      </c>
      <c r="Z32" s="196">
        <f t="shared" si="4"/>
        <v>161</v>
      </c>
      <c r="AA32" s="1">
        <v>62</v>
      </c>
      <c r="AB32" s="1">
        <v>26</v>
      </c>
      <c r="AC32" s="1">
        <v>161</v>
      </c>
      <c r="AD32" s="196">
        <f t="shared" si="5"/>
        <v>249</v>
      </c>
      <c r="AE32" s="1">
        <v>23</v>
      </c>
      <c r="AF32" s="1">
        <v>29</v>
      </c>
      <c r="AG32" s="1">
        <v>132</v>
      </c>
      <c r="AH32" s="196">
        <f t="shared" si="6"/>
        <v>184</v>
      </c>
      <c r="AI32" s="10">
        <v>60.414999999999999</v>
      </c>
      <c r="AJ32" s="10">
        <v>0</v>
      </c>
      <c r="AK32" s="10">
        <v>166.46899999999999</v>
      </c>
      <c r="AL32" s="222">
        <f t="shared" si="7"/>
        <v>226.88399999999999</v>
      </c>
      <c r="AM32" s="1">
        <v>3</v>
      </c>
      <c r="AN32" s="1">
        <v>8</v>
      </c>
      <c r="AO32" s="1">
        <v>29</v>
      </c>
      <c r="AP32" s="200">
        <f t="shared" si="8"/>
        <v>40</v>
      </c>
      <c r="AQ32" s="1">
        <v>113</v>
      </c>
      <c r="AR32" s="1">
        <v>58</v>
      </c>
      <c r="AS32" s="1">
        <v>39</v>
      </c>
      <c r="AT32" s="200">
        <f>+Roc_InfraMR[[#This Row],[B.02.3 - Parque de Coches Eléctricos Motrices Tipo R]]+Roc_InfraMR[[#This Row],[B.02.2 - Parque de Coches Eléctricos Motrices Remolcados Tipo R]]+Roc_InfraMR[[#This Row],[B.02.1 - Parque de Coches Eléctricos Motrices]]</f>
        <v>210</v>
      </c>
      <c r="AU32" s="1">
        <v>0</v>
      </c>
      <c r="AV32" s="1">
        <v>0</v>
      </c>
      <c r="AW32" s="1">
        <v>0</v>
      </c>
      <c r="AX32" s="200">
        <f>+SUM(Roc_InfraMR[[#This Row],[B.03.1 - Parque de Coches Motores Motrices Remolcados]:[B.03.3 - Parque de Coches Motores Motrices Cabina]])</f>
        <v>0</v>
      </c>
      <c r="AY32" s="1">
        <v>158</v>
      </c>
      <c r="AZ32" s="1">
        <v>52</v>
      </c>
      <c r="BA32" s="1">
        <v>15</v>
      </c>
      <c r="BB32" s="1">
        <v>0</v>
      </c>
      <c r="BC32" s="200">
        <f>SUM(AY32:BB32)</f>
        <v>225</v>
      </c>
      <c r="BD32" s="356">
        <v>102</v>
      </c>
      <c r="BE32" s="1">
        <v>0</v>
      </c>
      <c r="BF32" s="1">
        <v>20</v>
      </c>
      <c r="BG32" s="235">
        <v>1676</v>
      </c>
    </row>
    <row r="33" spans="1:60">
      <c r="A33" s="1">
        <v>1995</v>
      </c>
      <c r="B33" s="1" t="s">
        <v>68</v>
      </c>
      <c r="C33" s="10">
        <v>0</v>
      </c>
      <c r="D33" s="10">
        <f t="shared" si="0"/>
        <v>148.75800000000001</v>
      </c>
      <c r="E33" s="10">
        <v>0</v>
      </c>
      <c r="F33" s="10">
        <f t="shared" si="1"/>
        <v>46.227000000000004</v>
      </c>
      <c r="G33" s="192">
        <f t="shared" si="2"/>
        <v>194.98500000000001</v>
      </c>
      <c r="H33" s="192">
        <f>+Roc_InfraMR[[#This Row],[Total Líneas de Explotación ]]</f>
        <v>194.98500000000001</v>
      </c>
      <c r="I33" s="192">
        <v>353.28400000000005</v>
      </c>
      <c r="J33" s="10">
        <f>+Roc_InfraMR[[#This Row],[A.01.2 -  Longitud de Líneas de Explotación No Electrificadas Vía Doble o Múltiple (km)]]*2+Roc_InfraMR[[#This Row],[A.01.1 -  Longitud de Líneas de Explotación No Electrificadas Vía Simple (km)]]</f>
        <v>297.51600000000002</v>
      </c>
      <c r="K33" s="10">
        <v>0</v>
      </c>
      <c r="L33" s="10">
        <f>+Roc_InfraMR[[#This Row],[A.02.2 -  Longitud de Líneas de Explotación Electrificadas Vía Doble o Múltiple (km)]]*2</f>
        <v>92.454000000000008</v>
      </c>
      <c r="M33" s="10">
        <v>0</v>
      </c>
      <c r="N33" s="192">
        <f>+Roc_InfraMR[[#This Row],[A.03.1 -  Longitud de Vías de Explotación No Electrificadas Troncales y Ramales (vía principal) (km)]]+Roc_InfraMR[[#This Row],[A.04.1 -  Longitud de Vías de Explotación Electrificadas Troncales y Ramales (vía principal) (km)]]</f>
        <v>389.97</v>
      </c>
      <c r="O33" s="192">
        <f>+Roc_InfraMR[[#This Row],[Total Vías (excluido Auxiliares)]]</f>
        <v>389.97</v>
      </c>
      <c r="P33" s="1">
        <v>61</v>
      </c>
      <c r="Q33" s="1">
        <v>5</v>
      </c>
      <c r="R33" s="1">
        <v>3</v>
      </c>
      <c r="S33" s="194">
        <f t="shared" si="3"/>
        <v>69</v>
      </c>
      <c r="T33" s="194">
        <v>69</v>
      </c>
      <c r="U33" s="1">
        <v>60</v>
      </c>
      <c r="V33" s="1">
        <v>68</v>
      </c>
      <c r="W33" s="1">
        <v>10</v>
      </c>
      <c r="X33" s="1">
        <v>23</v>
      </c>
      <c r="Y33" s="1">
        <v>0</v>
      </c>
      <c r="Z33" s="196">
        <f t="shared" si="4"/>
        <v>161</v>
      </c>
      <c r="AA33" s="1">
        <v>62</v>
      </c>
      <c r="AB33" s="1">
        <v>26</v>
      </c>
      <c r="AC33" s="1">
        <v>161</v>
      </c>
      <c r="AD33" s="196">
        <f t="shared" si="5"/>
        <v>249</v>
      </c>
      <c r="AE33" s="1">
        <v>23</v>
      </c>
      <c r="AF33" s="1">
        <v>29</v>
      </c>
      <c r="AG33" s="1">
        <v>132</v>
      </c>
      <c r="AH33" s="196">
        <f t="shared" si="6"/>
        <v>184</v>
      </c>
      <c r="AI33" s="10">
        <v>60.414999999999999</v>
      </c>
      <c r="AJ33" s="10">
        <v>0</v>
      </c>
      <c r="AK33" s="10">
        <v>166.46899999999999</v>
      </c>
      <c r="AL33" s="222">
        <f t="shared" si="7"/>
        <v>226.88399999999999</v>
      </c>
      <c r="AM33" s="1">
        <v>3</v>
      </c>
      <c r="AN33" s="1">
        <v>8</v>
      </c>
      <c r="AO33" s="1">
        <v>29</v>
      </c>
      <c r="AP33" s="200">
        <f t="shared" si="8"/>
        <v>40</v>
      </c>
      <c r="AQ33" s="1">
        <v>113</v>
      </c>
      <c r="AR33" s="1">
        <v>58</v>
      </c>
      <c r="AS33" s="1">
        <v>39</v>
      </c>
      <c r="AT33" s="200">
        <f>+Roc_InfraMR[[#This Row],[B.02.3 - Parque de Coches Eléctricos Motrices Tipo R]]+Roc_InfraMR[[#This Row],[B.02.2 - Parque de Coches Eléctricos Motrices Remolcados Tipo R]]+Roc_InfraMR[[#This Row],[B.02.1 - Parque de Coches Eléctricos Motrices]]</f>
        <v>210</v>
      </c>
      <c r="AU33" s="1">
        <v>0</v>
      </c>
      <c r="AV33" s="1">
        <v>0</v>
      </c>
      <c r="AW33" s="1">
        <v>0</v>
      </c>
      <c r="AX33" s="200">
        <f>+SUM(Roc_InfraMR[[#This Row],[B.03.1 - Parque de Coches Motores Motrices Remolcados]:[B.03.3 - Parque de Coches Motores Motrices Cabina]])</f>
        <v>0</v>
      </c>
      <c r="AY33" s="1">
        <v>158</v>
      </c>
      <c r="AZ33" s="1">
        <v>52</v>
      </c>
      <c r="BA33" s="1">
        <v>15</v>
      </c>
      <c r="BB33" s="1">
        <v>0</v>
      </c>
      <c r="BC33" s="200">
        <f>SUM(AY33:BB33)</f>
        <v>225</v>
      </c>
      <c r="BD33" s="356">
        <v>102</v>
      </c>
      <c r="BE33" s="1">
        <v>0</v>
      </c>
      <c r="BF33" s="1">
        <v>20</v>
      </c>
      <c r="BG33" s="235">
        <v>1676</v>
      </c>
    </row>
    <row r="34" spans="1:60">
      <c r="A34" s="1">
        <v>1995</v>
      </c>
      <c r="B34" s="1" t="s">
        <v>69</v>
      </c>
      <c r="C34" s="10">
        <v>0</v>
      </c>
      <c r="D34" s="10">
        <f t="shared" si="0"/>
        <v>148.75800000000001</v>
      </c>
      <c r="E34" s="10">
        <v>0</v>
      </c>
      <c r="F34" s="10">
        <f t="shared" si="1"/>
        <v>46.227000000000004</v>
      </c>
      <c r="G34" s="192">
        <f t="shared" si="2"/>
        <v>194.98500000000001</v>
      </c>
      <c r="H34" s="192">
        <f>+Roc_InfraMR[[#This Row],[Total Líneas de Explotación ]]</f>
        <v>194.98500000000001</v>
      </c>
      <c r="I34" s="192">
        <v>353.28400000000005</v>
      </c>
      <c r="J34" s="10">
        <f>+Roc_InfraMR[[#This Row],[A.01.2 -  Longitud de Líneas de Explotación No Electrificadas Vía Doble o Múltiple (km)]]*2+Roc_InfraMR[[#This Row],[A.01.1 -  Longitud de Líneas de Explotación No Electrificadas Vía Simple (km)]]</f>
        <v>297.51600000000002</v>
      </c>
      <c r="K34" s="10">
        <v>0</v>
      </c>
      <c r="L34" s="10">
        <f>+Roc_InfraMR[[#This Row],[A.02.2 -  Longitud de Líneas de Explotación Electrificadas Vía Doble o Múltiple (km)]]*2</f>
        <v>92.454000000000008</v>
      </c>
      <c r="M34" s="10">
        <v>0</v>
      </c>
      <c r="N34" s="192">
        <f>+Roc_InfraMR[[#This Row],[A.03.1 -  Longitud de Vías de Explotación No Electrificadas Troncales y Ramales (vía principal) (km)]]+Roc_InfraMR[[#This Row],[A.04.1 -  Longitud de Vías de Explotación Electrificadas Troncales y Ramales (vía principal) (km)]]</f>
        <v>389.97</v>
      </c>
      <c r="O34" s="192">
        <f>+Roc_InfraMR[[#This Row],[Total Vías (excluido Auxiliares)]]</f>
        <v>389.97</v>
      </c>
      <c r="P34" s="1">
        <v>61</v>
      </c>
      <c r="Q34" s="1">
        <v>5</v>
      </c>
      <c r="R34" s="1">
        <v>3</v>
      </c>
      <c r="S34" s="194">
        <f t="shared" si="3"/>
        <v>69</v>
      </c>
      <c r="T34" s="194">
        <v>69</v>
      </c>
      <c r="U34" s="1">
        <v>60</v>
      </c>
      <c r="V34" s="1">
        <v>68</v>
      </c>
      <c r="W34" s="1">
        <v>10</v>
      </c>
      <c r="X34" s="1">
        <v>23</v>
      </c>
      <c r="Y34" s="1">
        <v>0</v>
      </c>
      <c r="Z34" s="196">
        <f t="shared" si="4"/>
        <v>161</v>
      </c>
      <c r="AA34" s="1">
        <v>62</v>
      </c>
      <c r="AB34" s="1">
        <v>26</v>
      </c>
      <c r="AC34" s="1">
        <v>161</v>
      </c>
      <c r="AD34" s="196">
        <f t="shared" si="5"/>
        <v>249</v>
      </c>
      <c r="AE34" s="1">
        <v>23</v>
      </c>
      <c r="AF34" s="1">
        <v>29</v>
      </c>
      <c r="AG34" s="1">
        <v>132</v>
      </c>
      <c r="AH34" s="196">
        <f t="shared" si="6"/>
        <v>184</v>
      </c>
      <c r="AI34" s="10">
        <v>60.414999999999999</v>
      </c>
      <c r="AJ34" s="10">
        <v>0</v>
      </c>
      <c r="AK34" s="10">
        <v>166.46899999999999</v>
      </c>
      <c r="AL34" s="222">
        <f t="shared" si="7"/>
        <v>226.88399999999999</v>
      </c>
      <c r="AM34" s="1">
        <v>3</v>
      </c>
      <c r="AN34" s="1">
        <v>8</v>
      </c>
      <c r="AO34" s="1">
        <v>29</v>
      </c>
      <c r="AP34" s="200">
        <f t="shared" si="8"/>
        <v>40</v>
      </c>
      <c r="AQ34" s="1">
        <v>113</v>
      </c>
      <c r="AR34" s="1">
        <v>58</v>
      </c>
      <c r="AS34" s="1">
        <v>39</v>
      </c>
      <c r="AT34" s="200">
        <f>+Roc_InfraMR[[#This Row],[B.02.3 - Parque de Coches Eléctricos Motrices Tipo R]]+Roc_InfraMR[[#This Row],[B.02.2 - Parque de Coches Eléctricos Motrices Remolcados Tipo R]]+Roc_InfraMR[[#This Row],[B.02.1 - Parque de Coches Eléctricos Motrices]]</f>
        <v>210</v>
      </c>
      <c r="AU34" s="1">
        <v>0</v>
      </c>
      <c r="AV34" s="1">
        <v>0</v>
      </c>
      <c r="AW34" s="1">
        <v>0</v>
      </c>
      <c r="AX34" s="200">
        <f>+SUM(Roc_InfraMR[[#This Row],[B.03.1 - Parque de Coches Motores Motrices Remolcados]:[B.03.3 - Parque de Coches Motores Motrices Cabina]])</f>
        <v>0</v>
      </c>
      <c r="AY34" s="1">
        <v>158</v>
      </c>
      <c r="AZ34" s="1">
        <v>52</v>
      </c>
      <c r="BA34" s="1">
        <v>15</v>
      </c>
      <c r="BB34" s="1">
        <v>0</v>
      </c>
      <c r="BC34" s="200">
        <f>SUM(AY34:BB34)</f>
        <v>225</v>
      </c>
      <c r="BD34" s="356">
        <v>102</v>
      </c>
      <c r="BE34" s="1">
        <v>0</v>
      </c>
      <c r="BF34" s="1">
        <v>20</v>
      </c>
      <c r="BG34" s="235">
        <v>1676</v>
      </c>
    </row>
    <row r="35" spans="1:60">
      <c r="A35" s="1">
        <v>1995</v>
      </c>
      <c r="B35" s="1" t="s">
        <v>70</v>
      </c>
      <c r="C35" s="10">
        <v>0</v>
      </c>
      <c r="D35" s="10">
        <f t="shared" si="0"/>
        <v>148.75800000000001</v>
      </c>
      <c r="E35" s="10">
        <v>0</v>
      </c>
      <c r="F35" s="10">
        <f t="shared" si="1"/>
        <v>46.227000000000004</v>
      </c>
      <c r="G35" s="192">
        <f t="shared" si="2"/>
        <v>194.98500000000001</v>
      </c>
      <c r="H35" s="192">
        <f>+Roc_InfraMR[[#This Row],[Total Líneas de Explotación ]]</f>
        <v>194.98500000000001</v>
      </c>
      <c r="I35" s="192">
        <v>353.28400000000005</v>
      </c>
      <c r="J35" s="10">
        <f>+Roc_InfraMR[[#This Row],[A.01.2 -  Longitud de Líneas de Explotación No Electrificadas Vía Doble o Múltiple (km)]]*2+Roc_InfraMR[[#This Row],[A.01.1 -  Longitud de Líneas de Explotación No Electrificadas Vía Simple (km)]]</f>
        <v>297.51600000000002</v>
      </c>
      <c r="K35" s="10">
        <v>0</v>
      </c>
      <c r="L35" s="10">
        <f>+Roc_InfraMR[[#This Row],[A.02.2 -  Longitud de Líneas de Explotación Electrificadas Vía Doble o Múltiple (km)]]*2</f>
        <v>92.454000000000008</v>
      </c>
      <c r="M35" s="10">
        <v>0</v>
      </c>
      <c r="N35" s="192">
        <f>+Roc_InfraMR[[#This Row],[A.03.1 -  Longitud de Vías de Explotación No Electrificadas Troncales y Ramales (vía principal) (km)]]+Roc_InfraMR[[#This Row],[A.04.1 -  Longitud de Vías de Explotación Electrificadas Troncales y Ramales (vía principal) (km)]]</f>
        <v>389.97</v>
      </c>
      <c r="O35" s="192">
        <f>+Roc_InfraMR[[#This Row],[Total Vías (excluido Auxiliares)]]</f>
        <v>389.97</v>
      </c>
      <c r="P35" s="1">
        <v>61</v>
      </c>
      <c r="Q35" s="1">
        <v>5</v>
      </c>
      <c r="R35" s="1">
        <v>3</v>
      </c>
      <c r="S35" s="194">
        <f t="shared" si="3"/>
        <v>69</v>
      </c>
      <c r="T35" s="194">
        <v>69</v>
      </c>
      <c r="U35" s="1">
        <v>60</v>
      </c>
      <c r="V35" s="1">
        <v>68</v>
      </c>
      <c r="W35" s="1">
        <v>10</v>
      </c>
      <c r="X35" s="1">
        <v>23</v>
      </c>
      <c r="Y35" s="1">
        <v>0</v>
      </c>
      <c r="Z35" s="196">
        <f t="shared" si="4"/>
        <v>161</v>
      </c>
      <c r="AA35" s="1">
        <v>62</v>
      </c>
      <c r="AB35" s="1">
        <v>26</v>
      </c>
      <c r="AC35" s="1">
        <v>161</v>
      </c>
      <c r="AD35" s="196">
        <f t="shared" si="5"/>
        <v>249</v>
      </c>
      <c r="AE35" s="1">
        <v>23</v>
      </c>
      <c r="AF35" s="1">
        <v>29</v>
      </c>
      <c r="AG35" s="1">
        <v>132</v>
      </c>
      <c r="AH35" s="196">
        <f t="shared" si="6"/>
        <v>184</v>
      </c>
      <c r="AI35" s="10">
        <v>60.414999999999999</v>
      </c>
      <c r="AJ35" s="10">
        <v>0</v>
      </c>
      <c r="AK35" s="10">
        <v>166.46899999999999</v>
      </c>
      <c r="AL35" s="222">
        <f t="shared" si="7"/>
        <v>226.88399999999999</v>
      </c>
      <c r="AM35" s="1">
        <v>3</v>
      </c>
      <c r="AN35" s="1">
        <v>8</v>
      </c>
      <c r="AO35" s="1">
        <v>29</v>
      </c>
      <c r="AP35" s="200">
        <f t="shared" si="8"/>
        <v>40</v>
      </c>
      <c r="AQ35" s="1">
        <v>113</v>
      </c>
      <c r="AR35" s="1">
        <v>58</v>
      </c>
      <c r="AS35" s="1">
        <v>39</v>
      </c>
      <c r="AT35" s="200">
        <f>+Roc_InfraMR[[#This Row],[B.02.3 - Parque de Coches Eléctricos Motrices Tipo R]]+Roc_InfraMR[[#This Row],[B.02.2 - Parque de Coches Eléctricos Motrices Remolcados Tipo R]]+Roc_InfraMR[[#This Row],[B.02.1 - Parque de Coches Eléctricos Motrices]]</f>
        <v>210</v>
      </c>
      <c r="AU35" s="1">
        <v>0</v>
      </c>
      <c r="AV35" s="1">
        <v>0</v>
      </c>
      <c r="AW35" s="1">
        <v>0</v>
      </c>
      <c r="AX35" s="200">
        <f>+SUM(Roc_InfraMR[[#This Row],[B.03.1 - Parque de Coches Motores Motrices Remolcados]:[B.03.3 - Parque de Coches Motores Motrices Cabina]])</f>
        <v>0</v>
      </c>
      <c r="AY35" s="1">
        <v>158</v>
      </c>
      <c r="AZ35" s="1">
        <v>52</v>
      </c>
      <c r="BA35" s="1">
        <v>15</v>
      </c>
      <c r="BB35" s="1">
        <v>0</v>
      </c>
      <c r="BC35" s="200">
        <f>SUM(AY35:BB35)</f>
        <v>225</v>
      </c>
      <c r="BD35" s="356">
        <v>102</v>
      </c>
      <c r="BE35" s="1">
        <v>0</v>
      </c>
      <c r="BF35" s="1">
        <v>20</v>
      </c>
      <c r="BG35" s="235">
        <v>1676</v>
      </c>
    </row>
    <row r="36" spans="1:60">
      <c r="A36" s="1">
        <v>1995</v>
      </c>
      <c r="B36" s="1" t="s">
        <v>71</v>
      </c>
      <c r="C36" s="10">
        <v>0</v>
      </c>
      <c r="D36" s="10">
        <f t="shared" si="0"/>
        <v>148.75800000000001</v>
      </c>
      <c r="E36" s="10">
        <v>0</v>
      </c>
      <c r="F36" s="10">
        <f t="shared" si="1"/>
        <v>46.227000000000004</v>
      </c>
      <c r="G36" s="192">
        <f t="shared" si="2"/>
        <v>194.98500000000001</v>
      </c>
      <c r="H36" s="192">
        <f>+Roc_InfraMR[[#This Row],[Total Líneas de Explotación ]]</f>
        <v>194.98500000000001</v>
      </c>
      <c r="I36" s="192">
        <v>353.28400000000005</v>
      </c>
      <c r="J36" s="10">
        <f>+Roc_InfraMR[[#This Row],[A.01.2 -  Longitud de Líneas de Explotación No Electrificadas Vía Doble o Múltiple (km)]]*2+Roc_InfraMR[[#This Row],[A.01.1 -  Longitud de Líneas de Explotación No Electrificadas Vía Simple (km)]]</f>
        <v>297.51600000000002</v>
      </c>
      <c r="K36" s="10">
        <v>0</v>
      </c>
      <c r="L36" s="10">
        <f>+Roc_InfraMR[[#This Row],[A.02.2 -  Longitud de Líneas de Explotación Electrificadas Vía Doble o Múltiple (km)]]*2</f>
        <v>92.454000000000008</v>
      </c>
      <c r="M36" s="10">
        <v>0</v>
      </c>
      <c r="N36" s="192">
        <f>+Roc_InfraMR[[#This Row],[A.03.1 -  Longitud de Vías de Explotación No Electrificadas Troncales y Ramales (vía principal) (km)]]+Roc_InfraMR[[#This Row],[A.04.1 -  Longitud de Vías de Explotación Electrificadas Troncales y Ramales (vía principal) (km)]]</f>
        <v>389.97</v>
      </c>
      <c r="O36" s="192">
        <f>+Roc_InfraMR[[#This Row],[Total Vías (excluido Auxiliares)]]</f>
        <v>389.97</v>
      </c>
      <c r="P36" s="1">
        <v>61</v>
      </c>
      <c r="Q36" s="1">
        <v>5</v>
      </c>
      <c r="R36" s="1">
        <v>3</v>
      </c>
      <c r="S36" s="194">
        <f t="shared" si="3"/>
        <v>69</v>
      </c>
      <c r="T36" s="194">
        <v>69</v>
      </c>
      <c r="U36" s="1">
        <v>60</v>
      </c>
      <c r="V36" s="1">
        <v>68</v>
      </c>
      <c r="W36" s="1">
        <v>10</v>
      </c>
      <c r="X36" s="1">
        <v>23</v>
      </c>
      <c r="Y36" s="1">
        <v>0</v>
      </c>
      <c r="Z36" s="196">
        <f t="shared" si="4"/>
        <v>161</v>
      </c>
      <c r="AA36" s="1">
        <v>62</v>
      </c>
      <c r="AB36" s="1">
        <v>26</v>
      </c>
      <c r="AC36" s="1">
        <v>161</v>
      </c>
      <c r="AD36" s="196">
        <f t="shared" si="5"/>
        <v>249</v>
      </c>
      <c r="AE36" s="1">
        <v>23</v>
      </c>
      <c r="AF36" s="1">
        <v>29</v>
      </c>
      <c r="AG36" s="1">
        <v>132</v>
      </c>
      <c r="AH36" s="196">
        <f t="shared" si="6"/>
        <v>184</v>
      </c>
      <c r="AI36" s="10">
        <v>60.414999999999999</v>
      </c>
      <c r="AJ36" s="10">
        <v>0</v>
      </c>
      <c r="AK36" s="10">
        <v>166.46899999999999</v>
      </c>
      <c r="AL36" s="222">
        <f t="shared" si="7"/>
        <v>226.88399999999999</v>
      </c>
      <c r="AM36" s="1">
        <v>3</v>
      </c>
      <c r="AN36" s="1">
        <v>8</v>
      </c>
      <c r="AO36" s="1">
        <v>29</v>
      </c>
      <c r="AP36" s="200">
        <f t="shared" si="8"/>
        <v>40</v>
      </c>
      <c r="AQ36" s="1">
        <v>113</v>
      </c>
      <c r="AR36" s="1">
        <v>58</v>
      </c>
      <c r="AS36" s="1">
        <v>39</v>
      </c>
      <c r="AT36" s="200">
        <f>+Roc_InfraMR[[#This Row],[B.02.3 - Parque de Coches Eléctricos Motrices Tipo R]]+Roc_InfraMR[[#This Row],[B.02.2 - Parque de Coches Eléctricos Motrices Remolcados Tipo R]]+Roc_InfraMR[[#This Row],[B.02.1 - Parque de Coches Eléctricos Motrices]]</f>
        <v>210</v>
      </c>
      <c r="AU36" s="1">
        <v>0</v>
      </c>
      <c r="AV36" s="1">
        <v>0</v>
      </c>
      <c r="AW36" s="1">
        <v>0</v>
      </c>
      <c r="AX36" s="200">
        <f>+SUM(Roc_InfraMR[[#This Row],[B.03.1 - Parque de Coches Motores Motrices Remolcados]:[B.03.3 - Parque de Coches Motores Motrices Cabina]])</f>
        <v>0</v>
      </c>
      <c r="AY36" s="1">
        <v>158</v>
      </c>
      <c r="AZ36" s="1">
        <v>52</v>
      </c>
      <c r="BA36" s="1">
        <v>15</v>
      </c>
      <c r="BB36" s="1">
        <v>0</v>
      </c>
      <c r="BC36" s="200">
        <f>SUM(AY36:BB36)</f>
        <v>225</v>
      </c>
      <c r="BD36" s="356">
        <v>102</v>
      </c>
      <c r="BE36" s="1">
        <v>0</v>
      </c>
      <c r="BF36" s="1">
        <v>20</v>
      </c>
      <c r="BG36" s="235">
        <v>1676</v>
      </c>
    </row>
    <row r="37" spans="1:60">
      <c r="A37" s="1">
        <v>1995</v>
      </c>
      <c r="B37" s="1" t="s">
        <v>72</v>
      </c>
      <c r="C37" s="10">
        <v>0</v>
      </c>
      <c r="D37" s="10">
        <f t="shared" si="0"/>
        <v>148.75800000000001</v>
      </c>
      <c r="E37" s="10">
        <v>0</v>
      </c>
      <c r="F37" s="10">
        <f t="shared" si="1"/>
        <v>46.227000000000004</v>
      </c>
      <c r="G37" s="192">
        <f t="shared" si="2"/>
        <v>194.98500000000001</v>
      </c>
      <c r="H37" s="192">
        <f>+Roc_InfraMR[[#This Row],[Total Líneas de Explotación ]]</f>
        <v>194.98500000000001</v>
      </c>
      <c r="I37" s="192">
        <v>353.28400000000005</v>
      </c>
      <c r="J37" s="10">
        <f>+Roc_InfraMR[[#This Row],[A.01.2 -  Longitud de Líneas de Explotación No Electrificadas Vía Doble o Múltiple (km)]]*2+Roc_InfraMR[[#This Row],[A.01.1 -  Longitud de Líneas de Explotación No Electrificadas Vía Simple (km)]]</f>
        <v>297.51600000000002</v>
      </c>
      <c r="K37" s="10">
        <v>0</v>
      </c>
      <c r="L37" s="10">
        <f>+Roc_InfraMR[[#This Row],[A.02.2 -  Longitud de Líneas de Explotación Electrificadas Vía Doble o Múltiple (km)]]*2</f>
        <v>92.454000000000008</v>
      </c>
      <c r="M37" s="10">
        <v>0</v>
      </c>
      <c r="N37" s="192">
        <f>+Roc_InfraMR[[#This Row],[A.03.1 -  Longitud de Vías de Explotación No Electrificadas Troncales y Ramales (vía principal) (km)]]+Roc_InfraMR[[#This Row],[A.04.1 -  Longitud de Vías de Explotación Electrificadas Troncales y Ramales (vía principal) (km)]]</f>
        <v>389.97</v>
      </c>
      <c r="O37" s="192">
        <f>+Roc_InfraMR[[#This Row],[Total Vías (excluido Auxiliares)]]</f>
        <v>389.97</v>
      </c>
      <c r="P37" s="1">
        <v>61</v>
      </c>
      <c r="Q37" s="1">
        <v>5</v>
      </c>
      <c r="R37" s="1">
        <v>3</v>
      </c>
      <c r="S37" s="194">
        <f t="shared" si="3"/>
        <v>69</v>
      </c>
      <c r="T37" s="194">
        <v>69</v>
      </c>
      <c r="U37" s="1">
        <v>60</v>
      </c>
      <c r="V37" s="1">
        <v>68</v>
      </c>
      <c r="W37" s="1">
        <v>10</v>
      </c>
      <c r="X37" s="1">
        <v>23</v>
      </c>
      <c r="Y37" s="1">
        <v>0</v>
      </c>
      <c r="Z37" s="196">
        <f t="shared" si="4"/>
        <v>161</v>
      </c>
      <c r="AA37" s="1">
        <v>62</v>
      </c>
      <c r="AB37" s="1">
        <v>26</v>
      </c>
      <c r="AC37" s="1">
        <v>161</v>
      </c>
      <c r="AD37" s="196">
        <f t="shared" si="5"/>
        <v>249</v>
      </c>
      <c r="AE37" s="1">
        <v>23</v>
      </c>
      <c r="AF37" s="1">
        <v>29</v>
      </c>
      <c r="AG37" s="1">
        <v>132</v>
      </c>
      <c r="AH37" s="196">
        <f t="shared" si="6"/>
        <v>184</v>
      </c>
      <c r="AI37" s="10">
        <v>60.414999999999999</v>
      </c>
      <c r="AJ37" s="10">
        <v>0</v>
      </c>
      <c r="AK37" s="10">
        <v>166.46899999999999</v>
      </c>
      <c r="AL37" s="222">
        <f t="shared" si="7"/>
        <v>226.88399999999999</v>
      </c>
      <c r="AM37" s="1">
        <v>3</v>
      </c>
      <c r="AN37" s="1">
        <v>8</v>
      </c>
      <c r="AO37" s="1">
        <v>29</v>
      </c>
      <c r="AP37" s="200">
        <f t="shared" si="8"/>
        <v>40</v>
      </c>
      <c r="AQ37" s="1">
        <v>113</v>
      </c>
      <c r="AR37" s="1">
        <v>58</v>
      </c>
      <c r="AS37" s="1">
        <v>39</v>
      </c>
      <c r="AT37" s="200">
        <f>+Roc_InfraMR[[#This Row],[B.02.3 - Parque de Coches Eléctricos Motrices Tipo R]]+Roc_InfraMR[[#This Row],[B.02.2 - Parque de Coches Eléctricos Motrices Remolcados Tipo R]]+Roc_InfraMR[[#This Row],[B.02.1 - Parque de Coches Eléctricos Motrices]]</f>
        <v>210</v>
      </c>
      <c r="AU37" s="1">
        <v>0</v>
      </c>
      <c r="AV37" s="1">
        <v>0</v>
      </c>
      <c r="AW37" s="1">
        <v>0</v>
      </c>
      <c r="AX37" s="200">
        <f>+SUM(Roc_InfraMR[[#This Row],[B.03.1 - Parque de Coches Motores Motrices Remolcados]:[B.03.3 - Parque de Coches Motores Motrices Cabina]])</f>
        <v>0</v>
      </c>
      <c r="AY37" s="1">
        <v>158</v>
      </c>
      <c r="AZ37" s="1">
        <v>52</v>
      </c>
      <c r="BA37" s="1">
        <v>15</v>
      </c>
      <c r="BB37" s="1">
        <v>0</v>
      </c>
      <c r="BC37" s="200">
        <f>SUM(AY37:BB37)</f>
        <v>225</v>
      </c>
      <c r="BD37" s="356">
        <v>102</v>
      </c>
      <c r="BE37" s="1">
        <v>0</v>
      </c>
      <c r="BF37" s="1">
        <v>20</v>
      </c>
      <c r="BG37" s="235">
        <v>1676</v>
      </c>
      <c r="BH37" s="1" t="s">
        <v>247</v>
      </c>
    </row>
    <row r="38" spans="1:60">
      <c r="A38" s="1">
        <v>1996</v>
      </c>
      <c r="B38" s="1" t="s">
        <v>61</v>
      </c>
      <c r="C38" s="10">
        <v>0</v>
      </c>
      <c r="D38" s="10">
        <f t="shared" si="0"/>
        <v>148.75800000000001</v>
      </c>
      <c r="E38" s="10">
        <v>0</v>
      </c>
      <c r="F38" s="10">
        <f t="shared" si="1"/>
        <v>46.227000000000004</v>
      </c>
      <c r="G38" s="192">
        <f t="shared" si="2"/>
        <v>194.98500000000001</v>
      </c>
      <c r="H38" s="192">
        <f>+Roc_InfraMR[[#This Row],[Total Líneas de Explotación ]]</f>
        <v>194.98500000000001</v>
      </c>
      <c r="I38" s="192">
        <v>353.28400000000005</v>
      </c>
      <c r="J38" s="10">
        <f>+Roc_InfraMR[[#This Row],[A.01.2 -  Longitud de Líneas de Explotación No Electrificadas Vía Doble o Múltiple (km)]]*2+Roc_InfraMR[[#This Row],[A.01.1 -  Longitud de Líneas de Explotación No Electrificadas Vía Simple (km)]]</f>
        <v>297.51600000000002</v>
      </c>
      <c r="K38" s="10">
        <v>0</v>
      </c>
      <c r="L38" s="10">
        <f>+Roc_InfraMR[[#This Row],[A.02.2 -  Longitud de Líneas de Explotación Electrificadas Vía Doble o Múltiple (km)]]*2</f>
        <v>92.454000000000008</v>
      </c>
      <c r="M38" s="10">
        <v>0</v>
      </c>
      <c r="N38" s="192">
        <f>+Roc_InfraMR[[#This Row],[A.03.1 -  Longitud de Vías de Explotación No Electrificadas Troncales y Ramales (vía principal) (km)]]+Roc_InfraMR[[#This Row],[A.04.1 -  Longitud de Vías de Explotación Electrificadas Troncales y Ramales (vía principal) (km)]]</f>
        <v>389.97</v>
      </c>
      <c r="O38" s="192">
        <f>+Roc_InfraMR[[#This Row],[Total Vías (excluido Auxiliares)]]</f>
        <v>389.97</v>
      </c>
      <c r="P38" s="1">
        <v>61</v>
      </c>
      <c r="Q38" s="1">
        <v>5</v>
      </c>
      <c r="R38" s="1">
        <v>3</v>
      </c>
      <c r="S38" s="194">
        <f t="shared" si="3"/>
        <v>69</v>
      </c>
      <c r="T38" s="194">
        <v>69</v>
      </c>
      <c r="U38" s="1">
        <v>60</v>
      </c>
      <c r="V38" s="1">
        <v>68</v>
      </c>
      <c r="W38" s="1">
        <v>10</v>
      </c>
      <c r="X38" s="1">
        <v>23</v>
      </c>
      <c r="Y38" s="1">
        <v>0</v>
      </c>
      <c r="Z38" s="196">
        <f t="shared" si="4"/>
        <v>161</v>
      </c>
      <c r="AA38" s="1">
        <v>62</v>
      </c>
      <c r="AB38" s="1">
        <v>26</v>
      </c>
      <c r="AC38" s="1">
        <v>161</v>
      </c>
      <c r="AD38" s="196">
        <f t="shared" si="5"/>
        <v>249</v>
      </c>
      <c r="AE38" s="1">
        <v>23</v>
      </c>
      <c r="AF38" s="1">
        <v>29</v>
      </c>
      <c r="AG38" s="1">
        <v>132</v>
      </c>
      <c r="AH38" s="196">
        <f t="shared" si="6"/>
        <v>184</v>
      </c>
      <c r="AI38" s="10">
        <v>60.414999999999999</v>
      </c>
      <c r="AJ38" s="10">
        <v>0</v>
      </c>
      <c r="AK38" s="10">
        <v>166.46899999999999</v>
      </c>
      <c r="AL38" s="222">
        <f t="shared" si="7"/>
        <v>226.88399999999999</v>
      </c>
      <c r="AM38" s="1">
        <v>3</v>
      </c>
      <c r="AN38" s="1">
        <v>8</v>
      </c>
      <c r="AO38" s="1">
        <v>29</v>
      </c>
      <c r="AP38" s="200">
        <f t="shared" si="8"/>
        <v>40</v>
      </c>
      <c r="AQ38" s="1">
        <v>113</v>
      </c>
      <c r="AR38" s="1">
        <v>58</v>
      </c>
      <c r="AS38" s="1">
        <v>39</v>
      </c>
      <c r="AT38" s="200">
        <f>+Roc_InfraMR[[#This Row],[B.02.3 - Parque de Coches Eléctricos Motrices Tipo R]]+Roc_InfraMR[[#This Row],[B.02.2 - Parque de Coches Eléctricos Motrices Remolcados Tipo R]]+Roc_InfraMR[[#This Row],[B.02.1 - Parque de Coches Eléctricos Motrices]]</f>
        <v>210</v>
      </c>
      <c r="AU38" s="1">
        <v>0</v>
      </c>
      <c r="AV38" s="1">
        <v>0</v>
      </c>
      <c r="AW38" s="1">
        <v>0</v>
      </c>
      <c r="AX38" s="200">
        <f>+SUM(Roc_InfraMR[[#This Row],[B.03.1 - Parque de Coches Motores Motrices Remolcados]:[B.03.3 - Parque de Coches Motores Motrices Cabina]])</f>
        <v>0</v>
      </c>
      <c r="AY38" s="1">
        <v>158</v>
      </c>
      <c r="AZ38" s="1">
        <v>52</v>
      </c>
      <c r="BA38" s="1">
        <v>15</v>
      </c>
      <c r="BB38" s="1">
        <v>0</v>
      </c>
      <c r="BC38" s="200">
        <f>SUM(AY38:BB38)</f>
        <v>225</v>
      </c>
      <c r="BD38" s="356">
        <v>102</v>
      </c>
      <c r="BE38" s="1">
        <v>0</v>
      </c>
      <c r="BF38" s="1">
        <v>20</v>
      </c>
      <c r="BG38" s="235">
        <v>1676</v>
      </c>
    </row>
    <row r="39" spans="1:60">
      <c r="A39" s="1">
        <v>1996</v>
      </c>
      <c r="B39" s="1" t="s">
        <v>62</v>
      </c>
      <c r="C39" s="10">
        <v>0</v>
      </c>
      <c r="D39" s="10">
        <f t="shared" si="0"/>
        <v>148.75800000000001</v>
      </c>
      <c r="E39" s="10">
        <v>0</v>
      </c>
      <c r="F39" s="10">
        <f t="shared" si="1"/>
        <v>46.227000000000004</v>
      </c>
      <c r="G39" s="192">
        <f t="shared" si="2"/>
        <v>194.98500000000001</v>
      </c>
      <c r="H39" s="192">
        <f>+Roc_InfraMR[[#This Row],[Total Líneas de Explotación ]]</f>
        <v>194.98500000000001</v>
      </c>
      <c r="I39" s="192">
        <v>353.28400000000005</v>
      </c>
      <c r="J39" s="10">
        <f>+Roc_InfraMR[[#This Row],[A.01.2 -  Longitud de Líneas de Explotación No Electrificadas Vía Doble o Múltiple (km)]]*2+Roc_InfraMR[[#This Row],[A.01.1 -  Longitud de Líneas de Explotación No Electrificadas Vía Simple (km)]]</f>
        <v>297.51600000000002</v>
      </c>
      <c r="K39" s="10">
        <v>0</v>
      </c>
      <c r="L39" s="10">
        <f>+Roc_InfraMR[[#This Row],[A.02.2 -  Longitud de Líneas de Explotación Electrificadas Vía Doble o Múltiple (km)]]*2</f>
        <v>92.454000000000008</v>
      </c>
      <c r="M39" s="10">
        <v>0</v>
      </c>
      <c r="N39" s="192">
        <f>+Roc_InfraMR[[#This Row],[A.03.1 -  Longitud de Vías de Explotación No Electrificadas Troncales y Ramales (vía principal) (km)]]+Roc_InfraMR[[#This Row],[A.04.1 -  Longitud de Vías de Explotación Electrificadas Troncales y Ramales (vía principal) (km)]]</f>
        <v>389.97</v>
      </c>
      <c r="O39" s="192">
        <f>+Roc_InfraMR[[#This Row],[Total Vías (excluido Auxiliares)]]</f>
        <v>389.97</v>
      </c>
      <c r="P39" s="1">
        <v>61</v>
      </c>
      <c r="Q39" s="1">
        <v>5</v>
      </c>
      <c r="R39" s="1">
        <v>3</v>
      </c>
      <c r="S39" s="194">
        <f t="shared" si="3"/>
        <v>69</v>
      </c>
      <c r="T39" s="194">
        <v>69</v>
      </c>
      <c r="U39" s="1">
        <v>60</v>
      </c>
      <c r="V39" s="1">
        <v>68</v>
      </c>
      <c r="W39" s="1">
        <v>10</v>
      </c>
      <c r="X39" s="1">
        <v>23</v>
      </c>
      <c r="Y39" s="1">
        <v>0</v>
      </c>
      <c r="Z39" s="196">
        <f t="shared" si="4"/>
        <v>161</v>
      </c>
      <c r="AA39" s="1">
        <v>62</v>
      </c>
      <c r="AB39" s="1">
        <v>26</v>
      </c>
      <c r="AC39" s="1">
        <v>161</v>
      </c>
      <c r="AD39" s="196">
        <f t="shared" si="5"/>
        <v>249</v>
      </c>
      <c r="AE39" s="1">
        <v>23</v>
      </c>
      <c r="AF39" s="1">
        <v>29</v>
      </c>
      <c r="AG39" s="1">
        <v>132</v>
      </c>
      <c r="AH39" s="196">
        <f t="shared" si="6"/>
        <v>184</v>
      </c>
      <c r="AI39" s="10">
        <v>60.414999999999999</v>
      </c>
      <c r="AJ39" s="10">
        <v>0</v>
      </c>
      <c r="AK39" s="10">
        <v>166.46899999999999</v>
      </c>
      <c r="AL39" s="222">
        <f t="shared" si="7"/>
        <v>226.88399999999999</v>
      </c>
      <c r="AM39" s="1">
        <v>3</v>
      </c>
      <c r="AN39" s="1">
        <v>8</v>
      </c>
      <c r="AO39" s="1">
        <v>29</v>
      </c>
      <c r="AP39" s="200">
        <f t="shared" si="8"/>
        <v>40</v>
      </c>
      <c r="AQ39" s="1">
        <v>113</v>
      </c>
      <c r="AR39" s="1">
        <v>58</v>
      </c>
      <c r="AS39" s="1">
        <v>39</v>
      </c>
      <c r="AT39" s="200">
        <f>+Roc_InfraMR[[#This Row],[B.02.3 - Parque de Coches Eléctricos Motrices Tipo R]]+Roc_InfraMR[[#This Row],[B.02.2 - Parque de Coches Eléctricos Motrices Remolcados Tipo R]]+Roc_InfraMR[[#This Row],[B.02.1 - Parque de Coches Eléctricos Motrices]]</f>
        <v>210</v>
      </c>
      <c r="AU39" s="1">
        <v>0</v>
      </c>
      <c r="AV39" s="1">
        <v>0</v>
      </c>
      <c r="AW39" s="1">
        <v>0</v>
      </c>
      <c r="AX39" s="200">
        <f>+SUM(Roc_InfraMR[[#This Row],[B.03.1 - Parque de Coches Motores Motrices Remolcados]:[B.03.3 - Parque de Coches Motores Motrices Cabina]])</f>
        <v>0</v>
      </c>
      <c r="AY39" s="1">
        <v>158</v>
      </c>
      <c r="AZ39" s="1">
        <v>52</v>
      </c>
      <c r="BA39" s="1">
        <v>15</v>
      </c>
      <c r="BB39" s="1">
        <v>0</v>
      </c>
      <c r="BC39" s="200">
        <f>SUM(AY39:BB39)</f>
        <v>225</v>
      </c>
      <c r="BD39" s="356">
        <v>102</v>
      </c>
      <c r="BE39" s="1">
        <v>0</v>
      </c>
      <c r="BF39" s="1">
        <v>20</v>
      </c>
      <c r="BG39" s="235">
        <v>1676</v>
      </c>
    </row>
    <row r="40" spans="1:60">
      <c r="A40" s="1">
        <v>1996</v>
      </c>
      <c r="B40" s="1" t="s">
        <v>63</v>
      </c>
      <c r="C40" s="10">
        <v>0</v>
      </c>
      <c r="D40" s="10">
        <f t="shared" si="0"/>
        <v>148.75800000000001</v>
      </c>
      <c r="E40" s="10">
        <v>0</v>
      </c>
      <c r="F40" s="10">
        <f t="shared" si="1"/>
        <v>46.227000000000004</v>
      </c>
      <c r="G40" s="192">
        <f t="shared" si="2"/>
        <v>194.98500000000001</v>
      </c>
      <c r="H40" s="192">
        <f>+Roc_InfraMR[[#This Row],[Total Líneas de Explotación ]]</f>
        <v>194.98500000000001</v>
      </c>
      <c r="I40" s="192">
        <v>353.28400000000005</v>
      </c>
      <c r="J40" s="10">
        <f>+Roc_InfraMR[[#This Row],[A.01.2 -  Longitud de Líneas de Explotación No Electrificadas Vía Doble o Múltiple (km)]]*2+Roc_InfraMR[[#This Row],[A.01.1 -  Longitud de Líneas de Explotación No Electrificadas Vía Simple (km)]]</f>
        <v>297.51600000000002</v>
      </c>
      <c r="K40" s="10">
        <v>0</v>
      </c>
      <c r="L40" s="10">
        <f>+Roc_InfraMR[[#This Row],[A.02.2 -  Longitud de Líneas de Explotación Electrificadas Vía Doble o Múltiple (km)]]*2</f>
        <v>92.454000000000008</v>
      </c>
      <c r="M40" s="10">
        <v>0</v>
      </c>
      <c r="N40" s="192">
        <f>+Roc_InfraMR[[#This Row],[A.03.1 -  Longitud de Vías de Explotación No Electrificadas Troncales y Ramales (vía principal) (km)]]+Roc_InfraMR[[#This Row],[A.04.1 -  Longitud de Vías de Explotación Electrificadas Troncales y Ramales (vía principal) (km)]]</f>
        <v>389.97</v>
      </c>
      <c r="O40" s="192">
        <f>+Roc_InfraMR[[#This Row],[Total Vías (excluido Auxiliares)]]</f>
        <v>389.97</v>
      </c>
      <c r="P40" s="1">
        <v>61</v>
      </c>
      <c r="Q40" s="1">
        <v>5</v>
      </c>
      <c r="R40" s="1">
        <v>3</v>
      </c>
      <c r="S40" s="194">
        <f t="shared" si="3"/>
        <v>69</v>
      </c>
      <c r="T40" s="194">
        <v>69</v>
      </c>
      <c r="U40" s="1">
        <v>60</v>
      </c>
      <c r="V40" s="1">
        <v>68</v>
      </c>
      <c r="W40" s="1">
        <v>10</v>
      </c>
      <c r="X40" s="1">
        <v>23</v>
      </c>
      <c r="Y40" s="1">
        <v>0</v>
      </c>
      <c r="Z40" s="196">
        <f t="shared" si="4"/>
        <v>161</v>
      </c>
      <c r="AA40" s="1">
        <v>62</v>
      </c>
      <c r="AB40" s="1">
        <v>26</v>
      </c>
      <c r="AC40" s="1">
        <v>161</v>
      </c>
      <c r="AD40" s="196">
        <f t="shared" si="5"/>
        <v>249</v>
      </c>
      <c r="AE40" s="1">
        <v>23</v>
      </c>
      <c r="AF40" s="1">
        <v>29</v>
      </c>
      <c r="AG40" s="1">
        <v>132</v>
      </c>
      <c r="AH40" s="196">
        <f t="shared" si="6"/>
        <v>184</v>
      </c>
      <c r="AI40" s="10">
        <v>60.414999999999999</v>
      </c>
      <c r="AJ40" s="10">
        <v>0</v>
      </c>
      <c r="AK40" s="10">
        <v>166.46899999999999</v>
      </c>
      <c r="AL40" s="222">
        <f t="shared" si="7"/>
        <v>226.88399999999999</v>
      </c>
      <c r="AM40" s="1">
        <v>3</v>
      </c>
      <c r="AN40" s="1">
        <v>8</v>
      </c>
      <c r="AO40" s="1">
        <v>29</v>
      </c>
      <c r="AP40" s="200">
        <f t="shared" si="8"/>
        <v>40</v>
      </c>
      <c r="AQ40" s="1">
        <v>113</v>
      </c>
      <c r="AR40" s="1">
        <v>58</v>
      </c>
      <c r="AS40" s="1">
        <v>39</v>
      </c>
      <c r="AT40" s="200">
        <f>+Roc_InfraMR[[#This Row],[B.02.3 - Parque de Coches Eléctricos Motrices Tipo R]]+Roc_InfraMR[[#This Row],[B.02.2 - Parque de Coches Eléctricos Motrices Remolcados Tipo R]]+Roc_InfraMR[[#This Row],[B.02.1 - Parque de Coches Eléctricos Motrices]]</f>
        <v>210</v>
      </c>
      <c r="AU40" s="1">
        <v>0</v>
      </c>
      <c r="AV40" s="1">
        <v>0</v>
      </c>
      <c r="AW40" s="1">
        <v>0</v>
      </c>
      <c r="AX40" s="200">
        <f>+SUM(Roc_InfraMR[[#This Row],[B.03.1 - Parque de Coches Motores Motrices Remolcados]:[B.03.3 - Parque de Coches Motores Motrices Cabina]])</f>
        <v>0</v>
      </c>
      <c r="AY40" s="1">
        <v>158</v>
      </c>
      <c r="AZ40" s="1">
        <v>52</v>
      </c>
      <c r="BA40" s="1">
        <v>15</v>
      </c>
      <c r="BB40" s="1">
        <v>0</v>
      </c>
      <c r="BC40" s="200">
        <f>SUM(AY40:BB40)</f>
        <v>225</v>
      </c>
      <c r="BD40" s="356">
        <v>102</v>
      </c>
      <c r="BE40" s="1">
        <v>0</v>
      </c>
      <c r="BF40" s="1">
        <v>20</v>
      </c>
      <c r="BG40" s="235">
        <v>1676</v>
      </c>
    </row>
    <row r="41" spans="1:60">
      <c r="A41" s="1">
        <v>1996</v>
      </c>
      <c r="B41" s="1" t="s">
        <v>64</v>
      </c>
      <c r="C41" s="10">
        <v>0</v>
      </c>
      <c r="D41" s="10">
        <f t="shared" si="0"/>
        <v>148.75800000000001</v>
      </c>
      <c r="E41" s="10">
        <v>0</v>
      </c>
      <c r="F41" s="10">
        <f t="shared" si="1"/>
        <v>46.227000000000004</v>
      </c>
      <c r="G41" s="192">
        <f t="shared" si="2"/>
        <v>194.98500000000001</v>
      </c>
      <c r="H41" s="192">
        <f>+Roc_InfraMR[[#This Row],[Total Líneas de Explotación ]]</f>
        <v>194.98500000000001</v>
      </c>
      <c r="I41" s="192">
        <v>353.28400000000005</v>
      </c>
      <c r="J41" s="10">
        <f>+Roc_InfraMR[[#This Row],[A.01.2 -  Longitud de Líneas de Explotación No Electrificadas Vía Doble o Múltiple (km)]]*2+Roc_InfraMR[[#This Row],[A.01.1 -  Longitud de Líneas de Explotación No Electrificadas Vía Simple (km)]]</f>
        <v>297.51600000000002</v>
      </c>
      <c r="K41" s="10">
        <v>0</v>
      </c>
      <c r="L41" s="10">
        <f>+Roc_InfraMR[[#This Row],[A.02.2 -  Longitud de Líneas de Explotación Electrificadas Vía Doble o Múltiple (km)]]*2</f>
        <v>92.454000000000008</v>
      </c>
      <c r="M41" s="10">
        <v>0</v>
      </c>
      <c r="N41" s="192">
        <f>+Roc_InfraMR[[#This Row],[A.03.1 -  Longitud de Vías de Explotación No Electrificadas Troncales y Ramales (vía principal) (km)]]+Roc_InfraMR[[#This Row],[A.04.1 -  Longitud de Vías de Explotación Electrificadas Troncales y Ramales (vía principal) (km)]]</f>
        <v>389.97</v>
      </c>
      <c r="O41" s="192">
        <f>+Roc_InfraMR[[#This Row],[Total Vías (excluido Auxiliares)]]</f>
        <v>389.97</v>
      </c>
      <c r="P41" s="1">
        <v>61</v>
      </c>
      <c r="Q41" s="1">
        <v>5</v>
      </c>
      <c r="R41" s="1">
        <v>3</v>
      </c>
      <c r="S41" s="194">
        <f t="shared" si="3"/>
        <v>69</v>
      </c>
      <c r="T41" s="194">
        <v>69</v>
      </c>
      <c r="U41" s="1">
        <v>60</v>
      </c>
      <c r="V41" s="1">
        <v>68</v>
      </c>
      <c r="W41" s="1">
        <v>10</v>
      </c>
      <c r="X41" s="1">
        <v>23</v>
      </c>
      <c r="Y41" s="1">
        <v>0</v>
      </c>
      <c r="Z41" s="196">
        <f t="shared" si="4"/>
        <v>161</v>
      </c>
      <c r="AA41" s="1">
        <v>62</v>
      </c>
      <c r="AB41" s="1">
        <v>26</v>
      </c>
      <c r="AC41" s="1">
        <v>161</v>
      </c>
      <c r="AD41" s="196">
        <f t="shared" si="5"/>
        <v>249</v>
      </c>
      <c r="AE41" s="1">
        <v>23</v>
      </c>
      <c r="AF41" s="1">
        <v>29</v>
      </c>
      <c r="AG41" s="1">
        <v>132</v>
      </c>
      <c r="AH41" s="196">
        <f t="shared" si="6"/>
        <v>184</v>
      </c>
      <c r="AI41" s="10">
        <v>60.414999999999999</v>
      </c>
      <c r="AJ41" s="10">
        <v>0</v>
      </c>
      <c r="AK41" s="10">
        <v>166.46899999999999</v>
      </c>
      <c r="AL41" s="222">
        <f t="shared" si="7"/>
        <v>226.88399999999999</v>
      </c>
      <c r="AM41" s="1">
        <v>3</v>
      </c>
      <c r="AN41" s="1">
        <v>8</v>
      </c>
      <c r="AO41" s="1">
        <v>29</v>
      </c>
      <c r="AP41" s="200">
        <f t="shared" si="8"/>
        <v>40</v>
      </c>
      <c r="AQ41" s="1">
        <v>113</v>
      </c>
      <c r="AR41" s="1">
        <v>58</v>
      </c>
      <c r="AS41" s="1">
        <v>39</v>
      </c>
      <c r="AT41" s="200">
        <f>+Roc_InfraMR[[#This Row],[B.02.3 - Parque de Coches Eléctricos Motrices Tipo R]]+Roc_InfraMR[[#This Row],[B.02.2 - Parque de Coches Eléctricos Motrices Remolcados Tipo R]]+Roc_InfraMR[[#This Row],[B.02.1 - Parque de Coches Eléctricos Motrices]]</f>
        <v>210</v>
      </c>
      <c r="AU41" s="1">
        <v>0</v>
      </c>
      <c r="AV41" s="1">
        <v>0</v>
      </c>
      <c r="AW41" s="1">
        <v>0</v>
      </c>
      <c r="AX41" s="200">
        <f>+SUM(Roc_InfraMR[[#This Row],[B.03.1 - Parque de Coches Motores Motrices Remolcados]:[B.03.3 - Parque de Coches Motores Motrices Cabina]])</f>
        <v>0</v>
      </c>
      <c r="AY41" s="1">
        <v>158</v>
      </c>
      <c r="AZ41" s="1">
        <v>52</v>
      </c>
      <c r="BA41" s="1">
        <v>15</v>
      </c>
      <c r="BB41" s="1">
        <v>0</v>
      </c>
      <c r="BC41" s="200">
        <f>SUM(AY41:BB41)</f>
        <v>225</v>
      </c>
      <c r="BD41" s="356">
        <v>102</v>
      </c>
      <c r="BE41" s="1">
        <v>0</v>
      </c>
      <c r="BF41" s="1">
        <v>20</v>
      </c>
      <c r="BG41" s="235">
        <v>1676</v>
      </c>
    </row>
    <row r="42" spans="1:60">
      <c r="A42" s="1">
        <v>1996</v>
      </c>
      <c r="B42" s="1" t="s">
        <v>65</v>
      </c>
      <c r="C42" s="10">
        <v>0</v>
      </c>
      <c r="D42" s="10">
        <f t="shared" si="0"/>
        <v>148.75800000000001</v>
      </c>
      <c r="E42" s="10">
        <v>0</v>
      </c>
      <c r="F42" s="10">
        <f t="shared" si="1"/>
        <v>46.227000000000004</v>
      </c>
      <c r="G42" s="192">
        <f t="shared" si="2"/>
        <v>194.98500000000001</v>
      </c>
      <c r="H42" s="192">
        <f>+Roc_InfraMR[[#This Row],[Total Líneas de Explotación ]]</f>
        <v>194.98500000000001</v>
      </c>
      <c r="I42" s="192">
        <v>353.28400000000005</v>
      </c>
      <c r="J42" s="10">
        <f>+Roc_InfraMR[[#This Row],[A.01.2 -  Longitud de Líneas de Explotación No Electrificadas Vía Doble o Múltiple (km)]]*2+Roc_InfraMR[[#This Row],[A.01.1 -  Longitud de Líneas de Explotación No Electrificadas Vía Simple (km)]]</f>
        <v>297.51600000000002</v>
      </c>
      <c r="K42" s="10">
        <v>0</v>
      </c>
      <c r="L42" s="10">
        <f>+Roc_InfraMR[[#This Row],[A.02.2 -  Longitud de Líneas de Explotación Electrificadas Vía Doble o Múltiple (km)]]*2</f>
        <v>92.454000000000008</v>
      </c>
      <c r="M42" s="10">
        <v>0</v>
      </c>
      <c r="N42" s="192">
        <f>+Roc_InfraMR[[#This Row],[A.03.1 -  Longitud de Vías de Explotación No Electrificadas Troncales y Ramales (vía principal) (km)]]+Roc_InfraMR[[#This Row],[A.04.1 -  Longitud de Vías de Explotación Electrificadas Troncales y Ramales (vía principal) (km)]]</f>
        <v>389.97</v>
      </c>
      <c r="O42" s="192">
        <f>+Roc_InfraMR[[#This Row],[Total Vías (excluido Auxiliares)]]</f>
        <v>389.97</v>
      </c>
      <c r="P42" s="1">
        <v>61</v>
      </c>
      <c r="Q42" s="1">
        <v>5</v>
      </c>
      <c r="R42" s="1">
        <v>3</v>
      </c>
      <c r="S42" s="194">
        <f t="shared" si="3"/>
        <v>69</v>
      </c>
      <c r="T42" s="194">
        <v>69</v>
      </c>
      <c r="U42" s="1">
        <v>60</v>
      </c>
      <c r="V42" s="1">
        <v>68</v>
      </c>
      <c r="W42" s="1">
        <v>10</v>
      </c>
      <c r="X42" s="1">
        <v>23</v>
      </c>
      <c r="Y42" s="1">
        <v>0</v>
      </c>
      <c r="Z42" s="196">
        <f t="shared" si="4"/>
        <v>161</v>
      </c>
      <c r="AA42" s="1">
        <v>62</v>
      </c>
      <c r="AB42" s="1">
        <v>26</v>
      </c>
      <c r="AC42" s="1">
        <v>161</v>
      </c>
      <c r="AD42" s="196">
        <f t="shared" si="5"/>
        <v>249</v>
      </c>
      <c r="AE42" s="1">
        <v>23</v>
      </c>
      <c r="AF42" s="1">
        <v>29</v>
      </c>
      <c r="AG42" s="1">
        <v>132</v>
      </c>
      <c r="AH42" s="196">
        <f t="shared" si="6"/>
        <v>184</v>
      </c>
      <c r="AI42" s="10">
        <v>60.414999999999999</v>
      </c>
      <c r="AJ42" s="10">
        <v>0</v>
      </c>
      <c r="AK42" s="10">
        <v>166.46899999999999</v>
      </c>
      <c r="AL42" s="222">
        <f t="shared" si="7"/>
        <v>226.88399999999999</v>
      </c>
      <c r="AM42" s="1">
        <v>3</v>
      </c>
      <c r="AN42" s="1">
        <v>8</v>
      </c>
      <c r="AO42" s="1">
        <v>29</v>
      </c>
      <c r="AP42" s="200">
        <f t="shared" si="8"/>
        <v>40</v>
      </c>
      <c r="AQ42" s="1">
        <v>113</v>
      </c>
      <c r="AR42" s="1">
        <v>58</v>
      </c>
      <c r="AS42" s="1">
        <v>39</v>
      </c>
      <c r="AT42" s="200">
        <f>+Roc_InfraMR[[#This Row],[B.02.3 - Parque de Coches Eléctricos Motrices Tipo R]]+Roc_InfraMR[[#This Row],[B.02.2 - Parque de Coches Eléctricos Motrices Remolcados Tipo R]]+Roc_InfraMR[[#This Row],[B.02.1 - Parque de Coches Eléctricos Motrices]]</f>
        <v>210</v>
      </c>
      <c r="AU42" s="1">
        <v>0</v>
      </c>
      <c r="AV42" s="1">
        <v>0</v>
      </c>
      <c r="AW42" s="1">
        <v>0</v>
      </c>
      <c r="AX42" s="200">
        <f>+SUM(Roc_InfraMR[[#This Row],[B.03.1 - Parque de Coches Motores Motrices Remolcados]:[B.03.3 - Parque de Coches Motores Motrices Cabina]])</f>
        <v>0</v>
      </c>
      <c r="AY42" s="1">
        <v>158</v>
      </c>
      <c r="AZ42" s="1">
        <v>52</v>
      </c>
      <c r="BA42" s="1">
        <v>15</v>
      </c>
      <c r="BB42" s="1">
        <v>0</v>
      </c>
      <c r="BC42" s="200">
        <f>SUM(AY42:BB42)</f>
        <v>225</v>
      </c>
      <c r="BD42" s="356">
        <v>102</v>
      </c>
      <c r="BE42" s="1">
        <v>0</v>
      </c>
      <c r="BF42" s="1">
        <v>20</v>
      </c>
      <c r="BG42" s="235">
        <v>1676</v>
      </c>
    </row>
    <row r="43" spans="1:60">
      <c r="A43" s="1">
        <v>1996</v>
      </c>
      <c r="B43" s="1" t="s">
        <v>66</v>
      </c>
      <c r="C43" s="10">
        <v>0</v>
      </c>
      <c r="D43" s="10">
        <f t="shared" si="0"/>
        <v>148.75800000000001</v>
      </c>
      <c r="E43" s="10">
        <v>0</v>
      </c>
      <c r="F43" s="10">
        <f t="shared" si="1"/>
        <v>46.227000000000004</v>
      </c>
      <c r="G43" s="192">
        <f t="shared" si="2"/>
        <v>194.98500000000001</v>
      </c>
      <c r="H43" s="192">
        <f>+Roc_InfraMR[[#This Row],[Total Líneas de Explotación ]]</f>
        <v>194.98500000000001</v>
      </c>
      <c r="I43" s="192">
        <v>353.28400000000005</v>
      </c>
      <c r="J43" s="10">
        <f>+Roc_InfraMR[[#This Row],[A.01.2 -  Longitud de Líneas de Explotación No Electrificadas Vía Doble o Múltiple (km)]]*2+Roc_InfraMR[[#This Row],[A.01.1 -  Longitud de Líneas de Explotación No Electrificadas Vía Simple (km)]]</f>
        <v>297.51600000000002</v>
      </c>
      <c r="K43" s="10">
        <v>0</v>
      </c>
      <c r="L43" s="10">
        <f>+Roc_InfraMR[[#This Row],[A.02.2 -  Longitud de Líneas de Explotación Electrificadas Vía Doble o Múltiple (km)]]*2</f>
        <v>92.454000000000008</v>
      </c>
      <c r="M43" s="10">
        <v>0</v>
      </c>
      <c r="N43" s="192">
        <f>+Roc_InfraMR[[#This Row],[A.03.1 -  Longitud de Vías de Explotación No Electrificadas Troncales y Ramales (vía principal) (km)]]+Roc_InfraMR[[#This Row],[A.04.1 -  Longitud de Vías de Explotación Electrificadas Troncales y Ramales (vía principal) (km)]]</f>
        <v>389.97</v>
      </c>
      <c r="O43" s="192">
        <f>+Roc_InfraMR[[#This Row],[Total Vías (excluido Auxiliares)]]</f>
        <v>389.97</v>
      </c>
      <c r="P43" s="1">
        <v>61</v>
      </c>
      <c r="Q43" s="1">
        <v>5</v>
      </c>
      <c r="R43" s="1">
        <v>3</v>
      </c>
      <c r="S43" s="194">
        <f t="shared" si="3"/>
        <v>69</v>
      </c>
      <c r="T43" s="194">
        <v>69</v>
      </c>
      <c r="U43" s="1">
        <v>60</v>
      </c>
      <c r="V43" s="1">
        <v>68</v>
      </c>
      <c r="W43" s="1">
        <v>10</v>
      </c>
      <c r="X43" s="1">
        <v>23</v>
      </c>
      <c r="Y43" s="1">
        <v>0</v>
      </c>
      <c r="Z43" s="196">
        <f t="shared" si="4"/>
        <v>161</v>
      </c>
      <c r="AA43" s="1">
        <v>62</v>
      </c>
      <c r="AB43" s="1">
        <v>26</v>
      </c>
      <c r="AC43" s="1">
        <v>161</v>
      </c>
      <c r="AD43" s="196">
        <f t="shared" si="5"/>
        <v>249</v>
      </c>
      <c r="AE43" s="1">
        <v>23</v>
      </c>
      <c r="AF43" s="1">
        <v>29</v>
      </c>
      <c r="AG43" s="1">
        <v>132</v>
      </c>
      <c r="AH43" s="196">
        <f t="shared" si="6"/>
        <v>184</v>
      </c>
      <c r="AI43" s="10">
        <v>60.414999999999999</v>
      </c>
      <c r="AJ43" s="10">
        <v>0</v>
      </c>
      <c r="AK43" s="10">
        <v>166.46899999999999</v>
      </c>
      <c r="AL43" s="222">
        <f t="shared" si="7"/>
        <v>226.88399999999999</v>
      </c>
      <c r="AM43" s="1">
        <v>3</v>
      </c>
      <c r="AN43" s="1">
        <v>8</v>
      </c>
      <c r="AO43" s="1">
        <v>29</v>
      </c>
      <c r="AP43" s="200">
        <f t="shared" si="8"/>
        <v>40</v>
      </c>
      <c r="AQ43" s="1">
        <v>113</v>
      </c>
      <c r="AR43" s="1">
        <v>58</v>
      </c>
      <c r="AS43" s="1">
        <v>39</v>
      </c>
      <c r="AT43" s="200">
        <f>+Roc_InfraMR[[#This Row],[B.02.3 - Parque de Coches Eléctricos Motrices Tipo R]]+Roc_InfraMR[[#This Row],[B.02.2 - Parque de Coches Eléctricos Motrices Remolcados Tipo R]]+Roc_InfraMR[[#This Row],[B.02.1 - Parque de Coches Eléctricos Motrices]]</f>
        <v>210</v>
      </c>
      <c r="AU43" s="1">
        <v>0</v>
      </c>
      <c r="AV43" s="1">
        <v>0</v>
      </c>
      <c r="AW43" s="1">
        <v>0</v>
      </c>
      <c r="AX43" s="200">
        <f>+SUM(Roc_InfraMR[[#This Row],[B.03.1 - Parque de Coches Motores Motrices Remolcados]:[B.03.3 - Parque de Coches Motores Motrices Cabina]])</f>
        <v>0</v>
      </c>
      <c r="AY43" s="1">
        <v>158</v>
      </c>
      <c r="AZ43" s="1">
        <v>52</v>
      </c>
      <c r="BA43" s="1">
        <v>15</v>
      </c>
      <c r="BB43" s="1">
        <v>0</v>
      </c>
      <c r="BC43" s="200">
        <f>SUM(AY43:BB43)</f>
        <v>225</v>
      </c>
      <c r="BD43" s="356">
        <v>102</v>
      </c>
      <c r="BE43" s="1">
        <v>0</v>
      </c>
      <c r="BF43" s="1">
        <v>20</v>
      </c>
      <c r="BG43" s="235">
        <v>1676</v>
      </c>
    </row>
    <row r="44" spans="1:60">
      <c r="A44" s="1">
        <v>1996</v>
      </c>
      <c r="B44" s="1" t="s">
        <v>67</v>
      </c>
      <c r="C44" s="10">
        <v>0</v>
      </c>
      <c r="D44" s="10">
        <f t="shared" si="0"/>
        <v>148.75800000000001</v>
      </c>
      <c r="E44" s="10">
        <v>0</v>
      </c>
      <c r="F44" s="10">
        <f t="shared" si="1"/>
        <v>46.227000000000004</v>
      </c>
      <c r="G44" s="192">
        <f t="shared" si="2"/>
        <v>194.98500000000001</v>
      </c>
      <c r="H44" s="192">
        <f>+Roc_InfraMR[[#This Row],[Total Líneas de Explotación ]]</f>
        <v>194.98500000000001</v>
      </c>
      <c r="I44" s="192">
        <v>353.28400000000005</v>
      </c>
      <c r="J44" s="10">
        <f>+Roc_InfraMR[[#This Row],[A.01.2 -  Longitud de Líneas de Explotación No Electrificadas Vía Doble o Múltiple (km)]]*2+Roc_InfraMR[[#This Row],[A.01.1 -  Longitud de Líneas de Explotación No Electrificadas Vía Simple (km)]]</f>
        <v>297.51600000000002</v>
      </c>
      <c r="K44" s="10">
        <v>0</v>
      </c>
      <c r="L44" s="10">
        <f>+Roc_InfraMR[[#This Row],[A.02.2 -  Longitud de Líneas de Explotación Electrificadas Vía Doble o Múltiple (km)]]*2</f>
        <v>92.454000000000008</v>
      </c>
      <c r="M44" s="10">
        <v>0</v>
      </c>
      <c r="N44" s="192">
        <f>+Roc_InfraMR[[#This Row],[A.03.1 -  Longitud de Vías de Explotación No Electrificadas Troncales y Ramales (vía principal) (km)]]+Roc_InfraMR[[#This Row],[A.04.1 -  Longitud de Vías de Explotación Electrificadas Troncales y Ramales (vía principal) (km)]]</f>
        <v>389.97</v>
      </c>
      <c r="O44" s="192">
        <f>+Roc_InfraMR[[#This Row],[Total Vías (excluido Auxiliares)]]</f>
        <v>389.97</v>
      </c>
      <c r="P44" s="1">
        <v>61</v>
      </c>
      <c r="Q44" s="1">
        <v>5</v>
      </c>
      <c r="R44" s="1">
        <v>3</v>
      </c>
      <c r="S44" s="194">
        <f t="shared" si="3"/>
        <v>69</v>
      </c>
      <c r="T44" s="194">
        <v>69</v>
      </c>
      <c r="U44" s="1">
        <v>60</v>
      </c>
      <c r="V44" s="1">
        <v>68</v>
      </c>
      <c r="W44" s="1">
        <v>10</v>
      </c>
      <c r="X44" s="1">
        <v>23</v>
      </c>
      <c r="Y44" s="1">
        <v>0</v>
      </c>
      <c r="Z44" s="196">
        <f t="shared" si="4"/>
        <v>161</v>
      </c>
      <c r="AA44" s="1">
        <v>62</v>
      </c>
      <c r="AB44" s="1">
        <v>26</v>
      </c>
      <c r="AC44" s="1">
        <v>161</v>
      </c>
      <c r="AD44" s="196">
        <f t="shared" si="5"/>
        <v>249</v>
      </c>
      <c r="AE44" s="1">
        <v>23</v>
      </c>
      <c r="AF44" s="1">
        <v>29</v>
      </c>
      <c r="AG44" s="1">
        <v>132</v>
      </c>
      <c r="AH44" s="196">
        <f t="shared" si="6"/>
        <v>184</v>
      </c>
      <c r="AI44" s="10">
        <v>60.414999999999999</v>
      </c>
      <c r="AJ44" s="10">
        <v>0</v>
      </c>
      <c r="AK44" s="10">
        <v>166.46899999999999</v>
      </c>
      <c r="AL44" s="222">
        <f t="shared" si="7"/>
        <v>226.88399999999999</v>
      </c>
      <c r="AM44" s="1">
        <v>3</v>
      </c>
      <c r="AN44" s="1">
        <v>8</v>
      </c>
      <c r="AO44" s="1">
        <v>29</v>
      </c>
      <c r="AP44" s="200">
        <f t="shared" si="8"/>
        <v>40</v>
      </c>
      <c r="AQ44" s="1">
        <v>113</v>
      </c>
      <c r="AR44" s="1">
        <v>58</v>
      </c>
      <c r="AS44" s="1">
        <v>39</v>
      </c>
      <c r="AT44" s="200">
        <f>+Roc_InfraMR[[#This Row],[B.02.3 - Parque de Coches Eléctricos Motrices Tipo R]]+Roc_InfraMR[[#This Row],[B.02.2 - Parque de Coches Eléctricos Motrices Remolcados Tipo R]]+Roc_InfraMR[[#This Row],[B.02.1 - Parque de Coches Eléctricos Motrices]]</f>
        <v>210</v>
      </c>
      <c r="AU44" s="1">
        <v>0</v>
      </c>
      <c r="AV44" s="1">
        <v>0</v>
      </c>
      <c r="AW44" s="1">
        <v>0</v>
      </c>
      <c r="AX44" s="200">
        <f>+SUM(Roc_InfraMR[[#This Row],[B.03.1 - Parque de Coches Motores Motrices Remolcados]:[B.03.3 - Parque de Coches Motores Motrices Cabina]])</f>
        <v>0</v>
      </c>
      <c r="AY44" s="1">
        <v>158</v>
      </c>
      <c r="AZ44" s="1">
        <v>52</v>
      </c>
      <c r="BA44" s="1">
        <v>15</v>
      </c>
      <c r="BB44" s="1">
        <v>0</v>
      </c>
      <c r="BC44" s="200">
        <f>SUM(AY44:BB44)</f>
        <v>225</v>
      </c>
      <c r="BD44" s="356">
        <v>102</v>
      </c>
      <c r="BE44" s="1">
        <v>0</v>
      </c>
      <c r="BF44" s="1">
        <v>20</v>
      </c>
      <c r="BG44" s="235">
        <v>1676</v>
      </c>
    </row>
    <row r="45" spans="1:60">
      <c r="A45" s="1">
        <v>1996</v>
      </c>
      <c r="B45" s="1" t="s">
        <v>68</v>
      </c>
      <c r="C45" s="10">
        <v>0</v>
      </c>
      <c r="D45" s="10">
        <f t="shared" si="0"/>
        <v>148.75800000000001</v>
      </c>
      <c r="E45" s="10">
        <v>0</v>
      </c>
      <c r="F45" s="10">
        <f t="shared" si="1"/>
        <v>46.227000000000004</v>
      </c>
      <c r="G45" s="192">
        <f t="shared" si="2"/>
        <v>194.98500000000001</v>
      </c>
      <c r="H45" s="192">
        <f>+Roc_InfraMR[[#This Row],[Total Líneas de Explotación ]]</f>
        <v>194.98500000000001</v>
      </c>
      <c r="I45" s="192">
        <v>353.28400000000005</v>
      </c>
      <c r="J45" s="10">
        <f>+Roc_InfraMR[[#This Row],[A.01.2 -  Longitud de Líneas de Explotación No Electrificadas Vía Doble o Múltiple (km)]]*2+Roc_InfraMR[[#This Row],[A.01.1 -  Longitud de Líneas de Explotación No Electrificadas Vía Simple (km)]]</f>
        <v>297.51600000000002</v>
      </c>
      <c r="K45" s="10">
        <v>0</v>
      </c>
      <c r="L45" s="10">
        <f>+Roc_InfraMR[[#This Row],[A.02.2 -  Longitud de Líneas de Explotación Electrificadas Vía Doble o Múltiple (km)]]*2</f>
        <v>92.454000000000008</v>
      </c>
      <c r="M45" s="10">
        <v>0</v>
      </c>
      <c r="N45" s="192">
        <f>+Roc_InfraMR[[#This Row],[A.03.1 -  Longitud de Vías de Explotación No Electrificadas Troncales y Ramales (vía principal) (km)]]+Roc_InfraMR[[#This Row],[A.04.1 -  Longitud de Vías de Explotación Electrificadas Troncales y Ramales (vía principal) (km)]]</f>
        <v>389.97</v>
      </c>
      <c r="O45" s="192">
        <f>+Roc_InfraMR[[#This Row],[Total Vías (excluido Auxiliares)]]</f>
        <v>389.97</v>
      </c>
      <c r="P45" s="1">
        <v>61</v>
      </c>
      <c r="Q45" s="1">
        <v>5</v>
      </c>
      <c r="R45" s="1">
        <v>3</v>
      </c>
      <c r="S45" s="194">
        <f t="shared" si="3"/>
        <v>69</v>
      </c>
      <c r="T45" s="194">
        <v>69</v>
      </c>
      <c r="U45" s="1">
        <v>60</v>
      </c>
      <c r="V45" s="1">
        <v>68</v>
      </c>
      <c r="W45" s="1">
        <v>10</v>
      </c>
      <c r="X45" s="1">
        <v>23</v>
      </c>
      <c r="Y45" s="1">
        <v>0</v>
      </c>
      <c r="Z45" s="196">
        <f t="shared" si="4"/>
        <v>161</v>
      </c>
      <c r="AA45" s="1">
        <v>62</v>
      </c>
      <c r="AB45" s="1">
        <v>26</v>
      </c>
      <c r="AC45" s="1">
        <v>161</v>
      </c>
      <c r="AD45" s="196">
        <f t="shared" si="5"/>
        <v>249</v>
      </c>
      <c r="AE45" s="1">
        <v>23</v>
      </c>
      <c r="AF45" s="1">
        <v>29</v>
      </c>
      <c r="AG45" s="1">
        <v>132</v>
      </c>
      <c r="AH45" s="196">
        <f t="shared" si="6"/>
        <v>184</v>
      </c>
      <c r="AI45" s="10">
        <v>60.414999999999999</v>
      </c>
      <c r="AJ45" s="10">
        <v>0</v>
      </c>
      <c r="AK45" s="10">
        <v>166.46899999999999</v>
      </c>
      <c r="AL45" s="222">
        <f t="shared" si="7"/>
        <v>226.88399999999999</v>
      </c>
      <c r="AM45" s="1">
        <v>3</v>
      </c>
      <c r="AN45" s="1">
        <v>8</v>
      </c>
      <c r="AO45" s="1">
        <v>29</v>
      </c>
      <c r="AP45" s="200">
        <f t="shared" si="8"/>
        <v>40</v>
      </c>
      <c r="AQ45" s="1">
        <v>113</v>
      </c>
      <c r="AR45" s="1">
        <v>58</v>
      </c>
      <c r="AS45" s="1">
        <v>39</v>
      </c>
      <c r="AT45" s="200">
        <f>+Roc_InfraMR[[#This Row],[B.02.3 - Parque de Coches Eléctricos Motrices Tipo R]]+Roc_InfraMR[[#This Row],[B.02.2 - Parque de Coches Eléctricos Motrices Remolcados Tipo R]]+Roc_InfraMR[[#This Row],[B.02.1 - Parque de Coches Eléctricos Motrices]]</f>
        <v>210</v>
      </c>
      <c r="AU45" s="1">
        <v>0</v>
      </c>
      <c r="AV45" s="1">
        <v>0</v>
      </c>
      <c r="AW45" s="1">
        <v>0</v>
      </c>
      <c r="AX45" s="200">
        <f>+SUM(Roc_InfraMR[[#This Row],[B.03.1 - Parque de Coches Motores Motrices Remolcados]:[B.03.3 - Parque de Coches Motores Motrices Cabina]])</f>
        <v>0</v>
      </c>
      <c r="AY45" s="1">
        <v>158</v>
      </c>
      <c r="AZ45" s="1">
        <v>52</v>
      </c>
      <c r="BA45" s="1">
        <v>15</v>
      </c>
      <c r="BB45" s="1">
        <v>0</v>
      </c>
      <c r="BC45" s="200">
        <f>SUM(AY45:BB45)</f>
        <v>225</v>
      </c>
      <c r="BD45" s="356">
        <v>102</v>
      </c>
      <c r="BE45" s="1">
        <v>0</v>
      </c>
      <c r="BF45" s="1">
        <v>20</v>
      </c>
      <c r="BG45" s="235">
        <v>1676</v>
      </c>
    </row>
    <row r="46" spans="1:60">
      <c r="A46" s="1">
        <v>1996</v>
      </c>
      <c r="B46" s="1" t="s">
        <v>69</v>
      </c>
      <c r="C46" s="10">
        <v>0</v>
      </c>
      <c r="D46" s="10">
        <f t="shared" si="0"/>
        <v>148.75800000000001</v>
      </c>
      <c r="E46" s="10">
        <v>0</v>
      </c>
      <c r="F46" s="10">
        <f t="shared" si="1"/>
        <v>46.227000000000004</v>
      </c>
      <c r="G46" s="192">
        <f t="shared" si="2"/>
        <v>194.98500000000001</v>
      </c>
      <c r="H46" s="192">
        <f>+Roc_InfraMR[[#This Row],[Total Líneas de Explotación ]]</f>
        <v>194.98500000000001</v>
      </c>
      <c r="I46" s="192">
        <v>353.28400000000005</v>
      </c>
      <c r="J46" s="10">
        <f>+Roc_InfraMR[[#This Row],[A.01.2 -  Longitud de Líneas de Explotación No Electrificadas Vía Doble o Múltiple (km)]]*2+Roc_InfraMR[[#This Row],[A.01.1 -  Longitud de Líneas de Explotación No Electrificadas Vía Simple (km)]]</f>
        <v>297.51600000000002</v>
      </c>
      <c r="K46" s="10">
        <v>0</v>
      </c>
      <c r="L46" s="10">
        <f>+Roc_InfraMR[[#This Row],[A.02.2 -  Longitud de Líneas de Explotación Electrificadas Vía Doble o Múltiple (km)]]*2</f>
        <v>92.454000000000008</v>
      </c>
      <c r="M46" s="10">
        <v>0</v>
      </c>
      <c r="N46" s="192">
        <f>+Roc_InfraMR[[#This Row],[A.03.1 -  Longitud de Vías de Explotación No Electrificadas Troncales y Ramales (vía principal) (km)]]+Roc_InfraMR[[#This Row],[A.04.1 -  Longitud de Vías de Explotación Electrificadas Troncales y Ramales (vía principal) (km)]]</f>
        <v>389.97</v>
      </c>
      <c r="O46" s="192">
        <f>+Roc_InfraMR[[#This Row],[Total Vías (excluido Auxiliares)]]</f>
        <v>389.97</v>
      </c>
      <c r="P46" s="1">
        <v>61</v>
      </c>
      <c r="Q46" s="1">
        <v>5</v>
      </c>
      <c r="R46" s="1">
        <v>3</v>
      </c>
      <c r="S46" s="194">
        <f t="shared" si="3"/>
        <v>69</v>
      </c>
      <c r="T46" s="194">
        <v>69</v>
      </c>
      <c r="U46" s="1">
        <v>60</v>
      </c>
      <c r="V46" s="1">
        <v>68</v>
      </c>
      <c r="W46" s="1">
        <v>10</v>
      </c>
      <c r="X46" s="1">
        <v>23</v>
      </c>
      <c r="Y46" s="1">
        <v>0</v>
      </c>
      <c r="Z46" s="196">
        <f t="shared" si="4"/>
        <v>161</v>
      </c>
      <c r="AA46" s="1">
        <v>62</v>
      </c>
      <c r="AB46" s="1">
        <v>26</v>
      </c>
      <c r="AC46" s="1">
        <v>161</v>
      </c>
      <c r="AD46" s="196">
        <f t="shared" si="5"/>
        <v>249</v>
      </c>
      <c r="AE46" s="1">
        <v>23</v>
      </c>
      <c r="AF46" s="1">
        <v>29</v>
      </c>
      <c r="AG46" s="1">
        <v>132</v>
      </c>
      <c r="AH46" s="196">
        <f t="shared" si="6"/>
        <v>184</v>
      </c>
      <c r="AI46" s="10">
        <v>60.414999999999999</v>
      </c>
      <c r="AJ46" s="10">
        <v>0</v>
      </c>
      <c r="AK46" s="10">
        <v>166.46899999999999</v>
      </c>
      <c r="AL46" s="222">
        <f t="shared" si="7"/>
        <v>226.88399999999999</v>
      </c>
      <c r="AM46" s="1">
        <v>3</v>
      </c>
      <c r="AN46" s="1">
        <v>8</v>
      </c>
      <c r="AO46" s="1">
        <v>29</v>
      </c>
      <c r="AP46" s="200">
        <f t="shared" si="8"/>
        <v>40</v>
      </c>
      <c r="AQ46" s="1">
        <v>113</v>
      </c>
      <c r="AR46" s="1">
        <v>58</v>
      </c>
      <c r="AS46" s="1">
        <v>39</v>
      </c>
      <c r="AT46" s="200">
        <f>+Roc_InfraMR[[#This Row],[B.02.3 - Parque de Coches Eléctricos Motrices Tipo R]]+Roc_InfraMR[[#This Row],[B.02.2 - Parque de Coches Eléctricos Motrices Remolcados Tipo R]]+Roc_InfraMR[[#This Row],[B.02.1 - Parque de Coches Eléctricos Motrices]]</f>
        <v>210</v>
      </c>
      <c r="AU46" s="1">
        <v>0</v>
      </c>
      <c r="AV46" s="1">
        <v>0</v>
      </c>
      <c r="AW46" s="1">
        <v>0</v>
      </c>
      <c r="AX46" s="200">
        <f>+SUM(Roc_InfraMR[[#This Row],[B.03.1 - Parque de Coches Motores Motrices Remolcados]:[B.03.3 - Parque de Coches Motores Motrices Cabina]])</f>
        <v>0</v>
      </c>
      <c r="AY46" s="1">
        <v>158</v>
      </c>
      <c r="AZ46" s="1">
        <v>52</v>
      </c>
      <c r="BA46" s="1">
        <v>15</v>
      </c>
      <c r="BB46" s="1">
        <v>0</v>
      </c>
      <c r="BC46" s="200">
        <f>SUM(AY46:BB46)</f>
        <v>225</v>
      </c>
      <c r="BD46" s="356">
        <v>102</v>
      </c>
      <c r="BE46" s="1">
        <v>0</v>
      </c>
      <c r="BF46" s="1">
        <v>20</v>
      </c>
      <c r="BG46" s="235">
        <v>1676</v>
      </c>
    </row>
    <row r="47" spans="1:60">
      <c r="A47" s="1">
        <v>1996</v>
      </c>
      <c r="B47" s="1" t="s">
        <v>70</v>
      </c>
      <c r="C47" s="10">
        <v>0</v>
      </c>
      <c r="D47" s="10">
        <f t="shared" si="0"/>
        <v>148.75800000000001</v>
      </c>
      <c r="E47" s="10">
        <v>0</v>
      </c>
      <c r="F47" s="10">
        <f t="shared" si="1"/>
        <v>46.227000000000004</v>
      </c>
      <c r="G47" s="192">
        <f t="shared" si="2"/>
        <v>194.98500000000001</v>
      </c>
      <c r="H47" s="192">
        <f>+Roc_InfraMR[[#This Row],[Total Líneas de Explotación ]]</f>
        <v>194.98500000000001</v>
      </c>
      <c r="I47" s="192">
        <v>353.28400000000005</v>
      </c>
      <c r="J47" s="10">
        <f>+Roc_InfraMR[[#This Row],[A.01.2 -  Longitud de Líneas de Explotación No Electrificadas Vía Doble o Múltiple (km)]]*2+Roc_InfraMR[[#This Row],[A.01.1 -  Longitud de Líneas de Explotación No Electrificadas Vía Simple (km)]]</f>
        <v>297.51600000000002</v>
      </c>
      <c r="K47" s="10">
        <v>0</v>
      </c>
      <c r="L47" s="10">
        <f>+Roc_InfraMR[[#This Row],[A.02.2 -  Longitud de Líneas de Explotación Electrificadas Vía Doble o Múltiple (km)]]*2</f>
        <v>92.454000000000008</v>
      </c>
      <c r="M47" s="10">
        <v>0</v>
      </c>
      <c r="N47" s="192">
        <f>+Roc_InfraMR[[#This Row],[A.03.1 -  Longitud de Vías de Explotación No Electrificadas Troncales y Ramales (vía principal) (km)]]+Roc_InfraMR[[#This Row],[A.04.1 -  Longitud de Vías de Explotación Electrificadas Troncales y Ramales (vía principal) (km)]]</f>
        <v>389.97</v>
      </c>
      <c r="O47" s="192">
        <f>+Roc_InfraMR[[#This Row],[Total Vías (excluido Auxiliares)]]</f>
        <v>389.97</v>
      </c>
      <c r="P47" s="1">
        <v>61</v>
      </c>
      <c r="Q47" s="1">
        <v>5</v>
      </c>
      <c r="R47" s="1">
        <v>3</v>
      </c>
      <c r="S47" s="194">
        <f t="shared" si="3"/>
        <v>69</v>
      </c>
      <c r="T47" s="194">
        <v>69</v>
      </c>
      <c r="U47" s="1">
        <v>60</v>
      </c>
      <c r="V47" s="1">
        <v>68</v>
      </c>
      <c r="W47" s="1">
        <v>10</v>
      </c>
      <c r="X47" s="1">
        <v>23</v>
      </c>
      <c r="Y47" s="1">
        <v>0</v>
      </c>
      <c r="Z47" s="196">
        <f t="shared" si="4"/>
        <v>161</v>
      </c>
      <c r="AA47" s="1">
        <v>62</v>
      </c>
      <c r="AB47" s="1">
        <v>26</v>
      </c>
      <c r="AC47" s="1">
        <v>161</v>
      </c>
      <c r="AD47" s="196">
        <f t="shared" si="5"/>
        <v>249</v>
      </c>
      <c r="AE47" s="1">
        <v>23</v>
      </c>
      <c r="AF47" s="1">
        <v>29</v>
      </c>
      <c r="AG47" s="1">
        <v>132</v>
      </c>
      <c r="AH47" s="196">
        <f t="shared" si="6"/>
        <v>184</v>
      </c>
      <c r="AI47" s="10">
        <v>60.414999999999999</v>
      </c>
      <c r="AJ47" s="10">
        <v>0</v>
      </c>
      <c r="AK47" s="10">
        <v>166.46899999999999</v>
      </c>
      <c r="AL47" s="222">
        <f t="shared" si="7"/>
        <v>226.88399999999999</v>
      </c>
      <c r="AM47" s="1">
        <v>3</v>
      </c>
      <c r="AN47" s="1">
        <v>8</v>
      </c>
      <c r="AO47" s="1">
        <v>29</v>
      </c>
      <c r="AP47" s="200">
        <f t="shared" si="8"/>
        <v>40</v>
      </c>
      <c r="AQ47" s="1">
        <v>113</v>
      </c>
      <c r="AR47" s="1">
        <v>58</v>
      </c>
      <c r="AS47" s="1">
        <v>39</v>
      </c>
      <c r="AT47" s="200">
        <f>+Roc_InfraMR[[#This Row],[B.02.3 - Parque de Coches Eléctricos Motrices Tipo R]]+Roc_InfraMR[[#This Row],[B.02.2 - Parque de Coches Eléctricos Motrices Remolcados Tipo R]]+Roc_InfraMR[[#This Row],[B.02.1 - Parque de Coches Eléctricos Motrices]]</f>
        <v>210</v>
      </c>
      <c r="AU47" s="1">
        <v>0</v>
      </c>
      <c r="AV47" s="1">
        <v>0</v>
      </c>
      <c r="AW47" s="1">
        <v>0</v>
      </c>
      <c r="AX47" s="200">
        <f>+SUM(Roc_InfraMR[[#This Row],[B.03.1 - Parque de Coches Motores Motrices Remolcados]:[B.03.3 - Parque de Coches Motores Motrices Cabina]])</f>
        <v>0</v>
      </c>
      <c r="AY47" s="1">
        <v>158</v>
      </c>
      <c r="AZ47" s="1">
        <v>52</v>
      </c>
      <c r="BA47" s="1">
        <v>15</v>
      </c>
      <c r="BB47" s="1">
        <v>0</v>
      </c>
      <c r="BC47" s="200">
        <f>SUM(AY47:BB47)</f>
        <v>225</v>
      </c>
      <c r="BD47" s="356">
        <v>102</v>
      </c>
      <c r="BE47" s="1">
        <v>0</v>
      </c>
      <c r="BF47" s="1">
        <v>20</v>
      </c>
      <c r="BG47" s="235">
        <v>1676</v>
      </c>
    </row>
    <row r="48" spans="1:60">
      <c r="A48" s="1">
        <v>1996</v>
      </c>
      <c r="B48" s="1" t="s">
        <v>71</v>
      </c>
      <c r="C48" s="10">
        <v>0</v>
      </c>
      <c r="D48" s="10">
        <f t="shared" si="0"/>
        <v>148.75800000000001</v>
      </c>
      <c r="E48" s="10">
        <v>0</v>
      </c>
      <c r="F48" s="10">
        <f t="shared" si="1"/>
        <v>46.227000000000004</v>
      </c>
      <c r="G48" s="192">
        <f t="shared" si="2"/>
        <v>194.98500000000001</v>
      </c>
      <c r="H48" s="192">
        <f>+Roc_InfraMR[[#This Row],[Total Líneas de Explotación ]]</f>
        <v>194.98500000000001</v>
      </c>
      <c r="I48" s="192">
        <v>353.28400000000005</v>
      </c>
      <c r="J48" s="10">
        <f>+Roc_InfraMR[[#This Row],[A.01.2 -  Longitud de Líneas de Explotación No Electrificadas Vía Doble o Múltiple (km)]]*2+Roc_InfraMR[[#This Row],[A.01.1 -  Longitud de Líneas de Explotación No Electrificadas Vía Simple (km)]]</f>
        <v>297.51600000000002</v>
      </c>
      <c r="K48" s="10">
        <v>0</v>
      </c>
      <c r="L48" s="10">
        <f>+Roc_InfraMR[[#This Row],[A.02.2 -  Longitud de Líneas de Explotación Electrificadas Vía Doble o Múltiple (km)]]*2</f>
        <v>92.454000000000008</v>
      </c>
      <c r="M48" s="10">
        <v>0</v>
      </c>
      <c r="N48" s="192">
        <f>+Roc_InfraMR[[#This Row],[A.03.1 -  Longitud de Vías de Explotación No Electrificadas Troncales y Ramales (vía principal) (km)]]+Roc_InfraMR[[#This Row],[A.04.1 -  Longitud de Vías de Explotación Electrificadas Troncales y Ramales (vía principal) (km)]]</f>
        <v>389.97</v>
      </c>
      <c r="O48" s="192">
        <f>+Roc_InfraMR[[#This Row],[Total Vías (excluido Auxiliares)]]</f>
        <v>389.97</v>
      </c>
      <c r="P48" s="1">
        <v>61</v>
      </c>
      <c r="Q48" s="1">
        <v>5</v>
      </c>
      <c r="R48" s="1">
        <v>3</v>
      </c>
      <c r="S48" s="194">
        <f t="shared" si="3"/>
        <v>69</v>
      </c>
      <c r="T48" s="194">
        <v>69</v>
      </c>
      <c r="U48" s="1">
        <v>60</v>
      </c>
      <c r="V48" s="1">
        <v>68</v>
      </c>
      <c r="W48" s="1">
        <v>10</v>
      </c>
      <c r="X48" s="1">
        <v>23</v>
      </c>
      <c r="Y48" s="1">
        <v>0</v>
      </c>
      <c r="Z48" s="196">
        <f t="shared" si="4"/>
        <v>161</v>
      </c>
      <c r="AA48" s="1">
        <v>62</v>
      </c>
      <c r="AB48" s="1">
        <v>26</v>
      </c>
      <c r="AC48" s="1">
        <v>161</v>
      </c>
      <c r="AD48" s="196">
        <f t="shared" si="5"/>
        <v>249</v>
      </c>
      <c r="AE48" s="1">
        <v>23</v>
      </c>
      <c r="AF48" s="1">
        <v>29</v>
      </c>
      <c r="AG48" s="1">
        <v>132</v>
      </c>
      <c r="AH48" s="196">
        <f t="shared" si="6"/>
        <v>184</v>
      </c>
      <c r="AI48" s="10">
        <v>60.414999999999999</v>
      </c>
      <c r="AJ48" s="10">
        <v>0</v>
      </c>
      <c r="AK48" s="10">
        <v>166.46899999999999</v>
      </c>
      <c r="AL48" s="222">
        <f t="shared" si="7"/>
        <v>226.88399999999999</v>
      </c>
      <c r="AM48" s="1">
        <v>3</v>
      </c>
      <c r="AN48" s="1">
        <v>8</v>
      </c>
      <c r="AO48" s="1">
        <v>29</v>
      </c>
      <c r="AP48" s="200">
        <f t="shared" si="8"/>
        <v>40</v>
      </c>
      <c r="AQ48" s="1">
        <v>113</v>
      </c>
      <c r="AR48" s="1">
        <v>58</v>
      </c>
      <c r="AS48" s="1">
        <v>39</v>
      </c>
      <c r="AT48" s="200">
        <f>+Roc_InfraMR[[#This Row],[B.02.3 - Parque de Coches Eléctricos Motrices Tipo R]]+Roc_InfraMR[[#This Row],[B.02.2 - Parque de Coches Eléctricos Motrices Remolcados Tipo R]]+Roc_InfraMR[[#This Row],[B.02.1 - Parque de Coches Eléctricos Motrices]]</f>
        <v>210</v>
      </c>
      <c r="AU48" s="1">
        <v>0</v>
      </c>
      <c r="AV48" s="1">
        <v>0</v>
      </c>
      <c r="AW48" s="1">
        <v>0</v>
      </c>
      <c r="AX48" s="200">
        <f>+SUM(Roc_InfraMR[[#This Row],[B.03.1 - Parque de Coches Motores Motrices Remolcados]:[B.03.3 - Parque de Coches Motores Motrices Cabina]])</f>
        <v>0</v>
      </c>
      <c r="AY48" s="1">
        <v>158</v>
      </c>
      <c r="AZ48" s="1">
        <v>52</v>
      </c>
      <c r="BA48" s="1">
        <v>15</v>
      </c>
      <c r="BB48" s="1">
        <v>0</v>
      </c>
      <c r="BC48" s="200">
        <f>SUM(AY48:BB48)</f>
        <v>225</v>
      </c>
      <c r="BD48" s="356">
        <v>102</v>
      </c>
      <c r="BE48" s="1">
        <v>0</v>
      </c>
      <c r="BF48" s="1">
        <v>20</v>
      </c>
      <c r="BG48" s="235">
        <v>1676</v>
      </c>
    </row>
    <row r="49" spans="1:59">
      <c r="A49" s="1">
        <v>1996</v>
      </c>
      <c r="B49" s="1" t="s">
        <v>72</v>
      </c>
      <c r="C49" s="10">
        <v>0</v>
      </c>
      <c r="D49" s="10">
        <f t="shared" si="0"/>
        <v>148.75800000000001</v>
      </c>
      <c r="E49" s="10">
        <v>0</v>
      </c>
      <c r="F49" s="10">
        <f t="shared" si="1"/>
        <v>46.227000000000004</v>
      </c>
      <c r="G49" s="192">
        <f t="shared" si="2"/>
        <v>194.98500000000001</v>
      </c>
      <c r="H49" s="192">
        <f>+Roc_InfraMR[[#This Row],[Total Líneas de Explotación ]]</f>
        <v>194.98500000000001</v>
      </c>
      <c r="I49" s="192">
        <v>353.28400000000005</v>
      </c>
      <c r="J49" s="10">
        <f>+Roc_InfraMR[[#This Row],[A.01.2 -  Longitud de Líneas de Explotación No Electrificadas Vía Doble o Múltiple (km)]]*2+Roc_InfraMR[[#This Row],[A.01.1 -  Longitud de Líneas de Explotación No Electrificadas Vía Simple (km)]]</f>
        <v>297.51600000000002</v>
      </c>
      <c r="K49" s="10">
        <v>0</v>
      </c>
      <c r="L49" s="10">
        <f>+Roc_InfraMR[[#This Row],[A.02.2 -  Longitud de Líneas de Explotación Electrificadas Vía Doble o Múltiple (km)]]*2</f>
        <v>92.454000000000008</v>
      </c>
      <c r="M49" s="10">
        <v>0</v>
      </c>
      <c r="N49" s="192">
        <f>+Roc_InfraMR[[#This Row],[A.03.1 -  Longitud de Vías de Explotación No Electrificadas Troncales y Ramales (vía principal) (km)]]+Roc_InfraMR[[#This Row],[A.04.1 -  Longitud de Vías de Explotación Electrificadas Troncales y Ramales (vía principal) (km)]]</f>
        <v>389.97</v>
      </c>
      <c r="O49" s="192">
        <f>+Roc_InfraMR[[#This Row],[Total Vías (excluido Auxiliares)]]</f>
        <v>389.97</v>
      </c>
      <c r="P49" s="1">
        <v>61</v>
      </c>
      <c r="Q49" s="1">
        <v>5</v>
      </c>
      <c r="R49" s="1">
        <v>3</v>
      </c>
      <c r="S49" s="194">
        <f t="shared" si="3"/>
        <v>69</v>
      </c>
      <c r="T49" s="194">
        <v>69</v>
      </c>
      <c r="U49" s="1">
        <v>60</v>
      </c>
      <c r="V49" s="1">
        <v>68</v>
      </c>
      <c r="W49" s="1">
        <v>10</v>
      </c>
      <c r="X49" s="1">
        <v>23</v>
      </c>
      <c r="Y49" s="1">
        <v>0</v>
      </c>
      <c r="Z49" s="196">
        <f t="shared" si="4"/>
        <v>161</v>
      </c>
      <c r="AA49" s="1">
        <v>62</v>
      </c>
      <c r="AB49" s="1">
        <v>26</v>
      </c>
      <c r="AC49" s="1">
        <v>161</v>
      </c>
      <c r="AD49" s="196">
        <f t="shared" si="5"/>
        <v>249</v>
      </c>
      <c r="AE49" s="1">
        <v>23</v>
      </c>
      <c r="AF49" s="1">
        <v>29</v>
      </c>
      <c r="AG49" s="1">
        <v>132</v>
      </c>
      <c r="AH49" s="196">
        <f t="shared" si="6"/>
        <v>184</v>
      </c>
      <c r="AI49" s="10">
        <v>60.414999999999999</v>
      </c>
      <c r="AJ49" s="10">
        <v>0</v>
      </c>
      <c r="AK49" s="10">
        <v>166.46899999999999</v>
      </c>
      <c r="AL49" s="222">
        <f t="shared" si="7"/>
        <v>226.88399999999999</v>
      </c>
      <c r="AM49" s="1">
        <v>3</v>
      </c>
      <c r="AN49" s="1">
        <v>8</v>
      </c>
      <c r="AO49" s="1">
        <v>29</v>
      </c>
      <c r="AP49" s="200">
        <f t="shared" si="8"/>
        <v>40</v>
      </c>
      <c r="AQ49" s="1">
        <v>113</v>
      </c>
      <c r="AR49" s="1">
        <v>58</v>
      </c>
      <c r="AS49" s="1">
        <v>39</v>
      </c>
      <c r="AT49" s="200">
        <f>+Roc_InfraMR[[#This Row],[B.02.3 - Parque de Coches Eléctricos Motrices Tipo R]]+Roc_InfraMR[[#This Row],[B.02.2 - Parque de Coches Eléctricos Motrices Remolcados Tipo R]]+Roc_InfraMR[[#This Row],[B.02.1 - Parque de Coches Eléctricos Motrices]]</f>
        <v>210</v>
      </c>
      <c r="AU49" s="1">
        <v>0</v>
      </c>
      <c r="AV49" s="1">
        <v>0</v>
      </c>
      <c r="AW49" s="1">
        <v>0</v>
      </c>
      <c r="AX49" s="200">
        <f>+SUM(Roc_InfraMR[[#This Row],[B.03.1 - Parque de Coches Motores Motrices Remolcados]:[B.03.3 - Parque de Coches Motores Motrices Cabina]])</f>
        <v>0</v>
      </c>
      <c r="AY49" s="1">
        <v>158</v>
      </c>
      <c r="AZ49" s="1">
        <v>52</v>
      </c>
      <c r="BA49" s="1">
        <v>15</v>
      </c>
      <c r="BB49" s="1">
        <v>0</v>
      </c>
      <c r="BC49" s="200">
        <f>SUM(AY49:BB49)</f>
        <v>225</v>
      </c>
      <c r="BD49" s="356">
        <v>102</v>
      </c>
      <c r="BE49" s="1">
        <v>0</v>
      </c>
      <c r="BF49" s="1">
        <v>20</v>
      </c>
      <c r="BG49" s="235">
        <v>1676</v>
      </c>
    </row>
    <row r="50" spans="1:59">
      <c r="A50" s="1">
        <v>1997</v>
      </c>
      <c r="B50" s="1" t="s">
        <v>61</v>
      </c>
      <c r="C50" s="10">
        <v>0</v>
      </c>
      <c r="D50" s="10">
        <f t="shared" si="0"/>
        <v>148.75800000000001</v>
      </c>
      <c r="E50" s="10">
        <v>0</v>
      </c>
      <c r="F50" s="10">
        <f t="shared" si="1"/>
        <v>46.227000000000004</v>
      </c>
      <c r="G50" s="192">
        <f t="shared" si="2"/>
        <v>194.98500000000001</v>
      </c>
      <c r="H50" s="192">
        <f>+Roc_InfraMR[[#This Row],[Total Líneas de Explotación ]]</f>
        <v>194.98500000000001</v>
      </c>
      <c r="I50" s="192">
        <v>353.28400000000005</v>
      </c>
      <c r="J50" s="10">
        <f>+Roc_InfraMR[[#This Row],[A.01.2 -  Longitud de Líneas de Explotación No Electrificadas Vía Doble o Múltiple (km)]]*2+Roc_InfraMR[[#This Row],[A.01.1 -  Longitud de Líneas de Explotación No Electrificadas Vía Simple (km)]]</f>
        <v>297.51600000000002</v>
      </c>
      <c r="K50" s="10">
        <v>0</v>
      </c>
      <c r="L50" s="10">
        <f>+Roc_InfraMR[[#This Row],[A.02.2 -  Longitud de Líneas de Explotación Electrificadas Vía Doble o Múltiple (km)]]*2</f>
        <v>92.454000000000008</v>
      </c>
      <c r="M50" s="10">
        <v>0</v>
      </c>
      <c r="N50" s="192">
        <f>+Roc_InfraMR[[#This Row],[A.03.1 -  Longitud de Vías de Explotación No Electrificadas Troncales y Ramales (vía principal) (km)]]+Roc_InfraMR[[#This Row],[A.04.1 -  Longitud de Vías de Explotación Electrificadas Troncales y Ramales (vía principal) (km)]]</f>
        <v>389.97</v>
      </c>
      <c r="O50" s="192">
        <f>+Roc_InfraMR[[#This Row],[Total Vías (excluido Auxiliares)]]</f>
        <v>389.97</v>
      </c>
      <c r="P50" s="1">
        <v>61</v>
      </c>
      <c r="Q50" s="1">
        <v>5</v>
      </c>
      <c r="R50" s="1">
        <v>3</v>
      </c>
      <c r="S50" s="194">
        <f t="shared" si="3"/>
        <v>69</v>
      </c>
      <c r="T50" s="194">
        <v>69</v>
      </c>
      <c r="U50" s="1">
        <v>60</v>
      </c>
      <c r="V50" s="1">
        <v>68</v>
      </c>
      <c r="W50" s="1">
        <v>10</v>
      </c>
      <c r="X50" s="1">
        <v>23</v>
      </c>
      <c r="Y50" s="1">
        <v>0</v>
      </c>
      <c r="Z50" s="196">
        <f t="shared" si="4"/>
        <v>161</v>
      </c>
      <c r="AA50" s="1">
        <v>62</v>
      </c>
      <c r="AB50" s="1">
        <v>26</v>
      </c>
      <c r="AC50" s="1">
        <v>161</v>
      </c>
      <c r="AD50" s="196">
        <f t="shared" si="5"/>
        <v>249</v>
      </c>
      <c r="AE50" s="1">
        <v>23</v>
      </c>
      <c r="AF50" s="1">
        <v>29</v>
      </c>
      <c r="AG50" s="1">
        <v>132</v>
      </c>
      <c r="AH50" s="196">
        <f t="shared" si="6"/>
        <v>184</v>
      </c>
      <c r="AI50" s="10">
        <v>60.414999999999999</v>
      </c>
      <c r="AJ50" s="10">
        <v>0</v>
      </c>
      <c r="AK50" s="10">
        <v>166.46899999999999</v>
      </c>
      <c r="AL50" s="222">
        <f t="shared" si="7"/>
        <v>226.88399999999999</v>
      </c>
      <c r="AM50" s="1">
        <v>3</v>
      </c>
      <c r="AN50" s="1">
        <v>8</v>
      </c>
      <c r="AO50" s="1">
        <v>29</v>
      </c>
      <c r="AP50" s="200">
        <f t="shared" si="8"/>
        <v>40</v>
      </c>
      <c r="AQ50" s="1">
        <v>113</v>
      </c>
      <c r="AR50" s="1">
        <v>58</v>
      </c>
      <c r="AS50" s="1">
        <v>39</v>
      </c>
      <c r="AT50" s="200">
        <f>+Roc_InfraMR[[#This Row],[B.02.3 - Parque de Coches Eléctricos Motrices Tipo R]]+Roc_InfraMR[[#This Row],[B.02.2 - Parque de Coches Eléctricos Motrices Remolcados Tipo R]]+Roc_InfraMR[[#This Row],[B.02.1 - Parque de Coches Eléctricos Motrices]]</f>
        <v>210</v>
      </c>
      <c r="AU50" s="1">
        <v>0</v>
      </c>
      <c r="AV50" s="1">
        <v>0</v>
      </c>
      <c r="AW50" s="1">
        <v>0</v>
      </c>
      <c r="AX50" s="200">
        <f>+SUM(Roc_InfraMR[[#This Row],[B.03.1 - Parque de Coches Motores Motrices Remolcados]:[B.03.3 - Parque de Coches Motores Motrices Cabina]])</f>
        <v>0</v>
      </c>
      <c r="AY50" s="1">
        <v>158</v>
      </c>
      <c r="AZ50" s="1">
        <v>52</v>
      </c>
      <c r="BA50" s="1">
        <v>15</v>
      </c>
      <c r="BB50" s="1">
        <v>0</v>
      </c>
      <c r="BC50" s="200">
        <f>SUM(AY50:BB50)</f>
        <v>225</v>
      </c>
      <c r="BD50" s="356">
        <v>102</v>
      </c>
      <c r="BE50" s="1">
        <v>0</v>
      </c>
      <c r="BF50" s="1">
        <v>20</v>
      </c>
      <c r="BG50" s="235">
        <v>1676</v>
      </c>
    </row>
    <row r="51" spans="1:59">
      <c r="A51" s="1">
        <v>1997</v>
      </c>
      <c r="B51" s="1" t="s">
        <v>62</v>
      </c>
      <c r="C51" s="10">
        <v>0</v>
      </c>
      <c r="D51" s="10">
        <f t="shared" si="0"/>
        <v>148.75800000000001</v>
      </c>
      <c r="E51" s="10">
        <v>0</v>
      </c>
      <c r="F51" s="10">
        <f t="shared" si="1"/>
        <v>46.227000000000004</v>
      </c>
      <c r="G51" s="192">
        <f t="shared" si="2"/>
        <v>194.98500000000001</v>
      </c>
      <c r="H51" s="192">
        <f>+Roc_InfraMR[[#This Row],[Total Líneas de Explotación ]]</f>
        <v>194.98500000000001</v>
      </c>
      <c r="I51" s="192">
        <v>353.28400000000005</v>
      </c>
      <c r="J51" s="10">
        <f>+Roc_InfraMR[[#This Row],[A.01.2 -  Longitud de Líneas de Explotación No Electrificadas Vía Doble o Múltiple (km)]]*2+Roc_InfraMR[[#This Row],[A.01.1 -  Longitud de Líneas de Explotación No Electrificadas Vía Simple (km)]]</f>
        <v>297.51600000000002</v>
      </c>
      <c r="K51" s="10">
        <v>0</v>
      </c>
      <c r="L51" s="10">
        <f>+Roc_InfraMR[[#This Row],[A.02.2 -  Longitud de Líneas de Explotación Electrificadas Vía Doble o Múltiple (km)]]*2</f>
        <v>92.454000000000008</v>
      </c>
      <c r="M51" s="10">
        <v>0</v>
      </c>
      <c r="N51" s="192">
        <f>+Roc_InfraMR[[#This Row],[A.03.1 -  Longitud de Vías de Explotación No Electrificadas Troncales y Ramales (vía principal) (km)]]+Roc_InfraMR[[#This Row],[A.04.1 -  Longitud de Vías de Explotación Electrificadas Troncales y Ramales (vía principal) (km)]]</f>
        <v>389.97</v>
      </c>
      <c r="O51" s="192">
        <f>+Roc_InfraMR[[#This Row],[Total Vías (excluido Auxiliares)]]</f>
        <v>389.97</v>
      </c>
      <c r="P51" s="1">
        <v>61</v>
      </c>
      <c r="Q51" s="1">
        <v>5</v>
      </c>
      <c r="R51" s="1">
        <v>3</v>
      </c>
      <c r="S51" s="194">
        <f t="shared" si="3"/>
        <v>69</v>
      </c>
      <c r="T51" s="194">
        <v>69</v>
      </c>
      <c r="U51" s="1">
        <v>60</v>
      </c>
      <c r="V51" s="1">
        <v>68</v>
      </c>
      <c r="W51" s="1">
        <v>10</v>
      </c>
      <c r="X51" s="1">
        <v>23</v>
      </c>
      <c r="Y51" s="1">
        <v>0</v>
      </c>
      <c r="Z51" s="196">
        <f t="shared" si="4"/>
        <v>161</v>
      </c>
      <c r="AA51" s="1">
        <v>62</v>
      </c>
      <c r="AB51" s="1">
        <v>26</v>
      </c>
      <c r="AC51" s="1">
        <v>161</v>
      </c>
      <c r="AD51" s="196">
        <f t="shared" si="5"/>
        <v>249</v>
      </c>
      <c r="AE51" s="1">
        <v>23</v>
      </c>
      <c r="AF51" s="1">
        <v>29</v>
      </c>
      <c r="AG51" s="1">
        <v>132</v>
      </c>
      <c r="AH51" s="196">
        <f t="shared" si="6"/>
        <v>184</v>
      </c>
      <c r="AI51" s="10">
        <v>60.414999999999999</v>
      </c>
      <c r="AJ51" s="10">
        <v>0</v>
      </c>
      <c r="AK51" s="10">
        <v>166.46899999999999</v>
      </c>
      <c r="AL51" s="222">
        <f t="shared" si="7"/>
        <v>226.88399999999999</v>
      </c>
      <c r="AM51" s="1">
        <v>3</v>
      </c>
      <c r="AN51" s="1">
        <v>8</v>
      </c>
      <c r="AO51" s="1">
        <v>29</v>
      </c>
      <c r="AP51" s="200">
        <f t="shared" si="8"/>
        <v>40</v>
      </c>
      <c r="AQ51" s="1">
        <v>113</v>
      </c>
      <c r="AR51" s="1">
        <v>58</v>
      </c>
      <c r="AS51" s="1">
        <v>39</v>
      </c>
      <c r="AT51" s="200">
        <f>+Roc_InfraMR[[#This Row],[B.02.3 - Parque de Coches Eléctricos Motrices Tipo R]]+Roc_InfraMR[[#This Row],[B.02.2 - Parque de Coches Eléctricos Motrices Remolcados Tipo R]]+Roc_InfraMR[[#This Row],[B.02.1 - Parque de Coches Eléctricos Motrices]]</f>
        <v>210</v>
      </c>
      <c r="AU51" s="1">
        <v>0</v>
      </c>
      <c r="AV51" s="1">
        <v>0</v>
      </c>
      <c r="AW51" s="1">
        <v>0</v>
      </c>
      <c r="AX51" s="200">
        <f>+SUM(Roc_InfraMR[[#This Row],[B.03.1 - Parque de Coches Motores Motrices Remolcados]:[B.03.3 - Parque de Coches Motores Motrices Cabina]])</f>
        <v>0</v>
      </c>
      <c r="AY51" s="1">
        <v>158</v>
      </c>
      <c r="AZ51" s="1">
        <v>52</v>
      </c>
      <c r="BA51" s="1">
        <v>15</v>
      </c>
      <c r="BB51" s="1">
        <v>0</v>
      </c>
      <c r="BC51" s="200">
        <f>SUM(AY51:BB51)</f>
        <v>225</v>
      </c>
      <c r="BD51" s="356">
        <v>102</v>
      </c>
      <c r="BE51" s="1">
        <v>0</v>
      </c>
      <c r="BF51" s="1">
        <v>20</v>
      </c>
      <c r="BG51" s="235">
        <v>1676</v>
      </c>
    </row>
    <row r="52" spans="1:59">
      <c r="A52" s="1">
        <v>1997</v>
      </c>
      <c r="B52" s="1" t="s">
        <v>63</v>
      </c>
      <c r="C52" s="10">
        <v>0</v>
      </c>
      <c r="D52" s="10">
        <f t="shared" si="0"/>
        <v>148.75800000000001</v>
      </c>
      <c r="E52" s="10">
        <v>0</v>
      </c>
      <c r="F52" s="10">
        <f t="shared" si="1"/>
        <v>46.227000000000004</v>
      </c>
      <c r="G52" s="192">
        <f t="shared" si="2"/>
        <v>194.98500000000001</v>
      </c>
      <c r="H52" s="192">
        <f>+Roc_InfraMR[[#This Row],[Total Líneas de Explotación ]]</f>
        <v>194.98500000000001</v>
      </c>
      <c r="I52" s="192">
        <v>353.28400000000005</v>
      </c>
      <c r="J52" s="10">
        <f>+Roc_InfraMR[[#This Row],[A.01.2 -  Longitud de Líneas de Explotación No Electrificadas Vía Doble o Múltiple (km)]]*2+Roc_InfraMR[[#This Row],[A.01.1 -  Longitud de Líneas de Explotación No Electrificadas Vía Simple (km)]]</f>
        <v>297.51600000000002</v>
      </c>
      <c r="K52" s="10">
        <v>0</v>
      </c>
      <c r="L52" s="10">
        <f>+Roc_InfraMR[[#This Row],[A.02.2 -  Longitud de Líneas de Explotación Electrificadas Vía Doble o Múltiple (km)]]*2</f>
        <v>92.454000000000008</v>
      </c>
      <c r="M52" s="10">
        <v>0</v>
      </c>
      <c r="N52" s="192">
        <f>+Roc_InfraMR[[#This Row],[A.03.1 -  Longitud de Vías de Explotación No Electrificadas Troncales y Ramales (vía principal) (km)]]+Roc_InfraMR[[#This Row],[A.04.1 -  Longitud de Vías de Explotación Electrificadas Troncales y Ramales (vía principal) (km)]]</f>
        <v>389.97</v>
      </c>
      <c r="O52" s="192">
        <f>+Roc_InfraMR[[#This Row],[Total Vías (excluido Auxiliares)]]</f>
        <v>389.97</v>
      </c>
      <c r="P52" s="1">
        <v>61</v>
      </c>
      <c r="Q52" s="1">
        <v>5</v>
      </c>
      <c r="R52" s="1">
        <v>3</v>
      </c>
      <c r="S52" s="194">
        <f t="shared" si="3"/>
        <v>69</v>
      </c>
      <c r="T52" s="194">
        <v>69</v>
      </c>
      <c r="U52" s="1">
        <v>60</v>
      </c>
      <c r="V52" s="1">
        <v>68</v>
      </c>
      <c r="W52" s="1">
        <v>10</v>
      </c>
      <c r="X52" s="1">
        <v>23</v>
      </c>
      <c r="Y52" s="1">
        <v>0</v>
      </c>
      <c r="Z52" s="196">
        <f t="shared" si="4"/>
        <v>161</v>
      </c>
      <c r="AA52" s="1">
        <v>62</v>
      </c>
      <c r="AB52" s="1">
        <v>26</v>
      </c>
      <c r="AC52" s="1">
        <v>161</v>
      </c>
      <c r="AD52" s="196">
        <f t="shared" si="5"/>
        <v>249</v>
      </c>
      <c r="AE52" s="1">
        <v>23</v>
      </c>
      <c r="AF52" s="1">
        <v>29</v>
      </c>
      <c r="AG52" s="1">
        <v>132</v>
      </c>
      <c r="AH52" s="196">
        <f t="shared" si="6"/>
        <v>184</v>
      </c>
      <c r="AI52" s="10">
        <v>60.414999999999999</v>
      </c>
      <c r="AJ52" s="10">
        <v>0</v>
      </c>
      <c r="AK52" s="10">
        <v>166.46899999999999</v>
      </c>
      <c r="AL52" s="222">
        <f t="shared" si="7"/>
        <v>226.88399999999999</v>
      </c>
      <c r="AM52" s="1">
        <v>3</v>
      </c>
      <c r="AN52" s="1">
        <v>8</v>
      </c>
      <c r="AO52" s="1">
        <v>29</v>
      </c>
      <c r="AP52" s="200">
        <f t="shared" si="8"/>
        <v>40</v>
      </c>
      <c r="AQ52" s="1">
        <v>113</v>
      </c>
      <c r="AR52" s="1">
        <v>58</v>
      </c>
      <c r="AS52" s="1">
        <v>39</v>
      </c>
      <c r="AT52" s="200">
        <f>+Roc_InfraMR[[#This Row],[B.02.3 - Parque de Coches Eléctricos Motrices Tipo R]]+Roc_InfraMR[[#This Row],[B.02.2 - Parque de Coches Eléctricos Motrices Remolcados Tipo R]]+Roc_InfraMR[[#This Row],[B.02.1 - Parque de Coches Eléctricos Motrices]]</f>
        <v>210</v>
      </c>
      <c r="AU52" s="1">
        <v>0</v>
      </c>
      <c r="AV52" s="1">
        <v>0</v>
      </c>
      <c r="AW52" s="1">
        <v>0</v>
      </c>
      <c r="AX52" s="200">
        <f>+SUM(Roc_InfraMR[[#This Row],[B.03.1 - Parque de Coches Motores Motrices Remolcados]:[B.03.3 - Parque de Coches Motores Motrices Cabina]])</f>
        <v>0</v>
      </c>
      <c r="AY52" s="1">
        <v>158</v>
      </c>
      <c r="AZ52" s="1">
        <v>52</v>
      </c>
      <c r="BA52" s="1">
        <v>15</v>
      </c>
      <c r="BB52" s="1">
        <v>0</v>
      </c>
      <c r="BC52" s="200">
        <f>SUM(AY52:BB52)</f>
        <v>225</v>
      </c>
      <c r="BD52" s="356">
        <v>102</v>
      </c>
      <c r="BE52" s="1">
        <v>0</v>
      </c>
      <c r="BF52" s="1">
        <v>20</v>
      </c>
      <c r="BG52" s="235">
        <v>1676</v>
      </c>
    </row>
    <row r="53" spans="1:59">
      <c r="A53" s="1">
        <v>1997</v>
      </c>
      <c r="B53" s="1" t="s">
        <v>64</v>
      </c>
      <c r="C53" s="10">
        <v>0</v>
      </c>
      <c r="D53" s="10">
        <f t="shared" si="0"/>
        <v>148.75800000000001</v>
      </c>
      <c r="E53" s="10">
        <v>0</v>
      </c>
      <c r="F53" s="10">
        <f t="shared" si="1"/>
        <v>46.227000000000004</v>
      </c>
      <c r="G53" s="192">
        <f t="shared" si="2"/>
        <v>194.98500000000001</v>
      </c>
      <c r="H53" s="192">
        <f>+Roc_InfraMR[[#This Row],[Total Líneas de Explotación ]]</f>
        <v>194.98500000000001</v>
      </c>
      <c r="I53" s="192">
        <v>353.28400000000005</v>
      </c>
      <c r="J53" s="10">
        <f>+Roc_InfraMR[[#This Row],[A.01.2 -  Longitud de Líneas de Explotación No Electrificadas Vía Doble o Múltiple (km)]]*2+Roc_InfraMR[[#This Row],[A.01.1 -  Longitud de Líneas de Explotación No Electrificadas Vía Simple (km)]]</f>
        <v>297.51600000000002</v>
      </c>
      <c r="K53" s="10">
        <v>0</v>
      </c>
      <c r="L53" s="10">
        <f>+Roc_InfraMR[[#This Row],[A.02.2 -  Longitud de Líneas de Explotación Electrificadas Vía Doble o Múltiple (km)]]*2</f>
        <v>92.454000000000008</v>
      </c>
      <c r="M53" s="10">
        <v>0</v>
      </c>
      <c r="N53" s="192">
        <f>+Roc_InfraMR[[#This Row],[A.03.1 -  Longitud de Vías de Explotación No Electrificadas Troncales y Ramales (vía principal) (km)]]+Roc_InfraMR[[#This Row],[A.04.1 -  Longitud de Vías de Explotación Electrificadas Troncales y Ramales (vía principal) (km)]]</f>
        <v>389.97</v>
      </c>
      <c r="O53" s="192">
        <f>+Roc_InfraMR[[#This Row],[Total Vías (excluido Auxiliares)]]</f>
        <v>389.97</v>
      </c>
      <c r="P53" s="1">
        <v>61</v>
      </c>
      <c r="Q53" s="1">
        <v>5</v>
      </c>
      <c r="R53" s="1">
        <v>3</v>
      </c>
      <c r="S53" s="194">
        <f t="shared" si="3"/>
        <v>69</v>
      </c>
      <c r="T53" s="194">
        <v>69</v>
      </c>
      <c r="U53" s="1">
        <v>60</v>
      </c>
      <c r="V53" s="1">
        <v>68</v>
      </c>
      <c r="W53" s="1">
        <v>10</v>
      </c>
      <c r="X53" s="1">
        <v>23</v>
      </c>
      <c r="Y53" s="1">
        <v>0</v>
      </c>
      <c r="Z53" s="196">
        <f t="shared" si="4"/>
        <v>161</v>
      </c>
      <c r="AA53" s="1">
        <v>62</v>
      </c>
      <c r="AB53" s="1">
        <v>26</v>
      </c>
      <c r="AC53" s="1">
        <v>161</v>
      </c>
      <c r="AD53" s="196">
        <f t="shared" si="5"/>
        <v>249</v>
      </c>
      <c r="AE53" s="1">
        <v>23</v>
      </c>
      <c r="AF53" s="1">
        <v>29</v>
      </c>
      <c r="AG53" s="1">
        <v>132</v>
      </c>
      <c r="AH53" s="196">
        <f t="shared" si="6"/>
        <v>184</v>
      </c>
      <c r="AI53" s="10">
        <v>60.414999999999999</v>
      </c>
      <c r="AJ53" s="10">
        <v>0</v>
      </c>
      <c r="AK53" s="10">
        <v>166.46899999999999</v>
      </c>
      <c r="AL53" s="222">
        <f t="shared" si="7"/>
        <v>226.88399999999999</v>
      </c>
      <c r="AM53" s="1">
        <v>3</v>
      </c>
      <c r="AN53" s="1">
        <v>8</v>
      </c>
      <c r="AO53" s="1">
        <v>29</v>
      </c>
      <c r="AP53" s="200">
        <f t="shared" si="8"/>
        <v>40</v>
      </c>
      <c r="AQ53" s="1">
        <v>113</v>
      </c>
      <c r="AR53" s="1">
        <v>58</v>
      </c>
      <c r="AS53" s="1">
        <v>39</v>
      </c>
      <c r="AT53" s="200">
        <f>+Roc_InfraMR[[#This Row],[B.02.3 - Parque de Coches Eléctricos Motrices Tipo R]]+Roc_InfraMR[[#This Row],[B.02.2 - Parque de Coches Eléctricos Motrices Remolcados Tipo R]]+Roc_InfraMR[[#This Row],[B.02.1 - Parque de Coches Eléctricos Motrices]]</f>
        <v>210</v>
      </c>
      <c r="AU53" s="1">
        <v>0</v>
      </c>
      <c r="AV53" s="1">
        <v>0</v>
      </c>
      <c r="AW53" s="1">
        <v>0</v>
      </c>
      <c r="AX53" s="200">
        <f>+SUM(Roc_InfraMR[[#This Row],[B.03.1 - Parque de Coches Motores Motrices Remolcados]:[B.03.3 - Parque de Coches Motores Motrices Cabina]])</f>
        <v>0</v>
      </c>
      <c r="AY53" s="1">
        <v>158</v>
      </c>
      <c r="AZ53" s="1">
        <v>52</v>
      </c>
      <c r="BA53" s="1">
        <v>15</v>
      </c>
      <c r="BB53" s="1">
        <v>0</v>
      </c>
      <c r="BC53" s="200">
        <f>SUM(AY53:BB53)</f>
        <v>225</v>
      </c>
      <c r="BD53" s="356">
        <v>102</v>
      </c>
      <c r="BE53" s="1">
        <v>0</v>
      </c>
      <c r="BF53" s="1">
        <v>20</v>
      </c>
      <c r="BG53" s="235">
        <v>1676</v>
      </c>
    </row>
    <row r="54" spans="1:59">
      <c r="A54" s="1">
        <v>1997</v>
      </c>
      <c r="B54" s="1" t="s">
        <v>65</v>
      </c>
      <c r="C54" s="10">
        <v>0</v>
      </c>
      <c r="D54" s="10">
        <f t="shared" si="0"/>
        <v>148.75800000000001</v>
      </c>
      <c r="E54" s="10">
        <v>0</v>
      </c>
      <c r="F54" s="10">
        <f t="shared" si="1"/>
        <v>46.227000000000004</v>
      </c>
      <c r="G54" s="192">
        <f t="shared" si="2"/>
        <v>194.98500000000001</v>
      </c>
      <c r="H54" s="192">
        <f>+Roc_InfraMR[[#This Row],[Total Líneas de Explotación ]]</f>
        <v>194.98500000000001</v>
      </c>
      <c r="I54" s="192">
        <v>353.28400000000005</v>
      </c>
      <c r="J54" s="10">
        <f>+Roc_InfraMR[[#This Row],[A.01.2 -  Longitud de Líneas de Explotación No Electrificadas Vía Doble o Múltiple (km)]]*2+Roc_InfraMR[[#This Row],[A.01.1 -  Longitud de Líneas de Explotación No Electrificadas Vía Simple (km)]]</f>
        <v>297.51600000000002</v>
      </c>
      <c r="K54" s="10">
        <v>0</v>
      </c>
      <c r="L54" s="10">
        <f>+Roc_InfraMR[[#This Row],[A.02.2 -  Longitud de Líneas de Explotación Electrificadas Vía Doble o Múltiple (km)]]*2</f>
        <v>92.454000000000008</v>
      </c>
      <c r="M54" s="10">
        <v>0</v>
      </c>
      <c r="N54" s="192">
        <f>+Roc_InfraMR[[#This Row],[A.03.1 -  Longitud de Vías de Explotación No Electrificadas Troncales y Ramales (vía principal) (km)]]+Roc_InfraMR[[#This Row],[A.04.1 -  Longitud de Vías de Explotación Electrificadas Troncales y Ramales (vía principal) (km)]]</f>
        <v>389.97</v>
      </c>
      <c r="O54" s="192">
        <f>+Roc_InfraMR[[#This Row],[Total Vías (excluido Auxiliares)]]</f>
        <v>389.97</v>
      </c>
      <c r="P54" s="1">
        <v>61</v>
      </c>
      <c r="Q54" s="1">
        <v>5</v>
      </c>
      <c r="R54" s="1">
        <v>3</v>
      </c>
      <c r="S54" s="194">
        <f t="shared" si="3"/>
        <v>69</v>
      </c>
      <c r="T54" s="194">
        <v>69</v>
      </c>
      <c r="U54" s="1">
        <v>60</v>
      </c>
      <c r="V54" s="1">
        <v>68</v>
      </c>
      <c r="W54" s="1">
        <v>10</v>
      </c>
      <c r="X54" s="1">
        <v>23</v>
      </c>
      <c r="Y54" s="1">
        <v>0</v>
      </c>
      <c r="Z54" s="196">
        <f t="shared" si="4"/>
        <v>161</v>
      </c>
      <c r="AA54" s="1">
        <v>62</v>
      </c>
      <c r="AB54" s="1">
        <v>26</v>
      </c>
      <c r="AC54" s="1">
        <v>161</v>
      </c>
      <c r="AD54" s="196">
        <f t="shared" si="5"/>
        <v>249</v>
      </c>
      <c r="AE54" s="1">
        <v>23</v>
      </c>
      <c r="AF54" s="1">
        <v>29</v>
      </c>
      <c r="AG54" s="1">
        <v>132</v>
      </c>
      <c r="AH54" s="196">
        <f t="shared" si="6"/>
        <v>184</v>
      </c>
      <c r="AI54" s="10">
        <v>60.414999999999999</v>
      </c>
      <c r="AJ54" s="10">
        <v>0</v>
      </c>
      <c r="AK54" s="10">
        <v>166.46899999999999</v>
      </c>
      <c r="AL54" s="222">
        <f t="shared" si="7"/>
        <v>226.88399999999999</v>
      </c>
      <c r="AM54" s="1">
        <v>3</v>
      </c>
      <c r="AN54" s="1">
        <v>8</v>
      </c>
      <c r="AO54" s="1">
        <v>29</v>
      </c>
      <c r="AP54" s="200">
        <f t="shared" si="8"/>
        <v>40</v>
      </c>
      <c r="AQ54" s="1">
        <v>113</v>
      </c>
      <c r="AR54" s="1">
        <v>58</v>
      </c>
      <c r="AS54" s="1">
        <v>39</v>
      </c>
      <c r="AT54" s="200">
        <f>+Roc_InfraMR[[#This Row],[B.02.3 - Parque de Coches Eléctricos Motrices Tipo R]]+Roc_InfraMR[[#This Row],[B.02.2 - Parque de Coches Eléctricos Motrices Remolcados Tipo R]]+Roc_InfraMR[[#This Row],[B.02.1 - Parque de Coches Eléctricos Motrices]]</f>
        <v>210</v>
      </c>
      <c r="AU54" s="1">
        <v>0</v>
      </c>
      <c r="AV54" s="1">
        <v>0</v>
      </c>
      <c r="AW54" s="1">
        <v>0</v>
      </c>
      <c r="AX54" s="200">
        <f>+SUM(Roc_InfraMR[[#This Row],[B.03.1 - Parque de Coches Motores Motrices Remolcados]:[B.03.3 - Parque de Coches Motores Motrices Cabina]])</f>
        <v>0</v>
      </c>
      <c r="AY54" s="1">
        <v>158</v>
      </c>
      <c r="AZ54" s="1">
        <v>52</v>
      </c>
      <c r="BA54" s="1">
        <v>15</v>
      </c>
      <c r="BB54" s="1">
        <v>0</v>
      </c>
      <c r="BC54" s="200">
        <f>SUM(AY54:BB54)</f>
        <v>225</v>
      </c>
      <c r="BD54" s="356">
        <v>102</v>
      </c>
      <c r="BE54" s="1">
        <v>0</v>
      </c>
      <c r="BF54" s="1">
        <v>20</v>
      </c>
      <c r="BG54" s="235">
        <v>1676</v>
      </c>
    </row>
    <row r="55" spans="1:59">
      <c r="A55" s="1">
        <v>1997</v>
      </c>
      <c r="B55" s="1" t="s">
        <v>66</v>
      </c>
      <c r="C55" s="10">
        <v>0</v>
      </c>
      <c r="D55" s="10">
        <f t="shared" si="0"/>
        <v>148.75800000000001</v>
      </c>
      <c r="E55" s="10">
        <v>0</v>
      </c>
      <c r="F55" s="10">
        <f t="shared" si="1"/>
        <v>46.227000000000004</v>
      </c>
      <c r="G55" s="192">
        <f t="shared" si="2"/>
        <v>194.98500000000001</v>
      </c>
      <c r="H55" s="192">
        <f>+Roc_InfraMR[[#This Row],[Total Líneas de Explotación ]]</f>
        <v>194.98500000000001</v>
      </c>
      <c r="I55" s="192">
        <v>353.28400000000005</v>
      </c>
      <c r="J55" s="10">
        <f>+Roc_InfraMR[[#This Row],[A.01.2 -  Longitud de Líneas de Explotación No Electrificadas Vía Doble o Múltiple (km)]]*2+Roc_InfraMR[[#This Row],[A.01.1 -  Longitud de Líneas de Explotación No Electrificadas Vía Simple (km)]]</f>
        <v>297.51600000000002</v>
      </c>
      <c r="K55" s="10">
        <v>0</v>
      </c>
      <c r="L55" s="10">
        <f>+Roc_InfraMR[[#This Row],[A.02.2 -  Longitud de Líneas de Explotación Electrificadas Vía Doble o Múltiple (km)]]*2</f>
        <v>92.454000000000008</v>
      </c>
      <c r="M55" s="10">
        <v>0</v>
      </c>
      <c r="N55" s="192">
        <f>+Roc_InfraMR[[#This Row],[A.03.1 -  Longitud de Vías de Explotación No Electrificadas Troncales y Ramales (vía principal) (km)]]+Roc_InfraMR[[#This Row],[A.04.1 -  Longitud de Vías de Explotación Electrificadas Troncales y Ramales (vía principal) (km)]]</f>
        <v>389.97</v>
      </c>
      <c r="O55" s="192">
        <f>+Roc_InfraMR[[#This Row],[Total Vías (excluido Auxiliares)]]</f>
        <v>389.97</v>
      </c>
      <c r="P55" s="1">
        <v>61</v>
      </c>
      <c r="Q55" s="1">
        <v>5</v>
      </c>
      <c r="R55" s="1">
        <v>3</v>
      </c>
      <c r="S55" s="194">
        <f t="shared" si="3"/>
        <v>69</v>
      </c>
      <c r="T55" s="194">
        <v>69</v>
      </c>
      <c r="U55" s="1">
        <v>60</v>
      </c>
      <c r="V55" s="1">
        <v>68</v>
      </c>
      <c r="W55" s="1">
        <v>10</v>
      </c>
      <c r="X55" s="1">
        <v>23</v>
      </c>
      <c r="Y55" s="1">
        <v>0</v>
      </c>
      <c r="Z55" s="196">
        <f t="shared" si="4"/>
        <v>161</v>
      </c>
      <c r="AA55" s="1">
        <v>62</v>
      </c>
      <c r="AB55" s="1">
        <v>26</v>
      </c>
      <c r="AC55" s="1">
        <v>161</v>
      </c>
      <c r="AD55" s="196">
        <f t="shared" si="5"/>
        <v>249</v>
      </c>
      <c r="AE55" s="1">
        <v>23</v>
      </c>
      <c r="AF55" s="1">
        <v>29</v>
      </c>
      <c r="AG55" s="1">
        <v>132</v>
      </c>
      <c r="AH55" s="196">
        <f t="shared" si="6"/>
        <v>184</v>
      </c>
      <c r="AI55" s="10">
        <v>60.414999999999999</v>
      </c>
      <c r="AJ55" s="10">
        <v>0</v>
      </c>
      <c r="AK55" s="10">
        <v>166.46899999999999</v>
      </c>
      <c r="AL55" s="222">
        <f t="shared" si="7"/>
        <v>226.88399999999999</v>
      </c>
      <c r="AM55" s="1">
        <v>3</v>
      </c>
      <c r="AN55" s="1">
        <v>8</v>
      </c>
      <c r="AO55" s="1">
        <v>29</v>
      </c>
      <c r="AP55" s="200">
        <f t="shared" si="8"/>
        <v>40</v>
      </c>
      <c r="AQ55" s="1">
        <v>113</v>
      </c>
      <c r="AR55" s="1">
        <v>58</v>
      </c>
      <c r="AS55" s="1">
        <v>39</v>
      </c>
      <c r="AT55" s="200">
        <f>+Roc_InfraMR[[#This Row],[B.02.3 - Parque de Coches Eléctricos Motrices Tipo R]]+Roc_InfraMR[[#This Row],[B.02.2 - Parque de Coches Eléctricos Motrices Remolcados Tipo R]]+Roc_InfraMR[[#This Row],[B.02.1 - Parque de Coches Eléctricos Motrices]]</f>
        <v>210</v>
      </c>
      <c r="AU55" s="1">
        <v>0</v>
      </c>
      <c r="AV55" s="1">
        <v>0</v>
      </c>
      <c r="AW55" s="1">
        <v>0</v>
      </c>
      <c r="AX55" s="200">
        <f>+SUM(Roc_InfraMR[[#This Row],[B.03.1 - Parque de Coches Motores Motrices Remolcados]:[B.03.3 - Parque de Coches Motores Motrices Cabina]])</f>
        <v>0</v>
      </c>
      <c r="AY55" s="1">
        <v>158</v>
      </c>
      <c r="AZ55" s="1">
        <v>52</v>
      </c>
      <c r="BA55" s="1">
        <v>15</v>
      </c>
      <c r="BB55" s="1">
        <v>0</v>
      </c>
      <c r="BC55" s="200">
        <f>SUM(AY55:BB55)</f>
        <v>225</v>
      </c>
      <c r="BD55" s="356">
        <v>102</v>
      </c>
      <c r="BE55" s="1">
        <v>0</v>
      </c>
      <c r="BF55" s="1">
        <v>20</v>
      </c>
      <c r="BG55" s="235">
        <v>1676</v>
      </c>
    </row>
    <row r="56" spans="1:59">
      <c r="A56" s="1">
        <v>1997</v>
      </c>
      <c r="B56" s="1" t="s">
        <v>67</v>
      </c>
      <c r="C56" s="10">
        <v>0</v>
      </c>
      <c r="D56" s="10">
        <f t="shared" si="0"/>
        <v>148.75800000000001</v>
      </c>
      <c r="E56" s="10">
        <v>0</v>
      </c>
      <c r="F56" s="10">
        <f t="shared" si="1"/>
        <v>46.227000000000004</v>
      </c>
      <c r="G56" s="192">
        <f t="shared" si="2"/>
        <v>194.98500000000001</v>
      </c>
      <c r="H56" s="192">
        <f>+Roc_InfraMR[[#This Row],[Total Líneas de Explotación ]]</f>
        <v>194.98500000000001</v>
      </c>
      <c r="I56" s="192">
        <v>353.28400000000005</v>
      </c>
      <c r="J56" s="10">
        <f>+Roc_InfraMR[[#This Row],[A.01.2 -  Longitud de Líneas de Explotación No Electrificadas Vía Doble o Múltiple (km)]]*2+Roc_InfraMR[[#This Row],[A.01.1 -  Longitud de Líneas de Explotación No Electrificadas Vía Simple (km)]]</f>
        <v>297.51600000000002</v>
      </c>
      <c r="K56" s="10">
        <v>0</v>
      </c>
      <c r="L56" s="10">
        <f>+Roc_InfraMR[[#This Row],[A.02.2 -  Longitud de Líneas de Explotación Electrificadas Vía Doble o Múltiple (km)]]*2</f>
        <v>92.454000000000008</v>
      </c>
      <c r="M56" s="10">
        <v>0</v>
      </c>
      <c r="N56" s="192">
        <f>+Roc_InfraMR[[#This Row],[A.03.1 -  Longitud de Vías de Explotación No Electrificadas Troncales y Ramales (vía principal) (km)]]+Roc_InfraMR[[#This Row],[A.04.1 -  Longitud de Vías de Explotación Electrificadas Troncales y Ramales (vía principal) (km)]]</f>
        <v>389.97</v>
      </c>
      <c r="O56" s="192">
        <f>+Roc_InfraMR[[#This Row],[Total Vías (excluido Auxiliares)]]</f>
        <v>389.97</v>
      </c>
      <c r="P56" s="1">
        <v>61</v>
      </c>
      <c r="Q56" s="1">
        <v>5</v>
      </c>
      <c r="R56" s="1">
        <v>3</v>
      </c>
      <c r="S56" s="194">
        <f t="shared" si="3"/>
        <v>69</v>
      </c>
      <c r="T56" s="194">
        <v>69</v>
      </c>
      <c r="U56" s="1">
        <v>60</v>
      </c>
      <c r="V56" s="1">
        <v>68</v>
      </c>
      <c r="W56" s="1">
        <v>10</v>
      </c>
      <c r="X56" s="1">
        <v>23</v>
      </c>
      <c r="Y56" s="1">
        <v>0</v>
      </c>
      <c r="Z56" s="196">
        <f t="shared" si="4"/>
        <v>161</v>
      </c>
      <c r="AA56" s="1">
        <v>62</v>
      </c>
      <c r="AB56" s="1">
        <v>26</v>
      </c>
      <c r="AC56" s="1">
        <v>161</v>
      </c>
      <c r="AD56" s="196">
        <f t="shared" si="5"/>
        <v>249</v>
      </c>
      <c r="AE56" s="1">
        <v>23</v>
      </c>
      <c r="AF56" s="1">
        <v>29</v>
      </c>
      <c r="AG56" s="1">
        <v>132</v>
      </c>
      <c r="AH56" s="196">
        <f t="shared" si="6"/>
        <v>184</v>
      </c>
      <c r="AI56" s="10">
        <v>60.414999999999999</v>
      </c>
      <c r="AJ56" s="10">
        <v>0</v>
      </c>
      <c r="AK56" s="10">
        <v>166.46899999999999</v>
      </c>
      <c r="AL56" s="222">
        <f t="shared" si="7"/>
        <v>226.88399999999999</v>
      </c>
      <c r="AM56" s="1">
        <v>3</v>
      </c>
      <c r="AN56" s="1">
        <v>8</v>
      </c>
      <c r="AO56" s="1">
        <v>29</v>
      </c>
      <c r="AP56" s="200">
        <f t="shared" si="8"/>
        <v>40</v>
      </c>
      <c r="AQ56" s="1">
        <v>113</v>
      </c>
      <c r="AR56" s="1">
        <v>58</v>
      </c>
      <c r="AS56" s="1">
        <v>39</v>
      </c>
      <c r="AT56" s="200">
        <f>+Roc_InfraMR[[#This Row],[B.02.3 - Parque de Coches Eléctricos Motrices Tipo R]]+Roc_InfraMR[[#This Row],[B.02.2 - Parque de Coches Eléctricos Motrices Remolcados Tipo R]]+Roc_InfraMR[[#This Row],[B.02.1 - Parque de Coches Eléctricos Motrices]]</f>
        <v>210</v>
      </c>
      <c r="AU56" s="1">
        <v>0</v>
      </c>
      <c r="AV56" s="1">
        <v>0</v>
      </c>
      <c r="AW56" s="1">
        <v>0</v>
      </c>
      <c r="AX56" s="200">
        <f>+SUM(Roc_InfraMR[[#This Row],[B.03.1 - Parque de Coches Motores Motrices Remolcados]:[B.03.3 - Parque de Coches Motores Motrices Cabina]])</f>
        <v>0</v>
      </c>
      <c r="AY56" s="1">
        <v>158</v>
      </c>
      <c r="AZ56" s="1">
        <v>52</v>
      </c>
      <c r="BA56" s="1">
        <v>15</v>
      </c>
      <c r="BB56" s="1">
        <v>0</v>
      </c>
      <c r="BC56" s="200">
        <f>SUM(AY56:BB56)</f>
        <v>225</v>
      </c>
      <c r="BD56" s="356">
        <v>102</v>
      </c>
      <c r="BE56" s="1">
        <v>0</v>
      </c>
      <c r="BF56" s="1">
        <v>20</v>
      </c>
      <c r="BG56" s="235">
        <v>1676</v>
      </c>
    </row>
    <row r="57" spans="1:59">
      <c r="A57" s="1">
        <v>1997</v>
      </c>
      <c r="B57" s="1" t="s">
        <v>68</v>
      </c>
      <c r="C57" s="10">
        <v>0</v>
      </c>
      <c r="D57" s="10">
        <f t="shared" si="0"/>
        <v>148.75800000000001</v>
      </c>
      <c r="E57" s="10">
        <v>0</v>
      </c>
      <c r="F57" s="10">
        <f t="shared" si="1"/>
        <v>46.227000000000004</v>
      </c>
      <c r="G57" s="192">
        <f t="shared" si="2"/>
        <v>194.98500000000001</v>
      </c>
      <c r="H57" s="192">
        <f>+Roc_InfraMR[[#This Row],[Total Líneas de Explotación ]]</f>
        <v>194.98500000000001</v>
      </c>
      <c r="I57" s="192">
        <v>353.28400000000005</v>
      </c>
      <c r="J57" s="10">
        <f>+Roc_InfraMR[[#This Row],[A.01.2 -  Longitud de Líneas de Explotación No Electrificadas Vía Doble o Múltiple (km)]]*2+Roc_InfraMR[[#This Row],[A.01.1 -  Longitud de Líneas de Explotación No Electrificadas Vía Simple (km)]]</f>
        <v>297.51600000000002</v>
      </c>
      <c r="K57" s="10">
        <v>0</v>
      </c>
      <c r="L57" s="10">
        <f>+Roc_InfraMR[[#This Row],[A.02.2 -  Longitud de Líneas de Explotación Electrificadas Vía Doble o Múltiple (km)]]*2</f>
        <v>92.454000000000008</v>
      </c>
      <c r="M57" s="10">
        <v>0</v>
      </c>
      <c r="N57" s="192">
        <f>+Roc_InfraMR[[#This Row],[A.03.1 -  Longitud de Vías de Explotación No Electrificadas Troncales y Ramales (vía principal) (km)]]+Roc_InfraMR[[#This Row],[A.04.1 -  Longitud de Vías de Explotación Electrificadas Troncales y Ramales (vía principal) (km)]]</f>
        <v>389.97</v>
      </c>
      <c r="O57" s="192">
        <f>+Roc_InfraMR[[#This Row],[Total Vías (excluido Auxiliares)]]</f>
        <v>389.97</v>
      </c>
      <c r="P57" s="1">
        <v>61</v>
      </c>
      <c r="Q57" s="1">
        <v>5</v>
      </c>
      <c r="R57" s="1">
        <v>3</v>
      </c>
      <c r="S57" s="194">
        <f t="shared" si="3"/>
        <v>69</v>
      </c>
      <c r="T57" s="194">
        <v>69</v>
      </c>
      <c r="U57" s="1">
        <v>60</v>
      </c>
      <c r="V57" s="1">
        <v>68</v>
      </c>
      <c r="W57" s="1">
        <v>10</v>
      </c>
      <c r="X57" s="1">
        <v>23</v>
      </c>
      <c r="Y57" s="1">
        <v>0</v>
      </c>
      <c r="Z57" s="196">
        <f t="shared" si="4"/>
        <v>161</v>
      </c>
      <c r="AA57" s="1">
        <v>62</v>
      </c>
      <c r="AB57" s="1">
        <v>26</v>
      </c>
      <c r="AC57" s="1">
        <v>161</v>
      </c>
      <c r="AD57" s="196">
        <f t="shared" si="5"/>
        <v>249</v>
      </c>
      <c r="AE57" s="1">
        <v>23</v>
      </c>
      <c r="AF57" s="1">
        <v>29</v>
      </c>
      <c r="AG57" s="1">
        <v>132</v>
      </c>
      <c r="AH57" s="196">
        <f t="shared" si="6"/>
        <v>184</v>
      </c>
      <c r="AI57" s="10">
        <v>60.414999999999999</v>
      </c>
      <c r="AJ57" s="10">
        <v>0</v>
      </c>
      <c r="AK57" s="10">
        <v>166.46899999999999</v>
      </c>
      <c r="AL57" s="222">
        <f t="shared" si="7"/>
        <v>226.88399999999999</v>
      </c>
      <c r="AM57" s="1">
        <v>3</v>
      </c>
      <c r="AN57" s="1">
        <v>8</v>
      </c>
      <c r="AO57" s="1">
        <v>29</v>
      </c>
      <c r="AP57" s="200">
        <f t="shared" si="8"/>
        <v>40</v>
      </c>
      <c r="AQ57" s="1">
        <v>113</v>
      </c>
      <c r="AR57" s="1">
        <v>58</v>
      </c>
      <c r="AS57" s="1">
        <v>39</v>
      </c>
      <c r="AT57" s="200">
        <f>+Roc_InfraMR[[#This Row],[B.02.3 - Parque de Coches Eléctricos Motrices Tipo R]]+Roc_InfraMR[[#This Row],[B.02.2 - Parque de Coches Eléctricos Motrices Remolcados Tipo R]]+Roc_InfraMR[[#This Row],[B.02.1 - Parque de Coches Eléctricos Motrices]]</f>
        <v>210</v>
      </c>
      <c r="AU57" s="1">
        <v>0</v>
      </c>
      <c r="AV57" s="1">
        <v>0</v>
      </c>
      <c r="AW57" s="1">
        <v>0</v>
      </c>
      <c r="AX57" s="200">
        <f>+SUM(Roc_InfraMR[[#This Row],[B.03.1 - Parque de Coches Motores Motrices Remolcados]:[B.03.3 - Parque de Coches Motores Motrices Cabina]])</f>
        <v>0</v>
      </c>
      <c r="AY57" s="1">
        <v>158</v>
      </c>
      <c r="AZ57" s="1">
        <v>52</v>
      </c>
      <c r="BA57" s="1">
        <v>15</v>
      </c>
      <c r="BB57" s="1">
        <v>0</v>
      </c>
      <c r="BC57" s="200">
        <f>SUM(AY57:BB57)</f>
        <v>225</v>
      </c>
      <c r="BD57" s="356">
        <v>102</v>
      </c>
      <c r="BE57" s="1">
        <v>0</v>
      </c>
      <c r="BF57" s="1">
        <v>20</v>
      </c>
      <c r="BG57" s="235">
        <v>1676</v>
      </c>
    </row>
    <row r="58" spans="1:59">
      <c r="A58" s="1">
        <v>1997</v>
      </c>
      <c r="B58" s="1" t="s">
        <v>69</v>
      </c>
      <c r="C58" s="10">
        <v>0</v>
      </c>
      <c r="D58" s="10">
        <f t="shared" si="0"/>
        <v>148.75800000000001</v>
      </c>
      <c r="E58" s="10">
        <v>0</v>
      </c>
      <c r="F58" s="10">
        <f t="shared" si="1"/>
        <v>46.227000000000004</v>
      </c>
      <c r="G58" s="192">
        <f t="shared" si="2"/>
        <v>194.98500000000001</v>
      </c>
      <c r="H58" s="192">
        <f>+Roc_InfraMR[[#This Row],[Total Líneas de Explotación ]]</f>
        <v>194.98500000000001</v>
      </c>
      <c r="I58" s="192">
        <v>353.28400000000005</v>
      </c>
      <c r="J58" s="10">
        <f>+Roc_InfraMR[[#This Row],[A.01.2 -  Longitud de Líneas de Explotación No Electrificadas Vía Doble o Múltiple (km)]]*2+Roc_InfraMR[[#This Row],[A.01.1 -  Longitud de Líneas de Explotación No Electrificadas Vía Simple (km)]]</f>
        <v>297.51600000000002</v>
      </c>
      <c r="K58" s="10">
        <v>0</v>
      </c>
      <c r="L58" s="10">
        <f>+Roc_InfraMR[[#This Row],[A.02.2 -  Longitud de Líneas de Explotación Electrificadas Vía Doble o Múltiple (km)]]*2</f>
        <v>92.454000000000008</v>
      </c>
      <c r="M58" s="10">
        <v>0</v>
      </c>
      <c r="N58" s="192">
        <f>+Roc_InfraMR[[#This Row],[A.03.1 -  Longitud de Vías de Explotación No Electrificadas Troncales y Ramales (vía principal) (km)]]+Roc_InfraMR[[#This Row],[A.04.1 -  Longitud de Vías de Explotación Electrificadas Troncales y Ramales (vía principal) (km)]]</f>
        <v>389.97</v>
      </c>
      <c r="O58" s="192">
        <f>+Roc_InfraMR[[#This Row],[Total Vías (excluido Auxiliares)]]</f>
        <v>389.97</v>
      </c>
      <c r="P58" s="1">
        <v>61</v>
      </c>
      <c r="Q58" s="1">
        <v>5</v>
      </c>
      <c r="R58" s="1">
        <v>3</v>
      </c>
      <c r="S58" s="194">
        <f t="shared" si="3"/>
        <v>69</v>
      </c>
      <c r="T58" s="194">
        <v>69</v>
      </c>
      <c r="U58" s="1">
        <v>60</v>
      </c>
      <c r="V58" s="1">
        <v>68</v>
      </c>
      <c r="W58" s="1">
        <v>10</v>
      </c>
      <c r="X58" s="1">
        <v>23</v>
      </c>
      <c r="Y58" s="1">
        <v>0</v>
      </c>
      <c r="Z58" s="196">
        <f t="shared" si="4"/>
        <v>161</v>
      </c>
      <c r="AA58" s="1">
        <v>62</v>
      </c>
      <c r="AB58" s="1">
        <v>26</v>
      </c>
      <c r="AC58" s="1">
        <v>161</v>
      </c>
      <c r="AD58" s="196">
        <f t="shared" si="5"/>
        <v>249</v>
      </c>
      <c r="AE58" s="1">
        <v>23</v>
      </c>
      <c r="AF58" s="1">
        <v>29</v>
      </c>
      <c r="AG58" s="1">
        <v>132</v>
      </c>
      <c r="AH58" s="196">
        <f t="shared" si="6"/>
        <v>184</v>
      </c>
      <c r="AI58" s="10">
        <v>60.414999999999999</v>
      </c>
      <c r="AJ58" s="10">
        <v>0</v>
      </c>
      <c r="AK58" s="10">
        <v>166.46899999999999</v>
      </c>
      <c r="AL58" s="222">
        <f t="shared" si="7"/>
        <v>226.88399999999999</v>
      </c>
      <c r="AM58" s="1">
        <v>3</v>
      </c>
      <c r="AN58" s="1">
        <v>8</v>
      </c>
      <c r="AO58" s="1">
        <v>29</v>
      </c>
      <c r="AP58" s="200">
        <f t="shared" si="8"/>
        <v>40</v>
      </c>
      <c r="AQ58" s="1">
        <v>113</v>
      </c>
      <c r="AR58" s="1">
        <v>58</v>
      </c>
      <c r="AS58" s="1">
        <v>39</v>
      </c>
      <c r="AT58" s="200">
        <f>+Roc_InfraMR[[#This Row],[B.02.3 - Parque de Coches Eléctricos Motrices Tipo R]]+Roc_InfraMR[[#This Row],[B.02.2 - Parque de Coches Eléctricos Motrices Remolcados Tipo R]]+Roc_InfraMR[[#This Row],[B.02.1 - Parque de Coches Eléctricos Motrices]]</f>
        <v>210</v>
      </c>
      <c r="AU58" s="1">
        <v>0</v>
      </c>
      <c r="AV58" s="1">
        <v>0</v>
      </c>
      <c r="AW58" s="1">
        <v>0</v>
      </c>
      <c r="AX58" s="200">
        <f>+SUM(Roc_InfraMR[[#This Row],[B.03.1 - Parque de Coches Motores Motrices Remolcados]:[B.03.3 - Parque de Coches Motores Motrices Cabina]])</f>
        <v>0</v>
      </c>
      <c r="AY58" s="1">
        <v>158</v>
      </c>
      <c r="AZ58" s="1">
        <v>52</v>
      </c>
      <c r="BA58" s="1">
        <v>15</v>
      </c>
      <c r="BB58" s="1">
        <v>0</v>
      </c>
      <c r="BC58" s="200">
        <f>SUM(AY58:BB58)</f>
        <v>225</v>
      </c>
      <c r="BD58" s="356">
        <v>102</v>
      </c>
      <c r="BE58" s="1">
        <v>0</v>
      </c>
      <c r="BF58" s="1">
        <v>20</v>
      </c>
      <c r="BG58" s="235">
        <v>1676</v>
      </c>
    </row>
    <row r="59" spans="1:59">
      <c r="A59" s="1">
        <v>1997</v>
      </c>
      <c r="B59" s="1" t="s">
        <v>70</v>
      </c>
      <c r="C59" s="10">
        <v>0</v>
      </c>
      <c r="D59" s="10">
        <f t="shared" si="0"/>
        <v>148.75800000000001</v>
      </c>
      <c r="E59" s="10">
        <v>0</v>
      </c>
      <c r="F59" s="10">
        <f t="shared" si="1"/>
        <v>46.227000000000004</v>
      </c>
      <c r="G59" s="192">
        <f t="shared" si="2"/>
        <v>194.98500000000001</v>
      </c>
      <c r="H59" s="192">
        <f>+Roc_InfraMR[[#This Row],[Total Líneas de Explotación ]]</f>
        <v>194.98500000000001</v>
      </c>
      <c r="I59" s="192">
        <v>353.28400000000005</v>
      </c>
      <c r="J59" s="10">
        <f>+Roc_InfraMR[[#This Row],[A.01.2 -  Longitud de Líneas de Explotación No Electrificadas Vía Doble o Múltiple (km)]]*2+Roc_InfraMR[[#This Row],[A.01.1 -  Longitud de Líneas de Explotación No Electrificadas Vía Simple (km)]]</f>
        <v>297.51600000000002</v>
      </c>
      <c r="K59" s="10">
        <v>0</v>
      </c>
      <c r="L59" s="10">
        <f>+Roc_InfraMR[[#This Row],[A.02.2 -  Longitud de Líneas de Explotación Electrificadas Vía Doble o Múltiple (km)]]*2</f>
        <v>92.454000000000008</v>
      </c>
      <c r="M59" s="10">
        <v>0</v>
      </c>
      <c r="N59" s="192">
        <f>+Roc_InfraMR[[#This Row],[A.03.1 -  Longitud de Vías de Explotación No Electrificadas Troncales y Ramales (vía principal) (km)]]+Roc_InfraMR[[#This Row],[A.04.1 -  Longitud de Vías de Explotación Electrificadas Troncales y Ramales (vía principal) (km)]]</f>
        <v>389.97</v>
      </c>
      <c r="O59" s="192">
        <f>+Roc_InfraMR[[#This Row],[Total Vías (excluido Auxiliares)]]</f>
        <v>389.97</v>
      </c>
      <c r="P59" s="1">
        <v>61</v>
      </c>
      <c r="Q59" s="1">
        <v>5</v>
      </c>
      <c r="R59" s="1">
        <v>3</v>
      </c>
      <c r="S59" s="194">
        <f t="shared" si="3"/>
        <v>69</v>
      </c>
      <c r="T59" s="194">
        <v>69</v>
      </c>
      <c r="U59" s="1">
        <v>60</v>
      </c>
      <c r="V59" s="1">
        <v>68</v>
      </c>
      <c r="W59" s="1">
        <v>10</v>
      </c>
      <c r="X59" s="1">
        <v>23</v>
      </c>
      <c r="Y59" s="1">
        <v>0</v>
      </c>
      <c r="Z59" s="196">
        <f t="shared" si="4"/>
        <v>161</v>
      </c>
      <c r="AA59" s="1">
        <v>62</v>
      </c>
      <c r="AB59" s="1">
        <v>26</v>
      </c>
      <c r="AC59" s="1">
        <v>161</v>
      </c>
      <c r="AD59" s="196">
        <f t="shared" si="5"/>
        <v>249</v>
      </c>
      <c r="AE59" s="1">
        <v>23</v>
      </c>
      <c r="AF59" s="1">
        <v>29</v>
      </c>
      <c r="AG59" s="1">
        <v>132</v>
      </c>
      <c r="AH59" s="196">
        <f t="shared" si="6"/>
        <v>184</v>
      </c>
      <c r="AI59" s="10">
        <v>60.414999999999999</v>
      </c>
      <c r="AJ59" s="10">
        <v>0</v>
      </c>
      <c r="AK59" s="10">
        <v>166.46899999999999</v>
      </c>
      <c r="AL59" s="222">
        <f t="shared" si="7"/>
        <v>226.88399999999999</v>
      </c>
      <c r="AM59" s="1">
        <v>3</v>
      </c>
      <c r="AN59" s="1">
        <v>8</v>
      </c>
      <c r="AO59" s="1">
        <v>29</v>
      </c>
      <c r="AP59" s="200">
        <f t="shared" si="8"/>
        <v>40</v>
      </c>
      <c r="AQ59" s="1">
        <v>113</v>
      </c>
      <c r="AR59" s="1">
        <v>58</v>
      </c>
      <c r="AS59" s="1">
        <v>39</v>
      </c>
      <c r="AT59" s="200">
        <f>+Roc_InfraMR[[#This Row],[B.02.3 - Parque de Coches Eléctricos Motrices Tipo R]]+Roc_InfraMR[[#This Row],[B.02.2 - Parque de Coches Eléctricos Motrices Remolcados Tipo R]]+Roc_InfraMR[[#This Row],[B.02.1 - Parque de Coches Eléctricos Motrices]]</f>
        <v>210</v>
      </c>
      <c r="AU59" s="1">
        <v>0</v>
      </c>
      <c r="AV59" s="1">
        <v>0</v>
      </c>
      <c r="AW59" s="1">
        <v>0</v>
      </c>
      <c r="AX59" s="200">
        <f>+SUM(Roc_InfraMR[[#This Row],[B.03.1 - Parque de Coches Motores Motrices Remolcados]:[B.03.3 - Parque de Coches Motores Motrices Cabina]])</f>
        <v>0</v>
      </c>
      <c r="AY59" s="1">
        <v>158</v>
      </c>
      <c r="AZ59" s="1">
        <v>52</v>
      </c>
      <c r="BA59" s="1">
        <v>15</v>
      </c>
      <c r="BB59" s="1">
        <v>0</v>
      </c>
      <c r="BC59" s="200">
        <f>SUM(AY59:BB59)</f>
        <v>225</v>
      </c>
      <c r="BD59" s="356">
        <v>102</v>
      </c>
      <c r="BE59" s="1">
        <v>0</v>
      </c>
      <c r="BF59" s="1">
        <v>20</v>
      </c>
      <c r="BG59" s="235">
        <v>1676</v>
      </c>
    </row>
    <row r="60" spans="1:59">
      <c r="A60" s="1">
        <v>1997</v>
      </c>
      <c r="B60" s="1" t="s">
        <v>71</v>
      </c>
      <c r="C60" s="10">
        <v>0</v>
      </c>
      <c r="D60" s="10">
        <f t="shared" si="0"/>
        <v>148.75800000000001</v>
      </c>
      <c r="E60" s="10">
        <v>0</v>
      </c>
      <c r="F60" s="10">
        <f t="shared" si="1"/>
        <v>46.227000000000004</v>
      </c>
      <c r="G60" s="192">
        <f t="shared" si="2"/>
        <v>194.98500000000001</v>
      </c>
      <c r="H60" s="192">
        <f>+Roc_InfraMR[[#This Row],[Total Líneas de Explotación ]]</f>
        <v>194.98500000000001</v>
      </c>
      <c r="I60" s="192">
        <v>353.28400000000005</v>
      </c>
      <c r="J60" s="10">
        <f>+Roc_InfraMR[[#This Row],[A.01.2 -  Longitud de Líneas de Explotación No Electrificadas Vía Doble o Múltiple (km)]]*2+Roc_InfraMR[[#This Row],[A.01.1 -  Longitud de Líneas de Explotación No Electrificadas Vía Simple (km)]]</f>
        <v>297.51600000000002</v>
      </c>
      <c r="K60" s="10">
        <v>0</v>
      </c>
      <c r="L60" s="10">
        <f>+Roc_InfraMR[[#This Row],[A.02.2 -  Longitud de Líneas de Explotación Electrificadas Vía Doble o Múltiple (km)]]*2</f>
        <v>92.454000000000008</v>
      </c>
      <c r="M60" s="10">
        <v>0</v>
      </c>
      <c r="N60" s="192">
        <f>+Roc_InfraMR[[#This Row],[A.03.1 -  Longitud de Vías de Explotación No Electrificadas Troncales y Ramales (vía principal) (km)]]+Roc_InfraMR[[#This Row],[A.04.1 -  Longitud de Vías de Explotación Electrificadas Troncales y Ramales (vía principal) (km)]]</f>
        <v>389.97</v>
      </c>
      <c r="O60" s="192">
        <f>+Roc_InfraMR[[#This Row],[Total Vías (excluido Auxiliares)]]</f>
        <v>389.97</v>
      </c>
      <c r="P60" s="1">
        <v>61</v>
      </c>
      <c r="Q60" s="1">
        <v>5</v>
      </c>
      <c r="R60" s="1">
        <v>3</v>
      </c>
      <c r="S60" s="194">
        <f t="shared" si="3"/>
        <v>69</v>
      </c>
      <c r="T60" s="194">
        <v>69</v>
      </c>
      <c r="U60" s="1">
        <v>60</v>
      </c>
      <c r="V60" s="1">
        <v>68</v>
      </c>
      <c r="W60" s="1">
        <v>10</v>
      </c>
      <c r="X60" s="1">
        <v>23</v>
      </c>
      <c r="Y60" s="1">
        <v>0</v>
      </c>
      <c r="Z60" s="196">
        <f t="shared" si="4"/>
        <v>161</v>
      </c>
      <c r="AA60" s="1">
        <v>62</v>
      </c>
      <c r="AB60" s="1">
        <v>26</v>
      </c>
      <c r="AC60" s="1">
        <v>161</v>
      </c>
      <c r="AD60" s="196">
        <f t="shared" si="5"/>
        <v>249</v>
      </c>
      <c r="AE60" s="1">
        <v>23</v>
      </c>
      <c r="AF60" s="1">
        <v>29</v>
      </c>
      <c r="AG60" s="1">
        <v>132</v>
      </c>
      <c r="AH60" s="196">
        <f t="shared" si="6"/>
        <v>184</v>
      </c>
      <c r="AI60" s="10">
        <v>60.414999999999999</v>
      </c>
      <c r="AJ60" s="10">
        <v>0</v>
      </c>
      <c r="AK60" s="10">
        <v>166.46899999999999</v>
      </c>
      <c r="AL60" s="222">
        <f t="shared" si="7"/>
        <v>226.88399999999999</v>
      </c>
      <c r="AM60" s="1">
        <v>3</v>
      </c>
      <c r="AN60" s="1">
        <v>8</v>
      </c>
      <c r="AO60" s="1">
        <v>29</v>
      </c>
      <c r="AP60" s="200">
        <f t="shared" si="8"/>
        <v>40</v>
      </c>
      <c r="AQ60" s="1">
        <v>113</v>
      </c>
      <c r="AR60" s="1">
        <v>58</v>
      </c>
      <c r="AS60" s="1">
        <v>39</v>
      </c>
      <c r="AT60" s="200">
        <f>+Roc_InfraMR[[#This Row],[B.02.3 - Parque de Coches Eléctricos Motrices Tipo R]]+Roc_InfraMR[[#This Row],[B.02.2 - Parque de Coches Eléctricos Motrices Remolcados Tipo R]]+Roc_InfraMR[[#This Row],[B.02.1 - Parque de Coches Eléctricos Motrices]]</f>
        <v>210</v>
      </c>
      <c r="AU60" s="1">
        <v>0</v>
      </c>
      <c r="AV60" s="1">
        <v>0</v>
      </c>
      <c r="AW60" s="1">
        <v>0</v>
      </c>
      <c r="AX60" s="200">
        <f>+SUM(Roc_InfraMR[[#This Row],[B.03.1 - Parque de Coches Motores Motrices Remolcados]:[B.03.3 - Parque de Coches Motores Motrices Cabina]])</f>
        <v>0</v>
      </c>
      <c r="AY60" s="1">
        <v>158</v>
      </c>
      <c r="AZ60" s="1">
        <v>52</v>
      </c>
      <c r="BA60" s="1">
        <v>15</v>
      </c>
      <c r="BB60" s="1">
        <v>0</v>
      </c>
      <c r="BC60" s="200">
        <f>SUM(AY60:BB60)</f>
        <v>225</v>
      </c>
      <c r="BD60" s="356">
        <v>102</v>
      </c>
      <c r="BE60" s="1">
        <v>0</v>
      </c>
      <c r="BF60" s="1">
        <v>20</v>
      </c>
      <c r="BG60" s="235">
        <v>1676</v>
      </c>
    </row>
    <row r="61" spans="1:59">
      <c r="A61" s="1">
        <v>1997</v>
      </c>
      <c r="B61" s="1" t="s">
        <v>72</v>
      </c>
      <c r="C61" s="10">
        <v>0</v>
      </c>
      <c r="D61" s="10">
        <f t="shared" si="0"/>
        <v>148.75800000000001</v>
      </c>
      <c r="E61" s="10">
        <v>0</v>
      </c>
      <c r="F61" s="10">
        <f t="shared" si="1"/>
        <v>46.227000000000004</v>
      </c>
      <c r="G61" s="192">
        <f t="shared" si="2"/>
        <v>194.98500000000001</v>
      </c>
      <c r="H61" s="192">
        <f>+Roc_InfraMR[[#This Row],[Total Líneas de Explotación ]]</f>
        <v>194.98500000000001</v>
      </c>
      <c r="I61" s="192">
        <v>353.28400000000005</v>
      </c>
      <c r="J61" s="10">
        <f>+Roc_InfraMR[[#This Row],[A.01.2 -  Longitud de Líneas de Explotación No Electrificadas Vía Doble o Múltiple (km)]]*2+Roc_InfraMR[[#This Row],[A.01.1 -  Longitud de Líneas de Explotación No Electrificadas Vía Simple (km)]]</f>
        <v>297.51600000000002</v>
      </c>
      <c r="K61" s="10">
        <v>0</v>
      </c>
      <c r="L61" s="10">
        <f>+Roc_InfraMR[[#This Row],[A.02.2 -  Longitud de Líneas de Explotación Electrificadas Vía Doble o Múltiple (km)]]*2</f>
        <v>92.454000000000008</v>
      </c>
      <c r="M61" s="10">
        <v>0</v>
      </c>
      <c r="N61" s="192">
        <f>+Roc_InfraMR[[#This Row],[A.03.1 -  Longitud de Vías de Explotación No Electrificadas Troncales y Ramales (vía principal) (km)]]+Roc_InfraMR[[#This Row],[A.04.1 -  Longitud de Vías de Explotación Electrificadas Troncales y Ramales (vía principal) (km)]]</f>
        <v>389.97</v>
      </c>
      <c r="O61" s="192">
        <f>+Roc_InfraMR[[#This Row],[Total Vías (excluido Auxiliares)]]</f>
        <v>389.97</v>
      </c>
      <c r="P61" s="1">
        <v>61</v>
      </c>
      <c r="Q61" s="1">
        <v>5</v>
      </c>
      <c r="R61" s="1">
        <v>3</v>
      </c>
      <c r="S61" s="194">
        <f t="shared" si="3"/>
        <v>69</v>
      </c>
      <c r="T61" s="194">
        <v>69</v>
      </c>
      <c r="U61" s="1">
        <v>60</v>
      </c>
      <c r="V61" s="1">
        <v>68</v>
      </c>
      <c r="W61" s="1">
        <v>10</v>
      </c>
      <c r="X61" s="1">
        <v>23</v>
      </c>
      <c r="Y61" s="1">
        <v>0</v>
      </c>
      <c r="Z61" s="196">
        <f t="shared" si="4"/>
        <v>161</v>
      </c>
      <c r="AA61" s="1">
        <v>62</v>
      </c>
      <c r="AB61" s="1">
        <v>26</v>
      </c>
      <c r="AC61" s="1">
        <v>161</v>
      </c>
      <c r="AD61" s="196">
        <f t="shared" si="5"/>
        <v>249</v>
      </c>
      <c r="AE61" s="1">
        <v>23</v>
      </c>
      <c r="AF61" s="1">
        <v>29</v>
      </c>
      <c r="AG61" s="1">
        <v>132</v>
      </c>
      <c r="AH61" s="196">
        <f t="shared" si="6"/>
        <v>184</v>
      </c>
      <c r="AI61" s="10">
        <v>60.414999999999999</v>
      </c>
      <c r="AJ61" s="10">
        <v>0</v>
      </c>
      <c r="AK61" s="10">
        <v>166.46899999999999</v>
      </c>
      <c r="AL61" s="222">
        <f t="shared" si="7"/>
        <v>226.88399999999999</v>
      </c>
      <c r="AM61" s="1">
        <v>3</v>
      </c>
      <c r="AN61" s="1">
        <v>8</v>
      </c>
      <c r="AO61" s="1">
        <v>29</v>
      </c>
      <c r="AP61" s="200">
        <f t="shared" si="8"/>
        <v>40</v>
      </c>
      <c r="AQ61" s="1">
        <v>113</v>
      </c>
      <c r="AR61" s="1">
        <v>58</v>
      </c>
      <c r="AS61" s="1">
        <v>39</v>
      </c>
      <c r="AT61" s="200">
        <f>+Roc_InfraMR[[#This Row],[B.02.3 - Parque de Coches Eléctricos Motrices Tipo R]]+Roc_InfraMR[[#This Row],[B.02.2 - Parque de Coches Eléctricos Motrices Remolcados Tipo R]]+Roc_InfraMR[[#This Row],[B.02.1 - Parque de Coches Eléctricos Motrices]]</f>
        <v>210</v>
      </c>
      <c r="AU61" s="1">
        <v>0</v>
      </c>
      <c r="AV61" s="1">
        <v>0</v>
      </c>
      <c r="AW61" s="1">
        <v>0</v>
      </c>
      <c r="AX61" s="200">
        <f>+SUM(Roc_InfraMR[[#This Row],[B.03.1 - Parque de Coches Motores Motrices Remolcados]:[B.03.3 - Parque de Coches Motores Motrices Cabina]])</f>
        <v>0</v>
      </c>
      <c r="AY61" s="1">
        <v>158</v>
      </c>
      <c r="AZ61" s="1">
        <v>52</v>
      </c>
      <c r="BA61" s="1">
        <v>15</v>
      </c>
      <c r="BB61" s="1">
        <v>0</v>
      </c>
      <c r="BC61" s="200">
        <f>SUM(AY61:BB61)</f>
        <v>225</v>
      </c>
      <c r="BD61" s="356">
        <v>102</v>
      </c>
      <c r="BE61" s="1">
        <v>0</v>
      </c>
      <c r="BF61" s="1">
        <v>20</v>
      </c>
      <c r="BG61" s="235">
        <v>1676</v>
      </c>
    </row>
    <row r="62" spans="1:59">
      <c r="A62" s="1">
        <v>1998</v>
      </c>
      <c r="B62" s="1" t="s">
        <v>61</v>
      </c>
      <c r="C62" s="10">
        <v>0</v>
      </c>
      <c r="D62" s="10">
        <f t="shared" si="0"/>
        <v>148.75800000000001</v>
      </c>
      <c r="E62" s="10">
        <v>0</v>
      </c>
      <c r="F62" s="10">
        <f t="shared" si="1"/>
        <v>46.227000000000004</v>
      </c>
      <c r="G62" s="192">
        <f t="shared" si="2"/>
        <v>194.98500000000001</v>
      </c>
      <c r="H62" s="192">
        <f>+Roc_InfraMR[[#This Row],[Total Líneas de Explotación ]]</f>
        <v>194.98500000000001</v>
      </c>
      <c r="I62" s="192">
        <v>353.28400000000005</v>
      </c>
      <c r="J62" s="10">
        <f>+Roc_InfraMR[[#This Row],[A.01.2 -  Longitud de Líneas de Explotación No Electrificadas Vía Doble o Múltiple (km)]]*2+Roc_InfraMR[[#This Row],[A.01.1 -  Longitud de Líneas de Explotación No Electrificadas Vía Simple (km)]]</f>
        <v>297.51600000000002</v>
      </c>
      <c r="K62" s="10">
        <v>0</v>
      </c>
      <c r="L62" s="10">
        <f>+Roc_InfraMR[[#This Row],[A.02.2 -  Longitud de Líneas de Explotación Electrificadas Vía Doble o Múltiple (km)]]*2</f>
        <v>92.454000000000008</v>
      </c>
      <c r="M62" s="10">
        <v>0</v>
      </c>
      <c r="N62" s="192">
        <f>+Roc_InfraMR[[#This Row],[A.03.1 -  Longitud de Vías de Explotación No Electrificadas Troncales y Ramales (vía principal) (km)]]+Roc_InfraMR[[#This Row],[A.04.1 -  Longitud de Vías de Explotación Electrificadas Troncales y Ramales (vía principal) (km)]]</f>
        <v>389.97</v>
      </c>
      <c r="O62" s="192">
        <f>+Roc_InfraMR[[#This Row],[Total Vías (excluido Auxiliares)]]</f>
        <v>389.97</v>
      </c>
      <c r="P62" s="1">
        <v>61</v>
      </c>
      <c r="Q62" s="1">
        <v>5</v>
      </c>
      <c r="R62" s="1">
        <v>3</v>
      </c>
      <c r="S62" s="194">
        <f t="shared" si="3"/>
        <v>69</v>
      </c>
      <c r="T62" s="194">
        <v>69</v>
      </c>
      <c r="U62" s="1">
        <v>60</v>
      </c>
      <c r="V62" s="1">
        <v>68</v>
      </c>
      <c r="W62" s="1">
        <v>10</v>
      </c>
      <c r="X62" s="1">
        <v>23</v>
      </c>
      <c r="Y62" s="1">
        <v>0</v>
      </c>
      <c r="Z62" s="196">
        <f t="shared" si="4"/>
        <v>161</v>
      </c>
      <c r="AA62" s="1">
        <v>62</v>
      </c>
      <c r="AB62" s="1">
        <v>26</v>
      </c>
      <c r="AC62" s="1">
        <v>161</v>
      </c>
      <c r="AD62" s="196">
        <f t="shared" si="5"/>
        <v>249</v>
      </c>
      <c r="AE62" s="1">
        <v>23</v>
      </c>
      <c r="AF62" s="1">
        <v>29</v>
      </c>
      <c r="AG62" s="1">
        <v>132</v>
      </c>
      <c r="AH62" s="196">
        <f t="shared" si="6"/>
        <v>184</v>
      </c>
      <c r="AI62" s="10">
        <v>60.414999999999999</v>
      </c>
      <c r="AJ62" s="10">
        <v>0</v>
      </c>
      <c r="AK62" s="10">
        <v>166.46899999999999</v>
      </c>
      <c r="AL62" s="222">
        <f t="shared" si="7"/>
        <v>226.88399999999999</v>
      </c>
      <c r="AM62" s="1">
        <v>3</v>
      </c>
      <c r="AN62" s="1">
        <v>8</v>
      </c>
      <c r="AO62" s="1">
        <v>29</v>
      </c>
      <c r="AP62" s="200">
        <f t="shared" si="8"/>
        <v>40</v>
      </c>
      <c r="AQ62" s="1">
        <v>113</v>
      </c>
      <c r="AR62" s="1">
        <v>58</v>
      </c>
      <c r="AS62" s="1">
        <v>39</v>
      </c>
      <c r="AT62" s="200">
        <f>+Roc_InfraMR[[#This Row],[B.02.3 - Parque de Coches Eléctricos Motrices Tipo R]]+Roc_InfraMR[[#This Row],[B.02.2 - Parque de Coches Eléctricos Motrices Remolcados Tipo R]]+Roc_InfraMR[[#This Row],[B.02.1 - Parque de Coches Eléctricos Motrices]]</f>
        <v>210</v>
      </c>
      <c r="AU62" s="1">
        <v>0</v>
      </c>
      <c r="AV62" s="1">
        <v>0</v>
      </c>
      <c r="AW62" s="1">
        <v>0</v>
      </c>
      <c r="AX62" s="200">
        <f>+SUM(Roc_InfraMR[[#This Row],[B.03.1 - Parque de Coches Motores Motrices Remolcados]:[B.03.3 - Parque de Coches Motores Motrices Cabina]])</f>
        <v>0</v>
      </c>
      <c r="AY62" s="1">
        <v>158</v>
      </c>
      <c r="AZ62" s="1">
        <v>52</v>
      </c>
      <c r="BA62" s="1">
        <v>15</v>
      </c>
      <c r="BB62" s="1">
        <v>0</v>
      </c>
      <c r="BC62" s="200">
        <f>SUM(AY62:BB62)</f>
        <v>225</v>
      </c>
      <c r="BD62" s="356">
        <v>102</v>
      </c>
      <c r="BE62" s="1">
        <v>0</v>
      </c>
      <c r="BF62" s="1">
        <v>20</v>
      </c>
      <c r="BG62" s="235">
        <v>1676</v>
      </c>
    </row>
    <row r="63" spans="1:59">
      <c r="A63" s="1">
        <v>1998</v>
      </c>
      <c r="B63" s="1" t="s">
        <v>62</v>
      </c>
      <c r="C63" s="10">
        <v>0</v>
      </c>
      <c r="D63" s="10">
        <f t="shared" si="0"/>
        <v>148.75800000000001</v>
      </c>
      <c r="E63" s="10">
        <v>0</v>
      </c>
      <c r="F63" s="10">
        <f t="shared" si="1"/>
        <v>46.227000000000004</v>
      </c>
      <c r="G63" s="192">
        <f t="shared" si="2"/>
        <v>194.98500000000001</v>
      </c>
      <c r="H63" s="192">
        <f>+Roc_InfraMR[[#This Row],[Total Líneas de Explotación ]]</f>
        <v>194.98500000000001</v>
      </c>
      <c r="I63" s="192">
        <v>353.28400000000005</v>
      </c>
      <c r="J63" s="10">
        <f>+Roc_InfraMR[[#This Row],[A.01.2 -  Longitud de Líneas de Explotación No Electrificadas Vía Doble o Múltiple (km)]]*2+Roc_InfraMR[[#This Row],[A.01.1 -  Longitud de Líneas de Explotación No Electrificadas Vía Simple (km)]]</f>
        <v>297.51600000000002</v>
      </c>
      <c r="K63" s="10">
        <v>0</v>
      </c>
      <c r="L63" s="10">
        <f>+Roc_InfraMR[[#This Row],[A.02.2 -  Longitud de Líneas de Explotación Electrificadas Vía Doble o Múltiple (km)]]*2</f>
        <v>92.454000000000008</v>
      </c>
      <c r="M63" s="10">
        <v>0</v>
      </c>
      <c r="N63" s="192">
        <f>+Roc_InfraMR[[#This Row],[A.03.1 -  Longitud de Vías de Explotación No Electrificadas Troncales y Ramales (vía principal) (km)]]+Roc_InfraMR[[#This Row],[A.04.1 -  Longitud de Vías de Explotación Electrificadas Troncales y Ramales (vía principal) (km)]]</f>
        <v>389.97</v>
      </c>
      <c r="O63" s="192">
        <f>+Roc_InfraMR[[#This Row],[Total Vías (excluido Auxiliares)]]</f>
        <v>389.97</v>
      </c>
      <c r="P63" s="1">
        <v>61</v>
      </c>
      <c r="Q63" s="1">
        <v>5</v>
      </c>
      <c r="R63" s="1">
        <v>3</v>
      </c>
      <c r="S63" s="194">
        <f t="shared" si="3"/>
        <v>69</v>
      </c>
      <c r="T63" s="194">
        <v>69</v>
      </c>
      <c r="U63" s="1">
        <v>60</v>
      </c>
      <c r="V63" s="1">
        <v>68</v>
      </c>
      <c r="W63" s="1">
        <v>10</v>
      </c>
      <c r="X63" s="1">
        <v>23</v>
      </c>
      <c r="Y63" s="1">
        <v>0</v>
      </c>
      <c r="Z63" s="196">
        <f t="shared" si="4"/>
        <v>161</v>
      </c>
      <c r="AA63" s="1">
        <v>62</v>
      </c>
      <c r="AB63" s="1">
        <v>26</v>
      </c>
      <c r="AC63" s="1">
        <v>161</v>
      </c>
      <c r="AD63" s="196">
        <f t="shared" si="5"/>
        <v>249</v>
      </c>
      <c r="AE63" s="1">
        <v>23</v>
      </c>
      <c r="AF63" s="1">
        <v>29</v>
      </c>
      <c r="AG63" s="1">
        <v>132</v>
      </c>
      <c r="AH63" s="196">
        <f t="shared" si="6"/>
        <v>184</v>
      </c>
      <c r="AI63" s="10">
        <v>60.414999999999999</v>
      </c>
      <c r="AJ63" s="10">
        <v>0</v>
      </c>
      <c r="AK63" s="10">
        <v>166.46899999999999</v>
      </c>
      <c r="AL63" s="222">
        <f t="shared" si="7"/>
        <v>226.88399999999999</v>
      </c>
      <c r="AM63" s="1">
        <v>3</v>
      </c>
      <c r="AN63" s="1">
        <v>8</v>
      </c>
      <c r="AO63" s="1">
        <v>29</v>
      </c>
      <c r="AP63" s="200">
        <f t="shared" si="8"/>
        <v>40</v>
      </c>
      <c r="AQ63" s="1">
        <v>113</v>
      </c>
      <c r="AR63" s="1">
        <v>58</v>
      </c>
      <c r="AS63" s="1">
        <v>39</v>
      </c>
      <c r="AT63" s="200">
        <f>+Roc_InfraMR[[#This Row],[B.02.3 - Parque de Coches Eléctricos Motrices Tipo R]]+Roc_InfraMR[[#This Row],[B.02.2 - Parque de Coches Eléctricos Motrices Remolcados Tipo R]]+Roc_InfraMR[[#This Row],[B.02.1 - Parque de Coches Eléctricos Motrices]]</f>
        <v>210</v>
      </c>
      <c r="AU63" s="1">
        <v>0</v>
      </c>
      <c r="AV63" s="1">
        <v>0</v>
      </c>
      <c r="AW63" s="1">
        <v>0</v>
      </c>
      <c r="AX63" s="200">
        <f>+SUM(Roc_InfraMR[[#This Row],[B.03.1 - Parque de Coches Motores Motrices Remolcados]:[B.03.3 - Parque de Coches Motores Motrices Cabina]])</f>
        <v>0</v>
      </c>
      <c r="AY63" s="1">
        <v>158</v>
      </c>
      <c r="AZ63" s="1">
        <v>52</v>
      </c>
      <c r="BA63" s="1">
        <v>15</v>
      </c>
      <c r="BB63" s="1">
        <v>0</v>
      </c>
      <c r="BC63" s="200">
        <f>SUM(AY63:BB63)</f>
        <v>225</v>
      </c>
      <c r="BD63" s="356">
        <v>102</v>
      </c>
      <c r="BE63" s="1">
        <v>0</v>
      </c>
      <c r="BF63" s="1">
        <v>20</v>
      </c>
      <c r="BG63" s="235">
        <v>1676</v>
      </c>
    </row>
    <row r="64" spans="1:59">
      <c r="A64" s="1">
        <v>1998</v>
      </c>
      <c r="B64" s="1" t="s">
        <v>63</v>
      </c>
      <c r="C64" s="10">
        <v>0</v>
      </c>
      <c r="D64" s="10">
        <f t="shared" si="0"/>
        <v>148.75800000000001</v>
      </c>
      <c r="E64" s="10">
        <v>0</v>
      </c>
      <c r="F64" s="10">
        <f t="shared" si="1"/>
        <v>46.227000000000004</v>
      </c>
      <c r="G64" s="192">
        <f t="shared" si="2"/>
        <v>194.98500000000001</v>
      </c>
      <c r="H64" s="192">
        <f>+Roc_InfraMR[[#This Row],[Total Líneas de Explotación ]]</f>
        <v>194.98500000000001</v>
      </c>
      <c r="I64" s="192">
        <v>353.28400000000005</v>
      </c>
      <c r="J64" s="10">
        <f>+Roc_InfraMR[[#This Row],[A.01.2 -  Longitud de Líneas de Explotación No Electrificadas Vía Doble o Múltiple (km)]]*2+Roc_InfraMR[[#This Row],[A.01.1 -  Longitud de Líneas de Explotación No Electrificadas Vía Simple (km)]]</f>
        <v>297.51600000000002</v>
      </c>
      <c r="K64" s="10">
        <v>0</v>
      </c>
      <c r="L64" s="10">
        <f>+Roc_InfraMR[[#This Row],[A.02.2 -  Longitud de Líneas de Explotación Electrificadas Vía Doble o Múltiple (km)]]*2</f>
        <v>92.454000000000008</v>
      </c>
      <c r="M64" s="10">
        <v>0</v>
      </c>
      <c r="N64" s="192">
        <f>+Roc_InfraMR[[#This Row],[A.03.1 -  Longitud de Vías de Explotación No Electrificadas Troncales y Ramales (vía principal) (km)]]+Roc_InfraMR[[#This Row],[A.04.1 -  Longitud de Vías de Explotación Electrificadas Troncales y Ramales (vía principal) (km)]]</f>
        <v>389.97</v>
      </c>
      <c r="O64" s="192">
        <f>+Roc_InfraMR[[#This Row],[Total Vías (excluido Auxiliares)]]</f>
        <v>389.97</v>
      </c>
      <c r="P64" s="1">
        <v>61</v>
      </c>
      <c r="Q64" s="1">
        <v>5</v>
      </c>
      <c r="R64" s="1">
        <v>3</v>
      </c>
      <c r="S64" s="194">
        <f t="shared" si="3"/>
        <v>69</v>
      </c>
      <c r="T64" s="194">
        <v>69</v>
      </c>
      <c r="U64" s="1">
        <v>60</v>
      </c>
      <c r="V64" s="1">
        <v>68</v>
      </c>
      <c r="W64" s="1">
        <v>10</v>
      </c>
      <c r="X64" s="1">
        <v>23</v>
      </c>
      <c r="Y64" s="1">
        <v>0</v>
      </c>
      <c r="Z64" s="196">
        <f t="shared" si="4"/>
        <v>161</v>
      </c>
      <c r="AA64" s="1">
        <v>62</v>
      </c>
      <c r="AB64" s="1">
        <v>26</v>
      </c>
      <c r="AC64" s="1">
        <v>161</v>
      </c>
      <c r="AD64" s="196">
        <f t="shared" si="5"/>
        <v>249</v>
      </c>
      <c r="AE64" s="1">
        <v>23</v>
      </c>
      <c r="AF64" s="1">
        <v>29</v>
      </c>
      <c r="AG64" s="1">
        <v>132</v>
      </c>
      <c r="AH64" s="196">
        <f t="shared" si="6"/>
        <v>184</v>
      </c>
      <c r="AI64" s="10">
        <v>60.414999999999999</v>
      </c>
      <c r="AJ64" s="10">
        <v>0</v>
      </c>
      <c r="AK64" s="10">
        <v>166.46899999999999</v>
      </c>
      <c r="AL64" s="222">
        <f t="shared" si="7"/>
        <v>226.88399999999999</v>
      </c>
      <c r="AM64" s="1">
        <v>3</v>
      </c>
      <c r="AN64" s="1">
        <v>8</v>
      </c>
      <c r="AO64" s="1">
        <v>29</v>
      </c>
      <c r="AP64" s="200">
        <f t="shared" si="8"/>
        <v>40</v>
      </c>
      <c r="AQ64" s="1">
        <v>113</v>
      </c>
      <c r="AR64" s="1">
        <v>58</v>
      </c>
      <c r="AS64" s="1">
        <v>39</v>
      </c>
      <c r="AT64" s="200">
        <f>+Roc_InfraMR[[#This Row],[B.02.3 - Parque de Coches Eléctricos Motrices Tipo R]]+Roc_InfraMR[[#This Row],[B.02.2 - Parque de Coches Eléctricos Motrices Remolcados Tipo R]]+Roc_InfraMR[[#This Row],[B.02.1 - Parque de Coches Eléctricos Motrices]]</f>
        <v>210</v>
      </c>
      <c r="AU64" s="1">
        <v>0</v>
      </c>
      <c r="AV64" s="1">
        <v>0</v>
      </c>
      <c r="AW64" s="1">
        <v>0</v>
      </c>
      <c r="AX64" s="200">
        <f>+SUM(Roc_InfraMR[[#This Row],[B.03.1 - Parque de Coches Motores Motrices Remolcados]:[B.03.3 - Parque de Coches Motores Motrices Cabina]])</f>
        <v>0</v>
      </c>
      <c r="AY64" s="1">
        <v>158</v>
      </c>
      <c r="AZ64" s="1">
        <v>52</v>
      </c>
      <c r="BA64" s="1">
        <v>15</v>
      </c>
      <c r="BB64" s="1">
        <v>0</v>
      </c>
      <c r="BC64" s="200">
        <f>SUM(AY64:BB64)</f>
        <v>225</v>
      </c>
      <c r="BD64" s="356">
        <v>102</v>
      </c>
      <c r="BE64" s="1">
        <v>0</v>
      </c>
      <c r="BF64" s="1">
        <v>20</v>
      </c>
      <c r="BG64" s="235">
        <v>1676</v>
      </c>
    </row>
    <row r="65" spans="1:59">
      <c r="A65" s="1">
        <v>1998</v>
      </c>
      <c r="B65" s="1" t="s">
        <v>64</v>
      </c>
      <c r="C65" s="10">
        <v>0</v>
      </c>
      <c r="D65" s="10">
        <f t="shared" si="0"/>
        <v>148.75800000000001</v>
      </c>
      <c r="E65" s="10">
        <v>0</v>
      </c>
      <c r="F65" s="10">
        <f t="shared" si="1"/>
        <v>46.227000000000004</v>
      </c>
      <c r="G65" s="192">
        <f t="shared" si="2"/>
        <v>194.98500000000001</v>
      </c>
      <c r="H65" s="192">
        <f>+Roc_InfraMR[[#This Row],[Total Líneas de Explotación ]]</f>
        <v>194.98500000000001</v>
      </c>
      <c r="I65" s="192">
        <v>353.28400000000005</v>
      </c>
      <c r="J65" s="10">
        <f>+Roc_InfraMR[[#This Row],[A.01.2 -  Longitud de Líneas de Explotación No Electrificadas Vía Doble o Múltiple (km)]]*2+Roc_InfraMR[[#This Row],[A.01.1 -  Longitud de Líneas de Explotación No Electrificadas Vía Simple (km)]]</f>
        <v>297.51600000000002</v>
      </c>
      <c r="K65" s="10">
        <v>0</v>
      </c>
      <c r="L65" s="10">
        <f>+Roc_InfraMR[[#This Row],[A.02.2 -  Longitud de Líneas de Explotación Electrificadas Vía Doble o Múltiple (km)]]*2</f>
        <v>92.454000000000008</v>
      </c>
      <c r="M65" s="10">
        <v>0</v>
      </c>
      <c r="N65" s="192">
        <f>+Roc_InfraMR[[#This Row],[A.03.1 -  Longitud de Vías de Explotación No Electrificadas Troncales y Ramales (vía principal) (km)]]+Roc_InfraMR[[#This Row],[A.04.1 -  Longitud de Vías de Explotación Electrificadas Troncales y Ramales (vía principal) (km)]]</f>
        <v>389.97</v>
      </c>
      <c r="O65" s="192">
        <f>+Roc_InfraMR[[#This Row],[Total Vías (excluido Auxiliares)]]</f>
        <v>389.97</v>
      </c>
      <c r="P65" s="1">
        <v>61</v>
      </c>
      <c r="Q65" s="1">
        <v>5</v>
      </c>
      <c r="R65" s="1">
        <v>3</v>
      </c>
      <c r="S65" s="194">
        <f t="shared" si="3"/>
        <v>69</v>
      </c>
      <c r="T65" s="194">
        <v>69</v>
      </c>
      <c r="U65" s="1">
        <v>60</v>
      </c>
      <c r="V65" s="1">
        <v>68</v>
      </c>
      <c r="W65" s="1">
        <v>10</v>
      </c>
      <c r="X65" s="1">
        <v>23</v>
      </c>
      <c r="Y65" s="1">
        <v>0</v>
      </c>
      <c r="Z65" s="196">
        <f t="shared" si="4"/>
        <v>161</v>
      </c>
      <c r="AA65" s="1">
        <v>62</v>
      </c>
      <c r="AB65" s="1">
        <v>26</v>
      </c>
      <c r="AC65" s="1">
        <v>161</v>
      </c>
      <c r="AD65" s="196">
        <f t="shared" si="5"/>
        <v>249</v>
      </c>
      <c r="AE65" s="1">
        <v>23</v>
      </c>
      <c r="AF65" s="1">
        <v>29</v>
      </c>
      <c r="AG65" s="1">
        <v>132</v>
      </c>
      <c r="AH65" s="196">
        <f t="shared" si="6"/>
        <v>184</v>
      </c>
      <c r="AI65" s="10">
        <v>60.414999999999999</v>
      </c>
      <c r="AJ65" s="10">
        <v>0</v>
      </c>
      <c r="AK65" s="10">
        <v>166.46899999999999</v>
      </c>
      <c r="AL65" s="222">
        <f t="shared" si="7"/>
        <v>226.88399999999999</v>
      </c>
      <c r="AM65" s="1">
        <v>3</v>
      </c>
      <c r="AN65" s="1">
        <v>8</v>
      </c>
      <c r="AO65" s="1">
        <v>29</v>
      </c>
      <c r="AP65" s="200">
        <f t="shared" si="8"/>
        <v>40</v>
      </c>
      <c r="AQ65" s="1">
        <v>113</v>
      </c>
      <c r="AR65" s="1">
        <v>58</v>
      </c>
      <c r="AS65" s="1">
        <v>39</v>
      </c>
      <c r="AT65" s="200">
        <f>+Roc_InfraMR[[#This Row],[B.02.3 - Parque de Coches Eléctricos Motrices Tipo R]]+Roc_InfraMR[[#This Row],[B.02.2 - Parque de Coches Eléctricos Motrices Remolcados Tipo R]]+Roc_InfraMR[[#This Row],[B.02.1 - Parque de Coches Eléctricos Motrices]]</f>
        <v>210</v>
      </c>
      <c r="AU65" s="1">
        <v>0</v>
      </c>
      <c r="AV65" s="1">
        <v>0</v>
      </c>
      <c r="AW65" s="1">
        <v>0</v>
      </c>
      <c r="AX65" s="200">
        <f>+SUM(Roc_InfraMR[[#This Row],[B.03.1 - Parque de Coches Motores Motrices Remolcados]:[B.03.3 - Parque de Coches Motores Motrices Cabina]])</f>
        <v>0</v>
      </c>
      <c r="AY65" s="1">
        <v>158</v>
      </c>
      <c r="AZ65" s="1">
        <v>52</v>
      </c>
      <c r="BA65" s="1">
        <v>15</v>
      </c>
      <c r="BB65" s="1">
        <v>0</v>
      </c>
      <c r="BC65" s="200">
        <f>SUM(AY65:BB65)</f>
        <v>225</v>
      </c>
      <c r="BD65" s="356">
        <v>102</v>
      </c>
      <c r="BE65" s="1">
        <v>0</v>
      </c>
      <c r="BF65" s="1">
        <v>20</v>
      </c>
      <c r="BG65" s="235">
        <v>1676</v>
      </c>
    </row>
    <row r="66" spans="1:59">
      <c r="A66" s="1">
        <v>1998</v>
      </c>
      <c r="B66" s="1" t="s">
        <v>65</v>
      </c>
      <c r="C66" s="10">
        <v>0</v>
      </c>
      <c r="D66" s="10">
        <f t="shared" ref="D66:D129" si="9">138.455+10.303</f>
        <v>148.75800000000001</v>
      </c>
      <c r="E66" s="10">
        <v>0</v>
      </c>
      <c r="F66" s="10">
        <f t="shared" ref="F66:F129" si="10">56.53-10.303</f>
        <v>46.227000000000004</v>
      </c>
      <c r="G66" s="192">
        <f t="shared" ref="G66:G129" si="11">SUM(C66:F66)</f>
        <v>194.98500000000001</v>
      </c>
      <c r="H66" s="192">
        <f>+Roc_InfraMR[[#This Row],[Total Líneas de Explotación ]]</f>
        <v>194.98500000000001</v>
      </c>
      <c r="I66" s="192">
        <v>353.28400000000005</v>
      </c>
      <c r="J66" s="10">
        <f>+Roc_InfraMR[[#This Row],[A.01.2 -  Longitud de Líneas de Explotación No Electrificadas Vía Doble o Múltiple (km)]]*2+Roc_InfraMR[[#This Row],[A.01.1 -  Longitud de Líneas de Explotación No Electrificadas Vía Simple (km)]]</f>
        <v>297.51600000000002</v>
      </c>
      <c r="K66" s="10">
        <v>0</v>
      </c>
      <c r="L66" s="10">
        <f>+Roc_InfraMR[[#This Row],[A.02.2 -  Longitud de Líneas de Explotación Electrificadas Vía Doble o Múltiple (km)]]*2</f>
        <v>92.454000000000008</v>
      </c>
      <c r="M66" s="10">
        <v>0</v>
      </c>
      <c r="N66" s="192">
        <f>+Roc_InfraMR[[#This Row],[A.03.1 -  Longitud de Vías de Explotación No Electrificadas Troncales y Ramales (vía principal) (km)]]+Roc_InfraMR[[#This Row],[A.04.1 -  Longitud de Vías de Explotación Electrificadas Troncales y Ramales (vía principal) (km)]]</f>
        <v>389.97</v>
      </c>
      <c r="O66" s="192">
        <f>+Roc_InfraMR[[#This Row],[Total Vías (excluido Auxiliares)]]</f>
        <v>389.97</v>
      </c>
      <c r="P66" s="1">
        <v>61</v>
      </c>
      <c r="Q66" s="1">
        <v>5</v>
      </c>
      <c r="R66" s="1">
        <v>3</v>
      </c>
      <c r="S66" s="194">
        <f t="shared" ref="S66:S129" si="12">SUM(P66:R66)</f>
        <v>69</v>
      </c>
      <c r="T66" s="194">
        <v>69</v>
      </c>
      <c r="U66" s="1">
        <v>60</v>
      </c>
      <c r="V66" s="1">
        <v>68</v>
      </c>
      <c r="W66" s="1">
        <v>10</v>
      </c>
      <c r="X66" s="1">
        <v>23</v>
      </c>
      <c r="Y66" s="1">
        <v>0</v>
      </c>
      <c r="Z66" s="196">
        <f t="shared" ref="Z66:Z129" si="13">SUM(U66:Y66)</f>
        <v>161</v>
      </c>
      <c r="AA66" s="1">
        <v>62</v>
      </c>
      <c r="AB66" s="1">
        <v>26</v>
      </c>
      <c r="AC66" s="1">
        <v>161</v>
      </c>
      <c r="AD66" s="196">
        <f t="shared" ref="AD66:AD129" si="14">SUM(AA66:AC66)</f>
        <v>249</v>
      </c>
      <c r="AE66" s="1">
        <v>23</v>
      </c>
      <c r="AF66" s="1">
        <v>29</v>
      </c>
      <c r="AG66" s="1">
        <v>132</v>
      </c>
      <c r="AH66" s="196">
        <f t="shared" ref="AH66:AH129" si="15">SUM(AE66:AG66)</f>
        <v>184</v>
      </c>
      <c r="AI66" s="10">
        <v>60.414999999999999</v>
      </c>
      <c r="AJ66" s="10">
        <v>0</v>
      </c>
      <c r="AK66" s="10">
        <v>166.46899999999999</v>
      </c>
      <c r="AL66" s="222">
        <f t="shared" ref="AL66:AL129" si="16">SUM(AI66:AK66)</f>
        <v>226.88399999999999</v>
      </c>
      <c r="AM66" s="1">
        <v>3</v>
      </c>
      <c r="AN66" s="1">
        <v>8</v>
      </c>
      <c r="AO66" s="1">
        <v>29</v>
      </c>
      <c r="AP66" s="200">
        <f t="shared" ref="AP66:AP129" si="17">SUM(AM66:AO66)</f>
        <v>40</v>
      </c>
      <c r="AQ66" s="1">
        <v>113</v>
      </c>
      <c r="AR66" s="1">
        <v>58</v>
      </c>
      <c r="AS66" s="1">
        <v>39</v>
      </c>
      <c r="AT66" s="200">
        <f>+Roc_InfraMR[[#This Row],[B.02.3 - Parque de Coches Eléctricos Motrices Tipo R]]+Roc_InfraMR[[#This Row],[B.02.2 - Parque de Coches Eléctricos Motrices Remolcados Tipo R]]+Roc_InfraMR[[#This Row],[B.02.1 - Parque de Coches Eléctricos Motrices]]</f>
        <v>210</v>
      </c>
      <c r="AU66" s="1">
        <v>0</v>
      </c>
      <c r="AV66" s="1">
        <v>0</v>
      </c>
      <c r="AW66" s="1">
        <v>0</v>
      </c>
      <c r="AX66" s="200">
        <f>+SUM(Roc_InfraMR[[#This Row],[B.03.1 - Parque de Coches Motores Motrices Remolcados]:[B.03.3 - Parque de Coches Motores Motrices Cabina]])</f>
        <v>0</v>
      </c>
      <c r="AY66" s="1">
        <v>158</v>
      </c>
      <c r="AZ66" s="1">
        <v>52</v>
      </c>
      <c r="BA66" s="1">
        <v>15</v>
      </c>
      <c r="BB66" s="1">
        <v>0</v>
      </c>
      <c r="BC66" s="200">
        <f>SUM(AY66:BB66)</f>
        <v>225</v>
      </c>
      <c r="BD66" s="356">
        <v>102</v>
      </c>
      <c r="BE66" s="1">
        <v>0</v>
      </c>
      <c r="BF66" s="1">
        <v>20</v>
      </c>
      <c r="BG66" s="235">
        <v>1676</v>
      </c>
    </row>
    <row r="67" spans="1:59">
      <c r="A67" s="1">
        <v>1998</v>
      </c>
      <c r="B67" s="1" t="s">
        <v>66</v>
      </c>
      <c r="C67" s="10">
        <v>0</v>
      </c>
      <c r="D67" s="10">
        <f t="shared" si="9"/>
        <v>148.75800000000001</v>
      </c>
      <c r="E67" s="10">
        <v>0</v>
      </c>
      <c r="F67" s="10">
        <f t="shared" si="10"/>
        <v>46.227000000000004</v>
      </c>
      <c r="G67" s="192">
        <f t="shared" si="11"/>
        <v>194.98500000000001</v>
      </c>
      <c r="H67" s="192">
        <f>+Roc_InfraMR[[#This Row],[Total Líneas de Explotación ]]</f>
        <v>194.98500000000001</v>
      </c>
      <c r="I67" s="192">
        <v>353.28400000000005</v>
      </c>
      <c r="J67" s="10">
        <f>+Roc_InfraMR[[#This Row],[A.01.2 -  Longitud de Líneas de Explotación No Electrificadas Vía Doble o Múltiple (km)]]*2+Roc_InfraMR[[#This Row],[A.01.1 -  Longitud de Líneas de Explotación No Electrificadas Vía Simple (km)]]</f>
        <v>297.51600000000002</v>
      </c>
      <c r="K67" s="10">
        <v>0</v>
      </c>
      <c r="L67" s="10">
        <f>+Roc_InfraMR[[#This Row],[A.02.2 -  Longitud de Líneas de Explotación Electrificadas Vía Doble o Múltiple (km)]]*2</f>
        <v>92.454000000000008</v>
      </c>
      <c r="M67" s="10">
        <v>0</v>
      </c>
      <c r="N67" s="192">
        <f>+Roc_InfraMR[[#This Row],[A.03.1 -  Longitud de Vías de Explotación No Electrificadas Troncales y Ramales (vía principal) (km)]]+Roc_InfraMR[[#This Row],[A.04.1 -  Longitud de Vías de Explotación Electrificadas Troncales y Ramales (vía principal) (km)]]</f>
        <v>389.97</v>
      </c>
      <c r="O67" s="192">
        <f>+Roc_InfraMR[[#This Row],[Total Vías (excluido Auxiliares)]]</f>
        <v>389.97</v>
      </c>
      <c r="P67" s="1">
        <v>61</v>
      </c>
      <c r="Q67" s="1">
        <v>5</v>
      </c>
      <c r="R67" s="1">
        <v>3</v>
      </c>
      <c r="S67" s="194">
        <f t="shared" si="12"/>
        <v>69</v>
      </c>
      <c r="T67" s="194">
        <v>69</v>
      </c>
      <c r="U67" s="1">
        <v>60</v>
      </c>
      <c r="V67" s="1">
        <v>68</v>
      </c>
      <c r="W67" s="1">
        <v>10</v>
      </c>
      <c r="X67" s="1">
        <v>23</v>
      </c>
      <c r="Y67" s="1">
        <v>0</v>
      </c>
      <c r="Z67" s="196">
        <f t="shared" si="13"/>
        <v>161</v>
      </c>
      <c r="AA67" s="1">
        <v>62</v>
      </c>
      <c r="AB67" s="1">
        <v>26</v>
      </c>
      <c r="AC67" s="1">
        <v>161</v>
      </c>
      <c r="AD67" s="196">
        <f t="shared" si="14"/>
        <v>249</v>
      </c>
      <c r="AE67" s="1">
        <v>23</v>
      </c>
      <c r="AF67" s="1">
        <v>29</v>
      </c>
      <c r="AG67" s="1">
        <v>132</v>
      </c>
      <c r="AH67" s="196">
        <f t="shared" si="15"/>
        <v>184</v>
      </c>
      <c r="AI67" s="10">
        <v>60.414999999999999</v>
      </c>
      <c r="AJ67" s="10">
        <v>0</v>
      </c>
      <c r="AK67" s="10">
        <v>166.46899999999999</v>
      </c>
      <c r="AL67" s="222">
        <f t="shared" si="16"/>
        <v>226.88399999999999</v>
      </c>
      <c r="AM67" s="1">
        <v>3</v>
      </c>
      <c r="AN67" s="1">
        <v>8</v>
      </c>
      <c r="AO67" s="1">
        <v>29</v>
      </c>
      <c r="AP67" s="200">
        <f t="shared" si="17"/>
        <v>40</v>
      </c>
      <c r="AQ67" s="1">
        <v>113</v>
      </c>
      <c r="AR67" s="1">
        <v>58</v>
      </c>
      <c r="AS67" s="1">
        <v>39</v>
      </c>
      <c r="AT67" s="200">
        <f>+Roc_InfraMR[[#This Row],[B.02.3 - Parque de Coches Eléctricos Motrices Tipo R]]+Roc_InfraMR[[#This Row],[B.02.2 - Parque de Coches Eléctricos Motrices Remolcados Tipo R]]+Roc_InfraMR[[#This Row],[B.02.1 - Parque de Coches Eléctricos Motrices]]</f>
        <v>210</v>
      </c>
      <c r="AU67" s="1">
        <v>0</v>
      </c>
      <c r="AV67" s="1">
        <v>0</v>
      </c>
      <c r="AW67" s="1">
        <v>0</v>
      </c>
      <c r="AX67" s="200">
        <f>+SUM(Roc_InfraMR[[#This Row],[B.03.1 - Parque de Coches Motores Motrices Remolcados]:[B.03.3 - Parque de Coches Motores Motrices Cabina]])</f>
        <v>0</v>
      </c>
      <c r="AY67" s="1">
        <v>158</v>
      </c>
      <c r="AZ67" s="1">
        <v>52</v>
      </c>
      <c r="BA67" s="1">
        <v>15</v>
      </c>
      <c r="BB67" s="1">
        <v>0</v>
      </c>
      <c r="BC67" s="200">
        <f>SUM(AY67:BB67)</f>
        <v>225</v>
      </c>
      <c r="BD67" s="356">
        <v>102</v>
      </c>
      <c r="BE67" s="1">
        <v>0</v>
      </c>
      <c r="BF67" s="1">
        <v>20</v>
      </c>
      <c r="BG67" s="235">
        <v>1676</v>
      </c>
    </row>
    <row r="68" spans="1:59">
      <c r="A68" s="1">
        <v>1998</v>
      </c>
      <c r="B68" s="1" t="s">
        <v>67</v>
      </c>
      <c r="C68" s="10">
        <v>0</v>
      </c>
      <c r="D68" s="10">
        <f t="shared" si="9"/>
        <v>148.75800000000001</v>
      </c>
      <c r="E68" s="10">
        <v>0</v>
      </c>
      <c r="F68" s="10">
        <f t="shared" si="10"/>
        <v>46.227000000000004</v>
      </c>
      <c r="G68" s="192">
        <f t="shared" si="11"/>
        <v>194.98500000000001</v>
      </c>
      <c r="H68" s="192">
        <f>+Roc_InfraMR[[#This Row],[Total Líneas de Explotación ]]</f>
        <v>194.98500000000001</v>
      </c>
      <c r="I68" s="192">
        <v>353.28400000000005</v>
      </c>
      <c r="J68" s="10">
        <f>+Roc_InfraMR[[#This Row],[A.01.2 -  Longitud de Líneas de Explotación No Electrificadas Vía Doble o Múltiple (km)]]*2+Roc_InfraMR[[#This Row],[A.01.1 -  Longitud de Líneas de Explotación No Electrificadas Vía Simple (km)]]</f>
        <v>297.51600000000002</v>
      </c>
      <c r="K68" s="10">
        <v>0</v>
      </c>
      <c r="L68" s="10">
        <f>+Roc_InfraMR[[#This Row],[A.02.2 -  Longitud de Líneas de Explotación Electrificadas Vía Doble o Múltiple (km)]]*2</f>
        <v>92.454000000000008</v>
      </c>
      <c r="M68" s="10">
        <v>0</v>
      </c>
      <c r="N68" s="192">
        <f>+Roc_InfraMR[[#This Row],[A.03.1 -  Longitud de Vías de Explotación No Electrificadas Troncales y Ramales (vía principal) (km)]]+Roc_InfraMR[[#This Row],[A.04.1 -  Longitud de Vías de Explotación Electrificadas Troncales y Ramales (vía principal) (km)]]</f>
        <v>389.97</v>
      </c>
      <c r="O68" s="192">
        <f>+Roc_InfraMR[[#This Row],[Total Vías (excluido Auxiliares)]]</f>
        <v>389.97</v>
      </c>
      <c r="P68" s="1">
        <v>61</v>
      </c>
      <c r="Q68" s="1">
        <v>5</v>
      </c>
      <c r="R68" s="1">
        <v>3</v>
      </c>
      <c r="S68" s="194">
        <f t="shared" si="12"/>
        <v>69</v>
      </c>
      <c r="T68" s="194">
        <v>69</v>
      </c>
      <c r="U68" s="1">
        <v>60</v>
      </c>
      <c r="V68" s="1">
        <v>68</v>
      </c>
      <c r="W68" s="1">
        <v>10</v>
      </c>
      <c r="X68" s="1">
        <v>23</v>
      </c>
      <c r="Y68" s="1">
        <v>0</v>
      </c>
      <c r="Z68" s="196">
        <f t="shared" si="13"/>
        <v>161</v>
      </c>
      <c r="AA68" s="1">
        <v>62</v>
      </c>
      <c r="AB68" s="1">
        <v>26</v>
      </c>
      <c r="AC68" s="1">
        <v>161</v>
      </c>
      <c r="AD68" s="196">
        <f t="shared" si="14"/>
        <v>249</v>
      </c>
      <c r="AE68" s="1">
        <v>23</v>
      </c>
      <c r="AF68" s="1">
        <v>29</v>
      </c>
      <c r="AG68" s="1">
        <v>132</v>
      </c>
      <c r="AH68" s="196">
        <f t="shared" si="15"/>
        <v>184</v>
      </c>
      <c r="AI68" s="10">
        <v>60.414999999999999</v>
      </c>
      <c r="AJ68" s="10">
        <v>0</v>
      </c>
      <c r="AK68" s="10">
        <v>166.46899999999999</v>
      </c>
      <c r="AL68" s="222">
        <f t="shared" si="16"/>
        <v>226.88399999999999</v>
      </c>
      <c r="AM68" s="1">
        <v>3</v>
      </c>
      <c r="AN68" s="1">
        <v>8</v>
      </c>
      <c r="AO68" s="1">
        <v>29</v>
      </c>
      <c r="AP68" s="200">
        <f t="shared" si="17"/>
        <v>40</v>
      </c>
      <c r="AQ68" s="1">
        <v>113</v>
      </c>
      <c r="AR68" s="1">
        <v>58</v>
      </c>
      <c r="AS68" s="1">
        <v>39</v>
      </c>
      <c r="AT68" s="200">
        <f>+Roc_InfraMR[[#This Row],[B.02.3 - Parque de Coches Eléctricos Motrices Tipo R]]+Roc_InfraMR[[#This Row],[B.02.2 - Parque de Coches Eléctricos Motrices Remolcados Tipo R]]+Roc_InfraMR[[#This Row],[B.02.1 - Parque de Coches Eléctricos Motrices]]</f>
        <v>210</v>
      </c>
      <c r="AU68" s="1">
        <v>0</v>
      </c>
      <c r="AV68" s="1">
        <v>0</v>
      </c>
      <c r="AW68" s="1">
        <v>0</v>
      </c>
      <c r="AX68" s="200">
        <f>+SUM(Roc_InfraMR[[#This Row],[B.03.1 - Parque de Coches Motores Motrices Remolcados]:[B.03.3 - Parque de Coches Motores Motrices Cabina]])</f>
        <v>0</v>
      </c>
      <c r="AY68" s="1">
        <v>158</v>
      </c>
      <c r="AZ68" s="1">
        <v>52</v>
      </c>
      <c r="BA68" s="1">
        <v>15</v>
      </c>
      <c r="BB68" s="1">
        <v>0</v>
      </c>
      <c r="BC68" s="200">
        <f>SUM(AY68:BB68)</f>
        <v>225</v>
      </c>
      <c r="BD68" s="356">
        <v>102</v>
      </c>
      <c r="BE68" s="1">
        <v>0</v>
      </c>
      <c r="BF68" s="1">
        <v>20</v>
      </c>
      <c r="BG68" s="235">
        <v>1676</v>
      </c>
    </row>
    <row r="69" spans="1:59">
      <c r="A69" s="1">
        <v>1998</v>
      </c>
      <c r="B69" s="1" t="s">
        <v>68</v>
      </c>
      <c r="C69" s="10">
        <v>0</v>
      </c>
      <c r="D69" s="10">
        <f t="shared" si="9"/>
        <v>148.75800000000001</v>
      </c>
      <c r="E69" s="10">
        <v>0</v>
      </c>
      <c r="F69" s="10">
        <f t="shared" si="10"/>
        <v>46.227000000000004</v>
      </c>
      <c r="G69" s="192">
        <f t="shared" si="11"/>
        <v>194.98500000000001</v>
      </c>
      <c r="H69" s="192">
        <f>+Roc_InfraMR[[#This Row],[Total Líneas de Explotación ]]</f>
        <v>194.98500000000001</v>
      </c>
      <c r="I69" s="192">
        <v>353.28400000000005</v>
      </c>
      <c r="J69" s="10">
        <f>+Roc_InfraMR[[#This Row],[A.01.2 -  Longitud de Líneas de Explotación No Electrificadas Vía Doble o Múltiple (km)]]*2+Roc_InfraMR[[#This Row],[A.01.1 -  Longitud de Líneas de Explotación No Electrificadas Vía Simple (km)]]</f>
        <v>297.51600000000002</v>
      </c>
      <c r="K69" s="10">
        <v>0</v>
      </c>
      <c r="L69" s="10">
        <f>+Roc_InfraMR[[#This Row],[A.02.2 -  Longitud de Líneas de Explotación Electrificadas Vía Doble o Múltiple (km)]]*2</f>
        <v>92.454000000000008</v>
      </c>
      <c r="M69" s="10">
        <v>0</v>
      </c>
      <c r="N69" s="192">
        <f>+Roc_InfraMR[[#This Row],[A.03.1 -  Longitud de Vías de Explotación No Electrificadas Troncales y Ramales (vía principal) (km)]]+Roc_InfraMR[[#This Row],[A.04.1 -  Longitud de Vías de Explotación Electrificadas Troncales y Ramales (vía principal) (km)]]</f>
        <v>389.97</v>
      </c>
      <c r="O69" s="192">
        <f>+Roc_InfraMR[[#This Row],[Total Vías (excluido Auxiliares)]]</f>
        <v>389.97</v>
      </c>
      <c r="P69" s="1">
        <v>61</v>
      </c>
      <c r="Q69" s="1">
        <v>5</v>
      </c>
      <c r="R69" s="1">
        <v>3</v>
      </c>
      <c r="S69" s="194">
        <f t="shared" si="12"/>
        <v>69</v>
      </c>
      <c r="T69" s="194">
        <v>69</v>
      </c>
      <c r="U69" s="1">
        <v>60</v>
      </c>
      <c r="V69" s="1">
        <v>68</v>
      </c>
      <c r="W69" s="1">
        <v>10</v>
      </c>
      <c r="X69" s="1">
        <v>23</v>
      </c>
      <c r="Y69" s="1">
        <v>0</v>
      </c>
      <c r="Z69" s="196">
        <f t="shared" si="13"/>
        <v>161</v>
      </c>
      <c r="AA69" s="1">
        <v>62</v>
      </c>
      <c r="AB69" s="1">
        <v>26</v>
      </c>
      <c r="AC69" s="1">
        <v>161</v>
      </c>
      <c r="AD69" s="196">
        <f t="shared" si="14"/>
        <v>249</v>
      </c>
      <c r="AE69" s="1">
        <v>23</v>
      </c>
      <c r="AF69" s="1">
        <v>29</v>
      </c>
      <c r="AG69" s="1">
        <v>132</v>
      </c>
      <c r="AH69" s="196">
        <f t="shared" si="15"/>
        <v>184</v>
      </c>
      <c r="AI69" s="10">
        <v>60.414999999999999</v>
      </c>
      <c r="AJ69" s="10">
        <v>0</v>
      </c>
      <c r="AK69" s="10">
        <v>166.46899999999999</v>
      </c>
      <c r="AL69" s="222">
        <f t="shared" si="16"/>
        <v>226.88399999999999</v>
      </c>
      <c r="AM69" s="1">
        <v>3</v>
      </c>
      <c r="AN69" s="1">
        <v>8</v>
      </c>
      <c r="AO69" s="1">
        <v>29</v>
      </c>
      <c r="AP69" s="200">
        <f t="shared" si="17"/>
        <v>40</v>
      </c>
      <c r="AQ69" s="1">
        <v>113</v>
      </c>
      <c r="AR69" s="1">
        <v>58</v>
      </c>
      <c r="AS69" s="1">
        <v>39</v>
      </c>
      <c r="AT69" s="200">
        <f>+Roc_InfraMR[[#This Row],[B.02.3 - Parque de Coches Eléctricos Motrices Tipo R]]+Roc_InfraMR[[#This Row],[B.02.2 - Parque de Coches Eléctricos Motrices Remolcados Tipo R]]+Roc_InfraMR[[#This Row],[B.02.1 - Parque de Coches Eléctricos Motrices]]</f>
        <v>210</v>
      </c>
      <c r="AU69" s="1">
        <v>0</v>
      </c>
      <c r="AV69" s="1">
        <v>0</v>
      </c>
      <c r="AW69" s="1">
        <v>0</v>
      </c>
      <c r="AX69" s="200">
        <f>+SUM(Roc_InfraMR[[#This Row],[B.03.1 - Parque de Coches Motores Motrices Remolcados]:[B.03.3 - Parque de Coches Motores Motrices Cabina]])</f>
        <v>0</v>
      </c>
      <c r="AY69" s="1">
        <v>158</v>
      </c>
      <c r="AZ69" s="1">
        <v>52</v>
      </c>
      <c r="BA69" s="1">
        <v>15</v>
      </c>
      <c r="BB69" s="1">
        <v>0</v>
      </c>
      <c r="BC69" s="200">
        <f>SUM(AY69:BB69)</f>
        <v>225</v>
      </c>
      <c r="BD69" s="356">
        <v>102</v>
      </c>
      <c r="BE69" s="1">
        <v>0</v>
      </c>
      <c r="BF69" s="1">
        <v>20</v>
      </c>
      <c r="BG69" s="235">
        <v>1676</v>
      </c>
    </row>
    <row r="70" spans="1:59">
      <c r="A70" s="1">
        <v>1998</v>
      </c>
      <c r="B70" s="1" t="s">
        <v>69</v>
      </c>
      <c r="C70" s="10">
        <v>0</v>
      </c>
      <c r="D70" s="10">
        <f t="shared" si="9"/>
        <v>148.75800000000001</v>
      </c>
      <c r="E70" s="10">
        <v>0</v>
      </c>
      <c r="F70" s="10">
        <f t="shared" si="10"/>
        <v>46.227000000000004</v>
      </c>
      <c r="G70" s="192">
        <f t="shared" si="11"/>
        <v>194.98500000000001</v>
      </c>
      <c r="H70" s="192">
        <f>+Roc_InfraMR[[#This Row],[Total Líneas de Explotación ]]</f>
        <v>194.98500000000001</v>
      </c>
      <c r="I70" s="192">
        <v>353.28400000000005</v>
      </c>
      <c r="J70" s="10">
        <f>+Roc_InfraMR[[#This Row],[A.01.2 -  Longitud de Líneas de Explotación No Electrificadas Vía Doble o Múltiple (km)]]*2+Roc_InfraMR[[#This Row],[A.01.1 -  Longitud de Líneas de Explotación No Electrificadas Vía Simple (km)]]</f>
        <v>297.51600000000002</v>
      </c>
      <c r="K70" s="10">
        <v>0</v>
      </c>
      <c r="L70" s="10">
        <f>+Roc_InfraMR[[#This Row],[A.02.2 -  Longitud de Líneas de Explotación Electrificadas Vía Doble o Múltiple (km)]]*2</f>
        <v>92.454000000000008</v>
      </c>
      <c r="M70" s="10">
        <v>0</v>
      </c>
      <c r="N70" s="192">
        <f>+Roc_InfraMR[[#This Row],[A.03.1 -  Longitud de Vías de Explotación No Electrificadas Troncales y Ramales (vía principal) (km)]]+Roc_InfraMR[[#This Row],[A.04.1 -  Longitud de Vías de Explotación Electrificadas Troncales y Ramales (vía principal) (km)]]</f>
        <v>389.97</v>
      </c>
      <c r="O70" s="192">
        <f>+Roc_InfraMR[[#This Row],[Total Vías (excluido Auxiliares)]]</f>
        <v>389.97</v>
      </c>
      <c r="P70" s="1">
        <v>61</v>
      </c>
      <c r="Q70" s="1">
        <v>5</v>
      </c>
      <c r="R70" s="1">
        <v>3</v>
      </c>
      <c r="S70" s="194">
        <f t="shared" si="12"/>
        <v>69</v>
      </c>
      <c r="T70" s="194">
        <v>69</v>
      </c>
      <c r="U70" s="1">
        <v>60</v>
      </c>
      <c r="V70" s="1">
        <v>68</v>
      </c>
      <c r="W70" s="1">
        <v>10</v>
      </c>
      <c r="X70" s="1">
        <v>23</v>
      </c>
      <c r="Y70" s="1">
        <v>0</v>
      </c>
      <c r="Z70" s="196">
        <f t="shared" si="13"/>
        <v>161</v>
      </c>
      <c r="AA70" s="1">
        <v>62</v>
      </c>
      <c r="AB70" s="1">
        <v>26</v>
      </c>
      <c r="AC70" s="1">
        <v>161</v>
      </c>
      <c r="AD70" s="196">
        <f t="shared" si="14"/>
        <v>249</v>
      </c>
      <c r="AE70" s="1">
        <v>23</v>
      </c>
      <c r="AF70" s="1">
        <v>29</v>
      </c>
      <c r="AG70" s="1">
        <v>132</v>
      </c>
      <c r="AH70" s="196">
        <f t="shared" si="15"/>
        <v>184</v>
      </c>
      <c r="AI70" s="10">
        <v>60.414999999999999</v>
      </c>
      <c r="AJ70" s="10">
        <v>0</v>
      </c>
      <c r="AK70" s="10">
        <v>166.46899999999999</v>
      </c>
      <c r="AL70" s="222">
        <f t="shared" si="16"/>
        <v>226.88399999999999</v>
      </c>
      <c r="AM70" s="1">
        <v>3</v>
      </c>
      <c r="AN70" s="1">
        <v>8</v>
      </c>
      <c r="AO70" s="1">
        <v>29</v>
      </c>
      <c r="AP70" s="200">
        <f t="shared" si="17"/>
        <v>40</v>
      </c>
      <c r="AQ70" s="1">
        <v>113</v>
      </c>
      <c r="AR70" s="1">
        <v>58</v>
      </c>
      <c r="AS70" s="1">
        <v>39</v>
      </c>
      <c r="AT70" s="200">
        <f>+Roc_InfraMR[[#This Row],[B.02.3 - Parque de Coches Eléctricos Motrices Tipo R]]+Roc_InfraMR[[#This Row],[B.02.2 - Parque de Coches Eléctricos Motrices Remolcados Tipo R]]+Roc_InfraMR[[#This Row],[B.02.1 - Parque de Coches Eléctricos Motrices]]</f>
        <v>210</v>
      </c>
      <c r="AU70" s="1">
        <v>0</v>
      </c>
      <c r="AV70" s="1">
        <v>0</v>
      </c>
      <c r="AW70" s="1">
        <v>0</v>
      </c>
      <c r="AX70" s="200">
        <f>+SUM(Roc_InfraMR[[#This Row],[B.03.1 - Parque de Coches Motores Motrices Remolcados]:[B.03.3 - Parque de Coches Motores Motrices Cabina]])</f>
        <v>0</v>
      </c>
      <c r="AY70" s="1">
        <v>158</v>
      </c>
      <c r="AZ70" s="1">
        <v>52</v>
      </c>
      <c r="BA70" s="1">
        <v>15</v>
      </c>
      <c r="BB70" s="1">
        <v>0</v>
      </c>
      <c r="BC70" s="200">
        <f>SUM(AY70:BB70)</f>
        <v>225</v>
      </c>
      <c r="BD70" s="356">
        <v>102</v>
      </c>
      <c r="BE70" s="1">
        <v>0</v>
      </c>
      <c r="BF70" s="1">
        <v>20</v>
      </c>
      <c r="BG70" s="235">
        <v>1676</v>
      </c>
    </row>
    <row r="71" spans="1:59">
      <c r="A71" s="1">
        <v>1998</v>
      </c>
      <c r="B71" s="1" t="s">
        <v>70</v>
      </c>
      <c r="C71" s="10">
        <v>0</v>
      </c>
      <c r="D71" s="10">
        <f t="shared" si="9"/>
        <v>148.75800000000001</v>
      </c>
      <c r="E71" s="10">
        <v>0</v>
      </c>
      <c r="F71" s="10">
        <f t="shared" si="10"/>
        <v>46.227000000000004</v>
      </c>
      <c r="G71" s="192">
        <f t="shared" si="11"/>
        <v>194.98500000000001</v>
      </c>
      <c r="H71" s="192">
        <f>+Roc_InfraMR[[#This Row],[Total Líneas de Explotación ]]</f>
        <v>194.98500000000001</v>
      </c>
      <c r="I71" s="192">
        <v>353.28400000000005</v>
      </c>
      <c r="J71" s="10">
        <f>+Roc_InfraMR[[#This Row],[A.01.2 -  Longitud de Líneas de Explotación No Electrificadas Vía Doble o Múltiple (km)]]*2+Roc_InfraMR[[#This Row],[A.01.1 -  Longitud de Líneas de Explotación No Electrificadas Vía Simple (km)]]</f>
        <v>297.51600000000002</v>
      </c>
      <c r="K71" s="10">
        <v>0</v>
      </c>
      <c r="L71" s="10">
        <f>+Roc_InfraMR[[#This Row],[A.02.2 -  Longitud de Líneas de Explotación Electrificadas Vía Doble o Múltiple (km)]]*2</f>
        <v>92.454000000000008</v>
      </c>
      <c r="M71" s="10">
        <v>0</v>
      </c>
      <c r="N71" s="192">
        <f>+Roc_InfraMR[[#This Row],[A.03.1 -  Longitud de Vías de Explotación No Electrificadas Troncales y Ramales (vía principal) (km)]]+Roc_InfraMR[[#This Row],[A.04.1 -  Longitud de Vías de Explotación Electrificadas Troncales y Ramales (vía principal) (km)]]</f>
        <v>389.97</v>
      </c>
      <c r="O71" s="192">
        <f>+Roc_InfraMR[[#This Row],[Total Vías (excluido Auxiliares)]]</f>
        <v>389.97</v>
      </c>
      <c r="P71" s="1">
        <v>61</v>
      </c>
      <c r="Q71" s="1">
        <v>5</v>
      </c>
      <c r="R71" s="1">
        <v>3</v>
      </c>
      <c r="S71" s="194">
        <f t="shared" si="12"/>
        <v>69</v>
      </c>
      <c r="T71" s="194">
        <v>69</v>
      </c>
      <c r="U71" s="1">
        <v>60</v>
      </c>
      <c r="V71" s="1">
        <v>68</v>
      </c>
      <c r="W71" s="1">
        <v>10</v>
      </c>
      <c r="X71" s="1">
        <v>23</v>
      </c>
      <c r="Y71" s="1">
        <v>0</v>
      </c>
      <c r="Z71" s="196">
        <f t="shared" si="13"/>
        <v>161</v>
      </c>
      <c r="AA71" s="1">
        <v>62</v>
      </c>
      <c r="AB71" s="1">
        <v>26</v>
      </c>
      <c r="AC71" s="1">
        <v>161</v>
      </c>
      <c r="AD71" s="196">
        <f t="shared" si="14"/>
        <v>249</v>
      </c>
      <c r="AE71" s="1">
        <v>23</v>
      </c>
      <c r="AF71" s="1">
        <v>29</v>
      </c>
      <c r="AG71" s="1">
        <v>132</v>
      </c>
      <c r="AH71" s="196">
        <f t="shared" si="15"/>
        <v>184</v>
      </c>
      <c r="AI71" s="10">
        <v>60.414999999999999</v>
      </c>
      <c r="AJ71" s="10">
        <v>0</v>
      </c>
      <c r="AK71" s="10">
        <v>166.46899999999999</v>
      </c>
      <c r="AL71" s="222">
        <f t="shared" si="16"/>
        <v>226.88399999999999</v>
      </c>
      <c r="AM71" s="1">
        <v>3</v>
      </c>
      <c r="AN71" s="1">
        <v>8</v>
      </c>
      <c r="AO71" s="1">
        <v>29</v>
      </c>
      <c r="AP71" s="200">
        <f t="shared" si="17"/>
        <v>40</v>
      </c>
      <c r="AQ71" s="1">
        <v>113</v>
      </c>
      <c r="AR71" s="1">
        <v>58</v>
      </c>
      <c r="AS71" s="1">
        <v>39</v>
      </c>
      <c r="AT71" s="200">
        <f>+Roc_InfraMR[[#This Row],[B.02.3 - Parque de Coches Eléctricos Motrices Tipo R]]+Roc_InfraMR[[#This Row],[B.02.2 - Parque de Coches Eléctricos Motrices Remolcados Tipo R]]+Roc_InfraMR[[#This Row],[B.02.1 - Parque de Coches Eléctricos Motrices]]</f>
        <v>210</v>
      </c>
      <c r="AU71" s="1">
        <v>0</v>
      </c>
      <c r="AV71" s="1">
        <v>0</v>
      </c>
      <c r="AW71" s="1">
        <v>0</v>
      </c>
      <c r="AX71" s="200">
        <f>+SUM(Roc_InfraMR[[#This Row],[B.03.1 - Parque de Coches Motores Motrices Remolcados]:[B.03.3 - Parque de Coches Motores Motrices Cabina]])</f>
        <v>0</v>
      </c>
      <c r="AY71" s="1">
        <v>158</v>
      </c>
      <c r="AZ71" s="1">
        <v>52</v>
      </c>
      <c r="BA71" s="1">
        <v>15</v>
      </c>
      <c r="BB71" s="1">
        <v>0</v>
      </c>
      <c r="BC71" s="200">
        <f>SUM(AY71:BB71)</f>
        <v>225</v>
      </c>
      <c r="BD71" s="356">
        <v>102</v>
      </c>
      <c r="BE71" s="1">
        <v>0</v>
      </c>
      <c r="BF71" s="1">
        <v>20</v>
      </c>
      <c r="BG71" s="235">
        <v>1676</v>
      </c>
    </row>
    <row r="72" spans="1:59">
      <c r="A72" s="1">
        <v>1998</v>
      </c>
      <c r="B72" s="1" t="s">
        <v>71</v>
      </c>
      <c r="C72" s="10">
        <v>0</v>
      </c>
      <c r="D72" s="10">
        <f t="shared" si="9"/>
        <v>148.75800000000001</v>
      </c>
      <c r="E72" s="10">
        <v>0</v>
      </c>
      <c r="F72" s="10">
        <f t="shared" si="10"/>
        <v>46.227000000000004</v>
      </c>
      <c r="G72" s="192">
        <f t="shared" si="11"/>
        <v>194.98500000000001</v>
      </c>
      <c r="H72" s="192">
        <f>+Roc_InfraMR[[#This Row],[Total Líneas de Explotación ]]</f>
        <v>194.98500000000001</v>
      </c>
      <c r="I72" s="192">
        <v>353.28400000000005</v>
      </c>
      <c r="J72" s="10">
        <f>+Roc_InfraMR[[#This Row],[A.01.2 -  Longitud de Líneas de Explotación No Electrificadas Vía Doble o Múltiple (km)]]*2+Roc_InfraMR[[#This Row],[A.01.1 -  Longitud de Líneas de Explotación No Electrificadas Vía Simple (km)]]</f>
        <v>297.51600000000002</v>
      </c>
      <c r="K72" s="10">
        <v>0</v>
      </c>
      <c r="L72" s="10">
        <f>+Roc_InfraMR[[#This Row],[A.02.2 -  Longitud de Líneas de Explotación Electrificadas Vía Doble o Múltiple (km)]]*2</f>
        <v>92.454000000000008</v>
      </c>
      <c r="M72" s="10">
        <v>0</v>
      </c>
      <c r="N72" s="192">
        <f>+Roc_InfraMR[[#This Row],[A.03.1 -  Longitud de Vías de Explotación No Electrificadas Troncales y Ramales (vía principal) (km)]]+Roc_InfraMR[[#This Row],[A.04.1 -  Longitud de Vías de Explotación Electrificadas Troncales y Ramales (vía principal) (km)]]</f>
        <v>389.97</v>
      </c>
      <c r="O72" s="192">
        <f>+Roc_InfraMR[[#This Row],[Total Vías (excluido Auxiliares)]]</f>
        <v>389.97</v>
      </c>
      <c r="P72" s="1">
        <v>61</v>
      </c>
      <c r="Q72" s="1">
        <v>5</v>
      </c>
      <c r="R72" s="1">
        <v>3</v>
      </c>
      <c r="S72" s="194">
        <f t="shared" si="12"/>
        <v>69</v>
      </c>
      <c r="T72" s="194">
        <v>69</v>
      </c>
      <c r="U72" s="1">
        <v>60</v>
      </c>
      <c r="V72" s="1">
        <v>68</v>
      </c>
      <c r="W72" s="1">
        <v>10</v>
      </c>
      <c r="X72" s="1">
        <v>23</v>
      </c>
      <c r="Y72" s="1">
        <v>0</v>
      </c>
      <c r="Z72" s="196">
        <f t="shared" si="13"/>
        <v>161</v>
      </c>
      <c r="AA72" s="1">
        <v>62</v>
      </c>
      <c r="AB72" s="1">
        <v>26</v>
      </c>
      <c r="AC72" s="1">
        <v>161</v>
      </c>
      <c r="AD72" s="196">
        <f t="shared" si="14"/>
        <v>249</v>
      </c>
      <c r="AE72" s="1">
        <v>23</v>
      </c>
      <c r="AF72" s="1">
        <v>29</v>
      </c>
      <c r="AG72" s="1">
        <v>132</v>
      </c>
      <c r="AH72" s="196">
        <f t="shared" si="15"/>
        <v>184</v>
      </c>
      <c r="AI72" s="10">
        <v>60.414999999999999</v>
      </c>
      <c r="AJ72" s="10">
        <v>0</v>
      </c>
      <c r="AK72" s="10">
        <v>166.46899999999999</v>
      </c>
      <c r="AL72" s="222">
        <f t="shared" si="16"/>
        <v>226.88399999999999</v>
      </c>
      <c r="AM72" s="1">
        <v>3</v>
      </c>
      <c r="AN72" s="1">
        <v>8</v>
      </c>
      <c r="AO72" s="1">
        <v>29</v>
      </c>
      <c r="AP72" s="200">
        <f t="shared" si="17"/>
        <v>40</v>
      </c>
      <c r="AQ72" s="1">
        <v>113</v>
      </c>
      <c r="AR72" s="1">
        <v>58</v>
      </c>
      <c r="AS72" s="1">
        <v>39</v>
      </c>
      <c r="AT72" s="200">
        <f>+Roc_InfraMR[[#This Row],[B.02.3 - Parque de Coches Eléctricos Motrices Tipo R]]+Roc_InfraMR[[#This Row],[B.02.2 - Parque de Coches Eléctricos Motrices Remolcados Tipo R]]+Roc_InfraMR[[#This Row],[B.02.1 - Parque de Coches Eléctricos Motrices]]</f>
        <v>210</v>
      </c>
      <c r="AU72" s="1">
        <v>0</v>
      </c>
      <c r="AV72" s="1">
        <v>0</v>
      </c>
      <c r="AW72" s="1">
        <v>0</v>
      </c>
      <c r="AX72" s="200">
        <f>+SUM(Roc_InfraMR[[#This Row],[B.03.1 - Parque de Coches Motores Motrices Remolcados]:[B.03.3 - Parque de Coches Motores Motrices Cabina]])</f>
        <v>0</v>
      </c>
      <c r="AY72" s="1">
        <v>158</v>
      </c>
      <c r="AZ72" s="1">
        <v>52</v>
      </c>
      <c r="BA72" s="1">
        <v>15</v>
      </c>
      <c r="BB72" s="1">
        <v>0</v>
      </c>
      <c r="BC72" s="200">
        <f>SUM(AY72:BB72)</f>
        <v>225</v>
      </c>
      <c r="BD72" s="356">
        <v>102</v>
      </c>
      <c r="BE72" s="1">
        <v>0</v>
      </c>
      <c r="BF72" s="1">
        <v>20</v>
      </c>
      <c r="BG72" s="235">
        <v>1676</v>
      </c>
    </row>
    <row r="73" spans="1:59">
      <c r="A73" s="1">
        <v>1998</v>
      </c>
      <c r="B73" s="1" t="s">
        <v>72</v>
      </c>
      <c r="C73" s="10">
        <v>0</v>
      </c>
      <c r="D73" s="10">
        <f t="shared" si="9"/>
        <v>148.75800000000001</v>
      </c>
      <c r="E73" s="10">
        <v>0</v>
      </c>
      <c r="F73" s="10">
        <f t="shared" si="10"/>
        <v>46.227000000000004</v>
      </c>
      <c r="G73" s="192">
        <f t="shared" si="11"/>
        <v>194.98500000000001</v>
      </c>
      <c r="H73" s="192">
        <f>+Roc_InfraMR[[#This Row],[Total Líneas de Explotación ]]</f>
        <v>194.98500000000001</v>
      </c>
      <c r="I73" s="192">
        <v>353.28400000000005</v>
      </c>
      <c r="J73" s="10">
        <f>+Roc_InfraMR[[#This Row],[A.01.2 -  Longitud de Líneas de Explotación No Electrificadas Vía Doble o Múltiple (km)]]*2+Roc_InfraMR[[#This Row],[A.01.1 -  Longitud de Líneas de Explotación No Electrificadas Vía Simple (km)]]</f>
        <v>297.51600000000002</v>
      </c>
      <c r="K73" s="10">
        <v>0</v>
      </c>
      <c r="L73" s="10">
        <f>+Roc_InfraMR[[#This Row],[A.02.2 -  Longitud de Líneas de Explotación Electrificadas Vía Doble o Múltiple (km)]]*2</f>
        <v>92.454000000000008</v>
      </c>
      <c r="M73" s="10">
        <v>0</v>
      </c>
      <c r="N73" s="192">
        <f>+Roc_InfraMR[[#This Row],[A.03.1 -  Longitud de Vías de Explotación No Electrificadas Troncales y Ramales (vía principal) (km)]]+Roc_InfraMR[[#This Row],[A.04.1 -  Longitud de Vías de Explotación Electrificadas Troncales y Ramales (vía principal) (km)]]</f>
        <v>389.97</v>
      </c>
      <c r="O73" s="192">
        <f>+Roc_InfraMR[[#This Row],[Total Vías (excluido Auxiliares)]]</f>
        <v>389.97</v>
      </c>
      <c r="P73" s="1">
        <v>61</v>
      </c>
      <c r="Q73" s="1">
        <v>5</v>
      </c>
      <c r="R73" s="1">
        <v>3</v>
      </c>
      <c r="S73" s="194">
        <f t="shared" si="12"/>
        <v>69</v>
      </c>
      <c r="T73" s="194">
        <v>69</v>
      </c>
      <c r="U73" s="1">
        <v>60</v>
      </c>
      <c r="V73" s="1">
        <v>68</v>
      </c>
      <c r="W73" s="1">
        <v>10</v>
      </c>
      <c r="X73" s="1">
        <v>23</v>
      </c>
      <c r="Y73" s="1">
        <v>0</v>
      </c>
      <c r="Z73" s="196">
        <f t="shared" si="13"/>
        <v>161</v>
      </c>
      <c r="AA73" s="1">
        <v>62</v>
      </c>
      <c r="AB73" s="1">
        <v>26</v>
      </c>
      <c r="AC73" s="1">
        <v>161</v>
      </c>
      <c r="AD73" s="196">
        <f t="shared" si="14"/>
        <v>249</v>
      </c>
      <c r="AE73" s="1">
        <v>23</v>
      </c>
      <c r="AF73" s="1">
        <v>29</v>
      </c>
      <c r="AG73" s="1">
        <v>132</v>
      </c>
      <c r="AH73" s="196">
        <f t="shared" si="15"/>
        <v>184</v>
      </c>
      <c r="AI73" s="10">
        <v>60.414999999999999</v>
      </c>
      <c r="AJ73" s="10">
        <v>0</v>
      </c>
      <c r="AK73" s="10">
        <v>166.46899999999999</v>
      </c>
      <c r="AL73" s="222">
        <f t="shared" si="16"/>
        <v>226.88399999999999</v>
      </c>
      <c r="AM73" s="1">
        <v>3</v>
      </c>
      <c r="AN73" s="1">
        <v>8</v>
      </c>
      <c r="AO73" s="1">
        <v>29</v>
      </c>
      <c r="AP73" s="200">
        <f t="shared" si="17"/>
        <v>40</v>
      </c>
      <c r="AQ73" s="1">
        <v>113</v>
      </c>
      <c r="AR73" s="1">
        <v>58</v>
      </c>
      <c r="AS73" s="1">
        <v>39</v>
      </c>
      <c r="AT73" s="200">
        <f>+Roc_InfraMR[[#This Row],[B.02.3 - Parque de Coches Eléctricos Motrices Tipo R]]+Roc_InfraMR[[#This Row],[B.02.2 - Parque de Coches Eléctricos Motrices Remolcados Tipo R]]+Roc_InfraMR[[#This Row],[B.02.1 - Parque de Coches Eléctricos Motrices]]</f>
        <v>210</v>
      </c>
      <c r="AU73" s="1">
        <v>0</v>
      </c>
      <c r="AV73" s="1">
        <v>0</v>
      </c>
      <c r="AW73" s="1">
        <v>0</v>
      </c>
      <c r="AX73" s="200">
        <f>+SUM(Roc_InfraMR[[#This Row],[B.03.1 - Parque de Coches Motores Motrices Remolcados]:[B.03.3 - Parque de Coches Motores Motrices Cabina]])</f>
        <v>0</v>
      </c>
      <c r="AY73" s="1">
        <v>158</v>
      </c>
      <c r="AZ73" s="1">
        <v>52</v>
      </c>
      <c r="BA73" s="1">
        <v>15</v>
      </c>
      <c r="BB73" s="1">
        <v>0</v>
      </c>
      <c r="BC73" s="200">
        <f>SUM(AY73:BB73)</f>
        <v>225</v>
      </c>
      <c r="BD73" s="356">
        <v>102</v>
      </c>
      <c r="BE73" s="1">
        <v>0</v>
      </c>
      <c r="BF73" s="1">
        <v>20</v>
      </c>
      <c r="BG73" s="235">
        <v>1676</v>
      </c>
    </row>
    <row r="74" spans="1:59">
      <c r="A74" s="1">
        <v>1999</v>
      </c>
      <c r="B74" s="1" t="s">
        <v>61</v>
      </c>
      <c r="C74" s="10">
        <v>0</v>
      </c>
      <c r="D74" s="10">
        <f t="shared" si="9"/>
        <v>148.75800000000001</v>
      </c>
      <c r="E74" s="10">
        <v>0</v>
      </c>
      <c r="F74" s="10">
        <f t="shared" si="10"/>
        <v>46.227000000000004</v>
      </c>
      <c r="G74" s="192">
        <f t="shared" si="11"/>
        <v>194.98500000000001</v>
      </c>
      <c r="H74" s="192">
        <f>+Roc_InfraMR[[#This Row],[Total Líneas de Explotación ]]</f>
        <v>194.98500000000001</v>
      </c>
      <c r="I74" s="192">
        <v>353.28400000000005</v>
      </c>
      <c r="J74" s="10">
        <f>+Roc_InfraMR[[#This Row],[A.01.2 -  Longitud de Líneas de Explotación No Electrificadas Vía Doble o Múltiple (km)]]*2+Roc_InfraMR[[#This Row],[A.01.1 -  Longitud de Líneas de Explotación No Electrificadas Vía Simple (km)]]</f>
        <v>297.51600000000002</v>
      </c>
      <c r="K74" s="10">
        <v>0</v>
      </c>
      <c r="L74" s="10">
        <f>+Roc_InfraMR[[#This Row],[A.02.2 -  Longitud de Líneas de Explotación Electrificadas Vía Doble o Múltiple (km)]]*2</f>
        <v>92.454000000000008</v>
      </c>
      <c r="M74" s="10">
        <v>0</v>
      </c>
      <c r="N74" s="192">
        <f>+Roc_InfraMR[[#This Row],[A.03.1 -  Longitud de Vías de Explotación No Electrificadas Troncales y Ramales (vía principal) (km)]]+Roc_InfraMR[[#This Row],[A.04.1 -  Longitud de Vías de Explotación Electrificadas Troncales y Ramales (vía principal) (km)]]</f>
        <v>389.97</v>
      </c>
      <c r="O74" s="192">
        <f>+Roc_InfraMR[[#This Row],[Total Vías (excluido Auxiliares)]]</f>
        <v>389.97</v>
      </c>
      <c r="P74" s="1">
        <v>61</v>
      </c>
      <c r="Q74" s="1">
        <v>5</v>
      </c>
      <c r="R74" s="1">
        <v>3</v>
      </c>
      <c r="S74" s="194">
        <f t="shared" si="12"/>
        <v>69</v>
      </c>
      <c r="T74" s="194">
        <v>69</v>
      </c>
      <c r="U74" s="1">
        <v>60</v>
      </c>
      <c r="V74" s="1">
        <v>68</v>
      </c>
      <c r="W74" s="1">
        <v>10</v>
      </c>
      <c r="X74" s="1">
        <v>23</v>
      </c>
      <c r="Y74" s="1">
        <v>0</v>
      </c>
      <c r="Z74" s="196">
        <f t="shared" si="13"/>
        <v>161</v>
      </c>
      <c r="AA74" s="1">
        <v>62</v>
      </c>
      <c r="AB74" s="1">
        <v>26</v>
      </c>
      <c r="AC74" s="1">
        <v>161</v>
      </c>
      <c r="AD74" s="196">
        <f t="shared" si="14"/>
        <v>249</v>
      </c>
      <c r="AE74" s="1">
        <v>23</v>
      </c>
      <c r="AF74" s="1">
        <v>29</v>
      </c>
      <c r="AG74" s="1">
        <v>132</v>
      </c>
      <c r="AH74" s="196">
        <f t="shared" si="15"/>
        <v>184</v>
      </c>
      <c r="AI74" s="10">
        <v>60.414999999999999</v>
      </c>
      <c r="AJ74" s="10">
        <v>0</v>
      </c>
      <c r="AK74" s="10">
        <v>166.46899999999999</v>
      </c>
      <c r="AL74" s="222">
        <f t="shared" si="16"/>
        <v>226.88399999999999</v>
      </c>
      <c r="AM74" s="1">
        <v>3</v>
      </c>
      <c r="AN74" s="1">
        <v>8</v>
      </c>
      <c r="AO74" s="1">
        <v>29</v>
      </c>
      <c r="AP74" s="200">
        <f t="shared" si="17"/>
        <v>40</v>
      </c>
      <c r="AQ74" s="1">
        <v>113</v>
      </c>
      <c r="AR74" s="1">
        <v>58</v>
      </c>
      <c r="AS74" s="1">
        <v>39</v>
      </c>
      <c r="AT74" s="200">
        <f>+Roc_InfraMR[[#This Row],[B.02.3 - Parque de Coches Eléctricos Motrices Tipo R]]+Roc_InfraMR[[#This Row],[B.02.2 - Parque de Coches Eléctricos Motrices Remolcados Tipo R]]+Roc_InfraMR[[#This Row],[B.02.1 - Parque de Coches Eléctricos Motrices]]</f>
        <v>210</v>
      </c>
      <c r="AU74" s="1">
        <v>0</v>
      </c>
      <c r="AV74" s="1">
        <v>0</v>
      </c>
      <c r="AW74" s="1">
        <v>0</v>
      </c>
      <c r="AX74" s="200">
        <f>+SUM(Roc_InfraMR[[#This Row],[B.03.1 - Parque de Coches Motores Motrices Remolcados]:[B.03.3 - Parque de Coches Motores Motrices Cabina]])</f>
        <v>0</v>
      </c>
      <c r="AY74" s="1">
        <v>158</v>
      </c>
      <c r="AZ74" s="1">
        <v>52</v>
      </c>
      <c r="BA74" s="1">
        <v>15</v>
      </c>
      <c r="BB74" s="1">
        <v>0</v>
      </c>
      <c r="BC74" s="200">
        <f>SUM(AY74:BB74)</f>
        <v>225</v>
      </c>
      <c r="BD74" s="356">
        <v>102</v>
      </c>
      <c r="BE74" s="1">
        <v>0</v>
      </c>
      <c r="BF74" s="1">
        <v>20</v>
      </c>
      <c r="BG74" s="235">
        <v>1676</v>
      </c>
    </row>
    <row r="75" spans="1:59">
      <c r="A75" s="1">
        <v>1999</v>
      </c>
      <c r="B75" s="1" t="s">
        <v>62</v>
      </c>
      <c r="C75" s="10">
        <v>0</v>
      </c>
      <c r="D75" s="10">
        <f t="shared" si="9"/>
        <v>148.75800000000001</v>
      </c>
      <c r="E75" s="10">
        <v>0</v>
      </c>
      <c r="F75" s="10">
        <f t="shared" si="10"/>
        <v>46.227000000000004</v>
      </c>
      <c r="G75" s="192">
        <f t="shared" si="11"/>
        <v>194.98500000000001</v>
      </c>
      <c r="H75" s="192">
        <f>+Roc_InfraMR[[#This Row],[Total Líneas de Explotación ]]</f>
        <v>194.98500000000001</v>
      </c>
      <c r="I75" s="192">
        <v>353.28400000000005</v>
      </c>
      <c r="J75" s="10">
        <f>+Roc_InfraMR[[#This Row],[A.01.2 -  Longitud de Líneas de Explotación No Electrificadas Vía Doble o Múltiple (km)]]*2+Roc_InfraMR[[#This Row],[A.01.1 -  Longitud de Líneas de Explotación No Electrificadas Vía Simple (km)]]</f>
        <v>297.51600000000002</v>
      </c>
      <c r="K75" s="10">
        <v>0</v>
      </c>
      <c r="L75" s="10">
        <f>+Roc_InfraMR[[#This Row],[A.02.2 -  Longitud de Líneas de Explotación Electrificadas Vía Doble o Múltiple (km)]]*2</f>
        <v>92.454000000000008</v>
      </c>
      <c r="M75" s="10">
        <v>0</v>
      </c>
      <c r="N75" s="192">
        <f>+Roc_InfraMR[[#This Row],[A.03.1 -  Longitud de Vías de Explotación No Electrificadas Troncales y Ramales (vía principal) (km)]]+Roc_InfraMR[[#This Row],[A.04.1 -  Longitud de Vías de Explotación Electrificadas Troncales y Ramales (vía principal) (km)]]</f>
        <v>389.97</v>
      </c>
      <c r="O75" s="192">
        <f>+Roc_InfraMR[[#This Row],[Total Vías (excluido Auxiliares)]]</f>
        <v>389.97</v>
      </c>
      <c r="P75" s="1">
        <v>61</v>
      </c>
      <c r="Q75" s="1">
        <v>5</v>
      </c>
      <c r="R75" s="1">
        <v>3</v>
      </c>
      <c r="S75" s="194">
        <f t="shared" si="12"/>
        <v>69</v>
      </c>
      <c r="T75" s="194">
        <v>69</v>
      </c>
      <c r="U75" s="1">
        <v>60</v>
      </c>
      <c r="V75" s="1">
        <v>68</v>
      </c>
      <c r="W75" s="1">
        <v>10</v>
      </c>
      <c r="X75" s="1">
        <v>23</v>
      </c>
      <c r="Y75" s="1">
        <v>0</v>
      </c>
      <c r="Z75" s="196">
        <f t="shared" si="13"/>
        <v>161</v>
      </c>
      <c r="AA75" s="1">
        <v>62</v>
      </c>
      <c r="AB75" s="1">
        <v>26</v>
      </c>
      <c r="AC75" s="1">
        <v>161</v>
      </c>
      <c r="AD75" s="196">
        <f t="shared" si="14"/>
        <v>249</v>
      </c>
      <c r="AE75" s="1">
        <v>23</v>
      </c>
      <c r="AF75" s="1">
        <v>29</v>
      </c>
      <c r="AG75" s="1">
        <v>132</v>
      </c>
      <c r="AH75" s="196">
        <f t="shared" si="15"/>
        <v>184</v>
      </c>
      <c r="AI75" s="10">
        <v>60.414999999999999</v>
      </c>
      <c r="AJ75" s="10">
        <v>0</v>
      </c>
      <c r="AK75" s="10">
        <v>166.46899999999999</v>
      </c>
      <c r="AL75" s="222">
        <f t="shared" si="16"/>
        <v>226.88399999999999</v>
      </c>
      <c r="AM75" s="1">
        <v>3</v>
      </c>
      <c r="AN75" s="1">
        <v>8</v>
      </c>
      <c r="AO75" s="1">
        <v>29</v>
      </c>
      <c r="AP75" s="200">
        <f t="shared" si="17"/>
        <v>40</v>
      </c>
      <c r="AQ75" s="1">
        <v>113</v>
      </c>
      <c r="AR75" s="1">
        <v>58</v>
      </c>
      <c r="AS75" s="1">
        <v>39</v>
      </c>
      <c r="AT75" s="200">
        <f>+Roc_InfraMR[[#This Row],[B.02.3 - Parque de Coches Eléctricos Motrices Tipo R]]+Roc_InfraMR[[#This Row],[B.02.2 - Parque de Coches Eléctricos Motrices Remolcados Tipo R]]+Roc_InfraMR[[#This Row],[B.02.1 - Parque de Coches Eléctricos Motrices]]</f>
        <v>210</v>
      </c>
      <c r="AU75" s="1">
        <v>0</v>
      </c>
      <c r="AV75" s="1">
        <v>0</v>
      </c>
      <c r="AW75" s="1">
        <v>0</v>
      </c>
      <c r="AX75" s="200">
        <f>+SUM(Roc_InfraMR[[#This Row],[B.03.1 - Parque de Coches Motores Motrices Remolcados]:[B.03.3 - Parque de Coches Motores Motrices Cabina]])</f>
        <v>0</v>
      </c>
      <c r="AY75" s="1">
        <v>158</v>
      </c>
      <c r="AZ75" s="1">
        <v>52</v>
      </c>
      <c r="BA75" s="1">
        <v>15</v>
      </c>
      <c r="BB75" s="1">
        <v>0</v>
      </c>
      <c r="BC75" s="200">
        <f>SUM(AY75:BB75)</f>
        <v>225</v>
      </c>
      <c r="BD75" s="356">
        <v>102</v>
      </c>
      <c r="BE75" s="1">
        <v>0</v>
      </c>
      <c r="BF75" s="1">
        <v>20</v>
      </c>
      <c r="BG75" s="235">
        <v>1676</v>
      </c>
    </row>
    <row r="76" spans="1:59">
      <c r="A76" s="1">
        <v>1999</v>
      </c>
      <c r="B76" s="1" t="s">
        <v>63</v>
      </c>
      <c r="C76" s="10">
        <v>0</v>
      </c>
      <c r="D76" s="10">
        <f t="shared" si="9"/>
        <v>148.75800000000001</v>
      </c>
      <c r="E76" s="10">
        <v>0</v>
      </c>
      <c r="F76" s="10">
        <f t="shared" si="10"/>
        <v>46.227000000000004</v>
      </c>
      <c r="G76" s="192">
        <f t="shared" si="11"/>
        <v>194.98500000000001</v>
      </c>
      <c r="H76" s="192">
        <f>+Roc_InfraMR[[#This Row],[Total Líneas de Explotación ]]</f>
        <v>194.98500000000001</v>
      </c>
      <c r="I76" s="192">
        <v>353.28400000000005</v>
      </c>
      <c r="J76" s="10">
        <f>+Roc_InfraMR[[#This Row],[A.01.2 -  Longitud de Líneas de Explotación No Electrificadas Vía Doble o Múltiple (km)]]*2+Roc_InfraMR[[#This Row],[A.01.1 -  Longitud de Líneas de Explotación No Electrificadas Vía Simple (km)]]</f>
        <v>297.51600000000002</v>
      </c>
      <c r="K76" s="10">
        <v>0</v>
      </c>
      <c r="L76" s="10">
        <f>+Roc_InfraMR[[#This Row],[A.02.2 -  Longitud de Líneas de Explotación Electrificadas Vía Doble o Múltiple (km)]]*2</f>
        <v>92.454000000000008</v>
      </c>
      <c r="M76" s="10">
        <v>0</v>
      </c>
      <c r="N76" s="192">
        <f>+Roc_InfraMR[[#This Row],[A.03.1 -  Longitud de Vías de Explotación No Electrificadas Troncales y Ramales (vía principal) (km)]]+Roc_InfraMR[[#This Row],[A.04.1 -  Longitud de Vías de Explotación Electrificadas Troncales y Ramales (vía principal) (km)]]</f>
        <v>389.97</v>
      </c>
      <c r="O76" s="192">
        <f>+Roc_InfraMR[[#This Row],[Total Vías (excluido Auxiliares)]]</f>
        <v>389.97</v>
      </c>
      <c r="P76" s="1">
        <v>61</v>
      </c>
      <c r="Q76" s="1">
        <v>5</v>
      </c>
      <c r="R76" s="1">
        <v>3</v>
      </c>
      <c r="S76" s="194">
        <f t="shared" si="12"/>
        <v>69</v>
      </c>
      <c r="T76" s="194">
        <v>69</v>
      </c>
      <c r="U76" s="1">
        <v>60</v>
      </c>
      <c r="V76" s="1">
        <v>68</v>
      </c>
      <c r="W76" s="1">
        <v>10</v>
      </c>
      <c r="X76" s="1">
        <v>23</v>
      </c>
      <c r="Y76" s="1">
        <v>0</v>
      </c>
      <c r="Z76" s="196">
        <f t="shared" si="13"/>
        <v>161</v>
      </c>
      <c r="AA76" s="1">
        <v>62</v>
      </c>
      <c r="AB76" s="1">
        <v>26</v>
      </c>
      <c r="AC76" s="1">
        <v>161</v>
      </c>
      <c r="AD76" s="196">
        <f t="shared" si="14"/>
        <v>249</v>
      </c>
      <c r="AE76" s="1">
        <v>23</v>
      </c>
      <c r="AF76" s="1">
        <v>29</v>
      </c>
      <c r="AG76" s="1">
        <v>132</v>
      </c>
      <c r="AH76" s="196">
        <f t="shared" si="15"/>
        <v>184</v>
      </c>
      <c r="AI76" s="10">
        <v>60.414999999999999</v>
      </c>
      <c r="AJ76" s="10">
        <v>0</v>
      </c>
      <c r="AK76" s="10">
        <v>166.46899999999999</v>
      </c>
      <c r="AL76" s="222">
        <f t="shared" si="16"/>
        <v>226.88399999999999</v>
      </c>
      <c r="AM76" s="1">
        <v>3</v>
      </c>
      <c r="AN76" s="1">
        <v>8</v>
      </c>
      <c r="AO76" s="1">
        <v>29</v>
      </c>
      <c r="AP76" s="200">
        <f t="shared" si="17"/>
        <v>40</v>
      </c>
      <c r="AQ76" s="1">
        <v>113</v>
      </c>
      <c r="AR76" s="1">
        <v>58</v>
      </c>
      <c r="AS76" s="1">
        <v>39</v>
      </c>
      <c r="AT76" s="200">
        <f>+Roc_InfraMR[[#This Row],[B.02.3 - Parque de Coches Eléctricos Motrices Tipo R]]+Roc_InfraMR[[#This Row],[B.02.2 - Parque de Coches Eléctricos Motrices Remolcados Tipo R]]+Roc_InfraMR[[#This Row],[B.02.1 - Parque de Coches Eléctricos Motrices]]</f>
        <v>210</v>
      </c>
      <c r="AU76" s="1">
        <v>0</v>
      </c>
      <c r="AV76" s="1">
        <v>0</v>
      </c>
      <c r="AW76" s="1">
        <v>0</v>
      </c>
      <c r="AX76" s="200">
        <f>+SUM(Roc_InfraMR[[#This Row],[B.03.1 - Parque de Coches Motores Motrices Remolcados]:[B.03.3 - Parque de Coches Motores Motrices Cabina]])</f>
        <v>0</v>
      </c>
      <c r="AY76" s="1">
        <v>158</v>
      </c>
      <c r="AZ76" s="1">
        <v>52</v>
      </c>
      <c r="BA76" s="1">
        <v>15</v>
      </c>
      <c r="BB76" s="1">
        <v>0</v>
      </c>
      <c r="BC76" s="200">
        <f>SUM(AY76:BB76)</f>
        <v>225</v>
      </c>
      <c r="BD76" s="356">
        <v>102</v>
      </c>
      <c r="BE76" s="1">
        <v>0</v>
      </c>
      <c r="BF76" s="1">
        <v>20</v>
      </c>
      <c r="BG76" s="235">
        <v>1676</v>
      </c>
    </row>
    <row r="77" spans="1:59">
      <c r="A77" s="1">
        <v>1999</v>
      </c>
      <c r="B77" s="1" t="s">
        <v>64</v>
      </c>
      <c r="C77" s="10">
        <v>0</v>
      </c>
      <c r="D77" s="10">
        <f t="shared" si="9"/>
        <v>148.75800000000001</v>
      </c>
      <c r="E77" s="10">
        <v>0</v>
      </c>
      <c r="F77" s="10">
        <f t="shared" si="10"/>
        <v>46.227000000000004</v>
      </c>
      <c r="G77" s="192">
        <f t="shared" si="11"/>
        <v>194.98500000000001</v>
      </c>
      <c r="H77" s="192">
        <f>+Roc_InfraMR[[#This Row],[Total Líneas de Explotación ]]</f>
        <v>194.98500000000001</v>
      </c>
      <c r="I77" s="192">
        <v>353.28400000000005</v>
      </c>
      <c r="J77" s="10">
        <f>+Roc_InfraMR[[#This Row],[A.01.2 -  Longitud de Líneas de Explotación No Electrificadas Vía Doble o Múltiple (km)]]*2+Roc_InfraMR[[#This Row],[A.01.1 -  Longitud de Líneas de Explotación No Electrificadas Vía Simple (km)]]</f>
        <v>297.51600000000002</v>
      </c>
      <c r="K77" s="10">
        <v>0</v>
      </c>
      <c r="L77" s="10">
        <f>+Roc_InfraMR[[#This Row],[A.02.2 -  Longitud de Líneas de Explotación Electrificadas Vía Doble o Múltiple (km)]]*2</f>
        <v>92.454000000000008</v>
      </c>
      <c r="M77" s="10">
        <v>0</v>
      </c>
      <c r="N77" s="192">
        <f>+Roc_InfraMR[[#This Row],[A.03.1 -  Longitud de Vías de Explotación No Electrificadas Troncales y Ramales (vía principal) (km)]]+Roc_InfraMR[[#This Row],[A.04.1 -  Longitud de Vías de Explotación Electrificadas Troncales y Ramales (vía principal) (km)]]</f>
        <v>389.97</v>
      </c>
      <c r="O77" s="192">
        <f>+Roc_InfraMR[[#This Row],[Total Vías (excluido Auxiliares)]]</f>
        <v>389.97</v>
      </c>
      <c r="P77" s="1">
        <v>61</v>
      </c>
      <c r="Q77" s="1">
        <v>5</v>
      </c>
      <c r="R77" s="1">
        <v>3</v>
      </c>
      <c r="S77" s="194">
        <f t="shared" si="12"/>
        <v>69</v>
      </c>
      <c r="T77" s="194">
        <v>69</v>
      </c>
      <c r="U77" s="1">
        <v>60</v>
      </c>
      <c r="V77" s="1">
        <v>68</v>
      </c>
      <c r="W77" s="1">
        <v>10</v>
      </c>
      <c r="X77" s="1">
        <v>23</v>
      </c>
      <c r="Y77" s="1">
        <v>0</v>
      </c>
      <c r="Z77" s="196">
        <f t="shared" si="13"/>
        <v>161</v>
      </c>
      <c r="AA77" s="1">
        <v>62</v>
      </c>
      <c r="AB77" s="1">
        <v>26</v>
      </c>
      <c r="AC77" s="1">
        <v>161</v>
      </c>
      <c r="AD77" s="196">
        <f t="shared" si="14"/>
        <v>249</v>
      </c>
      <c r="AE77" s="1">
        <v>23</v>
      </c>
      <c r="AF77" s="1">
        <v>29</v>
      </c>
      <c r="AG77" s="1">
        <v>132</v>
      </c>
      <c r="AH77" s="196">
        <f t="shared" si="15"/>
        <v>184</v>
      </c>
      <c r="AI77" s="10">
        <v>60.414999999999999</v>
      </c>
      <c r="AJ77" s="10">
        <v>0</v>
      </c>
      <c r="AK77" s="10">
        <v>166.46899999999999</v>
      </c>
      <c r="AL77" s="222">
        <f t="shared" si="16"/>
        <v>226.88399999999999</v>
      </c>
      <c r="AM77" s="1">
        <v>3</v>
      </c>
      <c r="AN77" s="1">
        <v>8</v>
      </c>
      <c r="AO77" s="1">
        <v>29</v>
      </c>
      <c r="AP77" s="200">
        <f t="shared" si="17"/>
        <v>40</v>
      </c>
      <c r="AQ77" s="1">
        <v>113</v>
      </c>
      <c r="AR77" s="1">
        <v>58</v>
      </c>
      <c r="AS77" s="1">
        <v>39</v>
      </c>
      <c r="AT77" s="200">
        <f>+Roc_InfraMR[[#This Row],[B.02.3 - Parque de Coches Eléctricos Motrices Tipo R]]+Roc_InfraMR[[#This Row],[B.02.2 - Parque de Coches Eléctricos Motrices Remolcados Tipo R]]+Roc_InfraMR[[#This Row],[B.02.1 - Parque de Coches Eléctricos Motrices]]</f>
        <v>210</v>
      </c>
      <c r="AU77" s="1">
        <v>0</v>
      </c>
      <c r="AV77" s="1">
        <v>0</v>
      </c>
      <c r="AW77" s="1">
        <v>0</v>
      </c>
      <c r="AX77" s="200">
        <f>+SUM(Roc_InfraMR[[#This Row],[B.03.1 - Parque de Coches Motores Motrices Remolcados]:[B.03.3 - Parque de Coches Motores Motrices Cabina]])</f>
        <v>0</v>
      </c>
      <c r="AY77" s="1">
        <v>158</v>
      </c>
      <c r="AZ77" s="1">
        <v>52</v>
      </c>
      <c r="BA77" s="1">
        <v>15</v>
      </c>
      <c r="BB77" s="1">
        <v>0</v>
      </c>
      <c r="BC77" s="200">
        <f>SUM(AY77:BB77)</f>
        <v>225</v>
      </c>
      <c r="BD77" s="356">
        <v>102</v>
      </c>
      <c r="BE77" s="1">
        <v>0</v>
      </c>
      <c r="BF77" s="1">
        <v>20</v>
      </c>
      <c r="BG77" s="235">
        <v>1676</v>
      </c>
    </row>
    <row r="78" spans="1:59">
      <c r="A78" s="1">
        <v>1999</v>
      </c>
      <c r="B78" s="1" t="s">
        <v>65</v>
      </c>
      <c r="C78" s="10">
        <v>0</v>
      </c>
      <c r="D78" s="10">
        <f t="shared" si="9"/>
        <v>148.75800000000001</v>
      </c>
      <c r="E78" s="10">
        <v>0</v>
      </c>
      <c r="F78" s="10">
        <f t="shared" si="10"/>
        <v>46.227000000000004</v>
      </c>
      <c r="G78" s="192">
        <f t="shared" si="11"/>
        <v>194.98500000000001</v>
      </c>
      <c r="H78" s="192">
        <f>+Roc_InfraMR[[#This Row],[Total Líneas de Explotación ]]</f>
        <v>194.98500000000001</v>
      </c>
      <c r="I78" s="192">
        <v>353.28400000000005</v>
      </c>
      <c r="J78" s="10">
        <f>+Roc_InfraMR[[#This Row],[A.01.2 -  Longitud de Líneas de Explotación No Electrificadas Vía Doble o Múltiple (km)]]*2+Roc_InfraMR[[#This Row],[A.01.1 -  Longitud de Líneas de Explotación No Electrificadas Vía Simple (km)]]</f>
        <v>297.51600000000002</v>
      </c>
      <c r="K78" s="10">
        <v>0</v>
      </c>
      <c r="L78" s="10">
        <f>+Roc_InfraMR[[#This Row],[A.02.2 -  Longitud de Líneas de Explotación Electrificadas Vía Doble o Múltiple (km)]]*2</f>
        <v>92.454000000000008</v>
      </c>
      <c r="M78" s="10">
        <v>0</v>
      </c>
      <c r="N78" s="192">
        <f>+Roc_InfraMR[[#This Row],[A.03.1 -  Longitud de Vías de Explotación No Electrificadas Troncales y Ramales (vía principal) (km)]]+Roc_InfraMR[[#This Row],[A.04.1 -  Longitud de Vías de Explotación Electrificadas Troncales y Ramales (vía principal) (km)]]</f>
        <v>389.97</v>
      </c>
      <c r="O78" s="192">
        <f>+Roc_InfraMR[[#This Row],[Total Vías (excluido Auxiliares)]]</f>
        <v>389.97</v>
      </c>
      <c r="P78" s="1">
        <v>61</v>
      </c>
      <c r="Q78" s="1">
        <v>5</v>
      </c>
      <c r="R78" s="1">
        <v>3</v>
      </c>
      <c r="S78" s="194">
        <f t="shared" si="12"/>
        <v>69</v>
      </c>
      <c r="T78" s="194">
        <v>69</v>
      </c>
      <c r="U78" s="1">
        <v>60</v>
      </c>
      <c r="V78" s="1">
        <v>68</v>
      </c>
      <c r="W78" s="1">
        <v>10</v>
      </c>
      <c r="X78" s="1">
        <v>23</v>
      </c>
      <c r="Y78" s="1">
        <v>0</v>
      </c>
      <c r="Z78" s="196">
        <f t="shared" si="13"/>
        <v>161</v>
      </c>
      <c r="AA78" s="1">
        <v>62</v>
      </c>
      <c r="AB78" s="1">
        <v>26</v>
      </c>
      <c r="AC78" s="1">
        <v>161</v>
      </c>
      <c r="AD78" s="196">
        <f t="shared" si="14"/>
        <v>249</v>
      </c>
      <c r="AE78" s="1">
        <v>23</v>
      </c>
      <c r="AF78" s="1">
        <v>29</v>
      </c>
      <c r="AG78" s="1">
        <v>132</v>
      </c>
      <c r="AH78" s="196">
        <f t="shared" si="15"/>
        <v>184</v>
      </c>
      <c r="AI78" s="10">
        <v>60.414999999999999</v>
      </c>
      <c r="AJ78" s="10">
        <v>0</v>
      </c>
      <c r="AK78" s="10">
        <v>166.46899999999999</v>
      </c>
      <c r="AL78" s="222">
        <f t="shared" si="16"/>
        <v>226.88399999999999</v>
      </c>
      <c r="AM78" s="1">
        <v>3</v>
      </c>
      <c r="AN78" s="1">
        <v>8</v>
      </c>
      <c r="AO78" s="1">
        <v>29</v>
      </c>
      <c r="AP78" s="200">
        <f t="shared" si="17"/>
        <v>40</v>
      </c>
      <c r="AQ78" s="1">
        <v>113</v>
      </c>
      <c r="AR78" s="1">
        <v>58</v>
      </c>
      <c r="AS78" s="1">
        <v>39</v>
      </c>
      <c r="AT78" s="200">
        <f>+Roc_InfraMR[[#This Row],[B.02.3 - Parque de Coches Eléctricos Motrices Tipo R]]+Roc_InfraMR[[#This Row],[B.02.2 - Parque de Coches Eléctricos Motrices Remolcados Tipo R]]+Roc_InfraMR[[#This Row],[B.02.1 - Parque de Coches Eléctricos Motrices]]</f>
        <v>210</v>
      </c>
      <c r="AU78" s="1">
        <v>0</v>
      </c>
      <c r="AV78" s="1">
        <v>0</v>
      </c>
      <c r="AW78" s="1">
        <v>0</v>
      </c>
      <c r="AX78" s="200">
        <f>+SUM(Roc_InfraMR[[#This Row],[B.03.1 - Parque de Coches Motores Motrices Remolcados]:[B.03.3 - Parque de Coches Motores Motrices Cabina]])</f>
        <v>0</v>
      </c>
      <c r="AY78" s="1">
        <v>158</v>
      </c>
      <c r="AZ78" s="1">
        <v>52</v>
      </c>
      <c r="BA78" s="1">
        <v>15</v>
      </c>
      <c r="BB78" s="1">
        <v>0</v>
      </c>
      <c r="BC78" s="200">
        <f>SUM(AY78:BB78)</f>
        <v>225</v>
      </c>
      <c r="BD78" s="356">
        <v>102</v>
      </c>
      <c r="BE78" s="1">
        <v>0</v>
      </c>
      <c r="BF78" s="1">
        <v>20</v>
      </c>
      <c r="BG78" s="235">
        <v>1676</v>
      </c>
    </row>
    <row r="79" spans="1:59">
      <c r="A79" s="1">
        <v>1999</v>
      </c>
      <c r="B79" s="1" t="s">
        <v>66</v>
      </c>
      <c r="C79" s="10">
        <v>0</v>
      </c>
      <c r="D79" s="10">
        <f t="shared" si="9"/>
        <v>148.75800000000001</v>
      </c>
      <c r="E79" s="10">
        <v>0</v>
      </c>
      <c r="F79" s="10">
        <f t="shared" si="10"/>
        <v>46.227000000000004</v>
      </c>
      <c r="G79" s="192">
        <f t="shared" si="11"/>
        <v>194.98500000000001</v>
      </c>
      <c r="H79" s="192">
        <f>+Roc_InfraMR[[#This Row],[Total Líneas de Explotación ]]</f>
        <v>194.98500000000001</v>
      </c>
      <c r="I79" s="192">
        <v>353.28400000000005</v>
      </c>
      <c r="J79" s="10">
        <f>+Roc_InfraMR[[#This Row],[A.01.2 -  Longitud de Líneas de Explotación No Electrificadas Vía Doble o Múltiple (km)]]*2+Roc_InfraMR[[#This Row],[A.01.1 -  Longitud de Líneas de Explotación No Electrificadas Vía Simple (km)]]</f>
        <v>297.51600000000002</v>
      </c>
      <c r="K79" s="10">
        <v>0</v>
      </c>
      <c r="L79" s="10">
        <f>+Roc_InfraMR[[#This Row],[A.02.2 -  Longitud de Líneas de Explotación Electrificadas Vía Doble o Múltiple (km)]]*2</f>
        <v>92.454000000000008</v>
      </c>
      <c r="M79" s="10">
        <v>0</v>
      </c>
      <c r="N79" s="192">
        <f>+Roc_InfraMR[[#This Row],[A.03.1 -  Longitud de Vías de Explotación No Electrificadas Troncales y Ramales (vía principal) (km)]]+Roc_InfraMR[[#This Row],[A.04.1 -  Longitud de Vías de Explotación Electrificadas Troncales y Ramales (vía principal) (km)]]</f>
        <v>389.97</v>
      </c>
      <c r="O79" s="192">
        <f>+Roc_InfraMR[[#This Row],[Total Vías (excluido Auxiliares)]]</f>
        <v>389.97</v>
      </c>
      <c r="P79" s="1">
        <v>61</v>
      </c>
      <c r="Q79" s="1">
        <v>5</v>
      </c>
      <c r="R79" s="1">
        <v>3</v>
      </c>
      <c r="S79" s="194">
        <f t="shared" si="12"/>
        <v>69</v>
      </c>
      <c r="T79" s="194">
        <v>69</v>
      </c>
      <c r="U79" s="1">
        <v>60</v>
      </c>
      <c r="V79" s="1">
        <v>68</v>
      </c>
      <c r="W79" s="1">
        <v>10</v>
      </c>
      <c r="X79" s="1">
        <v>23</v>
      </c>
      <c r="Y79" s="1">
        <v>0</v>
      </c>
      <c r="Z79" s="196">
        <f t="shared" si="13"/>
        <v>161</v>
      </c>
      <c r="AA79" s="1">
        <v>62</v>
      </c>
      <c r="AB79" s="1">
        <v>26</v>
      </c>
      <c r="AC79" s="1">
        <v>161</v>
      </c>
      <c r="AD79" s="196">
        <f t="shared" si="14"/>
        <v>249</v>
      </c>
      <c r="AE79" s="1">
        <v>23</v>
      </c>
      <c r="AF79" s="1">
        <v>29</v>
      </c>
      <c r="AG79" s="1">
        <v>132</v>
      </c>
      <c r="AH79" s="196">
        <f t="shared" si="15"/>
        <v>184</v>
      </c>
      <c r="AI79" s="10">
        <v>60.414999999999999</v>
      </c>
      <c r="AJ79" s="10">
        <v>0</v>
      </c>
      <c r="AK79" s="10">
        <v>166.46899999999999</v>
      </c>
      <c r="AL79" s="222">
        <f t="shared" si="16"/>
        <v>226.88399999999999</v>
      </c>
      <c r="AM79" s="1">
        <v>3</v>
      </c>
      <c r="AN79" s="1">
        <v>8</v>
      </c>
      <c r="AO79" s="1">
        <v>29</v>
      </c>
      <c r="AP79" s="200">
        <f t="shared" si="17"/>
        <v>40</v>
      </c>
      <c r="AQ79" s="1">
        <v>113</v>
      </c>
      <c r="AR79" s="1">
        <v>58</v>
      </c>
      <c r="AS79" s="1">
        <v>39</v>
      </c>
      <c r="AT79" s="200">
        <f>+Roc_InfraMR[[#This Row],[B.02.3 - Parque de Coches Eléctricos Motrices Tipo R]]+Roc_InfraMR[[#This Row],[B.02.2 - Parque de Coches Eléctricos Motrices Remolcados Tipo R]]+Roc_InfraMR[[#This Row],[B.02.1 - Parque de Coches Eléctricos Motrices]]</f>
        <v>210</v>
      </c>
      <c r="AU79" s="1">
        <v>0</v>
      </c>
      <c r="AV79" s="1">
        <v>0</v>
      </c>
      <c r="AW79" s="1">
        <v>0</v>
      </c>
      <c r="AX79" s="200">
        <f>+SUM(Roc_InfraMR[[#This Row],[B.03.1 - Parque de Coches Motores Motrices Remolcados]:[B.03.3 - Parque de Coches Motores Motrices Cabina]])</f>
        <v>0</v>
      </c>
      <c r="AY79" s="1">
        <v>158</v>
      </c>
      <c r="AZ79" s="1">
        <v>52</v>
      </c>
      <c r="BA79" s="1">
        <v>15</v>
      </c>
      <c r="BB79" s="1">
        <v>0</v>
      </c>
      <c r="BC79" s="200">
        <f>SUM(AY79:BB79)</f>
        <v>225</v>
      </c>
      <c r="BD79" s="356">
        <v>102</v>
      </c>
      <c r="BE79" s="1">
        <v>0</v>
      </c>
      <c r="BF79" s="1">
        <v>20</v>
      </c>
      <c r="BG79" s="235">
        <v>1676</v>
      </c>
    </row>
    <row r="80" spans="1:59">
      <c r="A80" s="1">
        <v>1999</v>
      </c>
      <c r="B80" s="1" t="s">
        <v>67</v>
      </c>
      <c r="C80" s="10">
        <v>0</v>
      </c>
      <c r="D80" s="10">
        <f t="shared" si="9"/>
        <v>148.75800000000001</v>
      </c>
      <c r="E80" s="10">
        <v>0</v>
      </c>
      <c r="F80" s="10">
        <f t="shared" si="10"/>
        <v>46.227000000000004</v>
      </c>
      <c r="G80" s="192">
        <f t="shared" si="11"/>
        <v>194.98500000000001</v>
      </c>
      <c r="H80" s="192">
        <f>+Roc_InfraMR[[#This Row],[Total Líneas de Explotación ]]</f>
        <v>194.98500000000001</v>
      </c>
      <c r="I80" s="192">
        <v>353.28400000000005</v>
      </c>
      <c r="J80" s="10">
        <f>+Roc_InfraMR[[#This Row],[A.01.2 -  Longitud de Líneas de Explotación No Electrificadas Vía Doble o Múltiple (km)]]*2+Roc_InfraMR[[#This Row],[A.01.1 -  Longitud de Líneas de Explotación No Electrificadas Vía Simple (km)]]</f>
        <v>297.51600000000002</v>
      </c>
      <c r="K80" s="10">
        <v>0</v>
      </c>
      <c r="L80" s="10">
        <f>+Roc_InfraMR[[#This Row],[A.02.2 -  Longitud de Líneas de Explotación Electrificadas Vía Doble o Múltiple (km)]]*2</f>
        <v>92.454000000000008</v>
      </c>
      <c r="M80" s="10">
        <v>0</v>
      </c>
      <c r="N80" s="192">
        <f>+Roc_InfraMR[[#This Row],[A.03.1 -  Longitud de Vías de Explotación No Electrificadas Troncales y Ramales (vía principal) (km)]]+Roc_InfraMR[[#This Row],[A.04.1 -  Longitud de Vías de Explotación Electrificadas Troncales y Ramales (vía principal) (km)]]</f>
        <v>389.97</v>
      </c>
      <c r="O80" s="192">
        <f>+Roc_InfraMR[[#This Row],[Total Vías (excluido Auxiliares)]]</f>
        <v>389.97</v>
      </c>
      <c r="P80" s="1">
        <v>61</v>
      </c>
      <c r="Q80" s="1">
        <v>5</v>
      </c>
      <c r="R80" s="1">
        <v>3</v>
      </c>
      <c r="S80" s="194">
        <f t="shared" si="12"/>
        <v>69</v>
      </c>
      <c r="T80" s="194">
        <v>69</v>
      </c>
      <c r="U80" s="1">
        <v>60</v>
      </c>
      <c r="V80" s="1">
        <v>68</v>
      </c>
      <c r="W80" s="1">
        <v>10</v>
      </c>
      <c r="X80" s="1">
        <v>23</v>
      </c>
      <c r="Y80" s="1">
        <v>0</v>
      </c>
      <c r="Z80" s="196">
        <f t="shared" si="13"/>
        <v>161</v>
      </c>
      <c r="AA80" s="1">
        <v>62</v>
      </c>
      <c r="AB80" s="1">
        <v>26</v>
      </c>
      <c r="AC80" s="1">
        <v>161</v>
      </c>
      <c r="AD80" s="196">
        <f t="shared" si="14"/>
        <v>249</v>
      </c>
      <c r="AE80" s="1">
        <v>23</v>
      </c>
      <c r="AF80" s="1">
        <v>29</v>
      </c>
      <c r="AG80" s="1">
        <v>132</v>
      </c>
      <c r="AH80" s="196">
        <f t="shared" si="15"/>
        <v>184</v>
      </c>
      <c r="AI80" s="10">
        <v>60.414999999999999</v>
      </c>
      <c r="AJ80" s="10">
        <v>0</v>
      </c>
      <c r="AK80" s="10">
        <v>166.46899999999999</v>
      </c>
      <c r="AL80" s="222">
        <f t="shared" si="16"/>
        <v>226.88399999999999</v>
      </c>
      <c r="AM80" s="1">
        <v>3</v>
      </c>
      <c r="AN80" s="1">
        <v>8</v>
      </c>
      <c r="AO80" s="1">
        <v>29</v>
      </c>
      <c r="AP80" s="200">
        <f t="shared" si="17"/>
        <v>40</v>
      </c>
      <c r="AQ80" s="1">
        <v>113</v>
      </c>
      <c r="AR80" s="1">
        <v>58</v>
      </c>
      <c r="AS80" s="1">
        <v>39</v>
      </c>
      <c r="AT80" s="200">
        <f>+Roc_InfraMR[[#This Row],[B.02.3 - Parque de Coches Eléctricos Motrices Tipo R]]+Roc_InfraMR[[#This Row],[B.02.2 - Parque de Coches Eléctricos Motrices Remolcados Tipo R]]+Roc_InfraMR[[#This Row],[B.02.1 - Parque de Coches Eléctricos Motrices]]</f>
        <v>210</v>
      </c>
      <c r="AU80" s="1">
        <v>0</v>
      </c>
      <c r="AV80" s="1">
        <v>0</v>
      </c>
      <c r="AW80" s="1">
        <v>0</v>
      </c>
      <c r="AX80" s="200">
        <f>+SUM(Roc_InfraMR[[#This Row],[B.03.1 - Parque de Coches Motores Motrices Remolcados]:[B.03.3 - Parque de Coches Motores Motrices Cabina]])</f>
        <v>0</v>
      </c>
      <c r="AY80" s="1">
        <v>158</v>
      </c>
      <c r="AZ80" s="1">
        <v>52</v>
      </c>
      <c r="BA80" s="1">
        <v>15</v>
      </c>
      <c r="BB80" s="1">
        <v>0</v>
      </c>
      <c r="BC80" s="200">
        <f>SUM(AY80:BB80)</f>
        <v>225</v>
      </c>
      <c r="BD80" s="356">
        <v>102</v>
      </c>
      <c r="BE80" s="1">
        <v>0</v>
      </c>
      <c r="BF80" s="1">
        <v>20</v>
      </c>
      <c r="BG80" s="235">
        <v>1676</v>
      </c>
    </row>
    <row r="81" spans="1:59">
      <c r="A81" s="1">
        <v>1999</v>
      </c>
      <c r="B81" s="1" t="s">
        <v>68</v>
      </c>
      <c r="C81" s="10">
        <v>0</v>
      </c>
      <c r="D81" s="10">
        <f t="shared" si="9"/>
        <v>148.75800000000001</v>
      </c>
      <c r="E81" s="10">
        <v>0</v>
      </c>
      <c r="F81" s="10">
        <f t="shared" si="10"/>
        <v>46.227000000000004</v>
      </c>
      <c r="G81" s="192">
        <f t="shared" si="11"/>
        <v>194.98500000000001</v>
      </c>
      <c r="H81" s="192">
        <f>+Roc_InfraMR[[#This Row],[Total Líneas de Explotación ]]</f>
        <v>194.98500000000001</v>
      </c>
      <c r="I81" s="192">
        <v>353.28400000000005</v>
      </c>
      <c r="J81" s="10">
        <f>+Roc_InfraMR[[#This Row],[A.01.2 -  Longitud de Líneas de Explotación No Electrificadas Vía Doble o Múltiple (km)]]*2+Roc_InfraMR[[#This Row],[A.01.1 -  Longitud de Líneas de Explotación No Electrificadas Vía Simple (km)]]</f>
        <v>297.51600000000002</v>
      </c>
      <c r="K81" s="10">
        <v>0</v>
      </c>
      <c r="L81" s="10">
        <f>+Roc_InfraMR[[#This Row],[A.02.2 -  Longitud de Líneas de Explotación Electrificadas Vía Doble o Múltiple (km)]]*2</f>
        <v>92.454000000000008</v>
      </c>
      <c r="M81" s="10">
        <v>0</v>
      </c>
      <c r="N81" s="192">
        <f>+Roc_InfraMR[[#This Row],[A.03.1 -  Longitud de Vías de Explotación No Electrificadas Troncales y Ramales (vía principal) (km)]]+Roc_InfraMR[[#This Row],[A.04.1 -  Longitud de Vías de Explotación Electrificadas Troncales y Ramales (vía principal) (km)]]</f>
        <v>389.97</v>
      </c>
      <c r="O81" s="192">
        <f>+Roc_InfraMR[[#This Row],[Total Vías (excluido Auxiliares)]]</f>
        <v>389.97</v>
      </c>
      <c r="P81" s="1">
        <v>61</v>
      </c>
      <c r="Q81" s="1">
        <v>5</v>
      </c>
      <c r="R81" s="1">
        <v>3</v>
      </c>
      <c r="S81" s="194">
        <f t="shared" si="12"/>
        <v>69</v>
      </c>
      <c r="T81" s="194">
        <v>69</v>
      </c>
      <c r="U81" s="1">
        <v>60</v>
      </c>
      <c r="V81" s="1">
        <v>68</v>
      </c>
      <c r="W81" s="1">
        <v>10</v>
      </c>
      <c r="X81" s="1">
        <v>23</v>
      </c>
      <c r="Y81" s="1">
        <v>0</v>
      </c>
      <c r="Z81" s="196">
        <f t="shared" si="13"/>
        <v>161</v>
      </c>
      <c r="AA81" s="1">
        <v>62</v>
      </c>
      <c r="AB81" s="1">
        <v>26</v>
      </c>
      <c r="AC81" s="1">
        <v>161</v>
      </c>
      <c r="AD81" s="196">
        <f t="shared" si="14"/>
        <v>249</v>
      </c>
      <c r="AE81" s="1">
        <v>23</v>
      </c>
      <c r="AF81" s="1">
        <v>29</v>
      </c>
      <c r="AG81" s="1">
        <v>132</v>
      </c>
      <c r="AH81" s="196">
        <f t="shared" si="15"/>
        <v>184</v>
      </c>
      <c r="AI81" s="10">
        <v>60.414999999999999</v>
      </c>
      <c r="AJ81" s="10">
        <v>0</v>
      </c>
      <c r="AK81" s="10">
        <v>166.46899999999999</v>
      </c>
      <c r="AL81" s="222">
        <f t="shared" si="16"/>
        <v>226.88399999999999</v>
      </c>
      <c r="AM81" s="1">
        <v>3</v>
      </c>
      <c r="AN81" s="1">
        <v>8</v>
      </c>
      <c r="AO81" s="1">
        <v>29</v>
      </c>
      <c r="AP81" s="200">
        <f t="shared" si="17"/>
        <v>40</v>
      </c>
      <c r="AQ81" s="1">
        <v>113</v>
      </c>
      <c r="AR81" s="1">
        <v>58</v>
      </c>
      <c r="AS81" s="1">
        <v>39</v>
      </c>
      <c r="AT81" s="200">
        <f>+Roc_InfraMR[[#This Row],[B.02.3 - Parque de Coches Eléctricos Motrices Tipo R]]+Roc_InfraMR[[#This Row],[B.02.2 - Parque de Coches Eléctricos Motrices Remolcados Tipo R]]+Roc_InfraMR[[#This Row],[B.02.1 - Parque de Coches Eléctricos Motrices]]</f>
        <v>210</v>
      </c>
      <c r="AU81" s="1">
        <v>0</v>
      </c>
      <c r="AV81" s="1">
        <v>0</v>
      </c>
      <c r="AW81" s="1">
        <v>0</v>
      </c>
      <c r="AX81" s="200">
        <f>+SUM(Roc_InfraMR[[#This Row],[B.03.1 - Parque de Coches Motores Motrices Remolcados]:[B.03.3 - Parque de Coches Motores Motrices Cabina]])</f>
        <v>0</v>
      </c>
      <c r="AY81" s="1">
        <v>158</v>
      </c>
      <c r="AZ81" s="1">
        <v>52</v>
      </c>
      <c r="BA81" s="1">
        <v>15</v>
      </c>
      <c r="BB81" s="1">
        <v>0</v>
      </c>
      <c r="BC81" s="200">
        <f>SUM(AY81:BB81)</f>
        <v>225</v>
      </c>
      <c r="BD81" s="356">
        <v>102</v>
      </c>
      <c r="BE81" s="1">
        <v>0</v>
      </c>
      <c r="BF81" s="1">
        <v>20</v>
      </c>
      <c r="BG81" s="235">
        <v>1676</v>
      </c>
    </row>
    <row r="82" spans="1:59">
      <c r="A82" s="1">
        <v>1999</v>
      </c>
      <c r="B82" s="1" t="s">
        <v>69</v>
      </c>
      <c r="C82" s="10">
        <v>0</v>
      </c>
      <c r="D82" s="10">
        <f t="shared" si="9"/>
        <v>148.75800000000001</v>
      </c>
      <c r="E82" s="10">
        <v>0</v>
      </c>
      <c r="F82" s="10">
        <f t="shared" si="10"/>
        <v>46.227000000000004</v>
      </c>
      <c r="G82" s="192">
        <f t="shared" si="11"/>
        <v>194.98500000000001</v>
      </c>
      <c r="H82" s="192">
        <f>+Roc_InfraMR[[#This Row],[Total Líneas de Explotación ]]</f>
        <v>194.98500000000001</v>
      </c>
      <c r="I82" s="192">
        <v>353.28400000000005</v>
      </c>
      <c r="J82" s="10">
        <f>+Roc_InfraMR[[#This Row],[A.01.2 -  Longitud de Líneas de Explotación No Electrificadas Vía Doble o Múltiple (km)]]*2+Roc_InfraMR[[#This Row],[A.01.1 -  Longitud de Líneas de Explotación No Electrificadas Vía Simple (km)]]</f>
        <v>297.51600000000002</v>
      </c>
      <c r="K82" s="10">
        <v>0</v>
      </c>
      <c r="L82" s="10">
        <f>+Roc_InfraMR[[#This Row],[A.02.2 -  Longitud de Líneas de Explotación Electrificadas Vía Doble o Múltiple (km)]]*2</f>
        <v>92.454000000000008</v>
      </c>
      <c r="M82" s="10">
        <v>0</v>
      </c>
      <c r="N82" s="192">
        <f>+Roc_InfraMR[[#This Row],[A.03.1 -  Longitud de Vías de Explotación No Electrificadas Troncales y Ramales (vía principal) (km)]]+Roc_InfraMR[[#This Row],[A.04.1 -  Longitud de Vías de Explotación Electrificadas Troncales y Ramales (vía principal) (km)]]</f>
        <v>389.97</v>
      </c>
      <c r="O82" s="192">
        <f>+Roc_InfraMR[[#This Row],[Total Vías (excluido Auxiliares)]]</f>
        <v>389.97</v>
      </c>
      <c r="P82" s="1">
        <v>61</v>
      </c>
      <c r="Q82" s="1">
        <v>5</v>
      </c>
      <c r="R82" s="1">
        <v>3</v>
      </c>
      <c r="S82" s="194">
        <f t="shared" si="12"/>
        <v>69</v>
      </c>
      <c r="T82" s="194">
        <v>69</v>
      </c>
      <c r="U82" s="1">
        <v>60</v>
      </c>
      <c r="V82" s="1">
        <v>68</v>
      </c>
      <c r="W82" s="1">
        <v>10</v>
      </c>
      <c r="X82" s="1">
        <v>23</v>
      </c>
      <c r="Y82" s="1">
        <v>0</v>
      </c>
      <c r="Z82" s="196">
        <f t="shared" si="13"/>
        <v>161</v>
      </c>
      <c r="AA82" s="1">
        <v>62</v>
      </c>
      <c r="AB82" s="1">
        <v>26</v>
      </c>
      <c r="AC82" s="1">
        <v>161</v>
      </c>
      <c r="AD82" s="196">
        <f t="shared" si="14"/>
        <v>249</v>
      </c>
      <c r="AE82" s="1">
        <v>23</v>
      </c>
      <c r="AF82" s="1">
        <v>29</v>
      </c>
      <c r="AG82" s="1">
        <v>132</v>
      </c>
      <c r="AH82" s="196">
        <f t="shared" si="15"/>
        <v>184</v>
      </c>
      <c r="AI82" s="10">
        <v>60.414999999999999</v>
      </c>
      <c r="AJ82" s="10">
        <v>0</v>
      </c>
      <c r="AK82" s="10">
        <v>166.46899999999999</v>
      </c>
      <c r="AL82" s="222">
        <f t="shared" si="16"/>
        <v>226.88399999999999</v>
      </c>
      <c r="AM82" s="1">
        <v>3</v>
      </c>
      <c r="AN82" s="1">
        <v>8</v>
      </c>
      <c r="AO82" s="1">
        <v>29</v>
      </c>
      <c r="AP82" s="200">
        <f t="shared" si="17"/>
        <v>40</v>
      </c>
      <c r="AQ82" s="1">
        <v>113</v>
      </c>
      <c r="AR82" s="1">
        <v>58</v>
      </c>
      <c r="AS82" s="1">
        <v>39</v>
      </c>
      <c r="AT82" s="200">
        <f>+Roc_InfraMR[[#This Row],[B.02.3 - Parque de Coches Eléctricos Motrices Tipo R]]+Roc_InfraMR[[#This Row],[B.02.2 - Parque de Coches Eléctricos Motrices Remolcados Tipo R]]+Roc_InfraMR[[#This Row],[B.02.1 - Parque de Coches Eléctricos Motrices]]</f>
        <v>210</v>
      </c>
      <c r="AU82" s="1">
        <v>0</v>
      </c>
      <c r="AV82" s="1">
        <v>0</v>
      </c>
      <c r="AW82" s="1">
        <v>0</v>
      </c>
      <c r="AX82" s="200">
        <f>+SUM(Roc_InfraMR[[#This Row],[B.03.1 - Parque de Coches Motores Motrices Remolcados]:[B.03.3 - Parque de Coches Motores Motrices Cabina]])</f>
        <v>0</v>
      </c>
      <c r="AY82" s="1">
        <v>158</v>
      </c>
      <c r="AZ82" s="1">
        <v>52</v>
      </c>
      <c r="BA82" s="1">
        <v>15</v>
      </c>
      <c r="BB82" s="1">
        <v>0</v>
      </c>
      <c r="BC82" s="200">
        <f>SUM(AY82:BB82)</f>
        <v>225</v>
      </c>
      <c r="BD82" s="356">
        <v>102</v>
      </c>
      <c r="BE82" s="1">
        <v>0</v>
      </c>
      <c r="BF82" s="1">
        <v>20</v>
      </c>
      <c r="BG82" s="235">
        <v>1676</v>
      </c>
    </row>
    <row r="83" spans="1:59">
      <c r="A83" s="1">
        <v>1999</v>
      </c>
      <c r="B83" s="1" t="s">
        <v>70</v>
      </c>
      <c r="C83" s="10">
        <v>0</v>
      </c>
      <c r="D83" s="10">
        <f t="shared" si="9"/>
        <v>148.75800000000001</v>
      </c>
      <c r="E83" s="10">
        <v>0</v>
      </c>
      <c r="F83" s="10">
        <f t="shared" si="10"/>
        <v>46.227000000000004</v>
      </c>
      <c r="G83" s="192">
        <f t="shared" si="11"/>
        <v>194.98500000000001</v>
      </c>
      <c r="H83" s="192">
        <f>+Roc_InfraMR[[#This Row],[Total Líneas de Explotación ]]</f>
        <v>194.98500000000001</v>
      </c>
      <c r="I83" s="192">
        <v>353.28400000000005</v>
      </c>
      <c r="J83" s="10">
        <f>+Roc_InfraMR[[#This Row],[A.01.2 -  Longitud de Líneas de Explotación No Electrificadas Vía Doble o Múltiple (km)]]*2+Roc_InfraMR[[#This Row],[A.01.1 -  Longitud de Líneas de Explotación No Electrificadas Vía Simple (km)]]</f>
        <v>297.51600000000002</v>
      </c>
      <c r="K83" s="10">
        <v>0</v>
      </c>
      <c r="L83" s="10">
        <f>+Roc_InfraMR[[#This Row],[A.02.2 -  Longitud de Líneas de Explotación Electrificadas Vía Doble o Múltiple (km)]]*2</f>
        <v>92.454000000000008</v>
      </c>
      <c r="M83" s="10">
        <v>0</v>
      </c>
      <c r="N83" s="192">
        <f>+Roc_InfraMR[[#This Row],[A.03.1 -  Longitud de Vías de Explotación No Electrificadas Troncales y Ramales (vía principal) (km)]]+Roc_InfraMR[[#This Row],[A.04.1 -  Longitud de Vías de Explotación Electrificadas Troncales y Ramales (vía principal) (km)]]</f>
        <v>389.97</v>
      </c>
      <c r="O83" s="192">
        <f>+Roc_InfraMR[[#This Row],[Total Vías (excluido Auxiliares)]]</f>
        <v>389.97</v>
      </c>
      <c r="P83" s="1">
        <v>61</v>
      </c>
      <c r="Q83" s="1">
        <v>5</v>
      </c>
      <c r="R83" s="1">
        <v>3</v>
      </c>
      <c r="S83" s="194">
        <f t="shared" si="12"/>
        <v>69</v>
      </c>
      <c r="T83" s="194">
        <v>69</v>
      </c>
      <c r="U83" s="1">
        <v>60</v>
      </c>
      <c r="V83" s="1">
        <v>68</v>
      </c>
      <c r="W83" s="1">
        <v>10</v>
      </c>
      <c r="X83" s="1">
        <v>23</v>
      </c>
      <c r="Y83" s="1">
        <v>0</v>
      </c>
      <c r="Z83" s="196">
        <f t="shared" si="13"/>
        <v>161</v>
      </c>
      <c r="AA83" s="1">
        <v>62</v>
      </c>
      <c r="AB83" s="1">
        <v>26</v>
      </c>
      <c r="AC83" s="1">
        <v>161</v>
      </c>
      <c r="AD83" s="196">
        <f t="shared" si="14"/>
        <v>249</v>
      </c>
      <c r="AE83" s="1">
        <v>23</v>
      </c>
      <c r="AF83" s="1">
        <v>29</v>
      </c>
      <c r="AG83" s="1">
        <v>132</v>
      </c>
      <c r="AH83" s="196">
        <f t="shared" si="15"/>
        <v>184</v>
      </c>
      <c r="AI83" s="10">
        <v>60.414999999999999</v>
      </c>
      <c r="AJ83" s="10">
        <v>0</v>
      </c>
      <c r="AK83" s="10">
        <v>166.46899999999999</v>
      </c>
      <c r="AL83" s="222">
        <f t="shared" si="16"/>
        <v>226.88399999999999</v>
      </c>
      <c r="AM83" s="1">
        <v>3</v>
      </c>
      <c r="AN83" s="1">
        <v>8</v>
      </c>
      <c r="AO83" s="1">
        <v>29</v>
      </c>
      <c r="AP83" s="200">
        <f t="shared" si="17"/>
        <v>40</v>
      </c>
      <c r="AQ83" s="1">
        <v>113</v>
      </c>
      <c r="AR83" s="1">
        <v>58</v>
      </c>
      <c r="AS83" s="1">
        <v>39</v>
      </c>
      <c r="AT83" s="200">
        <f>+Roc_InfraMR[[#This Row],[B.02.3 - Parque de Coches Eléctricos Motrices Tipo R]]+Roc_InfraMR[[#This Row],[B.02.2 - Parque de Coches Eléctricos Motrices Remolcados Tipo R]]+Roc_InfraMR[[#This Row],[B.02.1 - Parque de Coches Eléctricos Motrices]]</f>
        <v>210</v>
      </c>
      <c r="AU83" s="1">
        <v>0</v>
      </c>
      <c r="AV83" s="1">
        <v>0</v>
      </c>
      <c r="AW83" s="1">
        <v>0</v>
      </c>
      <c r="AX83" s="200">
        <f>+SUM(Roc_InfraMR[[#This Row],[B.03.1 - Parque de Coches Motores Motrices Remolcados]:[B.03.3 - Parque de Coches Motores Motrices Cabina]])</f>
        <v>0</v>
      </c>
      <c r="AY83" s="1">
        <v>158</v>
      </c>
      <c r="AZ83" s="1">
        <v>52</v>
      </c>
      <c r="BA83" s="1">
        <v>15</v>
      </c>
      <c r="BB83" s="1">
        <v>0</v>
      </c>
      <c r="BC83" s="200">
        <f>SUM(AY83:BB83)</f>
        <v>225</v>
      </c>
      <c r="BD83" s="356">
        <v>102</v>
      </c>
      <c r="BE83" s="1">
        <v>0</v>
      </c>
      <c r="BF83" s="1">
        <v>20</v>
      </c>
      <c r="BG83" s="235">
        <v>1676</v>
      </c>
    </row>
    <row r="84" spans="1:59">
      <c r="A84" s="1">
        <v>1999</v>
      </c>
      <c r="B84" s="1" t="s">
        <v>71</v>
      </c>
      <c r="C84" s="10">
        <v>0</v>
      </c>
      <c r="D84" s="10">
        <f t="shared" si="9"/>
        <v>148.75800000000001</v>
      </c>
      <c r="E84" s="10">
        <v>0</v>
      </c>
      <c r="F84" s="10">
        <f t="shared" si="10"/>
        <v>46.227000000000004</v>
      </c>
      <c r="G84" s="192">
        <f t="shared" si="11"/>
        <v>194.98500000000001</v>
      </c>
      <c r="H84" s="192">
        <f>+Roc_InfraMR[[#This Row],[Total Líneas de Explotación ]]</f>
        <v>194.98500000000001</v>
      </c>
      <c r="I84" s="192">
        <v>353.28400000000005</v>
      </c>
      <c r="J84" s="10">
        <f>+Roc_InfraMR[[#This Row],[A.01.2 -  Longitud de Líneas de Explotación No Electrificadas Vía Doble o Múltiple (km)]]*2+Roc_InfraMR[[#This Row],[A.01.1 -  Longitud de Líneas de Explotación No Electrificadas Vía Simple (km)]]</f>
        <v>297.51600000000002</v>
      </c>
      <c r="K84" s="10">
        <v>0</v>
      </c>
      <c r="L84" s="10">
        <f>+Roc_InfraMR[[#This Row],[A.02.2 -  Longitud de Líneas de Explotación Electrificadas Vía Doble o Múltiple (km)]]*2</f>
        <v>92.454000000000008</v>
      </c>
      <c r="M84" s="10">
        <v>0</v>
      </c>
      <c r="N84" s="192">
        <f>+Roc_InfraMR[[#This Row],[A.03.1 -  Longitud de Vías de Explotación No Electrificadas Troncales y Ramales (vía principal) (km)]]+Roc_InfraMR[[#This Row],[A.04.1 -  Longitud de Vías de Explotación Electrificadas Troncales y Ramales (vía principal) (km)]]</f>
        <v>389.97</v>
      </c>
      <c r="O84" s="192">
        <f>+Roc_InfraMR[[#This Row],[Total Vías (excluido Auxiliares)]]</f>
        <v>389.97</v>
      </c>
      <c r="P84" s="1">
        <v>61</v>
      </c>
      <c r="Q84" s="1">
        <v>5</v>
      </c>
      <c r="R84" s="1">
        <v>3</v>
      </c>
      <c r="S84" s="194">
        <f t="shared" si="12"/>
        <v>69</v>
      </c>
      <c r="T84" s="194">
        <v>69</v>
      </c>
      <c r="U84" s="1">
        <v>60</v>
      </c>
      <c r="V84" s="1">
        <v>68</v>
      </c>
      <c r="W84" s="1">
        <v>10</v>
      </c>
      <c r="X84" s="1">
        <v>23</v>
      </c>
      <c r="Y84" s="1">
        <v>0</v>
      </c>
      <c r="Z84" s="196">
        <f t="shared" si="13"/>
        <v>161</v>
      </c>
      <c r="AA84" s="1">
        <v>62</v>
      </c>
      <c r="AB84" s="1">
        <v>26</v>
      </c>
      <c r="AC84" s="1">
        <v>161</v>
      </c>
      <c r="AD84" s="196">
        <f t="shared" si="14"/>
        <v>249</v>
      </c>
      <c r="AE84" s="1">
        <v>23</v>
      </c>
      <c r="AF84" s="1">
        <v>29</v>
      </c>
      <c r="AG84" s="1">
        <v>132</v>
      </c>
      <c r="AH84" s="196">
        <f t="shared" si="15"/>
        <v>184</v>
      </c>
      <c r="AI84" s="10">
        <v>60.414999999999999</v>
      </c>
      <c r="AJ84" s="10">
        <v>0</v>
      </c>
      <c r="AK84" s="10">
        <v>166.46899999999999</v>
      </c>
      <c r="AL84" s="222">
        <f t="shared" si="16"/>
        <v>226.88399999999999</v>
      </c>
      <c r="AM84" s="1">
        <v>3</v>
      </c>
      <c r="AN84" s="1">
        <v>8</v>
      </c>
      <c r="AO84" s="1">
        <v>29</v>
      </c>
      <c r="AP84" s="200">
        <f t="shared" si="17"/>
        <v>40</v>
      </c>
      <c r="AQ84" s="1">
        <v>113</v>
      </c>
      <c r="AR84" s="1">
        <v>58</v>
      </c>
      <c r="AS84" s="1">
        <v>39</v>
      </c>
      <c r="AT84" s="200">
        <f>+Roc_InfraMR[[#This Row],[B.02.3 - Parque de Coches Eléctricos Motrices Tipo R]]+Roc_InfraMR[[#This Row],[B.02.2 - Parque de Coches Eléctricos Motrices Remolcados Tipo R]]+Roc_InfraMR[[#This Row],[B.02.1 - Parque de Coches Eléctricos Motrices]]</f>
        <v>210</v>
      </c>
      <c r="AU84" s="1">
        <v>0</v>
      </c>
      <c r="AV84" s="1">
        <v>0</v>
      </c>
      <c r="AW84" s="1">
        <v>0</v>
      </c>
      <c r="AX84" s="200">
        <f>+SUM(Roc_InfraMR[[#This Row],[B.03.1 - Parque de Coches Motores Motrices Remolcados]:[B.03.3 - Parque de Coches Motores Motrices Cabina]])</f>
        <v>0</v>
      </c>
      <c r="AY84" s="1">
        <v>158</v>
      </c>
      <c r="AZ84" s="1">
        <v>52</v>
      </c>
      <c r="BA84" s="1">
        <v>15</v>
      </c>
      <c r="BB84" s="1">
        <v>0</v>
      </c>
      <c r="BC84" s="200">
        <f>SUM(AY84:BB84)</f>
        <v>225</v>
      </c>
      <c r="BD84" s="356">
        <v>102</v>
      </c>
      <c r="BE84" s="1">
        <v>0</v>
      </c>
      <c r="BF84" s="1">
        <v>20</v>
      </c>
      <c r="BG84" s="235">
        <v>1676</v>
      </c>
    </row>
    <row r="85" spans="1:59">
      <c r="A85" s="1">
        <v>1999</v>
      </c>
      <c r="B85" s="1" t="s">
        <v>72</v>
      </c>
      <c r="C85" s="10">
        <v>0</v>
      </c>
      <c r="D85" s="10">
        <f t="shared" si="9"/>
        <v>148.75800000000001</v>
      </c>
      <c r="E85" s="10">
        <v>0</v>
      </c>
      <c r="F85" s="10">
        <f t="shared" si="10"/>
        <v>46.227000000000004</v>
      </c>
      <c r="G85" s="192">
        <f t="shared" si="11"/>
        <v>194.98500000000001</v>
      </c>
      <c r="H85" s="192">
        <f>+Roc_InfraMR[[#This Row],[Total Líneas de Explotación ]]</f>
        <v>194.98500000000001</v>
      </c>
      <c r="I85" s="192">
        <v>353.28400000000005</v>
      </c>
      <c r="J85" s="10">
        <f>+Roc_InfraMR[[#This Row],[A.01.2 -  Longitud de Líneas de Explotación No Electrificadas Vía Doble o Múltiple (km)]]*2+Roc_InfraMR[[#This Row],[A.01.1 -  Longitud de Líneas de Explotación No Electrificadas Vía Simple (km)]]</f>
        <v>297.51600000000002</v>
      </c>
      <c r="K85" s="10">
        <v>0</v>
      </c>
      <c r="L85" s="10">
        <f>+Roc_InfraMR[[#This Row],[A.02.2 -  Longitud de Líneas de Explotación Electrificadas Vía Doble o Múltiple (km)]]*2</f>
        <v>92.454000000000008</v>
      </c>
      <c r="M85" s="10">
        <v>0</v>
      </c>
      <c r="N85" s="192">
        <f>+Roc_InfraMR[[#This Row],[A.03.1 -  Longitud de Vías de Explotación No Electrificadas Troncales y Ramales (vía principal) (km)]]+Roc_InfraMR[[#This Row],[A.04.1 -  Longitud de Vías de Explotación Electrificadas Troncales y Ramales (vía principal) (km)]]</f>
        <v>389.97</v>
      </c>
      <c r="O85" s="192">
        <f>+Roc_InfraMR[[#This Row],[Total Vías (excluido Auxiliares)]]</f>
        <v>389.97</v>
      </c>
      <c r="P85" s="1">
        <v>61</v>
      </c>
      <c r="Q85" s="1">
        <v>5</v>
      </c>
      <c r="R85" s="1">
        <v>3</v>
      </c>
      <c r="S85" s="194">
        <f t="shared" si="12"/>
        <v>69</v>
      </c>
      <c r="T85" s="194">
        <v>69</v>
      </c>
      <c r="U85" s="1">
        <v>60</v>
      </c>
      <c r="V85" s="1">
        <v>68</v>
      </c>
      <c r="W85" s="1">
        <v>10</v>
      </c>
      <c r="X85" s="1">
        <v>23</v>
      </c>
      <c r="Y85" s="1">
        <v>0</v>
      </c>
      <c r="Z85" s="196">
        <f t="shared" si="13"/>
        <v>161</v>
      </c>
      <c r="AA85" s="1">
        <v>62</v>
      </c>
      <c r="AB85" s="1">
        <v>26</v>
      </c>
      <c r="AC85" s="1">
        <v>161</v>
      </c>
      <c r="AD85" s="196">
        <f t="shared" si="14"/>
        <v>249</v>
      </c>
      <c r="AE85" s="1">
        <v>23</v>
      </c>
      <c r="AF85" s="1">
        <v>29</v>
      </c>
      <c r="AG85" s="1">
        <v>132</v>
      </c>
      <c r="AH85" s="196">
        <f t="shared" si="15"/>
        <v>184</v>
      </c>
      <c r="AI85" s="10">
        <v>60.414999999999999</v>
      </c>
      <c r="AJ85" s="10">
        <v>0</v>
      </c>
      <c r="AK85" s="10">
        <v>166.46899999999999</v>
      </c>
      <c r="AL85" s="222">
        <f t="shared" si="16"/>
        <v>226.88399999999999</v>
      </c>
      <c r="AM85" s="1">
        <v>3</v>
      </c>
      <c r="AN85" s="1">
        <v>8</v>
      </c>
      <c r="AO85" s="1">
        <v>29</v>
      </c>
      <c r="AP85" s="200">
        <f t="shared" si="17"/>
        <v>40</v>
      </c>
      <c r="AQ85" s="1">
        <v>113</v>
      </c>
      <c r="AR85" s="1">
        <v>58</v>
      </c>
      <c r="AS85" s="1">
        <v>39</v>
      </c>
      <c r="AT85" s="200">
        <f>+Roc_InfraMR[[#This Row],[B.02.3 - Parque de Coches Eléctricos Motrices Tipo R]]+Roc_InfraMR[[#This Row],[B.02.2 - Parque de Coches Eléctricos Motrices Remolcados Tipo R]]+Roc_InfraMR[[#This Row],[B.02.1 - Parque de Coches Eléctricos Motrices]]</f>
        <v>210</v>
      </c>
      <c r="AU85" s="1">
        <v>0</v>
      </c>
      <c r="AV85" s="1">
        <v>0</v>
      </c>
      <c r="AW85" s="1">
        <v>0</v>
      </c>
      <c r="AX85" s="200">
        <f>+SUM(Roc_InfraMR[[#This Row],[B.03.1 - Parque de Coches Motores Motrices Remolcados]:[B.03.3 - Parque de Coches Motores Motrices Cabina]])</f>
        <v>0</v>
      </c>
      <c r="AY85" s="1">
        <v>158</v>
      </c>
      <c r="AZ85" s="1">
        <v>52</v>
      </c>
      <c r="BA85" s="1">
        <v>15</v>
      </c>
      <c r="BB85" s="1">
        <v>0</v>
      </c>
      <c r="BC85" s="200">
        <f>SUM(AY85:BB85)</f>
        <v>225</v>
      </c>
      <c r="BD85" s="356">
        <v>102</v>
      </c>
      <c r="BE85" s="1">
        <v>0</v>
      </c>
      <c r="BF85" s="1">
        <v>20</v>
      </c>
      <c r="BG85" s="235">
        <v>1676</v>
      </c>
    </row>
    <row r="86" spans="1:59">
      <c r="A86" s="1">
        <v>2000</v>
      </c>
      <c r="B86" s="1" t="s">
        <v>61</v>
      </c>
      <c r="C86" s="10">
        <v>0</v>
      </c>
      <c r="D86" s="10">
        <f t="shared" si="9"/>
        <v>148.75800000000001</v>
      </c>
      <c r="E86" s="10">
        <v>0</v>
      </c>
      <c r="F86" s="10">
        <f t="shared" si="10"/>
        <v>46.227000000000004</v>
      </c>
      <c r="G86" s="192">
        <f t="shared" si="11"/>
        <v>194.98500000000001</v>
      </c>
      <c r="H86" s="192">
        <f>+Roc_InfraMR[[#This Row],[Total Líneas de Explotación ]]</f>
        <v>194.98500000000001</v>
      </c>
      <c r="I86" s="192">
        <v>353.28400000000005</v>
      </c>
      <c r="J86" s="10">
        <f>+Roc_InfraMR[[#This Row],[A.01.2 -  Longitud de Líneas de Explotación No Electrificadas Vía Doble o Múltiple (km)]]*2+Roc_InfraMR[[#This Row],[A.01.1 -  Longitud de Líneas de Explotación No Electrificadas Vía Simple (km)]]</f>
        <v>297.51600000000002</v>
      </c>
      <c r="K86" s="10">
        <v>0</v>
      </c>
      <c r="L86" s="10">
        <f>+Roc_InfraMR[[#This Row],[A.02.2 -  Longitud de Líneas de Explotación Electrificadas Vía Doble o Múltiple (km)]]*2</f>
        <v>92.454000000000008</v>
      </c>
      <c r="M86" s="10">
        <v>0</v>
      </c>
      <c r="N86" s="192">
        <f>+Roc_InfraMR[[#This Row],[A.03.1 -  Longitud de Vías de Explotación No Electrificadas Troncales y Ramales (vía principal) (km)]]+Roc_InfraMR[[#This Row],[A.04.1 -  Longitud de Vías de Explotación Electrificadas Troncales y Ramales (vía principal) (km)]]</f>
        <v>389.97</v>
      </c>
      <c r="O86" s="192">
        <f>+Roc_InfraMR[[#This Row],[Total Vías (excluido Auxiliares)]]</f>
        <v>389.97</v>
      </c>
      <c r="P86" s="1">
        <v>61</v>
      </c>
      <c r="Q86" s="1">
        <v>5</v>
      </c>
      <c r="R86" s="1">
        <v>3</v>
      </c>
      <c r="S86" s="194">
        <f t="shared" si="12"/>
        <v>69</v>
      </c>
      <c r="T86" s="194">
        <v>69</v>
      </c>
      <c r="U86" s="1">
        <v>60</v>
      </c>
      <c r="V86" s="1">
        <v>68</v>
      </c>
      <c r="W86" s="1">
        <v>10</v>
      </c>
      <c r="X86" s="1">
        <v>23</v>
      </c>
      <c r="Y86" s="1">
        <v>0</v>
      </c>
      <c r="Z86" s="196">
        <f t="shared" si="13"/>
        <v>161</v>
      </c>
      <c r="AA86" s="1">
        <v>62</v>
      </c>
      <c r="AB86" s="1">
        <v>26</v>
      </c>
      <c r="AC86" s="1">
        <v>161</v>
      </c>
      <c r="AD86" s="196">
        <f t="shared" si="14"/>
        <v>249</v>
      </c>
      <c r="AE86" s="1">
        <v>23</v>
      </c>
      <c r="AF86" s="1">
        <v>29</v>
      </c>
      <c r="AG86" s="1">
        <v>132</v>
      </c>
      <c r="AH86" s="196">
        <f t="shared" si="15"/>
        <v>184</v>
      </c>
      <c r="AI86" s="10">
        <v>60.414999999999999</v>
      </c>
      <c r="AJ86" s="10">
        <v>0</v>
      </c>
      <c r="AK86" s="10">
        <v>166.46899999999999</v>
      </c>
      <c r="AL86" s="222">
        <f t="shared" si="16"/>
        <v>226.88399999999999</v>
      </c>
      <c r="AM86" s="1">
        <v>3</v>
      </c>
      <c r="AN86" s="1">
        <v>8</v>
      </c>
      <c r="AO86" s="1">
        <v>29</v>
      </c>
      <c r="AP86" s="200">
        <f t="shared" si="17"/>
        <v>40</v>
      </c>
      <c r="AQ86" s="1">
        <v>113</v>
      </c>
      <c r="AR86" s="1">
        <v>58</v>
      </c>
      <c r="AS86" s="1">
        <v>39</v>
      </c>
      <c r="AT86" s="200">
        <f>+Roc_InfraMR[[#This Row],[B.02.3 - Parque de Coches Eléctricos Motrices Tipo R]]+Roc_InfraMR[[#This Row],[B.02.2 - Parque de Coches Eléctricos Motrices Remolcados Tipo R]]+Roc_InfraMR[[#This Row],[B.02.1 - Parque de Coches Eléctricos Motrices]]</f>
        <v>210</v>
      </c>
      <c r="AU86" s="1">
        <v>0</v>
      </c>
      <c r="AV86" s="1">
        <v>0</v>
      </c>
      <c r="AW86" s="1">
        <v>0</v>
      </c>
      <c r="AX86" s="200">
        <f>+SUM(Roc_InfraMR[[#This Row],[B.03.1 - Parque de Coches Motores Motrices Remolcados]:[B.03.3 - Parque de Coches Motores Motrices Cabina]])</f>
        <v>0</v>
      </c>
      <c r="AY86" s="1">
        <v>158</v>
      </c>
      <c r="AZ86" s="1">
        <v>52</v>
      </c>
      <c r="BA86" s="1">
        <v>15</v>
      </c>
      <c r="BB86" s="1">
        <v>0</v>
      </c>
      <c r="BC86" s="200">
        <f>SUM(AY86:BB86)</f>
        <v>225</v>
      </c>
      <c r="BD86" s="356">
        <v>102</v>
      </c>
      <c r="BE86" s="1">
        <v>0</v>
      </c>
      <c r="BF86" s="1">
        <v>20</v>
      </c>
      <c r="BG86" s="235">
        <v>1676</v>
      </c>
    </row>
    <row r="87" spans="1:59">
      <c r="A87" s="1">
        <v>2000</v>
      </c>
      <c r="B87" s="1" t="s">
        <v>62</v>
      </c>
      <c r="C87" s="10">
        <v>0</v>
      </c>
      <c r="D87" s="10">
        <f t="shared" si="9"/>
        <v>148.75800000000001</v>
      </c>
      <c r="E87" s="10">
        <v>0</v>
      </c>
      <c r="F87" s="10">
        <f t="shared" si="10"/>
        <v>46.227000000000004</v>
      </c>
      <c r="G87" s="192">
        <f t="shared" si="11"/>
        <v>194.98500000000001</v>
      </c>
      <c r="H87" s="192">
        <f>+Roc_InfraMR[[#This Row],[Total Líneas de Explotación ]]</f>
        <v>194.98500000000001</v>
      </c>
      <c r="I87" s="192">
        <v>353.28400000000005</v>
      </c>
      <c r="J87" s="10">
        <f>+Roc_InfraMR[[#This Row],[A.01.2 -  Longitud de Líneas de Explotación No Electrificadas Vía Doble o Múltiple (km)]]*2+Roc_InfraMR[[#This Row],[A.01.1 -  Longitud de Líneas de Explotación No Electrificadas Vía Simple (km)]]</f>
        <v>297.51600000000002</v>
      </c>
      <c r="K87" s="10">
        <v>0</v>
      </c>
      <c r="L87" s="10">
        <f>+Roc_InfraMR[[#This Row],[A.02.2 -  Longitud de Líneas de Explotación Electrificadas Vía Doble o Múltiple (km)]]*2</f>
        <v>92.454000000000008</v>
      </c>
      <c r="M87" s="10">
        <v>0</v>
      </c>
      <c r="N87" s="192">
        <f>+Roc_InfraMR[[#This Row],[A.03.1 -  Longitud de Vías de Explotación No Electrificadas Troncales y Ramales (vía principal) (km)]]+Roc_InfraMR[[#This Row],[A.04.1 -  Longitud de Vías de Explotación Electrificadas Troncales y Ramales (vía principal) (km)]]</f>
        <v>389.97</v>
      </c>
      <c r="O87" s="192">
        <f>+Roc_InfraMR[[#This Row],[Total Vías (excluido Auxiliares)]]</f>
        <v>389.97</v>
      </c>
      <c r="P87" s="1">
        <v>61</v>
      </c>
      <c r="Q87" s="1">
        <v>5</v>
      </c>
      <c r="R87" s="1">
        <v>3</v>
      </c>
      <c r="S87" s="194">
        <f t="shared" si="12"/>
        <v>69</v>
      </c>
      <c r="T87" s="194">
        <v>69</v>
      </c>
      <c r="U87" s="1">
        <v>60</v>
      </c>
      <c r="V87" s="1">
        <v>68</v>
      </c>
      <c r="W87" s="1">
        <v>10</v>
      </c>
      <c r="X87" s="1">
        <v>23</v>
      </c>
      <c r="Y87" s="1">
        <v>0</v>
      </c>
      <c r="Z87" s="196">
        <f t="shared" si="13"/>
        <v>161</v>
      </c>
      <c r="AA87" s="1">
        <v>62</v>
      </c>
      <c r="AB87" s="1">
        <v>26</v>
      </c>
      <c r="AC87" s="1">
        <v>161</v>
      </c>
      <c r="AD87" s="196">
        <f t="shared" si="14"/>
        <v>249</v>
      </c>
      <c r="AE87" s="1">
        <v>23</v>
      </c>
      <c r="AF87" s="1">
        <v>29</v>
      </c>
      <c r="AG87" s="1">
        <v>132</v>
      </c>
      <c r="AH87" s="196">
        <f t="shared" si="15"/>
        <v>184</v>
      </c>
      <c r="AI87" s="10">
        <v>60.414999999999999</v>
      </c>
      <c r="AJ87" s="10">
        <v>0</v>
      </c>
      <c r="AK87" s="10">
        <v>166.46899999999999</v>
      </c>
      <c r="AL87" s="222">
        <f t="shared" si="16"/>
        <v>226.88399999999999</v>
      </c>
      <c r="AM87" s="1">
        <v>3</v>
      </c>
      <c r="AN87" s="1">
        <v>8</v>
      </c>
      <c r="AO87" s="1">
        <v>29</v>
      </c>
      <c r="AP87" s="200">
        <f t="shared" si="17"/>
        <v>40</v>
      </c>
      <c r="AQ87" s="1">
        <v>113</v>
      </c>
      <c r="AR87" s="1">
        <v>58</v>
      </c>
      <c r="AS87" s="1">
        <v>39</v>
      </c>
      <c r="AT87" s="200">
        <f>+Roc_InfraMR[[#This Row],[B.02.3 - Parque de Coches Eléctricos Motrices Tipo R]]+Roc_InfraMR[[#This Row],[B.02.2 - Parque de Coches Eléctricos Motrices Remolcados Tipo R]]+Roc_InfraMR[[#This Row],[B.02.1 - Parque de Coches Eléctricos Motrices]]</f>
        <v>210</v>
      </c>
      <c r="AU87" s="1">
        <v>0</v>
      </c>
      <c r="AV87" s="1">
        <v>0</v>
      </c>
      <c r="AW87" s="1">
        <v>0</v>
      </c>
      <c r="AX87" s="200">
        <f>+SUM(Roc_InfraMR[[#This Row],[B.03.1 - Parque de Coches Motores Motrices Remolcados]:[B.03.3 - Parque de Coches Motores Motrices Cabina]])</f>
        <v>0</v>
      </c>
      <c r="AY87" s="1">
        <v>158</v>
      </c>
      <c r="AZ87" s="1">
        <v>52</v>
      </c>
      <c r="BA87" s="1">
        <v>15</v>
      </c>
      <c r="BB87" s="1">
        <v>0</v>
      </c>
      <c r="BC87" s="200">
        <f>SUM(AY87:BB87)</f>
        <v>225</v>
      </c>
      <c r="BD87" s="356">
        <v>102</v>
      </c>
      <c r="BE87" s="1">
        <v>0</v>
      </c>
      <c r="BF87" s="1">
        <v>20</v>
      </c>
      <c r="BG87" s="235">
        <v>1676</v>
      </c>
    </row>
    <row r="88" spans="1:59">
      <c r="A88" s="1">
        <v>2000</v>
      </c>
      <c r="B88" s="1" t="s">
        <v>63</v>
      </c>
      <c r="C88" s="10">
        <v>0</v>
      </c>
      <c r="D88" s="10">
        <f t="shared" si="9"/>
        <v>148.75800000000001</v>
      </c>
      <c r="E88" s="10">
        <v>0</v>
      </c>
      <c r="F88" s="10">
        <f t="shared" si="10"/>
        <v>46.227000000000004</v>
      </c>
      <c r="G88" s="192">
        <f t="shared" si="11"/>
        <v>194.98500000000001</v>
      </c>
      <c r="H88" s="192">
        <f>+Roc_InfraMR[[#This Row],[Total Líneas de Explotación ]]</f>
        <v>194.98500000000001</v>
      </c>
      <c r="I88" s="192">
        <v>353.28400000000005</v>
      </c>
      <c r="J88" s="10">
        <f>+Roc_InfraMR[[#This Row],[A.01.2 -  Longitud de Líneas de Explotación No Electrificadas Vía Doble o Múltiple (km)]]*2+Roc_InfraMR[[#This Row],[A.01.1 -  Longitud de Líneas de Explotación No Electrificadas Vía Simple (km)]]</f>
        <v>297.51600000000002</v>
      </c>
      <c r="K88" s="10">
        <v>0</v>
      </c>
      <c r="L88" s="10">
        <f>+Roc_InfraMR[[#This Row],[A.02.2 -  Longitud de Líneas de Explotación Electrificadas Vía Doble o Múltiple (km)]]*2</f>
        <v>92.454000000000008</v>
      </c>
      <c r="M88" s="10">
        <v>0</v>
      </c>
      <c r="N88" s="192">
        <f>+Roc_InfraMR[[#This Row],[A.03.1 -  Longitud de Vías de Explotación No Electrificadas Troncales y Ramales (vía principal) (km)]]+Roc_InfraMR[[#This Row],[A.04.1 -  Longitud de Vías de Explotación Electrificadas Troncales y Ramales (vía principal) (km)]]</f>
        <v>389.97</v>
      </c>
      <c r="O88" s="192">
        <f>+Roc_InfraMR[[#This Row],[Total Vías (excluido Auxiliares)]]</f>
        <v>389.97</v>
      </c>
      <c r="P88" s="1">
        <v>61</v>
      </c>
      <c r="Q88" s="1">
        <v>5</v>
      </c>
      <c r="R88" s="1">
        <v>3</v>
      </c>
      <c r="S88" s="194">
        <f t="shared" si="12"/>
        <v>69</v>
      </c>
      <c r="T88" s="194">
        <v>69</v>
      </c>
      <c r="U88" s="1">
        <v>60</v>
      </c>
      <c r="V88" s="1">
        <v>68</v>
      </c>
      <c r="W88" s="1">
        <v>10</v>
      </c>
      <c r="X88" s="1">
        <v>23</v>
      </c>
      <c r="Y88" s="1">
        <v>0</v>
      </c>
      <c r="Z88" s="196">
        <f t="shared" si="13"/>
        <v>161</v>
      </c>
      <c r="AA88" s="1">
        <v>62</v>
      </c>
      <c r="AB88" s="1">
        <v>26</v>
      </c>
      <c r="AC88" s="1">
        <v>161</v>
      </c>
      <c r="AD88" s="196">
        <f t="shared" si="14"/>
        <v>249</v>
      </c>
      <c r="AE88" s="1">
        <v>23</v>
      </c>
      <c r="AF88" s="1">
        <v>29</v>
      </c>
      <c r="AG88" s="1">
        <v>132</v>
      </c>
      <c r="AH88" s="196">
        <f t="shared" si="15"/>
        <v>184</v>
      </c>
      <c r="AI88" s="10">
        <v>60.414999999999999</v>
      </c>
      <c r="AJ88" s="10">
        <v>0</v>
      </c>
      <c r="AK88" s="10">
        <v>166.46899999999999</v>
      </c>
      <c r="AL88" s="222">
        <f t="shared" si="16"/>
        <v>226.88399999999999</v>
      </c>
      <c r="AM88" s="1">
        <v>3</v>
      </c>
      <c r="AN88" s="1">
        <v>8</v>
      </c>
      <c r="AO88" s="1">
        <v>29</v>
      </c>
      <c r="AP88" s="200">
        <f t="shared" si="17"/>
        <v>40</v>
      </c>
      <c r="AQ88" s="1">
        <v>113</v>
      </c>
      <c r="AR88" s="1">
        <v>58</v>
      </c>
      <c r="AS88" s="1">
        <v>39</v>
      </c>
      <c r="AT88" s="200">
        <f>+Roc_InfraMR[[#This Row],[B.02.3 - Parque de Coches Eléctricos Motrices Tipo R]]+Roc_InfraMR[[#This Row],[B.02.2 - Parque de Coches Eléctricos Motrices Remolcados Tipo R]]+Roc_InfraMR[[#This Row],[B.02.1 - Parque de Coches Eléctricos Motrices]]</f>
        <v>210</v>
      </c>
      <c r="AU88" s="1">
        <v>0</v>
      </c>
      <c r="AV88" s="1">
        <v>0</v>
      </c>
      <c r="AW88" s="1">
        <v>0</v>
      </c>
      <c r="AX88" s="200">
        <f>+SUM(Roc_InfraMR[[#This Row],[B.03.1 - Parque de Coches Motores Motrices Remolcados]:[B.03.3 - Parque de Coches Motores Motrices Cabina]])</f>
        <v>0</v>
      </c>
      <c r="AY88" s="1">
        <v>158</v>
      </c>
      <c r="AZ88" s="1">
        <v>52</v>
      </c>
      <c r="BA88" s="1">
        <v>15</v>
      </c>
      <c r="BB88" s="1">
        <v>0</v>
      </c>
      <c r="BC88" s="200">
        <f>SUM(AY88:BB88)</f>
        <v>225</v>
      </c>
      <c r="BD88" s="356">
        <v>102</v>
      </c>
      <c r="BE88" s="1">
        <v>0</v>
      </c>
      <c r="BF88" s="1">
        <v>20</v>
      </c>
      <c r="BG88" s="235">
        <v>1676</v>
      </c>
    </row>
    <row r="89" spans="1:59">
      <c r="A89" s="1">
        <v>2000</v>
      </c>
      <c r="B89" s="1" t="s">
        <v>64</v>
      </c>
      <c r="C89" s="10">
        <v>0</v>
      </c>
      <c r="D89" s="10">
        <f t="shared" si="9"/>
        <v>148.75800000000001</v>
      </c>
      <c r="E89" s="10">
        <v>0</v>
      </c>
      <c r="F89" s="10">
        <f t="shared" si="10"/>
        <v>46.227000000000004</v>
      </c>
      <c r="G89" s="192">
        <f t="shared" si="11"/>
        <v>194.98500000000001</v>
      </c>
      <c r="H89" s="192">
        <f>+Roc_InfraMR[[#This Row],[Total Líneas de Explotación ]]</f>
        <v>194.98500000000001</v>
      </c>
      <c r="I89" s="192">
        <v>353.28400000000005</v>
      </c>
      <c r="J89" s="10">
        <f>+Roc_InfraMR[[#This Row],[A.01.2 -  Longitud de Líneas de Explotación No Electrificadas Vía Doble o Múltiple (km)]]*2+Roc_InfraMR[[#This Row],[A.01.1 -  Longitud de Líneas de Explotación No Electrificadas Vía Simple (km)]]</f>
        <v>297.51600000000002</v>
      </c>
      <c r="K89" s="10">
        <v>0</v>
      </c>
      <c r="L89" s="10">
        <f>+Roc_InfraMR[[#This Row],[A.02.2 -  Longitud de Líneas de Explotación Electrificadas Vía Doble o Múltiple (km)]]*2</f>
        <v>92.454000000000008</v>
      </c>
      <c r="M89" s="10">
        <v>0</v>
      </c>
      <c r="N89" s="192">
        <f>+Roc_InfraMR[[#This Row],[A.03.1 -  Longitud de Vías de Explotación No Electrificadas Troncales y Ramales (vía principal) (km)]]+Roc_InfraMR[[#This Row],[A.04.1 -  Longitud de Vías de Explotación Electrificadas Troncales y Ramales (vía principal) (km)]]</f>
        <v>389.97</v>
      </c>
      <c r="O89" s="192">
        <f>+Roc_InfraMR[[#This Row],[Total Vías (excluido Auxiliares)]]</f>
        <v>389.97</v>
      </c>
      <c r="P89" s="1">
        <v>61</v>
      </c>
      <c r="Q89" s="1">
        <v>5</v>
      </c>
      <c r="R89" s="1">
        <v>3</v>
      </c>
      <c r="S89" s="194">
        <f t="shared" si="12"/>
        <v>69</v>
      </c>
      <c r="T89" s="194">
        <v>69</v>
      </c>
      <c r="U89" s="1">
        <v>60</v>
      </c>
      <c r="V89" s="1">
        <v>68</v>
      </c>
      <c r="W89" s="1">
        <v>10</v>
      </c>
      <c r="X89" s="1">
        <v>23</v>
      </c>
      <c r="Y89" s="1">
        <v>0</v>
      </c>
      <c r="Z89" s="196">
        <f t="shared" si="13"/>
        <v>161</v>
      </c>
      <c r="AA89" s="1">
        <v>62</v>
      </c>
      <c r="AB89" s="1">
        <v>26</v>
      </c>
      <c r="AC89" s="1">
        <v>161</v>
      </c>
      <c r="AD89" s="196">
        <f t="shared" si="14"/>
        <v>249</v>
      </c>
      <c r="AE89" s="1">
        <v>23</v>
      </c>
      <c r="AF89" s="1">
        <v>29</v>
      </c>
      <c r="AG89" s="1">
        <v>132</v>
      </c>
      <c r="AH89" s="196">
        <f t="shared" si="15"/>
        <v>184</v>
      </c>
      <c r="AI89" s="10">
        <v>60.414999999999999</v>
      </c>
      <c r="AJ89" s="10">
        <v>0</v>
      </c>
      <c r="AK89" s="10">
        <v>166.46899999999999</v>
      </c>
      <c r="AL89" s="222">
        <f t="shared" si="16"/>
        <v>226.88399999999999</v>
      </c>
      <c r="AM89" s="1">
        <v>3</v>
      </c>
      <c r="AN89" s="1">
        <v>8</v>
      </c>
      <c r="AO89" s="1">
        <v>29</v>
      </c>
      <c r="AP89" s="200">
        <f t="shared" si="17"/>
        <v>40</v>
      </c>
      <c r="AQ89" s="1">
        <v>113</v>
      </c>
      <c r="AR89" s="1">
        <v>58</v>
      </c>
      <c r="AS89" s="1">
        <v>39</v>
      </c>
      <c r="AT89" s="200">
        <f>+Roc_InfraMR[[#This Row],[B.02.3 - Parque de Coches Eléctricos Motrices Tipo R]]+Roc_InfraMR[[#This Row],[B.02.2 - Parque de Coches Eléctricos Motrices Remolcados Tipo R]]+Roc_InfraMR[[#This Row],[B.02.1 - Parque de Coches Eléctricos Motrices]]</f>
        <v>210</v>
      </c>
      <c r="AU89" s="1">
        <v>0</v>
      </c>
      <c r="AV89" s="1">
        <v>0</v>
      </c>
      <c r="AW89" s="1">
        <v>0</v>
      </c>
      <c r="AX89" s="200">
        <f>+SUM(Roc_InfraMR[[#This Row],[B.03.1 - Parque de Coches Motores Motrices Remolcados]:[B.03.3 - Parque de Coches Motores Motrices Cabina]])</f>
        <v>0</v>
      </c>
      <c r="AY89" s="1">
        <v>158</v>
      </c>
      <c r="AZ89" s="1">
        <v>52</v>
      </c>
      <c r="BA89" s="1">
        <v>15</v>
      </c>
      <c r="BB89" s="1">
        <v>0</v>
      </c>
      <c r="BC89" s="200">
        <f>SUM(AY89:BB89)</f>
        <v>225</v>
      </c>
      <c r="BD89" s="356">
        <v>102</v>
      </c>
      <c r="BE89" s="1">
        <v>0</v>
      </c>
      <c r="BF89" s="1">
        <v>20</v>
      </c>
      <c r="BG89" s="235">
        <v>1676</v>
      </c>
    </row>
    <row r="90" spans="1:59">
      <c r="A90" s="1">
        <v>2000</v>
      </c>
      <c r="B90" s="1" t="s">
        <v>65</v>
      </c>
      <c r="C90" s="10">
        <v>0</v>
      </c>
      <c r="D90" s="10">
        <f t="shared" si="9"/>
        <v>148.75800000000001</v>
      </c>
      <c r="E90" s="10">
        <v>0</v>
      </c>
      <c r="F90" s="10">
        <f t="shared" si="10"/>
        <v>46.227000000000004</v>
      </c>
      <c r="G90" s="192">
        <f t="shared" si="11"/>
        <v>194.98500000000001</v>
      </c>
      <c r="H90" s="192">
        <f>+Roc_InfraMR[[#This Row],[Total Líneas de Explotación ]]</f>
        <v>194.98500000000001</v>
      </c>
      <c r="I90" s="192">
        <v>353.28400000000005</v>
      </c>
      <c r="J90" s="10">
        <f>+Roc_InfraMR[[#This Row],[A.01.2 -  Longitud de Líneas de Explotación No Electrificadas Vía Doble o Múltiple (km)]]*2+Roc_InfraMR[[#This Row],[A.01.1 -  Longitud de Líneas de Explotación No Electrificadas Vía Simple (km)]]</f>
        <v>297.51600000000002</v>
      </c>
      <c r="K90" s="10">
        <v>0</v>
      </c>
      <c r="L90" s="10">
        <f>+Roc_InfraMR[[#This Row],[A.02.2 -  Longitud de Líneas de Explotación Electrificadas Vía Doble o Múltiple (km)]]*2</f>
        <v>92.454000000000008</v>
      </c>
      <c r="M90" s="10">
        <v>0</v>
      </c>
      <c r="N90" s="192">
        <f>+Roc_InfraMR[[#This Row],[A.03.1 -  Longitud de Vías de Explotación No Electrificadas Troncales y Ramales (vía principal) (km)]]+Roc_InfraMR[[#This Row],[A.04.1 -  Longitud de Vías de Explotación Electrificadas Troncales y Ramales (vía principal) (km)]]</f>
        <v>389.97</v>
      </c>
      <c r="O90" s="192">
        <f>+Roc_InfraMR[[#This Row],[Total Vías (excluido Auxiliares)]]</f>
        <v>389.97</v>
      </c>
      <c r="P90" s="1">
        <v>61</v>
      </c>
      <c r="Q90" s="1">
        <v>5</v>
      </c>
      <c r="R90" s="1">
        <v>3</v>
      </c>
      <c r="S90" s="194">
        <f t="shared" si="12"/>
        <v>69</v>
      </c>
      <c r="T90" s="194">
        <v>69</v>
      </c>
      <c r="U90" s="1">
        <v>60</v>
      </c>
      <c r="V90" s="1">
        <v>68</v>
      </c>
      <c r="W90" s="1">
        <v>10</v>
      </c>
      <c r="X90" s="1">
        <v>23</v>
      </c>
      <c r="Y90" s="1">
        <v>0</v>
      </c>
      <c r="Z90" s="196">
        <f t="shared" si="13"/>
        <v>161</v>
      </c>
      <c r="AA90" s="1">
        <v>62</v>
      </c>
      <c r="AB90" s="1">
        <v>26</v>
      </c>
      <c r="AC90" s="1">
        <v>161</v>
      </c>
      <c r="AD90" s="196">
        <f t="shared" si="14"/>
        <v>249</v>
      </c>
      <c r="AE90" s="1">
        <v>23</v>
      </c>
      <c r="AF90" s="1">
        <v>29</v>
      </c>
      <c r="AG90" s="1">
        <v>132</v>
      </c>
      <c r="AH90" s="196">
        <f t="shared" si="15"/>
        <v>184</v>
      </c>
      <c r="AI90" s="10">
        <v>60.414999999999999</v>
      </c>
      <c r="AJ90" s="10">
        <v>0</v>
      </c>
      <c r="AK90" s="10">
        <v>166.46899999999999</v>
      </c>
      <c r="AL90" s="222">
        <f t="shared" si="16"/>
        <v>226.88399999999999</v>
      </c>
      <c r="AM90" s="1">
        <v>3</v>
      </c>
      <c r="AN90" s="1">
        <v>8</v>
      </c>
      <c r="AO90" s="1">
        <v>29</v>
      </c>
      <c r="AP90" s="200">
        <f t="shared" si="17"/>
        <v>40</v>
      </c>
      <c r="AQ90" s="1">
        <v>113</v>
      </c>
      <c r="AR90" s="1">
        <v>58</v>
      </c>
      <c r="AS90" s="1">
        <v>39</v>
      </c>
      <c r="AT90" s="200">
        <f>+Roc_InfraMR[[#This Row],[B.02.3 - Parque de Coches Eléctricos Motrices Tipo R]]+Roc_InfraMR[[#This Row],[B.02.2 - Parque de Coches Eléctricos Motrices Remolcados Tipo R]]+Roc_InfraMR[[#This Row],[B.02.1 - Parque de Coches Eléctricos Motrices]]</f>
        <v>210</v>
      </c>
      <c r="AU90" s="1">
        <v>0</v>
      </c>
      <c r="AV90" s="1">
        <v>0</v>
      </c>
      <c r="AW90" s="1">
        <v>0</v>
      </c>
      <c r="AX90" s="200">
        <f>+SUM(Roc_InfraMR[[#This Row],[B.03.1 - Parque de Coches Motores Motrices Remolcados]:[B.03.3 - Parque de Coches Motores Motrices Cabina]])</f>
        <v>0</v>
      </c>
      <c r="AY90" s="1">
        <v>158</v>
      </c>
      <c r="AZ90" s="1">
        <v>52</v>
      </c>
      <c r="BA90" s="1">
        <v>15</v>
      </c>
      <c r="BB90" s="1">
        <v>0</v>
      </c>
      <c r="BC90" s="200">
        <f>SUM(AY90:BB90)</f>
        <v>225</v>
      </c>
      <c r="BD90" s="356">
        <v>102</v>
      </c>
      <c r="BE90" s="1">
        <v>0</v>
      </c>
      <c r="BF90" s="1">
        <v>20</v>
      </c>
      <c r="BG90" s="235">
        <v>1676</v>
      </c>
    </row>
    <row r="91" spans="1:59">
      <c r="A91" s="1">
        <v>2000</v>
      </c>
      <c r="B91" s="1" t="s">
        <v>66</v>
      </c>
      <c r="C91" s="10">
        <v>0</v>
      </c>
      <c r="D91" s="10">
        <f t="shared" si="9"/>
        <v>148.75800000000001</v>
      </c>
      <c r="E91" s="10">
        <v>0</v>
      </c>
      <c r="F91" s="10">
        <f t="shared" si="10"/>
        <v>46.227000000000004</v>
      </c>
      <c r="G91" s="192">
        <f t="shared" si="11"/>
        <v>194.98500000000001</v>
      </c>
      <c r="H91" s="192">
        <f>+Roc_InfraMR[[#This Row],[Total Líneas de Explotación ]]</f>
        <v>194.98500000000001</v>
      </c>
      <c r="I91" s="192">
        <v>353.28400000000005</v>
      </c>
      <c r="J91" s="10">
        <f>+Roc_InfraMR[[#This Row],[A.01.2 -  Longitud de Líneas de Explotación No Electrificadas Vía Doble o Múltiple (km)]]*2+Roc_InfraMR[[#This Row],[A.01.1 -  Longitud de Líneas de Explotación No Electrificadas Vía Simple (km)]]</f>
        <v>297.51600000000002</v>
      </c>
      <c r="K91" s="10">
        <v>0</v>
      </c>
      <c r="L91" s="10">
        <f>+Roc_InfraMR[[#This Row],[A.02.2 -  Longitud de Líneas de Explotación Electrificadas Vía Doble o Múltiple (km)]]*2</f>
        <v>92.454000000000008</v>
      </c>
      <c r="M91" s="10">
        <v>0</v>
      </c>
      <c r="N91" s="192">
        <f>+Roc_InfraMR[[#This Row],[A.03.1 -  Longitud de Vías de Explotación No Electrificadas Troncales y Ramales (vía principal) (km)]]+Roc_InfraMR[[#This Row],[A.04.1 -  Longitud de Vías de Explotación Electrificadas Troncales y Ramales (vía principal) (km)]]</f>
        <v>389.97</v>
      </c>
      <c r="O91" s="192">
        <f>+Roc_InfraMR[[#This Row],[Total Vías (excluido Auxiliares)]]</f>
        <v>389.97</v>
      </c>
      <c r="P91" s="1">
        <v>61</v>
      </c>
      <c r="Q91" s="1">
        <v>5</v>
      </c>
      <c r="R91" s="1">
        <v>3</v>
      </c>
      <c r="S91" s="194">
        <f t="shared" si="12"/>
        <v>69</v>
      </c>
      <c r="T91" s="194">
        <v>69</v>
      </c>
      <c r="U91" s="1">
        <v>60</v>
      </c>
      <c r="V91" s="1">
        <v>68</v>
      </c>
      <c r="W91" s="1">
        <v>10</v>
      </c>
      <c r="X91" s="1">
        <v>23</v>
      </c>
      <c r="Y91" s="1">
        <v>0</v>
      </c>
      <c r="Z91" s="196">
        <f t="shared" si="13"/>
        <v>161</v>
      </c>
      <c r="AA91" s="1">
        <v>62</v>
      </c>
      <c r="AB91" s="1">
        <v>26</v>
      </c>
      <c r="AC91" s="1">
        <v>161</v>
      </c>
      <c r="AD91" s="196">
        <f t="shared" si="14"/>
        <v>249</v>
      </c>
      <c r="AE91" s="1">
        <v>23</v>
      </c>
      <c r="AF91" s="1">
        <v>29</v>
      </c>
      <c r="AG91" s="1">
        <v>132</v>
      </c>
      <c r="AH91" s="196">
        <f t="shared" si="15"/>
        <v>184</v>
      </c>
      <c r="AI91" s="10">
        <v>60.414999999999999</v>
      </c>
      <c r="AJ91" s="10">
        <v>0</v>
      </c>
      <c r="AK91" s="10">
        <v>166.46899999999999</v>
      </c>
      <c r="AL91" s="222">
        <f t="shared" si="16"/>
        <v>226.88399999999999</v>
      </c>
      <c r="AM91" s="1">
        <v>3</v>
      </c>
      <c r="AN91" s="1">
        <v>8</v>
      </c>
      <c r="AO91" s="1">
        <v>29</v>
      </c>
      <c r="AP91" s="200">
        <f t="shared" si="17"/>
        <v>40</v>
      </c>
      <c r="AQ91" s="1">
        <v>113</v>
      </c>
      <c r="AR91" s="1">
        <v>58</v>
      </c>
      <c r="AS91" s="1">
        <v>39</v>
      </c>
      <c r="AT91" s="200">
        <f>+Roc_InfraMR[[#This Row],[B.02.3 - Parque de Coches Eléctricos Motrices Tipo R]]+Roc_InfraMR[[#This Row],[B.02.2 - Parque de Coches Eléctricos Motrices Remolcados Tipo R]]+Roc_InfraMR[[#This Row],[B.02.1 - Parque de Coches Eléctricos Motrices]]</f>
        <v>210</v>
      </c>
      <c r="AU91" s="1">
        <v>0</v>
      </c>
      <c r="AV91" s="1">
        <v>0</v>
      </c>
      <c r="AW91" s="1">
        <v>0</v>
      </c>
      <c r="AX91" s="200">
        <f>+SUM(Roc_InfraMR[[#This Row],[B.03.1 - Parque de Coches Motores Motrices Remolcados]:[B.03.3 - Parque de Coches Motores Motrices Cabina]])</f>
        <v>0</v>
      </c>
      <c r="AY91" s="1">
        <v>158</v>
      </c>
      <c r="AZ91" s="1">
        <v>52</v>
      </c>
      <c r="BA91" s="1">
        <v>15</v>
      </c>
      <c r="BB91" s="1">
        <v>0</v>
      </c>
      <c r="BC91" s="200">
        <f>SUM(AY91:BB91)</f>
        <v>225</v>
      </c>
      <c r="BD91" s="356">
        <v>102</v>
      </c>
      <c r="BE91" s="1">
        <v>0</v>
      </c>
      <c r="BF91" s="1">
        <v>20</v>
      </c>
      <c r="BG91" s="235">
        <v>1676</v>
      </c>
    </row>
    <row r="92" spans="1:59">
      <c r="A92" s="1">
        <v>2000</v>
      </c>
      <c r="B92" s="1" t="s">
        <v>67</v>
      </c>
      <c r="C92" s="10">
        <v>0</v>
      </c>
      <c r="D92" s="10">
        <f t="shared" si="9"/>
        <v>148.75800000000001</v>
      </c>
      <c r="E92" s="10">
        <v>0</v>
      </c>
      <c r="F92" s="10">
        <f t="shared" si="10"/>
        <v>46.227000000000004</v>
      </c>
      <c r="G92" s="192">
        <f t="shared" si="11"/>
        <v>194.98500000000001</v>
      </c>
      <c r="H92" s="192">
        <f>+Roc_InfraMR[[#This Row],[Total Líneas de Explotación ]]</f>
        <v>194.98500000000001</v>
      </c>
      <c r="I92" s="192">
        <v>353.28400000000005</v>
      </c>
      <c r="J92" s="10">
        <f>+Roc_InfraMR[[#This Row],[A.01.2 -  Longitud de Líneas de Explotación No Electrificadas Vía Doble o Múltiple (km)]]*2+Roc_InfraMR[[#This Row],[A.01.1 -  Longitud de Líneas de Explotación No Electrificadas Vía Simple (km)]]</f>
        <v>297.51600000000002</v>
      </c>
      <c r="K92" s="10">
        <v>0</v>
      </c>
      <c r="L92" s="10">
        <f>+Roc_InfraMR[[#This Row],[A.02.2 -  Longitud de Líneas de Explotación Electrificadas Vía Doble o Múltiple (km)]]*2</f>
        <v>92.454000000000008</v>
      </c>
      <c r="M92" s="10">
        <v>0</v>
      </c>
      <c r="N92" s="192">
        <f>+Roc_InfraMR[[#This Row],[A.03.1 -  Longitud de Vías de Explotación No Electrificadas Troncales y Ramales (vía principal) (km)]]+Roc_InfraMR[[#This Row],[A.04.1 -  Longitud de Vías de Explotación Electrificadas Troncales y Ramales (vía principal) (km)]]</f>
        <v>389.97</v>
      </c>
      <c r="O92" s="192">
        <f>+Roc_InfraMR[[#This Row],[Total Vías (excluido Auxiliares)]]</f>
        <v>389.97</v>
      </c>
      <c r="P92" s="1">
        <v>61</v>
      </c>
      <c r="Q92" s="1">
        <v>5</v>
      </c>
      <c r="R92" s="1">
        <v>3</v>
      </c>
      <c r="S92" s="194">
        <f t="shared" si="12"/>
        <v>69</v>
      </c>
      <c r="T92" s="194">
        <v>69</v>
      </c>
      <c r="U92" s="1">
        <v>60</v>
      </c>
      <c r="V92" s="1">
        <v>68</v>
      </c>
      <c r="W92" s="1">
        <v>10</v>
      </c>
      <c r="X92" s="1">
        <v>23</v>
      </c>
      <c r="Y92" s="1">
        <v>0</v>
      </c>
      <c r="Z92" s="196">
        <f t="shared" si="13"/>
        <v>161</v>
      </c>
      <c r="AA92" s="1">
        <v>62</v>
      </c>
      <c r="AB92" s="1">
        <v>26</v>
      </c>
      <c r="AC92" s="1">
        <v>161</v>
      </c>
      <c r="AD92" s="196">
        <f t="shared" si="14"/>
        <v>249</v>
      </c>
      <c r="AE92" s="1">
        <v>23</v>
      </c>
      <c r="AF92" s="1">
        <v>29</v>
      </c>
      <c r="AG92" s="1">
        <v>132</v>
      </c>
      <c r="AH92" s="196">
        <f t="shared" si="15"/>
        <v>184</v>
      </c>
      <c r="AI92" s="10">
        <v>60.414999999999999</v>
      </c>
      <c r="AJ92" s="10">
        <v>0</v>
      </c>
      <c r="AK92" s="10">
        <v>166.46899999999999</v>
      </c>
      <c r="AL92" s="222">
        <f t="shared" si="16"/>
        <v>226.88399999999999</v>
      </c>
      <c r="AM92" s="1">
        <v>3</v>
      </c>
      <c r="AN92" s="1">
        <v>8</v>
      </c>
      <c r="AO92" s="1">
        <v>29</v>
      </c>
      <c r="AP92" s="200">
        <f t="shared" si="17"/>
        <v>40</v>
      </c>
      <c r="AQ92" s="1">
        <v>113</v>
      </c>
      <c r="AR92" s="1">
        <v>58</v>
      </c>
      <c r="AS92" s="1">
        <v>39</v>
      </c>
      <c r="AT92" s="200">
        <f>+Roc_InfraMR[[#This Row],[B.02.3 - Parque de Coches Eléctricos Motrices Tipo R]]+Roc_InfraMR[[#This Row],[B.02.2 - Parque de Coches Eléctricos Motrices Remolcados Tipo R]]+Roc_InfraMR[[#This Row],[B.02.1 - Parque de Coches Eléctricos Motrices]]</f>
        <v>210</v>
      </c>
      <c r="AU92" s="1">
        <v>0</v>
      </c>
      <c r="AV92" s="1">
        <v>0</v>
      </c>
      <c r="AW92" s="1">
        <v>0</v>
      </c>
      <c r="AX92" s="200">
        <f>+SUM(Roc_InfraMR[[#This Row],[B.03.1 - Parque de Coches Motores Motrices Remolcados]:[B.03.3 - Parque de Coches Motores Motrices Cabina]])</f>
        <v>0</v>
      </c>
      <c r="AY92" s="1">
        <v>158</v>
      </c>
      <c r="AZ92" s="1">
        <v>52</v>
      </c>
      <c r="BA92" s="1">
        <v>15</v>
      </c>
      <c r="BB92" s="1">
        <v>0</v>
      </c>
      <c r="BC92" s="200">
        <f>SUM(AY92:BB92)</f>
        <v>225</v>
      </c>
      <c r="BD92" s="356">
        <v>102</v>
      </c>
      <c r="BE92" s="1">
        <v>0</v>
      </c>
      <c r="BF92" s="1">
        <v>20</v>
      </c>
      <c r="BG92" s="235">
        <v>1676</v>
      </c>
    </row>
    <row r="93" spans="1:59">
      <c r="A93" s="1">
        <v>2000</v>
      </c>
      <c r="B93" s="1" t="s">
        <v>68</v>
      </c>
      <c r="C93" s="10">
        <v>0</v>
      </c>
      <c r="D93" s="10">
        <f t="shared" si="9"/>
        <v>148.75800000000001</v>
      </c>
      <c r="E93" s="10">
        <v>0</v>
      </c>
      <c r="F93" s="10">
        <f t="shared" si="10"/>
        <v>46.227000000000004</v>
      </c>
      <c r="G93" s="192">
        <f t="shared" si="11"/>
        <v>194.98500000000001</v>
      </c>
      <c r="H93" s="192">
        <f>+Roc_InfraMR[[#This Row],[Total Líneas de Explotación ]]</f>
        <v>194.98500000000001</v>
      </c>
      <c r="I93" s="192">
        <v>353.28400000000005</v>
      </c>
      <c r="J93" s="10">
        <f>+Roc_InfraMR[[#This Row],[A.01.2 -  Longitud de Líneas de Explotación No Electrificadas Vía Doble o Múltiple (km)]]*2+Roc_InfraMR[[#This Row],[A.01.1 -  Longitud de Líneas de Explotación No Electrificadas Vía Simple (km)]]</f>
        <v>297.51600000000002</v>
      </c>
      <c r="K93" s="10">
        <v>0</v>
      </c>
      <c r="L93" s="10">
        <f>+Roc_InfraMR[[#This Row],[A.02.2 -  Longitud de Líneas de Explotación Electrificadas Vía Doble o Múltiple (km)]]*2</f>
        <v>92.454000000000008</v>
      </c>
      <c r="M93" s="10">
        <v>0</v>
      </c>
      <c r="N93" s="192">
        <f>+Roc_InfraMR[[#This Row],[A.03.1 -  Longitud de Vías de Explotación No Electrificadas Troncales y Ramales (vía principal) (km)]]+Roc_InfraMR[[#This Row],[A.04.1 -  Longitud de Vías de Explotación Electrificadas Troncales y Ramales (vía principal) (km)]]</f>
        <v>389.97</v>
      </c>
      <c r="O93" s="192">
        <f>+Roc_InfraMR[[#This Row],[Total Vías (excluido Auxiliares)]]</f>
        <v>389.97</v>
      </c>
      <c r="P93" s="1">
        <v>61</v>
      </c>
      <c r="Q93" s="1">
        <v>5</v>
      </c>
      <c r="R93" s="1">
        <v>3</v>
      </c>
      <c r="S93" s="194">
        <f t="shared" si="12"/>
        <v>69</v>
      </c>
      <c r="T93" s="194">
        <v>69</v>
      </c>
      <c r="U93" s="1">
        <v>60</v>
      </c>
      <c r="V93" s="1">
        <v>68</v>
      </c>
      <c r="W93" s="1">
        <v>10</v>
      </c>
      <c r="X93" s="1">
        <v>23</v>
      </c>
      <c r="Y93" s="1">
        <v>0</v>
      </c>
      <c r="Z93" s="196">
        <f t="shared" si="13"/>
        <v>161</v>
      </c>
      <c r="AA93" s="1">
        <v>62</v>
      </c>
      <c r="AB93" s="1">
        <v>26</v>
      </c>
      <c r="AC93" s="1">
        <v>161</v>
      </c>
      <c r="AD93" s="196">
        <f t="shared" si="14"/>
        <v>249</v>
      </c>
      <c r="AE93" s="1">
        <v>23</v>
      </c>
      <c r="AF93" s="1">
        <v>29</v>
      </c>
      <c r="AG93" s="1">
        <v>132</v>
      </c>
      <c r="AH93" s="196">
        <f t="shared" si="15"/>
        <v>184</v>
      </c>
      <c r="AI93" s="10">
        <v>60.414999999999999</v>
      </c>
      <c r="AJ93" s="10">
        <v>0</v>
      </c>
      <c r="AK93" s="10">
        <v>166.46899999999999</v>
      </c>
      <c r="AL93" s="222">
        <f t="shared" si="16"/>
        <v>226.88399999999999</v>
      </c>
      <c r="AM93" s="1">
        <v>3</v>
      </c>
      <c r="AN93" s="1">
        <v>8</v>
      </c>
      <c r="AO93" s="1">
        <v>29</v>
      </c>
      <c r="AP93" s="200">
        <f t="shared" si="17"/>
        <v>40</v>
      </c>
      <c r="AQ93" s="1">
        <v>113</v>
      </c>
      <c r="AR93" s="1">
        <v>58</v>
      </c>
      <c r="AS93" s="1">
        <v>39</v>
      </c>
      <c r="AT93" s="200">
        <f>+Roc_InfraMR[[#This Row],[B.02.3 - Parque de Coches Eléctricos Motrices Tipo R]]+Roc_InfraMR[[#This Row],[B.02.2 - Parque de Coches Eléctricos Motrices Remolcados Tipo R]]+Roc_InfraMR[[#This Row],[B.02.1 - Parque de Coches Eléctricos Motrices]]</f>
        <v>210</v>
      </c>
      <c r="AU93" s="1">
        <v>0</v>
      </c>
      <c r="AV93" s="1">
        <v>0</v>
      </c>
      <c r="AW93" s="1">
        <v>0</v>
      </c>
      <c r="AX93" s="200">
        <f>+SUM(Roc_InfraMR[[#This Row],[B.03.1 - Parque de Coches Motores Motrices Remolcados]:[B.03.3 - Parque de Coches Motores Motrices Cabina]])</f>
        <v>0</v>
      </c>
      <c r="AY93" s="1">
        <v>158</v>
      </c>
      <c r="AZ93" s="1">
        <v>52</v>
      </c>
      <c r="BA93" s="1">
        <v>15</v>
      </c>
      <c r="BB93" s="1">
        <v>0</v>
      </c>
      <c r="BC93" s="200">
        <f>SUM(AY93:BB93)</f>
        <v>225</v>
      </c>
      <c r="BD93" s="356">
        <v>102</v>
      </c>
      <c r="BE93" s="1">
        <v>0</v>
      </c>
      <c r="BF93" s="1">
        <v>20</v>
      </c>
      <c r="BG93" s="235">
        <v>1676</v>
      </c>
    </row>
    <row r="94" spans="1:59">
      <c r="A94" s="1">
        <v>2000</v>
      </c>
      <c r="B94" s="1" t="s">
        <v>69</v>
      </c>
      <c r="C94" s="10">
        <v>0</v>
      </c>
      <c r="D94" s="10">
        <f t="shared" si="9"/>
        <v>148.75800000000001</v>
      </c>
      <c r="E94" s="10">
        <v>0</v>
      </c>
      <c r="F94" s="10">
        <f t="shared" si="10"/>
        <v>46.227000000000004</v>
      </c>
      <c r="G94" s="192">
        <f t="shared" si="11"/>
        <v>194.98500000000001</v>
      </c>
      <c r="H94" s="192">
        <f>+Roc_InfraMR[[#This Row],[Total Líneas de Explotación ]]</f>
        <v>194.98500000000001</v>
      </c>
      <c r="I94" s="192">
        <v>353.28400000000005</v>
      </c>
      <c r="J94" s="10">
        <f>+Roc_InfraMR[[#This Row],[A.01.2 -  Longitud de Líneas de Explotación No Electrificadas Vía Doble o Múltiple (km)]]*2+Roc_InfraMR[[#This Row],[A.01.1 -  Longitud de Líneas de Explotación No Electrificadas Vía Simple (km)]]</f>
        <v>297.51600000000002</v>
      </c>
      <c r="K94" s="10">
        <v>0</v>
      </c>
      <c r="L94" s="10">
        <f>+Roc_InfraMR[[#This Row],[A.02.2 -  Longitud de Líneas de Explotación Electrificadas Vía Doble o Múltiple (km)]]*2</f>
        <v>92.454000000000008</v>
      </c>
      <c r="M94" s="10">
        <v>0</v>
      </c>
      <c r="N94" s="192">
        <f>+Roc_InfraMR[[#This Row],[A.03.1 -  Longitud de Vías de Explotación No Electrificadas Troncales y Ramales (vía principal) (km)]]+Roc_InfraMR[[#This Row],[A.04.1 -  Longitud de Vías de Explotación Electrificadas Troncales y Ramales (vía principal) (km)]]</f>
        <v>389.97</v>
      </c>
      <c r="O94" s="192">
        <f>+Roc_InfraMR[[#This Row],[Total Vías (excluido Auxiliares)]]</f>
        <v>389.97</v>
      </c>
      <c r="P94" s="1">
        <v>61</v>
      </c>
      <c r="Q94" s="1">
        <v>5</v>
      </c>
      <c r="R94" s="1">
        <v>3</v>
      </c>
      <c r="S94" s="194">
        <f t="shared" si="12"/>
        <v>69</v>
      </c>
      <c r="T94" s="194">
        <v>69</v>
      </c>
      <c r="U94" s="1">
        <v>60</v>
      </c>
      <c r="V94" s="1">
        <v>68</v>
      </c>
      <c r="W94" s="1">
        <v>10</v>
      </c>
      <c r="X94" s="1">
        <v>23</v>
      </c>
      <c r="Y94" s="1">
        <v>0</v>
      </c>
      <c r="Z94" s="196">
        <f t="shared" si="13"/>
        <v>161</v>
      </c>
      <c r="AA94" s="1">
        <v>62</v>
      </c>
      <c r="AB94" s="1">
        <v>26</v>
      </c>
      <c r="AC94" s="1">
        <v>161</v>
      </c>
      <c r="AD94" s="196">
        <f t="shared" si="14"/>
        <v>249</v>
      </c>
      <c r="AE94" s="1">
        <v>23</v>
      </c>
      <c r="AF94" s="1">
        <v>29</v>
      </c>
      <c r="AG94" s="1">
        <v>132</v>
      </c>
      <c r="AH94" s="196">
        <f t="shared" si="15"/>
        <v>184</v>
      </c>
      <c r="AI94" s="10">
        <v>60.414999999999999</v>
      </c>
      <c r="AJ94" s="10">
        <v>0</v>
      </c>
      <c r="AK94" s="10">
        <v>166.46899999999999</v>
      </c>
      <c r="AL94" s="222">
        <f t="shared" si="16"/>
        <v>226.88399999999999</v>
      </c>
      <c r="AM94" s="1">
        <v>3</v>
      </c>
      <c r="AN94" s="1">
        <v>8</v>
      </c>
      <c r="AO94" s="1">
        <v>29</v>
      </c>
      <c r="AP94" s="200">
        <f t="shared" si="17"/>
        <v>40</v>
      </c>
      <c r="AQ94" s="1">
        <v>113</v>
      </c>
      <c r="AR94" s="1">
        <v>58</v>
      </c>
      <c r="AS94" s="1">
        <v>39</v>
      </c>
      <c r="AT94" s="200">
        <f>+Roc_InfraMR[[#This Row],[B.02.3 - Parque de Coches Eléctricos Motrices Tipo R]]+Roc_InfraMR[[#This Row],[B.02.2 - Parque de Coches Eléctricos Motrices Remolcados Tipo R]]+Roc_InfraMR[[#This Row],[B.02.1 - Parque de Coches Eléctricos Motrices]]</f>
        <v>210</v>
      </c>
      <c r="AU94" s="1">
        <v>0</v>
      </c>
      <c r="AV94" s="1">
        <v>0</v>
      </c>
      <c r="AW94" s="1">
        <v>0</v>
      </c>
      <c r="AX94" s="200">
        <f>+SUM(Roc_InfraMR[[#This Row],[B.03.1 - Parque de Coches Motores Motrices Remolcados]:[B.03.3 - Parque de Coches Motores Motrices Cabina]])</f>
        <v>0</v>
      </c>
      <c r="AY94" s="1">
        <v>158</v>
      </c>
      <c r="AZ94" s="1">
        <v>52</v>
      </c>
      <c r="BA94" s="1">
        <v>15</v>
      </c>
      <c r="BB94" s="1">
        <v>0</v>
      </c>
      <c r="BC94" s="200">
        <f>SUM(AY94:BB94)</f>
        <v>225</v>
      </c>
      <c r="BD94" s="356">
        <v>102</v>
      </c>
      <c r="BE94" s="1">
        <v>0</v>
      </c>
      <c r="BF94" s="1">
        <v>20</v>
      </c>
      <c r="BG94" s="235">
        <v>1676</v>
      </c>
    </row>
    <row r="95" spans="1:59">
      <c r="A95" s="1">
        <v>2000</v>
      </c>
      <c r="B95" s="1" t="s">
        <v>70</v>
      </c>
      <c r="C95" s="10">
        <v>0</v>
      </c>
      <c r="D95" s="10">
        <f t="shared" si="9"/>
        <v>148.75800000000001</v>
      </c>
      <c r="E95" s="10">
        <v>0</v>
      </c>
      <c r="F95" s="10">
        <f t="shared" si="10"/>
        <v>46.227000000000004</v>
      </c>
      <c r="G95" s="192">
        <f t="shared" si="11"/>
        <v>194.98500000000001</v>
      </c>
      <c r="H95" s="192">
        <f>+Roc_InfraMR[[#This Row],[Total Líneas de Explotación ]]</f>
        <v>194.98500000000001</v>
      </c>
      <c r="I95" s="192">
        <v>353.28400000000005</v>
      </c>
      <c r="J95" s="10">
        <f>+Roc_InfraMR[[#This Row],[A.01.2 -  Longitud de Líneas de Explotación No Electrificadas Vía Doble o Múltiple (km)]]*2+Roc_InfraMR[[#This Row],[A.01.1 -  Longitud de Líneas de Explotación No Electrificadas Vía Simple (km)]]</f>
        <v>297.51600000000002</v>
      </c>
      <c r="K95" s="10">
        <v>0</v>
      </c>
      <c r="L95" s="10">
        <f>+Roc_InfraMR[[#This Row],[A.02.2 -  Longitud de Líneas de Explotación Electrificadas Vía Doble o Múltiple (km)]]*2</f>
        <v>92.454000000000008</v>
      </c>
      <c r="M95" s="10">
        <v>0</v>
      </c>
      <c r="N95" s="192">
        <f>+Roc_InfraMR[[#This Row],[A.03.1 -  Longitud de Vías de Explotación No Electrificadas Troncales y Ramales (vía principal) (km)]]+Roc_InfraMR[[#This Row],[A.04.1 -  Longitud de Vías de Explotación Electrificadas Troncales y Ramales (vía principal) (km)]]</f>
        <v>389.97</v>
      </c>
      <c r="O95" s="192">
        <f>+Roc_InfraMR[[#This Row],[Total Vías (excluido Auxiliares)]]</f>
        <v>389.97</v>
      </c>
      <c r="P95" s="1">
        <v>61</v>
      </c>
      <c r="Q95" s="1">
        <v>5</v>
      </c>
      <c r="R95" s="1">
        <v>3</v>
      </c>
      <c r="S95" s="194">
        <f t="shared" si="12"/>
        <v>69</v>
      </c>
      <c r="T95" s="194">
        <v>69</v>
      </c>
      <c r="U95" s="1">
        <v>60</v>
      </c>
      <c r="V95" s="1">
        <v>68</v>
      </c>
      <c r="W95" s="1">
        <v>10</v>
      </c>
      <c r="X95" s="1">
        <v>23</v>
      </c>
      <c r="Y95" s="1">
        <v>0</v>
      </c>
      <c r="Z95" s="196">
        <f t="shared" si="13"/>
        <v>161</v>
      </c>
      <c r="AA95" s="1">
        <v>62</v>
      </c>
      <c r="AB95" s="1">
        <v>26</v>
      </c>
      <c r="AC95" s="1">
        <v>161</v>
      </c>
      <c r="AD95" s="196">
        <f t="shared" si="14"/>
        <v>249</v>
      </c>
      <c r="AE95" s="1">
        <v>23</v>
      </c>
      <c r="AF95" s="1">
        <v>29</v>
      </c>
      <c r="AG95" s="1">
        <v>132</v>
      </c>
      <c r="AH95" s="196">
        <f t="shared" si="15"/>
        <v>184</v>
      </c>
      <c r="AI95" s="10">
        <v>60.414999999999999</v>
      </c>
      <c r="AJ95" s="10">
        <v>0</v>
      </c>
      <c r="AK95" s="10">
        <v>166.46899999999999</v>
      </c>
      <c r="AL95" s="222">
        <f t="shared" si="16"/>
        <v>226.88399999999999</v>
      </c>
      <c r="AM95" s="1">
        <v>3</v>
      </c>
      <c r="AN95" s="1">
        <v>8</v>
      </c>
      <c r="AO95" s="1">
        <v>29</v>
      </c>
      <c r="AP95" s="200">
        <f t="shared" si="17"/>
        <v>40</v>
      </c>
      <c r="AQ95" s="1">
        <v>113</v>
      </c>
      <c r="AR95" s="1">
        <v>58</v>
      </c>
      <c r="AS95" s="1">
        <v>39</v>
      </c>
      <c r="AT95" s="200">
        <f>+Roc_InfraMR[[#This Row],[B.02.3 - Parque de Coches Eléctricos Motrices Tipo R]]+Roc_InfraMR[[#This Row],[B.02.2 - Parque de Coches Eléctricos Motrices Remolcados Tipo R]]+Roc_InfraMR[[#This Row],[B.02.1 - Parque de Coches Eléctricos Motrices]]</f>
        <v>210</v>
      </c>
      <c r="AU95" s="1">
        <v>0</v>
      </c>
      <c r="AV95" s="1">
        <v>0</v>
      </c>
      <c r="AW95" s="1">
        <v>0</v>
      </c>
      <c r="AX95" s="200">
        <f>+SUM(Roc_InfraMR[[#This Row],[B.03.1 - Parque de Coches Motores Motrices Remolcados]:[B.03.3 - Parque de Coches Motores Motrices Cabina]])</f>
        <v>0</v>
      </c>
      <c r="AY95" s="1">
        <v>158</v>
      </c>
      <c r="AZ95" s="1">
        <v>52</v>
      </c>
      <c r="BA95" s="1">
        <v>15</v>
      </c>
      <c r="BB95" s="1">
        <v>0</v>
      </c>
      <c r="BC95" s="200">
        <f>SUM(AY95:BB95)</f>
        <v>225</v>
      </c>
      <c r="BD95" s="356">
        <v>102</v>
      </c>
      <c r="BE95" s="1">
        <v>0</v>
      </c>
      <c r="BF95" s="1">
        <v>20</v>
      </c>
      <c r="BG95" s="235">
        <v>1676</v>
      </c>
    </row>
    <row r="96" spans="1:59">
      <c r="A96" s="1">
        <v>2000</v>
      </c>
      <c r="B96" s="1" t="s">
        <v>71</v>
      </c>
      <c r="C96" s="10">
        <v>0</v>
      </c>
      <c r="D96" s="10">
        <f t="shared" si="9"/>
        <v>148.75800000000001</v>
      </c>
      <c r="E96" s="10">
        <v>0</v>
      </c>
      <c r="F96" s="10">
        <f t="shared" si="10"/>
        <v>46.227000000000004</v>
      </c>
      <c r="G96" s="192">
        <f t="shared" si="11"/>
        <v>194.98500000000001</v>
      </c>
      <c r="H96" s="192">
        <f>+Roc_InfraMR[[#This Row],[Total Líneas de Explotación ]]</f>
        <v>194.98500000000001</v>
      </c>
      <c r="I96" s="192">
        <v>353.28400000000005</v>
      </c>
      <c r="J96" s="10">
        <f>+Roc_InfraMR[[#This Row],[A.01.2 -  Longitud de Líneas de Explotación No Electrificadas Vía Doble o Múltiple (km)]]*2+Roc_InfraMR[[#This Row],[A.01.1 -  Longitud de Líneas de Explotación No Electrificadas Vía Simple (km)]]</f>
        <v>297.51600000000002</v>
      </c>
      <c r="K96" s="10">
        <v>0</v>
      </c>
      <c r="L96" s="10">
        <f>+Roc_InfraMR[[#This Row],[A.02.2 -  Longitud de Líneas de Explotación Electrificadas Vía Doble o Múltiple (km)]]*2</f>
        <v>92.454000000000008</v>
      </c>
      <c r="M96" s="10">
        <v>0</v>
      </c>
      <c r="N96" s="192">
        <f>+Roc_InfraMR[[#This Row],[A.03.1 -  Longitud de Vías de Explotación No Electrificadas Troncales y Ramales (vía principal) (km)]]+Roc_InfraMR[[#This Row],[A.04.1 -  Longitud de Vías de Explotación Electrificadas Troncales y Ramales (vía principal) (km)]]</f>
        <v>389.97</v>
      </c>
      <c r="O96" s="192">
        <f>+Roc_InfraMR[[#This Row],[Total Vías (excluido Auxiliares)]]</f>
        <v>389.97</v>
      </c>
      <c r="P96" s="1">
        <v>61</v>
      </c>
      <c r="Q96" s="1">
        <v>5</v>
      </c>
      <c r="R96" s="1">
        <v>3</v>
      </c>
      <c r="S96" s="194">
        <f t="shared" si="12"/>
        <v>69</v>
      </c>
      <c r="T96" s="194">
        <v>69</v>
      </c>
      <c r="U96" s="1">
        <v>60</v>
      </c>
      <c r="V96" s="1">
        <v>68</v>
      </c>
      <c r="W96" s="1">
        <v>10</v>
      </c>
      <c r="X96" s="1">
        <v>23</v>
      </c>
      <c r="Y96" s="1">
        <v>0</v>
      </c>
      <c r="Z96" s="196">
        <f t="shared" si="13"/>
        <v>161</v>
      </c>
      <c r="AA96" s="1">
        <v>62</v>
      </c>
      <c r="AB96" s="1">
        <v>26</v>
      </c>
      <c r="AC96" s="1">
        <v>161</v>
      </c>
      <c r="AD96" s="196">
        <f t="shared" si="14"/>
        <v>249</v>
      </c>
      <c r="AE96" s="1">
        <v>23</v>
      </c>
      <c r="AF96" s="1">
        <v>29</v>
      </c>
      <c r="AG96" s="1">
        <v>132</v>
      </c>
      <c r="AH96" s="196">
        <f t="shared" si="15"/>
        <v>184</v>
      </c>
      <c r="AI96" s="10">
        <v>60.414999999999999</v>
      </c>
      <c r="AJ96" s="10">
        <v>0</v>
      </c>
      <c r="AK96" s="10">
        <v>166.46899999999999</v>
      </c>
      <c r="AL96" s="222">
        <f t="shared" si="16"/>
        <v>226.88399999999999</v>
      </c>
      <c r="AM96" s="1">
        <v>3</v>
      </c>
      <c r="AN96" s="1">
        <v>8</v>
      </c>
      <c r="AO96" s="1">
        <v>29</v>
      </c>
      <c r="AP96" s="200">
        <f t="shared" si="17"/>
        <v>40</v>
      </c>
      <c r="AQ96" s="1">
        <v>113</v>
      </c>
      <c r="AR96" s="1">
        <v>58</v>
      </c>
      <c r="AS96" s="1">
        <v>39</v>
      </c>
      <c r="AT96" s="200">
        <f>+Roc_InfraMR[[#This Row],[B.02.3 - Parque de Coches Eléctricos Motrices Tipo R]]+Roc_InfraMR[[#This Row],[B.02.2 - Parque de Coches Eléctricos Motrices Remolcados Tipo R]]+Roc_InfraMR[[#This Row],[B.02.1 - Parque de Coches Eléctricos Motrices]]</f>
        <v>210</v>
      </c>
      <c r="AU96" s="1">
        <v>0</v>
      </c>
      <c r="AV96" s="1">
        <v>0</v>
      </c>
      <c r="AW96" s="1">
        <v>0</v>
      </c>
      <c r="AX96" s="200">
        <f>+SUM(Roc_InfraMR[[#This Row],[B.03.1 - Parque de Coches Motores Motrices Remolcados]:[B.03.3 - Parque de Coches Motores Motrices Cabina]])</f>
        <v>0</v>
      </c>
      <c r="AY96" s="1">
        <v>158</v>
      </c>
      <c r="AZ96" s="1">
        <v>52</v>
      </c>
      <c r="BA96" s="1">
        <v>15</v>
      </c>
      <c r="BB96" s="1">
        <v>0</v>
      </c>
      <c r="BC96" s="200">
        <f>SUM(AY96:BB96)</f>
        <v>225</v>
      </c>
      <c r="BD96" s="356">
        <v>102</v>
      </c>
      <c r="BE96" s="1">
        <v>0</v>
      </c>
      <c r="BF96" s="1">
        <v>20</v>
      </c>
      <c r="BG96" s="235">
        <v>1676</v>
      </c>
    </row>
    <row r="97" spans="1:59">
      <c r="A97" s="1">
        <v>2000</v>
      </c>
      <c r="B97" s="1" t="s">
        <v>72</v>
      </c>
      <c r="C97" s="10">
        <v>0</v>
      </c>
      <c r="D97" s="10">
        <f t="shared" si="9"/>
        <v>148.75800000000001</v>
      </c>
      <c r="E97" s="10">
        <v>0</v>
      </c>
      <c r="F97" s="10">
        <f t="shared" si="10"/>
        <v>46.227000000000004</v>
      </c>
      <c r="G97" s="192">
        <f t="shared" si="11"/>
        <v>194.98500000000001</v>
      </c>
      <c r="H97" s="192">
        <f>+Roc_InfraMR[[#This Row],[Total Líneas de Explotación ]]</f>
        <v>194.98500000000001</v>
      </c>
      <c r="I97" s="192">
        <v>353.28400000000005</v>
      </c>
      <c r="J97" s="10">
        <f>+Roc_InfraMR[[#This Row],[A.01.2 -  Longitud de Líneas de Explotación No Electrificadas Vía Doble o Múltiple (km)]]*2+Roc_InfraMR[[#This Row],[A.01.1 -  Longitud de Líneas de Explotación No Electrificadas Vía Simple (km)]]</f>
        <v>297.51600000000002</v>
      </c>
      <c r="K97" s="10">
        <v>0</v>
      </c>
      <c r="L97" s="10">
        <f>+Roc_InfraMR[[#This Row],[A.02.2 -  Longitud de Líneas de Explotación Electrificadas Vía Doble o Múltiple (km)]]*2</f>
        <v>92.454000000000008</v>
      </c>
      <c r="M97" s="10">
        <v>0</v>
      </c>
      <c r="N97" s="192">
        <f>+Roc_InfraMR[[#This Row],[A.03.1 -  Longitud de Vías de Explotación No Electrificadas Troncales y Ramales (vía principal) (km)]]+Roc_InfraMR[[#This Row],[A.04.1 -  Longitud de Vías de Explotación Electrificadas Troncales y Ramales (vía principal) (km)]]</f>
        <v>389.97</v>
      </c>
      <c r="O97" s="192">
        <f>+Roc_InfraMR[[#This Row],[Total Vías (excluido Auxiliares)]]</f>
        <v>389.97</v>
      </c>
      <c r="P97" s="1">
        <v>61</v>
      </c>
      <c r="Q97" s="1">
        <v>5</v>
      </c>
      <c r="R97" s="1">
        <v>3</v>
      </c>
      <c r="S97" s="194">
        <f t="shared" si="12"/>
        <v>69</v>
      </c>
      <c r="T97" s="194">
        <v>69</v>
      </c>
      <c r="U97" s="1">
        <v>60</v>
      </c>
      <c r="V97" s="1">
        <v>68</v>
      </c>
      <c r="W97" s="1">
        <v>10</v>
      </c>
      <c r="X97" s="1">
        <v>23</v>
      </c>
      <c r="Y97" s="1">
        <v>0</v>
      </c>
      <c r="Z97" s="196">
        <f t="shared" si="13"/>
        <v>161</v>
      </c>
      <c r="AA97" s="1">
        <v>62</v>
      </c>
      <c r="AB97" s="1">
        <v>26</v>
      </c>
      <c r="AC97" s="1">
        <v>161</v>
      </c>
      <c r="AD97" s="196">
        <f t="shared" si="14"/>
        <v>249</v>
      </c>
      <c r="AE97" s="1">
        <v>23</v>
      </c>
      <c r="AF97" s="1">
        <v>29</v>
      </c>
      <c r="AG97" s="1">
        <v>132</v>
      </c>
      <c r="AH97" s="196">
        <f t="shared" si="15"/>
        <v>184</v>
      </c>
      <c r="AI97" s="10">
        <v>60.414999999999999</v>
      </c>
      <c r="AJ97" s="10">
        <v>0</v>
      </c>
      <c r="AK97" s="10">
        <v>166.46899999999999</v>
      </c>
      <c r="AL97" s="222">
        <f t="shared" si="16"/>
        <v>226.88399999999999</v>
      </c>
      <c r="AM97" s="1">
        <v>3</v>
      </c>
      <c r="AN97" s="1">
        <v>8</v>
      </c>
      <c r="AO97" s="1">
        <v>29</v>
      </c>
      <c r="AP97" s="200">
        <f t="shared" si="17"/>
        <v>40</v>
      </c>
      <c r="AQ97" s="1">
        <v>113</v>
      </c>
      <c r="AR97" s="1">
        <v>58</v>
      </c>
      <c r="AS97" s="1">
        <v>39</v>
      </c>
      <c r="AT97" s="200">
        <f>+Roc_InfraMR[[#This Row],[B.02.3 - Parque de Coches Eléctricos Motrices Tipo R]]+Roc_InfraMR[[#This Row],[B.02.2 - Parque de Coches Eléctricos Motrices Remolcados Tipo R]]+Roc_InfraMR[[#This Row],[B.02.1 - Parque de Coches Eléctricos Motrices]]</f>
        <v>210</v>
      </c>
      <c r="AU97" s="1">
        <v>0</v>
      </c>
      <c r="AV97" s="1">
        <v>0</v>
      </c>
      <c r="AW97" s="1">
        <v>0</v>
      </c>
      <c r="AX97" s="200">
        <f>+SUM(Roc_InfraMR[[#This Row],[B.03.1 - Parque de Coches Motores Motrices Remolcados]:[B.03.3 - Parque de Coches Motores Motrices Cabina]])</f>
        <v>0</v>
      </c>
      <c r="AY97" s="1">
        <v>158</v>
      </c>
      <c r="AZ97" s="1">
        <v>52</v>
      </c>
      <c r="BA97" s="1">
        <v>15</v>
      </c>
      <c r="BB97" s="1">
        <v>0</v>
      </c>
      <c r="BC97" s="200">
        <f>SUM(AY97:BB97)</f>
        <v>225</v>
      </c>
      <c r="BD97" s="356">
        <v>102</v>
      </c>
      <c r="BE97" s="1">
        <v>0</v>
      </c>
      <c r="BF97" s="1">
        <v>20</v>
      </c>
      <c r="BG97" s="235">
        <v>1676</v>
      </c>
    </row>
    <row r="98" spans="1:59">
      <c r="A98" s="1">
        <v>2001</v>
      </c>
      <c r="B98" s="1" t="s">
        <v>61</v>
      </c>
      <c r="C98" s="10">
        <v>0</v>
      </c>
      <c r="D98" s="10">
        <f t="shared" si="9"/>
        <v>148.75800000000001</v>
      </c>
      <c r="E98" s="10">
        <v>0</v>
      </c>
      <c r="F98" s="10">
        <f t="shared" si="10"/>
        <v>46.227000000000004</v>
      </c>
      <c r="G98" s="192">
        <f t="shared" si="11"/>
        <v>194.98500000000001</v>
      </c>
      <c r="H98" s="192">
        <f>+Roc_InfraMR[[#This Row],[Total Líneas de Explotación ]]</f>
        <v>194.98500000000001</v>
      </c>
      <c r="I98" s="192">
        <v>353.28400000000005</v>
      </c>
      <c r="J98" s="10">
        <f>+Roc_InfraMR[[#This Row],[A.01.2 -  Longitud de Líneas de Explotación No Electrificadas Vía Doble o Múltiple (km)]]*2+Roc_InfraMR[[#This Row],[A.01.1 -  Longitud de Líneas de Explotación No Electrificadas Vía Simple (km)]]</f>
        <v>297.51600000000002</v>
      </c>
      <c r="K98" s="10">
        <v>0</v>
      </c>
      <c r="L98" s="10">
        <f>+Roc_InfraMR[[#This Row],[A.02.2 -  Longitud de Líneas de Explotación Electrificadas Vía Doble o Múltiple (km)]]*2</f>
        <v>92.454000000000008</v>
      </c>
      <c r="M98" s="10">
        <v>0</v>
      </c>
      <c r="N98" s="192">
        <f>+Roc_InfraMR[[#This Row],[A.03.1 -  Longitud de Vías de Explotación No Electrificadas Troncales y Ramales (vía principal) (km)]]+Roc_InfraMR[[#This Row],[A.04.1 -  Longitud de Vías de Explotación Electrificadas Troncales y Ramales (vía principal) (km)]]</f>
        <v>389.97</v>
      </c>
      <c r="O98" s="192">
        <f>+Roc_InfraMR[[#This Row],[Total Vías (excluido Auxiliares)]]</f>
        <v>389.97</v>
      </c>
      <c r="P98" s="1">
        <v>61</v>
      </c>
      <c r="Q98" s="1">
        <v>5</v>
      </c>
      <c r="R98" s="1">
        <v>3</v>
      </c>
      <c r="S98" s="194">
        <f t="shared" si="12"/>
        <v>69</v>
      </c>
      <c r="T98" s="194">
        <v>69</v>
      </c>
      <c r="U98" s="1">
        <v>60</v>
      </c>
      <c r="V98" s="1">
        <v>68</v>
      </c>
      <c r="W98" s="1">
        <v>10</v>
      </c>
      <c r="X98" s="1">
        <v>23</v>
      </c>
      <c r="Y98" s="1">
        <v>0</v>
      </c>
      <c r="Z98" s="196">
        <f t="shared" si="13"/>
        <v>161</v>
      </c>
      <c r="AA98" s="1">
        <v>62</v>
      </c>
      <c r="AB98" s="1">
        <v>26</v>
      </c>
      <c r="AC98" s="1">
        <v>161</v>
      </c>
      <c r="AD98" s="196">
        <f t="shared" si="14"/>
        <v>249</v>
      </c>
      <c r="AE98" s="1">
        <v>23</v>
      </c>
      <c r="AF98" s="1">
        <v>29</v>
      </c>
      <c r="AG98" s="1">
        <v>132</v>
      </c>
      <c r="AH98" s="196">
        <f t="shared" si="15"/>
        <v>184</v>
      </c>
      <c r="AI98" s="10">
        <v>60.414999999999999</v>
      </c>
      <c r="AJ98" s="10">
        <v>0</v>
      </c>
      <c r="AK98" s="10">
        <v>166.46899999999999</v>
      </c>
      <c r="AL98" s="222">
        <f t="shared" si="16"/>
        <v>226.88399999999999</v>
      </c>
      <c r="AM98" s="1">
        <v>3</v>
      </c>
      <c r="AN98" s="1">
        <v>8</v>
      </c>
      <c r="AO98" s="1">
        <v>29</v>
      </c>
      <c r="AP98" s="200">
        <f t="shared" si="17"/>
        <v>40</v>
      </c>
      <c r="AQ98" s="1">
        <v>113</v>
      </c>
      <c r="AR98" s="1">
        <v>58</v>
      </c>
      <c r="AS98" s="1">
        <v>39</v>
      </c>
      <c r="AT98" s="200">
        <f>+Roc_InfraMR[[#This Row],[B.02.3 - Parque de Coches Eléctricos Motrices Tipo R]]+Roc_InfraMR[[#This Row],[B.02.2 - Parque de Coches Eléctricos Motrices Remolcados Tipo R]]+Roc_InfraMR[[#This Row],[B.02.1 - Parque de Coches Eléctricos Motrices]]</f>
        <v>210</v>
      </c>
      <c r="AU98" s="1">
        <v>0</v>
      </c>
      <c r="AV98" s="1">
        <v>0</v>
      </c>
      <c r="AW98" s="1">
        <v>0</v>
      </c>
      <c r="AX98" s="200">
        <f>+SUM(Roc_InfraMR[[#This Row],[B.03.1 - Parque de Coches Motores Motrices Remolcados]:[B.03.3 - Parque de Coches Motores Motrices Cabina]])</f>
        <v>0</v>
      </c>
      <c r="AY98" s="1">
        <v>158</v>
      </c>
      <c r="AZ98" s="1">
        <v>52</v>
      </c>
      <c r="BA98" s="1">
        <v>15</v>
      </c>
      <c r="BB98" s="1">
        <v>0</v>
      </c>
      <c r="BC98" s="200">
        <f>SUM(AY98:BB98)</f>
        <v>225</v>
      </c>
      <c r="BD98" s="356">
        <v>102</v>
      </c>
      <c r="BE98" s="1">
        <v>0</v>
      </c>
      <c r="BF98" s="1">
        <v>20</v>
      </c>
      <c r="BG98" s="235">
        <v>1676</v>
      </c>
    </row>
    <row r="99" spans="1:59">
      <c r="A99" s="1">
        <v>2001</v>
      </c>
      <c r="B99" s="1" t="s">
        <v>62</v>
      </c>
      <c r="C99" s="10">
        <v>0</v>
      </c>
      <c r="D99" s="10">
        <f t="shared" si="9"/>
        <v>148.75800000000001</v>
      </c>
      <c r="E99" s="10">
        <v>0</v>
      </c>
      <c r="F99" s="10">
        <f t="shared" si="10"/>
        <v>46.227000000000004</v>
      </c>
      <c r="G99" s="192">
        <f t="shared" si="11"/>
        <v>194.98500000000001</v>
      </c>
      <c r="H99" s="192">
        <f>+Roc_InfraMR[[#This Row],[Total Líneas de Explotación ]]</f>
        <v>194.98500000000001</v>
      </c>
      <c r="I99" s="192">
        <v>353.28400000000005</v>
      </c>
      <c r="J99" s="10">
        <f>+Roc_InfraMR[[#This Row],[A.01.2 -  Longitud de Líneas de Explotación No Electrificadas Vía Doble o Múltiple (km)]]*2+Roc_InfraMR[[#This Row],[A.01.1 -  Longitud de Líneas de Explotación No Electrificadas Vía Simple (km)]]</f>
        <v>297.51600000000002</v>
      </c>
      <c r="K99" s="10">
        <v>0</v>
      </c>
      <c r="L99" s="10">
        <f>+Roc_InfraMR[[#This Row],[A.02.2 -  Longitud de Líneas de Explotación Electrificadas Vía Doble o Múltiple (km)]]*2</f>
        <v>92.454000000000008</v>
      </c>
      <c r="M99" s="10">
        <v>0</v>
      </c>
      <c r="N99" s="192">
        <f>+Roc_InfraMR[[#This Row],[A.03.1 -  Longitud de Vías de Explotación No Electrificadas Troncales y Ramales (vía principal) (km)]]+Roc_InfraMR[[#This Row],[A.04.1 -  Longitud de Vías de Explotación Electrificadas Troncales y Ramales (vía principal) (km)]]</f>
        <v>389.97</v>
      </c>
      <c r="O99" s="192">
        <f>+Roc_InfraMR[[#This Row],[Total Vías (excluido Auxiliares)]]</f>
        <v>389.97</v>
      </c>
      <c r="P99" s="1">
        <v>61</v>
      </c>
      <c r="Q99" s="1">
        <v>5</v>
      </c>
      <c r="R99" s="1">
        <v>3</v>
      </c>
      <c r="S99" s="194">
        <f t="shared" si="12"/>
        <v>69</v>
      </c>
      <c r="T99" s="194">
        <v>69</v>
      </c>
      <c r="U99" s="1">
        <v>60</v>
      </c>
      <c r="V99" s="1">
        <v>68</v>
      </c>
      <c r="W99" s="1">
        <v>10</v>
      </c>
      <c r="X99" s="1">
        <v>23</v>
      </c>
      <c r="Y99" s="1">
        <v>0</v>
      </c>
      <c r="Z99" s="196">
        <f t="shared" si="13"/>
        <v>161</v>
      </c>
      <c r="AA99" s="1">
        <v>62</v>
      </c>
      <c r="AB99" s="1">
        <v>26</v>
      </c>
      <c r="AC99" s="1">
        <v>161</v>
      </c>
      <c r="AD99" s="196">
        <f t="shared" si="14"/>
        <v>249</v>
      </c>
      <c r="AE99" s="1">
        <v>23</v>
      </c>
      <c r="AF99" s="1">
        <v>29</v>
      </c>
      <c r="AG99" s="1">
        <v>132</v>
      </c>
      <c r="AH99" s="196">
        <f t="shared" si="15"/>
        <v>184</v>
      </c>
      <c r="AI99" s="10">
        <v>60.414999999999999</v>
      </c>
      <c r="AJ99" s="10">
        <v>0</v>
      </c>
      <c r="AK99" s="10">
        <v>166.46899999999999</v>
      </c>
      <c r="AL99" s="222">
        <f t="shared" si="16"/>
        <v>226.88399999999999</v>
      </c>
      <c r="AM99" s="1">
        <v>3</v>
      </c>
      <c r="AN99" s="1">
        <v>8</v>
      </c>
      <c r="AO99" s="1">
        <v>29</v>
      </c>
      <c r="AP99" s="200">
        <f t="shared" si="17"/>
        <v>40</v>
      </c>
      <c r="AQ99" s="1">
        <v>113</v>
      </c>
      <c r="AR99" s="1">
        <v>58</v>
      </c>
      <c r="AS99" s="1">
        <v>39</v>
      </c>
      <c r="AT99" s="200">
        <f>+Roc_InfraMR[[#This Row],[B.02.3 - Parque de Coches Eléctricos Motrices Tipo R]]+Roc_InfraMR[[#This Row],[B.02.2 - Parque de Coches Eléctricos Motrices Remolcados Tipo R]]+Roc_InfraMR[[#This Row],[B.02.1 - Parque de Coches Eléctricos Motrices]]</f>
        <v>210</v>
      </c>
      <c r="AU99" s="1">
        <v>0</v>
      </c>
      <c r="AV99" s="1">
        <v>0</v>
      </c>
      <c r="AW99" s="1">
        <v>0</v>
      </c>
      <c r="AX99" s="200">
        <f>+SUM(Roc_InfraMR[[#This Row],[B.03.1 - Parque de Coches Motores Motrices Remolcados]:[B.03.3 - Parque de Coches Motores Motrices Cabina]])</f>
        <v>0</v>
      </c>
      <c r="AY99" s="1">
        <v>158</v>
      </c>
      <c r="AZ99" s="1">
        <v>52</v>
      </c>
      <c r="BA99" s="1">
        <v>15</v>
      </c>
      <c r="BB99" s="1">
        <v>0</v>
      </c>
      <c r="BC99" s="200">
        <f>SUM(AY99:BB99)</f>
        <v>225</v>
      </c>
      <c r="BD99" s="356">
        <v>102</v>
      </c>
      <c r="BE99" s="1">
        <v>0</v>
      </c>
      <c r="BF99" s="1">
        <v>20</v>
      </c>
      <c r="BG99" s="235">
        <v>1676</v>
      </c>
    </row>
    <row r="100" spans="1:59">
      <c r="A100" s="1">
        <v>2001</v>
      </c>
      <c r="B100" s="1" t="s">
        <v>63</v>
      </c>
      <c r="C100" s="10">
        <v>0</v>
      </c>
      <c r="D100" s="10">
        <f t="shared" si="9"/>
        <v>148.75800000000001</v>
      </c>
      <c r="E100" s="10">
        <v>0</v>
      </c>
      <c r="F100" s="10">
        <f t="shared" si="10"/>
        <v>46.227000000000004</v>
      </c>
      <c r="G100" s="192">
        <f t="shared" si="11"/>
        <v>194.98500000000001</v>
      </c>
      <c r="H100" s="192">
        <f>+Roc_InfraMR[[#This Row],[Total Líneas de Explotación ]]</f>
        <v>194.98500000000001</v>
      </c>
      <c r="I100" s="192">
        <v>353.28400000000005</v>
      </c>
      <c r="J100" s="10">
        <f>+Roc_InfraMR[[#This Row],[A.01.2 -  Longitud de Líneas de Explotación No Electrificadas Vía Doble o Múltiple (km)]]*2+Roc_InfraMR[[#This Row],[A.01.1 -  Longitud de Líneas de Explotación No Electrificadas Vía Simple (km)]]</f>
        <v>297.51600000000002</v>
      </c>
      <c r="K100" s="10">
        <v>0</v>
      </c>
      <c r="L100" s="10">
        <f>+Roc_InfraMR[[#This Row],[A.02.2 -  Longitud de Líneas de Explotación Electrificadas Vía Doble o Múltiple (km)]]*2</f>
        <v>92.454000000000008</v>
      </c>
      <c r="M100" s="10">
        <v>0</v>
      </c>
      <c r="N100" s="192">
        <f>+Roc_InfraMR[[#This Row],[A.03.1 -  Longitud de Vías de Explotación No Electrificadas Troncales y Ramales (vía principal) (km)]]+Roc_InfraMR[[#This Row],[A.04.1 -  Longitud de Vías de Explotación Electrificadas Troncales y Ramales (vía principal) (km)]]</f>
        <v>389.97</v>
      </c>
      <c r="O100" s="192">
        <f>+Roc_InfraMR[[#This Row],[Total Vías (excluido Auxiliares)]]</f>
        <v>389.97</v>
      </c>
      <c r="P100" s="1">
        <v>61</v>
      </c>
      <c r="Q100" s="1">
        <v>5</v>
      </c>
      <c r="R100" s="1">
        <v>3</v>
      </c>
      <c r="S100" s="194">
        <f t="shared" si="12"/>
        <v>69</v>
      </c>
      <c r="T100" s="194">
        <v>69</v>
      </c>
      <c r="U100" s="1">
        <v>60</v>
      </c>
      <c r="V100" s="1">
        <v>68</v>
      </c>
      <c r="W100" s="1">
        <v>10</v>
      </c>
      <c r="X100" s="1">
        <v>23</v>
      </c>
      <c r="Y100" s="1">
        <v>0</v>
      </c>
      <c r="Z100" s="196">
        <f t="shared" si="13"/>
        <v>161</v>
      </c>
      <c r="AA100" s="1">
        <v>62</v>
      </c>
      <c r="AB100" s="1">
        <v>26</v>
      </c>
      <c r="AC100" s="1">
        <v>161</v>
      </c>
      <c r="AD100" s="196">
        <f t="shared" si="14"/>
        <v>249</v>
      </c>
      <c r="AE100" s="1">
        <v>23</v>
      </c>
      <c r="AF100" s="1">
        <v>29</v>
      </c>
      <c r="AG100" s="1">
        <v>132</v>
      </c>
      <c r="AH100" s="196">
        <f t="shared" si="15"/>
        <v>184</v>
      </c>
      <c r="AI100" s="10">
        <v>60.414999999999999</v>
      </c>
      <c r="AJ100" s="10">
        <v>0</v>
      </c>
      <c r="AK100" s="10">
        <v>166.46899999999999</v>
      </c>
      <c r="AL100" s="222">
        <f t="shared" si="16"/>
        <v>226.88399999999999</v>
      </c>
      <c r="AM100" s="1">
        <v>3</v>
      </c>
      <c r="AN100" s="1">
        <v>8</v>
      </c>
      <c r="AO100" s="1">
        <v>29</v>
      </c>
      <c r="AP100" s="200">
        <f t="shared" si="17"/>
        <v>40</v>
      </c>
      <c r="AQ100" s="1">
        <v>113</v>
      </c>
      <c r="AR100" s="1">
        <v>58</v>
      </c>
      <c r="AS100" s="1">
        <v>39</v>
      </c>
      <c r="AT100" s="200">
        <f>+Roc_InfraMR[[#This Row],[B.02.3 - Parque de Coches Eléctricos Motrices Tipo R]]+Roc_InfraMR[[#This Row],[B.02.2 - Parque de Coches Eléctricos Motrices Remolcados Tipo R]]+Roc_InfraMR[[#This Row],[B.02.1 - Parque de Coches Eléctricos Motrices]]</f>
        <v>210</v>
      </c>
      <c r="AU100" s="1">
        <v>0</v>
      </c>
      <c r="AV100" s="1">
        <v>0</v>
      </c>
      <c r="AW100" s="1">
        <v>0</v>
      </c>
      <c r="AX100" s="200">
        <f>+SUM(Roc_InfraMR[[#This Row],[B.03.1 - Parque de Coches Motores Motrices Remolcados]:[B.03.3 - Parque de Coches Motores Motrices Cabina]])</f>
        <v>0</v>
      </c>
      <c r="AY100" s="1">
        <v>158</v>
      </c>
      <c r="AZ100" s="1">
        <v>52</v>
      </c>
      <c r="BA100" s="1">
        <v>15</v>
      </c>
      <c r="BB100" s="1">
        <v>0</v>
      </c>
      <c r="BC100" s="200">
        <f>SUM(AY100:BB100)</f>
        <v>225</v>
      </c>
      <c r="BD100" s="356">
        <v>102</v>
      </c>
      <c r="BE100" s="1">
        <v>0</v>
      </c>
      <c r="BF100" s="1">
        <v>20</v>
      </c>
      <c r="BG100" s="235">
        <v>1676</v>
      </c>
    </row>
    <row r="101" spans="1:59">
      <c r="A101" s="1">
        <v>2001</v>
      </c>
      <c r="B101" s="1" t="s">
        <v>64</v>
      </c>
      <c r="C101" s="10">
        <v>0</v>
      </c>
      <c r="D101" s="10">
        <f t="shared" si="9"/>
        <v>148.75800000000001</v>
      </c>
      <c r="E101" s="10">
        <v>0</v>
      </c>
      <c r="F101" s="10">
        <f t="shared" si="10"/>
        <v>46.227000000000004</v>
      </c>
      <c r="G101" s="192">
        <f t="shared" si="11"/>
        <v>194.98500000000001</v>
      </c>
      <c r="H101" s="192">
        <f>+Roc_InfraMR[[#This Row],[Total Líneas de Explotación ]]</f>
        <v>194.98500000000001</v>
      </c>
      <c r="I101" s="192">
        <v>353.28400000000005</v>
      </c>
      <c r="J101" s="10">
        <f>+Roc_InfraMR[[#This Row],[A.01.2 -  Longitud de Líneas de Explotación No Electrificadas Vía Doble o Múltiple (km)]]*2+Roc_InfraMR[[#This Row],[A.01.1 -  Longitud de Líneas de Explotación No Electrificadas Vía Simple (km)]]</f>
        <v>297.51600000000002</v>
      </c>
      <c r="K101" s="10">
        <v>0</v>
      </c>
      <c r="L101" s="10">
        <f>+Roc_InfraMR[[#This Row],[A.02.2 -  Longitud de Líneas de Explotación Electrificadas Vía Doble o Múltiple (km)]]*2</f>
        <v>92.454000000000008</v>
      </c>
      <c r="M101" s="10">
        <v>0</v>
      </c>
      <c r="N101" s="192">
        <f>+Roc_InfraMR[[#This Row],[A.03.1 -  Longitud de Vías de Explotación No Electrificadas Troncales y Ramales (vía principal) (km)]]+Roc_InfraMR[[#This Row],[A.04.1 -  Longitud de Vías de Explotación Electrificadas Troncales y Ramales (vía principal) (km)]]</f>
        <v>389.97</v>
      </c>
      <c r="O101" s="192">
        <f>+Roc_InfraMR[[#This Row],[Total Vías (excluido Auxiliares)]]</f>
        <v>389.97</v>
      </c>
      <c r="P101" s="1">
        <v>61</v>
      </c>
      <c r="Q101" s="1">
        <v>5</v>
      </c>
      <c r="R101" s="1">
        <v>3</v>
      </c>
      <c r="S101" s="194">
        <f t="shared" si="12"/>
        <v>69</v>
      </c>
      <c r="T101" s="194">
        <v>69</v>
      </c>
      <c r="U101" s="1">
        <v>60</v>
      </c>
      <c r="V101" s="1">
        <v>68</v>
      </c>
      <c r="W101" s="1">
        <v>10</v>
      </c>
      <c r="X101" s="1">
        <v>23</v>
      </c>
      <c r="Y101" s="1">
        <v>0</v>
      </c>
      <c r="Z101" s="196">
        <f t="shared" si="13"/>
        <v>161</v>
      </c>
      <c r="AA101" s="1">
        <v>62</v>
      </c>
      <c r="AB101" s="1">
        <v>26</v>
      </c>
      <c r="AC101" s="1">
        <v>161</v>
      </c>
      <c r="AD101" s="196">
        <f t="shared" si="14"/>
        <v>249</v>
      </c>
      <c r="AE101" s="1">
        <v>23</v>
      </c>
      <c r="AF101" s="1">
        <v>29</v>
      </c>
      <c r="AG101" s="1">
        <v>132</v>
      </c>
      <c r="AH101" s="196">
        <f t="shared" si="15"/>
        <v>184</v>
      </c>
      <c r="AI101" s="10">
        <v>60.414999999999999</v>
      </c>
      <c r="AJ101" s="10">
        <v>0</v>
      </c>
      <c r="AK101" s="10">
        <v>166.46899999999999</v>
      </c>
      <c r="AL101" s="222">
        <f t="shared" si="16"/>
        <v>226.88399999999999</v>
      </c>
      <c r="AM101" s="1">
        <v>3</v>
      </c>
      <c r="AN101" s="1">
        <v>8</v>
      </c>
      <c r="AO101" s="1">
        <v>29</v>
      </c>
      <c r="AP101" s="200">
        <f t="shared" si="17"/>
        <v>40</v>
      </c>
      <c r="AQ101" s="1">
        <v>113</v>
      </c>
      <c r="AR101" s="1">
        <v>58</v>
      </c>
      <c r="AS101" s="1">
        <v>39</v>
      </c>
      <c r="AT101" s="200">
        <f>+Roc_InfraMR[[#This Row],[B.02.3 - Parque de Coches Eléctricos Motrices Tipo R]]+Roc_InfraMR[[#This Row],[B.02.2 - Parque de Coches Eléctricos Motrices Remolcados Tipo R]]+Roc_InfraMR[[#This Row],[B.02.1 - Parque de Coches Eléctricos Motrices]]</f>
        <v>210</v>
      </c>
      <c r="AU101" s="1">
        <v>0</v>
      </c>
      <c r="AV101" s="1">
        <v>0</v>
      </c>
      <c r="AW101" s="1">
        <v>0</v>
      </c>
      <c r="AX101" s="200">
        <f>+SUM(Roc_InfraMR[[#This Row],[B.03.1 - Parque de Coches Motores Motrices Remolcados]:[B.03.3 - Parque de Coches Motores Motrices Cabina]])</f>
        <v>0</v>
      </c>
      <c r="AY101" s="1">
        <v>158</v>
      </c>
      <c r="AZ101" s="1">
        <v>52</v>
      </c>
      <c r="BA101" s="1">
        <v>15</v>
      </c>
      <c r="BB101" s="1">
        <v>0</v>
      </c>
      <c r="BC101" s="200">
        <f>SUM(AY101:BB101)</f>
        <v>225</v>
      </c>
      <c r="BD101" s="356">
        <v>102</v>
      </c>
      <c r="BE101" s="1">
        <v>0</v>
      </c>
      <c r="BF101" s="1">
        <v>20</v>
      </c>
      <c r="BG101" s="235">
        <v>1676</v>
      </c>
    </row>
    <row r="102" spans="1:59">
      <c r="A102" s="1">
        <v>2001</v>
      </c>
      <c r="B102" s="1" t="s">
        <v>65</v>
      </c>
      <c r="C102" s="10">
        <v>0</v>
      </c>
      <c r="D102" s="10">
        <f t="shared" si="9"/>
        <v>148.75800000000001</v>
      </c>
      <c r="E102" s="10">
        <v>0</v>
      </c>
      <c r="F102" s="10">
        <f t="shared" si="10"/>
        <v>46.227000000000004</v>
      </c>
      <c r="G102" s="192">
        <f t="shared" si="11"/>
        <v>194.98500000000001</v>
      </c>
      <c r="H102" s="192">
        <f>+Roc_InfraMR[[#This Row],[Total Líneas de Explotación ]]</f>
        <v>194.98500000000001</v>
      </c>
      <c r="I102" s="192">
        <v>353.28400000000005</v>
      </c>
      <c r="J102" s="10">
        <f>+Roc_InfraMR[[#This Row],[A.01.2 -  Longitud de Líneas de Explotación No Electrificadas Vía Doble o Múltiple (km)]]*2+Roc_InfraMR[[#This Row],[A.01.1 -  Longitud de Líneas de Explotación No Electrificadas Vía Simple (km)]]</f>
        <v>297.51600000000002</v>
      </c>
      <c r="K102" s="10">
        <v>0</v>
      </c>
      <c r="L102" s="10">
        <f>+Roc_InfraMR[[#This Row],[A.02.2 -  Longitud de Líneas de Explotación Electrificadas Vía Doble o Múltiple (km)]]*2</f>
        <v>92.454000000000008</v>
      </c>
      <c r="M102" s="10">
        <v>0</v>
      </c>
      <c r="N102" s="192">
        <f>+Roc_InfraMR[[#This Row],[A.03.1 -  Longitud de Vías de Explotación No Electrificadas Troncales y Ramales (vía principal) (km)]]+Roc_InfraMR[[#This Row],[A.04.1 -  Longitud de Vías de Explotación Electrificadas Troncales y Ramales (vía principal) (km)]]</f>
        <v>389.97</v>
      </c>
      <c r="O102" s="192">
        <f>+Roc_InfraMR[[#This Row],[Total Vías (excluido Auxiliares)]]</f>
        <v>389.97</v>
      </c>
      <c r="P102" s="1">
        <v>61</v>
      </c>
      <c r="Q102" s="1">
        <v>5</v>
      </c>
      <c r="R102" s="1">
        <v>3</v>
      </c>
      <c r="S102" s="194">
        <f t="shared" si="12"/>
        <v>69</v>
      </c>
      <c r="T102" s="194">
        <v>69</v>
      </c>
      <c r="U102" s="1">
        <v>60</v>
      </c>
      <c r="V102" s="1">
        <v>68</v>
      </c>
      <c r="W102" s="1">
        <v>10</v>
      </c>
      <c r="X102" s="1">
        <v>23</v>
      </c>
      <c r="Y102" s="1">
        <v>0</v>
      </c>
      <c r="Z102" s="196">
        <f t="shared" si="13"/>
        <v>161</v>
      </c>
      <c r="AA102" s="1">
        <v>62</v>
      </c>
      <c r="AB102" s="1">
        <v>26</v>
      </c>
      <c r="AC102" s="1">
        <v>161</v>
      </c>
      <c r="AD102" s="196">
        <f t="shared" si="14"/>
        <v>249</v>
      </c>
      <c r="AE102" s="1">
        <v>23</v>
      </c>
      <c r="AF102" s="1">
        <v>29</v>
      </c>
      <c r="AG102" s="1">
        <v>132</v>
      </c>
      <c r="AH102" s="196">
        <f t="shared" si="15"/>
        <v>184</v>
      </c>
      <c r="AI102" s="10">
        <v>60.414999999999999</v>
      </c>
      <c r="AJ102" s="10">
        <v>0</v>
      </c>
      <c r="AK102" s="10">
        <v>166.46899999999999</v>
      </c>
      <c r="AL102" s="222">
        <f t="shared" si="16"/>
        <v>226.88399999999999</v>
      </c>
      <c r="AM102" s="1">
        <v>3</v>
      </c>
      <c r="AN102" s="1">
        <v>8</v>
      </c>
      <c r="AO102" s="1">
        <v>29</v>
      </c>
      <c r="AP102" s="200">
        <f t="shared" si="17"/>
        <v>40</v>
      </c>
      <c r="AQ102" s="1">
        <v>113</v>
      </c>
      <c r="AR102" s="1">
        <v>58</v>
      </c>
      <c r="AS102" s="1">
        <v>39</v>
      </c>
      <c r="AT102" s="200">
        <f>+Roc_InfraMR[[#This Row],[B.02.3 - Parque de Coches Eléctricos Motrices Tipo R]]+Roc_InfraMR[[#This Row],[B.02.2 - Parque de Coches Eléctricos Motrices Remolcados Tipo R]]+Roc_InfraMR[[#This Row],[B.02.1 - Parque de Coches Eléctricos Motrices]]</f>
        <v>210</v>
      </c>
      <c r="AU102" s="1">
        <v>0</v>
      </c>
      <c r="AV102" s="1">
        <v>0</v>
      </c>
      <c r="AW102" s="1">
        <v>0</v>
      </c>
      <c r="AX102" s="200">
        <f>+SUM(Roc_InfraMR[[#This Row],[B.03.1 - Parque de Coches Motores Motrices Remolcados]:[B.03.3 - Parque de Coches Motores Motrices Cabina]])</f>
        <v>0</v>
      </c>
      <c r="AY102" s="1">
        <v>158</v>
      </c>
      <c r="AZ102" s="1">
        <v>52</v>
      </c>
      <c r="BA102" s="1">
        <v>15</v>
      </c>
      <c r="BB102" s="1">
        <v>0</v>
      </c>
      <c r="BC102" s="200">
        <f>SUM(AY102:BB102)</f>
        <v>225</v>
      </c>
      <c r="BD102" s="356">
        <v>102</v>
      </c>
      <c r="BE102" s="1">
        <v>0</v>
      </c>
      <c r="BF102" s="1">
        <v>20</v>
      </c>
      <c r="BG102" s="235">
        <v>1676</v>
      </c>
    </row>
    <row r="103" spans="1:59">
      <c r="A103" s="1">
        <v>2001</v>
      </c>
      <c r="B103" s="1" t="s">
        <v>66</v>
      </c>
      <c r="C103" s="10">
        <v>0</v>
      </c>
      <c r="D103" s="10">
        <f t="shared" si="9"/>
        <v>148.75800000000001</v>
      </c>
      <c r="E103" s="10">
        <v>0</v>
      </c>
      <c r="F103" s="10">
        <f t="shared" si="10"/>
        <v>46.227000000000004</v>
      </c>
      <c r="G103" s="192">
        <f t="shared" si="11"/>
        <v>194.98500000000001</v>
      </c>
      <c r="H103" s="192">
        <f>+Roc_InfraMR[[#This Row],[Total Líneas de Explotación ]]</f>
        <v>194.98500000000001</v>
      </c>
      <c r="I103" s="192">
        <v>353.28400000000005</v>
      </c>
      <c r="J103" s="10">
        <f>+Roc_InfraMR[[#This Row],[A.01.2 -  Longitud de Líneas de Explotación No Electrificadas Vía Doble o Múltiple (km)]]*2+Roc_InfraMR[[#This Row],[A.01.1 -  Longitud de Líneas de Explotación No Electrificadas Vía Simple (km)]]</f>
        <v>297.51600000000002</v>
      </c>
      <c r="K103" s="10">
        <v>0</v>
      </c>
      <c r="L103" s="10">
        <f>+Roc_InfraMR[[#This Row],[A.02.2 -  Longitud de Líneas de Explotación Electrificadas Vía Doble o Múltiple (km)]]*2</f>
        <v>92.454000000000008</v>
      </c>
      <c r="M103" s="10">
        <v>0</v>
      </c>
      <c r="N103" s="192">
        <f>+Roc_InfraMR[[#This Row],[A.03.1 -  Longitud de Vías de Explotación No Electrificadas Troncales y Ramales (vía principal) (km)]]+Roc_InfraMR[[#This Row],[A.04.1 -  Longitud de Vías de Explotación Electrificadas Troncales y Ramales (vía principal) (km)]]</f>
        <v>389.97</v>
      </c>
      <c r="O103" s="192">
        <f>+Roc_InfraMR[[#This Row],[Total Vías (excluido Auxiliares)]]</f>
        <v>389.97</v>
      </c>
      <c r="P103" s="1">
        <v>61</v>
      </c>
      <c r="Q103" s="1">
        <v>5</v>
      </c>
      <c r="R103" s="1">
        <v>3</v>
      </c>
      <c r="S103" s="194">
        <f t="shared" si="12"/>
        <v>69</v>
      </c>
      <c r="T103" s="194">
        <v>69</v>
      </c>
      <c r="U103" s="1">
        <v>60</v>
      </c>
      <c r="V103" s="1">
        <v>68</v>
      </c>
      <c r="W103" s="1">
        <v>10</v>
      </c>
      <c r="X103" s="1">
        <v>23</v>
      </c>
      <c r="Y103" s="1">
        <v>0</v>
      </c>
      <c r="Z103" s="196">
        <f t="shared" si="13"/>
        <v>161</v>
      </c>
      <c r="AA103" s="1">
        <v>62</v>
      </c>
      <c r="AB103" s="1">
        <v>26</v>
      </c>
      <c r="AC103" s="1">
        <v>161</v>
      </c>
      <c r="AD103" s="196">
        <f t="shared" si="14"/>
        <v>249</v>
      </c>
      <c r="AE103" s="1">
        <v>23</v>
      </c>
      <c r="AF103" s="1">
        <v>29</v>
      </c>
      <c r="AG103" s="1">
        <v>132</v>
      </c>
      <c r="AH103" s="196">
        <f t="shared" si="15"/>
        <v>184</v>
      </c>
      <c r="AI103" s="10">
        <v>60.414999999999999</v>
      </c>
      <c r="AJ103" s="10">
        <v>0</v>
      </c>
      <c r="AK103" s="10">
        <v>166.46899999999999</v>
      </c>
      <c r="AL103" s="222">
        <f t="shared" si="16"/>
        <v>226.88399999999999</v>
      </c>
      <c r="AM103" s="1">
        <v>3</v>
      </c>
      <c r="AN103" s="1">
        <v>8</v>
      </c>
      <c r="AO103" s="1">
        <v>29</v>
      </c>
      <c r="AP103" s="200">
        <f t="shared" si="17"/>
        <v>40</v>
      </c>
      <c r="AQ103" s="1">
        <v>113</v>
      </c>
      <c r="AR103" s="1">
        <v>58</v>
      </c>
      <c r="AS103" s="1">
        <v>39</v>
      </c>
      <c r="AT103" s="200">
        <f>+Roc_InfraMR[[#This Row],[B.02.3 - Parque de Coches Eléctricos Motrices Tipo R]]+Roc_InfraMR[[#This Row],[B.02.2 - Parque de Coches Eléctricos Motrices Remolcados Tipo R]]+Roc_InfraMR[[#This Row],[B.02.1 - Parque de Coches Eléctricos Motrices]]</f>
        <v>210</v>
      </c>
      <c r="AU103" s="1">
        <v>0</v>
      </c>
      <c r="AV103" s="1">
        <v>0</v>
      </c>
      <c r="AW103" s="1">
        <v>0</v>
      </c>
      <c r="AX103" s="200">
        <f>+SUM(Roc_InfraMR[[#This Row],[B.03.1 - Parque de Coches Motores Motrices Remolcados]:[B.03.3 - Parque de Coches Motores Motrices Cabina]])</f>
        <v>0</v>
      </c>
      <c r="AY103" s="1">
        <v>158</v>
      </c>
      <c r="AZ103" s="1">
        <v>52</v>
      </c>
      <c r="BA103" s="1">
        <v>15</v>
      </c>
      <c r="BB103" s="1">
        <v>0</v>
      </c>
      <c r="BC103" s="200">
        <f>SUM(AY103:BB103)</f>
        <v>225</v>
      </c>
      <c r="BD103" s="356">
        <v>102</v>
      </c>
      <c r="BE103" s="1">
        <v>0</v>
      </c>
      <c r="BF103" s="1">
        <v>20</v>
      </c>
      <c r="BG103" s="235">
        <v>1676</v>
      </c>
    </row>
    <row r="104" spans="1:59">
      <c r="A104" s="1">
        <v>2001</v>
      </c>
      <c r="B104" s="1" t="s">
        <v>67</v>
      </c>
      <c r="C104" s="10">
        <v>0</v>
      </c>
      <c r="D104" s="10">
        <f t="shared" si="9"/>
        <v>148.75800000000001</v>
      </c>
      <c r="E104" s="10">
        <v>0</v>
      </c>
      <c r="F104" s="10">
        <f t="shared" si="10"/>
        <v>46.227000000000004</v>
      </c>
      <c r="G104" s="192">
        <f t="shared" si="11"/>
        <v>194.98500000000001</v>
      </c>
      <c r="H104" s="192">
        <f>+Roc_InfraMR[[#This Row],[Total Líneas de Explotación ]]</f>
        <v>194.98500000000001</v>
      </c>
      <c r="I104" s="192">
        <v>353.28400000000005</v>
      </c>
      <c r="J104" s="10">
        <f>+Roc_InfraMR[[#This Row],[A.01.2 -  Longitud de Líneas de Explotación No Electrificadas Vía Doble o Múltiple (km)]]*2+Roc_InfraMR[[#This Row],[A.01.1 -  Longitud de Líneas de Explotación No Electrificadas Vía Simple (km)]]</f>
        <v>297.51600000000002</v>
      </c>
      <c r="K104" s="10">
        <v>0</v>
      </c>
      <c r="L104" s="10">
        <f>+Roc_InfraMR[[#This Row],[A.02.2 -  Longitud de Líneas de Explotación Electrificadas Vía Doble o Múltiple (km)]]*2</f>
        <v>92.454000000000008</v>
      </c>
      <c r="M104" s="10">
        <v>0</v>
      </c>
      <c r="N104" s="192">
        <f>+Roc_InfraMR[[#This Row],[A.03.1 -  Longitud de Vías de Explotación No Electrificadas Troncales y Ramales (vía principal) (km)]]+Roc_InfraMR[[#This Row],[A.04.1 -  Longitud de Vías de Explotación Electrificadas Troncales y Ramales (vía principal) (km)]]</f>
        <v>389.97</v>
      </c>
      <c r="O104" s="192">
        <f>+Roc_InfraMR[[#This Row],[Total Vías (excluido Auxiliares)]]</f>
        <v>389.97</v>
      </c>
      <c r="P104" s="1">
        <v>61</v>
      </c>
      <c r="Q104" s="1">
        <v>5</v>
      </c>
      <c r="R104" s="1">
        <v>3</v>
      </c>
      <c r="S104" s="194">
        <f t="shared" si="12"/>
        <v>69</v>
      </c>
      <c r="T104" s="194">
        <v>69</v>
      </c>
      <c r="U104" s="1">
        <v>60</v>
      </c>
      <c r="V104" s="1">
        <v>68</v>
      </c>
      <c r="W104" s="1">
        <v>10</v>
      </c>
      <c r="X104" s="1">
        <v>23</v>
      </c>
      <c r="Y104" s="1">
        <v>0</v>
      </c>
      <c r="Z104" s="196">
        <f t="shared" si="13"/>
        <v>161</v>
      </c>
      <c r="AA104" s="1">
        <v>62</v>
      </c>
      <c r="AB104" s="1">
        <v>26</v>
      </c>
      <c r="AC104" s="1">
        <v>161</v>
      </c>
      <c r="AD104" s="196">
        <f t="shared" si="14"/>
        <v>249</v>
      </c>
      <c r="AE104" s="1">
        <v>23</v>
      </c>
      <c r="AF104" s="1">
        <v>29</v>
      </c>
      <c r="AG104" s="1">
        <v>132</v>
      </c>
      <c r="AH104" s="196">
        <f t="shared" si="15"/>
        <v>184</v>
      </c>
      <c r="AI104" s="10">
        <v>60.414999999999999</v>
      </c>
      <c r="AJ104" s="10">
        <v>0</v>
      </c>
      <c r="AK104" s="10">
        <v>166.46899999999999</v>
      </c>
      <c r="AL104" s="222">
        <f t="shared" si="16"/>
        <v>226.88399999999999</v>
      </c>
      <c r="AM104" s="1">
        <v>3</v>
      </c>
      <c r="AN104" s="1">
        <v>8</v>
      </c>
      <c r="AO104" s="1">
        <v>29</v>
      </c>
      <c r="AP104" s="200">
        <f t="shared" si="17"/>
        <v>40</v>
      </c>
      <c r="AQ104" s="1">
        <v>113</v>
      </c>
      <c r="AR104" s="1">
        <v>58</v>
      </c>
      <c r="AS104" s="1">
        <v>39</v>
      </c>
      <c r="AT104" s="200">
        <f>+Roc_InfraMR[[#This Row],[B.02.3 - Parque de Coches Eléctricos Motrices Tipo R]]+Roc_InfraMR[[#This Row],[B.02.2 - Parque de Coches Eléctricos Motrices Remolcados Tipo R]]+Roc_InfraMR[[#This Row],[B.02.1 - Parque de Coches Eléctricos Motrices]]</f>
        <v>210</v>
      </c>
      <c r="AU104" s="1">
        <v>0</v>
      </c>
      <c r="AV104" s="1">
        <v>0</v>
      </c>
      <c r="AW104" s="1">
        <v>0</v>
      </c>
      <c r="AX104" s="200">
        <f>+SUM(Roc_InfraMR[[#This Row],[B.03.1 - Parque de Coches Motores Motrices Remolcados]:[B.03.3 - Parque de Coches Motores Motrices Cabina]])</f>
        <v>0</v>
      </c>
      <c r="AY104" s="1">
        <v>158</v>
      </c>
      <c r="AZ104" s="1">
        <v>52</v>
      </c>
      <c r="BA104" s="1">
        <v>15</v>
      </c>
      <c r="BB104" s="1">
        <v>0</v>
      </c>
      <c r="BC104" s="200">
        <f>SUM(AY104:BB104)</f>
        <v>225</v>
      </c>
      <c r="BD104" s="356">
        <v>102</v>
      </c>
      <c r="BE104" s="1">
        <v>0</v>
      </c>
      <c r="BF104" s="1">
        <v>20</v>
      </c>
      <c r="BG104" s="235">
        <v>1676</v>
      </c>
    </row>
    <row r="105" spans="1:59">
      <c r="A105" s="1">
        <v>2001</v>
      </c>
      <c r="B105" s="1" t="s">
        <v>68</v>
      </c>
      <c r="C105" s="10">
        <v>0</v>
      </c>
      <c r="D105" s="10">
        <f t="shared" si="9"/>
        <v>148.75800000000001</v>
      </c>
      <c r="E105" s="10">
        <v>0</v>
      </c>
      <c r="F105" s="10">
        <f t="shared" si="10"/>
        <v>46.227000000000004</v>
      </c>
      <c r="G105" s="192">
        <f t="shared" si="11"/>
        <v>194.98500000000001</v>
      </c>
      <c r="H105" s="192">
        <f>+Roc_InfraMR[[#This Row],[Total Líneas de Explotación ]]</f>
        <v>194.98500000000001</v>
      </c>
      <c r="I105" s="192">
        <v>353.28400000000005</v>
      </c>
      <c r="J105" s="10">
        <f>+Roc_InfraMR[[#This Row],[A.01.2 -  Longitud de Líneas de Explotación No Electrificadas Vía Doble o Múltiple (km)]]*2+Roc_InfraMR[[#This Row],[A.01.1 -  Longitud de Líneas de Explotación No Electrificadas Vía Simple (km)]]</f>
        <v>297.51600000000002</v>
      </c>
      <c r="K105" s="10">
        <v>0</v>
      </c>
      <c r="L105" s="10">
        <f>+Roc_InfraMR[[#This Row],[A.02.2 -  Longitud de Líneas de Explotación Electrificadas Vía Doble o Múltiple (km)]]*2</f>
        <v>92.454000000000008</v>
      </c>
      <c r="M105" s="10">
        <v>0</v>
      </c>
      <c r="N105" s="192">
        <f>+Roc_InfraMR[[#This Row],[A.03.1 -  Longitud de Vías de Explotación No Electrificadas Troncales y Ramales (vía principal) (km)]]+Roc_InfraMR[[#This Row],[A.04.1 -  Longitud de Vías de Explotación Electrificadas Troncales y Ramales (vía principal) (km)]]</f>
        <v>389.97</v>
      </c>
      <c r="O105" s="192">
        <f>+Roc_InfraMR[[#This Row],[Total Vías (excluido Auxiliares)]]</f>
        <v>389.97</v>
      </c>
      <c r="P105" s="1">
        <v>61</v>
      </c>
      <c r="Q105" s="1">
        <v>5</v>
      </c>
      <c r="R105" s="1">
        <v>3</v>
      </c>
      <c r="S105" s="194">
        <f t="shared" si="12"/>
        <v>69</v>
      </c>
      <c r="T105" s="194">
        <v>69</v>
      </c>
      <c r="U105" s="1">
        <v>60</v>
      </c>
      <c r="V105" s="1">
        <v>68</v>
      </c>
      <c r="W105" s="1">
        <v>10</v>
      </c>
      <c r="X105" s="1">
        <v>23</v>
      </c>
      <c r="Y105" s="1">
        <v>0</v>
      </c>
      <c r="Z105" s="196">
        <f t="shared" si="13"/>
        <v>161</v>
      </c>
      <c r="AA105" s="1">
        <v>62</v>
      </c>
      <c r="AB105" s="1">
        <v>26</v>
      </c>
      <c r="AC105" s="1">
        <v>161</v>
      </c>
      <c r="AD105" s="196">
        <f t="shared" si="14"/>
        <v>249</v>
      </c>
      <c r="AE105" s="1">
        <v>23</v>
      </c>
      <c r="AF105" s="1">
        <v>29</v>
      </c>
      <c r="AG105" s="1">
        <v>132</v>
      </c>
      <c r="AH105" s="196">
        <f t="shared" si="15"/>
        <v>184</v>
      </c>
      <c r="AI105" s="10">
        <v>60.414999999999999</v>
      </c>
      <c r="AJ105" s="10">
        <v>0</v>
      </c>
      <c r="AK105" s="10">
        <v>166.46899999999999</v>
      </c>
      <c r="AL105" s="222">
        <f t="shared" si="16"/>
        <v>226.88399999999999</v>
      </c>
      <c r="AM105" s="1">
        <v>3</v>
      </c>
      <c r="AN105" s="1">
        <v>8</v>
      </c>
      <c r="AO105" s="1">
        <v>29</v>
      </c>
      <c r="AP105" s="200">
        <f t="shared" si="17"/>
        <v>40</v>
      </c>
      <c r="AQ105" s="1">
        <v>113</v>
      </c>
      <c r="AR105" s="1">
        <v>58</v>
      </c>
      <c r="AS105" s="1">
        <v>39</v>
      </c>
      <c r="AT105" s="200">
        <f>+Roc_InfraMR[[#This Row],[B.02.3 - Parque de Coches Eléctricos Motrices Tipo R]]+Roc_InfraMR[[#This Row],[B.02.2 - Parque de Coches Eléctricos Motrices Remolcados Tipo R]]+Roc_InfraMR[[#This Row],[B.02.1 - Parque de Coches Eléctricos Motrices]]</f>
        <v>210</v>
      </c>
      <c r="AU105" s="1">
        <v>0</v>
      </c>
      <c r="AV105" s="1">
        <v>0</v>
      </c>
      <c r="AW105" s="1">
        <v>0</v>
      </c>
      <c r="AX105" s="200">
        <f>+SUM(Roc_InfraMR[[#This Row],[B.03.1 - Parque de Coches Motores Motrices Remolcados]:[B.03.3 - Parque de Coches Motores Motrices Cabina]])</f>
        <v>0</v>
      </c>
      <c r="AY105" s="1">
        <v>158</v>
      </c>
      <c r="AZ105" s="1">
        <v>52</v>
      </c>
      <c r="BA105" s="1">
        <v>15</v>
      </c>
      <c r="BB105" s="1">
        <v>0</v>
      </c>
      <c r="BC105" s="200">
        <f>SUM(AY105:BB105)</f>
        <v>225</v>
      </c>
      <c r="BD105" s="356">
        <v>102</v>
      </c>
      <c r="BE105" s="1">
        <v>0</v>
      </c>
      <c r="BF105" s="1">
        <v>20</v>
      </c>
      <c r="BG105" s="235">
        <v>1676</v>
      </c>
    </row>
    <row r="106" spans="1:59">
      <c r="A106" s="1">
        <v>2001</v>
      </c>
      <c r="B106" s="1" t="s">
        <v>69</v>
      </c>
      <c r="C106" s="10">
        <v>0</v>
      </c>
      <c r="D106" s="10">
        <f t="shared" si="9"/>
        <v>148.75800000000001</v>
      </c>
      <c r="E106" s="10">
        <v>0</v>
      </c>
      <c r="F106" s="10">
        <f t="shared" si="10"/>
        <v>46.227000000000004</v>
      </c>
      <c r="G106" s="192">
        <f t="shared" si="11"/>
        <v>194.98500000000001</v>
      </c>
      <c r="H106" s="192">
        <f>+Roc_InfraMR[[#This Row],[Total Líneas de Explotación ]]</f>
        <v>194.98500000000001</v>
      </c>
      <c r="I106" s="192">
        <v>353.28400000000005</v>
      </c>
      <c r="J106" s="10">
        <f>+Roc_InfraMR[[#This Row],[A.01.2 -  Longitud de Líneas de Explotación No Electrificadas Vía Doble o Múltiple (km)]]*2+Roc_InfraMR[[#This Row],[A.01.1 -  Longitud de Líneas de Explotación No Electrificadas Vía Simple (km)]]</f>
        <v>297.51600000000002</v>
      </c>
      <c r="K106" s="10">
        <v>0</v>
      </c>
      <c r="L106" s="10">
        <f>+Roc_InfraMR[[#This Row],[A.02.2 -  Longitud de Líneas de Explotación Electrificadas Vía Doble o Múltiple (km)]]*2</f>
        <v>92.454000000000008</v>
      </c>
      <c r="M106" s="10">
        <v>0</v>
      </c>
      <c r="N106" s="192">
        <f>+Roc_InfraMR[[#This Row],[A.03.1 -  Longitud de Vías de Explotación No Electrificadas Troncales y Ramales (vía principal) (km)]]+Roc_InfraMR[[#This Row],[A.04.1 -  Longitud de Vías de Explotación Electrificadas Troncales y Ramales (vía principal) (km)]]</f>
        <v>389.97</v>
      </c>
      <c r="O106" s="192">
        <f>+Roc_InfraMR[[#This Row],[Total Vías (excluido Auxiliares)]]</f>
        <v>389.97</v>
      </c>
      <c r="P106" s="1">
        <v>61</v>
      </c>
      <c r="Q106" s="1">
        <v>5</v>
      </c>
      <c r="R106" s="1">
        <v>3</v>
      </c>
      <c r="S106" s="194">
        <f t="shared" si="12"/>
        <v>69</v>
      </c>
      <c r="T106" s="194">
        <v>69</v>
      </c>
      <c r="U106" s="1">
        <v>60</v>
      </c>
      <c r="V106" s="1">
        <v>68</v>
      </c>
      <c r="W106" s="1">
        <v>10</v>
      </c>
      <c r="X106" s="1">
        <v>23</v>
      </c>
      <c r="Y106" s="1">
        <v>0</v>
      </c>
      <c r="Z106" s="196">
        <f t="shared" si="13"/>
        <v>161</v>
      </c>
      <c r="AA106" s="1">
        <v>62</v>
      </c>
      <c r="AB106" s="1">
        <v>26</v>
      </c>
      <c r="AC106" s="1">
        <v>161</v>
      </c>
      <c r="AD106" s="196">
        <f t="shared" si="14"/>
        <v>249</v>
      </c>
      <c r="AE106" s="1">
        <v>23</v>
      </c>
      <c r="AF106" s="1">
        <v>29</v>
      </c>
      <c r="AG106" s="1">
        <v>132</v>
      </c>
      <c r="AH106" s="196">
        <f t="shared" si="15"/>
        <v>184</v>
      </c>
      <c r="AI106" s="10">
        <v>60.414999999999999</v>
      </c>
      <c r="AJ106" s="10">
        <v>0</v>
      </c>
      <c r="AK106" s="10">
        <v>166.46899999999999</v>
      </c>
      <c r="AL106" s="222">
        <f t="shared" si="16"/>
        <v>226.88399999999999</v>
      </c>
      <c r="AM106" s="1">
        <v>3</v>
      </c>
      <c r="AN106" s="1">
        <v>8</v>
      </c>
      <c r="AO106" s="1">
        <v>29</v>
      </c>
      <c r="AP106" s="200">
        <f t="shared" si="17"/>
        <v>40</v>
      </c>
      <c r="AQ106" s="1">
        <v>113</v>
      </c>
      <c r="AR106" s="1">
        <v>58</v>
      </c>
      <c r="AS106" s="1">
        <v>39</v>
      </c>
      <c r="AT106" s="200">
        <f>+Roc_InfraMR[[#This Row],[B.02.3 - Parque de Coches Eléctricos Motrices Tipo R]]+Roc_InfraMR[[#This Row],[B.02.2 - Parque de Coches Eléctricos Motrices Remolcados Tipo R]]+Roc_InfraMR[[#This Row],[B.02.1 - Parque de Coches Eléctricos Motrices]]</f>
        <v>210</v>
      </c>
      <c r="AU106" s="1">
        <v>0</v>
      </c>
      <c r="AV106" s="1">
        <v>0</v>
      </c>
      <c r="AW106" s="1">
        <v>0</v>
      </c>
      <c r="AX106" s="200">
        <f>+SUM(Roc_InfraMR[[#This Row],[B.03.1 - Parque de Coches Motores Motrices Remolcados]:[B.03.3 - Parque de Coches Motores Motrices Cabina]])</f>
        <v>0</v>
      </c>
      <c r="AY106" s="1">
        <v>158</v>
      </c>
      <c r="AZ106" s="1">
        <v>52</v>
      </c>
      <c r="BA106" s="1">
        <v>15</v>
      </c>
      <c r="BB106" s="1">
        <v>0</v>
      </c>
      <c r="BC106" s="200">
        <f>SUM(AY106:BB106)</f>
        <v>225</v>
      </c>
      <c r="BD106" s="356">
        <v>102</v>
      </c>
      <c r="BE106" s="1">
        <v>0</v>
      </c>
      <c r="BF106" s="1">
        <v>20</v>
      </c>
      <c r="BG106" s="235">
        <v>1676</v>
      </c>
    </row>
    <row r="107" spans="1:59">
      <c r="A107" s="1">
        <v>2001</v>
      </c>
      <c r="B107" s="1" t="s">
        <v>70</v>
      </c>
      <c r="C107" s="10">
        <v>0</v>
      </c>
      <c r="D107" s="10">
        <f t="shared" si="9"/>
        <v>148.75800000000001</v>
      </c>
      <c r="E107" s="10">
        <v>0</v>
      </c>
      <c r="F107" s="10">
        <f t="shared" si="10"/>
        <v>46.227000000000004</v>
      </c>
      <c r="G107" s="192">
        <f t="shared" si="11"/>
        <v>194.98500000000001</v>
      </c>
      <c r="H107" s="192">
        <f>+Roc_InfraMR[[#This Row],[Total Líneas de Explotación ]]</f>
        <v>194.98500000000001</v>
      </c>
      <c r="I107" s="192">
        <v>353.28400000000005</v>
      </c>
      <c r="J107" s="10">
        <f>+Roc_InfraMR[[#This Row],[A.01.2 -  Longitud de Líneas de Explotación No Electrificadas Vía Doble o Múltiple (km)]]*2+Roc_InfraMR[[#This Row],[A.01.1 -  Longitud de Líneas de Explotación No Electrificadas Vía Simple (km)]]</f>
        <v>297.51600000000002</v>
      </c>
      <c r="K107" s="10">
        <v>0</v>
      </c>
      <c r="L107" s="10">
        <f>+Roc_InfraMR[[#This Row],[A.02.2 -  Longitud de Líneas de Explotación Electrificadas Vía Doble o Múltiple (km)]]*2</f>
        <v>92.454000000000008</v>
      </c>
      <c r="M107" s="10">
        <v>0</v>
      </c>
      <c r="N107" s="192">
        <f>+Roc_InfraMR[[#This Row],[A.03.1 -  Longitud de Vías de Explotación No Electrificadas Troncales y Ramales (vía principal) (km)]]+Roc_InfraMR[[#This Row],[A.04.1 -  Longitud de Vías de Explotación Electrificadas Troncales y Ramales (vía principal) (km)]]</f>
        <v>389.97</v>
      </c>
      <c r="O107" s="192">
        <f>+Roc_InfraMR[[#This Row],[Total Vías (excluido Auxiliares)]]</f>
        <v>389.97</v>
      </c>
      <c r="P107" s="1">
        <v>61</v>
      </c>
      <c r="Q107" s="1">
        <v>5</v>
      </c>
      <c r="R107" s="1">
        <v>3</v>
      </c>
      <c r="S107" s="194">
        <f t="shared" si="12"/>
        <v>69</v>
      </c>
      <c r="T107" s="194">
        <v>69</v>
      </c>
      <c r="U107" s="1">
        <v>60</v>
      </c>
      <c r="V107" s="1">
        <v>68</v>
      </c>
      <c r="W107" s="1">
        <v>10</v>
      </c>
      <c r="X107" s="1">
        <v>23</v>
      </c>
      <c r="Y107" s="1">
        <v>0</v>
      </c>
      <c r="Z107" s="196">
        <f t="shared" si="13"/>
        <v>161</v>
      </c>
      <c r="AA107" s="1">
        <v>62</v>
      </c>
      <c r="AB107" s="1">
        <v>26</v>
      </c>
      <c r="AC107" s="1">
        <v>161</v>
      </c>
      <c r="AD107" s="196">
        <f t="shared" si="14"/>
        <v>249</v>
      </c>
      <c r="AE107" s="1">
        <v>23</v>
      </c>
      <c r="AF107" s="1">
        <v>29</v>
      </c>
      <c r="AG107" s="1">
        <v>132</v>
      </c>
      <c r="AH107" s="196">
        <f t="shared" si="15"/>
        <v>184</v>
      </c>
      <c r="AI107" s="10">
        <v>60.414999999999999</v>
      </c>
      <c r="AJ107" s="10">
        <v>0</v>
      </c>
      <c r="AK107" s="10">
        <v>166.46899999999999</v>
      </c>
      <c r="AL107" s="222">
        <f t="shared" si="16"/>
        <v>226.88399999999999</v>
      </c>
      <c r="AM107" s="1">
        <v>3</v>
      </c>
      <c r="AN107" s="1">
        <v>8</v>
      </c>
      <c r="AO107" s="1">
        <v>29</v>
      </c>
      <c r="AP107" s="200">
        <f t="shared" si="17"/>
        <v>40</v>
      </c>
      <c r="AQ107" s="1">
        <v>113</v>
      </c>
      <c r="AR107" s="1">
        <v>58</v>
      </c>
      <c r="AS107" s="1">
        <v>39</v>
      </c>
      <c r="AT107" s="200">
        <f>+Roc_InfraMR[[#This Row],[B.02.3 - Parque de Coches Eléctricos Motrices Tipo R]]+Roc_InfraMR[[#This Row],[B.02.2 - Parque de Coches Eléctricos Motrices Remolcados Tipo R]]+Roc_InfraMR[[#This Row],[B.02.1 - Parque de Coches Eléctricos Motrices]]</f>
        <v>210</v>
      </c>
      <c r="AU107" s="1">
        <v>0</v>
      </c>
      <c r="AV107" s="1">
        <v>0</v>
      </c>
      <c r="AW107" s="1">
        <v>0</v>
      </c>
      <c r="AX107" s="200">
        <f>+SUM(Roc_InfraMR[[#This Row],[B.03.1 - Parque de Coches Motores Motrices Remolcados]:[B.03.3 - Parque de Coches Motores Motrices Cabina]])</f>
        <v>0</v>
      </c>
      <c r="AY107" s="1">
        <v>158</v>
      </c>
      <c r="AZ107" s="1">
        <v>52</v>
      </c>
      <c r="BA107" s="1">
        <v>15</v>
      </c>
      <c r="BB107" s="1">
        <v>0</v>
      </c>
      <c r="BC107" s="200">
        <f>SUM(AY107:BB107)</f>
        <v>225</v>
      </c>
      <c r="BD107" s="356">
        <v>102</v>
      </c>
      <c r="BE107" s="1">
        <v>0</v>
      </c>
      <c r="BF107" s="1">
        <v>20</v>
      </c>
      <c r="BG107" s="235">
        <v>1676</v>
      </c>
    </row>
    <row r="108" spans="1:59">
      <c r="A108" s="1">
        <v>2001</v>
      </c>
      <c r="B108" s="1" t="s">
        <v>71</v>
      </c>
      <c r="C108" s="10">
        <v>0</v>
      </c>
      <c r="D108" s="10">
        <f t="shared" si="9"/>
        <v>148.75800000000001</v>
      </c>
      <c r="E108" s="10">
        <v>0</v>
      </c>
      <c r="F108" s="10">
        <f t="shared" si="10"/>
        <v>46.227000000000004</v>
      </c>
      <c r="G108" s="192">
        <f t="shared" si="11"/>
        <v>194.98500000000001</v>
      </c>
      <c r="H108" s="192">
        <f>+Roc_InfraMR[[#This Row],[Total Líneas de Explotación ]]</f>
        <v>194.98500000000001</v>
      </c>
      <c r="I108" s="192">
        <v>353.28400000000005</v>
      </c>
      <c r="J108" s="10">
        <f>+Roc_InfraMR[[#This Row],[A.01.2 -  Longitud de Líneas de Explotación No Electrificadas Vía Doble o Múltiple (km)]]*2+Roc_InfraMR[[#This Row],[A.01.1 -  Longitud de Líneas de Explotación No Electrificadas Vía Simple (km)]]</f>
        <v>297.51600000000002</v>
      </c>
      <c r="K108" s="10">
        <v>0</v>
      </c>
      <c r="L108" s="10">
        <f>+Roc_InfraMR[[#This Row],[A.02.2 -  Longitud de Líneas de Explotación Electrificadas Vía Doble o Múltiple (km)]]*2</f>
        <v>92.454000000000008</v>
      </c>
      <c r="M108" s="10">
        <v>0</v>
      </c>
      <c r="N108" s="192">
        <f>+Roc_InfraMR[[#This Row],[A.03.1 -  Longitud de Vías de Explotación No Electrificadas Troncales y Ramales (vía principal) (km)]]+Roc_InfraMR[[#This Row],[A.04.1 -  Longitud de Vías de Explotación Electrificadas Troncales y Ramales (vía principal) (km)]]</f>
        <v>389.97</v>
      </c>
      <c r="O108" s="192">
        <f>+Roc_InfraMR[[#This Row],[Total Vías (excluido Auxiliares)]]</f>
        <v>389.97</v>
      </c>
      <c r="P108" s="1">
        <v>61</v>
      </c>
      <c r="Q108" s="1">
        <v>5</v>
      </c>
      <c r="R108" s="1">
        <v>3</v>
      </c>
      <c r="S108" s="194">
        <f t="shared" si="12"/>
        <v>69</v>
      </c>
      <c r="T108" s="194">
        <v>69</v>
      </c>
      <c r="U108" s="1">
        <v>60</v>
      </c>
      <c r="V108" s="1">
        <v>68</v>
      </c>
      <c r="W108" s="1">
        <v>10</v>
      </c>
      <c r="X108" s="1">
        <v>23</v>
      </c>
      <c r="Y108" s="1">
        <v>0</v>
      </c>
      <c r="Z108" s="196">
        <f t="shared" si="13"/>
        <v>161</v>
      </c>
      <c r="AA108" s="1">
        <v>62</v>
      </c>
      <c r="AB108" s="1">
        <v>26</v>
      </c>
      <c r="AC108" s="1">
        <v>161</v>
      </c>
      <c r="AD108" s="196">
        <f t="shared" si="14"/>
        <v>249</v>
      </c>
      <c r="AE108" s="1">
        <v>23</v>
      </c>
      <c r="AF108" s="1">
        <v>29</v>
      </c>
      <c r="AG108" s="1">
        <v>132</v>
      </c>
      <c r="AH108" s="196">
        <f t="shared" si="15"/>
        <v>184</v>
      </c>
      <c r="AI108" s="10">
        <v>60.414999999999999</v>
      </c>
      <c r="AJ108" s="10">
        <v>0</v>
      </c>
      <c r="AK108" s="10">
        <v>166.46899999999999</v>
      </c>
      <c r="AL108" s="222">
        <f t="shared" si="16"/>
        <v>226.88399999999999</v>
      </c>
      <c r="AM108" s="1">
        <v>3</v>
      </c>
      <c r="AN108" s="1">
        <v>8</v>
      </c>
      <c r="AO108" s="1">
        <v>29</v>
      </c>
      <c r="AP108" s="200">
        <f t="shared" si="17"/>
        <v>40</v>
      </c>
      <c r="AQ108" s="1">
        <v>113</v>
      </c>
      <c r="AR108" s="1">
        <v>58</v>
      </c>
      <c r="AS108" s="1">
        <v>39</v>
      </c>
      <c r="AT108" s="200">
        <f>+Roc_InfraMR[[#This Row],[B.02.3 - Parque de Coches Eléctricos Motrices Tipo R]]+Roc_InfraMR[[#This Row],[B.02.2 - Parque de Coches Eléctricos Motrices Remolcados Tipo R]]+Roc_InfraMR[[#This Row],[B.02.1 - Parque de Coches Eléctricos Motrices]]</f>
        <v>210</v>
      </c>
      <c r="AU108" s="1">
        <v>0</v>
      </c>
      <c r="AV108" s="1">
        <v>0</v>
      </c>
      <c r="AW108" s="1">
        <v>0</v>
      </c>
      <c r="AX108" s="200">
        <f>+SUM(Roc_InfraMR[[#This Row],[B.03.1 - Parque de Coches Motores Motrices Remolcados]:[B.03.3 - Parque de Coches Motores Motrices Cabina]])</f>
        <v>0</v>
      </c>
      <c r="AY108" s="1">
        <v>158</v>
      </c>
      <c r="AZ108" s="1">
        <v>52</v>
      </c>
      <c r="BA108" s="1">
        <v>15</v>
      </c>
      <c r="BB108" s="1">
        <v>0</v>
      </c>
      <c r="BC108" s="200">
        <f>SUM(AY108:BB108)</f>
        <v>225</v>
      </c>
      <c r="BD108" s="356">
        <v>102</v>
      </c>
      <c r="BE108" s="1">
        <v>0</v>
      </c>
      <c r="BF108" s="1">
        <v>20</v>
      </c>
      <c r="BG108" s="235">
        <v>1676</v>
      </c>
    </row>
    <row r="109" spans="1:59">
      <c r="A109" s="1">
        <v>2001</v>
      </c>
      <c r="B109" s="1" t="s">
        <v>72</v>
      </c>
      <c r="C109" s="10">
        <v>0</v>
      </c>
      <c r="D109" s="10">
        <f t="shared" si="9"/>
        <v>148.75800000000001</v>
      </c>
      <c r="E109" s="10">
        <v>0</v>
      </c>
      <c r="F109" s="10">
        <f t="shared" si="10"/>
        <v>46.227000000000004</v>
      </c>
      <c r="G109" s="192">
        <f t="shared" si="11"/>
        <v>194.98500000000001</v>
      </c>
      <c r="H109" s="192">
        <f>+Roc_InfraMR[[#This Row],[Total Líneas de Explotación ]]</f>
        <v>194.98500000000001</v>
      </c>
      <c r="I109" s="192">
        <v>353.28400000000005</v>
      </c>
      <c r="J109" s="10">
        <f>+Roc_InfraMR[[#This Row],[A.01.2 -  Longitud de Líneas de Explotación No Electrificadas Vía Doble o Múltiple (km)]]*2+Roc_InfraMR[[#This Row],[A.01.1 -  Longitud de Líneas de Explotación No Electrificadas Vía Simple (km)]]</f>
        <v>297.51600000000002</v>
      </c>
      <c r="K109" s="10">
        <v>0</v>
      </c>
      <c r="L109" s="10">
        <f>+Roc_InfraMR[[#This Row],[A.02.2 -  Longitud de Líneas de Explotación Electrificadas Vía Doble o Múltiple (km)]]*2</f>
        <v>92.454000000000008</v>
      </c>
      <c r="M109" s="10">
        <v>0</v>
      </c>
      <c r="N109" s="192">
        <f>+Roc_InfraMR[[#This Row],[A.03.1 -  Longitud de Vías de Explotación No Electrificadas Troncales y Ramales (vía principal) (km)]]+Roc_InfraMR[[#This Row],[A.04.1 -  Longitud de Vías de Explotación Electrificadas Troncales y Ramales (vía principal) (km)]]</f>
        <v>389.97</v>
      </c>
      <c r="O109" s="192">
        <f>+Roc_InfraMR[[#This Row],[Total Vías (excluido Auxiliares)]]</f>
        <v>389.97</v>
      </c>
      <c r="P109" s="1">
        <v>61</v>
      </c>
      <c r="Q109" s="1">
        <v>5</v>
      </c>
      <c r="R109" s="1">
        <v>3</v>
      </c>
      <c r="S109" s="194">
        <f t="shared" si="12"/>
        <v>69</v>
      </c>
      <c r="T109" s="194">
        <v>69</v>
      </c>
      <c r="U109" s="1">
        <v>60</v>
      </c>
      <c r="V109" s="1">
        <v>68</v>
      </c>
      <c r="W109" s="1">
        <v>10</v>
      </c>
      <c r="X109" s="1">
        <v>23</v>
      </c>
      <c r="Y109" s="1">
        <v>0</v>
      </c>
      <c r="Z109" s="196">
        <f t="shared" si="13"/>
        <v>161</v>
      </c>
      <c r="AA109" s="1">
        <v>62</v>
      </c>
      <c r="AB109" s="1">
        <v>26</v>
      </c>
      <c r="AC109" s="1">
        <v>161</v>
      </c>
      <c r="AD109" s="196">
        <f t="shared" si="14"/>
        <v>249</v>
      </c>
      <c r="AE109" s="1">
        <v>23</v>
      </c>
      <c r="AF109" s="1">
        <v>29</v>
      </c>
      <c r="AG109" s="1">
        <v>132</v>
      </c>
      <c r="AH109" s="196">
        <f t="shared" si="15"/>
        <v>184</v>
      </c>
      <c r="AI109" s="10">
        <v>60.414999999999999</v>
      </c>
      <c r="AJ109" s="10">
        <v>0</v>
      </c>
      <c r="AK109" s="10">
        <v>166.46899999999999</v>
      </c>
      <c r="AL109" s="222">
        <f t="shared" si="16"/>
        <v>226.88399999999999</v>
      </c>
      <c r="AM109" s="1">
        <v>3</v>
      </c>
      <c r="AN109" s="1">
        <v>8</v>
      </c>
      <c r="AO109" s="1">
        <v>29</v>
      </c>
      <c r="AP109" s="200">
        <f t="shared" si="17"/>
        <v>40</v>
      </c>
      <c r="AQ109" s="1">
        <v>113</v>
      </c>
      <c r="AR109" s="1">
        <v>58</v>
      </c>
      <c r="AS109" s="1">
        <v>39</v>
      </c>
      <c r="AT109" s="200">
        <f>+Roc_InfraMR[[#This Row],[B.02.3 - Parque de Coches Eléctricos Motrices Tipo R]]+Roc_InfraMR[[#This Row],[B.02.2 - Parque de Coches Eléctricos Motrices Remolcados Tipo R]]+Roc_InfraMR[[#This Row],[B.02.1 - Parque de Coches Eléctricos Motrices]]</f>
        <v>210</v>
      </c>
      <c r="AU109" s="1">
        <v>0</v>
      </c>
      <c r="AV109" s="1">
        <v>0</v>
      </c>
      <c r="AW109" s="1">
        <v>0</v>
      </c>
      <c r="AX109" s="200">
        <f>+SUM(Roc_InfraMR[[#This Row],[B.03.1 - Parque de Coches Motores Motrices Remolcados]:[B.03.3 - Parque de Coches Motores Motrices Cabina]])</f>
        <v>0</v>
      </c>
      <c r="AY109" s="1">
        <v>158</v>
      </c>
      <c r="AZ109" s="1">
        <v>52</v>
      </c>
      <c r="BA109" s="1">
        <v>15</v>
      </c>
      <c r="BB109" s="1">
        <v>0</v>
      </c>
      <c r="BC109" s="200">
        <f>SUM(AY109:BB109)</f>
        <v>225</v>
      </c>
      <c r="BD109" s="356">
        <v>102</v>
      </c>
      <c r="BE109" s="1">
        <v>0</v>
      </c>
      <c r="BF109" s="1">
        <v>20</v>
      </c>
      <c r="BG109" s="235">
        <v>1676</v>
      </c>
    </row>
    <row r="110" spans="1:59">
      <c r="A110" s="1">
        <v>2002</v>
      </c>
      <c r="B110" s="1" t="s">
        <v>61</v>
      </c>
      <c r="C110" s="10">
        <v>0</v>
      </c>
      <c r="D110" s="10">
        <f t="shared" si="9"/>
        <v>148.75800000000001</v>
      </c>
      <c r="E110" s="10">
        <v>0</v>
      </c>
      <c r="F110" s="10">
        <f t="shared" si="10"/>
        <v>46.227000000000004</v>
      </c>
      <c r="G110" s="192">
        <f t="shared" si="11"/>
        <v>194.98500000000001</v>
      </c>
      <c r="H110" s="192">
        <f>+Roc_InfraMR[[#This Row],[Total Líneas de Explotación ]]</f>
        <v>194.98500000000001</v>
      </c>
      <c r="I110" s="192">
        <v>353.28400000000005</v>
      </c>
      <c r="J110" s="10">
        <f>+Roc_InfraMR[[#This Row],[A.01.2 -  Longitud de Líneas de Explotación No Electrificadas Vía Doble o Múltiple (km)]]*2+Roc_InfraMR[[#This Row],[A.01.1 -  Longitud de Líneas de Explotación No Electrificadas Vía Simple (km)]]</f>
        <v>297.51600000000002</v>
      </c>
      <c r="K110" s="10">
        <v>0</v>
      </c>
      <c r="L110" s="10">
        <f>+Roc_InfraMR[[#This Row],[A.02.2 -  Longitud de Líneas de Explotación Electrificadas Vía Doble o Múltiple (km)]]*2</f>
        <v>92.454000000000008</v>
      </c>
      <c r="M110" s="10">
        <v>0</v>
      </c>
      <c r="N110" s="192">
        <f>+Roc_InfraMR[[#This Row],[A.03.1 -  Longitud de Vías de Explotación No Electrificadas Troncales y Ramales (vía principal) (km)]]+Roc_InfraMR[[#This Row],[A.04.1 -  Longitud de Vías de Explotación Electrificadas Troncales y Ramales (vía principal) (km)]]</f>
        <v>389.97</v>
      </c>
      <c r="O110" s="192">
        <f>+Roc_InfraMR[[#This Row],[Total Vías (excluido Auxiliares)]]</f>
        <v>389.97</v>
      </c>
      <c r="P110" s="1">
        <v>61</v>
      </c>
      <c r="Q110" s="1">
        <v>5</v>
      </c>
      <c r="R110" s="1">
        <v>3</v>
      </c>
      <c r="S110" s="194">
        <f t="shared" si="12"/>
        <v>69</v>
      </c>
      <c r="T110" s="194">
        <v>69</v>
      </c>
      <c r="U110" s="1">
        <v>60</v>
      </c>
      <c r="V110" s="1">
        <v>68</v>
      </c>
      <c r="W110" s="1">
        <v>10</v>
      </c>
      <c r="X110" s="1">
        <v>23</v>
      </c>
      <c r="Y110" s="1">
        <v>0</v>
      </c>
      <c r="Z110" s="196">
        <f t="shared" si="13"/>
        <v>161</v>
      </c>
      <c r="AA110" s="1">
        <v>62</v>
      </c>
      <c r="AB110" s="1">
        <v>26</v>
      </c>
      <c r="AC110" s="1">
        <v>161</v>
      </c>
      <c r="AD110" s="196">
        <f t="shared" si="14"/>
        <v>249</v>
      </c>
      <c r="AE110" s="1">
        <v>23</v>
      </c>
      <c r="AF110" s="1">
        <v>29</v>
      </c>
      <c r="AG110" s="1">
        <v>132</v>
      </c>
      <c r="AH110" s="196">
        <f t="shared" si="15"/>
        <v>184</v>
      </c>
      <c r="AI110" s="10">
        <v>60.414999999999999</v>
      </c>
      <c r="AJ110" s="10">
        <v>0</v>
      </c>
      <c r="AK110" s="10">
        <v>166.46899999999999</v>
      </c>
      <c r="AL110" s="222">
        <f t="shared" si="16"/>
        <v>226.88399999999999</v>
      </c>
      <c r="AM110" s="1">
        <v>3</v>
      </c>
      <c r="AN110" s="1">
        <v>8</v>
      </c>
      <c r="AO110" s="1">
        <v>29</v>
      </c>
      <c r="AP110" s="200">
        <f t="shared" si="17"/>
        <v>40</v>
      </c>
      <c r="AQ110" s="1">
        <v>113</v>
      </c>
      <c r="AR110" s="1">
        <v>58</v>
      </c>
      <c r="AS110" s="1">
        <v>39</v>
      </c>
      <c r="AT110" s="200">
        <f>+Roc_InfraMR[[#This Row],[B.02.3 - Parque de Coches Eléctricos Motrices Tipo R]]+Roc_InfraMR[[#This Row],[B.02.2 - Parque de Coches Eléctricos Motrices Remolcados Tipo R]]+Roc_InfraMR[[#This Row],[B.02.1 - Parque de Coches Eléctricos Motrices]]</f>
        <v>210</v>
      </c>
      <c r="AU110" s="1">
        <v>0</v>
      </c>
      <c r="AV110" s="1">
        <v>0</v>
      </c>
      <c r="AW110" s="1">
        <v>0</v>
      </c>
      <c r="AX110" s="200">
        <f>+SUM(Roc_InfraMR[[#This Row],[B.03.1 - Parque de Coches Motores Motrices Remolcados]:[B.03.3 - Parque de Coches Motores Motrices Cabina]])</f>
        <v>0</v>
      </c>
      <c r="AY110" s="1">
        <v>158</v>
      </c>
      <c r="AZ110" s="1">
        <v>52</v>
      </c>
      <c r="BA110" s="1">
        <v>15</v>
      </c>
      <c r="BB110" s="1">
        <v>0</v>
      </c>
      <c r="BC110" s="200">
        <f>SUM(AY110:BB110)</f>
        <v>225</v>
      </c>
      <c r="BD110" s="356">
        <v>102</v>
      </c>
      <c r="BE110" s="1">
        <v>0</v>
      </c>
      <c r="BF110" s="1">
        <v>20</v>
      </c>
      <c r="BG110" s="235">
        <v>1676</v>
      </c>
    </row>
    <row r="111" spans="1:59">
      <c r="A111" s="1">
        <v>2002</v>
      </c>
      <c r="B111" s="1" t="s">
        <v>62</v>
      </c>
      <c r="C111" s="10">
        <v>0</v>
      </c>
      <c r="D111" s="10">
        <f t="shared" si="9"/>
        <v>148.75800000000001</v>
      </c>
      <c r="E111" s="10">
        <v>0</v>
      </c>
      <c r="F111" s="10">
        <f t="shared" si="10"/>
        <v>46.227000000000004</v>
      </c>
      <c r="G111" s="192">
        <f t="shared" si="11"/>
        <v>194.98500000000001</v>
      </c>
      <c r="H111" s="192">
        <f>+Roc_InfraMR[[#This Row],[Total Líneas de Explotación ]]</f>
        <v>194.98500000000001</v>
      </c>
      <c r="I111" s="192">
        <v>353.28400000000005</v>
      </c>
      <c r="J111" s="10">
        <f>+Roc_InfraMR[[#This Row],[A.01.2 -  Longitud de Líneas de Explotación No Electrificadas Vía Doble o Múltiple (km)]]*2+Roc_InfraMR[[#This Row],[A.01.1 -  Longitud de Líneas de Explotación No Electrificadas Vía Simple (km)]]</f>
        <v>297.51600000000002</v>
      </c>
      <c r="K111" s="10">
        <v>0</v>
      </c>
      <c r="L111" s="10">
        <f>+Roc_InfraMR[[#This Row],[A.02.2 -  Longitud de Líneas de Explotación Electrificadas Vía Doble o Múltiple (km)]]*2</f>
        <v>92.454000000000008</v>
      </c>
      <c r="M111" s="10">
        <v>0</v>
      </c>
      <c r="N111" s="192">
        <f>+Roc_InfraMR[[#This Row],[A.03.1 -  Longitud de Vías de Explotación No Electrificadas Troncales y Ramales (vía principal) (km)]]+Roc_InfraMR[[#This Row],[A.04.1 -  Longitud de Vías de Explotación Electrificadas Troncales y Ramales (vía principal) (km)]]</f>
        <v>389.97</v>
      </c>
      <c r="O111" s="192">
        <f>+Roc_InfraMR[[#This Row],[Total Vías (excluido Auxiliares)]]</f>
        <v>389.97</v>
      </c>
      <c r="P111" s="1">
        <v>61</v>
      </c>
      <c r="Q111" s="1">
        <v>5</v>
      </c>
      <c r="R111" s="1">
        <v>3</v>
      </c>
      <c r="S111" s="194">
        <f t="shared" si="12"/>
        <v>69</v>
      </c>
      <c r="T111" s="194">
        <v>69</v>
      </c>
      <c r="U111" s="1">
        <v>60</v>
      </c>
      <c r="V111" s="1">
        <v>68</v>
      </c>
      <c r="W111" s="1">
        <v>10</v>
      </c>
      <c r="X111" s="1">
        <v>23</v>
      </c>
      <c r="Y111" s="1">
        <v>0</v>
      </c>
      <c r="Z111" s="196">
        <f t="shared" si="13"/>
        <v>161</v>
      </c>
      <c r="AA111" s="1">
        <v>62</v>
      </c>
      <c r="AB111" s="1">
        <v>26</v>
      </c>
      <c r="AC111" s="1">
        <v>161</v>
      </c>
      <c r="AD111" s="196">
        <f t="shared" si="14"/>
        <v>249</v>
      </c>
      <c r="AE111" s="1">
        <v>23</v>
      </c>
      <c r="AF111" s="1">
        <v>29</v>
      </c>
      <c r="AG111" s="1">
        <v>132</v>
      </c>
      <c r="AH111" s="196">
        <f t="shared" si="15"/>
        <v>184</v>
      </c>
      <c r="AI111" s="10">
        <v>60.414999999999999</v>
      </c>
      <c r="AJ111" s="10">
        <v>0</v>
      </c>
      <c r="AK111" s="10">
        <v>166.46899999999999</v>
      </c>
      <c r="AL111" s="222">
        <f t="shared" si="16"/>
        <v>226.88399999999999</v>
      </c>
      <c r="AM111" s="1">
        <v>3</v>
      </c>
      <c r="AN111" s="1">
        <v>8</v>
      </c>
      <c r="AO111" s="1">
        <v>29</v>
      </c>
      <c r="AP111" s="200">
        <f t="shared" si="17"/>
        <v>40</v>
      </c>
      <c r="AQ111" s="1">
        <v>113</v>
      </c>
      <c r="AR111" s="1">
        <v>58</v>
      </c>
      <c r="AS111" s="1">
        <v>39</v>
      </c>
      <c r="AT111" s="200">
        <f>+Roc_InfraMR[[#This Row],[B.02.3 - Parque de Coches Eléctricos Motrices Tipo R]]+Roc_InfraMR[[#This Row],[B.02.2 - Parque de Coches Eléctricos Motrices Remolcados Tipo R]]+Roc_InfraMR[[#This Row],[B.02.1 - Parque de Coches Eléctricos Motrices]]</f>
        <v>210</v>
      </c>
      <c r="AU111" s="1">
        <v>0</v>
      </c>
      <c r="AV111" s="1">
        <v>0</v>
      </c>
      <c r="AW111" s="1">
        <v>0</v>
      </c>
      <c r="AX111" s="200">
        <f>+SUM(Roc_InfraMR[[#This Row],[B.03.1 - Parque de Coches Motores Motrices Remolcados]:[B.03.3 - Parque de Coches Motores Motrices Cabina]])</f>
        <v>0</v>
      </c>
      <c r="AY111" s="1">
        <v>158</v>
      </c>
      <c r="AZ111" s="1">
        <v>52</v>
      </c>
      <c r="BA111" s="1">
        <v>15</v>
      </c>
      <c r="BB111" s="1">
        <v>0</v>
      </c>
      <c r="BC111" s="200">
        <f>SUM(AY111:BB111)</f>
        <v>225</v>
      </c>
      <c r="BD111" s="356">
        <v>102</v>
      </c>
      <c r="BE111" s="1">
        <v>0</v>
      </c>
      <c r="BF111" s="1">
        <v>20</v>
      </c>
      <c r="BG111" s="235">
        <v>1676</v>
      </c>
    </row>
    <row r="112" spans="1:59">
      <c r="A112" s="1">
        <v>2002</v>
      </c>
      <c r="B112" s="1" t="s">
        <v>63</v>
      </c>
      <c r="C112" s="10">
        <v>0</v>
      </c>
      <c r="D112" s="10">
        <f t="shared" si="9"/>
        <v>148.75800000000001</v>
      </c>
      <c r="E112" s="10">
        <v>0</v>
      </c>
      <c r="F112" s="10">
        <f t="shared" si="10"/>
        <v>46.227000000000004</v>
      </c>
      <c r="G112" s="192">
        <f t="shared" si="11"/>
        <v>194.98500000000001</v>
      </c>
      <c r="H112" s="192">
        <f>+Roc_InfraMR[[#This Row],[Total Líneas de Explotación ]]</f>
        <v>194.98500000000001</v>
      </c>
      <c r="I112" s="192">
        <v>353.28400000000005</v>
      </c>
      <c r="J112" s="10">
        <f>+Roc_InfraMR[[#This Row],[A.01.2 -  Longitud de Líneas de Explotación No Electrificadas Vía Doble o Múltiple (km)]]*2+Roc_InfraMR[[#This Row],[A.01.1 -  Longitud de Líneas de Explotación No Electrificadas Vía Simple (km)]]</f>
        <v>297.51600000000002</v>
      </c>
      <c r="K112" s="10">
        <v>0</v>
      </c>
      <c r="L112" s="10">
        <f>+Roc_InfraMR[[#This Row],[A.02.2 -  Longitud de Líneas de Explotación Electrificadas Vía Doble o Múltiple (km)]]*2</f>
        <v>92.454000000000008</v>
      </c>
      <c r="M112" s="10">
        <v>0</v>
      </c>
      <c r="N112" s="192">
        <f>+Roc_InfraMR[[#This Row],[A.03.1 -  Longitud de Vías de Explotación No Electrificadas Troncales y Ramales (vía principal) (km)]]+Roc_InfraMR[[#This Row],[A.04.1 -  Longitud de Vías de Explotación Electrificadas Troncales y Ramales (vía principal) (km)]]</f>
        <v>389.97</v>
      </c>
      <c r="O112" s="192">
        <f>+Roc_InfraMR[[#This Row],[Total Vías (excluido Auxiliares)]]</f>
        <v>389.97</v>
      </c>
      <c r="P112" s="1">
        <v>61</v>
      </c>
      <c r="Q112" s="1">
        <v>5</v>
      </c>
      <c r="R112" s="1">
        <v>3</v>
      </c>
      <c r="S112" s="194">
        <f t="shared" si="12"/>
        <v>69</v>
      </c>
      <c r="T112" s="194">
        <v>69</v>
      </c>
      <c r="U112" s="1">
        <v>60</v>
      </c>
      <c r="V112" s="1">
        <v>68</v>
      </c>
      <c r="W112" s="1">
        <v>10</v>
      </c>
      <c r="X112" s="1">
        <v>23</v>
      </c>
      <c r="Y112" s="1">
        <v>0</v>
      </c>
      <c r="Z112" s="196">
        <f t="shared" si="13"/>
        <v>161</v>
      </c>
      <c r="AA112" s="1">
        <v>62</v>
      </c>
      <c r="AB112" s="1">
        <v>26</v>
      </c>
      <c r="AC112" s="1">
        <v>161</v>
      </c>
      <c r="AD112" s="196">
        <f t="shared" si="14"/>
        <v>249</v>
      </c>
      <c r="AE112" s="1">
        <v>23</v>
      </c>
      <c r="AF112" s="1">
        <v>29</v>
      </c>
      <c r="AG112" s="1">
        <v>132</v>
      </c>
      <c r="AH112" s="196">
        <f t="shared" si="15"/>
        <v>184</v>
      </c>
      <c r="AI112" s="10">
        <v>60.414999999999999</v>
      </c>
      <c r="AJ112" s="10">
        <v>0</v>
      </c>
      <c r="AK112" s="10">
        <v>166.46899999999999</v>
      </c>
      <c r="AL112" s="222">
        <f t="shared" si="16"/>
        <v>226.88399999999999</v>
      </c>
      <c r="AM112" s="1">
        <v>3</v>
      </c>
      <c r="AN112" s="1">
        <v>8</v>
      </c>
      <c r="AO112" s="1">
        <v>29</v>
      </c>
      <c r="AP112" s="200">
        <f t="shared" si="17"/>
        <v>40</v>
      </c>
      <c r="AQ112" s="1">
        <v>113</v>
      </c>
      <c r="AR112" s="1">
        <v>58</v>
      </c>
      <c r="AS112" s="1">
        <v>39</v>
      </c>
      <c r="AT112" s="200">
        <f>+Roc_InfraMR[[#This Row],[B.02.3 - Parque de Coches Eléctricos Motrices Tipo R]]+Roc_InfraMR[[#This Row],[B.02.2 - Parque de Coches Eléctricos Motrices Remolcados Tipo R]]+Roc_InfraMR[[#This Row],[B.02.1 - Parque de Coches Eléctricos Motrices]]</f>
        <v>210</v>
      </c>
      <c r="AU112" s="1">
        <v>0</v>
      </c>
      <c r="AV112" s="1">
        <v>0</v>
      </c>
      <c r="AW112" s="1">
        <v>0</v>
      </c>
      <c r="AX112" s="200">
        <f>+SUM(Roc_InfraMR[[#This Row],[B.03.1 - Parque de Coches Motores Motrices Remolcados]:[B.03.3 - Parque de Coches Motores Motrices Cabina]])</f>
        <v>0</v>
      </c>
      <c r="AY112" s="1">
        <v>158</v>
      </c>
      <c r="AZ112" s="1">
        <v>52</v>
      </c>
      <c r="BA112" s="1">
        <v>15</v>
      </c>
      <c r="BB112" s="1">
        <v>0</v>
      </c>
      <c r="BC112" s="200">
        <f>SUM(AY112:BB112)</f>
        <v>225</v>
      </c>
      <c r="BD112" s="356">
        <v>102</v>
      </c>
      <c r="BE112" s="1">
        <v>0</v>
      </c>
      <c r="BF112" s="1">
        <v>20</v>
      </c>
      <c r="BG112" s="235">
        <v>1676</v>
      </c>
    </row>
    <row r="113" spans="1:59">
      <c r="A113" s="1">
        <v>2002</v>
      </c>
      <c r="B113" s="1" t="s">
        <v>64</v>
      </c>
      <c r="C113" s="10">
        <v>0</v>
      </c>
      <c r="D113" s="10">
        <f t="shared" si="9"/>
        <v>148.75800000000001</v>
      </c>
      <c r="E113" s="10">
        <v>0</v>
      </c>
      <c r="F113" s="10">
        <f t="shared" si="10"/>
        <v>46.227000000000004</v>
      </c>
      <c r="G113" s="192">
        <f t="shared" si="11"/>
        <v>194.98500000000001</v>
      </c>
      <c r="H113" s="192">
        <f>+Roc_InfraMR[[#This Row],[Total Líneas de Explotación ]]</f>
        <v>194.98500000000001</v>
      </c>
      <c r="I113" s="192">
        <v>353.28400000000005</v>
      </c>
      <c r="J113" s="10">
        <f>+Roc_InfraMR[[#This Row],[A.01.2 -  Longitud de Líneas de Explotación No Electrificadas Vía Doble o Múltiple (km)]]*2+Roc_InfraMR[[#This Row],[A.01.1 -  Longitud de Líneas de Explotación No Electrificadas Vía Simple (km)]]</f>
        <v>297.51600000000002</v>
      </c>
      <c r="K113" s="10">
        <v>0</v>
      </c>
      <c r="L113" s="10">
        <f>+Roc_InfraMR[[#This Row],[A.02.2 -  Longitud de Líneas de Explotación Electrificadas Vía Doble o Múltiple (km)]]*2</f>
        <v>92.454000000000008</v>
      </c>
      <c r="M113" s="10">
        <v>0</v>
      </c>
      <c r="N113" s="192">
        <f>+Roc_InfraMR[[#This Row],[A.03.1 -  Longitud de Vías de Explotación No Electrificadas Troncales y Ramales (vía principal) (km)]]+Roc_InfraMR[[#This Row],[A.04.1 -  Longitud de Vías de Explotación Electrificadas Troncales y Ramales (vía principal) (km)]]</f>
        <v>389.97</v>
      </c>
      <c r="O113" s="192">
        <f>+Roc_InfraMR[[#This Row],[Total Vías (excluido Auxiliares)]]</f>
        <v>389.97</v>
      </c>
      <c r="P113" s="1">
        <v>61</v>
      </c>
      <c r="Q113" s="1">
        <v>5</v>
      </c>
      <c r="R113" s="1">
        <v>3</v>
      </c>
      <c r="S113" s="194">
        <f t="shared" si="12"/>
        <v>69</v>
      </c>
      <c r="T113" s="194">
        <v>69</v>
      </c>
      <c r="U113" s="1">
        <v>60</v>
      </c>
      <c r="V113" s="1">
        <v>68</v>
      </c>
      <c r="W113" s="1">
        <v>10</v>
      </c>
      <c r="X113" s="1">
        <v>23</v>
      </c>
      <c r="Y113" s="1">
        <v>0</v>
      </c>
      <c r="Z113" s="196">
        <f t="shared" si="13"/>
        <v>161</v>
      </c>
      <c r="AA113" s="1">
        <v>62</v>
      </c>
      <c r="AB113" s="1">
        <v>26</v>
      </c>
      <c r="AC113" s="1">
        <v>161</v>
      </c>
      <c r="AD113" s="196">
        <f t="shared" si="14"/>
        <v>249</v>
      </c>
      <c r="AE113" s="1">
        <v>23</v>
      </c>
      <c r="AF113" s="1">
        <v>29</v>
      </c>
      <c r="AG113" s="1">
        <v>132</v>
      </c>
      <c r="AH113" s="196">
        <f t="shared" si="15"/>
        <v>184</v>
      </c>
      <c r="AI113" s="10">
        <v>60.414999999999999</v>
      </c>
      <c r="AJ113" s="10">
        <v>0</v>
      </c>
      <c r="AK113" s="10">
        <v>166.46899999999999</v>
      </c>
      <c r="AL113" s="222">
        <f t="shared" si="16"/>
        <v>226.88399999999999</v>
      </c>
      <c r="AM113" s="1">
        <v>3</v>
      </c>
      <c r="AN113" s="1">
        <v>8</v>
      </c>
      <c r="AO113" s="1">
        <v>29</v>
      </c>
      <c r="AP113" s="200">
        <f t="shared" si="17"/>
        <v>40</v>
      </c>
      <c r="AQ113" s="1">
        <v>113</v>
      </c>
      <c r="AR113" s="1">
        <v>58</v>
      </c>
      <c r="AS113" s="1">
        <v>39</v>
      </c>
      <c r="AT113" s="200">
        <f>+Roc_InfraMR[[#This Row],[B.02.3 - Parque de Coches Eléctricos Motrices Tipo R]]+Roc_InfraMR[[#This Row],[B.02.2 - Parque de Coches Eléctricos Motrices Remolcados Tipo R]]+Roc_InfraMR[[#This Row],[B.02.1 - Parque de Coches Eléctricos Motrices]]</f>
        <v>210</v>
      </c>
      <c r="AU113" s="1">
        <v>0</v>
      </c>
      <c r="AV113" s="1">
        <v>0</v>
      </c>
      <c r="AW113" s="1">
        <v>0</v>
      </c>
      <c r="AX113" s="200">
        <f>+SUM(Roc_InfraMR[[#This Row],[B.03.1 - Parque de Coches Motores Motrices Remolcados]:[B.03.3 - Parque de Coches Motores Motrices Cabina]])</f>
        <v>0</v>
      </c>
      <c r="AY113" s="1">
        <v>158</v>
      </c>
      <c r="AZ113" s="1">
        <v>52</v>
      </c>
      <c r="BA113" s="1">
        <v>15</v>
      </c>
      <c r="BB113" s="1">
        <v>0</v>
      </c>
      <c r="BC113" s="200">
        <f>SUM(AY113:BB113)</f>
        <v>225</v>
      </c>
      <c r="BD113" s="356">
        <v>102</v>
      </c>
      <c r="BE113" s="1">
        <v>0</v>
      </c>
      <c r="BF113" s="1">
        <v>20</v>
      </c>
      <c r="BG113" s="235">
        <v>1676</v>
      </c>
    </row>
    <row r="114" spans="1:59">
      <c r="A114" s="1">
        <v>2002</v>
      </c>
      <c r="B114" s="1" t="s">
        <v>65</v>
      </c>
      <c r="C114" s="10">
        <v>0</v>
      </c>
      <c r="D114" s="10">
        <f t="shared" si="9"/>
        <v>148.75800000000001</v>
      </c>
      <c r="E114" s="10">
        <v>0</v>
      </c>
      <c r="F114" s="10">
        <f t="shared" si="10"/>
        <v>46.227000000000004</v>
      </c>
      <c r="G114" s="192">
        <f t="shared" si="11"/>
        <v>194.98500000000001</v>
      </c>
      <c r="H114" s="192">
        <f>+Roc_InfraMR[[#This Row],[Total Líneas de Explotación ]]</f>
        <v>194.98500000000001</v>
      </c>
      <c r="I114" s="192">
        <v>353.28400000000005</v>
      </c>
      <c r="J114" s="10">
        <f>+Roc_InfraMR[[#This Row],[A.01.2 -  Longitud de Líneas de Explotación No Electrificadas Vía Doble o Múltiple (km)]]*2+Roc_InfraMR[[#This Row],[A.01.1 -  Longitud de Líneas de Explotación No Electrificadas Vía Simple (km)]]</f>
        <v>297.51600000000002</v>
      </c>
      <c r="K114" s="10">
        <v>0</v>
      </c>
      <c r="L114" s="10">
        <f>+Roc_InfraMR[[#This Row],[A.02.2 -  Longitud de Líneas de Explotación Electrificadas Vía Doble o Múltiple (km)]]*2</f>
        <v>92.454000000000008</v>
      </c>
      <c r="M114" s="10">
        <v>0</v>
      </c>
      <c r="N114" s="192">
        <f>+Roc_InfraMR[[#This Row],[A.03.1 -  Longitud de Vías de Explotación No Electrificadas Troncales y Ramales (vía principal) (km)]]+Roc_InfraMR[[#This Row],[A.04.1 -  Longitud de Vías de Explotación Electrificadas Troncales y Ramales (vía principal) (km)]]</f>
        <v>389.97</v>
      </c>
      <c r="O114" s="192">
        <f>+Roc_InfraMR[[#This Row],[Total Vías (excluido Auxiliares)]]</f>
        <v>389.97</v>
      </c>
      <c r="P114" s="1">
        <v>61</v>
      </c>
      <c r="Q114" s="1">
        <v>5</v>
      </c>
      <c r="R114" s="1">
        <v>3</v>
      </c>
      <c r="S114" s="194">
        <f t="shared" si="12"/>
        <v>69</v>
      </c>
      <c r="T114" s="194">
        <v>69</v>
      </c>
      <c r="U114" s="1">
        <v>60</v>
      </c>
      <c r="V114" s="1">
        <v>68</v>
      </c>
      <c r="W114" s="1">
        <v>10</v>
      </c>
      <c r="X114" s="1">
        <v>23</v>
      </c>
      <c r="Y114" s="1">
        <v>0</v>
      </c>
      <c r="Z114" s="196">
        <f t="shared" si="13"/>
        <v>161</v>
      </c>
      <c r="AA114" s="1">
        <v>62</v>
      </c>
      <c r="AB114" s="1">
        <v>26</v>
      </c>
      <c r="AC114" s="1">
        <v>161</v>
      </c>
      <c r="AD114" s="196">
        <f t="shared" si="14"/>
        <v>249</v>
      </c>
      <c r="AE114" s="1">
        <v>23</v>
      </c>
      <c r="AF114" s="1">
        <v>29</v>
      </c>
      <c r="AG114" s="1">
        <v>132</v>
      </c>
      <c r="AH114" s="196">
        <f t="shared" si="15"/>
        <v>184</v>
      </c>
      <c r="AI114" s="10">
        <v>60.414999999999999</v>
      </c>
      <c r="AJ114" s="10">
        <v>0</v>
      </c>
      <c r="AK114" s="10">
        <v>166.46899999999999</v>
      </c>
      <c r="AL114" s="222">
        <f t="shared" si="16"/>
        <v>226.88399999999999</v>
      </c>
      <c r="AM114" s="1">
        <v>3</v>
      </c>
      <c r="AN114" s="1">
        <v>8</v>
      </c>
      <c r="AO114" s="1">
        <v>29</v>
      </c>
      <c r="AP114" s="200">
        <f t="shared" si="17"/>
        <v>40</v>
      </c>
      <c r="AQ114" s="1">
        <v>113</v>
      </c>
      <c r="AR114" s="1">
        <v>58</v>
      </c>
      <c r="AS114" s="1">
        <v>39</v>
      </c>
      <c r="AT114" s="200">
        <f>+Roc_InfraMR[[#This Row],[B.02.3 - Parque de Coches Eléctricos Motrices Tipo R]]+Roc_InfraMR[[#This Row],[B.02.2 - Parque de Coches Eléctricos Motrices Remolcados Tipo R]]+Roc_InfraMR[[#This Row],[B.02.1 - Parque de Coches Eléctricos Motrices]]</f>
        <v>210</v>
      </c>
      <c r="AU114" s="1">
        <v>0</v>
      </c>
      <c r="AV114" s="1">
        <v>0</v>
      </c>
      <c r="AW114" s="1">
        <v>0</v>
      </c>
      <c r="AX114" s="200">
        <f>+SUM(Roc_InfraMR[[#This Row],[B.03.1 - Parque de Coches Motores Motrices Remolcados]:[B.03.3 - Parque de Coches Motores Motrices Cabina]])</f>
        <v>0</v>
      </c>
      <c r="AY114" s="1">
        <v>158</v>
      </c>
      <c r="AZ114" s="1">
        <v>52</v>
      </c>
      <c r="BA114" s="1">
        <v>15</v>
      </c>
      <c r="BB114" s="1">
        <v>0</v>
      </c>
      <c r="BC114" s="200">
        <f>SUM(AY114:BB114)</f>
        <v>225</v>
      </c>
      <c r="BD114" s="356">
        <v>102</v>
      </c>
      <c r="BE114" s="1">
        <v>0</v>
      </c>
      <c r="BF114" s="1">
        <v>20</v>
      </c>
      <c r="BG114" s="235">
        <v>1676</v>
      </c>
    </row>
    <row r="115" spans="1:59">
      <c r="A115" s="1">
        <v>2002</v>
      </c>
      <c r="B115" s="1" t="s">
        <v>66</v>
      </c>
      <c r="C115" s="10">
        <v>0</v>
      </c>
      <c r="D115" s="10">
        <f t="shared" si="9"/>
        <v>148.75800000000001</v>
      </c>
      <c r="E115" s="10">
        <v>0</v>
      </c>
      <c r="F115" s="10">
        <f t="shared" si="10"/>
        <v>46.227000000000004</v>
      </c>
      <c r="G115" s="192">
        <f t="shared" si="11"/>
        <v>194.98500000000001</v>
      </c>
      <c r="H115" s="192">
        <f>+Roc_InfraMR[[#This Row],[Total Líneas de Explotación ]]</f>
        <v>194.98500000000001</v>
      </c>
      <c r="I115" s="192">
        <v>353.28400000000005</v>
      </c>
      <c r="J115" s="10">
        <f>+Roc_InfraMR[[#This Row],[A.01.2 -  Longitud de Líneas de Explotación No Electrificadas Vía Doble o Múltiple (km)]]*2+Roc_InfraMR[[#This Row],[A.01.1 -  Longitud de Líneas de Explotación No Electrificadas Vía Simple (km)]]</f>
        <v>297.51600000000002</v>
      </c>
      <c r="K115" s="10">
        <v>0</v>
      </c>
      <c r="L115" s="10">
        <f>+Roc_InfraMR[[#This Row],[A.02.2 -  Longitud de Líneas de Explotación Electrificadas Vía Doble o Múltiple (km)]]*2</f>
        <v>92.454000000000008</v>
      </c>
      <c r="M115" s="10">
        <v>0</v>
      </c>
      <c r="N115" s="192">
        <f>+Roc_InfraMR[[#This Row],[A.03.1 -  Longitud de Vías de Explotación No Electrificadas Troncales y Ramales (vía principal) (km)]]+Roc_InfraMR[[#This Row],[A.04.1 -  Longitud de Vías de Explotación Electrificadas Troncales y Ramales (vía principal) (km)]]</f>
        <v>389.97</v>
      </c>
      <c r="O115" s="192">
        <f>+Roc_InfraMR[[#This Row],[Total Vías (excluido Auxiliares)]]</f>
        <v>389.97</v>
      </c>
      <c r="P115" s="1">
        <v>61</v>
      </c>
      <c r="Q115" s="1">
        <v>5</v>
      </c>
      <c r="R115" s="1">
        <v>3</v>
      </c>
      <c r="S115" s="194">
        <f t="shared" si="12"/>
        <v>69</v>
      </c>
      <c r="T115" s="194">
        <v>69</v>
      </c>
      <c r="U115" s="1">
        <v>60</v>
      </c>
      <c r="V115" s="1">
        <v>68</v>
      </c>
      <c r="W115" s="1">
        <v>10</v>
      </c>
      <c r="X115" s="1">
        <v>23</v>
      </c>
      <c r="Y115" s="1">
        <v>0</v>
      </c>
      <c r="Z115" s="196">
        <f t="shared" si="13"/>
        <v>161</v>
      </c>
      <c r="AA115" s="1">
        <v>62</v>
      </c>
      <c r="AB115" s="1">
        <v>26</v>
      </c>
      <c r="AC115" s="1">
        <v>161</v>
      </c>
      <c r="AD115" s="196">
        <f t="shared" si="14"/>
        <v>249</v>
      </c>
      <c r="AE115" s="1">
        <v>23</v>
      </c>
      <c r="AF115" s="1">
        <v>29</v>
      </c>
      <c r="AG115" s="1">
        <v>132</v>
      </c>
      <c r="AH115" s="196">
        <f t="shared" si="15"/>
        <v>184</v>
      </c>
      <c r="AI115" s="10">
        <v>60.414999999999999</v>
      </c>
      <c r="AJ115" s="10">
        <v>0</v>
      </c>
      <c r="AK115" s="10">
        <v>166.46899999999999</v>
      </c>
      <c r="AL115" s="222">
        <f t="shared" si="16"/>
        <v>226.88399999999999</v>
      </c>
      <c r="AM115" s="1">
        <v>3</v>
      </c>
      <c r="AN115" s="1">
        <v>8</v>
      </c>
      <c r="AO115" s="1">
        <v>29</v>
      </c>
      <c r="AP115" s="200">
        <f t="shared" si="17"/>
        <v>40</v>
      </c>
      <c r="AQ115" s="1">
        <v>113</v>
      </c>
      <c r="AR115" s="1">
        <v>58</v>
      </c>
      <c r="AS115" s="1">
        <v>39</v>
      </c>
      <c r="AT115" s="200">
        <f>+Roc_InfraMR[[#This Row],[B.02.3 - Parque de Coches Eléctricos Motrices Tipo R]]+Roc_InfraMR[[#This Row],[B.02.2 - Parque de Coches Eléctricos Motrices Remolcados Tipo R]]+Roc_InfraMR[[#This Row],[B.02.1 - Parque de Coches Eléctricos Motrices]]</f>
        <v>210</v>
      </c>
      <c r="AU115" s="1">
        <v>0</v>
      </c>
      <c r="AV115" s="1">
        <v>0</v>
      </c>
      <c r="AW115" s="1">
        <v>0</v>
      </c>
      <c r="AX115" s="200">
        <f>+SUM(Roc_InfraMR[[#This Row],[B.03.1 - Parque de Coches Motores Motrices Remolcados]:[B.03.3 - Parque de Coches Motores Motrices Cabina]])</f>
        <v>0</v>
      </c>
      <c r="AY115" s="1">
        <v>158</v>
      </c>
      <c r="AZ115" s="1">
        <v>52</v>
      </c>
      <c r="BA115" s="1">
        <v>15</v>
      </c>
      <c r="BB115" s="1">
        <v>0</v>
      </c>
      <c r="BC115" s="200">
        <f>SUM(AY115:BB115)</f>
        <v>225</v>
      </c>
      <c r="BD115" s="356">
        <v>102</v>
      </c>
      <c r="BE115" s="1">
        <v>0</v>
      </c>
      <c r="BF115" s="1">
        <v>20</v>
      </c>
      <c r="BG115" s="235">
        <v>1676</v>
      </c>
    </row>
    <row r="116" spans="1:59">
      <c r="A116" s="1">
        <v>2002</v>
      </c>
      <c r="B116" s="1" t="s">
        <v>67</v>
      </c>
      <c r="C116" s="10">
        <v>0</v>
      </c>
      <c r="D116" s="10">
        <f t="shared" si="9"/>
        <v>148.75800000000001</v>
      </c>
      <c r="E116" s="10">
        <v>0</v>
      </c>
      <c r="F116" s="10">
        <f t="shared" si="10"/>
        <v>46.227000000000004</v>
      </c>
      <c r="G116" s="192">
        <f t="shared" si="11"/>
        <v>194.98500000000001</v>
      </c>
      <c r="H116" s="192">
        <f>+Roc_InfraMR[[#This Row],[Total Líneas de Explotación ]]</f>
        <v>194.98500000000001</v>
      </c>
      <c r="I116" s="192">
        <v>353.28400000000005</v>
      </c>
      <c r="J116" s="10">
        <f>+Roc_InfraMR[[#This Row],[A.01.2 -  Longitud de Líneas de Explotación No Electrificadas Vía Doble o Múltiple (km)]]*2+Roc_InfraMR[[#This Row],[A.01.1 -  Longitud de Líneas de Explotación No Electrificadas Vía Simple (km)]]</f>
        <v>297.51600000000002</v>
      </c>
      <c r="K116" s="10">
        <v>0</v>
      </c>
      <c r="L116" s="10">
        <f>+Roc_InfraMR[[#This Row],[A.02.2 -  Longitud de Líneas de Explotación Electrificadas Vía Doble o Múltiple (km)]]*2</f>
        <v>92.454000000000008</v>
      </c>
      <c r="M116" s="10">
        <v>0</v>
      </c>
      <c r="N116" s="192">
        <f>+Roc_InfraMR[[#This Row],[A.03.1 -  Longitud de Vías de Explotación No Electrificadas Troncales y Ramales (vía principal) (km)]]+Roc_InfraMR[[#This Row],[A.04.1 -  Longitud de Vías de Explotación Electrificadas Troncales y Ramales (vía principal) (km)]]</f>
        <v>389.97</v>
      </c>
      <c r="O116" s="192">
        <f>+Roc_InfraMR[[#This Row],[Total Vías (excluido Auxiliares)]]</f>
        <v>389.97</v>
      </c>
      <c r="P116" s="1">
        <v>61</v>
      </c>
      <c r="Q116" s="1">
        <v>5</v>
      </c>
      <c r="R116" s="1">
        <v>3</v>
      </c>
      <c r="S116" s="194">
        <f t="shared" si="12"/>
        <v>69</v>
      </c>
      <c r="T116" s="194">
        <v>69</v>
      </c>
      <c r="U116" s="1">
        <v>60</v>
      </c>
      <c r="V116" s="1">
        <v>68</v>
      </c>
      <c r="W116" s="1">
        <v>10</v>
      </c>
      <c r="X116" s="1">
        <v>23</v>
      </c>
      <c r="Y116" s="1">
        <v>0</v>
      </c>
      <c r="Z116" s="196">
        <f t="shared" si="13"/>
        <v>161</v>
      </c>
      <c r="AA116" s="1">
        <v>62</v>
      </c>
      <c r="AB116" s="1">
        <v>26</v>
      </c>
      <c r="AC116" s="1">
        <v>161</v>
      </c>
      <c r="AD116" s="196">
        <f t="shared" si="14"/>
        <v>249</v>
      </c>
      <c r="AE116" s="1">
        <v>23</v>
      </c>
      <c r="AF116" s="1">
        <v>29</v>
      </c>
      <c r="AG116" s="1">
        <v>132</v>
      </c>
      <c r="AH116" s="196">
        <f t="shared" si="15"/>
        <v>184</v>
      </c>
      <c r="AI116" s="10">
        <v>60.414999999999999</v>
      </c>
      <c r="AJ116" s="10">
        <v>0</v>
      </c>
      <c r="AK116" s="10">
        <v>166.46899999999999</v>
      </c>
      <c r="AL116" s="222">
        <f t="shared" si="16"/>
        <v>226.88399999999999</v>
      </c>
      <c r="AM116" s="1">
        <v>3</v>
      </c>
      <c r="AN116" s="1">
        <v>8</v>
      </c>
      <c r="AO116" s="1">
        <v>29</v>
      </c>
      <c r="AP116" s="200">
        <f t="shared" si="17"/>
        <v>40</v>
      </c>
      <c r="AQ116" s="1">
        <v>113</v>
      </c>
      <c r="AR116" s="1">
        <v>58</v>
      </c>
      <c r="AS116" s="1">
        <v>39</v>
      </c>
      <c r="AT116" s="200">
        <f>+Roc_InfraMR[[#This Row],[B.02.3 - Parque de Coches Eléctricos Motrices Tipo R]]+Roc_InfraMR[[#This Row],[B.02.2 - Parque de Coches Eléctricos Motrices Remolcados Tipo R]]+Roc_InfraMR[[#This Row],[B.02.1 - Parque de Coches Eléctricos Motrices]]</f>
        <v>210</v>
      </c>
      <c r="AU116" s="1">
        <v>0</v>
      </c>
      <c r="AV116" s="1">
        <v>0</v>
      </c>
      <c r="AW116" s="1">
        <v>0</v>
      </c>
      <c r="AX116" s="200">
        <f>+SUM(Roc_InfraMR[[#This Row],[B.03.1 - Parque de Coches Motores Motrices Remolcados]:[B.03.3 - Parque de Coches Motores Motrices Cabina]])</f>
        <v>0</v>
      </c>
      <c r="AY116" s="1">
        <v>158</v>
      </c>
      <c r="AZ116" s="1">
        <v>52</v>
      </c>
      <c r="BA116" s="1">
        <v>15</v>
      </c>
      <c r="BB116" s="1">
        <v>0</v>
      </c>
      <c r="BC116" s="200">
        <f>SUM(AY116:BB116)</f>
        <v>225</v>
      </c>
      <c r="BD116" s="356">
        <v>102</v>
      </c>
      <c r="BE116" s="1">
        <v>0</v>
      </c>
      <c r="BF116" s="1">
        <v>20</v>
      </c>
      <c r="BG116" s="235">
        <v>1676</v>
      </c>
    </row>
    <row r="117" spans="1:59">
      <c r="A117" s="1">
        <v>2002</v>
      </c>
      <c r="B117" s="1" t="s">
        <v>68</v>
      </c>
      <c r="C117" s="10">
        <v>0</v>
      </c>
      <c r="D117" s="10">
        <f t="shared" si="9"/>
        <v>148.75800000000001</v>
      </c>
      <c r="E117" s="10">
        <v>0</v>
      </c>
      <c r="F117" s="10">
        <f t="shared" si="10"/>
        <v>46.227000000000004</v>
      </c>
      <c r="G117" s="192">
        <f t="shared" si="11"/>
        <v>194.98500000000001</v>
      </c>
      <c r="H117" s="192">
        <f>+Roc_InfraMR[[#This Row],[Total Líneas de Explotación ]]</f>
        <v>194.98500000000001</v>
      </c>
      <c r="I117" s="192">
        <v>353.28400000000005</v>
      </c>
      <c r="J117" s="10">
        <f>+Roc_InfraMR[[#This Row],[A.01.2 -  Longitud de Líneas de Explotación No Electrificadas Vía Doble o Múltiple (km)]]*2+Roc_InfraMR[[#This Row],[A.01.1 -  Longitud de Líneas de Explotación No Electrificadas Vía Simple (km)]]</f>
        <v>297.51600000000002</v>
      </c>
      <c r="K117" s="10">
        <v>0</v>
      </c>
      <c r="L117" s="10">
        <f>+Roc_InfraMR[[#This Row],[A.02.2 -  Longitud de Líneas de Explotación Electrificadas Vía Doble o Múltiple (km)]]*2</f>
        <v>92.454000000000008</v>
      </c>
      <c r="M117" s="10">
        <v>0</v>
      </c>
      <c r="N117" s="192">
        <f>+Roc_InfraMR[[#This Row],[A.03.1 -  Longitud de Vías de Explotación No Electrificadas Troncales y Ramales (vía principal) (km)]]+Roc_InfraMR[[#This Row],[A.04.1 -  Longitud de Vías de Explotación Electrificadas Troncales y Ramales (vía principal) (km)]]</f>
        <v>389.97</v>
      </c>
      <c r="O117" s="192">
        <f>+Roc_InfraMR[[#This Row],[Total Vías (excluido Auxiliares)]]</f>
        <v>389.97</v>
      </c>
      <c r="P117" s="1">
        <v>61</v>
      </c>
      <c r="Q117" s="1">
        <v>5</v>
      </c>
      <c r="R117" s="1">
        <v>3</v>
      </c>
      <c r="S117" s="194">
        <f t="shared" si="12"/>
        <v>69</v>
      </c>
      <c r="T117" s="194">
        <v>69</v>
      </c>
      <c r="U117" s="1">
        <v>60</v>
      </c>
      <c r="V117" s="1">
        <v>68</v>
      </c>
      <c r="W117" s="1">
        <v>10</v>
      </c>
      <c r="X117" s="1">
        <v>23</v>
      </c>
      <c r="Y117" s="1">
        <v>0</v>
      </c>
      <c r="Z117" s="196">
        <f t="shared" si="13"/>
        <v>161</v>
      </c>
      <c r="AA117" s="1">
        <v>62</v>
      </c>
      <c r="AB117" s="1">
        <v>26</v>
      </c>
      <c r="AC117" s="1">
        <v>161</v>
      </c>
      <c r="AD117" s="196">
        <f t="shared" si="14"/>
        <v>249</v>
      </c>
      <c r="AE117" s="1">
        <v>23</v>
      </c>
      <c r="AF117" s="1">
        <v>29</v>
      </c>
      <c r="AG117" s="1">
        <v>132</v>
      </c>
      <c r="AH117" s="196">
        <f t="shared" si="15"/>
        <v>184</v>
      </c>
      <c r="AI117" s="10">
        <v>60.414999999999999</v>
      </c>
      <c r="AJ117" s="10">
        <v>0</v>
      </c>
      <c r="AK117" s="10">
        <v>166.46899999999999</v>
      </c>
      <c r="AL117" s="222">
        <f t="shared" si="16"/>
        <v>226.88399999999999</v>
      </c>
      <c r="AM117" s="1">
        <v>3</v>
      </c>
      <c r="AN117" s="1">
        <v>8</v>
      </c>
      <c r="AO117" s="1">
        <v>29</v>
      </c>
      <c r="AP117" s="200">
        <f t="shared" si="17"/>
        <v>40</v>
      </c>
      <c r="AQ117" s="1">
        <v>113</v>
      </c>
      <c r="AR117" s="1">
        <v>58</v>
      </c>
      <c r="AS117" s="1">
        <v>39</v>
      </c>
      <c r="AT117" s="200">
        <f>+Roc_InfraMR[[#This Row],[B.02.3 - Parque de Coches Eléctricos Motrices Tipo R]]+Roc_InfraMR[[#This Row],[B.02.2 - Parque de Coches Eléctricos Motrices Remolcados Tipo R]]+Roc_InfraMR[[#This Row],[B.02.1 - Parque de Coches Eléctricos Motrices]]</f>
        <v>210</v>
      </c>
      <c r="AU117" s="1">
        <v>0</v>
      </c>
      <c r="AV117" s="1">
        <v>0</v>
      </c>
      <c r="AW117" s="1">
        <v>0</v>
      </c>
      <c r="AX117" s="200">
        <f>+SUM(Roc_InfraMR[[#This Row],[B.03.1 - Parque de Coches Motores Motrices Remolcados]:[B.03.3 - Parque de Coches Motores Motrices Cabina]])</f>
        <v>0</v>
      </c>
      <c r="AY117" s="1">
        <v>158</v>
      </c>
      <c r="AZ117" s="1">
        <v>52</v>
      </c>
      <c r="BA117" s="1">
        <v>15</v>
      </c>
      <c r="BB117" s="1">
        <v>0</v>
      </c>
      <c r="BC117" s="200">
        <f>SUM(AY117:BB117)</f>
        <v>225</v>
      </c>
      <c r="BD117" s="356">
        <v>102</v>
      </c>
      <c r="BE117" s="1">
        <v>0</v>
      </c>
      <c r="BF117" s="1">
        <v>20</v>
      </c>
      <c r="BG117" s="235">
        <v>1676</v>
      </c>
    </row>
    <row r="118" spans="1:59">
      <c r="A118" s="1">
        <v>2002</v>
      </c>
      <c r="B118" s="1" t="s">
        <v>69</v>
      </c>
      <c r="C118" s="10">
        <v>0</v>
      </c>
      <c r="D118" s="10">
        <f t="shared" si="9"/>
        <v>148.75800000000001</v>
      </c>
      <c r="E118" s="10">
        <v>0</v>
      </c>
      <c r="F118" s="10">
        <f t="shared" si="10"/>
        <v>46.227000000000004</v>
      </c>
      <c r="G118" s="192">
        <f t="shared" si="11"/>
        <v>194.98500000000001</v>
      </c>
      <c r="H118" s="192">
        <f>+Roc_InfraMR[[#This Row],[Total Líneas de Explotación ]]</f>
        <v>194.98500000000001</v>
      </c>
      <c r="I118" s="192">
        <v>353.28400000000005</v>
      </c>
      <c r="J118" s="10">
        <f>+Roc_InfraMR[[#This Row],[A.01.2 -  Longitud de Líneas de Explotación No Electrificadas Vía Doble o Múltiple (km)]]*2+Roc_InfraMR[[#This Row],[A.01.1 -  Longitud de Líneas de Explotación No Electrificadas Vía Simple (km)]]</f>
        <v>297.51600000000002</v>
      </c>
      <c r="K118" s="10">
        <v>0</v>
      </c>
      <c r="L118" s="10">
        <f>+Roc_InfraMR[[#This Row],[A.02.2 -  Longitud de Líneas de Explotación Electrificadas Vía Doble o Múltiple (km)]]*2</f>
        <v>92.454000000000008</v>
      </c>
      <c r="M118" s="10">
        <v>0</v>
      </c>
      <c r="N118" s="192">
        <f>+Roc_InfraMR[[#This Row],[A.03.1 -  Longitud de Vías de Explotación No Electrificadas Troncales y Ramales (vía principal) (km)]]+Roc_InfraMR[[#This Row],[A.04.1 -  Longitud de Vías de Explotación Electrificadas Troncales y Ramales (vía principal) (km)]]</f>
        <v>389.97</v>
      </c>
      <c r="O118" s="192">
        <f>+Roc_InfraMR[[#This Row],[Total Vías (excluido Auxiliares)]]</f>
        <v>389.97</v>
      </c>
      <c r="P118" s="1">
        <v>61</v>
      </c>
      <c r="Q118" s="1">
        <v>5</v>
      </c>
      <c r="R118" s="1">
        <v>3</v>
      </c>
      <c r="S118" s="194">
        <f t="shared" si="12"/>
        <v>69</v>
      </c>
      <c r="T118" s="194">
        <v>69</v>
      </c>
      <c r="U118" s="1">
        <v>60</v>
      </c>
      <c r="V118" s="1">
        <v>68</v>
      </c>
      <c r="W118" s="1">
        <v>10</v>
      </c>
      <c r="X118" s="1">
        <v>23</v>
      </c>
      <c r="Y118" s="1">
        <v>0</v>
      </c>
      <c r="Z118" s="196">
        <f t="shared" si="13"/>
        <v>161</v>
      </c>
      <c r="AA118" s="1">
        <v>62</v>
      </c>
      <c r="AB118" s="1">
        <v>26</v>
      </c>
      <c r="AC118" s="1">
        <v>161</v>
      </c>
      <c r="AD118" s="196">
        <f t="shared" si="14"/>
        <v>249</v>
      </c>
      <c r="AE118" s="1">
        <v>23</v>
      </c>
      <c r="AF118" s="1">
        <v>29</v>
      </c>
      <c r="AG118" s="1">
        <v>132</v>
      </c>
      <c r="AH118" s="196">
        <f t="shared" si="15"/>
        <v>184</v>
      </c>
      <c r="AI118" s="10">
        <v>60.414999999999999</v>
      </c>
      <c r="AJ118" s="10">
        <v>0</v>
      </c>
      <c r="AK118" s="10">
        <v>166.46899999999999</v>
      </c>
      <c r="AL118" s="222">
        <f t="shared" si="16"/>
        <v>226.88399999999999</v>
      </c>
      <c r="AM118" s="1">
        <v>3</v>
      </c>
      <c r="AN118" s="1">
        <v>8</v>
      </c>
      <c r="AO118" s="1">
        <v>29</v>
      </c>
      <c r="AP118" s="200">
        <f t="shared" si="17"/>
        <v>40</v>
      </c>
      <c r="AQ118" s="1">
        <v>113</v>
      </c>
      <c r="AR118" s="1">
        <v>58</v>
      </c>
      <c r="AS118" s="1">
        <v>39</v>
      </c>
      <c r="AT118" s="200">
        <f>+Roc_InfraMR[[#This Row],[B.02.3 - Parque de Coches Eléctricos Motrices Tipo R]]+Roc_InfraMR[[#This Row],[B.02.2 - Parque de Coches Eléctricos Motrices Remolcados Tipo R]]+Roc_InfraMR[[#This Row],[B.02.1 - Parque de Coches Eléctricos Motrices]]</f>
        <v>210</v>
      </c>
      <c r="AU118" s="1">
        <v>0</v>
      </c>
      <c r="AV118" s="1">
        <v>0</v>
      </c>
      <c r="AW118" s="1">
        <v>0</v>
      </c>
      <c r="AX118" s="200">
        <f>+SUM(Roc_InfraMR[[#This Row],[B.03.1 - Parque de Coches Motores Motrices Remolcados]:[B.03.3 - Parque de Coches Motores Motrices Cabina]])</f>
        <v>0</v>
      </c>
      <c r="AY118" s="1">
        <v>158</v>
      </c>
      <c r="AZ118" s="1">
        <v>52</v>
      </c>
      <c r="BA118" s="1">
        <v>15</v>
      </c>
      <c r="BB118" s="1">
        <v>0</v>
      </c>
      <c r="BC118" s="200">
        <f>SUM(AY118:BB118)</f>
        <v>225</v>
      </c>
      <c r="BD118" s="356">
        <v>102</v>
      </c>
      <c r="BE118" s="1">
        <v>0</v>
      </c>
      <c r="BF118" s="1">
        <v>20</v>
      </c>
      <c r="BG118" s="235">
        <v>1676</v>
      </c>
    </row>
    <row r="119" spans="1:59">
      <c r="A119" s="1">
        <v>2002</v>
      </c>
      <c r="B119" s="1" t="s">
        <v>70</v>
      </c>
      <c r="C119" s="10">
        <v>0</v>
      </c>
      <c r="D119" s="10">
        <f t="shared" si="9"/>
        <v>148.75800000000001</v>
      </c>
      <c r="E119" s="10">
        <v>0</v>
      </c>
      <c r="F119" s="10">
        <f t="shared" si="10"/>
        <v>46.227000000000004</v>
      </c>
      <c r="G119" s="192">
        <f t="shared" si="11"/>
        <v>194.98500000000001</v>
      </c>
      <c r="H119" s="192">
        <f>+Roc_InfraMR[[#This Row],[Total Líneas de Explotación ]]</f>
        <v>194.98500000000001</v>
      </c>
      <c r="I119" s="192">
        <v>353.28400000000005</v>
      </c>
      <c r="J119" s="10">
        <f>+Roc_InfraMR[[#This Row],[A.01.2 -  Longitud de Líneas de Explotación No Electrificadas Vía Doble o Múltiple (km)]]*2+Roc_InfraMR[[#This Row],[A.01.1 -  Longitud de Líneas de Explotación No Electrificadas Vía Simple (km)]]</f>
        <v>297.51600000000002</v>
      </c>
      <c r="K119" s="10">
        <v>0</v>
      </c>
      <c r="L119" s="10">
        <f>+Roc_InfraMR[[#This Row],[A.02.2 -  Longitud de Líneas de Explotación Electrificadas Vía Doble o Múltiple (km)]]*2</f>
        <v>92.454000000000008</v>
      </c>
      <c r="M119" s="10">
        <v>0</v>
      </c>
      <c r="N119" s="192">
        <f>+Roc_InfraMR[[#This Row],[A.03.1 -  Longitud de Vías de Explotación No Electrificadas Troncales y Ramales (vía principal) (km)]]+Roc_InfraMR[[#This Row],[A.04.1 -  Longitud de Vías de Explotación Electrificadas Troncales y Ramales (vía principal) (km)]]</f>
        <v>389.97</v>
      </c>
      <c r="O119" s="192">
        <f>+Roc_InfraMR[[#This Row],[Total Vías (excluido Auxiliares)]]</f>
        <v>389.97</v>
      </c>
      <c r="P119" s="1">
        <v>61</v>
      </c>
      <c r="Q119" s="1">
        <v>5</v>
      </c>
      <c r="R119" s="1">
        <v>3</v>
      </c>
      <c r="S119" s="194">
        <f t="shared" si="12"/>
        <v>69</v>
      </c>
      <c r="T119" s="194">
        <v>69</v>
      </c>
      <c r="U119" s="1">
        <v>60</v>
      </c>
      <c r="V119" s="1">
        <v>68</v>
      </c>
      <c r="W119" s="1">
        <v>10</v>
      </c>
      <c r="X119" s="1">
        <v>23</v>
      </c>
      <c r="Y119" s="1">
        <v>0</v>
      </c>
      <c r="Z119" s="196">
        <f t="shared" si="13"/>
        <v>161</v>
      </c>
      <c r="AA119" s="1">
        <v>62</v>
      </c>
      <c r="AB119" s="1">
        <v>26</v>
      </c>
      <c r="AC119" s="1">
        <v>161</v>
      </c>
      <c r="AD119" s="196">
        <f t="shared" si="14"/>
        <v>249</v>
      </c>
      <c r="AE119" s="1">
        <v>23</v>
      </c>
      <c r="AF119" s="1">
        <v>29</v>
      </c>
      <c r="AG119" s="1">
        <v>132</v>
      </c>
      <c r="AH119" s="196">
        <f t="shared" si="15"/>
        <v>184</v>
      </c>
      <c r="AI119" s="10">
        <v>60.414999999999999</v>
      </c>
      <c r="AJ119" s="10">
        <v>0</v>
      </c>
      <c r="AK119" s="10">
        <v>166.46899999999999</v>
      </c>
      <c r="AL119" s="222">
        <f t="shared" si="16"/>
        <v>226.88399999999999</v>
      </c>
      <c r="AM119" s="1">
        <v>3</v>
      </c>
      <c r="AN119" s="1">
        <v>8</v>
      </c>
      <c r="AO119" s="1">
        <v>29</v>
      </c>
      <c r="AP119" s="200">
        <f t="shared" si="17"/>
        <v>40</v>
      </c>
      <c r="AQ119" s="1">
        <v>113</v>
      </c>
      <c r="AR119" s="1">
        <v>58</v>
      </c>
      <c r="AS119" s="1">
        <v>39</v>
      </c>
      <c r="AT119" s="200">
        <f>+Roc_InfraMR[[#This Row],[B.02.3 - Parque de Coches Eléctricos Motrices Tipo R]]+Roc_InfraMR[[#This Row],[B.02.2 - Parque de Coches Eléctricos Motrices Remolcados Tipo R]]+Roc_InfraMR[[#This Row],[B.02.1 - Parque de Coches Eléctricos Motrices]]</f>
        <v>210</v>
      </c>
      <c r="AU119" s="1">
        <v>0</v>
      </c>
      <c r="AV119" s="1">
        <v>0</v>
      </c>
      <c r="AW119" s="1">
        <v>0</v>
      </c>
      <c r="AX119" s="200">
        <f>+SUM(Roc_InfraMR[[#This Row],[B.03.1 - Parque de Coches Motores Motrices Remolcados]:[B.03.3 - Parque de Coches Motores Motrices Cabina]])</f>
        <v>0</v>
      </c>
      <c r="AY119" s="1">
        <v>158</v>
      </c>
      <c r="AZ119" s="1">
        <v>52</v>
      </c>
      <c r="BA119" s="1">
        <v>15</v>
      </c>
      <c r="BB119" s="1">
        <v>0</v>
      </c>
      <c r="BC119" s="200">
        <f>SUM(AY119:BB119)</f>
        <v>225</v>
      </c>
      <c r="BD119" s="356">
        <v>102</v>
      </c>
      <c r="BE119" s="1">
        <v>0</v>
      </c>
      <c r="BF119" s="1">
        <v>20</v>
      </c>
      <c r="BG119" s="235">
        <v>1676</v>
      </c>
    </row>
    <row r="120" spans="1:59">
      <c r="A120" s="1">
        <v>2002</v>
      </c>
      <c r="B120" s="1" t="s">
        <v>71</v>
      </c>
      <c r="C120" s="10">
        <v>0</v>
      </c>
      <c r="D120" s="10">
        <f t="shared" si="9"/>
        <v>148.75800000000001</v>
      </c>
      <c r="E120" s="10">
        <v>0</v>
      </c>
      <c r="F120" s="10">
        <f t="shared" si="10"/>
        <v>46.227000000000004</v>
      </c>
      <c r="G120" s="192">
        <f t="shared" si="11"/>
        <v>194.98500000000001</v>
      </c>
      <c r="H120" s="192">
        <f>+Roc_InfraMR[[#This Row],[Total Líneas de Explotación ]]</f>
        <v>194.98500000000001</v>
      </c>
      <c r="I120" s="192">
        <v>353.28400000000005</v>
      </c>
      <c r="J120" s="10">
        <f>+Roc_InfraMR[[#This Row],[A.01.2 -  Longitud de Líneas de Explotación No Electrificadas Vía Doble o Múltiple (km)]]*2+Roc_InfraMR[[#This Row],[A.01.1 -  Longitud de Líneas de Explotación No Electrificadas Vía Simple (km)]]</f>
        <v>297.51600000000002</v>
      </c>
      <c r="K120" s="10">
        <v>0</v>
      </c>
      <c r="L120" s="10">
        <f>+Roc_InfraMR[[#This Row],[A.02.2 -  Longitud de Líneas de Explotación Electrificadas Vía Doble o Múltiple (km)]]*2</f>
        <v>92.454000000000008</v>
      </c>
      <c r="M120" s="10">
        <v>0</v>
      </c>
      <c r="N120" s="192">
        <f>+Roc_InfraMR[[#This Row],[A.03.1 -  Longitud de Vías de Explotación No Electrificadas Troncales y Ramales (vía principal) (km)]]+Roc_InfraMR[[#This Row],[A.04.1 -  Longitud de Vías de Explotación Electrificadas Troncales y Ramales (vía principal) (km)]]</f>
        <v>389.97</v>
      </c>
      <c r="O120" s="192">
        <f>+Roc_InfraMR[[#This Row],[Total Vías (excluido Auxiliares)]]</f>
        <v>389.97</v>
      </c>
      <c r="P120" s="1">
        <v>61</v>
      </c>
      <c r="Q120" s="1">
        <v>5</v>
      </c>
      <c r="R120" s="1">
        <v>3</v>
      </c>
      <c r="S120" s="194">
        <f t="shared" si="12"/>
        <v>69</v>
      </c>
      <c r="T120" s="194">
        <v>69</v>
      </c>
      <c r="U120" s="1">
        <v>60</v>
      </c>
      <c r="V120" s="1">
        <v>68</v>
      </c>
      <c r="W120" s="1">
        <v>10</v>
      </c>
      <c r="X120" s="1">
        <v>23</v>
      </c>
      <c r="Y120" s="1">
        <v>0</v>
      </c>
      <c r="Z120" s="196">
        <f t="shared" si="13"/>
        <v>161</v>
      </c>
      <c r="AA120" s="1">
        <v>62</v>
      </c>
      <c r="AB120" s="1">
        <v>26</v>
      </c>
      <c r="AC120" s="1">
        <v>161</v>
      </c>
      <c r="AD120" s="196">
        <f t="shared" si="14"/>
        <v>249</v>
      </c>
      <c r="AE120" s="1">
        <v>23</v>
      </c>
      <c r="AF120" s="1">
        <v>29</v>
      </c>
      <c r="AG120" s="1">
        <v>132</v>
      </c>
      <c r="AH120" s="196">
        <f t="shared" si="15"/>
        <v>184</v>
      </c>
      <c r="AI120" s="10">
        <v>60.414999999999999</v>
      </c>
      <c r="AJ120" s="10">
        <v>0</v>
      </c>
      <c r="AK120" s="10">
        <v>166.46899999999999</v>
      </c>
      <c r="AL120" s="222">
        <f t="shared" si="16"/>
        <v>226.88399999999999</v>
      </c>
      <c r="AM120" s="1">
        <v>3</v>
      </c>
      <c r="AN120" s="1">
        <v>8</v>
      </c>
      <c r="AO120" s="1">
        <v>29</v>
      </c>
      <c r="AP120" s="200">
        <f t="shared" si="17"/>
        <v>40</v>
      </c>
      <c r="AQ120" s="1">
        <v>113</v>
      </c>
      <c r="AR120" s="1">
        <v>58</v>
      </c>
      <c r="AS120" s="1">
        <v>39</v>
      </c>
      <c r="AT120" s="200">
        <f>+Roc_InfraMR[[#This Row],[B.02.3 - Parque de Coches Eléctricos Motrices Tipo R]]+Roc_InfraMR[[#This Row],[B.02.2 - Parque de Coches Eléctricos Motrices Remolcados Tipo R]]+Roc_InfraMR[[#This Row],[B.02.1 - Parque de Coches Eléctricos Motrices]]</f>
        <v>210</v>
      </c>
      <c r="AU120" s="1">
        <v>0</v>
      </c>
      <c r="AV120" s="1">
        <v>0</v>
      </c>
      <c r="AW120" s="1">
        <v>0</v>
      </c>
      <c r="AX120" s="200">
        <f>+SUM(Roc_InfraMR[[#This Row],[B.03.1 - Parque de Coches Motores Motrices Remolcados]:[B.03.3 - Parque de Coches Motores Motrices Cabina]])</f>
        <v>0</v>
      </c>
      <c r="AY120" s="1">
        <v>158</v>
      </c>
      <c r="AZ120" s="1">
        <v>52</v>
      </c>
      <c r="BA120" s="1">
        <v>15</v>
      </c>
      <c r="BB120" s="1">
        <v>0</v>
      </c>
      <c r="BC120" s="200">
        <f>SUM(AY120:BB120)</f>
        <v>225</v>
      </c>
      <c r="BD120" s="356">
        <v>102</v>
      </c>
      <c r="BE120" s="1">
        <v>0</v>
      </c>
      <c r="BF120" s="1">
        <v>20</v>
      </c>
      <c r="BG120" s="235">
        <v>1676</v>
      </c>
    </row>
    <row r="121" spans="1:59">
      <c r="A121" s="1">
        <v>2002</v>
      </c>
      <c r="B121" s="1" t="s">
        <v>72</v>
      </c>
      <c r="C121" s="10">
        <v>0</v>
      </c>
      <c r="D121" s="10">
        <f t="shared" si="9"/>
        <v>148.75800000000001</v>
      </c>
      <c r="E121" s="10">
        <v>0</v>
      </c>
      <c r="F121" s="10">
        <f t="shared" si="10"/>
        <v>46.227000000000004</v>
      </c>
      <c r="G121" s="192">
        <f t="shared" si="11"/>
        <v>194.98500000000001</v>
      </c>
      <c r="H121" s="192">
        <f>+Roc_InfraMR[[#This Row],[Total Líneas de Explotación ]]</f>
        <v>194.98500000000001</v>
      </c>
      <c r="I121" s="192">
        <v>353.28400000000005</v>
      </c>
      <c r="J121" s="10">
        <f>+Roc_InfraMR[[#This Row],[A.01.2 -  Longitud de Líneas de Explotación No Electrificadas Vía Doble o Múltiple (km)]]*2+Roc_InfraMR[[#This Row],[A.01.1 -  Longitud de Líneas de Explotación No Electrificadas Vía Simple (km)]]</f>
        <v>297.51600000000002</v>
      </c>
      <c r="K121" s="10">
        <v>0</v>
      </c>
      <c r="L121" s="10">
        <f>+Roc_InfraMR[[#This Row],[A.02.2 -  Longitud de Líneas de Explotación Electrificadas Vía Doble o Múltiple (km)]]*2</f>
        <v>92.454000000000008</v>
      </c>
      <c r="M121" s="10">
        <v>0</v>
      </c>
      <c r="N121" s="192">
        <f>+Roc_InfraMR[[#This Row],[A.03.1 -  Longitud de Vías de Explotación No Electrificadas Troncales y Ramales (vía principal) (km)]]+Roc_InfraMR[[#This Row],[A.04.1 -  Longitud de Vías de Explotación Electrificadas Troncales y Ramales (vía principal) (km)]]</f>
        <v>389.97</v>
      </c>
      <c r="O121" s="192">
        <f>+Roc_InfraMR[[#This Row],[Total Vías (excluido Auxiliares)]]</f>
        <v>389.97</v>
      </c>
      <c r="P121" s="1">
        <v>61</v>
      </c>
      <c r="Q121" s="1">
        <v>5</v>
      </c>
      <c r="R121" s="1">
        <v>3</v>
      </c>
      <c r="S121" s="194">
        <f t="shared" si="12"/>
        <v>69</v>
      </c>
      <c r="T121" s="194">
        <v>69</v>
      </c>
      <c r="U121" s="1">
        <v>60</v>
      </c>
      <c r="V121" s="1">
        <v>68</v>
      </c>
      <c r="W121" s="1">
        <v>10</v>
      </c>
      <c r="X121" s="1">
        <v>23</v>
      </c>
      <c r="Y121" s="1">
        <v>0</v>
      </c>
      <c r="Z121" s="196">
        <f t="shared" si="13"/>
        <v>161</v>
      </c>
      <c r="AA121" s="1">
        <v>62</v>
      </c>
      <c r="AB121" s="1">
        <v>26</v>
      </c>
      <c r="AC121" s="1">
        <v>161</v>
      </c>
      <c r="AD121" s="196">
        <f t="shared" si="14"/>
        <v>249</v>
      </c>
      <c r="AE121" s="1">
        <v>23</v>
      </c>
      <c r="AF121" s="1">
        <v>29</v>
      </c>
      <c r="AG121" s="1">
        <v>132</v>
      </c>
      <c r="AH121" s="196">
        <f t="shared" si="15"/>
        <v>184</v>
      </c>
      <c r="AI121" s="10">
        <v>60.414999999999999</v>
      </c>
      <c r="AJ121" s="10">
        <v>0</v>
      </c>
      <c r="AK121" s="10">
        <v>166.46899999999999</v>
      </c>
      <c r="AL121" s="222">
        <f t="shared" si="16"/>
        <v>226.88399999999999</v>
      </c>
      <c r="AM121" s="1">
        <v>3</v>
      </c>
      <c r="AN121" s="1">
        <v>8</v>
      </c>
      <c r="AO121" s="1">
        <v>29</v>
      </c>
      <c r="AP121" s="200">
        <f t="shared" si="17"/>
        <v>40</v>
      </c>
      <c r="AQ121" s="1">
        <v>113</v>
      </c>
      <c r="AR121" s="1">
        <v>58</v>
      </c>
      <c r="AS121" s="1">
        <v>39</v>
      </c>
      <c r="AT121" s="200">
        <f>+Roc_InfraMR[[#This Row],[B.02.3 - Parque de Coches Eléctricos Motrices Tipo R]]+Roc_InfraMR[[#This Row],[B.02.2 - Parque de Coches Eléctricos Motrices Remolcados Tipo R]]+Roc_InfraMR[[#This Row],[B.02.1 - Parque de Coches Eléctricos Motrices]]</f>
        <v>210</v>
      </c>
      <c r="AU121" s="1">
        <v>0</v>
      </c>
      <c r="AV121" s="1">
        <v>0</v>
      </c>
      <c r="AW121" s="1">
        <v>0</v>
      </c>
      <c r="AX121" s="200">
        <f>+SUM(Roc_InfraMR[[#This Row],[B.03.1 - Parque de Coches Motores Motrices Remolcados]:[B.03.3 - Parque de Coches Motores Motrices Cabina]])</f>
        <v>0</v>
      </c>
      <c r="AY121" s="1">
        <v>158</v>
      </c>
      <c r="AZ121" s="1">
        <v>52</v>
      </c>
      <c r="BA121" s="1">
        <v>15</v>
      </c>
      <c r="BB121" s="1">
        <v>0</v>
      </c>
      <c r="BC121" s="200">
        <f>SUM(AY121:BB121)</f>
        <v>225</v>
      </c>
      <c r="BD121" s="356">
        <v>102</v>
      </c>
      <c r="BE121" s="1">
        <v>0</v>
      </c>
      <c r="BF121" s="1">
        <v>20</v>
      </c>
      <c r="BG121" s="235">
        <v>1676</v>
      </c>
    </row>
    <row r="122" spans="1:59">
      <c r="A122" s="1">
        <v>2003</v>
      </c>
      <c r="B122" s="1" t="s">
        <v>61</v>
      </c>
      <c r="C122" s="10">
        <v>0</v>
      </c>
      <c r="D122" s="10">
        <f t="shared" si="9"/>
        <v>148.75800000000001</v>
      </c>
      <c r="E122" s="10">
        <v>0</v>
      </c>
      <c r="F122" s="10">
        <f t="shared" si="10"/>
        <v>46.227000000000004</v>
      </c>
      <c r="G122" s="192">
        <f t="shared" si="11"/>
        <v>194.98500000000001</v>
      </c>
      <c r="H122" s="192">
        <f>+Roc_InfraMR[[#This Row],[Total Líneas de Explotación ]]</f>
        <v>194.98500000000001</v>
      </c>
      <c r="I122" s="192">
        <v>353.28400000000005</v>
      </c>
      <c r="J122" s="10">
        <f>+Roc_InfraMR[[#This Row],[A.01.2 -  Longitud de Líneas de Explotación No Electrificadas Vía Doble o Múltiple (km)]]*2+Roc_InfraMR[[#This Row],[A.01.1 -  Longitud de Líneas de Explotación No Electrificadas Vía Simple (km)]]</f>
        <v>297.51600000000002</v>
      </c>
      <c r="K122" s="10">
        <v>0</v>
      </c>
      <c r="L122" s="10">
        <f>+Roc_InfraMR[[#This Row],[A.02.2 -  Longitud de Líneas de Explotación Electrificadas Vía Doble o Múltiple (km)]]*2</f>
        <v>92.454000000000008</v>
      </c>
      <c r="M122" s="10">
        <v>0</v>
      </c>
      <c r="N122" s="192">
        <f>+Roc_InfraMR[[#This Row],[A.03.1 -  Longitud de Vías de Explotación No Electrificadas Troncales y Ramales (vía principal) (km)]]+Roc_InfraMR[[#This Row],[A.04.1 -  Longitud de Vías de Explotación Electrificadas Troncales y Ramales (vía principal) (km)]]</f>
        <v>389.97</v>
      </c>
      <c r="O122" s="192">
        <f>+Roc_InfraMR[[#This Row],[Total Vías (excluido Auxiliares)]]</f>
        <v>389.97</v>
      </c>
      <c r="P122" s="1">
        <v>61</v>
      </c>
      <c r="Q122" s="1">
        <v>5</v>
      </c>
      <c r="R122" s="1">
        <v>3</v>
      </c>
      <c r="S122" s="194">
        <f t="shared" si="12"/>
        <v>69</v>
      </c>
      <c r="T122" s="194">
        <v>69</v>
      </c>
      <c r="U122" s="1">
        <v>60</v>
      </c>
      <c r="V122" s="1">
        <v>68</v>
      </c>
      <c r="W122" s="1">
        <v>10</v>
      </c>
      <c r="X122" s="1">
        <v>23</v>
      </c>
      <c r="Y122" s="1">
        <v>0</v>
      </c>
      <c r="Z122" s="196">
        <f t="shared" si="13"/>
        <v>161</v>
      </c>
      <c r="AA122" s="1">
        <v>62</v>
      </c>
      <c r="AB122" s="1">
        <v>26</v>
      </c>
      <c r="AC122" s="1">
        <v>161</v>
      </c>
      <c r="AD122" s="196">
        <f t="shared" si="14"/>
        <v>249</v>
      </c>
      <c r="AE122" s="1">
        <v>23</v>
      </c>
      <c r="AF122" s="1">
        <v>29</v>
      </c>
      <c r="AG122" s="1">
        <v>132</v>
      </c>
      <c r="AH122" s="196">
        <f t="shared" si="15"/>
        <v>184</v>
      </c>
      <c r="AI122" s="10">
        <v>60.414999999999999</v>
      </c>
      <c r="AJ122" s="10">
        <v>0</v>
      </c>
      <c r="AK122" s="10">
        <v>166.46899999999999</v>
      </c>
      <c r="AL122" s="222">
        <f t="shared" si="16"/>
        <v>226.88399999999999</v>
      </c>
      <c r="AM122" s="1">
        <v>3</v>
      </c>
      <c r="AN122" s="1">
        <v>8</v>
      </c>
      <c r="AO122" s="1">
        <v>29</v>
      </c>
      <c r="AP122" s="200">
        <f t="shared" si="17"/>
        <v>40</v>
      </c>
      <c r="AQ122" s="1">
        <v>113</v>
      </c>
      <c r="AR122" s="1">
        <v>58</v>
      </c>
      <c r="AS122" s="1">
        <v>39</v>
      </c>
      <c r="AT122" s="200">
        <f>+Roc_InfraMR[[#This Row],[B.02.3 - Parque de Coches Eléctricos Motrices Tipo R]]+Roc_InfraMR[[#This Row],[B.02.2 - Parque de Coches Eléctricos Motrices Remolcados Tipo R]]+Roc_InfraMR[[#This Row],[B.02.1 - Parque de Coches Eléctricos Motrices]]</f>
        <v>210</v>
      </c>
      <c r="AU122" s="1">
        <v>0</v>
      </c>
      <c r="AV122" s="1">
        <v>0</v>
      </c>
      <c r="AW122" s="1">
        <v>0</v>
      </c>
      <c r="AX122" s="200">
        <f>+SUM(Roc_InfraMR[[#This Row],[B.03.1 - Parque de Coches Motores Motrices Remolcados]:[B.03.3 - Parque de Coches Motores Motrices Cabina]])</f>
        <v>0</v>
      </c>
      <c r="AY122" s="1">
        <v>158</v>
      </c>
      <c r="AZ122" s="1">
        <v>52</v>
      </c>
      <c r="BA122" s="1">
        <v>15</v>
      </c>
      <c r="BB122" s="1">
        <v>0</v>
      </c>
      <c r="BC122" s="200">
        <f>SUM(AY122:BB122)</f>
        <v>225</v>
      </c>
      <c r="BD122" s="356">
        <v>102</v>
      </c>
      <c r="BE122" s="1">
        <v>0</v>
      </c>
      <c r="BF122" s="1">
        <v>20</v>
      </c>
      <c r="BG122" s="235">
        <v>1676</v>
      </c>
    </row>
    <row r="123" spans="1:59">
      <c r="A123" s="1">
        <v>2003</v>
      </c>
      <c r="B123" s="1" t="s">
        <v>62</v>
      </c>
      <c r="C123" s="10">
        <v>0</v>
      </c>
      <c r="D123" s="10">
        <f t="shared" si="9"/>
        <v>148.75800000000001</v>
      </c>
      <c r="E123" s="10">
        <v>0</v>
      </c>
      <c r="F123" s="10">
        <f t="shared" si="10"/>
        <v>46.227000000000004</v>
      </c>
      <c r="G123" s="192">
        <f t="shared" si="11"/>
        <v>194.98500000000001</v>
      </c>
      <c r="H123" s="192">
        <f>+Roc_InfraMR[[#This Row],[Total Líneas de Explotación ]]</f>
        <v>194.98500000000001</v>
      </c>
      <c r="I123" s="192">
        <v>353.28400000000005</v>
      </c>
      <c r="J123" s="10">
        <f>+Roc_InfraMR[[#This Row],[A.01.2 -  Longitud de Líneas de Explotación No Electrificadas Vía Doble o Múltiple (km)]]*2+Roc_InfraMR[[#This Row],[A.01.1 -  Longitud de Líneas de Explotación No Electrificadas Vía Simple (km)]]</f>
        <v>297.51600000000002</v>
      </c>
      <c r="K123" s="10">
        <v>0</v>
      </c>
      <c r="L123" s="10">
        <f>+Roc_InfraMR[[#This Row],[A.02.2 -  Longitud de Líneas de Explotación Electrificadas Vía Doble o Múltiple (km)]]*2</f>
        <v>92.454000000000008</v>
      </c>
      <c r="M123" s="10">
        <v>0</v>
      </c>
      <c r="N123" s="192">
        <f>+Roc_InfraMR[[#This Row],[A.03.1 -  Longitud de Vías de Explotación No Electrificadas Troncales y Ramales (vía principal) (km)]]+Roc_InfraMR[[#This Row],[A.04.1 -  Longitud de Vías de Explotación Electrificadas Troncales y Ramales (vía principal) (km)]]</f>
        <v>389.97</v>
      </c>
      <c r="O123" s="192">
        <f>+Roc_InfraMR[[#This Row],[Total Vías (excluido Auxiliares)]]</f>
        <v>389.97</v>
      </c>
      <c r="P123" s="1">
        <v>61</v>
      </c>
      <c r="Q123" s="1">
        <v>5</v>
      </c>
      <c r="R123" s="1">
        <v>3</v>
      </c>
      <c r="S123" s="194">
        <f t="shared" si="12"/>
        <v>69</v>
      </c>
      <c r="T123" s="194">
        <v>69</v>
      </c>
      <c r="U123" s="1">
        <v>60</v>
      </c>
      <c r="V123" s="1">
        <v>68</v>
      </c>
      <c r="W123" s="1">
        <v>10</v>
      </c>
      <c r="X123" s="1">
        <v>23</v>
      </c>
      <c r="Y123" s="1">
        <v>0</v>
      </c>
      <c r="Z123" s="196">
        <f t="shared" si="13"/>
        <v>161</v>
      </c>
      <c r="AA123" s="1">
        <v>62</v>
      </c>
      <c r="AB123" s="1">
        <v>26</v>
      </c>
      <c r="AC123" s="1">
        <v>161</v>
      </c>
      <c r="AD123" s="196">
        <f t="shared" si="14"/>
        <v>249</v>
      </c>
      <c r="AE123" s="1">
        <v>23</v>
      </c>
      <c r="AF123" s="1">
        <v>29</v>
      </c>
      <c r="AG123" s="1">
        <v>132</v>
      </c>
      <c r="AH123" s="196">
        <f t="shared" si="15"/>
        <v>184</v>
      </c>
      <c r="AI123" s="10">
        <v>60.414999999999999</v>
      </c>
      <c r="AJ123" s="10">
        <v>0</v>
      </c>
      <c r="AK123" s="10">
        <v>166.46899999999999</v>
      </c>
      <c r="AL123" s="222">
        <f t="shared" si="16"/>
        <v>226.88399999999999</v>
      </c>
      <c r="AM123" s="1">
        <v>3</v>
      </c>
      <c r="AN123" s="1">
        <v>8</v>
      </c>
      <c r="AO123" s="1">
        <v>29</v>
      </c>
      <c r="AP123" s="200">
        <f t="shared" si="17"/>
        <v>40</v>
      </c>
      <c r="AQ123" s="1">
        <v>113</v>
      </c>
      <c r="AR123" s="1">
        <v>58</v>
      </c>
      <c r="AS123" s="1">
        <v>39</v>
      </c>
      <c r="AT123" s="200">
        <f>+Roc_InfraMR[[#This Row],[B.02.3 - Parque de Coches Eléctricos Motrices Tipo R]]+Roc_InfraMR[[#This Row],[B.02.2 - Parque de Coches Eléctricos Motrices Remolcados Tipo R]]+Roc_InfraMR[[#This Row],[B.02.1 - Parque de Coches Eléctricos Motrices]]</f>
        <v>210</v>
      </c>
      <c r="AU123" s="1">
        <v>0</v>
      </c>
      <c r="AV123" s="1">
        <v>0</v>
      </c>
      <c r="AW123" s="1">
        <v>0</v>
      </c>
      <c r="AX123" s="200">
        <f>+SUM(Roc_InfraMR[[#This Row],[B.03.1 - Parque de Coches Motores Motrices Remolcados]:[B.03.3 - Parque de Coches Motores Motrices Cabina]])</f>
        <v>0</v>
      </c>
      <c r="AY123" s="1">
        <v>158</v>
      </c>
      <c r="AZ123" s="1">
        <v>52</v>
      </c>
      <c r="BA123" s="1">
        <v>15</v>
      </c>
      <c r="BB123" s="1">
        <v>0</v>
      </c>
      <c r="BC123" s="200">
        <f>SUM(AY123:BB123)</f>
        <v>225</v>
      </c>
      <c r="BD123" s="356">
        <v>102</v>
      </c>
      <c r="BE123" s="1">
        <v>0</v>
      </c>
      <c r="BF123" s="1">
        <v>20</v>
      </c>
      <c r="BG123" s="235">
        <v>1676</v>
      </c>
    </row>
    <row r="124" spans="1:59">
      <c r="A124" s="1">
        <v>2003</v>
      </c>
      <c r="B124" s="1" t="s">
        <v>63</v>
      </c>
      <c r="C124" s="10">
        <v>0</v>
      </c>
      <c r="D124" s="10">
        <f t="shared" si="9"/>
        <v>148.75800000000001</v>
      </c>
      <c r="E124" s="10">
        <v>0</v>
      </c>
      <c r="F124" s="10">
        <f t="shared" si="10"/>
        <v>46.227000000000004</v>
      </c>
      <c r="G124" s="192">
        <f t="shared" si="11"/>
        <v>194.98500000000001</v>
      </c>
      <c r="H124" s="192">
        <f>+Roc_InfraMR[[#This Row],[Total Líneas de Explotación ]]</f>
        <v>194.98500000000001</v>
      </c>
      <c r="I124" s="192">
        <v>353.28400000000005</v>
      </c>
      <c r="J124" s="10">
        <f>+Roc_InfraMR[[#This Row],[A.01.2 -  Longitud de Líneas de Explotación No Electrificadas Vía Doble o Múltiple (km)]]*2+Roc_InfraMR[[#This Row],[A.01.1 -  Longitud de Líneas de Explotación No Electrificadas Vía Simple (km)]]</f>
        <v>297.51600000000002</v>
      </c>
      <c r="K124" s="10">
        <v>0</v>
      </c>
      <c r="L124" s="10">
        <f>+Roc_InfraMR[[#This Row],[A.02.2 -  Longitud de Líneas de Explotación Electrificadas Vía Doble o Múltiple (km)]]*2</f>
        <v>92.454000000000008</v>
      </c>
      <c r="M124" s="10">
        <v>0</v>
      </c>
      <c r="N124" s="192">
        <f>+Roc_InfraMR[[#This Row],[A.03.1 -  Longitud de Vías de Explotación No Electrificadas Troncales y Ramales (vía principal) (km)]]+Roc_InfraMR[[#This Row],[A.04.1 -  Longitud de Vías de Explotación Electrificadas Troncales y Ramales (vía principal) (km)]]</f>
        <v>389.97</v>
      </c>
      <c r="O124" s="192">
        <f>+Roc_InfraMR[[#This Row],[Total Vías (excluido Auxiliares)]]</f>
        <v>389.97</v>
      </c>
      <c r="P124" s="1">
        <v>61</v>
      </c>
      <c r="Q124" s="1">
        <v>5</v>
      </c>
      <c r="R124" s="1">
        <v>3</v>
      </c>
      <c r="S124" s="194">
        <f t="shared" si="12"/>
        <v>69</v>
      </c>
      <c r="T124" s="194">
        <v>69</v>
      </c>
      <c r="U124" s="1">
        <v>60</v>
      </c>
      <c r="V124" s="1">
        <v>68</v>
      </c>
      <c r="W124" s="1">
        <v>10</v>
      </c>
      <c r="X124" s="1">
        <v>23</v>
      </c>
      <c r="Y124" s="1">
        <v>0</v>
      </c>
      <c r="Z124" s="196">
        <f t="shared" si="13"/>
        <v>161</v>
      </c>
      <c r="AA124" s="1">
        <v>62</v>
      </c>
      <c r="AB124" s="1">
        <v>26</v>
      </c>
      <c r="AC124" s="1">
        <v>161</v>
      </c>
      <c r="AD124" s="196">
        <f t="shared" si="14"/>
        <v>249</v>
      </c>
      <c r="AE124" s="1">
        <v>23</v>
      </c>
      <c r="AF124" s="1">
        <v>29</v>
      </c>
      <c r="AG124" s="1">
        <v>132</v>
      </c>
      <c r="AH124" s="196">
        <f t="shared" si="15"/>
        <v>184</v>
      </c>
      <c r="AI124" s="10">
        <v>60.414999999999999</v>
      </c>
      <c r="AJ124" s="10">
        <v>0</v>
      </c>
      <c r="AK124" s="10">
        <v>166.46899999999999</v>
      </c>
      <c r="AL124" s="222">
        <f t="shared" si="16"/>
        <v>226.88399999999999</v>
      </c>
      <c r="AM124" s="1">
        <v>3</v>
      </c>
      <c r="AN124" s="1">
        <v>8</v>
      </c>
      <c r="AO124" s="1">
        <v>29</v>
      </c>
      <c r="AP124" s="200">
        <f t="shared" si="17"/>
        <v>40</v>
      </c>
      <c r="AQ124" s="1">
        <v>113</v>
      </c>
      <c r="AR124" s="1">
        <v>58</v>
      </c>
      <c r="AS124" s="1">
        <v>39</v>
      </c>
      <c r="AT124" s="200">
        <f>+Roc_InfraMR[[#This Row],[B.02.3 - Parque de Coches Eléctricos Motrices Tipo R]]+Roc_InfraMR[[#This Row],[B.02.2 - Parque de Coches Eléctricos Motrices Remolcados Tipo R]]+Roc_InfraMR[[#This Row],[B.02.1 - Parque de Coches Eléctricos Motrices]]</f>
        <v>210</v>
      </c>
      <c r="AU124" s="1">
        <v>0</v>
      </c>
      <c r="AV124" s="1">
        <v>0</v>
      </c>
      <c r="AW124" s="1">
        <v>0</v>
      </c>
      <c r="AX124" s="200">
        <f>+SUM(Roc_InfraMR[[#This Row],[B.03.1 - Parque de Coches Motores Motrices Remolcados]:[B.03.3 - Parque de Coches Motores Motrices Cabina]])</f>
        <v>0</v>
      </c>
      <c r="AY124" s="1">
        <v>158</v>
      </c>
      <c r="AZ124" s="1">
        <v>52</v>
      </c>
      <c r="BA124" s="1">
        <v>15</v>
      </c>
      <c r="BB124" s="1">
        <v>0</v>
      </c>
      <c r="BC124" s="200">
        <f>SUM(AY124:BB124)</f>
        <v>225</v>
      </c>
      <c r="BD124" s="356">
        <v>102</v>
      </c>
      <c r="BE124" s="1">
        <v>0</v>
      </c>
      <c r="BF124" s="1">
        <v>20</v>
      </c>
      <c r="BG124" s="235">
        <v>1676</v>
      </c>
    </row>
    <row r="125" spans="1:59">
      <c r="A125" s="1">
        <v>2003</v>
      </c>
      <c r="B125" s="1" t="s">
        <v>64</v>
      </c>
      <c r="C125" s="10">
        <v>0</v>
      </c>
      <c r="D125" s="10">
        <f t="shared" si="9"/>
        <v>148.75800000000001</v>
      </c>
      <c r="E125" s="10">
        <v>0</v>
      </c>
      <c r="F125" s="10">
        <f t="shared" si="10"/>
        <v>46.227000000000004</v>
      </c>
      <c r="G125" s="192">
        <f t="shared" si="11"/>
        <v>194.98500000000001</v>
      </c>
      <c r="H125" s="192">
        <f>+Roc_InfraMR[[#This Row],[Total Líneas de Explotación ]]</f>
        <v>194.98500000000001</v>
      </c>
      <c r="I125" s="192">
        <v>353.28400000000005</v>
      </c>
      <c r="J125" s="10">
        <f>+Roc_InfraMR[[#This Row],[A.01.2 -  Longitud de Líneas de Explotación No Electrificadas Vía Doble o Múltiple (km)]]*2+Roc_InfraMR[[#This Row],[A.01.1 -  Longitud de Líneas de Explotación No Electrificadas Vía Simple (km)]]</f>
        <v>297.51600000000002</v>
      </c>
      <c r="K125" s="10">
        <v>0</v>
      </c>
      <c r="L125" s="10">
        <f>+Roc_InfraMR[[#This Row],[A.02.2 -  Longitud de Líneas de Explotación Electrificadas Vía Doble o Múltiple (km)]]*2</f>
        <v>92.454000000000008</v>
      </c>
      <c r="M125" s="10">
        <v>0</v>
      </c>
      <c r="N125" s="192">
        <f>+Roc_InfraMR[[#This Row],[A.03.1 -  Longitud de Vías de Explotación No Electrificadas Troncales y Ramales (vía principal) (km)]]+Roc_InfraMR[[#This Row],[A.04.1 -  Longitud de Vías de Explotación Electrificadas Troncales y Ramales (vía principal) (km)]]</f>
        <v>389.97</v>
      </c>
      <c r="O125" s="192">
        <f>+Roc_InfraMR[[#This Row],[Total Vías (excluido Auxiliares)]]</f>
        <v>389.97</v>
      </c>
      <c r="P125" s="1">
        <v>61</v>
      </c>
      <c r="Q125" s="1">
        <v>5</v>
      </c>
      <c r="R125" s="1">
        <v>3</v>
      </c>
      <c r="S125" s="194">
        <f t="shared" si="12"/>
        <v>69</v>
      </c>
      <c r="T125" s="194">
        <v>69</v>
      </c>
      <c r="U125" s="1">
        <v>60</v>
      </c>
      <c r="V125" s="1">
        <v>68</v>
      </c>
      <c r="W125" s="1">
        <v>10</v>
      </c>
      <c r="X125" s="1">
        <v>23</v>
      </c>
      <c r="Y125" s="1">
        <v>0</v>
      </c>
      <c r="Z125" s="196">
        <f t="shared" si="13"/>
        <v>161</v>
      </c>
      <c r="AA125" s="1">
        <v>62</v>
      </c>
      <c r="AB125" s="1">
        <v>26</v>
      </c>
      <c r="AC125" s="1">
        <v>161</v>
      </c>
      <c r="AD125" s="196">
        <f t="shared" si="14"/>
        <v>249</v>
      </c>
      <c r="AE125" s="1">
        <v>23</v>
      </c>
      <c r="AF125" s="1">
        <v>29</v>
      </c>
      <c r="AG125" s="1">
        <v>132</v>
      </c>
      <c r="AH125" s="196">
        <f t="shared" si="15"/>
        <v>184</v>
      </c>
      <c r="AI125" s="10">
        <v>60.414999999999999</v>
      </c>
      <c r="AJ125" s="10">
        <v>0</v>
      </c>
      <c r="AK125" s="10">
        <v>166.46899999999999</v>
      </c>
      <c r="AL125" s="222">
        <f t="shared" si="16"/>
        <v>226.88399999999999</v>
      </c>
      <c r="AM125" s="1">
        <v>3</v>
      </c>
      <c r="AN125" s="1">
        <v>8</v>
      </c>
      <c r="AO125" s="1">
        <v>29</v>
      </c>
      <c r="AP125" s="200">
        <f t="shared" si="17"/>
        <v>40</v>
      </c>
      <c r="AQ125" s="1">
        <v>113</v>
      </c>
      <c r="AR125" s="1">
        <v>58</v>
      </c>
      <c r="AS125" s="1">
        <v>39</v>
      </c>
      <c r="AT125" s="200">
        <f>+Roc_InfraMR[[#This Row],[B.02.3 - Parque de Coches Eléctricos Motrices Tipo R]]+Roc_InfraMR[[#This Row],[B.02.2 - Parque de Coches Eléctricos Motrices Remolcados Tipo R]]+Roc_InfraMR[[#This Row],[B.02.1 - Parque de Coches Eléctricos Motrices]]</f>
        <v>210</v>
      </c>
      <c r="AU125" s="1">
        <v>0</v>
      </c>
      <c r="AV125" s="1">
        <v>0</v>
      </c>
      <c r="AW125" s="1">
        <v>0</v>
      </c>
      <c r="AX125" s="200">
        <f>+SUM(Roc_InfraMR[[#This Row],[B.03.1 - Parque de Coches Motores Motrices Remolcados]:[B.03.3 - Parque de Coches Motores Motrices Cabina]])</f>
        <v>0</v>
      </c>
      <c r="AY125" s="1">
        <v>158</v>
      </c>
      <c r="AZ125" s="1">
        <v>52</v>
      </c>
      <c r="BA125" s="1">
        <v>15</v>
      </c>
      <c r="BB125" s="1">
        <v>0</v>
      </c>
      <c r="BC125" s="200">
        <f>SUM(AY125:BB125)</f>
        <v>225</v>
      </c>
      <c r="BD125" s="356">
        <v>102</v>
      </c>
      <c r="BE125" s="1">
        <v>0</v>
      </c>
      <c r="BF125" s="1">
        <v>20</v>
      </c>
      <c r="BG125" s="235">
        <v>1676</v>
      </c>
    </row>
    <row r="126" spans="1:59">
      <c r="A126" s="1">
        <v>2003</v>
      </c>
      <c r="B126" s="1" t="s">
        <v>65</v>
      </c>
      <c r="C126" s="10">
        <v>0</v>
      </c>
      <c r="D126" s="10">
        <f t="shared" si="9"/>
        <v>148.75800000000001</v>
      </c>
      <c r="E126" s="10">
        <v>0</v>
      </c>
      <c r="F126" s="10">
        <f t="shared" si="10"/>
        <v>46.227000000000004</v>
      </c>
      <c r="G126" s="192">
        <f t="shared" si="11"/>
        <v>194.98500000000001</v>
      </c>
      <c r="H126" s="192">
        <f>+Roc_InfraMR[[#This Row],[Total Líneas de Explotación ]]</f>
        <v>194.98500000000001</v>
      </c>
      <c r="I126" s="192">
        <v>353.28400000000005</v>
      </c>
      <c r="J126" s="10">
        <f>+Roc_InfraMR[[#This Row],[A.01.2 -  Longitud de Líneas de Explotación No Electrificadas Vía Doble o Múltiple (km)]]*2+Roc_InfraMR[[#This Row],[A.01.1 -  Longitud de Líneas de Explotación No Electrificadas Vía Simple (km)]]</f>
        <v>297.51600000000002</v>
      </c>
      <c r="K126" s="10">
        <v>0</v>
      </c>
      <c r="L126" s="10">
        <f>+Roc_InfraMR[[#This Row],[A.02.2 -  Longitud de Líneas de Explotación Electrificadas Vía Doble o Múltiple (km)]]*2</f>
        <v>92.454000000000008</v>
      </c>
      <c r="M126" s="10">
        <v>0</v>
      </c>
      <c r="N126" s="192">
        <f>+Roc_InfraMR[[#This Row],[A.03.1 -  Longitud de Vías de Explotación No Electrificadas Troncales y Ramales (vía principal) (km)]]+Roc_InfraMR[[#This Row],[A.04.1 -  Longitud de Vías de Explotación Electrificadas Troncales y Ramales (vía principal) (km)]]</f>
        <v>389.97</v>
      </c>
      <c r="O126" s="192">
        <f>+Roc_InfraMR[[#This Row],[Total Vías (excluido Auxiliares)]]</f>
        <v>389.97</v>
      </c>
      <c r="P126" s="1">
        <v>61</v>
      </c>
      <c r="Q126" s="1">
        <v>5</v>
      </c>
      <c r="R126" s="1">
        <v>3</v>
      </c>
      <c r="S126" s="194">
        <f t="shared" si="12"/>
        <v>69</v>
      </c>
      <c r="T126" s="194">
        <v>69</v>
      </c>
      <c r="U126" s="1">
        <v>60</v>
      </c>
      <c r="V126" s="1">
        <v>68</v>
      </c>
      <c r="W126" s="1">
        <v>10</v>
      </c>
      <c r="X126" s="1">
        <v>23</v>
      </c>
      <c r="Y126" s="1">
        <v>0</v>
      </c>
      <c r="Z126" s="196">
        <f t="shared" si="13"/>
        <v>161</v>
      </c>
      <c r="AA126" s="1">
        <v>62</v>
      </c>
      <c r="AB126" s="1">
        <v>26</v>
      </c>
      <c r="AC126" s="1">
        <v>161</v>
      </c>
      <c r="AD126" s="196">
        <f t="shared" si="14"/>
        <v>249</v>
      </c>
      <c r="AE126" s="1">
        <v>23</v>
      </c>
      <c r="AF126" s="1">
        <v>29</v>
      </c>
      <c r="AG126" s="1">
        <v>132</v>
      </c>
      <c r="AH126" s="196">
        <f t="shared" si="15"/>
        <v>184</v>
      </c>
      <c r="AI126" s="10">
        <v>60.414999999999999</v>
      </c>
      <c r="AJ126" s="10">
        <v>0</v>
      </c>
      <c r="AK126" s="10">
        <v>166.46899999999999</v>
      </c>
      <c r="AL126" s="222">
        <f t="shared" si="16"/>
        <v>226.88399999999999</v>
      </c>
      <c r="AM126" s="1">
        <v>3</v>
      </c>
      <c r="AN126" s="1">
        <v>8</v>
      </c>
      <c r="AO126" s="1">
        <v>29</v>
      </c>
      <c r="AP126" s="200">
        <f t="shared" si="17"/>
        <v>40</v>
      </c>
      <c r="AQ126" s="1">
        <v>113</v>
      </c>
      <c r="AR126" s="1">
        <v>58</v>
      </c>
      <c r="AS126" s="1">
        <v>39</v>
      </c>
      <c r="AT126" s="200">
        <f>+Roc_InfraMR[[#This Row],[B.02.3 - Parque de Coches Eléctricos Motrices Tipo R]]+Roc_InfraMR[[#This Row],[B.02.2 - Parque de Coches Eléctricos Motrices Remolcados Tipo R]]+Roc_InfraMR[[#This Row],[B.02.1 - Parque de Coches Eléctricos Motrices]]</f>
        <v>210</v>
      </c>
      <c r="AU126" s="1">
        <v>0</v>
      </c>
      <c r="AV126" s="1">
        <v>0</v>
      </c>
      <c r="AW126" s="1">
        <v>0</v>
      </c>
      <c r="AX126" s="200">
        <f>+SUM(Roc_InfraMR[[#This Row],[B.03.1 - Parque de Coches Motores Motrices Remolcados]:[B.03.3 - Parque de Coches Motores Motrices Cabina]])</f>
        <v>0</v>
      </c>
      <c r="AY126" s="1">
        <v>158</v>
      </c>
      <c r="AZ126" s="1">
        <v>52</v>
      </c>
      <c r="BA126" s="1">
        <v>15</v>
      </c>
      <c r="BB126" s="1">
        <v>0</v>
      </c>
      <c r="BC126" s="200">
        <f>SUM(AY126:BB126)</f>
        <v>225</v>
      </c>
      <c r="BD126" s="356">
        <v>102</v>
      </c>
      <c r="BE126" s="1">
        <v>0</v>
      </c>
      <c r="BF126" s="1">
        <v>20</v>
      </c>
      <c r="BG126" s="235">
        <v>1676</v>
      </c>
    </row>
    <row r="127" spans="1:59">
      <c r="A127" s="1">
        <v>2003</v>
      </c>
      <c r="B127" s="1" t="s">
        <v>66</v>
      </c>
      <c r="C127" s="10">
        <v>0</v>
      </c>
      <c r="D127" s="10">
        <f t="shared" si="9"/>
        <v>148.75800000000001</v>
      </c>
      <c r="E127" s="10">
        <v>0</v>
      </c>
      <c r="F127" s="10">
        <f t="shared" si="10"/>
        <v>46.227000000000004</v>
      </c>
      <c r="G127" s="192">
        <f t="shared" si="11"/>
        <v>194.98500000000001</v>
      </c>
      <c r="H127" s="192">
        <f>+Roc_InfraMR[[#This Row],[Total Líneas de Explotación ]]</f>
        <v>194.98500000000001</v>
      </c>
      <c r="I127" s="192">
        <v>353.28400000000005</v>
      </c>
      <c r="J127" s="10">
        <f>+Roc_InfraMR[[#This Row],[A.01.2 -  Longitud de Líneas de Explotación No Electrificadas Vía Doble o Múltiple (km)]]*2+Roc_InfraMR[[#This Row],[A.01.1 -  Longitud de Líneas de Explotación No Electrificadas Vía Simple (km)]]</f>
        <v>297.51600000000002</v>
      </c>
      <c r="K127" s="10">
        <v>0</v>
      </c>
      <c r="L127" s="10">
        <f>+Roc_InfraMR[[#This Row],[A.02.2 -  Longitud de Líneas de Explotación Electrificadas Vía Doble o Múltiple (km)]]*2</f>
        <v>92.454000000000008</v>
      </c>
      <c r="M127" s="10">
        <v>0</v>
      </c>
      <c r="N127" s="192">
        <f>+Roc_InfraMR[[#This Row],[A.03.1 -  Longitud de Vías de Explotación No Electrificadas Troncales y Ramales (vía principal) (km)]]+Roc_InfraMR[[#This Row],[A.04.1 -  Longitud de Vías de Explotación Electrificadas Troncales y Ramales (vía principal) (km)]]</f>
        <v>389.97</v>
      </c>
      <c r="O127" s="192">
        <f>+Roc_InfraMR[[#This Row],[Total Vías (excluido Auxiliares)]]</f>
        <v>389.97</v>
      </c>
      <c r="P127" s="1">
        <v>61</v>
      </c>
      <c r="Q127" s="1">
        <v>5</v>
      </c>
      <c r="R127" s="1">
        <v>3</v>
      </c>
      <c r="S127" s="194">
        <f t="shared" si="12"/>
        <v>69</v>
      </c>
      <c r="T127" s="194">
        <v>69</v>
      </c>
      <c r="U127" s="1">
        <v>60</v>
      </c>
      <c r="V127" s="1">
        <v>68</v>
      </c>
      <c r="W127" s="1">
        <v>10</v>
      </c>
      <c r="X127" s="1">
        <v>23</v>
      </c>
      <c r="Y127" s="1">
        <v>0</v>
      </c>
      <c r="Z127" s="196">
        <f t="shared" si="13"/>
        <v>161</v>
      </c>
      <c r="AA127" s="1">
        <v>62</v>
      </c>
      <c r="AB127" s="1">
        <v>26</v>
      </c>
      <c r="AC127" s="1">
        <v>161</v>
      </c>
      <c r="AD127" s="196">
        <f t="shared" si="14"/>
        <v>249</v>
      </c>
      <c r="AE127" s="1">
        <v>23</v>
      </c>
      <c r="AF127" s="1">
        <v>29</v>
      </c>
      <c r="AG127" s="1">
        <v>132</v>
      </c>
      <c r="AH127" s="196">
        <f t="shared" si="15"/>
        <v>184</v>
      </c>
      <c r="AI127" s="10">
        <v>60.414999999999999</v>
      </c>
      <c r="AJ127" s="10">
        <v>0</v>
      </c>
      <c r="AK127" s="10">
        <v>166.46899999999999</v>
      </c>
      <c r="AL127" s="222">
        <f t="shared" si="16"/>
        <v>226.88399999999999</v>
      </c>
      <c r="AM127" s="1">
        <v>3</v>
      </c>
      <c r="AN127" s="1">
        <v>8</v>
      </c>
      <c r="AO127" s="1">
        <v>29</v>
      </c>
      <c r="AP127" s="200">
        <f t="shared" si="17"/>
        <v>40</v>
      </c>
      <c r="AQ127" s="1">
        <v>113</v>
      </c>
      <c r="AR127" s="1">
        <v>58</v>
      </c>
      <c r="AS127" s="1">
        <v>39</v>
      </c>
      <c r="AT127" s="200">
        <f>+Roc_InfraMR[[#This Row],[B.02.3 - Parque de Coches Eléctricos Motrices Tipo R]]+Roc_InfraMR[[#This Row],[B.02.2 - Parque de Coches Eléctricos Motrices Remolcados Tipo R]]+Roc_InfraMR[[#This Row],[B.02.1 - Parque de Coches Eléctricos Motrices]]</f>
        <v>210</v>
      </c>
      <c r="AU127" s="1">
        <v>0</v>
      </c>
      <c r="AV127" s="1">
        <v>0</v>
      </c>
      <c r="AW127" s="1">
        <v>0</v>
      </c>
      <c r="AX127" s="200">
        <f>+SUM(Roc_InfraMR[[#This Row],[B.03.1 - Parque de Coches Motores Motrices Remolcados]:[B.03.3 - Parque de Coches Motores Motrices Cabina]])</f>
        <v>0</v>
      </c>
      <c r="AY127" s="1">
        <v>158</v>
      </c>
      <c r="AZ127" s="1">
        <v>52</v>
      </c>
      <c r="BA127" s="1">
        <v>15</v>
      </c>
      <c r="BB127" s="1">
        <v>0</v>
      </c>
      <c r="BC127" s="200">
        <f>SUM(AY127:BB127)</f>
        <v>225</v>
      </c>
      <c r="BD127" s="356">
        <v>102</v>
      </c>
      <c r="BE127" s="1">
        <v>0</v>
      </c>
      <c r="BF127" s="1">
        <v>20</v>
      </c>
      <c r="BG127" s="235">
        <v>1676</v>
      </c>
    </row>
    <row r="128" spans="1:59">
      <c r="A128" s="1">
        <v>2003</v>
      </c>
      <c r="B128" s="1" t="s">
        <v>67</v>
      </c>
      <c r="C128" s="10">
        <v>0</v>
      </c>
      <c r="D128" s="10">
        <f t="shared" si="9"/>
        <v>148.75800000000001</v>
      </c>
      <c r="E128" s="10">
        <v>0</v>
      </c>
      <c r="F128" s="10">
        <f t="shared" si="10"/>
        <v>46.227000000000004</v>
      </c>
      <c r="G128" s="192">
        <f t="shared" si="11"/>
        <v>194.98500000000001</v>
      </c>
      <c r="H128" s="192">
        <f>+Roc_InfraMR[[#This Row],[Total Líneas de Explotación ]]</f>
        <v>194.98500000000001</v>
      </c>
      <c r="I128" s="192">
        <v>353.28400000000005</v>
      </c>
      <c r="J128" s="10">
        <f>+Roc_InfraMR[[#This Row],[A.01.2 -  Longitud de Líneas de Explotación No Electrificadas Vía Doble o Múltiple (km)]]*2+Roc_InfraMR[[#This Row],[A.01.1 -  Longitud de Líneas de Explotación No Electrificadas Vía Simple (km)]]</f>
        <v>297.51600000000002</v>
      </c>
      <c r="K128" s="10">
        <v>0</v>
      </c>
      <c r="L128" s="10">
        <f>+Roc_InfraMR[[#This Row],[A.02.2 -  Longitud de Líneas de Explotación Electrificadas Vía Doble o Múltiple (km)]]*2</f>
        <v>92.454000000000008</v>
      </c>
      <c r="M128" s="10">
        <v>0</v>
      </c>
      <c r="N128" s="192">
        <f>+Roc_InfraMR[[#This Row],[A.03.1 -  Longitud de Vías de Explotación No Electrificadas Troncales y Ramales (vía principal) (km)]]+Roc_InfraMR[[#This Row],[A.04.1 -  Longitud de Vías de Explotación Electrificadas Troncales y Ramales (vía principal) (km)]]</f>
        <v>389.97</v>
      </c>
      <c r="O128" s="192">
        <f>+Roc_InfraMR[[#This Row],[Total Vías (excluido Auxiliares)]]</f>
        <v>389.97</v>
      </c>
      <c r="P128" s="1">
        <v>61</v>
      </c>
      <c r="Q128" s="1">
        <v>5</v>
      </c>
      <c r="R128" s="1">
        <v>3</v>
      </c>
      <c r="S128" s="194">
        <f t="shared" si="12"/>
        <v>69</v>
      </c>
      <c r="T128" s="194">
        <v>69</v>
      </c>
      <c r="U128" s="1">
        <v>60</v>
      </c>
      <c r="V128" s="1">
        <v>68</v>
      </c>
      <c r="W128" s="1">
        <v>10</v>
      </c>
      <c r="X128" s="1">
        <v>23</v>
      </c>
      <c r="Y128" s="1">
        <v>0</v>
      </c>
      <c r="Z128" s="196">
        <f t="shared" si="13"/>
        <v>161</v>
      </c>
      <c r="AA128" s="1">
        <v>62</v>
      </c>
      <c r="AB128" s="1">
        <v>26</v>
      </c>
      <c r="AC128" s="1">
        <v>161</v>
      </c>
      <c r="AD128" s="196">
        <f t="shared" si="14"/>
        <v>249</v>
      </c>
      <c r="AE128" s="1">
        <v>23</v>
      </c>
      <c r="AF128" s="1">
        <v>29</v>
      </c>
      <c r="AG128" s="1">
        <v>132</v>
      </c>
      <c r="AH128" s="196">
        <f t="shared" si="15"/>
        <v>184</v>
      </c>
      <c r="AI128" s="10">
        <v>60.414999999999999</v>
      </c>
      <c r="AJ128" s="10">
        <v>0</v>
      </c>
      <c r="AK128" s="10">
        <v>166.46899999999999</v>
      </c>
      <c r="AL128" s="222">
        <f t="shared" si="16"/>
        <v>226.88399999999999</v>
      </c>
      <c r="AM128" s="1">
        <v>3</v>
      </c>
      <c r="AN128" s="1">
        <v>8</v>
      </c>
      <c r="AO128" s="1">
        <v>29</v>
      </c>
      <c r="AP128" s="200">
        <f t="shared" si="17"/>
        <v>40</v>
      </c>
      <c r="AQ128" s="1">
        <v>113</v>
      </c>
      <c r="AR128" s="1">
        <v>58</v>
      </c>
      <c r="AS128" s="1">
        <v>39</v>
      </c>
      <c r="AT128" s="200">
        <f>+Roc_InfraMR[[#This Row],[B.02.3 - Parque de Coches Eléctricos Motrices Tipo R]]+Roc_InfraMR[[#This Row],[B.02.2 - Parque de Coches Eléctricos Motrices Remolcados Tipo R]]+Roc_InfraMR[[#This Row],[B.02.1 - Parque de Coches Eléctricos Motrices]]</f>
        <v>210</v>
      </c>
      <c r="AU128" s="1">
        <v>0</v>
      </c>
      <c r="AV128" s="1">
        <v>0</v>
      </c>
      <c r="AW128" s="1">
        <v>0</v>
      </c>
      <c r="AX128" s="200">
        <f>+SUM(Roc_InfraMR[[#This Row],[B.03.1 - Parque de Coches Motores Motrices Remolcados]:[B.03.3 - Parque de Coches Motores Motrices Cabina]])</f>
        <v>0</v>
      </c>
      <c r="AY128" s="1">
        <v>158</v>
      </c>
      <c r="AZ128" s="1">
        <v>52</v>
      </c>
      <c r="BA128" s="1">
        <v>15</v>
      </c>
      <c r="BB128" s="1">
        <v>0</v>
      </c>
      <c r="BC128" s="200">
        <f>SUM(AY128:BB128)</f>
        <v>225</v>
      </c>
      <c r="BD128" s="356">
        <v>102</v>
      </c>
      <c r="BE128" s="1">
        <v>0</v>
      </c>
      <c r="BF128" s="1">
        <v>20</v>
      </c>
      <c r="BG128" s="235">
        <v>1676</v>
      </c>
    </row>
    <row r="129" spans="1:59">
      <c r="A129" s="1">
        <v>2003</v>
      </c>
      <c r="B129" s="1" t="s">
        <v>68</v>
      </c>
      <c r="C129" s="10">
        <v>0</v>
      </c>
      <c r="D129" s="10">
        <f t="shared" si="9"/>
        <v>148.75800000000001</v>
      </c>
      <c r="E129" s="10">
        <v>0</v>
      </c>
      <c r="F129" s="10">
        <f t="shared" si="10"/>
        <v>46.227000000000004</v>
      </c>
      <c r="G129" s="192">
        <f t="shared" si="11"/>
        <v>194.98500000000001</v>
      </c>
      <c r="H129" s="192">
        <f>+Roc_InfraMR[[#This Row],[Total Líneas de Explotación ]]</f>
        <v>194.98500000000001</v>
      </c>
      <c r="I129" s="192">
        <v>353.28400000000005</v>
      </c>
      <c r="J129" s="10">
        <f>+Roc_InfraMR[[#This Row],[A.01.2 -  Longitud de Líneas de Explotación No Electrificadas Vía Doble o Múltiple (km)]]*2+Roc_InfraMR[[#This Row],[A.01.1 -  Longitud de Líneas de Explotación No Electrificadas Vía Simple (km)]]</f>
        <v>297.51600000000002</v>
      </c>
      <c r="K129" s="10">
        <v>0</v>
      </c>
      <c r="L129" s="10">
        <f>+Roc_InfraMR[[#This Row],[A.02.2 -  Longitud de Líneas de Explotación Electrificadas Vía Doble o Múltiple (km)]]*2</f>
        <v>92.454000000000008</v>
      </c>
      <c r="M129" s="10">
        <v>0</v>
      </c>
      <c r="N129" s="192">
        <f>+Roc_InfraMR[[#This Row],[A.03.1 -  Longitud de Vías de Explotación No Electrificadas Troncales y Ramales (vía principal) (km)]]+Roc_InfraMR[[#This Row],[A.04.1 -  Longitud de Vías de Explotación Electrificadas Troncales y Ramales (vía principal) (km)]]</f>
        <v>389.97</v>
      </c>
      <c r="O129" s="192">
        <f>+Roc_InfraMR[[#This Row],[Total Vías (excluido Auxiliares)]]</f>
        <v>389.97</v>
      </c>
      <c r="P129" s="1">
        <v>61</v>
      </c>
      <c r="Q129" s="1">
        <v>5</v>
      </c>
      <c r="R129" s="1">
        <v>3</v>
      </c>
      <c r="S129" s="194">
        <f t="shared" si="12"/>
        <v>69</v>
      </c>
      <c r="T129" s="194">
        <v>69</v>
      </c>
      <c r="U129" s="1">
        <v>60</v>
      </c>
      <c r="V129" s="1">
        <v>68</v>
      </c>
      <c r="W129" s="1">
        <v>10</v>
      </c>
      <c r="X129" s="1">
        <v>23</v>
      </c>
      <c r="Y129" s="1">
        <v>0</v>
      </c>
      <c r="Z129" s="196">
        <f t="shared" si="13"/>
        <v>161</v>
      </c>
      <c r="AA129" s="1">
        <v>62</v>
      </c>
      <c r="AB129" s="1">
        <v>26</v>
      </c>
      <c r="AC129" s="1">
        <v>161</v>
      </c>
      <c r="AD129" s="196">
        <f t="shared" si="14"/>
        <v>249</v>
      </c>
      <c r="AE129" s="1">
        <v>23</v>
      </c>
      <c r="AF129" s="1">
        <v>29</v>
      </c>
      <c r="AG129" s="1">
        <v>132</v>
      </c>
      <c r="AH129" s="196">
        <f t="shared" si="15"/>
        <v>184</v>
      </c>
      <c r="AI129" s="10">
        <v>60.414999999999999</v>
      </c>
      <c r="AJ129" s="10">
        <v>0</v>
      </c>
      <c r="AK129" s="10">
        <v>166.46899999999999</v>
      </c>
      <c r="AL129" s="222">
        <f t="shared" si="16"/>
        <v>226.88399999999999</v>
      </c>
      <c r="AM129" s="1">
        <v>3</v>
      </c>
      <c r="AN129" s="1">
        <v>8</v>
      </c>
      <c r="AO129" s="1">
        <v>29</v>
      </c>
      <c r="AP129" s="200">
        <f t="shared" si="17"/>
        <v>40</v>
      </c>
      <c r="AQ129" s="1">
        <v>113</v>
      </c>
      <c r="AR129" s="1">
        <v>58</v>
      </c>
      <c r="AS129" s="1">
        <v>39</v>
      </c>
      <c r="AT129" s="200">
        <f>+Roc_InfraMR[[#This Row],[B.02.3 - Parque de Coches Eléctricos Motrices Tipo R]]+Roc_InfraMR[[#This Row],[B.02.2 - Parque de Coches Eléctricos Motrices Remolcados Tipo R]]+Roc_InfraMR[[#This Row],[B.02.1 - Parque de Coches Eléctricos Motrices]]</f>
        <v>210</v>
      </c>
      <c r="AU129" s="1">
        <v>0</v>
      </c>
      <c r="AV129" s="1">
        <v>0</v>
      </c>
      <c r="AW129" s="1">
        <v>0</v>
      </c>
      <c r="AX129" s="200">
        <f>+SUM(Roc_InfraMR[[#This Row],[B.03.1 - Parque de Coches Motores Motrices Remolcados]:[B.03.3 - Parque de Coches Motores Motrices Cabina]])</f>
        <v>0</v>
      </c>
      <c r="AY129" s="1">
        <v>158</v>
      </c>
      <c r="AZ129" s="1">
        <v>52</v>
      </c>
      <c r="BA129" s="1">
        <v>15</v>
      </c>
      <c r="BB129" s="1">
        <v>0</v>
      </c>
      <c r="BC129" s="200">
        <f>SUM(AY129:BB129)</f>
        <v>225</v>
      </c>
      <c r="BD129" s="356">
        <v>102</v>
      </c>
      <c r="BE129" s="1">
        <v>0</v>
      </c>
      <c r="BF129" s="1">
        <v>20</v>
      </c>
      <c r="BG129" s="235">
        <v>1676</v>
      </c>
    </row>
    <row r="130" spans="1:59">
      <c r="A130" s="1">
        <v>2003</v>
      </c>
      <c r="B130" s="1" t="s">
        <v>69</v>
      </c>
      <c r="C130" s="10">
        <v>0</v>
      </c>
      <c r="D130" s="10">
        <f t="shared" ref="D130:D167" si="18">138.455+10.303</f>
        <v>148.75800000000001</v>
      </c>
      <c r="E130" s="10">
        <v>0</v>
      </c>
      <c r="F130" s="10">
        <f t="shared" ref="F130:F167" si="19">56.53-10.303</f>
        <v>46.227000000000004</v>
      </c>
      <c r="G130" s="192">
        <f t="shared" ref="G130:G193" si="20">SUM(C130:F130)</f>
        <v>194.98500000000001</v>
      </c>
      <c r="H130" s="192">
        <f>+Roc_InfraMR[[#This Row],[Total Líneas de Explotación ]]</f>
        <v>194.98500000000001</v>
      </c>
      <c r="I130" s="192">
        <v>353.28400000000005</v>
      </c>
      <c r="J130" s="10">
        <f>+Roc_InfraMR[[#This Row],[A.01.2 -  Longitud de Líneas de Explotación No Electrificadas Vía Doble o Múltiple (km)]]*2+Roc_InfraMR[[#This Row],[A.01.1 -  Longitud de Líneas de Explotación No Electrificadas Vía Simple (km)]]</f>
        <v>297.51600000000002</v>
      </c>
      <c r="K130" s="10">
        <v>0</v>
      </c>
      <c r="L130" s="10">
        <f>+Roc_InfraMR[[#This Row],[A.02.2 -  Longitud de Líneas de Explotación Electrificadas Vía Doble o Múltiple (km)]]*2</f>
        <v>92.454000000000008</v>
      </c>
      <c r="M130" s="10">
        <v>0</v>
      </c>
      <c r="N130" s="192">
        <f>+Roc_InfraMR[[#This Row],[A.03.1 -  Longitud de Vías de Explotación No Electrificadas Troncales y Ramales (vía principal) (km)]]+Roc_InfraMR[[#This Row],[A.04.1 -  Longitud de Vías de Explotación Electrificadas Troncales y Ramales (vía principal) (km)]]</f>
        <v>389.97</v>
      </c>
      <c r="O130" s="192">
        <f>+Roc_InfraMR[[#This Row],[Total Vías (excluido Auxiliares)]]</f>
        <v>389.97</v>
      </c>
      <c r="P130" s="1">
        <v>61</v>
      </c>
      <c r="Q130" s="1">
        <v>5</v>
      </c>
      <c r="R130" s="1">
        <v>3</v>
      </c>
      <c r="S130" s="194">
        <f t="shared" ref="S130:S193" si="21">SUM(P130:R130)</f>
        <v>69</v>
      </c>
      <c r="T130" s="194">
        <v>69</v>
      </c>
      <c r="U130" s="1">
        <v>60</v>
      </c>
      <c r="V130" s="1">
        <v>68</v>
      </c>
      <c r="W130" s="1">
        <v>10</v>
      </c>
      <c r="X130" s="1">
        <v>23</v>
      </c>
      <c r="Y130" s="1">
        <v>0</v>
      </c>
      <c r="Z130" s="196">
        <f t="shared" ref="Z130:Z193" si="22">SUM(U130:Y130)</f>
        <v>161</v>
      </c>
      <c r="AA130" s="1">
        <v>62</v>
      </c>
      <c r="AB130" s="1">
        <v>26</v>
      </c>
      <c r="AC130" s="1">
        <v>161</v>
      </c>
      <c r="AD130" s="196">
        <f t="shared" ref="AD130:AD193" si="23">SUM(AA130:AC130)</f>
        <v>249</v>
      </c>
      <c r="AE130" s="1">
        <v>23</v>
      </c>
      <c r="AF130" s="1">
        <v>29</v>
      </c>
      <c r="AG130" s="1">
        <v>132</v>
      </c>
      <c r="AH130" s="196">
        <f t="shared" ref="AH130:AH193" si="24">SUM(AE130:AG130)</f>
        <v>184</v>
      </c>
      <c r="AI130" s="10">
        <v>60.414999999999999</v>
      </c>
      <c r="AJ130" s="10">
        <v>0</v>
      </c>
      <c r="AK130" s="10">
        <v>166.46899999999999</v>
      </c>
      <c r="AL130" s="222">
        <f t="shared" ref="AL130:AL193" si="25">SUM(AI130:AK130)</f>
        <v>226.88399999999999</v>
      </c>
      <c r="AM130" s="1">
        <v>3</v>
      </c>
      <c r="AN130" s="1">
        <v>8</v>
      </c>
      <c r="AO130" s="1">
        <v>29</v>
      </c>
      <c r="AP130" s="200">
        <f t="shared" ref="AP130:AP193" si="26">SUM(AM130:AO130)</f>
        <v>40</v>
      </c>
      <c r="AQ130" s="1">
        <v>113</v>
      </c>
      <c r="AR130" s="1">
        <v>58</v>
      </c>
      <c r="AS130" s="1">
        <v>39</v>
      </c>
      <c r="AT130" s="200">
        <f>+Roc_InfraMR[[#This Row],[B.02.3 - Parque de Coches Eléctricos Motrices Tipo R]]+Roc_InfraMR[[#This Row],[B.02.2 - Parque de Coches Eléctricos Motrices Remolcados Tipo R]]+Roc_InfraMR[[#This Row],[B.02.1 - Parque de Coches Eléctricos Motrices]]</f>
        <v>210</v>
      </c>
      <c r="AU130" s="1">
        <v>0</v>
      </c>
      <c r="AV130" s="1">
        <v>0</v>
      </c>
      <c r="AW130" s="1">
        <v>0</v>
      </c>
      <c r="AX130" s="200">
        <f>+SUM(Roc_InfraMR[[#This Row],[B.03.1 - Parque de Coches Motores Motrices Remolcados]:[B.03.3 - Parque de Coches Motores Motrices Cabina]])</f>
        <v>0</v>
      </c>
      <c r="AY130" s="1">
        <v>158</v>
      </c>
      <c r="AZ130" s="1">
        <v>52</v>
      </c>
      <c r="BA130" s="1">
        <v>15</v>
      </c>
      <c r="BB130" s="1">
        <v>0</v>
      </c>
      <c r="BC130" s="200">
        <f>SUM(AY130:BB130)</f>
        <v>225</v>
      </c>
      <c r="BD130" s="356">
        <v>102</v>
      </c>
      <c r="BE130" s="1">
        <v>0</v>
      </c>
      <c r="BF130" s="1">
        <v>20</v>
      </c>
      <c r="BG130" s="235">
        <v>1676</v>
      </c>
    </row>
    <row r="131" spans="1:59">
      <c r="A131" s="1">
        <v>2003</v>
      </c>
      <c r="B131" s="1" t="s">
        <v>70</v>
      </c>
      <c r="C131" s="10">
        <v>0</v>
      </c>
      <c r="D131" s="10">
        <f t="shared" si="18"/>
        <v>148.75800000000001</v>
      </c>
      <c r="E131" s="10">
        <v>0</v>
      </c>
      <c r="F131" s="10">
        <f t="shared" si="19"/>
        <v>46.227000000000004</v>
      </c>
      <c r="G131" s="192">
        <f t="shared" si="20"/>
        <v>194.98500000000001</v>
      </c>
      <c r="H131" s="192">
        <f>+Roc_InfraMR[[#This Row],[Total Líneas de Explotación ]]</f>
        <v>194.98500000000001</v>
      </c>
      <c r="I131" s="192">
        <v>353.28400000000005</v>
      </c>
      <c r="J131" s="10">
        <f>+Roc_InfraMR[[#This Row],[A.01.2 -  Longitud de Líneas de Explotación No Electrificadas Vía Doble o Múltiple (km)]]*2+Roc_InfraMR[[#This Row],[A.01.1 -  Longitud de Líneas de Explotación No Electrificadas Vía Simple (km)]]</f>
        <v>297.51600000000002</v>
      </c>
      <c r="K131" s="10">
        <v>0</v>
      </c>
      <c r="L131" s="10">
        <f>+Roc_InfraMR[[#This Row],[A.02.2 -  Longitud de Líneas de Explotación Electrificadas Vía Doble o Múltiple (km)]]*2</f>
        <v>92.454000000000008</v>
      </c>
      <c r="M131" s="10">
        <v>0</v>
      </c>
      <c r="N131" s="192">
        <f>+Roc_InfraMR[[#This Row],[A.03.1 -  Longitud de Vías de Explotación No Electrificadas Troncales y Ramales (vía principal) (km)]]+Roc_InfraMR[[#This Row],[A.04.1 -  Longitud de Vías de Explotación Electrificadas Troncales y Ramales (vía principal) (km)]]</f>
        <v>389.97</v>
      </c>
      <c r="O131" s="192">
        <f>+Roc_InfraMR[[#This Row],[Total Vías (excluido Auxiliares)]]</f>
        <v>389.97</v>
      </c>
      <c r="P131" s="1">
        <v>61</v>
      </c>
      <c r="Q131" s="1">
        <v>5</v>
      </c>
      <c r="R131" s="1">
        <v>3</v>
      </c>
      <c r="S131" s="194">
        <f t="shared" si="21"/>
        <v>69</v>
      </c>
      <c r="T131" s="194">
        <v>69</v>
      </c>
      <c r="U131" s="1">
        <v>60</v>
      </c>
      <c r="V131" s="1">
        <v>68</v>
      </c>
      <c r="W131" s="1">
        <v>10</v>
      </c>
      <c r="X131" s="1">
        <v>23</v>
      </c>
      <c r="Y131" s="1">
        <v>0</v>
      </c>
      <c r="Z131" s="196">
        <f t="shared" si="22"/>
        <v>161</v>
      </c>
      <c r="AA131" s="1">
        <v>62</v>
      </c>
      <c r="AB131" s="1">
        <v>26</v>
      </c>
      <c r="AC131" s="1">
        <v>161</v>
      </c>
      <c r="AD131" s="196">
        <f t="shared" si="23"/>
        <v>249</v>
      </c>
      <c r="AE131" s="1">
        <v>23</v>
      </c>
      <c r="AF131" s="1">
        <v>29</v>
      </c>
      <c r="AG131" s="1">
        <v>132</v>
      </c>
      <c r="AH131" s="196">
        <f t="shared" si="24"/>
        <v>184</v>
      </c>
      <c r="AI131" s="10">
        <v>60.414999999999999</v>
      </c>
      <c r="AJ131" s="10">
        <v>0</v>
      </c>
      <c r="AK131" s="10">
        <v>166.46899999999999</v>
      </c>
      <c r="AL131" s="222">
        <f t="shared" si="25"/>
        <v>226.88399999999999</v>
      </c>
      <c r="AM131" s="1">
        <v>3</v>
      </c>
      <c r="AN131" s="1">
        <v>8</v>
      </c>
      <c r="AO131" s="1">
        <v>29</v>
      </c>
      <c r="AP131" s="200">
        <f t="shared" si="26"/>
        <v>40</v>
      </c>
      <c r="AQ131" s="1">
        <v>113</v>
      </c>
      <c r="AR131" s="1">
        <v>58</v>
      </c>
      <c r="AS131" s="1">
        <v>39</v>
      </c>
      <c r="AT131" s="200">
        <f>+Roc_InfraMR[[#This Row],[B.02.3 - Parque de Coches Eléctricos Motrices Tipo R]]+Roc_InfraMR[[#This Row],[B.02.2 - Parque de Coches Eléctricos Motrices Remolcados Tipo R]]+Roc_InfraMR[[#This Row],[B.02.1 - Parque de Coches Eléctricos Motrices]]</f>
        <v>210</v>
      </c>
      <c r="AU131" s="1">
        <v>0</v>
      </c>
      <c r="AV131" s="1">
        <v>0</v>
      </c>
      <c r="AW131" s="1">
        <v>0</v>
      </c>
      <c r="AX131" s="200">
        <f>+SUM(Roc_InfraMR[[#This Row],[B.03.1 - Parque de Coches Motores Motrices Remolcados]:[B.03.3 - Parque de Coches Motores Motrices Cabina]])</f>
        <v>0</v>
      </c>
      <c r="AY131" s="1">
        <v>158</v>
      </c>
      <c r="AZ131" s="1">
        <v>52</v>
      </c>
      <c r="BA131" s="1">
        <v>15</v>
      </c>
      <c r="BB131" s="1">
        <v>0</v>
      </c>
      <c r="BC131" s="200">
        <f>SUM(AY131:BB131)</f>
        <v>225</v>
      </c>
      <c r="BD131" s="356">
        <v>102</v>
      </c>
      <c r="BE131" s="1">
        <v>0</v>
      </c>
      <c r="BF131" s="1">
        <v>20</v>
      </c>
      <c r="BG131" s="235">
        <v>1676</v>
      </c>
    </row>
    <row r="132" spans="1:59">
      <c r="A132" s="1">
        <v>2003</v>
      </c>
      <c r="B132" s="1" t="s">
        <v>71</v>
      </c>
      <c r="C132" s="10">
        <v>0</v>
      </c>
      <c r="D132" s="10">
        <f t="shared" si="18"/>
        <v>148.75800000000001</v>
      </c>
      <c r="E132" s="10">
        <v>0</v>
      </c>
      <c r="F132" s="10">
        <f t="shared" si="19"/>
        <v>46.227000000000004</v>
      </c>
      <c r="G132" s="192">
        <f t="shared" si="20"/>
        <v>194.98500000000001</v>
      </c>
      <c r="H132" s="192">
        <f>+Roc_InfraMR[[#This Row],[Total Líneas de Explotación ]]</f>
        <v>194.98500000000001</v>
      </c>
      <c r="I132" s="192">
        <v>353.28400000000005</v>
      </c>
      <c r="J132" s="10">
        <f>+Roc_InfraMR[[#This Row],[A.01.2 -  Longitud de Líneas de Explotación No Electrificadas Vía Doble o Múltiple (km)]]*2+Roc_InfraMR[[#This Row],[A.01.1 -  Longitud de Líneas de Explotación No Electrificadas Vía Simple (km)]]</f>
        <v>297.51600000000002</v>
      </c>
      <c r="K132" s="10">
        <v>0</v>
      </c>
      <c r="L132" s="10">
        <f>+Roc_InfraMR[[#This Row],[A.02.2 -  Longitud de Líneas de Explotación Electrificadas Vía Doble o Múltiple (km)]]*2</f>
        <v>92.454000000000008</v>
      </c>
      <c r="M132" s="10">
        <v>0</v>
      </c>
      <c r="N132" s="192">
        <f>+Roc_InfraMR[[#This Row],[A.03.1 -  Longitud de Vías de Explotación No Electrificadas Troncales y Ramales (vía principal) (km)]]+Roc_InfraMR[[#This Row],[A.04.1 -  Longitud de Vías de Explotación Electrificadas Troncales y Ramales (vía principal) (km)]]</f>
        <v>389.97</v>
      </c>
      <c r="O132" s="192">
        <f>+Roc_InfraMR[[#This Row],[Total Vías (excluido Auxiliares)]]</f>
        <v>389.97</v>
      </c>
      <c r="P132" s="1">
        <v>61</v>
      </c>
      <c r="Q132" s="1">
        <v>5</v>
      </c>
      <c r="R132" s="1">
        <v>3</v>
      </c>
      <c r="S132" s="194">
        <f t="shared" si="21"/>
        <v>69</v>
      </c>
      <c r="T132" s="194">
        <v>69</v>
      </c>
      <c r="U132" s="1">
        <v>60</v>
      </c>
      <c r="V132" s="1">
        <v>68</v>
      </c>
      <c r="W132" s="1">
        <v>10</v>
      </c>
      <c r="X132" s="1">
        <v>23</v>
      </c>
      <c r="Y132" s="1">
        <v>0</v>
      </c>
      <c r="Z132" s="196">
        <f t="shared" si="22"/>
        <v>161</v>
      </c>
      <c r="AA132" s="1">
        <v>62</v>
      </c>
      <c r="AB132" s="1">
        <v>26</v>
      </c>
      <c r="AC132" s="1">
        <v>161</v>
      </c>
      <c r="AD132" s="196">
        <f t="shared" si="23"/>
        <v>249</v>
      </c>
      <c r="AE132" s="1">
        <v>23</v>
      </c>
      <c r="AF132" s="1">
        <v>29</v>
      </c>
      <c r="AG132" s="1">
        <v>132</v>
      </c>
      <c r="AH132" s="196">
        <f t="shared" si="24"/>
        <v>184</v>
      </c>
      <c r="AI132" s="10">
        <v>60.414999999999999</v>
      </c>
      <c r="AJ132" s="10">
        <v>0</v>
      </c>
      <c r="AK132" s="10">
        <v>166.46899999999999</v>
      </c>
      <c r="AL132" s="222">
        <f t="shared" si="25"/>
        <v>226.88399999999999</v>
      </c>
      <c r="AM132" s="1">
        <v>3</v>
      </c>
      <c r="AN132" s="1">
        <v>8</v>
      </c>
      <c r="AO132" s="1">
        <v>29</v>
      </c>
      <c r="AP132" s="200">
        <f t="shared" si="26"/>
        <v>40</v>
      </c>
      <c r="AQ132" s="1">
        <v>113</v>
      </c>
      <c r="AR132" s="1">
        <v>58</v>
      </c>
      <c r="AS132" s="1">
        <v>39</v>
      </c>
      <c r="AT132" s="200">
        <f>+Roc_InfraMR[[#This Row],[B.02.3 - Parque de Coches Eléctricos Motrices Tipo R]]+Roc_InfraMR[[#This Row],[B.02.2 - Parque de Coches Eléctricos Motrices Remolcados Tipo R]]+Roc_InfraMR[[#This Row],[B.02.1 - Parque de Coches Eléctricos Motrices]]</f>
        <v>210</v>
      </c>
      <c r="AU132" s="1">
        <v>0</v>
      </c>
      <c r="AV132" s="1">
        <v>0</v>
      </c>
      <c r="AW132" s="1">
        <v>0</v>
      </c>
      <c r="AX132" s="200">
        <f>+SUM(Roc_InfraMR[[#This Row],[B.03.1 - Parque de Coches Motores Motrices Remolcados]:[B.03.3 - Parque de Coches Motores Motrices Cabina]])</f>
        <v>0</v>
      </c>
      <c r="AY132" s="1">
        <v>158</v>
      </c>
      <c r="AZ132" s="1">
        <v>52</v>
      </c>
      <c r="BA132" s="1">
        <v>15</v>
      </c>
      <c r="BB132" s="1">
        <v>0</v>
      </c>
      <c r="BC132" s="200">
        <f>SUM(AY132:BB132)</f>
        <v>225</v>
      </c>
      <c r="BD132" s="356">
        <v>102</v>
      </c>
      <c r="BE132" s="1">
        <v>0</v>
      </c>
      <c r="BF132" s="1">
        <v>20</v>
      </c>
      <c r="BG132" s="235">
        <v>1676</v>
      </c>
    </row>
    <row r="133" spans="1:59">
      <c r="A133" s="1">
        <v>2003</v>
      </c>
      <c r="B133" s="1" t="s">
        <v>72</v>
      </c>
      <c r="C133" s="10">
        <v>0</v>
      </c>
      <c r="D133" s="10">
        <f t="shared" si="18"/>
        <v>148.75800000000001</v>
      </c>
      <c r="E133" s="10">
        <v>0</v>
      </c>
      <c r="F133" s="10">
        <f t="shared" si="19"/>
        <v>46.227000000000004</v>
      </c>
      <c r="G133" s="192">
        <f t="shared" si="20"/>
        <v>194.98500000000001</v>
      </c>
      <c r="H133" s="192">
        <f>+Roc_InfraMR[[#This Row],[Total Líneas de Explotación ]]</f>
        <v>194.98500000000001</v>
      </c>
      <c r="I133" s="192">
        <v>353.28400000000005</v>
      </c>
      <c r="J133" s="10">
        <f>+Roc_InfraMR[[#This Row],[A.01.2 -  Longitud de Líneas de Explotación No Electrificadas Vía Doble o Múltiple (km)]]*2+Roc_InfraMR[[#This Row],[A.01.1 -  Longitud de Líneas de Explotación No Electrificadas Vía Simple (km)]]</f>
        <v>297.51600000000002</v>
      </c>
      <c r="K133" s="10">
        <v>0</v>
      </c>
      <c r="L133" s="10">
        <f>+Roc_InfraMR[[#This Row],[A.02.2 -  Longitud de Líneas de Explotación Electrificadas Vía Doble o Múltiple (km)]]*2</f>
        <v>92.454000000000008</v>
      </c>
      <c r="M133" s="10">
        <v>0</v>
      </c>
      <c r="N133" s="192">
        <f>+Roc_InfraMR[[#This Row],[A.03.1 -  Longitud de Vías de Explotación No Electrificadas Troncales y Ramales (vía principal) (km)]]+Roc_InfraMR[[#This Row],[A.04.1 -  Longitud de Vías de Explotación Electrificadas Troncales y Ramales (vía principal) (km)]]</f>
        <v>389.97</v>
      </c>
      <c r="O133" s="192">
        <f>+Roc_InfraMR[[#This Row],[Total Vías (excluido Auxiliares)]]</f>
        <v>389.97</v>
      </c>
      <c r="P133" s="1">
        <v>61</v>
      </c>
      <c r="Q133" s="1">
        <v>5</v>
      </c>
      <c r="R133" s="1">
        <v>3</v>
      </c>
      <c r="S133" s="194">
        <f t="shared" si="21"/>
        <v>69</v>
      </c>
      <c r="T133" s="194">
        <v>69</v>
      </c>
      <c r="U133" s="1">
        <v>60</v>
      </c>
      <c r="V133" s="1">
        <v>68</v>
      </c>
      <c r="W133" s="1">
        <v>10</v>
      </c>
      <c r="X133" s="1">
        <v>23</v>
      </c>
      <c r="Y133" s="1">
        <v>0</v>
      </c>
      <c r="Z133" s="196">
        <f t="shared" si="22"/>
        <v>161</v>
      </c>
      <c r="AA133" s="1">
        <v>62</v>
      </c>
      <c r="AB133" s="1">
        <v>26</v>
      </c>
      <c r="AC133" s="1">
        <v>161</v>
      </c>
      <c r="AD133" s="196">
        <f t="shared" si="23"/>
        <v>249</v>
      </c>
      <c r="AE133" s="1">
        <v>23</v>
      </c>
      <c r="AF133" s="1">
        <v>29</v>
      </c>
      <c r="AG133" s="1">
        <v>132</v>
      </c>
      <c r="AH133" s="196">
        <f t="shared" si="24"/>
        <v>184</v>
      </c>
      <c r="AI133" s="10">
        <v>60.414999999999999</v>
      </c>
      <c r="AJ133" s="10">
        <v>0</v>
      </c>
      <c r="AK133" s="10">
        <v>166.46899999999999</v>
      </c>
      <c r="AL133" s="222">
        <f t="shared" si="25"/>
        <v>226.88399999999999</v>
      </c>
      <c r="AM133" s="1">
        <v>3</v>
      </c>
      <c r="AN133" s="1">
        <v>8</v>
      </c>
      <c r="AO133" s="1">
        <v>29</v>
      </c>
      <c r="AP133" s="200">
        <f t="shared" si="26"/>
        <v>40</v>
      </c>
      <c r="AQ133" s="1">
        <v>113</v>
      </c>
      <c r="AR133" s="1">
        <v>58</v>
      </c>
      <c r="AS133" s="1">
        <v>39</v>
      </c>
      <c r="AT133" s="200">
        <f>+Roc_InfraMR[[#This Row],[B.02.3 - Parque de Coches Eléctricos Motrices Tipo R]]+Roc_InfraMR[[#This Row],[B.02.2 - Parque de Coches Eléctricos Motrices Remolcados Tipo R]]+Roc_InfraMR[[#This Row],[B.02.1 - Parque de Coches Eléctricos Motrices]]</f>
        <v>210</v>
      </c>
      <c r="AU133" s="1">
        <v>0</v>
      </c>
      <c r="AV133" s="1">
        <v>0</v>
      </c>
      <c r="AW133" s="1">
        <v>0</v>
      </c>
      <c r="AX133" s="200">
        <f>+SUM(Roc_InfraMR[[#This Row],[B.03.1 - Parque de Coches Motores Motrices Remolcados]:[B.03.3 - Parque de Coches Motores Motrices Cabina]])</f>
        <v>0</v>
      </c>
      <c r="AY133" s="1">
        <v>158</v>
      </c>
      <c r="AZ133" s="1">
        <v>52</v>
      </c>
      <c r="BA133" s="1">
        <v>15</v>
      </c>
      <c r="BB133" s="1">
        <v>0</v>
      </c>
      <c r="BC133" s="200">
        <f>SUM(AY133:BB133)</f>
        <v>225</v>
      </c>
      <c r="BD133" s="356">
        <v>102</v>
      </c>
      <c r="BE133" s="1">
        <v>0</v>
      </c>
      <c r="BF133" s="1">
        <v>20</v>
      </c>
      <c r="BG133" s="235">
        <v>1676</v>
      </c>
    </row>
    <row r="134" spans="1:59">
      <c r="A134" s="1">
        <v>2004</v>
      </c>
      <c r="B134" s="1" t="s">
        <v>61</v>
      </c>
      <c r="C134" s="10">
        <v>0</v>
      </c>
      <c r="D134" s="10">
        <f t="shared" si="18"/>
        <v>148.75800000000001</v>
      </c>
      <c r="E134" s="10">
        <v>0</v>
      </c>
      <c r="F134" s="10">
        <f t="shared" si="19"/>
        <v>46.227000000000004</v>
      </c>
      <c r="G134" s="192">
        <f t="shared" si="20"/>
        <v>194.98500000000001</v>
      </c>
      <c r="H134" s="192">
        <f>+Roc_InfraMR[[#This Row],[Total Líneas de Explotación ]]</f>
        <v>194.98500000000001</v>
      </c>
      <c r="I134" s="192">
        <v>353.28400000000005</v>
      </c>
      <c r="J134" s="10">
        <f>+Roc_InfraMR[[#This Row],[A.01.2 -  Longitud de Líneas de Explotación No Electrificadas Vía Doble o Múltiple (km)]]*2+Roc_InfraMR[[#This Row],[A.01.1 -  Longitud de Líneas de Explotación No Electrificadas Vía Simple (km)]]</f>
        <v>297.51600000000002</v>
      </c>
      <c r="K134" s="10">
        <v>0</v>
      </c>
      <c r="L134" s="10">
        <f>+Roc_InfraMR[[#This Row],[A.02.2 -  Longitud de Líneas de Explotación Electrificadas Vía Doble o Múltiple (km)]]*2</f>
        <v>92.454000000000008</v>
      </c>
      <c r="M134" s="10">
        <v>0</v>
      </c>
      <c r="N134" s="192">
        <f>+Roc_InfraMR[[#This Row],[A.03.1 -  Longitud de Vías de Explotación No Electrificadas Troncales y Ramales (vía principal) (km)]]+Roc_InfraMR[[#This Row],[A.04.1 -  Longitud de Vías de Explotación Electrificadas Troncales y Ramales (vía principal) (km)]]</f>
        <v>389.97</v>
      </c>
      <c r="O134" s="192">
        <f>+Roc_InfraMR[[#This Row],[Total Vías (excluido Auxiliares)]]</f>
        <v>389.97</v>
      </c>
      <c r="P134" s="1">
        <v>61</v>
      </c>
      <c r="Q134" s="1">
        <v>5</v>
      </c>
      <c r="R134" s="1">
        <v>3</v>
      </c>
      <c r="S134" s="194">
        <f t="shared" si="21"/>
        <v>69</v>
      </c>
      <c r="T134" s="194">
        <v>69</v>
      </c>
      <c r="U134" s="1">
        <v>60</v>
      </c>
      <c r="V134" s="1">
        <v>68</v>
      </c>
      <c r="W134" s="1">
        <v>10</v>
      </c>
      <c r="X134" s="1">
        <v>23</v>
      </c>
      <c r="Y134" s="1">
        <v>0</v>
      </c>
      <c r="Z134" s="196">
        <f t="shared" si="22"/>
        <v>161</v>
      </c>
      <c r="AA134" s="1">
        <v>62</v>
      </c>
      <c r="AB134" s="1">
        <v>26</v>
      </c>
      <c r="AC134" s="1">
        <v>161</v>
      </c>
      <c r="AD134" s="196">
        <f t="shared" si="23"/>
        <v>249</v>
      </c>
      <c r="AE134" s="1">
        <v>23</v>
      </c>
      <c r="AF134" s="1">
        <v>29</v>
      </c>
      <c r="AG134" s="1">
        <v>132</v>
      </c>
      <c r="AH134" s="196">
        <f t="shared" si="24"/>
        <v>184</v>
      </c>
      <c r="AI134" s="10">
        <v>60.414999999999999</v>
      </c>
      <c r="AJ134" s="10">
        <v>0</v>
      </c>
      <c r="AK134" s="10">
        <v>166.46899999999999</v>
      </c>
      <c r="AL134" s="222">
        <f t="shared" si="25"/>
        <v>226.88399999999999</v>
      </c>
      <c r="AM134" s="1">
        <v>3</v>
      </c>
      <c r="AN134" s="1">
        <v>8</v>
      </c>
      <c r="AO134" s="1">
        <v>29</v>
      </c>
      <c r="AP134" s="200">
        <f t="shared" si="26"/>
        <v>40</v>
      </c>
      <c r="AQ134" s="1">
        <v>113</v>
      </c>
      <c r="AR134" s="1">
        <v>58</v>
      </c>
      <c r="AS134" s="1">
        <v>39</v>
      </c>
      <c r="AT134" s="200">
        <f>+Roc_InfraMR[[#This Row],[B.02.3 - Parque de Coches Eléctricos Motrices Tipo R]]+Roc_InfraMR[[#This Row],[B.02.2 - Parque de Coches Eléctricos Motrices Remolcados Tipo R]]+Roc_InfraMR[[#This Row],[B.02.1 - Parque de Coches Eléctricos Motrices]]</f>
        <v>210</v>
      </c>
      <c r="AU134" s="1">
        <v>0</v>
      </c>
      <c r="AV134" s="1">
        <v>0</v>
      </c>
      <c r="AW134" s="1">
        <v>0</v>
      </c>
      <c r="AX134" s="200">
        <f>+SUM(Roc_InfraMR[[#This Row],[B.03.1 - Parque de Coches Motores Motrices Remolcados]:[B.03.3 - Parque de Coches Motores Motrices Cabina]])</f>
        <v>0</v>
      </c>
      <c r="AY134" s="1">
        <v>158</v>
      </c>
      <c r="AZ134" s="1">
        <v>52</v>
      </c>
      <c r="BA134" s="1">
        <v>15</v>
      </c>
      <c r="BB134" s="1">
        <v>0</v>
      </c>
      <c r="BC134" s="200">
        <f>SUM(AY134:BB134)</f>
        <v>225</v>
      </c>
      <c r="BD134" s="356">
        <v>102</v>
      </c>
      <c r="BE134" s="1">
        <v>0</v>
      </c>
      <c r="BF134" s="1">
        <v>20</v>
      </c>
      <c r="BG134" s="235">
        <v>1676</v>
      </c>
    </row>
    <row r="135" spans="1:59">
      <c r="A135" s="1">
        <v>2004</v>
      </c>
      <c r="B135" s="1" t="s">
        <v>62</v>
      </c>
      <c r="C135" s="10">
        <v>0</v>
      </c>
      <c r="D135" s="10">
        <f t="shared" si="18"/>
        <v>148.75800000000001</v>
      </c>
      <c r="E135" s="10">
        <v>0</v>
      </c>
      <c r="F135" s="10">
        <f t="shared" si="19"/>
        <v>46.227000000000004</v>
      </c>
      <c r="G135" s="192">
        <f t="shared" si="20"/>
        <v>194.98500000000001</v>
      </c>
      <c r="H135" s="192">
        <f>+Roc_InfraMR[[#This Row],[Total Líneas de Explotación ]]</f>
        <v>194.98500000000001</v>
      </c>
      <c r="I135" s="192">
        <v>353.28400000000005</v>
      </c>
      <c r="J135" s="10">
        <f>+Roc_InfraMR[[#This Row],[A.01.2 -  Longitud de Líneas de Explotación No Electrificadas Vía Doble o Múltiple (km)]]*2+Roc_InfraMR[[#This Row],[A.01.1 -  Longitud de Líneas de Explotación No Electrificadas Vía Simple (km)]]</f>
        <v>297.51600000000002</v>
      </c>
      <c r="K135" s="10">
        <v>0</v>
      </c>
      <c r="L135" s="10">
        <f>+Roc_InfraMR[[#This Row],[A.02.2 -  Longitud de Líneas de Explotación Electrificadas Vía Doble o Múltiple (km)]]*2</f>
        <v>92.454000000000008</v>
      </c>
      <c r="M135" s="10">
        <v>0</v>
      </c>
      <c r="N135" s="192">
        <f>+Roc_InfraMR[[#This Row],[A.03.1 -  Longitud de Vías de Explotación No Electrificadas Troncales y Ramales (vía principal) (km)]]+Roc_InfraMR[[#This Row],[A.04.1 -  Longitud de Vías de Explotación Electrificadas Troncales y Ramales (vía principal) (km)]]</f>
        <v>389.97</v>
      </c>
      <c r="O135" s="192">
        <f>+Roc_InfraMR[[#This Row],[Total Vías (excluido Auxiliares)]]</f>
        <v>389.97</v>
      </c>
      <c r="P135" s="1">
        <v>61</v>
      </c>
      <c r="Q135" s="1">
        <v>5</v>
      </c>
      <c r="R135" s="1">
        <v>3</v>
      </c>
      <c r="S135" s="194">
        <f t="shared" si="21"/>
        <v>69</v>
      </c>
      <c r="T135" s="194">
        <v>69</v>
      </c>
      <c r="U135" s="1">
        <v>60</v>
      </c>
      <c r="V135" s="1">
        <v>68</v>
      </c>
      <c r="W135" s="1">
        <v>10</v>
      </c>
      <c r="X135" s="1">
        <v>23</v>
      </c>
      <c r="Y135" s="1">
        <v>0</v>
      </c>
      <c r="Z135" s="196">
        <f t="shared" si="22"/>
        <v>161</v>
      </c>
      <c r="AA135" s="1">
        <v>62</v>
      </c>
      <c r="AB135" s="1">
        <v>26</v>
      </c>
      <c r="AC135" s="1">
        <v>161</v>
      </c>
      <c r="AD135" s="196">
        <f t="shared" si="23"/>
        <v>249</v>
      </c>
      <c r="AE135" s="1">
        <v>23</v>
      </c>
      <c r="AF135" s="1">
        <v>29</v>
      </c>
      <c r="AG135" s="1">
        <v>132</v>
      </c>
      <c r="AH135" s="196">
        <f t="shared" si="24"/>
        <v>184</v>
      </c>
      <c r="AI135" s="10">
        <v>60.414999999999999</v>
      </c>
      <c r="AJ135" s="10">
        <v>0</v>
      </c>
      <c r="AK135" s="10">
        <v>166.46899999999999</v>
      </c>
      <c r="AL135" s="222">
        <f t="shared" si="25"/>
        <v>226.88399999999999</v>
      </c>
      <c r="AM135" s="1">
        <v>3</v>
      </c>
      <c r="AN135" s="1">
        <v>8</v>
      </c>
      <c r="AO135" s="1">
        <v>29</v>
      </c>
      <c r="AP135" s="200">
        <f t="shared" si="26"/>
        <v>40</v>
      </c>
      <c r="AQ135" s="1">
        <v>113</v>
      </c>
      <c r="AR135" s="1">
        <v>58</v>
      </c>
      <c r="AS135" s="1">
        <v>39</v>
      </c>
      <c r="AT135" s="200">
        <f>+Roc_InfraMR[[#This Row],[B.02.3 - Parque de Coches Eléctricos Motrices Tipo R]]+Roc_InfraMR[[#This Row],[B.02.2 - Parque de Coches Eléctricos Motrices Remolcados Tipo R]]+Roc_InfraMR[[#This Row],[B.02.1 - Parque de Coches Eléctricos Motrices]]</f>
        <v>210</v>
      </c>
      <c r="AU135" s="1">
        <v>0</v>
      </c>
      <c r="AV135" s="1">
        <v>0</v>
      </c>
      <c r="AW135" s="1">
        <v>0</v>
      </c>
      <c r="AX135" s="200">
        <f>+SUM(Roc_InfraMR[[#This Row],[B.03.1 - Parque de Coches Motores Motrices Remolcados]:[B.03.3 - Parque de Coches Motores Motrices Cabina]])</f>
        <v>0</v>
      </c>
      <c r="AY135" s="1">
        <v>158</v>
      </c>
      <c r="AZ135" s="1">
        <v>52</v>
      </c>
      <c r="BA135" s="1">
        <v>15</v>
      </c>
      <c r="BB135" s="1">
        <v>0</v>
      </c>
      <c r="BC135" s="200">
        <f>SUM(AY135:BB135)</f>
        <v>225</v>
      </c>
      <c r="BD135" s="356">
        <v>102</v>
      </c>
      <c r="BE135" s="1">
        <v>0</v>
      </c>
      <c r="BF135" s="1">
        <v>20</v>
      </c>
      <c r="BG135" s="235">
        <v>1676</v>
      </c>
    </row>
    <row r="136" spans="1:59">
      <c r="A136" s="1">
        <v>2004</v>
      </c>
      <c r="B136" s="1" t="s">
        <v>63</v>
      </c>
      <c r="C136" s="10">
        <v>0</v>
      </c>
      <c r="D136" s="10">
        <f t="shared" si="18"/>
        <v>148.75800000000001</v>
      </c>
      <c r="E136" s="10">
        <v>0</v>
      </c>
      <c r="F136" s="10">
        <f t="shared" si="19"/>
        <v>46.227000000000004</v>
      </c>
      <c r="G136" s="192">
        <f t="shared" si="20"/>
        <v>194.98500000000001</v>
      </c>
      <c r="H136" s="192">
        <f>+Roc_InfraMR[[#This Row],[Total Líneas de Explotación ]]</f>
        <v>194.98500000000001</v>
      </c>
      <c r="I136" s="192">
        <v>353.28400000000005</v>
      </c>
      <c r="J136" s="10">
        <f>+Roc_InfraMR[[#This Row],[A.01.2 -  Longitud de Líneas de Explotación No Electrificadas Vía Doble o Múltiple (km)]]*2+Roc_InfraMR[[#This Row],[A.01.1 -  Longitud de Líneas de Explotación No Electrificadas Vía Simple (km)]]</f>
        <v>297.51600000000002</v>
      </c>
      <c r="K136" s="10">
        <v>0</v>
      </c>
      <c r="L136" s="10">
        <f>+Roc_InfraMR[[#This Row],[A.02.2 -  Longitud de Líneas de Explotación Electrificadas Vía Doble o Múltiple (km)]]*2</f>
        <v>92.454000000000008</v>
      </c>
      <c r="M136" s="10">
        <v>0</v>
      </c>
      <c r="N136" s="192">
        <f>+Roc_InfraMR[[#This Row],[A.03.1 -  Longitud de Vías de Explotación No Electrificadas Troncales y Ramales (vía principal) (km)]]+Roc_InfraMR[[#This Row],[A.04.1 -  Longitud de Vías de Explotación Electrificadas Troncales y Ramales (vía principal) (km)]]</f>
        <v>389.97</v>
      </c>
      <c r="O136" s="192">
        <f>+Roc_InfraMR[[#This Row],[Total Vías (excluido Auxiliares)]]</f>
        <v>389.97</v>
      </c>
      <c r="P136" s="1">
        <v>61</v>
      </c>
      <c r="Q136" s="1">
        <v>5</v>
      </c>
      <c r="R136" s="1">
        <v>3</v>
      </c>
      <c r="S136" s="194">
        <f t="shared" si="21"/>
        <v>69</v>
      </c>
      <c r="T136" s="194">
        <v>69</v>
      </c>
      <c r="U136" s="1">
        <v>60</v>
      </c>
      <c r="V136" s="1">
        <v>68</v>
      </c>
      <c r="W136" s="1">
        <v>10</v>
      </c>
      <c r="X136" s="1">
        <v>23</v>
      </c>
      <c r="Y136" s="1">
        <v>0</v>
      </c>
      <c r="Z136" s="196">
        <f t="shared" si="22"/>
        <v>161</v>
      </c>
      <c r="AA136" s="1">
        <v>62</v>
      </c>
      <c r="AB136" s="1">
        <v>26</v>
      </c>
      <c r="AC136" s="1">
        <v>161</v>
      </c>
      <c r="AD136" s="196">
        <f t="shared" si="23"/>
        <v>249</v>
      </c>
      <c r="AE136" s="1">
        <v>23</v>
      </c>
      <c r="AF136" s="1">
        <v>29</v>
      </c>
      <c r="AG136" s="1">
        <v>132</v>
      </c>
      <c r="AH136" s="196">
        <f t="shared" si="24"/>
        <v>184</v>
      </c>
      <c r="AI136" s="10">
        <v>60.414999999999999</v>
      </c>
      <c r="AJ136" s="10">
        <v>0</v>
      </c>
      <c r="AK136" s="10">
        <v>166.46899999999999</v>
      </c>
      <c r="AL136" s="222">
        <f t="shared" si="25"/>
        <v>226.88399999999999</v>
      </c>
      <c r="AM136" s="1">
        <v>3</v>
      </c>
      <c r="AN136" s="1">
        <v>8</v>
      </c>
      <c r="AO136" s="1">
        <v>29</v>
      </c>
      <c r="AP136" s="200">
        <f t="shared" si="26"/>
        <v>40</v>
      </c>
      <c r="AQ136" s="1">
        <v>113</v>
      </c>
      <c r="AR136" s="1">
        <v>58</v>
      </c>
      <c r="AS136" s="1">
        <v>39</v>
      </c>
      <c r="AT136" s="200">
        <f>+Roc_InfraMR[[#This Row],[B.02.3 - Parque de Coches Eléctricos Motrices Tipo R]]+Roc_InfraMR[[#This Row],[B.02.2 - Parque de Coches Eléctricos Motrices Remolcados Tipo R]]+Roc_InfraMR[[#This Row],[B.02.1 - Parque de Coches Eléctricos Motrices]]</f>
        <v>210</v>
      </c>
      <c r="AU136" s="1">
        <v>0</v>
      </c>
      <c r="AV136" s="1">
        <v>0</v>
      </c>
      <c r="AW136" s="1">
        <v>0</v>
      </c>
      <c r="AX136" s="200">
        <f>+SUM(Roc_InfraMR[[#This Row],[B.03.1 - Parque de Coches Motores Motrices Remolcados]:[B.03.3 - Parque de Coches Motores Motrices Cabina]])</f>
        <v>0</v>
      </c>
      <c r="AY136" s="1">
        <v>158</v>
      </c>
      <c r="AZ136" s="1">
        <v>52</v>
      </c>
      <c r="BA136" s="1">
        <v>15</v>
      </c>
      <c r="BB136" s="1">
        <v>0</v>
      </c>
      <c r="BC136" s="200">
        <f>SUM(AY136:BB136)</f>
        <v>225</v>
      </c>
      <c r="BD136" s="356">
        <v>102</v>
      </c>
      <c r="BE136" s="1">
        <v>0</v>
      </c>
      <c r="BF136" s="1">
        <v>20</v>
      </c>
      <c r="BG136" s="235">
        <v>1676</v>
      </c>
    </row>
    <row r="137" spans="1:59">
      <c r="A137" s="1">
        <v>2004</v>
      </c>
      <c r="B137" s="1" t="s">
        <v>64</v>
      </c>
      <c r="C137" s="10">
        <v>0</v>
      </c>
      <c r="D137" s="10">
        <f t="shared" si="18"/>
        <v>148.75800000000001</v>
      </c>
      <c r="E137" s="10">
        <v>0</v>
      </c>
      <c r="F137" s="10">
        <f t="shared" si="19"/>
        <v>46.227000000000004</v>
      </c>
      <c r="G137" s="192">
        <f t="shared" si="20"/>
        <v>194.98500000000001</v>
      </c>
      <c r="H137" s="192">
        <f>+Roc_InfraMR[[#This Row],[Total Líneas de Explotación ]]</f>
        <v>194.98500000000001</v>
      </c>
      <c r="I137" s="192">
        <v>353.28400000000005</v>
      </c>
      <c r="J137" s="10">
        <f>+Roc_InfraMR[[#This Row],[A.01.2 -  Longitud de Líneas de Explotación No Electrificadas Vía Doble o Múltiple (km)]]*2+Roc_InfraMR[[#This Row],[A.01.1 -  Longitud de Líneas de Explotación No Electrificadas Vía Simple (km)]]</f>
        <v>297.51600000000002</v>
      </c>
      <c r="K137" s="10">
        <v>0</v>
      </c>
      <c r="L137" s="10">
        <f>+Roc_InfraMR[[#This Row],[A.02.2 -  Longitud de Líneas de Explotación Electrificadas Vía Doble o Múltiple (km)]]*2</f>
        <v>92.454000000000008</v>
      </c>
      <c r="M137" s="10">
        <v>0</v>
      </c>
      <c r="N137" s="192">
        <f>+Roc_InfraMR[[#This Row],[A.03.1 -  Longitud de Vías de Explotación No Electrificadas Troncales y Ramales (vía principal) (km)]]+Roc_InfraMR[[#This Row],[A.04.1 -  Longitud de Vías de Explotación Electrificadas Troncales y Ramales (vía principal) (km)]]</f>
        <v>389.97</v>
      </c>
      <c r="O137" s="192">
        <f>+Roc_InfraMR[[#This Row],[Total Vías (excluido Auxiliares)]]</f>
        <v>389.97</v>
      </c>
      <c r="P137" s="1">
        <v>61</v>
      </c>
      <c r="Q137" s="1">
        <v>5</v>
      </c>
      <c r="R137" s="1">
        <v>3</v>
      </c>
      <c r="S137" s="194">
        <f t="shared" si="21"/>
        <v>69</v>
      </c>
      <c r="T137" s="194">
        <v>69</v>
      </c>
      <c r="U137" s="1">
        <v>60</v>
      </c>
      <c r="V137" s="1">
        <v>68</v>
      </c>
      <c r="W137" s="1">
        <v>10</v>
      </c>
      <c r="X137" s="1">
        <v>23</v>
      </c>
      <c r="Y137" s="1">
        <v>0</v>
      </c>
      <c r="Z137" s="196">
        <f t="shared" si="22"/>
        <v>161</v>
      </c>
      <c r="AA137" s="1">
        <v>62</v>
      </c>
      <c r="AB137" s="1">
        <v>26</v>
      </c>
      <c r="AC137" s="1">
        <v>161</v>
      </c>
      <c r="AD137" s="196">
        <f t="shared" si="23"/>
        <v>249</v>
      </c>
      <c r="AE137" s="1">
        <v>23</v>
      </c>
      <c r="AF137" s="1">
        <v>29</v>
      </c>
      <c r="AG137" s="1">
        <v>132</v>
      </c>
      <c r="AH137" s="196">
        <f t="shared" si="24"/>
        <v>184</v>
      </c>
      <c r="AI137" s="10">
        <v>60.414999999999999</v>
      </c>
      <c r="AJ137" s="10">
        <v>0</v>
      </c>
      <c r="AK137" s="10">
        <v>166.46899999999999</v>
      </c>
      <c r="AL137" s="222">
        <f t="shared" si="25"/>
        <v>226.88399999999999</v>
      </c>
      <c r="AM137" s="1">
        <v>3</v>
      </c>
      <c r="AN137" s="1">
        <v>8</v>
      </c>
      <c r="AO137" s="1">
        <v>29</v>
      </c>
      <c r="AP137" s="200">
        <f t="shared" si="26"/>
        <v>40</v>
      </c>
      <c r="AQ137" s="1">
        <v>113</v>
      </c>
      <c r="AR137" s="1">
        <v>58</v>
      </c>
      <c r="AS137" s="1">
        <v>39</v>
      </c>
      <c r="AT137" s="200">
        <f>+Roc_InfraMR[[#This Row],[B.02.3 - Parque de Coches Eléctricos Motrices Tipo R]]+Roc_InfraMR[[#This Row],[B.02.2 - Parque de Coches Eléctricos Motrices Remolcados Tipo R]]+Roc_InfraMR[[#This Row],[B.02.1 - Parque de Coches Eléctricos Motrices]]</f>
        <v>210</v>
      </c>
      <c r="AU137" s="1">
        <v>0</v>
      </c>
      <c r="AV137" s="1">
        <v>0</v>
      </c>
      <c r="AW137" s="1">
        <v>0</v>
      </c>
      <c r="AX137" s="200">
        <f>+SUM(Roc_InfraMR[[#This Row],[B.03.1 - Parque de Coches Motores Motrices Remolcados]:[B.03.3 - Parque de Coches Motores Motrices Cabina]])</f>
        <v>0</v>
      </c>
      <c r="AY137" s="1">
        <v>158</v>
      </c>
      <c r="AZ137" s="1">
        <v>52</v>
      </c>
      <c r="BA137" s="1">
        <v>15</v>
      </c>
      <c r="BB137" s="1">
        <v>0</v>
      </c>
      <c r="BC137" s="200">
        <f>SUM(AY137:BB137)</f>
        <v>225</v>
      </c>
      <c r="BD137" s="356">
        <v>102</v>
      </c>
      <c r="BE137" s="1">
        <v>0</v>
      </c>
      <c r="BF137" s="1">
        <v>20</v>
      </c>
      <c r="BG137" s="235">
        <v>1676</v>
      </c>
    </row>
    <row r="138" spans="1:59">
      <c r="A138" s="1">
        <v>2004</v>
      </c>
      <c r="B138" s="1" t="s">
        <v>65</v>
      </c>
      <c r="C138" s="10">
        <v>0</v>
      </c>
      <c r="D138" s="10">
        <f t="shared" si="18"/>
        <v>148.75800000000001</v>
      </c>
      <c r="E138" s="10">
        <v>0</v>
      </c>
      <c r="F138" s="10">
        <f t="shared" si="19"/>
        <v>46.227000000000004</v>
      </c>
      <c r="G138" s="192">
        <f t="shared" si="20"/>
        <v>194.98500000000001</v>
      </c>
      <c r="H138" s="192">
        <f>+Roc_InfraMR[[#This Row],[Total Líneas de Explotación ]]</f>
        <v>194.98500000000001</v>
      </c>
      <c r="I138" s="192">
        <v>353.28400000000005</v>
      </c>
      <c r="J138" s="10">
        <f>+Roc_InfraMR[[#This Row],[A.01.2 -  Longitud de Líneas de Explotación No Electrificadas Vía Doble o Múltiple (km)]]*2+Roc_InfraMR[[#This Row],[A.01.1 -  Longitud de Líneas de Explotación No Electrificadas Vía Simple (km)]]</f>
        <v>297.51600000000002</v>
      </c>
      <c r="K138" s="10">
        <v>0</v>
      </c>
      <c r="L138" s="10">
        <f>+Roc_InfraMR[[#This Row],[A.02.2 -  Longitud de Líneas de Explotación Electrificadas Vía Doble o Múltiple (km)]]*2</f>
        <v>92.454000000000008</v>
      </c>
      <c r="M138" s="10">
        <v>0</v>
      </c>
      <c r="N138" s="192">
        <f>+Roc_InfraMR[[#This Row],[A.03.1 -  Longitud de Vías de Explotación No Electrificadas Troncales y Ramales (vía principal) (km)]]+Roc_InfraMR[[#This Row],[A.04.1 -  Longitud de Vías de Explotación Electrificadas Troncales y Ramales (vía principal) (km)]]</f>
        <v>389.97</v>
      </c>
      <c r="O138" s="192">
        <f>+Roc_InfraMR[[#This Row],[Total Vías (excluido Auxiliares)]]</f>
        <v>389.97</v>
      </c>
      <c r="P138" s="1">
        <v>61</v>
      </c>
      <c r="Q138" s="1">
        <v>5</v>
      </c>
      <c r="R138" s="1">
        <v>3</v>
      </c>
      <c r="S138" s="194">
        <f t="shared" si="21"/>
        <v>69</v>
      </c>
      <c r="T138" s="194">
        <v>69</v>
      </c>
      <c r="U138" s="1">
        <v>60</v>
      </c>
      <c r="V138" s="1">
        <v>68</v>
      </c>
      <c r="W138" s="1">
        <v>10</v>
      </c>
      <c r="X138" s="1">
        <v>23</v>
      </c>
      <c r="Y138" s="1">
        <v>0</v>
      </c>
      <c r="Z138" s="196">
        <f t="shared" si="22"/>
        <v>161</v>
      </c>
      <c r="AA138" s="1">
        <v>62</v>
      </c>
      <c r="AB138" s="1">
        <v>26</v>
      </c>
      <c r="AC138" s="1">
        <v>161</v>
      </c>
      <c r="AD138" s="196">
        <f t="shared" si="23"/>
        <v>249</v>
      </c>
      <c r="AE138" s="1">
        <v>23</v>
      </c>
      <c r="AF138" s="1">
        <v>29</v>
      </c>
      <c r="AG138" s="1">
        <v>132</v>
      </c>
      <c r="AH138" s="196">
        <f t="shared" si="24"/>
        <v>184</v>
      </c>
      <c r="AI138" s="10">
        <v>60.414999999999999</v>
      </c>
      <c r="AJ138" s="10">
        <v>0</v>
      </c>
      <c r="AK138" s="10">
        <v>166.46899999999999</v>
      </c>
      <c r="AL138" s="222">
        <f t="shared" si="25"/>
        <v>226.88399999999999</v>
      </c>
      <c r="AM138" s="1">
        <v>3</v>
      </c>
      <c r="AN138" s="1">
        <v>8</v>
      </c>
      <c r="AO138" s="1">
        <v>29</v>
      </c>
      <c r="AP138" s="200">
        <f t="shared" si="26"/>
        <v>40</v>
      </c>
      <c r="AQ138" s="1">
        <v>113</v>
      </c>
      <c r="AR138" s="1">
        <v>58</v>
      </c>
      <c r="AS138" s="1">
        <v>39</v>
      </c>
      <c r="AT138" s="200">
        <f>+Roc_InfraMR[[#This Row],[B.02.3 - Parque de Coches Eléctricos Motrices Tipo R]]+Roc_InfraMR[[#This Row],[B.02.2 - Parque de Coches Eléctricos Motrices Remolcados Tipo R]]+Roc_InfraMR[[#This Row],[B.02.1 - Parque de Coches Eléctricos Motrices]]</f>
        <v>210</v>
      </c>
      <c r="AU138" s="1">
        <v>0</v>
      </c>
      <c r="AV138" s="1">
        <v>0</v>
      </c>
      <c r="AW138" s="1">
        <v>0</v>
      </c>
      <c r="AX138" s="200">
        <f>+SUM(Roc_InfraMR[[#This Row],[B.03.1 - Parque de Coches Motores Motrices Remolcados]:[B.03.3 - Parque de Coches Motores Motrices Cabina]])</f>
        <v>0</v>
      </c>
      <c r="AY138" s="1">
        <v>158</v>
      </c>
      <c r="AZ138" s="1">
        <v>52</v>
      </c>
      <c r="BA138" s="1">
        <v>15</v>
      </c>
      <c r="BB138" s="1">
        <v>0</v>
      </c>
      <c r="BC138" s="200">
        <f>SUM(AY138:BB138)</f>
        <v>225</v>
      </c>
      <c r="BD138" s="356">
        <v>102</v>
      </c>
      <c r="BE138" s="1">
        <v>0</v>
      </c>
      <c r="BF138" s="1">
        <v>20</v>
      </c>
      <c r="BG138" s="235">
        <v>1676</v>
      </c>
    </row>
    <row r="139" spans="1:59">
      <c r="A139" s="1">
        <v>2004</v>
      </c>
      <c r="B139" s="1" t="s">
        <v>66</v>
      </c>
      <c r="C139" s="10">
        <v>0</v>
      </c>
      <c r="D139" s="10">
        <f t="shared" si="18"/>
        <v>148.75800000000001</v>
      </c>
      <c r="E139" s="10">
        <v>0</v>
      </c>
      <c r="F139" s="10">
        <f t="shared" si="19"/>
        <v>46.227000000000004</v>
      </c>
      <c r="G139" s="192">
        <f t="shared" si="20"/>
        <v>194.98500000000001</v>
      </c>
      <c r="H139" s="192">
        <f>+Roc_InfraMR[[#This Row],[Total Líneas de Explotación ]]</f>
        <v>194.98500000000001</v>
      </c>
      <c r="I139" s="192">
        <v>353.28400000000005</v>
      </c>
      <c r="J139" s="10">
        <f>+Roc_InfraMR[[#This Row],[A.01.2 -  Longitud de Líneas de Explotación No Electrificadas Vía Doble o Múltiple (km)]]*2+Roc_InfraMR[[#This Row],[A.01.1 -  Longitud de Líneas de Explotación No Electrificadas Vía Simple (km)]]</f>
        <v>297.51600000000002</v>
      </c>
      <c r="K139" s="10">
        <v>0</v>
      </c>
      <c r="L139" s="10">
        <f>+Roc_InfraMR[[#This Row],[A.02.2 -  Longitud de Líneas de Explotación Electrificadas Vía Doble o Múltiple (km)]]*2</f>
        <v>92.454000000000008</v>
      </c>
      <c r="M139" s="10">
        <v>0</v>
      </c>
      <c r="N139" s="192">
        <f>+Roc_InfraMR[[#This Row],[A.03.1 -  Longitud de Vías de Explotación No Electrificadas Troncales y Ramales (vía principal) (km)]]+Roc_InfraMR[[#This Row],[A.04.1 -  Longitud de Vías de Explotación Electrificadas Troncales y Ramales (vía principal) (km)]]</f>
        <v>389.97</v>
      </c>
      <c r="O139" s="192">
        <f>+Roc_InfraMR[[#This Row],[Total Vías (excluido Auxiliares)]]</f>
        <v>389.97</v>
      </c>
      <c r="P139" s="1">
        <v>61</v>
      </c>
      <c r="Q139" s="1">
        <v>5</v>
      </c>
      <c r="R139" s="1">
        <v>3</v>
      </c>
      <c r="S139" s="194">
        <f t="shared" si="21"/>
        <v>69</v>
      </c>
      <c r="T139" s="194">
        <v>69</v>
      </c>
      <c r="U139" s="1">
        <v>60</v>
      </c>
      <c r="V139" s="1">
        <v>68</v>
      </c>
      <c r="W139" s="1">
        <v>10</v>
      </c>
      <c r="X139" s="1">
        <v>23</v>
      </c>
      <c r="Y139" s="1">
        <v>0</v>
      </c>
      <c r="Z139" s="196">
        <f t="shared" si="22"/>
        <v>161</v>
      </c>
      <c r="AA139" s="1">
        <v>62</v>
      </c>
      <c r="AB139" s="1">
        <v>26</v>
      </c>
      <c r="AC139" s="1">
        <v>161</v>
      </c>
      <c r="AD139" s="196">
        <f t="shared" si="23"/>
        <v>249</v>
      </c>
      <c r="AE139" s="1">
        <v>23</v>
      </c>
      <c r="AF139" s="1">
        <v>29</v>
      </c>
      <c r="AG139" s="1">
        <v>132</v>
      </c>
      <c r="AH139" s="196">
        <f t="shared" si="24"/>
        <v>184</v>
      </c>
      <c r="AI139" s="10">
        <v>60.414999999999999</v>
      </c>
      <c r="AJ139" s="10">
        <v>0</v>
      </c>
      <c r="AK139" s="10">
        <v>166.46899999999999</v>
      </c>
      <c r="AL139" s="222">
        <f t="shared" si="25"/>
        <v>226.88399999999999</v>
      </c>
      <c r="AM139" s="1">
        <v>3</v>
      </c>
      <c r="AN139" s="1">
        <v>8</v>
      </c>
      <c r="AO139" s="1">
        <v>29</v>
      </c>
      <c r="AP139" s="200">
        <f t="shared" si="26"/>
        <v>40</v>
      </c>
      <c r="AQ139" s="1">
        <v>113</v>
      </c>
      <c r="AR139" s="1">
        <v>58</v>
      </c>
      <c r="AS139" s="1">
        <v>39</v>
      </c>
      <c r="AT139" s="200">
        <f>+Roc_InfraMR[[#This Row],[B.02.3 - Parque de Coches Eléctricos Motrices Tipo R]]+Roc_InfraMR[[#This Row],[B.02.2 - Parque de Coches Eléctricos Motrices Remolcados Tipo R]]+Roc_InfraMR[[#This Row],[B.02.1 - Parque de Coches Eléctricos Motrices]]</f>
        <v>210</v>
      </c>
      <c r="AU139" s="1">
        <v>0</v>
      </c>
      <c r="AV139" s="1">
        <v>0</v>
      </c>
      <c r="AW139" s="1">
        <v>0</v>
      </c>
      <c r="AX139" s="200">
        <f>+SUM(Roc_InfraMR[[#This Row],[B.03.1 - Parque de Coches Motores Motrices Remolcados]:[B.03.3 - Parque de Coches Motores Motrices Cabina]])</f>
        <v>0</v>
      </c>
      <c r="AY139" s="1">
        <v>158</v>
      </c>
      <c r="AZ139" s="1">
        <v>52</v>
      </c>
      <c r="BA139" s="1">
        <v>15</v>
      </c>
      <c r="BB139" s="1">
        <v>0</v>
      </c>
      <c r="BC139" s="200">
        <f>SUM(AY139:BB139)</f>
        <v>225</v>
      </c>
      <c r="BD139" s="356">
        <v>102</v>
      </c>
      <c r="BE139" s="1">
        <v>0</v>
      </c>
      <c r="BF139" s="1">
        <v>20</v>
      </c>
      <c r="BG139" s="235">
        <v>1676</v>
      </c>
    </row>
    <row r="140" spans="1:59">
      <c r="A140" s="1">
        <v>2004</v>
      </c>
      <c r="B140" s="1" t="s">
        <v>67</v>
      </c>
      <c r="C140" s="10">
        <v>0</v>
      </c>
      <c r="D140" s="10">
        <f t="shared" si="18"/>
        <v>148.75800000000001</v>
      </c>
      <c r="E140" s="10">
        <v>0</v>
      </c>
      <c r="F140" s="10">
        <f t="shared" si="19"/>
        <v>46.227000000000004</v>
      </c>
      <c r="G140" s="192">
        <f t="shared" si="20"/>
        <v>194.98500000000001</v>
      </c>
      <c r="H140" s="192">
        <f>+Roc_InfraMR[[#This Row],[Total Líneas de Explotación ]]</f>
        <v>194.98500000000001</v>
      </c>
      <c r="I140" s="192">
        <v>353.28400000000005</v>
      </c>
      <c r="J140" s="10">
        <f>+Roc_InfraMR[[#This Row],[A.01.2 -  Longitud de Líneas de Explotación No Electrificadas Vía Doble o Múltiple (km)]]*2+Roc_InfraMR[[#This Row],[A.01.1 -  Longitud de Líneas de Explotación No Electrificadas Vía Simple (km)]]</f>
        <v>297.51600000000002</v>
      </c>
      <c r="K140" s="10">
        <v>0</v>
      </c>
      <c r="L140" s="10">
        <f>+Roc_InfraMR[[#This Row],[A.02.2 -  Longitud de Líneas de Explotación Electrificadas Vía Doble o Múltiple (km)]]*2</f>
        <v>92.454000000000008</v>
      </c>
      <c r="M140" s="10">
        <v>0</v>
      </c>
      <c r="N140" s="192">
        <f>+Roc_InfraMR[[#This Row],[A.03.1 -  Longitud de Vías de Explotación No Electrificadas Troncales y Ramales (vía principal) (km)]]+Roc_InfraMR[[#This Row],[A.04.1 -  Longitud de Vías de Explotación Electrificadas Troncales y Ramales (vía principal) (km)]]</f>
        <v>389.97</v>
      </c>
      <c r="O140" s="192">
        <f>+Roc_InfraMR[[#This Row],[Total Vías (excluido Auxiliares)]]</f>
        <v>389.97</v>
      </c>
      <c r="P140" s="1">
        <v>61</v>
      </c>
      <c r="Q140" s="1">
        <v>5</v>
      </c>
      <c r="R140" s="1">
        <v>3</v>
      </c>
      <c r="S140" s="194">
        <f t="shared" si="21"/>
        <v>69</v>
      </c>
      <c r="T140" s="194">
        <v>69</v>
      </c>
      <c r="U140" s="1">
        <v>60</v>
      </c>
      <c r="V140" s="1">
        <v>68</v>
      </c>
      <c r="W140" s="1">
        <v>10</v>
      </c>
      <c r="X140" s="1">
        <v>23</v>
      </c>
      <c r="Y140" s="1">
        <v>0</v>
      </c>
      <c r="Z140" s="196">
        <f t="shared" si="22"/>
        <v>161</v>
      </c>
      <c r="AA140" s="1">
        <v>62</v>
      </c>
      <c r="AB140" s="1">
        <v>26</v>
      </c>
      <c r="AC140" s="1">
        <v>161</v>
      </c>
      <c r="AD140" s="196">
        <f t="shared" si="23"/>
        <v>249</v>
      </c>
      <c r="AE140" s="1">
        <v>23</v>
      </c>
      <c r="AF140" s="1">
        <v>29</v>
      </c>
      <c r="AG140" s="1">
        <v>132</v>
      </c>
      <c r="AH140" s="196">
        <f t="shared" si="24"/>
        <v>184</v>
      </c>
      <c r="AI140" s="10">
        <v>60.414999999999999</v>
      </c>
      <c r="AJ140" s="10">
        <v>0</v>
      </c>
      <c r="AK140" s="10">
        <v>166.46899999999999</v>
      </c>
      <c r="AL140" s="222">
        <f t="shared" si="25"/>
        <v>226.88399999999999</v>
      </c>
      <c r="AM140" s="1">
        <v>3</v>
      </c>
      <c r="AN140" s="1">
        <v>8</v>
      </c>
      <c r="AO140" s="1">
        <v>29</v>
      </c>
      <c r="AP140" s="200">
        <f t="shared" si="26"/>
        <v>40</v>
      </c>
      <c r="AQ140" s="1">
        <v>113</v>
      </c>
      <c r="AR140" s="1">
        <v>58</v>
      </c>
      <c r="AS140" s="1">
        <v>39</v>
      </c>
      <c r="AT140" s="200">
        <f>+Roc_InfraMR[[#This Row],[B.02.3 - Parque de Coches Eléctricos Motrices Tipo R]]+Roc_InfraMR[[#This Row],[B.02.2 - Parque de Coches Eléctricos Motrices Remolcados Tipo R]]+Roc_InfraMR[[#This Row],[B.02.1 - Parque de Coches Eléctricos Motrices]]</f>
        <v>210</v>
      </c>
      <c r="AU140" s="1">
        <v>0</v>
      </c>
      <c r="AV140" s="1">
        <v>0</v>
      </c>
      <c r="AW140" s="1">
        <v>0</v>
      </c>
      <c r="AX140" s="200">
        <f>+SUM(Roc_InfraMR[[#This Row],[B.03.1 - Parque de Coches Motores Motrices Remolcados]:[B.03.3 - Parque de Coches Motores Motrices Cabina]])</f>
        <v>0</v>
      </c>
      <c r="AY140" s="1">
        <v>158</v>
      </c>
      <c r="AZ140" s="1">
        <v>52</v>
      </c>
      <c r="BA140" s="1">
        <v>15</v>
      </c>
      <c r="BB140" s="1">
        <v>0</v>
      </c>
      <c r="BC140" s="200">
        <f>SUM(AY140:BB140)</f>
        <v>225</v>
      </c>
      <c r="BD140" s="356">
        <v>102</v>
      </c>
      <c r="BE140" s="1">
        <v>0</v>
      </c>
      <c r="BF140" s="1">
        <v>20</v>
      </c>
      <c r="BG140" s="235">
        <v>1676</v>
      </c>
    </row>
    <row r="141" spans="1:59">
      <c r="A141" s="1">
        <v>2004</v>
      </c>
      <c r="B141" s="1" t="s">
        <v>68</v>
      </c>
      <c r="C141" s="10">
        <v>0</v>
      </c>
      <c r="D141" s="10">
        <f t="shared" si="18"/>
        <v>148.75800000000001</v>
      </c>
      <c r="E141" s="10">
        <v>0</v>
      </c>
      <c r="F141" s="10">
        <f t="shared" si="19"/>
        <v>46.227000000000004</v>
      </c>
      <c r="G141" s="192">
        <f t="shared" si="20"/>
        <v>194.98500000000001</v>
      </c>
      <c r="H141" s="192">
        <f>+Roc_InfraMR[[#This Row],[Total Líneas de Explotación ]]</f>
        <v>194.98500000000001</v>
      </c>
      <c r="I141" s="192">
        <v>353.28400000000005</v>
      </c>
      <c r="J141" s="10">
        <f>+Roc_InfraMR[[#This Row],[A.01.2 -  Longitud de Líneas de Explotación No Electrificadas Vía Doble o Múltiple (km)]]*2+Roc_InfraMR[[#This Row],[A.01.1 -  Longitud de Líneas de Explotación No Electrificadas Vía Simple (km)]]</f>
        <v>297.51600000000002</v>
      </c>
      <c r="K141" s="10">
        <v>0</v>
      </c>
      <c r="L141" s="10">
        <f>+Roc_InfraMR[[#This Row],[A.02.2 -  Longitud de Líneas de Explotación Electrificadas Vía Doble o Múltiple (km)]]*2</f>
        <v>92.454000000000008</v>
      </c>
      <c r="M141" s="10">
        <v>0</v>
      </c>
      <c r="N141" s="192">
        <f>+Roc_InfraMR[[#This Row],[A.03.1 -  Longitud de Vías de Explotación No Electrificadas Troncales y Ramales (vía principal) (km)]]+Roc_InfraMR[[#This Row],[A.04.1 -  Longitud de Vías de Explotación Electrificadas Troncales y Ramales (vía principal) (km)]]</f>
        <v>389.97</v>
      </c>
      <c r="O141" s="192">
        <f>+Roc_InfraMR[[#This Row],[Total Vías (excluido Auxiliares)]]</f>
        <v>389.97</v>
      </c>
      <c r="P141" s="1">
        <v>61</v>
      </c>
      <c r="Q141" s="1">
        <v>5</v>
      </c>
      <c r="R141" s="1">
        <v>3</v>
      </c>
      <c r="S141" s="194">
        <f t="shared" si="21"/>
        <v>69</v>
      </c>
      <c r="T141" s="194">
        <v>69</v>
      </c>
      <c r="U141" s="1">
        <v>60</v>
      </c>
      <c r="V141" s="1">
        <v>68</v>
      </c>
      <c r="W141" s="1">
        <v>10</v>
      </c>
      <c r="X141" s="1">
        <v>23</v>
      </c>
      <c r="Y141" s="1">
        <v>0</v>
      </c>
      <c r="Z141" s="196">
        <f t="shared" si="22"/>
        <v>161</v>
      </c>
      <c r="AA141" s="1">
        <v>62</v>
      </c>
      <c r="AB141" s="1">
        <v>26</v>
      </c>
      <c r="AC141" s="1">
        <v>161</v>
      </c>
      <c r="AD141" s="196">
        <f t="shared" si="23"/>
        <v>249</v>
      </c>
      <c r="AE141" s="1">
        <v>23</v>
      </c>
      <c r="AF141" s="1">
        <v>29</v>
      </c>
      <c r="AG141" s="1">
        <v>132</v>
      </c>
      <c r="AH141" s="196">
        <f t="shared" si="24"/>
        <v>184</v>
      </c>
      <c r="AI141" s="10">
        <v>60.414999999999999</v>
      </c>
      <c r="AJ141" s="10">
        <v>0</v>
      </c>
      <c r="AK141" s="10">
        <v>166.46899999999999</v>
      </c>
      <c r="AL141" s="222">
        <f t="shared" si="25"/>
        <v>226.88399999999999</v>
      </c>
      <c r="AM141" s="1">
        <v>3</v>
      </c>
      <c r="AN141" s="1">
        <v>8</v>
      </c>
      <c r="AO141" s="1">
        <v>29</v>
      </c>
      <c r="AP141" s="200">
        <f t="shared" si="26"/>
        <v>40</v>
      </c>
      <c r="AQ141" s="1">
        <v>113</v>
      </c>
      <c r="AR141" s="1">
        <v>58</v>
      </c>
      <c r="AS141" s="1">
        <v>39</v>
      </c>
      <c r="AT141" s="200">
        <f>+Roc_InfraMR[[#This Row],[B.02.3 - Parque de Coches Eléctricos Motrices Tipo R]]+Roc_InfraMR[[#This Row],[B.02.2 - Parque de Coches Eléctricos Motrices Remolcados Tipo R]]+Roc_InfraMR[[#This Row],[B.02.1 - Parque de Coches Eléctricos Motrices]]</f>
        <v>210</v>
      </c>
      <c r="AU141" s="1">
        <v>0</v>
      </c>
      <c r="AV141" s="1">
        <v>0</v>
      </c>
      <c r="AW141" s="1">
        <v>0</v>
      </c>
      <c r="AX141" s="200">
        <f>+SUM(Roc_InfraMR[[#This Row],[B.03.1 - Parque de Coches Motores Motrices Remolcados]:[B.03.3 - Parque de Coches Motores Motrices Cabina]])</f>
        <v>0</v>
      </c>
      <c r="AY141" s="1">
        <v>158</v>
      </c>
      <c r="AZ141" s="1">
        <v>52</v>
      </c>
      <c r="BA141" s="1">
        <v>15</v>
      </c>
      <c r="BB141" s="1">
        <v>0</v>
      </c>
      <c r="BC141" s="200">
        <f>SUM(AY141:BB141)</f>
        <v>225</v>
      </c>
      <c r="BD141" s="356">
        <v>102</v>
      </c>
      <c r="BE141" s="1">
        <v>0</v>
      </c>
      <c r="BF141" s="1">
        <v>20</v>
      </c>
      <c r="BG141" s="235">
        <v>1676</v>
      </c>
    </row>
    <row r="142" spans="1:59">
      <c r="A142" s="1">
        <v>2004</v>
      </c>
      <c r="B142" s="1" t="s">
        <v>69</v>
      </c>
      <c r="C142" s="10">
        <v>0</v>
      </c>
      <c r="D142" s="10">
        <f t="shared" si="18"/>
        <v>148.75800000000001</v>
      </c>
      <c r="E142" s="10">
        <v>0</v>
      </c>
      <c r="F142" s="10">
        <f t="shared" si="19"/>
        <v>46.227000000000004</v>
      </c>
      <c r="G142" s="192">
        <f t="shared" si="20"/>
        <v>194.98500000000001</v>
      </c>
      <c r="H142" s="192">
        <f>+Roc_InfraMR[[#This Row],[Total Líneas de Explotación ]]</f>
        <v>194.98500000000001</v>
      </c>
      <c r="I142" s="192">
        <v>353.28400000000005</v>
      </c>
      <c r="J142" s="10">
        <f>+Roc_InfraMR[[#This Row],[A.01.2 -  Longitud de Líneas de Explotación No Electrificadas Vía Doble o Múltiple (km)]]*2+Roc_InfraMR[[#This Row],[A.01.1 -  Longitud de Líneas de Explotación No Electrificadas Vía Simple (km)]]</f>
        <v>297.51600000000002</v>
      </c>
      <c r="K142" s="10">
        <v>0</v>
      </c>
      <c r="L142" s="10">
        <f>+Roc_InfraMR[[#This Row],[A.02.2 -  Longitud de Líneas de Explotación Electrificadas Vía Doble o Múltiple (km)]]*2</f>
        <v>92.454000000000008</v>
      </c>
      <c r="M142" s="10">
        <v>0</v>
      </c>
      <c r="N142" s="192">
        <f>+Roc_InfraMR[[#This Row],[A.03.1 -  Longitud de Vías de Explotación No Electrificadas Troncales y Ramales (vía principal) (km)]]+Roc_InfraMR[[#This Row],[A.04.1 -  Longitud de Vías de Explotación Electrificadas Troncales y Ramales (vía principal) (km)]]</f>
        <v>389.97</v>
      </c>
      <c r="O142" s="192">
        <f>+Roc_InfraMR[[#This Row],[Total Vías (excluido Auxiliares)]]</f>
        <v>389.97</v>
      </c>
      <c r="P142" s="1">
        <v>61</v>
      </c>
      <c r="Q142" s="1">
        <v>5</v>
      </c>
      <c r="R142" s="1">
        <v>3</v>
      </c>
      <c r="S142" s="194">
        <f t="shared" si="21"/>
        <v>69</v>
      </c>
      <c r="T142" s="194">
        <v>69</v>
      </c>
      <c r="U142" s="1">
        <v>60</v>
      </c>
      <c r="V142" s="1">
        <v>68</v>
      </c>
      <c r="W142" s="1">
        <v>10</v>
      </c>
      <c r="X142" s="1">
        <v>23</v>
      </c>
      <c r="Y142" s="1">
        <v>0</v>
      </c>
      <c r="Z142" s="196">
        <f t="shared" si="22"/>
        <v>161</v>
      </c>
      <c r="AA142" s="1">
        <v>62</v>
      </c>
      <c r="AB142" s="1">
        <v>26</v>
      </c>
      <c r="AC142" s="1">
        <v>161</v>
      </c>
      <c r="AD142" s="196">
        <f t="shared" si="23"/>
        <v>249</v>
      </c>
      <c r="AE142" s="1">
        <v>23</v>
      </c>
      <c r="AF142" s="1">
        <v>29</v>
      </c>
      <c r="AG142" s="1">
        <v>132</v>
      </c>
      <c r="AH142" s="196">
        <f t="shared" si="24"/>
        <v>184</v>
      </c>
      <c r="AI142" s="10">
        <v>60.414999999999999</v>
      </c>
      <c r="AJ142" s="10">
        <v>0</v>
      </c>
      <c r="AK142" s="10">
        <v>166.46899999999999</v>
      </c>
      <c r="AL142" s="222">
        <f t="shared" si="25"/>
        <v>226.88399999999999</v>
      </c>
      <c r="AM142" s="1">
        <v>3</v>
      </c>
      <c r="AN142" s="1">
        <v>8</v>
      </c>
      <c r="AO142" s="1">
        <v>29</v>
      </c>
      <c r="AP142" s="200">
        <f t="shared" si="26"/>
        <v>40</v>
      </c>
      <c r="AQ142" s="1">
        <v>113</v>
      </c>
      <c r="AR142" s="1">
        <v>58</v>
      </c>
      <c r="AS142" s="1">
        <v>39</v>
      </c>
      <c r="AT142" s="200">
        <f>+Roc_InfraMR[[#This Row],[B.02.3 - Parque de Coches Eléctricos Motrices Tipo R]]+Roc_InfraMR[[#This Row],[B.02.2 - Parque de Coches Eléctricos Motrices Remolcados Tipo R]]+Roc_InfraMR[[#This Row],[B.02.1 - Parque de Coches Eléctricos Motrices]]</f>
        <v>210</v>
      </c>
      <c r="AU142" s="1">
        <v>0</v>
      </c>
      <c r="AV142" s="1">
        <v>0</v>
      </c>
      <c r="AW142" s="1">
        <v>0</v>
      </c>
      <c r="AX142" s="200">
        <f>+SUM(Roc_InfraMR[[#This Row],[B.03.1 - Parque de Coches Motores Motrices Remolcados]:[B.03.3 - Parque de Coches Motores Motrices Cabina]])</f>
        <v>0</v>
      </c>
      <c r="AY142" s="1">
        <v>158</v>
      </c>
      <c r="AZ142" s="1">
        <v>52</v>
      </c>
      <c r="BA142" s="1">
        <v>15</v>
      </c>
      <c r="BB142" s="1">
        <v>0</v>
      </c>
      <c r="BC142" s="200">
        <f>SUM(AY142:BB142)</f>
        <v>225</v>
      </c>
      <c r="BD142" s="356">
        <v>102</v>
      </c>
      <c r="BE142" s="1">
        <v>0</v>
      </c>
      <c r="BF142" s="1">
        <v>20</v>
      </c>
      <c r="BG142" s="235">
        <v>1676</v>
      </c>
    </row>
    <row r="143" spans="1:59">
      <c r="A143" s="1">
        <v>2004</v>
      </c>
      <c r="B143" s="1" t="s">
        <v>70</v>
      </c>
      <c r="C143" s="10">
        <v>0</v>
      </c>
      <c r="D143" s="10">
        <f t="shared" si="18"/>
        <v>148.75800000000001</v>
      </c>
      <c r="E143" s="10">
        <v>0</v>
      </c>
      <c r="F143" s="10">
        <f t="shared" si="19"/>
        <v>46.227000000000004</v>
      </c>
      <c r="G143" s="192">
        <f t="shared" si="20"/>
        <v>194.98500000000001</v>
      </c>
      <c r="H143" s="192">
        <f>+Roc_InfraMR[[#This Row],[Total Líneas de Explotación ]]</f>
        <v>194.98500000000001</v>
      </c>
      <c r="I143" s="192">
        <v>353.28400000000005</v>
      </c>
      <c r="J143" s="10">
        <f>+Roc_InfraMR[[#This Row],[A.01.2 -  Longitud de Líneas de Explotación No Electrificadas Vía Doble o Múltiple (km)]]*2+Roc_InfraMR[[#This Row],[A.01.1 -  Longitud de Líneas de Explotación No Electrificadas Vía Simple (km)]]</f>
        <v>297.51600000000002</v>
      </c>
      <c r="K143" s="10">
        <v>0</v>
      </c>
      <c r="L143" s="10">
        <f>+Roc_InfraMR[[#This Row],[A.02.2 -  Longitud de Líneas de Explotación Electrificadas Vía Doble o Múltiple (km)]]*2</f>
        <v>92.454000000000008</v>
      </c>
      <c r="M143" s="10">
        <v>0</v>
      </c>
      <c r="N143" s="192">
        <f>+Roc_InfraMR[[#This Row],[A.03.1 -  Longitud de Vías de Explotación No Electrificadas Troncales y Ramales (vía principal) (km)]]+Roc_InfraMR[[#This Row],[A.04.1 -  Longitud de Vías de Explotación Electrificadas Troncales y Ramales (vía principal) (km)]]</f>
        <v>389.97</v>
      </c>
      <c r="O143" s="192">
        <f>+Roc_InfraMR[[#This Row],[Total Vías (excluido Auxiliares)]]</f>
        <v>389.97</v>
      </c>
      <c r="P143" s="1">
        <v>61</v>
      </c>
      <c r="Q143" s="1">
        <v>5</v>
      </c>
      <c r="R143" s="1">
        <v>3</v>
      </c>
      <c r="S143" s="194">
        <f t="shared" si="21"/>
        <v>69</v>
      </c>
      <c r="T143" s="194">
        <v>69</v>
      </c>
      <c r="U143" s="1">
        <v>60</v>
      </c>
      <c r="V143" s="1">
        <v>68</v>
      </c>
      <c r="W143" s="1">
        <v>10</v>
      </c>
      <c r="X143" s="1">
        <v>23</v>
      </c>
      <c r="Y143" s="1">
        <v>0</v>
      </c>
      <c r="Z143" s="196">
        <f t="shared" si="22"/>
        <v>161</v>
      </c>
      <c r="AA143" s="1">
        <v>62</v>
      </c>
      <c r="AB143" s="1">
        <v>26</v>
      </c>
      <c r="AC143" s="1">
        <v>161</v>
      </c>
      <c r="AD143" s="196">
        <f t="shared" si="23"/>
        <v>249</v>
      </c>
      <c r="AE143" s="1">
        <v>23</v>
      </c>
      <c r="AF143" s="1">
        <v>29</v>
      </c>
      <c r="AG143" s="1">
        <v>132</v>
      </c>
      <c r="AH143" s="196">
        <f t="shared" si="24"/>
        <v>184</v>
      </c>
      <c r="AI143" s="10">
        <v>60.414999999999999</v>
      </c>
      <c r="AJ143" s="10">
        <v>0</v>
      </c>
      <c r="AK143" s="10">
        <v>166.46899999999999</v>
      </c>
      <c r="AL143" s="222">
        <f t="shared" si="25"/>
        <v>226.88399999999999</v>
      </c>
      <c r="AM143" s="1">
        <v>3</v>
      </c>
      <c r="AN143" s="1">
        <v>8</v>
      </c>
      <c r="AO143" s="1">
        <v>29</v>
      </c>
      <c r="AP143" s="200">
        <f t="shared" si="26"/>
        <v>40</v>
      </c>
      <c r="AQ143" s="1">
        <v>113</v>
      </c>
      <c r="AR143" s="1">
        <v>58</v>
      </c>
      <c r="AS143" s="1">
        <v>39</v>
      </c>
      <c r="AT143" s="200">
        <f>+Roc_InfraMR[[#This Row],[B.02.3 - Parque de Coches Eléctricos Motrices Tipo R]]+Roc_InfraMR[[#This Row],[B.02.2 - Parque de Coches Eléctricos Motrices Remolcados Tipo R]]+Roc_InfraMR[[#This Row],[B.02.1 - Parque de Coches Eléctricos Motrices]]</f>
        <v>210</v>
      </c>
      <c r="AU143" s="1">
        <v>0</v>
      </c>
      <c r="AV143" s="1">
        <v>0</v>
      </c>
      <c r="AW143" s="1">
        <v>0</v>
      </c>
      <c r="AX143" s="200">
        <f>+SUM(Roc_InfraMR[[#This Row],[B.03.1 - Parque de Coches Motores Motrices Remolcados]:[B.03.3 - Parque de Coches Motores Motrices Cabina]])</f>
        <v>0</v>
      </c>
      <c r="AY143" s="1">
        <v>158</v>
      </c>
      <c r="AZ143" s="1">
        <v>52</v>
      </c>
      <c r="BA143" s="1">
        <v>15</v>
      </c>
      <c r="BB143" s="1">
        <v>0</v>
      </c>
      <c r="BC143" s="200">
        <f>SUM(AY143:BB143)</f>
        <v>225</v>
      </c>
      <c r="BD143" s="356">
        <v>102</v>
      </c>
      <c r="BE143" s="1">
        <v>0</v>
      </c>
      <c r="BF143" s="1">
        <v>20</v>
      </c>
      <c r="BG143" s="235">
        <v>1676</v>
      </c>
    </row>
    <row r="144" spans="1:59">
      <c r="A144" s="1">
        <v>2004</v>
      </c>
      <c r="B144" s="1" t="s">
        <v>71</v>
      </c>
      <c r="C144" s="10">
        <v>0</v>
      </c>
      <c r="D144" s="10">
        <f t="shared" si="18"/>
        <v>148.75800000000001</v>
      </c>
      <c r="E144" s="10">
        <v>0</v>
      </c>
      <c r="F144" s="10">
        <f t="shared" si="19"/>
        <v>46.227000000000004</v>
      </c>
      <c r="G144" s="192">
        <f t="shared" si="20"/>
        <v>194.98500000000001</v>
      </c>
      <c r="H144" s="192">
        <f>+Roc_InfraMR[[#This Row],[Total Líneas de Explotación ]]</f>
        <v>194.98500000000001</v>
      </c>
      <c r="I144" s="192">
        <v>353.28400000000005</v>
      </c>
      <c r="J144" s="10">
        <f>+Roc_InfraMR[[#This Row],[A.01.2 -  Longitud de Líneas de Explotación No Electrificadas Vía Doble o Múltiple (km)]]*2+Roc_InfraMR[[#This Row],[A.01.1 -  Longitud de Líneas de Explotación No Electrificadas Vía Simple (km)]]</f>
        <v>297.51600000000002</v>
      </c>
      <c r="K144" s="10">
        <v>0</v>
      </c>
      <c r="L144" s="10">
        <f>+Roc_InfraMR[[#This Row],[A.02.2 -  Longitud de Líneas de Explotación Electrificadas Vía Doble o Múltiple (km)]]*2</f>
        <v>92.454000000000008</v>
      </c>
      <c r="M144" s="10">
        <v>0</v>
      </c>
      <c r="N144" s="192">
        <f>+Roc_InfraMR[[#This Row],[A.03.1 -  Longitud de Vías de Explotación No Electrificadas Troncales y Ramales (vía principal) (km)]]+Roc_InfraMR[[#This Row],[A.04.1 -  Longitud de Vías de Explotación Electrificadas Troncales y Ramales (vía principal) (km)]]</f>
        <v>389.97</v>
      </c>
      <c r="O144" s="192">
        <f>+Roc_InfraMR[[#This Row],[Total Vías (excluido Auxiliares)]]</f>
        <v>389.97</v>
      </c>
      <c r="P144" s="1">
        <v>61</v>
      </c>
      <c r="Q144" s="1">
        <v>5</v>
      </c>
      <c r="R144" s="1">
        <v>3</v>
      </c>
      <c r="S144" s="194">
        <f t="shared" si="21"/>
        <v>69</v>
      </c>
      <c r="T144" s="194">
        <v>69</v>
      </c>
      <c r="U144" s="1">
        <v>60</v>
      </c>
      <c r="V144" s="1">
        <v>68</v>
      </c>
      <c r="W144" s="1">
        <v>10</v>
      </c>
      <c r="X144" s="1">
        <v>23</v>
      </c>
      <c r="Y144" s="1">
        <v>0</v>
      </c>
      <c r="Z144" s="196">
        <f t="shared" si="22"/>
        <v>161</v>
      </c>
      <c r="AA144" s="1">
        <v>62</v>
      </c>
      <c r="AB144" s="1">
        <v>26</v>
      </c>
      <c r="AC144" s="1">
        <v>161</v>
      </c>
      <c r="AD144" s="196">
        <f t="shared" si="23"/>
        <v>249</v>
      </c>
      <c r="AE144" s="1">
        <v>23</v>
      </c>
      <c r="AF144" s="1">
        <v>29</v>
      </c>
      <c r="AG144" s="1">
        <v>132</v>
      </c>
      <c r="AH144" s="196">
        <f t="shared" si="24"/>
        <v>184</v>
      </c>
      <c r="AI144" s="10">
        <v>60.414999999999999</v>
      </c>
      <c r="AJ144" s="10">
        <v>0</v>
      </c>
      <c r="AK144" s="10">
        <v>166.46899999999999</v>
      </c>
      <c r="AL144" s="222">
        <f t="shared" si="25"/>
        <v>226.88399999999999</v>
      </c>
      <c r="AM144" s="1">
        <v>3</v>
      </c>
      <c r="AN144" s="1">
        <v>8</v>
      </c>
      <c r="AO144" s="1">
        <v>29</v>
      </c>
      <c r="AP144" s="200">
        <f t="shared" si="26"/>
        <v>40</v>
      </c>
      <c r="AQ144" s="1">
        <v>113</v>
      </c>
      <c r="AR144" s="1">
        <v>58</v>
      </c>
      <c r="AS144" s="1">
        <v>39</v>
      </c>
      <c r="AT144" s="200">
        <f>+Roc_InfraMR[[#This Row],[B.02.3 - Parque de Coches Eléctricos Motrices Tipo R]]+Roc_InfraMR[[#This Row],[B.02.2 - Parque de Coches Eléctricos Motrices Remolcados Tipo R]]+Roc_InfraMR[[#This Row],[B.02.1 - Parque de Coches Eléctricos Motrices]]</f>
        <v>210</v>
      </c>
      <c r="AU144" s="1">
        <v>0</v>
      </c>
      <c r="AV144" s="1">
        <v>0</v>
      </c>
      <c r="AW144" s="1">
        <v>0</v>
      </c>
      <c r="AX144" s="200">
        <f>+SUM(Roc_InfraMR[[#This Row],[B.03.1 - Parque de Coches Motores Motrices Remolcados]:[B.03.3 - Parque de Coches Motores Motrices Cabina]])</f>
        <v>0</v>
      </c>
      <c r="AY144" s="1">
        <v>158</v>
      </c>
      <c r="AZ144" s="1">
        <v>52</v>
      </c>
      <c r="BA144" s="1">
        <v>15</v>
      </c>
      <c r="BB144" s="1">
        <v>0</v>
      </c>
      <c r="BC144" s="200">
        <f>SUM(AY144:BB144)</f>
        <v>225</v>
      </c>
      <c r="BD144" s="356">
        <v>102</v>
      </c>
      <c r="BE144" s="1">
        <v>0</v>
      </c>
      <c r="BF144" s="1">
        <v>20</v>
      </c>
      <c r="BG144" s="235">
        <v>1676</v>
      </c>
    </row>
    <row r="145" spans="1:59">
      <c r="A145" s="1">
        <v>2004</v>
      </c>
      <c r="B145" s="1" t="s">
        <v>72</v>
      </c>
      <c r="C145" s="10">
        <v>0</v>
      </c>
      <c r="D145" s="10">
        <f t="shared" si="18"/>
        <v>148.75800000000001</v>
      </c>
      <c r="E145" s="10">
        <v>0</v>
      </c>
      <c r="F145" s="10">
        <f t="shared" si="19"/>
        <v>46.227000000000004</v>
      </c>
      <c r="G145" s="192">
        <f t="shared" si="20"/>
        <v>194.98500000000001</v>
      </c>
      <c r="H145" s="192">
        <f>+Roc_InfraMR[[#This Row],[Total Líneas de Explotación ]]</f>
        <v>194.98500000000001</v>
      </c>
      <c r="I145" s="192">
        <v>353.28400000000005</v>
      </c>
      <c r="J145" s="10">
        <f>+Roc_InfraMR[[#This Row],[A.01.2 -  Longitud de Líneas de Explotación No Electrificadas Vía Doble o Múltiple (km)]]*2+Roc_InfraMR[[#This Row],[A.01.1 -  Longitud de Líneas de Explotación No Electrificadas Vía Simple (km)]]</f>
        <v>297.51600000000002</v>
      </c>
      <c r="K145" s="10">
        <v>0</v>
      </c>
      <c r="L145" s="10">
        <f>+Roc_InfraMR[[#This Row],[A.02.2 -  Longitud de Líneas de Explotación Electrificadas Vía Doble o Múltiple (km)]]*2</f>
        <v>92.454000000000008</v>
      </c>
      <c r="M145" s="10">
        <v>0</v>
      </c>
      <c r="N145" s="192">
        <f>+Roc_InfraMR[[#This Row],[A.03.1 -  Longitud de Vías de Explotación No Electrificadas Troncales y Ramales (vía principal) (km)]]+Roc_InfraMR[[#This Row],[A.04.1 -  Longitud de Vías de Explotación Electrificadas Troncales y Ramales (vía principal) (km)]]</f>
        <v>389.97</v>
      </c>
      <c r="O145" s="192">
        <f>+Roc_InfraMR[[#This Row],[Total Vías (excluido Auxiliares)]]</f>
        <v>389.97</v>
      </c>
      <c r="P145" s="1">
        <v>61</v>
      </c>
      <c r="Q145" s="1">
        <v>5</v>
      </c>
      <c r="R145" s="1">
        <v>3</v>
      </c>
      <c r="S145" s="194">
        <f t="shared" si="21"/>
        <v>69</v>
      </c>
      <c r="T145" s="194">
        <v>69</v>
      </c>
      <c r="U145" s="1">
        <v>60</v>
      </c>
      <c r="V145" s="1">
        <v>68</v>
      </c>
      <c r="W145" s="1">
        <v>10</v>
      </c>
      <c r="X145" s="1">
        <v>23</v>
      </c>
      <c r="Y145" s="1">
        <v>0</v>
      </c>
      <c r="Z145" s="196">
        <f t="shared" si="22"/>
        <v>161</v>
      </c>
      <c r="AA145" s="1">
        <v>62</v>
      </c>
      <c r="AB145" s="1">
        <v>26</v>
      </c>
      <c r="AC145" s="1">
        <v>161</v>
      </c>
      <c r="AD145" s="196">
        <f t="shared" si="23"/>
        <v>249</v>
      </c>
      <c r="AE145" s="1">
        <v>23</v>
      </c>
      <c r="AF145" s="1">
        <v>29</v>
      </c>
      <c r="AG145" s="1">
        <v>132</v>
      </c>
      <c r="AH145" s="196">
        <f t="shared" si="24"/>
        <v>184</v>
      </c>
      <c r="AI145" s="10">
        <v>60.414999999999999</v>
      </c>
      <c r="AJ145" s="10">
        <v>0</v>
      </c>
      <c r="AK145" s="10">
        <v>166.46899999999999</v>
      </c>
      <c r="AL145" s="222">
        <f t="shared" si="25"/>
        <v>226.88399999999999</v>
      </c>
      <c r="AM145" s="1">
        <v>3</v>
      </c>
      <c r="AN145" s="1">
        <v>8</v>
      </c>
      <c r="AO145" s="1">
        <v>29</v>
      </c>
      <c r="AP145" s="200">
        <f t="shared" si="26"/>
        <v>40</v>
      </c>
      <c r="AQ145" s="1">
        <v>113</v>
      </c>
      <c r="AR145" s="1">
        <v>58</v>
      </c>
      <c r="AS145" s="1">
        <v>39</v>
      </c>
      <c r="AT145" s="200">
        <f>+Roc_InfraMR[[#This Row],[B.02.3 - Parque de Coches Eléctricos Motrices Tipo R]]+Roc_InfraMR[[#This Row],[B.02.2 - Parque de Coches Eléctricos Motrices Remolcados Tipo R]]+Roc_InfraMR[[#This Row],[B.02.1 - Parque de Coches Eléctricos Motrices]]</f>
        <v>210</v>
      </c>
      <c r="AU145" s="1">
        <v>0</v>
      </c>
      <c r="AV145" s="1">
        <v>0</v>
      </c>
      <c r="AW145" s="1">
        <v>0</v>
      </c>
      <c r="AX145" s="200">
        <f>+SUM(Roc_InfraMR[[#This Row],[B.03.1 - Parque de Coches Motores Motrices Remolcados]:[B.03.3 - Parque de Coches Motores Motrices Cabina]])</f>
        <v>0</v>
      </c>
      <c r="AY145" s="1">
        <v>158</v>
      </c>
      <c r="AZ145" s="1">
        <v>52</v>
      </c>
      <c r="BA145" s="1">
        <v>15</v>
      </c>
      <c r="BB145" s="1">
        <v>0</v>
      </c>
      <c r="BC145" s="200">
        <f>SUM(AY145:BB145)</f>
        <v>225</v>
      </c>
      <c r="BD145" s="356">
        <v>102</v>
      </c>
      <c r="BE145" s="1">
        <v>0</v>
      </c>
      <c r="BF145" s="1">
        <v>20</v>
      </c>
      <c r="BG145" s="235">
        <v>1676</v>
      </c>
    </row>
    <row r="146" spans="1:59">
      <c r="A146" s="1">
        <v>2005</v>
      </c>
      <c r="B146" s="1" t="s">
        <v>61</v>
      </c>
      <c r="C146" s="10">
        <v>0</v>
      </c>
      <c r="D146" s="10">
        <f t="shared" si="18"/>
        <v>148.75800000000001</v>
      </c>
      <c r="E146" s="10">
        <v>0</v>
      </c>
      <c r="F146" s="10">
        <f t="shared" si="19"/>
        <v>46.227000000000004</v>
      </c>
      <c r="G146" s="192">
        <f t="shared" si="20"/>
        <v>194.98500000000001</v>
      </c>
      <c r="H146" s="192">
        <f>+Roc_InfraMR[[#This Row],[Total Líneas de Explotación ]]</f>
        <v>194.98500000000001</v>
      </c>
      <c r="I146" s="192">
        <v>353.28400000000005</v>
      </c>
      <c r="J146" s="10">
        <f>+Roc_InfraMR[[#This Row],[A.01.2 -  Longitud de Líneas de Explotación No Electrificadas Vía Doble o Múltiple (km)]]*2+Roc_InfraMR[[#This Row],[A.01.1 -  Longitud de Líneas de Explotación No Electrificadas Vía Simple (km)]]</f>
        <v>297.51600000000002</v>
      </c>
      <c r="K146" s="10">
        <v>0</v>
      </c>
      <c r="L146" s="10">
        <f>+Roc_InfraMR[[#This Row],[A.02.2 -  Longitud de Líneas de Explotación Electrificadas Vía Doble o Múltiple (km)]]*2</f>
        <v>92.454000000000008</v>
      </c>
      <c r="M146" s="10">
        <v>0</v>
      </c>
      <c r="N146" s="192">
        <f>+Roc_InfraMR[[#This Row],[A.03.1 -  Longitud de Vías de Explotación No Electrificadas Troncales y Ramales (vía principal) (km)]]+Roc_InfraMR[[#This Row],[A.04.1 -  Longitud de Vías de Explotación Electrificadas Troncales y Ramales (vía principal) (km)]]</f>
        <v>389.97</v>
      </c>
      <c r="O146" s="192">
        <f>+Roc_InfraMR[[#This Row],[Total Vías (excluido Auxiliares)]]</f>
        <v>389.97</v>
      </c>
      <c r="P146" s="1">
        <v>61</v>
      </c>
      <c r="Q146" s="1">
        <v>5</v>
      </c>
      <c r="R146" s="1">
        <v>3</v>
      </c>
      <c r="S146" s="194">
        <f t="shared" si="21"/>
        <v>69</v>
      </c>
      <c r="T146" s="194">
        <v>69</v>
      </c>
      <c r="U146" s="1">
        <v>60</v>
      </c>
      <c r="V146" s="1">
        <v>68</v>
      </c>
      <c r="W146" s="1">
        <v>10</v>
      </c>
      <c r="X146" s="1">
        <v>23</v>
      </c>
      <c r="Y146" s="1">
        <v>0</v>
      </c>
      <c r="Z146" s="196">
        <f t="shared" si="22"/>
        <v>161</v>
      </c>
      <c r="AA146" s="1">
        <v>62</v>
      </c>
      <c r="AB146" s="1">
        <v>26</v>
      </c>
      <c r="AC146" s="1">
        <v>161</v>
      </c>
      <c r="AD146" s="196">
        <f t="shared" si="23"/>
        <v>249</v>
      </c>
      <c r="AE146" s="1">
        <v>23</v>
      </c>
      <c r="AF146" s="1">
        <v>29</v>
      </c>
      <c r="AG146" s="1">
        <v>132</v>
      </c>
      <c r="AH146" s="196">
        <f t="shared" si="24"/>
        <v>184</v>
      </c>
      <c r="AI146" s="10">
        <v>60.414999999999999</v>
      </c>
      <c r="AJ146" s="10">
        <v>0</v>
      </c>
      <c r="AK146" s="10">
        <v>166.46899999999999</v>
      </c>
      <c r="AL146" s="222">
        <f t="shared" si="25"/>
        <v>226.88399999999999</v>
      </c>
      <c r="AM146" s="1">
        <v>3</v>
      </c>
      <c r="AN146" s="1">
        <v>8</v>
      </c>
      <c r="AO146" s="1">
        <v>29</v>
      </c>
      <c r="AP146" s="200">
        <f t="shared" si="26"/>
        <v>40</v>
      </c>
      <c r="AQ146" s="1">
        <v>113</v>
      </c>
      <c r="AR146" s="1">
        <v>58</v>
      </c>
      <c r="AS146" s="1">
        <v>39</v>
      </c>
      <c r="AT146" s="200">
        <f>+Roc_InfraMR[[#This Row],[B.02.3 - Parque de Coches Eléctricos Motrices Tipo R]]+Roc_InfraMR[[#This Row],[B.02.2 - Parque de Coches Eléctricos Motrices Remolcados Tipo R]]+Roc_InfraMR[[#This Row],[B.02.1 - Parque de Coches Eléctricos Motrices]]</f>
        <v>210</v>
      </c>
      <c r="AU146" s="1">
        <v>0</v>
      </c>
      <c r="AV146" s="1">
        <v>0</v>
      </c>
      <c r="AW146" s="1">
        <v>0</v>
      </c>
      <c r="AX146" s="200">
        <f>+SUM(Roc_InfraMR[[#This Row],[B.03.1 - Parque de Coches Motores Motrices Remolcados]:[B.03.3 - Parque de Coches Motores Motrices Cabina]])</f>
        <v>0</v>
      </c>
      <c r="AY146" s="1">
        <v>158</v>
      </c>
      <c r="AZ146" s="1">
        <v>52</v>
      </c>
      <c r="BA146" s="1">
        <v>15</v>
      </c>
      <c r="BB146" s="1">
        <v>0</v>
      </c>
      <c r="BC146" s="200">
        <f>SUM(AY146:BB146)</f>
        <v>225</v>
      </c>
      <c r="BD146" s="356">
        <v>102</v>
      </c>
      <c r="BE146" s="1">
        <v>0</v>
      </c>
      <c r="BF146" s="1">
        <v>20</v>
      </c>
      <c r="BG146" s="235">
        <v>1676</v>
      </c>
    </row>
    <row r="147" spans="1:59">
      <c r="A147" s="1">
        <v>2005</v>
      </c>
      <c r="B147" s="1" t="s">
        <v>62</v>
      </c>
      <c r="C147" s="10">
        <v>0</v>
      </c>
      <c r="D147" s="10">
        <f t="shared" si="18"/>
        <v>148.75800000000001</v>
      </c>
      <c r="E147" s="10">
        <v>0</v>
      </c>
      <c r="F147" s="10">
        <f t="shared" si="19"/>
        <v>46.227000000000004</v>
      </c>
      <c r="G147" s="192">
        <f t="shared" si="20"/>
        <v>194.98500000000001</v>
      </c>
      <c r="H147" s="192">
        <f>+Roc_InfraMR[[#This Row],[Total Líneas de Explotación ]]</f>
        <v>194.98500000000001</v>
      </c>
      <c r="I147" s="192">
        <v>353.28400000000005</v>
      </c>
      <c r="J147" s="10">
        <f>+Roc_InfraMR[[#This Row],[A.01.2 -  Longitud de Líneas de Explotación No Electrificadas Vía Doble o Múltiple (km)]]*2+Roc_InfraMR[[#This Row],[A.01.1 -  Longitud de Líneas de Explotación No Electrificadas Vía Simple (km)]]</f>
        <v>297.51600000000002</v>
      </c>
      <c r="K147" s="10">
        <v>0</v>
      </c>
      <c r="L147" s="10">
        <f>+Roc_InfraMR[[#This Row],[A.02.2 -  Longitud de Líneas de Explotación Electrificadas Vía Doble o Múltiple (km)]]*2</f>
        <v>92.454000000000008</v>
      </c>
      <c r="M147" s="10">
        <v>0</v>
      </c>
      <c r="N147" s="192">
        <f>+Roc_InfraMR[[#This Row],[A.03.1 -  Longitud de Vías de Explotación No Electrificadas Troncales y Ramales (vía principal) (km)]]+Roc_InfraMR[[#This Row],[A.04.1 -  Longitud de Vías de Explotación Electrificadas Troncales y Ramales (vía principal) (km)]]</f>
        <v>389.97</v>
      </c>
      <c r="O147" s="192">
        <f>+Roc_InfraMR[[#This Row],[Total Vías (excluido Auxiliares)]]</f>
        <v>389.97</v>
      </c>
      <c r="P147" s="1">
        <v>61</v>
      </c>
      <c r="Q147" s="1">
        <v>5</v>
      </c>
      <c r="R147" s="1">
        <v>3</v>
      </c>
      <c r="S147" s="194">
        <f t="shared" si="21"/>
        <v>69</v>
      </c>
      <c r="T147" s="194">
        <v>69</v>
      </c>
      <c r="U147" s="1">
        <v>60</v>
      </c>
      <c r="V147" s="1">
        <v>68</v>
      </c>
      <c r="W147" s="1">
        <v>10</v>
      </c>
      <c r="X147" s="1">
        <v>23</v>
      </c>
      <c r="Y147" s="1">
        <v>0</v>
      </c>
      <c r="Z147" s="196">
        <f t="shared" si="22"/>
        <v>161</v>
      </c>
      <c r="AA147" s="1">
        <v>62</v>
      </c>
      <c r="AB147" s="1">
        <v>26</v>
      </c>
      <c r="AC147" s="1">
        <v>161</v>
      </c>
      <c r="AD147" s="196">
        <f t="shared" si="23"/>
        <v>249</v>
      </c>
      <c r="AE147" s="1">
        <v>23</v>
      </c>
      <c r="AF147" s="1">
        <v>29</v>
      </c>
      <c r="AG147" s="1">
        <v>132</v>
      </c>
      <c r="AH147" s="196">
        <f t="shared" si="24"/>
        <v>184</v>
      </c>
      <c r="AI147" s="10">
        <v>60.414999999999999</v>
      </c>
      <c r="AJ147" s="10">
        <v>0</v>
      </c>
      <c r="AK147" s="10">
        <v>166.46899999999999</v>
      </c>
      <c r="AL147" s="222">
        <f t="shared" si="25"/>
        <v>226.88399999999999</v>
      </c>
      <c r="AM147" s="1">
        <v>3</v>
      </c>
      <c r="AN147" s="1">
        <v>8</v>
      </c>
      <c r="AO147" s="1">
        <v>29</v>
      </c>
      <c r="AP147" s="200">
        <f t="shared" si="26"/>
        <v>40</v>
      </c>
      <c r="AQ147" s="1">
        <v>113</v>
      </c>
      <c r="AR147" s="1">
        <v>58</v>
      </c>
      <c r="AS147" s="1">
        <v>39</v>
      </c>
      <c r="AT147" s="200">
        <f>+Roc_InfraMR[[#This Row],[B.02.3 - Parque de Coches Eléctricos Motrices Tipo R]]+Roc_InfraMR[[#This Row],[B.02.2 - Parque de Coches Eléctricos Motrices Remolcados Tipo R]]+Roc_InfraMR[[#This Row],[B.02.1 - Parque de Coches Eléctricos Motrices]]</f>
        <v>210</v>
      </c>
      <c r="AU147" s="1">
        <v>0</v>
      </c>
      <c r="AV147" s="1">
        <v>0</v>
      </c>
      <c r="AW147" s="1">
        <v>0</v>
      </c>
      <c r="AX147" s="200">
        <f>+SUM(Roc_InfraMR[[#This Row],[B.03.1 - Parque de Coches Motores Motrices Remolcados]:[B.03.3 - Parque de Coches Motores Motrices Cabina]])</f>
        <v>0</v>
      </c>
      <c r="AY147" s="1">
        <v>158</v>
      </c>
      <c r="AZ147" s="1">
        <v>52</v>
      </c>
      <c r="BA147" s="1">
        <v>15</v>
      </c>
      <c r="BB147" s="1">
        <v>0</v>
      </c>
      <c r="BC147" s="200">
        <f>SUM(AY147:BB147)</f>
        <v>225</v>
      </c>
      <c r="BD147" s="356">
        <v>102</v>
      </c>
      <c r="BE147" s="1">
        <v>0</v>
      </c>
      <c r="BF147" s="1">
        <v>20</v>
      </c>
      <c r="BG147" s="235">
        <v>1676</v>
      </c>
    </row>
    <row r="148" spans="1:59">
      <c r="A148" s="1">
        <v>2005</v>
      </c>
      <c r="B148" s="1" t="s">
        <v>63</v>
      </c>
      <c r="C148" s="10">
        <v>0</v>
      </c>
      <c r="D148" s="10">
        <f t="shared" si="18"/>
        <v>148.75800000000001</v>
      </c>
      <c r="E148" s="10">
        <v>0</v>
      </c>
      <c r="F148" s="10">
        <f t="shared" si="19"/>
        <v>46.227000000000004</v>
      </c>
      <c r="G148" s="192">
        <f t="shared" si="20"/>
        <v>194.98500000000001</v>
      </c>
      <c r="H148" s="192">
        <f>+Roc_InfraMR[[#This Row],[Total Líneas de Explotación ]]</f>
        <v>194.98500000000001</v>
      </c>
      <c r="I148" s="192">
        <v>353.28400000000005</v>
      </c>
      <c r="J148" s="10">
        <f>+Roc_InfraMR[[#This Row],[A.01.2 -  Longitud de Líneas de Explotación No Electrificadas Vía Doble o Múltiple (km)]]*2+Roc_InfraMR[[#This Row],[A.01.1 -  Longitud de Líneas de Explotación No Electrificadas Vía Simple (km)]]</f>
        <v>297.51600000000002</v>
      </c>
      <c r="K148" s="10">
        <v>0</v>
      </c>
      <c r="L148" s="10">
        <f>+Roc_InfraMR[[#This Row],[A.02.2 -  Longitud de Líneas de Explotación Electrificadas Vía Doble o Múltiple (km)]]*2</f>
        <v>92.454000000000008</v>
      </c>
      <c r="M148" s="10">
        <v>0</v>
      </c>
      <c r="N148" s="192">
        <f>+Roc_InfraMR[[#This Row],[A.03.1 -  Longitud de Vías de Explotación No Electrificadas Troncales y Ramales (vía principal) (km)]]+Roc_InfraMR[[#This Row],[A.04.1 -  Longitud de Vías de Explotación Electrificadas Troncales y Ramales (vía principal) (km)]]</f>
        <v>389.97</v>
      </c>
      <c r="O148" s="192">
        <f>+Roc_InfraMR[[#This Row],[Total Vías (excluido Auxiliares)]]</f>
        <v>389.97</v>
      </c>
      <c r="P148" s="1">
        <v>61</v>
      </c>
      <c r="Q148" s="1">
        <v>5</v>
      </c>
      <c r="R148" s="1">
        <v>3</v>
      </c>
      <c r="S148" s="194">
        <f t="shared" si="21"/>
        <v>69</v>
      </c>
      <c r="T148" s="194">
        <v>69</v>
      </c>
      <c r="U148" s="1">
        <v>60</v>
      </c>
      <c r="V148" s="1">
        <v>68</v>
      </c>
      <c r="W148" s="1">
        <v>10</v>
      </c>
      <c r="X148" s="1">
        <v>23</v>
      </c>
      <c r="Y148" s="1">
        <v>0</v>
      </c>
      <c r="Z148" s="196">
        <f t="shared" si="22"/>
        <v>161</v>
      </c>
      <c r="AA148" s="1">
        <v>62</v>
      </c>
      <c r="AB148" s="1">
        <v>26</v>
      </c>
      <c r="AC148" s="1">
        <v>161</v>
      </c>
      <c r="AD148" s="196">
        <f t="shared" si="23"/>
        <v>249</v>
      </c>
      <c r="AE148" s="1">
        <v>23</v>
      </c>
      <c r="AF148" s="1">
        <v>29</v>
      </c>
      <c r="AG148" s="1">
        <v>132</v>
      </c>
      <c r="AH148" s="196">
        <f t="shared" si="24"/>
        <v>184</v>
      </c>
      <c r="AI148" s="10">
        <v>60.414999999999999</v>
      </c>
      <c r="AJ148" s="10">
        <v>0</v>
      </c>
      <c r="AK148" s="10">
        <v>166.46899999999999</v>
      </c>
      <c r="AL148" s="222">
        <f t="shared" si="25"/>
        <v>226.88399999999999</v>
      </c>
      <c r="AM148" s="1">
        <v>3</v>
      </c>
      <c r="AN148" s="1">
        <v>8</v>
      </c>
      <c r="AO148" s="1">
        <v>29</v>
      </c>
      <c r="AP148" s="200">
        <f t="shared" si="26"/>
        <v>40</v>
      </c>
      <c r="AQ148" s="1">
        <v>113</v>
      </c>
      <c r="AR148" s="1">
        <v>58</v>
      </c>
      <c r="AS148" s="1">
        <v>39</v>
      </c>
      <c r="AT148" s="200">
        <f>+Roc_InfraMR[[#This Row],[B.02.3 - Parque de Coches Eléctricos Motrices Tipo R]]+Roc_InfraMR[[#This Row],[B.02.2 - Parque de Coches Eléctricos Motrices Remolcados Tipo R]]+Roc_InfraMR[[#This Row],[B.02.1 - Parque de Coches Eléctricos Motrices]]</f>
        <v>210</v>
      </c>
      <c r="AU148" s="1">
        <v>0</v>
      </c>
      <c r="AV148" s="1">
        <v>0</v>
      </c>
      <c r="AW148" s="1">
        <v>0</v>
      </c>
      <c r="AX148" s="200">
        <f>+SUM(Roc_InfraMR[[#This Row],[B.03.1 - Parque de Coches Motores Motrices Remolcados]:[B.03.3 - Parque de Coches Motores Motrices Cabina]])</f>
        <v>0</v>
      </c>
      <c r="AY148" s="1">
        <v>158</v>
      </c>
      <c r="AZ148" s="1">
        <v>52</v>
      </c>
      <c r="BA148" s="1">
        <v>15</v>
      </c>
      <c r="BB148" s="1">
        <v>0</v>
      </c>
      <c r="BC148" s="200">
        <f>SUM(AY148:BB148)</f>
        <v>225</v>
      </c>
      <c r="BD148" s="356">
        <v>102</v>
      </c>
      <c r="BE148" s="1">
        <v>0</v>
      </c>
      <c r="BF148" s="1">
        <v>20</v>
      </c>
      <c r="BG148" s="235">
        <v>1676</v>
      </c>
    </row>
    <row r="149" spans="1:59">
      <c r="A149" s="1">
        <v>2005</v>
      </c>
      <c r="B149" s="1" t="s">
        <v>64</v>
      </c>
      <c r="C149" s="10">
        <v>0</v>
      </c>
      <c r="D149" s="10">
        <f t="shared" si="18"/>
        <v>148.75800000000001</v>
      </c>
      <c r="E149" s="10">
        <v>0</v>
      </c>
      <c r="F149" s="10">
        <f t="shared" si="19"/>
        <v>46.227000000000004</v>
      </c>
      <c r="G149" s="192">
        <f t="shared" si="20"/>
        <v>194.98500000000001</v>
      </c>
      <c r="H149" s="192">
        <f>+Roc_InfraMR[[#This Row],[Total Líneas de Explotación ]]</f>
        <v>194.98500000000001</v>
      </c>
      <c r="I149" s="192">
        <v>353.28400000000005</v>
      </c>
      <c r="J149" s="10">
        <f>+Roc_InfraMR[[#This Row],[A.01.2 -  Longitud de Líneas de Explotación No Electrificadas Vía Doble o Múltiple (km)]]*2+Roc_InfraMR[[#This Row],[A.01.1 -  Longitud de Líneas de Explotación No Electrificadas Vía Simple (km)]]</f>
        <v>297.51600000000002</v>
      </c>
      <c r="K149" s="10">
        <v>0</v>
      </c>
      <c r="L149" s="10">
        <f>+Roc_InfraMR[[#This Row],[A.02.2 -  Longitud de Líneas de Explotación Electrificadas Vía Doble o Múltiple (km)]]*2</f>
        <v>92.454000000000008</v>
      </c>
      <c r="M149" s="10">
        <v>0</v>
      </c>
      <c r="N149" s="192">
        <f>+Roc_InfraMR[[#This Row],[A.03.1 -  Longitud de Vías de Explotación No Electrificadas Troncales y Ramales (vía principal) (km)]]+Roc_InfraMR[[#This Row],[A.04.1 -  Longitud de Vías de Explotación Electrificadas Troncales y Ramales (vía principal) (km)]]</f>
        <v>389.97</v>
      </c>
      <c r="O149" s="192">
        <f>+Roc_InfraMR[[#This Row],[Total Vías (excluido Auxiliares)]]</f>
        <v>389.97</v>
      </c>
      <c r="P149" s="1">
        <v>61</v>
      </c>
      <c r="Q149" s="1">
        <v>5</v>
      </c>
      <c r="R149" s="1">
        <v>3</v>
      </c>
      <c r="S149" s="194">
        <f t="shared" si="21"/>
        <v>69</v>
      </c>
      <c r="T149" s="194">
        <v>69</v>
      </c>
      <c r="U149" s="1">
        <v>60</v>
      </c>
      <c r="V149" s="1">
        <v>68</v>
      </c>
      <c r="W149" s="1">
        <v>10</v>
      </c>
      <c r="X149" s="1">
        <v>23</v>
      </c>
      <c r="Y149" s="1">
        <v>0</v>
      </c>
      <c r="Z149" s="196">
        <f t="shared" si="22"/>
        <v>161</v>
      </c>
      <c r="AA149" s="1">
        <v>62</v>
      </c>
      <c r="AB149" s="1">
        <v>26</v>
      </c>
      <c r="AC149" s="1">
        <v>161</v>
      </c>
      <c r="AD149" s="196">
        <f t="shared" si="23"/>
        <v>249</v>
      </c>
      <c r="AE149" s="1">
        <v>23</v>
      </c>
      <c r="AF149" s="1">
        <v>29</v>
      </c>
      <c r="AG149" s="1">
        <v>132</v>
      </c>
      <c r="AH149" s="196">
        <f t="shared" si="24"/>
        <v>184</v>
      </c>
      <c r="AI149" s="10">
        <v>60.414999999999999</v>
      </c>
      <c r="AJ149" s="10">
        <v>0</v>
      </c>
      <c r="AK149" s="10">
        <v>166.46899999999999</v>
      </c>
      <c r="AL149" s="222">
        <f t="shared" si="25"/>
        <v>226.88399999999999</v>
      </c>
      <c r="AM149" s="1">
        <v>3</v>
      </c>
      <c r="AN149" s="1">
        <v>8</v>
      </c>
      <c r="AO149" s="1">
        <v>29</v>
      </c>
      <c r="AP149" s="200">
        <f t="shared" si="26"/>
        <v>40</v>
      </c>
      <c r="AQ149" s="1">
        <v>113</v>
      </c>
      <c r="AR149" s="1">
        <v>58</v>
      </c>
      <c r="AS149" s="1">
        <v>39</v>
      </c>
      <c r="AT149" s="200">
        <f>+Roc_InfraMR[[#This Row],[B.02.3 - Parque de Coches Eléctricos Motrices Tipo R]]+Roc_InfraMR[[#This Row],[B.02.2 - Parque de Coches Eléctricos Motrices Remolcados Tipo R]]+Roc_InfraMR[[#This Row],[B.02.1 - Parque de Coches Eléctricos Motrices]]</f>
        <v>210</v>
      </c>
      <c r="AU149" s="1">
        <v>0</v>
      </c>
      <c r="AV149" s="1">
        <v>0</v>
      </c>
      <c r="AW149" s="1">
        <v>0</v>
      </c>
      <c r="AX149" s="200">
        <f>+SUM(Roc_InfraMR[[#This Row],[B.03.1 - Parque de Coches Motores Motrices Remolcados]:[B.03.3 - Parque de Coches Motores Motrices Cabina]])</f>
        <v>0</v>
      </c>
      <c r="AY149" s="1">
        <v>158</v>
      </c>
      <c r="AZ149" s="1">
        <v>52</v>
      </c>
      <c r="BA149" s="1">
        <v>15</v>
      </c>
      <c r="BB149" s="1">
        <v>0</v>
      </c>
      <c r="BC149" s="200">
        <f>SUM(AY149:BB149)</f>
        <v>225</v>
      </c>
      <c r="BD149" s="356">
        <v>102</v>
      </c>
      <c r="BE149" s="1">
        <v>0</v>
      </c>
      <c r="BF149" s="1">
        <v>20</v>
      </c>
      <c r="BG149" s="235">
        <v>1676</v>
      </c>
    </row>
    <row r="150" spans="1:59">
      <c r="A150" s="1">
        <v>2005</v>
      </c>
      <c r="B150" s="1" t="s">
        <v>65</v>
      </c>
      <c r="C150" s="10">
        <v>0</v>
      </c>
      <c r="D150" s="10">
        <f t="shared" si="18"/>
        <v>148.75800000000001</v>
      </c>
      <c r="E150" s="10">
        <v>0</v>
      </c>
      <c r="F150" s="10">
        <f t="shared" si="19"/>
        <v>46.227000000000004</v>
      </c>
      <c r="G150" s="192">
        <f t="shared" si="20"/>
        <v>194.98500000000001</v>
      </c>
      <c r="H150" s="192">
        <f>+Roc_InfraMR[[#This Row],[Total Líneas de Explotación ]]</f>
        <v>194.98500000000001</v>
      </c>
      <c r="I150" s="192">
        <v>353.28400000000005</v>
      </c>
      <c r="J150" s="10">
        <f>+Roc_InfraMR[[#This Row],[A.01.2 -  Longitud de Líneas de Explotación No Electrificadas Vía Doble o Múltiple (km)]]*2+Roc_InfraMR[[#This Row],[A.01.1 -  Longitud de Líneas de Explotación No Electrificadas Vía Simple (km)]]</f>
        <v>297.51600000000002</v>
      </c>
      <c r="K150" s="10">
        <v>0</v>
      </c>
      <c r="L150" s="10">
        <f>+Roc_InfraMR[[#This Row],[A.02.2 -  Longitud de Líneas de Explotación Electrificadas Vía Doble o Múltiple (km)]]*2</f>
        <v>92.454000000000008</v>
      </c>
      <c r="M150" s="10">
        <v>0</v>
      </c>
      <c r="N150" s="192">
        <f>+Roc_InfraMR[[#This Row],[A.03.1 -  Longitud de Vías de Explotación No Electrificadas Troncales y Ramales (vía principal) (km)]]+Roc_InfraMR[[#This Row],[A.04.1 -  Longitud de Vías de Explotación Electrificadas Troncales y Ramales (vía principal) (km)]]</f>
        <v>389.97</v>
      </c>
      <c r="O150" s="192">
        <f>+Roc_InfraMR[[#This Row],[Total Vías (excluido Auxiliares)]]</f>
        <v>389.97</v>
      </c>
      <c r="P150" s="1">
        <v>61</v>
      </c>
      <c r="Q150" s="1">
        <v>5</v>
      </c>
      <c r="R150" s="1">
        <v>3</v>
      </c>
      <c r="S150" s="194">
        <f t="shared" si="21"/>
        <v>69</v>
      </c>
      <c r="T150" s="194">
        <v>69</v>
      </c>
      <c r="U150" s="1">
        <v>60</v>
      </c>
      <c r="V150" s="1">
        <v>68</v>
      </c>
      <c r="W150" s="1">
        <v>10</v>
      </c>
      <c r="X150" s="1">
        <v>23</v>
      </c>
      <c r="Y150" s="1">
        <v>0</v>
      </c>
      <c r="Z150" s="196">
        <f t="shared" si="22"/>
        <v>161</v>
      </c>
      <c r="AA150" s="1">
        <v>62</v>
      </c>
      <c r="AB150" s="1">
        <v>26</v>
      </c>
      <c r="AC150" s="1">
        <v>161</v>
      </c>
      <c r="AD150" s="196">
        <f t="shared" si="23"/>
        <v>249</v>
      </c>
      <c r="AE150" s="1">
        <v>23</v>
      </c>
      <c r="AF150" s="1">
        <v>29</v>
      </c>
      <c r="AG150" s="1">
        <v>132</v>
      </c>
      <c r="AH150" s="196">
        <f t="shared" si="24"/>
        <v>184</v>
      </c>
      <c r="AI150" s="10">
        <v>60.414999999999999</v>
      </c>
      <c r="AJ150" s="10">
        <v>0</v>
      </c>
      <c r="AK150" s="10">
        <v>166.46899999999999</v>
      </c>
      <c r="AL150" s="222">
        <f t="shared" si="25"/>
        <v>226.88399999999999</v>
      </c>
      <c r="AM150" s="1">
        <v>3</v>
      </c>
      <c r="AN150" s="1">
        <v>8</v>
      </c>
      <c r="AO150" s="1">
        <v>29</v>
      </c>
      <c r="AP150" s="200">
        <f t="shared" si="26"/>
        <v>40</v>
      </c>
      <c r="AQ150" s="1">
        <v>113</v>
      </c>
      <c r="AR150" s="1">
        <v>58</v>
      </c>
      <c r="AS150" s="1">
        <v>39</v>
      </c>
      <c r="AT150" s="200">
        <f>+Roc_InfraMR[[#This Row],[B.02.3 - Parque de Coches Eléctricos Motrices Tipo R]]+Roc_InfraMR[[#This Row],[B.02.2 - Parque de Coches Eléctricos Motrices Remolcados Tipo R]]+Roc_InfraMR[[#This Row],[B.02.1 - Parque de Coches Eléctricos Motrices]]</f>
        <v>210</v>
      </c>
      <c r="AU150" s="1">
        <v>0</v>
      </c>
      <c r="AV150" s="1">
        <v>0</v>
      </c>
      <c r="AW150" s="1">
        <v>0</v>
      </c>
      <c r="AX150" s="200">
        <f>+SUM(Roc_InfraMR[[#This Row],[B.03.1 - Parque de Coches Motores Motrices Remolcados]:[B.03.3 - Parque de Coches Motores Motrices Cabina]])</f>
        <v>0</v>
      </c>
      <c r="AY150" s="1">
        <v>158</v>
      </c>
      <c r="AZ150" s="1">
        <v>52</v>
      </c>
      <c r="BA150" s="1">
        <v>15</v>
      </c>
      <c r="BB150" s="1">
        <v>0</v>
      </c>
      <c r="BC150" s="200">
        <f>SUM(AY150:BB150)</f>
        <v>225</v>
      </c>
      <c r="BD150" s="356">
        <v>102</v>
      </c>
      <c r="BE150" s="1">
        <v>0</v>
      </c>
      <c r="BF150" s="1">
        <v>20</v>
      </c>
      <c r="BG150" s="235">
        <v>1676</v>
      </c>
    </row>
    <row r="151" spans="1:59">
      <c r="A151" s="1">
        <v>2005</v>
      </c>
      <c r="B151" s="1" t="s">
        <v>66</v>
      </c>
      <c r="C151" s="10">
        <v>0</v>
      </c>
      <c r="D151" s="10">
        <f t="shared" si="18"/>
        <v>148.75800000000001</v>
      </c>
      <c r="E151" s="10">
        <v>0</v>
      </c>
      <c r="F151" s="10">
        <f t="shared" si="19"/>
        <v>46.227000000000004</v>
      </c>
      <c r="G151" s="192">
        <f t="shared" si="20"/>
        <v>194.98500000000001</v>
      </c>
      <c r="H151" s="192">
        <f>+Roc_InfraMR[[#This Row],[Total Líneas de Explotación ]]</f>
        <v>194.98500000000001</v>
      </c>
      <c r="I151" s="192">
        <v>353.28400000000005</v>
      </c>
      <c r="J151" s="10">
        <f>+Roc_InfraMR[[#This Row],[A.01.2 -  Longitud de Líneas de Explotación No Electrificadas Vía Doble o Múltiple (km)]]*2+Roc_InfraMR[[#This Row],[A.01.1 -  Longitud de Líneas de Explotación No Electrificadas Vía Simple (km)]]</f>
        <v>297.51600000000002</v>
      </c>
      <c r="K151" s="10">
        <v>0</v>
      </c>
      <c r="L151" s="10">
        <f>+Roc_InfraMR[[#This Row],[A.02.2 -  Longitud de Líneas de Explotación Electrificadas Vía Doble o Múltiple (km)]]*2</f>
        <v>92.454000000000008</v>
      </c>
      <c r="M151" s="10">
        <v>0</v>
      </c>
      <c r="N151" s="192">
        <f>+Roc_InfraMR[[#This Row],[A.03.1 -  Longitud de Vías de Explotación No Electrificadas Troncales y Ramales (vía principal) (km)]]+Roc_InfraMR[[#This Row],[A.04.1 -  Longitud de Vías de Explotación Electrificadas Troncales y Ramales (vía principal) (km)]]</f>
        <v>389.97</v>
      </c>
      <c r="O151" s="192">
        <f>+Roc_InfraMR[[#This Row],[Total Vías (excluido Auxiliares)]]</f>
        <v>389.97</v>
      </c>
      <c r="P151" s="1">
        <v>61</v>
      </c>
      <c r="Q151" s="1">
        <v>5</v>
      </c>
      <c r="R151" s="1">
        <v>3</v>
      </c>
      <c r="S151" s="194">
        <f t="shared" si="21"/>
        <v>69</v>
      </c>
      <c r="T151" s="194">
        <v>69</v>
      </c>
      <c r="U151" s="1">
        <v>60</v>
      </c>
      <c r="V151" s="1">
        <v>68</v>
      </c>
      <c r="W151" s="1">
        <v>10</v>
      </c>
      <c r="X151" s="1">
        <v>23</v>
      </c>
      <c r="Y151" s="1">
        <v>0</v>
      </c>
      <c r="Z151" s="196">
        <f t="shared" si="22"/>
        <v>161</v>
      </c>
      <c r="AA151" s="1">
        <v>62</v>
      </c>
      <c r="AB151" s="1">
        <v>26</v>
      </c>
      <c r="AC151" s="1">
        <v>161</v>
      </c>
      <c r="AD151" s="196">
        <f t="shared" si="23"/>
        <v>249</v>
      </c>
      <c r="AE151" s="1">
        <v>23</v>
      </c>
      <c r="AF151" s="1">
        <v>29</v>
      </c>
      <c r="AG151" s="1">
        <v>132</v>
      </c>
      <c r="AH151" s="196">
        <f t="shared" si="24"/>
        <v>184</v>
      </c>
      <c r="AI151" s="10">
        <v>60.414999999999999</v>
      </c>
      <c r="AJ151" s="10">
        <v>0</v>
      </c>
      <c r="AK151" s="10">
        <v>166.46899999999999</v>
      </c>
      <c r="AL151" s="222">
        <f t="shared" si="25"/>
        <v>226.88399999999999</v>
      </c>
      <c r="AM151" s="1">
        <v>3</v>
      </c>
      <c r="AN151" s="1">
        <v>8</v>
      </c>
      <c r="AO151" s="1">
        <v>29</v>
      </c>
      <c r="AP151" s="200">
        <f t="shared" si="26"/>
        <v>40</v>
      </c>
      <c r="AQ151" s="1">
        <v>113</v>
      </c>
      <c r="AR151" s="1">
        <v>58</v>
      </c>
      <c r="AS151" s="1">
        <v>39</v>
      </c>
      <c r="AT151" s="200">
        <f>+Roc_InfraMR[[#This Row],[B.02.3 - Parque de Coches Eléctricos Motrices Tipo R]]+Roc_InfraMR[[#This Row],[B.02.2 - Parque de Coches Eléctricos Motrices Remolcados Tipo R]]+Roc_InfraMR[[#This Row],[B.02.1 - Parque de Coches Eléctricos Motrices]]</f>
        <v>210</v>
      </c>
      <c r="AU151" s="1">
        <v>0</v>
      </c>
      <c r="AV151" s="1">
        <v>0</v>
      </c>
      <c r="AW151" s="1">
        <v>0</v>
      </c>
      <c r="AX151" s="200">
        <f>+SUM(Roc_InfraMR[[#This Row],[B.03.1 - Parque de Coches Motores Motrices Remolcados]:[B.03.3 - Parque de Coches Motores Motrices Cabina]])</f>
        <v>0</v>
      </c>
      <c r="AY151" s="1">
        <v>158</v>
      </c>
      <c r="AZ151" s="1">
        <v>52</v>
      </c>
      <c r="BA151" s="1">
        <v>15</v>
      </c>
      <c r="BB151" s="1">
        <v>0</v>
      </c>
      <c r="BC151" s="200">
        <f>SUM(AY151:BB151)</f>
        <v>225</v>
      </c>
      <c r="BD151" s="356">
        <v>102</v>
      </c>
      <c r="BE151" s="1">
        <v>0</v>
      </c>
      <c r="BF151" s="1">
        <v>20</v>
      </c>
      <c r="BG151" s="235">
        <v>1676</v>
      </c>
    </row>
    <row r="152" spans="1:59">
      <c r="A152" s="1">
        <v>2005</v>
      </c>
      <c r="B152" s="1" t="s">
        <v>67</v>
      </c>
      <c r="C152" s="10">
        <v>0</v>
      </c>
      <c r="D152" s="10">
        <f t="shared" si="18"/>
        <v>148.75800000000001</v>
      </c>
      <c r="E152" s="10">
        <v>0</v>
      </c>
      <c r="F152" s="10">
        <f t="shared" si="19"/>
        <v>46.227000000000004</v>
      </c>
      <c r="G152" s="192">
        <f t="shared" si="20"/>
        <v>194.98500000000001</v>
      </c>
      <c r="H152" s="192">
        <f>+Roc_InfraMR[[#This Row],[Total Líneas de Explotación ]]</f>
        <v>194.98500000000001</v>
      </c>
      <c r="I152" s="192">
        <v>353.28400000000005</v>
      </c>
      <c r="J152" s="10">
        <f>+Roc_InfraMR[[#This Row],[A.01.2 -  Longitud de Líneas de Explotación No Electrificadas Vía Doble o Múltiple (km)]]*2+Roc_InfraMR[[#This Row],[A.01.1 -  Longitud de Líneas de Explotación No Electrificadas Vía Simple (km)]]</f>
        <v>297.51600000000002</v>
      </c>
      <c r="K152" s="10">
        <v>0</v>
      </c>
      <c r="L152" s="10">
        <f>+Roc_InfraMR[[#This Row],[A.02.2 -  Longitud de Líneas de Explotación Electrificadas Vía Doble o Múltiple (km)]]*2</f>
        <v>92.454000000000008</v>
      </c>
      <c r="M152" s="10">
        <v>0</v>
      </c>
      <c r="N152" s="192">
        <f>+Roc_InfraMR[[#This Row],[A.03.1 -  Longitud de Vías de Explotación No Electrificadas Troncales y Ramales (vía principal) (km)]]+Roc_InfraMR[[#This Row],[A.04.1 -  Longitud de Vías de Explotación Electrificadas Troncales y Ramales (vía principal) (km)]]</f>
        <v>389.97</v>
      </c>
      <c r="O152" s="192">
        <f>+Roc_InfraMR[[#This Row],[Total Vías (excluido Auxiliares)]]</f>
        <v>389.97</v>
      </c>
      <c r="P152" s="1">
        <v>61</v>
      </c>
      <c r="Q152" s="1">
        <v>5</v>
      </c>
      <c r="R152" s="1">
        <v>3</v>
      </c>
      <c r="S152" s="194">
        <f t="shared" si="21"/>
        <v>69</v>
      </c>
      <c r="T152" s="194">
        <v>69</v>
      </c>
      <c r="U152" s="1">
        <v>60</v>
      </c>
      <c r="V152" s="1">
        <v>68</v>
      </c>
      <c r="W152" s="1">
        <v>10</v>
      </c>
      <c r="X152" s="1">
        <v>23</v>
      </c>
      <c r="Y152" s="1">
        <v>0</v>
      </c>
      <c r="Z152" s="196">
        <f t="shared" si="22"/>
        <v>161</v>
      </c>
      <c r="AA152" s="1">
        <v>62</v>
      </c>
      <c r="AB152" s="1">
        <v>26</v>
      </c>
      <c r="AC152" s="1">
        <v>161</v>
      </c>
      <c r="AD152" s="196">
        <f t="shared" si="23"/>
        <v>249</v>
      </c>
      <c r="AE152" s="1">
        <v>23</v>
      </c>
      <c r="AF152" s="1">
        <v>29</v>
      </c>
      <c r="AG152" s="1">
        <v>132</v>
      </c>
      <c r="AH152" s="196">
        <f t="shared" si="24"/>
        <v>184</v>
      </c>
      <c r="AI152" s="10">
        <v>60.414999999999999</v>
      </c>
      <c r="AJ152" s="10">
        <v>0</v>
      </c>
      <c r="AK152" s="10">
        <v>166.46899999999999</v>
      </c>
      <c r="AL152" s="222">
        <f t="shared" si="25"/>
        <v>226.88399999999999</v>
      </c>
      <c r="AM152" s="1">
        <v>3</v>
      </c>
      <c r="AN152" s="1">
        <v>8</v>
      </c>
      <c r="AO152" s="1">
        <v>29</v>
      </c>
      <c r="AP152" s="200">
        <f t="shared" si="26"/>
        <v>40</v>
      </c>
      <c r="AQ152" s="1">
        <v>113</v>
      </c>
      <c r="AR152" s="1">
        <v>58</v>
      </c>
      <c r="AS152" s="1">
        <v>39</v>
      </c>
      <c r="AT152" s="200">
        <f>+Roc_InfraMR[[#This Row],[B.02.3 - Parque de Coches Eléctricos Motrices Tipo R]]+Roc_InfraMR[[#This Row],[B.02.2 - Parque de Coches Eléctricos Motrices Remolcados Tipo R]]+Roc_InfraMR[[#This Row],[B.02.1 - Parque de Coches Eléctricos Motrices]]</f>
        <v>210</v>
      </c>
      <c r="AU152" s="1">
        <v>0</v>
      </c>
      <c r="AV152" s="1">
        <v>0</v>
      </c>
      <c r="AW152" s="1">
        <v>0</v>
      </c>
      <c r="AX152" s="200">
        <f>+SUM(Roc_InfraMR[[#This Row],[B.03.1 - Parque de Coches Motores Motrices Remolcados]:[B.03.3 - Parque de Coches Motores Motrices Cabina]])</f>
        <v>0</v>
      </c>
      <c r="AY152" s="1">
        <v>158</v>
      </c>
      <c r="AZ152" s="1">
        <v>52</v>
      </c>
      <c r="BA152" s="1">
        <v>15</v>
      </c>
      <c r="BB152" s="1">
        <v>0</v>
      </c>
      <c r="BC152" s="200">
        <f>SUM(AY152:BB152)</f>
        <v>225</v>
      </c>
      <c r="BD152" s="356">
        <v>102</v>
      </c>
      <c r="BE152" s="1">
        <v>0</v>
      </c>
      <c r="BF152" s="1">
        <v>20</v>
      </c>
      <c r="BG152" s="235">
        <v>1676</v>
      </c>
    </row>
    <row r="153" spans="1:59">
      <c r="A153" s="1">
        <v>2005</v>
      </c>
      <c r="B153" s="1" t="s">
        <v>68</v>
      </c>
      <c r="C153" s="10">
        <v>0</v>
      </c>
      <c r="D153" s="10">
        <f t="shared" si="18"/>
        <v>148.75800000000001</v>
      </c>
      <c r="E153" s="10">
        <v>0</v>
      </c>
      <c r="F153" s="10">
        <f t="shared" si="19"/>
        <v>46.227000000000004</v>
      </c>
      <c r="G153" s="192">
        <f t="shared" si="20"/>
        <v>194.98500000000001</v>
      </c>
      <c r="H153" s="192">
        <f>+Roc_InfraMR[[#This Row],[Total Líneas de Explotación ]]</f>
        <v>194.98500000000001</v>
      </c>
      <c r="I153" s="192">
        <v>353.28400000000005</v>
      </c>
      <c r="J153" s="10">
        <f>+Roc_InfraMR[[#This Row],[A.01.2 -  Longitud de Líneas de Explotación No Electrificadas Vía Doble o Múltiple (km)]]*2+Roc_InfraMR[[#This Row],[A.01.1 -  Longitud de Líneas de Explotación No Electrificadas Vía Simple (km)]]</f>
        <v>297.51600000000002</v>
      </c>
      <c r="K153" s="10">
        <v>0</v>
      </c>
      <c r="L153" s="10">
        <f>+Roc_InfraMR[[#This Row],[A.02.2 -  Longitud de Líneas de Explotación Electrificadas Vía Doble o Múltiple (km)]]*2</f>
        <v>92.454000000000008</v>
      </c>
      <c r="M153" s="10">
        <v>0</v>
      </c>
      <c r="N153" s="192">
        <f>+Roc_InfraMR[[#This Row],[A.03.1 -  Longitud de Vías de Explotación No Electrificadas Troncales y Ramales (vía principal) (km)]]+Roc_InfraMR[[#This Row],[A.04.1 -  Longitud de Vías de Explotación Electrificadas Troncales y Ramales (vía principal) (km)]]</f>
        <v>389.97</v>
      </c>
      <c r="O153" s="192">
        <f>+Roc_InfraMR[[#This Row],[Total Vías (excluido Auxiliares)]]</f>
        <v>389.97</v>
      </c>
      <c r="P153" s="1">
        <v>61</v>
      </c>
      <c r="Q153" s="1">
        <v>5</v>
      </c>
      <c r="R153" s="1">
        <v>3</v>
      </c>
      <c r="S153" s="194">
        <f t="shared" si="21"/>
        <v>69</v>
      </c>
      <c r="T153" s="194">
        <v>69</v>
      </c>
      <c r="U153" s="1">
        <v>60</v>
      </c>
      <c r="V153" s="1">
        <v>68</v>
      </c>
      <c r="W153" s="1">
        <v>10</v>
      </c>
      <c r="X153" s="1">
        <v>23</v>
      </c>
      <c r="Y153" s="1">
        <v>0</v>
      </c>
      <c r="Z153" s="196">
        <f t="shared" si="22"/>
        <v>161</v>
      </c>
      <c r="AA153" s="1">
        <v>62</v>
      </c>
      <c r="AB153" s="1">
        <v>26</v>
      </c>
      <c r="AC153" s="1">
        <v>161</v>
      </c>
      <c r="AD153" s="196">
        <f t="shared" si="23"/>
        <v>249</v>
      </c>
      <c r="AE153" s="1">
        <v>23</v>
      </c>
      <c r="AF153" s="1">
        <v>29</v>
      </c>
      <c r="AG153" s="1">
        <v>132</v>
      </c>
      <c r="AH153" s="196">
        <f t="shared" si="24"/>
        <v>184</v>
      </c>
      <c r="AI153" s="10">
        <v>60.414999999999999</v>
      </c>
      <c r="AJ153" s="10">
        <v>0</v>
      </c>
      <c r="AK153" s="10">
        <v>166.46899999999999</v>
      </c>
      <c r="AL153" s="222">
        <f t="shared" si="25"/>
        <v>226.88399999999999</v>
      </c>
      <c r="AM153" s="1">
        <v>3</v>
      </c>
      <c r="AN153" s="1">
        <v>8</v>
      </c>
      <c r="AO153" s="1">
        <v>29</v>
      </c>
      <c r="AP153" s="200">
        <f t="shared" si="26"/>
        <v>40</v>
      </c>
      <c r="AQ153" s="1">
        <v>113</v>
      </c>
      <c r="AR153" s="1">
        <v>58</v>
      </c>
      <c r="AS153" s="1">
        <v>39</v>
      </c>
      <c r="AT153" s="200">
        <f>+Roc_InfraMR[[#This Row],[B.02.3 - Parque de Coches Eléctricos Motrices Tipo R]]+Roc_InfraMR[[#This Row],[B.02.2 - Parque de Coches Eléctricos Motrices Remolcados Tipo R]]+Roc_InfraMR[[#This Row],[B.02.1 - Parque de Coches Eléctricos Motrices]]</f>
        <v>210</v>
      </c>
      <c r="AU153" s="1">
        <v>0</v>
      </c>
      <c r="AV153" s="1">
        <v>0</v>
      </c>
      <c r="AW153" s="1">
        <v>0</v>
      </c>
      <c r="AX153" s="200">
        <f>+SUM(Roc_InfraMR[[#This Row],[B.03.1 - Parque de Coches Motores Motrices Remolcados]:[B.03.3 - Parque de Coches Motores Motrices Cabina]])</f>
        <v>0</v>
      </c>
      <c r="AY153" s="1">
        <v>158</v>
      </c>
      <c r="AZ153" s="1">
        <v>52</v>
      </c>
      <c r="BA153" s="1">
        <v>15</v>
      </c>
      <c r="BB153" s="1">
        <v>0</v>
      </c>
      <c r="BC153" s="200">
        <f>SUM(AY153:BB153)</f>
        <v>225</v>
      </c>
      <c r="BD153" s="356">
        <v>102</v>
      </c>
      <c r="BE153" s="1">
        <v>0</v>
      </c>
      <c r="BF153" s="1">
        <v>20</v>
      </c>
      <c r="BG153" s="235">
        <v>1676</v>
      </c>
    </row>
    <row r="154" spans="1:59">
      <c r="A154" s="1">
        <v>2005</v>
      </c>
      <c r="B154" s="1" t="s">
        <v>69</v>
      </c>
      <c r="C154" s="10">
        <v>0</v>
      </c>
      <c r="D154" s="10">
        <f t="shared" si="18"/>
        <v>148.75800000000001</v>
      </c>
      <c r="E154" s="10">
        <v>0</v>
      </c>
      <c r="F154" s="10">
        <f t="shared" si="19"/>
        <v>46.227000000000004</v>
      </c>
      <c r="G154" s="192">
        <f t="shared" si="20"/>
        <v>194.98500000000001</v>
      </c>
      <c r="H154" s="192">
        <f>+Roc_InfraMR[[#This Row],[Total Líneas de Explotación ]]</f>
        <v>194.98500000000001</v>
      </c>
      <c r="I154" s="192">
        <v>353.28400000000005</v>
      </c>
      <c r="J154" s="10">
        <f>+Roc_InfraMR[[#This Row],[A.01.2 -  Longitud de Líneas de Explotación No Electrificadas Vía Doble o Múltiple (km)]]*2+Roc_InfraMR[[#This Row],[A.01.1 -  Longitud de Líneas de Explotación No Electrificadas Vía Simple (km)]]</f>
        <v>297.51600000000002</v>
      </c>
      <c r="K154" s="10">
        <v>0</v>
      </c>
      <c r="L154" s="10">
        <f>+Roc_InfraMR[[#This Row],[A.02.2 -  Longitud de Líneas de Explotación Electrificadas Vía Doble o Múltiple (km)]]*2</f>
        <v>92.454000000000008</v>
      </c>
      <c r="M154" s="10">
        <v>0</v>
      </c>
      <c r="N154" s="192">
        <f>+Roc_InfraMR[[#This Row],[A.03.1 -  Longitud de Vías de Explotación No Electrificadas Troncales y Ramales (vía principal) (km)]]+Roc_InfraMR[[#This Row],[A.04.1 -  Longitud de Vías de Explotación Electrificadas Troncales y Ramales (vía principal) (km)]]</f>
        <v>389.97</v>
      </c>
      <c r="O154" s="192">
        <f>+Roc_InfraMR[[#This Row],[Total Vías (excluido Auxiliares)]]</f>
        <v>389.97</v>
      </c>
      <c r="P154" s="1">
        <v>61</v>
      </c>
      <c r="Q154" s="1">
        <v>5</v>
      </c>
      <c r="R154" s="1">
        <v>3</v>
      </c>
      <c r="S154" s="194">
        <f t="shared" si="21"/>
        <v>69</v>
      </c>
      <c r="T154" s="194">
        <v>69</v>
      </c>
      <c r="U154" s="1">
        <v>60</v>
      </c>
      <c r="V154" s="1">
        <v>68</v>
      </c>
      <c r="W154" s="1">
        <v>10</v>
      </c>
      <c r="X154" s="1">
        <v>23</v>
      </c>
      <c r="Y154" s="1">
        <v>0</v>
      </c>
      <c r="Z154" s="196">
        <f t="shared" si="22"/>
        <v>161</v>
      </c>
      <c r="AA154" s="1">
        <v>62</v>
      </c>
      <c r="AB154" s="1">
        <v>26</v>
      </c>
      <c r="AC154" s="1">
        <v>161</v>
      </c>
      <c r="AD154" s="196">
        <f t="shared" si="23"/>
        <v>249</v>
      </c>
      <c r="AE154" s="1">
        <v>23</v>
      </c>
      <c r="AF154" s="1">
        <v>29</v>
      </c>
      <c r="AG154" s="1">
        <v>132</v>
      </c>
      <c r="AH154" s="196">
        <f t="shared" si="24"/>
        <v>184</v>
      </c>
      <c r="AI154" s="10">
        <v>60.414999999999999</v>
      </c>
      <c r="AJ154" s="10">
        <v>0</v>
      </c>
      <c r="AK154" s="10">
        <v>166.46899999999999</v>
      </c>
      <c r="AL154" s="222">
        <f t="shared" si="25"/>
        <v>226.88399999999999</v>
      </c>
      <c r="AM154" s="1">
        <v>3</v>
      </c>
      <c r="AN154" s="1">
        <v>8</v>
      </c>
      <c r="AO154" s="1">
        <v>29</v>
      </c>
      <c r="AP154" s="200">
        <f t="shared" si="26"/>
        <v>40</v>
      </c>
      <c r="AQ154" s="1">
        <v>113</v>
      </c>
      <c r="AR154" s="1">
        <v>58</v>
      </c>
      <c r="AS154" s="1">
        <v>39</v>
      </c>
      <c r="AT154" s="200">
        <f>+Roc_InfraMR[[#This Row],[B.02.3 - Parque de Coches Eléctricos Motrices Tipo R]]+Roc_InfraMR[[#This Row],[B.02.2 - Parque de Coches Eléctricos Motrices Remolcados Tipo R]]+Roc_InfraMR[[#This Row],[B.02.1 - Parque de Coches Eléctricos Motrices]]</f>
        <v>210</v>
      </c>
      <c r="AU154" s="1">
        <v>0</v>
      </c>
      <c r="AV154" s="1">
        <v>0</v>
      </c>
      <c r="AW154" s="1">
        <v>0</v>
      </c>
      <c r="AX154" s="200">
        <f>+SUM(Roc_InfraMR[[#This Row],[B.03.1 - Parque de Coches Motores Motrices Remolcados]:[B.03.3 - Parque de Coches Motores Motrices Cabina]])</f>
        <v>0</v>
      </c>
      <c r="AY154" s="1">
        <v>158</v>
      </c>
      <c r="AZ154" s="1">
        <v>52</v>
      </c>
      <c r="BA154" s="1">
        <v>15</v>
      </c>
      <c r="BB154" s="1">
        <v>0</v>
      </c>
      <c r="BC154" s="200">
        <f>SUM(AY154:BB154)</f>
        <v>225</v>
      </c>
      <c r="BD154" s="356">
        <v>102</v>
      </c>
      <c r="BE154" s="1">
        <v>0</v>
      </c>
      <c r="BF154" s="1">
        <v>20</v>
      </c>
      <c r="BG154" s="235">
        <v>1676</v>
      </c>
    </row>
    <row r="155" spans="1:59">
      <c r="A155" s="1">
        <v>2005</v>
      </c>
      <c r="B155" s="1" t="s">
        <v>70</v>
      </c>
      <c r="C155" s="10">
        <v>0</v>
      </c>
      <c r="D155" s="10">
        <f t="shared" si="18"/>
        <v>148.75800000000001</v>
      </c>
      <c r="E155" s="10">
        <v>0</v>
      </c>
      <c r="F155" s="10">
        <f t="shared" si="19"/>
        <v>46.227000000000004</v>
      </c>
      <c r="G155" s="192">
        <f t="shared" si="20"/>
        <v>194.98500000000001</v>
      </c>
      <c r="H155" s="192">
        <f>+Roc_InfraMR[[#This Row],[Total Líneas de Explotación ]]</f>
        <v>194.98500000000001</v>
      </c>
      <c r="I155" s="192">
        <v>353.28400000000005</v>
      </c>
      <c r="J155" s="10">
        <f>+Roc_InfraMR[[#This Row],[A.01.2 -  Longitud de Líneas de Explotación No Electrificadas Vía Doble o Múltiple (km)]]*2+Roc_InfraMR[[#This Row],[A.01.1 -  Longitud de Líneas de Explotación No Electrificadas Vía Simple (km)]]</f>
        <v>297.51600000000002</v>
      </c>
      <c r="K155" s="10">
        <v>0</v>
      </c>
      <c r="L155" s="10">
        <f>+Roc_InfraMR[[#This Row],[A.02.2 -  Longitud de Líneas de Explotación Electrificadas Vía Doble o Múltiple (km)]]*2</f>
        <v>92.454000000000008</v>
      </c>
      <c r="M155" s="10">
        <v>0</v>
      </c>
      <c r="N155" s="192">
        <f>+Roc_InfraMR[[#This Row],[A.03.1 -  Longitud de Vías de Explotación No Electrificadas Troncales y Ramales (vía principal) (km)]]+Roc_InfraMR[[#This Row],[A.04.1 -  Longitud de Vías de Explotación Electrificadas Troncales y Ramales (vía principal) (km)]]</f>
        <v>389.97</v>
      </c>
      <c r="O155" s="192">
        <f>+Roc_InfraMR[[#This Row],[Total Vías (excluido Auxiliares)]]</f>
        <v>389.97</v>
      </c>
      <c r="P155" s="1">
        <v>61</v>
      </c>
      <c r="Q155" s="1">
        <v>5</v>
      </c>
      <c r="R155" s="1">
        <v>3</v>
      </c>
      <c r="S155" s="194">
        <f t="shared" si="21"/>
        <v>69</v>
      </c>
      <c r="T155" s="194">
        <v>69</v>
      </c>
      <c r="U155" s="1">
        <v>60</v>
      </c>
      <c r="V155" s="1">
        <v>68</v>
      </c>
      <c r="W155" s="1">
        <v>10</v>
      </c>
      <c r="X155" s="1">
        <v>23</v>
      </c>
      <c r="Y155" s="1">
        <v>0</v>
      </c>
      <c r="Z155" s="196">
        <f t="shared" si="22"/>
        <v>161</v>
      </c>
      <c r="AA155" s="1">
        <v>62</v>
      </c>
      <c r="AB155" s="1">
        <v>26</v>
      </c>
      <c r="AC155" s="1">
        <v>161</v>
      </c>
      <c r="AD155" s="196">
        <f t="shared" si="23"/>
        <v>249</v>
      </c>
      <c r="AE155" s="1">
        <v>23</v>
      </c>
      <c r="AF155" s="1">
        <v>29</v>
      </c>
      <c r="AG155" s="1">
        <v>132</v>
      </c>
      <c r="AH155" s="196">
        <f t="shared" si="24"/>
        <v>184</v>
      </c>
      <c r="AI155" s="10">
        <v>60.414999999999999</v>
      </c>
      <c r="AJ155" s="10">
        <v>0</v>
      </c>
      <c r="AK155" s="10">
        <v>166.46899999999999</v>
      </c>
      <c r="AL155" s="222">
        <f t="shared" si="25"/>
        <v>226.88399999999999</v>
      </c>
      <c r="AM155" s="1">
        <v>3</v>
      </c>
      <c r="AN155" s="1">
        <v>8</v>
      </c>
      <c r="AO155" s="1">
        <v>29</v>
      </c>
      <c r="AP155" s="200">
        <f t="shared" si="26"/>
        <v>40</v>
      </c>
      <c r="AQ155" s="1">
        <v>113</v>
      </c>
      <c r="AR155" s="1">
        <v>58</v>
      </c>
      <c r="AS155" s="1">
        <v>39</v>
      </c>
      <c r="AT155" s="200">
        <f>+Roc_InfraMR[[#This Row],[B.02.3 - Parque de Coches Eléctricos Motrices Tipo R]]+Roc_InfraMR[[#This Row],[B.02.2 - Parque de Coches Eléctricos Motrices Remolcados Tipo R]]+Roc_InfraMR[[#This Row],[B.02.1 - Parque de Coches Eléctricos Motrices]]</f>
        <v>210</v>
      </c>
      <c r="AU155" s="1">
        <v>0</v>
      </c>
      <c r="AV155" s="1">
        <v>0</v>
      </c>
      <c r="AW155" s="1">
        <v>0</v>
      </c>
      <c r="AX155" s="200">
        <f>+SUM(Roc_InfraMR[[#This Row],[B.03.1 - Parque de Coches Motores Motrices Remolcados]:[B.03.3 - Parque de Coches Motores Motrices Cabina]])</f>
        <v>0</v>
      </c>
      <c r="AY155" s="1">
        <v>158</v>
      </c>
      <c r="AZ155" s="1">
        <v>52</v>
      </c>
      <c r="BA155" s="1">
        <v>15</v>
      </c>
      <c r="BB155" s="1">
        <v>0</v>
      </c>
      <c r="BC155" s="200">
        <f>SUM(AY155:BB155)</f>
        <v>225</v>
      </c>
      <c r="BD155" s="356">
        <v>102</v>
      </c>
      <c r="BE155" s="1">
        <v>0</v>
      </c>
      <c r="BF155" s="1">
        <v>20</v>
      </c>
      <c r="BG155" s="235">
        <v>1676</v>
      </c>
    </row>
    <row r="156" spans="1:59">
      <c r="A156" s="1">
        <v>2005</v>
      </c>
      <c r="B156" s="1" t="s">
        <v>71</v>
      </c>
      <c r="C156" s="10">
        <v>0</v>
      </c>
      <c r="D156" s="10">
        <f t="shared" si="18"/>
        <v>148.75800000000001</v>
      </c>
      <c r="E156" s="10">
        <v>0</v>
      </c>
      <c r="F156" s="10">
        <f t="shared" si="19"/>
        <v>46.227000000000004</v>
      </c>
      <c r="G156" s="192">
        <f t="shared" si="20"/>
        <v>194.98500000000001</v>
      </c>
      <c r="H156" s="192">
        <f>+Roc_InfraMR[[#This Row],[Total Líneas de Explotación ]]</f>
        <v>194.98500000000001</v>
      </c>
      <c r="I156" s="192">
        <v>353.28400000000005</v>
      </c>
      <c r="J156" s="10">
        <f>+Roc_InfraMR[[#This Row],[A.01.2 -  Longitud de Líneas de Explotación No Electrificadas Vía Doble o Múltiple (km)]]*2+Roc_InfraMR[[#This Row],[A.01.1 -  Longitud de Líneas de Explotación No Electrificadas Vía Simple (km)]]</f>
        <v>297.51600000000002</v>
      </c>
      <c r="K156" s="10">
        <v>0</v>
      </c>
      <c r="L156" s="10">
        <f>+Roc_InfraMR[[#This Row],[A.02.2 -  Longitud de Líneas de Explotación Electrificadas Vía Doble o Múltiple (km)]]*2</f>
        <v>92.454000000000008</v>
      </c>
      <c r="M156" s="10">
        <v>0</v>
      </c>
      <c r="N156" s="192">
        <f>+Roc_InfraMR[[#This Row],[A.03.1 -  Longitud de Vías de Explotación No Electrificadas Troncales y Ramales (vía principal) (km)]]+Roc_InfraMR[[#This Row],[A.04.1 -  Longitud de Vías de Explotación Electrificadas Troncales y Ramales (vía principal) (km)]]</f>
        <v>389.97</v>
      </c>
      <c r="O156" s="192">
        <f>+Roc_InfraMR[[#This Row],[Total Vías (excluido Auxiliares)]]</f>
        <v>389.97</v>
      </c>
      <c r="P156" s="1">
        <v>61</v>
      </c>
      <c r="Q156" s="1">
        <v>5</v>
      </c>
      <c r="R156" s="1">
        <v>3</v>
      </c>
      <c r="S156" s="194">
        <f t="shared" si="21"/>
        <v>69</v>
      </c>
      <c r="T156" s="194">
        <v>69</v>
      </c>
      <c r="U156" s="1">
        <v>60</v>
      </c>
      <c r="V156" s="1">
        <v>68</v>
      </c>
      <c r="W156" s="1">
        <v>10</v>
      </c>
      <c r="X156" s="1">
        <v>23</v>
      </c>
      <c r="Y156" s="1">
        <v>0</v>
      </c>
      <c r="Z156" s="196">
        <f t="shared" si="22"/>
        <v>161</v>
      </c>
      <c r="AA156" s="1">
        <v>62</v>
      </c>
      <c r="AB156" s="1">
        <v>26</v>
      </c>
      <c r="AC156" s="1">
        <v>161</v>
      </c>
      <c r="AD156" s="196">
        <f t="shared" si="23"/>
        <v>249</v>
      </c>
      <c r="AE156" s="1">
        <v>23</v>
      </c>
      <c r="AF156" s="1">
        <v>29</v>
      </c>
      <c r="AG156" s="1">
        <v>132</v>
      </c>
      <c r="AH156" s="196">
        <f t="shared" si="24"/>
        <v>184</v>
      </c>
      <c r="AI156" s="10">
        <v>60.414999999999999</v>
      </c>
      <c r="AJ156" s="10">
        <v>0</v>
      </c>
      <c r="AK156" s="10">
        <v>166.46899999999999</v>
      </c>
      <c r="AL156" s="222">
        <f t="shared" si="25"/>
        <v>226.88399999999999</v>
      </c>
      <c r="AM156" s="1">
        <v>3</v>
      </c>
      <c r="AN156" s="1">
        <v>8</v>
      </c>
      <c r="AO156" s="1">
        <v>29</v>
      </c>
      <c r="AP156" s="200">
        <f t="shared" si="26"/>
        <v>40</v>
      </c>
      <c r="AQ156" s="1">
        <v>113</v>
      </c>
      <c r="AR156" s="1">
        <v>58</v>
      </c>
      <c r="AS156" s="1">
        <v>39</v>
      </c>
      <c r="AT156" s="200">
        <f>+Roc_InfraMR[[#This Row],[B.02.3 - Parque de Coches Eléctricos Motrices Tipo R]]+Roc_InfraMR[[#This Row],[B.02.2 - Parque de Coches Eléctricos Motrices Remolcados Tipo R]]+Roc_InfraMR[[#This Row],[B.02.1 - Parque de Coches Eléctricos Motrices]]</f>
        <v>210</v>
      </c>
      <c r="AU156" s="1">
        <v>0</v>
      </c>
      <c r="AV156" s="1">
        <v>0</v>
      </c>
      <c r="AW156" s="1">
        <v>0</v>
      </c>
      <c r="AX156" s="200">
        <f>+SUM(Roc_InfraMR[[#This Row],[B.03.1 - Parque de Coches Motores Motrices Remolcados]:[B.03.3 - Parque de Coches Motores Motrices Cabina]])</f>
        <v>0</v>
      </c>
      <c r="AY156" s="1">
        <v>158</v>
      </c>
      <c r="AZ156" s="1">
        <v>52</v>
      </c>
      <c r="BA156" s="1">
        <v>15</v>
      </c>
      <c r="BB156" s="1">
        <v>0</v>
      </c>
      <c r="BC156" s="200">
        <f>SUM(AY156:BB156)</f>
        <v>225</v>
      </c>
      <c r="BD156" s="356">
        <v>102</v>
      </c>
      <c r="BE156" s="1">
        <v>0</v>
      </c>
      <c r="BF156" s="1">
        <v>20</v>
      </c>
      <c r="BG156" s="235">
        <v>1676</v>
      </c>
    </row>
    <row r="157" spans="1:59">
      <c r="A157" s="1">
        <v>2005</v>
      </c>
      <c r="B157" s="1" t="s">
        <v>72</v>
      </c>
      <c r="C157" s="10">
        <v>0</v>
      </c>
      <c r="D157" s="10">
        <f t="shared" si="18"/>
        <v>148.75800000000001</v>
      </c>
      <c r="E157" s="10">
        <v>0</v>
      </c>
      <c r="F157" s="10">
        <f t="shared" si="19"/>
        <v>46.227000000000004</v>
      </c>
      <c r="G157" s="192">
        <f t="shared" si="20"/>
        <v>194.98500000000001</v>
      </c>
      <c r="H157" s="192">
        <f>+Roc_InfraMR[[#This Row],[Total Líneas de Explotación ]]</f>
        <v>194.98500000000001</v>
      </c>
      <c r="I157" s="192">
        <v>353.28400000000005</v>
      </c>
      <c r="J157" s="10">
        <f>+Roc_InfraMR[[#This Row],[A.01.2 -  Longitud de Líneas de Explotación No Electrificadas Vía Doble o Múltiple (km)]]*2+Roc_InfraMR[[#This Row],[A.01.1 -  Longitud de Líneas de Explotación No Electrificadas Vía Simple (km)]]</f>
        <v>297.51600000000002</v>
      </c>
      <c r="K157" s="10">
        <v>0</v>
      </c>
      <c r="L157" s="10">
        <f>+Roc_InfraMR[[#This Row],[A.02.2 -  Longitud de Líneas de Explotación Electrificadas Vía Doble o Múltiple (km)]]*2</f>
        <v>92.454000000000008</v>
      </c>
      <c r="M157" s="10">
        <v>0</v>
      </c>
      <c r="N157" s="192">
        <f>+Roc_InfraMR[[#This Row],[A.03.1 -  Longitud de Vías de Explotación No Electrificadas Troncales y Ramales (vía principal) (km)]]+Roc_InfraMR[[#This Row],[A.04.1 -  Longitud de Vías de Explotación Electrificadas Troncales y Ramales (vía principal) (km)]]</f>
        <v>389.97</v>
      </c>
      <c r="O157" s="192">
        <f>+Roc_InfraMR[[#This Row],[Total Vías (excluido Auxiliares)]]</f>
        <v>389.97</v>
      </c>
      <c r="P157" s="1">
        <v>61</v>
      </c>
      <c r="Q157" s="1">
        <v>5</v>
      </c>
      <c r="R157" s="1">
        <v>3</v>
      </c>
      <c r="S157" s="194">
        <f t="shared" si="21"/>
        <v>69</v>
      </c>
      <c r="T157" s="194">
        <v>69</v>
      </c>
      <c r="U157" s="1">
        <v>60</v>
      </c>
      <c r="V157" s="1">
        <v>68</v>
      </c>
      <c r="W157" s="1">
        <v>10</v>
      </c>
      <c r="X157" s="1">
        <v>23</v>
      </c>
      <c r="Y157" s="1">
        <v>0</v>
      </c>
      <c r="Z157" s="196">
        <f t="shared" si="22"/>
        <v>161</v>
      </c>
      <c r="AA157" s="1">
        <v>62</v>
      </c>
      <c r="AB157" s="1">
        <v>26</v>
      </c>
      <c r="AC157" s="1">
        <v>161</v>
      </c>
      <c r="AD157" s="196">
        <f t="shared" si="23"/>
        <v>249</v>
      </c>
      <c r="AE157" s="1">
        <v>23</v>
      </c>
      <c r="AF157" s="1">
        <v>29</v>
      </c>
      <c r="AG157" s="1">
        <v>132</v>
      </c>
      <c r="AH157" s="196">
        <f t="shared" si="24"/>
        <v>184</v>
      </c>
      <c r="AI157" s="10">
        <v>60.414999999999999</v>
      </c>
      <c r="AJ157" s="10">
        <v>0</v>
      </c>
      <c r="AK157" s="10">
        <v>166.46899999999999</v>
      </c>
      <c r="AL157" s="222">
        <f t="shared" si="25"/>
        <v>226.88399999999999</v>
      </c>
      <c r="AM157" s="1">
        <v>3</v>
      </c>
      <c r="AN157" s="1">
        <v>8</v>
      </c>
      <c r="AO157" s="1">
        <v>29</v>
      </c>
      <c r="AP157" s="200">
        <f t="shared" si="26"/>
        <v>40</v>
      </c>
      <c r="AQ157" s="1">
        <v>113</v>
      </c>
      <c r="AR157" s="1">
        <v>58</v>
      </c>
      <c r="AS157" s="1">
        <v>39</v>
      </c>
      <c r="AT157" s="200">
        <f>+Roc_InfraMR[[#This Row],[B.02.3 - Parque de Coches Eléctricos Motrices Tipo R]]+Roc_InfraMR[[#This Row],[B.02.2 - Parque de Coches Eléctricos Motrices Remolcados Tipo R]]+Roc_InfraMR[[#This Row],[B.02.1 - Parque de Coches Eléctricos Motrices]]</f>
        <v>210</v>
      </c>
      <c r="AU157" s="1">
        <v>0</v>
      </c>
      <c r="AV157" s="1">
        <v>0</v>
      </c>
      <c r="AW157" s="1">
        <v>0</v>
      </c>
      <c r="AX157" s="200">
        <f>+SUM(Roc_InfraMR[[#This Row],[B.03.1 - Parque de Coches Motores Motrices Remolcados]:[B.03.3 - Parque de Coches Motores Motrices Cabina]])</f>
        <v>0</v>
      </c>
      <c r="AY157" s="1">
        <v>158</v>
      </c>
      <c r="AZ157" s="1">
        <v>52</v>
      </c>
      <c r="BA157" s="1">
        <v>15</v>
      </c>
      <c r="BB157" s="1">
        <v>0</v>
      </c>
      <c r="BC157" s="200">
        <f>SUM(AY157:BB157)</f>
        <v>225</v>
      </c>
      <c r="BD157" s="356">
        <v>102</v>
      </c>
      <c r="BE157" s="1">
        <v>0</v>
      </c>
      <c r="BF157" s="1">
        <v>20</v>
      </c>
      <c r="BG157" s="235">
        <v>1676</v>
      </c>
    </row>
    <row r="158" spans="1:59">
      <c r="A158" s="1">
        <v>2006</v>
      </c>
      <c r="B158" s="1" t="s">
        <v>61</v>
      </c>
      <c r="C158" s="10">
        <v>0</v>
      </c>
      <c r="D158" s="10">
        <f t="shared" si="18"/>
        <v>148.75800000000001</v>
      </c>
      <c r="E158" s="10">
        <v>0</v>
      </c>
      <c r="F158" s="10">
        <f t="shared" si="19"/>
        <v>46.227000000000004</v>
      </c>
      <c r="G158" s="192">
        <f t="shared" si="20"/>
        <v>194.98500000000001</v>
      </c>
      <c r="H158" s="192">
        <f>+Roc_InfraMR[[#This Row],[Total Líneas de Explotación ]]</f>
        <v>194.98500000000001</v>
      </c>
      <c r="I158" s="192">
        <v>353.28400000000005</v>
      </c>
      <c r="J158" s="10">
        <f>+Roc_InfraMR[[#This Row],[A.01.2 -  Longitud de Líneas de Explotación No Electrificadas Vía Doble o Múltiple (km)]]*2+Roc_InfraMR[[#This Row],[A.01.1 -  Longitud de Líneas de Explotación No Electrificadas Vía Simple (km)]]</f>
        <v>297.51600000000002</v>
      </c>
      <c r="K158" s="10">
        <v>0</v>
      </c>
      <c r="L158" s="10">
        <f>+Roc_InfraMR[[#This Row],[A.02.2 -  Longitud de Líneas de Explotación Electrificadas Vía Doble o Múltiple (km)]]*2</f>
        <v>92.454000000000008</v>
      </c>
      <c r="M158" s="10">
        <v>0</v>
      </c>
      <c r="N158" s="192">
        <f>+Roc_InfraMR[[#This Row],[A.03.1 -  Longitud de Vías de Explotación No Electrificadas Troncales y Ramales (vía principal) (km)]]+Roc_InfraMR[[#This Row],[A.04.1 -  Longitud de Vías de Explotación Electrificadas Troncales y Ramales (vía principal) (km)]]</f>
        <v>389.97</v>
      </c>
      <c r="O158" s="192">
        <f>+Roc_InfraMR[[#This Row],[Total Vías (excluido Auxiliares)]]</f>
        <v>389.97</v>
      </c>
      <c r="P158" s="1">
        <v>61</v>
      </c>
      <c r="Q158" s="1">
        <v>5</v>
      </c>
      <c r="R158" s="1">
        <v>3</v>
      </c>
      <c r="S158" s="194">
        <f t="shared" si="21"/>
        <v>69</v>
      </c>
      <c r="T158" s="194">
        <v>69</v>
      </c>
      <c r="U158" s="1">
        <v>60</v>
      </c>
      <c r="V158" s="1">
        <v>68</v>
      </c>
      <c r="W158" s="1">
        <v>10</v>
      </c>
      <c r="X158" s="1">
        <v>23</v>
      </c>
      <c r="Y158" s="1">
        <v>0</v>
      </c>
      <c r="Z158" s="196">
        <f t="shared" si="22"/>
        <v>161</v>
      </c>
      <c r="AA158" s="1">
        <v>62</v>
      </c>
      <c r="AB158" s="1">
        <v>26</v>
      </c>
      <c r="AC158" s="1">
        <v>161</v>
      </c>
      <c r="AD158" s="196">
        <f t="shared" si="23"/>
        <v>249</v>
      </c>
      <c r="AE158" s="1">
        <v>23</v>
      </c>
      <c r="AF158" s="1">
        <v>29</v>
      </c>
      <c r="AG158" s="1">
        <v>132</v>
      </c>
      <c r="AH158" s="196">
        <f t="shared" si="24"/>
        <v>184</v>
      </c>
      <c r="AI158" s="10">
        <v>60.414999999999999</v>
      </c>
      <c r="AJ158" s="10">
        <v>0</v>
      </c>
      <c r="AK158" s="10">
        <v>166.46899999999999</v>
      </c>
      <c r="AL158" s="222">
        <f t="shared" si="25"/>
        <v>226.88399999999999</v>
      </c>
      <c r="AM158" s="1">
        <v>3</v>
      </c>
      <c r="AN158" s="1">
        <v>8</v>
      </c>
      <c r="AO158" s="1">
        <v>29</v>
      </c>
      <c r="AP158" s="200">
        <f t="shared" si="26"/>
        <v>40</v>
      </c>
      <c r="AQ158" s="1">
        <v>113</v>
      </c>
      <c r="AR158" s="1">
        <v>58</v>
      </c>
      <c r="AS158" s="1">
        <v>39</v>
      </c>
      <c r="AT158" s="200">
        <f>+Roc_InfraMR[[#This Row],[B.02.3 - Parque de Coches Eléctricos Motrices Tipo R]]+Roc_InfraMR[[#This Row],[B.02.2 - Parque de Coches Eléctricos Motrices Remolcados Tipo R]]+Roc_InfraMR[[#This Row],[B.02.1 - Parque de Coches Eléctricos Motrices]]</f>
        <v>210</v>
      </c>
      <c r="AU158" s="1">
        <v>0</v>
      </c>
      <c r="AV158" s="1">
        <v>0</v>
      </c>
      <c r="AW158" s="1">
        <v>0</v>
      </c>
      <c r="AX158" s="200">
        <f>+SUM(Roc_InfraMR[[#This Row],[B.03.1 - Parque de Coches Motores Motrices Remolcados]:[B.03.3 - Parque de Coches Motores Motrices Cabina]])</f>
        <v>0</v>
      </c>
      <c r="AY158" s="1">
        <v>158</v>
      </c>
      <c r="AZ158" s="1">
        <v>52</v>
      </c>
      <c r="BA158" s="1">
        <v>15</v>
      </c>
      <c r="BB158" s="1">
        <v>0</v>
      </c>
      <c r="BC158" s="200">
        <f>SUM(AY158:BB158)</f>
        <v>225</v>
      </c>
      <c r="BD158" s="356">
        <v>102</v>
      </c>
      <c r="BE158" s="1">
        <v>0</v>
      </c>
      <c r="BF158" s="1">
        <v>20</v>
      </c>
      <c r="BG158" s="235">
        <v>1676</v>
      </c>
    </row>
    <row r="159" spans="1:59">
      <c r="A159" s="1">
        <v>2006</v>
      </c>
      <c r="B159" s="1" t="s">
        <v>62</v>
      </c>
      <c r="C159" s="10">
        <v>0</v>
      </c>
      <c r="D159" s="10">
        <f t="shared" si="18"/>
        <v>148.75800000000001</v>
      </c>
      <c r="E159" s="10">
        <v>0</v>
      </c>
      <c r="F159" s="10">
        <f t="shared" si="19"/>
        <v>46.227000000000004</v>
      </c>
      <c r="G159" s="192">
        <f t="shared" si="20"/>
        <v>194.98500000000001</v>
      </c>
      <c r="H159" s="192">
        <f>+Roc_InfraMR[[#This Row],[Total Líneas de Explotación ]]</f>
        <v>194.98500000000001</v>
      </c>
      <c r="I159" s="192">
        <v>353.28400000000005</v>
      </c>
      <c r="J159" s="10">
        <f>+Roc_InfraMR[[#This Row],[A.01.2 -  Longitud de Líneas de Explotación No Electrificadas Vía Doble o Múltiple (km)]]*2+Roc_InfraMR[[#This Row],[A.01.1 -  Longitud de Líneas de Explotación No Electrificadas Vía Simple (km)]]</f>
        <v>297.51600000000002</v>
      </c>
      <c r="K159" s="10">
        <v>0</v>
      </c>
      <c r="L159" s="10">
        <f>+Roc_InfraMR[[#This Row],[A.02.2 -  Longitud de Líneas de Explotación Electrificadas Vía Doble o Múltiple (km)]]*2</f>
        <v>92.454000000000008</v>
      </c>
      <c r="M159" s="10">
        <v>0</v>
      </c>
      <c r="N159" s="192">
        <f>+Roc_InfraMR[[#This Row],[A.03.1 -  Longitud de Vías de Explotación No Electrificadas Troncales y Ramales (vía principal) (km)]]+Roc_InfraMR[[#This Row],[A.04.1 -  Longitud de Vías de Explotación Electrificadas Troncales y Ramales (vía principal) (km)]]</f>
        <v>389.97</v>
      </c>
      <c r="O159" s="192">
        <f>+Roc_InfraMR[[#This Row],[Total Vías (excluido Auxiliares)]]</f>
        <v>389.97</v>
      </c>
      <c r="P159" s="1">
        <v>61</v>
      </c>
      <c r="Q159" s="1">
        <v>5</v>
      </c>
      <c r="R159" s="1">
        <v>3</v>
      </c>
      <c r="S159" s="194">
        <f t="shared" si="21"/>
        <v>69</v>
      </c>
      <c r="T159" s="194">
        <v>69</v>
      </c>
      <c r="U159" s="1">
        <v>60</v>
      </c>
      <c r="V159" s="1">
        <v>68</v>
      </c>
      <c r="W159" s="1">
        <v>10</v>
      </c>
      <c r="X159" s="1">
        <v>23</v>
      </c>
      <c r="Y159" s="1">
        <v>0</v>
      </c>
      <c r="Z159" s="196">
        <f t="shared" si="22"/>
        <v>161</v>
      </c>
      <c r="AA159" s="1">
        <v>62</v>
      </c>
      <c r="AB159" s="1">
        <v>26</v>
      </c>
      <c r="AC159" s="1">
        <v>161</v>
      </c>
      <c r="AD159" s="196">
        <f t="shared" si="23"/>
        <v>249</v>
      </c>
      <c r="AE159" s="1">
        <v>23</v>
      </c>
      <c r="AF159" s="1">
        <v>29</v>
      </c>
      <c r="AG159" s="1">
        <v>132</v>
      </c>
      <c r="AH159" s="196">
        <f t="shared" si="24"/>
        <v>184</v>
      </c>
      <c r="AI159" s="10">
        <v>60.414999999999999</v>
      </c>
      <c r="AJ159" s="10">
        <v>0</v>
      </c>
      <c r="AK159" s="10">
        <v>166.46899999999999</v>
      </c>
      <c r="AL159" s="222">
        <f t="shared" si="25"/>
        <v>226.88399999999999</v>
      </c>
      <c r="AM159" s="1">
        <v>3</v>
      </c>
      <c r="AN159" s="1">
        <v>8</v>
      </c>
      <c r="AO159" s="1">
        <v>29</v>
      </c>
      <c r="AP159" s="200">
        <f t="shared" si="26"/>
        <v>40</v>
      </c>
      <c r="AQ159" s="1">
        <v>113</v>
      </c>
      <c r="AR159" s="1">
        <v>58</v>
      </c>
      <c r="AS159" s="1">
        <v>39</v>
      </c>
      <c r="AT159" s="200">
        <f>+Roc_InfraMR[[#This Row],[B.02.3 - Parque de Coches Eléctricos Motrices Tipo R]]+Roc_InfraMR[[#This Row],[B.02.2 - Parque de Coches Eléctricos Motrices Remolcados Tipo R]]+Roc_InfraMR[[#This Row],[B.02.1 - Parque de Coches Eléctricos Motrices]]</f>
        <v>210</v>
      </c>
      <c r="AU159" s="1">
        <v>0</v>
      </c>
      <c r="AV159" s="1">
        <v>0</v>
      </c>
      <c r="AW159" s="1">
        <v>0</v>
      </c>
      <c r="AX159" s="200">
        <f>+SUM(Roc_InfraMR[[#This Row],[B.03.1 - Parque de Coches Motores Motrices Remolcados]:[B.03.3 - Parque de Coches Motores Motrices Cabina]])</f>
        <v>0</v>
      </c>
      <c r="AY159" s="1">
        <v>158</v>
      </c>
      <c r="AZ159" s="1">
        <v>52</v>
      </c>
      <c r="BA159" s="1">
        <v>15</v>
      </c>
      <c r="BB159" s="1">
        <v>0</v>
      </c>
      <c r="BC159" s="200">
        <f>SUM(AY159:BB159)</f>
        <v>225</v>
      </c>
      <c r="BD159" s="356">
        <v>102</v>
      </c>
      <c r="BE159" s="1">
        <v>0</v>
      </c>
      <c r="BF159" s="1">
        <v>20</v>
      </c>
      <c r="BG159" s="235">
        <v>1676</v>
      </c>
    </row>
    <row r="160" spans="1:59">
      <c r="A160" s="1">
        <v>2006</v>
      </c>
      <c r="B160" s="1" t="s">
        <v>63</v>
      </c>
      <c r="C160" s="10">
        <v>0</v>
      </c>
      <c r="D160" s="10">
        <f t="shared" si="18"/>
        <v>148.75800000000001</v>
      </c>
      <c r="E160" s="10">
        <v>0</v>
      </c>
      <c r="F160" s="10">
        <f t="shared" si="19"/>
        <v>46.227000000000004</v>
      </c>
      <c r="G160" s="192">
        <f t="shared" si="20"/>
        <v>194.98500000000001</v>
      </c>
      <c r="H160" s="192">
        <f>+Roc_InfraMR[[#This Row],[Total Líneas de Explotación ]]</f>
        <v>194.98500000000001</v>
      </c>
      <c r="I160" s="192">
        <v>353.28400000000005</v>
      </c>
      <c r="J160" s="10">
        <f>+Roc_InfraMR[[#This Row],[A.01.2 -  Longitud de Líneas de Explotación No Electrificadas Vía Doble o Múltiple (km)]]*2+Roc_InfraMR[[#This Row],[A.01.1 -  Longitud de Líneas de Explotación No Electrificadas Vía Simple (km)]]</f>
        <v>297.51600000000002</v>
      </c>
      <c r="K160" s="10">
        <v>0</v>
      </c>
      <c r="L160" s="10">
        <f>+Roc_InfraMR[[#This Row],[A.02.2 -  Longitud de Líneas de Explotación Electrificadas Vía Doble o Múltiple (km)]]*2</f>
        <v>92.454000000000008</v>
      </c>
      <c r="M160" s="10">
        <v>0</v>
      </c>
      <c r="N160" s="192">
        <f>+Roc_InfraMR[[#This Row],[A.03.1 -  Longitud de Vías de Explotación No Electrificadas Troncales y Ramales (vía principal) (km)]]+Roc_InfraMR[[#This Row],[A.04.1 -  Longitud de Vías de Explotación Electrificadas Troncales y Ramales (vía principal) (km)]]</f>
        <v>389.97</v>
      </c>
      <c r="O160" s="192">
        <f>+Roc_InfraMR[[#This Row],[Total Vías (excluido Auxiliares)]]</f>
        <v>389.97</v>
      </c>
      <c r="P160" s="1">
        <v>61</v>
      </c>
      <c r="Q160" s="1">
        <v>5</v>
      </c>
      <c r="R160" s="1">
        <v>3</v>
      </c>
      <c r="S160" s="194">
        <f t="shared" si="21"/>
        <v>69</v>
      </c>
      <c r="T160" s="194">
        <v>69</v>
      </c>
      <c r="U160" s="1">
        <v>60</v>
      </c>
      <c r="V160" s="1">
        <v>68</v>
      </c>
      <c r="W160" s="1">
        <v>10</v>
      </c>
      <c r="X160" s="1">
        <v>23</v>
      </c>
      <c r="Y160" s="1">
        <v>0</v>
      </c>
      <c r="Z160" s="196">
        <f t="shared" si="22"/>
        <v>161</v>
      </c>
      <c r="AA160" s="1">
        <v>62</v>
      </c>
      <c r="AB160" s="1">
        <v>26</v>
      </c>
      <c r="AC160" s="1">
        <v>161</v>
      </c>
      <c r="AD160" s="196">
        <f t="shared" si="23"/>
        <v>249</v>
      </c>
      <c r="AE160" s="1">
        <v>23</v>
      </c>
      <c r="AF160" s="1">
        <v>29</v>
      </c>
      <c r="AG160" s="1">
        <v>132</v>
      </c>
      <c r="AH160" s="196">
        <f t="shared" si="24"/>
        <v>184</v>
      </c>
      <c r="AI160" s="10">
        <v>60.414999999999999</v>
      </c>
      <c r="AJ160" s="10">
        <v>0</v>
      </c>
      <c r="AK160" s="10">
        <v>166.46899999999999</v>
      </c>
      <c r="AL160" s="222">
        <f t="shared" si="25"/>
        <v>226.88399999999999</v>
      </c>
      <c r="AM160" s="1">
        <v>3</v>
      </c>
      <c r="AN160" s="1">
        <v>8</v>
      </c>
      <c r="AO160" s="1">
        <v>29</v>
      </c>
      <c r="AP160" s="200">
        <f t="shared" si="26"/>
        <v>40</v>
      </c>
      <c r="AQ160" s="1">
        <v>113</v>
      </c>
      <c r="AR160" s="1">
        <v>58</v>
      </c>
      <c r="AS160" s="1">
        <v>39</v>
      </c>
      <c r="AT160" s="200">
        <f>+Roc_InfraMR[[#This Row],[B.02.3 - Parque de Coches Eléctricos Motrices Tipo R]]+Roc_InfraMR[[#This Row],[B.02.2 - Parque de Coches Eléctricos Motrices Remolcados Tipo R]]+Roc_InfraMR[[#This Row],[B.02.1 - Parque de Coches Eléctricos Motrices]]</f>
        <v>210</v>
      </c>
      <c r="AU160" s="1">
        <v>0</v>
      </c>
      <c r="AV160" s="1">
        <v>0</v>
      </c>
      <c r="AW160" s="1">
        <v>0</v>
      </c>
      <c r="AX160" s="200">
        <f>+SUM(Roc_InfraMR[[#This Row],[B.03.1 - Parque de Coches Motores Motrices Remolcados]:[B.03.3 - Parque de Coches Motores Motrices Cabina]])</f>
        <v>0</v>
      </c>
      <c r="AY160" s="1">
        <v>158</v>
      </c>
      <c r="AZ160" s="1">
        <v>52</v>
      </c>
      <c r="BA160" s="1">
        <v>15</v>
      </c>
      <c r="BB160" s="1">
        <v>0</v>
      </c>
      <c r="BC160" s="200">
        <f>SUM(AY160:BB160)</f>
        <v>225</v>
      </c>
      <c r="BD160" s="356">
        <v>102</v>
      </c>
      <c r="BE160" s="1">
        <v>0</v>
      </c>
      <c r="BF160" s="1">
        <v>20</v>
      </c>
      <c r="BG160" s="235">
        <v>1676</v>
      </c>
    </row>
    <row r="161" spans="1:60">
      <c r="A161" s="1">
        <v>2006</v>
      </c>
      <c r="B161" s="1" t="s">
        <v>64</v>
      </c>
      <c r="C161" s="10">
        <v>0</v>
      </c>
      <c r="D161" s="10">
        <f t="shared" si="18"/>
        <v>148.75800000000001</v>
      </c>
      <c r="E161" s="10">
        <v>0</v>
      </c>
      <c r="F161" s="10">
        <f t="shared" si="19"/>
        <v>46.227000000000004</v>
      </c>
      <c r="G161" s="192">
        <f t="shared" si="20"/>
        <v>194.98500000000001</v>
      </c>
      <c r="H161" s="192">
        <f>+Roc_InfraMR[[#This Row],[Total Líneas de Explotación ]]</f>
        <v>194.98500000000001</v>
      </c>
      <c r="I161" s="192">
        <v>353.28400000000005</v>
      </c>
      <c r="J161" s="10">
        <f>+Roc_InfraMR[[#This Row],[A.01.2 -  Longitud de Líneas de Explotación No Electrificadas Vía Doble o Múltiple (km)]]*2+Roc_InfraMR[[#This Row],[A.01.1 -  Longitud de Líneas de Explotación No Electrificadas Vía Simple (km)]]</f>
        <v>297.51600000000002</v>
      </c>
      <c r="K161" s="10">
        <v>0</v>
      </c>
      <c r="L161" s="10">
        <f>+Roc_InfraMR[[#This Row],[A.02.2 -  Longitud de Líneas de Explotación Electrificadas Vía Doble o Múltiple (km)]]*2</f>
        <v>92.454000000000008</v>
      </c>
      <c r="M161" s="10">
        <v>0</v>
      </c>
      <c r="N161" s="192">
        <f>+Roc_InfraMR[[#This Row],[A.03.1 -  Longitud de Vías de Explotación No Electrificadas Troncales y Ramales (vía principal) (km)]]+Roc_InfraMR[[#This Row],[A.04.1 -  Longitud de Vías de Explotación Electrificadas Troncales y Ramales (vía principal) (km)]]</f>
        <v>389.97</v>
      </c>
      <c r="O161" s="192">
        <f>+Roc_InfraMR[[#This Row],[Total Vías (excluido Auxiliares)]]</f>
        <v>389.97</v>
      </c>
      <c r="P161" s="1">
        <v>61</v>
      </c>
      <c r="Q161" s="1">
        <v>5</v>
      </c>
      <c r="R161" s="1">
        <v>3</v>
      </c>
      <c r="S161" s="194">
        <f t="shared" si="21"/>
        <v>69</v>
      </c>
      <c r="T161" s="194">
        <v>69</v>
      </c>
      <c r="U161" s="1">
        <v>60</v>
      </c>
      <c r="V161" s="1">
        <v>68</v>
      </c>
      <c r="W161" s="1">
        <v>10</v>
      </c>
      <c r="X161" s="1">
        <v>23</v>
      </c>
      <c r="Y161" s="1">
        <v>0</v>
      </c>
      <c r="Z161" s="196">
        <f t="shared" si="22"/>
        <v>161</v>
      </c>
      <c r="AA161" s="1">
        <v>62</v>
      </c>
      <c r="AB161" s="1">
        <v>26</v>
      </c>
      <c r="AC161" s="1">
        <v>161</v>
      </c>
      <c r="AD161" s="196">
        <f t="shared" si="23"/>
        <v>249</v>
      </c>
      <c r="AE161" s="1">
        <v>23</v>
      </c>
      <c r="AF161" s="1">
        <v>29</v>
      </c>
      <c r="AG161" s="1">
        <v>132</v>
      </c>
      <c r="AH161" s="196">
        <f t="shared" si="24"/>
        <v>184</v>
      </c>
      <c r="AI161" s="10">
        <v>60.414999999999999</v>
      </c>
      <c r="AJ161" s="10">
        <v>0</v>
      </c>
      <c r="AK161" s="10">
        <v>166.46899999999999</v>
      </c>
      <c r="AL161" s="222">
        <f t="shared" si="25"/>
        <v>226.88399999999999</v>
      </c>
      <c r="AM161" s="1">
        <v>3</v>
      </c>
      <c r="AN161" s="1">
        <v>8</v>
      </c>
      <c r="AO161" s="1">
        <v>29</v>
      </c>
      <c r="AP161" s="200">
        <f t="shared" si="26"/>
        <v>40</v>
      </c>
      <c r="AQ161" s="1">
        <v>113</v>
      </c>
      <c r="AR161" s="1">
        <v>58</v>
      </c>
      <c r="AS161" s="1">
        <v>39</v>
      </c>
      <c r="AT161" s="200">
        <f>+Roc_InfraMR[[#This Row],[B.02.3 - Parque de Coches Eléctricos Motrices Tipo R]]+Roc_InfraMR[[#This Row],[B.02.2 - Parque de Coches Eléctricos Motrices Remolcados Tipo R]]+Roc_InfraMR[[#This Row],[B.02.1 - Parque de Coches Eléctricos Motrices]]</f>
        <v>210</v>
      </c>
      <c r="AU161" s="1">
        <v>0</v>
      </c>
      <c r="AV161" s="1">
        <v>0</v>
      </c>
      <c r="AW161" s="1">
        <v>0</v>
      </c>
      <c r="AX161" s="200">
        <f>+SUM(Roc_InfraMR[[#This Row],[B.03.1 - Parque de Coches Motores Motrices Remolcados]:[B.03.3 - Parque de Coches Motores Motrices Cabina]])</f>
        <v>0</v>
      </c>
      <c r="AY161" s="1">
        <v>158</v>
      </c>
      <c r="AZ161" s="1">
        <v>52</v>
      </c>
      <c r="BA161" s="1">
        <v>15</v>
      </c>
      <c r="BB161" s="1">
        <v>0</v>
      </c>
      <c r="BC161" s="200">
        <f>SUM(AY161:BB161)</f>
        <v>225</v>
      </c>
      <c r="BD161" s="356">
        <v>102</v>
      </c>
      <c r="BE161" s="1">
        <v>0</v>
      </c>
      <c r="BF161" s="1">
        <v>20</v>
      </c>
      <c r="BG161" s="235">
        <v>1676</v>
      </c>
    </row>
    <row r="162" spans="1:60">
      <c r="A162" s="1">
        <v>2006</v>
      </c>
      <c r="B162" s="1" t="s">
        <v>65</v>
      </c>
      <c r="C162" s="10">
        <v>0</v>
      </c>
      <c r="D162" s="10">
        <f t="shared" si="18"/>
        <v>148.75800000000001</v>
      </c>
      <c r="E162" s="10">
        <v>0</v>
      </c>
      <c r="F162" s="10">
        <f t="shared" si="19"/>
        <v>46.227000000000004</v>
      </c>
      <c r="G162" s="192">
        <f t="shared" si="20"/>
        <v>194.98500000000001</v>
      </c>
      <c r="H162" s="192">
        <f>+Roc_InfraMR[[#This Row],[Total Líneas de Explotación ]]</f>
        <v>194.98500000000001</v>
      </c>
      <c r="I162" s="192">
        <v>353.28400000000005</v>
      </c>
      <c r="J162" s="10">
        <f>+Roc_InfraMR[[#This Row],[A.01.2 -  Longitud de Líneas de Explotación No Electrificadas Vía Doble o Múltiple (km)]]*2+Roc_InfraMR[[#This Row],[A.01.1 -  Longitud de Líneas de Explotación No Electrificadas Vía Simple (km)]]</f>
        <v>297.51600000000002</v>
      </c>
      <c r="K162" s="10">
        <v>0</v>
      </c>
      <c r="L162" s="10">
        <f>+Roc_InfraMR[[#This Row],[A.02.2 -  Longitud de Líneas de Explotación Electrificadas Vía Doble o Múltiple (km)]]*2</f>
        <v>92.454000000000008</v>
      </c>
      <c r="M162" s="10">
        <v>0</v>
      </c>
      <c r="N162" s="192">
        <f>+Roc_InfraMR[[#This Row],[A.03.1 -  Longitud de Vías de Explotación No Electrificadas Troncales y Ramales (vía principal) (km)]]+Roc_InfraMR[[#This Row],[A.04.1 -  Longitud de Vías de Explotación Electrificadas Troncales y Ramales (vía principal) (km)]]</f>
        <v>389.97</v>
      </c>
      <c r="O162" s="192">
        <f>+Roc_InfraMR[[#This Row],[Total Vías (excluido Auxiliares)]]</f>
        <v>389.97</v>
      </c>
      <c r="P162" s="1">
        <v>61</v>
      </c>
      <c r="Q162" s="1">
        <v>5</v>
      </c>
      <c r="R162" s="1">
        <v>3</v>
      </c>
      <c r="S162" s="194">
        <f t="shared" si="21"/>
        <v>69</v>
      </c>
      <c r="T162" s="194">
        <v>69</v>
      </c>
      <c r="U162" s="1">
        <v>60</v>
      </c>
      <c r="V162" s="1">
        <v>68</v>
      </c>
      <c r="W162" s="1">
        <v>10</v>
      </c>
      <c r="X162" s="1">
        <v>23</v>
      </c>
      <c r="Y162" s="1">
        <v>0</v>
      </c>
      <c r="Z162" s="196">
        <f t="shared" si="22"/>
        <v>161</v>
      </c>
      <c r="AA162" s="1">
        <v>62</v>
      </c>
      <c r="AB162" s="1">
        <v>26</v>
      </c>
      <c r="AC162" s="1">
        <v>161</v>
      </c>
      <c r="AD162" s="196">
        <f t="shared" si="23"/>
        <v>249</v>
      </c>
      <c r="AE162" s="1">
        <v>23</v>
      </c>
      <c r="AF162" s="1">
        <v>29</v>
      </c>
      <c r="AG162" s="1">
        <v>132</v>
      </c>
      <c r="AH162" s="196">
        <f t="shared" si="24"/>
        <v>184</v>
      </c>
      <c r="AI162" s="10">
        <v>60.414999999999999</v>
      </c>
      <c r="AJ162" s="10">
        <v>0</v>
      </c>
      <c r="AK162" s="10">
        <v>166.46899999999999</v>
      </c>
      <c r="AL162" s="222">
        <f t="shared" si="25"/>
        <v>226.88399999999999</v>
      </c>
      <c r="AM162" s="1">
        <v>3</v>
      </c>
      <c r="AN162" s="1">
        <v>8</v>
      </c>
      <c r="AO162" s="1">
        <v>29</v>
      </c>
      <c r="AP162" s="200">
        <f t="shared" si="26"/>
        <v>40</v>
      </c>
      <c r="AQ162" s="1">
        <v>113</v>
      </c>
      <c r="AR162" s="1">
        <v>58</v>
      </c>
      <c r="AS162" s="1">
        <v>39</v>
      </c>
      <c r="AT162" s="200">
        <f>+Roc_InfraMR[[#This Row],[B.02.3 - Parque de Coches Eléctricos Motrices Tipo R]]+Roc_InfraMR[[#This Row],[B.02.2 - Parque de Coches Eléctricos Motrices Remolcados Tipo R]]+Roc_InfraMR[[#This Row],[B.02.1 - Parque de Coches Eléctricos Motrices]]</f>
        <v>210</v>
      </c>
      <c r="AU162" s="1">
        <v>0</v>
      </c>
      <c r="AV162" s="1">
        <v>0</v>
      </c>
      <c r="AW162" s="1">
        <v>0</v>
      </c>
      <c r="AX162" s="200">
        <f>+SUM(Roc_InfraMR[[#This Row],[B.03.1 - Parque de Coches Motores Motrices Remolcados]:[B.03.3 - Parque de Coches Motores Motrices Cabina]])</f>
        <v>0</v>
      </c>
      <c r="AY162" s="1">
        <v>158</v>
      </c>
      <c r="AZ162" s="1">
        <v>52</v>
      </c>
      <c r="BA162" s="1">
        <v>15</v>
      </c>
      <c r="BB162" s="1">
        <v>0</v>
      </c>
      <c r="BC162" s="200">
        <f>SUM(AY162:BB162)</f>
        <v>225</v>
      </c>
      <c r="BD162" s="356">
        <v>102</v>
      </c>
      <c r="BE162" s="1">
        <v>0</v>
      </c>
      <c r="BF162" s="1">
        <v>20</v>
      </c>
      <c r="BG162" s="235">
        <v>1676</v>
      </c>
    </row>
    <row r="163" spans="1:60">
      <c r="A163" s="1">
        <v>2006</v>
      </c>
      <c r="B163" s="1" t="s">
        <v>66</v>
      </c>
      <c r="C163" s="10">
        <v>0</v>
      </c>
      <c r="D163" s="10">
        <f t="shared" si="18"/>
        <v>148.75800000000001</v>
      </c>
      <c r="E163" s="10">
        <v>0</v>
      </c>
      <c r="F163" s="10">
        <f t="shared" si="19"/>
        <v>46.227000000000004</v>
      </c>
      <c r="G163" s="192">
        <f t="shared" si="20"/>
        <v>194.98500000000001</v>
      </c>
      <c r="H163" s="192">
        <f>+Roc_InfraMR[[#This Row],[Total Líneas de Explotación ]]</f>
        <v>194.98500000000001</v>
      </c>
      <c r="I163" s="192">
        <v>353.28400000000005</v>
      </c>
      <c r="J163" s="10">
        <f>+Roc_InfraMR[[#This Row],[A.01.2 -  Longitud de Líneas de Explotación No Electrificadas Vía Doble o Múltiple (km)]]*2+Roc_InfraMR[[#This Row],[A.01.1 -  Longitud de Líneas de Explotación No Electrificadas Vía Simple (km)]]</f>
        <v>297.51600000000002</v>
      </c>
      <c r="K163" s="10">
        <v>0</v>
      </c>
      <c r="L163" s="10">
        <f>+Roc_InfraMR[[#This Row],[A.02.2 -  Longitud de Líneas de Explotación Electrificadas Vía Doble o Múltiple (km)]]*2</f>
        <v>92.454000000000008</v>
      </c>
      <c r="M163" s="10">
        <v>0</v>
      </c>
      <c r="N163" s="192">
        <f>+Roc_InfraMR[[#This Row],[A.03.1 -  Longitud de Vías de Explotación No Electrificadas Troncales y Ramales (vía principal) (km)]]+Roc_InfraMR[[#This Row],[A.04.1 -  Longitud de Vías de Explotación Electrificadas Troncales y Ramales (vía principal) (km)]]</f>
        <v>389.97</v>
      </c>
      <c r="O163" s="192">
        <f>+Roc_InfraMR[[#This Row],[Total Vías (excluido Auxiliares)]]</f>
        <v>389.97</v>
      </c>
      <c r="P163" s="1">
        <v>61</v>
      </c>
      <c r="Q163" s="1">
        <v>5</v>
      </c>
      <c r="R163" s="1">
        <v>3</v>
      </c>
      <c r="S163" s="194">
        <f t="shared" si="21"/>
        <v>69</v>
      </c>
      <c r="T163" s="194">
        <v>69</v>
      </c>
      <c r="U163" s="1">
        <v>60</v>
      </c>
      <c r="V163" s="1">
        <v>68</v>
      </c>
      <c r="W163" s="1">
        <v>10</v>
      </c>
      <c r="X163" s="1">
        <v>23</v>
      </c>
      <c r="Y163" s="1">
        <v>0</v>
      </c>
      <c r="Z163" s="196">
        <f t="shared" si="22"/>
        <v>161</v>
      </c>
      <c r="AA163" s="1">
        <v>62</v>
      </c>
      <c r="AB163" s="1">
        <v>26</v>
      </c>
      <c r="AC163" s="1">
        <v>161</v>
      </c>
      <c r="AD163" s="196">
        <f t="shared" si="23"/>
        <v>249</v>
      </c>
      <c r="AE163" s="1">
        <v>23</v>
      </c>
      <c r="AF163" s="1">
        <v>29</v>
      </c>
      <c r="AG163" s="1">
        <v>132</v>
      </c>
      <c r="AH163" s="196">
        <f t="shared" si="24"/>
        <v>184</v>
      </c>
      <c r="AI163" s="10">
        <v>60.414999999999999</v>
      </c>
      <c r="AJ163" s="10">
        <v>0</v>
      </c>
      <c r="AK163" s="10">
        <v>166.46899999999999</v>
      </c>
      <c r="AL163" s="222">
        <f t="shared" si="25"/>
        <v>226.88399999999999</v>
      </c>
      <c r="AM163" s="1">
        <v>3</v>
      </c>
      <c r="AN163" s="1">
        <v>8</v>
      </c>
      <c r="AO163" s="1">
        <v>29</v>
      </c>
      <c r="AP163" s="200">
        <f t="shared" si="26"/>
        <v>40</v>
      </c>
      <c r="AQ163" s="1">
        <v>113</v>
      </c>
      <c r="AR163" s="1">
        <v>58</v>
      </c>
      <c r="AS163" s="1">
        <v>39</v>
      </c>
      <c r="AT163" s="200">
        <f>+Roc_InfraMR[[#This Row],[B.02.3 - Parque de Coches Eléctricos Motrices Tipo R]]+Roc_InfraMR[[#This Row],[B.02.2 - Parque de Coches Eléctricos Motrices Remolcados Tipo R]]+Roc_InfraMR[[#This Row],[B.02.1 - Parque de Coches Eléctricos Motrices]]</f>
        <v>210</v>
      </c>
      <c r="AU163" s="1">
        <v>0</v>
      </c>
      <c r="AV163" s="1">
        <v>0</v>
      </c>
      <c r="AW163" s="1">
        <v>0</v>
      </c>
      <c r="AX163" s="200">
        <f>+SUM(Roc_InfraMR[[#This Row],[B.03.1 - Parque de Coches Motores Motrices Remolcados]:[B.03.3 - Parque de Coches Motores Motrices Cabina]])</f>
        <v>0</v>
      </c>
      <c r="AY163" s="1">
        <v>158</v>
      </c>
      <c r="AZ163" s="1">
        <v>52</v>
      </c>
      <c r="BA163" s="1">
        <v>15</v>
      </c>
      <c r="BB163" s="1">
        <v>0</v>
      </c>
      <c r="BC163" s="200">
        <f>SUM(AY163:BB163)</f>
        <v>225</v>
      </c>
      <c r="BD163" s="356">
        <v>102</v>
      </c>
      <c r="BE163" s="1">
        <v>0</v>
      </c>
      <c r="BF163" s="1">
        <v>20</v>
      </c>
      <c r="BG163" s="235">
        <v>1676</v>
      </c>
    </row>
    <row r="164" spans="1:60">
      <c r="A164" s="1">
        <v>2006</v>
      </c>
      <c r="B164" s="1" t="s">
        <v>67</v>
      </c>
      <c r="C164" s="10">
        <v>0</v>
      </c>
      <c r="D164" s="10">
        <f t="shared" si="18"/>
        <v>148.75800000000001</v>
      </c>
      <c r="E164" s="10">
        <v>0</v>
      </c>
      <c r="F164" s="10">
        <f t="shared" si="19"/>
        <v>46.227000000000004</v>
      </c>
      <c r="G164" s="192">
        <f t="shared" si="20"/>
        <v>194.98500000000001</v>
      </c>
      <c r="H164" s="192">
        <f>+Roc_InfraMR[[#This Row],[Total Líneas de Explotación ]]</f>
        <v>194.98500000000001</v>
      </c>
      <c r="I164" s="192">
        <v>353.28400000000005</v>
      </c>
      <c r="J164" s="10">
        <f>+Roc_InfraMR[[#This Row],[A.01.2 -  Longitud de Líneas de Explotación No Electrificadas Vía Doble o Múltiple (km)]]*2+Roc_InfraMR[[#This Row],[A.01.1 -  Longitud de Líneas de Explotación No Electrificadas Vía Simple (km)]]</f>
        <v>297.51600000000002</v>
      </c>
      <c r="K164" s="10">
        <v>0</v>
      </c>
      <c r="L164" s="10">
        <f>+Roc_InfraMR[[#This Row],[A.02.2 -  Longitud de Líneas de Explotación Electrificadas Vía Doble o Múltiple (km)]]*2</f>
        <v>92.454000000000008</v>
      </c>
      <c r="M164" s="10">
        <v>0</v>
      </c>
      <c r="N164" s="192">
        <f>+Roc_InfraMR[[#This Row],[A.03.1 -  Longitud de Vías de Explotación No Electrificadas Troncales y Ramales (vía principal) (km)]]+Roc_InfraMR[[#This Row],[A.04.1 -  Longitud de Vías de Explotación Electrificadas Troncales y Ramales (vía principal) (km)]]</f>
        <v>389.97</v>
      </c>
      <c r="O164" s="192">
        <f>+Roc_InfraMR[[#This Row],[Total Vías (excluido Auxiliares)]]</f>
        <v>389.97</v>
      </c>
      <c r="P164" s="1">
        <v>61</v>
      </c>
      <c r="Q164" s="1">
        <v>5</v>
      </c>
      <c r="R164" s="1">
        <v>3</v>
      </c>
      <c r="S164" s="194">
        <f t="shared" si="21"/>
        <v>69</v>
      </c>
      <c r="T164" s="194">
        <v>69</v>
      </c>
      <c r="U164" s="1">
        <v>60</v>
      </c>
      <c r="V164" s="1">
        <v>68</v>
      </c>
      <c r="W164" s="1">
        <v>10</v>
      </c>
      <c r="X164" s="1">
        <v>23</v>
      </c>
      <c r="Y164" s="1">
        <v>0</v>
      </c>
      <c r="Z164" s="196">
        <f t="shared" si="22"/>
        <v>161</v>
      </c>
      <c r="AA164" s="1">
        <v>62</v>
      </c>
      <c r="AB164" s="1">
        <v>26</v>
      </c>
      <c r="AC164" s="1">
        <v>161</v>
      </c>
      <c r="AD164" s="196">
        <f t="shared" si="23"/>
        <v>249</v>
      </c>
      <c r="AE164" s="1">
        <v>23</v>
      </c>
      <c r="AF164" s="1">
        <v>29</v>
      </c>
      <c r="AG164" s="1">
        <v>132</v>
      </c>
      <c r="AH164" s="196">
        <f t="shared" si="24"/>
        <v>184</v>
      </c>
      <c r="AI164" s="10">
        <v>60.414999999999999</v>
      </c>
      <c r="AJ164" s="10">
        <v>0</v>
      </c>
      <c r="AK164" s="10">
        <v>166.46899999999999</v>
      </c>
      <c r="AL164" s="222">
        <f t="shared" si="25"/>
        <v>226.88399999999999</v>
      </c>
      <c r="AM164" s="1">
        <v>3</v>
      </c>
      <c r="AN164" s="1">
        <v>8</v>
      </c>
      <c r="AO164" s="1">
        <v>29</v>
      </c>
      <c r="AP164" s="200">
        <f t="shared" si="26"/>
        <v>40</v>
      </c>
      <c r="AQ164" s="1">
        <v>113</v>
      </c>
      <c r="AR164" s="1">
        <v>58</v>
      </c>
      <c r="AS164" s="1">
        <v>39</v>
      </c>
      <c r="AT164" s="200">
        <f>+Roc_InfraMR[[#This Row],[B.02.3 - Parque de Coches Eléctricos Motrices Tipo R]]+Roc_InfraMR[[#This Row],[B.02.2 - Parque de Coches Eléctricos Motrices Remolcados Tipo R]]+Roc_InfraMR[[#This Row],[B.02.1 - Parque de Coches Eléctricos Motrices]]</f>
        <v>210</v>
      </c>
      <c r="AU164" s="1">
        <v>0</v>
      </c>
      <c r="AV164" s="1">
        <v>0</v>
      </c>
      <c r="AW164" s="1">
        <v>0</v>
      </c>
      <c r="AX164" s="200">
        <f>+SUM(Roc_InfraMR[[#This Row],[B.03.1 - Parque de Coches Motores Motrices Remolcados]:[B.03.3 - Parque de Coches Motores Motrices Cabina]])</f>
        <v>0</v>
      </c>
      <c r="AY164" s="1">
        <v>158</v>
      </c>
      <c r="AZ164" s="1">
        <v>52</v>
      </c>
      <c r="BA164" s="1">
        <v>15</v>
      </c>
      <c r="BB164" s="1">
        <v>0</v>
      </c>
      <c r="BC164" s="200">
        <f>SUM(AY164:BB164)</f>
        <v>225</v>
      </c>
      <c r="BD164" s="356">
        <v>102</v>
      </c>
      <c r="BE164" s="1">
        <v>0</v>
      </c>
      <c r="BF164" s="1">
        <v>20</v>
      </c>
      <c r="BG164" s="235">
        <v>1676</v>
      </c>
    </row>
    <row r="165" spans="1:60">
      <c r="A165" s="1">
        <v>2006</v>
      </c>
      <c r="B165" s="1" t="s">
        <v>68</v>
      </c>
      <c r="C165" s="10">
        <v>0</v>
      </c>
      <c r="D165" s="10">
        <f t="shared" si="18"/>
        <v>148.75800000000001</v>
      </c>
      <c r="E165" s="10">
        <v>0</v>
      </c>
      <c r="F165" s="10">
        <f t="shared" si="19"/>
        <v>46.227000000000004</v>
      </c>
      <c r="G165" s="192">
        <f t="shared" si="20"/>
        <v>194.98500000000001</v>
      </c>
      <c r="H165" s="192">
        <f>+Roc_InfraMR[[#This Row],[Total Líneas de Explotación ]]</f>
        <v>194.98500000000001</v>
      </c>
      <c r="I165" s="192">
        <v>353.28400000000005</v>
      </c>
      <c r="J165" s="10">
        <f>+Roc_InfraMR[[#This Row],[A.01.2 -  Longitud de Líneas de Explotación No Electrificadas Vía Doble o Múltiple (km)]]*2+Roc_InfraMR[[#This Row],[A.01.1 -  Longitud de Líneas de Explotación No Electrificadas Vía Simple (km)]]</f>
        <v>297.51600000000002</v>
      </c>
      <c r="K165" s="10">
        <v>0</v>
      </c>
      <c r="L165" s="10">
        <f>+Roc_InfraMR[[#This Row],[A.02.2 -  Longitud de Líneas de Explotación Electrificadas Vía Doble o Múltiple (km)]]*2</f>
        <v>92.454000000000008</v>
      </c>
      <c r="M165" s="10">
        <v>0</v>
      </c>
      <c r="N165" s="192">
        <f>+Roc_InfraMR[[#This Row],[A.03.1 -  Longitud de Vías de Explotación No Electrificadas Troncales y Ramales (vía principal) (km)]]+Roc_InfraMR[[#This Row],[A.04.1 -  Longitud de Vías de Explotación Electrificadas Troncales y Ramales (vía principal) (km)]]</f>
        <v>389.97</v>
      </c>
      <c r="O165" s="192">
        <f>+Roc_InfraMR[[#This Row],[Total Vías (excluido Auxiliares)]]</f>
        <v>389.97</v>
      </c>
      <c r="P165" s="1">
        <v>61</v>
      </c>
      <c r="Q165" s="1">
        <v>5</v>
      </c>
      <c r="R165" s="1">
        <v>3</v>
      </c>
      <c r="S165" s="194">
        <f t="shared" si="21"/>
        <v>69</v>
      </c>
      <c r="T165" s="194">
        <v>69</v>
      </c>
      <c r="U165" s="1">
        <v>60</v>
      </c>
      <c r="V165" s="1">
        <v>68</v>
      </c>
      <c r="W165" s="1">
        <v>10</v>
      </c>
      <c r="X165" s="1">
        <v>23</v>
      </c>
      <c r="Y165" s="1">
        <v>0</v>
      </c>
      <c r="Z165" s="196">
        <f t="shared" si="22"/>
        <v>161</v>
      </c>
      <c r="AA165" s="1">
        <v>62</v>
      </c>
      <c r="AB165" s="1">
        <v>26</v>
      </c>
      <c r="AC165" s="1">
        <v>161</v>
      </c>
      <c r="AD165" s="196">
        <f t="shared" si="23"/>
        <v>249</v>
      </c>
      <c r="AE165" s="1">
        <v>23</v>
      </c>
      <c r="AF165" s="1">
        <v>29</v>
      </c>
      <c r="AG165" s="1">
        <v>132</v>
      </c>
      <c r="AH165" s="196">
        <f t="shared" si="24"/>
        <v>184</v>
      </c>
      <c r="AI165" s="10">
        <v>60.414999999999999</v>
      </c>
      <c r="AJ165" s="10">
        <v>0</v>
      </c>
      <c r="AK165" s="10">
        <v>166.46899999999999</v>
      </c>
      <c r="AL165" s="222">
        <f t="shared" si="25"/>
        <v>226.88399999999999</v>
      </c>
      <c r="AM165" s="1">
        <v>3</v>
      </c>
      <c r="AN165" s="1">
        <v>8</v>
      </c>
      <c r="AO165" s="1">
        <v>29</v>
      </c>
      <c r="AP165" s="200">
        <f t="shared" si="26"/>
        <v>40</v>
      </c>
      <c r="AQ165" s="1">
        <v>113</v>
      </c>
      <c r="AR165" s="1">
        <v>58</v>
      </c>
      <c r="AS165" s="1">
        <v>39</v>
      </c>
      <c r="AT165" s="200">
        <f>+Roc_InfraMR[[#This Row],[B.02.3 - Parque de Coches Eléctricos Motrices Tipo R]]+Roc_InfraMR[[#This Row],[B.02.2 - Parque de Coches Eléctricos Motrices Remolcados Tipo R]]+Roc_InfraMR[[#This Row],[B.02.1 - Parque de Coches Eléctricos Motrices]]</f>
        <v>210</v>
      </c>
      <c r="AU165" s="1">
        <v>0</v>
      </c>
      <c r="AV165" s="1">
        <v>0</v>
      </c>
      <c r="AW165" s="1">
        <v>0</v>
      </c>
      <c r="AX165" s="200">
        <f>+SUM(Roc_InfraMR[[#This Row],[B.03.1 - Parque de Coches Motores Motrices Remolcados]:[B.03.3 - Parque de Coches Motores Motrices Cabina]])</f>
        <v>0</v>
      </c>
      <c r="AY165" s="1">
        <v>158</v>
      </c>
      <c r="AZ165" s="1">
        <v>52</v>
      </c>
      <c r="BA165" s="1">
        <v>15</v>
      </c>
      <c r="BB165" s="1">
        <v>0</v>
      </c>
      <c r="BC165" s="200">
        <f>SUM(AY165:BB165)</f>
        <v>225</v>
      </c>
      <c r="BD165" s="356">
        <v>102</v>
      </c>
      <c r="BE165" s="1">
        <v>0</v>
      </c>
      <c r="BF165" s="1">
        <v>20</v>
      </c>
      <c r="BG165" s="235">
        <v>1676</v>
      </c>
    </row>
    <row r="166" spans="1:60">
      <c r="A166" s="1">
        <v>2006</v>
      </c>
      <c r="B166" s="1" t="s">
        <v>69</v>
      </c>
      <c r="C166" s="10">
        <v>0</v>
      </c>
      <c r="D166" s="10">
        <f t="shared" si="18"/>
        <v>148.75800000000001</v>
      </c>
      <c r="E166" s="10">
        <v>0</v>
      </c>
      <c r="F166" s="10">
        <f t="shared" si="19"/>
        <v>46.227000000000004</v>
      </c>
      <c r="G166" s="192">
        <f t="shared" si="20"/>
        <v>194.98500000000001</v>
      </c>
      <c r="H166" s="192">
        <f>+Roc_InfraMR[[#This Row],[Total Líneas de Explotación ]]</f>
        <v>194.98500000000001</v>
      </c>
      <c r="I166" s="192">
        <v>353.28400000000005</v>
      </c>
      <c r="J166" s="10">
        <f>+Roc_InfraMR[[#This Row],[A.01.2 -  Longitud de Líneas de Explotación No Electrificadas Vía Doble o Múltiple (km)]]*2+Roc_InfraMR[[#This Row],[A.01.1 -  Longitud de Líneas de Explotación No Electrificadas Vía Simple (km)]]</f>
        <v>297.51600000000002</v>
      </c>
      <c r="K166" s="10">
        <v>0</v>
      </c>
      <c r="L166" s="10">
        <f>+Roc_InfraMR[[#This Row],[A.02.2 -  Longitud de Líneas de Explotación Electrificadas Vía Doble o Múltiple (km)]]*2</f>
        <v>92.454000000000008</v>
      </c>
      <c r="M166" s="10">
        <v>0</v>
      </c>
      <c r="N166" s="192">
        <f>+Roc_InfraMR[[#This Row],[A.03.1 -  Longitud de Vías de Explotación No Electrificadas Troncales y Ramales (vía principal) (km)]]+Roc_InfraMR[[#This Row],[A.04.1 -  Longitud de Vías de Explotación Electrificadas Troncales y Ramales (vía principal) (km)]]</f>
        <v>389.97</v>
      </c>
      <c r="O166" s="192">
        <f>+Roc_InfraMR[[#This Row],[Total Vías (excluido Auxiliares)]]</f>
        <v>389.97</v>
      </c>
      <c r="P166" s="1">
        <v>61</v>
      </c>
      <c r="Q166" s="1">
        <v>5</v>
      </c>
      <c r="R166" s="1">
        <v>3</v>
      </c>
      <c r="S166" s="194">
        <f t="shared" si="21"/>
        <v>69</v>
      </c>
      <c r="T166" s="194">
        <v>69</v>
      </c>
      <c r="U166" s="1">
        <v>60</v>
      </c>
      <c r="V166" s="1">
        <v>68</v>
      </c>
      <c r="W166" s="1">
        <v>10</v>
      </c>
      <c r="X166" s="1">
        <v>23</v>
      </c>
      <c r="Y166" s="1">
        <v>0</v>
      </c>
      <c r="Z166" s="196">
        <f t="shared" si="22"/>
        <v>161</v>
      </c>
      <c r="AA166" s="1">
        <v>62</v>
      </c>
      <c r="AB166" s="1">
        <v>26</v>
      </c>
      <c r="AC166" s="1">
        <v>161</v>
      </c>
      <c r="AD166" s="196">
        <f t="shared" si="23"/>
        <v>249</v>
      </c>
      <c r="AE166" s="1">
        <v>23</v>
      </c>
      <c r="AF166" s="1">
        <v>29</v>
      </c>
      <c r="AG166" s="1">
        <v>132</v>
      </c>
      <c r="AH166" s="196">
        <f t="shared" si="24"/>
        <v>184</v>
      </c>
      <c r="AI166" s="10">
        <v>60.414999999999999</v>
      </c>
      <c r="AJ166" s="10">
        <v>0</v>
      </c>
      <c r="AK166" s="10">
        <v>166.46899999999999</v>
      </c>
      <c r="AL166" s="222">
        <f t="shared" si="25"/>
        <v>226.88399999999999</v>
      </c>
      <c r="AM166" s="1">
        <v>3</v>
      </c>
      <c r="AN166" s="1">
        <v>8</v>
      </c>
      <c r="AO166" s="1">
        <v>29</v>
      </c>
      <c r="AP166" s="200">
        <f t="shared" si="26"/>
        <v>40</v>
      </c>
      <c r="AQ166" s="1">
        <v>113</v>
      </c>
      <c r="AR166" s="1">
        <v>58</v>
      </c>
      <c r="AS166" s="1">
        <v>39</v>
      </c>
      <c r="AT166" s="200">
        <f>+Roc_InfraMR[[#This Row],[B.02.3 - Parque de Coches Eléctricos Motrices Tipo R]]+Roc_InfraMR[[#This Row],[B.02.2 - Parque de Coches Eléctricos Motrices Remolcados Tipo R]]+Roc_InfraMR[[#This Row],[B.02.1 - Parque de Coches Eléctricos Motrices]]</f>
        <v>210</v>
      </c>
      <c r="AU166" s="1">
        <v>0</v>
      </c>
      <c r="AV166" s="1">
        <v>0</v>
      </c>
      <c r="AW166" s="1">
        <v>0</v>
      </c>
      <c r="AX166" s="200">
        <f>+SUM(Roc_InfraMR[[#This Row],[B.03.1 - Parque de Coches Motores Motrices Remolcados]:[B.03.3 - Parque de Coches Motores Motrices Cabina]])</f>
        <v>0</v>
      </c>
      <c r="AY166" s="1">
        <v>158</v>
      </c>
      <c r="AZ166" s="1">
        <v>52</v>
      </c>
      <c r="BA166" s="1">
        <v>15</v>
      </c>
      <c r="BB166" s="1">
        <v>0</v>
      </c>
      <c r="BC166" s="200">
        <f>SUM(AY166:BB166)</f>
        <v>225</v>
      </c>
      <c r="BD166" s="356">
        <v>102</v>
      </c>
      <c r="BE166" s="1">
        <v>0</v>
      </c>
      <c r="BF166" s="1">
        <v>20</v>
      </c>
      <c r="BG166" s="235">
        <v>1676</v>
      </c>
    </row>
    <row r="167" spans="1:60">
      <c r="A167" s="1">
        <v>2006</v>
      </c>
      <c r="B167" s="1" t="s">
        <v>70</v>
      </c>
      <c r="C167" s="10">
        <v>0</v>
      </c>
      <c r="D167" s="10">
        <f t="shared" si="18"/>
        <v>148.75800000000001</v>
      </c>
      <c r="E167" s="10">
        <v>0</v>
      </c>
      <c r="F167" s="10">
        <f t="shared" si="19"/>
        <v>46.227000000000004</v>
      </c>
      <c r="G167" s="192">
        <f t="shared" si="20"/>
        <v>194.98500000000001</v>
      </c>
      <c r="H167" s="192">
        <f>+Roc_InfraMR[[#This Row],[Total Líneas de Explotación ]]</f>
        <v>194.98500000000001</v>
      </c>
      <c r="I167" s="192">
        <v>353.28400000000005</v>
      </c>
      <c r="J167" s="10">
        <f>+Roc_InfraMR[[#This Row],[A.01.2 -  Longitud de Líneas de Explotación No Electrificadas Vía Doble o Múltiple (km)]]*2+Roc_InfraMR[[#This Row],[A.01.1 -  Longitud de Líneas de Explotación No Electrificadas Vía Simple (km)]]</f>
        <v>297.51600000000002</v>
      </c>
      <c r="K167" s="10">
        <v>0</v>
      </c>
      <c r="L167" s="10">
        <f>+Roc_InfraMR[[#This Row],[A.02.2 -  Longitud de Líneas de Explotación Electrificadas Vía Doble o Múltiple (km)]]*2</f>
        <v>92.454000000000008</v>
      </c>
      <c r="M167" s="10">
        <v>0</v>
      </c>
      <c r="N167" s="192">
        <f>+Roc_InfraMR[[#This Row],[A.03.1 -  Longitud de Vías de Explotación No Electrificadas Troncales y Ramales (vía principal) (km)]]+Roc_InfraMR[[#This Row],[A.04.1 -  Longitud de Vías de Explotación Electrificadas Troncales y Ramales (vía principal) (km)]]</f>
        <v>389.97</v>
      </c>
      <c r="O167" s="192">
        <f>+Roc_InfraMR[[#This Row],[Total Vías (excluido Auxiliares)]]</f>
        <v>389.97</v>
      </c>
      <c r="P167" s="1">
        <v>61</v>
      </c>
      <c r="Q167" s="1">
        <v>5</v>
      </c>
      <c r="R167" s="1">
        <v>3</v>
      </c>
      <c r="S167" s="194">
        <f t="shared" si="21"/>
        <v>69</v>
      </c>
      <c r="T167" s="194">
        <v>69</v>
      </c>
      <c r="U167" s="1">
        <v>60</v>
      </c>
      <c r="V167" s="1">
        <v>68</v>
      </c>
      <c r="W167" s="1">
        <v>10</v>
      </c>
      <c r="X167" s="1">
        <v>23</v>
      </c>
      <c r="Y167" s="1">
        <v>0</v>
      </c>
      <c r="Z167" s="196">
        <f t="shared" si="22"/>
        <v>161</v>
      </c>
      <c r="AA167" s="1">
        <v>62</v>
      </c>
      <c r="AB167" s="1">
        <v>26</v>
      </c>
      <c r="AC167" s="1">
        <v>161</v>
      </c>
      <c r="AD167" s="196">
        <f t="shared" si="23"/>
        <v>249</v>
      </c>
      <c r="AE167" s="1">
        <v>23</v>
      </c>
      <c r="AF167" s="1">
        <v>29</v>
      </c>
      <c r="AG167" s="1">
        <v>132</v>
      </c>
      <c r="AH167" s="196">
        <f t="shared" si="24"/>
        <v>184</v>
      </c>
      <c r="AI167" s="10">
        <v>60.414999999999999</v>
      </c>
      <c r="AJ167" s="10">
        <v>0</v>
      </c>
      <c r="AK167" s="10">
        <v>166.46899999999999</v>
      </c>
      <c r="AL167" s="222">
        <f t="shared" si="25"/>
        <v>226.88399999999999</v>
      </c>
      <c r="AM167" s="1">
        <v>3</v>
      </c>
      <c r="AN167" s="1">
        <v>8</v>
      </c>
      <c r="AO167" s="1">
        <v>29</v>
      </c>
      <c r="AP167" s="200">
        <f t="shared" si="26"/>
        <v>40</v>
      </c>
      <c r="AQ167" s="1">
        <v>113</v>
      </c>
      <c r="AR167" s="1">
        <v>58</v>
      </c>
      <c r="AS167" s="1">
        <v>39</v>
      </c>
      <c r="AT167" s="200">
        <f>+Roc_InfraMR[[#This Row],[B.02.3 - Parque de Coches Eléctricos Motrices Tipo R]]+Roc_InfraMR[[#This Row],[B.02.2 - Parque de Coches Eléctricos Motrices Remolcados Tipo R]]+Roc_InfraMR[[#This Row],[B.02.1 - Parque de Coches Eléctricos Motrices]]</f>
        <v>210</v>
      </c>
      <c r="AU167" s="1">
        <v>0</v>
      </c>
      <c r="AV167" s="1">
        <v>0</v>
      </c>
      <c r="AW167" s="1">
        <v>0</v>
      </c>
      <c r="AX167" s="200">
        <f>+SUM(Roc_InfraMR[[#This Row],[B.03.1 - Parque de Coches Motores Motrices Remolcados]:[B.03.3 - Parque de Coches Motores Motrices Cabina]])</f>
        <v>0</v>
      </c>
      <c r="AY167" s="1">
        <v>158</v>
      </c>
      <c r="AZ167" s="1">
        <v>52</v>
      </c>
      <c r="BA167" s="1">
        <v>15</v>
      </c>
      <c r="BB167" s="1">
        <v>0</v>
      </c>
      <c r="BC167" s="200">
        <f>SUM(AY167:BB167)</f>
        <v>225</v>
      </c>
      <c r="BD167" s="356">
        <v>102</v>
      </c>
      <c r="BE167" s="1">
        <v>0</v>
      </c>
      <c r="BF167" s="1">
        <v>20</v>
      </c>
      <c r="BG167" s="235">
        <v>1676</v>
      </c>
    </row>
    <row r="168" spans="1:60">
      <c r="A168" s="1">
        <v>2006</v>
      </c>
      <c r="B168" s="1" t="s">
        <v>71</v>
      </c>
      <c r="C168" s="10">
        <v>0</v>
      </c>
      <c r="D168" s="10">
        <v>138.45500000000001</v>
      </c>
      <c r="E168" s="10">
        <v>0</v>
      </c>
      <c r="F168" s="10">
        <v>56.53</v>
      </c>
      <c r="G168" s="192">
        <f t="shared" si="20"/>
        <v>194.98500000000001</v>
      </c>
      <c r="H168" s="192">
        <f>+Roc_InfraMR[[#This Row],[Total Líneas de Explotación ]]</f>
        <v>194.98500000000001</v>
      </c>
      <c r="I168" s="192">
        <v>392.76900000000001</v>
      </c>
      <c r="J168" s="10">
        <f>+Roc_InfraMR[[#This Row],[A.01.2 -  Longitud de Líneas de Explotación No Electrificadas Vía Doble o Múltiple (km)]]*2+Roc_InfraMR[[#This Row],[A.01.1 -  Longitud de Líneas de Explotación No Electrificadas Vía Simple (km)]]</f>
        <v>276.91000000000003</v>
      </c>
      <c r="K168" s="10">
        <v>0</v>
      </c>
      <c r="L168" s="10">
        <f>+Roc_InfraMR[[#This Row],[A.02.2 -  Longitud de Líneas de Explotación Electrificadas Vía Doble o Múltiple (km)]]*2</f>
        <v>113.06</v>
      </c>
      <c r="M168" s="10">
        <v>0</v>
      </c>
      <c r="N168" s="192">
        <f>+Roc_InfraMR[[#This Row],[A.03.1 -  Longitud de Vías de Explotación No Electrificadas Troncales y Ramales (vía principal) (km)]]+Roc_InfraMR[[#This Row],[A.04.1 -  Longitud de Vías de Explotación Electrificadas Troncales y Ramales (vía principal) (km)]]</f>
        <v>389.97</v>
      </c>
      <c r="O168" s="192">
        <f>+Roc_InfraMR[[#This Row],[Total Vías (excluido Auxiliares)]]</f>
        <v>389.97</v>
      </c>
      <c r="P168" s="1">
        <v>61</v>
      </c>
      <c r="Q168" s="1">
        <v>5</v>
      </c>
      <c r="R168" s="1">
        <v>3</v>
      </c>
      <c r="S168" s="194">
        <f t="shared" si="21"/>
        <v>69</v>
      </c>
      <c r="T168" s="194">
        <v>69</v>
      </c>
      <c r="U168" s="1">
        <v>60</v>
      </c>
      <c r="V168" s="1">
        <v>68</v>
      </c>
      <c r="W168" s="1">
        <v>10</v>
      </c>
      <c r="X168" s="1">
        <v>23</v>
      </c>
      <c r="Y168" s="1">
        <v>0</v>
      </c>
      <c r="Z168" s="196">
        <f t="shared" si="22"/>
        <v>161</v>
      </c>
      <c r="AA168" s="1">
        <v>62</v>
      </c>
      <c r="AB168" s="1">
        <v>26</v>
      </c>
      <c r="AC168" s="1">
        <v>161</v>
      </c>
      <c r="AD168" s="196">
        <f t="shared" si="23"/>
        <v>249</v>
      </c>
      <c r="AE168" s="1">
        <v>23</v>
      </c>
      <c r="AF168" s="1">
        <v>29</v>
      </c>
      <c r="AG168" s="1">
        <v>132</v>
      </c>
      <c r="AH168" s="196">
        <f t="shared" si="24"/>
        <v>184</v>
      </c>
      <c r="AI168" s="10">
        <v>60.414999999999999</v>
      </c>
      <c r="AJ168" s="10">
        <v>0</v>
      </c>
      <c r="AK168" s="10">
        <v>166.46899999999999</v>
      </c>
      <c r="AL168" s="222">
        <f t="shared" si="25"/>
        <v>226.88399999999999</v>
      </c>
      <c r="AM168" s="1">
        <v>3</v>
      </c>
      <c r="AN168" s="1">
        <v>8</v>
      </c>
      <c r="AO168" s="1">
        <v>29</v>
      </c>
      <c r="AP168" s="200">
        <f t="shared" si="26"/>
        <v>40</v>
      </c>
      <c r="AQ168" s="1">
        <v>113</v>
      </c>
      <c r="AR168" s="1">
        <v>58</v>
      </c>
      <c r="AS168" s="1">
        <v>39</v>
      </c>
      <c r="AT168" s="200">
        <f>+Roc_InfraMR[[#This Row],[B.02.3 - Parque de Coches Eléctricos Motrices Tipo R]]+Roc_InfraMR[[#This Row],[B.02.2 - Parque de Coches Eléctricos Motrices Remolcados Tipo R]]+Roc_InfraMR[[#This Row],[B.02.1 - Parque de Coches Eléctricos Motrices]]</f>
        <v>210</v>
      </c>
      <c r="AU168" s="1">
        <v>0</v>
      </c>
      <c r="AV168" s="1">
        <v>0</v>
      </c>
      <c r="AW168" s="1">
        <v>0</v>
      </c>
      <c r="AX168" s="200">
        <f>+SUM(Roc_InfraMR[[#This Row],[B.03.1 - Parque de Coches Motores Motrices Remolcados]:[B.03.3 - Parque de Coches Motores Motrices Cabina]])</f>
        <v>0</v>
      </c>
      <c r="AY168" s="1">
        <v>158</v>
      </c>
      <c r="AZ168" s="1">
        <v>52</v>
      </c>
      <c r="BA168" s="1">
        <v>15</v>
      </c>
      <c r="BB168" s="1">
        <v>0</v>
      </c>
      <c r="BC168" s="200">
        <f>SUM(AY168:BB168)</f>
        <v>225</v>
      </c>
      <c r="BD168" s="356">
        <v>102</v>
      </c>
      <c r="BE168" s="1">
        <v>0</v>
      </c>
      <c r="BF168" s="1">
        <v>20</v>
      </c>
      <c r="BG168" s="235">
        <v>1676</v>
      </c>
      <c r="BH168" s="1" t="s">
        <v>248</v>
      </c>
    </row>
    <row r="169" spans="1:60">
      <c r="A169" s="1">
        <v>2006</v>
      </c>
      <c r="B169" s="1" t="s">
        <v>72</v>
      </c>
      <c r="C169" s="10">
        <v>0</v>
      </c>
      <c r="D169" s="10">
        <v>138.45500000000001</v>
      </c>
      <c r="E169" s="10">
        <v>0</v>
      </c>
      <c r="F169" s="10">
        <v>56.53</v>
      </c>
      <c r="G169" s="192">
        <f t="shared" si="20"/>
        <v>194.98500000000001</v>
      </c>
      <c r="H169" s="192">
        <f>+Roc_InfraMR[[#This Row],[Total Líneas de Explotación ]]</f>
        <v>194.98500000000001</v>
      </c>
      <c r="I169" s="192">
        <v>392.76900000000001</v>
      </c>
      <c r="J169" s="10">
        <f>+Roc_InfraMR[[#This Row],[A.01.2 -  Longitud de Líneas de Explotación No Electrificadas Vía Doble o Múltiple (km)]]*2+Roc_InfraMR[[#This Row],[A.01.1 -  Longitud de Líneas de Explotación No Electrificadas Vía Simple (km)]]</f>
        <v>276.91000000000003</v>
      </c>
      <c r="K169" s="10">
        <v>0</v>
      </c>
      <c r="L169" s="10">
        <f>+Roc_InfraMR[[#This Row],[A.02.2 -  Longitud de Líneas de Explotación Electrificadas Vía Doble o Múltiple (km)]]*2</f>
        <v>113.06</v>
      </c>
      <c r="M169" s="10">
        <v>0</v>
      </c>
      <c r="N169" s="192">
        <f>+Roc_InfraMR[[#This Row],[A.03.1 -  Longitud de Vías de Explotación No Electrificadas Troncales y Ramales (vía principal) (km)]]+Roc_InfraMR[[#This Row],[A.04.1 -  Longitud de Vías de Explotación Electrificadas Troncales y Ramales (vía principal) (km)]]</f>
        <v>389.97</v>
      </c>
      <c r="O169" s="192">
        <f>+Roc_InfraMR[[#This Row],[Total Vías (excluido Auxiliares)]]</f>
        <v>389.97</v>
      </c>
      <c r="P169" s="1">
        <v>61</v>
      </c>
      <c r="Q169" s="1">
        <v>5</v>
      </c>
      <c r="R169" s="1">
        <v>3</v>
      </c>
      <c r="S169" s="194">
        <f t="shared" si="21"/>
        <v>69</v>
      </c>
      <c r="T169" s="194">
        <v>69</v>
      </c>
      <c r="U169" s="1">
        <v>60</v>
      </c>
      <c r="V169" s="1">
        <v>68</v>
      </c>
      <c r="W169" s="1">
        <v>10</v>
      </c>
      <c r="X169" s="1">
        <v>23</v>
      </c>
      <c r="Y169" s="1">
        <v>0</v>
      </c>
      <c r="Z169" s="196">
        <f t="shared" si="22"/>
        <v>161</v>
      </c>
      <c r="AA169" s="1">
        <v>62</v>
      </c>
      <c r="AB169" s="1">
        <v>26</v>
      </c>
      <c r="AC169" s="1">
        <v>161</v>
      </c>
      <c r="AD169" s="196">
        <f t="shared" si="23"/>
        <v>249</v>
      </c>
      <c r="AE169" s="1">
        <v>23</v>
      </c>
      <c r="AF169" s="1">
        <v>29</v>
      </c>
      <c r="AG169" s="1">
        <v>132</v>
      </c>
      <c r="AH169" s="196">
        <f t="shared" si="24"/>
        <v>184</v>
      </c>
      <c r="AI169" s="10">
        <v>60.414999999999999</v>
      </c>
      <c r="AJ169" s="10">
        <v>0</v>
      </c>
      <c r="AK169" s="10">
        <v>166.46899999999999</v>
      </c>
      <c r="AL169" s="222">
        <f t="shared" si="25"/>
        <v>226.88399999999999</v>
      </c>
      <c r="AM169" s="1">
        <v>3</v>
      </c>
      <c r="AN169" s="1">
        <v>8</v>
      </c>
      <c r="AO169" s="1">
        <v>29</v>
      </c>
      <c r="AP169" s="200">
        <f t="shared" si="26"/>
        <v>40</v>
      </c>
      <c r="AQ169" s="1">
        <v>113</v>
      </c>
      <c r="AR169" s="1">
        <v>58</v>
      </c>
      <c r="AS169" s="1">
        <v>39</v>
      </c>
      <c r="AT169" s="200">
        <f>+Roc_InfraMR[[#This Row],[B.02.3 - Parque de Coches Eléctricos Motrices Tipo R]]+Roc_InfraMR[[#This Row],[B.02.2 - Parque de Coches Eléctricos Motrices Remolcados Tipo R]]+Roc_InfraMR[[#This Row],[B.02.1 - Parque de Coches Eléctricos Motrices]]</f>
        <v>210</v>
      </c>
      <c r="AU169" s="1">
        <v>0</v>
      </c>
      <c r="AV169" s="1">
        <v>0</v>
      </c>
      <c r="AW169" s="1">
        <v>0</v>
      </c>
      <c r="AX169" s="200">
        <f>+SUM(Roc_InfraMR[[#This Row],[B.03.1 - Parque de Coches Motores Motrices Remolcados]:[B.03.3 - Parque de Coches Motores Motrices Cabina]])</f>
        <v>0</v>
      </c>
      <c r="AY169" s="1">
        <v>158</v>
      </c>
      <c r="AZ169" s="1">
        <v>52</v>
      </c>
      <c r="BA169" s="1">
        <v>15</v>
      </c>
      <c r="BB169" s="1">
        <v>0</v>
      </c>
      <c r="BC169" s="200">
        <f>SUM(AY169:BB169)</f>
        <v>225</v>
      </c>
      <c r="BD169" s="356">
        <v>102</v>
      </c>
      <c r="BE169" s="1">
        <v>0</v>
      </c>
      <c r="BF169" s="1">
        <v>20</v>
      </c>
      <c r="BG169" s="235">
        <v>1676</v>
      </c>
    </row>
    <row r="170" spans="1:60">
      <c r="A170" s="1">
        <v>2007</v>
      </c>
      <c r="B170" s="1" t="s">
        <v>61</v>
      </c>
      <c r="C170" s="10">
        <v>0</v>
      </c>
      <c r="D170" s="10">
        <v>138.45500000000001</v>
      </c>
      <c r="E170" s="10">
        <v>0</v>
      </c>
      <c r="F170" s="10">
        <v>56.53</v>
      </c>
      <c r="G170" s="192">
        <f t="shared" si="20"/>
        <v>194.98500000000001</v>
      </c>
      <c r="H170" s="192">
        <f>+Roc_InfraMR[[#This Row],[Total Líneas de Explotación ]]</f>
        <v>194.98500000000001</v>
      </c>
      <c r="I170" s="192">
        <v>392.76900000000001</v>
      </c>
      <c r="J170" s="10">
        <f>+Roc_InfraMR[[#This Row],[A.01.2 -  Longitud de Líneas de Explotación No Electrificadas Vía Doble o Múltiple (km)]]*2+Roc_InfraMR[[#This Row],[A.01.1 -  Longitud de Líneas de Explotación No Electrificadas Vía Simple (km)]]</f>
        <v>276.91000000000003</v>
      </c>
      <c r="K170" s="10">
        <v>0</v>
      </c>
      <c r="L170" s="10">
        <f>+Roc_InfraMR[[#This Row],[A.02.2 -  Longitud de Líneas de Explotación Electrificadas Vía Doble o Múltiple (km)]]*2</f>
        <v>113.06</v>
      </c>
      <c r="M170" s="10">
        <v>0</v>
      </c>
      <c r="N170" s="192">
        <f>+Roc_InfraMR[[#This Row],[A.03.1 -  Longitud de Vías de Explotación No Electrificadas Troncales y Ramales (vía principal) (km)]]+Roc_InfraMR[[#This Row],[A.04.1 -  Longitud de Vías de Explotación Electrificadas Troncales y Ramales (vía principal) (km)]]</f>
        <v>389.97</v>
      </c>
      <c r="O170" s="192">
        <f>+Roc_InfraMR[[#This Row],[Total Vías (excluido Auxiliares)]]</f>
        <v>389.97</v>
      </c>
      <c r="P170" s="1">
        <v>61</v>
      </c>
      <c r="Q170" s="1">
        <v>5</v>
      </c>
      <c r="R170" s="1">
        <v>3</v>
      </c>
      <c r="S170" s="194">
        <f t="shared" si="21"/>
        <v>69</v>
      </c>
      <c r="T170" s="194">
        <v>69</v>
      </c>
      <c r="U170" s="1">
        <v>60</v>
      </c>
      <c r="V170" s="1">
        <v>68</v>
      </c>
      <c r="W170" s="1">
        <v>10</v>
      </c>
      <c r="X170" s="1">
        <v>23</v>
      </c>
      <c r="Y170" s="1">
        <v>0</v>
      </c>
      <c r="Z170" s="196">
        <f t="shared" si="22"/>
        <v>161</v>
      </c>
      <c r="AA170" s="1">
        <v>62</v>
      </c>
      <c r="AB170" s="1">
        <v>26</v>
      </c>
      <c r="AC170" s="1">
        <v>161</v>
      </c>
      <c r="AD170" s="196">
        <f t="shared" si="23"/>
        <v>249</v>
      </c>
      <c r="AE170" s="1">
        <v>23</v>
      </c>
      <c r="AF170" s="1">
        <v>29</v>
      </c>
      <c r="AG170" s="1">
        <v>132</v>
      </c>
      <c r="AH170" s="196">
        <f t="shared" si="24"/>
        <v>184</v>
      </c>
      <c r="AI170" s="10">
        <v>60.414999999999999</v>
      </c>
      <c r="AJ170" s="10">
        <v>0</v>
      </c>
      <c r="AK170" s="10">
        <v>166.46899999999999</v>
      </c>
      <c r="AL170" s="222">
        <f t="shared" si="25"/>
        <v>226.88399999999999</v>
      </c>
      <c r="AM170" s="1">
        <v>3</v>
      </c>
      <c r="AN170" s="1">
        <v>8</v>
      </c>
      <c r="AO170" s="1">
        <v>29</v>
      </c>
      <c r="AP170" s="200">
        <f t="shared" si="26"/>
        <v>40</v>
      </c>
      <c r="AQ170" s="1">
        <v>113</v>
      </c>
      <c r="AR170" s="1">
        <v>58</v>
      </c>
      <c r="AS170" s="1">
        <v>39</v>
      </c>
      <c r="AT170" s="200">
        <f>+Roc_InfraMR[[#This Row],[B.02.3 - Parque de Coches Eléctricos Motrices Tipo R]]+Roc_InfraMR[[#This Row],[B.02.2 - Parque de Coches Eléctricos Motrices Remolcados Tipo R]]+Roc_InfraMR[[#This Row],[B.02.1 - Parque de Coches Eléctricos Motrices]]</f>
        <v>210</v>
      </c>
      <c r="AU170" s="1">
        <v>0</v>
      </c>
      <c r="AV170" s="1">
        <v>0</v>
      </c>
      <c r="AW170" s="1">
        <v>0</v>
      </c>
      <c r="AX170" s="200">
        <f>+SUM(Roc_InfraMR[[#This Row],[B.03.1 - Parque de Coches Motores Motrices Remolcados]:[B.03.3 - Parque de Coches Motores Motrices Cabina]])</f>
        <v>0</v>
      </c>
      <c r="AY170" s="1">
        <v>158</v>
      </c>
      <c r="AZ170" s="1">
        <v>52</v>
      </c>
      <c r="BA170" s="1">
        <v>15</v>
      </c>
      <c r="BB170" s="1">
        <v>0</v>
      </c>
      <c r="BC170" s="200">
        <f>SUM(AY170:BB170)</f>
        <v>225</v>
      </c>
      <c r="BD170" s="356">
        <v>102</v>
      </c>
      <c r="BE170" s="1">
        <v>0</v>
      </c>
      <c r="BF170" s="1">
        <v>20</v>
      </c>
      <c r="BG170" s="235">
        <v>1676</v>
      </c>
    </row>
    <row r="171" spans="1:60">
      <c r="A171" s="1">
        <v>2007</v>
      </c>
      <c r="B171" s="1" t="s">
        <v>62</v>
      </c>
      <c r="C171" s="10">
        <v>0</v>
      </c>
      <c r="D171" s="10">
        <v>138.45500000000001</v>
      </c>
      <c r="E171" s="10">
        <v>0</v>
      </c>
      <c r="F171" s="10">
        <v>56.53</v>
      </c>
      <c r="G171" s="192">
        <f t="shared" si="20"/>
        <v>194.98500000000001</v>
      </c>
      <c r="H171" s="192">
        <f>+Roc_InfraMR[[#This Row],[Total Líneas de Explotación ]]</f>
        <v>194.98500000000001</v>
      </c>
      <c r="I171" s="192">
        <v>392.76900000000001</v>
      </c>
      <c r="J171" s="10">
        <f>+Roc_InfraMR[[#This Row],[A.01.2 -  Longitud de Líneas de Explotación No Electrificadas Vía Doble o Múltiple (km)]]*2+Roc_InfraMR[[#This Row],[A.01.1 -  Longitud de Líneas de Explotación No Electrificadas Vía Simple (km)]]</f>
        <v>276.91000000000003</v>
      </c>
      <c r="K171" s="10">
        <v>0</v>
      </c>
      <c r="L171" s="10">
        <f>+Roc_InfraMR[[#This Row],[A.02.2 -  Longitud de Líneas de Explotación Electrificadas Vía Doble o Múltiple (km)]]*2</f>
        <v>113.06</v>
      </c>
      <c r="M171" s="10">
        <v>0</v>
      </c>
      <c r="N171" s="192">
        <f>+Roc_InfraMR[[#This Row],[A.03.1 -  Longitud de Vías de Explotación No Electrificadas Troncales y Ramales (vía principal) (km)]]+Roc_InfraMR[[#This Row],[A.04.1 -  Longitud de Vías de Explotación Electrificadas Troncales y Ramales (vía principal) (km)]]</f>
        <v>389.97</v>
      </c>
      <c r="O171" s="192">
        <f>+Roc_InfraMR[[#This Row],[Total Vías (excluido Auxiliares)]]</f>
        <v>389.97</v>
      </c>
      <c r="P171" s="1">
        <v>61</v>
      </c>
      <c r="Q171" s="1">
        <v>5</v>
      </c>
      <c r="R171" s="1">
        <v>3</v>
      </c>
      <c r="S171" s="194">
        <f t="shared" si="21"/>
        <v>69</v>
      </c>
      <c r="T171" s="194">
        <v>69</v>
      </c>
      <c r="U171" s="1">
        <v>60</v>
      </c>
      <c r="V171" s="1">
        <v>68</v>
      </c>
      <c r="W171" s="1">
        <v>10</v>
      </c>
      <c r="X171" s="1">
        <v>23</v>
      </c>
      <c r="Y171" s="1">
        <v>0</v>
      </c>
      <c r="Z171" s="196">
        <f t="shared" si="22"/>
        <v>161</v>
      </c>
      <c r="AA171" s="1">
        <v>62</v>
      </c>
      <c r="AB171" s="1">
        <v>26</v>
      </c>
      <c r="AC171" s="1">
        <v>161</v>
      </c>
      <c r="AD171" s="196">
        <f t="shared" si="23"/>
        <v>249</v>
      </c>
      <c r="AE171" s="1">
        <v>23</v>
      </c>
      <c r="AF171" s="1">
        <v>29</v>
      </c>
      <c r="AG171" s="1">
        <v>132</v>
      </c>
      <c r="AH171" s="196">
        <f t="shared" si="24"/>
        <v>184</v>
      </c>
      <c r="AI171" s="10">
        <v>60.414999999999999</v>
      </c>
      <c r="AJ171" s="10">
        <v>0</v>
      </c>
      <c r="AK171" s="10">
        <v>166.46899999999999</v>
      </c>
      <c r="AL171" s="222">
        <f t="shared" si="25"/>
        <v>226.88399999999999</v>
      </c>
      <c r="AM171" s="1">
        <v>3</v>
      </c>
      <c r="AN171" s="1">
        <v>8</v>
      </c>
      <c r="AO171" s="1">
        <v>29</v>
      </c>
      <c r="AP171" s="200">
        <f t="shared" si="26"/>
        <v>40</v>
      </c>
      <c r="AQ171" s="1">
        <v>113</v>
      </c>
      <c r="AR171" s="1">
        <v>58</v>
      </c>
      <c r="AS171" s="1">
        <v>39</v>
      </c>
      <c r="AT171" s="200">
        <f>+Roc_InfraMR[[#This Row],[B.02.3 - Parque de Coches Eléctricos Motrices Tipo R]]+Roc_InfraMR[[#This Row],[B.02.2 - Parque de Coches Eléctricos Motrices Remolcados Tipo R]]+Roc_InfraMR[[#This Row],[B.02.1 - Parque de Coches Eléctricos Motrices]]</f>
        <v>210</v>
      </c>
      <c r="AU171" s="1">
        <v>0</v>
      </c>
      <c r="AV171" s="1">
        <v>0</v>
      </c>
      <c r="AW171" s="1">
        <v>0</v>
      </c>
      <c r="AX171" s="200">
        <f>+SUM(Roc_InfraMR[[#This Row],[B.03.1 - Parque de Coches Motores Motrices Remolcados]:[B.03.3 - Parque de Coches Motores Motrices Cabina]])</f>
        <v>0</v>
      </c>
      <c r="AY171" s="1">
        <v>158</v>
      </c>
      <c r="AZ171" s="1">
        <v>52</v>
      </c>
      <c r="BA171" s="1">
        <v>15</v>
      </c>
      <c r="BB171" s="1">
        <v>0</v>
      </c>
      <c r="BC171" s="200">
        <f>SUM(AY171:BB171)</f>
        <v>225</v>
      </c>
      <c r="BD171" s="356">
        <v>102</v>
      </c>
      <c r="BE171" s="1">
        <v>0</v>
      </c>
      <c r="BF171" s="1">
        <v>20</v>
      </c>
      <c r="BG171" s="235">
        <v>1676</v>
      </c>
    </row>
    <row r="172" spans="1:60">
      <c r="A172" s="1">
        <v>2007</v>
      </c>
      <c r="B172" s="1" t="s">
        <v>63</v>
      </c>
      <c r="C172" s="10">
        <v>0</v>
      </c>
      <c r="D172" s="10">
        <v>138.45500000000001</v>
      </c>
      <c r="E172" s="10">
        <v>0</v>
      </c>
      <c r="F172" s="10">
        <v>56.53</v>
      </c>
      <c r="G172" s="192">
        <f t="shared" si="20"/>
        <v>194.98500000000001</v>
      </c>
      <c r="H172" s="192">
        <f>+Roc_InfraMR[[#This Row],[Total Líneas de Explotación ]]</f>
        <v>194.98500000000001</v>
      </c>
      <c r="I172" s="192">
        <v>392.76900000000001</v>
      </c>
      <c r="J172" s="10">
        <f>+Roc_InfraMR[[#This Row],[A.01.2 -  Longitud de Líneas de Explotación No Electrificadas Vía Doble o Múltiple (km)]]*2+Roc_InfraMR[[#This Row],[A.01.1 -  Longitud de Líneas de Explotación No Electrificadas Vía Simple (km)]]</f>
        <v>276.91000000000003</v>
      </c>
      <c r="K172" s="10">
        <v>0</v>
      </c>
      <c r="L172" s="10">
        <f>+Roc_InfraMR[[#This Row],[A.02.2 -  Longitud de Líneas de Explotación Electrificadas Vía Doble o Múltiple (km)]]*2</f>
        <v>113.06</v>
      </c>
      <c r="M172" s="10">
        <v>0</v>
      </c>
      <c r="N172" s="192">
        <f>+Roc_InfraMR[[#This Row],[A.03.1 -  Longitud de Vías de Explotación No Electrificadas Troncales y Ramales (vía principal) (km)]]+Roc_InfraMR[[#This Row],[A.04.1 -  Longitud de Vías de Explotación Electrificadas Troncales y Ramales (vía principal) (km)]]</f>
        <v>389.97</v>
      </c>
      <c r="O172" s="192">
        <f>+Roc_InfraMR[[#This Row],[Total Vías (excluido Auxiliares)]]</f>
        <v>389.97</v>
      </c>
      <c r="P172" s="1">
        <v>61</v>
      </c>
      <c r="Q172" s="1">
        <v>5</v>
      </c>
      <c r="R172" s="1">
        <v>3</v>
      </c>
      <c r="S172" s="194">
        <f t="shared" si="21"/>
        <v>69</v>
      </c>
      <c r="T172" s="194">
        <v>69</v>
      </c>
      <c r="U172" s="1">
        <v>60</v>
      </c>
      <c r="V172" s="1">
        <v>68</v>
      </c>
      <c r="W172" s="1">
        <v>10</v>
      </c>
      <c r="X172" s="1">
        <v>23</v>
      </c>
      <c r="Y172" s="1">
        <v>0</v>
      </c>
      <c r="Z172" s="196">
        <f t="shared" si="22"/>
        <v>161</v>
      </c>
      <c r="AA172" s="1">
        <v>62</v>
      </c>
      <c r="AB172" s="1">
        <v>26</v>
      </c>
      <c r="AC172" s="1">
        <v>161</v>
      </c>
      <c r="AD172" s="196">
        <f t="shared" si="23"/>
        <v>249</v>
      </c>
      <c r="AE172" s="1">
        <v>23</v>
      </c>
      <c r="AF172" s="1">
        <v>29</v>
      </c>
      <c r="AG172" s="1">
        <v>132</v>
      </c>
      <c r="AH172" s="196">
        <f t="shared" si="24"/>
        <v>184</v>
      </c>
      <c r="AI172" s="10">
        <v>60.414999999999999</v>
      </c>
      <c r="AJ172" s="10">
        <v>0</v>
      </c>
      <c r="AK172" s="10">
        <v>166.46899999999999</v>
      </c>
      <c r="AL172" s="222">
        <f t="shared" si="25"/>
        <v>226.88399999999999</v>
      </c>
      <c r="AM172" s="1">
        <v>3</v>
      </c>
      <c r="AN172" s="1">
        <v>8</v>
      </c>
      <c r="AO172" s="1">
        <v>29</v>
      </c>
      <c r="AP172" s="200">
        <f t="shared" si="26"/>
        <v>40</v>
      </c>
      <c r="AQ172" s="1">
        <v>113</v>
      </c>
      <c r="AR172" s="1">
        <v>58</v>
      </c>
      <c r="AS172" s="1">
        <v>39</v>
      </c>
      <c r="AT172" s="200">
        <f>+Roc_InfraMR[[#This Row],[B.02.3 - Parque de Coches Eléctricos Motrices Tipo R]]+Roc_InfraMR[[#This Row],[B.02.2 - Parque de Coches Eléctricos Motrices Remolcados Tipo R]]+Roc_InfraMR[[#This Row],[B.02.1 - Parque de Coches Eléctricos Motrices]]</f>
        <v>210</v>
      </c>
      <c r="AU172" s="1">
        <v>0</v>
      </c>
      <c r="AV172" s="1">
        <v>0</v>
      </c>
      <c r="AW172" s="1">
        <v>0</v>
      </c>
      <c r="AX172" s="200">
        <f>+SUM(Roc_InfraMR[[#This Row],[B.03.1 - Parque de Coches Motores Motrices Remolcados]:[B.03.3 - Parque de Coches Motores Motrices Cabina]])</f>
        <v>0</v>
      </c>
      <c r="AY172" s="1">
        <v>158</v>
      </c>
      <c r="AZ172" s="1">
        <v>52</v>
      </c>
      <c r="BA172" s="1">
        <v>15</v>
      </c>
      <c r="BB172" s="1">
        <v>0</v>
      </c>
      <c r="BC172" s="200">
        <f>SUM(AY172:BB172)</f>
        <v>225</v>
      </c>
      <c r="BD172" s="356">
        <v>102</v>
      </c>
      <c r="BE172" s="1">
        <v>0</v>
      </c>
      <c r="BF172" s="1">
        <v>20</v>
      </c>
      <c r="BG172" s="235">
        <v>1676</v>
      </c>
    </row>
    <row r="173" spans="1:60">
      <c r="A173" s="1">
        <v>2007</v>
      </c>
      <c r="B173" s="1" t="s">
        <v>64</v>
      </c>
      <c r="C173" s="10">
        <v>0</v>
      </c>
      <c r="D173" s="10">
        <v>138.45500000000001</v>
      </c>
      <c r="E173" s="10">
        <v>0</v>
      </c>
      <c r="F173" s="10">
        <v>56.53</v>
      </c>
      <c r="G173" s="192">
        <f t="shared" si="20"/>
        <v>194.98500000000001</v>
      </c>
      <c r="H173" s="192">
        <f>+Roc_InfraMR[[#This Row],[Total Líneas de Explotación ]]</f>
        <v>194.98500000000001</v>
      </c>
      <c r="I173" s="192">
        <v>392.76900000000001</v>
      </c>
      <c r="J173" s="10">
        <f>+Roc_InfraMR[[#This Row],[A.01.2 -  Longitud de Líneas de Explotación No Electrificadas Vía Doble o Múltiple (km)]]*2+Roc_InfraMR[[#This Row],[A.01.1 -  Longitud de Líneas de Explotación No Electrificadas Vía Simple (km)]]</f>
        <v>276.91000000000003</v>
      </c>
      <c r="K173" s="10">
        <v>0</v>
      </c>
      <c r="L173" s="10">
        <f>+Roc_InfraMR[[#This Row],[A.02.2 -  Longitud de Líneas de Explotación Electrificadas Vía Doble o Múltiple (km)]]*2</f>
        <v>113.06</v>
      </c>
      <c r="M173" s="10">
        <v>0</v>
      </c>
      <c r="N173" s="192">
        <f>+Roc_InfraMR[[#This Row],[A.03.1 -  Longitud de Vías de Explotación No Electrificadas Troncales y Ramales (vía principal) (km)]]+Roc_InfraMR[[#This Row],[A.04.1 -  Longitud de Vías de Explotación Electrificadas Troncales y Ramales (vía principal) (km)]]</f>
        <v>389.97</v>
      </c>
      <c r="O173" s="192">
        <f>+Roc_InfraMR[[#This Row],[Total Vías (excluido Auxiliares)]]</f>
        <v>389.97</v>
      </c>
      <c r="P173" s="1">
        <v>61</v>
      </c>
      <c r="Q173" s="1">
        <v>5</v>
      </c>
      <c r="R173" s="1">
        <v>3</v>
      </c>
      <c r="S173" s="194">
        <f t="shared" si="21"/>
        <v>69</v>
      </c>
      <c r="T173" s="194">
        <v>69</v>
      </c>
      <c r="U173" s="1">
        <v>60</v>
      </c>
      <c r="V173" s="1">
        <v>68</v>
      </c>
      <c r="W173" s="1">
        <v>10</v>
      </c>
      <c r="X173" s="1">
        <v>23</v>
      </c>
      <c r="Y173" s="1">
        <v>0</v>
      </c>
      <c r="Z173" s="196">
        <f t="shared" si="22"/>
        <v>161</v>
      </c>
      <c r="AA173" s="1">
        <v>62</v>
      </c>
      <c r="AB173" s="1">
        <v>26</v>
      </c>
      <c r="AC173" s="1">
        <v>161</v>
      </c>
      <c r="AD173" s="196">
        <f t="shared" si="23"/>
        <v>249</v>
      </c>
      <c r="AE173" s="1">
        <v>23</v>
      </c>
      <c r="AF173" s="1">
        <v>29</v>
      </c>
      <c r="AG173" s="1">
        <v>132</v>
      </c>
      <c r="AH173" s="196">
        <f t="shared" si="24"/>
        <v>184</v>
      </c>
      <c r="AI173" s="10">
        <v>60.414999999999999</v>
      </c>
      <c r="AJ173" s="10">
        <v>0</v>
      </c>
      <c r="AK173" s="10">
        <v>166.46899999999999</v>
      </c>
      <c r="AL173" s="222">
        <f t="shared" si="25"/>
        <v>226.88399999999999</v>
      </c>
      <c r="AM173" s="1">
        <v>3</v>
      </c>
      <c r="AN173" s="1">
        <v>8</v>
      </c>
      <c r="AO173" s="1">
        <v>29</v>
      </c>
      <c r="AP173" s="200">
        <f t="shared" si="26"/>
        <v>40</v>
      </c>
      <c r="AQ173" s="1">
        <v>113</v>
      </c>
      <c r="AR173" s="1">
        <v>58</v>
      </c>
      <c r="AS173" s="1">
        <v>39</v>
      </c>
      <c r="AT173" s="200">
        <f>+Roc_InfraMR[[#This Row],[B.02.3 - Parque de Coches Eléctricos Motrices Tipo R]]+Roc_InfraMR[[#This Row],[B.02.2 - Parque de Coches Eléctricos Motrices Remolcados Tipo R]]+Roc_InfraMR[[#This Row],[B.02.1 - Parque de Coches Eléctricos Motrices]]</f>
        <v>210</v>
      </c>
      <c r="AU173" s="1">
        <v>0</v>
      </c>
      <c r="AV173" s="1">
        <v>0</v>
      </c>
      <c r="AW173" s="1">
        <v>0</v>
      </c>
      <c r="AX173" s="200">
        <f>+SUM(Roc_InfraMR[[#This Row],[B.03.1 - Parque de Coches Motores Motrices Remolcados]:[B.03.3 - Parque de Coches Motores Motrices Cabina]])</f>
        <v>0</v>
      </c>
      <c r="AY173" s="1">
        <v>158</v>
      </c>
      <c r="AZ173" s="1">
        <v>52</v>
      </c>
      <c r="BA173" s="1">
        <v>15</v>
      </c>
      <c r="BB173" s="1">
        <v>0</v>
      </c>
      <c r="BC173" s="200">
        <f>SUM(AY173:BB173)</f>
        <v>225</v>
      </c>
      <c r="BD173" s="356">
        <v>102</v>
      </c>
      <c r="BE173" s="1">
        <v>0</v>
      </c>
      <c r="BF173" s="1">
        <v>20</v>
      </c>
      <c r="BG173" s="235">
        <v>1676</v>
      </c>
    </row>
    <row r="174" spans="1:60">
      <c r="A174" s="1">
        <v>2007</v>
      </c>
      <c r="B174" s="1" t="s">
        <v>65</v>
      </c>
      <c r="C174" s="10">
        <v>0</v>
      </c>
      <c r="D174" s="10">
        <v>138.45500000000001</v>
      </c>
      <c r="E174" s="10">
        <v>0</v>
      </c>
      <c r="F174" s="10">
        <v>56.53</v>
      </c>
      <c r="G174" s="192">
        <f t="shared" si="20"/>
        <v>194.98500000000001</v>
      </c>
      <c r="H174" s="192">
        <f>+Roc_InfraMR[[#This Row],[Total Líneas de Explotación ]]</f>
        <v>194.98500000000001</v>
      </c>
      <c r="I174" s="192">
        <v>392.76900000000001</v>
      </c>
      <c r="J174" s="10">
        <f>+Roc_InfraMR[[#This Row],[A.01.2 -  Longitud de Líneas de Explotación No Electrificadas Vía Doble o Múltiple (km)]]*2+Roc_InfraMR[[#This Row],[A.01.1 -  Longitud de Líneas de Explotación No Electrificadas Vía Simple (km)]]</f>
        <v>276.91000000000003</v>
      </c>
      <c r="K174" s="10">
        <v>0</v>
      </c>
      <c r="L174" s="10">
        <f>+Roc_InfraMR[[#This Row],[A.02.2 -  Longitud de Líneas de Explotación Electrificadas Vía Doble o Múltiple (km)]]*2</f>
        <v>113.06</v>
      </c>
      <c r="M174" s="10">
        <v>0</v>
      </c>
      <c r="N174" s="192">
        <f>+Roc_InfraMR[[#This Row],[A.03.1 -  Longitud de Vías de Explotación No Electrificadas Troncales y Ramales (vía principal) (km)]]+Roc_InfraMR[[#This Row],[A.04.1 -  Longitud de Vías de Explotación Electrificadas Troncales y Ramales (vía principal) (km)]]</f>
        <v>389.97</v>
      </c>
      <c r="O174" s="192">
        <f>+Roc_InfraMR[[#This Row],[Total Vías (excluido Auxiliares)]]</f>
        <v>389.97</v>
      </c>
      <c r="P174" s="1">
        <v>61</v>
      </c>
      <c r="Q174" s="1">
        <v>5</v>
      </c>
      <c r="R174" s="1">
        <v>3</v>
      </c>
      <c r="S174" s="194">
        <f t="shared" si="21"/>
        <v>69</v>
      </c>
      <c r="T174" s="194">
        <v>69</v>
      </c>
      <c r="U174" s="1">
        <v>60</v>
      </c>
      <c r="V174" s="1">
        <v>68</v>
      </c>
      <c r="W174" s="1">
        <v>10</v>
      </c>
      <c r="X174" s="1">
        <v>23</v>
      </c>
      <c r="Y174" s="1">
        <v>0</v>
      </c>
      <c r="Z174" s="196">
        <f t="shared" si="22"/>
        <v>161</v>
      </c>
      <c r="AA174" s="1">
        <v>62</v>
      </c>
      <c r="AB174" s="1">
        <v>26</v>
      </c>
      <c r="AC174" s="1">
        <v>161</v>
      </c>
      <c r="AD174" s="196">
        <f t="shared" si="23"/>
        <v>249</v>
      </c>
      <c r="AE174" s="1">
        <v>23</v>
      </c>
      <c r="AF174" s="1">
        <v>29</v>
      </c>
      <c r="AG174" s="1">
        <v>132</v>
      </c>
      <c r="AH174" s="196">
        <f t="shared" si="24"/>
        <v>184</v>
      </c>
      <c r="AI174" s="10">
        <v>60.414999999999999</v>
      </c>
      <c r="AJ174" s="10">
        <v>0</v>
      </c>
      <c r="AK174" s="10">
        <v>166.46899999999999</v>
      </c>
      <c r="AL174" s="222">
        <f t="shared" si="25"/>
        <v>226.88399999999999</v>
      </c>
      <c r="AM174" s="1">
        <v>3</v>
      </c>
      <c r="AN174" s="1">
        <v>8</v>
      </c>
      <c r="AO174" s="1">
        <v>29</v>
      </c>
      <c r="AP174" s="200">
        <f t="shared" si="26"/>
        <v>40</v>
      </c>
      <c r="AQ174" s="1">
        <v>113</v>
      </c>
      <c r="AR174" s="1">
        <v>58</v>
      </c>
      <c r="AS174" s="1">
        <v>39</v>
      </c>
      <c r="AT174" s="200">
        <f>+Roc_InfraMR[[#This Row],[B.02.3 - Parque de Coches Eléctricos Motrices Tipo R]]+Roc_InfraMR[[#This Row],[B.02.2 - Parque de Coches Eléctricos Motrices Remolcados Tipo R]]+Roc_InfraMR[[#This Row],[B.02.1 - Parque de Coches Eléctricos Motrices]]</f>
        <v>210</v>
      </c>
      <c r="AU174" s="1">
        <v>0</v>
      </c>
      <c r="AV174" s="1">
        <v>0</v>
      </c>
      <c r="AW174" s="1">
        <v>0</v>
      </c>
      <c r="AX174" s="200">
        <f>+SUM(Roc_InfraMR[[#This Row],[B.03.1 - Parque de Coches Motores Motrices Remolcados]:[B.03.3 - Parque de Coches Motores Motrices Cabina]])</f>
        <v>0</v>
      </c>
      <c r="AY174" s="1">
        <v>158</v>
      </c>
      <c r="AZ174" s="1">
        <v>52</v>
      </c>
      <c r="BA174" s="1">
        <v>15</v>
      </c>
      <c r="BB174" s="1">
        <v>0</v>
      </c>
      <c r="BC174" s="200">
        <f>SUM(AY174:BB174)</f>
        <v>225</v>
      </c>
      <c r="BD174" s="356">
        <v>102</v>
      </c>
      <c r="BE174" s="1">
        <v>0</v>
      </c>
      <c r="BF174" s="1">
        <v>20</v>
      </c>
      <c r="BG174" s="235">
        <v>1676</v>
      </c>
    </row>
    <row r="175" spans="1:60">
      <c r="A175" s="1">
        <v>2007</v>
      </c>
      <c r="B175" s="1" t="s">
        <v>66</v>
      </c>
      <c r="C175" s="10">
        <v>0</v>
      </c>
      <c r="D175" s="10">
        <v>138.45500000000001</v>
      </c>
      <c r="E175" s="10">
        <v>0</v>
      </c>
      <c r="F175" s="10">
        <v>56.53</v>
      </c>
      <c r="G175" s="192">
        <f t="shared" si="20"/>
        <v>194.98500000000001</v>
      </c>
      <c r="H175" s="192">
        <f>+Roc_InfraMR[[#This Row],[Total Líneas de Explotación ]]</f>
        <v>194.98500000000001</v>
      </c>
      <c r="I175" s="192">
        <v>392.76900000000001</v>
      </c>
      <c r="J175" s="10">
        <f>+Roc_InfraMR[[#This Row],[A.01.2 -  Longitud de Líneas de Explotación No Electrificadas Vía Doble o Múltiple (km)]]*2+Roc_InfraMR[[#This Row],[A.01.1 -  Longitud de Líneas de Explotación No Electrificadas Vía Simple (km)]]</f>
        <v>276.91000000000003</v>
      </c>
      <c r="K175" s="10">
        <v>0</v>
      </c>
      <c r="L175" s="10">
        <f>+Roc_InfraMR[[#This Row],[A.02.2 -  Longitud de Líneas de Explotación Electrificadas Vía Doble o Múltiple (km)]]*2</f>
        <v>113.06</v>
      </c>
      <c r="M175" s="10">
        <v>0</v>
      </c>
      <c r="N175" s="192">
        <f>+Roc_InfraMR[[#This Row],[A.03.1 -  Longitud de Vías de Explotación No Electrificadas Troncales y Ramales (vía principal) (km)]]+Roc_InfraMR[[#This Row],[A.04.1 -  Longitud de Vías de Explotación Electrificadas Troncales y Ramales (vía principal) (km)]]</f>
        <v>389.97</v>
      </c>
      <c r="O175" s="192">
        <f>+Roc_InfraMR[[#This Row],[Total Vías (excluido Auxiliares)]]</f>
        <v>389.97</v>
      </c>
      <c r="P175" s="1">
        <v>61</v>
      </c>
      <c r="Q175" s="1">
        <v>5</v>
      </c>
      <c r="R175" s="1">
        <v>3</v>
      </c>
      <c r="S175" s="194">
        <f t="shared" si="21"/>
        <v>69</v>
      </c>
      <c r="T175" s="194">
        <v>69</v>
      </c>
      <c r="U175" s="1">
        <v>60</v>
      </c>
      <c r="V175" s="1">
        <v>68</v>
      </c>
      <c r="W175" s="1">
        <v>10</v>
      </c>
      <c r="X175" s="1">
        <v>23</v>
      </c>
      <c r="Y175" s="1">
        <v>0</v>
      </c>
      <c r="Z175" s="196">
        <f t="shared" si="22"/>
        <v>161</v>
      </c>
      <c r="AA175" s="1">
        <v>62</v>
      </c>
      <c r="AB175" s="1">
        <v>26</v>
      </c>
      <c r="AC175" s="1">
        <v>161</v>
      </c>
      <c r="AD175" s="196">
        <f t="shared" si="23"/>
        <v>249</v>
      </c>
      <c r="AE175" s="1">
        <v>23</v>
      </c>
      <c r="AF175" s="1">
        <v>29</v>
      </c>
      <c r="AG175" s="1">
        <v>132</v>
      </c>
      <c r="AH175" s="196">
        <f t="shared" si="24"/>
        <v>184</v>
      </c>
      <c r="AI175" s="10">
        <v>60.414999999999999</v>
      </c>
      <c r="AJ175" s="10">
        <v>0</v>
      </c>
      <c r="AK175" s="10">
        <v>166.46899999999999</v>
      </c>
      <c r="AL175" s="222">
        <f t="shared" si="25"/>
        <v>226.88399999999999</v>
      </c>
      <c r="AM175" s="1">
        <v>3</v>
      </c>
      <c r="AN175" s="1">
        <v>8</v>
      </c>
      <c r="AO175" s="1">
        <v>29</v>
      </c>
      <c r="AP175" s="200">
        <f t="shared" si="26"/>
        <v>40</v>
      </c>
      <c r="AQ175" s="1">
        <v>113</v>
      </c>
      <c r="AR175" s="1">
        <v>58</v>
      </c>
      <c r="AS175" s="1">
        <v>39</v>
      </c>
      <c r="AT175" s="200">
        <f>+Roc_InfraMR[[#This Row],[B.02.3 - Parque de Coches Eléctricos Motrices Tipo R]]+Roc_InfraMR[[#This Row],[B.02.2 - Parque de Coches Eléctricos Motrices Remolcados Tipo R]]+Roc_InfraMR[[#This Row],[B.02.1 - Parque de Coches Eléctricos Motrices]]</f>
        <v>210</v>
      </c>
      <c r="AU175" s="1">
        <v>0</v>
      </c>
      <c r="AV175" s="1">
        <v>0</v>
      </c>
      <c r="AW175" s="1">
        <v>0</v>
      </c>
      <c r="AX175" s="200">
        <f>+SUM(Roc_InfraMR[[#This Row],[B.03.1 - Parque de Coches Motores Motrices Remolcados]:[B.03.3 - Parque de Coches Motores Motrices Cabina]])</f>
        <v>0</v>
      </c>
      <c r="AY175" s="1">
        <v>158</v>
      </c>
      <c r="AZ175" s="1">
        <v>52</v>
      </c>
      <c r="BA175" s="1">
        <v>15</v>
      </c>
      <c r="BB175" s="1">
        <v>0</v>
      </c>
      <c r="BC175" s="200">
        <f>SUM(AY175:BB175)</f>
        <v>225</v>
      </c>
      <c r="BD175" s="356">
        <v>102</v>
      </c>
      <c r="BE175" s="1">
        <v>0</v>
      </c>
      <c r="BF175" s="1">
        <v>20</v>
      </c>
      <c r="BG175" s="235">
        <v>1676</v>
      </c>
    </row>
    <row r="176" spans="1:60">
      <c r="A176" s="1">
        <v>2007</v>
      </c>
      <c r="B176" s="1" t="s">
        <v>67</v>
      </c>
      <c r="C176" s="10">
        <v>0</v>
      </c>
      <c r="D176" s="10">
        <v>138.45500000000001</v>
      </c>
      <c r="E176" s="10">
        <v>0</v>
      </c>
      <c r="F176" s="10">
        <v>56.53</v>
      </c>
      <c r="G176" s="192">
        <f t="shared" si="20"/>
        <v>194.98500000000001</v>
      </c>
      <c r="H176" s="192">
        <f>+Roc_InfraMR[[#This Row],[Total Líneas de Explotación ]]</f>
        <v>194.98500000000001</v>
      </c>
      <c r="I176" s="192">
        <v>392.76900000000001</v>
      </c>
      <c r="J176" s="10">
        <f>+Roc_InfraMR[[#This Row],[A.01.2 -  Longitud de Líneas de Explotación No Electrificadas Vía Doble o Múltiple (km)]]*2+Roc_InfraMR[[#This Row],[A.01.1 -  Longitud de Líneas de Explotación No Electrificadas Vía Simple (km)]]</f>
        <v>276.91000000000003</v>
      </c>
      <c r="K176" s="10">
        <v>0</v>
      </c>
      <c r="L176" s="10">
        <f>+Roc_InfraMR[[#This Row],[A.02.2 -  Longitud de Líneas de Explotación Electrificadas Vía Doble o Múltiple (km)]]*2</f>
        <v>113.06</v>
      </c>
      <c r="M176" s="10">
        <v>0</v>
      </c>
      <c r="N176" s="192">
        <f>+Roc_InfraMR[[#This Row],[A.03.1 -  Longitud de Vías de Explotación No Electrificadas Troncales y Ramales (vía principal) (km)]]+Roc_InfraMR[[#This Row],[A.04.1 -  Longitud de Vías de Explotación Electrificadas Troncales y Ramales (vía principal) (km)]]</f>
        <v>389.97</v>
      </c>
      <c r="O176" s="192">
        <f>+Roc_InfraMR[[#This Row],[Total Vías (excluido Auxiliares)]]</f>
        <v>389.97</v>
      </c>
      <c r="P176" s="1">
        <v>61</v>
      </c>
      <c r="Q176" s="1">
        <v>5</v>
      </c>
      <c r="R176" s="1">
        <v>3</v>
      </c>
      <c r="S176" s="194">
        <f t="shared" si="21"/>
        <v>69</v>
      </c>
      <c r="T176" s="194">
        <v>69</v>
      </c>
      <c r="U176" s="1">
        <v>60</v>
      </c>
      <c r="V176" s="1">
        <v>68</v>
      </c>
      <c r="W176" s="1">
        <v>10</v>
      </c>
      <c r="X176" s="1">
        <v>23</v>
      </c>
      <c r="Y176" s="1">
        <v>0</v>
      </c>
      <c r="Z176" s="196">
        <f t="shared" si="22"/>
        <v>161</v>
      </c>
      <c r="AA176" s="1">
        <v>62</v>
      </c>
      <c r="AB176" s="1">
        <v>26</v>
      </c>
      <c r="AC176" s="1">
        <v>161</v>
      </c>
      <c r="AD176" s="196">
        <f t="shared" si="23"/>
        <v>249</v>
      </c>
      <c r="AE176" s="1">
        <v>23</v>
      </c>
      <c r="AF176" s="1">
        <v>29</v>
      </c>
      <c r="AG176" s="1">
        <v>132</v>
      </c>
      <c r="AH176" s="196">
        <f t="shared" si="24"/>
        <v>184</v>
      </c>
      <c r="AI176" s="10">
        <v>60.414999999999999</v>
      </c>
      <c r="AJ176" s="10">
        <v>0</v>
      </c>
      <c r="AK176" s="10">
        <v>166.46899999999999</v>
      </c>
      <c r="AL176" s="222">
        <f t="shared" si="25"/>
        <v>226.88399999999999</v>
      </c>
      <c r="AM176" s="1">
        <v>3</v>
      </c>
      <c r="AN176" s="1">
        <v>8</v>
      </c>
      <c r="AO176" s="1">
        <v>29</v>
      </c>
      <c r="AP176" s="200">
        <f t="shared" si="26"/>
        <v>40</v>
      </c>
      <c r="AQ176" s="1">
        <v>113</v>
      </c>
      <c r="AR176" s="1">
        <v>58</v>
      </c>
      <c r="AS176" s="1">
        <v>39</v>
      </c>
      <c r="AT176" s="200">
        <f>+Roc_InfraMR[[#This Row],[B.02.3 - Parque de Coches Eléctricos Motrices Tipo R]]+Roc_InfraMR[[#This Row],[B.02.2 - Parque de Coches Eléctricos Motrices Remolcados Tipo R]]+Roc_InfraMR[[#This Row],[B.02.1 - Parque de Coches Eléctricos Motrices]]</f>
        <v>210</v>
      </c>
      <c r="AU176" s="1">
        <v>0</v>
      </c>
      <c r="AV176" s="1">
        <v>0</v>
      </c>
      <c r="AW176" s="1">
        <v>0</v>
      </c>
      <c r="AX176" s="200">
        <f>+SUM(Roc_InfraMR[[#This Row],[B.03.1 - Parque de Coches Motores Motrices Remolcados]:[B.03.3 - Parque de Coches Motores Motrices Cabina]])</f>
        <v>0</v>
      </c>
      <c r="AY176" s="1">
        <v>158</v>
      </c>
      <c r="AZ176" s="1">
        <v>52</v>
      </c>
      <c r="BA176" s="1">
        <v>15</v>
      </c>
      <c r="BB176" s="1">
        <v>0</v>
      </c>
      <c r="BC176" s="200">
        <f>SUM(AY176:BB176)</f>
        <v>225</v>
      </c>
      <c r="BD176" s="356">
        <v>102</v>
      </c>
      <c r="BE176" s="1">
        <v>0</v>
      </c>
      <c r="BF176" s="1">
        <v>20</v>
      </c>
      <c r="BG176" s="235">
        <v>1676</v>
      </c>
    </row>
    <row r="177" spans="1:59">
      <c r="A177" s="1">
        <v>2007</v>
      </c>
      <c r="B177" s="1" t="s">
        <v>68</v>
      </c>
      <c r="C177" s="10">
        <v>0</v>
      </c>
      <c r="D177" s="10">
        <v>138.45500000000001</v>
      </c>
      <c r="E177" s="10">
        <v>0</v>
      </c>
      <c r="F177" s="10">
        <v>56.53</v>
      </c>
      <c r="G177" s="192">
        <f t="shared" si="20"/>
        <v>194.98500000000001</v>
      </c>
      <c r="H177" s="192">
        <f>+Roc_InfraMR[[#This Row],[Total Líneas de Explotación ]]</f>
        <v>194.98500000000001</v>
      </c>
      <c r="I177" s="192">
        <v>392.76900000000001</v>
      </c>
      <c r="J177" s="10">
        <f>+Roc_InfraMR[[#This Row],[A.01.2 -  Longitud de Líneas de Explotación No Electrificadas Vía Doble o Múltiple (km)]]*2+Roc_InfraMR[[#This Row],[A.01.1 -  Longitud de Líneas de Explotación No Electrificadas Vía Simple (km)]]</f>
        <v>276.91000000000003</v>
      </c>
      <c r="K177" s="10">
        <v>0</v>
      </c>
      <c r="L177" s="10">
        <f>+Roc_InfraMR[[#This Row],[A.02.2 -  Longitud de Líneas de Explotación Electrificadas Vía Doble o Múltiple (km)]]*2</f>
        <v>113.06</v>
      </c>
      <c r="M177" s="10">
        <v>0</v>
      </c>
      <c r="N177" s="192">
        <f>+Roc_InfraMR[[#This Row],[A.03.1 -  Longitud de Vías de Explotación No Electrificadas Troncales y Ramales (vía principal) (km)]]+Roc_InfraMR[[#This Row],[A.04.1 -  Longitud de Vías de Explotación Electrificadas Troncales y Ramales (vía principal) (km)]]</f>
        <v>389.97</v>
      </c>
      <c r="O177" s="192">
        <f>+Roc_InfraMR[[#This Row],[Total Vías (excluido Auxiliares)]]</f>
        <v>389.97</v>
      </c>
      <c r="P177" s="1">
        <v>61</v>
      </c>
      <c r="Q177" s="1">
        <v>5</v>
      </c>
      <c r="R177" s="1">
        <v>3</v>
      </c>
      <c r="S177" s="194">
        <f t="shared" si="21"/>
        <v>69</v>
      </c>
      <c r="T177" s="194">
        <v>69</v>
      </c>
      <c r="U177" s="1">
        <v>60</v>
      </c>
      <c r="V177" s="1">
        <v>68</v>
      </c>
      <c r="W177" s="1">
        <v>10</v>
      </c>
      <c r="X177" s="1">
        <v>23</v>
      </c>
      <c r="Y177" s="1">
        <v>0</v>
      </c>
      <c r="Z177" s="196">
        <f t="shared" si="22"/>
        <v>161</v>
      </c>
      <c r="AA177" s="1">
        <v>62</v>
      </c>
      <c r="AB177" s="1">
        <v>26</v>
      </c>
      <c r="AC177" s="1">
        <v>161</v>
      </c>
      <c r="AD177" s="196">
        <f t="shared" si="23"/>
        <v>249</v>
      </c>
      <c r="AE177" s="1">
        <v>23</v>
      </c>
      <c r="AF177" s="1">
        <v>29</v>
      </c>
      <c r="AG177" s="1">
        <v>132</v>
      </c>
      <c r="AH177" s="196">
        <f t="shared" si="24"/>
        <v>184</v>
      </c>
      <c r="AI177" s="10">
        <v>60.414999999999999</v>
      </c>
      <c r="AJ177" s="10">
        <v>0</v>
      </c>
      <c r="AK177" s="10">
        <v>166.46899999999999</v>
      </c>
      <c r="AL177" s="222">
        <f t="shared" si="25"/>
        <v>226.88399999999999</v>
      </c>
      <c r="AM177" s="1">
        <v>3</v>
      </c>
      <c r="AN177" s="1">
        <v>8</v>
      </c>
      <c r="AO177" s="1">
        <v>29</v>
      </c>
      <c r="AP177" s="200">
        <f t="shared" si="26"/>
        <v>40</v>
      </c>
      <c r="AQ177" s="1">
        <v>113</v>
      </c>
      <c r="AR177" s="1">
        <v>58</v>
      </c>
      <c r="AS177" s="1">
        <v>39</v>
      </c>
      <c r="AT177" s="200">
        <f>+Roc_InfraMR[[#This Row],[B.02.3 - Parque de Coches Eléctricos Motrices Tipo R]]+Roc_InfraMR[[#This Row],[B.02.2 - Parque de Coches Eléctricos Motrices Remolcados Tipo R]]+Roc_InfraMR[[#This Row],[B.02.1 - Parque de Coches Eléctricos Motrices]]</f>
        <v>210</v>
      </c>
      <c r="AU177" s="1">
        <v>0</v>
      </c>
      <c r="AV177" s="1">
        <v>0</v>
      </c>
      <c r="AW177" s="1">
        <v>0</v>
      </c>
      <c r="AX177" s="200">
        <f>+SUM(Roc_InfraMR[[#This Row],[B.03.1 - Parque de Coches Motores Motrices Remolcados]:[B.03.3 - Parque de Coches Motores Motrices Cabina]])</f>
        <v>0</v>
      </c>
      <c r="AY177" s="1">
        <v>158</v>
      </c>
      <c r="AZ177" s="1">
        <v>52</v>
      </c>
      <c r="BA177" s="1">
        <v>15</v>
      </c>
      <c r="BB177" s="1">
        <v>0</v>
      </c>
      <c r="BC177" s="200">
        <f>SUM(AY177:BB177)</f>
        <v>225</v>
      </c>
      <c r="BD177" s="356">
        <v>102</v>
      </c>
      <c r="BE177" s="1">
        <v>0</v>
      </c>
      <c r="BF177" s="1">
        <v>20</v>
      </c>
      <c r="BG177" s="235">
        <v>1676</v>
      </c>
    </row>
    <row r="178" spans="1:59">
      <c r="A178" s="1">
        <v>2007</v>
      </c>
      <c r="B178" s="1" t="s">
        <v>69</v>
      </c>
      <c r="C178" s="10">
        <v>0</v>
      </c>
      <c r="D178" s="10">
        <v>138.45500000000001</v>
      </c>
      <c r="E178" s="10">
        <v>0</v>
      </c>
      <c r="F178" s="10">
        <v>56.53</v>
      </c>
      <c r="G178" s="192">
        <f t="shared" si="20"/>
        <v>194.98500000000001</v>
      </c>
      <c r="H178" s="192">
        <f>+Roc_InfraMR[[#This Row],[Total Líneas de Explotación ]]</f>
        <v>194.98500000000001</v>
      </c>
      <c r="I178" s="192">
        <v>392.76900000000001</v>
      </c>
      <c r="J178" s="10">
        <f>+Roc_InfraMR[[#This Row],[A.01.2 -  Longitud de Líneas de Explotación No Electrificadas Vía Doble o Múltiple (km)]]*2+Roc_InfraMR[[#This Row],[A.01.1 -  Longitud de Líneas de Explotación No Electrificadas Vía Simple (km)]]</f>
        <v>276.91000000000003</v>
      </c>
      <c r="K178" s="10">
        <v>0</v>
      </c>
      <c r="L178" s="10">
        <f>+Roc_InfraMR[[#This Row],[A.02.2 -  Longitud de Líneas de Explotación Electrificadas Vía Doble o Múltiple (km)]]*2</f>
        <v>113.06</v>
      </c>
      <c r="M178" s="10">
        <v>0</v>
      </c>
      <c r="N178" s="192">
        <f>+Roc_InfraMR[[#This Row],[A.03.1 -  Longitud de Vías de Explotación No Electrificadas Troncales y Ramales (vía principal) (km)]]+Roc_InfraMR[[#This Row],[A.04.1 -  Longitud de Vías de Explotación Electrificadas Troncales y Ramales (vía principal) (km)]]</f>
        <v>389.97</v>
      </c>
      <c r="O178" s="192">
        <f>+Roc_InfraMR[[#This Row],[Total Vías (excluido Auxiliares)]]</f>
        <v>389.97</v>
      </c>
      <c r="P178" s="1">
        <v>61</v>
      </c>
      <c r="Q178" s="1">
        <v>5</v>
      </c>
      <c r="R178" s="1">
        <v>3</v>
      </c>
      <c r="S178" s="194">
        <f t="shared" si="21"/>
        <v>69</v>
      </c>
      <c r="T178" s="194">
        <v>69</v>
      </c>
      <c r="U178" s="1">
        <v>60</v>
      </c>
      <c r="V178" s="1">
        <v>68</v>
      </c>
      <c r="W178" s="1">
        <v>10</v>
      </c>
      <c r="X178" s="1">
        <v>23</v>
      </c>
      <c r="Y178" s="1">
        <v>0</v>
      </c>
      <c r="Z178" s="196">
        <f t="shared" si="22"/>
        <v>161</v>
      </c>
      <c r="AA178" s="1">
        <v>62</v>
      </c>
      <c r="AB178" s="1">
        <v>26</v>
      </c>
      <c r="AC178" s="1">
        <v>161</v>
      </c>
      <c r="AD178" s="196">
        <f t="shared" si="23"/>
        <v>249</v>
      </c>
      <c r="AE178" s="1">
        <v>23</v>
      </c>
      <c r="AF178" s="1">
        <v>29</v>
      </c>
      <c r="AG178" s="1">
        <v>132</v>
      </c>
      <c r="AH178" s="196">
        <f t="shared" si="24"/>
        <v>184</v>
      </c>
      <c r="AI178" s="10">
        <v>60.414999999999999</v>
      </c>
      <c r="AJ178" s="10">
        <v>0</v>
      </c>
      <c r="AK178" s="10">
        <v>166.46899999999999</v>
      </c>
      <c r="AL178" s="222">
        <f t="shared" si="25"/>
        <v>226.88399999999999</v>
      </c>
      <c r="AM178" s="1">
        <v>3</v>
      </c>
      <c r="AN178" s="1">
        <v>8</v>
      </c>
      <c r="AO178" s="1">
        <v>29</v>
      </c>
      <c r="AP178" s="200">
        <f t="shared" si="26"/>
        <v>40</v>
      </c>
      <c r="AQ178" s="1">
        <v>113</v>
      </c>
      <c r="AR178" s="1">
        <v>58</v>
      </c>
      <c r="AS178" s="1">
        <v>39</v>
      </c>
      <c r="AT178" s="200">
        <f>+Roc_InfraMR[[#This Row],[B.02.3 - Parque de Coches Eléctricos Motrices Tipo R]]+Roc_InfraMR[[#This Row],[B.02.2 - Parque de Coches Eléctricos Motrices Remolcados Tipo R]]+Roc_InfraMR[[#This Row],[B.02.1 - Parque de Coches Eléctricos Motrices]]</f>
        <v>210</v>
      </c>
      <c r="AU178" s="1">
        <v>0</v>
      </c>
      <c r="AV178" s="1">
        <v>0</v>
      </c>
      <c r="AW178" s="1">
        <v>0</v>
      </c>
      <c r="AX178" s="200">
        <f>+SUM(Roc_InfraMR[[#This Row],[B.03.1 - Parque de Coches Motores Motrices Remolcados]:[B.03.3 - Parque de Coches Motores Motrices Cabina]])</f>
        <v>0</v>
      </c>
      <c r="AY178" s="1">
        <v>158</v>
      </c>
      <c r="AZ178" s="1">
        <v>52</v>
      </c>
      <c r="BA178" s="1">
        <v>15</v>
      </c>
      <c r="BB178" s="1">
        <v>0</v>
      </c>
      <c r="BC178" s="200">
        <f>SUM(AY178:BB178)</f>
        <v>225</v>
      </c>
      <c r="BD178" s="356">
        <v>102</v>
      </c>
      <c r="BE178" s="1">
        <v>0</v>
      </c>
      <c r="BF178" s="1">
        <v>20</v>
      </c>
      <c r="BG178" s="235">
        <v>1676</v>
      </c>
    </row>
    <row r="179" spans="1:59">
      <c r="A179" s="1">
        <v>2007</v>
      </c>
      <c r="B179" s="1" t="s">
        <v>70</v>
      </c>
      <c r="C179" s="10">
        <v>0</v>
      </c>
      <c r="D179" s="10">
        <v>138.45500000000001</v>
      </c>
      <c r="E179" s="10">
        <v>0</v>
      </c>
      <c r="F179" s="10">
        <v>56.53</v>
      </c>
      <c r="G179" s="192">
        <f t="shared" si="20"/>
        <v>194.98500000000001</v>
      </c>
      <c r="H179" s="192">
        <f>+Roc_InfraMR[[#This Row],[Total Líneas de Explotación ]]</f>
        <v>194.98500000000001</v>
      </c>
      <c r="I179" s="192">
        <v>392.76900000000001</v>
      </c>
      <c r="J179" s="10">
        <f>+Roc_InfraMR[[#This Row],[A.01.2 -  Longitud de Líneas de Explotación No Electrificadas Vía Doble o Múltiple (km)]]*2+Roc_InfraMR[[#This Row],[A.01.1 -  Longitud de Líneas de Explotación No Electrificadas Vía Simple (km)]]</f>
        <v>276.91000000000003</v>
      </c>
      <c r="K179" s="10">
        <v>0</v>
      </c>
      <c r="L179" s="10">
        <f>+Roc_InfraMR[[#This Row],[A.02.2 -  Longitud de Líneas de Explotación Electrificadas Vía Doble o Múltiple (km)]]*2</f>
        <v>113.06</v>
      </c>
      <c r="M179" s="10">
        <v>0</v>
      </c>
      <c r="N179" s="192">
        <f>+Roc_InfraMR[[#This Row],[A.03.1 -  Longitud de Vías de Explotación No Electrificadas Troncales y Ramales (vía principal) (km)]]+Roc_InfraMR[[#This Row],[A.04.1 -  Longitud de Vías de Explotación Electrificadas Troncales y Ramales (vía principal) (km)]]</f>
        <v>389.97</v>
      </c>
      <c r="O179" s="192">
        <f>+Roc_InfraMR[[#This Row],[Total Vías (excluido Auxiliares)]]</f>
        <v>389.97</v>
      </c>
      <c r="P179" s="1">
        <v>61</v>
      </c>
      <c r="Q179" s="1">
        <v>5</v>
      </c>
      <c r="R179" s="1">
        <v>3</v>
      </c>
      <c r="S179" s="194">
        <f t="shared" si="21"/>
        <v>69</v>
      </c>
      <c r="T179" s="194">
        <v>69</v>
      </c>
      <c r="U179" s="1">
        <v>60</v>
      </c>
      <c r="V179" s="1">
        <v>68</v>
      </c>
      <c r="W179" s="1">
        <v>10</v>
      </c>
      <c r="X179" s="1">
        <v>23</v>
      </c>
      <c r="Y179" s="1">
        <v>0</v>
      </c>
      <c r="Z179" s="196">
        <f t="shared" si="22"/>
        <v>161</v>
      </c>
      <c r="AA179" s="1">
        <v>62</v>
      </c>
      <c r="AB179" s="1">
        <v>26</v>
      </c>
      <c r="AC179" s="1">
        <v>161</v>
      </c>
      <c r="AD179" s="196">
        <f t="shared" si="23"/>
        <v>249</v>
      </c>
      <c r="AE179" s="1">
        <v>23</v>
      </c>
      <c r="AF179" s="1">
        <v>29</v>
      </c>
      <c r="AG179" s="1">
        <v>132</v>
      </c>
      <c r="AH179" s="196">
        <f t="shared" si="24"/>
        <v>184</v>
      </c>
      <c r="AI179" s="10">
        <v>60.414999999999999</v>
      </c>
      <c r="AJ179" s="10">
        <v>0</v>
      </c>
      <c r="AK179" s="10">
        <v>166.46899999999999</v>
      </c>
      <c r="AL179" s="222">
        <f t="shared" si="25"/>
        <v>226.88399999999999</v>
      </c>
      <c r="AM179" s="1">
        <v>3</v>
      </c>
      <c r="AN179" s="1">
        <v>8</v>
      </c>
      <c r="AO179" s="1">
        <v>29</v>
      </c>
      <c r="AP179" s="200">
        <f t="shared" si="26"/>
        <v>40</v>
      </c>
      <c r="AQ179" s="1">
        <v>113</v>
      </c>
      <c r="AR179" s="1">
        <v>58</v>
      </c>
      <c r="AS179" s="1">
        <v>39</v>
      </c>
      <c r="AT179" s="200">
        <f>+Roc_InfraMR[[#This Row],[B.02.3 - Parque de Coches Eléctricos Motrices Tipo R]]+Roc_InfraMR[[#This Row],[B.02.2 - Parque de Coches Eléctricos Motrices Remolcados Tipo R]]+Roc_InfraMR[[#This Row],[B.02.1 - Parque de Coches Eléctricos Motrices]]</f>
        <v>210</v>
      </c>
      <c r="AU179" s="1">
        <v>0</v>
      </c>
      <c r="AV179" s="1">
        <v>0</v>
      </c>
      <c r="AW179" s="1">
        <v>0</v>
      </c>
      <c r="AX179" s="200">
        <f>+SUM(Roc_InfraMR[[#This Row],[B.03.1 - Parque de Coches Motores Motrices Remolcados]:[B.03.3 - Parque de Coches Motores Motrices Cabina]])</f>
        <v>0</v>
      </c>
      <c r="AY179" s="1">
        <v>158</v>
      </c>
      <c r="AZ179" s="1">
        <v>52</v>
      </c>
      <c r="BA179" s="1">
        <v>15</v>
      </c>
      <c r="BB179" s="1">
        <v>0</v>
      </c>
      <c r="BC179" s="200">
        <f>SUM(AY179:BB179)</f>
        <v>225</v>
      </c>
      <c r="BD179" s="356">
        <v>102</v>
      </c>
      <c r="BE179" s="1">
        <v>0</v>
      </c>
      <c r="BF179" s="1">
        <v>20</v>
      </c>
      <c r="BG179" s="235">
        <v>1676</v>
      </c>
    </row>
    <row r="180" spans="1:59">
      <c r="A180" s="1">
        <v>2007</v>
      </c>
      <c r="B180" s="1" t="s">
        <v>71</v>
      </c>
      <c r="C180" s="10">
        <v>0</v>
      </c>
      <c r="D180" s="10">
        <v>138.45500000000001</v>
      </c>
      <c r="E180" s="10">
        <v>0</v>
      </c>
      <c r="F180" s="10">
        <v>56.53</v>
      </c>
      <c r="G180" s="192">
        <f t="shared" si="20"/>
        <v>194.98500000000001</v>
      </c>
      <c r="H180" s="192">
        <f>+Roc_InfraMR[[#This Row],[Total Líneas de Explotación ]]</f>
        <v>194.98500000000001</v>
      </c>
      <c r="I180" s="192">
        <v>392.76900000000001</v>
      </c>
      <c r="J180" s="10">
        <f>+Roc_InfraMR[[#This Row],[A.01.2 -  Longitud de Líneas de Explotación No Electrificadas Vía Doble o Múltiple (km)]]*2+Roc_InfraMR[[#This Row],[A.01.1 -  Longitud de Líneas de Explotación No Electrificadas Vía Simple (km)]]</f>
        <v>276.91000000000003</v>
      </c>
      <c r="K180" s="10">
        <v>0</v>
      </c>
      <c r="L180" s="10">
        <f>+Roc_InfraMR[[#This Row],[A.02.2 -  Longitud de Líneas de Explotación Electrificadas Vía Doble o Múltiple (km)]]*2</f>
        <v>113.06</v>
      </c>
      <c r="M180" s="10">
        <v>0</v>
      </c>
      <c r="N180" s="192">
        <f>+Roc_InfraMR[[#This Row],[A.03.1 -  Longitud de Vías de Explotación No Electrificadas Troncales y Ramales (vía principal) (km)]]+Roc_InfraMR[[#This Row],[A.04.1 -  Longitud de Vías de Explotación Electrificadas Troncales y Ramales (vía principal) (km)]]</f>
        <v>389.97</v>
      </c>
      <c r="O180" s="192">
        <f>+Roc_InfraMR[[#This Row],[Total Vías (excluido Auxiliares)]]</f>
        <v>389.97</v>
      </c>
      <c r="P180" s="1">
        <v>61</v>
      </c>
      <c r="Q180" s="1">
        <v>5</v>
      </c>
      <c r="R180" s="1">
        <v>3</v>
      </c>
      <c r="S180" s="194">
        <f t="shared" si="21"/>
        <v>69</v>
      </c>
      <c r="T180" s="194">
        <v>69</v>
      </c>
      <c r="U180" s="1">
        <v>60</v>
      </c>
      <c r="V180" s="1">
        <v>68</v>
      </c>
      <c r="W180" s="1">
        <v>10</v>
      </c>
      <c r="X180" s="1">
        <v>23</v>
      </c>
      <c r="Y180" s="1">
        <v>0</v>
      </c>
      <c r="Z180" s="196">
        <f t="shared" si="22"/>
        <v>161</v>
      </c>
      <c r="AA180" s="1">
        <v>62</v>
      </c>
      <c r="AB180" s="1">
        <v>26</v>
      </c>
      <c r="AC180" s="1">
        <v>161</v>
      </c>
      <c r="AD180" s="196">
        <f t="shared" si="23"/>
        <v>249</v>
      </c>
      <c r="AE180" s="1">
        <v>23</v>
      </c>
      <c r="AF180" s="1">
        <v>29</v>
      </c>
      <c r="AG180" s="1">
        <v>132</v>
      </c>
      <c r="AH180" s="196">
        <f t="shared" si="24"/>
        <v>184</v>
      </c>
      <c r="AI180" s="10">
        <v>60.414999999999999</v>
      </c>
      <c r="AJ180" s="10">
        <v>0</v>
      </c>
      <c r="AK180" s="10">
        <v>166.46899999999999</v>
      </c>
      <c r="AL180" s="222">
        <f t="shared" si="25"/>
        <v>226.88399999999999</v>
      </c>
      <c r="AM180" s="1">
        <v>3</v>
      </c>
      <c r="AN180" s="1">
        <v>8</v>
      </c>
      <c r="AO180" s="1">
        <v>29</v>
      </c>
      <c r="AP180" s="200">
        <f t="shared" si="26"/>
        <v>40</v>
      </c>
      <c r="AQ180" s="1">
        <v>113</v>
      </c>
      <c r="AR180" s="1">
        <v>58</v>
      </c>
      <c r="AS180" s="1">
        <v>39</v>
      </c>
      <c r="AT180" s="200">
        <f>+Roc_InfraMR[[#This Row],[B.02.3 - Parque de Coches Eléctricos Motrices Tipo R]]+Roc_InfraMR[[#This Row],[B.02.2 - Parque de Coches Eléctricos Motrices Remolcados Tipo R]]+Roc_InfraMR[[#This Row],[B.02.1 - Parque de Coches Eléctricos Motrices]]</f>
        <v>210</v>
      </c>
      <c r="AU180" s="1">
        <v>0</v>
      </c>
      <c r="AV180" s="1">
        <v>0</v>
      </c>
      <c r="AW180" s="1">
        <v>0</v>
      </c>
      <c r="AX180" s="200">
        <f>+SUM(Roc_InfraMR[[#This Row],[B.03.1 - Parque de Coches Motores Motrices Remolcados]:[B.03.3 - Parque de Coches Motores Motrices Cabina]])</f>
        <v>0</v>
      </c>
      <c r="AY180" s="1">
        <v>158</v>
      </c>
      <c r="AZ180" s="1">
        <v>52</v>
      </c>
      <c r="BA180" s="1">
        <v>15</v>
      </c>
      <c r="BB180" s="1">
        <v>0</v>
      </c>
      <c r="BC180" s="200">
        <f>SUM(AY180:BB180)</f>
        <v>225</v>
      </c>
      <c r="BD180" s="356">
        <v>102</v>
      </c>
      <c r="BE180" s="1">
        <v>0</v>
      </c>
      <c r="BF180" s="1">
        <v>20</v>
      </c>
      <c r="BG180" s="235">
        <v>1676</v>
      </c>
    </row>
    <row r="181" spans="1:59">
      <c r="A181" s="1">
        <v>2007</v>
      </c>
      <c r="B181" s="1" t="s">
        <v>72</v>
      </c>
      <c r="C181" s="10">
        <v>0</v>
      </c>
      <c r="D181" s="10">
        <v>138.45500000000001</v>
      </c>
      <c r="E181" s="10">
        <v>0</v>
      </c>
      <c r="F181" s="10">
        <v>56.53</v>
      </c>
      <c r="G181" s="192">
        <f t="shared" si="20"/>
        <v>194.98500000000001</v>
      </c>
      <c r="H181" s="192">
        <f>+Roc_InfraMR[[#This Row],[Total Líneas de Explotación ]]</f>
        <v>194.98500000000001</v>
      </c>
      <c r="I181" s="192">
        <v>392.76900000000001</v>
      </c>
      <c r="J181" s="10">
        <f>+Roc_InfraMR[[#This Row],[A.01.2 -  Longitud de Líneas de Explotación No Electrificadas Vía Doble o Múltiple (km)]]*2+Roc_InfraMR[[#This Row],[A.01.1 -  Longitud de Líneas de Explotación No Electrificadas Vía Simple (km)]]</f>
        <v>276.91000000000003</v>
      </c>
      <c r="K181" s="10">
        <v>0</v>
      </c>
      <c r="L181" s="10">
        <f>+Roc_InfraMR[[#This Row],[A.02.2 -  Longitud de Líneas de Explotación Electrificadas Vía Doble o Múltiple (km)]]*2</f>
        <v>113.06</v>
      </c>
      <c r="M181" s="10">
        <v>0</v>
      </c>
      <c r="N181" s="192">
        <f>+Roc_InfraMR[[#This Row],[A.03.1 -  Longitud de Vías de Explotación No Electrificadas Troncales y Ramales (vía principal) (km)]]+Roc_InfraMR[[#This Row],[A.04.1 -  Longitud de Vías de Explotación Electrificadas Troncales y Ramales (vía principal) (km)]]</f>
        <v>389.97</v>
      </c>
      <c r="O181" s="192">
        <f>+Roc_InfraMR[[#This Row],[Total Vías (excluido Auxiliares)]]</f>
        <v>389.97</v>
      </c>
      <c r="P181" s="1">
        <v>61</v>
      </c>
      <c r="Q181" s="1">
        <v>5</v>
      </c>
      <c r="R181" s="1">
        <v>3</v>
      </c>
      <c r="S181" s="194">
        <f t="shared" si="21"/>
        <v>69</v>
      </c>
      <c r="T181" s="194">
        <v>69</v>
      </c>
      <c r="U181" s="1">
        <v>60</v>
      </c>
      <c r="V181" s="1">
        <v>68</v>
      </c>
      <c r="W181" s="1">
        <v>10</v>
      </c>
      <c r="X181" s="1">
        <v>23</v>
      </c>
      <c r="Y181" s="1">
        <v>0</v>
      </c>
      <c r="Z181" s="196">
        <f t="shared" si="22"/>
        <v>161</v>
      </c>
      <c r="AA181" s="1">
        <v>62</v>
      </c>
      <c r="AB181" s="1">
        <v>26</v>
      </c>
      <c r="AC181" s="1">
        <v>161</v>
      </c>
      <c r="AD181" s="196">
        <f t="shared" si="23"/>
        <v>249</v>
      </c>
      <c r="AE181" s="1">
        <v>23</v>
      </c>
      <c r="AF181" s="1">
        <v>29</v>
      </c>
      <c r="AG181" s="1">
        <v>132</v>
      </c>
      <c r="AH181" s="196">
        <f t="shared" si="24"/>
        <v>184</v>
      </c>
      <c r="AI181" s="10">
        <v>60.414999999999999</v>
      </c>
      <c r="AJ181" s="10">
        <v>0</v>
      </c>
      <c r="AK181" s="10">
        <v>166.46899999999999</v>
      </c>
      <c r="AL181" s="222">
        <f t="shared" si="25"/>
        <v>226.88399999999999</v>
      </c>
      <c r="AM181" s="1">
        <v>3</v>
      </c>
      <c r="AN181" s="1">
        <v>8</v>
      </c>
      <c r="AO181" s="1">
        <v>29</v>
      </c>
      <c r="AP181" s="200">
        <f t="shared" si="26"/>
        <v>40</v>
      </c>
      <c r="AQ181" s="1">
        <v>113</v>
      </c>
      <c r="AR181" s="1">
        <v>58</v>
      </c>
      <c r="AS181" s="1">
        <v>39</v>
      </c>
      <c r="AT181" s="200">
        <f>+Roc_InfraMR[[#This Row],[B.02.3 - Parque de Coches Eléctricos Motrices Tipo R]]+Roc_InfraMR[[#This Row],[B.02.2 - Parque de Coches Eléctricos Motrices Remolcados Tipo R]]+Roc_InfraMR[[#This Row],[B.02.1 - Parque de Coches Eléctricos Motrices]]</f>
        <v>210</v>
      </c>
      <c r="AU181" s="1">
        <v>0</v>
      </c>
      <c r="AV181" s="1">
        <v>0</v>
      </c>
      <c r="AW181" s="1">
        <v>0</v>
      </c>
      <c r="AX181" s="200">
        <f>+SUM(Roc_InfraMR[[#This Row],[B.03.1 - Parque de Coches Motores Motrices Remolcados]:[B.03.3 - Parque de Coches Motores Motrices Cabina]])</f>
        <v>0</v>
      </c>
      <c r="AY181" s="1">
        <v>158</v>
      </c>
      <c r="AZ181" s="1">
        <v>52</v>
      </c>
      <c r="BA181" s="1">
        <v>15</v>
      </c>
      <c r="BB181" s="1">
        <v>0</v>
      </c>
      <c r="BC181" s="200">
        <f>SUM(AY181:BB181)</f>
        <v>225</v>
      </c>
      <c r="BD181" s="356">
        <v>102</v>
      </c>
      <c r="BE181" s="1">
        <v>0</v>
      </c>
      <c r="BF181" s="1">
        <v>20</v>
      </c>
      <c r="BG181" s="235">
        <v>1676</v>
      </c>
    </row>
    <row r="182" spans="1:59">
      <c r="A182" s="1">
        <v>2008</v>
      </c>
      <c r="B182" s="1" t="s">
        <v>61</v>
      </c>
      <c r="C182" s="10">
        <v>0</v>
      </c>
      <c r="D182" s="10">
        <v>138.45500000000001</v>
      </c>
      <c r="E182" s="10">
        <v>0</v>
      </c>
      <c r="F182" s="10">
        <v>56.53</v>
      </c>
      <c r="G182" s="192">
        <f t="shared" si="20"/>
        <v>194.98500000000001</v>
      </c>
      <c r="H182" s="192">
        <f>+Roc_InfraMR[[#This Row],[Total Líneas de Explotación ]]</f>
        <v>194.98500000000001</v>
      </c>
      <c r="I182" s="192">
        <v>392.76900000000001</v>
      </c>
      <c r="J182" s="10">
        <f>+Roc_InfraMR[[#This Row],[A.01.2 -  Longitud de Líneas de Explotación No Electrificadas Vía Doble o Múltiple (km)]]*2+Roc_InfraMR[[#This Row],[A.01.1 -  Longitud de Líneas de Explotación No Electrificadas Vía Simple (km)]]</f>
        <v>276.91000000000003</v>
      </c>
      <c r="K182" s="10">
        <v>0</v>
      </c>
      <c r="L182" s="10">
        <f>+Roc_InfraMR[[#This Row],[A.02.2 -  Longitud de Líneas de Explotación Electrificadas Vía Doble o Múltiple (km)]]*2</f>
        <v>113.06</v>
      </c>
      <c r="M182" s="10">
        <v>0</v>
      </c>
      <c r="N182" s="192">
        <f>+Roc_InfraMR[[#This Row],[A.03.1 -  Longitud de Vías de Explotación No Electrificadas Troncales y Ramales (vía principal) (km)]]+Roc_InfraMR[[#This Row],[A.04.1 -  Longitud de Vías de Explotación Electrificadas Troncales y Ramales (vía principal) (km)]]</f>
        <v>389.97</v>
      </c>
      <c r="O182" s="192">
        <f>+Roc_InfraMR[[#This Row],[Total Vías (excluido Auxiliares)]]</f>
        <v>389.97</v>
      </c>
      <c r="P182" s="1">
        <v>61</v>
      </c>
      <c r="Q182" s="1">
        <v>5</v>
      </c>
      <c r="R182" s="1">
        <v>3</v>
      </c>
      <c r="S182" s="194">
        <f t="shared" si="21"/>
        <v>69</v>
      </c>
      <c r="T182" s="194">
        <v>69</v>
      </c>
      <c r="U182" s="1">
        <v>60</v>
      </c>
      <c r="V182" s="1">
        <v>68</v>
      </c>
      <c r="W182" s="1">
        <v>10</v>
      </c>
      <c r="X182" s="1">
        <v>23</v>
      </c>
      <c r="Y182" s="1">
        <v>0</v>
      </c>
      <c r="Z182" s="196">
        <f t="shared" si="22"/>
        <v>161</v>
      </c>
      <c r="AA182" s="1">
        <v>62</v>
      </c>
      <c r="AB182" s="1">
        <v>26</v>
      </c>
      <c r="AC182" s="1">
        <v>161</v>
      </c>
      <c r="AD182" s="196">
        <f t="shared" si="23"/>
        <v>249</v>
      </c>
      <c r="AE182" s="1">
        <v>23</v>
      </c>
      <c r="AF182" s="1">
        <v>29</v>
      </c>
      <c r="AG182" s="1">
        <v>132</v>
      </c>
      <c r="AH182" s="196">
        <f t="shared" si="24"/>
        <v>184</v>
      </c>
      <c r="AI182" s="10">
        <v>60.414999999999999</v>
      </c>
      <c r="AJ182" s="10">
        <v>0</v>
      </c>
      <c r="AK182" s="10">
        <v>166.46899999999999</v>
      </c>
      <c r="AL182" s="222">
        <f t="shared" si="25"/>
        <v>226.88399999999999</v>
      </c>
      <c r="AM182" s="1">
        <v>3</v>
      </c>
      <c r="AN182" s="1">
        <v>8</v>
      </c>
      <c r="AO182" s="1">
        <v>29</v>
      </c>
      <c r="AP182" s="200">
        <f t="shared" si="26"/>
        <v>40</v>
      </c>
      <c r="AQ182" s="1">
        <v>113</v>
      </c>
      <c r="AR182" s="1">
        <v>58</v>
      </c>
      <c r="AS182" s="1">
        <v>39</v>
      </c>
      <c r="AT182" s="200">
        <f>+Roc_InfraMR[[#This Row],[B.02.3 - Parque de Coches Eléctricos Motrices Tipo R]]+Roc_InfraMR[[#This Row],[B.02.2 - Parque de Coches Eléctricos Motrices Remolcados Tipo R]]+Roc_InfraMR[[#This Row],[B.02.1 - Parque de Coches Eléctricos Motrices]]</f>
        <v>210</v>
      </c>
      <c r="AU182" s="1">
        <v>0</v>
      </c>
      <c r="AV182" s="1">
        <v>0</v>
      </c>
      <c r="AW182" s="1">
        <v>0</v>
      </c>
      <c r="AX182" s="200">
        <f>+SUM(Roc_InfraMR[[#This Row],[B.03.1 - Parque de Coches Motores Motrices Remolcados]:[B.03.3 - Parque de Coches Motores Motrices Cabina]])</f>
        <v>0</v>
      </c>
      <c r="AY182" s="1">
        <v>158</v>
      </c>
      <c r="AZ182" s="1">
        <v>52</v>
      </c>
      <c r="BA182" s="1">
        <v>15</v>
      </c>
      <c r="BB182" s="1">
        <v>0</v>
      </c>
      <c r="BC182" s="200">
        <f>SUM(AY182:BB182)</f>
        <v>225</v>
      </c>
      <c r="BD182" s="356">
        <v>102</v>
      </c>
      <c r="BE182" s="1">
        <v>0</v>
      </c>
      <c r="BF182" s="1">
        <v>20</v>
      </c>
      <c r="BG182" s="235">
        <v>1676</v>
      </c>
    </row>
    <row r="183" spans="1:59">
      <c r="A183" s="1">
        <v>2008</v>
      </c>
      <c r="B183" s="1" t="s">
        <v>62</v>
      </c>
      <c r="C183" s="10">
        <v>0</v>
      </c>
      <c r="D183" s="10">
        <v>138.45500000000001</v>
      </c>
      <c r="E183" s="10">
        <v>0</v>
      </c>
      <c r="F183" s="10">
        <v>56.53</v>
      </c>
      <c r="G183" s="192">
        <f t="shared" si="20"/>
        <v>194.98500000000001</v>
      </c>
      <c r="H183" s="192">
        <f>+Roc_InfraMR[[#This Row],[Total Líneas de Explotación ]]</f>
        <v>194.98500000000001</v>
      </c>
      <c r="I183" s="192">
        <v>392.76900000000001</v>
      </c>
      <c r="J183" s="10">
        <f>+Roc_InfraMR[[#This Row],[A.01.2 -  Longitud de Líneas de Explotación No Electrificadas Vía Doble o Múltiple (km)]]*2+Roc_InfraMR[[#This Row],[A.01.1 -  Longitud de Líneas de Explotación No Electrificadas Vía Simple (km)]]</f>
        <v>276.91000000000003</v>
      </c>
      <c r="K183" s="10">
        <v>0</v>
      </c>
      <c r="L183" s="10">
        <f>+Roc_InfraMR[[#This Row],[A.02.2 -  Longitud de Líneas de Explotación Electrificadas Vía Doble o Múltiple (km)]]*2</f>
        <v>113.06</v>
      </c>
      <c r="M183" s="10">
        <v>0</v>
      </c>
      <c r="N183" s="192">
        <f>+Roc_InfraMR[[#This Row],[A.03.1 -  Longitud de Vías de Explotación No Electrificadas Troncales y Ramales (vía principal) (km)]]+Roc_InfraMR[[#This Row],[A.04.1 -  Longitud de Vías de Explotación Electrificadas Troncales y Ramales (vía principal) (km)]]</f>
        <v>389.97</v>
      </c>
      <c r="O183" s="192">
        <f>+Roc_InfraMR[[#This Row],[Total Vías (excluido Auxiliares)]]</f>
        <v>389.97</v>
      </c>
      <c r="P183" s="1">
        <v>61</v>
      </c>
      <c r="Q183" s="1">
        <v>5</v>
      </c>
      <c r="R183" s="1">
        <v>3</v>
      </c>
      <c r="S183" s="194">
        <f t="shared" si="21"/>
        <v>69</v>
      </c>
      <c r="T183" s="194">
        <v>69</v>
      </c>
      <c r="U183" s="1">
        <v>60</v>
      </c>
      <c r="V183" s="1">
        <v>68</v>
      </c>
      <c r="W183" s="1">
        <v>10</v>
      </c>
      <c r="X183" s="1">
        <v>23</v>
      </c>
      <c r="Y183" s="1">
        <v>0</v>
      </c>
      <c r="Z183" s="196">
        <f t="shared" si="22"/>
        <v>161</v>
      </c>
      <c r="AA183" s="1">
        <v>62</v>
      </c>
      <c r="AB183" s="1">
        <v>26</v>
      </c>
      <c r="AC183" s="1">
        <v>161</v>
      </c>
      <c r="AD183" s="196">
        <f t="shared" si="23"/>
        <v>249</v>
      </c>
      <c r="AE183" s="1">
        <v>23</v>
      </c>
      <c r="AF183" s="1">
        <v>29</v>
      </c>
      <c r="AG183" s="1">
        <v>132</v>
      </c>
      <c r="AH183" s="196">
        <f t="shared" si="24"/>
        <v>184</v>
      </c>
      <c r="AI183" s="10">
        <v>60.414999999999999</v>
      </c>
      <c r="AJ183" s="10">
        <v>0</v>
      </c>
      <c r="AK183" s="10">
        <v>166.46899999999999</v>
      </c>
      <c r="AL183" s="222">
        <f t="shared" si="25"/>
        <v>226.88399999999999</v>
      </c>
      <c r="AM183" s="1">
        <v>3</v>
      </c>
      <c r="AN183" s="1">
        <v>8</v>
      </c>
      <c r="AO183" s="1">
        <v>29</v>
      </c>
      <c r="AP183" s="200">
        <f t="shared" si="26"/>
        <v>40</v>
      </c>
      <c r="AQ183" s="1">
        <v>113</v>
      </c>
      <c r="AR183" s="1">
        <v>58</v>
      </c>
      <c r="AS183" s="1">
        <v>39</v>
      </c>
      <c r="AT183" s="200">
        <f>+Roc_InfraMR[[#This Row],[B.02.3 - Parque de Coches Eléctricos Motrices Tipo R]]+Roc_InfraMR[[#This Row],[B.02.2 - Parque de Coches Eléctricos Motrices Remolcados Tipo R]]+Roc_InfraMR[[#This Row],[B.02.1 - Parque de Coches Eléctricos Motrices]]</f>
        <v>210</v>
      </c>
      <c r="AU183" s="1">
        <v>0</v>
      </c>
      <c r="AV183" s="1">
        <v>0</v>
      </c>
      <c r="AW183" s="1">
        <v>0</v>
      </c>
      <c r="AX183" s="200">
        <f>+SUM(Roc_InfraMR[[#This Row],[B.03.1 - Parque de Coches Motores Motrices Remolcados]:[B.03.3 - Parque de Coches Motores Motrices Cabina]])</f>
        <v>0</v>
      </c>
      <c r="AY183" s="1">
        <v>158</v>
      </c>
      <c r="AZ183" s="1">
        <v>52</v>
      </c>
      <c r="BA183" s="1">
        <v>15</v>
      </c>
      <c r="BB183" s="1">
        <v>0</v>
      </c>
      <c r="BC183" s="200">
        <f>SUM(AY183:BB183)</f>
        <v>225</v>
      </c>
      <c r="BD183" s="356">
        <v>102</v>
      </c>
      <c r="BE183" s="1">
        <v>0</v>
      </c>
      <c r="BF183" s="1">
        <v>20</v>
      </c>
      <c r="BG183" s="235">
        <v>1676</v>
      </c>
    </row>
    <row r="184" spans="1:59">
      <c r="A184" s="1">
        <v>2008</v>
      </c>
      <c r="B184" s="1" t="s">
        <v>63</v>
      </c>
      <c r="C184" s="10">
        <v>0</v>
      </c>
      <c r="D184" s="10">
        <v>138.45500000000001</v>
      </c>
      <c r="E184" s="10">
        <v>0</v>
      </c>
      <c r="F184" s="10">
        <v>56.53</v>
      </c>
      <c r="G184" s="192">
        <f t="shared" si="20"/>
        <v>194.98500000000001</v>
      </c>
      <c r="H184" s="192">
        <f>+Roc_InfraMR[[#This Row],[Total Líneas de Explotación ]]</f>
        <v>194.98500000000001</v>
      </c>
      <c r="I184" s="192">
        <v>392.76900000000001</v>
      </c>
      <c r="J184" s="10">
        <f>+Roc_InfraMR[[#This Row],[A.01.2 -  Longitud de Líneas de Explotación No Electrificadas Vía Doble o Múltiple (km)]]*2+Roc_InfraMR[[#This Row],[A.01.1 -  Longitud de Líneas de Explotación No Electrificadas Vía Simple (km)]]</f>
        <v>276.91000000000003</v>
      </c>
      <c r="K184" s="10">
        <v>0</v>
      </c>
      <c r="L184" s="10">
        <f>+Roc_InfraMR[[#This Row],[A.02.2 -  Longitud de Líneas de Explotación Electrificadas Vía Doble o Múltiple (km)]]*2</f>
        <v>113.06</v>
      </c>
      <c r="M184" s="10">
        <v>0</v>
      </c>
      <c r="N184" s="192">
        <f>+Roc_InfraMR[[#This Row],[A.03.1 -  Longitud de Vías de Explotación No Electrificadas Troncales y Ramales (vía principal) (km)]]+Roc_InfraMR[[#This Row],[A.04.1 -  Longitud de Vías de Explotación Electrificadas Troncales y Ramales (vía principal) (km)]]</f>
        <v>389.97</v>
      </c>
      <c r="O184" s="192">
        <f>+Roc_InfraMR[[#This Row],[Total Vías (excluido Auxiliares)]]</f>
        <v>389.97</v>
      </c>
      <c r="P184" s="1">
        <v>61</v>
      </c>
      <c r="Q184" s="1">
        <v>5</v>
      </c>
      <c r="R184" s="1">
        <v>3</v>
      </c>
      <c r="S184" s="194">
        <f t="shared" si="21"/>
        <v>69</v>
      </c>
      <c r="T184" s="194">
        <v>69</v>
      </c>
      <c r="U184" s="1">
        <v>60</v>
      </c>
      <c r="V184" s="1">
        <v>68</v>
      </c>
      <c r="W184" s="1">
        <v>10</v>
      </c>
      <c r="X184" s="1">
        <v>23</v>
      </c>
      <c r="Y184" s="1">
        <v>0</v>
      </c>
      <c r="Z184" s="196">
        <f t="shared" si="22"/>
        <v>161</v>
      </c>
      <c r="AA184" s="1">
        <v>62</v>
      </c>
      <c r="AB184" s="1">
        <v>26</v>
      </c>
      <c r="AC184" s="1">
        <v>161</v>
      </c>
      <c r="AD184" s="196">
        <f t="shared" si="23"/>
        <v>249</v>
      </c>
      <c r="AE184" s="1">
        <v>23</v>
      </c>
      <c r="AF184" s="1">
        <v>29</v>
      </c>
      <c r="AG184" s="1">
        <v>132</v>
      </c>
      <c r="AH184" s="196">
        <f t="shared" si="24"/>
        <v>184</v>
      </c>
      <c r="AI184" s="10">
        <v>60.414999999999999</v>
      </c>
      <c r="AJ184" s="10">
        <v>0</v>
      </c>
      <c r="AK184" s="10">
        <v>166.46899999999999</v>
      </c>
      <c r="AL184" s="222">
        <f t="shared" si="25"/>
        <v>226.88399999999999</v>
      </c>
      <c r="AM184" s="1">
        <v>3</v>
      </c>
      <c r="AN184" s="1">
        <v>8</v>
      </c>
      <c r="AO184" s="1">
        <v>29</v>
      </c>
      <c r="AP184" s="200">
        <f t="shared" si="26"/>
        <v>40</v>
      </c>
      <c r="AQ184" s="1">
        <v>113</v>
      </c>
      <c r="AR184" s="1">
        <v>58</v>
      </c>
      <c r="AS184" s="1">
        <v>39</v>
      </c>
      <c r="AT184" s="200">
        <f>+Roc_InfraMR[[#This Row],[B.02.3 - Parque de Coches Eléctricos Motrices Tipo R]]+Roc_InfraMR[[#This Row],[B.02.2 - Parque de Coches Eléctricos Motrices Remolcados Tipo R]]+Roc_InfraMR[[#This Row],[B.02.1 - Parque de Coches Eléctricos Motrices]]</f>
        <v>210</v>
      </c>
      <c r="AU184" s="1">
        <v>0</v>
      </c>
      <c r="AV184" s="1">
        <v>0</v>
      </c>
      <c r="AW184" s="1">
        <v>0</v>
      </c>
      <c r="AX184" s="200">
        <f>+SUM(Roc_InfraMR[[#This Row],[B.03.1 - Parque de Coches Motores Motrices Remolcados]:[B.03.3 - Parque de Coches Motores Motrices Cabina]])</f>
        <v>0</v>
      </c>
      <c r="AY184" s="1">
        <v>158</v>
      </c>
      <c r="AZ184" s="1">
        <v>52</v>
      </c>
      <c r="BA184" s="1">
        <v>15</v>
      </c>
      <c r="BB184" s="1">
        <v>0</v>
      </c>
      <c r="BC184" s="200">
        <f>SUM(AY184:BB184)</f>
        <v>225</v>
      </c>
      <c r="BD184" s="356">
        <v>102</v>
      </c>
      <c r="BE184" s="1">
        <v>0</v>
      </c>
      <c r="BF184" s="1">
        <v>20</v>
      </c>
      <c r="BG184" s="235">
        <v>1676</v>
      </c>
    </row>
    <row r="185" spans="1:59">
      <c r="A185" s="1">
        <v>2008</v>
      </c>
      <c r="B185" s="1" t="s">
        <v>64</v>
      </c>
      <c r="C185" s="10">
        <v>0</v>
      </c>
      <c r="D185" s="10">
        <v>138.45500000000001</v>
      </c>
      <c r="E185" s="10">
        <v>0</v>
      </c>
      <c r="F185" s="10">
        <v>56.53</v>
      </c>
      <c r="G185" s="192">
        <f t="shared" si="20"/>
        <v>194.98500000000001</v>
      </c>
      <c r="H185" s="192">
        <f>+Roc_InfraMR[[#This Row],[Total Líneas de Explotación ]]</f>
        <v>194.98500000000001</v>
      </c>
      <c r="I185" s="192">
        <v>392.76900000000001</v>
      </c>
      <c r="J185" s="10">
        <f>+Roc_InfraMR[[#This Row],[A.01.2 -  Longitud de Líneas de Explotación No Electrificadas Vía Doble o Múltiple (km)]]*2+Roc_InfraMR[[#This Row],[A.01.1 -  Longitud de Líneas de Explotación No Electrificadas Vía Simple (km)]]</f>
        <v>276.91000000000003</v>
      </c>
      <c r="K185" s="10">
        <v>0</v>
      </c>
      <c r="L185" s="10">
        <f>+Roc_InfraMR[[#This Row],[A.02.2 -  Longitud de Líneas de Explotación Electrificadas Vía Doble o Múltiple (km)]]*2</f>
        <v>113.06</v>
      </c>
      <c r="M185" s="10">
        <v>0</v>
      </c>
      <c r="N185" s="192">
        <f>+Roc_InfraMR[[#This Row],[A.03.1 -  Longitud de Vías de Explotación No Electrificadas Troncales y Ramales (vía principal) (km)]]+Roc_InfraMR[[#This Row],[A.04.1 -  Longitud de Vías de Explotación Electrificadas Troncales y Ramales (vía principal) (km)]]</f>
        <v>389.97</v>
      </c>
      <c r="O185" s="192">
        <f>+Roc_InfraMR[[#This Row],[Total Vías (excluido Auxiliares)]]</f>
        <v>389.97</v>
      </c>
      <c r="P185" s="1">
        <v>61</v>
      </c>
      <c r="Q185" s="1">
        <v>5</v>
      </c>
      <c r="R185" s="1">
        <v>3</v>
      </c>
      <c r="S185" s="194">
        <f t="shared" si="21"/>
        <v>69</v>
      </c>
      <c r="T185" s="194">
        <v>69</v>
      </c>
      <c r="U185" s="1">
        <v>60</v>
      </c>
      <c r="V185" s="1">
        <v>68</v>
      </c>
      <c r="W185" s="1">
        <v>10</v>
      </c>
      <c r="X185" s="1">
        <v>23</v>
      </c>
      <c r="Y185" s="1">
        <v>0</v>
      </c>
      <c r="Z185" s="196">
        <f t="shared" si="22"/>
        <v>161</v>
      </c>
      <c r="AA185" s="1">
        <v>62</v>
      </c>
      <c r="AB185" s="1">
        <v>26</v>
      </c>
      <c r="AC185" s="1">
        <v>161</v>
      </c>
      <c r="AD185" s="196">
        <f t="shared" si="23"/>
        <v>249</v>
      </c>
      <c r="AE185" s="1">
        <v>23</v>
      </c>
      <c r="AF185" s="1">
        <v>29</v>
      </c>
      <c r="AG185" s="1">
        <v>132</v>
      </c>
      <c r="AH185" s="196">
        <f t="shared" si="24"/>
        <v>184</v>
      </c>
      <c r="AI185" s="10">
        <v>60.414999999999999</v>
      </c>
      <c r="AJ185" s="10">
        <v>0</v>
      </c>
      <c r="AK185" s="10">
        <v>166.46899999999999</v>
      </c>
      <c r="AL185" s="222">
        <f t="shared" si="25"/>
        <v>226.88399999999999</v>
      </c>
      <c r="AM185" s="1">
        <v>3</v>
      </c>
      <c r="AN185" s="1">
        <v>8</v>
      </c>
      <c r="AO185" s="1">
        <v>29</v>
      </c>
      <c r="AP185" s="200">
        <f t="shared" si="26"/>
        <v>40</v>
      </c>
      <c r="AQ185" s="1">
        <v>113</v>
      </c>
      <c r="AR185" s="1">
        <v>58</v>
      </c>
      <c r="AS185" s="1">
        <v>39</v>
      </c>
      <c r="AT185" s="200">
        <f>+Roc_InfraMR[[#This Row],[B.02.3 - Parque de Coches Eléctricos Motrices Tipo R]]+Roc_InfraMR[[#This Row],[B.02.2 - Parque de Coches Eléctricos Motrices Remolcados Tipo R]]+Roc_InfraMR[[#This Row],[B.02.1 - Parque de Coches Eléctricos Motrices]]</f>
        <v>210</v>
      </c>
      <c r="AU185" s="1">
        <v>0</v>
      </c>
      <c r="AV185" s="1">
        <v>0</v>
      </c>
      <c r="AW185" s="1">
        <v>0</v>
      </c>
      <c r="AX185" s="200">
        <f>+SUM(Roc_InfraMR[[#This Row],[B.03.1 - Parque de Coches Motores Motrices Remolcados]:[B.03.3 - Parque de Coches Motores Motrices Cabina]])</f>
        <v>0</v>
      </c>
      <c r="AY185" s="1">
        <v>158</v>
      </c>
      <c r="AZ185" s="1">
        <v>52</v>
      </c>
      <c r="BA185" s="1">
        <v>15</v>
      </c>
      <c r="BB185" s="1">
        <v>0</v>
      </c>
      <c r="BC185" s="200">
        <f>SUM(AY185:BB185)</f>
        <v>225</v>
      </c>
      <c r="BD185" s="356">
        <v>102</v>
      </c>
      <c r="BE185" s="1">
        <v>0</v>
      </c>
      <c r="BF185" s="1">
        <v>20</v>
      </c>
      <c r="BG185" s="235">
        <v>1676</v>
      </c>
    </row>
    <row r="186" spans="1:59">
      <c r="A186" s="1">
        <v>2008</v>
      </c>
      <c r="B186" s="1" t="s">
        <v>65</v>
      </c>
      <c r="C186" s="10">
        <v>0</v>
      </c>
      <c r="D186" s="10">
        <v>138.45500000000001</v>
      </c>
      <c r="E186" s="10">
        <v>0</v>
      </c>
      <c r="F186" s="10">
        <v>56.53</v>
      </c>
      <c r="G186" s="192">
        <f t="shared" si="20"/>
        <v>194.98500000000001</v>
      </c>
      <c r="H186" s="192">
        <f>+Roc_InfraMR[[#This Row],[Total Líneas de Explotación ]]</f>
        <v>194.98500000000001</v>
      </c>
      <c r="I186" s="192">
        <v>392.76900000000001</v>
      </c>
      <c r="J186" s="10">
        <f>+Roc_InfraMR[[#This Row],[A.01.2 -  Longitud de Líneas de Explotación No Electrificadas Vía Doble o Múltiple (km)]]*2+Roc_InfraMR[[#This Row],[A.01.1 -  Longitud de Líneas de Explotación No Electrificadas Vía Simple (km)]]</f>
        <v>276.91000000000003</v>
      </c>
      <c r="K186" s="10">
        <v>0</v>
      </c>
      <c r="L186" s="10">
        <f>+Roc_InfraMR[[#This Row],[A.02.2 -  Longitud de Líneas de Explotación Electrificadas Vía Doble o Múltiple (km)]]*2</f>
        <v>113.06</v>
      </c>
      <c r="M186" s="10">
        <v>0</v>
      </c>
      <c r="N186" s="192">
        <f>+Roc_InfraMR[[#This Row],[A.03.1 -  Longitud de Vías de Explotación No Electrificadas Troncales y Ramales (vía principal) (km)]]+Roc_InfraMR[[#This Row],[A.04.1 -  Longitud de Vías de Explotación Electrificadas Troncales y Ramales (vía principal) (km)]]</f>
        <v>389.97</v>
      </c>
      <c r="O186" s="192">
        <f>+Roc_InfraMR[[#This Row],[Total Vías (excluido Auxiliares)]]</f>
        <v>389.97</v>
      </c>
      <c r="P186" s="1">
        <v>61</v>
      </c>
      <c r="Q186" s="1">
        <v>5</v>
      </c>
      <c r="R186" s="1">
        <v>3</v>
      </c>
      <c r="S186" s="194">
        <f t="shared" si="21"/>
        <v>69</v>
      </c>
      <c r="T186" s="194">
        <v>69</v>
      </c>
      <c r="U186" s="1">
        <v>60</v>
      </c>
      <c r="V186" s="1">
        <v>68</v>
      </c>
      <c r="W186" s="1">
        <v>10</v>
      </c>
      <c r="X186" s="1">
        <v>23</v>
      </c>
      <c r="Y186" s="1">
        <v>0</v>
      </c>
      <c r="Z186" s="196">
        <f t="shared" si="22"/>
        <v>161</v>
      </c>
      <c r="AA186" s="1">
        <v>62</v>
      </c>
      <c r="AB186" s="1">
        <v>26</v>
      </c>
      <c r="AC186" s="1">
        <v>161</v>
      </c>
      <c r="AD186" s="196">
        <f t="shared" si="23"/>
        <v>249</v>
      </c>
      <c r="AE186" s="1">
        <v>23</v>
      </c>
      <c r="AF186" s="1">
        <v>29</v>
      </c>
      <c r="AG186" s="1">
        <v>132</v>
      </c>
      <c r="AH186" s="196">
        <f t="shared" si="24"/>
        <v>184</v>
      </c>
      <c r="AI186" s="10">
        <v>60.414999999999999</v>
      </c>
      <c r="AJ186" s="10">
        <v>0</v>
      </c>
      <c r="AK186" s="10">
        <v>166.46899999999999</v>
      </c>
      <c r="AL186" s="222">
        <f t="shared" si="25"/>
        <v>226.88399999999999</v>
      </c>
      <c r="AM186" s="1">
        <v>3</v>
      </c>
      <c r="AN186" s="1">
        <v>8</v>
      </c>
      <c r="AO186" s="1">
        <v>29</v>
      </c>
      <c r="AP186" s="200">
        <f t="shared" si="26"/>
        <v>40</v>
      </c>
      <c r="AQ186" s="1">
        <v>113</v>
      </c>
      <c r="AR186" s="1">
        <v>58</v>
      </c>
      <c r="AS186" s="1">
        <v>39</v>
      </c>
      <c r="AT186" s="200">
        <f>+Roc_InfraMR[[#This Row],[B.02.3 - Parque de Coches Eléctricos Motrices Tipo R]]+Roc_InfraMR[[#This Row],[B.02.2 - Parque de Coches Eléctricos Motrices Remolcados Tipo R]]+Roc_InfraMR[[#This Row],[B.02.1 - Parque de Coches Eléctricos Motrices]]</f>
        <v>210</v>
      </c>
      <c r="AU186" s="1">
        <v>0</v>
      </c>
      <c r="AV186" s="1">
        <v>0</v>
      </c>
      <c r="AW186" s="1">
        <v>0</v>
      </c>
      <c r="AX186" s="200">
        <f>+SUM(Roc_InfraMR[[#This Row],[B.03.1 - Parque de Coches Motores Motrices Remolcados]:[B.03.3 - Parque de Coches Motores Motrices Cabina]])</f>
        <v>0</v>
      </c>
      <c r="AY186" s="1">
        <v>158</v>
      </c>
      <c r="AZ186" s="1">
        <v>52</v>
      </c>
      <c r="BA186" s="1">
        <v>15</v>
      </c>
      <c r="BB186" s="1">
        <v>0</v>
      </c>
      <c r="BC186" s="200">
        <f>SUM(AY186:BB186)</f>
        <v>225</v>
      </c>
      <c r="BD186" s="356">
        <v>102</v>
      </c>
      <c r="BE186" s="1">
        <v>0</v>
      </c>
      <c r="BF186" s="1">
        <v>20</v>
      </c>
      <c r="BG186" s="235">
        <v>1676</v>
      </c>
    </row>
    <row r="187" spans="1:59">
      <c r="A187" s="1">
        <v>2008</v>
      </c>
      <c r="B187" s="1" t="s">
        <v>66</v>
      </c>
      <c r="C187" s="10">
        <v>0</v>
      </c>
      <c r="D187" s="10">
        <v>138.45500000000001</v>
      </c>
      <c r="E187" s="10">
        <v>0</v>
      </c>
      <c r="F187" s="10">
        <v>56.53</v>
      </c>
      <c r="G187" s="192">
        <f t="shared" si="20"/>
        <v>194.98500000000001</v>
      </c>
      <c r="H187" s="192">
        <f>+Roc_InfraMR[[#This Row],[Total Líneas de Explotación ]]</f>
        <v>194.98500000000001</v>
      </c>
      <c r="I187" s="192">
        <v>392.76900000000001</v>
      </c>
      <c r="J187" s="10">
        <f>+Roc_InfraMR[[#This Row],[A.01.2 -  Longitud de Líneas de Explotación No Electrificadas Vía Doble o Múltiple (km)]]*2+Roc_InfraMR[[#This Row],[A.01.1 -  Longitud de Líneas de Explotación No Electrificadas Vía Simple (km)]]</f>
        <v>276.91000000000003</v>
      </c>
      <c r="K187" s="10">
        <v>0</v>
      </c>
      <c r="L187" s="10">
        <f>+Roc_InfraMR[[#This Row],[A.02.2 -  Longitud de Líneas de Explotación Electrificadas Vía Doble o Múltiple (km)]]*2</f>
        <v>113.06</v>
      </c>
      <c r="M187" s="10">
        <v>0</v>
      </c>
      <c r="N187" s="192">
        <f>+Roc_InfraMR[[#This Row],[A.03.1 -  Longitud de Vías de Explotación No Electrificadas Troncales y Ramales (vía principal) (km)]]+Roc_InfraMR[[#This Row],[A.04.1 -  Longitud de Vías de Explotación Electrificadas Troncales y Ramales (vía principal) (km)]]</f>
        <v>389.97</v>
      </c>
      <c r="O187" s="192">
        <f>+Roc_InfraMR[[#This Row],[Total Vías (excluido Auxiliares)]]</f>
        <v>389.97</v>
      </c>
      <c r="P187" s="1">
        <v>61</v>
      </c>
      <c r="Q187" s="1">
        <v>5</v>
      </c>
      <c r="R187" s="1">
        <v>3</v>
      </c>
      <c r="S187" s="194">
        <f t="shared" si="21"/>
        <v>69</v>
      </c>
      <c r="T187" s="194">
        <v>69</v>
      </c>
      <c r="U187" s="1">
        <v>60</v>
      </c>
      <c r="V187" s="1">
        <v>68</v>
      </c>
      <c r="W187" s="1">
        <v>10</v>
      </c>
      <c r="X187" s="1">
        <v>23</v>
      </c>
      <c r="Y187" s="1">
        <v>0</v>
      </c>
      <c r="Z187" s="196">
        <f t="shared" si="22"/>
        <v>161</v>
      </c>
      <c r="AA187" s="1">
        <v>62</v>
      </c>
      <c r="AB187" s="1">
        <v>26</v>
      </c>
      <c r="AC187" s="1">
        <v>161</v>
      </c>
      <c r="AD187" s="196">
        <f t="shared" si="23"/>
        <v>249</v>
      </c>
      <c r="AE187" s="1">
        <v>23</v>
      </c>
      <c r="AF187" s="1">
        <v>29</v>
      </c>
      <c r="AG187" s="1">
        <v>132</v>
      </c>
      <c r="AH187" s="196">
        <f t="shared" si="24"/>
        <v>184</v>
      </c>
      <c r="AI187" s="10">
        <v>60.414999999999999</v>
      </c>
      <c r="AJ187" s="10">
        <v>0</v>
      </c>
      <c r="AK187" s="10">
        <v>166.46899999999999</v>
      </c>
      <c r="AL187" s="222">
        <f t="shared" si="25"/>
        <v>226.88399999999999</v>
      </c>
      <c r="AM187" s="1">
        <v>3</v>
      </c>
      <c r="AN187" s="1">
        <v>8</v>
      </c>
      <c r="AO187" s="1">
        <v>29</v>
      </c>
      <c r="AP187" s="200">
        <f t="shared" si="26"/>
        <v>40</v>
      </c>
      <c r="AQ187" s="1">
        <v>113</v>
      </c>
      <c r="AR187" s="1">
        <v>58</v>
      </c>
      <c r="AS187" s="1">
        <v>39</v>
      </c>
      <c r="AT187" s="200">
        <f>+Roc_InfraMR[[#This Row],[B.02.3 - Parque de Coches Eléctricos Motrices Tipo R]]+Roc_InfraMR[[#This Row],[B.02.2 - Parque de Coches Eléctricos Motrices Remolcados Tipo R]]+Roc_InfraMR[[#This Row],[B.02.1 - Parque de Coches Eléctricos Motrices]]</f>
        <v>210</v>
      </c>
      <c r="AU187" s="1">
        <v>0</v>
      </c>
      <c r="AV187" s="1">
        <v>0</v>
      </c>
      <c r="AW187" s="1">
        <v>0</v>
      </c>
      <c r="AX187" s="200">
        <f>+SUM(Roc_InfraMR[[#This Row],[B.03.1 - Parque de Coches Motores Motrices Remolcados]:[B.03.3 - Parque de Coches Motores Motrices Cabina]])</f>
        <v>0</v>
      </c>
      <c r="AY187" s="1">
        <v>158</v>
      </c>
      <c r="AZ187" s="1">
        <v>52</v>
      </c>
      <c r="BA187" s="1">
        <v>15</v>
      </c>
      <c r="BB187" s="1">
        <v>0</v>
      </c>
      <c r="BC187" s="200">
        <f>SUM(AY187:BB187)</f>
        <v>225</v>
      </c>
      <c r="BD187" s="356">
        <v>102</v>
      </c>
      <c r="BE187" s="1">
        <v>0</v>
      </c>
      <c r="BF187" s="1">
        <v>20</v>
      </c>
      <c r="BG187" s="235">
        <v>1676</v>
      </c>
    </row>
    <row r="188" spans="1:59">
      <c r="A188" s="1">
        <v>2008</v>
      </c>
      <c r="B188" s="1" t="s">
        <v>67</v>
      </c>
      <c r="C188" s="10">
        <v>0</v>
      </c>
      <c r="D188" s="10">
        <v>138.45500000000001</v>
      </c>
      <c r="E188" s="10">
        <v>0</v>
      </c>
      <c r="F188" s="10">
        <v>56.53</v>
      </c>
      <c r="G188" s="192">
        <f t="shared" si="20"/>
        <v>194.98500000000001</v>
      </c>
      <c r="H188" s="192">
        <f>+Roc_InfraMR[[#This Row],[Total Líneas de Explotación ]]</f>
        <v>194.98500000000001</v>
      </c>
      <c r="I188" s="192">
        <v>392.76900000000001</v>
      </c>
      <c r="J188" s="10">
        <f>+Roc_InfraMR[[#This Row],[A.01.2 -  Longitud de Líneas de Explotación No Electrificadas Vía Doble o Múltiple (km)]]*2+Roc_InfraMR[[#This Row],[A.01.1 -  Longitud de Líneas de Explotación No Electrificadas Vía Simple (km)]]</f>
        <v>276.91000000000003</v>
      </c>
      <c r="K188" s="10">
        <v>0</v>
      </c>
      <c r="L188" s="10">
        <f>+Roc_InfraMR[[#This Row],[A.02.2 -  Longitud de Líneas de Explotación Electrificadas Vía Doble o Múltiple (km)]]*2</f>
        <v>113.06</v>
      </c>
      <c r="M188" s="10">
        <v>0</v>
      </c>
      <c r="N188" s="192">
        <f>+Roc_InfraMR[[#This Row],[A.03.1 -  Longitud de Vías de Explotación No Electrificadas Troncales y Ramales (vía principal) (km)]]+Roc_InfraMR[[#This Row],[A.04.1 -  Longitud de Vías de Explotación Electrificadas Troncales y Ramales (vía principal) (km)]]</f>
        <v>389.97</v>
      </c>
      <c r="O188" s="192">
        <f>+Roc_InfraMR[[#This Row],[Total Vías (excluido Auxiliares)]]</f>
        <v>389.97</v>
      </c>
      <c r="P188" s="1">
        <v>61</v>
      </c>
      <c r="Q188" s="1">
        <v>5</v>
      </c>
      <c r="R188" s="1">
        <v>3</v>
      </c>
      <c r="S188" s="194">
        <f t="shared" si="21"/>
        <v>69</v>
      </c>
      <c r="T188" s="194">
        <v>69</v>
      </c>
      <c r="U188" s="1">
        <v>60</v>
      </c>
      <c r="V188" s="1">
        <v>68</v>
      </c>
      <c r="W188" s="1">
        <v>10</v>
      </c>
      <c r="X188" s="1">
        <v>23</v>
      </c>
      <c r="Y188" s="1">
        <v>0</v>
      </c>
      <c r="Z188" s="196">
        <f t="shared" si="22"/>
        <v>161</v>
      </c>
      <c r="AA188" s="1">
        <v>62</v>
      </c>
      <c r="AB188" s="1">
        <v>26</v>
      </c>
      <c r="AC188" s="1">
        <v>161</v>
      </c>
      <c r="AD188" s="196">
        <f t="shared" si="23"/>
        <v>249</v>
      </c>
      <c r="AE188" s="1">
        <v>23</v>
      </c>
      <c r="AF188" s="1">
        <v>29</v>
      </c>
      <c r="AG188" s="1">
        <v>132</v>
      </c>
      <c r="AH188" s="196">
        <f t="shared" si="24"/>
        <v>184</v>
      </c>
      <c r="AI188" s="10">
        <v>60.414999999999999</v>
      </c>
      <c r="AJ188" s="10">
        <v>0</v>
      </c>
      <c r="AK188" s="10">
        <v>166.46899999999999</v>
      </c>
      <c r="AL188" s="222">
        <f t="shared" si="25"/>
        <v>226.88399999999999</v>
      </c>
      <c r="AM188" s="1">
        <v>3</v>
      </c>
      <c r="AN188" s="1">
        <v>8</v>
      </c>
      <c r="AO188" s="1">
        <v>29</v>
      </c>
      <c r="AP188" s="200">
        <f t="shared" si="26"/>
        <v>40</v>
      </c>
      <c r="AQ188" s="1">
        <v>113</v>
      </c>
      <c r="AR188" s="1">
        <v>58</v>
      </c>
      <c r="AS188" s="1">
        <v>39</v>
      </c>
      <c r="AT188" s="200">
        <f>+Roc_InfraMR[[#This Row],[B.02.3 - Parque de Coches Eléctricos Motrices Tipo R]]+Roc_InfraMR[[#This Row],[B.02.2 - Parque de Coches Eléctricos Motrices Remolcados Tipo R]]+Roc_InfraMR[[#This Row],[B.02.1 - Parque de Coches Eléctricos Motrices]]</f>
        <v>210</v>
      </c>
      <c r="AU188" s="1">
        <v>0</v>
      </c>
      <c r="AV188" s="1">
        <v>0</v>
      </c>
      <c r="AW188" s="1">
        <v>0</v>
      </c>
      <c r="AX188" s="200">
        <f>+SUM(Roc_InfraMR[[#This Row],[B.03.1 - Parque de Coches Motores Motrices Remolcados]:[B.03.3 - Parque de Coches Motores Motrices Cabina]])</f>
        <v>0</v>
      </c>
      <c r="AY188" s="1">
        <v>158</v>
      </c>
      <c r="AZ188" s="1">
        <v>52</v>
      </c>
      <c r="BA188" s="1">
        <v>15</v>
      </c>
      <c r="BB188" s="1">
        <v>0</v>
      </c>
      <c r="BC188" s="200">
        <f>SUM(AY188:BB188)</f>
        <v>225</v>
      </c>
      <c r="BD188" s="356">
        <v>102</v>
      </c>
      <c r="BE188" s="1">
        <v>0</v>
      </c>
      <c r="BF188" s="1">
        <v>20</v>
      </c>
      <c r="BG188" s="235">
        <v>1676</v>
      </c>
    </row>
    <row r="189" spans="1:59">
      <c r="A189" s="1">
        <v>2008</v>
      </c>
      <c r="B189" s="1" t="s">
        <v>68</v>
      </c>
      <c r="C189" s="10">
        <v>0</v>
      </c>
      <c r="D189" s="10">
        <v>138.45500000000001</v>
      </c>
      <c r="E189" s="10">
        <v>0</v>
      </c>
      <c r="F189" s="10">
        <v>56.53</v>
      </c>
      <c r="G189" s="192">
        <f t="shared" si="20"/>
        <v>194.98500000000001</v>
      </c>
      <c r="H189" s="192">
        <f>+Roc_InfraMR[[#This Row],[Total Líneas de Explotación ]]</f>
        <v>194.98500000000001</v>
      </c>
      <c r="I189" s="192">
        <v>392.76900000000001</v>
      </c>
      <c r="J189" s="10">
        <f>+Roc_InfraMR[[#This Row],[A.01.2 -  Longitud de Líneas de Explotación No Electrificadas Vía Doble o Múltiple (km)]]*2+Roc_InfraMR[[#This Row],[A.01.1 -  Longitud de Líneas de Explotación No Electrificadas Vía Simple (km)]]</f>
        <v>276.91000000000003</v>
      </c>
      <c r="K189" s="10">
        <v>0</v>
      </c>
      <c r="L189" s="10">
        <f>+Roc_InfraMR[[#This Row],[A.02.2 -  Longitud de Líneas de Explotación Electrificadas Vía Doble o Múltiple (km)]]*2</f>
        <v>113.06</v>
      </c>
      <c r="M189" s="10">
        <v>0</v>
      </c>
      <c r="N189" s="192">
        <f>+Roc_InfraMR[[#This Row],[A.03.1 -  Longitud de Vías de Explotación No Electrificadas Troncales y Ramales (vía principal) (km)]]+Roc_InfraMR[[#This Row],[A.04.1 -  Longitud de Vías de Explotación Electrificadas Troncales y Ramales (vía principal) (km)]]</f>
        <v>389.97</v>
      </c>
      <c r="O189" s="192">
        <f>+Roc_InfraMR[[#This Row],[Total Vías (excluido Auxiliares)]]</f>
        <v>389.97</v>
      </c>
      <c r="P189" s="1">
        <v>61</v>
      </c>
      <c r="Q189" s="1">
        <v>5</v>
      </c>
      <c r="R189" s="1">
        <v>3</v>
      </c>
      <c r="S189" s="194">
        <f t="shared" si="21"/>
        <v>69</v>
      </c>
      <c r="T189" s="194">
        <v>69</v>
      </c>
      <c r="U189" s="1">
        <v>60</v>
      </c>
      <c r="V189" s="1">
        <v>68</v>
      </c>
      <c r="W189" s="1">
        <v>10</v>
      </c>
      <c r="X189" s="1">
        <v>23</v>
      </c>
      <c r="Y189" s="1">
        <v>0</v>
      </c>
      <c r="Z189" s="196">
        <f t="shared" si="22"/>
        <v>161</v>
      </c>
      <c r="AA189" s="1">
        <v>62</v>
      </c>
      <c r="AB189" s="1">
        <v>26</v>
      </c>
      <c r="AC189" s="1">
        <v>161</v>
      </c>
      <c r="AD189" s="196">
        <f t="shared" si="23"/>
        <v>249</v>
      </c>
      <c r="AE189" s="1">
        <v>23</v>
      </c>
      <c r="AF189" s="1">
        <v>29</v>
      </c>
      <c r="AG189" s="1">
        <v>132</v>
      </c>
      <c r="AH189" s="196">
        <f t="shared" si="24"/>
        <v>184</v>
      </c>
      <c r="AI189" s="10">
        <v>60.414999999999999</v>
      </c>
      <c r="AJ189" s="10">
        <v>0</v>
      </c>
      <c r="AK189" s="10">
        <v>166.46899999999999</v>
      </c>
      <c r="AL189" s="222">
        <f t="shared" si="25"/>
        <v>226.88399999999999</v>
      </c>
      <c r="AM189" s="1">
        <v>3</v>
      </c>
      <c r="AN189" s="1">
        <v>8</v>
      </c>
      <c r="AO189" s="1">
        <v>29</v>
      </c>
      <c r="AP189" s="200">
        <f t="shared" si="26"/>
        <v>40</v>
      </c>
      <c r="AQ189" s="1">
        <v>113</v>
      </c>
      <c r="AR189" s="1">
        <v>58</v>
      </c>
      <c r="AS189" s="1">
        <v>39</v>
      </c>
      <c r="AT189" s="200">
        <f>+Roc_InfraMR[[#This Row],[B.02.3 - Parque de Coches Eléctricos Motrices Tipo R]]+Roc_InfraMR[[#This Row],[B.02.2 - Parque de Coches Eléctricos Motrices Remolcados Tipo R]]+Roc_InfraMR[[#This Row],[B.02.1 - Parque de Coches Eléctricos Motrices]]</f>
        <v>210</v>
      </c>
      <c r="AU189" s="1">
        <v>0</v>
      </c>
      <c r="AV189" s="1">
        <v>0</v>
      </c>
      <c r="AW189" s="1">
        <v>0</v>
      </c>
      <c r="AX189" s="200">
        <f>+SUM(Roc_InfraMR[[#This Row],[B.03.1 - Parque de Coches Motores Motrices Remolcados]:[B.03.3 - Parque de Coches Motores Motrices Cabina]])</f>
        <v>0</v>
      </c>
      <c r="AY189" s="1">
        <v>158</v>
      </c>
      <c r="AZ189" s="1">
        <v>52</v>
      </c>
      <c r="BA189" s="1">
        <v>15</v>
      </c>
      <c r="BB189" s="1">
        <v>0</v>
      </c>
      <c r="BC189" s="200">
        <f>SUM(AY189:BB189)</f>
        <v>225</v>
      </c>
      <c r="BD189" s="356">
        <v>102</v>
      </c>
      <c r="BE189" s="1">
        <v>0</v>
      </c>
      <c r="BF189" s="1">
        <v>20</v>
      </c>
      <c r="BG189" s="235">
        <v>1676</v>
      </c>
    </row>
    <row r="190" spans="1:59">
      <c r="A190" s="1">
        <v>2008</v>
      </c>
      <c r="B190" s="1" t="s">
        <v>69</v>
      </c>
      <c r="C190" s="10">
        <v>0</v>
      </c>
      <c r="D190" s="10">
        <v>138.45500000000001</v>
      </c>
      <c r="E190" s="10">
        <v>0</v>
      </c>
      <c r="F190" s="10">
        <v>56.53</v>
      </c>
      <c r="G190" s="192">
        <f t="shared" si="20"/>
        <v>194.98500000000001</v>
      </c>
      <c r="H190" s="192">
        <f>+Roc_InfraMR[[#This Row],[Total Líneas de Explotación ]]</f>
        <v>194.98500000000001</v>
      </c>
      <c r="I190" s="192">
        <v>392.76900000000001</v>
      </c>
      <c r="J190" s="10">
        <f>+Roc_InfraMR[[#This Row],[A.01.2 -  Longitud de Líneas de Explotación No Electrificadas Vía Doble o Múltiple (km)]]*2+Roc_InfraMR[[#This Row],[A.01.1 -  Longitud de Líneas de Explotación No Electrificadas Vía Simple (km)]]</f>
        <v>276.91000000000003</v>
      </c>
      <c r="K190" s="10">
        <v>0</v>
      </c>
      <c r="L190" s="10">
        <f>+Roc_InfraMR[[#This Row],[A.02.2 -  Longitud de Líneas de Explotación Electrificadas Vía Doble o Múltiple (km)]]*2</f>
        <v>113.06</v>
      </c>
      <c r="M190" s="10">
        <v>0</v>
      </c>
      <c r="N190" s="192">
        <f>+Roc_InfraMR[[#This Row],[A.03.1 -  Longitud de Vías de Explotación No Electrificadas Troncales y Ramales (vía principal) (km)]]+Roc_InfraMR[[#This Row],[A.04.1 -  Longitud de Vías de Explotación Electrificadas Troncales y Ramales (vía principal) (km)]]</f>
        <v>389.97</v>
      </c>
      <c r="O190" s="192">
        <f>+Roc_InfraMR[[#This Row],[Total Vías (excluido Auxiliares)]]</f>
        <v>389.97</v>
      </c>
      <c r="P190" s="1">
        <v>61</v>
      </c>
      <c r="Q190" s="1">
        <v>5</v>
      </c>
      <c r="R190" s="1">
        <v>3</v>
      </c>
      <c r="S190" s="194">
        <f t="shared" si="21"/>
        <v>69</v>
      </c>
      <c r="T190" s="194">
        <v>69</v>
      </c>
      <c r="U190" s="1">
        <v>60</v>
      </c>
      <c r="V190" s="1">
        <v>68</v>
      </c>
      <c r="W190" s="1">
        <v>10</v>
      </c>
      <c r="X190" s="1">
        <v>23</v>
      </c>
      <c r="Y190" s="1">
        <v>0</v>
      </c>
      <c r="Z190" s="196">
        <f t="shared" si="22"/>
        <v>161</v>
      </c>
      <c r="AA190" s="1">
        <v>62</v>
      </c>
      <c r="AB190" s="1">
        <v>26</v>
      </c>
      <c r="AC190" s="1">
        <v>161</v>
      </c>
      <c r="AD190" s="196">
        <f t="shared" si="23"/>
        <v>249</v>
      </c>
      <c r="AE190" s="1">
        <v>23</v>
      </c>
      <c r="AF190" s="1">
        <v>29</v>
      </c>
      <c r="AG190" s="1">
        <v>132</v>
      </c>
      <c r="AH190" s="196">
        <f t="shared" si="24"/>
        <v>184</v>
      </c>
      <c r="AI190" s="10">
        <v>60.414999999999999</v>
      </c>
      <c r="AJ190" s="10">
        <v>0</v>
      </c>
      <c r="AK190" s="10">
        <v>166.46899999999999</v>
      </c>
      <c r="AL190" s="222">
        <f t="shared" si="25"/>
        <v>226.88399999999999</v>
      </c>
      <c r="AM190" s="1">
        <v>3</v>
      </c>
      <c r="AN190" s="1">
        <v>8</v>
      </c>
      <c r="AO190" s="1">
        <v>29</v>
      </c>
      <c r="AP190" s="200">
        <f t="shared" si="26"/>
        <v>40</v>
      </c>
      <c r="AQ190" s="1">
        <v>113</v>
      </c>
      <c r="AR190" s="1">
        <v>58</v>
      </c>
      <c r="AS190" s="1">
        <v>39</v>
      </c>
      <c r="AT190" s="200">
        <f>+Roc_InfraMR[[#This Row],[B.02.3 - Parque de Coches Eléctricos Motrices Tipo R]]+Roc_InfraMR[[#This Row],[B.02.2 - Parque de Coches Eléctricos Motrices Remolcados Tipo R]]+Roc_InfraMR[[#This Row],[B.02.1 - Parque de Coches Eléctricos Motrices]]</f>
        <v>210</v>
      </c>
      <c r="AU190" s="1">
        <v>0</v>
      </c>
      <c r="AV190" s="1">
        <v>0</v>
      </c>
      <c r="AW190" s="1">
        <v>0</v>
      </c>
      <c r="AX190" s="200">
        <f>+SUM(Roc_InfraMR[[#This Row],[B.03.1 - Parque de Coches Motores Motrices Remolcados]:[B.03.3 - Parque de Coches Motores Motrices Cabina]])</f>
        <v>0</v>
      </c>
      <c r="AY190" s="1">
        <v>158</v>
      </c>
      <c r="AZ190" s="1">
        <v>52</v>
      </c>
      <c r="BA190" s="1">
        <v>15</v>
      </c>
      <c r="BB190" s="1">
        <v>0</v>
      </c>
      <c r="BC190" s="200">
        <f>SUM(AY190:BB190)</f>
        <v>225</v>
      </c>
      <c r="BD190" s="356">
        <v>102</v>
      </c>
      <c r="BE190" s="1">
        <v>0</v>
      </c>
      <c r="BF190" s="1">
        <v>20</v>
      </c>
      <c r="BG190" s="235">
        <v>1676</v>
      </c>
    </row>
    <row r="191" spans="1:59">
      <c r="A191" s="1">
        <v>2008</v>
      </c>
      <c r="B191" s="1" t="s">
        <v>70</v>
      </c>
      <c r="C191" s="10">
        <v>0</v>
      </c>
      <c r="D191" s="10">
        <v>138.45500000000001</v>
      </c>
      <c r="E191" s="10">
        <v>0</v>
      </c>
      <c r="F191" s="10">
        <v>56.53</v>
      </c>
      <c r="G191" s="192">
        <f t="shared" si="20"/>
        <v>194.98500000000001</v>
      </c>
      <c r="H191" s="192">
        <f>+Roc_InfraMR[[#This Row],[Total Líneas de Explotación ]]</f>
        <v>194.98500000000001</v>
      </c>
      <c r="I191" s="192">
        <v>392.76900000000001</v>
      </c>
      <c r="J191" s="10">
        <f>+Roc_InfraMR[[#This Row],[A.01.2 -  Longitud de Líneas de Explotación No Electrificadas Vía Doble o Múltiple (km)]]*2+Roc_InfraMR[[#This Row],[A.01.1 -  Longitud de Líneas de Explotación No Electrificadas Vía Simple (km)]]</f>
        <v>276.91000000000003</v>
      </c>
      <c r="K191" s="10">
        <v>0</v>
      </c>
      <c r="L191" s="10">
        <f>+Roc_InfraMR[[#This Row],[A.02.2 -  Longitud de Líneas de Explotación Electrificadas Vía Doble o Múltiple (km)]]*2</f>
        <v>113.06</v>
      </c>
      <c r="M191" s="10">
        <v>0</v>
      </c>
      <c r="N191" s="192">
        <f>+Roc_InfraMR[[#This Row],[A.03.1 -  Longitud de Vías de Explotación No Electrificadas Troncales y Ramales (vía principal) (km)]]+Roc_InfraMR[[#This Row],[A.04.1 -  Longitud de Vías de Explotación Electrificadas Troncales y Ramales (vía principal) (km)]]</f>
        <v>389.97</v>
      </c>
      <c r="O191" s="192">
        <f>+Roc_InfraMR[[#This Row],[Total Vías (excluido Auxiliares)]]</f>
        <v>389.97</v>
      </c>
      <c r="P191" s="1">
        <v>61</v>
      </c>
      <c r="Q191" s="1">
        <v>5</v>
      </c>
      <c r="R191" s="1">
        <v>3</v>
      </c>
      <c r="S191" s="194">
        <f t="shared" si="21"/>
        <v>69</v>
      </c>
      <c r="T191" s="194">
        <v>69</v>
      </c>
      <c r="U191" s="1">
        <v>60</v>
      </c>
      <c r="V191" s="1">
        <v>68</v>
      </c>
      <c r="W191" s="1">
        <v>10</v>
      </c>
      <c r="X191" s="1">
        <v>23</v>
      </c>
      <c r="Y191" s="1">
        <v>0</v>
      </c>
      <c r="Z191" s="196">
        <f t="shared" si="22"/>
        <v>161</v>
      </c>
      <c r="AA191" s="1">
        <v>62</v>
      </c>
      <c r="AB191" s="1">
        <v>26</v>
      </c>
      <c r="AC191" s="1">
        <v>161</v>
      </c>
      <c r="AD191" s="196">
        <f t="shared" si="23"/>
        <v>249</v>
      </c>
      <c r="AE191" s="1">
        <v>23</v>
      </c>
      <c r="AF191" s="1">
        <v>29</v>
      </c>
      <c r="AG191" s="1">
        <v>132</v>
      </c>
      <c r="AH191" s="196">
        <f t="shared" si="24"/>
        <v>184</v>
      </c>
      <c r="AI191" s="10">
        <v>60.414999999999999</v>
      </c>
      <c r="AJ191" s="10">
        <v>0</v>
      </c>
      <c r="AK191" s="10">
        <v>166.46899999999999</v>
      </c>
      <c r="AL191" s="222">
        <f t="shared" si="25"/>
        <v>226.88399999999999</v>
      </c>
      <c r="AM191" s="1">
        <v>3</v>
      </c>
      <c r="AN191" s="1">
        <v>8</v>
      </c>
      <c r="AO191" s="1">
        <v>29</v>
      </c>
      <c r="AP191" s="200">
        <f t="shared" si="26"/>
        <v>40</v>
      </c>
      <c r="AQ191" s="1">
        <v>113</v>
      </c>
      <c r="AR191" s="1">
        <v>58</v>
      </c>
      <c r="AS191" s="1">
        <v>39</v>
      </c>
      <c r="AT191" s="200">
        <f>+Roc_InfraMR[[#This Row],[B.02.3 - Parque de Coches Eléctricos Motrices Tipo R]]+Roc_InfraMR[[#This Row],[B.02.2 - Parque de Coches Eléctricos Motrices Remolcados Tipo R]]+Roc_InfraMR[[#This Row],[B.02.1 - Parque de Coches Eléctricos Motrices]]</f>
        <v>210</v>
      </c>
      <c r="AU191" s="1">
        <v>0</v>
      </c>
      <c r="AV191" s="1">
        <v>0</v>
      </c>
      <c r="AW191" s="1">
        <v>0</v>
      </c>
      <c r="AX191" s="200">
        <f>+SUM(Roc_InfraMR[[#This Row],[B.03.1 - Parque de Coches Motores Motrices Remolcados]:[B.03.3 - Parque de Coches Motores Motrices Cabina]])</f>
        <v>0</v>
      </c>
      <c r="AY191" s="1">
        <v>158</v>
      </c>
      <c r="AZ191" s="1">
        <v>52</v>
      </c>
      <c r="BA191" s="1">
        <v>15</v>
      </c>
      <c r="BB191" s="1">
        <v>0</v>
      </c>
      <c r="BC191" s="200">
        <f>SUM(AY191:BB191)</f>
        <v>225</v>
      </c>
      <c r="BD191" s="356">
        <v>102</v>
      </c>
      <c r="BE191" s="1">
        <v>0</v>
      </c>
      <c r="BF191" s="1">
        <v>20</v>
      </c>
      <c r="BG191" s="235">
        <v>1676</v>
      </c>
    </row>
    <row r="192" spans="1:59">
      <c r="A192" s="1">
        <v>2008</v>
      </c>
      <c r="B192" s="1" t="s">
        <v>71</v>
      </c>
      <c r="C192" s="10">
        <v>0</v>
      </c>
      <c r="D192" s="10">
        <v>138.45500000000001</v>
      </c>
      <c r="E192" s="10">
        <v>0</v>
      </c>
      <c r="F192" s="10">
        <v>56.53</v>
      </c>
      <c r="G192" s="192">
        <f t="shared" si="20"/>
        <v>194.98500000000001</v>
      </c>
      <c r="H192" s="192">
        <f>+Roc_InfraMR[[#This Row],[Total Líneas de Explotación ]]</f>
        <v>194.98500000000001</v>
      </c>
      <c r="I192" s="192">
        <v>392.76900000000001</v>
      </c>
      <c r="J192" s="10">
        <f>+Roc_InfraMR[[#This Row],[A.01.2 -  Longitud de Líneas de Explotación No Electrificadas Vía Doble o Múltiple (km)]]*2+Roc_InfraMR[[#This Row],[A.01.1 -  Longitud de Líneas de Explotación No Electrificadas Vía Simple (km)]]</f>
        <v>276.91000000000003</v>
      </c>
      <c r="K192" s="10">
        <v>0</v>
      </c>
      <c r="L192" s="10">
        <f>+Roc_InfraMR[[#This Row],[A.02.2 -  Longitud de Líneas de Explotación Electrificadas Vía Doble o Múltiple (km)]]*2</f>
        <v>113.06</v>
      </c>
      <c r="M192" s="10">
        <v>0</v>
      </c>
      <c r="N192" s="192">
        <f>+Roc_InfraMR[[#This Row],[A.03.1 -  Longitud de Vías de Explotación No Electrificadas Troncales y Ramales (vía principal) (km)]]+Roc_InfraMR[[#This Row],[A.04.1 -  Longitud de Vías de Explotación Electrificadas Troncales y Ramales (vía principal) (km)]]</f>
        <v>389.97</v>
      </c>
      <c r="O192" s="192">
        <f>+Roc_InfraMR[[#This Row],[Total Vías (excluido Auxiliares)]]</f>
        <v>389.97</v>
      </c>
      <c r="P192" s="1">
        <v>61</v>
      </c>
      <c r="Q192" s="1">
        <v>5</v>
      </c>
      <c r="R192" s="1">
        <v>3</v>
      </c>
      <c r="S192" s="194">
        <f t="shared" si="21"/>
        <v>69</v>
      </c>
      <c r="T192" s="194">
        <v>69</v>
      </c>
      <c r="U192" s="1">
        <v>60</v>
      </c>
      <c r="V192" s="1">
        <v>68</v>
      </c>
      <c r="W192" s="1">
        <v>10</v>
      </c>
      <c r="X192" s="1">
        <v>23</v>
      </c>
      <c r="Y192" s="1">
        <v>0</v>
      </c>
      <c r="Z192" s="196">
        <f t="shared" si="22"/>
        <v>161</v>
      </c>
      <c r="AA192" s="1">
        <v>62</v>
      </c>
      <c r="AB192" s="1">
        <v>26</v>
      </c>
      <c r="AC192" s="1">
        <v>161</v>
      </c>
      <c r="AD192" s="196">
        <f t="shared" si="23"/>
        <v>249</v>
      </c>
      <c r="AE192" s="1">
        <v>23</v>
      </c>
      <c r="AF192" s="1">
        <v>29</v>
      </c>
      <c r="AG192" s="1">
        <v>132</v>
      </c>
      <c r="AH192" s="196">
        <f t="shared" si="24"/>
        <v>184</v>
      </c>
      <c r="AI192" s="10">
        <v>60.414999999999999</v>
      </c>
      <c r="AJ192" s="10">
        <v>0</v>
      </c>
      <c r="AK192" s="10">
        <v>166.46899999999999</v>
      </c>
      <c r="AL192" s="222">
        <f t="shared" si="25"/>
        <v>226.88399999999999</v>
      </c>
      <c r="AM192" s="1">
        <v>3</v>
      </c>
      <c r="AN192" s="1">
        <v>8</v>
      </c>
      <c r="AO192" s="1">
        <v>29</v>
      </c>
      <c r="AP192" s="200">
        <f t="shared" si="26"/>
        <v>40</v>
      </c>
      <c r="AQ192" s="1">
        <v>113</v>
      </c>
      <c r="AR192" s="1">
        <v>58</v>
      </c>
      <c r="AS192" s="1">
        <v>39</v>
      </c>
      <c r="AT192" s="200">
        <f>+Roc_InfraMR[[#This Row],[B.02.3 - Parque de Coches Eléctricos Motrices Tipo R]]+Roc_InfraMR[[#This Row],[B.02.2 - Parque de Coches Eléctricos Motrices Remolcados Tipo R]]+Roc_InfraMR[[#This Row],[B.02.1 - Parque de Coches Eléctricos Motrices]]</f>
        <v>210</v>
      </c>
      <c r="AU192" s="1">
        <v>0</v>
      </c>
      <c r="AV192" s="1">
        <v>0</v>
      </c>
      <c r="AW192" s="1">
        <v>0</v>
      </c>
      <c r="AX192" s="200">
        <f>+SUM(Roc_InfraMR[[#This Row],[B.03.1 - Parque de Coches Motores Motrices Remolcados]:[B.03.3 - Parque de Coches Motores Motrices Cabina]])</f>
        <v>0</v>
      </c>
      <c r="AY192" s="1">
        <v>158</v>
      </c>
      <c r="AZ192" s="1">
        <v>52</v>
      </c>
      <c r="BA192" s="1">
        <v>15</v>
      </c>
      <c r="BB192" s="1">
        <v>0</v>
      </c>
      <c r="BC192" s="200">
        <f>SUM(AY192:BB192)</f>
        <v>225</v>
      </c>
      <c r="BD192" s="356">
        <v>102</v>
      </c>
      <c r="BE192" s="1">
        <v>0</v>
      </c>
      <c r="BF192" s="1">
        <v>20</v>
      </c>
      <c r="BG192" s="235">
        <v>1676</v>
      </c>
    </row>
    <row r="193" spans="1:59">
      <c r="A193" s="1">
        <v>2008</v>
      </c>
      <c r="B193" s="1" t="s">
        <v>72</v>
      </c>
      <c r="C193" s="10">
        <v>0</v>
      </c>
      <c r="D193" s="10">
        <v>138.45500000000001</v>
      </c>
      <c r="E193" s="10">
        <v>0</v>
      </c>
      <c r="F193" s="10">
        <v>56.53</v>
      </c>
      <c r="G193" s="192">
        <f t="shared" si="20"/>
        <v>194.98500000000001</v>
      </c>
      <c r="H193" s="192">
        <f>+Roc_InfraMR[[#This Row],[Total Líneas de Explotación ]]</f>
        <v>194.98500000000001</v>
      </c>
      <c r="I193" s="192">
        <v>392.76900000000001</v>
      </c>
      <c r="J193" s="10">
        <f>+Roc_InfraMR[[#This Row],[A.01.2 -  Longitud de Líneas de Explotación No Electrificadas Vía Doble o Múltiple (km)]]*2+Roc_InfraMR[[#This Row],[A.01.1 -  Longitud de Líneas de Explotación No Electrificadas Vía Simple (km)]]</f>
        <v>276.91000000000003</v>
      </c>
      <c r="K193" s="10">
        <v>0</v>
      </c>
      <c r="L193" s="10">
        <f>+Roc_InfraMR[[#This Row],[A.02.2 -  Longitud de Líneas de Explotación Electrificadas Vía Doble o Múltiple (km)]]*2</f>
        <v>113.06</v>
      </c>
      <c r="M193" s="10">
        <v>0</v>
      </c>
      <c r="N193" s="192">
        <f>+Roc_InfraMR[[#This Row],[A.03.1 -  Longitud de Vías de Explotación No Electrificadas Troncales y Ramales (vía principal) (km)]]+Roc_InfraMR[[#This Row],[A.04.1 -  Longitud de Vías de Explotación Electrificadas Troncales y Ramales (vía principal) (km)]]</f>
        <v>389.97</v>
      </c>
      <c r="O193" s="192">
        <f>+Roc_InfraMR[[#This Row],[Total Vías (excluido Auxiliares)]]</f>
        <v>389.97</v>
      </c>
      <c r="P193" s="1">
        <v>61</v>
      </c>
      <c r="Q193" s="1">
        <v>5</v>
      </c>
      <c r="R193" s="1">
        <v>3</v>
      </c>
      <c r="S193" s="194">
        <f t="shared" si="21"/>
        <v>69</v>
      </c>
      <c r="T193" s="194">
        <v>69</v>
      </c>
      <c r="U193" s="1">
        <v>60</v>
      </c>
      <c r="V193" s="1">
        <v>68</v>
      </c>
      <c r="W193" s="1">
        <v>10</v>
      </c>
      <c r="X193" s="1">
        <v>23</v>
      </c>
      <c r="Y193" s="1">
        <v>0</v>
      </c>
      <c r="Z193" s="196">
        <f t="shared" si="22"/>
        <v>161</v>
      </c>
      <c r="AA193" s="1">
        <v>62</v>
      </c>
      <c r="AB193" s="1">
        <v>26</v>
      </c>
      <c r="AC193" s="1">
        <v>161</v>
      </c>
      <c r="AD193" s="196">
        <f t="shared" si="23"/>
        <v>249</v>
      </c>
      <c r="AE193" s="1">
        <v>23</v>
      </c>
      <c r="AF193" s="1">
        <v>29</v>
      </c>
      <c r="AG193" s="1">
        <v>132</v>
      </c>
      <c r="AH193" s="196">
        <f t="shared" si="24"/>
        <v>184</v>
      </c>
      <c r="AI193" s="10">
        <v>60.414999999999999</v>
      </c>
      <c r="AJ193" s="10">
        <v>0</v>
      </c>
      <c r="AK193" s="10">
        <v>166.46899999999999</v>
      </c>
      <c r="AL193" s="222">
        <f t="shared" si="25"/>
        <v>226.88399999999999</v>
      </c>
      <c r="AM193" s="1">
        <v>3</v>
      </c>
      <c r="AN193" s="1">
        <v>8</v>
      </c>
      <c r="AO193" s="1">
        <v>29</v>
      </c>
      <c r="AP193" s="200">
        <f t="shared" si="26"/>
        <v>40</v>
      </c>
      <c r="AQ193" s="1">
        <v>113</v>
      </c>
      <c r="AR193" s="1">
        <v>58</v>
      </c>
      <c r="AS193" s="1">
        <v>39</v>
      </c>
      <c r="AT193" s="200">
        <f>+Roc_InfraMR[[#This Row],[B.02.3 - Parque de Coches Eléctricos Motrices Tipo R]]+Roc_InfraMR[[#This Row],[B.02.2 - Parque de Coches Eléctricos Motrices Remolcados Tipo R]]+Roc_InfraMR[[#This Row],[B.02.1 - Parque de Coches Eléctricos Motrices]]</f>
        <v>210</v>
      </c>
      <c r="AU193" s="1">
        <v>0</v>
      </c>
      <c r="AV193" s="1">
        <v>0</v>
      </c>
      <c r="AW193" s="1">
        <v>0</v>
      </c>
      <c r="AX193" s="200">
        <f>+SUM(Roc_InfraMR[[#This Row],[B.03.1 - Parque de Coches Motores Motrices Remolcados]:[B.03.3 - Parque de Coches Motores Motrices Cabina]])</f>
        <v>0</v>
      </c>
      <c r="AY193" s="1">
        <v>158</v>
      </c>
      <c r="AZ193" s="1">
        <v>52</v>
      </c>
      <c r="BA193" s="1">
        <v>15</v>
      </c>
      <c r="BB193" s="1">
        <v>0</v>
      </c>
      <c r="BC193" s="200">
        <f>SUM(AY193:BB193)</f>
        <v>225</v>
      </c>
      <c r="BD193" s="356">
        <v>102</v>
      </c>
      <c r="BE193" s="1">
        <v>0</v>
      </c>
      <c r="BF193" s="1">
        <v>20</v>
      </c>
      <c r="BG193" s="235">
        <v>1676</v>
      </c>
    </row>
    <row r="194" spans="1:59">
      <c r="A194" s="1">
        <v>2009</v>
      </c>
      <c r="B194" s="1" t="s">
        <v>61</v>
      </c>
      <c r="C194" s="10">
        <v>0</v>
      </c>
      <c r="D194" s="10">
        <v>138.45500000000001</v>
      </c>
      <c r="E194" s="10">
        <v>0</v>
      </c>
      <c r="F194" s="10">
        <v>56.53</v>
      </c>
      <c r="G194" s="192">
        <f t="shared" ref="G194:G257" si="27">SUM(C194:F194)</f>
        <v>194.98500000000001</v>
      </c>
      <c r="H194" s="192">
        <f>+Roc_InfraMR[[#This Row],[Total Líneas de Explotación ]]</f>
        <v>194.98500000000001</v>
      </c>
      <c r="I194" s="192">
        <v>392.76900000000001</v>
      </c>
      <c r="J194" s="10">
        <f>+Roc_InfraMR[[#This Row],[A.01.2 -  Longitud de Líneas de Explotación No Electrificadas Vía Doble o Múltiple (km)]]*2+Roc_InfraMR[[#This Row],[A.01.1 -  Longitud de Líneas de Explotación No Electrificadas Vía Simple (km)]]</f>
        <v>276.91000000000003</v>
      </c>
      <c r="K194" s="10">
        <v>0</v>
      </c>
      <c r="L194" s="10">
        <f>+Roc_InfraMR[[#This Row],[A.02.2 -  Longitud de Líneas de Explotación Electrificadas Vía Doble o Múltiple (km)]]*2</f>
        <v>113.06</v>
      </c>
      <c r="M194" s="10">
        <v>0</v>
      </c>
      <c r="N194" s="192">
        <f>+Roc_InfraMR[[#This Row],[A.03.1 -  Longitud de Vías de Explotación No Electrificadas Troncales y Ramales (vía principal) (km)]]+Roc_InfraMR[[#This Row],[A.04.1 -  Longitud de Vías de Explotación Electrificadas Troncales y Ramales (vía principal) (km)]]</f>
        <v>389.97</v>
      </c>
      <c r="O194" s="192">
        <f>+Roc_InfraMR[[#This Row],[Total Vías (excluido Auxiliares)]]</f>
        <v>389.97</v>
      </c>
      <c r="P194" s="1">
        <v>61</v>
      </c>
      <c r="Q194" s="1">
        <v>5</v>
      </c>
      <c r="R194" s="1">
        <v>3</v>
      </c>
      <c r="S194" s="194">
        <f t="shared" ref="S194:S257" si="28">SUM(P194:R194)</f>
        <v>69</v>
      </c>
      <c r="T194" s="194">
        <v>69</v>
      </c>
      <c r="U194" s="1">
        <v>60</v>
      </c>
      <c r="V194" s="1">
        <v>68</v>
      </c>
      <c r="W194" s="1">
        <v>10</v>
      </c>
      <c r="X194" s="1">
        <v>23</v>
      </c>
      <c r="Y194" s="1">
        <v>0</v>
      </c>
      <c r="Z194" s="196">
        <f t="shared" ref="Z194:Z257" si="29">SUM(U194:Y194)</f>
        <v>161</v>
      </c>
      <c r="AA194" s="1">
        <v>62</v>
      </c>
      <c r="AB194" s="1">
        <v>26</v>
      </c>
      <c r="AC194" s="1">
        <v>161</v>
      </c>
      <c r="AD194" s="196">
        <f t="shared" ref="AD194:AD257" si="30">SUM(AA194:AC194)</f>
        <v>249</v>
      </c>
      <c r="AE194" s="1">
        <v>23</v>
      </c>
      <c r="AF194" s="1">
        <v>29</v>
      </c>
      <c r="AG194" s="1">
        <v>132</v>
      </c>
      <c r="AH194" s="196">
        <f t="shared" ref="AH194:AH257" si="31">SUM(AE194:AG194)</f>
        <v>184</v>
      </c>
      <c r="AI194" s="10">
        <v>60.414999999999999</v>
      </c>
      <c r="AJ194" s="10">
        <v>0</v>
      </c>
      <c r="AK194" s="10">
        <v>166.46899999999999</v>
      </c>
      <c r="AL194" s="222">
        <f t="shared" ref="AL194:AL257" si="32">SUM(AI194:AK194)</f>
        <v>226.88399999999999</v>
      </c>
      <c r="AM194" s="1">
        <v>3</v>
      </c>
      <c r="AN194" s="1">
        <v>8</v>
      </c>
      <c r="AO194" s="1">
        <v>29</v>
      </c>
      <c r="AP194" s="200">
        <f t="shared" ref="AP194:AP257" si="33">SUM(AM194:AO194)</f>
        <v>40</v>
      </c>
      <c r="AQ194" s="1">
        <v>113</v>
      </c>
      <c r="AR194" s="1">
        <v>58</v>
      </c>
      <c r="AS194" s="1">
        <v>39</v>
      </c>
      <c r="AT194" s="200">
        <f>+Roc_InfraMR[[#This Row],[B.02.3 - Parque de Coches Eléctricos Motrices Tipo R]]+Roc_InfraMR[[#This Row],[B.02.2 - Parque de Coches Eléctricos Motrices Remolcados Tipo R]]+Roc_InfraMR[[#This Row],[B.02.1 - Parque de Coches Eléctricos Motrices]]</f>
        <v>210</v>
      </c>
      <c r="AU194" s="1">
        <v>0</v>
      </c>
      <c r="AV194" s="1">
        <v>0</v>
      </c>
      <c r="AW194" s="1">
        <v>0</v>
      </c>
      <c r="AX194" s="200">
        <f>+SUM(Roc_InfraMR[[#This Row],[B.03.1 - Parque de Coches Motores Motrices Remolcados]:[B.03.3 - Parque de Coches Motores Motrices Cabina]])</f>
        <v>0</v>
      </c>
      <c r="AY194" s="1">
        <v>158</v>
      </c>
      <c r="AZ194" s="1">
        <v>52</v>
      </c>
      <c r="BA194" s="1">
        <v>15</v>
      </c>
      <c r="BB194" s="1">
        <v>0</v>
      </c>
      <c r="BC194" s="200">
        <f>SUM(AY194:BB194)</f>
        <v>225</v>
      </c>
      <c r="BD194" s="356">
        <v>102</v>
      </c>
      <c r="BE194" s="1">
        <v>0</v>
      </c>
      <c r="BF194" s="1">
        <v>20</v>
      </c>
      <c r="BG194" s="235">
        <v>1676</v>
      </c>
    </row>
    <row r="195" spans="1:59">
      <c r="A195" s="1">
        <v>2009</v>
      </c>
      <c r="B195" s="1" t="s">
        <v>62</v>
      </c>
      <c r="C195" s="10">
        <v>0</v>
      </c>
      <c r="D195" s="10">
        <v>138.45500000000001</v>
      </c>
      <c r="E195" s="10">
        <v>0</v>
      </c>
      <c r="F195" s="10">
        <v>56.53</v>
      </c>
      <c r="G195" s="192">
        <f t="shared" si="27"/>
        <v>194.98500000000001</v>
      </c>
      <c r="H195" s="192">
        <f>+Roc_InfraMR[[#This Row],[Total Líneas de Explotación ]]</f>
        <v>194.98500000000001</v>
      </c>
      <c r="I195" s="192">
        <v>392.76900000000001</v>
      </c>
      <c r="J195" s="10">
        <f>+Roc_InfraMR[[#This Row],[A.01.2 -  Longitud de Líneas de Explotación No Electrificadas Vía Doble o Múltiple (km)]]*2+Roc_InfraMR[[#This Row],[A.01.1 -  Longitud de Líneas de Explotación No Electrificadas Vía Simple (km)]]</f>
        <v>276.91000000000003</v>
      </c>
      <c r="K195" s="10">
        <v>0</v>
      </c>
      <c r="L195" s="10">
        <f>+Roc_InfraMR[[#This Row],[A.02.2 -  Longitud de Líneas de Explotación Electrificadas Vía Doble o Múltiple (km)]]*2</f>
        <v>113.06</v>
      </c>
      <c r="M195" s="10">
        <v>0</v>
      </c>
      <c r="N195" s="192">
        <f>+Roc_InfraMR[[#This Row],[A.03.1 -  Longitud de Vías de Explotación No Electrificadas Troncales y Ramales (vía principal) (km)]]+Roc_InfraMR[[#This Row],[A.04.1 -  Longitud de Vías de Explotación Electrificadas Troncales y Ramales (vía principal) (km)]]</f>
        <v>389.97</v>
      </c>
      <c r="O195" s="192">
        <f>+Roc_InfraMR[[#This Row],[Total Vías (excluido Auxiliares)]]</f>
        <v>389.97</v>
      </c>
      <c r="P195" s="1">
        <v>61</v>
      </c>
      <c r="Q195" s="1">
        <v>5</v>
      </c>
      <c r="R195" s="1">
        <v>3</v>
      </c>
      <c r="S195" s="194">
        <f t="shared" si="28"/>
        <v>69</v>
      </c>
      <c r="T195" s="194">
        <v>69</v>
      </c>
      <c r="U195" s="1">
        <v>60</v>
      </c>
      <c r="V195" s="1">
        <v>68</v>
      </c>
      <c r="W195" s="1">
        <v>10</v>
      </c>
      <c r="X195" s="1">
        <v>23</v>
      </c>
      <c r="Y195" s="1">
        <v>0</v>
      </c>
      <c r="Z195" s="196">
        <f t="shared" si="29"/>
        <v>161</v>
      </c>
      <c r="AA195" s="1">
        <v>62</v>
      </c>
      <c r="AB195" s="1">
        <v>26</v>
      </c>
      <c r="AC195" s="1">
        <v>161</v>
      </c>
      <c r="AD195" s="196">
        <f t="shared" si="30"/>
        <v>249</v>
      </c>
      <c r="AE195" s="1">
        <v>23</v>
      </c>
      <c r="AF195" s="1">
        <v>29</v>
      </c>
      <c r="AG195" s="1">
        <v>132</v>
      </c>
      <c r="AH195" s="196">
        <f t="shared" si="31"/>
        <v>184</v>
      </c>
      <c r="AI195" s="10">
        <v>60.414999999999999</v>
      </c>
      <c r="AJ195" s="10">
        <v>0</v>
      </c>
      <c r="AK195" s="10">
        <v>166.46899999999999</v>
      </c>
      <c r="AL195" s="222">
        <f t="shared" si="32"/>
        <v>226.88399999999999</v>
      </c>
      <c r="AM195" s="1">
        <v>3</v>
      </c>
      <c r="AN195" s="1">
        <v>8</v>
      </c>
      <c r="AO195" s="1">
        <v>29</v>
      </c>
      <c r="AP195" s="200">
        <f t="shared" si="33"/>
        <v>40</v>
      </c>
      <c r="AQ195" s="1">
        <v>113</v>
      </c>
      <c r="AR195" s="1">
        <v>58</v>
      </c>
      <c r="AS195" s="1">
        <v>39</v>
      </c>
      <c r="AT195" s="200">
        <f>+Roc_InfraMR[[#This Row],[B.02.3 - Parque de Coches Eléctricos Motrices Tipo R]]+Roc_InfraMR[[#This Row],[B.02.2 - Parque de Coches Eléctricos Motrices Remolcados Tipo R]]+Roc_InfraMR[[#This Row],[B.02.1 - Parque de Coches Eléctricos Motrices]]</f>
        <v>210</v>
      </c>
      <c r="AU195" s="1">
        <v>0</v>
      </c>
      <c r="AV195" s="1">
        <v>0</v>
      </c>
      <c r="AW195" s="1">
        <v>0</v>
      </c>
      <c r="AX195" s="200">
        <f>+SUM(Roc_InfraMR[[#This Row],[B.03.1 - Parque de Coches Motores Motrices Remolcados]:[B.03.3 - Parque de Coches Motores Motrices Cabina]])</f>
        <v>0</v>
      </c>
      <c r="AY195" s="1">
        <v>158</v>
      </c>
      <c r="AZ195" s="1">
        <v>52</v>
      </c>
      <c r="BA195" s="1">
        <v>15</v>
      </c>
      <c r="BB195" s="1">
        <v>0</v>
      </c>
      <c r="BC195" s="200">
        <f>SUM(AY195:BB195)</f>
        <v>225</v>
      </c>
      <c r="BD195" s="356">
        <v>102</v>
      </c>
      <c r="BE195" s="1">
        <v>0</v>
      </c>
      <c r="BF195" s="1">
        <v>20</v>
      </c>
      <c r="BG195" s="235">
        <v>1676</v>
      </c>
    </row>
    <row r="196" spans="1:59">
      <c r="A196" s="1">
        <v>2009</v>
      </c>
      <c r="B196" s="1" t="s">
        <v>63</v>
      </c>
      <c r="C196" s="10">
        <v>0</v>
      </c>
      <c r="D196" s="10">
        <v>138.45500000000001</v>
      </c>
      <c r="E196" s="10">
        <v>0</v>
      </c>
      <c r="F196" s="10">
        <v>56.53</v>
      </c>
      <c r="G196" s="192">
        <f t="shared" si="27"/>
        <v>194.98500000000001</v>
      </c>
      <c r="H196" s="192">
        <f>+Roc_InfraMR[[#This Row],[Total Líneas de Explotación ]]</f>
        <v>194.98500000000001</v>
      </c>
      <c r="I196" s="192">
        <v>392.76900000000001</v>
      </c>
      <c r="J196" s="10">
        <f>+Roc_InfraMR[[#This Row],[A.01.2 -  Longitud de Líneas de Explotación No Electrificadas Vía Doble o Múltiple (km)]]*2+Roc_InfraMR[[#This Row],[A.01.1 -  Longitud de Líneas de Explotación No Electrificadas Vía Simple (km)]]</f>
        <v>276.91000000000003</v>
      </c>
      <c r="K196" s="10">
        <v>0</v>
      </c>
      <c r="L196" s="10">
        <f>+Roc_InfraMR[[#This Row],[A.02.2 -  Longitud de Líneas de Explotación Electrificadas Vía Doble o Múltiple (km)]]*2</f>
        <v>113.06</v>
      </c>
      <c r="M196" s="10">
        <v>0</v>
      </c>
      <c r="N196" s="192">
        <f>+Roc_InfraMR[[#This Row],[A.03.1 -  Longitud de Vías de Explotación No Electrificadas Troncales y Ramales (vía principal) (km)]]+Roc_InfraMR[[#This Row],[A.04.1 -  Longitud de Vías de Explotación Electrificadas Troncales y Ramales (vía principal) (km)]]</f>
        <v>389.97</v>
      </c>
      <c r="O196" s="192">
        <f>+Roc_InfraMR[[#This Row],[Total Vías (excluido Auxiliares)]]</f>
        <v>389.97</v>
      </c>
      <c r="P196" s="1">
        <v>61</v>
      </c>
      <c r="Q196" s="1">
        <v>5</v>
      </c>
      <c r="R196" s="1">
        <v>3</v>
      </c>
      <c r="S196" s="194">
        <f t="shared" si="28"/>
        <v>69</v>
      </c>
      <c r="T196" s="194">
        <v>69</v>
      </c>
      <c r="U196" s="1">
        <v>60</v>
      </c>
      <c r="V196" s="1">
        <v>68</v>
      </c>
      <c r="W196" s="1">
        <v>10</v>
      </c>
      <c r="X196" s="1">
        <v>23</v>
      </c>
      <c r="Y196" s="1">
        <v>0</v>
      </c>
      <c r="Z196" s="196">
        <f t="shared" si="29"/>
        <v>161</v>
      </c>
      <c r="AA196" s="1">
        <v>62</v>
      </c>
      <c r="AB196" s="1">
        <v>26</v>
      </c>
      <c r="AC196" s="1">
        <v>161</v>
      </c>
      <c r="AD196" s="196">
        <f t="shared" si="30"/>
        <v>249</v>
      </c>
      <c r="AE196" s="1">
        <v>23</v>
      </c>
      <c r="AF196" s="1">
        <v>29</v>
      </c>
      <c r="AG196" s="1">
        <v>132</v>
      </c>
      <c r="AH196" s="196">
        <f t="shared" si="31"/>
        <v>184</v>
      </c>
      <c r="AI196" s="10">
        <v>60.414999999999999</v>
      </c>
      <c r="AJ196" s="10">
        <v>0</v>
      </c>
      <c r="AK196" s="10">
        <v>166.46899999999999</v>
      </c>
      <c r="AL196" s="222">
        <f t="shared" si="32"/>
        <v>226.88399999999999</v>
      </c>
      <c r="AM196" s="1">
        <v>3</v>
      </c>
      <c r="AN196" s="1">
        <v>8</v>
      </c>
      <c r="AO196" s="1">
        <v>29</v>
      </c>
      <c r="AP196" s="200">
        <f t="shared" si="33"/>
        <v>40</v>
      </c>
      <c r="AQ196" s="1">
        <v>113</v>
      </c>
      <c r="AR196" s="1">
        <v>58</v>
      </c>
      <c r="AS196" s="1">
        <v>39</v>
      </c>
      <c r="AT196" s="200">
        <f>+Roc_InfraMR[[#This Row],[B.02.3 - Parque de Coches Eléctricos Motrices Tipo R]]+Roc_InfraMR[[#This Row],[B.02.2 - Parque de Coches Eléctricos Motrices Remolcados Tipo R]]+Roc_InfraMR[[#This Row],[B.02.1 - Parque de Coches Eléctricos Motrices]]</f>
        <v>210</v>
      </c>
      <c r="AU196" s="1">
        <v>0</v>
      </c>
      <c r="AV196" s="1">
        <v>0</v>
      </c>
      <c r="AW196" s="1">
        <v>0</v>
      </c>
      <c r="AX196" s="200">
        <f>+SUM(Roc_InfraMR[[#This Row],[B.03.1 - Parque de Coches Motores Motrices Remolcados]:[B.03.3 - Parque de Coches Motores Motrices Cabina]])</f>
        <v>0</v>
      </c>
      <c r="AY196" s="1">
        <v>158</v>
      </c>
      <c r="AZ196" s="1">
        <v>52</v>
      </c>
      <c r="BA196" s="1">
        <v>15</v>
      </c>
      <c r="BB196" s="1">
        <v>0</v>
      </c>
      <c r="BC196" s="200">
        <f>SUM(AY196:BB196)</f>
        <v>225</v>
      </c>
      <c r="BD196" s="356">
        <v>102</v>
      </c>
      <c r="BE196" s="1">
        <v>0</v>
      </c>
      <c r="BF196" s="1">
        <v>20</v>
      </c>
      <c r="BG196" s="235">
        <v>1676</v>
      </c>
    </row>
    <row r="197" spans="1:59">
      <c r="A197" s="1">
        <v>2009</v>
      </c>
      <c r="B197" s="1" t="s">
        <v>64</v>
      </c>
      <c r="C197" s="10">
        <v>0</v>
      </c>
      <c r="D197" s="10">
        <v>138.45500000000001</v>
      </c>
      <c r="E197" s="10">
        <v>0</v>
      </c>
      <c r="F197" s="10">
        <v>56.53</v>
      </c>
      <c r="G197" s="192">
        <f t="shared" si="27"/>
        <v>194.98500000000001</v>
      </c>
      <c r="H197" s="192">
        <f>+Roc_InfraMR[[#This Row],[Total Líneas de Explotación ]]</f>
        <v>194.98500000000001</v>
      </c>
      <c r="I197" s="192">
        <v>392.76900000000001</v>
      </c>
      <c r="J197" s="10">
        <f>+Roc_InfraMR[[#This Row],[A.01.2 -  Longitud de Líneas de Explotación No Electrificadas Vía Doble o Múltiple (km)]]*2+Roc_InfraMR[[#This Row],[A.01.1 -  Longitud de Líneas de Explotación No Electrificadas Vía Simple (km)]]</f>
        <v>276.91000000000003</v>
      </c>
      <c r="K197" s="10">
        <v>0</v>
      </c>
      <c r="L197" s="10">
        <f>+Roc_InfraMR[[#This Row],[A.02.2 -  Longitud de Líneas de Explotación Electrificadas Vía Doble o Múltiple (km)]]*2</f>
        <v>113.06</v>
      </c>
      <c r="M197" s="10">
        <v>0</v>
      </c>
      <c r="N197" s="192">
        <f>+Roc_InfraMR[[#This Row],[A.03.1 -  Longitud de Vías de Explotación No Electrificadas Troncales y Ramales (vía principal) (km)]]+Roc_InfraMR[[#This Row],[A.04.1 -  Longitud de Vías de Explotación Electrificadas Troncales y Ramales (vía principal) (km)]]</f>
        <v>389.97</v>
      </c>
      <c r="O197" s="192">
        <f>+Roc_InfraMR[[#This Row],[Total Vías (excluido Auxiliares)]]</f>
        <v>389.97</v>
      </c>
      <c r="P197" s="1">
        <v>61</v>
      </c>
      <c r="Q197" s="1">
        <v>5</v>
      </c>
      <c r="R197" s="1">
        <v>3</v>
      </c>
      <c r="S197" s="194">
        <f t="shared" si="28"/>
        <v>69</v>
      </c>
      <c r="T197" s="194">
        <v>69</v>
      </c>
      <c r="U197" s="1">
        <v>60</v>
      </c>
      <c r="V197" s="1">
        <v>68</v>
      </c>
      <c r="W197" s="1">
        <v>10</v>
      </c>
      <c r="X197" s="1">
        <v>23</v>
      </c>
      <c r="Y197" s="1">
        <v>0</v>
      </c>
      <c r="Z197" s="196">
        <f t="shared" si="29"/>
        <v>161</v>
      </c>
      <c r="AA197" s="1">
        <v>62</v>
      </c>
      <c r="AB197" s="1">
        <v>26</v>
      </c>
      <c r="AC197" s="1">
        <v>161</v>
      </c>
      <c r="AD197" s="196">
        <f t="shared" si="30"/>
        <v>249</v>
      </c>
      <c r="AE197" s="1">
        <v>23</v>
      </c>
      <c r="AF197" s="1">
        <v>29</v>
      </c>
      <c r="AG197" s="1">
        <v>132</v>
      </c>
      <c r="AH197" s="196">
        <f t="shared" si="31"/>
        <v>184</v>
      </c>
      <c r="AI197" s="10">
        <v>60.414999999999999</v>
      </c>
      <c r="AJ197" s="10">
        <v>0</v>
      </c>
      <c r="AK197" s="10">
        <v>166.46899999999999</v>
      </c>
      <c r="AL197" s="222">
        <f t="shared" si="32"/>
        <v>226.88399999999999</v>
      </c>
      <c r="AM197" s="1">
        <v>3</v>
      </c>
      <c r="AN197" s="1">
        <v>8</v>
      </c>
      <c r="AO197" s="1">
        <v>29</v>
      </c>
      <c r="AP197" s="200">
        <f t="shared" si="33"/>
        <v>40</v>
      </c>
      <c r="AQ197" s="1">
        <v>113</v>
      </c>
      <c r="AR197" s="1">
        <v>58</v>
      </c>
      <c r="AS197" s="1">
        <v>39</v>
      </c>
      <c r="AT197" s="200">
        <f>+Roc_InfraMR[[#This Row],[B.02.3 - Parque de Coches Eléctricos Motrices Tipo R]]+Roc_InfraMR[[#This Row],[B.02.2 - Parque de Coches Eléctricos Motrices Remolcados Tipo R]]+Roc_InfraMR[[#This Row],[B.02.1 - Parque de Coches Eléctricos Motrices]]</f>
        <v>210</v>
      </c>
      <c r="AU197" s="1">
        <v>0</v>
      </c>
      <c r="AV197" s="1">
        <v>0</v>
      </c>
      <c r="AW197" s="1">
        <v>0</v>
      </c>
      <c r="AX197" s="200">
        <f>+SUM(Roc_InfraMR[[#This Row],[B.03.1 - Parque de Coches Motores Motrices Remolcados]:[B.03.3 - Parque de Coches Motores Motrices Cabina]])</f>
        <v>0</v>
      </c>
      <c r="AY197" s="1">
        <v>158</v>
      </c>
      <c r="AZ197" s="1">
        <v>52</v>
      </c>
      <c r="BA197" s="1">
        <v>15</v>
      </c>
      <c r="BB197" s="1">
        <v>0</v>
      </c>
      <c r="BC197" s="200">
        <f>SUM(AY197:BB197)</f>
        <v>225</v>
      </c>
      <c r="BD197" s="356">
        <v>102</v>
      </c>
      <c r="BE197" s="1">
        <v>0</v>
      </c>
      <c r="BF197" s="1">
        <v>20</v>
      </c>
      <c r="BG197" s="235">
        <v>1676</v>
      </c>
    </row>
    <row r="198" spans="1:59">
      <c r="A198" s="1">
        <v>2009</v>
      </c>
      <c r="B198" s="1" t="s">
        <v>65</v>
      </c>
      <c r="C198" s="10">
        <v>0</v>
      </c>
      <c r="D198" s="10">
        <v>138.45500000000001</v>
      </c>
      <c r="E198" s="10">
        <v>0</v>
      </c>
      <c r="F198" s="10">
        <v>56.53</v>
      </c>
      <c r="G198" s="192">
        <f t="shared" si="27"/>
        <v>194.98500000000001</v>
      </c>
      <c r="H198" s="192">
        <f>+Roc_InfraMR[[#This Row],[Total Líneas de Explotación ]]</f>
        <v>194.98500000000001</v>
      </c>
      <c r="I198" s="192">
        <v>392.76900000000001</v>
      </c>
      <c r="J198" s="10">
        <f>+Roc_InfraMR[[#This Row],[A.01.2 -  Longitud de Líneas de Explotación No Electrificadas Vía Doble o Múltiple (km)]]*2+Roc_InfraMR[[#This Row],[A.01.1 -  Longitud de Líneas de Explotación No Electrificadas Vía Simple (km)]]</f>
        <v>276.91000000000003</v>
      </c>
      <c r="K198" s="10">
        <v>0</v>
      </c>
      <c r="L198" s="10">
        <f>+Roc_InfraMR[[#This Row],[A.02.2 -  Longitud de Líneas de Explotación Electrificadas Vía Doble o Múltiple (km)]]*2</f>
        <v>113.06</v>
      </c>
      <c r="M198" s="10">
        <v>0</v>
      </c>
      <c r="N198" s="192">
        <f>+Roc_InfraMR[[#This Row],[A.03.1 -  Longitud de Vías de Explotación No Electrificadas Troncales y Ramales (vía principal) (km)]]+Roc_InfraMR[[#This Row],[A.04.1 -  Longitud de Vías de Explotación Electrificadas Troncales y Ramales (vía principal) (km)]]</f>
        <v>389.97</v>
      </c>
      <c r="O198" s="192">
        <f>+Roc_InfraMR[[#This Row],[Total Vías (excluido Auxiliares)]]</f>
        <v>389.97</v>
      </c>
      <c r="P198" s="1">
        <v>61</v>
      </c>
      <c r="Q198" s="1">
        <v>5</v>
      </c>
      <c r="R198" s="1">
        <v>3</v>
      </c>
      <c r="S198" s="194">
        <f t="shared" si="28"/>
        <v>69</v>
      </c>
      <c r="T198" s="194">
        <v>69</v>
      </c>
      <c r="U198" s="1">
        <v>60</v>
      </c>
      <c r="V198" s="1">
        <v>68</v>
      </c>
      <c r="W198" s="1">
        <v>10</v>
      </c>
      <c r="X198" s="1">
        <v>23</v>
      </c>
      <c r="Y198" s="1">
        <v>0</v>
      </c>
      <c r="Z198" s="196">
        <f t="shared" si="29"/>
        <v>161</v>
      </c>
      <c r="AA198" s="1">
        <v>62</v>
      </c>
      <c r="AB198" s="1">
        <v>26</v>
      </c>
      <c r="AC198" s="1">
        <v>161</v>
      </c>
      <c r="AD198" s="196">
        <f t="shared" si="30"/>
        <v>249</v>
      </c>
      <c r="AE198" s="1">
        <v>23</v>
      </c>
      <c r="AF198" s="1">
        <v>29</v>
      </c>
      <c r="AG198" s="1">
        <v>132</v>
      </c>
      <c r="AH198" s="196">
        <f t="shared" si="31"/>
        <v>184</v>
      </c>
      <c r="AI198" s="10">
        <v>60.414999999999999</v>
      </c>
      <c r="AJ198" s="10">
        <v>0</v>
      </c>
      <c r="AK198" s="10">
        <v>166.46899999999999</v>
      </c>
      <c r="AL198" s="222">
        <f t="shared" si="32"/>
        <v>226.88399999999999</v>
      </c>
      <c r="AM198" s="1">
        <v>3</v>
      </c>
      <c r="AN198" s="1">
        <v>8</v>
      </c>
      <c r="AO198" s="1">
        <v>29</v>
      </c>
      <c r="AP198" s="200">
        <f t="shared" si="33"/>
        <v>40</v>
      </c>
      <c r="AQ198" s="1">
        <v>113</v>
      </c>
      <c r="AR198" s="1">
        <v>58</v>
      </c>
      <c r="AS198" s="1">
        <v>39</v>
      </c>
      <c r="AT198" s="200">
        <f>+Roc_InfraMR[[#This Row],[B.02.3 - Parque de Coches Eléctricos Motrices Tipo R]]+Roc_InfraMR[[#This Row],[B.02.2 - Parque de Coches Eléctricos Motrices Remolcados Tipo R]]+Roc_InfraMR[[#This Row],[B.02.1 - Parque de Coches Eléctricos Motrices]]</f>
        <v>210</v>
      </c>
      <c r="AU198" s="1">
        <v>0</v>
      </c>
      <c r="AV198" s="1">
        <v>0</v>
      </c>
      <c r="AW198" s="1">
        <v>0</v>
      </c>
      <c r="AX198" s="200">
        <f>+SUM(Roc_InfraMR[[#This Row],[B.03.1 - Parque de Coches Motores Motrices Remolcados]:[B.03.3 - Parque de Coches Motores Motrices Cabina]])</f>
        <v>0</v>
      </c>
      <c r="AY198" s="1">
        <v>158</v>
      </c>
      <c r="AZ198" s="1">
        <v>52</v>
      </c>
      <c r="BA198" s="1">
        <v>15</v>
      </c>
      <c r="BB198" s="1">
        <v>0</v>
      </c>
      <c r="BC198" s="200">
        <f>SUM(AY198:BB198)</f>
        <v>225</v>
      </c>
      <c r="BD198" s="356">
        <v>102</v>
      </c>
      <c r="BE198" s="1">
        <v>0</v>
      </c>
      <c r="BF198" s="1">
        <v>20</v>
      </c>
      <c r="BG198" s="235">
        <v>1676</v>
      </c>
    </row>
    <row r="199" spans="1:59">
      <c r="A199" s="1">
        <v>2009</v>
      </c>
      <c r="B199" s="1" t="s">
        <v>66</v>
      </c>
      <c r="C199" s="10">
        <v>0</v>
      </c>
      <c r="D199" s="10">
        <v>138.45500000000001</v>
      </c>
      <c r="E199" s="10">
        <v>0</v>
      </c>
      <c r="F199" s="10">
        <v>56.53</v>
      </c>
      <c r="G199" s="192">
        <f t="shared" si="27"/>
        <v>194.98500000000001</v>
      </c>
      <c r="H199" s="192">
        <f>+Roc_InfraMR[[#This Row],[Total Líneas de Explotación ]]</f>
        <v>194.98500000000001</v>
      </c>
      <c r="I199" s="192">
        <v>392.76900000000001</v>
      </c>
      <c r="J199" s="10">
        <f>+Roc_InfraMR[[#This Row],[A.01.2 -  Longitud de Líneas de Explotación No Electrificadas Vía Doble o Múltiple (km)]]*2+Roc_InfraMR[[#This Row],[A.01.1 -  Longitud de Líneas de Explotación No Electrificadas Vía Simple (km)]]</f>
        <v>276.91000000000003</v>
      </c>
      <c r="K199" s="10">
        <v>0</v>
      </c>
      <c r="L199" s="10">
        <f>+Roc_InfraMR[[#This Row],[A.02.2 -  Longitud de Líneas de Explotación Electrificadas Vía Doble o Múltiple (km)]]*2</f>
        <v>113.06</v>
      </c>
      <c r="M199" s="10">
        <v>0</v>
      </c>
      <c r="N199" s="192">
        <f>+Roc_InfraMR[[#This Row],[A.03.1 -  Longitud de Vías de Explotación No Electrificadas Troncales y Ramales (vía principal) (km)]]+Roc_InfraMR[[#This Row],[A.04.1 -  Longitud de Vías de Explotación Electrificadas Troncales y Ramales (vía principal) (km)]]</f>
        <v>389.97</v>
      </c>
      <c r="O199" s="192">
        <f>+Roc_InfraMR[[#This Row],[Total Vías (excluido Auxiliares)]]</f>
        <v>389.97</v>
      </c>
      <c r="P199" s="1">
        <v>61</v>
      </c>
      <c r="Q199" s="1">
        <v>5</v>
      </c>
      <c r="R199" s="1">
        <v>3</v>
      </c>
      <c r="S199" s="194">
        <f t="shared" si="28"/>
        <v>69</v>
      </c>
      <c r="T199" s="194">
        <v>69</v>
      </c>
      <c r="U199" s="1">
        <v>60</v>
      </c>
      <c r="V199" s="1">
        <v>68</v>
      </c>
      <c r="W199" s="1">
        <v>10</v>
      </c>
      <c r="X199" s="1">
        <v>23</v>
      </c>
      <c r="Y199" s="1">
        <v>0</v>
      </c>
      <c r="Z199" s="196">
        <f t="shared" si="29"/>
        <v>161</v>
      </c>
      <c r="AA199" s="1">
        <v>62</v>
      </c>
      <c r="AB199" s="1">
        <v>26</v>
      </c>
      <c r="AC199" s="1">
        <v>161</v>
      </c>
      <c r="AD199" s="196">
        <f t="shared" si="30"/>
        <v>249</v>
      </c>
      <c r="AE199" s="1">
        <v>23</v>
      </c>
      <c r="AF199" s="1">
        <v>29</v>
      </c>
      <c r="AG199" s="1">
        <v>132</v>
      </c>
      <c r="AH199" s="196">
        <f t="shared" si="31"/>
        <v>184</v>
      </c>
      <c r="AI199" s="10">
        <v>60.414999999999999</v>
      </c>
      <c r="AJ199" s="10">
        <v>0</v>
      </c>
      <c r="AK199" s="10">
        <v>166.46899999999999</v>
      </c>
      <c r="AL199" s="222">
        <f t="shared" si="32"/>
        <v>226.88399999999999</v>
      </c>
      <c r="AM199" s="1">
        <v>3</v>
      </c>
      <c r="AN199" s="1">
        <v>8</v>
      </c>
      <c r="AO199" s="1">
        <v>29</v>
      </c>
      <c r="AP199" s="200">
        <f t="shared" si="33"/>
        <v>40</v>
      </c>
      <c r="AQ199" s="1">
        <v>113</v>
      </c>
      <c r="AR199" s="1">
        <v>58</v>
      </c>
      <c r="AS199" s="1">
        <v>39</v>
      </c>
      <c r="AT199" s="200">
        <f>+Roc_InfraMR[[#This Row],[B.02.3 - Parque de Coches Eléctricos Motrices Tipo R]]+Roc_InfraMR[[#This Row],[B.02.2 - Parque de Coches Eléctricos Motrices Remolcados Tipo R]]+Roc_InfraMR[[#This Row],[B.02.1 - Parque de Coches Eléctricos Motrices]]</f>
        <v>210</v>
      </c>
      <c r="AU199" s="1">
        <v>0</v>
      </c>
      <c r="AV199" s="1">
        <v>0</v>
      </c>
      <c r="AW199" s="1">
        <v>0</v>
      </c>
      <c r="AX199" s="200">
        <f>+SUM(Roc_InfraMR[[#This Row],[B.03.1 - Parque de Coches Motores Motrices Remolcados]:[B.03.3 - Parque de Coches Motores Motrices Cabina]])</f>
        <v>0</v>
      </c>
      <c r="AY199" s="1">
        <v>158</v>
      </c>
      <c r="AZ199" s="1">
        <v>52</v>
      </c>
      <c r="BA199" s="1">
        <v>15</v>
      </c>
      <c r="BB199" s="1">
        <v>0</v>
      </c>
      <c r="BC199" s="200">
        <f>SUM(AY199:BB199)</f>
        <v>225</v>
      </c>
      <c r="BD199" s="356">
        <v>102</v>
      </c>
      <c r="BE199" s="1">
        <v>0</v>
      </c>
      <c r="BF199" s="1">
        <v>20</v>
      </c>
      <c r="BG199" s="235">
        <v>1676</v>
      </c>
    </row>
    <row r="200" spans="1:59">
      <c r="A200" s="1">
        <v>2009</v>
      </c>
      <c r="B200" s="1" t="s">
        <v>67</v>
      </c>
      <c r="C200" s="10">
        <v>0</v>
      </c>
      <c r="D200" s="10">
        <v>138.45500000000001</v>
      </c>
      <c r="E200" s="10">
        <v>0</v>
      </c>
      <c r="F200" s="10">
        <v>56.53</v>
      </c>
      <c r="G200" s="192">
        <f t="shared" si="27"/>
        <v>194.98500000000001</v>
      </c>
      <c r="H200" s="192">
        <f>+Roc_InfraMR[[#This Row],[Total Líneas de Explotación ]]</f>
        <v>194.98500000000001</v>
      </c>
      <c r="I200" s="192">
        <v>392.76900000000001</v>
      </c>
      <c r="J200" s="10">
        <f>+Roc_InfraMR[[#This Row],[A.01.2 -  Longitud de Líneas de Explotación No Electrificadas Vía Doble o Múltiple (km)]]*2+Roc_InfraMR[[#This Row],[A.01.1 -  Longitud de Líneas de Explotación No Electrificadas Vía Simple (km)]]</f>
        <v>276.91000000000003</v>
      </c>
      <c r="K200" s="10">
        <v>0</v>
      </c>
      <c r="L200" s="10">
        <f>+Roc_InfraMR[[#This Row],[A.02.2 -  Longitud de Líneas de Explotación Electrificadas Vía Doble o Múltiple (km)]]*2</f>
        <v>113.06</v>
      </c>
      <c r="M200" s="10">
        <v>0</v>
      </c>
      <c r="N200" s="192">
        <f>+Roc_InfraMR[[#This Row],[A.03.1 -  Longitud de Vías de Explotación No Electrificadas Troncales y Ramales (vía principal) (km)]]+Roc_InfraMR[[#This Row],[A.04.1 -  Longitud de Vías de Explotación Electrificadas Troncales y Ramales (vía principal) (km)]]</f>
        <v>389.97</v>
      </c>
      <c r="O200" s="192">
        <f>+Roc_InfraMR[[#This Row],[Total Vías (excluido Auxiliares)]]</f>
        <v>389.97</v>
      </c>
      <c r="P200" s="1">
        <v>61</v>
      </c>
      <c r="Q200" s="1">
        <v>5</v>
      </c>
      <c r="R200" s="1">
        <v>3</v>
      </c>
      <c r="S200" s="194">
        <f t="shared" si="28"/>
        <v>69</v>
      </c>
      <c r="T200" s="194">
        <v>69</v>
      </c>
      <c r="U200" s="1">
        <v>60</v>
      </c>
      <c r="V200" s="1">
        <v>68</v>
      </c>
      <c r="W200" s="1">
        <v>10</v>
      </c>
      <c r="X200" s="1">
        <v>23</v>
      </c>
      <c r="Y200" s="1">
        <v>0</v>
      </c>
      <c r="Z200" s="196">
        <f t="shared" si="29"/>
        <v>161</v>
      </c>
      <c r="AA200" s="1">
        <v>62</v>
      </c>
      <c r="AB200" s="1">
        <v>26</v>
      </c>
      <c r="AC200" s="1">
        <v>161</v>
      </c>
      <c r="AD200" s="196">
        <f t="shared" si="30"/>
        <v>249</v>
      </c>
      <c r="AE200" s="1">
        <v>23</v>
      </c>
      <c r="AF200" s="1">
        <v>29</v>
      </c>
      <c r="AG200" s="1">
        <v>132</v>
      </c>
      <c r="AH200" s="196">
        <f t="shared" si="31"/>
        <v>184</v>
      </c>
      <c r="AI200" s="10">
        <v>60.414999999999999</v>
      </c>
      <c r="AJ200" s="10">
        <v>0</v>
      </c>
      <c r="AK200" s="10">
        <v>166.46899999999999</v>
      </c>
      <c r="AL200" s="222">
        <f t="shared" si="32"/>
        <v>226.88399999999999</v>
      </c>
      <c r="AM200" s="1">
        <v>3</v>
      </c>
      <c r="AN200" s="1">
        <v>8</v>
      </c>
      <c r="AO200" s="1">
        <v>29</v>
      </c>
      <c r="AP200" s="200">
        <f t="shared" si="33"/>
        <v>40</v>
      </c>
      <c r="AQ200" s="1">
        <v>113</v>
      </c>
      <c r="AR200" s="1">
        <v>58</v>
      </c>
      <c r="AS200" s="1">
        <v>39</v>
      </c>
      <c r="AT200" s="200">
        <f>+Roc_InfraMR[[#This Row],[B.02.3 - Parque de Coches Eléctricos Motrices Tipo R]]+Roc_InfraMR[[#This Row],[B.02.2 - Parque de Coches Eléctricos Motrices Remolcados Tipo R]]+Roc_InfraMR[[#This Row],[B.02.1 - Parque de Coches Eléctricos Motrices]]</f>
        <v>210</v>
      </c>
      <c r="AU200" s="1">
        <v>0</v>
      </c>
      <c r="AV200" s="1">
        <v>0</v>
      </c>
      <c r="AW200" s="1">
        <v>0</v>
      </c>
      <c r="AX200" s="200">
        <f>+SUM(Roc_InfraMR[[#This Row],[B.03.1 - Parque de Coches Motores Motrices Remolcados]:[B.03.3 - Parque de Coches Motores Motrices Cabina]])</f>
        <v>0</v>
      </c>
      <c r="AY200" s="1">
        <v>158</v>
      </c>
      <c r="AZ200" s="1">
        <v>52</v>
      </c>
      <c r="BA200" s="1">
        <v>15</v>
      </c>
      <c r="BB200" s="1">
        <v>0</v>
      </c>
      <c r="BC200" s="200">
        <f>SUM(AY200:BB200)</f>
        <v>225</v>
      </c>
      <c r="BD200" s="356">
        <v>102</v>
      </c>
      <c r="BE200" s="1">
        <v>0</v>
      </c>
      <c r="BF200" s="1">
        <v>20</v>
      </c>
      <c r="BG200" s="235">
        <v>1676</v>
      </c>
    </row>
    <row r="201" spans="1:59">
      <c r="A201" s="1">
        <v>2009</v>
      </c>
      <c r="B201" s="1" t="s">
        <v>68</v>
      </c>
      <c r="C201" s="10">
        <v>0</v>
      </c>
      <c r="D201" s="10">
        <v>138.45500000000001</v>
      </c>
      <c r="E201" s="10">
        <v>0</v>
      </c>
      <c r="F201" s="10">
        <v>56.53</v>
      </c>
      <c r="G201" s="192">
        <f t="shared" si="27"/>
        <v>194.98500000000001</v>
      </c>
      <c r="H201" s="192">
        <f>+Roc_InfraMR[[#This Row],[Total Líneas de Explotación ]]</f>
        <v>194.98500000000001</v>
      </c>
      <c r="I201" s="192">
        <v>392.76900000000001</v>
      </c>
      <c r="J201" s="10">
        <f>+Roc_InfraMR[[#This Row],[A.01.2 -  Longitud de Líneas de Explotación No Electrificadas Vía Doble o Múltiple (km)]]*2+Roc_InfraMR[[#This Row],[A.01.1 -  Longitud de Líneas de Explotación No Electrificadas Vía Simple (km)]]</f>
        <v>276.91000000000003</v>
      </c>
      <c r="K201" s="10">
        <v>0</v>
      </c>
      <c r="L201" s="10">
        <f>+Roc_InfraMR[[#This Row],[A.02.2 -  Longitud de Líneas de Explotación Electrificadas Vía Doble o Múltiple (km)]]*2</f>
        <v>113.06</v>
      </c>
      <c r="M201" s="10">
        <v>0</v>
      </c>
      <c r="N201" s="192">
        <f>+Roc_InfraMR[[#This Row],[A.03.1 -  Longitud de Vías de Explotación No Electrificadas Troncales y Ramales (vía principal) (km)]]+Roc_InfraMR[[#This Row],[A.04.1 -  Longitud de Vías de Explotación Electrificadas Troncales y Ramales (vía principal) (km)]]</f>
        <v>389.97</v>
      </c>
      <c r="O201" s="192">
        <f>+Roc_InfraMR[[#This Row],[Total Vías (excluido Auxiliares)]]</f>
        <v>389.97</v>
      </c>
      <c r="P201" s="1">
        <v>61</v>
      </c>
      <c r="Q201" s="1">
        <v>5</v>
      </c>
      <c r="R201" s="1">
        <v>3</v>
      </c>
      <c r="S201" s="194">
        <f t="shared" si="28"/>
        <v>69</v>
      </c>
      <c r="T201" s="194">
        <v>69</v>
      </c>
      <c r="U201" s="1">
        <v>60</v>
      </c>
      <c r="V201" s="1">
        <v>68</v>
      </c>
      <c r="W201" s="1">
        <v>10</v>
      </c>
      <c r="X201" s="1">
        <v>23</v>
      </c>
      <c r="Y201" s="1">
        <v>0</v>
      </c>
      <c r="Z201" s="196">
        <f t="shared" si="29"/>
        <v>161</v>
      </c>
      <c r="AA201" s="1">
        <v>62</v>
      </c>
      <c r="AB201" s="1">
        <v>26</v>
      </c>
      <c r="AC201" s="1">
        <v>161</v>
      </c>
      <c r="AD201" s="196">
        <f t="shared" si="30"/>
        <v>249</v>
      </c>
      <c r="AE201" s="1">
        <v>23</v>
      </c>
      <c r="AF201" s="1">
        <v>29</v>
      </c>
      <c r="AG201" s="1">
        <v>132</v>
      </c>
      <c r="AH201" s="196">
        <f t="shared" si="31"/>
        <v>184</v>
      </c>
      <c r="AI201" s="10">
        <v>60.414999999999999</v>
      </c>
      <c r="AJ201" s="10">
        <v>0</v>
      </c>
      <c r="AK201" s="10">
        <v>166.46899999999999</v>
      </c>
      <c r="AL201" s="222">
        <f t="shared" si="32"/>
        <v>226.88399999999999</v>
      </c>
      <c r="AM201" s="1">
        <v>3</v>
      </c>
      <c r="AN201" s="1">
        <v>8</v>
      </c>
      <c r="AO201" s="1">
        <v>29</v>
      </c>
      <c r="AP201" s="200">
        <f t="shared" si="33"/>
        <v>40</v>
      </c>
      <c r="AQ201" s="1">
        <v>113</v>
      </c>
      <c r="AR201" s="1">
        <v>58</v>
      </c>
      <c r="AS201" s="1">
        <v>39</v>
      </c>
      <c r="AT201" s="200">
        <f>+Roc_InfraMR[[#This Row],[B.02.3 - Parque de Coches Eléctricos Motrices Tipo R]]+Roc_InfraMR[[#This Row],[B.02.2 - Parque de Coches Eléctricos Motrices Remolcados Tipo R]]+Roc_InfraMR[[#This Row],[B.02.1 - Parque de Coches Eléctricos Motrices]]</f>
        <v>210</v>
      </c>
      <c r="AU201" s="1">
        <v>0</v>
      </c>
      <c r="AV201" s="1">
        <v>0</v>
      </c>
      <c r="AW201" s="1">
        <v>0</v>
      </c>
      <c r="AX201" s="200">
        <f>+SUM(Roc_InfraMR[[#This Row],[B.03.1 - Parque de Coches Motores Motrices Remolcados]:[B.03.3 - Parque de Coches Motores Motrices Cabina]])</f>
        <v>0</v>
      </c>
      <c r="AY201" s="1">
        <v>158</v>
      </c>
      <c r="AZ201" s="1">
        <v>52</v>
      </c>
      <c r="BA201" s="1">
        <v>15</v>
      </c>
      <c r="BB201" s="1">
        <v>0</v>
      </c>
      <c r="BC201" s="200">
        <f>SUM(AY201:BB201)</f>
        <v>225</v>
      </c>
      <c r="BD201" s="356">
        <v>102</v>
      </c>
      <c r="BE201" s="1">
        <v>0</v>
      </c>
      <c r="BF201" s="1">
        <v>20</v>
      </c>
      <c r="BG201" s="235">
        <v>1676</v>
      </c>
    </row>
    <row r="202" spans="1:59">
      <c r="A202" s="1">
        <v>2009</v>
      </c>
      <c r="B202" s="1" t="s">
        <v>69</v>
      </c>
      <c r="C202" s="10">
        <v>0</v>
      </c>
      <c r="D202" s="10">
        <v>138.45500000000001</v>
      </c>
      <c r="E202" s="10">
        <v>0</v>
      </c>
      <c r="F202" s="10">
        <v>56.53</v>
      </c>
      <c r="G202" s="192">
        <f t="shared" si="27"/>
        <v>194.98500000000001</v>
      </c>
      <c r="H202" s="192">
        <f>+Roc_InfraMR[[#This Row],[Total Líneas de Explotación ]]</f>
        <v>194.98500000000001</v>
      </c>
      <c r="I202" s="192">
        <v>392.76900000000001</v>
      </c>
      <c r="J202" s="10">
        <f>+Roc_InfraMR[[#This Row],[A.01.2 -  Longitud de Líneas de Explotación No Electrificadas Vía Doble o Múltiple (km)]]*2+Roc_InfraMR[[#This Row],[A.01.1 -  Longitud de Líneas de Explotación No Electrificadas Vía Simple (km)]]</f>
        <v>276.91000000000003</v>
      </c>
      <c r="K202" s="10">
        <v>0</v>
      </c>
      <c r="L202" s="10">
        <f>+Roc_InfraMR[[#This Row],[A.02.2 -  Longitud de Líneas de Explotación Electrificadas Vía Doble o Múltiple (km)]]*2</f>
        <v>113.06</v>
      </c>
      <c r="M202" s="10">
        <v>0</v>
      </c>
      <c r="N202" s="192">
        <f>+Roc_InfraMR[[#This Row],[A.03.1 -  Longitud de Vías de Explotación No Electrificadas Troncales y Ramales (vía principal) (km)]]+Roc_InfraMR[[#This Row],[A.04.1 -  Longitud de Vías de Explotación Electrificadas Troncales y Ramales (vía principal) (km)]]</f>
        <v>389.97</v>
      </c>
      <c r="O202" s="192">
        <f>+Roc_InfraMR[[#This Row],[Total Vías (excluido Auxiliares)]]</f>
        <v>389.97</v>
      </c>
      <c r="P202" s="1">
        <v>61</v>
      </c>
      <c r="Q202" s="1">
        <v>5</v>
      </c>
      <c r="R202" s="1">
        <v>3</v>
      </c>
      <c r="S202" s="194">
        <f t="shared" si="28"/>
        <v>69</v>
      </c>
      <c r="T202" s="194">
        <v>69</v>
      </c>
      <c r="U202" s="1">
        <v>60</v>
      </c>
      <c r="V202" s="1">
        <v>68</v>
      </c>
      <c r="W202" s="1">
        <v>10</v>
      </c>
      <c r="X202" s="1">
        <v>23</v>
      </c>
      <c r="Y202" s="1">
        <v>0</v>
      </c>
      <c r="Z202" s="196">
        <f t="shared" si="29"/>
        <v>161</v>
      </c>
      <c r="AA202" s="1">
        <v>62</v>
      </c>
      <c r="AB202" s="1">
        <v>26</v>
      </c>
      <c r="AC202" s="1">
        <v>161</v>
      </c>
      <c r="AD202" s="196">
        <f t="shared" si="30"/>
        <v>249</v>
      </c>
      <c r="AE202" s="1">
        <v>23</v>
      </c>
      <c r="AF202" s="1">
        <v>29</v>
      </c>
      <c r="AG202" s="1">
        <v>132</v>
      </c>
      <c r="AH202" s="196">
        <f t="shared" si="31"/>
        <v>184</v>
      </c>
      <c r="AI202" s="10">
        <v>60.414999999999999</v>
      </c>
      <c r="AJ202" s="10">
        <v>0</v>
      </c>
      <c r="AK202" s="10">
        <v>166.46899999999999</v>
      </c>
      <c r="AL202" s="222">
        <f t="shared" si="32"/>
        <v>226.88399999999999</v>
      </c>
      <c r="AM202" s="1">
        <v>3</v>
      </c>
      <c r="AN202" s="1">
        <v>8</v>
      </c>
      <c r="AO202" s="1">
        <v>29</v>
      </c>
      <c r="AP202" s="200">
        <f t="shared" si="33"/>
        <v>40</v>
      </c>
      <c r="AQ202" s="1">
        <v>113</v>
      </c>
      <c r="AR202" s="1">
        <v>58</v>
      </c>
      <c r="AS202" s="1">
        <v>39</v>
      </c>
      <c r="AT202" s="200">
        <f>+Roc_InfraMR[[#This Row],[B.02.3 - Parque de Coches Eléctricos Motrices Tipo R]]+Roc_InfraMR[[#This Row],[B.02.2 - Parque de Coches Eléctricos Motrices Remolcados Tipo R]]+Roc_InfraMR[[#This Row],[B.02.1 - Parque de Coches Eléctricos Motrices]]</f>
        <v>210</v>
      </c>
      <c r="AU202" s="1">
        <v>0</v>
      </c>
      <c r="AV202" s="1">
        <v>0</v>
      </c>
      <c r="AW202" s="1">
        <v>0</v>
      </c>
      <c r="AX202" s="200">
        <f>+SUM(Roc_InfraMR[[#This Row],[B.03.1 - Parque de Coches Motores Motrices Remolcados]:[B.03.3 - Parque de Coches Motores Motrices Cabina]])</f>
        <v>0</v>
      </c>
      <c r="AY202" s="1">
        <v>158</v>
      </c>
      <c r="AZ202" s="1">
        <v>52</v>
      </c>
      <c r="BA202" s="1">
        <v>15</v>
      </c>
      <c r="BB202" s="1">
        <v>0</v>
      </c>
      <c r="BC202" s="200">
        <f>SUM(AY202:BB202)</f>
        <v>225</v>
      </c>
      <c r="BD202" s="356">
        <v>102</v>
      </c>
      <c r="BE202" s="1">
        <v>0</v>
      </c>
      <c r="BF202" s="1">
        <v>20</v>
      </c>
      <c r="BG202" s="235">
        <v>1676</v>
      </c>
    </row>
    <row r="203" spans="1:59">
      <c r="A203" s="1">
        <v>2009</v>
      </c>
      <c r="B203" s="1" t="s">
        <v>70</v>
      </c>
      <c r="C203" s="10">
        <v>0</v>
      </c>
      <c r="D203" s="10">
        <v>138.45500000000001</v>
      </c>
      <c r="E203" s="10">
        <v>0</v>
      </c>
      <c r="F203" s="10">
        <v>56.53</v>
      </c>
      <c r="G203" s="192">
        <f t="shared" si="27"/>
        <v>194.98500000000001</v>
      </c>
      <c r="H203" s="192">
        <f>+Roc_InfraMR[[#This Row],[Total Líneas de Explotación ]]</f>
        <v>194.98500000000001</v>
      </c>
      <c r="I203" s="192">
        <v>392.76900000000001</v>
      </c>
      <c r="J203" s="10">
        <f>+Roc_InfraMR[[#This Row],[A.01.2 -  Longitud de Líneas de Explotación No Electrificadas Vía Doble o Múltiple (km)]]*2+Roc_InfraMR[[#This Row],[A.01.1 -  Longitud de Líneas de Explotación No Electrificadas Vía Simple (km)]]</f>
        <v>276.91000000000003</v>
      </c>
      <c r="K203" s="10">
        <v>0</v>
      </c>
      <c r="L203" s="10">
        <f>+Roc_InfraMR[[#This Row],[A.02.2 -  Longitud de Líneas de Explotación Electrificadas Vía Doble o Múltiple (km)]]*2</f>
        <v>113.06</v>
      </c>
      <c r="M203" s="10">
        <v>0</v>
      </c>
      <c r="N203" s="192">
        <f>+Roc_InfraMR[[#This Row],[A.03.1 -  Longitud de Vías de Explotación No Electrificadas Troncales y Ramales (vía principal) (km)]]+Roc_InfraMR[[#This Row],[A.04.1 -  Longitud de Vías de Explotación Electrificadas Troncales y Ramales (vía principal) (km)]]</f>
        <v>389.97</v>
      </c>
      <c r="O203" s="192">
        <f>+Roc_InfraMR[[#This Row],[Total Vías (excluido Auxiliares)]]</f>
        <v>389.97</v>
      </c>
      <c r="P203" s="1">
        <v>61</v>
      </c>
      <c r="Q203" s="1">
        <v>5</v>
      </c>
      <c r="R203" s="1">
        <v>3</v>
      </c>
      <c r="S203" s="194">
        <f t="shared" si="28"/>
        <v>69</v>
      </c>
      <c r="T203" s="194">
        <v>69</v>
      </c>
      <c r="U203" s="1">
        <v>60</v>
      </c>
      <c r="V203" s="1">
        <v>68</v>
      </c>
      <c r="W203" s="1">
        <v>10</v>
      </c>
      <c r="X203" s="1">
        <v>23</v>
      </c>
      <c r="Y203" s="1">
        <v>0</v>
      </c>
      <c r="Z203" s="196">
        <f t="shared" si="29"/>
        <v>161</v>
      </c>
      <c r="AA203" s="1">
        <v>62</v>
      </c>
      <c r="AB203" s="1">
        <v>26</v>
      </c>
      <c r="AC203" s="1">
        <v>161</v>
      </c>
      <c r="AD203" s="196">
        <f t="shared" si="30"/>
        <v>249</v>
      </c>
      <c r="AE203" s="1">
        <v>23</v>
      </c>
      <c r="AF203" s="1">
        <v>29</v>
      </c>
      <c r="AG203" s="1">
        <v>132</v>
      </c>
      <c r="AH203" s="196">
        <f t="shared" si="31"/>
        <v>184</v>
      </c>
      <c r="AI203" s="10">
        <v>60.414999999999999</v>
      </c>
      <c r="AJ203" s="10">
        <v>0</v>
      </c>
      <c r="AK203" s="10">
        <v>166.46899999999999</v>
      </c>
      <c r="AL203" s="222">
        <f t="shared" si="32"/>
        <v>226.88399999999999</v>
      </c>
      <c r="AM203" s="1">
        <v>3</v>
      </c>
      <c r="AN203" s="1">
        <v>8</v>
      </c>
      <c r="AO203" s="1">
        <v>29</v>
      </c>
      <c r="AP203" s="200">
        <f t="shared" si="33"/>
        <v>40</v>
      </c>
      <c r="AQ203" s="1">
        <v>113</v>
      </c>
      <c r="AR203" s="1">
        <v>58</v>
      </c>
      <c r="AS203" s="1">
        <v>39</v>
      </c>
      <c r="AT203" s="200">
        <f>+Roc_InfraMR[[#This Row],[B.02.3 - Parque de Coches Eléctricos Motrices Tipo R]]+Roc_InfraMR[[#This Row],[B.02.2 - Parque de Coches Eléctricos Motrices Remolcados Tipo R]]+Roc_InfraMR[[#This Row],[B.02.1 - Parque de Coches Eléctricos Motrices]]</f>
        <v>210</v>
      </c>
      <c r="AU203" s="1">
        <v>0</v>
      </c>
      <c r="AV203" s="1">
        <v>0</v>
      </c>
      <c r="AW203" s="1">
        <v>0</v>
      </c>
      <c r="AX203" s="200">
        <f>+SUM(Roc_InfraMR[[#This Row],[B.03.1 - Parque de Coches Motores Motrices Remolcados]:[B.03.3 - Parque de Coches Motores Motrices Cabina]])</f>
        <v>0</v>
      </c>
      <c r="AY203" s="1">
        <v>158</v>
      </c>
      <c r="AZ203" s="1">
        <v>52</v>
      </c>
      <c r="BA203" s="1">
        <v>15</v>
      </c>
      <c r="BB203" s="1">
        <v>0</v>
      </c>
      <c r="BC203" s="200">
        <f>SUM(AY203:BB203)</f>
        <v>225</v>
      </c>
      <c r="BD203" s="356">
        <v>102</v>
      </c>
      <c r="BE203" s="1">
        <v>0</v>
      </c>
      <c r="BF203" s="1">
        <v>20</v>
      </c>
      <c r="BG203" s="235">
        <v>1676</v>
      </c>
    </row>
    <row r="204" spans="1:59">
      <c r="A204" s="1">
        <v>2009</v>
      </c>
      <c r="B204" s="1" t="s">
        <v>71</v>
      </c>
      <c r="C204" s="10">
        <v>0</v>
      </c>
      <c r="D204" s="10">
        <v>138.45500000000001</v>
      </c>
      <c r="E204" s="10">
        <v>0</v>
      </c>
      <c r="F204" s="10">
        <v>56.53</v>
      </c>
      <c r="G204" s="192">
        <f t="shared" si="27"/>
        <v>194.98500000000001</v>
      </c>
      <c r="H204" s="192">
        <f>+Roc_InfraMR[[#This Row],[Total Líneas de Explotación ]]</f>
        <v>194.98500000000001</v>
      </c>
      <c r="I204" s="192">
        <v>392.76900000000001</v>
      </c>
      <c r="J204" s="10">
        <f>+Roc_InfraMR[[#This Row],[A.01.2 -  Longitud de Líneas de Explotación No Electrificadas Vía Doble o Múltiple (km)]]*2+Roc_InfraMR[[#This Row],[A.01.1 -  Longitud de Líneas de Explotación No Electrificadas Vía Simple (km)]]</f>
        <v>276.91000000000003</v>
      </c>
      <c r="K204" s="10">
        <v>0</v>
      </c>
      <c r="L204" s="10">
        <f>+Roc_InfraMR[[#This Row],[A.02.2 -  Longitud de Líneas de Explotación Electrificadas Vía Doble o Múltiple (km)]]*2</f>
        <v>113.06</v>
      </c>
      <c r="M204" s="10">
        <v>0</v>
      </c>
      <c r="N204" s="192">
        <f>+Roc_InfraMR[[#This Row],[A.03.1 -  Longitud de Vías de Explotación No Electrificadas Troncales y Ramales (vía principal) (km)]]+Roc_InfraMR[[#This Row],[A.04.1 -  Longitud de Vías de Explotación Electrificadas Troncales y Ramales (vía principal) (km)]]</f>
        <v>389.97</v>
      </c>
      <c r="O204" s="192">
        <f>+Roc_InfraMR[[#This Row],[Total Vías (excluido Auxiliares)]]</f>
        <v>389.97</v>
      </c>
      <c r="P204" s="1">
        <v>61</v>
      </c>
      <c r="Q204" s="1">
        <v>5</v>
      </c>
      <c r="R204" s="1">
        <v>3</v>
      </c>
      <c r="S204" s="194">
        <f t="shared" si="28"/>
        <v>69</v>
      </c>
      <c r="T204" s="194">
        <v>69</v>
      </c>
      <c r="U204" s="1">
        <v>60</v>
      </c>
      <c r="V204" s="1">
        <v>68</v>
      </c>
      <c r="W204" s="1">
        <v>10</v>
      </c>
      <c r="X204" s="1">
        <v>23</v>
      </c>
      <c r="Y204" s="1">
        <v>0</v>
      </c>
      <c r="Z204" s="196">
        <f t="shared" si="29"/>
        <v>161</v>
      </c>
      <c r="AA204" s="1">
        <v>62</v>
      </c>
      <c r="AB204" s="1">
        <v>26</v>
      </c>
      <c r="AC204" s="1">
        <v>161</v>
      </c>
      <c r="AD204" s="196">
        <f t="shared" si="30"/>
        <v>249</v>
      </c>
      <c r="AE204" s="1">
        <v>23</v>
      </c>
      <c r="AF204" s="1">
        <v>29</v>
      </c>
      <c r="AG204" s="1">
        <v>132</v>
      </c>
      <c r="AH204" s="196">
        <f t="shared" si="31"/>
        <v>184</v>
      </c>
      <c r="AI204" s="10">
        <v>60.414999999999999</v>
      </c>
      <c r="AJ204" s="10">
        <v>0</v>
      </c>
      <c r="AK204" s="10">
        <v>166.46899999999999</v>
      </c>
      <c r="AL204" s="222">
        <f t="shared" si="32"/>
        <v>226.88399999999999</v>
      </c>
      <c r="AM204" s="1">
        <v>3</v>
      </c>
      <c r="AN204" s="1">
        <v>8</v>
      </c>
      <c r="AO204" s="1">
        <v>29</v>
      </c>
      <c r="AP204" s="200">
        <f t="shared" si="33"/>
        <v>40</v>
      </c>
      <c r="AQ204" s="1">
        <v>113</v>
      </c>
      <c r="AR204" s="1">
        <v>58</v>
      </c>
      <c r="AS204" s="1">
        <v>39</v>
      </c>
      <c r="AT204" s="200">
        <f>+Roc_InfraMR[[#This Row],[B.02.3 - Parque de Coches Eléctricos Motrices Tipo R]]+Roc_InfraMR[[#This Row],[B.02.2 - Parque de Coches Eléctricos Motrices Remolcados Tipo R]]+Roc_InfraMR[[#This Row],[B.02.1 - Parque de Coches Eléctricos Motrices]]</f>
        <v>210</v>
      </c>
      <c r="AU204" s="1">
        <v>0</v>
      </c>
      <c r="AV204" s="1">
        <v>0</v>
      </c>
      <c r="AW204" s="1">
        <v>0</v>
      </c>
      <c r="AX204" s="200">
        <f>+SUM(Roc_InfraMR[[#This Row],[B.03.1 - Parque de Coches Motores Motrices Remolcados]:[B.03.3 - Parque de Coches Motores Motrices Cabina]])</f>
        <v>0</v>
      </c>
      <c r="AY204" s="1">
        <v>158</v>
      </c>
      <c r="AZ204" s="1">
        <v>52</v>
      </c>
      <c r="BA204" s="1">
        <v>15</v>
      </c>
      <c r="BB204" s="1">
        <v>0</v>
      </c>
      <c r="BC204" s="200">
        <f>SUM(AY204:BB204)</f>
        <v>225</v>
      </c>
      <c r="BD204" s="356">
        <v>102</v>
      </c>
      <c r="BE204" s="1">
        <v>0</v>
      </c>
      <c r="BF204" s="1">
        <v>20</v>
      </c>
      <c r="BG204" s="235">
        <v>1676</v>
      </c>
    </row>
    <row r="205" spans="1:59">
      <c r="A205" s="1">
        <v>2009</v>
      </c>
      <c r="B205" s="1" t="s">
        <v>72</v>
      </c>
      <c r="C205" s="10">
        <v>0</v>
      </c>
      <c r="D205" s="10">
        <v>138.45500000000001</v>
      </c>
      <c r="E205" s="10">
        <v>0</v>
      </c>
      <c r="F205" s="10">
        <v>56.53</v>
      </c>
      <c r="G205" s="192">
        <f t="shared" si="27"/>
        <v>194.98500000000001</v>
      </c>
      <c r="H205" s="192">
        <f>+Roc_InfraMR[[#This Row],[Total Líneas de Explotación ]]</f>
        <v>194.98500000000001</v>
      </c>
      <c r="I205" s="192">
        <v>392.76900000000001</v>
      </c>
      <c r="J205" s="10">
        <f>+Roc_InfraMR[[#This Row],[A.01.2 -  Longitud de Líneas de Explotación No Electrificadas Vía Doble o Múltiple (km)]]*2+Roc_InfraMR[[#This Row],[A.01.1 -  Longitud de Líneas de Explotación No Electrificadas Vía Simple (km)]]</f>
        <v>276.91000000000003</v>
      </c>
      <c r="K205" s="10">
        <v>0</v>
      </c>
      <c r="L205" s="10">
        <f>+Roc_InfraMR[[#This Row],[A.02.2 -  Longitud de Líneas de Explotación Electrificadas Vía Doble o Múltiple (km)]]*2</f>
        <v>113.06</v>
      </c>
      <c r="M205" s="10">
        <v>0</v>
      </c>
      <c r="N205" s="192">
        <f>+Roc_InfraMR[[#This Row],[A.03.1 -  Longitud de Vías de Explotación No Electrificadas Troncales y Ramales (vía principal) (km)]]+Roc_InfraMR[[#This Row],[A.04.1 -  Longitud de Vías de Explotación Electrificadas Troncales y Ramales (vía principal) (km)]]</f>
        <v>389.97</v>
      </c>
      <c r="O205" s="192">
        <f>+Roc_InfraMR[[#This Row],[Total Vías (excluido Auxiliares)]]</f>
        <v>389.97</v>
      </c>
      <c r="P205" s="1">
        <v>61</v>
      </c>
      <c r="Q205" s="1">
        <v>5</v>
      </c>
      <c r="R205" s="1">
        <v>3</v>
      </c>
      <c r="S205" s="194">
        <f t="shared" si="28"/>
        <v>69</v>
      </c>
      <c r="T205" s="194">
        <v>69</v>
      </c>
      <c r="U205" s="1">
        <v>60</v>
      </c>
      <c r="V205" s="1">
        <v>68</v>
      </c>
      <c r="W205" s="1">
        <v>10</v>
      </c>
      <c r="X205" s="1">
        <v>23</v>
      </c>
      <c r="Y205" s="1">
        <v>0</v>
      </c>
      <c r="Z205" s="196">
        <f t="shared" si="29"/>
        <v>161</v>
      </c>
      <c r="AA205" s="1">
        <v>62</v>
      </c>
      <c r="AB205" s="1">
        <v>26</v>
      </c>
      <c r="AC205" s="1">
        <v>161</v>
      </c>
      <c r="AD205" s="196">
        <f t="shared" si="30"/>
        <v>249</v>
      </c>
      <c r="AE205" s="1">
        <v>23</v>
      </c>
      <c r="AF205" s="1">
        <v>29</v>
      </c>
      <c r="AG205" s="1">
        <v>132</v>
      </c>
      <c r="AH205" s="196">
        <f t="shared" si="31"/>
        <v>184</v>
      </c>
      <c r="AI205" s="10">
        <v>60.414999999999999</v>
      </c>
      <c r="AJ205" s="10">
        <v>0</v>
      </c>
      <c r="AK205" s="10">
        <v>166.46899999999999</v>
      </c>
      <c r="AL205" s="222">
        <f t="shared" si="32"/>
        <v>226.88399999999999</v>
      </c>
      <c r="AM205" s="1">
        <v>3</v>
      </c>
      <c r="AN205" s="1">
        <v>8</v>
      </c>
      <c r="AO205" s="1">
        <v>29</v>
      </c>
      <c r="AP205" s="200">
        <f t="shared" si="33"/>
        <v>40</v>
      </c>
      <c r="AQ205" s="1">
        <v>113</v>
      </c>
      <c r="AR205" s="1">
        <v>58</v>
      </c>
      <c r="AS205" s="1">
        <v>39</v>
      </c>
      <c r="AT205" s="200">
        <f>+Roc_InfraMR[[#This Row],[B.02.3 - Parque de Coches Eléctricos Motrices Tipo R]]+Roc_InfraMR[[#This Row],[B.02.2 - Parque de Coches Eléctricos Motrices Remolcados Tipo R]]+Roc_InfraMR[[#This Row],[B.02.1 - Parque de Coches Eléctricos Motrices]]</f>
        <v>210</v>
      </c>
      <c r="AU205" s="1">
        <v>0</v>
      </c>
      <c r="AV205" s="1">
        <v>0</v>
      </c>
      <c r="AW205" s="1">
        <v>0</v>
      </c>
      <c r="AX205" s="200">
        <f>+SUM(Roc_InfraMR[[#This Row],[B.03.1 - Parque de Coches Motores Motrices Remolcados]:[B.03.3 - Parque de Coches Motores Motrices Cabina]])</f>
        <v>0</v>
      </c>
      <c r="AY205" s="1">
        <v>158</v>
      </c>
      <c r="AZ205" s="1">
        <v>52</v>
      </c>
      <c r="BA205" s="1">
        <v>15</v>
      </c>
      <c r="BB205" s="1">
        <v>0</v>
      </c>
      <c r="BC205" s="200">
        <f>SUM(AY205:BB205)</f>
        <v>225</v>
      </c>
      <c r="BD205" s="356">
        <v>102</v>
      </c>
      <c r="BE205" s="1">
        <v>0</v>
      </c>
      <c r="BF205" s="1">
        <v>20</v>
      </c>
      <c r="BG205" s="235">
        <v>1676</v>
      </c>
    </row>
    <row r="206" spans="1:59">
      <c r="A206" s="1">
        <v>2010</v>
      </c>
      <c r="B206" s="1" t="s">
        <v>61</v>
      </c>
      <c r="C206" s="10">
        <v>0</v>
      </c>
      <c r="D206" s="10">
        <v>138.45500000000001</v>
      </c>
      <c r="E206" s="10">
        <v>0</v>
      </c>
      <c r="F206" s="10">
        <v>56.53</v>
      </c>
      <c r="G206" s="192">
        <f t="shared" si="27"/>
        <v>194.98500000000001</v>
      </c>
      <c r="H206" s="192">
        <f>+Roc_InfraMR[[#This Row],[Total Líneas de Explotación ]]</f>
        <v>194.98500000000001</v>
      </c>
      <c r="I206" s="192">
        <v>392.76900000000001</v>
      </c>
      <c r="J206" s="10">
        <f>+Roc_InfraMR[[#This Row],[A.01.2 -  Longitud de Líneas de Explotación No Electrificadas Vía Doble o Múltiple (km)]]*2+Roc_InfraMR[[#This Row],[A.01.1 -  Longitud de Líneas de Explotación No Electrificadas Vía Simple (km)]]</f>
        <v>276.91000000000003</v>
      </c>
      <c r="K206" s="10">
        <v>0</v>
      </c>
      <c r="L206" s="10">
        <f>+Roc_InfraMR[[#This Row],[A.02.2 -  Longitud de Líneas de Explotación Electrificadas Vía Doble o Múltiple (km)]]*2</f>
        <v>113.06</v>
      </c>
      <c r="M206" s="10">
        <v>0</v>
      </c>
      <c r="N206" s="192">
        <f>+Roc_InfraMR[[#This Row],[A.03.1 -  Longitud de Vías de Explotación No Electrificadas Troncales y Ramales (vía principal) (km)]]+Roc_InfraMR[[#This Row],[A.04.1 -  Longitud de Vías de Explotación Electrificadas Troncales y Ramales (vía principal) (km)]]</f>
        <v>389.97</v>
      </c>
      <c r="O206" s="192">
        <f>+Roc_InfraMR[[#This Row],[Total Vías (excluido Auxiliares)]]</f>
        <v>389.97</v>
      </c>
      <c r="P206" s="1">
        <v>61</v>
      </c>
      <c r="Q206" s="1">
        <v>5</v>
      </c>
      <c r="R206" s="1">
        <v>3</v>
      </c>
      <c r="S206" s="194">
        <f t="shared" si="28"/>
        <v>69</v>
      </c>
      <c r="T206" s="194">
        <v>69</v>
      </c>
      <c r="U206" s="1">
        <v>60</v>
      </c>
      <c r="V206" s="1">
        <v>68</v>
      </c>
      <c r="W206" s="1">
        <v>10</v>
      </c>
      <c r="X206" s="1">
        <v>23</v>
      </c>
      <c r="Y206" s="1">
        <v>0</v>
      </c>
      <c r="Z206" s="196">
        <f t="shared" si="29"/>
        <v>161</v>
      </c>
      <c r="AA206" s="1">
        <v>62</v>
      </c>
      <c r="AB206" s="1">
        <v>26</v>
      </c>
      <c r="AC206" s="1">
        <v>161</v>
      </c>
      <c r="AD206" s="196">
        <f t="shared" si="30"/>
        <v>249</v>
      </c>
      <c r="AE206" s="1">
        <v>23</v>
      </c>
      <c r="AF206" s="1">
        <v>29</v>
      </c>
      <c r="AG206" s="1">
        <v>132</v>
      </c>
      <c r="AH206" s="196">
        <f t="shared" si="31"/>
        <v>184</v>
      </c>
      <c r="AI206" s="10">
        <v>60.414999999999999</v>
      </c>
      <c r="AJ206" s="10">
        <v>0</v>
      </c>
      <c r="AK206" s="10">
        <v>166.46899999999999</v>
      </c>
      <c r="AL206" s="222">
        <f t="shared" si="32"/>
        <v>226.88399999999999</v>
      </c>
      <c r="AM206" s="1">
        <v>3</v>
      </c>
      <c r="AN206" s="1">
        <v>8</v>
      </c>
      <c r="AO206" s="1">
        <v>29</v>
      </c>
      <c r="AP206" s="200">
        <f t="shared" si="33"/>
        <v>40</v>
      </c>
      <c r="AQ206" s="1">
        <v>113</v>
      </c>
      <c r="AR206" s="1">
        <v>58</v>
      </c>
      <c r="AS206" s="1">
        <v>39</v>
      </c>
      <c r="AT206" s="200">
        <f>+Roc_InfraMR[[#This Row],[B.02.3 - Parque de Coches Eléctricos Motrices Tipo R]]+Roc_InfraMR[[#This Row],[B.02.2 - Parque de Coches Eléctricos Motrices Remolcados Tipo R]]+Roc_InfraMR[[#This Row],[B.02.1 - Parque de Coches Eléctricos Motrices]]</f>
        <v>210</v>
      </c>
      <c r="AU206" s="1">
        <v>0</v>
      </c>
      <c r="AV206" s="1">
        <v>0</v>
      </c>
      <c r="AW206" s="1">
        <v>0</v>
      </c>
      <c r="AX206" s="200">
        <f>+SUM(Roc_InfraMR[[#This Row],[B.03.1 - Parque de Coches Motores Motrices Remolcados]:[B.03.3 - Parque de Coches Motores Motrices Cabina]])</f>
        <v>0</v>
      </c>
      <c r="AY206" s="1">
        <v>158</v>
      </c>
      <c r="AZ206" s="1">
        <v>52</v>
      </c>
      <c r="BA206" s="1">
        <v>15</v>
      </c>
      <c r="BB206" s="1">
        <v>0</v>
      </c>
      <c r="BC206" s="200">
        <f>SUM(AY206:BB206)</f>
        <v>225</v>
      </c>
      <c r="BD206" s="356">
        <v>102</v>
      </c>
      <c r="BE206" s="1">
        <v>0</v>
      </c>
      <c r="BF206" s="1">
        <v>20</v>
      </c>
      <c r="BG206" s="235">
        <v>1676</v>
      </c>
    </row>
    <row r="207" spans="1:59">
      <c r="A207" s="1">
        <v>2010</v>
      </c>
      <c r="B207" s="1" t="s">
        <v>62</v>
      </c>
      <c r="C207" s="10">
        <v>0</v>
      </c>
      <c r="D207" s="10">
        <v>138.45500000000001</v>
      </c>
      <c r="E207" s="10">
        <v>0</v>
      </c>
      <c r="F207" s="10">
        <v>56.53</v>
      </c>
      <c r="G207" s="192">
        <f t="shared" si="27"/>
        <v>194.98500000000001</v>
      </c>
      <c r="H207" s="192">
        <f>+Roc_InfraMR[[#This Row],[Total Líneas de Explotación ]]</f>
        <v>194.98500000000001</v>
      </c>
      <c r="I207" s="192">
        <v>392.76900000000001</v>
      </c>
      <c r="J207" s="10">
        <f>+Roc_InfraMR[[#This Row],[A.01.2 -  Longitud de Líneas de Explotación No Electrificadas Vía Doble o Múltiple (km)]]*2+Roc_InfraMR[[#This Row],[A.01.1 -  Longitud de Líneas de Explotación No Electrificadas Vía Simple (km)]]</f>
        <v>276.91000000000003</v>
      </c>
      <c r="K207" s="10">
        <v>0</v>
      </c>
      <c r="L207" s="10">
        <f>+Roc_InfraMR[[#This Row],[A.02.2 -  Longitud de Líneas de Explotación Electrificadas Vía Doble o Múltiple (km)]]*2</f>
        <v>113.06</v>
      </c>
      <c r="M207" s="10">
        <v>0</v>
      </c>
      <c r="N207" s="192">
        <f>+Roc_InfraMR[[#This Row],[A.03.1 -  Longitud de Vías de Explotación No Electrificadas Troncales y Ramales (vía principal) (km)]]+Roc_InfraMR[[#This Row],[A.04.1 -  Longitud de Vías de Explotación Electrificadas Troncales y Ramales (vía principal) (km)]]</f>
        <v>389.97</v>
      </c>
      <c r="O207" s="192">
        <f>+Roc_InfraMR[[#This Row],[Total Vías (excluido Auxiliares)]]</f>
        <v>389.97</v>
      </c>
      <c r="P207" s="1">
        <v>61</v>
      </c>
      <c r="Q207" s="1">
        <v>5</v>
      </c>
      <c r="R207" s="1">
        <v>3</v>
      </c>
      <c r="S207" s="194">
        <f t="shared" si="28"/>
        <v>69</v>
      </c>
      <c r="T207" s="194">
        <v>69</v>
      </c>
      <c r="U207" s="1">
        <v>60</v>
      </c>
      <c r="V207" s="1">
        <v>68</v>
      </c>
      <c r="W207" s="1">
        <v>10</v>
      </c>
      <c r="X207" s="1">
        <v>23</v>
      </c>
      <c r="Y207" s="1">
        <v>0</v>
      </c>
      <c r="Z207" s="196">
        <f t="shared" si="29"/>
        <v>161</v>
      </c>
      <c r="AA207" s="1">
        <v>62</v>
      </c>
      <c r="AB207" s="1">
        <v>26</v>
      </c>
      <c r="AC207" s="1">
        <v>161</v>
      </c>
      <c r="AD207" s="196">
        <f t="shared" si="30"/>
        <v>249</v>
      </c>
      <c r="AE207" s="1">
        <v>23</v>
      </c>
      <c r="AF207" s="1">
        <v>29</v>
      </c>
      <c r="AG207" s="1">
        <v>132</v>
      </c>
      <c r="AH207" s="196">
        <f t="shared" si="31"/>
        <v>184</v>
      </c>
      <c r="AI207" s="10">
        <v>60.414999999999999</v>
      </c>
      <c r="AJ207" s="10">
        <v>0</v>
      </c>
      <c r="AK207" s="10">
        <v>166.46899999999999</v>
      </c>
      <c r="AL207" s="222">
        <f t="shared" si="32"/>
        <v>226.88399999999999</v>
      </c>
      <c r="AM207" s="1">
        <v>3</v>
      </c>
      <c r="AN207" s="1">
        <v>8</v>
      </c>
      <c r="AO207" s="1">
        <v>29</v>
      </c>
      <c r="AP207" s="200">
        <f t="shared" si="33"/>
        <v>40</v>
      </c>
      <c r="AQ207" s="1">
        <v>113</v>
      </c>
      <c r="AR207" s="1">
        <v>58</v>
      </c>
      <c r="AS207" s="1">
        <v>39</v>
      </c>
      <c r="AT207" s="200">
        <f>+Roc_InfraMR[[#This Row],[B.02.3 - Parque de Coches Eléctricos Motrices Tipo R]]+Roc_InfraMR[[#This Row],[B.02.2 - Parque de Coches Eléctricos Motrices Remolcados Tipo R]]+Roc_InfraMR[[#This Row],[B.02.1 - Parque de Coches Eléctricos Motrices]]</f>
        <v>210</v>
      </c>
      <c r="AU207" s="1">
        <v>0</v>
      </c>
      <c r="AV207" s="1">
        <v>0</v>
      </c>
      <c r="AW207" s="1">
        <v>0</v>
      </c>
      <c r="AX207" s="200">
        <f>+SUM(Roc_InfraMR[[#This Row],[B.03.1 - Parque de Coches Motores Motrices Remolcados]:[B.03.3 - Parque de Coches Motores Motrices Cabina]])</f>
        <v>0</v>
      </c>
      <c r="AY207" s="1">
        <v>158</v>
      </c>
      <c r="AZ207" s="1">
        <v>52</v>
      </c>
      <c r="BA207" s="1">
        <v>15</v>
      </c>
      <c r="BB207" s="1">
        <v>0</v>
      </c>
      <c r="BC207" s="200">
        <f>SUM(AY207:BB207)</f>
        <v>225</v>
      </c>
      <c r="BD207" s="356">
        <v>102</v>
      </c>
      <c r="BE207" s="1">
        <v>0</v>
      </c>
      <c r="BF207" s="1">
        <v>20</v>
      </c>
      <c r="BG207" s="235">
        <v>1676</v>
      </c>
    </row>
    <row r="208" spans="1:59">
      <c r="A208" s="1">
        <v>2010</v>
      </c>
      <c r="B208" s="1" t="s">
        <v>63</v>
      </c>
      <c r="C208" s="10">
        <v>0</v>
      </c>
      <c r="D208" s="10">
        <v>138.45500000000001</v>
      </c>
      <c r="E208" s="10">
        <v>0</v>
      </c>
      <c r="F208" s="10">
        <v>56.53</v>
      </c>
      <c r="G208" s="192">
        <f t="shared" si="27"/>
        <v>194.98500000000001</v>
      </c>
      <c r="H208" s="192">
        <f>+Roc_InfraMR[[#This Row],[Total Líneas de Explotación ]]</f>
        <v>194.98500000000001</v>
      </c>
      <c r="I208" s="192">
        <v>392.76900000000001</v>
      </c>
      <c r="J208" s="10">
        <f>+Roc_InfraMR[[#This Row],[A.01.2 -  Longitud de Líneas de Explotación No Electrificadas Vía Doble o Múltiple (km)]]*2+Roc_InfraMR[[#This Row],[A.01.1 -  Longitud de Líneas de Explotación No Electrificadas Vía Simple (km)]]</f>
        <v>276.91000000000003</v>
      </c>
      <c r="K208" s="10">
        <v>0</v>
      </c>
      <c r="L208" s="10">
        <f>+Roc_InfraMR[[#This Row],[A.02.2 -  Longitud de Líneas de Explotación Electrificadas Vía Doble o Múltiple (km)]]*2</f>
        <v>113.06</v>
      </c>
      <c r="M208" s="10">
        <v>0</v>
      </c>
      <c r="N208" s="192">
        <f>+Roc_InfraMR[[#This Row],[A.03.1 -  Longitud de Vías de Explotación No Electrificadas Troncales y Ramales (vía principal) (km)]]+Roc_InfraMR[[#This Row],[A.04.1 -  Longitud de Vías de Explotación Electrificadas Troncales y Ramales (vía principal) (km)]]</f>
        <v>389.97</v>
      </c>
      <c r="O208" s="192">
        <f>+Roc_InfraMR[[#This Row],[Total Vías (excluido Auxiliares)]]</f>
        <v>389.97</v>
      </c>
      <c r="P208" s="1">
        <v>61</v>
      </c>
      <c r="Q208" s="1">
        <v>5</v>
      </c>
      <c r="R208" s="1">
        <v>3</v>
      </c>
      <c r="S208" s="194">
        <f t="shared" si="28"/>
        <v>69</v>
      </c>
      <c r="T208" s="194">
        <v>69</v>
      </c>
      <c r="U208" s="1">
        <v>60</v>
      </c>
      <c r="V208" s="1">
        <v>68</v>
      </c>
      <c r="W208" s="1">
        <v>10</v>
      </c>
      <c r="X208" s="1">
        <v>23</v>
      </c>
      <c r="Y208" s="1">
        <v>0</v>
      </c>
      <c r="Z208" s="196">
        <f t="shared" si="29"/>
        <v>161</v>
      </c>
      <c r="AA208" s="1">
        <v>62</v>
      </c>
      <c r="AB208" s="1">
        <v>26</v>
      </c>
      <c r="AC208" s="1">
        <v>161</v>
      </c>
      <c r="AD208" s="196">
        <f t="shared" si="30"/>
        <v>249</v>
      </c>
      <c r="AE208" s="1">
        <v>23</v>
      </c>
      <c r="AF208" s="1">
        <v>29</v>
      </c>
      <c r="AG208" s="1">
        <v>132</v>
      </c>
      <c r="AH208" s="196">
        <f t="shared" si="31"/>
        <v>184</v>
      </c>
      <c r="AI208" s="10">
        <v>60.414999999999999</v>
      </c>
      <c r="AJ208" s="10">
        <v>0</v>
      </c>
      <c r="AK208" s="10">
        <v>166.46899999999999</v>
      </c>
      <c r="AL208" s="222">
        <f t="shared" si="32"/>
        <v>226.88399999999999</v>
      </c>
      <c r="AM208" s="1">
        <v>3</v>
      </c>
      <c r="AN208" s="1">
        <v>8</v>
      </c>
      <c r="AO208" s="1">
        <v>29</v>
      </c>
      <c r="AP208" s="200">
        <f t="shared" si="33"/>
        <v>40</v>
      </c>
      <c r="AQ208" s="1">
        <v>113</v>
      </c>
      <c r="AR208" s="1">
        <v>58</v>
      </c>
      <c r="AS208" s="1">
        <v>39</v>
      </c>
      <c r="AT208" s="200">
        <f>+Roc_InfraMR[[#This Row],[B.02.3 - Parque de Coches Eléctricos Motrices Tipo R]]+Roc_InfraMR[[#This Row],[B.02.2 - Parque de Coches Eléctricos Motrices Remolcados Tipo R]]+Roc_InfraMR[[#This Row],[B.02.1 - Parque de Coches Eléctricos Motrices]]</f>
        <v>210</v>
      </c>
      <c r="AU208" s="1">
        <v>0</v>
      </c>
      <c r="AV208" s="1">
        <v>0</v>
      </c>
      <c r="AW208" s="1">
        <v>0</v>
      </c>
      <c r="AX208" s="200">
        <f>+SUM(Roc_InfraMR[[#This Row],[B.03.1 - Parque de Coches Motores Motrices Remolcados]:[B.03.3 - Parque de Coches Motores Motrices Cabina]])</f>
        <v>0</v>
      </c>
      <c r="AY208" s="1">
        <v>158</v>
      </c>
      <c r="AZ208" s="1">
        <v>52</v>
      </c>
      <c r="BA208" s="1">
        <v>15</v>
      </c>
      <c r="BB208" s="1">
        <v>0</v>
      </c>
      <c r="BC208" s="200">
        <f>SUM(AY208:BB208)</f>
        <v>225</v>
      </c>
      <c r="BD208" s="356">
        <v>102</v>
      </c>
      <c r="BE208" s="1">
        <v>0</v>
      </c>
      <c r="BF208" s="1">
        <v>20</v>
      </c>
      <c r="BG208" s="235">
        <v>1676</v>
      </c>
    </row>
    <row r="209" spans="1:59">
      <c r="A209" s="1">
        <v>2010</v>
      </c>
      <c r="B209" s="1" t="s">
        <v>64</v>
      </c>
      <c r="C209" s="10">
        <v>0</v>
      </c>
      <c r="D209" s="10">
        <v>138.45500000000001</v>
      </c>
      <c r="E209" s="10">
        <v>0</v>
      </c>
      <c r="F209" s="10">
        <v>56.53</v>
      </c>
      <c r="G209" s="192">
        <f t="shared" si="27"/>
        <v>194.98500000000001</v>
      </c>
      <c r="H209" s="192">
        <f>+Roc_InfraMR[[#This Row],[Total Líneas de Explotación ]]</f>
        <v>194.98500000000001</v>
      </c>
      <c r="I209" s="192">
        <v>392.76900000000001</v>
      </c>
      <c r="J209" s="10">
        <f>+Roc_InfraMR[[#This Row],[A.01.2 -  Longitud de Líneas de Explotación No Electrificadas Vía Doble o Múltiple (km)]]*2+Roc_InfraMR[[#This Row],[A.01.1 -  Longitud de Líneas de Explotación No Electrificadas Vía Simple (km)]]</f>
        <v>276.91000000000003</v>
      </c>
      <c r="K209" s="10">
        <v>0</v>
      </c>
      <c r="L209" s="10">
        <f>+Roc_InfraMR[[#This Row],[A.02.2 -  Longitud de Líneas de Explotación Electrificadas Vía Doble o Múltiple (km)]]*2</f>
        <v>113.06</v>
      </c>
      <c r="M209" s="10">
        <v>0</v>
      </c>
      <c r="N209" s="192">
        <f>+Roc_InfraMR[[#This Row],[A.03.1 -  Longitud de Vías de Explotación No Electrificadas Troncales y Ramales (vía principal) (km)]]+Roc_InfraMR[[#This Row],[A.04.1 -  Longitud de Vías de Explotación Electrificadas Troncales y Ramales (vía principal) (km)]]</f>
        <v>389.97</v>
      </c>
      <c r="O209" s="192">
        <f>+Roc_InfraMR[[#This Row],[Total Vías (excluido Auxiliares)]]</f>
        <v>389.97</v>
      </c>
      <c r="P209" s="1">
        <v>61</v>
      </c>
      <c r="Q209" s="1">
        <v>5</v>
      </c>
      <c r="R209" s="1">
        <v>3</v>
      </c>
      <c r="S209" s="194">
        <f t="shared" si="28"/>
        <v>69</v>
      </c>
      <c r="T209" s="194">
        <v>69</v>
      </c>
      <c r="U209" s="1">
        <v>60</v>
      </c>
      <c r="V209" s="1">
        <v>68</v>
      </c>
      <c r="W209" s="1">
        <v>10</v>
      </c>
      <c r="X209" s="1">
        <v>23</v>
      </c>
      <c r="Y209" s="1">
        <v>0</v>
      </c>
      <c r="Z209" s="196">
        <f t="shared" si="29"/>
        <v>161</v>
      </c>
      <c r="AA209" s="1">
        <v>62</v>
      </c>
      <c r="AB209" s="1">
        <v>26</v>
      </c>
      <c r="AC209" s="1">
        <v>161</v>
      </c>
      <c r="AD209" s="196">
        <f t="shared" si="30"/>
        <v>249</v>
      </c>
      <c r="AE209" s="1">
        <v>23</v>
      </c>
      <c r="AF209" s="1">
        <v>29</v>
      </c>
      <c r="AG209" s="1">
        <v>132</v>
      </c>
      <c r="AH209" s="196">
        <f t="shared" si="31"/>
        <v>184</v>
      </c>
      <c r="AI209" s="10">
        <v>60.414999999999999</v>
      </c>
      <c r="AJ209" s="10">
        <v>0</v>
      </c>
      <c r="AK209" s="10">
        <v>166.46899999999999</v>
      </c>
      <c r="AL209" s="222">
        <f t="shared" si="32"/>
        <v>226.88399999999999</v>
      </c>
      <c r="AM209" s="1">
        <v>3</v>
      </c>
      <c r="AN209" s="1">
        <v>8</v>
      </c>
      <c r="AO209" s="1">
        <v>29</v>
      </c>
      <c r="AP209" s="200">
        <f t="shared" si="33"/>
        <v>40</v>
      </c>
      <c r="AQ209" s="1">
        <v>113</v>
      </c>
      <c r="AR209" s="1">
        <v>58</v>
      </c>
      <c r="AS209" s="1">
        <v>39</v>
      </c>
      <c r="AT209" s="200">
        <f>+Roc_InfraMR[[#This Row],[B.02.3 - Parque de Coches Eléctricos Motrices Tipo R]]+Roc_InfraMR[[#This Row],[B.02.2 - Parque de Coches Eléctricos Motrices Remolcados Tipo R]]+Roc_InfraMR[[#This Row],[B.02.1 - Parque de Coches Eléctricos Motrices]]</f>
        <v>210</v>
      </c>
      <c r="AU209" s="1">
        <v>0</v>
      </c>
      <c r="AV209" s="1">
        <v>0</v>
      </c>
      <c r="AW209" s="1">
        <v>0</v>
      </c>
      <c r="AX209" s="200">
        <f>+SUM(Roc_InfraMR[[#This Row],[B.03.1 - Parque de Coches Motores Motrices Remolcados]:[B.03.3 - Parque de Coches Motores Motrices Cabina]])</f>
        <v>0</v>
      </c>
      <c r="AY209" s="1">
        <v>158</v>
      </c>
      <c r="AZ209" s="1">
        <v>52</v>
      </c>
      <c r="BA209" s="1">
        <v>15</v>
      </c>
      <c r="BB209" s="1">
        <v>0</v>
      </c>
      <c r="BC209" s="200">
        <f>SUM(AY209:BB209)</f>
        <v>225</v>
      </c>
      <c r="BD209" s="356">
        <v>102</v>
      </c>
      <c r="BE209" s="1">
        <v>0</v>
      </c>
      <c r="BF209" s="1">
        <v>20</v>
      </c>
      <c r="BG209" s="235">
        <v>1676</v>
      </c>
    </row>
    <row r="210" spans="1:59">
      <c r="A210" s="1">
        <v>2010</v>
      </c>
      <c r="B210" s="1" t="s">
        <v>65</v>
      </c>
      <c r="C210" s="10">
        <v>0</v>
      </c>
      <c r="D210" s="10">
        <v>138.45500000000001</v>
      </c>
      <c r="E210" s="10">
        <v>0</v>
      </c>
      <c r="F210" s="10">
        <v>56.53</v>
      </c>
      <c r="G210" s="192">
        <f t="shared" si="27"/>
        <v>194.98500000000001</v>
      </c>
      <c r="H210" s="192">
        <f>+Roc_InfraMR[[#This Row],[Total Líneas de Explotación ]]</f>
        <v>194.98500000000001</v>
      </c>
      <c r="I210" s="192">
        <v>392.76900000000001</v>
      </c>
      <c r="J210" s="10">
        <f>+Roc_InfraMR[[#This Row],[A.01.2 -  Longitud de Líneas de Explotación No Electrificadas Vía Doble o Múltiple (km)]]*2+Roc_InfraMR[[#This Row],[A.01.1 -  Longitud de Líneas de Explotación No Electrificadas Vía Simple (km)]]</f>
        <v>276.91000000000003</v>
      </c>
      <c r="K210" s="10">
        <v>0</v>
      </c>
      <c r="L210" s="10">
        <f>+Roc_InfraMR[[#This Row],[A.02.2 -  Longitud de Líneas de Explotación Electrificadas Vía Doble o Múltiple (km)]]*2</f>
        <v>113.06</v>
      </c>
      <c r="M210" s="10">
        <v>0</v>
      </c>
      <c r="N210" s="192">
        <f>+Roc_InfraMR[[#This Row],[A.03.1 -  Longitud de Vías de Explotación No Electrificadas Troncales y Ramales (vía principal) (km)]]+Roc_InfraMR[[#This Row],[A.04.1 -  Longitud de Vías de Explotación Electrificadas Troncales y Ramales (vía principal) (km)]]</f>
        <v>389.97</v>
      </c>
      <c r="O210" s="192">
        <f>+Roc_InfraMR[[#This Row],[Total Vías (excluido Auxiliares)]]</f>
        <v>389.97</v>
      </c>
      <c r="P210" s="1">
        <v>61</v>
      </c>
      <c r="Q210" s="1">
        <v>5</v>
      </c>
      <c r="R210" s="1">
        <v>3</v>
      </c>
      <c r="S210" s="194">
        <f t="shared" si="28"/>
        <v>69</v>
      </c>
      <c r="T210" s="194">
        <v>69</v>
      </c>
      <c r="U210" s="1">
        <v>60</v>
      </c>
      <c r="V210" s="1">
        <v>68</v>
      </c>
      <c r="W210" s="1">
        <v>10</v>
      </c>
      <c r="X210" s="1">
        <v>23</v>
      </c>
      <c r="Y210" s="1">
        <v>0</v>
      </c>
      <c r="Z210" s="196">
        <f t="shared" si="29"/>
        <v>161</v>
      </c>
      <c r="AA210" s="1">
        <v>62</v>
      </c>
      <c r="AB210" s="1">
        <v>26</v>
      </c>
      <c r="AC210" s="1">
        <v>161</v>
      </c>
      <c r="AD210" s="196">
        <f t="shared" si="30"/>
        <v>249</v>
      </c>
      <c r="AE210" s="1">
        <v>23</v>
      </c>
      <c r="AF210" s="1">
        <v>29</v>
      </c>
      <c r="AG210" s="1">
        <v>132</v>
      </c>
      <c r="AH210" s="196">
        <f t="shared" si="31"/>
        <v>184</v>
      </c>
      <c r="AI210" s="10">
        <v>60.414999999999999</v>
      </c>
      <c r="AJ210" s="10">
        <v>0</v>
      </c>
      <c r="AK210" s="10">
        <v>166.46899999999999</v>
      </c>
      <c r="AL210" s="222">
        <f t="shared" si="32"/>
        <v>226.88399999999999</v>
      </c>
      <c r="AM210" s="1">
        <v>3</v>
      </c>
      <c r="AN210" s="1">
        <v>8</v>
      </c>
      <c r="AO210" s="1">
        <v>29</v>
      </c>
      <c r="AP210" s="200">
        <f t="shared" si="33"/>
        <v>40</v>
      </c>
      <c r="AQ210" s="1">
        <v>113</v>
      </c>
      <c r="AR210" s="1">
        <v>58</v>
      </c>
      <c r="AS210" s="1">
        <v>39</v>
      </c>
      <c r="AT210" s="200">
        <f>+Roc_InfraMR[[#This Row],[B.02.3 - Parque de Coches Eléctricos Motrices Tipo R]]+Roc_InfraMR[[#This Row],[B.02.2 - Parque de Coches Eléctricos Motrices Remolcados Tipo R]]+Roc_InfraMR[[#This Row],[B.02.1 - Parque de Coches Eléctricos Motrices]]</f>
        <v>210</v>
      </c>
      <c r="AU210" s="1">
        <v>0</v>
      </c>
      <c r="AV210" s="1">
        <v>0</v>
      </c>
      <c r="AW210" s="1">
        <v>0</v>
      </c>
      <c r="AX210" s="200">
        <f>+SUM(Roc_InfraMR[[#This Row],[B.03.1 - Parque de Coches Motores Motrices Remolcados]:[B.03.3 - Parque de Coches Motores Motrices Cabina]])</f>
        <v>0</v>
      </c>
      <c r="AY210" s="1">
        <v>158</v>
      </c>
      <c r="AZ210" s="1">
        <v>52</v>
      </c>
      <c r="BA210" s="1">
        <v>15</v>
      </c>
      <c r="BB210" s="1">
        <v>0</v>
      </c>
      <c r="BC210" s="200">
        <f>SUM(AY210:BB210)</f>
        <v>225</v>
      </c>
      <c r="BD210" s="356">
        <v>102</v>
      </c>
      <c r="BE210" s="1">
        <v>0</v>
      </c>
      <c r="BF210" s="1">
        <v>20</v>
      </c>
      <c r="BG210" s="235">
        <v>1676</v>
      </c>
    </row>
    <row r="211" spans="1:59">
      <c r="A211" s="1">
        <v>2010</v>
      </c>
      <c r="B211" s="1" t="s">
        <v>66</v>
      </c>
      <c r="C211" s="10">
        <v>0</v>
      </c>
      <c r="D211" s="10">
        <v>138.45500000000001</v>
      </c>
      <c r="E211" s="10">
        <v>0</v>
      </c>
      <c r="F211" s="10">
        <v>56.53</v>
      </c>
      <c r="G211" s="192">
        <f t="shared" si="27"/>
        <v>194.98500000000001</v>
      </c>
      <c r="H211" s="192">
        <f>+Roc_InfraMR[[#This Row],[Total Líneas de Explotación ]]</f>
        <v>194.98500000000001</v>
      </c>
      <c r="I211" s="192">
        <v>392.76900000000001</v>
      </c>
      <c r="J211" s="10">
        <f>+Roc_InfraMR[[#This Row],[A.01.2 -  Longitud de Líneas de Explotación No Electrificadas Vía Doble o Múltiple (km)]]*2+Roc_InfraMR[[#This Row],[A.01.1 -  Longitud de Líneas de Explotación No Electrificadas Vía Simple (km)]]</f>
        <v>276.91000000000003</v>
      </c>
      <c r="K211" s="10">
        <v>0</v>
      </c>
      <c r="L211" s="10">
        <f>+Roc_InfraMR[[#This Row],[A.02.2 -  Longitud de Líneas de Explotación Electrificadas Vía Doble o Múltiple (km)]]*2</f>
        <v>113.06</v>
      </c>
      <c r="M211" s="10">
        <v>0</v>
      </c>
      <c r="N211" s="192">
        <f>+Roc_InfraMR[[#This Row],[A.03.1 -  Longitud de Vías de Explotación No Electrificadas Troncales y Ramales (vía principal) (km)]]+Roc_InfraMR[[#This Row],[A.04.1 -  Longitud de Vías de Explotación Electrificadas Troncales y Ramales (vía principal) (km)]]</f>
        <v>389.97</v>
      </c>
      <c r="O211" s="192">
        <f>+Roc_InfraMR[[#This Row],[Total Vías (excluido Auxiliares)]]</f>
        <v>389.97</v>
      </c>
      <c r="P211" s="1">
        <v>61</v>
      </c>
      <c r="Q211" s="1">
        <v>5</v>
      </c>
      <c r="R211" s="1">
        <v>3</v>
      </c>
      <c r="S211" s="194">
        <f t="shared" si="28"/>
        <v>69</v>
      </c>
      <c r="T211" s="194">
        <v>69</v>
      </c>
      <c r="U211" s="1">
        <v>60</v>
      </c>
      <c r="V211" s="1">
        <v>68</v>
      </c>
      <c r="W211" s="1">
        <v>10</v>
      </c>
      <c r="X211" s="1">
        <v>23</v>
      </c>
      <c r="Y211" s="1">
        <v>0</v>
      </c>
      <c r="Z211" s="196">
        <f t="shared" si="29"/>
        <v>161</v>
      </c>
      <c r="AA211" s="1">
        <v>62</v>
      </c>
      <c r="AB211" s="1">
        <v>26</v>
      </c>
      <c r="AC211" s="1">
        <v>161</v>
      </c>
      <c r="AD211" s="196">
        <f t="shared" si="30"/>
        <v>249</v>
      </c>
      <c r="AE211" s="1">
        <v>23</v>
      </c>
      <c r="AF211" s="1">
        <v>29</v>
      </c>
      <c r="AG211" s="1">
        <v>132</v>
      </c>
      <c r="AH211" s="196">
        <f t="shared" si="31"/>
        <v>184</v>
      </c>
      <c r="AI211" s="10">
        <v>60.414999999999999</v>
      </c>
      <c r="AJ211" s="10">
        <v>0</v>
      </c>
      <c r="AK211" s="10">
        <v>166.46899999999999</v>
      </c>
      <c r="AL211" s="222">
        <f t="shared" si="32"/>
        <v>226.88399999999999</v>
      </c>
      <c r="AM211" s="1">
        <v>3</v>
      </c>
      <c r="AN211" s="1">
        <v>8</v>
      </c>
      <c r="AO211" s="1">
        <v>29</v>
      </c>
      <c r="AP211" s="200">
        <f t="shared" si="33"/>
        <v>40</v>
      </c>
      <c r="AQ211" s="1">
        <v>113</v>
      </c>
      <c r="AR211" s="1">
        <v>58</v>
      </c>
      <c r="AS211" s="1">
        <v>39</v>
      </c>
      <c r="AT211" s="200">
        <f>+Roc_InfraMR[[#This Row],[B.02.3 - Parque de Coches Eléctricos Motrices Tipo R]]+Roc_InfraMR[[#This Row],[B.02.2 - Parque de Coches Eléctricos Motrices Remolcados Tipo R]]+Roc_InfraMR[[#This Row],[B.02.1 - Parque de Coches Eléctricos Motrices]]</f>
        <v>210</v>
      </c>
      <c r="AU211" s="1">
        <v>0</v>
      </c>
      <c r="AV211" s="1">
        <v>0</v>
      </c>
      <c r="AW211" s="1">
        <v>0</v>
      </c>
      <c r="AX211" s="200">
        <f>+SUM(Roc_InfraMR[[#This Row],[B.03.1 - Parque de Coches Motores Motrices Remolcados]:[B.03.3 - Parque de Coches Motores Motrices Cabina]])</f>
        <v>0</v>
      </c>
      <c r="AY211" s="1">
        <v>158</v>
      </c>
      <c r="AZ211" s="1">
        <v>52</v>
      </c>
      <c r="BA211" s="1">
        <v>15</v>
      </c>
      <c r="BB211" s="1">
        <v>0</v>
      </c>
      <c r="BC211" s="200">
        <f>SUM(AY211:BB211)</f>
        <v>225</v>
      </c>
      <c r="BD211" s="356">
        <v>102</v>
      </c>
      <c r="BE211" s="1">
        <v>0</v>
      </c>
      <c r="BF211" s="1">
        <v>20</v>
      </c>
      <c r="BG211" s="235">
        <v>1676</v>
      </c>
    </row>
    <row r="212" spans="1:59">
      <c r="A212" s="1">
        <v>2010</v>
      </c>
      <c r="B212" s="1" t="s">
        <v>67</v>
      </c>
      <c r="C212" s="10">
        <v>0</v>
      </c>
      <c r="D212" s="10">
        <v>138.45500000000001</v>
      </c>
      <c r="E212" s="10">
        <v>0</v>
      </c>
      <c r="F212" s="10">
        <v>56.53</v>
      </c>
      <c r="G212" s="192">
        <f t="shared" si="27"/>
        <v>194.98500000000001</v>
      </c>
      <c r="H212" s="192">
        <f>+Roc_InfraMR[[#This Row],[Total Líneas de Explotación ]]</f>
        <v>194.98500000000001</v>
      </c>
      <c r="I212" s="192">
        <v>392.76900000000001</v>
      </c>
      <c r="J212" s="10">
        <f>+Roc_InfraMR[[#This Row],[A.01.2 -  Longitud de Líneas de Explotación No Electrificadas Vía Doble o Múltiple (km)]]*2+Roc_InfraMR[[#This Row],[A.01.1 -  Longitud de Líneas de Explotación No Electrificadas Vía Simple (km)]]</f>
        <v>276.91000000000003</v>
      </c>
      <c r="K212" s="10">
        <v>0</v>
      </c>
      <c r="L212" s="10">
        <f>+Roc_InfraMR[[#This Row],[A.02.2 -  Longitud de Líneas de Explotación Electrificadas Vía Doble o Múltiple (km)]]*2</f>
        <v>113.06</v>
      </c>
      <c r="M212" s="10">
        <v>0</v>
      </c>
      <c r="N212" s="192">
        <f>+Roc_InfraMR[[#This Row],[A.03.1 -  Longitud de Vías de Explotación No Electrificadas Troncales y Ramales (vía principal) (km)]]+Roc_InfraMR[[#This Row],[A.04.1 -  Longitud de Vías de Explotación Electrificadas Troncales y Ramales (vía principal) (km)]]</f>
        <v>389.97</v>
      </c>
      <c r="O212" s="192">
        <f>+Roc_InfraMR[[#This Row],[Total Vías (excluido Auxiliares)]]</f>
        <v>389.97</v>
      </c>
      <c r="P212" s="1">
        <v>61</v>
      </c>
      <c r="Q212" s="1">
        <v>5</v>
      </c>
      <c r="R212" s="1">
        <v>3</v>
      </c>
      <c r="S212" s="194">
        <f t="shared" si="28"/>
        <v>69</v>
      </c>
      <c r="T212" s="194">
        <v>69</v>
      </c>
      <c r="U212" s="1">
        <v>60</v>
      </c>
      <c r="V212" s="1">
        <v>68</v>
      </c>
      <c r="W212" s="1">
        <v>10</v>
      </c>
      <c r="X212" s="1">
        <v>23</v>
      </c>
      <c r="Y212" s="1">
        <v>0</v>
      </c>
      <c r="Z212" s="196">
        <f t="shared" si="29"/>
        <v>161</v>
      </c>
      <c r="AA212" s="1">
        <v>62</v>
      </c>
      <c r="AB212" s="1">
        <v>26</v>
      </c>
      <c r="AC212" s="1">
        <v>161</v>
      </c>
      <c r="AD212" s="196">
        <f t="shared" si="30"/>
        <v>249</v>
      </c>
      <c r="AE212" s="1">
        <v>23</v>
      </c>
      <c r="AF212" s="1">
        <v>29</v>
      </c>
      <c r="AG212" s="1">
        <v>132</v>
      </c>
      <c r="AH212" s="196">
        <f t="shared" si="31"/>
        <v>184</v>
      </c>
      <c r="AI212" s="10">
        <v>60.414999999999999</v>
      </c>
      <c r="AJ212" s="10">
        <v>0</v>
      </c>
      <c r="AK212" s="10">
        <v>166.46899999999999</v>
      </c>
      <c r="AL212" s="222">
        <f t="shared" si="32"/>
        <v>226.88399999999999</v>
      </c>
      <c r="AM212" s="1">
        <v>3</v>
      </c>
      <c r="AN212" s="1">
        <v>8</v>
      </c>
      <c r="AO212" s="1">
        <v>29</v>
      </c>
      <c r="AP212" s="200">
        <f t="shared" si="33"/>
        <v>40</v>
      </c>
      <c r="AQ212" s="1">
        <v>113</v>
      </c>
      <c r="AR212" s="1">
        <v>58</v>
      </c>
      <c r="AS212" s="1">
        <v>39</v>
      </c>
      <c r="AT212" s="200">
        <f>+Roc_InfraMR[[#This Row],[B.02.3 - Parque de Coches Eléctricos Motrices Tipo R]]+Roc_InfraMR[[#This Row],[B.02.2 - Parque de Coches Eléctricos Motrices Remolcados Tipo R]]+Roc_InfraMR[[#This Row],[B.02.1 - Parque de Coches Eléctricos Motrices]]</f>
        <v>210</v>
      </c>
      <c r="AU212" s="1">
        <v>0</v>
      </c>
      <c r="AV212" s="1">
        <v>0</v>
      </c>
      <c r="AW212" s="1">
        <v>0</v>
      </c>
      <c r="AX212" s="200">
        <f>+SUM(Roc_InfraMR[[#This Row],[B.03.1 - Parque de Coches Motores Motrices Remolcados]:[B.03.3 - Parque de Coches Motores Motrices Cabina]])</f>
        <v>0</v>
      </c>
      <c r="AY212" s="1">
        <v>158</v>
      </c>
      <c r="AZ212" s="1">
        <v>52</v>
      </c>
      <c r="BA212" s="1">
        <v>15</v>
      </c>
      <c r="BB212" s="1">
        <v>0</v>
      </c>
      <c r="BC212" s="200">
        <f>SUM(AY212:BB212)</f>
        <v>225</v>
      </c>
      <c r="BD212" s="356">
        <v>102</v>
      </c>
      <c r="BE212" s="1">
        <v>0</v>
      </c>
      <c r="BF212" s="1">
        <v>20</v>
      </c>
      <c r="BG212" s="235">
        <v>1676</v>
      </c>
    </row>
    <row r="213" spans="1:59">
      <c r="A213" s="1">
        <v>2010</v>
      </c>
      <c r="B213" s="1" t="s">
        <v>68</v>
      </c>
      <c r="C213" s="10">
        <v>0</v>
      </c>
      <c r="D213" s="10">
        <v>138.45500000000001</v>
      </c>
      <c r="E213" s="10">
        <v>0</v>
      </c>
      <c r="F213" s="10">
        <v>56.53</v>
      </c>
      <c r="G213" s="192">
        <f t="shared" si="27"/>
        <v>194.98500000000001</v>
      </c>
      <c r="H213" s="192">
        <f>+Roc_InfraMR[[#This Row],[Total Líneas de Explotación ]]</f>
        <v>194.98500000000001</v>
      </c>
      <c r="I213" s="192">
        <v>392.76900000000001</v>
      </c>
      <c r="J213" s="10">
        <f>+Roc_InfraMR[[#This Row],[A.01.2 -  Longitud de Líneas de Explotación No Electrificadas Vía Doble o Múltiple (km)]]*2+Roc_InfraMR[[#This Row],[A.01.1 -  Longitud de Líneas de Explotación No Electrificadas Vía Simple (km)]]</f>
        <v>276.91000000000003</v>
      </c>
      <c r="K213" s="10">
        <v>0</v>
      </c>
      <c r="L213" s="10">
        <f>+Roc_InfraMR[[#This Row],[A.02.2 -  Longitud de Líneas de Explotación Electrificadas Vía Doble o Múltiple (km)]]*2</f>
        <v>113.06</v>
      </c>
      <c r="M213" s="10">
        <v>0</v>
      </c>
      <c r="N213" s="192">
        <f>+Roc_InfraMR[[#This Row],[A.03.1 -  Longitud de Vías de Explotación No Electrificadas Troncales y Ramales (vía principal) (km)]]+Roc_InfraMR[[#This Row],[A.04.1 -  Longitud de Vías de Explotación Electrificadas Troncales y Ramales (vía principal) (km)]]</f>
        <v>389.97</v>
      </c>
      <c r="O213" s="192">
        <f>+Roc_InfraMR[[#This Row],[Total Vías (excluido Auxiliares)]]</f>
        <v>389.97</v>
      </c>
      <c r="P213" s="1">
        <v>61</v>
      </c>
      <c r="Q213" s="1">
        <v>5</v>
      </c>
      <c r="R213" s="1">
        <v>3</v>
      </c>
      <c r="S213" s="194">
        <f t="shared" si="28"/>
        <v>69</v>
      </c>
      <c r="T213" s="194">
        <v>69</v>
      </c>
      <c r="U213" s="1">
        <v>60</v>
      </c>
      <c r="V213" s="1">
        <v>68</v>
      </c>
      <c r="W213" s="1">
        <v>10</v>
      </c>
      <c r="X213" s="1">
        <v>23</v>
      </c>
      <c r="Y213" s="1">
        <v>0</v>
      </c>
      <c r="Z213" s="196">
        <f t="shared" si="29"/>
        <v>161</v>
      </c>
      <c r="AA213" s="1">
        <v>62</v>
      </c>
      <c r="AB213" s="1">
        <v>26</v>
      </c>
      <c r="AC213" s="1">
        <v>161</v>
      </c>
      <c r="AD213" s="196">
        <f t="shared" si="30"/>
        <v>249</v>
      </c>
      <c r="AE213" s="1">
        <v>23</v>
      </c>
      <c r="AF213" s="1">
        <v>29</v>
      </c>
      <c r="AG213" s="1">
        <v>132</v>
      </c>
      <c r="AH213" s="196">
        <f t="shared" si="31"/>
        <v>184</v>
      </c>
      <c r="AI213" s="10">
        <v>60.414999999999999</v>
      </c>
      <c r="AJ213" s="10">
        <v>0</v>
      </c>
      <c r="AK213" s="10">
        <v>166.46899999999999</v>
      </c>
      <c r="AL213" s="222">
        <f t="shared" si="32"/>
        <v>226.88399999999999</v>
      </c>
      <c r="AM213" s="1">
        <v>3</v>
      </c>
      <c r="AN213" s="1">
        <v>8</v>
      </c>
      <c r="AO213" s="1">
        <v>29</v>
      </c>
      <c r="AP213" s="200">
        <f t="shared" si="33"/>
        <v>40</v>
      </c>
      <c r="AQ213" s="1">
        <v>113</v>
      </c>
      <c r="AR213" s="1">
        <v>58</v>
      </c>
      <c r="AS213" s="1">
        <v>39</v>
      </c>
      <c r="AT213" s="200">
        <f>+Roc_InfraMR[[#This Row],[B.02.3 - Parque de Coches Eléctricos Motrices Tipo R]]+Roc_InfraMR[[#This Row],[B.02.2 - Parque de Coches Eléctricos Motrices Remolcados Tipo R]]+Roc_InfraMR[[#This Row],[B.02.1 - Parque de Coches Eléctricos Motrices]]</f>
        <v>210</v>
      </c>
      <c r="AU213" s="1">
        <v>0</v>
      </c>
      <c r="AV213" s="1">
        <v>0</v>
      </c>
      <c r="AW213" s="1">
        <v>0</v>
      </c>
      <c r="AX213" s="200">
        <f>+SUM(Roc_InfraMR[[#This Row],[B.03.1 - Parque de Coches Motores Motrices Remolcados]:[B.03.3 - Parque de Coches Motores Motrices Cabina]])</f>
        <v>0</v>
      </c>
      <c r="AY213" s="1">
        <v>158</v>
      </c>
      <c r="AZ213" s="1">
        <v>52</v>
      </c>
      <c r="BA213" s="1">
        <v>15</v>
      </c>
      <c r="BB213" s="1">
        <v>0</v>
      </c>
      <c r="BC213" s="200">
        <f>SUM(AY213:BB213)</f>
        <v>225</v>
      </c>
      <c r="BD213" s="356">
        <v>102</v>
      </c>
      <c r="BE213" s="1">
        <v>0</v>
      </c>
      <c r="BF213" s="1">
        <v>20</v>
      </c>
      <c r="BG213" s="235">
        <v>1676</v>
      </c>
    </row>
    <row r="214" spans="1:59">
      <c r="A214" s="1">
        <v>2010</v>
      </c>
      <c r="B214" s="1" t="s">
        <v>69</v>
      </c>
      <c r="C214" s="10">
        <v>0</v>
      </c>
      <c r="D214" s="10">
        <v>138.45500000000001</v>
      </c>
      <c r="E214" s="10">
        <v>0</v>
      </c>
      <c r="F214" s="10">
        <v>56.53</v>
      </c>
      <c r="G214" s="192">
        <f t="shared" si="27"/>
        <v>194.98500000000001</v>
      </c>
      <c r="H214" s="192">
        <f>+Roc_InfraMR[[#This Row],[Total Líneas de Explotación ]]</f>
        <v>194.98500000000001</v>
      </c>
      <c r="I214" s="192">
        <v>392.76900000000001</v>
      </c>
      <c r="J214" s="10">
        <f>+Roc_InfraMR[[#This Row],[A.01.2 -  Longitud de Líneas de Explotación No Electrificadas Vía Doble o Múltiple (km)]]*2+Roc_InfraMR[[#This Row],[A.01.1 -  Longitud de Líneas de Explotación No Electrificadas Vía Simple (km)]]</f>
        <v>276.91000000000003</v>
      </c>
      <c r="K214" s="10">
        <v>0</v>
      </c>
      <c r="L214" s="10">
        <f>+Roc_InfraMR[[#This Row],[A.02.2 -  Longitud de Líneas de Explotación Electrificadas Vía Doble o Múltiple (km)]]*2</f>
        <v>113.06</v>
      </c>
      <c r="M214" s="10">
        <v>0</v>
      </c>
      <c r="N214" s="192">
        <f>+Roc_InfraMR[[#This Row],[A.03.1 -  Longitud de Vías de Explotación No Electrificadas Troncales y Ramales (vía principal) (km)]]+Roc_InfraMR[[#This Row],[A.04.1 -  Longitud de Vías de Explotación Electrificadas Troncales y Ramales (vía principal) (km)]]</f>
        <v>389.97</v>
      </c>
      <c r="O214" s="192">
        <f>+Roc_InfraMR[[#This Row],[Total Vías (excluido Auxiliares)]]</f>
        <v>389.97</v>
      </c>
      <c r="P214" s="1">
        <v>61</v>
      </c>
      <c r="Q214" s="1">
        <v>5</v>
      </c>
      <c r="R214" s="1">
        <v>3</v>
      </c>
      <c r="S214" s="194">
        <f t="shared" si="28"/>
        <v>69</v>
      </c>
      <c r="T214" s="194">
        <v>69</v>
      </c>
      <c r="U214" s="1">
        <v>60</v>
      </c>
      <c r="V214" s="1">
        <v>68</v>
      </c>
      <c r="W214" s="1">
        <v>10</v>
      </c>
      <c r="X214" s="1">
        <v>23</v>
      </c>
      <c r="Y214" s="1">
        <v>0</v>
      </c>
      <c r="Z214" s="196">
        <f t="shared" si="29"/>
        <v>161</v>
      </c>
      <c r="AA214" s="1">
        <v>62</v>
      </c>
      <c r="AB214" s="1">
        <v>26</v>
      </c>
      <c r="AC214" s="1">
        <v>161</v>
      </c>
      <c r="AD214" s="196">
        <f t="shared" si="30"/>
        <v>249</v>
      </c>
      <c r="AE214" s="1">
        <v>23</v>
      </c>
      <c r="AF214" s="1">
        <v>29</v>
      </c>
      <c r="AG214" s="1">
        <v>132</v>
      </c>
      <c r="AH214" s="196">
        <f t="shared" si="31"/>
        <v>184</v>
      </c>
      <c r="AI214" s="10">
        <v>60.414999999999999</v>
      </c>
      <c r="AJ214" s="10">
        <v>0</v>
      </c>
      <c r="AK214" s="10">
        <v>166.46899999999999</v>
      </c>
      <c r="AL214" s="222">
        <f t="shared" si="32"/>
        <v>226.88399999999999</v>
      </c>
      <c r="AM214" s="1">
        <v>3</v>
      </c>
      <c r="AN214" s="1">
        <v>8</v>
      </c>
      <c r="AO214" s="1">
        <v>29</v>
      </c>
      <c r="AP214" s="200">
        <f t="shared" si="33"/>
        <v>40</v>
      </c>
      <c r="AQ214" s="1">
        <v>113</v>
      </c>
      <c r="AR214" s="1">
        <v>58</v>
      </c>
      <c r="AS214" s="1">
        <v>39</v>
      </c>
      <c r="AT214" s="200">
        <f>+Roc_InfraMR[[#This Row],[B.02.3 - Parque de Coches Eléctricos Motrices Tipo R]]+Roc_InfraMR[[#This Row],[B.02.2 - Parque de Coches Eléctricos Motrices Remolcados Tipo R]]+Roc_InfraMR[[#This Row],[B.02.1 - Parque de Coches Eléctricos Motrices]]</f>
        <v>210</v>
      </c>
      <c r="AU214" s="1">
        <v>0</v>
      </c>
      <c r="AV214" s="1">
        <v>0</v>
      </c>
      <c r="AW214" s="1">
        <v>0</v>
      </c>
      <c r="AX214" s="200">
        <f>+SUM(Roc_InfraMR[[#This Row],[B.03.1 - Parque de Coches Motores Motrices Remolcados]:[B.03.3 - Parque de Coches Motores Motrices Cabina]])</f>
        <v>0</v>
      </c>
      <c r="AY214" s="1">
        <v>158</v>
      </c>
      <c r="AZ214" s="1">
        <v>52</v>
      </c>
      <c r="BA214" s="1">
        <v>15</v>
      </c>
      <c r="BB214" s="1">
        <v>0</v>
      </c>
      <c r="BC214" s="200">
        <f>SUM(AY214:BB214)</f>
        <v>225</v>
      </c>
      <c r="BD214" s="356">
        <v>102</v>
      </c>
      <c r="BE214" s="1">
        <v>0</v>
      </c>
      <c r="BF214" s="1">
        <v>20</v>
      </c>
      <c r="BG214" s="235">
        <v>1676</v>
      </c>
    </row>
    <row r="215" spans="1:59">
      <c r="A215" s="1">
        <v>2010</v>
      </c>
      <c r="B215" s="1" t="s">
        <v>70</v>
      </c>
      <c r="C215" s="10">
        <v>0</v>
      </c>
      <c r="D215" s="10">
        <v>138.45500000000001</v>
      </c>
      <c r="E215" s="10">
        <v>0</v>
      </c>
      <c r="F215" s="10">
        <v>56.53</v>
      </c>
      <c r="G215" s="192">
        <f t="shared" si="27"/>
        <v>194.98500000000001</v>
      </c>
      <c r="H215" s="192">
        <f>+Roc_InfraMR[[#This Row],[Total Líneas de Explotación ]]</f>
        <v>194.98500000000001</v>
      </c>
      <c r="I215" s="192">
        <v>392.76900000000001</v>
      </c>
      <c r="J215" s="10">
        <f>+Roc_InfraMR[[#This Row],[A.01.2 -  Longitud de Líneas de Explotación No Electrificadas Vía Doble o Múltiple (km)]]*2+Roc_InfraMR[[#This Row],[A.01.1 -  Longitud de Líneas de Explotación No Electrificadas Vía Simple (km)]]</f>
        <v>276.91000000000003</v>
      </c>
      <c r="K215" s="10">
        <v>0</v>
      </c>
      <c r="L215" s="10">
        <f>+Roc_InfraMR[[#This Row],[A.02.2 -  Longitud de Líneas de Explotación Electrificadas Vía Doble o Múltiple (km)]]*2</f>
        <v>113.06</v>
      </c>
      <c r="M215" s="10">
        <v>0</v>
      </c>
      <c r="N215" s="192">
        <f>+Roc_InfraMR[[#This Row],[A.03.1 -  Longitud de Vías de Explotación No Electrificadas Troncales y Ramales (vía principal) (km)]]+Roc_InfraMR[[#This Row],[A.04.1 -  Longitud de Vías de Explotación Electrificadas Troncales y Ramales (vía principal) (km)]]</f>
        <v>389.97</v>
      </c>
      <c r="O215" s="192">
        <f>+Roc_InfraMR[[#This Row],[Total Vías (excluido Auxiliares)]]</f>
        <v>389.97</v>
      </c>
      <c r="P215" s="1">
        <v>61</v>
      </c>
      <c r="Q215" s="1">
        <v>5</v>
      </c>
      <c r="R215" s="1">
        <v>3</v>
      </c>
      <c r="S215" s="194">
        <f t="shared" si="28"/>
        <v>69</v>
      </c>
      <c r="T215" s="194">
        <v>69</v>
      </c>
      <c r="U215" s="1">
        <v>60</v>
      </c>
      <c r="V215" s="1">
        <v>68</v>
      </c>
      <c r="W215" s="1">
        <v>10</v>
      </c>
      <c r="X215" s="1">
        <v>23</v>
      </c>
      <c r="Y215" s="1">
        <v>0</v>
      </c>
      <c r="Z215" s="196">
        <f t="shared" si="29"/>
        <v>161</v>
      </c>
      <c r="AA215" s="1">
        <v>62</v>
      </c>
      <c r="AB215" s="1">
        <v>26</v>
      </c>
      <c r="AC215" s="1">
        <v>161</v>
      </c>
      <c r="AD215" s="196">
        <f t="shared" si="30"/>
        <v>249</v>
      </c>
      <c r="AE215" s="1">
        <v>23</v>
      </c>
      <c r="AF215" s="1">
        <v>29</v>
      </c>
      <c r="AG215" s="1">
        <v>132</v>
      </c>
      <c r="AH215" s="196">
        <f t="shared" si="31"/>
        <v>184</v>
      </c>
      <c r="AI215" s="10">
        <v>60.414999999999999</v>
      </c>
      <c r="AJ215" s="10">
        <v>0</v>
      </c>
      <c r="AK215" s="10">
        <v>166.46899999999999</v>
      </c>
      <c r="AL215" s="222">
        <f t="shared" si="32"/>
        <v>226.88399999999999</v>
      </c>
      <c r="AM215" s="1">
        <v>3</v>
      </c>
      <c r="AN215" s="1">
        <v>8</v>
      </c>
      <c r="AO215" s="1">
        <v>29</v>
      </c>
      <c r="AP215" s="200">
        <f t="shared" si="33"/>
        <v>40</v>
      </c>
      <c r="AQ215" s="1">
        <v>113</v>
      </c>
      <c r="AR215" s="1">
        <v>58</v>
      </c>
      <c r="AS215" s="1">
        <v>39</v>
      </c>
      <c r="AT215" s="200">
        <f>+Roc_InfraMR[[#This Row],[B.02.3 - Parque de Coches Eléctricos Motrices Tipo R]]+Roc_InfraMR[[#This Row],[B.02.2 - Parque de Coches Eléctricos Motrices Remolcados Tipo R]]+Roc_InfraMR[[#This Row],[B.02.1 - Parque de Coches Eléctricos Motrices]]</f>
        <v>210</v>
      </c>
      <c r="AU215" s="1">
        <v>0</v>
      </c>
      <c r="AV215" s="1">
        <v>0</v>
      </c>
      <c r="AW215" s="1">
        <v>0</v>
      </c>
      <c r="AX215" s="200">
        <f>+SUM(Roc_InfraMR[[#This Row],[B.03.1 - Parque de Coches Motores Motrices Remolcados]:[B.03.3 - Parque de Coches Motores Motrices Cabina]])</f>
        <v>0</v>
      </c>
      <c r="AY215" s="1">
        <v>158</v>
      </c>
      <c r="AZ215" s="1">
        <v>52</v>
      </c>
      <c r="BA215" s="1">
        <v>15</v>
      </c>
      <c r="BB215" s="1">
        <v>0</v>
      </c>
      <c r="BC215" s="200">
        <f>SUM(AY215:BB215)</f>
        <v>225</v>
      </c>
      <c r="BD215" s="356">
        <v>102</v>
      </c>
      <c r="BE215" s="1">
        <v>0</v>
      </c>
      <c r="BF215" s="1">
        <v>20</v>
      </c>
      <c r="BG215" s="235">
        <v>1676</v>
      </c>
    </row>
    <row r="216" spans="1:59">
      <c r="A216" s="1">
        <v>2010</v>
      </c>
      <c r="B216" s="1" t="s">
        <v>71</v>
      </c>
      <c r="C216" s="10">
        <v>0</v>
      </c>
      <c r="D216" s="10">
        <v>138.45500000000001</v>
      </c>
      <c r="E216" s="10">
        <v>0</v>
      </c>
      <c r="F216" s="10">
        <v>56.53</v>
      </c>
      <c r="G216" s="192">
        <f t="shared" si="27"/>
        <v>194.98500000000001</v>
      </c>
      <c r="H216" s="192">
        <f>+Roc_InfraMR[[#This Row],[Total Líneas de Explotación ]]</f>
        <v>194.98500000000001</v>
      </c>
      <c r="I216" s="192">
        <v>392.76900000000001</v>
      </c>
      <c r="J216" s="10">
        <f>+Roc_InfraMR[[#This Row],[A.01.2 -  Longitud de Líneas de Explotación No Electrificadas Vía Doble o Múltiple (km)]]*2+Roc_InfraMR[[#This Row],[A.01.1 -  Longitud de Líneas de Explotación No Electrificadas Vía Simple (km)]]</f>
        <v>276.91000000000003</v>
      </c>
      <c r="K216" s="10">
        <v>0</v>
      </c>
      <c r="L216" s="10">
        <f>+Roc_InfraMR[[#This Row],[A.02.2 -  Longitud de Líneas de Explotación Electrificadas Vía Doble o Múltiple (km)]]*2</f>
        <v>113.06</v>
      </c>
      <c r="M216" s="10">
        <v>0</v>
      </c>
      <c r="N216" s="192">
        <f>+Roc_InfraMR[[#This Row],[A.03.1 -  Longitud de Vías de Explotación No Electrificadas Troncales y Ramales (vía principal) (km)]]+Roc_InfraMR[[#This Row],[A.04.1 -  Longitud de Vías de Explotación Electrificadas Troncales y Ramales (vía principal) (km)]]</f>
        <v>389.97</v>
      </c>
      <c r="O216" s="192">
        <f>+Roc_InfraMR[[#This Row],[Total Vías (excluido Auxiliares)]]</f>
        <v>389.97</v>
      </c>
      <c r="P216" s="1">
        <v>61</v>
      </c>
      <c r="Q216" s="1">
        <v>5</v>
      </c>
      <c r="R216" s="1">
        <v>3</v>
      </c>
      <c r="S216" s="194">
        <f t="shared" si="28"/>
        <v>69</v>
      </c>
      <c r="T216" s="194">
        <v>69</v>
      </c>
      <c r="U216" s="1">
        <v>60</v>
      </c>
      <c r="V216" s="1">
        <v>68</v>
      </c>
      <c r="W216" s="1">
        <v>10</v>
      </c>
      <c r="X216" s="1">
        <v>23</v>
      </c>
      <c r="Y216" s="1">
        <v>0</v>
      </c>
      <c r="Z216" s="196">
        <f t="shared" si="29"/>
        <v>161</v>
      </c>
      <c r="AA216" s="1">
        <v>62</v>
      </c>
      <c r="AB216" s="1">
        <v>26</v>
      </c>
      <c r="AC216" s="1">
        <v>161</v>
      </c>
      <c r="AD216" s="196">
        <f t="shared" si="30"/>
        <v>249</v>
      </c>
      <c r="AE216" s="1">
        <v>23</v>
      </c>
      <c r="AF216" s="1">
        <v>29</v>
      </c>
      <c r="AG216" s="1">
        <v>132</v>
      </c>
      <c r="AH216" s="196">
        <f t="shared" si="31"/>
        <v>184</v>
      </c>
      <c r="AI216" s="10">
        <v>60.414999999999999</v>
      </c>
      <c r="AJ216" s="10">
        <v>0</v>
      </c>
      <c r="AK216" s="10">
        <v>166.46899999999999</v>
      </c>
      <c r="AL216" s="222">
        <f t="shared" si="32"/>
        <v>226.88399999999999</v>
      </c>
      <c r="AM216" s="1">
        <v>3</v>
      </c>
      <c r="AN216" s="1">
        <v>8</v>
      </c>
      <c r="AO216" s="1">
        <v>29</v>
      </c>
      <c r="AP216" s="200">
        <f t="shared" si="33"/>
        <v>40</v>
      </c>
      <c r="AQ216" s="1">
        <v>113</v>
      </c>
      <c r="AR216" s="1">
        <v>58</v>
      </c>
      <c r="AS216" s="1">
        <v>39</v>
      </c>
      <c r="AT216" s="200">
        <f>+Roc_InfraMR[[#This Row],[B.02.3 - Parque de Coches Eléctricos Motrices Tipo R]]+Roc_InfraMR[[#This Row],[B.02.2 - Parque de Coches Eléctricos Motrices Remolcados Tipo R]]+Roc_InfraMR[[#This Row],[B.02.1 - Parque de Coches Eléctricos Motrices]]</f>
        <v>210</v>
      </c>
      <c r="AU216" s="1">
        <v>0</v>
      </c>
      <c r="AV216" s="1">
        <v>0</v>
      </c>
      <c r="AW216" s="1">
        <v>0</v>
      </c>
      <c r="AX216" s="200">
        <f>+SUM(Roc_InfraMR[[#This Row],[B.03.1 - Parque de Coches Motores Motrices Remolcados]:[B.03.3 - Parque de Coches Motores Motrices Cabina]])</f>
        <v>0</v>
      </c>
      <c r="AY216" s="1">
        <v>158</v>
      </c>
      <c r="AZ216" s="1">
        <v>52</v>
      </c>
      <c r="BA216" s="1">
        <v>15</v>
      </c>
      <c r="BB216" s="1">
        <v>0</v>
      </c>
      <c r="BC216" s="200">
        <f>SUM(AY216:BB216)</f>
        <v>225</v>
      </c>
      <c r="BD216" s="356">
        <v>102</v>
      </c>
      <c r="BE216" s="1">
        <v>0</v>
      </c>
      <c r="BF216" s="1">
        <v>20</v>
      </c>
      <c r="BG216" s="235">
        <v>1676</v>
      </c>
    </row>
    <row r="217" spans="1:59">
      <c r="A217" s="1">
        <v>2010</v>
      </c>
      <c r="B217" s="1" t="s">
        <v>72</v>
      </c>
      <c r="C217" s="10">
        <v>0</v>
      </c>
      <c r="D217" s="10">
        <v>138.45500000000001</v>
      </c>
      <c r="E217" s="10">
        <v>0</v>
      </c>
      <c r="F217" s="10">
        <v>56.53</v>
      </c>
      <c r="G217" s="192">
        <f t="shared" si="27"/>
        <v>194.98500000000001</v>
      </c>
      <c r="H217" s="192">
        <f>+Roc_InfraMR[[#This Row],[Total Líneas de Explotación ]]</f>
        <v>194.98500000000001</v>
      </c>
      <c r="I217" s="192">
        <v>392.76900000000001</v>
      </c>
      <c r="J217" s="10">
        <f>+Roc_InfraMR[[#This Row],[A.01.2 -  Longitud de Líneas de Explotación No Electrificadas Vía Doble o Múltiple (km)]]*2+Roc_InfraMR[[#This Row],[A.01.1 -  Longitud de Líneas de Explotación No Electrificadas Vía Simple (km)]]</f>
        <v>276.91000000000003</v>
      </c>
      <c r="K217" s="10">
        <v>0</v>
      </c>
      <c r="L217" s="10">
        <f>+Roc_InfraMR[[#This Row],[A.02.2 -  Longitud de Líneas de Explotación Electrificadas Vía Doble o Múltiple (km)]]*2</f>
        <v>113.06</v>
      </c>
      <c r="M217" s="10">
        <v>0</v>
      </c>
      <c r="N217" s="192">
        <f>+Roc_InfraMR[[#This Row],[A.03.1 -  Longitud de Vías de Explotación No Electrificadas Troncales y Ramales (vía principal) (km)]]+Roc_InfraMR[[#This Row],[A.04.1 -  Longitud de Vías de Explotación Electrificadas Troncales y Ramales (vía principal) (km)]]</f>
        <v>389.97</v>
      </c>
      <c r="O217" s="192">
        <f>+Roc_InfraMR[[#This Row],[Total Vías (excluido Auxiliares)]]</f>
        <v>389.97</v>
      </c>
      <c r="P217" s="1">
        <v>61</v>
      </c>
      <c r="Q217" s="1">
        <v>5</v>
      </c>
      <c r="R217" s="1">
        <v>3</v>
      </c>
      <c r="S217" s="194">
        <f t="shared" si="28"/>
        <v>69</v>
      </c>
      <c r="T217" s="194">
        <v>69</v>
      </c>
      <c r="U217" s="1">
        <v>60</v>
      </c>
      <c r="V217" s="1">
        <v>68</v>
      </c>
      <c r="W217" s="1">
        <v>10</v>
      </c>
      <c r="X217" s="1">
        <v>23</v>
      </c>
      <c r="Y217" s="1">
        <v>0</v>
      </c>
      <c r="Z217" s="196">
        <f t="shared" si="29"/>
        <v>161</v>
      </c>
      <c r="AA217" s="1">
        <v>62</v>
      </c>
      <c r="AB217" s="1">
        <v>26</v>
      </c>
      <c r="AC217" s="1">
        <v>161</v>
      </c>
      <c r="AD217" s="196">
        <f t="shared" si="30"/>
        <v>249</v>
      </c>
      <c r="AE217" s="1">
        <v>23</v>
      </c>
      <c r="AF217" s="1">
        <v>29</v>
      </c>
      <c r="AG217" s="1">
        <v>132</v>
      </c>
      <c r="AH217" s="196">
        <f t="shared" si="31"/>
        <v>184</v>
      </c>
      <c r="AI217" s="10">
        <v>60.414999999999999</v>
      </c>
      <c r="AJ217" s="10">
        <v>0</v>
      </c>
      <c r="AK217" s="10">
        <v>166.46899999999999</v>
      </c>
      <c r="AL217" s="222">
        <f t="shared" si="32"/>
        <v>226.88399999999999</v>
      </c>
      <c r="AM217" s="1">
        <v>3</v>
      </c>
      <c r="AN217" s="1">
        <v>8</v>
      </c>
      <c r="AO217" s="1">
        <v>29</v>
      </c>
      <c r="AP217" s="200">
        <f t="shared" si="33"/>
        <v>40</v>
      </c>
      <c r="AQ217" s="1">
        <v>113</v>
      </c>
      <c r="AR217" s="1">
        <v>58</v>
      </c>
      <c r="AS217" s="1">
        <v>39</v>
      </c>
      <c r="AT217" s="200">
        <f>+Roc_InfraMR[[#This Row],[B.02.3 - Parque de Coches Eléctricos Motrices Tipo R]]+Roc_InfraMR[[#This Row],[B.02.2 - Parque de Coches Eléctricos Motrices Remolcados Tipo R]]+Roc_InfraMR[[#This Row],[B.02.1 - Parque de Coches Eléctricos Motrices]]</f>
        <v>210</v>
      </c>
      <c r="AU217" s="1">
        <v>0</v>
      </c>
      <c r="AV217" s="1">
        <v>0</v>
      </c>
      <c r="AW217" s="1">
        <v>0</v>
      </c>
      <c r="AX217" s="200">
        <f>+SUM(Roc_InfraMR[[#This Row],[B.03.1 - Parque de Coches Motores Motrices Remolcados]:[B.03.3 - Parque de Coches Motores Motrices Cabina]])</f>
        <v>0</v>
      </c>
      <c r="AY217" s="1">
        <v>158</v>
      </c>
      <c r="AZ217" s="1">
        <v>52</v>
      </c>
      <c r="BA217" s="1">
        <v>15</v>
      </c>
      <c r="BB217" s="1">
        <v>0</v>
      </c>
      <c r="BC217" s="200">
        <f>SUM(AY217:BB217)</f>
        <v>225</v>
      </c>
      <c r="BD217" s="356">
        <v>102</v>
      </c>
      <c r="BE217" s="1">
        <v>0</v>
      </c>
      <c r="BF217" s="1">
        <v>20</v>
      </c>
      <c r="BG217" s="235">
        <v>1676</v>
      </c>
    </row>
    <row r="218" spans="1:59">
      <c r="A218" s="1">
        <v>2011</v>
      </c>
      <c r="B218" s="1" t="s">
        <v>61</v>
      </c>
      <c r="C218" s="10">
        <v>0</v>
      </c>
      <c r="D218" s="10">
        <v>138.45500000000001</v>
      </c>
      <c r="E218" s="10">
        <v>0</v>
      </c>
      <c r="F218" s="10">
        <v>56.53</v>
      </c>
      <c r="G218" s="192">
        <f t="shared" si="27"/>
        <v>194.98500000000001</v>
      </c>
      <c r="H218" s="192">
        <f>+Roc_InfraMR[[#This Row],[Total Líneas de Explotación ]]</f>
        <v>194.98500000000001</v>
      </c>
      <c r="I218" s="192">
        <v>392.76900000000001</v>
      </c>
      <c r="J218" s="10">
        <f>+Roc_InfraMR[[#This Row],[A.01.2 -  Longitud de Líneas de Explotación No Electrificadas Vía Doble o Múltiple (km)]]*2+Roc_InfraMR[[#This Row],[A.01.1 -  Longitud de Líneas de Explotación No Electrificadas Vía Simple (km)]]</f>
        <v>276.91000000000003</v>
      </c>
      <c r="K218" s="10">
        <v>0</v>
      </c>
      <c r="L218" s="10">
        <f>+Roc_InfraMR[[#This Row],[A.02.2 -  Longitud de Líneas de Explotación Electrificadas Vía Doble o Múltiple (km)]]*2</f>
        <v>113.06</v>
      </c>
      <c r="M218" s="10">
        <v>0</v>
      </c>
      <c r="N218" s="192">
        <f>+Roc_InfraMR[[#This Row],[A.03.1 -  Longitud de Vías de Explotación No Electrificadas Troncales y Ramales (vía principal) (km)]]+Roc_InfraMR[[#This Row],[A.04.1 -  Longitud de Vías de Explotación Electrificadas Troncales y Ramales (vía principal) (km)]]</f>
        <v>389.97</v>
      </c>
      <c r="O218" s="192">
        <f>+Roc_InfraMR[[#This Row],[Total Vías (excluido Auxiliares)]]</f>
        <v>389.97</v>
      </c>
      <c r="P218" s="1">
        <v>61</v>
      </c>
      <c r="Q218" s="1">
        <v>5</v>
      </c>
      <c r="R218" s="1">
        <v>3</v>
      </c>
      <c r="S218" s="194">
        <f t="shared" si="28"/>
        <v>69</v>
      </c>
      <c r="T218" s="194">
        <v>69</v>
      </c>
      <c r="U218" s="1">
        <v>60</v>
      </c>
      <c r="V218" s="1">
        <v>68</v>
      </c>
      <c r="W218" s="1">
        <v>10</v>
      </c>
      <c r="X218" s="1">
        <v>23</v>
      </c>
      <c r="Y218" s="1">
        <v>0</v>
      </c>
      <c r="Z218" s="196">
        <f t="shared" si="29"/>
        <v>161</v>
      </c>
      <c r="AA218" s="1">
        <v>62</v>
      </c>
      <c r="AB218" s="1">
        <v>26</v>
      </c>
      <c r="AC218" s="1">
        <v>161</v>
      </c>
      <c r="AD218" s="196">
        <f t="shared" si="30"/>
        <v>249</v>
      </c>
      <c r="AE218" s="1">
        <v>23</v>
      </c>
      <c r="AF218" s="1">
        <v>29</v>
      </c>
      <c r="AG218" s="1">
        <v>132</v>
      </c>
      <c r="AH218" s="196">
        <f t="shared" si="31"/>
        <v>184</v>
      </c>
      <c r="AI218" s="10">
        <v>60.414999999999999</v>
      </c>
      <c r="AJ218" s="10">
        <v>0</v>
      </c>
      <c r="AK218" s="10">
        <v>166.46899999999999</v>
      </c>
      <c r="AL218" s="222">
        <f t="shared" si="32"/>
        <v>226.88399999999999</v>
      </c>
      <c r="AM218" s="1">
        <v>3</v>
      </c>
      <c r="AN218" s="1">
        <v>8</v>
      </c>
      <c r="AO218" s="1">
        <v>29</v>
      </c>
      <c r="AP218" s="200">
        <f t="shared" si="33"/>
        <v>40</v>
      </c>
      <c r="AQ218" s="1">
        <v>113</v>
      </c>
      <c r="AR218" s="1">
        <v>58</v>
      </c>
      <c r="AS218" s="1">
        <v>39</v>
      </c>
      <c r="AT218" s="200">
        <f>+Roc_InfraMR[[#This Row],[B.02.3 - Parque de Coches Eléctricos Motrices Tipo R]]+Roc_InfraMR[[#This Row],[B.02.2 - Parque de Coches Eléctricos Motrices Remolcados Tipo R]]+Roc_InfraMR[[#This Row],[B.02.1 - Parque de Coches Eléctricos Motrices]]</f>
        <v>210</v>
      </c>
      <c r="AU218" s="1">
        <v>0</v>
      </c>
      <c r="AV218" s="1">
        <v>0</v>
      </c>
      <c r="AW218" s="1">
        <v>0</v>
      </c>
      <c r="AX218" s="200">
        <f>+SUM(Roc_InfraMR[[#This Row],[B.03.1 - Parque de Coches Motores Motrices Remolcados]:[B.03.3 - Parque de Coches Motores Motrices Cabina]])</f>
        <v>0</v>
      </c>
      <c r="AY218" s="1">
        <v>158</v>
      </c>
      <c r="AZ218" s="1">
        <v>52</v>
      </c>
      <c r="BA218" s="1">
        <v>15</v>
      </c>
      <c r="BB218" s="1">
        <v>0</v>
      </c>
      <c r="BC218" s="200">
        <f>SUM(AY218:BB218)</f>
        <v>225</v>
      </c>
      <c r="BD218" s="356">
        <v>102</v>
      </c>
      <c r="BE218" s="1">
        <v>0</v>
      </c>
      <c r="BF218" s="1">
        <v>20</v>
      </c>
      <c r="BG218" s="235">
        <v>1676</v>
      </c>
    </row>
    <row r="219" spans="1:59">
      <c r="A219" s="1">
        <v>2011</v>
      </c>
      <c r="B219" s="1" t="s">
        <v>62</v>
      </c>
      <c r="C219" s="10">
        <v>0</v>
      </c>
      <c r="D219" s="10">
        <v>138.45500000000001</v>
      </c>
      <c r="E219" s="10">
        <v>0</v>
      </c>
      <c r="F219" s="10">
        <v>56.53</v>
      </c>
      <c r="G219" s="192">
        <f t="shared" si="27"/>
        <v>194.98500000000001</v>
      </c>
      <c r="H219" s="192">
        <f>+Roc_InfraMR[[#This Row],[Total Líneas de Explotación ]]</f>
        <v>194.98500000000001</v>
      </c>
      <c r="I219" s="192">
        <v>392.76900000000001</v>
      </c>
      <c r="J219" s="10">
        <f>+Roc_InfraMR[[#This Row],[A.01.2 -  Longitud de Líneas de Explotación No Electrificadas Vía Doble o Múltiple (km)]]*2+Roc_InfraMR[[#This Row],[A.01.1 -  Longitud de Líneas de Explotación No Electrificadas Vía Simple (km)]]</f>
        <v>276.91000000000003</v>
      </c>
      <c r="K219" s="10">
        <v>0</v>
      </c>
      <c r="L219" s="10">
        <f>+Roc_InfraMR[[#This Row],[A.02.2 -  Longitud de Líneas de Explotación Electrificadas Vía Doble o Múltiple (km)]]*2</f>
        <v>113.06</v>
      </c>
      <c r="M219" s="10">
        <v>0</v>
      </c>
      <c r="N219" s="192">
        <f>+Roc_InfraMR[[#This Row],[A.03.1 -  Longitud de Vías de Explotación No Electrificadas Troncales y Ramales (vía principal) (km)]]+Roc_InfraMR[[#This Row],[A.04.1 -  Longitud de Vías de Explotación Electrificadas Troncales y Ramales (vía principal) (km)]]</f>
        <v>389.97</v>
      </c>
      <c r="O219" s="192">
        <f>+Roc_InfraMR[[#This Row],[Total Vías (excluido Auxiliares)]]</f>
        <v>389.97</v>
      </c>
      <c r="P219" s="1">
        <v>61</v>
      </c>
      <c r="Q219" s="1">
        <v>5</v>
      </c>
      <c r="R219" s="1">
        <v>3</v>
      </c>
      <c r="S219" s="194">
        <f t="shared" si="28"/>
        <v>69</v>
      </c>
      <c r="T219" s="194">
        <v>69</v>
      </c>
      <c r="U219" s="1">
        <v>60</v>
      </c>
      <c r="V219" s="1">
        <v>68</v>
      </c>
      <c r="W219" s="1">
        <v>10</v>
      </c>
      <c r="X219" s="1">
        <v>23</v>
      </c>
      <c r="Y219" s="1">
        <v>0</v>
      </c>
      <c r="Z219" s="196">
        <f t="shared" si="29"/>
        <v>161</v>
      </c>
      <c r="AA219" s="1">
        <v>62</v>
      </c>
      <c r="AB219" s="1">
        <v>26</v>
      </c>
      <c r="AC219" s="1">
        <v>161</v>
      </c>
      <c r="AD219" s="196">
        <f t="shared" si="30"/>
        <v>249</v>
      </c>
      <c r="AE219" s="1">
        <v>23</v>
      </c>
      <c r="AF219" s="1">
        <v>29</v>
      </c>
      <c r="AG219" s="1">
        <v>132</v>
      </c>
      <c r="AH219" s="196">
        <f t="shared" si="31"/>
        <v>184</v>
      </c>
      <c r="AI219" s="10">
        <v>60.414999999999999</v>
      </c>
      <c r="AJ219" s="10">
        <v>0</v>
      </c>
      <c r="AK219" s="10">
        <v>166.46899999999999</v>
      </c>
      <c r="AL219" s="222">
        <f t="shared" si="32"/>
        <v>226.88399999999999</v>
      </c>
      <c r="AM219" s="1">
        <v>3</v>
      </c>
      <c r="AN219" s="1">
        <v>8</v>
      </c>
      <c r="AO219" s="1">
        <v>29</v>
      </c>
      <c r="AP219" s="200">
        <f t="shared" si="33"/>
        <v>40</v>
      </c>
      <c r="AQ219" s="1">
        <v>113</v>
      </c>
      <c r="AR219" s="1">
        <v>58</v>
      </c>
      <c r="AS219" s="1">
        <v>39</v>
      </c>
      <c r="AT219" s="200">
        <f>+Roc_InfraMR[[#This Row],[B.02.3 - Parque de Coches Eléctricos Motrices Tipo R]]+Roc_InfraMR[[#This Row],[B.02.2 - Parque de Coches Eléctricos Motrices Remolcados Tipo R]]+Roc_InfraMR[[#This Row],[B.02.1 - Parque de Coches Eléctricos Motrices]]</f>
        <v>210</v>
      </c>
      <c r="AU219" s="1">
        <v>0</v>
      </c>
      <c r="AV219" s="1">
        <v>0</v>
      </c>
      <c r="AW219" s="1">
        <v>0</v>
      </c>
      <c r="AX219" s="200">
        <f>+SUM(Roc_InfraMR[[#This Row],[B.03.1 - Parque de Coches Motores Motrices Remolcados]:[B.03.3 - Parque de Coches Motores Motrices Cabina]])</f>
        <v>0</v>
      </c>
      <c r="AY219" s="1">
        <v>158</v>
      </c>
      <c r="AZ219" s="1">
        <v>52</v>
      </c>
      <c r="BA219" s="1">
        <v>15</v>
      </c>
      <c r="BB219" s="1">
        <v>0</v>
      </c>
      <c r="BC219" s="200">
        <f>SUM(AY219:BB219)</f>
        <v>225</v>
      </c>
      <c r="BD219" s="356">
        <v>102</v>
      </c>
      <c r="BE219" s="1">
        <v>0</v>
      </c>
      <c r="BF219" s="1">
        <v>20</v>
      </c>
      <c r="BG219" s="235">
        <v>1676</v>
      </c>
    </row>
    <row r="220" spans="1:59">
      <c r="A220" s="1">
        <v>2011</v>
      </c>
      <c r="B220" s="1" t="s">
        <v>63</v>
      </c>
      <c r="C220" s="10">
        <v>0</v>
      </c>
      <c r="D220" s="10">
        <v>138.45500000000001</v>
      </c>
      <c r="E220" s="10">
        <v>0</v>
      </c>
      <c r="F220" s="10">
        <v>56.53</v>
      </c>
      <c r="G220" s="192">
        <f t="shared" si="27"/>
        <v>194.98500000000001</v>
      </c>
      <c r="H220" s="192">
        <f>+Roc_InfraMR[[#This Row],[Total Líneas de Explotación ]]</f>
        <v>194.98500000000001</v>
      </c>
      <c r="I220" s="192">
        <v>392.76900000000001</v>
      </c>
      <c r="J220" s="10">
        <f>+Roc_InfraMR[[#This Row],[A.01.2 -  Longitud de Líneas de Explotación No Electrificadas Vía Doble o Múltiple (km)]]*2+Roc_InfraMR[[#This Row],[A.01.1 -  Longitud de Líneas de Explotación No Electrificadas Vía Simple (km)]]</f>
        <v>276.91000000000003</v>
      </c>
      <c r="K220" s="10">
        <v>0</v>
      </c>
      <c r="L220" s="10">
        <f>+Roc_InfraMR[[#This Row],[A.02.2 -  Longitud de Líneas de Explotación Electrificadas Vía Doble o Múltiple (km)]]*2</f>
        <v>113.06</v>
      </c>
      <c r="M220" s="10">
        <v>0</v>
      </c>
      <c r="N220" s="192">
        <f>+Roc_InfraMR[[#This Row],[A.03.1 -  Longitud de Vías de Explotación No Electrificadas Troncales y Ramales (vía principal) (km)]]+Roc_InfraMR[[#This Row],[A.04.1 -  Longitud de Vías de Explotación Electrificadas Troncales y Ramales (vía principal) (km)]]</f>
        <v>389.97</v>
      </c>
      <c r="O220" s="192">
        <f>+Roc_InfraMR[[#This Row],[Total Vías (excluido Auxiliares)]]</f>
        <v>389.97</v>
      </c>
      <c r="P220" s="1">
        <v>61</v>
      </c>
      <c r="Q220" s="1">
        <v>5</v>
      </c>
      <c r="R220" s="1">
        <v>3</v>
      </c>
      <c r="S220" s="194">
        <f t="shared" si="28"/>
        <v>69</v>
      </c>
      <c r="T220" s="194">
        <v>69</v>
      </c>
      <c r="U220" s="1">
        <v>60</v>
      </c>
      <c r="V220" s="1">
        <v>68</v>
      </c>
      <c r="W220" s="1">
        <v>10</v>
      </c>
      <c r="X220" s="1">
        <v>23</v>
      </c>
      <c r="Y220" s="1">
        <v>0</v>
      </c>
      <c r="Z220" s="196">
        <f t="shared" si="29"/>
        <v>161</v>
      </c>
      <c r="AA220" s="1">
        <v>62</v>
      </c>
      <c r="AB220" s="1">
        <v>26</v>
      </c>
      <c r="AC220" s="1">
        <v>161</v>
      </c>
      <c r="AD220" s="196">
        <f t="shared" si="30"/>
        <v>249</v>
      </c>
      <c r="AE220" s="1">
        <v>23</v>
      </c>
      <c r="AF220" s="1">
        <v>29</v>
      </c>
      <c r="AG220" s="1">
        <v>132</v>
      </c>
      <c r="AH220" s="196">
        <f t="shared" si="31"/>
        <v>184</v>
      </c>
      <c r="AI220" s="10">
        <v>60.414999999999999</v>
      </c>
      <c r="AJ220" s="10">
        <v>0</v>
      </c>
      <c r="AK220" s="10">
        <v>166.46899999999999</v>
      </c>
      <c r="AL220" s="222">
        <f t="shared" si="32"/>
        <v>226.88399999999999</v>
      </c>
      <c r="AM220" s="1">
        <v>3</v>
      </c>
      <c r="AN220" s="1">
        <v>8</v>
      </c>
      <c r="AO220" s="1">
        <v>29</v>
      </c>
      <c r="AP220" s="200">
        <f t="shared" si="33"/>
        <v>40</v>
      </c>
      <c r="AQ220" s="1">
        <v>113</v>
      </c>
      <c r="AR220" s="1">
        <v>58</v>
      </c>
      <c r="AS220" s="1">
        <v>39</v>
      </c>
      <c r="AT220" s="200">
        <f>+Roc_InfraMR[[#This Row],[B.02.3 - Parque de Coches Eléctricos Motrices Tipo R]]+Roc_InfraMR[[#This Row],[B.02.2 - Parque de Coches Eléctricos Motrices Remolcados Tipo R]]+Roc_InfraMR[[#This Row],[B.02.1 - Parque de Coches Eléctricos Motrices]]</f>
        <v>210</v>
      </c>
      <c r="AU220" s="1">
        <v>0</v>
      </c>
      <c r="AV220" s="1">
        <v>0</v>
      </c>
      <c r="AW220" s="1">
        <v>0</v>
      </c>
      <c r="AX220" s="200">
        <f>+SUM(Roc_InfraMR[[#This Row],[B.03.1 - Parque de Coches Motores Motrices Remolcados]:[B.03.3 - Parque de Coches Motores Motrices Cabina]])</f>
        <v>0</v>
      </c>
      <c r="AY220" s="1">
        <v>158</v>
      </c>
      <c r="AZ220" s="1">
        <v>52</v>
      </c>
      <c r="BA220" s="1">
        <v>15</v>
      </c>
      <c r="BB220" s="1">
        <v>0</v>
      </c>
      <c r="BC220" s="200">
        <f>SUM(AY220:BB220)</f>
        <v>225</v>
      </c>
      <c r="BD220" s="356">
        <v>102</v>
      </c>
      <c r="BE220" s="1">
        <v>0</v>
      </c>
      <c r="BF220" s="1">
        <v>20</v>
      </c>
      <c r="BG220" s="235">
        <v>1676</v>
      </c>
    </row>
    <row r="221" spans="1:59">
      <c r="A221" s="1">
        <v>2011</v>
      </c>
      <c r="B221" s="1" t="s">
        <v>64</v>
      </c>
      <c r="C221" s="10">
        <v>0</v>
      </c>
      <c r="D221" s="10">
        <v>138.45500000000001</v>
      </c>
      <c r="E221" s="10">
        <v>0</v>
      </c>
      <c r="F221" s="10">
        <v>56.53</v>
      </c>
      <c r="G221" s="192">
        <f t="shared" si="27"/>
        <v>194.98500000000001</v>
      </c>
      <c r="H221" s="192">
        <f>+Roc_InfraMR[[#This Row],[Total Líneas de Explotación ]]</f>
        <v>194.98500000000001</v>
      </c>
      <c r="I221" s="192">
        <v>392.76900000000001</v>
      </c>
      <c r="J221" s="10">
        <f>+Roc_InfraMR[[#This Row],[A.01.2 -  Longitud de Líneas de Explotación No Electrificadas Vía Doble o Múltiple (km)]]*2+Roc_InfraMR[[#This Row],[A.01.1 -  Longitud de Líneas de Explotación No Electrificadas Vía Simple (km)]]</f>
        <v>276.91000000000003</v>
      </c>
      <c r="K221" s="10">
        <v>0</v>
      </c>
      <c r="L221" s="10">
        <f>+Roc_InfraMR[[#This Row],[A.02.2 -  Longitud de Líneas de Explotación Electrificadas Vía Doble o Múltiple (km)]]*2</f>
        <v>113.06</v>
      </c>
      <c r="M221" s="10">
        <v>0</v>
      </c>
      <c r="N221" s="192">
        <f>+Roc_InfraMR[[#This Row],[A.03.1 -  Longitud de Vías de Explotación No Electrificadas Troncales y Ramales (vía principal) (km)]]+Roc_InfraMR[[#This Row],[A.04.1 -  Longitud de Vías de Explotación Electrificadas Troncales y Ramales (vía principal) (km)]]</f>
        <v>389.97</v>
      </c>
      <c r="O221" s="192">
        <f>+Roc_InfraMR[[#This Row],[Total Vías (excluido Auxiliares)]]</f>
        <v>389.97</v>
      </c>
      <c r="P221" s="1">
        <v>61</v>
      </c>
      <c r="Q221" s="1">
        <v>5</v>
      </c>
      <c r="R221" s="1">
        <v>3</v>
      </c>
      <c r="S221" s="194">
        <f t="shared" si="28"/>
        <v>69</v>
      </c>
      <c r="T221" s="194">
        <v>69</v>
      </c>
      <c r="U221" s="1">
        <v>60</v>
      </c>
      <c r="V221" s="1">
        <v>68</v>
      </c>
      <c r="W221" s="1">
        <v>10</v>
      </c>
      <c r="X221" s="1">
        <v>23</v>
      </c>
      <c r="Y221" s="1">
        <v>0</v>
      </c>
      <c r="Z221" s="196">
        <f t="shared" si="29"/>
        <v>161</v>
      </c>
      <c r="AA221" s="1">
        <v>62</v>
      </c>
      <c r="AB221" s="1">
        <v>26</v>
      </c>
      <c r="AC221" s="1">
        <v>161</v>
      </c>
      <c r="AD221" s="196">
        <f t="shared" si="30"/>
        <v>249</v>
      </c>
      <c r="AE221" s="1">
        <v>23</v>
      </c>
      <c r="AF221" s="1">
        <v>29</v>
      </c>
      <c r="AG221" s="1">
        <v>132</v>
      </c>
      <c r="AH221" s="196">
        <f t="shared" si="31"/>
        <v>184</v>
      </c>
      <c r="AI221" s="10">
        <v>60.414999999999999</v>
      </c>
      <c r="AJ221" s="10">
        <v>0</v>
      </c>
      <c r="AK221" s="10">
        <v>166.46899999999999</v>
      </c>
      <c r="AL221" s="222">
        <f t="shared" si="32"/>
        <v>226.88399999999999</v>
      </c>
      <c r="AM221" s="1">
        <v>3</v>
      </c>
      <c r="AN221" s="1">
        <v>8</v>
      </c>
      <c r="AO221" s="1">
        <v>29</v>
      </c>
      <c r="AP221" s="200">
        <f t="shared" si="33"/>
        <v>40</v>
      </c>
      <c r="AQ221" s="1">
        <v>113</v>
      </c>
      <c r="AR221" s="1">
        <v>58</v>
      </c>
      <c r="AS221" s="1">
        <v>39</v>
      </c>
      <c r="AT221" s="200">
        <f>+Roc_InfraMR[[#This Row],[B.02.3 - Parque de Coches Eléctricos Motrices Tipo R]]+Roc_InfraMR[[#This Row],[B.02.2 - Parque de Coches Eléctricos Motrices Remolcados Tipo R]]+Roc_InfraMR[[#This Row],[B.02.1 - Parque de Coches Eléctricos Motrices]]</f>
        <v>210</v>
      </c>
      <c r="AU221" s="1">
        <v>0</v>
      </c>
      <c r="AV221" s="1">
        <v>0</v>
      </c>
      <c r="AW221" s="1">
        <v>0</v>
      </c>
      <c r="AX221" s="200">
        <f>+SUM(Roc_InfraMR[[#This Row],[B.03.1 - Parque de Coches Motores Motrices Remolcados]:[B.03.3 - Parque de Coches Motores Motrices Cabina]])</f>
        <v>0</v>
      </c>
      <c r="AY221" s="1">
        <v>158</v>
      </c>
      <c r="AZ221" s="1">
        <v>52</v>
      </c>
      <c r="BA221" s="1">
        <v>15</v>
      </c>
      <c r="BB221" s="1">
        <v>0</v>
      </c>
      <c r="BC221" s="200">
        <f>SUM(AY221:BB221)</f>
        <v>225</v>
      </c>
      <c r="BD221" s="356">
        <v>102</v>
      </c>
      <c r="BE221" s="1">
        <v>0</v>
      </c>
      <c r="BF221" s="1">
        <v>20</v>
      </c>
      <c r="BG221" s="235">
        <v>1676</v>
      </c>
    </row>
    <row r="222" spans="1:59">
      <c r="A222" s="1">
        <v>2011</v>
      </c>
      <c r="B222" s="1" t="s">
        <v>65</v>
      </c>
      <c r="C222" s="10">
        <v>0</v>
      </c>
      <c r="D222" s="10">
        <v>138.45500000000001</v>
      </c>
      <c r="E222" s="10">
        <v>0</v>
      </c>
      <c r="F222" s="10">
        <v>56.53</v>
      </c>
      <c r="G222" s="192">
        <f t="shared" si="27"/>
        <v>194.98500000000001</v>
      </c>
      <c r="H222" s="192">
        <f>+Roc_InfraMR[[#This Row],[Total Líneas de Explotación ]]</f>
        <v>194.98500000000001</v>
      </c>
      <c r="I222" s="192">
        <v>392.76900000000001</v>
      </c>
      <c r="J222" s="10">
        <f>+Roc_InfraMR[[#This Row],[A.01.2 -  Longitud de Líneas de Explotación No Electrificadas Vía Doble o Múltiple (km)]]*2+Roc_InfraMR[[#This Row],[A.01.1 -  Longitud de Líneas de Explotación No Electrificadas Vía Simple (km)]]</f>
        <v>276.91000000000003</v>
      </c>
      <c r="K222" s="10">
        <v>0</v>
      </c>
      <c r="L222" s="10">
        <f>+Roc_InfraMR[[#This Row],[A.02.2 -  Longitud de Líneas de Explotación Electrificadas Vía Doble o Múltiple (km)]]*2</f>
        <v>113.06</v>
      </c>
      <c r="M222" s="10">
        <v>0</v>
      </c>
      <c r="N222" s="192">
        <f>+Roc_InfraMR[[#This Row],[A.03.1 -  Longitud de Vías de Explotación No Electrificadas Troncales y Ramales (vía principal) (km)]]+Roc_InfraMR[[#This Row],[A.04.1 -  Longitud de Vías de Explotación Electrificadas Troncales y Ramales (vía principal) (km)]]</f>
        <v>389.97</v>
      </c>
      <c r="O222" s="192">
        <f>+Roc_InfraMR[[#This Row],[Total Vías (excluido Auxiliares)]]</f>
        <v>389.97</v>
      </c>
      <c r="P222" s="1">
        <v>61</v>
      </c>
      <c r="Q222" s="1">
        <v>5</v>
      </c>
      <c r="R222" s="1">
        <v>3</v>
      </c>
      <c r="S222" s="194">
        <f t="shared" si="28"/>
        <v>69</v>
      </c>
      <c r="T222" s="194">
        <v>69</v>
      </c>
      <c r="U222" s="1">
        <v>60</v>
      </c>
      <c r="V222" s="1">
        <v>68</v>
      </c>
      <c r="W222" s="1">
        <v>10</v>
      </c>
      <c r="X222" s="1">
        <v>23</v>
      </c>
      <c r="Y222" s="1">
        <v>0</v>
      </c>
      <c r="Z222" s="196">
        <f t="shared" si="29"/>
        <v>161</v>
      </c>
      <c r="AA222" s="1">
        <v>62</v>
      </c>
      <c r="AB222" s="1">
        <v>26</v>
      </c>
      <c r="AC222" s="1">
        <v>161</v>
      </c>
      <c r="AD222" s="196">
        <f t="shared" si="30"/>
        <v>249</v>
      </c>
      <c r="AE222" s="1">
        <v>23</v>
      </c>
      <c r="AF222" s="1">
        <v>29</v>
      </c>
      <c r="AG222" s="1">
        <v>132</v>
      </c>
      <c r="AH222" s="196">
        <f t="shared" si="31"/>
        <v>184</v>
      </c>
      <c r="AI222" s="10">
        <v>60.414999999999999</v>
      </c>
      <c r="AJ222" s="10">
        <v>0</v>
      </c>
      <c r="AK222" s="10">
        <v>166.46899999999999</v>
      </c>
      <c r="AL222" s="222">
        <f t="shared" si="32"/>
        <v>226.88399999999999</v>
      </c>
      <c r="AM222" s="1">
        <v>3</v>
      </c>
      <c r="AN222" s="1">
        <v>8</v>
      </c>
      <c r="AO222" s="1">
        <v>29</v>
      </c>
      <c r="AP222" s="200">
        <f t="shared" si="33"/>
        <v>40</v>
      </c>
      <c r="AQ222" s="1">
        <v>113</v>
      </c>
      <c r="AR222" s="1">
        <v>58</v>
      </c>
      <c r="AS222" s="1">
        <v>39</v>
      </c>
      <c r="AT222" s="200">
        <f>+Roc_InfraMR[[#This Row],[B.02.3 - Parque de Coches Eléctricos Motrices Tipo R]]+Roc_InfraMR[[#This Row],[B.02.2 - Parque de Coches Eléctricos Motrices Remolcados Tipo R]]+Roc_InfraMR[[#This Row],[B.02.1 - Parque de Coches Eléctricos Motrices]]</f>
        <v>210</v>
      </c>
      <c r="AU222" s="1">
        <v>0</v>
      </c>
      <c r="AV222" s="1">
        <v>0</v>
      </c>
      <c r="AW222" s="1">
        <v>0</v>
      </c>
      <c r="AX222" s="200">
        <f>+SUM(Roc_InfraMR[[#This Row],[B.03.1 - Parque de Coches Motores Motrices Remolcados]:[B.03.3 - Parque de Coches Motores Motrices Cabina]])</f>
        <v>0</v>
      </c>
      <c r="AY222" s="1">
        <v>158</v>
      </c>
      <c r="AZ222" s="1">
        <v>52</v>
      </c>
      <c r="BA222" s="1">
        <v>15</v>
      </c>
      <c r="BB222" s="1">
        <v>0</v>
      </c>
      <c r="BC222" s="200">
        <f>SUM(AY222:BB222)</f>
        <v>225</v>
      </c>
      <c r="BD222" s="356">
        <v>102</v>
      </c>
      <c r="BE222" s="1">
        <v>0</v>
      </c>
      <c r="BF222" s="1">
        <v>20</v>
      </c>
      <c r="BG222" s="235">
        <v>1676</v>
      </c>
    </row>
    <row r="223" spans="1:59">
      <c r="A223" s="1">
        <v>2011</v>
      </c>
      <c r="B223" s="1" t="s">
        <v>66</v>
      </c>
      <c r="C223" s="10">
        <v>0</v>
      </c>
      <c r="D223" s="10">
        <v>138.45500000000001</v>
      </c>
      <c r="E223" s="10">
        <v>0</v>
      </c>
      <c r="F223" s="10">
        <v>56.53</v>
      </c>
      <c r="G223" s="192">
        <f t="shared" si="27"/>
        <v>194.98500000000001</v>
      </c>
      <c r="H223" s="192">
        <f>+Roc_InfraMR[[#This Row],[Total Líneas de Explotación ]]</f>
        <v>194.98500000000001</v>
      </c>
      <c r="I223" s="192">
        <v>392.76900000000001</v>
      </c>
      <c r="J223" s="10">
        <f>+Roc_InfraMR[[#This Row],[A.01.2 -  Longitud de Líneas de Explotación No Electrificadas Vía Doble o Múltiple (km)]]*2+Roc_InfraMR[[#This Row],[A.01.1 -  Longitud de Líneas de Explotación No Electrificadas Vía Simple (km)]]</f>
        <v>276.91000000000003</v>
      </c>
      <c r="K223" s="10">
        <v>0</v>
      </c>
      <c r="L223" s="10">
        <f>+Roc_InfraMR[[#This Row],[A.02.2 -  Longitud de Líneas de Explotación Electrificadas Vía Doble o Múltiple (km)]]*2</f>
        <v>113.06</v>
      </c>
      <c r="M223" s="10">
        <v>0</v>
      </c>
      <c r="N223" s="192">
        <f>+Roc_InfraMR[[#This Row],[A.03.1 -  Longitud de Vías de Explotación No Electrificadas Troncales y Ramales (vía principal) (km)]]+Roc_InfraMR[[#This Row],[A.04.1 -  Longitud de Vías de Explotación Electrificadas Troncales y Ramales (vía principal) (km)]]</f>
        <v>389.97</v>
      </c>
      <c r="O223" s="192">
        <f>+Roc_InfraMR[[#This Row],[Total Vías (excluido Auxiliares)]]</f>
        <v>389.97</v>
      </c>
      <c r="P223" s="1">
        <v>61</v>
      </c>
      <c r="Q223" s="1">
        <v>5</v>
      </c>
      <c r="R223" s="1">
        <v>3</v>
      </c>
      <c r="S223" s="194">
        <f t="shared" si="28"/>
        <v>69</v>
      </c>
      <c r="T223" s="194">
        <v>69</v>
      </c>
      <c r="U223" s="1">
        <v>60</v>
      </c>
      <c r="V223" s="1">
        <v>68</v>
      </c>
      <c r="W223" s="1">
        <v>10</v>
      </c>
      <c r="X223" s="1">
        <v>23</v>
      </c>
      <c r="Y223" s="1">
        <v>0</v>
      </c>
      <c r="Z223" s="196">
        <f t="shared" si="29"/>
        <v>161</v>
      </c>
      <c r="AA223" s="1">
        <v>62</v>
      </c>
      <c r="AB223" s="1">
        <v>26</v>
      </c>
      <c r="AC223" s="1">
        <v>161</v>
      </c>
      <c r="AD223" s="196">
        <f t="shared" si="30"/>
        <v>249</v>
      </c>
      <c r="AE223" s="1">
        <v>23</v>
      </c>
      <c r="AF223" s="1">
        <v>29</v>
      </c>
      <c r="AG223" s="1">
        <v>132</v>
      </c>
      <c r="AH223" s="196">
        <f t="shared" si="31"/>
        <v>184</v>
      </c>
      <c r="AI223" s="10">
        <v>60.414999999999999</v>
      </c>
      <c r="AJ223" s="10">
        <v>0</v>
      </c>
      <c r="AK223" s="10">
        <v>166.46899999999999</v>
      </c>
      <c r="AL223" s="222">
        <f t="shared" si="32"/>
        <v>226.88399999999999</v>
      </c>
      <c r="AM223" s="1">
        <v>3</v>
      </c>
      <c r="AN223" s="1">
        <v>8</v>
      </c>
      <c r="AO223" s="1">
        <v>29</v>
      </c>
      <c r="AP223" s="200">
        <f t="shared" si="33"/>
        <v>40</v>
      </c>
      <c r="AQ223" s="1">
        <v>113</v>
      </c>
      <c r="AR223" s="1">
        <v>58</v>
      </c>
      <c r="AS223" s="1">
        <v>39</v>
      </c>
      <c r="AT223" s="200">
        <f>+Roc_InfraMR[[#This Row],[B.02.3 - Parque de Coches Eléctricos Motrices Tipo R]]+Roc_InfraMR[[#This Row],[B.02.2 - Parque de Coches Eléctricos Motrices Remolcados Tipo R]]+Roc_InfraMR[[#This Row],[B.02.1 - Parque de Coches Eléctricos Motrices]]</f>
        <v>210</v>
      </c>
      <c r="AU223" s="1">
        <v>0</v>
      </c>
      <c r="AV223" s="1">
        <v>0</v>
      </c>
      <c r="AW223" s="1">
        <v>0</v>
      </c>
      <c r="AX223" s="200">
        <f>+SUM(Roc_InfraMR[[#This Row],[B.03.1 - Parque de Coches Motores Motrices Remolcados]:[B.03.3 - Parque de Coches Motores Motrices Cabina]])</f>
        <v>0</v>
      </c>
      <c r="AY223" s="1">
        <v>158</v>
      </c>
      <c r="AZ223" s="1">
        <v>52</v>
      </c>
      <c r="BA223" s="1">
        <v>15</v>
      </c>
      <c r="BB223" s="1">
        <v>0</v>
      </c>
      <c r="BC223" s="200">
        <f>SUM(AY223:BB223)</f>
        <v>225</v>
      </c>
      <c r="BD223" s="356">
        <v>102</v>
      </c>
      <c r="BE223" s="1">
        <v>0</v>
      </c>
      <c r="BF223" s="1">
        <v>20</v>
      </c>
      <c r="BG223" s="235">
        <v>1676</v>
      </c>
    </row>
    <row r="224" spans="1:59">
      <c r="A224" s="1">
        <v>2011</v>
      </c>
      <c r="B224" s="1" t="s">
        <v>67</v>
      </c>
      <c r="C224" s="10">
        <v>0</v>
      </c>
      <c r="D224" s="10">
        <v>138.45500000000001</v>
      </c>
      <c r="E224" s="10">
        <v>0</v>
      </c>
      <c r="F224" s="10">
        <v>56.53</v>
      </c>
      <c r="G224" s="192">
        <f t="shared" si="27"/>
        <v>194.98500000000001</v>
      </c>
      <c r="H224" s="192">
        <f>+Roc_InfraMR[[#This Row],[Total Líneas de Explotación ]]</f>
        <v>194.98500000000001</v>
      </c>
      <c r="I224" s="192">
        <v>392.76900000000001</v>
      </c>
      <c r="J224" s="10">
        <f>+Roc_InfraMR[[#This Row],[A.01.2 -  Longitud de Líneas de Explotación No Electrificadas Vía Doble o Múltiple (km)]]*2+Roc_InfraMR[[#This Row],[A.01.1 -  Longitud de Líneas de Explotación No Electrificadas Vía Simple (km)]]</f>
        <v>276.91000000000003</v>
      </c>
      <c r="K224" s="10">
        <v>0</v>
      </c>
      <c r="L224" s="10">
        <f>+Roc_InfraMR[[#This Row],[A.02.2 -  Longitud de Líneas de Explotación Electrificadas Vía Doble o Múltiple (km)]]*2</f>
        <v>113.06</v>
      </c>
      <c r="M224" s="10">
        <v>0</v>
      </c>
      <c r="N224" s="192">
        <f>+Roc_InfraMR[[#This Row],[A.03.1 -  Longitud de Vías de Explotación No Electrificadas Troncales y Ramales (vía principal) (km)]]+Roc_InfraMR[[#This Row],[A.04.1 -  Longitud de Vías de Explotación Electrificadas Troncales y Ramales (vía principal) (km)]]</f>
        <v>389.97</v>
      </c>
      <c r="O224" s="192">
        <f>+Roc_InfraMR[[#This Row],[Total Vías (excluido Auxiliares)]]</f>
        <v>389.97</v>
      </c>
      <c r="P224" s="1">
        <v>61</v>
      </c>
      <c r="Q224" s="1">
        <v>5</v>
      </c>
      <c r="R224" s="1">
        <v>3</v>
      </c>
      <c r="S224" s="194">
        <f t="shared" si="28"/>
        <v>69</v>
      </c>
      <c r="T224" s="194">
        <v>69</v>
      </c>
      <c r="U224" s="1">
        <v>60</v>
      </c>
      <c r="V224" s="1">
        <v>68</v>
      </c>
      <c r="W224" s="1">
        <v>10</v>
      </c>
      <c r="X224" s="1">
        <v>23</v>
      </c>
      <c r="Y224" s="1">
        <v>0</v>
      </c>
      <c r="Z224" s="196">
        <f t="shared" si="29"/>
        <v>161</v>
      </c>
      <c r="AA224" s="1">
        <v>62</v>
      </c>
      <c r="AB224" s="1">
        <v>26</v>
      </c>
      <c r="AC224" s="1">
        <v>161</v>
      </c>
      <c r="AD224" s="196">
        <f t="shared" si="30"/>
        <v>249</v>
      </c>
      <c r="AE224" s="1">
        <v>23</v>
      </c>
      <c r="AF224" s="1">
        <v>29</v>
      </c>
      <c r="AG224" s="1">
        <v>132</v>
      </c>
      <c r="AH224" s="196">
        <f t="shared" si="31"/>
        <v>184</v>
      </c>
      <c r="AI224" s="10">
        <v>60.414999999999999</v>
      </c>
      <c r="AJ224" s="10">
        <v>0</v>
      </c>
      <c r="AK224" s="10">
        <v>166.46899999999999</v>
      </c>
      <c r="AL224" s="222">
        <f t="shared" si="32"/>
        <v>226.88399999999999</v>
      </c>
      <c r="AM224" s="1">
        <v>3</v>
      </c>
      <c r="AN224" s="1">
        <v>8</v>
      </c>
      <c r="AO224" s="1">
        <v>29</v>
      </c>
      <c r="AP224" s="200">
        <f t="shared" si="33"/>
        <v>40</v>
      </c>
      <c r="AQ224" s="1">
        <v>113</v>
      </c>
      <c r="AR224" s="1">
        <v>58</v>
      </c>
      <c r="AS224" s="1">
        <v>39</v>
      </c>
      <c r="AT224" s="200">
        <f>+Roc_InfraMR[[#This Row],[B.02.3 - Parque de Coches Eléctricos Motrices Tipo R]]+Roc_InfraMR[[#This Row],[B.02.2 - Parque de Coches Eléctricos Motrices Remolcados Tipo R]]+Roc_InfraMR[[#This Row],[B.02.1 - Parque de Coches Eléctricos Motrices]]</f>
        <v>210</v>
      </c>
      <c r="AU224" s="1">
        <v>0</v>
      </c>
      <c r="AV224" s="1">
        <v>0</v>
      </c>
      <c r="AW224" s="1">
        <v>0</v>
      </c>
      <c r="AX224" s="200">
        <f>+SUM(Roc_InfraMR[[#This Row],[B.03.1 - Parque de Coches Motores Motrices Remolcados]:[B.03.3 - Parque de Coches Motores Motrices Cabina]])</f>
        <v>0</v>
      </c>
      <c r="AY224" s="1">
        <v>158</v>
      </c>
      <c r="AZ224" s="1">
        <v>52</v>
      </c>
      <c r="BA224" s="1">
        <v>15</v>
      </c>
      <c r="BB224" s="1">
        <v>0</v>
      </c>
      <c r="BC224" s="200">
        <f>SUM(AY224:BB224)</f>
        <v>225</v>
      </c>
      <c r="BD224" s="356">
        <v>102</v>
      </c>
      <c r="BE224" s="1">
        <v>0</v>
      </c>
      <c r="BF224" s="1">
        <v>20</v>
      </c>
      <c r="BG224" s="235">
        <v>1676</v>
      </c>
    </row>
    <row r="225" spans="1:59">
      <c r="A225" s="1">
        <v>2011</v>
      </c>
      <c r="B225" s="1" t="s">
        <v>68</v>
      </c>
      <c r="C225" s="10">
        <v>0</v>
      </c>
      <c r="D225" s="10">
        <v>138.45500000000001</v>
      </c>
      <c r="E225" s="10">
        <v>0</v>
      </c>
      <c r="F225" s="10">
        <v>56.53</v>
      </c>
      <c r="G225" s="192">
        <f t="shared" si="27"/>
        <v>194.98500000000001</v>
      </c>
      <c r="H225" s="192">
        <f>+Roc_InfraMR[[#This Row],[Total Líneas de Explotación ]]</f>
        <v>194.98500000000001</v>
      </c>
      <c r="I225" s="192">
        <v>392.76900000000001</v>
      </c>
      <c r="J225" s="10">
        <f>+Roc_InfraMR[[#This Row],[A.01.2 -  Longitud de Líneas de Explotación No Electrificadas Vía Doble o Múltiple (km)]]*2+Roc_InfraMR[[#This Row],[A.01.1 -  Longitud de Líneas de Explotación No Electrificadas Vía Simple (km)]]</f>
        <v>276.91000000000003</v>
      </c>
      <c r="K225" s="10">
        <v>0</v>
      </c>
      <c r="L225" s="10">
        <f>+Roc_InfraMR[[#This Row],[A.02.2 -  Longitud de Líneas de Explotación Electrificadas Vía Doble o Múltiple (km)]]*2</f>
        <v>113.06</v>
      </c>
      <c r="M225" s="10">
        <v>0</v>
      </c>
      <c r="N225" s="192">
        <f>+Roc_InfraMR[[#This Row],[A.03.1 -  Longitud de Vías de Explotación No Electrificadas Troncales y Ramales (vía principal) (km)]]+Roc_InfraMR[[#This Row],[A.04.1 -  Longitud de Vías de Explotación Electrificadas Troncales y Ramales (vía principal) (km)]]</f>
        <v>389.97</v>
      </c>
      <c r="O225" s="192">
        <f>+Roc_InfraMR[[#This Row],[Total Vías (excluido Auxiliares)]]</f>
        <v>389.97</v>
      </c>
      <c r="P225" s="1">
        <v>61</v>
      </c>
      <c r="Q225" s="1">
        <v>5</v>
      </c>
      <c r="R225" s="1">
        <v>3</v>
      </c>
      <c r="S225" s="194">
        <f t="shared" si="28"/>
        <v>69</v>
      </c>
      <c r="T225" s="194">
        <v>69</v>
      </c>
      <c r="U225" s="1">
        <v>60</v>
      </c>
      <c r="V225" s="1">
        <v>68</v>
      </c>
      <c r="W225" s="1">
        <v>10</v>
      </c>
      <c r="X225" s="1">
        <v>23</v>
      </c>
      <c r="Y225" s="1">
        <v>0</v>
      </c>
      <c r="Z225" s="196">
        <f t="shared" si="29"/>
        <v>161</v>
      </c>
      <c r="AA225" s="1">
        <v>62</v>
      </c>
      <c r="AB225" s="1">
        <v>26</v>
      </c>
      <c r="AC225" s="1">
        <v>161</v>
      </c>
      <c r="AD225" s="196">
        <f t="shared" si="30"/>
        <v>249</v>
      </c>
      <c r="AE225" s="1">
        <v>23</v>
      </c>
      <c r="AF225" s="1">
        <v>29</v>
      </c>
      <c r="AG225" s="1">
        <v>132</v>
      </c>
      <c r="AH225" s="196">
        <f t="shared" si="31"/>
        <v>184</v>
      </c>
      <c r="AI225" s="10">
        <v>60.414999999999999</v>
      </c>
      <c r="AJ225" s="10">
        <v>0</v>
      </c>
      <c r="AK225" s="10">
        <v>166.46899999999999</v>
      </c>
      <c r="AL225" s="222">
        <f t="shared" si="32"/>
        <v>226.88399999999999</v>
      </c>
      <c r="AM225" s="1">
        <v>3</v>
      </c>
      <c r="AN225" s="1">
        <v>8</v>
      </c>
      <c r="AO225" s="1">
        <v>29</v>
      </c>
      <c r="AP225" s="200">
        <f t="shared" si="33"/>
        <v>40</v>
      </c>
      <c r="AQ225" s="1">
        <v>113</v>
      </c>
      <c r="AR225" s="1">
        <v>58</v>
      </c>
      <c r="AS225" s="1">
        <v>39</v>
      </c>
      <c r="AT225" s="200">
        <f>+Roc_InfraMR[[#This Row],[B.02.3 - Parque de Coches Eléctricos Motrices Tipo R]]+Roc_InfraMR[[#This Row],[B.02.2 - Parque de Coches Eléctricos Motrices Remolcados Tipo R]]+Roc_InfraMR[[#This Row],[B.02.1 - Parque de Coches Eléctricos Motrices]]</f>
        <v>210</v>
      </c>
      <c r="AU225" s="1">
        <v>0</v>
      </c>
      <c r="AV225" s="1">
        <v>0</v>
      </c>
      <c r="AW225" s="1">
        <v>0</v>
      </c>
      <c r="AX225" s="200">
        <f>+SUM(Roc_InfraMR[[#This Row],[B.03.1 - Parque de Coches Motores Motrices Remolcados]:[B.03.3 - Parque de Coches Motores Motrices Cabina]])</f>
        <v>0</v>
      </c>
      <c r="AY225" s="1">
        <v>158</v>
      </c>
      <c r="AZ225" s="1">
        <v>52</v>
      </c>
      <c r="BA225" s="1">
        <v>15</v>
      </c>
      <c r="BB225" s="1">
        <v>0</v>
      </c>
      <c r="BC225" s="200">
        <f>SUM(AY225:BB225)</f>
        <v>225</v>
      </c>
      <c r="BD225" s="356">
        <v>102</v>
      </c>
      <c r="BE225" s="1">
        <v>0</v>
      </c>
      <c r="BF225" s="1">
        <v>20</v>
      </c>
      <c r="BG225" s="235">
        <v>1676</v>
      </c>
    </row>
    <row r="226" spans="1:59">
      <c r="A226" s="1">
        <v>2011</v>
      </c>
      <c r="B226" s="1" t="s">
        <v>69</v>
      </c>
      <c r="C226" s="10">
        <v>0</v>
      </c>
      <c r="D226" s="10">
        <v>138.45500000000001</v>
      </c>
      <c r="E226" s="10">
        <v>0</v>
      </c>
      <c r="F226" s="10">
        <v>56.53</v>
      </c>
      <c r="G226" s="192">
        <f t="shared" si="27"/>
        <v>194.98500000000001</v>
      </c>
      <c r="H226" s="192">
        <f>+Roc_InfraMR[[#This Row],[Total Líneas de Explotación ]]</f>
        <v>194.98500000000001</v>
      </c>
      <c r="I226" s="192">
        <v>392.76900000000001</v>
      </c>
      <c r="J226" s="10">
        <f>+Roc_InfraMR[[#This Row],[A.01.2 -  Longitud de Líneas de Explotación No Electrificadas Vía Doble o Múltiple (km)]]*2+Roc_InfraMR[[#This Row],[A.01.1 -  Longitud de Líneas de Explotación No Electrificadas Vía Simple (km)]]</f>
        <v>276.91000000000003</v>
      </c>
      <c r="K226" s="10">
        <v>0</v>
      </c>
      <c r="L226" s="10">
        <f>+Roc_InfraMR[[#This Row],[A.02.2 -  Longitud de Líneas de Explotación Electrificadas Vía Doble o Múltiple (km)]]*2</f>
        <v>113.06</v>
      </c>
      <c r="M226" s="10">
        <v>0</v>
      </c>
      <c r="N226" s="192">
        <f>+Roc_InfraMR[[#This Row],[A.03.1 -  Longitud de Vías de Explotación No Electrificadas Troncales y Ramales (vía principal) (km)]]+Roc_InfraMR[[#This Row],[A.04.1 -  Longitud de Vías de Explotación Electrificadas Troncales y Ramales (vía principal) (km)]]</f>
        <v>389.97</v>
      </c>
      <c r="O226" s="192">
        <f>+Roc_InfraMR[[#This Row],[Total Vías (excluido Auxiliares)]]</f>
        <v>389.97</v>
      </c>
      <c r="P226" s="1">
        <v>61</v>
      </c>
      <c r="Q226" s="1">
        <v>5</v>
      </c>
      <c r="R226" s="1">
        <v>3</v>
      </c>
      <c r="S226" s="194">
        <f t="shared" si="28"/>
        <v>69</v>
      </c>
      <c r="T226" s="194">
        <v>69</v>
      </c>
      <c r="U226" s="1">
        <v>60</v>
      </c>
      <c r="V226" s="1">
        <v>68</v>
      </c>
      <c r="W226" s="1">
        <v>10</v>
      </c>
      <c r="X226" s="1">
        <v>23</v>
      </c>
      <c r="Y226" s="1">
        <v>0</v>
      </c>
      <c r="Z226" s="196">
        <f t="shared" si="29"/>
        <v>161</v>
      </c>
      <c r="AA226" s="1">
        <v>62</v>
      </c>
      <c r="AB226" s="1">
        <v>26</v>
      </c>
      <c r="AC226" s="1">
        <v>161</v>
      </c>
      <c r="AD226" s="196">
        <f t="shared" si="30"/>
        <v>249</v>
      </c>
      <c r="AE226" s="1">
        <v>23</v>
      </c>
      <c r="AF226" s="1">
        <v>29</v>
      </c>
      <c r="AG226" s="1">
        <v>132</v>
      </c>
      <c r="AH226" s="196">
        <f t="shared" si="31"/>
        <v>184</v>
      </c>
      <c r="AI226" s="10">
        <v>60.414999999999999</v>
      </c>
      <c r="AJ226" s="10">
        <v>0</v>
      </c>
      <c r="AK226" s="10">
        <v>166.46899999999999</v>
      </c>
      <c r="AL226" s="222">
        <f t="shared" si="32"/>
        <v>226.88399999999999</v>
      </c>
      <c r="AM226" s="1">
        <v>3</v>
      </c>
      <c r="AN226" s="1">
        <v>8</v>
      </c>
      <c r="AO226" s="1">
        <v>29</v>
      </c>
      <c r="AP226" s="200">
        <f t="shared" si="33"/>
        <v>40</v>
      </c>
      <c r="AQ226" s="1">
        <v>113</v>
      </c>
      <c r="AR226" s="1">
        <v>58</v>
      </c>
      <c r="AS226" s="1">
        <v>39</v>
      </c>
      <c r="AT226" s="200">
        <f>+Roc_InfraMR[[#This Row],[B.02.3 - Parque de Coches Eléctricos Motrices Tipo R]]+Roc_InfraMR[[#This Row],[B.02.2 - Parque de Coches Eléctricos Motrices Remolcados Tipo R]]+Roc_InfraMR[[#This Row],[B.02.1 - Parque de Coches Eléctricos Motrices]]</f>
        <v>210</v>
      </c>
      <c r="AU226" s="1">
        <v>0</v>
      </c>
      <c r="AV226" s="1">
        <v>0</v>
      </c>
      <c r="AW226" s="1">
        <v>0</v>
      </c>
      <c r="AX226" s="200">
        <f>+SUM(Roc_InfraMR[[#This Row],[B.03.1 - Parque de Coches Motores Motrices Remolcados]:[B.03.3 - Parque de Coches Motores Motrices Cabina]])</f>
        <v>0</v>
      </c>
      <c r="AY226" s="1">
        <v>158</v>
      </c>
      <c r="AZ226" s="1">
        <v>52</v>
      </c>
      <c r="BA226" s="1">
        <v>15</v>
      </c>
      <c r="BB226" s="1">
        <v>0</v>
      </c>
      <c r="BC226" s="200">
        <f>SUM(AY226:BB226)</f>
        <v>225</v>
      </c>
      <c r="BD226" s="356">
        <v>102</v>
      </c>
      <c r="BE226" s="1">
        <v>0</v>
      </c>
      <c r="BF226" s="1">
        <v>20</v>
      </c>
      <c r="BG226" s="235">
        <v>1676</v>
      </c>
    </row>
    <row r="227" spans="1:59">
      <c r="A227" s="1">
        <v>2011</v>
      </c>
      <c r="B227" s="1" t="s">
        <v>70</v>
      </c>
      <c r="C227" s="10">
        <v>0</v>
      </c>
      <c r="D227" s="10">
        <v>138.45500000000001</v>
      </c>
      <c r="E227" s="10">
        <v>0</v>
      </c>
      <c r="F227" s="10">
        <v>56.53</v>
      </c>
      <c r="G227" s="192">
        <f t="shared" si="27"/>
        <v>194.98500000000001</v>
      </c>
      <c r="H227" s="192">
        <f>+Roc_InfraMR[[#This Row],[Total Líneas de Explotación ]]</f>
        <v>194.98500000000001</v>
      </c>
      <c r="I227" s="192">
        <v>392.76900000000001</v>
      </c>
      <c r="J227" s="10">
        <f>+Roc_InfraMR[[#This Row],[A.01.2 -  Longitud de Líneas de Explotación No Electrificadas Vía Doble o Múltiple (km)]]*2+Roc_InfraMR[[#This Row],[A.01.1 -  Longitud de Líneas de Explotación No Electrificadas Vía Simple (km)]]</f>
        <v>276.91000000000003</v>
      </c>
      <c r="K227" s="10">
        <v>0</v>
      </c>
      <c r="L227" s="10">
        <f>+Roc_InfraMR[[#This Row],[A.02.2 -  Longitud de Líneas de Explotación Electrificadas Vía Doble o Múltiple (km)]]*2</f>
        <v>113.06</v>
      </c>
      <c r="M227" s="10">
        <v>0</v>
      </c>
      <c r="N227" s="192">
        <f>+Roc_InfraMR[[#This Row],[A.03.1 -  Longitud de Vías de Explotación No Electrificadas Troncales y Ramales (vía principal) (km)]]+Roc_InfraMR[[#This Row],[A.04.1 -  Longitud de Vías de Explotación Electrificadas Troncales y Ramales (vía principal) (km)]]</f>
        <v>389.97</v>
      </c>
      <c r="O227" s="192">
        <f>+Roc_InfraMR[[#This Row],[Total Vías (excluido Auxiliares)]]</f>
        <v>389.97</v>
      </c>
      <c r="P227" s="1">
        <v>61</v>
      </c>
      <c r="Q227" s="1">
        <v>5</v>
      </c>
      <c r="R227" s="1">
        <v>3</v>
      </c>
      <c r="S227" s="194">
        <f t="shared" si="28"/>
        <v>69</v>
      </c>
      <c r="T227" s="194">
        <v>69</v>
      </c>
      <c r="U227" s="1">
        <v>60</v>
      </c>
      <c r="V227" s="1">
        <v>68</v>
      </c>
      <c r="W227" s="1">
        <v>10</v>
      </c>
      <c r="X227" s="1">
        <v>23</v>
      </c>
      <c r="Y227" s="1">
        <v>0</v>
      </c>
      <c r="Z227" s="196">
        <f t="shared" si="29"/>
        <v>161</v>
      </c>
      <c r="AA227" s="1">
        <v>62</v>
      </c>
      <c r="AB227" s="1">
        <v>26</v>
      </c>
      <c r="AC227" s="1">
        <v>161</v>
      </c>
      <c r="AD227" s="196">
        <f t="shared" si="30"/>
        <v>249</v>
      </c>
      <c r="AE227" s="1">
        <v>23</v>
      </c>
      <c r="AF227" s="1">
        <v>29</v>
      </c>
      <c r="AG227" s="1">
        <v>132</v>
      </c>
      <c r="AH227" s="196">
        <f t="shared" si="31"/>
        <v>184</v>
      </c>
      <c r="AI227" s="10">
        <v>60.414999999999999</v>
      </c>
      <c r="AJ227" s="10">
        <v>0</v>
      </c>
      <c r="AK227" s="10">
        <v>166.46899999999999</v>
      </c>
      <c r="AL227" s="222">
        <f t="shared" si="32"/>
        <v>226.88399999999999</v>
      </c>
      <c r="AM227" s="1">
        <v>3</v>
      </c>
      <c r="AN227" s="1">
        <v>8</v>
      </c>
      <c r="AO227" s="1">
        <v>29</v>
      </c>
      <c r="AP227" s="200">
        <f t="shared" si="33"/>
        <v>40</v>
      </c>
      <c r="AQ227" s="1">
        <v>113</v>
      </c>
      <c r="AR227" s="1">
        <v>58</v>
      </c>
      <c r="AS227" s="1">
        <v>39</v>
      </c>
      <c r="AT227" s="200">
        <f>+Roc_InfraMR[[#This Row],[B.02.3 - Parque de Coches Eléctricos Motrices Tipo R]]+Roc_InfraMR[[#This Row],[B.02.2 - Parque de Coches Eléctricos Motrices Remolcados Tipo R]]+Roc_InfraMR[[#This Row],[B.02.1 - Parque de Coches Eléctricos Motrices]]</f>
        <v>210</v>
      </c>
      <c r="AU227" s="1">
        <v>0</v>
      </c>
      <c r="AV227" s="1">
        <v>0</v>
      </c>
      <c r="AW227" s="1">
        <v>0</v>
      </c>
      <c r="AX227" s="200">
        <f>+SUM(Roc_InfraMR[[#This Row],[B.03.1 - Parque de Coches Motores Motrices Remolcados]:[B.03.3 - Parque de Coches Motores Motrices Cabina]])</f>
        <v>0</v>
      </c>
      <c r="AY227" s="1">
        <v>158</v>
      </c>
      <c r="AZ227" s="1">
        <v>52</v>
      </c>
      <c r="BA227" s="1">
        <v>15</v>
      </c>
      <c r="BB227" s="1">
        <v>0</v>
      </c>
      <c r="BC227" s="200">
        <f>SUM(AY227:BB227)</f>
        <v>225</v>
      </c>
      <c r="BD227" s="356">
        <v>102</v>
      </c>
      <c r="BE227" s="1">
        <v>0</v>
      </c>
      <c r="BF227" s="1">
        <v>20</v>
      </c>
      <c r="BG227" s="235">
        <v>1676</v>
      </c>
    </row>
    <row r="228" spans="1:59">
      <c r="A228" s="1">
        <v>2011</v>
      </c>
      <c r="B228" s="1" t="s">
        <v>71</v>
      </c>
      <c r="C228" s="10">
        <v>0</v>
      </c>
      <c r="D228" s="10">
        <v>138.45500000000001</v>
      </c>
      <c r="E228" s="10">
        <v>0</v>
      </c>
      <c r="F228" s="10">
        <v>56.53</v>
      </c>
      <c r="G228" s="192">
        <f t="shared" si="27"/>
        <v>194.98500000000001</v>
      </c>
      <c r="H228" s="192">
        <f>+Roc_InfraMR[[#This Row],[Total Líneas de Explotación ]]</f>
        <v>194.98500000000001</v>
      </c>
      <c r="I228" s="192">
        <v>392.76900000000001</v>
      </c>
      <c r="J228" s="10">
        <f>+Roc_InfraMR[[#This Row],[A.01.2 -  Longitud de Líneas de Explotación No Electrificadas Vía Doble o Múltiple (km)]]*2+Roc_InfraMR[[#This Row],[A.01.1 -  Longitud de Líneas de Explotación No Electrificadas Vía Simple (km)]]</f>
        <v>276.91000000000003</v>
      </c>
      <c r="K228" s="10">
        <v>0</v>
      </c>
      <c r="L228" s="10">
        <f>+Roc_InfraMR[[#This Row],[A.02.2 -  Longitud de Líneas de Explotación Electrificadas Vía Doble o Múltiple (km)]]*2</f>
        <v>113.06</v>
      </c>
      <c r="M228" s="10">
        <v>0</v>
      </c>
      <c r="N228" s="192">
        <f>+Roc_InfraMR[[#This Row],[A.03.1 -  Longitud de Vías de Explotación No Electrificadas Troncales y Ramales (vía principal) (km)]]+Roc_InfraMR[[#This Row],[A.04.1 -  Longitud de Vías de Explotación Electrificadas Troncales y Ramales (vía principal) (km)]]</f>
        <v>389.97</v>
      </c>
      <c r="O228" s="192">
        <f>+Roc_InfraMR[[#This Row],[Total Vías (excluido Auxiliares)]]</f>
        <v>389.97</v>
      </c>
      <c r="P228" s="1">
        <v>61</v>
      </c>
      <c r="Q228" s="1">
        <v>5</v>
      </c>
      <c r="R228" s="1">
        <v>3</v>
      </c>
      <c r="S228" s="194">
        <f t="shared" si="28"/>
        <v>69</v>
      </c>
      <c r="T228" s="194">
        <v>69</v>
      </c>
      <c r="U228" s="1">
        <v>60</v>
      </c>
      <c r="V228" s="1">
        <v>68</v>
      </c>
      <c r="W228" s="1">
        <v>10</v>
      </c>
      <c r="X228" s="1">
        <v>23</v>
      </c>
      <c r="Y228" s="1">
        <v>0</v>
      </c>
      <c r="Z228" s="196">
        <f t="shared" si="29"/>
        <v>161</v>
      </c>
      <c r="AA228" s="1">
        <v>62</v>
      </c>
      <c r="AB228" s="1">
        <v>26</v>
      </c>
      <c r="AC228" s="1">
        <v>161</v>
      </c>
      <c r="AD228" s="196">
        <f t="shared" si="30"/>
        <v>249</v>
      </c>
      <c r="AE228" s="1">
        <v>23</v>
      </c>
      <c r="AF228" s="1">
        <v>29</v>
      </c>
      <c r="AG228" s="1">
        <v>132</v>
      </c>
      <c r="AH228" s="196">
        <f t="shared" si="31"/>
        <v>184</v>
      </c>
      <c r="AI228" s="10">
        <v>60.414999999999999</v>
      </c>
      <c r="AJ228" s="10">
        <v>0</v>
      </c>
      <c r="AK228" s="10">
        <v>166.46899999999999</v>
      </c>
      <c r="AL228" s="222">
        <f t="shared" si="32"/>
        <v>226.88399999999999</v>
      </c>
      <c r="AM228" s="1">
        <v>3</v>
      </c>
      <c r="AN228" s="1">
        <v>8</v>
      </c>
      <c r="AO228" s="1">
        <v>29</v>
      </c>
      <c r="AP228" s="200">
        <f t="shared" si="33"/>
        <v>40</v>
      </c>
      <c r="AQ228" s="1">
        <v>113</v>
      </c>
      <c r="AR228" s="1">
        <v>58</v>
      </c>
      <c r="AS228" s="1">
        <v>39</v>
      </c>
      <c r="AT228" s="200">
        <f>+Roc_InfraMR[[#This Row],[B.02.3 - Parque de Coches Eléctricos Motrices Tipo R]]+Roc_InfraMR[[#This Row],[B.02.2 - Parque de Coches Eléctricos Motrices Remolcados Tipo R]]+Roc_InfraMR[[#This Row],[B.02.1 - Parque de Coches Eléctricos Motrices]]</f>
        <v>210</v>
      </c>
      <c r="AU228" s="1">
        <v>0</v>
      </c>
      <c r="AV228" s="1">
        <v>0</v>
      </c>
      <c r="AW228" s="1">
        <v>0</v>
      </c>
      <c r="AX228" s="200">
        <f>+SUM(Roc_InfraMR[[#This Row],[B.03.1 - Parque de Coches Motores Motrices Remolcados]:[B.03.3 - Parque de Coches Motores Motrices Cabina]])</f>
        <v>0</v>
      </c>
      <c r="AY228" s="1">
        <v>158</v>
      </c>
      <c r="AZ228" s="1">
        <v>52</v>
      </c>
      <c r="BA228" s="1">
        <v>15</v>
      </c>
      <c r="BB228" s="1">
        <v>0</v>
      </c>
      <c r="BC228" s="200">
        <f>SUM(AY228:BB228)</f>
        <v>225</v>
      </c>
      <c r="BD228" s="356">
        <v>102</v>
      </c>
      <c r="BE228" s="1">
        <v>0</v>
      </c>
      <c r="BF228" s="1">
        <v>20</v>
      </c>
      <c r="BG228" s="235">
        <v>1676</v>
      </c>
    </row>
    <row r="229" spans="1:59">
      <c r="A229" s="1">
        <v>2011</v>
      </c>
      <c r="B229" s="1" t="s">
        <v>72</v>
      </c>
      <c r="C229" s="10">
        <v>0</v>
      </c>
      <c r="D229" s="10">
        <v>138.45500000000001</v>
      </c>
      <c r="E229" s="10">
        <v>0</v>
      </c>
      <c r="F229" s="10">
        <v>56.53</v>
      </c>
      <c r="G229" s="192">
        <f t="shared" si="27"/>
        <v>194.98500000000001</v>
      </c>
      <c r="H229" s="192">
        <f>+Roc_InfraMR[[#This Row],[Total Líneas de Explotación ]]</f>
        <v>194.98500000000001</v>
      </c>
      <c r="I229" s="192">
        <v>392.76900000000001</v>
      </c>
      <c r="J229" s="10">
        <f>+Roc_InfraMR[[#This Row],[A.01.2 -  Longitud de Líneas de Explotación No Electrificadas Vía Doble o Múltiple (km)]]*2+Roc_InfraMR[[#This Row],[A.01.1 -  Longitud de Líneas de Explotación No Electrificadas Vía Simple (km)]]</f>
        <v>276.91000000000003</v>
      </c>
      <c r="K229" s="10">
        <v>0</v>
      </c>
      <c r="L229" s="10">
        <f>+Roc_InfraMR[[#This Row],[A.02.2 -  Longitud de Líneas de Explotación Electrificadas Vía Doble o Múltiple (km)]]*2</f>
        <v>113.06</v>
      </c>
      <c r="M229" s="10">
        <v>0</v>
      </c>
      <c r="N229" s="192">
        <f>+Roc_InfraMR[[#This Row],[A.03.1 -  Longitud de Vías de Explotación No Electrificadas Troncales y Ramales (vía principal) (km)]]+Roc_InfraMR[[#This Row],[A.04.1 -  Longitud de Vías de Explotación Electrificadas Troncales y Ramales (vía principal) (km)]]</f>
        <v>389.97</v>
      </c>
      <c r="O229" s="192">
        <f>+Roc_InfraMR[[#This Row],[Total Vías (excluido Auxiliares)]]</f>
        <v>389.97</v>
      </c>
      <c r="P229" s="1">
        <v>61</v>
      </c>
      <c r="Q229" s="1">
        <v>5</v>
      </c>
      <c r="R229" s="1">
        <v>3</v>
      </c>
      <c r="S229" s="194">
        <f t="shared" si="28"/>
        <v>69</v>
      </c>
      <c r="T229" s="194">
        <v>69</v>
      </c>
      <c r="U229" s="1">
        <v>60</v>
      </c>
      <c r="V229" s="1">
        <v>68</v>
      </c>
      <c r="W229" s="1">
        <v>10</v>
      </c>
      <c r="X229" s="1">
        <v>23</v>
      </c>
      <c r="Y229" s="1">
        <v>0</v>
      </c>
      <c r="Z229" s="196">
        <f t="shared" si="29"/>
        <v>161</v>
      </c>
      <c r="AA229" s="1">
        <v>62</v>
      </c>
      <c r="AB229" s="1">
        <v>26</v>
      </c>
      <c r="AC229" s="1">
        <v>161</v>
      </c>
      <c r="AD229" s="196">
        <f t="shared" si="30"/>
        <v>249</v>
      </c>
      <c r="AE229" s="1">
        <v>23</v>
      </c>
      <c r="AF229" s="1">
        <v>29</v>
      </c>
      <c r="AG229" s="1">
        <v>132</v>
      </c>
      <c r="AH229" s="196">
        <f t="shared" si="31"/>
        <v>184</v>
      </c>
      <c r="AI229" s="10">
        <v>60.414999999999999</v>
      </c>
      <c r="AJ229" s="10">
        <v>0</v>
      </c>
      <c r="AK229" s="10">
        <v>166.46899999999999</v>
      </c>
      <c r="AL229" s="222">
        <f t="shared" si="32"/>
        <v>226.88399999999999</v>
      </c>
      <c r="AM229" s="1">
        <v>3</v>
      </c>
      <c r="AN229" s="1">
        <v>8</v>
      </c>
      <c r="AO229" s="1">
        <v>29</v>
      </c>
      <c r="AP229" s="200">
        <f t="shared" si="33"/>
        <v>40</v>
      </c>
      <c r="AQ229" s="1">
        <v>113</v>
      </c>
      <c r="AR229" s="1">
        <v>58</v>
      </c>
      <c r="AS229" s="1">
        <v>39</v>
      </c>
      <c r="AT229" s="200">
        <f>+Roc_InfraMR[[#This Row],[B.02.3 - Parque de Coches Eléctricos Motrices Tipo R]]+Roc_InfraMR[[#This Row],[B.02.2 - Parque de Coches Eléctricos Motrices Remolcados Tipo R]]+Roc_InfraMR[[#This Row],[B.02.1 - Parque de Coches Eléctricos Motrices]]</f>
        <v>210</v>
      </c>
      <c r="AU229" s="1">
        <v>0</v>
      </c>
      <c r="AV229" s="1">
        <v>0</v>
      </c>
      <c r="AW229" s="1">
        <v>0</v>
      </c>
      <c r="AX229" s="200">
        <f>+SUM(Roc_InfraMR[[#This Row],[B.03.1 - Parque de Coches Motores Motrices Remolcados]:[B.03.3 - Parque de Coches Motores Motrices Cabina]])</f>
        <v>0</v>
      </c>
      <c r="AY229" s="1">
        <v>158</v>
      </c>
      <c r="AZ229" s="1">
        <v>52</v>
      </c>
      <c r="BA229" s="1">
        <v>15</v>
      </c>
      <c r="BB229" s="1">
        <v>0</v>
      </c>
      <c r="BC229" s="200">
        <f>SUM(AY229:BB229)</f>
        <v>225</v>
      </c>
      <c r="BD229" s="356">
        <v>102</v>
      </c>
      <c r="BE229" s="1">
        <v>0</v>
      </c>
      <c r="BF229" s="1">
        <v>20</v>
      </c>
      <c r="BG229" s="235">
        <v>1676</v>
      </c>
    </row>
    <row r="230" spans="1:59">
      <c r="A230" s="1">
        <v>2012</v>
      </c>
      <c r="B230" s="1" t="s">
        <v>61</v>
      </c>
      <c r="C230" s="10">
        <v>0</v>
      </c>
      <c r="D230" s="10">
        <v>138.45500000000001</v>
      </c>
      <c r="E230" s="10">
        <v>0</v>
      </c>
      <c r="F230" s="10">
        <v>56.53</v>
      </c>
      <c r="G230" s="192">
        <f t="shared" si="27"/>
        <v>194.98500000000001</v>
      </c>
      <c r="H230" s="192">
        <f>+Roc_InfraMR[[#This Row],[Total Líneas de Explotación ]]</f>
        <v>194.98500000000001</v>
      </c>
      <c r="I230" s="192">
        <v>392.76900000000001</v>
      </c>
      <c r="J230" s="10">
        <f>+Roc_InfraMR[[#This Row],[A.01.2 -  Longitud de Líneas de Explotación No Electrificadas Vía Doble o Múltiple (km)]]*2+Roc_InfraMR[[#This Row],[A.01.1 -  Longitud de Líneas de Explotación No Electrificadas Vía Simple (km)]]</f>
        <v>276.91000000000003</v>
      </c>
      <c r="K230" s="10">
        <v>0</v>
      </c>
      <c r="L230" s="10">
        <f>+Roc_InfraMR[[#This Row],[A.02.2 -  Longitud de Líneas de Explotación Electrificadas Vía Doble o Múltiple (km)]]*2</f>
        <v>113.06</v>
      </c>
      <c r="M230" s="10">
        <v>0</v>
      </c>
      <c r="N230" s="192">
        <f>+Roc_InfraMR[[#This Row],[A.03.1 -  Longitud de Vías de Explotación No Electrificadas Troncales y Ramales (vía principal) (km)]]+Roc_InfraMR[[#This Row],[A.04.1 -  Longitud de Vías de Explotación Electrificadas Troncales y Ramales (vía principal) (km)]]</f>
        <v>389.97</v>
      </c>
      <c r="O230" s="192">
        <f>+Roc_InfraMR[[#This Row],[Total Vías (excluido Auxiliares)]]</f>
        <v>389.97</v>
      </c>
      <c r="P230" s="1">
        <v>61</v>
      </c>
      <c r="Q230" s="1">
        <v>5</v>
      </c>
      <c r="R230" s="1">
        <v>3</v>
      </c>
      <c r="S230" s="194">
        <f t="shared" si="28"/>
        <v>69</v>
      </c>
      <c r="T230" s="194">
        <v>69</v>
      </c>
      <c r="U230" s="1">
        <v>60</v>
      </c>
      <c r="V230" s="1">
        <v>68</v>
      </c>
      <c r="W230" s="1">
        <v>10</v>
      </c>
      <c r="X230" s="1">
        <v>23</v>
      </c>
      <c r="Y230" s="1">
        <v>0</v>
      </c>
      <c r="Z230" s="196">
        <f t="shared" si="29"/>
        <v>161</v>
      </c>
      <c r="AA230" s="1">
        <v>62</v>
      </c>
      <c r="AB230" s="1">
        <v>26</v>
      </c>
      <c r="AC230" s="1">
        <v>161</v>
      </c>
      <c r="AD230" s="196">
        <f t="shared" si="30"/>
        <v>249</v>
      </c>
      <c r="AE230" s="1">
        <v>23</v>
      </c>
      <c r="AF230" s="1">
        <v>29</v>
      </c>
      <c r="AG230" s="1">
        <v>132</v>
      </c>
      <c r="AH230" s="196">
        <f t="shared" si="31"/>
        <v>184</v>
      </c>
      <c r="AI230" s="10">
        <v>60.414999999999999</v>
      </c>
      <c r="AJ230" s="10">
        <v>0</v>
      </c>
      <c r="AK230" s="10">
        <v>166.46899999999999</v>
      </c>
      <c r="AL230" s="222">
        <f t="shared" si="32"/>
        <v>226.88399999999999</v>
      </c>
      <c r="AM230" s="1">
        <v>3</v>
      </c>
      <c r="AN230" s="1">
        <v>8</v>
      </c>
      <c r="AO230" s="1">
        <v>29</v>
      </c>
      <c r="AP230" s="200">
        <f t="shared" si="33"/>
        <v>40</v>
      </c>
      <c r="AQ230" s="1">
        <v>113</v>
      </c>
      <c r="AR230" s="1">
        <v>58</v>
      </c>
      <c r="AS230" s="1">
        <v>39</v>
      </c>
      <c r="AT230" s="200">
        <f>+Roc_InfraMR[[#This Row],[B.02.3 - Parque de Coches Eléctricos Motrices Tipo R]]+Roc_InfraMR[[#This Row],[B.02.2 - Parque de Coches Eléctricos Motrices Remolcados Tipo R]]+Roc_InfraMR[[#This Row],[B.02.1 - Parque de Coches Eléctricos Motrices]]</f>
        <v>210</v>
      </c>
      <c r="AU230" s="1">
        <v>0</v>
      </c>
      <c r="AV230" s="1">
        <v>0</v>
      </c>
      <c r="AW230" s="1">
        <v>0</v>
      </c>
      <c r="AX230" s="200">
        <f>+SUM(Roc_InfraMR[[#This Row],[B.03.1 - Parque de Coches Motores Motrices Remolcados]:[B.03.3 - Parque de Coches Motores Motrices Cabina]])</f>
        <v>0</v>
      </c>
      <c r="AY230" s="1">
        <v>158</v>
      </c>
      <c r="AZ230" s="1">
        <v>52</v>
      </c>
      <c r="BA230" s="1">
        <v>15</v>
      </c>
      <c r="BB230" s="1">
        <v>0</v>
      </c>
      <c r="BC230" s="200">
        <f>SUM(AY230:BB230)</f>
        <v>225</v>
      </c>
      <c r="BD230" s="356">
        <v>102</v>
      </c>
      <c r="BE230" s="1">
        <v>0</v>
      </c>
      <c r="BF230" s="1">
        <v>20</v>
      </c>
      <c r="BG230" s="235">
        <v>1676</v>
      </c>
    </row>
    <row r="231" spans="1:59">
      <c r="A231" s="1">
        <v>2012</v>
      </c>
      <c r="B231" s="1" t="s">
        <v>62</v>
      </c>
      <c r="C231" s="10">
        <v>0</v>
      </c>
      <c r="D231" s="10">
        <v>138.45500000000001</v>
      </c>
      <c r="E231" s="10">
        <v>0</v>
      </c>
      <c r="F231" s="10">
        <v>56.53</v>
      </c>
      <c r="G231" s="192">
        <f t="shared" si="27"/>
        <v>194.98500000000001</v>
      </c>
      <c r="H231" s="192">
        <f>+Roc_InfraMR[[#This Row],[Total Líneas de Explotación ]]</f>
        <v>194.98500000000001</v>
      </c>
      <c r="I231" s="192">
        <v>392.76900000000001</v>
      </c>
      <c r="J231" s="10">
        <f>+Roc_InfraMR[[#This Row],[A.01.2 -  Longitud de Líneas de Explotación No Electrificadas Vía Doble o Múltiple (km)]]*2+Roc_InfraMR[[#This Row],[A.01.1 -  Longitud de Líneas de Explotación No Electrificadas Vía Simple (km)]]</f>
        <v>276.91000000000003</v>
      </c>
      <c r="K231" s="10">
        <v>0</v>
      </c>
      <c r="L231" s="10">
        <f>+Roc_InfraMR[[#This Row],[A.02.2 -  Longitud de Líneas de Explotación Electrificadas Vía Doble o Múltiple (km)]]*2</f>
        <v>113.06</v>
      </c>
      <c r="M231" s="10">
        <v>0</v>
      </c>
      <c r="N231" s="192">
        <f>+Roc_InfraMR[[#This Row],[A.03.1 -  Longitud de Vías de Explotación No Electrificadas Troncales y Ramales (vía principal) (km)]]+Roc_InfraMR[[#This Row],[A.04.1 -  Longitud de Vías de Explotación Electrificadas Troncales y Ramales (vía principal) (km)]]</f>
        <v>389.97</v>
      </c>
      <c r="O231" s="192">
        <f>+Roc_InfraMR[[#This Row],[Total Vías (excluido Auxiliares)]]</f>
        <v>389.97</v>
      </c>
      <c r="P231" s="1">
        <v>61</v>
      </c>
      <c r="Q231" s="1">
        <v>5</v>
      </c>
      <c r="R231" s="1">
        <v>3</v>
      </c>
      <c r="S231" s="194">
        <f t="shared" si="28"/>
        <v>69</v>
      </c>
      <c r="T231" s="194">
        <v>69</v>
      </c>
      <c r="U231" s="1">
        <v>60</v>
      </c>
      <c r="V231" s="1">
        <v>68</v>
      </c>
      <c r="W231" s="1">
        <v>10</v>
      </c>
      <c r="X231" s="1">
        <v>23</v>
      </c>
      <c r="Y231" s="1">
        <v>0</v>
      </c>
      <c r="Z231" s="196">
        <f t="shared" si="29"/>
        <v>161</v>
      </c>
      <c r="AA231" s="1">
        <v>62</v>
      </c>
      <c r="AB231" s="1">
        <v>26</v>
      </c>
      <c r="AC231" s="1">
        <v>161</v>
      </c>
      <c r="AD231" s="196">
        <f t="shared" si="30"/>
        <v>249</v>
      </c>
      <c r="AE231" s="1">
        <v>23</v>
      </c>
      <c r="AF231" s="1">
        <v>29</v>
      </c>
      <c r="AG231" s="1">
        <v>132</v>
      </c>
      <c r="AH231" s="196">
        <f t="shared" si="31"/>
        <v>184</v>
      </c>
      <c r="AI231" s="10">
        <v>60.414999999999999</v>
      </c>
      <c r="AJ231" s="10">
        <v>0</v>
      </c>
      <c r="AK231" s="10">
        <v>166.46899999999999</v>
      </c>
      <c r="AL231" s="222">
        <f t="shared" si="32"/>
        <v>226.88399999999999</v>
      </c>
      <c r="AM231" s="1">
        <v>3</v>
      </c>
      <c r="AN231" s="1">
        <v>8</v>
      </c>
      <c r="AO231" s="1">
        <v>29</v>
      </c>
      <c r="AP231" s="200">
        <f t="shared" si="33"/>
        <v>40</v>
      </c>
      <c r="AQ231" s="1">
        <v>113</v>
      </c>
      <c r="AR231" s="1">
        <v>58</v>
      </c>
      <c r="AS231" s="1">
        <v>39</v>
      </c>
      <c r="AT231" s="200">
        <f>+Roc_InfraMR[[#This Row],[B.02.3 - Parque de Coches Eléctricos Motrices Tipo R]]+Roc_InfraMR[[#This Row],[B.02.2 - Parque de Coches Eléctricos Motrices Remolcados Tipo R]]+Roc_InfraMR[[#This Row],[B.02.1 - Parque de Coches Eléctricos Motrices]]</f>
        <v>210</v>
      </c>
      <c r="AU231" s="1">
        <v>0</v>
      </c>
      <c r="AV231" s="1">
        <v>0</v>
      </c>
      <c r="AW231" s="1">
        <v>0</v>
      </c>
      <c r="AX231" s="200">
        <f>+SUM(Roc_InfraMR[[#This Row],[B.03.1 - Parque de Coches Motores Motrices Remolcados]:[B.03.3 - Parque de Coches Motores Motrices Cabina]])</f>
        <v>0</v>
      </c>
      <c r="AY231" s="1">
        <v>158</v>
      </c>
      <c r="AZ231" s="1">
        <v>52</v>
      </c>
      <c r="BA231" s="1">
        <v>15</v>
      </c>
      <c r="BB231" s="1">
        <v>0</v>
      </c>
      <c r="BC231" s="200">
        <f>SUM(AY231:BB231)</f>
        <v>225</v>
      </c>
      <c r="BD231" s="356">
        <v>102</v>
      </c>
      <c r="BE231" s="1">
        <v>0</v>
      </c>
      <c r="BF231" s="1">
        <v>20</v>
      </c>
      <c r="BG231" s="235">
        <v>1676</v>
      </c>
    </row>
    <row r="232" spans="1:59">
      <c r="A232" s="1">
        <v>2012</v>
      </c>
      <c r="B232" s="1" t="s">
        <v>63</v>
      </c>
      <c r="C232" s="10">
        <v>0</v>
      </c>
      <c r="D232" s="10">
        <v>138.45500000000001</v>
      </c>
      <c r="E232" s="10">
        <v>0</v>
      </c>
      <c r="F232" s="10">
        <v>56.53</v>
      </c>
      <c r="G232" s="192">
        <f t="shared" si="27"/>
        <v>194.98500000000001</v>
      </c>
      <c r="H232" s="192">
        <f>+Roc_InfraMR[[#This Row],[Total Líneas de Explotación ]]</f>
        <v>194.98500000000001</v>
      </c>
      <c r="I232" s="192">
        <v>392.76900000000001</v>
      </c>
      <c r="J232" s="10">
        <f>+Roc_InfraMR[[#This Row],[A.01.2 -  Longitud de Líneas de Explotación No Electrificadas Vía Doble o Múltiple (km)]]*2+Roc_InfraMR[[#This Row],[A.01.1 -  Longitud de Líneas de Explotación No Electrificadas Vía Simple (km)]]</f>
        <v>276.91000000000003</v>
      </c>
      <c r="K232" s="10">
        <v>0</v>
      </c>
      <c r="L232" s="10">
        <f>+Roc_InfraMR[[#This Row],[A.02.2 -  Longitud de Líneas de Explotación Electrificadas Vía Doble o Múltiple (km)]]*2</f>
        <v>113.06</v>
      </c>
      <c r="M232" s="10">
        <v>0</v>
      </c>
      <c r="N232" s="192">
        <f>+Roc_InfraMR[[#This Row],[A.03.1 -  Longitud de Vías de Explotación No Electrificadas Troncales y Ramales (vía principal) (km)]]+Roc_InfraMR[[#This Row],[A.04.1 -  Longitud de Vías de Explotación Electrificadas Troncales y Ramales (vía principal) (km)]]</f>
        <v>389.97</v>
      </c>
      <c r="O232" s="192">
        <f>+Roc_InfraMR[[#This Row],[Total Vías (excluido Auxiliares)]]</f>
        <v>389.97</v>
      </c>
      <c r="P232" s="1">
        <v>61</v>
      </c>
      <c r="Q232" s="1">
        <v>5</v>
      </c>
      <c r="R232" s="1">
        <v>3</v>
      </c>
      <c r="S232" s="194">
        <f t="shared" si="28"/>
        <v>69</v>
      </c>
      <c r="T232" s="194">
        <v>69</v>
      </c>
      <c r="U232" s="1">
        <v>60</v>
      </c>
      <c r="V232" s="1">
        <v>68</v>
      </c>
      <c r="W232" s="1">
        <v>10</v>
      </c>
      <c r="X232" s="1">
        <v>23</v>
      </c>
      <c r="Y232" s="1">
        <v>0</v>
      </c>
      <c r="Z232" s="196">
        <f t="shared" si="29"/>
        <v>161</v>
      </c>
      <c r="AA232" s="1">
        <v>62</v>
      </c>
      <c r="AB232" s="1">
        <v>26</v>
      </c>
      <c r="AC232" s="1">
        <v>161</v>
      </c>
      <c r="AD232" s="196">
        <f t="shared" si="30"/>
        <v>249</v>
      </c>
      <c r="AE232" s="1">
        <v>23</v>
      </c>
      <c r="AF232" s="1">
        <v>29</v>
      </c>
      <c r="AG232" s="1">
        <v>132</v>
      </c>
      <c r="AH232" s="196">
        <f t="shared" si="31"/>
        <v>184</v>
      </c>
      <c r="AI232" s="10">
        <v>60.414999999999999</v>
      </c>
      <c r="AJ232" s="10">
        <v>0</v>
      </c>
      <c r="AK232" s="10">
        <v>166.46899999999999</v>
      </c>
      <c r="AL232" s="222">
        <f t="shared" si="32"/>
        <v>226.88399999999999</v>
      </c>
      <c r="AM232" s="1">
        <v>3</v>
      </c>
      <c r="AN232" s="1">
        <v>8</v>
      </c>
      <c r="AO232" s="1">
        <v>29</v>
      </c>
      <c r="AP232" s="200">
        <f t="shared" si="33"/>
        <v>40</v>
      </c>
      <c r="AQ232" s="1">
        <v>113</v>
      </c>
      <c r="AR232" s="1">
        <v>58</v>
      </c>
      <c r="AS232" s="1">
        <v>39</v>
      </c>
      <c r="AT232" s="200">
        <f>+Roc_InfraMR[[#This Row],[B.02.3 - Parque de Coches Eléctricos Motrices Tipo R]]+Roc_InfraMR[[#This Row],[B.02.2 - Parque de Coches Eléctricos Motrices Remolcados Tipo R]]+Roc_InfraMR[[#This Row],[B.02.1 - Parque de Coches Eléctricos Motrices]]</f>
        <v>210</v>
      </c>
      <c r="AU232" s="1">
        <v>0</v>
      </c>
      <c r="AV232" s="1">
        <v>0</v>
      </c>
      <c r="AW232" s="1">
        <v>0</v>
      </c>
      <c r="AX232" s="200">
        <f>+SUM(Roc_InfraMR[[#This Row],[B.03.1 - Parque de Coches Motores Motrices Remolcados]:[B.03.3 - Parque de Coches Motores Motrices Cabina]])</f>
        <v>0</v>
      </c>
      <c r="AY232" s="1">
        <v>158</v>
      </c>
      <c r="AZ232" s="1">
        <v>52</v>
      </c>
      <c r="BA232" s="1">
        <v>15</v>
      </c>
      <c r="BB232" s="1">
        <v>0</v>
      </c>
      <c r="BC232" s="200">
        <f>SUM(AY232:BB232)</f>
        <v>225</v>
      </c>
      <c r="BD232" s="356">
        <v>102</v>
      </c>
      <c r="BE232" s="1">
        <v>0</v>
      </c>
      <c r="BF232" s="1">
        <v>20</v>
      </c>
      <c r="BG232" s="235">
        <v>1676</v>
      </c>
    </row>
    <row r="233" spans="1:59">
      <c r="A233" s="1">
        <v>2012</v>
      </c>
      <c r="B233" s="1" t="s">
        <v>64</v>
      </c>
      <c r="C233" s="10">
        <v>0</v>
      </c>
      <c r="D233" s="10">
        <v>138.45500000000001</v>
      </c>
      <c r="E233" s="10">
        <v>0</v>
      </c>
      <c r="F233" s="10">
        <v>56.53</v>
      </c>
      <c r="G233" s="192">
        <f t="shared" si="27"/>
        <v>194.98500000000001</v>
      </c>
      <c r="H233" s="192">
        <f>+Roc_InfraMR[[#This Row],[Total Líneas de Explotación ]]</f>
        <v>194.98500000000001</v>
      </c>
      <c r="I233" s="192">
        <v>392.76900000000001</v>
      </c>
      <c r="J233" s="10">
        <f>+Roc_InfraMR[[#This Row],[A.01.2 -  Longitud de Líneas de Explotación No Electrificadas Vía Doble o Múltiple (km)]]*2+Roc_InfraMR[[#This Row],[A.01.1 -  Longitud de Líneas de Explotación No Electrificadas Vía Simple (km)]]</f>
        <v>276.91000000000003</v>
      </c>
      <c r="K233" s="10">
        <v>0</v>
      </c>
      <c r="L233" s="10">
        <f>+Roc_InfraMR[[#This Row],[A.02.2 -  Longitud de Líneas de Explotación Electrificadas Vía Doble o Múltiple (km)]]*2</f>
        <v>113.06</v>
      </c>
      <c r="M233" s="10">
        <v>0</v>
      </c>
      <c r="N233" s="192">
        <f>+Roc_InfraMR[[#This Row],[A.03.1 -  Longitud de Vías de Explotación No Electrificadas Troncales y Ramales (vía principal) (km)]]+Roc_InfraMR[[#This Row],[A.04.1 -  Longitud de Vías de Explotación Electrificadas Troncales y Ramales (vía principal) (km)]]</f>
        <v>389.97</v>
      </c>
      <c r="O233" s="192">
        <f>+Roc_InfraMR[[#This Row],[Total Vías (excluido Auxiliares)]]</f>
        <v>389.97</v>
      </c>
      <c r="P233" s="1">
        <v>61</v>
      </c>
      <c r="Q233" s="1">
        <v>5</v>
      </c>
      <c r="R233" s="1">
        <v>3</v>
      </c>
      <c r="S233" s="194">
        <f t="shared" si="28"/>
        <v>69</v>
      </c>
      <c r="T233" s="194">
        <v>69</v>
      </c>
      <c r="U233" s="1">
        <v>60</v>
      </c>
      <c r="V233" s="1">
        <v>68</v>
      </c>
      <c r="W233" s="1">
        <v>10</v>
      </c>
      <c r="X233" s="1">
        <v>23</v>
      </c>
      <c r="Y233" s="1">
        <v>0</v>
      </c>
      <c r="Z233" s="196">
        <f t="shared" si="29"/>
        <v>161</v>
      </c>
      <c r="AA233" s="1">
        <v>62</v>
      </c>
      <c r="AB233" s="1">
        <v>26</v>
      </c>
      <c r="AC233" s="1">
        <v>161</v>
      </c>
      <c r="AD233" s="196">
        <f t="shared" si="30"/>
        <v>249</v>
      </c>
      <c r="AE233" s="1">
        <v>23</v>
      </c>
      <c r="AF233" s="1">
        <v>29</v>
      </c>
      <c r="AG233" s="1">
        <v>132</v>
      </c>
      <c r="AH233" s="196">
        <f t="shared" si="31"/>
        <v>184</v>
      </c>
      <c r="AI233" s="10">
        <v>60.414999999999999</v>
      </c>
      <c r="AJ233" s="10">
        <v>0</v>
      </c>
      <c r="AK233" s="10">
        <v>166.46899999999999</v>
      </c>
      <c r="AL233" s="222">
        <f t="shared" si="32"/>
        <v>226.88399999999999</v>
      </c>
      <c r="AM233" s="1">
        <v>3</v>
      </c>
      <c r="AN233" s="1">
        <v>8</v>
      </c>
      <c r="AO233" s="1">
        <v>29</v>
      </c>
      <c r="AP233" s="200">
        <f t="shared" si="33"/>
        <v>40</v>
      </c>
      <c r="AQ233" s="1">
        <v>113</v>
      </c>
      <c r="AR233" s="1">
        <v>58</v>
      </c>
      <c r="AS233" s="1">
        <v>39</v>
      </c>
      <c r="AT233" s="200">
        <f>+Roc_InfraMR[[#This Row],[B.02.3 - Parque de Coches Eléctricos Motrices Tipo R]]+Roc_InfraMR[[#This Row],[B.02.2 - Parque de Coches Eléctricos Motrices Remolcados Tipo R]]+Roc_InfraMR[[#This Row],[B.02.1 - Parque de Coches Eléctricos Motrices]]</f>
        <v>210</v>
      </c>
      <c r="AU233" s="1">
        <v>0</v>
      </c>
      <c r="AV233" s="1">
        <v>0</v>
      </c>
      <c r="AW233" s="1">
        <v>0</v>
      </c>
      <c r="AX233" s="200">
        <f>+SUM(Roc_InfraMR[[#This Row],[B.03.1 - Parque de Coches Motores Motrices Remolcados]:[B.03.3 - Parque de Coches Motores Motrices Cabina]])</f>
        <v>0</v>
      </c>
      <c r="AY233" s="1">
        <v>158</v>
      </c>
      <c r="AZ233" s="1">
        <v>52</v>
      </c>
      <c r="BA233" s="1">
        <v>15</v>
      </c>
      <c r="BB233" s="1">
        <v>0</v>
      </c>
      <c r="BC233" s="200">
        <f>SUM(AY233:BB233)</f>
        <v>225</v>
      </c>
      <c r="BD233" s="356">
        <v>102</v>
      </c>
      <c r="BE233" s="1">
        <v>0</v>
      </c>
      <c r="BF233" s="1">
        <v>20</v>
      </c>
      <c r="BG233" s="235">
        <v>1676</v>
      </c>
    </row>
    <row r="234" spans="1:59">
      <c r="A234" s="1">
        <v>2012</v>
      </c>
      <c r="B234" s="1" t="s">
        <v>65</v>
      </c>
      <c r="C234" s="10">
        <v>0</v>
      </c>
      <c r="D234" s="10">
        <v>138.45500000000001</v>
      </c>
      <c r="E234" s="10">
        <v>0</v>
      </c>
      <c r="F234" s="10">
        <v>56.53</v>
      </c>
      <c r="G234" s="192">
        <f t="shared" si="27"/>
        <v>194.98500000000001</v>
      </c>
      <c r="H234" s="192">
        <f>+Roc_InfraMR[[#This Row],[Total Líneas de Explotación ]]</f>
        <v>194.98500000000001</v>
      </c>
      <c r="I234" s="192">
        <v>392.76900000000001</v>
      </c>
      <c r="J234" s="10">
        <f>+Roc_InfraMR[[#This Row],[A.01.2 -  Longitud de Líneas de Explotación No Electrificadas Vía Doble o Múltiple (km)]]*2+Roc_InfraMR[[#This Row],[A.01.1 -  Longitud de Líneas de Explotación No Electrificadas Vía Simple (km)]]</f>
        <v>276.91000000000003</v>
      </c>
      <c r="K234" s="10">
        <v>0</v>
      </c>
      <c r="L234" s="10">
        <f>+Roc_InfraMR[[#This Row],[A.02.2 -  Longitud de Líneas de Explotación Electrificadas Vía Doble o Múltiple (km)]]*2</f>
        <v>113.06</v>
      </c>
      <c r="M234" s="10">
        <v>0</v>
      </c>
      <c r="N234" s="192">
        <f>+Roc_InfraMR[[#This Row],[A.03.1 -  Longitud de Vías de Explotación No Electrificadas Troncales y Ramales (vía principal) (km)]]+Roc_InfraMR[[#This Row],[A.04.1 -  Longitud de Vías de Explotación Electrificadas Troncales y Ramales (vía principal) (km)]]</f>
        <v>389.97</v>
      </c>
      <c r="O234" s="192">
        <f>+Roc_InfraMR[[#This Row],[Total Vías (excluido Auxiliares)]]</f>
        <v>389.97</v>
      </c>
      <c r="P234" s="1">
        <v>61</v>
      </c>
      <c r="Q234" s="1">
        <v>5</v>
      </c>
      <c r="R234" s="1">
        <v>3</v>
      </c>
      <c r="S234" s="194">
        <f t="shared" si="28"/>
        <v>69</v>
      </c>
      <c r="T234" s="194">
        <v>69</v>
      </c>
      <c r="U234" s="1">
        <v>60</v>
      </c>
      <c r="V234" s="1">
        <v>68</v>
      </c>
      <c r="W234" s="1">
        <v>10</v>
      </c>
      <c r="X234" s="1">
        <v>23</v>
      </c>
      <c r="Y234" s="1">
        <v>0</v>
      </c>
      <c r="Z234" s="196">
        <f t="shared" si="29"/>
        <v>161</v>
      </c>
      <c r="AA234" s="1">
        <v>62</v>
      </c>
      <c r="AB234" s="1">
        <v>26</v>
      </c>
      <c r="AC234" s="1">
        <v>161</v>
      </c>
      <c r="AD234" s="196">
        <f t="shared" si="30"/>
        <v>249</v>
      </c>
      <c r="AE234" s="1">
        <v>23</v>
      </c>
      <c r="AF234" s="1">
        <v>29</v>
      </c>
      <c r="AG234" s="1">
        <v>132</v>
      </c>
      <c r="AH234" s="196">
        <f t="shared" si="31"/>
        <v>184</v>
      </c>
      <c r="AI234" s="10">
        <v>60.414999999999999</v>
      </c>
      <c r="AJ234" s="10">
        <v>0</v>
      </c>
      <c r="AK234" s="10">
        <v>166.46899999999999</v>
      </c>
      <c r="AL234" s="222">
        <f t="shared" si="32"/>
        <v>226.88399999999999</v>
      </c>
      <c r="AM234" s="1">
        <v>3</v>
      </c>
      <c r="AN234" s="1">
        <v>8</v>
      </c>
      <c r="AO234" s="1">
        <v>29</v>
      </c>
      <c r="AP234" s="200">
        <f t="shared" si="33"/>
        <v>40</v>
      </c>
      <c r="AQ234" s="1">
        <v>113</v>
      </c>
      <c r="AR234" s="1">
        <v>58</v>
      </c>
      <c r="AS234" s="1">
        <v>39</v>
      </c>
      <c r="AT234" s="200">
        <f>+Roc_InfraMR[[#This Row],[B.02.3 - Parque de Coches Eléctricos Motrices Tipo R]]+Roc_InfraMR[[#This Row],[B.02.2 - Parque de Coches Eléctricos Motrices Remolcados Tipo R]]+Roc_InfraMR[[#This Row],[B.02.1 - Parque de Coches Eléctricos Motrices]]</f>
        <v>210</v>
      </c>
      <c r="AU234" s="1">
        <v>0</v>
      </c>
      <c r="AV234" s="1">
        <v>0</v>
      </c>
      <c r="AW234" s="1">
        <v>0</v>
      </c>
      <c r="AX234" s="200">
        <f>+SUM(Roc_InfraMR[[#This Row],[B.03.1 - Parque de Coches Motores Motrices Remolcados]:[B.03.3 - Parque de Coches Motores Motrices Cabina]])</f>
        <v>0</v>
      </c>
      <c r="AY234" s="1">
        <v>158</v>
      </c>
      <c r="AZ234" s="1">
        <v>52</v>
      </c>
      <c r="BA234" s="1">
        <v>15</v>
      </c>
      <c r="BB234" s="1">
        <v>0</v>
      </c>
      <c r="BC234" s="200">
        <f>SUM(AY234:BB234)</f>
        <v>225</v>
      </c>
      <c r="BD234" s="356">
        <v>102</v>
      </c>
      <c r="BE234" s="1">
        <v>0</v>
      </c>
      <c r="BF234" s="1">
        <v>20</v>
      </c>
      <c r="BG234" s="235">
        <v>1676</v>
      </c>
    </row>
    <row r="235" spans="1:59">
      <c r="A235" s="1">
        <v>2012</v>
      </c>
      <c r="B235" s="1" t="s">
        <v>66</v>
      </c>
      <c r="C235" s="10">
        <v>0</v>
      </c>
      <c r="D235" s="10">
        <v>138.45500000000001</v>
      </c>
      <c r="E235" s="10">
        <v>0</v>
      </c>
      <c r="F235" s="10">
        <v>56.53</v>
      </c>
      <c r="G235" s="192">
        <f t="shared" si="27"/>
        <v>194.98500000000001</v>
      </c>
      <c r="H235" s="192">
        <f>+Roc_InfraMR[[#This Row],[Total Líneas de Explotación ]]</f>
        <v>194.98500000000001</v>
      </c>
      <c r="I235" s="192">
        <v>392.76900000000001</v>
      </c>
      <c r="J235" s="10">
        <f>+Roc_InfraMR[[#This Row],[A.01.2 -  Longitud de Líneas de Explotación No Electrificadas Vía Doble o Múltiple (km)]]*2+Roc_InfraMR[[#This Row],[A.01.1 -  Longitud de Líneas de Explotación No Electrificadas Vía Simple (km)]]</f>
        <v>276.91000000000003</v>
      </c>
      <c r="K235" s="10">
        <v>0</v>
      </c>
      <c r="L235" s="10">
        <f>+Roc_InfraMR[[#This Row],[A.02.2 -  Longitud de Líneas de Explotación Electrificadas Vía Doble o Múltiple (km)]]*2</f>
        <v>113.06</v>
      </c>
      <c r="M235" s="10">
        <v>0</v>
      </c>
      <c r="N235" s="192">
        <f>+Roc_InfraMR[[#This Row],[A.03.1 -  Longitud de Vías de Explotación No Electrificadas Troncales y Ramales (vía principal) (km)]]+Roc_InfraMR[[#This Row],[A.04.1 -  Longitud de Vías de Explotación Electrificadas Troncales y Ramales (vía principal) (km)]]</f>
        <v>389.97</v>
      </c>
      <c r="O235" s="192">
        <f>+Roc_InfraMR[[#This Row],[Total Vías (excluido Auxiliares)]]</f>
        <v>389.97</v>
      </c>
      <c r="P235" s="1">
        <v>61</v>
      </c>
      <c r="Q235" s="1">
        <v>5</v>
      </c>
      <c r="R235" s="1">
        <v>3</v>
      </c>
      <c r="S235" s="194">
        <f t="shared" si="28"/>
        <v>69</v>
      </c>
      <c r="T235" s="194">
        <v>69</v>
      </c>
      <c r="U235" s="1">
        <v>60</v>
      </c>
      <c r="V235" s="1">
        <v>68</v>
      </c>
      <c r="W235" s="1">
        <v>10</v>
      </c>
      <c r="X235" s="1">
        <v>23</v>
      </c>
      <c r="Y235" s="1">
        <v>0</v>
      </c>
      <c r="Z235" s="196">
        <f t="shared" si="29"/>
        <v>161</v>
      </c>
      <c r="AA235" s="1">
        <v>62</v>
      </c>
      <c r="AB235" s="1">
        <v>26</v>
      </c>
      <c r="AC235" s="1">
        <v>161</v>
      </c>
      <c r="AD235" s="196">
        <f t="shared" si="30"/>
        <v>249</v>
      </c>
      <c r="AE235" s="1">
        <v>23</v>
      </c>
      <c r="AF235" s="1">
        <v>29</v>
      </c>
      <c r="AG235" s="1">
        <v>132</v>
      </c>
      <c r="AH235" s="196">
        <f t="shared" si="31"/>
        <v>184</v>
      </c>
      <c r="AI235" s="10">
        <v>60.414999999999999</v>
      </c>
      <c r="AJ235" s="10">
        <v>0</v>
      </c>
      <c r="AK235" s="10">
        <v>166.46899999999999</v>
      </c>
      <c r="AL235" s="222">
        <f t="shared" si="32"/>
        <v>226.88399999999999</v>
      </c>
      <c r="AM235" s="1">
        <v>3</v>
      </c>
      <c r="AN235" s="1">
        <v>8</v>
      </c>
      <c r="AO235" s="1">
        <v>29</v>
      </c>
      <c r="AP235" s="200">
        <f t="shared" si="33"/>
        <v>40</v>
      </c>
      <c r="AQ235" s="1">
        <v>113</v>
      </c>
      <c r="AR235" s="1">
        <v>58</v>
      </c>
      <c r="AS235" s="1">
        <v>39</v>
      </c>
      <c r="AT235" s="200">
        <f>+Roc_InfraMR[[#This Row],[B.02.3 - Parque de Coches Eléctricos Motrices Tipo R]]+Roc_InfraMR[[#This Row],[B.02.2 - Parque de Coches Eléctricos Motrices Remolcados Tipo R]]+Roc_InfraMR[[#This Row],[B.02.1 - Parque de Coches Eléctricos Motrices]]</f>
        <v>210</v>
      </c>
      <c r="AU235" s="1">
        <v>0</v>
      </c>
      <c r="AV235" s="1">
        <v>0</v>
      </c>
      <c r="AW235" s="1">
        <v>0</v>
      </c>
      <c r="AX235" s="200">
        <f>+SUM(Roc_InfraMR[[#This Row],[B.03.1 - Parque de Coches Motores Motrices Remolcados]:[B.03.3 - Parque de Coches Motores Motrices Cabina]])</f>
        <v>0</v>
      </c>
      <c r="AY235" s="1">
        <v>158</v>
      </c>
      <c r="AZ235" s="1">
        <v>52</v>
      </c>
      <c r="BA235" s="1">
        <v>15</v>
      </c>
      <c r="BB235" s="1">
        <v>0</v>
      </c>
      <c r="BC235" s="200">
        <f>SUM(AY235:BB235)</f>
        <v>225</v>
      </c>
      <c r="BD235" s="356">
        <v>102</v>
      </c>
      <c r="BE235" s="1">
        <v>0</v>
      </c>
      <c r="BF235" s="1">
        <v>20</v>
      </c>
      <c r="BG235" s="235">
        <v>1676</v>
      </c>
    </row>
    <row r="236" spans="1:59">
      <c r="A236" s="1">
        <v>2012</v>
      </c>
      <c r="B236" s="1" t="s">
        <v>67</v>
      </c>
      <c r="C236" s="10">
        <v>0</v>
      </c>
      <c r="D236" s="10">
        <v>138.45500000000001</v>
      </c>
      <c r="E236" s="10">
        <v>0</v>
      </c>
      <c r="F236" s="10">
        <v>56.53</v>
      </c>
      <c r="G236" s="192">
        <f t="shared" si="27"/>
        <v>194.98500000000001</v>
      </c>
      <c r="H236" s="192">
        <f>+Roc_InfraMR[[#This Row],[Total Líneas de Explotación ]]</f>
        <v>194.98500000000001</v>
      </c>
      <c r="I236" s="192">
        <v>392.76900000000001</v>
      </c>
      <c r="J236" s="10">
        <f>+Roc_InfraMR[[#This Row],[A.01.2 -  Longitud de Líneas de Explotación No Electrificadas Vía Doble o Múltiple (km)]]*2+Roc_InfraMR[[#This Row],[A.01.1 -  Longitud de Líneas de Explotación No Electrificadas Vía Simple (km)]]</f>
        <v>276.91000000000003</v>
      </c>
      <c r="K236" s="10">
        <v>0</v>
      </c>
      <c r="L236" s="10">
        <f>+Roc_InfraMR[[#This Row],[A.02.2 -  Longitud de Líneas de Explotación Electrificadas Vía Doble o Múltiple (km)]]*2</f>
        <v>113.06</v>
      </c>
      <c r="M236" s="10">
        <v>0</v>
      </c>
      <c r="N236" s="192">
        <f>+Roc_InfraMR[[#This Row],[A.03.1 -  Longitud de Vías de Explotación No Electrificadas Troncales y Ramales (vía principal) (km)]]+Roc_InfraMR[[#This Row],[A.04.1 -  Longitud de Vías de Explotación Electrificadas Troncales y Ramales (vía principal) (km)]]</f>
        <v>389.97</v>
      </c>
      <c r="O236" s="192">
        <f>+Roc_InfraMR[[#This Row],[Total Vías (excluido Auxiliares)]]</f>
        <v>389.97</v>
      </c>
      <c r="P236" s="1">
        <v>61</v>
      </c>
      <c r="Q236" s="1">
        <v>5</v>
      </c>
      <c r="R236" s="1">
        <v>3</v>
      </c>
      <c r="S236" s="194">
        <f t="shared" si="28"/>
        <v>69</v>
      </c>
      <c r="T236" s="194">
        <v>69</v>
      </c>
      <c r="U236" s="1">
        <v>60</v>
      </c>
      <c r="V236" s="1">
        <v>68</v>
      </c>
      <c r="W236" s="1">
        <v>10</v>
      </c>
      <c r="X236" s="1">
        <v>23</v>
      </c>
      <c r="Y236" s="1">
        <v>0</v>
      </c>
      <c r="Z236" s="196">
        <f t="shared" si="29"/>
        <v>161</v>
      </c>
      <c r="AA236" s="1">
        <v>62</v>
      </c>
      <c r="AB236" s="1">
        <v>26</v>
      </c>
      <c r="AC236" s="1">
        <v>161</v>
      </c>
      <c r="AD236" s="196">
        <f t="shared" si="30"/>
        <v>249</v>
      </c>
      <c r="AE236" s="1">
        <v>23</v>
      </c>
      <c r="AF236" s="1">
        <v>29</v>
      </c>
      <c r="AG236" s="1">
        <v>132</v>
      </c>
      <c r="AH236" s="196">
        <f t="shared" si="31"/>
        <v>184</v>
      </c>
      <c r="AI236" s="10">
        <v>60.414999999999999</v>
      </c>
      <c r="AJ236" s="10">
        <v>0</v>
      </c>
      <c r="AK236" s="10">
        <v>166.46899999999999</v>
      </c>
      <c r="AL236" s="222">
        <f t="shared" si="32"/>
        <v>226.88399999999999</v>
      </c>
      <c r="AM236" s="1">
        <v>3</v>
      </c>
      <c r="AN236" s="1">
        <v>8</v>
      </c>
      <c r="AO236" s="1">
        <v>29</v>
      </c>
      <c r="AP236" s="200">
        <f t="shared" si="33"/>
        <v>40</v>
      </c>
      <c r="AQ236" s="1">
        <v>113</v>
      </c>
      <c r="AR236" s="1">
        <v>58</v>
      </c>
      <c r="AS236" s="1">
        <v>39</v>
      </c>
      <c r="AT236" s="200">
        <f>+Roc_InfraMR[[#This Row],[B.02.3 - Parque de Coches Eléctricos Motrices Tipo R]]+Roc_InfraMR[[#This Row],[B.02.2 - Parque de Coches Eléctricos Motrices Remolcados Tipo R]]+Roc_InfraMR[[#This Row],[B.02.1 - Parque de Coches Eléctricos Motrices]]</f>
        <v>210</v>
      </c>
      <c r="AU236" s="1">
        <v>0</v>
      </c>
      <c r="AV236" s="1">
        <v>0</v>
      </c>
      <c r="AW236" s="1">
        <v>0</v>
      </c>
      <c r="AX236" s="200">
        <f>+SUM(Roc_InfraMR[[#This Row],[B.03.1 - Parque de Coches Motores Motrices Remolcados]:[B.03.3 - Parque de Coches Motores Motrices Cabina]])</f>
        <v>0</v>
      </c>
      <c r="AY236" s="1">
        <v>158</v>
      </c>
      <c r="AZ236" s="1">
        <v>52</v>
      </c>
      <c r="BA236" s="1">
        <v>15</v>
      </c>
      <c r="BB236" s="1">
        <v>0</v>
      </c>
      <c r="BC236" s="200">
        <f>SUM(AY236:BB236)</f>
        <v>225</v>
      </c>
      <c r="BD236" s="356">
        <v>102</v>
      </c>
      <c r="BE236" s="1">
        <v>0</v>
      </c>
      <c r="BF236" s="1">
        <v>20</v>
      </c>
      <c r="BG236" s="235">
        <v>1676</v>
      </c>
    </row>
    <row r="237" spans="1:59">
      <c r="A237" s="1">
        <v>2012</v>
      </c>
      <c r="B237" s="1" t="s">
        <v>68</v>
      </c>
      <c r="C237" s="10">
        <v>0</v>
      </c>
      <c r="D237" s="10">
        <v>138.45500000000001</v>
      </c>
      <c r="E237" s="10">
        <v>0</v>
      </c>
      <c r="F237" s="10">
        <v>56.53</v>
      </c>
      <c r="G237" s="192">
        <f t="shared" si="27"/>
        <v>194.98500000000001</v>
      </c>
      <c r="H237" s="192">
        <f>+Roc_InfraMR[[#This Row],[Total Líneas de Explotación ]]</f>
        <v>194.98500000000001</v>
      </c>
      <c r="I237" s="192">
        <v>392.76900000000001</v>
      </c>
      <c r="J237" s="10">
        <f>+Roc_InfraMR[[#This Row],[A.01.2 -  Longitud de Líneas de Explotación No Electrificadas Vía Doble o Múltiple (km)]]*2+Roc_InfraMR[[#This Row],[A.01.1 -  Longitud de Líneas de Explotación No Electrificadas Vía Simple (km)]]</f>
        <v>276.91000000000003</v>
      </c>
      <c r="K237" s="10">
        <v>0</v>
      </c>
      <c r="L237" s="10">
        <f>+Roc_InfraMR[[#This Row],[A.02.2 -  Longitud de Líneas de Explotación Electrificadas Vía Doble o Múltiple (km)]]*2</f>
        <v>113.06</v>
      </c>
      <c r="M237" s="10">
        <v>0</v>
      </c>
      <c r="N237" s="192">
        <f>+Roc_InfraMR[[#This Row],[A.03.1 -  Longitud de Vías de Explotación No Electrificadas Troncales y Ramales (vía principal) (km)]]+Roc_InfraMR[[#This Row],[A.04.1 -  Longitud de Vías de Explotación Electrificadas Troncales y Ramales (vía principal) (km)]]</f>
        <v>389.97</v>
      </c>
      <c r="O237" s="192">
        <f>+Roc_InfraMR[[#This Row],[Total Vías (excluido Auxiliares)]]</f>
        <v>389.97</v>
      </c>
      <c r="P237" s="1">
        <v>61</v>
      </c>
      <c r="Q237" s="1">
        <v>5</v>
      </c>
      <c r="R237" s="1">
        <v>3</v>
      </c>
      <c r="S237" s="194">
        <f t="shared" si="28"/>
        <v>69</v>
      </c>
      <c r="T237" s="194">
        <v>69</v>
      </c>
      <c r="U237" s="1">
        <v>60</v>
      </c>
      <c r="V237" s="1">
        <v>68</v>
      </c>
      <c r="W237" s="1">
        <v>10</v>
      </c>
      <c r="X237" s="1">
        <v>23</v>
      </c>
      <c r="Y237" s="1">
        <v>0</v>
      </c>
      <c r="Z237" s="196">
        <f t="shared" si="29"/>
        <v>161</v>
      </c>
      <c r="AA237" s="1">
        <v>62</v>
      </c>
      <c r="AB237" s="1">
        <v>26</v>
      </c>
      <c r="AC237" s="1">
        <v>161</v>
      </c>
      <c r="AD237" s="196">
        <f t="shared" si="30"/>
        <v>249</v>
      </c>
      <c r="AE237" s="1">
        <v>23</v>
      </c>
      <c r="AF237" s="1">
        <v>29</v>
      </c>
      <c r="AG237" s="1">
        <v>132</v>
      </c>
      <c r="AH237" s="196">
        <f t="shared" si="31"/>
        <v>184</v>
      </c>
      <c r="AI237" s="10">
        <v>60.414999999999999</v>
      </c>
      <c r="AJ237" s="10">
        <v>0</v>
      </c>
      <c r="AK237" s="10">
        <v>166.46899999999999</v>
      </c>
      <c r="AL237" s="222">
        <f t="shared" si="32"/>
        <v>226.88399999999999</v>
      </c>
      <c r="AM237" s="1">
        <v>3</v>
      </c>
      <c r="AN237" s="1">
        <v>8</v>
      </c>
      <c r="AO237" s="1">
        <v>29</v>
      </c>
      <c r="AP237" s="200">
        <f t="shared" si="33"/>
        <v>40</v>
      </c>
      <c r="AQ237" s="1">
        <v>113</v>
      </c>
      <c r="AR237" s="1">
        <v>58</v>
      </c>
      <c r="AS237" s="1">
        <v>39</v>
      </c>
      <c r="AT237" s="200">
        <f>+Roc_InfraMR[[#This Row],[B.02.3 - Parque de Coches Eléctricos Motrices Tipo R]]+Roc_InfraMR[[#This Row],[B.02.2 - Parque de Coches Eléctricos Motrices Remolcados Tipo R]]+Roc_InfraMR[[#This Row],[B.02.1 - Parque de Coches Eléctricos Motrices]]</f>
        <v>210</v>
      </c>
      <c r="AU237" s="1">
        <v>0</v>
      </c>
      <c r="AV237" s="1">
        <v>0</v>
      </c>
      <c r="AW237" s="1">
        <v>0</v>
      </c>
      <c r="AX237" s="200">
        <f>+SUM(Roc_InfraMR[[#This Row],[B.03.1 - Parque de Coches Motores Motrices Remolcados]:[B.03.3 - Parque de Coches Motores Motrices Cabina]])</f>
        <v>0</v>
      </c>
      <c r="AY237" s="1">
        <v>158</v>
      </c>
      <c r="AZ237" s="1">
        <v>52</v>
      </c>
      <c r="BA237" s="1">
        <v>15</v>
      </c>
      <c r="BB237" s="1">
        <v>0</v>
      </c>
      <c r="BC237" s="200">
        <f>SUM(AY237:BB237)</f>
        <v>225</v>
      </c>
      <c r="BD237" s="356">
        <v>102</v>
      </c>
      <c r="BE237" s="1">
        <v>0</v>
      </c>
      <c r="BF237" s="1">
        <v>20</v>
      </c>
      <c r="BG237" s="235">
        <v>1676</v>
      </c>
    </row>
    <row r="238" spans="1:59">
      <c r="A238" s="1">
        <v>2012</v>
      </c>
      <c r="B238" s="1" t="s">
        <v>69</v>
      </c>
      <c r="C238" s="10">
        <v>0</v>
      </c>
      <c r="D238" s="10">
        <v>138.45500000000001</v>
      </c>
      <c r="E238" s="10">
        <v>0</v>
      </c>
      <c r="F238" s="10">
        <v>56.53</v>
      </c>
      <c r="G238" s="192">
        <f t="shared" si="27"/>
        <v>194.98500000000001</v>
      </c>
      <c r="H238" s="192">
        <f>+Roc_InfraMR[[#This Row],[Total Líneas de Explotación ]]</f>
        <v>194.98500000000001</v>
      </c>
      <c r="I238" s="192">
        <v>392.76900000000001</v>
      </c>
      <c r="J238" s="10">
        <f>+Roc_InfraMR[[#This Row],[A.01.2 -  Longitud de Líneas de Explotación No Electrificadas Vía Doble o Múltiple (km)]]*2+Roc_InfraMR[[#This Row],[A.01.1 -  Longitud de Líneas de Explotación No Electrificadas Vía Simple (km)]]</f>
        <v>276.91000000000003</v>
      </c>
      <c r="K238" s="10">
        <v>0</v>
      </c>
      <c r="L238" s="10">
        <f>+Roc_InfraMR[[#This Row],[A.02.2 -  Longitud de Líneas de Explotación Electrificadas Vía Doble o Múltiple (km)]]*2</f>
        <v>113.06</v>
      </c>
      <c r="M238" s="10">
        <v>0</v>
      </c>
      <c r="N238" s="192">
        <f>+Roc_InfraMR[[#This Row],[A.03.1 -  Longitud de Vías de Explotación No Electrificadas Troncales y Ramales (vía principal) (km)]]+Roc_InfraMR[[#This Row],[A.04.1 -  Longitud de Vías de Explotación Electrificadas Troncales y Ramales (vía principal) (km)]]</f>
        <v>389.97</v>
      </c>
      <c r="O238" s="192">
        <f>+Roc_InfraMR[[#This Row],[Total Vías (excluido Auxiliares)]]</f>
        <v>389.97</v>
      </c>
      <c r="P238" s="1">
        <v>61</v>
      </c>
      <c r="Q238" s="1">
        <v>5</v>
      </c>
      <c r="R238" s="1">
        <v>3</v>
      </c>
      <c r="S238" s="194">
        <f t="shared" si="28"/>
        <v>69</v>
      </c>
      <c r="T238" s="194">
        <v>69</v>
      </c>
      <c r="U238" s="1">
        <v>60</v>
      </c>
      <c r="V238" s="1">
        <v>68</v>
      </c>
      <c r="W238" s="1">
        <v>10</v>
      </c>
      <c r="X238" s="1">
        <v>23</v>
      </c>
      <c r="Y238" s="1">
        <v>0</v>
      </c>
      <c r="Z238" s="196">
        <f t="shared" si="29"/>
        <v>161</v>
      </c>
      <c r="AA238" s="1">
        <v>62</v>
      </c>
      <c r="AB238" s="1">
        <v>26</v>
      </c>
      <c r="AC238" s="1">
        <v>161</v>
      </c>
      <c r="AD238" s="196">
        <f t="shared" si="30"/>
        <v>249</v>
      </c>
      <c r="AE238" s="1">
        <v>23</v>
      </c>
      <c r="AF238" s="1">
        <v>29</v>
      </c>
      <c r="AG238" s="1">
        <v>132</v>
      </c>
      <c r="AH238" s="196">
        <f t="shared" si="31"/>
        <v>184</v>
      </c>
      <c r="AI238" s="10">
        <v>60.414999999999999</v>
      </c>
      <c r="AJ238" s="10">
        <v>0</v>
      </c>
      <c r="AK238" s="10">
        <v>166.46899999999999</v>
      </c>
      <c r="AL238" s="222">
        <f t="shared" si="32"/>
        <v>226.88399999999999</v>
      </c>
      <c r="AM238" s="1">
        <v>3</v>
      </c>
      <c r="AN238" s="1">
        <v>8</v>
      </c>
      <c r="AO238" s="1">
        <v>29</v>
      </c>
      <c r="AP238" s="200">
        <f t="shared" si="33"/>
        <v>40</v>
      </c>
      <c r="AQ238" s="1">
        <v>113</v>
      </c>
      <c r="AR238" s="1">
        <v>58</v>
      </c>
      <c r="AS238" s="1">
        <v>39</v>
      </c>
      <c r="AT238" s="200">
        <f>+Roc_InfraMR[[#This Row],[B.02.3 - Parque de Coches Eléctricos Motrices Tipo R]]+Roc_InfraMR[[#This Row],[B.02.2 - Parque de Coches Eléctricos Motrices Remolcados Tipo R]]+Roc_InfraMR[[#This Row],[B.02.1 - Parque de Coches Eléctricos Motrices]]</f>
        <v>210</v>
      </c>
      <c r="AU238" s="1">
        <v>0</v>
      </c>
      <c r="AV238" s="1">
        <v>0</v>
      </c>
      <c r="AW238" s="1">
        <v>0</v>
      </c>
      <c r="AX238" s="200">
        <f>+SUM(Roc_InfraMR[[#This Row],[B.03.1 - Parque de Coches Motores Motrices Remolcados]:[B.03.3 - Parque de Coches Motores Motrices Cabina]])</f>
        <v>0</v>
      </c>
      <c r="AY238" s="1">
        <v>158</v>
      </c>
      <c r="AZ238" s="1">
        <v>52</v>
      </c>
      <c r="BA238" s="1">
        <v>15</v>
      </c>
      <c r="BB238" s="1">
        <v>0</v>
      </c>
      <c r="BC238" s="200">
        <f>SUM(AY238:BB238)</f>
        <v>225</v>
      </c>
      <c r="BD238" s="356">
        <v>102</v>
      </c>
      <c r="BE238" s="1">
        <v>0</v>
      </c>
      <c r="BF238" s="1">
        <v>20</v>
      </c>
      <c r="BG238" s="235">
        <v>1676</v>
      </c>
    </row>
    <row r="239" spans="1:59">
      <c r="A239" s="1">
        <v>2012</v>
      </c>
      <c r="B239" s="1" t="s">
        <v>70</v>
      </c>
      <c r="C239" s="10">
        <v>0</v>
      </c>
      <c r="D239" s="10">
        <v>138.45500000000001</v>
      </c>
      <c r="E239" s="10">
        <v>0</v>
      </c>
      <c r="F239" s="10">
        <v>56.53</v>
      </c>
      <c r="G239" s="192">
        <f t="shared" si="27"/>
        <v>194.98500000000001</v>
      </c>
      <c r="H239" s="192">
        <f>+Roc_InfraMR[[#This Row],[Total Líneas de Explotación ]]</f>
        <v>194.98500000000001</v>
      </c>
      <c r="I239" s="192">
        <v>392.76900000000001</v>
      </c>
      <c r="J239" s="10">
        <f>+Roc_InfraMR[[#This Row],[A.01.2 -  Longitud de Líneas de Explotación No Electrificadas Vía Doble o Múltiple (km)]]*2+Roc_InfraMR[[#This Row],[A.01.1 -  Longitud de Líneas de Explotación No Electrificadas Vía Simple (km)]]</f>
        <v>276.91000000000003</v>
      </c>
      <c r="K239" s="10">
        <v>0</v>
      </c>
      <c r="L239" s="10">
        <f>+Roc_InfraMR[[#This Row],[A.02.2 -  Longitud de Líneas de Explotación Electrificadas Vía Doble o Múltiple (km)]]*2</f>
        <v>113.06</v>
      </c>
      <c r="M239" s="10">
        <v>0</v>
      </c>
      <c r="N239" s="192">
        <f>+Roc_InfraMR[[#This Row],[A.03.1 -  Longitud de Vías de Explotación No Electrificadas Troncales y Ramales (vía principal) (km)]]+Roc_InfraMR[[#This Row],[A.04.1 -  Longitud de Vías de Explotación Electrificadas Troncales y Ramales (vía principal) (km)]]</f>
        <v>389.97</v>
      </c>
      <c r="O239" s="192">
        <f>+Roc_InfraMR[[#This Row],[Total Vías (excluido Auxiliares)]]</f>
        <v>389.97</v>
      </c>
      <c r="P239" s="1">
        <v>61</v>
      </c>
      <c r="Q239" s="1">
        <v>5</v>
      </c>
      <c r="R239" s="1">
        <v>3</v>
      </c>
      <c r="S239" s="194">
        <f t="shared" si="28"/>
        <v>69</v>
      </c>
      <c r="T239" s="194">
        <v>69</v>
      </c>
      <c r="U239" s="1">
        <v>60</v>
      </c>
      <c r="V239" s="1">
        <v>68</v>
      </c>
      <c r="W239" s="1">
        <v>10</v>
      </c>
      <c r="X239" s="1">
        <v>23</v>
      </c>
      <c r="Y239" s="1">
        <v>0</v>
      </c>
      <c r="Z239" s="196">
        <f t="shared" si="29"/>
        <v>161</v>
      </c>
      <c r="AA239" s="1">
        <v>62</v>
      </c>
      <c r="AB239" s="1">
        <v>26</v>
      </c>
      <c r="AC239" s="1">
        <v>161</v>
      </c>
      <c r="AD239" s="196">
        <f t="shared" si="30"/>
        <v>249</v>
      </c>
      <c r="AE239" s="1">
        <v>23</v>
      </c>
      <c r="AF239" s="1">
        <v>29</v>
      </c>
      <c r="AG239" s="1">
        <v>132</v>
      </c>
      <c r="AH239" s="196">
        <f t="shared" si="31"/>
        <v>184</v>
      </c>
      <c r="AI239" s="10">
        <v>60.414999999999999</v>
      </c>
      <c r="AJ239" s="10">
        <v>0</v>
      </c>
      <c r="AK239" s="10">
        <v>166.46899999999999</v>
      </c>
      <c r="AL239" s="222">
        <f t="shared" si="32"/>
        <v>226.88399999999999</v>
      </c>
      <c r="AM239" s="1">
        <v>3</v>
      </c>
      <c r="AN239" s="1">
        <v>8</v>
      </c>
      <c r="AO239" s="1">
        <v>29</v>
      </c>
      <c r="AP239" s="200">
        <f t="shared" si="33"/>
        <v>40</v>
      </c>
      <c r="AQ239" s="1">
        <v>113</v>
      </c>
      <c r="AR239" s="1">
        <v>58</v>
      </c>
      <c r="AS239" s="1">
        <v>39</v>
      </c>
      <c r="AT239" s="200">
        <f>+Roc_InfraMR[[#This Row],[B.02.3 - Parque de Coches Eléctricos Motrices Tipo R]]+Roc_InfraMR[[#This Row],[B.02.2 - Parque de Coches Eléctricos Motrices Remolcados Tipo R]]+Roc_InfraMR[[#This Row],[B.02.1 - Parque de Coches Eléctricos Motrices]]</f>
        <v>210</v>
      </c>
      <c r="AU239" s="1">
        <v>0</v>
      </c>
      <c r="AV239" s="1">
        <v>0</v>
      </c>
      <c r="AW239" s="1">
        <v>0</v>
      </c>
      <c r="AX239" s="200">
        <f>+SUM(Roc_InfraMR[[#This Row],[B.03.1 - Parque de Coches Motores Motrices Remolcados]:[B.03.3 - Parque de Coches Motores Motrices Cabina]])</f>
        <v>0</v>
      </c>
      <c r="AY239" s="1">
        <v>158</v>
      </c>
      <c r="AZ239" s="1">
        <v>52</v>
      </c>
      <c r="BA239" s="1">
        <v>15</v>
      </c>
      <c r="BB239" s="1">
        <v>0</v>
      </c>
      <c r="BC239" s="200">
        <f>SUM(AY239:BB239)</f>
        <v>225</v>
      </c>
      <c r="BD239" s="356">
        <v>102</v>
      </c>
      <c r="BE239" s="1">
        <v>0</v>
      </c>
      <c r="BF239" s="1">
        <v>20</v>
      </c>
      <c r="BG239" s="235">
        <v>1676</v>
      </c>
    </row>
    <row r="240" spans="1:59">
      <c r="A240" s="1">
        <v>2012</v>
      </c>
      <c r="B240" s="1" t="s">
        <v>71</v>
      </c>
      <c r="C240" s="10">
        <v>0</v>
      </c>
      <c r="D240" s="10">
        <v>138.45500000000001</v>
      </c>
      <c r="E240" s="10">
        <v>0</v>
      </c>
      <c r="F240" s="10">
        <v>56.53</v>
      </c>
      <c r="G240" s="192">
        <f t="shared" si="27"/>
        <v>194.98500000000001</v>
      </c>
      <c r="H240" s="192">
        <f>+Roc_InfraMR[[#This Row],[Total Líneas de Explotación ]]</f>
        <v>194.98500000000001</v>
      </c>
      <c r="I240" s="192">
        <v>392.76900000000001</v>
      </c>
      <c r="J240" s="10">
        <f>+Roc_InfraMR[[#This Row],[A.01.2 -  Longitud de Líneas de Explotación No Electrificadas Vía Doble o Múltiple (km)]]*2+Roc_InfraMR[[#This Row],[A.01.1 -  Longitud de Líneas de Explotación No Electrificadas Vía Simple (km)]]</f>
        <v>276.91000000000003</v>
      </c>
      <c r="K240" s="10">
        <v>0</v>
      </c>
      <c r="L240" s="10">
        <f>+Roc_InfraMR[[#This Row],[A.02.2 -  Longitud de Líneas de Explotación Electrificadas Vía Doble o Múltiple (km)]]*2</f>
        <v>113.06</v>
      </c>
      <c r="M240" s="10">
        <v>0</v>
      </c>
      <c r="N240" s="192">
        <f>+Roc_InfraMR[[#This Row],[A.03.1 -  Longitud de Vías de Explotación No Electrificadas Troncales y Ramales (vía principal) (km)]]+Roc_InfraMR[[#This Row],[A.04.1 -  Longitud de Vías de Explotación Electrificadas Troncales y Ramales (vía principal) (km)]]</f>
        <v>389.97</v>
      </c>
      <c r="O240" s="192">
        <f>+Roc_InfraMR[[#This Row],[Total Vías (excluido Auxiliares)]]</f>
        <v>389.97</v>
      </c>
      <c r="P240" s="1">
        <v>61</v>
      </c>
      <c r="Q240" s="1">
        <v>5</v>
      </c>
      <c r="R240" s="1">
        <v>3</v>
      </c>
      <c r="S240" s="194">
        <f t="shared" si="28"/>
        <v>69</v>
      </c>
      <c r="T240" s="194">
        <v>69</v>
      </c>
      <c r="U240" s="1">
        <v>60</v>
      </c>
      <c r="V240" s="1">
        <v>68</v>
      </c>
      <c r="W240" s="1">
        <v>10</v>
      </c>
      <c r="X240" s="1">
        <v>23</v>
      </c>
      <c r="Y240" s="1">
        <v>0</v>
      </c>
      <c r="Z240" s="196">
        <f t="shared" si="29"/>
        <v>161</v>
      </c>
      <c r="AA240" s="1">
        <v>62</v>
      </c>
      <c r="AB240" s="1">
        <v>26</v>
      </c>
      <c r="AC240" s="1">
        <v>161</v>
      </c>
      <c r="AD240" s="196">
        <f t="shared" si="30"/>
        <v>249</v>
      </c>
      <c r="AE240" s="1">
        <v>23</v>
      </c>
      <c r="AF240" s="1">
        <v>29</v>
      </c>
      <c r="AG240" s="1">
        <v>132</v>
      </c>
      <c r="AH240" s="196">
        <f t="shared" si="31"/>
        <v>184</v>
      </c>
      <c r="AI240" s="10">
        <v>60.414999999999999</v>
      </c>
      <c r="AJ240" s="10">
        <v>0</v>
      </c>
      <c r="AK240" s="10">
        <v>166.46899999999999</v>
      </c>
      <c r="AL240" s="222">
        <f t="shared" si="32"/>
        <v>226.88399999999999</v>
      </c>
      <c r="AM240" s="1">
        <v>3</v>
      </c>
      <c r="AN240" s="1">
        <v>8</v>
      </c>
      <c r="AO240" s="1">
        <v>29</v>
      </c>
      <c r="AP240" s="200">
        <f t="shared" si="33"/>
        <v>40</v>
      </c>
      <c r="AQ240" s="1">
        <v>113</v>
      </c>
      <c r="AR240" s="1">
        <v>58</v>
      </c>
      <c r="AS240" s="1">
        <v>39</v>
      </c>
      <c r="AT240" s="200">
        <f>+Roc_InfraMR[[#This Row],[B.02.3 - Parque de Coches Eléctricos Motrices Tipo R]]+Roc_InfraMR[[#This Row],[B.02.2 - Parque de Coches Eléctricos Motrices Remolcados Tipo R]]+Roc_InfraMR[[#This Row],[B.02.1 - Parque de Coches Eléctricos Motrices]]</f>
        <v>210</v>
      </c>
      <c r="AU240" s="1">
        <v>0</v>
      </c>
      <c r="AV240" s="1">
        <v>0</v>
      </c>
      <c r="AW240" s="1">
        <v>0</v>
      </c>
      <c r="AX240" s="200">
        <f>+SUM(Roc_InfraMR[[#This Row],[B.03.1 - Parque de Coches Motores Motrices Remolcados]:[B.03.3 - Parque de Coches Motores Motrices Cabina]])</f>
        <v>0</v>
      </c>
      <c r="AY240" s="1">
        <v>158</v>
      </c>
      <c r="AZ240" s="1">
        <v>52</v>
      </c>
      <c r="BA240" s="1">
        <v>15</v>
      </c>
      <c r="BB240" s="1">
        <v>0</v>
      </c>
      <c r="BC240" s="200">
        <f>SUM(AY240:BB240)</f>
        <v>225</v>
      </c>
      <c r="BD240" s="356">
        <v>102</v>
      </c>
      <c r="BE240" s="1">
        <v>0</v>
      </c>
      <c r="BF240" s="1">
        <v>20</v>
      </c>
      <c r="BG240" s="235">
        <v>1676</v>
      </c>
    </row>
    <row r="241" spans="1:59">
      <c r="A241" s="1">
        <v>2012</v>
      </c>
      <c r="B241" s="1" t="s">
        <v>72</v>
      </c>
      <c r="C241" s="10">
        <v>0</v>
      </c>
      <c r="D241" s="10">
        <v>138.45500000000001</v>
      </c>
      <c r="E241" s="10">
        <v>0</v>
      </c>
      <c r="F241" s="10">
        <v>56.53</v>
      </c>
      <c r="G241" s="192">
        <f t="shared" si="27"/>
        <v>194.98500000000001</v>
      </c>
      <c r="H241" s="192">
        <f>+Roc_InfraMR[[#This Row],[Total Líneas de Explotación ]]</f>
        <v>194.98500000000001</v>
      </c>
      <c r="I241" s="192">
        <v>392.76900000000001</v>
      </c>
      <c r="J241" s="10">
        <f>+Roc_InfraMR[[#This Row],[A.01.2 -  Longitud de Líneas de Explotación No Electrificadas Vía Doble o Múltiple (km)]]*2+Roc_InfraMR[[#This Row],[A.01.1 -  Longitud de Líneas de Explotación No Electrificadas Vía Simple (km)]]</f>
        <v>276.91000000000003</v>
      </c>
      <c r="K241" s="10">
        <v>0</v>
      </c>
      <c r="L241" s="10">
        <f>+Roc_InfraMR[[#This Row],[A.02.2 -  Longitud de Líneas de Explotación Electrificadas Vía Doble o Múltiple (km)]]*2</f>
        <v>113.06</v>
      </c>
      <c r="M241" s="10">
        <v>0</v>
      </c>
      <c r="N241" s="192">
        <f>+Roc_InfraMR[[#This Row],[A.03.1 -  Longitud de Vías de Explotación No Electrificadas Troncales y Ramales (vía principal) (km)]]+Roc_InfraMR[[#This Row],[A.04.1 -  Longitud de Vías de Explotación Electrificadas Troncales y Ramales (vía principal) (km)]]</f>
        <v>389.97</v>
      </c>
      <c r="O241" s="192">
        <f>+Roc_InfraMR[[#This Row],[Total Vías (excluido Auxiliares)]]</f>
        <v>389.97</v>
      </c>
      <c r="P241" s="1">
        <v>61</v>
      </c>
      <c r="Q241" s="1">
        <v>5</v>
      </c>
      <c r="R241" s="1">
        <v>3</v>
      </c>
      <c r="S241" s="194">
        <f t="shared" si="28"/>
        <v>69</v>
      </c>
      <c r="T241" s="194">
        <v>69</v>
      </c>
      <c r="U241" s="1">
        <v>60</v>
      </c>
      <c r="V241" s="1">
        <v>68</v>
      </c>
      <c r="W241" s="1">
        <v>10</v>
      </c>
      <c r="X241" s="1">
        <v>23</v>
      </c>
      <c r="Y241" s="1">
        <v>0</v>
      </c>
      <c r="Z241" s="196">
        <f t="shared" si="29"/>
        <v>161</v>
      </c>
      <c r="AA241" s="1">
        <v>62</v>
      </c>
      <c r="AB241" s="1">
        <v>26</v>
      </c>
      <c r="AC241" s="1">
        <v>161</v>
      </c>
      <c r="AD241" s="196">
        <f t="shared" si="30"/>
        <v>249</v>
      </c>
      <c r="AE241" s="1">
        <v>23</v>
      </c>
      <c r="AF241" s="1">
        <v>29</v>
      </c>
      <c r="AG241" s="1">
        <v>132</v>
      </c>
      <c r="AH241" s="196">
        <f t="shared" si="31"/>
        <v>184</v>
      </c>
      <c r="AI241" s="10">
        <v>60.414999999999999</v>
      </c>
      <c r="AJ241" s="10">
        <v>0</v>
      </c>
      <c r="AK241" s="10">
        <v>166.46899999999999</v>
      </c>
      <c r="AL241" s="222">
        <f t="shared" si="32"/>
        <v>226.88399999999999</v>
      </c>
      <c r="AM241" s="1">
        <v>3</v>
      </c>
      <c r="AN241" s="1">
        <v>8</v>
      </c>
      <c r="AO241" s="1">
        <v>29</v>
      </c>
      <c r="AP241" s="200">
        <f t="shared" si="33"/>
        <v>40</v>
      </c>
      <c r="AQ241" s="1">
        <v>113</v>
      </c>
      <c r="AR241" s="1">
        <v>58</v>
      </c>
      <c r="AS241" s="1">
        <v>39</v>
      </c>
      <c r="AT241" s="200">
        <f>+Roc_InfraMR[[#This Row],[B.02.3 - Parque de Coches Eléctricos Motrices Tipo R]]+Roc_InfraMR[[#This Row],[B.02.2 - Parque de Coches Eléctricos Motrices Remolcados Tipo R]]+Roc_InfraMR[[#This Row],[B.02.1 - Parque de Coches Eléctricos Motrices]]</f>
        <v>210</v>
      </c>
      <c r="AU241" s="1">
        <v>0</v>
      </c>
      <c r="AV241" s="1">
        <v>0</v>
      </c>
      <c r="AW241" s="1">
        <v>0</v>
      </c>
      <c r="AX241" s="200">
        <f>+SUM(Roc_InfraMR[[#This Row],[B.03.1 - Parque de Coches Motores Motrices Remolcados]:[B.03.3 - Parque de Coches Motores Motrices Cabina]])</f>
        <v>0</v>
      </c>
      <c r="AY241" s="1">
        <v>158</v>
      </c>
      <c r="AZ241" s="1">
        <v>52</v>
      </c>
      <c r="BA241" s="1">
        <v>15</v>
      </c>
      <c r="BB241" s="1">
        <v>0</v>
      </c>
      <c r="BC241" s="200">
        <f>SUM(AY241:BB241)</f>
        <v>225</v>
      </c>
      <c r="BD241" s="356">
        <v>102</v>
      </c>
      <c r="BE241" s="1">
        <v>0</v>
      </c>
      <c r="BF241" s="1">
        <v>20</v>
      </c>
      <c r="BG241" s="235">
        <v>1676</v>
      </c>
    </row>
    <row r="242" spans="1:59">
      <c r="A242" s="1">
        <v>2013</v>
      </c>
      <c r="B242" s="1" t="s">
        <v>61</v>
      </c>
      <c r="C242" s="10">
        <v>0</v>
      </c>
      <c r="D242" s="10">
        <v>138.45500000000001</v>
      </c>
      <c r="E242" s="10">
        <v>0</v>
      </c>
      <c r="F242" s="10">
        <v>56.53</v>
      </c>
      <c r="G242" s="192">
        <f t="shared" si="27"/>
        <v>194.98500000000001</v>
      </c>
      <c r="H242" s="192">
        <f>+Roc_InfraMR[[#This Row],[Total Líneas de Explotación ]]</f>
        <v>194.98500000000001</v>
      </c>
      <c r="I242" s="192">
        <v>392.76900000000001</v>
      </c>
      <c r="J242" s="10">
        <f>+Roc_InfraMR[[#This Row],[A.01.2 -  Longitud de Líneas de Explotación No Electrificadas Vía Doble o Múltiple (km)]]*2+Roc_InfraMR[[#This Row],[A.01.1 -  Longitud de Líneas de Explotación No Electrificadas Vía Simple (km)]]</f>
        <v>276.91000000000003</v>
      </c>
      <c r="K242" s="10">
        <v>0</v>
      </c>
      <c r="L242" s="10">
        <f>+Roc_InfraMR[[#This Row],[A.02.2 -  Longitud de Líneas de Explotación Electrificadas Vía Doble o Múltiple (km)]]*2</f>
        <v>113.06</v>
      </c>
      <c r="M242" s="10">
        <v>0</v>
      </c>
      <c r="N242" s="192">
        <f>+Roc_InfraMR[[#This Row],[A.03.1 -  Longitud de Vías de Explotación No Electrificadas Troncales y Ramales (vía principal) (km)]]+Roc_InfraMR[[#This Row],[A.04.1 -  Longitud de Vías de Explotación Electrificadas Troncales y Ramales (vía principal) (km)]]</f>
        <v>389.97</v>
      </c>
      <c r="O242" s="192">
        <f>+Roc_InfraMR[[#This Row],[Total Vías (excluido Auxiliares)]]</f>
        <v>389.97</v>
      </c>
      <c r="P242" s="1">
        <v>61</v>
      </c>
      <c r="Q242" s="1">
        <v>5</v>
      </c>
      <c r="R242" s="1">
        <v>3</v>
      </c>
      <c r="S242" s="194">
        <f t="shared" si="28"/>
        <v>69</v>
      </c>
      <c r="T242" s="194">
        <v>69</v>
      </c>
      <c r="U242" s="1">
        <v>60</v>
      </c>
      <c r="V242" s="1">
        <v>68</v>
      </c>
      <c r="W242" s="1">
        <v>10</v>
      </c>
      <c r="X242" s="1">
        <v>23</v>
      </c>
      <c r="Y242" s="1">
        <v>0</v>
      </c>
      <c r="Z242" s="196">
        <f t="shared" si="29"/>
        <v>161</v>
      </c>
      <c r="AA242" s="1">
        <v>62</v>
      </c>
      <c r="AB242" s="1">
        <v>26</v>
      </c>
      <c r="AC242" s="1">
        <v>161</v>
      </c>
      <c r="AD242" s="196">
        <f t="shared" si="30"/>
        <v>249</v>
      </c>
      <c r="AE242" s="1">
        <v>23</v>
      </c>
      <c r="AF242" s="1">
        <v>29</v>
      </c>
      <c r="AG242" s="1">
        <v>132</v>
      </c>
      <c r="AH242" s="196">
        <f t="shared" si="31"/>
        <v>184</v>
      </c>
      <c r="AI242" s="10">
        <v>60.414999999999999</v>
      </c>
      <c r="AJ242" s="10">
        <v>0</v>
      </c>
      <c r="AK242" s="10">
        <v>166.46899999999999</v>
      </c>
      <c r="AL242" s="222">
        <f t="shared" si="32"/>
        <v>226.88399999999999</v>
      </c>
      <c r="AM242" s="1">
        <v>3</v>
      </c>
      <c r="AN242" s="1">
        <v>8</v>
      </c>
      <c r="AO242" s="1">
        <v>29</v>
      </c>
      <c r="AP242" s="200">
        <f t="shared" si="33"/>
        <v>40</v>
      </c>
      <c r="AQ242" s="1">
        <v>113</v>
      </c>
      <c r="AR242" s="1">
        <v>58</v>
      </c>
      <c r="AS242" s="1">
        <v>39</v>
      </c>
      <c r="AT242" s="200">
        <f>+Roc_InfraMR[[#This Row],[B.02.3 - Parque de Coches Eléctricos Motrices Tipo R]]+Roc_InfraMR[[#This Row],[B.02.2 - Parque de Coches Eléctricos Motrices Remolcados Tipo R]]+Roc_InfraMR[[#This Row],[B.02.1 - Parque de Coches Eléctricos Motrices]]</f>
        <v>210</v>
      </c>
      <c r="AU242" s="1">
        <v>0</v>
      </c>
      <c r="AV242" s="1">
        <v>0</v>
      </c>
      <c r="AW242" s="1">
        <v>0</v>
      </c>
      <c r="AX242" s="200">
        <f>+SUM(Roc_InfraMR[[#This Row],[B.03.1 - Parque de Coches Motores Motrices Remolcados]:[B.03.3 - Parque de Coches Motores Motrices Cabina]])</f>
        <v>0</v>
      </c>
      <c r="AY242" s="1">
        <v>158</v>
      </c>
      <c r="AZ242" s="1">
        <v>52</v>
      </c>
      <c r="BA242" s="1">
        <v>15</v>
      </c>
      <c r="BB242" s="1">
        <v>0</v>
      </c>
      <c r="BC242" s="200">
        <f>SUM(AY242:BB242)</f>
        <v>225</v>
      </c>
      <c r="BD242" s="356">
        <v>102</v>
      </c>
      <c r="BE242" s="1">
        <v>0</v>
      </c>
      <c r="BF242" s="1">
        <v>20</v>
      </c>
      <c r="BG242" s="235">
        <v>1676</v>
      </c>
    </row>
    <row r="243" spans="1:59">
      <c r="A243" s="1">
        <v>2013</v>
      </c>
      <c r="B243" s="1" t="s">
        <v>62</v>
      </c>
      <c r="C243" s="10">
        <v>0</v>
      </c>
      <c r="D243" s="10">
        <v>138.45500000000001</v>
      </c>
      <c r="E243" s="10">
        <v>0</v>
      </c>
      <c r="F243" s="10">
        <v>56.53</v>
      </c>
      <c r="G243" s="192">
        <f t="shared" si="27"/>
        <v>194.98500000000001</v>
      </c>
      <c r="H243" s="192">
        <f>+Roc_InfraMR[[#This Row],[Total Líneas de Explotación ]]</f>
        <v>194.98500000000001</v>
      </c>
      <c r="I243" s="192">
        <v>392.76900000000001</v>
      </c>
      <c r="J243" s="10">
        <f>+Roc_InfraMR[[#This Row],[A.01.2 -  Longitud de Líneas de Explotación No Electrificadas Vía Doble o Múltiple (km)]]*2+Roc_InfraMR[[#This Row],[A.01.1 -  Longitud de Líneas de Explotación No Electrificadas Vía Simple (km)]]</f>
        <v>276.91000000000003</v>
      </c>
      <c r="K243" s="10">
        <v>0</v>
      </c>
      <c r="L243" s="10">
        <f>+Roc_InfraMR[[#This Row],[A.02.2 -  Longitud de Líneas de Explotación Electrificadas Vía Doble o Múltiple (km)]]*2</f>
        <v>113.06</v>
      </c>
      <c r="M243" s="10">
        <v>0</v>
      </c>
      <c r="N243" s="192">
        <f>+Roc_InfraMR[[#This Row],[A.03.1 -  Longitud de Vías de Explotación No Electrificadas Troncales y Ramales (vía principal) (km)]]+Roc_InfraMR[[#This Row],[A.04.1 -  Longitud de Vías de Explotación Electrificadas Troncales y Ramales (vía principal) (km)]]</f>
        <v>389.97</v>
      </c>
      <c r="O243" s="192">
        <f>+Roc_InfraMR[[#This Row],[Total Vías (excluido Auxiliares)]]</f>
        <v>389.97</v>
      </c>
      <c r="P243" s="1">
        <v>61</v>
      </c>
      <c r="Q243" s="1">
        <v>5</v>
      </c>
      <c r="R243" s="1">
        <v>3</v>
      </c>
      <c r="S243" s="194">
        <f t="shared" si="28"/>
        <v>69</v>
      </c>
      <c r="T243" s="194">
        <v>69</v>
      </c>
      <c r="U243" s="1">
        <v>60</v>
      </c>
      <c r="V243" s="1">
        <v>68</v>
      </c>
      <c r="W243" s="1">
        <v>10</v>
      </c>
      <c r="X243" s="1">
        <v>23</v>
      </c>
      <c r="Y243" s="1">
        <v>0</v>
      </c>
      <c r="Z243" s="196">
        <f t="shared" si="29"/>
        <v>161</v>
      </c>
      <c r="AA243" s="1">
        <v>62</v>
      </c>
      <c r="AB243" s="1">
        <v>26</v>
      </c>
      <c r="AC243" s="1">
        <v>161</v>
      </c>
      <c r="AD243" s="196">
        <f t="shared" si="30"/>
        <v>249</v>
      </c>
      <c r="AE243" s="1">
        <v>23</v>
      </c>
      <c r="AF243" s="1">
        <v>29</v>
      </c>
      <c r="AG243" s="1">
        <v>132</v>
      </c>
      <c r="AH243" s="196">
        <f t="shared" si="31"/>
        <v>184</v>
      </c>
      <c r="AI243" s="10">
        <v>60.414999999999999</v>
      </c>
      <c r="AJ243" s="10">
        <v>0</v>
      </c>
      <c r="AK243" s="10">
        <v>166.46899999999999</v>
      </c>
      <c r="AL243" s="222">
        <f t="shared" si="32"/>
        <v>226.88399999999999</v>
      </c>
      <c r="AM243" s="1">
        <v>3</v>
      </c>
      <c r="AN243" s="1">
        <v>8</v>
      </c>
      <c r="AO243" s="1">
        <v>29</v>
      </c>
      <c r="AP243" s="200">
        <f t="shared" si="33"/>
        <v>40</v>
      </c>
      <c r="AQ243" s="1">
        <v>113</v>
      </c>
      <c r="AR243" s="1">
        <v>58</v>
      </c>
      <c r="AS243" s="1">
        <v>39</v>
      </c>
      <c r="AT243" s="200">
        <f>+Roc_InfraMR[[#This Row],[B.02.3 - Parque de Coches Eléctricos Motrices Tipo R]]+Roc_InfraMR[[#This Row],[B.02.2 - Parque de Coches Eléctricos Motrices Remolcados Tipo R]]+Roc_InfraMR[[#This Row],[B.02.1 - Parque de Coches Eléctricos Motrices]]</f>
        <v>210</v>
      </c>
      <c r="AU243" s="1">
        <v>0</v>
      </c>
      <c r="AV243" s="1">
        <v>0</v>
      </c>
      <c r="AW243" s="1">
        <v>0</v>
      </c>
      <c r="AX243" s="200">
        <f>+SUM(Roc_InfraMR[[#This Row],[B.03.1 - Parque de Coches Motores Motrices Remolcados]:[B.03.3 - Parque de Coches Motores Motrices Cabina]])</f>
        <v>0</v>
      </c>
      <c r="AY243" s="1">
        <v>158</v>
      </c>
      <c r="AZ243" s="1">
        <v>52</v>
      </c>
      <c r="BA243" s="1">
        <v>15</v>
      </c>
      <c r="BB243" s="1">
        <v>0</v>
      </c>
      <c r="BC243" s="200">
        <f>SUM(AY243:BB243)</f>
        <v>225</v>
      </c>
      <c r="BD243" s="356">
        <v>102</v>
      </c>
      <c r="BE243" s="1">
        <v>0</v>
      </c>
      <c r="BF243" s="1">
        <v>20</v>
      </c>
      <c r="BG243" s="235">
        <v>1676</v>
      </c>
    </row>
    <row r="244" spans="1:59">
      <c r="A244" s="1">
        <v>2013</v>
      </c>
      <c r="B244" s="1" t="s">
        <v>63</v>
      </c>
      <c r="C244" s="10">
        <v>0</v>
      </c>
      <c r="D244" s="10">
        <v>138.45500000000001</v>
      </c>
      <c r="E244" s="10">
        <v>0</v>
      </c>
      <c r="F244" s="10">
        <v>56.53</v>
      </c>
      <c r="G244" s="192">
        <f t="shared" si="27"/>
        <v>194.98500000000001</v>
      </c>
      <c r="H244" s="192">
        <f>+Roc_InfraMR[[#This Row],[Total Líneas de Explotación ]]</f>
        <v>194.98500000000001</v>
      </c>
      <c r="I244" s="192">
        <v>392.76900000000001</v>
      </c>
      <c r="J244" s="10">
        <f>+Roc_InfraMR[[#This Row],[A.01.2 -  Longitud de Líneas de Explotación No Electrificadas Vía Doble o Múltiple (km)]]*2+Roc_InfraMR[[#This Row],[A.01.1 -  Longitud de Líneas de Explotación No Electrificadas Vía Simple (km)]]</f>
        <v>276.91000000000003</v>
      </c>
      <c r="K244" s="10">
        <v>0</v>
      </c>
      <c r="L244" s="10">
        <f>+Roc_InfraMR[[#This Row],[A.02.2 -  Longitud de Líneas de Explotación Electrificadas Vía Doble o Múltiple (km)]]*2</f>
        <v>113.06</v>
      </c>
      <c r="M244" s="10">
        <v>0</v>
      </c>
      <c r="N244" s="192">
        <f>+Roc_InfraMR[[#This Row],[A.03.1 -  Longitud de Vías de Explotación No Electrificadas Troncales y Ramales (vía principal) (km)]]+Roc_InfraMR[[#This Row],[A.04.1 -  Longitud de Vías de Explotación Electrificadas Troncales y Ramales (vía principal) (km)]]</f>
        <v>389.97</v>
      </c>
      <c r="O244" s="192">
        <f>+Roc_InfraMR[[#This Row],[Total Vías (excluido Auxiliares)]]</f>
        <v>389.97</v>
      </c>
      <c r="P244" s="1">
        <v>61</v>
      </c>
      <c r="Q244" s="1">
        <v>5</v>
      </c>
      <c r="R244" s="1">
        <v>3</v>
      </c>
      <c r="S244" s="194">
        <f t="shared" si="28"/>
        <v>69</v>
      </c>
      <c r="T244" s="194">
        <v>69</v>
      </c>
      <c r="U244" s="1">
        <v>60</v>
      </c>
      <c r="V244" s="1">
        <v>68</v>
      </c>
      <c r="W244" s="1">
        <v>10</v>
      </c>
      <c r="X244" s="1">
        <v>23</v>
      </c>
      <c r="Y244" s="1">
        <v>0</v>
      </c>
      <c r="Z244" s="196">
        <f t="shared" si="29"/>
        <v>161</v>
      </c>
      <c r="AA244" s="1">
        <v>62</v>
      </c>
      <c r="AB244" s="1">
        <v>26</v>
      </c>
      <c r="AC244" s="1">
        <v>161</v>
      </c>
      <c r="AD244" s="196">
        <f t="shared" si="30"/>
        <v>249</v>
      </c>
      <c r="AE244" s="1">
        <v>23</v>
      </c>
      <c r="AF244" s="1">
        <v>29</v>
      </c>
      <c r="AG244" s="1">
        <v>132</v>
      </c>
      <c r="AH244" s="196">
        <f t="shared" si="31"/>
        <v>184</v>
      </c>
      <c r="AI244" s="10">
        <v>60.414999999999999</v>
      </c>
      <c r="AJ244" s="10">
        <v>0</v>
      </c>
      <c r="AK244" s="10">
        <v>166.46899999999999</v>
      </c>
      <c r="AL244" s="222">
        <f t="shared" si="32"/>
        <v>226.88399999999999</v>
      </c>
      <c r="AM244" s="1">
        <v>3</v>
      </c>
      <c r="AN244" s="1">
        <v>8</v>
      </c>
      <c r="AO244" s="1">
        <v>29</v>
      </c>
      <c r="AP244" s="200">
        <f t="shared" si="33"/>
        <v>40</v>
      </c>
      <c r="AQ244" s="1">
        <v>113</v>
      </c>
      <c r="AR244" s="1">
        <v>58</v>
      </c>
      <c r="AS244" s="1">
        <v>39</v>
      </c>
      <c r="AT244" s="200">
        <f>+Roc_InfraMR[[#This Row],[B.02.3 - Parque de Coches Eléctricos Motrices Tipo R]]+Roc_InfraMR[[#This Row],[B.02.2 - Parque de Coches Eléctricos Motrices Remolcados Tipo R]]+Roc_InfraMR[[#This Row],[B.02.1 - Parque de Coches Eléctricos Motrices]]</f>
        <v>210</v>
      </c>
      <c r="AU244" s="1">
        <v>0</v>
      </c>
      <c r="AV244" s="1">
        <v>0</v>
      </c>
      <c r="AW244" s="1">
        <v>0</v>
      </c>
      <c r="AX244" s="200">
        <f>+SUM(Roc_InfraMR[[#This Row],[B.03.1 - Parque de Coches Motores Motrices Remolcados]:[B.03.3 - Parque de Coches Motores Motrices Cabina]])</f>
        <v>0</v>
      </c>
      <c r="AY244" s="1">
        <v>158</v>
      </c>
      <c r="AZ244" s="1">
        <v>52</v>
      </c>
      <c r="BA244" s="1">
        <v>15</v>
      </c>
      <c r="BB244" s="1">
        <v>0</v>
      </c>
      <c r="BC244" s="200">
        <f>SUM(AY244:BB244)</f>
        <v>225</v>
      </c>
      <c r="BD244" s="356">
        <v>102</v>
      </c>
      <c r="BE244" s="1">
        <v>0</v>
      </c>
      <c r="BF244" s="1">
        <v>20</v>
      </c>
      <c r="BG244" s="235">
        <v>1676</v>
      </c>
    </row>
    <row r="245" spans="1:59">
      <c r="A245" s="1">
        <v>2013</v>
      </c>
      <c r="B245" s="1" t="s">
        <v>64</v>
      </c>
      <c r="C245" s="10">
        <v>0</v>
      </c>
      <c r="D245" s="10">
        <v>138.45500000000001</v>
      </c>
      <c r="E245" s="10">
        <v>0</v>
      </c>
      <c r="F245" s="10">
        <v>56.53</v>
      </c>
      <c r="G245" s="192">
        <f t="shared" si="27"/>
        <v>194.98500000000001</v>
      </c>
      <c r="H245" s="192">
        <f>+Roc_InfraMR[[#This Row],[Total Líneas de Explotación ]]</f>
        <v>194.98500000000001</v>
      </c>
      <c r="I245" s="192">
        <v>392.76900000000001</v>
      </c>
      <c r="J245" s="10">
        <f>+Roc_InfraMR[[#This Row],[A.01.2 -  Longitud de Líneas de Explotación No Electrificadas Vía Doble o Múltiple (km)]]*2+Roc_InfraMR[[#This Row],[A.01.1 -  Longitud de Líneas de Explotación No Electrificadas Vía Simple (km)]]</f>
        <v>276.91000000000003</v>
      </c>
      <c r="K245" s="10">
        <v>0</v>
      </c>
      <c r="L245" s="10">
        <f>+Roc_InfraMR[[#This Row],[A.02.2 -  Longitud de Líneas de Explotación Electrificadas Vía Doble o Múltiple (km)]]*2</f>
        <v>113.06</v>
      </c>
      <c r="M245" s="10">
        <v>0</v>
      </c>
      <c r="N245" s="192">
        <f>+Roc_InfraMR[[#This Row],[A.03.1 -  Longitud de Vías de Explotación No Electrificadas Troncales y Ramales (vía principal) (km)]]+Roc_InfraMR[[#This Row],[A.04.1 -  Longitud de Vías de Explotación Electrificadas Troncales y Ramales (vía principal) (km)]]</f>
        <v>389.97</v>
      </c>
      <c r="O245" s="192">
        <f>+Roc_InfraMR[[#This Row],[Total Vías (excluido Auxiliares)]]</f>
        <v>389.97</v>
      </c>
      <c r="P245" s="1">
        <v>61</v>
      </c>
      <c r="Q245" s="1">
        <v>5</v>
      </c>
      <c r="R245" s="1">
        <v>3</v>
      </c>
      <c r="S245" s="194">
        <f t="shared" si="28"/>
        <v>69</v>
      </c>
      <c r="T245" s="194">
        <v>69</v>
      </c>
      <c r="U245" s="1">
        <v>60</v>
      </c>
      <c r="V245" s="1">
        <v>68</v>
      </c>
      <c r="W245" s="1">
        <v>10</v>
      </c>
      <c r="X245" s="1">
        <v>23</v>
      </c>
      <c r="Y245" s="1">
        <v>0</v>
      </c>
      <c r="Z245" s="196">
        <f t="shared" si="29"/>
        <v>161</v>
      </c>
      <c r="AA245" s="1">
        <v>62</v>
      </c>
      <c r="AB245" s="1">
        <v>26</v>
      </c>
      <c r="AC245" s="1">
        <v>161</v>
      </c>
      <c r="AD245" s="196">
        <f t="shared" si="30"/>
        <v>249</v>
      </c>
      <c r="AE245" s="1">
        <v>23</v>
      </c>
      <c r="AF245" s="1">
        <v>29</v>
      </c>
      <c r="AG245" s="1">
        <v>132</v>
      </c>
      <c r="AH245" s="196">
        <f t="shared" si="31"/>
        <v>184</v>
      </c>
      <c r="AI245" s="10">
        <v>60.414999999999999</v>
      </c>
      <c r="AJ245" s="10">
        <v>0</v>
      </c>
      <c r="AK245" s="10">
        <v>166.46899999999999</v>
      </c>
      <c r="AL245" s="222">
        <f t="shared" si="32"/>
        <v>226.88399999999999</v>
      </c>
      <c r="AM245" s="1">
        <v>3</v>
      </c>
      <c r="AN245" s="1">
        <v>8</v>
      </c>
      <c r="AO245" s="1">
        <v>29</v>
      </c>
      <c r="AP245" s="200">
        <f t="shared" si="33"/>
        <v>40</v>
      </c>
      <c r="AQ245" s="1">
        <v>113</v>
      </c>
      <c r="AR245" s="1">
        <v>58</v>
      </c>
      <c r="AS245" s="1">
        <v>39</v>
      </c>
      <c r="AT245" s="200">
        <f>+Roc_InfraMR[[#This Row],[B.02.3 - Parque de Coches Eléctricos Motrices Tipo R]]+Roc_InfraMR[[#This Row],[B.02.2 - Parque de Coches Eléctricos Motrices Remolcados Tipo R]]+Roc_InfraMR[[#This Row],[B.02.1 - Parque de Coches Eléctricos Motrices]]</f>
        <v>210</v>
      </c>
      <c r="AU245" s="1">
        <v>0</v>
      </c>
      <c r="AV245" s="1">
        <v>0</v>
      </c>
      <c r="AW245" s="1">
        <v>0</v>
      </c>
      <c r="AX245" s="200">
        <f>+SUM(Roc_InfraMR[[#This Row],[B.03.1 - Parque de Coches Motores Motrices Remolcados]:[B.03.3 - Parque de Coches Motores Motrices Cabina]])</f>
        <v>0</v>
      </c>
      <c r="AY245" s="1">
        <v>158</v>
      </c>
      <c r="AZ245" s="1">
        <v>52</v>
      </c>
      <c r="BA245" s="1">
        <v>15</v>
      </c>
      <c r="BB245" s="1">
        <v>0</v>
      </c>
      <c r="BC245" s="200">
        <f>SUM(AY245:BB245)</f>
        <v>225</v>
      </c>
      <c r="BD245" s="356">
        <v>102</v>
      </c>
      <c r="BE245" s="1">
        <v>0</v>
      </c>
      <c r="BF245" s="1">
        <v>20</v>
      </c>
      <c r="BG245" s="235">
        <v>1676</v>
      </c>
    </row>
    <row r="246" spans="1:59">
      <c r="A246" s="1">
        <v>2013</v>
      </c>
      <c r="B246" s="1" t="s">
        <v>65</v>
      </c>
      <c r="C246" s="10">
        <v>0</v>
      </c>
      <c r="D246" s="10">
        <v>138.45500000000001</v>
      </c>
      <c r="E246" s="10">
        <v>0</v>
      </c>
      <c r="F246" s="10">
        <v>56.53</v>
      </c>
      <c r="G246" s="192">
        <f t="shared" si="27"/>
        <v>194.98500000000001</v>
      </c>
      <c r="H246" s="192">
        <f>+Roc_InfraMR[[#This Row],[Total Líneas de Explotación ]]</f>
        <v>194.98500000000001</v>
      </c>
      <c r="I246" s="192">
        <v>392.76900000000001</v>
      </c>
      <c r="J246" s="10">
        <f>+Roc_InfraMR[[#This Row],[A.01.2 -  Longitud de Líneas de Explotación No Electrificadas Vía Doble o Múltiple (km)]]*2+Roc_InfraMR[[#This Row],[A.01.1 -  Longitud de Líneas de Explotación No Electrificadas Vía Simple (km)]]</f>
        <v>276.91000000000003</v>
      </c>
      <c r="K246" s="10">
        <v>0</v>
      </c>
      <c r="L246" s="10">
        <f>+Roc_InfraMR[[#This Row],[A.02.2 -  Longitud de Líneas de Explotación Electrificadas Vía Doble o Múltiple (km)]]*2</f>
        <v>113.06</v>
      </c>
      <c r="M246" s="10">
        <v>0</v>
      </c>
      <c r="N246" s="192">
        <f>+Roc_InfraMR[[#This Row],[A.03.1 -  Longitud de Vías de Explotación No Electrificadas Troncales y Ramales (vía principal) (km)]]+Roc_InfraMR[[#This Row],[A.04.1 -  Longitud de Vías de Explotación Electrificadas Troncales y Ramales (vía principal) (km)]]</f>
        <v>389.97</v>
      </c>
      <c r="O246" s="192">
        <f>+Roc_InfraMR[[#This Row],[Total Vías (excluido Auxiliares)]]</f>
        <v>389.97</v>
      </c>
      <c r="P246" s="1">
        <v>61</v>
      </c>
      <c r="Q246" s="1">
        <v>5</v>
      </c>
      <c r="R246" s="1">
        <v>3</v>
      </c>
      <c r="S246" s="194">
        <f t="shared" si="28"/>
        <v>69</v>
      </c>
      <c r="T246" s="194">
        <v>69</v>
      </c>
      <c r="U246" s="1">
        <v>60</v>
      </c>
      <c r="V246" s="1">
        <v>68</v>
      </c>
      <c r="W246" s="1">
        <v>10</v>
      </c>
      <c r="X246" s="1">
        <v>23</v>
      </c>
      <c r="Y246" s="1">
        <v>0</v>
      </c>
      <c r="Z246" s="196">
        <f t="shared" si="29"/>
        <v>161</v>
      </c>
      <c r="AA246" s="1">
        <v>62</v>
      </c>
      <c r="AB246" s="1">
        <v>26</v>
      </c>
      <c r="AC246" s="1">
        <v>161</v>
      </c>
      <c r="AD246" s="196">
        <f t="shared" si="30"/>
        <v>249</v>
      </c>
      <c r="AE246" s="1">
        <v>23</v>
      </c>
      <c r="AF246" s="1">
        <v>29</v>
      </c>
      <c r="AG246" s="1">
        <v>132</v>
      </c>
      <c r="AH246" s="196">
        <f t="shared" si="31"/>
        <v>184</v>
      </c>
      <c r="AI246" s="10">
        <v>60.414999999999999</v>
      </c>
      <c r="AJ246" s="10">
        <v>0</v>
      </c>
      <c r="AK246" s="10">
        <v>166.46899999999999</v>
      </c>
      <c r="AL246" s="222">
        <f t="shared" si="32"/>
        <v>226.88399999999999</v>
      </c>
      <c r="AM246" s="1">
        <v>3</v>
      </c>
      <c r="AN246" s="1">
        <v>8</v>
      </c>
      <c r="AO246" s="1">
        <v>29</v>
      </c>
      <c r="AP246" s="200">
        <f t="shared" si="33"/>
        <v>40</v>
      </c>
      <c r="AQ246" s="1">
        <v>113</v>
      </c>
      <c r="AR246" s="1">
        <v>58</v>
      </c>
      <c r="AS246" s="1">
        <v>39</v>
      </c>
      <c r="AT246" s="200">
        <f>+Roc_InfraMR[[#This Row],[B.02.3 - Parque de Coches Eléctricos Motrices Tipo R]]+Roc_InfraMR[[#This Row],[B.02.2 - Parque de Coches Eléctricos Motrices Remolcados Tipo R]]+Roc_InfraMR[[#This Row],[B.02.1 - Parque de Coches Eléctricos Motrices]]</f>
        <v>210</v>
      </c>
      <c r="AU246" s="1">
        <v>0</v>
      </c>
      <c r="AV246" s="1">
        <v>0</v>
      </c>
      <c r="AW246" s="1">
        <v>0</v>
      </c>
      <c r="AX246" s="200">
        <f>+SUM(Roc_InfraMR[[#This Row],[B.03.1 - Parque de Coches Motores Motrices Remolcados]:[B.03.3 - Parque de Coches Motores Motrices Cabina]])</f>
        <v>0</v>
      </c>
      <c r="AY246" s="1">
        <v>158</v>
      </c>
      <c r="AZ246" s="1">
        <v>52</v>
      </c>
      <c r="BA246" s="1">
        <v>15</v>
      </c>
      <c r="BB246" s="1">
        <v>0</v>
      </c>
      <c r="BC246" s="200">
        <f>SUM(AY246:BB246)</f>
        <v>225</v>
      </c>
      <c r="BD246" s="356">
        <v>102</v>
      </c>
      <c r="BE246" s="1">
        <v>0</v>
      </c>
      <c r="BF246" s="1">
        <v>20</v>
      </c>
      <c r="BG246" s="235">
        <v>1676</v>
      </c>
    </row>
    <row r="247" spans="1:59">
      <c r="A247" s="1">
        <v>2013</v>
      </c>
      <c r="B247" s="1" t="s">
        <v>66</v>
      </c>
      <c r="C247" s="10">
        <v>0</v>
      </c>
      <c r="D247" s="10">
        <v>138.45500000000001</v>
      </c>
      <c r="E247" s="10">
        <v>0</v>
      </c>
      <c r="F247" s="10">
        <v>56.53</v>
      </c>
      <c r="G247" s="192">
        <f t="shared" si="27"/>
        <v>194.98500000000001</v>
      </c>
      <c r="H247" s="192">
        <f>+Roc_InfraMR[[#This Row],[Total Líneas de Explotación ]]</f>
        <v>194.98500000000001</v>
      </c>
      <c r="I247" s="192">
        <v>392.76900000000001</v>
      </c>
      <c r="J247" s="10">
        <f>+Roc_InfraMR[[#This Row],[A.01.2 -  Longitud de Líneas de Explotación No Electrificadas Vía Doble o Múltiple (km)]]*2+Roc_InfraMR[[#This Row],[A.01.1 -  Longitud de Líneas de Explotación No Electrificadas Vía Simple (km)]]</f>
        <v>276.91000000000003</v>
      </c>
      <c r="K247" s="10">
        <v>0</v>
      </c>
      <c r="L247" s="10">
        <f>+Roc_InfraMR[[#This Row],[A.02.2 -  Longitud de Líneas de Explotación Electrificadas Vía Doble o Múltiple (km)]]*2</f>
        <v>113.06</v>
      </c>
      <c r="M247" s="10">
        <v>0</v>
      </c>
      <c r="N247" s="192">
        <f>+Roc_InfraMR[[#This Row],[A.03.1 -  Longitud de Vías de Explotación No Electrificadas Troncales y Ramales (vía principal) (km)]]+Roc_InfraMR[[#This Row],[A.04.1 -  Longitud de Vías de Explotación Electrificadas Troncales y Ramales (vía principal) (km)]]</f>
        <v>389.97</v>
      </c>
      <c r="O247" s="192">
        <f>+Roc_InfraMR[[#This Row],[Total Vías (excluido Auxiliares)]]</f>
        <v>389.97</v>
      </c>
      <c r="P247" s="1">
        <v>61</v>
      </c>
      <c r="Q247" s="1">
        <v>5</v>
      </c>
      <c r="R247" s="1">
        <v>3</v>
      </c>
      <c r="S247" s="194">
        <f t="shared" si="28"/>
        <v>69</v>
      </c>
      <c r="T247" s="194">
        <v>69</v>
      </c>
      <c r="U247" s="1">
        <v>60</v>
      </c>
      <c r="V247" s="1">
        <v>68</v>
      </c>
      <c r="W247" s="1">
        <v>10</v>
      </c>
      <c r="X247" s="1">
        <v>23</v>
      </c>
      <c r="Y247" s="1">
        <v>0</v>
      </c>
      <c r="Z247" s="196">
        <f t="shared" si="29"/>
        <v>161</v>
      </c>
      <c r="AA247" s="1">
        <v>62</v>
      </c>
      <c r="AB247" s="1">
        <v>26</v>
      </c>
      <c r="AC247" s="1">
        <v>161</v>
      </c>
      <c r="AD247" s="196">
        <f t="shared" si="30"/>
        <v>249</v>
      </c>
      <c r="AE247" s="1">
        <v>23</v>
      </c>
      <c r="AF247" s="1">
        <v>29</v>
      </c>
      <c r="AG247" s="1">
        <v>132</v>
      </c>
      <c r="AH247" s="196">
        <f t="shared" si="31"/>
        <v>184</v>
      </c>
      <c r="AI247" s="10">
        <v>60.414999999999999</v>
      </c>
      <c r="AJ247" s="10">
        <v>0</v>
      </c>
      <c r="AK247" s="10">
        <v>166.46899999999999</v>
      </c>
      <c r="AL247" s="222">
        <f t="shared" si="32"/>
        <v>226.88399999999999</v>
      </c>
      <c r="AM247" s="1">
        <v>3</v>
      </c>
      <c r="AN247" s="1">
        <v>8</v>
      </c>
      <c r="AO247" s="1">
        <v>29</v>
      </c>
      <c r="AP247" s="200">
        <f t="shared" si="33"/>
        <v>40</v>
      </c>
      <c r="AQ247" s="1">
        <v>113</v>
      </c>
      <c r="AR247" s="1">
        <v>58</v>
      </c>
      <c r="AS247" s="1">
        <v>39</v>
      </c>
      <c r="AT247" s="200">
        <f>+Roc_InfraMR[[#This Row],[B.02.3 - Parque de Coches Eléctricos Motrices Tipo R]]+Roc_InfraMR[[#This Row],[B.02.2 - Parque de Coches Eléctricos Motrices Remolcados Tipo R]]+Roc_InfraMR[[#This Row],[B.02.1 - Parque de Coches Eléctricos Motrices]]</f>
        <v>210</v>
      </c>
      <c r="AU247" s="1">
        <v>0</v>
      </c>
      <c r="AV247" s="1">
        <v>0</v>
      </c>
      <c r="AW247" s="1">
        <v>0</v>
      </c>
      <c r="AX247" s="200">
        <f>+SUM(Roc_InfraMR[[#This Row],[B.03.1 - Parque de Coches Motores Motrices Remolcados]:[B.03.3 - Parque de Coches Motores Motrices Cabina]])</f>
        <v>0</v>
      </c>
      <c r="AY247" s="1">
        <v>158</v>
      </c>
      <c r="AZ247" s="1">
        <v>52</v>
      </c>
      <c r="BA247" s="1">
        <v>15</v>
      </c>
      <c r="BB247" s="1">
        <v>0</v>
      </c>
      <c r="BC247" s="200">
        <f>SUM(AY247:BB247)</f>
        <v>225</v>
      </c>
      <c r="BD247" s="356">
        <v>102</v>
      </c>
      <c r="BE247" s="1">
        <v>0</v>
      </c>
      <c r="BF247" s="1">
        <v>20</v>
      </c>
      <c r="BG247" s="235">
        <v>1676</v>
      </c>
    </row>
    <row r="248" spans="1:59">
      <c r="A248" s="1">
        <v>2013</v>
      </c>
      <c r="B248" s="1" t="s">
        <v>67</v>
      </c>
      <c r="C248" s="10">
        <v>0</v>
      </c>
      <c r="D248" s="10">
        <v>138.45500000000001</v>
      </c>
      <c r="E248" s="10">
        <v>0</v>
      </c>
      <c r="F248" s="10">
        <v>56.53</v>
      </c>
      <c r="G248" s="192">
        <f t="shared" si="27"/>
        <v>194.98500000000001</v>
      </c>
      <c r="H248" s="192">
        <f>+Roc_InfraMR[[#This Row],[Total Líneas de Explotación ]]</f>
        <v>194.98500000000001</v>
      </c>
      <c r="I248" s="192">
        <v>392.76900000000001</v>
      </c>
      <c r="J248" s="10">
        <f>+Roc_InfraMR[[#This Row],[A.01.2 -  Longitud de Líneas de Explotación No Electrificadas Vía Doble o Múltiple (km)]]*2+Roc_InfraMR[[#This Row],[A.01.1 -  Longitud de Líneas de Explotación No Electrificadas Vía Simple (km)]]</f>
        <v>276.91000000000003</v>
      </c>
      <c r="K248" s="10">
        <v>0</v>
      </c>
      <c r="L248" s="10">
        <f>+Roc_InfraMR[[#This Row],[A.02.2 -  Longitud de Líneas de Explotación Electrificadas Vía Doble o Múltiple (km)]]*2</f>
        <v>113.06</v>
      </c>
      <c r="M248" s="10">
        <v>0</v>
      </c>
      <c r="N248" s="192">
        <f>+Roc_InfraMR[[#This Row],[A.03.1 -  Longitud de Vías de Explotación No Electrificadas Troncales y Ramales (vía principal) (km)]]+Roc_InfraMR[[#This Row],[A.04.1 -  Longitud de Vías de Explotación Electrificadas Troncales y Ramales (vía principal) (km)]]</f>
        <v>389.97</v>
      </c>
      <c r="O248" s="192">
        <f>+Roc_InfraMR[[#This Row],[Total Vías (excluido Auxiliares)]]</f>
        <v>389.97</v>
      </c>
      <c r="P248" s="1">
        <v>61</v>
      </c>
      <c r="Q248" s="1">
        <v>5</v>
      </c>
      <c r="R248" s="1">
        <v>3</v>
      </c>
      <c r="S248" s="194">
        <f t="shared" si="28"/>
        <v>69</v>
      </c>
      <c r="T248" s="194">
        <v>69</v>
      </c>
      <c r="U248" s="1">
        <v>60</v>
      </c>
      <c r="V248" s="1">
        <v>68</v>
      </c>
      <c r="W248" s="1">
        <v>10</v>
      </c>
      <c r="X248" s="1">
        <v>23</v>
      </c>
      <c r="Y248" s="1">
        <v>0</v>
      </c>
      <c r="Z248" s="196">
        <f t="shared" si="29"/>
        <v>161</v>
      </c>
      <c r="AA248" s="1">
        <v>62</v>
      </c>
      <c r="AB248" s="1">
        <v>26</v>
      </c>
      <c r="AC248" s="1">
        <v>161</v>
      </c>
      <c r="AD248" s="196">
        <f t="shared" si="30"/>
        <v>249</v>
      </c>
      <c r="AE248" s="1">
        <v>23</v>
      </c>
      <c r="AF248" s="1">
        <v>29</v>
      </c>
      <c r="AG248" s="1">
        <v>132</v>
      </c>
      <c r="AH248" s="196">
        <f t="shared" si="31"/>
        <v>184</v>
      </c>
      <c r="AI248" s="10">
        <v>60.414999999999999</v>
      </c>
      <c r="AJ248" s="10">
        <v>0</v>
      </c>
      <c r="AK248" s="10">
        <v>166.46899999999999</v>
      </c>
      <c r="AL248" s="222">
        <f t="shared" si="32"/>
        <v>226.88399999999999</v>
      </c>
      <c r="AM248" s="1">
        <v>3</v>
      </c>
      <c r="AN248" s="1">
        <v>8</v>
      </c>
      <c r="AO248" s="1">
        <v>29</v>
      </c>
      <c r="AP248" s="200">
        <f t="shared" si="33"/>
        <v>40</v>
      </c>
      <c r="AQ248" s="1">
        <v>113</v>
      </c>
      <c r="AR248" s="1">
        <v>58</v>
      </c>
      <c r="AS248" s="1">
        <v>39</v>
      </c>
      <c r="AT248" s="200">
        <f>+Roc_InfraMR[[#This Row],[B.02.3 - Parque de Coches Eléctricos Motrices Tipo R]]+Roc_InfraMR[[#This Row],[B.02.2 - Parque de Coches Eléctricos Motrices Remolcados Tipo R]]+Roc_InfraMR[[#This Row],[B.02.1 - Parque de Coches Eléctricos Motrices]]</f>
        <v>210</v>
      </c>
      <c r="AU248" s="1">
        <v>0</v>
      </c>
      <c r="AV248" s="1">
        <v>0</v>
      </c>
      <c r="AW248" s="1">
        <v>0</v>
      </c>
      <c r="AX248" s="200">
        <f>+SUM(Roc_InfraMR[[#This Row],[B.03.1 - Parque de Coches Motores Motrices Remolcados]:[B.03.3 - Parque de Coches Motores Motrices Cabina]])</f>
        <v>0</v>
      </c>
      <c r="AY248" s="1">
        <v>158</v>
      </c>
      <c r="AZ248" s="1">
        <v>52</v>
      </c>
      <c r="BA248" s="1">
        <v>15</v>
      </c>
      <c r="BB248" s="1">
        <v>0</v>
      </c>
      <c r="BC248" s="200">
        <f>SUM(AY248:BB248)</f>
        <v>225</v>
      </c>
      <c r="BD248" s="356">
        <v>102</v>
      </c>
      <c r="BE248" s="1">
        <v>0</v>
      </c>
      <c r="BF248" s="1">
        <v>20</v>
      </c>
      <c r="BG248" s="235">
        <v>1676</v>
      </c>
    </row>
    <row r="249" spans="1:59">
      <c r="A249" s="1">
        <v>2013</v>
      </c>
      <c r="B249" s="1" t="s">
        <v>68</v>
      </c>
      <c r="C249" s="10">
        <v>0</v>
      </c>
      <c r="D249" s="10">
        <v>138.45500000000001</v>
      </c>
      <c r="E249" s="10">
        <v>0</v>
      </c>
      <c r="F249" s="10">
        <v>56.53</v>
      </c>
      <c r="G249" s="192">
        <f t="shared" si="27"/>
        <v>194.98500000000001</v>
      </c>
      <c r="H249" s="192">
        <f>+Roc_InfraMR[[#This Row],[Total Líneas de Explotación ]]</f>
        <v>194.98500000000001</v>
      </c>
      <c r="I249" s="192">
        <v>392.76900000000001</v>
      </c>
      <c r="J249" s="10">
        <f>+Roc_InfraMR[[#This Row],[A.01.2 -  Longitud de Líneas de Explotación No Electrificadas Vía Doble o Múltiple (km)]]*2+Roc_InfraMR[[#This Row],[A.01.1 -  Longitud de Líneas de Explotación No Electrificadas Vía Simple (km)]]</f>
        <v>276.91000000000003</v>
      </c>
      <c r="K249" s="10">
        <v>0</v>
      </c>
      <c r="L249" s="10">
        <f>+Roc_InfraMR[[#This Row],[A.02.2 -  Longitud de Líneas de Explotación Electrificadas Vía Doble o Múltiple (km)]]*2</f>
        <v>113.06</v>
      </c>
      <c r="M249" s="10">
        <v>0</v>
      </c>
      <c r="N249" s="192">
        <f>+Roc_InfraMR[[#This Row],[A.03.1 -  Longitud de Vías de Explotación No Electrificadas Troncales y Ramales (vía principal) (km)]]+Roc_InfraMR[[#This Row],[A.04.1 -  Longitud de Vías de Explotación Electrificadas Troncales y Ramales (vía principal) (km)]]</f>
        <v>389.97</v>
      </c>
      <c r="O249" s="192">
        <f>+Roc_InfraMR[[#This Row],[Total Vías (excluido Auxiliares)]]</f>
        <v>389.97</v>
      </c>
      <c r="P249" s="1">
        <v>61</v>
      </c>
      <c r="Q249" s="1">
        <v>5</v>
      </c>
      <c r="R249" s="1">
        <v>3</v>
      </c>
      <c r="S249" s="194">
        <f t="shared" si="28"/>
        <v>69</v>
      </c>
      <c r="T249" s="194">
        <v>69</v>
      </c>
      <c r="U249" s="1">
        <v>60</v>
      </c>
      <c r="V249" s="1">
        <v>68</v>
      </c>
      <c r="W249" s="1">
        <v>10</v>
      </c>
      <c r="X249" s="1">
        <v>23</v>
      </c>
      <c r="Y249" s="1">
        <v>0</v>
      </c>
      <c r="Z249" s="196">
        <f t="shared" si="29"/>
        <v>161</v>
      </c>
      <c r="AA249" s="1">
        <v>62</v>
      </c>
      <c r="AB249" s="1">
        <v>26</v>
      </c>
      <c r="AC249" s="1">
        <v>161</v>
      </c>
      <c r="AD249" s="196">
        <f t="shared" si="30"/>
        <v>249</v>
      </c>
      <c r="AE249" s="1">
        <v>23</v>
      </c>
      <c r="AF249" s="1">
        <v>29</v>
      </c>
      <c r="AG249" s="1">
        <v>132</v>
      </c>
      <c r="AH249" s="196">
        <f t="shared" si="31"/>
        <v>184</v>
      </c>
      <c r="AI249" s="10">
        <v>60.414999999999999</v>
      </c>
      <c r="AJ249" s="10">
        <v>0</v>
      </c>
      <c r="AK249" s="10">
        <v>166.46899999999999</v>
      </c>
      <c r="AL249" s="222">
        <f t="shared" si="32"/>
        <v>226.88399999999999</v>
      </c>
      <c r="AM249" s="1">
        <v>3</v>
      </c>
      <c r="AN249" s="1">
        <v>8</v>
      </c>
      <c r="AO249" s="1">
        <v>29</v>
      </c>
      <c r="AP249" s="200">
        <f t="shared" si="33"/>
        <v>40</v>
      </c>
      <c r="AQ249" s="1">
        <v>113</v>
      </c>
      <c r="AR249" s="1">
        <v>58</v>
      </c>
      <c r="AS249" s="1">
        <v>39</v>
      </c>
      <c r="AT249" s="200">
        <f>+Roc_InfraMR[[#This Row],[B.02.3 - Parque de Coches Eléctricos Motrices Tipo R]]+Roc_InfraMR[[#This Row],[B.02.2 - Parque de Coches Eléctricos Motrices Remolcados Tipo R]]+Roc_InfraMR[[#This Row],[B.02.1 - Parque de Coches Eléctricos Motrices]]</f>
        <v>210</v>
      </c>
      <c r="AU249" s="1">
        <v>0</v>
      </c>
      <c r="AV249" s="1">
        <v>0</v>
      </c>
      <c r="AW249" s="1">
        <v>0</v>
      </c>
      <c r="AX249" s="200">
        <f>+SUM(Roc_InfraMR[[#This Row],[B.03.1 - Parque de Coches Motores Motrices Remolcados]:[B.03.3 - Parque de Coches Motores Motrices Cabina]])</f>
        <v>0</v>
      </c>
      <c r="AY249" s="1">
        <v>158</v>
      </c>
      <c r="AZ249" s="1">
        <v>52</v>
      </c>
      <c r="BA249" s="1">
        <v>15</v>
      </c>
      <c r="BB249" s="1">
        <v>0</v>
      </c>
      <c r="BC249" s="200">
        <f>SUM(AY249:BB249)</f>
        <v>225</v>
      </c>
      <c r="BD249" s="356">
        <v>102</v>
      </c>
      <c r="BE249" s="1">
        <v>0</v>
      </c>
      <c r="BF249" s="1">
        <v>20</v>
      </c>
      <c r="BG249" s="235">
        <v>1676</v>
      </c>
    </row>
    <row r="250" spans="1:59">
      <c r="A250" s="1">
        <v>2013</v>
      </c>
      <c r="B250" s="1" t="s">
        <v>69</v>
      </c>
      <c r="C250" s="10">
        <v>0</v>
      </c>
      <c r="D250" s="10">
        <v>138.45500000000001</v>
      </c>
      <c r="E250" s="10">
        <v>0</v>
      </c>
      <c r="F250" s="10">
        <v>56.53</v>
      </c>
      <c r="G250" s="192">
        <f t="shared" si="27"/>
        <v>194.98500000000001</v>
      </c>
      <c r="H250" s="192">
        <f>+Roc_InfraMR[[#This Row],[Total Líneas de Explotación ]]</f>
        <v>194.98500000000001</v>
      </c>
      <c r="I250" s="192">
        <v>392.76900000000001</v>
      </c>
      <c r="J250" s="10">
        <f>+Roc_InfraMR[[#This Row],[A.01.2 -  Longitud de Líneas de Explotación No Electrificadas Vía Doble o Múltiple (km)]]*2+Roc_InfraMR[[#This Row],[A.01.1 -  Longitud de Líneas de Explotación No Electrificadas Vía Simple (km)]]</f>
        <v>276.91000000000003</v>
      </c>
      <c r="K250" s="10">
        <v>0</v>
      </c>
      <c r="L250" s="10">
        <f>+Roc_InfraMR[[#This Row],[A.02.2 -  Longitud de Líneas de Explotación Electrificadas Vía Doble o Múltiple (km)]]*2</f>
        <v>113.06</v>
      </c>
      <c r="M250" s="10">
        <v>0</v>
      </c>
      <c r="N250" s="192">
        <f>+Roc_InfraMR[[#This Row],[A.03.1 -  Longitud de Vías de Explotación No Electrificadas Troncales y Ramales (vía principal) (km)]]+Roc_InfraMR[[#This Row],[A.04.1 -  Longitud de Vías de Explotación Electrificadas Troncales y Ramales (vía principal) (km)]]</f>
        <v>389.97</v>
      </c>
      <c r="O250" s="192">
        <f>+Roc_InfraMR[[#This Row],[Total Vías (excluido Auxiliares)]]</f>
        <v>389.97</v>
      </c>
      <c r="P250" s="1">
        <v>61</v>
      </c>
      <c r="Q250" s="1">
        <v>5</v>
      </c>
      <c r="R250" s="1">
        <v>3</v>
      </c>
      <c r="S250" s="194">
        <f t="shared" si="28"/>
        <v>69</v>
      </c>
      <c r="T250" s="194">
        <v>69</v>
      </c>
      <c r="U250" s="1">
        <v>60</v>
      </c>
      <c r="V250" s="1">
        <v>68</v>
      </c>
      <c r="W250" s="1">
        <v>10</v>
      </c>
      <c r="X250" s="1">
        <v>23</v>
      </c>
      <c r="Y250" s="1">
        <v>0</v>
      </c>
      <c r="Z250" s="196">
        <f t="shared" si="29"/>
        <v>161</v>
      </c>
      <c r="AA250" s="1">
        <v>62</v>
      </c>
      <c r="AB250" s="1">
        <v>26</v>
      </c>
      <c r="AC250" s="1">
        <v>161</v>
      </c>
      <c r="AD250" s="196">
        <f t="shared" si="30"/>
        <v>249</v>
      </c>
      <c r="AE250" s="1">
        <v>23</v>
      </c>
      <c r="AF250" s="1">
        <v>29</v>
      </c>
      <c r="AG250" s="1">
        <v>132</v>
      </c>
      <c r="AH250" s="196">
        <f t="shared" si="31"/>
        <v>184</v>
      </c>
      <c r="AI250" s="10">
        <v>60.414999999999999</v>
      </c>
      <c r="AJ250" s="10">
        <v>0</v>
      </c>
      <c r="AK250" s="10">
        <v>166.46899999999999</v>
      </c>
      <c r="AL250" s="222">
        <f t="shared" si="32"/>
        <v>226.88399999999999</v>
      </c>
      <c r="AM250" s="1">
        <v>3</v>
      </c>
      <c r="AN250" s="1">
        <v>8</v>
      </c>
      <c r="AO250" s="1">
        <v>29</v>
      </c>
      <c r="AP250" s="200">
        <f t="shared" si="33"/>
        <v>40</v>
      </c>
      <c r="AQ250" s="1">
        <v>113</v>
      </c>
      <c r="AR250" s="1">
        <v>58</v>
      </c>
      <c r="AS250" s="1">
        <v>39</v>
      </c>
      <c r="AT250" s="200">
        <f>+Roc_InfraMR[[#This Row],[B.02.3 - Parque de Coches Eléctricos Motrices Tipo R]]+Roc_InfraMR[[#This Row],[B.02.2 - Parque de Coches Eléctricos Motrices Remolcados Tipo R]]+Roc_InfraMR[[#This Row],[B.02.1 - Parque de Coches Eléctricos Motrices]]</f>
        <v>210</v>
      </c>
      <c r="AU250" s="1">
        <v>0</v>
      </c>
      <c r="AV250" s="1">
        <v>0</v>
      </c>
      <c r="AW250" s="1">
        <v>0</v>
      </c>
      <c r="AX250" s="200">
        <f>+SUM(Roc_InfraMR[[#This Row],[B.03.1 - Parque de Coches Motores Motrices Remolcados]:[B.03.3 - Parque de Coches Motores Motrices Cabina]])</f>
        <v>0</v>
      </c>
      <c r="AY250" s="1">
        <v>158</v>
      </c>
      <c r="AZ250" s="1">
        <v>52</v>
      </c>
      <c r="BA250" s="1">
        <v>15</v>
      </c>
      <c r="BB250" s="1">
        <v>0</v>
      </c>
      <c r="BC250" s="200">
        <f>SUM(AY250:BB250)</f>
        <v>225</v>
      </c>
      <c r="BD250" s="356">
        <v>102</v>
      </c>
      <c r="BE250" s="1">
        <v>0</v>
      </c>
      <c r="BF250" s="1">
        <v>20</v>
      </c>
      <c r="BG250" s="235">
        <v>1676</v>
      </c>
    </row>
    <row r="251" spans="1:59">
      <c r="A251" s="1">
        <v>2013</v>
      </c>
      <c r="B251" s="1" t="s">
        <v>70</v>
      </c>
      <c r="C251" s="10">
        <v>0</v>
      </c>
      <c r="D251" s="10">
        <v>138.45500000000001</v>
      </c>
      <c r="E251" s="10">
        <v>0</v>
      </c>
      <c r="F251" s="10">
        <v>56.53</v>
      </c>
      <c r="G251" s="192">
        <f t="shared" si="27"/>
        <v>194.98500000000001</v>
      </c>
      <c r="H251" s="192">
        <f>+Roc_InfraMR[[#This Row],[Total Líneas de Explotación ]]</f>
        <v>194.98500000000001</v>
      </c>
      <c r="I251" s="192">
        <v>392.76900000000001</v>
      </c>
      <c r="J251" s="10">
        <f>+Roc_InfraMR[[#This Row],[A.01.2 -  Longitud de Líneas de Explotación No Electrificadas Vía Doble o Múltiple (km)]]*2+Roc_InfraMR[[#This Row],[A.01.1 -  Longitud de Líneas de Explotación No Electrificadas Vía Simple (km)]]</f>
        <v>276.91000000000003</v>
      </c>
      <c r="K251" s="10">
        <v>0</v>
      </c>
      <c r="L251" s="10">
        <f>+Roc_InfraMR[[#This Row],[A.02.2 -  Longitud de Líneas de Explotación Electrificadas Vía Doble o Múltiple (km)]]*2</f>
        <v>113.06</v>
      </c>
      <c r="M251" s="10">
        <v>0</v>
      </c>
      <c r="N251" s="192">
        <f>+Roc_InfraMR[[#This Row],[A.03.1 -  Longitud de Vías de Explotación No Electrificadas Troncales y Ramales (vía principal) (km)]]+Roc_InfraMR[[#This Row],[A.04.1 -  Longitud de Vías de Explotación Electrificadas Troncales y Ramales (vía principal) (km)]]</f>
        <v>389.97</v>
      </c>
      <c r="O251" s="192">
        <f>+Roc_InfraMR[[#This Row],[Total Vías (excluido Auxiliares)]]</f>
        <v>389.97</v>
      </c>
      <c r="P251" s="1">
        <v>61</v>
      </c>
      <c r="Q251" s="1">
        <v>5</v>
      </c>
      <c r="R251" s="1">
        <v>3</v>
      </c>
      <c r="S251" s="194">
        <f t="shared" si="28"/>
        <v>69</v>
      </c>
      <c r="T251" s="194">
        <v>69</v>
      </c>
      <c r="U251" s="1">
        <v>60</v>
      </c>
      <c r="V251" s="1">
        <v>68</v>
      </c>
      <c r="W251" s="1">
        <v>10</v>
      </c>
      <c r="X251" s="1">
        <v>23</v>
      </c>
      <c r="Y251" s="1">
        <v>0</v>
      </c>
      <c r="Z251" s="196">
        <f t="shared" si="29"/>
        <v>161</v>
      </c>
      <c r="AA251" s="1">
        <v>62</v>
      </c>
      <c r="AB251" s="1">
        <v>26</v>
      </c>
      <c r="AC251" s="1">
        <v>161</v>
      </c>
      <c r="AD251" s="196">
        <f t="shared" si="30"/>
        <v>249</v>
      </c>
      <c r="AE251" s="1">
        <v>23</v>
      </c>
      <c r="AF251" s="1">
        <v>29</v>
      </c>
      <c r="AG251" s="1">
        <v>132</v>
      </c>
      <c r="AH251" s="196">
        <f t="shared" si="31"/>
        <v>184</v>
      </c>
      <c r="AI251" s="10">
        <v>60.414999999999999</v>
      </c>
      <c r="AJ251" s="10">
        <v>0</v>
      </c>
      <c r="AK251" s="10">
        <v>166.46899999999999</v>
      </c>
      <c r="AL251" s="222">
        <f t="shared" si="32"/>
        <v>226.88399999999999</v>
      </c>
      <c r="AM251" s="1">
        <v>3</v>
      </c>
      <c r="AN251" s="1">
        <v>8</v>
      </c>
      <c r="AO251" s="1">
        <v>29</v>
      </c>
      <c r="AP251" s="200">
        <f t="shared" si="33"/>
        <v>40</v>
      </c>
      <c r="AQ251" s="1">
        <v>113</v>
      </c>
      <c r="AR251" s="1">
        <v>58</v>
      </c>
      <c r="AS251" s="1">
        <v>39</v>
      </c>
      <c r="AT251" s="200">
        <f>+Roc_InfraMR[[#This Row],[B.02.3 - Parque de Coches Eléctricos Motrices Tipo R]]+Roc_InfraMR[[#This Row],[B.02.2 - Parque de Coches Eléctricos Motrices Remolcados Tipo R]]+Roc_InfraMR[[#This Row],[B.02.1 - Parque de Coches Eléctricos Motrices]]</f>
        <v>210</v>
      </c>
      <c r="AU251" s="1">
        <v>0</v>
      </c>
      <c r="AV251" s="1">
        <v>0</v>
      </c>
      <c r="AW251" s="1">
        <v>0</v>
      </c>
      <c r="AX251" s="200">
        <f>+SUM(Roc_InfraMR[[#This Row],[B.03.1 - Parque de Coches Motores Motrices Remolcados]:[B.03.3 - Parque de Coches Motores Motrices Cabina]])</f>
        <v>0</v>
      </c>
      <c r="AY251" s="1">
        <v>158</v>
      </c>
      <c r="AZ251" s="1">
        <v>52</v>
      </c>
      <c r="BA251" s="1">
        <v>15</v>
      </c>
      <c r="BB251" s="1">
        <v>0</v>
      </c>
      <c r="BC251" s="200">
        <f>SUM(AY251:BB251)</f>
        <v>225</v>
      </c>
      <c r="BD251" s="356">
        <v>102</v>
      </c>
      <c r="BE251" s="1">
        <v>0</v>
      </c>
      <c r="BF251" s="1">
        <v>20</v>
      </c>
      <c r="BG251" s="235">
        <v>1676</v>
      </c>
    </row>
    <row r="252" spans="1:59">
      <c r="A252" s="1">
        <v>2013</v>
      </c>
      <c r="B252" s="1" t="s">
        <v>71</v>
      </c>
      <c r="C252" s="10">
        <v>0</v>
      </c>
      <c r="D252" s="10">
        <v>138.45500000000001</v>
      </c>
      <c r="E252" s="10">
        <v>0</v>
      </c>
      <c r="F252" s="10">
        <v>56.53</v>
      </c>
      <c r="G252" s="192">
        <f t="shared" si="27"/>
        <v>194.98500000000001</v>
      </c>
      <c r="H252" s="192">
        <f>+Roc_InfraMR[[#This Row],[Total Líneas de Explotación ]]</f>
        <v>194.98500000000001</v>
      </c>
      <c r="I252" s="192">
        <v>392.76900000000001</v>
      </c>
      <c r="J252" s="10">
        <f>+Roc_InfraMR[[#This Row],[A.01.2 -  Longitud de Líneas de Explotación No Electrificadas Vía Doble o Múltiple (km)]]*2+Roc_InfraMR[[#This Row],[A.01.1 -  Longitud de Líneas de Explotación No Electrificadas Vía Simple (km)]]</f>
        <v>276.91000000000003</v>
      </c>
      <c r="K252" s="10">
        <v>0</v>
      </c>
      <c r="L252" s="10">
        <f>+Roc_InfraMR[[#This Row],[A.02.2 -  Longitud de Líneas de Explotación Electrificadas Vía Doble o Múltiple (km)]]*2</f>
        <v>113.06</v>
      </c>
      <c r="M252" s="10">
        <v>0</v>
      </c>
      <c r="N252" s="192">
        <f>+Roc_InfraMR[[#This Row],[A.03.1 -  Longitud de Vías de Explotación No Electrificadas Troncales y Ramales (vía principal) (km)]]+Roc_InfraMR[[#This Row],[A.04.1 -  Longitud de Vías de Explotación Electrificadas Troncales y Ramales (vía principal) (km)]]</f>
        <v>389.97</v>
      </c>
      <c r="O252" s="192">
        <f>+Roc_InfraMR[[#This Row],[Total Vías (excluido Auxiliares)]]</f>
        <v>389.97</v>
      </c>
      <c r="P252" s="1">
        <v>61</v>
      </c>
      <c r="Q252" s="1">
        <v>5</v>
      </c>
      <c r="R252" s="1">
        <v>3</v>
      </c>
      <c r="S252" s="194">
        <f t="shared" si="28"/>
        <v>69</v>
      </c>
      <c r="T252" s="194">
        <v>69</v>
      </c>
      <c r="U252" s="1">
        <v>60</v>
      </c>
      <c r="V252" s="1">
        <v>68</v>
      </c>
      <c r="W252" s="1">
        <v>10</v>
      </c>
      <c r="X252" s="1">
        <v>23</v>
      </c>
      <c r="Y252" s="1">
        <v>0</v>
      </c>
      <c r="Z252" s="196">
        <f t="shared" si="29"/>
        <v>161</v>
      </c>
      <c r="AA252" s="1">
        <v>62</v>
      </c>
      <c r="AB252" s="1">
        <v>26</v>
      </c>
      <c r="AC252" s="1">
        <v>161</v>
      </c>
      <c r="AD252" s="196">
        <f t="shared" si="30"/>
        <v>249</v>
      </c>
      <c r="AE252" s="1">
        <v>23</v>
      </c>
      <c r="AF252" s="1">
        <v>29</v>
      </c>
      <c r="AG252" s="1">
        <v>132</v>
      </c>
      <c r="AH252" s="196">
        <f t="shared" si="31"/>
        <v>184</v>
      </c>
      <c r="AI252" s="10">
        <v>60.414999999999999</v>
      </c>
      <c r="AJ252" s="10">
        <v>0</v>
      </c>
      <c r="AK252" s="10">
        <v>166.46899999999999</v>
      </c>
      <c r="AL252" s="222">
        <f t="shared" si="32"/>
        <v>226.88399999999999</v>
      </c>
      <c r="AM252" s="1">
        <v>3</v>
      </c>
      <c r="AN252" s="1">
        <v>8</v>
      </c>
      <c r="AO252" s="1">
        <v>29</v>
      </c>
      <c r="AP252" s="200">
        <f t="shared" si="33"/>
        <v>40</v>
      </c>
      <c r="AQ252" s="1">
        <v>113</v>
      </c>
      <c r="AR252" s="1">
        <v>58</v>
      </c>
      <c r="AS252" s="1">
        <v>39</v>
      </c>
      <c r="AT252" s="200">
        <f>+Roc_InfraMR[[#This Row],[B.02.3 - Parque de Coches Eléctricos Motrices Tipo R]]+Roc_InfraMR[[#This Row],[B.02.2 - Parque de Coches Eléctricos Motrices Remolcados Tipo R]]+Roc_InfraMR[[#This Row],[B.02.1 - Parque de Coches Eléctricos Motrices]]</f>
        <v>210</v>
      </c>
      <c r="AU252" s="1">
        <v>0</v>
      </c>
      <c r="AV252" s="1">
        <v>0</v>
      </c>
      <c r="AW252" s="1">
        <v>0</v>
      </c>
      <c r="AX252" s="200">
        <f>+SUM(Roc_InfraMR[[#This Row],[B.03.1 - Parque de Coches Motores Motrices Remolcados]:[B.03.3 - Parque de Coches Motores Motrices Cabina]])</f>
        <v>0</v>
      </c>
      <c r="AY252" s="1">
        <v>158</v>
      </c>
      <c r="AZ252" s="1">
        <v>52</v>
      </c>
      <c r="BA252" s="1">
        <v>15</v>
      </c>
      <c r="BB252" s="1">
        <v>0</v>
      </c>
      <c r="BC252" s="200">
        <f>SUM(AY252:BB252)</f>
        <v>225</v>
      </c>
      <c r="BD252" s="356">
        <v>102</v>
      </c>
      <c r="BE252" s="1">
        <v>0</v>
      </c>
      <c r="BF252" s="1">
        <v>20</v>
      </c>
      <c r="BG252" s="235">
        <v>1676</v>
      </c>
    </row>
    <row r="253" spans="1:59">
      <c r="A253" s="1">
        <v>2013</v>
      </c>
      <c r="B253" s="1" t="s">
        <v>72</v>
      </c>
      <c r="C253" s="10">
        <v>0</v>
      </c>
      <c r="D253" s="10">
        <v>138.45500000000001</v>
      </c>
      <c r="E253" s="10">
        <v>0</v>
      </c>
      <c r="F253" s="10">
        <v>56.53</v>
      </c>
      <c r="G253" s="192">
        <f t="shared" si="27"/>
        <v>194.98500000000001</v>
      </c>
      <c r="H253" s="192">
        <f>+Roc_InfraMR[[#This Row],[Total Líneas de Explotación ]]</f>
        <v>194.98500000000001</v>
      </c>
      <c r="I253" s="192">
        <v>392.76900000000001</v>
      </c>
      <c r="J253" s="10">
        <f>+Roc_InfraMR[[#This Row],[A.01.2 -  Longitud de Líneas de Explotación No Electrificadas Vía Doble o Múltiple (km)]]*2+Roc_InfraMR[[#This Row],[A.01.1 -  Longitud de Líneas de Explotación No Electrificadas Vía Simple (km)]]</f>
        <v>276.91000000000003</v>
      </c>
      <c r="K253" s="10">
        <v>0</v>
      </c>
      <c r="L253" s="10">
        <f>+Roc_InfraMR[[#This Row],[A.02.2 -  Longitud de Líneas de Explotación Electrificadas Vía Doble o Múltiple (km)]]*2</f>
        <v>113.06</v>
      </c>
      <c r="M253" s="10">
        <v>0</v>
      </c>
      <c r="N253" s="192">
        <f>+Roc_InfraMR[[#This Row],[A.03.1 -  Longitud de Vías de Explotación No Electrificadas Troncales y Ramales (vía principal) (km)]]+Roc_InfraMR[[#This Row],[A.04.1 -  Longitud de Vías de Explotación Electrificadas Troncales y Ramales (vía principal) (km)]]</f>
        <v>389.97</v>
      </c>
      <c r="O253" s="192">
        <f>+Roc_InfraMR[[#This Row],[Total Vías (excluido Auxiliares)]]</f>
        <v>389.97</v>
      </c>
      <c r="P253" s="1">
        <v>61</v>
      </c>
      <c r="Q253" s="1">
        <v>5</v>
      </c>
      <c r="R253" s="1">
        <v>3</v>
      </c>
      <c r="S253" s="194">
        <f t="shared" si="28"/>
        <v>69</v>
      </c>
      <c r="T253" s="194">
        <v>69</v>
      </c>
      <c r="U253" s="1">
        <v>60</v>
      </c>
      <c r="V253" s="1">
        <v>68</v>
      </c>
      <c r="W253" s="1">
        <v>10</v>
      </c>
      <c r="X253" s="1">
        <v>23</v>
      </c>
      <c r="Y253" s="1">
        <v>0</v>
      </c>
      <c r="Z253" s="196">
        <f t="shared" si="29"/>
        <v>161</v>
      </c>
      <c r="AA253" s="1">
        <v>62</v>
      </c>
      <c r="AB253" s="1">
        <v>26</v>
      </c>
      <c r="AC253" s="1">
        <v>161</v>
      </c>
      <c r="AD253" s="196">
        <f t="shared" si="30"/>
        <v>249</v>
      </c>
      <c r="AE253" s="1">
        <v>23</v>
      </c>
      <c r="AF253" s="1">
        <v>29</v>
      </c>
      <c r="AG253" s="1">
        <v>132</v>
      </c>
      <c r="AH253" s="196">
        <f t="shared" si="31"/>
        <v>184</v>
      </c>
      <c r="AI253" s="10">
        <v>60.414999999999999</v>
      </c>
      <c r="AJ253" s="10">
        <v>0</v>
      </c>
      <c r="AK253" s="10">
        <v>166.46899999999999</v>
      </c>
      <c r="AL253" s="222">
        <f t="shared" si="32"/>
        <v>226.88399999999999</v>
      </c>
      <c r="AM253" s="1">
        <v>3</v>
      </c>
      <c r="AN253" s="1">
        <v>8</v>
      </c>
      <c r="AO253" s="1">
        <v>29</v>
      </c>
      <c r="AP253" s="200">
        <f t="shared" si="33"/>
        <v>40</v>
      </c>
      <c r="AQ253" s="1">
        <v>113</v>
      </c>
      <c r="AR253" s="1">
        <v>58</v>
      </c>
      <c r="AS253" s="1">
        <v>39</v>
      </c>
      <c r="AT253" s="200">
        <f>+Roc_InfraMR[[#This Row],[B.02.3 - Parque de Coches Eléctricos Motrices Tipo R]]+Roc_InfraMR[[#This Row],[B.02.2 - Parque de Coches Eléctricos Motrices Remolcados Tipo R]]+Roc_InfraMR[[#This Row],[B.02.1 - Parque de Coches Eléctricos Motrices]]</f>
        <v>210</v>
      </c>
      <c r="AU253" s="1">
        <v>0</v>
      </c>
      <c r="AV253" s="1">
        <v>0</v>
      </c>
      <c r="AW253" s="1">
        <v>0</v>
      </c>
      <c r="AX253" s="200">
        <f>+SUM(Roc_InfraMR[[#This Row],[B.03.1 - Parque de Coches Motores Motrices Remolcados]:[B.03.3 - Parque de Coches Motores Motrices Cabina]])</f>
        <v>0</v>
      </c>
      <c r="AY253" s="1">
        <v>158</v>
      </c>
      <c r="AZ253" s="1">
        <v>52</v>
      </c>
      <c r="BA253" s="1">
        <v>15</v>
      </c>
      <c r="BB253" s="1">
        <v>0</v>
      </c>
      <c r="BC253" s="200">
        <f>SUM(AY253:BB253)</f>
        <v>225</v>
      </c>
      <c r="BD253" s="356">
        <v>102</v>
      </c>
      <c r="BE253" s="1">
        <v>0</v>
      </c>
      <c r="BF253" s="1">
        <v>20</v>
      </c>
      <c r="BG253" s="235">
        <v>1676</v>
      </c>
    </row>
    <row r="254" spans="1:59">
      <c r="A254" s="1">
        <v>2014</v>
      </c>
      <c r="B254" s="1" t="s">
        <v>61</v>
      </c>
      <c r="C254" s="10">
        <v>0</v>
      </c>
      <c r="D254" s="10">
        <v>138.45500000000001</v>
      </c>
      <c r="E254" s="10">
        <v>0</v>
      </c>
      <c r="F254" s="10">
        <v>56.53</v>
      </c>
      <c r="G254" s="192">
        <f t="shared" si="27"/>
        <v>194.98500000000001</v>
      </c>
      <c r="H254" s="192">
        <f>+Roc_InfraMR[[#This Row],[Total Líneas de Explotación ]]</f>
        <v>194.98500000000001</v>
      </c>
      <c r="I254" s="192">
        <v>392.76900000000001</v>
      </c>
      <c r="J254" s="10">
        <f>+Roc_InfraMR[[#This Row],[A.01.2 -  Longitud de Líneas de Explotación No Electrificadas Vía Doble o Múltiple (km)]]*2+Roc_InfraMR[[#This Row],[A.01.1 -  Longitud de Líneas de Explotación No Electrificadas Vía Simple (km)]]</f>
        <v>276.91000000000003</v>
      </c>
      <c r="K254" s="10">
        <v>0</v>
      </c>
      <c r="L254" s="10">
        <f>+Roc_InfraMR[[#This Row],[A.02.2 -  Longitud de Líneas de Explotación Electrificadas Vía Doble o Múltiple (km)]]*2</f>
        <v>113.06</v>
      </c>
      <c r="M254" s="10">
        <v>0</v>
      </c>
      <c r="N254" s="192">
        <f>+Roc_InfraMR[[#This Row],[A.03.1 -  Longitud de Vías de Explotación No Electrificadas Troncales y Ramales (vía principal) (km)]]+Roc_InfraMR[[#This Row],[A.04.1 -  Longitud de Vías de Explotación Electrificadas Troncales y Ramales (vía principal) (km)]]</f>
        <v>389.97</v>
      </c>
      <c r="O254" s="192">
        <f>+Roc_InfraMR[[#This Row],[Total Vías (excluido Auxiliares)]]</f>
        <v>389.97</v>
      </c>
      <c r="P254" s="1">
        <v>61</v>
      </c>
      <c r="Q254" s="1">
        <v>5</v>
      </c>
      <c r="R254" s="1">
        <v>3</v>
      </c>
      <c r="S254" s="194">
        <f t="shared" si="28"/>
        <v>69</v>
      </c>
      <c r="T254" s="194">
        <v>69</v>
      </c>
      <c r="U254" s="1">
        <v>60</v>
      </c>
      <c r="V254" s="1">
        <v>68</v>
      </c>
      <c r="W254" s="1">
        <v>10</v>
      </c>
      <c r="X254" s="1">
        <v>23</v>
      </c>
      <c r="Y254" s="1">
        <v>0</v>
      </c>
      <c r="Z254" s="196">
        <f t="shared" si="29"/>
        <v>161</v>
      </c>
      <c r="AA254" s="1">
        <v>62</v>
      </c>
      <c r="AB254" s="1">
        <v>26</v>
      </c>
      <c r="AC254" s="1">
        <v>161</v>
      </c>
      <c r="AD254" s="196">
        <f t="shared" si="30"/>
        <v>249</v>
      </c>
      <c r="AE254" s="1">
        <v>23</v>
      </c>
      <c r="AF254" s="1">
        <v>29</v>
      </c>
      <c r="AG254" s="1">
        <v>132</v>
      </c>
      <c r="AH254" s="196">
        <f t="shared" si="31"/>
        <v>184</v>
      </c>
      <c r="AI254" s="10">
        <v>60.414999999999999</v>
      </c>
      <c r="AJ254" s="10">
        <v>0</v>
      </c>
      <c r="AK254" s="10">
        <v>166.46899999999999</v>
      </c>
      <c r="AL254" s="222">
        <f t="shared" si="32"/>
        <v>226.88399999999999</v>
      </c>
      <c r="AM254" s="1">
        <v>3</v>
      </c>
      <c r="AN254" s="1">
        <v>8</v>
      </c>
      <c r="AO254" s="1">
        <v>29</v>
      </c>
      <c r="AP254" s="200">
        <f t="shared" si="33"/>
        <v>40</v>
      </c>
      <c r="AQ254" s="1">
        <v>113</v>
      </c>
      <c r="AR254" s="1">
        <v>58</v>
      </c>
      <c r="AS254" s="1">
        <v>39</v>
      </c>
      <c r="AT254" s="200">
        <f>+Roc_InfraMR[[#This Row],[B.02.3 - Parque de Coches Eléctricos Motrices Tipo R]]+Roc_InfraMR[[#This Row],[B.02.2 - Parque de Coches Eléctricos Motrices Remolcados Tipo R]]+Roc_InfraMR[[#This Row],[B.02.1 - Parque de Coches Eléctricos Motrices]]</f>
        <v>210</v>
      </c>
      <c r="AU254" s="1">
        <v>0</v>
      </c>
      <c r="AV254" s="1">
        <v>0</v>
      </c>
      <c r="AW254" s="1">
        <v>0</v>
      </c>
      <c r="AX254" s="200">
        <f>+SUM(Roc_InfraMR[[#This Row],[B.03.1 - Parque de Coches Motores Motrices Remolcados]:[B.03.3 - Parque de Coches Motores Motrices Cabina]])</f>
        <v>0</v>
      </c>
      <c r="AY254" s="1">
        <v>158</v>
      </c>
      <c r="AZ254" s="1">
        <v>52</v>
      </c>
      <c r="BA254" s="1">
        <v>15</v>
      </c>
      <c r="BB254" s="1">
        <v>0</v>
      </c>
      <c r="BC254" s="200">
        <f>SUM(AY254:BB254)</f>
        <v>225</v>
      </c>
      <c r="BD254" s="356">
        <v>102</v>
      </c>
      <c r="BE254" s="1">
        <v>0</v>
      </c>
      <c r="BF254" s="1">
        <v>20</v>
      </c>
      <c r="BG254" s="235">
        <v>1676</v>
      </c>
    </row>
    <row r="255" spans="1:59">
      <c r="A255" s="1">
        <v>2014</v>
      </c>
      <c r="B255" s="1" t="s">
        <v>62</v>
      </c>
      <c r="C255" s="10">
        <v>0</v>
      </c>
      <c r="D255" s="10">
        <v>138.45500000000001</v>
      </c>
      <c r="E255" s="10">
        <v>0</v>
      </c>
      <c r="F255" s="10">
        <v>56.53</v>
      </c>
      <c r="G255" s="192">
        <f t="shared" si="27"/>
        <v>194.98500000000001</v>
      </c>
      <c r="H255" s="192">
        <f>+Roc_InfraMR[[#This Row],[Total Líneas de Explotación ]]</f>
        <v>194.98500000000001</v>
      </c>
      <c r="I255" s="192">
        <v>392.76900000000001</v>
      </c>
      <c r="J255" s="10">
        <f>+Roc_InfraMR[[#This Row],[A.01.2 -  Longitud de Líneas de Explotación No Electrificadas Vía Doble o Múltiple (km)]]*2+Roc_InfraMR[[#This Row],[A.01.1 -  Longitud de Líneas de Explotación No Electrificadas Vía Simple (km)]]</f>
        <v>276.91000000000003</v>
      </c>
      <c r="K255" s="10">
        <v>0</v>
      </c>
      <c r="L255" s="10">
        <f>+Roc_InfraMR[[#This Row],[A.02.2 -  Longitud de Líneas de Explotación Electrificadas Vía Doble o Múltiple (km)]]*2</f>
        <v>113.06</v>
      </c>
      <c r="M255" s="10">
        <v>0</v>
      </c>
      <c r="N255" s="192">
        <f>+Roc_InfraMR[[#This Row],[A.03.1 -  Longitud de Vías de Explotación No Electrificadas Troncales y Ramales (vía principal) (km)]]+Roc_InfraMR[[#This Row],[A.04.1 -  Longitud de Vías de Explotación Electrificadas Troncales y Ramales (vía principal) (km)]]</f>
        <v>389.97</v>
      </c>
      <c r="O255" s="192">
        <f>+Roc_InfraMR[[#This Row],[Total Vías (excluido Auxiliares)]]</f>
        <v>389.97</v>
      </c>
      <c r="P255" s="1">
        <v>61</v>
      </c>
      <c r="Q255" s="1">
        <v>5</v>
      </c>
      <c r="R255" s="1">
        <v>3</v>
      </c>
      <c r="S255" s="194">
        <f t="shared" si="28"/>
        <v>69</v>
      </c>
      <c r="T255" s="194">
        <v>69</v>
      </c>
      <c r="U255" s="1">
        <v>60</v>
      </c>
      <c r="V255" s="1">
        <v>68</v>
      </c>
      <c r="W255" s="1">
        <v>10</v>
      </c>
      <c r="X255" s="1">
        <v>23</v>
      </c>
      <c r="Y255" s="1">
        <v>0</v>
      </c>
      <c r="Z255" s="196">
        <f t="shared" si="29"/>
        <v>161</v>
      </c>
      <c r="AA255" s="1">
        <v>62</v>
      </c>
      <c r="AB255" s="1">
        <v>26</v>
      </c>
      <c r="AC255" s="1">
        <v>161</v>
      </c>
      <c r="AD255" s="196">
        <f t="shared" si="30"/>
        <v>249</v>
      </c>
      <c r="AE255" s="1">
        <v>23</v>
      </c>
      <c r="AF255" s="1">
        <v>29</v>
      </c>
      <c r="AG255" s="1">
        <v>132</v>
      </c>
      <c r="AH255" s="196">
        <f t="shared" si="31"/>
        <v>184</v>
      </c>
      <c r="AI255" s="10">
        <v>60.414999999999999</v>
      </c>
      <c r="AJ255" s="10">
        <v>0</v>
      </c>
      <c r="AK255" s="10">
        <v>166.46899999999999</v>
      </c>
      <c r="AL255" s="222">
        <f t="shared" si="32"/>
        <v>226.88399999999999</v>
      </c>
      <c r="AM255" s="1">
        <v>3</v>
      </c>
      <c r="AN255" s="1">
        <v>8</v>
      </c>
      <c r="AO255" s="1">
        <v>29</v>
      </c>
      <c r="AP255" s="200">
        <f t="shared" si="33"/>
        <v>40</v>
      </c>
      <c r="AQ255" s="1">
        <v>113</v>
      </c>
      <c r="AR255" s="1">
        <v>58</v>
      </c>
      <c r="AS255" s="1">
        <v>39</v>
      </c>
      <c r="AT255" s="200">
        <f>+Roc_InfraMR[[#This Row],[B.02.3 - Parque de Coches Eléctricos Motrices Tipo R]]+Roc_InfraMR[[#This Row],[B.02.2 - Parque de Coches Eléctricos Motrices Remolcados Tipo R]]+Roc_InfraMR[[#This Row],[B.02.1 - Parque de Coches Eléctricos Motrices]]</f>
        <v>210</v>
      </c>
      <c r="AU255" s="1">
        <v>0</v>
      </c>
      <c r="AV255" s="1">
        <v>0</v>
      </c>
      <c r="AW255" s="1">
        <v>0</v>
      </c>
      <c r="AX255" s="200">
        <f>+SUM(Roc_InfraMR[[#This Row],[B.03.1 - Parque de Coches Motores Motrices Remolcados]:[B.03.3 - Parque de Coches Motores Motrices Cabina]])</f>
        <v>0</v>
      </c>
      <c r="AY255" s="1">
        <v>158</v>
      </c>
      <c r="AZ255" s="1">
        <v>52</v>
      </c>
      <c r="BA255" s="1">
        <v>15</v>
      </c>
      <c r="BB255" s="1">
        <v>0</v>
      </c>
      <c r="BC255" s="200">
        <f>SUM(AY255:BB255)</f>
        <v>225</v>
      </c>
      <c r="BD255" s="356">
        <v>102</v>
      </c>
      <c r="BE255" s="1">
        <v>0</v>
      </c>
      <c r="BF255" s="1">
        <v>20</v>
      </c>
      <c r="BG255" s="235">
        <v>1676</v>
      </c>
    </row>
    <row r="256" spans="1:59">
      <c r="A256" s="1">
        <v>2014</v>
      </c>
      <c r="B256" s="1" t="s">
        <v>63</v>
      </c>
      <c r="C256" s="10">
        <v>0</v>
      </c>
      <c r="D256" s="10">
        <v>138.45500000000001</v>
      </c>
      <c r="E256" s="10">
        <v>0</v>
      </c>
      <c r="F256" s="10">
        <v>56.53</v>
      </c>
      <c r="G256" s="192">
        <f t="shared" si="27"/>
        <v>194.98500000000001</v>
      </c>
      <c r="H256" s="192">
        <f>+Roc_InfraMR[[#This Row],[Total Líneas de Explotación ]]</f>
        <v>194.98500000000001</v>
      </c>
      <c r="I256" s="192">
        <v>392.76900000000001</v>
      </c>
      <c r="J256" s="10">
        <f>+Roc_InfraMR[[#This Row],[A.01.2 -  Longitud de Líneas de Explotación No Electrificadas Vía Doble o Múltiple (km)]]*2+Roc_InfraMR[[#This Row],[A.01.1 -  Longitud de Líneas de Explotación No Electrificadas Vía Simple (km)]]</f>
        <v>276.91000000000003</v>
      </c>
      <c r="K256" s="10">
        <v>0</v>
      </c>
      <c r="L256" s="10">
        <f>+Roc_InfraMR[[#This Row],[A.02.2 -  Longitud de Líneas de Explotación Electrificadas Vía Doble o Múltiple (km)]]*2</f>
        <v>113.06</v>
      </c>
      <c r="M256" s="10">
        <v>0</v>
      </c>
      <c r="N256" s="192">
        <f>+Roc_InfraMR[[#This Row],[A.03.1 -  Longitud de Vías de Explotación No Electrificadas Troncales y Ramales (vía principal) (km)]]+Roc_InfraMR[[#This Row],[A.04.1 -  Longitud de Vías de Explotación Electrificadas Troncales y Ramales (vía principal) (km)]]</f>
        <v>389.97</v>
      </c>
      <c r="O256" s="192">
        <f>+Roc_InfraMR[[#This Row],[Total Vías (excluido Auxiliares)]]</f>
        <v>389.97</v>
      </c>
      <c r="P256" s="1">
        <v>61</v>
      </c>
      <c r="Q256" s="1">
        <v>5</v>
      </c>
      <c r="R256" s="1">
        <v>3</v>
      </c>
      <c r="S256" s="194">
        <f t="shared" si="28"/>
        <v>69</v>
      </c>
      <c r="T256" s="194">
        <v>69</v>
      </c>
      <c r="U256" s="1">
        <v>60</v>
      </c>
      <c r="V256" s="1">
        <v>68</v>
      </c>
      <c r="W256" s="1">
        <v>10</v>
      </c>
      <c r="X256" s="1">
        <v>23</v>
      </c>
      <c r="Y256" s="1">
        <v>0</v>
      </c>
      <c r="Z256" s="196">
        <f t="shared" si="29"/>
        <v>161</v>
      </c>
      <c r="AA256" s="1">
        <v>62</v>
      </c>
      <c r="AB256" s="1">
        <v>26</v>
      </c>
      <c r="AC256" s="1">
        <v>161</v>
      </c>
      <c r="AD256" s="196">
        <f t="shared" si="30"/>
        <v>249</v>
      </c>
      <c r="AE256" s="1">
        <v>23</v>
      </c>
      <c r="AF256" s="1">
        <v>29</v>
      </c>
      <c r="AG256" s="1">
        <v>132</v>
      </c>
      <c r="AH256" s="196">
        <f t="shared" si="31"/>
        <v>184</v>
      </c>
      <c r="AI256" s="10">
        <v>60.414999999999999</v>
      </c>
      <c r="AJ256" s="10">
        <v>0</v>
      </c>
      <c r="AK256" s="10">
        <v>166.46899999999999</v>
      </c>
      <c r="AL256" s="222">
        <f t="shared" si="32"/>
        <v>226.88399999999999</v>
      </c>
      <c r="AM256" s="1">
        <v>3</v>
      </c>
      <c r="AN256" s="1">
        <v>8</v>
      </c>
      <c r="AO256" s="1">
        <v>29</v>
      </c>
      <c r="AP256" s="200">
        <f t="shared" si="33"/>
        <v>40</v>
      </c>
      <c r="AQ256" s="1">
        <v>113</v>
      </c>
      <c r="AR256" s="1">
        <v>58</v>
      </c>
      <c r="AS256" s="1">
        <v>39</v>
      </c>
      <c r="AT256" s="200">
        <f>+Roc_InfraMR[[#This Row],[B.02.3 - Parque de Coches Eléctricos Motrices Tipo R]]+Roc_InfraMR[[#This Row],[B.02.2 - Parque de Coches Eléctricos Motrices Remolcados Tipo R]]+Roc_InfraMR[[#This Row],[B.02.1 - Parque de Coches Eléctricos Motrices]]</f>
        <v>210</v>
      </c>
      <c r="AU256" s="1">
        <v>0</v>
      </c>
      <c r="AV256" s="1">
        <v>0</v>
      </c>
      <c r="AW256" s="1">
        <v>0</v>
      </c>
      <c r="AX256" s="200">
        <f>+SUM(Roc_InfraMR[[#This Row],[B.03.1 - Parque de Coches Motores Motrices Remolcados]:[B.03.3 - Parque de Coches Motores Motrices Cabina]])</f>
        <v>0</v>
      </c>
      <c r="AY256" s="1">
        <v>158</v>
      </c>
      <c r="AZ256" s="1">
        <v>52</v>
      </c>
      <c r="BA256" s="1">
        <v>15</v>
      </c>
      <c r="BB256" s="1">
        <v>0</v>
      </c>
      <c r="BC256" s="200">
        <f>SUM(AY256:BB256)</f>
        <v>225</v>
      </c>
      <c r="BD256" s="356">
        <v>102</v>
      </c>
      <c r="BE256" s="1">
        <v>0</v>
      </c>
      <c r="BF256" s="1">
        <v>20</v>
      </c>
      <c r="BG256" s="235">
        <v>1676</v>
      </c>
    </row>
    <row r="257" spans="1:59">
      <c r="A257" s="1">
        <v>2014</v>
      </c>
      <c r="B257" s="1" t="s">
        <v>64</v>
      </c>
      <c r="C257" s="10">
        <v>0</v>
      </c>
      <c r="D257" s="10">
        <v>138.45500000000001</v>
      </c>
      <c r="E257" s="10">
        <v>0</v>
      </c>
      <c r="F257" s="10">
        <v>56.53</v>
      </c>
      <c r="G257" s="192">
        <f t="shared" si="27"/>
        <v>194.98500000000001</v>
      </c>
      <c r="H257" s="192">
        <f>+Roc_InfraMR[[#This Row],[Total Líneas de Explotación ]]</f>
        <v>194.98500000000001</v>
      </c>
      <c r="I257" s="192">
        <v>392.76900000000001</v>
      </c>
      <c r="J257" s="10">
        <f>+Roc_InfraMR[[#This Row],[A.01.2 -  Longitud de Líneas de Explotación No Electrificadas Vía Doble o Múltiple (km)]]*2+Roc_InfraMR[[#This Row],[A.01.1 -  Longitud de Líneas de Explotación No Electrificadas Vía Simple (km)]]</f>
        <v>276.91000000000003</v>
      </c>
      <c r="K257" s="10">
        <v>0</v>
      </c>
      <c r="L257" s="10">
        <f>+Roc_InfraMR[[#This Row],[A.02.2 -  Longitud de Líneas de Explotación Electrificadas Vía Doble o Múltiple (km)]]*2</f>
        <v>113.06</v>
      </c>
      <c r="M257" s="10">
        <v>0</v>
      </c>
      <c r="N257" s="192">
        <f>+Roc_InfraMR[[#This Row],[A.03.1 -  Longitud de Vías de Explotación No Electrificadas Troncales y Ramales (vía principal) (km)]]+Roc_InfraMR[[#This Row],[A.04.1 -  Longitud de Vías de Explotación Electrificadas Troncales y Ramales (vía principal) (km)]]</f>
        <v>389.97</v>
      </c>
      <c r="O257" s="192">
        <f>+Roc_InfraMR[[#This Row],[Total Vías (excluido Auxiliares)]]</f>
        <v>389.97</v>
      </c>
      <c r="P257" s="1">
        <v>61</v>
      </c>
      <c r="Q257" s="1">
        <v>5</v>
      </c>
      <c r="R257" s="1">
        <v>3</v>
      </c>
      <c r="S257" s="194">
        <f t="shared" si="28"/>
        <v>69</v>
      </c>
      <c r="T257" s="194">
        <v>69</v>
      </c>
      <c r="U257" s="1">
        <v>60</v>
      </c>
      <c r="V257" s="1">
        <v>68</v>
      </c>
      <c r="W257" s="1">
        <v>10</v>
      </c>
      <c r="X257" s="1">
        <v>23</v>
      </c>
      <c r="Y257" s="1">
        <v>0</v>
      </c>
      <c r="Z257" s="196">
        <f t="shared" si="29"/>
        <v>161</v>
      </c>
      <c r="AA257" s="1">
        <v>62</v>
      </c>
      <c r="AB257" s="1">
        <v>26</v>
      </c>
      <c r="AC257" s="1">
        <v>161</v>
      </c>
      <c r="AD257" s="196">
        <f t="shared" si="30"/>
        <v>249</v>
      </c>
      <c r="AE257" s="1">
        <v>23</v>
      </c>
      <c r="AF257" s="1">
        <v>29</v>
      </c>
      <c r="AG257" s="1">
        <v>132</v>
      </c>
      <c r="AH257" s="196">
        <f t="shared" si="31"/>
        <v>184</v>
      </c>
      <c r="AI257" s="10">
        <v>60.414999999999999</v>
      </c>
      <c r="AJ257" s="10">
        <v>0</v>
      </c>
      <c r="AK257" s="10">
        <v>166.46899999999999</v>
      </c>
      <c r="AL257" s="222">
        <f t="shared" si="32"/>
        <v>226.88399999999999</v>
      </c>
      <c r="AM257" s="1">
        <v>3</v>
      </c>
      <c r="AN257" s="1">
        <v>8</v>
      </c>
      <c r="AO257" s="1">
        <v>29</v>
      </c>
      <c r="AP257" s="200">
        <f t="shared" si="33"/>
        <v>40</v>
      </c>
      <c r="AQ257" s="1">
        <v>113</v>
      </c>
      <c r="AR257" s="1">
        <v>58</v>
      </c>
      <c r="AS257" s="1">
        <v>39</v>
      </c>
      <c r="AT257" s="200">
        <f>+Roc_InfraMR[[#This Row],[B.02.3 - Parque de Coches Eléctricos Motrices Tipo R]]+Roc_InfraMR[[#This Row],[B.02.2 - Parque de Coches Eléctricos Motrices Remolcados Tipo R]]+Roc_InfraMR[[#This Row],[B.02.1 - Parque de Coches Eléctricos Motrices]]</f>
        <v>210</v>
      </c>
      <c r="AU257" s="1">
        <v>0</v>
      </c>
      <c r="AV257" s="1">
        <v>0</v>
      </c>
      <c r="AW257" s="1">
        <v>0</v>
      </c>
      <c r="AX257" s="200">
        <f>+SUM(Roc_InfraMR[[#This Row],[B.03.1 - Parque de Coches Motores Motrices Remolcados]:[B.03.3 - Parque de Coches Motores Motrices Cabina]])</f>
        <v>0</v>
      </c>
      <c r="AY257" s="1">
        <v>158</v>
      </c>
      <c r="AZ257" s="1">
        <v>52</v>
      </c>
      <c r="BA257" s="1">
        <v>15</v>
      </c>
      <c r="BB257" s="1">
        <v>0</v>
      </c>
      <c r="BC257" s="200">
        <f>SUM(AY257:BB257)</f>
        <v>225</v>
      </c>
      <c r="BD257" s="356">
        <v>102</v>
      </c>
      <c r="BE257" s="1">
        <v>0</v>
      </c>
      <c r="BF257" s="1">
        <v>20</v>
      </c>
      <c r="BG257" s="235">
        <v>1676</v>
      </c>
    </row>
    <row r="258" spans="1:59">
      <c r="A258" s="1">
        <v>2014</v>
      </c>
      <c r="B258" s="1" t="s">
        <v>65</v>
      </c>
      <c r="C258" s="10">
        <v>0</v>
      </c>
      <c r="D258" s="10">
        <v>138.45500000000001</v>
      </c>
      <c r="E258" s="10">
        <v>0</v>
      </c>
      <c r="F258" s="10">
        <v>56.53</v>
      </c>
      <c r="G258" s="192">
        <f t="shared" ref="G258:G321" si="34">SUM(C258:F258)</f>
        <v>194.98500000000001</v>
      </c>
      <c r="H258" s="192">
        <f>+Roc_InfraMR[[#This Row],[Total Líneas de Explotación ]]</f>
        <v>194.98500000000001</v>
      </c>
      <c r="I258" s="192">
        <v>392.76900000000001</v>
      </c>
      <c r="J258" s="10">
        <f>+Roc_InfraMR[[#This Row],[A.01.2 -  Longitud de Líneas de Explotación No Electrificadas Vía Doble o Múltiple (km)]]*2+Roc_InfraMR[[#This Row],[A.01.1 -  Longitud de Líneas de Explotación No Electrificadas Vía Simple (km)]]</f>
        <v>276.91000000000003</v>
      </c>
      <c r="K258" s="10">
        <v>0</v>
      </c>
      <c r="L258" s="10">
        <f>+Roc_InfraMR[[#This Row],[A.02.2 -  Longitud de Líneas de Explotación Electrificadas Vía Doble o Múltiple (km)]]*2</f>
        <v>113.06</v>
      </c>
      <c r="M258" s="10">
        <v>0</v>
      </c>
      <c r="N258" s="192">
        <f>+Roc_InfraMR[[#This Row],[A.03.1 -  Longitud de Vías de Explotación No Electrificadas Troncales y Ramales (vía principal) (km)]]+Roc_InfraMR[[#This Row],[A.04.1 -  Longitud de Vías de Explotación Electrificadas Troncales y Ramales (vía principal) (km)]]</f>
        <v>389.97</v>
      </c>
      <c r="O258" s="192">
        <f>+Roc_InfraMR[[#This Row],[Total Vías (excluido Auxiliares)]]</f>
        <v>389.97</v>
      </c>
      <c r="P258" s="1">
        <v>61</v>
      </c>
      <c r="Q258" s="1">
        <v>5</v>
      </c>
      <c r="R258" s="1">
        <v>3</v>
      </c>
      <c r="S258" s="194">
        <f t="shared" ref="S258:S321" si="35">SUM(P258:R258)</f>
        <v>69</v>
      </c>
      <c r="T258" s="194">
        <v>69</v>
      </c>
      <c r="U258" s="1">
        <v>60</v>
      </c>
      <c r="V258" s="1">
        <v>68</v>
      </c>
      <c r="W258" s="1">
        <v>10</v>
      </c>
      <c r="X258" s="1">
        <v>23</v>
      </c>
      <c r="Y258" s="1">
        <v>0</v>
      </c>
      <c r="Z258" s="196">
        <f t="shared" ref="Z258:Z321" si="36">SUM(U258:Y258)</f>
        <v>161</v>
      </c>
      <c r="AA258" s="1">
        <v>62</v>
      </c>
      <c r="AB258" s="1">
        <v>26</v>
      </c>
      <c r="AC258" s="1">
        <v>161</v>
      </c>
      <c r="AD258" s="196">
        <f t="shared" ref="AD258:AD321" si="37">SUM(AA258:AC258)</f>
        <v>249</v>
      </c>
      <c r="AE258" s="1">
        <v>23</v>
      </c>
      <c r="AF258" s="1">
        <v>29</v>
      </c>
      <c r="AG258" s="1">
        <v>132</v>
      </c>
      <c r="AH258" s="196">
        <f t="shared" ref="AH258:AH321" si="38">SUM(AE258:AG258)</f>
        <v>184</v>
      </c>
      <c r="AI258" s="10">
        <v>60.414999999999999</v>
      </c>
      <c r="AJ258" s="10">
        <v>0</v>
      </c>
      <c r="AK258" s="10">
        <v>166.46899999999999</v>
      </c>
      <c r="AL258" s="222">
        <f t="shared" ref="AL258:AL321" si="39">SUM(AI258:AK258)</f>
        <v>226.88399999999999</v>
      </c>
      <c r="AM258" s="1">
        <v>3</v>
      </c>
      <c r="AN258" s="1">
        <v>8</v>
      </c>
      <c r="AO258" s="1">
        <v>29</v>
      </c>
      <c r="AP258" s="200">
        <f t="shared" ref="AP258:AP321" si="40">SUM(AM258:AO258)</f>
        <v>40</v>
      </c>
      <c r="AQ258" s="1">
        <v>113</v>
      </c>
      <c r="AR258" s="1">
        <v>58</v>
      </c>
      <c r="AS258" s="1">
        <v>39</v>
      </c>
      <c r="AT258" s="200">
        <f>+Roc_InfraMR[[#This Row],[B.02.3 - Parque de Coches Eléctricos Motrices Tipo R]]+Roc_InfraMR[[#This Row],[B.02.2 - Parque de Coches Eléctricos Motrices Remolcados Tipo R]]+Roc_InfraMR[[#This Row],[B.02.1 - Parque de Coches Eléctricos Motrices]]</f>
        <v>210</v>
      </c>
      <c r="AU258" s="1">
        <v>0</v>
      </c>
      <c r="AV258" s="1">
        <v>0</v>
      </c>
      <c r="AW258" s="1">
        <v>0</v>
      </c>
      <c r="AX258" s="200">
        <f>+SUM(Roc_InfraMR[[#This Row],[B.03.1 - Parque de Coches Motores Motrices Remolcados]:[B.03.3 - Parque de Coches Motores Motrices Cabina]])</f>
        <v>0</v>
      </c>
      <c r="AY258" s="1">
        <v>158</v>
      </c>
      <c r="AZ258" s="1">
        <v>52</v>
      </c>
      <c r="BA258" s="1">
        <v>15</v>
      </c>
      <c r="BB258" s="1">
        <v>0</v>
      </c>
      <c r="BC258" s="200">
        <f>SUM(AY258:BB258)</f>
        <v>225</v>
      </c>
      <c r="BD258" s="356">
        <v>102</v>
      </c>
      <c r="BE258" s="1">
        <v>0</v>
      </c>
      <c r="BF258" s="1">
        <v>20</v>
      </c>
      <c r="BG258" s="235">
        <v>1676</v>
      </c>
    </row>
    <row r="259" spans="1:59">
      <c r="A259" s="1">
        <v>2014</v>
      </c>
      <c r="B259" s="1" t="s">
        <v>66</v>
      </c>
      <c r="C259" s="10">
        <v>0</v>
      </c>
      <c r="D259" s="10">
        <v>138.45500000000001</v>
      </c>
      <c r="E259" s="10">
        <v>0</v>
      </c>
      <c r="F259" s="10">
        <v>56.53</v>
      </c>
      <c r="G259" s="192">
        <f t="shared" si="34"/>
        <v>194.98500000000001</v>
      </c>
      <c r="H259" s="192">
        <f>+Roc_InfraMR[[#This Row],[Total Líneas de Explotación ]]</f>
        <v>194.98500000000001</v>
      </c>
      <c r="I259" s="192">
        <v>392.76900000000001</v>
      </c>
      <c r="J259" s="10">
        <f>+Roc_InfraMR[[#This Row],[A.01.2 -  Longitud de Líneas de Explotación No Electrificadas Vía Doble o Múltiple (km)]]*2+Roc_InfraMR[[#This Row],[A.01.1 -  Longitud de Líneas de Explotación No Electrificadas Vía Simple (km)]]</f>
        <v>276.91000000000003</v>
      </c>
      <c r="K259" s="10">
        <v>0</v>
      </c>
      <c r="L259" s="10">
        <f>+Roc_InfraMR[[#This Row],[A.02.2 -  Longitud de Líneas de Explotación Electrificadas Vía Doble o Múltiple (km)]]*2</f>
        <v>113.06</v>
      </c>
      <c r="M259" s="10">
        <v>0</v>
      </c>
      <c r="N259" s="192">
        <f>+Roc_InfraMR[[#This Row],[A.03.1 -  Longitud de Vías de Explotación No Electrificadas Troncales y Ramales (vía principal) (km)]]+Roc_InfraMR[[#This Row],[A.04.1 -  Longitud de Vías de Explotación Electrificadas Troncales y Ramales (vía principal) (km)]]</f>
        <v>389.97</v>
      </c>
      <c r="O259" s="192">
        <f>+Roc_InfraMR[[#This Row],[Total Vías (excluido Auxiliares)]]</f>
        <v>389.97</v>
      </c>
      <c r="P259" s="1">
        <v>61</v>
      </c>
      <c r="Q259" s="1">
        <v>5</v>
      </c>
      <c r="R259" s="1">
        <v>3</v>
      </c>
      <c r="S259" s="194">
        <f t="shared" si="35"/>
        <v>69</v>
      </c>
      <c r="T259" s="194">
        <v>69</v>
      </c>
      <c r="U259" s="1">
        <v>60</v>
      </c>
      <c r="V259" s="1">
        <v>68</v>
      </c>
      <c r="W259" s="1">
        <v>10</v>
      </c>
      <c r="X259" s="1">
        <v>23</v>
      </c>
      <c r="Y259" s="1">
        <v>0</v>
      </c>
      <c r="Z259" s="196">
        <f t="shared" si="36"/>
        <v>161</v>
      </c>
      <c r="AA259" s="1">
        <v>62</v>
      </c>
      <c r="AB259" s="1">
        <v>26</v>
      </c>
      <c r="AC259" s="1">
        <v>161</v>
      </c>
      <c r="AD259" s="196">
        <f t="shared" si="37"/>
        <v>249</v>
      </c>
      <c r="AE259" s="1">
        <v>23</v>
      </c>
      <c r="AF259" s="1">
        <v>29</v>
      </c>
      <c r="AG259" s="1">
        <v>132</v>
      </c>
      <c r="AH259" s="196">
        <f t="shared" si="38"/>
        <v>184</v>
      </c>
      <c r="AI259" s="10">
        <v>60.414999999999999</v>
      </c>
      <c r="AJ259" s="10">
        <v>0</v>
      </c>
      <c r="AK259" s="10">
        <v>166.46899999999999</v>
      </c>
      <c r="AL259" s="222">
        <f t="shared" si="39"/>
        <v>226.88399999999999</v>
      </c>
      <c r="AM259" s="1">
        <v>3</v>
      </c>
      <c r="AN259" s="1">
        <v>8</v>
      </c>
      <c r="AO259" s="1">
        <v>29</v>
      </c>
      <c r="AP259" s="200">
        <f t="shared" si="40"/>
        <v>40</v>
      </c>
      <c r="AQ259" s="1">
        <v>113</v>
      </c>
      <c r="AR259" s="1">
        <v>58</v>
      </c>
      <c r="AS259" s="1">
        <v>39</v>
      </c>
      <c r="AT259" s="200">
        <f>+Roc_InfraMR[[#This Row],[B.02.3 - Parque de Coches Eléctricos Motrices Tipo R]]+Roc_InfraMR[[#This Row],[B.02.2 - Parque de Coches Eléctricos Motrices Remolcados Tipo R]]+Roc_InfraMR[[#This Row],[B.02.1 - Parque de Coches Eléctricos Motrices]]</f>
        <v>210</v>
      </c>
      <c r="AU259" s="1">
        <v>0</v>
      </c>
      <c r="AV259" s="1">
        <v>0</v>
      </c>
      <c r="AW259" s="1">
        <v>0</v>
      </c>
      <c r="AX259" s="200">
        <f>+SUM(Roc_InfraMR[[#This Row],[B.03.1 - Parque de Coches Motores Motrices Remolcados]:[B.03.3 - Parque de Coches Motores Motrices Cabina]])</f>
        <v>0</v>
      </c>
      <c r="AY259" s="1">
        <v>158</v>
      </c>
      <c r="AZ259" s="1">
        <v>52</v>
      </c>
      <c r="BA259" s="1">
        <v>15</v>
      </c>
      <c r="BB259" s="1">
        <v>0</v>
      </c>
      <c r="BC259" s="200">
        <f>SUM(AY259:BB259)</f>
        <v>225</v>
      </c>
      <c r="BD259" s="356">
        <v>102</v>
      </c>
      <c r="BE259" s="1">
        <v>0</v>
      </c>
      <c r="BF259" s="1">
        <v>20</v>
      </c>
      <c r="BG259" s="235">
        <v>1676</v>
      </c>
    </row>
    <row r="260" spans="1:59">
      <c r="A260" s="1">
        <v>2014</v>
      </c>
      <c r="B260" s="1" t="s">
        <v>67</v>
      </c>
      <c r="C260" s="10">
        <v>0</v>
      </c>
      <c r="D260" s="10">
        <v>138.45500000000001</v>
      </c>
      <c r="E260" s="10">
        <v>0</v>
      </c>
      <c r="F260" s="10">
        <v>56.53</v>
      </c>
      <c r="G260" s="192">
        <f t="shared" si="34"/>
        <v>194.98500000000001</v>
      </c>
      <c r="H260" s="192">
        <f>+Roc_InfraMR[[#This Row],[Total Líneas de Explotación ]]</f>
        <v>194.98500000000001</v>
      </c>
      <c r="I260" s="192">
        <v>392.76900000000001</v>
      </c>
      <c r="J260" s="10">
        <f>+Roc_InfraMR[[#This Row],[A.01.2 -  Longitud de Líneas de Explotación No Electrificadas Vía Doble o Múltiple (km)]]*2+Roc_InfraMR[[#This Row],[A.01.1 -  Longitud de Líneas de Explotación No Electrificadas Vía Simple (km)]]</f>
        <v>276.91000000000003</v>
      </c>
      <c r="K260" s="10">
        <v>0</v>
      </c>
      <c r="L260" s="10">
        <f>+Roc_InfraMR[[#This Row],[A.02.2 -  Longitud de Líneas de Explotación Electrificadas Vía Doble o Múltiple (km)]]*2</f>
        <v>113.06</v>
      </c>
      <c r="M260" s="10">
        <v>0</v>
      </c>
      <c r="N260" s="192">
        <f>+Roc_InfraMR[[#This Row],[A.03.1 -  Longitud de Vías de Explotación No Electrificadas Troncales y Ramales (vía principal) (km)]]+Roc_InfraMR[[#This Row],[A.04.1 -  Longitud de Vías de Explotación Electrificadas Troncales y Ramales (vía principal) (km)]]</f>
        <v>389.97</v>
      </c>
      <c r="O260" s="192">
        <f>+Roc_InfraMR[[#This Row],[Total Vías (excluido Auxiliares)]]</f>
        <v>389.97</v>
      </c>
      <c r="P260" s="1">
        <v>61</v>
      </c>
      <c r="Q260" s="1">
        <v>5</v>
      </c>
      <c r="R260" s="1">
        <v>3</v>
      </c>
      <c r="S260" s="194">
        <f t="shared" si="35"/>
        <v>69</v>
      </c>
      <c r="T260" s="194">
        <v>69</v>
      </c>
      <c r="U260" s="1">
        <v>60</v>
      </c>
      <c r="V260" s="1">
        <v>68</v>
      </c>
      <c r="W260" s="1">
        <v>10</v>
      </c>
      <c r="X260" s="1">
        <v>23</v>
      </c>
      <c r="Y260" s="1">
        <v>0</v>
      </c>
      <c r="Z260" s="196">
        <f t="shared" si="36"/>
        <v>161</v>
      </c>
      <c r="AA260" s="1">
        <v>62</v>
      </c>
      <c r="AB260" s="1">
        <v>26</v>
      </c>
      <c r="AC260" s="1">
        <v>161</v>
      </c>
      <c r="AD260" s="196">
        <f t="shared" si="37"/>
        <v>249</v>
      </c>
      <c r="AE260" s="1">
        <v>23</v>
      </c>
      <c r="AF260" s="1">
        <v>29</v>
      </c>
      <c r="AG260" s="1">
        <v>132</v>
      </c>
      <c r="AH260" s="196">
        <f t="shared" si="38"/>
        <v>184</v>
      </c>
      <c r="AI260" s="10">
        <v>60.414999999999999</v>
      </c>
      <c r="AJ260" s="10">
        <v>0</v>
      </c>
      <c r="AK260" s="10">
        <v>166.46899999999999</v>
      </c>
      <c r="AL260" s="222">
        <f t="shared" si="39"/>
        <v>226.88399999999999</v>
      </c>
      <c r="AM260" s="1">
        <v>3</v>
      </c>
      <c r="AN260" s="1">
        <v>8</v>
      </c>
      <c r="AO260" s="1">
        <v>29</v>
      </c>
      <c r="AP260" s="200">
        <f t="shared" si="40"/>
        <v>40</v>
      </c>
      <c r="AQ260" s="1">
        <v>113</v>
      </c>
      <c r="AR260" s="1">
        <v>58</v>
      </c>
      <c r="AS260" s="1">
        <v>39</v>
      </c>
      <c r="AT260" s="200">
        <f>+Roc_InfraMR[[#This Row],[B.02.3 - Parque de Coches Eléctricos Motrices Tipo R]]+Roc_InfraMR[[#This Row],[B.02.2 - Parque de Coches Eléctricos Motrices Remolcados Tipo R]]+Roc_InfraMR[[#This Row],[B.02.1 - Parque de Coches Eléctricos Motrices]]</f>
        <v>210</v>
      </c>
      <c r="AU260" s="1">
        <v>0</v>
      </c>
      <c r="AV260" s="1">
        <v>0</v>
      </c>
      <c r="AW260" s="1">
        <v>0</v>
      </c>
      <c r="AX260" s="200">
        <f>+SUM(Roc_InfraMR[[#This Row],[B.03.1 - Parque de Coches Motores Motrices Remolcados]:[B.03.3 - Parque de Coches Motores Motrices Cabina]])</f>
        <v>0</v>
      </c>
      <c r="AY260" s="1">
        <v>158</v>
      </c>
      <c r="AZ260" s="1">
        <v>52</v>
      </c>
      <c r="BA260" s="1">
        <v>15</v>
      </c>
      <c r="BB260" s="1">
        <v>0</v>
      </c>
      <c r="BC260" s="200">
        <f>SUM(AY260:BB260)</f>
        <v>225</v>
      </c>
      <c r="BD260" s="356">
        <v>102</v>
      </c>
      <c r="BE260" s="1">
        <v>0</v>
      </c>
      <c r="BF260" s="1">
        <v>20</v>
      </c>
      <c r="BG260" s="235">
        <v>1676</v>
      </c>
    </row>
    <row r="261" spans="1:59">
      <c r="A261" s="1">
        <v>2014</v>
      </c>
      <c r="B261" s="1" t="s">
        <v>68</v>
      </c>
      <c r="C261" s="10">
        <v>0</v>
      </c>
      <c r="D261" s="10">
        <v>138.45500000000001</v>
      </c>
      <c r="E261" s="10">
        <v>0</v>
      </c>
      <c r="F261" s="10">
        <v>56.53</v>
      </c>
      <c r="G261" s="192">
        <f t="shared" si="34"/>
        <v>194.98500000000001</v>
      </c>
      <c r="H261" s="192">
        <f>+Roc_InfraMR[[#This Row],[Total Líneas de Explotación ]]</f>
        <v>194.98500000000001</v>
      </c>
      <c r="I261" s="192">
        <v>392.76900000000001</v>
      </c>
      <c r="J261" s="10">
        <f>+Roc_InfraMR[[#This Row],[A.01.2 -  Longitud de Líneas de Explotación No Electrificadas Vía Doble o Múltiple (km)]]*2+Roc_InfraMR[[#This Row],[A.01.1 -  Longitud de Líneas de Explotación No Electrificadas Vía Simple (km)]]</f>
        <v>276.91000000000003</v>
      </c>
      <c r="K261" s="10">
        <v>0</v>
      </c>
      <c r="L261" s="10">
        <f>+Roc_InfraMR[[#This Row],[A.02.2 -  Longitud de Líneas de Explotación Electrificadas Vía Doble o Múltiple (km)]]*2</f>
        <v>113.06</v>
      </c>
      <c r="M261" s="10">
        <v>0</v>
      </c>
      <c r="N261" s="192">
        <f>+Roc_InfraMR[[#This Row],[A.03.1 -  Longitud de Vías de Explotación No Electrificadas Troncales y Ramales (vía principal) (km)]]+Roc_InfraMR[[#This Row],[A.04.1 -  Longitud de Vías de Explotación Electrificadas Troncales y Ramales (vía principal) (km)]]</f>
        <v>389.97</v>
      </c>
      <c r="O261" s="192">
        <f>+Roc_InfraMR[[#This Row],[Total Vías (excluido Auxiliares)]]</f>
        <v>389.97</v>
      </c>
      <c r="P261" s="1">
        <v>61</v>
      </c>
      <c r="Q261" s="1">
        <v>5</v>
      </c>
      <c r="R261" s="1">
        <v>3</v>
      </c>
      <c r="S261" s="194">
        <f t="shared" si="35"/>
        <v>69</v>
      </c>
      <c r="T261" s="194">
        <v>69</v>
      </c>
      <c r="U261" s="1">
        <v>60</v>
      </c>
      <c r="V261" s="1">
        <v>68</v>
      </c>
      <c r="W261" s="1">
        <v>10</v>
      </c>
      <c r="X261" s="1">
        <v>23</v>
      </c>
      <c r="Y261" s="1">
        <v>0</v>
      </c>
      <c r="Z261" s="196">
        <f t="shared" si="36"/>
        <v>161</v>
      </c>
      <c r="AA261" s="1">
        <v>62</v>
      </c>
      <c r="AB261" s="1">
        <v>26</v>
      </c>
      <c r="AC261" s="1">
        <v>161</v>
      </c>
      <c r="AD261" s="196">
        <f t="shared" si="37"/>
        <v>249</v>
      </c>
      <c r="AE261" s="1">
        <v>23</v>
      </c>
      <c r="AF261" s="1">
        <v>29</v>
      </c>
      <c r="AG261" s="1">
        <v>132</v>
      </c>
      <c r="AH261" s="196">
        <f t="shared" si="38"/>
        <v>184</v>
      </c>
      <c r="AI261" s="10">
        <v>60.414999999999999</v>
      </c>
      <c r="AJ261" s="10">
        <v>0</v>
      </c>
      <c r="AK261" s="10">
        <v>166.46899999999999</v>
      </c>
      <c r="AL261" s="222">
        <f t="shared" si="39"/>
        <v>226.88399999999999</v>
      </c>
      <c r="AM261" s="1">
        <v>3</v>
      </c>
      <c r="AN261" s="1">
        <v>8</v>
      </c>
      <c r="AO261" s="1">
        <v>29</v>
      </c>
      <c r="AP261" s="200">
        <f t="shared" si="40"/>
        <v>40</v>
      </c>
      <c r="AQ261" s="1">
        <v>113</v>
      </c>
      <c r="AR261" s="1">
        <v>58</v>
      </c>
      <c r="AS261" s="1">
        <v>39</v>
      </c>
      <c r="AT261" s="200">
        <f>+Roc_InfraMR[[#This Row],[B.02.3 - Parque de Coches Eléctricos Motrices Tipo R]]+Roc_InfraMR[[#This Row],[B.02.2 - Parque de Coches Eléctricos Motrices Remolcados Tipo R]]+Roc_InfraMR[[#This Row],[B.02.1 - Parque de Coches Eléctricos Motrices]]</f>
        <v>210</v>
      </c>
      <c r="AU261" s="1">
        <v>0</v>
      </c>
      <c r="AV261" s="1">
        <v>0</v>
      </c>
      <c r="AW261" s="1">
        <v>0</v>
      </c>
      <c r="AX261" s="200">
        <f>+SUM(Roc_InfraMR[[#This Row],[B.03.1 - Parque de Coches Motores Motrices Remolcados]:[B.03.3 - Parque de Coches Motores Motrices Cabina]])</f>
        <v>0</v>
      </c>
      <c r="AY261" s="1">
        <v>158</v>
      </c>
      <c r="AZ261" s="1">
        <v>52</v>
      </c>
      <c r="BA261" s="1">
        <v>15</v>
      </c>
      <c r="BB261" s="1">
        <v>0</v>
      </c>
      <c r="BC261" s="200">
        <f>SUM(AY261:BB261)</f>
        <v>225</v>
      </c>
      <c r="BD261" s="356">
        <v>102</v>
      </c>
      <c r="BE261" s="1">
        <v>0</v>
      </c>
      <c r="BF261" s="1">
        <v>20</v>
      </c>
      <c r="BG261" s="235">
        <v>1676</v>
      </c>
    </row>
    <row r="262" spans="1:59">
      <c r="A262" s="1">
        <v>2014</v>
      </c>
      <c r="B262" s="1" t="s">
        <v>69</v>
      </c>
      <c r="C262" s="10">
        <v>0</v>
      </c>
      <c r="D262" s="10">
        <v>138.45500000000001</v>
      </c>
      <c r="E262" s="10">
        <v>0</v>
      </c>
      <c r="F262" s="10">
        <v>56.53</v>
      </c>
      <c r="G262" s="192">
        <f t="shared" si="34"/>
        <v>194.98500000000001</v>
      </c>
      <c r="H262" s="192">
        <f>+Roc_InfraMR[[#This Row],[Total Líneas de Explotación ]]</f>
        <v>194.98500000000001</v>
      </c>
      <c r="I262" s="192">
        <v>392.76900000000001</v>
      </c>
      <c r="J262" s="10">
        <f>+Roc_InfraMR[[#This Row],[A.01.2 -  Longitud de Líneas de Explotación No Electrificadas Vía Doble o Múltiple (km)]]*2+Roc_InfraMR[[#This Row],[A.01.1 -  Longitud de Líneas de Explotación No Electrificadas Vía Simple (km)]]</f>
        <v>276.91000000000003</v>
      </c>
      <c r="K262" s="10">
        <v>0</v>
      </c>
      <c r="L262" s="10">
        <f>+Roc_InfraMR[[#This Row],[A.02.2 -  Longitud de Líneas de Explotación Electrificadas Vía Doble o Múltiple (km)]]*2</f>
        <v>113.06</v>
      </c>
      <c r="M262" s="10">
        <v>0</v>
      </c>
      <c r="N262" s="192">
        <f>+Roc_InfraMR[[#This Row],[A.03.1 -  Longitud de Vías de Explotación No Electrificadas Troncales y Ramales (vía principal) (km)]]+Roc_InfraMR[[#This Row],[A.04.1 -  Longitud de Vías de Explotación Electrificadas Troncales y Ramales (vía principal) (km)]]</f>
        <v>389.97</v>
      </c>
      <c r="O262" s="192">
        <f>+Roc_InfraMR[[#This Row],[Total Vías (excluido Auxiliares)]]</f>
        <v>389.97</v>
      </c>
      <c r="P262" s="1">
        <v>61</v>
      </c>
      <c r="Q262" s="1">
        <v>5</v>
      </c>
      <c r="R262" s="1">
        <v>3</v>
      </c>
      <c r="S262" s="194">
        <f t="shared" si="35"/>
        <v>69</v>
      </c>
      <c r="T262" s="194">
        <v>69</v>
      </c>
      <c r="U262" s="1">
        <v>60</v>
      </c>
      <c r="V262" s="1">
        <v>68</v>
      </c>
      <c r="W262" s="1">
        <v>10</v>
      </c>
      <c r="X262" s="1">
        <v>23</v>
      </c>
      <c r="Y262" s="1">
        <v>0</v>
      </c>
      <c r="Z262" s="196">
        <f t="shared" si="36"/>
        <v>161</v>
      </c>
      <c r="AA262" s="1">
        <v>62</v>
      </c>
      <c r="AB262" s="1">
        <v>26</v>
      </c>
      <c r="AC262" s="1">
        <v>161</v>
      </c>
      <c r="AD262" s="196">
        <f t="shared" si="37"/>
        <v>249</v>
      </c>
      <c r="AE262" s="1">
        <v>23</v>
      </c>
      <c r="AF262" s="1">
        <v>29</v>
      </c>
      <c r="AG262" s="1">
        <v>132</v>
      </c>
      <c r="AH262" s="196">
        <f t="shared" si="38"/>
        <v>184</v>
      </c>
      <c r="AI262" s="10">
        <v>60.414999999999999</v>
      </c>
      <c r="AJ262" s="10">
        <v>0</v>
      </c>
      <c r="AK262" s="10">
        <v>166.46899999999999</v>
      </c>
      <c r="AL262" s="222">
        <f t="shared" si="39"/>
        <v>226.88399999999999</v>
      </c>
      <c r="AM262" s="1">
        <v>3</v>
      </c>
      <c r="AN262" s="1">
        <v>8</v>
      </c>
      <c r="AO262" s="1">
        <v>29</v>
      </c>
      <c r="AP262" s="200">
        <f t="shared" si="40"/>
        <v>40</v>
      </c>
      <c r="AQ262" s="1">
        <v>113</v>
      </c>
      <c r="AR262" s="1">
        <v>58</v>
      </c>
      <c r="AS262" s="1">
        <v>39</v>
      </c>
      <c r="AT262" s="200">
        <f>+Roc_InfraMR[[#This Row],[B.02.3 - Parque de Coches Eléctricos Motrices Tipo R]]+Roc_InfraMR[[#This Row],[B.02.2 - Parque de Coches Eléctricos Motrices Remolcados Tipo R]]+Roc_InfraMR[[#This Row],[B.02.1 - Parque de Coches Eléctricos Motrices]]</f>
        <v>210</v>
      </c>
      <c r="AU262" s="1">
        <v>0</v>
      </c>
      <c r="AV262" s="1">
        <v>0</v>
      </c>
      <c r="AW262" s="1">
        <v>0</v>
      </c>
      <c r="AX262" s="200">
        <f>+SUM(Roc_InfraMR[[#This Row],[B.03.1 - Parque de Coches Motores Motrices Remolcados]:[B.03.3 - Parque de Coches Motores Motrices Cabina]])</f>
        <v>0</v>
      </c>
      <c r="AY262" s="1">
        <v>158</v>
      </c>
      <c r="AZ262" s="1">
        <v>52</v>
      </c>
      <c r="BA262" s="1">
        <v>15</v>
      </c>
      <c r="BB262" s="1">
        <v>0</v>
      </c>
      <c r="BC262" s="200">
        <f>SUM(AY262:BB262)</f>
        <v>225</v>
      </c>
      <c r="BD262" s="356">
        <v>102</v>
      </c>
      <c r="BE262" s="1">
        <v>0</v>
      </c>
      <c r="BF262" s="1">
        <v>20</v>
      </c>
      <c r="BG262" s="235">
        <v>1676</v>
      </c>
    </row>
    <row r="263" spans="1:59">
      <c r="A263" s="1">
        <v>2014</v>
      </c>
      <c r="B263" s="1" t="s">
        <v>70</v>
      </c>
      <c r="C263" s="10">
        <v>0</v>
      </c>
      <c r="D263" s="10">
        <v>138.45500000000001</v>
      </c>
      <c r="E263" s="10">
        <v>0</v>
      </c>
      <c r="F263" s="10">
        <v>56.53</v>
      </c>
      <c r="G263" s="192">
        <f t="shared" si="34"/>
        <v>194.98500000000001</v>
      </c>
      <c r="H263" s="192">
        <f>+Roc_InfraMR[[#This Row],[Total Líneas de Explotación ]]</f>
        <v>194.98500000000001</v>
      </c>
      <c r="I263" s="192">
        <v>392.76900000000001</v>
      </c>
      <c r="J263" s="10">
        <f>+Roc_InfraMR[[#This Row],[A.01.2 -  Longitud de Líneas de Explotación No Electrificadas Vía Doble o Múltiple (km)]]*2+Roc_InfraMR[[#This Row],[A.01.1 -  Longitud de Líneas de Explotación No Electrificadas Vía Simple (km)]]</f>
        <v>276.91000000000003</v>
      </c>
      <c r="K263" s="10">
        <v>0</v>
      </c>
      <c r="L263" s="10">
        <f>+Roc_InfraMR[[#This Row],[A.02.2 -  Longitud de Líneas de Explotación Electrificadas Vía Doble o Múltiple (km)]]*2</f>
        <v>113.06</v>
      </c>
      <c r="M263" s="10">
        <v>0</v>
      </c>
      <c r="N263" s="192">
        <f>+Roc_InfraMR[[#This Row],[A.03.1 -  Longitud de Vías de Explotación No Electrificadas Troncales y Ramales (vía principal) (km)]]+Roc_InfraMR[[#This Row],[A.04.1 -  Longitud de Vías de Explotación Electrificadas Troncales y Ramales (vía principal) (km)]]</f>
        <v>389.97</v>
      </c>
      <c r="O263" s="192">
        <f>+Roc_InfraMR[[#This Row],[Total Vías (excluido Auxiliares)]]</f>
        <v>389.97</v>
      </c>
      <c r="P263" s="1">
        <v>61</v>
      </c>
      <c r="Q263" s="1">
        <v>5</v>
      </c>
      <c r="R263" s="1">
        <v>3</v>
      </c>
      <c r="S263" s="194">
        <f t="shared" si="35"/>
        <v>69</v>
      </c>
      <c r="T263" s="194">
        <v>69</v>
      </c>
      <c r="U263" s="1">
        <v>60</v>
      </c>
      <c r="V263" s="1">
        <v>68</v>
      </c>
      <c r="W263" s="1">
        <v>10</v>
      </c>
      <c r="X263" s="1">
        <v>23</v>
      </c>
      <c r="Y263" s="1">
        <v>0</v>
      </c>
      <c r="Z263" s="196">
        <f t="shared" si="36"/>
        <v>161</v>
      </c>
      <c r="AA263" s="1">
        <v>62</v>
      </c>
      <c r="AB263" s="1">
        <v>26</v>
      </c>
      <c r="AC263" s="1">
        <v>161</v>
      </c>
      <c r="AD263" s="196">
        <f t="shared" si="37"/>
        <v>249</v>
      </c>
      <c r="AE263" s="1">
        <v>23</v>
      </c>
      <c r="AF263" s="1">
        <v>29</v>
      </c>
      <c r="AG263" s="1">
        <v>132</v>
      </c>
      <c r="AH263" s="196">
        <f t="shared" si="38"/>
        <v>184</v>
      </c>
      <c r="AI263" s="10">
        <v>60.414999999999999</v>
      </c>
      <c r="AJ263" s="10">
        <v>0</v>
      </c>
      <c r="AK263" s="10">
        <v>166.46899999999999</v>
      </c>
      <c r="AL263" s="222">
        <f t="shared" si="39"/>
        <v>226.88399999999999</v>
      </c>
      <c r="AM263" s="1">
        <v>3</v>
      </c>
      <c r="AN263" s="1">
        <v>8</v>
      </c>
      <c r="AO263" s="1">
        <v>29</v>
      </c>
      <c r="AP263" s="200">
        <f t="shared" si="40"/>
        <v>40</v>
      </c>
      <c r="AQ263" s="1">
        <v>113</v>
      </c>
      <c r="AR263" s="1">
        <v>58</v>
      </c>
      <c r="AS263" s="1">
        <v>39</v>
      </c>
      <c r="AT263" s="200">
        <f>+Roc_InfraMR[[#This Row],[B.02.3 - Parque de Coches Eléctricos Motrices Tipo R]]+Roc_InfraMR[[#This Row],[B.02.2 - Parque de Coches Eléctricos Motrices Remolcados Tipo R]]+Roc_InfraMR[[#This Row],[B.02.1 - Parque de Coches Eléctricos Motrices]]</f>
        <v>210</v>
      </c>
      <c r="AU263" s="1">
        <v>0</v>
      </c>
      <c r="AV263" s="1">
        <v>0</v>
      </c>
      <c r="AW263" s="1">
        <v>0</v>
      </c>
      <c r="AX263" s="200">
        <f>+SUM(Roc_InfraMR[[#This Row],[B.03.1 - Parque de Coches Motores Motrices Remolcados]:[B.03.3 - Parque de Coches Motores Motrices Cabina]])</f>
        <v>0</v>
      </c>
      <c r="AY263" s="1">
        <v>158</v>
      </c>
      <c r="AZ263" s="1">
        <v>52</v>
      </c>
      <c r="BA263" s="1">
        <v>15</v>
      </c>
      <c r="BB263" s="1">
        <v>0</v>
      </c>
      <c r="BC263" s="200">
        <f>SUM(AY263:BB263)</f>
        <v>225</v>
      </c>
      <c r="BD263" s="356">
        <v>102</v>
      </c>
      <c r="BE263" s="1">
        <v>0</v>
      </c>
      <c r="BF263" s="1">
        <v>20</v>
      </c>
      <c r="BG263" s="235">
        <v>1676</v>
      </c>
    </row>
    <row r="264" spans="1:59">
      <c r="A264" s="1">
        <v>2014</v>
      </c>
      <c r="B264" s="1" t="s">
        <v>71</v>
      </c>
      <c r="C264" s="10">
        <v>0</v>
      </c>
      <c r="D264" s="10">
        <v>138.45500000000001</v>
      </c>
      <c r="E264" s="10">
        <v>0</v>
      </c>
      <c r="F264" s="10">
        <v>56.53</v>
      </c>
      <c r="G264" s="192">
        <f t="shared" si="34"/>
        <v>194.98500000000001</v>
      </c>
      <c r="H264" s="192">
        <f>+Roc_InfraMR[[#This Row],[Total Líneas de Explotación ]]</f>
        <v>194.98500000000001</v>
      </c>
      <c r="I264" s="192">
        <v>392.76900000000001</v>
      </c>
      <c r="J264" s="10">
        <f>+Roc_InfraMR[[#This Row],[A.01.2 -  Longitud de Líneas de Explotación No Electrificadas Vía Doble o Múltiple (km)]]*2+Roc_InfraMR[[#This Row],[A.01.1 -  Longitud de Líneas de Explotación No Electrificadas Vía Simple (km)]]</f>
        <v>276.91000000000003</v>
      </c>
      <c r="K264" s="10">
        <v>0</v>
      </c>
      <c r="L264" s="10">
        <f>+Roc_InfraMR[[#This Row],[A.02.2 -  Longitud de Líneas de Explotación Electrificadas Vía Doble o Múltiple (km)]]*2</f>
        <v>113.06</v>
      </c>
      <c r="M264" s="10">
        <v>0</v>
      </c>
      <c r="N264" s="192">
        <f>+Roc_InfraMR[[#This Row],[A.03.1 -  Longitud de Vías de Explotación No Electrificadas Troncales y Ramales (vía principal) (km)]]+Roc_InfraMR[[#This Row],[A.04.1 -  Longitud de Vías de Explotación Electrificadas Troncales y Ramales (vía principal) (km)]]</f>
        <v>389.97</v>
      </c>
      <c r="O264" s="192">
        <f>+Roc_InfraMR[[#This Row],[Total Vías (excluido Auxiliares)]]</f>
        <v>389.97</v>
      </c>
      <c r="P264" s="1">
        <v>61</v>
      </c>
      <c r="Q264" s="1">
        <v>5</v>
      </c>
      <c r="R264" s="1">
        <v>3</v>
      </c>
      <c r="S264" s="194">
        <f t="shared" si="35"/>
        <v>69</v>
      </c>
      <c r="T264" s="194">
        <v>69</v>
      </c>
      <c r="U264" s="1">
        <v>60</v>
      </c>
      <c r="V264" s="1">
        <v>68</v>
      </c>
      <c r="W264" s="1">
        <v>10</v>
      </c>
      <c r="X264" s="1">
        <v>23</v>
      </c>
      <c r="Y264" s="1">
        <v>0</v>
      </c>
      <c r="Z264" s="196">
        <f t="shared" si="36"/>
        <v>161</v>
      </c>
      <c r="AA264" s="1">
        <v>62</v>
      </c>
      <c r="AB264" s="1">
        <v>26</v>
      </c>
      <c r="AC264" s="1">
        <v>161</v>
      </c>
      <c r="AD264" s="196">
        <f t="shared" si="37"/>
        <v>249</v>
      </c>
      <c r="AE264" s="1">
        <v>23</v>
      </c>
      <c r="AF264" s="1">
        <v>29</v>
      </c>
      <c r="AG264" s="1">
        <v>132</v>
      </c>
      <c r="AH264" s="196">
        <f t="shared" si="38"/>
        <v>184</v>
      </c>
      <c r="AI264" s="10">
        <v>60.414999999999999</v>
      </c>
      <c r="AJ264" s="10">
        <v>0</v>
      </c>
      <c r="AK264" s="10">
        <v>166.46899999999999</v>
      </c>
      <c r="AL264" s="222">
        <f t="shared" si="39"/>
        <v>226.88399999999999</v>
      </c>
      <c r="AM264" s="1">
        <v>3</v>
      </c>
      <c r="AN264" s="1">
        <v>8</v>
      </c>
      <c r="AO264" s="1">
        <v>29</v>
      </c>
      <c r="AP264" s="200">
        <f t="shared" si="40"/>
        <v>40</v>
      </c>
      <c r="AQ264" s="1">
        <v>113</v>
      </c>
      <c r="AR264" s="1">
        <v>58</v>
      </c>
      <c r="AS264" s="1">
        <v>39</v>
      </c>
      <c r="AT264" s="200">
        <f>+Roc_InfraMR[[#This Row],[B.02.3 - Parque de Coches Eléctricos Motrices Tipo R]]+Roc_InfraMR[[#This Row],[B.02.2 - Parque de Coches Eléctricos Motrices Remolcados Tipo R]]+Roc_InfraMR[[#This Row],[B.02.1 - Parque de Coches Eléctricos Motrices]]</f>
        <v>210</v>
      </c>
      <c r="AU264" s="1">
        <v>0</v>
      </c>
      <c r="AV264" s="1">
        <v>0</v>
      </c>
      <c r="AW264" s="1">
        <v>0</v>
      </c>
      <c r="AX264" s="200">
        <f>+SUM(Roc_InfraMR[[#This Row],[B.03.1 - Parque de Coches Motores Motrices Remolcados]:[B.03.3 - Parque de Coches Motores Motrices Cabina]])</f>
        <v>0</v>
      </c>
      <c r="AY264" s="1">
        <v>158</v>
      </c>
      <c r="AZ264" s="1">
        <v>52</v>
      </c>
      <c r="BA264" s="1">
        <v>15</v>
      </c>
      <c r="BB264" s="1">
        <v>0</v>
      </c>
      <c r="BC264" s="200">
        <f>SUM(AY264:BB264)</f>
        <v>225</v>
      </c>
      <c r="BD264" s="356">
        <v>102</v>
      </c>
      <c r="BE264" s="1">
        <v>0</v>
      </c>
      <c r="BF264" s="1">
        <v>20</v>
      </c>
      <c r="BG264" s="235">
        <v>1676</v>
      </c>
    </row>
    <row r="265" spans="1:59">
      <c r="A265" s="1">
        <v>2014</v>
      </c>
      <c r="B265" s="1" t="s">
        <v>72</v>
      </c>
      <c r="C265" s="10">
        <v>0</v>
      </c>
      <c r="D265" s="10">
        <v>138.45500000000001</v>
      </c>
      <c r="E265" s="10">
        <v>0</v>
      </c>
      <c r="F265" s="10">
        <v>56.53</v>
      </c>
      <c r="G265" s="192">
        <f t="shared" si="34"/>
        <v>194.98500000000001</v>
      </c>
      <c r="H265" s="192">
        <f>+Roc_InfraMR[[#This Row],[Total Líneas de Explotación ]]</f>
        <v>194.98500000000001</v>
      </c>
      <c r="I265" s="192">
        <v>392.76900000000001</v>
      </c>
      <c r="J265" s="10">
        <f>+Roc_InfraMR[[#This Row],[A.01.2 -  Longitud de Líneas de Explotación No Electrificadas Vía Doble o Múltiple (km)]]*2+Roc_InfraMR[[#This Row],[A.01.1 -  Longitud de Líneas de Explotación No Electrificadas Vía Simple (km)]]</f>
        <v>276.91000000000003</v>
      </c>
      <c r="K265" s="10">
        <v>0</v>
      </c>
      <c r="L265" s="10">
        <f>+Roc_InfraMR[[#This Row],[A.02.2 -  Longitud de Líneas de Explotación Electrificadas Vía Doble o Múltiple (km)]]*2</f>
        <v>113.06</v>
      </c>
      <c r="M265" s="10">
        <v>0</v>
      </c>
      <c r="N265" s="192">
        <f>+Roc_InfraMR[[#This Row],[A.03.1 -  Longitud de Vías de Explotación No Electrificadas Troncales y Ramales (vía principal) (km)]]+Roc_InfraMR[[#This Row],[A.04.1 -  Longitud de Vías de Explotación Electrificadas Troncales y Ramales (vía principal) (km)]]</f>
        <v>389.97</v>
      </c>
      <c r="O265" s="192">
        <f>+Roc_InfraMR[[#This Row],[Total Vías (excluido Auxiliares)]]</f>
        <v>389.97</v>
      </c>
      <c r="P265" s="1">
        <v>61</v>
      </c>
      <c r="Q265" s="1">
        <v>5</v>
      </c>
      <c r="R265" s="1">
        <v>3</v>
      </c>
      <c r="S265" s="194">
        <f t="shared" si="35"/>
        <v>69</v>
      </c>
      <c r="T265" s="194">
        <v>69</v>
      </c>
      <c r="U265" s="1">
        <v>60</v>
      </c>
      <c r="V265" s="1">
        <v>68</v>
      </c>
      <c r="W265" s="1">
        <v>10</v>
      </c>
      <c r="X265" s="1">
        <v>23</v>
      </c>
      <c r="Y265" s="1">
        <v>0</v>
      </c>
      <c r="Z265" s="196">
        <f t="shared" si="36"/>
        <v>161</v>
      </c>
      <c r="AA265" s="1">
        <v>62</v>
      </c>
      <c r="AB265" s="1">
        <v>26</v>
      </c>
      <c r="AC265" s="1">
        <v>161</v>
      </c>
      <c r="AD265" s="196">
        <f t="shared" si="37"/>
        <v>249</v>
      </c>
      <c r="AE265" s="1">
        <v>23</v>
      </c>
      <c r="AF265" s="1">
        <v>29</v>
      </c>
      <c r="AG265" s="1">
        <v>132</v>
      </c>
      <c r="AH265" s="196">
        <f t="shared" si="38"/>
        <v>184</v>
      </c>
      <c r="AI265" s="10">
        <v>60.414999999999999</v>
      </c>
      <c r="AJ265" s="10">
        <v>0</v>
      </c>
      <c r="AK265" s="10">
        <v>166.46899999999999</v>
      </c>
      <c r="AL265" s="222">
        <f t="shared" si="39"/>
        <v>226.88399999999999</v>
      </c>
      <c r="AM265" s="1">
        <v>3</v>
      </c>
      <c r="AN265" s="1">
        <v>8</v>
      </c>
      <c r="AO265" s="1">
        <v>29</v>
      </c>
      <c r="AP265" s="200">
        <f t="shared" si="40"/>
        <v>40</v>
      </c>
      <c r="AQ265" s="1">
        <v>113</v>
      </c>
      <c r="AR265" s="1">
        <v>58</v>
      </c>
      <c r="AS265" s="1">
        <v>39</v>
      </c>
      <c r="AT265" s="200">
        <f>+Roc_InfraMR[[#This Row],[B.02.3 - Parque de Coches Eléctricos Motrices Tipo R]]+Roc_InfraMR[[#This Row],[B.02.2 - Parque de Coches Eléctricos Motrices Remolcados Tipo R]]+Roc_InfraMR[[#This Row],[B.02.1 - Parque de Coches Eléctricos Motrices]]</f>
        <v>210</v>
      </c>
      <c r="AU265" s="1">
        <v>0</v>
      </c>
      <c r="AV265" s="1">
        <v>0</v>
      </c>
      <c r="AW265" s="1">
        <v>0</v>
      </c>
      <c r="AX265" s="200">
        <f>+SUM(Roc_InfraMR[[#This Row],[B.03.1 - Parque de Coches Motores Motrices Remolcados]:[B.03.3 - Parque de Coches Motores Motrices Cabina]])</f>
        <v>0</v>
      </c>
      <c r="AY265" s="1">
        <v>158</v>
      </c>
      <c r="AZ265" s="1">
        <v>52</v>
      </c>
      <c r="BA265" s="1">
        <v>15</v>
      </c>
      <c r="BB265" s="1">
        <v>0</v>
      </c>
      <c r="BC265" s="200">
        <f>SUM(AY265:BB265)</f>
        <v>225</v>
      </c>
      <c r="BD265" s="356">
        <v>102</v>
      </c>
      <c r="BE265" s="1">
        <v>0</v>
      </c>
      <c r="BF265" s="1">
        <v>20</v>
      </c>
      <c r="BG265" s="235">
        <v>1676</v>
      </c>
    </row>
    <row r="266" spans="1:59">
      <c r="A266" s="1">
        <v>2015</v>
      </c>
      <c r="B266" s="1" t="s">
        <v>61</v>
      </c>
      <c r="C266" s="10">
        <v>0</v>
      </c>
      <c r="D266" s="10">
        <v>138.45500000000001</v>
      </c>
      <c r="E266" s="10">
        <v>0</v>
      </c>
      <c r="F266" s="10">
        <v>56.53</v>
      </c>
      <c r="G266" s="192">
        <f t="shared" si="34"/>
        <v>194.98500000000001</v>
      </c>
      <c r="H266" s="192">
        <f>+Roc_InfraMR[[#This Row],[Total Líneas de Explotación ]]</f>
        <v>194.98500000000001</v>
      </c>
      <c r="I266" s="192">
        <v>392.76900000000001</v>
      </c>
      <c r="J266" s="10">
        <f>+Roc_InfraMR[[#This Row],[A.01.2 -  Longitud de Líneas de Explotación No Electrificadas Vía Doble o Múltiple (km)]]*2+Roc_InfraMR[[#This Row],[A.01.1 -  Longitud de Líneas de Explotación No Electrificadas Vía Simple (km)]]</f>
        <v>276.91000000000003</v>
      </c>
      <c r="K266" s="10">
        <v>0</v>
      </c>
      <c r="L266" s="10">
        <f>+Roc_InfraMR[[#This Row],[A.02.2 -  Longitud de Líneas de Explotación Electrificadas Vía Doble o Múltiple (km)]]*2</f>
        <v>113.06</v>
      </c>
      <c r="M266" s="10">
        <v>0</v>
      </c>
      <c r="N266" s="192">
        <f>+Roc_InfraMR[[#This Row],[A.03.1 -  Longitud de Vías de Explotación No Electrificadas Troncales y Ramales (vía principal) (km)]]+Roc_InfraMR[[#This Row],[A.04.1 -  Longitud de Vías de Explotación Electrificadas Troncales y Ramales (vía principal) (km)]]</f>
        <v>389.97</v>
      </c>
      <c r="O266" s="192">
        <f>+Roc_InfraMR[[#This Row],[Total Vías (excluido Auxiliares)]]</f>
        <v>389.97</v>
      </c>
      <c r="P266" s="1">
        <v>61</v>
      </c>
      <c r="Q266" s="1">
        <v>5</v>
      </c>
      <c r="R266" s="1">
        <v>3</v>
      </c>
      <c r="S266" s="194">
        <f t="shared" si="35"/>
        <v>69</v>
      </c>
      <c r="T266" s="194">
        <v>69</v>
      </c>
      <c r="U266" s="1">
        <v>60</v>
      </c>
      <c r="V266" s="1">
        <v>68</v>
      </c>
      <c r="W266" s="1">
        <v>10</v>
      </c>
      <c r="X266" s="1">
        <v>23</v>
      </c>
      <c r="Y266" s="1">
        <v>0</v>
      </c>
      <c r="Z266" s="196">
        <f t="shared" si="36"/>
        <v>161</v>
      </c>
      <c r="AA266" s="1">
        <v>62</v>
      </c>
      <c r="AB266" s="1">
        <v>26</v>
      </c>
      <c r="AC266" s="1">
        <v>161</v>
      </c>
      <c r="AD266" s="196">
        <f t="shared" si="37"/>
        <v>249</v>
      </c>
      <c r="AE266" s="1">
        <v>23</v>
      </c>
      <c r="AF266" s="1">
        <v>29</v>
      </c>
      <c r="AG266" s="1">
        <v>132</v>
      </c>
      <c r="AH266" s="196">
        <f t="shared" si="38"/>
        <v>184</v>
      </c>
      <c r="AI266" s="10">
        <v>60.414999999999999</v>
      </c>
      <c r="AJ266" s="10">
        <v>0</v>
      </c>
      <c r="AK266" s="10">
        <v>166.46899999999999</v>
      </c>
      <c r="AL266" s="222">
        <f t="shared" si="39"/>
        <v>226.88399999999999</v>
      </c>
      <c r="AM266" s="1">
        <v>3</v>
      </c>
      <c r="AN266" s="1">
        <v>8</v>
      </c>
      <c r="AO266" s="1">
        <v>29</v>
      </c>
      <c r="AP266" s="200">
        <f t="shared" si="40"/>
        <v>40</v>
      </c>
      <c r="AQ266" s="1">
        <v>113</v>
      </c>
      <c r="AR266" s="1">
        <v>58</v>
      </c>
      <c r="AS266" s="1">
        <v>39</v>
      </c>
      <c r="AT266" s="200">
        <f>+Roc_InfraMR[[#This Row],[B.02.3 - Parque de Coches Eléctricos Motrices Tipo R]]+Roc_InfraMR[[#This Row],[B.02.2 - Parque de Coches Eléctricos Motrices Remolcados Tipo R]]+Roc_InfraMR[[#This Row],[B.02.1 - Parque de Coches Eléctricos Motrices]]</f>
        <v>210</v>
      </c>
      <c r="AU266" s="1">
        <v>0</v>
      </c>
      <c r="AV266" s="1">
        <v>0</v>
      </c>
      <c r="AW266" s="1">
        <v>0</v>
      </c>
      <c r="AX266" s="200">
        <f>+SUM(Roc_InfraMR[[#This Row],[B.03.1 - Parque de Coches Motores Motrices Remolcados]:[B.03.3 - Parque de Coches Motores Motrices Cabina]])</f>
        <v>0</v>
      </c>
      <c r="AY266" s="1">
        <v>158</v>
      </c>
      <c r="AZ266" s="1">
        <v>52</v>
      </c>
      <c r="BA266" s="1">
        <v>15</v>
      </c>
      <c r="BB266" s="1">
        <v>0</v>
      </c>
      <c r="BC266" s="200">
        <f>SUM(AY266:BB266)</f>
        <v>225</v>
      </c>
      <c r="BD266" s="356">
        <v>102</v>
      </c>
      <c r="BE266" s="1">
        <v>0</v>
      </c>
      <c r="BF266" s="1">
        <v>20</v>
      </c>
      <c r="BG266" s="235">
        <v>1676</v>
      </c>
    </row>
    <row r="267" spans="1:59">
      <c r="A267" s="1">
        <v>2015</v>
      </c>
      <c r="B267" s="1" t="s">
        <v>62</v>
      </c>
      <c r="C267" s="10">
        <v>0</v>
      </c>
      <c r="D267" s="10">
        <v>138.45500000000001</v>
      </c>
      <c r="E267" s="10">
        <v>0</v>
      </c>
      <c r="F267" s="10">
        <v>56.53</v>
      </c>
      <c r="G267" s="192">
        <f t="shared" si="34"/>
        <v>194.98500000000001</v>
      </c>
      <c r="H267" s="192">
        <f>+Roc_InfraMR[[#This Row],[Total Líneas de Explotación ]]</f>
        <v>194.98500000000001</v>
      </c>
      <c r="I267" s="192">
        <v>392.76900000000001</v>
      </c>
      <c r="J267" s="10">
        <f>+Roc_InfraMR[[#This Row],[A.01.2 -  Longitud de Líneas de Explotación No Electrificadas Vía Doble o Múltiple (km)]]*2+Roc_InfraMR[[#This Row],[A.01.1 -  Longitud de Líneas de Explotación No Electrificadas Vía Simple (km)]]</f>
        <v>276.91000000000003</v>
      </c>
      <c r="K267" s="10">
        <v>0</v>
      </c>
      <c r="L267" s="10">
        <f>+Roc_InfraMR[[#This Row],[A.02.2 -  Longitud de Líneas de Explotación Electrificadas Vía Doble o Múltiple (km)]]*2</f>
        <v>113.06</v>
      </c>
      <c r="M267" s="10">
        <v>0</v>
      </c>
      <c r="N267" s="192">
        <f>+Roc_InfraMR[[#This Row],[A.03.1 -  Longitud de Vías de Explotación No Electrificadas Troncales y Ramales (vía principal) (km)]]+Roc_InfraMR[[#This Row],[A.04.1 -  Longitud de Vías de Explotación Electrificadas Troncales y Ramales (vía principal) (km)]]</f>
        <v>389.97</v>
      </c>
      <c r="O267" s="192">
        <f>+Roc_InfraMR[[#This Row],[Total Vías (excluido Auxiliares)]]</f>
        <v>389.97</v>
      </c>
      <c r="P267" s="1">
        <v>61</v>
      </c>
      <c r="Q267" s="1">
        <v>5</v>
      </c>
      <c r="R267" s="1">
        <v>3</v>
      </c>
      <c r="S267" s="194">
        <f t="shared" si="35"/>
        <v>69</v>
      </c>
      <c r="T267" s="194">
        <v>69</v>
      </c>
      <c r="U267" s="1">
        <v>60</v>
      </c>
      <c r="V267" s="1">
        <v>68</v>
      </c>
      <c r="W267" s="1">
        <v>10</v>
      </c>
      <c r="X267" s="1">
        <v>23</v>
      </c>
      <c r="Y267" s="1">
        <v>0</v>
      </c>
      <c r="Z267" s="196">
        <f t="shared" si="36"/>
        <v>161</v>
      </c>
      <c r="AA267" s="1">
        <v>62</v>
      </c>
      <c r="AB267" s="1">
        <v>26</v>
      </c>
      <c r="AC267" s="1">
        <v>161</v>
      </c>
      <c r="AD267" s="196">
        <f t="shared" si="37"/>
        <v>249</v>
      </c>
      <c r="AE267" s="1">
        <v>23</v>
      </c>
      <c r="AF267" s="1">
        <v>29</v>
      </c>
      <c r="AG267" s="1">
        <v>132</v>
      </c>
      <c r="AH267" s="196">
        <f t="shared" si="38"/>
        <v>184</v>
      </c>
      <c r="AI267" s="10">
        <v>60.414999999999999</v>
      </c>
      <c r="AJ267" s="10">
        <v>0</v>
      </c>
      <c r="AK267" s="10">
        <v>166.46899999999999</v>
      </c>
      <c r="AL267" s="222">
        <f t="shared" si="39"/>
        <v>226.88399999999999</v>
      </c>
      <c r="AM267" s="1">
        <v>3</v>
      </c>
      <c r="AN267" s="1">
        <v>8</v>
      </c>
      <c r="AO267" s="1">
        <v>29</v>
      </c>
      <c r="AP267" s="200">
        <f t="shared" si="40"/>
        <v>40</v>
      </c>
      <c r="AQ267" s="1">
        <v>113</v>
      </c>
      <c r="AR267" s="1">
        <v>58</v>
      </c>
      <c r="AS267" s="1">
        <v>39</v>
      </c>
      <c r="AT267" s="200">
        <f>+Roc_InfraMR[[#This Row],[B.02.3 - Parque de Coches Eléctricos Motrices Tipo R]]+Roc_InfraMR[[#This Row],[B.02.2 - Parque de Coches Eléctricos Motrices Remolcados Tipo R]]+Roc_InfraMR[[#This Row],[B.02.1 - Parque de Coches Eléctricos Motrices]]</f>
        <v>210</v>
      </c>
      <c r="AU267" s="1">
        <v>0</v>
      </c>
      <c r="AV267" s="1">
        <v>0</v>
      </c>
      <c r="AW267" s="1">
        <v>0</v>
      </c>
      <c r="AX267" s="200">
        <f>+SUM(Roc_InfraMR[[#This Row],[B.03.1 - Parque de Coches Motores Motrices Remolcados]:[B.03.3 - Parque de Coches Motores Motrices Cabina]])</f>
        <v>0</v>
      </c>
      <c r="AY267" s="1">
        <v>158</v>
      </c>
      <c r="AZ267" s="1">
        <v>52</v>
      </c>
      <c r="BA267" s="1">
        <v>15</v>
      </c>
      <c r="BB267" s="1">
        <v>0</v>
      </c>
      <c r="BC267" s="200">
        <f>SUM(AY267:BB267)</f>
        <v>225</v>
      </c>
      <c r="BD267" s="356">
        <v>102</v>
      </c>
      <c r="BE267" s="1">
        <v>0</v>
      </c>
      <c r="BF267" s="1">
        <v>20</v>
      </c>
      <c r="BG267" s="235">
        <v>1676</v>
      </c>
    </row>
    <row r="268" spans="1:59">
      <c r="A268" s="1">
        <v>2015</v>
      </c>
      <c r="B268" s="1" t="s">
        <v>63</v>
      </c>
      <c r="C268" s="10">
        <v>0</v>
      </c>
      <c r="D268" s="10">
        <v>138.45500000000001</v>
      </c>
      <c r="E268" s="10">
        <v>0</v>
      </c>
      <c r="F268" s="10">
        <v>56.53</v>
      </c>
      <c r="G268" s="192">
        <f t="shared" si="34"/>
        <v>194.98500000000001</v>
      </c>
      <c r="H268" s="192">
        <f>+Roc_InfraMR[[#This Row],[Total Líneas de Explotación ]]</f>
        <v>194.98500000000001</v>
      </c>
      <c r="I268" s="192">
        <v>392.76900000000001</v>
      </c>
      <c r="J268" s="10">
        <f>+Roc_InfraMR[[#This Row],[A.01.2 -  Longitud de Líneas de Explotación No Electrificadas Vía Doble o Múltiple (km)]]*2+Roc_InfraMR[[#This Row],[A.01.1 -  Longitud de Líneas de Explotación No Electrificadas Vía Simple (km)]]</f>
        <v>276.91000000000003</v>
      </c>
      <c r="K268" s="10">
        <v>0</v>
      </c>
      <c r="L268" s="10">
        <f>+Roc_InfraMR[[#This Row],[A.02.2 -  Longitud de Líneas de Explotación Electrificadas Vía Doble o Múltiple (km)]]*2</f>
        <v>113.06</v>
      </c>
      <c r="M268" s="10">
        <v>0</v>
      </c>
      <c r="N268" s="192">
        <f>+Roc_InfraMR[[#This Row],[A.03.1 -  Longitud de Vías de Explotación No Electrificadas Troncales y Ramales (vía principal) (km)]]+Roc_InfraMR[[#This Row],[A.04.1 -  Longitud de Vías de Explotación Electrificadas Troncales y Ramales (vía principal) (km)]]</f>
        <v>389.97</v>
      </c>
      <c r="O268" s="192">
        <f>+Roc_InfraMR[[#This Row],[Total Vías (excluido Auxiliares)]]</f>
        <v>389.97</v>
      </c>
      <c r="P268" s="1">
        <v>61</v>
      </c>
      <c r="Q268" s="1">
        <v>5</v>
      </c>
      <c r="R268" s="1">
        <v>3</v>
      </c>
      <c r="S268" s="194">
        <f t="shared" si="35"/>
        <v>69</v>
      </c>
      <c r="T268" s="194">
        <v>69</v>
      </c>
      <c r="U268" s="1">
        <v>60</v>
      </c>
      <c r="V268" s="1">
        <v>68</v>
      </c>
      <c r="W268" s="1">
        <v>10</v>
      </c>
      <c r="X268" s="1">
        <v>23</v>
      </c>
      <c r="Y268" s="1">
        <v>0</v>
      </c>
      <c r="Z268" s="196">
        <f t="shared" si="36"/>
        <v>161</v>
      </c>
      <c r="AA268" s="1">
        <v>62</v>
      </c>
      <c r="AB268" s="1">
        <v>26</v>
      </c>
      <c r="AC268" s="1">
        <v>161</v>
      </c>
      <c r="AD268" s="196">
        <f t="shared" si="37"/>
        <v>249</v>
      </c>
      <c r="AE268" s="1">
        <v>23</v>
      </c>
      <c r="AF268" s="1">
        <v>29</v>
      </c>
      <c r="AG268" s="1">
        <v>132</v>
      </c>
      <c r="AH268" s="196">
        <f t="shared" si="38"/>
        <v>184</v>
      </c>
      <c r="AI268" s="10">
        <v>60.414999999999999</v>
      </c>
      <c r="AJ268" s="10">
        <v>0</v>
      </c>
      <c r="AK268" s="10">
        <v>166.46899999999999</v>
      </c>
      <c r="AL268" s="222">
        <f t="shared" si="39"/>
        <v>226.88399999999999</v>
      </c>
      <c r="AM268" s="1">
        <v>3</v>
      </c>
      <c r="AN268" s="1">
        <v>8</v>
      </c>
      <c r="AO268" s="1">
        <v>29</v>
      </c>
      <c r="AP268" s="200">
        <f t="shared" si="40"/>
        <v>40</v>
      </c>
      <c r="AQ268" s="1">
        <v>113</v>
      </c>
      <c r="AR268" s="1">
        <v>58</v>
      </c>
      <c r="AS268" s="1">
        <v>39</v>
      </c>
      <c r="AT268" s="200">
        <f>+Roc_InfraMR[[#This Row],[B.02.3 - Parque de Coches Eléctricos Motrices Tipo R]]+Roc_InfraMR[[#This Row],[B.02.2 - Parque de Coches Eléctricos Motrices Remolcados Tipo R]]+Roc_InfraMR[[#This Row],[B.02.1 - Parque de Coches Eléctricos Motrices]]</f>
        <v>210</v>
      </c>
      <c r="AU268" s="1">
        <v>0</v>
      </c>
      <c r="AV268" s="1">
        <v>0</v>
      </c>
      <c r="AW268" s="1">
        <v>0</v>
      </c>
      <c r="AX268" s="200">
        <f>+SUM(Roc_InfraMR[[#This Row],[B.03.1 - Parque de Coches Motores Motrices Remolcados]:[B.03.3 - Parque de Coches Motores Motrices Cabina]])</f>
        <v>0</v>
      </c>
      <c r="AY268" s="1">
        <v>158</v>
      </c>
      <c r="AZ268" s="1">
        <v>52</v>
      </c>
      <c r="BA268" s="1">
        <v>15</v>
      </c>
      <c r="BB268" s="1">
        <v>0</v>
      </c>
      <c r="BC268" s="200">
        <f>SUM(AY268:BB268)</f>
        <v>225</v>
      </c>
      <c r="BD268" s="356">
        <v>102</v>
      </c>
      <c r="BE268" s="1">
        <v>0</v>
      </c>
      <c r="BF268" s="1">
        <v>20</v>
      </c>
      <c r="BG268" s="235">
        <v>1676</v>
      </c>
    </row>
    <row r="269" spans="1:59">
      <c r="A269" s="1">
        <v>2015</v>
      </c>
      <c r="B269" s="1" t="s">
        <v>64</v>
      </c>
      <c r="C269" s="10">
        <v>0</v>
      </c>
      <c r="D269" s="10">
        <v>138.45500000000001</v>
      </c>
      <c r="E269" s="10">
        <v>0</v>
      </c>
      <c r="F269" s="10">
        <v>56.53</v>
      </c>
      <c r="G269" s="192">
        <f t="shared" si="34"/>
        <v>194.98500000000001</v>
      </c>
      <c r="H269" s="192">
        <f>+Roc_InfraMR[[#This Row],[Total Líneas de Explotación ]]</f>
        <v>194.98500000000001</v>
      </c>
      <c r="I269" s="192">
        <v>392.76900000000001</v>
      </c>
      <c r="J269" s="10">
        <f>+Roc_InfraMR[[#This Row],[A.01.2 -  Longitud de Líneas de Explotación No Electrificadas Vía Doble o Múltiple (km)]]*2+Roc_InfraMR[[#This Row],[A.01.1 -  Longitud de Líneas de Explotación No Electrificadas Vía Simple (km)]]</f>
        <v>276.91000000000003</v>
      </c>
      <c r="K269" s="10">
        <v>0</v>
      </c>
      <c r="L269" s="10">
        <f>+Roc_InfraMR[[#This Row],[A.02.2 -  Longitud de Líneas de Explotación Electrificadas Vía Doble o Múltiple (km)]]*2</f>
        <v>113.06</v>
      </c>
      <c r="M269" s="10">
        <v>0</v>
      </c>
      <c r="N269" s="192">
        <f>+Roc_InfraMR[[#This Row],[A.03.1 -  Longitud de Vías de Explotación No Electrificadas Troncales y Ramales (vía principal) (km)]]+Roc_InfraMR[[#This Row],[A.04.1 -  Longitud de Vías de Explotación Electrificadas Troncales y Ramales (vía principal) (km)]]</f>
        <v>389.97</v>
      </c>
      <c r="O269" s="192">
        <f>+Roc_InfraMR[[#This Row],[Total Vías (excluido Auxiliares)]]</f>
        <v>389.97</v>
      </c>
      <c r="P269" s="1">
        <v>61</v>
      </c>
      <c r="Q269" s="1">
        <v>5</v>
      </c>
      <c r="R269" s="1">
        <v>3</v>
      </c>
      <c r="S269" s="194">
        <f t="shared" si="35"/>
        <v>69</v>
      </c>
      <c r="T269" s="194">
        <v>69</v>
      </c>
      <c r="U269" s="1">
        <v>60</v>
      </c>
      <c r="V269" s="1">
        <v>68</v>
      </c>
      <c r="W269" s="1">
        <v>10</v>
      </c>
      <c r="X269" s="1">
        <v>23</v>
      </c>
      <c r="Y269" s="1">
        <v>0</v>
      </c>
      <c r="Z269" s="196">
        <f t="shared" si="36"/>
        <v>161</v>
      </c>
      <c r="AA269" s="1">
        <v>62</v>
      </c>
      <c r="AB269" s="1">
        <v>26</v>
      </c>
      <c r="AC269" s="1">
        <v>161</v>
      </c>
      <c r="AD269" s="196">
        <f t="shared" si="37"/>
        <v>249</v>
      </c>
      <c r="AE269" s="1">
        <v>23</v>
      </c>
      <c r="AF269" s="1">
        <v>29</v>
      </c>
      <c r="AG269" s="1">
        <v>132</v>
      </c>
      <c r="AH269" s="196">
        <f t="shared" si="38"/>
        <v>184</v>
      </c>
      <c r="AI269" s="10">
        <v>60.414999999999999</v>
      </c>
      <c r="AJ269" s="10">
        <v>0</v>
      </c>
      <c r="AK269" s="10">
        <v>166.46899999999999</v>
      </c>
      <c r="AL269" s="222">
        <f t="shared" si="39"/>
        <v>226.88399999999999</v>
      </c>
      <c r="AM269" s="1">
        <v>3</v>
      </c>
      <c r="AN269" s="1">
        <v>8</v>
      </c>
      <c r="AO269" s="1">
        <v>29</v>
      </c>
      <c r="AP269" s="200">
        <f t="shared" si="40"/>
        <v>40</v>
      </c>
      <c r="AQ269" s="1">
        <v>113</v>
      </c>
      <c r="AR269" s="1">
        <v>58</v>
      </c>
      <c r="AS269" s="1">
        <v>39</v>
      </c>
      <c r="AT269" s="200">
        <f>+Roc_InfraMR[[#This Row],[B.02.3 - Parque de Coches Eléctricos Motrices Tipo R]]+Roc_InfraMR[[#This Row],[B.02.2 - Parque de Coches Eléctricos Motrices Remolcados Tipo R]]+Roc_InfraMR[[#This Row],[B.02.1 - Parque de Coches Eléctricos Motrices]]</f>
        <v>210</v>
      </c>
      <c r="AU269" s="1">
        <v>0</v>
      </c>
      <c r="AV269" s="1">
        <v>0</v>
      </c>
      <c r="AW269" s="1">
        <v>0</v>
      </c>
      <c r="AX269" s="200">
        <f>+SUM(Roc_InfraMR[[#This Row],[B.03.1 - Parque de Coches Motores Motrices Remolcados]:[B.03.3 - Parque de Coches Motores Motrices Cabina]])</f>
        <v>0</v>
      </c>
      <c r="AY269" s="1">
        <v>158</v>
      </c>
      <c r="AZ269" s="1">
        <v>52</v>
      </c>
      <c r="BA269" s="1">
        <v>15</v>
      </c>
      <c r="BB269" s="1">
        <v>0</v>
      </c>
      <c r="BC269" s="200">
        <f>SUM(AY269:BB269)</f>
        <v>225</v>
      </c>
      <c r="BD269" s="356">
        <v>102</v>
      </c>
      <c r="BE269" s="1">
        <v>0</v>
      </c>
      <c r="BF269" s="1">
        <v>20</v>
      </c>
      <c r="BG269" s="235">
        <v>1676</v>
      </c>
    </row>
    <row r="270" spans="1:59">
      <c r="A270" s="1">
        <v>2015</v>
      </c>
      <c r="B270" s="1" t="s">
        <v>65</v>
      </c>
      <c r="C270" s="10">
        <v>0</v>
      </c>
      <c r="D270" s="10">
        <v>138.45500000000001</v>
      </c>
      <c r="E270" s="10">
        <v>0</v>
      </c>
      <c r="F270" s="10">
        <v>56.53</v>
      </c>
      <c r="G270" s="192">
        <f t="shared" si="34"/>
        <v>194.98500000000001</v>
      </c>
      <c r="H270" s="192">
        <f>+Roc_InfraMR[[#This Row],[Total Líneas de Explotación ]]</f>
        <v>194.98500000000001</v>
      </c>
      <c r="I270" s="192">
        <v>392.76900000000001</v>
      </c>
      <c r="J270" s="10">
        <f>+Roc_InfraMR[[#This Row],[A.01.2 -  Longitud de Líneas de Explotación No Electrificadas Vía Doble o Múltiple (km)]]*2+Roc_InfraMR[[#This Row],[A.01.1 -  Longitud de Líneas de Explotación No Electrificadas Vía Simple (km)]]</f>
        <v>276.91000000000003</v>
      </c>
      <c r="K270" s="10">
        <v>0</v>
      </c>
      <c r="L270" s="10">
        <f>+Roc_InfraMR[[#This Row],[A.02.2 -  Longitud de Líneas de Explotación Electrificadas Vía Doble o Múltiple (km)]]*2</f>
        <v>113.06</v>
      </c>
      <c r="M270" s="10">
        <v>0</v>
      </c>
      <c r="N270" s="192">
        <f>+Roc_InfraMR[[#This Row],[A.03.1 -  Longitud de Vías de Explotación No Electrificadas Troncales y Ramales (vía principal) (km)]]+Roc_InfraMR[[#This Row],[A.04.1 -  Longitud de Vías de Explotación Electrificadas Troncales y Ramales (vía principal) (km)]]</f>
        <v>389.97</v>
      </c>
      <c r="O270" s="192">
        <f>+Roc_InfraMR[[#This Row],[Total Vías (excluido Auxiliares)]]</f>
        <v>389.97</v>
      </c>
      <c r="P270" s="1">
        <v>61</v>
      </c>
      <c r="Q270" s="1">
        <v>5</v>
      </c>
      <c r="R270" s="1">
        <v>3</v>
      </c>
      <c r="S270" s="194">
        <f t="shared" si="35"/>
        <v>69</v>
      </c>
      <c r="T270" s="194">
        <v>69</v>
      </c>
      <c r="U270" s="1">
        <v>60</v>
      </c>
      <c r="V270" s="1">
        <v>68</v>
      </c>
      <c r="W270" s="1">
        <v>10</v>
      </c>
      <c r="X270" s="1">
        <v>23</v>
      </c>
      <c r="Y270" s="1">
        <v>0</v>
      </c>
      <c r="Z270" s="196">
        <f t="shared" si="36"/>
        <v>161</v>
      </c>
      <c r="AA270" s="1">
        <v>62</v>
      </c>
      <c r="AB270" s="1">
        <v>26</v>
      </c>
      <c r="AC270" s="1">
        <v>161</v>
      </c>
      <c r="AD270" s="196">
        <f t="shared" si="37"/>
        <v>249</v>
      </c>
      <c r="AE270" s="1">
        <v>23</v>
      </c>
      <c r="AF270" s="1">
        <v>29</v>
      </c>
      <c r="AG270" s="1">
        <v>132</v>
      </c>
      <c r="AH270" s="196">
        <f t="shared" si="38"/>
        <v>184</v>
      </c>
      <c r="AI270" s="10">
        <v>60.414999999999999</v>
      </c>
      <c r="AJ270" s="10">
        <v>0</v>
      </c>
      <c r="AK270" s="10">
        <v>166.46899999999999</v>
      </c>
      <c r="AL270" s="222">
        <f t="shared" si="39"/>
        <v>226.88399999999999</v>
      </c>
      <c r="AM270" s="1">
        <v>3</v>
      </c>
      <c r="AN270" s="1">
        <v>8</v>
      </c>
      <c r="AO270" s="1">
        <v>29</v>
      </c>
      <c r="AP270" s="200">
        <f t="shared" si="40"/>
        <v>40</v>
      </c>
      <c r="AQ270" s="1">
        <v>113</v>
      </c>
      <c r="AR270" s="1">
        <v>58</v>
      </c>
      <c r="AS270" s="1">
        <v>39</v>
      </c>
      <c r="AT270" s="200">
        <f>+Roc_InfraMR[[#This Row],[B.02.3 - Parque de Coches Eléctricos Motrices Tipo R]]+Roc_InfraMR[[#This Row],[B.02.2 - Parque de Coches Eléctricos Motrices Remolcados Tipo R]]+Roc_InfraMR[[#This Row],[B.02.1 - Parque de Coches Eléctricos Motrices]]</f>
        <v>210</v>
      </c>
      <c r="AU270" s="1">
        <v>0</v>
      </c>
      <c r="AV270" s="1">
        <v>0</v>
      </c>
      <c r="AW270" s="1">
        <v>0</v>
      </c>
      <c r="AX270" s="200">
        <f>+SUM(Roc_InfraMR[[#This Row],[B.03.1 - Parque de Coches Motores Motrices Remolcados]:[B.03.3 - Parque de Coches Motores Motrices Cabina]])</f>
        <v>0</v>
      </c>
      <c r="AY270" s="1">
        <v>158</v>
      </c>
      <c r="AZ270" s="1">
        <v>52</v>
      </c>
      <c r="BA270" s="1">
        <v>15</v>
      </c>
      <c r="BB270" s="1">
        <v>0</v>
      </c>
      <c r="BC270" s="200">
        <f>SUM(AY270:BB270)</f>
        <v>225</v>
      </c>
      <c r="BD270" s="356">
        <v>102</v>
      </c>
      <c r="BE270" s="1">
        <v>0</v>
      </c>
      <c r="BF270" s="1">
        <v>20</v>
      </c>
      <c r="BG270" s="235">
        <v>1676</v>
      </c>
    </row>
    <row r="271" spans="1:59">
      <c r="A271" s="1">
        <v>2015</v>
      </c>
      <c r="B271" s="1" t="s">
        <v>66</v>
      </c>
      <c r="C271" s="10">
        <v>0</v>
      </c>
      <c r="D271" s="10">
        <v>138.45500000000001</v>
      </c>
      <c r="E271" s="10">
        <v>0</v>
      </c>
      <c r="F271" s="10">
        <v>56.53</v>
      </c>
      <c r="G271" s="192">
        <f t="shared" si="34"/>
        <v>194.98500000000001</v>
      </c>
      <c r="H271" s="192">
        <f>+Roc_InfraMR[[#This Row],[Total Líneas de Explotación ]]</f>
        <v>194.98500000000001</v>
      </c>
      <c r="I271" s="192">
        <v>392.76900000000001</v>
      </c>
      <c r="J271" s="10">
        <f>+Roc_InfraMR[[#This Row],[A.01.2 -  Longitud de Líneas de Explotación No Electrificadas Vía Doble o Múltiple (km)]]*2+Roc_InfraMR[[#This Row],[A.01.1 -  Longitud de Líneas de Explotación No Electrificadas Vía Simple (km)]]</f>
        <v>276.91000000000003</v>
      </c>
      <c r="K271" s="10">
        <v>0</v>
      </c>
      <c r="L271" s="10">
        <f>+Roc_InfraMR[[#This Row],[A.02.2 -  Longitud de Líneas de Explotación Electrificadas Vía Doble o Múltiple (km)]]*2</f>
        <v>113.06</v>
      </c>
      <c r="M271" s="10">
        <v>0</v>
      </c>
      <c r="N271" s="192">
        <f>+Roc_InfraMR[[#This Row],[A.03.1 -  Longitud de Vías de Explotación No Electrificadas Troncales y Ramales (vía principal) (km)]]+Roc_InfraMR[[#This Row],[A.04.1 -  Longitud de Vías de Explotación Electrificadas Troncales y Ramales (vía principal) (km)]]</f>
        <v>389.97</v>
      </c>
      <c r="O271" s="192">
        <f>+Roc_InfraMR[[#This Row],[Total Vías (excluido Auxiliares)]]</f>
        <v>389.97</v>
      </c>
      <c r="P271" s="1">
        <v>61</v>
      </c>
      <c r="Q271" s="1">
        <v>5</v>
      </c>
      <c r="R271" s="1">
        <v>3</v>
      </c>
      <c r="S271" s="194">
        <f t="shared" si="35"/>
        <v>69</v>
      </c>
      <c r="T271" s="194">
        <v>69</v>
      </c>
      <c r="U271" s="1">
        <v>60</v>
      </c>
      <c r="V271" s="1">
        <v>68</v>
      </c>
      <c r="W271" s="1">
        <v>10</v>
      </c>
      <c r="X271" s="1">
        <v>23</v>
      </c>
      <c r="Y271" s="1">
        <v>0</v>
      </c>
      <c r="Z271" s="196">
        <f t="shared" si="36"/>
        <v>161</v>
      </c>
      <c r="AA271" s="1">
        <v>62</v>
      </c>
      <c r="AB271" s="1">
        <v>26</v>
      </c>
      <c r="AC271" s="1">
        <v>161</v>
      </c>
      <c r="AD271" s="196">
        <f t="shared" si="37"/>
        <v>249</v>
      </c>
      <c r="AE271" s="1">
        <v>23</v>
      </c>
      <c r="AF271" s="1">
        <v>29</v>
      </c>
      <c r="AG271" s="1">
        <v>132</v>
      </c>
      <c r="AH271" s="196">
        <f t="shared" si="38"/>
        <v>184</v>
      </c>
      <c r="AI271" s="10">
        <v>60.414999999999999</v>
      </c>
      <c r="AJ271" s="10">
        <v>0</v>
      </c>
      <c r="AK271" s="10">
        <v>166.46899999999999</v>
      </c>
      <c r="AL271" s="222">
        <f t="shared" si="39"/>
        <v>226.88399999999999</v>
      </c>
      <c r="AM271" s="1">
        <v>3</v>
      </c>
      <c r="AN271" s="1">
        <v>8</v>
      </c>
      <c r="AO271" s="1">
        <v>29</v>
      </c>
      <c r="AP271" s="200">
        <f t="shared" si="40"/>
        <v>40</v>
      </c>
      <c r="AQ271" s="1">
        <v>272</v>
      </c>
      <c r="AR271" s="1">
        <v>136</v>
      </c>
      <c r="AS271" s="1">
        <v>72</v>
      </c>
      <c r="AT271" s="200">
        <f>+Roc_InfraMR[[#This Row],[B.02.3 - Parque de Coches Eléctricos Motrices Tipo R]]+Roc_InfraMR[[#This Row],[B.02.2 - Parque de Coches Eléctricos Motrices Remolcados Tipo R]]+Roc_InfraMR[[#This Row],[B.02.1 - Parque de Coches Eléctricos Motrices]]</f>
        <v>480</v>
      </c>
      <c r="AU271" s="1">
        <v>0</v>
      </c>
      <c r="AV271" s="1">
        <v>0</v>
      </c>
      <c r="AW271" s="1">
        <v>0</v>
      </c>
      <c r="AX271" s="200">
        <f>+SUM(Roc_InfraMR[[#This Row],[B.03.1 - Parque de Coches Motores Motrices Remolcados]:[B.03.3 - Parque de Coches Motores Motrices Cabina]])</f>
        <v>0</v>
      </c>
      <c r="AY271" s="1">
        <v>158</v>
      </c>
      <c r="AZ271" s="1">
        <v>52</v>
      </c>
      <c r="BA271" s="1">
        <v>15</v>
      </c>
      <c r="BB271" s="1">
        <v>0</v>
      </c>
      <c r="BC271" s="200">
        <f>SUM(AY271:BB271)</f>
        <v>225</v>
      </c>
      <c r="BD271" s="356">
        <v>102</v>
      </c>
      <c r="BE271" s="1">
        <v>0</v>
      </c>
      <c r="BF271" s="1">
        <v>20</v>
      </c>
      <c r="BG271" s="235">
        <v>1676</v>
      </c>
    </row>
    <row r="272" spans="1:59">
      <c r="A272" s="1">
        <v>2015</v>
      </c>
      <c r="B272" s="1" t="s">
        <v>67</v>
      </c>
      <c r="C272" s="10">
        <v>0</v>
      </c>
      <c r="D272" s="10">
        <v>138.45500000000001</v>
      </c>
      <c r="E272" s="10">
        <v>0</v>
      </c>
      <c r="F272" s="10">
        <v>56.53</v>
      </c>
      <c r="G272" s="192">
        <f t="shared" si="34"/>
        <v>194.98500000000001</v>
      </c>
      <c r="H272" s="192">
        <f>+Roc_InfraMR[[#This Row],[Total Líneas de Explotación ]]</f>
        <v>194.98500000000001</v>
      </c>
      <c r="I272" s="192">
        <v>392.76900000000001</v>
      </c>
      <c r="J272" s="10">
        <f>+Roc_InfraMR[[#This Row],[A.01.2 -  Longitud de Líneas de Explotación No Electrificadas Vía Doble o Múltiple (km)]]*2+Roc_InfraMR[[#This Row],[A.01.1 -  Longitud de Líneas de Explotación No Electrificadas Vía Simple (km)]]</f>
        <v>276.91000000000003</v>
      </c>
      <c r="K272" s="10">
        <v>0</v>
      </c>
      <c r="L272" s="10">
        <f>+Roc_InfraMR[[#This Row],[A.02.2 -  Longitud de Líneas de Explotación Electrificadas Vía Doble o Múltiple (km)]]*2</f>
        <v>113.06</v>
      </c>
      <c r="M272" s="10">
        <v>0</v>
      </c>
      <c r="N272" s="192">
        <f>+Roc_InfraMR[[#This Row],[A.03.1 -  Longitud de Vías de Explotación No Electrificadas Troncales y Ramales (vía principal) (km)]]+Roc_InfraMR[[#This Row],[A.04.1 -  Longitud de Vías de Explotación Electrificadas Troncales y Ramales (vía principal) (km)]]</f>
        <v>389.97</v>
      </c>
      <c r="O272" s="192">
        <f>+Roc_InfraMR[[#This Row],[Total Vías (excluido Auxiliares)]]</f>
        <v>389.97</v>
      </c>
      <c r="P272" s="1">
        <v>61</v>
      </c>
      <c r="Q272" s="1">
        <v>5</v>
      </c>
      <c r="R272" s="1">
        <v>3</v>
      </c>
      <c r="S272" s="194">
        <f t="shared" si="35"/>
        <v>69</v>
      </c>
      <c r="T272" s="194">
        <v>69</v>
      </c>
      <c r="U272" s="1">
        <v>60</v>
      </c>
      <c r="V272" s="1">
        <v>68</v>
      </c>
      <c r="W272" s="1">
        <v>10</v>
      </c>
      <c r="X272" s="1">
        <v>23</v>
      </c>
      <c r="Y272" s="1">
        <v>0</v>
      </c>
      <c r="Z272" s="196">
        <f t="shared" si="36"/>
        <v>161</v>
      </c>
      <c r="AA272" s="1">
        <v>62</v>
      </c>
      <c r="AB272" s="1">
        <v>26</v>
      </c>
      <c r="AC272" s="1">
        <v>161</v>
      </c>
      <c r="AD272" s="196">
        <f t="shared" si="37"/>
        <v>249</v>
      </c>
      <c r="AE272" s="1">
        <v>23</v>
      </c>
      <c r="AF272" s="1">
        <v>29</v>
      </c>
      <c r="AG272" s="1">
        <v>132</v>
      </c>
      <c r="AH272" s="196">
        <f t="shared" si="38"/>
        <v>184</v>
      </c>
      <c r="AI272" s="10">
        <v>60.414999999999999</v>
      </c>
      <c r="AJ272" s="10">
        <v>0</v>
      </c>
      <c r="AK272" s="10">
        <v>166.46899999999999</v>
      </c>
      <c r="AL272" s="222">
        <f t="shared" si="39"/>
        <v>226.88399999999999</v>
      </c>
      <c r="AM272" s="1">
        <v>3</v>
      </c>
      <c r="AN272" s="1">
        <v>8</v>
      </c>
      <c r="AO272" s="1">
        <v>29</v>
      </c>
      <c r="AP272" s="200">
        <f t="shared" si="40"/>
        <v>40</v>
      </c>
      <c r="AQ272" s="1">
        <v>272</v>
      </c>
      <c r="AR272" s="1">
        <v>136</v>
      </c>
      <c r="AS272" s="1">
        <v>72</v>
      </c>
      <c r="AT272" s="200">
        <f>+Roc_InfraMR[[#This Row],[B.02.3 - Parque de Coches Eléctricos Motrices Tipo R]]+Roc_InfraMR[[#This Row],[B.02.2 - Parque de Coches Eléctricos Motrices Remolcados Tipo R]]+Roc_InfraMR[[#This Row],[B.02.1 - Parque de Coches Eléctricos Motrices]]</f>
        <v>480</v>
      </c>
      <c r="AU272" s="1">
        <v>0</v>
      </c>
      <c r="AV272" s="1">
        <v>0</v>
      </c>
      <c r="AW272" s="1">
        <v>0</v>
      </c>
      <c r="AX272" s="200">
        <f>+SUM(Roc_InfraMR[[#This Row],[B.03.1 - Parque de Coches Motores Motrices Remolcados]:[B.03.3 - Parque de Coches Motores Motrices Cabina]])</f>
        <v>0</v>
      </c>
      <c r="AY272" s="1">
        <v>158</v>
      </c>
      <c r="AZ272" s="1">
        <v>52</v>
      </c>
      <c r="BA272" s="1">
        <v>15</v>
      </c>
      <c r="BB272" s="1">
        <v>0</v>
      </c>
      <c r="BC272" s="200">
        <f>SUM(AY272:BB272)</f>
        <v>225</v>
      </c>
      <c r="BD272" s="356">
        <v>102</v>
      </c>
      <c r="BE272" s="1">
        <v>0</v>
      </c>
      <c r="BF272" s="1">
        <v>20</v>
      </c>
      <c r="BG272" s="235">
        <v>1676</v>
      </c>
    </row>
    <row r="273" spans="1:59">
      <c r="A273" s="1">
        <v>2015</v>
      </c>
      <c r="B273" s="1" t="s">
        <v>68</v>
      </c>
      <c r="C273" s="10">
        <v>0</v>
      </c>
      <c r="D273" s="10">
        <v>138.45500000000001</v>
      </c>
      <c r="E273" s="10">
        <v>0</v>
      </c>
      <c r="F273" s="10">
        <v>56.53</v>
      </c>
      <c r="G273" s="192">
        <f t="shared" si="34"/>
        <v>194.98500000000001</v>
      </c>
      <c r="H273" s="192">
        <f>+Roc_InfraMR[[#This Row],[Total Líneas de Explotación ]]</f>
        <v>194.98500000000001</v>
      </c>
      <c r="I273" s="192">
        <v>392.76900000000001</v>
      </c>
      <c r="J273" s="10">
        <f>+Roc_InfraMR[[#This Row],[A.01.2 -  Longitud de Líneas de Explotación No Electrificadas Vía Doble o Múltiple (km)]]*2+Roc_InfraMR[[#This Row],[A.01.1 -  Longitud de Líneas de Explotación No Electrificadas Vía Simple (km)]]</f>
        <v>276.91000000000003</v>
      </c>
      <c r="K273" s="10">
        <v>0</v>
      </c>
      <c r="L273" s="10">
        <f>+Roc_InfraMR[[#This Row],[A.02.2 -  Longitud de Líneas de Explotación Electrificadas Vía Doble o Múltiple (km)]]*2</f>
        <v>113.06</v>
      </c>
      <c r="M273" s="10">
        <v>0</v>
      </c>
      <c r="N273" s="192">
        <f>+Roc_InfraMR[[#This Row],[A.03.1 -  Longitud de Vías de Explotación No Electrificadas Troncales y Ramales (vía principal) (km)]]+Roc_InfraMR[[#This Row],[A.04.1 -  Longitud de Vías de Explotación Electrificadas Troncales y Ramales (vía principal) (km)]]</f>
        <v>389.97</v>
      </c>
      <c r="O273" s="192">
        <f>+Roc_InfraMR[[#This Row],[Total Vías (excluido Auxiliares)]]</f>
        <v>389.97</v>
      </c>
      <c r="P273" s="1">
        <v>61</v>
      </c>
      <c r="Q273" s="1">
        <v>5</v>
      </c>
      <c r="R273" s="1">
        <v>3</v>
      </c>
      <c r="S273" s="194">
        <f t="shared" si="35"/>
        <v>69</v>
      </c>
      <c r="T273" s="194">
        <v>69</v>
      </c>
      <c r="U273" s="1">
        <v>60</v>
      </c>
      <c r="V273" s="1">
        <v>68</v>
      </c>
      <c r="W273" s="1">
        <v>10</v>
      </c>
      <c r="X273" s="1">
        <v>23</v>
      </c>
      <c r="Y273" s="1">
        <v>0</v>
      </c>
      <c r="Z273" s="196">
        <f t="shared" si="36"/>
        <v>161</v>
      </c>
      <c r="AA273" s="1">
        <v>62</v>
      </c>
      <c r="AB273" s="1">
        <v>26</v>
      </c>
      <c r="AC273" s="1">
        <v>161</v>
      </c>
      <c r="AD273" s="196">
        <f t="shared" si="37"/>
        <v>249</v>
      </c>
      <c r="AE273" s="1">
        <v>23</v>
      </c>
      <c r="AF273" s="1">
        <v>29</v>
      </c>
      <c r="AG273" s="1">
        <v>132</v>
      </c>
      <c r="AH273" s="196">
        <f t="shared" si="38"/>
        <v>184</v>
      </c>
      <c r="AI273" s="10">
        <v>60.414999999999999</v>
      </c>
      <c r="AJ273" s="10">
        <v>0</v>
      </c>
      <c r="AK273" s="10">
        <v>166.46899999999999</v>
      </c>
      <c r="AL273" s="222">
        <f t="shared" si="39"/>
        <v>226.88399999999999</v>
      </c>
      <c r="AM273" s="1">
        <v>3</v>
      </c>
      <c r="AN273" s="1">
        <v>8</v>
      </c>
      <c r="AO273" s="1">
        <v>29</v>
      </c>
      <c r="AP273" s="200">
        <f t="shared" si="40"/>
        <v>40</v>
      </c>
      <c r="AQ273" s="1">
        <v>272</v>
      </c>
      <c r="AR273" s="1">
        <v>136</v>
      </c>
      <c r="AS273" s="1">
        <v>72</v>
      </c>
      <c r="AT273" s="200">
        <f>+Roc_InfraMR[[#This Row],[B.02.3 - Parque de Coches Eléctricos Motrices Tipo R]]+Roc_InfraMR[[#This Row],[B.02.2 - Parque de Coches Eléctricos Motrices Remolcados Tipo R]]+Roc_InfraMR[[#This Row],[B.02.1 - Parque de Coches Eléctricos Motrices]]</f>
        <v>480</v>
      </c>
      <c r="AU273" s="1">
        <v>0</v>
      </c>
      <c r="AV273" s="1">
        <v>0</v>
      </c>
      <c r="AW273" s="1">
        <v>0</v>
      </c>
      <c r="AX273" s="200">
        <f>+SUM(Roc_InfraMR[[#This Row],[B.03.1 - Parque de Coches Motores Motrices Remolcados]:[B.03.3 - Parque de Coches Motores Motrices Cabina]])</f>
        <v>0</v>
      </c>
      <c r="AY273" s="1">
        <v>158</v>
      </c>
      <c r="AZ273" s="1">
        <v>52</v>
      </c>
      <c r="BA273" s="1">
        <v>15</v>
      </c>
      <c r="BB273" s="1">
        <v>0</v>
      </c>
      <c r="BC273" s="200">
        <f>SUM(AY273:BB273)</f>
        <v>225</v>
      </c>
      <c r="BD273" s="356">
        <v>102</v>
      </c>
      <c r="BE273" s="1">
        <v>0</v>
      </c>
      <c r="BF273" s="1">
        <v>20</v>
      </c>
      <c r="BG273" s="235">
        <v>1676</v>
      </c>
    </row>
    <row r="274" spans="1:59">
      <c r="A274" s="1">
        <v>2015</v>
      </c>
      <c r="B274" s="1" t="s">
        <v>69</v>
      </c>
      <c r="C274" s="10">
        <v>0</v>
      </c>
      <c r="D274" s="10">
        <v>138.45500000000001</v>
      </c>
      <c r="E274" s="10">
        <v>0</v>
      </c>
      <c r="F274" s="10">
        <v>56.53</v>
      </c>
      <c r="G274" s="192">
        <f t="shared" si="34"/>
        <v>194.98500000000001</v>
      </c>
      <c r="H274" s="192">
        <f>+Roc_InfraMR[[#This Row],[Total Líneas de Explotación ]]</f>
        <v>194.98500000000001</v>
      </c>
      <c r="I274" s="192">
        <v>375.96699999999998</v>
      </c>
      <c r="J274" s="10">
        <f>+Roc_InfraMR[[#This Row],[A.01.2 -  Longitud de Líneas de Explotación No Electrificadas Vía Doble o Múltiple (km)]]*2+Roc_InfraMR[[#This Row],[A.01.1 -  Longitud de Líneas de Explotación No Electrificadas Vía Simple (km)]]</f>
        <v>276.91000000000003</v>
      </c>
      <c r="K274" s="10">
        <v>0</v>
      </c>
      <c r="L274" s="10">
        <f>+Roc_InfraMR[[#This Row],[A.02.2 -  Longitud de Líneas de Explotación Electrificadas Vía Doble o Múltiple (km)]]*2</f>
        <v>113.06</v>
      </c>
      <c r="M274" s="10">
        <v>0</v>
      </c>
      <c r="N274" s="192">
        <f>+Roc_InfraMR[[#This Row],[A.03.1 -  Longitud de Vías de Explotación No Electrificadas Troncales y Ramales (vía principal) (km)]]+Roc_InfraMR[[#This Row],[A.04.1 -  Longitud de Vías de Explotación Electrificadas Troncales y Ramales (vía principal) (km)]]</f>
        <v>389.97</v>
      </c>
      <c r="O274" s="192">
        <f>+Roc_InfraMR[[#This Row],[Total Vías (excluido Auxiliares)]]</f>
        <v>389.97</v>
      </c>
      <c r="P274" s="1">
        <v>61</v>
      </c>
      <c r="Q274" s="1">
        <v>5</v>
      </c>
      <c r="R274" s="1">
        <v>3</v>
      </c>
      <c r="S274" s="194">
        <f t="shared" si="35"/>
        <v>69</v>
      </c>
      <c r="T274" s="194">
        <v>69</v>
      </c>
      <c r="U274" s="1">
        <v>60</v>
      </c>
      <c r="V274" s="1">
        <v>68</v>
      </c>
      <c r="W274" s="1">
        <v>10</v>
      </c>
      <c r="X274" s="1">
        <v>23</v>
      </c>
      <c r="Y274" s="1">
        <v>0</v>
      </c>
      <c r="Z274" s="196">
        <f t="shared" si="36"/>
        <v>161</v>
      </c>
      <c r="AA274" s="1">
        <v>62</v>
      </c>
      <c r="AB274" s="1">
        <v>26</v>
      </c>
      <c r="AC274" s="1">
        <v>161</v>
      </c>
      <c r="AD274" s="196">
        <f t="shared" si="37"/>
        <v>249</v>
      </c>
      <c r="AE274" s="1">
        <v>23</v>
      </c>
      <c r="AF274" s="1">
        <v>29</v>
      </c>
      <c r="AG274" s="1">
        <v>132</v>
      </c>
      <c r="AH274" s="196">
        <f t="shared" si="38"/>
        <v>184</v>
      </c>
      <c r="AI274" s="10">
        <v>60.414999999999999</v>
      </c>
      <c r="AJ274" s="10">
        <v>0</v>
      </c>
      <c r="AK274" s="10">
        <v>166.46899999999999</v>
      </c>
      <c r="AL274" s="222">
        <f t="shared" si="39"/>
        <v>226.88399999999999</v>
      </c>
      <c r="AM274" s="1">
        <v>3</v>
      </c>
      <c r="AN274" s="1">
        <v>8</v>
      </c>
      <c r="AO274" s="1">
        <v>29</v>
      </c>
      <c r="AP274" s="200">
        <f t="shared" si="40"/>
        <v>40</v>
      </c>
      <c r="AQ274" s="1">
        <v>272</v>
      </c>
      <c r="AR274" s="1">
        <v>136</v>
      </c>
      <c r="AS274" s="1">
        <v>72</v>
      </c>
      <c r="AT274" s="200">
        <f>+Roc_InfraMR[[#This Row],[B.02.3 - Parque de Coches Eléctricos Motrices Tipo R]]+Roc_InfraMR[[#This Row],[B.02.2 - Parque de Coches Eléctricos Motrices Remolcados Tipo R]]+Roc_InfraMR[[#This Row],[B.02.1 - Parque de Coches Eléctricos Motrices]]</f>
        <v>480</v>
      </c>
      <c r="AU274" s="1">
        <v>0</v>
      </c>
      <c r="AV274" s="1">
        <v>0</v>
      </c>
      <c r="AW274" s="1">
        <v>0</v>
      </c>
      <c r="AX274" s="200">
        <f>+SUM(Roc_InfraMR[[#This Row],[B.03.1 - Parque de Coches Motores Motrices Remolcados]:[B.03.3 - Parque de Coches Motores Motrices Cabina]])</f>
        <v>0</v>
      </c>
      <c r="AY274" s="1">
        <v>158</v>
      </c>
      <c r="AZ274" s="1">
        <v>52</v>
      </c>
      <c r="BA274" s="1">
        <v>15</v>
      </c>
      <c r="BB274" s="1">
        <v>0</v>
      </c>
      <c r="BC274" s="200">
        <f>SUM(AY274:BB274)</f>
        <v>225</v>
      </c>
      <c r="BD274" s="356">
        <v>102</v>
      </c>
      <c r="BE274" s="1">
        <v>0</v>
      </c>
      <c r="BF274" s="1">
        <v>20</v>
      </c>
      <c r="BG274" s="235">
        <v>1676</v>
      </c>
    </row>
    <row r="275" spans="1:59">
      <c r="A275" s="1">
        <v>2015</v>
      </c>
      <c r="B275" s="1" t="s">
        <v>70</v>
      </c>
      <c r="C275" s="10">
        <v>0</v>
      </c>
      <c r="D275" s="10">
        <v>138.45500000000001</v>
      </c>
      <c r="E275" s="10">
        <v>0</v>
      </c>
      <c r="F275" s="10">
        <v>56.53</v>
      </c>
      <c r="G275" s="192">
        <f t="shared" si="34"/>
        <v>194.98500000000001</v>
      </c>
      <c r="H275" s="192">
        <f>+Roc_InfraMR[[#This Row],[Total Líneas de Explotación ]]</f>
        <v>194.98500000000001</v>
      </c>
      <c r="I275" s="192">
        <v>375.96699999999998</v>
      </c>
      <c r="J275" s="10">
        <f>+Roc_InfraMR[[#This Row],[A.01.2 -  Longitud de Líneas de Explotación No Electrificadas Vía Doble o Múltiple (km)]]*2+Roc_InfraMR[[#This Row],[A.01.1 -  Longitud de Líneas de Explotación No Electrificadas Vía Simple (km)]]</f>
        <v>276.91000000000003</v>
      </c>
      <c r="K275" s="10">
        <v>0</v>
      </c>
      <c r="L275" s="10">
        <f>+Roc_InfraMR[[#This Row],[A.02.2 -  Longitud de Líneas de Explotación Electrificadas Vía Doble o Múltiple (km)]]*2</f>
        <v>113.06</v>
      </c>
      <c r="M275" s="10">
        <v>0</v>
      </c>
      <c r="N275" s="192">
        <f>+Roc_InfraMR[[#This Row],[A.03.1 -  Longitud de Vías de Explotación No Electrificadas Troncales y Ramales (vía principal) (km)]]+Roc_InfraMR[[#This Row],[A.04.1 -  Longitud de Vías de Explotación Electrificadas Troncales y Ramales (vía principal) (km)]]</f>
        <v>389.97</v>
      </c>
      <c r="O275" s="192">
        <f>+Roc_InfraMR[[#This Row],[Total Vías (excluido Auxiliares)]]</f>
        <v>389.97</v>
      </c>
      <c r="P275" s="1">
        <v>61</v>
      </c>
      <c r="Q275" s="1">
        <v>5</v>
      </c>
      <c r="R275" s="1">
        <v>3</v>
      </c>
      <c r="S275" s="194">
        <f t="shared" si="35"/>
        <v>69</v>
      </c>
      <c r="T275" s="194">
        <v>69</v>
      </c>
      <c r="U275" s="1">
        <v>60</v>
      </c>
      <c r="V275" s="1">
        <v>68</v>
      </c>
      <c r="W275" s="1">
        <v>10</v>
      </c>
      <c r="X275" s="1">
        <v>23</v>
      </c>
      <c r="Y275" s="1">
        <v>0</v>
      </c>
      <c r="Z275" s="196">
        <f t="shared" si="36"/>
        <v>161</v>
      </c>
      <c r="AA275" s="1">
        <v>62</v>
      </c>
      <c r="AB275" s="1">
        <v>26</v>
      </c>
      <c r="AC275" s="1">
        <v>161</v>
      </c>
      <c r="AD275" s="196">
        <f t="shared" si="37"/>
        <v>249</v>
      </c>
      <c r="AE275" s="1">
        <v>23</v>
      </c>
      <c r="AF275" s="1">
        <v>29</v>
      </c>
      <c r="AG275" s="1">
        <v>132</v>
      </c>
      <c r="AH275" s="196">
        <f t="shared" si="38"/>
        <v>184</v>
      </c>
      <c r="AI275" s="10">
        <v>60.414999999999999</v>
      </c>
      <c r="AJ275" s="10">
        <v>0</v>
      </c>
      <c r="AK275" s="10">
        <v>166.46899999999999</v>
      </c>
      <c r="AL275" s="222">
        <f t="shared" si="39"/>
        <v>226.88399999999999</v>
      </c>
      <c r="AM275" s="1">
        <v>3</v>
      </c>
      <c r="AN275" s="1">
        <v>8</v>
      </c>
      <c r="AO275" s="1">
        <v>29</v>
      </c>
      <c r="AP275" s="200">
        <f t="shared" si="40"/>
        <v>40</v>
      </c>
      <c r="AQ275" s="1">
        <v>272</v>
      </c>
      <c r="AR275" s="1">
        <v>136</v>
      </c>
      <c r="AS275" s="1">
        <v>72</v>
      </c>
      <c r="AT275" s="200">
        <f>+Roc_InfraMR[[#This Row],[B.02.3 - Parque de Coches Eléctricos Motrices Tipo R]]+Roc_InfraMR[[#This Row],[B.02.2 - Parque de Coches Eléctricos Motrices Remolcados Tipo R]]+Roc_InfraMR[[#This Row],[B.02.1 - Parque de Coches Eléctricos Motrices]]</f>
        <v>480</v>
      </c>
      <c r="AU275" s="1">
        <v>0</v>
      </c>
      <c r="AV275" s="1">
        <v>0</v>
      </c>
      <c r="AW275" s="1">
        <v>0</v>
      </c>
      <c r="AX275" s="200">
        <f>+SUM(Roc_InfraMR[[#This Row],[B.03.1 - Parque de Coches Motores Motrices Remolcados]:[B.03.3 - Parque de Coches Motores Motrices Cabina]])</f>
        <v>0</v>
      </c>
      <c r="AY275" s="1">
        <v>158</v>
      </c>
      <c r="AZ275" s="1">
        <v>52</v>
      </c>
      <c r="BA275" s="1">
        <v>15</v>
      </c>
      <c r="BB275" s="1">
        <v>0</v>
      </c>
      <c r="BC275" s="200">
        <f>SUM(AY275:BB275)</f>
        <v>225</v>
      </c>
      <c r="BD275" s="356">
        <v>102</v>
      </c>
      <c r="BE275" s="1">
        <v>0</v>
      </c>
      <c r="BF275" s="1">
        <v>20</v>
      </c>
      <c r="BG275" s="235">
        <v>1676</v>
      </c>
    </row>
    <row r="276" spans="1:59">
      <c r="A276" s="1">
        <v>2015</v>
      </c>
      <c r="B276" s="1" t="s">
        <v>71</v>
      </c>
      <c r="C276" s="10">
        <v>0</v>
      </c>
      <c r="D276" s="10">
        <v>138.45500000000001</v>
      </c>
      <c r="E276" s="10">
        <v>0</v>
      </c>
      <c r="F276" s="10">
        <v>56.53</v>
      </c>
      <c r="G276" s="192">
        <f t="shared" si="34"/>
        <v>194.98500000000001</v>
      </c>
      <c r="H276" s="192">
        <f>+Roc_InfraMR[[#This Row],[Total Líneas de Explotación ]]</f>
        <v>194.98500000000001</v>
      </c>
      <c r="I276" s="192">
        <v>375.96699999999998</v>
      </c>
      <c r="J276" s="10">
        <f>+Roc_InfraMR[[#This Row],[A.01.2 -  Longitud de Líneas de Explotación No Electrificadas Vía Doble o Múltiple (km)]]*2+Roc_InfraMR[[#This Row],[A.01.1 -  Longitud de Líneas de Explotación No Electrificadas Vía Simple (km)]]</f>
        <v>276.91000000000003</v>
      </c>
      <c r="K276" s="10">
        <v>0</v>
      </c>
      <c r="L276" s="10">
        <f>+Roc_InfraMR[[#This Row],[A.02.2 -  Longitud de Líneas de Explotación Electrificadas Vía Doble o Múltiple (km)]]*2</f>
        <v>113.06</v>
      </c>
      <c r="M276" s="10">
        <v>0</v>
      </c>
      <c r="N276" s="192">
        <f>+Roc_InfraMR[[#This Row],[A.03.1 -  Longitud de Vías de Explotación No Electrificadas Troncales y Ramales (vía principal) (km)]]+Roc_InfraMR[[#This Row],[A.04.1 -  Longitud de Vías de Explotación Electrificadas Troncales y Ramales (vía principal) (km)]]</f>
        <v>389.97</v>
      </c>
      <c r="O276" s="192">
        <f>+Roc_InfraMR[[#This Row],[Total Vías (excluido Auxiliares)]]</f>
        <v>389.97</v>
      </c>
      <c r="P276" s="1">
        <v>61</v>
      </c>
      <c r="Q276" s="1">
        <v>5</v>
      </c>
      <c r="R276" s="1">
        <v>3</v>
      </c>
      <c r="S276" s="194">
        <f t="shared" si="35"/>
        <v>69</v>
      </c>
      <c r="T276" s="194">
        <v>69</v>
      </c>
      <c r="U276" s="1">
        <v>60</v>
      </c>
      <c r="V276" s="1">
        <v>68</v>
      </c>
      <c r="W276" s="1">
        <v>10</v>
      </c>
      <c r="X276" s="1">
        <v>23</v>
      </c>
      <c r="Y276" s="1">
        <v>0</v>
      </c>
      <c r="Z276" s="196">
        <f t="shared" si="36"/>
        <v>161</v>
      </c>
      <c r="AA276" s="1">
        <v>62</v>
      </c>
      <c r="AB276" s="1">
        <v>26</v>
      </c>
      <c r="AC276" s="1">
        <v>161</v>
      </c>
      <c r="AD276" s="196">
        <f t="shared" si="37"/>
        <v>249</v>
      </c>
      <c r="AE276" s="1">
        <v>23</v>
      </c>
      <c r="AF276" s="1">
        <v>29</v>
      </c>
      <c r="AG276" s="1">
        <v>132</v>
      </c>
      <c r="AH276" s="196">
        <f t="shared" si="38"/>
        <v>184</v>
      </c>
      <c r="AI276" s="10">
        <v>60.414999999999999</v>
      </c>
      <c r="AJ276" s="10">
        <v>0</v>
      </c>
      <c r="AK276" s="10">
        <v>166.46899999999999</v>
      </c>
      <c r="AL276" s="222">
        <f t="shared" si="39"/>
        <v>226.88399999999999</v>
      </c>
      <c r="AM276" s="1">
        <v>3</v>
      </c>
      <c r="AN276" s="1">
        <v>8</v>
      </c>
      <c r="AO276" s="1">
        <v>29</v>
      </c>
      <c r="AP276" s="200">
        <f t="shared" si="40"/>
        <v>40</v>
      </c>
      <c r="AQ276" s="1">
        <v>272</v>
      </c>
      <c r="AR276" s="1">
        <v>136</v>
      </c>
      <c r="AS276" s="1">
        <v>72</v>
      </c>
      <c r="AT276" s="200">
        <f>+Roc_InfraMR[[#This Row],[B.02.3 - Parque de Coches Eléctricos Motrices Tipo R]]+Roc_InfraMR[[#This Row],[B.02.2 - Parque de Coches Eléctricos Motrices Remolcados Tipo R]]+Roc_InfraMR[[#This Row],[B.02.1 - Parque de Coches Eléctricos Motrices]]</f>
        <v>480</v>
      </c>
      <c r="AU276" s="1">
        <v>0</v>
      </c>
      <c r="AV276" s="1">
        <v>0</v>
      </c>
      <c r="AW276" s="1">
        <v>0</v>
      </c>
      <c r="AX276" s="200">
        <f>+SUM(Roc_InfraMR[[#This Row],[B.03.1 - Parque de Coches Motores Motrices Remolcados]:[B.03.3 - Parque de Coches Motores Motrices Cabina]])</f>
        <v>0</v>
      </c>
      <c r="AY276" s="1">
        <v>158</v>
      </c>
      <c r="AZ276" s="1">
        <v>52</v>
      </c>
      <c r="BA276" s="1">
        <v>15</v>
      </c>
      <c r="BB276" s="1">
        <v>0</v>
      </c>
      <c r="BC276" s="200">
        <f>SUM(AY276:BB276)</f>
        <v>225</v>
      </c>
      <c r="BD276" s="356">
        <v>102</v>
      </c>
      <c r="BE276" s="1">
        <v>0</v>
      </c>
      <c r="BF276" s="1">
        <v>20</v>
      </c>
      <c r="BG276" s="235">
        <v>1676</v>
      </c>
    </row>
    <row r="277" spans="1:59">
      <c r="A277" s="1">
        <v>2015</v>
      </c>
      <c r="B277" s="1" t="s">
        <v>72</v>
      </c>
      <c r="C277" s="10">
        <v>0</v>
      </c>
      <c r="D277" s="10">
        <v>138.45500000000001</v>
      </c>
      <c r="E277" s="10">
        <v>0</v>
      </c>
      <c r="F277" s="10">
        <v>56.53</v>
      </c>
      <c r="G277" s="192">
        <f t="shared" si="34"/>
        <v>194.98500000000001</v>
      </c>
      <c r="H277" s="192">
        <f>+Roc_InfraMR[[#This Row],[Total Líneas de Explotación ]]</f>
        <v>194.98500000000001</v>
      </c>
      <c r="I277" s="192">
        <v>375.96699999999998</v>
      </c>
      <c r="J277" s="10">
        <f>+Roc_InfraMR[[#This Row],[A.01.2 -  Longitud de Líneas de Explotación No Electrificadas Vía Doble o Múltiple (km)]]*2+Roc_InfraMR[[#This Row],[A.01.1 -  Longitud de Líneas de Explotación No Electrificadas Vía Simple (km)]]</f>
        <v>276.91000000000003</v>
      </c>
      <c r="K277" s="10">
        <v>0</v>
      </c>
      <c r="L277" s="10">
        <f>+Roc_InfraMR[[#This Row],[A.02.2 -  Longitud de Líneas de Explotación Electrificadas Vía Doble o Múltiple (km)]]*2</f>
        <v>113.06</v>
      </c>
      <c r="M277" s="10">
        <v>0</v>
      </c>
      <c r="N277" s="192">
        <f>+Roc_InfraMR[[#This Row],[A.03.1 -  Longitud de Vías de Explotación No Electrificadas Troncales y Ramales (vía principal) (km)]]+Roc_InfraMR[[#This Row],[A.04.1 -  Longitud de Vías de Explotación Electrificadas Troncales y Ramales (vía principal) (km)]]</f>
        <v>389.97</v>
      </c>
      <c r="O277" s="192">
        <f>+Roc_InfraMR[[#This Row],[Total Vías (excluido Auxiliares)]]</f>
        <v>389.97</v>
      </c>
      <c r="P277" s="1">
        <v>61</v>
      </c>
      <c r="Q277" s="1">
        <v>5</v>
      </c>
      <c r="R277" s="1">
        <v>3</v>
      </c>
      <c r="S277" s="194">
        <f t="shared" si="35"/>
        <v>69</v>
      </c>
      <c r="T277" s="194">
        <v>69</v>
      </c>
      <c r="U277" s="1">
        <v>60</v>
      </c>
      <c r="V277" s="1">
        <v>68</v>
      </c>
      <c r="W277" s="1">
        <v>10</v>
      </c>
      <c r="X277" s="1">
        <v>23</v>
      </c>
      <c r="Y277" s="1">
        <v>0</v>
      </c>
      <c r="Z277" s="196">
        <f t="shared" si="36"/>
        <v>161</v>
      </c>
      <c r="AA277" s="1">
        <v>62</v>
      </c>
      <c r="AB277" s="1">
        <v>26</v>
      </c>
      <c r="AC277" s="1">
        <v>161</v>
      </c>
      <c r="AD277" s="196">
        <f t="shared" si="37"/>
        <v>249</v>
      </c>
      <c r="AE277" s="1">
        <v>23</v>
      </c>
      <c r="AF277" s="1">
        <v>29</v>
      </c>
      <c r="AG277" s="1">
        <v>132</v>
      </c>
      <c r="AH277" s="196">
        <f t="shared" si="38"/>
        <v>184</v>
      </c>
      <c r="AI277" s="10">
        <v>60.414999999999999</v>
      </c>
      <c r="AJ277" s="10">
        <v>0</v>
      </c>
      <c r="AK277" s="10">
        <v>166.46899999999999</v>
      </c>
      <c r="AL277" s="222">
        <f t="shared" si="39"/>
        <v>226.88399999999999</v>
      </c>
      <c r="AM277" s="1">
        <v>3</v>
      </c>
      <c r="AN277" s="1">
        <v>8</v>
      </c>
      <c r="AO277" s="1">
        <v>29</v>
      </c>
      <c r="AP277" s="200">
        <f t="shared" si="40"/>
        <v>40</v>
      </c>
      <c r="AQ277" s="1">
        <v>272</v>
      </c>
      <c r="AR277" s="1">
        <v>136</v>
      </c>
      <c r="AS277" s="1">
        <v>72</v>
      </c>
      <c r="AT277" s="200">
        <f>+Roc_InfraMR[[#This Row],[B.02.3 - Parque de Coches Eléctricos Motrices Tipo R]]+Roc_InfraMR[[#This Row],[B.02.2 - Parque de Coches Eléctricos Motrices Remolcados Tipo R]]+Roc_InfraMR[[#This Row],[B.02.1 - Parque de Coches Eléctricos Motrices]]</f>
        <v>480</v>
      </c>
      <c r="AU277" s="1">
        <v>0</v>
      </c>
      <c r="AV277" s="1">
        <v>0</v>
      </c>
      <c r="AW277" s="1">
        <v>0</v>
      </c>
      <c r="AX277" s="200">
        <f>+SUM(Roc_InfraMR[[#This Row],[B.03.1 - Parque de Coches Motores Motrices Remolcados]:[B.03.3 - Parque de Coches Motores Motrices Cabina]])</f>
        <v>0</v>
      </c>
      <c r="AY277" s="1">
        <v>158</v>
      </c>
      <c r="AZ277" s="1">
        <v>52</v>
      </c>
      <c r="BA277" s="1">
        <v>15</v>
      </c>
      <c r="BB277" s="1">
        <v>0</v>
      </c>
      <c r="BC277" s="200">
        <f>SUM(AY277:BB277)</f>
        <v>225</v>
      </c>
      <c r="BD277" s="356">
        <v>102</v>
      </c>
      <c r="BE277" s="1">
        <v>0</v>
      </c>
      <c r="BF277" s="1">
        <v>20</v>
      </c>
      <c r="BG277" s="235">
        <v>1676</v>
      </c>
    </row>
    <row r="278" spans="1:59">
      <c r="A278" s="1">
        <v>2016</v>
      </c>
      <c r="B278" s="1" t="s">
        <v>61</v>
      </c>
      <c r="C278" s="10">
        <v>0</v>
      </c>
      <c r="D278" s="10">
        <v>138.45500000000001</v>
      </c>
      <c r="E278" s="10">
        <v>0</v>
      </c>
      <c r="F278" s="10">
        <v>56.53</v>
      </c>
      <c r="G278" s="192">
        <f t="shared" si="34"/>
        <v>194.98500000000001</v>
      </c>
      <c r="H278" s="192">
        <f>+Roc_InfraMR[[#This Row],[Total Líneas de Explotación ]]</f>
        <v>194.98500000000001</v>
      </c>
      <c r="I278" s="192">
        <v>375.96699999999998</v>
      </c>
      <c r="J278" s="10">
        <f>+Roc_InfraMR[[#This Row],[A.01.2 -  Longitud de Líneas de Explotación No Electrificadas Vía Doble o Múltiple (km)]]*2+Roc_InfraMR[[#This Row],[A.01.1 -  Longitud de Líneas de Explotación No Electrificadas Vía Simple (km)]]</f>
        <v>276.91000000000003</v>
      </c>
      <c r="K278" s="10">
        <v>0</v>
      </c>
      <c r="L278" s="10">
        <f>+Roc_InfraMR[[#This Row],[A.02.2 -  Longitud de Líneas de Explotación Electrificadas Vía Doble o Múltiple (km)]]*2</f>
        <v>113.06</v>
      </c>
      <c r="M278" s="10">
        <v>0</v>
      </c>
      <c r="N278" s="192">
        <f>+Roc_InfraMR[[#This Row],[A.03.1 -  Longitud de Vías de Explotación No Electrificadas Troncales y Ramales (vía principal) (km)]]+Roc_InfraMR[[#This Row],[A.04.1 -  Longitud de Vías de Explotación Electrificadas Troncales y Ramales (vía principal) (km)]]</f>
        <v>389.97</v>
      </c>
      <c r="O278" s="192">
        <f>+Roc_InfraMR[[#This Row],[Total Vías (excluido Auxiliares)]]</f>
        <v>389.97</v>
      </c>
      <c r="P278" s="1">
        <v>61</v>
      </c>
      <c r="Q278" s="1">
        <v>5</v>
      </c>
      <c r="R278" s="1">
        <v>3</v>
      </c>
      <c r="S278" s="194">
        <f t="shared" si="35"/>
        <v>69</v>
      </c>
      <c r="T278" s="194">
        <v>69</v>
      </c>
      <c r="U278" s="1">
        <v>60</v>
      </c>
      <c r="V278" s="1">
        <v>68</v>
      </c>
      <c r="W278" s="1">
        <v>10</v>
      </c>
      <c r="X278" s="1">
        <v>23</v>
      </c>
      <c r="Y278" s="1">
        <v>0</v>
      </c>
      <c r="Z278" s="196">
        <f t="shared" si="36"/>
        <v>161</v>
      </c>
      <c r="AA278" s="1">
        <v>62</v>
      </c>
      <c r="AB278" s="1">
        <v>26</v>
      </c>
      <c r="AC278" s="1">
        <v>161</v>
      </c>
      <c r="AD278" s="196">
        <f t="shared" si="37"/>
        <v>249</v>
      </c>
      <c r="AE278" s="1">
        <v>23</v>
      </c>
      <c r="AF278" s="1">
        <v>29</v>
      </c>
      <c r="AG278" s="1">
        <v>132</v>
      </c>
      <c r="AH278" s="196">
        <f t="shared" si="38"/>
        <v>184</v>
      </c>
      <c r="AI278" s="10">
        <v>60.414999999999999</v>
      </c>
      <c r="AJ278" s="10">
        <v>0</v>
      </c>
      <c r="AK278" s="10">
        <v>166.46899999999999</v>
      </c>
      <c r="AL278" s="222">
        <f t="shared" si="39"/>
        <v>226.88399999999999</v>
      </c>
      <c r="AM278" s="1">
        <v>3</v>
      </c>
      <c r="AN278" s="1">
        <v>8</v>
      </c>
      <c r="AO278" s="1">
        <v>29</v>
      </c>
      <c r="AP278" s="200">
        <f t="shared" si="40"/>
        <v>40</v>
      </c>
      <c r="AQ278" s="1">
        <v>272</v>
      </c>
      <c r="AR278" s="1">
        <v>136</v>
      </c>
      <c r="AS278" s="1">
        <v>72</v>
      </c>
      <c r="AT278" s="200">
        <f>+Roc_InfraMR[[#This Row],[B.02.3 - Parque de Coches Eléctricos Motrices Tipo R]]+Roc_InfraMR[[#This Row],[B.02.2 - Parque de Coches Eléctricos Motrices Remolcados Tipo R]]+Roc_InfraMR[[#This Row],[B.02.1 - Parque de Coches Eléctricos Motrices]]</f>
        <v>480</v>
      </c>
      <c r="AU278" s="1">
        <v>0</v>
      </c>
      <c r="AV278" s="1">
        <v>0</v>
      </c>
      <c r="AW278" s="1">
        <v>0</v>
      </c>
      <c r="AX278" s="200">
        <f>+SUM(Roc_InfraMR[[#This Row],[B.03.1 - Parque de Coches Motores Motrices Remolcados]:[B.03.3 - Parque de Coches Motores Motrices Cabina]])</f>
        <v>0</v>
      </c>
      <c r="AY278" s="1">
        <v>158</v>
      </c>
      <c r="AZ278" s="1">
        <v>52</v>
      </c>
      <c r="BA278" s="1">
        <v>15</v>
      </c>
      <c r="BB278" s="1">
        <v>0</v>
      </c>
      <c r="BC278" s="200">
        <f>SUM(AY278:BB278)</f>
        <v>225</v>
      </c>
      <c r="BD278" s="356">
        <v>102</v>
      </c>
      <c r="BE278" s="1">
        <v>0</v>
      </c>
      <c r="BF278" s="1">
        <v>20</v>
      </c>
      <c r="BG278" s="235">
        <v>1676</v>
      </c>
    </row>
    <row r="279" spans="1:59">
      <c r="A279" s="1">
        <v>2016</v>
      </c>
      <c r="B279" s="1" t="s">
        <v>62</v>
      </c>
      <c r="C279" s="10">
        <v>0</v>
      </c>
      <c r="D279" s="10">
        <v>138.45500000000001</v>
      </c>
      <c r="E279" s="10">
        <v>0</v>
      </c>
      <c r="F279" s="10">
        <v>56.53</v>
      </c>
      <c r="G279" s="192">
        <f t="shared" si="34"/>
        <v>194.98500000000001</v>
      </c>
      <c r="H279" s="192">
        <f>+Roc_InfraMR[[#This Row],[Total Líneas de Explotación ]]</f>
        <v>194.98500000000001</v>
      </c>
      <c r="I279" s="192">
        <v>375.96699999999998</v>
      </c>
      <c r="J279" s="10">
        <f>+Roc_InfraMR[[#This Row],[A.01.2 -  Longitud de Líneas de Explotación No Electrificadas Vía Doble o Múltiple (km)]]*2+Roc_InfraMR[[#This Row],[A.01.1 -  Longitud de Líneas de Explotación No Electrificadas Vía Simple (km)]]</f>
        <v>276.91000000000003</v>
      </c>
      <c r="K279" s="10">
        <v>0</v>
      </c>
      <c r="L279" s="10">
        <f>+Roc_InfraMR[[#This Row],[A.02.2 -  Longitud de Líneas de Explotación Electrificadas Vía Doble o Múltiple (km)]]*2</f>
        <v>113.06</v>
      </c>
      <c r="M279" s="10">
        <v>0</v>
      </c>
      <c r="N279" s="192">
        <f>+Roc_InfraMR[[#This Row],[A.03.1 -  Longitud de Vías de Explotación No Electrificadas Troncales y Ramales (vía principal) (km)]]+Roc_InfraMR[[#This Row],[A.04.1 -  Longitud de Vías de Explotación Electrificadas Troncales y Ramales (vía principal) (km)]]</f>
        <v>389.97</v>
      </c>
      <c r="O279" s="192">
        <f>+Roc_InfraMR[[#This Row],[Total Vías (excluido Auxiliares)]]</f>
        <v>389.97</v>
      </c>
      <c r="P279" s="1">
        <v>61</v>
      </c>
      <c r="Q279" s="1">
        <v>5</v>
      </c>
      <c r="R279" s="1">
        <v>3</v>
      </c>
      <c r="S279" s="194">
        <f t="shared" si="35"/>
        <v>69</v>
      </c>
      <c r="T279" s="194">
        <v>69</v>
      </c>
      <c r="U279" s="1">
        <v>60</v>
      </c>
      <c r="V279" s="1">
        <v>68</v>
      </c>
      <c r="W279" s="1">
        <v>10</v>
      </c>
      <c r="X279" s="1">
        <v>23</v>
      </c>
      <c r="Y279" s="1">
        <v>0</v>
      </c>
      <c r="Z279" s="196">
        <f t="shared" si="36"/>
        <v>161</v>
      </c>
      <c r="AA279" s="1">
        <v>62</v>
      </c>
      <c r="AB279" s="1">
        <v>26</v>
      </c>
      <c r="AC279" s="1">
        <v>161</v>
      </c>
      <c r="AD279" s="196">
        <f t="shared" si="37"/>
        <v>249</v>
      </c>
      <c r="AE279" s="1">
        <v>23</v>
      </c>
      <c r="AF279" s="1">
        <v>29</v>
      </c>
      <c r="AG279" s="1">
        <v>132</v>
      </c>
      <c r="AH279" s="196">
        <f t="shared" si="38"/>
        <v>184</v>
      </c>
      <c r="AI279" s="10">
        <v>60.414999999999999</v>
      </c>
      <c r="AJ279" s="10">
        <v>0</v>
      </c>
      <c r="AK279" s="10">
        <v>166.46899999999999</v>
      </c>
      <c r="AL279" s="222">
        <f t="shared" si="39"/>
        <v>226.88399999999999</v>
      </c>
      <c r="AM279" s="1">
        <v>3</v>
      </c>
      <c r="AN279" s="1">
        <v>8</v>
      </c>
      <c r="AO279" s="1">
        <v>29</v>
      </c>
      <c r="AP279" s="200">
        <f t="shared" si="40"/>
        <v>40</v>
      </c>
      <c r="AQ279" s="1">
        <v>272</v>
      </c>
      <c r="AR279" s="1">
        <v>136</v>
      </c>
      <c r="AS279" s="1">
        <v>72</v>
      </c>
      <c r="AT279" s="200">
        <f>+Roc_InfraMR[[#This Row],[B.02.3 - Parque de Coches Eléctricos Motrices Tipo R]]+Roc_InfraMR[[#This Row],[B.02.2 - Parque de Coches Eléctricos Motrices Remolcados Tipo R]]+Roc_InfraMR[[#This Row],[B.02.1 - Parque de Coches Eléctricos Motrices]]</f>
        <v>480</v>
      </c>
      <c r="AU279" s="1">
        <v>0</v>
      </c>
      <c r="AV279" s="1">
        <v>0</v>
      </c>
      <c r="AW279" s="1">
        <v>0</v>
      </c>
      <c r="AX279" s="200">
        <f>+SUM(Roc_InfraMR[[#This Row],[B.03.1 - Parque de Coches Motores Motrices Remolcados]:[B.03.3 - Parque de Coches Motores Motrices Cabina]])</f>
        <v>0</v>
      </c>
      <c r="AY279" s="1">
        <v>158</v>
      </c>
      <c r="AZ279" s="1">
        <v>52</v>
      </c>
      <c r="BA279" s="1">
        <v>15</v>
      </c>
      <c r="BB279" s="1">
        <v>0</v>
      </c>
      <c r="BC279" s="200">
        <f>SUM(AY279:BB279)</f>
        <v>225</v>
      </c>
      <c r="BD279" s="356">
        <v>102</v>
      </c>
      <c r="BE279" s="1">
        <v>0</v>
      </c>
      <c r="BF279" s="1">
        <v>20</v>
      </c>
      <c r="BG279" s="235">
        <v>1676</v>
      </c>
    </row>
    <row r="280" spans="1:59">
      <c r="A280" s="1">
        <v>2016</v>
      </c>
      <c r="B280" s="1" t="s">
        <v>63</v>
      </c>
      <c r="C280" s="10">
        <v>0</v>
      </c>
      <c r="D280" s="10">
        <v>138.45500000000001</v>
      </c>
      <c r="E280" s="10">
        <v>0</v>
      </c>
      <c r="F280" s="10">
        <v>56.53</v>
      </c>
      <c r="G280" s="192">
        <f t="shared" si="34"/>
        <v>194.98500000000001</v>
      </c>
      <c r="H280" s="192">
        <f>+Roc_InfraMR[[#This Row],[Total Líneas de Explotación ]]</f>
        <v>194.98500000000001</v>
      </c>
      <c r="I280" s="192">
        <v>340.66100000000006</v>
      </c>
      <c r="J280" s="10">
        <f>+Roc_InfraMR[[#This Row],[A.01.2 -  Longitud de Líneas de Explotación No Electrificadas Vía Doble o Múltiple (km)]]*2+Roc_InfraMR[[#This Row],[A.01.1 -  Longitud de Líneas de Explotación No Electrificadas Vía Simple (km)]]</f>
        <v>276.91000000000003</v>
      </c>
      <c r="K280" s="10">
        <v>0</v>
      </c>
      <c r="L280" s="10">
        <f>+Roc_InfraMR[[#This Row],[A.02.2 -  Longitud de Líneas de Explotación Electrificadas Vía Doble o Múltiple (km)]]*2</f>
        <v>113.06</v>
      </c>
      <c r="M280" s="10">
        <v>0</v>
      </c>
      <c r="N280" s="192">
        <f>+Roc_InfraMR[[#This Row],[A.03.1 -  Longitud de Vías de Explotación No Electrificadas Troncales y Ramales (vía principal) (km)]]+Roc_InfraMR[[#This Row],[A.04.1 -  Longitud de Vías de Explotación Electrificadas Troncales y Ramales (vía principal) (km)]]</f>
        <v>389.97</v>
      </c>
      <c r="O280" s="192">
        <f>+Roc_InfraMR[[#This Row],[Total Vías (excluido Auxiliares)]]</f>
        <v>389.97</v>
      </c>
      <c r="P280" s="1">
        <v>61</v>
      </c>
      <c r="Q280" s="1">
        <v>5</v>
      </c>
      <c r="R280" s="1">
        <v>3</v>
      </c>
      <c r="S280" s="194">
        <f t="shared" si="35"/>
        <v>69</v>
      </c>
      <c r="T280" s="194">
        <v>69</v>
      </c>
      <c r="U280" s="1">
        <v>60</v>
      </c>
      <c r="V280" s="1">
        <v>68</v>
      </c>
      <c r="W280" s="1">
        <v>10</v>
      </c>
      <c r="X280" s="1">
        <v>23</v>
      </c>
      <c r="Y280" s="1">
        <v>0</v>
      </c>
      <c r="Z280" s="196">
        <f t="shared" si="36"/>
        <v>161</v>
      </c>
      <c r="AA280" s="1">
        <v>62</v>
      </c>
      <c r="AB280" s="1">
        <v>26</v>
      </c>
      <c r="AC280" s="1">
        <v>161</v>
      </c>
      <c r="AD280" s="196">
        <f t="shared" si="37"/>
        <v>249</v>
      </c>
      <c r="AE280" s="1">
        <v>23</v>
      </c>
      <c r="AF280" s="1">
        <v>29</v>
      </c>
      <c r="AG280" s="1">
        <v>132</v>
      </c>
      <c r="AH280" s="196">
        <f t="shared" si="38"/>
        <v>184</v>
      </c>
      <c r="AI280" s="10">
        <v>60.414999999999999</v>
      </c>
      <c r="AJ280" s="10">
        <v>0</v>
      </c>
      <c r="AK280" s="10">
        <v>166.46899999999999</v>
      </c>
      <c r="AL280" s="222">
        <f t="shared" si="39"/>
        <v>226.88399999999999</v>
      </c>
      <c r="AM280" s="1">
        <v>3</v>
      </c>
      <c r="AN280" s="1">
        <v>8</v>
      </c>
      <c r="AO280" s="1">
        <v>29</v>
      </c>
      <c r="AP280" s="200">
        <f t="shared" si="40"/>
        <v>40</v>
      </c>
      <c r="AQ280" s="1">
        <v>272</v>
      </c>
      <c r="AR280" s="1">
        <v>136</v>
      </c>
      <c r="AS280" s="1">
        <v>72</v>
      </c>
      <c r="AT280" s="200">
        <f>+Roc_InfraMR[[#This Row],[B.02.3 - Parque de Coches Eléctricos Motrices Tipo R]]+Roc_InfraMR[[#This Row],[B.02.2 - Parque de Coches Eléctricos Motrices Remolcados Tipo R]]+Roc_InfraMR[[#This Row],[B.02.1 - Parque de Coches Eléctricos Motrices]]</f>
        <v>480</v>
      </c>
      <c r="AU280" s="1">
        <v>0</v>
      </c>
      <c r="AV280" s="1">
        <v>0</v>
      </c>
      <c r="AW280" s="1">
        <v>0</v>
      </c>
      <c r="AX280" s="200">
        <f>+SUM(Roc_InfraMR[[#This Row],[B.03.1 - Parque de Coches Motores Motrices Remolcados]:[B.03.3 - Parque de Coches Motores Motrices Cabina]])</f>
        <v>0</v>
      </c>
      <c r="AY280" s="1">
        <v>158</v>
      </c>
      <c r="AZ280" s="1">
        <v>52</v>
      </c>
      <c r="BA280" s="1">
        <v>15</v>
      </c>
      <c r="BB280" s="1">
        <v>0</v>
      </c>
      <c r="BC280" s="200">
        <f>SUM(AY280:BB280)</f>
        <v>225</v>
      </c>
      <c r="BD280" s="356">
        <v>102</v>
      </c>
      <c r="BE280" s="1">
        <v>0</v>
      </c>
      <c r="BF280" s="1">
        <v>20</v>
      </c>
      <c r="BG280" s="235">
        <v>1676</v>
      </c>
    </row>
    <row r="281" spans="1:59">
      <c r="A281" s="1">
        <v>2016</v>
      </c>
      <c r="B281" s="1" t="s">
        <v>64</v>
      </c>
      <c r="C281" s="10">
        <v>0</v>
      </c>
      <c r="D281" s="10">
        <v>138.45500000000001</v>
      </c>
      <c r="E281" s="10">
        <v>0</v>
      </c>
      <c r="F281" s="10">
        <v>56.53</v>
      </c>
      <c r="G281" s="192">
        <f t="shared" si="34"/>
        <v>194.98500000000001</v>
      </c>
      <c r="H281" s="192">
        <f>+Roc_InfraMR[[#This Row],[Total Líneas de Explotación ]]</f>
        <v>194.98500000000001</v>
      </c>
      <c r="I281" s="192">
        <v>340.66100000000006</v>
      </c>
      <c r="J281" s="10">
        <f>+Roc_InfraMR[[#This Row],[A.01.2 -  Longitud de Líneas de Explotación No Electrificadas Vía Doble o Múltiple (km)]]*2+Roc_InfraMR[[#This Row],[A.01.1 -  Longitud de Líneas de Explotación No Electrificadas Vía Simple (km)]]</f>
        <v>276.91000000000003</v>
      </c>
      <c r="K281" s="10">
        <v>0</v>
      </c>
      <c r="L281" s="10">
        <f>+Roc_InfraMR[[#This Row],[A.02.2 -  Longitud de Líneas de Explotación Electrificadas Vía Doble o Múltiple (km)]]*2</f>
        <v>113.06</v>
      </c>
      <c r="M281" s="10">
        <v>0</v>
      </c>
      <c r="N281" s="192">
        <f>+Roc_InfraMR[[#This Row],[A.03.1 -  Longitud de Vías de Explotación No Electrificadas Troncales y Ramales (vía principal) (km)]]+Roc_InfraMR[[#This Row],[A.04.1 -  Longitud de Vías de Explotación Electrificadas Troncales y Ramales (vía principal) (km)]]</f>
        <v>389.97</v>
      </c>
      <c r="O281" s="192">
        <f>+Roc_InfraMR[[#This Row],[Total Vías (excluido Auxiliares)]]</f>
        <v>389.97</v>
      </c>
      <c r="P281" s="1">
        <v>61</v>
      </c>
      <c r="Q281" s="1">
        <v>5</v>
      </c>
      <c r="R281" s="1">
        <v>3</v>
      </c>
      <c r="S281" s="194">
        <f t="shared" si="35"/>
        <v>69</v>
      </c>
      <c r="T281" s="194">
        <v>69</v>
      </c>
      <c r="U281" s="1">
        <v>60</v>
      </c>
      <c r="V281" s="1">
        <v>68</v>
      </c>
      <c r="W281" s="1">
        <v>10</v>
      </c>
      <c r="X281" s="1">
        <v>23</v>
      </c>
      <c r="Y281" s="1">
        <v>0</v>
      </c>
      <c r="Z281" s="196">
        <f t="shared" si="36"/>
        <v>161</v>
      </c>
      <c r="AA281" s="1">
        <v>62</v>
      </c>
      <c r="AB281" s="1">
        <v>26</v>
      </c>
      <c r="AC281" s="1">
        <v>161</v>
      </c>
      <c r="AD281" s="196">
        <f t="shared" si="37"/>
        <v>249</v>
      </c>
      <c r="AE281" s="1">
        <v>23</v>
      </c>
      <c r="AF281" s="1">
        <v>29</v>
      </c>
      <c r="AG281" s="1">
        <v>132</v>
      </c>
      <c r="AH281" s="196">
        <f t="shared" si="38"/>
        <v>184</v>
      </c>
      <c r="AI281" s="10">
        <v>60.414999999999999</v>
      </c>
      <c r="AJ281" s="10">
        <v>0</v>
      </c>
      <c r="AK281" s="10">
        <v>166.46899999999999</v>
      </c>
      <c r="AL281" s="222">
        <f t="shared" si="39"/>
        <v>226.88399999999999</v>
      </c>
      <c r="AM281" s="1">
        <v>3</v>
      </c>
      <c r="AN281" s="1">
        <v>8</v>
      </c>
      <c r="AO281" s="1">
        <v>29</v>
      </c>
      <c r="AP281" s="200">
        <f t="shared" si="40"/>
        <v>40</v>
      </c>
      <c r="AQ281" s="1">
        <v>272</v>
      </c>
      <c r="AR281" s="1">
        <v>136</v>
      </c>
      <c r="AS281" s="1">
        <v>72</v>
      </c>
      <c r="AT281" s="200">
        <f>+Roc_InfraMR[[#This Row],[B.02.3 - Parque de Coches Eléctricos Motrices Tipo R]]+Roc_InfraMR[[#This Row],[B.02.2 - Parque de Coches Eléctricos Motrices Remolcados Tipo R]]+Roc_InfraMR[[#This Row],[B.02.1 - Parque de Coches Eléctricos Motrices]]</f>
        <v>480</v>
      </c>
      <c r="AU281" s="1">
        <v>0</v>
      </c>
      <c r="AV281" s="1">
        <v>0</v>
      </c>
      <c r="AW281" s="1">
        <v>0</v>
      </c>
      <c r="AX281" s="200">
        <f>+SUM(Roc_InfraMR[[#This Row],[B.03.1 - Parque de Coches Motores Motrices Remolcados]:[B.03.3 - Parque de Coches Motores Motrices Cabina]])</f>
        <v>0</v>
      </c>
      <c r="AY281" s="1">
        <v>158</v>
      </c>
      <c r="AZ281" s="1">
        <v>52</v>
      </c>
      <c r="BA281" s="1">
        <v>15</v>
      </c>
      <c r="BB281" s="1">
        <v>0</v>
      </c>
      <c r="BC281" s="200">
        <f>SUM(AY281:BB281)</f>
        <v>225</v>
      </c>
      <c r="BD281" s="356">
        <v>102</v>
      </c>
      <c r="BE281" s="1">
        <v>0</v>
      </c>
      <c r="BF281" s="1">
        <v>20</v>
      </c>
      <c r="BG281" s="235">
        <v>1676</v>
      </c>
    </row>
    <row r="282" spans="1:59">
      <c r="A282" s="1">
        <v>2016</v>
      </c>
      <c r="B282" s="1" t="s">
        <v>65</v>
      </c>
      <c r="C282" s="10">
        <v>0</v>
      </c>
      <c r="D282" s="10">
        <v>138.45500000000001</v>
      </c>
      <c r="E282" s="10">
        <v>0</v>
      </c>
      <c r="F282" s="10">
        <v>56.53</v>
      </c>
      <c r="G282" s="192">
        <f t="shared" si="34"/>
        <v>194.98500000000001</v>
      </c>
      <c r="H282" s="192">
        <f>+Roc_InfraMR[[#This Row],[Total Líneas de Explotación ]]</f>
        <v>194.98500000000001</v>
      </c>
      <c r="I282" s="192">
        <v>340.66100000000006</v>
      </c>
      <c r="J282" s="10">
        <f>+Roc_InfraMR[[#This Row],[A.01.2 -  Longitud de Líneas de Explotación No Electrificadas Vía Doble o Múltiple (km)]]*2+Roc_InfraMR[[#This Row],[A.01.1 -  Longitud de Líneas de Explotación No Electrificadas Vía Simple (km)]]</f>
        <v>276.91000000000003</v>
      </c>
      <c r="K282" s="10">
        <v>0</v>
      </c>
      <c r="L282" s="10">
        <f>+Roc_InfraMR[[#This Row],[A.02.2 -  Longitud de Líneas de Explotación Electrificadas Vía Doble o Múltiple (km)]]*2</f>
        <v>113.06</v>
      </c>
      <c r="M282" s="10">
        <v>0</v>
      </c>
      <c r="N282" s="192">
        <f>+Roc_InfraMR[[#This Row],[A.03.1 -  Longitud de Vías de Explotación No Electrificadas Troncales y Ramales (vía principal) (km)]]+Roc_InfraMR[[#This Row],[A.04.1 -  Longitud de Vías de Explotación Electrificadas Troncales y Ramales (vía principal) (km)]]</f>
        <v>389.97</v>
      </c>
      <c r="O282" s="192">
        <f>+Roc_InfraMR[[#This Row],[Total Vías (excluido Auxiliares)]]</f>
        <v>389.97</v>
      </c>
      <c r="P282" s="1">
        <v>61</v>
      </c>
      <c r="Q282" s="1">
        <v>5</v>
      </c>
      <c r="R282" s="1">
        <v>3</v>
      </c>
      <c r="S282" s="194">
        <f t="shared" si="35"/>
        <v>69</v>
      </c>
      <c r="T282" s="194">
        <v>69</v>
      </c>
      <c r="U282" s="1">
        <v>60</v>
      </c>
      <c r="V282" s="1">
        <v>68</v>
      </c>
      <c r="W282" s="1">
        <v>10</v>
      </c>
      <c r="X282" s="1">
        <v>23</v>
      </c>
      <c r="Y282" s="1">
        <v>0</v>
      </c>
      <c r="Z282" s="196">
        <f t="shared" si="36"/>
        <v>161</v>
      </c>
      <c r="AA282" s="1">
        <v>62</v>
      </c>
      <c r="AB282" s="1">
        <v>26</v>
      </c>
      <c r="AC282" s="1">
        <v>161</v>
      </c>
      <c r="AD282" s="196">
        <f t="shared" si="37"/>
        <v>249</v>
      </c>
      <c r="AE282" s="1">
        <v>23</v>
      </c>
      <c r="AF282" s="1">
        <v>29</v>
      </c>
      <c r="AG282" s="1">
        <v>132</v>
      </c>
      <c r="AH282" s="196">
        <f t="shared" si="38"/>
        <v>184</v>
      </c>
      <c r="AI282" s="10">
        <v>60.414999999999999</v>
      </c>
      <c r="AJ282" s="10">
        <v>0</v>
      </c>
      <c r="AK282" s="10">
        <v>166.46899999999999</v>
      </c>
      <c r="AL282" s="222">
        <f t="shared" si="39"/>
        <v>226.88399999999999</v>
      </c>
      <c r="AM282" s="1">
        <v>3</v>
      </c>
      <c r="AN282" s="1">
        <v>8</v>
      </c>
      <c r="AO282" s="1">
        <v>29</v>
      </c>
      <c r="AP282" s="200">
        <f t="shared" si="40"/>
        <v>40</v>
      </c>
      <c r="AQ282" s="1">
        <v>272</v>
      </c>
      <c r="AR282" s="1">
        <v>136</v>
      </c>
      <c r="AS282" s="1">
        <v>72</v>
      </c>
      <c r="AT282" s="200">
        <f>+Roc_InfraMR[[#This Row],[B.02.3 - Parque de Coches Eléctricos Motrices Tipo R]]+Roc_InfraMR[[#This Row],[B.02.2 - Parque de Coches Eléctricos Motrices Remolcados Tipo R]]+Roc_InfraMR[[#This Row],[B.02.1 - Parque de Coches Eléctricos Motrices]]</f>
        <v>480</v>
      </c>
      <c r="AU282" s="1">
        <v>0</v>
      </c>
      <c r="AV282" s="1">
        <v>0</v>
      </c>
      <c r="AW282" s="1">
        <v>0</v>
      </c>
      <c r="AX282" s="200">
        <f>+SUM(Roc_InfraMR[[#This Row],[B.03.1 - Parque de Coches Motores Motrices Remolcados]:[B.03.3 - Parque de Coches Motores Motrices Cabina]])</f>
        <v>0</v>
      </c>
      <c r="AY282" s="1">
        <v>158</v>
      </c>
      <c r="AZ282" s="1">
        <v>52</v>
      </c>
      <c r="BA282" s="1">
        <v>15</v>
      </c>
      <c r="BB282" s="1">
        <v>0</v>
      </c>
      <c r="BC282" s="200">
        <f>SUM(AY282:BB282)</f>
        <v>225</v>
      </c>
      <c r="BD282" s="356">
        <v>102</v>
      </c>
      <c r="BE282" s="1">
        <v>0</v>
      </c>
      <c r="BF282" s="1">
        <v>20</v>
      </c>
      <c r="BG282" s="235">
        <v>1676</v>
      </c>
    </row>
    <row r="283" spans="1:59">
      <c r="A283" s="1">
        <v>2016</v>
      </c>
      <c r="B283" s="1" t="s">
        <v>66</v>
      </c>
      <c r="C283" s="10">
        <v>0</v>
      </c>
      <c r="D283" s="10">
        <v>138.45500000000001</v>
      </c>
      <c r="E283" s="10">
        <v>0</v>
      </c>
      <c r="F283" s="10">
        <v>56.53</v>
      </c>
      <c r="G283" s="192">
        <f t="shared" si="34"/>
        <v>194.98500000000001</v>
      </c>
      <c r="H283" s="192">
        <f>+Roc_InfraMR[[#This Row],[Total Líneas de Explotación ]]</f>
        <v>194.98500000000001</v>
      </c>
      <c r="I283" s="192">
        <v>347.16100000000006</v>
      </c>
      <c r="J283" s="10">
        <f>+Roc_InfraMR[[#This Row],[A.01.2 -  Longitud de Líneas de Explotación No Electrificadas Vía Doble o Múltiple (km)]]*2+Roc_InfraMR[[#This Row],[A.01.1 -  Longitud de Líneas de Explotación No Electrificadas Vía Simple (km)]]</f>
        <v>276.91000000000003</v>
      </c>
      <c r="K283" s="10">
        <v>0</v>
      </c>
      <c r="L283" s="10">
        <f>+Roc_InfraMR[[#This Row],[A.02.2 -  Longitud de Líneas de Explotación Electrificadas Vía Doble o Múltiple (km)]]*2</f>
        <v>113.06</v>
      </c>
      <c r="M283" s="10">
        <v>0</v>
      </c>
      <c r="N283" s="192">
        <f>+Roc_InfraMR[[#This Row],[A.03.1 -  Longitud de Vías de Explotación No Electrificadas Troncales y Ramales (vía principal) (km)]]+Roc_InfraMR[[#This Row],[A.04.1 -  Longitud de Vías de Explotación Electrificadas Troncales y Ramales (vía principal) (km)]]</f>
        <v>389.97</v>
      </c>
      <c r="O283" s="192">
        <f>+Roc_InfraMR[[#This Row],[Total Vías (excluido Auxiliares)]]</f>
        <v>389.97</v>
      </c>
      <c r="P283" s="1">
        <v>61</v>
      </c>
      <c r="Q283" s="1">
        <v>5</v>
      </c>
      <c r="R283" s="1">
        <v>3</v>
      </c>
      <c r="S283" s="194">
        <f t="shared" si="35"/>
        <v>69</v>
      </c>
      <c r="T283" s="194">
        <v>69</v>
      </c>
      <c r="U283" s="1">
        <v>60</v>
      </c>
      <c r="V283" s="1">
        <v>68</v>
      </c>
      <c r="W283" s="1">
        <v>10</v>
      </c>
      <c r="X283" s="1">
        <v>23</v>
      </c>
      <c r="Y283" s="1">
        <v>0</v>
      </c>
      <c r="Z283" s="196">
        <f t="shared" si="36"/>
        <v>161</v>
      </c>
      <c r="AA283" s="1">
        <v>62</v>
      </c>
      <c r="AB283" s="1">
        <v>26</v>
      </c>
      <c r="AC283" s="1">
        <v>161</v>
      </c>
      <c r="AD283" s="196">
        <f t="shared" si="37"/>
        <v>249</v>
      </c>
      <c r="AE283" s="1">
        <v>23</v>
      </c>
      <c r="AF283" s="1">
        <v>29</v>
      </c>
      <c r="AG283" s="1">
        <v>132</v>
      </c>
      <c r="AH283" s="196">
        <f t="shared" si="38"/>
        <v>184</v>
      </c>
      <c r="AI283" s="10">
        <v>60.414999999999999</v>
      </c>
      <c r="AJ283" s="10">
        <v>0</v>
      </c>
      <c r="AK283" s="10">
        <v>166.46899999999999</v>
      </c>
      <c r="AL283" s="222">
        <f t="shared" si="39"/>
        <v>226.88399999999999</v>
      </c>
      <c r="AM283" s="1">
        <v>3</v>
      </c>
      <c r="AN283" s="1">
        <v>8</v>
      </c>
      <c r="AO283" s="1">
        <v>29</v>
      </c>
      <c r="AP283" s="200">
        <f t="shared" si="40"/>
        <v>40</v>
      </c>
      <c r="AQ283" s="1">
        <v>272</v>
      </c>
      <c r="AR283" s="1">
        <v>136</v>
      </c>
      <c r="AS283" s="1">
        <v>72</v>
      </c>
      <c r="AT283" s="200">
        <f>+Roc_InfraMR[[#This Row],[B.02.3 - Parque de Coches Eléctricos Motrices Tipo R]]+Roc_InfraMR[[#This Row],[B.02.2 - Parque de Coches Eléctricos Motrices Remolcados Tipo R]]+Roc_InfraMR[[#This Row],[B.02.1 - Parque de Coches Eléctricos Motrices]]</f>
        <v>480</v>
      </c>
      <c r="AU283" s="1">
        <v>0</v>
      </c>
      <c r="AV283" s="1">
        <v>0</v>
      </c>
      <c r="AW283" s="1">
        <v>0</v>
      </c>
      <c r="AX283" s="200">
        <f>+SUM(Roc_InfraMR[[#This Row],[B.03.1 - Parque de Coches Motores Motrices Remolcados]:[B.03.3 - Parque de Coches Motores Motrices Cabina]])</f>
        <v>0</v>
      </c>
      <c r="AY283" s="1">
        <v>158</v>
      </c>
      <c r="AZ283" s="1">
        <v>52</v>
      </c>
      <c r="BA283" s="1">
        <v>15</v>
      </c>
      <c r="BB283" s="1">
        <v>0</v>
      </c>
      <c r="BC283" s="200">
        <f>SUM(AY283:BB283)</f>
        <v>225</v>
      </c>
      <c r="BD283" s="356">
        <v>102</v>
      </c>
      <c r="BE283" s="1">
        <v>0</v>
      </c>
      <c r="BF283" s="1">
        <v>20</v>
      </c>
      <c r="BG283" s="235">
        <v>1676</v>
      </c>
    </row>
    <row r="284" spans="1:59">
      <c r="A284" s="1">
        <v>2016</v>
      </c>
      <c r="B284" s="1" t="s">
        <v>67</v>
      </c>
      <c r="C284" s="10">
        <v>0</v>
      </c>
      <c r="D284" s="10">
        <v>138.45500000000001</v>
      </c>
      <c r="E284" s="10">
        <v>0</v>
      </c>
      <c r="F284" s="10">
        <v>56.53</v>
      </c>
      <c r="G284" s="192">
        <f t="shared" si="34"/>
        <v>194.98500000000001</v>
      </c>
      <c r="H284" s="192">
        <f>+Roc_InfraMR[[#This Row],[Total Líneas de Explotación ]]</f>
        <v>194.98500000000001</v>
      </c>
      <c r="I284" s="192">
        <v>347.16100000000006</v>
      </c>
      <c r="J284" s="10">
        <f>+Roc_InfraMR[[#This Row],[A.01.2 -  Longitud de Líneas de Explotación No Electrificadas Vía Doble o Múltiple (km)]]*2+Roc_InfraMR[[#This Row],[A.01.1 -  Longitud de Líneas de Explotación No Electrificadas Vía Simple (km)]]</f>
        <v>276.91000000000003</v>
      </c>
      <c r="K284" s="10">
        <v>0</v>
      </c>
      <c r="L284" s="10">
        <f>+Roc_InfraMR[[#This Row],[A.02.2 -  Longitud de Líneas de Explotación Electrificadas Vía Doble o Múltiple (km)]]*2</f>
        <v>113.06</v>
      </c>
      <c r="M284" s="10">
        <v>0</v>
      </c>
      <c r="N284" s="192">
        <f>+Roc_InfraMR[[#This Row],[A.03.1 -  Longitud de Vías de Explotación No Electrificadas Troncales y Ramales (vía principal) (km)]]+Roc_InfraMR[[#This Row],[A.04.1 -  Longitud de Vías de Explotación Electrificadas Troncales y Ramales (vía principal) (km)]]</f>
        <v>389.97</v>
      </c>
      <c r="O284" s="192">
        <f>+Roc_InfraMR[[#This Row],[Total Vías (excluido Auxiliares)]]</f>
        <v>389.97</v>
      </c>
      <c r="P284" s="1">
        <v>61</v>
      </c>
      <c r="Q284" s="1">
        <v>5</v>
      </c>
      <c r="R284" s="1">
        <v>3</v>
      </c>
      <c r="S284" s="194">
        <f t="shared" si="35"/>
        <v>69</v>
      </c>
      <c r="T284" s="194">
        <v>69</v>
      </c>
      <c r="U284" s="1">
        <v>60</v>
      </c>
      <c r="V284" s="1">
        <v>68</v>
      </c>
      <c r="W284" s="1">
        <v>10</v>
      </c>
      <c r="X284" s="1">
        <v>23</v>
      </c>
      <c r="Y284" s="1">
        <v>0</v>
      </c>
      <c r="Z284" s="196">
        <f t="shared" si="36"/>
        <v>161</v>
      </c>
      <c r="AA284" s="1">
        <v>62</v>
      </c>
      <c r="AB284" s="1">
        <v>26</v>
      </c>
      <c r="AC284" s="1">
        <v>161</v>
      </c>
      <c r="AD284" s="196">
        <f t="shared" si="37"/>
        <v>249</v>
      </c>
      <c r="AE284" s="1">
        <v>23</v>
      </c>
      <c r="AF284" s="1">
        <v>29</v>
      </c>
      <c r="AG284" s="1">
        <v>132</v>
      </c>
      <c r="AH284" s="196">
        <f t="shared" si="38"/>
        <v>184</v>
      </c>
      <c r="AI284" s="10">
        <v>60.414999999999999</v>
      </c>
      <c r="AJ284" s="10">
        <v>0</v>
      </c>
      <c r="AK284" s="10">
        <v>166.46899999999999</v>
      </c>
      <c r="AL284" s="222">
        <f t="shared" si="39"/>
        <v>226.88399999999999</v>
      </c>
      <c r="AM284" s="1">
        <v>3</v>
      </c>
      <c r="AN284" s="1">
        <v>8</v>
      </c>
      <c r="AO284" s="1">
        <v>29</v>
      </c>
      <c r="AP284" s="200">
        <f t="shared" si="40"/>
        <v>40</v>
      </c>
      <c r="AQ284" s="1">
        <v>272</v>
      </c>
      <c r="AR284" s="1">
        <v>136</v>
      </c>
      <c r="AS284" s="1">
        <v>72</v>
      </c>
      <c r="AT284" s="200">
        <f>+Roc_InfraMR[[#This Row],[B.02.3 - Parque de Coches Eléctricos Motrices Tipo R]]+Roc_InfraMR[[#This Row],[B.02.2 - Parque de Coches Eléctricos Motrices Remolcados Tipo R]]+Roc_InfraMR[[#This Row],[B.02.1 - Parque de Coches Eléctricos Motrices]]</f>
        <v>480</v>
      </c>
      <c r="AU284" s="1">
        <v>0</v>
      </c>
      <c r="AV284" s="1">
        <v>0</v>
      </c>
      <c r="AW284" s="1">
        <v>0</v>
      </c>
      <c r="AX284" s="200">
        <f>+SUM(Roc_InfraMR[[#This Row],[B.03.1 - Parque de Coches Motores Motrices Remolcados]:[B.03.3 - Parque de Coches Motores Motrices Cabina]])</f>
        <v>0</v>
      </c>
      <c r="AY284" s="1">
        <v>158</v>
      </c>
      <c r="AZ284" s="1">
        <v>52</v>
      </c>
      <c r="BA284" s="1">
        <v>15</v>
      </c>
      <c r="BB284" s="1">
        <v>0</v>
      </c>
      <c r="BC284" s="200">
        <f>SUM(AY284:BB284)</f>
        <v>225</v>
      </c>
      <c r="BD284" s="356">
        <v>102</v>
      </c>
      <c r="BE284" s="1">
        <v>0</v>
      </c>
      <c r="BF284" s="1">
        <v>20</v>
      </c>
      <c r="BG284" s="235">
        <v>1676</v>
      </c>
    </row>
    <row r="285" spans="1:59">
      <c r="A285" s="1">
        <v>2016</v>
      </c>
      <c r="B285" s="1" t="s">
        <v>68</v>
      </c>
      <c r="C285" s="10">
        <v>0</v>
      </c>
      <c r="D285" s="10">
        <v>138.45500000000001</v>
      </c>
      <c r="E285" s="10">
        <v>0</v>
      </c>
      <c r="F285" s="10">
        <v>56.53</v>
      </c>
      <c r="G285" s="192">
        <f t="shared" si="34"/>
        <v>194.98500000000001</v>
      </c>
      <c r="H285" s="192">
        <f>+Roc_InfraMR[[#This Row],[Total Líneas de Explotación ]]</f>
        <v>194.98500000000001</v>
      </c>
      <c r="I285" s="192">
        <v>347.16100000000006</v>
      </c>
      <c r="J285" s="10">
        <f>+Roc_InfraMR[[#This Row],[A.01.2 -  Longitud de Líneas de Explotación No Electrificadas Vía Doble o Múltiple (km)]]*2+Roc_InfraMR[[#This Row],[A.01.1 -  Longitud de Líneas de Explotación No Electrificadas Vía Simple (km)]]</f>
        <v>276.91000000000003</v>
      </c>
      <c r="K285" s="10">
        <v>0</v>
      </c>
      <c r="L285" s="10">
        <f>+Roc_InfraMR[[#This Row],[A.02.2 -  Longitud de Líneas de Explotación Electrificadas Vía Doble o Múltiple (km)]]*2</f>
        <v>113.06</v>
      </c>
      <c r="M285" s="10">
        <v>0</v>
      </c>
      <c r="N285" s="192">
        <f>+Roc_InfraMR[[#This Row],[A.03.1 -  Longitud de Vías de Explotación No Electrificadas Troncales y Ramales (vía principal) (km)]]+Roc_InfraMR[[#This Row],[A.04.1 -  Longitud de Vías de Explotación Electrificadas Troncales y Ramales (vía principal) (km)]]</f>
        <v>389.97</v>
      </c>
      <c r="O285" s="192">
        <f>+Roc_InfraMR[[#This Row],[Total Vías (excluido Auxiliares)]]</f>
        <v>389.97</v>
      </c>
      <c r="P285" s="1">
        <v>61</v>
      </c>
      <c r="Q285" s="1">
        <v>5</v>
      </c>
      <c r="R285" s="1">
        <v>3</v>
      </c>
      <c r="S285" s="194">
        <f t="shared" si="35"/>
        <v>69</v>
      </c>
      <c r="T285" s="194">
        <v>69</v>
      </c>
      <c r="U285" s="1">
        <v>60</v>
      </c>
      <c r="V285" s="1">
        <v>68</v>
      </c>
      <c r="W285" s="1">
        <v>10</v>
      </c>
      <c r="X285" s="1">
        <v>23</v>
      </c>
      <c r="Y285" s="1">
        <v>0</v>
      </c>
      <c r="Z285" s="196">
        <f t="shared" si="36"/>
        <v>161</v>
      </c>
      <c r="AA285" s="1">
        <v>62</v>
      </c>
      <c r="AB285" s="1">
        <v>26</v>
      </c>
      <c r="AC285" s="1">
        <v>161</v>
      </c>
      <c r="AD285" s="196">
        <f t="shared" si="37"/>
        <v>249</v>
      </c>
      <c r="AE285" s="1">
        <v>23</v>
      </c>
      <c r="AF285" s="1">
        <v>29</v>
      </c>
      <c r="AG285" s="1">
        <v>132</v>
      </c>
      <c r="AH285" s="196">
        <f t="shared" si="38"/>
        <v>184</v>
      </c>
      <c r="AI285" s="10">
        <v>60.414999999999999</v>
      </c>
      <c r="AJ285" s="10">
        <v>0</v>
      </c>
      <c r="AK285" s="10">
        <v>166.46899999999999</v>
      </c>
      <c r="AL285" s="222">
        <f t="shared" si="39"/>
        <v>226.88399999999999</v>
      </c>
      <c r="AM285" s="1">
        <v>3</v>
      </c>
      <c r="AN285" s="1">
        <v>8</v>
      </c>
      <c r="AO285" s="1">
        <v>29</v>
      </c>
      <c r="AP285" s="200">
        <f t="shared" si="40"/>
        <v>40</v>
      </c>
      <c r="AQ285" s="1">
        <v>272</v>
      </c>
      <c r="AR285" s="1">
        <v>136</v>
      </c>
      <c r="AS285" s="1">
        <v>72</v>
      </c>
      <c r="AT285" s="200">
        <f>+Roc_InfraMR[[#This Row],[B.02.3 - Parque de Coches Eléctricos Motrices Tipo R]]+Roc_InfraMR[[#This Row],[B.02.2 - Parque de Coches Eléctricos Motrices Remolcados Tipo R]]+Roc_InfraMR[[#This Row],[B.02.1 - Parque de Coches Eléctricos Motrices]]</f>
        <v>480</v>
      </c>
      <c r="AU285" s="1">
        <v>0</v>
      </c>
      <c r="AV285" s="1">
        <v>0</v>
      </c>
      <c r="AW285" s="1">
        <v>0</v>
      </c>
      <c r="AX285" s="200">
        <f>+SUM(Roc_InfraMR[[#This Row],[B.03.1 - Parque de Coches Motores Motrices Remolcados]:[B.03.3 - Parque de Coches Motores Motrices Cabina]])</f>
        <v>0</v>
      </c>
      <c r="AY285" s="1">
        <v>158</v>
      </c>
      <c r="AZ285" s="1">
        <v>52</v>
      </c>
      <c r="BA285" s="1">
        <v>15</v>
      </c>
      <c r="BB285" s="1">
        <v>0</v>
      </c>
      <c r="BC285" s="200">
        <f>SUM(AY285:BB285)</f>
        <v>225</v>
      </c>
      <c r="BD285" s="356">
        <v>102</v>
      </c>
      <c r="BE285" s="1">
        <v>0</v>
      </c>
      <c r="BF285" s="1">
        <v>20</v>
      </c>
      <c r="BG285" s="235">
        <v>1676</v>
      </c>
    </row>
    <row r="286" spans="1:59">
      <c r="A286" s="1">
        <v>2016</v>
      </c>
      <c r="B286" s="1" t="s">
        <v>69</v>
      </c>
      <c r="C286" s="10">
        <v>0</v>
      </c>
      <c r="D286" s="10">
        <v>138.45500000000001</v>
      </c>
      <c r="E286" s="10">
        <v>0</v>
      </c>
      <c r="F286" s="10">
        <v>56.53</v>
      </c>
      <c r="G286" s="192">
        <f t="shared" si="34"/>
        <v>194.98500000000001</v>
      </c>
      <c r="H286" s="192">
        <f>+Roc_InfraMR[[#This Row],[Total Líneas de Explotación ]]</f>
        <v>194.98500000000001</v>
      </c>
      <c r="I286" s="192">
        <v>347.16100000000006</v>
      </c>
      <c r="J286" s="10">
        <f>+Roc_InfraMR[[#This Row],[A.01.2 -  Longitud de Líneas de Explotación No Electrificadas Vía Doble o Múltiple (km)]]*2+Roc_InfraMR[[#This Row],[A.01.1 -  Longitud de Líneas de Explotación No Electrificadas Vía Simple (km)]]</f>
        <v>276.91000000000003</v>
      </c>
      <c r="K286" s="10">
        <v>0</v>
      </c>
      <c r="L286" s="10">
        <f>+Roc_InfraMR[[#This Row],[A.02.2 -  Longitud de Líneas de Explotación Electrificadas Vía Doble o Múltiple (km)]]*2</f>
        <v>113.06</v>
      </c>
      <c r="M286" s="10">
        <v>0</v>
      </c>
      <c r="N286" s="192">
        <f>+Roc_InfraMR[[#This Row],[A.03.1 -  Longitud de Vías de Explotación No Electrificadas Troncales y Ramales (vía principal) (km)]]+Roc_InfraMR[[#This Row],[A.04.1 -  Longitud de Vías de Explotación Electrificadas Troncales y Ramales (vía principal) (km)]]</f>
        <v>389.97</v>
      </c>
      <c r="O286" s="192">
        <f>+Roc_InfraMR[[#This Row],[Total Vías (excluido Auxiliares)]]</f>
        <v>389.97</v>
      </c>
      <c r="P286" s="1">
        <v>61</v>
      </c>
      <c r="Q286" s="1">
        <v>5</v>
      </c>
      <c r="R286" s="1">
        <v>3</v>
      </c>
      <c r="S286" s="194">
        <f t="shared" si="35"/>
        <v>69</v>
      </c>
      <c r="T286" s="194">
        <v>69</v>
      </c>
      <c r="U286" s="1">
        <v>60</v>
      </c>
      <c r="V286" s="1">
        <v>68</v>
      </c>
      <c r="W286" s="1">
        <v>10</v>
      </c>
      <c r="X286" s="1">
        <v>23</v>
      </c>
      <c r="Y286" s="1">
        <v>0</v>
      </c>
      <c r="Z286" s="196">
        <f t="shared" si="36"/>
        <v>161</v>
      </c>
      <c r="AA286" s="1">
        <v>62</v>
      </c>
      <c r="AB286" s="1">
        <v>26</v>
      </c>
      <c r="AC286" s="1">
        <v>161</v>
      </c>
      <c r="AD286" s="196">
        <f t="shared" si="37"/>
        <v>249</v>
      </c>
      <c r="AE286" s="1">
        <v>23</v>
      </c>
      <c r="AF286" s="1">
        <v>29</v>
      </c>
      <c r="AG286" s="1">
        <v>132</v>
      </c>
      <c r="AH286" s="196">
        <f t="shared" si="38"/>
        <v>184</v>
      </c>
      <c r="AI286" s="10">
        <v>60.414999999999999</v>
      </c>
      <c r="AJ286" s="10">
        <v>0</v>
      </c>
      <c r="AK286" s="10">
        <v>166.46899999999999</v>
      </c>
      <c r="AL286" s="222">
        <f t="shared" si="39"/>
        <v>226.88399999999999</v>
      </c>
      <c r="AM286" s="1">
        <v>3</v>
      </c>
      <c r="AN286" s="1">
        <v>8</v>
      </c>
      <c r="AO286" s="1">
        <v>29</v>
      </c>
      <c r="AP286" s="200">
        <f t="shared" si="40"/>
        <v>40</v>
      </c>
      <c r="AQ286" s="1">
        <v>272</v>
      </c>
      <c r="AR286" s="1">
        <v>136</v>
      </c>
      <c r="AS286" s="1">
        <v>72</v>
      </c>
      <c r="AT286" s="200">
        <f>+Roc_InfraMR[[#This Row],[B.02.3 - Parque de Coches Eléctricos Motrices Tipo R]]+Roc_InfraMR[[#This Row],[B.02.2 - Parque de Coches Eléctricos Motrices Remolcados Tipo R]]+Roc_InfraMR[[#This Row],[B.02.1 - Parque de Coches Eléctricos Motrices]]</f>
        <v>480</v>
      </c>
      <c r="AU286" s="1">
        <v>0</v>
      </c>
      <c r="AV286" s="1">
        <v>0</v>
      </c>
      <c r="AW286" s="1">
        <v>0</v>
      </c>
      <c r="AX286" s="200">
        <f>+SUM(Roc_InfraMR[[#This Row],[B.03.1 - Parque de Coches Motores Motrices Remolcados]:[B.03.3 - Parque de Coches Motores Motrices Cabina]])</f>
        <v>0</v>
      </c>
      <c r="AY286" s="1">
        <v>158</v>
      </c>
      <c r="AZ286" s="1">
        <v>52</v>
      </c>
      <c r="BA286" s="1">
        <v>15</v>
      </c>
      <c r="BB286" s="1">
        <v>0</v>
      </c>
      <c r="BC286" s="200">
        <f>SUM(AY286:BB286)</f>
        <v>225</v>
      </c>
      <c r="BD286" s="356">
        <v>102</v>
      </c>
      <c r="BE286" s="1">
        <v>0</v>
      </c>
      <c r="BF286" s="1">
        <v>20</v>
      </c>
      <c r="BG286" s="235">
        <v>1676</v>
      </c>
    </row>
    <row r="287" spans="1:59">
      <c r="A287" s="1">
        <v>2016</v>
      </c>
      <c r="B287" s="1" t="s">
        <v>70</v>
      </c>
      <c r="C287" s="10">
        <v>0</v>
      </c>
      <c r="D287" s="10">
        <v>138.45500000000001</v>
      </c>
      <c r="E287" s="10">
        <v>0</v>
      </c>
      <c r="F287" s="10">
        <v>56.53</v>
      </c>
      <c r="G287" s="192">
        <f t="shared" si="34"/>
        <v>194.98500000000001</v>
      </c>
      <c r="H287" s="192">
        <f>+Roc_InfraMR[[#This Row],[Total Líneas de Explotación ]]</f>
        <v>194.98500000000001</v>
      </c>
      <c r="I287" s="192">
        <v>347.16100000000006</v>
      </c>
      <c r="J287" s="10">
        <f>+Roc_InfraMR[[#This Row],[A.01.2 -  Longitud de Líneas de Explotación No Electrificadas Vía Doble o Múltiple (km)]]*2+Roc_InfraMR[[#This Row],[A.01.1 -  Longitud de Líneas de Explotación No Electrificadas Vía Simple (km)]]</f>
        <v>276.91000000000003</v>
      </c>
      <c r="K287" s="10">
        <v>0</v>
      </c>
      <c r="L287" s="10">
        <f>+Roc_InfraMR[[#This Row],[A.02.2 -  Longitud de Líneas de Explotación Electrificadas Vía Doble o Múltiple (km)]]*2</f>
        <v>113.06</v>
      </c>
      <c r="M287" s="10">
        <v>0</v>
      </c>
      <c r="N287" s="192">
        <f>+Roc_InfraMR[[#This Row],[A.03.1 -  Longitud de Vías de Explotación No Electrificadas Troncales y Ramales (vía principal) (km)]]+Roc_InfraMR[[#This Row],[A.04.1 -  Longitud de Vías de Explotación Electrificadas Troncales y Ramales (vía principal) (km)]]</f>
        <v>389.97</v>
      </c>
      <c r="O287" s="192">
        <f>+Roc_InfraMR[[#This Row],[Total Vías (excluido Auxiliares)]]</f>
        <v>389.97</v>
      </c>
      <c r="P287" s="1">
        <v>61</v>
      </c>
      <c r="Q287" s="1">
        <v>5</v>
      </c>
      <c r="R287" s="1">
        <v>3</v>
      </c>
      <c r="S287" s="194">
        <f t="shared" si="35"/>
        <v>69</v>
      </c>
      <c r="T287" s="194">
        <v>69</v>
      </c>
      <c r="U287" s="1">
        <v>60</v>
      </c>
      <c r="V287" s="1">
        <v>68</v>
      </c>
      <c r="W287" s="1">
        <v>10</v>
      </c>
      <c r="X287" s="1">
        <v>23</v>
      </c>
      <c r="Y287" s="1">
        <v>0</v>
      </c>
      <c r="Z287" s="196">
        <f t="shared" si="36"/>
        <v>161</v>
      </c>
      <c r="AA287" s="1">
        <v>62</v>
      </c>
      <c r="AB287" s="1">
        <v>26</v>
      </c>
      <c r="AC287" s="1">
        <v>161</v>
      </c>
      <c r="AD287" s="196">
        <f t="shared" si="37"/>
        <v>249</v>
      </c>
      <c r="AE287" s="1">
        <v>23</v>
      </c>
      <c r="AF287" s="1">
        <v>29</v>
      </c>
      <c r="AG287" s="1">
        <v>132</v>
      </c>
      <c r="AH287" s="196">
        <f t="shared" si="38"/>
        <v>184</v>
      </c>
      <c r="AI287" s="10">
        <v>60.414999999999999</v>
      </c>
      <c r="AJ287" s="10">
        <v>0</v>
      </c>
      <c r="AK287" s="10">
        <v>166.46899999999999</v>
      </c>
      <c r="AL287" s="222">
        <f t="shared" si="39"/>
        <v>226.88399999999999</v>
      </c>
      <c r="AM287" s="1">
        <v>3</v>
      </c>
      <c r="AN287" s="1">
        <v>8</v>
      </c>
      <c r="AO287" s="1">
        <v>29</v>
      </c>
      <c r="AP287" s="200">
        <f t="shared" si="40"/>
        <v>40</v>
      </c>
      <c r="AQ287" s="1">
        <v>272</v>
      </c>
      <c r="AR287" s="1">
        <v>136</v>
      </c>
      <c r="AS287" s="1">
        <v>72</v>
      </c>
      <c r="AT287" s="200">
        <f>+Roc_InfraMR[[#This Row],[B.02.3 - Parque de Coches Eléctricos Motrices Tipo R]]+Roc_InfraMR[[#This Row],[B.02.2 - Parque de Coches Eléctricos Motrices Remolcados Tipo R]]+Roc_InfraMR[[#This Row],[B.02.1 - Parque de Coches Eléctricos Motrices]]</f>
        <v>480</v>
      </c>
      <c r="AU287" s="1">
        <v>0</v>
      </c>
      <c r="AV287" s="1">
        <v>0</v>
      </c>
      <c r="AW287" s="1">
        <v>0</v>
      </c>
      <c r="AX287" s="200">
        <f>+SUM(Roc_InfraMR[[#This Row],[B.03.1 - Parque de Coches Motores Motrices Remolcados]:[B.03.3 - Parque de Coches Motores Motrices Cabina]])</f>
        <v>0</v>
      </c>
      <c r="AY287" s="1">
        <v>158</v>
      </c>
      <c r="AZ287" s="1">
        <v>52</v>
      </c>
      <c r="BA287" s="1">
        <v>15</v>
      </c>
      <c r="BB287" s="1">
        <v>0</v>
      </c>
      <c r="BC287" s="200">
        <f>SUM(AY287:BB287)</f>
        <v>225</v>
      </c>
      <c r="BD287" s="356">
        <v>102</v>
      </c>
      <c r="BE287" s="1">
        <v>0</v>
      </c>
      <c r="BF287" s="1">
        <v>20</v>
      </c>
      <c r="BG287" s="235">
        <v>1676</v>
      </c>
    </row>
    <row r="288" spans="1:59">
      <c r="A288" s="1">
        <v>2016</v>
      </c>
      <c r="B288" s="1" t="s">
        <v>71</v>
      </c>
      <c r="C288" s="10">
        <v>0</v>
      </c>
      <c r="D288" s="10">
        <v>138.45500000000001</v>
      </c>
      <c r="E288" s="10">
        <v>0</v>
      </c>
      <c r="F288" s="10">
        <v>56.53</v>
      </c>
      <c r="G288" s="192">
        <f t="shared" si="34"/>
        <v>194.98500000000001</v>
      </c>
      <c r="H288" s="192">
        <f>+Roc_InfraMR[[#This Row],[Total Líneas de Explotación ]]</f>
        <v>194.98500000000001</v>
      </c>
      <c r="I288" s="192">
        <v>347.16100000000006</v>
      </c>
      <c r="J288" s="10">
        <f>+Roc_InfraMR[[#This Row],[A.01.2 -  Longitud de Líneas de Explotación No Electrificadas Vía Doble o Múltiple (km)]]*2+Roc_InfraMR[[#This Row],[A.01.1 -  Longitud de Líneas de Explotación No Electrificadas Vía Simple (km)]]</f>
        <v>276.91000000000003</v>
      </c>
      <c r="K288" s="10">
        <v>0</v>
      </c>
      <c r="L288" s="10">
        <f>+Roc_InfraMR[[#This Row],[A.02.2 -  Longitud de Líneas de Explotación Electrificadas Vía Doble o Múltiple (km)]]*2</f>
        <v>113.06</v>
      </c>
      <c r="M288" s="10">
        <v>0</v>
      </c>
      <c r="N288" s="192">
        <f>+Roc_InfraMR[[#This Row],[A.03.1 -  Longitud de Vías de Explotación No Electrificadas Troncales y Ramales (vía principal) (km)]]+Roc_InfraMR[[#This Row],[A.04.1 -  Longitud de Vías de Explotación Electrificadas Troncales y Ramales (vía principal) (km)]]</f>
        <v>389.97</v>
      </c>
      <c r="O288" s="192">
        <f>+Roc_InfraMR[[#This Row],[Total Vías (excluido Auxiliares)]]</f>
        <v>389.97</v>
      </c>
      <c r="P288" s="1">
        <v>61</v>
      </c>
      <c r="Q288" s="1">
        <v>5</v>
      </c>
      <c r="R288" s="1">
        <v>3</v>
      </c>
      <c r="S288" s="194">
        <f t="shared" si="35"/>
        <v>69</v>
      </c>
      <c r="T288" s="194">
        <v>69</v>
      </c>
      <c r="U288" s="1">
        <v>60</v>
      </c>
      <c r="V288" s="1">
        <v>68</v>
      </c>
      <c r="W288" s="1">
        <v>10</v>
      </c>
      <c r="X288" s="1">
        <v>23</v>
      </c>
      <c r="Y288" s="1">
        <v>0</v>
      </c>
      <c r="Z288" s="196">
        <f t="shared" si="36"/>
        <v>161</v>
      </c>
      <c r="AA288" s="1">
        <v>62</v>
      </c>
      <c r="AB288" s="1">
        <v>26</v>
      </c>
      <c r="AC288" s="1">
        <v>161</v>
      </c>
      <c r="AD288" s="196">
        <f t="shared" si="37"/>
        <v>249</v>
      </c>
      <c r="AE288" s="1">
        <v>23</v>
      </c>
      <c r="AF288" s="1">
        <v>29</v>
      </c>
      <c r="AG288" s="1">
        <v>132</v>
      </c>
      <c r="AH288" s="196">
        <f t="shared" si="38"/>
        <v>184</v>
      </c>
      <c r="AI288" s="10">
        <v>60.414999999999999</v>
      </c>
      <c r="AJ288" s="10">
        <v>0</v>
      </c>
      <c r="AK288" s="10">
        <v>166.46899999999999</v>
      </c>
      <c r="AL288" s="222">
        <f t="shared" si="39"/>
        <v>226.88399999999999</v>
      </c>
      <c r="AM288" s="1">
        <v>3</v>
      </c>
      <c r="AN288" s="1">
        <v>8</v>
      </c>
      <c r="AO288" s="1">
        <v>29</v>
      </c>
      <c r="AP288" s="200">
        <f t="shared" si="40"/>
        <v>40</v>
      </c>
      <c r="AQ288" s="1">
        <v>272</v>
      </c>
      <c r="AR288" s="1">
        <v>136</v>
      </c>
      <c r="AS288" s="1">
        <v>72</v>
      </c>
      <c r="AT288" s="200">
        <f>+Roc_InfraMR[[#This Row],[B.02.3 - Parque de Coches Eléctricos Motrices Tipo R]]+Roc_InfraMR[[#This Row],[B.02.2 - Parque de Coches Eléctricos Motrices Remolcados Tipo R]]+Roc_InfraMR[[#This Row],[B.02.1 - Parque de Coches Eléctricos Motrices]]</f>
        <v>480</v>
      </c>
      <c r="AU288" s="1">
        <v>0</v>
      </c>
      <c r="AV288" s="1">
        <v>0</v>
      </c>
      <c r="AW288" s="1">
        <v>0</v>
      </c>
      <c r="AX288" s="200">
        <f>+SUM(Roc_InfraMR[[#This Row],[B.03.1 - Parque de Coches Motores Motrices Remolcados]:[B.03.3 - Parque de Coches Motores Motrices Cabina]])</f>
        <v>0</v>
      </c>
      <c r="AY288" s="1">
        <v>158</v>
      </c>
      <c r="AZ288" s="1">
        <v>52</v>
      </c>
      <c r="BA288" s="1">
        <v>15</v>
      </c>
      <c r="BB288" s="1">
        <v>0</v>
      </c>
      <c r="BC288" s="200">
        <f>SUM(AY288:BB288)</f>
        <v>225</v>
      </c>
      <c r="BD288" s="356">
        <v>102</v>
      </c>
      <c r="BE288" s="1">
        <v>0</v>
      </c>
      <c r="BF288" s="1">
        <v>20</v>
      </c>
      <c r="BG288" s="235">
        <v>1676</v>
      </c>
    </row>
    <row r="289" spans="1:60">
      <c r="A289" s="1">
        <v>2016</v>
      </c>
      <c r="B289" s="1" t="s">
        <v>72</v>
      </c>
      <c r="C289" s="10">
        <v>0</v>
      </c>
      <c r="D289" s="10">
        <v>138.45500000000001</v>
      </c>
      <c r="E289" s="10">
        <v>0</v>
      </c>
      <c r="F289" s="10">
        <v>56.53</v>
      </c>
      <c r="G289" s="192">
        <f t="shared" si="34"/>
        <v>194.98500000000001</v>
      </c>
      <c r="H289" s="192">
        <f>+Roc_InfraMR[[#This Row],[Total Líneas de Explotación ]]</f>
        <v>194.98500000000001</v>
      </c>
      <c r="I289" s="192">
        <v>347.16100000000006</v>
      </c>
      <c r="J289" s="10">
        <f>+Roc_InfraMR[[#This Row],[A.01.2 -  Longitud de Líneas de Explotación No Electrificadas Vía Doble o Múltiple (km)]]*2+Roc_InfraMR[[#This Row],[A.01.1 -  Longitud de Líneas de Explotación No Electrificadas Vía Simple (km)]]</f>
        <v>276.91000000000003</v>
      </c>
      <c r="K289" s="10">
        <v>0</v>
      </c>
      <c r="L289" s="10">
        <f>+Roc_InfraMR[[#This Row],[A.02.2 -  Longitud de Líneas de Explotación Electrificadas Vía Doble o Múltiple (km)]]*2</f>
        <v>113.06</v>
      </c>
      <c r="M289" s="10">
        <v>0</v>
      </c>
      <c r="N289" s="192">
        <f>+Roc_InfraMR[[#This Row],[A.03.1 -  Longitud de Vías de Explotación No Electrificadas Troncales y Ramales (vía principal) (km)]]+Roc_InfraMR[[#This Row],[A.04.1 -  Longitud de Vías de Explotación Electrificadas Troncales y Ramales (vía principal) (km)]]</f>
        <v>389.97</v>
      </c>
      <c r="O289" s="192">
        <f>+Roc_InfraMR[[#This Row],[Total Vías (excluido Auxiliares)]]</f>
        <v>389.97</v>
      </c>
      <c r="P289" s="1">
        <v>61</v>
      </c>
      <c r="Q289" s="1">
        <v>5</v>
      </c>
      <c r="R289" s="1">
        <v>3</v>
      </c>
      <c r="S289" s="194">
        <f t="shared" si="35"/>
        <v>69</v>
      </c>
      <c r="T289" s="194">
        <v>69</v>
      </c>
      <c r="U289" s="1">
        <v>60</v>
      </c>
      <c r="V289" s="1">
        <v>68</v>
      </c>
      <c r="W289" s="1">
        <v>10</v>
      </c>
      <c r="X289" s="1">
        <v>23</v>
      </c>
      <c r="Y289" s="1">
        <v>0</v>
      </c>
      <c r="Z289" s="196">
        <f t="shared" si="36"/>
        <v>161</v>
      </c>
      <c r="AA289" s="1">
        <v>62</v>
      </c>
      <c r="AB289" s="1">
        <v>26</v>
      </c>
      <c r="AC289" s="1">
        <v>161</v>
      </c>
      <c r="AD289" s="196">
        <f t="shared" si="37"/>
        <v>249</v>
      </c>
      <c r="AE289" s="1">
        <v>23</v>
      </c>
      <c r="AF289" s="1">
        <v>29</v>
      </c>
      <c r="AG289" s="1">
        <v>132</v>
      </c>
      <c r="AH289" s="196">
        <f t="shared" si="38"/>
        <v>184</v>
      </c>
      <c r="AI289" s="10">
        <v>60.414999999999999</v>
      </c>
      <c r="AJ289" s="10">
        <v>0</v>
      </c>
      <c r="AK289" s="10">
        <v>166.46899999999999</v>
      </c>
      <c r="AL289" s="222">
        <f t="shared" si="39"/>
        <v>226.88399999999999</v>
      </c>
      <c r="AM289" s="1">
        <v>3</v>
      </c>
      <c r="AN289" s="1">
        <v>8</v>
      </c>
      <c r="AO289" s="1">
        <v>29</v>
      </c>
      <c r="AP289" s="200">
        <f t="shared" si="40"/>
        <v>40</v>
      </c>
      <c r="AQ289" s="1">
        <v>272</v>
      </c>
      <c r="AR289" s="1">
        <v>136</v>
      </c>
      <c r="AS289" s="1">
        <v>72</v>
      </c>
      <c r="AT289" s="200">
        <f>+Roc_InfraMR[[#This Row],[B.02.3 - Parque de Coches Eléctricos Motrices Tipo R]]+Roc_InfraMR[[#This Row],[B.02.2 - Parque de Coches Eléctricos Motrices Remolcados Tipo R]]+Roc_InfraMR[[#This Row],[B.02.1 - Parque de Coches Eléctricos Motrices]]</f>
        <v>480</v>
      </c>
      <c r="AU289" s="1">
        <v>0</v>
      </c>
      <c r="AV289" s="1">
        <v>0</v>
      </c>
      <c r="AW289" s="1">
        <v>0</v>
      </c>
      <c r="AX289" s="200">
        <f>+SUM(Roc_InfraMR[[#This Row],[B.03.1 - Parque de Coches Motores Motrices Remolcados]:[B.03.3 - Parque de Coches Motores Motrices Cabina]])</f>
        <v>0</v>
      </c>
      <c r="AY289" s="1">
        <v>158</v>
      </c>
      <c r="AZ289" s="1">
        <v>52</v>
      </c>
      <c r="BA289" s="1">
        <v>15</v>
      </c>
      <c r="BB289" s="1">
        <v>0</v>
      </c>
      <c r="BC289" s="200">
        <f>SUM(AY289:BB289)</f>
        <v>225</v>
      </c>
      <c r="BD289" s="356">
        <v>102</v>
      </c>
      <c r="BE289" s="1">
        <v>0</v>
      </c>
      <c r="BF289" s="1">
        <v>20</v>
      </c>
      <c r="BG289" s="235">
        <v>1676</v>
      </c>
    </row>
    <row r="290" spans="1:60">
      <c r="A290" s="1">
        <v>2017</v>
      </c>
      <c r="B290" s="1" t="s">
        <v>61</v>
      </c>
      <c r="C290" s="10">
        <v>0</v>
      </c>
      <c r="D290" s="10">
        <v>138.45500000000001</v>
      </c>
      <c r="E290" s="10">
        <v>0</v>
      </c>
      <c r="F290" s="10">
        <v>56.53</v>
      </c>
      <c r="G290" s="192">
        <f t="shared" si="34"/>
        <v>194.98500000000001</v>
      </c>
      <c r="H290" s="192">
        <f>+Roc_InfraMR[[#This Row],[Total Líneas de Explotación ]]</f>
        <v>194.98500000000001</v>
      </c>
      <c r="I290" s="192">
        <v>347.16100000000006</v>
      </c>
      <c r="J290" s="10">
        <f>+Roc_InfraMR[[#This Row],[A.01.2 -  Longitud de Líneas de Explotación No Electrificadas Vía Doble o Múltiple (km)]]*2+Roc_InfraMR[[#This Row],[A.01.1 -  Longitud de Líneas de Explotación No Electrificadas Vía Simple (km)]]</f>
        <v>276.91000000000003</v>
      </c>
      <c r="K290" s="10">
        <v>0</v>
      </c>
      <c r="L290" s="10">
        <f>+Roc_InfraMR[[#This Row],[A.02.2 -  Longitud de Líneas de Explotación Electrificadas Vía Doble o Múltiple (km)]]*2</f>
        <v>113.06</v>
      </c>
      <c r="M290" s="10">
        <v>0</v>
      </c>
      <c r="N290" s="192">
        <f>+Roc_InfraMR[[#This Row],[A.03.1 -  Longitud de Vías de Explotación No Electrificadas Troncales y Ramales (vía principal) (km)]]+Roc_InfraMR[[#This Row],[A.04.1 -  Longitud de Vías de Explotación Electrificadas Troncales y Ramales (vía principal) (km)]]</f>
        <v>389.97</v>
      </c>
      <c r="O290" s="192">
        <f>+Roc_InfraMR[[#This Row],[Total Vías (excluido Auxiliares)]]</f>
        <v>389.97</v>
      </c>
      <c r="P290" s="1">
        <v>61</v>
      </c>
      <c r="Q290" s="1">
        <v>5</v>
      </c>
      <c r="R290" s="1">
        <v>3</v>
      </c>
      <c r="S290" s="194">
        <f t="shared" si="35"/>
        <v>69</v>
      </c>
      <c r="T290" s="194">
        <v>69</v>
      </c>
      <c r="U290" s="1">
        <v>60</v>
      </c>
      <c r="V290" s="1">
        <v>68</v>
      </c>
      <c r="W290" s="1">
        <v>10</v>
      </c>
      <c r="X290" s="1">
        <v>23</v>
      </c>
      <c r="Y290" s="1">
        <v>0</v>
      </c>
      <c r="Z290" s="196">
        <f t="shared" si="36"/>
        <v>161</v>
      </c>
      <c r="AA290" s="1">
        <v>62</v>
      </c>
      <c r="AB290" s="1">
        <v>26</v>
      </c>
      <c r="AC290" s="1">
        <v>161</v>
      </c>
      <c r="AD290" s="196">
        <f t="shared" si="37"/>
        <v>249</v>
      </c>
      <c r="AE290" s="1">
        <v>23</v>
      </c>
      <c r="AF290" s="1">
        <v>29</v>
      </c>
      <c r="AG290" s="1">
        <v>132</v>
      </c>
      <c r="AH290" s="196">
        <f t="shared" si="38"/>
        <v>184</v>
      </c>
      <c r="AI290" s="10">
        <v>60.414999999999999</v>
      </c>
      <c r="AJ290" s="10">
        <v>0</v>
      </c>
      <c r="AK290" s="10">
        <v>166.46899999999999</v>
      </c>
      <c r="AL290" s="222">
        <f t="shared" si="39"/>
        <v>226.88399999999999</v>
      </c>
      <c r="AM290" s="1">
        <v>3</v>
      </c>
      <c r="AN290" s="1">
        <v>8</v>
      </c>
      <c r="AO290" s="1">
        <v>29</v>
      </c>
      <c r="AP290" s="200">
        <f t="shared" si="40"/>
        <v>40</v>
      </c>
      <c r="AQ290" s="1">
        <v>272</v>
      </c>
      <c r="AR290" s="1">
        <v>136</v>
      </c>
      <c r="AS290" s="1">
        <v>72</v>
      </c>
      <c r="AT290" s="200">
        <f>+Roc_InfraMR[[#This Row],[B.02.3 - Parque de Coches Eléctricos Motrices Tipo R]]+Roc_InfraMR[[#This Row],[B.02.2 - Parque de Coches Eléctricos Motrices Remolcados Tipo R]]+Roc_InfraMR[[#This Row],[B.02.1 - Parque de Coches Eléctricos Motrices]]</f>
        <v>480</v>
      </c>
      <c r="AU290" s="1">
        <v>0</v>
      </c>
      <c r="AV290" s="1">
        <v>0</v>
      </c>
      <c r="AW290" s="1">
        <v>0</v>
      </c>
      <c r="AX290" s="200">
        <f>+SUM(Roc_InfraMR[[#This Row],[B.03.1 - Parque de Coches Motores Motrices Remolcados]:[B.03.3 - Parque de Coches Motores Motrices Cabina]])</f>
        <v>0</v>
      </c>
      <c r="AY290" s="1">
        <v>158</v>
      </c>
      <c r="AZ290" s="1">
        <v>52</v>
      </c>
      <c r="BA290" s="1">
        <v>15</v>
      </c>
      <c r="BB290" s="1">
        <v>0</v>
      </c>
      <c r="BC290" s="200">
        <f>SUM(AY290:BB290)</f>
        <v>225</v>
      </c>
      <c r="BD290" s="356">
        <v>102</v>
      </c>
      <c r="BE290" s="1">
        <v>0</v>
      </c>
      <c r="BF290" s="1">
        <v>20</v>
      </c>
      <c r="BG290" s="235">
        <v>1676</v>
      </c>
    </row>
    <row r="291" spans="1:60">
      <c r="A291" s="1">
        <v>2017</v>
      </c>
      <c r="B291" s="1" t="s">
        <v>62</v>
      </c>
      <c r="C291" s="10">
        <v>0</v>
      </c>
      <c r="D291" s="10">
        <v>138.45500000000001</v>
      </c>
      <c r="E291" s="10">
        <v>0</v>
      </c>
      <c r="F291" s="10">
        <v>56.53</v>
      </c>
      <c r="G291" s="192">
        <f t="shared" si="34"/>
        <v>194.98500000000001</v>
      </c>
      <c r="H291" s="192">
        <f>+Roc_InfraMR[[#This Row],[Total Líneas de Explotación ]]</f>
        <v>194.98500000000001</v>
      </c>
      <c r="I291" s="192">
        <v>347.16100000000006</v>
      </c>
      <c r="J291" s="10">
        <f>+Roc_InfraMR[[#This Row],[A.01.2 -  Longitud de Líneas de Explotación No Electrificadas Vía Doble o Múltiple (km)]]*2+Roc_InfraMR[[#This Row],[A.01.1 -  Longitud de Líneas de Explotación No Electrificadas Vía Simple (km)]]</f>
        <v>276.91000000000003</v>
      </c>
      <c r="K291" s="10">
        <v>0</v>
      </c>
      <c r="L291" s="10">
        <f>+Roc_InfraMR[[#This Row],[A.02.2 -  Longitud de Líneas de Explotación Electrificadas Vía Doble o Múltiple (km)]]*2</f>
        <v>113.06</v>
      </c>
      <c r="M291" s="10">
        <v>0</v>
      </c>
      <c r="N291" s="192">
        <f>+Roc_InfraMR[[#This Row],[A.03.1 -  Longitud de Vías de Explotación No Electrificadas Troncales y Ramales (vía principal) (km)]]+Roc_InfraMR[[#This Row],[A.04.1 -  Longitud de Vías de Explotación Electrificadas Troncales y Ramales (vía principal) (km)]]</f>
        <v>389.97</v>
      </c>
      <c r="O291" s="192">
        <f>+Roc_InfraMR[[#This Row],[Total Vías (excluido Auxiliares)]]</f>
        <v>389.97</v>
      </c>
      <c r="P291" s="1">
        <v>61</v>
      </c>
      <c r="Q291" s="1">
        <v>5</v>
      </c>
      <c r="R291" s="1">
        <v>3</v>
      </c>
      <c r="S291" s="194">
        <f t="shared" si="35"/>
        <v>69</v>
      </c>
      <c r="T291" s="194">
        <v>69</v>
      </c>
      <c r="U291" s="1">
        <v>60</v>
      </c>
      <c r="V291" s="1">
        <v>68</v>
      </c>
      <c r="W291" s="1">
        <v>10</v>
      </c>
      <c r="X291" s="1">
        <v>23</v>
      </c>
      <c r="Y291" s="1">
        <v>0</v>
      </c>
      <c r="Z291" s="196">
        <f t="shared" si="36"/>
        <v>161</v>
      </c>
      <c r="AA291" s="1">
        <v>62</v>
      </c>
      <c r="AB291" s="1">
        <v>26</v>
      </c>
      <c r="AC291" s="1">
        <v>161</v>
      </c>
      <c r="AD291" s="196">
        <f t="shared" si="37"/>
        <v>249</v>
      </c>
      <c r="AE291" s="1">
        <v>23</v>
      </c>
      <c r="AF291" s="1">
        <v>29</v>
      </c>
      <c r="AG291" s="1">
        <v>132</v>
      </c>
      <c r="AH291" s="196">
        <f t="shared" si="38"/>
        <v>184</v>
      </c>
      <c r="AI291" s="10">
        <v>60.414999999999999</v>
      </c>
      <c r="AJ291" s="10">
        <v>0</v>
      </c>
      <c r="AK291" s="10">
        <v>166.46899999999999</v>
      </c>
      <c r="AL291" s="222">
        <f t="shared" si="39"/>
        <v>226.88399999999999</v>
      </c>
      <c r="AM291" s="1">
        <v>3</v>
      </c>
      <c r="AN291" s="1">
        <v>8</v>
      </c>
      <c r="AO291" s="1">
        <v>29</v>
      </c>
      <c r="AP291" s="200">
        <f t="shared" si="40"/>
        <v>40</v>
      </c>
      <c r="AQ291" s="1">
        <v>272</v>
      </c>
      <c r="AR291" s="1">
        <v>136</v>
      </c>
      <c r="AS291" s="1">
        <v>72</v>
      </c>
      <c r="AT291" s="200">
        <f>+Roc_InfraMR[[#This Row],[B.02.3 - Parque de Coches Eléctricos Motrices Tipo R]]+Roc_InfraMR[[#This Row],[B.02.2 - Parque de Coches Eléctricos Motrices Remolcados Tipo R]]+Roc_InfraMR[[#This Row],[B.02.1 - Parque de Coches Eléctricos Motrices]]</f>
        <v>480</v>
      </c>
      <c r="AU291" s="1">
        <v>0</v>
      </c>
      <c r="AV291" s="1">
        <v>0</v>
      </c>
      <c r="AW291" s="1">
        <v>0</v>
      </c>
      <c r="AX291" s="200">
        <f>+SUM(Roc_InfraMR[[#This Row],[B.03.1 - Parque de Coches Motores Motrices Remolcados]:[B.03.3 - Parque de Coches Motores Motrices Cabina]])</f>
        <v>0</v>
      </c>
      <c r="AY291" s="1">
        <v>158</v>
      </c>
      <c r="AZ291" s="1">
        <v>52</v>
      </c>
      <c r="BA291" s="1">
        <v>15</v>
      </c>
      <c r="BB291" s="1">
        <v>0</v>
      </c>
      <c r="BC291" s="200">
        <f>SUM(AY291:BB291)</f>
        <v>225</v>
      </c>
      <c r="BD291" s="356">
        <v>102</v>
      </c>
      <c r="BE291" s="1">
        <v>0</v>
      </c>
      <c r="BF291" s="1">
        <v>20</v>
      </c>
      <c r="BG291" s="235">
        <v>1676</v>
      </c>
    </row>
    <row r="292" spans="1:60">
      <c r="A292" s="1">
        <v>2017</v>
      </c>
      <c r="B292" s="1" t="s">
        <v>63</v>
      </c>
      <c r="C292" s="10">
        <v>0</v>
      </c>
      <c r="D292" s="10">
        <v>138.45500000000001</v>
      </c>
      <c r="E292" s="10">
        <v>0</v>
      </c>
      <c r="F292" s="10">
        <v>56.53</v>
      </c>
      <c r="G292" s="192">
        <f t="shared" si="34"/>
        <v>194.98500000000001</v>
      </c>
      <c r="H292" s="192">
        <f>+Roc_InfraMR[[#This Row],[Total Líneas de Explotación ]]</f>
        <v>194.98500000000001</v>
      </c>
      <c r="I292" s="192">
        <v>366.19299999999998</v>
      </c>
      <c r="J292" s="10">
        <f>+Roc_InfraMR[[#This Row],[A.01.2 -  Longitud de Líneas de Explotación No Electrificadas Vía Doble o Múltiple (km)]]*2+Roc_InfraMR[[#This Row],[A.01.1 -  Longitud de Líneas de Explotación No Electrificadas Vía Simple (km)]]</f>
        <v>276.91000000000003</v>
      </c>
      <c r="K292" s="10">
        <v>0</v>
      </c>
      <c r="L292" s="10">
        <f>+Roc_InfraMR[[#This Row],[A.02.2 -  Longitud de Líneas de Explotación Electrificadas Vía Doble o Múltiple (km)]]*2</f>
        <v>113.06</v>
      </c>
      <c r="M292" s="10">
        <v>0</v>
      </c>
      <c r="N292" s="192">
        <f>+Roc_InfraMR[[#This Row],[A.03.1 -  Longitud de Vías de Explotación No Electrificadas Troncales y Ramales (vía principal) (km)]]+Roc_InfraMR[[#This Row],[A.04.1 -  Longitud de Vías de Explotación Electrificadas Troncales y Ramales (vía principal) (km)]]</f>
        <v>389.97</v>
      </c>
      <c r="O292" s="192">
        <f>+Roc_InfraMR[[#This Row],[Total Vías (excluido Auxiliares)]]</f>
        <v>389.97</v>
      </c>
      <c r="P292" s="1">
        <v>61</v>
      </c>
      <c r="Q292" s="1">
        <v>5</v>
      </c>
      <c r="R292" s="1">
        <v>3</v>
      </c>
      <c r="S292" s="194">
        <f t="shared" si="35"/>
        <v>69</v>
      </c>
      <c r="T292" s="194">
        <v>69</v>
      </c>
      <c r="U292" s="1">
        <v>60</v>
      </c>
      <c r="V292" s="1">
        <v>68</v>
      </c>
      <c r="W292" s="1">
        <v>10</v>
      </c>
      <c r="X292" s="1">
        <v>23</v>
      </c>
      <c r="Y292" s="1">
        <v>0</v>
      </c>
      <c r="Z292" s="196">
        <f t="shared" si="36"/>
        <v>161</v>
      </c>
      <c r="AA292" s="1">
        <v>62</v>
      </c>
      <c r="AB292" s="1">
        <v>26</v>
      </c>
      <c r="AC292" s="1">
        <v>161</v>
      </c>
      <c r="AD292" s="196">
        <f t="shared" si="37"/>
        <v>249</v>
      </c>
      <c r="AE292" s="1">
        <v>23</v>
      </c>
      <c r="AF292" s="1">
        <v>29</v>
      </c>
      <c r="AG292" s="1">
        <v>132</v>
      </c>
      <c r="AH292" s="196">
        <f t="shared" si="38"/>
        <v>184</v>
      </c>
      <c r="AI292" s="10">
        <v>60.414999999999999</v>
      </c>
      <c r="AJ292" s="10">
        <v>0</v>
      </c>
      <c r="AK292" s="10">
        <v>166.46899999999999</v>
      </c>
      <c r="AL292" s="222">
        <f t="shared" si="39"/>
        <v>226.88399999999999</v>
      </c>
      <c r="AM292" s="1">
        <v>3</v>
      </c>
      <c r="AN292" s="1">
        <v>8</v>
      </c>
      <c r="AO292" s="1">
        <v>29</v>
      </c>
      <c r="AP292" s="200">
        <f t="shared" si="40"/>
        <v>40</v>
      </c>
      <c r="AQ292" s="1">
        <v>272</v>
      </c>
      <c r="AR292" s="1">
        <v>136</v>
      </c>
      <c r="AS292" s="1">
        <v>72</v>
      </c>
      <c r="AT292" s="200">
        <f>+Roc_InfraMR[[#This Row],[B.02.3 - Parque de Coches Eléctricos Motrices Tipo R]]+Roc_InfraMR[[#This Row],[B.02.2 - Parque de Coches Eléctricos Motrices Remolcados Tipo R]]+Roc_InfraMR[[#This Row],[B.02.1 - Parque de Coches Eléctricos Motrices]]</f>
        <v>480</v>
      </c>
      <c r="AU292" s="1">
        <v>0</v>
      </c>
      <c r="AV292" s="1">
        <v>0</v>
      </c>
      <c r="AW292" s="1">
        <v>0</v>
      </c>
      <c r="AX292" s="200">
        <f>+SUM(Roc_InfraMR[[#This Row],[B.03.1 - Parque de Coches Motores Motrices Remolcados]:[B.03.3 - Parque de Coches Motores Motrices Cabina]])</f>
        <v>0</v>
      </c>
      <c r="AY292" s="1">
        <v>158</v>
      </c>
      <c r="AZ292" s="1">
        <v>52</v>
      </c>
      <c r="BA292" s="1">
        <v>15</v>
      </c>
      <c r="BB292" s="1">
        <v>0</v>
      </c>
      <c r="BC292" s="200">
        <f>SUM(AY292:BB292)</f>
        <v>225</v>
      </c>
      <c r="BD292" s="356">
        <v>102</v>
      </c>
      <c r="BE292" s="1">
        <v>0</v>
      </c>
      <c r="BF292" s="1">
        <v>20</v>
      </c>
      <c r="BG292" s="235">
        <v>1676</v>
      </c>
    </row>
    <row r="293" spans="1:60">
      <c r="A293" s="1">
        <v>2017</v>
      </c>
      <c r="B293" s="1" t="s">
        <v>64</v>
      </c>
      <c r="C293" s="10">
        <v>0</v>
      </c>
      <c r="D293" s="10">
        <v>138.45500000000001</v>
      </c>
      <c r="E293" s="10">
        <v>0</v>
      </c>
      <c r="F293" s="10">
        <v>56.53</v>
      </c>
      <c r="G293" s="192">
        <f t="shared" si="34"/>
        <v>194.98500000000001</v>
      </c>
      <c r="H293" s="192">
        <f>+Roc_InfraMR[[#This Row],[Total Líneas de Explotación ]]</f>
        <v>194.98500000000001</v>
      </c>
      <c r="I293" s="192">
        <v>366.19299999999998</v>
      </c>
      <c r="J293" s="10">
        <f>+Roc_InfraMR[[#This Row],[A.01.2 -  Longitud de Líneas de Explotación No Electrificadas Vía Doble o Múltiple (km)]]*2+Roc_InfraMR[[#This Row],[A.01.1 -  Longitud de Líneas de Explotación No Electrificadas Vía Simple (km)]]</f>
        <v>276.91000000000003</v>
      </c>
      <c r="K293" s="10">
        <v>0</v>
      </c>
      <c r="L293" s="10">
        <f>+Roc_InfraMR[[#This Row],[A.02.2 -  Longitud de Líneas de Explotación Electrificadas Vía Doble o Múltiple (km)]]*2</f>
        <v>113.06</v>
      </c>
      <c r="M293" s="10">
        <v>0</v>
      </c>
      <c r="N293" s="192">
        <f>+Roc_InfraMR[[#This Row],[A.03.1 -  Longitud de Vías de Explotación No Electrificadas Troncales y Ramales (vía principal) (km)]]+Roc_InfraMR[[#This Row],[A.04.1 -  Longitud de Vías de Explotación Electrificadas Troncales y Ramales (vía principal) (km)]]</f>
        <v>389.97</v>
      </c>
      <c r="O293" s="192">
        <f>+Roc_InfraMR[[#This Row],[Total Vías (excluido Auxiliares)]]</f>
        <v>389.97</v>
      </c>
      <c r="P293" s="1">
        <v>61</v>
      </c>
      <c r="Q293" s="1">
        <v>5</v>
      </c>
      <c r="R293" s="1">
        <v>3</v>
      </c>
      <c r="S293" s="194">
        <f t="shared" si="35"/>
        <v>69</v>
      </c>
      <c r="T293" s="194">
        <v>69</v>
      </c>
      <c r="U293" s="1">
        <v>60</v>
      </c>
      <c r="V293" s="1">
        <v>68</v>
      </c>
      <c r="W293" s="1">
        <v>10</v>
      </c>
      <c r="X293" s="1">
        <v>23</v>
      </c>
      <c r="Y293" s="1">
        <v>0</v>
      </c>
      <c r="Z293" s="196">
        <f t="shared" si="36"/>
        <v>161</v>
      </c>
      <c r="AA293" s="1">
        <v>62</v>
      </c>
      <c r="AB293" s="1">
        <v>26</v>
      </c>
      <c r="AC293" s="1">
        <v>161</v>
      </c>
      <c r="AD293" s="196">
        <f t="shared" si="37"/>
        <v>249</v>
      </c>
      <c r="AE293" s="1">
        <v>23</v>
      </c>
      <c r="AF293" s="1">
        <v>29</v>
      </c>
      <c r="AG293" s="1">
        <v>132</v>
      </c>
      <c r="AH293" s="196">
        <f t="shared" si="38"/>
        <v>184</v>
      </c>
      <c r="AI293" s="10">
        <v>60.414999999999999</v>
      </c>
      <c r="AJ293" s="10">
        <v>0</v>
      </c>
      <c r="AK293" s="10">
        <v>166.46899999999999</v>
      </c>
      <c r="AL293" s="222">
        <f t="shared" si="39"/>
        <v>226.88399999999999</v>
      </c>
      <c r="AM293" s="1">
        <v>3</v>
      </c>
      <c r="AN293" s="1">
        <v>8</v>
      </c>
      <c r="AO293" s="1">
        <v>29</v>
      </c>
      <c r="AP293" s="200">
        <f t="shared" si="40"/>
        <v>40</v>
      </c>
      <c r="AQ293" s="1">
        <v>272</v>
      </c>
      <c r="AR293" s="1">
        <v>136</v>
      </c>
      <c r="AS293" s="1">
        <v>72</v>
      </c>
      <c r="AT293" s="200">
        <f>+Roc_InfraMR[[#This Row],[B.02.3 - Parque de Coches Eléctricos Motrices Tipo R]]+Roc_InfraMR[[#This Row],[B.02.2 - Parque de Coches Eléctricos Motrices Remolcados Tipo R]]+Roc_InfraMR[[#This Row],[B.02.1 - Parque de Coches Eléctricos Motrices]]</f>
        <v>480</v>
      </c>
      <c r="AU293" s="1">
        <v>0</v>
      </c>
      <c r="AV293" s="1">
        <v>0</v>
      </c>
      <c r="AW293" s="1">
        <v>0</v>
      </c>
      <c r="AX293" s="200">
        <f>+SUM(Roc_InfraMR[[#This Row],[B.03.1 - Parque de Coches Motores Motrices Remolcados]:[B.03.3 - Parque de Coches Motores Motrices Cabina]])</f>
        <v>0</v>
      </c>
      <c r="AY293" s="1">
        <v>158</v>
      </c>
      <c r="AZ293" s="1">
        <v>52</v>
      </c>
      <c r="BA293" s="1">
        <v>15</v>
      </c>
      <c r="BB293" s="1">
        <v>0</v>
      </c>
      <c r="BC293" s="200">
        <f>SUM(AY293:BB293)</f>
        <v>225</v>
      </c>
      <c r="BD293" s="356">
        <v>102</v>
      </c>
      <c r="BE293" s="1">
        <v>0</v>
      </c>
      <c r="BF293" s="1">
        <v>20</v>
      </c>
      <c r="BG293" s="235">
        <v>1676</v>
      </c>
    </row>
    <row r="294" spans="1:60">
      <c r="A294" s="1">
        <v>2017</v>
      </c>
      <c r="B294" s="1" t="s">
        <v>65</v>
      </c>
      <c r="C294" s="10">
        <v>0</v>
      </c>
      <c r="D294" s="10">
        <v>138.45500000000001</v>
      </c>
      <c r="E294" s="10">
        <v>0</v>
      </c>
      <c r="F294" s="10">
        <v>56.53</v>
      </c>
      <c r="G294" s="192">
        <f t="shared" si="34"/>
        <v>194.98500000000001</v>
      </c>
      <c r="H294" s="192">
        <f>+Roc_InfraMR[[#This Row],[Total Líneas de Explotación ]]</f>
        <v>194.98500000000001</v>
      </c>
      <c r="I294" s="192">
        <v>366.19299999999998</v>
      </c>
      <c r="J294" s="10">
        <f>+Roc_InfraMR[[#This Row],[A.01.2 -  Longitud de Líneas de Explotación No Electrificadas Vía Doble o Múltiple (km)]]*2+Roc_InfraMR[[#This Row],[A.01.1 -  Longitud de Líneas de Explotación No Electrificadas Vía Simple (km)]]</f>
        <v>276.91000000000003</v>
      </c>
      <c r="K294" s="10">
        <v>0</v>
      </c>
      <c r="L294" s="10">
        <f>+Roc_InfraMR[[#This Row],[A.02.2 -  Longitud de Líneas de Explotación Electrificadas Vía Doble o Múltiple (km)]]*2</f>
        <v>113.06</v>
      </c>
      <c r="M294" s="10">
        <v>0</v>
      </c>
      <c r="N294" s="192">
        <f>+Roc_InfraMR[[#This Row],[A.03.1 -  Longitud de Vías de Explotación No Electrificadas Troncales y Ramales (vía principal) (km)]]+Roc_InfraMR[[#This Row],[A.04.1 -  Longitud de Vías de Explotación Electrificadas Troncales y Ramales (vía principal) (km)]]</f>
        <v>389.97</v>
      </c>
      <c r="O294" s="192">
        <f>+Roc_InfraMR[[#This Row],[Total Vías (excluido Auxiliares)]]</f>
        <v>389.97</v>
      </c>
      <c r="P294" s="1">
        <v>61</v>
      </c>
      <c r="Q294" s="1">
        <v>5</v>
      </c>
      <c r="R294" s="1">
        <v>3</v>
      </c>
      <c r="S294" s="194">
        <f t="shared" si="35"/>
        <v>69</v>
      </c>
      <c r="T294" s="194">
        <v>69</v>
      </c>
      <c r="U294" s="1">
        <v>60</v>
      </c>
      <c r="V294" s="1">
        <v>68</v>
      </c>
      <c r="W294" s="1">
        <v>10</v>
      </c>
      <c r="X294" s="1">
        <v>23</v>
      </c>
      <c r="Y294" s="1">
        <v>0</v>
      </c>
      <c r="Z294" s="196">
        <f t="shared" si="36"/>
        <v>161</v>
      </c>
      <c r="AA294" s="1">
        <v>62</v>
      </c>
      <c r="AB294" s="1">
        <v>26</v>
      </c>
      <c r="AC294" s="1">
        <v>161</v>
      </c>
      <c r="AD294" s="196">
        <f t="shared" si="37"/>
        <v>249</v>
      </c>
      <c r="AE294" s="1">
        <v>23</v>
      </c>
      <c r="AF294" s="1">
        <v>29</v>
      </c>
      <c r="AG294" s="1">
        <v>132</v>
      </c>
      <c r="AH294" s="196">
        <f t="shared" si="38"/>
        <v>184</v>
      </c>
      <c r="AI294" s="10">
        <v>60.414999999999999</v>
      </c>
      <c r="AJ294" s="10">
        <v>0</v>
      </c>
      <c r="AK294" s="10">
        <v>166.46899999999999</v>
      </c>
      <c r="AL294" s="222">
        <f t="shared" si="39"/>
        <v>226.88399999999999</v>
      </c>
      <c r="AM294" s="1">
        <v>3</v>
      </c>
      <c r="AN294" s="1">
        <v>8</v>
      </c>
      <c r="AO294" s="1">
        <v>29</v>
      </c>
      <c r="AP294" s="200">
        <f t="shared" si="40"/>
        <v>40</v>
      </c>
      <c r="AQ294" s="1">
        <v>272</v>
      </c>
      <c r="AR294" s="1">
        <v>136</v>
      </c>
      <c r="AS294" s="1">
        <v>72</v>
      </c>
      <c r="AT294" s="200">
        <f>+Roc_InfraMR[[#This Row],[B.02.3 - Parque de Coches Eléctricos Motrices Tipo R]]+Roc_InfraMR[[#This Row],[B.02.2 - Parque de Coches Eléctricos Motrices Remolcados Tipo R]]+Roc_InfraMR[[#This Row],[B.02.1 - Parque de Coches Eléctricos Motrices]]</f>
        <v>480</v>
      </c>
      <c r="AU294" s="1">
        <v>0</v>
      </c>
      <c r="AV294" s="1">
        <v>0</v>
      </c>
      <c r="AW294" s="1">
        <v>0</v>
      </c>
      <c r="AX294" s="200">
        <f>+SUM(Roc_InfraMR[[#This Row],[B.03.1 - Parque de Coches Motores Motrices Remolcados]:[B.03.3 - Parque de Coches Motores Motrices Cabina]])</f>
        <v>0</v>
      </c>
      <c r="AY294" s="1">
        <v>158</v>
      </c>
      <c r="AZ294" s="1">
        <v>52</v>
      </c>
      <c r="BA294" s="1">
        <v>15</v>
      </c>
      <c r="BB294" s="1">
        <v>0</v>
      </c>
      <c r="BC294" s="200">
        <f>SUM(AY294:BB294)</f>
        <v>225</v>
      </c>
      <c r="BD294" s="356">
        <v>102</v>
      </c>
      <c r="BE294" s="1">
        <v>0</v>
      </c>
      <c r="BF294" s="1">
        <v>20</v>
      </c>
      <c r="BG294" s="235">
        <v>1676</v>
      </c>
    </row>
    <row r="295" spans="1:60">
      <c r="A295" s="1">
        <v>2017</v>
      </c>
      <c r="B295" s="1" t="s">
        <v>66</v>
      </c>
      <c r="C295" s="10">
        <v>0</v>
      </c>
      <c r="D295" s="10">
        <v>138.45500000000001</v>
      </c>
      <c r="E295" s="10">
        <v>0</v>
      </c>
      <c r="F295" s="10">
        <v>56.53</v>
      </c>
      <c r="G295" s="192">
        <f t="shared" si="34"/>
        <v>194.98500000000001</v>
      </c>
      <c r="H295" s="192">
        <f>+Roc_InfraMR[[#This Row],[Total Líneas de Explotación ]]</f>
        <v>194.98500000000001</v>
      </c>
      <c r="I295" s="192">
        <v>366.19299999999998</v>
      </c>
      <c r="J295" s="10">
        <f>+Roc_InfraMR[[#This Row],[A.01.2 -  Longitud de Líneas de Explotación No Electrificadas Vía Doble o Múltiple (km)]]*2+Roc_InfraMR[[#This Row],[A.01.1 -  Longitud de Líneas de Explotación No Electrificadas Vía Simple (km)]]</f>
        <v>276.91000000000003</v>
      </c>
      <c r="K295" s="10">
        <v>0</v>
      </c>
      <c r="L295" s="10">
        <f>+Roc_InfraMR[[#This Row],[A.02.2 -  Longitud de Líneas de Explotación Electrificadas Vía Doble o Múltiple (km)]]*2</f>
        <v>113.06</v>
      </c>
      <c r="M295" s="10">
        <v>0</v>
      </c>
      <c r="N295" s="192">
        <f>+Roc_InfraMR[[#This Row],[A.03.1 -  Longitud de Vías de Explotación No Electrificadas Troncales y Ramales (vía principal) (km)]]+Roc_InfraMR[[#This Row],[A.04.1 -  Longitud de Vías de Explotación Electrificadas Troncales y Ramales (vía principal) (km)]]</f>
        <v>389.97</v>
      </c>
      <c r="O295" s="192">
        <f>+Roc_InfraMR[[#This Row],[Total Vías (excluido Auxiliares)]]</f>
        <v>389.97</v>
      </c>
      <c r="P295" s="1">
        <v>61</v>
      </c>
      <c r="Q295" s="1">
        <v>5</v>
      </c>
      <c r="R295" s="1">
        <v>3</v>
      </c>
      <c r="S295" s="194">
        <f t="shared" si="35"/>
        <v>69</v>
      </c>
      <c r="T295" s="194">
        <v>69</v>
      </c>
      <c r="U295" s="1">
        <v>60</v>
      </c>
      <c r="V295" s="1">
        <v>68</v>
      </c>
      <c r="W295" s="1">
        <v>10</v>
      </c>
      <c r="X295" s="1">
        <v>23</v>
      </c>
      <c r="Y295" s="1">
        <v>0</v>
      </c>
      <c r="Z295" s="196">
        <f t="shared" si="36"/>
        <v>161</v>
      </c>
      <c r="AA295" s="1">
        <v>62</v>
      </c>
      <c r="AB295" s="1">
        <v>26</v>
      </c>
      <c r="AC295" s="1">
        <v>161</v>
      </c>
      <c r="AD295" s="196">
        <f t="shared" si="37"/>
        <v>249</v>
      </c>
      <c r="AE295" s="1">
        <v>23</v>
      </c>
      <c r="AF295" s="1">
        <v>29</v>
      </c>
      <c r="AG295" s="1">
        <v>132</v>
      </c>
      <c r="AH295" s="196">
        <f t="shared" si="38"/>
        <v>184</v>
      </c>
      <c r="AI295" s="10">
        <v>60.414999999999999</v>
      </c>
      <c r="AJ295" s="10">
        <v>0</v>
      </c>
      <c r="AK295" s="10">
        <v>166.46899999999999</v>
      </c>
      <c r="AL295" s="222">
        <f t="shared" si="39"/>
        <v>226.88399999999999</v>
      </c>
      <c r="AM295" s="1">
        <v>3</v>
      </c>
      <c r="AN295" s="1">
        <v>8</v>
      </c>
      <c r="AO295" s="1">
        <v>29</v>
      </c>
      <c r="AP295" s="200">
        <f t="shared" si="40"/>
        <v>40</v>
      </c>
      <c r="AQ295" s="1">
        <v>272</v>
      </c>
      <c r="AR295" s="1">
        <v>136</v>
      </c>
      <c r="AS295" s="1">
        <v>72</v>
      </c>
      <c r="AT295" s="200">
        <f>+Roc_InfraMR[[#This Row],[B.02.3 - Parque de Coches Eléctricos Motrices Tipo R]]+Roc_InfraMR[[#This Row],[B.02.2 - Parque de Coches Eléctricos Motrices Remolcados Tipo R]]+Roc_InfraMR[[#This Row],[B.02.1 - Parque de Coches Eléctricos Motrices]]</f>
        <v>480</v>
      </c>
      <c r="AU295" s="1">
        <v>0</v>
      </c>
      <c r="AV295" s="1">
        <v>0</v>
      </c>
      <c r="AW295" s="1">
        <v>0</v>
      </c>
      <c r="AX295" s="200">
        <f>+SUM(Roc_InfraMR[[#This Row],[B.03.1 - Parque de Coches Motores Motrices Remolcados]:[B.03.3 - Parque de Coches Motores Motrices Cabina]])</f>
        <v>0</v>
      </c>
      <c r="AY295" s="1">
        <v>158</v>
      </c>
      <c r="AZ295" s="1">
        <v>52</v>
      </c>
      <c r="BA295" s="1">
        <v>15</v>
      </c>
      <c r="BB295" s="1">
        <v>0</v>
      </c>
      <c r="BC295" s="200">
        <f>SUM(AY295:BB295)</f>
        <v>225</v>
      </c>
      <c r="BD295" s="356">
        <v>102</v>
      </c>
      <c r="BE295" s="1">
        <v>0</v>
      </c>
      <c r="BF295" s="1">
        <v>20</v>
      </c>
      <c r="BG295" s="235">
        <v>1676</v>
      </c>
    </row>
    <row r="296" spans="1:60">
      <c r="A296" s="1">
        <v>2017</v>
      </c>
      <c r="B296" s="1" t="s">
        <v>67</v>
      </c>
      <c r="C296" s="10">
        <v>0</v>
      </c>
      <c r="D296" s="10">
        <v>138.45500000000001</v>
      </c>
      <c r="E296" s="10">
        <v>0</v>
      </c>
      <c r="F296" s="10">
        <v>56.53</v>
      </c>
      <c r="G296" s="192">
        <f t="shared" si="34"/>
        <v>194.98500000000001</v>
      </c>
      <c r="H296" s="192">
        <f>+Roc_InfraMR[[#This Row],[Total Líneas de Explotación ]]</f>
        <v>194.98500000000001</v>
      </c>
      <c r="I296" s="192">
        <v>366.19299999999998</v>
      </c>
      <c r="J296" s="10">
        <f>+Roc_InfraMR[[#This Row],[A.01.2 -  Longitud de Líneas de Explotación No Electrificadas Vía Doble o Múltiple (km)]]*2+Roc_InfraMR[[#This Row],[A.01.1 -  Longitud de Líneas de Explotación No Electrificadas Vía Simple (km)]]</f>
        <v>276.91000000000003</v>
      </c>
      <c r="K296" s="10">
        <v>0</v>
      </c>
      <c r="L296" s="10">
        <f>+Roc_InfraMR[[#This Row],[A.02.2 -  Longitud de Líneas de Explotación Electrificadas Vía Doble o Múltiple (km)]]*2</f>
        <v>113.06</v>
      </c>
      <c r="M296" s="10">
        <v>0</v>
      </c>
      <c r="N296" s="192">
        <f>+Roc_InfraMR[[#This Row],[A.03.1 -  Longitud de Vías de Explotación No Electrificadas Troncales y Ramales (vía principal) (km)]]+Roc_InfraMR[[#This Row],[A.04.1 -  Longitud de Vías de Explotación Electrificadas Troncales y Ramales (vía principal) (km)]]</f>
        <v>389.97</v>
      </c>
      <c r="O296" s="192">
        <f>+Roc_InfraMR[[#This Row],[Total Vías (excluido Auxiliares)]]</f>
        <v>389.97</v>
      </c>
      <c r="P296" s="1">
        <v>61</v>
      </c>
      <c r="Q296" s="1">
        <v>5</v>
      </c>
      <c r="R296" s="1">
        <v>3</v>
      </c>
      <c r="S296" s="194">
        <f t="shared" si="35"/>
        <v>69</v>
      </c>
      <c r="T296" s="194">
        <v>69</v>
      </c>
      <c r="U296" s="1">
        <v>60</v>
      </c>
      <c r="V296" s="1">
        <v>68</v>
      </c>
      <c r="W296" s="1">
        <v>10</v>
      </c>
      <c r="X296" s="1">
        <v>23</v>
      </c>
      <c r="Y296" s="1">
        <v>0</v>
      </c>
      <c r="Z296" s="196">
        <f t="shared" si="36"/>
        <v>161</v>
      </c>
      <c r="AA296" s="1">
        <v>62</v>
      </c>
      <c r="AB296" s="1">
        <v>26</v>
      </c>
      <c r="AC296" s="1">
        <v>161</v>
      </c>
      <c r="AD296" s="196">
        <f t="shared" si="37"/>
        <v>249</v>
      </c>
      <c r="AE296" s="1">
        <v>23</v>
      </c>
      <c r="AF296" s="1">
        <v>29</v>
      </c>
      <c r="AG296" s="1">
        <v>132</v>
      </c>
      <c r="AH296" s="196">
        <f t="shared" si="38"/>
        <v>184</v>
      </c>
      <c r="AI296" s="10">
        <v>60.414999999999999</v>
      </c>
      <c r="AJ296" s="10">
        <v>0</v>
      </c>
      <c r="AK296" s="10">
        <v>166.46899999999999</v>
      </c>
      <c r="AL296" s="222">
        <f t="shared" si="39"/>
        <v>226.88399999999999</v>
      </c>
      <c r="AM296" s="1">
        <v>3</v>
      </c>
      <c r="AN296" s="1">
        <v>8</v>
      </c>
      <c r="AO296" s="1">
        <v>29</v>
      </c>
      <c r="AP296" s="200">
        <f t="shared" si="40"/>
        <v>40</v>
      </c>
      <c r="AQ296" s="1">
        <v>272</v>
      </c>
      <c r="AR296" s="1">
        <v>136</v>
      </c>
      <c r="AS296" s="1">
        <v>72</v>
      </c>
      <c r="AT296" s="200">
        <f>+Roc_InfraMR[[#This Row],[B.02.3 - Parque de Coches Eléctricos Motrices Tipo R]]+Roc_InfraMR[[#This Row],[B.02.2 - Parque de Coches Eléctricos Motrices Remolcados Tipo R]]+Roc_InfraMR[[#This Row],[B.02.1 - Parque de Coches Eléctricos Motrices]]</f>
        <v>480</v>
      </c>
      <c r="AU296" s="1">
        <v>0</v>
      </c>
      <c r="AV296" s="1">
        <v>0</v>
      </c>
      <c r="AW296" s="1">
        <v>0</v>
      </c>
      <c r="AX296" s="200">
        <f>+SUM(Roc_InfraMR[[#This Row],[B.03.1 - Parque de Coches Motores Motrices Remolcados]:[B.03.3 - Parque de Coches Motores Motrices Cabina]])</f>
        <v>0</v>
      </c>
      <c r="AY296" s="1">
        <v>158</v>
      </c>
      <c r="AZ296" s="1">
        <v>52</v>
      </c>
      <c r="BA296" s="1">
        <v>15</v>
      </c>
      <c r="BB296" s="1">
        <v>0</v>
      </c>
      <c r="BC296" s="200">
        <f>SUM(AY296:BB296)</f>
        <v>225</v>
      </c>
      <c r="BD296" s="356">
        <v>102</v>
      </c>
      <c r="BE296" s="1">
        <v>0</v>
      </c>
      <c r="BF296" s="1">
        <v>20</v>
      </c>
      <c r="BG296" s="235">
        <v>1676</v>
      </c>
    </row>
    <row r="297" spans="1:60">
      <c r="A297" s="1">
        <v>2017</v>
      </c>
      <c r="B297" s="1" t="s">
        <v>68</v>
      </c>
      <c r="C297" s="10">
        <v>0</v>
      </c>
      <c r="D297" s="10">
        <v>138.45500000000001</v>
      </c>
      <c r="E297" s="10">
        <v>0</v>
      </c>
      <c r="F297" s="10">
        <v>56.53</v>
      </c>
      <c r="G297" s="192">
        <f t="shared" si="34"/>
        <v>194.98500000000001</v>
      </c>
      <c r="H297" s="192">
        <f>+Roc_InfraMR[[#This Row],[Total Líneas de Explotación ]]</f>
        <v>194.98500000000001</v>
      </c>
      <c r="I297" s="192">
        <v>366.19299999999998</v>
      </c>
      <c r="J297" s="10">
        <f>+Roc_InfraMR[[#This Row],[A.01.2 -  Longitud de Líneas de Explotación No Electrificadas Vía Doble o Múltiple (km)]]*2+Roc_InfraMR[[#This Row],[A.01.1 -  Longitud de Líneas de Explotación No Electrificadas Vía Simple (km)]]</f>
        <v>276.91000000000003</v>
      </c>
      <c r="K297" s="10">
        <v>0</v>
      </c>
      <c r="L297" s="10">
        <f>+Roc_InfraMR[[#This Row],[A.02.2 -  Longitud de Líneas de Explotación Electrificadas Vía Doble o Múltiple (km)]]*2</f>
        <v>113.06</v>
      </c>
      <c r="M297" s="10">
        <v>0</v>
      </c>
      <c r="N297" s="192">
        <f>+Roc_InfraMR[[#This Row],[A.03.1 -  Longitud de Vías de Explotación No Electrificadas Troncales y Ramales (vía principal) (km)]]+Roc_InfraMR[[#This Row],[A.04.1 -  Longitud de Vías de Explotación Electrificadas Troncales y Ramales (vía principal) (km)]]</f>
        <v>389.97</v>
      </c>
      <c r="O297" s="192">
        <f>+Roc_InfraMR[[#This Row],[Total Vías (excluido Auxiliares)]]</f>
        <v>389.97</v>
      </c>
      <c r="P297" s="1">
        <v>61</v>
      </c>
      <c r="Q297" s="1">
        <v>5</v>
      </c>
      <c r="R297" s="1">
        <v>3</v>
      </c>
      <c r="S297" s="194">
        <f t="shared" si="35"/>
        <v>69</v>
      </c>
      <c r="T297" s="194">
        <v>69</v>
      </c>
      <c r="U297" s="1">
        <v>60</v>
      </c>
      <c r="V297" s="1">
        <v>68</v>
      </c>
      <c r="W297" s="1">
        <v>10</v>
      </c>
      <c r="X297" s="1">
        <v>23</v>
      </c>
      <c r="Y297" s="1">
        <v>0</v>
      </c>
      <c r="Z297" s="196">
        <f t="shared" si="36"/>
        <v>161</v>
      </c>
      <c r="AA297" s="1">
        <v>62</v>
      </c>
      <c r="AB297" s="1">
        <v>26</v>
      </c>
      <c r="AC297" s="1">
        <v>161</v>
      </c>
      <c r="AD297" s="196">
        <f t="shared" si="37"/>
        <v>249</v>
      </c>
      <c r="AE297" s="1">
        <v>23</v>
      </c>
      <c r="AF297" s="1">
        <v>29</v>
      </c>
      <c r="AG297" s="1">
        <v>132</v>
      </c>
      <c r="AH297" s="196">
        <f t="shared" si="38"/>
        <v>184</v>
      </c>
      <c r="AI297" s="10">
        <v>60.414999999999999</v>
      </c>
      <c r="AJ297" s="10">
        <v>0</v>
      </c>
      <c r="AK297" s="10">
        <v>166.46899999999999</v>
      </c>
      <c r="AL297" s="222">
        <f t="shared" si="39"/>
        <v>226.88399999999999</v>
      </c>
      <c r="AM297" s="1">
        <v>3</v>
      </c>
      <c r="AN297" s="1">
        <v>8</v>
      </c>
      <c r="AO297" s="1">
        <v>29</v>
      </c>
      <c r="AP297" s="200">
        <f t="shared" si="40"/>
        <v>40</v>
      </c>
      <c r="AQ297" s="1">
        <v>272</v>
      </c>
      <c r="AR297" s="1">
        <v>136</v>
      </c>
      <c r="AS297" s="1">
        <v>72</v>
      </c>
      <c r="AT297" s="200">
        <f>+Roc_InfraMR[[#This Row],[B.02.3 - Parque de Coches Eléctricos Motrices Tipo R]]+Roc_InfraMR[[#This Row],[B.02.2 - Parque de Coches Eléctricos Motrices Remolcados Tipo R]]+Roc_InfraMR[[#This Row],[B.02.1 - Parque de Coches Eléctricos Motrices]]</f>
        <v>480</v>
      </c>
      <c r="AU297" s="1">
        <v>0</v>
      </c>
      <c r="AV297" s="1">
        <v>0</v>
      </c>
      <c r="AW297" s="1">
        <v>0</v>
      </c>
      <c r="AX297" s="200">
        <f>+SUM(Roc_InfraMR[[#This Row],[B.03.1 - Parque de Coches Motores Motrices Remolcados]:[B.03.3 - Parque de Coches Motores Motrices Cabina]])</f>
        <v>0</v>
      </c>
      <c r="AY297" s="1">
        <v>158</v>
      </c>
      <c r="AZ297" s="1">
        <v>52</v>
      </c>
      <c r="BA297" s="1">
        <v>15</v>
      </c>
      <c r="BB297" s="1">
        <v>0</v>
      </c>
      <c r="BC297" s="200">
        <f>SUM(AY297:BB297)</f>
        <v>225</v>
      </c>
      <c r="BD297" s="356">
        <v>102</v>
      </c>
      <c r="BE297" s="1">
        <v>0</v>
      </c>
      <c r="BF297" s="1">
        <v>20</v>
      </c>
      <c r="BG297" s="235">
        <v>1676</v>
      </c>
    </row>
    <row r="298" spans="1:60">
      <c r="A298" s="1">
        <v>2017</v>
      </c>
      <c r="B298" s="1" t="s">
        <v>69</v>
      </c>
      <c r="C298" s="10">
        <v>0</v>
      </c>
      <c r="D298" s="10">
        <v>138.45500000000001</v>
      </c>
      <c r="E298" s="10">
        <v>0</v>
      </c>
      <c r="F298" s="10">
        <v>56.53</v>
      </c>
      <c r="G298" s="192">
        <f t="shared" si="34"/>
        <v>194.98500000000001</v>
      </c>
      <c r="H298" s="192">
        <f>+Roc_InfraMR[[#This Row],[Total Líneas de Explotación ]]</f>
        <v>194.98500000000001</v>
      </c>
      <c r="I298" s="192">
        <v>366.19299999999998</v>
      </c>
      <c r="J298" s="10">
        <f>+Roc_InfraMR[[#This Row],[A.01.2 -  Longitud de Líneas de Explotación No Electrificadas Vía Doble o Múltiple (km)]]*2+Roc_InfraMR[[#This Row],[A.01.1 -  Longitud de Líneas de Explotación No Electrificadas Vía Simple (km)]]</f>
        <v>276.91000000000003</v>
      </c>
      <c r="K298" s="10">
        <v>0</v>
      </c>
      <c r="L298" s="10">
        <f>+Roc_InfraMR[[#This Row],[A.02.2 -  Longitud de Líneas de Explotación Electrificadas Vía Doble o Múltiple (km)]]*2</f>
        <v>113.06</v>
      </c>
      <c r="M298" s="10">
        <v>0</v>
      </c>
      <c r="N298" s="192">
        <f>+Roc_InfraMR[[#This Row],[A.03.1 -  Longitud de Vías de Explotación No Electrificadas Troncales y Ramales (vía principal) (km)]]+Roc_InfraMR[[#This Row],[A.04.1 -  Longitud de Vías de Explotación Electrificadas Troncales y Ramales (vía principal) (km)]]</f>
        <v>389.97</v>
      </c>
      <c r="O298" s="192">
        <f>+Roc_InfraMR[[#This Row],[Total Vías (excluido Auxiliares)]]</f>
        <v>389.97</v>
      </c>
      <c r="P298" s="1">
        <v>61</v>
      </c>
      <c r="Q298" s="1">
        <v>5</v>
      </c>
      <c r="R298" s="1">
        <v>3</v>
      </c>
      <c r="S298" s="194">
        <f t="shared" si="35"/>
        <v>69</v>
      </c>
      <c r="T298" s="194">
        <v>69</v>
      </c>
      <c r="U298" s="1">
        <v>60</v>
      </c>
      <c r="V298" s="1">
        <v>68</v>
      </c>
      <c r="W298" s="1">
        <v>10</v>
      </c>
      <c r="X298" s="1">
        <v>23</v>
      </c>
      <c r="Y298" s="1">
        <v>0</v>
      </c>
      <c r="Z298" s="196">
        <f t="shared" si="36"/>
        <v>161</v>
      </c>
      <c r="AA298" s="1">
        <v>62</v>
      </c>
      <c r="AB298" s="1">
        <v>26</v>
      </c>
      <c r="AC298" s="1">
        <v>161</v>
      </c>
      <c r="AD298" s="196">
        <f t="shared" si="37"/>
        <v>249</v>
      </c>
      <c r="AE298" s="1">
        <v>23</v>
      </c>
      <c r="AF298" s="1">
        <v>29</v>
      </c>
      <c r="AG298" s="1">
        <v>132</v>
      </c>
      <c r="AH298" s="196">
        <f t="shared" si="38"/>
        <v>184</v>
      </c>
      <c r="AI298" s="10">
        <v>60.414999999999999</v>
      </c>
      <c r="AJ298" s="10">
        <v>0</v>
      </c>
      <c r="AK298" s="10">
        <v>166.46899999999999</v>
      </c>
      <c r="AL298" s="222">
        <f t="shared" si="39"/>
        <v>226.88399999999999</v>
      </c>
      <c r="AM298" s="1">
        <v>3</v>
      </c>
      <c r="AN298" s="1">
        <v>8</v>
      </c>
      <c r="AO298" s="1">
        <v>29</v>
      </c>
      <c r="AP298" s="200">
        <f t="shared" si="40"/>
        <v>40</v>
      </c>
      <c r="AQ298" s="1">
        <v>272</v>
      </c>
      <c r="AR298" s="1">
        <v>136</v>
      </c>
      <c r="AS298" s="1">
        <v>72</v>
      </c>
      <c r="AT298" s="200">
        <f>+Roc_InfraMR[[#This Row],[B.02.3 - Parque de Coches Eléctricos Motrices Tipo R]]+Roc_InfraMR[[#This Row],[B.02.2 - Parque de Coches Eléctricos Motrices Remolcados Tipo R]]+Roc_InfraMR[[#This Row],[B.02.1 - Parque de Coches Eléctricos Motrices]]</f>
        <v>480</v>
      </c>
      <c r="AU298" s="1">
        <v>0</v>
      </c>
      <c r="AV298" s="1">
        <v>0</v>
      </c>
      <c r="AW298" s="1">
        <v>0</v>
      </c>
      <c r="AX298" s="200">
        <f>+SUM(Roc_InfraMR[[#This Row],[B.03.1 - Parque de Coches Motores Motrices Remolcados]:[B.03.3 - Parque de Coches Motores Motrices Cabina]])</f>
        <v>0</v>
      </c>
      <c r="AY298" s="1">
        <v>158</v>
      </c>
      <c r="AZ298" s="1">
        <v>52</v>
      </c>
      <c r="BA298" s="1">
        <v>15</v>
      </c>
      <c r="BB298" s="1">
        <v>0</v>
      </c>
      <c r="BC298" s="200">
        <f>SUM(AY298:BB298)</f>
        <v>225</v>
      </c>
      <c r="BD298" s="356">
        <v>102</v>
      </c>
      <c r="BE298" s="1">
        <v>0</v>
      </c>
      <c r="BF298" s="1">
        <v>20</v>
      </c>
      <c r="BG298" s="235">
        <v>1676</v>
      </c>
    </row>
    <row r="299" spans="1:60">
      <c r="A299" s="1">
        <v>2017</v>
      </c>
      <c r="B299" s="1" t="s">
        <v>70</v>
      </c>
      <c r="C299" s="10">
        <v>0</v>
      </c>
      <c r="D299" s="10">
        <v>75.47</v>
      </c>
      <c r="E299" s="10">
        <v>0</v>
      </c>
      <c r="F299" s="10">
        <v>119.515</v>
      </c>
      <c r="G299" s="192">
        <f t="shared" si="34"/>
        <v>194.98500000000001</v>
      </c>
      <c r="H299" s="192">
        <f>+Roc_InfraMR[[#This Row],[Total Líneas de Explotación ]]</f>
        <v>194.98500000000001</v>
      </c>
      <c r="I299" s="192">
        <v>369.41900000000004</v>
      </c>
      <c r="J299" s="10">
        <f>+Roc_InfraMR[[#This Row],[A.01.2 -  Longitud de Líneas de Explotación No Electrificadas Vía Doble o Múltiple (km)]]*2+Roc_InfraMR[[#This Row],[A.01.1 -  Longitud de Líneas de Explotación No Electrificadas Vía Simple (km)]]</f>
        <v>150.94</v>
      </c>
      <c r="K299" s="10">
        <v>0</v>
      </c>
      <c r="L299" s="10">
        <f>+Roc_InfraMR[[#This Row],[A.02.2 -  Longitud de Líneas de Explotación Electrificadas Vía Doble o Múltiple (km)]]*2</f>
        <v>239.03</v>
      </c>
      <c r="M299" s="10">
        <v>0</v>
      </c>
      <c r="N299" s="192">
        <f>+Roc_InfraMR[[#This Row],[A.03.1 -  Longitud de Vías de Explotación No Electrificadas Troncales y Ramales (vía principal) (km)]]+Roc_InfraMR[[#This Row],[A.04.1 -  Longitud de Vías de Explotación Electrificadas Troncales y Ramales (vía principal) (km)]]</f>
        <v>389.97</v>
      </c>
      <c r="O299" s="192">
        <f>+Roc_InfraMR[[#This Row],[Total Vías (excluido Auxiliares)]]</f>
        <v>389.97</v>
      </c>
      <c r="P299" s="1">
        <v>61</v>
      </c>
      <c r="Q299" s="1">
        <v>5</v>
      </c>
      <c r="R299" s="1">
        <v>3</v>
      </c>
      <c r="S299" s="194">
        <f t="shared" si="35"/>
        <v>69</v>
      </c>
      <c r="T299" s="194">
        <v>69</v>
      </c>
      <c r="U299" s="1">
        <v>60</v>
      </c>
      <c r="V299" s="1">
        <v>68</v>
      </c>
      <c r="W299" s="1">
        <v>10</v>
      </c>
      <c r="X299" s="1">
        <v>23</v>
      </c>
      <c r="Y299" s="1">
        <v>0</v>
      </c>
      <c r="Z299" s="196">
        <f t="shared" si="36"/>
        <v>161</v>
      </c>
      <c r="AA299" s="1">
        <v>62</v>
      </c>
      <c r="AB299" s="1">
        <v>26</v>
      </c>
      <c r="AC299" s="1">
        <v>161</v>
      </c>
      <c r="AD299" s="196">
        <f t="shared" si="37"/>
        <v>249</v>
      </c>
      <c r="AE299" s="1">
        <v>23</v>
      </c>
      <c r="AF299" s="1">
        <v>29</v>
      </c>
      <c r="AG299" s="1">
        <v>132</v>
      </c>
      <c r="AH299" s="196">
        <f t="shared" si="38"/>
        <v>184</v>
      </c>
      <c r="AI299" s="10">
        <v>60.414999999999999</v>
      </c>
      <c r="AJ299" s="10">
        <v>0</v>
      </c>
      <c r="AK299" s="10">
        <v>166.46899999999999</v>
      </c>
      <c r="AL299" s="222">
        <f t="shared" si="39"/>
        <v>226.88399999999999</v>
      </c>
      <c r="AM299" s="1">
        <v>3</v>
      </c>
      <c r="AN299" s="1">
        <v>8</v>
      </c>
      <c r="AO299" s="1">
        <v>29</v>
      </c>
      <c r="AP299" s="200">
        <f t="shared" si="40"/>
        <v>40</v>
      </c>
      <c r="AQ299" s="1">
        <v>272</v>
      </c>
      <c r="AR299" s="1">
        <v>136</v>
      </c>
      <c r="AS299" s="1">
        <v>72</v>
      </c>
      <c r="AT299" s="200">
        <f>+Roc_InfraMR[[#This Row],[B.02.3 - Parque de Coches Eléctricos Motrices Tipo R]]+Roc_InfraMR[[#This Row],[B.02.2 - Parque de Coches Eléctricos Motrices Remolcados Tipo R]]+Roc_InfraMR[[#This Row],[B.02.1 - Parque de Coches Eléctricos Motrices]]</f>
        <v>480</v>
      </c>
      <c r="AU299" s="1">
        <v>0</v>
      </c>
      <c r="AV299" s="1">
        <v>0</v>
      </c>
      <c r="AW299" s="1">
        <v>0</v>
      </c>
      <c r="AX299" s="200">
        <f>+SUM(Roc_InfraMR[[#This Row],[B.03.1 - Parque de Coches Motores Motrices Remolcados]:[B.03.3 - Parque de Coches Motores Motrices Cabina]])</f>
        <v>0</v>
      </c>
      <c r="AY299" s="1">
        <v>158</v>
      </c>
      <c r="AZ299" s="1">
        <v>52</v>
      </c>
      <c r="BA299" s="1">
        <v>15</v>
      </c>
      <c r="BB299" s="1">
        <v>0</v>
      </c>
      <c r="BC299" s="200">
        <f>SUM(AY299:BB299)</f>
        <v>225</v>
      </c>
      <c r="BD299" s="356">
        <v>102</v>
      </c>
      <c r="BE299" s="1">
        <v>0</v>
      </c>
      <c r="BF299" s="1">
        <v>20</v>
      </c>
      <c r="BG299" s="235">
        <v>1676</v>
      </c>
      <c r="BH299" s="1" t="s">
        <v>249</v>
      </c>
    </row>
    <row r="300" spans="1:60">
      <c r="A300" s="1">
        <v>2017</v>
      </c>
      <c r="B300" s="1" t="s">
        <v>71</v>
      </c>
      <c r="C300" s="10">
        <v>0</v>
      </c>
      <c r="D300" s="10">
        <v>75.47</v>
      </c>
      <c r="E300" s="10">
        <v>0</v>
      </c>
      <c r="F300" s="10">
        <v>119.515</v>
      </c>
      <c r="G300" s="192">
        <f t="shared" si="34"/>
        <v>194.98500000000001</v>
      </c>
      <c r="H300" s="192">
        <f>+Roc_InfraMR[[#This Row],[Total Líneas de Explotación ]]</f>
        <v>194.98500000000001</v>
      </c>
      <c r="I300" s="192">
        <v>369.41900000000004</v>
      </c>
      <c r="J300" s="10">
        <f>+Roc_InfraMR[[#This Row],[A.01.2 -  Longitud de Líneas de Explotación No Electrificadas Vía Doble o Múltiple (km)]]*2+Roc_InfraMR[[#This Row],[A.01.1 -  Longitud de Líneas de Explotación No Electrificadas Vía Simple (km)]]</f>
        <v>150.94</v>
      </c>
      <c r="K300" s="10">
        <v>0</v>
      </c>
      <c r="L300" s="10">
        <f>+Roc_InfraMR[[#This Row],[A.02.2 -  Longitud de Líneas de Explotación Electrificadas Vía Doble o Múltiple (km)]]*2</f>
        <v>239.03</v>
      </c>
      <c r="M300" s="10">
        <v>0</v>
      </c>
      <c r="N300" s="192">
        <f>+Roc_InfraMR[[#This Row],[A.03.1 -  Longitud de Vías de Explotación No Electrificadas Troncales y Ramales (vía principal) (km)]]+Roc_InfraMR[[#This Row],[A.04.1 -  Longitud de Vías de Explotación Electrificadas Troncales y Ramales (vía principal) (km)]]</f>
        <v>389.97</v>
      </c>
      <c r="O300" s="192">
        <f>+Roc_InfraMR[[#This Row],[Total Vías (excluido Auxiliares)]]</f>
        <v>389.97</v>
      </c>
      <c r="P300" s="1">
        <v>61</v>
      </c>
      <c r="Q300" s="1">
        <v>5</v>
      </c>
      <c r="R300" s="1">
        <v>3</v>
      </c>
      <c r="S300" s="194">
        <f t="shared" si="35"/>
        <v>69</v>
      </c>
      <c r="T300" s="194">
        <v>69</v>
      </c>
      <c r="U300" s="1">
        <v>60</v>
      </c>
      <c r="V300" s="1">
        <v>68</v>
      </c>
      <c r="W300" s="1">
        <v>10</v>
      </c>
      <c r="X300" s="1">
        <v>23</v>
      </c>
      <c r="Y300" s="1">
        <v>0</v>
      </c>
      <c r="Z300" s="196">
        <f t="shared" si="36"/>
        <v>161</v>
      </c>
      <c r="AA300" s="1">
        <v>62</v>
      </c>
      <c r="AB300" s="1">
        <v>26</v>
      </c>
      <c r="AC300" s="1">
        <v>161</v>
      </c>
      <c r="AD300" s="196">
        <f t="shared" si="37"/>
        <v>249</v>
      </c>
      <c r="AE300" s="1">
        <v>23</v>
      </c>
      <c r="AF300" s="1">
        <v>29</v>
      </c>
      <c r="AG300" s="1">
        <v>132</v>
      </c>
      <c r="AH300" s="196">
        <f t="shared" si="38"/>
        <v>184</v>
      </c>
      <c r="AI300" s="10">
        <v>60.414999999999999</v>
      </c>
      <c r="AJ300" s="10">
        <v>0</v>
      </c>
      <c r="AK300" s="10">
        <v>166.46899999999999</v>
      </c>
      <c r="AL300" s="222">
        <f t="shared" si="39"/>
        <v>226.88399999999999</v>
      </c>
      <c r="AM300" s="1">
        <v>3</v>
      </c>
      <c r="AN300" s="1">
        <v>8</v>
      </c>
      <c r="AO300" s="1">
        <v>29</v>
      </c>
      <c r="AP300" s="200">
        <f t="shared" si="40"/>
        <v>40</v>
      </c>
      <c r="AQ300" s="1">
        <v>272</v>
      </c>
      <c r="AR300" s="1">
        <v>136</v>
      </c>
      <c r="AS300" s="1">
        <v>72</v>
      </c>
      <c r="AT300" s="200">
        <f>+Roc_InfraMR[[#This Row],[B.02.3 - Parque de Coches Eléctricos Motrices Tipo R]]+Roc_InfraMR[[#This Row],[B.02.2 - Parque de Coches Eléctricos Motrices Remolcados Tipo R]]+Roc_InfraMR[[#This Row],[B.02.1 - Parque de Coches Eléctricos Motrices]]</f>
        <v>480</v>
      </c>
      <c r="AU300" s="1">
        <v>0</v>
      </c>
      <c r="AV300" s="1">
        <v>0</v>
      </c>
      <c r="AW300" s="1">
        <v>0</v>
      </c>
      <c r="AX300" s="200">
        <f>+SUM(Roc_InfraMR[[#This Row],[B.03.1 - Parque de Coches Motores Motrices Remolcados]:[B.03.3 - Parque de Coches Motores Motrices Cabina]])</f>
        <v>0</v>
      </c>
      <c r="AY300" s="1">
        <v>158</v>
      </c>
      <c r="AZ300" s="1">
        <v>52</v>
      </c>
      <c r="BA300" s="1">
        <v>15</v>
      </c>
      <c r="BB300" s="1">
        <v>0</v>
      </c>
      <c r="BC300" s="200">
        <f>SUM(AY300:BB300)</f>
        <v>225</v>
      </c>
      <c r="BD300" s="356">
        <v>102</v>
      </c>
      <c r="BE300" s="1">
        <v>0</v>
      </c>
      <c r="BF300" s="1">
        <v>20</v>
      </c>
      <c r="BG300" s="235">
        <v>1676</v>
      </c>
    </row>
    <row r="301" spans="1:60">
      <c r="A301" s="1">
        <v>2017</v>
      </c>
      <c r="B301" s="1" t="s">
        <v>72</v>
      </c>
      <c r="C301" s="10">
        <v>7.5150000000000103</v>
      </c>
      <c r="D301" s="10">
        <v>153.35499999999999</v>
      </c>
      <c r="E301" s="10">
        <v>0</v>
      </c>
      <c r="F301" s="10">
        <v>119.515</v>
      </c>
      <c r="G301" s="192">
        <f t="shared" si="34"/>
        <v>280.38499999999999</v>
      </c>
      <c r="H301" s="192">
        <f>+Roc_InfraMR[[#This Row],[Total Líneas de Explotación ]]</f>
        <v>280.38499999999999</v>
      </c>
      <c r="I301" s="192">
        <v>369.41900000000004</v>
      </c>
      <c r="J301" s="10">
        <f>+Roc_InfraMR[[#This Row],[A.01.2 -  Longitud de Líneas de Explotación No Electrificadas Vía Doble o Múltiple (km)]]*2+Roc_InfraMR[[#This Row],[A.01.1 -  Longitud de Líneas de Explotación No Electrificadas Vía Simple (km)]]</f>
        <v>314.22499999999997</v>
      </c>
      <c r="K301" s="10">
        <v>0</v>
      </c>
      <c r="L301" s="10">
        <f>+Roc_InfraMR[[#This Row],[A.02.2 -  Longitud de Líneas de Explotación Electrificadas Vía Doble o Múltiple (km)]]*2</f>
        <v>239.03</v>
      </c>
      <c r="M301" s="10">
        <v>0</v>
      </c>
      <c r="N301" s="192">
        <f>+Roc_InfraMR[[#This Row],[A.03.1 -  Longitud de Vías de Explotación No Electrificadas Troncales y Ramales (vía principal) (km)]]+Roc_InfraMR[[#This Row],[A.04.1 -  Longitud de Vías de Explotación Electrificadas Troncales y Ramales (vía principal) (km)]]</f>
        <v>553.255</v>
      </c>
      <c r="O301" s="192">
        <f>+Roc_InfraMR[[#This Row],[Total Vías (excluido Auxiliares)]]</f>
        <v>553.255</v>
      </c>
      <c r="P301" s="1">
        <v>66</v>
      </c>
      <c r="Q301" s="1">
        <v>5</v>
      </c>
      <c r="R301" s="1">
        <v>3</v>
      </c>
      <c r="S301" s="194">
        <f t="shared" si="35"/>
        <v>74</v>
      </c>
      <c r="T301" s="194">
        <v>74</v>
      </c>
      <c r="U301" s="1">
        <v>60</v>
      </c>
      <c r="V301" s="1">
        <v>68</v>
      </c>
      <c r="W301" s="1">
        <v>10</v>
      </c>
      <c r="X301" s="1">
        <v>23</v>
      </c>
      <c r="Y301" s="1">
        <v>0</v>
      </c>
      <c r="Z301" s="196">
        <f t="shared" si="36"/>
        <v>161</v>
      </c>
      <c r="AA301" s="1">
        <v>62</v>
      </c>
      <c r="AB301" s="1">
        <v>26</v>
      </c>
      <c r="AC301" s="1">
        <v>161</v>
      </c>
      <c r="AD301" s="196">
        <f t="shared" si="37"/>
        <v>249</v>
      </c>
      <c r="AE301" s="1">
        <v>23</v>
      </c>
      <c r="AF301" s="1">
        <v>29</v>
      </c>
      <c r="AG301" s="1">
        <v>132</v>
      </c>
      <c r="AH301" s="196">
        <f t="shared" si="38"/>
        <v>184</v>
      </c>
      <c r="AI301" s="10">
        <v>60.414999999999999</v>
      </c>
      <c r="AJ301" s="10">
        <v>0</v>
      </c>
      <c r="AK301" s="10">
        <v>166.46899999999999</v>
      </c>
      <c r="AL301" s="222">
        <f t="shared" si="39"/>
        <v>226.88399999999999</v>
      </c>
      <c r="AM301" s="1">
        <v>3</v>
      </c>
      <c r="AN301" s="1">
        <v>8</v>
      </c>
      <c r="AO301" s="1">
        <v>29</v>
      </c>
      <c r="AP301" s="200">
        <f t="shared" si="40"/>
        <v>40</v>
      </c>
      <c r="AQ301" s="1">
        <v>272</v>
      </c>
      <c r="AR301" s="1">
        <v>136</v>
      </c>
      <c r="AS301" s="1">
        <v>72</v>
      </c>
      <c r="AT301" s="200">
        <f>+Roc_InfraMR[[#This Row],[B.02.3 - Parque de Coches Eléctricos Motrices Tipo R]]+Roc_InfraMR[[#This Row],[B.02.2 - Parque de Coches Eléctricos Motrices Remolcados Tipo R]]+Roc_InfraMR[[#This Row],[B.02.1 - Parque de Coches Eléctricos Motrices]]</f>
        <v>480</v>
      </c>
      <c r="AU301" s="1">
        <v>0</v>
      </c>
      <c r="AV301" s="1">
        <v>0</v>
      </c>
      <c r="AW301" s="1">
        <v>0</v>
      </c>
      <c r="AX301" s="200">
        <f>+SUM(Roc_InfraMR[[#This Row],[B.03.1 - Parque de Coches Motores Motrices Remolcados]:[B.03.3 - Parque de Coches Motores Motrices Cabina]])</f>
        <v>0</v>
      </c>
      <c r="AY301" s="1">
        <v>158</v>
      </c>
      <c r="AZ301" s="1">
        <v>52</v>
      </c>
      <c r="BA301" s="1">
        <v>15</v>
      </c>
      <c r="BB301" s="1">
        <v>0</v>
      </c>
      <c r="BC301" s="200">
        <f>SUM(AY301:BB301)</f>
        <v>225</v>
      </c>
      <c r="BD301" s="356">
        <v>102</v>
      </c>
      <c r="BE301" s="1">
        <v>0</v>
      </c>
      <c r="BF301" s="1">
        <v>20</v>
      </c>
      <c r="BG301" s="235">
        <v>1676</v>
      </c>
      <c r="BH301" s="1" t="s">
        <v>250</v>
      </c>
    </row>
    <row r="302" spans="1:60">
      <c r="A302" s="1">
        <v>2018</v>
      </c>
      <c r="B302" s="1" t="s">
        <v>61</v>
      </c>
      <c r="C302" s="10">
        <v>7.5150000000000103</v>
      </c>
      <c r="D302" s="10">
        <v>153.35499999999999</v>
      </c>
      <c r="E302" s="10">
        <v>0</v>
      </c>
      <c r="F302" s="10">
        <v>119.515</v>
      </c>
      <c r="G302" s="192">
        <f t="shared" si="34"/>
        <v>280.38499999999999</v>
      </c>
      <c r="H302" s="192">
        <f>+Roc_InfraMR[[#This Row],[Total Líneas de Explotación ]]</f>
        <v>280.38499999999999</v>
      </c>
      <c r="I302" s="192">
        <v>369.41900000000004</v>
      </c>
      <c r="J302" s="10">
        <f>+Roc_InfraMR[[#This Row],[A.01.2 -  Longitud de Líneas de Explotación No Electrificadas Vía Doble o Múltiple (km)]]*2+Roc_InfraMR[[#This Row],[A.01.1 -  Longitud de Líneas de Explotación No Electrificadas Vía Simple (km)]]</f>
        <v>314.22499999999997</v>
      </c>
      <c r="K302" s="10">
        <v>0</v>
      </c>
      <c r="L302" s="10">
        <f>+Roc_InfraMR[[#This Row],[A.02.2 -  Longitud de Líneas de Explotación Electrificadas Vía Doble o Múltiple (km)]]*2</f>
        <v>239.03</v>
      </c>
      <c r="M302" s="10">
        <v>0</v>
      </c>
      <c r="N302" s="192">
        <f>+Roc_InfraMR[[#This Row],[A.03.1 -  Longitud de Vías de Explotación No Electrificadas Troncales y Ramales (vía principal) (km)]]+Roc_InfraMR[[#This Row],[A.04.1 -  Longitud de Vías de Explotación Electrificadas Troncales y Ramales (vía principal) (km)]]</f>
        <v>553.255</v>
      </c>
      <c r="O302" s="192">
        <f>+Roc_InfraMR[[#This Row],[Total Vías (excluido Auxiliares)]]</f>
        <v>553.255</v>
      </c>
      <c r="P302" s="1">
        <v>66</v>
      </c>
      <c r="Q302" s="1">
        <v>5</v>
      </c>
      <c r="R302" s="1">
        <v>3</v>
      </c>
      <c r="S302" s="194">
        <f t="shared" si="35"/>
        <v>74</v>
      </c>
      <c r="T302" s="194">
        <v>74</v>
      </c>
      <c r="U302" s="1">
        <v>60</v>
      </c>
      <c r="V302" s="1">
        <v>68</v>
      </c>
      <c r="W302" s="1">
        <v>10</v>
      </c>
      <c r="X302" s="1">
        <v>23</v>
      </c>
      <c r="Y302" s="1">
        <v>0</v>
      </c>
      <c r="Z302" s="196">
        <f t="shared" si="36"/>
        <v>161</v>
      </c>
      <c r="AA302" s="1">
        <v>62</v>
      </c>
      <c r="AB302" s="1">
        <v>26</v>
      </c>
      <c r="AC302" s="1">
        <v>161</v>
      </c>
      <c r="AD302" s="196">
        <f t="shared" si="37"/>
        <v>249</v>
      </c>
      <c r="AE302" s="1">
        <v>23</v>
      </c>
      <c r="AF302" s="1">
        <v>29</v>
      </c>
      <c r="AG302" s="1">
        <v>132</v>
      </c>
      <c r="AH302" s="196">
        <f t="shared" si="38"/>
        <v>184</v>
      </c>
      <c r="AI302" s="10">
        <v>60.414999999999999</v>
      </c>
      <c r="AJ302" s="10">
        <v>0</v>
      </c>
      <c r="AK302" s="10">
        <v>166.46899999999999</v>
      </c>
      <c r="AL302" s="222">
        <f t="shared" si="39"/>
        <v>226.88399999999999</v>
      </c>
      <c r="AM302" s="1">
        <v>3</v>
      </c>
      <c r="AN302" s="1">
        <v>8</v>
      </c>
      <c r="AO302" s="1">
        <v>29</v>
      </c>
      <c r="AP302" s="200">
        <f t="shared" si="40"/>
        <v>40</v>
      </c>
      <c r="AQ302" s="1">
        <v>272</v>
      </c>
      <c r="AR302" s="1">
        <v>136</v>
      </c>
      <c r="AS302" s="1">
        <v>72</v>
      </c>
      <c r="AT302" s="200">
        <f>+Roc_InfraMR[[#This Row],[B.02.3 - Parque de Coches Eléctricos Motrices Tipo R]]+Roc_InfraMR[[#This Row],[B.02.2 - Parque de Coches Eléctricos Motrices Remolcados Tipo R]]+Roc_InfraMR[[#This Row],[B.02.1 - Parque de Coches Eléctricos Motrices]]</f>
        <v>480</v>
      </c>
      <c r="AU302" s="1">
        <v>0</v>
      </c>
      <c r="AV302" s="1">
        <v>0</v>
      </c>
      <c r="AW302" s="1">
        <v>0</v>
      </c>
      <c r="AX302" s="200">
        <f>+SUM(Roc_InfraMR[[#This Row],[B.03.1 - Parque de Coches Motores Motrices Remolcados]:[B.03.3 - Parque de Coches Motores Motrices Cabina]])</f>
        <v>0</v>
      </c>
      <c r="AY302" s="1">
        <v>158</v>
      </c>
      <c r="AZ302" s="1">
        <v>52</v>
      </c>
      <c r="BA302" s="1">
        <v>15</v>
      </c>
      <c r="BB302" s="1">
        <v>0</v>
      </c>
      <c r="BC302" s="200">
        <f>SUM(AY302:BB302)</f>
        <v>225</v>
      </c>
      <c r="BD302" s="356">
        <v>102</v>
      </c>
      <c r="BE302" s="1">
        <v>0</v>
      </c>
      <c r="BF302" s="1">
        <v>20</v>
      </c>
      <c r="BG302" s="235">
        <v>1676</v>
      </c>
    </row>
    <row r="303" spans="1:60">
      <c r="A303" s="1">
        <v>2018</v>
      </c>
      <c r="B303" s="1" t="s">
        <v>62</v>
      </c>
      <c r="C303" s="10">
        <v>7.5150000000000103</v>
      </c>
      <c r="D303" s="10">
        <v>153.35499999999999</v>
      </c>
      <c r="E303" s="10">
        <v>0</v>
      </c>
      <c r="F303" s="10">
        <v>119.515</v>
      </c>
      <c r="G303" s="192">
        <f t="shared" si="34"/>
        <v>280.38499999999999</v>
      </c>
      <c r="H303" s="192">
        <f>+Roc_InfraMR[[#This Row],[Total Líneas de Explotación ]]</f>
        <v>280.38499999999999</v>
      </c>
      <c r="I303" s="192">
        <v>369.41900000000004</v>
      </c>
      <c r="J303" s="10">
        <f>+Roc_InfraMR[[#This Row],[A.01.2 -  Longitud de Líneas de Explotación No Electrificadas Vía Doble o Múltiple (km)]]*2+Roc_InfraMR[[#This Row],[A.01.1 -  Longitud de Líneas de Explotación No Electrificadas Vía Simple (km)]]</f>
        <v>314.22499999999997</v>
      </c>
      <c r="K303" s="10">
        <v>0</v>
      </c>
      <c r="L303" s="10">
        <f>+Roc_InfraMR[[#This Row],[A.02.2 -  Longitud de Líneas de Explotación Electrificadas Vía Doble o Múltiple (km)]]*2</f>
        <v>239.03</v>
      </c>
      <c r="M303" s="10">
        <v>0</v>
      </c>
      <c r="N303" s="192">
        <f>+Roc_InfraMR[[#This Row],[A.03.1 -  Longitud de Vías de Explotación No Electrificadas Troncales y Ramales (vía principal) (km)]]+Roc_InfraMR[[#This Row],[A.04.1 -  Longitud de Vías de Explotación Electrificadas Troncales y Ramales (vía principal) (km)]]</f>
        <v>553.255</v>
      </c>
      <c r="O303" s="192">
        <f>+Roc_InfraMR[[#This Row],[Total Vías (excluido Auxiliares)]]</f>
        <v>553.255</v>
      </c>
      <c r="P303" s="1">
        <v>66</v>
      </c>
      <c r="Q303" s="1">
        <v>5</v>
      </c>
      <c r="R303" s="1">
        <v>3</v>
      </c>
      <c r="S303" s="194">
        <f t="shared" si="35"/>
        <v>74</v>
      </c>
      <c r="T303" s="194">
        <v>74</v>
      </c>
      <c r="U303" s="1">
        <v>60</v>
      </c>
      <c r="V303" s="1">
        <v>68</v>
      </c>
      <c r="W303" s="1">
        <v>10</v>
      </c>
      <c r="X303" s="1">
        <v>23</v>
      </c>
      <c r="Y303" s="1">
        <v>0</v>
      </c>
      <c r="Z303" s="196">
        <f t="shared" si="36"/>
        <v>161</v>
      </c>
      <c r="AA303" s="1">
        <v>62</v>
      </c>
      <c r="AB303" s="1">
        <v>26</v>
      </c>
      <c r="AC303" s="1">
        <v>161</v>
      </c>
      <c r="AD303" s="196">
        <f t="shared" si="37"/>
        <v>249</v>
      </c>
      <c r="AE303" s="1">
        <v>23</v>
      </c>
      <c r="AF303" s="1">
        <v>29</v>
      </c>
      <c r="AG303" s="1">
        <v>132</v>
      </c>
      <c r="AH303" s="196">
        <f t="shared" si="38"/>
        <v>184</v>
      </c>
      <c r="AI303" s="10">
        <v>60.414999999999999</v>
      </c>
      <c r="AJ303" s="10">
        <v>0</v>
      </c>
      <c r="AK303" s="10">
        <v>166.46899999999999</v>
      </c>
      <c r="AL303" s="222">
        <f t="shared" si="39"/>
        <v>226.88399999999999</v>
      </c>
      <c r="AM303" s="1">
        <v>3</v>
      </c>
      <c r="AN303" s="1">
        <v>8</v>
      </c>
      <c r="AO303" s="1">
        <v>29</v>
      </c>
      <c r="AP303" s="200">
        <f t="shared" si="40"/>
        <v>40</v>
      </c>
      <c r="AQ303" s="1">
        <v>272</v>
      </c>
      <c r="AR303" s="1">
        <v>136</v>
      </c>
      <c r="AS303" s="1">
        <v>72</v>
      </c>
      <c r="AT303" s="200">
        <f>+Roc_InfraMR[[#This Row],[B.02.3 - Parque de Coches Eléctricos Motrices Tipo R]]+Roc_InfraMR[[#This Row],[B.02.2 - Parque de Coches Eléctricos Motrices Remolcados Tipo R]]+Roc_InfraMR[[#This Row],[B.02.1 - Parque de Coches Eléctricos Motrices]]</f>
        <v>480</v>
      </c>
      <c r="AU303" s="1">
        <v>0</v>
      </c>
      <c r="AV303" s="1">
        <v>0</v>
      </c>
      <c r="AW303" s="1">
        <v>0</v>
      </c>
      <c r="AX303" s="200">
        <f>+SUM(Roc_InfraMR[[#This Row],[B.03.1 - Parque de Coches Motores Motrices Remolcados]:[B.03.3 - Parque de Coches Motores Motrices Cabina]])</f>
        <v>0</v>
      </c>
      <c r="AY303" s="1">
        <v>158</v>
      </c>
      <c r="AZ303" s="1">
        <v>52</v>
      </c>
      <c r="BA303" s="1">
        <v>15</v>
      </c>
      <c r="BB303" s="1">
        <v>0</v>
      </c>
      <c r="BC303" s="200">
        <f>SUM(AY303:BB303)</f>
        <v>225</v>
      </c>
      <c r="BD303" s="356">
        <v>102</v>
      </c>
      <c r="BE303" s="1">
        <v>0</v>
      </c>
      <c r="BF303" s="1">
        <v>20</v>
      </c>
      <c r="BG303" s="235">
        <v>1676</v>
      </c>
    </row>
    <row r="304" spans="1:60">
      <c r="A304" s="1">
        <v>2018</v>
      </c>
      <c r="B304" s="1" t="s">
        <v>63</v>
      </c>
      <c r="C304" s="10">
        <v>50.314999999999998</v>
      </c>
      <c r="D304" s="10">
        <v>153.35499999999999</v>
      </c>
      <c r="E304" s="10">
        <v>0</v>
      </c>
      <c r="F304" s="10">
        <v>119.515</v>
      </c>
      <c r="G304" s="192">
        <f t="shared" si="34"/>
        <v>323.185</v>
      </c>
      <c r="H304" s="192">
        <f>+Roc_InfraMR[[#This Row],[Total Líneas de Explotación ]]</f>
        <v>323.185</v>
      </c>
      <c r="I304" s="192">
        <v>412.19600000000003</v>
      </c>
      <c r="J304" s="10">
        <f>+Roc_InfraMR[[#This Row],[A.01.2 -  Longitud de Líneas de Explotación No Electrificadas Vía Doble o Múltiple (km)]]*2+Roc_InfraMR[[#This Row],[A.01.1 -  Longitud de Líneas de Explotación No Electrificadas Vía Simple (km)]]</f>
        <v>357.02499999999998</v>
      </c>
      <c r="K304" s="10">
        <v>0</v>
      </c>
      <c r="L304" s="10">
        <f>+Roc_InfraMR[[#This Row],[A.02.2 -  Longitud de Líneas de Explotación Electrificadas Vía Doble o Múltiple (km)]]*2</f>
        <v>239.03</v>
      </c>
      <c r="M304" s="10">
        <v>0</v>
      </c>
      <c r="N304" s="192">
        <f>+Roc_InfraMR[[#This Row],[A.03.1 -  Longitud de Vías de Explotación No Electrificadas Troncales y Ramales (vía principal) (km)]]+Roc_InfraMR[[#This Row],[A.04.1 -  Longitud de Vías de Explotación Electrificadas Troncales y Ramales (vía principal) (km)]]</f>
        <v>596.05499999999995</v>
      </c>
      <c r="O304" s="192">
        <f>+Roc_InfraMR[[#This Row],[Total Vías (excluido Auxiliares)]]</f>
        <v>596.05499999999995</v>
      </c>
      <c r="P304" s="1">
        <v>69</v>
      </c>
      <c r="Q304" s="1">
        <v>5</v>
      </c>
      <c r="R304" s="1">
        <v>3</v>
      </c>
      <c r="S304" s="194">
        <f t="shared" si="35"/>
        <v>77</v>
      </c>
      <c r="T304" s="194">
        <v>77</v>
      </c>
      <c r="U304" s="1">
        <v>60</v>
      </c>
      <c r="V304" s="1">
        <v>68</v>
      </c>
      <c r="W304" s="1">
        <v>10</v>
      </c>
      <c r="X304" s="1">
        <v>23</v>
      </c>
      <c r="Y304" s="1">
        <v>0</v>
      </c>
      <c r="Z304" s="196">
        <f t="shared" si="36"/>
        <v>161</v>
      </c>
      <c r="AA304" s="1">
        <v>62</v>
      </c>
      <c r="AB304" s="1">
        <v>26</v>
      </c>
      <c r="AC304" s="1">
        <v>161</v>
      </c>
      <c r="AD304" s="196">
        <f t="shared" si="37"/>
        <v>249</v>
      </c>
      <c r="AE304" s="1">
        <v>23</v>
      </c>
      <c r="AF304" s="1">
        <v>29</v>
      </c>
      <c r="AG304" s="1">
        <v>132</v>
      </c>
      <c r="AH304" s="196">
        <f t="shared" si="38"/>
        <v>184</v>
      </c>
      <c r="AI304" s="10">
        <v>60.414999999999999</v>
      </c>
      <c r="AJ304" s="10">
        <v>0</v>
      </c>
      <c r="AK304" s="10">
        <v>166.46899999999999</v>
      </c>
      <c r="AL304" s="222">
        <f t="shared" si="39"/>
        <v>226.88399999999999</v>
      </c>
      <c r="AM304" s="1">
        <v>3</v>
      </c>
      <c r="AN304" s="1">
        <v>8</v>
      </c>
      <c r="AO304" s="1">
        <v>29</v>
      </c>
      <c r="AP304" s="200">
        <f t="shared" si="40"/>
        <v>40</v>
      </c>
      <c r="AQ304" s="1">
        <v>272</v>
      </c>
      <c r="AR304" s="1">
        <v>136</v>
      </c>
      <c r="AS304" s="1">
        <v>72</v>
      </c>
      <c r="AT304" s="200">
        <f>+Roc_InfraMR[[#This Row],[B.02.3 - Parque de Coches Eléctricos Motrices Tipo R]]+Roc_InfraMR[[#This Row],[B.02.2 - Parque de Coches Eléctricos Motrices Remolcados Tipo R]]+Roc_InfraMR[[#This Row],[B.02.1 - Parque de Coches Eléctricos Motrices]]</f>
        <v>480</v>
      </c>
      <c r="AU304" s="1">
        <v>0</v>
      </c>
      <c r="AV304" s="1">
        <v>0</v>
      </c>
      <c r="AW304" s="1">
        <v>0</v>
      </c>
      <c r="AX304" s="200">
        <f>+SUM(Roc_InfraMR[[#This Row],[B.03.1 - Parque de Coches Motores Motrices Remolcados]:[B.03.3 - Parque de Coches Motores Motrices Cabina]])</f>
        <v>0</v>
      </c>
      <c r="AY304" s="1">
        <v>158</v>
      </c>
      <c r="AZ304" s="1">
        <v>52</v>
      </c>
      <c r="BA304" s="1">
        <v>15</v>
      </c>
      <c r="BB304" s="1">
        <v>0</v>
      </c>
      <c r="BC304" s="200">
        <f>SUM(AY304:BB304)</f>
        <v>225</v>
      </c>
      <c r="BD304" s="356">
        <v>102</v>
      </c>
      <c r="BE304" s="1">
        <v>0</v>
      </c>
      <c r="BF304" s="1">
        <v>20</v>
      </c>
      <c r="BG304" s="235">
        <v>1676</v>
      </c>
      <c r="BH304" s="1" t="s">
        <v>251</v>
      </c>
    </row>
    <row r="305" spans="1:60">
      <c r="A305" s="1">
        <v>2018</v>
      </c>
      <c r="B305" s="1" t="s">
        <v>64</v>
      </c>
      <c r="C305" s="10">
        <v>50.314999999999998</v>
      </c>
      <c r="D305" s="10">
        <v>153.35499999999999</v>
      </c>
      <c r="E305" s="10">
        <v>0</v>
      </c>
      <c r="F305" s="10">
        <v>119.515</v>
      </c>
      <c r="G305" s="192">
        <f t="shared" si="34"/>
        <v>323.185</v>
      </c>
      <c r="H305" s="192">
        <f>+Roc_InfraMR[[#This Row],[Total Líneas de Explotación ]]</f>
        <v>323.185</v>
      </c>
      <c r="I305" s="192">
        <v>412.19600000000003</v>
      </c>
      <c r="J305" s="10">
        <f>+Roc_InfraMR[[#This Row],[A.01.2 -  Longitud de Líneas de Explotación No Electrificadas Vía Doble o Múltiple (km)]]*2+Roc_InfraMR[[#This Row],[A.01.1 -  Longitud de Líneas de Explotación No Electrificadas Vía Simple (km)]]</f>
        <v>357.02499999999998</v>
      </c>
      <c r="K305" s="10">
        <v>0</v>
      </c>
      <c r="L305" s="10">
        <f>+Roc_InfraMR[[#This Row],[A.02.2 -  Longitud de Líneas de Explotación Electrificadas Vía Doble o Múltiple (km)]]*2</f>
        <v>239.03</v>
      </c>
      <c r="M305" s="10">
        <v>0</v>
      </c>
      <c r="N305" s="192">
        <f>+Roc_InfraMR[[#This Row],[A.03.1 -  Longitud de Vías de Explotación No Electrificadas Troncales y Ramales (vía principal) (km)]]+Roc_InfraMR[[#This Row],[A.04.1 -  Longitud de Vías de Explotación Electrificadas Troncales y Ramales (vía principal) (km)]]</f>
        <v>596.05499999999995</v>
      </c>
      <c r="O305" s="192">
        <f>+Roc_InfraMR[[#This Row],[Total Vías (excluido Auxiliares)]]</f>
        <v>596.05499999999995</v>
      </c>
      <c r="P305" s="1">
        <v>69</v>
      </c>
      <c r="Q305" s="1">
        <v>5</v>
      </c>
      <c r="R305" s="1">
        <v>3</v>
      </c>
      <c r="S305" s="194">
        <f t="shared" si="35"/>
        <v>77</v>
      </c>
      <c r="T305" s="194">
        <v>77</v>
      </c>
      <c r="U305" s="1">
        <v>60</v>
      </c>
      <c r="V305" s="1">
        <v>68</v>
      </c>
      <c r="W305" s="1">
        <v>10</v>
      </c>
      <c r="X305" s="1">
        <v>23</v>
      </c>
      <c r="Y305" s="1">
        <v>0</v>
      </c>
      <c r="Z305" s="196">
        <f t="shared" si="36"/>
        <v>161</v>
      </c>
      <c r="AA305" s="1">
        <v>62</v>
      </c>
      <c r="AB305" s="1">
        <v>26</v>
      </c>
      <c r="AC305" s="1">
        <v>161</v>
      </c>
      <c r="AD305" s="196">
        <f t="shared" si="37"/>
        <v>249</v>
      </c>
      <c r="AE305" s="1">
        <v>23</v>
      </c>
      <c r="AF305" s="1">
        <v>29</v>
      </c>
      <c r="AG305" s="1">
        <v>132</v>
      </c>
      <c r="AH305" s="196">
        <f t="shared" si="38"/>
        <v>184</v>
      </c>
      <c r="AI305" s="10">
        <v>60.414999999999999</v>
      </c>
      <c r="AJ305" s="10">
        <v>0</v>
      </c>
      <c r="AK305" s="10">
        <v>166.46899999999999</v>
      </c>
      <c r="AL305" s="222">
        <f t="shared" si="39"/>
        <v>226.88399999999999</v>
      </c>
      <c r="AM305" s="1">
        <v>3</v>
      </c>
      <c r="AN305" s="1">
        <v>8</v>
      </c>
      <c r="AO305" s="1">
        <v>29</v>
      </c>
      <c r="AP305" s="200">
        <f t="shared" si="40"/>
        <v>40</v>
      </c>
      <c r="AQ305" s="1">
        <v>272</v>
      </c>
      <c r="AR305" s="1">
        <v>136</v>
      </c>
      <c r="AS305" s="1">
        <v>72</v>
      </c>
      <c r="AT305" s="200">
        <f>+Roc_InfraMR[[#This Row],[B.02.3 - Parque de Coches Eléctricos Motrices Tipo R]]+Roc_InfraMR[[#This Row],[B.02.2 - Parque de Coches Eléctricos Motrices Remolcados Tipo R]]+Roc_InfraMR[[#This Row],[B.02.1 - Parque de Coches Eléctricos Motrices]]</f>
        <v>480</v>
      </c>
      <c r="AU305" s="1">
        <v>0</v>
      </c>
      <c r="AV305" s="1">
        <v>0</v>
      </c>
      <c r="AW305" s="1">
        <v>0</v>
      </c>
      <c r="AX305" s="200">
        <f>+SUM(Roc_InfraMR[[#This Row],[B.03.1 - Parque de Coches Motores Motrices Remolcados]:[B.03.3 - Parque de Coches Motores Motrices Cabina]])</f>
        <v>0</v>
      </c>
      <c r="AY305" s="1">
        <v>158</v>
      </c>
      <c r="AZ305" s="1">
        <v>52</v>
      </c>
      <c r="BA305" s="1">
        <v>15</v>
      </c>
      <c r="BB305" s="1">
        <v>0</v>
      </c>
      <c r="BC305" s="200">
        <f>SUM(AY305:BB305)</f>
        <v>225</v>
      </c>
      <c r="BD305" s="356">
        <v>102</v>
      </c>
      <c r="BE305" s="1">
        <v>0</v>
      </c>
      <c r="BF305" s="1">
        <v>20</v>
      </c>
      <c r="BG305" s="235">
        <v>1676</v>
      </c>
    </row>
    <row r="306" spans="1:60">
      <c r="A306" s="1">
        <v>2018</v>
      </c>
      <c r="B306" s="1" t="s">
        <v>65</v>
      </c>
      <c r="C306" s="10">
        <v>50.314999999999998</v>
      </c>
      <c r="D306" s="10">
        <v>153.35499999999999</v>
      </c>
      <c r="E306" s="10">
        <v>0</v>
      </c>
      <c r="F306" s="10">
        <v>119.515</v>
      </c>
      <c r="G306" s="192">
        <f t="shared" si="34"/>
        <v>323.185</v>
      </c>
      <c r="H306" s="192">
        <f>+Roc_InfraMR[[#This Row],[Total Líneas de Explotación ]]</f>
        <v>323.185</v>
      </c>
      <c r="I306" s="192">
        <v>412.19600000000003</v>
      </c>
      <c r="J306" s="10">
        <f>+Roc_InfraMR[[#This Row],[A.01.2 -  Longitud de Líneas de Explotación No Electrificadas Vía Doble o Múltiple (km)]]*2+Roc_InfraMR[[#This Row],[A.01.1 -  Longitud de Líneas de Explotación No Electrificadas Vía Simple (km)]]</f>
        <v>357.02499999999998</v>
      </c>
      <c r="K306" s="10">
        <v>0</v>
      </c>
      <c r="L306" s="10">
        <f>+Roc_InfraMR[[#This Row],[A.02.2 -  Longitud de Líneas de Explotación Electrificadas Vía Doble o Múltiple (km)]]*2</f>
        <v>239.03</v>
      </c>
      <c r="M306" s="10">
        <v>0</v>
      </c>
      <c r="N306" s="192">
        <f>+Roc_InfraMR[[#This Row],[A.03.1 -  Longitud de Vías de Explotación No Electrificadas Troncales y Ramales (vía principal) (km)]]+Roc_InfraMR[[#This Row],[A.04.1 -  Longitud de Vías de Explotación Electrificadas Troncales y Ramales (vía principal) (km)]]</f>
        <v>596.05499999999995</v>
      </c>
      <c r="O306" s="192">
        <f>+Roc_InfraMR[[#This Row],[Total Vías (excluido Auxiliares)]]</f>
        <v>596.05499999999995</v>
      </c>
      <c r="P306" s="1">
        <v>69</v>
      </c>
      <c r="Q306" s="1">
        <v>5</v>
      </c>
      <c r="R306" s="1">
        <v>3</v>
      </c>
      <c r="S306" s="194">
        <f t="shared" si="35"/>
        <v>77</v>
      </c>
      <c r="T306" s="194">
        <v>77</v>
      </c>
      <c r="U306" s="1">
        <v>60</v>
      </c>
      <c r="V306" s="1">
        <v>68</v>
      </c>
      <c r="W306" s="1">
        <v>10</v>
      </c>
      <c r="X306" s="1">
        <v>23</v>
      </c>
      <c r="Y306" s="1">
        <v>0</v>
      </c>
      <c r="Z306" s="196">
        <f t="shared" si="36"/>
        <v>161</v>
      </c>
      <c r="AA306" s="1">
        <v>62</v>
      </c>
      <c r="AB306" s="1">
        <v>26</v>
      </c>
      <c r="AC306" s="1">
        <v>161</v>
      </c>
      <c r="AD306" s="196">
        <f t="shared" si="37"/>
        <v>249</v>
      </c>
      <c r="AE306" s="1">
        <v>23</v>
      </c>
      <c r="AF306" s="1">
        <v>29</v>
      </c>
      <c r="AG306" s="1">
        <v>132</v>
      </c>
      <c r="AH306" s="196">
        <f t="shared" si="38"/>
        <v>184</v>
      </c>
      <c r="AI306" s="10">
        <v>60.414999999999999</v>
      </c>
      <c r="AJ306" s="10">
        <v>0</v>
      </c>
      <c r="AK306" s="10">
        <v>166.46899999999999</v>
      </c>
      <c r="AL306" s="222">
        <f t="shared" si="39"/>
        <v>226.88399999999999</v>
      </c>
      <c r="AM306" s="1">
        <v>3</v>
      </c>
      <c r="AN306" s="1">
        <v>8</v>
      </c>
      <c r="AO306" s="1">
        <v>29</v>
      </c>
      <c r="AP306" s="200">
        <f t="shared" si="40"/>
        <v>40</v>
      </c>
      <c r="AQ306" s="1">
        <v>272</v>
      </c>
      <c r="AR306" s="1">
        <v>136</v>
      </c>
      <c r="AS306" s="1">
        <v>72</v>
      </c>
      <c r="AT306" s="200">
        <f>+Roc_InfraMR[[#This Row],[B.02.3 - Parque de Coches Eléctricos Motrices Tipo R]]+Roc_InfraMR[[#This Row],[B.02.2 - Parque de Coches Eléctricos Motrices Remolcados Tipo R]]+Roc_InfraMR[[#This Row],[B.02.1 - Parque de Coches Eléctricos Motrices]]</f>
        <v>480</v>
      </c>
      <c r="AU306" s="1">
        <v>0</v>
      </c>
      <c r="AV306" s="1">
        <v>0</v>
      </c>
      <c r="AW306" s="1">
        <v>0</v>
      </c>
      <c r="AX306" s="200">
        <f>+SUM(Roc_InfraMR[[#This Row],[B.03.1 - Parque de Coches Motores Motrices Remolcados]:[B.03.3 - Parque de Coches Motores Motrices Cabina]])</f>
        <v>0</v>
      </c>
      <c r="AY306" s="1">
        <v>158</v>
      </c>
      <c r="AZ306" s="1">
        <v>52</v>
      </c>
      <c r="BA306" s="1">
        <v>15</v>
      </c>
      <c r="BB306" s="1">
        <v>0</v>
      </c>
      <c r="BC306" s="200">
        <f>SUM(AY306:BB306)</f>
        <v>225</v>
      </c>
      <c r="BD306" s="356">
        <v>102</v>
      </c>
      <c r="BE306" s="1">
        <v>0</v>
      </c>
      <c r="BF306" s="1">
        <v>20</v>
      </c>
      <c r="BG306" s="235">
        <v>1676</v>
      </c>
    </row>
    <row r="307" spans="1:60">
      <c r="A307" s="1">
        <v>2018</v>
      </c>
      <c r="B307" s="1" t="s">
        <v>66</v>
      </c>
      <c r="C307" s="10">
        <v>50.314999999999998</v>
      </c>
      <c r="D307" s="10">
        <v>153.35499999999999</v>
      </c>
      <c r="E307" s="10">
        <v>0</v>
      </c>
      <c r="F307" s="10">
        <v>119.515</v>
      </c>
      <c r="G307" s="192">
        <f t="shared" si="34"/>
        <v>323.185</v>
      </c>
      <c r="H307" s="192">
        <f>+Roc_InfraMR[[#This Row],[Total Líneas de Explotación ]]</f>
        <v>323.185</v>
      </c>
      <c r="I307" s="192">
        <v>412.19600000000003</v>
      </c>
      <c r="J307" s="10">
        <f>+Roc_InfraMR[[#This Row],[A.01.2 -  Longitud de Líneas de Explotación No Electrificadas Vía Doble o Múltiple (km)]]*2+Roc_InfraMR[[#This Row],[A.01.1 -  Longitud de Líneas de Explotación No Electrificadas Vía Simple (km)]]</f>
        <v>357.02499999999998</v>
      </c>
      <c r="K307" s="10">
        <v>0</v>
      </c>
      <c r="L307" s="10">
        <f>+Roc_InfraMR[[#This Row],[A.02.2 -  Longitud de Líneas de Explotación Electrificadas Vía Doble o Múltiple (km)]]*2</f>
        <v>239.03</v>
      </c>
      <c r="M307" s="10">
        <v>0</v>
      </c>
      <c r="N307" s="192">
        <f>+Roc_InfraMR[[#This Row],[A.03.1 -  Longitud de Vías de Explotación No Electrificadas Troncales y Ramales (vía principal) (km)]]+Roc_InfraMR[[#This Row],[A.04.1 -  Longitud de Vías de Explotación Electrificadas Troncales y Ramales (vía principal) (km)]]</f>
        <v>596.05499999999995</v>
      </c>
      <c r="O307" s="192">
        <f>+Roc_InfraMR[[#This Row],[Total Vías (excluido Auxiliares)]]</f>
        <v>596.05499999999995</v>
      </c>
      <c r="P307" s="1">
        <v>69</v>
      </c>
      <c r="Q307" s="1">
        <v>5</v>
      </c>
      <c r="R307" s="1">
        <v>3</v>
      </c>
      <c r="S307" s="194">
        <f t="shared" si="35"/>
        <v>77</v>
      </c>
      <c r="T307" s="194">
        <v>77</v>
      </c>
      <c r="U307" s="1">
        <v>60</v>
      </c>
      <c r="V307" s="1">
        <v>68</v>
      </c>
      <c r="W307" s="1">
        <v>10</v>
      </c>
      <c r="X307" s="1">
        <v>23</v>
      </c>
      <c r="Y307" s="1">
        <v>0</v>
      </c>
      <c r="Z307" s="196">
        <f t="shared" si="36"/>
        <v>161</v>
      </c>
      <c r="AA307" s="1">
        <v>62</v>
      </c>
      <c r="AB307" s="1">
        <v>26</v>
      </c>
      <c r="AC307" s="1">
        <v>161</v>
      </c>
      <c r="AD307" s="196">
        <f t="shared" si="37"/>
        <v>249</v>
      </c>
      <c r="AE307" s="1">
        <v>23</v>
      </c>
      <c r="AF307" s="1">
        <v>29</v>
      </c>
      <c r="AG307" s="1">
        <v>132</v>
      </c>
      <c r="AH307" s="196">
        <f t="shared" si="38"/>
        <v>184</v>
      </c>
      <c r="AI307" s="10">
        <v>60.414999999999999</v>
      </c>
      <c r="AJ307" s="10">
        <v>0</v>
      </c>
      <c r="AK307" s="10">
        <v>166.46899999999999</v>
      </c>
      <c r="AL307" s="222">
        <f t="shared" si="39"/>
        <v>226.88399999999999</v>
      </c>
      <c r="AM307" s="1">
        <v>3</v>
      </c>
      <c r="AN307" s="1">
        <v>8</v>
      </c>
      <c r="AO307" s="1">
        <v>29</v>
      </c>
      <c r="AP307" s="200">
        <f t="shared" si="40"/>
        <v>40</v>
      </c>
      <c r="AQ307" s="1">
        <v>272</v>
      </c>
      <c r="AR307" s="1">
        <v>136</v>
      </c>
      <c r="AS307" s="1">
        <v>72</v>
      </c>
      <c r="AT307" s="200">
        <f>+Roc_InfraMR[[#This Row],[B.02.3 - Parque de Coches Eléctricos Motrices Tipo R]]+Roc_InfraMR[[#This Row],[B.02.2 - Parque de Coches Eléctricos Motrices Remolcados Tipo R]]+Roc_InfraMR[[#This Row],[B.02.1 - Parque de Coches Eléctricos Motrices]]</f>
        <v>480</v>
      </c>
      <c r="AU307" s="1">
        <v>0</v>
      </c>
      <c r="AV307" s="1">
        <v>0</v>
      </c>
      <c r="AW307" s="1">
        <v>0</v>
      </c>
      <c r="AX307" s="200">
        <f>+SUM(Roc_InfraMR[[#This Row],[B.03.1 - Parque de Coches Motores Motrices Remolcados]:[B.03.3 - Parque de Coches Motores Motrices Cabina]])</f>
        <v>0</v>
      </c>
      <c r="AY307" s="1">
        <v>158</v>
      </c>
      <c r="AZ307" s="1">
        <v>52</v>
      </c>
      <c r="BA307" s="1">
        <v>15</v>
      </c>
      <c r="BB307" s="1">
        <v>0</v>
      </c>
      <c r="BC307" s="200">
        <f>SUM(AY307:BB307)</f>
        <v>225</v>
      </c>
      <c r="BD307" s="356">
        <v>102</v>
      </c>
      <c r="BE307" s="1">
        <v>0</v>
      </c>
      <c r="BF307" s="1">
        <v>20</v>
      </c>
      <c r="BG307" s="235">
        <v>1676</v>
      </c>
    </row>
    <row r="308" spans="1:60">
      <c r="A308" s="1">
        <v>2018</v>
      </c>
      <c r="B308" s="1" t="s">
        <v>67</v>
      </c>
      <c r="C308" s="10">
        <v>50.314999999999998</v>
      </c>
      <c r="D308" s="10">
        <v>153.35499999999999</v>
      </c>
      <c r="E308" s="10">
        <v>0</v>
      </c>
      <c r="F308" s="10">
        <v>119.515</v>
      </c>
      <c r="G308" s="192">
        <f t="shared" si="34"/>
        <v>323.185</v>
      </c>
      <c r="H308" s="192">
        <f>+Roc_InfraMR[[#This Row],[Total Líneas de Explotación ]]</f>
        <v>323.185</v>
      </c>
      <c r="I308" s="192">
        <v>412.19600000000003</v>
      </c>
      <c r="J308" s="10">
        <f>+Roc_InfraMR[[#This Row],[A.01.2 -  Longitud de Líneas de Explotación No Electrificadas Vía Doble o Múltiple (km)]]*2+Roc_InfraMR[[#This Row],[A.01.1 -  Longitud de Líneas de Explotación No Electrificadas Vía Simple (km)]]</f>
        <v>357.02499999999998</v>
      </c>
      <c r="K308" s="10">
        <v>0</v>
      </c>
      <c r="L308" s="10">
        <f>+Roc_InfraMR[[#This Row],[A.02.2 -  Longitud de Líneas de Explotación Electrificadas Vía Doble o Múltiple (km)]]*2</f>
        <v>239.03</v>
      </c>
      <c r="M308" s="10">
        <v>0</v>
      </c>
      <c r="N308" s="192">
        <f>+Roc_InfraMR[[#This Row],[A.03.1 -  Longitud de Vías de Explotación No Electrificadas Troncales y Ramales (vía principal) (km)]]+Roc_InfraMR[[#This Row],[A.04.1 -  Longitud de Vías de Explotación Electrificadas Troncales y Ramales (vía principal) (km)]]</f>
        <v>596.05499999999995</v>
      </c>
      <c r="O308" s="192">
        <f>+Roc_InfraMR[[#This Row],[Total Vías (excluido Auxiliares)]]</f>
        <v>596.05499999999995</v>
      </c>
      <c r="P308" s="1">
        <v>69</v>
      </c>
      <c r="Q308" s="1">
        <v>5</v>
      </c>
      <c r="R308" s="1">
        <v>3</v>
      </c>
      <c r="S308" s="194">
        <f t="shared" si="35"/>
        <v>77</v>
      </c>
      <c r="T308" s="194">
        <v>77</v>
      </c>
      <c r="U308" s="1">
        <v>60</v>
      </c>
      <c r="V308" s="1">
        <v>68</v>
      </c>
      <c r="W308" s="1">
        <v>10</v>
      </c>
      <c r="X308" s="1">
        <v>23</v>
      </c>
      <c r="Y308" s="1">
        <v>0</v>
      </c>
      <c r="Z308" s="196">
        <f t="shared" si="36"/>
        <v>161</v>
      </c>
      <c r="AA308" s="1">
        <v>62</v>
      </c>
      <c r="AB308" s="1">
        <v>26</v>
      </c>
      <c r="AC308" s="1">
        <v>161</v>
      </c>
      <c r="AD308" s="196">
        <f t="shared" si="37"/>
        <v>249</v>
      </c>
      <c r="AE308" s="1">
        <v>23</v>
      </c>
      <c r="AF308" s="1">
        <v>29</v>
      </c>
      <c r="AG308" s="1">
        <v>132</v>
      </c>
      <c r="AH308" s="196">
        <f t="shared" si="38"/>
        <v>184</v>
      </c>
      <c r="AI308" s="10">
        <v>60.414999999999999</v>
      </c>
      <c r="AJ308" s="10">
        <v>0</v>
      </c>
      <c r="AK308" s="10">
        <v>166.46899999999999</v>
      </c>
      <c r="AL308" s="222">
        <f t="shared" si="39"/>
        <v>226.88399999999999</v>
      </c>
      <c r="AM308" s="1">
        <v>3</v>
      </c>
      <c r="AN308" s="1">
        <v>8</v>
      </c>
      <c r="AO308" s="1">
        <v>29</v>
      </c>
      <c r="AP308" s="200">
        <f t="shared" si="40"/>
        <v>40</v>
      </c>
      <c r="AQ308" s="1">
        <v>272</v>
      </c>
      <c r="AR308" s="1">
        <v>136</v>
      </c>
      <c r="AS308" s="1">
        <v>72</v>
      </c>
      <c r="AT308" s="200">
        <f>+Roc_InfraMR[[#This Row],[B.02.3 - Parque de Coches Eléctricos Motrices Tipo R]]+Roc_InfraMR[[#This Row],[B.02.2 - Parque de Coches Eléctricos Motrices Remolcados Tipo R]]+Roc_InfraMR[[#This Row],[B.02.1 - Parque de Coches Eléctricos Motrices]]</f>
        <v>480</v>
      </c>
      <c r="AU308" s="1">
        <v>0</v>
      </c>
      <c r="AV308" s="1">
        <v>0</v>
      </c>
      <c r="AW308" s="1">
        <v>0</v>
      </c>
      <c r="AX308" s="200">
        <f>+SUM(Roc_InfraMR[[#This Row],[B.03.1 - Parque de Coches Motores Motrices Remolcados]:[B.03.3 - Parque de Coches Motores Motrices Cabina]])</f>
        <v>0</v>
      </c>
      <c r="AY308" s="1">
        <v>158</v>
      </c>
      <c r="AZ308" s="1">
        <v>52</v>
      </c>
      <c r="BA308" s="1">
        <v>15</v>
      </c>
      <c r="BB308" s="1">
        <v>0</v>
      </c>
      <c r="BC308" s="200">
        <f>SUM(AY308:BB308)</f>
        <v>225</v>
      </c>
      <c r="BD308" s="356">
        <v>102</v>
      </c>
      <c r="BE308" s="1">
        <v>0</v>
      </c>
      <c r="BF308" s="1">
        <v>20</v>
      </c>
      <c r="BG308" s="235">
        <v>1676</v>
      </c>
    </row>
    <row r="309" spans="1:60">
      <c r="A309" s="1">
        <v>2018</v>
      </c>
      <c r="B309" s="1" t="s">
        <v>68</v>
      </c>
      <c r="C309" s="10">
        <v>50.314999999999998</v>
      </c>
      <c r="D309" s="10">
        <v>153.35499999999999</v>
      </c>
      <c r="E309" s="10">
        <v>0</v>
      </c>
      <c r="F309" s="10">
        <v>119.515</v>
      </c>
      <c r="G309" s="192">
        <f t="shared" si="34"/>
        <v>323.185</v>
      </c>
      <c r="H309" s="192">
        <f>+Roc_InfraMR[[#This Row],[Total Líneas de Explotación ]]</f>
        <v>323.185</v>
      </c>
      <c r="I309" s="192">
        <v>412.19600000000003</v>
      </c>
      <c r="J309" s="10">
        <f>+Roc_InfraMR[[#This Row],[A.01.2 -  Longitud de Líneas de Explotación No Electrificadas Vía Doble o Múltiple (km)]]*2+Roc_InfraMR[[#This Row],[A.01.1 -  Longitud de Líneas de Explotación No Electrificadas Vía Simple (km)]]</f>
        <v>357.02499999999998</v>
      </c>
      <c r="K309" s="10">
        <v>0</v>
      </c>
      <c r="L309" s="10">
        <f>+Roc_InfraMR[[#This Row],[A.02.2 -  Longitud de Líneas de Explotación Electrificadas Vía Doble o Múltiple (km)]]*2</f>
        <v>239.03</v>
      </c>
      <c r="M309" s="10">
        <v>0</v>
      </c>
      <c r="N309" s="192">
        <f>+Roc_InfraMR[[#This Row],[A.03.1 -  Longitud de Vías de Explotación No Electrificadas Troncales y Ramales (vía principal) (km)]]+Roc_InfraMR[[#This Row],[A.04.1 -  Longitud de Vías de Explotación Electrificadas Troncales y Ramales (vía principal) (km)]]</f>
        <v>596.05499999999995</v>
      </c>
      <c r="O309" s="192">
        <f>+Roc_InfraMR[[#This Row],[Total Vías (excluido Auxiliares)]]</f>
        <v>596.05499999999995</v>
      </c>
      <c r="P309" s="1">
        <v>69</v>
      </c>
      <c r="Q309" s="1">
        <v>5</v>
      </c>
      <c r="R309" s="1">
        <v>3</v>
      </c>
      <c r="S309" s="194">
        <f t="shared" si="35"/>
        <v>77</v>
      </c>
      <c r="T309" s="194">
        <v>77</v>
      </c>
      <c r="U309" s="1">
        <v>60</v>
      </c>
      <c r="V309" s="1">
        <v>68</v>
      </c>
      <c r="W309" s="1">
        <v>10</v>
      </c>
      <c r="X309" s="1">
        <v>23</v>
      </c>
      <c r="Y309" s="1">
        <v>0</v>
      </c>
      <c r="Z309" s="196">
        <f t="shared" si="36"/>
        <v>161</v>
      </c>
      <c r="AA309" s="1">
        <v>62</v>
      </c>
      <c r="AB309" s="1">
        <v>26</v>
      </c>
      <c r="AC309" s="1">
        <v>161</v>
      </c>
      <c r="AD309" s="196">
        <f t="shared" si="37"/>
        <v>249</v>
      </c>
      <c r="AE309" s="1">
        <v>23</v>
      </c>
      <c r="AF309" s="1">
        <v>29</v>
      </c>
      <c r="AG309" s="1">
        <v>132</v>
      </c>
      <c r="AH309" s="196">
        <f t="shared" si="38"/>
        <v>184</v>
      </c>
      <c r="AI309" s="10">
        <v>60.414999999999999</v>
      </c>
      <c r="AJ309" s="10">
        <v>0</v>
      </c>
      <c r="AK309" s="10">
        <v>166.46899999999999</v>
      </c>
      <c r="AL309" s="222">
        <f t="shared" si="39"/>
        <v>226.88399999999999</v>
      </c>
      <c r="AM309" s="1">
        <v>3</v>
      </c>
      <c r="AN309" s="1">
        <v>8</v>
      </c>
      <c r="AO309" s="1">
        <v>29</v>
      </c>
      <c r="AP309" s="200">
        <f t="shared" si="40"/>
        <v>40</v>
      </c>
      <c r="AQ309" s="1">
        <v>272</v>
      </c>
      <c r="AR309" s="1">
        <v>136</v>
      </c>
      <c r="AS309" s="1">
        <v>72</v>
      </c>
      <c r="AT309" s="200">
        <f>+Roc_InfraMR[[#This Row],[B.02.3 - Parque de Coches Eléctricos Motrices Tipo R]]+Roc_InfraMR[[#This Row],[B.02.2 - Parque de Coches Eléctricos Motrices Remolcados Tipo R]]+Roc_InfraMR[[#This Row],[B.02.1 - Parque de Coches Eléctricos Motrices]]</f>
        <v>480</v>
      </c>
      <c r="AU309" s="1">
        <v>0</v>
      </c>
      <c r="AV309" s="1">
        <v>0</v>
      </c>
      <c r="AW309" s="1">
        <v>0</v>
      </c>
      <c r="AX309" s="200">
        <f>+SUM(Roc_InfraMR[[#This Row],[B.03.1 - Parque de Coches Motores Motrices Remolcados]:[B.03.3 - Parque de Coches Motores Motrices Cabina]])</f>
        <v>0</v>
      </c>
      <c r="AY309" s="1">
        <v>158</v>
      </c>
      <c r="AZ309" s="1">
        <v>52</v>
      </c>
      <c r="BA309" s="1">
        <v>15</v>
      </c>
      <c r="BB309" s="1">
        <v>0</v>
      </c>
      <c r="BC309" s="200">
        <f>SUM(AY309:BB309)</f>
        <v>225</v>
      </c>
      <c r="BD309" s="356">
        <v>102</v>
      </c>
      <c r="BE309" s="1">
        <v>0</v>
      </c>
      <c r="BF309" s="1">
        <v>20</v>
      </c>
      <c r="BG309" s="235">
        <v>1676</v>
      </c>
    </row>
    <row r="310" spans="1:60">
      <c r="A310" s="1">
        <v>2018</v>
      </c>
      <c r="B310" s="1" t="s">
        <v>69</v>
      </c>
      <c r="C310" s="10">
        <v>50.314999999999998</v>
      </c>
      <c r="D310" s="10">
        <v>153.35499999999999</v>
      </c>
      <c r="E310" s="10">
        <v>0</v>
      </c>
      <c r="F310" s="10">
        <v>119.515</v>
      </c>
      <c r="G310" s="192">
        <f t="shared" si="34"/>
        <v>323.185</v>
      </c>
      <c r="H310" s="192">
        <f>+Roc_InfraMR[[#This Row],[Total Líneas de Explotación ]]</f>
        <v>323.185</v>
      </c>
      <c r="I310" s="192">
        <v>412.19600000000003</v>
      </c>
      <c r="J310" s="10">
        <f>+Roc_InfraMR[[#This Row],[A.01.2 -  Longitud de Líneas de Explotación No Electrificadas Vía Doble o Múltiple (km)]]*2+Roc_InfraMR[[#This Row],[A.01.1 -  Longitud de Líneas de Explotación No Electrificadas Vía Simple (km)]]</f>
        <v>357.02499999999998</v>
      </c>
      <c r="K310" s="10">
        <v>0</v>
      </c>
      <c r="L310" s="10">
        <f>+Roc_InfraMR[[#This Row],[A.02.2 -  Longitud de Líneas de Explotación Electrificadas Vía Doble o Múltiple (km)]]*2</f>
        <v>239.03</v>
      </c>
      <c r="M310" s="10">
        <v>0</v>
      </c>
      <c r="N310" s="192">
        <f>+Roc_InfraMR[[#This Row],[A.03.1 -  Longitud de Vías de Explotación No Electrificadas Troncales y Ramales (vía principal) (km)]]+Roc_InfraMR[[#This Row],[A.04.1 -  Longitud de Vías de Explotación Electrificadas Troncales y Ramales (vía principal) (km)]]</f>
        <v>596.05499999999995</v>
      </c>
      <c r="O310" s="192">
        <f>+Roc_InfraMR[[#This Row],[Total Vías (excluido Auxiliares)]]</f>
        <v>596.05499999999995</v>
      </c>
      <c r="P310" s="1">
        <v>69</v>
      </c>
      <c r="Q310" s="1">
        <v>5</v>
      </c>
      <c r="R310" s="1">
        <v>3</v>
      </c>
      <c r="S310" s="194">
        <f t="shared" si="35"/>
        <v>77</v>
      </c>
      <c r="T310" s="194">
        <v>77</v>
      </c>
      <c r="U310" s="1">
        <v>60</v>
      </c>
      <c r="V310" s="1">
        <v>68</v>
      </c>
      <c r="W310" s="1">
        <v>10</v>
      </c>
      <c r="X310" s="1">
        <v>23</v>
      </c>
      <c r="Y310" s="1">
        <v>0</v>
      </c>
      <c r="Z310" s="196">
        <f t="shared" si="36"/>
        <v>161</v>
      </c>
      <c r="AA310" s="1">
        <v>62</v>
      </c>
      <c r="AB310" s="1">
        <v>26</v>
      </c>
      <c r="AC310" s="1">
        <v>161</v>
      </c>
      <c r="AD310" s="196">
        <f t="shared" si="37"/>
        <v>249</v>
      </c>
      <c r="AE310" s="1">
        <v>23</v>
      </c>
      <c r="AF310" s="1">
        <v>29</v>
      </c>
      <c r="AG310" s="1">
        <v>132</v>
      </c>
      <c r="AH310" s="196">
        <f t="shared" si="38"/>
        <v>184</v>
      </c>
      <c r="AI310" s="10">
        <v>60.414999999999999</v>
      </c>
      <c r="AJ310" s="10">
        <v>0</v>
      </c>
      <c r="AK310" s="10">
        <v>166.46899999999999</v>
      </c>
      <c r="AL310" s="222">
        <f t="shared" si="39"/>
        <v>226.88399999999999</v>
      </c>
      <c r="AM310" s="1">
        <v>3</v>
      </c>
      <c r="AN310" s="1">
        <v>8</v>
      </c>
      <c r="AO310" s="1">
        <v>29</v>
      </c>
      <c r="AP310" s="200">
        <f t="shared" si="40"/>
        <v>40</v>
      </c>
      <c r="AQ310" s="1">
        <v>272</v>
      </c>
      <c r="AR310" s="1">
        <v>136</v>
      </c>
      <c r="AS310" s="1">
        <v>72</v>
      </c>
      <c r="AT310" s="200">
        <f>+Roc_InfraMR[[#This Row],[B.02.3 - Parque de Coches Eléctricos Motrices Tipo R]]+Roc_InfraMR[[#This Row],[B.02.2 - Parque de Coches Eléctricos Motrices Remolcados Tipo R]]+Roc_InfraMR[[#This Row],[B.02.1 - Parque de Coches Eléctricos Motrices]]</f>
        <v>480</v>
      </c>
      <c r="AU310" s="1">
        <v>0</v>
      </c>
      <c r="AV310" s="1">
        <v>0</v>
      </c>
      <c r="AW310" s="1">
        <v>0</v>
      </c>
      <c r="AX310" s="200">
        <f>+SUM(Roc_InfraMR[[#This Row],[B.03.1 - Parque de Coches Motores Motrices Remolcados]:[B.03.3 - Parque de Coches Motores Motrices Cabina]])</f>
        <v>0</v>
      </c>
      <c r="AY310" s="1">
        <v>158</v>
      </c>
      <c r="AZ310" s="1">
        <v>52</v>
      </c>
      <c r="BA310" s="1">
        <v>15</v>
      </c>
      <c r="BB310" s="1">
        <v>0</v>
      </c>
      <c r="BC310" s="200">
        <f>SUM(AY310:BB310)</f>
        <v>225</v>
      </c>
      <c r="BD310" s="356">
        <v>102</v>
      </c>
      <c r="BE310" s="1">
        <v>0</v>
      </c>
      <c r="BF310" s="1">
        <v>20</v>
      </c>
      <c r="BG310" s="235">
        <v>1676</v>
      </c>
    </row>
    <row r="311" spans="1:60">
      <c r="A311" s="1">
        <v>2018</v>
      </c>
      <c r="B311" s="1" t="s">
        <v>70</v>
      </c>
      <c r="C311" s="10">
        <v>50.314999999999998</v>
      </c>
      <c r="D311" s="10">
        <v>145.27000000000001</v>
      </c>
      <c r="E311" s="10">
        <v>0</v>
      </c>
      <c r="F311" s="10">
        <v>127.6</v>
      </c>
      <c r="G311" s="192">
        <f t="shared" si="34"/>
        <v>323.185</v>
      </c>
      <c r="H311" s="192">
        <f>+Roc_InfraMR[[#This Row],[Total Líneas de Explotación ]]</f>
        <v>323.185</v>
      </c>
      <c r="I311" s="192">
        <v>412.19600000000003</v>
      </c>
      <c r="J311" s="10">
        <f>+Roc_InfraMR[[#This Row],[A.01.2 -  Longitud de Líneas de Explotación No Electrificadas Vía Doble o Múltiple (km)]]*2+Roc_InfraMR[[#This Row],[A.01.1 -  Longitud de Líneas de Explotación No Electrificadas Vía Simple (km)]]</f>
        <v>340.85500000000002</v>
      </c>
      <c r="K311" s="10">
        <v>0</v>
      </c>
      <c r="L311" s="10">
        <f>+Roc_InfraMR[[#This Row],[A.02.2 -  Longitud de Líneas de Explotación Electrificadas Vía Doble o Múltiple (km)]]*2</f>
        <v>255.2</v>
      </c>
      <c r="M311" s="10">
        <v>0</v>
      </c>
      <c r="N311" s="192">
        <f>+Roc_InfraMR[[#This Row],[A.03.1 -  Longitud de Vías de Explotación No Electrificadas Troncales y Ramales (vía principal) (km)]]+Roc_InfraMR[[#This Row],[A.04.1 -  Longitud de Vías de Explotación Electrificadas Troncales y Ramales (vía principal) (km)]]</f>
        <v>596.05500000000006</v>
      </c>
      <c r="O311" s="192">
        <f>+Roc_InfraMR[[#This Row],[Total Vías (excluido Auxiliares)]]</f>
        <v>596.05500000000006</v>
      </c>
      <c r="P311" s="1">
        <v>69</v>
      </c>
      <c r="Q311" s="1">
        <v>5</v>
      </c>
      <c r="R311" s="1">
        <v>3</v>
      </c>
      <c r="S311" s="194">
        <f t="shared" si="35"/>
        <v>77</v>
      </c>
      <c r="T311" s="194">
        <v>77</v>
      </c>
      <c r="U311" s="1">
        <v>60</v>
      </c>
      <c r="V311" s="1">
        <v>68</v>
      </c>
      <c r="W311" s="1">
        <v>10</v>
      </c>
      <c r="X311" s="1">
        <v>23</v>
      </c>
      <c r="Y311" s="1">
        <v>0</v>
      </c>
      <c r="Z311" s="196">
        <f t="shared" si="36"/>
        <v>161</v>
      </c>
      <c r="AA311" s="1">
        <v>62</v>
      </c>
      <c r="AB311" s="1">
        <v>26</v>
      </c>
      <c r="AC311" s="1">
        <v>161</v>
      </c>
      <c r="AD311" s="196">
        <f t="shared" si="37"/>
        <v>249</v>
      </c>
      <c r="AE311" s="1">
        <v>23</v>
      </c>
      <c r="AF311" s="1">
        <v>29</v>
      </c>
      <c r="AG311" s="1">
        <v>132</v>
      </c>
      <c r="AH311" s="196">
        <f t="shared" si="38"/>
        <v>184</v>
      </c>
      <c r="AI311" s="10">
        <v>60.414999999999999</v>
      </c>
      <c r="AJ311" s="10">
        <v>0</v>
      </c>
      <c r="AK311" s="10">
        <v>166.46899999999999</v>
      </c>
      <c r="AL311" s="222">
        <f t="shared" si="39"/>
        <v>226.88399999999999</v>
      </c>
      <c r="AM311" s="1">
        <v>3</v>
      </c>
      <c r="AN311" s="1">
        <v>8</v>
      </c>
      <c r="AO311" s="1">
        <v>29</v>
      </c>
      <c r="AP311" s="200">
        <f t="shared" si="40"/>
        <v>40</v>
      </c>
      <c r="AQ311" s="1">
        <v>272</v>
      </c>
      <c r="AR311" s="1">
        <v>136</v>
      </c>
      <c r="AS311" s="1">
        <v>72</v>
      </c>
      <c r="AT311" s="200">
        <f>+Roc_InfraMR[[#This Row],[B.02.3 - Parque de Coches Eléctricos Motrices Tipo R]]+Roc_InfraMR[[#This Row],[B.02.2 - Parque de Coches Eléctricos Motrices Remolcados Tipo R]]+Roc_InfraMR[[#This Row],[B.02.1 - Parque de Coches Eléctricos Motrices]]</f>
        <v>480</v>
      </c>
      <c r="AU311" s="1">
        <v>0</v>
      </c>
      <c r="AV311" s="1">
        <v>0</v>
      </c>
      <c r="AW311" s="1">
        <v>0</v>
      </c>
      <c r="AX311" s="200">
        <f>+SUM(Roc_InfraMR[[#This Row],[B.03.1 - Parque de Coches Motores Motrices Remolcados]:[B.03.3 - Parque de Coches Motores Motrices Cabina]])</f>
        <v>0</v>
      </c>
      <c r="AY311" s="1">
        <v>158</v>
      </c>
      <c r="AZ311" s="1">
        <v>52</v>
      </c>
      <c r="BA311" s="1">
        <v>15</v>
      </c>
      <c r="BB311" s="1">
        <v>0</v>
      </c>
      <c r="BC311" s="200">
        <f>SUM(AY311:BB311)</f>
        <v>225</v>
      </c>
      <c r="BD311" s="356">
        <v>102</v>
      </c>
      <c r="BE311" s="1">
        <v>0</v>
      </c>
      <c r="BF311" s="1">
        <v>20</v>
      </c>
      <c r="BG311" s="235">
        <v>1676</v>
      </c>
      <c r="BH311" s="1" t="s">
        <v>252</v>
      </c>
    </row>
    <row r="312" spans="1:60">
      <c r="A312" s="1">
        <v>2018</v>
      </c>
      <c r="B312" s="1" t="s">
        <v>71</v>
      </c>
      <c r="C312" s="10">
        <v>84.215000000000003</v>
      </c>
      <c r="D312" s="10">
        <v>145.27000000000001</v>
      </c>
      <c r="E312" s="10">
        <v>0</v>
      </c>
      <c r="F312" s="10">
        <v>127.6</v>
      </c>
      <c r="G312" s="192">
        <f t="shared" si="34"/>
        <v>357.08500000000004</v>
      </c>
      <c r="H312" s="192">
        <f>+Roc_InfraMR[[#This Row],[Total Líneas de Explotación ]]</f>
        <v>357.08500000000004</v>
      </c>
      <c r="I312" s="192">
        <v>449.77300000000002</v>
      </c>
      <c r="J312" s="10">
        <f>+Roc_InfraMR[[#This Row],[A.01.2 -  Longitud de Líneas de Explotación No Electrificadas Vía Doble o Múltiple (km)]]*2+Roc_InfraMR[[#This Row],[A.01.1 -  Longitud de Líneas de Explotación No Electrificadas Vía Simple (km)]]</f>
        <v>374.755</v>
      </c>
      <c r="K312" s="10">
        <v>0</v>
      </c>
      <c r="L312" s="10">
        <f>+Roc_InfraMR[[#This Row],[A.02.2 -  Longitud de Líneas de Explotación Electrificadas Vía Doble o Múltiple (km)]]*2</f>
        <v>255.2</v>
      </c>
      <c r="M312" s="10">
        <v>0</v>
      </c>
      <c r="N312" s="192">
        <f>+Roc_InfraMR[[#This Row],[A.03.1 -  Longitud de Vías de Explotación No Electrificadas Troncales y Ramales (vía principal) (km)]]+Roc_InfraMR[[#This Row],[A.04.1 -  Longitud de Vías de Explotación Electrificadas Troncales y Ramales (vía principal) (km)]]</f>
        <v>629.95499999999993</v>
      </c>
      <c r="O312" s="192">
        <f>+Roc_InfraMR[[#This Row],[Total Vías (excluido Auxiliares)]]</f>
        <v>629.95499999999993</v>
      </c>
      <c r="P312" s="1">
        <v>70</v>
      </c>
      <c r="Q312" s="1">
        <v>5</v>
      </c>
      <c r="R312" s="1">
        <v>3</v>
      </c>
      <c r="S312" s="194">
        <f t="shared" si="35"/>
        <v>78</v>
      </c>
      <c r="T312" s="194">
        <v>78</v>
      </c>
      <c r="U312" s="1">
        <v>60</v>
      </c>
      <c r="V312" s="1">
        <v>68</v>
      </c>
      <c r="W312" s="1">
        <v>10</v>
      </c>
      <c r="X312" s="1">
        <v>23</v>
      </c>
      <c r="Y312" s="1">
        <v>0</v>
      </c>
      <c r="Z312" s="196">
        <f t="shared" si="36"/>
        <v>161</v>
      </c>
      <c r="AA312" s="1">
        <v>62</v>
      </c>
      <c r="AB312" s="1">
        <v>26</v>
      </c>
      <c r="AC312" s="1">
        <v>161</v>
      </c>
      <c r="AD312" s="196">
        <f t="shared" si="37"/>
        <v>249</v>
      </c>
      <c r="AE312" s="1">
        <v>23</v>
      </c>
      <c r="AF312" s="1">
        <v>29</v>
      </c>
      <c r="AG312" s="1">
        <v>132</v>
      </c>
      <c r="AH312" s="196">
        <f t="shared" si="38"/>
        <v>184</v>
      </c>
      <c r="AI312" s="10">
        <v>60.414999999999999</v>
      </c>
      <c r="AJ312" s="10">
        <v>0</v>
      </c>
      <c r="AK312" s="10">
        <v>166.46899999999999</v>
      </c>
      <c r="AL312" s="222">
        <f t="shared" si="39"/>
        <v>226.88399999999999</v>
      </c>
      <c r="AM312" s="1">
        <v>3</v>
      </c>
      <c r="AN312" s="1">
        <v>8</v>
      </c>
      <c r="AO312" s="1">
        <v>29</v>
      </c>
      <c r="AP312" s="200">
        <f t="shared" si="40"/>
        <v>40</v>
      </c>
      <c r="AQ312" s="1">
        <v>272</v>
      </c>
      <c r="AR312" s="1">
        <v>136</v>
      </c>
      <c r="AS312" s="1">
        <v>72</v>
      </c>
      <c r="AT312" s="200">
        <f>+Roc_InfraMR[[#This Row],[B.02.3 - Parque de Coches Eléctricos Motrices Tipo R]]+Roc_InfraMR[[#This Row],[B.02.2 - Parque de Coches Eléctricos Motrices Remolcados Tipo R]]+Roc_InfraMR[[#This Row],[B.02.1 - Parque de Coches Eléctricos Motrices]]</f>
        <v>480</v>
      </c>
      <c r="AU312" s="1">
        <v>0</v>
      </c>
      <c r="AV312" s="1">
        <v>0</v>
      </c>
      <c r="AW312" s="1">
        <v>0</v>
      </c>
      <c r="AX312" s="200">
        <f>+SUM(Roc_InfraMR[[#This Row],[B.03.1 - Parque de Coches Motores Motrices Remolcados]:[B.03.3 - Parque de Coches Motores Motrices Cabina]])</f>
        <v>0</v>
      </c>
      <c r="AY312" s="1">
        <v>158</v>
      </c>
      <c r="AZ312" s="1">
        <v>52</v>
      </c>
      <c r="BA312" s="1">
        <v>15</v>
      </c>
      <c r="BB312" s="1">
        <v>0</v>
      </c>
      <c r="BC312" s="200">
        <f>SUM(AY312:BB312)</f>
        <v>225</v>
      </c>
      <c r="BD312" s="356">
        <v>102</v>
      </c>
      <c r="BE312" s="1">
        <v>0</v>
      </c>
      <c r="BF312" s="1">
        <v>20</v>
      </c>
      <c r="BG312" s="235">
        <v>1676</v>
      </c>
      <c r="BH312" s="1" t="s">
        <v>253</v>
      </c>
    </row>
    <row r="313" spans="1:60">
      <c r="A313" s="1">
        <v>2018</v>
      </c>
      <c r="B313" s="1" t="s">
        <v>72</v>
      </c>
      <c r="C313" s="10">
        <v>84.215000000000003</v>
      </c>
      <c r="D313" s="10">
        <v>145.27000000000001</v>
      </c>
      <c r="E313" s="10">
        <v>0</v>
      </c>
      <c r="F313" s="10">
        <v>127.6</v>
      </c>
      <c r="G313" s="192">
        <f t="shared" si="34"/>
        <v>357.08500000000004</v>
      </c>
      <c r="H313" s="192">
        <f>+Roc_InfraMR[[#This Row],[Total Líneas de Explotación ]]</f>
        <v>357.08500000000004</v>
      </c>
      <c r="I313" s="192">
        <v>449.77300000000002</v>
      </c>
      <c r="J313" s="10">
        <f>+Roc_InfraMR[[#This Row],[A.01.2 -  Longitud de Líneas de Explotación No Electrificadas Vía Doble o Múltiple (km)]]*2+Roc_InfraMR[[#This Row],[A.01.1 -  Longitud de Líneas de Explotación No Electrificadas Vía Simple (km)]]</f>
        <v>374.755</v>
      </c>
      <c r="K313" s="10">
        <v>0</v>
      </c>
      <c r="L313" s="10">
        <f>+Roc_InfraMR[[#This Row],[A.02.2 -  Longitud de Líneas de Explotación Electrificadas Vía Doble o Múltiple (km)]]*2</f>
        <v>255.2</v>
      </c>
      <c r="M313" s="10">
        <v>0</v>
      </c>
      <c r="N313" s="192">
        <f>+Roc_InfraMR[[#This Row],[A.03.1 -  Longitud de Vías de Explotación No Electrificadas Troncales y Ramales (vía principal) (km)]]+Roc_InfraMR[[#This Row],[A.04.1 -  Longitud de Vías de Explotación Electrificadas Troncales y Ramales (vía principal) (km)]]</f>
        <v>629.95499999999993</v>
      </c>
      <c r="O313" s="192">
        <f>+Roc_InfraMR[[#This Row],[Total Vías (excluido Auxiliares)]]</f>
        <v>629.95499999999993</v>
      </c>
      <c r="P313" s="1">
        <v>70</v>
      </c>
      <c r="Q313" s="1">
        <v>5</v>
      </c>
      <c r="R313" s="1">
        <v>3</v>
      </c>
      <c r="S313" s="194">
        <f t="shared" si="35"/>
        <v>78</v>
      </c>
      <c r="T313" s="194">
        <v>78</v>
      </c>
      <c r="U313" s="1">
        <v>60</v>
      </c>
      <c r="V313" s="1">
        <v>68</v>
      </c>
      <c r="W313" s="1">
        <v>10</v>
      </c>
      <c r="X313" s="1">
        <v>23</v>
      </c>
      <c r="Y313" s="1">
        <v>0</v>
      </c>
      <c r="Z313" s="196">
        <f t="shared" si="36"/>
        <v>161</v>
      </c>
      <c r="AA313" s="1">
        <v>62</v>
      </c>
      <c r="AB313" s="1">
        <v>26</v>
      </c>
      <c r="AC313" s="1">
        <v>161</v>
      </c>
      <c r="AD313" s="196">
        <f t="shared" si="37"/>
        <v>249</v>
      </c>
      <c r="AE313" s="1">
        <v>23</v>
      </c>
      <c r="AF313" s="1">
        <v>29</v>
      </c>
      <c r="AG313" s="1">
        <v>132</v>
      </c>
      <c r="AH313" s="196">
        <f t="shared" si="38"/>
        <v>184</v>
      </c>
      <c r="AI313" s="10">
        <v>60.414999999999999</v>
      </c>
      <c r="AJ313" s="10">
        <v>0</v>
      </c>
      <c r="AK313" s="10">
        <v>166.46899999999999</v>
      </c>
      <c r="AL313" s="222">
        <f t="shared" si="39"/>
        <v>226.88399999999999</v>
      </c>
      <c r="AM313" s="1">
        <v>3</v>
      </c>
      <c r="AN313" s="1">
        <v>8</v>
      </c>
      <c r="AO313" s="1">
        <v>29</v>
      </c>
      <c r="AP313" s="200">
        <f t="shared" si="40"/>
        <v>40</v>
      </c>
      <c r="AQ313" s="1">
        <v>272</v>
      </c>
      <c r="AR313" s="1">
        <v>136</v>
      </c>
      <c r="AS313" s="1">
        <v>72</v>
      </c>
      <c r="AT313" s="200">
        <f>+Roc_InfraMR[[#This Row],[B.02.3 - Parque de Coches Eléctricos Motrices Tipo R]]+Roc_InfraMR[[#This Row],[B.02.2 - Parque de Coches Eléctricos Motrices Remolcados Tipo R]]+Roc_InfraMR[[#This Row],[B.02.1 - Parque de Coches Eléctricos Motrices]]</f>
        <v>480</v>
      </c>
      <c r="AU313" s="1">
        <v>0</v>
      </c>
      <c r="AV313" s="1">
        <v>0</v>
      </c>
      <c r="AW313" s="1">
        <v>0</v>
      </c>
      <c r="AX313" s="200">
        <f>+SUM(Roc_InfraMR[[#This Row],[B.03.1 - Parque de Coches Motores Motrices Remolcados]:[B.03.3 - Parque de Coches Motores Motrices Cabina]])</f>
        <v>0</v>
      </c>
      <c r="AY313" s="1">
        <v>158</v>
      </c>
      <c r="AZ313" s="1">
        <v>52</v>
      </c>
      <c r="BA313" s="1">
        <v>15</v>
      </c>
      <c r="BB313" s="1">
        <v>0</v>
      </c>
      <c r="BC313" s="200">
        <f>SUM(AY313:BB313)</f>
        <v>225</v>
      </c>
      <c r="BD313" s="356">
        <v>102</v>
      </c>
      <c r="BE313" s="1">
        <v>0</v>
      </c>
      <c r="BF313" s="1">
        <v>20</v>
      </c>
      <c r="BG313" s="235">
        <v>1676</v>
      </c>
    </row>
    <row r="314" spans="1:60">
      <c r="A314" s="1">
        <v>2019</v>
      </c>
      <c r="B314" s="1" t="s">
        <v>61</v>
      </c>
      <c r="C314" s="10">
        <v>84.215000000000003</v>
      </c>
      <c r="D314" s="10">
        <v>145.27000000000001</v>
      </c>
      <c r="E314" s="10">
        <v>0</v>
      </c>
      <c r="F314" s="10">
        <v>127.6</v>
      </c>
      <c r="G314" s="192">
        <f t="shared" si="34"/>
        <v>357.08500000000004</v>
      </c>
      <c r="H314" s="192">
        <f>+Roc_InfraMR[[#This Row],[Total Líneas de Explotación ]]</f>
        <v>357.08500000000004</v>
      </c>
      <c r="I314" s="192">
        <v>449.77300000000002</v>
      </c>
      <c r="J314" s="10">
        <f>+Roc_InfraMR[[#This Row],[A.01.2 -  Longitud de Líneas de Explotación No Electrificadas Vía Doble o Múltiple (km)]]*2+Roc_InfraMR[[#This Row],[A.01.1 -  Longitud de Líneas de Explotación No Electrificadas Vía Simple (km)]]</f>
        <v>374.755</v>
      </c>
      <c r="K314" s="10">
        <v>0</v>
      </c>
      <c r="L314" s="10">
        <f>+Roc_InfraMR[[#This Row],[A.02.2 -  Longitud de Líneas de Explotación Electrificadas Vía Doble o Múltiple (km)]]*2</f>
        <v>255.2</v>
      </c>
      <c r="M314" s="10">
        <v>0</v>
      </c>
      <c r="N314" s="192">
        <f>+Roc_InfraMR[[#This Row],[A.03.1 -  Longitud de Vías de Explotación No Electrificadas Troncales y Ramales (vía principal) (km)]]+Roc_InfraMR[[#This Row],[A.04.1 -  Longitud de Vías de Explotación Electrificadas Troncales y Ramales (vía principal) (km)]]</f>
        <v>629.95499999999993</v>
      </c>
      <c r="O314" s="192">
        <f>+Roc_InfraMR[[#This Row],[Total Vías (excluido Auxiliares)]]</f>
        <v>629.95499999999993</v>
      </c>
      <c r="P314" s="1">
        <v>70</v>
      </c>
      <c r="Q314" s="1">
        <v>5</v>
      </c>
      <c r="R314" s="1">
        <v>3</v>
      </c>
      <c r="S314" s="194">
        <f t="shared" si="35"/>
        <v>78</v>
      </c>
      <c r="T314" s="194">
        <v>78</v>
      </c>
      <c r="U314" s="1">
        <v>60</v>
      </c>
      <c r="V314" s="1">
        <v>68</v>
      </c>
      <c r="W314" s="1">
        <v>10</v>
      </c>
      <c r="X314" s="1">
        <v>23</v>
      </c>
      <c r="Y314" s="1">
        <v>0</v>
      </c>
      <c r="Z314" s="196">
        <f t="shared" si="36"/>
        <v>161</v>
      </c>
      <c r="AA314" s="1">
        <v>62</v>
      </c>
      <c r="AB314" s="1">
        <v>26</v>
      </c>
      <c r="AC314" s="1">
        <v>161</v>
      </c>
      <c r="AD314" s="196">
        <f t="shared" si="37"/>
        <v>249</v>
      </c>
      <c r="AE314" s="1">
        <v>23</v>
      </c>
      <c r="AF314" s="1">
        <v>29</v>
      </c>
      <c r="AG314" s="1">
        <v>132</v>
      </c>
      <c r="AH314" s="196">
        <f t="shared" si="38"/>
        <v>184</v>
      </c>
      <c r="AI314" s="10">
        <v>60.414999999999999</v>
      </c>
      <c r="AJ314" s="10">
        <v>0</v>
      </c>
      <c r="AK314" s="10">
        <v>166.46899999999999</v>
      </c>
      <c r="AL314" s="222">
        <f t="shared" si="39"/>
        <v>226.88399999999999</v>
      </c>
      <c r="AM314" s="1">
        <v>3</v>
      </c>
      <c r="AN314" s="1">
        <v>8</v>
      </c>
      <c r="AO314" s="1">
        <v>29</v>
      </c>
      <c r="AP314" s="200">
        <f t="shared" si="40"/>
        <v>40</v>
      </c>
      <c r="AQ314" s="1">
        <v>272</v>
      </c>
      <c r="AR314" s="1">
        <v>136</v>
      </c>
      <c r="AS314" s="1">
        <v>72</v>
      </c>
      <c r="AT314" s="200">
        <f>+Roc_InfraMR[[#This Row],[B.02.3 - Parque de Coches Eléctricos Motrices Tipo R]]+Roc_InfraMR[[#This Row],[B.02.2 - Parque de Coches Eléctricos Motrices Remolcados Tipo R]]+Roc_InfraMR[[#This Row],[B.02.1 - Parque de Coches Eléctricos Motrices]]</f>
        <v>480</v>
      </c>
      <c r="AU314" s="1">
        <v>0</v>
      </c>
      <c r="AV314" s="1">
        <v>0</v>
      </c>
      <c r="AW314" s="1">
        <v>0</v>
      </c>
      <c r="AX314" s="200">
        <f>+SUM(Roc_InfraMR[[#This Row],[B.03.1 - Parque de Coches Motores Motrices Remolcados]:[B.03.3 - Parque de Coches Motores Motrices Cabina]])</f>
        <v>0</v>
      </c>
      <c r="AY314" s="1">
        <v>158</v>
      </c>
      <c r="AZ314" s="1">
        <v>52</v>
      </c>
      <c r="BA314" s="1">
        <v>15</v>
      </c>
      <c r="BB314" s="1">
        <v>0</v>
      </c>
      <c r="BC314" s="200">
        <f>SUM(AY314:BB314)</f>
        <v>225</v>
      </c>
      <c r="BD314" s="356">
        <v>102</v>
      </c>
      <c r="BE314" s="1">
        <v>0</v>
      </c>
      <c r="BF314" s="1">
        <v>20</v>
      </c>
      <c r="BG314" s="235">
        <v>1676</v>
      </c>
    </row>
    <row r="315" spans="1:60">
      <c r="A315" s="1">
        <v>2019</v>
      </c>
      <c r="B315" s="1" t="s">
        <v>62</v>
      </c>
      <c r="C315" s="10">
        <v>84.215000000000003</v>
      </c>
      <c r="D315" s="10">
        <v>145.27000000000001</v>
      </c>
      <c r="E315" s="10">
        <v>0</v>
      </c>
      <c r="F315" s="10">
        <v>127.6</v>
      </c>
      <c r="G315" s="192">
        <f t="shared" si="34"/>
        <v>357.08500000000004</v>
      </c>
      <c r="H315" s="192">
        <f>+Roc_InfraMR[[#This Row],[Total Líneas de Explotación ]]</f>
        <v>357.08500000000004</v>
      </c>
      <c r="I315" s="192">
        <v>449.77300000000002</v>
      </c>
      <c r="J315" s="10">
        <f>+Roc_InfraMR[[#This Row],[A.01.2 -  Longitud de Líneas de Explotación No Electrificadas Vía Doble o Múltiple (km)]]*2+Roc_InfraMR[[#This Row],[A.01.1 -  Longitud de Líneas de Explotación No Electrificadas Vía Simple (km)]]</f>
        <v>374.755</v>
      </c>
      <c r="K315" s="10">
        <v>0</v>
      </c>
      <c r="L315" s="10">
        <f>+Roc_InfraMR[[#This Row],[A.02.2 -  Longitud de Líneas de Explotación Electrificadas Vía Doble o Múltiple (km)]]*2</f>
        <v>255.2</v>
      </c>
      <c r="M315" s="10">
        <v>0</v>
      </c>
      <c r="N315" s="192">
        <f>+Roc_InfraMR[[#This Row],[A.03.1 -  Longitud de Vías de Explotación No Electrificadas Troncales y Ramales (vía principal) (km)]]+Roc_InfraMR[[#This Row],[A.04.1 -  Longitud de Vías de Explotación Electrificadas Troncales y Ramales (vía principal) (km)]]</f>
        <v>629.95499999999993</v>
      </c>
      <c r="O315" s="192">
        <f>+Roc_InfraMR[[#This Row],[Total Vías (excluido Auxiliares)]]</f>
        <v>629.95499999999993</v>
      </c>
      <c r="P315" s="1">
        <v>70</v>
      </c>
      <c r="Q315" s="1">
        <v>5</v>
      </c>
      <c r="R315" s="1">
        <v>3</v>
      </c>
      <c r="S315" s="194">
        <f t="shared" si="35"/>
        <v>78</v>
      </c>
      <c r="T315" s="194">
        <v>78</v>
      </c>
      <c r="U315" s="1">
        <v>60</v>
      </c>
      <c r="V315" s="1">
        <v>68</v>
      </c>
      <c r="W315" s="1">
        <v>10</v>
      </c>
      <c r="X315" s="1">
        <v>23</v>
      </c>
      <c r="Y315" s="1">
        <v>0</v>
      </c>
      <c r="Z315" s="196">
        <f t="shared" si="36"/>
        <v>161</v>
      </c>
      <c r="AA315" s="1">
        <v>62</v>
      </c>
      <c r="AB315" s="1">
        <v>26</v>
      </c>
      <c r="AC315" s="1">
        <v>161</v>
      </c>
      <c r="AD315" s="196">
        <f t="shared" si="37"/>
        <v>249</v>
      </c>
      <c r="AE315" s="1">
        <v>23</v>
      </c>
      <c r="AF315" s="1">
        <v>29</v>
      </c>
      <c r="AG315" s="1">
        <v>132</v>
      </c>
      <c r="AH315" s="196">
        <f t="shared" si="38"/>
        <v>184</v>
      </c>
      <c r="AI315" s="10">
        <v>60.414999999999999</v>
      </c>
      <c r="AJ315" s="10">
        <v>0</v>
      </c>
      <c r="AK315" s="10">
        <v>166.46899999999999</v>
      </c>
      <c r="AL315" s="222">
        <f t="shared" si="39"/>
        <v>226.88399999999999</v>
      </c>
      <c r="AM315" s="1">
        <v>3</v>
      </c>
      <c r="AN315" s="1">
        <v>8</v>
      </c>
      <c r="AO315" s="1">
        <v>29</v>
      </c>
      <c r="AP315" s="200">
        <f t="shared" si="40"/>
        <v>40</v>
      </c>
      <c r="AQ315" s="1">
        <v>272</v>
      </c>
      <c r="AR315" s="1">
        <v>136</v>
      </c>
      <c r="AS315" s="1">
        <v>72</v>
      </c>
      <c r="AT315" s="200">
        <f>+Roc_InfraMR[[#This Row],[B.02.3 - Parque de Coches Eléctricos Motrices Tipo R]]+Roc_InfraMR[[#This Row],[B.02.2 - Parque de Coches Eléctricos Motrices Remolcados Tipo R]]+Roc_InfraMR[[#This Row],[B.02.1 - Parque de Coches Eléctricos Motrices]]</f>
        <v>480</v>
      </c>
      <c r="AU315" s="1">
        <v>0</v>
      </c>
      <c r="AV315" s="1">
        <v>0</v>
      </c>
      <c r="AW315" s="1">
        <v>0</v>
      </c>
      <c r="AX315" s="200">
        <f>+SUM(Roc_InfraMR[[#This Row],[B.03.1 - Parque de Coches Motores Motrices Remolcados]:[B.03.3 - Parque de Coches Motores Motrices Cabina]])</f>
        <v>0</v>
      </c>
      <c r="AY315" s="1">
        <v>158</v>
      </c>
      <c r="AZ315" s="1">
        <v>52</v>
      </c>
      <c r="BA315" s="1">
        <v>15</v>
      </c>
      <c r="BB315" s="1">
        <v>0</v>
      </c>
      <c r="BC315" s="200">
        <f>SUM(AY315:BB315)</f>
        <v>225</v>
      </c>
      <c r="BD315" s="356">
        <v>102</v>
      </c>
      <c r="BE315" s="1">
        <v>0</v>
      </c>
      <c r="BF315" s="1">
        <v>20</v>
      </c>
      <c r="BG315" s="235">
        <v>1676</v>
      </c>
    </row>
    <row r="316" spans="1:60">
      <c r="A316" s="1">
        <v>2019</v>
      </c>
      <c r="B316" s="1" t="s">
        <v>63</v>
      </c>
      <c r="C316" s="10">
        <v>84.215000000000003</v>
      </c>
      <c r="D316" s="10">
        <v>145.27000000000001</v>
      </c>
      <c r="E316" s="10">
        <v>0</v>
      </c>
      <c r="F316" s="10">
        <v>127.6</v>
      </c>
      <c r="G316" s="192">
        <f t="shared" si="34"/>
        <v>357.08500000000004</v>
      </c>
      <c r="H316" s="192">
        <f>+Roc_InfraMR[[#This Row],[Total Líneas de Explotación ]]</f>
        <v>357.08500000000004</v>
      </c>
      <c r="I316" s="192">
        <v>449.77300000000002</v>
      </c>
      <c r="J316" s="10">
        <f>+Roc_InfraMR[[#This Row],[A.01.2 -  Longitud de Líneas de Explotación No Electrificadas Vía Doble o Múltiple (km)]]*2+Roc_InfraMR[[#This Row],[A.01.1 -  Longitud de Líneas de Explotación No Electrificadas Vía Simple (km)]]</f>
        <v>374.755</v>
      </c>
      <c r="K316" s="10">
        <v>0</v>
      </c>
      <c r="L316" s="10">
        <f>+Roc_InfraMR[[#This Row],[A.02.2 -  Longitud de Líneas de Explotación Electrificadas Vía Doble o Múltiple (km)]]*2</f>
        <v>255.2</v>
      </c>
      <c r="M316" s="10">
        <v>0</v>
      </c>
      <c r="N316" s="192">
        <f>+Roc_InfraMR[[#This Row],[A.03.1 -  Longitud de Vías de Explotación No Electrificadas Troncales y Ramales (vía principal) (km)]]+Roc_InfraMR[[#This Row],[A.04.1 -  Longitud de Vías de Explotación Electrificadas Troncales y Ramales (vía principal) (km)]]</f>
        <v>629.95499999999993</v>
      </c>
      <c r="O316" s="192">
        <f>+Roc_InfraMR[[#This Row],[Total Vías (excluido Auxiliares)]]</f>
        <v>629.95499999999993</v>
      </c>
      <c r="P316" s="1">
        <v>70</v>
      </c>
      <c r="Q316" s="1">
        <v>5</v>
      </c>
      <c r="R316" s="1">
        <v>3</v>
      </c>
      <c r="S316" s="194">
        <f t="shared" si="35"/>
        <v>78</v>
      </c>
      <c r="T316" s="194">
        <v>78</v>
      </c>
      <c r="U316" s="1">
        <v>60</v>
      </c>
      <c r="V316" s="1">
        <v>68</v>
      </c>
      <c r="W316" s="1">
        <v>10</v>
      </c>
      <c r="X316" s="1">
        <v>23</v>
      </c>
      <c r="Y316" s="1">
        <v>0</v>
      </c>
      <c r="Z316" s="196">
        <f t="shared" si="36"/>
        <v>161</v>
      </c>
      <c r="AA316" s="1">
        <v>62</v>
      </c>
      <c r="AB316" s="1">
        <v>26</v>
      </c>
      <c r="AC316" s="1">
        <v>161</v>
      </c>
      <c r="AD316" s="196">
        <f t="shared" si="37"/>
        <v>249</v>
      </c>
      <c r="AE316" s="1">
        <v>23</v>
      </c>
      <c r="AF316" s="1">
        <v>29</v>
      </c>
      <c r="AG316" s="1">
        <v>132</v>
      </c>
      <c r="AH316" s="196">
        <f t="shared" si="38"/>
        <v>184</v>
      </c>
      <c r="AI316" s="10">
        <v>60.414999999999999</v>
      </c>
      <c r="AJ316" s="10">
        <v>0</v>
      </c>
      <c r="AK316" s="10">
        <v>166.46899999999999</v>
      </c>
      <c r="AL316" s="222">
        <f t="shared" si="39"/>
        <v>226.88399999999999</v>
      </c>
      <c r="AM316" s="1">
        <v>3</v>
      </c>
      <c r="AN316" s="1">
        <v>8</v>
      </c>
      <c r="AO316" s="1">
        <v>29</v>
      </c>
      <c r="AP316" s="200">
        <f t="shared" si="40"/>
        <v>40</v>
      </c>
      <c r="AQ316" s="1">
        <v>272</v>
      </c>
      <c r="AR316" s="1">
        <v>136</v>
      </c>
      <c r="AS316" s="1">
        <v>72</v>
      </c>
      <c r="AT316" s="200">
        <f>+Roc_InfraMR[[#This Row],[B.02.3 - Parque de Coches Eléctricos Motrices Tipo R]]+Roc_InfraMR[[#This Row],[B.02.2 - Parque de Coches Eléctricos Motrices Remolcados Tipo R]]+Roc_InfraMR[[#This Row],[B.02.1 - Parque de Coches Eléctricos Motrices]]</f>
        <v>480</v>
      </c>
      <c r="AU316" s="1">
        <v>0</v>
      </c>
      <c r="AV316" s="1">
        <v>0</v>
      </c>
      <c r="AW316" s="1">
        <v>0</v>
      </c>
      <c r="AX316" s="200">
        <f>+SUM(Roc_InfraMR[[#This Row],[B.03.1 - Parque de Coches Motores Motrices Remolcados]:[B.03.3 - Parque de Coches Motores Motrices Cabina]])</f>
        <v>0</v>
      </c>
      <c r="AY316" s="1">
        <v>158</v>
      </c>
      <c r="AZ316" s="1">
        <v>52</v>
      </c>
      <c r="BA316" s="1">
        <v>15</v>
      </c>
      <c r="BB316" s="1">
        <v>0</v>
      </c>
      <c r="BC316" s="200">
        <f>SUM(AY316:BB316)</f>
        <v>225</v>
      </c>
      <c r="BD316" s="356">
        <v>102</v>
      </c>
      <c r="BE316" s="1">
        <v>0</v>
      </c>
      <c r="BF316" s="1">
        <v>20</v>
      </c>
      <c r="BG316" s="235">
        <v>1676</v>
      </c>
    </row>
    <row r="317" spans="1:60">
      <c r="A317" s="1">
        <v>2019</v>
      </c>
      <c r="B317" s="1" t="s">
        <v>64</v>
      </c>
      <c r="C317" s="10">
        <v>84.215000000000003</v>
      </c>
      <c r="D317" s="10">
        <v>145.27000000000001</v>
      </c>
      <c r="E317" s="10">
        <v>0</v>
      </c>
      <c r="F317" s="10">
        <v>127.6</v>
      </c>
      <c r="G317" s="192">
        <f t="shared" si="34"/>
        <v>357.08500000000004</v>
      </c>
      <c r="H317" s="192">
        <f>+Roc_InfraMR[[#This Row],[Total Líneas de Explotación ]]</f>
        <v>357.08500000000004</v>
      </c>
      <c r="I317" s="192">
        <v>449.77300000000002</v>
      </c>
      <c r="J317" s="10">
        <f>+Roc_InfraMR[[#This Row],[A.01.2 -  Longitud de Líneas de Explotación No Electrificadas Vía Doble o Múltiple (km)]]*2+Roc_InfraMR[[#This Row],[A.01.1 -  Longitud de Líneas de Explotación No Electrificadas Vía Simple (km)]]</f>
        <v>374.755</v>
      </c>
      <c r="K317" s="10">
        <v>0</v>
      </c>
      <c r="L317" s="10">
        <f>+Roc_InfraMR[[#This Row],[A.02.2 -  Longitud de Líneas de Explotación Electrificadas Vía Doble o Múltiple (km)]]*2</f>
        <v>255.2</v>
      </c>
      <c r="M317" s="10">
        <v>0</v>
      </c>
      <c r="N317" s="192">
        <f>+Roc_InfraMR[[#This Row],[A.03.1 -  Longitud de Vías de Explotación No Electrificadas Troncales y Ramales (vía principal) (km)]]+Roc_InfraMR[[#This Row],[A.04.1 -  Longitud de Vías de Explotación Electrificadas Troncales y Ramales (vía principal) (km)]]</f>
        <v>629.95499999999993</v>
      </c>
      <c r="O317" s="192">
        <f>+Roc_InfraMR[[#This Row],[Total Vías (excluido Auxiliares)]]</f>
        <v>629.95499999999993</v>
      </c>
      <c r="P317" s="1">
        <v>70</v>
      </c>
      <c r="Q317" s="1">
        <v>5</v>
      </c>
      <c r="R317" s="1">
        <v>3</v>
      </c>
      <c r="S317" s="194">
        <f t="shared" si="35"/>
        <v>78</v>
      </c>
      <c r="T317" s="194">
        <v>78</v>
      </c>
      <c r="U317" s="1">
        <v>60</v>
      </c>
      <c r="V317" s="1">
        <v>68</v>
      </c>
      <c r="W317" s="1">
        <v>10</v>
      </c>
      <c r="X317" s="1">
        <v>23</v>
      </c>
      <c r="Y317" s="1">
        <v>0</v>
      </c>
      <c r="Z317" s="196">
        <f t="shared" si="36"/>
        <v>161</v>
      </c>
      <c r="AA317" s="1">
        <v>62</v>
      </c>
      <c r="AB317" s="1">
        <v>26</v>
      </c>
      <c r="AC317" s="1">
        <v>161</v>
      </c>
      <c r="AD317" s="196">
        <f t="shared" si="37"/>
        <v>249</v>
      </c>
      <c r="AE317" s="1">
        <v>23</v>
      </c>
      <c r="AF317" s="1">
        <v>29</v>
      </c>
      <c r="AG317" s="1">
        <v>132</v>
      </c>
      <c r="AH317" s="196">
        <f t="shared" si="38"/>
        <v>184</v>
      </c>
      <c r="AI317" s="10">
        <v>60.414999999999999</v>
      </c>
      <c r="AJ317" s="10">
        <v>0</v>
      </c>
      <c r="AK317" s="10">
        <v>166.46899999999999</v>
      </c>
      <c r="AL317" s="222">
        <f t="shared" si="39"/>
        <v>226.88399999999999</v>
      </c>
      <c r="AM317" s="1">
        <v>3</v>
      </c>
      <c r="AN317" s="1">
        <v>8</v>
      </c>
      <c r="AO317" s="1">
        <v>29</v>
      </c>
      <c r="AP317" s="200">
        <f t="shared" si="40"/>
        <v>40</v>
      </c>
      <c r="AQ317" s="1">
        <v>272</v>
      </c>
      <c r="AR317" s="1">
        <v>136</v>
      </c>
      <c r="AS317" s="1">
        <v>72</v>
      </c>
      <c r="AT317" s="200">
        <f>+Roc_InfraMR[[#This Row],[B.02.3 - Parque de Coches Eléctricos Motrices Tipo R]]+Roc_InfraMR[[#This Row],[B.02.2 - Parque de Coches Eléctricos Motrices Remolcados Tipo R]]+Roc_InfraMR[[#This Row],[B.02.1 - Parque de Coches Eléctricos Motrices]]</f>
        <v>480</v>
      </c>
      <c r="AU317" s="1">
        <v>0</v>
      </c>
      <c r="AV317" s="1">
        <v>0</v>
      </c>
      <c r="AW317" s="1">
        <v>0</v>
      </c>
      <c r="AX317" s="200">
        <f>+SUM(Roc_InfraMR[[#This Row],[B.03.1 - Parque de Coches Motores Motrices Remolcados]:[B.03.3 - Parque de Coches Motores Motrices Cabina]])</f>
        <v>0</v>
      </c>
      <c r="AY317" s="1">
        <v>158</v>
      </c>
      <c r="AZ317" s="1">
        <v>52</v>
      </c>
      <c r="BA317" s="1">
        <v>15</v>
      </c>
      <c r="BB317" s="1">
        <v>0</v>
      </c>
      <c r="BC317" s="200">
        <f>SUM(AY317:BB317)</f>
        <v>225</v>
      </c>
      <c r="BD317" s="356">
        <v>102</v>
      </c>
      <c r="BE317" s="1">
        <v>0</v>
      </c>
      <c r="BF317" s="1">
        <v>20</v>
      </c>
      <c r="BG317" s="235">
        <v>1676</v>
      </c>
    </row>
    <row r="318" spans="1:60">
      <c r="A318" s="1">
        <v>2019</v>
      </c>
      <c r="B318" s="1" t="s">
        <v>65</v>
      </c>
      <c r="C318" s="10">
        <v>84.215000000000003</v>
      </c>
      <c r="D318" s="10">
        <v>145.27000000000001</v>
      </c>
      <c r="E318" s="10">
        <v>0</v>
      </c>
      <c r="F318" s="10">
        <v>127.6</v>
      </c>
      <c r="G318" s="192">
        <f t="shared" si="34"/>
        <v>357.08500000000004</v>
      </c>
      <c r="H318" s="192">
        <f>+Roc_InfraMR[[#This Row],[Total Líneas de Explotación ]]</f>
        <v>357.08500000000004</v>
      </c>
      <c r="I318" s="192">
        <v>449.77300000000002</v>
      </c>
      <c r="J318" s="10">
        <f>+Roc_InfraMR[[#This Row],[A.01.2 -  Longitud de Líneas de Explotación No Electrificadas Vía Doble o Múltiple (km)]]*2+Roc_InfraMR[[#This Row],[A.01.1 -  Longitud de Líneas de Explotación No Electrificadas Vía Simple (km)]]</f>
        <v>374.755</v>
      </c>
      <c r="K318" s="10">
        <v>0</v>
      </c>
      <c r="L318" s="10">
        <f>+Roc_InfraMR[[#This Row],[A.02.2 -  Longitud de Líneas de Explotación Electrificadas Vía Doble o Múltiple (km)]]*2</f>
        <v>255.2</v>
      </c>
      <c r="M318" s="10">
        <v>0</v>
      </c>
      <c r="N318" s="192">
        <f>+Roc_InfraMR[[#This Row],[A.03.1 -  Longitud de Vías de Explotación No Electrificadas Troncales y Ramales (vía principal) (km)]]+Roc_InfraMR[[#This Row],[A.04.1 -  Longitud de Vías de Explotación Electrificadas Troncales y Ramales (vía principal) (km)]]</f>
        <v>629.95499999999993</v>
      </c>
      <c r="O318" s="192">
        <f>+Roc_InfraMR[[#This Row],[Total Vías (excluido Auxiliares)]]</f>
        <v>629.95499999999993</v>
      </c>
      <c r="P318" s="1">
        <v>70</v>
      </c>
      <c r="Q318" s="1">
        <v>5</v>
      </c>
      <c r="R318" s="1">
        <v>3</v>
      </c>
      <c r="S318" s="194">
        <f t="shared" si="35"/>
        <v>78</v>
      </c>
      <c r="T318" s="194">
        <v>78</v>
      </c>
      <c r="U318" s="1">
        <v>60</v>
      </c>
      <c r="V318" s="1">
        <v>68</v>
      </c>
      <c r="W318" s="1">
        <v>10</v>
      </c>
      <c r="X318" s="1">
        <v>23</v>
      </c>
      <c r="Y318" s="1">
        <v>0</v>
      </c>
      <c r="Z318" s="196">
        <f t="shared" si="36"/>
        <v>161</v>
      </c>
      <c r="AA318" s="1">
        <v>62</v>
      </c>
      <c r="AB318" s="1">
        <v>26</v>
      </c>
      <c r="AC318" s="1">
        <v>161</v>
      </c>
      <c r="AD318" s="196">
        <f t="shared" si="37"/>
        <v>249</v>
      </c>
      <c r="AE318" s="1">
        <v>23</v>
      </c>
      <c r="AF318" s="1">
        <v>29</v>
      </c>
      <c r="AG318" s="1">
        <v>132</v>
      </c>
      <c r="AH318" s="196">
        <f t="shared" si="38"/>
        <v>184</v>
      </c>
      <c r="AI318" s="10">
        <v>60.414999999999999</v>
      </c>
      <c r="AJ318" s="10">
        <v>0</v>
      </c>
      <c r="AK318" s="10">
        <v>166.46899999999999</v>
      </c>
      <c r="AL318" s="222">
        <f t="shared" si="39"/>
        <v>226.88399999999999</v>
      </c>
      <c r="AM318" s="1">
        <v>3</v>
      </c>
      <c r="AN318" s="1">
        <v>8</v>
      </c>
      <c r="AO318" s="1">
        <v>29</v>
      </c>
      <c r="AP318" s="200">
        <f t="shared" si="40"/>
        <v>40</v>
      </c>
      <c r="AQ318" s="1">
        <v>272</v>
      </c>
      <c r="AR318" s="1">
        <v>136</v>
      </c>
      <c r="AS318" s="1">
        <v>72</v>
      </c>
      <c r="AT318" s="200">
        <f>+Roc_InfraMR[[#This Row],[B.02.3 - Parque de Coches Eléctricos Motrices Tipo R]]+Roc_InfraMR[[#This Row],[B.02.2 - Parque de Coches Eléctricos Motrices Remolcados Tipo R]]+Roc_InfraMR[[#This Row],[B.02.1 - Parque de Coches Eléctricos Motrices]]</f>
        <v>480</v>
      </c>
      <c r="AU318" s="1">
        <v>0</v>
      </c>
      <c r="AV318" s="1">
        <v>0</v>
      </c>
      <c r="AW318" s="1">
        <v>0</v>
      </c>
      <c r="AX318" s="200">
        <f>+SUM(Roc_InfraMR[[#This Row],[B.03.1 - Parque de Coches Motores Motrices Remolcados]:[B.03.3 - Parque de Coches Motores Motrices Cabina]])</f>
        <v>0</v>
      </c>
      <c r="AY318" s="1">
        <v>158</v>
      </c>
      <c r="AZ318" s="1">
        <v>52</v>
      </c>
      <c r="BA318" s="1">
        <v>15</v>
      </c>
      <c r="BB318" s="1">
        <v>0</v>
      </c>
      <c r="BC318" s="200">
        <f>SUM(AY318:BB318)</f>
        <v>225</v>
      </c>
      <c r="BD318" s="356">
        <v>102</v>
      </c>
      <c r="BE318" s="1">
        <v>0</v>
      </c>
      <c r="BF318" s="1">
        <v>20</v>
      </c>
      <c r="BG318" s="235">
        <v>1676</v>
      </c>
    </row>
    <row r="319" spans="1:60">
      <c r="A319" s="1">
        <v>2019</v>
      </c>
      <c r="B319" s="1" t="s">
        <v>66</v>
      </c>
      <c r="C319" s="10">
        <v>84.215000000000003</v>
      </c>
      <c r="D319" s="10">
        <v>145.27000000000001</v>
      </c>
      <c r="E319" s="10">
        <v>0</v>
      </c>
      <c r="F319" s="10">
        <v>127.6</v>
      </c>
      <c r="G319" s="192">
        <f t="shared" si="34"/>
        <v>357.08500000000004</v>
      </c>
      <c r="H319" s="192">
        <f>+Roc_InfraMR[[#This Row],[Total Líneas de Explotación ]]</f>
        <v>357.08500000000004</v>
      </c>
      <c r="I319" s="192">
        <v>449.77300000000002</v>
      </c>
      <c r="J319" s="10">
        <f>+Roc_InfraMR[[#This Row],[A.01.2 -  Longitud de Líneas de Explotación No Electrificadas Vía Doble o Múltiple (km)]]*2+Roc_InfraMR[[#This Row],[A.01.1 -  Longitud de Líneas de Explotación No Electrificadas Vía Simple (km)]]</f>
        <v>374.755</v>
      </c>
      <c r="K319" s="10">
        <v>0</v>
      </c>
      <c r="L319" s="10">
        <f>+Roc_InfraMR[[#This Row],[A.02.2 -  Longitud de Líneas de Explotación Electrificadas Vía Doble o Múltiple (km)]]*2</f>
        <v>255.2</v>
      </c>
      <c r="M319" s="10">
        <v>0</v>
      </c>
      <c r="N319" s="192">
        <f>+Roc_InfraMR[[#This Row],[A.03.1 -  Longitud de Vías de Explotación No Electrificadas Troncales y Ramales (vía principal) (km)]]+Roc_InfraMR[[#This Row],[A.04.1 -  Longitud de Vías de Explotación Electrificadas Troncales y Ramales (vía principal) (km)]]</f>
        <v>629.95499999999993</v>
      </c>
      <c r="O319" s="192">
        <f>+Roc_InfraMR[[#This Row],[Total Vías (excluido Auxiliares)]]</f>
        <v>629.95499999999993</v>
      </c>
      <c r="P319" s="1">
        <v>70</v>
      </c>
      <c r="Q319" s="1">
        <v>5</v>
      </c>
      <c r="R319" s="1">
        <v>3</v>
      </c>
      <c r="S319" s="194">
        <f t="shared" si="35"/>
        <v>78</v>
      </c>
      <c r="T319" s="194">
        <v>78</v>
      </c>
      <c r="U319" s="1">
        <v>60</v>
      </c>
      <c r="V319" s="1">
        <v>68</v>
      </c>
      <c r="W319" s="1">
        <v>10</v>
      </c>
      <c r="X319" s="1">
        <v>23</v>
      </c>
      <c r="Y319" s="1">
        <v>0</v>
      </c>
      <c r="Z319" s="196">
        <f t="shared" si="36"/>
        <v>161</v>
      </c>
      <c r="AA319" s="1">
        <v>62</v>
      </c>
      <c r="AB319" s="1">
        <v>26</v>
      </c>
      <c r="AC319" s="1">
        <v>161</v>
      </c>
      <c r="AD319" s="196">
        <f t="shared" si="37"/>
        <v>249</v>
      </c>
      <c r="AE319" s="1">
        <v>23</v>
      </c>
      <c r="AF319" s="1">
        <v>29</v>
      </c>
      <c r="AG319" s="1">
        <v>132</v>
      </c>
      <c r="AH319" s="196">
        <f t="shared" si="38"/>
        <v>184</v>
      </c>
      <c r="AI319" s="10">
        <v>60.414999999999999</v>
      </c>
      <c r="AJ319" s="10">
        <v>0</v>
      </c>
      <c r="AK319" s="10">
        <v>166.46899999999999</v>
      </c>
      <c r="AL319" s="222">
        <f t="shared" si="39"/>
        <v>226.88399999999999</v>
      </c>
      <c r="AM319" s="1">
        <v>3</v>
      </c>
      <c r="AN319" s="1">
        <v>8</v>
      </c>
      <c r="AO319" s="1">
        <v>29</v>
      </c>
      <c r="AP319" s="200">
        <f t="shared" si="40"/>
        <v>40</v>
      </c>
      <c r="AQ319" s="1">
        <v>272</v>
      </c>
      <c r="AR319" s="1">
        <v>136</v>
      </c>
      <c r="AS319" s="1">
        <v>72</v>
      </c>
      <c r="AT319" s="200">
        <f>+Roc_InfraMR[[#This Row],[B.02.3 - Parque de Coches Eléctricos Motrices Tipo R]]+Roc_InfraMR[[#This Row],[B.02.2 - Parque de Coches Eléctricos Motrices Remolcados Tipo R]]+Roc_InfraMR[[#This Row],[B.02.1 - Parque de Coches Eléctricos Motrices]]</f>
        <v>480</v>
      </c>
      <c r="AU319" s="1">
        <v>0</v>
      </c>
      <c r="AV319" s="1">
        <v>0</v>
      </c>
      <c r="AW319" s="1">
        <v>0</v>
      </c>
      <c r="AX319" s="200">
        <f>+SUM(Roc_InfraMR[[#This Row],[B.03.1 - Parque de Coches Motores Motrices Remolcados]:[B.03.3 - Parque de Coches Motores Motrices Cabina]])</f>
        <v>0</v>
      </c>
      <c r="AY319" s="1">
        <v>158</v>
      </c>
      <c r="AZ319" s="1">
        <v>52</v>
      </c>
      <c r="BA319" s="1">
        <v>15</v>
      </c>
      <c r="BB319" s="1">
        <v>0</v>
      </c>
      <c r="BC319" s="200">
        <f>SUM(AY319:BB319)</f>
        <v>225</v>
      </c>
      <c r="BD319" s="356">
        <v>102</v>
      </c>
      <c r="BE319" s="1">
        <v>0</v>
      </c>
      <c r="BF319" s="1">
        <v>20</v>
      </c>
      <c r="BG319" s="235">
        <v>1676</v>
      </c>
    </row>
    <row r="320" spans="1:60">
      <c r="A320" s="1">
        <v>2019</v>
      </c>
      <c r="B320" s="1" t="s">
        <v>67</v>
      </c>
      <c r="C320" s="10">
        <v>84.215000000000003</v>
      </c>
      <c r="D320" s="10">
        <v>145.27000000000001</v>
      </c>
      <c r="E320" s="10">
        <v>0</v>
      </c>
      <c r="F320" s="10">
        <v>127.6</v>
      </c>
      <c r="G320" s="192">
        <f t="shared" si="34"/>
        <v>357.08500000000004</v>
      </c>
      <c r="H320" s="192">
        <f>+Roc_InfraMR[[#This Row],[Total Líneas de Explotación ]]</f>
        <v>357.08500000000004</v>
      </c>
      <c r="I320" s="192">
        <v>449.77300000000002</v>
      </c>
      <c r="J320" s="10">
        <f>+Roc_InfraMR[[#This Row],[A.01.2 -  Longitud de Líneas de Explotación No Electrificadas Vía Doble o Múltiple (km)]]*2+Roc_InfraMR[[#This Row],[A.01.1 -  Longitud de Líneas de Explotación No Electrificadas Vía Simple (km)]]</f>
        <v>374.755</v>
      </c>
      <c r="K320" s="10">
        <v>0</v>
      </c>
      <c r="L320" s="10">
        <f>+Roc_InfraMR[[#This Row],[A.02.2 -  Longitud de Líneas de Explotación Electrificadas Vía Doble o Múltiple (km)]]*2</f>
        <v>255.2</v>
      </c>
      <c r="M320" s="10">
        <v>0</v>
      </c>
      <c r="N320" s="192">
        <f>+Roc_InfraMR[[#This Row],[A.03.1 -  Longitud de Vías de Explotación No Electrificadas Troncales y Ramales (vía principal) (km)]]+Roc_InfraMR[[#This Row],[A.04.1 -  Longitud de Vías de Explotación Electrificadas Troncales y Ramales (vía principal) (km)]]</f>
        <v>629.95499999999993</v>
      </c>
      <c r="O320" s="192">
        <f>+Roc_InfraMR[[#This Row],[Total Vías (excluido Auxiliares)]]</f>
        <v>629.95499999999993</v>
      </c>
      <c r="P320" s="1">
        <v>70</v>
      </c>
      <c r="Q320" s="1">
        <v>5</v>
      </c>
      <c r="R320" s="1">
        <v>3</v>
      </c>
      <c r="S320" s="194">
        <f t="shared" si="35"/>
        <v>78</v>
      </c>
      <c r="T320" s="194">
        <v>78</v>
      </c>
      <c r="U320" s="1">
        <v>60</v>
      </c>
      <c r="V320" s="1">
        <v>68</v>
      </c>
      <c r="W320" s="1">
        <v>10</v>
      </c>
      <c r="X320" s="1">
        <v>23</v>
      </c>
      <c r="Y320" s="1">
        <v>0</v>
      </c>
      <c r="Z320" s="196">
        <f t="shared" si="36"/>
        <v>161</v>
      </c>
      <c r="AA320" s="1">
        <v>62</v>
      </c>
      <c r="AB320" s="1">
        <v>26</v>
      </c>
      <c r="AC320" s="1">
        <v>161</v>
      </c>
      <c r="AD320" s="196">
        <f t="shared" si="37"/>
        <v>249</v>
      </c>
      <c r="AE320" s="1">
        <v>23</v>
      </c>
      <c r="AF320" s="1">
        <v>29</v>
      </c>
      <c r="AG320" s="1">
        <v>132</v>
      </c>
      <c r="AH320" s="196">
        <f t="shared" si="38"/>
        <v>184</v>
      </c>
      <c r="AI320" s="10">
        <v>60.414999999999999</v>
      </c>
      <c r="AJ320" s="10">
        <v>0</v>
      </c>
      <c r="AK320" s="10">
        <v>166.46899999999999</v>
      </c>
      <c r="AL320" s="222">
        <f t="shared" si="39"/>
        <v>226.88399999999999</v>
      </c>
      <c r="AM320" s="1">
        <v>3</v>
      </c>
      <c r="AN320" s="1">
        <v>8</v>
      </c>
      <c r="AO320" s="1">
        <v>29</v>
      </c>
      <c r="AP320" s="200">
        <f t="shared" si="40"/>
        <v>40</v>
      </c>
      <c r="AQ320" s="1">
        <v>272</v>
      </c>
      <c r="AR320" s="1">
        <v>136</v>
      </c>
      <c r="AS320" s="1">
        <v>72</v>
      </c>
      <c r="AT320" s="200">
        <f>+Roc_InfraMR[[#This Row],[B.02.3 - Parque de Coches Eléctricos Motrices Tipo R]]+Roc_InfraMR[[#This Row],[B.02.2 - Parque de Coches Eléctricos Motrices Remolcados Tipo R]]+Roc_InfraMR[[#This Row],[B.02.1 - Parque de Coches Eléctricos Motrices]]</f>
        <v>480</v>
      </c>
      <c r="AU320" s="1">
        <v>0</v>
      </c>
      <c r="AV320" s="1">
        <v>0</v>
      </c>
      <c r="AW320" s="1">
        <v>0</v>
      </c>
      <c r="AX320" s="200">
        <f>+SUM(Roc_InfraMR[[#This Row],[B.03.1 - Parque de Coches Motores Motrices Remolcados]:[B.03.3 - Parque de Coches Motores Motrices Cabina]])</f>
        <v>0</v>
      </c>
      <c r="AY320" s="1">
        <v>158</v>
      </c>
      <c r="AZ320" s="1">
        <v>52</v>
      </c>
      <c r="BA320" s="1">
        <v>15</v>
      </c>
      <c r="BB320" s="1">
        <v>0</v>
      </c>
      <c r="BC320" s="200">
        <f>SUM(AY320:BB320)</f>
        <v>225</v>
      </c>
      <c r="BD320" s="356">
        <v>102</v>
      </c>
      <c r="BE320" s="1">
        <v>0</v>
      </c>
      <c r="BF320" s="1">
        <v>20</v>
      </c>
      <c r="BG320" s="235">
        <v>1676</v>
      </c>
    </row>
    <row r="321" spans="1:60">
      <c r="A321" s="1">
        <v>2019</v>
      </c>
      <c r="B321" s="1" t="s">
        <v>68</v>
      </c>
      <c r="C321" s="10">
        <v>84.215000000000003</v>
      </c>
      <c r="D321" s="10">
        <v>145.27000000000001</v>
      </c>
      <c r="E321" s="10">
        <v>0</v>
      </c>
      <c r="F321" s="10">
        <v>127.6</v>
      </c>
      <c r="G321" s="192">
        <f t="shared" si="34"/>
        <v>357.08500000000004</v>
      </c>
      <c r="H321" s="192">
        <f>+Roc_InfraMR[[#This Row],[Total Líneas de Explotación ]]</f>
        <v>357.08500000000004</v>
      </c>
      <c r="I321" s="192">
        <v>449.77300000000002</v>
      </c>
      <c r="J321" s="10">
        <f>+Roc_InfraMR[[#This Row],[A.01.2 -  Longitud de Líneas de Explotación No Electrificadas Vía Doble o Múltiple (km)]]*2+Roc_InfraMR[[#This Row],[A.01.1 -  Longitud de Líneas de Explotación No Electrificadas Vía Simple (km)]]</f>
        <v>374.755</v>
      </c>
      <c r="K321" s="10">
        <v>0</v>
      </c>
      <c r="L321" s="10">
        <f>+Roc_InfraMR[[#This Row],[A.02.2 -  Longitud de Líneas de Explotación Electrificadas Vía Doble o Múltiple (km)]]*2</f>
        <v>255.2</v>
      </c>
      <c r="M321" s="10">
        <v>0</v>
      </c>
      <c r="N321" s="192">
        <f>+Roc_InfraMR[[#This Row],[A.03.1 -  Longitud de Vías de Explotación No Electrificadas Troncales y Ramales (vía principal) (km)]]+Roc_InfraMR[[#This Row],[A.04.1 -  Longitud de Vías de Explotación Electrificadas Troncales y Ramales (vía principal) (km)]]</f>
        <v>629.95499999999993</v>
      </c>
      <c r="O321" s="192">
        <f>+Roc_InfraMR[[#This Row],[Total Vías (excluido Auxiliares)]]</f>
        <v>629.95499999999993</v>
      </c>
      <c r="P321" s="1">
        <v>70</v>
      </c>
      <c r="Q321" s="1">
        <v>5</v>
      </c>
      <c r="R321" s="1">
        <v>3</v>
      </c>
      <c r="S321" s="194">
        <f t="shared" si="35"/>
        <v>78</v>
      </c>
      <c r="T321" s="194">
        <v>78</v>
      </c>
      <c r="U321" s="1">
        <v>60</v>
      </c>
      <c r="V321" s="1">
        <v>68</v>
      </c>
      <c r="W321" s="1">
        <v>10</v>
      </c>
      <c r="X321" s="1">
        <v>23</v>
      </c>
      <c r="Y321" s="1">
        <v>0</v>
      </c>
      <c r="Z321" s="196">
        <f t="shared" si="36"/>
        <v>161</v>
      </c>
      <c r="AA321" s="1">
        <v>62</v>
      </c>
      <c r="AB321" s="1">
        <v>26</v>
      </c>
      <c r="AC321" s="1">
        <v>161</v>
      </c>
      <c r="AD321" s="196">
        <f t="shared" si="37"/>
        <v>249</v>
      </c>
      <c r="AE321" s="1">
        <v>23</v>
      </c>
      <c r="AF321" s="1">
        <v>29</v>
      </c>
      <c r="AG321" s="1">
        <v>132</v>
      </c>
      <c r="AH321" s="196">
        <f t="shared" si="38"/>
        <v>184</v>
      </c>
      <c r="AI321" s="10">
        <v>60.414999999999999</v>
      </c>
      <c r="AJ321" s="10">
        <v>0</v>
      </c>
      <c r="AK321" s="10">
        <v>166.46899999999999</v>
      </c>
      <c r="AL321" s="222">
        <f t="shared" si="39"/>
        <v>226.88399999999999</v>
      </c>
      <c r="AM321" s="1">
        <v>3</v>
      </c>
      <c r="AN321" s="1">
        <v>8</v>
      </c>
      <c r="AO321" s="1">
        <v>29</v>
      </c>
      <c r="AP321" s="200">
        <f t="shared" si="40"/>
        <v>40</v>
      </c>
      <c r="AQ321" s="1">
        <v>272</v>
      </c>
      <c r="AR321" s="1">
        <v>136</v>
      </c>
      <c r="AS321" s="1">
        <v>72</v>
      </c>
      <c r="AT321" s="200">
        <f>+Roc_InfraMR[[#This Row],[B.02.3 - Parque de Coches Eléctricos Motrices Tipo R]]+Roc_InfraMR[[#This Row],[B.02.2 - Parque de Coches Eléctricos Motrices Remolcados Tipo R]]+Roc_InfraMR[[#This Row],[B.02.1 - Parque de Coches Eléctricos Motrices]]</f>
        <v>480</v>
      </c>
      <c r="AU321" s="1">
        <v>0</v>
      </c>
      <c r="AV321" s="1">
        <v>0</v>
      </c>
      <c r="AW321" s="1">
        <v>0</v>
      </c>
      <c r="AX321" s="200">
        <f>+SUM(Roc_InfraMR[[#This Row],[B.03.1 - Parque de Coches Motores Motrices Remolcados]:[B.03.3 - Parque de Coches Motores Motrices Cabina]])</f>
        <v>0</v>
      </c>
      <c r="AY321" s="1">
        <v>158</v>
      </c>
      <c r="AZ321" s="1">
        <v>52</v>
      </c>
      <c r="BA321" s="1">
        <v>15</v>
      </c>
      <c r="BB321" s="1">
        <v>0</v>
      </c>
      <c r="BC321" s="200">
        <f>SUM(AY321:BB321)</f>
        <v>225</v>
      </c>
      <c r="BD321" s="356">
        <v>102</v>
      </c>
      <c r="BE321" s="1">
        <v>0</v>
      </c>
      <c r="BF321" s="1">
        <v>20</v>
      </c>
      <c r="BG321" s="235">
        <v>1676</v>
      </c>
    </row>
    <row r="322" spans="1:60">
      <c r="A322" s="1">
        <v>2019</v>
      </c>
      <c r="B322" s="1" t="s">
        <v>69</v>
      </c>
      <c r="C322" s="10">
        <v>84.215000000000003</v>
      </c>
      <c r="D322" s="10">
        <v>145.27000000000001</v>
      </c>
      <c r="E322" s="10">
        <v>0</v>
      </c>
      <c r="F322" s="10">
        <v>127.6</v>
      </c>
      <c r="G322" s="192">
        <f t="shared" ref="G322:G376" si="41">SUM(C322:F322)</f>
        <v>357.08500000000004</v>
      </c>
      <c r="H322" s="192">
        <f>+Roc_InfraMR[[#This Row],[Total Líneas de Explotación ]]</f>
        <v>357.08500000000004</v>
      </c>
      <c r="I322" s="192">
        <v>449.77300000000002</v>
      </c>
      <c r="J322" s="10">
        <f>+Roc_InfraMR[[#This Row],[A.01.2 -  Longitud de Líneas de Explotación No Electrificadas Vía Doble o Múltiple (km)]]*2+Roc_InfraMR[[#This Row],[A.01.1 -  Longitud de Líneas de Explotación No Electrificadas Vía Simple (km)]]</f>
        <v>374.755</v>
      </c>
      <c r="K322" s="10">
        <v>0</v>
      </c>
      <c r="L322" s="10">
        <f>+Roc_InfraMR[[#This Row],[A.02.2 -  Longitud de Líneas de Explotación Electrificadas Vía Doble o Múltiple (km)]]*2</f>
        <v>255.2</v>
      </c>
      <c r="M322" s="10">
        <v>0</v>
      </c>
      <c r="N322" s="192">
        <f>+Roc_InfraMR[[#This Row],[A.03.1 -  Longitud de Vías de Explotación No Electrificadas Troncales y Ramales (vía principal) (km)]]+Roc_InfraMR[[#This Row],[A.04.1 -  Longitud de Vías de Explotación Electrificadas Troncales y Ramales (vía principal) (km)]]</f>
        <v>629.95499999999993</v>
      </c>
      <c r="O322" s="192">
        <f>+Roc_InfraMR[[#This Row],[Total Vías (excluido Auxiliares)]]</f>
        <v>629.95499999999993</v>
      </c>
      <c r="P322" s="1">
        <v>70</v>
      </c>
      <c r="Q322" s="1">
        <v>5</v>
      </c>
      <c r="R322" s="1">
        <v>3</v>
      </c>
      <c r="S322" s="194">
        <f t="shared" ref="S322:S362" si="42">SUM(P322:R322)</f>
        <v>78</v>
      </c>
      <c r="T322" s="194">
        <v>78</v>
      </c>
      <c r="U322" s="1">
        <v>60</v>
      </c>
      <c r="V322" s="1">
        <v>68</v>
      </c>
      <c r="W322" s="1">
        <v>10</v>
      </c>
      <c r="X322" s="1">
        <v>23</v>
      </c>
      <c r="Y322" s="1">
        <v>0</v>
      </c>
      <c r="Z322" s="196">
        <f t="shared" ref="Z322:Z337" si="43">SUM(U322:Y322)</f>
        <v>161</v>
      </c>
      <c r="AA322" s="1">
        <v>62</v>
      </c>
      <c r="AB322" s="1">
        <v>26</v>
      </c>
      <c r="AC322" s="1">
        <v>161</v>
      </c>
      <c r="AD322" s="196">
        <f t="shared" ref="AD322:AD337" si="44">SUM(AA322:AC322)</f>
        <v>249</v>
      </c>
      <c r="AE322" s="1">
        <v>23</v>
      </c>
      <c r="AF322" s="1">
        <v>29</v>
      </c>
      <c r="AG322" s="1">
        <v>132</v>
      </c>
      <c r="AH322" s="196">
        <f t="shared" ref="AH322:AH337" si="45">SUM(AE322:AG322)</f>
        <v>184</v>
      </c>
      <c r="AI322" s="10">
        <v>60.414999999999999</v>
      </c>
      <c r="AJ322" s="10">
        <v>0</v>
      </c>
      <c r="AK322" s="10">
        <v>166.46899999999999</v>
      </c>
      <c r="AL322" s="222">
        <f t="shared" ref="AL322:AL337" si="46">SUM(AI322:AK322)</f>
        <v>226.88399999999999</v>
      </c>
      <c r="AM322" s="1">
        <v>3</v>
      </c>
      <c r="AN322" s="1">
        <v>8</v>
      </c>
      <c r="AO322" s="1">
        <v>29</v>
      </c>
      <c r="AP322" s="200">
        <f t="shared" ref="AP322:AP337" si="47">SUM(AM322:AO322)</f>
        <v>40</v>
      </c>
      <c r="AQ322" s="1">
        <v>272</v>
      </c>
      <c r="AR322" s="1">
        <v>136</v>
      </c>
      <c r="AS322" s="1">
        <v>72</v>
      </c>
      <c r="AT322" s="200">
        <f>+Roc_InfraMR[[#This Row],[B.02.3 - Parque de Coches Eléctricos Motrices Tipo R]]+Roc_InfraMR[[#This Row],[B.02.2 - Parque de Coches Eléctricos Motrices Remolcados Tipo R]]+Roc_InfraMR[[#This Row],[B.02.1 - Parque de Coches Eléctricos Motrices]]</f>
        <v>480</v>
      </c>
      <c r="AU322" s="1">
        <v>0</v>
      </c>
      <c r="AV322" s="1">
        <v>0</v>
      </c>
      <c r="AW322" s="1">
        <v>0</v>
      </c>
      <c r="AX322" s="200">
        <f>+SUM(Roc_InfraMR[[#This Row],[B.03.1 - Parque de Coches Motores Motrices Remolcados]:[B.03.3 - Parque de Coches Motores Motrices Cabina]])</f>
        <v>0</v>
      </c>
      <c r="AY322" s="1">
        <v>158</v>
      </c>
      <c r="AZ322" s="1">
        <v>52</v>
      </c>
      <c r="BA322" s="1">
        <v>15</v>
      </c>
      <c r="BB322" s="1">
        <v>0</v>
      </c>
      <c r="BC322" s="200">
        <f>SUM(AY322:BB322)</f>
        <v>225</v>
      </c>
      <c r="BD322" s="356">
        <v>102</v>
      </c>
      <c r="BE322" s="1">
        <v>0</v>
      </c>
      <c r="BF322" s="1">
        <v>20</v>
      </c>
      <c r="BG322" s="235">
        <v>1676</v>
      </c>
    </row>
    <row r="323" spans="1:60">
      <c r="A323" s="1">
        <v>2019</v>
      </c>
      <c r="B323" s="1" t="s">
        <v>70</v>
      </c>
      <c r="C323" s="10">
        <v>84.215000000000003</v>
      </c>
      <c r="D323" s="10">
        <v>145.27000000000001</v>
      </c>
      <c r="E323" s="10">
        <v>0</v>
      </c>
      <c r="F323" s="10">
        <v>127.6</v>
      </c>
      <c r="G323" s="192">
        <f t="shared" si="41"/>
        <v>357.08500000000004</v>
      </c>
      <c r="H323" s="192">
        <f>+Roc_InfraMR[[#This Row],[Total Líneas de Explotación ]]</f>
        <v>357.08500000000004</v>
      </c>
      <c r="I323" s="192">
        <v>449.77300000000002</v>
      </c>
      <c r="J323" s="10">
        <f>+Roc_InfraMR[[#This Row],[A.01.2 -  Longitud de Líneas de Explotación No Electrificadas Vía Doble o Múltiple (km)]]*2+Roc_InfraMR[[#This Row],[A.01.1 -  Longitud de Líneas de Explotación No Electrificadas Vía Simple (km)]]</f>
        <v>374.755</v>
      </c>
      <c r="K323" s="10">
        <v>0</v>
      </c>
      <c r="L323" s="10">
        <f>+Roc_InfraMR[[#This Row],[A.02.2 -  Longitud de Líneas de Explotación Electrificadas Vía Doble o Múltiple (km)]]*2</f>
        <v>255.2</v>
      </c>
      <c r="M323" s="10">
        <v>0</v>
      </c>
      <c r="N323" s="192">
        <f>+Roc_InfraMR[[#This Row],[A.03.1 -  Longitud de Vías de Explotación No Electrificadas Troncales y Ramales (vía principal) (km)]]+Roc_InfraMR[[#This Row],[A.04.1 -  Longitud de Vías de Explotación Electrificadas Troncales y Ramales (vía principal) (km)]]</f>
        <v>629.95499999999993</v>
      </c>
      <c r="O323" s="192">
        <f>+Roc_InfraMR[[#This Row],[Total Vías (excluido Auxiliares)]]</f>
        <v>629.95499999999993</v>
      </c>
      <c r="P323" s="1">
        <v>70</v>
      </c>
      <c r="Q323" s="1">
        <v>5</v>
      </c>
      <c r="R323" s="1">
        <v>3</v>
      </c>
      <c r="S323" s="194">
        <f t="shared" si="42"/>
        <v>78</v>
      </c>
      <c r="T323" s="194">
        <v>78</v>
      </c>
      <c r="U323" s="1">
        <v>60</v>
      </c>
      <c r="V323" s="1">
        <v>68</v>
      </c>
      <c r="W323" s="1">
        <v>10</v>
      </c>
      <c r="X323" s="1">
        <v>23</v>
      </c>
      <c r="Y323" s="1">
        <v>0</v>
      </c>
      <c r="Z323" s="196">
        <f t="shared" si="43"/>
        <v>161</v>
      </c>
      <c r="AA323" s="1">
        <v>62</v>
      </c>
      <c r="AB323" s="1">
        <v>26</v>
      </c>
      <c r="AC323" s="1">
        <v>161</v>
      </c>
      <c r="AD323" s="196">
        <f t="shared" si="44"/>
        <v>249</v>
      </c>
      <c r="AE323" s="1">
        <v>23</v>
      </c>
      <c r="AF323" s="1">
        <v>29</v>
      </c>
      <c r="AG323" s="1">
        <v>132</v>
      </c>
      <c r="AH323" s="196">
        <f t="shared" si="45"/>
        <v>184</v>
      </c>
      <c r="AI323" s="10">
        <v>60.414999999999999</v>
      </c>
      <c r="AJ323" s="10">
        <v>0</v>
      </c>
      <c r="AK323" s="10">
        <v>166.46899999999999</v>
      </c>
      <c r="AL323" s="222">
        <f t="shared" si="46"/>
        <v>226.88399999999999</v>
      </c>
      <c r="AM323" s="1">
        <v>3</v>
      </c>
      <c r="AN323" s="1">
        <v>8</v>
      </c>
      <c r="AO323" s="1">
        <v>29</v>
      </c>
      <c r="AP323" s="200">
        <f t="shared" si="47"/>
        <v>40</v>
      </c>
      <c r="AQ323" s="1">
        <v>272</v>
      </c>
      <c r="AR323" s="1">
        <v>136</v>
      </c>
      <c r="AS323" s="1">
        <v>72</v>
      </c>
      <c r="AT323" s="200">
        <f>+Roc_InfraMR[[#This Row],[B.02.3 - Parque de Coches Eléctricos Motrices Tipo R]]+Roc_InfraMR[[#This Row],[B.02.2 - Parque de Coches Eléctricos Motrices Remolcados Tipo R]]+Roc_InfraMR[[#This Row],[B.02.1 - Parque de Coches Eléctricos Motrices]]</f>
        <v>480</v>
      </c>
      <c r="AU323" s="1">
        <v>0</v>
      </c>
      <c r="AV323" s="1">
        <v>0</v>
      </c>
      <c r="AW323" s="1">
        <v>0</v>
      </c>
      <c r="AX323" s="200">
        <f>+SUM(Roc_InfraMR[[#This Row],[B.03.1 - Parque de Coches Motores Motrices Remolcados]:[B.03.3 - Parque de Coches Motores Motrices Cabina]])</f>
        <v>0</v>
      </c>
      <c r="AY323" s="1">
        <v>158</v>
      </c>
      <c r="AZ323" s="1">
        <v>52</v>
      </c>
      <c r="BA323" s="1">
        <v>15</v>
      </c>
      <c r="BB323" s="1">
        <v>0</v>
      </c>
      <c r="BC323" s="200">
        <f>SUM(AY323:BB323)</f>
        <v>225</v>
      </c>
      <c r="BD323" s="356">
        <v>102</v>
      </c>
      <c r="BE323" s="1">
        <v>0</v>
      </c>
      <c r="BF323" s="1">
        <v>20</v>
      </c>
      <c r="BG323" s="235">
        <v>1676</v>
      </c>
    </row>
    <row r="324" spans="1:60">
      <c r="A324" s="1">
        <v>2019</v>
      </c>
      <c r="B324" s="1" t="s">
        <v>71</v>
      </c>
      <c r="C324" s="10">
        <v>84.215000000000003</v>
      </c>
      <c r="D324" s="10">
        <v>145.27000000000001</v>
      </c>
      <c r="E324" s="10">
        <v>0</v>
      </c>
      <c r="F324" s="10">
        <v>127.6</v>
      </c>
      <c r="G324" s="192">
        <f t="shared" si="41"/>
        <v>357.08500000000004</v>
      </c>
      <c r="H324" s="192">
        <f>+Roc_InfraMR[[#This Row],[Total Líneas de Explotación ]]</f>
        <v>357.08500000000004</v>
      </c>
      <c r="I324" s="192">
        <v>449.77300000000002</v>
      </c>
      <c r="J324" s="10">
        <f>+Roc_InfraMR[[#This Row],[A.01.2 -  Longitud de Líneas de Explotación No Electrificadas Vía Doble o Múltiple (km)]]*2+Roc_InfraMR[[#This Row],[A.01.1 -  Longitud de Líneas de Explotación No Electrificadas Vía Simple (km)]]</f>
        <v>374.755</v>
      </c>
      <c r="K324" s="10">
        <v>0</v>
      </c>
      <c r="L324" s="10">
        <f>+Roc_InfraMR[[#This Row],[A.02.2 -  Longitud de Líneas de Explotación Electrificadas Vía Doble o Múltiple (km)]]*2</f>
        <v>255.2</v>
      </c>
      <c r="M324" s="10">
        <v>0</v>
      </c>
      <c r="N324" s="192">
        <f>+Roc_InfraMR[[#This Row],[A.03.1 -  Longitud de Vías de Explotación No Electrificadas Troncales y Ramales (vía principal) (km)]]+Roc_InfraMR[[#This Row],[A.04.1 -  Longitud de Vías de Explotación Electrificadas Troncales y Ramales (vía principal) (km)]]</f>
        <v>629.95499999999993</v>
      </c>
      <c r="O324" s="192">
        <f>+Roc_InfraMR[[#This Row],[Total Vías (excluido Auxiliares)]]</f>
        <v>629.95499999999993</v>
      </c>
      <c r="P324" s="1">
        <v>70</v>
      </c>
      <c r="Q324" s="1">
        <v>5</v>
      </c>
      <c r="R324" s="1">
        <v>3</v>
      </c>
      <c r="S324" s="194">
        <f t="shared" si="42"/>
        <v>78</v>
      </c>
      <c r="T324" s="194">
        <v>78</v>
      </c>
      <c r="U324" s="1">
        <v>60</v>
      </c>
      <c r="V324" s="1">
        <v>68</v>
      </c>
      <c r="W324" s="1">
        <v>10</v>
      </c>
      <c r="X324" s="1">
        <v>23</v>
      </c>
      <c r="Y324" s="1">
        <v>0</v>
      </c>
      <c r="Z324" s="196">
        <f t="shared" si="43"/>
        <v>161</v>
      </c>
      <c r="AA324" s="1">
        <v>62</v>
      </c>
      <c r="AB324" s="1">
        <v>26</v>
      </c>
      <c r="AC324" s="1">
        <v>161</v>
      </c>
      <c r="AD324" s="196">
        <f t="shared" si="44"/>
        <v>249</v>
      </c>
      <c r="AE324" s="1">
        <v>23</v>
      </c>
      <c r="AF324" s="1">
        <v>29</v>
      </c>
      <c r="AG324" s="1">
        <v>132</v>
      </c>
      <c r="AH324" s="196">
        <f t="shared" si="45"/>
        <v>184</v>
      </c>
      <c r="AI324" s="10">
        <v>60.414999999999999</v>
      </c>
      <c r="AJ324" s="10">
        <v>0</v>
      </c>
      <c r="AK324" s="10">
        <v>166.46899999999999</v>
      </c>
      <c r="AL324" s="222">
        <f t="shared" si="46"/>
        <v>226.88399999999999</v>
      </c>
      <c r="AM324" s="1">
        <v>3</v>
      </c>
      <c r="AN324" s="1">
        <v>8</v>
      </c>
      <c r="AO324" s="1">
        <v>29</v>
      </c>
      <c r="AP324" s="200">
        <f t="shared" si="47"/>
        <v>40</v>
      </c>
      <c r="AQ324" s="1">
        <v>272</v>
      </c>
      <c r="AR324" s="1">
        <v>136</v>
      </c>
      <c r="AS324" s="1">
        <v>72</v>
      </c>
      <c r="AT324" s="200">
        <f>+Roc_InfraMR[[#This Row],[B.02.3 - Parque de Coches Eléctricos Motrices Tipo R]]+Roc_InfraMR[[#This Row],[B.02.2 - Parque de Coches Eléctricos Motrices Remolcados Tipo R]]+Roc_InfraMR[[#This Row],[B.02.1 - Parque de Coches Eléctricos Motrices]]</f>
        <v>480</v>
      </c>
      <c r="AU324" s="1">
        <v>0</v>
      </c>
      <c r="AV324" s="1">
        <v>0</v>
      </c>
      <c r="AW324" s="1">
        <v>0</v>
      </c>
      <c r="AX324" s="200">
        <f>+SUM(Roc_InfraMR[[#This Row],[B.03.1 - Parque de Coches Motores Motrices Remolcados]:[B.03.3 - Parque de Coches Motores Motrices Cabina]])</f>
        <v>0</v>
      </c>
      <c r="AY324" s="1">
        <v>158</v>
      </c>
      <c r="AZ324" s="1">
        <v>52</v>
      </c>
      <c r="BA324" s="1">
        <v>15</v>
      </c>
      <c r="BB324" s="1">
        <v>0</v>
      </c>
      <c r="BC324" s="200">
        <f>SUM(AY324:BB324)</f>
        <v>225</v>
      </c>
      <c r="BD324" s="356">
        <v>102</v>
      </c>
      <c r="BE324" s="1">
        <v>0</v>
      </c>
      <c r="BF324" s="1">
        <v>20</v>
      </c>
      <c r="BG324" s="235">
        <v>1676</v>
      </c>
      <c r="BH324" s="59" t="s">
        <v>254</v>
      </c>
    </row>
    <row r="325" spans="1:60">
      <c r="A325" s="1">
        <v>2019</v>
      </c>
      <c r="B325" s="1" t="s">
        <v>72</v>
      </c>
      <c r="C325" s="10">
        <v>84.215000000000003</v>
      </c>
      <c r="D325" s="10">
        <v>145.27000000000001</v>
      </c>
      <c r="E325" s="10">
        <v>0</v>
      </c>
      <c r="F325" s="10">
        <v>127.6</v>
      </c>
      <c r="G325" s="192">
        <f t="shared" si="41"/>
        <v>357.08500000000004</v>
      </c>
      <c r="H325" s="192">
        <f>+Roc_InfraMR[[#This Row],[Total Líneas de Explotación ]]</f>
        <v>357.08500000000004</v>
      </c>
      <c r="I325" s="192">
        <v>449.77300000000002</v>
      </c>
      <c r="J325" s="10">
        <f>+Roc_InfraMR[[#This Row],[A.01.2 -  Longitud de Líneas de Explotación No Electrificadas Vía Doble o Múltiple (km)]]*2+Roc_InfraMR[[#This Row],[A.01.1 -  Longitud de Líneas de Explotación No Electrificadas Vía Simple (km)]]</f>
        <v>374.755</v>
      </c>
      <c r="K325" s="10">
        <v>0</v>
      </c>
      <c r="L325" s="10">
        <f>+Roc_InfraMR[[#This Row],[A.02.2 -  Longitud de Líneas de Explotación Electrificadas Vía Doble o Múltiple (km)]]*2</f>
        <v>255.2</v>
      </c>
      <c r="M325" s="10">
        <v>0</v>
      </c>
      <c r="N325" s="192">
        <f>+Roc_InfraMR[[#This Row],[A.03.1 -  Longitud de Vías de Explotación No Electrificadas Troncales y Ramales (vía principal) (km)]]+Roc_InfraMR[[#This Row],[A.04.1 -  Longitud de Vías de Explotación Electrificadas Troncales y Ramales (vía principal) (km)]]</f>
        <v>629.95499999999993</v>
      </c>
      <c r="O325" s="192">
        <f>+Roc_InfraMR[[#This Row],[Total Vías (excluido Auxiliares)]]</f>
        <v>629.95499999999993</v>
      </c>
      <c r="P325" s="1">
        <v>71</v>
      </c>
      <c r="Q325" s="1">
        <v>5</v>
      </c>
      <c r="R325" s="1">
        <v>3</v>
      </c>
      <c r="S325" s="194">
        <f t="shared" si="42"/>
        <v>79</v>
      </c>
      <c r="T325" s="194">
        <v>79</v>
      </c>
      <c r="U325" s="1">
        <v>60</v>
      </c>
      <c r="V325" s="1">
        <v>68</v>
      </c>
      <c r="W325" s="1">
        <v>10</v>
      </c>
      <c r="X325" s="1">
        <v>23</v>
      </c>
      <c r="Y325" s="1">
        <v>0</v>
      </c>
      <c r="Z325" s="196">
        <f t="shared" si="43"/>
        <v>161</v>
      </c>
      <c r="AA325" s="1">
        <v>62</v>
      </c>
      <c r="AB325" s="1">
        <v>26</v>
      </c>
      <c r="AC325" s="1">
        <v>161</v>
      </c>
      <c r="AD325" s="196">
        <f t="shared" si="44"/>
        <v>249</v>
      </c>
      <c r="AE325" s="1">
        <v>23</v>
      </c>
      <c r="AF325" s="1">
        <v>29</v>
      </c>
      <c r="AG325" s="1">
        <v>132</v>
      </c>
      <c r="AH325" s="196">
        <f t="shared" si="45"/>
        <v>184</v>
      </c>
      <c r="AI325" s="10">
        <v>60.414999999999999</v>
      </c>
      <c r="AJ325" s="10">
        <v>0</v>
      </c>
      <c r="AK325" s="10">
        <v>166.46899999999999</v>
      </c>
      <c r="AL325" s="222">
        <f t="shared" si="46"/>
        <v>226.88399999999999</v>
      </c>
      <c r="AM325" s="1">
        <v>3</v>
      </c>
      <c r="AN325" s="1">
        <v>8</v>
      </c>
      <c r="AO325" s="1">
        <v>29</v>
      </c>
      <c r="AP325" s="200">
        <f t="shared" si="47"/>
        <v>40</v>
      </c>
      <c r="AQ325" s="1">
        <v>272</v>
      </c>
      <c r="AR325" s="1">
        <v>136</v>
      </c>
      <c r="AS325" s="1">
        <v>72</v>
      </c>
      <c r="AT325" s="200">
        <f>+Roc_InfraMR[[#This Row],[B.02.3 - Parque de Coches Eléctricos Motrices Tipo R]]+Roc_InfraMR[[#This Row],[B.02.2 - Parque de Coches Eléctricos Motrices Remolcados Tipo R]]+Roc_InfraMR[[#This Row],[B.02.1 - Parque de Coches Eléctricos Motrices]]</f>
        <v>480</v>
      </c>
      <c r="AU325" s="1">
        <v>0</v>
      </c>
      <c r="AV325" s="1">
        <v>0</v>
      </c>
      <c r="AW325" s="1">
        <v>0</v>
      </c>
      <c r="AX325" s="200">
        <f>+SUM(Roc_InfraMR[[#This Row],[B.03.1 - Parque de Coches Motores Motrices Remolcados]:[B.03.3 - Parque de Coches Motores Motrices Cabina]])</f>
        <v>0</v>
      </c>
      <c r="AY325" s="1">
        <v>158</v>
      </c>
      <c r="AZ325" s="1">
        <v>52</v>
      </c>
      <c r="BA325" s="1">
        <v>15</v>
      </c>
      <c r="BB325" s="1">
        <v>0</v>
      </c>
      <c r="BC325" s="200">
        <f>SUM(AY325:BB325)</f>
        <v>225</v>
      </c>
      <c r="BD325" s="356">
        <v>102</v>
      </c>
      <c r="BE325" s="1">
        <v>0</v>
      </c>
      <c r="BF325" s="1">
        <v>20</v>
      </c>
      <c r="BG325" s="235">
        <v>1676</v>
      </c>
    </row>
    <row r="326" spans="1:60">
      <c r="A326" s="1">
        <v>2020</v>
      </c>
      <c r="B326" s="1" t="s">
        <v>61</v>
      </c>
      <c r="C326" s="10">
        <v>84.215000000000003</v>
      </c>
      <c r="D326" s="10">
        <v>145.27000000000001</v>
      </c>
      <c r="E326" s="10">
        <v>0</v>
      </c>
      <c r="F326" s="10">
        <v>127.6</v>
      </c>
      <c r="G326" s="192">
        <f t="shared" si="41"/>
        <v>357.08500000000004</v>
      </c>
      <c r="H326" s="192">
        <f>+Roc_InfraMR[[#This Row],[Total Líneas de Explotación ]]</f>
        <v>357.08500000000004</v>
      </c>
      <c r="I326" s="192">
        <v>449.77300000000002</v>
      </c>
      <c r="J326" s="10">
        <f>+Roc_InfraMR[[#This Row],[A.01.2 -  Longitud de Líneas de Explotación No Electrificadas Vía Doble o Múltiple (km)]]*2+Roc_InfraMR[[#This Row],[A.01.1 -  Longitud de Líneas de Explotación No Electrificadas Vía Simple (km)]]</f>
        <v>374.755</v>
      </c>
      <c r="K326" s="10">
        <v>0</v>
      </c>
      <c r="L326" s="10">
        <f>+Roc_InfraMR[[#This Row],[A.02.2 -  Longitud de Líneas de Explotación Electrificadas Vía Doble o Múltiple (km)]]*2</f>
        <v>255.2</v>
      </c>
      <c r="M326" s="10">
        <v>0</v>
      </c>
      <c r="N326" s="192">
        <f>+Roc_InfraMR[[#This Row],[A.03.1 -  Longitud de Vías de Explotación No Electrificadas Troncales y Ramales (vía principal) (km)]]+Roc_InfraMR[[#This Row],[A.04.1 -  Longitud de Vías de Explotación Electrificadas Troncales y Ramales (vía principal) (km)]]</f>
        <v>629.95499999999993</v>
      </c>
      <c r="O326" s="192">
        <f>+Roc_InfraMR[[#This Row],[Total Vías (excluido Auxiliares)]]</f>
        <v>629.95499999999993</v>
      </c>
      <c r="P326" s="1">
        <v>50</v>
      </c>
      <c r="Q326" s="1">
        <v>17</v>
      </c>
      <c r="R326" s="1">
        <v>12</v>
      </c>
      <c r="S326" s="194">
        <f t="shared" si="42"/>
        <v>79</v>
      </c>
      <c r="T326" s="194">
        <v>79</v>
      </c>
      <c r="U326" s="1">
        <v>40</v>
      </c>
      <c r="V326" s="1">
        <v>89</v>
      </c>
      <c r="W326" s="1">
        <v>8</v>
      </c>
      <c r="X326" s="1">
        <v>31</v>
      </c>
      <c r="Y326" s="1">
        <v>6</v>
      </c>
      <c r="Z326" s="196">
        <f t="shared" si="43"/>
        <v>174</v>
      </c>
      <c r="AA326" s="1">
        <v>75</v>
      </c>
      <c r="AB326" s="1">
        <v>26</v>
      </c>
      <c r="AC326" s="1">
        <v>174</v>
      </c>
      <c r="AD326" s="196">
        <f t="shared" si="44"/>
        <v>275</v>
      </c>
      <c r="AE326" s="1">
        <v>22</v>
      </c>
      <c r="AF326" s="1">
        <v>31</v>
      </c>
      <c r="AG326" s="1">
        <v>144</v>
      </c>
      <c r="AH326" s="196">
        <f t="shared" si="45"/>
        <v>197</v>
      </c>
      <c r="AI326" s="10">
        <v>73.900999999999996</v>
      </c>
      <c r="AJ326" s="10">
        <v>17.989000000000001</v>
      </c>
      <c r="AK326" s="10">
        <v>145.79599999999999</v>
      </c>
      <c r="AL326" s="222">
        <f t="shared" si="46"/>
        <v>237.68599999999998</v>
      </c>
      <c r="AM326" s="1">
        <v>3</v>
      </c>
      <c r="AN326" s="1">
        <v>0</v>
      </c>
      <c r="AO326" s="1">
        <v>28</v>
      </c>
      <c r="AP326" s="200">
        <f t="shared" si="47"/>
        <v>31</v>
      </c>
      <c r="AQ326" s="1">
        <v>222</v>
      </c>
      <c r="AR326" s="1">
        <v>112</v>
      </c>
      <c r="AS326" s="1">
        <v>59</v>
      </c>
      <c r="AT326" s="200">
        <f>+Roc_InfraMR[[#This Row],[B.02.3 - Parque de Coches Eléctricos Motrices Tipo R]]+Roc_InfraMR[[#This Row],[B.02.2 - Parque de Coches Eléctricos Motrices Remolcados Tipo R]]+Roc_InfraMR[[#This Row],[B.02.1 - Parque de Coches Eléctricos Motrices]]</f>
        <v>393</v>
      </c>
      <c r="AU326" s="1">
        <v>0</v>
      </c>
      <c r="AV326" s="1">
        <v>0</v>
      </c>
      <c r="AW326" s="1">
        <v>5</v>
      </c>
      <c r="AX326" s="200">
        <f>+SUM(Roc_InfraMR[[#This Row],[B.03.1 - Parque de Coches Motores Motrices Remolcados]:[B.03.3 - Parque de Coches Motores Motrices Cabina]])</f>
        <v>5</v>
      </c>
      <c r="AY326" s="1">
        <v>45</v>
      </c>
      <c r="AZ326" s="1">
        <v>17</v>
      </c>
      <c r="BA326" s="1">
        <v>0</v>
      </c>
      <c r="BB326" s="1">
        <v>18</v>
      </c>
      <c r="BC326" s="200">
        <f>SUM(AY326:BB326)</f>
        <v>80</v>
      </c>
      <c r="BD326" s="356">
        <v>108</v>
      </c>
      <c r="BE326" s="1">
        <v>0</v>
      </c>
      <c r="BF326" s="1">
        <v>26</v>
      </c>
      <c r="BG326" s="235">
        <v>1676</v>
      </c>
    </row>
    <row r="327" spans="1:60">
      <c r="A327" s="1">
        <v>2020</v>
      </c>
      <c r="B327" s="1" t="s">
        <v>62</v>
      </c>
      <c r="C327" s="10">
        <v>84.215000000000003</v>
      </c>
      <c r="D327" s="10">
        <v>145.27000000000001</v>
      </c>
      <c r="E327" s="10">
        <v>0</v>
      </c>
      <c r="F327" s="10">
        <v>127.6</v>
      </c>
      <c r="G327" s="192">
        <f t="shared" si="41"/>
        <v>357.08500000000004</v>
      </c>
      <c r="H327" s="192">
        <f>+Roc_InfraMR[[#This Row],[Total Líneas de Explotación ]]</f>
        <v>357.08500000000004</v>
      </c>
      <c r="I327" s="192">
        <v>449.77300000000002</v>
      </c>
      <c r="J327" s="10">
        <f>+Roc_InfraMR[[#This Row],[A.01.2 -  Longitud de Líneas de Explotación No Electrificadas Vía Doble o Múltiple (km)]]*2+Roc_InfraMR[[#This Row],[A.01.1 -  Longitud de Líneas de Explotación No Electrificadas Vía Simple (km)]]</f>
        <v>374.755</v>
      </c>
      <c r="K327" s="10">
        <v>0</v>
      </c>
      <c r="L327" s="10">
        <f>+Roc_InfraMR[[#This Row],[A.02.2 -  Longitud de Líneas de Explotación Electrificadas Vía Doble o Múltiple (km)]]*2</f>
        <v>255.2</v>
      </c>
      <c r="M327" s="10">
        <v>0</v>
      </c>
      <c r="N327" s="192">
        <f>+Roc_InfraMR[[#This Row],[A.03.1 -  Longitud de Vías de Explotación No Electrificadas Troncales y Ramales (vía principal) (km)]]+Roc_InfraMR[[#This Row],[A.04.1 -  Longitud de Vías de Explotación Electrificadas Troncales y Ramales (vía principal) (km)]]</f>
        <v>629.95499999999993</v>
      </c>
      <c r="O327" s="192">
        <f>+Roc_InfraMR[[#This Row],[Total Vías (excluido Auxiliares)]]</f>
        <v>629.95499999999993</v>
      </c>
      <c r="P327" s="1">
        <v>50</v>
      </c>
      <c r="Q327" s="1">
        <v>17</v>
      </c>
      <c r="R327" s="1">
        <v>12</v>
      </c>
      <c r="S327" s="194">
        <f t="shared" si="42"/>
        <v>79</v>
      </c>
      <c r="T327" s="194">
        <v>79</v>
      </c>
      <c r="U327" s="1">
        <v>40</v>
      </c>
      <c r="V327" s="1">
        <v>89</v>
      </c>
      <c r="W327" s="1">
        <v>8</v>
      </c>
      <c r="X327" s="1">
        <v>31</v>
      </c>
      <c r="Y327" s="1">
        <v>6</v>
      </c>
      <c r="Z327" s="196">
        <f t="shared" si="43"/>
        <v>174</v>
      </c>
      <c r="AA327" s="1">
        <v>75</v>
      </c>
      <c r="AB327" s="1">
        <v>26</v>
      </c>
      <c r="AC327" s="1">
        <v>174</v>
      </c>
      <c r="AD327" s="196">
        <f t="shared" si="44"/>
        <v>275</v>
      </c>
      <c r="AE327" s="1">
        <v>22</v>
      </c>
      <c r="AF327" s="1">
        <v>31</v>
      </c>
      <c r="AG327" s="1">
        <v>144</v>
      </c>
      <c r="AH327" s="196">
        <f t="shared" si="45"/>
        <v>197</v>
      </c>
      <c r="AI327" s="10">
        <v>73.900999999999996</v>
      </c>
      <c r="AJ327" s="10">
        <v>17.989000000000001</v>
      </c>
      <c r="AK327" s="10">
        <v>145.79599999999999</v>
      </c>
      <c r="AL327" s="222">
        <f t="shared" si="46"/>
        <v>237.68599999999998</v>
      </c>
      <c r="AM327" s="1">
        <v>3</v>
      </c>
      <c r="AN327" s="1">
        <v>0</v>
      </c>
      <c r="AO327" s="1">
        <v>28</v>
      </c>
      <c r="AP327" s="200">
        <f t="shared" si="47"/>
        <v>31</v>
      </c>
      <c r="AQ327" s="1">
        <v>222</v>
      </c>
      <c r="AR327" s="1">
        <v>112</v>
      </c>
      <c r="AS327" s="1">
        <v>59</v>
      </c>
      <c r="AT327" s="200">
        <f>+Roc_InfraMR[[#This Row],[B.02.3 - Parque de Coches Eléctricos Motrices Tipo R]]+Roc_InfraMR[[#This Row],[B.02.2 - Parque de Coches Eléctricos Motrices Remolcados Tipo R]]+Roc_InfraMR[[#This Row],[B.02.1 - Parque de Coches Eléctricos Motrices]]</f>
        <v>393</v>
      </c>
      <c r="AU327" s="1">
        <v>0</v>
      </c>
      <c r="AV327" s="1">
        <v>0</v>
      </c>
      <c r="AW327" s="1">
        <v>5</v>
      </c>
      <c r="AX327" s="200">
        <f>+SUM(Roc_InfraMR[[#This Row],[B.03.1 - Parque de Coches Motores Motrices Remolcados]:[B.03.3 - Parque de Coches Motores Motrices Cabina]])</f>
        <v>5</v>
      </c>
      <c r="AY327" s="1">
        <v>45</v>
      </c>
      <c r="AZ327" s="1">
        <v>17</v>
      </c>
      <c r="BA327" s="1">
        <v>0</v>
      </c>
      <c r="BB327" s="1">
        <v>18</v>
      </c>
      <c r="BC327" s="200">
        <f>SUM(AY327:BB327)</f>
        <v>80</v>
      </c>
      <c r="BD327" s="356">
        <v>108</v>
      </c>
      <c r="BE327" s="1">
        <v>0</v>
      </c>
      <c r="BF327" s="1">
        <v>26</v>
      </c>
      <c r="BG327" s="235">
        <v>1676</v>
      </c>
    </row>
    <row r="328" spans="1:60">
      <c r="A328" s="1">
        <v>2020</v>
      </c>
      <c r="B328" s="1" t="s">
        <v>63</v>
      </c>
      <c r="C328" s="10">
        <v>84.215000000000003</v>
      </c>
      <c r="D328" s="10">
        <v>145.27000000000001</v>
      </c>
      <c r="E328" s="10">
        <v>0</v>
      </c>
      <c r="F328" s="10">
        <v>127.6</v>
      </c>
      <c r="G328" s="192">
        <f t="shared" si="41"/>
        <v>357.08500000000004</v>
      </c>
      <c r="H328" s="192">
        <f>+Roc_InfraMR[[#This Row],[Total Líneas de Explotación ]]</f>
        <v>357.08500000000004</v>
      </c>
      <c r="I328" s="192">
        <v>369.41900000000004</v>
      </c>
      <c r="J328" s="10">
        <f>+Roc_InfraMR[[#This Row],[A.01.2 -  Longitud de Líneas de Explotación No Electrificadas Vía Doble o Múltiple (km)]]*2+Roc_InfraMR[[#This Row],[A.01.1 -  Longitud de Líneas de Explotación No Electrificadas Vía Simple (km)]]</f>
        <v>374.755</v>
      </c>
      <c r="K328" s="10">
        <v>0</v>
      </c>
      <c r="L328" s="10">
        <f>+Roc_InfraMR[[#This Row],[A.02.2 -  Longitud de Líneas de Explotación Electrificadas Vía Doble o Múltiple (km)]]*2</f>
        <v>255.2</v>
      </c>
      <c r="M328" s="10">
        <v>0</v>
      </c>
      <c r="N328" s="192">
        <f>+Roc_InfraMR[[#This Row],[A.03.1 -  Longitud de Vías de Explotación No Electrificadas Troncales y Ramales (vía principal) (km)]]+Roc_InfraMR[[#This Row],[A.04.1 -  Longitud de Vías de Explotación Electrificadas Troncales y Ramales (vía principal) (km)]]</f>
        <v>629.95499999999993</v>
      </c>
      <c r="O328" s="192">
        <f>+Roc_InfraMR[[#This Row],[Total Vías (excluido Auxiliares)]]</f>
        <v>629.95499999999993</v>
      </c>
      <c r="P328" s="1">
        <v>50</v>
      </c>
      <c r="Q328" s="1">
        <v>17</v>
      </c>
      <c r="R328" s="1">
        <v>12</v>
      </c>
      <c r="S328" s="194">
        <f t="shared" si="42"/>
        <v>79</v>
      </c>
      <c r="T328" s="194">
        <v>79</v>
      </c>
      <c r="U328" s="1">
        <v>40</v>
      </c>
      <c r="V328" s="1">
        <v>89</v>
      </c>
      <c r="W328" s="1">
        <v>8</v>
      </c>
      <c r="X328" s="1">
        <v>31</v>
      </c>
      <c r="Y328" s="1">
        <v>6</v>
      </c>
      <c r="Z328" s="196">
        <f t="shared" si="43"/>
        <v>174</v>
      </c>
      <c r="AA328" s="1">
        <v>75</v>
      </c>
      <c r="AB328" s="1">
        <v>26</v>
      </c>
      <c r="AC328" s="1">
        <v>174</v>
      </c>
      <c r="AD328" s="196">
        <f t="shared" si="44"/>
        <v>275</v>
      </c>
      <c r="AE328" s="1">
        <v>22</v>
      </c>
      <c r="AF328" s="1">
        <v>31</v>
      </c>
      <c r="AG328" s="1">
        <v>144</v>
      </c>
      <c r="AH328" s="196">
        <f t="shared" si="45"/>
        <v>197</v>
      </c>
      <c r="AI328" s="10">
        <v>73.900999999999996</v>
      </c>
      <c r="AJ328" s="10">
        <v>17.989000000000001</v>
      </c>
      <c r="AK328" s="10">
        <v>145.79599999999999</v>
      </c>
      <c r="AL328" s="222">
        <f t="shared" si="46"/>
        <v>237.68599999999998</v>
      </c>
      <c r="AM328" s="1">
        <v>3</v>
      </c>
      <c r="AN328" s="1">
        <v>0</v>
      </c>
      <c r="AO328" s="1">
        <v>28</v>
      </c>
      <c r="AP328" s="200">
        <f t="shared" si="47"/>
        <v>31</v>
      </c>
      <c r="AQ328" s="1">
        <v>222</v>
      </c>
      <c r="AR328" s="1">
        <v>112</v>
      </c>
      <c r="AS328" s="1">
        <v>59</v>
      </c>
      <c r="AT328" s="200">
        <f>+Roc_InfraMR[[#This Row],[B.02.3 - Parque de Coches Eléctricos Motrices Tipo R]]+Roc_InfraMR[[#This Row],[B.02.2 - Parque de Coches Eléctricos Motrices Remolcados Tipo R]]+Roc_InfraMR[[#This Row],[B.02.1 - Parque de Coches Eléctricos Motrices]]</f>
        <v>393</v>
      </c>
      <c r="AU328" s="1">
        <v>0</v>
      </c>
      <c r="AV328" s="1">
        <v>0</v>
      </c>
      <c r="AW328" s="1">
        <v>5</v>
      </c>
      <c r="AX328" s="200">
        <f>+SUM(Roc_InfraMR[[#This Row],[B.03.1 - Parque de Coches Motores Motrices Remolcados]:[B.03.3 - Parque de Coches Motores Motrices Cabina]])</f>
        <v>5</v>
      </c>
      <c r="AY328" s="1">
        <v>45</v>
      </c>
      <c r="AZ328" s="1">
        <v>17</v>
      </c>
      <c r="BA328" s="1">
        <v>0</v>
      </c>
      <c r="BB328" s="1">
        <v>18</v>
      </c>
      <c r="BC328" s="200">
        <f>SUM(AY328:BB328)</f>
        <v>80</v>
      </c>
      <c r="BD328" s="356">
        <v>108</v>
      </c>
      <c r="BE328" s="1">
        <v>0</v>
      </c>
      <c r="BF328" s="1">
        <v>26</v>
      </c>
      <c r="BG328" s="235">
        <v>1676</v>
      </c>
    </row>
    <row r="329" spans="1:60">
      <c r="A329" s="1">
        <v>2020</v>
      </c>
      <c r="B329" s="1" t="s">
        <v>64</v>
      </c>
      <c r="C329" s="10">
        <v>84.215000000000003</v>
      </c>
      <c r="D329" s="10">
        <v>145.27000000000001</v>
      </c>
      <c r="E329" s="10">
        <v>0</v>
      </c>
      <c r="F329" s="10">
        <v>127.6</v>
      </c>
      <c r="G329" s="192">
        <f t="shared" si="41"/>
        <v>357.08500000000004</v>
      </c>
      <c r="H329" s="192">
        <f>+Roc_InfraMR[[#This Row],[Total Líneas de Explotación ]]</f>
        <v>357.08500000000004</v>
      </c>
      <c r="I329" s="192">
        <v>369.41900000000004</v>
      </c>
      <c r="J329" s="10">
        <f>+Roc_InfraMR[[#This Row],[A.01.2 -  Longitud de Líneas de Explotación No Electrificadas Vía Doble o Múltiple (km)]]*2+Roc_InfraMR[[#This Row],[A.01.1 -  Longitud de Líneas de Explotación No Electrificadas Vía Simple (km)]]</f>
        <v>374.755</v>
      </c>
      <c r="K329" s="10">
        <v>0</v>
      </c>
      <c r="L329" s="10">
        <f>+Roc_InfraMR[[#This Row],[A.02.2 -  Longitud de Líneas de Explotación Electrificadas Vía Doble o Múltiple (km)]]*2</f>
        <v>255.2</v>
      </c>
      <c r="M329" s="10">
        <v>0</v>
      </c>
      <c r="N329" s="192">
        <f>+Roc_InfraMR[[#This Row],[A.03.1 -  Longitud de Vías de Explotación No Electrificadas Troncales y Ramales (vía principal) (km)]]+Roc_InfraMR[[#This Row],[A.04.1 -  Longitud de Vías de Explotación Electrificadas Troncales y Ramales (vía principal) (km)]]</f>
        <v>629.95499999999993</v>
      </c>
      <c r="O329" s="192">
        <f>+Roc_InfraMR[[#This Row],[Total Vías (excluido Auxiliares)]]</f>
        <v>629.95499999999993</v>
      </c>
      <c r="P329" s="1">
        <v>50</v>
      </c>
      <c r="Q329" s="1">
        <v>17</v>
      </c>
      <c r="R329" s="1">
        <v>12</v>
      </c>
      <c r="S329" s="194">
        <f t="shared" si="42"/>
        <v>79</v>
      </c>
      <c r="T329" s="194">
        <v>79</v>
      </c>
      <c r="U329" s="1">
        <v>40</v>
      </c>
      <c r="V329" s="1">
        <v>89</v>
      </c>
      <c r="W329" s="1">
        <v>8</v>
      </c>
      <c r="X329" s="1">
        <v>31</v>
      </c>
      <c r="Y329" s="1">
        <v>6</v>
      </c>
      <c r="Z329" s="196">
        <f t="shared" si="43"/>
        <v>174</v>
      </c>
      <c r="AA329" s="1">
        <v>75</v>
      </c>
      <c r="AB329" s="1">
        <v>26</v>
      </c>
      <c r="AC329" s="1">
        <v>174</v>
      </c>
      <c r="AD329" s="196">
        <f t="shared" si="44"/>
        <v>275</v>
      </c>
      <c r="AE329" s="1">
        <v>22</v>
      </c>
      <c r="AF329" s="1">
        <v>31</v>
      </c>
      <c r="AG329" s="1">
        <v>144</v>
      </c>
      <c r="AH329" s="196">
        <f t="shared" si="45"/>
        <v>197</v>
      </c>
      <c r="AI329" s="10">
        <v>73.900999999999996</v>
      </c>
      <c r="AJ329" s="10">
        <v>17.989000000000001</v>
      </c>
      <c r="AK329" s="10">
        <v>145.79599999999999</v>
      </c>
      <c r="AL329" s="222">
        <f t="shared" si="46"/>
        <v>237.68599999999998</v>
      </c>
      <c r="AM329" s="1">
        <v>3</v>
      </c>
      <c r="AN329" s="1">
        <v>0</v>
      </c>
      <c r="AO329" s="1">
        <v>28</v>
      </c>
      <c r="AP329" s="200">
        <f t="shared" si="47"/>
        <v>31</v>
      </c>
      <c r="AQ329" s="1">
        <v>222</v>
      </c>
      <c r="AR329" s="1">
        <v>112</v>
      </c>
      <c r="AS329" s="1">
        <v>59</v>
      </c>
      <c r="AT329" s="200">
        <f>+Roc_InfraMR[[#This Row],[B.02.3 - Parque de Coches Eléctricos Motrices Tipo R]]+Roc_InfraMR[[#This Row],[B.02.2 - Parque de Coches Eléctricos Motrices Remolcados Tipo R]]+Roc_InfraMR[[#This Row],[B.02.1 - Parque de Coches Eléctricos Motrices]]</f>
        <v>393</v>
      </c>
      <c r="AU329" s="1">
        <v>0</v>
      </c>
      <c r="AV329" s="1">
        <v>0</v>
      </c>
      <c r="AW329" s="1">
        <v>5</v>
      </c>
      <c r="AX329" s="200">
        <f>+SUM(Roc_InfraMR[[#This Row],[B.03.1 - Parque de Coches Motores Motrices Remolcados]:[B.03.3 - Parque de Coches Motores Motrices Cabina]])</f>
        <v>5</v>
      </c>
      <c r="AY329" s="1">
        <v>45</v>
      </c>
      <c r="AZ329" s="1">
        <v>17</v>
      </c>
      <c r="BA329" s="1">
        <v>0</v>
      </c>
      <c r="BB329" s="1">
        <v>18</v>
      </c>
      <c r="BC329" s="200">
        <f>SUM(AY329:BB329)</f>
        <v>80</v>
      </c>
      <c r="BD329" s="356">
        <v>108</v>
      </c>
      <c r="BE329" s="1">
        <v>0</v>
      </c>
      <c r="BF329" s="1">
        <v>26</v>
      </c>
      <c r="BG329" s="235">
        <v>1676</v>
      </c>
    </row>
    <row r="330" spans="1:60">
      <c r="A330" s="1">
        <v>2020</v>
      </c>
      <c r="B330" s="1" t="s">
        <v>65</v>
      </c>
      <c r="C330" s="10">
        <v>84.215000000000003</v>
      </c>
      <c r="D330" s="10">
        <v>145.27000000000001</v>
      </c>
      <c r="E330" s="10">
        <v>0</v>
      </c>
      <c r="F330" s="10">
        <v>127.6</v>
      </c>
      <c r="G330" s="192">
        <f t="shared" si="41"/>
        <v>357.08500000000004</v>
      </c>
      <c r="H330" s="192">
        <f>+Roc_InfraMR[[#This Row],[Total Líneas de Explotación ]]</f>
        <v>357.08500000000004</v>
      </c>
      <c r="I330" s="192">
        <v>369.41900000000004</v>
      </c>
      <c r="J330" s="10">
        <f>+Roc_InfraMR[[#This Row],[A.01.2 -  Longitud de Líneas de Explotación No Electrificadas Vía Doble o Múltiple (km)]]*2+Roc_InfraMR[[#This Row],[A.01.1 -  Longitud de Líneas de Explotación No Electrificadas Vía Simple (km)]]</f>
        <v>374.755</v>
      </c>
      <c r="K330" s="10">
        <v>0</v>
      </c>
      <c r="L330" s="10">
        <f>+Roc_InfraMR[[#This Row],[A.02.2 -  Longitud de Líneas de Explotación Electrificadas Vía Doble o Múltiple (km)]]*2</f>
        <v>255.2</v>
      </c>
      <c r="M330" s="10">
        <v>0</v>
      </c>
      <c r="N330" s="192">
        <f>+Roc_InfraMR[[#This Row],[A.03.1 -  Longitud de Vías de Explotación No Electrificadas Troncales y Ramales (vía principal) (km)]]+Roc_InfraMR[[#This Row],[A.04.1 -  Longitud de Vías de Explotación Electrificadas Troncales y Ramales (vía principal) (km)]]</f>
        <v>629.95499999999993</v>
      </c>
      <c r="O330" s="192">
        <f>+Roc_InfraMR[[#This Row],[Total Vías (excluido Auxiliares)]]</f>
        <v>629.95499999999993</v>
      </c>
      <c r="P330" s="1">
        <v>50</v>
      </c>
      <c r="Q330" s="1">
        <v>17</v>
      </c>
      <c r="R330" s="1">
        <v>12</v>
      </c>
      <c r="S330" s="194">
        <f t="shared" si="42"/>
        <v>79</v>
      </c>
      <c r="T330" s="194">
        <v>79</v>
      </c>
      <c r="U330" s="1">
        <v>40</v>
      </c>
      <c r="V330" s="1">
        <v>89</v>
      </c>
      <c r="W330" s="1">
        <v>8</v>
      </c>
      <c r="X330" s="1">
        <v>31</v>
      </c>
      <c r="Y330" s="1">
        <v>6</v>
      </c>
      <c r="Z330" s="196">
        <f t="shared" si="43"/>
        <v>174</v>
      </c>
      <c r="AA330" s="1">
        <v>75</v>
      </c>
      <c r="AB330" s="1">
        <v>26</v>
      </c>
      <c r="AC330" s="1">
        <v>174</v>
      </c>
      <c r="AD330" s="196">
        <f t="shared" si="44"/>
        <v>275</v>
      </c>
      <c r="AE330" s="1">
        <v>22</v>
      </c>
      <c r="AF330" s="1">
        <v>31</v>
      </c>
      <c r="AG330" s="1">
        <v>144</v>
      </c>
      <c r="AH330" s="196">
        <f t="shared" si="45"/>
        <v>197</v>
      </c>
      <c r="AI330" s="10">
        <v>73.900999999999996</v>
      </c>
      <c r="AJ330" s="10">
        <v>17.989000000000001</v>
      </c>
      <c r="AK330" s="10">
        <v>145.79599999999999</v>
      </c>
      <c r="AL330" s="222">
        <f t="shared" si="46"/>
        <v>237.68599999999998</v>
      </c>
      <c r="AM330" s="1">
        <v>3</v>
      </c>
      <c r="AN330" s="1">
        <v>0</v>
      </c>
      <c r="AO330" s="1">
        <v>28</v>
      </c>
      <c r="AP330" s="200">
        <f t="shared" si="47"/>
        <v>31</v>
      </c>
      <c r="AQ330" s="1">
        <v>222</v>
      </c>
      <c r="AR330" s="1">
        <v>112</v>
      </c>
      <c r="AS330" s="1">
        <v>59</v>
      </c>
      <c r="AT330" s="200">
        <f>+Roc_InfraMR[[#This Row],[B.02.3 - Parque de Coches Eléctricos Motrices Tipo R]]+Roc_InfraMR[[#This Row],[B.02.2 - Parque de Coches Eléctricos Motrices Remolcados Tipo R]]+Roc_InfraMR[[#This Row],[B.02.1 - Parque de Coches Eléctricos Motrices]]</f>
        <v>393</v>
      </c>
      <c r="AU330" s="1">
        <v>0</v>
      </c>
      <c r="AV330" s="1">
        <v>0</v>
      </c>
      <c r="AW330" s="1">
        <v>5</v>
      </c>
      <c r="AX330" s="200">
        <f>+SUM(Roc_InfraMR[[#This Row],[B.03.1 - Parque de Coches Motores Motrices Remolcados]:[B.03.3 - Parque de Coches Motores Motrices Cabina]])</f>
        <v>5</v>
      </c>
      <c r="AY330" s="1">
        <v>45</v>
      </c>
      <c r="AZ330" s="1">
        <v>17</v>
      </c>
      <c r="BA330" s="1">
        <v>0</v>
      </c>
      <c r="BB330" s="1">
        <v>18</v>
      </c>
      <c r="BC330" s="200">
        <f>SUM(AY330:BB330)</f>
        <v>80</v>
      </c>
      <c r="BD330" s="356">
        <v>108</v>
      </c>
      <c r="BE330" s="1">
        <v>0</v>
      </c>
      <c r="BF330" s="1">
        <v>26</v>
      </c>
      <c r="BG330" s="235">
        <v>1676</v>
      </c>
    </row>
    <row r="331" spans="1:60">
      <c r="A331" s="1">
        <v>2020</v>
      </c>
      <c r="B331" s="1" t="s">
        <v>66</v>
      </c>
      <c r="C331" s="10">
        <v>84.215000000000003</v>
      </c>
      <c r="D331" s="10">
        <v>145.27000000000001</v>
      </c>
      <c r="E331" s="10">
        <v>0</v>
      </c>
      <c r="F331" s="10">
        <v>127.6</v>
      </c>
      <c r="G331" s="192">
        <f t="shared" si="41"/>
        <v>357.08500000000004</v>
      </c>
      <c r="H331" s="192">
        <f>+Roc_InfraMR[[#This Row],[Total Líneas de Explotación ]]</f>
        <v>357.08500000000004</v>
      </c>
      <c r="I331" s="192">
        <v>369.41900000000004</v>
      </c>
      <c r="J331" s="10">
        <f>+Roc_InfraMR[[#This Row],[A.01.2 -  Longitud de Líneas de Explotación No Electrificadas Vía Doble o Múltiple (km)]]*2+Roc_InfraMR[[#This Row],[A.01.1 -  Longitud de Líneas de Explotación No Electrificadas Vía Simple (km)]]</f>
        <v>374.755</v>
      </c>
      <c r="K331" s="10">
        <v>0</v>
      </c>
      <c r="L331" s="10">
        <f>+Roc_InfraMR[[#This Row],[A.02.2 -  Longitud de Líneas de Explotación Electrificadas Vía Doble o Múltiple (km)]]*2</f>
        <v>255.2</v>
      </c>
      <c r="M331" s="10">
        <v>0</v>
      </c>
      <c r="N331" s="192">
        <f>+Roc_InfraMR[[#This Row],[A.03.1 -  Longitud de Vías de Explotación No Electrificadas Troncales y Ramales (vía principal) (km)]]+Roc_InfraMR[[#This Row],[A.04.1 -  Longitud de Vías de Explotación Electrificadas Troncales y Ramales (vía principal) (km)]]</f>
        <v>629.95499999999993</v>
      </c>
      <c r="O331" s="192">
        <f>+Roc_InfraMR[[#This Row],[Total Vías (excluido Auxiliares)]]</f>
        <v>629.95499999999993</v>
      </c>
      <c r="P331" s="1">
        <v>50</v>
      </c>
      <c r="Q331" s="1">
        <v>17</v>
      </c>
      <c r="R331" s="1">
        <v>12</v>
      </c>
      <c r="S331" s="194">
        <f t="shared" si="42"/>
        <v>79</v>
      </c>
      <c r="T331" s="194">
        <v>79</v>
      </c>
      <c r="U331" s="1">
        <v>40</v>
      </c>
      <c r="V331" s="1">
        <v>89</v>
      </c>
      <c r="W331" s="1">
        <v>8</v>
      </c>
      <c r="X331" s="1">
        <v>31</v>
      </c>
      <c r="Y331" s="1">
        <v>6</v>
      </c>
      <c r="Z331" s="196">
        <f t="shared" si="43"/>
        <v>174</v>
      </c>
      <c r="AA331" s="1">
        <v>75</v>
      </c>
      <c r="AB331" s="1">
        <v>26</v>
      </c>
      <c r="AC331" s="1">
        <v>174</v>
      </c>
      <c r="AD331" s="196">
        <f t="shared" si="44"/>
        <v>275</v>
      </c>
      <c r="AE331" s="1">
        <v>22</v>
      </c>
      <c r="AF331" s="1">
        <v>31</v>
      </c>
      <c r="AG331" s="1">
        <v>144</v>
      </c>
      <c r="AH331" s="196">
        <f t="shared" si="45"/>
        <v>197</v>
      </c>
      <c r="AI331" s="10">
        <v>73.900999999999996</v>
      </c>
      <c r="AJ331" s="10">
        <v>17.989000000000001</v>
      </c>
      <c r="AK331" s="10">
        <v>145.79599999999999</v>
      </c>
      <c r="AL331" s="222">
        <f t="shared" si="46"/>
        <v>237.68599999999998</v>
      </c>
      <c r="AM331" s="1">
        <v>3</v>
      </c>
      <c r="AN331" s="1">
        <v>0</v>
      </c>
      <c r="AO331" s="1">
        <v>28</v>
      </c>
      <c r="AP331" s="200">
        <f t="shared" si="47"/>
        <v>31</v>
      </c>
      <c r="AQ331" s="1">
        <v>222</v>
      </c>
      <c r="AR331" s="1">
        <v>112</v>
      </c>
      <c r="AS331" s="1">
        <v>59</v>
      </c>
      <c r="AT331" s="200">
        <f>+Roc_InfraMR[[#This Row],[B.02.3 - Parque de Coches Eléctricos Motrices Tipo R]]+Roc_InfraMR[[#This Row],[B.02.2 - Parque de Coches Eléctricos Motrices Remolcados Tipo R]]+Roc_InfraMR[[#This Row],[B.02.1 - Parque de Coches Eléctricos Motrices]]</f>
        <v>393</v>
      </c>
      <c r="AU331" s="1">
        <v>0</v>
      </c>
      <c r="AV331" s="1">
        <v>0</v>
      </c>
      <c r="AW331" s="1">
        <v>5</v>
      </c>
      <c r="AX331" s="200">
        <f>+SUM(Roc_InfraMR[[#This Row],[B.03.1 - Parque de Coches Motores Motrices Remolcados]:[B.03.3 - Parque de Coches Motores Motrices Cabina]])</f>
        <v>5</v>
      </c>
      <c r="AY331" s="1">
        <v>45</v>
      </c>
      <c r="AZ331" s="1">
        <v>17</v>
      </c>
      <c r="BA331" s="1">
        <v>0</v>
      </c>
      <c r="BB331" s="1">
        <v>18</v>
      </c>
      <c r="BC331" s="200">
        <f>SUM(AY331:BB331)</f>
        <v>80</v>
      </c>
      <c r="BD331" s="356">
        <v>108</v>
      </c>
      <c r="BE331" s="1">
        <v>0</v>
      </c>
      <c r="BF331" s="1">
        <v>26</v>
      </c>
      <c r="BG331" s="235">
        <v>1676</v>
      </c>
    </row>
    <row r="332" spans="1:60">
      <c r="A332" s="1">
        <v>2020</v>
      </c>
      <c r="B332" s="1" t="s">
        <v>67</v>
      </c>
      <c r="C332" s="10">
        <v>84.215000000000003</v>
      </c>
      <c r="D332" s="10">
        <v>145.27000000000001</v>
      </c>
      <c r="E332" s="10">
        <v>0</v>
      </c>
      <c r="F332" s="10">
        <v>127.6</v>
      </c>
      <c r="G332" s="192">
        <f t="shared" si="41"/>
        <v>357.08500000000004</v>
      </c>
      <c r="H332" s="192">
        <f>+Roc_InfraMR[[#This Row],[Total Líneas de Explotación ]]</f>
        <v>357.08500000000004</v>
      </c>
      <c r="I332" s="192">
        <v>369.41900000000004</v>
      </c>
      <c r="J332" s="10">
        <f>+Roc_InfraMR[[#This Row],[A.01.2 -  Longitud de Líneas de Explotación No Electrificadas Vía Doble o Múltiple (km)]]*2+Roc_InfraMR[[#This Row],[A.01.1 -  Longitud de Líneas de Explotación No Electrificadas Vía Simple (km)]]</f>
        <v>374.755</v>
      </c>
      <c r="K332" s="10">
        <v>0</v>
      </c>
      <c r="L332" s="10">
        <f>+Roc_InfraMR[[#This Row],[A.02.2 -  Longitud de Líneas de Explotación Electrificadas Vía Doble o Múltiple (km)]]*2</f>
        <v>255.2</v>
      </c>
      <c r="M332" s="10">
        <v>0</v>
      </c>
      <c r="N332" s="192">
        <f>+Roc_InfraMR[[#This Row],[A.03.1 -  Longitud de Vías de Explotación No Electrificadas Troncales y Ramales (vía principal) (km)]]+Roc_InfraMR[[#This Row],[A.04.1 -  Longitud de Vías de Explotación Electrificadas Troncales y Ramales (vía principal) (km)]]</f>
        <v>629.95499999999993</v>
      </c>
      <c r="O332" s="192">
        <f>+Roc_InfraMR[[#This Row],[Total Vías (excluido Auxiliares)]]</f>
        <v>629.95499999999993</v>
      </c>
      <c r="P332" s="1">
        <v>50</v>
      </c>
      <c r="Q332" s="1">
        <v>17</v>
      </c>
      <c r="R332" s="1">
        <v>12</v>
      </c>
      <c r="S332" s="194">
        <f t="shared" si="42"/>
        <v>79</v>
      </c>
      <c r="T332" s="194">
        <v>79</v>
      </c>
      <c r="U332" s="1">
        <v>40</v>
      </c>
      <c r="V332" s="1">
        <v>89</v>
      </c>
      <c r="W332" s="1">
        <v>8</v>
      </c>
      <c r="X332" s="1">
        <v>31</v>
      </c>
      <c r="Y332" s="1">
        <v>6</v>
      </c>
      <c r="Z332" s="196">
        <f t="shared" si="43"/>
        <v>174</v>
      </c>
      <c r="AA332" s="1">
        <v>75</v>
      </c>
      <c r="AB332" s="1">
        <v>26</v>
      </c>
      <c r="AC332" s="1">
        <v>174</v>
      </c>
      <c r="AD332" s="196">
        <f t="shared" si="44"/>
        <v>275</v>
      </c>
      <c r="AE332" s="1">
        <v>22</v>
      </c>
      <c r="AF332" s="1">
        <v>31</v>
      </c>
      <c r="AG332" s="1">
        <v>144</v>
      </c>
      <c r="AH332" s="196">
        <f t="shared" si="45"/>
        <v>197</v>
      </c>
      <c r="AI332" s="10">
        <v>73.900999999999996</v>
      </c>
      <c r="AJ332" s="10">
        <v>17.989000000000001</v>
      </c>
      <c r="AK332" s="10">
        <v>145.79599999999999</v>
      </c>
      <c r="AL332" s="222">
        <f t="shared" si="46"/>
        <v>237.68599999999998</v>
      </c>
      <c r="AM332" s="1">
        <v>3</v>
      </c>
      <c r="AN332" s="1">
        <v>0</v>
      </c>
      <c r="AO332" s="1">
        <v>28</v>
      </c>
      <c r="AP332" s="200">
        <f t="shared" si="47"/>
        <v>31</v>
      </c>
      <c r="AQ332" s="1">
        <v>222</v>
      </c>
      <c r="AR332" s="1">
        <v>112</v>
      </c>
      <c r="AS332" s="1">
        <v>59</v>
      </c>
      <c r="AT332" s="200">
        <f>+Roc_InfraMR[[#This Row],[B.02.3 - Parque de Coches Eléctricos Motrices Tipo R]]+Roc_InfraMR[[#This Row],[B.02.2 - Parque de Coches Eléctricos Motrices Remolcados Tipo R]]+Roc_InfraMR[[#This Row],[B.02.1 - Parque de Coches Eléctricos Motrices]]</f>
        <v>393</v>
      </c>
      <c r="AU332" s="1">
        <v>0</v>
      </c>
      <c r="AV332" s="1">
        <v>0</v>
      </c>
      <c r="AW332" s="1">
        <v>5</v>
      </c>
      <c r="AX332" s="200">
        <f>+SUM(Roc_InfraMR[[#This Row],[B.03.1 - Parque de Coches Motores Motrices Remolcados]:[B.03.3 - Parque de Coches Motores Motrices Cabina]])</f>
        <v>5</v>
      </c>
      <c r="AY332" s="1">
        <v>45</v>
      </c>
      <c r="AZ332" s="1">
        <v>17</v>
      </c>
      <c r="BA332" s="1">
        <v>0</v>
      </c>
      <c r="BB332" s="1">
        <v>18</v>
      </c>
      <c r="BC332" s="200">
        <f>SUM(AY332:BB332)</f>
        <v>80</v>
      </c>
      <c r="BD332" s="356">
        <v>108</v>
      </c>
      <c r="BE332" s="1">
        <v>0</v>
      </c>
      <c r="BF332" s="1">
        <v>26</v>
      </c>
      <c r="BG332" s="235">
        <v>1676</v>
      </c>
    </row>
    <row r="333" spans="1:60">
      <c r="A333" s="1">
        <v>2020</v>
      </c>
      <c r="B333" s="1" t="s">
        <v>68</v>
      </c>
      <c r="C333" s="10">
        <v>84.215000000000003</v>
      </c>
      <c r="D333" s="10">
        <v>145.27000000000001</v>
      </c>
      <c r="E333" s="10">
        <v>0</v>
      </c>
      <c r="F333" s="10">
        <v>127.6</v>
      </c>
      <c r="G333" s="192">
        <f t="shared" si="41"/>
        <v>357.08500000000004</v>
      </c>
      <c r="H333" s="192">
        <f>+Roc_InfraMR[[#This Row],[Total Líneas de Explotación ]]</f>
        <v>357.08500000000004</v>
      </c>
      <c r="I333" s="192">
        <v>369.41900000000004</v>
      </c>
      <c r="J333" s="10">
        <f>+Roc_InfraMR[[#This Row],[A.01.2 -  Longitud de Líneas de Explotación No Electrificadas Vía Doble o Múltiple (km)]]*2+Roc_InfraMR[[#This Row],[A.01.1 -  Longitud de Líneas de Explotación No Electrificadas Vía Simple (km)]]</f>
        <v>374.755</v>
      </c>
      <c r="K333" s="10">
        <v>0</v>
      </c>
      <c r="L333" s="10">
        <f>+Roc_InfraMR[[#This Row],[A.02.2 -  Longitud de Líneas de Explotación Electrificadas Vía Doble o Múltiple (km)]]*2</f>
        <v>255.2</v>
      </c>
      <c r="M333" s="10">
        <v>0</v>
      </c>
      <c r="N333" s="192">
        <f>+Roc_InfraMR[[#This Row],[A.03.1 -  Longitud de Vías de Explotación No Electrificadas Troncales y Ramales (vía principal) (km)]]+Roc_InfraMR[[#This Row],[A.04.1 -  Longitud de Vías de Explotación Electrificadas Troncales y Ramales (vía principal) (km)]]</f>
        <v>629.95499999999993</v>
      </c>
      <c r="O333" s="192">
        <f>+Roc_InfraMR[[#This Row],[Total Vías (excluido Auxiliares)]]</f>
        <v>629.95499999999993</v>
      </c>
      <c r="P333" s="1">
        <v>50</v>
      </c>
      <c r="Q333" s="1">
        <v>17</v>
      </c>
      <c r="R333" s="1">
        <v>12</v>
      </c>
      <c r="S333" s="194">
        <f t="shared" si="42"/>
        <v>79</v>
      </c>
      <c r="T333" s="194">
        <v>79</v>
      </c>
      <c r="U333" s="1">
        <v>40</v>
      </c>
      <c r="V333" s="1">
        <v>89</v>
      </c>
      <c r="W333" s="1">
        <v>8</v>
      </c>
      <c r="X333" s="1">
        <v>31</v>
      </c>
      <c r="Y333" s="1">
        <v>6</v>
      </c>
      <c r="Z333" s="196">
        <f t="shared" si="43"/>
        <v>174</v>
      </c>
      <c r="AA333" s="1">
        <v>75</v>
      </c>
      <c r="AB333" s="1">
        <v>26</v>
      </c>
      <c r="AC333" s="1">
        <v>174</v>
      </c>
      <c r="AD333" s="196">
        <f t="shared" si="44"/>
        <v>275</v>
      </c>
      <c r="AE333" s="1">
        <v>22</v>
      </c>
      <c r="AF333" s="1">
        <v>31</v>
      </c>
      <c r="AG333" s="1">
        <v>144</v>
      </c>
      <c r="AH333" s="196">
        <f t="shared" si="45"/>
        <v>197</v>
      </c>
      <c r="AI333" s="10">
        <v>73.900999999999996</v>
      </c>
      <c r="AJ333" s="10">
        <v>17.989000000000001</v>
      </c>
      <c r="AK333" s="10">
        <v>145.79599999999999</v>
      </c>
      <c r="AL333" s="222">
        <f t="shared" si="46"/>
        <v>237.68599999999998</v>
      </c>
      <c r="AM333" s="1">
        <v>3</v>
      </c>
      <c r="AN333" s="1">
        <v>0</v>
      </c>
      <c r="AO333" s="1">
        <v>28</v>
      </c>
      <c r="AP333" s="200">
        <f t="shared" si="47"/>
        <v>31</v>
      </c>
      <c r="AQ333" s="1">
        <v>222</v>
      </c>
      <c r="AR333" s="1">
        <v>112</v>
      </c>
      <c r="AS333" s="1">
        <v>59</v>
      </c>
      <c r="AT333" s="200">
        <f>+Roc_InfraMR[[#This Row],[B.02.3 - Parque de Coches Eléctricos Motrices Tipo R]]+Roc_InfraMR[[#This Row],[B.02.2 - Parque de Coches Eléctricos Motrices Remolcados Tipo R]]+Roc_InfraMR[[#This Row],[B.02.1 - Parque de Coches Eléctricos Motrices]]</f>
        <v>393</v>
      </c>
      <c r="AU333" s="1">
        <v>0</v>
      </c>
      <c r="AV333" s="1">
        <v>0</v>
      </c>
      <c r="AW333" s="1">
        <v>5</v>
      </c>
      <c r="AX333" s="200">
        <f>+SUM(Roc_InfraMR[[#This Row],[B.03.1 - Parque de Coches Motores Motrices Remolcados]:[B.03.3 - Parque de Coches Motores Motrices Cabina]])</f>
        <v>5</v>
      </c>
      <c r="AY333" s="1">
        <v>45</v>
      </c>
      <c r="AZ333" s="1">
        <v>17</v>
      </c>
      <c r="BA333" s="1">
        <v>0</v>
      </c>
      <c r="BB333" s="1">
        <v>18</v>
      </c>
      <c r="BC333" s="200">
        <f>SUM(AY333:BB333)</f>
        <v>80</v>
      </c>
      <c r="BD333" s="356">
        <v>108</v>
      </c>
      <c r="BE333" s="1">
        <v>0</v>
      </c>
      <c r="BF333" s="1">
        <v>26</v>
      </c>
      <c r="BG333" s="235">
        <v>1676</v>
      </c>
    </row>
    <row r="334" spans="1:60">
      <c r="A334" s="1">
        <v>2020</v>
      </c>
      <c r="B334" s="1" t="s">
        <v>69</v>
      </c>
      <c r="C334" s="10">
        <v>84.215000000000003</v>
      </c>
      <c r="D334" s="10">
        <v>145.27000000000001</v>
      </c>
      <c r="E334" s="10">
        <v>0</v>
      </c>
      <c r="F334" s="10">
        <v>127.6</v>
      </c>
      <c r="G334" s="192">
        <f t="shared" si="41"/>
        <v>357.08500000000004</v>
      </c>
      <c r="H334" s="192">
        <f>+Roc_InfraMR[[#This Row],[Total Líneas de Explotación ]]</f>
        <v>357.08500000000004</v>
      </c>
      <c r="I334" s="192">
        <v>369.41900000000004</v>
      </c>
      <c r="J334" s="10">
        <f>+Roc_InfraMR[[#This Row],[A.01.2 -  Longitud de Líneas de Explotación No Electrificadas Vía Doble o Múltiple (km)]]*2+Roc_InfraMR[[#This Row],[A.01.1 -  Longitud de Líneas de Explotación No Electrificadas Vía Simple (km)]]</f>
        <v>374.755</v>
      </c>
      <c r="K334" s="10">
        <v>0</v>
      </c>
      <c r="L334" s="10">
        <f>+Roc_InfraMR[[#This Row],[A.02.2 -  Longitud de Líneas de Explotación Electrificadas Vía Doble o Múltiple (km)]]*2</f>
        <v>255.2</v>
      </c>
      <c r="M334" s="10">
        <v>0</v>
      </c>
      <c r="N334" s="192">
        <f>+Roc_InfraMR[[#This Row],[A.03.1 -  Longitud de Vías de Explotación No Electrificadas Troncales y Ramales (vía principal) (km)]]+Roc_InfraMR[[#This Row],[A.04.1 -  Longitud de Vías de Explotación Electrificadas Troncales y Ramales (vía principal) (km)]]</f>
        <v>629.95499999999993</v>
      </c>
      <c r="O334" s="192">
        <f>+Roc_InfraMR[[#This Row],[Total Vías (excluido Auxiliares)]]</f>
        <v>629.95499999999993</v>
      </c>
      <c r="P334" s="1">
        <v>50</v>
      </c>
      <c r="Q334" s="1">
        <v>17</v>
      </c>
      <c r="R334" s="1">
        <v>12</v>
      </c>
      <c r="S334" s="194">
        <f t="shared" si="42"/>
        <v>79</v>
      </c>
      <c r="T334" s="194">
        <v>79</v>
      </c>
      <c r="U334" s="1">
        <v>40</v>
      </c>
      <c r="V334" s="1">
        <v>89</v>
      </c>
      <c r="W334" s="1">
        <v>8</v>
      </c>
      <c r="X334" s="1">
        <v>31</v>
      </c>
      <c r="Y334" s="1">
        <v>6</v>
      </c>
      <c r="Z334" s="196">
        <f t="shared" si="43"/>
        <v>174</v>
      </c>
      <c r="AA334" s="1">
        <v>75</v>
      </c>
      <c r="AB334" s="1">
        <v>26</v>
      </c>
      <c r="AC334" s="1">
        <v>174</v>
      </c>
      <c r="AD334" s="196">
        <f t="shared" si="44"/>
        <v>275</v>
      </c>
      <c r="AE334" s="1">
        <v>22</v>
      </c>
      <c r="AF334" s="1">
        <v>31</v>
      </c>
      <c r="AG334" s="1">
        <v>144</v>
      </c>
      <c r="AH334" s="196">
        <f t="shared" si="45"/>
        <v>197</v>
      </c>
      <c r="AI334" s="10">
        <v>73.900999999999996</v>
      </c>
      <c r="AJ334" s="10">
        <v>17.989000000000001</v>
      </c>
      <c r="AK334" s="10">
        <v>145.79599999999999</v>
      </c>
      <c r="AL334" s="222">
        <f t="shared" si="46"/>
        <v>237.68599999999998</v>
      </c>
      <c r="AM334" s="1">
        <v>3</v>
      </c>
      <c r="AN334" s="1">
        <v>0</v>
      </c>
      <c r="AO334" s="1">
        <v>28</v>
      </c>
      <c r="AP334" s="200">
        <f t="shared" si="47"/>
        <v>31</v>
      </c>
      <c r="AQ334" s="1">
        <v>222</v>
      </c>
      <c r="AR334" s="1">
        <v>112</v>
      </c>
      <c r="AS334" s="1">
        <v>59</v>
      </c>
      <c r="AT334" s="200">
        <f>+Roc_InfraMR[[#This Row],[B.02.3 - Parque de Coches Eléctricos Motrices Tipo R]]+Roc_InfraMR[[#This Row],[B.02.2 - Parque de Coches Eléctricos Motrices Remolcados Tipo R]]+Roc_InfraMR[[#This Row],[B.02.1 - Parque de Coches Eléctricos Motrices]]</f>
        <v>393</v>
      </c>
      <c r="AU334" s="1">
        <v>0</v>
      </c>
      <c r="AV334" s="1">
        <v>0</v>
      </c>
      <c r="AW334" s="1">
        <v>5</v>
      </c>
      <c r="AX334" s="200">
        <f>+SUM(Roc_InfraMR[[#This Row],[B.03.1 - Parque de Coches Motores Motrices Remolcados]:[B.03.3 - Parque de Coches Motores Motrices Cabina]])</f>
        <v>5</v>
      </c>
      <c r="AY334" s="1">
        <v>45</v>
      </c>
      <c r="AZ334" s="1">
        <v>17</v>
      </c>
      <c r="BA334" s="1">
        <v>0</v>
      </c>
      <c r="BB334" s="1">
        <v>18</v>
      </c>
      <c r="BC334" s="200">
        <f>SUM(AY334:BB334)</f>
        <v>80</v>
      </c>
      <c r="BD334" s="356">
        <v>108</v>
      </c>
      <c r="BE334" s="1">
        <v>0</v>
      </c>
      <c r="BF334" s="1">
        <v>26</v>
      </c>
      <c r="BG334" s="235">
        <v>1676</v>
      </c>
    </row>
    <row r="335" spans="1:60">
      <c r="A335" s="1">
        <v>2020</v>
      </c>
      <c r="B335" s="1" t="s">
        <v>70</v>
      </c>
      <c r="C335" s="10">
        <v>84.215000000000003</v>
      </c>
      <c r="D335" s="10">
        <v>145.27000000000001</v>
      </c>
      <c r="E335" s="10">
        <v>0</v>
      </c>
      <c r="F335" s="10">
        <v>127.6</v>
      </c>
      <c r="G335" s="192">
        <f t="shared" si="41"/>
        <v>357.08500000000004</v>
      </c>
      <c r="H335" s="192">
        <f>+Roc_InfraMR[[#This Row],[Total Líneas de Explotación ]]</f>
        <v>357.08500000000004</v>
      </c>
      <c r="I335" s="192">
        <v>369.41900000000004</v>
      </c>
      <c r="J335" s="10">
        <f>+Roc_InfraMR[[#This Row],[A.01.2 -  Longitud de Líneas de Explotación No Electrificadas Vía Doble o Múltiple (km)]]*2+Roc_InfraMR[[#This Row],[A.01.1 -  Longitud de Líneas de Explotación No Electrificadas Vía Simple (km)]]</f>
        <v>374.755</v>
      </c>
      <c r="K335" s="10">
        <v>0</v>
      </c>
      <c r="L335" s="10">
        <f>+Roc_InfraMR[[#This Row],[A.02.2 -  Longitud de Líneas de Explotación Electrificadas Vía Doble o Múltiple (km)]]*2</f>
        <v>255.2</v>
      </c>
      <c r="M335" s="10">
        <v>0</v>
      </c>
      <c r="N335" s="192">
        <f>+Roc_InfraMR[[#This Row],[A.03.1 -  Longitud de Vías de Explotación No Electrificadas Troncales y Ramales (vía principal) (km)]]+Roc_InfraMR[[#This Row],[A.04.1 -  Longitud de Vías de Explotación Electrificadas Troncales y Ramales (vía principal) (km)]]</f>
        <v>629.95499999999993</v>
      </c>
      <c r="O335" s="192">
        <f>+Roc_InfraMR[[#This Row],[Total Vías (excluido Auxiliares)]]</f>
        <v>629.95499999999993</v>
      </c>
      <c r="P335" s="1">
        <v>50</v>
      </c>
      <c r="Q335" s="1">
        <v>17</v>
      </c>
      <c r="R335" s="1">
        <v>12</v>
      </c>
      <c r="S335" s="194">
        <f t="shared" si="42"/>
        <v>79</v>
      </c>
      <c r="T335" s="194">
        <v>79</v>
      </c>
      <c r="U335" s="1">
        <v>40</v>
      </c>
      <c r="V335" s="1">
        <v>89</v>
      </c>
      <c r="W335" s="1">
        <v>8</v>
      </c>
      <c r="X335" s="1">
        <v>31</v>
      </c>
      <c r="Y335" s="1">
        <v>6</v>
      </c>
      <c r="Z335" s="196">
        <f t="shared" si="43"/>
        <v>174</v>
      </c>
      <c r="AA335" s="1">
        <v>75</v>
      </c>
      <c r="AB335" s="1">
        <v>26</v>
      </c>
      <c r="AC335" s="1">
        <v>174</v>
      </c>
      <c r="AD335" s="196">
        <f t="shared" si="44"/>
        <v>275</v>
      </c>
      <c r="AE335" s="1">
        <v>22</v>
      </c>
      <c r="AF335" s="1">
        <v>31</v>
      </c>
      <c r="AG335" s="1">
        <v>144</v>
      </c>
      <c r="AH335" s="196">
        <f t="shared" si="45"/>
        <v>197</v>
      </c>
      <c r="AI335" s="10">
        <v>73.900999999999996</v>
      </c>
      <c r="AJ335" s="10">
        <v>17.989000000000001</v>
      </c>
      <c r="AK335" s="10">
        <v>145.79599999999999</v>
      </c>
      <c r="AL335" s="222">
        <f t="shared" si="46"/>
        <v>237.68599999999998</v>
      </c>
      <c r="AM335" s="1">
        <v>3</v>
      </c>
      <c r="AN335" s="1">
        <v>0</v>
      </c>
      <c r="AO335" s="1">
        <v>28</v>
      </c>
      <c r="AP335" s="200">
        <f t="shared" si="47"/>
        <v>31</v>
      </c>
      <c r="AQ335" s="1">
        <v>222</v>
      </c>
      <c r="AR335" s="1">
        <v>112</v>
      </c>
      <c r="AS335" s="1">
        <v>59</v>
      </c>
      <c r="AT335" s="200">
        <f>+Roc_InfraMR[[#This Row],[B.02.3 - Parque de Coches Eléctricos Motrices Tipo R]]+Roc_InfraMR[[#This Row],[B.02.2 - Parque de Coches Eléctricos Motrices Remolcados Tipo R]]+Roc_InfraMR[[#This Row],[B.02.1 - Parque de Coches Eléctricos Motrices]]</f>
        <v>393</v>
      </c>
      <c r="AU335" s="1">
        <v>0</v>
      </c>
      <c r="AV335" s="1">
        <v>0</v>
      </c>
      <c r="AW335" s="1">
        <v>5</v>
      </c>
      <c r="AX335" s="200">
        <f>+SUM(Roc_InfraMR[[#This Row],[B.03.1 - Parque de Coches Motores Motrices Remolcados]:[B.03.3 - Parque de Coches Motores Motrices Cabina]])</f>
        <v>5</v>
      </c>
      <c r="AY335" s="1">
        <v>45</v>
      </c>
      <c r="AZ335" s="1">
        <v>17</v>
      </c>
      <c r="BA335" s="1">
        <v>0</v>
      </c>
      <c r="BB335" s="1">
        <v>18</v>
      </c>
      <c r="BC335" s="200">
        <f>SUM(AY335:BB335)</f>
        <v>80</v>
      </c>
      <c r="BD335" s="356">
        <v>108</v>
      </c>
      <c r="BE335" s="1">
        <v>0</v>
      </c>
      <c r="BF335" s="1">
        <v>26</v>
      </c>
      <c r="BG335" s="235">
        <v>1676</v>
      </c>
    </row>
    <row r="336" spans="1:60">
      <c r="A336" s="1">
        <v>2020</v>
      </c>
      <c r="B336" s="1" t="s">
        <v>71</v>
      </c>
      <c r="C336" s="10">
        <v>84.215000000000003</v>
      </c>
      <c r="D336" s="10">
        <v>145.27000000000001</v>
      </c>
      <c r="E336" s="10">
        <v>0</v>
      </c>
      <c r="F336" s="10">
        <v>127.6</v>
      </c>
      <c r="G336" s="192">
        <f t="shared" si="41"/>
        <v>357.08500000000004</v>
      </c>
      <c r="H336" s="192">
        <f>+Roc_InfraMR[[#This Row],[Total Líneas de Explotación ]]</f>
        <v>357.08500000000004</v>
      </c>
      <c r="I336" s="192">
        <v>369.41900000000004</v>
      </c>
      <c r="J336" s="10">
        <f>+Roc_InfraMR[[#This Row],[A.01.2 -  Longitud de Líneas de Explotación No Electrificadas Vía Doble o Múltiple (km)]]*2+Roc_InfraMR[[#This Row],[A.01.1 -  Longitud de Líneas de Explotación No Electrificadas Vía Simple (km)]]</f>
        <v>374.755</v>
      </c>
      <c r="K336" s="10">
        <v>0</v>
      </c>
      <c r="L336" s="10">
        <f>+Roc_InfraMR[[#This Row],[A.02.2 -  Longitud de Líneas de Explotación Electrificadas Vía Doble o Múltiple (km)]]*2</f>
        <v>255.2</v>
      </c>
      <c r="M336" s="10">
        <v>0</v>
      </c>
      <c r="N336" s="192">
        <f>+Roc_InfraMR[[#This Row],[A.03.1 -  Longitud de Vías de Explotación No Electrificadas Troncales y Ramales (vía principal) (km)]]+Roc_InfraMR[[#This Row],[A.04.1 -  Longitud de Vías de Explotación Electrificadas Troncales y Ramales (vía principal) (km)]]</f>
        <v>629.95499999999993</v>
      </c>
      <c r="O336" s="192">
        <f>+Roc_InfraMR[[#This Row],[Total Vías (excluido Auxiliares)]]</f>
        <v>629.95499999999993</v>
      </c>
      <c r="P336" s="1">
        <v>50</v>
      </c>
      <c r="Q336" s="1">
        <v>17</v>
      </c>
      <c r="R336" s="1">
        <v>12</v>
      </c>
      <c r="S336" s="194">
        <f t="shared" si="42"/>
        <v>79</v>
      </c>
      <c r="T336" s="194">
        <v>79</v>
      </c>
      <c r="U336" s="1">
        <v>40</v>
      </c>
      <c r="V336" s="1">
        <v>89</v>
      </c>
      <c r="W336" s="1">
        <v>8</v>
      </c>
      <c r="X336" s="1">
        <v>31</v>
      </c>
      <c r="Y336" s="1">
        <v>6</v>
      </c>
      <c r="Z336" s="196">
        <f t="shared" si="43"/>
        <v>174</v>
      </c>
      <c r="AA336" s="1">
        <v>75</v>
      </c>
      <c r="AB336" s="1">
        <v>26</v>
      </c>
      <c r="AC336" s="1">
        <v>174</v>
      </c>
      <c r="AD336" s="196">
        <f t="shared" si="44"/>
        <v>275</v>
      </c>
      <c r="AE336" s="1">
        <v>22</v>
      </c>
      <c r="AF336" s="1">
        <v>31</v>
      </c>
      <c r="AG336" s="1">
        <v>144</v>
      </c>
      <c r="AH336" s="196">
        <f t="shared" si="45"/>
        <v>197</v>
      </c>
      <c r="AI336" s="10">
        <v>73.900999999999996</v>
      </c>
      <c r="AJ336" s="10">
        <v>17.989000000000001</v>
      </c>
      <c r="AK336" s="10">
        <v>145.79599999999999</v>
      </c>
      <c r="AL336" s="222">
        <f t="shared" si="46"/>
        <v>237.68599999999998</v>
      </c>
      <c r="AM336" s="1">
        <v>3</v>
      </c>
      <c r="AN336" s="1">
        <v>0</v>
      </c>
      <c r="AO336" s="1">
        <v>28</v>
      </c>
      <c r="AP336" s="200">
        <f t="shared" si="47"/>
        <v>31</v>
      </c>
      <c r="AQ336" s="1">
        <v>222</v>
      </c>
      <c r="AR336" s="1">
        <v>112</v>
      </c>
      <c r="AS336" s="1">
        <v>59</v>
      </c>
      <c r="AT336" s="200">
        <f>+Roc_InfraMR[[#This Row],[B.02.3 - Parque de Coches Eléctricos Motrices Tipo R]]+Roc_InfraMR[[#This Row],[B.02.2 - Parque de Coches Eléctricos Motrices Remolcados Tipo R]]+Roc_InfraMR[[#This Row],[B.02.1 - Parque de Coches Eléctricos Motrices]]</f>
        <v>393</v>
      </c>
      <c r="AU336" s="1">
        <v>0</v>
      </c>
      <c r="AV336" s="1">
        <v>0</v>
      </c>
      <c r="AW336" s="1">
        <v>5</v>
      </c>
      <c r="AX336" s="200">
        <f>+SUM(Roc_InfraMR[[#This Row],[B.03.1 - Parque de Coches Motores Motrices Remolcados]:[B.03.3 - Parque de Coches Motores Motrices Cabina]])</f>
        <v>5</v>
      </c>
      <c r="AY336" s="1">
        <v>45</v>
      </c>
      <c r="AZ336" s="1">
        <v>17</v>
      </c>
      <c r="BA336" s="1">
        <v>0</v>
      </c>
      <c r="BB336" s="1">
        <v>18</v>
      </c>
      <c r="BC336" s="200">
        <f>SUM(AY336:BB336)</f>
        <v>80</v>
      </c>
      <c r="BD336" s="356">
        <v>108</v>
      </c>
      <c r="BE336" s="1">
        <v>0</v>
      </c>
      <c r="BF336" s="1">
        <v>26</v>
      </c>
      <c r="BG336" s="235">
        <v>1676</v>
      </c>
    </row>
    <row r="337" spans="1:60">
      <c r="A337" s="1">
        <v>2020</v>
      </c>
      <c r="B337" s="1" t="s">
        <v>72</v>
      </c>
      <c r="C337" s="10">
        <v>84.215000000000003</v>
      </c>
      <c r="D337" s="10">
        <v>145.27000000000001</v>
      </c>
      <c r="E337" s="10">
        <v>0</v>
      </c>
      <c r="F337" s="10">
        <v>127.6</v>
      </c>
      <c r="G337" s="192">
        <f t="shared" si="41"/>
        <v>357.08500000000004</v>
      </c>
      <c r="H337" s="192">
        <f>+Roc_InfraMR[[#This Row],[Total Líneas de Explotación ]]</f>
        <v>357.08500000000004</v>
      </c>
      <c r="I337" s="192">
        <v>404.64800000000002</v>
      </c>
      <c r="J337" s="10">
        <f>+Roc_InfraMR[[#This Row],[A.01.2 -  Longitud de Líneas de Explotación No Electrificadas Vía Doble o Múltiple (km)]]*2+Roc_InfraMR[[#This Row],[A.01.1 -  Longitud de Líneas de Explotación No Electrificadas Vía Simple (km)]]</f>
        <v>374.755</v>
      </c>
      <c r="K337" s="10">
        <v>0</v>
      </c>
      <c r="L337" s="10">
        <f>+Roc_InfraMR[[#This Row],[A.02.2 -  Longitud de Líneas de Explotación Electrificadas Vía Doble o Múltiple (km)]]*2</f>
        <v>255.2</v>
      </c>
      <c r="M337" s="10">
        <v>0</v>
      </c>
      <c r="N337" s="192">
        <f>+Roc_InfraMR[[#This Row],[A.03.1 -  Longitud de Vías de Explotación No Electrificadas Troncales y Ramales (vía principal) (km)]]+Roc_InfraMR[[#This Row],[A.04.1 -  Longitud de Vías de Explotación Electrificadas Troncales y Ramales (vía principal) (km)]]</f>
        <v>629.95499999999993</v>
      </c>
      <c r="O337" s="192">
        <f>+Roc_InfraMR[[#This Row],[Total Vías (excluido Auxiliares)]]</f>
        <v>629.95499999999993</v>
      </c>
      <c r="P337" s="1">
        <v>50</v>
      </c>
      <c r="Q337" s="1">
        <v>17</v>
      </c>
      <c r="R337" s="1">
        <v>12</v>
      </c>
      <c r="S337" s="194">
        <f t="shared" si="42"/>
        <v>79</v>
      </c>
      <c r="T337" s="194">
        <v>79</v>
      </c>
      <c r="U337" s="1">
        <v>40</v>
      </c>
      <c r="V337" s="1">
        <v>89</v>
      </c>
      <c r="W337" s="1">
        <v>8</v>
      </c>
      <c r="X337" s="1">
        <v>31</v>
      </c>
      <c r="Y337" s="1">
        <v>6</v>
      </c>
      <c r="Z337" s="196">
        <f t="shared" si="43"/>
        <v>174</v>
      </c>
      <c r="AA337" s="1">
        <v>75</v>
      </c>
      <c r="AB337" s="1">
        <v>26</v>
      </c>
      <c r="AC337" s="1">
        <v>174</v>
      </c>
      <c r="AD337" s="196">
        <f t="shared" si="44"/>
        <v>275</v>
      </c>
      <c r="AE337" s="1">
        <v>22</v>
      </c>
      <c r="AF337" s="1">
        <v>31</v>
      </c>
      <c r="AG337" s="1">
        <v>144</v>
      </c>
      <c r="AH337" s="196">
        <f t="shared" si="45"/>
        <v>197</v>
      </c>
      <c r="AI337" s="10">
        <v>73.900999999999996</v>
      </c>
      <c r="AJ337" s="10">
        <v>17.989000000000001</v>
      </c>
      <c r="AK337" s="10">
        <v>145.79599999999999</v>
      </c>
      <c r="AL337" s="222">
        <f t="shared" si="46"/>
        <v>237.68599999999998</v>
      </c>
      <c r="AM337" s="1">
        <v>3</v>
      </c>
      <c r="AN337" s="1">
        <v>0</v>
      </c>
      <c r="AO337" s="1">
        <v>28</v>
      </c>
      <c r="AP337" s="200">
        <f t="shared" si="47"/>
        <v>31</v>
      </c>
      <c r="AQ337" s="1">
        <v>222</v>
      </c>
      <c r="AR337" s="1">
        <v>112</v>
      </c>
      <c r="AS337" s="1">
        <v>59</v>
      </c>
      <c r="AT337" s="200">
        <f>+Roc_InfraMR[[#This Row],[B.02.3 - Parque de Coches Eléctricos Motrices Tipo R]]+Roc_InfraMR[[#This Row],[B.02.2 - Parque de Coches Eléctricos Motrices Remolcados Tipo R]]+Roc_InfraMR[[#This Row],[B.02.1 - Parque de Coches Eléctricos Motrices]]</f>
        <v>393</v>
      </c>
      <c r="AU337" s="1">
        <v>0</v>
      </c>
      <c r="AV337" s="1">
        <v>0</v>
      </c>
      <c r="AW337" s="1">
        <v>5</v>
      </c>
      <c r="AX337" s="200">
        <f>+SUM(Roc_InfraMR[[#This Row],[B.03.1 - Parque de Coches Motores Motrices Remolcados]:[B.03.3 - Parque de Coches Motores Motrices Cabina]])</f>
        <v>5</v>
      </c>
      <c r="AY337" s="1">
        <v>45</v>
      </c>
      <c r="AZ337" s="1">
        <v>17</v>
      </c>
      <c r="BA337" s="1">
        <v>0</v>
      </c>
      <c r="BB337" s="1">
        <v>18</v>
      </c>
      <c r="BC337" s="200">
        <f>SUM(AY337:BB337)</f>
        <v>80</v>
      </c>
      <c r="BD337" s="356">
        <v>108</v>
      </c>
      <c r="BE337" s="1">
        <v>0</v>
      </c>
      <c r="BF337" s="1">
        <v>26</v>
      </c>
      <c r="BG337" s="235">
        <v>1676</v>
      </c>
    </row>
    <row r="338" spans="1:60">
      <c r="A338" s="59">
        <v>2021</v>
      </c>
      <c r="B338" s="1" t="s">
        <v>61</v>
      </c>
      <c r="C338" s="10">
        <v>84.215000000000003</v>
      </c>
      <c r="D338" s="10">
        <v>145.27000000000001</v>
      </c>
      <c r="E338" s="10">
        <v>0</v>
      </c>
      <c r="F338" s="10">
        <v>127.6</v>
      </c>
      <c r="G338" s="192">
        <f t="shared" si="41"/>
        <v>357.08500000000004</v>
      </c>
      <c r="H338" s="192">
        <f>+Roc_InfraMR[[#This Row],[Total Líneas de Explotación ]]</f>
        <v>357.08500000000004</v>
      </c>
      <c r="I338" s="192">
        <v>404.64800000000002</v>
      </c>
      <c r="J338" s="10">
        <f>+Roc_InfraMR[[#This Row],[A.01.2 -  Longitud de Líneas de Explotación No Electrificadas Vía Doble o Múltiple (km)]]*2+Roc_InfraMR[[#This Row],[A.01.1 -  Longitud de Líneas de Explotación No Electrificadas Vía Simple (km)]]</f>
        <v>374.755</v>
      </c>
      <c r="K338" s="10">
        <v>0</v>
      </c>
      <c r="L338" s="10">
        <f>+Roc_InfraMR[[#This Row],[A.02.2 -  Longitud de Líneas de Explotación Electrificadas Vía Doble o Múltiple (km)]]*2</f>
        <v>255.2</v>
      </c>
      <c r="M338" s="10">
        <v>0</v>
      </c>
      <c r="N338" s="192">
        <f>+Roc_InfraMR[[#This Row],[A.03.1 -  Longitud de Vías de Explotación No Electrificadas Troncales y Ramales (vía principal) (km)]]+Roc_InfraMR[[#This Row],[A.04.1 -  Longitud de Vías de Explotación Electrificadas Troncales y Ramales (vía principal) (km)]]</f>
        <v>629.95499999999993</v>
      </c>
      <c r="O338" s="192">
        <f>+Roc_InfraMR[[#This Row],[Total Vías (excluido Auxiliares)]]</f>
        <v>629.95499999999993</v>
      </c>
      <c r="P338" s="1">
        <v>50</v>
      </c>
      <c r="Q338" s="1">
        <v>17</v>
      </c>
      <c r="R338" s="1">
        <v>12</v>
      </c>
      <c r="S338" s="194">
        <f t="shared" si="42"/>
        <v>79</v>
      </c>
      <c r="T338" s="194">
        <v>79</v>
      </c>
      <c r="U338" s="1">
        <v>40</v>
      </c>
      <c r="V338" s="1">
        <v>89</v>
      </c>
      <c r="W338" s="1">
        <v>8</v>
      </c>
      <c r="X338" s="1">
        <v>31</v>
      </c>
      <c r="Y338" s="1">
        <v>6</v>
      </c>
      <c r="Z338" s="196">
        <f t="shared" ref="Z338:Z349" si="48">SUM(U338:Y338)</f>
        <v>174</v>
      </c>
      <c r="AA338" s="1">
        <v>75</v>
      </c>
      <c r="AB338" s="1">
        <v>26</v>
      </c>
      <c r="AC338" s="1">
        <v>174</v>
      </c>
      <c r="AD338" s="196">
        <f t="shared" ref="AD338:AD349" si="49">SUM(AA338:AC338)</f>
        <v>275</v>
      </c>
      <c r="AE338" s="1">
        <v>22</v>
      </c>
      <c r="AF338" s="1">
        <v>31</v>
      </c>
      <c r="AG338" s="1">
        <v>144</v>
      </c>
      <c r="AH338" s="196">
        <f t="shared" ref="AH338:AH349" si="50">SUM(AE338:AG338)</f>
        <v>197</v>
      </c>
      <c r="AI338" s="10">
        <v>73.900999999999996</v>
      </c>
      <c r="AJ338" s="10">
        <v>17.989000000000001</v>
      </c>
      <c r="AK338" s="10">
        <v>145.79599999999999</v>
      </c>
      <c r="AL338" s="222">
        <f t="shared" ref="AL338:AL349" si="51">SUM(AI338:AK338)</f>
        <v>237.68599999999998</v>
      </c>
      <c r="AM338" s="1">
        <v>3</v>
      </c>
      <c r="AN338" s="1">
        <v>0</v>
      </c>
      <c r="AO338" s="1">
        <v>28</v>
      </c>
      <c r="AP338" s="200">
        <f t="shared" ref="AP338:AP349" si="52">SUM(AM338:AO338)</f>
        <v>31</v>
      </c>
      <c r="AQ338" s="1">
        <v>222</v>
      </c>
      <c r="AR338" s="1">
        <v>112</v>
      </c>
      <c r="AS338" s="1">
        <v>59</v>
      </c>
      <c r="AT338" s="200">
        <f>+Roc_InfraMR[[#This Row],[B.02.3 - Parque de Coches Eléctricos Motrices Tipo R]]+Roc_InfraMR[[#This Row],[B.02.2 - Parque de Coches Eléctricos Motrices Remolcados Tipo R]]+Roc_InfraMR[[#This Row],[B.02.1 - Parque de Coches Eléctricos Motrices]]</f>
        <v>393</v>
      </c>
      <c r="AU338" s="1">
        <v>0</v>
      </c>
      <c r="AV338" s="1">
        <v>0</v>
      </c>
      <c r="AW338" s="1">
        <v>5</v>
      </c>
      <c r="AX338" s="200">
        <f>+SUM(Roc_InfraMR[[#This Row],[B.03.1 - Parque de Coches Motores Motrices Remolcados]:[B.03.3 - Parque de Coches Motores Motrices Cabina]])</f>
        <v>5</v>
      </c>
      <c r="AY338" s="1">
        <v>45</v>
      </c>
      <c r="AZ338" s="1">
        <v>17</v>
      </c>
      <c r="BA338" s="1">
        <v>0</v>
      </c>
      <c r="BB338" s="1">
        <v>18</v>
      </c>
      <c r="BC338" s="200">
        <f>SUM(AY338:BB338)</f>
        <v>80</v>
      </c>
      <c r="BD338" s="356">
        <v>108</v>
      </c>
      <c r="BE338" s="1">
        <v>0</v>
      </c>
      <c r="BF338" s="1">
        <v>26</v>
      </c>
      <c r="BG338" s="235">
        <v>1676</v>
      </c>
      <c r="BH338" s="59"/>
    </row>
    <row r="339" spans="1:60">
      <c r="A339" s="59">
        <v>2021</v>
      </c>
      <c r="B339" s="1" t="s">
        <v>62</v>
      </c>
      <c r="C339" s="10">
        <v>84.215000000000003</v>
      </c>
      <c r="D339" s="10">
        <v>145.27000000000001</v>
      </c>
      <c r="E339" s="10">
        <v>0</v>
      </c>
      <c r="F339" s="10">
        <v>127.6</v>
      </c>
      <c r="G339" s="192">
        <f t="shared" si="41"/>
        <v>357.08500000000004</v>
      </c>
      <c r="H339" s="192">
        <f>+Roc_InfraMR[[#This Row],[Total Líneas de Explotación ]]</f>
        <v>357.08500000000004</v>
      </c>
      <c r="I339" s="192">
        <v>404.64800000000002</v>
      </c>
      <c r="J339" s="10">
        <f>+Roc_InfraMR[[#This Row],[A.01.2 -  Longitud de Líneas de Explotación No Electrificadas Vía Doble o Múltiple (km)]]*2+Roc_InfraMR[[#This Row],[A.01.1 -  Longitud de Líneas de Explotación No Electrificadas Vía Simple (km)]]</f>
        <v>374.755</v>
      </c>
      <c r="K339" s="10">
        <v>0</v>
      </c>
      <c r="L339" s="10">
        <f>+Roc_InfraMR[[#This Row],[A.02.2 -  Longitud de Líneas de Explotación Electrificadas Vía Doble o Múltiple (km)]]*2</f>
        <v>255.2</v>
      </c>
      <c r="M339" s="10">
        <v>0</v>
      </c>
      <c r="N339" s="192">
        <f>+Roc_InfraMR[[#This Row],[A.03.1 -  Longitud de Vías de Explotación No Electrificadas Troncales y Ramales (vía principal) (km)]]+Roc_InfraMR[[#This Row],[A.04.1 -  Longitud de Vías de Explotación Electrificadas Troncales y Ramales (vía principal) (km)]]</f>
        <v>629.95499999999993</v>
      </c>
      <c r="O339" s="192">
        <f>+Roc_InfraMR[[#This Row],[Total Vías (excluido Auxiliares)]]</f>
        <v>629.95499999999993</v>
      </c>
      <c r="P339" s="1">
        <v>50</v>
      </c>
      <c r="Q339" s="1">
        <v>17</v>
      </c>
      <c r="R339" s="1">
        <v>12</v>
      </c>
      <c r="S339" s="194">
        <f t="shared" si="42"/>
        <v>79</v>
      </c>
      <c r="T339" s="194">
        <v>79</v>
      </c>
      <c r="U339" s="1">
        <v>40</v>
      </c>
      <c r="V339" s="1">
        <v>89</v>
      </c>
      <c r="W339" s="1">
        <v>8</v>
      </c>
      <c r="X339" s="1">
        <v>31</v>
      </c>
      <c r="Y339" s="1">
        <v>6</v>
      </c>
      <c r="Z339" s="196">
        <f t="shared" si="48"/>
        <v>174</v>
      </c>
      <c r="AA339" s="1">
        <v>75</v>
      </c>
      <c r="AB339" s="1">
        <v>26</v>
      </c>
      <c r="AC339" s="1">
        <v>174</v>
      </c>
      <c r="AD339" s="196">
        <f t="shared" si="49"/>
        <v>275</v>
      </c>
      <c r="AE339" s="1">
        <v>22</v>
      </c>
      <c r="AF339" s="1">
        <v>31</v>
      </c>
      <c r="AG339" s="1">
        <v>144</v>
      </c>
      <c r="AH339" s="196">
        <f t="shared" si="50"/>
        <v>197</v>
      </c>
      <c r="AI339" s="10">
        <v>73.900999999999996</v>
      </c>
      <c r="AJ339" s="10">
        <v>17.989000000000001</v>
      </c>
      <c r="AK339" s="10">
        <v>145.79599999999999</v>
      </c>
      <c r="AL339" s="222">
        <f t="shared" si="51"/>
        <v>237.68599999999998</v>
      </c>
      <c r="AM339" s="1">
        <v>3</v>
      </c>
      <c r="AN339" s="1">
        <v>0</v>
      </c>
      <c r="AO339" s="1">
        <v>28</v>
      </c>
      <c r="AP339" s="200">
        <f t="shared" si="52"/>
        <v>31</v>
      </c>
      <c r="AQ339" s="1">
        <v>222</v>
      </c>
      <c r="AR339" s="1">
        <v>112</v>
      </c>
      <c r="AS339" s="1">
        <v>59</v>
      </c>
      <c r="AT339" s="200">
        <f>+Roc_InfraMR[[#This Row],[B.02.3 - Parque de Coches Eléctricos Motrices Tipo R]]+Roc_InfraMR[[#This Row],[B.02.2 - Parque de Coches Eléctricos Motrices Remolcados Tipo R]]+Roc_InfraMR[[#This Row],[B.02.1 - Parque de Coches Eléctricos Motrices]]</f>
        <v>393</v>
      </c>
      <c r="AU339" s="1">
        <v>0</v>
      </c>
      <c r="AV339" s="1">
        <v>0</v>
      </c>
      <c r="AW339" s="1">
        <v>5</v>
      </c>
      <c r="AX339" s="200">
        <f>+SUM(Roc_InfraMR[[#This Row],[B.03.1 - Parque de Coches Motores Motrices Remolcados]:[B.03.3 - Parque de Coches Motores Motrices Cabina]])</f>
        <v>5</v>
      </c>
      <c r="AY339" s="1">
        <v>45</v>
      </c>
      <c r="AZ339" s="1">
        <v>17</v>
      </c>
      <c r="BA339" s="1">
        <v>0</v>
      </c>
      <c r="BB339" s="1">
        <v>18</v>
      </c>
      <c r="BC339" s="200">
        <f>SUM(AY339:BB339)</f>
        <v>80</v>
      </c>
      <c r="BD339" s="356">
        <v>108</v>
      </c>
      <c r="BE339" s="1">
        <v>0</v>
      </c>
      <c r="BF339" s="1">
        <v>26</v>
      </c>
      <c r="BG339" s="235">
        <v>1676</v>
      </c>
      <c r="BH339" s="59"/>
    </row>
    <row r="340" spans="1:60">
      <c r="A340" s="59">
        <v>2021</v>
      </c>
      <c r="B340" s="1" t="s">
        <v>63</v>
      </c>
      <c r="C340" s="10">
        <v>84.215000000000003</v>
      </c>
      <c r="D340" s="10">
        <v>145.27000000000001</v>
      </c>
      <c r="E340" s="10">
        <v>0</v>
      </c>
      <c r="F340" s="10">
        <v>127.6</v>
      </c>
      <c r="G340" s="192">
        <f t="shared" si="41"/>
        <v>357.08500000000004</v>
      </c>
      <c r="H340" s="192">
        <f>+Roc_InfraMR[[#This Row],[Total Líneas de Explotación ]]</f>
        <v>357.08500000000004</v>
      </c>
      <c r="I340" s="192">
        <v>404.64800000000002</v>
      </c>
      <c r="J340" s="10">
        <f>+Roc_InfraMR[[#This Row],[A.01.2 -  Longitud de Líneas de Explotación No Electrificadas Vía Doble o Múltiple (km)]]*2+Roc_InfraMR[[#This Row],[A.01.1 -  Longitud de Líneas de Explotación No Electrificadas Vía Simple (km)]]</f>
        <v>374.755</v>
      </c>
      <c r="K340" s="10">
        <v>0</v>
      </c>
      <c r="L340" s="10">
        <f>+Roc_InfraMR[[#This Row],[A.02.2 -  Longitud de Líneas de Explotación Electrificadas Vía Doble o Múltiple (km)]]*2</f>
        <v>255.2</v>
      </c>
      <c r="M340" s="10">
        <v>0</v>
      </c>
      <c r="N340" s="192">
        <f>+Roc_InfraMR[[#This Row],[A.03.1 -  Longitud de Vías de Explotación No Electrificadas Troncales y Ramales (vía principal) (km)]]+Roc_InfraMR[[#This Row],[A.04.1 -  Longitud de Vías de Explotación Electrificadas Troncales y Ramales (vía principal) (km)]]</f>
        <v>629.95499999999993</v>
      </c>
      <c r="O340" s="192">
        <f>+Roc_InfraMR[[#This Row],[Total Vías (excluido Auxiliares)]]</f>
        <v>629.95499999999993</v>
      </c>
      <c r="P340" s="1">
        <v>50</v>
      </c>
      <c r="Q340" s="1">
        <v>17</v>
      </c>
      <c r="R340" s="1">
        <v>12</v>
      </c>
      <c r="S340" s="194">
        <f t="shared" si="42"/>
        <v>79</v>
      </c>
      <c r="T340" s="194">
        <v>79</v>
      </c>
      <c r="U340" s="1">
        <v>40</v>
      </c>
      <c r="V340" s="1">
        <v>89</v>
      </c>
      <c r="W340" s="1">
        <v>8</v>
      </c>
      <c r="X340" s="1">
        <v>31</v>
      </c>
      <c r="Y340" s="1">
        <v>6</v>
      </c>
      <c r="Z340" s="196">
        <f t="shared" si="48"/>
        <v>174</v>
      </c>
      <c r="AA340" s="1">
        <v>75</v>
      </c>
      <c r="AB340" s="1">
        <v>26</v>
      </c>
      <c r="AC340" s="1">
        <v>174</v>
      </c>
      <c r="AD340" s="196">
        <f t="shared" si="49"/>
        <v>275</v>
      </c>
      <c r="AE340" s="1">
        <v>22</v>
      </c>
      <c r="AF340" s="1">
        <v>31</v>
      </c>
      <c r="AG340" s="1">
        <v>144</v>
      </c>
      <c r="AH340" s="196">
        <f t="shared" si="50"/>
        <v>197</v>
      </c>
      <c r="AI340" s="10">
        <v>73.900999999999996</v>
      </c>
      <c r="AJ340" s="10">
        <v>17.989000000000001</v>
      </c>
      <c r="AK340" s="10">
        <v>145.79599999999999</v>
      </c>
      <c r="AL340" s="222">
        <f t="shared" si="51"/>
        <v>237.68599999999998</v>
      </c>
      <c r="AM340" s="1">
        <v>3</v>
      </c>
      <c r="AN340" s="1">
        <v>0</v>
      </c>
      <c r="AO340" s="1">
        <v>28</v>
      </c>
      <c r="AP340" s="200">
        <f t="shared" si="52"/>
        <v>31</v>
      </c>
      <c r="AQ340" s="1">
        <v>222</v>
      </c>
      <c r="AR340" s="1">
        <v>112</v>
      </c>
      <c r="AS340" s="1">
        <v>59</v>
      </c>
      <c r="AT340" s="200">
        <f>+Roc_InfraMR[[#This Row],[B.02.3 - Parque de Coches Eléctricos Motrices Tipo R]]+Roc_InfraMR[[#This Row],[B.02.2 - Parque de Coches Eléctricos Motrices Remolcados Tipo R]]+Roc_InfraMR[[#This Row],[B.02.1 - Parque de Coches Eléctricos Motrices]]</f>
        <v>393</v>
      </c>
      <c r="AU340" s="1">
        <v>0</v>
      </c>
      <c r="AV340" s="1">
        <v>0</v>
      </c>
      <c r="AW340" s="1">
        <v>5</v>
      </c>
      <c r="AX340" s="200">
        <f>+SUM(Roc_InfraMR[[#This Row],[B.03.1 - Parque de Coches Motores Motrices Remolcados]:[B.03.3 - Parque de Coches Motores Motrices Cabina]])</f>
        <v>5</v>
      </c>
      <c r="AY340" s="1">
        <v>45</v>
      </c>
      <c r="AZ340" s="1">
        <v>17</v>
      </c>
      <c r="BA340" s="1">
        <v>0</v>
      </c>
      <c r="BB340" s="1">
        <v>18</v>
      </c>
      <c r="BC340" s="200">
        <f>SUM(AY340:BB340)</f>
        <v>80</v>
      </c>
      <c r="BD340" s="356">
        <v>108</v>
      </c>
      <c r="BE340" s="1">
        <v>0</v>
      </c>
      <c r="BF340" s="1">
        <v>26</v>
      </c>
      <c r="BG340" s="235">
        <v>1676</v>
      </c>
      <c r="BH340" s="59"/>
    </row>
    <row r="341" spans="1:60">
      <c r="A341" s="59">
        <v>2021</v>
      </c>
      <c r="B341" s="1" t="s">
        <v>64</v>
      </c>
      <c r="C341" s="10">
        <v>84.215000000000003</v>
      </c>
      <c r="D341" s="10">
        <v>145.27000000000001</v>
      </c>
      <c r="E341" s="10">
        <v>0</v>
      </c>
      <c r="F341" s="10">
        <v>127.6</v>
      </c>
      <c r="G341" s="192">
        <f t="shared" si="41"/>
        <v>357.08500000000004</v>
      </c>
      <c r="H341" s="192">
        <f>+Roc_InfraMR[[#This Row],[Total Líneas de Explotación ]]</f>
        <v>357.08500000000004</v>
      </c>
      <c r="I341" s="192">
        <v>404.64800000000002</v>
      </c>
      <c r="J341" s="10">
        <f>+Roc_InfraMR[[#This Row],[A.01.2 -  Longitud de Líneas de Explotación No Electrificadas Vía Doble o Múltiple (km)]]*2+Roc_InfraMR[[#This Row],[A.01.1 -  Longitud de Líneas de Explotación No Electrificadas Vía Simple (km)]]</f>
        <v>374.755</v>
      </c>
      <c r="K341" s="10">
        <v>0</v>
      </c>
      <c r="L341" s="10">
        <f>+Roc_InfraMR[[#This Row],[A.02.2 -  Longitud de Líneas de Explotación Electrificadas Vía Doble o Múltiple (km)]]*2</f>
        <v>255.2</v>
      </c>
      <c r="M341" s="10">
        <v>0</v>
      </c>
      <c r="N341" s="192">
        <f>+Roc_InfraMR[[#This Row],[A.03.1 -  Longitud de Vías de Explotación No Electrificadas Troncales y Ramales (vía principal) (km)]]+Roc_InfraMR[[#This Row],[A.04.1 -  Longitud de Vías de Explotación Electrificadas Troncales y Ramales (vía principal) (km)]]</f>
        <v>629.95499999999993</v>
      </c>
      <c r="O341" s="192">
        <f>+Roc_InfraMR[[#This Row],[Total Vías (excluido Auxiliares)]]</f>
        <v>629.95499999999993</v>
      </c>
      <c r="P341" s="1">
        <v>50</v>
      </c>
      <c r="Q341" s="1">
        <v>17</v>
      </c>
      <c r="R341" s="1">
        <v>12</v>
      </c>
      <c r="S341" s="194">
        <f t="shared" si="42"/>
        <v>79</v>
      </c>
      <c r="T341" s="194">
        <v>79</v>
      </c>
      <c r="U341" s="1">
        <v>40</v>
      </c>
      <c r="V341" s="1">
        <v>89</v>
      </c>
      <c r="W341" s="1">
        <v>8</v>
      </c>
      <c r="X341" s="1">
        <v>31</v>
      </c>
      <c r="Y341" s="1">
        <v>6</v>
      </c>
      <c r="Z341" s="196">
        <f t="shared" si="48"/>
        <v>174</v>
      </c>
      <c r="AA341" s="1">
        <v>75</v>
      </c>
      <c r="AB341" s="1">
        <v>26</v>
      </c>
      <c r="AC341" s="1">
        <v>174</v>
      </c>
      <c r="AD341" s="196">
        <f t="shared" si="49"/>
        <v>275</v>
      </c>
      <c r="AE341" s="1">
        <v>22</v>
      </c>
      <c r="AF341" s="1">
        <v>31</v>
      </c>
      <c r="AG341" s="1">
        <v>144</v>
      </c>
      <c r="AH341" s="196">
        <f t="shared" si="50"/>
        <v>197</v>
      </c>
      <c r="AI341" s="10">
        <v>73.900999999999996</v>
      </c>
      <c r="AJ341" s="10">
        <v>17.989000000000001</v>
      </c>
      <c r="AK341" s="10">
        <v>145.79599999999999</v>
      </c>
      <c r="AL341" s="222">
        <f t="shared" si="51"/>
        <v>237.68599999999998</v>
      </c>
      <c r="AM341" s="1">
        <v>3</v>
      </c>
      <c r="AN341" s="1">
        <v>0</v>
      </c>
      <c r="AO341" s="1">
        <v>28</v>
      </c>
      <c r="AP341" s="200">
        <f t="shared" si="52"/>
        <v>31</v>
      </c>
      <c r="AQ341" s="1">
        <v>222</v>
      </c>
      <c r="AR341" s="1">
        <v>112</v>
      </c>
      <c r="AS341" s="1">
        <v>59</v>
      </c>
      <c r="AT341" s="200">
        <f>+Roc_InfraMR[[#This Row],[B.02.3 - Parque de Coches Eléctricos Motrices Tipo R]]+Roc_InfraMR[[#This Row],[B.02.2 - Parque de Coches Eléctricos Motrices Remolcados Tipo R]]+Roc_InfraMR[[#This Row],[B.02.1 - Parque de Coches Eléctricos Motrices]]</f>
        <v>393</v>
      </c>
      <c r="AU341" s="1">
        <v>0</v>
      </c>
      <c r="AV341" s="1">
        <v>0</v>
      </c>
      <c r="AW341" s="1">
        <v>5</v>
      </c>
      <c r="AX341" s="200">
        <f>+SUM(Roc_InfraMR[[#This Row],[B.03.1 - Parque de Coches Motores Motrices Remolcados]:[B.03.3 - Parque de Coches Motores Motrices Cabina]])</f>
        <v>5</v>
      </c>
      <c r="AY341" s="1">
        <v>45</v>
      </c>
      <c r="AZ341" s="1">
        <v>17</v>
      </c>
      <c r="BA341" s="1">
        <v>0</v>
      </c>
      <c r="BB341" s="1">
        <v>18</v>
      </c>
      <c r="BC341" s="200">
        <f>SUM(AY341:BB341)</f>
        <v>80</v>
      </c>
      <c r="BD341" s="356">
        <v>108</v>
      </c>
      <c r="BE341" s="1">
        <v>0</v>
      </c>
      <c r="BF341" s="1">
        <v>26</v>
      </c>
      <c r="BG341" s="235">
        <v>1676</v>
      </c>
      <c r="BH341" s="59"/>
    </row>
    <row r="342" spans="1:60">
      <c r="A342" s="59">
        <v>2021</v>
      </c>
      <c r="B342" s="1" t="s">
        <v>65</v>
      </c>
      <c r="C342" s="10">
        <v>84.215000000000003</v>
      </c>
      <c r="D342" s="10">
        <v>145.27000000000001</v>
      </c>
      <c r="E342" s="10">
        <v>0</v>
      </c>
      <c r="F342" s="10">
        <v>127.6</v>
      </c>
      <c r="G342" s="192">
        <f t="shared" si="41"/>
        <v>357.08500000000004</v>
      </c>
      <c r="H342" s="192">
        <f>+Roc_InfraMR[[#This Row],[Total Líneas de Explotación ]]</f>
        <v>357.08500000000004</v>
      </c>
      <c r="I342" s="192">
        <v>404.64800000000002</v>
      </c>
      <c r="J342" s="10">
        <f>+Roc_InfraMR[[#This Row],[A.01.2 -  Longitud de Líneas de Explotación No Electrificadas Vía Doble o Múltiple (km)]]*2+Roc_InfraMR[[#This Row],[A.01.1 -  Longitud de Líneas de Explotación No Electrificadas Vía Simple (km)]]</f>
        <v>374.755</v>
      </c>
      <c r="K342" s="10">
        <v>0</v>
      </c>
      <c r="L342" s="10">
        <f>+Roc_InfraMR[[#This Row],[A.02.2 -  Longitud de Líneas de Explotación Electrificadas Vía Doble o Múltiple (km)]]*2</f>
        <v>255.2</v>
      </c>
      <c r="M342" s="10">
        <v>0</v>
      </c>
      <c r="N342" s="192">
        <f>+Roc_InfraMR[[#This Row],[A.03.1 -  Longitud de Vías de Explotación No Electrificadas Troncales y Ramales (vía principal) (km)]]+Roc_InfraMR[[#This Row],[A.04.1 -  Longitud de Vías de Explotación Electrificadas Troncales y Ramales (vía principal) (km)]]</f>
        <v>629.95499999999993</v>
      </c>
      <c r="O342" s="192">
        <f>+Roc_InfraMR[[#This Row],[Total Vías (excluido Auxiliares)]]</f>
        <v>629.95499999999993</v>
      </c>
      <c r="P342" s="1">
        <v>50</v>
      </c>
      <c r="Q342" s="1">
        <v>17</v>
      </c>
      <c r="R342" s="1">
        <v>12</v>
      </c>
      <c r="S342" s="194">
        <f t="shared" si="42"/>
        <v>79</v>
      </c>
      <c r="T342" s="194">
        <v>79</v>
      </c>
      <c r="U342" s="1">
        <v>40</v>
      </c>
      <c r="V342" s="1">
        <v>89</v>
      </c>
      <c r="W342" s="1">
        <v>8</v>
      </c>
      <c r="X342" s="1">
        <v>31</v>
      </c>
      <c r="Y342" s="1">
        <v>6</v>
      </c>
      <c r="Z342" s="196">
        <f t="shared" si="48"/>
        <v>174</v>
      </c>
      <c r="AA342" s="1">
        <v>75</v>
      </c>
      <c r="AB342" s="1">
        <v>26</v>
      </c>
      <c r="AC342" s="1">
        <v>174</v>
      </c>
      <c r="AD342" s="196">
        <f t="shared" si="49"/>
        <v>275</v>
      </c>
      <c r="AE342" s="1">
        <v>22</v>
      </c>
      <c r="AF342" s="1">
        <v>31</v>
      </c>
      <c r="AG342" s="1">
        <v>144</v>
      </c>
      <c r="AH342" s="196">
        <f t="shared" si="50"/>
        <v>197</v>
      </c>
      <c r="AI342" s="10">
        <v>73.900999999999996</v>
      </c>
      <c r="AJ342" s="10">
        <v>17.989000000000001</v>
      </c>
      <c r="AK342" s="10">
        <v>145.79599999999999</v>
      </c>
      <c r="AL342" s="222">
        <f t="shared" si="51"/>
        <v>237.68599999999998</v>
      </c>
      <c r="AM342" s="1">
        <v>3</v>
      </c>
      <c r="AN342" s="1">
        <v>0</v>
      </c>
      <c r="AO342" s="1">
        <v>28</v>
      </c>
      <c r="AP342" s="200">
        <f t="shared" si="52"/>
        <v>31</v>
      </c>
      <c r="AQ342" s="1">
        <v>222</v>
      </c>
      <c r="AR342" s="1">
        <v>112</v>
      </c>
      <c r="AS342" s="1">
        <v>59</v>
      </c>
      <c r="AT342" s="200">
        <f>+Roc_InfraMR[[#This Row],[B.02.3 - Parque de Coches Eléctricos Motrices Tipo R]]+Roc_InfraMR[[#This Row],[B.02.2 - Parque de Coches Eléctricos Motrices Remolcados Tipo R]]+Roc_InfraMR[[#This Row],[B.02.1 - Parque de Coches Eléctricos Motrices]]</f>
        <v>393</v>
      </c>
      <c r="AU342" s="1">
        <v>0</v>
      </c>
      <c r="AV342" s="1">
        <v>0</v>
      </c>
      <c r="AW342" s="1">
        <v>5</v>
      </c>
      <c r="AX342" s="200">
        <f>+SUM(Roc_InfraMR[[#This Row],[B.03.1 - Parque de Coches Motores Motrices Remolcados]:[B.03.3 - Parque de Coches Motores Motrices Cabina]])</f>
        <v>5</v>
      </c>
      <c r="AY342" s="1">
        <v>45</v>
      </c>
      <c r="AZ342" s="1">
        <v>17</v>
      </c>
      <c r="BA342" s="1">
        <v>0</v>
      </c>
      <c r="BB342" s="1">
        <v>18</v>
      </c>
      <c r="BC342" s="200">
        <f>SUM(AY342:BB342)</f>
        <v>80</v>
      </c>
      <c r="BD342" s="356">
        <v>108</v>
      </c>
      <c r="BE342" s="1">
        <v>0</v>
      </c>
      <c r="BF342" s="1">
        <v>26</v>
      </c>
      <c r="BG342" s="235">
        <v>1676</v>
      </c>
      <c r="BH342" s="59"/>
    </row>
    <row r="343" spans="1:60">
      <c r="A343" s="59">
        <v>2021</v>
      </c>
      <c r="B343" s="1" t="s">
        <v>66</v>
      </c>
      <c r="C343" s="10">
        <v>84.215000000000003</v>
      </c>
      <c r="D343" s="10">
        <v>145.27000000000001</v>
      </c>
      <c r="E343" s="10">
        <v>0</v>
      </c>
      <c r="F343" s="10">
        <v>127.6</v>
      </c>
      <c r="G343" s="192">
        <f t="shared" si="41"/>
        <v>357.08500000000004</v>
      </c>
      <c r="H343" s="192">
        <f>+Roc_InfraMR[[#This Row],[Total Líneas de Explotación ]]</f>
        <v>357.08500000000004</v>
      </c>
      <c r="I343" s="192">
        <v>404.64800000000002</v>
      </c>
      <c r="J343" s="10">
        <f>+Roc_InfraMR[[#This Row],[A.01.2 -  Longitud de Líneas de Explotación No Electrificadas Vía Doble o Múltiple (km)]]*2+Roc_InfraMR[[#This Row],[A.01.1 -  Longitud de Líneas de Explotación No Electrificadas Vía Simple (km)]]</f>
        <v>374.755</v>
      </c>
      <c r="K343" s="10">
        <v>0</v>
      </c>
      <c r="L343" s="10">
        <f>+Roc_InfraMR[[#This Row],[A.02.2 -  Longitud de Líneas de Explotación Electrificadas Vía Doble o Múltiple (km)]]*2</f>
        <v>255.2</v>
      </c>
      <c r="M343" s="10">
        <v>0</v>
      </c>
      <c r="N343" s="192">
        <f>+Roc_InfraMR[[#This Row],[A.03.1 -  Longitud de Vías de Explotación No Electrificadas Troncales y Ramales (vía principal) (km)]]+Roc_InfraMR[[#This Row],[A.04.1 -  Longitud de Vías de Explotación Electrificadas Troncales y Ramales (vía principal) (km)]]</f>
        <v>629.95499999999993</v>
      </c>
      <c r="O343" s="192">
        <f>+Roc_InfraMR[[#This Row],[Total Vías (excluido Auxiliares)]]</f>
        <v>629.95499999999993</v>
      </c>
      <c r="P343" s="1">
        <v>50</v>
      </c>
      <c r="Q343" s="1">
        <v>17</v>
      </c>
      <c r="R343" s="1">
        <v>12</v>
      </c>
      <c r="S343" s="194">
        <f t="shared" si="42"/>
        <v>79</v>
      </c>
      <c r="T343" s="194">
        <v>79</v>
      </c>
      <c r="U343" s="1">
        <v>40</v>
      </c>
      <c r="V343" s="1">
        <v>89</v>
      </c>
      <c r="W343" s="1">
        <v>8</v>
      </c>
      <c r="X343" s="1">
        <v>31</v>
      </c>
      <c r="Y343" s="1">
        <v>6</v>
      </c>
      <c r="Z343" s="196">
        <f t="shared" si="48"/>
        <v>174</v>
      </c>
      <c r="AA343" s="1">
        <v>75</v>
      </c>
      <c r="AB343" s="1">
        <v>26</v>
      </c>
      <c r="AC343" s="1">
        <v>174</v>
      </c>
      <c r="AD343" s="196">
        <f t="shared" si="49"/>
        <v>275</v>
      </c>
      <c r="AE343" s="1">
        <v>22</v>
      </c>
      <c r="AF343" s="1">
        <v>31</v>
      </c>
      <c r="AG343" s="1">
        <v>144</v>
      </c>
      <c r="AH343" s="196">
        <f t="shared" si="50"/>
        <v>197</v>
      </c>
      <c r="AI343" s="10">
        <v>73.900999999999996</v>
      </c>
      <c r="AJ343" s="10">
        <v>17.989000000000001</v>
      </c>
      <c r="AK343" s="10">
        <v>145.79599999999999</v>
      </c>
      <c r="AL343" s="222">
        <f t="shared" si="51"/>
        <v>237.68599999999998</v>
      </c>
      <c r="AM343" s="1">
        <v>3</v>
      </c>
      <c r="AN343" s="1">
        <v>0</v>
      </c>
      <c r="AO343" s="1">
        <v>28</v>
      </c>
      <c r="AP343" s="200">
        <f t="shared" si="52"/>
        <v>31</v>
      </c>
      <c r="AQ343" s="1">
        <v>222</v>
      </c>
      <c r="AR343" s="1">
        <v>112</v>
      </c>
      <c r="AS343" s="1">
        <v>59</v>
      </c>
      <c r="AT343" s="200">
        <f>+Roc_InfraMR[[#This Row],[B.02.3 - Parque de Coches Eléctricos Motrices Tipo R]]+Roc_InfraMR[[#This Row],[B.02.2 - Parque de Coches Eléctricos Motrices Remolcados Tipo R]]+Roc_InfraMR[[#This Row],[B.02.1 - Parque de Coches Eléctricos Motrices]]</f>
        <v>393</v>
      </c>
      <c r="AU343" s="1">
        <v>0</v>
      </c>
      <c r="AV343" s="1">
        <v>0</v>
      </c>
      <c r="AW343" s="1">
        <v>5</v>
      </c>
      <c r="AX343" s="200">
        <f>+SUM(Roc_InfraMR[[#This Row],[B.03.1 - Parque de Coches Motores Motrices Remolcados]:[B.03.3 - Parque de Coches Motores Motrices Cabina]])</f>
        <v>5</v>
      </c>
      <c r="AY343" s="1">
        <v>45</v>
      </c>
      <c r="AZ343" s="1">
        <v>17</v>
      </c>
      <c r="BA343" s="1">
        <v>0</v>
      </c>
      <c r="BB343" s="1">
        <v>18</v>
      </c>
      <c r="BC343" s="200">
        <f>SUM(AY343:BB343)</f>
        <v>80</v>
      </c>
      <c r="BD343" s="356">
        <v>108</v>
      </c>
      <c r="BE343" s="1">
        <v>0</v>
      </c>
      <c r="BF343" s="1">
        <v>26</v>
      </c>
      <c r="BG343" s="235">
        <v>1676</v>
      </c>
      <c r="BH343" s="59"/>
    </row>
    <row r="344" spans="1:60">
      <c r="A344" s="59">
        <v>2021</v>
      </c>
      <c r="B344" s="1" t="s">
        <v>67</v>
      </c>
      <c r="C344" s="10">
        <v>84.215000000000003</v>
      </c>
      <c r="D344" s="10">
        <v>145.27000000000001</v>
      </c>
      <c r="E344" s="10">
        <v>0</v>
      </c>
      <c r="F344" s="10">
        <v>127.6</v>
      </c>
      <c r="G344" s="192">
        <f t="shared" si="41"/>
        <v>357.08500000000004</v>
      </c>
      <c r="H344" s="192">
        <f>+Roc_InfraMR[[#This Row],[Total Líneas de Explotación ]]</f>
        <v>357.08500000000004</v>
      </c>
      <c r="I344" s="192">
        <v>365.16300000000001</v>
      </c>
      <c r="J344" s="10">
        <f>+Roc_InfraMR[[#This Row],[A.01.2 -  Longitud de Líneas de Explotación No Electrificadas Vía Doble o Múltiple (km)]]*2+Roc_InfraMR[[#This Row],[A.01.1 -  Longitud de Líneas de Explotación No Electrificadas Vía Simple (km)]]</f>
        <v>374.755</v>
      </c>
      <c r="K344" s="10">
        <v>0</v>
      </c>
      <c r="L344" s="10">
        <f>+Roc_InfraMR[[#This Row],[A.02.2 -  Longitud de Líneas de Explotación Electrificadas Vía Doble o Múltiple (km)]]*2</f>
        <v>255.2</v>
      </c>
      <c r="M344" s="10">
        <v>0</v>
      </c>
      <c r="N344" s="192">
        <f>+Roc_InfraMR[[#This Row],[A.03.1 -  Longitud de Vías de Explotación No Electrificadas Troncales y Ramales (vía principal) (km)]]+Roc_InfraMR[[#This Row],[A.04.1 -  Longitud de Vías de Explotación Electrificadas Troncales y Ramales (vía principal) (km)]]</f>
        <v>629.95499999999993</v>
      </c>
      <c r="O344" s="192">
        <f>+Roc_InfraMR[[#This Row],[Total Vías (excluido Auxiliares)]]</f>
        <v>629.95499999999993</v>
      </c>
      <c r="P344" s="1">
        <v>50</v>
      </c>
      <c r="Q344" s="1">
        <v>17</v>
      </c>
      <c r="R344" s="1">
        <v>12</v>
      </c>
      <c r="S344" s="194">
        <f t="shared" si="42"/>
        <v>79</v>
      </c>
      <c r="T344" s="194">
        <v>79</v>
      </c>
      <c r="U344" s="1">
        <v>40</v>
      </c>
      <c r="V344" s="1">
        <v>89</v>
      </c>
      <c r="W344" s="1">
        <v>8</v>
      </c>
      <c r="X344" s="1">
        <v>31</v>
      </c>
      <c r="Y344" s="1">
        <v>6</v>
      </c>
      <c r="Z344" s="196">
        <f t="shared" si="48"/>
        <v>174</v>
      </c>
      <c r="AA344" s="1">
        <v>75</v>
      </c>
      <c r="AB344" s="1">
        <v>26</v>
      </c>
      <c r="AC344" s="1">
        <v>174</v>
      </c>
      <c r="AD344" s="196">
        <f t="shared" si="49"/>
        <v>275</v>
      </c>
      <c r="AE344" s="1">
        <v>22</v>
      </c>
      <c r="AF344" s="1">
        <v>31</v>
      </c>
      <c r="AG344" s="1">
        <v>144</v>
      </c>
      <c r="AH344" s="196">
        <f t="shared" si="50"/>
        <v>197</v>
      </c>
      <c r="AI344" s="10">
        <v>73.900999999999996</v>
      </c>
      <c r="AJ344" s="10">
        <v>17.989000000000001</v>
      </c>
      <c r="AK344" s="10">
        <v>145.79599999999999</v>
      </c>
      <c r="AL344" s="222">
        <f t="shared" si="51"/>
        <v>237.68599999999998</v>
      </c>
      <c r="AM344" s="1">
        <v>3</v>
      </c>
      <c r="AN344" s="1">
        <v>0</v>
      </c>
      <c r="AO344" s="1">
        <v>28</v>
      </c>
      <c r="AP344" s="200">
        <f t="shared" si="52"/>
        <v>31</v>
      </c>
      <c r="AQ344" s="1">
        <v>222</v>
      </c>
      <c r="AR344" s="1">
        <v>112</v>
      </c>
      <c r="AS344" s="1">
        <v>59</v>
      </c>
      <c r="AT344" s="200">
        <f>+Roc_InfraMR[[#This Row],[B.02.3 - Parque de Coches Eléctricos Motrices Tipo R]]+Roc_InfraMR[[#This Row],[B.02.2 - Parque de Coches Eléctricos Motrices Remolcados Tipo R]]+Roc_InfraMR[[#This Row],[B.02.1 - Parque de Coches Eléctricos Motrices]]</f>
        <v>393</v>
      </c>
      <c r="AU344" s="1">
        <v>0</v>
      </c>
      <c r="AV344" s="1">
        <v>0</v>
      </c>
      <c r="AW344" s="1">
        <v>5</v>
      </c>
      <c r="AX344" s="200">
        <f>+SUM(Roc_InfraMR[[#This Row],[B.03.1 - Parque de Coches Motores Motrices Remolcados]:[B.03.3 - Parque de Coches Motores Motrices Cabina]])</f>
        <v>5</v>
      </c>
      <c r="AY344" s="1">
        <v>45</v>
      </c>
      <c r="AZ344" s="1">
        <v>17</v>
      </c>
      <c r="BA344" s="1">
        <v>0</v>
      </c>
      <c r="BB344" s="1">
        <v>18</v>
      </c>
      <c r="BC344" s="200">
        <f>SUM(AY344:BB344)</f>
        <v>80</v>
      </c>
      <c r="BD344" s="356">
        <v>108</v>
      </c>
      <c r="BE344" s="1">
        <v>0</v>
      </c>
      <c r="BF344" s="1">
        <v>26</v>
      </c>
      <c r="BG344" s="235">
        <v>1676</v>
      </c>
      <c r="BH344" s="59"/>
    </row>
    <row r="345" spans="1:60">
      <c r="A345" s="59">
        <v>2021</v>
      </c>
      <c r="B345" s="1" t="s">
        <v>68</v>
      </c>
      <c r="C345" s="10">
        <v>84.215000000000003</v>
      </c>
      <c r="D345" s="10">
        <v>145.27000000000001</v>
      </c>
      <c r="E345" s="10">
        <v>0</v>
      </c>
      <c r="F345" s="10">
        <v>127.6</v>
      </c>
      <c r="G345" s="192">
        <f t="shared" si="41"/>
        <v>357.08500000000004</v>
      </c>
      <c r="H345" s="192">
        <f>+Roc_InfraMR[[#This Row],[Total Líneas de Explotación ]]</f>
        <v>357.08500000000004</v>
      </c>
      <c r="I345" s="192">
        <v>365.16300000000001</v>
      </c>
      <c r="J345" s="10">
        <f>+Roc_InfraMR[[#This Row],[A.01.2 -  Longitud de Líneas de Explotación No Electrificadas Vía Doble o Múltiple (km)]]*2+Roc_InfraMR[[#This Row],[A.01.1 -  Longitud de Líneas de Explotación No Electrificadas Vía Simple (km)]]</f>
        <v>374.755</v>
      </c>
      <c r="K345" s="10">
        <v>0</v>
      </c>
      <c r="L345" s="10">
        <f>+Roc_InfraMR[[#This Row],[A.02.2 -  Longitud de Líneas de Explotación Electrificadas Vía Doble o Múltiple (km)]]*2</f>
        <v>255.2</v>
      </c>
      <c r="M345" s="10">
        <v>0</v>
      </c>
      <c r="N345" s="192">
        <f>+Roc_InfraMR[[#This Row],[A.03.1 -  Longitud de Vías de Explotación No Electrificadas Troncales y Ramales (vía principal) (km)]]+Roc_InfraMR[[#This Row],[A.04.1 -  Longitud de Vías de Explotación Electrificadas Troncales y Ramales (vía principal) (km)]]</f>
        <v>629.95499999999993</v>
      </c>
      <c r="O345" s="192">
        <f>+Roc_InfraMR[[#This Row],[Total Vías (excluido Auxiliares)]]</f>
        <v>629.95499999999993</v>
      </c>
      <c r="P345" s="1">
        <v>50</v>
      </c>
      <c r="Q345" s="1">
        <v>17</v>
      </c>
      <c r="R345" s="1">
        <v>12</v>
      </c>
      <c r="S345" s="194">
        <f t="shared" si="42"/>
        <v>79</v>
      </c>
      <c r="T345" s="194">
        <v>79</v>
      </c>
      <c r="U345" s="1">
        <v>40</v>
      </c>
      <c r="V345" s="1">
        <v>89</v>
      </c>
      <c r="W345" s="1">
        <v>8</v>
      </c>
      <c r="X345" s="1">
        <v>31</v>
      </c>
      <c r="Y345" s="1">
        <v>6</v>
      </c>
      <c r="Z345" s="196">
        <f t="shared" si="48"/>
        <v>174</v>
      </c>
      <c r="AA345" s="1">
        <v>75</v>
      </c>
      <c r="AB345" s="1">
        <v>26</v>
      </c>
      <c r="AC345" s="1">
        <v>174</v>
      </c>
      <c r="AD345" s="196">
        <f t="shared" si="49"/>
        <v>275</v>
      </c>
      <c r="AE345" s="1">
        <v>22</v>
      </c>
      <c r="AF345" s="1">
        <v>31</v>
      </c>
      <c r="AG345" s="1">
        <v>144</v>
      </c>
      <c r="AH345" s="196">
        <f t="shared" si="50"/>
        <v>197</v>
      </c>
      <c r="AI345" s="10">
        <v>73.900999999999996</v>
      </c>
      <c r="AJ345" s="10">
        <v>17.989000000000001</v>
      </c>
      <c r="AK345" s="10">
        <v>145.79599999999999</v>
      </c>
      <c r="AL345" s="222">
        <f t="shared" si="51"/>
        <v>237.68599999999998</v>
      </c>
      <c r="AM345" s="1">
        <v>3</v>
      </c>
      <c r="AN345" s="1">
        <v>0</v>
      </c>
      <c r="AO345" s="1">
        <v>28</v>
      </c>
      <c r="AP345" s="200">
        <f t="shared" si="52"/>
        <v>31</v>
      </c>
      <c r="AQ345" s="1">
        <v>222</v>
      </c>
      <c r="AR345" s="1">
        <v>112</v>
      </c>
      <c r="AS345" s="1">
        <v>59</v>
      </c>
      <c r="AT345" s="200">
        <f>+Roc_InfraMR[[#This Row],[B.02.3 - Parque de Coches Eléctricos Motrices Tipo R]]+Roc_InfraMR[[#This Row],[B.02.2 - Parque de Coches Eléctricos Motrices Remolcados Tipo R]]+Roc_InfraMR[[#This Row],[B.02.1 - Parque de Coches Eléctricos Motrices]]</f>
        <v>393</v>
      </c>
      <c r="AU345" s="1">
        <v>0</v>
      </c>
      <c r="AV345" s="1">
        <v>0</v>
      </c>
      <c r="AW345" s="1">
        <v>5</v>
      </c>
      <c r="AX345" s="200">
        <f>+SUM(Roc_InfraMR[[#This Row],[B.03.1 - Parque de Coches Motores Motrices Remolcados]:[B.03.3 - Parque de Coches Motores Motrices Cabina]])</f>
        <v>5</v>
      </c>
      <c r="AY345" s="1">
        <v>45</v>
      </c>
      <c r="AZ345" s="1">
        <v>17</v>
      </c>
      <c r="BA345" s="1">
        <v>0</v>
      </c>
      <c r="BB345" s="1">
        <v>18</v>
      </c>
      <c r="BC345" s="200">
        <f>SUM(AY345:BB345)</f>
        <v>80</v>
      </c>
      <c r="BD345" s="356">
        <v>108</v>
      </c>
      <c r="BE345" s="1">
        <v>0</v>
      </c>
      <c r="BF345" s="1">
        <v>26</v>
      </c>
      <c r="BG345" s="235">
        <v>1676</v>
      </c>
      <c r="BH345" s="59"/>
    </row>
    <row r="346" spans="1:60">
      <c r="A346" s="59">
        <v>2021</v>
      </c>
      <c r="B346" s="1" t="s">
        <v>69</v>
      </c>
      <c r="C346" s="10">
        <v>84.215000000000003</v>
      </c>
      <c r="D346" s="10">
        <v>145.27000000000001</v>
      </c>
      <c r="E346" s="10">
        <v>0</v>
      </c>
      <c r="F346" s="10">
        <v>127.6</v>
      </c>
      <c r="G346" s="192">
        <f t="shared" si="41"/>
        <v>357.08500000000004</v>
      </c>
      <c r="H346" s="192">
        <f>+Roc_InfraMR[[#This Row],[Total Líneas de Explotación ]]</f>
        <v>357.08500000000004</v>
      </c>
      <c r="I346" s="192">
        <v>365.16300000000001</v>
      </c>
      <c r="J346" s="10">
        <f>+Roc_InfraMR[[#This Row],[A.01.2 -  Longitud de Líneas de Explotación No Electrificadas Vía Doble o Múltiple (km)]]*2+Roc_InfraMR[[#This Row],[A.01.1 -  Longitud de Líneas de Explotación No Electrificadas Vía Simple (km)]]</f>
        <v>374.755</v>
      </c>
      <c r="K346" s="10">
        <v>0</v>
      </c>
      <c r="L346" s="10">
        <f>+Roc_InfraMR[[#This Row],[A.02.2 -  Longitud de Líneas de Explotación Electrificadas Vía Doble o Múltiple (km)]]*2</f>
        <v>255.2</v>
      </c>
      <c r="M346" s="10">
        <v>0</v>
      </c>
      <c r="N346" s="192">
        <f>+Roc_InfraMR[[#This Row],[A.03.1 -  Longitud de Vías de Explotación No Electrificadas Troncales y Ramales (vía principal) (km)]]+Roc_InfraMR[[#This Row],[A.04.1 -  Longitud de Vías de Explotación Electrificadas Troncales y Ramales (vía principal) (km)]]</f>
        <v>629.95499999999993</v>
      </c>
      <c r="O346" s="192">
        <f>+Roc_InfraMR[[#This Row],[Total Vías (excluido Auxiliares)]]</f>
        <v>629.95499999999993</v>
      </c>
      <c r="P346" s="1">
        <v>50</v>
      </c>
      <c r="Q346" s="1">
        <v>17</v>
      </c>
      <c r="R346" s="1">
        <v>12</v>
      </c>
      <c r="S346" s="194">
        <f t="shared" si="42"/>
        <v>79</v>
      </c>
      <c r="T346" s="194">
        <v>79</v>
      </c>
      <c r="U346" s="1">
        <v>40</v>
      </c>
      <c r="V346" s="1">
        <v>89</v>
      </c>
      <c r="W346" s="1">
        <v>8</v>
      </c>
      <c r="X346" s="1">
        <v>31</v>
      </c>
      <c r="Y346" s="1">
        <v>6</v>
      </c>
      <c r="Z346" s="196">
        <f t="shared" si="48"/>
        <v>174</v>
      </c>
      <c r="AA346" s="1">
        <v>75</v>
      </c>
      <c r="AB346" s="1">
        <v>26</v>
      </c>
      <c r="AC346" s="1">
        <v>174</v>
      </c>
      <c r="AD346" s="196">
        <f t="shared" si="49"/>
        <v>275</v>
      </c>
      <c r="AE346" s="1">
        <v>22</v>
      </c>
      <c r="AF346" s="1">
        <v>31</v>
      </c>
      <c r="AG346" s="1">
        <v>144</v>
      </c>
      <c r="AH346" s="196">
        <f t="shared" si="50"/>
        <v>197</v>
      </c>
      <c r="AI346" s="10">
        <v>73.900999999999996</v>
      </c>
      <c r="AJ346" s="10">
        <v>17.989000000000001</v>
      </c>
      <c r="AK346" s="10">
        <v>145.79599999999999</v>
      </c>
      <c r="AL346" s="222">
        <f t="shared" si="51"/>
        <v>237.68599999999998</v>
      </c>
      <c r="AM346" s="1">
        <v>3</v>
      </c>
      <c r="AN346" s="1">
        <v>0</v>
      </c>
      <c r="AO346" s="1">
        <v>28</v>
      </c>
      <c r="AP346" s="200">
        <f t="shared" si="52"/>
        <v>31</v>
      </c>
      <c r="AQ346" s="1">
        <v>222</v>
      </c>
      <c r="AR346" s="1">
        <v>112</v>
      </c>
      <c r="AS346" s="1">
        <v>59</v>
      </c>
      <c r="AT346" s="200">
        <f>+Roc_InfraMR[[#This Row],[B.02.3 - Parque de Coches Eléctricos Motrices Tipo R]]+Roc_InfraMR[[#This Row],[B.02.2 - Parque de Coches Eléctricos Motrices Remolcados Tipo R]]+Roc_InfraMR[[#This Row],[B.02.1 - Parque de Coches Eléctricos Motrices]]</f>
        <v>393</v>
      </c>
      <c r="AU346" s="1">
        <v>0</v>
      </c>
      <c r="AV346" s="1">
        <v>0</v>
      </c>
      <c r="AW346" s="1">
        <v>5</v>
      </c>
      <c r="AX346" s="200">
        <f>+SUM(Roc_InfraMR[[#This Row],[B.03.1 - Parque de Coches Motores Motrices Remolcados]:[B.03.3 - Parque de Coches Motores Motrices Cabina]])</f>
        <v>5</v>
      </c>
      <c r="AY346" s="1">
        <v>45</v>
      </c>
      <c r="AZ346" s="1">
        <v>17</v>
      </c>
      <c r="BA346" s="1">
        <v>0</v>
      </c>
      <c r="BB346" s="1">
        <v>18</v>
      </c>
      <c r="BC346" s="200">
        <f>SUM(AY346:BB346)</f>
        <v>80</v>
      </c>
      <c r="BD346" s="356">
        <v>108</v>
      </c>
      <c r="BE346" s="1">
        <v>0</v>
      </c>
      <c r="BF346" s="1">
        <v>26</v>
      </c>
      <c r="BG346" s="235">
        <v>1676</v>
      </c>
      <c r="BH346" s="59"/>
    </row>
    <row r="347" spans="1:60">
      <c r="A347" s="59">
        <v>2021</v>
      </c>
      <c r="B347" s="1" t="s">
        <v>70</v>
      </c>
      <c r="C347" s="10">
        <v>84.215000000000003</v>
      </c>
      <c r="D347" s="10">
        <v>145.27000000000001</v>
      </c>
      <c r="E347" s="10">
        <v>0</v>
      </c>
      <c r="F347" s="10">
        <v>127.6</v>
      </c>
      <c r="G347" s="192">
        <f t="shared" si="41"/>
        <v>357.08500000000004</v>
      </c>
      <c r="H347" s="192">
        <f>+Roc_InfraMR[[#This Row],[Total Líneas de Explotación ]]</f>
        <v>357.08500000000004</v>
      </c>
      <c r="I347" s="192">
        <v>365.16300000000001</v>
      </c>
      <c r="J347" s="10">
        <f>+Roc_InfraMR[[#This Row],[A.01.2 -  Longitud de Líneas de Explotación No Electrificadas Vía Doble o Múltiple (km)]]*2+Roc_InfraMR[[#This Row],[A.01.1 -  Longitud de Líneas de Explotación No Electrificadas Vía Simple (km)]]</f>
        <v>374.755</v>
      </c>
      <c r="K347" s="10">
        <v>0</v>
      </c>
      <c r="L347" s="10">
        <f>+Roc_InfraMR[[#This Row],[A.02.2 -  Longitud de Líneas de Explotación Electrificadas Vía Doble o Múltiple (km)]]*2</f>
        <v>255.2</v>
      </c>
      <c r="M347" s="10">
        <v>0</v>
      </c>
      <c r="N347" s="192">
        <f>+Roc_InfraMR[[#This Row],[A.03.1 -  Longitud de Vías de Explotación No Electrificadas Troncales y Ramales (vía principal) (km)]]+Roc_InfraMR[[#This Row],[A.04.1 -  Longitud de Vías de Explotación Electrificadas Troncales y Ramales (vía principal) (km)]]</f>
        <v>629.95499999999993</v>
      </c>
      <c r="O347" s="192">
        <f>+Roc_InfraMR[[#This Row],[Total Vías (excluido Auxiliares)]]</f>
        <v>629.95499999999993</v>
      </c>
      <c r="P347" s="1">
        <v>50</v>
      </c>
      <c r="Q347" s="1">
        <v>17</v>
      </c>
      <c r="R347" s="1">
        <v>12</v>
      </c>
      <c r="S347" s="194">
        <f t="shared" si="42"/>
        <v>79</v>
      </c>
      <c r="T347" s="194">
        <v>79</v>
      </c>
      <c r="U347" s="1">
        <v>40</v>
      </c>
      <c r="V347" s="1">
        <v>89</v>
      </c>
      <c r="W347" s="1">
        <v>8</v>
      </c>
      <c r="X347" s="1">
        <v>31</v>
      </c>
      <c r="Y347" s="1">
        <v>6</v>
      </c>
      <c r="Z347" s="196">
        <f t="shared" si="48"/>
        <v>174</v>
      </c>
      <c r="AA347" s="1">
        <v>75</v>
      </c>
      <c r="AB347" s="1">
        <v>26</v>
      </c>
      <c r="AC347" s="1">
        <v>174</v>
      </c>
      <c r="AD347" s="196">
        <f t="shared" si="49"/>
        <v>275</v>
      </c>
      <c r="AE347" s="1">
        <v>22</v>
      </c>
      <c r="AF347" s="1">
        <v>31</v>
      </c>
      <c r="AG347" s="1">
        <v>144</v>
      </c>
      <c r="AH347" s="196">
        <f t="shared" si="50"/>
        <v>197</v>
      </c>
      <c r="AI347" s="10">
        <v>73.900999999999996</v>
      </c>
      <c r="AJ347" s="10">
        <v>17.989000000000001</v>
      </c>
      <c r="AK347" s="10">
        <v>145.79599999999999</v>
      </c>
      <c r="AL347" s="222">
        <f t="shared" si="51"/>
        <v>237.68599999999998</v>
      </c>
      <c r="AM347" s="1">
        <v>3</v>
      </c>
      <c r="AN347" s="1">
        <v>0</v>
      </c>
      <c r="AO347" s="1">
        <v>28</v>
      </c>
      <c r="AP347" s="200">
        <f t="shared" si="52"/>
        <v>31</v>
      </c>
      <c r="AQ347" s="1">
        <v>222</v>
      </c>
      <c r="AR347" s="1">
        <v>112</v>
      </c>
      <c r="AS347" s="1">
        <v>59</v>
      </c>
      <c r="AT347" s="200">
        <f>+Roc_InfraMR[[#This Row],[B.02.3 - Parque de Coches Eléctricos Motrices Tipo R]]+Roc_InfraMR[[#This Row],[B.02.2 - Parque de Coches Eléctricos Motrices Remolcados Tipo R]]+Roc_InfraMR[[#This Row],[B.02.1 - Parque de Coches Eléctricos Motrices]]</f>
        <v>393</v>
      </c>
      <c r="AU347" s="1">
        <v>0</v>
      </c>
      <c r="AV347" s="1">
        <v>0</v>
      </c>
      <c r="AW347" s="1">
        <v>5</v>
      </c>
      <c r="AX347" s="200">
        <f>+SUM(Roc_InfraMR[[#This Row],[B.03.1 - Parque de Coches Motores Motrices Remolcados]:[B.03.3 - Parque de Coches Motores Motrices Cabina]])</f>
        <v>5</v>
      </c>
      <c r="AY347" s="1">
        <v>45</v>
      </c>
      <c r="AZ347" s="1">
        <v>17</v>
      </c>
      <c r="BA347" s="1">
        <v>0</v>
      </c>
      <c r="BB347" s="1">
        <v>18</v>
      </c>
      <c r="BC347" s="200">
        <f>SUM(AY347:BB347)</f>
        <v>80</v>
      </c>
      <c r="BD347" s="356">
        <v>108</v>
      </c>
      <c r="BE347" s="1">
        <v>0</v>
      </c>
      <c r="BF347" s="1">
        <v>26</v>
      </c>
      <c r="BG347" s="235">
        <v>1676</v>
      </c>
      <c r="BH347" s="59"/>
    </row>
    <row r="348" spans="1:60">
      <c r="A348" s="59">
        <v>2021</v>
      </c>
      <c r="B348" s="1" t="s">
        <v>71</v>
      </c>
      <c r="C348" s="10">
        <v>84.215000000000003</v>
      </c>
      <c r="D348" s="10">
        <v>145.27000000000001</v>
      </c>
      <c r="E348" s="10">
        <v>0</v>
      </c>
      <c r="F348" s="10">
        <v>127.6</v>
      </c>
      <c r="G348" s="192">
        <f t="shared" si="41"/>
        <v>357.08500000000004</v>
      </c>
      <c r="H348" s="192">
        <f>+Roc_InfraMR[[#This Row],[Total Líneas de Explotación ]]</f>
        <v>357.08500000000004</v>
      </c>
      <c r="I348" s="192">
        <v>365.16300000000001</v>
      </c>
      <c r="J348" s="10">
        <f>+Roc_InfraMR[[#This Row],[A.01.2 -  Longitud de Líneas de Explotación No Electrificadas Vía Doble o Múltiple (km)]]*2+Roc_InfraMR[[#This Row],[A.01.1 -  Longitud de Líneas de Explotación No Electrificadas Vía Simple (km)]]</f>
        <v>374.755</v>
      </c>
      <c r="K348" s="10">
        <v>0</v>
      </c>
      <c r="L348" s="10">
        <f>+Roc_InfraMR[[#This Row],[A.02.2 -  Longitud de Líneas de Explotación Electrificadas Vía Doble o Múltiple (km)]]*2</f>
        <v>255.2</v>
      </c>
      <c r="M348" s="10">
        <v>0</v>
      </c>
      <c r="N348" s="192">
        <f>+Roc_InfraMR[[#This Row],[A.03.1 -  Longitud de Vías de Explotación No Electrificadas Troncales y Ramales (vía principal) (km)]]+Roc_InfraMR[[#This Row],[A.04.1 -  Longitud de Vías de Explotación Electrificadas Troncales y Ramales (vía principal) (km)]]</f>
        <v>629.95499999999993</v>
      </c>
      <c r="O348" s="192">
        <f>+Roc_InfraMR[[#This Row],[Total Vías (excluido Auxiliares)]]</f>
        <v>629.95499999999993</v>
      </c>
      <c r="P348" s="1">
        <v>50</v>
      </c>
      <c r="Q348" s="1">
        <v>17</v>
      </c>
      <c r="R348" s="1">
        <v>12</v>
      </c>
      <c r="S348" s="194">
        <f t="shared" si="42"/>
        <v>79</v>
      </c>
      <c r="T348" s="194">
        <v>79</v>
      </c>
      <c r="U348" s="1">
        <v>40</v>
      </c>
      <c r="V348" s="1">
        <v>89</v>
      </c>
      <c r="W348" s="1">
        <v>8</v>
      </c>
      <c r="X348" s="1">
        <v>31</v>
      </c>
      <c r="Y348" s="1">
        <v>6</v>
      </c>
      <c r="Z348" s="196">
        <f t="shared" si="48"/>
        <v>174</v>
      </c>
      <c r="AA348" s="1">
        <v>75</v>
      </c>
      <c r="AB348" s="1">
        <v>26</v>
      </c>
      <c r="AC348" s="1">
        <v>174</v>
      </c>
      <c r="AD348" s="196">
        <f t="shared" si="49"/>
        <v>275</v>
      </c>
      <c r="AE348" s="1">
        <v>22</v>
      </c>
      <c r="AF348" s="1">
        <v>31</v>
      </c>
      <c r="AG348" s="1">
        <v>144</v>
      </c>
      <c r="AH348" s="196">
        <f t="shared" si="50"/>
        <v>197</v>
      </c>
      <c r="AI348" s="10">
        <v>73.900999999999996</v>
      </c>
      <c r="AJ348" s="10">
        <v>17.989000000000001</v>
      </c>
      <c r="AK348" s="10">
        <v>145.79599999999999</v>
      </c>
      <c r="AL348" s="222">
        <f t="shared" si="51"/>
        <v>237.68599999999998</v>
      </c>
      <c r="AM348" s="1">
        <v>3</v>
      </c>
      <c r="AN348" s="1">
        <v>0</v>
      </c>
      <c r="AO348" s="1">
        <v>28</v>
      </c>
      <c r="AP348" s="200">
        <f t="shared" si="52"/>
        <v>31</v>
      </c>
      <c r="AQ348" s="1">
        <v>222</v>
      </c>
      <c r="AR348" s="1">
        <v>112</v>
      </c>
      <c r="AS348" s="1">
        <v>59</v>
      </c>
      <c r="AT348" s="200">
        <f>+Roc_InfraMR[[#This Row],[B.02.3 - Parque de Coches Eléctricos Motrices Tipo R]]+Roc_InfraMR[[#This Row],[B.02.2 - Parque de Coches Eléctricos Motrices Remolcados Tipo R]]+Roc_InfraMR[[#This Row],[B.02.1 - Parque de Coches Eléctricos Motrices]]</f>
        <v>393</v>
      </c>
      <c r="AU348" s="1">
        <v>0</v>
      </c>
      <c r="AV348" s="1">
        <v>0</v>
      </c>
      <c r="AW348" s="1">
        <v>5</v>
      </c>
      <c r="AX348" s="200">
        <f>+SUM(Roc_InfraMR[[#This Row],[B.03.1 - Parque de Coches Motores Motrices Remolcados]:[B.03.3 - Parque de Coches Motores Motrices Cabina]])</f>
        <v>5</v>
      </c>
      <c r="AY348" s="1">
        <v>45</v>
      </c>
      <c r="AZ348" s="1">
        <v>17</v>
      </c>
      <c r="BA348" s="1">
        <v>0</v>
      </c>
      <c r="BB348" s="1">
        <v>18</v>
      </c>
      <c r="BC348" s="200">
        <f>SUM(AY348:BB348)</f>
        <v>80</v>
      </c>
      <c r="BD348" s="356">
        <v>108</v>
      </c>
      <c r="BE348" s="1">
        <v>0</v>
      </c>
      <c r="BF348" s="1">
        <v>26</v>
      </c>
      <c r="BG348" s="235">
        <v>1676</v>
      </c>
      <c r="BH348" s="59"/>
    </row>
    <row r="349" spans="1:60">
      <c r="A349" s="59">
        <v>2021</v>
      </c>
      <c r="B349" s="1" t="s">
        <v>72</v>
      </c>
      <c r="C349" s="10">
        <v>84.215000000000003</v>
      </c>
      <c r="D349" s="10">
        <v>145.27000000000001</v>
      </c>
      <c r="E349" s="10">
        <v>0</v>
      </c>
      <c r="F349" s="10">
        <v>127.6</v>
      </c>
      <c r="G349" s="192">
        <f t="shared" si="41"/>
        <v>357.08500000000004</v>
      </c>
      <c r="H349" s="192">
        <f>+Roc_InfraMR[[#This Row],[Total Líneas de Explotación ]]</f>
        <v>357.08500000000004</v>
      </c>
      <c r="I349" s="192">
        <v>410.28800000000001</v>
      </c>
      <c r="J349" s="10">
        <f>+Roc_InfraMR[[#This Row],[A.01.2 -  Longitud de Líneas de Explotación No Electrificadas Vía Doble o Múltiple (km)]]*2+Roc_InfraMR[[#This Row],[A.01.1 -  Longitud de Líneas de Explotación No Electrificadas Vía Simple (km)]]</f>
        <v>374.755</v>
      </c>
      <c r="K349" s="10">
        <v>0</v>
      </c>
      <c r="L349" s="10">
        <f>+Roc_InfraMR[[#This Row],[A.02.2 -  Longitud de Líneas de Explotación Electrificadas Vía Doble o Múltiple (km)]]*2</f>
        <v>255.2</v>
      </c>
      <c r="M349" s="10">
        <v>0</v>
      </c>
      <c r="N349" s="192">
        <f>+Roc_InfraMR[[#This Row],[A.03.1 -  Longitud de Vías de Explotación No Electrificadas Troncales y Ramales (vía principal) (km)]]+Roc_InfraMR[[#This Row],[A.04.1 -  Longitud de Vías de Explotación Electrificadas Troncales y Ramales (vía principal) (km)]]</f>
        <v>629.95499999999993</v>
      </c>
      <c r="O349" s="192">
        <f>+Roc_InfraMR[[#This Row],[Total Vías (excluido Auxiliares)]]</f>
        <v>629.95499999999993</v>
      </c>
      <c r="P349" s="1">
        <v>50</v>
      </c>
      <c r="Q349" s="1">
        <v>17</v>
      </c>
      <c r="R349" s="1">
        <v>12</v>
      </c>
      <c r="S349" s="194">
        <f t="shared" si="42"/>
        <v>79</v>
      </c>
      <c r="T349" s="194">
        <v>79</v>
      </c>
      <c r="U349" s="1">
        <v>40</v>
      </c>
      <c r="V349" s="1">
        <v>89</v>
      </c>
      <c r="W349" s="1">
        <v>8</v>
      </c>
      <c r="X349" s="1">
        <v>31</v>
      </c>
      <c r="Y349" s="1">
        <v>6</v>
      </c>
      <c r="Z349" s="196">
        <f t="shared" si="48"/>
        <v>174</v>
      </c>
      <c r="AA349" s="1">
        <v>75</v>
      </c>
      <c r="AB349" s="1">
        <v>26</v>
      </c>
      <c r="AC349" s="1">
        <v>174</v>
      </c>
      <c r="AD349" s="196">
        <f t="shared" si="49"/>
        <v>275</v>
      </c>
      <c r="AE349" s="1">
        <v>22</v>
      </c>
      <c r="AF349" s="1">
        <v>31</v>
      </c>
      <c r="AG349" s="1">
        <v>144</v>
      </c>
      <c r="AH349" s="196">
        <f t="shared" si="50"/>
        <v>197</v>
      </c>
      <c r="AI349" s="10">
        <v>73.900999999999996</v>
      </c>
      <c r="AJ349" s="10">
        <v>17.989000000000001</v>
      </c>
      <c r="AK349" s="10">
        <v>145.79599999999999</v>
      </c>
      <c r="AL349" s="222">
        <f t="shared" si="51"/>
        <v>237.68599999999998</v>
      </c>
      <c r="AM349" s="1">
        <v>3</v>
      </c>
      <c r="AN349" s="1">
        <v>0</v>
      </c>
      <c r="AO349" s="1">
        <v>28</v>
      </c>
      <c r="AP349" s="200">
        <f t="shared" si="52"/>
        <v>31</v>
      </c>
      <c r="AQ349" s="1">
        <v>222</v>
      </c>
      <c r="AR349" s="1">
        <v>112</v>
      </c>
      <c r="AS349" s="1">
        <v>59</v>
      </c>
      <c r="AT349" s="200">
        <f>+Roc_InfraMR[[#This Row],[B.02.3 - Parque de Coches Eléctricos Motrices Tipo R]]+Roc_InfraMR[[#This Row],[B.02.2 - Parque de Coches Eléctricos Motrices Remolcados Tipo R]]+Roc_InfraMR[[#This Row],[B.02.1 - Parque de Coches Eléctricos Motrices]]</f>
        <v>393</v>
      </c>
      <c r="AU349" s="1">
        <v>0</v>
      </c>
      <c r="AV349" s="1">
        <v>0</v>
      </c>
      <c r="AW349" s="1">
        <v>5</v>
      </c>
      <c r="AX349" s="200">
        <f>+SUM(Roc_InfraMR[[#This Row],[B.03.1 - Parque de Coches Motores Motrices Remolcados]:[B.03.3 - Parque de Coches Motores Motrices Cabina]])</f>
        <v>5</v>
      </c>
      <c r="AY349" s="1">
        <v>45</v>
      </c>
      <c r="AZ349" s="1">
        <v>17</v>
      </c>
      <c r="BA349" s="1">
        <v>0</v>
      </c>
      <c r="BB349" s="1">
        <v>18</v>
      </c>
      <c r="BC349" s="200">
        <f>SUM(AY349:BB349)</f>
        <v>80</v>
      </c>
      <c r="BD349" s="356">
        <v>108</v>
      </c>
      <c r="BE349" s="1">
        <v>0</v>
      </c>
      <c r="BF349" s="1">
        <v>26</v>
      </c>
      <c r="BG349" s="235">
        <v>1676</v>
      </c>
      <c r="BH349" s="59"/>
    </row>
    <row r="350" spans="1:60">
      <c r="A350" s="1">
        <v>2022</v>
      </c>
      <c r="B350" s="1" t="s">
        <v>61</v>
      </c>
      <c r="C350" s="10">
        <v>84.215000000000003</v>
      </c>
      <c r="D350" s="10">
        <v>145.27000000000001</v>
      </c>
      <c r="E350" s="10">
        <v>0</v>
      </c>
      <c r="F350" s="10">
        <v>127.6</v>
      </c>
      <c r="G350" s="192">
        <f t="shared" si="41"/>
        <v>357.08500000000004</v>
      </c>
      <c r="H350" s="192">
        <f>+Roc_InfraMR[[#This Row],[Total Líneas de Explotación ]]</f>
        <v>357.08500000000004</v>
      </c>
      <c r="I350" s="192">
        <v>410.28800000000001</v>
      </c>
      <c r="J350" s="10">
        <f>+Roc_InfraMR[[#This Row],[A.01.2 -  Longitud de Líneas de Explotación No Electrificadas Vía Doble o Múltiple (km)]]*2+Roc_InfraMR[[#This Row],[A.01.1 -  Longitud de Líneas de Explotación No Electrificadas Vía Simple (km)]]</f>
        <v>374.755</v>
      </c>
      <c r="K350" s="10">
        <v>0</v>
      </c>
      <c r="L350" s="10">
        <f>+Roc_InfraMR[[#This Row],[A.02.2 -  Longitud de Líneas de Explotación Electrificadas Vía Doble o Múltiple (km)]]*2</f>
        <v>255.2</v>
      </c>
      <c r="M350" s="10">
        <v>0</v>
      </c>
      <c r="N350" s="192">
        <f>+Roc_InfraMR[[#This Row],[A.03.1 -  Longitud de Vías de Explotación No Electrificadas Troncales y Ramales (vía principal) (km)]]+Roc_InfraMR[[#This Row],[A.04.1 -  Longitud de Vías de Explotación Electrificadas Troncales y Ramales (vía principal) (km)]]</f>
        <v>629.95499999999993</v>
      </c>
      <c r="O350" s="192">
        <f>+Roc_InfraMR[[#This Row],[Total Vías (excluido Auxiliares)]]</f>
        <v>629.95499999999993</v>
      </c>
      <c r="P350" s="1">
        <v>50</v>
      </c>
      <c r="Q350" s="1">
        <v>17</v>
      </c>
      <c r="R350" s="1">
        <v>12</v>
      </c>
      <c r="S350" s="194">
        <f t="shared" si="42"/>
        <v>79</v>
      </c>
      <c r="T350" s="194">
        <v>79</v>
      </c>
      <c r="U350" s="1">
        <v>38</v>
      </c>
      <c r="V350" s="1">
        <v>89</v>
      </c>
      <c r="W350" s="1">
        <v>8</v>
      </c>
      <c r="X350" s="1">
        <v>30</v>
      </c>
      <c r="Y350" s="1">
        <v>6</v>
      </c>
      <c r="Z350" s="196">
        <f t="shared" ref="Z350:Z361" si="53">SUM(U350:Y350)</f>
        <v>171</v>
      </c>
      <c r="AA350" s="1">
        <v>78</v>
      </c>
      <c r="AB350" s="1">
        <v>27</v>
      </c>
      <c r="AC350" s="1">
        <v>173</v>
      </c>
      <c r="AD350" s="196">
        <f t="shared" ref="AD350:AD361" si="54">SUM(AA350:AC350)</f>
        <v>278</v>
      </c>
      <c r="AE350" s="1">
        <v>22</v>
      </c>
      <c r="AF350" s="1">
        <v>33</v>
      </c>
      <c r="AG350" s="1">
        <v>145</v>
      </c>
      <c r="AH350" s="196">
        <f t="shared" ref="AH350:AH361" si="55">SUM(AE350:AG350)</f>
        <v>200</v>
      </c>
      <c r="AI350" s="10">
        <v>73.900999999999996</v>
      </c>
      <c r="AJ350" s="10">
        <v>17.989000000000001</v>
      </c>
      <c r="AK350" s="10">
        <v>145.79599999999999</v>
      </c>
      <c r="AL350" s="222">
        <f t="shared" ref="AL350:AL361" si="56">SUM(AI350:AK350)</f>
        <v>237.68599999999998</v>
      </c>
      <c r="AM350" s="1">
        <v>3</v>
      </c>
      <c r="AN350" s="1">
        <v>0</v>
      </c>
      <c r="AO350" s="1">
        <v>29</v>
      </c>
      <c r="AP350" s="200">
        <f t="shared" ref="AP350:AP361" si="57">SUM(AM350:AO350)</f>
        <v>32</v>
      </c>
      <c r="AQ350" s="1">
        <v>222</v>
      </c>
      <c r="AR350" s="1">
        <v>112</v>
      </c>
      <c r="AS350" s="1">
        <v>59</v>
      </c>
      <c r="AT350" s="200">
        <f>+Roc_InfraMR[[#This Row],[B.02.3 - Parque de Coches Eléctricos Motrices Tipo R]]+Roc_InfraMR[[#This Row],[B.02.2 - Parque de Coches Eléctricos Motrices Remolcados Tipo R]]+Roc_InfraMR[[#This Row],[B.02.1 - Parque de Coches Eléctricos Motrices]]</f>
        <v>393</v>
      </c>
      <c r="AU350" s="1">
        <v>3</v>
      </c>
      <c r="AV350" s="1">
        <v>0</v>
      </c>
      <c r="AW350" s="1">
        <v>11</v>
      </c>
      <c r="AX350" s="200">
        <f>+SUM(Roc_InfraMR[[#This Row],[B.03.1 - Parque de Coches Motores Motrices Remolcados]:[B.03.3 - Parque de Coches Motores Motrices Cabina]])</f>
        <v>14</v>
      </c>
      <c r="AY350" s="1">
        <v>42</v>
      </c>
      <c r="AZ350" s="1">
        <v>17</v>
      </c>
      <c r="BA350" s="1">
        <v>0</v>
      </c>
      <c r="BB350" s="1">
        <v>14</v>
      </c>
      <c r="BC350" s="200">
        <f>SUM(AY350:BB350)</f>
        <v>73</v>
      </c>
      <c r="BD350" s="356">
        <v>103</v>
      </c>
      <c r="BE350" s="1">
        <v>0</v>
      </c>
      <c r="BF350" s="1">
        <v>19</v>
      </c>
      <c r="BG350" s="235">
        <v>1676</v>
      </c>
    </row>
    <row r="351" spans="1:60">
      <c r="A351" s="1">
        <v>2022</v>
      </c>
      <c r="B351" s="1" t="s">
        <v>62</v>
      </c>
      <c r="C351" s="10">
        <v>84.215000000000003</v>
      </c>
      <c r="D351" s="10">
        <v>145.27000000000001</v>
      </c>
      <c r="E351" s="10">
        <v>0</v>
      </c>
      <c r="F351" s="10">
        <v>127.6</v>
      </c>
      <c r="G351" s="192">
        <f t="shared" si="41"/>
        <v>357.08500000000004</v>
      </c>
      <c r="H351" s="192">
        <f>+Roc_InfraMR[[#This Row],[Total Líneas de Explotación ]]</f>
        <v>357.08500000000004</v>
      </c>
      <c r="I351" s="192">
        <v>410.28800000000001</v>
      </c>
      <c r="J351" s="10">
        <f>+Roc_InfraMR[[#This Row],[A.01.2 -  Longitud de Líneas de Explotación No Electrificadas Vía Doble o Múltiple (km)]]*2+Roc_InfraMR[[#This Row],[A.01.1 -  Longitud de Líneas de Explotación No Electrificadas Vía Simple (km)]]</f>
        <v>374.755</v>
      </c>
      <c r="K351" s="10">
        <v>0</v>
      </c>
      <c r="L351" s="10">
        <f>+Roc_InfraMR[[#This Row],[A.02.2 -  Longitud de Líneas de Explotación Electrificadas Vía Doble o Múltiple (km)]]*2</f>
        <v>255.2</v>
      </c>
      <c r="M351" s="10">
        <v>0</v>
      </c>
      <c r="N351" s="192">
        <f>+Roc_InfraMR[[#This Row],[A.03.1 -  Longitud de Vías de Explotación No Electrificadas Troncales y Ramales (vía principal) (km)]]+Roc_InfraMR[[#This Row],[A.04.1 -  Longitud de Vías de Explotación Electrificadas Troncales y Ramales (vía principal) (km)]]</f>
        <v>629.95499999999993</v>
      </c>
      <c r="O351" s="192">
        <f>+Roc_InfraMR[[#This Row],[Total Vías (excluido Auxiliares)]]</f>
        <v>629.95499999999993</v>
      </c>
      <c r="P351" s="1">
        <v>50</v>
      </c>
      <c r="Q351" s="1">
        <v>17</v>
      </c>
      <c r="R351" s="1">
        <v>12</v>
      </c>
      <c r="S351" s="194">
        <f t="shared" si="42"/>
        <v>79</v>
      </c>
      <c r="T351" s="194">
        <v>79</v>
      </c>
      <c r="U351" s="1">
        <v>38</v>
      </c>
      <c r="V351" s="1">
        <v>89</v>
      </c>
      <c r="W351" s="1">
        <v>8</v>
      </c>
      <c r="X351" s="1">
        <v>30</v>
      </c>
      <c r="Y351" s="1">
        <v>6</v>
      </c>
      <c r="Z351" s="196">
        <f t="shared" si="53"/>
        <v>171</v>
      </c>
      <c r="AA351" s="1">
        <v>78</v>
      </c>
      <c r="AB351" s="1">
        <v>27</v>
      </c>
      <c r="AC351" s="1">
        <v>173</v>
      </c>
      <c r="AD351" s="196">
        <f t="shared" si="54"/>
        <v>278</v>
      </c>
      <c r="AE351" s="1">
        <v>22</v>
      </c>
      <c r="AF351" s="1">
        <v>33</v>
      </c>
      <c r="AG351" s="1">
        <v>145</v>
      </c>
      <c r="AH351" s="196">
        <f t="shared" si="55"/>
        <v>200</v>
      </c>
      <c r="AI351" s="10">
        <v>73.900999999999996</v>
      </c>
      <c r="AJ351" s="10">
        <v>17.989000000000001</v>
      </c>
      <c r="AK351" s="10">
        <v>145.79599999999999</v>
      </c>
      <c r="AL351" s="222">
        <f t="shared" si="56"/>
        <v>237.68599999999998</v>
      </c>
      <c r="AM351" s="1">
        <v>3</v>
      </c>
      <c r="AN351" s="1">
        <v>0</v>
      </c>
      <c r="AO351" s="1">
        <v>29</v>
      </c>
      <c r="AP351" s="200">
        <f t="shared" si="57"/>
        <v>32</v>
      </c>
      <c r="AQ351" s="1">
        <v>222</v>
      </c>
      <c r="AR351" s="1">
        <v>112</v>
      </c>
      <c r="AS351" s="1">
        <v>59</v>
      </c>
      <c r="AT351" s="200">
        <f>+Roc_InfraMR[[#This Row],[B.02.3 - Parque de Coches Eléctricos Motrices Tipo R]]+Roc_InfraMR[[#This Row],[B.02.2 - Parque de Coches Eléctricos Motrices Remolcados Tipo R]]+Roc_InfraMR[[#This Row],[B.02.1 - Parque de Coches Eléctricos Motrices]]</f>
        <v>393</v>
      </c>
      <c r="AU351" s="1">
        <v>3</v>
      </c>
      <c r="AV351" s="1">
        <v>0</v>
      </c>
      <c r="AW351" s="1">
        <v>11</v>
      </c>
      <c r="AX351" s="200">
        <f>+SUM(Roc_InfraMR[[#This Row],[B.03.1 - Parque de Coches Motores Motrices Remolcados]:[B.03.3 - Parque de Coches Motores Motrices Cabina]])</f>
        <v>14</v>
      </c>
      <c r="AY351" s="1">
        <v>42</v>
      </c>
      <c r="AZ351" s="1">
        <v>17</v>
      </c>
      <c r="BA351" s="1">
        <v>0</v>
      </c>
      <c r="BB351" s="1">
        <v>14</v>
      </c>
      <c r="BC351" s="200">
        <f>SUM(AY351:BB351)</f>
        <v>73</v>
      </c>
      <c r="BD351" s="356">
        <v>103</v>
      </c>
      <c r="BE351" s="1">
        <v>0</v>
      </c>
      <c r="BF351" s="1">
        <v>19</v>
      </c>
      <c r="BG351" s="235">
        <v>1676</v>
      </c>
    </row>
    <row r="352" spans="1:60">
      <c r="A352" s="1">
        <v>2022</v>
      </c>
      <c r="B352" s="1" t="s">
        <v>63</v>
      </c>
      <c r="C352" s="10">
        <v>84.215000000000003</v>
      </c>
      <c r="D352" s="10">
        <v>145.27000000000001</v>
      </c>
      <c r="E352" s="10">
        <v>0</v>
      </c>
      <c r="F352" s="10">
        <v>127.6</v>
      </c>
      <c r="G352" s="192">
        <f t="shared" si="41"/>
        <v>357.08500000000004</v>
      </c>
      <c r="H352" s="192">
        <f>+Roc_InfraMR[[#This Row],[Total Líneas de Explotación ]]</f>
        <v>357.08500000000004</v>
      </c>
      <c r="I352" s="192">
        <v>410.28800000000001</v>
      </c>
      <c r="J352" s="10">
        <f>+Roc_InfraMR[[#This Row],[A.01.2 -  Longitud de Líneas de Explotación No Electrificadas Vía Doble o Múltiple (km)]]*2+Roc_InfraMR[[#This Row],[A.01.1 -  Longitud de Líneas de Explotación No Electrificadas Vía Simple (km)]]</f>
        <v>374.755</v>
      </c>
      <c r="K352" s="10">
        <v>0</v>
      </c>
      <c r="L352" s="10">
        <f>+Roc_InfraMR[[#This Row],[A.02.2 -  Longitud de Líneas de Explotación Electrificadas Vía Doble o Múltiple (km)]]*2</f>
        <v>255.2</v>
      </c>
      <c r="M352" s="10">
        <v>0</v>
      </c>
      <c r="N352" s="192">
        <f>+Roc_InfraMR[[#This Row],[A.03.1 -  Longitud de Vías de Explotación No Electrificadas Troncales y Ramales (vía principal) (km)]]+Roc_InfraMR[[#This Row],[A.04.1 -  Longitud de Vías de Explotación Electrificadas Troncales y Ramales (vía principal) (km)]]</f>
        <v>629.95499999999993</v>
      </c>
      <c r="O352" s="192">
        <f>+Roc_InfraMR[[#This Row],[Total Vías (excluido Auxiliares)]]</f>
        <v>629.95499999999993</v>
      </c>
      <c r="P352" s="1">
        <v>50</v>
      </c>
      <c r="Q352" s="1">
        <v>17</v>
      </c>
      <c r="R352" s="1">
        <v>12</v>
      </c>
      <c r="S352" s="194">
        <f t="shared" si="42"/>
        <v>79</v>
      </c>
      <c r="T352" s="194">
        <v>79</v>
      </c>
      <c r="U352" s="1">
        <v>38</v>
      </c>
      <c r="V352" s="1">
        <v>89</v>
      </c>
      <c r="W352" s="1">
        <v>8</v>
      </c>
      <c r="X352" s="1">
        <v>30</v>
      </c>
      <c r="Y352" s="1">
        <v>6</v>
      </c>
      <c r="Z352" s="196">
        <f t="shared" si="53"/>
        <v>171</v>
      </c>
      <c r="AA352" s="1">
        <v>78</v>
      </c>
      <c r="AB352" s="1">
        <v>27</v>
      </c>
      <c r="AC352" s="1">
        <v>173</v>
      </c>
      <c r="AD352" s="196">
        <f t="shared" si="54"/>
        <v>278</v>
      </c>
      <c r="AE352" s="1">
        <v>22</v>
      </c>
      <c r="AF352" s="1">
        <v>33</v>
      </c>
      <c r="AG352" s="1">
        <v>145</v>
      </c>
      <c r="AH352" s="196">
        <f t="shared" si="55"/>
        <v>200</v>
      </c>
      <c r="AI352" s="10">
        <v>73.900999999999996</v>
      </c>
      <c r="AJ352" s="10">
        <v>17.989000000000001</v>
      </c>
      <c r="AK352" s="10">
        <v>145.79599999999999</v>
      </c>
      <c r="AL352" s="222">
        <f t="shared" si="56"/>
        <v>237.68599999999998</v>
      </c>
      <c r="AM352" s="1">
        <v>3</v>
      </c>
      <c r="AN352" s="1">
        <v>0</v>
      </c>
      <c r="AO352" s="1">
        <v>29</v>
      </c>
      <c r="AP352" s="200">
        <f t="shared" si="57"/>
        <v>32</v>
      </c>
      <c r="AQ352" s="1">
        <v>222</v>
      </c>
      <c r="AR352" s="1">
        <v>112</v>
      </c>
      <c r="AS352" s="1">
        <v>59</v>
      </c>
      <c r="AT352" s="200">
        <f>+Roc_InfraMR[[#This Row],[B.02.3 - Parque de Coches Eléctricos Motrices Tipo R]]+Roc_InfraMR[[#This Row],[B.02.2 - Parque de Coches Eléctricos Motrices Remolcados Tipo R]]+Roc_InfraMR[[#This Row],[B.02.1 - Parque de Coches Eléctricos Motrices]]</f>
        <v>393</v>
      </c>
      <c r="AU352" s="1">
        <v>3</v>
      </c>
      <c r="AV352" s="1">
        <v>0</v>
      </c>
      <c r="AW352" s="1">
        <v>11</v>
      </c>
      <c r="AX352" s="200">
        <f>+SUM(Roc_InfraMR[[#This Row],[B.03.1 - Parque de Coches Motores Motrices Remolcados]:[B.03.3 - Parque de Coches Motores Motrices Cabina]])</f>
        <v>14</v>
      </c>
      <c r="AY352" s="1">
        <v>42</v>
      </c>
      <c r="AZ352" s="1">
        <v>17</v>
      </c>
      <c r="BA352" s="1">
        <v>0</v>
      </c>
      <c r="BB352" s="1">
        <v>14</v>
      </c>
      <c r="BC352" s="200">
        <f>SUM(AY352:BB352)</f>
        <v>73</v>
      </c>
      <c r="BD352" s="356">
        <v>103</v>
      </c>
      <c r="BE352" s="1">
        <v>0</v>
      </c>
      <c r="BF352" s="1">
        <v>19</v>
      </c>
      <c r="BG352" s="235">
        <v>1676</v>
      </c>
    </row>
    <row r="353" spans="1:60">
      <c r="A353" s="1">
        <v>2022</v>
      </c>
      <c r="B353" s="1" t="s">
        <v>64</v>
      </c>
      <c r="C353" s="10">
        <v>84.215000000000003</v>
      </c>
      <c r="D353" s="10">
        <v>145.27000000000001</v>
      </c>
      <c r="E353" s="10">
        <v>0</v>
      </c>
      <c r="F353" s="10">
        <v>127.6</v>
      </c>
      <c r="G353" s="192">
        <f t="shared" si="41"/>
        <v>357.08500000000004</v>
      </c>
      <c r="H353" s="192">
        <f>+Roc_InfraMR[[#This Row],[Total Líneas de Explotación ]]</f>
        <v>357.08500000000004</v>
      </c>
      <c r="I353" s="192">
        <v>410.28800000000001</v>
      </c>
      <c r="J353" s="10">
        <f>+Roc_InfraMR[[#This Row],[A.01.2 -  Longitud de Líneas de Explotación No Electrificadas Vía Doble o Múltiple (km)]]*2+Roc_InfraMR[[#This Row],[A.01.1 -  Longitud de Líneas de Explotación No Electrificadas Vía Simple (km)]]</f>
        <v>374.755</v>
      </c>
      <c r="K353" s="10">
        <v>0</v>
      </c>
      <c r="L353" s="10">
        <f>+Roc_InfraMR[[#This Row],[A.02.2 -  Longitud de Líneas de Explotación Electrificadas Vía Doble o Múltiple (km)]]*2</f>
        <v>255.2</v>
      </c>
      <c r="M353" s="10">
        <v>0</v>
      </c>
      <c r="N353" s="192">
        <f>+Roc_InfraMR[[#This Row],[A.03.1 -  Longitud de Vías de Explotación No Electrificadas Troncales y Ramales (vía principal) (km)]]+Roc_InfraMR[[#This Row],[A.04.1 -  Longitud de Vías de Explotación Electrificadas Troncales y Ramales (vía principal) (km)]]</f>
        <v>629.95499999999993</v>
      </c>
      <c r="O353" s="192">
        <f>+Roc_InfraMR[[#This Row],[Total Vías (excluido Auxiliares)]]</f>
        <v>629.95499999999993</v>
      </c>
      <c r="P353" s="1">
        <v>50</v>
      </c>
      <c r="Q353" s="1">
        <v>17</v>
      </c>
      <c r="R353" s="1">
        <v>12</v>
      </c>
      <c r="S353" s="194">
        <f t="shared" si="42"/>
        <v>79</v>
      </c>
      <c r="T353" s="194">
        <v>79</v>
      </c>
      <c r="U353" s="1">
        <v>38</v>
      </c>
      <c r="V353" s="1">
        <v>89</v>
      </c>
      <c r="W353" s="1">
        <v>8</v>
      </c>
      <c r="X353" s="1">
        <v>30</v>
      </c>
      <c r="Y353" s="1">
        <v>6</v>
      </c>
      <c r="Z353" s="196">
        <f t="shared" si="53"/>
        <v>171</v>
      </c>
      <c r="AA353" s="1">
        <v>78</v>
      </c>
      <c r="AB353" s="1">
        <v>27</v>
      </c>
      <c r="AC353" s="1">
        <v>173</v>
      </c>
      <c r="AD353" s="196">
        <f t="shared" si="54"/>
        <v>278</v>
      </c>
      <c r="AE353" s="1">
        <v>22</v>
      </c>
      <c r="AF353" s="1">
        <v>33</v>
      </c>
      <c r="AG353" s="1">
        <v>145</v>
      </c>
      <c r="AH353" s="196">
        <f t="shared" si="55"/>
        <v>200</v>
      </c>
      <c r="AI353" s="10">
        <v>73.900999999999996</v>
      </c>
      <c r="AJ353" s="10">
        <v>17.989000000000001</v>
      </c>
      <c r="AK353" s="10">
        <v>145.79599999999999</v>
      </c>
      <c r="AL353" s="222">
        <f t="shared" si="56"/>
        <v>237.68599999999998</v>
      </c>
      <c r="AM353" s="1">
        <v>3</v>
      </c>
      <c r="AN353" s="1">
        <v>0</v>
      </c>
      <c r="AO353" s="1">
        <v>29</v>
      </c>
      <c r="AP353" s="200">
        <f t="shared" si="57"/>
        <v>32</v>
      </c>
      <c r="AQ353" s="1">
        <v>222</v>
      </c>
      <c r="AR353" s="1">
        <v>112</v>
      </c>
      <c r="AS353" s="1">
        <v>59</v>
      </c>
      <c r="AT353" s="200">
        <f>+Roc_InfraMR[[#This Row],[B.02.3 - Parque de Coches Eléctricos Motrices Tipo R]]+Roc_InfraMR[[#This Row],[B.02.2 - Parque de Coches Eléctricos Motrices Remolcados Tipo R]]+Roc_InfraMR[[#This Row],[B.02.1 - Parque de Coches Eléctricos Motrices]]</f>
        <v>393</v>
      </c>
      <c r="AU353" s="1">
        <v>3</v>
      </c>
      <c r="AV353" s="1">
        <v>0</v>
      </c>
      <c r="AW353" s="1">
        <v>11</v>
      </c>
      <c r="AX353" s="200">
        <f>+SUM(Roc_InfraMR[[#This Row],[B.03.1 - Parque de Coches Motores Motrices Remolcados]:[B.03.3 - Parque de Coches Motores Motrices Cabina]])</f>
        <v>14</v>
      </c>
      <c r="AY353" s="1">
        <v>42</v>
      </c>
      <c r="AZ353" s="1">
        <v>17</v>
      </c>
      <c r="BA353" s="1">
        <v>0</v>
      </c>
      <c r="BB353" s="1">
        <v>14</v>
      </c>
      <c r="BC353" s="200">
        <f>SUM(AY353:BB353)</f>
        <v>73</v>
      </c>
      <c r="BD353" s="356">
        <v>103</v>
      </c>
      <c r="BE353" s="1">
        <v>0</v>
      </c>
      <c r="BF353" s="1">
        <v>19</v>
      </c>
      <c r="BG353" s="235">
        <v>1676</v>
      </c>
    </row>
    <row r="354" spans="1:60">
      <c r="A354" s="1">
        <v>2022</v>
      </c>
      <c r="B354" s="1" t="s">
        <v>65</v>
      </c>
      <c r="C354" s="10">
        <v>84.215000000000003</v>
      </c>
      <c r="D354" s="10">
        <v>145.27000000000001</v>
      </c>
      <c r="E354" s="10">
        <v>0</v>
      </c>
      <c r="F354" s="10">
        <v>127.6</v>
      </c>
      <c r="G354" s="192">
        <f t="shared" si="41"/>
        <v>357.08500000000004</v>
      </c>
      <c r="H354" s="192">
        <f>+Roc_InfraMR[[#This Row],[Total Líneas de Explotación ]]</f>
        <v>357.08500000000004</v>
      </c>
      <c r="I354" s="192">
        <v>410.28800000000001</v>
      </c>
      <c r="J354" s="10">
        <f>+Roc_InfraMR[[#This Row],[A.01.2 -  Longitud de Líneas de Explotación No Electrificadas Vía Doble o Múltiple (km)]]*2+Roc_InfraMR[[#This Row],[A.01.1 -  Longitud de Líneas de Explotación No Electrificadas Vía Simple (km)]]</f>
        <v>374.755</v>
      </c>
      <c r="K354" s="10">
        <v>0</v>
      </c>
      <c r="L354" s="10">
        <f>+Roc_InfraMR[[#This Row],[A.02.2 -  Longitud de Líneas de Explotación Electrificadas Vía Doble o Múltiple (km)]]*2</f>
        <v>255.2</v>
      </c>
      <c r="M354" s="10">
        <v>0</v>
      </c>
      <c r="N354" s="192">
        <f>+Roc_InfraMR[[#This Row],[A.03.1 -  Longitud de Vías de Explotación No Electrificadas Troncales y Ramales (vía principal) (km)]]+Roc_InfraMR[[#This Row],[A.04.1 -  Longitud de Vías de Explotación Electrificadas Troncales y Ramales (vía principal) (km)]]</f>
        <v>629.95499999999993</v>
      </c>
      <c r="O354" s="192">
        <f>+Roc_InfraMR[[#This Row],[Total Vías (excluido Auxiliares)]]</f>
        <v>629.95499999999993</v>
      </c>
      <c r="P354" s="1">
        <v>50</v>
      </c>
      <c r="Q354" s="1">
        <v>17</v>
      </c>
      <c r="R354" s="1">
        <v>12</v>
      </c>
      <c r="S354" s="194">
        <f t="shared" si="42"/>
        <v>79</v>
      </c>
      <c r="T354" s="194">
        <v>79</v>
      </c>
      <c r="U354" s="1">
        <v>38</v>
      </c>
      <c r="V354" s="1">
        <v>89</v>
      </c>
      <c r="W354" s="1">
        <v>8</v>
      </c>
      <c r="X354" s="1">
        <v>30</v>
      </c>
      <c r="Y354" s="1">
        <v>6</v>
      </c>
      <c r="Z354" s="196">
        <f t="shared" si="53"/>
        <v>171</v>
      </c>
      <c r="AA354" s="1">
        <v>78</v>
      </c>
      <c r="AB354" s="1">
        <v>27</v>
      </c>
      <c r="AC354" s="1">
        <v>173</v>
      </c>
      <c r="AD354" s="196">
        <f t="shared" si="54"/>
        <v>278</v>
      </c>
      <c r="AE354" s="1">
        <v>22</v>
      </c>
      <c r="AF354" s="1">
        <v>33</v>
      </c>
      <c r="AG354" s="1">
        <v>145</v>
      </c>
      <c r="AH354" s="196">
        <f t="shared" si="55"/>
        <v>200</v>
      </c>
      <c r="AI354" s="10">
        <v>73.900999999999996</v>
      </c>
      <c r="AJ354" s="10">
        <v>17.989000000000001</v>
      </c>
      <c r="AK354" s="10">
        <v>145.79599999999999</v>
      </c>
      <c r="AL354" s="222">
        <f t="shared" si="56"/>
        <v>237.68599999999998</v>
      </c>
      <c r="AM354" s="1">
        <v>3</v>
      </c>
      <c r="AN354" s="1">
        <v>0</v>
      </c>
      <c r="AO354" s="1">
        <v>29</v>
      </c>
      <c r="AP354" s="200">
        <f t="shared" si="57"/>
        <v>32</v>
      </c>
      <c r="AQ354" s="1">
        <v>222</v>
      </c>
      <c r="AR354" s="1">
        <v>112</v>
      </c>
      <c r="AS354" s="1">
        <v>59</v>
      </c>
      <c r="AT354" s="200">
        <f>+Roc_InfraMR[[#This Row],[B.02.3 - Parque de Coches Eléctricos Motrices Tipo R]]+Roc_InfraMR[[#This Row],[B.02.2 - Parque de Coches Eléctricos Motrices Remolcados Tipo R]]+Roc_InfraMR[[#This Row],[B.02.1 - Parque de Coches Eléctricos Motrices]]</f>
        <v>393</v>
      </c>
      <c r="AU354" s="1">
        <v>3</v>
      </c>
      <c r="AV354" s="1">
        <v>0</v>
      </c>
      <c r="AW354" s="1">
        <v>11</v>
      </c>
      <c r="AX354" s="200">
        <f>+SUM(Roc_InfraMR[[#This Row],[B.03.1 - Parque de Coches Motores Motrices Remolcados]:[B.03.3 - Parque de Coches Motores Motrices Cabina]])</f>
        <v>14</v>
      </c>
      <c r="AY354" s="1">
        <v>42</v>
      </c>
      <c r="AZ354" s="1">
        <v>17</v>
      </c>
      <c r="BA354" s="1">
        <v>0</v>
      </c>
      <c r="BB354" s="1">
        <v>14</v>
      </c>
      <c r="BC354" s="200">
        <f>SUM(AY354:BB354)</f>
        <v>73</v>
      </c>
      <c r="BD354" s="356">
        <v>103</v>
      </c>
      <c r="BE354" s="1">
        <v>0</v>
      </c>
      <c r="BF354" s="1">
        <v>19</v>
      </c>
      <c r="BG354" s="235">
        <v>1676</v>
      </c>
    </row>
    <row r="355" spans="1:60">
      <c r="A355" s="1">
        <v>2022</v>
      </c>
      <c r="B355" s="1" t="s">
        <v>66</v>
      </c>
      <c r="C355" s="10">
        <v>84.215000000000003</v>
      </c>
      <c r="D355" s="10">
        <v>145.27000000000001</v>
      </c>
      <c r="E355" s="10">
        <v>0</v>
      </c>
      <c r="F355" s="10">
        <v>127.6</v>
      </c>
      <c r="G355" s="192">
        <f t="shared" si="41"/>
        <v>357.08500000000004</v>
      </c>
      <c r="H355" s="192">
        <f>+Roc_InfraMR[[#This Row],[Total Líneas de Explotación ]]</f>
        <v>357.08500000000004</v>
      </c>
      <c r="I355" s="192">
        <v>410.28800000000001</v>
      </c>
      <c r="J355" s="10">
        <f>+Roc_InfraMR[[#This Row],[A.01.2 -  Longitud de Líneas de Explotación No Electrificadas Vía Doble o Múltiple (km)]]*2+Roc_InfraMR[[#This Row],[A.01.1 -  Longitud de Líneas de Explotación No Electrificadas Vía Simple (km)]]</f>
        <v>374.755</v>
      </c>
      <c r="K355" s="10">
        <v>0</v>
      </c>
      <c r="L355" s="10">
        <f>+Roc_InfraMR[[#This Row],[A.02.2 -  Longitud de Líneas de Explotación Electrificadas Vía Doble o Múltiple (km)]]*2</f>
        <v>255.2</v>
      </c>
      <c r="M355" s="10">
        <v>0</v>
      </c>
      <c r="N355" s="192">
        <f>+Roc_InfraMR[[#This Row],[A.03.1 -  Longitud de Vías de Explotación No Electrificadas Troncales y Ramales (vía principal) (km)]]+Roc_InfraMR[[#This Row],[A.04.1 -  Longitud de Vías de Explotación Electrificadas Troncales y Ramales (vía principal) (km)]]</f>
        <v>629.95499999999993</v>
      </c>
      <c r="O355" s="192">
        <f>+Roc_InfraMR[[#This Row],[Total Vías (excluido Auxiliares)]]</f>
        <v>629.95499999999993</v>
      </c>
      <c r="P355" s="1">
        <v>50</v>
      </c>
      <c r="Q355" s="1">
        <v>17</v>
      </c>
      <c r="R355" s="1">
        <v>12</v>
      </c>
      <c r="S355" s="194">
        <f t="shared" si="42"/>
        <v>79</v>
      </c>
      <c r="T355" s="194">
        <v>79</v>
      </c>
      <c r="U355" s="1">
        <v>38</v>
      </c>
      <c r="V355" s="1">
        <v>89</v>
      </c>
      <c r="W355" s="1">
        <v>8</v>
      </c>
      <c r="X355" s="1">
        <v>30</v>
      </c>
      <c r="Y355" s="1">
        <v>6</v>
      </c>
      <c r="Z355" s="196">
        <f t="shared" si="53"/>
        <v>171</v>
      </c>
      <c r="AA355" s="1">
        <v>78</v>
      </c>
      <c r="AB355" s="1">
        <v>27</v>
      </c>
      <c r="AC355" s="1">
        <v>173</v>
      </c>
      <c r="AD355" s="196">
        <f t="shared" si="54"/>
        <v>278</v>
      </c>
      <c r="AE355" s="1">
        <v>22</v>
      </c>
      <c r="AF355" s="1">
        <v>33</v>
      </c>
      <c r="AG355" s="1">
        <v>145</v>
      </c>
      <c r="AH355" s="196">
        <f t="shared" si="55"/>
        <v>200</v>
      </c>
      <c r="AI355" s="10">
        <v>73.900999999999996</v>
      </c>
      <c r="AJ355" s="10">
        <v>17.989000000000001</v>
      </c>
      <c r="AK355" s="10">
        <v>145.79599999999999</v>
      </c>
      <c r="AL355" s="222">
        <f t="shared" si="56"/>
        <v>237.68599999999998</v>
      </c>
      <c r="AM355" s="1">
        <v>3</v>
      </c>
      <c r="AN355" s="1">
        <v>0</v>
      </c>
      <c r="AO355" s="1">
        <v>29</v>
      </c>
      <c r="AP355" s="200">
        <f t="shared" si="57"/>
        <v>32</v>
      </c>
      <c r="AQ355" s="1">
        <v>222</v>
      </c>
      <c r="AR355" s="1">
        <v>112</v>
      </c>
      <c r="AS355" s="1">
        <v>59</v>
      </c>
      <c r="AT355" s="200">
        <f>+Roc_InfraMR[[#This Row],[B.02.3 - Parque de Coches Eléctricos Motrices Tipo R]]+Roc_InfraMR[[#This Row],[B.02.2 - Parque de Coches Eléctricos Motrices Remolcados Tipo R]]+Roc_InfraMR[[#This Row],[B.02.1 - Parque de Coches Eléctricos Motrices]]</f>
        <v>393</v>
      </c>
      <c r="AU355" s="1">
        <v>3</v>
      </c>
      <c r="AV355" s="1">
        <v>0</v>
      </c>
      <c r="AW355" s="1">
        <v>11</v>
      </c>
      <c r="AX355" s="200">
        <f>+SUM(Roc_InfraMR[[#This Row],[B.03.1 - Parque de Coches Motores Motrices Remolcados]:[B.03.3 - Parque de Coches Motores Motrices Cabina]])</f>
        <v>14</v>
      </c>
      <c r="AY355" s="1">
        <v>42</v>
      </c>
      <c r="AZ355" s="1">
        <v>17</v>
      </c>
      <c r="BA355" s="1">
        <v>0</v>
      </c>
      <c r="BB355" s="1">
        <v>14</v>
      </c>
      <c r="BC355" s="200">
        <f>SUM(AY355:BB355)</f>
        <v>73</v>
      </c>
      <c r="BD355" s="356">
        <v>103</v>
      </c>
      <c r="BE355" s="1">
        <v>0</v>
      </c>
      <c r="BF355" s="1">
        <v>19</v>
      </c>
      <c r="BG355" s="235">
        <v>1676</v>
      </c>
    </row>
    <row r="356" spans="1:60">
      <c r="A356" s="1">
        <v>2022</v>
      </c>
      <c r="B356" s="1" t="s">
        <v>67</v>
      </c>
      <c r="C356" s="10">
        <v>84.215000000000003</v>
      </c>
      <c r="D356" s="10">
        <v>145.27000000000001</v>
      </c>
      <c r="E356" s="10">
        <v>0</v>
      </c>
      <c r="F356" s="10">
        <v>127.6</v>
      </c>
      <c r="G356" s="192">
        <f t="shared" si="41"/>
        <v>357.08500000000004</v>
      </c>
      <c r="H356" s="192">
        <f>+Roc_InfraMR[[#This Row],[Total Líneas de Explotación ]]</f>
        <v>357.08500000000004</v>
      </c>
      <c r="I356" s="192">
        <v>410.28800000000001</v>
      </c>
      <c r="J356" s="10">
        <f>+Roc_InfraMR[[#This Row],[A.01.2 -  Longitud de Líneas de Explotación No Electrificadas Vía Doble o Múltiple (km)]]*2+Roc_InfraMR[[#This Row],[A.01.1 -  Longitud de Líneas de Explotación No Electrificadas Vía Simple (km)]]</f>
        <v>374.755</v>
      </c>
      <c r="K356" s="10">
        <v>0</v>
      </c>
      <c r="L356" s="10">
        <f>+Roc_InfraMR[[#This Row],[A.02.2 -  Longitud de Líneas de Explotación Electrificadas Vía Doble o Múltiple (km)]]*2</f>
        <v>255.2</v>
      </c>
      <c r="M356" s="10">
        <v>0</v>
      </c>
      <c r="N356" s="192">
        <f>+Roc_InfraMR[[#This Row],[A.03.1 -  Longitud de Vías de Explotación No Electrificadas Troncales y Ramales (vía principal) (km)]]+Roc_InfraMR[[#This Row],[A.04.1 -  Longitud de Vías de Explotación Electrificadas Troncales y Ramales (vía principal) (km)]]</f>
        <v>629.95499999999993</v>
      </c>
      <c r="O356" s="192">
        <f>+Roc_InfraMR[[#This Row],[Total Vías (excluido Auxiliares)]]</f>
        <v>629.95499999999993</v>
      </c>
      <c r="P356" s="1">
        <v>50</v>
      </c>
      <c r="Q356" s="1">
        <v>17</v>
      </c>
      <c r="R356" s="1">
        <v>12</v>
      </c>
      <c r="S356" s="194">
        <f t="shared" si="42"/>
        <v>79</v>
      </c>
      <c r="T356" s="194">
        <v>79</v>
      </c>
      <c r="U356" s="1">
        <v>38</v>
      </c>
      <c r="V356" s="1">
        <v>89</v>
      </c>
      <c r="W356" s="1">
        <v>8</v>
      </c>
      <c r="X356" s="1">
        <v>30</v>
      </c>
      <c r="Y356" s="1">
        <v>6</v>
      </c>
      <c r="Z356" s="196">
        <f t="shared" si="53"/>
        <v>171</v>
      </c>
      <c r="AA356" s="1">
        <v>78</v>
      </c>
      <c r="AB356" s="1">
        <v>27</v>
      </c>
      <c r="AC356" s="1">
        <v>173</v>
      </c>
      <c r="AD356" s="196">
        <f t="shared" si="54"/>
        <v>278</v>
      </c>
      <c r="AE356" s="1">
        <v>22</v>
      </c>
      <c r="AF356" s="1">
        <v>33</v>
      </c>
      <c r="AG356" s="1">
        <v>145</v>
      </c>
      <c r="AH356" s="196">
        <f t="shared" si="55"/>
        <v>200</v>
      </c>
      <c r="AI356" s="10">
        <v>73.900999999999996</v>
      </c>
      <c r="AJ356" s="10">
        <v>17.989000000000001</v>
      </c>
      <c r="AK356" s="10">
        <v>145.79599999999999</v>
      </c>
      <c r="AL356" s="222">
        <f t="shared" si="56"/>
        <v>237.68599999999998</v>
      </c>
      <c r="AM356" s="1">
        <v>3</v>
      </c>
      <c r="AN356" s="1">
        <v>0</v>
      </c>
      <c r="AO356" s="1">
        <v>29</v>
      </c>
      <c r="AP356" s="200">
        <f t="shared" si="57"/>
        <v>32</v>
      </c>
      <c r="AQ356" s="1">
        <v>222</v>
      </c>
      <c r="AR356" s="1">
        <v>112</v>
      </c>
      <c r="AS356" s="1">
        <v>59</v>
      </c>
      <c r="AT356" s="200">
        <f>+Roc_InfraMR[[#This Row],[B.02.3 - Parque de Coches Eléctricos Motrices Tipo R]]+Roc_InfraMR[[#This Row],[B.02.2 - Parque de Coches Eléctricos Motrices Remolcados Tipo R]]+Roc_InfraMR[[#This Row],[B.02.1 - Parque de Coches Eléctricos Motrices]]</f>
        <v>393</v>
      </c>
      <c r="AU356" s="1">
        <v>3</v>
      </c>
      <c r="AV356" s="1">
        <v>0</v>
      </c>
      <c r="AW356" s="1">
        <v>11</v>
      </c>
      <c r="AX356" s="200">
        <f>+SUM(Roc_InfraMR[[#This Row],[B.03.1 - Parque de Coches Motores Motrices Remolcados]:[B.03.3 - Parque de Coches Motores Motrices Cabina]])</f>
        <v>14</v>
      </c>
      <c r="AY356" s="1">
        <v>42</v>
      </c>
      <c r="AZ356" s="1">
        <v>17</v>
      </c>
      <c r="BA356" s="1">
        <v>0</v>
      </c>
      <c r="BB356" s="1">
        <v>14</v>
      </c>
      <c r="BC356" s="200">
        <f>SUM(AY356:BB356)</f>
        <v>73</v>
      </c>
      <c r="BD356" s="356">
        <v>103</v>
      </c>
      <c r="BE356" s="1">
        <v>0</v>
      </c>
      <c r="BF356" s="1">
        <v>19</v>
      </c>
      <c r="BG356" s="235">
        <v>1676</v>
      </c>
    </row>
    <row r="357" spans="1:60">
      <c r="A357" s="1">
        <v>2022</v>
      </c>
      <c r="B357" s="1" t="s">
        <v>68</v>
      </c>
      <c r="C357" s="10">
        <v>84.215000000000003</v>
      </c>
      <c r="D357" s="10">
        <v>145.27000000000001</v>
      </c>
      <c r="E357" s="10">
        <v>0</v>
      </c>
      <c r="F357" s="10">
        <v>127.6</v>
      </c>
      <c r="G357" s="192">
        <f t="shared" si="41"/>
        <v>357.08500000000004</v>
      </c>
      <c r="H357" s="192">
        <f>+Roc_InfraMR[[#This Row],[Total Líneas de Explotación ]]</f>
        <v>357.08500000000004</v>
      </c>
      <c r="I357" s="192">
        <v>410.28800000000001</v>
      </c>
      <c r="J357" s="10">
        <f>+Roc_InfraMR[[#This Row],[A.01.2 -  Longitud de Líneas de Explotación No Electrificadas Vía Doble o Múltiple (km)]]*2+Roc_InfraMR[[#This Row],[A.01.1 -  Longitud de Líneas de Explotación No Electrificadas Vía Simple (km)]]</f>
        <v>374.755</v>
      </c>
      <c r="K357" s="10">
        <v>0</v>
      </c>
      <c r="L357" s="10">
        <f>+Roc_InfraMR[[#This Row],[A.02.2 -  Longitud de Líneas de Explotación Electrificadas Vía Doble o Múltiple (km)]]*2</f>
        <v>255.2</v>
      </c>
      <c r="M357" s="10">
        <v>0</v>
      </c>
      <c r="N357" s="192">
        <f>+Roc_InfraMR[[#This Row],[A.03.1 -  Longitud de Vías de Explotación No Electrificadas Troncales y Ramales (vía principal) (km)]]+Roc_InfraMR[[#This Row],[A.04.1 -  Longitud de Vías de Explotación Electrificadas Troncales y Ramales (vía principal) (km)]]</f>
        <v>629.95499999999993</v>
      </c>
      <c r="O357" s="192">
        <f>+Roc_InfraMR[[#This Row],[Total Vías (excluido Auxiliares)]]</f>
        <v>629.95499999999993</v>
      </c>
      <c r="P357" s="1">
        <v>50</v>
      </c>
      <c r="Q357" s="1">
        <v>17</v>
      </c>
      <c r="R357" s="1">
        <v>12</v>
      </c>
      <c r="S357" s="194">
        <f t="shared" si="42"/>
        <v>79</v>
      </c>
      <c r="T357" s="194">
        <v>79</v>
      </c>
      <c r="U357" s="1">
        <v>38</v>
      </c>
      <c r="V357" s="1">
        <v>89</v>
      </c>
      <c r="W357" s="1">
        <v>8</v>
      </c>
      <c r="X357" s="1">
        <v>30</v>
      </c>
      <c r="Y357" s="1">
        <v>6</v>
      </c>
      <c r="Z357" s="196">
        <f t="shared" si="53"/>
        <v>171</v>
      </c>
      <c r="AA357" s="1">
        <v>78</v>
      </c>
      <c r="AB357" s="1">
        <v>27</v>
      </c>
      <c r="AC357" s="1">
        <v>173</v>
      </c>
      <c r="AD357" s="196">
        <f t="shared" si="54"/>
        <v>278</v>
      </c>
      <c r="AE357" s="1">
        <v>22</v>
      </c>
      <c r="AF357" s="1">
        <v>33</v>
      </c>
      <c r="AG357" s="1">
        <v>145</v>
      </c>
      <c r="AH357" s="196">
        <f t="shared" si="55"/>
        <v>200</v>
      </c>
      <c r="AI357" s="10">
        <v>73.900999999999996</v>
      </c>
      <c r="AJ357" s="10">
        <v>17.989000000000001</v>
      </c>
      <c r="AK357" s="10">
        <v>145.79599999999999</v>
      </c>
      <c r="AL357" s="222">
        <f t="shared" si="56"/>
        <v>237.68599999999998</v>
      </c>
      <c r="AM357" s="1">
        <v>3</v>
      </c>
      <c r="AN357" s="1">
        <v>0</v>
      </c>
      <c r="AO357" s="1">
        <v>29</v>
      </c>
      <c r="AP357" s="200">
        <f t="shared" si="57"/>
        <v>32</v>
      </c>
      <c r="AQ357" s="1">
        <v>222</v>
      </c>
      <c r="AR357" s="1">
        <v>112</v>
      </c>
      <c r="AS357" s="1">
        <v>59</v>
      </c>
      <c r="AT357" s="200">
        <f>+Roc_InfraMR[[#This Row],[B.02.3 - Parque de Coches Eléctricos Motrices Tipo R]]+Roc_InfraMR[[#This Row],[B.02.2 - Parque de Coches Eléctricos Motrices Remolcados Tipo R]]+Roc_InfraMR[[#This Row],[B.02.1 - Parque de Coches Eléctricos Motrices]]</f>
        <v>393</v>
      </c>
      <c r="AU357" s="1">
        <v>3</v>
      </c>
      <c r="AV357" s="1">
        <v>0</v>
      </c>
      <c r="AW357" s="1">
        <v>11</v>
      </c>
      <c r="AX357" s="200">
        <f>+SUM(Roc_InfraMR[[#This Row],[B.03.1 - Parque de Coches Motores Motrices Remolcados]:[B.03.3 - Parque de Coches Motores Motrices Cabina]])</f>
        <v>14</v>
      </c>
      <c r="AY357" s="1">
        <v>42</v>
      </c>
      <c r="AZ357" s="1">
        <v>17</v>
      </c>
      <c r="BA357" s="1">
        <v>0</v>
      </c>
      <c r="BB357" s="1">
        <v>14</v>
      </c>
      <c r="BC357" s="200">
        <f>SUM(AY357:BB357)</f>
        <v>73</v>
      </c>
      <c r="BD357" s="356">
        <v>103</v>
      </c>
      <c r="BE357" s="1">
        <v>0</v>
      </c>
      <c r="BF357" s="1">
        <v>19</v>
      </c>
      <c r="BG357" s="235">
        <v>1676</v>
      </c>
    </row>
    <row r="358" spans="1:60">
      <c r="A358" s="1">
        <v>2022</v>
      </c>
      <c r="B358" s="1" t="s">
        <v>69</v>
      </c>
      <c r="C358" s="10">
        <v>84.215000000000003</v>
      </c>
      <c r="D358" s="10">
        <v>145.27000000000001</v>
      </c>
      <c r="E358" s="10">
        <v>0</v>
      </c>
      <c r="F358" s="10">
        <v>127.6</v>
      </c>
      <c r="G358" s="192">
        <f t="shared" si="41"/>
        <v>357.08500000000004</v>
      </c>
      <c r="H358" s="192">
        <f>+Roc_InfraMR[[#This Row],[Total Líneas de Explotación ]]</f>
        <v>357.08500000000004</v>
      </c>
      <c r="I358" s="192">
        <v>410.28800000000001</v>
      </c>
      <c r="J358" s="10">
        <f>+Roc_InfraMR[[#This Row],[A.01.2 -  Longitud de Líneas de Explotación No Electrificadas Vía Doble o Múltiple (km)]]*2+Roc_InfraMR[[#This Row],[A.01.1 -  Longitud de Líneas de Explotación No Electrificadas Vía Simple (km)]]</f>
        <v>374.755</v>
      </c>
      <c r="K358" s="10">
        <v>0</v>
      </c>
      <c r="L358" s="10">
        <f>+Roc_InfraMR[[#This Row],[A.02.2 -  Longitud de Líneas de Explotación Electrificadas Vía Doble o Múltiple (km)]]*2</f>
        <v>255.2</v>
      </c>
      <c r="M358" s="10">
        <v>0</v>
      </c>
      <c r="N358" s="192">
        <f>+Roc_InfraMR[[#This Row],[A.03.1 -  Longitud de Vías de Explotación No Electrificadas Troncales y Ramales (vía principal) (km)]]+Roc_InfraMR[[#This Row],[A.04.1 -  Longitud de Vías de Explotación Electrificadas Troncales y Ramales (vía principal) (km)]]</f>
        <v>629.95499999999993</v>
      </c>
      <c r="O358" s="192">
        <f>+Roc_InfraMR[[#This Row],[Total Vías (excluido Auxiliares)]]</f>
        <v>629.95499999999993</v>
      </c>
      <c r="P358" s="1">
        <v>50</v>
      </c>
      <c r="Q358" s="1">
        <v>17</v>
      </c>
      <c r="R358" s="1">
        <v>12</v>
      </c>
      <c r="S358" s="194">
        <f t="shared" si="42"/>
        <v>79</v>
      </c>
      <c r="T358" s="194">
        <v>79</v>
      </c>
      <c r="U358" s="1">
        <v>38</v>
      </c>
      <c r="V358" s="1">
        <v>89</v>
      </c>
      <c r="W358" s="1">
        <v>8</v>
      </c>
      <c r="X358" s="1">
        <v>30</v>
      </c>
      <c r="Y358" s="1">
        <v>6</v>
      </c>
      <c r="Z358" s="196">
        <f t="shared" si="53"/>
        <v>171</v>
      </c>
      <c r="AA358" s="1">
        <v>78</v>
      </c>
      <c r="AB358" s="1">
        <v>27</v>
      </c>
      <c r="AC358" s="1">
        <v>173</v>
      </c>
      <c r="AD358" s="196">
        <f t="shared" si="54"/>
        <v>278</v>
      </c>
      <c r="AE358" s="1">
        <v>22</v>
      </c>
      <c r="AF358" s="1">
        <v>33</v>
      </c>
      <c r="AG358" s="1">
        <v>145</v>
      </c>
      <c r="AH358" s="196">
        <f t="shared" si="55"/>
        <v>200</v>
      </c>
      <c r="AI358" s="10">
        <v>73.900999999999996</v>
      </c>
      <c r="AJ358" s="10">
        <v>17.989000000000001</v>
      </c>
      <c r="AK358" s="10">
        <v>145.79599999999999</v>
      </c>
      <c r="AL358" s="222">
        <f t="shared" si="56"/>
        <v>237.68599999999998</v>
      </c>
      <c r="AM358" s="1">
        <v>3</v>
      </c>
      <c r="AN358" s="1">
        <v>0</v>
      </c>
      <c r="AO358" s="1">
        <v>29</v>
      </c>
      <c r="AP358" s="200">
        <f t="shared" si="57"/>
        <v>32</v>
      </c>
      <c r="AQ358" s="1">
        <v>222</v>
      </c>
      <c r="AR358" s="1">
        <v>112</v>
      </c>
      <c r="AS358" s="1">
        <v>59</v>
      </c>
      <c r="AT358" s="200">
        <f>+Roc_InfraMR[[#This Row],[B.02.3 - Parque de Coches Eléctricos Motrices Tipo R]]+Roc_InfraMR[[#This Row],[B.02.2 - Parque de Coches Eléctricos Motrices Remolcados Tipo R]]+Roc_InfraMR[[#This Row],[B.02.1 - Parque de Coches Eléctricos Motrices]]</f>
        <v>393</v>
      </c>
      <c r="AU358" s="1">
        <v>3</v>
      </c>
      <c r="AV358" s="1">
        <v>0</v>
      </c>
      <c r="AW358" s="1">
        <v>11</v>
      </c>
      <c r="AX358" s="200">
        <f>+SUM(Roc_InfraMR[[#This Row],[B.03.1 - Parque de Coches Motores Motrices Remolcados]:[B.03.3 - Parque de Coches Motores Motrices Cabina]])</f>
        <v>14</v>
      </c>
      <c r="AY358" s="1">
        <v>42</v>
      </c>
      <c r="AZ358" s="1">
        <v>17</v>
      </c>
      <c r="BA358" s="1">
        <v>0</v>
      </c>
      <c r="BB358" s="1">
        <v>14</v>
      </c>
      <c r="BC358" s="200">
        <f>SUM(AY358:BB358)</f>
        <v>73</v>
      </c>
      <c r="BD358" s="356">
        <v>103</v>
      </c>
      <c r="BE358" s="1">
        <v>0</v>
      </c>
      <c r="BF358" s="1">
        <v>19</v>
      </c>
      <c r="BG358" s="235">
        <v>1676</v>
      </c>
    </row>
    <row r="359" spans="1:60">
      <c r="A359" s="1">
        <v>2022</v>
      </c>
      <c r="B359" s="1" t="s">
        <v>70</v>
      </c>
      <c r="C359" s="10">
        <v>84.215000000000003</v>
      </c>
      <c r="D359" s="10">
        <v>145.27000000000001</v>
      </c>
      <c r="E359" s="10">
        <v>0</v>
      </c>
      <c r="F359" s="10">
        <v>127.6</v>
      </c>
      <c r="G359" s="192">
        <f t="shared" si="41"/>
        <v>357.08500000000004</v>
      </c>
      <c r="H359" s="192">
        <f>+Roc_InfraMR[[#This Row],[Total Líneas de Explotación ]]</f>
        <v>357.08500000000004</v>
      </c>
      <c r="I359" s="192">
        <v>410.28800000000001</v>
      </c>
      <c r="J359" s="10">
        <f>+Roc_InfraMR[[#This Row],[A.01.2 -  Longitud de Líneas de Explotación No Electrificadas Vía Doble o Múltiple (km)]]*2+Roc_InfraMR[[#This Row],[A.01.1 -  Longitud de Líneas de Explotación No Electrificadas Vía Simple (km)]]</f>
        <v>374.755</v>
      </c>
      <c r="K359" s="10">
        <v>0</v>
      </c>
      <c r="L359" s="10">
        <f>+Roc_InfraMR[[#This Row],[A.02.2 -  Longitud de Líneas de Explotación Electrificadas Vía Doble o Múltiple (km)]]*2</f>
        <v>255.2</v>
      </c>
      <c r="M359" s="10">
        <v>0</v>
      </c>
      <c r="N359" s="192">
        <f>+Roc_InfraMR[[#This Row],[A.03.1 -  Longitud de Vías de Explotación No Electrificadas Troncales y Ramales (vía principal) (km)]]+Roc_InfraMR[[#This Row],[A.04.1 -  Longitud de Vías de Explotación Electrificadas Troncales y Ramales (vía principal) (km)]]</f>
        <v>629.95499999999993</v>
      </c>
      <c r="O359" s="192">
        <f>+Roc_InfraMR[[#This Row],[Total Vías (excluido Auxiliares)]]</f>
        <v>629.95499999999993</v>
      </c>
      <c r="P359" s="1">
        <v>50</v>
      </c>
      <c r="Q359" s="1">
        <v>17</v>
      </c>
      <c r="R359" s="1">
        <v>12</v>
      </c>
      <c r="S359" s="194">
        <f t="shared" si="42"/>
        <v>79</v>
      </c>
      <c r="T359" s="194">
        <v>79</v>
      </c>
      <c r="U359" s="1">
        <v>38</v>
      </c>
      <c r="V359" s="1">
        <v>89</v>
      </c>
      <c r="W359" s="1">
        <v>8</v>
      </c>
      <c r="X359" s="1">
        <v>30</v>
      </c>
      <c r="Y359" s="1">
        <v>6</v>
      </c>
      <c r="Z359" s="196">
        <f t="shared" si="53"/>
        <v>171</v>
      </c>
      <c r="AA359" s="1">
        <v>78</v>
      </c>
      <c r="AB359" s="1">
        <v>27</v>
      </c>
      <c r="AC359" s="1">
        <v>173</v>
      </c>
      <c r="AD359" s="196">
        <f t="shared" si="54"/>
        <v>278</v>
      </c>
      <c r="AE359" s="1">
        <v>22</v>
      </c>
      <c r="AF359" s="1">
        <v>33</v>
      </c>
      <c r="AG359" s="1">
        <v>145</v>
      </c>
      <c r="AH359" s="196">
        <f t="shared" si="55"/>
        <v>200</v>
      </c>
      <c r="AI359" s="10">
        <v>73.900999999999996</v>
      </c>
      <c r="AJ359" s="10">
        <v>17.989000000000001</v>
      </c>
      <c r="AK359" s="10">
        <v>145.79599999999999</v>
      </c>
      <c r="AL359" s="222">
        <f t="shared" si="56"/>
        <v>237.68599999999998</v>
      </c>
      <c r="AM359" s="1">
        <v>3</v>
      </c>
      <c r="AN359" s="1">
        <v>0</v>
      </c>
      <c r="AO359" s="1">
        <v>29</v>
      </c>
      <c r="AP359" s="200">
        <f t="shared" si="57"/>
        <v>32</v>
      </c>
      <c r="AQ359" s="1">
        <v>222</v>
      </c>
      <c r="AR359" s="1">
        <v>112</v>
      </c>
      <c r="AS359" s="1">
        <v>59</v>
      </c>
      <c r="AT359" s="200">
        <f>+Roc_InfraMR[[#This Row],[B.02.3 - Parque de Coches Eléctricos Motrices Tipo R]]+Roc_InfraMR[[#This Row],[B.02.2 - Parque de Coches Eléctricos Motrices Remolcados Tipo R]]+Roc_InfraMR[[#This Row],[B.02.1 - Parque de Coches Eléctricos Motrices]]</f>
        <v>393</v>
      </c>
      <c r="AU359" s="1">
        <v>3</v>
      </c>
      <c r="AV359" s="1">
        <v>0</v>
      </c>
      <c r="AW359" s="1">
        <v>11</v>
      </c>
      <c r="AX359" s="200">
        <f>+SUM(Roc_InfraMR[[#This Row],[B.03.1 - Parque de Coches Motores Motrices Remolcados]:[B.03.3 - Parque de Coches Motores Motrices Cabina]])</f>
        <v>14</v>
      </c>
      <c r="AY359" s="1">
        <v>42</v>
      </c>
      <c r="AZ359" s="1">
        <v>17</v>
      </c>
      <c r="BA359" s="1">
        <v>0</v>
      </c>
      <c r="BB359" s="1">
        <v>14</v>
      </c>
      <c r="BC359" s="200">
        <f>SUM(AY359:BB359)</f>
        <v>73</v>
      </c>
      <c r="BD359" s="356">
        <v>103</v>
      </c>
      <c r="BE359" s="1">
        <v>0</v>
      </c>
      <c r="BF359" s="1">
        <v>19</v>
      </c>
      <c r="BG359" s="235">
        <v>1676</v>
      </c>
    </row>
    <row r="360" spans="1:60">
      <c r="A360" s="1">
        <v>2022</v>
      </c>
      <c r="B360" s="1" t="s">
        <v>71</v>
      </c>
      <c r="C360" s="10">
        <v>84.215000000000003</v>
      </c>
      <c r="D360" s="10">
        <v>145.27000000000001</v>
      </c>
      <c r="E360" s="10">
        <v>0</v>
      </c>
      <c r="F360" s="10">
        <v>127.6</v>
      </c>
      <c r="G360" s="192">
        <f t="shared" si="41"/>
        <v>357.08500000000004</v>
      </c>
      <c r="H360" s="192">
        <f>+Roc_InfraMR[[#This Row],[Total Líneas de Explotación ]]</f>
        <v>357.08500000000004</v>
      </c>
      <c r="I360" s="192">
        <v>410.28800000000001</v>
      </c>
      <c r="J360" s="10">
        <f>+Roc_InfraMR[[#This Row],[A.01.2 -  Longitud de Líneas de Explotación No Electrificadas Vía Doble o Múltiple (km)]]*2+Roc_InfraMR[[#This Row],[A.01.1 -  Longitud de Líneas de Explotación No Electrificadas Vía Simple (km)]]</f>
        <v>374.755</v>
      </c>
      <c r="K360" s="10">
        <v>0</v>
      </c>
      <c r="L360" s="10">
        <f>+Roc_InfraMR[[#This Row],[A.02.2 -  Longitud de Líneas de Explotación Electrificadas Vía Doble o Múltiple (km)]]*2</f>
        <v>255.2</v>
      </c>
      <c r="M360" s="10">
        <v>0</v>
      </c>
      <c r="N360" s="192">
        <f>+Roc_InfraMR[[#This Row],[A.03.1 -  Longitud de Vías de Explotación No Electrificadas Troncales y Ramales (vía principal) (km)]]+Roc_InfraMR[[#This Row],[A.04.1 -  Longitud de Vías de Explotación Electrificadas Troncales y Ramales (vía principal) (km)]]</f>
        <v>629.95499999999993</v>
      </c>
      <c r="O360" s="192">
        <f>+Roc_InfraMR[[#This Row],[Total Vías (excluido Auxiliares)]]</f>
        <v>629.95499999999993</v>
      </c>
      <c r="P360" s="1">
        <v>50</v>
      </c>
      <c r="Q360" s="1">
        <v>17</v>
      </c>
      <c r="R360" s="1">
        <v>12</v>
      </c>
      <c r="S360" s="194">
        <f t="shared" si="42"/>
        <v>79</v>
      </c>
      <c r="T360" s="194">
        <v>79</v>
      </c>
      <c r="U360" s="1">
        <v>38</v>
      </c>
      <c r="V360" s="1">
        <v>89</v>
      </c>
      <c r="W360" s="1">
        <v>8</v>
      </c>
      <c r="X360" s="1">
        <v>30</v>
      </c>
      <c r="Y360" s="1">
        <v>6</v>
      </c>
      <c r="Z360" s="196">
        <f t="shared" si="53"/>
        <v>171</v>
      </c>
      <c r="AA360" s="1">
        <v>78</v>
      </c>
      <c r="AB360" s="1">
        <v>27</v>
      </c>
      <c r="AC360" s="1">
        <v>173</v>
      </c>
      <c r="AD360" s="196">
        <f t="shared" si="54"/>
        <v>278</v>
      </c>
      <c r="AE360" s="1">
        <v>22</v>
      </c>
      <c r="AF360" s="1">
        <v>33</v>
      </c>
      <c r="AG360" s="1">
        <v>145</v>
      </c>
      <c r="AH360" s="196">
        <f t="shared" si="55"/>
        <v>200</v>
      </c>
      <c r="AI360" s="10">
        <v>73.900999999999996</v>
      </c>
      <c r="AJ360" s="10">
        <v>17.989000000000001</v>
      </c>
      <c r="AK360" s="10">
        <v>145.79599999999999</v>
      </c>
      <c r="AL360" s="222">
        <f t="shared" si="56"/>
        <v>237.68599999999998</v>
      </c>
      <c r="AM360" s="1">
        <v>3</v>
      </c>
      <c r="AN360" s="1">
        <v>0</v>
      </c>
      <c r="AO360" s="1">
        <v>29</v>
      </c>
      <c r="AP360" s="200">
        <f t="shared" si="57"/>
        <v>32</v>
      </c>
      <c r="AQ360" s="1">
        <v>222</v>
      </c>
      <c r="AR360" s="1">
        <v>112</v>
      </c>
      <c r="AS360" s="1">
        <v>59</v>
      </c>
      <c r="AT360" s="200">
        <f>+Roc_InfraMR[[#This Row],[B.02.3 - Parque de Coches Eléctricos Motrices Tipo R]]+Roc_InfraMR[[#This Row],[B.02.2 - Parque de Coches Eléctricos Motrices Remolcados Tipo R]]+Roc_InfraMR[[#This Row],[B.02.1 - Parque de Coches Eléctricos Motrices]]</f>
        <v>393</v>
      </c>
      <c r="AU360" s="1">
        <v>3</v>
      </c>
      <c r="AV360" s="1">
        <v>0</v>
      </c>
      <c r="AW360" s="1">
        <v>11</v>
      </c>
      <c r="AX360" s="200">
        <f>+SUM(Roc_InfraMR[[#This Row],[B.03.1 - Parque de Coches Motores Motrices Remolcados]:[B.03.3 - Parque de Coches Motores Motrices Cabina]])</f>
        <v>14</v>
      </c>
      <c r="AY360" s="1">
        <v>42</v>
      </c>
      <c r="AZ360" s="1">
        <v>17</v>
      </c>
      <c r="BA360" s="1">
        <v>0</v>
      </c>
      <c r="BB360" s="1">
        <v>14</v>
      </c>
      <c r="BC360" s="200">
        <f>SUM(AY360:BB360)</f>
        <v>73</v>
      </c>
      <c r="BD360" s="356">
        <v>103</v>
      </c>
      <c r="BE360" s="1">
        <v>0</v>
      </c>
      <c r="BF360" s="1">
        <v>19</v>
      </c>
      <c r="BG360" s="235">
        <v>1676</v>
      </c>
    </row>
    <row r="361" spans="1:60">
      <c r="A361" s="1">
        <v>2022</v>
      </c>
      <c r="B361" s="1" t="s">
        <v>72</v>
      </c>
      <c r="C361" s="10">
        <v>84.215000000000003</v>
      </c>
      <c r="D361" s="10">
        <v>145.27000000000001</v>
      </c>
      <c r="E361" s="10">
        <v>0</v>
      </c>
      <c r="F361" s="10">
        <v>127.6</v>
      </c>
      <c r="G361" s="192">
        <f t="shared" si="41"/>
        <v>357.08500000000004</v>
      </c>
      <c r="H361" s="192">
        <f>+Roc_InfraMR[[#This Row],[Total Líneas de Explotación ]]</f>
        <v>357.08500000000004</v>
      </c>
      <c r="I361" s="192">
        <v>410.28800000000001</v>
      </c>
      <c r="J361" s="10">
        <f>+Roc_InfraMR[[#This Row],[A.01.2 -  Longitud de Líneas de Explotación No Electrificadas Vía Doble o Múltiple (km)]]*2+Roc_InfraMR[[#This Row],[A.01.1 -  Longitud de Líneas de Explotación No Electrificadas Vía Simple (km)]]</f>
        <v>374.755</v>
      </c>
      <c r="K361" s="10">
        <v>0</v>
      </c>
      <c r="L361" s="10">
        <f>+Roc_InfraMR[[#This Row],[A.02.2 -  Longitud de Líneas de Explotación Electrificadas Vía Doble o Múltiple (km)]]*2</f>
        <v>255.2</v>
      </c>
      <c r="M361" s="10">
        <v>0</v>
      </c>
      <c r="N361" s="192">
        <f>+Roc_InfraMR[[#This Row],[A.03.1 -  Longitud de Vías de Explotación No Electrificadas Troncales y Ramales (vía principal) (km)]]+Roc_InfraMR[[#This Row],[A.04.1 -  Longitud de Vías de Explotación Electrificadas Troncales y Ramales (vía principal) (km)]]</f>
        <v>629.95499999999993</v>
      </c>
      <c r="O361" s="192">
        <f>+Roc_InfraMR[[#This Row],[Total Vías (excluido Auxiliares)]]</f>
        <v>629.95499999999993</v>
      </c>
      <c r="P361" s="1">
        <v>50</v>
      </c>
      <c r="Q361" s="1">
        <v>17</v>
      </c>
      <c r="R361" s="1">
        <v>12</v>
      </c>
      <c r="S361" s="194">
        <f t="shared" si="42"/>
        <v>79</v>
      </c>
      <c r="T361" s="194">
        <v>79</v>
      </c>
      <c r="U361" s="1">
        <v>38</v>
      </c>
      <c r="V361" s="1">
        <v>89</v>
      </c>
      <c r="W361" s="1">
        <v>8</v>
      </c>
      <c r="X361" s="1">
        <v>30</v>
      </c>
      <c r="Y361" s="1">
        <v>6</v>
      </c>
      <c r="Z361" s="196">
        <f t="shared" si="53"/>
        <v>171</v>
      </c>
      <c r="AA361" s="1">
        <v>78</v>
      </c>
      <c r="AB361" s="1">
        <v>27</v>
      </c>
      <c r="AC361" s="1">
        <v>173</v>
      </c>
      <c r="AD361" s="196">
        <f t="shared" si="54"/>
        <v>278</v>
      </c>
      <c r="AE361" s="1">
        <v>22</v>
      </c>
      <c r="AF361" s="1">
        <v>33</v>
      </c>
      <c r="AG361" s="1">
        <v>145</v>
      </c>
      <c r="AH361" s="196">
        <f t="shared" si="55"/>
        <v>200</v>
      </c>
      <c r="AI361" s="10">
        <v>73.900999999999996</v>
      </c>
      <c r="AJ361" s="10">
        <v>17.989000000000001</v>
      </c>
      <c r="AK361" s="10">
        <v>145.79599999999999</v>
      </c>
      <c r="AL361" s="222">
        <f t="shared" si="56"/>
        <v>237.68599999999998</v>
      </c>
      <c r="AM361" s="1">
        <v>3</v>
      </c>
      <c r="AN361" s="1">
        <v>0</v>
      </c>
      <c r="AO361" s="1">
        <v>29</v>
      </c>
      <c r="AP361" s="200">
        <f t="shared" si="57"/>
        <v>32</v>
      </c>
      <c r="AQ361" s="1">
        <v>222</v>
      </c>
      <c r="AR361" s="1">
        <v>112</v>
      </c>
      <c r="AS361" s="1">
        <v>59</v>
      </c>
      <c r="AT361" s="200">
        <f>+Roc_InfraMR[[#This Row],[B.02.3 - Parque de Coches Eléctricos Motrices Tipo R]]+Roc_InfraMR[[#This Row],[B.02.2 - Parque de Coches Eléctricos Motrices Remolcados Tipo R]]+Roc_InfraMR[[#This Row],[B.02.1 - Parque de Coches Eléctricos Motrices]]</f>
        <v>393</v>
      </c>
      <c r="AU361" s="1">
        <v>3</v>
      </c>
      <c r="AV361" s="1">
        <v>0</v>
      </c>
      <c r="AW361" s="1">
        <v>11</v>
      </c>
      <c r="AX361" s="200">
        <f>+SUM(Roc_InfraMR[[#This Row],[B.03.1 - Parque de Coches Motores Motrices Remolcados]:[B.03.3 - Parque de Coches Motores Motrices Cabina]])</f>
        <v>14</v>
      </c>
      <c r="AY361" s="1">
        <v>42</v>
      </c>
      <c r="AZ361" s="1">
        <v>17</v>
      </c>
      <c r="BA361" s="1">
        <v>0</v>
      </c>
      <c r="BB361" s="1">
        <v>14</v>
      </c>
      <c r="BC361" s="200">
        <f>SUM(AY361:BB361)</f>
        <v>73</v>
      </c>
      <c r="BD361" s="356">
        <v>103</v>
      </c>
      <c r="BE361" s="1">
        <v>0</v>
      </c>
      <c r="BF361" s="1">
        <v>19</v>
      </c>
      <c r="BG361" s="235">
        <v>1676</v>
      </c>
    </row>
    <row r="362" spans="1:60">
      <c r="A362" s="1">
        <v>2023</v>
      </c>
      <c r="B362" s="1" t="s">
        <v>61</v>
      </c>
      <c r="C362" s="10">
        <f>84.215+4.561</f>
        <v>88.77600000000001</v>
      </c>
      <c r="D362" s="10">
        <v>145.27000000000001</v>
      </c>
      <c r="E362" s="10">
        <v>0</v>
      </c>
      <c r="F362" s="10">
        <v>127.6</v>
      </c>
      <c r="G362" s="192">
        <f t="shared" si="41"/>
        <v>361.64600000000002</v>
      </c>
      <c r="H362" s="192">
        <f>+Roc_InfraMR[[#This Row],[Total Líneas de Explotación ]]</f>
        <v>361.64600000000002</v>
      </c>
      <c r="I362" s="192">
        <f>410.288+4.38</f>
        <v>414.66800000000001</v>
      </c>
      <c r="J362" s="10">
        <f>+Roc_InfraMR[[#This Row],[A.01.2 -  Longitud de Líneas de Explotación No Electrificadas Vía Doble o Múltiple (km)]]*2+Roc_InfraMR[[#This Row],[A.01.1 -  Longitud de Líneas de Explotación No Electrificadas Vía Simple (km)]]</f>
        <v>379.31600000000003</v>
      </c>
      <c r="K362" s="10">
        <v>0</v>
      </c>
      <c r="L362" s="10">
        <f>+Roc_InfraMR[[#This Row],[A.02.2 -  Longitud de Líneas de Explotación Electrificadas Vía Doble o Múltiple (km)]]*2</f>
        <v>255.2</v>
      </c>
      <c r="M362" s="10">
        <v>0</v>
      </c>
      <c r="N362" s="192">
        <f>+Roc_InfraMR[[#This Row],[A.03.1 -  Longitud de Vías de Explotación No Electrificadas Troncales y Ramales (vía principal) (km)]]+Roc_InfraMR[[#This Row],[A.04.1 -  Longitud de Vías de Explotación Electrificadas Troncales y Ramales (vía principal) (km)]]</f>
        <v>634.51600000000008</v>
      </c>
      <c r="O362" s="192">
        <f>+Roc_InfraMR[[#This Row],[Total Vías (excluido Auxiliares)]]</f>
        <v>634.51600000000008</v>
      </c>
      <c r="P362" s="1">
        <v>50</v>
      </c>
      <c r="Q362" s="1">
        <v>23</v>
      </c>
      <c r="R362" s="1">
        <v>12</v>
      </c>
      <c r="S362" s="194">
        <f t="shared" si="42"/>
        <v>85</v>
      </c>
      <c r="T362" s="194">
        <v>85</v>
      </c>
      <c r="U362" s="1">
        <v>36</v>
      </c>
      <c r="V362" s="1">
        <v>88</v>
      </c>
      <c r="W362" s="1">
        <f t="shared" ref="W362:W369" si="58">8+8</f>
        <v>16</v>
      </c>
      <c r="X362" s="1">
        <v>29</v>
      </c>
      <c r="Y362" s="1">
        <v>6</v>
      </c>
      <c r="Z362" s="196">
        <f t="shared" ref="Z362:Z367" si="59">SUM(U362:Y362)</f>
        <v>175</v>
      </c>
      <c r="AA362" s="1">
        <v>84</v>
      </c>
      <c r="AB362" s="1">
        <v>28</v>
      </c>
      <c r="AC362" s="1">
        <v>173</v>
      </c>
      <c r="AD362" s="196">
        <f t="shared" ref="AD362:AD367" si="60">SUM(AA362:AC362)</f>
        <v>285</v>
      </c>
      <c r="AE362" s="1">
        <v>22</v>
      </c>
      <c r="AF362" s="1">
        <v>33</v>
      </c>
      <c r="AG362" s="1">
        <v>147</v>
      </c>
      <c r="AH362" s="196">
        <f t="shared" ref="AH362:AH367" si="61">SUM(AE362:AG362)</f>
        <v>202</v>
      </c>
      <c r="AI362" s="10">
        <v>73.900999999999996</v>
      </c>
      <c r="AJ362" s="10">
        <v>17.989000000000001</v>
      </c>
      <c r="AK362" s="10">
        <v>145.79599999999999</v>
      </c>
      <c r="AL362" s="222">
        <f t="shared" ref="AL362:AL367" si="62">SUM(AI362:AK362)</f>
        <v>237.68599999999998</v>
      </c>
      <c r="AM362" s="1">
        <v>3</v>
      </c>
      <c r="AN362" s="1">
        <v>0</v>
      </c>
      <c r="AO362" s="1">
        <v>29</v>
      </c>
      <c r="AP362" s="200">
        <f t="shared" ref="AP362:AP367" si="63">SUM(AM362:AO362)</f>
        <v>32</v>
      </c>
      <c r="AQ362" s="1">
        <v>222</v>
      </c>
      <c r="AR362" s="1">
        <v>112</v>
      </c>
      <c r="AS362" s="1">
        <v>59</v>
      </c>
      <c r="AT362" s="200">
        <f>+Roc_InfraMR[[#This Row],[B.02.3 - Parque de Coches Eléctricos Motrices Tipo R]]+Roc_InfraMR[[#This Row],[B.02.2 - Parque de Coches Eléctricos Motrices Remolcados Tipo R]]+Roc_InfraMR[[#This Row],[B.02.1 - Parque de Coches Eléctricos Motrices]]</f>
        <v>393</v>
      </c>
      <c r="AU362" s="1">
        <v>3</v>
      </c>
      <c r="AV362" s="1">
        <v>0</v>
      </c>
      <c r="AW362" s="1">
        <v>11</v>
      </c>
      <c r="AX362" s="200">
        <f>+SUM(Roc_InfraMR[[#This Row],[B.03.1 - Parque de Coches Motores Motrices Remolcados]:[B.03.3 - Parque de Coches Motores Motrices Cabina]])</f>
        <v>14</v>
      </c>
      <c r="AY362" s="1">
        <v>42</v>
      </c>
      <c r="AZ362" s="1">
        <v>17</v>
      </c>
      <c r="BA362" s="1">
        <v>0</v>
      </c>
      <c r="BB362" s="1">
        <v>14</v>
      </c>
      <c r="BC362" s="200">
        <f>SUM(AY362:BB362)</f>
        <v>73</v>
      </c>
      <c r="BD362" s="356">
        <v>101</v>
      </c>
      <c r="BE362" s="1">
        <v>0</v>
      </c>
      <c r="BF362" s="1">
        <v>19</v>
      </c>
      <c r="BG362" s="235">
        <v>1676</v>
      </c>
      <c r="BH362" s="255" t="s">
        <v>728</v>
      </c>
    </row>
    <row r="363" spans="1:60">
      <c r="A363" s="1">
        <v>2023</v>
      </c>
      <c r="B363" s="1" t="s">
        <v>62</v>
      </c>
      <c r="C363" s="10">
        <f t="shared" ref="C363:C369" si="64">84.215+4.561</f>
        <v>88.77600000000001</v>
      </c>
      <c r="D363" s="10">
        <v>145.27000000000001</v>
      </c>
      <c r="E363" s="10">
        <v>0</v>
      </c>
      <c r="F363" s="10">
        <v>127.6</v>
      </c>
      <c r="G363" s="192">
        <f t="shared" si="41"/>
        <v>361.64600000000002</v>
      </c>
      <c r="H363" s="192">
        <f>+Roc_InfraMR[[#This Row],[Total Líneas de Explotación ]]</f>
        <v>361.64600000000002</v>
      </c>
      <c r="I363" s="192">
        <f t="shared" ref="I363:I369" si="65">410.288+4.38</f>
        <v>414.66800000000001</v>
      </c>
      <c r="J363" s="10">
        <f>+Roc_InfraMR[[#This Row],[A.01.2 -  Longitud de Líneas de Explotación No Electrificadas Vía Doble o Múltiple (km)]]*2+Roc_InfraMR[[#This Row],[A.01.1 -  Longitud de Líneas de Explotación No Electrificadas Vía Simple (km)]]</f>
        <v>379.31600000000003</v>
      </c>
      <c r="K363" s="10">
        <v>0</v>
      </c>
      <c r="L363" s="10">
        <f>+Roc_InfraMR[[#This Row],[A.02.2 -  Longitud de Líneas de Explotación Electrificadas Vía Doble o Múltiple (km)]]*2</f>
        <v>255.2</v>
      </c>
      <c r="M363" s="10">
        <v>0</v>
      </c>
      <c r="N363" s="192">
        <f>+Roc_InfraMR[[#This Row],[A.03.1 -  Longitud de Vías de Explotación No Electrificadas Troncales y Ramales (vía principal) (km)]]+Roc_InfraMR[[#This Row],[A.04.1 -  Longitud de Vías de Explotación Electrificadas Troncales y Ramales (vía principal) (km)]]</f>
        <v>634.51600000000008</v>
      </c>
      <c r="O363" s="192">
        <f>+Roc_InfraMR[[#This Row],[Total Vías (excluido Auxiliares)]]</f>
        <v>634.51600000000008</v>
      </c>
      <c r="P363" s="1">
        <v>50</v>
      </c>
      <c r="Q363" s="1">
        <v>23</v>
      </c>
      <c r="R363" s="1">
        <v>12</v>
      </c>
      <c r="S363" s="194">
        <f t="shared" ref="S363:S368" si="66">SUM(P363:R363)</f>
        <v>85</v>
      </c>
      <c r="T363" s="194">
        <v>85</v>
      </c>
      <c r="U363" s="1">
        <v>36</v>
      </c>
      <c r="V363" s="1">
        <v>88</v>
      </c>
      <c r="W363" s="1">
        <f t="shared" si="58"/>
        <v>16</v>
      </c>
      <c r="X363" s="1">
        <v>29</v>
      </c>
      <c r="Y363" s="1">
        <v>6</v>
      </c>
      <c r="Z363" s="196">
        <f t="shared" si="59"/>
        <v>175</v>
      </c>
      <c r="AA363" s="1">
        <v>84</v>
      </c>
      <c r="AB363" s="1">
        <v>28</v>
      </c>
      <c r="AC363" s="1">
        <v>173</v>
      </c>
      <c r="AD363" s="196">
        <f t="shared" si="60"/>
        <v>285</v>
      </c>
      <c r="AE363" s="1">
        <v>22</v>
      </c>
      <c r="AF363" s="1">
        <v>33</v>
      </c>
      <c r="AG363" s="1">
        <v>147</v>
      </c>
      <c r="AH363" s="196">
        <f t="shared" si="61"/>
        <v>202</v>
      </c>
      <c r="AI363" s="10">
        <v>73.900999999999996</v>
      </c>
      <c r="AJ363" s="10">
        <v>17.989000000000001</v>
      </c>
      <c r="AK363" s="10">
        <v>145.79599999999999</v>
      </c>
      <c r="AL363" s="222">
        <f t="shared" si="62"/>
        <v>237.68599999999998</v>
      </c>
      <c r="AM363" s="1">
        <v>3</v>
      </c>
      <c r="AN363" s="1">
        <v>0</v>
      </c>
      <c r="AO363" s="1">
        <v>29</v>
      </c>
      <c r="AP363" s="200">
        <f t="shared" si="63"/>
        <v>32</v>
      </c>
      <c r="AQ363" s="1">
        <v>222</v>
      </c>
      <c r="AR363" s="1">
        <v>112</v>
      </c>
      <c r="AS363" s="1">
        <v>59</v>
      </c>
      <c r="AT363" s="200">
        <f>+Roc_InfraMR[[#This Row],[B.02.3 - Parque de Coches Eléctricos Motrices Tipo R]]+Roc_InfraMR[[#This Row],[B.02.2 - Parque de Coches Eléctricos Motrices Remolcados Tipo R]]+Roc_InfraMR[[#This Row],[B.02.1 - Parque de Coches Eléctricos Motrices]]</f>
        <v>393</v>
      </c>
      <c r="AU363" s="1">
        <v>3</v>
      </c>
      <c r="AV363" s="1">
        <v>0</v>
      </c>
      <c r="AW363" s="1">
        <v>11</v>
      </c>
      <c r="AX363" s="200">
        <f>+SUM(Roc_InfraMR[[#This Row],[B.03.1 - Parque de Coches Motores Motrices Remolcados]:[B.03.3 - Parque de Coches Motores Motrices Cabina]])</f>
        <v>14</v>
      </c>
      <c r="AY363" s="1">
        <v>42</v>
      </c>
      <c r="AZ363" s="1">
        <v>17</v>
      </c>
      <c r="BA363" s="1">
        <v>0</v>
      </c>
      <c r="BB363" s="1">
        <v>14</v>
      </c>
      <c r="BC363" s="200">
        <f>SUM(AY363:BB363)</f>
        <v>73</v>
      </c>
      <c r="BD363" s="356">
        <v>101</v>
      </c>
      <c r="BE363" s="1">
        <v>0</v>
      </c>
      <c r="BF363" s="1">
        <v>19</v>
      </c>
      <c r="BG363" s="235">
        <v>1676</v>
      </c>
    </row>
    <row r="364" spans="1:60">
      <c r="A364" s="1">
        <v>2023</v>
      </c>
      <c r="B364" s="1" t="s">
        <v>63</v>
      </c>
      <c r="C364" s="10">
        <f t="shared" si="64"/>
        <v>88.77600000000001</v>
      </c>
      <c r="D364" s="10">
        <v>145.27000000000001</v>
      </c>
      <c r="E364" s="10">
        <v>0</v>
      </c>
      <c r="F364" s="10">
        <v>127.6</v>
      </c>
      <c r="G364" s="192">
        <f t="shared" si="41"/>
        <v>361.64600000000002</v>
      </c>
      <c r="H364" s="192">
        <f>+Roc_InfraMR[[#This Row],[Total Líneas de Explotación ]]</f>
        <v>361.64600000000002</v>
      </c>
      <c r="I364" s="192">
        <f t="shared" si="65"/>
        <v>414.66800000000001</v>
      </c>
      <c r="J364" s="10">
        <f>+Roc_InfraMR[[#This Row],[A.01.2 -  Longitud de Líneas de Explotación No Electrificadas Vía Doble o Múltiple (km)]]*2+Roc_InfraMR[[#This Row],[A.01.1 -  Longitud de Líneas de Explotación No Electrificadas Vía Simple (km)]]</f>
        <v>379.31600000000003</v>
      </c>
      <c r="K364" s="10">
        <v>0</v>
      </c>
      <c r="L364" s="10">
        <f>+Roc_InfraMR[[#This Row],[A.02.2 -  Longitud de Líneas de Explotación Electrificadas Vía Doble o Múltiple (km)]]*2</f>
        <v>255.2</v>
      </c>
      <c r="M364" s="10">
        <v>0</v>
      </c>
      <c r="N364" s="192">
        <f>+Roc_InfraMR[[#This Row],[A.03.1 -  Longitud de Vías de Explotación No Electrificadas Troncales y Ramales (vía principal) (km)]]+Roc_InfraMR[[#This Row],[A.04.1 -  Longitud de Vías de Explotación Electrificadas Troncales y Ramales (vía principal) (km)]]</f>
        <v>634.51600000000008</v>
      </c>
      <c r="O364" s="192">
        <f>+Roc_InfraMR[[#This Row],[Total Vías (excluido Auxiliares)]]</f>
        <v>634.51600000000008</v>
      </c>
      <c r="P364" s="1">
        <v>50</v>
      </c>
      <c r="Q364" s="1">
        <v>23</v>
      </c>
      <c r="R364" s="1">
        <v>12</v>
      </c>
      <c r="S364" s="194">
        <f t="shared" si="66"/>
        <v>85</v>
      </c>
      <c r="T364" s="194">
        <v>85</v>
      </c>
      <c r="U364" s="1">
        <v>36</v>
      </c>
      <c r="V364" s="1">
        <v>88</v>
      </c>
      <c r="W364" s="1">
        <f t="shared" si="58"/>
        <v>16</v>
      </c>
      <c r="X364" s="1">
        <v>29</v>
      </c>
      <c r="Y364" s="1">
        <v>6</v>
      </c>
      <c r="Z364" s="196">
        <f t="shared" si="59"/>
        <v>175</v>
      </c>
      <c r="AA364" s="1">
        <v>84</v>
      </c>
      <c r="AB364" s="1">
        <v>28</v>
      </c>
      <c r="AC364" s="1">
        <v>173</v>
      </c>
      <c r="AD364" s="196">
        <f t="shared" si="60"/>
        <v>285</v>
      </c>
      <c r="AE364" s="1">
        <v>22</v>
      </c>
      <c r="AF364" s="1">
        <v>33</v>
      </c>
      <c r="AG364" s="1">
        <v>147</v>
      </c>
      <c r="AH364" s="196">
        <f t="shared" si="61"/>
        <v>202</v>
      </c>
      <c r="AI364" s="10">
        <v>73.900999999999996</v>
      </c>
      <c r="AJ364" s="10">
        <v>17.989000000000001</v>
      </c>
      <c r="AK364" s="10">
        <v>145.79599999999999</v>
      </c>
      <c r="AL364" s="222">
        <f t="shared" si="62"/>
        <v>237.68599999999998</v>
      </c>
      <c r="AM364" s="1">
        <v>3</v>
      </c>
      <c r="AN364" s="1">
        <v>0</v>
      </c>
      <c r="AO364" s="1">
        <v>29</v>
      </c>
      <c r="AP364" s="200">
        <f t="shared" si="63"/>
        <v>32</v>
      </c>
      <c r="AQ364" s="1">
        <v>222</v>
      </c>
      <c r="AR364" s="1">
        <v>112</v>
      </c>
      <c r="AS364" s="1">
        <v>59</v>
      </c>
      <c r="AT364" s="200">
        <f>+Roc_InfraMR[[#This Row],[B.02.3 - Parque de Coches Eléctricos Motrices Tipo R]]+Roc_InfraMR[[#This Row],[B.02.2 - Parque de Coches Eléctricos Motrices Remolcados Tipo R]]+Roc_InfraMR[[#This Row],[B.02.1 - Parque de Coches Eléctricos Motrices]]</f>
        <v>393</v>
      </c>
      <c r="AU364" s="1">
        <v>3</v>
      </c>
      <c r="AV364" s="1">
        <v>0</v>
      </c>
      <c r="AW364" s="1">
        <v>11</v>
      </c>
      <c r="AX364" s="200">
        <f>+SUM(Roc_InfraMR[[#This Row],[B.03.1 - Parque de Coches Motores Motrices Remolcados]:[B.03.3 - Parque de Coches Motores Motrices Cabina]])</f>
        <v>14</v>
      </c>
      <c r="AY364" s="1">
        <v>42</v>
      </c>
      <c r="AZ364" s="1">
        <v>17</v>
      </c>
      <c r="BA364" s="1">
        <v>0</v>
      </c>
      <c r="BB364" s="1">
        <v>14</v>
      </c>
      <c r="BC364" s="200">
        <f>SUM(AY364:BB364)</f>
        <v>73</v>
      </c>
      <c r="BD364" s="356">
        <v>101</v>
      </c>
      <c r="BE364" s="1">
        <v>0</v>
      </c>
      <c r="BF364" s="1">
        <v>19</v>
      </c>
      <c r="BG364" s="235">
        <v>1676</v>
      </c>
    </row>
    <row r="365" spans="1:60">
      <c r="A365" s="201">
        <v>2023</v>
      </c>
      <c r="B365" s="201" t="s">
        <v>64</v>
      </c>
      <c r="C365" s="10">
        <f t="shared" si="64"/>
        <v>88.77600000000001</v>
      </c>
      <c r="D365" s="10">
        <v>145.27000000000001</v>
      </c>
      <c r="E365" s="10">
        <v>0</v>
      </c>
      <c r="F365" s="10">
        <v>127.6</v>
      </c>
      <c r="G365" s="192">
        <f t="shared" si="41"/>
        <v>361.64600000000002</v>
      </c>
      <c r="H365" s="192">
        <f>+Roc_InfraMR[[#This Row],[Total Líneas de Explotación ]]</f>
        <v>361.64600000000002</v>
      </c>
      <c r="I365" s="192">
        <f t="shared" si="65"/>
        <v>414.66800000000001</v>
      </c>
      <c r="J365" s="10">
        <f>+Roc_InfraMR[[#This Row],[A.01.2 -  Longitud de Líneas de Explotación No Electrificadas Vía Doble o Múltiple (km)]]*2+Roc_InfraMR[[#This Row],[A.01.1 -  Longitud de Líneas de Explotación No Electrificadas Vía Simple (km)]]</f>
        <v>379.31600000000003</v>
      </c>
      <c r="K365" s="10">
        <v>0</v>
      </c>
      <c r="L365" s="10">
        <f>+Roc_InfraMR[[#This Row],[A.02.2 -  Longitud de Líneas de Explotación Electrificadas Vía Doble o Múltiple (km)]]*2</f>
        <v>255.2</v>
      </c>
      <c r="M365" s="10">
        <v>0</v>
      </c>
      <c r="N365" s="192">
        <f>+Roc_InfraMR[[#This Row],[A.03.1 -  Longitud de Vías de Explotación No Electrificadas Troncales y Ramales (vía principal) (km)]]+Roc_InfraMR[[#This Row],[A.04.1 -  Longitud de Vías de Explotación Electrificadas Troncales y Ramales (vía principal) (km)]]</f>
        <v>634.51600000000008</v>
      </c>
      <c r="O365" s="192">
        <f>+Roc_InfraMR[[#This Row],[Total Vías (excluido Auxiliares)]]</f>
        <v>634.51600000000008</v>
      </c>
      <c r="P365" s="1">
        <v>50</v>
      </c>
      <c r="Q365" s="1">
        <v>23</v>
      </c>
      <c r="R365" s="1">
        <v>12</v>
      </c>
      <c r="S365" s="194">
        <f t="shared" si="66"/>
        <v>85</v>
      </c>
      <c r="T365" s="194">
        <v>85</v>
      </c>
      <c r="U365" s="1">
        <v>36</v>
      </c>
      <c r="V365" s="1">
        <v>88</v>
      </c>
      <c r="W365" s="1">
        <f t="shared" si="58"/>
        <v>16</v>
      </c>
      <c r="X365" s="1">
        <v>29</v>
      </c>
      <c r="Y365" s="1">
        <v>6</v>
      </c>
      <c r="Z365" s="196">
        <f t="shared" si="59"/>
        <v>175</v>
      </c>
      <c r="AA365" s="1">
        <v>84</v>
      </c>
      <c r="AB365" s="1">
        <v>28</v>
      </c>
      <c r="AC365" s="1">
        <v>173</v>
      </c>
      <c r="AD365" s="196">
        <f t="shared" si="60"/>
        <v>285</v>
      </c>
      <c r="AE365" s="1">
        <v>22</v>
      </c>
      <c r="AF365" s="1">
        <v>33</v>
      </c>
      <c r="AG365" s="1">
        <v>147</v>
      </c>
      <c r="AH365" s="196">
        <f t="shared" si="61"/>
        <v>202</v>
      </c>
      <c r="AI365" s="10">
        <v>73.900999999999996</v>
      </c>
      <c r="AJ365" s="10">
        <v>17.989000000000001</v>
      </c>
      <c r="AK365" s="10">
        <v>145.79599999999999</v>
      </c>
      <c r="AL365" s="222">
        <f t="shared" si="62"/>
        <v>237.68599999999998</v>
      </c>
      <c r="AM365" s="1">
        <v>3</v>
      </c>
      <c r="AN365" s="1">
        <v>0</v>
      </c>
      <c r="AO365" s="1">
        <v>29</v>
      </c>
      <c r="AP365" s="200">
        <f t="shared" si="63"/>
        <v>32</v>
      </c>
      <c r="AQ365" s="1">
        <v>222</v>
      </c>
      <c r="AR365" s="1">
        <v>112</v>
      </c>
      <c r="AS365" s="1">
        <v>59</v>
      </c>
      <c r="AT365" s="200">
        <f>+Roc_InfraMR[[#This Row],[B.02.3 - Parque de Coches Eléctricos Motrices Tipo R]]+Roc_InfraMR[[#This Row],[B.02.2 - Parque de Coches Eléctricos Motrices Remolcados Tipo R]]+Roc_InfraMR[[#This Row],[B.02.1 - Parque de Coches Eléctricos Motrices]]</f>
        <v>393</v>
      </c>
      <c r="AU365" s="1">
        <v>3</v>
      </c>
      <c r="AV365" s="1">
        <v>0</v>
      </c>
      <c r="AW365" s="1">
        <v>11</v>
      </c>
      <c r="AX365" s="200">
        <f>+SUM(Roc_InfraMR[[#This Row],[B.03.1 - Parque de Coches Motores Motrices Remolcados]:[B.03.3 - Parque de Coches Motores Motrices Cabina]])</f>
        <v>14</v>
      </c>
      <c r="AY365" s="1">
        <v>42</v>
      </c>
      <c r="AZ365" s="1">
        <v>17</v>
      </c>
      <c r="BA365" s="1">
        <v>0</v>
      </c>
      <c r="BB365" s="1">
        <v>14</v>
      </c>
      <c r="BC365" s="200">
        <f>SUM(AY365:BB365)</f>
        <v>73</v>
      </c>
      <c r="BD365" s="356">
        <v>101</v>
      </c>
      <c r="BE365" s="1">
        <v>0</v>
      </c>
      <c r="BF365" s="1">
        <v>19</v>
      </c>
      <c r="BG365" s="235">
        <v>1676</v>
      </c>
      <c r="BH365" s="201"/>
    </row>
    <row r="366" spans="1:60">
      <c r="A366" s="1">
        <v>2023</v>
      </c>
      <c r="B366" s="1" t="s">
        <v>65</v>
      </c>
      <c r="C366" s="10">
        <f t="shared" si="64"/>
        <v>88.77600000000001</v>
      </c>
      <c r="D366" s="10">
        <v>145.27000000000001</v>
      </c>
      <c r="E366" s="10">
        <v>0</v>
      </c>
      <c r="F366" s="10">
        <v>127.6</v>
      </c>
      <c r="G366" s="192">
        <f t="shared" si="41"/>
        <v>361.64600000000002</v>
      </c>
      <c r="H366" s="192">
        <f>+Roc_InfraMR[[#This Row],[Total Líneas de Explotación ]]</f>
        <v>361.64600000000002</v>
      </c>
      <c r="I366" s="192">
        <f t="shared" si="65"/>
        <v>414.66800000000001</v>
      </c>
      <c r="J366" s="10">
        <f>+Roc_InfraMR[[#This Row],[A.01.2 -  Longitud de Líneas de Explotación No Electrificadas Vía Doble o Múltiple (km)]]*2+Roc_InfraMR[[#This Row],[A.01.1 -  Longitud de Líneas de Explotación No Electrificadas Vía Simple (km)]]</f>
        <v>379.31600000000003</v>
      </c>
      <c r="K366" s="10">
        <v>0</v>
      </c>
      <c r="L366" s="10">
        <f>+Roc_InfraMR[[#This Row],[A.02.2 -  Longitud de Líneas de Explotación Electrificadas Vía Doble o Múltiple (km)]]*2</f>
        <v>255.2</v>
      </c>
      <c r="M366" s="10">
        <v>0</v>
      </c>
      <c r="N366" s="192">
        <f>+Roc_InfraMR[[#This Row],[A.03.1 -  Longitud de Vías de Explotación No Electrificadas Troncales y Ramales (vía principal) (km)]]+Roc_InfraMR[[#This Row],[A.04.1 -  Longitud de Vías de Explotación Electrificadas Troncales y Ramales (vía principal) (km)]]</f>
        <v>634.51600000000008</v>
      </c>
      <c r="O366" s="192">
        <f>+Roc_InfraMR[[#This Row],[Total Vías (excluido Auxiliares)]]</f>
        <v>634.51600000000008</v>
      </c>
      <c r="P366" s="1">
        <v>50</v>
      </c>
      <c r="Q366" s="1">
        <v>23</v>
      </c>
      <c r="R366" s="1">
        <v>12</v>
      </c>
      <c r="S366" s="194">
        <f t="shared" si="66"/>
        <v>85</v>
      </c>
      <c r="T366" s="194">
        <v>85</v>
      </c>
      <c r="U366" s="1">
        <v>36</v>
      </c>
      <c r="V366" s="1">
        <v>88</v>
      </c>
      <c r="W366" s="1">
        <f t="shared" si="58"/>
        <v>16</v>
      </c>
      <c r="X366" s="1">
        <v>29</v>
      </c>
      <c r="Y366" s="1">
        <v>6</v>
      </c>
      <c r="Z366" s="196">
        <f t="shared" si="59"/>
        <v>175</v>
      </c>
      <c r="AA366" s="1">
        <v>84</v>
      </c>
      <c r="AB366" s="1">
        <v>28</v>
      </c>
      <c r="AC366" s="1">
        <v>173</v>
      </c>
      <c r="AD366" s="196">
        <f t="shared" si="60"/>
        <v>285</v>
      </c>
      <c r="AE366" s="1">
        <v>22</v>
      </c>
      <c r="AF366" s="1">
        <v>33</v>
      </c>
      <c r="AG366" s="1">
        <v>147</v>
      </c>
      <c r="AH366" s="196">
        <f t="shared" si="61"/>
        <v>202</v>
      </c>
      <c r="AI366" s="10">
        <v>73.900999999999996</v>
      </c>
      <c r="AJ366" s="10">
        <v>17.989000000000001</v>
      </c>
      <c r="AK366" s="10">
        <v>145.79599999999999</v>
      </c>
      <c r="AL366" s="222">
        <f t="shared" si="62"/>
        <v>237.68599999999998</v>
      </c>
      <c r="AM366" s="1">
        <v>3</v>
      </c>
      <c r="AN366" s="1">
        <v>0</v>
      </c>
      <c r="AO366" s="1">
        <v>29</v>
      </c>
      <c r="AP366" s="200">
        <f t="shared" si="63"/>
        <v>32</v>
      </c>
      <c r="AQ366" s="1">
        <v>222</v>
      </c>
      <c r="AR366" s="1">
        <v>112</v>
      </c>
      <c r="AS366" s="1">
        <v>59</v>
      </c>
      <c r="AT366" s="200">
        <f>+Roc_InfraMR[[#This Row],[B.02.3 - Parque de Coches Eléctricos Motrices Tipo R]]+Roc_InfraMR[[#This Row],[B.02.2 - Parque de Coches Eléctricos Motrices Remolcados Tipo R]]+Roc_InfraMR[[#This Row],[B.02.1 - Parque de Coches Eléctricos Motrices]]</f>
        <v>393</v>
      </c>
      <c r="AU366" s="1">
        <v>3</v>
      </c>
      <c r="AV366" s="1">
        <v>0</v>
      </c>
      <c r="AW366" s="1">
        <v>11</v>
      </c>
      <c r="AX366" s="200">
        <f>+SUM(Roc_InfraMR[[#This Row],[B.03.1 - Parque de Coches Motores Motrices Remolcados]:[B.03.3 - Parque de Coches Motores Motrices Cabina]])</f>
        <v>14</v>
      </c>
      <c r="AY366" s="1">
        <v>42</v>
      </c>
      <c r="AZ366" s="1">
        <v>17</v>
      </c>
      <c r="BA366" s="1">
        <v>0</v>
      </c>
      <c r="BB366" s="1">
        <v>14</v>
      </c>
      <c r="BC366" s="200">
        <f>SUM(AY366:BB366)</f>
        <v>73</v>
      </c>
      <c r="BD366" s="356">
        <v>101</v>
      </c>
      <c r="BE366" s="1">
        <v>0</v>
      </c>
      <c r="BF366" s="1">
        <v>19</v>
      </c>
      <c r="BG366" s="235">
        <v>1676</v>
      </c>
    </row>
    <row r="367" spans="1:60">
      <c r="A367" s="1">
        <v>2023</v>
      </c>
      <c r="B367" s="1" t="s">
        <v>66</v>
      </c>
      <c r="C367" s="10">
        <f t="shared" si="64"/>
        <v>88.77600000000001</v>
      </c>
      <c r="D367" s="10">
        <v>145.27000000000001</v>
      </c>
      <c r="E367" s="10">
        <v>0</v>
      </c>
      <c r="F367" s="10">
        <v>127.6</v>
      </c>
      <c r="G367" s="192">
        <f t="shared" si="41"/>
        <v>361.64600000000002</v>
      </c>
      <c r="H367" s="192">
        <f>+Roc_InfraMR[[#This Row],[Total Líneas de Explotación ]]</f>
        <v>361.64600000000002</v>
      </c>
      <c r="I367" s="192">
        <f t="shared" si="65"/>
        <v>414.66800000000001</v>
      </c>
      <c r="J367" s="10">
        <f>+Roc_InfraMR[[#This Row],[A.01.2 -  Longitud de Líneas de Explotación No Electrificadas Vía Doble o Múltiple (km)]]*2+Roc_InfraMR[[#This Row],[A.01.1 -  Longitud de Líneas de Explotación No Electrificadas Vía Simple (km)]]</f>
        <v>379.31600000000003</v>
      </c>
      <c r="K367" s="10">
        <v>0</v>
      </c>
      <c r="L367" s="10">
        <f>+Roc_InfraMR[[#This Row],[A.02.2 -  Longitud de Líneas de Explotación Electrificadas Vía Doble o Múltiple (km)]]*2</f>
        <v>255.2</v>
      </c>
      <c r="M367" s="10">
        <v>0</v>
      </c>
      <c r="N367" s="192">
        <f>+Roc_InfraMR[[#This Row],[A.03.1 -  Longitud de Vías de Explotación No Electrificadas Troncales y Ramales (vía principal) (km)]]+Roc_InfraMR[[#This Row],[A.04.1 -  Longitud de Vías de Explotación Electrificadas Troncales y Ramales (vía principal) (km)]]</f>
        <v>634.51600000000008</v>
      </c>
      <c r="O367" s="192">
        <f>+Roc_InfraMR[[#This Row],[Total Vías (excluido Auxiliares)]]</f>
        <v>634.51600000000008</v>
      </c>
      <c r="P367" s="1">
        <v>50</v>
      </c>
      <c r="Q367" s="1">
        <v>23</v>
      </c>
      <c r="R367" s="1">
        <v>12</v>
      </c>
      <c r="S367" s="194">
        <f t="shared" si="66"/>
        <v>85</v>
      </c>
      <c r="T367" s="194">
        <v>85</v>
      </c>
      <c r="U367" s="1">
        <v>36</v>
      </c>
      <c r="V367" s="1">
        <v>88</v>
      </c>
      <c r="W367" s="1">
        <f t="shared" si="58"/>
        <v>16</v>
      </c>
      <c r="X367" s="1">
        <v>29</v>
      </c>
      <c r="Y367" s="1">
        <v>6</v>
      </c>
      <c r="Z367" s="196">
        <f t="shared" si="59"/>
        <v>175</v>
      </c>
      <c r="AA367" s="1">
        <v>84</v>
      </c>
      <c r="AB367" s="1">
        <v>28</v>
      </c>
      <c r="AC367" s="1">
        <v>173</v>
      </c>
      <c r="AD367" s="196">
        <f t="shared" si="60"/>
        <v>285</v>
      </c>
      <c r="AE367" s="1">
        <v>22</v>
      </c>
      <c r="AF367" s="1">
        <v>33</v>
      </c>
      <c r="AG367" s="1">
        <v>147</v>
      </c>
      <c r="AH367" s="196">
        <f t="shared" si="61"/>
        <v>202</v>
      </c>
      <c r="AI367" s="10">
        <v>73.900999999999996</v>
      </c>
      <c r="AJ367" s="10">
        <v>17.989000000000001</v>
      </c>
      <c r="AK367" s="10">
        <v>145.79599999999999</v>
      </c>
      <c r="AL367" s="222">
        <f t="shared" si="62"/>
        <v>237.68599999999998</v>
      </c>
      <c r="AM367" s="1">
        <v>3</v>
      </c>
      <c r="AN367" s="1">
        <v>0</v>
      </c>
      <c r="AO367" s="1">
        <v>29</v>
      </c>
      <c r="AP367" s="200">
        <f t="shared" si="63"/>
        <v>32</v>
      </c>
      <c r="AQ367" s="1">
        <v>222</v>
      </c>
      <c r="AR367" s="1">
        <v>112</v>
      </c>
      <c r="AS367" s="1">
        <v>59</v>
      </c>
      <c r="AT367" s="200">
        <f>+Roc_InfraMR[[#This Row],[B.02.3 - Parque de Coches Eléctricos Motrices Tipo R]]+Roc_InfraMR[[#This Row],[B.02.2 - Parque de Coches Eléctricos Motrices Remolcados Tipo R]]+Roc_InfraMR[[#This Row],[B.02.1 - Parque de Coches Eléctricos Motrices]]</f>
        <v>393</v>
      </c>
      <c r="AU367" s="1">
        <v>3</v>
      </c>
      <c r="AV367" s="1">
        <v>0</v>
      </c>
      <c r="AW367" s="1">
        <v>11</v>
      </c>
      <c r="AX367" s="200">
        <f>+SUM(Roc_InfraMR[[#This Row],[B.03.1 - Parque de Coches Motores Motrices Remolcados]:[B.03.3 - Parque de Coches Motores Motrices Cabina]])</f>
        <v>14</v>
      </c>
      <c r="AY367" s="1">
        <v>42</v>
      </c>
      <c r="AZ367" s="1">
        <v>17</v>
      </c>
      <c r="BA367" s="1">
        <v>0</v>
      </c>
      <c r="BB367" s="1">
        <v>14</v>
      </c>
      <c r="BC367" s="200">
        <f>SUM(AY367:BB367)</f>
        <v>73</v>
      </c>
      <c r="BD367" s="356">
        <v>101</v>
      </c>
      <c r="BE367" s="1">
        <v>0</v>
      </c>
      <c r="BF367" s="1">
        <v>19</v>
      </c>
      <c r="BG367" s="235">
        <v>1676</v>
      </c>
    </row>
    <row r="368" spans="1:60">
      <c r="A368" s="1">
        <v>2023</v>
      </c>
      <c r="B368" s="1" t="s">
        <v>67</v>
      </c>
      <c r="C368" s="10">
        <f t="shared" si="64"/>
        <v>88.77600000000001</v>
      </c>
      <c r="D368" s="10">
        <v>145.27000000000001</v>
      </c>
      <c r="E368" s="10">
        <v>0</v>
      </c>
      <c r="F368" s="10">
        <v>127.6</v>
      </c>
      <c r="G368" s="192">
        <f t="shared" si="41"/>
        <v>361.64600000000002</v>
      </c>
      <c r="H368" s="192">
        <f>+Roc_InfraMR[[#This Row],[Total Líneas de Explotación ]]</f>
        <v>361.64600000000002</v>
      </c>
      <c r="I368" s="192">
        <f t="shared" si="65"/>
        <v>414.66800000000001</v>
      </c>
      <c r="J368" s="10">
        <f>+Roc_InfraMR[[#This Row],[A.01.2 -  Longitud de Líneas de Explotación No Electrificadas Vía Doble o Múltiple (km)]]*2+Roc_InfraMR[[#This Row],[A.01.1 -  Longitud de Líneas de Explotación No Electrificadas Vía Simple (km)]]</f>
        <v>379.31600000000003</v>
      </c>
      <c r="K368" s="10">
        <v>0</v>
      </c>
      <c r="L368" s="10">
        <f>+Roc_InfraMR[[#This Row],[A.02.2 -  Longitud de Líneas de Explotación Electrificadas Vía Doble o Múltiple (km)]]*2</f>
        <v>255.2</v>
      </c>
      <c r="M368" s="10">
        <v>0</v>
      </c>
      <c r="N368" s="192">
        <f>+Roc_InfraMR[[#This Row],[A.03.1 -  Longitud de Vías de Explotación No Electrificadas Troncales y Ramales (vía principal) (km)]]+Roc_InfraMR[[#This Row],[A.04.1 -  Longitud de Vías de Explotación Electrificadas Troncales y Ramales (vía principal) (km)]]</f>
        <v>634.51600000000008</v>
      </c>
      <c r="O368" s="192">
        <f>+Roc_InfraMR[[#This Row],[Total Vías (excluido Auxiliares)]]</f>
        <v>634.51600000000008</v>
      </c>
      <c r="P368" s="1">
        <v>50</v>
      </c>
      <c r="Q368" s="1">
        <v>23</v>
      </c>
      <c r="R368" s="1">
        <v>12</v>
      </c>
      <c r="S368" s="194">
        <f t="shared" si="66"/>
        <v>85</v>
      </c>
      <c r="T368" s="194">
        <v>85</v>
      </c>
      <c r="U368" s="1">
        <v>36</v>
      </c>
      <c r="V368" s="1">
        <v>88</v>
      </c>
      <c r="W368" s="1">
        <f t="shared" si="58"/>
        <v>16</v>
      </c>
      <c r="X368" s="1">
        <v>29</v>
      </c>
      <c r="Y368" s="1">
        <v>6</v>
      </c>
      <c r="Z368" s="196">
        <f t="shared" ref="Z368" si="67">SUM(U368:Y368)</f>
        <v>175</v>
      </c>
      <c r="AA368" s="1">
        <v>84</v>
      </c>
      <c r="AB368" s="1">
        <v>28</v>
      </c>
      <c r="AC368" s="1">
        <v>173</v>
      </c>
      <c r="AD368" s="196">
        <f t="shared" ref="AD368" si="68">SUM(AA368:AC368)</f>
        <v>285</v>
      </c>
      <c r="AE368" s="1">
        <v>22</v>
      </c>
      <c r="AF368" s="1">
        <v>33</v>
      </c>
      <c r="AG368" s="1">
        <v>147</v>
      </c>
      <c r="AH368" s="196">
        <f t="shared" ref="AH368" si="69">SUM(AE368:AG368)</f>
        <v>202</v>
      </c>
      <c r="AI368" s="10">
        <v>73.900999999999996</v>
      </c>
      <c r="AJ368" s="10">
        <v>17.989000000000001</v>
      </c>
      <c r="AK368" s="10">
        <v>145.79599999999999</v>
      </c>
      <c r="AL368" s="222">
        <f t="shared" ref="AL368" si="70">SUM(AI368:AK368)</f>
        <v>237.68599999999998</v>
      </c>
      <c r="AM368" s="1">
        <v>3</v>
      </c>
      <c r="AN368" s="1">
        <v>0</v>
      </c>
      <c r="AO368" s="1">
        <v>29</v>
      </c>
      <c r="AP368" s="200">
        <f t="shared" ref="AP368" si="71">SUM(AM368:AO368)</f>
        <v>32</v>
      </c>
      <c r="AQ368" s="1">
        <v>222</v>
      </c>
      <c r="AR368" s="1">
        <v>112</v>
      </c>
      <c r="AS368" s="1">
        <v>59</v>
      </c>
      <c r="AT368" s="200">
        <f>+Roc_InfraMR[[#This Row],[B.02.3 - Parque de Coches Eléctricos Motrices Tipo R]]+Roc_InfraMR[[#This Row],[B.02.2 - Parque de Coches Eléctricos Motrices Remolcados Tipo R]]+Roc_InfraMR[[#This Row],[B.02.1 - Parque de Coches Eléctricos Motrices]]</f>
        <v>393</v>
      </c>
      <c r="AU368" s="1">
        <v>3</v>
      </c>
      <c r="AV368" s="1">
        <v>0</v>
      </c>
      <c r="AW368" s="1">
        <v>11</v>
      </c>
      <c r="AX368" s="200">
        <f>+SUM(Roc_InfraMR[[#This Row],[B.03.1 - Parque de Coches Motores Motrices Remolcados]:[B.03.3 - Parque de Coches Motores Motrices Cabina]])</f>
        <v>14</v>
      </c>
      <c r="AY368" s="1">
        <v>42</v>
      </c>
      <c r="AZ368" s="1">
        <v>17</v>
      </c>
      <c r="BA368" s="1">
        <v>0</v>
      </c>
      <c r="BB368" s="1">
        <v>14</v>
      </c>
      <c r="BC368" s="200">
        <f>SUM(AY368:BB368)</f>
        <v>73</v>
      </c>
      <c r="BD368" s="356">
        <v>101</v>
      </c>
      <c r="BE368" s="1">
        <v>0</v>
      </c>
      <c r="BF368" s="1">
        <v>19</v>
      </c>
      <c r="BG368" s="235">
        <v>1676</v>
      </c>
    </row>
    <row r="369" spans="1:60">
      <c r="A369" s="1">
        <v>2023</v>
      </c>
      <c r="B369" s="1" t="s">
        <v>68</v>
      </c>
      <c r="C369" s="10">
        <f t="shared" si="64"/>
        <v>88.77600000000001</v>
      </c>
      <c r="D369" s="10">
        <v>145.27000000000001</v>
      </c>
      <c r="E369" s="10">
        <v>0</v>
      </c>
      <c r="F369" s="10">
        <v>127.6</v>
      </c>
      <c r="G369" s="192">
        <f t="shared" si="41"/>
        <v>361.64600000000002</v>
      </c>
      <c r="H369" s="192">
        <f>+Roc_InfraMR[[#This Row],[Total Líneas de Explotación ]]</f>
        <v>361.64600000000002</v>
      </c>
      <c r="I369" s="192">
        <f t="shared" si="65"/>
        <v>414.66800000000001</v>
      </c>
      <c r="J369" s="10">
        <f>+Roc_InfraMR[[#This Row],[A.01.2 -  Longitud de Líneas de Explotación No Electrificadas Vía Doble o Múltiple (km)]]*2+Roc_InfraMR[[#This Row],[A.01.1 -  Longitud de Líneas de Explotación No Electrificadas Vía Simple (km)]]</f>
        <v>379.31600000000003</v>
      </c>
      <c r="K369" s="10">
        <v>0</v>
      </c>
      <c r="L369" s="10">
        <f>+Roc_InfraMR[[#This Row],[A.02.2 -  Longitud de Líneas de Explotación Electrificadas Vía Doble o Múltiple (km)]]*2</f>
        <v>255.2</v>
      </c>
      <c r="M369" s="10">
        <v>0</v>
      </c>
      <c r="N369" s="192">
        <f>+Roc_InfraMR[[#This Row],[A.03.1 -  Longitud de Vías de Explotación No Electrificadas Troncales y Ramales (vía principal) (km)]]+Roc_InfraMR[[#This Row],[A.04.1 -  Longitud de Vías de Explotación Electrificadas Troncales y Ramales (vía principal) (km)]]</f>
        <v>634.51600000000008</v>
      </c>
      <c r="O369" s="192">
        <f>+Roc_InfraMR[[#This Row],[Total Vías (excluido Auxiliares)]]</f>
        <v>634.51600000000008</v>
      </c>
      <c r="P369" s="1">
        <v>50</v>
      </c>
      <c r="Q369" s="1">
        <v>23</v>
      </c>
      <c r="R369" s="1">
        <v>12</v>
      </c>
      <c r="S369" s="194">
        <f t="shared" ref="S369" si="72">SUM(P369:R369)</f>
        <v>85</v>
      </c>
      <c r="T369" s="194">
        <v>85</v>
      </c>
      <c r="U369" s="1">
        <v>36</v>
      </c>
      <c r="V369" s="1">
        <v>88</v>
      </c>
      <c r="W369" s="1">
        <f t="shared" si="58"/>
        <v>16</v>
      </c>
      <c r="X369" s="1">
        <v>29</v>
      </c>
      <c r="Y369" s="1">
        <v>6</v>
      </c>
      <c r="Z369" s="196">
        <f t="shared" ref="Z369" si="73">SUM(U369:Y369)</f>
        <v>175</v>
      </c>
      <c r="AA369" s="1">
        <v>84</v>
      </c>
      <c r="AB369" s="1">
        <v>28</v>
      </c>
      <c r="AC369" s="1">
        <v>173</v>
      </c>
      <c r="AD369" s="196">
        <f t="shared" ref="AD369" si="74">SUM(AA369:AC369)</f>
        <v>285</v>
      </c>
      <c r="AE369" s="1">
        <v>22</v>
      </c>
      <c r="AF369" s="1">
        <v>33</v>
      </c>
      <c r="AG369" s="1">
        <v>147</v>
      </c>
      <c r="AH369" s="196">
        <f t="shared" ref="AH369" si="75">SUM(AE369:AG369)</f>
        <v>202</v>
      </c>
      <c r="AI369" s="10">
        <v>73.900999999999996</v>
      </c>
      <c r="AJ369" s="10">
        <v>17.989000000000001</v>
      </c>
      <c r="AK369" s="10">
        <v>145.79599999999999</v>
      </c>
      <c r="AL369" s="222">
        <f t="shared" ref="AL369" si="76">SUM(AI369:AK369)</f>
        <v>237.68599999999998</v>
      </c>
      <c r="AM369" s="1">
        <v>3</v>
      </c>
      <c r="AN369" s="1">
        <v>0</v>
      </c>
      <c r="AO369" s="1">
        <v>29</v>
      </c>
      <c r="AP369" s="200">
        <f t="shared" ref="AP369" si="77">SUM(AM369:AO369)</f>
        <v>32</v>
      </c>
      <c r="AQ369" s="1">
        <v>222</v>
      </c>
      <c r="AR369" s="1">
        <v>112</v>
      </c>
      <c r="AS369" s="1">
        <v>59</v>
      </c>
      <c r="AT369" s="200">
        <f>+Roc_InfraMR[[#This Row],[B.02.3 - Parque de Coches Eléctricos Motrices Tipo R]]+Roc_InfraMR[[#This Row],[B.02.2 - Parque de Coches Eléctricos Motrices Remolcados Tipo R]]+Roc_InfraMR[[#This Row],[B.02.1 - Parque de Coches Eléctricos Motrices]]</f>
        <v>393</v>
      </c>
      <c r="AU369" s="1">
        <v>3</v>
      </c>
      <c r="AV369" s="1">
        <v>0</v>
      </c>
      <c r="AW369" s="1">
        <v>11</v>
      </c>
      <c r="AX369" s="200">
        <f>+SUM(Roc_InfraMR[[#This Row],[B.03.1 - Parque de Coches Motores Motrices Remolcados]:[B.03.3 - Parque de Coches Motores Motrices Cabina]])</f>
        <v>14</v>
      </c>
      <c r="AY369" s="1">
        <v>42</v>
      </c>
      <c r="AZ369" s="1">
        <v>17</v>
      </c>
      <c r="BA369" s="1">
        <v>0</v>
      </c>
      <c r="BB369" s="1">
        <v>14</v>
      </c>
      <c r="BC369" s="200">
        <f>SUM(AY369:BB369)</f>
        <v>73</v>
      </c>
      <c r="BD369" s="356">
        <v>101</v>
      </c>
      <c r="BE369" s="1">
        <v>0</v>
      </c>
      <c r="BF369" s="1">
        <v>19</v>
      </c>
      <c r="BG369" s="235">
        <v>1676</v>
      </c>
    </row>
    <row r="370" spans="1:60">
      <c r="A370" s="1">
        <v>2023</v>
      </c>
      <c r="B370" s="1" t="s">
        <v>69</v>
      </c>
      <c r="C370" s="10">
        <f t="shared" ref="C370:C376" si="78">84.215+4.561+3.439</f>
        <v>92.215000000000003</v>
      </c>
      <c r="D370" s="10">
        <v>145.27000000000001</v>
      </c>
      <c r="E370" s="10">
        <v>0</v>
      </c>
      <c r="F370" s="10">
        <v>127.6</v>
      </c>
      <c r="G370" s="192">
        <f t="shared" si="41"/>
        <v>365.08500000000004</v>
      </c>
      <c r="H370" s="192">
        <f>+Roc_InfraMR[[#This Row],[Total Líneas de Explotación ]]</f>
        <v>365.08500000000004</v>
      </c>
      <c r="I370" s="192">
        <f t="shared" ref="I370:I376" si="79">410.288+4.38+3.439</f>
        <v>418.10700000000003</v>
      </c>
      <c r="J370" s="10">
        <f>+Roc_InfraMR[[#This Row],[A.01.2 -  Longitud de Líneas de Explotación No Electrificadas Vía Doble o Múltiple (km)]]*2+Roc_InfraMR[[#This Row],[A.01.1 -  Longitud de Líneas de Explotación No Electrificadas Vía Simple (km)]]</f>
        <v>382.755</v>
      </c>
      <c r="K370" s="10">
        <v>0</v>
      </c>
      <c r="L370" s="10">
        <f>+Roc_InfraMR[[#This Row],[A.02.2 -  Longitud de Líneas de Explotación Electrificadas Vía Doble o Múltiple (km)]]*2</f>
        <v>255.2</v>
      </c>
      <c r="M370" s="10">
        <v>0</v>
      </c>
      <c r="N370" s="192">
        <f>+Roc_InfraMR[[#This Row],[A.03.1 -  Longitud de Vías de Explotación No Electrificadas Troncales y Ramales (vía principal) (km)]]+Roc_InfraMR[[#This Row],[A.04.1 -  Longitud de Vías de Explotación Electrificadas Troncales y Ramales (vía principal) (km)]]</f>
        <v>637.95499999999993</v>
      </c>
      <c r="O370" s="192">
        <f>+Roc_InfraMR[[#This Row],[Total Vías (excluido Auxiliares)]]</f>
        <v>637.95499999999993</v>
      </c>
      <c r="P370" s="1">
        <v>50</v>
      </c>
      <c r="Q370" s="1">
        <f t="shared" ref="Q370:Q376" si="80">23+4</f>
        <v>27</v>
      </c>
      <c r="R370" s="1">
        <v>13</v>
      </c>
      <c r="S370" s="194">
        <f t="shared" ref="S370" si="81">SUM(P370:R370)</f>
        <v>90</v>
      </c>
      <c r="T370" s="194">
        <v>90</v>
      </c>
      <c r="U370" s="1">
        <v>36</v>
      </c>
      <c r="V370" s="1">
        <v>88</v>
      </c>
      <c r="W370" s="1">
        <f t="shared" ref="W370:W376" si="82">8+8+12</f>
        <v>28</v>
      </c>
      <c r="X370" s="1">
        <v>29</v>
      </c>
      <c r="Y370" s="1">
        <v>6</v>
      </c>
      <c r="Z370" s="196">
        <f t="shared" ref="Z370" si="83">SUM(U370:Y370)</f>
        <v>187</v>
      </c>
      <c r="AA370" s="1">
        <v>84</v>
      </c>
      <c r="AB370" s="1">
        <v>28</v>
      </c>
      <c r="AC370" s="1">
        <v>173</v>
      </c>
      <c r="AD370" s="196">
        <f t="shared" ref="AD370" si="84">SUM(AA370:AC370)</f>
        <v>285</v>
      </c>
      <c r="AE370" s="1">
        <v>22</v>
      </c>
      <c r="AF370" s="1">
        <v>33</v>
      </c>
      <c r="AG370" s="1">
        <v>147</v>
      </c>
      <c r="AH370" s="196">
        <f t="shared" ref="AH370" si="85">SUM(AE370:AG370)</f>
        <v>202</v>
      </c>
      <c r="AI370" s="10">
        <v>73.900999999999996</v>
      </c>
      <c r="AJ370" s="10">
        <v>17.989000000000001</v>
      </c>
      <c r="AK370" s="10">
        <v>145.79599999999999</v>
      </c>
      <c r="AL370" s="222">
        <f t="shared" ref="AL370" si="86">SUM(AI370:AK370)</f>
        <v>237.68599999999998</v>
      </c>
      <c r="AM370" s="1">
        <v>3</v>
      </c>
      <c r="AN370" s="1">
        <v>0</v>
      </c>
      <c r="AO370" s="1">
        <v>29</v>
      </c>
      <c r="AP370" s="200">
        <f t="shared" ref="AP370" si="87">SUM(AM370:AO370)</f>
        <v>32</v>
      </c>
      <c r="AQ370" s="1">
        <v>222</v>
      </c>
      <c r="AR370" s="1">
        <v>112</v>
      </c>
      <c r="AS370" s="1">
        <v>59</v>
      </c>
      <c r="AT370" s="200">
        <f>+Roc_InfraMR[[#This Row],[B.02.3 - Parque de Coches Eléctricos Motrices Tipo R]]+Roc_InfraMR[[#This Row],[B.02.2 - Parque de Coches Eléctricos Motrices Remolcados Tipo R]]+Roc_InfraMR[[#This Row],[B.02.1 - Parque de Coches Eléctricos Motrices]]</f>
        <v>393</v>
      </c>
      <c r="AU370" s="1">
        <v>3</v>
      </c>
      <c r="AV370" s="1">
        <v>0</v>
      </c>
      <c r="AW370" s="1">
        <v>11</v>
      </c>
      <c r="AX370" s="200">
        <f>+SUM(Roc_InfraMR[[#This Row],[B.03.1 - Parque de Coches Motores Motrices Remolcados]:[B.03.3 - Parque de Coches Motores Motrices Cabina]])</f>
        <v>14</v>
      </c>
      <c r="AY370" s="1">
        <v>42</v>
      </c>
      <c r="AZ370" s="1">
        <v>17</v>
      </c>
      <c r="BA370" s="1">
        <v>0</v>
      </c>
      <c r="BB370" s="1">
        <v>14</v>
      </c>
      <c r="BC370" s="200">
        <f>SUM(AY370:BB370)</f>
        <v>73</v>
      </c>
      <c r="BD370" s="356">
        <v>101</v>
      </c>
      <c r="BE370" s="1">
        <v>0</v>
      </c>
      <c r="BF370" s="1">
        <v>19</v>
      </c>
      <c r="BG370" s="235">
        <v>1676</v>
      </c>
      <c r="BH370" s="1" t="s">
        <v>737</v>
      </c>
    </row>
    <row r="371" spans="1:60">
      <c r="A371" s="1">
        <v>2023</v>
      </c>
      <c r="B371" s="1" t="s">
        <v>70</v>
      </c>
      <c r="C371" s="10">
        <f t="shared" si="78"/>
        <v>92.215000000000003</v>
      </c>
      <c r="D371" s="10">
        <v>145.27000000000001</v>
      </c>
      <c r="E371" s="10">
        <v>0</v>
      </c>
      <c r="F371" s="10">
        <v>127.6</v>
      </c>
      <c r="G371" s="192">
        <f t="shared" si="41"/>
        <v>365.08500000000004</v>
      </c>
      <c r="H371" s="192">
        <f>+Roc_InfraMR[[#This Row],[Total Líneas de Explotación ]]</f>
        <v>365.08500000000004</v>
      </c>
      <c r="I371" s="192">
        <f t="shared" si="79"/>
        <v>418.10700000000003</v>
      </c>
      <c r="J371" s="10">
        <f>+Roc_InfraMR[[#This Row],[A.01.2 -  Longitud de Líneas de Explotación No Electrificadas Vía Doble o Múltiple (km)]]*2+Roc_InfraMR[[#This Row],[A.01.1 -  Longitud de Líneas de Explotación No Electrificadas Vía Simple (km)]]</f>
        <v>382.755</v>
      </c>
      <c r="K371" s="10">
        <v>0</v>
      </c>
      <c r="L371" s="10">
        <f>+Roc_InfraMR[[#This Row],[A.02.2 -  Longitud de Líneas de Explotación Electrificadas Vía Doble o Múltiple (km)]]*2</f>
        <v>255.2</v>
      </c>
      <c r="M371" s="10">
        <v>0</v>
      </c>
      <c r="N371" s="192">
        <f>+Roc_InfraMR[[#This Row],[A.03.1 -  Longitud de Vías de Explotación No Electrificadas Troncales y Ramales (vía principal) (km)]]+Roc_InfraMR[[#This Row],[A.04.1 -  Longitud de Vías de Explotación Electrificadas Troncales y Ramales (vía principal) (km)]]</f>
        <v>637.95499999999993</v>
      </c>
      <c r="O371" s="192">
        <f>+Roc_InfraMR[[#This Row],[Total Vías (excluido Auxiliares)]]</f>
        <v>637.95499999999993</v>
      </c>
      <c r="P371" s="1">
        <v>50</v>
      </c>
      <c r="Q371" s="1">
        <f t="shared" si="80"/>
        <v>27</v>
      </c>
      <c r="R371" s="1">
        <v>13</v>
      </c>
      <c r="S371" s="194">
        <f t="shared" ref="S371" si="88">SUM(P371:R371)</f>
        <v>90</v>
      </c>
      <c r="T371" s="194">
        <v>90</v>
      </c>
      <c r="U371" s="1">
        <v>36</v>
      </c>
      <c r="V371" s="1">
        <v>88</v>
      </c>
      <c r="W371" s="1">
        <f t="shared" si="82"/>
        <v>28</v>
      </c>
      <c r="X371" s="1">
        <v>29</v>
      </c>
      <c r="Y371" s="1">
        <v>6</v>
      </c>
      <c r="Z371" s="196">
        <f t="shared" ref="Z371" si="89">SUM(U371:Y371)</f>
        <v>187</v>
      </c>
      <c r="AA371" s="1">
        <v>84</v>
      </c>
      <c r="AB371" s="1">
        <v>28</v>
      </c>
      <c r="AC371" s="1">
        <v>173</v>
      </c>
      <c r="AD371" s="196">
        <f t="shared" ref="AD371" si="90">SUM(AA371:AC371)</f>
        <v>285</v>
      </c>
      <c r="AE371" s="1">
        <v>22</v>
      </c>
      <c r="AF371" s="1">
        <v>33</v>
      </c>
      <c r="AG371" s="1">
        <v>147</v>
      </c>
      <c r="AH371" s="196">
        <f t="shared" ref="AH371" si="91">SUM(AE371:AG371)</f>
        <v>202</v>
      </c>
      <c r="AI371" s="10">
        <v>73.900999999999996</v>
      </c>
      <c r="AJ371" s="10">
        <v>17.989000000000001</v>
      </c>
      <c r="AK371" s="10">
        <v>145.79599999999999</v>
      </c>
      <c r="AL371" s="222">
        <f t="shared" ref="AL371" si="92">SUM(AI371:AK371)</f>
        <v>237.68599999999998</v>
      </c>
      <c r="AM371" s="1">
        <v>3</v>
      </c>
      <c r="AN371" s="1">
        <v>0</v>
      </c>
      <c r="AO371" s="1">
        <v>29</v>
      </c>
      <c r="AP371" s="200">
        <f t="shared" ref="AP371" si="93">SUM(AM371:AO371)</f>
        <v>32</v>
      </c>
      <c r="AQ371" s="1">
        <v>222</v>
      </c>
      <c r="AR371" s="1">
        <v>112</v>
      </c>
      <c r="AS371" s="1">
        <v>59</v>
      </c>
      <c r="AT371" s="200">
        <f>+Roc_InfraMR[[#This Row],[B.02.3 - Parque de Coches Eléctricos Motrices Tipo R]]+Roc_InfraMR[[#This Row],[B.02.2 - Parque de Coches Eléctricos Motrices Remolcados Tipo R]]+Roc_InfraMR[[#This Row],[B.02.1 - Parque de Coches Eléctricos Motrices]]</f>
        <v>393</v>
      </c>
      <c r="AU371" s="1">
        <v>3</v>
      </c>
      <c r="AV371" s="1">
        <v>0</v>
      </c>
      <c r="AW371" s="1">
        <v>11</v>
      </c>
      <c r="AX371" s="200">
        <f>+SUM(Roc_InfraMR[[#This Row],[B.03.1 - Parque de Coches Motores Motrices Remolcados]:[B.03.3 - Parque de Coches Motores Motrices Cabina]])</f>
        <v>14</v>
      </c>
      <c r="AY371" s="1">
        <v>42</v>
      </c>
      <c r="AZ371" s="1">
        <v>17</v>
      </c>
      <c r="BA371" s="1">
        <v>0</v>
      </c>
      <c r="BB371" s="1">
        <v>14</v>
      </c>
      <c r="BC371" s="200">
        <f>SUM(AY371:BB371)</f>
        <v>73</v>
      </c>
      <c r="BD371" s="356">
        <v>101</v>
      </c>
      <c r="BE371" s="1">
        <v>0</v>
      </c>
      <c r="BF371" s="1">
        <v>19</v>
      </c>
      <c r="BG371" s="235">
        <v>1676</v>
      </c>
    </row>
    <row r="372" spans="1:60">
      <c r="A372" s="1">
        <v>2023</v>
      </c>
      <c r="B372" s="1" t="s">
        <v>71</v>
      </c>
      <c r="C372" s="10">
        <f t="shared" si="78"/>
        <v>92.215000000000003</v>
      </c>
      <c r="D372" s="10">
        <v>145.27000000000001</v>
      </c>
      <c r="E372" s="10">
        <v>0</v>
      </c>
      <c r="F372" s="10">
        <v>127.6</v>
      </c>
      <c r="G372" s="192">
        <f t="shared" si="41"/>
        <v>365.08500000000004</v>
      </c>
      <c r="H372" s="192">
        <f>+Roc_InfraMR[[#This Row],[Total Líneas de Explotación ]]</f>
        <v>365.08500000000004</v>
      </c>
      <c r="I372" s="192">
        <f t="shared" si="79"/>
        <v>418.10700000000003</v>
      </c>
      <c r="J372" s="10">
        <f>+Roc_InfraMR[[#This Row],[A.01.2 -  Longitud de Líneas de Explotación No Electrificadas Vía Doble o Múltiple (km)]]*2+Roc_InfraMR[[#This Row],[A.01.1 -  Longitud de Líneas de Explotación No Electrificadas Vía Simple (km)]]</f>
        <v>382.755</v>
      </c>
      <c r="K372" s="10">
        <v>0</v>
      </c>
      <c r="L372" s="10">
        <f>+Roc_InfraMR[[#This Row],[A.02.2 -  Longitud de Líneas de Explotación Electrificadas Vía Doble o Múltiple (km)]]*2</f>
        <v>255.2</v>
      </c>
      <c r="M372" s="10">
        <v>0</v>
      </c>
      <c r="N372" s="192">
        <f>+Roc_InfraMR[[#This Row],[A.03.1 -  Longitud de Vías de Explotación No Electrificadas Troncales y Ramales (vía principal) (km)]]+Roc_InfraMR[[#This Row],[A.04.1 -  Longitud de Vías de Explotación Electrificadas Troncales y Ramales (vía principal) (km)]]</f>
        <v>637.95499999999993</v>
      </c>
      <c r="O372" s="192">
        <f>+Roc_InfraMR[[#This Row],[Total Vías (excluido Auxiliares)]]</f>
        <v>637.95499999999993</v>
      </c>
      <c r="P372" s="1">
        <v>50</v>
      </c>
      <c r="Q372" s="1">
        <f t="shared" si="80"/>
        <v>27</v>
      </c>
      <c r="R372" s="1">
        <v>13</v>
      </c>
      <c r="S372" s="194">
        <f t="shared" ref="S372" si="94">SUM(P372:R372)</f>
        <v>90</v>
      </c>
      <c r="T372" s="194">
        <v>90</v>
      </c>
      <c r="U372" s="1">
        <v>36</v>
      </c>
      <c r="V372" s="1">
        <v>88</v>
      </c>
      <c r="W372" s="1">
        <f t="shared" si="82"/>
        <v>28</v>
      </c>
      <c r="X372" s="1">
        <v>29</v>
      </c>
      <c r="Y372" s="1">
        <v>6</v>
      </c>
      <c r="Z372" s="196">
        <f t="shared" ref="Z372" si="95">SUM(U372:Y372)</f>
        <v>187</v>
      </c>
      <c r="AA372" s="1">
        <v>84</v>
      </c>
      <c r="AB372" s="1">
        <v>28</v>
      </c>
      <c r="AC372" s="1">
        <v>173</v>
      </c>
      <c r="AD372" s="196">
        <f t="shared" ref="AD372" si="96">SUM(AA372:AC372)</f>
        <v>285</v>
      </c>
      <c r="AE372" s="1">
        <v>22</v>
      </c>
      <c r="AF372" s="1">
        <v>33</v>
      </c>
      <c r="AG372" s="1">
        <v>147</v>
      </c>
      <c r="AH372" s="196">
        <f t="shared" ref="AH372" si="97">SUM(AE372:AG372)</f>
        <v>202</v>
      </c>
      <c r="AI372" s="10">
        <v>73.900999999999996</v>
      </c>
      <c r="AJ372" s="10">
        <v>17.989000000000001</v>
      </c>
      <c r="AK372" s="10">
        <v>145.79599999999999</v>
      </c>
      <c r="AL372" s="222">
        <f t="shared" ref="AL372" si="98">SUM(AI372:AK372)</f>
        <v>237.68599999999998</v>
      </c>
      <c r="AM372" s="1">
        <v>3</v>
      </c>
      <c r="AN372" s="1">
        <v>0</v>
      </c>
      <c r="AO372" s="1">
        <v>29</v>
      </c>
      <c r="AP372" s="200">
        <f t="shared" ref="AP372" si="99">SUM(AM372:AO372)</f>
        <v>32</v>
      </c>
      <c r="AQ372" s="1">
        <v>222</v>
      </c>
      <c r="AR372" s="1">
        <v>112</v>
      </c>
      <c r="AS372" s="1">
        <v>59</v>
      </c>
      <c r="AT372" s="200">
        <f>+Roc_InfraMR[[#This Row],[B.02.3 - Parque de Coches Eléctricos Motrices Tipo R]]+Roc_InfraMR[[#This Row],[B.02.2 - Parque de Coches Eléctricos Motrices Remolcados Tipo R]]+Roc_InfraMR[[#This Row],[B.02.1 - Parque de Coches Eléctricos Motrices]]</f>
        <v>393</v>
      </c>
      <c r="AU372" s="1">
        <v>3</v>
      </c>
      <c r="AV372" s="1">
        <v>0</v>
      </c>
      <c r="AW372" s="1">
        <v>11</v>
      </c>
      <c r="AX372" s="200">
        <f>+SUM(Roc_InfraMR[[#This Row],[B.03.1 - Parque de Coches Motores Motrices Remolcados]:[B.03.3 - Parque de Coches Motores Motrices Cabina]])</f>
        <v>14</v>
      </c>
      <c r="AY372" s="1">
        <v>42</v>
      </c>
      <c r="AZ372" s="1">
        <v>17</v>
      </c>
      <c r="BA372" s="1">
        <v>0</v>
      </c>
      <c r="BB372" s="1">
        <v>14</v>
      </c>
      <c r="BC372" s="200">
        <f>SUM(AY372:BB372)</f>
        <v>73</v>
      </c>
      <c r="BD372" s="356">
        <v>101</v>
      </c>
      <c r="BE372" s="1">
        <v>0</v>
      </c>
      <c r="BF372" s="1">
        <v>19</v>
      </c>
      <c r="BG372" s="235">
        <v>1676</v>
      </c>
    </row>
    <row r="373" spans="1:60">
      <c r="A373" s="1">
        <v>2023</v>
      </c>
      <c r="B373" s="1" t="s">
        <v>72</v>
      </c>
      <c r="C373" s="10">
        <f t="shared" si="78"/>
        <v>92.215000000000003</v>
      </c>
      <c r="D373" s="10">
        <v>145.27000000000001</v>
      </c>
      <c r="E373" s="10">
        <v>0</v>
      </c>
      <c r="F373" s="10">
        <v>127.6</v>
      </c>
      <c r="G373" s="192">
        <f t="shared" si="41"/>
        <v>365.08500000000004</v>
      </c>
      <c r="H373" s="192">
        <f>+Roc_InfraMR[[#This Row],[Total Líneas de Explotación ]]</f>
        <v>365.08500000000004</v>
      </c>
      <c r="I373" s="192">
        <f t="shared" si="79"/>
        <v>418.10700000000003</v>
      </c>
      <c r="J373" s="10">
        <f>+Roc_InfraMR[[#This Row],[A.01.2 -  Longitud de Líneas de Explotación No Electrificadas Vía Doble o Múltiple (km)]]*2+Roc_InfraMR[[#This Row],[A.01.1 -  Longitud de Líneas de Explotación No Electrificadas Vía Simple (km)]]</f>
        <v>382.755</v>
      </c>
      <c r="K373" s="10">
        <v>0</v>
      </c>
      <c r="L373" s="10">
        <f>+Roc_InfraMR[[#This Row],[A.02.2 -  Longitud de Líneas de Explotación Electrificadas Vía Doble o Múltiple (km)]]*2</f>
        <v>255.2</v>
      </c>
      <c r="M373" s="10">
        <v>0</v>
      </c>
      <c r="N373" s="192">
        <f>+Roc_InfraMR[[#This Row],[A.03.1 -  Longitud de Vías de Explotación No Electrificadas Troncales y Ramales (vía principal) (km)]]+Roc_InfraMR[[#This Row],[A.04.1 -  Longitud de Vías de Explotación Electrificadas Troncales y Ramales (vía principal) (km)]]</f>
        <v>637.95499999999993</v>
      </c>
      <c r="O373" s="192">
        <f>+Roc_InfraMR[[#This Row],[Total Vías (excluido Auxiliares)]]</f>
        <v>637.95499999999993</v>
      </c>
      <c r="P373" s="1">
        <v>50</v>
      </c>
      <c r="Q373" s="1">
        <f t="shared" si="80"/>
        <v>27</v>
      </c>
      <c r="R373" s="1">
        <v>13</v>
      </c>
      <c r="S373" s="194">
        <f t="shared" ref="S373" si="100">SUM(P373:R373)</f>
        <v>90</v>
      </c>
      <c r="T373" s="194">
        <v>89</v>
      </c>
      <c r="U373" s="1">
        <v>36</v>
      </c>
      <c r="V373" s="1">
        <v>88</v>
      </c>
      <c r="W373" s="1">
        <f t="shared" si="82"/>
        <v>28</v>
      </c>
      <c r="X373" s="1">
        <v>29</v>
      </c>
      <c r="Y373" s="1">
        <v>6</v>
      </c>
      <c r="Z373" s="196">
        <f t="shared" ref="Z373" si="101">SUM(U373:Y373)</f>
        <v>187</v>
      </c>
      <c r="AA373" s="1">
        <v>84</v>
      </c>
      <c r="AB373" s="1">
        <v>28</v>
      </c>
      <c r="AC373" s="1">
        <v>173</v>
      </c>
      <c r="AD373" s="196">
        <f t="shared" ref="AD373" si="102">SUM(AA373:AC373)</f>
        <v>285</v>
      </c>
      <c r="AE373" s="1">
        <v>22</v>
      </c>
      <c r="AF373" s="1">
        <v>33</v>
      </c>
      <c r="AG373" s="1">
        <v>147</v>
      </c>
      <c r="AH373" s="196">
        <f t="shared" ref="AH373" si="103">SUM(AE373:AG373)</f>
        <v>202</v>
      </c>
      <c r="AI373" s="10">
        <v>73.900999999999996</v>
      </c>
      <c r="AJ373" s="10">
        <v>17.989000000000001</v>
      </c>
      <c r="AK373" s="10">
        <v>145.79599999999999</v>
      </c>
      <c r="AL373" s="222">
        <f t="shared" ref="AL373" si="104">SUM(AI373:AK373)</f>
        <v>237.68599999999998</v>
      </c>
      <c r="AM373" s="1">
        <v>3</v>
      </c>
      <c r="AN373" s="1">
        <v>0</v>
      </c>
      <c r="AO373" s="1">
        <v>29</v>
      </c>
      <c r="AP373" s="200">
        <f t="shared" ref="AP373" si="105">SUM(AM373:AO373)</f>
        <v>32</v>
      </c>
      <c r="AQ373" s="1">
        <v>222</v>
      </c>
      <c r="AR373" s="1">
        <v>112</v>
      </c>
      <c r="AS373" s="1">
        <v>59</v>
      </c>
      <c r="AT373" s="200">
        <f>+Roc_InfraMR[[#This Row],[B.02.3 - Parque de Coches Eléctricos Motrices Tipo R]]+Roc_InfraMR[[#This Row],[B.02.2 - Parque de Coches Eléctricos Motrices Remolcados Tipo R]]+Roc_InfraMR[[#This Row],[B.02.1 - Parque de Coches Eléctricos Motrices]]</f>
        <v>393</v>
      </c>
      <c r="AU373" s="1">
        <v>3</v>
      </c>
      <c r="AV373" s="1">
        <v>0</v>
      </c>
      <c r="AW373" s="1">
        <v>11</v>
      </c>
      <c r="AX373" s="200">
        <f>+SUM(Roc_InfraMR[[#This Row],[B.03.1 - Parque de Coches Motores Motrices Remolcados]:[B.03.3 - Parque de Coches Motores Motrices Cabina]])</f>
        <v>14</v>
      </c>
      <c r="AY373" s="1">
        <v>42</v>
      </c>
      <c r="AZ373" s="1">
        <v>17</v>
      </c>
      <c r="BA373" s="1">
        <v>0</v>
      </c>
      <c r="BB373" s="1">
        <v>14</v>
      </c>
      <c r="BC373" s="200">
        <f>SUM(AY373:BB373)</f>
        <v>73</v>
      </c>
      <c r="BD373" s="356">
        <v>101</v>
      </c>
      <c r="BE373" s="1">
        <v>0</v>
      </c>
      <c r="BF373" s="1">
        <v>19</v>
      </c>
      <c r="BG373" s="235">
        <v>1676</v>
      </c>
      <c r="BH373" s="1" t="s">
        <v>767</v>
      </c>
    </row>
    <row r="374" spans="1:60">
      <c r="A374" s="1">
        <v>2024</v>
      </c>
      <c r="B374" s="1" t="s">
        <v>61</v>
      </c>
      <c r="C374" s="10">
        <f t="shared" si="78"/>
        <v>92.215000000000003</v>
      </c>
      <c r="D374" s="10">
        <v>145.27000000000001</v>
      </c>
      <c r="E374" s="10">
        <v>0</v>
      </c>
      <c r="F374" s="10">
        <v>127.6</v>
      </c>
      <c r="G374" s="192">
        <f t="shared" si="41"/>
        <v>365.08500000000004</v>
      </c>
      <c r="H374" s="192">
        <f>+Roc_InfraMR[[#This Row],[Total Líneas de Explotación ]]</f>
        <v>365.08500000000004</v>
      </c>
      <c r="I374" s="192">
        <f t="shared" si="79"/>
        <v>418.10700000000003</v>
      </c>
      <c r="J374" s="10">
        <f>+Roc_InfraMR[[#This Row],[A.01.2 -  Longitud de Líneas de Explotación No Electrificadas Vía Doble o Múltiple (km)]]*2+Roc_InfraMR[[#This Row],[A.01.1 -  Longitud de Líneas de Explotación No Electrificadas Vía Simple (km)]]</f>
        <v>382.755</v>
      </c>
      <c r="K374" s="10">
        <v>0</v>
      </c>
      <c r="L374" s="10">
        <f>+Roc_InfraMR[[#This Row],[A.02.2 -  Longitud de Líneas de Explotación Electrificadas Vía Doble o Múltiple (km)]]*2</f>
        <v>255.2</v>
      </c>
      <c r="M374" s="10">
        <v>0</v>
      </c>
      <c r="N374" s="192">
        <f>+Roc_InfraMR[[#This Row],[A.03.1 -  Longitud de Vías de Explotación No Electrificadas Troncales y Ramales (vía principal) (km)]]+Roc_InfraMR[[#This Row],[A.04.1 -  Longitud de Vías de Explotación Electrificadas Troncales y Ramales (vía principal) (km)]]</f>
        <v>637.95499999999993</v>
      </c>
      <c r="O374" s="192">
        <f>+Roc_InfraMR[[#This Row],[Total Vías (excluido Auxiliares)]]</f>
        <v>637.95499999999993</v>
      </c>
      <c r="P374" s="1">
        <v>50</v>
      </c>
      <c r="Q374" s="1">
        <f t="shared" si="80"/>
        <v>27</v>
      </c>
      <c r="R374" s="1">
        <v>13</v>
      </c>
      <c r="S374" s="194">
        <f t="shared" ref="S374" si="106">SUM(P374:R374)</f>
        <v>90</v>
      </c>
      <c r="T374" s="194">
        <v>89</v>
      </c>
      <c r="U374" s="1">
        <v>36</v>
      </c>
      <c r="V374" s="1">
        <v>88</v>
      </c>
      <c r="W374" s="1">
        <f t="shared" si="82"/>
        <v>28</v>
      </c>
      <c r="X374" s="1">
        <v>29</v>
      </c>
      <c r="Y374" s="1">
        <v>6</v>
      </c>
      <c r="Z374" s="196">
        <f t="shared" ref="Z374" si="107">SUM(U374:Y374)</f>
        <v>187</v>
      </c>
      <c r="AA374" s="1">
        <v>84</v>
      </c>
      <c r="AB374" s="1">
        <v>28</v>
      </c>
      <c r="AC374" s="1">
        <v>173</v>
      </c>
      <c r="AD374" s="196">
        <f t="shared" ref="AD374" si="108">SUM(AA374:AC374)</f>
        <v>285</v>
      </c>
      <c r="AE374" s="1">
        <v>22</v>
      </c>
      <c r="AF374" s="1">
        <v>33</v>
      </c>
      <c r="AG374" s="1">
        <v>147</v>
      </c>
      <c r="AH374" s="196">
        <f t="shared" ref="AH374" si="109">SUM(AE374:AG374)</f>
        <v>202</v>
      </c>
      <c r="AI374" s="10">
        <v>73.900999999999996</v>
      </c>
      <c r="AJ374" s="10">
        <v>17.989000000000001</v>
      </c>
      <c r="AK374" s="10">
        <v>145.79599999999999</v>
      </c>
      <c r="AL374" s="222">
        <f t="shared" ref="AL374" si="110">SUM(AI374:AK374)</f>
        <v>237.68599999999998</v>
      </c>
      <c r="AM374" s="1">
        <v>3</v>
      </c>
      <c r="AN374" s="1">
        <v>0</v>
      </c>
      <c r="AO374" s="1">
        <v>29</v>
      </c>
      <c r="AP374" s="200">
        <f t="shared" ref="AP374" si="111">SUM(AM374:AO374)</f>
        <v>32</v>
      </c>
      <c r="AQ374" s="1">
        <v>222</v>
      </c>
      <c r="AR374" s="1">
        <v>112</v>
      </c>
      <c r="AS374" s="1">
        <v>59</v>
      </c>
      <c r="AT374" s="200">
        <f>+Roc_InfraMR[[#This Row],[B.02.3 - Parque de Coches Eléctricos Motrices Tipo R]]+Roc_InfraMR[[#This Row],[B.02.2 - Parque de Coches Eléctricos Motrices Remolcados Tipo R]]+Roc_InfraMR[[#This Row],[B.02.1 - Parque de Coches Eléctricos Motrices]]</f>
        <v>393</v>
      </c>
      <c r="AU374" s="1">
        <v>3</v>
      </c>
      <c r="AV374" s="1">
        <v>0</v>
      </c>
      <c r="AW374" s="1">
        <v>11</v>
      </c>
      <c r="AX374" s="200">
        <f>+SUM(Roc_InfraMR[[#This Row],[B.03.1 - Parque de Coches Motores Motrices Remolcados]:[B.03.3 - Parque de Coches Motores Motrices Cabina]])</f>
        <v>14</v>
      </c>
      <c r="AY374" s="1">
        <v>42</v>
      </c>
      <c r="AZ374" s="1">
        <v>17</v>
      </c>
      <c r="BA374" s="1">
        <v>0</v>
      </c>
      <c r="BB374" s="1">
        <v>14</v>
      </c>
      <c r="BC374" s="200">
        <f>SUM(AY374:BB374)</f>
        <v>73</v>
      </c>
      <c r="BD374" s="356">
        <v>101</v>
      </c>
      <c r="BE374" s="1">
        <v>0</v>
      </c>
      <c r="BF374" s="1">
        <v>19</v>
      </c>
      <c r="BG374" s="235">
        <v>1676</v>
      </c>
    </row>
    <row r="375" spans="1:60">
      <c r="A375" s="1">
        <v>2024</v>
      </c>
      <c r="B375" s="1" t="s">
        <v>62</v>
      </c>
      <c r="C375" s="10">
        <f t="shared" si="78"/>
        <v>92.215000000000003</v>
      </c>
      <c r="D375" s="10">
        <v>145.27000000000001</v>
      </c>
      <c r="E375" s="10">
        <v>0</v>
      </c>
      <c r="F375" s="10">
        <v>127.6</v>
      </c>
      <c r="G375" s="192">
        <f t="shared" si="41"/>
        <v>365.08500000000004</v>
      </c>
      <c r="H375" s="192">
        <f>+Roc_InfraMR[[#This Row],[Total Líneas de Explotación ]]</f>
        <v>365.08500000000004</v>
      </c>
      <c r="I375" s="192">
        <f t="shared" si="79"/>
        <v>418.10700000000003</v>
      </c>
      <c r="J375" s="10">
        <f>+Roc_InfraMR[[#This Row],[A.01.2 -  Longitud de Líneas de Explotación No Electrificadas Vía Doble o Múltiple (km)]]*2+Roc_InfraMR[[#This Row],[A.01.1 -  Longitud de Líneas de Explotación No Electrificadas Vía Simple (km)]]</f>
        <v>382.755</v>
      </c>
      <c r="K375" s="10">
        <v>0</v>
      </c>
      <c r="L375" s="10">
        <f>+Roc_InfraMR[[#This Row],[A.02.2 -  Longitud de Líneas de Explotación Electrificadas Vía Doble o Múltiple (km)]]*2</f>
        <v>255.2</v>
      </c>
      <c r="M375" s="10">
        <v>0</v>
      </c>
      <c r="N375" s="192">
        <f>+Roc_InfraMR[[#This Row],[A.03.1 -  Longitud de Vías de Explotación No Electrificadas Troncales y Ramales (vía principal) (km)]]+Roc_InfraMR[[#This Row],[A.04.1 -  Longitud de Vías de Explotación Electrificadas Troncales y Ramales (vía principal) (km)]]</f>
        <v>637.95499999999993</v>
      </c>
      <c r="O375" s="192">
        <f>+Roc_InfraMR[[#This Row],[Total Vías (excluido Auxiliares)]]</f>
        <v>637.95499999999993</v>
      </c>
      <c r="P375" s="1">
        <v>50</v>
      </c>
      <c r="Q375" s="1">
        <f t="shared" si="80"/>
        <v>27</v>
      </c>
      <c r="R375" s="1">
        <v>13</v>
      </c>
      <c r="S375" s="317">
        <f t="shared" ref="S375" si="112">SUM(P375:R375)</f>
        <v>90</v>
      </c>
      <c r="T375" s="317">
        <v>89</v>
      </c>
      <c r="U375" s="1">
        <v>36</v>
      </c>
      <c r="V375" s="1">
        <v>88</v>
      </c>
      <c r="W375" s="1">
        <f t="shared" si="82"/>
        <v>28</v>
      </c>
      <c r="X375" s="1">
        <v>29</v>
      </c>
      <c r="Y375" s="1">
        <v>6</v>
      </c>
      <c r="Z375" s="196">
        <f t="shared" ref="Z375" si="113">SUM(U375:Y375)</f>
        <v>187</v>
      </c>
      <c r="AA375" s="1">
        <v>84</v>
      </c>
      <c r="AB375" s="1">
        <v>28</v>
      </c>
      <c r="AC375" s="1">
        <v>173</v>
      </c>
      <c r="AD375" s="196">
        <f t="shared" ref="AD375" si="114">SUM(AA375:AC375)</f>
        <v>285</v>
      </c>
      <c r="AE375" s="1">
        <v>22</v>
      </c>
      <c r="AF375" s="1">
        <v>33</v>
      </c>
      <c r="AG375" s="1">
        <v>147</v>
      </c>
      <c r="AH375" s="196">
        <f t="shared" ref="AH375" si="115">SUM(AE375:AG375)</f>
        <v>202</v>
      </c>
      <c r="AI375" s="10">
        <v>73.900999999999996</v>
      </c>
      <c r="AJ375" s="10">
        <v>17.989000000000001</v>
      </c>
      <c r="AK375" s="10">
        <v>145.79599999999999</v>
      </c>
      <c r="AL375" s="222">
        <f t="shared" ref="AL375" si="116">SUM(AI375:AK375)</f>
        <v>237.68599999999998</v>
      </c>
      <c r="AM375" s="1">
        <v>3</v>
      </c>
      <c r="AN375" s="1">
        <v>0</v>
      </c>
      <c r="AO375" s="1">
        <v>29</v>
      </c>
      <c r="AP375" s="200">
        <f t="shared" ref="AP375" si="117">SUM(AM375:AO375)</f>
        <v>32</v>
      </c>
      <c r="AQ375" s="1">
        <v>222</v>
      </c>
      <c r="AR375" s="1">
        <v>112</v>
      </c>
      <c r="AS375" s="1">
        <v>59</v>
      </c>
      <c r="AT375" s="319">
        <f>+Roc_InfraMR[[#This Row],[B.02.3 - Parque de Coches Eléctricos Motrices Tipo R]]+Roc_InfraMR[[#This Row],[B.02.2 - Parque de Coches Eléctricos Motrices Remolcados Tipo R]]+Roc_InfraMR[[#This Row],[B.02.1 - Parque de Coches Eléctricos Motrices]]</f>
        <v>393</v>
      </c>
      <c r="AU375" s="1">
        <v>3</v>
      </c>
      <c r="AV375" s="1">
        <v>0</v>
      </c>
      <c r="AW375" s="1">
        <v>11</v>
      </c>
      <c r="AX375" s="200">
        <f>+SUM(Roc_InfraMR[[#This Row],[B.03.1 - Parque de Coches Motores Motrices Remolcados]:[B.03.3 - Parque de Coches Motores Motrices Cabina]])</f>
        <v>14</v>
      </c>
      <c r="AY375" s="1">
        <v>42</v>
      </c>
      <c r="AZ375" s="1">
        <v>17</v>
      </c>
      <c r="BA375" s="1">
        <v>0</v>
      </c>
      <c r="BB375" s="1">
        <v>14</v>
      </c>
      <c r="BC375" s="319">
        <f>SUM(AY375:BB375)</f>
        <v>73</v>
      </c>
      <c r="BD375" s="356">
        <v>101</v>
      </c>
      <c r="BE375" s="1">
        <v>0</v>
      </c>
      <c r="BF375" s="1">
        <v>19</v>
      </c>
      <c r="BG375" s="235">
        <v>1676</v>
      </c>
    </row>
    <row r="376" spans="1:60">
      <c r="A376" s="1">
        <v>2024</v>
      </c>
      <c r="B376" s="1" t="s">
        <v>63</v>
      </c>
      <c r="C376" s="10">
        <f t="shared" si="78"/>
        <v>92.215000000000003</v>
      </c>
      <c r="D376" s="10">
        <v>145.27000000000001</v>
      </c>
      <c r="E376" s="10">
        <v>0</v>
      </c>
      <c r="F376" s="10">
        <v>127.6</v>
      </c>
      <c r="G376" s="192">
        <f t="shared" si="41"/>
        <v>365.08500000000004</v>
      </c>
      <c r="H376" s="192">
        <f>+Roc_InfraMR[[#This Row],[Total Líneas de Explotación ]]</f>
        <v>365.08500000000004</v>
      </c>
      <c r="I376" s="192">
        <f t="shared" si="79"/>
        <v>418.10700000000003</v>
      </c>
      <c r="J376" s="10">
        <f>+Roc_InfraMR[[#This Row],[A.01.2 -  Longitud de Líneas de Explotación No Electrificadas Vía Doble o Múltiple (km)]]*2+Roc_InfraMR[[#This Row],[A.01.1 -  Longitud de Líneas de Explotación No Electrificadas Vía Simple (km)]]</f>
        <v>382.755</v>
      </c>
      <c r="K376" s="10">
        <v>0</v>
      </c>
      <c r="L376" s="10">
        <f>+Roc_InfraMR[[#This Row],[A.02.2 -  Longitud de Líneas de Explotación Electrificadas Vía Doble o Múltiple (km)]]*2</f>
        <v>255.2</v>
      </c>
      <c r="M376" s="10">
        <v>0</v>
      </c>
      <c r="N376" s="192">
        <f>+Roc_InfraMR[[#This Row],[A.03.1 -  Longitud de Vías de Explotación No Electrificadas Troncales y Ramales (vía principal) (km)]]+Roc_InfraMR[[#This Row],[A.04.1 -  Longitud de Vías de Explotación Electrificadas Troncales y Ramales (vía principal) (km)]]</f>
        <v>637.95499999999993</v>
      </c>
      <c r="O376" s="192">
        <f>+Roc_InfraMR[[#This Row],[Total Vías (excluido Auxiliares)]]</f>
        <v>637.95499999999993</v>
      </c>
      <c r="P376" s="1">
        <v>50</v>
      </c>
      <c r="Q376" s="1">
        <f t="shared" si="80"/>
        <v>27</v>
      </c>
      <c r="R376" s="1">
        <v>13</v>
      </c>
      <c r="S376" s="317">
        <f t="shared" ref="S376" si="118">SUM(P376:R376)</f>
        <v>90</v>
      </c>
      <c r="T376" s="317">
        <v>89</v>
      </c>
      <c r="U376" s="1">
        <v>36</v>
      </c>
      <c r="V376" s="1">
        <v>88</v>
      </c>
      <c r="W376" s="1">
        <f t="shared" si="82"/>
        <v>28</v>
      </c>
      <c r="X376" s="1">
        <v>29</v>
      </c>
      <c r="Y376" s="1">
        <v>6</v>
      </c>
      <c r="Z376" s="196">
        <f t="shared" ref="Z376" si="119">SUM(U376:Y376)</f>
        <v>187</v>
      </c>
      <c r="AA376" s="1">
        <v>84</v>
      </c>
      <c r="AB376" s="1">
        <v>28</v>
      </c>
      <c r="AC376" s="1">
        <v>173</v>
      </c>
      <c r="AD376" s="196">
        <f t="shared" ref="AD376" si="120">SUM(AA376:AC376)</f>
        <v>285</v>
      </c>
      <c r="AE376" s="1">
        <v>22</v>
      </c>
      <c r="AF376" s="1">
        <v>33</v>
      </c>
      <c r="AG376" s="1">
        <v>147</v>
      </c>
      <c r="AH376" s="196">
        <f t="shared" ref="AH376" si="121">SUM(AE376:AG376)</f>
        <v>202</v>
      </c>
      <c r="AI376" s="10">
        <v>73.900999999999996</v>
      </c>
      <c r="AJ376" s="10">
        <v>17.989000000000001</v>
      </c>
      <c r="AK376" s="10">
        <v>145.79599999999999</v>
      </c>
      <c r="AL376" s="222">
        <f t="shared" ref="AL376" si="122">SUM(AI376:AK376)</f>
        <v>237.68599999999998</v>
      </c>
      <c r="AM376" s="1">
        <v>3</v>
      </c>
      <c r="AN376" s="1">
        <v>0</v>
      </c>
      <c r="AO376" s="1">
        <v>29</v>
      </c>
      <c r="AP376" s="200">
        <f t="shared" ref="AP376" si="123">SUM(AM376:AO376)</f>
        <v>32</v>
      </c>
      <c r="AQ376" s="1">
        <v>222</v>
      </c>
      <c r="AR376" s="1">
        <v>112</v>
      </c>
      <c r="AS376" s="1">
        <v>59</v>
      </c>
      <c r="AT376" s="319">
        <f>+Roc_InfraMR[[#This Row],[B.02.3 - Parque de Coches Eléctricos Motrices Tipo R]]+Roc_InfraMR[[#This Row],[B.02.2 - Parque de Coches Eléctricos Motrices Remolcados Tipo R]]+Roc_InfraMR[[#This Row],[B.02.1 - Parque de Coches Eléctricos Motrices]]</f>
        <v>393</v>
      </c>
      <c r="AU376" s="1">
        <v>3</v>
      </c>
      <c r="AV376" s="1">
        <v>0</v>
      </c>
      <c r="AW376" s="1">
        <v>11</v>
      </c>
      <c r="AX376" s="200">
        <f>+SUM(Roc_InfraMR[[#This Row],[B.03.1 - Parque de Coches Motores Motrices Remolcados]:[B.03.3 - Parque de Coches Motores Motrices Cabina]])</f>
        <v>14</v>
      </c>
      <c r="AY376" s="1">
        <v>42</v>
      </c>
      <c r="AZ376" s="1">
        <v>17</v>
      </c>
      <c r="BA376" s="1">
        <v>0</v>
      </c>
      <c r="BB376" s="1">
        <v>14</v>
      </c>
      <c r="BC376" s="319">
        <f>SUM(AY376:BB376)</f>
        <v>73</v>
      </c>
      <c r="BD376" s="356">
        <v>101</v>
      </c>
      <c r="BE376" s="1">
        <v>0</v>
      </c>
      <c r="BF376" s="1">
        <v>19</v>
      </c>
      <c r="BG376" s="235">
        <v>1676</v>
      </c>
    </row>
  </sheetData>
  <pageMargins left="0.7" right="0.7" top="0.75" bottom="0.75" header="0.3" footer="0.3"/>
  <ignoredErrors>
    <ignoredError sqref="Z1:Z365" formulaRange="1"/>
  </ignoredErrors>
  <legacyDrawing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BL97"/>
  <sheetViews>
    <sheetView showGridLines="0" topLeftCell="Z1" zoomScale="80" zoomScaleNormal="80" workbookViewId="0">
      <selection activeCell="AM5" sqref="AM5"/>
    </sheetView>
  </sheetViews>
  <sheetFormatPr baseColWidth="10" defaultColWidth="11.21875" defaultRowHeight="12.75"/>
  <cols>
    <col min="1" max="1" width="3.21875" style="1" customWidth="1"/>
    <col min="2" max="2" width="9.21875" style="1" customWidth="1"/>
    <col min="3" max="3" width="18" style="1" bestFit="1" customWidth="1"/>
    <col min="4" max="4" width="12.5546875" style="1" customWidth="1"/>
    <col min="5" max="5" width="14.21875" style="1" bestFit="1" customWidth="1"/>
    <col min="6" max="7" width="8.6640625" style="1" customWidth="1"/>
    <col min="8" max="8" width="11.21875" style="1"/>
    <col min="9" max="9" width="4.5546875" style="1" customWidth="1"/>
    <col min="10" max="10" width="6.6640625" style="1" customWidth="1"/>
    <col min="11" max="11" width="18.6640625" style="1" customWidth="1"/>
    <col min="12" max="13" width="4.5546875" style="1" customWidth="1"/>
    <col min="14" max="14" width="6.6640625" style="1" customWidth="1"/>
    <col min="15" max="15" width="18.6640625" style="1" customWidth="1"/>
    <col min="16" max="17" width="4.5546875" style="1" customWidth="1"/>
    <col min="18" max="18" width="6.6640625" style="1" customWidth="1"/>
    <col min="19" max="19" width="18.6640625" style="1" customWidth="1"/>
    <col min="20" max="21" width="4.5546875" style="1" customWidth="1"/>
    <col min="22" max="22" width="6.6640625" style="1" customWidth="1"/>
    <col min="23" max="23" width="18.6640625" style="1" customWidth="1"/>
    <col min="24" max="25" width="4.5546875" style="1" customWidth="1"/>
    <col min="26" max="26" width="6.6640625" style="1" customWidth="1"/>
    <col min="27" max="27" width="16.6640625" style="1" customWidth="1"/>
    <col min="28" max="29" width="4.5546875" style="1" customWidth="1"/>
    <col min="30" max="30" width="6.6640625" style="1" customWidth="1"/>
    <col min="31" max="31" width="18" style="1" customWidth="1"/>
    <col min="32" max="33" width="4.5546875" style="1" customWidth="1"/>
    <col min="34" max="34" width="6.6640625" style="1" customWidth="1"/>
    <col min="35" max="35" width="16.6640625" style="1" customWidth="1"/>
    <col min="36" max="37" width="4.5546875" style="1" customWidth="1"/>
    <col min="38" max="38" width="6.6640625" style="1" customWidth="1"/>
    <col min="39" max="39" width="16.6640625" style="1" customWidth="1"/>
    <col min="40" max="41" width="4.5546875" style="1" customWidth="1"/>
    <col min="42" max="42" width="6.6640625" style="1" customWidth="1"/>
    <col min="43" max="43" width="16.6640625" style="1" customWidth="1"/>
    <col min="44" max="45" width="4.5546875" style="1" customWidth="1"/>
    <col min="46" max="46" width="6.6640625" style="1" customWidth="1"/>
    <col min="47" max="47" width="16.6640625" style="1" customWidth="1"/>
    <col min="48" max="49" width="4.5546875" style="1" customWidth="1"/>
    <col min="50" max="50" width="6.6640625" style="1" customWidth="1"/>
    <col min="51" max="51" width="16.6640625" style="1" customWidth="1"/>
    <col min="52" max="53" width="4.5546875" style="1" customWidth="1"/>
    <col min="54" max="54" width="7" style="1" customWidth="1"/>
    <col min="55" max="55" width="16.5546875" style="1" customWidth="1"/>
    <col min="56" max="57" width="4.5546875" style="1" customWidth="1"/>
    <col min="58" max="58" width="7" style="1" customWidth="1"/>
    <col min="59" max="59" width="16.5546875" style="1" customWidth="1"/>
    <col min="60" max="61" width="4.5546875" style="1" customWidth="1"/>
    <col min="62" max="62" width="7" style="1" customWidth="1"/>
    <col min="63" max="63" width="16.5546875" style="1" customWidth="1"/>
    <col min="64" max="16384" width="11.21875" style="1"/>
  </cols>
  <sheetData>
    <row r="1" spans="1:64" ht="33">
      <c r="A1" s="2" t="s">
        <v>255</v>
      </c>
      <c r="I1" s="22"/>
      <c r="J1"/>
      <c r="K1"/>
      <c r="L1"/>
      <c r="M1"/>
      <c r="N1"/>
      <c r="O1"/>
      <c r="P1"/>
    </row>
    <row r="2" spans="1:64" ht="29.25">
      <c r="A2" s="3" t="s">
        <v>83</v>
      </c>
      <c r="I2" s="3" t="s">
        <v>84</v>
      </c>
      <c r="J2" s="23"/>
      <c r="K2" s="23"/>
      <c r="L2" s="23"/>
      <c r="M2" s="23"/>
      <c r="N2" s="23"/>
      <c r="O2" s="176"/>
      <c r="P2" s="176"/>
      <c r="Q2" s="24"/>
      <c r="R2" s="24"/>
      <c r="S2" s="24"/>
      <c r="T2" s="64"/>
      <c r="U2" s="24"/>
      <c r="V2" s="24"/>
      <c r="W2" s="24"/>
      <c r="X2" s="64"/>
      <c r="Y2" s="24"/>
      <c r="AF2" s="64"/>
      <c r="AG2" s="24"/>
      <c r="AH2" s="24"/>
      <c r="AI2" s="24"/>
      <c r="AJ2" s="64"/>
      <c r="AK2" s="24"/>
      <c r="AL2" s="24"/>
      <c r="AM2" s="24"/>
      <c r="AN2" s="64"/>
      <c r="AO2" s="24"/>
      <c r="AP2" s="24"/>
      <c r="AQ2" s="24"/>
      <c r="AR2" s="64"/>
      <c r="AS2" s="24"/>
      <c r="AT2" s="24"/>
      <c r="AU2" s="24"/>
      <c r="AV2" s="64"/>
      <c r="AW2" s="24"/>
      <c r="AX2" s="24"/>
      <c r="AY2" s="24"/>
    </row>
    <row r="3" spans="1:64" ht="15">
      <c r="A3" s="252"/>
      <c r="B3" s="252"/>
      <c r="C3" s="177"/>
      <c r="D3" s="178"/>
      <c r="E3" s="179"/>
      <c r="F3" s="179"/>
      <c r="G3" s="179"/>
      <c r="I3" s="24"/>
      <c r="J3" s="24"/>
      <c r="K3" s="24"/>
      <c r="L3" s="24"/>
      <c r="M3" s="24"/>
      <c r="N3" s="24"/>
      <c r="O3" s="24"/>
      <c r="P3" s="24"/>
      <c r="Q3" s="24"/>
      <c r="R3" s="24"/>
      <c r="S3" s="24"/>
      <c r="T3" s="24"/>
      <c r="U3" s="24"/>
      <c r="V3" s="24"/>
      <c r="W3" s="24"/>
      <c r="X3" s="24"/>
      <c r="Y3" s="24"/>
      <c r="AF3" s="24"/>
      <c r="AG3" s="24"/>
      <c r="AH3" s="24"/>
      <c r="AI3" s="24"/>
      <c r="AJ3" s="24"/>
      <c r="AK3" s="24"/>
      <c r="AL3" s="24"/>
      <c r="AM3" s="24"/>
      <c r="AN3" s="24"/>
      <c r="AO3" s="24"/>
      <c r="AP3" s="24"/>
      <c r="AQ3" s="24"/>
      <c r="AR3" s="24"/>
      <c r="AS3" s="24"/>
      <c r="AT3" s="24"/>
      <c r="AU3" s="24"/>
      <c r="AV3" s="24"/>
      <c r="AW3" s="24"/>
      <c r="AX3" s="24"/>
      <c r="AY3" s="24"/>
    </row>
    <row r="4" spans="1:64">
      <c r="I4" s="24"/>
      <c r="J4" s="34"/>
      <c r="K4" s="24"/>
      <c r="L4" s="64"/>
      <c r="M4" s="24"/>
      <c r="N4" s="34"/>
      <c r="O4" s="24"/>
      <c r="P4" s="24"/>
      <c r="Q4" s="24"/>
      <c r="R4" s="24"/>
      <c r="S4" s="24"/>
      <c r="T4" s="64"/>
      <c r="U4" s="24"/>
      <c r="V4" s="34"/>
      <c r="W4" s="24"/>
      <c r="X4" s="64"/>
      <c r="Y4" s="24"/>
      <c r="Z4" s="34"/>
      <c r="AA4" s="24"/>
      <c r="AB4" s="24"/>
      <c r="AC4" s="24"/>
      <c r="AD4" s="24"/>
      <c r="AE4" s="24"/>
      <c r="AF4" s="64"/>
      <c r="AG4" s="24"/>
      <c r="AH4" s="34"/>
      <c r="AI4" s="24"/>
      <c r="AJ4" s="64"/>
      <c r="AK4" s="24"/>
      <c r="AL4" s="24"/>
      <c r="AM4" s="24"/>
      <c r="AN4" s="64"/>
      <c r="AO4" s="24"/>
      <c r="AP4" s="34"/>
      <c r="AQ4" s="24"/>
      <c r="AR4" s="64"/>
      <c r="AS4" s="24"/>
      <c r="AT4" s="34"/>
      <c r="AU4" s="24"/>
      <c r="AV4" s="64"/>
      <c r="AW4" s="24"/>
      <c r="AX4" s="34"/>
      <c r="AY4" s="24"/>
    </row>
    <row r="5" spans="1:64" s="172" customFormat="1" ht="38.25">
      <c r="A5" s="71" t="s">
        <v>85</v>
      </c>
      <c r="B5" s="71" t="s">
        <v>86</v>
      </c>
      <c r="C5" s="71" t="s">
        <v>87</v>
      </c>
      <c r="D5" s="71" t="s">
        <v>88</v>
      </c>
      <c r="E5" s="71" t="s">
        <v>89</v>
      </c>
      <c r="F5" s="171" t="s">
        <v>90</v>
      </c>
      <c r="G5" s="171" t="s">
        <v>91</v>
      </c>
      <c r="I5" s="66" t="s">
        <v>85</v>
      </c>
      <c r="J5" s="66" t="s">
        <v>92</v>
      </c>
      <c r="K5" s="66" t="s">
        <v>256</v>
      </c>
      <c r="L5" s="66"/>
      <c r="M5" s="66" t="s">
        <v>85</v>
      </c>
      <c r="N5" s="66" t="s">
        <v>92</v>
      </c>
      <c r="O5" s="66" t="s">
        <v>257</v>
      </c>
      <c r="P5" s="66"/>
      <c r="Q5" s="66" t="s">
        <v>85</v>
      </c>
      <c r="R5" s="66" t="s">
        <v>92</v>
      </c>
      <c r="S5" s="66" t="s">
        <v>258</v>
      </c>
      <c r="T5" s="66"/>
      <c r="U5" s="66" t="s">
        <v>85</v>
      </c>
      <c r="V5" s="66" t="s">
        <v>92</v>
      </c>
      <c r="W5" s="66" t="s">
        <v>259</v>
      </c>
      <c r="X5" s="66"/>
      <c r="Y5" s="66" t="s">
        <v>85</v>
      </c>
      <c r="Z5" s="66" t="s">
        <v>92</v>
      </c>
      <c r="AA5" s="66" t="s">
        <v>260</v>
      </c>
      <c r="AB5" s="66"/>
      <c r="AC5" s="38" t="s">
        <v>85</v>
      </c>
      <c r="AD5" s="38" t="s">
        <v>92</v>
      </c>
      <c r="AE5" s="38" t="s">
        <v>261</v>
      </c>
      <c r="AF5" s="66"/>
      <c r="AG5" s="66" t="s">
        <v>85</v>
      </c>
      <c r="AH5" s="66" t="s">
        <v>92</v>
      </c>
      <c r="AI5" s="66" t="s">
        <v>262</v>
      </c>
      <c r="AJ5" s="66"/>
      <c r="AK5" s="66" t="s">
        <v>85</v>
      </c>
      <c r="AL5" s="66" t="s">
        <v>92</v>
      </c>
      <c r="AM5" s="66" t="s">
        <v>263</v>
      </c>
      <c r="AO5" s="66" t="s">
        <v>85</v>
      </c>
      <c r="AP5" s="66" t="s">
        <v>92</v>
      </c>
      <c r="AQ5" s="66" t="s">
        <v>264</v>
      </c>
      <c r="AS5" s="66" t="s">
        <v>85</v>
      </c>
      <c r="AT5" s="66" t="s">
        <v>92</v>
      </c>
      <c r="AU5" s="66" t="s">
        <v>265</v>
      </c>
      <c r="AW5" s="66" t="s">
        <v>85</v>
      </c>
      <c r="AX5" s="66" t="s">
        <v>92</v>
      </c>
      <c r="AY5" s="66" t="s">
        <v>266</v>
      </c>
      <c r="BA5" s="66" t="s">
        <v>85</v>
      </c>
      <c r="BB5" s="66" t="s">
        <v>92</v>
      </c>
      <c r="BC5" s="66" t="s">
        <v>712</v>
      </c>
    </row>
    <row r="6" spans="1:64">
      <c r="A6" s="1">
        <v>1</v>
      </c>
      <c r="B6" s="14">
        <v>0</v>
      </c>
      <c r="C6" s="1" t="s">
        <v>267</v>
      </c>
      <c r="D6" s="15" t="s">
        <v>87</v>
      </c>
      <c r="E6" s="15" t="s">
        <v>99</v>
      </c>
      <c r="F6" s="16">
        <v>-58.380602000000081</v>
      </c>
      <c r="G6" s="17">
        <v>-34.628307000000071</v>
      </c>
      <c r="I6" s="1">
        <v>1</v>
      </c>
      <c r="J6" s="7">
        <v>0</v>
      </c>
      <c r="K6" s="1" t="s">
        <v>268</v>
      </c>
      <c r="M6" s="1">
        <v>1</v>
      </c>
      <c r="N6" s="7">
        <v>0</v>
      </c>
      <c r="O6" s="1" t="s">
        <v>268</v>
      </c>
      <c r="Q6" s="1">
        <v>1</v>
      </c>
      <c r="R6" s="7">
        <v>0</v>
      </c>
      <c r="S6" s="1" t="s">
        <v>268</v>
      </c>
      <c r="U6" s="1">
        <v>1</v>
      </c>
      <c r="V6" s="7">
        <v>0</v>
      </c>
      <c r="W6" s="1" t="s">
        <v>268</v>
      </c>
      <c r="Y6" s="1">
        <v>1</v>
      </c>
      <c r="Z6" s="7">
        <v>0</v>
      </c>
      <c r="AA6" s="1" t="s">
        <v>268</v>
      </c>
      <c r="AC6" s="40">
        <v>1</v>
      </c>
      <c r="AD6" s="41">
        <v>33.529000000000003</v>
      </c>
      <c r="AE6" s="40" t="s">
        <v>269</v>
      </c>
      <c r="AG6" s="1">
        <v>1</v>
      </c>
      <c r="AH6" s="7">
        <v>16.802</v>
      </c>
      <c r="AI6" s="1" t="s">
        <v>270</v>
      </c>
      <c r="AK6" s="1">
        <v>1</v>
      </c>
      <c r="AL6" s="7">
        <v>32.436</v>
      </c>
      <c r="AM6" s="1" t="s">
        <v>271</v>
      </c>
      <c r="AO6" s="1">
        <v>1</v>
      </c>
      <c r="AP6" s="7">
        <v>64.123000000000005</v>
      </c>
      <c r="AQ6" s="1" t="s">
        <v>272</v>
      </c>
      <c r="AS6" s="1">
        <v>1</v>
      </c>
      <c r="AT6" s="7">
        <v>64.123000000000005</v>
      </c>
      <c r="AU6" s="1" t="s">
        <v>272</v>
      </c>
      <c r="AW6" s="1">
        <v>1</v>
      </c>
      <c r="AX6" s="7">
        <v>39.484999999999999</v>
      </c>
      <c r="AY6" s="1" t="s">
        <v>273</v>
      </c>
      <c r="BA6" s="1">
        <v>1</v>
      </c>
      <c r="BB6" s="7">
        <v>0</v>
      </c>
      <c r="BC6" s="1" t="s">
        <v>349</v>
      </c>
    </row>
    <row r="7" spans="1:64">
      <c r="A7" s="1">
        <v>2</v>
      </c>
      <c r="B7" s="14">
        <v>2.84</v>
      </c>
      <c r="C7" s="1" t="s">
        <v>274</v>
      </c>
      <c r="D7" s="15" t="s">
        <v>87</v>
      </c>
      <c r="E7" s="15" t="s">
        <v>99</v>
      </c>
      <c r="F7" s="16">
        <v>-58.37891099999981</v>
      </c>
      <c r="G7" s="17">
        <v>-34.653320000000079</v>
      </c>
      <c r="I7" s="1">
        <v>2</v>
      </c>
      <c r="J7" s="7">
        <v>2.84</v>
      </c>
      <c r="K7" s="1" t="s">
        <v>274</v>
      </c>
      <c r="M7" s="1">
        <v>2</v>
      </c>
      <c r="N7" s="7">
        <v>2.84</v>
      </c>
      <c r="O7" s="1" t="s">
        <v>274</v>
      </c>
      <c r="Q7" s="1">
        <v>2</v>
      </c>
      <c r="R7" s="7">
        <v>3.597</v>
      </c>
      <c r="S7" s="1" t="s">
        <v>275</v>
      </c>
      <c r="U7" s="1">
        <v>2</v>
      </c>
      <c r="V7" s="7">
        <v>2.84</v>
      </c>
      <c r="W7" s="1" t="s">
        <v>274</v>
      </c>
      <c r="Y7" s="1">
        <v>2</v>
      </c>
      <c r="Z7" s="7">
        <v>3.597</v>
      </c>
      <c r="AA7" s="1" t="s">
        <v>275</v>
      </c>
      <c r="AC7" s="40">
        <v>2</v>
      </c>
      <c r="AD7" s="41">
        <v>35.299999999999997</v>
      </c>
      <c r="AE7" s="40" t="s">
        <v>276</v>
      </c>
      <c r="AG7" s="1">
        <v>2</v>
      </c>
      <c r="AH7" s="7">
        <v>18.661000000000001</v>
      </c>
      <c r="AI7" s="1" t="s">
        <v>277</v>
      </c>
      <c r="AK7" s="1">
        <v>2</v>
      </c>
      <c r="AL7" s="7">
        <v>34.976999999999997</v>
      </c>
      <c r="AM7" s="1" t="s">
        <v>278</v>
      </c>
      <c r="AO7" s="1">
        <v>2</v>
      </c>
      <c r="AP7" s="7">
        <v>76.599999999999994</v>
      </c>
      <c r="AQ7" s="1" t="s">
        <v>279</v>
      </c>
      <c r="AS7" s="1">
        <v>2</v>
      </c>
      <c r="AT7" s="7">
        <v>79</v>
      </c>
      <c r="AU7" s="1" t="s">
        <v>280</v>
      </c>
      <c r="AW7" s="1">
        <v>2</v>
      </c>
      <c r="AX7" s="7">
        <v>52.3</v>
      </c>
      <c r="AY7" s="1" t="s">
        <v>281</v>
      </c>
      <c r="BA7" s="1">
        <v>2</v>
      </c>
      <c r="BB7" s="7">
        <v>0.63600000000000001</v>
      </c>
      <c r="BC7" s="1" t="s">
        <v>713</v>
      </c>
    </row>
    <row r="8" spans="1:64">
      <c r="A8" s="1">
        <v>3</v>
      </c>
      <c r="B8" s="14">
        <v>3.597</v>
      </c>
      <c r="C8" s="1" t="s">
        <v>282</v>
      </c>
      <c r="D8" s="15" t="s">
        <v>87</v>
      </c>
      <c r="E8" s="15" t="s">
        <v>283</v>
      </c>
      <c r="F8" s="16">
        <v>-58.376300999999827</v>
      </c>
      <c r="G8" s="17">
        <v>-34.662187000000351</v>
      </c>
      <c r="I8" s="1">
        <v>3</v>
      </c>
      <c r="J8" s="7">
        <v>3.597</v>
      </c>
      <c r="K8" s="1" t="s">
        <v>275</v>
      </c>
      <c r="M8" s="1">
        <v>3</v>
      </c>
      <c r="N8" s="7">
        <v>3.597</v>
      </c>
      <c r="O8" s="1" t="s">
        <v>275</v>
      </c>
      <c r="Q8" s="1">
        <v>3</v>
      </c>
      <c r="R8" s="7">
        <v>8</v>
      </c>
      <c r="S8" s="1" t="s">
        <v>284</v>
      </c>
      <c r="U8" s="1">
        <v>3</v>
      </c>
      <c r="V8" s="7">
        <v>3.597</v>
      </c>
      <c r="W8" s="1" t="s">
        <v>275</v>
      </c>
      <c r="Y8" s="1">
        <v>3</v>
      </c>
      <c r="Z8" s="7">
        <v>8</v>
      </c>
      <c r="AA8" s="1" t="s">
        <v>284</v>
      </c>
      <c r="AC8" s="40">
        <v>3</v>
      </c>
      <c r="AD8" s="41">
        <v>37.921999999999997</v>
      </c>
      <c r="AE8" s="40" t="s">
        <v>285</v>
      </c>
      <c r="AG8" s="1">
        <v>3</v>
      </c>
      <c r="AH8" s="7">
        <v>21.6</v>
      </c>
      <c r="AI8" s="1" t="s">
        <v>286</v>
      </c>
      <c r="AK8" s="1">
        <v>3</v>
      </c>
      <c r="AL8" s="7">
        <v>38.012</v>
      </c>
      <c r="AM8" s="1" t="s">
        <v>287</v>
      </c>
      <c r="AO8" s="1">
        <v>3</v>
      </c>
      <c r="AP8" s="7">
        <v>89.6</v>
      </c>
      <c r="AQ8" s="1" t="s">
        <v>288</v>
      </c>
      <c r="AS8" s="1">
        <v>3</v>
      </c>
      <c r="AT8" s="7">
        <v>98</v>
      </c>
      <c r="AU8" s="1" t="s">
        <v>209</v>
      </c>
      <c r="AW8" s="1">
        <v>3</v>
      </c>
      <c r="AX8" s="7">
        <v>64.3</v>
      </c>
      <c r="AY8" s="1" t="s">
        <v>289</v>
      </c>
      <c r="BA8" s="1">
        <v>3</v>
      </c>
      <c r="BB8" s="7">
        <v>1.39</v>
      </c>
      <c r="BC8" s="1" t="s">
        <v>714</v>
      </c>
    </row>
    <row r="9" spans="1:64">
      <c r="A9" s="1">
        <v>4</v>
      </c>
      <c r="B9" s="14">
        <v>8</v>
      </c>
      <c r="C9" s="1" t="s">
        <v>284</v>
      </c>
      <c r="D9" s="15" t="s">
        <v>87</v>
      </c>
      <c r="E9" s="15" t="s">
        <v>283</v>
      </c>
      <c r="F9" s="16">
        <v>-58.34583900000063</v>
      </c>
      <c r="G9" s="17">
        <v>-34.678792999999487</v>
      </c>
      <c r="I9" s="1">
        <v>4</v>
      </c>
      <c r="J9" s="7">
        <v>6.4820000000000002</v>
      </c>
      <c r="K9" s="1" t="s">
        <v>290</v>
      </c>
      <c r="M9" s="1">
        <v>4</v>
      </c>
      <c r="N9" s="7">
        <v>6.4820000000000002</v>
      </c>
      <c r="O9" s="1" t="s">
        <v>290</v>
      </c>
      <c r="Q9" s="1">
        <v>4</v>
      </c>
      <c r="R9" s="7">
        <v>10.186999999999999</v>
      </c>
      <c r="S9" s="1" t="s">
        <v>291</v>
      </c>
      <c r="U9" s="1">
        <v>4</v>
      </c>
      <c r="V9" s="7">
        <v>6.4820000000000002</v>
      </c>
      <c r="W9" s="1" t="s">
        <v>290</v>
      </c>
      <c r="Y9" s="1">
        <v>4</v>
      </c>
      <c r="Z9" s="7">
        <v>10.186999999999999</v>
      </c>
      <c r="AA9" s="1" t="s">
        <v>291</v>
      </c>
      <c r="AG9" s="1">
        <v>4</v>
      </c>
      <c r="AH9" s="7">
        <v>22.757999999999999</v>
      </c>
      <c r="AI9" s="1" t="s">
        <v>292</v>
      </c>
      <c r="AK9" s="1">
        <v>4</v>
      </c>
      <c r="AL9" s="7">
        <v>41.41</v>
      </c>
      <c r="AM9" s="1" t="s">
        <v>293</v>
      </c>
      <c r="AO9" s="1">
        <v>4</v>
      </c>
      <c r="AP9" s="7">
        <v>106.9</v>
      </c>
      <c r="AQ9" s="1" t="s">
        <v>294</v>
      </c>
      <c r="AS9" s="1">
        <v>4</v>
      </c>
      <c r="AT9" s="7">
        <v>101.7</v>
      </c>
      <c r="AU9" s="1" t="s">
        <v>212</v>
      </c>
      <c r="AW9" s="1">
        <v>4</v>
      </c>
      <c r="AX9" s="7">
        <v>77.3</v>
      </c>
      <c r="AY9" s="1" t="s">
        <v>295</v>
      </c>
      <c r="BA9" s="1">
        <v>4</v>
      </c>
      <c r="BB9" s="7">
        <v>2.33</v>
      </c>
      <c r="BC9" s="1" t="s">
        <v>715</v>
      </c>
    </row>
    <row r="10" spans="1:64">
      <c r="A10" s="1">
        <v>5</v>
      </c>
      <c r="B10" s="14">
        <v>10.186999999999999</v>
      </c>
      <c r="C10" s="1" t="s">
        <v>291</v>
      </c>
      <c r="D10" s="15" t="s">
        <v>87</v>
      </c>
      <c r="E10" s="15" t="s">
        <v>283</v>
      </c>
      <c r="F10" s="16">
        <v>-58.325045000000003</v>
      </c>
      <c r="G10" s="17">
        <v>-34.691495000000003</v>
      </c>
      <c r="I10" s="1">
        <v>5</v>
      </c>
      <c r="J10" s="7">
        <v>9.0299999999999994</v>
      </c>
      <c r="K10" s="1" t="s">
        <v>296</v>
      </c>
      <c r="M10" s="1">
        <v>5</v>
      </c>
      <c r="N10" s="7">
        <v>9.0299999999999994</v>
      </c>
      <c r="O10" s="1" t="s">
        <v>296</v>
      </c>
      <c r="Q10" s="1">
        <v>5</v>
      </c>
      <c r="R10" s="7">
        <v>11.6</v>
      </c>
      <c r="S10" s="1" t="s">
        <v>297</v>
      </c>
      <c r="U10" s="1">
        <v>5</v>
      </c>
      <c r="V10" s="7">
        <v>9.0299999999999994</v>
      </c>
      <c r="W10" s="1" t="s">
        <v>296</v>
      </c>
      <c r="Y10" s="1">
        <v>5</v>
      </c>
      <c r="Z10" s="7">
        <v>11.6</v>
      </c>
      <c r="AA10" s="1" t="s">
        <v>297</v>
      </c>
      <c r="AC10" s="38" t="s">
        <v>149</v>
      </c>
      <c r="AD10" s="70">
        <f>+AD8-AD6</f>
        <v>4.3929999999999936</v>
      </c>
      <c r="AE10" s="38"/>
      <c r="AG10" s="1">
        <v>5</v>
      </c>
      <c r="AH10" s="7">
        <v>26.390999999999998</v>
      </c>
      <c r="AI10" s="1" t="s">
        <v>298</v>
      </c>
      <c r="AK10" s="1">
        <v>5</v>
      </c>
      <c r="AL10" s="7">
        <v>45.21</v>
      </c>
      <c r="AM10" s="1" t="s">
        <v>299</v>
      </c>
      <c r="AW10" s="1">
        <v>5</v>
      </c>
      <c r="AX10" s="7">
        <v>87.5</v>
      </c>
      <c r="AY10" s="1" t="s">
        <v>300</v>
      </c>
      <c r="BA10" s="1">
        <v>5</v>
      </c>
      <c r="BB10" s="7">
        <v>2.79</v>
      </c>
      <c r="BC10" s="1" t="s">
        <v>716</v>
      </c>
    </row>
    <row r="11" spans="1:64">
      <c r="A11" s="1">
        <v>6</v>
      </c>
      <c r="B11" s="14">
        <v>11.6</v>
      </c>
      <c r="C11" s="1" t="s">
        <v>297</v>
      </c>
      <c r="D11" s="15" t="s">
        <v>87</v>
      </c>
      <c r="E11" s="15" t="s">
        <v>283</v>
      </c>
      <c r="F11" s="16">
        <v>-58.311813000000015</v>
      </c>
      <c r="G11" s="17">
        <v>-34.69745799999999</v>
      </c>
      <c r="I11" s="1">
        <v>6</v>
      </c>
      <c r="J11" s="7">
        <v>11.212</v>
      </c>
      <c r="K11" s="1" t="s">
        <v>301</v>
      </c>
      <c r="M11" s="1">
        <v>6</v>
      </c>
      <c r="N11" s="7">
        <v>11.212</v>
      </c>
      <c r="O11" s="1" t="s">
        <v>301</v>
      </c>
      <c r="Q11" s="1">
        <v>6</v>
      </c>
      <c r="R11" s="7">
        <v>15.206</v>
      </c>
      <c r="S11" s="1" t="s">
        <v>302</v>
      </c>
      <c r="U11" s="1">
        <v>6</v>
      </c>
      <c r="V11" s="7">
        <v>11.212</v>
      </c>
      <c r="W11" s="1" t="s">
        <v>301</v>
      </c>
      <c r="Y11" s="1">
        <v>6</v>
      </c>
      <c r="Z11" s="7">
        <v>15.206</v>
      </c>
      <c r="AA11" s="1" t="s">
        <v>302</v>
      </c>
      <c r="AG11" s="1">
        <v>6</v>
      </c>
      <c r="AH11" s="7">
        <v>27.847999999999999</v>
      </c>
      <c r="AI11" s="1" t="s">
        <v>303</v>
      </c>
      <c r="AK11" s="1">
        <v>6</v>
      </c>
      <c r="AL11" s="7">
        <v>49.048999999999999</v>
      </c>
      <c r="AM11" s="1" t="s">
        <v>304</v>
      </c>
      <c r="AO11" s="38" t="s">
        <v>149</v>
      </c>
      <c r="AP11" s="253">
        <f>+AP9-AP6</f>
        <v>42.777000000000001</v>
      </c>
      <c r="AQ11" s="38"/>
      <c r="AS11" s="38" t="s">
        <v>149</v>
      </c>
      <c r="AT11" s="253">
        <f>+AT9-AT6</f>
        <v>37.576999999999998</v>
      </c>
      <c r="AU11" s="38"/>
      <c r="AW11" s="1">
        <v>6</v>
      </c>
      <c r="AX11" s="7">
        <v>98.6</v>
      </c>
      <c r="AY11" s="1" t="s">
        <v>305</v>
      </c>
      <c r="BA11" s="1">
        <v>6</v>
      </c>
      <c r="BB11" s="7">
        <v>3.85</v>
      </c>
      <c r="BC11" s="1" t="s">
        <v>717</v>
      </c>
    </row>
    <row r="12" spans="1:64">
      <c r="A12" s="1">
        <v>7</v>
      </c>
      <c r="B12" s="14">
        <v>15.206</v>
      </c>
      <c r="C12" s="1" t="s">
        <v>302</v>
      </c>
      <c r="D12" s="15" t="s">
        <v>87</v>
      </c>
      <c r="E12" s="15" t="s">
        <v>306</v>
      </c>
      <c r="F12" s="16">
        <v>-58.295861999999701</v>
      </c>
      <c r="G12" s="17">
        <v>-34.703434999999729</v>
      </c>
      <c r="I12" s="1">
        <v>7</v>
      </c>
      <c r="J12" s="7">
        <v>13.003</v>
      </c>
      <c r="K12" s="1" t="s">
        <v>307</v>
      </c>
      <c r="M12" s="1">
        <v>7</v>
      </c>
      <c r="N12" s="7">
        <v>13.003</v>
      </c>
      <c r="O12" s="1" t="s">
        <v>307</v>
      </c>
      <c r="Q12" s="1">
        <v>7</v>
      </c>
      <c r="R12" s="7">
        <v>14.78</v>
      </c>
      <c r="S12" s="1" t="s">
        <v>308</v>
      </c>
      <c r="U12" s="1">
        <v>7</v>
      </c>
      <c r="V12" s="7">
        <v>13.003</v>
      </c>
      <c r="W12" s="1" t="s">
        <v>307</v>
      </c>
      <c r="Y12" s="1">
        <v>7</v>
      </c>
      <c r="Z12" s="7">
        <v>14.78</v>
      </c>
      <c r="AA12" s="1" t="s">
        <v>308</v>
      </c>
      <c r="AG12" s="1">
        <v>7</v>
      </c>
      <c r="AH12" s="7">
        <v>28.5</v>
      </c>
      <c r="AI12" s="1" t="s">
        <v>309</v>
      </c>
      <c r="AK12" s="1">
        <v>7</v>
      </c>
      <c r="AL12" s="7">
        <v>52.073999999999998</v>
      </c>
      <c r="AM12" s="1" t="s">
        <v>310</v>
      </c>
      <c r="AW12" s="1">
        <v>7</v>
      </c>
      <c r="AX12" s="7">
        <v>116.8</v>
      </c>
      <c r="AY12" s="1" t="s">
        <v>311</v>
      </c>
      <c r="BA12" s="1">
        <v>7</v>
      </c>
      <c r="BB12" s="7">
        <v>4.5609999999999999</v>
      </c>
      <c r="BC12" s="1" t="s">
        <v>718</v>
      </c>
      <c r="BL12" s="1">
        <v>113.3</v>
      </c>
    </row>
    <row r="13" spans="1:64" ht="12.95" customHeight="1">
      <c r="A13" s="1">
        <v>8</v>
      </c>
      <c r="B13" s="14">
        <v>14.78</v>
      </c>
      <c r="C13" s="1" t="s">
        <v>308</v>
      </c>
      <c r="D13" s="15" t="s">
        <v>87</v>
      </c>
      <c r="E13" s="15" t="s">
        <v>306</v>
      </c>
      <c r="F13" s="16">
        <v>-58.280128999999562</v>
      </c>
      <c r="G13" s="17">
        <v>-34.709470999999787</v>
      </c>
      <c r="I13" s="1">
        <v>8</v>
      </c>
      <c r="J13" s="7">
        <v>15.988</v>
      </c>
      <c r="K13" s="1" t="s">
        <v>312</v>
      </c>
      <c r="M13" s="1">
        <v>8</v>
      </c>
      <c r="N13" s="7">
        <v>15.988</v>
      </c>
      <c r="O13" s="1" t="s">
        <v>312</v>
      </c>
      <c r="Q13" s="1">
        <v>8</v>
      </c>
      <c r="R13" s="7">
        <v>17.5</v>
      </c>
      <c r="S13" s="1" t="s">
        <v>306</v>
      </c>
      <c r="U13" s="1">
        <v>8</v>
      </c>
      <c r="V13" s="7">
        <v>15.988</v>
      </c>
      <c r="W13" s="1" t="s">
        <v>312</v>
      </c>
      <c r="Y13" s="1">
        <v>8</v>
      </c>
      <c r="Z13" s="7">
        <v>17.5</v>
      </c>
      <c r="AA13" s="1" t="s">
        <v>306</v>
      </c>
      <c r="AG13" s="1">
        <v>8</v>
      </c>
      <c r="AH13" s="7">
        <v>34.517000000000003</v>
      </c>
      <c r="AI13" s="1" t="s">
        <v>313</v>
      </c>
      <c r="AK13" s="1">
        <v>8</v>
      </c>
      <c r="AL13" s="7">
        <v>53.8</v>
      </c>
      <c r="AM13" s="1" t="s">
        <v>314</v>
      </c>
      <c r="AO13" s="256" t="s">
        <v>315</v>
      </c>
      <c r="AP13" s="256"/>
      <c r="AQ13" s="256"/>
      <c r="AR13" s="254"/>
      <c r="AS13" s="256" t="s">
        <v>316</v>
      </c>
      <c r="AT13" s="254"/>
      <c r="AU13" s="254"/>
      <c r="BA13" s="1">
        <v>8</v>
      </c>
      <c r="BB13" s="7">
        <v>5.4750000000000014</v>
      </c>
      <c r="BC13" s="1" t="s">
        <v>720</v>
      </c>
    </row>
    <row r="14" spans="1:64">
      <c r="A14" s="1">
        <v>9</v>
      </c>
      <c r="B14" s="14">
        <v>17.5</v>
      </c>
      <c r="C14" s="1" t="s">
        <v>306</v>
      </c>
      <c r="D14" s="15" t="s">
        <v>87</v>
      </c>
      <c r="E14" s="15" t="s">
        <v>306</v>
      </c>
      <c r="F14" s="16">
        <v>-58.259417000000454</v>
      </c>
      <c r="G14" s="17">
        <v>-34.72593000000024</v>
      </c>
      <c r="I14" s="1">
        <v>9</v>
      </c>
      <c r="J14" s="7">
        <v>16.802</v>
      </c>
      <c r="K14" s="1" t="s">
        <v>270</v>
      </c>
      <c r="M14" s="1">
        <v>9</v>
      </c>
      <c r="N14" s="7">
        <v>16.802</v>
      </c>
      <c r="O14" s="1" t="s">
        <v>270</v>
      </c>
      <c r="Q14" s="1">
        <v>9</v>
      </c>
      <c r="R14" s="7">
        <v>21.5</v>
      </c>
      <c r="S14" s="1" t="s">
        <v>317</v>
      </c>
      <c r="U14" s="1">
        <v>9</v>
      </c>
      <c r="V14" s="7">
        <v>16.802</v>
      </c>
      <c r="W14" s="1" t="s">
        <v>270</v>
      </c>
      <c r="Y14" s="1">
        <v>9</v>
      </c>
      <c r="Z14" s="7">
        <v>21.5</v>
      </c>
      <c r="AA14" s="1" t="s">
        <v>317</v>
      </c>
      <c r="AG14" s="1">
        <v>9</v>
      </c>
      <c r="AH14" s="7">
        <v>37.793999999999997</v>
      </c>
      <c r="AI14" s="1" t="s">
        <v>318</v>
      </c>
      <c r="AK14" s="1">
        <v>9</v>
      </c>
      <c r="AL14" s="7">
        <v>58.8</v>
      </c>
      <c r="AM14" s="1" t="s">
        <v>319</v>
      </c>
      <c r="AO14" s="256"/>
      <c r="AP14" s="256"/>
      <c r="AQ14" s="256"/>
      <c r="AR14" s="254"/>
      <c r="AS14" s="256" t="s">
        <v>320</v>
      </c>
      <c r="AT14" s="254"/>
      <c r="AU14" s="254"/>
      <c r="AW14" s="38" t="s">
        <v>149</v>
      </c>
      <c r="AX14" s="253">
        <f>+AX12-AX6</f>
        <v>77.314999999999998</v>
      </c>
      <c r="AY14" s="38"/>
      <c r="BA14" s="1">
        <v>9</v>
      </c>
      <c r="BB14" s="7">
        <v>6.1460000000000008</v>
      </c>
      <c r="BC14" s="1" t="s">
        <v>721</v>
      </c>
    </row>
    <row r="15" spans="1:64">
      <c r="A15" s="1">
        <v>10</v>
      </c>
      <c r="B15" s="14">
        <v>21.5</v>
      </c>
      <c r="C15" s="1" t="s">
        <v>317</v>
      </c>
      <c r="D15" s="15" t="s">
        <v>87</v>
      </c>
      <c r="E15" s="15" t="s">
        <v>306</v>
      </c>
      <c r="F15" s="16">
        <v>-58.231474000000148</v>
      </c>
      <c r="G15" s="17">
        <v>-34.753117000000174</v>
      </c>
      <c r="I15" s="1">
        <v>10</v>
      </c>
      <c r="J15" s="7">
        <v>19.117000000000001</v>
      </c>
      <c r="K15" s="1" t="s">
        <v>321</v>
      </c>
      <c r="M15" s="1">
        <v>10</v>
      </c>
      <c r="N15" s="7">
        <v>19.448</v>
      </c>
      <c r="O15" s="1" t="s">
        <v>322</v>
      </c>
      <c r="Q15" s="1">
        <v>10</v>
      </c>
      <c r="R15" s="7">
        <v>24</v>
      </c>
      <c r="S15" s="1" t="s">
        <v>323</v>
      </c>
      <c r="U15" s="1">
        <v>10</v>
      </c>
      <c r="V15" s="7">
        <v>19.28</v>
      </c>
      <c r="W15" s="1" t="s">
        <v>324</v>
      </c>
      <c r="Y15" s="1">
        <v>10</v>
      </c>
      <c r="Z15" s="7">
        <v>24</v>
      </c>
      <c r="AA15" s="1" t="s">
        <v>323</v>
      </c>
      <c r="AD15" s="7">
        <f>+V21-V17</f>
        <v>10.179000000000002</v>
      </c>
      <c r="AG15" s="1">
        <v>10</v>
      </c>
      <c r="AH15" s="7">
        <v>40.238</v>
      </c>
      <c r="AI15" s="1" t="s">
        <v>325</v>
      </c>
      <c r="AK15" s="1">
        <v>9</v>
      </c>
      <c r="AL15" s="7">
        <v>59.6</v>
      </c>
      <c r="AM15" s="1" t="s">
        <v>738</v>
      </c>
      <c r="BA15" s="1">
        <v>10</v>
      </c>
      <c r="BB15" s="7">
        <v>6.8249999999999957</v>
      </c>
      <c r="BC15" s="1" t="s">
        <v>722</v>
      </c>
    </row>
    <row r="16" spans="1:64">
      <c r="A16" s="1">
        <v>11</v>
      </c>
      <c r="B16" s="14">
        <v>24</v>
      </c>
      <c r="C16" s="1" t="s">
        <v>323</v>
      </c>
      <c r="D16" s="15" t="s">
        <v>87</v>
      </c>
      <c r="E16" s="15" t="s">
        <v>323</v>
      </c>
      <c r="F16" s="16">
        <v>-58.20683199999997</v>
      </c>
      <c r="G16" s="17">
        <v>-34.764818999999996</v>
      </c>
      <c r="I16" s="1">
        <v>11</v>
      </c>
      <c r="J16" s="7">
        <v>22.044</v>
      </c>
      <c r="K16" s="1" t="s">
        <v>326</v>
      </c>
      <c r="M16" s="1">
        <v>11</v>
      </c>
      <c r="N16" s="7">
        <v>21.667000000000002</v>
      </c>
      <c r="O16" s="1" t="s">
        <v>327</v>
      </c>
      <c r="Q16" s="1">
        <v>11</v>
      </c>
      <c r="R16" s="7">
        <v>28</v>
      </c>
      <c r="S16" s="1" t="s">
        <v>328</v>
      </c>
      <c r="U16" s="1">
        <v>11</v>
      </c>
      <c r="V16" s="7">
        <v>21.361999999999998</v>
      </c>
      <c r="W16" s="1" t="s">
        <v>329</v>
      </c>
      <c r="Y16" s="1">
        <v>11</v>
      </c>
      <c r="Z16" s="7">
        <v>25.582000000000001</v>
      </c>
      <c r="AA16" s="1" t="s">
        <v>330</v>
      </c>
      <c r="AD16" s="7">
        <f>+AD15+AD10</f>
        <v>14.571999999999996</v>
      </c>
      <c r="AG16" s="1">
        <v>11</v>
      </c>
      <c r="AH16" s="7">
        <v>43</v>
      </c>
      <c r="AI16" s="1" t="s">
        <v>201</v>
      </c>
      <c r="AK16" s="1">
        <v>10</v>
      </c>
      <c r="AL16" s="7">
        <v>64.123000000000005</v>
      </c>
      <c r="AM16" s="1" t="s">
        <v>272</v>
      </c>
      <c r="AW16" s="256" t="s">
        <v>331</v>
      </c>
      <c r="BA16" s="1">
        <v>11</v>
      </c>
      <c r="BB16" s="7">
        <v>8</v>
      </c>
      <c r="BC16" s="1" t="s">
        <v>725</v>
      </c>
      <c r="BF16" s="7"/>
      <c r="BG16" s="7">
        <f>+Tabla2323456[[#This Row],[Progre-siva]]-BB12</f>
        <v>3.4390000000000001</v>
      </c>
    </row>
    <row r="17" spans="1:55">
      <c r="A17" s="1">
        <v>12</v>
      </c>
      <c r="B17" s="14">
        <v>28</v>
      </c>
      <c r="C17" s="1" t="s">
        <v>328</v>
      </c>
      <c r="D17" s="15" t="s">
        <v>87</v>
      </c>
      <c r="E17" s="15" t="s">
        <v>323</v>
      </c>
      <c r="F17" s="16">
        <v>-58.168971999999663</v>
      </c>
      <c r="G17" s="17">
        <v>-34.783120000000046</v>
      </c>
      <c r="I17" s="1">
        <v>12</v>
      </c>
      <c r="J17" s="7">
        <v>25.93</v>
      </c>
      <c r="K17" s="1" t="s">
        <v>332</v>
      </c>
      <c r="M17" s="1">
        <v>12</v>
      </c>
      <c r="N17" s="7">
        <v>23.54</v>
      </c>
      <c r="O17" s="1" t="s">
        <v>333</v>
      </c>
      <c r="Q17" s="1">
        <v>12</v>
      </c>
      <c r="R17" s="7">
        <v>29.7</v>
      </c>
      <c r="S17" s="1" t="s">
        <v>334</v>
      </c>
      <c r="U17" s="1">
        <v>12</v>
      </c>
      <c r="V17" s="7">
        <v>23.35</v>
      </c>
      <c r="W17" s="1" t="s">
        <v>335</v>
      </c>
      <c r="Y17" s="1">
        <v>12</v>
      </c>
      <c r="Z17" s="7">
        <v>27.448</v>
      </c>
      <c r="AA17" s="1" t="s">
        <v>336</v>
      </c>
      <c r="AW17" s="256"/>
    </row>
    <row r="18" spans="1:55">
      <c r="A18" s="1">
        <v>13</v>
      </c>
      <c r="B18" s="14">
        <v>29.7</v>
      </c>
      <c r="C18" s="1" t="s">
        <v>334</v>
      </c>
      <c r="D18" s="15" t="s">
        <v>87</v>
      </c>
      <c r="E18" s="15" t="s">
        <v>323</v>
      </c>
      <c r="F18" s="16">
        <v>-58.153675000000561</v>
      </c>
      <c r="G18" s="17">
        <v>-34.791923999999916</v>
      </c>
      <c r="I18" s="1">
        <v>13</v>
      </c>
      <c r="J18" s="7">
        <v>29.181999999999999</v>
      </c>
      <c r="K18" s="1" t="s">
        <v>337</v>
      </c>
      <c r="M18" s="1">
        <v>13</v>
      </c>
      <c r="N18" s="7">
        <v>25.841999999999999</v>
      </c>
      <c r="O18" s="1" t="s">
        <v>338</v>
      </c>
      <c r="Q18" s="1">
        <v>13</v>
      </c>
      <c r="R18" s="7">
        <v>37.200000000000003</v>
      </c>
      <c r="S18" s="1" t="s">
        <v>339</v>
      </c>
      <c r="U18" s="33" t="s">
        <v>340</v>
      </c>
      <c r="V18" s="7">
        <v>26.7</v>
      </c>
      <c r="W18" s="1" t="s">
        <v>341</v>
      </c>
      <c r="Y18" s="1">
        <v>13</v>
      </c>
      <c r="Z18" s="7">
        <v>29.585000000000001</v>
      </c>
      <c r="AA18" s="1" t="s">
        <v>342</v>
      </c>
      <c r="AG18" s="38" t="s">
        <v>149</v>
      </c>
      <c r="AH18" s="70">
        <f>+AH16-AH6</f>
        <v>26.198</v>
      </c>
      <c r="AI18" s="38"/>
      <c r="AK18" s="38" t="s">
        <v>149</v>
      </c>
      <c r="AL18" s="253">
        <f>+AL16-AL6</f>
        <v>31.687000000000005</v>
      </c>
      <c r="AM18" s="38"/>
      <c r="BA18" s="38" t="s">
        <v>149</v>
      </c>
      <c r="BB18" s="70">
        <f>+BB16</f>
        <v>8</v>
      </c>
      <c r="BC18" s="38"/>
    </row>
    <row r="19" spans="1:55">
      <c r="A19" s="1">
        <v>14</v>
      </c>
      <c r="B19" s="14">
        <v>37.200000000000003</v>
      </c>
      <c r="C19" s="1" t="s">
        <v>339</v>
      </c>
      <c r="D19" s="15" t="s">
        <v>87</v>
      </c>
      <c r="E19" s="15" t="s">
        <v>323</v>
      </c>
      <c r="F19" s="16">
        <v>-58.0946</v>
      </c>
      <c r="G19" s="17">
        <v>-34.836399999999998</v>
      </c>
      <c r="I19" s="1">
        <v>14</v>
      </c>
      <c r="J19" s="7">
        <v>32.473999999999997</v>
      </c>
      <c r="K19" s="1" t="s">
        <v>343</v>
      </c>
      <c r="M19" s="1">
        <v>14</v>
      </c>
      <c r="N19" s="7">
        <v>29</v>
      </c>
      <c r="O19" s="1" t="s">
        <v>344</v>
      </c>
      <c r="Q19" s="1">
        <v>14</v>
      </c>
      <c r="R19" s="7">
        <v>39.558999999999997</v>
      </c>
      <c r="S19" s="1" t="s">
        <v>345</v>
      </c>
      <c r="U19" s="33" t="s">
        <v>346</v>
      </c>
      <c r="V19" s="7">
        <v>29.373000000000001</v>
      </c>
      <c r="W19" s="1" t="s">
        <v>347</v>
      </c>
      <c r="Y19" s="1">
        <v>14</v>
      </c>
      <c r="Z19" s="7">
        <f>+Z18+2.5</f>
        <v>32.085000000000001</v>
      </c>
      <c r="AA19" s="1" t="s">
        <v>348</v>
      </c>
      <c r="AD19" s="7">
        <f>+AD10+V23</f>
        <v>37.921999999999997</v>
      </c>
      <c r="AP19" s="7"/>
    </row>
    <row r="20" spans="1:55">
      <c r="A20" s="1">
        <v>15</v>
      </c>
      <c r="B20" s="14">
        <v>39.558999999999997</v>
      </c>
      <c r="C20" s="1" t="s">
        <v>345</v>
      </c>
      <c r="D20" s="15" t="s">
        <v>87</v>
      </c>
      <c r="E20" s="15" t="s">
        <v>349</v>
      </c>
      <c r="F20" s="16">
        <v>-58.074777999999327</v>
      </c>
      <c r="G20" s="17">
        <v>-34.849702999999884</v>
      </c>
      <c r="I20" s="1">
        <v>15</v>
      </c>
      <c r="J20" s="7">
        <v>39.484999999999999</v>
      </c>
      <c r="K20" s="1" t="s">
        <v>273</v>
      </c>
      <c r="M20" s="1">
        <v>15</v>
      </c>
      <c r="N20" s="7">
        <v>32.436</v>
      </c>
      <c r="O20" s="1" t="s">
        <v>271</v>
      </c>
      <c r="Q20" s="1">
        <v>15</v>
      </c>
      <c r="R20" s="7">
        <v>43.031999999999996</v>
      </c>
      <c r="S20" s="1" t="s">
        <v>350</v>
      </c>
      <c r="U20" s="33" t="s">
        <v>351</v>
      </c>
      <c r="V20" s="7">
        <v>30.92</v>
      </c>
      <c r="W20" s="1" t="s">
        <v>352</v>
      </c>
      <c r="AK20" s="256" t="s">
        <v>739</v>
      </c>
      <c r="AL20" s="258"/>
      <c r="AM20" s="258"/>
      <c r="BA20" s="256" t="s">
        <v>719</v>
      </c>
    </row>
    <row r="21" spans="1:55">
      <c r="A21" s="1">
        <v>16</v>
      </c>
      <c r="B21" s="14">
        <v>43.031999999999996</v>
      </c>
      <c r="C21" s="1" t="s">
        <v>350</v>
      </c>
      <c r="D21" s="15" t="s">
        <v>87</v>
      </c>
      <c r="E21" s="15" t="s">
        <v>349</v>
      </c>
      <c r="F21" s="16">
        <v>-58.041958999999366</v>
      </c>
      <c r="G21" s="17">
        <v>-34.865900000000359</v>
      </c>
      <c r="Q21" s="1">
        <v>16</v>
      </c>
      <c r="R21" s="7">
        <v>46.195</v>
      </c>
      <c r="S21" s="1" t="s">
        <v>353</v>
      </c>
      <c r="U21" s="33" t="s">
        <v>354</v>
      </c>
      <c r="V21" s="7">
        <v>33.529000000000003</v>
      </c>
      <c r="W21" s="1" t="s">
        <v>269</v>
      </c>
      <c r="Y21" s="38" t="s">
        <v>149</v>
      </c>
      <c r="Z21" s="70">
        <f>+Z19</f>
        <v>32.085000000000001</v>
      </c>
      <c r="AA21" s="38"/>
      <c r="AK21" s="258"/>
      <c r="AL21" s="258"/>
      <c r="AM21" s="258"/>
      <c r="BA21" s="256" t="s">
        <v>726</v>
      </c>
    </row>
    <row r="22" spans="1:55">
      <c r="A22" s="1">
        <v>17</v>
      </c>
      <c r="B22" s="14">
        <v>46.195</v>
      </c>
      <c r="C22" s="1" t="s">
        <v>353</v>
      </c>
      <c r="D22" s="15" t="s">
        <v>87</v>
      </c>
      <c r="E22" s="15" t="s">
        <v>349</v>
      </c>
      <c r="F22" s="16">
        <v>-58.009034999999535</v>
      </c>
      <c r="G22" s="17">
        <v>-34.880639000000137</v>
      </c>
      <c r="I22" s="38" t="s">
        <v>149</v>
      </c>
      <c r="J22" s="70">
        <f>+J20</f>
        <v>39.484999999999999</v>
      </c>
      <c r="K22" s="38"/>
      <c r="M22" s="38" t="s">
        <v>149</v>
      </c>
      <c r="N22" s="70">
        <f>+N20</f>
        <v>32.436</v>
      </c>
      <c r="O22" s="38"/>
      <c r="Q22" s="1">
        <v>17</v>
      </c>
      <c r="R22" s="7">
        <v>47.741999999999997</v>
      </c>
      <c r="S22" s="1" t="s">
        <v>355</v>
      </c>
      <c r="AM22" s="7"/>
      <c r="AQ22" s="7"/>
      <c r="AU22" s="7"/>
      <c r="AV22" s="7"/>
      <c r="BB22" s="257"/>
    </row>
    <row r="23" spans="1:55">
      <c r="A23" s="1">
        <v>18</v>
      </c>
      <c r="B23" s="14">
        <v>47.741999999999997</v>
      </c>
      <c r="C23" s="1" t="s">
        <v>355</v>
      </c>
      <c r="D23" s="15" t="s">
        <v>87</v>
      </c>
      <c r="E23" s="15" t="s">
        <v>349</v>
      </c>
      <c r="F23" s="16">
        <v>-57.995117999999593</v>
      </c>
      <c r="G23" s="17">
        <v>-34.881317999999816</v>
      </c>
      <c r="J23" s="7"/>
      <c r="K23" s="7"/>
      <c r="Q23" s="1">
        <v>18</v>
      </c>
      <c r="R23" s="7">
        <v>50.305999999999997</v>
      </c>
      <c r="S23" s="1" t="s">
        <v>356</v>
      </c>
      <c r="U23" s="38" t="s">
        <v>149</v>
      </c>
      <c r="V23" s="70">
        <f>+V21</f>
        <v>33.529000000000003</v>
      </c>
      <c r="W23" s="38"/>
      <c r="Y23" s="256" t="s">
        <v>357</v>
      </c>
      <c r="Z23" s="256"/>
      <c r="AA23" s="256"/>
      <c r="AX23" s="7"/>
    </row>
    <row r="24" spans="1:55">
      <c r="A24" s="1">
        <v>19</v>
      </c>
      <c r="B24" s="14">
        <v>50.305999999999997</v>
      </c>
      <c r="C24" s="1" t="s">
        <v>356</v>
      </c>
      <c r="D24" s="15" t="s">
        <v>87</v>
      </c>
      <c r="E24" s="15" t="s">
        <v>349</v>
      </c>
      <c r="F24" s="16">
        <v>-57.967798000000002</v>
      </c>
      <c r="G24" s="17">
        <v>-34.891101999999997</v>
      </c>
      <c r="J24" s="7">
        <f>+J20-J18</f>
        <v>10.303000000000001</v>
      </c>
      <c r="Q24" s="1">
        <v>19</v>
      </c>
      <c r="R24" s="7">
        <v>52.805999999999997</v>
      </c>
      <c r="S24" s="1" t="s">
        <v>349</v>
      </c>
      <c r="Y24" s="256"/>
      <c r="Z24" s="256"/>
      <c r="AA24" s="256"/>
      <c r="AX24" s="7"/>
    </row>
    <row r="25" spans="1:55">
      <c r="A25" s="1">
        <v>20</v>
      </c>
      <c r="B25" s="14">
        <v>52.805999999999997</v>
      </c>
      <c r="C25" s="1" t="s">
        <v>349</v>
      </c>
      <c r="D25" s="15" t="s">
        <v>87</v>
      </c>
      <c r="E25" s="15" t="s">
        <v>349</v>
      </c>
      <c r="F25" s="16">
        <v>-57.949838000000398</v>
      </c>
      <c r="G25" s="17">
        <v>-34.903966999999717</v>
      </c>
      <c r="U25" s="256" t="s">
        <v>358</v>
      </c>
      <c r="V25" s="256"/>
      <c r="W25" s="256"/>
    </row>
    <row r="26" spans="1:55">
      <c r="A26" s="1">
        <v>21</v>
      </c>
      <c r="B26" s="14">
        <v>6.4820000000000002</v>
      </c>
      <c r="C26" s="1" t="s">
        <v>290</v>
      </c>
      <c r="D26" s="15" t="s">
        <v>87</v>
      </c>
      <c r="E26" s="15" t="s">
        <v>283</v>
      </c>
      <c r="F26" s="16">
        <v>-58.382395000000372</v>
      </c>
      <c r="G26" s="17">
        <v>-34.685655000000047</v>
      </c>
      <c r="I26" s="25" t="s">
        <v>156</v>
      </c>
      <c r="J26" s="39"/>
      <c r="K26" s="25"/>
      <c r="L26" s="168">
        <v>73</v>
      </c>
      <c r="Q26" s="38" t="s">
        <v>149</v>
      </c>
      <c r="R26" s="70">
        <f>+R24</f>
        <v>52.805999999999997</v>
      </c>
      <c r="S26" s="38"/>
      <c r="U26" s="256"/>
      <c r="V26" s="256"/>
      <c r="W26" s="256"/>
    </row>
    <row r="27" spans="1:55">
      <c r="A27" s="1">
        <v>22</v>
      </c>
      <c r="B27" s="14">
        <v>9.0299999999999994</v>
      </c>
      <c r="C27" s="1" t="s">
        <v>296</v>
      </c>
      <c r="D27" s="15" t="s">
        <v>87</v>
      </c>
      <c r="E27" s="15" t="s">
        <v>296</v>
      </c>
      <c r="F27" s="16">
        <v>-58.390227000000344</v>
      </c>
      <c r="G27" s="17">
        <v>-34.707288000000176</v>
      </c>
      <c r="I27" s="25" t="s">
        <v>157</v>
      </c>
      <c r="J27" s="39"/>
      <c r="K27" s="25"/>
      <c r="L27" s="168">
        <f>11+4</f>
        <v>15</v>
      </c>
      <c r="M27" s="256" t="s">
        <v>727</v>
      </c>
      <c r="N27" s="256"/>
    </row>
    <row r="28" spans="1:55">
      <c r="A28" s="1">
        <v>23</v>
      </c>
      <c r="B28" s="14">
        <v>11.212</v>
      </c>
      <c r="C28" s="1" t="s">
        <v>301</v>
      </c>
      <c r="D28" s="15" t="s">
        <v>87</v>
      </c>
      <c r="E28" s="15" t="s">
        <v>296</v>
      </c>
      <c r="F28" s="16">
        <v>-58.393379000000365</v>
      </c>
      <c r="G28" s="17">
        <v>-34.726904999999803</v>
      </c>
      <c r="I28" s="25" t="s">
        <v>158</v>
      </c>
      <c r="J28" s="39"/>
      <c r="K28" s="25"/>
      <c r="L28" s="168">
        <v>4</v>
      </c>
      <c r="M28" s="256"/>
      <c r="N28" s="256"/>
    </row>
    <row r="29" spans="1:55">
      <c r="A29" s="1">
        <v>24</v>
      </c>
      <c r="B29" s="14">
        <v>13.003</v>
      </c>
      <c r="C29" s="1" t="s">
        <v>307</v>
      </c>
      <c r="D29" s="15" t="s">
        <v>87</v>
      </c>
      <c r="E29" s="15" t="s">
        <v>312</v>
      </c>
      <c r="F29" s="16">
        <v>-58.395157999999533</v>
      </c>
      <c r="G29" s="17">
        <v>-34.74304699999994</v>
      </c>
      <c r="I29" s="27" t="s">
        <v>159</v>
      </c>
      <c r="J29" s="25"/>
      <c r="K29" s="25"/>
      <c r="L29" s="259">
        <f>SUM(L26:L28)</f>
        <v>92</v>
      </c>
      <c r="M29" s="260" t="s">
        <v>320</v>
      </c>
      <c r="N29" s="256"/>
    </row>
    <row r="30" spans="1:55">
      <c r="A30" s="1">
        <v>25</v>
      </c>
      <c r="B30" s="14">
        <v>15.988</v>
      </c>
      <c r="C30" s="1" t="s">
        <v>312</v>
      </c>
      <c r="D30" s="15" t="s">
        <v>87</v>
      </c>
      <c r="E30" s="15" t="s">
        <v>312</v>
      </c>
      <c r="F30" s="16">
        <v>-58.397092999999643</v>
      </c>
      <c r="G30" s="17">
        <v>-34.76106499999986</v>
      </c>
      <c r="I30" s="24"/>
      <c r="M30" s="256"/>
      <c r="N30" s="256"/>
    </row>
    <row r="31" spans="1:55">
      <c r="A31" s="1">
        <v>26</v>
      </c>
      <c r="B31" s="14">
        <v>16.802</v>
      </c>
      <c r="C31" s="1" t="s">
        <v>270</v>
      </c>
      <c r="D31" s="15" t="s">
        <v>87</v>
      </c>
      <c r="E31" s="15" t="s">
        <v>312</v>
      </c>
      <c r="F31" s="16">
        <v>-58.396195000000525</v>
      </c>
      <c r="G31" s="17">
        <v>-34.777232000000289</v>
      </c>
      <c r="I31" s="25" t="s">
        <v>160</v>
      </c>
      <c r="J31" s="25"/>
      <c r="K31" s="25"/>
      <c r="L31" s="168">
        <v>35</v>
      </c>
      <c r="M31" s="256"/>
      <c r="N31" s="256"/>
    </row>
    <row r="32" spans="1:55" ht="15">
      <c r="A32" s="1">
        <v>27</v>
      </c>
      <c r="B32" s="14">
        <v>19.448</v>
      </c>
      <c r="C32" s="15" t="s">
        <v>322</v>
      </c>
      <c r="D32" s="15" t="s">
        <v>87</v>
      </c>
      <c r="E32" s="15" t="s">
        <v>312</v>
      </c>
      <c r="F32" s="16">
        <v>-58.405348000000181</v>
      </c>
      <c r="G32" s="17">
        <v>-34.794824000000254</v>
      </c>
      <c r="I32" s="25" t="s">
        <v>162</v>
      </c>
      <c r="J32" s="25"/>
      <c r="K32" s="25"/>
      <c r="L32" s="168">
        <v>45</v>
      </c>
      <c r="M32" s="256" t="s">
        <v>740</v>
      </c>
      <c r="N32" s="256"/>
      <c r="S32"/>
    </row>
    <row r="33" spans="1:51">
      <c r="A33" s="1">
        <v>28</v>
      </c>
      <c r="B33" s="14">
        <v>21.667000000000002</v>
      </c>
      <c r="C33" s="15" t="s">
        <v>327</v>
      </c>
      <c r="D33" s="15" t="s">
        <v>87</v>
      </c>
      <c r="E33" s="15" t="s">
        <v>312</v>
      </c>
      <c r="F33" s="16">
        <v>-58.429327000000505</v>
      </c>
      <c r="G33" s="17">
        <v>-34.797120999999692</v>
      </c>
      <c r="I33" s="25" t="s">
        <v>163</v>
      </c>
      <c r="J33" s="27"/>
      <c r="K33" s="27"/>
      <c r="L33" s="168">
        <v>12</v>
      </c>
      <c r="M33" s="256"/>
      <c r="N33" s="256"/>
    </row>
    <row r="34" spans="1:51">
      <c r="A34" s="1">
        <v>29</v>
      </c>
      <c r="B34" s="14">
        <v>23.54</v>
      </c>
      <c r="C34" s="15" t="s">
        <v>333</v>
      </c>
      <c r="D34" s="15" t="s">
        <v>87</v>
      </c>
      <c r="E34" s="15" t="s">
        <v>359</v>
      </c>
      <c r="F34" s="16">
        <v>-58.448091999999377</v>
      </c>
      <c r="G34" s="17">
        <v>-34.80315500000016</v>
      </c>
      <c r="I34" s="27" t="s">
        <v>159</v>
      </c>
      <c r="J34" s="39"/>
      <c r="K34" s="39"/>
      <c r="L34" s="259">
        <f>SUM(L31:L33)</f>
        <v>92</v>
      </c>
      <c r="M34" s="260" t="s">
        <v>320</v>
      </c>
      <c r="N34" s="256"/>
    </row>
    <row r="35" spans="1:51" ht="15">
      <c r="A35" s="1">
        <v>30</v>
      </c>
      <c r="B35" s="14">
        <v>25.841999999999999</v>
      </c>
      <c r="C35" s="15" t="s">
        <v>338</v>
      </c>
      <c r="D35" s="15" t="s">
        <v>87</v>
      </c>
      <c r="E35" s="15" t="s">
        <v>359</v>
      </c>
      <c r="F35" s="16">
        <v>-58.469268000000547</v>
      </c>
      <c r="G35" s="17">
        <v>-34.814001999999491</v>
      </c>
      <c r="AY35"/>
    </row>
    <row r="36" spans="1:51">
      <c r="A36" s="1">
        <v>31</v>
      </c>
      <c r="B36" s="14">
        <v>29</v>
      </c>
      <c r="C36" s="15" t="s">
        <v>344</v>
      </c>
      <c r="D36" s="15" t="s">
        <v>87</v>
      </c>
      <c r="E36" s="15" t="s">
        <v>359</v>
      </c>
      <c r="F36" s="16">
        <v>-58.495850999999725</v>
      </c>
      <c r="G36" s="17">
        <v>-34.832635999999525</v>
      </c>
    </row>
    <row r="37" spans="1:51">
      <c r="A37" s="1">
        <v>32</v>
      </c>
      <c r="B37" s="14">
        <v>32.436</v>
      </c>
      <c r="C37" s="15" t="s">
        <v>271</v>
      </c>
      <c r="D37" s="15" t="s">
        <v>87</v>
      </c>
      <c r="E37" s="15" t="s">
        <v>271</v>
      </c>
      <c r="F37" s="16">
        <v>-58.521935999999833</v>
      </c>
      <c r="G37" s="17">
        <v>-34.85262700000019</v>
      </c>
    </row>
    <row r="38" spans="1:51">
      <c r="A38" s="1">
        <v>33</v>
      </c>
      <c r="B38" s="14">
        <v>34.976999999999997</v>
      </c>
      <c r="C38" s="1" t="s">
        <v>360</v>
      </c>
      <c r="D38" s="15" t="s">
        <v>167</v>
      </c>
      <c r="E38" s="15" t="s">
        <v>271</v>
      </c>
      <c r="F38" s="16">
        <v>-58.542313</v>
      </c>
      <c r="G38" s="17">
        <v>-34.868395999999997</v>
      </c>
    </row>
    <row r="39" spans="1:51">
      <c r="A39" s="1">
        <v>34</v>
      </c>
      <c r="B39" s="14">
        <v>38.012</v>
      </c>
      <c r="C39" s="1" t="s">
        <v>361</v>
      </c>
      <c r="D39" s="15" t="s">
        <v>87</v>
      </c>
      <c r="E39" s="15" t="s">
        <v>271</v>
      </c>
      <c r="F39" s="16">
        <v>-58.566266999999428</v>
      </c>
      <c r="G39" s="17">
        <v>-34.886750999999592</v>
      </c>
    </row>
    <row r="40" spans="1:51">
      <c r="A40" s="1">
        <v>35</v>
      </c>
      <c r="B40" s="14">
        <v>41.41</v>
      </c>
      <c r="C40" s="1" t="s">
        <v>293</v>
      </c>
      <c r="D40" s="15" t="s">
        <v>87</v>
      </c>
      <c r="E40" s="15" t="s">
        <v>271</v>
      </c>
      <c r="F40" s="16">
        <v>-58.592103999999566</v>
      </c>
      <c r="G40" s="17">
        <v>-34.906589999999937</v>
      </c>
    </row>
    <row r="41" spans="1:51">
      <c r="A41" s="1">
        <v>36</v>
      </c>
      <c r="B41" s="14">
        <v>45.21</v>
      </c>
      <c r="C41" s="1" t="s">
        <v>299</v>
      </c>
      <c r="D41" s="15" t="s">
        <v>87</v>
      </c>
      <c r="E41" s="15" t="s">
        <v>272</v>
      </c>
      <c r="F41" s="16">
        <v>-58.620444000000113</v>
      </c>
      <c r="G41" s="17">
        <v>-34.937491999999644</v>
      </c>
    </row>
    <row r="42" spans="1:51">
      <c r="A42" s="1">
        <v>37</v>
      </c>
      <c r="B42" s="14">
        <v>49.048999999999999</v>
      </c>
      <c r="C42" s="1" t="s">
        <v>304</v>
      </c>
      <c r="D42" s="15" t="s">
        <v>87</v>
      </c>
      <c r="E42" s="15" t="s">
        <v>272</v>
      </c>
      <c r="F42" s="16">
        <v>-58.647885298087289</v>
      </c>
      <c r="G42" s="17">
        <v>-34.962264391724609</v>
      </c>
    </row>
    <row r="43" spans="1:51">
      <c r="A43" s="1">
        <v>38</v>
      </c>
      <c r="B43" s="14">
        <v>52.073999999999998</v>
      </c>
      <c r="C43" s="1" t="s">
        <v>310</v>
      </c>
      <c r="D43" s="15" t="s">
        <v>87</v>
      </c>
      <c r="E43" s="15" t="s">
        <v>272</v>
      </c>
      <c r="F43" s="16">
        <v>-58.673946104776356</v>
      </c>
      <c r="G43" s="17">
        <v>-34.977260274903223</v>
      </c>
    </row>
    <row r="44" spans="1:51">
      <c r="A44" s="1">
        <v>39</v>
      </c>
      <c r="B44" s="14">
        <v>53.8</v>
      </c>
      <c r="C44" s="1" t="s">
        <v>314</v>
      </c>
      <c r="D44" s="15" t="s">
        <v>167</v>
      </c>
      <c r="E44" s="15" t="s">
        <v>272</v>
      </c>
      <c r="F44" s="16">
        <v>-58.689690742177</v>
      </c>
      <c r="G44" s="17">
        <v>-34.986390916671802</v>
      </c>
    </row>
    <row r="45" spans="1:51">
      <c r="A45" s="1">
        <v>40</v>
      </c>
      <c r="B45" s="14">
        <v>58.8</v>
      </c>
      <c r="C45" s="1" t="s">
        <v>319</v>
      </c>
      <c r="D45" s="15" t="s">
        <v>167</v>
      </c>
      <c r="E45" s="15" t="s">
        <v>272</v>
      </c>
      <c r="F45" s="16">
        <v>-58.723842254214198</v>
      </c>
      <c r="G45" s="17">
        <v>-35.021623962585998</v>
      </c>
    </row>
    <row r="46" spans="1:51">
      <c r="A46" s="1">
        <v>41</v>
      </c>
      <c r="B46" s="14">
        <v>59.6</v>
      </c>
      <c r="C46" s="1" t="s">
        <v>738</v>
      </c>
      <c r="D46" s="15" t="s">
        <v>167</v>
      </c>
      <c r="E46" s="15" t="s">
        <v>272</v>
      </c>
      <c r="F46" s="17">
        <v>-58.729074420931099</v>
      </c>
      <c r="G46" s="17">
        <v>-35.0264015476682</v>
      </c>
    </row>
    <row r="47" spans="1:51">
      <c r="A47" s="1">
        <v>42</v>
      </c>
      <c r="B47" s="14">
        <v>64.123000000000005</v>
      </c>
      <c r="C47" s="1" t="s">
        <v>272</v>
      </c>
      <c r="D47" s="15" t="s">
        <v>87</v>
      </c>
      <c r="E47" s="15" t="s">
        <v>272</v>
      </c>
      <c r="F47" s="16">
        <v>-58.754828000000309</v>
      </c>
      <c r="G47" s="17">
        <v>-35.058873999999925</v>
      </c>
    </row>
    <row r="48" spans="1:51">
      <c r="A48" s="1">
        <v>43</v>
      </c>
      <c r="B48" s="14">
        <v>76.599999999999994</v>
      </c>
      <c r="C48" s="1" t="s">
        <v>279</v>
      </c>
      <c r="D48" s="15" t="s">
        <v>87</v>
      </c>
      <c r="E48" s="15" t="s">
        <v>272</v>
      </c>
      <c r="F48" s="16">
        <v>-58.78819</v>
      </c>
      <c r="G48" s="17">
        <v>-35.16507</v>
      </c>
    </row>
    <row r="49" spans="1:7">
      <c r="A49" s="1">
        <v>44</v>
      </c>
      <c r="B49" s="14">
        <v>89.6</v>
      </c>
      <c r="C49" s="1" t="s">
        <v>288</v>
      </c>
      <c r="D49" s="15" t="s">
        <v>87</v>
      </c>
      <c r="E49" s="15" t="s">
        <v>294</v>
      </c>
      <c r="F49" s="16">
        <v>-58.802985999999997</v>
      </c>
      <c r="G49" s="17">
        <v>-35.281402999999997</v>
      </c>
    </row>
    <row r="50" spans="1:7">
      <c r="A50" s="1">
        <v>45</v>
      </c>
      <c r="B50" s="14">
        <v>106.9</v>
      </c>
      <c r="C50" s="1" t="s">
        <v>294</v>
      </c>
      <c r="D50" s="15" t="s">
        <v>87</v>
      </c>
      <c r="E50" s="15" t="s">
        <v>294</v>
      </c>
      <c r="F50" s="16">
        <v>-58.817673524374399</v>
      </c>
      <c r="G50" s="17">
        <v>-35.436641847601699</v>
      </c>
    </row>
    <row r="51" spans="1:7">
      <c r="A51" s="1">
        <v>46</v>
      </c>
      <c r="B51" s="14">
        <v>79</v>
      </c>
      <c r="C51" s="1" t="s">
        <v>280</v>
      </c>
      <c r="D51" s="15" t="s">
        <v>87</v>
      </c>
      <c r="E51" s="15" t="s">
        <v>272</v>
      </c>
      <c r="F51" s="16">
        <v>-58.898600000000002</v>
      </c>
      <c r="G51" s="17">
        <v>-35.115600000000001</v>
      </c>
    </row>
    <row r="52" spans="1:7">
      <c r="A52" s="1">
        <v>47</v>
      </c>
      <c r="B52" s="14">
        <v>98</v>
      </c>
      <c r="C52" s="1" t="s">
        <v>209</v>
      </c>
      <c r="D52" s="15" t="s">
        <v>87</v>
      </c>
      <c r="E52" s="15" t="s">
        <v>212</v>
      </c>
      <c r="F52" s="16">
        <v>-59.090699999999998</v>
      </c>
      <c r="G52" s="17">
        <v>-35.151499999999999</v>
      </c>
    </row>
    <row r="53" spans="1:7">
      <c r="A53" s="1">
        <v>48</v>
      </c>
      <c r="B53" s="14">
        <v>101.7</v>
      </c>
      <c r="C53" s="1" t="s">
        <v>212</v>
      </c>
      <c r="D53" s="15" t="s">
        <v>87</v>
      </c>
      <c r="E53" s="15" t="s">
        <v>212</v>
      </c>
      <c r="F53" s="16">
        <v>-59.093100000000042</v>
      </c>
      <c r="G53" s="17">
        <v>-35.185821999999995</v>
      </c>
    </row>
    <row r="54" spans="1:7">
      <c r="A54" s="1">
        <v>49</v>
      </c>
      <c r="B54" s="14">
        <v>19.117000000000001</v>
      </c>
      <c r="C54" s="15" t="s">
        <v>321</v>
      </c>
      <c r="D54" s="15" t="s">
        <v>87</v>
      </c>
      <c r="E54" s="15" t="s">
        <v>362</v>
      </c>
      <c r="F54" s="16">
        <v>-58.394112999999635</v>
      </c>
      <c r="G54" s="17">
        <v>-34.797854000000292</v>
      </c>
    </row>
    <row r="55" spans="1:7">
      <c r="A55" s="1">
        <v>50</v>
      </c>
      <c r="B55" s="14">
        <v>22.044</v>
      </c>
      <c r="C55" s="15" t="s">
        <v>326</v>
      </c>
      <c r="D55" s="15" t="s">
        <v>87</v>
      </c>
      <c r="E55" s="15" t="s">
        <v>362</v>
      </c>
      <c r="F55" s="16">
        <v>-58.391369000000182</v>
      </c>
      <c r="G55" s="17">
        <v>-34.823951999999885</v>
      </c>
    </row>
    <row r="56" spans="1:7">
      <c r="A56" s="1">
        <v>51</v>
      </c>
      <c r="B56" s="14">
        <v>25.93</v>
      </c>
      <c r="C56" s="15" t="s">
        <v>332</v>
      </c>
      <c r="D56" s="15" t="s">
        <v>87</v>
      </c>
      <c r="E56" s="15" t="s">
        <v>362</v>
      </c>
      <c r="F56" s="16">
        <v>-58.387034999999784</v>
      </c>
      <c r="G56" s="17">
        <v>-34.858939999999571</v>
      </c>
    </row>
    <row r="57" spans="1:7">
      <c r="A57" s="1">
        <v>52</v>
      </c>
      <c r="B57" s="14">
        <v>29.181999999999999</v>
      </c>
      <c r="C57" s="15" t="s">
        <v>337</v>
      </c>
      <c r="D57" s="15" t="s">
        <v>87</v>
      </c>
      <c r="E57" s="15" t="s">
        <v>362</v>
      </c>
      <c r="F57" s="16">
        <v>-58.383913000000263</v>
      </c>
      <c r="G57" s="17">
        <v>-34.884866000000258</v>
      </c>
    </row>
    <row r="58" spans="1:7">
      <c r="A58" s="1">
        <v>53</v>
      </c>
      <c r="B58" s="14">
        <v>32.473999999999997</v>
      </c>
      <c r="C58" s="15" t="s">
        <v>343</v>
      </c>
      <c r="D58" s="15" t="s">
        <v>87</v>
      </c>
      <c r="E58" s="15" t="s">
        <v>363</v>
      </c>
      <c r="F58" s="16">
        <v>-58.380682999999593</v>
      </c>
      <c r="G58" s="17">
        <v>-34.914526000000187</v>
      </c>
    </row>
    <row r="59" spans="1:7">
      <c r="A59" s="1">
        <v>54</v>
      </c>
      <c r="B59" s="14">
        <v>39.484999999999999</v>
      </c>
      <c r="C59" s="15" t="s">
        <v>273</v>
      </c>
      <c r="D59" s="15" t="s">
        <v>87</v>
      </c>
      <c r="E59" s="15" t="s">
        <v>364</v>
      </c>
      <c r="F59" s="16">
        <v>-58.375062999999592</v>
      </c>
      <c r="G59" s="17">
        <v>-34.977443000000378</v>
      </c>
    </row>
    <row r="60" spans="1:7">
      <c r="A60" s="1">
        <v>55</v>
      </c>
      <c r="B60" s="14">
        <v>25.582000000000001</v>
      </c>
      <c r="C60" s="15" t="s">
        <v>365</v>
      </c>
      <c r="D60" s="15" t="s">
        <v>87</v>
      </c>
      <c r="E60" s="15" t="s">
        <v>323</v>
      </c>
      <c r="F60" s="16">
        <v>-58.195067000000378</v>
      </c>
      <c r="G60" s="17">
        <v>-34.775299000000423</v>
      </c>
    </row>
    <row r="61" spans="1:7">
      <c r="A61" s="1">
        <v>56</v>
      </c>
      <c r="B61" s="14">
        <v>27.448</v>
      </c>
      <c r="C61" s="15" t="s">
        <v>366</v>
      </c>
      <c r="D61" s="15" t="s">
        <v>87</v>
      </c>
      <c r="E61" s="15" t="s">
        <v>323</v>
      </c>
      <c r="F61" s="16">
        <v>-58.203373999999997</v>
      </c>
      <c r="G61" s="17">
        <v>-34.790002999999999</v>
      </c>
    </row>
    <row r="62" spans="1:7">
      <c r="A62" s="1">
        <v>57</v>
      </c>
      <c r="B62" s="14">
        <v>29.585000000000001</v>
      </c>
      <c r="C62" s="15" t="s">
        <v>367</v>
      </c>
      <c r="D62" s="15" t="s">
        <v>87</v>
      </c>
      <c r="E62" s="15" t="s">
        <v>323</v>
      </c>
      <c r="F62" s="16">
        <v>-58.213360999999999</v>
      </c>
      <c r="G62" s="17">
        <v>-34.808056000000001</v>
      </c>
    </row>
    <row r="63" spans="1:7">
      <c r="A63" s="1">
        <v>58</v>
      </c>
      <c r="B63" s="14">
        <v>37.921999999999997</v>
      </c>
      <c r="C63" s="15" t="s">
        <v>285</v>
      </c>
      <c r="D63" s="15" t="s">
        <v>87</v>
      </c>
      <c r="E63" s="15" t="s">
        <v>323</v>
      </c>
      <c r="F63" s="16">
        <v>-58.184980000000827</v>
      </c>
      <c r="G63" s="17">
        <v>-34.83425999999973</v>
      </c>
    </row>
    <row r="64" spans="1:7">
      <c r="A64" s="1">
        <v>59</v>
      </c>
      <c r="B64" s="14">
        <v>33.529000000000003</v>
      </c>
      <c r="C64" s="15" t="s">
        <v>269</v>
      </c>
      <c r="D64" s="15" t="s">
        <v>87</v>
      </c>
      <c r="E64" s="15" t="s">
        <v>347</v>
      </c>
      <c r="F64" s="16">
        <v>-58.229880999999494</v>
      </c>
      <c r="G64" s="17">
        <v>-34.819627000000438</v>
      </c>
    </row>
    <row r="65" spans="1:9">
      <c r="A65" s="1">
        <v>60</v>
      </c>
      <c r="B65" s="14">
        <v>30.92</v>
      </c>
      <c r="C65" s="15" t="s">
        <v>352</v>
      </c>
      <c r="D65" s="15" t="s">
        <v>87</v>
      </c>
      <c r="E65" s="15" t="s">
        <v>347</v>
      </c>
      <c r="F65" s="16">
        <v>-58.256446999999802</v>
      </c>
      <c r="G65" s="17">
        <v>-34.811023999999847</v>
      </c>
    </row>
    <row r="66" spans="1:9">
      <c r="A66" s="1">
        <v>61</v>
      </c>
      <c r="B66" s="14">
        <v>29.373000000000001</v>
      </c>
      <c r="C66" s="15" t="s">
        <v>347</v>
      </c>
      <c r="D66" s="15" t="s">
        <v>87</v>
      </c>
      <c r="E66" s="15" t="s">
        <v>347</v>
      </c>
      <c r="F66" s="16">
        <v>-58.272773999999934</v>
      </c>
      <c r="G66" s="17">
        <v>-34.811069999999809</v>
      </c>
    </row>
    <row r="67" spans="1:9">
      <c r="A67" s="1">
        <v>62</v>
      </c>
      <c r="B67" s="14">
        <v>26.7</v>
      </c>
      <c r="C67" s="15" t="s">
        <v>341</v>
      </c>
      <c r="D67" s="15" t="s">
        <v>87</v>
      </c>
      <c r="E67" s="15" t="s">
        <v>347</v>
      </c>
      <c r="F67" s="16">
        <v>-58.302010999999816</v>
      </c>
      <c r="G67" s="17">
        <v>-34.809091999999794</v>
      </c>
    </row>
    <row r="68" spans="1:9">
      <c r="A68" s="1">
        <v>63</v>
      </c>
      <c r="B68" s="14">
        <v>23.35</v>
      </c>
      <c r="C68" s="15" t="s">
        <v>335</v>
      </c>
      <c r="D68" s="15" t="s">
        <v>87</v>
      </c>
      <c r="E68" s="15" t="s">
        <v>362</v>
      </c>
      <c r="F68" s="16">
        <v>-58.337124000000344</v>
      </c>
      <c r="G68" s="17">
        <v>-34.801496000000036</v>
      </c>
    </row>
    <row r="69" spans="1:9">
      <c r="A69" s="1">
        <v>64</v>
      </c>
      <c r="B69" s="14">
        <v>21.361999999999998</v>
      </c>
      <c r="C69" s="15" t="s">
        <v>329</v>
      </c>
      <c r="D69" s="15" t="s">
        <v>87</v>
      </c>
      <c r="E69" s="15" t="s">
        <v>362</v>
      </c>
      <c r="F69" s="16">
        <v>-58.358411000000437</v>
      </c>
      <c r="G69" s="17">
        <v>-34.796834000000388</v>
      </c>
    </row>
    <row r="70" spans="1:9">
      <c r="A70" s="1">
        <v>65</v>
      </c>
      <c r="B70" s="14">
        <v>19.28</v>
      </c>
      <c r="C70" s="15" t="s">
        <v>324</v>
      </c>
      <c r="D70" s="15" t="s">
        <v>87</v>
      </c>
      <c r="E70" s="15" t="s">
        <v>362</v>
      </c>
      <c r="F70" s="16">
        <v>-58.380697000000346</v>
      </c>
      <c r="G70" s="17">
        <v>-34.791909999999923</v>
      </c>
    </row>
    <row r="71" spans="1:9">
      <c r="A71" s="1">
        <v>66</v>
      </c>
      <c r="B71" s="14">
        <v>18.661000000000001</v>
      </c>
      <c r="C71" s="15" t="s">
        <v>277</v>
      </c>
      <c r="D71" s="15" t="s">
        <v>368</v>
      </c>
      <c r="E71" s="15" t="s">
        <v>312</v>
      </c>
      <c r="F71" s="16">
        <v>-58.407299999999999</v>
      </c>
      <c r="G71" s="17">
        <v>-34.786200000000001</v>
      </c>
    </row>
    <row r="72" spans="1:9">
      <c r="A72" s="1">
        <v>67</v>
      </c>
      <c r="B72" s="14">
        <v>21.6</v>
      </c>
      <c r="C72" s="15" t="s">
        <v>286</v>
      </c>
      <c r="D72" s="15" t="s">
        <v>87</v>
      </c>
      <c r="E72" s="15" t="s">
        <v>312</v>
      </c>
      <c r="F72" s="16">
        <v>-58.437399999999997</v>
      </c>
      <c r="G72" s="17">
        <v>-34.780299999999997</v>
      </c>
    </row>
    <row r="73" spans="1:9">
      <c r="A73" s="1">
        <v>68</v>
      </c>
      <c r="B73" s="14">
        <v>22.757999999999999</v>
      </c>
      <c r="C73" s="15" t="s">
        <v>292</v>
      </c>
      <c r="D73" s="15" t="s">
        <v>368</v>
      </c>
      <c r="E73" s="15" t="s">
        <v>312</v>
      </c>
      <c r="F73" s="16">
        <v>-58.444099999999999</v>
      </c>
      <c r="G73" s="17">
        <v>-34.7714</v>
      </c>
    </row>
    <row r="74" spans="1:9" ht="15">
      <c r="A74" s="1">
        <v>69</v>
      </c>
      <c r="B74" s="14">
        <v>26.390999999999998</v>
      </c>
      <c r="C74" s="15" t="s">
        <v>298</v>
      </c>
      <c r="D74" s="15" t="s">
        <v>368</v>
      </c>
      <c r="E74" s="15" t="s">
        <v>312</v>
      </c>
      <c r="F74" s="16">
        <v>-58.4649</v>
      </c>
      <c r="G74" s="17">
        <v>-34.743499999999997</v>
      </c>
      <c r="I74"/>
    </row>
    <row r="75" spans="1:9">
      <c r="A75" s="1">
        <v>70</v>
      </c>
      <c r="B75" s="14">
        <v>27.847999999999999</v>
      </c>
      <c r="C75" s="15" t="s">
        <v>303</v>
      </c>
      <c r="D75" s="15" t="s">
        <v>368</v>
      </c>
      <c r="E75" s="15" t="s">
        <v>312</v>
      </c>
      <c r="F75" s="16">
        <v>-58.474299999999999</v>
      </c>
      <c r="G75" s="17">
        <v>-34.733600000000003</v>
      </c>
    </row>
    <row r="76" spans="1:9">
      <c r="A76" s="1">
        <v>71</v>
      </c>
      <c r="B76" s="14">
        <v>28.5</v>
      </c>
      <c r="C76" s="15" t="s">
        <v>309</v>
      </c>
      <c r="D76" s="15" t="s">
        <v>368</v>
      </c>
      <c r="E76" s="15" t="s">
        <v>200</v>
      </c>
      <c r="F76" s="16">
        <v>-58.505899999999997</v>
      </c>
      <c r="G76" s="17">
        <v>-34.709899999999998</v>
      </c>
    </row>
    <row r="77" spans="1:9">
      <c r="A77" s="1">
        <v>72</v>
      </c>
      <c r="B77" s="14">
        <v>34.517000000000003</v>
      </c>
      <c r="C77" s="15" t="s">
        <v>313</v>
      </c>
      <c r="D77" s="15" t="s">
        <v>87</v>
      </c>
      <c r="E77" s="15" t="s">
        <v>200</v>
      </c>
      <c r="F77" s="16">
        <v>-58.528100000000002</v>
      </c>
      <c r="G77" s="17">
        <v>-34.693100000000001</v>
      </c>
    </row>
    <row r="78" spans="1:9">
      <c r="A78" s="1">
        <v>73</v>
      </c>
      <c r="B78" s="14">
        <v>37.793999999999997</v>
      </c>
      <c r="C78" s="15" t="s">
        <v>318</v>
      </c>
      <c r="D78" s="15" t="s">
        <v>87</v>
      </c>
      <c r="E78" s="15" t="s">
        <v>200</v>
      </c>
      <c r="F78" s="16">
        <v>-58.555300000000003</v>
      </c>
      <c r="G78" s="17">
        <v>-34.674199999999999</v>
      </c>
    </row>
    <row r="79" spans="1:9">
      <c r="A79" s="1">
        <v>74</v>
      </c>
      <c r="B79" s="14">
        <v>40.238</v>
      </c>
      <c r="C79" s="15" t="s">
        <v>325</v>
      </c>
      <c r="D79" s="15" t="s">
        <v>87</v>
      </c>
      <c r="E79" s="15" t="s">
        <v>200</v>
      </c>
      <c r="F79" s="16">
        <v>-58.573099999999997</v>
      </c>
      <c r="G79" s="17">
        <v>-34.658099999999997</v>
      </c>
    </row>
    <row r="80" spans="1:9">
      <c r="A80" s="1">
        <v>75</v>
      </c>
      <c r="B80" s="14">
        <v>43</v>
      </c>
      <c r="C80" s="15" t="s">
        <v>201</v>
      </c>
      <c r="D80" s="15" t="s">
        <v>87</v>
      </c>
      <c r="E80" s="15" t="s">
        <v>204</v>
      </c>
      <c r="F80" s="16">
        <v>-58.591991999999998</v>
      </c>
      <c r="G80" s="17">
        <v>-34.64502199999999</v>
      </c>
    </row>
    <row r="81" spans="1:7">
      <c r="A81" s="1">
        <v>76</v>
      </c>
      <c r="B81" s="14">
        <v>35.299999999999997</v>
      </c>
      <c r="C81" s="15" t="s">
        <v>276</v>
      </c>
      <c r="D81" s="15" t="s">
        <v>87</v>
      </c>
      <c r="E81" s="15" t="s">
        <v>347</v>
      </c>
      <c r="F81" s="16">
        <v>-58.212930999999145</v>
      </c>
      <c r="G81" s="17">
        <v>-34.825128000000305</v>
      </c>
    </row>
    <row r="82" spans="1:7">
      <c r="A82" s="1">
        <v>77</v>
      </c>
      <c r="B82" s="14">
        <v>52.3</v>
      </c>
      <c r="C82" s="15" t="s">
        <v>281</v>
      </c>
      <c r="D82" s="15" t="s">
        <v>87</v>
      </c>
      <c r="E82" s="15" t="s">
        <v>364</v>
      </c>
      <c r="F82" s="16">
        <v>-58.290708735228577</v>
      </c>
      <c r="G82" s="17">
        <v>-35.070064201035919</v>
      </c>
    </row>
    <row r="83" spans="1:7">
      <c r="A83" s="1">
        <v>78</v>
      </c>
      <c r="B83" s="14">
        <v>64.3</v>
      </c>
      <c r="C83" s="15" t="s">
        <v>289</v>
      </c>
      <c r="D83" s="15" t="s">
        <v>87</v>
      </c>
      <c r="E83" s="15" t="s">
        <v>369</v>
      </c>
      <c r="F83" s="16">
        <v>-58.231699999999996</v>
      </c>
      <c r="G83" s="17">
        <v>-35.168399999999998</v>
      </c>
    </row>
    <row r="84" spans="1:7">
      <c r="A84" s="1">
        <v>79</v>
      </c>
      <c r="B84" s="14">
        <v>77.3</v>
      </c>
      <c r="C84" s="15" t="s">
        <v>295</v>
      </c>
      <c r="D84" s="15" t="s">
        <v>87</v>
      </c>
      <c r="E84" s="15" t="s">
        <v>369</v>
      </c>
      <c r="F84" s="16">
        <v>-58.198071198922925</v>
      </c>
      <c r="G84" s="17">
        <v>-35.27763551049452</v>
      </c>
    </row>
    <row r="85" spans="1:7">
      <c r="A85" s="1">
        <v>80</v>
      </c>
      <c r="B85" s="14">
        <v>87.5</v>
      </c>
      <c r="C85" s="15" t="s">
        <v>300</v>
      </c>
      <c r="D85" s="15" t="s">
        <v>87</v>
      </c>
      <c r="E85" s="15" t="s">
        <v>369</v>
      </c>
      <c r="F85" s="16">
        <v>-58.151299999999999</v>
      </c>
      <c r="G85" s="17">
        <v>-35.3611</v>
      </c>
    </row>
    <row r="86" spans="1:7">
      <c r="A86" s="1">
        <v>81</v>
      </c>
      <c r="B86" s="14">
        <v>98.6</v>
      </c>
      <c r="C86" s="15" t="s">
        <v>305</v>
      </c>
      <c r="D86" s="15" t="s">
        <v>87</v>
      </c>
      <c r="E86" s="15" t="s">
        <v>370</v>
      </c>
      <c r="F86" s="16">
        <v>-58.093800000000002</v>
      </c>
      <c r="G86" s="17">
        <v>-35.4497</v>
      </c>
    </row>
    <row r="87" spans="1:7">
      <c r="A87" s="1">
        <v>82</v>
      </c>
      <c r="B87" s="18">
        <v>116.8</v>
      </c>
      <c r="C87" s="19" t="s">
        <v>370</v>
      </c>
      <c r="D87" s="19" t="s">
        <v>87</v>
      </c>
      <c r="E87" s="19" t="s">
        <v>370</v>
      </c>
      <c r="F87" s="20">
        <v>-57.982554775213941</v>
      </c>
      <c r="G87" s="21">
        <v>-35.579076680916835</v>
      </c>
    </row>
    <row r="88" spans="1:7">
      <c r="A88" s="1">
        <v>83</v>
      </c>
      <c r="B88" s="14">
        <v>0.63600000000000001</v>
      </c>
      <c r="C88" s="15" t="s">
        <v>713</v>
      </c>
      <c r="D88" s="15" t="s">
        <v>368</v>
      </c>
      <c r="E88" s="15" t="s">
        <v>349</v>
      </c>
      <c r="F88" s="17">
        <v>-57.943219554095698</v>
      </c>
      <c r="G88" s="17">
        <v>-34.904989452670002</v>
      </c>
    </row>
    <row r="89" spans="1:7">
      <c r="A89" s="1">
        <v>84</v>
      </c>
      <c r="B89" s="14">
        <v>1.39</v>
      </c>
      <c r="C89" s="15" t="s">
        <v>714</v>
      </c>
      <c r="D89" s="15" t="s">
        <v>368</v>
      </c>
      <c r="E89" s="15" t="s">
        <v>349</v>
      </c>
      <c r="F89" s="17">
        <v>-57.935810067284798</v>
      </c>
      <c r="G89" s="17">
        <v>-34.903336104234</v>
      </c>
    </row>
    <row r="90" spans="1:7">
      <c r="A90" s="1">
        <v>85</v>
      </c>
      <c r="B90" s="14">
        <v>2.33</v>
      </c>
      <c r="C90" s="15" t="s">
        <v>715</v>
      </c>
      <c r="D90" s="15" t="s">
        <v>368</v>
      </c>
      <c r="E90" s="15" t="s">
        <v>349</v>
      </c>
      <c r="F90" s="17">
        <v>-57.927883761957297</v>
      </c>
      <c r="G90" s="17">
        <v>-34.909071944695498</v>
      </c>
    </row>
    <row r="91" spans="1:7">
      <c r="A91" s="1">
        <v>86</v>
      </c>
      <c r="B91" s="14">
        <v>2.79</v>
      </c>
      <c r="C91" s="15" t="s">
        <v>716</v>
      </c>
      <c r="D91" s="15" t="s">
        <v>368</v>
      </c>
      <c r="E91" s="15" t="s">
        <v>349</v>
      </c>
      <c r="F91" s="17">
        <v>-57.924318138181299</v>
      </c>
      <c r="G91" s="17">
        <v>-34.9120830181906</v>
      </c>
    </row>
    <row r="92" spans="1:7">
      <c r="A92" s="1">
        <v>87</v>
      </c>
      <c r="B92" s="14">
        <v>3.85</v>
      </c>
      <c r="C92" s="15" t="s">
        <v>717</v>
      </c>
      <c r="D92" s="15" t="s">
        <v>368</v>
      </c>
      <c r="E92" s="15" t="s">
        <v>349</v>
      </c>
      <c r="F92" s="17">
        <v>-57.9191138447867</v>
      </c>
      <c r="G92" s="17">
        <v>-34.9203940032939</v>
      </c>
    </row>
    <row r="93" spans="1:7">
      <c r="A93" s="1">
        <v>88</v>
      </c>
      <c r="B93" s="18">
        <v>4.5609999999999999</v>
      </c>
      <c r="C93" s="19" t="s">
        <v>718</v>
      </c>
      <c r="D93" s="15" t="s">
        <v>368</v>
      </c>
      <c r="E93" s="15" t="s">
        <v>349</v>
      </c>
      <c r="F93" s="21">
        <v>-57.921207700469402</v>
      </c>
      <c r="G93" s="21">
        <v>-34.925283156733997</v>
      </c>
    </row>
    <row r="94" spans="1:7">
      <c r="A94" s="1">
        <v>89</v>
      </c>
      <c r="B94" s="14">
        <v>5.4750000000000014</v>
      </c>
      <c r="C94" s="15" t="s">
        <v>720</v>
      </c>
      <c r="D94" s="15" t="s">
        <v>368</v>
      </c>
      <c r="E94" s="15" t="s">
        <v>349</v>
      </c>
      <c r="F94" s="16">
        <v>-57.928074143910997</v>
      </c>
      <c r="G94" s="16">
        <v>-34.931515458597097</v>
      </c>
    </row>
    <row r="95" spans="1:7">
      <c r="A95" s="1">
        <v>90</v>
      </c>
      <c r="B95" s="14">
        <v>6.1460000000000008</v>
      </c>
      <c r="C95" s="15" t="s">
        <v>721</v>
      </c>
      <c r="D95" s="15" t="s">
        <v>368</v>
      </c>
      <c r="E95" s="15" t="s">
        <v>349</v>
      </c>
      <c r="F95" s="16">
        <v>-57.933514878244303</v>
      </c>
      <c r="G95" s="16">
        <v>-34.936476978211402</v>
      </c>
    </row>
    <row r="96" spans="1:7">
      <c r="A96" s="1">
        <v>91</v>
      </c>
      <c r="B96" s="14">
        <v>6.8249999999999957</v>
      </c>
      <c r="C96" s="15" t="s">
        <v>722</v>
      </c>
      <c r="D96" s="15" t="s">
        <v>368</v>
      </c>
      <c r="E96" s="15" t="s">
        <v>349</v>
      </c>
      <c r="F96" s="16">
        <v>-57.937950169173</v>
      </c>
      <c r="G96" s="16">
        <v>-34.940533454400601</v>
      </c>
    </row>
    <row r="97" spans="1:7">
      <c r="A97" s="1">
        <v>92</v>
      </c>
      <c r="B97" s="18">
        <v>8</v>
      </c>
      <c r="C97" s="19" t="s">
        <v>725</v>
      </c>
      <c r="D97" s="15" t="s">
        <v>368</v>
      </c>
      <c r="E97" s="15" t="s">
        <v>349</v>
      </c>
      <c r="F97" s="21">
        <v>-57.946568548627702</v>
      </c>
      <c r="G97" s="21">
        <v>-34.948245790506299</v>
      </c>
    </row>
  </sheetData>
  <pageMargins left="0.7" right="0.7" top="0.75" bottom="0.75" header="0.3" footer="0.3"/>
  <pageSetup orientation="portrait" horizontalDpi="4294967295" verticalDpi="4294967295" r:id="rId1"/>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H376"/>
  <sheetViews>
    <sheetView zoomScale="80" zoomScaleNormal="80" workbookViewId="0">
      <pane xSplit="2" ySplit="1" topLeftCell="AU367" activePane="bottomRight" state="frozen"/>
      <selection activeCell="BG368" sqref="BG368"/>
      <selection pane="topRight" activeCell="BG368" sqref="BG368"/>
      <selection pane="bottomLeft" activeCell="BG368" sqref="BG368"/>
      <selection pane="bottomRight" activeCell="BB367" sqref="BB367"/>
    </sheetView>
  </sheetViews>
  <sheetFormatPr baseColWidth="10" defaultColWidth="11.21875" defaultRowHeight="12.75"/>
  <cols>
    <col min="1" max="1" width="5.21875" style="1" customWidth="1"/>
    <col min="2" max="2" width="9.33203125" style="1" customWidth="1"/>
    <col min="3" max="6" width="11.6640625" style="10" customWidth="1"/>
    <col min="7" max="9" width="11.6640625" style="192" customWidth="1"/>
    <col min="10" max="13" width="11.6640625" style="10" customWidth="1"/>
    <col min="14" max="15" width="11.6640625" style="192" customWidth="1"/>
    <col min="16" max="18" width="11.6640625" style="1" customWidth="1"/>
    <col min="19" max="20" width="11.6640625" style="194" customWidth="1"/>
    <col min="21" max="25" width="11.6640625" style="1" customWidth="1"/>
    <col min="26" max="26" width="11.6640625" style="196" customWidth="1"/>
    <col min="27" max="29" width="11.6640625" style="1" customWidth="1"/>
    <col min="30" max="30" width="11.6640625" style="196" customWidth="1"/>
    <col min="31" max="33" width="11.6640625" style="1" customWidth="1"/>
    <col min="34" max="34" width="11.6640625" style="196" customWidth="1"/>
    <col min="35" max="37" width="11.6640625" style="10" customWidth="1"/>
    <col min="38" max="38" width="11.6640625" style="222" customWidth="1"/>
    <col min="39" max="41" width="11.6640625" style="1" customWidth="1"/>
    <col min="42" max="42" width="11.6640625" style="200" customWidth="1"/>
    <col min="43" max="45" width="11.6640625" style="1" customWidth="1"/>
    <col min="46" max="46" width="11.6640625" style="200" customWidth="1"/>
    <col min="47" max="49" width="11.6640625" style="1" customWidth="1"/>
    <col min="50" max="50" width="11.6640625" style="200" customWidth="1"/>
    <col min="51" max="53" width="11.6640625" style="1" customWidth="1"/>
    <col min="54" max="56" width="11.6640625" style="381" customWidth="1"/>
    <col min="57" max="58" width="11.6640625" style="1" customWidth="1"/>
    <col min="59" max="59" width="11.21875" style="236"/>
    <col min="60" max="60" width="31.44140625" style="1" customWidth="1"/>
    <col min="61" max="16384" width="11.21875" style="1"/>
  </cols>
  <sheetData>
    <row r="1" spans="1:60" s="9" customFormat="1" ht="125.65" customHeight="1" thickBot="1">
      <c r="A1" s="9" t="s">
        <v>3</v>
      </c>
      <c r="B1" s="9" t="s">
        <v>4</v>
      </c>
      <c r="C1" s="11" t="s">
        <v>5</v>
      </c>
      <c r="D1" s="11" t="s">
        <v>6</v>
      </c>
      <c r="E1" s="11" t="s">
        <v>7</v>
      </c>
      <c r="F1" s="11" t="s">
        <v>8</v>
      </c>
      <c r="G1" s="191" t="s">
        <v>2</v>
      </c>
      <c r="H1" s="191" t="s">
        <v>9</v>
      </c>
      <c r="I1" s="191" t="s">
        <v>10</v>
      </c>
      <c r="J1" s="11" t="s">
        <v>11</v>
      </c>
      <c r="K1" s="11" t="s">
        <v>12</v>
      </c>
      <c r="L1" s="11" t="s">
        <v>13</v>
      </c>
      <c r="M1" s="11" t="s">
        <v>14</v>
      </c>
      <c r="N1" s="191" t="s">
        <v>15</v>
      </c>
      <c r="O1" s="191" t="s">
        <v>16</v>
      </c>
      <c r="P1" s="9" t="s">
        <v>17</v>
      </c>
      <c r="Q1" s="9" t="s">
        <v>18</v>
      </c>
      <c r="R1" s="9" t="s">
        <v>19</v>
      </c>
      <c r="S1" s="193" t="s">
        <v>20</v>
      </c>
      <c r="T1" s="209" t="s">
        <v>644</v>
      </c>
      <c r="U1" s="9" t="s">
        <v>21</v>
      </c>
      <c r="V1" s="9" t="s">
        <v>22</v>
      </c>
      <c r="W1" s="9" t="s">
        <v>23</v>
      </c>
      <c r="X1" s="9" t="s">
        <v>24</v>
      </c>
      <c r="Y1" s="9" t="s">
        <v>25</v>
      </c>
      <c r="Z1" s="195" t="s">
        <v>26</v>
      </c>
      <c r="AA1" s="9" t="s">
        <v>27</v>
      </c>
      <c r="AB1" s="9" t="s">
        <v>28</v>
      </c>
      <c r="AC1" s="9" t="s">
        <v>29</v>
      </c>
      <c r="AD1" s="195" t="s">
        <v>30</v>
      </c>
      <c r="AE1" s="9" t="s">
        <v>31</v>
      </c>
      <c r="AF1" s="9" t="s">
        <v>32</v>
      </c>
      <c r="AG1" s="9" t="s">
        <v>33</v>
      </c>
      <c r="AH1" s="195" t="s">
        <v>34</v>
      </c>
      <c r="AI1" s="11" t="s">
        <v>35</v>
      </c>
      <c r="AJ1" s="11" t="s">
        <v>36</v>
      </c>
      <c r="AK1" s="11" t="s">
        <v>37</v>
      </c>
      <c r="AL1" s="226" t="s">
        <v>38</v>
      </c>
      <c r="AM1" s="9" t="s">
        <v>39</v>
      </c>
      <c r="AN1" s="9" t="s">
        <v>40</v>
      </c>
      <c r="AO1" s="9" t="s">
        <v>41</v>
      </c>
      <c r="AP1" s="199" t="s">
        <v>42</v>
      </c>
      <c r="AQ1" s="9" t="s">
        <v>43</v>
      </c>
      <c r="AR1" s="9" t="s">
        <v>44</v>
      </c>
      <c r="AS1" s="9" t="s">
        <v>45</v>
      </c>
      <c r="AT1" s="199" t="s">
        <v>46</v>
      </c>
      <c r="AU1" s="9" t="s">
        <v>47</v>
      </c>
      <c r="AV1" s="9" t="s">
        <v>48</v>
      </c>
      <c r="AW1" s="9" t="s">
        <v>49</v>
      </c>
      <c r="AX1" s="199" t="s">
        <v>50</v>
      </c>
      <c r="AY1" s="9" t="s">
        <v>51</v>
      </c>
      <c r="AZ1" s="9" t="s">
        <v>52</v>
      </c>
      <c r="BA1" s="9" t="s">
        <v>53</v>
      </c>
      <c r="BB1" s="9" t="s">
        <v>55</v>
      </c>
      <c r="BC1" s="199" t="s">
        <v>56</v>
      </c>
      <c r="BD1" s="378" t="s">
        <v>54</v>
      </c>
      <c r="BE1" s="9" t="s">
        <v>57</v>
      </c>
      <c r="BF1" s="9" t="s">
        <v>58</v>
      </c>
      <c r="BG1" s="241" t="s">
        <v>59</v>
      </c>
      <c r="BH1" s="37" t="s">
        <v>60</v>
      </c>
    </row>
    <row r="2" spans="1:60" ht="13.5" thickTop="1">
      <c r="A2" s="1">
        <v>1993</v>
      </c>
      <c r="B2" s="1" t="s">
        <v>61</v>
      </c>
      <c r="C2" s="10">
        <v>0</v>
      </c>
      <c r="D2" s="10">
        <v>55.44</v>
      </c>
      <c r="E2" s="10">
        <v>0</v>
      </c>
      <c r="F2" s="10">
        <v>0</v>
      </c>
      <c r="G2" s="192">
        <f t="shared" ref="G2:G65" si="0">SUM(C2:F2)</f>
        <v>55.44</v>
      </c>
      <c r="H2" s="192">
        <f>+SMar_InfraMR[[#This Row],[Total Líneas de Explotación ]]</f>
        <v>55.44</v>
      </c>
      <c r="I2" s="192">
        <f>+SMar_InfraMR[[#This Row],[Total Líneas de Explotación ]]</f>
        <v>55.44</v>
      </c>
      <c r="J2" s="10">
        <v>135.47999999999999</v>
      </c>
      <c r="K2" s="10">
        <v>0</v>
      </c>
      <c r="L2" s="10">
        <v>0</v>
      </c>
      <c r="M2" s="10">
        <v>0</v>
      </c>
      <c r="N2" s="192">
        <f>+SMar_InfraMR[[#This Row],[A.03.1 -  Longitud de Vías de Explotación No Electrificadas Troncales y Ramales (vía principal) (km)]]+SMar_InfraMR[[#This Row],[A.04.1 -  Longitud de Vías de Explotación Electrificadas Troncales y Ramales (vía principal) (km)]]</f>
        <v>135.47999999999999</v>
      </c>
      <c r="O2" s="192">
        <v>135.47999999999999</v>
      </c>
      <c r="P2" s="1">
        <v>19</v>
      </c>
      <c r="Q2" s="1">
        <v>1</v>
      </c>
      <c r="R2" s="1">
        <v>0</v>
      </c>
      <c r="S2" s="194">
        <f t="shared" ref="S2:S65" si="1">SUM(P2:R2)</f>
        <v>20</v>
      </c>
      <c r="T2" s="194">
        <v>20</v>
      </c>
      <c r="U2" s="1">
        <v>0</v>
      </c>
      <c r="V2" s="1">
        <v>56</v>
      </c>
      <c r="W2" s="1">
        <v>0</v>
      </c>
      <c r="X2" s="1">
        <v>0</v>
      </c>
      <c r="Y2" s="1">
        <v>0</v>
      </c>
      <c r="Z2" s="196">
        <f t="shared" ref="Z2:Z65" si="2">SUM(U2:Y2)</f>
        <v>56</v>
      </c>
      <c r="AA2" s="1">
        <v>17</v>
      </c>
      <c r="AB2" s="1">
        <v>5</v>
      </c>
      <c r="AC2" s="1">
        <f>+SMar_InfraMR[[#This Row],[Total Pasos Vehiculares a Nivel]]</f>
        <v>56</v>
      </c>
      <c r="AD2" s="196">
        <f t="shared" ref="AD2:AD65" si="3">SUM(AA2:AC2)</f>
        <v>78</v>
      </c>
      <c r="AE2" s="1">
        <v>1</v>
      </c>
      <c r="AF2" s="1">
        <v>1</v>
      </c>
      <c r="AG2" s="1">
        <v>16</v>
      </c>
      <c r="AH2" s="196">
        <f t="shared" ref="AH2:AH65" si="4">SUM(AE2:AG2)</f>
        <v>18</v>
      </c>
      <c r="AI2" s="10">
        <v>41.3</v>
      </c>
      <c r="AJ2" s="10">
        <v>0</v>
      </c>
      <c r="AK2" s="10">
        <v>14.14</v>
      </c>
      <c r="AL2" s="222">
        <f t="shared" ref="AL2:AL65" si="5">SUM(AI2:AK2)</f>
        <v>55.44</v>
      </c>
      <c r="AM2" s="1">
        <v>3</v>
      </c>
      <c r="AN2" s="1">
        <v>2</v>
      </c>
      <c r="AO2" s="1">
        <v>32</v>
      </c>
      <c r="AP2" s="200">
        <f t="shared" ref="AP2:AP65" si="6">SUM(AM2:AO2)</f>
        <v>37</v>
      </c>
      <c r="AQ2" s="1">
        <v>0</v>
      </c>
      <c r="AR2" s="1">
        <v>0</v>
      </c>
      <c r="AS2" s="1">
        <v>0</v>
      </c>
      <c r="AT2" s="200">
        <f t="shared" ref="AT2:AT65" si="7">SUM(AQ2:AS2)</f>
        <v>0</v>
      </c>
      <c r="AU2" s="1">
        <v>0</v>
      </c>
      <c r="AV2" s="1">
        <v>0</v>
      </c>
      <c r="AW2" s="1">
        <v>0</v>
      </c>
      <c r="AX2" s="200">
        <f t="shared" ref="AX2:AX65" si="8">SUM(AU2:AW2)</f>
        <v>0</v>
      </c>
      <c r="AY2" s="1">
        <v>104</v>
      </c>
      <c r="AZ2" s="1">
        <v>42</v>
      </c>
      <c r="BA2" s="1">
        <v>0</v>
      </c>
      <c r="BB2" s="1">
        <v>0</v>
      </c>
      <c r="BC2" s="200">
        <f>SUM(AY2:BB2)</f>
        <v>146</v>
      </c>
      <c r="BD2" s="356">
        <v>0</v>
      </c>
      <c r="BE2" s="1">
        <v>7</v>
      </c>
      <c r="BF2" s="1">
        <v>0</v>
      </c>
      <c r="BG2" s="235">
        <v>1676</v>
      </c>
    </row>
    <row r="3" spans="1:60">
      <c r="A3" s="1">
        <v>1993</v>
      </c>
      <c r="B3" s="1" t="s">
        <v>62</v>
      </c>
      <c r="C3" s="10">
        <v>0</v>
      </c>
      <c r="D3" s="10">
        <v>55.44</v>
      </c>
      <c r="E3" s="10">
        <v>0</v>
      </c>
      <c r="F3" s="10">
        <v>0</v>
      </c>
      <c r="G3" s="192">
        <f t="shared" si="0"/>
        <v>55.44</v>
      </c>
      <c r="H3" s="192">
        <f>+SMar_InfraMR[[#This Row],[Total Líneas de Explotación ]]</f>
        <v>55.44</v>
      </c>
      <c r="I3" s="192">
        <f>+SMar_InfraMR[[#This Row],[Total Líneas de Explotación ]]</f>
        <v>55.44</v>
      </c>
      <c r="J3" s="10">
        <v>135.47999999999999</v>
      </c>
      <c r="K3" s="10">
        <v>0</v>
      </c>
      <c r="L3" s="10">
        <v>0</v>
      </c>
      <c r="M3" s="10">
        <v>0</v>
      </c>
      <c r="N3" s="192">
        <f>+SMar_InfraMR[[#This Row],[A.03.1 -  Longitud de Vías de Explotación No Electrificadas Troncales y Ramales (vía principal) (km)]]+SMar_InfraMR[[#This Row],[A.04.1 -  Longitud de Vías de Explotación Electrificadas Troncales y Ramales (vía principal) (km)]]</f>
        <v>135.47999999999999</v>
      </c>
      <c r="O3" s="192">
        <v>135.47999999999999</v>
      </c>
      <c r="P3" s="1">
        <v>19</v>
      </c>
      <c r="Q3" s="1">
        <v>1</v>
      </c>
      <c r="R3" s="1">
        <v>0</v>
      </c>
      <c r="S3" s="194">
        <f t="shared" si="1"/>
        <v>20</v>
      </c>
      <c r="T3" s="194">
        <v>20</v>
      </c>
      <c r="U3" s="1">
        <v>0</v>
      </c>
      <c r="V3" s="1">
        <v>56</v>
      </c>
      <c r="W3" s="1">
        <v>0</v>
      </c>
      <c r="X3" s="1">
        <v>0</v>
      </c>
      <c r="Y3" s="1">
        <v>0</v>
      </c>
      <c r="Z3" s="196">
        <f t="shared" si="2"/>
        <v>56</v>
      </c>
      <c r="AA3" s="1">
        <v>17</v>
      </c>
      <c r="AB3" s="1">
        <v>5</v>
      </c>
      <c r="AC3" s="1">
        <f>+SMar_InfraMR[[#This Row],[Total Pasos Vehiculares a Nivel]]</f>
        <v>56</v>
      </c>
      <c r="AD3" s="196">
        <f t="shared" si="3"/>
        <v>78</v>
      </c>
      <c r="AE3" s="1">
        <v>1</v>
      </c>
      <c r="AF3" s="1">
        <v>1</v>
      </c>
      <c r="AG3" s="1">
        <v>16</v>
      </c>
      <c r="AH3" s="196">
        <f t="shared" si="4"/>
        <v>18</v>
      </c>
      <c r="AI3" s="10">
        <v>41.3</v>
      </c>
      <c r="AJ3" s="10">
        <v>0</v>
      </c>
      <c r="AK3" s="10">
        <v>14.14</v>
      </c>
      <c r="AL3" s="222">
        <f t="shared" si="5"/>
        <v>55.44</v>
      </c>
      <c r="AM3" s="1">
        <v>3</v>
      </c>
      <c r="AN3" s="1">
        <v>2</v>
      </c>
      <c r="AO3" s="1">
        <v>32</v>
      </c>
      <c r="AP3" s="200">
        <f t="shared" si="6"/>
        <v>37</v>
      </c>
      <c r="AQ3" s="1">
        <v>0</v>
      </c>
      <c r="AR3" s="1">
        <v>0</v>
      </c>
      <c r="AS3" s="1">
        <v>0</v>
      </c>
      <c r="AT3" s="200">
        <f t="shared" si="7"/>
        <v>0</v>
      </c>
      <c r="AU3" s="1">
        <v>0</v>
      </c>
      <c r="AV3" s="1">
        <v>0</v>
      </c>
      <c r="AW3" s="1">
        <v>0</v>
      </c>
      <c r="AX3" s="200">
        <f t="shared" si="8"/>
        <v>0</v>
      </c>
      <c r="AY3" s="1">
        <v>104</v>
      </c>
      <c r="AZ3" s="1">
        <v>42</v>
      </c>
      <c r="BA3" s="1">
        <v>0</v>
      </c>
      <c r="BB3" s="1">
        <v>0</v>
      </c>
      <c r="BC3" s="200">
        <f>SUM(AY3:BB3)</f>
        <v>146</v>
      </c>
      <c r="BD3" s="356">
        <v>0</v>
      </c>
      <c r="BE3" s="1">
        <v>7</v>
      </c>
      <c r="BF3" s="1">
        <v>0</v>
      </c>
      <c r="BG3" s="235">
        <v>1676</v>
      </c>
    </row>
    <row r="4" spans="1:60">
      <c r="A4" s="1">
        <v>1993</v>
      </c>
      <c r="B4" s="1" t="s">
        <v>63</v>
      </c>
      <c r="C4" s="10">
        <v>0</v>
      </c>
      <c r="D4" s="10">
        <v>55.44</v>
      </c>
      <c r="E4" s="10">
        <v>0</v>
      </c>
      <c r="F4" s="10">
        <v>0</v>
      </c>
      <c r="G4" s="192">
        <f t="shared" si="0"/>
        <v>55.44</v>
      </c>
      <c r="H4" s="192">
        <f>+SMar_InfraMR[[#This Row],[Total Líneas de Explotación ]]</f>
        <v>55.44</v>
      </c>
      <c r="I4" s="192">
        <f>+SMar_InfraMR[[#This Row],[Total Líneas de Explotación ]]</f>
        <v>55.44</v>
      </c>
      <c r="J4" s="10">
        <v>135.47999999999999</v>
      </c>
      <c r="K4" s="10">
        <v>0</v>
      </c>
      <c r="L4" s="10">
        <v>0</v>
      </c>
      <c r="M4" s="10">
        <v>0</v>
      </c>
      <c r="N4" s="192">
        <f>+SMar_InfraMR[[#This Row],[A.03.1 -  Longitud de Vías de Explotación No Electrificadas Troncales y Ramales (vía principal) (km)]]+SMar_InfraMR[[#This Row],[A.04.1 -  Longitud de Vías de Explotación Electrificadas Troncales y Ramales (vía principal) (km)]]</f>
        <v>135.47999999999999</v>
      </c>
      <c r="O4" s="192">
        <v>135.47999999999999</v>
      </c>
      <c r="P4" s="1">
        <v>19</v>
      </c>
      <c r="Q4" s="1">
        <v>1</v>
      </c>
      <c r="R4" s="1">
        <v>0</v>
      </c>
      <c r="S4" s="194">
        <f t="shared" si="1"/>
        <v>20</v>
      </c>
      <c r="T4" s="194">
        <v>20</v>
      </c>
      <c r="U4" s="1">
        <v>0</v>
      </c>
      <c r="V4" s="1">
        <v>56</v>
      </c>
      <c r="W4" s="1">
        <v>0</v>
      </c>
      <c r="X4" s="1">
        <v>0</v>
      </c>
      <c r="Y4" s="1">
        <v>0</v>
      </c>
      <c r="Z4" s="196">
        <f t="shared" si="2"/>
        <v>56</v>
      </c>
      <c r="AA4" s="1">
        <v>17</v>
      </c>
      <c r="AB4" s="1">
        <v>5</v>
      </c>
      <c r="AC4" s="1">
        <f>+SMar_InfraMR[[#This Row],[Total Pasos Vehiculares a Nivel]]</f>
        <v>56</v>
      </c>
      <c r="AD4" s="196">
        <f t="shared" si="3"/>
        <v>78</v>
      </c>
      <c r="AE4" s="1">
        <v>1</v>
      </c>
      <c r="AF4" s="1">
        <v>1</v>
      </c>
      <c r="AG4" s="1">
        <v>16</v>
      </c>
      <c r="AH4" s="196">
        <f t="shared" si="4"/>
        <v>18</v>
      </c>
      <c r="AI4" s="10">
        <v>41.3</v>
      </c>
      <c r="AJ4" s="10">
        <v>0</v>
      </c>
      <c r="AK4" s="10">
        <v>14.14</v>
      </c>
      <c r="AL4" s="222">
        <f t="shared" si="5"/>
        <v>55.44</v>
      </c>
      <c r="AM4" s="1">
        <v>3</v>
      </c>
      <c r="AN4" s="1">
        <v>2</v>
      </c>
      <c r="AO4" s="1">
        <v>32</v>
      </c>
      <c r="AP4" s="200">
        <f t="shared" si="6"/>
        <v>37</v>
      </c>
      <c r="AQ4" s="1">
        <v>0</v>
      </c>
      <c r="AR4" s="1">
        <v>0</v>
      </c>
      <c r="AS4" s="1">
        <v>0</v>
      </c>
      <c r="AT4" s="200">
        <f t="shared" si="7"/>
        <v>0</v>
      </c>
      <c r="AU4" s="1">
        <v>0</v>
      </c>
      <c r="AV4" s="1">
        <v>0</v>
      </c>
      <c r="AW4" s="1">
        <v>0</v>
      </c>
      <c r="AX4" s="200">
        <f t="shared" si="8"/>
        <v>0</v>
      </c>
      <c r="AY4" s="1">
        <v>104</v>
      </c>
      <c r="AZ4" s="1">
        <v>42</v>
      </c>
      <c r="BA4" s="1">
        <v>0</v>
      </c>
      <c r="BB4" s="1">
        <v>0</v>
      </c>
      <c r="BC4" s="200">
        <f>SUM(AY4:BB4)</f>
        <v>146</v>
      </c>
      <c r="BD4" s="356">
        <v>0</v>
      </c>
      <c r="BE4" s="1">
        <v>7</v>
      </c>
      <c r="BF4" s="1">
        <v>0</v>
      </c>
      <c r="BG4" s="235">
        <v>1676</v>
      </c>
    </row>
    <row r="5" spans="1:60">
      <c r="A5" s="1">
        <v>1993</v>
      </c>
      <c r="B5" s="1" t="s">
        <v>64</v>
      </c>
      <c r="C5" s="10">
        <v>0</v>
      </c>
      <c r="D5" s="10">
        <v>55.44</v>
      </c>
      <c r="E5" s="10">
        <v>0</v>
      </c>
      <c r="F5" s="10">
        <v>0</v>
      </c>
      <c r="G5" s="192">
        <f t="shared" si="0"/>
        <v>55.44</v>
      </c>
      <c r="H5" s="192">
        <f>+SMar_InfraMR[[#This Row],[Total Líneas de Explotación ]]</f>
        <v>55.44</v>
      </c>
      <c r="I5" s="192">
        <f>+SMar_InfraMR[[#This Row],[Total Líneas de Explotación ]]</f>
        <v>55.44</v>
      </c>
      <c r="J5" s="10">
        <v>135.47999999999999</v>
      </c>
      <c r="K5" s="10">
        <v>0</v>
      </c>
      <c r="L5" s="10">
        <v>0</v>
      </c>
      <c r="M5" s="10">
        <v>0</v>
      </c>
      <c r="N5" s="192">
        <f>+SMar_InfraMR[[#This Row],[A.03.1 -  Longitud de Vías de Explotación No Electrificadas Troncales y Ramales (vía principal) (km)]]+SMar_InfraMR[[#This Row],[A.04.1 -  Longitud de Vías de Explotación Electrificadas Troncales y Ramales (vía principal) (km)]]</f>
        <v>135.47999999999999</v>
      </c>
      <c r="O5" s="192">
        <v>135.47999999999999</v>
      </c>
      <c r="P5" s="1">
        <v>19</v>
      </c>
      <c r="Q5" s="1">
        <v>1</v>
      </c>
      <c r="R5" s="1">
        <v>0</v>
      </c>
      <c r="S5" s="194">
        <f t="shared" si="1"/>
        <v>20</v>
      </c>
      <c r="T5" s="194">
        <v>20</v>
      </c>
      <c r="U5" s="1">
        <v>0</v>
      </c>
      <c r="V5" s="1">
        <v>56</v>
      </c>
      <c r="W5" s="1">
        <v>0</v>
      </c>
      <c r="X5" s="1">
        <v>0</v>
      </c>
      <c r="Y5" s="1">
        <v>0</v>
      </c>
      <c r="Z5" s="196">
        <f t="shared" si="2"/>
        <v>56</v>
      </c>
      <c r="AA5" s="1">
        <v>17</v>
      </c>
      <c r="AB5" s="1">
        <v>5</v>
      </c>
      <c r="AC5" s="1">
        <f>+SMar_InfraMR[[#This Row],[Total Pasos Vehiculares a Nivel]]</f>
        <v>56</v>
      </c>
      <c r="AD5" s="196">
        <f t="shared" si="3"/>
        <v>78</v>
      </c>
      <c r="AE5" s="1">
        <v>1</v>
      </c>
      <c r="AF5" s="1">
        <v>1</v>
      </c>
      <c r="AG5" s="1">
        <v>16</v>
      </c>
      <c r="AH5" s="196">
        <f t="shared" si="4"/>
        <v>18</v>
      </c>
      <c r="AI5" s="10">
        <v>41.3</v>
      </c>
      <c r="AJ5" s="10">
        <v>0</v>
      </c>
      <c r="AK5" s="10">
        <v>14.14</v>
      </c>
      <c r="AL5" s="222">
        <f t="shared" si="5"/>
        <v>55.44</v>
      </c>
      <c r="AM5" s="1">
        <v>3</v>
      </c>
      <c r="AN5" s="1">
        <v>2</v>
      </c>
      <c r="AO5" s="1">
        <v>32</v>
      </c>
      <c r="AP5" s="200">
        <f t="shared" si="6"/>
        <v>37</v>
      </c>
      <c r="AQ5" s="1">
        <v>0</v>
      </c>
      <c r="AR5" s="1">
        <v>0</v>
      </c>
      <c r="AS5" s="1">
        <v>0</v>
      </c>
      <c r="AT5" s="200">
        <f t="shared" si="7"/>
        <v>0</v>
      </c>
      <c r="AU5" s="1">
        <v>0</v>
      </c>
      <c r="AV5" s="1">
        <v>0</v>
      </c>
      <c r="AW5" s="1">
        <v>0</v>
      </c>
      <c r="AX5" s="200">
        <f t="shared" si="8"/>
        <v>0</v>
      </c>
      <c r="AY5" s="1">
        <v>104</v>
      </c>
      <c r="AZ5" s="1">
        <v>42</v>
      </c>
      <c r="BA5" s="1">
        <v>0</v>
      </c>
      <c r="BB5" s="1">
        <v>0</v>
      </c>
      <c r="BC5" s="200">
        <f>SUM(AY5:BB5)</f>
        <v>146</v>
      </c>
      <c r="BD5" s="356">
        <v>0</v>
      </c>
      <c r="BE5" s="1">
        <v>7</v>
      </c>
      <c r="BF5" s="1">
        <v>0</v>
      </c>
      <c r="BG5" s="235">
        <v>1676</v>
      </c>
    </row>
    <row r="6" spans="1:60">
      <c r="A6" s="1">
        <v>1993</v>
      </c>
      <c r="B6" s="1" t="s">
        <v>65</v>
      </c>
      <c r="C6" s="10">
        <v>0</v>
      </c>
      <c r="D6" s="10">
        <v>55.44</v>
      </c>
      <c r="E6" s="10">
        <v>0</v>
      </c>
      <c r="F6" s="10">
        <v>0</v>
      </c>
      <c r="G6" s="192">
        <f t="shared" si="0"/>
        <v>55.44</v>
      </c>
      <c r="H6" s="192">
        <f>+SMar_InfraMR[[#This Row],[Total Líneas de Explotación ]]</f>
        <v>55.44</v>
      </c>
      <c r="I6" s="192">
        <f>+SMar_InfraMR[[#This Row],[Total Líneas de Explotación ]]</f>
        <v>55.44</v>
      </c>
      <c r="J6" s="10">
        <v>135.47999999999999</v>
      </c>
      <c r="K6" s="10">
        <v>0</v>
      </c>
      <c r="L6" s="10">
        <v>0</v>
      </c>
      <c r="M6" s="10">
        <v>0</v>
      </c>
      <c r="N6" s="192">
        <f>+SMar_InfraMR[[#This Row],[A.03.1 -  Longitud de Vías de Explotación No Electrificadas Troncales y Ramales (vía principal) (km)]]+SMar_InfraMR[[#This Row],[A.04.1 -  Longitud de Vías de Explotación Electrificadas Troncales y Ramales (vía principal) (km)]]</f>
        <v>135.47999999999999</v>
      </c>
      <c r="O6" s="192">
        <v>135.47999999999999</v>
      </c>
      <c r="P6" s="1">
        <v>19</v>
      </c>
      <c r="Q6" s="1">
        <v>1</v>
      </c>
      <c r="R6" s="1">
        <v>0</v>
      </c>
      <c r="S6" s="194">
        <f t="shared" si="1"/>
        <v>20</v>
      </c>
      <c r="T6" s="194">
        <v>20</v>
      </c>
      <c r="U6" s="1">
        <v>0</v>
      </c>
      <c r="V6" s="1">
        <v>56</v>
      </c>
      <c r="W6" s="1">
        <v>0</v>
      </c>
      <c r="X6" s="1">
        <v>0</v>
      </c>
      <c r="Y6" s="1">
        <v>0</v>
      </c>
      <c r="Z6" s="196">
        <f t="shared" si="2"/>
        <v>56</v>
      </c>
      <c r="AA6" s="1">
        <v>17</v>
      </c>
      <c r="AB6" s="1">
        <v>5</v>
      </c>
      <c r="AC6" s="1">
        <f>+SMar_InfraMR[[#This Row],[Total Pasos Vehiculares a Nivel]]</f>
        <v>56</v>
      </c>
      <c r="AD6" s="196">
        <f t="shared" si="3"/>
        <v>78</v>
      </c>
      <c r="AE6" s="1">
        <v>1</v>
      </c>
      <c r="AF6" s="1">
        <v>1</v>
      </c>
      <c r="AG6" s="1">
        <v>16</v>
      </c>
      <c r="AH6" s="196">
        <f t="shared" si="4"/>
        <v>18</v>
      </c>
      <c r="AI6" s="10">
        <v>41.3</v>
      </c>
      <c r="AJ6" s="10">
        <v>0</v>
      </c>
      <c r="AK6" s="10">
        <v>14.14</v>
      </c>
      <c r="AL6" s="222">
        <f t="shared" si="5"/>
        <v>55.44</v>
      </c>
      <c r="AM6" s="1">
        <v>3</v>
      </c>
      <c r="AN6" s="1">
        <v>2</v>
      </c>
      <c r="AO6" s="1">
        <v>32</v>
      </c>
      <c r="AP6" s="200">
        <f t="shared" si="6"/>
        <v>37</v>
      </c>
      <c r="AQ6" s="1">
        <v>0</v>
      </c>
      <c r="AR6" s="1">
        <v>0</v>
      </c>
      <c r="AS6" s="1">
        <v>0</v>
      </c>
      <c r="AT6" s="200">
        <f t="shared" si="7"/>
        <v>0</v>
      </c>
      <c r="AU6" s="1">
        <v>0</v>
      </c>
      <c r="AV6" s="1">
        <v>0</v>
      </c>
      <c r="AW6" s="1">
        <v>0</v>
      </c>
      <c r="AX6" s="200">
        <f t="shared" si="8"/>
        <v>0</v>
      </c>
      <c r="AY6" s="1">
        <v>104</v>
      </c>
      <c r="AZ6" s="1">
        <v>42</v>
      </c>
      <c r="BA6" s="1">
        <v>0</v>
      </c>
      <c r="BB6" s="1">
        <v>0</v>
      </c>
      <c r="BC6" s="200">
        <f>SUM(AY6:BB6)</f>
        <v>146</v>
      </c>
      <c r="BD6" s="356">
        <v>0</v>
      </c>
      <c r="BE6" s="1">
        <v>7</v>
      </c>
      <c r="BF6" s="1">
        <v>0</v>
      </c>
      <c r="BG6" s="235">
        <v>1676</v>
      </c>
    </row>
    <row r="7" spans="1:60">
      <c r="A7" s="1">
        <v>1993</v>
      </c>
      <c r="B7" s="1" t="s">
        <v>66</v>
      </c>
      <c r="C7" s="10">
        <v>0</v>
      </c>
      <c r="D7" s="10">
        <v>55.44</v>
      </c>
      <c r="E7" s="10">
        <v>0</v>
      </c>
      <c r="F7" s="10">
        <v>0</v>
      </c>
      <c r="G7" s="192">
        <f t="shared" si="0"/>
        <v>55.44</v>
      </c>
      <c r="H7" s="192">
        <f>+SMar_InfraMR[[#This Row],[Total Líneas de Explotación ]]</f>
        <v>55.44</v>
      </c>
      <c r="I7" s="192">
        <f>+SMar_InfraMR[[#This Row],[Total Líneas de Explotación ]]</f>
        <v>55.44</v>
      </c>
      <c r="J7" s="10">
        <v>135.47999999999999</v>
      </c>
      <c r="K7" s="10">
        <v>0</v>
      </c>
      <c r="L7" s="10">
        <v>0</v>
      </c>
      <c r="M7" s="10">
        <v>0</v>
      </c>
      <c r="N7" s="192">
        <f>+SMar_InfraMR[[#This Row],[A.03.1 -  Longitud de Vías de Explotación No Electrificadas Troncales y Ramales (vía principal) (km)]]+SMar_InfraMR[[#This Row],[A.04.1 -  Longitud de Vías de Explotación Electrificadas Troncales y Ramales (vía principal) (km)]]</f>
        <v>135.47999999999999</v>
      </c>
      <c r="O7" s="192">
        <v>135.47999999999999</v>
      </c>
      <c r="P7" s="1">
        <v>19</v>
      </c>
      <c r="Q7" s="1">
        <v>1</v>
      </c>
      <c r="R7" s="1">
        <v>0</v>
      </c>
      <c r="S7" s="194">
        <f t="shared" si="1"/>
        <v>20</v>
      </c>
      <c r="T7" s="194">
        <v>20</v>
      </c>
      <c r="U7" s="1">
        <v>0</v>
      </c>
      <c r="V7" s="1">
        <v>56</v>
      </c>
      <c r="W7" s="1">
        <v>0</v>
      </c>
      <c r="X7" s="1">
        <v>0</v>
      </c>
      <c r="Y7" s="1">
        <v>0</v>
      </c>
      <c r="Z7" s="196">
        <f t="shared" si="2"/>
        <v>56</v>
      </c>
      <c r="AA7" s="1">
        <v>17</v>
      </c>
      <c r="AB7" s="1">
        <v>5</v>
      </c>
      <c r="AC7" s="1">
        <f>+SMar_InfraMR[[#This Row],[Total Pasos Vehiculares a Nivel]]</f>
        <v>56</v>
      </c>
      <c r="AD7" s="196">
        <f t="shared" si="3"/>
        <v>78</v>
      </c>
      <c r="AE7" s="1">
        <v>1</v>
      </c>
      <c r="AF7" s="1">
        <v>1</v>
      </c>
      <c r="AG7" s="1">
        <v>16</v>
      </c>
      <c r="AH7" s="196">
        <f t="shared" si="4"/>
        <v>18</v>
      </c>
      <c r="AI7" s="10">
        <v>41.3</v>
      </c>
      <c r="AJ7" s="10">
        <v>0</v>
      </c>
      <c r="AK7" s="10">
        <v>14.14</v>
      </c>
      <c r="AL7" s="222">
        <f t="shared" si="5"/>
        <v>55.44</v>
      </c>
      <c r="AM7" s="1">
        <v>3</v>
      </c>
      <c r="AN7" s="1">
        <v>2</v>
      </c>
      <c r="AO7" s="1">
        <v>32</v>
      </c>
      <c r="AP7" s="200">
        <f t="shared" si="6"/>
        <v>37</v>
      </c>
      <c r="AQ7" s="1">
        <v>0</v>
      </c>
      <c r="AR7" s="1">
        <v>0</v>
      </c>
      <c r="AS7" s="1">
        <v>0</v>
      </c>
      <c r="AT7" s="200">
        <f t="shared" si="7"/>
        <v>0</v>
      </c>
      <c r="AU7" s="1">
        <v>0</v>
      </c>
      <c r="AV7" s="1">
        <v>0</v>
      </c>
      <c r="AW7" s="1">
        <v>0</v>
      </c>
      <c r="AX7" s="200">
        <f t="shared" si="8"/>
        <v>0</v>
      </c>
      <c r="AY7" s="1">
        <v>104</v>
      </c>
      <c r="AZ7" s="1">
        <v>42</v>
      </c>
      <c r="BA7" s="1">
        <v>0</v>
      </c>
      <c r="BB7" s="1">
        <v>0</v>
      </c>
      <c r="BC7" s="200">
        <f>SUM(AY7:BB7)</f>
        <v>146</v>
      </c>
      <c r="BD7" s="356">
        <v>0</v>
      </c>
      <c r="BE7" s="1">
        <v>7</v>
      </c>
      <c r="BF7" s="1">
        <v>0</v>
      </c>
      <c r="BG7" s="235">
        <v>1676</v>
      </c>
    </row>
    <row r="8" spans="1:60">
      <c r="A8" s="1">
        <v>1993</v>
      </c>
      <c r="B8" s="1" t="s">
        <v>67</v>
      </c>
      <c r="C8" s="10">
        <v>0</v>
      </c>
      <c r="D8" s="10">
        <v>55.44</v>
      </c>
      <c r="E8" s="10">
        <v>0</v>
      </c>
      <c r="F8" s="10">
        <v>0</v>
      </c>
      <c r="G8" s="192">
        <f t="shared" si="0"/>
        <v>55.44</v>
      </c>
      <c r="H8" s="192">
        <f>+SMar_InfraMR[[#This Row],[Total Líneas de Explotación ]]</f>
        <v>55.44</v>
      </c>
      <c r="I8" s="192">
        <f>+SMar_InfraMR[[#This Row],[Total Líneas de Explotación ]]</f>
        <v>55.44</v>
      </c>
      <c r="J8" s="10">
        <v>135.47999999999999</v>
      </c>
      <c r="K8" s="10">
        <v>0</v>
      </c>
      <c r="L8" s="10">
        <v>0</v>
      </c>
      <c r="M8" s="10">
        <v>0</v>
      </c>
      <c r="N8" s="192">
        <f>+SMar_InfraMR[[#This Row],[A.03.1 -  Longitud de Vías de Explotación No Electrificadas Troncales y Ramales (vía principal) (km)]]+SMar_InfraMR[[#This Row],[A.04.1 -  Longitud de Vías de Explotación Electrificadas Troncales y Ramales (vía principal) (km)]]</f>
        <v>135.47999999999999</v>
      </c>
      <c r="O8" s="192">
        <v>135.47999999999999</v>
      </c>
      <c r="P8" s="1">
        <v>19</v>
      </c>
      <c r="Q8" s="1">
        <v>1</v>
      </c>
      <c r="R8" s="1">
        <v>0</v>
      </c>
      <c r="S8" s="194">
        <f t="shared" si="1"/>
        <v>20</v>
      </c>
      <c r="T8" s="194">
        <v>20</v>
      </c>
      <c r="U8" s="1">
        <v>0</v>
      </c>
      <c r="V8" s="1">
        <v>56</v>
      </c>
      <c r="W8" s="1">
        <v>0</v>
      </c>
      <c r="X8" s="1">
        <v>0</v>
      </c>
      <c r="Y8" s="1">
        <v>0</v>
      </c>
      <c r="Z8" s="196">
        <f t="shared" si="2"/>
        <v>56</v>
      </c>
      <c r="AA8" s="1">
        <v>17</v>
      </c>
      <c r="AB8" s="1">
        <v>5</v>
      </c>
      <c r="AC8" s="1">
        <f>+SMar_InfraMR[[#This Row],[Total Pasos Vehiculares a Nivel]]</f>
        <v>56</v>
      </c>
      <c r="AD8" s="196">
        <f t="shared" si="3"/>
        <v>78</v>
      </c>
      <c r="AE8" s="1">
        <v>1</v>
      </c>
      <c r="AF8" s="1">
        <v>1</v>
      </c>
      <c r="AG8" s="1">
        <v>16</v>
      </c>
      <c r="AH8" s="196">
        <f t="shared" si="4"/>
        <v>18</v>
      </c>
      <c r="AI8" s="10">
        <v>41.3</v>
      </c>
      <c r="AJ8" s="10">
        <v>0</v>
      </c>
      <c r="AK8" s="10">
        <v>14.14</v>
      </c>
      <c r="AL8" s="222">
        <f t="shared" si="5"/>
        <v>55.44</v>
      </c>
      <c r="AM8" s="1">
        <v>3</v>
      </c>
      <c r="AN8" s="1">
        <v>2</v>
      </c>
      <c r="AO8" s="1">
        <v>32</v>
      </c>
      <c r="AP8" s="200">
        <f t="shared" si="6"/>
        <v>37</v>
      </c>
      <c r="AQ8" s="1">
        <v>0</v>
      </c>
      <c r="AR8" s="1">
        <v>0</v>
      </c>
      <c r="AS8" s="1">
        <v>0</v>
      </c>
      <c r="AT8" s="200">
        <f t="shared" si="7"/>
        <v>0</v>
      </c>
      <c r="AU8" s="1">
        <v>0</v>
      </c>
      <c r="AV8" s="1">
        <v>0</v>
      </c>
      <c r="AW8" s="1">
        <v>0</v>
      </c>
      <c r="AX8" s="200">
        <f t="shared" si="8"/>
        <v>0</v>
      </c>
      <c r="AY8" s="1">
        <v>104</v>
      </c>
      <c r="AZ8" s="1">
        <v>42</v>
      </c>
      <c r="BA8" s="1">
        <v>0</v>
      </c>
      <c r="BB8" s="1">
        <v>0</v>
      </c>
      <c r="BC8" s="200">
        <f>SUM(AY8:BB8)</f>
        <v>146</v>
      </c>
      <c r="BD8" s="356">
        <v>0</v>
      </c>
      <c r="BE8" s="1">
        <v>7</v>
      </c>
      <c r="BF8" s="1">
        <v>0</v>
      </c>
      <c r="BG8" s="235">
        <v>1676</v>
      </c>
    </row>
    <row r="9" spans="1:60">
      <c r="A9" s="1">
        <v>1993</v>
      </c>
      <c r="B9" s="1" t="s">
        <v>68</v>
      </c>
      <c r="C9" s="10">
        <v>0</v>
      </c>
      <c r="D9" s="10">
        <v>55.44</v>
      </c>
      <c r="E9" s="10">
        <v>0</v>
      </c>
      <c r="F9" s="10">
        <v>0</v>
      </c>
      <c r="G9" s="192">
        <f t="shared" si="0"/>
        <v>55.44</v>
      </c>
      <c r="H9" s="192">
        <f>+SMar_InfraMR[[#This Row],[Total Líneas de Explotación ]]</f>
        <v>55.44</v>
      </c>
      <c r="I9" s="192">
        <f>+SMar_InfraMR[[#This Row],[Total Líneas de Explotación ]]</f>
        <v>55.44</v>
      </c>
      <c r="J9" s="10">
        <v>135.47999999999999</v>
      </c>
      <c r="K9" s="10">
        <v>0</v>
      </c>
      <c r="L9" s="10">
        <v>0</v>
      </c>
      <c r="M9" s="10">
        <v>0</v>
      </c>
      <c r="N9" s="192">
        <f>+SMar_InfraMR[[#This Row],[A.03.1 -  Longitud de Vías de Explotación No Electrificadas Troncales y Ramales (vía principal) (km)]]+SMar_InfraMR[[#This Row],[A.04.1 -  Longitud de Vías de Explotación Electrificadas Troncales y Ramales (vía principal) (km)]]</f>
        <v>135.47999999999999</v>
      </c>
      <c r="O9" s="192">
        <v>135.47999999999999</v>
      </c>
      <c r="P9" s="1">
        <v>19</v>
      </c>
      <c r="Q9" s="1">
        <v>1</v>
      </c>
      <c r="R9" s="1">
        <v>0</v>
      </c>
      <c r="S9" s="194">
        <f t="shared" si="1"/>
        <v>20</v>
      </c>
      <c r="T9" s="194">
        <v>20</v>
      </c>
      <c r="U9" s="1">
        <v>0</v>
      </c>
      <c r="V9" s="1">
        <v>56</v>
      </c>
      <c r="W9" s="1">
        <v>0</v>
      </c>
      <c r="X9" s="1">
        <v>0</v>
      </c>
      <c r="Y9" s="1">
        <v>0</v>
      </c>
      <c r="Z9" s="196">
        <f t="shared" si="2"/>
        <v>56</v>
      </c>
      <c r="AA9" s="1">
        <v>17</v>
      </c>
      <c r="AB9" s="1">
        <v>5</v>
      </c>
      <c r="AC9" s="1">
        <f>+SMar_InfraMR[[#This Row],[Total Pasos Vehiculares a Nivel]]</f>
        <v>56</v>
      </c>
      <c r="AD9" s="196">
        <f t="shared" si="3"/>
        <v>78</v>
      </c>
      <c r="AE9" s="1">
        <v>1</v>
      </c>
      <c r="AF9" s="1">
        <v>1</v>
      </c>
      <c r="AG9" s="1">
        <v>16</v>
      </c>
      <c r="AH9" s="196">
        <f t="shared" si="4"/>
        <v>18</v>
      </c>
      <c r="AI9" s="10">
        <v>41.3</v>
      </c>
      <c r="AJ9" s="10">
        <v>0</v>
      </c>
      <c r="AK9" s="10">
        <v>14.14</v>
      </c>
      <c r="AL9" s="222">
        <f t="shared" si="5"/>
        <v>55.44</v>
      </c>
      <c r="AM9" s="1">
        <v>3</v>
      </c>
      <c r="AN9" s="1">
        <v>2</v>
      </c>
      <c r="AO9" s="1">
        <v>32</v>
      </c>
      <c r="AP9" s="200">
        <f t="shared" si="6"/>
        <v>37</v>
      </c>
      <c r="AQ9" s="1">
        <v>0</v>
      </c>
      <c r="AR9" s="1">
        <v>0</v>
      </c>
      <c r="AS9" s="1">
        <v>0</v>
      </c>
      <c r="AT9" s="200">
        <f t="shared" si="7"/>
        <v>0</v>
      </c>
      <c r="AU9" s="1">
        <v>0</v>
      </c>
      <c r="AV9" s="1">
        <v>0</v>
      </c>
      <c r="AW9" s="1">
        <v>0</v>
      </c>
      <c r="AX9" s="200">
        <f t="shared" si="8"/>
        <v>0</v>
      </c>
      <c r="AY9" s="1">
        <v>104</v>
      </c>
      <c r="AZ9" s="1">
        <v>42</v>
      </c>
      <c r="BA9" s="1">
        <v>0</v>
      </c>
      <c r="BB9" s="1">
        <v>0</v>
      </c>
      <c r="BC9" s="200">
        <f>SUM(AY9:BB9)</f>
        <v>146</v>
      </c>
      <c r="BD9" s="356">
        <v>0</v>
      </c>
      <c r="BE9" s="1">
        <v>7</v>
      </c>
      <c r="BF9" s="1">
        <v>0</v>
      </c>
      <c r="BG9" s="235">
        <v>1676</v>
      </c>
    </row>
    <row r="10" spans="1:60">
      <c r="A10" s="1">
        <v>1993</v>
      </c>
      <c r="B10" s="1" t="s">
        <v>69</v>
      </c>
      <c r="C10" s="10">
        <v>0</v>
      </c>
      <c r="D10" s="10">
        <v>55.44</v>
      </c>
      <c r="E10" s="10">
        <v>0</v>
      </c>
      <c r="F10" s="10">
        <v>0</v>
      </c>
      <c r="G10" s="192">
        <f t="shared" si="0"/>
        <v>55.44</v>
      </c>
      <c r="H10" s="192">
        <f>+SMar_InfraMR[[#This Row],[Total Líneas de Explotación ]]</f>
        <v>55.44</v>
      </c>
      <c r="I10" s="192">
        <f>+SMar_InfraMR[[#This Row],[Total Líneas de Explotación ]]</f>
        <v>55.44</v>
      </c>
      <c r="J10" s="10">
        <v>135.47999999999999</v>
      </c>
      <c r="K10" s="10">
        <v>0</v>
      </c>
      <c r="L10" s="10">
        <v>0</v>
      </c>
      <c r="M10" s="10">
        <v>0</v>
      </c>
      <c r="N10" s="192">
        <f>+SMar_InfraMR[[#This Row],[A.03.1 -  Longitud de Vías de Explotación No Electrificadas Troncales y Ramales (vía principal) (km)]]+SMar_InfraMR[[#This Row],[A.04.1 -  Longitud de Vías de Explotación Electrificadas Troncales y Ramales (vía principal) (km)]]</f>
        <v>135.47999999999999</v>
      </c>
      <c r="O10" s="192">
        <v>135.47999999999999</v>
      </c>
      <c r="P10" s="1">
        <v>19</v>
      </c>
      <c r="Q10" s="1">
        <v>1</v>
      </c>
      <c r="R10" s="1">
        <v>0</v>
      </c>
      <c r="S10" s="194">
        <f t="shared" si="1"/>
        <v>20</v>
      </c>
      <c r="T10" s="194">
        <v>20</v>
      </c>
      <c r="U10" s="1">
        <v>0</v>
      </c>
      <c r="V10" s="1">
        <v>56</v>
      </c>
      <c r="W10" s="1">
        <v>0</v>
      </c>
      <c r="X10" s="1">
        <v>0</v>
      </c>
      <c r="Y10" s="1">
        <v>0</v>
      </c>
      <c r="Z10" s="196">
        <f t="shared" si="2"/>
        <v>56</v>
      </c>
      <c r="AA10" s="1">
        <v>17</v>
      </c>
      <c r="AB10" s="1">
        <v>5</v>
      </c>
      <c r="AC10" s="1">
        <f>+SMar_InfraMR[[#This Row],[Total Pasos Vehiculares a Nivel]]</f>
        <v>56</v>
      </c>
      <c r="AD10" s="196">
        <f t="shared" si="3"/>
        <v>78</v>
      </c>
      <c r="AE10" s="1">
        <v>1</v>
      </c>
      <c r="AF10" s="1">
        <v>1</v>
      </c>
      <c r="AG10" s="1">
        <v>16</v>
      </c>
      <c r="AH10" s="196">
        <f t="shared" si="4"/>
        <v>18</v>
      </c>
      <c r="AI10" s="10">
        <v>41.3</v>
      </c>
      <c r="AJ10" s="10">
        <v>0</v>
      </c>
      <c r="AK10" s="10">
        <v>14.14</v>
      </c>
      <c r="AL10" s="222">
        <f t="shared" si="5"/>
        <v>55.44</v>
      </c>
      <c r="AM10" s="1">
        <v>3</v>
      </c>
      <c r="AN10" s="1">
        <v>2</v>
      </c>
      <c r="AO10" s="1">
        <v>32</v>
      </c>
      <c r="AP10" s="200">
        <f t="shared" si="6"/>
        <v>37</v>
      </c>
      <c r="AQ10" s="1">
        <v>0</v>
      </c>
      <c r="AR10" s="1">
        <v>0</v>
      </c>
      <c r="AS10" s="1">
        <v>0</v>
      </c>
      <c r="AT10" s="200">
        <f t="shared" si="7"/>
        <v>0</v>
      </c>
      <c r="AU10" s="1">
        <v>0</v>
      </c>
      <c r="AV10" s="1">
        <v>0</v>
      </c>
      <c r="AW10" s="1">
        <v>0</v>
      </c>
      <c r="AX10" s="200">
        <f t="shared" si="8"/>
        <v>0</v>
      </c>
      <c r="AY10" s="1">
        <v>104</v>
      </c>
      <c r="AZ10" s="1">
        <v>42</v>
      </c>
      <c r="BA10" s="1">
        <v>0</v>
      </c>
      <c r="BB10" s="1">
        <v>0</v>
      </c>
      <c r="BC10" s="200">
        <f>SUM(AY10:BB10)</f>
        <v>146</v>
      </c>
      <c r="BD10" s="356">
        <v>0</v>
      </c>
      <c r="BE10" s="1">
        <v>7</v>
      </c>
      <c r="BF10" s="1">
        <v>0</v>
      </c>
      <c r="BG10" s="235">
        <v>1676</v>
      </c>
    </row>
    <row r="11" spans="1:60">
      <c r="A11" s="1">
        <v>1993</v>
      </c>
      <c r="B11" s="1" t="s">
        <v>70</v>
      </c>
      <c r="C11" s="10">
        <v>0</v>
      </c>
      <c r="D11" s="10">
        <v>55.44</v>
      </c>
      <c r="E11" s="10">
        <v>0</v>
      </c>
      <c r="F11" s="10">
        <v>0</v>
      </c>
      <c r="G11" s="192">
        <f t="shared" si="0"/>
        <v>55.44</v>
      </c>
      <c r="H11" s="192">
        <f>+SMar_InfraMR[[#This Row],[Total Líneas de Explotación ]]</f>
        <v>55.44</v>
      </c>
      <c r="I11" s="192">
        <f>+SMar_InfraMR[[#This Row],[Total Líneas de Explotación ]]</f>
        <v>55.44</v>
      </c>
      <c r="J11" s="10">
        <v>135.47999999999999</v>
      </c>
      <c r="K11" s="10">
        <v>0</v>
      </c>
      <c r="L11" s="10">
        <v>0</v>
      </c>
      <c r="M11" s="10">
        <v>0</v>
      </c>
      <c r="N11" s="192">
        <f>+SMar_InfraMR[[#This Row],[A.03.1 -  Longitud de Vías de Explotación No Electrificadas Troncales y Ramales (vía principal) (km)]]+SMar_InfraMR[[#This Row],[A.04.1 -  Longitud de Vías de Explotación Electrificadas Troncales y Ramales (vía principal) (km)]]</f>
        <v>135.47999999999999</v>
      </c>
      <c r="O11" s="192">
        <v>135.47999999999999</v>
      </c>
      <c r="P11" s="1">
        <v>19</v>
      </c>
      <c r="Q11" s="1">
        <v>1</v>
      </c>
      <c r="R11" s="1">
        <v>0</v>
      </c>
      <c r="S11" s="194">
        <f t="shared" si="1"/>
        <v>20</v>
      </c>
      <c r="T11" s="194">
        <v>20</v>
      </c>
      <c r="U11" s="1">
        <v>0</v>
      </c>
      <c r="V11" s="1">
        <v>56</v>
      </c>
      <c r="W11" s="1">
        <v>0</v>
      </c>
      <c r="X11" s="1">
        <v>0</v>
      </c>
      <c r="Y11" s="1">
        <v>0</v>
      </c>
      <c r="Z11" s="196">
        <f t="shared" si="2"/>
        <v>56</v>
      </c>
      <c r="AA11" s="1">
        <v>17</v>
      </c>
      <c r="AB11" s="1">
        <v>5</v>
      </c>
      <c r="AC11" s="1">
        <f>+SMar_InfraMR[[#This Row],[Total Pasos Vehiculares a Nivel]]</f>
        <v>56</v>
      </c>
      <c r="AD11" s="196">
        <f t="shared" si="3"/>
        <v>78</v>
      </c>
      <c r="AE11" s="1">
        <v>1</v>
      </c>
      <c r="AF11" s="1">
        <v>1</v>
      </c>
      <c r="AG11" s="1">
        <v>16</v>
      </c>
      <c r="AH11" s="196">
        <f t="shared" si="4"/>
        <v>18</v>
      </c>
      <c r="AI11" s="10">
        <v>41.3</v>
      </c>
      <c r="AJ11" s="10">
        <v>0</v>
      </c>
      <c r="AK11" s="10">
        <v>14.14</v>
      </c>
      <c r="AL11" s="222">
        <f t="shared" si="5"/>
        <v>55.44</v>
      </c>
      <c r="AM11" s="1">
        <v>3</v>
      </c>
      <c r="AN11" s="1">
        <v>2</v>
      </c>
      <c r="AO11" s="1">
        <v>32</v>
      </c>
      <c r="AP11" s="200">
        <f t="shared" si="6"/>
        <v>37</v>
      </c>
      <c r="AQ11" s="1">
        <v>0</v>
      </c>
      <c r="AR11" s="1">
        <v>0</v>
      </c>
      <c r="AS11" s="1">
        <v>0</v>
      </c>
      <c r="AT11" s="200">
        <f t="shared" si="7"/>
        <v>0</v>
      </c>
      <c r="AU11" s="1">
        <v>0</v>
      </c>
      <c r="AV11" s="1">
        <v>0</v>
      </c>
      <c r="AW11" s="1">
        <v>0</v>
      </c>
      <c r="AX11" s="200">
        <f t="shared" si="8"/>
        <v>0</v>
      </c>
      <c r="AY11" s="1">
        <v>104</v>
      </c>
      <c r="AZ11" s="1">
        <v>42</v>
      </c>
      <c r="BA11" s="1">
        <v>0</v>
      </c>
      <c r="BB11" s="1">
        <v>0</v>
      </c>
      <c r="BC11" s="200">
        <f>SUM(AY11:BB11)</f>
        <v>146</v>
      </c>
      <c r="BD11" s="356">
        <v>0</v>
      </c>
      <c r="BE11" s="1">
        <v>7</v>
      </c>
      <c r="BF11" s="1">
        <v>0</v>
      </c>
      <c r="BG11" s="235">
        <v>1676</v>
      </c>
    </row>
    <row r="12" spans="1:60">
      <c r="A12" s="1">
        <v>1993</v>
      </c>
      <c r="B12" s="1" t="s">
        <v>71</v>
      </c>
      <c r="C12" s="10">
        <v>0</v>
      </c>
      <c r="D12" s="10">
        <v>55.44</v>
      </c>
      <c r="E12" s="10">
        <v>0</v>
      </c>
      <c r="F12" s="10">
        <v>0</v>
      </c>
      <c r="G12" s="192">
        <f t="shared" si="0"/>
        <v>55.44</v>
      </c>
      <c r="H12" s="192">
        <f>+SMar_InfraMR[[#This Row],[Total Líneas de Explotación ]]</f>
        <v>55.44</v>
      </c>
      <c r="I12" s="192">
        <f>+SMar_InfraMR[[#This Row],[Total Líneas de Explotación ]]</f>
        <v>55.44</v>
      </c>
      <c r="J12" s="10">
        <v>135.47999999999999</v>
      </c>
      <c r="K12" s="10">
        <v>0</v>
      </c>
      <c r="L12" s="10">
        <v>0</v>
      </c>
      <c r="M12" s="10">
        <v>0</v>
      </c>
      <c r="N12" s="192">
        <f>+SMar_InfraMR[[#This Row],[A.03.1 -  Longitud de Vías de Explotación No Electrificadas Troncales y Ramales (vía principal) (km)]]+SMar_InfraMR[[#This Row],[A.04.1 -  Longitud de Vías de Explotación Electrificadas Troncales y Ramales (vía principal) (km)]]</f>
        <v>135.47999999999999</v>
      </c>
      <c r="O12" s="192">
        <v>135.47999999999999</v>
      </c>
      <c r="P12" s="1">
        <v>19</v>
      </c>
      <c r="Q12" s="1">
        <v>1</v>
      </c>
      <c r="R12" s="1">
        <v>0</v>
      </c>
      <c r="S12" s="194">
        <f t="shared" si="1"/>
        <v>20</v>
      </c>
      <c r="T12" s="194">
        <v>20</v>
      </c>
      <c r="U12" s="1">
        <v>0</v>
      </c>
      <c r="V12" s="1">
        <v>56</v>
      </c>
      <c r="W12" s="1">
        <v>0</v>
      </c>
      <c r="X12" s="1">
        <v>0</v>
      </c>
      <c r="Y12" s="1">
        <v>0</v>
      </c>
      <c r="Z12" s="196">
        <f t="shared" si="2"/>
        <v>56</v>
      </c>
      <c r="AA12" s="1">
        <v>17</v>
      </c>
      <c r="AB12" s="1">
        <v>5</v>
      </c>
      <c r="AC12" s="1">
        <f>+SMar_InfraMR[[#This Row],[Total Pasos Vehiculares a Nivel]]</f>
        <v>56</v>
      </c>
      <c r="AD12" s="196">
        <f t="shared" si="3"/>
        <v>78</v>
      </c>
      <c r="AE12" s="1">
        <v>1</v>
      </c>
      <c r="AF12" s="1">
        <v>1</v>
      </c>
      <c r="AG12" s="1">
        <v>16</v>
      </c>
      <c r="AH12" s="196">
        <f t="shared" si="4"/>
        <v>18</v>
      </c>
      <c r="AI12" s="10">
        <v>41.3</v>
      </c>
      <c r="AJ12" s="10">
        <v>0</v>
      </c>
      <c r="AK12" s="10">
        <v>14.14</v>
      </c>
      <c r="AL12" s="222">
        <f t="shared" si="5"/>
        <v>55.44</v>
      </c>
      <c r="AM12" s="1">
        <v>3</v>
      </c>
      <c r="AN12" s="1">
        <v>2</v>
      </c>
      <c r="AO12" s="1">
        <v>32</v>
      </c>
      <c r="AP12" s="200">
        <f t="shared" si="6"/>
        <v>37</v>
      </c>
      <c r="AQ12" s="1">
        <v>0</v>
      </c>
      <c r="AR12" s="1">
        <v>0</v>
      </c>
      <c r="AS12" s="1">
        <v>0</v>
      </c>
      <c r="AT12" s="200">
        <f t="shared" si="7"/>
        <v>0</v>
      </c>
      <c r="AU12" s="1">
        <v>0</v>
      </c>
      <c r="AV12" s="1">
        <v>0</v>
      </c>
      <c r="AW12" s="1">
        <v>0</v>
      </c>
      <c r="AX12" s="200">
        <f t="shared" si="8"/>
        <v>0</v>
      </c>
      <c r="AY12" s="1">
        <v>104</v>
      </c>
      <c r="AZ12" s="1">
        <v>42</v>
      </c>
      <c r="BA12" s="1">
        <v>0</v>
      </c>
      <c r="BB12" s="1">
        <v>0</v>
      </c>
      <c r="BC12" s="200">
        <f>SUM(AY12:BB12)</f>
        <v>146</v>
      </c>
      <c r="BD12" s="356">
        <v>0</v>
      </c>
      <c r="BE12" s="1">
        <v>7</v>
      </c>
      <c r="BF12" s="1">
        <v>0</v>
      </c>
      <c r="BG12" s="235">
        <v>1676</v>
      </c>
    </row>
    <row r="13" spans="1:60">
      <c r="A13" s="1">
        <v>1993</v>
      </c>
      <c r="B13" s="1" t="s">
        <v>72</v>
      </c>
      <c r="C13" s="10">
        <v>0</v>
      </c>
      <c r="D13" s="10">
        <v>55.44</v>
      </c>
      <c r="E13" s="10">
        <v>0</v>
      </c>
      <c r="F13" s="10">
        <v>0</v>
      </c>
      <c r="G13" s="192">
        <f t="shared" si="0"/>
        <v>55.44</v>
      </c>
      <c r="H13" s="192">
        <f>+SMar_InfraMR[[#This Row],[Total Líneas de Explotación ]]</f>
        <v>55.44</v>
      </c>
      <c r="I13" s="192">
        <f>+SMar_InfraMR[[#This Row],[Total Líneas de Explotación ]]</f>
        <v>55.44</v>
      </c>
      <c r="J13" s="10">
        <v>135.47999999999999</v>
      </c>
      <c r="K13" s="10">
        <v>0</v>
      </c>
      <c r="L13" s="10">
        <v>0</v>
      </c>
      <c r="M13" s="10">
        <v>0</v>
      </c>
      <c r="N13" s="192">
        <f>+SMar_InfraMR[[#This Row],[A.03.1 -  Longitud de Vías de Explotación No Electrificadas Troncales y Ramales (vía principal) (km)]]+SMar_InfraMR[[#This Row],[A.04.1 -  Longitud de Vías de Explotación Electrificadas Troncales y Ramales (vía principal) (km)]]</f>
        <v>135.47999999999999</v>
      </c>
      <c r="O13" s="192">
        <v>135.47999999999999</v>
      </c>
      <c r="P13" s="1">
        <v>19</v>
      </c>
      <c r="Q13" s="1">
        <v>1</v>
      </c>
      <c r="R13" s="1">
        <v>0</v>
      </c>
      <c r="S13" s="194">
        <f t="shared" si="1"/>
        <v>20</v>
      </c>
      <c r="T13" s="194">
        <v>20</v>
      </c>
      <c r="U13" s="1">
        <v>0</v>
      </c>
      <c r="V13" s="1">
        <v>56</v>
      </c>
      <c r="W13" s="1">
        <v>0</v>
      </c>
      <c r="X13" s="1">
        <v>0</v>
      </c>
      <c r="Y13" s="1">
        <v>0</v>
      </c>
      <c r="Z13" s="196">
        <f t="shared" si="2"/>
        <v>56</v>
      </c>
      <c r="AA13" s="1">
        <v>17</v>
      </c>
      <c r="AB13" s="1">
        <v>5</v>
      </c>
      <c r="AC13" s="1">
        <f>+SMar_InfraMR[[#This Row],[Total Pasos Vehiculares a Nivel]]</f>
        <v>56</v>
      </c>
      <c r="AD13" s="196">
        <f t="shared" si="3"/>
        <v>78</v>
      </c>
      <c r="AE13" s="1">
        <v>1</v>
      </c>
      <c r="AF13" s="1">
        <v>1</v>
      </c>
      <c r="AG13" s="1">
        <v>16</v>
      </c>
      <c r="AH13" s="196">
        <f t="shared" si="4"/>
        <v>18</v>
      </c>
      <c r="AI13" s="10">
        <v>41.3</v>
      </c>
      <c r="AJ13" s="10">
        <v>0</v>
      </c>
      <c r="AK13" s="10">
        <v>14.14</v>
      </c>
      <c r="AL13" s="222">
        <f t="shared" si="5"/>
        <v>55.44</v>
      </c>
      <c r="AM13" s="1">
        <v>3</v>
      </c>
      <c r="AN13" s="1">
        <v>2</v>
      </c>
      <c r="AO13" s="1">
        <v>32</v>
      </c>
      <c r="AP13" s="200">
        <f t="shared" si="6"/>
        <v>37</v>
      </c>
      <c r="AQ13" s="1">
        <v>0</v>
      </c>
      <c r="AR13" s="1">
        <v>0</v>
      </c>
      <c r="AS13" s="1">
        <v>0</v>
      </c>
      <c r="AT13" s="200">
        <f t="shared" si="7"/>
        <v>0</v>
      </c>
      <c r="AU13" s="1">
        <v>0</v>
      </c>
      <c r="AV13" s="1">
        <v>0</v>
      </c>
      <c r="AW13" s="1">
        <v>0</v>
      </c>
      <c r="AX13" s="200">
        <f t="shared" si="8"/>
        <v>0</v>
      </c>
      <c r="AY13" s="1">
        <v>104</v>
      </c>
      <c r="AZ13" s="1">
        <v>42</v>
      </c>
      <c r="BA13" s="1">
        <v>0</v>
      </c>
      <c r="BB13" s="1">
        <v>0</v>
      </c>
      <c r="BC13" s="200">
        <f>SUM(AY13:BB13)</f>
        <v>146</v>
      </c>
      <c r="BD13" s="356">
        <v>0</v>
      </c>
      <c r="BE13" s="1">
        <v>7</v>
      </c>
      <c r="BF13" s="1">
        <v>0</v>
      </c>
      <c r="BG13" s="235">
        <v>1676</v>
      </c>
    </row>
    <row r="14" spans="1:60">
      <c r="A14" s="1">
        <v>1994</v>
      </c>
      <c r="B14" s="1" t="s">
        <v>61</v>
      </c>
      <c r="C14" s="10">
        <v>0</v>
      </c>
      <c r="D14" s="10">
        <v>55.44</v>
      </c>
      <c r="E14" s="10">
        <v>0</v>
      </c>
      <c r="F14" s="10">
        <v>0</v>
      </c>
      <c r="G14" s="192">
        <f t="shared" si="0"/>
        <v>55.44</v>
      </c>
      <c r="H14" s="192">
        <f>+SMar_InfraMR[[#This Row],[Total Líneas de Explotación ]]</f>
        <v>55.44</v>
      </c>
      <c r="I14" s="192">
        <f>+SMar_InfraMR[[#This Row],[Total Líneas de Explotación ]]</f>
        <v>55.44</v>
      </c>
      <c r="J14" s="10">
        <v>135.47999999999999</v>
      </c>
      <c r="K14" s="10">
        <v>0</v>
      </c>
      <c r="L14" s="10">
        <v>0</v>
      </c>
      <c r="M14" s="10">
        <v>0</v>
      </c>
      <c r="N14" s="192">
        <f>+SMar_InfraMR[[#This Row],[A.03.1 -  Longitud de Vías de Explotación No Electrificadas Troncales y Ramales (vía principal) (km)]]+SMar_InfraMR[[#This Row],[A.04.1 -  Longitud de Vías de Explotación Electrificadas Troncales y Ramales (vía principal) (km)]]</f>
        <v>135.47999999999999</v>
      </c>
      <c r="O14" s="192">
        <v>135.47999999999999</v>
      </c>
      <c r="P14" s="1">
        <v>19</v>
      </c>
      <c r="Q14" s="1">
        <v>1</v>
      </c>
      <c r="R14" s="1">
        <v>0</v>
      </c>
      <c r="S14" s="194">
        <f t="shared" si="1"/>
        <v>20</v>
      </c>
      <c r="T14" s="194">
        <v>20</v>
      </c>
      <c r="U14" s="1">
        <v>0</v>
      </c>
      <c r="V14" s="1">
        <v>56</v>
      </c>
      <c r="W14" s="1">
        <v>0</v>
      </c>
      <c r="X14" s="1">
        <v>0</v>
      </c>
      <c r="Y14" s="1">
        <v>0</v>
      </c>
      <c r="Z14" s="196">
        <f t="shared" si="2"/>
        <v>56</v>
      </c>
      <c r="AA14" s="1">
        <v>17</v>
      </c>
      <c r="AB14" s="1">
        <v>5</v>
      </c>
      <c r="AC14" s="1">
        <f>+SMar_InfraMR[[#This Row],[Total Pasos Vehiculares a Nivel]]</f>
        <v>56</v>
      </c>
      <c r="AD14" s="196">
        <f t="shared" si="3"/>
        <v>78</v>
      </c>
      <c r="AE14" s="1">
        <v>1</v>
      </c>
      <c r="AF14" s="1">
        <v>1</v>
      </c>
      <c r="AG14" s="1">
        <v>16</v>
      </c>
      <c r="AH14" s="196">
        <f t="shared" si="4"/>
        <v>18</v>
      </c>
      <c r="AI14" s="10">
        <v>41.3</v>
      </c>
      <c r="AJ14" s="10">
        <v>0</v>
      </c>
      <c r="AK14" s="10">
        <v>14.14</v>
      </c>
      <c r="AL14" s="222">
        <f t="shared" si="5"/>
        <v>55.44</v>
      </c>
      <c r="AM14" s="1">
        <v>3</v>
      </c>
      <c r="AN14" s="1">
        <v>2</v>
      </c>
      <c r="AO14" s="1">
        <v>32</v>
      </c>
      <c r="AP14" s="200">
        <f t="shared" si="6"/>
        <v>37</v>
      </c>
      <c r="AQ14" s="1">
        <v>0</v>
      </c>
      <c r="AR14" s="1">
        <v>0</v>
      </c>
      <c r="AS14" s="1">
        <v>0</v>
      </c>
      <c r="AT14" s="200">
        <f t="shared" si="7"/>
        <v>0</v>
      </c>
      <c r="AU14" s="1">
        <v>0</v>
      </c>
      <c r="AV14" s="1">
        <v>0</v>
      </c>
      <c r="AW14" s="1">
        <v>0</v>
      </c>
      <c r="AX14" s="200">
        <f t="shared" si="8"/>
        <v>0</v>
      </c>
      <c r="AY14" s="1">
        <v>104</v>
      </c>
      <c r="AZ14" s="1">
        <v>42</v>
      </c>
      <c r="BA14" s="1">
        <v>0</v>
      </c>
      <c r="BB14" s="1">
        <v>0</v>
      </c>
      <c r="BC14" s="200">
        <f>SUM(AY14:BB14)</f>
        <v>146</v>
      </c>
      <c r="BD14" s="356">
        <v>0</v>
      </c>
      <c r="BE14" s="1">
        <v>7</v>
      </c>
      <c r="BF14" s="1">
        <v>0</v>
      </c>
      <c r="BG14" s="235">
        <v>1676</v>
      </c>
    </row>
    <row r="15" spans="1:60">
      <c r="A15" s="1">
        <v>1994</v>
      </c>
      <c r="B15" s="1" t="s">
        <v>62</v>
      </c>
      <c r="C15" s="10">
        <v>0</v>
      </c>
      <c r="D15" s="10">
        <v>55.44</v>
      </c>
      <c r="E15" s="10">
        <v>0</v>
      </c>
      <c r="F15" s="10">
        <v>0</v>
      </c>
      <c r="G15" s="192">
        <f t="shared" si="0"/>
        <v>55.44</v>
      </c>
      <c r="H15" s="192">
        <f>+SMar_InfraMR[[#This Row],[Total Líneas de Explotación ]]</f>
        <v>55.44</v>
      </c>
      <c r="I15" s="192">
        <f>+SMar_InfraMR[[#This Row],[Total Líneas de Explotación ]]</f>
        <v>55.44</v>
      </c>
      <c r="J15" s="10">
        <v>135.47999999999999</v>
      </c>
      <c r="K15" s="10">
        <v>0</v>
      </c>
      <c r="L15" s="10">
        <v>0</v>
      </c>
      <c r="M15" s="10">
        <v>0</v>
      </c>
      <c r="N15" s="192">
        <f>+SMar_InfraMR[[#This Row],[A.03.1 -  Longitud de Vías de Explotación No Electrificadas Troncales y Ramales (vía principal) (km)]]+SMar_InfraMR[[#This Row],[A.04.1 -  Longitud de Vías de Explotación Electrificadas Troncales y Ramales (vía principal) (km)]]</f>
        <v>135.47999999999999</v>
      </c>
      <c r="O15" s="192">
        <v>135.47999999999999</v>
      </c>
      <c r="P15" s="1">
        <v>19</v>
      </c>
      <c r="Q15" s="1">
        <v>1</v>
      </c>
      <c r="R15" s="1">
        <v>0</v>
      </c>
      <c r="S15" s="194">
        <f t="shared" si="1"/>
        <v>20</v>
      </c>
      <c r="T15" s="194">
        <v>20</v>
      </c>
      <c r="U15" s="1">
        <v>0</v>
      </c>
      <c r="V15" s="1">
        <v>56</v>
      </c>
      <c r="W15" s="1">
        <v>0</v>
      </c>
      <c r="X15" s="1">
        <v>0</v>
      </c>
      <c r="Y15" s="1">
        <v>0</v>
      </c>
      <c r="Z15" s="196">
        <f t="shared" si="2"/>
        <v>56</v>
      </c>
      <c r="AA15" s="1">
        <v>17</v>
      </c>
      <c r="AB15" s="1">
        <v>5</v>
      </c>
      <c r="AC15" s="1">
        <f>+SMar_InfraMR[[#This Row],[Total Pasos Vehiculares a Nivel]]</f>
        <v>56</v>
      </c>
      <c r="AD15" s="196">
        <f t="shared" si="3"/>
        <v>78</v>
      </c>
      <c r="AE15" s="1">
        <v>1</v>
      </c>
      <c r="AF15" s="1">
        <v>1</v>
      </c>
      <c r="AG15" s="1">
        <v>16</v>
      </c>
      <c r="AH15" s="196">
        <f t="shared" si="4"/>
        <v>18</v>
      </c>
      <c r="AI15" s="10">
        <v>41.3</v>
      </c>
      <c r="AJ15" s="10">
        <v>0</v>
      </c>
      <c r="AK15" s="10">
        <v>14.14</v>
      </c>
      <c r="AL15" s="222">
        <f t="shared" si="5"/>
        <v>55.44</v>
      </c>
      <c r="AM15" s="1">
        <v>3</v>
      </c>
      <c r="AN15" s="1">
        <v>2</v>
      </c>
      <c r="AO15" s="1">
        <v>32</v>
      </c>
      <c r="AP15" s="200">
        <f t="shared" si="6"/>
        <v>37</v>
      </c>
      <c r="AQ15" s="1">
        <v>0</v>
      </c>
      <c r="AR15" s="1">
        <v>0</v>
      </c>
      <c r="AS15" s="1">
        <v>0</v>
      </c>
      <c r="AT15" s="200">
        <f t="shared" si="7"/>
        <v>0</v>
      </c>
      <c r="AU15" s="1">
        <v>0</v>
      </c>
      <c r="AV15" s="1">
        <v>0</v>
      </c>
      <c r="AW15" s="1">
        <v>0</v>
      </c>
      <c r="AX15" s="200">
        <f t="shared" si="8"/>
        <v>0</v>
      </c>
      <c r="AY15" s="1">
        <v>104</v>
      </c>
      <c r="AZ15" s="1">
        <v>42</v>
      </c>
      <c r="BA15" s="1">
        <v>0</v>
      </c>
      <c r="BB15" s="1">
        <v>0</v>
      </c>
      <c r="BC15" s="200">
        <f>SUM(AY15:BB15)</f>
        <v>146</v>
      </c>
      <c r="BD15" s="356">
        <v>0</v>
      </c>
      <c r="BE15" s="1">
        <v>7</v>
      </c>
      <c r="BF15" s="1">
        <v>0</v>
      </c>
      <c r="BG15" s="235">
        <v>1676</v>
      </c>
    </row>
    <row r="16" spans="1:60">
      <c r="A16" s="1">
        <v>1994</v>
      </c>
      <c r="B16" s="1" t="s">
        <v>63</v>
      </c>
      <c r="C16" s="10">
        <v>0</v>
      </c>
      <c r="D16" s="10">
        <v>55.44</v>
      </c>
      <c r="E16" s="10">
        <v>0</v>
      </c>
      <c r="F16" s="10">
        <v>0</v>
      </c>
      <c r="G16" s="192">
        <f t="shared" si="0"/>
        <v>55.44</v>
      </c>
      <c r="H16" s="192">
        <f>+SMar_InfraMR[[#This Row],[Total Líneas de Explotación ]]</f>
        <v>55.44</v>
      </c>
      <c r="I16" s="192">
        <f>+SMar_InfraMR[[#This Row],[Total Líneas de Explotación ]]</f>
        <v>55.44</v>
      </c>
      <c r="J16" s="10">
        <v>135.47999999999999</v>
      </c>
      <c r="K16" s="10">
        <v>0</v>
      </c>
      <c r="L16" s="10">
        <v>0</v>
      </c>
      <c r="M16" s="10">
        <v>0</v>
      </c>
      <c r="N16" s="192">
        <f>+SMar_InfraMR[[#This Row],[A.03.1 -  Longitud de Vías de Explotación No Electrificadas Troncales y Ramales (vía principal) (km)]]+SMar_InfraMR[[#This Row],[A.04.1 -  Longitud de Vías de Explotación Electrificadas Troncales y Ramales (vía principal) (km)]]</f>
        <v>135.47999999999999</v>
      </c>
      <c r="O16" s="192">
        <v>135.47999999999999</v>
      </c>
      <c r="P16" s="1">
        <v>19</v>
      </c>
      <c r="Q16" s="1">
        <v>1</v>
      </c>
      <c r="R16" s="1">
        <v>0</v>
      </c>
      <c r="S16" s="194">
        <f t="shared" si="1"/>
        <v>20</v>
      </c>
      <c r="T16" s="194">
        <v>20</v>
      </c>
      <c r="U16" s="1">
        <v>0</v>
      </c>
      <c r="V16" s="1">
        <v>56</v>
      </c>
      <c r="W16" s="1">
        <v>0</v>
      </c>
      <c r="X16" s="1">
        <v>0</v>
      </c>
      <c r="Y16" s="1">
        <v>0</v>
      </c>
      <c r="Z16" s="196">
        <f t="shared" si="2"/>
        <v>56</v>
      </c>
      <c r="AA16" s="1">
        <v>17</v>
      </c>
      <c r="AB16" s="1">
        <v>5</v>
      </c>
      <c r="AC16" s="1">
        <f>+SMar_InfraMR[[#This Row],[Total Pasos Vehiculares a Nivel]]</f>
        <v>56</v>
      </c>
      <c r="AD16" s="196">
        <f t="shared" si="3"/>
        <v>78</v>
      </c>
      <c r="AE16" s="1">
        <v>1</v>
      </c>
      <c r="AF16" s="1">
        <v>1</v>
      </c>
      <c r="AG16" s="1">
        <v>16</v>
      </c>
      <c r="AH16" s="196">
        <f t="shared" si="4"/>
        <v>18</v>
      </c>
      <c r="AI16" s="10">
        <v>41.3</v>
      </c>
      <c r="AJ16" s="10">
        <v>0</v>
      </c>
      <c r="AK16" s="10">
        <v>14.14</v>
      </c>
      <c r="AL16" s="222">
        <f t="shared" si="5"/>
        <v>55.44</v>
      </c>
      <c r="AM16" s="1">
        <v>3</v>
      </c>
      <c r="AN16" s="1">
        <v>2</v>
      </c>
      <c r="AO16" s="1">
        <v>32</v>
      </c>
      <c r="AP16" s="200">
        <f t="shared" si="6"/>
        <v>37</v>
      </c>
      <c r="AQ16" s="1">
        <v>0</v>
      </c>
      <c r="AR16" s="1">
        <v>0</v>
      </c>
      <c r="AS16" s="1">
        <v>0</v>
      </c>
      <c r="AT16" s="200">
        <f t="shared" si="7"/>
        <v>0</v>
      </c>
      <c r="AU16" s="1">
        <v>0</v>
      </c>
      <c r="AV16" s="1">
        <v>0</v>
      </c>
      <c r="AW16" s="1">
        <v>0</v>
      </c>
      <c r="AX16" s="200">
        <f t="shared" si="8"/>
        <v>0</v>
      </c>
      <c r="AY16" s="1">
        <v>104</v>
      </c>
      <c r="AZ16" s="1">
        <v>42</v>
      </c>
      <c r="BA16" s="1">
        <v>0</v>
      </c>
      <c r="BB16" s="1">
        <v>0</v>
      </c>
      <c r="BC16" s="200">
        <f>SUM(AY16:BB16)</f>
        <v>146</v>
      </c>
      <c r="BD16" s="356">
        <v>0</v>
      </c>
      <c r="BE16" s="1">
        <v>7</v>
      </c>
      <c r="BF16" s="1">
        <v>0</v>
      </c>
      <c r="BG16" s="235">
        <v>1676</v>
      </c>
    </row>
    <row r="17" spans="1:59">
      <c r="A17" s="1">
        <v>1994</v>
      </c>
      <c r="B17" s="1" t="s">
        <v>64</v>
      </c>
      <c r="C17" s="10">
        <v>0</v>
      </c>
      <c r="D17" s="10">
        <v>55.44</v>
      </c>
      <c r="E17" s="10">
        <v>0</v>
      </c>
      <c r="F17" s="10">
        <v>0</v>
      </c>
      <c r="G17" s="192">
        <f t="shared" si="0"/>
        <v>55.44</v>
      </c>
      <c r="H17" s="192">
        <f>+SMar_InfraMR[[#This Row],[Total Líneas de Explotación ]]</f>
        <v>55.44</v>
      </c>
      <c r="I17" s="192">
        <f>+SMar_InfraMR[[#This Row],[Total Líneas de Explotación ]]</f>
        <v>55.44</v>
      </c>
      <c r="J17" s="10">
        <v>135.47999999999999</v>
      </c>
      <c r="K17" s="10">
        <v>0</v>
      </c>
      <c r="L17" s="10">
        <v>0</v>
      </c>
      <c r="M17" s="10">
        <v>0</v>
      </c>
      <c r="N17" s="192">
        <f>+SMar_InfraMR[[#This Row],[A.03.1 -  Longitud de Vías de Explotación No Electrificadas Troncales y Ramales (vía principal) (km)]]+SMar_InfraMR[[#This Row],[A.04.1 -  Longitud de Vías de Explotación Electrificadas Troncales y Ramales (vía principal) (km)]]</f>
        <v>135.47999999999999</v>
      </c>
      <c r="O17" s="192">
        <v>135.47999999999999</v>
      </c>
      <c r="P17" s="1">
        <v>19</v>
      </c>
      <c r="Q17" s="1">
        <v>1</v>
      </c>
      <c r="R17" s="1">
        <v>0</v>
      </c>
      <c r="S17" s="194">
        <f t="shared" si="1"/>
        <v>20</v>
      </c>
      <c r="T17" s="194">
        <v>20</v>
      </c>
      <c r="U17" s="1">
        <v>0</v>
      </c>
      <c r="V17" s="1">
        <v>56</v>
      </c>
      <c r="W17" s="1">
        <v>0</v>
      </c>
      <c r="X17" s="1">
        <v>0</v>
      </c>
      <c r="Y17" s="1">
        <v>0</v>
      </c>
      <c r="Z17" s="196">
        <f t="shared" si="2"/>
        <v>56</v>
      </c>
      <c r="AA17" s="1">
        <v>17</v>
      </c>
      <c r="AB17" s="1">
        <v>5</v>
      </c>
      <c r="AC17" s="1">
        <f>+SMar_InfraMR[[#This Row],[Total Pasos Vehiculares a Nivel]]</f>
        <v>56</v>
      </c>
      <c r="AD17" s="196">
        <f t="shared" si="3"/>
        <v>78</v>
      </c>
      <c r="AE17" s="1">
        <v>1</v>
      </c>
      <c r="AF17" s="1">
        <v>1</v>
      </c>
      <c r="AG17" s="1">
        <v>16</v>
      </c>
      <c r="AH17" s="196">
        <f t="shared" si="4"/>
        <v>18</v>
      </c>
      <c r="AI17" s="10">
        <v>41.3</v>
      </c>
      <c r="AJ17" s="10">
        <v>0</v>
      </c>
      <c r="AK17" s="10">
        <v>14.14</v>
      </c>
      <c r="AL17" s="222">
        <f t="shared" si="5"/>
        <v>55.44</v>
      </c>
      <c r="AM17" s="1">
        <v>3</v>
      </c>
      <c r="AN17" s="1">
        <v>2</v>
      </c>
      <c r="AO17" s="1">
        <v>32</v>
      </c>
      <c r="AP17" s="200">
        <f t="shared" si="6"/>
        <v>37</v>
      </c>
      <c r="AQ17" s="1">
        <v>0</v>
      </c>
      <c r="AR17" s="1">
        <v>0</v>
      </c>
      <c r="AS17" s="1">
        <v>0</v>
      </c>
      <c r="AT17" s="200">
        <f t="shared" si="7"/>
        <v>0</v>
      </c>
      <c r="AU17" s="1">
        <v>0</v>
      </c>
      <c r="AV17" s="1">
        <v>0</v>
      </c>
      <c r="AW17" s="1">
        <v>0</v>
      </c>
      <c r="AX17" s="200">
        <f t="shared" si="8"/>
        <v>0</v>
      </c>
      <c r="AY17" s="1">
        <v>104</v>
      </c>
      <c r="AZ17" s="1">
        <v>42</v>
      </c>
      <c r="BA17" s="1">
        <v>0</v>
      </c>
      <c r="BB17" s="1">
        <v>0</v>
      </c>
      <c r="BC17" s="200">
        <f>SUM(AY17:BB17)</f>
        <v>146</v>
      </c>
      <c r="BD17" s="356">
        <v>0</v>
      </c>
      <c r="BE17" s="1">
        <v>7</v>
      </c>
      <c r="BF17" s="1">
        <v>0</v>
      </c>
      <c r="BG17" s="235">
        <v>1676</v>
      </c>
    </row>
    <row r="18" spans="1:59">
      <c r="A18" s="1">
        <v>1994</v>
      </c>
      <c r="B18" s="1" t="s">
        <v>65</v>
      </c>
      <c r="C18" s="10">
        <v>0</v>
      </c>
      <c r="D18" s="10">
        <v>55.44</v>
      </c>
      <c r="E18" s="10">
        <v>0</v>
      </c>
      <c r="F18" s="10">
        <v>0</v>
      </c>
      <c r="G18" s="192">
        <f t="shared" si="0"/>
        <v>55.44</v>
      </c>
      <c r="H18" s="192">
        <f>+SMar_InfraMR[[#This Row],[Total Líneas de Explotación ]]</f>
        <v>55.44</v>
      </c>
      <c r="I18" s="192">
        <f>+SMar_InfraMR[[#This Row],[Total Líneas de Explotación ]]</f>
        <v>55.44</v>
      </c>
      <c r="J18" s="10">
        <v>135.47999999999999</v>
      </c>
      <c r="K18" s="10">
        <v>0</v>
      </c>
      <c r="L18" s="10">
        <v>0</v>
      </c>
      <c r="M18" s="10">
        <v>0</v>
      </c>
      <c r="N18" s="192">
        <f>+SMar_InfraMR[[#This Row],[A.03.1 -  Longitud de Vías de Explotación No Electrificadas Troncales y Ramales (vía principal) (km)]]+SMar_InfraMR[[#This Row],[A.04.1 -  Longitud de Vías de Explotación Electrificadas Troncales y Ramales (vía principal) (km)]]</f>
        <v>135.47999999999999</v>
      </c>
      <c r="O18" s="192">
        <v>135.47999999999999</v>
      </c>
      <c r="P18" s="1">
        <v>19</v>
      </c>
      <c r="Q18" s="1">
        <v>1</v>
      </c>
      <c r="R18" s="1">
        <v>0</v>
      </c>
      <c r="S18" s="194">
        <f t="shared" si="1"/>
        <v>20</v>
      </c>
      <c r="T18" s="194">
        <v>20</v>
      </c>
      <c r="U18" s="1">
        <v>0</v>
      </c>
      <c r="V18" s="1">
        <v>56</v>
      </c>
      <c r="W18" s="1">
        <v>0</v>
      </c>
      <c r="X18" s="1">
        <v>0</v>
      </c>
      <c r="Y18" s="1">
        <v>0</v>
      </c>
      <c r="Z18" s="196">
        <f t="shared" si="2"/>
        <v>56</v>
      </c>
      <c r="AA18" s="1">
        <v>17</v>
      </c>
      <c r="AB18" s="1">
        <v>5</v>
      </c>
      <c r="AC18" s="1">
        <f>+SMar_InfraMR[[#This Row],[Total Pasos Vehiculares a Nivel]]</f>
        <v>56</v>
      </c>
      <c r="AD18" s="196">
        <f t="shared" si="3"/>
        <v>78</v>
      </c>
      <c r="AE18" s="1">
        <v>1</v>
      </c>
      <c r="AF18" s="1">
        <v>1</v>
      </c>
      <c r="AG18" s="1">
        <v>16</v>
      </c>
      <c r="AH18" s="196">
        <f t="shared" si="4"/>
        <v>18</v>
      </c>
      <c r="AI18" s="10">
        <v>41.3</v>
      </c>
      <c r="AJ18" s="10">
        <v>0</v>
      </c>
      <c r="AK18" s="10">
        <v>14.14</v>
      </c>
      <c r="AL18" s="222">
        <f t="shared" si="5"/>
        <v>55.44</v>
      </c>
      <c r="AM18" s="1">
        <v>3</v>
      </c>
      <c r="AN18" s="1">
        <v>2</v>
      </c>
      <c r="AO18" s="1">
        <v>32</v>
      </c>
      <c r="AP18" s="200">
        <f t="shared" si="6"/>
        <v>37</v>
      </c>
      <c r="AQ18" s="1">
        <v>0</v>
      </c>
      <c r="AR18" s="1">
        <v>0</v>
      </c>
      <c r="AS18" s="1">
        <v>0</v>
      </c>
      <c r="AT18" s="200">
        <f t="shared" si="7"/>
        <v>0</v>
      </c>
      <c r="AU18" s="1">
        <v>0</v>
      </c>
      <c r="AV18" s="1">
        <v>0</v>
      </c>
      <c r="AW18" s="1">
        <v>0</v>
      </c>
      <c r="AX18" s="200">
        <f t="shared" si="8"/>
        <v>0</v>
      </c>
      <c r="AY18" s="1">
        <v>104</v>
      </c>
      <c r="AZ18" s="1">
        <v>42</v>
      </c>
      <c r="BA18" s="1">
        <v>0</v>
      </c>
      <c r="BB18" s="1">
        <v>0</v>
      </c>
      <c r="BC18" s="200">
        <f>SUM(AY18:BB18)</f>
        <v>146</v>
      </c>
      <c r="BD18" s="356">
        <v>0</v>
      </c>
      <c r="BE18" s="1">
        <v>7</v>
      </c>
      <c r="BF18" s="1">
        <v>0</v>
      </c>
      <c r="BG18" s="235">
        <v>1676</v>
      </c>
    </row>
    <row r="19" spans="1:59">
      <c r="A19" s="1">
        <v>1994</v>
      </c>
      <c r="B19" s="1" t="s">
        <v>66</v>
      </c>
      <c r="C19" s="10">
        <v>0</v>
      </c>
      <c r="D19" s="10">
        <v>55.44</v>
      </c>
      <c r="E19" s="10">
        <v>0</v>
      </c>
      <c r="F19" s="10">
        <v>0</v>
      </c>
      <c r="G19" s="192">
        <f t="shared" si="0"/>
        <v>55.44</v>
      </c>
      <c r="H19" s="192">
        <f>+SMar_InfraMR[[#This Row],[Total Líneas de Explotación ]]</f>
        <v>55.44</v>
      </c>
      <c r="I19" s="192">
        <f>+SMar_InfraMR[[#This Row],[Total Líneas de Explotación ]]</f>
        <v>55.44</v>
      </c>
      <c r="J19" s="10">
        <v>135.47999999999999</v>
      </c>
      <c r="K19" s="10">
        <v>0</v>
      </c>
      <c r="L19" s="10">
        <v>0</v>
      </c>
      <c r="M19" s="10">
        <v>0</v>
      </c>
      <c r="N19" s="192">
        <f>+SMar_InfraMR[[#This Row],[A.03.1 -  Longitud de Vías de Explotación No Electrificadas Troncales y Ramales (vía principal) (km)]]+SMar_InfraMR[[#This Row],[A.04.1 -  Longitud de Vías de Explotación Electrificadas Troncales y Ramales (vía principal) (km)]]</f>
        <v>135.47999999999999</v>
      </c>
      <c r="O19" s="192">
        <v>135.47999999999999</v>
      </c>
      <c r="P19" s="1">
        <v>19</v>
      </c>
      <c r="Q19" s="1">
        <v>1</v>
      </c>
      <c r="R19" s="1">
        <v>0</v>
      </c>
      <c r="S19" s="194">
        <f t="shared" si="1"/>
        <v>20</v>
      </c>
      <c r="T19" s="194">
        <v>20</v>
      </c>
      <c r="U19" s="1">
        <v>0</v>
      </c>
      <c r="V19" s="1">
        <v>56</v>
      </c>
      <c r="W19" s="1">
        <v>0</v>
      </c>
      <c r="X19" s="1">
        <v>0</v>
      </c>
      <c r="Y19" s="1">
        <v>0</v>
      </c>
      <c r="Z19" s="196">
        <f t="shared" si="2"/>
        <v>56</v>
      </c>
      <c r="AA19" s="1">
        <v>17</v>
      </c>
      <c r="AB19" s="1">
        <v>5</v>
      </c>
      <c r="AC19" s="1">
        <f>+SMar_InfraMR[[#This Row],[Total Pasos Vehiculares a Nivel]]</f>
        <v>56</v>
      </c>
      <c r="AD19" s="196">
        <f t="shared" si="3"/>
        <v>78</v>
      </c>
      <c r="AE19" s="1">
        <v>1</v>
      </c>
      <c r="AF19" s="1">
        <v>1</v>
      </c>
      <c r="AG19" s="1">
        <v>16</v>
      </c>
      <c r="AH19" s="196">
        <f t="shared" si="4"/>
        <v>18</v>
      </c>
      <c r="AI19" s="10">
        <v>41.3</v>
      </c>
      <c r="AJ19" s="10">
        <v>0</v>
      </c>
      <c r="AK19" s="10">
        <v>14.14</v>
      </c>
      <c r="AL19" s="222">
        <f t="shared" si="5"/>
        <v>55.44</v>
      </c>
      <c r="AM19" s="1">
        <v>3</v>
      </c>
      <c r="AN19" s="1">
        <v>2</v>
      </c>
      <c r="AO19" s="1">
        <v>32</v>
      </c>
      <c r="AP19" s="200">
        <f t="shared" si="6"/>
        <v>37</v>
      </c>
      <c r="AQ19" s="1">
        <v>0</v>
      </c>
      <c r="AR19" s="1">
        <v>0</v>
      </c>
      <c r="AS19" s="1">
        <v>0</v>
      </c>
      <c r="AT19" s="200">
        <f t="shared" si="7"/>
        <v>0</v>
      </c>
      <c r="AU19" s="1">
        <v>0</v>
      </c>
      <c r="AV19" s="1">
        <v>0</v>
      </c>
      <c r="AW19" s="1">
        <v>0</v>
      </c>
      <c r="AX19" s="200">
        <f t="shared" si="8"/>
        <v>0</v>
      </c>
      <c r="AY19" s="1">
        <v>104</v>
      </c>
      <c r="AZ19" s="1">
        <v>42</v>
      </c>
      <c r="BA19" s="1">
        <v>0</v>
      </c>
      <c r="BB19" s="1">
        <v>0</v>
      </c>
      <c r="BC19" s="200">
        <f>SUM(AY19:BB19)</f>
        <v>146</v>
      </c>
      <c r="BD19" s="356">
        <v>0</v>
      </c>
      <c r="BE19" s="1">
        <v>7</v>
      </c>
      <c r="BF19" s="1">
        <v>0</v>
      </c>
      <c r="BG19" s="235">
        <v>1676</v>
      </c>
    </row>
    <row r="20" spans="1:59">
      <c r="A20" s="1">
        <v>1994</v>
      </c>
      <c r="B20" s="1" t="s">
        <v>67</v>
      </c>
      <c r="C20" s="10">
        <v>0</v>
      </c>
      <c r="D20" s="10">
        <v>55.44</v>
      </c>
      <c r="E20" s="10">
        <v>0</v>
      </c>
      <c r="F20" s="10">
        <v>0</v>
      </c>
      <c r="G20" s="192">
        <f t="shared" si="0"/>
        <v>55.44</v>
      </c>
      <c r="H20" s="192">
        <f>+SMar_InfraMR[[#This Row],[Total Líneas de Explotación ]]</f>
        <v>55.44</v>
      </c>
      <c r="I20" s="192">
        <f>+SMar_InfraMR[[#This Row],[Total Líneas de Explotación ]]</f>
        <v>55.44</v>
      </c>
      <c r="J20" s="10">
        <v>135.47999999999999</v>
      </c>
      <c r="K20" s="10">
        <v>0</v>
      </c>
      <c r="L20" s="10">
        <v>0</v>
      </c>
      <c r="M20" s="10">
        <v>0</v>
      </c>
      <c r="N20" s="192">
        <f>+SMar_InfraMR[[#This Row],[A.03.1 -  Longitud de Vías de Explotación No Electrificadas Troncales y Ramales (vía principal) (km)]]+SMar_InfraMR[[#This Row],[A.04.1 -  Longitud de Vías de Explotación Electrificadas Troncales y Ramales (vía principal) (km)]]</f>
        <v>135.47999999999999</v>
      </c>
      <c r="O20" s="192">
        <v>135.47999999999999</v>
      </c>
      <c r="P20" s="1">
        <v>19</v>
      </c>
      <c r="Q20" s="1">
        <v>1</v>
      </c>
      <c r="R20" s="1">
        <v>0</v>
      </c>
      <c r="S20" s="194">
        <f t="shared" si="1"/>
        <v>20</v>
      </c>
      <c r="T20" s="194">
        <v>20</v>
      </c>
      <c r="U20" s="1">
        <v>0</v>
      </c>
      <c r="V20" s="1">
        <v>56</v>
      </c>
      <c r="W20" s="1">
        <v>0</v>
      </c>
      <c r="X20" s="1">
        <v>0</v>
      </c>
      <c r="Y20" s="1">
        <v>0</v>
      </c>
      <c r="Z20" s="196">
        <f t="shared" si="2"/>
        <v>56</v>
      </c>
      <c r="AA20" s="1">
        <v>17</v>
      </c>
      <c r="AB20" s="1">
        <v>5</v>
      </c>
      <c r="AC20" s="1">
        <f>+SMar_InfraMR[[#This Row],[Total Pasos Vehiculares a Nivel]]</f>
        <v>56</v>
      </c>
      <c r="AD20" s="196">
        <f t="shared" si="3"/>
        <v>78</v>
      </c>
      <c r="AE20" s="1">
        <v>1</v>
      </c>
      <c r="AF20" s="1">
        <v>1</v>
      </c>
      <c r="AG20" s="1">
        <v>16</v>
      </c>
      <c r="AH20" s="196">
        <f t="shared" si="4"/>
        <v>18</v>
      </c>
      <c r="AI20" s="10">
        <v>41.3</v>
      </c>
      <c r="AJ20" s="10">
        <v>0</v>
      </c>
      <c r="AK20" s="10">
        <v>14.14</v>
      </c>
      <c r="AL20" s="222">
        <f t="shared" si="5"/>
        <v>55.44</v>
      </c>
      <c r="AM20" s="1">
        <v>3</v>
      </c>
      <c r="AN20" s="1">
        <v>2</v>
      </c>
      <c r="AO20" s="1">
        <v>32</v>
      </c>
      <c r="AP20" s="200">
        <f t="shared" si="6"/>
        <v>37</v>
      </c>
      <c r="AQ20" s="1">
        <v>0</v>
      </c>
      <c r="AR20" s="1">
        <v>0</v>
      </c>
      <c r="AS20" s="1">
        <v>0</v>
      </c>
      <c r="AT20" s="200">
        <f t="shared" si="7"/>
        <v>0</v>
      </c>
      <c r="AU20" s="1">
        <v>0</v>
      </c>
      <c r="AV20" s="1">
        <v>0</v>
      </c>
      <c r="AW20" s="1">
        <v>0</v>
      </c>
      <c r="AX20" s="200">
        <f t="shared" si="8"/>
        <v>0</v>
      </c>
      <c r="AY20" s="1">
        <v>104</v>
      </c>
      <c r="AZ20" s="1">
        <v>42</v>
      </c>
      <c r="BA20" s="1">
        <v>0</v>
      </c>
      <c r="BB20" s="1">
        <v>0</v>
      </c>
      <c r="BC20" s="200">
        <f>SUM(AY20:BB20)</f>
        <v>146</v>
      </c>
      <c r="BD20" s="356">
        <v>0</v>
      </c>
      <c r="BE20" s="1">
        <v>7</v>
      </c>
      <c r="BF20" s="1">
        <v>0</v>
      </c>
      <c r="BG20" s="235">
        <v>1676</v>
      </c>
    </row>
    <row r="21" spans="1:59">
      <c r="A21" s="1">
        <v>1994</v>
      </c>
      <c r="B21" s="1" t="s">
        <v>68</v>
      </c>
      <c r="C21" s="10">
        <v>0</v>
      </c>
      <c r="D21" s="10">
        <v>55.44</v>
      </c>
      <c r="E21" s="10">
        <v>0</v>
      </c>
      <c r="F21" s="10">
        <v>0</v>
      </c>
      <c r="G21" s="192">
        <f t="shared" si="0"/>
        <v>55.44</v>
      </c>
      <c r="H21" s="192">
        <f>+SMar_InfraMR[[#This Row],[Total Líneas de Explotación ]]</f>
        <v>55.44</v>
      </c>
      <c r="I21" s="192">
        <f>+SMar_InfraMR[[#This Row],[Total Líneas de Explotación ]]</f>
        <v>55.44</v>
      </c>
      <c r="J21" s="10">
        <v>135.47999999999999</v>
      </c>
      <c r="K21" s="10">
        <v>0</v>
      </c>
      <c r="L21" s="10">
        <v>0</v>
      </c>
      <c r="M21" s="10">
        <v>0</v>
      </c>
      <c r="N21" s="192">
        <f>+SMar_InfraMR[[#This Row],[A.03.1 -  Longitud de Vías de Explotación No Electrificadas Troncales y Ramales (vía principal) (km)]]+SMar_InfraMR[[#This Row],[A.04.1 -  Longitud de Vías de Explotación Electrificadas Troncales y Ramales (vía principal) (km)]]</f>
        <v>135.47999999999999</v>
      </c>
      <c r="O21" s="192">
        <v>135.47999999999999</v>
      </c>
      <c r="P21" s="1">
        <v>19</v>
      </c>
      <c r="Q21" s="1">
        <v>1</v>
      </c>
      <c r="R21" s="1">
        <v>0</v>
      </c>
      <c r="S21" s="194">
        <f t="shared" si="1"/>
        <v>20</v>
      </c>
      <c r="T21" s="194">
        <v>20</v>
      </c>
      <c r="U21" s="1">
        <v>0</v>
      </c>
      <c r="V21" s="1">
        <v>56</v>
      </c>
      <c r="W21" s="1">
        <v>0</v>
      </c>
      <c r="X21" s="1">
        <v>0</v>
      </c>
      <c r="Y21" s="1">
        <v>0</v>
      </c>
      <c r="Z21" s="196">
        <f t="shared" si="2"/>
        <v>56</v>
      </c>
      <c r="AA21" s="1">
        <v>17</v>
      </c>
      <c r="AB21" s="1">
        <v>5</v>
      </c>
      <c r="AC21" s="1">
        <f>+SMar_InfraMR[[#This Row],[Total Pasos Vehiculares a Nivel]]</f>
        <v>56</v>
      </c>
      <c r="AD21" s="196">
        <f t="shared" si="3"/>
        <v>78</v>
      </c>
      <c r="AE21" s="1">
        <v>1</v>
      </c>
      <c r="AF21" s="1">
        <v>1</v>
      </c>
      <c r="AG21" s="1">
        <v>16</v>
      </c>
      <c r="AH21" s="196">
        <f t="shared" si="4"/>
        <v>18</v>
      </c>
      <c r="AI21" s="10">
        <v>41.3</v>
      </c>
      <c r="AJ21" s="10">
        <v>0</v>
      </c>
      <c r="AK21" s="10">
        <v>14.14</v>
      </c>
      <c r="AL21" s="222">
        <f t="shared" si="5"/>
        <v>55.44</v>
      </c>
      <c r="AM21" s="1">
        <v>3</v>
      </c>
      <c r="AN21" s="1">
        <v>2</v>
      </c>
      <c r="AO21" s="1">
        <v>32</v>
      </c>
      <c r="AP21" s="200">
        <f t="shared" si="6"/>
        <v>37</v>
      </c>
      <c r="AQ21" s="1">
        <v>0</v>
      </c>
      <c r="AR21" s="1">
        <v>0</v>
      </c>
      <c r="AS21" s="1">
        <v>0</v>
      </c>
      <c r="AT21" s="200">
        <f t="shared" si="7"/>
        <v>0</v>
      </c>
      <c r="AU21" s="1">
        <v>0</v>
      </c>
      <c r="AV21" s="1">
        <v>0</v>
      </c>
      <c r="AW21" s="1">
        <v>0</v>
      </c>
      <c r="AX21" s="200">
        <f t="shared" si="8"/>
        <v>0</v>
      </c>
      <c r="AY21" s="1">
        <v>104</v>
      </c>
      <c r="AZ21" s="1">
        <v>42</v>
      </c>
      <c r="BA21" s="1">
        <v>0</v>
      </c>
      <c r="BB21" s="1">
        <v>0</v>
      </c>
      <c r="BC21" s="200">
        <f>SUM(AY21:BB21)</f>
        <v>146</v>
      </c>
      <c r="BD21" s="356">
        <v>0</v>
      </c>
      <c r="BE21" s="1">
        <v>7</v>
      </c>
      <c r="BF21" s="1">
        <v>0</v>
      </c>
      <c r="BG21" s="235">
        <v>1676</v>
      </c>
    </row>
    <row r="22" spans="1:59">
      <c r="A22" s="1">
        <v>1994</v>
      </c>
      <c r="B22" s="1" t="s">
        <v>69</v>
      </c>
      <c r="C22" s="10">
        <v>0</v>
      </c>
      <c r="D22" s="10">
        <v>55.44</v>
      </c>
      <c r="E22" s="10">
        <v>0</v>
      </c>
      <c r="F22" s="10">
        <v>0</v>
      </c>
      <c r="G22" s="192">
        <f t="shared" si="0"/>
        <v>55.44</v>
      </c>
      <c r="H22" s="192">
        <f>+SMar_InfraMR[[#This Row],[Total Líneas de Explotación ]]</f>
        <v>55.44</v>
      </c>
      <c r="I22" s="192">
        <f>+SMar_InfraMR[[#This Row],[Total Líneas de Explotación ]]</f>
        <v>55.44</v>
      </c>
      <c r="J22" s="10">
        <v>135.47999999999999</v>
      </c>
      <c r="K22" s="10">
        <v>0</v>
      </c>
      <c r="L22" s="10">
        <v>0</v>
      </c>
      <c r="M22" s="10">
        <v>0</v>
      </c>
      <c r="N22" s="192">
        <f>+SMar_InfraMR[[#This Row],[A.03.1 -  Longitud de Vías de Explotación No Electrificadas Troncales y Ramales (vía principal) (km)]]+SMar_InfraMR[[#This Row],[A.04.1 -  Longitud de Vías de Explotación Electrificadas Troncales y Ramales (vía principal) (km)]]</f>
        <v>135.47999999999999</v>
      </c>
      <c r="O22" s="192">
        <v>135.47999999999999</v>
      </c>
      <c r="P22" s="1">
        <v>19</v>
      </c>
      <c r="Q22" s="1">
        <v>1</v>
      </c>
      <c r="R22" s="1">
        <v>0</v>
      </c>
      <c r="S22" s="194">
        <f t="shared" si="1"/>
        <v>20</v>
      </c>
      <c r="T22" s="194">
        <v>20</v>
      </c>
      <c r="U22" s="1">
        <v>0</v>
      </c>
      <c r="V22" s="1">
        <v>56</v>
      </c>
      <c r="W22" s="1">
        <v>0</v>
      </c>
      <c r="X22" s="1">
        <v>0</v>
      </c>
      <c r="Y22" s="1">
        <v>0</v>
      </c>
      <c r="Z22" s="196">
        <f t="shared" si="2"/>
        <v>56</v>
      </c>
      <c r="AA22" s="1">
        <v>17</v>
      </c>
      <c r="AB22" s="1">
        <v>5</v>
      </c>
      <c r="AC22" s="1">
        <f>+SMar_InfraMR[[#This Row],[Total Pasos Vehiculares a Nivel]]</f>
        <v>56</v>
      </c>
      <c r="AD22" s="196">
        <f t="shared" si="3"/>
        <v>78</v>
      </c>
      <c r="AE22" s="1">
        <v>1</v>
      </c>
      <c r="AF22" s="1">
        <v>1</v>
      </c>
      <c r="AG22" s="1">
        <v>16</v>
      </c>
      <c r="AH22" s="196">
        <f t="shared" si="4"/>
        <v>18</v>
      </c>
      <c r="AI22" s="10">
        <v>41.3</v>
      </c>
      <c r="AJ22" s="10">
        <v>0</v>
      </c>
      <c r="AK22" s="10">
        <v>14.14</v>
      </c>
      <c r="AL22" s="222">
        <f t="shared" si="5"/>
        <v>55.44</v>
      </c>
      <c r="AM22" s="1">
        <v>3</v>
      </c>
      <c r="AN22" s="1">
        <v>2</v>
      </c>
      <c r="AO22" s="1">
        <v>32</v>
      </c>
      <c r="AP22" s="200">
        <f t="shared" si="6"/>
        <v>37</v>
      </c>
      <c r="AQ22" s="1">
        <v>0</v>
      </c>
      <c r="AR22" s="1">
        <v>0</v>
      </c>
      <c r="AS22" s="1">
        <v>0</v>
      </c>
      <c r="AT22" s="200">
        <f t="shared" si="7"/>
        <v>0</v>
      </c>
      <c r="AU22" s="1">
        <v>0</v>
      </c>
      <c r="AV22" s="1">
        <v>0</v>
      </c>
      <c r="AW22" s="1">
        <v>0</v>
      </c>
      <c r="AX22" s="200">
        <f t="shared" si="8"/>
        <v>0</v>
      </c>
      <c r="AY22" s="1">
        <v>104</v>
      </c>
      <c r="AZ22" s="1">
        <v>42</v>
      </c>
      <c r="BA22" s="1">
        <v>0</v>
      </c>
      <c r="BB22" s="1">
        <v>0</v>
      </c>
      <c r="BC22" s="200">
        <f>SUM(AY22:BB22)</f>
        <v>146</v>
      </c>
      <c r="BD22" s="356">
        <v>0</v>
      </c>
      <c r="BE22" s="1">
        <v>7</v>
      </c>
      <c r="BF22" s="1">
        <v>0</v>
      </c>
      <c r="BG22" s="235">
        <v>1676</v>
      </c>
    </row>
    <row r="23" spans="1:59">
      <c r="A23" s="1">
        <v>1994</v>
      </c>
      <c r="B23" s="1" t="s">
        <v>70</v>
      </c>
      <c r="C23" s="10">
        <v>0</v>
      </c>
      <c r="D23" s="10">
        <v>55.44</v>
      </c>
      <c r="E23" s="10">
        <v>0</v>
      </c>
      <c r="F23" s="10">
        <v>0</v>
      </c>
      <c r="G23" s="192">
        <f t="shared" si="0"/>
        <v>55.44</v>
      </c>
      <c r="H23" s="192">
        <f>+SMar_InfraMR[[#This Row],[Total Líneas de Explotación ]]</f>
        <v>55.44</v>
      </c>
      <c r="I23" s="192">
        <f>+SMar_InfraMR[[#This Row],[Total Líneas de Explotación ]]</f>
        <v>55.44</v>
      </c>
      <c r="J23" s="10">
        <v>135.47999999999999</v>
      </c>
      <c r="K23" s="10">
        <v>0</v>
      </c>
      <c r="L23" s="10">
        <v>0</v>
      </c>
      <c r="M23" s="10">
        <v>0</v>
      </c>
      <c r="N23" s="192">
        <f>+SMar_InfraMR[[#This Row],[A.03.1 -  Longitud de Vías de Explotación No Electrificadas Troncales y Ramales (vía principal) (km)]]+SMar_InfraMR[[#This Row],[A.04.1 -  Longitud de Vías de Explotación Electrificadas Troncales y Ramales (vía principal) (km)]]</f>
        <v>135.47999999999999</v>
      </c>
      <c r="O23" s="192">
        <v>135.47999999999999</v>
      </c>
      <c r="P23" s="1">
        <v>19</v>
      </c>
      <c r="Q23" s="1">
        <v>1</v>
      </c>
      <c r="R23" s="1">
        <v>0</v>
      </c>
      <c r="S23" s="194">
        <f t="shared" si="1"/>
        <v>20</v>
      </c>
      <c r="T23" s="194">
        <v>20</v>
      </c>
      <c r="U23" s="1">
        <v>0</v>
      </c>
      <c r="V23" s="1">
        <v>56</v>
      </c>
      <c r="W23" s="1">
        <v>0</v>
      </c>
      <c r="X23" s="1">
        <v>0</v>
      </c>
      <c r="Y23" s="1">
        <v>0</v>
      </c>
      <c r="Z23" s="196">
        <f t="shared" si="2"/>
        <v>56</v>
      </c>
      <c r="AA23" s="1">
        <v>17</v>
      </c>
      <c r="AB23" s="1">
        <v>5</v>
      </c>
      <c r="AC23" s="1">
        <f>+SMar_InfraMR[[#This Row],[Total Pasos Vehiculares a Nivel]]</f>
        <v>56</v>
      </c>
      <c r="AD23" s="196">
        <f t="shared" si="3"/>
        <v>78</v>
      </c>
      <c r="AE23" s="1">
        <v>1</v>
      </c>
      <c r="AF23" s="1">
        <v>1</v>
      </c>
      <c r="AG23" s="1">
        <v>16</v>
      </c>
      <c r="AH23" s="196">
        <f t="shared" si="4"/>
        <v>18</v>
      </c>
      <c r="AI23" s="10">
        <v>41.3</v>
      </c>
      <c r="AJ23" s="10">
        <v>0</v>
      </c>
      <c r="AK23" s="10">
        <v>14.14</v>
      </c>
      <c r="AL23" s="222">
        <f t="shared" si="5"/>
        <v>55.44</v>
      </c>
      <c r="AM23" s="1">
        <v>3</v>
      </c>
      <c r="AN23" s="1">
        <v>2</v>
      </c>
      <c r="AO23" s="1">
        <v>32</v>
      </c>
      <c r="AP23" s="200">
        <f t="shared" si="6"/>
        <v>37</v>
      </c>
      <c r="AQ23" s="1">
        <v>0</v>
      </c>
      <c r="AR23" s="1">
        <v>0</v>
      </c>
      <c r="AS23" s="1">
        <v>0</v>
      </c>
      <c r="AT23" s="200">
        <f t="shared" si="7"/>
        <v>0</v>
      </c>
      <c r="AU23" s="1">
        <v>0</v>
      </c>
      <c r="AV23" s="1">
        <v>0</v>
      </c>
      <c r="AW23" s="1">
        <v>0</v>
      </c>
      <c r="AX23" s="200">
        <f t="shared" si="8"/>
        <v>0</v>
      </c>
      <c r="AY23" s="1">
        <v>104</v>
      </c>
      <c r="AZ23" s="1">
        <v>42</v>
      </c>
      <c r="BA23" s="1">
        <v>0</v>
      </c>
      <c r="BB23" s="1">
        <v>0</v>
      </c>
      <c r="BC23" s="200">
        <f>SUM(AY23:BB23)</f>
        <v>146</v>
      </c>
      <c r="BD23" s="356">
        <v>0</v>
      </c>
      <c r="BE23" s="1">
        <v>7</v>
      </c>
      <c r="BF23" s="1">
        <v>0</v>
      </c>
      <c r="BG23" s="235">
        <v>1676</v>
      </c>
    </row>
    <row r="24" spans="1:59">
      <c r="A24" s="1">
        <v>1994</v>
      </c>
      <c r="B24" s="1" t="s">
        <v>71</v>
      </c>
      <c r="C24" s="10">
        <v>0</v>
      </c>
      <c r="D24" s="10">
        <v>55.44</v>
      </c>
      <c r="E24" s="10">
        <v>0</v>
      </c>
      <c r="F24" s="10">
        <v>0</v>
      </c>
      <c r="G24" s="192">
        <f t="shared" si="0"/>
        <v>55.44</v>
      </c>
      <c r="H24" s="192">
        <f>+SMar_InfraMR[[#This Row],[Total Líneas de Explotación ]]</f>
        <v>55.44</v>
      </c>
      <c r="I24" s="192">
        <f>+SMar_InfraMR[[#This Row],[Total Líneas de Explotación ]]</f>
        <v>55.44</v>
      </c>
      <c r="J24" s="10">
        <v>135.47999999999999</v>
      </c>
      <c r="K24" s="10">
        <v>0</v>
      </c>
      <c r="L24" s="10">
        <v>0</v>
      </c>
      <c r="M24" s="10">
        <v>0</v>
      </c>
      <c r="N24" s="192">
        <f>+SMar_InfraMR[[#This Row],[A.03.1 -  Longitud de Vías de Explotación No Electrificadas Troncales y Ramales (vía principal) (km)]]+SMar_InfraMR[[#This Row],[A.04.1 -  Longitud de Vías de Explotación Electrificadas Troncales y Ramales (vía principal) (km)]]</f>
        <v>135.47999999999999</v>
      </c>
      <c r="O24" s="192">
        <v>135.47999999999999</v>
      </c>
      <c r="P24" s="1">
        <v>19</v>
      </c>
      <c r="Q24" s="1">
        <v>1</v>
      </c>
      <c r="R24" s="1">
        <v>0</v>
      </c>
      <c r="S24" s="194">
        <f t="shared" si="1"/>
        <v>20</v>
      </c>
      <c r="T24" s="194">
        <v>20</v>
      </c>
      <c r="U24" s="1">
        <v>0</v>
      </c>
      <c r="V24" s="1">
        <v>56</v>
      </c>
      <c r="W24" s="1">
        <v>0</v>
      </c>
      <c r="X24" s="1">
        <v>0</v>
      </c>
      <c r="Y24" s="1">
        <v>0</v>
      </c>
      <c r="Z24" s="196">
        <f t="shared" si="2"/>
        <v>56</v>
      </c>
      <c r="AA24" s="1">
        <v>17</v>
      </c>
      <c r="AB24" s="1">
        <v>5</v>
      </c>
      <c r="AC24" s="1">
        <f>+SMar_InfraMR[[#This Row],[Total Pasos Vehiculares a Nivel]]</f>
        <v>56</v>
      </c>
      <c r="AD24" s="196">
        <f t="shared" si="3"/>
        <v>78</v>
      </c>
      <c r="AE24" s="1">
        <v>1</v>
      </c>
      <c r="AF24" s="1">
        <v>1</v>
      </c>
      <c r="AG24" s="1">
        <v>16</v>
      </c>
      <c r="AH24" s="196">
        <f t="shared" si="4"/>
        <v>18</v>
      </c>
      <c r="AI24" s="10">
        <v>41.3</v>
      </c>
      <c r="AJ24" s="10">
        <v>0</v>
      </c>
      <c r="AK24" s="10">
        <v>14.14</v>
      </c>
      <c r="AL24" s="222">
        <f t="shared" si="5"/>
        <v>55.44</v>
      </c>
      <c r="AM24" s="1">
        <v>3</v>
      </c>
      <c r="AN24" s="1">
        <v>2</v>
      </c>
      <c r="AO24" s="1">
        <v>32</v>
      </c>
      <c r="AP24" s="200">
        <f t="shared" si="6"/>
        <v>37</v>
      </c>
      <c r="AQ24" s="1">
        <v>0</v>
      </c>
      <c r="AR24" s="1">
        <v>0</v>
      </c>
      <c r="AS24" s="1">
        <v>0</v>
      </c>
      <c r="AT24" s="200">
        <f t="shared" si="7"/>
        <v>0</v>
      </c>
      <c r="AU24" s="1">
        <v>0</v>
      </c>
      <c r="AV24" s="1">
        <v>0</v>
      </c>
      <c r="AW24" s="1">
        <v>0</v>
      </c>
      <c r="AX24" s="200">
        <f t="shared" si="8"/>
        <v>0</v>
      </c>
      <c r="AY24" s="1">
        <v>104</v>
      </c>
      <c r="AZ24" s="1">
        <v>42</v>
      </c>
      <c r="BA24" s="1">
        <v>0</v>
      </c>
      <c r="BB24" s="1">
        <v>0</v>
      </c>
      <c r="BC24" s="200">
        <f>SUM(AY24:BB24)</f>
        <v>146</v>
      </c>
      <c r="BD24" s="356">
        <v>0</v>
      </c>
      <c r="BE24" s="1">
        <v>7</v>
      </c>
      <c r="BF24" s="1">
        <v>0</v>
      </c>
      <c r="BG24" s="235">
        <v>1676</v>
      </c>
    </row>
    <row r="25" spans="1:59">
      <c r="A25" s="1">
        <v>1994</v>
      </c>
      <c r="B25" s="1" t="s">
        <v>72</v>
      </c>
      <c r="C25" s="10">
        <v>0</v>
      </c>
      <c r="D25" s="10">
        <v>55.44</v>
      </c>
      <c r="E25" s="10">
        <v>0</v>
      </c>
      <c r="F25" s="10">
        <v>0</v>
      </c>
      <c r="G25" s="192">
        <f t="shared" si="0"/>
        <v>55.44</v>
      </c>
      <c r="H25" s="192">
        <f>+SMar_InfraMR[[#This Row],[Total Líneas de Explotación ]]</f>
        <v>55.44</v>
      </c>
      <c r="I25" s="192">
        <f>+SMar_InfraMR[[#This Row],[Total Líneas de Explotación ]]</f>
        <v>55.44</v>
      </c>
      <c r="J25" s="10">
        <v>135.47999999999999</v>
      </c>
      <c r="K25" s="10">
        <v>0</v>
      </c>
      <c r="L25" s="10">
        <v>0</v>
      </c>
      <c r="M25" s="10">
        <v>0</v>
      </c>
      <c r="N25" s="192">
        <f>+SMar_InfraMR[[#This Row],[A.03.1 -  Longitud de Vías de Explotación No Electrificadas Troncales y Ramales (vía principal) (km)]]+SMar_InfraMR[[#This Row],[A.04.1 -  Longitud de Vías de Explotación Electrificadas Troncales y Ramales (vía principal) (km)]]</f>
        <v>135.47999999999999</v>
      </c>
      <c r="O25" s="192">
        <v>135.47999999999999</v>
      </c>
      <c r="P25" s="1">
        <v>19</v>
      </c>
      <c r="Q25" s="1">
        <v>1</v>
      </c>
      <c r="R25" s="1">
        <v>0</v>
      </c>
      <c r="S25" s="194">
        <f t="shared" si="1"/>
        <v>20</v>
      </c>
      <c r="T25" s="194">
        <v>20</v>
      </c>
      <c r="U25" s="1">
        <v>0</v>
      </c>
      <c r="V25" s="1">
        <v>56</v>
      </c>
      <c r="W25" s="1">
        <v>0</v>
      </c>
      <c r="X25" s="1">
        <v>0</v>
      </c>
      <c r="Y25" s="1">
        <v>0</v>
      </c>
      <c r="Z25" s="196">
        <f t="shared" si="2"/>
        <v>56</v>
      </c>
      <c r="AA25" s="1">
        <v>17</v>
      </c>
      <c r="AB25" s="1">
        <v>5</v>
      </c>
      <c r="AC25" s="1">
        <f>+SMar_InfraMR[[#This Row],[Total Pasos Vehiculares a Nivel]]</f>
        <v>56</v>
      </c>
      <c r="AD25" s="196">
        <f t="shared" si="3"/>
        <v>78</v>
      </c>
      <c r="AE25" s="1">
        <v>1</v>
      </c>
      <c r="AF25" s="1">
        <v>1</v>
      </c>
      <c r="AG25" s="1">
        <v>16</v>
      </c>
      <c r="AH25" s="196">
        <f t="shared" si="4"/>
        <v>18</v>
      </c>
      <c r="AI25" s="10">
        <v>41.3</v>
      </c>
      <c r="AJ25" s="10">
        <v>0</v>
      </c>
      <c r="AK25" s="10">
        <v>14.14</v>
      </c>
      <c r="AL25" s="222">
        <f t="shared" si="5"/>
        <v>55.44</v>
      </c>
      <c r="AM25" s="1">
        <v>3</v>
      </c>
      <c r="AN25" s="1">
        <v>2</v>
      </c>
      <c r="AO25" s="1">
        <v>32</v>
      </c>
      <c r="AP25" s="200">
        <f t="shared" si="6"/>
        <v>37</v>
      </c>
      <c r="AQ25" s="1">
        <v>0</v>
      </c>
      <c r="AR25" s="1">
        <v>0</v>
      </c>
      <c r="AS25" s="1">
        <v>0</v>
      </c>
      <c r="AT25" s="200">
        <f t="shared" si="7"/>
        <v>0</v>
      </c>
      <c r="AU25" s="1">
        <v>0</v>
      </c>
      <c r="AV25" s="1">
        <v>0</v>
      </c>
      <c r="AW25" s="1">
        <v>0</v>
      </c>
      <c r="AX25" s="200">
        <f t="shared" si="8"/>
        <v>0</v>
      </c>
      <c r="AY25" s="1">
        <v>104</v>
      </c>
      <c r="AZ25" s="1">
        <v>42</v>
      </c>
      <c r="BA25" s="1">
        <v>0</v>
      </c>
      <c r="BB25" s="1">
        <v>0</v>
      </c>
      <c r="BC25" s="200">
        <f>SUM(AY25:BB25)</f>
        <v>146</v>
      </c>
      <c r="BD25" s="356">
        <v>0</v>
      </c>
      <c r="BE25" s="1">
        <v>7</v>
      </c>
      <c r="BF25" s="1">
        <v>0</v>
      </c>
      <c r="BG25" s="235">
        <v>1676</v>
      </c>
    </row>
    <row r="26" spans="1:59">
      <c r="A26" s="1">
        <v>1995</v>
      </c>
      <c r="B26" s="1" t="s">
        <v>61</v>
      </c>
      <c r="C26" s="10">
        <v>0</v>
      </c>
      <c r="D26" s="10">
        <v>55.44</v>
      </c>
      <c r="E26" s="10">
        <v>0</v>
      </c>
      <c r="F26" s="10">
        <v>0</v>
      </c>
      <c r="G26" s="192">
        <f t="shared" si="0"/>
        <v>55.44</v>
      </c>
      <c r="H26" s="192">
        <f>+SMar_InfraMR[[#This Row],[Total Líneas de Explotación ]]</f>
        <v>55.44</v>
      </c>
      <c r="I26" s="192">
        <f>+SMar_InfraMR[[#This Row],[Total Líneas de Explotación ]]</f>
        <v>55.44</v>
      </c>
      <c r="J26" s="10">
        <v>135.47999999999999</v>
      </c>
      <c r="K26" s="10">
        <v>0</v>
      </c>
      <c r="L26" s="10">
        <v>0</v>
      </c>
      <c r="M26" s="10">
        <v>0</v>
      </c>
      <c r="N26" s="192">
        <f>+SMar_InfraMR[[#This Row],[A.03.1 -  Longitud de Vías de Explotación No Electrificadas Troncales y Ramales (vía principal) (km)]]+SMar_InfraMR[[#This Row],[A.04.1 -  Longitud de Vías de Explotación Electrificadas Troncales y Ramales (vía principal) (km)]]</f>
        <v>135.47999999999999</v>
      </c>
      <c r="O26" s="192">
        <v>135.47999999999999</v>
      </c>
      <c r="P26" s="1">
        <v>19</v>
      </c>
      <c r="Q26" s="1">
        <v>1</v>
      </c>
      <c r="R26" s="1">
        <v>0</v>
      </c>
      <c r="S26" s="194">
        <f t="shared" si="1"/>
        <v>20</v>
      </c>
      <c r="T26" s="194">
        <v>20</v>
      </c>
      <c r="U26" s="1">
        <v>0</v>
      </c>
      <c r="V26" s="1">
        <v>56</v>
      </c>
      <c r="W26" s="1">
        <v>0</v>
      </c>
      <c r="X26" s="1">
        <v>0</v>
      </c>
      <c r="Y26" s="1">
        <v>0</v>
      </c>
      <c r="Z26" s="196">
        <f t="shared" si="2"/>
        <v>56</v>
      </c>
      <c r="AA26" s="1">
        <v>17</v>
      </c>
      <c r="AB26" s="1">
        <v>5</v>
      </c>
      <c r="AC26" s="1">
        <f>+SMar_InfraMR[[#This Row],[Total Pasos Vehiculares a Nivel]]</f>
        <v>56</v>
      </c>
      <c r="AD26" s="196">
        <f t="shared" si="3"/>
        <v>78</v>
      </c>
      <c r="AE26" s="1">
        <v>1</v>
      </c>
      <c r="AF26" s="1">
        <v>1</v>
      </c>
      <c r="AG26" s="1">
        <v>16</v>
      </c>
      <c r="AH26" s="196">
        <f t="shared" si="4"/>
        <v>18</v>
      </c>
      <c r="AI26" s="10">
        <v>41.3</v>
      </c>
      <c r="AJ26" s="10">
        <v>0</v>
      </c>
      <c r="AK26" s="10">
        <v>14.14</v>
      </c>
      <c r="AL26" s="222">
        <f t="shared" si="5"/>
        <v>55.44</v>
      </c>
      <c r="AM26" s="1">
        <v>3</v>
      </c>
      <c r="AN26" s="1">
        <v>2</v>
      </c>
      <c r="AO26" s="1">
        <v>32</v>
      </c>
      <c r="AP26" s="200">
        <f t="shared" si="6"/>
        <v>37</v>
      </c>
      <c r="AQ26" s="1">
        <v>0</v>
      </c>
      <c r="AR26" s="1">
        <v>0</v>
      </c>
      <c r="AS26" s="1">
        <v>0</v>
      </c>
      <c r="AT26" s="200">
        <f t="shared" si="7"/>
        <v>0</v>
      </c>
      <c r="AU26" s="1">
        <v>0</v>
      </c>
      <c r="AV26" s="1">
        <v>0</v>
      </c>
      <c r="AW26" s="1">
        <v>0</v>
      </c>
      <c r="AX26" s="200">
        <f t="shared" si="8"/>
        <v>0</v>
      </c>
      <c r="AY26" s="1">
        <v>104</v>
      </c>
      <c r="AZ26" s="1">
        <v>42</v>
      </c>
      <c r="BA26" s="1">
        <v>0</v>
      </c>
      <c r="BB26" s="1">
        <v>0</v>
      </c>
      <c r="BC26" s="200">
        <f>SUM(AY26:BB26)</f>
        <v>146</v>
      </c>
      <c r="BD26" s="356">
        <v>0</v>
      </c>
      <c r="BE26" s="1">
        <v>7</v>
      </c>
      <c r="BF26" s="1">
        <v>0</v>
      </c>
      <c r="BG26" s="235">
        <v>1676</v>
      </c>
    </row>
    <row r="27" spans="1:59">
      <c r="A27" s="1">
        <v>1995</v>
      </c>
      <c r="B27" s="1" t="s">
        <v>62</v>
      </c>
      <c r="C27" s="10">
        <v>0</v>
      </c>
      <c r="D27" s="10">
        <v>55.44</v>
      </c>
      <c r="E27" s="10">
        <v>0</v>
      </c>
      <c r="F27" s="10">
        <v>0</v>
      </c>
      <c r="G27" s="192">
        <f t="shared" si="0"/>
        <v>55.44</v>
      </c>
      <c r="H27" s="192">
        <f>+SMar_InfraMR[[#This Row],[Total Líneas de Explotación ]]</f>
        <v>55.44</v>
      </c>
      <c r="I27" s="192">
        <f>+SMar_InfraMR[[#This Row],[Total Líneas de Explotación ]]</f>
        <v>55.44</v>
      </c>
      <c r="J27" s="10">
        <v>135.47999999999999</v>
      </c>
      <c r="K27" s="10">
        <v>0</v>
      </c>
      <c r="L27" s="10">
        <v>0</v>
      </c>
      <c r="M27" s="10">
        <v>0</v>
      </c>
      <c r="N27" s="192">
        <f>+SMar_InfraMR[[#This Row],[A.03.1 -  Longitud de Vías de Explotación No Electrificadas Troncales y Ramales (vía principal) (km)]]+SMar_InfraMR[[#This Row],[A.04.1 -  Longitud de Vías de Explotación Electrificadas Troncales y Ramales (vía principal) (km)]]</f>
        <v>135.47999999999999</v>
      </c>
      <c r="O27" s="192">
        <v>135.47999999999999</v>
      </c>
      <c r="P27" s="1">
        <v>19</v>
      </c>
      <c r="Q27" s="1">
        <v>1</v>
      </c>
      <c r="R27" s="1">
        <v>0</v>
      </c>
      <c r="S27" s="194">
        <f t="shared" si="1"/>
        <v>20</v>
      </c>
      <c r="T27" s="194">
        <v>20</v>
      </c>
      <c r="U27" s="1">
        <v>0</v>
      </c>
      <c r="V27" s="1">
        <v>56</v>
      </c>
      <c r="W27" s="1">
        <v>0</v>
      </c>
      <c r="X27" s="1">
        <v>0</v>
      </c>
      <c r="Y27" s="1">
        <v>0</v>
      </c>
      <c r="Z27" s="196">
        <f t="shared" si="2"/>
        <v>56</v>
      </c>
      <c r="AA27" s="1">
        <v>17</v>
      </c>
      <c r="AB27" s="1">
        <v>5</v>
      </c>
      <c r="AC27" s="1">
        <f>+SMar_InfraMR[[#This Row],[Total Pasos Vehiculares a Nivel]]</f>
        <v>56</v>
      </c>
      <c r="AD27" s="196">
        <f t="shared" si="3"/>
        <v>78</v>
      </c>
      <c r="AE27" s="1">
        <v>1</v>
      </c>
      <c r="AF27" s="1">
        <v>1</v>
      </c>
      <c r="AG27" s="1">
        <v>16</v>
      </c>
      <c r="AH27" s="196">
        <f t="shared" si="4"/>
        <v>18</v>
      </c>
      <c r="AI27" s="10">
        <v>41.3</v>
      </c>
      <c r="AJ27" s="10">
        <v>0</v>
      </c>
      <c r="AK27" s="10">
        <v>14.14</v>
      </c>
      <c r="AL27" s="222">
        <f t="shared" si="5"/>
        <v>55.44</v>
      </c>
      <c r="AM27" s="1">
        <v>3</v>
      </c>
      <c r="AN27" s="1">
        <v>2</v>
      </c>
      <c r="AO27" s="1">
        <v>32</v>
      </c>
      <c r="AP27" s="200">
        <f t="shared" si="6"/>
        <v>37</v>
      </c>
      <c r="AQ27" s="1">
        <v>0</v>
      </c>
      <c r="AR27" s="1">
        <v>0</v>
      </c>
      <c r="AS27" s="1">
        <v>0</v>
      </c>
      <c r="AT27" s="200">
        <f t="shared" si="7"/>
        <v>0</v>
      </c>
      <c r="AU27" s="1">
        <v>0</v>
      </c>
      <c r="AV27" s="1">
        <v>0</v>
      </c>
      <c r="AW27" s="1">
        <v>0</v>
      </c>
      <c r="AX27" s="200">
        <f t="shared" si="8"/>
        <v>0</v>
      </c>
      <c r="AY27" s="1">
        <v>104</v>
      </c>
      <c r="AZ27" s="1">
        <v>42</v>
      </c>
      <c r="BA27" s="1">
        <v>0</v>
      </c>
      <c r="BB27" s="1">
        <v>0</v>
      </c>
      <c r="BC27" s="200">
        <f>SUM(AY27:BB27)</f>
        <v>146</v>
      </c>
      <c r="BD27" s="356">
        <v>0</v>
      </c>
      <c r="BE27" s="1">
        <v>7</v>
      </c>
      <c r="BF27" s="1">
        <v>0</v>
      </c>
      <c r="BG27" s="235">
        <v>1676</v>
      </c>
    </row>
    <row r="28" spans="1:59">
      <c r="A28" s="1">
        <v>1995</v>
      </c>
      <c r="B28" s="1" t="s">
        <v>63</v>
      </c>
      <c r="C28" s="10">
        <v>0</v>
      </c>
      <c r="D28" s="10">
        <v>55.44</v>
      </c>
      <c r="E28" s="10">
        <v>0</v>
      </c>
      <c r="F28" s="10">
        <v>0</v>
      </c>
      <c r="G28" s="192">
        <f t="shared" si="0"/>
        <v>55.44</v>
      </c>
      <c r="H28" s="192">
        <f>+SMar_InfraMR[[#This Row],[Total Líneas de Explotación ]]</f>
        <v>55.44</v>
      </c>
      <c r="I28" s="192">
        <f>+SMar_InfraMR[[#This Row],[Total Líneas de Explotación ]]</f>
        <v>55.44</v>
      </c>
      <c r="J28" s="10">
        <v>135.47999999999999</v>
      </c>
      <c r="K28" s="10">
        <v>0</v>
      </c>
      <c r="L28" s="10">
        <v>0</v>
      </c>
      <c r="M28" s="10">
        <v>0</v>
      </c>
      <c r="N28" s="192">
        <f>+SMar_InfraMR[[#This Row],[A.03.1 -  Longitud de Vías de Explotación No Electrificadas Troncales y Ramales (vía principal) (km)]]+SMar_InfraMR[[#This Row],[A.04.1 -  Longitud de Vías de Explotación Electrificadas Troncales y Ramales (vía principal) (km)]]</f>
        <v>135.47999999999999</v>
      </c>
      <c r="O28" s="192">
        <v>135.47999999999999</v>
      </c>
      <c r="P28" s="1">
        <v>19</v>
      </c>
      <c r="Q28" s="1">
        <v>1</v>
      </c>
      <c r="R28" s="1">
        <v>0</v>
      </c>
      <c r="S28" s="194">
        <f t="shared" si="1"/>
        <v>20</v>
      </c>
      <c r="T28" s="194">
        <v>20</v>
      </c>
      <c r="U28" s="1">
        <v>0</v>
      </c>
      <c r="V28" s="1">
        <v>56</v>
      </c>
      <c r="W28" s="1">
        <v>0</v>
      </c>
      <c r="X28" s="1">
        <v>0</v>
      </c>
      <c r="Y28" s="1">
        <v>0</v>
      </c>
      <c r="Z28" s="196">
        <f t="shared" si="2"/>
        <v>56</v>
      </c>
      <c r="AA28" s="1">
        <v>17</v>
      </c>
      <c r="AB28" s="1">
        <v>5</v>
      </c>
      <c r="AC28" s="1">
        <f>+SMar_InfraMR[[#This Row],[Total Pasos Vehiculares a Nivel]]</f>
        <v>56</v>
      </c>
      <c r="AD28" s="196">
        <f t="shared" si="3"/>
        <v>78</v>
      </c>
      <c r="AE28" s="1">
        <v>1</v>
      </c>
      <c r="AF28" s="1">
        <v>1</v>
      </c>
      <c r="AG28" s="1">
        <v>16</v>
      </c>
      <c r="AH28" s="196">
        <f t="shared" si="4"/>
        <v>18</v>
      </c>
      <c r="AI28" s="10">
        <v>41.3</v>
      </c>
      <c r="AJ28" s="10">
        <v>0</v>
      </c>
      <c r="AK28" s="10">
        <v>14.14</v>
      </c>
      <c r="AL28" s="222">
        <f t="shared" si="5"/>
        <v>55.44</v>
      </c>
      <c r="AM28" s="1">
        <v>3</v>
      </c>
      <c r="AN28" s="1">
        <v>2</v>
      </c>
      <c r="AO28" s="1">
        <v>32</v>
      </c>
      <c r="AP28" s="200">
        <f t="shared" si="6"/>
        <v>37</v>
      </c>
      <c r="AQ28" s="1">
        <v>0</v>
      </c>
      <c r="AR28" s="1">
        <v>0</v>
      </c>
      <c r="AS28" s="1">
        <v>0</v>
      </c>
      <c r="AT28" s="200">
        <f t="shared" si="7"/>
        <v>0</v>
      </c>
      <c r="AU28" s="1">
        <v>0</v>
      </c>
      <c r="AV28" s="1">
        <v>0</v>
      </c>
      <c r="AW28" s="1">
        <v>0</v>
      </c>
      <c r="AX28" s="200">
        <f t="shared" si="8"/>
        <v>0</v>
      </c>
      <c r="AY28" s="1">
        <v>104</v>
      </c>
      <c r="AZ28" s="1">
        <v>42</v>
      </c>
      <c r="BA28" s="1">
        <v>0</v>
      </c>
      <c r="BB28" s="1">
        <v>0</v>
      </c>
      <c r="BC28" s="200">
        <f>SUM(AY28:BB28)</f>
        <v>146</v>
      </c>
      <c r="BD28" s="356">
        <v>0</v>
      </c>
      <c r="BE28" s="1">
        <v>7</v>
      </c>
      <c r="BF28" s="1">
        <v>0</v>
      </c>
      <c r="BG28" s="235">
        <v>1676</v>
      </c>
    </row>
    <row r="29" spans="1:59">
      <c r="A29" s="1">
        <v>1995</v>
      </c>
      <c r="B29" s="1" t="s">
        <v>64</v>
      </c>
      <c r="C29" s="10">
        <v>0</v>
      </c>
      <c r="D29" s="10">
        <v>55.44</v>
      </c>
      <c r="E29" s="10">
        <v>0</v>
      </c>
      <c r="F29" s="10">
        <v>0</v>
      </c>
      <c r="G29" s="192">
        <f t="shared" si="0"/>
        <v>55.44</v>
      </c>
      <c r="H29" s="192">
        <f>+SMar_InfraMR[[#This Row],[Total Líneas de Explotación ]]</f>
        <v>55.44</v>
      </c>
      <c r="I29" s="192">
        <f>+SMar_InfraMR[[#This Row],[Total Líneas de Explotación ]]</f>
        <v>55.44</v>
      </c>
      <c r="J29" s="10">
        <v>135.47999999999999</v>
      </c>
      <c r="K29" s="10">
        <v>0</v>
      </c>
      <c r="L29" s="10">
        <v>0</v>
      </c>
      <c r="M29" s="10">
        <v>0</v>
      </c>
      <c r="N29" s="192">
        <f>+SMar_InfraMR[[#This Row],[A.03.1 -  Longitud de Vías de Explotación No Electrificadas Troncales y Ramales (vía principal) (km)]]+SMar_InfraMR[[#This Row],[A.04.1 -  Longitud de Vías de Explotación Electrificadas Troncales y Ramales (vía principal) (km)]]</f>
        <v>135.47999999999999</v>
      </c>
      <c r="O29" s="192">
        <v>135.47999999999999</v>
      </c>
      <c r="P29" s="1">
        <v>19</v>
      </c>
      <c r="Q29" s="1">
        <v>1</v>
      </c>
      <c r="R29" s="1">
        <v>0</v>
      </c>
      <c r="S29" s="194">
        <f t="shared" si="1"/>
        <v>20</v>
      </c>
      <c r="T29" s="194">
        <v>20</v>
      </c>
      <c r="U29" s="1">
        <v>0</v>
      </c>
      <c r="V29" s="1">
        <v>56</v>
      </c>
      <c r="W29" s="1">
        <v>0</v>
      </c>
      <c r="X29" s="1">
        <v>0</v>
      </c>
      <c r="Y29" s="1">
        <v>0</v>
      </c>
      <c r="Z29" s="196">
        <f t="shared" si="2"/>
        <v>56</v>
      </c>
      <c r="AA29" s="1">
        <v>17</v>
      </c>
      <c r="AB29" s="1">
        <v>5</v>
      </c>
      <c r="AC29" s="1">
        <f>+SMar_InfraMR[[#This Row],[Total Pasos Vehiculares a Nivel]]</f>
        <v>56</v>
      </c>
      <c r="AD29" s="196">
        <f t="shared" si="3"/>
        <v>78</v>
      </c>
      <c r="AE29" s="1">
        <v>1</v>
      </c>
      <c r="AF29" s="1">
        <v>1</v>
      </c>
      <c r="AG29" s="1">
        <v>16</v>
      </c>
      <c r="AH29" s="196">
        <f t="shared" si="4"/>
        <v>18</v>
      </c>
      <c r="AI29" s="10">
        <v>41.3</v>
      </c>
      <c r="AJ29" s="10">
        <v>0</v>
      </c>
      <c r="AK29" s="10">
        <v>14.14</v>
      </c>
      <c r="AL29" s="222">
        <f t="shared" si="5"/>
        <v>55.44</v>
      </c>
      <c r="AM29" s="1">
        <v>3</v>
      </c>
      <c r="AN29" s="1">
        <v>2</v>
      </c>
      <c r="AO29" s="1">
        <v>32</v>
      </c>
      <c r="AP29" s="200">
        <f t="shared" si="6"/>
        <v>37</v>
      </c>
      <c r="AQ29" s="1">
        <v>0</v>
      </c>
      <c r="AR29" s="1">
        <v>0</v>
      </c>
      <c r="AS29" s="1">
        <v>0</v>
      </c>
      <c r="AT29" s="200">
        <f t="shared" si="7"/>
        <v>0</v>
      </c>
      <c r="AU29" s="1">
        <v>0</v>
      </c>
      <c r="AV29" s="1">
        <v>0</v>
      </c>
      <c r="AW29" s="1">
        <v>0</v>
      </c>
      <c r="AX29" s="200">
        <f t="shared" si="8"/>
        <v>0</v>
      </c>
      <c r="AY29" s="1">
        <v>104</v>
      </c>
      <c r="AZ29" s="1">
        <v>42</v>
      </c>
      <c r="BA29" s="1">
        <v>0</v>
      </c>
      <c r="BB29" s="1">
        <v>0</v>
      </c>
      <c r="BC29" s="200">
        <f>SUM(AY29:BB29)</f>
        <v>146</v>
      </c>
      <c r="BD29" s="356">
        <v>0</v>
      </c>
      <c r="BE29" s="1">
        <v>7</v>
      </c>
      <c r="BF29" s="1">
        <v>0</v>
      </c>
      <c r="BG29" s="235">
        <v>1676</v>
      </c>
    </row>
    <row r="30" spans="1:59">
      <c r="A30" s="1">
        <v>1995</v>
      </c>
      <c r="B30" s="1" t="s">
        <v>65</v>
      </c>
      <c r="C30" s="10">
        <v>0</v>
      </c>
      <c r="D30" s="10">
        <v>55.44</v>
      </c>
      <c r="E30" s="10">
        <v>0</v>
      </c>
      <c r="F30" s="10">
        <v>0</v>
      </c>
      <c r="G30" s="192">
        <f t="shared" si="0"/>
        <v>55.44</v>
      </c>
      <c r="H30" s="192">
        <f>+SMar_InfraMR[[#This Row],[Total Líneas de Explotación ]]</f>
        <v>55.44</v>
      </c>
      <c r="I30" s="192">
        <f>+SMar_InfraMR[[#This Row],[Total Líneas de Explotación ]]</f>
        <v>55.44</v>
      </c>
      <c r="J30" s="10">
        <v>135.47999999999999</v>
      </c>
      <c r="K30" s="10">
        <v>0</v>
      </c>
      <c r="L30" s="10">
        <v>0</v>
      </c>
      <c r="M30" s="10">
        <v>0</v>
      </c>
      <c r="N30" s="192">
        <f>+SMar_InfraMR[[#This Row],[A.03.1 -  Longitud de Vías de Explotación No Electrificadas Troncales y Ramales (vía principal) (km)]]+SMar_InfraMR[[#This Row],[A.04.1 -  Longitud de Vías de Explotación Electrificadas Troncales y Ramales (vía principal) (km)]]</f>
        <v>135.47999999999999</v>
      </c>
      <c r="O30" s="192">
        <v>135.47999999999999</v>
      </c>
      <c r="P30" s="1">
        <v>19</v>
      </c>
      <c r="Q30" s="1">
        <v>1</v>
      </c>
      <c r="R30" s="1">
        <v>0</v>
      </c>
      <c r="S30" s="194">
        <f t="shared" si="1"/>
        <v>20</v>
      </c>
      <c r="T30" s="194">
        <v>20</v>
      </c>
      <c r="U30" s="1">
        <v>0</v>
      </c>
      <c r="V30" s="1">
        <v>56</v>
      </c>
      <c r="W30" s="1">
        <v>0</v>
      </c>
      <c r="X30" s="1">
        <v>0</v>
      </c>
      <c r="Y30" s="1">
        <v>0</v>
      </c>
      <c r="Z30" s="196">
        <f t="shared" si="2"/>
        <v>56</v>
      </c>
      <c r="AA30" s="1">
        <v>17</v>
      </c>
      <c r="AB30" s="1">
        <v>5</v>
      </c>
      <c r="AC30" s="1">
        <f>+SMar_InfraMR[[#This Row],[Total Pasos Vehiculares a Nivel]]</f>
        <v>56</v>
      </c>
      <c r="AD30" s="196">
        <f t="shared" si="3"/>
        <v>78</v>
      </c>
      <c r="AE30" s="1">
        <v>1</v>
      </c>
      <c r="AF30" s="1">
        <v>1</v>
      </c>
      <c r="AG30" s="1">
        <v>16</v>
      </c>
      <c r="AH30" s="196">
        <f t="shared" si="4"/>
        <v>18</v>
      </c>
      <c r="AI30" s="10">
        <v>41.3</v>
      </c>
      <c r="AJ30" s="10">
        <v>0</v>
      </c>
      <c r="AK30" s="10">
        <v>14.14</v>
      </c>
      <c r="AL30" s="222">
        <f t="shared" si="5"/>
        <v>55.44</v>
      </c>
      <c r="AM30" s="1">
        <v>3</v>
      </c>
      <c r="AN30" s="1">
        <v>2</v>
      </c>
      <c r="AO30" s="1">
        <v>32</v>
      </c>
      <c r="AP30" s="200">
        <f t="shared" si="6"/>
        <v>37</v>
      </c>
      <c r="AQ30" s="1">
        <v>0</v>
      </c>
      <c r="AR30" s="1">
        <v>0</v>
      </c>
      <c r="AS30" s="1">
        <v>0</v>
      </c>
      <c r="AT30" s="200">
        <f t="shared" si="7"/>
        <v>0</v>
      </c>
      <c r="AU30" s="1">
        <v>0</v>
      </c>
      <c r="AV30" s="1">
        <v>0</v>
      </c>
      <c r="AW30" s="1">
        <v>0</v>
      </c>
      <c r="AX30" s="200">
        <f t="shared" si="8"/>
        <v>0</v>
      </c>
      <c r="AY30" s="1">
        <v>104</v>
      </c>
      <c r="AZ30" s="1">
        <v>42</v>
      </c>
      <c r="BA30" s="1">
        <v>0</v>
      </c>
      <c r="BB30" s="1">
        <v>0</v>
      </c>
      <c r="BC30" s="200">
        <f>SUM(AY30:BB30)</f>
        <v>146</v>
      </c>
      <c r="BD30" s="356">
        <v>0</v>
      </c>
      <c r="BE30" s="1">
        <v>7</v>
      </c>
      <c r="BF30" s="1">
        <v>0</v>
      </c>
      <c r="BG30" s="235">
        <v>1676</v>
      </c>
    </row>
    <row r="31" spans="1:59">
      <c r="A31" s="1">
        <v>1995</v>
      </c>
      <c r="B31" s="1" t="s">
        <v>66</v>
      </c>
      <c r="C31" s="10">
        <v>0</v>
      </c>
      <c r="D31" s="10">
        <v>55.44</v>
      </c>
      <c r="E31" s="10">
        <v>0</v>
      </c>
      <c r="F31" s="10">
        <v>0</v>
      </c>
      <c r="G31" s="192">
        <f t="shared" si="0"/>
        <v>55.44</v>
      </c>
      <c r="H31" s="192">
        <f>+SMar_InfraMR[[#This Row],[Total Líneas de Explotación ]]</f>
        <v>55.44</v>
      </c>
      <c r="I31" s="192">
        <f>+SMar_InfraMR[[#This Row],[Total Líneas de Explotación ]]</f>
        <v>55.44</v>
      </c>
      <c r="J31" s="10">
        <v>135.47999999999999</v>
      </c>
      <c r="K31" s="10">
        <v>0</v>
      </c>
      <c r="L31" s="10">
        <v>0</v>
      </c>
      <c r="M31" s="10">
        <v>0</v>
      </c>
      <c r="N31" s="192">
        <f>+SMar_InfraMR[[#This Row],[A.03.1 -  Longitud de Vías de Explotación No Electrificadas Troncales y Ramales (vía principal) (km)]]+SMar_InfraMR[[#This Row],[A.04.1 -  Longitud de Vías de Explotación Electrificadas Troncales y Ramales (vía principal) (km)]]</f>
        <v>135.47999999999999</v>
      </c>
      <c r="O31" s="192">
        <v>135.47999999999999</v>
      </c>
      <c r="P31" s="1">
        <v>19</v>
      </c>
      <c r="Q31" s="1">
        <v>1</v>
      </c>
      <c r="R31" s="1">
        <v>0</v>
      </c>
      <c r="S31" s="194">
        <f t="shared" si="1"/>
        <v>20</v>
      </c>
      <c r="T31" s="194">
        <v>20</v>
      </c>
      <c r="U31" s="1">
        <v>0</v>
      </c>
      <c r="V31" s="1">
        <v>56</v>
      </c>
      <c r="W31" s="1">
        <v>0</v>
      </c>
      <c r="X31" s="1">
        <v>0</v>
      </c>
      <c r="Y31" s="1">
        <v>0</v>
      </c>
      <c r="Z31" s="196">
        <f t="shared" si="2"/>
        <v>56</v>
      </c>
      <c r="AA31" s="1">
        <v>17</v>
      </c>
      <c r="AB31" s="1">
        <v>5</v>
      </c>
      <c r="AC31" s="1">
        <f>+SMar_InfraMR[[#This Row],[Total Pasos Vehiculares a Nivel]]</f>
        <v>56</v>
      </c>
      <c r="AD31" s="196">
        <f t="shared" si="3"/>
        <v>78</v>
      </c>
      <c r="AE31" s="1">
        <v>1</v>
      </c>
      <c r="AF31" s="1">
        <v>1</v>
      </c>
      <c r="AG31" s="1">
        <v>16</v>
      </c>
      <c r="AH31" s="196">
        <f t="shared" si="4"/>
        <v>18</v>
      </c>
      <c r="AI31" s="10">
        <v>41.3</v>
      </c>
      <c r="AJ31" s="10">
        <v>0</v>
      </c>
      <c r="AK31" s="10">
        <v>14.14</v>
      </c>
      <c r="AL31" s="222">
        <f t="shared" si="5"/>
        <v>55.44</v>
      </c>
      <c r="AM31" s="1">
        <v>3</v>
      </c>
      <c r="AN31" s="1">
        <v>2</v>
      </c>
      <c r="AO31" s="1">
        <v>32</v>
      </c>
      <c r="AP31" s="200">
        <f t="shared" si="6"/>
        <v>37</v>
      </c>
      <c r="AQ31" s="1">
        <v>0</v>
      </c>
      <c r="AR31" s="1">
        <v>0</v>
      </c>
      <c r="AS31" s="1">
        <v>0</v>
      </c>
      <c r="AT31" s="200">
        <f t="shared" si="7"/>
        <v>0</v>
      </c>
      <c r="AU31" s="1">
        <v>0</v>
      </c>
      <c r="AV31" s="1">
        <v>0</v>
      </c>
      <c r="AW31" s="1">
        <v>0</v>
      </c>
      <c r="AX31" s="200">
        <f t="shared" si="8"/>
        <v>0</v>
      </c>
      <c r="AY31" s="1">
        <v>104</v>
      </c>
      <c r="AZ31" s="1">
        <v>42</v>
      </c>
      <c r="BA31" s="1">
        <v>0</v>
      </c>
      <c r="BB31" s="1">
        <v>0</v>
      </c>
      <c r="BC31" s="200">
        <f>SUM(AY31:BB31)</f>
        <v>146</v>
      </c>
      <c r="BD31" s="356">
        <v>0</v>
      </c>
      <c r="BE31" s="1">
        <v>7</v>
      </c>
      <c r="BF31" s="1">
        <v>0</v>
      </c>
      <c r="BG31" s="235">
        <v>1676</v>
      </c>
    </row>
    <row r="32" spans="1:59">
      <c r="A32" s="1">
        <v>1995</v>
      </c>
      <c r="B32" s="1" t="s">
        <v>67</v>
      </c>
      <c r="C32" s="10">
        <v>0</v>
      </c>
      <c r="D32" s="10">
        <v>55.44</v>
      </c>
      <c r="E32" s="10">
        <v>0</v>
      </c>
      <c r="F32" s="10">
        <v>0</v>
      </c>
      <c r="G32" s="192">
        <f t="shared" si="0"/>
        <v>55.44</v>
      </c>
      <c r="H32" s="192">
        <f>+SMar_InfraMR[[#This Row],[Total Líneas de Explotación ]]</f>
        <v>55.44</v>
      </c>
      <c r="I32" s="192">
        <f>+SMar_InfraMR[[#This Row],[Total Líneas de Explotación ]]</f>
        <v>55.44</v>
      </c>
      <c r="J32" s="10">
        <v>135.47999999999999</v>
      </c>
      <c r="K32" s="10">
        <v>0</v>
      </c>
      <c r="L32" s="10">
        <v>0</v>
      </c>
      <c r="M32" s="10">
        <v>0</v>
      </c>
      <c r="N32" s="192">
        <f>+SMar_InfraMR[[#This Row],[A.03.1 -  Longitud de Vías de Explotación No Electrificadas Troncales y Ramales (vía principal) (km)]]+SMar_InfraMR[[#This Row],[A.04.1 -  Longitud de Vías de Explotación Electrificadas Troncales y Ramales (vía principal) (km)]]</f>
        <v>135.47999999999999</v>
      </c>
      <c r="O32" s="192">
        <v>135.47999999999999</v>
      </c>
      <c r="P32" s="1">
        <v>19</v>
      </c>
      <c r="Q32" s="1">
        <v>1</v>
      </c>
      <c r="R32" s="1">
        <v>0</v>
      </c>
      <c r="S32" s="194">
        <f t="shared" si="1"/>
        <v>20</v>
      </c>
      <c r="T32" s="194">
        <v>20</v>
      </c>
      <c r="U32" s="1">
        <v>0</v>
      </c>
      <c r="V32" s="1">
        <v>56</v>
      </c>
      <c r="W32" s="1">
        <v>0</v>
      </c>
      <c r="X32" s="1">
        <v>0</v>
      </c>
      <c r="Y32" s="1">
        <v>0</v>
      </c>
      <c r="Z32" s="196">
        <f t="shared" si="2"/>
        <v>56</v>
      </c>
      <c r="AA32" s="1">
        <v>17</v>
      </c>
      <c r="AB32" s="1">
        <v>5</v>
      </c>
      <c r="AC32" s="1">
        <f>+SMar_InfraMR[[#This Row],[Total Pasos Vehiculares a Nivel]]</f>
        <v>56</v>
      </c>
      <c r="AD32" s="196">
        <f t="shared" si="3"/>
        <v>78</v>
      </c>
      <c r="AE32" s="1">
        <v>1</v>
      </c>
      <c r="AF32" s="1">
        <v>1</v>
      </c>
      <c r="AG32" s="1">
        <v>16</v>
      </c>
      <c r="AH32" s="196">
        <f t="shared" si="4"/>
        <v>18</v>
      </c>
      <c r="AI32" s="10">
        <v>41.3</v>
      </c>
      <c r="AJ32" s="10">
        <v>0</v>
      </c>
      <c r="AK32" s="10">
        <v>14.14</v>
      </c>
      <c r="AL32" s="222">
        <f t="shared" si="5"/>
        <v>55.44</v>
      </c>
      <c r="AM32" s="1">
        <v>3</v>
      </c>
      <c r="AN32" s="1">
        <v>2</v>
      </c>
      <c r="AO32" s="1">
        <v>32</v>
      </c>
      <c r="AP32" s="200">
        <f t="shared" si="6"/>
        <v>37</v>
      </c>
      <c r="AQ32" s="1">
        <v>0</v>
      </c>
      <c r="AR32" s="1">
        <v>0</v>
      </c>
      <c r="AS32" s="1">
        <v>0</v>
      </c>
      <c r="AT32" s="200">
        <f t="shared" si="7"/>
        <v>0</v>
      </c>
      <c r="AU32" s="1">
        <v>0</v>
      </c>
      <c r="AV32" s="1">
        <v>0</v>
      </c>
      <c r="AW32" s="1">
        <v>0</v>
      </c>
      <c r="AX32" s="200">
        <f t="shared" si="8"/>
        <v>0</v>
      </c>
      <c r="AY32" s="1">
        <v>104</v>
      </c>
      <c r="AZ32" s="1">
        <v>42</v>
      </c>
      <c r="BA32" s="1">
        <v>0</v>
      </c>
      <c r="BB32" s="1">
        <v>0</v>
      </c>
      <c r="BC32" s="200">
        <f>SUM(AY32:BB32)</f>
        <v>146</v>
      </c>
      <c r="BD32" s="356">
        <v>0</v>
      </c>
      <c r="BE32" s="1">
        <v>7</v>
      </c>
      <c r="BF32" s="1">
        <v>0</v>
      </c>
      <c r="BG32" s="235">
        <v>1676</v>
      </c>
    </row>
    <row r="33" spans="1:59">
      <c r="A33" s="1">
        <v>1995</v>
      </c>
      <c r="B33" s="1" t="s">
        <v>68</v>
      </c>
      <c r="C33" s="10">
        <v>0</v>
      </c>
      <c r="D33" s="10">
        <v>55.44</v>
      </c>
      <c r="E33" s="10">
        <v>0</v>
      </c>
      <c r="F33" s="10">
        <v>0</v>
      </c>
      <c r="G33" s="192">
        <f t="shared" si="0"/>
        <v>55.44</v>
      </c>
      <c r="H33" s="192">
        <f>+SMar_InfraMR[[#This Row],[Total Líneas de Explotación ]]</f>
        <v>55.44</v>
      </c>
      <c r="I33" s="192">
        <f>+SMar_InfraMR[[#This Row],[Total Líneas de Explotación ]]</f>
        <v>55.44</v>
      </c>
      <c r="J33" s="10">
        <v>135.47999999999999</v>
      </c>
      <c r="K33" s="10">
        <v>0</v>
      </c>
      <c r="L33" s="10">
        <v>0</v>
      </c>
      <c r="M33" s="10">
        <v>0</v>
      </c>
      <c r="N33" s="192">
        <f>+SMar_InfraMR[[#This Row],[A.03.1 -  Longitud de Vías de Explotación No Electrificadas Troncales y Ramales (vía principal) (km)]]+SMar_InfraMR[[#This Row],[A.04.1 -  Longitud de Vías de Explotación Electrificadas Troncales y Ramales (vía principal) (km)]]</f>
        <v>135.47999999999999</v>
      </c>
      <c r="O33" s="192">
        <v>135.47999999999999</v>
      </c>
      <c r="P33" s="1">
        <v>19</v>
      </c>
      <c r="Q33" s="1">
        <v>1</v>
      </c>
      <c r="R33" s="1">
        <v>0</v>
      </c>
      <c r="S33" s="194">
        <f t="shared" si="1"/>
        <v>20</v>
      </c>
      <c r="T33" s="194">
        <v>20</v>
      </c>
      <c r="U33" s="1">
        <v>0</v>
      </c>
      <c r="V33" s="1">
        <v>56</v>
      </c>
      <c r="W33" s="1">
        <v>0</v>
      </c>
      <c r="X33" s="1">
        <v>0</v>
      </c>
      <c r="Y33" s="1">
        <v>0</v>
      </c>
      <c r="Z33" s="196">
        <f t="shared" si="2"/>
        <v>56</v>
      </c>
      <c r="AA33" s="1">
        <v>17</v>
      </c>
      <c r="AB33" s="1">
        <v>5</v>
      </c>
      <c r="AC33" s="1">
        <f>+SMar_InfraMR[[#This Row],[Total Pasos Vehiculares a Nivel]]</f>
        <v>56</v>
      </c>
      <c r="AD33" s="196">
        <f t="shared" si="3"/>
        <v>78</v>
      </c>
      <c r="AE33" s="1">
        <v>1</v>
      </c>
      <c r="AF33" s="1">
        <v>1</v>
      </c>
      <c r="AG33" s="1">
        <v>16</v>
      </c>
      <c r="AH33" s="196">
        <f t="shared" si="4"/>
        <v>18</v>
      </c>
      <c r="AI33" s="10">
        <v>41.3</v>
      </c>
      <c r="AJ33" s="10">
        <v>0</v>
      </c>
      <c r="AK33" s="10">
        <v>14.14</v>
      </c>
      <c r="AL33" s="222">
        <f t="shared" si="5"/>
        <v>55.44</v>
      </c>
      <c r="AM33" s="1">
        <v>3</v>
      </c>
      <c r="AN33" s="1">
        <v>2</v>
      </c>
      <c r="AO33" s="1">
        <v>32</v>
      </c>
      <c r="AP33" s="200">
        <f t="shared" si="6"/>
        <v>37</v>
      </c>
      <c r="AQ33" s="1">
        <v>0</v>
      </c>
      <c r="AR33" s="1">
        <v>0</v>
      </c>
      <c r="AS33" s="1">
        <v>0</v>
      </c>
      <c r="AT33" s="200">
        <f t="shared" si="7"/>
        <v>0</v>
      </c>
      <c r="AU33" s="1">
        <v>0</v>
      </c>
      <c r="AV33" s="1">
        <v>0</v>
      </c>
      <c r="AW33" s="1">
        <v>0</v>
      </c>
      <c r="AX33" s="200">
        <f t="shared" si="8"/>
        <v>0</v>
      </c>
      <c r="AY33" s="1">
        <v>104</v>
      </c>
      <c r="AZ33" s="1">
        <v>42</v>
      </c>
      <c r="BA33" s="1">
        <v>0</v>
      </c>
      <c r="BB33" s="1">
        <v>0</v>
      </c>
      <c r="BC33" s="200">
        <f>SUM(AY33:BB33)</f>
        <v>146</v>
      </c>
      <c r="BD33" s="356">
        <v>0</v>
      </c>
      <c r="BE33" s="1">
        <v>7</v>
      </c>
      <c r="BF33" s="1">
        <v>0</v>
      </c>
      <c r="BG33" s="235">
        <v>1676</v>
      </c>
    </row>
    <row r="34" spans="1:59">
      <c r="A34" s="1">
        <v>1995</v>
      </c>
      <c r="B34" s="1" t="s">
        <v>69</v>
      </c>
      <c r="C34" s="10">
        <v>0</v>
      </c>
      <c r="D34" s="10">
        <v>55.44</v>
      </c>
      <c r="E34" s="10">
        <v>0</v>
      </c>
      <c r="F34" s="10">
        <v>0</v>
      </c>
      <c r="G34" s="192">
        <f t="shared" si="0"/>
        <v>55.44</v>
      </c>
      <c r="H34" s="192">
        <f>+SMar_InfraMR[[#This Row],[Total Líneas de Explotación ]]</f>
        <v>55.44</v>
      </c>
      <c r="I34" s="192">
        <f>+SMar_InfraMR[[#This Row],[Total Líneas de Explotación ]]</f>
        <v>55.44</v>
      </c>
      <c r="J34" s="10">
        <v>135.47999999999999</v>
      </c>
      <c r="K34" s="10">
        <v>0</v>
      </c>
      <c r="L34" s="10">
        <v>0</v>
      </c>
      <c r="M34" s="10">
        <v>0</v>
      </c>
      <c r="N34" s="192">
        <f>+SMar_InfraMR[[#This Row],[A.03.1 -  Longitud de Vías de Explotación No Electrificadas Troncales y Ramales (vía principal) (km)]]+SMar_InfraMR[[#This Row],[A.04.1 -  Longitud de Vías de Explotación Electrificadas Troncales y Ramales (vía principal) (km)]]</f>
        <v>135.47999999999999</v>
      </c>
      <c r="O34" s="192">
        <v>135.47999999999999</v>
      </c>
      <c r="P34" s="1">
        <v>19</v>
      </c>
      <c r="Q34" s="1">
        <v>1</v>
      </c>
      <c r="R34" s="1">
        <v>0</v>
      </c>
      <c r="S34" s="194">
        <f t="shared" si="1"/>
        <v>20</v>
      </c>
      <c r="T34" s="194">
        <v>20</v>
      </c>
      <c r="U34" s="1">
        <v>0</v>
      </c>
      <c r="V34" s="1">
        <v>56</v>
      </c>
      <c r="W34" s="1">
        <v>0</v>
      </c>
      <c r="X34" s="1">
        <v>0</v>
      </c>
      <c r="Y34" s="1">
        <v>0</v>
      </c>
      <c r="Z34" s="196">
        <f t="shared" si="2"/>
        <v>56</v>
      </c>
      <c r="AA34" s="1">
        <v>17</v>
      </c>
      <c r="AB34" s="1">
        <v>5</v>
      </c>
      <c r="AC34" s="1">
        <f>+SMar_InfraMR[[#This Row],[Total Pasos Vehiculares a Nivel]]</f>
        <v>56</v>
      </c>
      <c r="AD34" s="196">
        <f t="shared" si="3"/>
        <v>78</v>
      </c>
      <c r="AE34" s="1">
        <v>1</v>
      </c>
      <c r="AF34" s="1">
        <v>1</v>
      </c>
      <c r="AG34" s="1">
        <v>16</v>
      </c>
      <c r="AH34" s="196">
        <f t="shared" si="4"/>
        <v>18</v>
      </c>
      <c r="AI34" s="10">
        <v>41.3</v>
      </c>
      <c r="AJ34" s="10">
        <v>0</v>
      </c>
      <c r="AK34" s="10">
        <v>14.14</v>
      </c>
      <c r="AL34" s="222">
        <f t="shared" si="5"/>
        <v>55.44</v>
      </c>
      <c r="AM34" s="1">
        <v>3</v>
      </c>
      <c r="AN34" s="1">
        <v>2</v>
      </c>
      <c r="AO34" s="1">
        <v>32</v>
      </c>
      <c r="AP34" s="200">
        <f t="shared" si="6"/>
        <v>37</v>
      </c>
      <c r="AQ34" s="1">
        <v>0</v>
      </c>
      <c r="AR34" s="1">
        <v>0</v>
      </c>
      <c r="AS34" s="1">
        <v>0</v>
      </c>
      <c r="AT34" s="200">
        <f t="shared" si="7"/>
        <v>0</v>
      </c>
      <c r="AU34" s="1">
        <v>0</v>
      </c>
      <c r="AV34" s="1">
        <v>0</v>
      </c>
      <c r="AW34" s="1">
        <v>0</v>
      </c>
      <c r="AX34" s="200">
        <f t="shared" si="8"/>
        <v>0</v>
      </c>
      <c r="AY34" s="1">
        <v>104</v>
      </c>
      <c r="AZ34" s="1">
        <v>42</v>
      </c>
      <c r="BA34" s="1">
        <v>0</v>
      </c>
      <c r="BB34" s="1">
        <v>0</v>
      </c>
      <c r="BC34" s="200">
        <f>SUM(AY34:BB34)</f>
        <v>146</v>
      </c>
      <c r="BD34" s="356">
        <v>0</v>
      </c>
      <c r="BE34" s="1">
        <v>7</v>
      </c>
      <c r="BF34" s="1">
        <v>0</v>
      </c>
      <c r="BG34" s="235">
        <v>1676</v>
      </c>
    </row>
    <row r="35" spans="1:59">
      <c r="A35" s="1">
        <v>1995</v>
      </c>
      <c r="B35" s="1" t="s">
        <v>70</v>
      </c>
      <c r="C35" s="10">
        <v>0</v>
      </c>
      <c r="D35" s="10">
        <v>55.44</v>
      </c>
      <c r="E35" s="10">
        <v>0</v>
      </c>
      <c r="F35" s="10">
        <v>0</v>
      </c>
      <c r="G35" s="192">
        <f t="shared" si="0"/>
        <v>55.44</v>
      </c>
      <c r="H35" s="192">
        <f>+SMar_InfraMR[[#This Row],[Total Líneas de Explotación ]]</f>
        <v>55.44</v>
      </c>
      <c r="I35" s="192">
        <f>+SMar_InfraMR[[#This Row],[Total Líneas de Explotación ]]</f>
        <v>55.44</v>
      </c>
      <c r="J35" s="10">
        <v>135.47999999999999</v>
      </c>
      <c r="K35" s="10">
        <v>0</v>
      </c>
      <c r="L35" s="10">
        <v>0</v>
      </c>
      <c r="M35" s="10">
        <v>0</v>
      </c>
      <c r="N35" s="192">
        <f>+SMar_InfraMR[[#This Row],[A.03.1 -  Longitud de Vías de Explotación No Electrificadas Troncales y Ramales (vía principal) (km)]]+SMar_InfraMR[[#This Row],[A.04.1 -  Longitud de Vías de Explotación Electrificadas Troncales y Ramales (vía principal) (km)]]</f>
        <v>135.47999999999999</v>
      </c>
      <c r="O35" s="192">
        <v>135.47999999999999</v>
      </c>
      <c r="P35" s="1">
        <v>19</v>
      </c>
      <c r="Q35" s="1">
        <v>1</v>
      </c>
      <c r="R35" s="1">
        <v>0</v>
      </c>
      <c r="S35" s="194">
        <f t="shared" si="1"/>
        <v>20</v>
      </c>
      <c r="T35" s="194">
        <v>20</v>
      </c>
      <c r="U35" s="1">
        <v>0</v>
      </c>
      <c r="V35" s="1">
        <v>56</v>
      </c>
      <c r="W35" s="1">
        <v>0</v>
      </c>
      <c r="X35" s="1">
        <v>0</v>
      </c>
      <c r="Y35" s="1">
        <v>0</v>
      </c>
      <c r="Z35" s="196">
        <f t="shared" si="2"/>
        <v>56</v>
      </c>
      <c r="AA35" s="1">
        <v>17</v>
      </c>
      <c r="AB35" s="1">
        <v>5</v>
      </c>
      <c r="AC35" s="1">
        <f>+SMar_InfraMR[[#This Row],[Total Pasos Vehiculares a Nivel]]</f>
        <v>56</v>
      </c>
      <c r="AD35" s="196">
        <f t="shared" si="3"/>
        <v>78</v>
      </c>
      <c r="AE35" s="1">
        <v>1</v>
      </c>
      <c r="AF35" s="1">
        <v>1</v>
      </c>
      <c r="AG35" s="1">
        <v>16</v>
      </c>
      <c r="AH35" s="196">
        <f t="shared" si="4"/>
        <v>18</v>
      </c>
      <c r="AI35" s="10">
        <v>41.3</v>
      </c>
      <c r="AJ35" s="10">
        <v>0</v>
      </c>
      <c r="AK35" s="10">
        <v>14.14</v>
      </c>
      <c r="AL35" s="222">
        <f t="shared" si="5"/>
        <v>55.44</v>
      </c>
      <c r="AM35" s="1">
        <v>3</v>
      </c>
      <c r="AN35" s="1">
        <v>2</v>
      </c>
      <c r="AO35" s="1">
        <v>32</v>
      </c>
      <c r="AP35" s="200">
        <f t="shared" si="6"/>
        <v>37</v>
      </c>
      <c r="AQ35" s="1">
        <v>0</v>
      </c>
      <c r="AR35" s="1">
        <v>0</v>
      </c>
      <c r="AS35" s="1">
        <v>0</v>
      </c>
      <c r="AT35" s="200">
        <f t="shared" si="7"/>
        <v>0</v>
      </c>
      <c r="AU35" s="1">
        <v>0</v>
      </c>
      <c r="AV35" s="1">
        <v>0</v>
      </c>
      <c r="AW35" s="1">
        <v>0</v>
      </c>
      <c r="AX35" s="200">
        <f t="shared" si="8"/>
        <v>0</v>
      </c>
      <c r="AY35" s="1">
        <v>104</v>
      </c>
      <c r="AZ35" s="1">
        <v>42</v>
      </c>
      <c r="BA35" s="1">
        <v>0</v>
      </c>
      <c r="BB35" s="1">
        <v>0</v>
      </c>
      <c r="BC35" s="200">
        <f>SUM(AY35:BB35)</f>
        <v>146</v>
      </c>
      <c r="BD35" s="356">
        <v>0</v>
      </c>
      <c r="BE35" s="1">
        <v>7</v>
      </c>
      <c r="BF35" s="1">
        <v>0</v>
      </c>
      <c r="BG35" s="235">
        <v>1676</v>
      </c>
    </row>
    <row r="36" spans="1:59">
      <c r="A36" s="1">
        <v>1995</v>
      </c>
      <c r="B36" s="1" t="s">
        <v>71</v>
      </c>
      <c r="C36" s="10">
        <v>0</v>
      </c>
      <c r="D36" s="10">
        <v>55.44</v>
      </c>
      <c r="E36" s="10">
        <v>0</v>
      </c>
      <c r="F36" s="10">
        <v>0</v>
      </c>
      <c r="G36" s="192">
        <f t="shared" si="0"/>
        <v>55.44</v>
      </c>
      <c r="H36" s="192">
        <f>+SMar_InfraMR[[#This Row],[Total Líneas de Explotación ]]</f>
        <v>55.44</v>
      </c>
      <c r="I36" s="192">
        <f>+SMar_InfraMR[[#This Row],[Total Líneas de Explotación ]]</f>
        <v>55.44</v>
      </c>
      <c r="J36" s="10">
        <v>135.47999999999999</v>
      </c>
      <c r="K36" s="10">
        <v>0</v>
      </c>
      <c r="L36" s="10">
        <v>0</v>
      </c>
      <c r="M36" s="10">
        <v>0</v>
      </c>
      <c r="N36" s="192">
        <f>+SMar_InfraMR[[#This Row],[A.03.1 -  Longitud de Vías de Explotación No Electrificadas Troncales y Ramales (vía principal) (km)]]+SMar_InfraMR[[#This Row],[A.04.1 -  Longitud de Vías de Explotación Electrificadas Troncales y Ramales (vía principal) (km)]]</f>
        <v>135.47999999999999</v>
      </c>
      <c r="O36" s="192">
        <v>135.47999999999999</v>
      </c>
      <c r="P36" s="1">
        <v>19</v>
      </c>
      <c r="Q36" s="1">
        <v>1</v>
      </c>
      <c r="R36" s="1">
        <v>0</v>
      </c>
      <c r="S36" s="194">
        <f t="shared" si="1"/>
        <v>20</v>
      </c>
      <c r="T36" s="194">
        <v>20</v>
      </c>
      <c r="U36" s="1">
        <v>0</v>
      </c>
      <c r="V36" s="1">
        <v>56</v>
      </c>
      <c r="W36" s="1">
        <v>0</v>
      </c>
      <c r="X36" s="1">
        <v>0</v>
      </c>
      <c r="Y36" s="1">
        <v>0</v>
      </c>
      <c r="Z36" s="196">
        <f t="shared" si="2"/>
        <v>56</v>
      </c>
      <c r="AA36" s="1">
        <v>17</v>
      </c>
      <c r="AB36" s="1">
        <v>5</v>
      </c>
      <c r="AC36" s="1">
        <f>+SMar_InfraMR[[#This Row],[Total Pasos Vehiculares a Nivel]]</f>
        <v>56</v>
      </c>
      <c r="AD36" s="196">
        <f t="shared" si="3"/>
        <v>78</v>
      </c>
      <c r="AE36" s="1">
        <v>1</v>
      </c>
      <c r="AF36" s="1">
        <v>1</v>
      </c>
      <c r="AG36" s="1">
        <v>16</v>
      </c>
      <c r="AH36" s="196">
        <f t="shared" si="4"/>
        <v>18</v>
      </c>
      <c r="AI36" s="10">
        <v>41.3</v>
      </c>
      <c r="AJ36" s="10">
        <v>0</v>
      </c>
      <c r="AK36" s="10">
        <v>14.14</v>
      </c>
      <c r="AL36" s="222">
        <f t="shared" si="5"/>
        <v>55.44</v>
      </c>
      <c r="AM36" s="1">
        <v>3</v>
      </c>
      <c r="AN36" s="1">
        <v>2</v>
      </c>
      <c r="AO36" s="1">
        <v>32</v>
      </c>
      <c r="AP36" s="200">
        <f t="shared" si="6"/>
        <v>37</v>
      </c>
      <c r="AQ36" s="1">
        <v>0</v>
      </c>
      <c r="AR36" s="1">
        <v>0</v>
      </c>
      <c r="AS36" s="1">
        <v>0</v>
      </c>
      <c r="AT36" s="200">
        <f t="shared" si="7"/>
        <v>0</v>
      </c>
      <c r="AU36" s="1">
        <v>0</v>
      </c>
      <c r="AV36" s="1">
        <v>0</v>
      </c>
      <c r="AW36" s="1">
        <v>0</v>
      </c>
      <c r="AX36" s="200">
        <f t="shared" si="8"/>
        <v>0</v>
      </c>
      <c r="AY36" s="1">
        <v>104</v>
      </c>
      <c r="AZ36" s="1">
        <v>42</v>
      </c>
      <c r="BA36" s="1">
        <v>0</v>
      </c>
      <c r="BB36" s="1">
        <v>0</v>
      </c>
      <c r="BC36" s="200">
        <f>SUM(AY36:BB36)</f>
        <v>146</v>
      </c>
      <c r="BD36" s="356">
        <v>0</v>
      </c>
      <c r="BE36" s="1">
        <v>7</v>
      </c>
      <c r="BF36" s="1">
        <v>0</v>
      </c>
      <c r="BG36" s="235">
        <v>1676</v>
      </c>
    </row>
    <row r="37" spans="1:59">
      <c r="A37" s="1">
        <v>1995</v>
      </c>
      <c r="B37" s="1" t="s">
        <v>72</v>
      </c>
      <c r="C37" s="10">
        <v>0</v>
      </c>
      <c r="D37" s="10">
        <v>55.44</v>
      </c>
      <c r="E37" s="10">
        <v>0</v>
      </c>
      <c r="F37" s="10">
        <v>0</v>
      </c>
      <c r="G37" s="192">
        <f t="shared" si="0"/>
        <v>55.44</v>
      </c>
      <c r="H37" s="192">
        <f>+SMar_InfraMR[[#This Row],[Total Líneas de Explotación ]]</f>
        <v>55.44</v>
      </c>
      <c r="I37" s="192">
        <f>+SMar_InfraMR[[#This Row],[Total Líneas de Explotación ]]</f>
        <v>55.44</v>
      </c>
      <c r="J37" s="10">
        <v>135.47999999999999</v>
      </c>
      <c r="K37" s="10">
        <v>0</v>
      </c>
      <c r="L37" s="10">
        <v>0</v>
      </c>
      <c r="M37" s="10">
        <v>0</v>
      </c>
      <c r="N37" s="192">
        <f>+SMar_InfraMR[[#This Row],[A.03.1 -  Longitud de Vías de Explotación No Electrificadas Troncales y Ramales (vía principal) (km)]]+SMar_InfraMR[[#This Row],[A.04.1 -  Longitud de Vías de Explotación Electrificadas Troncales y Ramales (vía principal) (km)]]</f>
        <v>135.47999999999999</v>
      </c>
      <c r="O37" s="192">
        <v>135.47999999999999</v>
      </c>
      <c r="P37" s="1">
        <v>19</v>
      </c>
      <c r="Q37" s="1">
        <v>1</v>
      </c>
      <c r="R37" s="1">
        <v>0</v>
      </c>
      <c r="S37" s="194">
        <f t="shared" si="1"/>
        <v>20</v>
      </c>
      <c r="T37" s="194">
        <v>20</v>
      </c>
      <c r="U37" s="1">
        <v>0</v>
      </c>
      <c r="V37" s="1">
        <v>56</v>
      </c>
      <c r="W37" s="1">
        <v>0</v>
      </c>
      <c r="X37" s="1">
        <v>0</v>
      </c>
      <c r="Y37" s="1">
        <v>0</v>
      </c>
      <c r="Z37" s="196">
        <f t="shared" si="2"/>
        <v>56</v>
      </c>
      <c r="AA37" s="1">
        <v>17</v>
      </c>
      <c r="AB37" s="1">
        <v>5</v>
      </c>
      <c r="AC37" s="1">
        <f>+SMar_InfraMR[[#This Row],[Total Pasos Vehiculares a Nivel]]</f>
        <v>56</v>
      </c>
      <c r="AD37" s="196">
        <f t="shared" si="3"/>
        <v>78</v>
      </c>
      <c r="AE37" s="1">
        <v>1</v>
      </c>
      <c r="AF37" s="1">
        <v>1</v>
      </c>
      <c r="AG37" s="1">
        <v>16</v>
      </c>
      <c r="AH37" s="196">
        <f t="shared" si="4"/>
        <v>18</v>
      </c>
      <c r="AI37" s="10">
        <v>41.3</v>
      </c>
      <c r="AJ37" s="10">
        <v>0</v>
      </c>
      <c r="AK37" s="10">
        <v>14.14</v>
      </c>
      <c r="AL37" s="222">
        <f t="shared" si="5"/>
        <v>55.44</v>
      </c>
      <c r="AM37" s="1">
        <v>3</v>
      </c>
      <c r="AN37" s="1">
        <v>2</v>
      </c>
      <c r="AO37" s="1">
        <v>32</v>
      </c>
      <c r="AP37" s="200">
        <f t="shared" si="6"/>
        <v>37</v>
      </c>
      <c r="AQ37" s="1">
        <v>0</v>
      </c>
      <c r="AR37" s="1">
        <v>0</v>
      </c>
      <c r="AS37" s="1">
        <v>0</v>
      </c>
      <c r="AT37" s="200">
        <f t="shared" si="7"/>
        <v>0</v>
      </c>
      <c r="AU37" s="1">
        <v>0</v>
      </c>
      <c r="AV37" s="1">
        <v>0</v>
      </c>
      <c r="AW37" s="1">
        <v>0</v>
      </c>
      <c r="AX37" s="200">
        <f t="shared" si="8"/>
        <v>0</v>
      </c>
      <c r="AY37" s="1">
        <v>104</v>
      </c>
      <c r="AZ37" s="1">
        <v>42</v>
      </c>
      <c r="BA37" s="1">
        <v>0</v>
      </c>
      <c r="BB37" s="1">
        <v>0</v>
      </c>
      <c r="BC37" s="200">
        <f>SUM(AY37:BB37)</f>
        <v>146</v>
      </c>
      <c r="BD37" s="356">
        <v>0</v>
      </c>
      <c r="BE37" s="1">
        <v>7</v>
      </c>
      <c r="BF37" s="1">
        <v>0</v>
      </c>
      <c r="BG37" s="235">
        <v>1676</v>
      </c>
    </row>
    <row r="38" spans="1:59">
      <c r="A38" s="1">
        <v>1996</v>
      </c>
      <c r="B38" s="1" t="s">
        <v>61</v>
      </c>
      <c r="C38" s="10">
        <v>0</v>
      </c>
      <c r="D38" s="10">
        <v>55.44</v>
      </c>
      <c r="E38" s="10">
        <v>0</v>
      </c>
      <c r="F38" s="10">
        <v>0</v>
      </c>
      <c r="G38" s="192">
        <f t="shared" si="0"/>
        <v>55.44</v>
      </c>
      <c r="H38" s="192">
        <f>+SMar_InfraMR[[#This Row],[Total Líneas de Explotación ]]</f>
        <v>55.44</v>
      </c>
      <c r="I38" s="192">
        <f>+SMar_InfraMR[[#This Row],[Total Líneas de Explotación ]]</f>
        <v>55.44</v>
      </c>
      <c r="J38" s="10">
        <v>135.47999999999999</v>
      </c>
      <c r="K38" s="10">
        <v>0</v>
      </c>
      <c r="L38" s="10">
        <v>0</v>
      </c>
      <c r="M38" s="10">
        <v>0</v>
      </c>
      <c r="N38" s="192">
        <f>+SMar_InfraMR[[#This Row],[A.03.1 -  Longitud de Vías de Explotación No Electrificadas Troncales y Ramales (vía principal) (km)]]+SMar_InfraMR[[#This Row],[A.04.1 -  Longitud de Vías de Explotación Electrificadas Troncales y Ramales (vía principal) (km)]]</f>
        <v>135.47999999999999</v>
      </c>
      <c r="O38" s="192">
        <v>135.47999999999999</v>
      </c>
      <c r="P38" s="1">
        <v>19</v>
      </c>
      <c r="Q38" s="1">
        <v>1</v>
      </c>
      <c r="R38" s="1">
        <v>0</v>
      </c>
      <c r="S38" s="194">
        <f t="shared" si="1"/>
        <v>20</v>
      </c>
      <c r="T38" s="194">
        <v>20</v>
      </c>
      <c r="U38" s="1">
        <v>0</v>
      </c>
      <c r="V38" s="1">
        <v>56</v>
      </c>
      <c r="W38" s="1">
        <v>0</v>
      </c>
      <c r="X38" s="1">
        <v>0</v>
      </c>
      <c r="Y38" s="1">
        <v>0</v>
      </c>
      <c r="Z38" s="196">
        <f t="shared" si="2"/>
        <v>56</v>
      </c>
      <c r="AA38" s="1">
        <v>17</v>
      </c>
      <c r="AB38" s="1">
        <v>5</v>
      </c>
      <c r="AC38" s="1">
        <f>+SMar_InfraMR[[#This Row],[Total Pasos Vehiculares a Nivel]]</f>
        <v>56</v>
      </c>
      <c r="AD38" s="196">
        <f t="shared" si="3"/>
        <v>78</v>
      </c>
      <c r="AE38" s="1">
        <v>1</v>
      </c>
      <c r="AF38" s="1">
        <v>1</v>
      </c>
      <c r="AG38" s="1">
        <v>16</v>
      </c>
      <c r="AH38" s="196">
        <f t="shared" si="4"/>
        <v>18</v>
      </c>
      <c r="AI38" s="10">
        <v>41.3</v>
      </c>
      <c r="AJ38" s="10">
        <v>0</v>
      </c>
      <c r="AK38" s="10">
        <v>14.14</v>
      </c>
      <c r="AL38" s="222">
        <f t="shared" si="5"/>
        <v>55.44</v>
      </c>
      <c r="AM38" s="1">
        <v>3</v>
      </c>
      <c r="AN38" s="1">
        <v>2</v>
      </c>
      <c r="AO38" s="1">
        <v>32</v>
      </c>
      <c r="AP38" s="200">
        <f t="shared" si="6"/>
        <v>37</v>
      </c>
      <c r="AQ38" s="1">
        <v>0</v>
      </c>
      <c r="AR38" s="1">
        <v>0</v>
      </c>
      <c r="AS38" s="1">
        <v>0</v>
      </c>
      <c r="AT38" s="200">
        <f t="shared" si="7"/>
        <v>0</v>
      </c>
      <c r="AU38" s="1">
        <v>0</v>
      </c>
      <c r="AV38" s="1">
        <v>0</v>
      </c>
      <c r="AW38" s="1">
        <v>0</v>
      </c>
      <c r="AX38" s="200">
        <f t="shared" si="8"/>
        <v>0</v>
      </c>
      <c r="AY38" s="1">
        <v>104</v>
      </c>
      <c r="AZ38" s="1">
        <v>42</v>
      </c>
      <c r="BA38" s="1">
        <v>0</v>
      </c>
      <c r="BB38" s="1">
        <v>0</v>
      </c>
      <c r="BC38" s="200">
        <f>SUM(AY38:BB38)</f>
        <v>146</v>
      </c>
      <c r="BD38" s="356">
        <v>0</v>
      </c>
      <c r="BE38" s="1">
        <v>7</v>
      </c>
      <c r="BF38" s="1">
        <v>0</v>
      </c>
      <c r="BG38" s="235">
        <v>1676</v>
      </c>
    </row>
    <row r="39" spans="1:59">
      <c r="A39" s="1">
        <v>1996</v>
      </c>
      <c r="B39" s="1" t="s">
        <v>62</v>
      </c>
      <c r="C39" s="10">
        <v>0</v>
      </c>
      <c r="D39" s="10">
        <v>55.44</v>
      </c>
      <c r="E39" s="10">
        <v>0</v>
      </c>
      <c r="F39" s="10">
        <v>0</v>
      </c>
      <c r="G39" s="192">
        <f t="shared" si="0"/>
        <v>55.44</v>
      </c>
      <c r="H39" s="192">
        <f>+SMar_InfraMR[[#This Row],[Total Líneas de Explotación ]]</f>
        <v>55.44</v>
      </c>
      <c r="I39" s="192">
        <f>+SMar_InfraMR[[#This Row],[Total Líneas de Explotación ]]</f>
        <v>55.44</v>
      </c>
      <c r="J39" s="10">
        <v>135.47999999999999</v>
      </c>
      <c r="K39" s="10">
        <v>0</v>
      </c>
      <c r="L39" s="10">
        <v>0</v>
      </c>
      <c r="M39" s="10">
        <v>0</v>
      </c>
      <c r="N39" s="192">
        <f>+SMar_InfraMR[[#This Row],[A.03.1 -  Longitud de Vías de Explotación No Electrificadas Troncales y Ramales (vía principal) (km)]]+SMar_InfraMR[[#This Row],[A.04.1 -  Longitud de Vías de Explotación Electrificadas Troncales y Ramales (vía principal) (km)]]</f>
        <v>135.47999999999999</v>
      </c>
      <c r="O39" s="192">
        <v>135.47999999999999</v>
      </c>
      <c r="P39" s="1">
        <v>19</v>
      </c>
      <c r="Q39" s="1">
        <v>1</v>
      </c>
      <c r="R39" s="1">
        <v>0</v>
      </c>
      <c r="S39" s="194">
        <f t="shared" si="1"/>
        <v>20</v>
      </c>
      <c r="T39" s="194">
        <v>20</v>
      </c>
      <c r="U39" s="1">
        <v>0</v>
      </c>
      <c r="V39" s="1">
        <v>56</v>
      </c>
      <c r="W39" s="1">
        <v>0</v>
      </c>
      <c r="X39" s="1">
        <v>0</v>
      </c>
      <c r="Y39" s="1">
        <v>0</v>
      </c>
      <c r="Z39" s="196">
        <f t="shared" si="2"/>
        <v>56</v>
      </c>
      <c r="AA39" s="1">
        <v>17</v>
      </c>
      <c r="AB39" s="1">
        <v>5</v>
      </c>
      <c r="AC39" s="1">
        <f>+SMar_InfraMR[[#This Row],[Total Pasos Vehiculares a Nivel]]</f>
        <v>56</v>
      </c>
      <c r="AD39" s="196">
        <f t="shared" si="3"/>
        <v>78</v>
      </c>
      <c r="AE39" s="1">
        <v>1</v>
      </c>
      <c r="AF39" s="1">
        <v>1</v>
      </c>
      <c r="AG39" s="1">
        <v>16</v>
      </c>
      <c r="AH39" s="196">
        <f t="shared" si="4"/>
        <v>18</v>
      </c>
      <c r="AI39" s="10">
        <v>41.3</v>
      </c>
      <c r="AJ39" s="10">
        <v>0</v>
      </c>
      <c r="AK39" s="10">
        <v>14.14</v>
      </c>
      <c r="AL39" s="222">
        <f t="shared" si="5"/>
        <v>55.44</v>
      </c>
      <c r="AM39" s="1">
        <v>3</v>
      </c>
      <c r="AN39" s="1">
        <v>2</v>
      </c>
      <c r="AO39" s="1">
        <v>32</v>
      </c>
      <c r="AP39" s="200">
        <f t="shared" si="6"/>
        <v>37</v>
      </c>
      <c r="AQ39" s="1">
        <v>0</v>
      </c>
      <c r="AR39" s="1">
        <v>0</v>
      </c>
      <c r="AS39" s="1">
        <v>0</v>
      </c>
      <c r="AT39" s="200">
        <f t="shared" si="7"/>
        <v>0</v>
      </c>
      <c r="AU39" s="1">
        <v>0</v>
      </c>
      <c r="AV39" s="1">
        <v>0</v>
      </c>
      <c r="AW39" s="1">
        <v>0</v>
      </c>
      <c r="AX39" s="200">
        <f t="shared" si="8"/>
        <v>0</v>
      </c>
      <c r="AY39" s="1">
        <v>104</v>
      </c>
      <c r="AZ39" s="1">
        <v>42</v>
      </c>
      <c r="BA39" s="1">
        <v>0</v>
      </c>
      <c r="BB39" s="1">
        <v>0</v>
      </c>
      <c r="BC39" s="200">
        <f>SUM(AY39:BB39)</f>
        <v>146</v>
      </c>
      <c r="BD39" s="356">
        <v>0</v>
      </c>
      <c r="BE39" s="1">
        <v>7</v>
      </c>
      <c r="BF39" s="1">
        <v>0</v>
      </c>
      <c r="BG39" s="235">
        <v>1676</v>
      </c>
    </row>
    <row r="40" spans="1:59">
      <c r="A40" s="1">
        <v>1996</v>
      </c>
      <c r="B40" s="1" t="s">
        <v>63</v>
      </c>
      <c r="C40" s="10">
        <v>0</v>
      </c>
      <c r="D40" s="10">
        <v>55.44</v>
      </c>
      <c r="E40" s="10">
        <v>0</v>
      </c>
      <c r="F40" s="10">
        <v>0</v>
      </c>
      <c r="G40" s="192">
        <f t="shared" si="0"/>
        <v>55.44</v>
      </c>
      <c r="H40" s="192">
        <f>+SMar_InfraMR[[#This Row],[Total Líneas de Explotación ]]</f>
        <v>55.44</v>
      </c>
      <c r="I40" s="192">
        <f>+SMar_InfraMR[[#This Row],[Total Líneas de Explotación ]]</f>
        <v>55.44</v>
      </c>
      <c r="J40" s="10">
        <v>135.47999999999999</v>
      </c>
      <c r="K40" s="10">
        <v>0</v>
      </c>
      <c r="L40" s="10">
        <v>0</v>
      </c>
      <c r="M40" s="10">
        <v>0</v>
      </c>
      <c r="N40" s="192">
        <f>+SMar_InfraMR[[#This Row],[A.03.1 -  Longitud de Vías de Explotación No Electrificadas Troncales y Ramales (vía principal) (km)]]+SMar_InfraMR[[#This Row],[A.04.1 -  Longitud de Vías de Explotación Electrificadas Troncales y Ramales (vía principal) (km)]]</f>
        <v>135.47999999999999</v>
      </c>
      <c r="O40" s="192">
        <v>135.47999999999999</v>
      </c>
      <c r="P40" s="1">
        <v>19</v>
      </c>
      <c r="Q40" s="1">
        <v>1</v>
      </c>
      <c r="R40" s="1">
        <v>0</v>
      </c>
      <c r="S40" s="194">
        <f t="shared" si="1"/>
        <v>20</v>
      </c>
      <c r="T40" s="194">
        <v>20</v>
      </c>
      <c r="U40" s="1">
        <v>0</v>
      </c>
      <c r="V40" s="1">
        <v>56</v>
      </c>
      <c r="W40" s="1">
        <v>0</v>
      </c>
      <c r="X40" s="1">
        <v>0</v>
      </c>
      <c r="Y40" s="1">
        <v>0</v>
      </c>
      <c r="Z40" s="196">
        <f t="shared" si="2"/>
        <v>56</v>
      </c>
      <c r="AA40" s="1">
        <v>17</v>
      </c>
      <c r="AB40" s="1">
        <v>5</v>
      </c>
      <c r="AC40" s="1">
        <f>+SMar_InfraMR[[#This Row],[Total Pasos Vehiculares a Nivel]]</f>
        <v>56</v>
      </c>
      <c r="AD40" s="196">
        <f t="shared" si="3"/>
        <v>78</v>
      </c>
      <c r="AE40" s="1">
        <v>1</v>
      </c>
      <c r="AF40" s="1">
        <v>1</v>
      </c>
      <c r="AG40" s="1">
        <v>16</v>
      </c>
      <c r="AH40" s="196">
        <f t="shared" si="4"/>
        <v>18</v>
      </c>
      <c r="AI40" s="10">
        <v>41.3</v>
      </c>
      <c r="AJ40" s="10">
        <v>0</v>
      </c>
      <c r="AK40" s="10">
        <v>14.14</v>
      </c>
      <c r="AL40" s="222">
        <f t="shared" si="5"/>
        <v>55.44</v>
      </c>
      <c r="AM40" s="1">
        <v>3</v>
      </c>
      <c r="AN40" s="1">
        <v>2</v>
      </c>
      <c r="AO40" s="1">
        <v>32</v>
      </c>
      <c r="AP40" s="200">
        <f t="shared" si="6"/>
        <v>37</v>
      </c>
      <c r="AQ40" s="1">
        <v>0</v>
      </c>
      <c r="AR40" s="1">
        <v>0</v>
      </c>
      <c r="AS40" s="1">
        <v>0</v>
      </c>
      <c r="AT40" s="200">
        <f t="shared" si="7"/>
        <v>0</v>
      </c>
      <c r="AU40" s="1">
        <v>0</v>
      </c>
      <c r="AV40" s="1">
        <v>0</v>
      </c>
      <c r="AW40" s="1">
        <v>0</v>
      </c>
      <c r="AX40" s="200">
        <f t="shared" si="8"/>
        <v>0</v>
      </c>
      <c r="AY40" s="1">
        <v>104</v>
      </c>
      <c r="AZ40" s="1">
        <v>42</v>
      </c>
      <c r="BA40" s="1">
        <v>0</v>
      </c>
      <c r="BB40" s="1">
        <v>0</v>
      </c>
      <c r="BC40" s="200">
        <f>SUM(AY40:BB40)</f>
        <v>146</v>
      </c>
      <c r="BD40" s="356">
        <v>0</v>
      </c>
      <c r="BE40" s="1">
        <v>7</v>
      </c>
      <c r="BF40" s="1">
        <v>0</v>
      </c>
      <c r="BG40" s="235">
        <v>1676</v>
      </c>
    </row>
    <row r="41" spans="1:59">
      <c r="A41" s="1">
        <v>1996</v>
      </c>
      <c r="B41" s="1" t="s">
        <v>64</v>
      </c>
      <c r="C41" s="10">
        <v>0</v>
      </c>
      <c r="D41" s="10">
        <v>55.44</v>
      </c>
      <c r="E41" s="10">
        <v>0</v>
      </c>
      <c r="F41" s="10">
        <v>0</v>
      </c>
      <c r="G41" s="192">
        <f t="shared" si="0"/>
        <v>55.44</v>
      </c>
      <c r="H41" s="192">
        <f>+SMar_InfraMR[[#This Row],[Total Líneas de Explotación ]]</f>
        <v>55.44</v>
      </c>
      <c r="I41" s="192">
        <f>+SMar_InfraMR[[#This Row],[Total Líneas de Explotación ]]</f>
        <v>55.44</v>
      </c>
      <c r="J41" s="10">
        <v>135.47999999999999</v>
      </c>
      <c r="K41" s="10">
        <v>0</v>
      </c>
      <c r="L41" s="10">
        <v>0</v>
      </c>
      <c r="M41" s="10">
        <v>0</v>
      </c>
      <c r="N41" s="192">
        <f>+SMar_InfraMR[[#This Row],[A.03.1 -  Longitud de Vías de Explotación No Electrificadas Troncales y Ramales (vía principal) (km)]]+SMar_InfraMR[[#This Row],[A.04.1 -  Longitud de Vías de Explotación Electrificadas Troncales y Ramales (vía principal) (km)]]</f>
        <v>135.47999999999999</v>
      </c>
      <c r="O41" s="192">
        <v>135.47999999999999</v>
      </c>
      <c r="P41" s="1">
        <v>19</v>
      </c>
      <c r="Q41" s="1">
        <v>1</v>
      </c>
      <c r="R41" s="1">
        <v>0</v>
      </c>
      <c r="S41" s="194">
        <f t="shared" si="1"/>
        <v>20</v>
      </c>
      <c r="T41" s="194">
        <v>20</v>
      </c>
      <c r="U41" s="1">
        <v>0</v>
      </c>
      <c r="V41" s="1">
        <v>56</v>
      </c>
      <c r="W41" s="1">
        <v>0</v>
      </c>
      <c r="X41" s="1">
        <v>0</v>
      </c>
      <c r="Y41" s="1">
        <v>0</v>
      </c>
      <c r="Z41" s="196">
        <f t="shared" si="2"/>
        <v>56</v>
      </c>
      <c r="AA41" s="1">
        <v>17</v>
      </c>
      <c r="AB41" s="1">
        <v>5</v>
      </c>
      <c r="AC41" s="1">
        <f>+SMar_InfraMR[[#This Row],[Total Pasos Vehiculares a Nivel]]</f>
        <v>56</v>
      </c>
      <c r="AD41" s="196">
        <f t="shared" si="3"/>
        <v>78</v>
      </c>
      <c r="AE41" s="1">
        <v>1</v>
      </c>
      <c r="AF41" s="1">
        <v>1</v>
      </c>
      <c r="AG41" s="1">
        <v>16</v>
      </c>
      <c r="AH41" s="196">
        <f t="shared" si="4"/>
        <v>18</v>
      </c>
      <c r="AI41" s="10">
        <v>41.3</v>
      </c>
      <c r="AJ41" s="10">
        <v>0</v>
      </c>
      <c r="AK41" s="10">
        <v>14.14</v>
      </c>
      <c r="AL41" s="222">
        <f t="shared" si="5"/>
        <v>55.44</v>
      </c>
      <c r="AM41" s="1">
        <v>3</v>
      </c>
      <c r="AN41" s="1">
        <v>2</v>
      </c>
      <c r="AO41" s="1">
        <v>32</v>
      </c>
      <c r="AP41" s="200">
        <f t="shared" si="6"/>
        <v>37</v>
      </c>
      <c r="AQ41" s="1">
        <v>0</v>
      </c>
      <c r="AR41" s="1">
        <v>0</v>
      </c>
      <c r="AS41" s="1">
        <v>0</v>
      </c>
      <c r="AT41" s="200">
        <f t="shared" si="7"/>
        <v>0</v>
      </c>
      <c r="AU41" s="1">
        <v>0</v>
      </c>
      <c r="AV41" s="1">
        <v>0</v>
      </c>
      <c r="AW41" s="1">
        <v>0</v>
      </c>
      <c r="AX41" s="200">
        <f t="shared" si="8"/>
        <v>0</v>
      </c>
      <c r="AY41" s="1">
        <v>104</v>
      </c>
      <c r="AZ41" s="1">
        <v>42</v>
      </c>
      <c r="BA41" s="1">
        <v>0</v>
      </c>
      <c r="BB41" s="1">
        <v>0</v>
      </c>
      <c r="BC41" s="200">
        <f>SUM(AY41:BB41)</f>
        <v>146</v>
      </c>
      <c r="BD41" s="356">
        <v>0</v>
      </c>
      <c r="BE41" s="1">
        <v>7</v>
      </c>
      <c r="BF41" s="1">
        <v>0</v>
      </c>
      <c r="BG41" s="235">
        <v>1676</v>
      </c>
    </row>
    <row r="42" spans="1:59">
      <c r="A42" s="1">
        <v>1996</v>
      </c>
      <c r="B42" s="1" t="s">
        <v>65</v>
      </c>
      <c r="C42" s="10">
        <v>0</v>
      </c>
      <c r="D42" s="10">
        <v>55.44</v>
      </c>
      <c r="E42" s="10">
        <v>0</v>
      </c>
      <c r="F42" s="10">
        <v>0</v>
      </c>
      <c r="G42" s="192">
        <f t="shared" si="0"/>
        <v>55.44</v>
      </c>
      <c r="H42" s="192">
        <f>+SMar_InfraMR[[#This Row],[Total Líneas de Explotación ]]</f>
        <v>55.44</v>
      </c>
      <c r="I42" s="192">
        <f>+SMar_InfraMR[[#This Row],[Total Líneas de Explotación ]]</f>
        <v>55.44</v>
      </c>
      <c r="J42" s="10">
        <v>135.47999999999999</v>
      </c>
      <c r="K42" s="10">
        <v>0</v>
      </c>
      <c r="L42" s="10">
        <v>0</v>
      </c>
      <c r="M42" s="10">
        <v>0</v>
      </c>
      <c r="N42" s="192">
        <f>+SMar_InfraMR[[#This Row],[A.03.1 -  Longitud de Vías de Explotación No Electrificadas Troncales y Ramales (vía principal) (km)]]+SMar_InfraMR[[#This Row],[A.04.1 -  Longitud de Vías de Explotación Electrificadas Troncales y Ramales (vía principal) (km)]]</f>
        <v>135.47999999999999</v>
      </c>
      <c r="O42" s="192">
        <v>135.47999999999999</v>
      </c>
      <c r="P42" s="1">
        <v>19</v>
      </c>
      <c r="Q42" s="1">
        <v>1</v>
      </c>
      <c r="R42" s="1">
        <v>0</v>
      </c>
      <c r="S42" s="194">
        <f t="shared" si="1"/>
        <v>20</v>
      </c>
      <c r="T42" s="194">
        <v>20</v>
      </c>
      <c r="U42" s="1">
        <v>0</v>
      </c>
      <c r="V42" s="1">
        <v>56</v>
      </c>
      <c r="W42" s="1">
        <v>0</v>
      </c>
      <c r="X42" s="1">
        <v>0</v>
      </c>
      <c r="Y42" s="1">
        <v>0</v>
      </c>
      <c r="Z42" s="196">
        <f t="shared" si="2"/>
        <v>56</v>
      </c>
      <c r="AA42" s="1">
        <v>17</v>
      </c>
      <c r="AB42" s="1">
        <v>5</v>
      </c>
      <c r="AC42" s="1">
        <f>+SMar_InfraMR[[#This Row],[Total Pasos Vehiculares a Nivel]]</f>
        <v>56</v>
      </c>
      <c r="AD42" s="196">
        <f t="shared" si="3"/>
        <v>78</v>
      </c>
      <c r="AE42" s="1">
        <v>1</v>
      </c>
      <c r="AF42" s="1">
        <v>1</v>
      </c>
      <c r="AG42" s="1">
        <v>16</v>
      </c>
      <c r="AH42" s="196">
        <f t="shared" si="4"/>
        <v>18</v>
      </c>
      <c r="AI42" s="10">
        <v>41.3</v>
      </c>
      <c r="AJ42" s="10">
        <v>0</v>
      </c>
      <c r="AK42" s="10">
        <v>14.14</v>
      </c>
      <c r="AL42" s="222">
        <f t="shared" si="5"/>
        <v>55.44</v>
      </c>
      <c r="AM42" s="1">
        <v>3</v>
      </c>
      <c r="AN42" s="1">
        <v>2</v>
      </c>
      <c r="AO42" s="1">
        <v>32</v>
      </c>
      <c r="AP42" s="200">
        <f t="shared" si="6"/>
        <v>37</v>
      </c>
      <c r="AQ42" s="1">
        <v>0</v>
      </c>
      <c r="AR42" s="1">
        <v>0</v>
      </c>
      <c r="AS42" s="1">
        <v>0</v>
      </c>
      <c r="AT42" s="200">
        <f t="shared" si="7"/>
        <v>0</v>
      </c>
      <c r="AU42" s="1">
        <v>0</v>
      </c>
      <c r="AV42" s="1">
        <v>0</v>
      </c>
      <c r="AW42" s="1">
        <v>0</v>
      </c>
      <c r="AX42" s="200">
        <f t="shared" si="8"/>
        <v>0</v>
      </c>
      <c r="AY42" s="1">
        <v>104</v>
      </c>
      <c r="AZ42" s="1">
        <v>42</v>
      </c>
      <c r="BA42" s="1">
        <v>0</v>
      </c>
      <c r="BB42" s="1">
        <v>0</v>
      </c>
      <c r="BC42" s="200">
        <f>SUM(AY42:BB42)</f>
        <v>146</v>
      </c>
      <c r="BD42" s="356">
        <v>0</v>
      </c>
      <c r="BE42" s="1">
        <v>7</v>
      </c>
      <c r="BF42" s="1">
        <v>0</v>
      </c>
      <c r="BG42" s="235">
        <v>1676</v>
      </c>
    </row>
    <row r="43" spans="1:59">
      <c r="A43" s="1">
        <v>1996</v>
      </c>
      <c r="B43" s="1" t="s">
        <v>66</v>
      </c>
      <c r="C43" s="10">
        <v>0</v>
      </c>
      <c r="D43" s="10">
        <v>55.44</v>
      </c>
      <c r="E43" s="10">
        <v>0</v>
      </c>
      <c r="F43" s="10">
        <v>0</v>
      </c>
      <c r="G43" s="192">
        <f t="shared" si="0"/>
        <v>55.44</v>
      </c>
      <c r="H43" s="192">
        <f>+SMar_InfraMR[[#This Row],[Total Líneas de Explotación ]]</f>
        <v>55.44</v>
      </c>
      <c r="I43" s="192">
        <f>+SMar_InfraMR[[#This Row],[Total Líneas de Explotación ]]</f>
        <v>55.44</v>
      </c>
      <c r="J43" s="10">
        <v>135.47999999999999</v>
      </c>
      <c r="K43" s="10">
        <v>0</v>
      </c>
      <c r="L43" s="10">
        <v>0</v>
      </c>
      <c r="M43" s="10">
        <v>0</v>
      </c>
      <c r="N43" s="192">
        <f>+SMar_InfraMR[[#This Row],[A.03.1 -  Longitud de Vías de Explotación No Electrificadas Troncales y Ramales (vía principal) (km)]]+SMar_InfraMR[[#This Row],[A.04.1 -  Longitud de Vías de Explotación Electrificadas Troncales y Ramales (vía principal) (km)]]</f>
        <v>135.47999999999999</v>
      </c>
      <c r="O43" s="192">
        <v>135.47999999999999</v>
      </c>
      <c r="P43" s="1">
        <v>19</v>
      </c>
      <c r="Q43" s="1">
        <v>1</v>
      </c>
      <c r="R43" s="1">
        <v>0</v>
      </c>
      <c r="S43" s="194">
        <f t="shared" si="1"/>
        <v>20</v>
      </c>
      <c r="T43" s="194">
        <v>20</v>
      </c>
      <c r="U43" s="1">
        <v>0</v>
      </c>
      <c r="V43" s="1">
        <v>56</v>
      </c>
      <c r="W43" s="1">
        <v>0</v>
      </c>
      <c r="X43" s="1">
        <v>0</v>
      </c>
      <c r="Y43" s="1">
        <v>0</v>
      </c>
      <c r="Z43" s="196">
        <f t="shared" si="2"/>
        <v>56</v>
      </c>
      <c r="AA43" s="1">
        <v>17</v>
      </c>
      <c r="AB43" s="1">
        <v>5</v>
      </c>
      <c r="AC43" s="1">
        <f>+SMar_InfraMR[[#This Row],[Total Pasos Vehiculares a Nivel]]</f>
        <v>56</v>
      </c>
      <c r="AD43" s="196">
        <f t="shared" si="3"/>
        <v>78</v>
      </c>
      <c r="AE43" s="1">
        <v>1</v>
      </c>
      <c r="AF43" s="1">
        <v>1</v>
      </c>
      <c r="AG43" s="1">
        <v>16</v>
      </c>
      <c r="AH43" s="196">
        <f t="shared" si="4"/>
        <v>18</v>
      </c>
      <c r="AI43" s="10">
        <v>41.3</v>
      </c>
      <c r="AJ43" s="10">
        <v>0</v>
      </c>
      <c r="AK43" s="10">
        <v>14.14</v>
      </c>
      <c r="AL43" s="222">
        <f t="shared" si="5"/>
        <v>55.44</v>
      </c>
      <c r="AM43" s="1">
        <v>3</v>
      </c>
      <c r="AN43" s="1">
        <v>2</v>
      </c>
      <c r="AO43" s="1">
        <v>32</v>
      </c>
      <c r="AP43" s="200">
        <f t="shared" si="6"/>
        <v>37</v>
      </c>
      <c r="AQ43" s="1">
        <v>0</v>
      </c>
      <c r="AR43" s="1">
        <v>0</v>
      </c>
      <c r="AS43" s="1">
        <v>0</v>
      </c>
      <c r="AT43" s="200">
        <f t="shared" si="7"/>
        <v>0</v>
      </c>
      <c r="AU43" s="1">
        <v>0</v>
      </c>
      <c r="AV43" s="1">
        <v>0</v>
      </c>
      <c r="AW43" s="1">
        <v>0</v>
      </c>
      <c r="AX43" s="200">
        <f t="shared" si="8"/>
        <v>0</v>
      </c>
      <c r="AY43" s="1">
        <v>104</v>
      </c>
      <c r="AZ43" s="1">
        <v>42</v>
      </c>
      <c r="BA43" s="1">
        <v>0</v>
      </c>
      <c r="BB43" s="1">
        <v>0</v>
      </c>
      <c r="BC43" s="200">
        <f>SUM(AY43:BB43)</f>
        <v>146</v>
      </c>
      <c r="BD43" s="356">
        <v>0</v>
      </c>
      <c r="BE43" s="1">
        <v>7</v>
      </c>
      <c r="BF43" s="1">
        <v>0</v>
      </c>
      <c r="BG43" s="235">
        <v>1676</v>
      </c>
    </row>
    <row r="44" spans="1:59">
      <c r="A44" s="1">
        <v>1996</v>
      </c>
      <c r="B44" s="1" t="s">
        <v>67</v>
      </c>
      <c r="C44" s="10">
        <v>0</v>
      </c>
      <c r="D44" s="10">
        <v>55.44</v>
      </c>
      <c r="E44" s="10">
        <v>0</v>
      </c>
      <c r="F44" s="10">
        <v>0</v>
      </c>
      <c r="G44" s="192">
        <f t="shared" si="0"/>
        <v>55.44</v>
      </c>
      <c r="H44" s="192">
        <f>+SMar_InfraMR[[#This Row],[Total Líneas de Explotación ]]</f>
        <v>55.44</v>
      </c>
      <c r="I44" s="192">
        <f>+SMar_InfraMR[[#This Row],[Total Líneas de Explotación ]]</f>
        <v>55.44</v>
      </c>
      <c r="J44" s="10">
        <v>135.47999999999999</v>
      </c>
      <c r="K44" s="10">
        <v>0</v>
      </c>
      <c r="L44" s="10">
        <v>0</v>
      </c>
      <c r="M44" s="10">
        <v>0</v>
      </c>
      <c r="N44" s="192">
        <f>+SMar_InfraMR[[#This Row],[A.03.1 -  Longitud de Vías de Explotación No Electrificadas Troncales y Ramales (vía principal) (km)]]+SMar_InfraMR[[#This Row],[A.04.1 -  Longitud de Vías de Explotación Electrificadas Troncales y Ramales (vía principal) (km)]]</f>
        <v>135.47999999999999</v>
      </c>
      <c r="O44" s="192">
        <v>135.47999999999999</v>
      </c>
      <c r="P44" s="1">
        <v>19</v>
      </c>
      <c r="Q44" s="1">
        <v>1</v>
      </c>
      <c r="R44" s="1">
        <v>0</v>
      </c>
      <c r="S44" s="194">
        <f t="shared" si="1"/>
        <v>20</v>
      </c>
      <c r="T44" s="194">
        <v>20</v>
      </c>
      <c r="U44" s="1">
        <v>0</v>
      </c>
      <c r="V44" s="1">
        <v>56</v>
      </c>
      <c r="W44" s="1">
        <v>0</v>
      </c>
      <c r="X44" s="1">
        <v>0</v>
      </c>
      <c r="Y44" s="1">
        <v>0</v>
      </c>
      <c r="Z44" s="196">
        <f t="shared" si="2"/>
        <v>56</v>
      </c>
      <c r="AA44" s="1">
        <v>17</v>
      </c>
      <c r="AB44" s="1">
        <v>5</v>
      </c>
      <c r="AC44" s="1">
        <f>+SMar_InfraMR[[#This Row],[Total Pasos Vehiculares a Nivel]]</f>
        <v>56</v>
      </c>
      <c r="AD44" s="196">
        <f t="shared" si="3"/>
        <v>78</v>
      </c>
      <c r="AE44" s="1">
        <v>1</v>
      </c>
      <c r="AF44" s="1">
        <v>1</v>
      </c>
      <c r="AG44" s="1">
        <v>16</v>
      </c>
      <c r="AH44" s="196">
        <f t="shared" si="4"/>
        <v>18</v>
      </c>
      <c r="AI44" s="10">
        <v>41.3</v>
      </c>
      <c r="AJ44" s="10">
        <v>0</v>
      </c>
      <c r="AK44" s="10">
        <v>14.14</v>
      </c>
      <c r="AL44" s="222">
        <f t="shared" si="5"/>
        <v>55.44</v>
      </c>
      <c r="AM44" s="1">
        <v>3</v>
      </c>
      <c r="AN44" s="1">
        <v>2</v>
      </c>
      <c r="AO44" s="1">
        <v>32</v>
      </c>
      <c r="AP44" s="200">
        <f t="shared" si="6"/>
        <v>37</v>
      </c>
      <c r="AQ44" s="1">
        <v>0</v>
      </c>
      <c r="AR44" s="1">
        <v>0</v>
      </c>
      <c r="AS44" s="1">
        <v>0</v>
      </c>
      <c r="AT44" s="200">
        <f t="shared" si="7"/>
        <v>0</v>
      </c>
      <c r="AU44" s="1">
        <v>0</v>
      </c>
      <c r="AV44" s="1">
        <v>0</v>
      </c>
      <c r="AW44" s="1">
        <v>0</v>
      </c>
      <c r="AX44" s="200">
        <f t="shared" si="8"/>
        <v>0</v>
      </c>
      <c r="AY44" s="1">
        <v>104</v>
      </c>
      <c r="AZ44" s="1">
        <v>42</v>
      </c>
      <c r="BA44" s="1">
        <v>0</v>
      </c>
      <c r="BB44" s="1">
        <v>0</v>
      </c>
      <c r="BC44" s="200">
        <f>SUM(AY44:BB44)</f>
        <v>146</v>
      </c>
      <c r="BD44" s="356">
        <v>0</v>
      </c>
      <c r="BE44" s="1">
        <v>7</v>
      </c>
      <c r="BF44" s="1">
        <v>0</v>
      </c>
      <c r="BG44" s="235">
        <v>1676</v>
      </c>
    </row>
    <row r="45" spans="1:59">
      <c r="A45" s="1">
        <v>1996</v>
      </c>
      <c r="B45" s="1" t="s">
        <v>68</v>
      </c>
      <c r="C45" s="10">
        <v>0</v>
      </c>
      <c r="D45" s="10">
        <v>55.44</v>
      </c>
      <c r="E45" s="10">
        <v>0</v>
      </c>
      <c r="F45" s="10">
        <v>0</v>
      </c>
      <c r="G45" s="192">
        <f t="shared" si="0"/>
        <v>55.44</v>
      </c>
      <c r="H45" s="192">
        <f>+SMar_InfraMR[[#This Row],[Total Líneas de Explotación ]]</f>
        <v>55.44</v>
      </c>
      <c r="I45" s="192">
        <f>+SMar_InfraMR[[#This Row],[Total Líneas de Explotación ]]</f>
        <v>55.44</v>
      </c>
      <c r="J45" s="10">
        <v>135.47999999999999</v>
      </c>
      <c r="K45" s="10">
        <v>0</v>
      </c>
      <c r="L45" s="10">
        <v>0</v>
      </c>
      <c r="M45" s="10">
        <v>0</v>
      </c>
      <c r="N45" s="192">
        <f>+SMar_InfraMR[[#This Row],[A.03.1 -  Longitud de Vías de Explotación No Electrificadas Troncales y Ramales (vía principal) (km)]]+SMar_InfraMR[[#This Row],[A.04.1 -  Longitud de Vías de Explotación Electrificadas Troncales y Ramales (vía principal) (km)]]</f>
        <v>135.47999999999999</v>
      </c>
      <c r="O45" s="192">
        <v>135.47999999999999</v>
      </c>
      <c r="P45" s="1">
        <v>19</v>
      </c>
      <c r="Q45" s="1">
        <v>1</v>
      </c>
      <c r="R45" s="1">
        <v>0</v>
      </c>
      <c r="S45" s="194">
        <f t="shared" si="1"/>
        <v>20</v>
      </c>
      <c r="T45" s="194">
        <v>20</v>
      </c>
      <c r="U45" s="1">
        <v>0</v>
      </c>
      <c r="V45" s="1">
        <v>56</v>
      </c>
      <c r="W45" s="1">
        <v>0</v>
      </c>
      <c r="X45" s="1">
        <v>0</v>
      </c>
      <c r="Y45" s="1">
        <v>0</v>
      </c>
      <c r="Z45" s="196">
        <f t="shared" si="2"/>
        <v>56</v>
      </c>
      <c r="AA45" s="1">
        <v>17</v>
      </c>
      <c r="AB45" s="1">
        <v>5</v>
      </c>
      <c r="AC45" s="1">
        <f>+SMar_InfraMR[[#This Row],[Total Pasos Vehiculares a Nivel]]</f>
        <v>56</v>
      </c>
      <c r="AD45" s="196">
        <f t="shared" si="3"/>
        <v>78</v>
      </c>
      <c r="AE45" s="1">
        <v>1</v>
      </c>
      <c r="AF45" s="1">
        <v>1</v>
      </c>
      <c r="AG45" s="1">
        <v>16</v>
      </c>
      <c r="AH45" s="196">
        <f t="shared" si="4"/>
        <v>18</v>
      </c>
      <c r="AI45" s="10">
        <v>41.3</v>
      </c>
      <c r="AJ45" s="10">
        <v>0</v>
      </c>
      <c r="AK45" s="10">
        <v>14.14</v>
      </c>
      <c r="AL45" s="222">
        <f t="shared" si="5"/>
        <v>55.44</v>
      </c>
      <c r="AM45" s="1">
        <v>3</v>
      </c>
      <c r="AN45" s="1">
        <v>2</v>
      </c>
      <c r="AO45" s="1">
        <v>32</v>
      </c>
      <c r="AP45" s="200">
        <f t="shared" si="6"/>
        <v>37</v>
      </c>
      <c r="AQ45" s="1">
        <v>0</v>
      </c>
      <c r="AR45" s="1">
        <v>0</v>
      </c>
      <c r="AS45" s="1">
        <v>0</v>
      </c>
      <c r="AT45" s="200">
        <f t="shared" si="7"/>
        <v>0</v>
      </c>
      <c r="AU45" s="1">
        <v>0</v>
      </c>
      <c r="AV45" s="1">
        <v>0</v>
      </c>
      <c r="AW45" s="1">
        <v>0</v>
      </c>
      <c r="AX45" s="200">
        <f t="shared" si="8"/>
        <v>0</v>
      </c>
      <c r="AY45" s="1">
        <v>104</v>
      </c>
      <c r="AZ45" s="1">
        <v>42</v>
      </c>
      <c r="BA45" s="1">
        <v>0</v>
      </c>
      <c r="BB45" s="1">
        <v>0</v>
      </c>
      <c r="BC45" s="200">
        <f>SUM(AY45:BB45)</f>
        <v>146</v>
      </c>
      <c r="BD45" s="356">
        <v>0</v>
      </c>
      <c r="BE45" s="1">
        <v>7</v>
      </c>
      <c r="BF45" s="1">
        <v>0</v>
      </c>
      <c r="BG45" s="235">
        <v>1676</v>
      </c>
    </row>
    <row r="46" spans="1:59">
      <c r="A46" s="1">
        <v>1996</v>
      </c>
      <c r="B46" s="1" t="s">
        <v>69</v>
      </c>
      <c r="C46" s="10">
        <v>0</v>
      </c>
      <c r="D46" s="10">
        <v>55.44</v>
      </c>
      <c r="E46" s="10">
        <v>0</v>
      </c>
      <c r="F46" s="10">
        <v>0</v>
      </c>
      <c r="G46" s="192">
        <f t="shared" si="0"/>
        <v>55.44</v>
      </c>
      <c r="H46" s="192">
        <f>+SMar_InfraMR[[#This Row],[Total Líneas de Explotación ]]</f>
        <v>55.44</v>
      </c>
      <c r="I46" s="192">
        <f>+SMar_InfraMR[[#This Row],[Total Líneas de Explotación ]]</f>
        <v>55.44</v>
      </c>
      <c r="J46" s="10">
        <v>135.47999999999999</v>
      </c>
      <c r="K46" s="10">
        <v>0</v>
      </c>
      <c r="L46" s="10">
        <v>0</v>
      </c>
      <c r="M46" s="10">
        <v>0</v>
      </c>
      <c r="N46" s="192">
        <f>+SMar_InfraMR[[#This Row],[A.03.1 -  Longitud de Vías de Explotación No Electrificadas Troncales y Ramales (vía principal) (km)]]+SMar_InfraMR[[#This Row],[A.04.1 -  Longitud de Vías de Explotación Electrificadas Troncales y Ramales (vía principal) (km)]]</f>
        <v>135.47999999999999</v>
      </c>
      <c r="O46" s="192">
        <v>135.47999999999999</v>
      </c>
      <c r="P46" s="1">
        <v>19</v>
      </c>
      <c r="Q46" s="1">
        <v>1</v>
      </c>
      <c r="R46" s="1">
        <v>0</v>
      </c>
      <c r="S46" s="194">
        <f t="shared" si="1"/>
        <v>20</v>
      </c>
      <c r="T46" s="194">
        <v>20</v>
      </c>
      <c r="U46" s="1">
        <v>0</v>
      </c>
      <c r="V46" s="1">
        <v>56</v>
      </c>
      <c r="W46" s="1">
        <v>0</v>
      </c>
      <c r="X46" s="1">
        <v>0</v>
      </c>
      <c r="Y46" s="1">
        <v>0</v>
      </c>
      <c r="Z46" s="196">
        <f t="shared" si="2"/>
        <v>56</v>
      </c>
      <c r="AA46" s="1">
        <v>17</v>
      </c>
      <c r="AB46" s="1">
        <v>5</v>
      </c>
      <c r="AC46" s="1">
        <f>+SMar_InfraMR[[#This Row],[Total Pasos Vehiculares a Nivel]]</f>
        <v>56</v>
      </c>
      <c r="AD46" s="196">
        <f t="shared" si="3"/>
        <v>78</v>
      </c>
      <c r="AE46" s="1">
        <v>1</v>
      </c>
      <c r="AF46" s="1">
        <v>1</v>
      </c>
      <c r="AG46" s="1">
        <v>16</v>
      </c>
      <c r="AH46" s="196">
        <f t="shared" si="4"/>
        <v>18</v>
      </c>
      <c r="AI46" s="10">
        <v>41.3</v>
      </c>
      <c r="AJ46" s="10">
        <v>0</v>
      </c>
      <c r="AK46" s="10">
        <v>14.14</v>
      </c>
      <c r="AL46" s="222">
        <f t="shared" si="5"/>
        <v>55.44</v>
      </c>
      <c r="AM46" s="1">
        <v>3</v>
      </c>
      <c r="AN46" s="1">
        <v>2</v>
      </c>
      <c r="AO46" s="1">
        <v>32</v>
      </c>
      <c r="AP46" s="200">
        <f t="shared" si="6"/>
        <v>37</v>
      </c>
      <c r="AQ46" s="1">
        <v>0</v>
      </c>
      <c r="AR46" s="1">
        <v>0</v>
      </c>
      <c r="AS46" s="1">
        <v>0</v>
      </c>
      <c r="AT46" s="200">
        <f t="shared" si="7"/>
        <v>0</v>
      </c>
      <c r="AU46" s="1">
        <v>0</v>
      </c>
      <c r="AV46" s="1">
        <v>0</v>
      </c>
      <c r="AW46" s="1">
        <v>0</v>
      </c>
      <c r="AX46" s="200">
        <f t="shared" si="8"/>
        <v>0</v>
      </c>
      <c r="AY46" s="1">
        <v>104</v>
      </c>
      <c r="AZ46" s="1">
        <v>42</v>
      </c>
      <c r="BA46" s="1">
        <v>0</v>
      </c>
      <c r="BB46" s="1">
        <v>0</v>
      </c>
      <c r="BC46" s="200">
        <f>SUM(AY46:BB46)</f>
        <v>146</v>
      </c>
      <c r="BD46" s="356">
        <v>0</v>
      </c>
      <c r="BE46" s="1">
        <v>7</v>
      </c>
      <c r="BF46" s="1">
        <v>0</v>
      </c>
      <c r="BG46" s="235">
        <v>1676</v>
      </c>
    </row>
    <row r="47" spans="1:59">
      <c r="A47" s="1">
        <v>1996</v>
      </c>
      <c r="B47" s="1" t="s">
        <v>70</v>
      </c>
      <c r="C47" s="10">
        <v>0</v>
      </c>
      <c r="D47" s="10">
        <v>55.44</v>
      </c>
      <c r="E47" s="10">
        <v>0</v>
      </c>
      <c r="F47" s="10">
        <v>0</v>
      </c>
      <c r="G47" s="192">
        <f t="shared" si="0"/>
        <v>55.44</v>
      </c>
      <c r="H47" s="192">
        <f>+SMar_InfraMR[[#This Row],[Total Líneas de Explotación ]]</f>
        <v>55.44</v>
      </c>
      <c r="I47" s="192">
        <f>+SMar_InfraMR[[#This Row],[Total Líneas de Explotación ]]</f>
        <v>55.44</v>
      </c>
      <c r="J47" s="10">
        <v>135.47999999999999</v>
      </c>
      <c r="K47" s="10">
        <v>0</v>
      </c>
      <c r="L47" s="10">
        <v>0</v>
      </c>
      <c r="M47" s="10">
        <v>0</v>
      </c>
      <c r="N47" s="192">
        <f>+SMar_InfraMR[[#This Row],[A.03.1 -  Longitud de Vías de Explotación No Electrificadas Troncales y Ramales (vía principal) (km)]]+SMar_InfraMR[[#This Row],[A.04.1 -  Longitud de Vías de Explotación Electrificadas Troncales y Ramales (vía principal) (km)]]</f>
        <v>135.47999999999999</v>
      </c>
      <c r="O47" s="192">
        <v>135.47999999999999</v>
      </c>
      <c r="P47" s="1">
        <v>19</v>
      </c>
      <c r="Q47" s="1">
        <v>1</v>
      </c>
      <c r="R47" s="1">
        <v>0</v>
      </c>
      <c r="S47" s="194">
        <f t="shared" si="1"/>
        <v>20</v>
      </c>
      <c r="T47" s="194">
        <v>20</v>
      </c>
      <c r="U47" s="1">
        <v>0</v>
      </c>
      <c r="V47" s="1">
        <v>56</v>
      </c>
      <c r="W47" s="1">
        <v>0</v>
      </c>
      <c r="X47" s="1">
        <v>0</v>
      </c>
      <c r="Y47" s="1">
        <v>0</v>
      </c>
      <c r="Z47" s="196">
        <f t="shared" si="2"/>
        <v>56</v>
      </c>
      <c r="AA47" s="1">
        <v>17</v>
      </c>
      <c r="AB47" s="1">
        <v>5</v>
      </c>
      <c r="AC47" s="1">
        <f>+SMar_InfraMR[[#This Row],[Total Pasos Vehiculares a Nivel]]</f>
        <v>56</v>
      </c>
      <c r="AD47" s="196">
        <f t="shared" si="3"/>
        <v>78</v>
      </c>
      <c r="AE47" s="1">
        <v>1</v>
      </c>
      <c r="AF47" s="1">
        <v>1</v>
      </c>
      <c r="AG47" s="1">
        <v>16</v>
      </c>
      <c r="AH47" s="196">
        <f t="shared" si="4"/>
        <v>18</v>
      </c>
      <c r="AI47" s="10">
        <v>41.3</v>
      </c>
      <c r="AJ47" s="10">
        <v>0</v>
      </c>
      <c r="AK47" s="10">
        <v>14.14</v>
      </c>
      <c r="AL47" s="222">
        <f t="shared" si="5"/>
        <v>55.44</v>
      </c>
      <c r="AM47" s="1">
        <v>3</v>
      </c>
      <c r="AN47" s="1">
        <v>2</v>
      </c>
      <c r="AO47" s="1">
        <v>32</v>
      </c>
      <c r="AP47" s="200">
        <f t="shared" si="6"/>
        <v>37</v>
      </c>
      <c r="AQ47" s="1">
        <v>0</v>
      </c>
      <c r="AR47" s="1">
        <v>0</v>
      </c>
      <c r="AS47" s="1">
        <v>0</v>
      </c>
      <c r="AT47" s="200">
        <f t="shared" si="7"/>
        <v>0</v>
      </c>
      <c r="AU47" s="1">
        <v>0</v>
      </c>
      <c r="AV47" s="1">
        <v>0</v>
      </c>
      <c r="AW47" s="1">
        <v>0</v>
      </c>
      <c r="AX47" s="200">
        <f t="shared" si="8"/>
        <v>0</v>
      </c>
      <c r="AY47" s="1">
        <v>104</v>
      </c>
      <c r="AZ47" s="1">
        <v>42</v>
      </c>
      <c r="BA47" s="1">
        <v>0</v>
      </c>
      <c r="BB47" s="1">
        <v>0</v>
      </c>
      <c r="BC47" s="200">
        <f>SUM(AY47:BB47)</f>
        <v>146</v>
      </c>
      <c r="BD47" s="356">
        <v>0</v>
      </c>
      <c r="BE47" s="1">
        <v>7</v>
      </c>
      <c r="BF47" s="1">
        <v>0</v>
      </c>
      <c r="BG47" s="235">
        <v>1676</v>
      </c>
    </row>
    <row r="48" spans="1:59">
      <c r="A48" s="1">
        <v>1996</v>
      </c>
      <c r="B48" s="1" t="s">
        <v>71</v>
      </c>
      <c r="C48" s="10">
        <v>0</v>
      </c>
      <c r="D48" s="10">
        <v>55.44</v>
      </c>
      <c r="E48" s="10">
        <v>0</v>
      </c>
      <c r="F48" s="10">
        <v>0</v>
      </c>
      <c r="G48" s="192">
        <f t="shared" si="0"/>
        <v>55.44</v>
      </c>
      <c r="H48" s="192">
        <f>+SMar_InfraMR[[#This Row],[Total Líneas de Explotación ]]</f>
        <v>55.44</v>
      </c>
      <c r="I48" s="192">
        <f>+SMar_InfraMR[[#This Row],[Total Líneas de Explotación ]]</f>
        <v>55.44</v>
      </c>
      <c r="J48" s="10">
        <v>135.47999999999999</v>
      </c>
      <c r="K48" s="10">
        <v>0</v>
      </c>
      <c r="L48" s="10">
        <v>0</v>
      </c>
      <c r="M48" s="10">
        <v>0</v>
      </c>
      <c r="N48" s="192">
        <f>+SMar_InfraMR[[#This Row],[A.03.1 -  Longitud de Vías de Explotación No Electrificadas Troncales y Ramales (vía principal) (km)]]+SMar_InfraMR[[#This Row],[A.04.1 -  Longitud de Vías de Explotación Electrificadas Troncales y Ramales (vía principal) (km)]]</f>
        <v>135.47999999999999</v>
      </c>
      <c r="O48" s="192">
        <v>135.47999999999999</v>
      </c>
      <c r="P48" s="1">
        <v>19</v>
      </c>
      <c r="Q48" s="1">
        <v>1</v>
      </c>
      <c r="R48" s="1">
        <v>0</v>
      </c>
      <c r="S48" s="194">
        <f t="shared" si="1"/>
        <v>20</v>
      </c>
      <c r="T48" s="194">
        <v>20</v>
      </c>
      <c r="U48" s="1">
        <v>0</v>
      </c>
      <c r="V48" s="1">
        <v>56</v>
      </c>
      <c r="W48" s="1">
        <v>0</v>
      </c>
      <c r="X48" s="1">
        <v>0</v>
      </c>
      <c r="Y48" s="1">
        <v>0</v>
      </c>
      <c r="Z48" s="196">
        <f t="shared" si="2"/>
        <v>56</v>
      </c>
      <c r="AA48" s="1">
        <v>17</v>
      </c>
      <c r="AB48" s="1">
        <v>5</v>
      </c>
      <c r="AC48" s="1">
        <f>+SMar_InfraMR[[#This Row],[Total Pasos Vehiculares a Nivel]]</f>
        <v>56</v>
      </c>
      <c r="AD48" s="196">
        <f t="shared" si="3"/>
        <v>78</v>
      </c>
      <c r="AE48" s="1">
        <v>1</v>
      </c>
      <c r="AF48" s="1">
        <v>1</v>
      </c>
      <c r="AG48" s="1">
        <v>16</v>
      </c>
      <c r="AH48" s="196">
        <f t="shared" si="4"/>
        <v>18</v>
      </c>
      <c r="AI48" s="10">
        <v>41.3</v>
      </c>
      <c r="AJ48" s="10">
        <v>0</v>
      </c>
      <c r="AK48" s="10">
        <v>14.14</v>
      </c>
      <c r="AL48" s="222">
        <f t="shared" si="5"/>
        <v>55.44</v>
      </c>
      <c r="AM48" s="1">
        <v>3</v>
      </c>
      <c r="AN48" s="1">
        <v>2</v>
      </c>
      <c r="AO48" s="1">
        <v>32</v>
      </c>
      <c r="AP48" s="200">
        <f t="shared" si="6"/>
        <v>37</v>
      </c>
      <c r="AQ48" s="1">
        <v>0</v>
      </c>
      <c r="AR48" s="1">
        <v>0</v>
      </c>
      <c r="AS48" s="1">
        <v>0</v>
      </c>
      <c r="AT48" s="200">
        <f t="shared" si="7"/>
        <v>0</v>
      </c>
      <c r="AU48" s="1">
        <v>0</v>
      </c>
      <c r="AV48" s="1">
        <v>0</v>
      </c>
      <c r="AW48" s="1">
        <v>0</v>
      </c>
      <c r="AX48" s="200">
        <f t="shared" si="8"/>
        <v>0</v>
      </c>
      <c r="AY48" s="1">
        <v>104</v>
      </c>
      <c r="AZ48" s="1">
        <v>42</v>
      </c>
      <c r="BA48" s="1">
        <v>0</v>
      </c>
      <c r="BB48" s="1">
        <v>0</v>
      </c>
      <c r="BC48" s="200">
        <f>SUM(AY48:BB48)</f>
        <v>146</v>
      </c>
      <c r="BD48" s="356">
        <v>0</v>
      </c>
      <c r="BE48" s="1">
        <v>7</v>
      </c>
      <c r="BF48" s="1">
        <v>0</v>
      </c>
      <c r="BG48" s="235">
        <v>1676</v>
      </c>
    </row>
    <row r="49" spans="1:59">
      <c r="A49" s="1">
        <v>1996</v>
      </c>
      <c r="B49" s="1" t="s">
        <v>72</v>
      </c>
      <c r="C49" s="10">
        <v>0</v>
      </c>
      <c r="D49" s="10">
        <v>55.44</v>
      </c>
      <c r="E49" s="10">
        <v>0</v>
      </c>
      <c r="F49" s="10">
        <v>0</v>
      </c>
      <c r="G49" s="192">
        <f t="shared" si="0"/>
        <v>55.44</v>
      </c>
      <c r="H49" s="192">
        <f>+SMar_InfraMR[[#This Row],[Total Líneas de Explotación ]]</f>
        <v>55.44</v>
      </c>
      <c r="I49" s="192">
        <f>+SMar_InfraMR[[#This Row],[Total Líneas de Explotación ]]</f>
        <v>55.44</v>
      </c>
      <c r="J49" s="10">
        <v>135.47999999999999</v>
      </c>
      <c r="K49" s="10">
        <v>0</v>
      </c>
      <c r="L49" s="10">
        <v>0</v>
      </c>
      <c r="M49" s="10">
        <v>0</v>
      </c>
      <c r="N49" s="192">
        <f>+SMar_InfraMR[[#This Row],[A.03.1 -  Longitud de Vías de Explotación No Electrificadas Troncales y Ramales (vía principal) (km)]]+SMar_InfraMR[[#This Row],[A.04.1 -  Longitud de Vías de Explotación Electrificadas Troncales y Ramales (vía principal) (km)]]</f>
        <v>135.47999999999999</v>
      </c>
      <c r="O49" s="192">
        <v>135.47999999999999</v>
      </c>
      <c r="P49" s="1">
        <v>19</v>
      </c>
      <c r="Q49" s="1">
        <v>1</v>
      </c>
      <c r="R49" s="1">
        <v>0</v>
      </c>
      <c r="S49" s="194">
        <f t="shared" si="1"/>
        <v>20</v>
      </c>
      <c r="T49" s="194">
        <v>20</v>
      </c>
      <c r="U49" s="1">
        <v>0</v>
      </c>
      <c r="V49" s="1">
        <v>56</v>
      </c>
      <c r="W49" s="1">
        <v>0</v>
      </c>
      <c r="X49" s="1">
        <v>0</v>
      </c>
      <c r="Y49" s="1">
        <v>0</v>
      </c>
      <c r="Z49" s="196">
        <f t="shared" si="2"/>
        <v>56</v>
      </c>
      <c r="AA49" s="1">
        <v>17</v>
      </c>
      <c r="AB49" s="1">
        <v>5</v>
      </c>
      <c r="AC49" s="1">
        <f>+SMar_InfraMR[[#This Row],[Total Pasos Vehiculares a Nivel]]</f>
        <v>56</v>
      </c>
      <c r="AD49" s="196">
        <f t="shared" si="3"/>
        <v>78</v>
      </c>
      <c r="AE49" s="1">
        <v>1</v>
      </c>
      <c r="AF49" s="1">
        <v>1</v>
      </c>
      <c r="AG49" s="1">
        <v>16</v>
      </c>
      <c r="AH49" s="196">
        <f t="shared" si="4"/>
        <v>18</v>
      </c>
      <c r="AI49" s="10">
        <v>41.3</v>
      </c>
      <c r="AJ49" s="10">
        <v>0</v>
      </c>
      <c r="AK49" s="10">
        <v>14.14</v>
      </c>
      <c r="AL49" s="222">
        <f t="shared" si="5"/>
        <v>55.44</v>
      </c>
      <c r="AM49" s="1">
        <v>3</v>
      </c>
      <c r="AN49" s="1">
        <v>2</v>
      </c>
      <c r="AO49" s="1">
        <v>32</v>
      </c>
      <c r="AP49" s="200">
        <f t="shared" si="6"/>
        <v>37</v>
      </c>
      <c r="AQ49" s="1">
        <v>0</v>
      </c>
      <c r="AR49" s="1">
        <v>0</v>
      </c>
      <c r="AS49" s="1">
        <v>0</v>
      </c>
      <c r="AT49" s="200">
        <f t="shared" si="7"/>
        <v>0</v>
      </c>
      <c r="AU49" s="1">
        <v>0</v>
      </c>
      <c r="AV49" s="1">
        <v>0</v>
      </c>
      <c r="AW49" s="1">
        <v>0</v>
      </c>
      <c r="AX49" s="200">
        <f t="shared" si="8"/>
        <v>0</v>
      </c>
      <c r="AY49" s="1">
        <v>104</v>
      </c>
      <c r="AZ49" s="1">
        <v>42</v>
      </c>
      <c r="BA49" s="1">
        <v>0</v>
      </c>
      <c r="BB49" s="1">
        <v>0</v>
      </c>
      <c r="BC49" s="200">
        <f>SUM(AY49:BB49)</f>
        <v>146</v>
      </c>
      <c r="BD49" s="356">
        <v>0</v>
      </c>
      <c r="BE49" s="1">
        <v>7</v>
      </c>
      <c r="BF49" s="1">
        <v>0</v>
      </c>
      <c r="BG49" s="235">
        <v>1676</v>
      </c>
    </row>
    <row r="50" spans="1:59">
      <c r="A50" s="1">
        <v>1997</v>
      </c>
      <c r="B50" s="1" t="s">
        <v>61</v>
      </c>
      <c r="C50" s="10">
        <v>0</v>
      </c>
      <c r="D50" s="10">
        <v>55.44</v>
      </c>
      <c r="E50" s="10">
        <v>0</v>
      </c>
      <c r="F50" s="10">
        <v>0</v>
      </c>
      <c r="G50" s="192">
        <f t="shared" si="0"/>
        <v>55.44</v>
      </c>
      <c r="H50" s="192">
        <f>+SMar_InfraMR[[#This Row],[Total Líneas de Explotación ]]</f>
        <v>55.44</v>
      </c>
      <c r="I50" s="192">
        <f>+SMar_InfraMR[[#This Row],[Total Líneas de Explotación ]]</f>
        <v>55.44</v>
      </c>
      <c r="J50" s="10">
        <v>135.47999999999999</v>
      </c>
      <c r="K50" s="10">
        <v>0</v>
      </c>
      <c r="L50" s="10">
        <v>0</v>
      </c>
      <c r="M50" s="10">
        <v>0</v>
      </c>
      <c r="N50" s="192">
        <f>+SMar_InfraMR[[#This Row],[A.03.1 -  Longitud de Vías de Explotación No Electrificadas Troncales y Ramales (vía principal) (km)]]+SMar_InfraMR[[#This Row],[A.04.1 -  Longitud de Vías de Explotación Electrificadas Troncales y Ramales (vía principal) (km)]]</f>
        <v>135.47999999999999</v>
      </c>
      <c r="O50" s="192">
        <v>135.47999999999999</v>
      </c>
      <c r="P50" s="1">
        <v>19</v>
      </c>
      <c r="Q50" s="1">
        <v>1</v>
      </c>
      <c r="R50" s="1">
        <v>0</v>
      </c>
      <c r="S50" s="194">
        <f t="shared" si="1"/>
        <v>20</v>
      </c>
      <c r="T50" s="194">
        <v>20</v>
      </c>
      <c r="U50" s="1">
        <v>0</v>
      </c>
      <c r="V50" s="1">
        <v>56</v>
      </c>
      <c r="W50" s="1">
        <v>0</v>
      </c>
      <c r="X50" s="1">
        <v>0</v>
      </c>
      <c r="Y50" s="1">
        <v>0</v>
      </c>
      <c r="Z50" s="196">
        <f t="shared" si="2"/>
        <v>56</v>
      </c>
      <c r="AA50" s="1">
        <v>17</v>
      </c>
      <c r="AB50" s="1">
        <v>5</v>
      </c>
      <c r="AC50" s="1">
        <f>+SMar_InfraMR[[#This Row],[Total Pasos Vehiculares a Nivel]]</f>
        <v>56</v>
      </c>
      <c r="AD50" s="196">
        <f t="shared" si="3"/>
        <v>78</v>
      </c>
      <c r="AE50" s="1">
        <v>1</v>
      </c>
      <c r="AF50" s="1">
        <v>1</v>
      </c>
      <c r="AG50" s="1">
        <v>16</v>
      </c>
      <c r="AH50" s="196">
        <f t="shared" si="4"/>
        <v>18</v>
      </c>
      <c r="AI50" s="10">
        <v>41.3</v>
      </c>
      <c r="AJ50" s="10">
        <v>0</v>
      </c>
      <c r="AK50" s="10">
        <v>14.14</v>
      </c>
      <c r="AL50" s="222">
        <f t="shared" si="5"/>
        <v>55.44</v>
      </c>
      <c r="AM50" s="1">
        <v>3</v>
      </c>
      <c r="AN50" s="1">
        <v>2</v>
      </c>
      <c r="AO50" s="1">
        <v>32</v>
      </c>
      <c r="AP50" s="200">
        <f t="shared" si="6"/>
        <v>37</v>
      </c>
      <c r="AQ50" s="1">
        <v>0</v>
      </c>
      <c r="AR50" s="1">
        <v>0</v>
      </c>
      <c r="AS50" s="1">
        <v>0</v>
      </c>
      <c r="AT50" s="200">
        <f t="shared" si="7"/>
        <v>0</v>
      </c>
      <c r="AU50" s="1">
        <v>0</v>
      </c>
      <c r="AV50" s="1">
        <v>0</v>
      </c>
      <c r="AW50" s="1">
        <v>0</v>
      </c>
      <c r="AX50" s="200">
        <f t="shared" si="8"/>
        <v>0</v>
      </c>
      <c r="AY50" s="1">
        <v>104</v>
      </c>
      <c r="AZ50" s="1">
        <v>42</v>
      </c>
      <c r="BA50" s="1">
        <v>0</v>
      </c>
      <c r="BB50" s="1">
        <v>0</v>
      </c>
      <c r="BC50" s="200">
        <f>SUM(AY50:BB50)</f>
        <v>146</v>
      </c>
      <c r="BD50" s="356">
        <v>0</v>
      </c>
      <c r="BE50" s="1">
        <v>7</v>
      </c>
      <c r="BF50" s="1">
        <v>0</v>
      </c>
      <c r="BG50" s="235">
        <v>1676</v>
      </c>
    </row>
    <row r="51" spans="1:59">
      <c r="A51" s="1">
        <v>1997</v>
      </c>
      <c r="B51" s="1" t="s">
        <v>62</v>
      </c>
      <c r="C51" s="10">
        <v>0</v>
      </c>
      <c r="D51" s="10">
        <v>55.44</v>
      </c>
      <c r="E51" s="10">
        <v>0</v>
      </c>
      <c r="F51" s="10">
        <v>0</v>
      </c>
      <c r="G51" s="192">
        <f t="shared" si="0"/>
        <v>55.44</v>
      </c>
      <c r="H51" s="192">
        <f>+SMar_InfraMR[[#This Row],[Total Líneas de Explotación ]]</f>
        <v>55.44</v>
      </c>
      <c r="I51" s="192">
        <f>+SMar_InfraMR[[#This Row],[Total Líneas de Explotación ]]</f>
        <v>55.44</v>
      </c>
      <c r="J51" s="10">
        <v>135.47999999999999</v>
      </c>
      <c r="K51" s="10">
        <v>0</v>
      </c>
      <c r="L51" s="10">
        <v>0</v>
      </c>
      <c r="M51" s="10">
        <v>0</v>
      </c>
      <c r="N51" s="192">
        <f>+SMar_InfraMR[[#This Row],[A.03.1 -  Longitud de Vías de Explotación No Electrificadas Troncales y Ramales (vía principal) (km)]]+SMar_InfraMR[[#This Row],[A.04.1 -  Longitud de Vías de Explotación Electrificadas Troncales y Ramales (vía principal) (km)]]</f>
        <v>135.47999999999999</v>
      </c>
      <c r="O51" s="192">
        <v>135.47999999999999</v>
      </c>
      <c r="P51" s="1">
        <v>19</v>
      </c>
      <c r="Q51" s="1">
        <v>1</v>
      </c>
      <c r="R51" s="1">
        <v>0</v>
      </c>
      <c r="S51" s="194">
        <f t="shared" si="1"/>
        <v>20</v>
      </c>
      <c r="T51" s="194">
        <v>20</v>
      </c>
      <c r="U51" s="1">
        <v>0</v>
      </c>
      <c r="V51" s="1">
        <v>56</v>
      </c>
      <c r="W51" s="1">
        <v>0</v>
      </c>
      <c r="X51" s="1">
        <v>0</v>
      </c>
      <c r="Y51" s="1">
        <v>0</v>
      </c>
      <c r="Z51" s="196">
        <f t="shared" si="2"/>
        <v>56</v>
      </c>
      <c r="AA51" s="1">
        <v>17</v>
      </c>
      <c r="AB51" s="1">
        <v>5</v>
      </c>
      <c r="AC51" s="1">
        <f>+SMar_InfraMR[[#This Row],[Total Pasos Vehiculares a Nivel]]</f>
        <v>56</v>
      </c>
      <c r="AD51" s="196">
        <f t="shared" si="3"/>
        <v>78</v>
      </c>
      <c r="AE51" s="1">
        <v>1</v>
      </c>
      <c r="AF51" s="1">
        <v>1</v>
      </c>
      <c r="AG51" s="1">
        <v>16</v>
      </c>
      <c r="AH51" s="196">
        <f t="shared" si="4"/>
        <v>18</v>
      </c>
      <c r="AI51" s="10">
        <v>41.3</v>
      </c>
      <c r="AJ51" s="10">
        <v>0</v>
      </c>
      <c r="AK51" s="10">
        <v>14.14</v>
      </c>
      <c r="AL51" s="222">
        <f t="shared" si="5"/>
        <v>55.44</v>
      </c>
      <c r="AM51" s="1">
        <v>3</v>
      </c>
      <c r="AN51" s="1">
        <v>2</v>
      </c>
      <c r="AO51" s="1">
        <v>32</v>
      </c>
      <c r="AP51" s="200">
        <f t="shared" si="6"/>
        <v>37</v>
      </c>
      <c r="AQ51" s="1">
        <v>0</v>
      </c>
      <c r="AR51" s="1">
        <v>0</v>
      </c>
      <c r="AS51" s="1">
        <v>0</v>
      </c>
      <c r="AT51" s="200">
        <f t="shared" si="7"/>
        <v>0</v>
      </c>
      <c r="AU51" s="1">
        <v>0</v>
      </c>
      <c r="AV51" s="1">
        <v>0</v>
      </c>
      <c r="AW51" s="1">
        <v>0</v>
      </c>
      <c r="AX51" s="200">
        <f t="shared" si="8"/>
        <v>0</v>
      </c>
      <c r="AY51" s="1">
        <v>104</v>
      </c>
      <c r="AZ51" s="1">
        <v>42</v>
      </c>
      <c r="BA51" s="1">
        <v>0</v>
      </c>
      <c r="BB51" s="1">
        <v>0</v>
      </c>
      <c r="BC51" s="200">
        <f>SUM(AY51:BB51)</f>
        <v>146</v>
      </c>
      <c r="BD51" s="356">
        <v>0</v>
      </c>
      <c r="BE51" s="1">
        <v>7</v>
      </c>
      <c r="BF51" s="1">
        <v>0</v>
      </c>
      <c r="BG51" s="235">
        <v>1676</v>
      </c>
    </row>
    <row r="52" spans="1:59">
      <c r="A52" s="1">
        <v>1997</v>
      </c>
      <c r="B52" s="1" t="s">
        <v>63</v>
      </c>
      <c r="C52" s="10">
        <v>0</v>
      </c>
      <c r="D52" s="10">
        <v>55.44</v>
      </c>
      <c r="E52" s="10">
        <v>0</v>
      </c>
      <c r="F52" s="10">
        <v>0</v>
      </c>
      <c r="G52" s="192">
        <f t="shared" si="0"/>
        <v>55.44</v>
      </c>
      <c r="H52" s="192">
        <f>+SMar_InfraMR[[#This Row],[Total Líneas de Explotación ]]</f>
        <v>55.44</v>
      </c>
      <c r="I52" s="192">
        <f>+SMar_InfraMR[[#This Row],[Total Líneas de Explotación ]]</f>
        <v>55.44</v>
      </c>
      <c r="J52" s="10">
        <v>135.47999999999999</v>
      </c>
      <c r="K52" s="10">
        <v>0</v>
      </c>
      <c r="L52" s="10">
        <v>0</v>
      </c>
      <c r="M52" s="10">
        <v>0</v>
      </c>
      <c r="N52" s="192">
        <f>+SMar_InfraMR[[#This Row],[A.03.1 -  Longitud de Vías de Explotación No Electrificadas Troncales y Ramales (vía principal) (km)]]+SMar_InfraMR[[#This Row],[A.04.1 -  Longitud de Vías de Explotación Electrificadas Troncales y Ramales (vía principal) (km)]]</f>
        <v>135.47999999999999</v>
      </c>
      <c r="O52" s="192">
        <v>135.47999999999999</v>
      </c>
      <c r="P52" s="1">
        <v>19</v>
      </c>
      <c r="Q52" s="1">
        <v>1</v>
      </c>
      <c r="R52" s="1">
        <v>0</v>
      </c>
      <c r="S52" s="194">
        <f t="shared" si="1"/>
        <v>20</v>
      </c>
      <c r="T52" s="194">
        <v>20</v>
      </c>
      <c r="U52" s="1">
        <v>0</v>
      </c>
      <c r="V52" s="1">
        <v>56</v>
      </c>
      <c r="W52" s="1">
        <v>0</v>
      </c>
      <c r="X52" s="1">
        <v>0</v>
      </c>
      <c r="Y52" s="1">
        <v>0</v>
      </c>
      <c r="Z52" s="196">
        <f t="shared" si="2"/>
        <v>56</v>
      </c>
      <c r="AA52" s="1">
        <v>17</v>
      </c>
      <c r="AB52" s="1">
        <v>5</v>
      </c>
      <c r="AC52" s="1">
        <f>+SMar_InfraMR[[#This Row],[Total Pasos Vehiculares a Nivel]]</f>
        <v>56</v>
      </c>
      <c r="AD52" s="196">
        <f t="shared" si="3"/>
        <v>78</v>
      </c>
      <c r="AE52" s="1">
        <v>1</v>
      </c>
      <c r="AF52" s="1">
        <v>1</v>
      </c>
      <c r="AG52" s="1">
        <v>16</v>
      </c>
      <c r="AH52" s="196">
        <f t="shared" si="4"/>
        <v>18</v>
      </c>
      <c r="AI52" s="10">
        <v>41.3</v>
      </c>
      <c r="AJ52" s="10">
        <v>0</v>
      </c>
      <c r="AK52" s="10">
        <v>14.14</v>
      </c>
      <c r="AL52" s="222">
        <f t="shared" si="5"/>
        <v>55.44</v>
      </c>
      <c r="AM52" s="1">
        <v>3</v>
      </c>
      <c r="AN52" s="1">
        <v>2</v>
      </c>
      <c r="AO52" s="1">
        <v>32</v>
      </c>
      <c r="AP52" s="200">
        <f t="shared" si="6"/>
        <v>37</v>
      </c>
      <c r="AQ52" s="1">
        <v>0</v>
      </c>
      <c r="AR52" s="1">
        <v>0</v>
      </c>
      <c r="AS52" s="1">
        <v>0</v>
      </c>
      <c r="AT52" s="200">
        <f t="shared" si="7"/>
        <v>0</v>
      </c>
      <c r="AU52" s="1">
        <v>0</v>
      </c>
      <c r="AV52" s="1">
        <v>0</v>
      </c>
      <c r="AW52" s="1">
        <v>0</v>
      </c>
      <c r="AX52" s="200">
        <f t="shared" si="8"/>
        <v>0</v>
      </c>
      <c r="AY52" s="1">
        <v>104</v>
      </c>
      <c r="AZ52" s="1">
        <v>42</v>
      </c>
      <c r="BA52" s="1">
        <v>0</v>
      </c>
      <c r="BB52" s="1">
        <v>0</v>
      </c>
      <c r="BC52" s="200">
        <f>SUM(AY52:BB52)</f>
        <v>146</v>
      </c>
      <c r="BD52" s="356">
        <v>0</v>
      </c>
      <c r="BE52" s="1">
        <v>7</v>
      </c>
      <c r="BF52" s="1">
        <v>0</v>
      </c>
      <c r="BG52" s="235">
        <v>1676</v>
      </c>
    </row>
    <row r="53" spans="1:59">
      <c r="A53" s="1">
        <v>1997</v>
      </c>
      <c r="B53" s="1" t="s">
        <v>64</v>
      </c>
      <c r="C53" s="10">
        <v>0</v>
      </c>
      <c r="D53" s="10">
        <v>55.44</v>
      </c>
      <c r="E53" s="10">
        <v>0</v>
      </c>
      <c r="F53" s="10">
        <v>0</v>
      </c>
      <c r="G53" s="192">
        <f t="shared" si="0"/>
        <v>55.44</v>
      </c>
      <c r="H53" s="192">
        <f>+SMar_InfraMR[[#This Row],[Total Líneas de Explotación ]]</f>
        <v>55.44</v>
      </c>
      <c r="I53" s="192">
        <f>+SMar_InfraMR[[#This Row],[Total Líneas de Explotación ]]</f>
        <v>55.44</v>
      </c>
      <c r="J53" s="10">
        <v>135.47999999999999</v>
      </c>
      <c r="K53" s="10">
        <v>0</v>
      </c>
      <c r="L53" s="10">
        <v>0</v>
      </c>
      <c r="M53" s="10">
        <v>0</v>
      </c>
      <c r="N53" s="192">
        <f>+SMar_InfraMR[[#This Row],[A.03.1 -  Longitud de Vías de Explotación No Electrificadas Troncales y Ramales (vía principal) (km)]]+SMar_InfraMR[[#This Row],[A.04.1 -  Longitud de Vías de Explotación Electrificadas Troncales y Ramales (vía principal) (km)]]</f>
        <v>135.47999999999999</v>
      </c>
      <c r="O53" s="192">
        <v>135.47999999999999</v>
      </c>
      <c r="P53" s="1">
        <v>19</v>
      </c>
      <c r="Q53" s="1">
        <v>1</v>
      </c>
      <c r="R53" s="1">
        <v>0</v>
      </c>
      <c r="S53" s="194">
        <f t="shared" si="1"/>
        <v>20</v>
      </c>
      <c r="T53" s="194">
        <v>20</v>
      </c>
      <c r="U53" s="1">
        <v>0</v>
      </c>
      <c r="V53" s="1">
        <v>56</v>
      </c>
      <c r="W53" s="1">
        <v>0</v>
      </c>
      <c r="X53" s="1">
        <v>0</v>
      </c>
      <c r="Y53" s="1">
        <v>0</v>
      </c>
      <c r="Z53" s="196">
        <f t="shared" si="2"/>
        <v>56</v>
      </c>
      <c r="AA53" s="1">
        <v>17</v>
      </c>
      <c r="AB53" s="1">
        <v>5</v>
      </c>
      <c r="AC53" s="1">
        <f>+SMar_InfraMR[[#This Row],[Total Pasos Vehiculares a Nivel]]</f>
        <v>56</v>
      </c>
      <c r="AD53" s="196">
        <f t="shared" si="3"/>
        <v>78</v>
      </c>
      <c r="AE53" s="1">
        <v>1</v>
      </c>
      <c r="AF53" s="1">
        <v>1</v>
      </c>
      <c r="AG53" s="1">
        <v>16</v>
      </c>
      <c r="AH53" s="196">
        <f t="shared" si="4"/>
        <v>18</v>
      </c>
      <c r="AI53" s="10">
        <v>41.3</v>
      </c>
      <c r="AJ53" s="10">
        <v>0</v>
      </c>
      <c r="AK53" s="10">
        <v>14.14</v>
      </c>
      <c r="AL53" s="222">
        <f t="shared" si="5"/>
        <v>55.44</v>
      </c>
      <c r="AM53" s="1">
        <v>3</v>
      </c>
      <c r="AN53" s="1">
        <v>2</v>
      </c>
      <c r="AO53" s="1">
        <v>32</v>
      </c>
      <c r="AP53" s="200">
        <f t="shared" si="6"/>
        <v>37</v>
      </c>
      <c r="AQ53" s="1">
        <v>0</v>
      </c>
      <c r="AR53" s="1">
        <v>0</v>
      </c>
      <c r="AS53" s="1">
        <v>0</v>
      </c>
      <c r="AT53" s="200">
        <f t="shared" si="7"/>
        <v>0</v>
      </c>
      <c r="AU53" s="1">
        <v>0</v>
      </c>
      <c r="AV53" s="1">
        <v>0</v>
      </c>
      <c r="AW53" s="1">
        <v>0</v>
      </c>
      <c r="AX53" s="200">
        <f t="shared" si="8"/>
        <v>0</v>
      </c>
      <c r="AY53" s="1">
        <v>104</v>
      </c>
      <c r="AZ53" s="1">
        <v>42</v>
      </c>
      <c r="BA53" s="1">
        <v>0</v>
      </c>
      <c r="BB53" s="1">
        <v>0</v>
      </c>
      <c r="BC53" s="200">
        <f>SUM(AY53:BB53)</f>
        <v>146</v>
      </c>
      <c r="BD53" s="356">
        <v>0</v>
      </c>
      <c r="BE53" s="1">
        <v>7</v>
      </c>
      <c r="BF53" s="1">
        <v>0</v>
      </c>
      <c r="BG53" s="235">
        <v>1676</v>
      </c>
    </row>
    <row r="54" spans="1:59">
      <c r="A54" s="1">
        <v>1997</v>
      </c>
      <c r="B54" s="1" t="s">
        <v>65</v>
      </c>
      <c r="C54" s="10">
        <v>0</v>
      </c>
      <c r="D54" s="10">
        <v>55.44</v>
      </c>
      <c r="E54" s="10">
        <v>0</v>
      </c>
      <c r="F54" s="10">
        <v>0</v>
      </c>
      <c r="G54" s="192">
        <f t="shared" si="0"/>
        <v>55.44</v>
      </c>
      <c r="H54" s="192">
        <f>+SMar_InfraMR[[#This Row],[Total Líneas de Explotación ]]</f>
        <v>55.44</v>
      </c>
      <c r="I54" s="192">
        <f>+SMar_InfraMR[[#This Row],[Total Líneas de Explotación ]]</f>
        <v>55.44</v>
      </c>
      <c r="J54" s="10">
        <v>135.47999999999999</v>
      </c>
      <c r="K54" s="10">
        <v>0</v>
      </c>
      <c r="L54" s="10">
        <v>0</v>
      </c>
      <c r="M54" s="10">
        <v>0</v>
      </c>
      <c r="N54" s="192">
        <f>+SMar_InfraMR[[#This Row],[A.03.1 -  Longitud de Vías de Explotación No Electrificadas Troncales y Ramales (vía principal) (km)]]+SMar_InfraMR[[#This Row],[A.04.1 -  Longitud de Vías de Explotación Electrificadas Troncales y Ramales (vía principal) (km)]]</f>
        <v>135.47999999999999</v>
      </c>
      <c r="O54" s="192">
        <v>135.47999999999999</v>
      </c>
      <c r="P54" s="1">
        <v>19</v>
      </c>
      <c r="Q54" s="1">
        <v>1</v>
      </c>
      <c r="R54" s="1">
        <v>0</v>
      </c>
      <c r="S54" s="194">
        <f t="shared" si="1"/>
        <v>20</v>
      </c>
      <c r="T54" s="194">
        <v>20</v>
      </c>
      <c r="U54" s="1">
        <v>0</v>
      </c>
      <c r="V54" s="1">
        <v>56</v>
      </c>
      <c r="W54" s="1">
        <v>0</v>
      </c>
      <c r="X54" s="1">
        <v>0</v>
      </c>
      <c r="Y54" s="1">
        <v>0</v>
      </c>
      <c r="Z54" s="196">
        <f t="shared" si="2"/>
        <v>56</v>
      </c>
      <c r="AA54" s="1">
        <v>17</v>
      </c>
      <c r="AB54" s="1">
        <v>5</v>
      </c>
      <c r="AC54" s="1">
        <f>+SMar_InfraMR[[#This Row],[Total Pasos Vehiculares a Nivel]]</f>
        <v>56</v>
      </c>
      <c r="AD54" s="196">
        <f t="shared" si="3"/>
        <v>78</v>
      </c>
      <c r="AE54" s="1">
        <v>1</v>
      </c>
      <c r="AF54" s="1">
        <v>1</v>
      </c>
      <c r="AG54" s="1">
        <v>16</v>
      </c>
      <c r="AH54" s="196">
        <f t="shared" si="4"/>
        <v>18</v>
      </c>
      <c r="AI54" s="10">
        <v>41.3</v>
      </c>
      <c r="AJ54" s="10">
        <v>0</v>
      </c>
      <c r="AK54" s="10">
        <v>14.14</v>
      </c>
      <c r="AL54" s="222">
        <f t="shared" si="5"/>
        <v>55.44</v>
      </c>
      <c r="AM54" s="1">
        <v>3</v>
      </c>
      <c r="AN54" s="1">
        <v>2</v>
      </c>
      <c r="AO54" s="1">
        <v>32</v>
      </c>
      <c r="AP54" s="200">
        <f t="shared" si="6"/>
        <v>37</v>
      </c>
      <c r="AQ54" s="1">
        <v>0</v>
      </c>
      <c r="AR54" s="1">
        <v>0</v>
      </c>
      <c r="AS54" s="1">
        <v>0</v>
      </c>
      <c r="AT54" s="200">
        <f t="shared" si="7"/>
        <v>0</v>
      </c>
      <c r="AU54" s="1">
        <v>0</v>
      </c>
      <c r="AV54" s="1">
        <v>0</v>
      </c>
      <c r="AW54" s="1">
        <v>0</v>
      </c>
      <c r="AX54" s="200">
        <f t="shared" si="8"/>
        <v>0</v>
      </c>
      <c r="AY54" s="1">
        <v>104</v>
      </c>
      <c r="AZ54" s="1">
        <v>42</v>
      </c>
      <c r="BA54" s="1">
        <v>0</v>
      </c>
      <c r="BB54" s="1">
        <v>0</v>
      </c>
      <c r="BC54" s="200">
        <f>SUM(AY54:BB54)</f>
        <v>146</v>
      </c>
      <c r="BD54" s="356">
        <v>0</v>
      </c>
      <c r="BE54" s="1">
        <v>7</v>
      </c>
      <c r="BF54" s="1">
        <v>0</v>
      </c>
      <c r="BG54" s="235">
        <v>1676</v>
      </c>
    </row>
    <row r="55" spans="1:59">
      <c r="A55" s="1">
        <v>1997</v>
      </c>
      <c r="B55" s="1" t="s">
        <v>66</v>
      </c>
      <c r="C55" s="10">
        <v>0</v>
      </c>
      <c r="D55" s="10">
        <v>55.44</v>
      </c>
      <c r="E55" s="10">
        <v>0</v>
      </c>
      <c r="F55" s="10">
        <v>0</v>
      </c>
      <c r="G55" s="192">
        <f t="shared" si="0"/>
        <v>55.44</v>
      </c>
      <c r="H55" s="192">
        <f>+SMar_InfraMR[[#This Row],[Total Líneas de Explotación ]]</f>
        <v>55.44</v>
      </c>
      <c r="I55" s="192">
        <f>+SMar_InfraMR[[#This Row],[Total Líneas de Explotación ]]</f>
        <v>55.44</v>
      </c>
      <c r="J55" s="10">
        <v>135.47999999999999</v>
      </c>
      <c r="K55" s="10">
        <v>0</v>
      </c>
      <c r="L55" s="10">
        <v>0</v>
      </c>
      <c r="M55" s="10">
        <v>0</v>
      </c>
      <c r="N55" s="192">
        <f>+SMar_InfraMR[[#This Row],[A.03.1 -  Longitud de Vías de Explotación No Electrificadas Troncales y Ramales (vía principal) (km)]]+SMar_InfraMR[[#This Row],[A.04.1 -  Longitud de Vías de Explotación Electrificadas Troncales y Ramales (vía principal) (km)]]</f>
        <v>135.47999999999999</v>
      </c>
      <c r="O55" s="192">
        <v>135.47999999999999</v>
      </c>
      <c r="P55" s="1">
        <v>19</v>
      </c>
      <c r="Q55" s="1">
        <v>1</v>
      </c>
      <c r="R55" s="1">
        <v>0</v>
      </c>
      <c r="S55" s="194">
        <f t="shared" si="1"/>
        <v>20</v>
      </c>
      <c r="T55" s="194">
        <v>20</v>
      </c>
      <c r="U55" s="1">
        <v>0</v>
      </c>
      <c r="V55" s="1">
        <v>56</v>
      </c>
      <c r="W55" s="1">
        <v>0</v>
      </c>
      <c r="X55" s="1">
        <v>0</v>
      </c>
      <c r="Y55" s="1">
        <v>0</v>
      </c>
      <c r="Z55" s="196">
        <f t="shared" si="2"/>
        <v>56</v>
      </c>
      <c r="AA55" s="1">
        <v>17</v>
      </c>
      <c r="AB55" s="1">
        <v>5</v>
      </c>
      <c r="AC55" s="1">
        <f>+SMar_InfraMR[[#This Row],[Total Pasos Vehiculares a Nivel]]</f>
        <v>56</v>
      </c>
      <c r="AD55" s="196">
        <f t="shared" si="3"/>
        <v>78</v>
      </c>
      <c r="AE55" s="1">
        <v>1</v>
      </c>
      <c r="AF55" s="1">
        <v>1</v>
      </c>
      <c r="AG55" s="1">
        <v>16</v>
      </c>
      <c r="AH55" s="196">
        <f t="shared" si="4"/>
        <v>18</v>
      </c>
      <c r="AI55" s="10">
        <v>41.3</v>
      </c>
      <c r="AJ55" s="10">
        <v>0</v>
      </c>
      <c r="AK55" s="10">
        <v>14.14</v>
      </c>
      <c r="AL55" s="222">
        <f t="shared" si="5"/>
        <v>55.44</v>
      </c>
      <c r="AM55" s="1">
        <v>3</v>
      </c>
      <c r="AN55" s="1">
        <v>2</v>
      </c>
      <c r="AO55" s="1">
        <v>32</v>
      </c>
      <c r="AP55" s="200">
        <f t="shared" si="6"/>
        <v>37</v>
      </c>
      <c r="AQ55" s="1">
        <v>0</v>
      </c>
      <c r="AR55" s="1">
        <v>0</v>
      </c>
      <c r="AS55" s="1">
        <v>0</v>
      </c>
      <c r="AT55" s="200">
        <f t="shared" si="7"/>
        <v>0</v>
      </c>
      <c r="AU55" s="1">
        <v>0</v>
      </c>
      <c r="AV55" s="1">
        <v>0</v>
      </c>
      <c r="AW55" s="1">
        <v>0</v>
      </c>
      <c r="AX55" s="200">
        <f t="shared" si="8"/>
        <v>0</v>
      </c>
      <c r="AY55" s="1">
        <v>104</v>
      </c>
      <c r="AZ55" s="1">
        <v>42</v>
      </c>
      <c r="BA55" s="1">
        <v>0</v>
      </c>
      <c r="BB55" s="1">
        <v>0</v>
      </c>
      <c r="BC55" s="200">
        <f>SUM(AY55:BB55)</f>
        <v>146</v>
      </c>
      <c r="BD55" s="356">
        <v>0</v>
      </c>
      <c r="BE55" s="1">
        <v>7</v>
      </c>
      <c r="BF55" s="1">
        <v>0</v>
      </c>
      <c r="BG55" s="235">
        <v>1676</v>
      </c>
    </row>
    <row r="56" spans="1:59">
      <c r="A56" s="1">
        <v>1997</v>
      </c>
      <c r="B56" s="1" t="s">
        <v>67</v>
      </c>
      <c r="C56" s="10">
        <v>0</v>
      </c>
      <c r="D56" s="10">
        <v>55.44</v>
      </c>
      <c r="E56" s="10">
        <v>0</v>
      </c>
      <c r="F56" s="10">
        <v>0</v>
      </c>
      <c r="G56" s="192">
        <f t="shared" si="0"/>
        <v>55.44</v>
      </c>
      <c r="H56" s="192">
        <f>+SMar_InfraMR[[#This Row],[Total Líneas de Explotación ]]</f>
        <v>55.44</v>
      </c>
      <c r="I56" s="192">
        <f>+SMar_InfraMR[[#This Row],[Total Líneas de Explotación ]]</f>
        <v>55.44</v>
      </c>
      <c r="J56" s="10">
        <v>135.47999999999999</v>
      </c>
      <c r="K56" s="10">
        <v>0</v>
      </c>
      <c r="L56" s="10">
        <v>0</v>
      </c>
      <c r="M56" s="10">
        <v>0</v>
      </c>
      <c r="N56" s="192">
        <f>+SMar_InfraMR[[#This Row],[A.03.1 -  Longitud de Vías de Explotación No Electrificadas Troncales y Ramales (vía principal) (km)]]+SMar_InfraMR[[#This Row],[A.04.1 -  Longitud de Vías de Explotación Electrificadas Troncales y Ramales (vía principal) (km)]]</f>
        <v>135.47999999999999</v>
      </c>
      <c r="O56" s="192">
        <v>135.47999999999999</v>
      </c>
      <c r="P56" s="1">
        <v>19</v>
      </c>
      <c r="Q56" s="1">
        <v>1</v>
      </c>
      <c r="R56" s="1">
        <v>0</v>
      </c>
      <c r="S56" s="194">
        <f t="shared" si="1"/>
        <v>20</v>
      </c>
      <c r="T56" s="194">
        <v>20</v>
      </c>
      <c r="U56" s="1">
        <v>0</v>
      </c>
      <c r="V56" s="1">
        <v>56</v>
      </c>
      <c r="W56" s="1">
        <v>0</v>
      </c>
      <c r="X56" s="1">
        <v>0</v>
      </c>
      <c r="Y56" s="1">
        <v>0</v>
      </c>
      <c r="Z56" s="196">
        <f t="shared" si="2"/>
        <v>56</v>
      </c>
      <c r="AA56" s="1">
        <v>17</v>
      </c>
      <c r="AB56" s="1">
        <v>5</v>
      </c>
      <c r="AC56" s="1">
        <f>+SMar_InfraMR[[#This Row],[Total Pasos Vehiculares a Nivel]]</f>
        <v>56</v>
      </c>
      <c r="AD56" s="196">
        <f t="shared" si="3"/>
        <v>78</v>
      </c>
      <c r="AE56" s="1">
        <v>1</v>
      </c>
      <c r="AF56" s="1">
        <v>1</v>
      </c>
      <c r="AG56" s="1">
        <v>16</v>
      </c>
      <c r="AH56" s="196">
        <f t="shared" si="4"/>
        <v>18</v>
      </c>
      <c r="AI56" s="10">
        <v>41.3</v>
      </c>
      <c r="AJ56" s="10">
        <v>0</v>
      </c>
      <c r="AK56" s="10">
        <v>14.14</v>
      </c>
      <c r="AL56" s="222">
        <f t="shared" si="5"/>
        <v>55.44</v>
      </c>
      <c r="AM56" s="1">
        <v>3</v>
      </c>
      <c r="AN56" s="1">
        <v>2</v>
      </c>
      <c r="AO56" s="1">
        <v>32</v>
      </c>
      <c r="AP56" s="200">
        <f t="shared" si="6"/>
        <v>37</v>
      </c>
      <c r="AQ56" s="1">
        <v>0</v>
      </c>
      <c r="AR56" s="1">
        <v>0</v>
      </c>
      <c r="AS56" s="1">
        <v>0</v>
      </c>
      <c r="AT56" s="200">
        <f t="shared" si="7"/>
        <v>0</v>
      </c>
      <c r="AU56" s="1">
        <v>0</v>
      </c>
      <c r="AV56" s="1">
        <v>0</v>
      </c>
      <c r="AW56" s="1">
        <v>0</v>
      </c>
      <c r="AX56" s="200">
        <f t="shared" si="8"/>
        <v>0</v>
      </c>
      <c r="AY56" s="1">
        <v>104</v>
      </c>
      <c r="AZ56" s="1">
        <v>42</v>
      </c>
      <c r="BA56" s="1">
        <v>0</v>
      </c>
      <c r="BB56" s="1">
        <v>0</v>
      </c>
      <c r="BC56" s="200">
        <f>SUM(AY56:BB56)</f>
        <v>146</v>
      </c>
      <c r="BD56" s="356">
        <v>0</v>
      </c>
      <c r="BE56" s="1">
        <v>7</v>
      </c>
      <c r="BF56" s="1">
        <v>0</v>
      </c>
      <c r="BG56" s="235">
        <v>1676</v>
      </c>
    </row>
    <row r="57" spans="1:59">
      <c r="A57" s="1">
        <v>1997</v>
      </c>
      <c r="B57" s="1" t="s">
        <v>68</v>
      </c>
      <c r="C57" s="10">
        <v>0</v>
      </c>
      <c r="D57" s="10">
        <v>55.44</v>
      </c>
      <c r="E57" s="10">
        <v>0</v>
      </c>
      <c r="F57" s="10">
        <v>0</v>
      </c>
      <c r="G57" s="192">
        <f t="shared" si="0"/>
        <v>55.44</v>
      </c>
      <c r="H57" s="192">
        <f>+SMar_InfraMR[[#This Row],[Total Líneas de Explotación ]]</f>
        <v>55.44</v>
      </c>
      <c r="I57" s="192">
        <f>+SMar_InfraMR[[#This Row],[Total Líneas de Explotación ]]</f>
        <v>55.44</v>
      </c>
      <c r="J57" s="10">
        <v>135.47999999999999</v>
      </c>
      <c r="K57" s="10">
        <v>0</v>
      </c>
      <c r="L57" s="10">
        <v>0</v>
      </c>
      <c r="M57" s="10">
        <v>0</v>
      </c>
      <c r="N57" s="192">
        <f>+SMar_InfraMR[[#This Row],[A.03.1 -  Longitud de Vías de Explotación No Electrificadas Troncales y Ramales (vía principal) (km)]]+SMar_InfraMR[[#This Row],[A.04.1 -  Longitud de Vías de Explotación Electrificadas Troncales y Ramales (vía principal) (km)]]</f>
        <v>135.47999999999999</v>
      </c>
      <c r="O57" s="192">
        <v>135.47999999999999</v>
      </c>
      <c r="P57" s="1">
        <v>19</v>
      </c>
      <c r="Q57" s="1">
        <v>1</v>
      </c>
      <c r="R57" s="1">
        <v>0</v>
      </c>
      <c r="S57" s="194">
        <f t="shared" si="1"/>
        <v>20</v>
      </c>
      <c r="T57" s="194">
        <v>20</v>
      </c>
      <c r="U57" s="1">
        <v>0</v>
      </c>
      <c r="V57" s="1">
        <v>56</v>
      </c>
      <c r="W57" s="1">
        <v>0</v>
      </c>
      <c r="X57" s="1">
        <v>0</v>
      </c>
      <c r="Y57" s="1">
        <v>0</v>
      </c>
      <c r="Z57" s="196">
        <f t="shared" si="2"/>
        <v>56</v>
      </c>
      <c r="AA57" s="1">
        <v>17</v>
      </c>
      <c r="AB57" s="1">
        <v>5</v>
      </c>
      <c r="AC57" s="1">
        <f>+SMar_InfraMR[[#This Row],[Total Pasos Vehiculares a Nivel]]</f>
        <v>56</v>
      </c>
      <c r="AD57" s="196">
        <f t="shared" si="3"/>
        <v>78</v>
      </c>
      <c r="AE57" s="1">
        <v>1</v>
      </c>
      <c r="AF57" s="1">
        <v>1</v>
      </c>
      <c r="AG57" s="1">
        <v>16</v>
      </c>
      <c r="AH57" s="196">
        <f t="shared" si="4"/>
        <v>18</v>
      </c>
      <c r="AI57" s="10">
        <v>41.3</v>
      </c>
      <c r="AJ57" s="10">
        <v>0</v>
      </c>
      <c r="AK57" s="10">
        <v>14.14</v>
      </c>
      <c r="AL57" s="222">
        <f t="shared" si="5"/>
        <v>55.44</v>
      </c>
      <c r="AM57" s="1">
        <v>3</v>
      </c>
      <c r="AN57" s="1">
        <v>2</v>
      </c>
      <c r="AO57" s="1">
        <v>32</v>
      </c>
      <c r="AP57" s="200">
        <f t="shared" si="6"/>
        <v>37</v>
      </c>
      <c r="AQ57" s="1">
        <v>0</v>
      </c>
      <c r="AR57" s="1">
        <v>0</v>
      </c>
      <c r="AS57" s="1">
        <v>0</v>
      </c>
      <c r="AT57" s="200">
        <f t="shared" si="7"/>
        <v>0</v>
      </c>
      <c r="AU57" s="1">
        <v>0</v>
      </c>
      <c r="AV57" s="1">
        <v>0</v>
      </c>
      <c r="AW57" s="1">
        <v>0</v>
      </c>
      <c r="AX57" s="200">
        <f t="shared" si="8"/>
        <v>0</v>
      </c>
      <c r="AY57" s="1">
        <v>104</v>
      </c>
      <c r="AZ57" s="1">
        <v>42</v>
      </c>
      <c r="BA57" s="1">
        <v>0</v>
      </c>
      <c r="BB57" s="1">
        <v>0</v>
      </c>
      <c r="BC57" s="200">
        <f>SUM(AY57:BB57)</f>
        <v>146</v>
      </c>
      <c r="BD57" s="356">
        <v>0</v>
      </c>
      <c r="BE57" s="1">
        <v>7</v>
      </c>
      <c r="BF57" s="1">
        <v>0</v>
      </c>
      <c r="BG57" s="235">
        <v>1676</v>
      </c>
    </row>
    <row r="58" spans="1:59">
      <c r="A58" s="1">
        <v>1997</v>
      </c>
      <c r="B58" s="1" t="s">
        <v>69</v>
      </c>
      <c r="C58" s="10">
        <v>0</v>
      </c>
      <c r="D58" s="10">
        <v>55.44</v>
      </c>
      <c r="E58" s="10">
        <v>0</v>
      </c>
      <c r="F58" s="10">
        <v>0</v>
      </c>
      <c r="G58" s="192">
        <f t="shared" si="0"/>
        <v>55.44</v>
      </c>
      <c r="H58" s="192">
        <f>+SMar_InfraMR[[#This Row],[Total Líneas de Explotación ]]</f>
        <v>55.44</v>
      </c>
      <c r="I58" s="192">
        <f>+SMar_InfraMR[[#This Row],[Total Líneas de Explotación ]]</f>
        <v>55.44</v>
      </c>
      <c r="J58" s="10">
        <v>135.47999999999999</v>
      </c>
      <c r="K58" s="10">
        <v>0</v>
      </c>
      <c r="L58" s="10">
        <v>0</v>
      </c>
      <c r="M58" s="10">
        <v>0</v>
      </c>
      <c r="N58" s="192">
        <f>+SMar_InfraMR[[#This Row],[A.03.1 -  Longitud de Vías de Explotación No Electrificadas Troncales y Ramales (vía principal) (km)]]+SMar_InfraMR[[#This Row],[A.04.1 -  Longitud de Vías de Explotación Electrificadas Troncales y Ramales (vía principal) (km)]]</f>
        <v>135.47999999999999</v>
      </c>
      <c r="O58" s="192">
        <v>135.47999999999999</v>
      </c>
      <c r="P58" s="1">
        <v>19</v>
      </c>
      <c r="Q58" s="1">
        <v>1</v>
      </c>
      <c r="R58" s="1">
        <v>0</v>
      </c>
      <c r="S58" s="194">
        <f t="shared" si="1"/>
        <v>20</v>
      </c>
      <c r="T58" s="194">
        <v>20</v>
      </c>
      <c r="U58" s="1">
        <v>0</v>
      </c>
      <c r="V58" s="1">
        <v>56</v>
      </c>
      <c r="W58" s="1">
        <v>0</v>
      </c>
      <c r="X58" s="1">
        <v>0</v>
      </c>
      <c r="Y58" s="1">
        <v>0</v>
      </c>
      <c r="Z58" s="196">
        <f t="shared" si="2"/>
        <v>56</v>
      </c>
      <c r="AA58" s="1">
        <v>17</v>
      </c>
      <c r="AB58" s="1">
        <v>5</v>
      </c>
      <c r="AC58" s="1">
        <f>+SMar_InfraMR[[#This Row],[Total Pasos Vehiculares a Nivel]]</f>
        <v>56</v>
      </c>
      <c r="AD58" s="196">
        <f t="shared" si="3"/>
        <v>78</v>
      </c>
      <c r="AE58" s="1">
        <v>1</v>
      </c>
      <c r="AF58" s="1">
        <v>1</v>
      </c>
      <c r="AG58" s="1">
        <v>16</v>
      </c>
      <c r="AH58" s="196">
        <f t="shared" si="4"/>
        <v>18</v>
      </c>
      <c r="AI58" s="10">
        <v>41.3</v>
      </c>
      <c r="AJ58" s="10">
        <v>0</v>
      </c>
      <c r="AK58" s="10">
        <v>14.14</v>
      </c>
      <c r="AL58" s="222">
        <f t="shared" si="5"/>
        <v>55.44</v>
      </c>
      <c r="AM58" s="1">
        <v>3</v>
      </c>
      <c r="AN58" s="1">
        <v>2</v>
      </c>
      <c r="AO58" s="1">
        <v>32</v>
      </c>
      <c r="AP58" s="200">
        <f t="shared" si="6"/>
        <v>37</v>
      </c>
      <c r="AQ58" s="1">
        <v>0</v>
      </c>
      <c r="AR58" s="1">
        <v>0</v>
      </c>
      <c r="AS58" s="1">
        <v>0</v>
      </c>
      <c r="AT58" s="200">
        <f t="shared" si="7"/>
        <v>0</v>
      </c>
      <c r="AU58" s="1">
        <v>0</v>
      </c>
      <c r="AV58" s="1">
        <v>0</v>
      </c>
      <c r="AW58" s="1">
        <v>0</v>
      </c>
      <c r="AX58" s="200">
        <f t="shared" si="8"/>
        <v>0</v>
      </c>
      <c r="AY58" s="1">
        <v>104</v>
      </c>
      <c r="AZ58" s="1">
        <v>42</v>
      </c>
      <c r="BA58" s="1">
        <v>0</v>
      </c>
      <c r="BB58" s="1">
        <v>0</v>
      </c>
      <c r="BC58" s="200">
        <f>SUM(AY58:BB58)</f>
        <v>146</v>
      </c>
      <c r="BD58" s="356">
        <v>0</v>
      </c>
      <c r="BE58" s="1">
        <v>7</v>
      </c>
      <c r="BF58" s="1">
        <v>0</v>
      </c>
      <c r="BG58" s="235">
        <v>1676</v>
      </c>
    </row>
    <row r="59" spans="1:59">
      <c r="A59" s="1">
        <v>1997</v>
      </c>
      <c r="B59" s="1" t="s">
        <v>70</v>
      </c>
      <c r="C59" s="10">
        <v>0</v>
      </c>
      <c r="D59" s="10">
        <v>55.44</v>
      </c>
      <c r="E59" s="10">
        <v>0</v>
      </c>
      <c r="F59" s="10">
        <v>0</v>
      </c>
      <c r="G59" s="192">
        <f t="shared" si="0"/>
        <v>55.44</v>
      </c>
      <c r="H59" s="192">
        <f>+SMar_InfraMR[[#This Row],[Total Líneas de Explotación ]]</f>
        <v>55.44</v>
      </c>
      <c r="I59" s="192">
        <f>+SMar_InfraMR[[#This Row],[Total Líneas de Explotación ]]</f>
        <v>55.44</v>
      </c>
      <c r="J59" s="10">
        <v>135.47999999999999</v>
      </c>
      <c r="K59" s="10">
        <v>0</v>
      </c>
      <c r="L59" s="10">
        <v>0</v>
      </c>
      <c r="M59" s="10">
        <v>0</v>
      </c>
      <c r="N59" s="192">
        <f>+SMar_InfraMR[[#This Row],[A.03.1 -  Longitud de Vías de Explotación No Electrificadas Troncales y Ramales (vía principal) (km)]]+SMar_InfraMR[[#This Row],[A.04.1 -  Longitud de Vías de Explotación Electrificadas Troncales y Ramales (vía principal) (km)]]</f>
        <v>135.47999999999999</v>
      </c>
      <c r="O59" s="192">
        <v>135.47999999999999</v>
      </c>
      <c r="P59" s="1">
        <v>19</v>
      </c>
      <c r="Q59" s="1">
        <v>1</v>
      </c>
      <c r="R59" s="1">
        <v>0</v>
      </c>
      <c r="S59" s="194">
        <f t="shared" si="1"/>
        <v>20</v>
      </c>
      <c r="T59" s="194">
        <v>20</v>
      </c>
      <c r="U59" s="1">
        <v>0</v>
      </c>
      <c r="V59" s="1">
        <v>56</v>
      </c>
      <c r="W59" s="1">
        <v>0</v>
      </c>
      <c r="X59" s="1">
        <v>0</v>
      </c>
      <c r="Y59" s="1">
        <v>0</v>
      </c>
      <c r="Z59" s="196">
        <f t="shared" si="2"/>
        <v>56</v>
      </c>
      <c r="AA59" s="1">
        <v>17</v>
      </c>
      <c r="AB59" s="1">
        <v>5</v>
      </c>
      <c r="AC59" s="1">
        <f>+SMar_InfraMR[[#This Row],[Total Pasos Vehiculares a Nivel]]</f>
        <v>56</v>
      </c>
      <c r="AD59" s="196">
        <f t="shared" si="3"/>
        <v>78</v>
      </c>
      <c r="AE59" s="1">
        <v>1</v>
      </c>
      <c r="AF59" s="1">
        <v>1</v>
      </c>
      <c r="AG59" s="1">
        <v>16</v>
      </c>
      <c r="AH59" s="196">
        <f t="shared" si="4"/>
        <v>18</v>
      </c>
      <c r="AI59" s="10">
        <v>41.3</v>
      </c>
      <c r="AJ59" s="10">
        <v>0</v>
      </c>
      <c r="AK59" s="10">
        <v>14.14</v>
      </c>
      <c r="AL59" s="222">
        <f t="shared" si="5"/>
        <v>55.44</v>
      </c>
      <c r="AM59" s="1">
        <v>3</v>
      </c>
      <c r="AN59" s="1">
        <v>2</v>
      </c>
      <c r="AO59" s="1">
        <v>32</v>
      </c>
      <c r="AP59" s="200">
        <f t="shared" si="6"/>
        <v>37</v>
      </c>
      <c r="AQ59" s="1">
        <v>0</v>
      </c>
      <c r="AR59" s="1">
        <v>0</v>
      </c>
      <c r="AS59" s="1">
        <v>0</v>
      </c>
      <c r="AT59" s="200">
        <f t="shared" si="7"/>
        <v>0</v>
      </c>
      <c r="AU59" s="1">
        <v>0</v>
      </c>
      <c r="AV59" s="1">
        <v>0</v>
      </c>
      <c r="AW59" s="1">
        <v>0</v>
      </c>
      <c r="AX59" s="200">
        <f t="shared" si="8"/>
        <v>0</v>
      </c>
      <c r="AY59" s="1">
        <v>104</v>
      </c>
      <c r="AZ59" s="1">
        <v>42</v>
      </c>
      <c r="BA59" s="1">
        <v>0</v>
      </c>
      <c r="BB59" s="1">
        <v>0</v>
      </c>
      <c r="BC59" s="200">
        <f>SUM(AY59:BB59)</f>
        <v>146</v>
      </c>
      <c r="BD59" s="356">
        <v>0</v>
      </c>
      <c r="BE59" s="1">
        <v>7</v>
      </c>
      <c r="BF59" s="1">
        <v>0</v>
      </c>
      <c r="BG59" s="235">
        <v>1676</v>
      </c>
    </row>
    <row r="60" spans="1:59">
      <c r="A60" s="1">
        <v>1997</v>
      </c>
      <c r="B60" s="1" t="s">
        <v>71</v>
      </c>
      <c r="C60" s="10">
        <v>0</v>
      </c>
      <c r="D60" s="10">
        <v>55.44</v>
      </c>
      <c r="E60" s="10">
        <v>0</v>
      </c>
      <c r="F60" s="10">
        <v>0</v>
      </c>
      <c r="G60" s="192">
        <f t="shared" si="0"/>
        <v>55.44</v>
      </c>
      <c r="H60" s="192">
        <f>+SMar_InfraMR[[#This Row],[Total Líneas de Explotación ]]</f>
        <v>55.44</v>
      </c>
      <c r="I60" s="192">
        <f>+SMar_InfraMR[[#This Row],[Total Líneas de Explotación ]]</f>
        <v>55.44</v>
      </c>
      <c r="J60" s="10">
        <v>135.47999999999999</v>
      </c>
      <c r="K60" s="10">
        <v>0</v>
      </c>
      <c r="L60" s="10">
        <v>0</v>
      </c>
      <c r="M60" s="10">
        <v>0</v>
      </c>
      <c r="N60" s="192">
        <f>+SMar_InfraMR[[#This Row],[A.03.1 -  Longitud de Vías de Explotación No Electrificadas Troncales y Ramales (vía principal) (km)]]+SMar_InfraMR[[#This Row],[A.04.1 -  Longitud de Vías de Explotación Electrificadas Troncales y Ramales (vía principal) (km)]]</f>
        <v>135.47999999999999</v>
      </c>
      <c r="O60" s="192">
        <v>135.47999999999999</v>
      </c>
      <c r="P60" s="1">
        <v>19</v>
      </c>
      <c r="Q60" s="1">
        <v>1</v>
      </c>
      <c r="R60" s="1">
        <v>0</v>
      </c>
      <c r="S60" s="194">
        <f t="shared" si="1"/>
        <v>20</v>
      </c>
      <c r="T60" s="194">
        <v>20</v>
      </c>
      <c r="U60" s="1">
        <v>0</v>
      </c>
      <c r="V60" s="1">
        <v>56</v>
      </c>
      <c r="W60" s="1">
        <v>0</v>
      </c>
      <c r="X60" s="1">
        <v>0</v>
      </c>
      <c r="Y60" s="1">
        <v>0</v>
      </c>
      <c r="Z60" s="196">
        <f t="shared" si="2"/>
        <v>56</v>
      </c>
      <c r="AA60" s="1">
        <v>17</v>
      </c>
      <c r="AB60" s="1">
        <v>5</v>
      </c>
      <c r="AC60" s="1">
        <f>+SMar_InfraMR[[#This Row],[Total Pasos Vehiculares a Nivel]]</f>
        <v>56</v>
      </c>
      <c r="AD60" s="196">
        <f t="shared" si="3"/>
        <v>78</v>
      </c>
      <c r="AE60" s="1">
        <v>1</v>
      </c>
      <c r="AF60" s="1">
        <v>1</v>
      </c>
      <c r="AG60" s="1">
        <v>16</v>
      </c>
      <c r="AH60" s="196">
        <f t="shared" si="4"/>
        <v>18</v>
      </c>
      <c r="AI60" s="10">
        <v>41.3</v>
      </c>
      <c r="AJ60" s="10">
        <v>0</v>
      </c>
      <c r="AK60" s="10">
        <v>14.14</v>
      </c>
      <c r="AL60" s="222">
        <f t="shared" si="5"/>
        <v>55.44</v>
      </c>
      <c r="AM60" s="1">
        <v>3</v>
      </c>
      <c r="AN60" s="1">
        <v>2</v>
      </c>
      <c r="AO60" s="1">
        <v>32</v>
      </c>
      <c r="AP60" s="200">
        <f t="shared" si="6"/>
        <v>37</v>
      </c>
      <c r="AQ60" s="1">
        <v>0</v>
      </c>
      <c r="AR60" s="1">
        <v>0</v>
      </c>
      <c r="AS60" s="1">
        <v>0</v>
      </c>
      <c r="AT60" s="200">
        <f t="shared" si="7"/>
        <v>0</v>
      </c>
      <c r="AU60" s="1">
        <v>0</v>
      </c>
      <c r="AV60" s="1">
        <v>0</v>
      </c>
      <c r="AW60" s="1">
        <v>0</v>
      </c>
      <c r="AX60" s="200">
        <f t="shared" si="8"/>
        <v>0</v>
      </c>
      <c r="AY60" s="1">
        <v>104</v>
      </c>
      <c r="AZ60" s="1">
        <v>42</v>
      </c>
      <c r="BA60" s="1">
        <v>0</v>
      </c>
      <c r="BB60" s="1">
        <v>0</v>
      </c>
      <c r="BC60" s="200">
        <f>SUM(AY60:BB60)</f>
        <v>146</v>
      </c>
      <c r="BD60" s="356">
        <v>0</v>
      </c>
      <c r="BE60" s="1">
        <v>7</v>
      </c>
      <c r="BF60" s="1">
        <v>0</v>
      </c>
      <c r="BG60" s="235">
        <v>1676</v>
      </c>
    </row>
    <row r="61" spans="1:59">
      <c r="A61" s="1">
        <v>1997</v>
      </c>
      <c r="B61" s="1" t="s">
        <v>72</v>
      </c>
      <c r="C61" s="10">
        <v>0</v>
      </c>
      <c r="D61" s="10">
        <v>55.44</v>
      </c>
      <c r="E61" s="10">
        <v>0</v>
      </c>
      <c r="F61" s="10">
        <v>0</v>
      </c>
      <c r="G61" s="192">
        <f t="shared" si="0"/>
        <v>55.44</v>
      </c>
      <c r="H61" s="192">
        <f>+SMar_InfraMR[[#This Row],[Total Líneas de Explotación ]]</f>
        <v>55.44</v>
      </c>
      <c r="I61" s="192">
        <f>+SMar_InfraMR[[#This Row],[Total Líneas de Explotación ]]</f>
        <v>55.44</v>
      </c>
      <c r="J61" s="10">
        <v>135.47999999999999</v>
      </c>
      <c r="K61" s="10">
        <v>0</v>
      </c>
      <c r="L61" s="10">
        <v>0</v>
      </c>
      <c r="M61" s="10">
        <v>0</v>
      </c>
      <c r="N61" s="192">
        <f>+SMar_InfraMR[[#This Row],[A.03.1 -  Longitud de Vías de Explotación No Electrificadas Troncales y Ramales (vía principal) (km)]]+SMar_InfraMR[[#This Row],[A.04.1 -  Longitud de Vías de Explotación Electrificadas Troncales y Ramales (vía principal) (km)]]</f>
        <v>135.47999999999999</v>
      </c>
      <c r="O61" s="192">
        <v>135.47999999999999</v>
      </c>
      <c r="P61" s="1">
        <v>19</v>
      </c>
      <c r="Q61" s="1">
        <v>1</v>
      </c>
      <c r="R61" s="1">
        <v>0</v>
      </c>
      <c r="S61" s="194">
        <f t="shared" si="1"/>
        <v>20</v>
      </c>
      <c r="T61" s="194">
        <v>20</v>
      </c>
      <c r="U61" s="1">
        <v>0</v>
      </c>
      <c r="V61" s="1">
        <v>56</v>
      </c>
      <c r="W61" s="1">
        <v>0</v>
      </c>
      <c r="X61" s="1">
        <v>0</v>
      </c>
      <c r="Y61" s="1">
        <v>0</v>
      </c>
      <c r="Z61" s="196">
        <f t="shared" si="2"/>
        <v>56</v>
      </c>
      <c r="AA61" s="1">
        <v>17</v>
      </c>
      <c r="AB61" s="1">
        <v>5</v>
      </c>
      <c r="AC61" s="1">
        <f>+SMar_InfraMR[[#This Row],[Total Pasos Vehiculares a Nivel]]</f>
        <v>56</v>
      </c>
      <c r="AD61" s="196">
        <f t="shared" si="3"/>
        <v>78</v>
      </c>
      <c r="AE61" s="1">
        <v>1</v>
      </c>
      <c r="AF61" s="1">
        <v>1</v>
      </c>
      <c r="AG61" s="1">
        <v>16</v>
      </c>
      <c r="AH61" s="196">
        <f t="shared" si="4"/>
        <v>18</v>
      </c>
      <c r="AI61" s="10">
        <v>41.3</v>
      </c>
      <c r="AJ61" s="10">
        <v>0</v>
      </c>
      <c r="AK61" s="10">
        <v>14.14</v>
      </c>
      <c r="AL61" s="222">
        <f t="shared" si="5"/>
        <v>55.44</v>
      </c>
      <c r="AM61" s="1">
        <v>3</v>
      </c>
      <c r="AN61" s="1">
        <v>2</v>
      </c>
      <c r="AO61" s="1">
        <v>32</v>
      </c>
      <c r="AP61" s="200">
        <f t="shared" si="6"/>
        <v>37</v>
      </c>
      <c r="AQ61" s="1">
        <v>0</v>
      </c>
      <c r="AR61" s="1">
        <v>0</v>
      </c>
      <c r="AS61" s="1">
        <v>0</v>
      </c>
      <c r="AT61" s="200">
        <f t="shared" si="7"/>
        <v>0</v>
      </c>
      <c r="AU61" s="1">
        <v>0</v>
      </c>
      <c r="AV61" s="1">
        <v>0</v>
      </c>
      <c r="AW61" s="1">
        <v>0</v>
      </c>
      <c r="AX61" s="200">
        <f t="shared" si="8"/>
        <v>0</v>
      </c>
      <c r="AY61" s="1">
        <v>104</v>
      </c>
      <c r="AZ61" s="1">
        <v>42</v>
      </c>
      <c r="BA61" s="1">
        <v>0</v>
      </c>
      <c r="BB61" s="1">
        <v>0</v>
      </c>
      <c r="BC61" s="200">
        <f>SUM(AY61:BB61)</f>
        <v>146</v>
      </c>
      <c r="BD61" s="356">
        <v>0</v>
      </c>
      <c r="BE61" s="1">
        <v>7</v>
      </c>
      <c r="BF61" s="1">
        <v>0</v>
      </c>
      <c r="BG61" s="235">
        <v>1676</v>
      </c>
    </row>
    <row r="62" spans="1:59">
      <c r="A62" s="1">
        <v>1998</v>
      </c>
      <c r="B62" s="1" t="s">
        <v>61</v>
      </c>
      <c r="C62" s="10">
        <v>0</v>
      </c>
      <c r="D62" s="10">
        <v>55.44</v>
      </c>
      <c r="E62" s="10">
        <v>0</v>
      </c>
      <c r="F62" s="10">
        <v>0</v>
      </c>
      <c r="G62" s="192">
        <f t="shared" si="0"/>
        <v>55.44</v>
      </c>
      <c r="H62" s="192">
        <f>+SMar_InfraMR[[#This Row],[Total Líneas de Explotación ]]</f>
        <v>55.44</v>
      </c>
      <c r="I62" s="192">
        <f>+SMar_InfraMR[[#This Row],[Total Líneas de Explotación ]]</f>
        <v>55.44</v>
      </c>
      <c r="J62" s="10">
        <v>135.47999999999999</v>
      </c>
      <c r="K62" s="10">
        <v>0</v>
      </c>
      <c r="L62" s="10">
        <v>0</v>
      </c>
      <c r="M62" s="10">
        <v>0</v>
      </c>
      <c r="N62" s="192">
        <f>+SMar_InfraMR[[#This Row],[A.03.1 -  Longitud de Vías de Explotación No Electrificadas Troncales y Ramales (vía principal) (km)]]+SMar_InfraMR[[#This Row],[A.04.1 -  Longitud de Vías de Explotación Electrificadas Troncales y Ramales (vía principal) (km)]]</f>
        <v>135.47999999999999</v>
      </c>
      <c r="O62" s="192">
        <v>135.47999999999999</v>
      </c>
      <c r="P62" s="1">
        <v>19</v>
      </c>
      <c r="Q62" s="1">
        <v>1</v>
      </c>
      <c r="R62" s="1">
        <v>0</v>
      </c>
      <c r="S62" s="194">
        <f t="shared" si="1"/>
        <v>20</v>
      </c>
      <c r="T62" s="194">
        <v>20</v>
      </c>
      <c r="U62" s="1">
        <v>0</v>
      </c>
      <c r="V62" s="1">
        <v>56</v>
      </c>
      <c r="W62" s="1">
        <v>0</v>
      </c>
      <c r="X62" s="1">
        <v>0</v>
      </c>
      <c r="Y62" s="1">
        <v>0</v>
      </c>
      <c r="Z62" s="196">
        <f t="shared" si="2"/>
        <v>56</v>
      </c>
      <c r="AA62" s="1">
        <v>17</v>
      </c>
      <c r="AB62" s="1">
        <v>5</v>
      </c>
      <c r="AC62" s="1">
        <f>+SMar_InfraMR[[#This Row],[Total Pasos Vehiculares a Nivel]]</f>
        <v>56</v>
      </c>
      <c r="AD62" s="196">
        <f t="shared" si="3"/>
        <v>78</v>
      </c>
      <c r="AE62" s="1">
        <v>1</v>
      </c>
      <c r="AF62" s="1">
        <v>1</v>
      </c>
      <c r="AG62" s="1">
        <v>16</v>
      </c>
      <c r="AH62" s="196">
        <f t="shared" si="4"/>
        <v>18</v>
      </c>
      <c r="AI62" s="10">
        <v>41.3</v>
      </c>
      <c r="AJ62" s="10">
        <v>0</v>
      </c>
      <c r="AK62" s="10">
        <v>14.14</v>
      </c>
      <c r="AL62" s="222">
        <f t="shared" si="5"/>
        <v>55.44</v>
      </c>
      <c r="AM62" s="1">
        <v>3</v>
      </c>
      <c r="AN62" s="1">
        <v>2</v>
      </c>
      <c r="AO62" s="1">
        <v>32</v>
      </c>
      <c r="AP62" s="200">
        <f t="shared" si="6"/>
        <v>37</v>
      </c>
      <c r="AQ62" s="1">
        <v>0</v>
      </c>
      <c r="AR62" s="1">
        <v>0</v>
      </c>
      <c r="AS62" s="1">
        <v>0</v>
      </c>
      <c r="AT62" s="200">
        <f t="shared" si="7"/>
        <v>0</v>
      </c>
      <c r="AU62" s="1">
        <v>0</v>
      </c>
      <c r="AV62" s="1">
        <v>0</v>
      </c>
      <c r="AW62" s="1">
        <v>0</v>
      </c>
      <c r="AX62" s="200">
        <f t="shared" si="8"/>
        <v>0</v>
      </c>
      <c r="AY62" s="1">
        <v>104</v>
      </c>
      <c r="AZ62" s="1">
        <v>42</v>
      </c>
      <c r="BA62" s="1">
        <v>0</v>
      </c>
      <c r="BB62" s="1">
        <v>0</v>
      </c>
      <c r="BC62" s="200">
        <f>SUM(AY62:BB62)</f>
        <v>146</v>
      </c>
      <c r="BD62" s="356">
        <v>0</v>
      </c>
      <c r="BE62" s="1">
        <v>7</v>
      </c>
      <c r="BF62" s="1">
        <v>0</v>
      </c>
      <c r="BG62" s="235">
        <v>1676</v>
      </c>
    </row>
    <row r="63" spans="1:59">
      <c r="A63" s="1">
        <v>1998</v>
      </c>
      <c r="B63" s="1" t="s">
        <v>62</v>
      </c>
      <c r="C63" s="10">
        <v>0</v>
      </c>
      <c r="D63" s="10">
        <v>55.44</v>
      </c>
      <c r="E63" s="10">
        <v>0</v>
      </c>
      <c r="F63" s="10">
        <v>0</v>
      </c>
      <c r="G63" s="192">
        <f t="shared" si="0"/>
        <v>55.44</v>
      </c>
      <c r="H63" s="192">
        <f>+SMar_InfraMR[[#This Row],[Total Líneas de Explotación ]]</f>
        <v>55.44</v>
      </c>
      <c r="I63" s="192">
        <f>+SMar_InfraMR[[#This Row],[Total Líneas de Explotación ]]</f>
        <v>55.44</v>
      </c>
      <c r="J63" s="10">
        <v>135.47999999999999</v>
      </c>
      <c r="K63" s="10">
        <v>0</v>
      </c>
      <c r="L63" s="10">
        <v>0</v>
      </c>
      <c r="M63" s="10">
        <v>0</v>
      </c>
      <c r="N63" s="192">
        <f>+SMar_InfraMR[[#This Row],[A.03.1 -  Longitud de Vías de Explotación No Electrificadas Troncales y Ramales (vía principal) (km)]]+SMar_InfraMR[[#This Row],[A.04.1 -  Longitud de Vías de Explotación Electrificadas Troncales y Ramales (vía principal) (km)]]</f>
        <v>135.47999999999999</v>
      </c>
      <c r="O63" s="192">
        <v>135.47999999999999</v>
      </c>
      <c r="P63" s="1">
        <v>19</v>
      </c>
      <c r="Q63" s="1">
        <v>1</v>
      </c>
      <c r="R63" s="1">
        <v>0</v>
      </c>
      <c r="S63" s="194">
        <f t="shared" si="1"/>
        <v>20</v>
      </c>
      <c r="T63" s="194">
        <v>20</v>
      </c>
      <c r="U63" s="1">
        <v>0</v>
      </c>
      <c r="V63" s="1">
        <v>56</v>
      </c>
      <c r="W63" s="1">
        <v>0</v>
      </c>
      <c r="X63" s="1">
        <v>0</v>
      </c>
      <c r="Y63" s="1">
        <v>0</v>
      </c>
      <c r="Z63" s="196">
        <f t="shared" si="2"/>
        <v>56</v>
      </c>
      <c r="AA63" s="1">
        <v>17</v>
      </c>
      <c r="AB63" s="1">
        <v>5</v>
      </c>
      <c r="AC63" s="1">
        <f>+SMar_InfraMR[[#This Row],[Total Pasos Vehiculares a Nivel]]</f>
        <v>56</v>
      </c>
      <c r="AD63" s="196">
        <f t="shared" si="3"/>
        <v>78</v>
      </c>
      <c r="AE63" s="1">
        <v>1</v>
      </c>
      <c r="AF63" s="1">
        <v>1</v>
      </c>
      <c r="AG63" s="1">
        <v>16</v>
      </c>
      <c r="AH63" s="196">
        <f t="shared" si="4"/>
        <v>18</v>
      </c>
      <c r="AI63" s="10">
        <v>41.3</v>
      </c>
      <c r="AJ63" s="10">
        <v>0</v>
      </c>
      <c r="AK63" s="10">
        <v>14.14</v>
      </c>
      <c r="AL63" s="222">
        <f t="shared" si="5"/>
        <v>55.44</v>
      </c>
      <c r="AM63" s="1">
        <v>3</v>
      </c>
      <c r="AN63" s="1">
        <v>2</v>
      </c>
      <c r="AO63" s="1">
        <v>32</v>
      </c>
      <c r="AP63" s="200">
        <f t="shared" si="6"/>
        <v>37</v>
      </c>
      <c r="AQ63" s="1">
        <v>0</v>
      </c>
      <c r="AR63" s="1">
        <v>0</v>
      </c>
      <c r="AS63" s="1">
        <v>0</v>
      </c>
      <c r="AT63" s="200">
        <f t="shared" si="7"/>
        <v>0</v>
      </c>
      <c r="AU63" s="1">
        <v>0</v>
      </c>
      <c r="AV63" s="1">
        <v>0</v>
      </c>
      <c r="AW63" s="1">
        <v>0</v>
      </c>
      <c r="AX63" s="200">
        <f t="shared" si="8"/>
        <v>0</v>
      </c>
      <c r="AY63" s="1">
        <v>104</v>
      </c>
      <c r="AZ63" s="1">
        <v>42</v>
      </c>
      <c r="BA63" s="1">
        <v>0</v>
      </c>
      <c r="BB63" s="1">
        <v>0</v>
      </c>
      <c r="BC63" s="200">
        <f>SUM(AY63:BB63)</f>
        <v>146</v>
      </c>
      <c r="BD63" s="356">
        <v>0</v>
      </c>
      <c r="BE63" s="1">
        <v>7</v>
      </c>
      <c r="BF63" s="1">
        <v>0</v>
      </c>
      <c r="BG63" s="235">
        <v>1676</v>
      </c>
    </row>
    <row r="64" spans="1:59">
      <c r="A64" s="1">
        <v>1998</v>
      </c>
      <c r="B64" s="1" t="s">
        <v>63</v>
      </c>
      <c r="C64" s="10">
        <v>0</v>
      </c>
      <c r="D64" s="10">
        <v>55.44</v>
      </c>
      <c r="E64" s="10">
        <v>0</v>
      </c>
      <c r="F64" s="10">
        <v>0</v>
      </c>
      <c r="G64" s="192">
        <f t="shared" si="0"/>
        <v>55.44</v>
      </c>
      <c r="H64" s="192">
        <f>+SMar_InfraMR[[#This Row],[Total Líneas de Explotación ]]</f>
        <v>55.44</v>
      </c>
      <c r="I64" s="192">
        <f>+SMar_InfraMR[[#This Row],[Total Líneas de Explotación ]]</f>
        <v>55.44</v>
      </c>
      <c r="J64" s="10">
        <v>135.47999999999999</v>
      </c>
      <c r="K64" s="10">
        <v>0</v>
      </c>
      <c r="L64" s="10">
        <v>0</v>
      </c>
      <c r="M64" s="10">
        <v>0</v>
      </c>
      <c r="N64" s="192">
        <f>+SMar_InfraMR[[#This Row],[A.03.1 -  Longitud de Vías de Explotación No Electrificadas Troncales y Ramales (vía principal) (km)]]+SMar_InfraMR[[#This Row],[A.04.1 -  Longitud de Vías de Explotación Electrificadas Troncales y Ramales (vía principal) (km)]]</f>
        <v>135.47999999999999</v>
      </c>
      <c r="O64" s="192">
        <v>135.47999999999999</v>
      </c>
      <c r="P64" s="1">
        <v>19</v>
      </c>
      <c r="Q64" s="1">
        <v>1</v>
      </c>
      <c r="R64" s="1">
        <v>0</v>
      </c>
      <c r="S64" s="194">
        <f t="shared" si="1"/>
        <v>20</v>
      </c>
      <c r="T64" s="194">
        <v>20</v>
      </c>
      <c r="U64" s="1">
        <v>0</v>
      </c>
      <c r="V64" s="1">
        <v>56</v>
      </c>
      <c r="W64" s="1">
        <v>0</v>
      </c>
      <c r="X64" s="1">
        <v>0</v>
      </c>
      <c r="Y64" s="1">
        <v>0</v>
      </c>
      <c r="Z64" s="196">
        <f t="shared" si="2"/>
        <v>56</v>
      </c>
      <c r="AA64" s="1">
        <v>17</v>
      </c>
      <c r="AB64" s="1">
        <v>5</v>
      </c>
      <c r="AC64" s="1">
        <f>+SMar_InfraMR[[#This Row],[Total Pasos Vehiculares a Nivel]]</f>
        <v>56</v>
      </c>
      <c r="AD64" s="196">
        <f t="shared" si="3"/>
        <v>78</v>
      </c>
      <c r="AE64" s="1">
        <v>1</v>
      </c>
      <c r="AF64" s="1">
        <v>1</v>
      </c>
      <c r="AG64" s="1">
        <v>16</v>
      </c>
      <c r="AH64" s="196">
        <f t="shared" si="4"/>
        <v>18</v>
      </c>
      <c r="AI64" s="10">
        <v>41.3</v>
      </c>
      <c r="AJ64" s="10">
        <v>0</v>
      </c>
      <c r="AK64" s="10">
        <v>14.14</v>
      </c>
      <c r="AL64" s="222">
        <f t="shared" si="5"/>
        <v>55.44</v>
      </c>
      <c r="AM64" s="1">
        <v>3</v>
      </c>
      <c r="AN64" s="1">
        <v>2</v>
      </c>
      <c r="AO64" s="1">
        <v>32</v>
      </c>
      <c r="AP64" s="200">
        <f t="shared" si="6"/>
        <v>37</v>
      </c>
      <c r="AQ64" s="1">
        <v>0</v>
      </c>
      <c r="AR64" s="1">
        <v>0</v>
      </c>
      <c r="AS64" s="1">
        <v>0</v>
      </c>
      <c r="AT64" s="200">
        <f t="shared" si="7"/>
        <v>0</v>
      </c>
      <c r="AU64" s="1">
        <v>0</v>
      </c>
      <c r="AV64" s="1">
        <v>0</v>
      </c>
      <c r="AW64" s="1">
        <v>0</v>
      </c>
      <c r="AX64" s="200">
        <f t="shared" si="8"/>
        <v>0</v>
      </c>
      <c r="AY64" s="1">
        <v>104</v>
      </c>
      <c r="AZ64" s="1">
        <v>42</v>
      </c>
      <c r="BA64" s="1">
        <v>0</v>
      </c>
      <c r="BB64" s="1">
        <v>0</v>
      </c>
      <c r="BC64" s="200">
        <f>SUM(AY64:BB64)</f>
        <v>146</v>
      </c>
      <c r="BD64" s="356">
        <v>0</v>
      </c>
      <c r="BE64" s="1">
        <v>7</v>
      </c>
      <c r="BF64" s="1">
        <v>0</v>
      </c>
      <c r="BG64" s="235">
        <v>1676</v>
      </c>
    </row>
    <row r="65" spans="1:59">
      <c r="A65" s="1">
        <v>1998</v>
      </c>
      <c r="B65" s="1" t="s">
        <v>64</v>
      </c>
      <c r="C65" s="10">
        <v>0</v>
      </c>
      <c r="D65" s="10">
        <v>55.44</v>
      </c>
      <c r="E65" s="10">
        <v>0</v>
      </c>
      <c r="F65" s="10">
        <v>0</v>
      </c>
      <c r="G65" s="192">
        <f t="shared" si="0"/>
        <v>55.44</v>
      </c>
      <c r="H65" s="192">
        <f>+SMar_InfraMR[[#This Row],[Total Líneas de Explotación ]]</f>
        <v>55.44</v>
      </c>
      <c r="I65" s="192">
        <f>+SMar_InfraMR[[#This Row],[Total Líneas de Explotación ]]</f>
        <v>55.44</v>
      </c>
      <c r="J65" s="10">
        <v>135.47999999999999</v>
      </c>
      <c r="K65" s="10">
        <v>0</v>
      </c>
      <c r="L65" s="10">
        <v>0</v>
      </c>
      <c r="M65" s="10">
        <v>0</v>
      </c>
      <c r="N65" s="192">
        <f>+SMar_InfraMR[[#This Row],[A.03.1 -  Longitud de Vías de Explotación No Electrificadas Troncales y Ramales (vía principal) (km)]]+SMar_InfraMR[[#This Row],[A.04.1 -  Longitud de Vías de Explotación Electrificadas Troncales y Ramales (vía principal) (km)]]</f>
        <v>135.47999999999999</v>
      </c>
      <c r="O65" s="192">
        <v>135.47999999999999</v>
      </c>
      <c r="P65" s="1">
        <v>19</v>
      </c>
      <c r="Q65" s="1">
        <v>1</v>
      </c>
      <c r="R65" s="1">
        <v>0</v>
      </c>
      <c r="S65" s="194">
        <f t="shared" si="1"/>
        <v>20</v>
      </c>
      <c r="T65" s="194">
        <v>20</v>
      </c>
      <c r="U65" s="1">
        <v>0</v>
      </c>
      <c r="V65" s="1">
        <v>56</v>
      </c>
      <c r="W65" s="1">
        <v>0</v>
      </c>
      <c r="X65" s="1">
        <v>0</v>
      </c>
      <c r="Y65" s="1">
        <v>0</v>
      </c>
      <c r="Z65" s="196">
        <f t="shared" si="2"/>
        <v>56</v>
      </c>
      <c r="AA65" s="1">
        <v>17</v>
      </c>
      <c r="AB65" s="1">
        <v>5</v>
      </c>
      <c r="AC65" s="1">
        <f>+SMar_InfraMR[[#This Row],[Total Pasos Vehiculares a Nivel]]</f>
        <v>56</v>
      </c>
      <c r="AD65" s="196">
        <f t="shared" si="3"/>
        <v>78</v>
      </c>
      <c r="AE65" s="1">
        <v>1</v>
      </c>
      <c r="AF65" s="1">
        <v>1</v>
      </c>
      <c r="AG65" s="1">
        <v>16</v>
      </c>
      <c r="AH65" s="196">
        <f t="shared" si="4"/>
        <v>18</v>
      </c>
      <c r="AI65" s="10">
        <v>41.3</v>
      </c>
      <c r="AJ65" s="10">
        <v>0</v>
      </c>
      <c r="AK65" s="10">
        <v>14.14</v>
      </c>
      <c r="AL65" s="222">
        <f t="shared" si="5"/>
        <v>55.44</v>
      </c>
      <c r="AM65" s="1">
        <v>3</v>
      </c>
      <c r="AN65" s="1">
        <v>2</v>
      </c>
      <c r="AO65" s="1">
        <v>32</v>
      </c>
      <c r="AP65" s="200">
        <f t="shared" si="6"/>
        <v>37</v>
      </c>
      <c r="AQ65" s="1">
        <v>0</v>
      </c>
      <c r="AR65" s="1">
        <v>0</v>
      </c>
      <c r="AS65" s="1">
        <v>0</v>
      </c>
      <c r="AT65" s="200">
        <f t="shared" si="7"/>
        <v>0</v>
      </c>
      <c r="AU65" s="1">
        <v>0</v>
      </c>
      <c r="AV65" s="1">
        <v>0</v>
      </c>
      <c r="AW65" s="1">
        <v>0</v>
      </c>
      <c r="AX65" s="200">
        <f t="shared" si="8"/>
        <v>0</v>
      </c>
      <c r="AY65" s="1">
        <v>104</v>
      </c>
      <c r="AZ65" s="1">
        <v>42</v>
      </c>
      <c r="BA65" s="1">
        <v>0</v>
      </c>
      <c r="BB65" s="1">
        <v>0</v>
      </c>
      <c r="BC65" s="200">
        <f>SUM(AY65:BB65)</f>
        <v>146</v>
      </c>
      <c r="BD65" s="356">
        <v>0</v>
      </c>
      <c r="BE65" s="1">
        <v>7</v>
      </c>
      <c r="BF65" s="1">
        <v>0</v>
      </c>
      <c r="BG65" s="235">
        <v>1676</v>
      </c>
    </row>
    <row r="66" spans="1:59">
      <c r="A66" s="1">
        <v>1998</v>
      </c>
      <c r="B66" s="1" t="s">
        <v>65</v>
      </c>
      <c r="C66" s="10">
        <v>0</v>
      </c>
      <c r="D66" s="10">
        <v>55.44</v>
      </c>
      <c r="E66" s="10">
        <v>0</v>
      </c>
      <c r="F66" s="10">
        <v>0</v>
      </c>
      <c r="G66" s="192">
        <f t="shared" ref="G66:G129" si="9">SUM(C66:F66)</f>
        <v>55.44</v>
      </c>
      <c r="H66" s="192">
        <f>+SMar_InfraMR[[#This Row],[Total Líneas de Explotación ]]</f>
        <v>55.44</v>
      </c>
      <c r="I66" s="192">
        <f>+SMar_InfraMR[[#This Row],[Total Líneas de Explotación ]]</f>
        <v>55.44</v>
      </c>
      <c r="J66" s="10">
        <v>135.47999999999999</v>
      </c>
      <c r="K66" s="10">
        <v>0</v>
      </c>
      <c r="L66" s="10">
        <v>0</v>
      </c>
      <c r="M66" s="10">
        <v>0</v>
      </c>
      <c r="N66" s="192">
        <f>+SMar_InfraMR[[#This Row],[A.03.1 -  Longitud de Vías de Explotación No Electrificadas Troncales y Ramales (vía principal) (km)]]+SMar_InfraMR[[#This Row],[A.04.1 -  Longitud de Vías de Explotación Electrificadas Troncales y Ramales (vía principal) (km)]]</f>
        <v>135.47999999999999</v>
      </c>
      <c r="O66" s="192">
        <v>135.47999999999999</v>
      </c>
      <c r="P66" s="1">
        <v>19</v>
      </c>
      <c r="Q66" s="1">
        <v>1</v>
      </c>
      <c r="R66" s="1">
        <v>0</v>
      </c>
      <c r="S66" s="194">
        <f t="shared" ref="S66:S129" si="10">SUM(P66:R66)</f>
        <v>20</v>
      </c>
      <c r="T66" s="194">
        <v>20</v>
      </c>
      <c r="U66" s="1">
        <v>0</v>
      </c>
      <c r="V66" s="1">
        <v>56</v>
      </c>
      <c r="W66" s="1">
        <v>0</v>
      </c>
      <c r="X66" s="1">
        <v>0</v>
      </c>
      <c r="Y66" s="1">
        <v>0</v>
      </c>
      <c r="Z66" s="196">
        <f t="shared" ref="Z66:Z129" si="11">SUM(U66:Y66)</f>
        <v>56</v>
      </c>
      <c r="AA66" s="1">
        <v>17</v>
      </c>
      <c r="AB66" s="1">
        <v>5</v>
      </c>
      <c r="AC66" s="1">
        <f>+SMar_InfraMR[[#This Row],[Total Pasos Vehiculares a Nivel]]</f>
        <v>56</v>
      </c>
      <c r="AD66" s="196">
        <f t="shared" ref="AD66:AD129" si="12">SUM(AA66:AC66)</f>
        <v>78</v>
      </c>
      <c r="AE66" s="1">
        <v>1</v>
      </c>
      <c r="AF66" s="1">
        <v>1</v>
      </c>
      <c r="AG66" s="1">
        <v>16</v>
      </c>
      <c r="AH66" s="196">
        <f t="shared" ref="AH66:AH129" si="13">SUM(AE66:AG66)</f>
        <v>18</v>
      </c>
      <c r="AI66" s="10">
        <v>41.3</v>
      </c>
      <c r="AJ66" s="10">
        <v>0</v>
      </c>
      <c r="AK66" s="10">
        <v>14.14</v>
      </c>
      <c r="AL66" s="222">
        <f t="shared" ref="AL66:AL129" si="14">SUM(AI66:AK66)</f>
        <v>55.44</v>
      </c>
      <c r="AM66" s="1">
        <v>3</v>
      </c>
      <c r="AN66" s="1">
        <v>2</v>
      </c>
      <c r="AO66" s="1">
        <v>32</v>
      </c>
      <c r="AP66" s="200">
        <f t="shared" ref="AP66:AP129" si="15">SUM(AM66:AO66)</f>
        <v>37</v>
      </c>
      <c r="AQ66" s="1">
        <v>0</v>
      </c>
      <c r="AR66" s="1">
        <v>0</v>
      </c>
      <c r="AS66" s="1">
        <v>0</v>
      </c>
      <c r="AT66" s="200">
        <f t="shared" ref="AT66:AT129" si="16">SUM(AQ66:AS66)</f>
        <v>0</v>
      </c>
      <c r="AU66" s="1">
        <v>0</v>
      </c>
      <c r="AV66" s="1">
        <v>0</v>
      </c>
      <c r="AW66" s="1">
        <v>0</v>
      </c>
      <c r="AX66" s="200">
        <f t="shared" ref="AX66:AX129" si="17">SUM(AU66:AW66)</f>
        <v>0</v>
      </c>
      <c r="AY66" s="1">
        <v>104</v>
      </c>
      <c r="AZ66" s="1">
        <v>42</v>
      </c>
      <c r="BA66" s="1">
        <v>0</v>
      </c>
      <c r="BB66" s="1">
        <v>0</v>
      </c>
      <c r="BC66" s="200">
        <f>SUM(AY66:BB66)</f>
        <v>146</v>
      </c>
      <c r="BD66" s="356">
        <v>0</v>
      </c>
      <c r="BE66" s="1">
        <v>7</v>
      </c>
      <c r="BF66" s="1">
        <v>0</v>
      </c>
      <c r="BG66" s="235">
        <v>1676</v>
      </c>
    </row>
    <row r="67" spans="1:59">
      <c r="A67" s="1">
        <v>1998</v>
      </c>
      <c r="B67" s="1" t="s">
        <v>66</v>
      </c>
      <c r="C67" s="10">
        <v>0</v>
      </c>
      <c r="D67" s="10">
        <v>55.44</v>
      </c>
      <c r="E67" s="10">
        <v>0</v>
      </c>
      <c r="F67" s="10">
        <v>0</v>
      </c>
      <c r="G67" s="192">
        <f t="shared" si="9"/>
        <v>55.44</v>
      </c>
      <c r="H67" s="192">
        <f>+SMar_InfraMR[[#This Row],[Total Líneas de Explotación ]]</f>
        <v>55.44</v>
      </c>
      <c r="I67" s="192">
        <f>+SMar_InfraMR[[#This Row],[Total Líneas de Explotación ]]</f>
        <v>55.44</v>
      </c>
      <c r="J67" s="10">
        <v>135.47999999999999</v>
      </c>
      <c r="K67" s="10">
        <v>0</v>
      </c>
      <c r="L67" s="10">
        <v>0</v>
      </c>
      <c r="M67" s="10">
        <v>0</v>
      </c>
      <c r="N67" s="192">
        <f>+SMar_InfraMR[[#This Row],[A.03.1 -  Longitud de Vías de Explotación No Electrificadas Troncales y Ramales (vía principal) (km)]]+SMar_InfraMR[[#This Row],[A.04.1 -  Longitud de Vías de Explotación Electrificadas Troncales y Ramales (vía principal) (km)]]</f>
        <v>135.47999999999999</v>
      </c>
      <c r="O67" s="192">
        <v>135.47999999999999</v>
      </c>
      <c r="P67" s="1">
        <v>19</v>
      </c>
      <c r="Q67" s="1">
        <v>1</v>
      </c>
      <c r="R67" s="1">
        <v>0</v>
      </c>
      <c r="S67" s="194">
        <f t="shared" si="10"/>
        <v>20</v>
      </c>
      <c r="T67" s="194">
        <v>20</v>
      </c>
      <c r="U67" s="1">
        <v>0</v>
      </c>
      <c r="V67" s="1">
        <v>56</v>
      </c>
      <c r="W67" s="1">
        <v>0</v>
      </c>
      <c r="X67" s="1">
        <v>0</v>
      </c>
      <c r="Y67" s="1">
        <v>0</v>
      </c>
      <c r="Z67" s="196">
        <f t="shared" si="11"/>
        <v>56</v>
      </c>
      <c r="AA67" s="1">
        <v>17</v>
      </c>
      <c r="AB67" s="1">
        <v>5</v>
      </c>
      <c r="AC67" s="1">
        <f>+SMar_InfraMR[[#This Row],[Total Pasos Vehiculares a Nivel]]</f>
        <v>56</v>
      </c>
      <c r="AD67" s="196">
        <f t="shared" si="12"/>
        <v>78</v>
      </c>
      <c r="AE67" s="1">
        <v>1</v>
      </c>
      <c r="AF67" s="1">
        <v>1</v>
      </c>
      <c r="AG67" s="1">
        <v>16</v>
      </c>
      <c r="AH67" s="196">
        <f t="shared" si="13"/>
        <v>18</v>
      </c>
      <c r="AI67" s="10">
        <v>41.3</v>
      </c>
      <c r="AJ67" s="10">
        <v>0</v>
      </c>
      <c r="AK67" s="10">
        <v>14.14</v>
      </c>
      <c r="AL67" s="222">
        <f t="shared" si="14"/>
        <v>55.44</v>
      </c>
      <c r="AM67" s="1">
        <v>3</v>
      </c>
      <c r="AN67" s="1">
        <v>2</v>
      </c>
      <c r="AO67" s="1">
        <v>32</v>
      </c>
      <c r="AP67" s="200">
        <f t="shared" si="15"/>
        <v>37</v>
      </c>
      <c r="AQ67" s="1">
        <v>0</v>
      </c>
      <c r="AR67" s="1">
        <v>0</v>
      </c>
      <c r="AS67" s="1">
        <v>0</v>
      </c>
      <c r="AT67" s="200">
        <f t="shared" si="16"/>
        <v>0</v>
      </c>
      <c r="AU67" s="1">
        <v>0</v>
      </c>
      <c r="AV67" s="1">
        <v>0</v>
      </c>
      <c r="AW67" s="1">
        <v>0</v>
      </c>
      <c r="AX67" s="200">
        <f t="shared" si="17"/>
        <v>0</v>
      </c>
      <c r="AY67" s="1">
        <v>104</v>
      </c>
      <c r="AZ67" s="1">
        <v>42</v>
      </c>
      <c r="BA67" s="1">
        <v>0</v>
      </c>
      <c r="BB67" s="1">
        <v>0</v>
      </c>
      <c r="BC67" s="200">
        <f>SUM(AY67:BB67)</f>
        <v>146</v>
      </c>
      <c r="BD67" s="356">
        <v>0</v>
      </c>
      <c r="BE67" s="1">
        <v>7</v>
      </c>
      <c r="BF67" s="1">
        <v>0</v>
      </c>
      <c r="BG67" s="235">
        <v>1676</v>
      </c>
    </row>
    <row r="68" spans="1:59">
      <c r="A68" s="1">
        <v>1998</v>
      </c>
      <c r="B68" s="1" t="s">
        <v>67</v>
      </c>
      <c r="C68" s="10">
        <v>0</v>
      </c>
      <c r="D68" s="10">
        <v>55.44</v>
      </c>
      <c r="E68" s="10">
        <v>0</v>
      </c>
      <c r="F68" s="10">
        <v>0</v>
      </c>
      <c r="G68" s="192">
        <f t="shared" si="9"/>
        <v>55.44</v>
      </c>
      <c r="H68" s="192">
        <f>+SMar_InfraMR[[#This Row],[Total Líneas de Explotación ]]</f>
        <v>55.44</v>
      </c>
      <c r="I68" s="192">
        <f>+SMar_InfraMR[[#This Row],[Total Líneas de Explotación ]]</f>
        <v>55.44</v>
      </c>
      <c r="J68" s="10">
        <v>135.47999999999999</v>
      </c>
      <c r="K68" s="10">
        <v>0</v>
      </c>
      <c r="L68" s="10">
        <v>0</v>
      </c>
      <c r="M68" s="10">
        <v>0</v>
      </c>
      <c r="N68" s="192">
        <f>+SMar_InfraMR[[#This Row],[A.03.1 -  Longitud de Vías de Explotación No Electrificadas Troncales y Ramales (vía principal) (km)]]+SMar_InfraMR[[#This Row],[A.04.1 -  Longitud de Vías de Explotación Electrificadas Troncales y Ramales (vía principal) (km)]]</f>
        <v>135.47999999999999</v>
      </c>
      <c r="O68" s="192">
        <v>135.47999999999999</v>
      </c>
      <c r="P68" s="1">
        <v>19</v>
      </c>
      <c r="Q68" s="1">
        <v>1</v>
      </c>
      <c r="R68" s="1">
        <v>0</v>
      </c>
      <c r="S68" s="194">
        <f t="shared" si="10"/>
        <v>20</v>
      </c>
      <c r="T68" s="194">
        <v>20</v>
      </c>
      <c r="U68" s="1">
        <v>0</v>
      </c>
      <c r="V68" s="1">
        <v>56</v>
      </c>
      <c r="W68" s="1">
        <v>0</v>
      </c>
      <c r="X68" s="1">
        <v>0</v>
      </c>
      <c r="Y68" s="1">
        <v>0</v>
      </c>
      <c r="Z68" s="196">
        <f t="shared" si="11"/>
        <v>56</v>
      </c>
      <c r="AA68" s="1">
        <v>17</v>
      </c>
      <c r="AB68" s="1">
        <v>5</v>
      </c>
      <c r="AC68" s="1">
        <f>+SMar_InfraMR[[#This Row],[Total Pasos Vehiculares a Nivel]]</f>
        <v>56</v>
      </c>
      <c r="AD68" s="196">
        <f t="shared" si="12"/>
        <v>78</v>
      </c>
      <c r="AE68" s="1">
        <v>1</v>
      </c>
      <c r="AF68" s="1">
        <v>1</v>
      </c>
      <c r="AG68" s="1">
        <v>16</v>
      </c>
      <c r="AH68" s="196">
        <f t="shared" si="13"/>
        <v>18</v>
      </c>
      <c r="AI68" s="10">
        <v>41.3</v>
      </c>
      <c r="AJ68" s="10">
        <v>0</v>
      </c>
      <c r="AK68" s="10">
        <v>14.14</v>
      </c>
      <c r="AL68" s="222">
        <f t="shared" si="14"/>
        <v>55.44</v>
      </c>
      <c r="AM68" s="1">
        <v>3</v>
      </c>
      <c r="AN68" s="1">
        <v>2</v>
      </c>
      <c r="AO68" s="1">
        <v>32</v>
      </c>
      <c r="AP68" s="200">
        <f t="shared" si="15"/>
        <v>37</v>
      </c>
      <c r="AQ68" s="1">
        <v>0</v>
      </c>
      <c r="AR68" s="1">
        <v>0</v>
      </c>
      <c r="AS68" s="1">
        <v>0</v>
      </c>
      <c r="AT68" s="200">
        <f t="shared" si="16"/>
        <v>0</v>
      </c>
      <c r="AU68" s="1">
        <v>0</v>
      </c>
      <c r="AV68" s="1">
        <v>0</v>
      </c>
      <c r="AW68" s="1">
        <v>0</v>
      </c>
      <c r="AX68" s="200">
        <f t="shared" si="17"/>
        <v>0</v>
      </c>
      <c r="AY68" s="1">
        <v>104</v>
      </c>
      <c r="AZ68" s="1">
        <v>42</v>
      </c>
      <c r="BA68" s="1">
        <v>0</v>
      </c>
      <c r="BB68" s="1">
        <v>0</v>
      </c>
      <c r="BC68" s="200">
        <f>SUM(AY68:BB68)</f>
        <v>146</v>
      </c>
      <c r="BD68" s="356">
        <v>0</v>
      </c>
      <c r="BE68" s="1">
        <v>7</v>
      </c>
      <c r="BF68" s="1">
        <v>0</v>
      </c>
      <c r="BG68" s="235">
        <v>1676</v>
      </c>
    </row>
    <row r="69" spans="1:59">
      <c r="A69" s="1">
        <v>1998</v>
      </c>
      <c r="B69" s="1" t="s">
        <v>68</v>
      </c>
      <c r="C69" s="10">
        <v>0</v>
      </c>
      <c r="D69" s="10">
        <v>55.44</v>
      </c>
      <c r="E69" s="10">
        <v>0</v>
      </c>
      <c r="F69" s="10">
        <v>0</v>
      </c>
      <c r="G69" s="192">
        <f t="shared" si="9"/>
        <v>55.44</v>
      </c>
      <c r="H69" s="192">
        <f>+SMar_InfraMR[[#This Row],[Total Líneas de Explotación ]]</f>
        <v>55.44</v>
      </c>
      <c r="I69" s="192">
        <f>+SMar_InfraMR[[#This Row],[Total Líneas de Explotación ]]</f>
        <v>55.44</v>
      </c>
      <c r="J69" s="10">
        <v>135.47999999999999</v>
      </c>
      <c r="K69" s="10">
        <v>0</v>
      </c>
      <c r="L69" s="10">
        <v>0</v>
      </c>
      <c r="M69" s="10">
        <v>0</v>
      </c>
      <c r="N69" s="192">
        <f>+SMar_InfraMR[[#This Row],[A.03.1 -  Longitud de Vías de Explotación No Electrificadas Troncales y Ramales (vía principal) (km)]]+SMar_InfraMR[[#This Row],[A.04.1 -  Longitud de Vías de Explotación Electrificadas Troncales y Ramales (vía principal) (km)]]</f>
        <v>135.47999999999999</v>
      </c>
      <c r="O69" s="192">
        <v>135.47999999999999</v>
      </c>
      <c r="P69" s="1">
        <v>19</v>
      </c>
      <c r="Q69" s="1">
        <v>1</v>
      </c>
      <c r="R69" s="1">
        <v>0</v>
      </c>
      <c r="S69" s="194">
        <f t="shared" si="10"/>
        <v>20</v>
      </c>
      <c r="T69" s="194">
        <v>20</v>
      </c>
      <c r="U69" s="1">
        <v>0</v>
      </c>
      <c r="V69" s="1">
        <v>56</v>
      </c>
      <c r="W69" s="1">
        <v>0</v>
      </c>
      <c r="X69" s="1">
        <v>0</v>
      </c>
      <c r="Y69" s="1">
        <v>0</v>
      </c>
      <c r="Z69" s="196">
        <f t="shared" si="11"/>
        <v>56</v>
      </c>
      <c r="AA69" s="1">
        <v>17</v>
      </c>
      <c r="AB69" s="1">
        <v>5</v>
      </c>
      <c r="AC69" s="1">
        <f>+SMar_InfraMR[[#This Row],[Total Pasos Vehiculares a Nivel]]</f>
        <v>56</v>
      </c>
      <c r="AD69" s="196">
        <f t="shared" si="12"/>
        <v>78</v>
      </c>
      <c r="AE69" s="1">
        <v>1</v>
      </c>
      <c r="AF69" s="1">
        <v>1</v>
      </c>
      <c r="AG69" s="1">
        <v>16</v>
      </c>
      <c r="AH69" s="196">
        <f t="shared" si="13"/>
        <v>18</v>
      </c>
      <c r="AI69" s="10">
        <v>41.3</v>
      </c>
      <c r="AJ69" s="10">
        <v>0</v>
      </c>
      <c r="AK69" s="10">
        <v>14.14</v>
      </c>
      <c r="AL69" s="222">
        <f t="shared" si="14"/>
        <v>55.44</v>
      </c>
      <c r="AM69" s="1">
        <v>3</v>
      </c>
      <c r="AN69" s="1">
        <v>2</v>
      </c>
      <c r="AO69" s="1">
        <v>32</v>
      </c>
      <c r="AP69" s="200">
        <f t="shared" si="15"/>
        <v>37</v>
      </c>
      <c r="AQ69" s="1">
        <v>0</v>
      </c>
      <c r="AR69" s="1">
        <v>0</v>
      </c>
      <c r="AS69" s="1">
        <v>0</v>
      </c>
      <c r="AT69" s="200">
        <f t="shared" si="16"/>
        <v>0</v>
      </c>
      <c r="AU69" s="1">
        <v>0</v>
      </c>
      <c r="AV69" s="1">
        <v>0</v>
      </c>
      <c r="AW69" s="1">
        <v>0</v>
      </c>
      <c r="AX69" s="200">
        <f t="shared" si="17"/>
        <v>0</v>
      </c>
      <c r="AY69" s="1">
        <v>104</v>
      </c>
      <c r="AZ69" s="1">
        <v>42</v>
      </c>
      <c r="BA69" s="1">
        <v>0</v>
      </c>
      <c r="BB69" s="1">
        <v>0</v>
      </c>
      <c r="BC69" s="200">
        <f>SUM(AY69:BB69)</f>
        <v>146</v>
      </c>
      <c r="BD69" s="356">
        <v>0</v>
      </c>
      <c r="BE69" s="1">
        <v>7</v>
      </c>
      <c r="BF69" s="1">
        <v>0</v>
      </c>
      <c r="BG69" s="235">
        <v>1676</v>
      </c>
    </row>
    <row r="70" spans="1:59">
      <c r="A70" s="1">
        <v>1998</v>
      </c>
      <c r="B70" s="1" t="s">
        <v>69</v>
      </c>
      <c r="C70" s="10">
        <v>0</v>
      </c>
      <c r="D70" s="10">
        <v>55.44</v>
      </c>
      <c r="E70" s="10">
        <v>0</v>
      </c>
      <c r="F70" s="10">
        <v>0</v>
      </c>
      <c r="G70" s="192">
        <f t="shared" si="9"/>
        <v>55.44</v>
      </c>
      <c r="H70" s="192">
        <f>+SMar_InfraMR[[#This Row],[Total Líneas de Explotación ]]</f>
        <v>55.44</v>
      </c>
      <c r="I70" s="192">
        <f>+SMar_InfraMR[[#This Row],[Total Líneas de Explotación ]]</f>
        <v>55.44</v>
      </c>
      <c r="J70" s="10">
        <v>135.47999999999999</v>
      </c>
      <c r="K70" s="10">
        <v>0</v>
      </c>
      <c r="L70" s="10">
        <v>0</v>
      </c>
      <c r="M70" s="10">
        <v>0</v>
      </c>
      <c r="N70" s="192">
        <f>+SMar_InfraMR[[#This Row],[A.03.1 -  Longitud de Vías de Explotación No Electrificadas Troncales y Ramales (vía principal) (km)]]+SMar_InfraMR[[#This Row],[A.04.1 -  Longitud de Vías de Explotación Electrificadas Troncales y Ramales (vía principal) (km)]]</f>
        <v>135.47999999999999</v>
      </c>
      <c r="O70" s="192">
        <v>135.47999999999999</v>
      </c>
      <c r="P70" s="1">
        <v>19</v>
      </c>
      <c r="Q70" s="1">
        <v>1</v>
      </c>
      <c r="R70" s="1">
        <v>0</v>
      </c>
      <c r="S70" s="194">
        <f t="shared" si="10"/>
        <v>20</v>
      </c>
      <c r="T70" s="194">
        <v>20</v>
      </c>
      <c r="U70" s="1">
        <v>0</v>
      </c>
      <c r="V70" s="1">
        <v>56</v>
      </c>
      <c r="W70" s="1">
        <v>0</v>
      </c>
      <c r="X70" s="1">
        <v>0</v>
      </c>
      <c r="Y70" s="1">
        <v>0</v>
      </c>
      <c r="Z70" s="196">
        <f t="shared" si="11"/>
        <v>56</v>
      </c>
      <c r="AA70" s="1">
        <v>17</v>
      </c>
      <c r="AB70" s="1">
        <v>5</v>
      </c>
      <c r="AC70" s="1">
        <f>+SMar_InfraMR[[#This Row],[Total Pasos Vehiculares a Nivel]]</f>
        <v>56</v>
      </c>
      <c r="AD70" s="196">
        <f t="shared" si="12"/>
        <v>78</v>
      </c>
      <c r="AE70" s="1">
        <v>1</v>
      </c>
      <c r="AF70" s="1">
        <v>1</v>
      </c>
      <c r="AG70" s="1">
        <v>16</v>
      </c>
      <c r="AH70" s="196">
        <f t="shared" si="13"/>
        <v>18</v>
      </c>
      <c r="AI70" s="10">
        <v>41.3</v>
      </c>
      <c r="AJ70" s="10">
        <v>0</v>
      </c>
      <c r="AK70" s="10">
        <v>14.14</v>
      </c>
      <c r="AL70" s="222">
        <f t="shared" si="14"/>
        <v>55.44</v>
      </c>
      <c r="AM70" s="1">
        <v>3</v>
      </c>
      <c r="AN70" s="1">
        <v>2</v>
      </c>
      <c r="AO70" s="1">
        <v>32</v>
      </c>
      <c r="AP70" s="200">
        <f t="shared" si="15"/>
        <v>37</v>
      </c>
      <c r="AQ70" s="1">
        <v>0</v>
      </c>
      <c r="AR70" s="1">
        <v>0</v>
      </c>
      <c r="AS70" s="1">
        <v>0</v>
      </c>
      <c r="AT70" s="200">
        <f t="shared" si="16"/>
        <v>0</v>
      </c>
      <c r="AU70" s="1">
        <v>0</v>
      </c>
      <c r="AV70" s="1">
        <v>0</v>
      </c>
      <c r="AW70" s="1">
        <v>0</v>
      </c>
      <c r="AX70" s="200">
        <f t="shared" si="17"/>
        <v>0</v>
      </c>
      <c r="AY70" s="1">
        <v>104</v>
      </c>
      <c r="AZ70" s="1">
        <v>42</v>
      </c>
      <c r="BA70" s="1">
        <v>0</v>
      </c>
      <c r="BB70" s="1">
        <v>0</v>
      </c>
      <c r="BC70" s="200">
        <f>SUM(AY70:BB70)</f>
        <v>146</v>
      </c>
      <c r="BD70" s="356">
        <v>0</v>
      </c>
      <c r="BE70" s="1">
        <v>7</v>
      </c>
      <c r="BF70" s="1">
        <v>0</v>
      </c>
      <c r="BG70" s="235">
        <v>1676</v>
      </c>
    </row>
    <row r="71" spans="1:59">
      <c r="A71" s="1">
        <v>1998</v>
      </c>
      <c r="B71" s="1" t="s">
        <v>70</v>
      </c>
      <c r="C71" s="10">
        <v>0</v>
      </c>
      <c r="D71" s="10">
        <v>55.44</v>
      </c>
      <c r="E71" s="10">
        <v>0</v>
      </c>
      <c r="F71" s="10">
        <v>0</v>
      </c>
      <c r="G71" s="192">
        <f t="shared" si="9"/>
        <v>55.44</v>
      </c>
      <c r="H71" s="192">
        <f>+SMar_InfraMR[[#This Row],[Total Líneas de Explotación ]]</f>
        <v>55.44</v>
      </c>
      <c r="I71" s="192">
        <f>+SMar_InfraMR[[#This Row],[Total Líneas de Explotación ]]</f>
        <v>55.44</v>
      </c>
      <c r="J71" s="10">
        <v>135.47999999999999</v>
      </c>
      <c r="K71" s="10">
        <v>0</v>
      </c>
      <c r="L71" s="10">
        <v>0</v>
      </c>
      <c r="M71" s="10">
        <v>0</v>
      </c>
      <c r="N71" s="192">
        <f>+SMar_InfraMR[[#This Row],[A.03.1 -  Longitud de Vías de Explotación No Electrificadas Troncales y Ramales (vía principal) (km)]]+SMar_InfraMR[[#This Row],[A.04.1 -  Longitud de Vías de Explotación Electrificadas Troncales y Ramales (vía principal) (km)]]</f>
        <v>135.47999999999999</v>
      </c>
      <c r="O71" s="192">
        <v>135.47999999999999</v>
      </c>
      <c r="P71" s="1">
        <v>19</v>
      </c>
      <c r="Q71" s="1">
        <v>1</v>
      </c>
      <c r="R71" s="1">
        <v>0</v>
      </c>
      <c r="S71" s="194">
        <f t="shared" si="10"/>
        <v>20</v>
      </c>
      <c r="T71" s="194">
        <v>20</v>
      </c>
      <c r="U71" s="1">
        <v>0</v>
      </c>
      <c r="V71" s="1">
        <v>56</v>
      </c>
      <c r="W71" s="1">
        <v>0</v>
      </c>
      <c r="X71" s="1">
        <v>0</v>
      </c>
      <c r="Y71" s="1">
        <v>0</v>
      </c>
      <c r="Z71" s="196">
        <f t="shared" si="11"/>
        <v>56</v>
      </c>
      <c r="AA71" s="1">
        <v>17</v>
      </c>
      <c r="AB71" s="1">
        <v>5</v>
      </c>
      <c r="AC71" s="1">
        <f>+SMar_InfraMR[[#This Row],[Total Pasos Vehiculares a Nivel]]</f>
        <v>56</v>
      </c>
      <c r="AD71" s="196">
        <f t="shared" si="12"/>
        <v>78</v>
      </c>
      <c r="AE71" s="1">
        <v>1</v>
      </c>
      <c r="AF71" s="1">
        <v>1</v>
      </c>
      <c r="AG71" s="1">
        <v>16</v>
      </c>
      <c r="AH71" s="196">
        <f t="shared" si="13"/>
        <v>18</v>
      </c>
      <c r="AI71" s="10">
        <v>41.3</v>
      </c>
      <c r="AJ71" s="10">
        <v>0</v>
      </c>
      <c r="AK71" s="10">
        <v>14.14</v>
      </c>
      <c r="AL71" s="222">
        <f t="shared" si="14"/>
        <v>55.44</v>
      </c>
      <c r="AM71" s="1">
        <v>3</v>
      </c>
      <c r="AN71" s="1">
        <v>2</v>
      </c>
      <c r="AO71" s="1">
        <v>32</v>
      </c>
      <c r="AP71" s="200">
        <f t="shared" si="15"/>
        <v>37</v>
      </c>
      <c r="AQ71" s="1">
        <v>0</v>
      </c>
      <c r="AR71" s="1">
        <v>0</v>
      </c>
      <c r="AS71" s="1">
        <v>0</v>
      </c>
      <c r="AT71" s="200">
        <f t="shared" si="16"/>
        <v>0</v>
      </c>
      <c r="AU71" s="1">
        <v>0</v>
      </c>
      <c r="AV71" s="1">
        <v>0</v>
      </c>
      <c r="AW71" s="1">
        <v>0</v>
      </c>
      <c r="AX71" s="200">
        <f t="shared" si="17"/>
        <v>0</v>
      </c>
      <c r="AY71" s="1">
        <v>104</v>
      </c>
      <c r="AZ71" s="1">
        <v>42</v>
      </c>
      <c r="BA71" s="1">
        <v>0</v>
      </c>
      <c r="BB71" s="1">
        <v>0</v>
      </c>
      <c r="BC71" s="200">
        <f>SUM(AY71:BB71)</f>
        <v>146</v>
      </c>
      <c r="BD71" s="356">
        <v>0</v>
      </c>
      <c r="BE71" s="1">
        <v>7</v>
      </c>
      <c r="BF71" s="1">
        <v>0</v>
      </c>
      <c r="BG71" s="235">
        <v>1676</v>
      </c>
    </row>
    <row r="72" spans="1:59">
      <c r="A72" s="1">
        <v>1998</v>
      </c>
      <c r="B72" s="1" t="s">
        <v>71</v>
      </c>
      <c r="C72" s="10">
        <v>0</v>
      </c>
      <c r="D72" s="10">
        <v>55.44</v>
      </c>
      <c r="E72" s="10">
        <v>0</v>
      </c>
      <c r="F72" s="10">
        <v>0</v>
      </c>
      <c r="G72" s="192">
        <f t="shared" si="9"/>
        <v>55.44</v>
      </c>
      <c r="H72" s="192">
        <f>+SMar_InfraMR[[#This Row],[Total Líneas de Explotación ]]</f>
        <v>55.44</v>
      </c>
      <c r="I72" s="192">
        <f>+SMar_InfraMR[[#This Row],[Total Líneas de Explotación ]]</f>
        <v>55.44</v>
      </c>
      <c r="J72" s="10">
        <v>135.47999999999999</v>
      </c>
      <c r="K72" s="10">
        <v>0</v>
      </c>
      <c r="L72" s="10">
        <v>0</v>
      </c>
      <c r="M72" s="10">
        <v>0</v>
      </c>
      <c r="N72" s="192">
        <f>+SMar_InfraMR[[#This Row],[A.03.1 -  Longitud de Vías de Explotación No Electrificadas Troncales y Ramales (vía principal) (km)]]+SMar_InfraMR[[#This Row],[A.04.1 -  Longitud de Vías de Explotación Electrificadas Troncales y Ramales (vía principal) (km)]]</f>
        <v>135.47999999999999</v>
      </c>
      <c r="O72" s="192">
        <v>135.47999999999999</v>
      </c>
      <c r="P72" s="1">
        <v>19</v>
      </c>
      <c r="Q72" s="1">
        <v>1</v>
      </c>
      <c r="R72" s="1">
        <v>0</v>
      </c>
      <c r="S72" s="194">
        <f t="shared" si="10"/>
        <v>20</v>
      </c>
      <c r="T72" s="194">
        <v>20</v>
      </c>
      <c r="U72" s="1">
        <v>0</v>
      </c>
      <c r="V72" s="1">
        <v>56</v>
      </c>
      <c r="W72" s="1">
        <v>0</v>
      </c>
      <c r="X72" s="1">
        <v>0</v>
      </c>
      <c r="Y72" s="1">
        <v>0</v>
      </c>
      <c r="Z72" s="196">
        <f t="shared" si="11"/>
        <v>56</v>
      </c>
      <c r="AA72" s="1">
        <v>17</v>
      </c>
      <c r="AB72" s="1">
        <v>5</v>
      </c>
      <c r="AC72" s="1">
        <f>+SMar_InfraMR[[#This Row],[Total Pasos Vehiculares a Nivel]]</f>
        <v>56</v>
      </c>
      <c r="AD72" s="196">
        <f t="shared" si="12"/>
        <v>78</v>
      </c>
      <c r="AE72" s="1">
        <v>1</v>
      </c>
      <c r="AF72" s="1">
        <v>1</v>
      </c>
      <c r="AG72" s="1">
        <v>16</v>
      </c>
      <c r="AH72" s="196">
        <f t="shared" si="13"/>
        <v>18</v>
      </c>
      <c r="AI72" s="10">
        <v>41.3</v>
      </c>
      <c r="AJ72" s="10">
        <v>0</v>
      </c>
      <c r="AK72" s="10">
        <v>14.14</v>
      </c>
      <c r="AL72" s="222">
        <f t="shared" si="14"/>
        <v>55.44</v>
      </c>
      <c r="AM72" s="1">
        <v>3</v>
      </c>
      <c r="AN72" s="1">
        <v>2</v>
      </c>
      <c r="AO72" s="1">
        <v>32</v>
      </c>
      <c r="AP72" s="200">
        <f t="shared" si="15"/>
        <v>37</v>
      </c>
      <c r="AQ72" s="1">
        <v>0</v>
      </c>
      <c r="AR72" s="1">
        <v>0</v>
      </c>
      <c r="AS72" s="1">
        <v>0</v>
      </c>
      <c r="AT72" s="200">
        <f t="shared" si="16"/>
        <v>0</v>
      </c>
      <c r="AU72" s="1">
        <v>0</v>
      </c>
      <c r="AV72" s="1">
        <v>0</v>
      </c>
      <c r="AW72" s="1">
        <v>0</v>
      </c>
      <c r="AX72" s="200">
        <f t="shared" si="17"/>
        <v>0</v>
      </c>
      <c r="AY72" s="1">
        <v>104</v>
      </c>
      <c r="AZ72" s="1">
        <v>42</v>
      </c>
      <c r="BA72" s="1">
        <v>0</v>
      </c>
      <c r="BB72" s="1">
        <v>0</v>
      </c>
      <c r="BC72" s="200">
        <f>SUM(AY72:BB72)</f>
        <v>146</v>
      </c>
      <c r="BD72" s="356">
        <v>0</v>
      </c>
      <c r="BE72" s="1">
        <v>7</v>
      </c>
      <c r="BF72" s="1">
        <v>0</v>
      </c>
      <c r="BG72" s="235">
        <v>1676</v>
      </c>
    </row>
    <row r="73" spans="1:59">
      <c r="A73" s="1">
        <v>1998</v>
      </c>
      <c r="B73" s="1" t="s">
        <v>72</v>
      </c>
      <c r="C73" s="10">
        <v>0</v>
      </c>
      <c r="D73" s="10">
        <v>55.44</v>
      </c>
      <c r="E73" s="10">
        <v>0</v>
      </c>
      <c r="F73" s="10">
        <v>0</v>
      </c>
      <c r="G73" s="192">
        <f t="shared" si="9"/>
        <v>55.44</v>
      </c>
      <c r="H73" s="192">
        <f>+SMar_InfraMR[[#This Row],[Total Líneas de Explotación ]]</f>
        <v>55.44</v>
      </c>
      <c r="I73" s="192">
        <f>+SMar_InfraMR[[#This Row],[Total Líneas de Explotación ]]</f>
        <v>55.44</v>
      </c>
      <c r="J73" s="10">
        <v>135.47999999999999</v>
      </c>
      <c r="K73" s="10">
        <v>0</v>
      </c>
      <c r="L73" s="10">
        <v>0</v>
      </c>
      <c r="M73" s="10">
        <v>0</v>
      </c>
      <c r="N73" s="192">
        <f>+SMar_InfraMR[[#This Row],[A.03.1 -  Longitud de Vías de Explotación No Electrificadas Troncales y Ramales (vía principal) (km)]]+SMar_InfraMR[[#This Row],[A.04.1 -  Longitud de Vías de Explotación Electrificadas Troncales y Ramales (vía principal) (km)]]</f>
        <v>135.47999999999999</v>
      </c>
      <c r="O73" s="192">
        <v>135.47999999999999</v>
      </c>
      <c r="P73" s="1">
        <v>19</v>
      </c>
      <c r="Q73" s="1">
        <v>1</v>
      </c>
      <c r="R73" s="1">
        <v>0</v>
      </c>
      <c r="S73" s="194">
        <f t="shared" si="10"/>
        <v>20</v>
      </c>
      <c r="T73" s="194">
        <v>20</v>
      </c>
      <c r="U73" s="1">
        <v>0</v>
      </c>
      <c r="V73" s="1">
        <v>56</v>
      </c>
      <c r="W73" s="1">
        <v>0</v>
      </c>
      <c r="X73" s="1">
        <v>0</v>
      </c>
      <c r="Y73" s="1">
        <v>0</v>
      </c>
      <c r="Z73" s="196">
        <f t="shared" si="11"/>
        <v>56</v>
      </c>
      <c r="AA73" s="1">
        <v>17</v>
      </c>
      <c r="AB73" s="1">
        <v>5</v>
      </c>
      <c r="AC73" s="1">
        <f>+SMar_InfraMR[[#This Row],[Total Pasos Vehiculares a Nivel]]</f>
        <v>56</v>
      </c>
      <c r="AD73" s="196">
        <f t="shared" si="12"/>
        <v>78</v>
      </c>
      <c r="AE73" s="1">
        <v>1</v>
      </c>
      <c r="AF73" s="1">
        <v>1</v>
      </c>
      <c r="AG73" s="1">
        <v>16</v>
      </c>
      <c r="AH73" s="196">
        <f t="shared" si="13"/>
        <v>18</v>
      </c>
      <c r="AI73" s="10">
        <v>41.3</v>
      </c>
      <c r="AJ73" s="10">
        <v>0</v>
      </c>
      <c r="AK73" s="10">
        <v>14.14</v>
      </c>
      <c r="AL73" s="222">
        <f t="shared" si="14"/>
        <v>55.44</v>
      </c>
      <c r="AM73" s="1">
        <v>3</v>
      </c>
      <c r="AN73" s="1">
        <v>2</v>
      </c>
      <c r="AO73" s="1">
        <v>32</v>
      </c>
      <c r="AP73" s="200">
        <f t="shared" si="15"/>
        <v>37</v>
      </c>
      <c r="AQ73" s="1">
        <v>0</v>
      </c>
      <c r="AR73" s="1">
        <v>0</v>
      </c>
      <c r="AS73" s="1">
        <v>0</v>
      </c>
      <c r="AT73" s="200">
        <f t="shared" si="16"/>
        <v>0</v>
      </c>
      <c r="AU73" s="1">
        <v>0</v>
      </c>
      <c r="AV73" s="1">
        <v>0</v>
      </c>
      <c r="AW73" s="1">
        <v>0</v>
      </c>
      <c r="AX73" s="200">
        <f t="shared" si="17"/>
        <v>0</v>
      </c>
      <c r="AY73" s="1">
        <v>104</v>
      </c>
      <c r="AZ73" s="1">
        <v>42</v>
      </c>
      <c r="BA73" s="1">
        <v>0</v>
      </c>
      <c r="BB73" s="1">
        <v>0</v>
      </c>
      <c r="BC73" s="200">
        <f>SUM(AY73:BB73)</f>
        <v>146</v>
      </c>
      <c r="BD73" s="356">
        <v>0</v>
      </c>
      <c r="BE73" s="1">
        <v>7</v>
      </c>
      <c r="BF73" s="1">
        <v>0</v>
      </c>
      <c r="BG73" s="235">
        <v>1676</v>
      </c>
    </row>
    <row r="74" spans="1:59">
      <c r="A74" s="1">
        <v>1999</v>
      </c>
      <c r="B74" s="1" t="s">
        <v>61</v>
      </c>
      <c r="C74" s="10">
        <v>0</v>
      </c>
      <c r="D74" s="10">
        <v>55.44</v>
      </c>
      <c r="E74" s="10">
        <v>0</v>
      </c>
      <c r="F74" s="10">
        <v>0</v>
      </c>
      <c r="G74" s="192">
        <f t="shared" si="9"/>
        <v>55.44</v>
      </c>
      <c r="H74" s="192">
        <f>+SMar_InfraMR[[#This Row],[Total Líneas de Explotación ]]</f>
        <v>55.44</v>
      </c>
      <c r="I74" s="192">
        <f>+SMar_InfraMR[[#This Row],[Total Líneas de Explotación ]]</f>
        <v>55.44</v>
      </c>
      <c r="J74" s="10">
        <v>135.47999999999999</v>
      </c>
      <c r="K74" s="10">
        <v>0</v>
      </c>
      <c r="L74" s="10">
        <v>0</v>
      </c>
      <c r="M74" s="10">
        <v>0</v>
      </c>
      <c r="N74" s="192">
        <f>+SMar_InfraMR[[#This Row],[A.03.1 -  Longitud de Vías de Explotación No Electrificadas Troncales y Ramales (vía principal) (km)]]+SMar_InfraMR[[#This Row],[A.04.1 -  Longitud de Vías de Explotación Electrificadas Troncales y Ramales (vía principal) (km)]]</f>
        <v>135.47999999999999</v>
      </c>
      <c r="O74" s="192">
        <v>135.47999999999999</v>
      </c>
      <c r="P74" s="1">
        <v>19</v>
      </c>
      <c r="Q74" s="1">
        <v>1</v>
      </c>
      <c r="R74" s="1">
        <v>0</v>
      </c>
      <c r="S74" s="194">
        <f t="shared" si="10"/>
        <v>20</v>
      </c>
      <c r="T74" s="194">
        <v>20</v>
      </c>
      <c r="U74" s="1">
        <v>0</v>
      </c>
      <c r="V74" s="1">
        <v>56</v>
      </c>
      <c r="W74" s="1">
        <v>0</v>
      </c>
      <c r="X74" s="1">
        <v>0</v>
      </c>
      <c r="Y74" s="1">
        <v>0</v>
      </c>
      <c r="Z74" s="196">
        <f t="shared" si="11"/>
        <v>56</v>
      </c>
      <c r="AA74" s="1">
        <v>17</v>
      </c>
      <c r="AB74" s="1">
        <v>5</v>
      </c>
      <c r="AC74" s="1">
        <f>+SMar_InfraMR[[#This Row],[Total Pasos Vehiculares a Nivel]]</f>
        <v>56</v>
      </c>
      <c r="AD74" s="196">
        <f t="shared" si="12"/>
        <v>78</v>
      </c>
      <c r="AE74" s="1">
        <v>1</v>
      </c>
      <c r="AF74" s="1">
        <v>1</v>
      </c>
      <c r="AG74" s="1">
        <v>16</v>
      </c>
      <c r="AH74" s="196">
        <f t="shared" si="13"/>
        <v>18</v>
      </c>
      <c r="AI74" s="10">
        <v>41.3</v>
      </c>
      <c r="AJ74" s="10">
        <v>0</v>
      </c>
      <c r="AK74" s="10">
        <v>14.14</v>
      </c>
      <c r="AL74" s="222">
        <f t="shared" si="14"/>
        <v>55.44</v>
      </c>
      <c r="AM74" s="1">
        <v>3</v>
      </c>
      <c r="AN74" s="1">
        <v>2</v>
      </c>
      <c r="AO74" s="1">
        <v>32</v>
      </c>
      <c r="AP74" s="200">
        <f t="shared" si="15"/>
        <v>37</v>
      </c>
      <c r="AQ74" s="1">
        <v>0</v>
      </c>
      <c r="AR74" s="1">
        <v>0</v>
      </c>
      <c r="AS74" s="1">
        <v>0</v>
      </c>
      <c r="AT74" s="200">
        <f t="shared" si="16"/>
        <v>0</v>
      </c>
      <c r="AU74" s="1">
        <v>0</v>
      </c>
      <c r="AV74" s="1">
        <v>0</v>
      </c>
      <c r="AW74" s="1">
        <v>0</v>
      </c>
      <c r="AX74" s="200">
        <f t="shared" si="17"/>
        <v>0</v>
      </c>
      <c r="AY74" s="1">
        <v>104</v>
      </c>
      <c r="AZ74" s="1">
        <v>42</v>
      </c>
      <c r="BA74" s="1">
        <v>0</v>
      </c>
      <c r="BB74" s="1">
        <v>0</v>
      </c>
      <c r="BC74" s="200">
        <f>SUM(AY74:BB74)</f>
        <v>146</v>
      </c>
      <c r="BD74" s="356">
        <v>0</v>
      </c>
      <c r="BE74" s="1">
        <v>7</v>
      </c>
      <c r="BF74" s="1">
        <v>0</v>
      </c>
      <c r="BG74" s="235">
        <v>1676</v>
      </c>
    </row>
    <row r="75" spans="1:59">
      <c r="A75" s="1">
        <v>1999</v>
      </c>
      <c r="B75" s="1" t="s">
        <v>62</v>
      </c>
      <c r="C75" s="10">
        <v>0</v>
      </c>
      <c r="D75" s="10">
        <v>55.44</v>
      </c>
      <c r="E75" s="10">
        <v>0</v>
      </c>
      <c r="F75" s="10">
        <v>0</v>
      </c>
      <c r="G75" s="192">
        <f t="shared" si="9"/>
        <v>55.44</v>
      </c>
      <c r="H75" s="192">
        <f>+SMar_InfraMR[[#This Row],[Total Líneas de Explotación ]]</f>
        <v>55.44</v>
      </c>
      <c r="I75" s="192">
        <f>+SMar_InfraMR[[#This Row],[Total Líneas de Explotación ]]</f>
        <v>55.44</v>
      </c>
      <c r="J75" s="10">
        <v>135.47999999999999</v>
      </c>
      <c r="K75" s="10">
        <v>0</v>
      </c>
      <c r="L75" s="10">
        <v>0</v>
      </c>
      <c r="M75" s="10">
        <v>0</v>
      </c>
      <c r="N75" s="192">
        <f>+SMar_InfraMR[[#This Row],[A.03.1 -  Longitud de Vías de Explotación No Electrificadas Troncales y Ramales (vía principal) (km)]]+SMar_InfraMR[[#This Row],[A.04.1 -  Longitud de Vías de Explotación Electrificadas Troncales y Ramales (vía principal) (km)]]</f>
        <v>135.47999999999999</v>
      </c>
      <c r="O75" s="192">
        <v>135.47999999999999</v>
      </c>
      <c r="P75" s="1">
        <v>19</v>
      </c>
      <c r="Q75" s="1">
        <v>1</v>
      </c>
      <c r="R75" s="1">
        <v>0</v>
      </c>
      <c r="S75" s="194">
        <f t="shared" si="10"/>
        <v>20</v>
      </c>
      <c r="T75" s="194">
        <v>20</v>
      </c>
      <c r="U75" s="1">
        <v>0</v>
      </c>
      <c r="V75" s="1">
        <v>56</v>
      </c>
      <c r="W75" s="1">
        <v>0</v>
      </c>
      <c r="X75" s="1">
        <v>0</v>
      </c>
      <c r="Y75" s="1">
        <v>0</v>
      </c>
      <c r="Z75" s="196">
        <f t="shared" si="11"/>
        <v>56</v>
      </c>
      <c r="AA75" s="1">
        <v>17</v>
      </c>
      <c r="AB75" s="1">
        <v>5</v>
      </c>
      <c r="AC75" s="1">
        <f>+SMar_InfraMR[[#This Row],[Total Pasos Vehiculares a Nivel]]</f>
        <v>56</v>
      </c>
      <c r="AD75" s="196">
        <f t="shared" si="12"/>
        <v>78</v>
      </c>
      <c r="AE75" s="1">
        <v>1</v>
      </c>
      <c r="AF75" s="1">
        <v>1</v>
      </c>
      <c r="AG75" s="1">
        <v>16</v>
      </c>
      <c r="AH75" s="196">
        <f t="shared" si="13"/>
        <v>18</v>
      </c>
      <c r="AI75" s="10">
        <v>41.3</v>
      </c>
      <c r="AJ75" s="10">
        <v>0</v>
      </c>
      <c r="AK75" s="10">
        <v>14.14</v>
      </c>
      <c r="AL75" s="222">
        <f t="shared" si="14"/>
        <v>55.44</v>
      </c>
      <c r="AM75" s="1">
        <v>3</v>
      </c>
      <c r="AN75" s="1">
        <v>2</v>
      </c>
      <c r="AO75" s="1">
        <v>32</v>
      </c>
      <c r="AP75" s="200">
        <f t="shared" si="15"/>
        <v>37</v>
      </c>
      <c r="AQ75" s="1">
        <v>0</v>
      </c>
      <c r="AR75" s="1">
        <v>0</v>
      </c>
      <c r="AS75" s="1">
        <v>0</v>
      </c>
      <c r="AT75" s="200">
        <f t="shared" si="16"/>
        <v>0</v>
      </c>
      <c r="AU75" s="1">
        <v>0</v>
      </c>
      <c r="AV75" s="1">
        <v>0</v>
      </c>
      <c r="AW75" s="1">
        <v>0</v>
      </c>
      <c r="AX75" s="200">
        <f t="shared" si="17"/>
        <v>0</v>
      </c>
      <c r="AY75" s="1">
        <v>104</v>
      </c>
      <c r="AZ75" s="1">
        <v>42</v>
      </c>
      <c r="BA75" s="1">
        <v>0</v>
      </c>
      <c r="BB75" s="1">
        <v>0</v>
      </c>
      <c r="BC75" s="200">
        <f>SUM(AY75:BB75)</f>
        <v>146</v>
      </c>
      <c r="BD75" s="356">
        <v>0</v>
      </c>
      <c r="BE75" s="1">
        <v>7</v>
      </c>
      <c r="BF75" s="1">
        <v>0</v>
      </c>
      <c r="BG75" s="235">
        <v>1676</v>
      </c>
    </row>
    <row r="76" spans="1:59">
      <c r="A76" s="1">
        <v>1999</v>
      </c>
      <c r="B76" s="1" t="s">
        <v>63</v>
      </c>
      <c r="C76" s="10">
        <v>0</v>
      </c>
      <c r="D76" s="10">
        <v>55.44</v>
      </c>
      <c r="E76" s="10">
        <v>0</v>
      </c>
      <c r="F76" s="10">
        <v>0</v>
      </c>
      <c r="G76" s="192">
        <f t="shared" si="9"/>
        <v>55.44</v>
      </c>
      <c r="H76" s="192">
        <f>+SMar_InfraMR[[#This Row],[Total Líneas de Explotación ]]</f>
        <v>55.44</v>
      </c>
      <c r="I76" s="192">
        <f>+SMar_InfraMR[[#This Row],[Total Líneas de Explotación ]]</f>
        <v>55.44</v>
      </c>
      <c r="J76" s="10">
        <v>135.47999999999999</v>
      </c>
      <c r="K76" s="10">
        <v>0</v>
      </c>
      <c r="L76" s="10">
        <v>0</v>
      </c>
      <c r="M76" s="10">
        <v>0</v>
      </c>
      <c r="N76" s="192">
        <f>+SMar_InfraMR[[#This Row],[A.03.1 -  Longitud de Vías de Explotación No Electrificadas Troncales y Ramales (vía principal) (km)]]+SMar_InfraMR[[#This Row],[A.04.1 -  Longitud de Vías de Explotación Electrificadas Troncales y Ramales (vía principal) (km)]]</f>
        <v>135.47999999999999</v>
      </c>
      <c r="O76" s="192">
        <v>135.47999999999999</v>
      </c>
      <c r="P76" s="1">
        <v>19</v>
      </c>
      <c r="Q76" s="1">
        <v>1</v>
      </c>
      <c r="R76" s="1">
        <v>0</v>
      </c>
      <c r="S76" s="194">
        <f t="shared" si="10"/>
        <v>20</v>
      </c>
      <c r="T76" s="194">
        <v>20</v>
      </c>
      <c r="U76" s="1">
        <v>0</v>
      </c>
      <c r="V76" s="1">
        <v>56</v>
      </c>
      <c r="W76" s="1">
        <v>0</v>
      </c>
      <c r="X76" s="1">
        <v>0</v>
      </c>
      <c r="Y76" s="1">
        <v>0</v>
      </c>
      <c r="Z76" s="196">
        <f t="shared" si="11"/>
        <v>56</v>
      </c>
      <c r="AA76" s="1">
        <v>17</v>
      </c>
      <c r="AB76" s="1">
        <v>5</v>
      </c>
      <c r="AC76" s="1">
        <f>+SMar_InfraMR[[#This Row],[Total Pasos Vehiculares a Nivel]]</f>
        <v>56</v>
      </c>
      <c r="AD76" s="196">
        <f t="shared" si="12"/>
        <v>78</v>
      </c>
      <c r="AE76" s="1">
        <v>1</v>
      </c>
      <c r="AF76" s="1">
        <v>1</v>
      </c>
      <c r="AG76" s="1">
        <v>16</v>
      </c>
      <c r="AH76" s="196">
        <f t="shared" si="13"/>
        <v>18</v>
      </c>
      <c r="AI76" s="10">
        <v>41.3</v>
      </c>
      <c r="AJ76" s="10">
        <v>0</v>
      </c>
      <c r="AK76" s="10">
        <v>14.14</v>
      </c>
      <c r="AL76" s="222">
        <f t="shared" si="14"/>
        <v>55.44</v>
      </c>
      <c r="AM76" s="1">
        <v>3</v>
      </c>
      <c r="AN76" s="1">
        <v>2</v>
      </c>
      <c r="AO76" s="1">
        <v>32</v>
      </c>
      <c r="AP76" s="200">
        <f t="shared" si="15"/>
        <v>37</v>
      </c>
      <c r="AQ76" s="1">
        <v>0</v>
      </c>
      <c r="AR76" s="1">
        <v>0</v>
      </c>
      <c r="AS76" s="1">
        <v>0</v>
      </c>
      <c r="AT76" s="200">
        <f t="shared" si="16"/>
        <v>0</v>
      </c>
      <c r="AU76" s="1">
        <v>0</v>
      </c>
      <c r="AV76" s="1">
        <v>0</v>
      </c>
      <c r="AW76" s="1">
        <v>0</v>
      </c>
      <c r="AX76" s="200">
        <f t="shared" si="17"/>
        <v>0</v>
      </c>
      <c r="AY76" s="1">
        <v>104</v>
      </c>
      <c r="AZ76" s="1">
        <v>42</v>
      </c>
      <c r="BA76" s="1">
        <v>0</v>
      </c>
      <c r="BB76" s="1">
        <v>0</v>
      </c>
      <c r="BC76" s="200">
        <f>SUM(AY76:BB76)</f>
        <v>146</v>
      </c>
      <c r="BD76" s="356">
        <v>0</v>
      </c>
      <c r="BE76" s="1">
        <v>7</v>
      </c>
      <c r="BF76" s="1">
        <v>0</v>
      </c>
      <c r="BG76" s="235">
        <v>1676</v>
      </c>
    </row>
    <row r="77" spans="1:59">
      <c r="A77" s="1">
        <v>1999</v>
      </c>
      <c r="B77" s="1" t="s">
        <v>64</v>
      </c>
      <c r="C77" s="10">
        <v>0</v>
      </c>
      <c r="D77" s="10">
        <v>55.44</v>
      </c>
      <c r="E77" s="10">
        <v>0</v>
      </c>
      <c r="F77" s="10">
        <v>0</v>
      </c>
      <c r="G77" s="192">
        <f t="shared" si="9"/>
        <v>55.44</v>
      </c>
      <c r="H77" s="192">
        <f>+SMar_InfraMR[[#This Row],[Total Líneas de Explotación ]]</f>
        <v>55.44</v>
      </c>
      <c r="I77" s="192">
        <f>+SMar_InfraMR[[#This Row],[Total Líneas de Explotación ]]</f>
        <v>55.44</v>
      </c>
      <c r="J77" s="10">
        <v>135.47999999999999</v>
      </c>
      <c r="K77" s="10">
        <v>0</v>
      </c>
      <c r="L77" s="10">
        <v>0</v>
      </c>
      <c r="M77" s="10">
        <v>0</v>
      </c>
      <c r="N77" s="192">
        <f>+SMar_InfraMR[[#This Row],[A.03.1 -  Longitud de Vías de Explotación No Electrificadas Troncales y Ramales (vía principal) (km)]]+SMar_InfraMR[[#This Row],[A.04.1 -  Longitud de Vías de Explotación Electrificadas Troncales y Ramales (vía principal) (km)]]</f>
        <v>135.47999999999999</v>
      </c>
      <c r="O77" s="192">
        <v>135.47999999999999</v>
      </c>
      <c r="P77" s="1">
        <v>19</v>
      </c>
      <c r="Q77" s="1">
        <v>1</v>
      </c>
      <c r="R77" s="1">
        <v>0</v>
      </c>
      <c r="S77" s="194">
        <f t="shared" si="10"/>
        <v>20</v>
      </c>
      <c r="T77" s="194">
        <v>20</v>
      </c>
      <c r="U77" s="1">
        <v>0</v>
      </c>
      <c r="V77" s="1">
        <v>56</v>
      </c>
      <c r="W77" s="1">
        <v>0</v>
      </c>
      <c r="X77" s="1">
        <v>0</v>
      </c>
      <c r="Y77" s="1">
        <v>0</v>
      </c>
      <c r="Z77" s="196">
        <f t="shared" si="11"/>
        <v>56</v>
      </c>
      <c r="AA77" s="1">
        <v>17</v>
      </c>
      <c r="AB77" s="1">
        <v>5</v>
      </c>
      <c r="AC77" s="1">
        <f>+SMar_InfraMR[[#This Row],[Total Pasos Vehiculares a Nivel]]</f>
        <v>56</v>
      </c>
      <c r="AD77" s="196">
        <f t="shared" si="12"/>
        <v>78</v>
      </c>
      <c r="AE77" s="1">
        <v>1</v>
      </c>
      <c r="AF77" s="1">
        <v>1</v>
      </c>
      <c r="AG77" s="1">
        <v>16</v>
      </c>
      <c r="AH77" s="196">
        <f t="shared" si="13"/>
        <v>18</v>
      </c>
      <c r="AI77" s="10">
        <v>41.3</v>
      </c>
      <c r="AJ77" s="10">
        <v>0</v>
      </c>
      <c r="AK77" s="10">
        <v>14.14</v>
      </c>
      <c r="AL77" s="222">
        <f t="shared" si="14"/>
        <v>55.44</v>
      </c>
      <c r="AM77" s="1">
        <v>3</v>
      </c>
      <c r="AN77" s="1">
        <v>2</v>
      </c>
      <c r="AO77" s="1">
        <v>32</v>
      </c>
      <c r="AP77" s="200">
        <f t="shared" si="15"/>
        <v>37</v>
      </c>
      <c r="AQ77" s="1">
        <v>0</v>
      </c>
      <c r="AR77" s="1">
        <v>0</v>
      </c>
      <c r="AS77" s="1">
        <v>0</v>
      </c>
      <c r="AT77" s="200">
        <f t="shared" si="16"/>
        <v>0</v>
      </c>
      <c r="AU77" s="1">
        <v>0</v>
      </c>
      <c r="AV77" s="1">
        <v>0</v>
      </c>
      <c r="AW77" s="1">
        <v>0</v>
      </c>
      <c r="AX77" s="200">
        <f t="shared" si="17"/>
        <v>0</v>
      </c>
      <c r="AY77" s="1">
        <v>104</v>
      </c>
      <c r="AZ77" s="1">
        <v>42</v>
      </c>
      <c r="BA77" s="1">
        <v>0</v>
      </c>
      <c r="BB77" s="1">
        <v>0</v>
      </c>
      <c r="BC77" s="200">
        <f>SUM(AY77:BB77)</f>
        <v>146</v>
      </c>
      <c r="BD77" s="356">
        <v>0</v>
      </c>
      <c r="BE77" s="1">
        <v>7</v>
      </c>
      <c r="BF77" s="1">
        <v>0</v>
      </c>
      <c r="BG77" s="235">
        <v>1676</v>
      </c>
    </row>
    <row r="78" spans="1:59">
      <c r="A78" s="1">
        <v>1999</v>
      </c>
      <c r="B78" s="1" t="s">
        <v>65</v>
      </c>
      <c r="C78" s="10">
        <v>0</v>
      </c>
      <c r="D78" s="10">
        <v>55.44</v>
      </c>
      <c r="E78" s="10">
        <v>0</v>
      </c>
      <c r="F78" s="10">
        <v>0</v>
      </c>
      <c r="G78" s="192">
        <f t="shared" si="9"/>
        <v>55.44</v>
      </c>
      <c r="H78" s="192">
        <f>+SMar_InfraMR[[#This Row],[Total Líneas de Explotación ]]</f>
        <v>55.44</v>
      </c>
      <c r="I78" s="192">
        <f>+SMar_InfraMR[[#This Row],[Total Líneas de Explotación ]]</f>
        <v>55.44</v>
      </c>
      <c r="J78" s="10">
        <v>135.47999999999999</v>
      </c>
      <c r="K78" s="10">
        <v>0</v>
      </c>
      <c r="L78" s="10">
        <v>0</v>
      </c>
      <c r="M78" s="10">
        <v>0</v>
      </c>
      <c r="N78" s="192">
        <f>+SMar_InfraMR[[#This Row],[A.03.1 -  Longitud de Vías de Explotación No Electrificadas Troncales y Ramales (vía principal) (km)]]+SMar_InfraMR[[#This Row],[A.04.1 -  Longitud de Vías de Explotación Electrificadas Troncales y Ramales (vía principal) (km)]]</f>
        <v>135.47999999999999</v>
      </c>
      <c r="O78" s="192">
        <v>135.47999999999999</v>
      </c>
      <c r="P78" s="1">
        <v>19</v>
      </c>
      <c r="Q78" s="1">
        <v>1</v>
      </c>
      <c r="R78" s="1">
        <v>0</v>
      </c>
      <c r="S78" s="194">
        <f t="shared" si="10"/>
        <v>20</v>
      </c>
      <c r="T78" s="194">
        <v>20</v>
      </c>
      <c r="U78" s="1">
        <v>0</v>
      </c>
      <c r="V78" s="1">
        <v>56</v>
      </c>
      <c r="W78" s="1">
        <v>0</v>
      </c>
      <c r="X78" s="1">
        <v>0</v>
      </c>
      <c r="Y78" s="1">
        <v>0</v>
      </c>
      <c r="Z78" s="196">
        <f t="shared" si="11"/>
        <v>56</v>
      </c>
      <c r="AA78" s="1">
        <v>17</v>
      </c>
      <c r="AB78" s="1">
        <v>5</v>
      </c>
      <c r="AC78" s="1">
        <f>+SMar_InfraMR[[#This Row],[Total Pasos Vehiculares a Nivel]]</f>
        <v>56</v>
      </c>
      <c r="AD78" s="196">
        <f t="shared" si="12"/>
        <v>78</v>
      </c>
      <c r="AE78" s="1">
        <v>1</v>
      </c>
      <c r="AF78" s="1">
        <v>1</v>
      </c>
      <c r="AG78" s="1">
        <v>16</v>
      </c>
      <c r="AH78" s="196">
        <f t="shared" si="13"/>
        <v>18</v>
      </c>
      <c r="AI78" s="10">
        <v>41.3</v>
      </c>
      <c r="AJ78" s="10">
        <v>0</v>
      </c>
      <c r="AK78" s="10">
        <v>14.14</v>
      </c>
      <c r="AL78" s="222">
        <f t="shared" si="14"/>
        <v>55.44</v>
      </c>
      <c r="AM78" s="1">
        <v>3</v>
      </c>
      <c r="AN78" s="1">
        <v>2</v>
      </c>
      <c r="AO78" s="1">
        <v>32</v>
      </c>
      <c r="AP78" s="200">
        <f t="shared" si="15"/>
        <v>37</v>
      </c>
      <c r="AQ78" s="1">
        <v>0</v>
      </c>
      <c r="AR78" s="1">
        <v>0</v>
      </c>
      <c r="AS78" s="1">
        <v>0</v>
      </c>
      <c r="AT78" s="200">
        <f t="shared" si="16"/>
        <v>0</v>
      </c>
      <c r="AU78" s="1">
        <v>0</v>
      </c>
      <c r="AV78" s="1">
        <v>0</v>
      </c>
      <c r="AW78" s="1">
        <v>0</v>
      </c>
      <c r="AX78" s="200">
        <f t="shared" si="17"/>
        <v>0</v>
      </c>
      <c r="AY78" s="1">
        <v>104</v>
      </c>
      <c r="AZ78" s="1">
        <v>42</v>
      </c>
      <c r="BA78" s="1">
        <v>0</v>
      </c>
      <c r="BB78" s="1">
        <v>0</v>
      </c>
      <c r="BC78" s="200">
        <f>SUM(AY78:BB78)</f>
        <v>146</v>
      </c>
      <c r="BD78" s="356">
        <v>0</v>
      </c>
      <c r="BE78" s="1">
        <v>7</v>
      </c>
      <c r="BF78" s="1">
        <v>0</v>
      </c>
      <c r="BG78" s="235">
        <v>1676</v>
      </c>
    </row>
    <row r="79" spans="1:59">
      <c r="A79" s="1">
        <v>1999</v>
      </c>
      <c r="B79" s="1" t="s">
        <v>66</v>
      </c>
      <c r="C79" s="10">
        <v>0</v>
      </c>
      <c r="D79" s="10">
        <v>55.44</v>
      </c>
      <c r="E79" s="10">
        <v>0</v>
      </c>
      <c r="F79" s="10">
        <v>0</v>
      </c>
      <c r="G79" s="192">
        <f t="shared" si="9"/>
        <v>55.44</v>
      </c>
      <c r="H79" s="192">
        <f>+SMar_InfraMR[[#This Row],[Total Líneas de Explotación ]]</f>
        <v>55.44</v>
      </c>
      <c r="I79" s="192">
        <f>+SMar_InfraMR[[#This Row],[Total Líneas de Explotación ]]</f>
        <v>55.44</v>
      </c>
      <c r="J79" s="10">
        <v>135.47999999999999</v>
      </c>
      <c r="K79" s="10">
        <v>0</v>
      </c>
      <c r="L79" s="10">
        <v>0</v>
      </c>
      <c r="M79" s="10">
        <v>0</v>
      </c>
      <c r="N79" s="192">
        <f>+SMar_InfraMR[[#This Row],[A.03.1 -  Longitud de Vías de Explotación No Electrificadas Troncales y Ramales (vía principal) (km)]]+SMar_InfraMR[[#This Row],[A.04.1 -  Longitud de Vías de Explotación Electrificadas Troncales y Ramales (vía principal) (km)]]</f>
        <v>135.47999999999999</v>
      </c>
      <c r="O79" s="192">
        <v>135.47999999999999</v>
      </c>
      <c r="P79" s="1">
        <v>19</v>
      </c>
      <c r="Q79" s="1">
        <v>1</v>
      </c>
      <c r="R79" s="1">
        <v>0</v>
      </c>
      <c r="S79" s="194">
        <f t="shared" si="10"/>
        <v>20</v>
      </c>
      <c r="T79" s="194">
        <v>20</v>
      </c>
      <c r="U79" s="1">
        <v>0</v>
      </c>
      <c r="V79" s="1">
        <v>56</v>
      </c>
      <c r="W79" s="1">
        <v>0</v>
      </c>
      <c r="X79" s="1">
        <v>0</v>
      </c>
      <c r="Y79" s="1">
        <v>0</v>
      </c>
      <c r="Z79" s="196">
        <f t="shared" si="11"/>
        <v>56</v>
      </c>
      <c r="AA79" s="1">
        <v>17</v>
      </c>
      <c r="AB79" s="1">
        <v>5</v>
      </c>
      <c r="AC79" s="1">
        <f>+SMar_InfraMR[[#This Row],[Total Pasos Vehiculares a Nivel]]</f>
        <v>56</v>
      </c>
      <c r="AD79" s="196">
        <f t="shared" si="12"/>
        <v>78</v>
      </c>
      <c r="AE79" s="1">
        <v>1</v>
      </c>
      <c r="AF79" s="1">
        <v>1</v>
      </c>
      <c r="AG79" s="1">
        <v>16</v>
      </c>
      <c r="AH79" s="196">
        <f t="shared" si="13"/>
        <v>18</v>
      </c>
      <c r="AI79" s="10">
        <v>41.3</v>
      </c>
      <c r="AJ79" s="10">
        <v>0</v>
      </c>
      <c r="AK79" s="10">
        <v>14.14</v>
      </c>
      <c r="AL79" s="222">
        <f t="shared" si="14"/>
        <v>55.44</v>
      </c>
      <c r="AM79" s="1">
        <v>3</v>
      </c>
      <c r="AN79" s="1">
        <v>2</v>
      </c>
      <c r="AO79" s="1">
        <v>32</v>
      </c>
      <c r="AP79" s="200">
        <f t="shared" si="15"/>
        <v>37</v>
      </c>
      <c r="AQ79" s="1">
        <v>0</v>
      </c>
      <c r="AR79" s="1">
        <v>0</v>
      </c>
      <c r="AS79" s="1">
        <v>0</v>
      </c>
      <c r="AT79" s="200">
        <f t="shared" si="16"/>
        <v>0</v>
      </c>
      <c r="AU79" s="1">
        <v>0</v>
      </c>
      <c r="AV79" s="1">
        <v>0</v>
      </c>
      <c r="AW79" s="1">
        <v>0</v>
      </c>
      <c r="AX79" s="200">
        <f t="shared" si="17"/>
        <v>0</v>
      </c>
      <c r="AY79" s="1">
        <v>104</v>
      </c>
      <c r="AZ79" s="1">
        <v>42</v>
      </c>
      <c r="BA79" s="1">
        <v>0</v>
      </c>
      <c r="BB79" s="1">
        <v>0</v>
      </c>
      <c r="BC79" s="200">
        <f>SUM(AY79:BB79)</f>
        <v>146</v>
      </c>
      <c r="BD79" s="356">
        <v>0</v>
      </c>
      <c r="BE79" s="1">
        <v>7</v>
      </c>
      <c r="BF79" s="1">
        <v>0</v>
      </c>
      <c r="BG79" s="235">
        <v>1676</v>
      </c>
    </row>
    <row r="80" spans="1:59">
      <c r="A80" s="1">
        <v>1999</v>
      </c>
      <c r="B80" s="1" t="s">
        <v>67</v>
      </c>
      <c r="C80" s="10">
        <v>0</v>
      </c>
      <c r="D80" s="10">
        <v>55.44</v>
      </c>
      <c r="E80" s="10">
        <v>0</v>
      </c>
      <c r="F80" s="10">
        <v>0</v>
      </c>
      <c r="G80" s="192">
        <f t="shared" si="9"/>
        <v>55.44</v>
      </c>
      <c r="H80" s="192">
        <f>+SMar_InfraMR[[#This Row],[Total Líneas de Explotación ]]</f>
        <v>55.44</v>
      </c>
      <c r="I80" s="192">
        <f>+SMar_InfraMR[[#This Row],[Total Líneas de Explotación ]]</f>
        <v>55.44</v>
      </c>
      <c r="J80" s="10">
        <v>135.47999999999999</v>
      </c>
      <c r="K80" s="10">
        <v>0</v>
      </c>
      <c r="L80" s="10">
        <v>0</v>
      </c>
      <c r="M80" s="10">
        <v>0</v>
      </c>
      <c r="N80" s="192">
        <f>+SMar_InfraMR[[#This Row],[A.03.1 -  Longitud de Vías de Explotación No Electrificadas Troncales y Ramales (vía principal) (km)]]+SMar_InfraMR[[#This Row],[A.04.1 -  Longitud de Vías de Explotación Electrificadas Troncales y Ramales (vía principal) (km)]]</f>
        <v>135.47999999999999</v>
      </c>
      <c r="O80" s="192">
        <v>135.47999999999999</v>
      </c>
      <c r="P80" s="1">
        <v>19</v>
      </c>
      <c r="Q80" s="1">
        <v>1</v>
      </c>
      <c r="R80" s="1">
        <v>0</v>
      </c>
      <c r="S80" s="194">
        <f t="shared" si="10"/>
        <v>20</v>
      </c>
      <c r="T80" s="194">
        <v>20</v>
      </c>
      <c r="U80" s="1">
        <v>0</v>
      </c>
      <c r="V80" s="1">
        <v>56</v>
      </c>
      <c r="W80" s="1">
        <v>0</v>
      </c>
      <c r="X80" s="1">
        <v>0</v>
      </c>
      <c r="Y80" s="1">
        <v>0</v>
      </c>
      <c r="Z80" s="196">
        <f t="shared" si="11"/>
        <v>56</v>
      </c>
      <c r="AA80" s="1">
        <v>17</v>
      </c>
      <c r="AB80" s="1">
        <v>5</v>
      </c>
      <c r="AC80" s="1">
        <f>+SMar_InfraMR[[#This Row],[Total Pasos Vehiculares a Nivel]]</f>
        <v>56</v>
      </c>
      <c r="AD80" s="196">
        <f t="shared" si="12"/>
        <v>78</v>
      </c>
      <c r="AE80" s="1">
        <v>1</v>
      </c>
      <c r="AF80" s="1">
        <v>1</v>
      </c>
      <c r="AG80" s="1">
        <v>16</v>
      </c>
      <c r="AH80" s="196">
        <f t="shared" si="13"/>
        <v>18</v>
      </c>
      <c r="AI80" s="10">
        <v>41.3</v>
      </c>
      <c r="AJ80" s="10">
        <v>0</v>
      </c>
      <c r="AK80" s="10">
        <v>14.14</v>
      </c>
      <c r="AL80" s="222">
        <f t="shared" si="14"/>
        <v>55.44</v>
      </c>
      <c r="AM80" s="1">
        <v>3</v>
      </c>
      <c r="AN80" s="1">
        <v>2</v>
      </c>
      <c r="AO80" s="1">
        <v>32</v>
      </c>
      <c r="AP80" s="200">
        <f t="shared" si="15"/>
        <v>37</v>
      </c>
      <c r="AQ80" s="1">
        <v>0</v>
      </c>
      <c r="AR80" s="1">
        <v>0</v>
      </c>
      <c r="AS80" s="1">
        <v>0</v>
      </c>
      <c r="AT80" s="200">
        <f t="shared" si="16"/>
        <v>0</v>
      </c>
      <c r="AU80" s="1">
        <v>0</v>
      </c>
      <c r="AV80" s="1">
        <v>0</v>
      </c>
      <c r="AW80" s="1">
        <v>0</v>
      </c>
      <c r="AX80" s="200">
        <f t="shared" si="17"/>
        <v>0</v>
      </c>
      <c r="AY80" s="1">
        <v>104</v>
      </c>
      <c r="AZ80" s="1">
        <v>42</v>
      </c>
      <c r="BA80" s="1">
        <v>0</v>
      </c>
      <c r="BB80" s="1">
        <v>0</v>
      </c>
      <c r="BC80" s="200">
        <f>SUM(AY80:BB80)</f>
        <v>146</v>
      </c>
      <c r="BD80" s="356">
        <v>0</v>
      </c>
      <c r="BE80" s="1">
        <v>7</v>
      </c>
      <c r="BF80" s="1">
        <v>0</v>
      </c>
      <c r="BG80" s="235">
        <v>1676</v>
      </c>
    </row>
    <row r="81" spans="1:59">
      <c r="A81" s="1">
        <v>1999</v>
      </c>
      <c r="B81" s="1" t="s">
        <v>68</v>
      </c>
      <c r="C81" s="10">
        <v>0</v>
      </c>
      <c r="D81" s="10">
        <v>55.44</v>
      </c>
      <c r="E81" s="10">
        <v>0</v>
      </c>
      <c r="F81" s="10">
        <v>0</v>
      </c>
      <c r="G81" s="192">
        <f t="shared" si="9"/>
        <v>55.44</v>
      </c>
      <c r="H81" s="192">
        <f>+SMar_InfraMR[[#This Row],[Total Líneas de Explotación ]]</f>
        <v>55.44</v>
      </c>
      <c r="I81" s="192">
        <f>+SMar_InfraMR[[#This Row],[Total Líneas de Explotación ]]</f>
        <v>55.44</v>
      </c>
      <c r="J81" s="10">
        <v>135.47999999999999</v>
      </c>
      <c r="K81" s="10">
        <v>0</v>
      </c>
      <c r="L81" s="10">
        <v>0</v>
      </c>
      <c r="M81" s="10">
        <v>0</v>
      </c>
      <c r="N81" s="192">
        <f>+SMar_InfraMR[[#This Row],[A.03.1 -  Longitud de Vías de Explotación No Electrificadas Troncales y Ramales (vía principal) (km)]]+SMar_InfraMR[[#This Row],[A.04.1 -  Longitud de Vías de Explotación Electrificadas Troncales y Ramales (vía principal) (km)]]</f>
        <v>135.47999999999999</v>
      </c>
      <c r="O81" s="192">
        <v>135.47999999999999</v>
      </c>
      <c r="P81" s="1">
        <v>19</v>
      </c>
      <c r="Q81" s="1">
        <v>1</v>
      </c>
      <c r="R81" s="1">
        <v>0</v>
      </c>
      <c r="S81" s="194">
        <f t="shared" si="10"/>
        <v>20</v>
      </c>
      <c r="T81" s="194">
        <v>20</v>
      </c>
      <c r="U81" s="1">
        <v>0</v>
      </c>
      <c r="V81" s="1">
        <v>56</v>
      </c>
      <c r="W81" s="1">
        <v>0</v>
      </c>
      <c r="X81" s="1">
        <v>0</v>
      </c>
      <c r="Y81" s="1">
        <v>0</v>
      </c>
      <c r="Z81" s="196">
        <f t="shared" si="11"/>
        <v>56</v>
      </c>
      <c r="AA81" s="1">
        <v>17</v>
      </c>
      <c r="AB81" s="1">
        <v>5</v>
      </c>
      <c r="AC81" s="1">
        <f>+SMar_InfraMR[[#This Row],[Total Pasos Vehiculares a Nivel]]</f>
        <v>56</v>
      </c>
      <c r="AD81" s="196">
        <f t="shared" si="12"/>
        <v>78</v>
      </c>
      <c r="AE81" s="1">
        <v>1</v>
      </c>
      <c r="AF81" s="1">
        <v>1</v>
      </c>
      <c r="AG81" s="1">
        <v>16</v>
      </c>
      <c r="AH81" s="196">
        <f t="shared" si="13"/>
        <v>18</v>
      </c>
      <c r="AI81" s="10">
        <v>41.3</v>
      </c>
      <c r="AJ81" s="10">
        <v>0</v>
      </c>
      <c r="AK81" s="10">
        <v>14.14</v>
      </c>
      <c r="AL81" s="222">
        <f t="shared" si="14"/>
        <v>55.44</v>
      </c>
      <c r="AM81" s="1">
        <v>3</v>
      </c>
      <c r="AN81" s="1">
        <v>2</v>
      </c>
      <c r="AO81" s="1">
        <v>32</v>
      </c>
      <c r="AP81" s="200">
        <f t="shared" si="15"/>
        <v>37</v>
      </c>
      <c r="AQ81" s="1">
        <v>0</v>
      </c>
      <c r="AR81" s="1">
        <v>0</v>
      </c>
      <c r="AS81" s="1">
        <v>0</v>
      </c>
      <c r="AT81" s="200">
        <f t="shared" si="16"/>
        <v>0</v>
      </c>
      <c r="AU81" s="1">
        <v>0</v>
      </c>
      <c r="AV81" s="1">
        <v>0</v>
      </c>
      <c r="AW81" s="1">
        <v>0</v>
      </c>
      <c r="AX81" s="200">
        <f t="shared" si="17"/>
        <v>0</v>
      </c>
      <c r="AY81" s="1">
        <v>104</v>
      </c>
      <c r="AZ81" s="1">
        <v>42</v>
      </c>
      <c r="BA81" s="1">
        <v>0</v>
      </c>
      <c r="BB81" s="1">
        <v>0</v>
      </c>
      <c r="BC81" s="200">
        <f>SUM(AY81:BB81)</f>
        <v>146</v>
      </c>
      <c r="BD81" s="356">
        <v>0</v>
      </c>
      <c r="BE81" s="1">
        <v>7</v>
      </c>
      <c r="BF81" s="1">
        <v>0</v>
      </c>
      <c r="BG81" s="235">
        <v>1676</v>
      </c>
    </row>
    <row r="82" spans="1:59">
      <c r="A82" s="1">
        <v>1999</v>
      </c>
      <c r="B82" s="1" t="s">
        <v>69</v>
      </c>
      <c r="C82" s="10">
        <v>0</v>
      </c>
      <c r="D82" s="10">
        <v>55.44</v>
      </c>
      <c r="E82" s="10">
        <v>0</v>
      </c>
      <c r="F82" s="10">
        <v>0</v>
      </c>
      <c r="G82" s="192">
        <f t="shared" si="9"/>
        <v>55.44</v>
      </c>
      <c r="H82" s="192">
        <f>+SMar_InfraMR[[#This Row],[Total Líneas de Explotación ]]</f>
        <v>55.44</v>
      </c>
      <c r="I82" s="192">
        <f>+SMar_InfraMR[[#This Row],[Total Líneas de Explotación ]]</f>
        <v>55.44</v>
      </c>
      <c r="J82" s="10">
        <v>135.47999999999999</v>
      </c>
      <c r="K82" s="10">
        <v>0</v>
      </c>
      <c r="L82" s="10">
        <v>0</v>
      </c>
      <c r="M82" s="10">
        <v>0</v>
      </c>
      <c r="N82" s="192">
        <f>+SMar_InfraMR[[#This Row],[A.03.1 -  Longitud de Vías de Explotación No Electrificadas Troncales y Ramales (vía principal) (km)]]+SMar_InfraMR[[#This Row],[A.04.1 -  Longitud de Vías de Explotación Electrificadas Troncales y Ramales (vía principal) (km)]]</f>
        <v>135.47999999999999</v>
      </c>
      <c r="O82" s="192">
        <v>135.47999999999999</v>
      </c>
      <c r="P82" s="1">
        <v>19</v>
      </c>
      <c r="Q82" s="1">
        <v>1</v>
      </c>
      <c r="R82" s="1">
        <v>0</v>
      </c>
      <c r="S82" s="194">
        <f t="shared" si="10"/>
        <v>20</v>
      </c>
      <c r="T82" s="194">
        <v>20</v>
      </c>
      <c r="U82" s="1">
        <v>0</v>
      </c>
      <c r="V82" s="1">
        <v>56</v>
      </c>
      <c r="W82" s="1">
        <v>0</v>
      </c>
      <c r="X82" s="1">
        <v>0</v>
      </c>
      <c r="Y82" s="1">
        <v>0</v>
      </c>
      <c r="Z82" s="196">
        <f t="shared" si="11"/>
        <v>56</v>
      </c>
      <c r="AA82" s="1">
        <v>17</v>
      </c>
      <c r="AB82" s="1">
        <v>5</v>
      </c>
      <c r="AC82" s="1">
        <f>+SMar_InfraMR[[#This Row],[Total Pasos Vehiculares a Nivel]]</f>
        <v>56</v>
      </c>
      <c r="AD82" s="196">
        <f t="shared" si="12"/>
        <v>78</v>
      </c>
      <c r="AE82" s="1">
        <v>1</v>
      </c>
      <c r="AF82" s="1">
        <v>1</v>
      </c>
      <c r="AG82" s="1">
        <v>16</v>
      </c>
      <c r="AH82" s="196">
        <f t="shared" si="13"/>
        <v>18</v>
      </c>
      <c r="AI82" s="10">
        <v>41.3</v>
      </c>
      <c r="AJ82" s="10">
        <v>0</v>
      </c>
      <c r="AK82" s="10">
        <v>14.14</v>
      </c>
      <c r="AL82" s="222">
        <f t="shared" si="14"/>
        <v>55.44</v>
      </c>
      <c r="AM82" s="1">
        <v>3</v>
      </c>
      <c r="AN82" s="1">
        <v>2</v>
      </c>
      <c r="AO82" s="1">
        <v>32</v>
      </c>
      <c r="AP82" s="200">
        <f t="shared" si="15"/>
        <v>37</v>
      </c>
      <c r="AQ82" s="1">
        <v>0</v>
      </c>
      <c r="AR82" s="1">
        <v>0</v>
      </c>
      <c r="AS82" s="1">
        <v>0</v>
      </c>
      <c r="AT82" s="200">
        <f t="shared" si="16"/>
        <v>0</v>
      </c>
      <c r="AU82" s="1">
        <v>0</v>
      </c>
      <c r="AV82" s="1">
        <v>0</v>
      </c>
      <c r="AW82" s="1">
        <v>0</v>
      </c>
      <c r="AX82" s="200">
        <f t="shared" si="17"/>
        <v>0</v>
      </c>
      <c r="AY82" s="1">
        <v>104</v>
      </c>
      <c r="AZ82" s="1">
        <v>42</v>
      </c>
      <c r="BA82" s="1">
        <v>0</v>
      </c>
      <c r="BB82" s="1">
        <v>0</v>
      </c>
      <c r="BC82" s="200">
        <f>SUM(AY82:BB82)</f>
        <v>146</v>
      </c>
      <c r="BD82" s="356">
        <v>0</v>
      </c>
      <c r="BE82" s="1">
        <v>7</v>
      </c>
      <c r="BF82" s="1">
        <v>0</v>
      </c>
      <c r="BG82" s="235">
        <v>1676</v>
      </c>
    </row>
    <row r="83" spans="1:59">
      <c r="A83" s="1">
        <v>1999</v>
      </c>
      <c r="B83" s="1" t="s">
        <v>70</v>
      </c>
      <c r="C83" s="10">
        <v>0</v>
      </c>
      <c r="D83" s="10">
        <v>55.44</v>
      </c>
      <c r="E83" s="10">
        <v>0</v>
      </c>
      <c r="F83" s="10">
        <v>0</v>
      </c>
      <c r="G83" s="192">
        <f t="shared" si="9"/>
        <v>55.44</v>
      </c>
      <c r="H83" s="192">
        <f>+SMar_InfraMR[[#This Row],[Total Líneas de Explotación ]]</f>
        <v>55.44</v>
      </c>
      <c r="I83" s="192">
        <f>+SMar_InfraMR[[#This Row],[Total Líneas de Explotación ]]</f>
        <v>55.44</v>
      </c>
      <c r="J83" s="10">
        <v>135.47999999999999</v>
      </c>
      <c r="K83" s="10">
        <v>0</v>
      </c>
      <c r="L83" s="10">
        <v>0</v>
      </c>
      <c r="M83" s="10">
        <v>0</v>
      </c>
      <c r="N83" s="192">
        <f>+SMar_InfraMR[[#This Row],[A.03.1 -  Longitud de Vías de Explotación No Electrificadas Troncales y Ramales (vía principal) (km)]]+SMar_InfraMR[[#This Row],[A.04.1 -  Longitud de Vías de Explotación Electrificadas Troncales y Ramales (vía principal) (km)]]</f>
        <v>135.47999999999999</v>
      </c>
      <c r="O83" s="192">
        <v>135.47999999999999</v>
      </c>
      <c r="P83" s="1">
        <v>19</v>
      </c>
      <c r="Q83" s="1">
        <v>1</v>
      </c>
      <c r="R83" s="1">
        <v>0</v>
      </c>
      <c r="S83" s="194">
        <f t="shared" si="10"/>
        <v>20</v>
      </c>
      <c r="T83" s="194">
        <v>20</v>
      </c>
      <c r="U83" s="1">
        <v>0</v>
      </c>
      <c r="V83" s="1">
        <v>56</v>
      </c>
      <c r="W83" s="1">
        <v>0</v>
      </c>
      <c r="X83" s="1">
        <v>0</v>
      </c>
      <c r="Y83" s="1">
        <v>0</v>
      </c>
      <c r="Z83" s="196">
        <f t="shared" si="11"/>
        <v>56</v>
      </c>
      <c r="AA83" s="1">
        <v>17</v>
      </c>
      <c r="AB83" s="1">
        <v>5</v>
      </c>
      <c r="AC83" s="1">
        <f>+SMar_InfraMR[[#This Row],[Total Pasos Vehiculares a Nivel]]</f>
        <v>56</v>
      </c>
      <c r="AD83" s="196">
        <f t="shared" si="12"/>
        <v>78</v>
      </c>
      <c r="AE83" s="1">
        <v>1</v>
      </c>
      <c r="AF83" s="1">
        <v>1</v>
      </c>
      <c r="AG83" s="1">
        <v>16</v>
      </c>
      <c r="AH83" s="196">
        <f t="shared" si="13"/>
        <v>18</v>
      </c>
      <c r="AI83" s="10">
        <v>41.3</v>
      </c>
      <c r="AJ83" s="10">
        <v>0</v>
      </c>
      <c r="AK83" s="10">
        <v>14.14</v>
      </c>
      <c r="AL83" s="222">
        <f t="shared" si="14"/>
        <v>55.44</v>
      </c>
      <c r="AM83" s="1">
        <v>3</v>
      </c>
      <c r="AN83" s="1">
        <v>2</v>
      </c>
      <c r="AO83" s="1">
        <v>32</v>
      </c>
      <c r="AP83" s="200">
        <f t="shared" si="15"/>
        <v>37</v>
      </c>
      <c r="AQ83" s="1">
        <v>0</v>
      </c>
      <c r="AR83" s="1">
        <v>0</v>
      </c>
      <c r="AS83" s="1">
        <v>0</v>
      </c>
      <c r="AT83" s="200">
        <f t="shared" si="16"/>
        <v>0</v>
      </c>
      <c r="AU83" s="1">
        <v>0</v>
      </c>
      <c r="AV83" s="1">
        <v>0</v>
      </c>
      <c r="AW83" s="1">
        <v>0</v>
      </c>
      <c r="AX83" s="200">
        <f t="shared" si="17"/>
        <v>0</v>
      </c>
      <c r="AY83" s="1">
        <v>104</v>
      </c>
      <c r="AZ83" s="1">
        <v>42</v>
      </c>
      <c r="BA83" s="1">
        <v>0</v>
      </c>
      <c r="BB83" s="1">
        <v>0</v>
      </c>
      <c r="BC83" s="200">
        <f>SUM(AY83:BB83)</f>
        <v>146</v>
      </c>
      <c r="BD83" s="356">
        <v>0</v>
      </c>
      <c r="BE83" s="1">
        <v>7</v>
      </c>
      <c r="BF83" s="1">
        <v>0</v>
      </c>
      <c r="BG83" s="235">
        <v>1676</v>
      </c>
    </row>
    <row r="84" spans="1:59">
      <c r="A84" s="1">
        <v>1999</v>
      </c>
      <c r="B84" s="1" t="s">
        <v>71</v>
      </c>
      <c r="C84" s="10">
        <v>0</v>
      </c>
      <c r="D84" s="10">
        <v>55.44</v>
      </c>
      <c r="E84" s="10">
        <v>0</v>
      </c>
      <c r="F84" s="10">
        <v>0</v>
      </c>
      <c r="G84" s="192">
        <f t="shared" si="9"/>
        <v>55.44</v>
      </c>
      <c r="H84" s="192">
        <f>+SMar_InfraMR[[#This Row],[Total Líneas de Explotación ]]</f>
        <v>55.44</v>
      </c>
      <c r="I84" s="192">
        <f>+SMar_InfraMR[[#This Row],[Total Líneas de Explotación ]]</f>
        <v>55.44</v>
      </c>
      <c r="J84" s="10">
        <v>135.47999999999999</v>
      </c>
      <c r="K84" s="10">
        <v>0</v>
      </c>
      <c r="L84" s="10">
        <v>0</v>
      </c>
      <c r="M84" s="10">
        <v>0</v>
      </c>
      <c r="N84" s="192">
        <f>+SMar_InfraMR[[#This Row],[A.03.1 -  Longitud de Vías de Explotación No Electrificadas Troncales y Ramales (vía principal) (km)]]+SMar_InfraMR[[#This Row],[A.04.1 -  Longitud de Vías de Explotación Electrificadas Troncales y Ramales (vía principal) (km)]]</f>
        <v>135.47999999999999</v>
      </c>
      <c r="O84" s="192">
        <v>135.47999999999999</v>
      </c>
      <c r="P84" s="1">
        <v>19</v>
      </c>
      <c r="Q84" s="1">
        <v>1</v>
      </c>
      <c r="R84" s="1">
        <v>0</v>
      </c>
      <c r="S84" s="194">
        <f t="shared" si="10"/>
        <v>20</v>
      </c>
      <c r="T84" s="194">
        <v>20</v>
      </c>
      <c r="U84" s="1">
        <v>0</v>
      </c>
      <c r="V84" s="1">
        <v>56</v>
      </c>
      <c r="W84" s="1">
        <v>0</v>
      </c>
      <c r="X84" s="1">
        <v>0</v>
      </c>
      <c r="Y84" s="1">
        <v>0</v>
      </c>
      <c r="Z84" s="196">
        <f t="shared" si="11"/>
        <v>56</v>
      </c>
      <c r="AA84" s="1">
        <v>17</v>
      </c>
      <c r="AB84" s="1">
        <v>5</v>
      </c>
      <c r="AC84" s="1">
        <f>+SMar_InfraMR[[#This Row],[Total Pasos Vehiculares a Nivel]]</f>
        <v>56</v>
      </c>
      <c r="AD84" s="196">
        <f t="shared" si="12"/>
        <v>78</v>
      </c>
      <c r="AE84" s="1">
        <v>1</v>
      </c>
      <c r="AF84" s="1">
        <v>1</v>
      </c>
      <c r="AG84" s="1">
        <v>16</v>
      </c>
      <c r="AH84" s="196">
        <f t="shared" si="13"/>
        <v>18</v>
      </c>
      <c r="AI84" s="10">
        <v>41.3</v>
      </c>
      <c r="AJ84" s="10">
        <v>0</v>
      </c>
      <c r="AK84" s="10">
        <v>14.14</v>
      </c>
      <c r="AL84" s="222">
        <f t="shared" si="14"/>
        <v>55.44</v>
      </c>
      <c r="AM84" s="1">
        <v>3</v>
      </c>
      <c r="AN84" s="1">
        <v>2</v>
      </c>
      <c r="AO84" s="1">
        <v>32</v>
      </c>
      <c r="AP84" s="200">
        <f t="shared" si="15"/>
        <v>37</v>
      </c>
      <c r="AQ84" s="1">
        <v>0</v>
      </c>
      <c r="AR84" s="1">
        <v>0</v>
      </c>
      <c r="AS84" s="1">
        <v>0</v>
      </c>
      <c r="AT84" s="200">
        <f t="shared" si="16"/>
        <v>0</v>
      </c>
      <c r="AU84" s="1">
        <v>0</v>
      </c>
      <c r="AV84" s="1">
        <v>0</v>
      </c>
      <c r="AW84" s="1">
        <v>0</v>
      </c>
      <c r="AX84" s="200">
        <f t="shared" si="17"/>
        <v>0</v>
      </c>
      <c r="AY84" s="1">
        <v>104</v>
      </c>
      <c r="AZ84" s="1">
        <v>42</v>
      </c>
      <c r="BA84" s="1">
        <v>0</v>
      </c>
      <c r="BB84" s="1">
        <v>0</v>
      </c>
      <c r="BC84" s="200">
        <f>SUM(AY84:BB84)</f>
        <v>146</v>
      </c>
      <c r="BD84" s="356">
        <v>0</v>
      </c>
      <c r="BE84" s="1">
        <v>7</v>
      </c>
      <c r="BF84" s="1">
        <v>0</v>
      </c>
      <c r="BG84" s="235">
        <v>1676</v>
      </c>
    </row>
    <row r="85" spans="1:59">
      <c r="A85" s="1">
        <v>1999</v>
      </c>
      <c r="B85" s="1" t="s">
        <v>72</v>
      </c>
      <c r="C85" s="10">
        <v>0</v>
      </c>
      <c r="D85" s="10">
        <v>55.44</v>
      </c>
      <c r="E85" s="10">
        <v>0</v>
      </c>
      <c r="F85" s="10">
        <v>0</v>
      </c>
      <c r="G85" s="192">
        <f t="shared" si="9"/>
        <v>55.44</v>
      </c>
      <c r="H85" s="192">
        <f>+SMar_InfraMR[[#This Row],[Total Líneas de Explotación ]]</f>
        <v>55.44</v>
      </c>
      <c r="I85" s="192">
        <f>+SMar_InfraMR[[#This Row],[Total Líneas de Explotación ]]</f>
        <v>55.44</v>
      </c>
      <c r="J85" s="10">
        <v>135.47999999999999</v>
      </c>
      <c r="K85" s="10">
        <v>0</v>
      </c>
      <c r="L85" s="10">
        <v>0</v>
      </c>
      <c r="M85" s="10">
        <v>0</v>
      </c>
      <c r="N85" s="192">
        <f>+SMar_InfraMR[[#This Row],[A.03.1 -  Longitud de Vías de Explotación No Electrificadas Troncales y Ramales (vía principal) (km)]]+SMar_InfraMR[[#This Row],[A.04.1 -  Longitud de Vías de Explotación Electrificadas Troncales y Ramales (vía principal) (km)]]</f>
        <v>135.47999999999999</v>
      </c>
      <c r="O85" s="192">
        <v>135.47999999999999</v>
      </c>
      <c r="P85" s="1">
        <v>19</v>
      </c>
      <c r="Q85" s="1">
        <v>1</v>
      </c>
      <c r="R85" s="1">
        <v>0</v>
      </c>
      <c r="S85" s="194">
        <f t="shared" si="10"/>
        <v>20</v>
      </c>
      <c r="T85" s="194">
        <v>20</v>
      </c>
      <c r="U85" s="1">
        <v>0</v>
      </c>
      <c r="V85" s="1">
        <v>56</v>
      </c>
      <c r="W85" s="1">
        <v>0</v>
      </c>
      <c r="X85" s="1">
        <v>0</v>
      </c>
      <c r="Y85" s="1">
        <v>0</v>
      </c>
      <c r="Z85" s="196">
        <f t="shared" si="11"/>
        <v>56</v>
      </c>
      <c r="AA85" s="1">
        <v>17</v>
      </c>
      <c r="AB85" s="1">
        <v>5</v>
      </c>
      <c r="AC85" s="1">
        <f>+SMar_InfraMR[[#This Row],[Total Pasos Vehiculares a Nivel]]</f>
        <v>56</v>
      </c>
      <c r="AD85" s="196">
        <f t="shared" si="12"/>
        <v>78</v>
      </c>
      <c r="AE85" s="1">
        <v>1</v>
      </c>
      <c r="AF85" s="1">
        <v>1</v>
      </c>
      <c r="AG85" s="1">
        <v>16</v>
      </c>
      <c r="AH85" s="196">
        <f t="shared" si="13"/>
        <v>18</v>
      </c>
      <c r="AI85" s="10">
        <v>41.3</v>
      </c>
      <c r="AJ85" s="10">
        <v>0</v>
      </c>
      <c r="AK85" s="10">
        <v>14.14</v>
      </c>
      <c r="AL85" s="222">
        <f t="shared" si="14"/>
        <v>55.44</v>
      </c>
      <c r="AM85" s="1">
        <v>3</v>
      </c>
      <c r="AN85" s="1">
        <v>2</v>
      </c>
      <c r="AO85" s="1">
        <v>32</v>
      </c>
      <c r="AP85" s="200">
        <f t="shared" si="15"/>
        <v>37</v>
      </c>
      <c r="AQ85" s="1">
        <v>0</v>
      </c>
      <c r="AR85" s="1">
        <v>0</v>
      </c>
      <c r="AS85" s="1">
        <v>0</v>
      </c>
      <c r="AT85" s="200">
        <f t="shared" si="16"/>
        <v>0</v>
      </c>
      <c r="AU85" s="1">
        <v>0</v>
      </c>
      <c r="AV85" s="1">
        <v>0</v>
      </c>
      <c r="AW85" s="1">
        <v>0</v>
      </c>
      <c r="AX85" s="200">
        <f t="shared" si="17"/>
        <v>0</v>
      </c>
      <c r="AY85" s="1">
        <v>104</v>
      </c>
      <c r="AZ85" s="1">
        <v>42</v>
      </c>
      <c r="BA85" s="1">
        <v>0</v>
      </c>
      <c r="BB85" s="1">
        <v>0</v>
      </c>
      <c r="BC85" s="200">
        <f>SUM(AY85:BB85)</f>
        <v>146</v>
      </c>
      <c r="BD85" s="356">
        <v>0</v>
      </c>
      <c r="BE85" s="1">
        <v>7</v>
      </c>
      <c r="BF85" s="1">
        <v>0</v>
      </c>
      <c r="BG85" s="235">
        <v>1676</v>
      </c>
    </row>
    <row r="86" spans="1:59">
      <c r="A86" s="1">
        <v>2000</v>
      </c>
      <c r="B86" s="1" t="s">
        <v>61</v>
      </c>
      <c r="C86" s="10">
        <v>0</v>
      </c>
      <c r="D86" s="10">
        <v>55.44</v>
      </c>
      <c r="E86" s="10">
        <v>0</v>
      </c>
      <c r="F86" s="10">
        <v>0</v>
      </c>
      <c r="G86" s="192">
        <f t="shared" si="9"/>
        <v>55.44</v>
      </c>
      <c r="H86" s="192">
        <f>+SMar_InfraMR[[#This Row],[Total Líneas de Explotación ]]</f>
        <v>55.44</v>
      </c>
      <c r="I86" s="192">
        <f>+SMar_InfraMR[[#This Row],[Total Líneas de Explotación ]]</f>
        <v>55.44</v>
      </c>
      <c r="J86" s="10">
        <v>135.47999999999999</v>
      </c>
      <c r="K86" s="10">
        <v>0</v>
      </c>
      <c r="L86" s="10">
        <v>0</v>
      </c>
      <c r="M86" s="10">
        <v>0</v>
      </c>
      <c r="N86" s="192">
        <f>+SMar_InfraMR[[#This Row],[A.03.1 -  Longitud de Vías de Explotación No Electrificadas Troncales y Ramales (vía principal) (km)]]+SMar_InfraMR[[#This Row],[A.04.1 -  Longitud de Vías de Explotación Electrificadas Troncales y Ramales (vía principal) (km)]]</f>
        <v>135.47999999999999</v>
      </c>
      <c r="O86" s="192">
        <v>135.47999999999999</v>
      </c>
      <c r="P86" s="1">
        <v>19</v>
      </c>
      <c r="Q86" s="1">
        <v>1</v>
      </c>
      <c r="R86" s="1">
        <v>0</v>
      </c>
      <c r="S86" s="194">
        <f t="shared" si="10"/>
        <v>20</v>
      </c>
      <c r="T86" s="194">
        <v>20</v>
      </c>
      <c r="U86" s="1">
        <v>0</v>
      </c>
      <c r="V86" s="1">
        <v>56</v>
      </c>
      <c r="W86" s="1">
        <v>0</v>
      </c>
      <c r="X86" s="1">
        <v>0</v>
      </c>
      <c r="Y86" s="1">
        <v>0</v>
      </c>
      <c r="Z86" s="196">
        <f t="shared" si="11"/>
        <v>56</v>
      </c>
      <c r="AA86" s="1">
        <v>17</v>
      </c>
      <c r="AB86" s="1">
        <v>5</v>
      </c>
      <c r="AC86" s="1">
        <f>+SMar_InfraMR[[#This Row],[Total Pasos Vehiculares a Nivel]]</f>
        <v>56</v>
      </c>
      <c r="AD86" s="196">
        <f t="shared" si="12"/>
        <v>78</v>
      </c>
      <c r="AE86" s="1">
        <v>1</v>
      </c>
      <c r="AF86" s="1">
        <v>1</v>
      </c>
      <c r="AG86" s="1">
        <v>16</v>
      </c>
      <c r="AH86" s="196">
        <f t="shared" si="13"/>
        <v>18</v>
      </c>
      <c r="AI86" s="10">
        <v>41.3</v>
      </c>
      <c r="AJ86" s="10">
        <v>0</v>
      </c>
      <c r="AK86" s="10">
        <v>14.14</v>
      </c>
      <c r="AL86" s="222">
        <f t="shared" si="14"/>
        <v>55.44</v>
      </c>
      <c r="AM86" s="1">
        <v>3</v>
      </c>
      <c r="AN86" s="1">
        <v>2</v>
      </c>
      <c r="AO86" s="1">
        <v>32</v>
      </c>
      <c r="AP86" s="200">
        <f t="shared" si="15"/>
        <v>37</v>
      </c>
      <c r="AQ86" s="1">
        <v>0</v>
      </c>
      <c r="AR86" s="1">
        <v>0</v>
      </c>
      <c r="AS86" s="1">
        <v>0</v>
      </c>
      <c r="AT86" s="200">
        <f t="shared" si="16"/>
        <v>0</v>
      </c>
      <c r="AU86" s="1">
        <v>0</v>
      </c>
      <c r="AV86" s="1">
        <v>0</v>
      </c>
      <c r="AW86" s="1">
        <v>0</v>
      </c>
      <c r="AX86" s="200">
        <f t="shared" si="17"/>
        <v>0</v>
      </c>
      <c r="AY86" s="1">
        <v>104</v>
      </c>
      <c r="AZ86" s="1">
        <v>42</v>
      </c>
      <c r="BA86" s="1">
        <v>0</v>
      </c>
      <c r="BB86" s="1">
        <v>0</v>
      </c>
      <c r="BC86" s="200">
        <f>SUM(AY86:BB86)</f>
        <v>146</v>
      </c>
      <c r="BD86" s="356">
        <v>0</v>
      </c>
      <c r="BE86" s="1">
        <v>7</v>
      </c>
      <c r="BF86" s="1">
        <v>0</v>
      </c>
      <c r="BG86" s="235">
        <v>1676</v>
      </c>
    </row>
    <row r="87" spans="1:59">
      <c r="A87" s="1">
        <v>2000</v>
      </c>
      <c r="B87" s="1" t="s">
        <v>62</v>
      </c>
      <c r="C87" s="10">
        <v>0</v>
      </c>
      <c r="D87" s="10">
        <v>55.44</v>
      </c>
      <c r="E87" s="10">
        <v>0</v>
      </c>
      <c r="F87" s="10">
        <v>0</v>
      </c>
      <c r="G87" s="192">
        <f t="shared" si="9"/>
        <v>55.44</v>
      </c>
      <c r="H87" s="192">
        <f>+SMar_InfraMR[[#This Row],[Total Líneas de Explotación ]]</f>
        <v>55.44</v>
      </c>
      <c r="I87" s="192">
        <f>+SMar_InfraMR[[#This Row],[Total Líneas de Explotación ]]</f>
        <v>55.44</v>
      </c>
      <c r="J87" s="10">
        <v>135.47999999999999</v>
      </c>
      <c r="K87" s="10">
        <v>0</v>
      </c>
      <c r="L87" s="10">
        <v>0</v>
      </c>
      <c r="M87" s="10">
        <v>0</v>
      </c>
      <c r="N87" s="192">
        <f>+SMar_InfraMR[[#This Row],[A.03.1 -  Longitud de Vías de Explotación No Electrificadas Troncales y Ramales (vía principal) (km)]]+SMar_InfraMR[[#This Row],[A.04.1 -  Longitud de Vías de Explotación Electrificadas Troncales y Ramales (vía principal) (km)]]</f>
        <v>135.47999999999999</v>
      </c>
      <c r="O87" s="192">
        <v>135.47999999999999</v>
      </c>
      <c r="P87" s="1">
        <v>19</v>
      </c>
      <c r="Q87" s="1">
        <v>1</v>
      </c>
      <c r="R87" s="1">
        <v>0</v>
      </c>
      <c r="S87" s="194">
        <f t="shared" si="10"/>
        <v>20</v>
      </c>
      <c r="T87" s="194">
        <v>20</v>
      </c>
      <c r="U87" s="1">
        <v>0</v>
      </c>
      <c r="V87" s="1">
        <v>56</v>
      </c>
      <c r="W87" s="1">
        <v>0</v>
      </c>
      <c r="X87" s="1">
        <v>0</v>
      </c>
      <c r="Y87" s="1">
        <v>0</v>
      </c>
      <c r="Z87" s="196">
        <f t="shared" si="11"/>
        <v>56</v>
      </c>
      <c r="AA87" s="1">
        <v>17</v>
      </c>
      <c r="AB87" s="1">
        <v>5</v>
      </c>
      <c r="AC87" s="1">
        <f>+SMar_InfraMR[[#This Row],[Total Pasos Vehiculares a Nivel]]</f>
        <v>56</v>
      </c>
      <c r="AD87" s="196">
        <f t="shared" si="12"/>
        <v>78</v>
      </c>
      <c r="AE87" s="1">
        <v>1</v>
      </c>
      <c r="AF87" s="1">
        <v>1</v>
      </c>
      <c r="AG87" s="1">
        <v>16</v>
      </c>
      <c r="AH87" s="196">
        <f t="shared" si="13"/>
        <v>18</v>
      </c>
      <c r="AI87" s="10">
        <v>41.3</v>
      </c>
      <c r="AJ87" s="10">
        <v>0</v>
      </c>
      <c r="AK87" s="10">
        <v>14.14</v>
      </c>
      <c r="AL87" s="222">
        <f t="shared" si="14"/>
        <v>55.44</v>
      </c>
      <c r="AM87" s="1">
        <v>3</v>
      </c>
      <c r="AN87" s="1">
        <v>2</v>
      </c>
      <c r="AO87" s="1">
        <v>32</v>
      </c>
      <c r="AP87" s="200">
        <f t="shared" si="15"/>
        <v>37</v>
      </c>
      <c r="AQ87" s="1">
        <v>0</v>
      </c>
      <c r="AR87" s="1">
        <v>0</v>
      </c>
      <c r="AS87" s="1">
        <v>0</v>
      </c>
      <c r="AT87" s="200">
        <f t="shared" si="16"/>
        <v>0</v>
      </c>
      <c r="AU87" s="1">
        <v>0</v>
      </c>
      <c r="AV87" s="1">
        <v>0</v>
      </c>
      <c r="AW87" s="1">
        <v>0</v>
      </c>
      <c r="AX87" s="200">
        <f t="shared" si="17"/>
        <v>0</v>
      </c>
      <c r="AY87" s="1">
        <v>104</v>
      </c>
      <c r="AZ87" s="1">
        <v>42</v>
      </c>
      <c r="BA87" s="1">
        <v>0</v>
      </c>
      <c r="BB87" s="1">
        <v>0</v>
      </c>
      <c r="BC87" s="200">
        <f>SUM(AY87:BB87)</f>
        <v>146</v>
      </c>
      <c r="BD87" s="356">
        <v>0</v>
      </c>
      <c r="BE87" s="1">
        <v>7</v>
      </c>
      <c r="BF87" s="1">
        <v>0</v>
      </c>
      <c r="BG87" s="235">
        <v>1676</v>
      </c>
    </row>
    <row r="88" spans="1:59">
      <c r="A88" s="1">
        <v>2000</v>
      </c>
      <c r="B88" s="1" t="s">
        <v>63</v>
      </c>
      <c r="C88" s="10">
        <v>0</v>
      </c>
      <c r="D88" s="10">
        <v>55.44</v>
      </c>
      <c r="E88" s="10">
        <v>0</v>
      </c>
      <c r="F88" s="10">
        <v>0</v>
      </c>
      <c r="G88" s="192">
        <f t="shared" si="9"/>
        <v>55.44</v>
      </c>
      <c r="H88" s="192">
        <f>+SMar_InfraMR[[#This Row],[Total Líneas de Explotación ]]</f>
        <v>55.44</v>
      </c>
      <c r="I88" s="192">
        <f>+SMar_InfraMR[[#This Row],[Total Líneas de Explotación ]]</f>
        <v>55.44</v>
      </c>
      <c r="J88" s="10">
        <v>135.47999999999999</v>
      </c>
      <c r="K88" s="10">
        <v>0</v>
      </c>
      <c r="L88" s="10">
        <v>0</v>
      </c>
      <c r="M88" s="10">
        <v>0</v>
      </c>
      <c r="N88" s="192">
        <f>+SMar_InfraMR[[#This Row],[A.03.1 -  Longitud de Vías de Explotación No Electrificadas Troncales y Ramales (vía principal) (km)]]+SMar_InfraMR[[#This Row],[A.04.1 -  Longitud de Vías de Explotación Electrificadas Troncales y Ramales (vía principal) (km)]]</f>
        <v>135.47999999999999</v>
      </c>
      <c r="O88" s="192">
        <v>135.47999999999999</v>
      </c>
      <c r="P88" s="1">
        <v>19</v>
      </c>
      <c r="Q88" s="1">
        <v>1</v>
      </c>
      <c r="R88" s="1">
        <v>0</v>
      </c>
      <c r="S88" s="194">
        <f t="shared" si="10"/>
        <v>20</v>
      </c>
      <c r="T88" s="194">
        <v>20</v>
      </c>
      <c r="U88" s="1">
        <v>0</v>
      </c>
      <c r="V88" s="1">
        <v>56</v>
      </c>
      <c r="W88" s="1">
        <v>0</v>
      </c>
      <c r="X88" s="1">
        <v>0</v>
      </c>
      <c r="Y88" s="1">
        <v>0</v>
      </c>
      <c r="Z88" s="196">
        <f t="shared" si="11"/>
        <v>56</v>
      </c>
      <c r="AA88" s="1">
        <v>17</v>
      </c>
      <c r="AB88" s="1">
        <v>5</v>
      </c>
      <c r="AC88" s="1">
        <f>+SMar_InfraMR[[#This Row],[Total Pasos Vehiculares a Nivel]]</f>
        <v>56</v>
      </c>
      <c r="AD88" s="196">
        <f t="shared" si="12"/>
        <v>78</v>
      </c>
      <c r="AE88" s="1">
        <v>1</v>
      </c>
      <c r="AF88" s="1">
        <v>1</v>
      </c>
      <c r="AG88" s="1">
        <v>16</v>
      </c>
      <c r="AH88" s="196">
        <f t="shared" si="13"/>
        <v>18</v>
      </c>
      <c r="AI88" s="10">
        <v>41.3</v>
      </c>
      <c r="AJ88" s="10">
        <v>0</v>
      </c>
      <c r="AK88" s="10">
        <v>14.14</v>
      </c>
      <c r="AL88" s="222">
        <f t="shared" si="14"/>
        <v>55.44</v>
      </c>
      <c r="AM88" s="1">
        <v>3</v>
      </c>
      <c r="AN88" s="1">
        <v>2</v>
      </c>
      <c r="AO88" s="1">
        <v>32</v>
      </c>
      <c r="AP88" s="200">
        <f t="shared" si="15"/>
        <v>37</v>
      </c>
      <c r="AQ88" s="1">
        <v>0</v>
      </c>
      <c r="AR88" s="1">
        <v>0</v>
      </c>
      <c r="AS88" s="1">
        <v>0</v>
      </c>
      <c r="AT88" s="200">
        <f t="shared" si="16"/>
        <v>0</v>
      </c>
      <c r="AU88" s="1">
        <v>0</v>
      </c>
      <c r="AV88" s="1">
        <v>0</v>
      </c>
      <c r="AW88" s="1">
        <v>0</v>
      </c>
      <c r="AX88" s="200">
        <f t="shared" si="17"/>
        <v>0</v>
      </c>
      <c r="AY88" s="1">
        <v>104</v>
      </c>
      <c r="AZ88" s="1">
        <v>42</v>
      </c>
      <c r="BA88" s="1">
        <v>0</v>
      </c>
      <c r="BB88" s="1">
        <v>0</v>
      </c>
      <c r="BC88" s="200">
        <f>SUM(AY88:BB88)</f>
        <v>146</v>
      </c>
      <c r="BD88" s="356">
        <v>0</v>
      </c>
      <c r="BE88" s="1">
        <v>7</v>
      </c>
      <c r="BF88" s="1">
        <v>0</v>
      </c>
      <c r="BG88" s="235">
        <v>1676</v>
      </c>
    </row>
    <row r="89" spans="1:59">
      <c r="A89" s="1">
        <v>2000</v>
      </c>
      <c r="B89" s="1" t="s">
        <v>64</v>
      </c>
      <c r="C89" s="10">
        <v>0</v>
      </c>
      <c r="D89" s="10">
        <v>55.44</v>
      </c>
      <c r="E89" s="10">
        <v>0</v>
      </c>
      <c r="F89" s="10">
        <v>0</v>
      </c>
      <c r="G89" s="192">
        <f t="shared" si="9"/>
        <v>55.44</v>
      </c>
      <c r="H89" s="192">
        <f>+SMar_InfraMR[[#This Row],[Total Líneas de Explotación ]]</f>
        <v>55.44</v>
      </c>
      <c r="I89" s="192">
        <f>+SMar_InfraMR[[#This Row],[Total Líneas de Explotación ]]</f>
        <v>55.44</v>
      </c>
      <c r="J89" s="10">
        <v>135.47999999999999</v>
      </c>
      <c r="K89" s="10">
        <v>0</v>
      </c>
      <c r="L89" s="10">
        <v>0</v>
      </c>
      <c r="M89" s="10">
        <v>0</v>
      </c>
      <c r="N89" s="192">
        <f>+SMar_InfraMR[[#This Row],[A.03.1 -  Longitud de Vías de Explotación No Electrificadas Troncales y Ramales (vía principal) (km)]]+SMar_InfraMR[[#This Row],[A.04.1 -  Longitud de Vías de Explotación Electrificadas Troncales y Ramales (vía principal) (km)]]</f>
        <v>135.47999999999999</v>
      </c>
      <c r="O89" s="192">
        <v>135.47999999999999</v>
      </c>
      <c r="P89" s="1">
        <v>19</v>
      </c>
      <c r="Q89" s="1">
        <v>1</v>
      </c>
      <c r="R89" s="1">
        <v>0</v>
      </c>
      <c r="S89" s="194">
        <f t="shared" si="10"/>
        <v>20</v>
      </c>
      <c r="T89" s="194">
        <v>20</v>
      </c>
      <c r="U89" s="1">
        <v>0</v>
      </c>
      <c r="V89" s="1">
        <v>56</v>
      </c>
      <c r="W89" s="1">
        <v>0</v>
      </c>
      <c r="X89" s="1">
        <v>0</v>
      </c>
      <c r="Y89" s="1">
        <v>0</v>
      </c>
      <c r="Z89" s="196">
        <f t="shared" si="11"/>
        <v>56</v>
      </c>
      <c r="AA89" s="1">
        <v>17</v>
      </c>
      <c r="AB89" s="1">
        <v>5</v>
      </c>
      <c r="AC89" s="1">
        <f>+SMar_InfraMR[[#This Row],[Total Pasos Vehiculares a Nivel]]</f>
        <v>56</v>
      </c>
      <c r="AD89" s="196">
        <f t="shared" si="12"/>
        <v>78</v>
      </c>
      <c r="AE89" s="1">
        <v>1</v>
      </c>
      <c r="AF89" s="1">
        <v>1</v>
      </c>
      <c r="AG89" s="1">
        <v>16</v>
      </c>
      <c r="AH89" s="196">
        <f t="shared" si="13"/>
        <v>18</v>
      </c>
      <c r="AI89" s="10">
        <v>41.3</v>
      </c>
      <c r="AJ89" s="10">
        <v>0</v>
      </c>
      <c r="AK89" s="10">
        <v>14.14</v>
      </c>
      <c r="AL89" s="222">
        <f t="shared" si="14"/>
        <v>55.44</v>
      </c>
      <c r="AM89" s="1">
        <v>3</v>
      </c>
      <c r="AN89" s="1">
        <v>2</v>
      </c>
      <c r="AO89" s="1">
        <v>32</v>
      </c>
      <c r="AP89" s="200">
        <f t="shared" si="15"/>
        <v>37</v>
      </c>
      <c r="AQ89" s="1">
        <v>0</v>
      </c>
      <c r="AR89" s="1">
        <v>0</v>
      </c>
      <c r="AS89" s="1">
        <v>0</v>
      </c>
      <c r="AT89" s="200">
        <f t="shared" si="16"/>
        <v>0</v>
      </c>
      <c r="AU89" s="1">
        <v>0</v>
      </c>
      <c r="AV89" s="1">
        <v>0</v>
      </c>
      <c r="AW89" s="1">
        <v>0</v>
      </c>
      <c r="AX89" s="200">
        <f t="shared" si="17"/>
        <v>0</v>
      </c>
      <c r="AY89" s="1">
        <v>104</v>
      </c>
      <c r="AZ89" s="1">
        <v>42</v>
      </c>
      <c r="BA89" s="1">
        <v>0</v>
      </c>
      <c r="BB89" s="1">
        <v>0</v>
      </c>
      <c r="BC89" s="200">
        <f>SUM(AY89:BB89)</f>
        <v>146</v>
      </c>
      <c r="BD89" s="356">
        <v>0</v>
      </c>
      <c r="BE89" s="1">
        <v>7</v>
      </c>
      <c r="BF89" s="1">
        <v>0</v>
      </c>
      <c r="BG89" s="235">
        <v>1676</v>
      </c>
    </row>
    <row r="90" spans="1:59">
      <c r="A90" s="1">
        <v>2000</v>
      </c>
      <c r="B90" s="1" t="s">
        <v>65</v>
      </c>
      <c r="C90" s="10">
        <v>0</v>
      </c>
      <c r="D90" s="10">
        <v>55.44</v>
      </c>
      <c r="E90" s="10">
        <v>0</v>
      </c>
      <c r="F90" s="10">
        <v>0</v>
      </c>
      <c r="G90" s="192">
        <f t="shared" si="9"/>
        <v>55.44</v>
      </c>
      <c r="H90" s="192">
        <f>+SMar_InfraMR[[#This Row],[Total Líneas de Explotación ]]</f>
        <v>55.44</v>
      </c>
      <c r="I90" s="192">
        <f>+SMar_InfraMR[[#This Row],[Total Líneas de Explotación ]]</f>
        <v>55.44</v>
      </c>
      <c r="J90" s="10">
        <v>135.47999999999999</v>
      </c>
      <c r="K90" s="10">
        <v>0</v>
      </c>
      <c r="L90" s="10">
        <v>0</v>
      </c>
      <c r="M90" s="10">
        <v>0</v>
      </c>
      <c r="N90" s="192">
        <f>+SMar_InfraMR[[#This Row],[A.03.1 -  Longitud de Vías de Explotación No Electrificadas Troncales y Ramales (vía principal) (km)]]+SMar_InfraMR[[#This Row],[A.04.1 -  Longitud de Vías de Explotación Electrificadas Troncales y Ramales (vía principal) (km)]]</f>
        <v>135.47999999999999</v>
      </c>
      <c r="O90" s="192">
        <v>135.47999999999999</v>
      </c>
      <c r="P90" s="1">
        <v>19</v>
      </c>
      <c r="Q90" s="1">
        <v>1</v>
      </c>
      <c r="R90" s="1">
        <v>0</v>
      </c>
      <c r="S90" s="194">
        <f t="shared" si="10"/>
        <v>20</v>
      </c>
      <c r="T90" s="194">
        <v>20</v>
      </c>
      <c r="U90" s="1">
        <v>0</v>
      </c>
      <c r="V90" s="1">
        <v>56</v>
      </c>
      <c r="W90" s="1">
        <v>0</v>
      </c>
      <c r="X90" s="1">
        <v>0</v>
      </c>
      <c r="Y90" s="1">
        <v>0</v>
      </c>
      <c r="Z90" s="196">
        <f t="shared" si="11"/>
        <v>56</v>
      </c>
      <c r="AA90" s="1">
        <v>17</v>
      </c>
      <c r="AB90" s="1">
        <v>5</v>
      </c>
      <c r="AC90" s="1">
        <f>+SMar_InfraMR[[#This Row],[Total Pasos Vehiculares a Nivel]]</f>
        <v>56</v>
      </c>
      <c r="AD90" s="196">
        <f t="shared" si="12"/>
        <v>78</v>
      </c>
      <c r="AE90" s="1">
        <v>1</v>
      </c>
      <c r="AF90" s="1">
        <v>1</v>
      </c>
      <c r="AG90" s="1">
        <v>16</v>
      </c>
      <c r="AH90" s="196">
        <f t="shared" si="13"/>
        <v>18</v>
      </c>
      <c r="AI90" s="10">
        <v>41.3</v>
      </c>
      <c r="AJ90" s="10">
        <v>0</v>
      </c>
      <c r="AK90" s="10">
        <v>14.14</v>
      </c>
      <c r="AL90" s="222">
        <f t="shared" si="14"/>
        <v>55.44</v>
      </c>
      <c r="AM90" s="1">
        <v>3</v>
      </c>
      <c r="AN90" s="1">
        <v>2</v>
      </c>
      <c r="AO90" s="1">
        <v>32</v>
      </c>
      <c r="AP90" s="200">
        <f t="shared" si="15"/>
        <v>37</v>
      </c>
      <c r="AQ90" s="1">
        <v>0</v>
      </c>
      <c r="AR90" s="1">
        <v>0</v>
      </c>
      <c r="AS90" s="1">
        <v>0</v>
      </c>
      <c r="AT90" s="200">
        <f t="shared" si="16"/>
        <v>0</v>
      </c>
      <c r="AU90" s="1">
        <v>0</v>
      </c>
      <c r="AV90" s="1">
        <v>0</v>
      </c>
      <c r="AW90" s="1">
        <v>0</v>
      </c>
      <c r="AX90" s="200">
        <f t="shared" si="17"/>
        <v>0</v>
      </c>
      <c r="AY90" s="1">
        <v>104</v>
      </c>
      <c r="AZ90" s="1">
        <v>42</v>
      </c>
      <c r="BA90" s="1">
        <v>0</v>
      </c>
      <c r="BB90" s="1">
        <v>0</v>
      </c>
      <c r="BC90" s="200">
        <f>SUM(AY90:BB90)</f>
        <v>146</v>
      </c>
      <c r="BD90" s="356">
        <v>0</v>
      </c>
      <c r="BE90" s="1">
        <v>7</v>
      </c>
      <c r="BF90" s="1">
        <v>0</v>
      </c>
      <c r="BG90" s="235">
        <v>1676</v>
      </c>
    </row>
    <row r="91" spans="1:59">
      <c r="A91" s="1">
        <v>2000</v>
      </c>
      <c r="B91" s="1" t="s">
        <v>66</v>
      </c>
      <c r="C91" s="10">
        <v>0</v>
      </c>
      <c r="D91" s="10">
        <v>55.44</v>
      </c>
      <c r="E91" s="10">
        <v>0</v>
      </c>
      <c r="F91" s="10">
        <v>0</v>
      </c>
      <c r="G91" s="192">
        <f t="shared" si="9"/>
        <v>55.44</v>
      </c>
      <c r="H91" s="192">
        <f>+SMar_InfraMR[[#This Row],[Total Líneas de Explotación ]]</f>
        <v>55.44</v>
      </c>
      <c r="I91" s="192">
        <f>+SMar_InfraMR[[#This Row],[Total Líneas de Explotación ]]</f>
        <v>55.44</v>
      </c>
      <c r="J91" s="10">
        <v>135.47999999999999</v>
      </c>
      <c r="K91" s="10">
        <v>0</v>
      </c>
      <c r="L91" s="10">
        <v>0</v>
      </c>
      <c r="M91" s="10">
        <v>0</v>
      </c>
      <c r="N91" s="192">
        <f>+SMar_InfraMR[[#This Row],[A.03.1 -  Longitud de Vías de Explotación No Electrificadas Troncales y Ramales (vía principal) (km)]]+SMar_InfraMR[[#This Row],[A.04.1 -  Longitud de Vías de Explotación Electrificadas Troncales y Ramales (vía principal) (km)]]</f>
        <v>135.47999999999999</v>
      </c>
      <c r="O91" s="192">
        <v>135.47999999999999</v>
      </c>
      <c r="P91" s="1">
        <v>19</v>
      </c>
      <c r="Q91" s="1">
        <v>1</v>
      </c>
      <c r="R91" s="1">
        <v>0</v>
      </c>
      <c r="S91" s="194">
        <f t="shared" si="10"/>
        <v>20</v>
      </c>
      <c r="T91" s="194">
        <v>20</v>
      </c>
      <c r="U91" s="1">
        <v>0</v>
      </c>
      <c r="V91" s="1">
        <v>56</v>
      </c>
      <c r="W91" s="1">
        <v>0</v>
      </c>
      <c r="X91" s="1">
        <v>0</v>
      </c>
      <c r="Y91" s="1">
        <v>0</v>
      </c>
      <c r="Z91" s="196">
        <f t="shared" si="11"/>
        <v>56</v>
      </c>
      <c r="AA91" s="1">
        <v>17</v>
      </c>
      <c r="AB91" s="1">
        <v>5</v>
      </c>
      <c r="AC91" s="1">
        <f>+SMar_InfraMR[[#This Row],[Total Pasos Vehiculares a Nivel]]</f>
        <v>56</v>
      </c>
      <c r="AD91" s="196">
        <f t="shared" si="12"/>
        <v>78</v>
      </c>
      <c r="AE91" s="1">
        <v>1</v>
      </c>
      <c r="AF91" s="1">
        <v>1</v>
      </c>
      <c r="AG91" s="1">
        <v>16</v>
      </c>
      <c r="AH91" s="196">
        <f t="shared" si="13"/>
        <v>18</v>
      </c>
      <c r="AI91" s="10">
        <v>41.3</v>
      </c>
      <c r="AJ91" s="10">
        <v>0</v>
      </c>
      <c r="AK91" s="10">
        <v>14.14</v>
      </c>
      <c r="AL91" s="222">
        <f t="shared" si="14"/>
        <v>55.44</v>
      </c>
      <c r="AM91" s="1">
        <v>3</v>
      </c>
      <c r="AN91" s="1">
        <v>2</v>
      </c>
      <c r="AO91" s="1">
        <v>32</v>
      </c>
      <c r="AP91" s="200">
        <f t="shared" si="15"/>
        <v>37</v>
      </c>
      <c r="AQ91" s="1">
        <v>0</v>
      </c>
      <c r="AR91" s="1">
        <v>0</v>
      </c>
      <c r="AS91" s="1">
        <v>0</v>
      </c>
      <c r="AT91" s="200">
        <f t="shared" si="16"/>
        <v>0</v>
      </c>
      <c r="AU91" s="1">
        <v>0</v>
      </c>
      <c r="AV91" s="1">
        <v>0</v>
      </c>
      <c r="AW91" s="1">
        <v>0</v>
      </c>
      <c r="AX91" s="200">
        <f t="shared" si="17"/>
        <v>0</v>
      </c>
      <c r="AY91" s="1">
        <v>104</v>
      </c>
      <c r="AZ91" s="1">
        <v>42</v>
      </c>
      <c r="BA91" s="1">
        <v>0</v>
      </c>
      <c r="BB91" s="1">
        <v>0</v>
      </c>
      <c r="BC91" s="200">
        <f>SUM(AY91:BB91)</f>
        <v>146</v>
      </c>
      <c r="BD91" s="356">
        <v>0</v>
      </c>
      <c r="BE91" s="1">
        <v>7</v>
      </c>
      <c r="BF91" s="1">
        <v>0</v>
      </c>
      <c r="BG91" s="235">
        <v>1676</v>
      </c>
    </row>
    <row r="92" spans="1:59">
      <c r="A92" s="1">
        <v>2000</v>
      </c>
      <c r="B92" s="1" t="s">
        <v>67</v>
      </c>
      <c r="C92" s="10">
        <v>0</v>
      </c>
      <c r="D92" s="10">
        <v>55.44</v>
      </c>
      <c r="E92" s="10">
        <v>0</v>
      </c>
      <c r="F92" s="10">
        <v>0</v>
      </c>
      <c r="G92" s="192">
        <f t="shared" si="9"/>
        <v>55.44</v>
      </c>
      <c r="H92" s="192">
        <f>+SMar_InfraMR[[#This Row],[Total Líneas de Explotación ]]</f>
        <v>55.44</v>
      </c>
      <c r="I92" s="192">
        <f>+SMar_InfraMR[[#This Row],[Total Líneas de Explotación ]]</f>
        <v>55.44</v>
      </c>
      <c r="J92" s="10">
        <v>135.47999999999999</v>
      </c>
      <c r="K92" s="10">
        <v>0</v>
      </c>
      <c r="L92" s="10">
        <v>0</v>
      </c>
      <c r="M92" s="10">
        <v>0</v>
      </c>
      <c r="N92" s="192">
        <f>+SMar_InfraMR[[#This Row],[A.03.1 -  Longitud de Vías de Explotación No Electrificadas Troncales y Ramales (vía principal) (km)]]+SMar_InfraMR[[#This Row],[A.04.1 -  Longitud de Vías de Explotación Electrificadas Troncales y Ramales (vía principal) (km)]]</f>
        <v>135.47999999999999</v>
      </c>
      <c r="O92" s="192">
        <v>135.47999999999999</v>
      </c>
      <c r="P92" s="1">
        <v>19</v>
      </c>
      <c r="Q92" s="1">
        <v>1</v>
      </c>
      <c r="R92" s="1">
        <v>0</v>
      </c>
      <c r="S92" s="194">
        <f t="shared" si="10"/>
        <v>20</v>
      </c>
      <c r="T92" s="194">
        <v>20</v>
      </c>
      <c r="U92" s="1">
        <v>0</v>
      </c>
      <c r="V92" s="1">
        <v>56</v>
      </c>
      <c r="W92" s="1">
        <v>0</v>
      </c>
      <c r="X92" s="1">
        <v>0</v>
      </c>
      <c r="Y92" s="1">
        <v>0</v>
      </c>
      <c r="Z92" s="196">
        <f t="shared" si="11"/>
        <v>56</v>
      </c>
      <c r="AA92" s="1">
        <v>17</v>
      </c>
      <c r="AB92" s="1">
        <v>5</v>
      </c>
      <c r="AC92" s="1">
        <f>+SMar_InfraMR[[#This Row],[Total Pasos Vehiculares a Nivel]]</f>
        <v>56</v>
      </c>
      <c r="AD92" s="196">
        <f t="shared" si="12"/>
        <v>78</v>
      </c>
      <c r="AE92" s="1">
        <v>1</v>
      </c>
      <c r="AF92" s="1">
        <v>1</v>
      </c>
      <c r="AG92" s="1">
        <v>16</v>
      </c>
      <c r="AH92" s="196">
        <f t="shared" si="13"/>
        <v>18</v>
      </c>
      <c r="AI92" s="10">
        <v>41.3</v>
      </c>
      <c r="AJ92" s="10">
        <v>0</v>
      </c>
      <c r="AK92" s="10">
        <v>14.14</v>
      </c>
      <c r="AL92" s="222">
        <f t="shared" si="14"/>
        <v>55.44</v>
      </c>
      <c r="AM92" s="1">
        <v>3</v>
      </c>
      <c r="AN92" s="1">
        <v>2</v>
      </c>
      <c r="AO92" s="1">
        <v>32</v>
      </c>
      <c r="AP92" s="200">
        <f t="shared" si="15"/>
        <v>37</v>
      </c>
      <c r="AQ92" s="1">
        <v>0</v>
      </c>
      <c r="AR92" s="1">
        <v>0</v>
      </c>
      <c r="AS92" s="1">
        <v>0</v>
      </c>
      <c r="AT92" s="200">
        <f t="shared" si="16"/>
        <v>0</v>
      </c>
      <c r="AU92" s="1">
        <v>0</v>
      </c>
      <c r="AV92" s="1">
        <v>0</v>
      </c>
      <c r="AW92" s="1">
        <v>0</v>
      </c>
      <c r="AX92" s="200">
        <f t="shared" si="17"/>
        <v>0</v>
      </c>
      <c r="AY92" s="1">
        <v>104</v>
      </c>
      <c r="AZ92" s="1">
        <v>42</v>
      </c>
      <c r="BA92" s="1">
        <v>0</v>
      </c>
      <c r="BB92" s="1">
        <v>0</v>
      </c>
      <c r="BC92" s="200">
        <f>SUM(AY92:BB92)</f>
        <v>146</v>
      </c>
      <c r="BD92" s="356">
        <v>0</v>
      </c>
      <c r="BE92" s="1">
        <v>7</v>
      </c>
      <c r="BF92" s="1">
        <v>0</v>
      </c>
      <c r="BG92" s="235">
        <v>1676</v>
      </c>
    </row>
    <row r="93" spans="1:59">
      <c r="A93" s="1">
        <v>2000</v>
      </c>
      <c r="B93" s="1" t="s">
        <v>68</v>
      </c>
      <c r="C93" s="10">
        <v>0</v>
      </c>
      <c r="D93" s="10">
        <v>55.44</v>
      </c>
      <c r="E93" s="10">
        <v>0</v>
      </c>
      <c r="F93" s="10">
        <v>0</v>
      </c>
      <c r="G93" s="192">
        <f t="shared" si="9"/>
        <v>55.44</v>
      </c>
      <c r="H93" s="192">
        <f>+SMar_InfraMR[[#This Row],[Total Líneas de Explotación ]]</f>
        <v>55.44</v>
      </c>
      <c r="I93" s="192">
        <f>+SMar_InfraMR[[#This Row],[Total Líneas de Explotación ]]</f>
        <v>55.44</v>
      </c>
      <c r="J93" s="10">
        <v>135.47999999999999</v>
      </c>
      <c r="K93" s="10">
        <v>0</v>
      </c>
      <c r="L93" s="10">
        <v>0</v>
      </c>
      <c r="M93" s="10">
        <v>0</v>
      </c>
      <c r="N93" s="192">
        <f>+SMar_InfraMR[[#This Row],[A.03.1 -  Longitud de Vías de Explotación No Electrificadas Troncales y Ramales (vía principal) (km)]]+SMar_InfraMR[[#This Row],[A.04.1 -  Longitud de Vías de Explotación Electrificadas Troncales y Ramales (vía principal) (km)]]</f>
        <v>135.47999999999999</v>
      </c>
      <c r="O93" s="192">
        <v>135.47999999999999</v>
      </c>
      <c r="P93" s="1">
        <v>19</v>
      </c>
      <c r="Q93" s="1">
        <v>1</v>
      </c>
      <c r="R93" s="1">
        <v>0</v>
      </c>
      <c r="S93" s="194">
        <f t="shared" si="10"/>
        <v>20</v>
      </c>
      <c r="T93" s="194">
        <v>20</v>
      </c>
      <c r="U93" s="1">
        <v>0</v>
      </c>
      <c r="V93" s="1">
        <v>56</v>
      </c>
      <c r="W93" s="1">
        <v>0</v>
      </c>
      <c r="X93" s="1">
        <v>0</v>
      </c>
      <c r="Y93" s="1">
        <v>0</v>
      </c>
      <c r="Z93" s="196">
        <f t="shared" si="11"/>
        <v>56</v>
      </c>
      <c r="AA93" s="1">
        <v>17</v>
      </c>
      <c r="AB93" s="1">
        <v>5</v>
      </c>
      <c r="AC93" s="1">
        <f>+SMar_InfraMR[[#This Row],[Total Pasos Vehiculares a Nivel]]</f>
        <v>56</v>
      </c>
      <c r="AD93" s="196">
        <f t="shared" si="12"/>
        <v>78</v>
      </c>
      <c r="AE93" s="1">
        <v>1</v>
      </c>
      <c r="AF93" s="1">
        <v>1</v>
      </c>
      <c r="AG93" s="1">
        <v>16</v>
      </c>
      <c r="AH93" s="196">
        <f t="shared" si="13"/>
        <v>18</v>
      </c>
      <c r="AI93" s="10">
        <v>41.3</v>
      </c>
      <c r="AJ93" s="10">
        <v>0</v>
      </c>
      <c r="AK93" s="10">
        <v>14.14</v>
      </c>
      <c r="AL93" s="222">
        <f t="shared" si="14"/>
        <v>55.44</v>
      </c>
      <c r="AM93" s="1">
        <v>3</v>
      </c>
      <c r="AN93" s="1">
        <v>2</v>
      </c>
      <c r="AO93" s="1">
        <v>32</v>
      </c>
      <c r="AP93" s="200">
        <f t="shared" si="15"/>
        <v>37</v>
      </c>
      <c r="AQ93" s="1">
        <v>0</v>
      </c>
      <c r="AR93" s="1">
        <v>0</v>
      </c>
      <c r="AS93" s="1">
        <v>0</v>
      </c>
      <c r="AT93" s="200">
        <f t="shared" si="16"/>
        <v>0</v>
      </c>
      <c r="AU93" s="1">
        <v>0</v>
      </c>
      <c r="AV93" s="1">
        <v>0</v>
      </c>
      <c r="AW93" s="1">
        <v>0</v>
      </c>
      <c r="AX93" s="200">
        <f t="shared" si="17"/>
        <v>0</v>
      </c>
      <c r="AY93" s="1">
        <v>104</v>
      </c>
      <c r="AZ93" s="1">
        <v>42</v>
      </c>
      <c r="BA93" s="1">
        <v>0</v>
      </c>
      <c r="BB93" s="1">
        <v>0</v>
      </c>
      <c r="BC93" s="200">
        <f>SUM(AY93:BB93)</f>
        <v>146</v>
      </c>
      <c r="BD93" s="356">
        <v>0</v>
      </c>
      <c r="BE93" s="1">
        <v>7</v>
      </c>
      <c r="BF93" s="1">
        <v>0</v>
      </c>
      <c r="BG93" s="235">
        <v>1676</v>
      </c>
    </row>
    <row r="94" spans="1:59">
      <c r="A94" s="1">
        <v>2000</v>
      </c>
      <c r="B94" s="1" t="s">
        <v>69</v>
      </c>
      <c r="C94" s="10">
        <v>0</v>
      </c>
      <c r="D94" s="10">
        <v>55.44</v>
      </c>
      <c r="E94" s="10">
        <v>0</v>
      </c>
      <c r="F94" s="10">
        <v>0</v>
      </c>
      <c r="G94" s="192">
        <f t="shared" si="9"/>
        <v>55.44</v>
      </c>
      <c r="H94" s="192">
        <f>+SMar_InfraMR[[#This Row],[Total Líneas de Explotación ]]</f>
        <v>55.44</v>
      </c>
      <c r="I94" s="192">
        <f>+SMar_InfraMR[[#This Row],[Total Líneas de Explotación ]]</f>
        <v>55.44</v>
      </c>
      <c r="J94" s="10">
        <v>135.47999999999999</v>
      </c>
      <c r="K94" s="10">
        <v>0</v>
      </c>
      <c r="L94" s="10">
        <v>0</v>
      </c>
      <c r="M94" s="10">
        <v>0</v>
      </c>
      <c r="N94" s="192">
        <f>+SMar_InfraMR[[#This Row],[A.03.1 -  Longitud de Vías de Explotación No Electrificadas Troncales y Ramales (vía principal) (km)]]+SMar_InfraMR[[#This Row],[A.04.1 -  Longitud de Vías de Explotación Electrificadas Troncales y Ramales (vía principal) (km)]]</f>
        <v>135.47999999999999</v>
      </c>
      <c r="O94" s="192">
        <v>135.47999999999999</v>
      </c>
      <c r="P94" s="1">
        <v>19</v>
      </c>
      <c r="Q94" s="1">
        <v>1</v>
      </c>
      <c r="R94" s="1">
        <v>0</v>
      </c>
      <c r="S94" s="194">
        <f t="shared" si="10"/>
        <v>20</v>
      </c>
      <c r="T94" s="194">
        <v>20</v>
      </c>
      <c r="U94" s="1">
        <v>0</v>
      </c>
      <c r="V94" s="1">
        <v>56</v>
      </c>
      <c r="W94" s="1">
        <v>0</v>
      </c>
      <c r="X94" s="1">
        <v>0</v>
      </c>
      <c r="Y94" s="1">
        <v>0</v>
      </c>
      <c r="Z94" s="196">
        <f t="shared" si="11"/>
        <v>56</v>
      </c>
      <c r="AA94" s="1">
        <v>17</v>
      </c>
      <c r="AB94" s="1">
        <v>5</v>
      </c>
      <c r="AC94" s="1">
        <f>+SMar_InfraMR[[#This Row],[Total Pasos Vehiculares a Nivel]]</f>
        <v>56</v>
      </c>
      <c r="AD94" s="196">
        <f t="shared" si="12"/>
        <v>78</v>
      </c>
      <c r="AE94" s="1">
        <v>1</v>
      </c>
      <c r="AF94" s="1">
        <v>1</v>
      </c>
      <c r="AG94" s="1">
        <v>16</v>
      </c>
      <c r="AH94" s="196">
        <f t="shared" si="13"/>
        <v>18</v>
      </c>
      <c r="AI94" s="10">
        <v>41.3</v>
      </c>
      <c r="AJ94" s="10">
        <v>0</v>
      </c>
      <c r="AK94" s="10">
        <v>14.14</v>
      </c>
      <c r="AL94" s="222">
        <f t="shared" si="14"/>
        <v>55.44</v>
      </c>
      <c r="AM94" s="1">
        <v>3</v>
      </c>
      <c r="AN94" s="1">
        <v>2</v>
      </c>
      <c r="AO94" s="1">
        <v>32</v>
      </c>
      <c r="AP94" s="200">
        <f t="shared" si="15"/>
        <v>37</v>
      </c>
      <c r="AQ94" s="1">
        <v>0</v>
      </c>
      <c r="AR94" s="1">
        <v>0</v>
      </c>
      <c r="AS94" s="1">
        <v>0</v>
      </c>
      <c r="AT94" s="200">
        <f t="shared" si="16"/>
        <v>0</v>
      </c>
      <c r="AU94" s="1">
        <v>0</v>
      </c>
      <c r="AV94" s="1">
        <v>0</v>
      </c>
      <c r="AW94" s="1">
        <v>0</v>
      </c>
      <c r="AX94" s="200">
        <f t="shared" si="17"/>
        <v>0</v>
      </c>
      <c r="AY94" s="1">
        <v>104</v>
      </c>
      <c r="AZ94" s="1">
        <v>42</v>
      </c>
      <c r="BA94" s="1">
        <v>0</v>
      </c>
      <c r="BB94" s="1">
        <v>0</v>
      </c>
      <c r="BC94" s="200">
        <f>SUM(AY94:BB94)</f>
        <v>146</v>
      </c>
      <c r="BD94" s="356">
        <v>0</v>
      </c>
      <c r="BE94" s="1">
        <v>7</v>
      </c>
      <c r="BF94" s="1">
        <v>0</v>
      </c>
      <c r="BG94" s="235">
        <v>1676</v>
      </c>
    </row>
    <row r="95" spans="1:59">
      <c r="A95" s="1">
        <v>2000</v>
      </c>
      <c r="B95" s="1" t="s">
        <v>70</v>
      </c>
      <c r="C95" s="10">
        <v>0</v>
      </c>
      <c r="D95" s="10">
        <v>55.44</v>
      </c>
      <c r="E95" s="10">
        <v>0</v>
      </c>
      <c r="F95" s="10">
        <v>0</v>
      </c>
      <c r="G95" s="192">
        <f t="shared" si="9"/>
        <v>55.44</v>
      </c>
      <c r="H95" s="192">
        <f>+SMar_InfraMR[[#This Row],[Total Líneas de Explotación ]]</f>
        <v>55.44</v>
      </c>
      <c r="I95" s="192">
        <f>+SMar_InfraMR[[#This Row],[Total Líneas de Explotación ]]</f>
        <v>55.44</v>
      </c>
      <c r="J95" s="10">
        <v>135.47999999999999</v>
      </c>
      <c r="K95" s="10">
        <v>0</v>
      </c>
      <c r="L95" s="10">
        <v>0</v>
      </c>
      <c r="M95" s="10">
        <v>0</v>
      </c>
      <c r="N95" s="192">
        <f>+SMar_InfraMR[[#This Row],[A.03.1 -  Longitud de Vías de Explotación No Electrificadas Troncales y Ramales (vía principal) (km)]]+SMar_InfraMR[[#This Row],[A.04.1 -  Longitud de Vías de Explotación Electrificadas Troncales y Ramales (vía principal) (km)]]</f>
        <v>135.47999999999999</v>
      </c>
      <c r="O95" s="192">
        <v>135.47999999999999</v>
      </c>
      <c r="P95" s="1">
        <v>19</v>
      </c>
      <c r="Q95" s="1">
        <v>1</v>
      </c>
      <c r="R95" s="1">
        <v>0</v>
      </c>
      <c r="S95" s="194">
        <f t="shared" si="10"/>
        <v>20</v>
      </c>
      <c r="T95" s="194">
        <v>20</v>
      </c>
      <c r="U95" s="1">
        <v>0</v>
      </c>
      <c r="V95" s="1">
        <v>56</v>
      </c>
      <c r="W95" s="1">
        <v>0</v>
      </c>
      <c r="X95" s="1">
        <v>0</v>
      </c>
      <c r="Y95" s="1">
        <v>0</v>
      </c>
      <c r="Z95" s="196">
        <f t="shared" si="11"/>
        <v>56</v>
      </c>
      <c r="AA95" s="1">
        <v>17</v>
      </c>
      <c r="AB95" s="1">
        <v>5</v>
      </c>
      <c r="AC95" s="1">
        <f>+SMar_InfraMR[[#This Row],[Total Pasos Vehiculares a Nivel]]</f>
        <v>56</v>
      </c>
      <c r="AD95" s="196">
        <f t="shared" si="12"/>
        <v>78</v>
      </c>
      <c r="AE95" s="1">
        <v>1</v>
      </c>
      <c r="AF95" s="1">
        <v>1</v>
      </c>
      <c r="AG95" s="1">
        <v>16</v>
      </c>
      <c r="AH95" s="196">
        <f t="shared" si="13"/>
        <v>18</v>
      </c>
      <c r="AI95" s="10">
        <v>41.3</v>
      </c>
      <c r="AJ95" s="10">
        <v>0</v>
      </c>
      <c r="AK95" s="10">
        <v>14.14</v>
      </c>
      <c r="AL95" s="222">
        <f t="shared" si="14"/>
        <v>55.44</v>
      </c>
      <c r="AM95" s="1">
        <v>3</v>
      </c>
      <c r="AN95" s="1">
        <v>2</v>
      </c>
      <c r="AO95" s="1">
        <v>32</v>
      </c>
      <c r="AP95" s="200">
        <f t="shared" si="15"/>
        <v>37</v>
      </c>
      <c r="AQ95" s="1">
        <v>0</v>
      </c>
      <c r="AR95" s="1">
        <v>0</v>
      </c>
      <c r="AS95" s="1">
        <v>0</v>
      </c>
      <c r="AT95" s="200">
        <f t="shared" si="16"/>
        <v>0</v>
      </c>
      <c r="AU95" s="1">
        <v>0</v>
      </c>
      <c r="AV95" s="1">
        <v>0</v>
      </c>
      <c r="AW95" s="1">
        <v>0</v>
      </c>
      <c r="AX95" s="200">
        <f t="shared" si="17"/>
        <v>0</v>
      </c>
      <c r="AY95" s="1">
        <v>104</v>
      </c>
      <c r="AZ95" s="1">
        <v>42</v>
      </c>
      <c r="BA95" s="1">
        <v>0</v>
      </c>
      <c r="BB95" s="1">
        <v>0</v>
      </c>
      <c r="BC95" s="200">
        <f>SUM(AY95:BB95)</f>
        <v>146</v>
      </c>
      <c r="BD95" s="356">
        <v>0</v>
      </c>
      <c r="BE95" s="1">
        <v>7</v>
      </c>
      <c r="BF95" s="1">
        <v>0</v>
      </c>
      <c r="BG95" s="235">
        <v>1676</v>
      </c>
    </row>
    <row r="96" spans="1:59">
      <c r="A96" s="1">
        <v>2000</v>
      </c>
      <c r="B96" s="1" t="s">
        <v>71</v>
      </c>
      <c r="C96" s="10">
        <v>0</v>
      </c>
      <c r="D96" s="10">
        <v>55.44</v>
      </c>
      <c r="E96" s="10">
        <v>0</v>
      </c>
      <c r="F96" s="10">
        <v>0</v>
      </c>
      <c r="G96" s="192">
        <f t="shared" si="9"/>
        <v>55.44</v>
      </c>
      <c r="H96" s="192">
        <f>+SMar_InfraMR[[#This Row],[Total Líneas de Explotación ]]</f>
        <v>55.44</v>
      </c>
      <c r="I96" s="192">
        <f>+SMar_InfraMR[[#This Row],[Total Líneas de Explotación ]]</f>
        <v>55.44</v>
      </c>
      <c r="J96" s="10">
        <v>135.47999999999999</v>
      </c>
      <c r="K96" s="10">
        <v>0</v>
      </c>
      <c r="L96" s="10">
        <v>0</v>
      </c>
      <c r="M96" s="10">
        <v>0</v>
      </c>
      <c r="N96" s="192">
        <f>+SMar_InfraMR[[#This Row],[A.03.1 -  Longitud de Vías de Explotación No Electrificadas Troncales y Ramales (vía principal) (km)]]+SMar_InfraMR[[#This Row],[A.04.1 -  Longitud de Vías de Explotación Electrificadas Troncales y Ramales (vía principal) (km)]]</f>
        <v>135.47999999999999</v>
      </c>
      <c r="O96" s="192">
        <v>135.47999999999999</v>
      </c>
      <c r="P96" s="1">
        <v>19</v>
      </c>
      <c r="Q96" s="1">
        <v>1</v>
      </c>
      <c r="R96" s="1">
        <v>0</v>
      </c>
      <c r="S96" s="194">
        <f t="shared" si="10"/>
        <v>20</v>
      </c>
      <c r="T96" s="194">
        <v>20</v>
      </c>
      <c r="U96" s="1">
        <v>0</v>
      </c>
      <c r="V96" s="1">
        <v>56</v>
      </c>
      <c r="W96" s="1">
        <v>0</v>
      </c>
      <c r="X96" s="1">
        <v>0</v>
      </c>
      <c r="Y96" s="1">
        <v>0</v>
      </c>
      <c r="Z96" s="196">
        <f t="shared" si="11"/>
        <v>56</v>
      </c>
      <c r="AA96" s="1">
        <v>17</v>
      </c>
      <c r="AB96" s="1">
        <v>5</v>
      </c>
      <c r="AC96" s="1">
        <f>+SMar_InfraMR[[#This Row],[Total Pasos Vehiculares a Nivel]]</f>
        <v>56</v>
      </c>
      <c r="AD96" s="196">
        <f t="shared" si="12"/>
        <v>78</v>
      </c>
      <c r="AE96" s="1">
        <v>1</v>
      </c>
      <c r="AF96" s="1">
        <v>1</v>
      </c>
      <c r="AG96" s="1">
        <v>16</v>
      </c>
      <c r="AH96" s="196">
        <f t="shared" si="13"/>
        <v>18</v>
      </c>
      <c r="AI96" s="10">
        <v>41.3</v>
      </c>
      <c r="AJ96" s="10">
        <v>0</v>
      </c>
      <c r="AK96" s="10">
        <v>14.14</v>
      </c>
      <c r="AL96" s="222">
        <f t="shared" si="14"/>
        <v>55.44</v>
      </c>
      <c r="AM96" s="1">
        <v>3</v>
      </c>
      <c r="AN96" s="1">
        <v>2</v>
      </c>
      <c r="AO96" s="1">
        <v>32</v>
      </c>
      <c r="AP96" s="200">
        <f t="shared" si="15"/>
        <v>37</v>
      </c>
      <c r="AQ96" s="1">
        <v>0</v>
      </c>
      <c r="AR96" s="1">
        <v>0</v>
      </c>
      <c r="AS96" s="1">
        <v>0</v>
      </c>
      <c r="AT96" s="200">
        <f t="shared" si="16"/>
        <v>0</v>
      </c>
      <c r="AU96" s="1">
        <v>0</v>
      </c>
      <c r="AV96" s="1">
        <v>0</v>
      </c>
      <c r="AW96" s="1">
        <v>0</v>
      </c>
      <c r="AX96" s="200">
        <f t="shared" si="17"/>
        <v>0</v>
      </c>
      <c r="AY96" s="1">
        <v>104</v>
      </c>
      <c r="AZ96" s="1">
        <v>42</v>
      </c>
      <c r="BA96" s="1">
        <v>0</v>
      </c>
      <c r="BB96" s="1">
        <v>0</v>
      </c>
      <c r="BC96" s="200">
        <f>SUM(AY96:BB96)</f>
        <v>146</v>
      </c>
      <c r="BD96" s="356">
        <v>0</v>
      </c>
      <c r="BE96" s="1">
        <v>7</v>
      </c>
      <c r="BF96" s="1">
        <v>0</v>
      </c>
      <c r="BG96" s="235">
        <v>1676</v>
      </c>
    </row>
    <row r="97" spans="1:59">
      <c r="A97" s="1">
        <v>2000</v>
      </c>
      <c r="B97" s="1" t="s">
        <v>72</v>
      </c>
      <c r="C97" s="10">
        <v>0</v>
      </c>
      <c r="D97" s="10">
        <v>55.44</v>
      </c>
      <c r="E97" s="10">
        <v>0</v>
      </c>
      <c r="F97" s="10">
        <v>0</v>
      </c>
      <c r="G97" s="192">
        <f t="shared" si="9"/>
        <v>55.44</v>
      </c>
      <c r="H97" s="192">
        <f>+SMar_InfraMR[[#This Row],[Total Líneas de Explotación ]]</f>
        <v>55.44</v>
      </c>
      <c r="I97" s="192">
        <f>+SMar_InfraMR[[#This Row],[Total Líneas de Explotación ]]</f>
        <v>55.44</v>
      </c>
      <c r="J97" s="10">
        <v>135.47999999999999</v>
      </c>
      <c r="K97" s="10">
        <v>0</v>
      </c>
      <c r="L97" s="10">
        <v>0</v>
      </c>
      <c r="M97" s="10">
        <v>0</v>
      </c>
      <c r="N97" s="192">
        <f>+SMar_InfraMR[[#This Row],[A.03.1 -  Longitud de Vías de Explotación No Electrificadas Troncales y Ramales (vía principal) (km)]]+SMar_InfraMR[[#This Row],[A.04.1 -  Longitud de Vías de Explotación Electrificadas Troncales y Ramales (vía principal) (km)]]</f>
        <v>135.47999999999999</v>
      </c>
      <c r="O97" s="192">
        <v>135.47999999999999</v>
      </c>
      <c r="P97" s="1">
        <v>19</v>
      </c>
      <c r="Q97" s="1">
        <v>1</v>
      </c>
      <c r="R97" s="1">
        <v>0</v>
      </c>
      <c r="S97" s="194">
        <f t="shared" si="10"/>
        <v>20</v>
      </c>
      <c r="T97" s="194">
        <v>20</v>
      </c>
      <c r="U97" s="1">
        <v>0</v>
      </c>
      <c r="V97" s="1">
        <v>56</v>
      </c>
      <c r="W97" s="1">
        <v>0</v>
      </c>
      <c r="X97" s="1">
        <v>0</v>
      </c>
      <c r="Y97" s="1">
        <v>0</v>
      </c>
      <c r="Z97" s="196">
        <f t="shared" si="11"/>
        <v>56</v>
      </c>
      <c r="AA97" s="1">
        <v>17</v>
      </c>
      <c r="AB97" s="1">
        <v>5</v>
      </c>
      <c r="AC97" s="1">
        <f>+SMar_InfraMR[[#This Row],[Total Pasos Vehiculares a Nivel]]</f>
        <v>56</v>
      </c>
      <c r="AD97" s="196">
        <f t="shared" si="12"/>
        <v>78</v>
      </c>
      <c r="AE97" s="1">
        <v>1</v>
      </c>
      <c r="AF97" s="1">
        <v>1</v>
      </c>
      <c r="AG97" s="1">
        <v>16</v>
      </c>
      <c r="AH97" s="196">
        <f t="shared" si="13"/>
        <v>18</v>
      </c>
      <c r="AI97" s="10">
        <v>41.3</v>
      </c>
      <c r="AJ97" s="10">
        <v>0</v>
      </c>
      <c r="AK97" s="10">
        <v>14.14</v>
      </c>
      <c r="AL97" s="222">
        <f t="shared" si="14"/>
        <v>55.44</v>
      </c>
      <c r="AM97" s="1">
        <v>3</v>
      </c>
      <c r="AN97" s="1">
        <v>2</v>
      </c>
      <c r="AO97" s="1">
        <v>32</v>
      </c>
      <c r="AP97" s="200">
        <f t="shared" si="15"/>
        <v>37</v>
      </c>
      <c r="AQ97" s="1">
        <v>0</v>
      </c>
      <c r="AR97" s="1">
        <v>0</v>
      </c>
      <c r="AS97" s="1">
        <v>0</v>
      </c>
      <c r="AT97" s="200">
        <f t="shared" si="16"/>
        <v>0</v>
      </c>
      <c r="AU97" s="1">
        <v>0</v>
      </c>
      <c r="AV97" s="1">
        <v>0</v>
      </c>
      <c r="AW97" s="1">
        <v>0</v>
      </c>
      <c r="AX97" s="200">
        <f t="shared" si="17"/>
        <v>0</v>
      </c>
      <c r="AY97" s="1">
        <v>104</v>
      </c>
      <c r="AZ97" s="1">
        <v>42</v>
      </c>
      <c r="BA97" s="1">
        <v>0</v>
      </c>
      <c r="BB97" s="1">
        <v>0</v>
      </c>
      <c r="BC97" s="200">
        <f>SUM(AY97:BB97)</f>
        <v>146</v>
      </c>
      <c r="BD97" s="356">
        <v>0</v>
      </c>
      <c r="BE97" s="1">
        <v>7</v>
      </c>
      <c r="BF97" s="1">
        <v>0</v>
      </c>
      <c r="BG97" s="235">
        <v>1676</v>
      </c>
    </row>
    <row r="98" spans="1:59">
      <c r="A98" s="1">
        <v>2001</v>
      </c>
      <c r="B98" s="1" t="s">
        <v>61</v>
      </c>
      <c r="C98" s="10">
        <v>0</v>
      </c>
      <c r="D98" s="10">
        <v>55.44</v>
      </c>
      <c r="E98" s="10">
        <v>0</v>
      </c>
      <c r="F98" s="10">
        <v>0</v>
      </c>
      <c r="G98" s="192">
        <f t="shared" si="9"/>
        <v>55.44</v>
      </c>
      <c r="H98" s="192">
        <f>+SMar_InfraMR[[#This Row],[Total Líneas de Explotación ]]</f>
        <v>55.44</v>
      </c>
      <c r="I98" s="192">
        <f>+SMar_InfraMR[[#This Row],[Total Líneas de Explotación ]]</f>
        <v>55.44</v>
      </c>
      <c r="J98" s="10">
        <v>135.47999999999999</v>
      </c>
      <c r="K98" s="10">
        <v>0</v>
      </c>
      <c r="L98" s="10">
        <v>0</v>
      </c>
      <c r="M98" s="10">
        <v>0</v>
      </c>
      <c r="N98" s="192">
        <f>+SMar_InfraMR[[#This Row],[A.03.1 -  Longitud de Vías de Explotación No Electrificadas Troncales y Ramales (vía principal) (km)]]+SMar_InfraMR[[#This Row],[A.04.1 -  Longitud de Vías de Explotación Electrificadas Troncales y Ramales (vía principal) (km)]]</f>
        <v>135.47999999999999</v>
      </c>
      <c r="O98" s="192">
        <v>135.47999999999999</v>
      </c>
      <c r="P98" s="1">
        <v>19</v>
      </c>
      <c r="Q98" s="1">
        <v>1</v>
      </c>
      <c r="R98" s="1">
        <v>0</v>
      </c>
      <c r="S98" s="194">
        <f t="shared" si="10"/>
        <v>20</v>
      </c>
      <c r="T98" s="194">
        <v>20</v>
      </c>
      <c r="U98" s="1">
        <v>0</v>
      </c>
      <c r="V98" s="1">
        <v>56</v>
      </c>
      <c r="W98" s="1">
        <v>0</v>
      </c>
      <c r="X98" s="1">
        <v>0</v>
      </c>
      <c r="Y98" s="1">
        <v>0</v>
      </c>
      <c r="Z98" s="196">
        <f t="shared" si="11"/>
        <v>56</v>
      </c>
      <c r="AA98" s="1">
        <v>17</v>
      </c>
      <c r="AB98" s="1">
        <v>5</v>
      </c>
      <c r="AC98" s="1">
        <f>+SMar_InfraMR[[#This Row],[Total Pasos Vehiculares a Nivel]]</f>
        <v>56</v>
      </c>
      <c r="AD98" s="196">
        <f t="shared" si="12"/>
        <v>78</v>
      </c>
      <c r="AE98" s="1">
        <v>1</v>
      </c>
      <c r="AF98" s="1">
        <v>1</v>
      </c>
      <c r="AG98" s="1">
        <v>16</v>
      </c>
      <c r="AH98" s="196">
        <f t="shared" si="13"/>
        <v>18</v>
      </c>
      <c r="AI98" s="10">
        <v>41.3</v>
      </c>
      <c r="AJ98" s="10">
        <v>0</v>
      </c>
      <c r="AK98" s="10">
        <v>14.14</v>
      </c>
      <c r="AL98" s="222">
        <f t="shared" si="14"/>
        <v>55.44</v>
      </c>
      <c r="AM98" s="1">
        <v>3</v>
      </c>
      <c r="AN98" s="1">
        <v>2</v>
      </c>
      <c r="AO98" s="1">
        <v>32</v>
      </c>
      <c r="AP98" s="200">
        <f t="shared" si="15"/>
        <v>37</v>
      </c>
      <c r="AQ98" s="1">
        <v>0</v>
      </c>
      <c r="AR98" s="1">
        <v>0</v>
      </c>
      <c r="AS98" s="1">
        <v>0</v>
      </c>
      <c r="AT98" s="200">
        <f t="shared" si="16"/>
        <v>0</v>
      </c>
      <c r="AU98" s="1">
        <v>0</v>
      </c>
      <c r="AV98" s="1">
        <v>0</v>
      </c>
      <c r="AW98" s="1">
        <v>0</v>
      </c>
      <c r="AX98" s="200">
        <f t="shared" si="17"/>
        <v>0</v>
      </c>
      <c r="AY98" s="1">
        <v>104</v>
      </c>
      <c r="AZ98" s="1">
        <v>42</v>
      </c>
      <c r="BA98" s="1">
        <v>0</v>
      </c>
      <c r="BB98" s="1">
        <v>0</v>
      </c>
      <c r="BC98" s="200">
        <f>SUM(AY98:BB98)</f>
        <v>146</v>
      </c>
      <c r="BD98" s="356">
        <v>0</v>
      </c>
      <c r="BE98" s="1">
        <v>7</v>
      </c>
      <c r="BF98" s="1">
        <v>0</v>
      </c>
      <c r="BG98" s="235">
        <v>1676</v>
      </c>
    </row>
    <row r="99" spans="1:59">
      <c r="A99" s="1">
        <v>2001</v>
      </c>
      <c r="B99" s="1" t="s">
        <v>62</v>
      </c>
      <c r="C99" s="10">
        <v>0</v>
      </c>
      <c r="D99" s="10">
        <v>55.44</v>
      </c>
      <c r="E99" s="10">
        <v>0</v>
      </c>
      <c r="F99" s="10">
        <v>0</v>
      </c>
      <c r="G99" s="192">
        <f t="shared" si="9"/>
        <v>55.44</v>
      </c>
      <c r="H99" s="192">
        <f>+SMar_InfraMR[[#This Row],[Total Líneas de Explotación ]]</f>
        <v>55.44</v>
      </c>
      <c r="I99" s="192">
        <f>+SMar_InfraMR[[#This Row],[Total Líneas de Explotación ]]</f>
        <v>55.44</v>
      </c>
      <c r="J99" s="10">
        <v>135.47999999999999</v>
      </c>
      <c r="K99" s="10">
        <v>0</v>
      </c>
      <c r="L99" s="10">
        <v>0</v>
      </c>
      <c r="M99" s="10">
        <v>0</v>
      </c>
      <c r="N99" s="192">
        <f>+SMar_InfraMR[[#This Row],[A.03.1 -  Longitud de Vías de Explotación No Electrificadas Troncales y Ramales (vía principal) (km)]]+SMar_InfraMR[[#This Row],[A.04.1 -  Longitud de Vías de Explotación Electrificadas Troncales y Ramales (vía principal) (km)]]</f>
        <v>135.47999999999999</v>
      </c>
      <c r="O99" s="192">
        <v>135.47999999999999</v>
      </c>
      <c r="P99" s="1">
        <v>19</v>
      </c>
      <c r="Q99" s="1">
        <v>1</v>
      </c>
      <c r="R99" s="1">
        <v>0</v>
      </c>
      <c r="S99" s="194">
        <f t="shared" si="10"/>
        <v>20</v>
      </c>
      <c r="T99" s="194">
        <v>20</v>
      </c>
      <c r="U99" s="1">
        <v>0</v>
      </c>
      <c r="V99" s="1">
        <v>56</v>
      </c>
      <c r="W99" s="1">
        <v>0</v>
      </c>
      <c r="X99" s="1">
        <v>0</v>
      </c>
      <c r="Y99" s="1">
        <v>0</v>
      </c>
      <c r="Z99" s="196">
        <f t="shared" si="11"/>
        <v>56</v>
      </c>
      <c r="AA99" s="1">
        <v>17</v>
      </c>
      <c r="AB99" s="1">
        <v>5</v>
      </c>
      <c r="AC99" s="1">
        <f>+SMar_InfraMR[[#This Row],[Total Pasos Vehiculares a Nivel]]</f>
        <v>56</v>
      </c>
      <c r="AD99" s="196">
        <f t="shared" si="12"/>
        <v>78</v>
      </c>
      <c r="AE99" s="1">
        <v>1</v>
      </c>
      <c r="AF99" s="1">
        <v>1</v>
      </c>
      <c r="AG99" s="1">
        <v>16</v>
      </c>
      <c r="AH99" s="196">
        <f t="shared" si="13"/>
        <v>18</v>
      </c>
      <c r="AI99" s="10">
        <v>41.3</v>
      </c>
      <c r="AJ99" s="10">
        <v>0</v>
      </c>
      <c r="AK99" s="10">
        <v>14.14</v>
      </c>
      <c r="AL99" s="222">
        <f t="shared" si="14"/>
        <v>55.44</v>
      </c>
      <c r="AM99" s="1">
        <v>3</v>
      </c>
      <c r="AN99" s="1">
        <v>2</v>
      </c>
      <c r="AO99" s="1">
        <v>32</v>
      </c>
      <c r="AP99" s="200">
        <f t="shared" si="15"/>
        <v>37</v>
      </c>
      <c r="AQ99" s="1">
        <v>0</v>
      </c>
      <c r="AR99" s="1">
        <v>0</v>
      </c>
      <c r="AS99" s="1">
        <v>0</v>
      </c>
      <c r="AT99" s="200">
        <f t="shared" si="16"/>
        <v>0</v>
      </c>
      <c r="AU99" s="1">
        <v>0</v>
      </c>
      <c r="AV99" s="1">
        <v>0</v>
      </c>
      <c r="AW99" s="1">
        <v>0</v>
      </c>
      <c r="AX99" s="200">
        <f t="shared" si="17"/>
        <v>0</v>
      </c>
      <c r="AY99" s="1">
        <v>104</v>
      </c>
      <c r="AZ99" s="1">
        <v>42</v>
      </c>
      <c r="BA99" s="1">
        <v>0</v>
      </c>
      <c r="BB99" s="1">
        <v>0</v>
      </c>
      <c r="BC99" s="200">
        <f>SUM(AY99:BB99)</f>
        <v>146</v>
      </c>
      <c r="BD99" s="356">
        <v>0</v>
      </c>
      <c r="BE99" s="1">
        <v>7</v>
      </c>
      <c r="BF99" s="1">
        <v>0</v>
      </c>
      <c r="BG99" s="235">
        <v>1676</v>
      </c>
    </row>
    <row r="100" spans="1:59">
      <c r="A100" s="1">
        <v>2001</v>
      </c>
      <c r="B100" s="1" t="s">
        <v>63</v>
      </c>
      <c r="C100" s="10">
        <v>0</v>
      </c>
      <c r="D100" s="10">
        <v>55.44</v>
      </c>
      <c r="E100" s="10">
        <v>0</v>
      </c>
      <c r="F100" s="10">
        <v>0</v>
      </c>
      <c r="G100" s="192">
        <f t="shared" si="9"/>
        <v>55.44</v>
      </c>
      <c r="H100" s="192">
        <f>+SMar_InfraMR[[#This Row],[Total Líneas de Explotación ]]</f>
        <v>55.44</v>
      </c>
      <c r="I100" s="192">
        <f>+SMar_InfraMR[[#This Row],[Total Líneas de Explotación ]]</f>
        <v>55.44</v>
      </c>
      <c r="J100" s="10">
        <v>135.47999999999999</v>
      </c>
      <c r="K100" s="10">
        <v>0</v>
      </c>
      <c r="L100" s="10">
        <v>0</v>
      </c>
      <c r="M100" s="10">
        <v>0</v>
      </c>
      <c r="N100" s="192">
        <f>+SMar_InfraMR[[#This Row],[A.03.1 -  Longitud de Vías de Explotación No Electrificadas Troncales y Ramales (vía principal) (km)]]+SMar_InfraMR[[#This Row],[A.04.1 -  Longitud de Vías de Explotación Electrificadas Troncales y Ramales (vía principal) (km)]]</f>
        <v>135.47999999999999</v>
      </c>
      <c r="O100" s="192">
        <v>135.47999999999999</v>
      </c>
      <c r="P100" s="1">
        <v>19</v>
      </c>
      <c r="Q100" s="1">
        <v>1</v>
      </c>
      <c r="R100" s="1">
        <v>0</v>
      </c>
      <c r="S100" s="194">
        <f t="shared" si="10"/>
        <v>20</v>
      </c>
      <c r="T100" s="194">
        <v>20</v>
      </c>
      <c r="U100" s="1">
        <v>0</v>
      </c>
      <c r="V100" s="1">
        <v>56</v>
      </c>
      <c r="W100" s="1">
        <v>0</v>
      </c>
      <c r="X100" s="1">
        <v>0</v>
      </c>
      <c r="Y100" s="1">
        <v>0</v>
      </c>
      <c r="Z100" s="196">
        <f t="shared" si="11"/>
        <v>56</v>
      </c>
      <c r="AA100" s="1">
        <v>17</v>
      </c>
      <c r="AB100" s="1">
        <v>5</v>
      </c>
      <c r="AC100" s="1">
        <f>+SMar_InfraMR[[#This Row],[Total Pasos Vehiculares a Nivel]]</f>
        <v>56</v>
      </c>
      <c r="AD100" s="196">
        <f t="shared" si="12"/>
        <v>78</v>
      </c>
      <c r="AE100" s="1">
        <v>1</v>
      </c>
      <c r="AF100" s="1">
        <v>1</v>
      </c>
      <c r="AG100" s="1">
        <v>16</v>
      </c>
      <c r="AH100" s="196">
        <f t="shared" si="13"/>
        <v>18</v>
      </c>
      <c r="AI100" s="10">
        <v>41.3</v>
      </c>
      <c r="AJ100" s="10">
        <v>0</v>
      </c>
      <c r="AK100" s="10">
        <v>14.14</v>
      </c>
      <c r="AL100" s="222">
        <f t="shared" si="14"/>
        <v>55.44</v>
      </c>
      <c r="AM100" s="1">
        <v>3</v>
      </c>
      <c r="AN100" s="1">
        <v>2</v>
      </c>
      <c r="AO100" s="1">
        <v>32</v>
      </c>
      <c r="AP100" s="200">
        <f t="shared" si="15"/>
        <v>37</v>
      </c>
      <c r="AQ100" s="1">
        <v>0</v>
      </c>
      <c r="AR100" s="1">
        <v>0</v>
      </c>
      <c r="AS100" s="1">
        <v>0</v>
      </c>
      <c r="AT100" s="200">
        <f t="shared" si="16"/>
        <v>0</v>
      </c>
      <c r="AU100" s="1">
        <v>0</v>
      </c>
      <c r="AV100" s="1">
        <v>0</v>
      </c>
      <c r="AW100" s="1">
        <v>0</v>
      </c>
      <c r="AX100" s="200">
        <f t="shared" si="17"/>
        <v>0</v>
      </c>
      <c r="AY100" s="1">
        <v>104</v>
      </c>
      <c r="AZ100" s="1">
        <v>42</v>
      </c>
      <c r="BA100" s="1">
        <v>0</v>
      </c>
      <c r="BB100" s="1">
        <v>0</v>
      </c>
      <c r="BC100" s="200">
        <f>SUM(AY100:BB100)</f>
        <v>146</v>
      </c>
      <c r="BD100" s="356">
        <v>0</v>
      </c>
      <c r="BE100" s="1">
        <v>7</v>
      </c>
      <c r="BF100" s="1">
        <v>0</v>
      </c>
      <c r="BG100" s="235">
        <v>1676</v>
      </c>
    </row>
    <row r="101" spans="1:59">
      <c r="A101" s="1">
        <v>2001</v>
      </c>
      <c r="B101" s="1" t="s">
        <v>64</v>
      </c>
      <c r="C101" s="10">
        <v>0</v>
      </c>
      <c r="D101" s="10">
        <v>55.44</v>
      </c>
      <c r="E101" s="10">
        <v>0</v>
      </c>
      <c r="F101" s="10">
        <v>0</v>
      </c>
      <c r="G101" s="192">
        <f t="shared" si="9"/>
        <v>55.44</v>
      </c>
      <c r="H101" s="192">
        <f>+SMar_InfraMR[[#This Row],[Total Líneas de Explotación ]]</f>
        <v>55.44</v>
      </c>
      <c r="I101" s="192">
        <f>+SMar_InfraMR[[#This Row],[Total Líneas de Explotación ]]</f>
        <v>55.44</v>
      </c>
      <c r="J101" s="10">
        <v>135.47999999999999</v>
      </c>
      <c r="K101" s="10">
        <v>0</v>
      </c>
      <c r="L101" s="10">
        <v>0</v>
      </c>
      <c r="M101" s="10">
        <v>0</v>
      </c>
      <c r="N101" s="192">
        <f>+SMar_InfraMR[[#This Row],[A.03.1 -  Longitud de Vías de Explotación No Electrificadas Troncales y Ramales (vía principal) (km)]]+SMar_InfraMR[[#This Row],[A.04.1 -  Longitud de Vías de Explotación Electrificadas Troncales y Ramales (vía principal) (km)]]</f>
        <v>135.47999999999999</v>
      </c>
      <c r="O101" s="192">
        <v>135.47999999999999</v>
      </c>
      <c r="P101" s="1">
        <v>19</v>
      </c>
      <c r="Q101" s="1">
        <v>1</v>
      </c>
      <c r="R101" s="1">
        <v>0</v>
      </c>
      <c r="S101" s="194">
        <f t="shared" si="10"/>
        <v>20</v>
      </c>
      <c r="T101" s="194">
        <v>20</v>
      </c>
      <c r="U101" s="1">
        <v>0</v>
      </c>
      <c r="V101" s="1">
        <v>56</v>
      </c>
      <c r="W101" s="1">
        <v>0</v>
      </c>
      <c r="X101" s="1">
        <v>0</v>
      </c>
      <c r="Y101" s="1">
        <v>0</v>
      </c>
      <c r="Z101" s="196">
        <f t="shared" si="11"/>
        <v>56</v>
      </c>
      <c r="AA101" s="1">
        <v>17</v>
      </c>
      <c r="AB101" s="1">
        <v>5</v>
      </c>
      <c r="AC101" s="1">
        <f>+SMar_InfraMR[[#This Row],[Total Pasos Vehiculares a Nivel]]</f>
        <v>56</v>
      </c>
      <c r="AD101" s="196">
        <f t="shared" si="12"/>
        <v>78</v>
      </c>
      <c r="AE101" s="1">
        <v>1</v>
      </c>
      <c r="AF101" s="1">
        <v>1</v>
      </c>
      <c r="AG101" s="1">
        <v>16</v>
      </c>
      <c r="AH101" s="196">
        <f t="shared" si="13"/>
        <v>18</v>
      </c>
      <c r="AI101" s="10">
        <v>41.3</v>
      </c>
      <c r="AJ101" s="10">
        <v>0</v>
      </c>
      <c r="AK101" s="10">
        <v>14.14</v>
      </c>
      <c r="AL101" s="222">
        <f t="shared" si="14"/>
        <v>55.44</v>
      </c>
      <c r="AM101" s="1">
        <v>3</v>
      </c>
      <c r="AN101" s="1">
        <v>2</v>
      </c>
      <c r="AO101" s="1">
        <v>32</v>
      </c>
      <c r="AP101" s="200">
        <f t="shared" si="15"/>
        <v>37</v>
      </c>
      <c r="AQ101" s="1">
        <v>0</v>
      </c>
      <c r="AR101" s="1">
        <v>0</v>
      </c>
      <c r="AS101" s="1">
        <v>0</v>
      </c>
      <c r="AT101" s="200">
        <f t="shared" si="16"/>
        <v>0</v>
      </c>
      <c r="AU101" s="1">
        <v>0</v>
      </c>
      <c r="AV101" s="1">
        <v>0</v>
      </c>
      <c r="AW101" s="1">
        <v>0</v>
      </c>
      <c r="AX101" s="200">
        <f t="shared" si="17"/>
        <v>0</v>
      </c>
      <c r="AY101" s="1">
        <v>104</v>
      </c>
      <c r="AZ101" s="1">
        <v>42</v>
      </c>
      <c r="BA101" s="1">
        <v>0</v>
      </c>
      <c r="BB101" s="1">
        <v>0</v>
      </c>
      <c r="BC101" s="200">
        <f>SUM(AY101:BB101)</f>
        <v>146</v>
      </c>
      <c r="BD101" s="356">
        <v>0</v>
      </c>
      <c r="BE101" s="1">
        <v>7</v>
      </c>
      <c r="BF101" s="1">
        <v>0</v>
      </c>
      <c r="BG101" s="235">
        <v>1676</v>
      </c>
    </row>
    <row r="102" spans="1:59">
      <c r="A102" s="1">
        <v>2001</v>
      </c>
      <c r="B102" s="1" t="s">
        <v>65</v>
      </c>
      <c r="C102" s="10">
        <v>0</v>
      </c>
      <c r="D102" s="10">
        <v>55.44</v>
      </c>
      <c r="E102" s="10">
        <v>0</v>
      </c>
      <c r="F102" s="10">
        <v>0</v>
      </c>
      <c r="G102" s="192">
        <f t="shared" si="9"/>
        <v>55.44</v>
      </c>
      <c r="H102" s="192">
        <f>+SMar_InfraMR[[#This Row],[Total Líneas de Explotación ]]</f>
        <v>55.44</v>
      </c>
      <c r="I102" s="192">
        <f>+SMar_InfraMR[[#This Row],[Total Líneas de Explotación ]]</f>
        <v>55.44</v>
      </c>
      <c r="J102" s="10">
        <v>135.47999999999999</v>
      </c>
      <c r="K102" s="10">
        <v>0</v>
      </c>
      <c r="L102" s="10">
        <v>0</v>
      </c>
      <c r="M102" s="10">
        <v>0</v>
      </c>
      <c r="N102" s="192">
        <f>+SMar_InfraMR[[#This Row],[A.03.1 -  Longitud de Vías de Explotación No Electrificadas Troncales y Ramales (vía principal) (km)]]+SMar_InfraMR[[#This Row],[A.04.1 -  Longitud de Vías de Explotación Electrificadas Troncales y Ramales (vía principal) (km)]]</f>
        <v>135.47999999999999</v>
      </c>
      <c r="O102" s="192">
        <v>135.47999999999999</v>
      </c>
      <c r="P102" s="1">
        <v>19</v>
      </c>
      <c r="Q102" s="1">
        <v>1</v>
      </c>
      <c r="R102" s="1">
        <v>0</v>
      </c>
      <c r="S102" s="194">
        <f t="shared" si="10"/>
        <v>20</v>
      </c>
      <c r="T102" s="194">
        <v>20</v>
      </c>
      <c r="U102" s="1">
        <v>0</v>
      </c>
      <c r="V102" s="1">
        <v>56</v>
      </c>
      <c r="W102" s="1">
        <v>0</v>
      </c>
      <c r="X102" s="1">
        <v>0</v>
      </c>
      <c r="Y102" s="1">
        <v>0</v>
      </c>
      <c r="Z102" s="196">
        <f t="shared" si="11"/>
        <v>56</v>
      </c>
      <c r="AA102" s="1">
        <v>17</v>
      </c>
      <c r="AB102" s="1">
        <v>5</v>
      </c>
      <c r="AC102" s="1">
        <f>+SMar_InfraMR[[#This Row],[Total Pasos Vehiculares a Nivel]]</f>
        <v>56</v>
      </c>
      <c r="AD102" s="196">
        <f t="shared" si="12"/>
        <v>78</v>
      </c>
      <c r="AE102" s="1">
        <v>1</v>
      </c>
      <c r="AF102" s="1">
        <v>1</v>
      </c>
      <c r="AG102" s="1">
        <v>16</v>
      </c>
      <c r="AH102" s="196">
        <f t="shared" si="13"/>
        <v>18</v>
      </c>
      <c r="AI102" s="10">
        <v>41.3</v>
      </c>
      <c r="AJ102" s="10">
        <v>0</v>
      </c>
      <c r="AK102" s="10">
        <v>14.14</v>
      </c>
      <c r="AL102" s="222">
        <f t="shared" si="14"/>
        <v>55.44</v>
      </c>
      <c r="AM102" s="1">
        <v>3</v>
      </c>
      <c r="AN102" s="1">
        <v>2</v>
      </c>
      <c r="AO102" s="1">
        <v>32</v>
      </c>
      <c r="AP102" s="200">
        <f t="shared" si="15"/>
        <v>37</v>
      </c>
      <c r="AQ102" s="1">
        <v>0</v>
      </c>
      <c r="AR102" s="1">
        <v>0</v>
      </c>
      <c r="AS102" s="1">
        <v>0</v>
      </c>
      <c r="AT102" s="200">
        <f t="shared" si="16"/>
        <v>0</v>
      </c>
      <c r="AU102" s="1">
        <v>0</v>
      </c>
      <c r="AV102" s="1">
        <v>0</v>
      </c>
      <c r="AW102" s="1">
        <v>0</v>
      </c>
      <c r="AX102" s="200">
        <f t="shared" si="17"/>
        <v>0</v>
      </c>
      <c r="AY102" s="1">
        <v>104</v>
      </c>
      <c r="AZ102" s="1">
        <v>42</v>
      </c>
      <c r="BA102" s="1">
        <v>0</v>
      </c>
      <c r="BB102" s="1">
        <v>0</v>
      </c>
      <c r="BC102" s="200">
        <f>SUM(AY102:BB102)</f>
        <v>146</v>
      </c>
      <c r="BD102" s="356">
        <v>0</v>
      </c>
      <c r="BE102" s="1">
        <v>7</v>
      </c>
      <c r="BF102" s="1">
        <v>0</v>
      </c>
      <c r="BG102" s="235">
        <v>1676</v>
      </c>
    </row>
    <row r="103" spans="1:59">
      <c r="A103" s="1">
        <v>2001</v>
      </c>
      <c r="B103" s="1" t="s">
        <v>66</v>
      </c>
      <c r="C103" s="10">
        <v>0</v>
      </c>
      <c r="D103" s="10">
        <v>55.44</v>
      </c>
      <c r="E103" s="10">
        <v>0</v>
      </c>
      <c r="F103" s="10">
        <v>0</v>
      </c>
      <c r="G103" s="192">
        <f t="shared" si="9"/>
        <v>55.44</v>
      </c>
      <c r="H103" s="192">
        <f>+SMar_InfraMR[[#This Row],[Total Líneas de Explotación ]]</f>
        <v>55.44</v>
      </c>
      <c r="I103" s="192">
        <f>+SMar_InfraMR[[#This Row],[Total Líneas de Explotación ]]</f>
        <v>55.44</v>
      </c>
      <c r="J103" s="10">
        <v>135.47999999999999</v>
      </c>
      <c r="K103" s="10">
        <v>0</v>
      </c>
      <c r="L103" s="10">
        <v>0</v>
      </c>
      <c r="M103" s="10">
        <v>0</v>
      </c>
      <c r="N103" s="192">
        <f>+SMar_InfraMR[[#This Row],[A.03.1 -  Longitud de Vías de Explotación No Electrificadas Troncales y Ramales (vía principal) (km)]]+SMar_InfraMR[[#This Row],[A.04.1 -  Longitud de Vías de Explotación Electrificadas Troncales y Ramales (vía principal) (km)]]</f>
        <v>135.47999999999999</v>
      </c>
      <c r="O103" s="192">
        <v>135.47999999999999</v>
      </c>
      <c r="P103" s="1">
        <v>19</v>
      </c>
      <c r="Q103" s="1">
        <v>1</v>
      </c>
      <c r="R103" s="1">
        <v>0</v>
      </c>
      <c r="S103" s="194">
        <f t="shared" si="10"/>
        <v>20</v>
      </c>
      <c r="T103" s="194">
        <v>20</v>
      </c>
      <c r="U103" s="1">
        <v>0</v>
      </c>
      <c r="V103" s="1">
        <v>56</v>
      </c>
      <c r="W103" s="1">
        <v>0</v>
      </c>
      <c r="X103" s="1">
        <v>0</v>
      </c>
      <c r="Y103" s="1">
        <v>0</v>
      </c>
      <c r="Z103" s="196">
        <f t="shared" si="11"/>
        <v>56</v>
      </c>
      <c r="AA103" s="1">
        <v>17</v>
      </c>
      <c r="AB103" s="1">
        <v>5</v>
      </c>
      <c r="AC103" s="1">
        <f>+SMar_InfraMR[[#This Row],[Total Pasos Vehiculares a Nivel]]</f>
        <v>56</v>
      </c>
      <c r="AD103" s="196">
        <f t="shared" si="12"/>
        <v>78</v>
      </c>
      <c r="AE103" s="1">
        <v>1</v>
      </c>
      <c r="AF103" s="1">
        <v>1</v>
      </c>
      <c r="AG103" s="1">
        <v>16</v>
      </c>
      <c r="AH103" s="196">
        <f t="shared" si="13"/>
        <v>18</v>
      </c>
      <c r="AI103" s="10">
        <v>41.3</v>
      </c>
      <c r="AJ103" s="10">
        <v>0</v>
      </c>
      <c r="AK103" s="10">
        <v>14.14</v>
      </c>
      <c r="AL103" s="222">
        <f t="shared" si="14"/>
        <v>55.44</v>
      </c>
      <c r="AM103" s="1">
        <v>3</v>
      </c>
      <c r="AN103" s="1">
        <v>2</v>
      </c>
      <c r="AO103" s="1">
        <v>32</v>
      </c>
      <c r="AP103" s="200">
        <f t="shared" si="15"/>
        <v>37</v>
      </c>
      <c r="AQ103" s="1">
        <v>0</v>
      </c>
      <c r="AR103" s="1">
        <v>0</v>
      </c>
      <c r="AS103" s="1">
        <v>0</v>
      </c>
      <c r="AT103" s="200">
        <f t="shared" si="16"/>
        <v>0</v>
      </c>
      <c r="AU103" s="1">
        <v>0</v>
      </c>
      <c r="AV103" s="1">
        <v>0</v>
      </c>
      <c r="AW103" s="1">
        <v>0</v>
      </c>
      <c r="AX103" s="200">
        <f t="shared" si="17"/>
        <v>0</v>
      </c>
      <c r="AY103" s="1">
        <v>104</v>
      </c>
      <c r="AZ103" s="1">
        <v>42</v>
      </c>
      <c r="BA103" s="1">
        <v>0</v>
      </c>
      <c r="BB103" s="1">
        <v>0</v>
      </c>
      <c r="BC103" s="200">
        <f>SUM(AY103:BB103)</f>
        <v>146</v>
      </c>
      <c r="BD103" s="356">
        <v>0</v>
      </c>
      <c r="BE103" s="1">
        <v>7</v>
      </c>
      <c r="BF103" s="1">
        <v>0</v>
      </c>
      <c r="BG103" s="235">
        <v>1676</v>
      </c>
    </row>
    <row r="104" spans="1:59">
      <c r="A104" s="1">
        <v>2001</v>
      </c>
      <c r="B104" s="1" t="s">
        <v>67</v>
      </c>
      <c r="C104" s="10">
        <v>0</v>
      </c>
      <c r="D104" s="10">
        <v>55.44</v>
      </c>
      <c r="E104" s="10">
        <v>0</v>
      </c>
      <c r="F104" s="10">
        <v>0</v>
      </c>
      <c r="G104" s="192">
        <f t="shared" si="9"/>
        <v>55.44</v>
      </c>
      <c r="H104" s="192">
        <f>+SMar_InfraMR[[#This Row],[Total Líneas de Explotación ]]</f>
        <v>55.44</v>
      </c>
      <c r="I104" s="192">
        <f>+SMar_InfraMR[[#This Row],[Total Líneas de Explotación ]]</f>
        <v>55.44</v>
      </c>
      <c r="J104" s="10">
        <v>135.47999999999999</v>
      </c>
      <c r="K104" s="10">
        <v>0</v>
      </c>
      <c r="L104" s="10">
        <v>0</v>
      </c>
      <c r="M104" s="10">
        <v>0</v>
      </c>
      <c r="N104" s="192">
        <f>+SMar_InfraMR[[#This Row],[A.03.1 -  Longitud de Vías de Explotación No Electrificadas Troncales y Ramales (vía principal) (km)]]+SMar_InfraMR[[#This Row],[A.04.1 -  Longitud de Vías de Explotación Electrificadas Troncales y Ramales (vía principal) (km)]]</f>
        <v>135.47999999999999</v>
      </c>
      <c r="O104" s="192">
        <v>135.47999999999999</v>
      </c>
      <c r="P104" s="1">
        <v>19</v>
      </c>
      <c r="Q104" s="1">
        <v>1</v>
      </c>
      <c r="R104" s="1">
        <v>0</v>
      </c>
      <c r="S104" s="194">
        <f t="shared" si="10"/>
        <v>20</v>
      </c>
      <c r="T104" s="194">
        <v>20</v>
      </c>
      <c r="U104" s="1">
        <v>0</v>
      </c>
      <c r="V104" s="1">
        <v>56</v>
      </c>
      <c r="W104" s="1">
        <v>0</v>
      </c>
      <c r="X104" s="1">
        <v>0</v>
      </c>
      <c r="Y104" s="1">
        <v>0</v>
      </c>
      <c r="Z104" s="196">
        <f t="shared" si="11"/>
        <v>56</v>
      </c>
      <c r="AA104" s="1">
        <v>17</v>
      </c>
      <c r="AB104" s="1">
        <v>5</v>
      </c>
      <c r="AC104" s="1">
        <f>+SMar_InfraMR[[#This Row],[Total Pasos Vehiculares a Nivel]]</f>
        <v>56</v>
      </c>
      <c r="AD104" s="196">
        <f t="shared" si="12"/>
        <v>78</v>
      </c>
      <c r="AE104" s="1">
        <v>1</v>
      </c>
      <c r="AF104" s="1">
        <v>1</v>
      </c>
      <c r="AG104" s="1">
        <v>16</v>
      </c>
      <c r="AH104" s="196">
        <f t="shared" si="13"/>
        <v>18</v>
      </c>
      <c r="AI104" s="10">
        <v>41.3</v>
      </c>
      <c r="AJ104" s="10">
        <v>0</v>
      </c>
      <c r="AK104" s="10">
        <v>14.14</v>
      </c>
      <c r="AL104" s="222">
        <f t="shared" si="14"/>
        <v>55.44</v>
      </c>
      <c r="AM104" s="1">
        <v>3</v>
      </c>
      <c r="AN104" s="1">
        <v>2</v>
      </c>
      <c r="AO104" s="1">
        <v>32</v>
      </c>
      <c r="AP104" s="200">
        <f t="shared" si="15"/>
        <v>37</v>
      </c>
      <c r="AQ104" s="1">
        <v>0</v>
      </c>
      <c r="AR104" s="1">
        <v>0</v>
      </c>
      <c r="AS104" s="1">
        <v>0</v>
      </c>
      <c r="AT104" s="200">
        <f t="shared" si="16"/>
        <v>0</v>
      </c>
      <c r="AU104" s="1">
        <v>0</v>
      </c>
      <c r="AV104" s="1">
        <v>0</v>
      </c>
      <c r="AW104" s="1">
        <v>0</v>
      </c>
      <c r="AX104" s="200">
        <f t="shared" si="17"/>
        <v>0</v>
      </c>
      <c r="AY104" s="1">
        <v>104</v>
      </c>
      <c r="AZ104" s="1">
        <v>42</v>
      </c>
      <c r="BA104" s="1">
        <v>0</v>
      </c>
      <c r="BB104" s="1">
        <v>0</v>
      </c>
      <c r="BC104" s="200">
        <f>SUM(AY104:BB104)</f>
        <v>146</v>
      </c>
      <c r="BD104" s="356">
        <v>0</v>
      </c>
      <c r="BE104" s="1">
        <v>7</v>
      </c>
      <c r="BF104" s="1">
        <v>0</v>
      </c>
      <c r="BG104" s="235">
        <v>1676</v>
      </c>
    </row>
    <row r="105" spans="1:59">
      <c r="A105" s="1">
        <v>2001</v>
      </c>
      <c r="B105" s="1" t="s">
        <v>68</v>
      </c>
      <c r="C105" s="10">
        <v>0</v>
      </c>
      <c r="D105" s="10">
        <v>55.44</v>
      </c>
      <c r="E105" s="10">
        <v>0</v>
      </c>
      <c r="F105" s="10">
        <v>0</v>
      </c>
      <c r="G105" s="192">
        <f t="shared" si="9"/>
        <v>55.44</v>
      </c>
      <c r="H105" s="192">
        <f>+SMar_InfraMR[[#This Row],[Total Líneas de Explotación ]]</f>
        <v>55.44</v>
      </c>
      <c r="I105" s="192">
        <f>+SMar_InfraMR[[#This Row],[Total Líneas de Explotación ]]</f>
        <v>55.44</v>
      </c>
      <c r="J105" s="10">
        <v>135.47999999999999</v>
      </c>
      <c r="K105" s="10">
        <v>0</v>
      </c>
      <c r="L105" s="10">
        <v>0</v>
      </c>
      <c r="M105" s="10">
        <v>0</v>
      </c>
      <c r="N105" s="192">
        <f>+SMar_InfraMR[[#This Row],[A.03.1 -  Longitud de Vías de Explotación No Electrificadas Troncales y Ramales (vía principal) (km)]]+SMar_InfraMR[[#This Row],[A.04.1 -  Longitud de Vías de Explotación Electrificadas Troncales y Ramales (vía principal) (km)]]</f>
        <v>135.47999999999999</v>
      </c>
      <c r="O105" s="192">
        <v>135.47999999999999</v>
      </c>
      <c r="P105" s="1">
        <v>19</v>
      </c>
      <c r="Q105" s="1">
        <v>1</v>
      </c>
      <c r="R105" s="1">
        <v>0</v>
      </c>
      <c r="S105" s="194">
        <f t="shared" si="10"/>
        <v>20</v>
      </c>
      <c r="T105" s="194">
        <v>20</v>
      </c>
      <c r="U105" s="1">
        <v>0</v>
      </c>
      <c r="V105" s="1">
        <v>56</v>
      </c>
      <c r="W105" s="1">
        <v>0</v>
      </c>
      <c r="X105" s="1">
        <v>0</v>
      </c>
      <c r="Y105" s="1">
        <v>0</v>
      </c>
      <c r="Z105" s="196">
        <f t="shared" si="11"/>
        <v>56</v>
      </c>
      <c r="AA105" s="1">
        <v>17</v>
      </c>
      <c r="AB105" s="1">
        <v>5</v>
      </c>
      <c r="AC105" s="1">
        <f>+SMar_InfraMR[[#This Row],[Total Pasos Vehiculares a Nivel]]</f>
        <v>56</v>
      </c>
      <c r="AD105" s="196">
        <f t="shared" si="12"/>
        <v>78</v>
      </c>
      <c r="AE105" s="1">
        <v>1</v>
      </c>
      <c r="AF105" s="1">
        <v>1</v>
      </c>
      <c r="AG105" s="1">
        <v>16</v>
      </c>
      <c r="AH105" s="196">
        <f t="shared" si="13"/>
        <v>18</v>
      </c>
      <c r="AI105" s="10">
        <v>41.3</v>
      </c>
      <c r="AJ105" s="10">
        <v>0</v>
      </c>
      <c r="AK105" s="10">
        <v>14.14</v>
      </c>
      <c r="AL105" s="222">
        <f t="shared" si="14"/>
        <v>55.44</v>
      </c>
      <c r="AM105" s="1">
        <v>3</v>
      </c>
      <c r="AN105" s="1">
        <v>2</v>
      </c>
      <c r="AO105" s="1">
        <v>32</v>
      </c>
      <c r="AP105" s="200">
        <f t="shared" si="15"/>
        <v>37</v>
      </c>
      <c r="AQ105" s="1">
        <v>0</v>
      </c>
      <c r="AR105" s="1">
        <v>0</v>
      </c>
      <c r="AS105" s="1">
        <v>0</v>
      </c>
      <c r="AT105" s="200">
        <f t="shared" si="16"/>
        <v>0</v>
      </c>
      <c r="AU105" s="1">
        <v>0</v>
      </c>
      <c r="AV105" s="1">
        <v>0</v>
      </c>
      <c r="AW105" s="1">
        <v>0</v>
      </c>
      <c r="AX105" s="200">
        <f t="shared" si="17"/>
        <v>0</v>
      </c>
      <c r="AY105" s="1">
        <v>104</v>
      </c>
      <c r="AZ105" s="1">
        <v>42</v>
      </c>
      <c r="BA105" s="1">
        <v>0</v>
      </c>
      <c r="BB105" s="1">
        <v>0</v>
      </c>
      <c r="BC105" s="200">
        <f>SUM(AY105:BB105)</f>
        <v>146</v>
      </c>
      <c r="BD105" s="356">
        <v>0</v>
      </c>
      <c r="BE105" s="1">
        <v>7</v>
      </c>
      <c r="BF105" s="1">
        <v>0</v>
      </c>
      <c r="BG105" s="235">
        <v>1676</v>
      </c>
    </row>
    <row r="106" spans="1:59">
      <c r="A106" s="1">
        <v>2001</v>
      </c>
      <c r="B106" s="1" t="s">
        <v>69</v>
      </c>
      <c r="C106" s="10">
        <v>0</v>
      </c>
      <c r="D106" s="10">
        <v>55.44</v>
      </c>
      <c r="E106" s="10">
        <v>0</v>
      </c>
      <c r="F106" s="10">
        <v>0</v>
      </c>
      <c r="G106" s="192">
        <f t="shared" si="9"/>
        <v>55.44</v>
      </c>
      <c r="H106" s="192">
        <f>+SMar_InfraMR[[#This Row],[Total Líneas de Explotación ]]</f>
        <v>55.44</v>
      </c>
      <c r="I106" s="192">
        <f>+SMar_InfraMR[[#This Row],[Total Líneas de Explotación ]]</f>
        <v>55.44</v>
      </c>
      <c r="J106" s="10">
        <v>135.47999999999999</v>
      </c>
      <c r="K106" s="10">
        <v>0</v>
      </c>
      <c r="L106" s="10">
        <v>0</v>
      </c>
      <c r="M106" s="10">
        <v>0</v>
      </c>
      <c r="N106" s="192">
        <f>+SMar_InfraMR[[#This Row],[A.03.1 -  Longitud de Vías de Explotación No Electrificadas Troncales y Ramales (vía principal) (km)]]+SMar_InfraMR[[#This Row],[A.04.1 -  Longitud de Vías de Explotación Electrificadas Troncales y Ramales (vía principal) (km)]]</f>
        <v>135.47999999999999</v>
      </c>
      <c r="O106" s="192">
        <v>135.47999999999999</v>
      </c>
      <c r="P106" s="1">
        <v>19</v>
      </c>
      <c r="Q106" s="1">
        <v>1</v>
      </c>
      <c r="R106" s="1">
        <v>0</v>
      </c>
      <c r="S106" s="194">
        <f t="shared" si="10"/>
        <v>20</v>
      </c>
      <c r="T106" s="194">
        <v>20</v>
      </c>
      <c r="U106" s="1">
        <v>0</v>
      </c>
      <c r="V106" s="1">
        <v>56</v>
      </c>
      <c r="W106" s="1">
        <v>0</v>
      </c>
      <c r="X106" s="1">
        <v>0</v>
      </c>
      <c r="Y106" s="1">
        <v>0</v>
      </c>
      <c r="Z106" s="196">
        <f t="shared" si="11"/>
        <v>56</v>
      </c>
      <c r="AA106" s="1">
        <v>17</v>
      </c>
      <c r="AB106" s="1">
        <v>5</v>
      </c>
      <c r="AC106" s="1">
        <f>+SMar_InfraMR[[#This Row],[Total Pasos Vehiculares a Nivel]]</f>
        <v>56</v>
      </c>
      <c r="AD106" s="196">
        <f t="shared" si="12"/>
        <v>78</v>
      </c>
      <c r="AE106" s="1">
        <v>1</v>
      </c>
      <c r="AF106" s="1">
        <v>1</v>
      </c>
      <c r="AG106" s="1">
        <v>16</v>
      </c>
      <c r="AH106" s="196">
        <f t="shared" si="13"/>
        <v>18</v>
      </c>
      <c r="AI106" s="10">
        <v>41.3</v>
      </c>
      <c r="AJ106" s="10">
        <v>0</v>
      </c>
      <c r="AK106" s="10">
        <v>14.14</v>
      </c>
      <c r="AL106" s="222">
        <f t="shared" si="14"/>
        <v>55.44</v>
      </c>
      <c r="AM106" s="1">
        <v>3</v>
      </c>
      <c r="AN106" s="1">
        <v>2</v>
      </c>
      <c r="AO106" s="1">
        <v>32</v>
      </c>
      <c r="AP106" s="200">
        <f t="shared" si="15"/>
        <v>37</v>
      </c>
      <c r="AQ106" s="1">
        <v>0</v>
      </c>
      <c r="AR106" s="1">
        <v>0</v>
      </c>
      <c r="AS106" s="1">
        <v>0</v>
      </c>
      <c r="AT106" s="200">
        <f t="shared" si="16"/>
        <v>0</v>
      </c>
      <c r="AU106" s="1">
        <v>0</v>
      </c>
      <c r="AV106" s="1">
        <v>0</v>
      </c>
      <c r="AW106" s="1">
        <v>0</v>
      </c>
      <c r="AX106" s="200">
        <f t="shared" si="17"/>
        <v>0</v>
      </c>
      <c r="AY106" s="1">
        <v>104</v>
      </c>
      <c r="AZ106" s="1">
        <v>42</v>
      </c>
      <c r="BA106" s="1">
        <v>0</v>
      </c>
      <c r="BB106" s="1">
        <v>0</v>
      </c>
      <c r="BC106" s="200">
        <f>SUM(AY106:BB106)</f>
        <v>146</v>
      </c>
      <c r="BD106" s="356">
        <v>0</v>
      </c>
      <c r="BE106" s="1">
        <v>7</v>
      </c>
      <c r="BF106" s="1">
        <v>0</v>
      </c>
      <c r="BG106" s="235">
        <v>1676</v>
      </c>
    </row>
    <row r="107" spans="1:59">
      <c r="A107" s="1">
        <v>2001</v>
      </c>
      <c r="B107" s="1" t="s">
        <v>70</v>
      </c>
      <c r="C107" s="10">
        <v>0</v>
      </c>
      <c r="D107" s="10">
        <v>55.44</v>
      </c>
      <c r="E107" s="10">
        <v>0</v>
      </c>
      <c r="F107" s="10">
        <v>0</v>
      </c>
      <c r="G107" s="192">
        <f t="shared" si="9"/>
        <v>55.44</v>
      </c>
      <c r="H107" s="192">
        <f>+SMar_InfraMR[[#This Row],[Total Líneas de Explotación ]]</f>
        <v>55.44</v>
      </c>
      <c r="I107" s="192">
        <f>+SMar_InfraMR[[#This Row],[Total Líneas de Explotación ]]</f>
        <v>55.44</v>
      </c>
      <c r="J107" s="10">
        <v>135.47999999999999</v>
      </c>
      <c r="K107" s="10">
        <v>0</v>
      </c>
      <c r="L107" s="10">
        <v>0</v>
      </c>
      <c r="M107" s="10">
        <v>0</v>
      </c>
      <c r="N107" s="192">
        <f>+SMar_InfraMR[[#This Row],[A.03.1 -  Longitud de Vías de Explotación No Electrificadas Troncales y Ramales (vía principal) (km)]]+SMar_InfraMR[[#This Row],[A.04.1 -  Longitud de Vías de Explotación Electrificadas Troncales y Ramales (vía principal) (km)]]</f>
        <v>135.47999999999999</v>
      </c>
      <c r="O107" s="192">
        <v>135.47999999999999</v>
      </c>
      <c r="P107" s="1">
        <v>19</v>
      </c>
      <c r="Q107" s="1">
        <v>1</v>
      </c>
      <c r="R107" s="1">
        <v>0</v>
      </c>
      <c r="S107" s="194">
        <f t="shared" si="10"/>
        <v>20</v>
      </c>
      <c r="T107" s="194">
        <v>20</v>
      </c>
      <c r="U107" s="1">
        <v>0</v>
      </c>
      <c r="V107" s="1">
        <v>56</v>
      </c>
      <c r="W107" s="1">
        <v>0</v>
      </c>
      <c r="X107" s="1">
        <v>0</v>
      </c>
      <c r="Y107" s="1">
        <v>0</v>
      </c>
      <c r="Z107" s="196">
        <f t="shared" si="11"/>
        <v>56</v>
      </c>
      <c r="AA107" s="1">
        <v>17</v>
      </c>
      <c r="AB107" s="1">
        <v>5</v>
      </c>
      <c r="AC107" s="1">
        <f>+SMar_InfraMR[[#This Row],[Total Pasos Vehiculares a Nivel]]</f>
        <v>56</v>
      </c>
      <c r="AD107" s="196">
        <f t="shared" si="12"/>
        <v>78</v>
      </c>
      <c r="AE107" s="1">
        <v>1</v>
      </c>
      <c r="AF107" s="1">
        <v>1</v>
      </c>
      <c r="AG107" s="1">
        <v>16</v>
      </c>
      <c r="AH107" s="196">
        <f t="shared" si="13"/>
        <v>18</v>
      </c>
      <c r="AI107" s="10">
        <v>41.3</v>
      </c>
      <c r="AJ107" s="10">
        <v>0</v>
      </c>
      <c r="AK107" s="10">
        <v>14.14</v>
      </c>
      <c r="AL107" s="222">
        <f t="shared" si="14"/>
        <v>55.44</v>
      </c>
      <c r="AM107" s="1">
        <v>3</v>
      </c>
      <c r="AN107" s="1">
        <v>2</v>
      </c>
      <c r="AO107" s="1">
        <v>32</v>
      </c>
      <c r="AP107" s="200">
        <f t="shared" si="15"/>
        <v>37</v>
      </c>
      <c r="AQ107" s="1">
        <v>0</v>
      </c>
      <c r="AR107" s="1">
        <v>0</v>
      </c>
      <c r="AS107" s="1">
        <v>0</v>
      </c>
      <c r="AT107" s="200">
        <f t="shared" si="16"/>
        <v>0</v>
      </c>
      <c r="AU107" s="1">
        <v>0</v>
      </c>
      <c r="AV107" s="1">
        <v>0</v>
      </c>
      <c r="AW107" s="1">
        <v>0</v>
      </c>
      <c r="AX107" s="200">
        <f t="shared" si="17"/>
        <v>0</v>
      </c>
      <c r="AY107" s="1">
        <v>104</v>
      </c>
      <c r="AZ107" s="1">
        <v>42</v>
      </c>
      <c r="BA107" s="1">
        <v>0</v>
      </c>
      <c r="BB107" s="1">
        <v>0</v>
      </c>
      <c r="BC107" s="200">
        <f>SUM(AY107:BB107)</f>
        <v>146</v>
      </c>
      <c r="BD107" s="356">
        <v>0</v>
      </c>
      <c r="BE107" s="1">
        <v>7</v>
      </c>
      <c r="BF107" s="1">
        <v>0</v>
      </c>
      <c r="BG107" s="235">
        <v>1676</v>
      </c>
    </row>
    <row r="108" spans="1:59">
      <c r="A108" s="1">
        <v>2001</v>
      </c>
      <c r="B108" s="1" t="s">
        <v>71</v>
      </c>
      <c r="C108" s="10">
        <v>0</v>
      </c>
      <c r="D108" s="10">
        <v>55.44</v>
      </c>
      <c r="E108" s="10">
        <v>0</v>
      </c>
      <c r="F108" s="10">
        <v>0</v>
      </c>
      <c r="G108" s="192">
        <f t="shared" si="9"/>
        <v>55.44</v>
      </c>
      <c r="H108" s="192">
        <f>+SMar_InfraMR[[#This Row],[Total Líneas de Explotación ]]</f>
        <v>55.44</v>
      </c>
      <c r="I108" s="192">
        <f>+SMar_InfraMR[[#This Row],[Total Líneas de Explotación ]]</f>
        <v>55.44</v>
      </c>
      <c r="J108" s="10">
        <v>135.47999999999999</v>
      </c>
      <c r="K108" s="10">
        <v>0</v>
      </c>
      <c r="L108" s="10">
        <v>0</v>
      </c>
      <c r="M108" s="10">
        <v>0</v>
      </c>
      <c r="N108" s="192">
        <f>+SMar_InfraMR[[#This Row],[A.03.1 -  Longitud de Vías de Explotación No Electrificadas Troncales y Ramales (vía principal) (km)]]+SMar_InfraMR[[#This Row],[A.04.1 -  Longitud de Vías de Explotación Electrificadas Troncales y Ramales (vía principal) (km)]]</f>
        <v>135.47999999999999</v>
      </c>
      <c r="O108" s="192">
        <v>135.47999999999999</v>
      </c>
      <c r="P108" s="1">
        <v>19</v>
      </c>
      <c r="Q108" s="1">
        <v>1</v>
      </c>
      <c r="R108" s="1">
        <v>0</v>
      </c>
      <c r="S108" s="194">
        <f t="shared" si="10"/>
        <v>20</v>
      </c>
      <c r="T108" s="194">
        <v>20</v>
      </c>
      <c r="U108" s="1">
        <v>0</v>
      </c>
      <c r="V108" s="1">
        <v>56</v>
      </c>
      <c r="W108" s="1">
        <v>0</v>
      </c>
      <c r="X108" s="1">
        <v>0</v>
      </c>
      <c r="Y108" s="1">
        <v>0</v>
      </c>
      <c r="Z108" s="196">
        <f t="shared" si="11"/>
        <v>56</v>
      </c>
      <c r="AA108" s="1">
        <v>17</v>
      </c>
      <c r="AB108" s="1">
        <v>5</v>
      </c>
      <c r="AC108" s="1">
        <f>+SMar_InfraMR[[#This Row],[Total Pasos Vehiculares a Nivel]]</f>
        <v>56</v>
      </c>
      <c r="AD108" s="196">
        <f t="shared" si="12"/>
        <v>78</v>
      </c>
      <c r="AE108" s="1">
        <v>1</v>
      </c>
      <c r="AF108" s="1">
        <v>1</v>
      </c>
      <c r="AG108" s="1">
        <v>16</v>
      </c>
      <c r="AH108" s="196">
        <f t="shared" si="13"/>
        <v>18</v>
      </c>
      <c r="AI108" s="10">
        <v>41.3</v>
      </c>
      <c r="AJ108" s="10">
        <v>0</v>
      </c>
      <c r="AK108" s="10">
        <v>14.14</v>
      </c>
      <c r="AL108" s="222">
        <f t="shared" si="14"/>
        <v>55.44</v>
      </c>
      <c r="AM108" s="1">
        <v>3</v>
      </c>
      <c r="AN108" s="1">
        <v>2</v>
      </c>
      <c r="AO108" s="1">
        <v>32</v>
      </c>
      <c r="AP108" s="200">
        <f t="shared" si="15"/>
        <v>37</v>
      </c>
      <c r="AQ108" s="1">
        <v>0</v>
      </c>
      <c r="AR108" s="1">
        <v>0</v>
      </c>
      <c r="AS108" s="1">
        <v>0</v>
      </c>
      <c r="AT108" s="200">
        <f t="shared" si="16"/>
        <v>0</v>
      </c>
      <c r="AU108" s="1">
        <v>0</v>
      </c>
      <c r="AV108" s="1">
        <v>0</v>
      </c>
      <c r="AW108" s="1">
        <v>0</v>
      </c>
      <c r="AX108" s="200">
        <f t="shared" si="17"/>
        <v>0</v>
      </c>
      <c r="AY108" s="1">
        <v>104</v>
      </c>
      <c r="AZ108" s="1">
        <v>42</v>
      </c>
      <c r="BA108" s="1">
        <v>0</v>
      </c>
      <c r="BB108" s="1">
        <v>0</v>
      </c>
      <c r="BC108" s="200">
        <f>SUM(AY108:BB108)</f>
        <v>146</v>
      </c>
      <c r="BD108" s="356">
        <v>0</v>
      </c>
      <c r="BE108" s="1">
        <v>7</v>
      </c>
      <c r="BF108" s="1">
        <v>0</v>
      </c>
      <c r="BG108" s="235">
        <v>1676</v>
      </c>
    </row>
    <row r="109" spans="1:59">
      <c r="A109" s="1">
        <v>2001</v>
      </c>
      <c r="B109" s="1" t="s">
        <v>72</v>
      </c>
      <c r="C109" s="10">
        <v>0</v>
      </c>
      <c r="D109" s="10">
        <v>55.44</v>
      </c>
      <c r="E109" s="10">
        <v>0</v>
      </c>
      <c r="F109" s="10">
        <v>0</v>
      </c>
      <c r="G109" s="192">
        <f t="shared" si="9"/>
        <v>55.44</v>
      </c>
      <c r="H109" s="192">
        <f>+SMar_InfraMR[[#This Row],[Total Líneas de Explotación ]]</f>
        <v>55.44</v>
      </c>
      <c r="I109" s="192">
        <f>+SMar_InfraMR[[#This Row],[Total Líneas de Explotación ]]</f>
        <v>55.44</v>
      </c>
      <c r="J109" s="10">
        <v>135.47999999999999</v>
      </c>
      <c r="K109" s="10">
        <v>0</v>
      </c>
      <c r="L109" s="10">
        <v>0</v>
      </c>
      <c r="M109" s="10">
        <v>0</v>
      </c>
      <c r="N109" s="192">
        <f>+SMar_InfraMR[[#This Row],[A.03.1 -  Longitud de Vías de Explotación No Electrificadas Troncales y Ramales (vía principal) (km)]]+SMar_InfraMR[[#This Row],[A.04.1 -  Longitud de Vías de Explotación Electrificadas Troncales y Ramales (vía principal) (km)]]</f>
        <v>135.47999999999999</v>
      </c>
      <c r="O109" s="192">
        <v>135.47999999999999</v>
      </c>
      <c r="P109" s="1">
        <v>19</v>
      </c>
      <c r="Q109" s="1">
        <v>1</v>
      </c>
      <c r="R109" s="1">
        <v>0</v>
      </c>
      <c r="S109" s="194">
        <f t="shared" si="10"/>
        <v>20</v>
      </c>
      <c r="T109" s="194">
        <v>20</v>
      </c>
      <c r="U109" s="1">
        <v>0</v>
      </c>
      <c r="V109" s="1">
        <v>56</v>
      </c>
      <c r="W109" s="1">
        <v>0</v>
      </c>
      <c r="X109" s="1">
        <v>0</v>
      </c>
      <c r="Y109" s="1">
        <v>0</v>
      </c>
      <c r="Z109" s="196">
        <f t="shared" si="11"/>
        <v>56</v>
      </c>
      <c r="AA109" s="1">
        <v>17</v>
      </c>
      <c r="AB109" s="1">
        <v>5</v>
      </c>
      <c r="AC109" s="1">
        <f>+SMar_InfraMR[[#This Row],[Total Pasos Vehiculares a Nivel]]</f>
        <v>56</v>
      </c>
      <c r="AD109" s="196">
        <f t="shared" si="12"/>
        <v>78</v>
      </c>
      <c r="AE109" s="1">
        <v>1</v>
      </c>
      <c r="AF109" s="1">
        <v>1</v>
      </c>
      <c r="AG109" s="1">
        <v>16</v>
      </c>
      <c r="AH109" s="196">
        <f t="shared" si="13"/>
        <v>18</v>
      </c>
      <c r="AI109" s="10">
        <v>41.3</v>
      </c>
      <c r="AJ109" s="10">
        <v>0</v>
      </c>
      <c r="AK109" s="10">
        <v>14.14</v>
      </c>
      <c r="AL109" s="222">
        <f t="shared" si="14"/>
        <v>55.44</v>
      </c>
      <c r="AM109" s="1">
        <v>3</v>
      </c>
      <c r="AN109" s="1">
        <v>2</v>
      </c>
      <c r="AO109" s="1">
        <v>32</v>
      </c>
      <c r="AP109" s="200">
        <f t="shared" si="15"/>
        <v>37</v>
      </c>
      <c r="AQ109" s="1">
        <v>0</v>
      </c>
      <c r="AR109" s="1">
        <v>0</v>
      </c>
      <c r="AS109" s="1">
        <v>0</v>
      </c>
      <c r="AT109" s="200">
        <f t="shared" si="16"/>
        <v>0</v>
      </c>
      <c r="AU109" s="1">
        <v>0</v>
      </c>
      <c r="AV109" s="1">
        <v>0</v>
      </c>
      <c r="AW109" s="1">
        <v>0</v>
      </c>
      <c r="AX109" s="200">
        <f t="shared" si="17"/>
        <v>0</v>
      </c>
      <c r="AY109" s="1">
        <v>104</v>
      </c>
      <c r="AZ109" s="1">
        <v>42</v>
      </c>
      <c r="BA109" s="1">
        <v>0</v>
      </c>
      <c r="BB109" s="1">
        <v>0</v>
      </c>
      <c r="BC109" s="200">
        <f>SUM(AY109:BB109)</f>
        <v>146</v>
      </c>
      <c r="BD109" s="356">
        <v>0</v>
      </c>
      <c r="BE109" s="1">
        <v>7</v>
      </c>
      <c r="BF109" s="1">
        <v>0</v>
      </c>
      <c r="BG109" s="235">
        <v>1676</v>
      </c>
    </row>
    <row r="110" spans="1:59">
      <c r="A110" s="1">
        <v>2002</v>
      </c>
      <c r="B110" s="1" t="s">
        <v>61</v>
      </c>
      <c r="C110" s="10">
        <v>0</v>
      </c>
      <c r="D110" s="10">
        <v>55.44</v>
      </c>
      <c r="E110" s="10">
        <v>0</v>
      </c>
      <c r="F110" s="10">
        <v>0</v>
      </c>
      <c r="G110" s="192">
        <f t="shared" si="9"/>
        <v>55.44</v>
      </c>
      <c r="H110" s="192">
        <f>+SMar_InfraMR[[#This Row],[Total Líneas de Explotación ]]</f>
        <v>55.44</v>
      </c>
      <c r="I110" s="192">
        <f>+SMar_InfraMR[[#This Row],[Total Líneas de Explotación ]]</f>
        <v>55.44</v>
      </c>
      <c r="J110" s="10">
        <v>135.47999999999999</v>
      </c>
      <c r="K110" s="10">
        <v>0</v>
      </c>
      <c r="L110" s="10">
        <v>0</v>
      </c>
      <c r="M110" s="10">
        <v>0</v>
      </c>
      <c r="N110" s="192">
        <f>+SMar_InfraMR[[#This Row],[A.03.1 -  Longitud de Vías de Explotación No Electrificadas Troncales y Ramales (vía principal) (km)]]+SMar_InfraMR[[#This Row],[A.04.1 -  Longitud de Vías de Explotación Electrificadas Troncales y Ramales (vía principal) (km)]]</f>
        <v>135.47999999999999</v>
      </c>
      <c r="O110" s="192">
        <v>135.47999999999999</v>
      </c>
      <c r="P110" s="1">
        <v>19</v>
      </c>
      <c r="Q110" s="1">
        <v>1</v>
      </c>
      <c r="R110" s="1">
        <v>0</v>
      </c>
      <c r="S110" s="194">
        <f t="shared" si="10"/>
        <v>20</v>
      </c>
      <c r="T110" s="194">
        <v>20</v>
      </c>
      <c r="U110" s="1">
        <v>0</v>
      </c>
      <c r="V110" s="1">
        <v>56</v>
      </c>
      <c r="W110" s="1">
        <v>0</v>
      </c>
      <c r="X110" s="1">
        <v>0</v>
      </c>
      <c r="Y110" s="1">
        <v>0</v>
      </c>
      <c r="Z110" s="196">
        <f t="shared" si="11"/>
        <v>56</v>
      </c>
      <c r="AA110" s="1">
        <v>17</v>
      </c>
      <c r="AB110" s="1">
        <v>5</v>
      </c>
      <c r="AC110" s="1">
        <f>+SMar_InfraMR[[#This Row],[Total Pasos Vehiculares a Nivel]]</f>
        <v>56</v>
      </c>
      <c r="AD110" s="196">
        <f t="shared" si="12"/>
        <v>78</v>
      </c>
      <c r="AE110" s="1">
        <v>1</v>
      </c>
      <c r="AF110" s="1">
        <v>1</v>
      </c>
      <c r="AG110" s="1">
        <v>16</v>
      </c>
      <c r="AH110" s="196">
        <f t="shared" si="13"/>
        <v>18</v>
      </c>
      <c r="AI110" s="10">
        <v>41.3</v>
      </c>
      <c r="AJ110" s="10">
        <v>0</v>
      </c>
      <c r="AK110" s="10">
        <v>14.14</v>
      </c>
      <c r="AL110" s="222">
        <f t="shared" si="14"/>
        <v>55.44</v>
      </c>
      <c r="AM110" s="1">
        <v>3</v>
      </c>
      <c r="AN110" s="1">
        <v>2</v>
      </c>
      <c r="AO110" s="1">
        <v>32</v>
      </c>
      <c r="AP110" s="200">
        <f t="shared" si="15"/>
        <v>37</v>
      </c>
      <c r="AQ110" s="1">
        <v>0</v>
      </c>
      <c r="AR110" s="1">
        <v>0</v>
      </c>
      <c r="AS110" s="1">
        <v>0</v>
      </c>
      <c r="AT110" s="200">
        <f t="shared" si="16"/>
        <v>0</v>
      </c>
      <c r="AU110" s="1">
        <v>0</v>
      </c>
      <c r="AV110" s="1">
        <v>0</v>
      </c>
      <c r="AW110" s="1">
        <v>0</v>
      </c>
      <c r="AX110" s="200">
        <f t="shared" si="17"/>
        <v>0</v>
      </c>
      <c r="AY110" s="1">
        <v>104</v>
      </c>
      <c r="AZ110" s="1">
        <v>42</v>
      </c>
      <c r="BA110" s="1">
        <v>0</v>
      </c>
      <c r="BB110" s="1">
        <v>0</v>
      </c>
      <c r="BC110" s="200">
        <f>SUM(AY110:BB110)</f>
        <v>146</v>
      </c>
      <c r="BD110" s="356">
        <v>0</v>
      </c>
      <c r="BE110" s="1">
        <v>7</v>
      </c>
      <c r="BF110" s="1">
        <v>0</v>
      </c>
      <c r="BG110" s="235">
        <v>1676</v>
      </c>
    </row>
    <row r="111" spans="1:59">
      <c r="A111" s="1">
        <v>2002</v>
      </c>
      <c r="B111" s="1" t="s">
        <v>62</v>
      </c>
      <c r="C111" s="10">
        <v>0</v>
      </c>
      <c r="D111" s="10">
        <v>55.44</v>
      </c>
      <c r="E111" s="10">
        <v>0</v>
      </c>
      <c r="F111" s="10">
        <v>0</v>
      </c>
      <c r="G111" s="192">
        <f t="shared" si="9"/>
        <v>55.44</v>
      </c>
      <c r="H111" s="192">
        <f>+SMar_InfraMR[[#This Row],[Total Líneas de Explotación ]]</f>
        <v>55.44</v>
      </c>
      <c r="I111" s="192">
        <f>+SMar_InfraMR[[#This Row],[Total Líneas de Explotación ]]</f>
        <v>55.44</v>
      </c>
      <c r="J111" s="10">
        <v>135.47999999999999</v>
      </c>
      <c r="K111" s="10">
        <v>0</v>
      </c>
      <c r="L111" s="10">
        <v>0</v>
      </c>
      <c r="M111" s="10">
        <v>0</v>
      </c>
      <c r="N111" s="192">
        <f>+SMar_InfraMR[[#This Row],[A.03.1 -  Longitud de Vías de Explotación No Electrificadas Troncales y Ramales (vía principal) (km)]]+SMar_InfraMR[[#This Row],[A.04.1 -  Longitud de Vías de Explotación Electrificadas Troncales y Ramales (vía principal) (km)]]</f>
        <v>135.47999999999999</v>
      </c>
      <c r="O111" s="192">
        <v>135.47999999999999</v>
      </c>
      <c r="P111" s="1">
        <v>19</v>
      </c>
      <c r="Q111" s="1">
        <v>1</v>
      </c>
      <c r="R111" s="1">
        <v>0</v>
      </c>
      <c r="S111" s="194">
        <f t="shared" si="10"/>
        <v>20</v>
      </c>
      <c r="T111" s="194">
        <v>20</v>
      </c>
      <c r="U111" s="1">
        <v>0</v>
      </c>
      <c r="V111" s="1">
        <v>56</v>
      </c>
      <c r="W111" s="1">
        <v>0</v>
      </c>
      <c r="X111" s="1">
        <v>0</v>
      </c>
      <c r="Y111" s="1">
        <v>0</v>
      </c>
      <c r="Z111" s="196">
        <f t="shared" si="11"/>
        <v>56</v>
      </c>
      <c r="AA111" s="1">
        <v>17</v>
      </c>
      <c r="AB111" s="1">
        <v>5</v>
      </c>
      <c r="AC111" s="1">
        <f>+SMar_InfraMR[[#This Row],[Total Pasos Vehiculares a Nivel]]</f>
        <v>56</v>
      </c>
      <c r="AD111" s="196">
        <f t="shared" si="12"/>
        <v>78</v>
      </c>
      <c r="AE111" s="1">
        <v>1</v>
      </c>
      <c r="AF111" s="1">
        <v>1</v>
      </c>
      <c r="AG111" s="1">
        <v>16</v>
      </c>
      <c r="AH111" s="196">
        <f t="shared" si="13"/>
        <v>18</v>
      </c>
      <c r="AI111" s="10">
        <v>41.3</v>
      </c>
      <c r="AJ111" s="10">
        <v>0</v>
      </c>
      <c r="AK111" s="10">
        <v>14.14</v>
      </c>
      <c r="AL111" s="222">
        <f t="shared" si="14"/>
        <v>55.44</v>
      </c>
      <c r="AM111" s="1">
        <v>3</v>
      </c>
      <c r="AN111" s="1">
        <v>2</v>
      </c>
      <c r="AO111" s="1">
        <v>32</v>
      </c>
      <c r="AP111" s="200">
        <f t="shared" si="15"/>
        <v>37</v>
      </c>
      <c r="AQ111" s="1">
        <v>0</v>
      </c>
      <c r="AR111" s="1">
        <v>0</v>
      </c>
      <c r="AS111" s="1">
        <v>0</v>
      </c>
      <c r="AT111" s="200">
        <f t="shared" si="16"/>
        <v>0</v>
      </c>
      <c r="AU111" s="1">
        <v>0</v>
      </c>
      <c r="AV111" s="1">
        <v>0</v>
      </c>
      <c r="AW111" s="1">
        <v>0</v>
      </c>
      <c r="AX111" s="200">
        <f t="shared" si="17"/>
        <v>0</v>
      </c>
      <c r="AY111" s="1">
        <v>104</v>
      </c>
      <c r="AZ111" s="1">
        <v>42</v>
      </c>
      <c r="BA111" s="1">
        <v>0</v>
      </c>
      <c r="BB111" s="1">
        <v>0</v>
      </c>
      <c r="BC111" s="200">
        <f>SUM(AY111:BB111)</f>
        <v>146</v>
      </c>
      <c r="BD111" s="356">
        <v>0</v>
      </c>
      <c r="BE111" s="1">
        <v>7</v>
      </c>
      <c r="BF111" s="1">
        <v>0</v>
      </c>
      <c r="BG111" s="235">
        <v>1676</v>
      </c>
    </row>
    <row r="112" spans="1:59">
      <c r="A112" s="1">
        <v>2002</v>
      </c>
      <c r="B112" s="1" t="s">
        <v>63</v>
      </c>
      <c r="C112" s="10">
        <v>0</v>
      </c>
      <c r="D112" s="10">
        <v>55.44</v>
      </c>
      <c r="E112" s="10">
        <v>0</v>
      </c>
      <c r="F112" s="10">
        <v>0</v>
      </c>
      <c r="G112" s="192">
        <f t="shared" si="9"/>
        <v>55.44</v>
      </c>
      <c r="H112" s="192">
        <f>+SMar_InfraMR[[#This Row],[Total Líneas de Explotación ]]</f>
        <v>55.44</v>
      </c>
      <c r="I112" s="192">
        <f>+SMar_InfraMR[[#This Row],[Total Líneas de Explotación ]]</f>
        <v>55.44</v>
      </c>
      <c r="J112" s="10">
        <v>135.47999999999999</v>
      </c>
      <c r="K112" s="10">
        <v>0</v>
      </c>
      <c r="L112" s="10">
        <v>0</v>
      </c>
      <c r="M112" s="10">
        <v>0</v>
      </c>
      <c r="N112" s="192">
        <f>+SMar_InfraMR[[#This Row],[A.03.1 -  Longitud de Vías de Explotación No Electrificadas Troncales y Ramales (vía principal) (km)]]+SMar_InfraMR[[#This Row],[A.04.1 -  Longitud de Vías de Explotación Electrificadas Troncales y Ramales (vía principal) (km)]]</f>
        <v>135.47999999999999</v>
      </c>
      <c r="O112" s="192">
        <v>135.47999999999999</v>
      </c>
      <c r="P112" s="1">
        <v>19</v>
      </c>
      <c r="Q112" s="1">
        <v>1</v>
      </c>
      <c r="R112" s="1">
        <v>0</v>
      </c>
      <c r="S112" s="194">
        <f t="shared" si="10"/>
        <v>20</v>
      </c>
      <c r="T112" s="194">
        <v>20</v>
      </c>
      <c r="U112" s="1">
        <v>0</v>
      </c>
      <c r="V112" s="1">
        <v>56</v>
      </c>
      <c r="W112" s="1">
        <v>0</v>
      </c>
      <c r="X112" s="1">
        <v>0</v>
      </c>
      <c r="Y112" s="1">
        <v>0</v>
      </c>
      <c r="Z112" s="196">
        <f t="shared" si="11"/>
        <v>56</v>
      </c>
      <c r="AA112" s="1">
        <v>17</v>
      </c>
      <c r="AB112" s="1">
        <v>5</v>
      </c>
      <c r="AC112" s="1">
        <f>+SMar_InfraMR[[#This Row],[Total Pasos Vehiculares a Nivel]]</f>
        <v>56</v>
      </c>
      <c r="AD112" s="196">
        <f t="shared" si="12"/>
        <v>78</v>
      </c>
      <c r="AE112" s="1">
        <v>1</v>
      </c>
      <c r="AF112" s="1">
        <v>1</v>
      </c>
      <c r="AG112" s="1">
        <v>16</v>
      </c>
      <c r="AH112" s="196">
        <f t="shared" si="13"/>
        <v>18</v>
      </c>
      <c r="AI112" s="10">
        <v>41.3</v>
      </c>
      <c r="AJ112" s="10">
        <v>0</v>
      </c>
      <c r="AK112" s="10">
        <v>14.14</v>
      </c>
      <c r="AL112" s="222">
        <f t="shared" si="14"/>
        <v>55.44</v>
      </c>
      <c r="AM112" s="1">
        <v>3</v>
      </c>
      <c r="AN112" s="1">
        <v>2</v>
      </c>
      <c r="AO112" s="1">
        <v>32</v>
      </c>
      <c r="AP112" s="200">
        <f t="shared" si="15"/>
        <v>37</v>
      </c>
      <c r="AQ112" s="1">
        <v>0</v>
      </c>
      <c r="AR112" s="1">
        <v>0</v>
      </c>
      <c r="AS112" s="1">
        <v>0</v>
      </c>
      <c r="AT112" s="200">
        <f t="shared" si="16"/>
        <v>0</v>
      </c>
      <c r="AU112" s="1">
        <v>0</v>
      </c>
      <c r="AV112" s="1">
        <v>0</v>
      </c>
      <c r="AW112" s="1">
        <v>0</v>
      </c>
      <c r="AX112" s="200">
        <f t="shared" si="17"/>
        <v>0</v>
      </c>
      <c r="AY112" s="1">
        <v>104</v>
      </c>
      <c r="AZ112" s="1">
        <v>42</v>
      </c>
      <c r="BA112" s="1">
        <v>0</v>
      </c>
      <c r="BB112" s="1">
        <v>0</v>
      </c>
      <c r="BC112" s="200">
        <f>SUM(AY112:BB112)</f>
        <v>146</v>
      </c>
      <c r="BD112" s="356">
        <v>0</v>
      </c>
      <c r="BE112" s="1">
        <v>7</v>
      </c>
      <c r="BF112" s="1">
        <v>0</v>
      </c>
      <c r="BG112" s="235">
        <v>1676</v>
      </c>
    </row>
    <row r="113" spans="1:59">
      <c r="A113" s="1">
        <v>2002</v>
      </c>
      <c r="B113" s="1" t="s">
        <v>64</v>
      </c>
      <c r="C113" s="10">
        <v>0</v>
      </c>
      <c r="D113" s="10">
        <v>55.44</v>
      </c>
      <c r="E113" s="10">
        <v>0</v>
      </c>
      <c r="F113" s="10">
        <v>0</v>
      </c>
      <c r="G113" s="192">
        <f t="shared" si="9"/>
        <v>55.44</v>
      </c>
      <c r="H113" s="192">
        <f>+SMar_InfraMR[[#This Row],[Total Líneas de Explotación ]]</f>
        <v>55.44</v>
      </c>
      <c r="I113" s="192">
        <f>+SMar_InfraMR[[#This Row],[Total Líneas de Explotación ]]</f>
        <v>55.44</v>
      </c>
      <c r="J113" s="10">
        <v>135.47999999999999</v>
      </c>
      <c r="K113" s="10">
        <v>0</v>
      </c>
      <c r="L113" s="10">
        <v>0</v>
      </c>
      <c r="M113" s="10">
        <v>0</v>
      </c>
      <c r="N113" s="192">
        <f>+SMar_InfraMR[[#This Row],[A.03.1 -  Longitud de Vías de Explotación No Electrificadas Troncales y Ramales (vía principal) (km)]]+SMar_InfraMR[[#This Row],[A.04.1 -  Longitud de Vías de Explotación Electrificadas Troncales y Ramales (vía principal) (km)]]</f>
        <v>135.47999999999999</v>
      </c>
      <c r="O113" s="192">
        <v>135.47999999999999</v>
      </c>
      <c r="P113" s="1">
        <v>19</v>
      </c>
      <c r="Q113" s="1">
        <v>1</v>
      </c>
      <c r="R113" s="1">
        <v>0</v>
      </c>
      <c r="S113" s="194">
        <f t="shared" si="10"/>
        <v>20</v>
      </c>
      <c r="T113" s="194">
        <v>20</v>
      </c>
      <c r="U113" s="1">
        <v>0</v>
      </c>
      <c r="V113" s="1">
        <v>56</v>
      </c>
      <c r="W113" s="1">
        <v>0</v>
      </c>
      <c r="X113" s="1">
        <v>0</v>
      </c>
      <c r="Y113" s="1">
        <v>0</v>
      </c>
      <c r="Z113" s="196">
        <f t="shared" si="11"/>
        <v>56</v>
      </c>
      <c r="AA113" s="1">
        <v>17</v>
      </c>
      <c r="AB113" s="1">
        <v>5</v>
      </c>
      <c r="AC113" s="1">
        <f>+SMar_InfraMR[[#This Row],[Total Pasos Vehiculares a Nivel]]</f>
        <v>56</v>
      </c>
      <c r="AD113" s="196">
        <f t="shared" si="12"/>
        <v>78</v>
      </c>
      <c r="AE113" s="1">
        <v>1</v>
      </c>
      <c r="AF113" s="1">
        <v>1</v>
      </c>
      <c r="AG113" s="1">
        <v>16</v>
      </c>
      <c r="AH113" s="196">
        <f t="shared" si="13"/>
        <v>18</v>
      </c>
      <c r="AI113" s="10">
        <v>41.3</v>
      </c>
      <c r="AJ113" s="10">
        <v>0</v>
      </c>
      <c r="AK113" s="10">
        <v>14.14</v>
      </c>
      <c r="AL113" s="222">
        <f t="shared" si="14"/>
        <v>55.44</v>
      </c>
      <c r="AM113" s="1">
        <v>3</v>
      </c>
      <c r="AN113" s="1">
        <v>2</v>
      </c>
      <c r="AO113" s="1">
        <v>32</v>
      </c>
      <c r="AP113" s="200">
        <f t="shared" si="15"/>
        <v>37</v>
      </c>
      <c r="AQ113" s="1">
        <v>0</v>
      </c>
      <c r="AR113" s="1">
        <v>0</v>
      </c>
      <c r="AS113" s="1">
        <v>0</v>
      </c>
      <c r="AT113" s="200">
        <f t="shared" si="16"/>
        <v>0</v>
      </c>
      <c r="AU113" s="1">
        <v>0</v>
      </c>
      <c r="AV113" s="1">
        <v>0</v>
      </c>
      <c r="AW113" s="1">
        <v>0</v>
      </c>
      <c r="AX113" s="200">
        <f t="shared" si="17"/>
        <v>0</v>
      </c>
      <c r="AY113" s="1">
        <v>104</v>
      </c>
      <c r="AZ113" s="1">
        <v>42</v>
      </c>
      <c r="BA113" s="1">
        <v>0</v>
      </c>
      <c r="BB113" s="1">
        <v>0</v>
      </c>
      <c r="BC113" s="200">
        <f>SUM(AY113:BB113)</f>
        <v>146</v>
      </c>
      <c r="BD113" s="356">
        <v>0</v>
      </c>
      <c r="BE113" s="1">
        <v>7</v>
      </c>
      <c r="BF113" s="1">
        <v>0</v>
      </c>
      <c r="BG113" s="235">
        <v>1676</v>
      </c>
    </row>
    <row r="114" spans="1:59">
      <c r="A114" s="1">
        <v>2002</v>
      </c>
      <c r="B114" s="1" t="s">
        <v>65</v>
      </c>
      <c r="C114" s="10">
        <v>0</v>
      </c>
      <c r="D114" s="10">
        <v>55.44</v>
      </c>
      <c r="E114" s="10">
        <v>0</v>
      </c>
      <c r="F114" s="10">
        <v>0</v>
      </c>
      <c r="G114" s="192">
        <f t="shared" si="9"/>
        <v>55.44</v>
      </c>
      <c r="H114" s="192">
        <f>+SMar_InfraMR[[#This Row],[Total Líneas de Explotación ]]</f>
        <v>55.44</v>
      </c>
      <c r="I114" s="192">
        <f>+SMar_InfraMR[[#This Row],[Total Líneas de Explotación ]]</f>
        <v>55.44</v>
      </c>
      <c r="J114" s="10">
        <v>135.47999999999999</v>
      </c>
      <c r="K114" s="10">
        <v>0</v>
      </c>
      <c r="L114" s="10">
        <v>0</v>
      </c>
      <c r="M114" s="10">
        <v>0</v>
      </c>
      <c r="N114" s="192">
        <f>+SMar_InfraMR[[#This Row],[A.03.1 -  Longitud de Vías de Explotación No Electrificadas Troncales y Ramales (vía principal) (km)]]+SMar_InfraMR[[#This Row],[A.04.1 -  Longitud de Vías de Explotación Electrificadas Troncales y Ramales (vía principal) (km)]]</f>
        <v>135.47999999999999</v>
      </c>
      <c r="O114" s="192">
        <v>135.47999999999999</v>
      </c>
      <c r="P114" s="1">
        <v>19</v>
      </c>
      <c r="Q114" s="1">
        <v>1</v>
      </c>
      <c r="R114" s="1">
        <v>0</v>
      </c>
      <c r="S114" s="194">
        <f t="shared" si="10"/>
        <v>20</v>
      </c>
      <c r="T114" s="194">
        <v>20</v>
      </c>
      <c r="U114" s="1">
        <v>0</v>
      </c>
      <c r="V114" s="1">
        <v>56</v>
      </c>
      <c r="W114" s="1">
        <v>0</v>
      </c>
      <c r="X114" s="1">
        <v>0</v>
      </c>
      <c r="Y114" s="1">
        <v>0</v>
      </c>
      <c r="Z114" s="196">
        <f t="shared" si="11"/>
        <v>56</v>
      </c>
      <c r="AA114" s="1">
        <v>17</v>
      </c>
      <c r="AB114" s="1">
        <v>5</v>
      </c>
      <c r="AC114" s="1">
        <f>+SMar_InfraMR[[#This Row],[Total Pasos Vehiculares a Nivel]]</f>
        <v>56</v>
      </c>
      <c r="AD114" s="196">
        <f t="shared" si="12"/>
        <v>78</v>
      </c>
      <c r="AE114" s="1">
        <v>1</v>
      </c>
      <c r="AF114" s="1">
        <v>1</v>
      </c>
      <c r="AG114" s="1">
        <v>16</v>
      </c>
      <c r="AH114" s="196">
        <f t="shared" si="13"/>
        <v>18</v>
      </c>
      <c r="AI114" s="10">
        <v>41.3</v>
      </c>
      <c r="AJ114" s="10">
        <v>0</v>
      </c>
      <c r="AK114" s="10">
        <v>14.14</v>
      </c>
      <c r="AL114" s="222">
        <f t="shared" si="14"/>
        <v>55.44</v>
      </c>
      <c r="AM114" s="1">
        <v>3</v>
      </c>
      <c r="AN114" s="1">
        <v>2</v>
      </c>
      <c r="AO114" s="1">
        <v>32</v>
      </c>
      <c r="AP114" s="200">
        <f t="shared" si="15"/>
        <v>37</v>
      </c>
      <c r="AQ114" s="1">
        <v>0</v>
      </c>
      <c r="AR114" s="1">
        <v>0</v>
      </c>
      <c r="AS114" s="1">
        <v>0</v>
      </c>
      <c r="AT114" s="200">
        <f t="shared" si="16"/>
        <v>0</v>
      </c>
      <c r="AU114" s="1">
        <v>0</v>
      </c>
      <c r="AV114" s="1">
        <v>0</v>
      </c>
      <c r="AW114" s="1">
        <v>0</v>
      </c>
      <c r="AX114" s="200">
        <f t="shared" si="17"/>
        <v>0</v>
      </c>
      <c r="AY114" s="1">
        <v>104</v>
      </c>
      <c r="AZ114" s="1">
        <v>42</v>
      </c>
      <c r="BA114" s="1">
        <v>0</v>
      </c>
      <c r="BB114" s="1">
        <v>0</v>
      </c>
      <c r="BC114" s="200">
        <f>SUM(AY114:BB114)</f>
        <v>146</v>
      </c>
      <c r="BD114" s="356">
        <v>0</v>
      </c>
      <c r="BE114" s="1">
        <v>7</v>
      </c>
      <c r="BF114" s="1">
        <v>0</v>
      </c>
      <c r="BG114" s="235">
        <v>1676</v>
      </c>
    </row>
    <row r="115" spans="1:59">
      <c r="A115" s="1">
        <v>2002</v>
      </c>
      <c r="B115" s="1" t="s">
        <v>66</v>
      </c>
      <c r="C115" s="10">
        <v>0</v>
      </c>
      <c r="D115" s="10">
        <v>55.44</v>
      </c>
      <c r="E115" s="10">
        <v>0</v>
      </c>
      <c r="F115" s="10">
        <v>0</v>
      </c>
      <c r="G115" s="192">
        <f t="shared" si="9"/>
        <v>55.44</v>
      </c>
      <c r="H115" s="192">
        <f>+SMar_InfraMR[[#This Row],[Total Líneas de Explotación ]]</f>
        <v>55.44</v>
      </c>
      <c r="I115" s="192">
        <f>+SMar_InfraMR[[#This Row],[Total Líneas de Explotación ]]</f>
        <v>55.44</v>
      </c>
      <c r="J115" s="10">
        <v>135.47999999999999</v>
      </c>
      <c r="K115" s="10">
        <v>0</v>
      </c>
      <c r="L115" s="10">
        <v>0</v>
      </c>
      <c r="M115" s="10">
        <v>0</v>
      </c>
      <c r="N115" s="192">
        <f>+SMar_InfraMR[[#This Row],[A.03.1 -  Longitud de Vías de Explotación No Electrificadas Troncales y Ramales (vía principal) (km)]]+SMar_InfraMR[[#This Row],[A.04.1 -  Longitud de Vías de Explotación Electrificadas Troncales y Ramales (vía principal) (km)]]</f>
        <v>135.47999999999999</v>
      </c>
      <c r="O115" s="192">
        <v>135.47999999999999</v>
      </c>
      <c r="P115" s="1">
        <v>19</v>
      </c>
      <c r="Q115" s="1">
        <v>1</v>
      </c>
      <c r="R115" s="1">
        <v>0</v>
      </c>
      <c r="S115" s="194">
        <f t="shared" si="10"/>
        <v>20</v>
      </c>
      <c r="T115" s="194">
        <v>20</v>
      </c>
      <c r="U115" s="1">
        <v>0</v>
      </c>
      <c r="V115" s="1">
        <v>56</v>
      </c>
      <c r="W115" s="1">
        <v>0</v>
      </c>
      <c r="X115" s="1">
        <v>0</v>
      </c>
      <c r="Y115" s="1">
        <v>0</v>
      </c>
      <c r="Z115" s="196">
        <f t="shared" si="11"/>
        <v>56</v>
      </c>
      <c r="AA115" s="1">
        <v>17</v>
      </c>
      <c r="AB115" s="1">
        <v>5</v>
      </c>
      <c r="AC115" s="1">
        <f>+SMar_InfraMR[[#This Row],[Total Pasos Vehiculares a Nivel]]</f>
        <v>56</v>
      </c>
      <c r="AD115" s="196">
        <f t="shared" si="12"/>
        <v>78</v>
      </c>
      <c r="AE115" s="1">
        <v>1</v>
      </c>
      <c r="AF115" s="1">
        <v>1</v>
      </c>
      <c r="AG115" s="1">
        <v>16</v>
      </c>
      <c r="AH115" s="196">
        <f t="shared" si="13"/>
        <v>18</v>
      </c>
      <c r="AI115" s="10">
        <v>41.3</v>
      </c>
      <c r="AJ115" s="10">
        <v>0</v>
      </c>
      <c r="AK115" s="10">
        <v>14.14</v>
      </c>
      <c r="AL115" s="222">
        <f t="shared" si="14"/>
        <v>55.44</v>
      </c>
      <c r="AM115" s="1">
        <v>3</v>
      </c>
      <c r="AN115" s="1">
        <v>2</v>
      </c>
      <c r="AO115" s="1">
        <v>32</v>
      </c>
      <c r="AP115" s="200">
        <f t="shared" si="15"/>
        <v>37</v>
      </c>
      <c r="AQ115" s="1">
        <v>0</v>
      </c>
      <c r="AR115" s="1">
        <v>0</v>
      </c>
      <c r="AS115" s="1">
        <v>0</v>
      </c>
      <c r="AT115" s="200">
        <f t="shared" si="16"/>
        <v>0</v>
      </c>
      <c r="AU115" s="1">
        <v>0</v>
      </c>
      <c r="AV115" s="1">
        <v>0</v>
      </c>
      <c r="AW115" s="1">
        <v>0</v>
      </c>
      <c r="AX115" s="200">
        <f t="shared" si="17"/>
        <v>0</v>
      </c>
      <c r="AY115" s="1">
        <v>104</v>
      </c>
      <c r="AZ115" s="1">
        <v>42</v>
      </c>
      <c r="BA115" s="1">
        <v>0</v>
      </c>
      <c r="BB115" s="1">
        <v>0</v>
      </c>
      <c r="BC115" s="200">
        <f>SUM(AY115:BB115)</f>
        <v>146</v>
      </c>
      <c r="BD115" s="356">
        <v>0</v>
      </c>
      <c r="BE115" s="1">
        <v>7</v>
      </c>
      <c r="BF115" s="1">
        <v>0</v>
      </c>
      <c r="BG115" s="235">
        <v>1676</v>
      </c>
    </row>
    <row r="116" spans="1:59">
      <c r="A116" s="1">
        <v>2002</v>
      </c>
      <c r="B116" s="1" t="s">
        <v>67</v>
      </c>
      <c r="C116" s="10">
        <v>0</v>
      </c>
      <c r="D116" s="10">
        <v>55.44</v>
      </c>
      <c r="E116" s="10">
        <v>0</v>
      </c>
      <c r="F116" s="10">
        <v>0</v>
      </c>
      <c r="G116" s="192">
        <f t="shared" si="9"/>
        <v>55.44</v>
      </c>
      <c r="H116" s="192">
        <f>+SMar_InfraMR[[#This Row],[Total Líneas de Explotación ]]</f>
        <v>55.44</v>
      </c>
      <c r="I116" s="192">
        <f>+SMar_InfraMR[[#This Row],[Total Líneas de Explotación ]]</f>
        <v>55.44</v>
      </c>
      <c r="J116" s="10">
        <v>135.47999999999999</v>
      </c>
      <c r="K116" s="10">
        <v>0</v>
      </c>
      <c r="L116" s="10">
        <v>0</v>
      </c>
      <c r="M116" s="10">
        <v>0</v>
      </c>
      <c r="N116" s="192">
        <f>+SMar_InfraMR[[#This Row],[A.03.1 -  Longitud de Vías de Explotación No Electrificadas Troncales y Ramales (vía principal) (km)]]+SMar_InfraMR[[#This Row],[A.04.1 -  Longitud de Vías de Explotación Electrificadas Troncales y Ramales (vía principal) (km)]]</f>
        <v>135.47999999999999</v>
      </c>
      <c r="O116" s="192">
        <v>135.47999999999999</v>
      </c>
      <c r="P116" s="1">
        <v>19</v>
      </c>
      <c r="Q116" s="1">
        <v>1</v>
      </c>
      <c r="R116" s="1">
        <v>0</v>
      </c>
      <c r="S116" s="194">
        <f t="shared" si="10"/>
        <v>20</v>
      </c>
      <c r="T116" s="194">
        <v>20</v>
      </c>
      <c r="U116" s="1">
        <v>0</v>
      </c>
      <c r="V116" s="1">
        <v>56</v>
      </c>
      <c r="W116" s="1">
        <v>0</v>
      </c>
      <c r="X116" s="1">
        <v>0</v>
      </c>
      <c r="Y116" s="1">
        <v>0</v>
      </c>
      <c r="Z116" s="196">
        <f t="shared" si="11"/>
        <v>56</v>
      </c>
      <c r="AA116" s="1">
        <v>17</v>
      </c>
      <c r="AB116" s="1">
        <v>5</v>
      </c>
      <c r="AC116" s="1">
        <f>+SMar_InfraMR[[#This Row],[Total Pasos Vehiculares a Nivel]]</f>
        <v>56</v>
      </c>
      <c r="AD116" s="196">
        <f t="shared" si="12"/>
        <v>78</v>
      </c>
      <c r="AE116" s="1">
        <v>1</v>
      </c>
      <c r="AF116" s="1">
        <v>1</v>
      </c>
      <c r="AG116" s="1">
        <v>16</v>
      </c>
      <c r="AH116" s="196">
        <f t="shared" si="13"/>
        <v>18</v>
      </c>
      <c r="AI116" s="10">
        <v>41.3</v>
      </c>
      <c r="AJ116" s="10">
        <v>0</v>
      </c>
      <c r="AK116" s="10">
        <v>14.14</v>
      </c>
      <c r="AL116" s="222">
        <f t="shared" si="14"/>
        <v>55.44</v>
      </c>
      <c r="AM116" s="1">
        <v>3</v>
      </c>
      <c r="AN116" s="1">
        <v>2</v>
      </c>
      <c r="AO116" s="1">
        <v>32</v>
      </c>
      <c r="AP116" s="200">
        <f t="shared" si="15"/>
        <v>37</v>
      </c>
      <c r="AQ116" s="1">
        <v>0</v>
      </c>
      <c r="AR116" s="1">
        <v>0</v>
      </c>
      <c r="AS116" s="1">
        <v>0</v>
      </c>
      <c r="AT116" s="200">
        <f t="shared" si="16"/>
        <v>0</v>
      </c>
      <c r="AU116" s="1">
        <v>0</v>
      </c>
      <c r="AV116" s="1">
        <v>0</v>
      </c>
      <c r="AW116" s="1">
        <v>0</v>
      </c>
      <c r="AX116" s="200">
        <f t="shared" si="17"/>
        <v>0</v>
      </c>
      <c r="AY116" s="1">
        <v>104</v>
      </c>
      <c r="AZ116" s="1">
        <v>42</v>
      </c>
      <c r="BA116" s="1">
        <v>0</v>
      </c>
      <c r="BB116" s="1">
        <v>0</v>
      </c>
      <c r="BC116" s="200">
        <f>SUM(AY116:BB116)</f>
        <v>146</v>
      </c>
      <c r="BD116" s="356">
        <v>0</v>
      </c>
      <c r="BE116" s="1">
        <v>7</v>
      </c>
      <c r="BF116" s="1">
        <v>0</v>
      </c>
      <c r="BG116" s="235">
        <v>1676</v>
      </c>
    </row>
    <row r="117" spans="1:59">
      <c r="A117" s="1">
        <v>2002</v>
      </c>
      <c r="B117" s="1" t="s">
        <v>68</v>
      </c>
      <c r="C117" s="10">
        <v>0</v>
      </c>
      <c r="D117" s="10">
        <v>55.44</v>
      </c>
      <c r="E117" s="10">
        <v>0</v>
      </c>
      <c r="F117" s="10">
        <v>0</v>
      </c>
      <c r="G117" s="192">
        <f t="shared" si="9"/>
        <v>55.44</v>
      </c>
      <c r="H117" s="192">
        <f>+SMar_InfraMR[[#This Row],[Total Líneas de Explotación ]]</f>
        <v>55.44</v>
      </c>
      <c r="I117" s="192">
        <f>+SMar_InfraMR[[#This Row],[Total Líneas de Explotación ]]</f>
        <v>55.44</v>
      </c>
      <c r="J117" s="10">
        <v>135.47999999999999</v>
      </c>
      <c r="K117" s="10">
        <v>0</v>
      </c>
      <c r="L117" s="10">
        <v>0</v>
      </c>
      <c r="M117" s="10">
        <v>0</v>
      </c>
      <c r="N117" s="192">
        <f>+SMar_InfraMR[[#This Row],[A.03.1 -  Longitud de Vías de Explotación No Electrificadas Troncales y Ramales (vía principal) (km)]]+SMar_InfraMR[[#This Row],[A.04.1 -  Longitud de Vías de Explotación Electrificadas Troncales y Ramales (vía principal) (km)]]</f>
        <v>135.47999999999999</v>
      </c>
      <c r="O117" s="192">
        <v>135.47999999999999</v>
      </c>
      <c r="P117" s="1">
        <v>19</v>
      </c>
      <c r="Q117" s="1">
        <v>1</v>
      </c>
      <c r="R117" s="1">
        <v>0</v>
      </c>
      <c r="S117" s="194">
        <f t="shared" si="10"/>
        <v>20</v>
      </c>
      <c r="T117" s="194">
        <v>20</v>
      </c>
      <c r="U117" s="1">
        <v>0</v>
      </c>
      <c r="V117" s="1">
        <v>56</v>
      </c>
      <c r="W117" s="1">
        <v>0</v>
      </c>
      <c r="X117" s="1">
        <v>0</v>
      </c>
      <c r="Y117" s="1">
        <v>0</v>
      </c>
      <c r="Z117" s="196">
        <f t="shared" si="11"/>
        <v>56</v>
      </c>
      <c r="AA117" s="1">
        <v>17</v>
      </c>
      <c r="AB117" s="1">
        <v>5</v>
      </c>
      <c r="AC117" s="1">
        <f>+SMar_InfraMR[[#This Row],[Total Pasos Vehiculares a Nivel]]</f>
        <v>56</v>
      </c>
      <c r="AD117" s="196">
        <f t="shared" si="12"/>
        <v>78</v>
      </c>
      <c r="AE117" s="1">
        <v>1</v>
      </c>
      <c r="AF117" s="1">
        <v>1</v>
      </c>
      <c r="AG117" s="1">
        <v>16</v>
      </c>
      <c r="AH117" s="196">
        <f t="shared" si="13"/>
        <v>18</v>
      </c>
      <c r="AI117" s="10">
        <v>41.3</v>
      </c>
      <c r="AJ117" s="10">
        <v>0</v>
      </c>
      <c r="AK117" s="10">
        <v>14.14</v>
      </c>
      <c r="AL117" s="222">
        <f t="shared" si="14"/>
        <v>55.44</v>
      </c>
      <c r="AM117" s="1">
        <v>3</v>
      </c>
      <c r="AN117" s="1">
        <v>2</v>
      </c>
      <c r="AO117" s="1">
        <v>32</v>
      </c>
      <c r="AP117" s="200">
        <f t="shared" si="15"/>
        <v>37</v>
      </c>
      <c r="AQ117" s="1">
        <v>0</v>
      </c>
      <c r="AR117" s="1">
        <v>0</v>
      </c>
      <c r="AS117" s="1">
        <v>0</v>
      </c>
      <c r="AT117" s="200">
        <f t="shared" si="16"/>
        <v>0</v>
      </c>
      <c r="AU117" s="1">
        <v>0</v>
      </c>
      <c r="AV117" s="1">
        <v>0</v>
      </c>
      <c r="AW117" s="1">
        <v>0</v>
      </c>
      <c r="AX117" s="200">
        <f t="shared" si="17"/>
        <v>0</v>
      </c>
      <c r="AY117" s="1">
        <v>104</v>
      </c>
      <c r="AZ117" s="1">
        <v>42</v>
      </c>
      <c r="BA117" s="1">
        <v>0</v>
      </c>
      <c r="BB117" s="1">
        <v>0</v>
      </c>
      <c r="BC117" s="200">
        <f>SUM(AY117:BB117)</f>
        <v>146</v>
      </c>
      <c r="BD117" s="356">
        <v>0</v>
      </c>
      <c r="BE117" s="1">
        <v>7</v>
      </c>
      <c r="BF117" s="1">
        <v>0</v>
      </c>
      <c r="BG117" s="235">
        <v>1676</v>
      </c>
    </row>
    <row r="118" spans="1:59">
      <c r="A118" s="1">
        <v>2002</v>
      </c>
      <c r="B118" s="1" t="s">
        <v>69</v>
      </c>
      <c r="C118" s="10">
        <v>0</v>
      </c>
      <c r="D118" s="10">
        <v>55.44</v>
      </c>
      <c r="E118" s="10">
        <v>0</v>
      </c>
      <c r="F118" s="10">
        <v>0</v>
      </c>
      <c r="G118" s="192">
        <f t="shared" si="9"/>
        <v>55.44</v>
      </c>
      <c r="H118" s="192">
        <f>+SMar_InfraMR[[#This Row],[Total Líneas de Explotación ]]</f>
        <v>55.44</v>
      </c>
      <c r="I118" s="192">
        <f>+SMar_InfraMR[[#This Row],[Total Líneas de Explotación ]]</f>
        <v>55.44</v>
      </c>
      <c r="J118" s="10">
        <v>135.47999999999999</v>
      </c>
      <c r="K118" s="10">
        <v>0</v>
      </c>
      <c r="L118" s="10">
        <v>0</v>
      </c>
      <c r="M118" s="10">
        <v>0</v>
      </c>
      <c r="N118" s="192">
        <f>+SMar_InfraMR[[#This Row],[A.03.1 -  Longitud de Vías de Explotación No Electrificadas Troncales y Ramales (vía principal) (km)]]+SMar_InfraMR[[#This Row],[A.04.1 -  Longitud de Vías de Explotación Electrificadas Troncales y Ramales (vía principal) (km)]]</f>
        <v>135.47999999999999</v>
      </c>
      <c r="O118" s="192">
        <v>135.47999999999999</v>
      </c>
      <c r="P118" s="1">
        <v>19</v>
      </c>
      <c r="Q118" s="1">
        <v>1</v>
      </c>
      <c r="R118" s="1">
        <v>0</v>
      </c>
      <c r="S118" s="194">
        <f t="shared" si="10"/>
        <v>20</v>
      </c>
      <c r="T118" s="194">
        <v>20</v>
      </c>
      <c r="U118" s="1">
        <v>0</v>
      </c>
      <c r="V118" s="1">
        <v>56</v>
      </c>
      <c r="W118" s="1">
        <v>0</v>
      </c>
      <c r="X118" s="1">
        <v>0</v>
      </c>
      <c r="Y118" s="1">
        <v>0</v>
      </c>
      <c r="Z118" s="196">
        <f t="shared" si="11"/>
        <v>56</v>
      </c>
      <c r="AA118" s="1">
        <v>17</v>
      </c>
      <c r="AB118" s="1">
        <v>5</v>
      </c>
      <c r="AC118" s="1">
        <f>+SMar_InfraMR[[#This Row],[Total Pasos Vehiculares a Nivel]]</f>
        <v>56</v>
      </c>
      <c r="AD118" s="196">
        <f t="shared" si="12"/>
        <v>78</v>
      </c>
      <c r="AE118" s="1">
        <v>1</v>
      </c>
      <c r="AF118" s="1">
        <v>1</v>
      </c>
      <c r="AG118" s="1">
        <v>16</v>
      </c>
      <c r="AH118" s="196">
        <f t="shared" si="13"/>
        <v>18</v>
      </c>
      <c r="AI118" s="10">
        <v>41.3</v>
      </c>
      <c r="AJ118" s="10">
        <v>0</v>
      </c>
      <c r="AK118" s="10">
        <v>14.14</v>
      </c>
      <c r="AL118" s="222">
        <f t="shared" si="14"/>
        <v>55.44</v>
      </c>
      <c r="AM118" s="1">
        <v>3</v>
      </c>
      <c r="AN118" s="1">
        <v>2</v>
      </c>
      <c r="AO118" s="1">
        <v>32</v>
      </c>
      <c r="AP118" s="200">
        <f t="shared" si="15"/>
        <v>37</v>
      </c>
      <c r="AQ118" s="1">
        <v>0</v>
      </c>
      <c r="AR118" s="1">
        <v>0</v>
      </c>
      <c r="AS118" s="1">
        <v>0</v>
      </c>
      <c r="AT118" s="200">
        <f t="shared" si="16"/>
        <v>0</v>
      </c>
      <c r="AU118" s="1">
        <v>0</v>
      </c>
      <c r="AV118" s="1">
        <v>0</v>
      </c>
      <c r="AW118" s="1">
        <v>0</v>
      </c>
      <c r="AX118" s="200">
        <f t="shared" si="17"/>
        <v>0</v>
      </c>
      <c r="AY118" s="1">
        <v>104</v>
      </c>
      <c r="AZ118" s="1">
        <v>42</v>
      </c>
      <c r="BA118" s="1">
        <v>0</v>
      </c>
      <c r="BB118" s="1">
        <v>0</v>
      </c>
      <c r="BC118" s="200">
        <f>SUM(AY118:BB118)</f>
        <v>146</v>
      </c>
      <c r="BD118" s="356">
        <v>0</v>
      </c>
      <c r="BE118" s="1">
        <v>7</v>
      </c>
      <c r="BF118" s="1">
        <v>0</v>
      </c>
      <c r="BG118" s="235">
        <v>1676</v>
      </c>
    </row>
    <row r="119" spans="1:59">
      <c r="A119" s="1">
        <v>2002</v>
      </c>
      <c r="B119" s="1" t="s">
        <v>70</v>
      </c>
      <c r="C119" s="10">
        <v>0</v>
      </c>
      <c r="D119" s="10">
        <v>55.44</v>
      </c>
      <c r="E119" s="10">
        <v>0</v>
      </c>
      <c r="F119" s="10">
        <v>0</v>
      </c>
      <c r="G119" s="192">
        <f t="shared" si="9"/>
        <v>55.44</v>
      </c>
      <c r="H119" s="192">
        <f>+SMar_InfraMR[[#This Row],[Total Líneas de Explotación ]]</f>
        <v>55.44</v>
      </c>
      <c r="I119" s="192">
        <f>+SMar_InfraMR[[#This Row],[Total Líneas de Explotación ]]</f>
        <v>55.44</v>
      </c>
      <c r="J119" s="10">
        <v>135.47999999999999</v>
      </c>
      <c r="K119" s="10">
        <v>0</v>
      </c>
      <c r="L119" s="10">
        <v>0</v>
      </c>
      <c r="M119" s="10">
        <v>0</v>
      </c>
      <c r="N119" s="192">
        <f>+SMar_InfraMR[[#This Row],[A.03.1 -  Longitud de Vías de Explotación No Electrificadas Troncales y Ramales (vía principal) (km)]]+SMar_InfraMR[[#This Row],[A.04.1 -  Longitud de Vías de Explotación Electrificadas Troncales y Ramales (vía principal) (km)]]</f>
        <v>135.47999999999999</v>
      </c>
      <c r="O119" s="192">
        <v>135.47999999999999</v>
      </c>
      <c r="P119" s="1">
        <v>19</v>
      </c>
      <c r="Q119" s="1">
        <v>1</v>
      </c>
      <c r="R119" s="1">
        <v>0</v>
      </c>
      <c r="S119" s="194">
        <f t="shared" si="10"/>
        <v>20</v>
      </c>
      <c r="T119" s="194">
        <v>20</v>
      </c>
      <c r="U119" s="1">
        <v>0</v>
      </c>
      <c r="V119" s="1">
        <v>56</v>
      </c>
      <c r="W119" s="1">
        <v>0</v>
      </c>
      <c r="X119" s="1">
        <v>0</v>
      </c>
      <c r="Y119" s="1">
        <v>0</v>
      </c>
      <c r="Z119" s="196">
        <f t="shared" si="11"/>
        <v>56</v>
      </c>
      <c r="AA119" s="1">
        <v>17</v>
      </c>
      <c r="AB119" s="1">
        <v>5</v>
      </c>
      <c r="AC119" s="1">
        <f>+SMar_InfraMR[[#This Row],[Total Pasos Vehiculares a Nivel]]</f>
        <v>56</v>
      </c>
      <c r="AD119" s="196">
        <f t="shared" si="12"/>
        <v>78</v>
      </c>
      <c r="AE119" s="1">
        <v>1</v>
      </c>
      <c r="AF119" s="1">
        <v>1</v>
      </c>
      <c r="AG119" s="1">
        <v>16</v>
      </c>
      <c r="AH119" s="196">
        <f t="shared" si="13"/>
        <v>18</v>
      </c>
      <c r="AI119" s="10">
        <v>41.3</v>
      </c>
      <c r="AJ119" s="10">
        <v>0</v>
      </c>
      <c r="AK119" s="10">
        <v>14.14</v>
      </c>
      <c r="AL119" s="222">
        <f t="shared" si="14"/>
        <v>55.44</v>
      </c>
      <c r="AM119" s="1">
        <v>3</v>
      </c>
      <c r="AN119" s="1">
        <v>2</v>
      </c>
      <c r="AO119" s="1">
        <v>32</v>
      </c>
      <c r="AP119" s="200">
        <f t="shared" si="15"/>
        <v>37</v>
      </c>
      <c r="AQ119" s="1">
        <v>0</v>
      </c>
      <c r="AR119" s="1">
        <v>0</v>
      </c>
      <c r="AS119" s="1">
        <v>0</v>
      </c>
      <c r="AT119" s="200">
        <f t="shared" si="16"/>
        <v>0</v>
      </c>
      <c r="AU119" s="1">
        <v>0</v>
      </c>
      <c r="AV119" s="1">
        <v>0</v>
      </c>
      <c r="AW119" s="1">
        <v>0</v>
      </c>
      <c r="AX119" s="200">
        <f t="shared" si="17"/>
        <v>0</v>
      </c>
      <c r="AY119" s="1">
        <v>104</v>
      </c>
      <c r="AZ119" s="1">
        <v>42</v>
      </c>
      <c r="BA119" s="1">
        <v>0</v>
      </c>
      <c r="BB119" s="1">
        <v>0</v>
      </c>
      <c r="BC119" s="200">
        <f>SUM(AY119:BB119)</f>
        <v>146</v>
      </c>
      <c r="BD119" s="356">
        <v>0</v>
      </c>
      <c r="BE119" s="1">
        <v>7</v>
      </c>
      <c r="BF119" s="1">
        <v>0</v>
      </c>
      <c r="BG119" s="235">
        <v>1676</v>
      </c>
    </row>
    <row r="120" spans="1:59">
      <c r="A120" s="1">
        <v>2002</v>
      </c>
      <c r="B120" s="1" t="s">
        <v>71</v>
      </c>
      <c r="C120" s="10">
        <v>0</v>
      </c>
      <c r="D120" s="10">
        <v>55.44</v>
      </c>
      <c r="E120" s="10">
        <v>0</v>
      </c>
      <c r="F120" s="10">
        <v>0</v>
      </c>
      <c r="G120" s="192">
        <f t="shared" si="9"/>
        <v>55.44</v>
      </c>
      <c r="H120" s="192">
        <f>+SMar_InfraMR[[#This Row],[Total Líneas de Explotación ]]</f>
        <v>55.44</v>
      </c>
      <c r="I120" s="192">
        <f>+SMar_InfraMR[[#This Row],[Total Líneas de Explotación ]]</f>
        <v>55.44</v>
      </c>
      <c r="J120" s="10">
        <v>135.47999999999999</v>
      </c>
      <c r="K120" s="10">
        <v>0</v>
      </c>
      <c r="L120" s="10">
        <v>0</v>
      </c>
      <c r="M120" s="10">
        <v>0</v>
      </c>
      <c r="N120" s="192">
        <f>+SMar_InfraMR[[#This Row],[A.03.1 -  Longitud de Vías de Explotación No Electrificadas Troncales y Ramales (vía principal) (km)]]+SMar_InfraMR[[#This Row],[A.04.1 -  Longitud de Vías de Explotación Electrificadas Troncales y Ramales (vía principal) (km)]]</f>
        <v>135.47999999999999</v>
      </c>
      <c r="O120" s="192">
        <v>135.47999999999999</v>
      </c>
      <c r="P120" s="1">
        <v>19</v>
      </c>
      <c r="Q120" s="1">
        <v>1</v>
      </c>
      <c r="R120" s="1">
        <v>0</v>
      </c>
      <c r="S120" s="194">
        <f t="shared" si="10"/>
        <v>20</v>
      </c>
      <c r="T120" s="194">
        <v>20</v>
      </c>
      <c r="U120" s="1">
        <v>0</v>
      </c>
      <c r="V120" s="1">
        <v>56</v>
      </c>
      <c r="W120" s="1">
        <v>0</v>
      </c>
      <c r="X120" s="1">
        <v>0</v>
      </c>
      <c r="Y120" s="1">
        <v>0</v>
      </c>
      <c r="Z120" s="196">
        <f t="shared" si="11"/>
        <v>56</v>
      </c>
      <c r="AA120" s="1">
        <v>17</v>
      </c>
      <c r="AB120" s="1">
        <v>5</v>
      </c>
      <c r="AC120" s="1">
        <f>+SMar_InfraMR[[#This Row],[Total Pasos Vehiculares a Nivel]]</f>
        <v>56</v>
      </c>
      <c r="AD120" s="196">
        <f t="shared" si="12"/>
        <v>78</v>
      </c>
      <c r="AE120" s="1">
        <v>1</v>
      </c>
      <c r="AF120" s="1">
        <v>1</v>
      </c>
      <c r="AG120" s="1">
        <v>16</v>
      </c>
      <c r="AH120" s="196">
        <f t="shared" si="13"/>
        <v>18</v>
      </c>
      <c r="AI120" s="10">
        <v>41.3</v>
      </c>
      <c r="AJ120" s="10">
        <v>0</v>
      </c>
      <c r="AK120" s="10">
        <v>14.14</v>
      </c>
      <c r="AL120" s="222">
        <f t="shared" si="14"/>
        <v>55.44</v>
      </c>
      <c r="AM120" s="1">
        <v>3</v>
      </c>
      <c r="AN120" s="1">
        <v>2</v>
      </c>
      <c r="AO120" s="1">
        <v>32</v>
      </c>
      <c r="AP120" s="200">
        <f t="shared" si="15"/>
        <v>37</v>
      </c>
      <c r="AQ120" s="1">
        <v>0</v>
      </c>
      <c r="AR120" s="1">
        <v>0</v>
      </c>
      <c r="AS120" s="1">
        <v>0</v>
      </c>
      <c r="AT120" s="200">
        <f t="shared" si="16"/>
        <v>0</v>
      </c>
      <c r="AU120" s="1">
        <v>0</v>
      </c>
      <c r="AV120" s="1">
        <v>0</v>
      </c>
      <c r="AW120" s="1">
        <v>0</v>
      </c>
      <c r="AX120" s="200">
        <f t="shared" si="17"/>
        <v>0</v>
      </c>
      <c r="AY120" s="1">
        <v>104</v>
      </c>
      <c r="AZ120" s="1">
        <v>42</v>
      </c>
      <c r="BA120" s="1">
        <v>0</v>
      </c>
      <c r="BB120" s="1">
        <v>0</v>
      </c>
      <c r="BC120" s="200">
        <f>SUM(AY120:BB120)</f>
        <v>146</v>
      </c>
      <c r="BD120" s="356">
        <v>0</v>
      </c>
      <c r="BE120" s="1">
        <v>7</v>
      </c>
      <c r="BF120" s="1">
        <v>0</v>
      </c>
      <c r="BG120" s="235">
        <v>1676</v>
      </c>
    </row>
    <row r="121" spans="1:59">
      <c r="A121" s="1">
        <v>2002</v>
      </c>
      <c r="B121" s="1" t="s">
        <v>72</v>
      </c>
      <c r="C121" s="10">
        <v>0</v>
      </c>
      <c r="D121" s="10">
        <v>55.44</v>
      </c>
      <c r="E121" s="10">
        <v>0</v>
      </c>
      <c r="F121" s="10">
        <v>0</v>
      </c>
      <c r="G121" s="192">
        <f t="shared" si="9"/>
        <v>55.44</v>
      </c>
      <c r="H121" s="192">
        <f>+SMar_InfraMR[[#This Row],[Total Líneas de Explotación ]]</f>
        <v>55.44</v>
      </c>
      <c r="I121" s="192">
        <f>+SMar_InfraMR[[#This Row],[Total Líneas de Explotación ]]</f>
        <v>55.44</v>
      </c>
      <c r="J121" s="10">
        <v>135.47999999999999</v>
      </c>
      <c r="K121" s="10">
        <v>0</v>
      </c>
      <c r="L121" s="10">
        <v>0</v>
      </c>
      <c r="M121" s="10">
        <v>0</v>
      </c>
      <c r="N121" s="192">
        <f>+SMar_InfraMR[[#This Row],[A.03.1 -  Longitud de Vías de Explotación No Electrificadas Troncales y Ramales (vía principal) (km)]]+SMar_InfraMR[[#This Row],[A.04.1 -  Longitud de Vías de Explotación Electrificadas Troncales y Ramales (vía principal) (km)]]</f>
        <v>135.47999999999999</v>
      </c>
      <c r="O121" s="192">
        <v>135.47999999999999</v>
      </c>
      <c r="P121" s="1">
        <v>19</v>
      </c>
      <c r="Q121" s="1">
        <v>1</v>
      </c>
      <c r="R121" s="1">
        <v>0</v>
      </c>
      <c r="S121" s="194">
        <f t="shared" si="10"/>
        <v>20</v>
      </c>
      <c r="T121" s="194">
        <v>20</v>
      </c>
      <c r="U121" s="1">
        <v>0</v>
      </c>
      <c r="V121" s="1">
        <v>56</v>
      </c>
      <c r="W121" s="1">
        <v>0</v>
      </c>
      <c r="X121" s="1">
        <v>0</v>
      </c>
      <c r="Y121" s="1">
        <v>0</v>
      </c>
      <c r="Z121" s="196">
        <f t="shared" si="11"/>
        <v>56</v>
      </c>
      <c r="AA121" s="1">
        <v>17</v>
      </c>
      <c r="AB121" s="1">
        <v>5</v>
      </c>
      <c r="AC121" s="1">
        <f>+SMar_InfraMR[[#This Row],[Total Pasos Vehiculares a Nivel]]</f>
        <v>56</v>
      </c>
      <c r="AD121" s="196">
        <f t="shared" si="12"/>
        <v>78</v>
      </c>
      <c r="AE121" s="1">
        <v>1</v>
      </c>
      <c r="AF121" s="1">
        <v>1</v>
      </c>
      <c r="AG121" s="1">
        <v>16</v>
      </c>
      <c r="AH121" s="196">
        <f t="shared" si="13"/>
        <v>18</v>
      </c>
      <c r="AI121" s="10">
        <v>41.3</v>
      </c>
      <c r="AJ121" s="10">
        <v>0</v>
      </c>
      <c r="AK121" s="10">
        <v>14.14</v>
      </c>
      <c r="AL121" s="222">
        <f t="shared" si="14"/>
        <v>55.44</v>
      </c>
      <c r="AM121" s="1">
        <v>3</v>
      </c>
      <c r="AN121" s="1">
        <v>2</v>
      </c>
      <c r="AO121" s="1">
        <v>32</v>
      </c>
      <c r="AP121" s="200">
        <f t="shared" si="15"/>
        <v>37</v>
      </c>
      <c r="AQ121" s="1">
        <v>0</v>
      </c>
      <c r="AR121" s="1">
        <v>0</v>
      </c>
      <c r="AS121" s="1">
        <v>0</v>
      </c>
      <c r="AT121" s="200">
        <f t="shared" si="16"/>
        <v>0</v>
      </c>
      <c r="AU121" s="1">
        <v>0</v>
      </c>
      <c r="AV121" s="1">
        <v>0</v>
      </c>
      <c r="AW121" s="1">
        <v>0</v>
      </c>
      <c r="AX121" s="200">
        <f t="shared" si="17"/>
        <v>0</v>
      </c>
      <c r="AY121" s="1">
        <v>104</v>
      </c>
      <c r="AZ121" s="1">
        <v>42</v>
      </c>
      <c r="BA121" s="1">
        <v>0</v>
      </c>
      <c r="BB121" s="1">
        <v>0</v>
      </c>
      <c r="BC121" s="200">
        <f>SUM(AY121:BB121)</f>
        <v>146</v>
      </c>
      <c r="BD121" s="356">
        <v>0</v>
      </c>
      <c r="BE121" s="1">
        <v>7</v>
      </c>
      <c r="BF121" s="1">
        <v>0</v>
      </c>
      <c r="BG121" s="235">
        <v>1676</v>
      </c>
    </row>
    <row r="122" spans="1:59">
      <c r="A122" s="1">
        <v>2003</v>
      </c>
      <c r="B122" s="1" t="s">
        <v>61</v>
      </c>
      <c r="C122" s="10">
        <v>0</v>
      </c>
      <c r="D122" s="10">
        <v>55.44</v>
      </c>
      <c r="E122" s="10">
        <v>0</v>
      </c>
      <c r="F122" s="10">
        <v>0</v>
      </c>
      <c r="G122" s="192">
        <f t="shared" si="9"/>
        <v>55.44</v>
      </c>
      <c r="H122" s="192">
        <f>+SMar_InfraMR[[#This Row],[Total Líneas de Explotación ]]</f>
        <v>55.44</v>
      </c>
      <c r="I122" s="192">
        <f>+SMar_InfraMR[[#This Row],[Total Líneas de Explotación ]]</f>
        <v>55.44</v>
      </c>
      <c r="J122" s="10">
        <v>135.47999999999999</v>
      </c>
      <c r="K122" s="10">
        <v>0</v>
      </c>
      <c r="L122" s="10">
        <v>0</v>
      </c>
      <c r="M122" s="10">
        <v>0</v>
      </c>
      <c r="N122" s="192">
        <f>+SMar_InfraMR[[#This Row],[A.03.1 -  Longitud de Vías de Explotación No Electrificadas Troncales y Ramales (vía principal) (km)]]+SMar_InfraMR[[#This Row],[A.04.1 -  Longitud de Vías de Explotación Electrificadas Troncales y Ramales (vía principal) (km)]]</f>
        <v>135.47999999999999</v>
      </c>
      <c r="O122" s="192">
        <v>135.47999999999999</v>
      </c>
      <c r="P122" s="1">
        <v>19</v>
      </c>
      <c r="Q122" s="1">
        <v>1</v>
      </c>
      <c r="R122" s="1">
        <v>0</v>
      </c>
      <c r="S122" s="194">
        <f t="shared" si="10"/>
        <v>20</v>
      </c>
      <c r="T122" s="194">
        <v>20</v>
      </c>
      <c r="U122" s="1">
        <v>0</v>
      </c>
      <c r="V122" s="1">
        <v>56</v>
      </c>
      <c r="W122" s="1">
        <v>0</v>
      </c>
      <c r="X122" s="1">
        <v>0</v>
      </c>
      <c r="Y122" s="1">
        <v>0</v>
      </c>
      <c r="Z122" s="196">
        <f t="shared" si="11"/>
        <v>56</v>
      </c>
      <c r="AA122" s="1">
        <v>17</v>
      </c>
      <c r="AB122" s="1">
        <v>5</v>
      </c>
      <c r="AC122" s="1">
        <f>+SMar_InfraMR[[#This Row],[Total Pasos Vehiculares a Nivel]]</f>
        <v>56</v>
      </c>
      <c r="AD122" s="196">
        <f t="shared" si="12"/>
        <v>78</v>
      </c>
      <c r="AE122" s="1">
        <v>1</v>
      </c>
      <c r="AF122" s="1">
        <v>1</v>
      </c>
      <c r="AG122" s="1">
        <v>16</v>
      </c>
      <c r="AH122" s="196">
        <f t="shared" si="13"/>
        <v>18</v>
      </c>
      <c r="AI122" s="10">
        <v>41.3</v>
      </c>
      <c r="AJ122" s="10">
        <v>0</v>
      </c>
      <c r="AK122" s="10">
        <v>14.14</v>
      </c>
      <c r="AL122" s="222">
        <f t="shared" si="14"/>
        <v>55.44</v>
      </c>
      <c r="AM122" s="1">
        <v>3</v>
      </c>
      <c r="AN122" s="1">
        <v>2</v>
      </c>
      <c r="AO122" s="1">
        <v>32</v>
      </c>
      <c r="AP122" s="200">
        <f t="shared" si="15"/>
        <v>37</v>
      </c>
      <c r="AQ122" s="1">
        <v>0</v>
      </c>
      <c r="AR122" s="1">
        <v>0</v>
      </c>
      <c r="AS122" s="1">
        <v>0</v>
      </c>
      <c r="AT122" s="200">
        <f t="shared" si="16"/>
        <v>0</v>
      </c>
      <c r="AU122" s="1">
        <v>0</v>
      </c>
      <c r="AV122" s="1">
        <v>0</v>
      </c>
      <c r="AW122" s="1">
        <v>0</v>
      </c>
      <c r="AX122" s="200">
        <f t="shared" si="17"/>
        <v>0</v>
      </c>
      <c r="AY122" s="1">
        <v>104</v>
      </c>
      <c r="AZ122" s="1">
        <v>42</v>
      </c>
      <c r="BA122" s="1">
        <v>0</v>
      </c>
      <c r="BB122" s="1">
        <v>0</v>
      </c>
      <c r="BC122" s="200">
        <f>SUM(AY122:BB122)</f>
        <v>146</v>
      </c>
      <c r="BD122" s="356">
        <v>0</v>
      </c>
      <c r="BE122" s="1">
        <v>7</v>
      </c>
      <c r="BF122" s="1">
        <v>0</v>
      </c>
      <c r="BG122" s="235">
        <v>1676</v>
      </c>
    </row>
    <row r="123" spans="1:59">
      <c r="A123" s="1">
        <v>2003</v>
      </c>
      <c r="B123" s="1" t="s">
        <v>62</v>
      </c>
      <c r="C123" s="10">
        <v>0</v>
      </c>
      <c r="D123" s="10">
        <v>55.44</v>
      </c>
      <c r="E123" s="10">
        <v>0</v>
      </c>
      <c r="F123" s="10">
        <v>0</v>
      </c>
      <c r="G123" s="192">
        <f t="shared" si="9"/>
        <v>55.44</v>
      </c>
      <c r="H123" s="192">
        <f>+SMar_InfraMR[[#This Row],[Total Líneas de Explotación ]]</f>
        <v>55.44</v>
      </c>
      <c r="I123" s="192">
        <f>+SMar_InfraMR[[#This Row],[Total Líneas de Explotación ]]</f>
        <v>55.44</v>
      </c>
      <c r="J123" s="10">
        <v>135.47999999999999</v>
      </c>
      <c r="K123" s="10">
        <v>0</v>
      </c>
      <c r="L123" s="10">
        <v>0</v>
      </c>
      <c r="M123" s="10">
        <v>0</v>
      </c>
      <c r="N123" s="192">
        <f>+SMar_InfraMR[[#This Row],[A.03.1 -  Longitud de Vías de Explotación No Electrificadas Troncales y Ramales (vía principal) (km)]]+SMar_InfraMR[[#This Row],[A.04.1 -  Longitud de Vías de Explotación Electrificadas Troncales y Ramales (vía principal) (km)]]</f>
        <v>135.47999999999999</v>
      </c>
      <c r="O123" s="192">
        <v>135.47999999999999</v>
      </c>
      <c r="P123" s="1">
        <v>19</v>
      </c>
      <c r="Q123" s="1">
        <v>1</v>
      </c>
      <c r="R123" s="1">
        <v>0</v>
      </c>
      <c r="S123" s="194">
        <f t="shared" si="10"/>
        <v>20</v>
      </c>
      <c r="T123" s="194">
        <v>20</v>
      </c>
      <c r="U123" s="1">
        <v>0</v>
      </c>
      <c r="V123" s="1">
        <v>56</v>
      </c>
      <c r="W123" s="1">
        <v>0</v>
      </c>
      <c r="X123" s="1">
        <v>0</v>
      </c>
      <c r="Y123" s="1">
        <v>0</v>
      </c>
      <c r="Z123" s="196">
        <f t="shared" si="11"/>
        <v>56</v>
      </c>
      <c r="AA123" s="1">
        <v>17</v>
      </c>
      <c r="AB123" s="1">
        <v>5</v>
      </c>
      <c r="AC123" s="1">
        <f>+SMar_InfraMR[[#This Row],[Total Pasos Vehiculares a Nivel]]</f>
        <v>56</v>
      </c>
      <c r="AD123" s="196">
        <f t="shared" si="12"/>
        <v>78</v>
      </c>
      <c r="AE123" s="1">
        <v>1</v>
      </c>
      <c r="AF123" s="1">
        <v>1</v>
      </c>
      <c r="AG123" s="1">
        <v>16</v>
      </c>
      <c r="AH123" s="196">
        <f t="shared" si="13"/>
        <v>18</v>
      </c>
      <c r="AI123" s="10">
        <v>41.3</v>
      </c>
      <c r="AJ123" s="10">
        <v>0</v>
      </c>
      <c r="AK123" s="10">
        <v>14.14</v>
      </c>
      <c r="AL123" s="222">
        <f t="shared" si="14"/>
        <v>55.44</v>
      </c>
      <c r="AM123" s="1">
        <v>3</v>
      </c>
      <c r="AN123" s="1">
        <v>2</v>
      </c>
      <c r="AO123" s="1">
        <v>32</v>
      </c>
      <c r="AP123" s="200">
        <f t="shared" si="15"/>
        <v>37</v>
      </c>
      <c r="AQ123" s="1">
        <v>0</v>
      </c>
      <c r="AR123" s="1">
        <v>0</v>
      </c>
      <c r="AS123" s="1">
        <v>0</v>
      </c>
      <c r="AT123" s="200">
        <f t="shared" si="16"/>
        <v>0</v>
      </c>
      <c r="AU123" s="1">
        <v>0</v>
      </c>
      <c r="AV123" s="1">
        <v>0</v>
      </c>
      <c r="AW123" s="1">
        <v>0</v>
      </c>
      <c r="AX123" s="200">
        <f t="shared" si="17"/>
        <v>0</v>
      </c>
      <c r="AY123" s="1">
        <v>104</v>
      </c>
      <c r="AZ123" s="1">
        <v>42</v>
      </c>
      <c r="BA123" s="1">
        <v>0</v>
      </c>
      <c r="BB123" s="1">
        <v>0</v>
      </c>
      <c r="BC123" s="200">
        <f>SUM(AY123:BB123)</f>
        <v>146</v>
      </c>
      <c r="BD123" s="356">
        <v>0</v>
      </c>
      <c r="BE123" s="1">
        <v>7</v>
      </c>
      <c r="BF123" s="1">
        <v>0</v>
      </c>
      <c r="BG123" s="235">
        <v>1676</v>
      </c>
    </row>
    <row r="124" spans="1:59">
      <c r="A124" s="1">
        <v>2003</v>
      </c>
      <c r="B124" s="1" t="s">
        <v>63</v>
      </c>
      <c r="C124" s="10">
        <v>0</v>
      </c>
      <c r="D124" s="10">
        <v>55.44</v>
      </c>
      <c r="E124" s="10">
        <v>0</v>
      </c>
      <c r="F124" s="10">
        <v>0</v>
      </c>
      <c r="G124" s="192">
        <f t="shared" si="9"/>
        <v>55.44</v>
      </c>
      <c r="H124" s="192">
        <f>+SMar_InfraMR[[#This Row],[Total Líneas de Explotación ]]</f>
        <v>55.44</v>
      </c>
      <c r="I124" s="192">
        <f>+SMar_InfraMR[[#This Row],[Total Líneas de Explotación ]]</f>
        <v>55.44</v>
      </c>
      <c r="J124" s="10">
        <v>135.47999999999999</v>
      </c>
      <c r="K124" s="10">
        <v>0</v>
      </c>
      <c r="L124" s="10">
        <v>0</v>
      </c>
      <c r="M124" s="10">
        <v>0</v>
      </c>
      <c r="N124" s="192">
        <f>+SMar_InfraMR[[#This Row],[A.03.1 -  Longitud de Vías de Explotación No Electrificadas Troncales y Ramales (vía principal) (km)]]+SMar_InfraMR[[#This Row],[A.04.1 -  Longitud de Vías de Explotación Electrificadas Troncales y Ramales (vía principal) (km)]]</f>
        <v>135.47999999999999</v>
      </c>
      <c r="O124" s="192">
        <v>135.47999999999999</v>
      </c>
      <c r="P124" s="1">
        <v>19</v>
      </c>
      <c r="Q124" s="1">
        <v>1</v>
      </c>
      <c r="R124" s="1">
        <v>0</v>
      </c>
      <c r="S124" s="194">
        <f t="shared" si="10"/>
        <v>20</v>
      </c>
      <c r="T124" s="194">
        <v>20</v>
      </c>
      <c r="U124" s="1">
        <v>0</v>
      </c>
      <c r="V124" s="1">
        <v>56</v>
      </c>
      <c r="W124" s="1">
        <v>0</v>
      </c>
      <c r="X124" s="1">
        <v>0</v>
      </c>
      <c r="Y124" s="1">
        <v>0</v>
      </c>
      <c r="Z124" s="196">
        <f t="shared" si="11"/>
        <v>56</v>
      </c>
      <c r="AA124" s="1">
        <v>17</v>
      </c>
      <c r="AB124" s="1">
        <v>5</v>
      </c>
      <c r="AC124" s="1">
        <f>+SMar_InfraMR[[#This Row],[Total Pasos Vehiculares a Nivel]]</f>
        <v>56</v>
      </c>
      <c r="AD124" s="196">
        <f t="shared" si="12"/>
        <v>78</v>
      </c>
      <c r="AE124" s="1">
        <v>1</v>
      </c>
      <c r="AF124" s="1">
        <v>1</v>
      </c>
      <c r="AG124" s="1">
        <v>16</v>
      </c>
      <c r="AH124" s="196">
        <f t="shared" si="13"/>
        <v>18</v>
      </c>
      <c r="AI124" s="10">
        <v>41.3</v>
      </c>
      <c r="AJ124" s="10">
        <v>0</v>
      </c>
      <c r="AK124" s="10">
        <v>14.14</v>
      </c>
      <c r="AL124" s="222">
        <f t="shared" si="14"/>
        <v>55.44</v>
      </c>
      <c r="AM124" s="1">
        <v>3</v>
      </c>
      <c r="AN124" s="1">
        <v>2</v>
      </c>
      <c r="AO124" s="1">
        <v>32</v>
      </c>
      <c r="AP124" s="200">
        <f t="shared" si="15"/>
        <v>37</v>
      </c>
      <c r="AQ124" s="1">
        <v>0</v>
      </c>
      <c r="AR124" s="1">
        <v>0</v>
      </c>
      <c r="AS124" s="1">
        <v>0</v>
      </c>
      <c r="AT124" s="200">
        <f t="shared" si="16"/>
        <v>0</v>
      </c>
      <c r="AU124" s="1">
        <v>0</v>
      </c>
      <c r="AV124" s="1">
        <v>0</v>
      </c>
      <c r="AW124" s="1">
        <v>0</v>
      </c>
      <c r="AX124" s="200">
        <f t="shared" si="17"/>
        <v>0</v>
      </c>
      <c r="AY124" s="1">
        <v>104</v>
      </c>
      <c r="AZ124" s="1">
        <v>42</v>
      </c>
      <c r="BA124" s="1">
        <v>0</v>
      </c>
      <c r="BB124" s="1">
        <v>0</v>
      </c>
      <c r="BC124" s="200">
        <f>SUM(AY124:BB124)</f>
        <v>146</v>
      </c>
      <c r="BD124" s="356">
        <v>0</v>
      </c>
      <c r="BE124" s="1">
        <v>7</v>
      </c>
      <c r="BF124" s="1">
        <v>0</v>
      </c>
      <c r="BG124" s="235">
        <v>1676</v>
      </c>
    </row>
    <row r="125" spans="1:59">
      <c r="A125" s="1">
        <v>2003</v>
      </c>
      <c r="B125" s="1" t="s">
        <v>64</v>
      </c>
      <c r="C125" s="10">
        <v>0</v>
      </c>
      <c r="D125" s="10">
        <v>55.44</v>
      </c>
      <c r="E125" s="10">
        <v>0</v>
      </c>
      <c r="F125" s="10">
        <v>0</v>
      </c>
      <c r="G125" s="192">
        <f t="shared" si="9"/>
        <v>55.44</v>
      </c>
      <c r="H125" s="192">
        <f>+SMar_InfraMR[[#This Row],[Total Líneas de Explotación ]]</f>
        <v>55.44</v>
      </c>
      <c r="I125" s="192">
        <f>+SMar_InfraMR[[#This Row],[Total Líneas de Explotación ]]</f>
        <v>55.44</v>
      </c>
      <c r="J125" s="10">
        <v>135.47999999999999</v>
      </c>
      <c r="K125" s="10">
        <v>0</v>
      </c>
      <c r="L125" s="10">
        <v>0</v>
      </c>
      <c r="M125" s="10">
        <v>0</v>
      </c>
      <c r="N125" s="192">
        <f>+SMar_InfraMR[[#This Row],[A.03.1 -  Longitud de Vías de Explotación No Electrificadas Troncales y Ramales (vía principal) (km)]]+SMar_InfraMR[[#This Row],[A.04.1 -  Longitud de Vías de Explotación Electrificadas Troncales y Ramales (vía principal) (km)]]</f>
        <v>135.47999999999999</v>
      </c>
      <c r="O125" s="192">
        <v>135.47999999999999</v>
      </c>
      <c r="P125" s="1">
        <v>19</v>
      </c>
      <c r="Q125" s="1">
        <v>1</v>
      </c>
      <c r="R125" s="1">
        <v>0</v>
      </c>
      <c r="S125" s="194">
        <f t="shared" si="10"/>
        <v>20</v>
      </c>
      <c r="T125" s="194">
        <v>20</v>
      </c>
      <c r="U125" s="1">
        <v>0</v>
      </c>
      <c r="V125" s="1">
        <v>56</v>
      </c>
      <c r="W125" s="1">
        <v>0</v>
      </c>
      <c r="X125" s="1">
        <v>0</v>
      </c>
      <c r="Y125" s="1">
        <v>0</v>
      </c>
      <c r="Z125" s="196">
        <f t="shared" si="11"/>
        <v>56</v>
      </c>
      <c r="AA125" s="1">
        <v>17</v>
      </c>
      <c r="AB125" s="1">
        <v>5</v>
      </c>
      <c r="AC125" s="1">
        <f>+SMar_InfraMR[[#This Row],[Total Pasos Vehiculares a Nivel]]</f>
        <v>56</v>
      </c>
      <c r="AD125" s="196">
        <f t="shared" si="12"/>
        <v>78</v>
      </c>
      <c r="AE125" s="1">
        <v>1</v>
      </c>
      <c r="AF125" s="1">
        <v>1</v>
      </c>
      <c r="AG125" s="1">
        <v>16</v>
      </c>
      <c r="AH125" s="196">
        <f t="shared" si="13"/>
        <v>18</v>
      </c>
      <c r="AI125" s="10">
        <v>41.3</v>
      </c>
      <c r="AJ125" s="10">
        <v>0</v>
      </c>
      <c r="AK125" s="10">
        <v>14.14</v>
      </c>
      <c r="AL125" s="222">
        <f t="shared" si="14"/>
        <v>55.44</v>
      </c>
      <c r="AM125" s="1">
        <v>3</v>
      </c>
      <c r="AN125" s="1">
        <v>2</v>
      </c>
      <c r="AO125" s="1">
        <v>32</v>
      </c>
      <c r="AP125" s="200">
        <f t="shared" si="15"/>
        <v>37</v>
      </c>
      <c r="AQ125" s="1">
        <v>0</v>
      </c>
      <c r="AR125" s="1">
        <v>0</v>
      </c>
      <c r="AS125" s="1">
        <v>0</v>
      </c>
      <c r="AT125" s="200">
        <f t="shared" si="16"/>
        <v>0</v>
      </c>
      <c r="AU125" s="1">
        <v>0</v>
      </c>
      <c r="AV125" s="1">
        <v>0</v>
      </c>
      <c r="AW125" s="1">
        <v>0</v>
      </c>
      <c r="AX125" s="200">
        <f t="shared" si="17"/>
        <v>0</v>
      </c>
      <c r="AY125" s="1">
        <v>104</v>
      </c>
      <c r="AZ125" s="1">
        <v>42</v>
      </c>
      <c r="BA125" s="1">
        <v>0</v>
      </c>
      <c r="BB125" s="1">
        <v>0</v>
      </c>
      <c r="BC125" s="200">
        <f>SUM(AY125:BB125)</f>
        <v>146</v>
      </c>
      <c r="BD125" s="356">
        <v>0</v>
      </c>
      <c r="BE125" s="1">
        <v>7</v>
      </c>
      <c r="BF125" s="1">
        <v>0</v>
      </c>
      <c r="BG125" s="235">
        <v>1676</v>
      </c>
    </row>
    <row r="126" spans="1:59">
      <c r="A126" s="1">
        <v>2003</v>
      </c>
      <c r="B126" s="1" t="s">
        <v>65</v>
      </c>
      <c r="C126" s="10">
        <v>0</v>
      </c>
      <c r="D126" s="10">
        <v>55.44</v>
      </c>
      <c r="E126" s="10">
        <v>0</v>
      </c>
      <c r="F126" s="10">
        <v>0</v>
      </c>
      <c r="G126" s="192">
        <f t="shared" si="9"/>
        <v>55.44</v>
      </c>
      <c r="H126" s="192">
        <f>+SMar_InfraMR[[#This Row],[Total Líneas de Explotación ]]</f>
        <v>55.44</v>
      </c>
      <c r="I126" s="192">
        <f>+SMar_InfraMR[[#This Row],[Total Líneas de Explotación ]]</f>
        <v>55.44</v>
      </c>
      <c r="J126" s="10">
        <v>135.47999999999999</v>
      </c>
      <c r="K126" s="10">
        <v>0</v>
      </c>
      <c r="L126" s="10">
        <v>0</v>
      </c>
      <c r="M126" s="10">
        <v>0</v>
      </c>
      <c r="N126" s="192">
        <f>+SMar_InfraMR[[#This Row],[A.03.1 -  Longitud de Vías de Explotación No Electrificadas Troncales y Ramales (vía principal) (km)]]+SMar_InfraMR[[#This Row],[A.04.1 -  Longitud de Vías de Explotación Electrificadas Troncales y Ramales (vía principal) (km)]]</f>
        <v>135.47999999999999</v>
      </c>
      <c r="O126" s="192">
        <v>135.47999999999999</v>
      </c>
      <c r="P126" s="1">
        <v>19</v>
      </c>
      <c r="Q126" s="1">
        <v>1</v>
      </c>
      <c r="R126" s="1">
        <v>0</v>
      </c>
      <c r="S126" s="194">
        <f t="shared" si="10"/>
        <v>20</v>
      </c>
      <c r="T126" s="194">
        <v>20</v>
      </c>
      <c r="U126" s="1">
        <v>0</v>
      </c>
      <c r="V126" s="1">
        <v>56</v>
      </c>
      <c r="W126" s="1">
        <v>0</v>
      </c>
      <c r="X126" s="1">
        <v>0</v>
      </c>
      <c r="Y126" s="1">
        <v>0</v>
      </c>
      <c r="Z126" s="196">
        <f t="shared" si="11"/>
        <v>56</v>
      </c>
      <c r="AA126" s="1">
        <v>17</v>
      </c>
      <c r="AB126" s="1">
        <v>5</v>
      </c>
      <c r="AC126" s="1">
        <f>+SMar_InfraMR[[#This Row],[Total Pasos Vehiculares a Nivel]]</f>
        <v>56</v>
      </c>
      <c r="AD126" s="196">
        <f t="shared" si="12"/>
        <v>78</v>
      </c>
      <c r="AE126" s="1">
        <v>1</v>
      </c>
      <c r="AF126" s="1">
        <v>1</v>
      </c>
      <c r="AG126" s="1">
        <v>16</v>
      </c>
      <c r="AH126" s="196">
        <f t="shared" si="13"/>
        <v>18</v>
      </c>
      <c r="AI126" s="10">
        <v>41.3</v>
      </c>
      <c r="AJ126" s="10">
        <v>0</v>
      </c>
      <c r="AK126" s="10">
        <v>14.14</v>
      </c>
      <c r="AL126" s="222">
        <f t="shared" si="14"/>
        <v>55.44</v>
      </c>
      <c r="AM126" s="1">
        <v>3</v>
      </c>
      <c r="AN126" s="1">
        <v>2</v>
      </c>
      <c r="AO126" s="1">
        <v>32</v>
      </c>
      <c r="AP126" s="200">
        <f t="shared" si="15"/>
        <v>37</v>
      </c>
      <c r="AQ126" s="1">
        <v>0</v>
      </c>
      <c r="AR126" s="1">
        <v>0</v>
      </c>
      <c r="AS126" s="1">
        <v>0</v>
      </c>
      <c r="AT126" s="200">
        <f t="shared" si="16"/>
        <v>0</v>
      </c>
      <c r="AU126" s="1">
        <v>0</v>
      </c>
      <c r="AV126" s="1">
        <v>0</v>
      </c>
      <c r="AW126" s="1">
        <v>0</v>
      </c>
      <c r="AX126" s="200">
        <f t="shared" si="17"/>
        <v>0</v>
      </c>
      <c r="AY126" s="1">
        <v>104</v>
      </c>
      <c r="AZ126" s="1">
        <v>42</v>
      </c>
      <c r="BA126" s="1">
        <v>0</v>
      </c>
      <c r="BB126" s="1">
        <v>0</v>
      </c>
      <c r="BC126" s="200">
        <f>SUM(AY126:BB126)</f>
        <v>146</v>
      </c>
      <c r="BD126" s="356">
        <v>0</v>
      </c>
      <c r="BE126" s="1">
        <v>7</v>
      </c>
      <c r="BF126" s="1">
        <v>0</v>
      </c>
      <c r="BG126" s="235">
        <v>1676</v>
      </c>
    </row>
    <row r="127" spans="1:59">
      <c r="A127" s="1">
        <v>2003</v>
      </c>
      <c r="B127" s="1" t="s">
        <v>66</v>
      </c>
      <c r="C127" s="10">
        <v>0</v>
      </c>
      <c r="D127" s="10">
        <v>55.44</v>
      </c>
      <c r="E127" s="10">
        <v>0</v>
      </c>
      <c r="F127" s="10">
        <v>0</v>
      </c>
      <c r="G127" s="192">
        <f t="shared" si="9"/>
        <v>55.44</v>
      </c>
      <c r="H127" s="192">
        <f>+SMar_InfraMR[[#This Row],[Total Líneas de Explotación ]]</f>
        <v>55.44</v>
      </c>
      <c r="I127" s="192">
        <f>+SMar_InfraMR[[#This Row],[Total Líneas de Explotación ]]</f>
        <v>55.44</v>
      </c>
      <c r="J127" s="10">
        <v>135.47999999999999</v>
      </c>
      <c r="K127" s="10">
        <v>0</v>
      </c>
      <c r="L127" s="10">
        <v>0</v>
      </c>
      <c r="M127" s="10">
        <v>0</v>
      </c>
      <c r="N127" s="192">
        <f>+SMar_InfraMR[[#This Row],[A.03.1 -  Longitud de Vías de Explotación No Electrificadas Troncales y Ramales (vía principal) (km)]]+SMar_InfraMR[[#This Row],[A.04.1 -  Longitud de Vías de Explotación Electrificadas Troncales y Ramales (vía principal) (km)]]</f>
        <v>135.47999999999999</v>
      </c>
      <c r="O127" s="192">
        <v>135.47999999999999</v>
      </c>
      <c r="P127" s="1">
        <v>19</v>
      </c>
      <c r="Q127" s="1">
        <v>1</v>
      </c>
      <c r="R127" s="1">
        <v>0</v>
      </c>
      <c r="S127" s="194">
        <f t="shared" si="10"/>
        <v>20</v>
      </c>
      <c r="T127" s="194">
        <v>20</v>
      </c>
      <c r="U127" s="1">
        <v>0</v>
      </c>
      <c r="V127" s="1">
        <v>56</v>
      </c>
      <c r="W127" s="1">
        <v>0</v>
      </c>
      <c r="X127" s="1">
        <v>0</v>
      </c>
      <c r="Y127" s="1">
        <v>0</v>
      </c>
      <c r="Z127" s="196">
        <f t="shared" si="11"/>
        <v>56</v>
      </c>
      <c r="AA127" s="1">
        <v>17</v>
      </c>
      <c r="AB127" s="1">
        <v>5</v>
      </c>
      <c r="AC127" s="1">
        <f>+SMar_InfraMR[[#This Row],[Total Pasos Vehiculares a Nivel]]</f>
        <v>56</v>
      </c>
      <c r="AD127" s="196">
        <f t="shared" si="12"/>
        <v>78</v>
      </c>
      <c r="AE127" s="1">
        <v>1</v>
      </c>
      <c r="AF127" s="1">
        <v>1</v>
      </c>
      <c r="AG127" s="1">
        <v>16</v>
      </c>
      <c r="AH127" s="196">
        <f t="shared" si="13"/>
        <v>18</v>
      </c>
      <c r="AI127" s="10">
        <v>41.3</v>
      </c>
      <c r="AJ127" s="10">
        <v>0</v>
      </c>
      <c r="AK127" s="10">
        <v>14.14</v>
      </c>
      <c r="AL127" s="222">
        <f t="shared" si="14"/>
        <v>55.44</v>
      </c>
      <c r="AM127" s="1">
        <v>3</v>
      </c>
      <c r="AN127" s="1">
        <v>2</v>
      </c>
      <c r="AO127" s="1">
        <v>32</v>
      </c>
      <c r="AP127" s="200">
        <f t="shared" si="15"/>
        <v>37</v>
      </c>
      <c r="AQ127" s="1">
        <v>0</v>
      </c>
      <c r="AR127" s="1">
        <v>0</v>
      </c>
      <c r="AS127" s="1">
        <v>0</v>
      </c>
      <c r="AT127" s="200">
        <f t="shared" si="16"/>
        <v>0</v>
      </c>
      <c r="AU127" s="1">
        <v>0</v>
      </c>
      <c r="AV127" s="1">
        <v>0</v>
      </c>
      <c r="AW127" s="1">
        <v>0</v>
      </c>
      <c r="AX127" s="200">
        <f t="shared" si="17"/>
        <v>0</v>
      </c>
      <c r="AY127" s="1">
        <v>104</v>
      </c>
      <c r="AZ127" s="1">
        <v>42</v>
      </c>
      <c r="BA127" s="1">
        <v>0</v>
      </c>
      <c r="BB127" s="1">
        <v>0</v>
      </c>
      <c r="BC127" s="200">
        <f>SUM(AY127:BB127)</f>
        <v>146</v>
      </c>
      <c r="BD127" s="356">
        <v>0</v>
      </c>
      <c r="BE127" s="1">
        <v>7</v>
      </c>
      <c r="BF127" s="1">
        <v>0</v>
      </c>
      <c r="BG127" s="235">
        <v>1676</v>
      </c>
    </row>
    <row r="128" spans="1:59">
      <c r="A128" s="1">
        <v>2003</v>
      </c>
      <c r="B128" s="1" t="s">
        <v>67</v>
      </c>
      <c r="C128" s="10">
        <v>0</v>
      </c>
      <c r="D128" s="10">
        <v>55.44</v>
      </c>
      <c r="E128" s="10">
        <v>0</v>
      </c>
      <c r="F128" s="10">
        <v>0</v>
      </c>
      <c r="G128" s="192">
        <f t="shared" si="9"/>
        <v>55.44</v>
      </c>
      <c r="H128" s="192">
        <f>+SMar_InfraMR[[#This Row],[Total Líneas de Explotación ]]</f>
        <v>55.44</v>
      </c>
      <c r="I128" s="192">
        <f>+SMar_InfraMR[[#This Row],[Total Líneas de Explotación ]]</f>
        <v>55.44</v>
      </c>
      <c r="J128" s="10">
        <v>135.47999999999999</v>
      </c>
      <c r="K128" s="10">
        <v>0</v>
      </c>
      <c r="L128" s="10">
        <v>0</v>
      </c>
      <c r="M128" s="10">
        <v>0</v>
      </c>
      <c r="N128" s="192">
        <f>+SMar_InfraMR[[#This Row],[A.03.1 -  Longitud de Vías de Explotación No Electrificadas Troncales y Ramales (vía principal) (km)]]+SMar_InfraMR[[#This Row],[A.04.1 -  Longitud de Vías de Explotación Electrificadas Troncales y Ramales (vía principal) (km)]]</f>
        <v>135.47999999999999</v>
      </c>
      <c r="O128" s="192">
        <v>135.47999999999999</v>
      </c>
      <c r="P128" s="1">
        <v>19</v>
      </c>
      <c r="Q128" s="1">
        <v>1</v>
      </c>
      <c r="R128" s="1">
        <v>0</v>
      </c>
      <c r="S128" s="194">
        <f t="shared" si="10"/>
        <v>20</v>
      </c>
      <c r="T128" s="194">
        <v>20</v>
      </c>
      <c r="U128" s="1">
        <v>0</v>
      </c>
      <c r="V128" s="1">
        <v>56</v>
      </c>
      <c r="W128" s="1">
        <v>0</v>
      </c>
      <c r="X128" s="1">
        <v>0</v>
      </c>
      <c r="Y128" s="1">
        <v>0</v>
      </c>
      <c r="Z128" s="196">
        <f t="shared" si="11"/>
        <v>56</v>
      </c>
      <c r="AA128" s="1">
        <v>17</v>
      </c>
      <c r="AB128" s="1">
        <v>5</v>
      </c>
      <c r="AC128" s="1">
        <f>+SMar_InfraMR[[#This Row],[Total Pasos Vehiculares a Nivel]]</f>
        <v>56</v>
      </c>
      <c r="AD128" s="196">
        <f t="shared" si="12"/>
        <v>78</v>
      </c>
      <c r="AE128" s="1">
        <v>1</v>
      </c>
      <c r="AF128" s="1">
        <v>1</v>
      </c>
      <c r="AG128" s="1">
        <v>16</v>
      </c>
      <c r="AH128" s="196">
        <f t="shared" si="13"/>
        <v>18</v>
      </c>
      <c r="AI128" s="10">
        <v>41.3</v>
      </c>
      <c r="AJ128" s="10">
        <v>0</v>
      </c>
      <c r="AK128" s="10">
        <v>14.14</v>
      </c>
      <c r="AL128" s="222">
        <f t="shared" si="14"/>
        <v>55.44</v>
      </c>
      <c r="AM128" s="1">
        <v>3</v>
      </c>
      <c r="AN128" s="1">
        <v>2</v>
      </c>
      <c r="AO128" s="1">
        <v>32</v>
      </c>
      <c r="AP128" s="200">
        <f t="shared" si="15"/>
        <v>37</v>
      </c>
      <c r="AQ128" s="1">
        <v>0</v>
      </c>
      <c r="AR128" s="1">
        <v>0</v>
      </c>
      <c r="AS128" s="1">
        <v>0</v>
      </c>
      <c r="AT128" s="200">
        <f t="shared" si="16"/>
        <v>0</v>
      </c>
      <c r="AU128" s="1">
        <v>0</v>
      </c>
      <c r="AV128" s="1">
        <v>0</v>
      </c>
      <c r="AW128" s="1">
        <v>0</v>
      </c>
      <c r="AX128" s="200">
        <f t="shared" si="17"/>
        <v>0</v>
      </c>
      <c r="AY128" s="1">
        <v>104</v>
      </c>
      <c r="AZ128" s="1">
        <v>42</v>
      </c>
      <c r="BA128" s="1">
        <v>0</v>
      </c>
      <c r="BB128" s="1">
        <v>0</v>
      </c>
      <c r="BC128" s="200">
        <f>SUM(AY128:BB128)</f>
        <v>146</v>
      </c>
      <c r="BD128" s="356">
        <v>0</v>
      </c>
      <c r="BE128" s="1">
        <v>7</v>
      </c>
      <c r="BF128" s="1">
        <v>0</v>
      </c>
      <c r="BG128" s="235">
        <v>1676</v>
      </c>
    </row>
    <row r="129" spans="1:59">
      <c r="A129" s="1">
        <v>2003</v>
      </c>
      <c r="B129" s="1" t="s">
        <v>68</v>
      </c>
      <c r="C129" s="10">
        <v>0</v>
      </c>
      <c r="D129" s="10">
        <v>55.44</v>
      </c>
      <c r="E129" s="10">
        <v>0</v>
      </c>
      <c r="F129" s="10">
        <v>0</v>
      </c>
      <c r="G129" s="192">
        <f t="shared" si="9"/>
        <v>55.44</v>
      </c>
      <c r="H129" s="192">
        <f>+SMar_InfraMR[[#This Row],[Total Líneas de Explotación ]]</f>
        <v>55.44</v>
      </c>
      <c r="I129" s="192">
        <f>+SMar_InfraMR[[#This Row],[Total Líneas de Explotación ]]</f>
        <v>55.44</v>
      </c>
      <c r="J129" s="10">
        <v>135.47999999999999</v>
      </c>
      <c r="K129" s="10">
        <v>0</v>
      </c>
      <c r="L129" s="10">
        <v>0</v>
      </c>
      <c r="M129" s="10">
        <v>0</v>
      </c>
      <c r="N129" s="192">
        <f>+SMar_InfraMR[[#This Row],[A.03.1 -  Longitud de Vías de Explotación No Electrificadas Troncales y Ramales (vía principal) (km)]]+SMar_InfraMR[[#This Row],[A.04.1 -  Longitud de Vías de Explotación Electrificadas Troncales y Ramales (vía principal) (km)]]</f>
        <v>135.47999999999999</v>
      </c>
      <c r="O129" s="192">
        <v>135.47999999999999</v>
      </c>
      <c r="P129" s="1">
        <v>19</v>
      </c>
      <c r="Q129" s="1">
        <v>1</v>
      </c>
      <c r="R129" s="1">
        <v>0</v>
      </c>
      <c r="S129" s="194">
        <f t="shared" si="10"/>
        <v>20</v>
      </c>
      <c r="T129" s="194">
        <v>20</v>
      </c>
      <c r="U129" s="1">
        <v>0</v>
      </c>
      <c r="V129" s="1">
        <v>56</v>
      </c>
      <c r="W129" s="1">
        <v>0</v>
      </c>
      <c r="X129" s="1">
        <v>0</v>
      </c>
      <c r="Y129" s="1">
        <v>0</v>
      </c>
      <c r="Z129" s="196">
        <f t="shared" si="11"/>
        <v>56</v>
      </c>
      <c r="AA129" s="1">
        <v>17</v>
      </c>
      <c r="AB129" s="1">
        <v>5</v>
      </c>
      <c r="AC129" s="1">
        <f>+SMar_InfraMR[[#This Row],[Total Pasos Vehiculares a Nivel]]</f>
        <v>56</v>
      </c>
      <c r="AD129" s="196">
        <f t="shared" si="12"/>
        <v>78</v>
      </c>
      <c r="AE129" s="1">
        <v>1</v>
      </c>
      <c r="AF129" s="1">
        <v>1</v>
      </c>
      <c r="AG129" s="1">
        <v>16</v>
      </c>
      <c r="AH129" s="196">
        <f t="shared" si="13"/>
        <v>18</v>
      </c>
      <c r="AI129" s="10">
        <v>41.3</v>
      </c>
      <c r="AJ129" s="10">
        <v>0</v>
      </c>
      <c r="AK129" s="10">
        <v>14.14</v>
      </c>
      <c r="AL129" s="222">
        <f t="shared" si="14"/>
        <v>55.44</v>
      </c>
      <c r="AM129" s="1">
        <v>3</v>
      </c>
      <c r="AN129" s="1">
        <v>2</v>
      </c>
      <c r="AO129" s="1">
        <v>32</v>
      </c>
      <c r="AP129" s="200">
        <f t="shared" si="15"/>
        <v>37</v>
      </c>
      <c r="AQ129" s="1">
        <v>0</v>
      </c>
      <c r="AR129" s="1">
        <v>0</v>
      </c>
      <c r="AS129" s="1">
        <v>0</v>
      </c>
      <c r="AT129" s="200">
        <f t="shared" si="16"/>
        <v>0</v>
      </c>
      <c r="AU129" s="1">
        <v>0</v>
      </c>
      <c r="AV129" s="1">
        <v>0</v>
      </c>
      <c r="AW129" s="1">
        <v>0</v>
      </c>
      <c r="AX129" s="200">
        <f t="shared" si="17"/>
        <v>0</v>
      </c>
      <c r="AY129" s="1">
        <v>104</v>
      </c>
      <c r="AZ129" s="1">
        <v>42</v>
      </c>
      <c r="BA129" s="1">
        <v>0</v>
      </c>
      <c r="BB129" s="1">
        <v>0</v>
      </c>
      <c r="BC129" s="200">
        <f>SUM(AY129:BB129)</f>
        <v>146</v>
      </c>
      <c r="BD129" s="356">
        <v>0</v>
      </c>
      <c r="BE129" s="1">
        <v>7</v>
      </c>
      <c r="BF129" s="1">
        <v>0</v>
      </c>
      <c r="BG129" s="235">
        <v>1676</v>
      </c>
    </row>
    <row r="130" spans="1:59">
      <c r="A130" s="1">
        <v>2003</v>
      </c>
      <c r="B130" s="1" t="s">
        <v>69</v>
      </c>
      <c r="C130" s="10">
        <v>0</v>
      </c>
      <c r="D130" s="10">
        <v>55.44</v>
      </c>
      <c r="E130" s="10">
        <v>0</v>
      </c>
      <c r="F130" s="10">
        <v>0</v>
      </c>
      <c r="G130" s="192">
        <f t="shared" ref="G130:G193" si="18">SUM(C130:F130)</f>
        <v>55.44</v>
      </c>
      <c r="H130" s="192">
        <f>+SMar_InfraMR[[#This Row],[Total Líneas de Explotación ]]</f>
        <v>55.44</v>
      </c>
      <c r="I130" s="192">
        <f>+SMar_InfraMR[[#This Row],[Total Líneas de Explotación ]]</f>
        <v>55.44</v>
      </c>
      <c r="J130" s="10">
        <v>135.47999999999999</v>
      </c>
      <c r="K130" s="10">
        <v>0</v>
      </c>
      <c r="L130" s="10">
        <v>0</v>
      </c>
      <c r="M130" s="10">
        <v>0</v>
      </c>
      <c r="N130" s="192">
        <f>+SMar_InfraMR[[#This Row],[A.03.1 -  Longitud de Vías de Explotación No Electrificadas Troncales y Ramales (vía principal) (km)]]+SMar_InfraMR[[#This Row],[A.04.1 -  Longitud de Vías de Explotación Electrificadas Troncales y Ramales (vía principal) (km)]]</f>
        <v>135.47999999999999</v>
      </c>
      <c r="O130" s="192">
        <v>135.47999999999999</v>
      </c>
      <c r="P130" s="1">
        <v>19</v>
      </c>
      <c r="Q130" s="1">
        <v>1</v>
      </c>
      <c r="R130" s="1">
        <v>0</v>
      </c>
      <c r="S130" s="194">
        <f t="shared" ref="S130:S193" si="19">SUM(P130:R130)</f>
        <v>20</v>
      </c>
      <c r="T130" s="194">
        <v>20</v>
      </c>
      <c r="U130" s="1">
        <v>0</v>
      </c>
      <c r="V130" s="1">
        <v>56</v>
      </c>
      <c r="W130" s="1">
        <v>0</v>
      </c>
      <c r="X130" s="1">
        <v>0</v>
      </c>
      <c r="Y130" s="1">
        <v>0</v>
      </c>
      <c r="Z130" s="196">
        <f t="shared" ref="Z130:Z193" si="20">SUM(U130:Y130)</f>
        <v>56</v>
      </c>
      <c r="AA130" s="1">
        <v>17</v>
      </c>
      <c r="AB130" s="1">
        <v>5</v>
      </c>
      <c r="AC130" s="1">
        <f>+SMar_InfraMR[[#This Row],[Total Pasos Vehiculares a Nivel]]</f>
        <v>56</v>
      </c>
      <c r="AD130" s="196">
        <f t="shared" ref="AD130:AD193" si="21">SUM(AA130:AC130)</f>
        <v>78</v>
      </c>
      <c r="AE130" s="1">
        <v>1</v>
      </c>
      <c r="AF130" s="1">
        <v>1</v>
      </c>
      <c r="AG130" s="1">
        <v>16</v>
      </c>
      <c r="AH130" s="196">
        <f t="shared" ref="AH130:AH193" si="22">SUM(AE130:AG130)</f>
        <v>18</v>
      </c>
      <c r="AI130" s="10">
        <v>41.3</v>
      </c>
      <c r="AJ130" s="10">
        <v>0</v>
      </c>
      <c r="AK130" s="10">
        <v>14.14</v>
      </c>
      <c r="AL130" s="222">
        <f t="shared" ref="AL130:AL193" si="23">SUM(AI130:AK130)</f>
        <v>55.44</v>
      </c>
      <c r="AM130" s="1">
        <v>3</v>
      </c>
      <c r="AN130" s="1">
        <v>2</v>
      </c>
      <c r="AO130" s="1">
        <v>32</v>
      </c>
      <c r="AP130" s="200">
        <f t="shared" ref="AP130:AP193" si="24">SUM(AM130:AO130)</f>
        <v>37</v>
      </c>
      <c r="AQ130" s="1">
        <v>0</v>
      </c>
      <c r="AR130" s="1">
        <v>0</v>
      </c>
      <c r="AS130" s="1">
        <v>0</v>
      </c>
      <c r="AT130" s="200">
        <f t="shared" ref="AT130:AT193" si="25">SUM(AQ130:AS130)</f>
        <v>0</v>
      </c>
      <c r="AU130" s="1">
        <v>0</v>
      </c>
      <c r="AV130" s="1">
        <v>0</v>
      </c>
      <c r="AW130" s="1">
        <v>0</v>
      </c>
      <c r="AX130" s="200">
        <f t="shared" ref="AX130:AX193" si="26">SUM(AU130:AW130)</f>
        <v>0</v>
      </c>
      <c r="AY130" s="1">
        <v>104</v>
      </c>
      <c r="AZ130" s="1">
        <v>42</v>
      </c>
      <c r="BA130" s="1">
        <v>0</v>
      </c>
      <c r="BB130" s="1">
        <v>0</v>
      </c>
      <c r="BC130" s="200">
        <f>SUM(AY130:BB130)</f>
        <v>146</v>
      </c>
      <c r="BD130" s="356">
        <v>0</v>
      </c>
      <c r="BE130" s="1">
        <v>7</v>
      </c>
      <c r="BF130" s="1">
        <v>0</v>
      </c>
      <c r="BG130" s="235">
        <v>1676</v>
      </c>
    </row>
    <row r="131" spans="1:59">
      <c r="A131" s="1">
        <v>2003</v>
      </c>
      <c r="B131" s="1" t="s">
        <v>70</v>
      </c>
      <c r="C131" s="10">
        <v>0</v>
      </c>
      <c r="D131" s="10">
        <v>55.44</v>
      </c>
      <c r="E131" s="10">
        <v>0</v>
      </c>
      <c r="F131" s="10">
        <v>0</v>
      </c>
      <c r="G131" s="192">
        <f t="shared" si="18"/>
        <v>55.44</v>
      </c>
      <c r="H131" s="192">
        <f>+SMar_InfraMR[[#This Row],[Total Líneas de Explotación ]]</f>
        <v>55.44</v>
      </c>
      <c r="I131" s="192">
        <f>+SMar_InfraMR[[#This Row],[Total Líneas de Explotación ]]</f>
        <v>55.44</v>
      </c>
      <c r="J131" s="10">
        <v>135.47999999999999</v>
      </c>
      <c r="K131" s="10">
        <v>0</v>
      </c>
      <c r="L131" s="10">
        <v>0</v>
      </c>
      <c r="M131" s="10">
        <v>0</v>
      </c>
      <c r="N131" s="192">
        <f>+SMar_InfraMR[[#This Row],[A.03.1 -  Longitud de Vías de Explotación No Electrificadas Troncales y Ramales (vía principal) (km)]]+SMar_InfraMR[[#This Row],[A.04.1 -  Longitud de Vías de Explotación Electrificadas Troncales y Ramales (vía principal) (km)]]</f>
        <v>135.47999999999999</v>
      </c>
      <c r="O131" s="192">
        <v>135.47999999999999</v>
      </c>
      <c r="P131" s="1">
        <v>19</v>
      </c>
      <c r="Q131" s="1">
        <v>1</v>
      </c>
      <c r="R131" s="1">
        <v>0</v>
      </c>
      <c r="S131" s="194">
        <f t="shared" si="19"/>
        <v>20</v>
      </c>
      <c r="T131" s="194">
        <v>20</v>
      </c>
      <c r="U131" s="1">
        <v>0</v>
      </c>
      <c r="V131" s="1">
        <v>56</v>
      </c>
      <c r="W131" s="1">
        <v>0</v>
      </c>
      <c r="X131" s="1">
        <v>0</v>
      </c>
      <c r="Y131" s="1">
        <v>0</v>
      </c>
      <c r="Z131" s="196">
        <f t="shared" si="20"/>
        <v>56</v>
      </c>
      <c r="AA131" s="1">
        <v>17</v>
      </c>
      <c r="AB131" s="1">
        <v>5</v>
      </c>
      <c r="AC131" s="1">
        <f>+SMar_InfraMR[[#This Row],[Total Pasos Vehiculares a Nivel]]</f>
        <v>56</v>
      </c>
      <c r="AD131" s="196">
        <f t="shared" si="21"/>
        <v>78</v>
      </c>
      <c r="AE131" s="1">
        <v>1</v>
      </c>
      <c r="AF131" s="1">
        <v>1</v>
      </c>
      <c r="AG131" s="1">
        <v>16</v>
      </c>
      <c r="AH131" s="196">
        <f t="shared" si="22"/>
        <v>18</v>
      </c>
      <c r="AI131" s="10">
        <v>41.3</v>
      </c>
      <c r="AJ131" s="10">
        <v>0</v>
      </c>
      <c r="AK131" s="10">
        <v>14.14</v>
      </c>
      <c r="AL131" s="222">
        <f t="shared" si="23"/>
        <v>55.44</v>
      </c>
      <c r="AM131" s="1">
        <v>3</v>
      </c>
      <c r="AN131" s="1">
        <v>2</v>
      </c>
      <c r="AO131" s="1">
        <v>32</v>
      </c>
      <c r="AP131" s="200">
        <f t="shared" si="24"/>
        <v>37</v>
      </c>
      <c r="AQ131" s="1">
        <v>0</v>
      </c>
      <c r="AR131" s="1">
        <v>0</v>
      </c>
      <c r="AS131" s="1">
        <v>0</v>
      </c>
      <c r="AT131" s="200">
        <f t="shared" si="25"/>
        <v>0</v>
      </c>
      <c r="AU131" s="1">
        <v>0</v>
      </c>
      <c r="AV131" s="1">
        <v>0</v>
      </c>
      <c r="AW131" s="1">
        <v>0</v>
      </c>
      <c r="AX131" s="200">
        <f t="shared" si="26"/>
        <v>0</v>
      </c>
      <c r="AY131" s="1">
        <v>104</v>
      </c>
      <c r="AZ131" s="1">
        <v>42</v>
      </c>
      <c r="BA131" s="1">
        <v>0</v>
      </c>
      <c r="BB131" s="1">
        <v>0</v>
      </c>
      <c r="BC131" s="200">
        <f>SUM(AY131:BB131)</f>
        <v>146</v>
      </c>
      <c r="BD131" s="356">
        <v>0</v>
      </c>
      <c r="BE131" s="1">
        <v>7</v>
      </c>
      <c r="BF131" s="1">
        <v>0</v>
      </c>
      <c r="BG131" s="235">
        <v>1676</v>
      </c>
    </row>
    <row r="132" spans="1:59">
      <c r="A132" s="1">
        <v>2003</v>
      </c>
      <c r="B132" s="1" t="s">
        <v>71</v>
      </c>
      <c r="C132" s="10">
        <v>0</v>
      </c>
      <c r="D132" s="10">
        <v>55.44</v>
      </c>
      <c r="E132" s="10">
        <v>0</v>
      </c>
      <c r="F132" s="10">
        <v>0</v>
      </c>
      <c r="G132" s="192">
        <f t="shared" si="18"/>
        <v>55.44</v>
      </c>
      <c r="H132" s="192">
        <f>+SMar_InfraMR[[#This Row],[Total Líneas de Explotación ]]</f>
        <v>55.44</v>
      </c>
      <c r="I132" s="192">
        <f>+SMar_InfraMR[[#This Row],[Total Líneas de Explotación ]]</f>
        <v>55.44</v>
      </c>
      <c r="J132" s="10">
        <v>135.47999999999999</v>
      </c>
      <c r="K132" s="10">
        <v>0</v>
      </c>
      <c r="L132" s="10">
        <v>0</v>
      </c>
      <c r="M132" s="10">
        <v>0</v>
      </c>
      <c r="N132" s="192">
        <f>+SMar_InfraMR[[#This Row],[A.03.1 -  Longitud de Vías de Explotación No Electrificadas Troncales y Ramales (vía principal) (km)]]+SMar_InfraMR[[#This Row],[A.04.1 -  Longitud de Vías de Explotación Electrificadas Troncales y Ramales (vía principal) (km)]]</f>
        <v>135.47999999999999</v>
      </c>
      <c r="O132" s="192">
        <v>135.47999999999999</v>
      </c>
      <c r="P132" s="1">
        <v>19</v>
      </c>
      <c r="Q132" s="1">
        <v>1</v>
      </c>
      <c r="R132" s="1">
        <v>0</v>
      </c>
      <c r="S132" s="194">
        <f t="shared" si="19"/>
        <v>20</v>
      </c>
      <c r="T132" s="194">
        <v>20</v>
      </c>
      <c r="U132" s="1">
        <v>0</v>
      </c>
      <c r="V132" s="1">
        <v>56</v>
      </c>
      <c r="W132" s="1">
        <v>0</v>
      </c>
      <c r="X132" s="1">
        <v>0</v>
      </c>
      <c r="Y132" s="1">
        <v>0</v>
      </c>
      <c r="Z132" s="196">
        <f t="shared" si="20"/>
        <v>56</v>
      </c>
      <c r="AA132" s="1">
        <v>17</v>
      </c>
      <c r="AB132" s="1">
        <v>5</v>
      </c>
      <c r="AC132" s="1">
        <f>+SMar_InfraMR[[#This Row],[Total Pasos Vehiculares a Nivel]]</f>
        <v>56</v>
      </c>
      <c r="AD132" s="196">
        <f t="shared" si="21"/>
        <v>78</v>
      </c>
      <c r="AE132" s="1">
        <v>1</v>
      </c>
      <c r="AF132" s="1">
        <v>1</v>
      </c>
      <c r="AG132" s="1">
        <v>16</v>
      </c>
      <c r="AH132" s="196">
        <f t="shared" si="22"/>
        <v>18</v>
      </c>
      <c r="AI132" s="10">
        <v>41.3</v>
      </c>
      <c r="AJ132" s="10">
        <v>0</v>
      </c>
      <c r="AK132" s="10">
        <v>14.14</v>
      </c>
      <c r="AL132" s="222">
        <f t="shared" si="23"/>
        <v>55.44</v>
      </c>
      <c r="AM132" s="1">
        <v>3</v>
      </c>
      <c r="AN132" s="1">
        <v>2</v>
      </c>
      <c r="AO132" s="1">
        <v>32</v>
      </c>
      <c r="AP132" s="200">
        <f t="shared" si="24"/>
        <v>37</v>
      </c>
      <c r="AQ132" s="1">
        <v>0</v>
      </c>
      <c r="AR132" s="1">
        <v>0</v>
      </c>
      <c r="AS132" s="1">
        <v>0</v>
      </c>
      <c r="AT132" s="200">
        <f t="shared" si="25"/>
        <v>0</v>
      </c>
      <c r="AU132" s="1">
        <v>0</v>
      </c>
      <c r="AV132" s="1">
        <v>0</v>
      </c>
      <c r="AW132" s="1">
        <v>0</v>
      </c>
      <c r="AX132" s="200">
        <f t="shared" si="26"/>
        <v>0</v>
      </c>
      <c r="AY132" s="1">
        <v>104</v>
      </c>
      <c r="AZ132" s="1">
        <v>42</v>
      </c>
      <c r="BA132" s="1">
        <v>0</v>
      </c>
      <c r="BB132" s="1">
        <v>0</v>
      </c>
      <c r="BC132" s="200">
        <f>SUM(AY132:BB132)</f>
        <v>146</v>
      </c>
      <c r="BD132" s="356">
        <v>0</v>
      </c>
      <c r="BE132" s="1">
        <v>7</v>
      </c>
      <c r="BF132" s="1">
        <v>0</v>
      </c>
      <c r="BG132" s="235">
        <v>1676</v>
      </c>
    </row>
    <row r="133" spans="1:59">
      <c r="A133" s="1">
        <v>2003</v>
      </c>
      <c r="B133" s="1" t="s">
        <v>72</v>
      </c>
      <c r="C133" s="10">
        <v>0</v>
      </c>
      <c r="D133" s="10">
        <v>55.44</v>
      </c>
      <c r="E133" s="10">
        <v>0</v>
      </c>
      <c r="F133" s="10">
        <v>0</v>
      </c>
      <c r="G133" s="192">
        <f t="shared" si="18"/>
        <v>55.44</v>
      </c>
      <c r="H133" s="192">
        <f>+SMar_InfraMR[[#This Row],[Total Líneas de Explotación ]]</f>
        <v>55.44</v>
      </c>
      <c r="I133" s="192">
        <f>+SMar_InfraMR[[#This Row],[Total Líneas de Explotación ]]</f>
        <v>55.44</v>
      </c>
      <c r="J133" s="10">
        <v>135.47999999999999</v>
      </c>
      <c r="K133" s="10">
        <v>0</v>
      </c>
      <c r="L133" s="10">
        <v>0</v>
      </c>
      <c r="M133" s="10">
        <v>0</v>
      </c>
      <c r="N133" s="192">
        <f>+SMar_InfraMR[[#This Row],[A.03.1 -  Longitud de Vías de Explotación No Electrificadas Troncales y Ramales (vía principal) (km)]]+SMar_InfraMR[[#This Row],[A.04.1 -  Longitud de Vías de Explotación Electrificadas Troncales y Ramales (vía principal) (km)]]</f>
        <v>135.47999999999999</v>
      </c>
      <c r="O133" s="192">
        <v>135.47999999999999</v>
      </c>
      <c r="P133" s="1">
        <v>19</v>
      </c>
      <c r="Q133" s="1">
        <v>1</v>
      </c>
      <c r="R133" s="1">
        <v>0</v>
      </c>
      <c r="S133" s="194">
        <f t="shared" si="19"/>
        <v>20</v>
      </c>
      <c r="T133" s="194">
        <v>20</v>
      </c>
      <c r="U133" s="1">
        <v>0</v>
      </c>
      <c r="V133" s="1">
        <v>56</v>
      </c>
      <c r="W133" s="1">
        <v>0</v>
      </c>
      <c r="X133" s="1">
        <v>0</v>
      </c>
      <c r="Y133" s="1">
        <v>0</v>
      </c>
      <c r="Z133" s="196">
        <f t="shared" si="20"/>
        <v>56</v>
      </c>
      <c r="AA133" s="1">
        <v>17</v>
      </c>
      <c r="AB133" s="1">
        <v>5</v>
      </c>
      <c r="AC133" s="1">
        <f>+SMar_InfraMR[[#This Row],[Total Pasos Vehiculares a Nivel]]</f>
        <v>56</v>
      </c>
      <c r="AD133" s="196">
        <f t="shared" si="21"/>
        <v>78</v>
      </c>
      <c r="AE133" s="1">
        <v>1</v>
      </c>
      <c r="AF133" s="1">
        <v>1</v>
      </c>
      <c r="AG133" s="1">
        <v>16</v>
      </c>
      <c r="AH133" s="196">
        <f t="shared" si="22"/>
        <v>18</v>
      </c>
      <c r="AI133" s="10">
        <v>41.3</v>
      </c>
      <c r="AJ133" s="10">
        <v>0</v>
      </c>
      <c r="AK133" s="10">
        <v>14.14</v>
      </c>
      <c r="AL133" s="222">
        <f t="shared" si="23"/>
        <v>55.44</v>
      </c>
      <c r="AM133" s="1">
        <v>3</v>
      </c>
      <c r="AN133" s="1">
        <v>2</v>
      </c>
      <c r="AO133" s="1">
        <v>32</v>
      </c>
      <c r="AP133" s="200">
        <f t="shared" si="24"/>
        <v>37</v>
      </c>
      <c r="AQ133" s="1">
        <v>0</v>
      </c>
      <c r="AR133" s="1">
        <v>0</v>
      </c>
      <c r="AS133" s="1">
        <v>0</v>
      </c>
      <c r="AT133" s="200">
        <f t="shared" si="25"/>
        <v>0</v>
      </c>
      <c r="AU133" s="1">
        <v>0</v>
      </c>
      <c r="AV133" s="1">
        <v>0</v>
      </c>
      <c r="AW133" s="1">
        <v>0</v>
      </c>
      <c r="AX133" s="200">
        <f t="shared" si="26"/>
        <v>0</v>
      </c>
      <c r="AY133" s="1">
        <v>104</v>
      </c>
      <c r="AZ133" s="1">
        <v>42</v>
      </c>
      <c r="BA133" s="1">
        <v>0</v>
      </c>
      <c r="BB133" s="1">
        <v>0</v>
      </c>
      <c r="BC133" s="200">
        <f>SUM(AY133:BB133)</f>
        <v>146</v>
      </c>
      <c r="BD133" s="356">
        <v>0</v>
      </c>
      <c r="BE133" s="1">
        <v>7</v>
      </c>
      <c r="BF133" s="1">
        <v>0</v>
      </c>
      <c r="BG133" s="235">
        <v>1676</v>
      </c>
    </row>
    <row r="134" spans="1:59">
      <c r="A134" s="1">
        <v>2004</v>
      </c>
      <c r="B134" s="1" t="s">
        <v>61</v>
      </c>
      <c r="C134" s="10">
        <v>0</v>
      </c>
      <c r="D134" s="10">
        <v>55.44</v>
      </c>
      <c r="E134" s="10">
        <v>0</v>
      </c>
      <c r="F134" s="10">
        <v>0</v>
      </c>
      <c r="G134" s="192">
        <f t="shared" si="18"/>
        <v>55.44</v>
      </c>
      <c r="H134" s="192">
        <f>+SMar_InfraMR[[#This Row],[Total Líneas de Explotación ]]</f>
        <v>55.44</v>
      </c>
      <c r="I134" s="192">
        <f>+SMar_InfraMR[[#This Row],[Total Líneas de Explotación ]]</f>
        <v>55.44</v>
      </c>
      <c r="J134" s="10">
        <v>135.47999999999999</v>
      </c>
      <c r="K134" s="10">
        <v>0</v>
      </c>
      <c r="L134" s="10">
        <v>0</v>
      </c>
      <c r="M134" s="10">
        <v>0</v>
      </c>
      <c r="N134" s="192">
        <f>+SMar_InfraMR[[#This Row],[A.03.1 -  Longitud de Vías de Explotación No Electrificadas Troncales y Ramales (vía principal) (km)]]+SMar_InfraMR[[#This Row],[A.04.1 -  Longitud de Vías de Explotación Electrificadas Troncales y Ramales (vía principal) (km)]]</f>
        <v>135.47999999999999</v>
      </c>
      <c r="O134" s="192">
        <v>135.47999999999999</v>
      </c>
      <c r="P134" s="1">
        <v>19</v>
      </c>
      <c r="Q134" s="1">
        <v>1</v>
      </c>
      <c r="R134" s="1">
        <v>0</v>
      </c>
      <c r="S134" s="194">
        <f t="shared" si="19"/>
        <v>20</v>
      </c>
      <c r="T134" s="194">
        <v>20</v>
      </c>
      <c r="U134" s="1">
        <v>0</v>
      </c>
      <c r="V134" s="1">
        <v>56</v>
      </c>
      <c r="W134" s="1">
        <v>0</v>
      </c>
      <c r="X134" s="1">
        <v>0</v>
      </c>
      <c r="Y134" s="1">
        <v>0</v>
      </c>
      <c r="Z134" s="196">
        <f t="shared" si="20"/>
        <v>56</v>
      </c>
      <c r="AA134" s="1">
        <v>17</v>
      </c>
      <c r="AB134" s="1">
        <v>5</v>
      </c>
      <c r="AC134" s="1">
        <f>+SMar_InfraMR[[#This Row],[Total Pasos Vehiculares a Nivel]]</f>
        <v>56</v>
      </c>
      <c r="AD134" s="196">
        <f t="shared" si="21"/>
        <v>78</v>
      </c>
      <c r="AE134" s="1">
        <v>1</v>
      </c>
      <c r="AF134" s="1">
        <v>1</v>
      </c>
      <c r="AG134" s="1">
        <v>16</v>
      </c>
      <c r="AH134" s="196">
        <f t="shared" si="22"/>
        <v>18</v>
      </c>
      <c r="AI134" s="10">
        <v>41.3</v>
      </c>
      <c r="AJ134" s="10">
        <v>0</v>
      </c>
      <c r="AK134" s="10">
        <v>14.14</v>
      </c>
      <c r="AL134" s="222">
        <f t="shared" si="23"/>
        <v>55.44</v>
      </c>
      <c r="AM134" s="1">
        <v>3</v>
      </c>
      <c r="AN134" s="1">
        <v>2</v>
      </c>
      <c r="AO134" s="1">
        <v>32</v>
      </c>
      <c r="AP134" s="200">
        <f t="shared" si="24"/>
        <v>37</v>
      </c>
      <c r="AQ134" s="1">
        <v>0</v>
      </c>
      <c r="AR134" s="1">
        <v>0</v>
      </c>
      <c r="AS134" s="1">
        <v>0</v>
      </c>
      <c r="AT134" s="200">
        <f t="shared" si="25"/>
        <v>0</v>
      </c>
      <c r="AU134" s="1">
        <v>0</v>
      </c>
      <c r="AV134" s="1">
        <v>0</v>
      </c>
      <c r="AW134" s="1">
        <v>0</v>
      </c>
      <c r="AX134" s="200">
        <f t="shared" si="26"/>
        <v>0</v>
      </c>
      <c r="AY134" s="1">
        <v>104</v>
      </c>
      <c r="AZ134" s="1">
        <v>42</v>
      </c>
      <c r="BA134" s="1">
        <v>0</v>
      </c>
      <c r="BB134" s="1">
        <v>0</v>
      </c>
      <c r="BC134" s="200">
        <f>SUM(AY134:BB134)</f>
        <v>146</v>
      </c>
      <c r="BD134" s="356">
        <v>0</v>
      </c>
      <c r="BE134" s="1">
        <v>7</v>
      </c>
      <c r="BF134" s="1">
        <v>0</v>
      </c>
      <c r="BG134" s="235">
        <v>1676</v>
      </c>
    </row>
    <row r="135" spans="1:59">
      <c r="A135" s="1">
        <v>2004</v>
      </c>
      <c r="B135" s="1" t="s">
        <v>62</v>
      </c>
      <c r="C135" s="10">
        <v>0</v>
      </c>
      <c r="D135" s="10">
        <v>55.44</v>
      </c>
      <c r="E135" s="10">
        <v>0</v>
      </c>
      <c r="F135" s="10">
        <v>0</v>
      </c>
      <c r="G135" s="192">
        <f t="shared" si="18"/>
        <v>55.44</v>
      </c>
      <c r="H135" s="192">
        <f>+SMar_InfraMR[[#This Row],[Total Líneas de Explotación ]]</f>
        <v>55.44</v>
      </c>
      <c r="I135" s="192">
        <f>+SMar_InfraMR[[#This Row],[Total Líneas de Explotación ]]</f>
        <v>55.44</v>
      </c>
      <c r="J135" s="10">
        <v>135.47999999999999</v>
      </c>
      <c r="K135" s="10">
        <v>0</v>
      </c>
      <c r="L135" s="10">
        <v>0</v>
      </c>
      <c r="M135" s="10">
        <v>0</v>
      </c>
      <c r="N135" s="192">
        <f>+SMar_InfraMR[[#This Row],[A.03.1 -  Longitud de Vías de Explotación No Electrificadas Troncales y Ramales (vía principal) (km)]]+SMar_InfraMR[[#This Row],[A.04.1 -  Longitud de Vías de Explotación Electrificadas Troncales y Ramales (vía principal) (km)]]</f>
        <v>135.47999999999999</v>
      </c>
      <c r="O135" s="192">
        <v>135.47999999999999</v>
      </c>
      <c r="P135" s="1">
        <v>19</v>
      </c>
      <c r="Q135" s="1">
        <v>1</v>
      </c>
      <c r="R135" s="1">
        <v>0</v>
      </c>
      <c r="S135" s="194">
        <f t="shared" si="19"/>
        <v>20</v>
      </c>
      <c r="T135" s="194">
        <v>20</v>
      </c>
      <c r="U135" s="1">
        <v>0</v>
      </c>
      <c r="V135" s="1">
        <v>56</v>
      </c>
      <c r="W135" s="1">
        <v>0</v>
      </c>
      <c r="X135" s="1">
        <v>0</v>
      </c>
      <c r="Y135" s="1">
        <v>0</v>
      </c>
      <c r="Z135" s="196">
        <f t="shared" si="20"/>
        <v>56</v>
      </c>
      <c r="AA135" s="1">
        <v>17</v>
      </c>
      <c r="AB135" s="1">
        <v>5</v>
      </c>
      <c r="AC135" s="1">
        <f>+SMar_InfraMR[[#This Row],[Total Pasos Vehiculares a Nivel]]</f>
        <v>56</v>
      </c>
      <c r="AD135" s="196">
        <f t="shared" si="21"/>
        <v>78</v>
      </c>
      <c r="AE135" s="1">
        <v>1</v>
      </c>
      <c r="AF135" s="1">
        <v>1</v>
      </c>
      <c r="AG135" s="1">
        <v>16</v>
      </c>
      <c r="AH135" s="196">
        <f t="shared" si="22"/>
        <v>18</v>
      </c>
      <c r="AI135" s="10">
        <v>41.3</v>
      </c>
      <c r="AJ135" s="10">
        <v>0</v>
      </c>
      <c r="AK135" s="10">
        <v>14.14</v>
      </c>
      <c r="AL135" s="222">
        <f t="shared" si="23"/>
        <v>55.44</v>
      </c>
      <c r="AM135" s="1">
        <v>3</v>
      </c>
      <c r="AN135" s="1">
        <v>2</v>
      </c>
      <c r="AO135" s="1">
        <v>32</v>
      </c>
      <c r="AP135" s="200">
        <f t="shared" si="24"/>
        <v>37</v>
      </c>
      <c r="AQ135" s="1">
        <v>0</v>
      </c>
      <c r="AR135" s="1">
        <v>0</v>
      </c>
      <c r="AS135" s="1">
        <v>0</v>
      </c>
      <c r="AT135" s="200">
        <f t="shared" si="25"/>
        <v>0</v>
      </c>
      <c r="AU135" s="1">
        <v>0</v>
      </c>
      <c r="AV135" s="1">
        <v>0</v>
      </c>
      <c r="AW135" s="1">
        <v>0</v>
      </c>
      <c r="AX135" s="200">
        <f t="shared" si="26"/>
        <v>0</v>
      </c>
      <c r="AY135" s="1">
        <v>104</v>
      </c>
      <c r="AZ135" s="1">
        <v>42</v>
      </c>
      <c r="BA135" s="1">
        <v>0</v>
      </c>
      <c r="BB135" s="1">
        <v>0</v>
      </c>
      <c r="BC135" s="200">
        <f>SUM(AY135:BB135)</f>
        <v>146</v>
      </c>
      <c r="BD135" s="356">
        <v>0</v>
      </c>
      <c r="BE135" s="1">
        <v>7</v>
      </c>
      <c r="BF135" s="1">
        <v>0</v>
      </c>
      <c r="BG135" s="235">
        <v>1676</v>
      </c>
    </row>
    <row r="136" spans="1:59">
      <c r="A136" s="1">
        <v>2004</v>
      </c>
      <c r="B136" s="1" t="s">
        <v>63</v>
      </c>
      <c r="C136" s="10">
        <v>0</v>
      </c>
      <c r="D136" s="10">
        <v>55.44</v>
      </c>
      <c r="E136" s="10">
        <v>0</v>
      </c>
      <c r="F136" s="10">
        <v>0</v>
      </c>
      <c r="G136" s="192">
        <f t="shared" si="18"/>
        <v>55.44</v>
      </c>
      <c r="H136" s="192">
        <f>+SMar_InfraMR[[#This Row],[Total Líneas de Explotación ]]</f>
        <v>55.44</v>
      </c>
      <c r="I136" s="192">
        <f>+SMar_InfraMR[[#This Row],[Total Líneas de Explotación ]]</f>
        <v>55.44</v>
      </c>
      <c r="J136" s="10">
        <v>135.47999999999999</v>
      </c>
      <c r="K136" s="10">
        <v>0</v>
      </c>
      <c r="L136" s="10">
        <v>0</v>
      </c>
      <c r="M136" s="10">
        <v>0</v>
      </c>
      <c r="N136" s="192">
        <f>+SMar_InfraMR[[#This Row],[A.03.1 -  Longitud de Vías de Explotación No Electrificadas Troncales y Ramales (vía principal) (km)]]+SMar_InfraMR[[#This Row],[A.04.1 -  Longitud de Vías de Explotación Electrificadas Troncales y Ramales (vía principal) (km)]]</f>
        <v>135.47999999999999</v>
      </c>
      <c r="O136" s="192">
        <v>135.47999999999999</v>
      </c>
      <c r="P136" s="1">
        <v>19</v>
      </c>
      <c r="Q136" s="1">
        <v>1</v>
      </c>
      <c r="R136" s="1">
        <v>0</v>
      </c>
      <c r="S136" s="194">
        <f t="shared" si="19"/>
        <v>20</v>
      </c>
      <c r="T136" s="194">
        <v>20</v>
      </c>
      <c r="U136" s="1">
        <v>0</v>
      </c>
      <c r="V136" s="1">
        <v>56</v>
      </c>
      <c r="W136" s="1">
        <v>0</v>
      </c>
      <c r="X136" s="1">
        <v>0</v>
      </c>
      <c r="Y136" s="1">
        <v>0</v>
      </c>
      <c r="Z136" s="196">
        <f t="shared" si="20"/>
        <v>56</v>
      </c>
      <c r="AA136" s="1">
        <v>17</v>
      </c>
      <c r="AB136" s="1">
        <v>5</v>
      </c>
      <c r="AC136" s="1">
        <f>+SMar_InfraMR[[#This Row],[Total Pasos Vehiculares a Nivel]]</f>
        <v>56</v>
      </c>
      <c r="AD136" s="196">
        <f t="shared" si="21"/>
        <v>78</v>
      </c>
      <c r="AE136" s="1">
        <v>1</v>
      </c>
      <c r="AF136" s="1">
        <v>1</v>
      </c>
      <c r="AG136" s="1">
        <v>16</v>
      </c>
      <c r="AH136" s="196">
        <f t="shared" si="22"/>
        <v>18</v>
      </c>
      <c r="AI136" s="10">
        <v>41.3</v>
      </c>
      <c r="AJ136" s="10">
        <v>0</v>
      </c>
      <c r="AK136" s="10">
        <v>14.14</v>
      </c>
      <c r="AL136" s="222">
        <f t="shared" si="23"/>
        <v>55.44</v>
      </c>
      <c r="AM136" s="1">
        <v>3</v>
      </c>
      <c r="AN136" s="1">
        <v>2</v>
      </c>
      <c r="AO136" s="1">
        <v>32</v>
      </c>
      <c r="AP136" s="200">
        <f t="shared" si="24"/>
        <v>37</v>
      </c>
      <c r="AQ136" s="1">
        <v>0</v>
      </c>
      <c r="AR136" s="1">
        <v>0</v>
      </c>
      <c r="AS136" s="1">
        <v>0</v>
      </c>
      <c r="AT136" s="200">
        <f t="shared" si="25"/>
        <v>0</v>
      </c>
      <c r="AU136" s="1">
        <v>0</v>
      </c>
      <c r="AV136" s="1">
        <v>0</v>
      </c>
      <c r="AW136" s="1">
        <v>0</v>
      </c>
      <c r="AX136" s="200">
        <f t="shared" si="26"/>
        <v>0</v>
      </c>
      <c r="AY136" s="1">
        <v>104</v>
      </c>
      <c r="AZ136" s="1">
        <v>42</v>
      </c>
      <c r="BA136" s="1">
        <v>0</v>
      </c>
      <c r="BB136" s="1">
        <v>0</v>
      </c>
      <c r="BC136" s="200">
        <f>SUM(AY136:BB136)</f>
        <v>146</v>
      </c>
      <c r="BD136" s="356">
        <v>0</v>
      </c>
      <c r="BE136" s="1">
        <v>7</v>
      </c>
      <c r="BF136" s="1">
        <v>0</v>
      </c>
      <c r="BG136" s="235">
        <v>1676</v>
      </c>
    </row>
    <row r="137" spans="1:59">
      <c r="A137" s="1">
        <v>2004</v>
      </c>
      <c r="B137" s="1" t="s">
        <v>64</v>
      </c>
      <c r="C137" s="10">
        <v>0</v>
      </c>
      <c r="D137" s="10">
        <v>55.44</v>
      </c>
      <c r="E137" s="10">
        <v>0</v>
      </c>
      <c r="F137" s="10">
        <v>0</v>
      </c>
      <c r="G137" s="192">
        <f t="shared" si="18"/>
        <v>55.44</v>
      </c>
      <c r="H137" s="192">
        <f>+SMar_InfraMR[[#This Row],[Total Líneas de Explotación ]]</f>
        <v>55.44</v>
      </c>
      <c r="I137" s="192">
        <f>+SMar_InfraMR[[#This Row],[Total Líneas de Explotación ]]</f>
        <v>55.44</v>
      </c>
      <c r="J137" s="10">
        <v>135.47999999999999</v>
      </c>
      <c r="K137" s="10">
        <v>0</v>
      </c>
      <c r="L137" s="10">
        <v>0</v>
      </c>
      <c r="M137" s="10">
        <v>0</v>
      </c>
      <c r="N137" s="192">
        <f>+SMar_InfraMR[[#This Row],[A.03.1 -  Longitud de Vías de Explotación No Electrificadas Troncales y Ramales (vía principal) (km)]]+SMar_InfraMR[[#This Row],[A.04.1 -  Longitud de Vías de Explotación Electrificadas Troncales y Ramales (vía principal) (km)]]</f>
        <v>135.47999999999999</v>
      </c>
      <c r="O137" s="192">
        <v>135.47999999999999</v>
      </c>
      <c r="P137" s="1">
        <v>19</v>
      </c>
      <c r="Q137" s="1">
        <v>1</v>
      </c>
      <c r="R137" s="1">
        <v>0</v>
      </c>
      <c r="S137" s="194">
        <f t="shared" si="19"/>
        <v>20</v>
      </c>
      <c r="T137" s="194">
        <v>20</v>
      </c>
      <c r="U137" s="1">
        <v>0</v>
      </c>
      <c r="V137" s="1">
        <v>56</v>
      </c>
      <c r="W137" s="1">
        <v>0</v>
      </c>
      <c r="X137" s="1">
        <v>0</v>
      </c>
      <c r="Y137" s="1">
        <v>0</v>
      </c>
      <c r="Z137" s="196">
        <f t="shared" si="20"/>
        <v>56</v>
      </c>
      <c r="AA137" s="1">
        <v>17</v>
      </c>
      <c r="AB137" s="1">
        <v>5</v>
      </c>
      <c r="AC137" s="1">
        <f>+SMar_InfraMR[[#This Row],[Total Pasos Vehiculares a Nivel]]</f>
        <v>56</v>
      </c>
      <c r="AD137" s="196">
        <f t="shared" si="21"/>
        <v>78</v>
      </c>
      <c r="AE137" s="1">
        <v>1</v>
      </c>
      <c r="AF137" s="1">
        <v>1</v>
      </c>
      <c r="AG137" s="1">
        <v>16</v>
      </c>
      <c r="AH137" s="196">
        <f t="shared" si="22"/>
        <v>18</v>
      </c>
      <c r="AI137" s="10">
        <v>41.3</v>
      </c>
      <c r="AJ137" s="10">
        <v>0</v>
      </c>
      <c r="AK137" s="10">
        <v>14.14</v>
      </c>
      <c r="AL137" s="222">
        <f t="shared" si="23"/>
        <v>55.44</v>
      </c>
      <c r="AM137" s="1">
        <v>3</v>
      </c>
      <c r="AN137" s="1">
        <v>2</v>
      </c>
      <c r="AO137" s="1">
        <v>32</v>
      </c>
      <c r="AP137" s="200">
        <f t="shared" si="24"/>
        <v>37</v>
      </c>
      <c r="AQ137" s="1">
        <v>0</v>
      </c>
      <c r="AR137" s="1">
        <v>0</v>
      </c>
      <c r="AS137" s="1">
        <v>0</v>
      </c>
      <c r="AT137" s="200">
        <f t="shared" si="25"/>
        <v>0</v>
      </c>
      <c r="AU137" s="1">
        <v>0</v>
      </c>
      <c r="AV137" s="1">
        <v>0</v>
      </c>
      <c r="AW137" s="1">
        <v>0</v>
      </c>
      <c r="AX137" s="200">
        <f t="shared" si="26"/>
        <v>0</v>
      </c>
      <c r="AY137" s="1">
        <v>104</v>
      </c>
      <c r="AZ137" s="1">
        <v>42</v>
      </c>
      <c r="BA137" s="1">
        <v>0</v>
      </c>
      <c r="BB137" s="1">
        <v>0</v>
      </c>
      <c r="BC137" s="200">
        <f>SUM(AY137:BB137)</f>
        <v>146</v>
      </c>
      <c r="BD137" s="356">
        <v>0</v>
      </c>
      <c r="BE137" s="1">
        <v>7</v>
      </c>
      <c r="BF137" s="1">
        <v>0</v>
      </c>
      <c r="BG137" s="235">
        <v>1676</v>
      </c>
    </row>
    <row r="138" spans="1:59">
      <c r="A138" s="1">
        <v>2004</v>
      </c>
      <c r="B138" s="1" t="s">
        <v>65</v>
      </c>
      <c r="C138" s="10">
        <v>0</v>
      </c>
      <c r="D138" s="10">
        <v>55.44</v>
      </c>
      <c r="E138" s="10">
        <v>0</v>
      </c>
      <c r="F138" s="10">
        <v>0</v>
      </c>
      <c r="G138" s="192">
        <f t="shared" si="18"/>
        <v>55.44</v>
      </c>
      <c r="H138" s="192">
        <f>+SMar_InfraMR[[#This Row],[Total Líneas de Explotación ]]</f>
        <v>55.44</v>
      </c>
      <c r="I138" s="192">
        <f>+SMar_InfraMR[[#This Row],[Total Líneas de Explotación ]]</f>
        <v>55.44</v>
      </c>
      <c r="J138" s="10">
        <v>135.47999999999999</v>
      </c>
      <c r="K138" s="10">
        <v>0</v>
      </c>
      <c r="L138" s="10">
        <v>0</v>
      </c>
      <c r="M138" s="10">
        <v>0</v>
      </c>
      <c r="N138" s="192">
        <f>+SMar_InfraMR[[#This Row],[A.03.1 -  Longitud de Vías de Explotación No Electrificadas Troncales y Ramales (vía principal) (km)]]+SMar_InfraMR[[#This Row],[A.04.1 -  Longitud de Vías de Explotación Electrificadas Troncales y Ramales (vía principal) (km)]]</f>
        <v>135.47999999999999</v>
      </c>
      <c r="O138" s="192">
        <v>135.47999999999999</v>
      </c>
      <c r="P138" s="1">
        <v>19</v>
      </c>
      <c r="Q138" s="1">
        <v>1</v>
      </c>
      <c r="R138" s="1">
        <v>0</v>
      </c>
      <c r="S138" s="194">
        <f t="shared" si="19"/>
        <v>20</v>
      </c>
      <c r="T138" s="194">
        <v>20</v>
      </c>
      <c r="U138" s="1">
        <v>0</v>
      </c>
      <c r="V138" s="1">
        <v>56</v>
      </c>
      <c r="W138" s="1">
        <v>0</v>
      </c>
      <c r="X138" s="1">
        <v>0</v>
      </c>
      <c r="Y138" s="1">
        <v>0</v>
      </c>
      <c r="Z138" s="196">
        <f t="shared" si="20"/>
        <v>56</v>
      </c>
      <c r="AA138" s="1">
        <v>17</v>
      </c>
      <c r="AB138" s="1">
        <v>5</v>
      </c>
      <c r="AC138" s="1">
        <f>+SMar_InfraMR[[#This Row],[Total Pasos Vehiculares a Nivel]]</f>
        <v>56</v>
      </c>
      <c r="AD138" s="196">
        <f t="shared" si="21"/>
        <v>78</v>
      </c>
      <c r="AE138" s="1">
        <v>1</v>
      </c>
      <c r="AF138" s="1">
        <v>1</v>
      </c>
      <c r="AG138" s="1">
        <v>16</v>
      </c>
      <c r="AH138" s="196">
        <f t="shared" si="22"/>
        <v>18</v>
      </c>
      <c r="AI138" s="10">
        <v>41.3</v>
      </c>
      <c r="AJ138" s="10">
        <v>0</v>
      </c>
      <c r="AK138" s="10">
        <v>14.14</v>
      </c>
      <c r="AL138" s="222">
        <f t="shared" si="23"/>
        <v>55.44</v>
      </c>
      <c r="AM138" s="1">
        <v>3</v>
      </c>
      <c r="AN138" s="1">
        <v>2</v>
      </c>
      <c r="AO138" s="1">
        <v>32</v>
      </c>
      <c r="AP138" s="200">
        <f t="shared" si="24"/>
        <v>37</v>
      </c>
      <c r="AQ138" s="1">
        <v>0</v>
      </c>
      <c r="AR138" s="1">
        <v>0</v>
      </c>
      <c r="AS138" s="1">
        <v>0</v>
      </c>
      <c r="AT138" s="200">
        <f t="shared" si="25"/>
        <v>0</v>
      </c>
      <c r="AU138" s="1">
        <v>0</v>
      </c>
      <c r="AV138" s="1">
        <v>0</v>
      </c>
      <c r="AW138" s="1">
        <v>0</v>
      </c>
      <c r="AX138" s="200">
        <f t="shared" si="26"/>
        <v>0</v>
      </c>
      <c r="AY138" s="1">
        <v>104</v>
      </c>
      <c r="AZ138" s="1">
        <v>42</v>
      </c>
      <c r="BA138" s="1">
        <v>0</v>
      </c>
      <c r="BB138" s="1">
        <v>0</v>
      </c>
      <c r="BC138" s="200">
        <f>SUM(AY138:BB138)</f>
        <v>146</v>
      </c>
      <c r="BD138" s="356">
        <v>0</v>
      </c>
      <c r="BE138" s="1">
        <v>7</v>
      </c>
      <c r="BF138" s="1">
        <v>0</v>
      </c>
      <c r="BG138" s="235">
        <v>1676</v>
      </c>
    </row>
    <row r="139" spans="1:59">
      <c r="A139" s="1">
        <v>2004</v>
      </c>
      <c r="B139" s="1" t="s">
        <v>66</v>
      </c>
      <c r="C139" s="10">
        <v>0</v>
      </c>
      <c r="D139" s="10">
        <v>55.44</v>
      </c>
      <c r="E139" s="10">
        <v>0</v>
      </c>
      <c r="F139" s="10">
        <v>0</v>
      </c>
      <c r="G139" s="192">
        <f t="shared" si="18"/>
        <v>55.44</v>
      </c>
      <c r="H139" s="192">
        <f>+SMar_InfraMR[[#This Row],[Total Líneas de Explotación ]]</f>
        <v>55.44</v>
      </c>
      <c r="I139" s="192">
        <f>+SMar_InfraMR[[#This Row],[Total Líneas de Explotación ]]</f>
        <v>55.44</v>
      </c>
      <c r="J139" s="10">
        <v>135.47999999999999</v>
      </c>
      <c r="K139" s="10">
        <v>0</v>
      </c>
      <c r="L139" s="10">
        <v>0</v>
      </c>
      <c r="M139" s="10">
        <v>0</v>
      </c>
      <c r="N139" s="192">
        <f>+SMar_InfraMR[[#This Row],[A.03.1 -  Longitud de Vías de Explotación No Electrificadas Troncales y Ramales (vía principal) (km)]]+SMar_InfraMR[[#This Row],[A.04.1 -  Longitud de Vías de Explotación Electrificadas Troncales y Ramales (vía principal) (km)]]</f>
        <v>135.47999999999999</v>
      </c>
      <c r="O139" s="192">
        <v>135.47999999999999</v>
      </c>
      <c r="P139" s="1">
        <v>19</v>
      </c>
      <c r="Q139" s="1">
        <v>1</v>
      </c>
      <c r="R139" s="1">
        <v>0</v>
      </c>
      <c r="S139" s="194">
        <f t="shared" si="19"/>
        <v>20</v>
      </c>
      <c r="T139" s="194">
        <v>20</v>
      </c>
      <c r="U139" s="1">
        <v>0</v>
      </c>
      <c r="V139" s="1">
        <v>56</v>
      </c>
      <c r="W139" s="1">
        <v>0</v>
      </c>
      <c r="X139" s="1">
        <v>0</v>
      </c>
      <c r="Y139" s="1">
        <v>0</v>
      </c>
      <c r="Z139" s="196">
        <f t="shared" si="20"/>
        <v>56</v>
      </c>
      <c r="AA139" s="1">
        <v>17</v>
      </c>
      <c r="AB139" s="1">
        <v>5</v>
      </c>
      <c r="AC139" s="1">
        <f>+SMar_InfraMR[[#This Row],[Total Pasos Vehiculares a Nivel]]</f>
        <v>56</v>
      </c>
      <c r="AD139" s="196">
        <f t="shared" si="21"/>
        <v>78</v>
      </c>
      <c r="AE139" s="1">
        <v>1</v>
      </c>
      <c r="AF139" s="1">
        <v>1</v>
      </c>
      <c r="AG139" s="1">
        <v>16</v>
      </c>
      <c r="AH139" s="196">
        <f t="shared" si="22"/>
        <v>18</v>
      </c>
      <c r="AI139" s="10">
        <v>41.3</v>
      </c>
      <c r="AJ139" s="10">
        <v>0</v>
      </c>
      <c r="AK139" s="10">
        <v>14.14</v>
      </c>
      <c r="AL139" s="222">
        <f t="shared" si="23"/>
        <v>55.44</v>
      </c>
      <c r="AM139" s="1">
        <v>3</v>
      </c>
      <c r="AN139" s="1">
        <v>2</v>
      </c>
      <c r="AO139" s="1">
        <v>32</v>
      </c>
      <c r="AP139" s="200">
        <f t="shared" si="24"/>
        <v>37</v>
      </c>
      <c r="AQ139" s="1">
        <v>0</v>
      </c>
      <c r="AR139" s="1">
        <v>0</v>
      </c>
      <c r="AS139" s="1">
        <v>0</v>
      </c>
      <c r="AT139" s="200">
        <f t="shared" si="25"/>
        <v>0</v>
      </c>
      <c r="AU139" s="1">
        <v>0</v>
      </c>
      <c r="AV139" s="1">
        <v>0</v>
      </c>
      <c r="AW139" s="1">
        <v>0</v>
      </c>
      <c r="AX139" s="200">
        <f t="shared" si="26"/>
        <v>0</v>
      </c>
      <c r="AY139" s="1">
        <v>104</v>
      </c>
      <c r="AZ139" s="1">
        <v>42</v>
      </c>
      <c r="BA139" s="1">
        <v>0</v>
      </c>
      <c r="BB139" s="1">
        <v>0</v>
      </c>
      <c r="BC139" s="200">
        <f>SUM(AY139:BB139)</f>
        <v>146</v>
      </c>
      <c r="BD139" s="356">
        <v>0</v>
      </c>
      <c r="BE139" s="1">
        <v>7</v>
      </c>
      <c r="BF139" s="1">
        <v>0</v>
      </c>
      <c r="BG139" s="235">
        <v>1676</v>
      </c>
    </row>
    <row r="140" spans="1:59">
      <c r="A140" s="1">
        <v>2004</v>
      </c>
      <c r="B140" s="1" t="s">
        <v>67</v>
      </c>
      <c r="C140" s="10">
        <v>0</v>
      </c>
      <c r="D140" s="10">
        <v>55.44</v>
      </c>
      <c r="E140" s="10">
        <v>0</v>
      </c>
      <c r="F140" s="10">
        <v>0</v>
      </c>
      <c r="G140" s="192">
        <f t="shared" si="18"/>
        <v>55.44</v>
      </c>
      <c r="H140" s="192">
        <f>+SMar_InfraMR[[#This Row],[Total Líneas de Explotación ]]</f>
        <v>55.44</v>
      </c>
      <c r="I140" s="192">
        <f>+SMar_InfraMR[[#This Row],[Total Líneas de Explotación ]]</f>
        <v>55.44</v>
      </c>
      <c r="J140" s="10">
        <v>135.47999999999999</v>
      </c>
      <c r="K140" s="10">
        <v>0</v>
      </c>
      <c r="L140" s="10">
        <v>0</v>
      </c>
      <c r="M140" s="10">
        <v>0</v>
      </c>
      <c r="N140" s="192">
        <f>+SMar_InfraMR[[#This Row],[A.03.1 -  Longitud de Vías de Explotación No Electrificadas Troncales y Ramales (vía principal) (km)]]+SMar_InfraMR[[#This Row],[A.04.1 -  Longitud de Vías de Explotación Electrificadas Troncales y Ramales (vía principal) (km)]]</f>
        <v>135.47999999999999</v>
      </c>
      <c r="O140" s="192">
        <v>135.47999999999999</v>
      </c>
      <c r="P140" s="1">
        <v>19</v>
      </c>
      <c r="Q140" s="1">
        <v>1</v>
      </c>
      <c r="R140" s="1">
        <v>0</v>
      </c>
      <c r="S140" s="194">
        <f t="shared" si="19"/>
        <v>20</v>
      </c>
      <c r="T140" s="194">
        <v>20</v>
      </c>
      <c r="U140" s="1">
        <v>0</v>
      </c>
      <c r="V140" s="1">
        <v>56</v>
      </c>
      <c r="W140" s="1">
        <v>0</v>
      </c>
      <c r="X140" s="1">
        <v>0</v>
      </c>
      <c r="Y140" s="1">
        <v>0</v>
      </c>
      <c r="Z140" s="196">
        <f t="shared" si="20"/>
        <v>56</v>
      </c>
      <c r="AA140" s="1">
        <v>17</v>
      </c>
      <c r="AB140" s="1">
        <v>5</v>
      </c>
      <c r="AC140" s="1">
        <f>+SMar_InfraMR[[#This Row],[Total Pasos Vehiculares a Nivel]]</f>
        <v>56</v>
      </c>
      <c r="AD140" s="196">
        <f t="shared" si="21"/>
        <v>78</v>
      </c>
      <c r="AE140" s="1">
        <v>1</v>
      </c>
      <c r="AF140" s="1">
        <v>1</v>
      </c>
      <c r="AG140" s="1">
        <v>16</v>
      </c>
      <c r="AH140" s="196">
        <f t="shared" si="22"/>
        <v>18</v>
      </c>
      <c r="AI140" s="10">
        <v>41.3</v>
      </c>
      <c r="AJ140" s="10">
        <v>0</v>
      </c>
      <c r="AK140" s="10">
        <v>14.14</v>
      </c>
      <c r="AL140" s="222">
        <f t="shared" si="23"/>
        <v>55.44</v>
      </c>
      <c r="AM140" s="1">
        <v>3</v>
      </c>
      <c r="AN140" s="1">
        <v>2</v>
      </c>
      <c r="AO140" s="1">
        <v>32</v>
      </c>
      <c r="AP140" s="200">
        <f t="shared" si="24"/>
        <v>37</v>
      </c>
      <c r="AQ140" s="1">
        <v>0</v>
      </c>
      <c r="AR140" s="1">
        <v>0</v>
      </c>
      <c r="AS140" s="1">
        <v>0</v>
      </c>
      <c r="AT140" s="200">
        <f t="shared" si="25"/>
        <v>0</v>
      </c>
      <c r="AU140" s="1">
        <v>0</v>
      </c>
      <c r="AV140" s="1">
        <v>0</v>
      </c>
      <c r="AW140" s="1">
        <v>0</v>
      </c>
      <c r="AX140" s="200">
        <f t="shared" si="26"/>
        <v>0</v>
      </c>
      <c r="AY140" s="1">
        <v>104</v>
      </c>
      <c r="AZ140" s="1">
        <v>42</v>
      </c>
      <c r="BA140" s="1">
        <v>0</v>
      </c>
      <c r="BB140" s="1">
        <v>0</v>
      </c>
      <c r="BC140" s="200">
        <f>SUM(AY140:BB140)</f>
        <v>146</v>
      </c>
      <c r="BD140" s="356">
        <v>0</v>
      </c>
      <c r="BE140" s="1">
        <v>7</v>
      </c>
      <c r="BF140" s="1">
        <v>0</v>
      </c>
      <c r="BG140" s="235">
        <v>1676</v>
      </c>
    </row>
    <row r="141" spans="1:59">
      <c r="A141" s="1">
        <v>2004</v>
      </c>
      <c r="B141" s="1" t="s">
        <v>68</v>
      </c>
      <c r="C141" s="10">
        <v>0</v>
      </c>
      <c r="D141" s="10">
        <v>55.44</v>
      </c>
      <c r="E141" s="10">
        <v>0</v>
      </c>
      <c r="F141" s="10">
        <v>0</v>
      </c>
      <c r="G141" s="192">
        <f t="shared" si="18"/>
        <v>55.44</v>
      </c>
      <c r="H141" s="192">
        <f>+SMar_InfraMR[[#This Row],[Total Líneas de Explotación ]]</f>
        <v>55.44</v>
      </c>
      <c r="I141" s="192">
        <f>+SMar_InfraMR[[#This Row],[Total Líneas de Explotación ]]</f>
        <v>55.44</v>
      </c>
      <c r="J141" s="10">
        <v>135.47999999999999</v>
      </c>
      <c r="K141" s="10">
        <v>0</v>
      </c>
      <c r="L141" s="10">
        <v>0</v>
      </c>
      <c r="M141" s="10">
        <v>0</v>
      </c>
      <c r="N141" s="192">
        <f>+SMar_InfraMR[[#This Row],[A.03.1 -  Longitud de Vías de Explotación No Electrificadas Troncales y Ramales (vía principal) (km)]]+SMar_InfraMR[[#This Row],[A.04.1 -  Longitud de Vías de Explotación Electrificadas Troncales y Ramales (vía principal) (km)]]</f>
        <v>135.47999999999999</v>
      </c>
      <c r="O141" s="192">
        <v>135.47999999999999</v>
      </c>
      <c r="P141" s="1">
        <v>19</v>
      </c>
      <c r="Q141" s="1">
        <v>1</v>
      </c>
      <c r="R141" s="1">
        <v>0</v>
      </c>
      <c r="S141" s="194">
        <f t="shared" si="19"/>
        <v>20</v>
      </c>
      <c r="T141" s="194">
        <v>20</v>
      </c>
      <c r="U141" s="1">
        <v>0</v>
      </c>
      <c r="V141" s="1">
        <v>56</v>
      </c>
      <c r="W141" s="1">
        <v>0</v>
      </c>
      <c r="X141" s="1">
        <v>0</v>
      </c>
      <c r="Y141" s="1">
        <v>0</v>
      </c>
      <c r="Z141" s="196">
        <f t="shared" si="20"/>
        <v>56</v>
      </c>
      <c r="AA141" s="1">
        <v>17</v>
      </c>
      <c r="AB141" s="1">
        <v>5</v>
      </c>
      <c r="AC141" s="1">
        <f>+SMar_InfraMR[[#This Row],[Total Pasos Vehiculares a Nivel]]</f>
        <v>56</v>
      </c>
      <c r="AD141" s="196">
        <f t="shared" si="21"/>
        <v>78</v>
      </c>
      <c r="AE141" s="1">
        <v>1</v>
      </c>
      <c r="AF141" s="1">
        <v>1</v>
      </c>
      <c r="AG141" s="1">
        <v>16</v>
      </c>
      <c r="AH141" s="196">
        <f t="shared" si="22"/>
        <v>18</v>
      </c>
      <c r="AI141" s="10">
        <v>41.3</v>
      </c>
      <c r="AJ141" s="10">
        <v>0</v>
      </c>
      <c r="AK141" s="10">
        <v>14.14</v>
      </c>
      <c r="AL141" s="222">
        <f t="shared" si="23"/>
        <v>55.44</v>
      </c>
      <c r="AM141" s="1">
        <v>3</v>
      </c>
      <c r="AN141" s="1">
        <v>2</v>
      </c>
      <c r="AO141" s="1">
        <v>32</v>
      </c>
      <c r="AP141" s="200">
        <f t="shared" si="24"/>
        <v>37</v>
      </c>
      <c r="AQ141" s="1">
        <v>0</v>
      </c>
      <c r="AR141" s="1">
        <v>0</v>
      </c>
      <c r="AS141" s="1">
        <v>0</v>
      </c>
      <c r="AT141" s="200">
        <f t="shared" si="25"/>
        <v>0</v>
      </c>
      <c r="AU141" s="1">
        <v>0</v>
      </c>
      <c r="AV141" s="1">
        <v>0</v>
      </c>
      <c r="AW141" s="1">
        <v>0</v>
      </c>
      <c r="AX141" s="200">
        <f t="shared" si="26"/>
        <v>0</v>
      </c>
      <c r="AY141" s="1">
        <v>104</v>
      </c>
      <c r="AZ141" s="1">
        <v>42</v>
      </c>
      <c r="BA141" s="1">
        <v>0</v>
      </c>
      <c r="BB141" s="1">
        <v>0</v>
      </c>
      <c r="BC141" s="200">
        <f>SUM(AY141:BB141)</f>
        <v>146</v>
      </c>
      <c r="BD141" s="356">
        <v>0</v>
      </c>
      <c r="BE141" s="1">
        <v>7</v>
      </c>
      <c r="BF141" s="1">
        <v>0</v>
      </c>
      <c r="BG141" s="235">
        <v>1676</v>
      </c>
    </row>
    <row r="142" spans="1:59">
      <c r="A142" s="1">
        <v>2004</v>
      </c>
      <c r="B142" s="1" t="s">
        <v>69</v>
      </c>
      <c r="C142" s="10">
        <v>0</v>
      </c>
      <c r="D142" s="10">
        <v>55.44</v>
      </c>
      <c r="E142" s="10">
        <v>0</v>
      </c>
      <c r="F142" s="10">
        <v>0</v>
      </c>
      <c r="G142" s="192">
        <f t="shared" si="18"/>
        <v>55.44</v>
      </c>
      <c r="H142" s="192">
        <f>+SMar_InfraMR[[#This Row],[Total Líneas de Explotación ]]</f>
        <v>55.44</v>
      </c>
      <c r="I142" s="192">
        <f>+SMar_InfraMR[[#This Row],[Total Líneas de Explotación ]]</f>
        <v>55.44</v>
      </c>
      <c r="J142" s="10">
        <v>135.47999999999999</v>
      </c>
      <c r="K142" s="10">
        <v>0</v>
      </c>
      <c r="L142" s="10">
        <v>0</v>
      </c>
      <c r="M142" s="10">
        <v>0</v>
      </c>
      <c r="N142" s="192">
        <f>+SMar_InfraMR[[#This Row],[A.03.1 -  Longitud de Vías de Explotación No Electrificadas Troncales y Ramales (vía principal) (km)]]+SMar_InfraMR[[#This Row],[A.04.1 -  Longitud de Vías de Explotación Electrificadas Troncales y Ramales (vía principal) (km)]]</f>
        <v>135.47999999999999</v>
      </c>
      <c r="O142" s="192">
        <v>135.47999999999999</v>
      </c>
      <c r="P142" s="1">
        <v>19</v>
      </c>
      <c r="Q142" s="1">
        <v>1</v>
      </c>
      <c r="R142" s="1">
        <v>0</v>
      </c>
      <c r="S142" s="194">
        <f t="shared" si="19"/>
        <v>20</v>
      </c>
      <c r="T142" s="194">
        <v>20</v>
      </c>
      <c r="U142" s="1">
        <v>0</v>
      </c>
      <c r="V142" s="1">
        <v>56</v>
      </c>
      <c r="W142" s="1">
        <v>0</v>
      </c>
      <c r="X142" s="1">
        <v>0</v>
      </c>
      <c r="Y142" s="1">
        <v>0</v>
      </c>
      <c r="Z142" s="196">
        <f t="shared" si="20"/>
        <v>56</v>
      </c>
      <c r="AA142" s="1">
        <v>17</v>
      </c>
      <c r="AB142" s="1">
        <v>5</v>
      </c>
      <c r="AC142" s="1">
        <f>+SMar_InfraMR[[#This Row],[Total Pasos Vehiculares a Nivel]]</f>
        <v>56</v>
      </c>
      <c r="AD142" s="196">
        <f t="shared" si="21"/>
        <v>78</v>
      </c>
      <c r="AE142" s="1">
        <v>1</v>
      </c>
      <c r="AF142" s="1">
        <v>1</v>
      </c>
      <c r="AG142" s="1">
        <v>16</v>
      </c>
      <c r="AH142" s="196">
        <f t="shared" si="22"/>
        <v>18</v>
      </c>
      <c r="AI142" s="10">
        <v>41.3</v>
      </c>
      <c r="AJ142" s="10">
        <v>0</v>
      </c>
      <c r="AK142" s="10">
        <v>14.14</v>
      </c>
      <c r="AL142" s="222">
        <f t="shared" si="23"/>
        <v>55.44</v>
      </c>
      <c r="AM142" s="1">
        <v>3</v>
      </c>
      <c r="AN142" s="1">
        <v>2</v>
      </c>
      <c r="AO142" s="1">
        <v>32</v>
      </c>
      <c r="AP142" s="200">
        <f t="shared" si="24"/>
        <v>37</v>
      </c>
      <c r="AQ142" s="1">
        <v>0</v>
      </c>
      <c r="AR142" s="1">
        <v>0</v>
      </c>
      <c r="AS142" s="1">
        <v>0</v>
      </c>
      <c r="AT142" s="200">
        <f t="shared" si="25"/>
        <v>0</v>
      </c>
      <c r="AU142" s="1">
        <v>0</v>
      </c>
      <c r="AV142" s="1">
        <v>0</v>
      </c>
      <c r="AW142" s="1">
        <v>0</v>
      </c>
      <c r="AX142" s="200">
        <f t="shared" si="26"/>
        <v>0</v>
      </c>
      <c r="AY142" s="1">
        <v>104</v>
      </c>
      <c r="AZ142" s="1">
        <v>42</v>
      </c>
      <c r="BA142" s="1">
        <v>0</v>
      </c>
      <c r="BB142" s="1">
        <v>0</v>
      </c>
      <c r="BC142" s="200">
        <f>SUM(AY142:BB142)</f>
        <v>146</v>
      </c>
      <c r="BD142" s="356">
        <v>0</v>
      </c>
      <c r="BE142" s="1">
        <v>7</v>
      </c>
      <c r="BF142" s="1">
        <v>0</v>
      </c>
      <c r="BG142" s="235">
        <v>1676</v>
      </c>
    </row>
    <row r="143" spans="1:59">
      <c r="A143" s="1">
        <v>2004</v>
      </c>
      <c r="B143" s="1" t="s">
        <v>70</v>
      </c>
      <c r="C143" s="10">
        <v>0</v>
      </c>
      <c r="D143" s="10">
        <v>55.44</v>
      </c>
      <c r="E143" s="10">
        <v>0</v>
      </c>
      <c r="F143" s="10">
        <v>0</v>
      </c>
      <c r="G143" s="192">
        <f t="shared" si="18"/>
        <v>55.44</v>
      </c>
      <c r="H143" s="192">
        <f>+SMar_InfraMR[[#This Row],[Total Líneas de Explotación ]]</f>
        <v>55.44</v>
      </c>
      <c r="I143" s="192">
        <f>+SMar_InfraMR[[#This Row],[Total Líneas de Explotación ]]</f>
        <v>55.44</v>
      </c>
      <c r="J143" s="10">
        <v>135.47999999999999</v>
      </c>
      <c r="K143" s="10">
        <v>0</v>
      </c>
      <c r="L143" s="10">
        <v>0</v>
      </c>
      <c r="M143" s="10">
        <v>0</v>
      </c>
      <c r="N143" s="192">
        <f>+SMar_InfraMR[[#This Row],[A.03.1 -  Longitud de Vías de Explotación No Electrificadas Troncales y Ramales (vía principal) (km)]]+SMar_InfraMR[[#This Row],[A.04.1 -  Longitud de Vías de Explotación Electrificadas Troncales y Ramales (vía principal) (km)]]</f>
        <v>135.47999999999999</v>
      </c>
      <c r="O143" s="192">
        <v>135.47999999999999</v>
      </c>
      <c r="P143" s="1">
        <v>19</v>
      </c>
      <c r="Q143" s="1">
        <v>1</v>
      </c>
      <c r="R143" s="1">
        <v>0</v>
      </c>
      <c r="S143" s="194">
        <f t="shared" si="19"/>
        <v>20</v>
      </c>
      <c r="T143" s="194">
        <v>20</v>
      </c>
      <c r="U143" s="1">
        <v>0</v>
      </c>
      <c r="V143" s="1">
        <v>56</v>
      </c>
      <c r="W143" s="1">
        <v>0</v>
      </c>
      <c r="X143" s="1">
        <v>0</v>
      </c>
      <c r="Y143" s="1">
        <v>0</v>
      </c>
      <c r="Z143" s="196">
        <f t="shared" si="20"/>
        <v>56</v>
      </c>
      <c r="AA143" s="1">
        <v>17</v>
      </c>
      <c r="AB143" s="1">
        <v>5</v>
      </c>
      <c r="AC143" s="1">
        <f>+SMar_InfraMR[[#This Row],[Total Pasos Vehiculares a Nivel]]</f>
        <v>56</v>
      </c>
      <c r="AD143" s="196">
        <f t="shared" si="21"/>
        <v>78</v>
      </c>
      <c r="AE143" s="1">
        <v>1</v>
      </c>
      <c r="AF143" s="1">
        <v>1</v>
      </c>
      <c r="AG143" s="1">
        <v>16</v>
      </c>
      <c r="AH143" s="196">
        <f t="shared" si="22"/>
        <v>18</v>
      </c>
      <c r="AI143" s="10">
        <v>41.3</v>
      </c>
      <c r="AJ143" s="10">
        <v>0</v>
      </c>
      <c r="AK143" s="10">
        <v>14.14</v>
      </c>
      <c r="AL143" s="222">
        <f t="shared" si="23"/>
        <v>55.44</v>
      </c>
      <c r="AM143" s="1">
        <v>3</v>
      </c>
      <c r="AN143" s="1">
        <v>2</v>
      </c>
      <c r="AO143" s="1">
        <v>32</v>
      </c>
      <c r="AP143" s="200">
        <f t="shared" si="24"/>
        <v>37</v>
      </c>
      <c r="AQ143" s="1">
        <v>0</v>
      </c>
      <c r="AR143" s="1">
        <v>0</v>
      </c>
      <c r="AS143" s="1">
        <v>0</v>
      </c>
      <c r="AT143" s="200">
        <f t="shared" si="25"/>
        <v>0</v>
      </c>
      <c r="AU143" s="1">
        <v>0</v>
      </c>
      <c r="AV143" s="1">
        <v>0</v>
      </c>
      <c r="AW143" s="1">
        <v>0</v>
      </c>
      <c r="AX143" s="200">
        <f t="shared" si="26"/>
        <v>0</v>
      </c>
      <c r="AY143" s="1">
        <v>104</v>
      </c>
      <c r="AZ143" s="1">
        <v>42</v>
      </c>
      <c r="BA143" s="1">
        <v>0</v>
      </c>
      <c r="BB143" s="1">
        <v>0</v>
      </c>
      <c r="BC143" s="200">
        <f>SUM(AY143:BB143)</f>
        <v>146</v>
      </c>
      <c r="BD143" s="356">
        <v>0</v>
      </c>
      <c r="BE143" s="1">
        <v>7</v>
      </c>
      <c r="BF143" s="1">
        <v>0</v>
      </c>
      <c r="BG143" s="235">
        <v>1676</v>
      </c>
    </row>
    <row r="144" spans="1:59">
      <c r="A144" s="1">
        <v>2004</v>
      </c>
      <c r="B144" s="1" t="s">
        <v>71</v>
      </c>
      <c r="C144" s="10">
        <v>0</v>
      </c>
      <c r="D144" s="10">
        <v>55.44</v>
      </c>
      <c r="E144" s="10">
        <v>0</v>
      </c>
      <c r="F144" s="10">
        <v>0</v>
      </c>
      <c r="G144" s="192">
        <f t="shared" si="18"/>
        <v>55.44</v>
      </c>
      <c r="H144" s="192">
        <f>+SMar_InfraMR[[#This Row],[Total Líneas de Explotación ]]</f>
        <v>55.44</v>
      </c>
      <c r="I144" s="192">
        <f>+SMar_InfraMR[[#This Row],[Total Líneas de Explotación ]]</f>
        <v>55.44</v>
      </c>
      <c r="J144" s="10">
        <v>135.47999999999999</v>
      </c>
      <c r="K144" s="10">
        <v>0</v>
      </c>
      <c r="L144" s="10">
        <v>0</v>
      </c>
      <c r="M144" s="10">
        <v>0</v>
      </c>
      <c r="N144" s="192">
        <f>+SMar_InfraMR[[#This Row],[A.03.1 -  Longitud de Vías de Explotación No Electrificadas Troncales y Ramales (vía principal) (km)]]+SMar_InfraMR[[#This Row],[A.04.1 -  Longitud de Vías de Explotación Electrificadas Troncales y Ramales (vía principal) (km)]]</f>
        <v>135.47999999999999</v>
      </c>
      <c r="O144" s="192">
        <v>135.47999999999999</v>
      </c>
      <c r="P144" s="1">
        <v>19</v>
      </c>
      <c r="Q144" s="1">
        <v>1</v>
      </c>
      <c r="R144" s="1">
        <v>0</v>
      </c>
      <c r="S144" s="194">
        <f t="shared" si="19"/>
        <v>20</v>
      </c>
      <c r="T144" s="194">
        <v>20</v>
      </c>
      <c r="U144" s="1">
        <v>0</v>
      </c>
      <c r="V144" s="1">
        <v>56</v>
      </c>
      <c r="W144" s="1">
        <v>0</v>
      </c>
      <c r="X144" s="1">
        <v>0</v>
      </c>
      <c r="Y144" s="1">
        <v>0</v>
      </c>
      <c r="Z144" s="196">
        <f t="shared" si="20"/>
        <v>56</v>
      </c>
      <c r="AA144" s="1">
        <v>17</v>
      </c>
      <c r="AB144" s="1">
        <v>5</v>
      </c>
      <c r="AC144" s="1">
        <f>+SMar_InfraMR[[#This Row],[Total Pasos Vehiculares a Nivel]]</f>
        <v>56</v>
      </c>
      <c r="AD144" s="196">
        <f t="shared" si="21"/>
        <v>78</v>
      </c>
      <c r="AE144" s="1">
        <v>1</v>
      </c>
      <c r="AF144" s="1">
        <v>1</v>
      </c>
      <c r="AG144" s="1">
        <v>16</v>
      </c>
      <c r="AH144" s="196">
        <f t="shared" si="22"/>
        <v>18</v>
      </c>
      <c r="AI144" s="10">
        <v>41.3</v>
      </c>
      <c r="AJ144" s="10">
        <v>0</v>
      </c>
      <c r="AK144" s="10">
        <v>14.14</v>
      </c>
      <c r="AL144" s="222">
        <f t="shared" si="23"/>
        <v>55.44</v>
      </c>
      <c r="AM144" s="1">
        <v>3</v>
      </c>
      <c r="AN144" s="1">
        <v>2</v>
      </c>
      <c r="AO144" s="1">
        <v>32</v>
      </c>
      <c r="AP144" s="200">
        <f t="shared" si="24"/>
        <v>37</v>
      </c>
      <c r="AQ144" s="1">
        <v>0</v>
      </c>
      <c r="AR144" s="1">
        <v>0</v>
      </c>
      <c r="AS144" s="1">
        <v>0</v>
      </c>
      <c r="AT144" s="200">
        <f t="shared" si="25"/>
        <v>0</v>
      </c>
      <c r="AU144" s="1">
        <v>0</v>
      </c>
      <c r="AV144" s="1">
        <v>0</v>
      </c>
      <c r="AW144" s="1">
        <v>0</v>
      </c>
      <c r="AX144" s="200">
        <f t="shared" si="26"/>
        <v>0</v>
      </c>
      <c r="AY144" s="1">
        <v>104</v>
      </c>
      <c r="AZ144" s="1">
        <v>42</v>
      </c>
      <c r="BA144" s="1">
        <v>0</v>
      </c>
      <c r="BB144" s="1">
        <v>0</v>
      </c>
      <c r="BC144" s="200">
        <f>SUM(AY144:BB144)</f>
        <v>146</v>
      </c>
      <c r="BD144" s="356">
        <v>0</v>
      </c>
      <c r="BE144" s="1">
        <v>7</v>
      </c>
      <c r="BF144" s="1">
        <v>0</v>
      </c>
      <c r="BG144" s="235">
        <v>1676</v>
      </c>
    </row>
    <row r="145" spans="1:59">
      <c r="A145" s="1">
        <v>2004</v>
      </c>
      <c r="B145" s="1" t="s">
        <v>72</v>
      </c>
      <c r="C145" s="10">
        <v>0</v>
      </c>
      <c r="D145" s="10">
        <v>55.44</v>
      </c>
      <c r="E145" s="10">
        <v>0</v>
      </c>
      <c r="F145" s="10">
        <v>0</v>
      </c>
      <c r="G145" s="192">
        <f t="shared" si="18"/>
        <v>55.44</v>
      </c>
      <c r="H145" s="192">
        <f>+SMar_InfraMR[[#This Row],[Total Líneas de Explotación ]]</f>
        <v>55.44</v>
      </c>
      <c r="I145" s="192">
        <f>+SMar_InfraMR[[#This Row],[Total Líneas de Explotación ]]</f>
        <v>55.44</v>
      </c>
      <c r="J145" s="10">
        <v>135.47999999999999</v>
      </c>
      <c r="K145" s="10">
        <v>0</v>
      </c>
      <c r="L145" s="10">
        <v>0</v>
      </c>
      <c r="M145" s="10">
        <v>0</v>
      </c>
      <c r="N145" s="192">
        <f>+SMar_InfraMR[[#This Row],[A.03.1 -  Longitud de Vías de Explotación No Electrificadas Troncales y Ramales (vía principal) (km)]]+SMar_InfraMR[[#This Row],[A.04.1 -  Longitud de Vías de Explotación Electrificadas Troncales y Ramales (vía principal) (km)]]</f>
        <v>135.47999999999999</v>
      </c>
      <c r="O145" s="192">
        <v>135.47999999999999</v>
      </c>
      <c r="P145" s="1">
        <v>19</v>
      </c>
      <c r="Q145" s="1">
        <v>1</v>
      </c>
      <c r="R145" s="1">
        <v>0</v>
      </c>
      <c r="S145" s="194">
        <f t="shared" si="19"/>
        <v>20</v>
      </c>
      <c r="T145" s="194">
        <v>20</v>
      </c>
      <c r="U145" s="1">
        <v>0</v>
      </c>
      <c r="V145" s="1">
        <v>56</v>
      </c>
      <c r="W145" s="1">
        <v>0</v>
      </c>
      <c r="X145" s="1">
        <v>0</v>
      </c>
      <c r="Y145" s="1">
        <v>0</v>
      </c>
      <c r="Z145" s="196">
        <f t="shared" si="20"/>
        <v>56</v>
      </c>
      <c r="AA145" s="1">
        <v>17</v>
      </c>
      <c r="AB145" s="1">
        <v>5</v>
      </c>
      <c r="AC145" s="1">
        <f>+SMar_InfraMR[[#This Row],[Total Pasos Vehiculares a Nivel]]</f>
        <v>56</v>
      </c>
      <c r="AD145" s="196">
        <f t="shared" si="21"/>
        <v>78</v>
      </c>
      <c r="AE145" s="1">
        <v>1</v>
      </c>
      <c r="AF145" s="1">
        <v>1</v>
      </c>
      <c r="AG145" s="1">
        <v>16</v>
      </c>
      <c r="AH145" s="196">
        <f t="shared" si="22"/>
        <v>18</v>
      </c>
      <c r="AI145" s="10">
        <v>41.3</v>
      </c>
      <c r="AJ145" s="10">
        <v>0</v>
      </c>
      <c r="AK145" s="10">
        <v>14.14</v>
      </c>
      <c r="AL145" s="222">
        <f t="shared" si="23"/>
        <v>55.44</v>
      </c>
      <c r="AM145" s="1">
        <v>3</v>
      </c>
      <c r="AN145" s="1">
        <v>2</v>
      </c>
      <c r="AO145" s="1">
        <v>32</v>
      </c>
      <c r="AP145" s="200">
        <f t="shared" si="24"/>
        <v>37</v>
      </c>
      <c r="AQ145" s="1">
        <v>0</v>
      </c>
      <c r="AR145" s="1">
        <v>0</v>
      </c>
      <c r="AS145" s="1">
        <v>0</v>
      </c>
      <c r="AT145" s="200">
        <f t="shared" si="25"/>
        <v>0</v>
      </c>
      <c r="AU145" s="1">
        <v>0</v>
      </c>
      <c r="AV145" s="1">
        <v>0</v>
      </c>
      <c r="AW145" s="1">
        <v>0</v>
      </c>
      <c r="AX145" s="200">
        <f t="shared" si="26"/>
        <v>0</v>
      </c>
      <c r="AY145" s="1">
        <v>104</v>
      </c>
      <c r="AZ145" s="1">
        <v>42</v>
      </c>
      <c r="BA145" s="1">
        <v>0</v>
      </c>
      <c r="BB145" s="1">
        <v>0</v>
      </c>
      <c r="BC145" s="200">
        <f>SUM(AY145:BB145)</f>
        <v>146</v>
      </c>
      <c r="BD145" s="356">
        <v>0</v>
      </c>
      <c r="BE145" s="1">
        <v>7</v>
      </c>
      <c r="BF145" s="1">
        <v>0</v>
      </c>
      <c r="BG145" s="235">
        <v>1676</v>
      </c>
    </row>
    <row r="146" spans="1:59">
      <c r="A146" s="1">
        <v>2005</v>
      </c>
      <c r="B146" s="1" t="s">
        <v>61</v>
      </c>
      <c r="C146" s="10">
        <v>0</v>
      </c>
      <c r="D146" s="10">
        <v>55.44</v>
      </c>
      <c r="E146" s="10">
        <v>0</v>
      </c>
      <c r="F146" s="10">
        <v>0</v>
      </c>
      <c r="G146" s="192">
        <f t="shared" si="18"/>
        <v>55.44</v>
      </c>
      <c r="H146" s="192">
        <f>+SMar_InfraMR[[#This Row],[Total Líneas de Explotación ]]</f>
        <v>55.44</v>
      </c>
      <c r="I146" s="192">
        <f>+SMar_InfraMR[[#This Row],[Total Líneas de Explotación ]]</f>
        <v>55.44</v>
      </c>
      <c r="J146" s="10">
        <v>135.47999999999999</v>
      </c>
      <c r="K146" s="10">
        <v>0</v>
      </c>
      <c r="L146" s="10">
        <v>0</v>
      </c>
      <c r="M146" s="10">
        <v>0</v>
      </c>
      <c r="N146" s="192">
        <f>+SMar_InfraMR[[#This Row],[A.03.1 -  Longitud de Vías de Explotación No Electrificadas Troncales y Ramales (vía principal) (km)]]+SMar_InfraMR[[#This Row],[A.04.1 -  Longitud de Vías de Explotación Electrificadas Troncales y Ramales (vía principal) (km)]]</f>
        <v>135.47999999999999</v>
      </c>
      <c r="O146" s="192">
        <v>135.47999999999999</v>
      </c>
      <c r="P146" s="1">
        <v>19</v>
      </c>
      <c r="Q146" s="1">
        <v>1</v>
      </c>
      <c r="R146" s="1">
        <v>0</v>
      </c>
      <c r="S146" s="194">
        <f t="shared" si="19"/>
        <v>20</v>
      </c>
      <c r="T146" s="194">
        <v>20</v>
      </c>
      <c r="U146" s="1">
        <v>0</v>
      </c>
      <c r="V146" s="1">
        <v>56</v>
      </c>
      <c r="W146" s="1">
        <v>0</v>
      </c>
      <c r="X146" s="1">
        <v>0</v>
      </c>
      <c r="Y146" s="1">
        <v>0</v>
      </c>
      <c r="Z146" s="196">
        <f t="shared" si="20"/>
        <v>56</v>
      </c>
      <c r="AA146" s="1">
        <v>17</v>
      </c>
      <c r="AB146" s="1">
        <v>5</v>
      </c>
      <c r="AC146" s="1">
        <f>+SMar_InfraMR[[#This Row],[Total Pasos Vehiculares a Nivel]]</f>
        <v>56</v>
      </c>
      <c r="AD146" s="196">
        <f t="shared" si="21"/>
        <v>78</v>
      </c>
      <c r="AE146" s="1">
        <v>1</v>
      </c>
      <c r="AF146" s="1">
        <v>1</v>
      </c>
      <c r="AG146" s="1">
        <v>16</v>
      </c>
      <c r="AH146" s="196">
        <f t="shared" si="22"/>
        <v>18</v>
      </c>
      <c r="AI146" s="10">
        <v>41.3</v>
      </c>
      <c r="AJ146" s="10">
        <v>0</v>
      </c>
      <c r="AK146" s="10">
        <v>14.14</v>
      </c>
      <c r="AL146" s="222">
        <f t="shared" si="23"/>
        <v>55.44</v>
      </c>
      <c r="AM146" s="1">
        <v>3</v>
      </c>
      <c r="AN146" s="1">
        <v>2</v>
      </c>
      <c r="AO146" s="1">
        <v>32</v>
      </c>
      <c r="AP146" s="200">
        <f t="shared" si="24"/>
        <v>37</v>
      </c>
      <c r="AQ146" s="1">
        <v>0</v>
      </c>
      <c r="AR146" s="1">
        <v>0</v>
      </c>
      <c r="AS146" s="1">
        <v>0</v>
      </c>
      <c r="AT146" s="200">
        <f t="shared" si="25"/>
        <v>0</v>
      </c>
      <c r="AU146" s="1">
        <v>0</v>
      </c>
      <c r="AV146" s="1">
        <v>0</v>
      </c>
      <c r="AW146" s="1">
        <v>0</v>
      </c>
      <c r="AX146" s="200">
        <f t="shared" si="26"/>
        <v>0</v>
      </c>
      <c r="AY146" s="1">
        <v>104</v>
      </c>
      <c r="AZ146" s="1">
        <v>42</v>
      </c>
      <c r="BA146" s="1">
        <v>0</v>
      </c>
      <c r="BB146" s="1">
        <v>0</v>
      </c>
      <c r="BC146" s="200">
        <f>SUM(AY146:BB146)</f>
        <v>146</v>
      </c>
      <c r="BD146" s="356">
        <v>0</v>
      </c>
      <c r="BE146" s="1">
        <v>7</v>
      </c>
      <c r="BF146" s="1">
        <v>0</v>
      </c>
      <c r="BG146" s="235">
        <v>1676</v>
      </c>
    </row>
    <row r="147" spans="1:59">
      <c r="A147" s="1">
        <v>2005</v>
      </c>
      <c r="B147" s="1" t="s">
        <v>62</v>
      </c>
      <c r="C147" s="10">
        <v>0</v>
      </c>
      <c r="D147" s="10">
        <v>55.44</v>
      </c>
      <c r="E147" s="10">
        <v>0</v>
      </c>
      <c r="F147" s="10">
        <v>0</v>
      </c>
      <c r="G147" s="192">
        <f t="shared" si="18"/>
        <v>55.44</v>
      </c>
      <c r="H147" s="192">
        <f>+SMar_InfraMR[[#This Row],[Total Líneas de Explotación ]]</f>
        <v>55.44</v>
      </c>
      <c r="I147" s="192">
        <f>+SMar_InfraMR[[#This Row],[Total Líneas de Explotación ]]</f>
        <v>55.44</v>
      </c>
      <c r="J147" s="10">
        <v>135.47999999999999</v>
      </c>
      <c r="K147" s="10">
        <v>0</v>
      </c>
      <c r="L147" s="10">
        <v>0</v>
      </c>
      <c r="M147" s="10">
        <v>0</v>
      </c>
      <c r="N147" s="192">
        <f>+SMar_InfraMR[[#This Row],[A.03.1 -  Longitud de Vías de Explotación No Electrificadas Troncales y Ramales (vía principal) (km)]]+SMar_InfraMR[[#This Row],[A.04.1 -  Longitud de Vías de Explotación Electrificadas Troncales y Ramales (vía principal) (km)]]</f>
        <v>135.47999999999999</v>
      </c>
      <c r="O147" s="192">
        <v>135.47999999999999</v>
      </c>
      <c r="P147" s="1">
        <v>19</v>
      </c>
      <c r="Q147" s="1">
        <v>1</v>
      </c>
      <c r="R147" s="1">
        <v>0</v>
      </c>
      <c r="S147" s="194">
        <f t="shared" si="19"/>
        <v>20</v>
      </c>
      <c r="T147" s="194">
        <v>20</v>
      </c>
      <c r="U147" s="1">
        <v>0</v>
      </c>
      <c r="V147" s="1">
        <v>56</v>
      </c>
      <c r="W147" s="1">
        <v>0</v>
      </c>
      <c r="X147" s="1">
        <v>0</v>
      </c>
      <c r="Y147" s="1">
        <v>0</v>
      </c>
      <c r="Z147" s="196">
        <f t="shared" si="20"/>
        <v>56</v>
      </c>
      <c r="AA147" s="1">
        <v>17</v>
      </c>
      <c r="AB147" s="1">
        <v>5</v>
      </c>
      <c r="AC147" s="1">
        <f>+SMar_InfraMR[[#This Row],[Total Pasos Vehiculares a Nivel]]</f>
        <v>56</v>
      </c>
      <c r="AD147" s="196">
        <f t="shared" si="21"/>
        <v>78</v>
      </c>
      <c r="AE147" s="1">
        <v>1</v>
      </c>
      <c r="AF147" s="1">
        <v>1</v>
      </c>
      <c r="AG147" s="1">
        <v>16</v>
      </c>
      <c r="AH147" s="196">
        <f t="shared" si="22"/>
        <v>18</v>
      </c>
      <c r="AI147" s="10">
        <v>41.3</v>
      </c>
      <c r="AJ147" s="10">
        <v>0</v>
      </c>
      <c r="AK147" s="10">
        <v>14.14</v>
      </c>
      <c r="AL147" s="222">
        <f t="shared" si="23"/>
        <v>55.44</v>
      </c>
      <c r="AM147" s="1">
        <v>3</v>
      </c>
      <c r="AN147" s="1">
        <v>2</v>
      </c>
      <c r="AO147" s="1">
        <v>32</v>
      </c>
      <c r="AP147" s="200">
        <f t="shared" si="24"/>
        <v>37</v>
      </c>
      <c r="AQ147" s="1">
        <v>0</v>
      </c>
      <c r="AR147" s="1">
        <v>0</v>
      </c>
      <c r="AS147" s="1">
        <v>0</v>
      </c>
      <c r="AT147" s="200">
        <f t="shared" si="25"/>
        <v>0</v>
      </c>
      <c r="AU147" s="1">
        <v>0</v>
      </c>
      <c r="AV147" s="1">
        <v>0</v>
      </c>
      <c r="AW147" s="1">
        <v>0</v>
      </c>
      <c r="AX147" s="200">
        <f t="shared" si="26"/>
        <v>0</v>
      </c>
      <c r="AY147" s="1">
        <v>104</v>
      </c>
      <c r="AZ147" s="1">
        <v>42</v>
      </c>
      <c r="BA147" s="1">
        <v>0</v>
      </c>
      <c r="BB147" s="1">
        <v>0</v>
      </c>
      <c r="BC147" s="200">
        <f>SUM(AY147:BB147)</f>
        <v>146</v>
      </c>
      <c r="BD147" s="356">
        <v>0</v>
      </c>
      <c r="BE147" s="1">
        <v>7</v>
      </c>
      <c r="BF147" s="1">
        <v>0</v>
      </c>
      <c r="BG147" s="235">
        <v>1676</v>
      </c>
    </row>
    <row r="148" spans="1:59">
      <c r="A148" s="1">
        <v>2005</v>
      </c>
      <c r="B148" s="1" t="s">
        <v>63</v>
      </c>
      <c r="C148" s="10">
        <v>0</v>
      </c>
      <c r="D148" s="10">
        <v>55.44</v>
      </c>
      <c r="E148" s="10">
        <v>0</v>
      </c>
      <c r="F148" s="10">
        <v>0</v>
      </c>
      <c r="G148" s="192">
        <f t="shared" si="18"/>
        <v>55.44</v>
      </c>
      <c r="H148" s="192">
        <f>+SMar_InfraMR[[#This Row],[Total Líneas de Explotación ]]</f>
        <v>55.44</v>
      </c>
      <c r="I148" s="192">
        <f>+SMar_InfraMR[[#This Row],[Total Líneas de Explotación ]]</f>
        <v>55.44</v>
      </c>
      <c r="J148" s="10">
        <v>135.47999999999999</v>
      </c>
      <c r="K148" s="10">
        <v>0</v>
      </c>
      <c r="L148" s="10">
        <v>0</v>
      </c>
      <c r="M148" s="10">
        <v>0</v>
      </c>
      <c r="N148" s="192">
        <f>+SMar_InfraMR[[#This Row],[A.03.1 -  Longitud de Vías de Explotación No Electrificadas Troncales y Ramales (vía principal) (km)]]+SMar_InfraMR[[#This Row],[A.04.1 -  Longitud de Vías de Explotación Electrificadas Troncales y Ramales (vía principal) (km)]]</f>
        <v>135.47999999999999</v>
      </c>
      <c r="O148" s="192">
        <v>135.47999999999999</v>
      </c>
      <c r="P148" s="1">
        <v>19</v>
      </c>
      <c r="Q148" s="1">
        <v>1</v>
      </c>
      <c r="R148" s="1">
        <v>0</v>
      </c>
      <c r="S148" s="194">
        <f t="shared" si="19"/>
        <v>20</v>
      </c>
      <c r="T148" s="194">
        <v>20</v>
      </c>
      <c r="U148" s="1">
        <v>0</v>
      </c>
      <c r="V148" s="1">
        <v>56</v>
      </c>
      <c r="W148" s="1">
        <v>0</v>
      </c>
      <c r="X148" s="1">
        <v>0</v>
      </c>
      <c r="Y148" s="1">
        <v>0</v>
      </c>
      <c r="Z148" s="196">
        <f t="shared" si="20"/>
        <v>56</v>
      </c>
      <c r="AA148" s="1">
        <v>17</v>
      </c>
      <c r="AB148" s="1">
        <v>5</v>
      </c>
      <c r="AC148" s="1">
        <f>+SMar_InfraMR[[#This Row],[Total Pasos Vehiculares a Nivel]]</f>
        <v>56</v>
      </c>
      <c r="AD148" s="196">
        <f t="shared" si="21"/>
        <v>78</v>
      </c>
      <c r="AE148" s="1">
        <v>1</v>
      </c>
      <c r="AF148" s="1">
        <v>1</v>
      </c>
      <c r="AG148" s="1">
        <v>16</v>
      </c>
      <c r="AH148" s="196">
        <f t="shared" si="22"/>
        <v>18</v>
      </c>
      <c r="AI148" s="10">
        <v>41.3</v>
      </c>
      <c r="AJ148" s="10">
        <v>0</v>
      </c>
      <c r="AK148" s="10">
        <v>14.14</v>
      </c>
      <c r="AL148" s="222">
        <f t="shared" si="23"/>
        <v>55.44</v>
      </c>
      <c r="AM148" s="1">
        <v>3</v>
      </c>
      <c r="AN148" s="1">
        <v>2</v>
      </c>
      <c r="AO148" s="1">
        <v>32</v>
      </c>
      <c r="AP148" s="200">
        <f t="shared" si="24"/>
        <v>37</v>
      </c>
      <c r="AQ148" s="1">
        <v>0</v>
      </c>
      <c r="AR148" s="1">
        <v>0</v>
      </c>
      <c r="AS148" s="1">
        <v>0</v>
      </c>
      <c r="AT148" s="200">
        <f t="shared" si="25"/>
        <v>0</v>
      </c>
      <c r="AU148" s="1">
        <v>0</v>
      </c>
      <c r="AV148" s="1">
        <v>0</v>
      </c>
      <c r="AW148" s="1">
        <v>0</v>
      </c>
      <c r="AX148" s="200">
        <f t="shared" si="26"/>
        <v>0</v>
      </c>
      <c r="AY148" s="1">
        <v>104</v>
      </c>
      <c r="AZ148" s="1">
        <v>42</v>
      </c>
      <c r="BA148" s="1">
        <v>0</v>
      </c>
      <c r="BB148" s="1">
        <v>0</v>
      </c>
      <c r="BC148" s="200">
        <f>SUM(AY148:BB148)</f>
        <v>146</v>
      </c>
      <c r="BD148" s="356">
        <v>0</v>
      </c>
      <c r="BE148" s="1">
        <v>7</v>
      </c>
      <c r="BF148" s="1">
        <v>0</v>
      </c>
      <c r="BG148" s="235">
        <v>1676</v>
      </c>
    </row>
    <row r="149" spans="1:59">
      <c r="A149" s="1">
        <v>2005</v>
      </c>
      <c r="B149" s="1" t="s">
        <v>64</v>
      </c>
      <c r="C149" s="10">
        <v>0</v>
      </c>
      <c r="D149" s="10">
        <v>55.44</v>
      </c>
      <c r="E149" s="10">
        <v>0</v>
      </c>
      <c r="F149" s="10">
        <v>0</v>
      </c>
      <c r="G149" s="192">
        <f t="shared" si="18"/>
        <v>55.44</v>
      </c>
      <c r="H149" s="192">
        <f>+SMar_InfraMR[[#This Row],[Total Líneas de Explotación ]]</f>
        <v>55.44</v>
      </c>
      <c r="I149" s="192">
        <f>+SMar_InfraMR[[#This Row],[Total Líneas de Explotación ]]</f>
        <v>55.44</v>
      </c>
      <c r="J149" s="10">
        <v>135.47999999999999</v>
      </c>
      <c r="K149" s="10">
        <v>0</v>
      </c>
      <c r="L149" s="10">
        <v>0</v>
      </c>
      <c r="M149" s="10">
        <v>0</v>
      </c>
      <c r="N149" s="192">
        <f>+SMar_InfraMR[[#This Row],[A.03.1 -  Longitud de Vías de Explotación No Electrificadas Troncales y Ramales (vía principal) (km)]]+SMar_InfraMR[[#This Row],[A.04.1 -  Longitud de Vías de Explotación Electrificadas Troncales y Ramales (vía principal) (km)]]</f>
        <v>135.47999999999999</v>
      </c>
      <c r="O149" s="192">
        <v>135.47999999999999</v>
      </c>
      <c r="P149" s="1">
        <v>19</v>
      </c>
      <c r="Q149" s="1">
        <v>1</v>
      </c>
      <c r="R149" s="1">
        <v>0</v>
      </c>
      <c r="S149" s="194">
        <f t="shared" si="19"/>
        <v>20</v>
      </c>
      <c r="T149" s="194">
        <v>20</v>
      </c>
      <c r="U149" s="1">
        <v>0</v>
      </c>
      <c r="V149" s="1">
        <v>56</v>
      </c>
      <c r="W149" s="1">
        <v>0</v>
      </c>
      <c r="X149" s="1">
        <v>0</v>
      </c>
      <c r="Y149" s="1">
        <v>0</v>
      </c>
      <c r="Z149" s="196">
        <f t="shared" si="20"/>
        <v>56</v>
      </c>
      <c r="AA149" s="1">
        <v>17</v>
      </c>
      <c r="AB149" s="1">
        <v>5</v>
      </c>
      <c r="AC149" s="1">
        <f>+SMar_InfraMR[[#This Row],[Total Pasos Vehiculares a Nivel]]</f>
        <v>56</v>
      </c>
      <c r="AD149" s="196">
        <f t="shared" si="21"/>
        <v>78</v>
      </c>
      <c r="AE149" s="1">
        <v>1</v>
      </c>
      <c r="AF149" s="1">
        <v>1</v>
      </c>
      <c r="AG149" s="1">
        <v>16</v>
      </c>
      <c r="AH149" s="196">
        <f t="shared" si="22"/>
        <v>18</v>
      </c>
      <c r="AI149" s="10">
        <v>41.3</v>
      </c>
      <c r="AJ149" s="10">
        <v>0</v>
      </c>
      <c r="AK149" s="10">
        <v>14.14</v>
      </c>
      <c r="AL149" s="222">
        <f t="shared" si="23"/>
        <v>55.44</v>
      </c>
      <c r="AM149" s="1">
        <v>3</v>
      </c>
      <c r="AN149" s="1">
        <v>2</v>
      </c>
      <c r="AO149" s="1">
        <v>32</v>
      </c>
      <c r="AP149" s="200">
        <f t="shared" si="24"/>
        <v>37</v>
      </c>
      <c r="AQ149" s="1">
        <v>0</v>
      </c>
      <c r="AR149" s="1">
        <v>0</v>
      </c>
      <c r="AS149" s="1">
        <v>0</v>
      </c>
      <c r="AT149" s="200">
        <f t="shared" si="25"/>
        <v>0</v>
      </c>
      <c r="AU149" s="1">
        <v>0</v>
      </c>
      <c r="AV149" s="1">
        <v>0</v>
      </c>
      <c r="AW149" s="1">
        <v>0</v>
      </c>
      <c r="AX149" s="200">
        <f t="shared" si="26"/>
        <v>0</v>
      </c>
      <c r="AY149" s="1">
        <v>104</v>
      </c>
      <c r="AZ149" s="1">
        <v>42</v>
      </c>
      <c r="BA149" s="1">
        <v>0</v>
      </c>
      <c r="BB149" s="1">
        <v>0</v>
      </c>
      <c r="BC149" s="200">
        <f>SUM(AY149:BB149)</f>
        <v>146</v>
      </c>
      <c r="BD149" s="356">
        <v>0</v>
      </c>
      <c r="BE149" s="1">
        <v>7</v>
      </c>
      <c r="BF149" s="1">
        <v>0</v>
      </c>
      <c r="BG149" s="235">
        <v>1676</v>
      </c>
    </row>
    <row r="150" spans="1:59">
      <c r="A150" s="1">
        <v>2005</v>
      </c>
      <c r="B150" s="1" t="s">
        <v>65</v>
      </c>
      <c r="C150" s="10">
        <v>0</v>
      </c>
      <c r="D150" s="10">
        <v>55.44</v>
      </c>
      <c r="E150" s="10">
        <v>0</v>
      </c>
      <c r="F150" s="10">
        <v>0</v>
      </c>
      <c r="G150" s="192">
        <f t="shared" si="18"/>
        <v>55.44</v>
      </c>
      <c r="H150" s="192">
        <f>+SMar_InfraMR[[#This Row],[Total Líneas de Explotación ]]</f>
        <v>55.44</v>
      </c>
      <c r="I150" s="192">
        <f>+SMar_InfraMR[[#This Row],[Total Líneas de Explotación ]]</f>
        <v>55.44</v>
      </c>
      <c r="J150" s="10">
        <v>135.47999999999999</v>
      </c>
      <c r="K150" s="10">
        <v>0</v>
      </c>
      <c r="L150" s="10">
        <v>0</v>
      </c>
      <c r="M150" s="10">
        <v>0</v>
      </c>
      <c r="N150" s="192">
        <f>+SMar_InfraMR[[#This Row],[A.03.1 -  Longitud de Vías de Explotación No Electrificadas Troncales y Ramales (vía principal) (km)]]+SMar_InfraMR[[#This Row],[A.04.1 -  Longitud de Vías de Explotación Electrificadas Troncales y Ramales (vía principal) (km)]]</f>
        <v>135.47999999999999</v>
      </c>
      <c r="O150" s="192">
        <v>135.47999999999999</v>
      </c>
      <c r="P150" s="1">
        <v>19</v>
      </c>
      <c r="Q150" s="1">
        <v>1</v>
      </c>
      <c r="R150" s="1">
        <v>0</v>
      </c>
      <c r="S150" s="194">
        <f t="shared" si="19"/>
        <v>20</v>
      </c>
      <c r="T150" s="194">
        <v>20</v>
      </c>
      <c r="U150" s="1">
        <v>0</v>
      </c>
      <c r="V150" s="1">
        <v>56</v>
      </c>
      <c r="W150" s="1">
        <v>0</v>
      </c>
      <c r="X150" s="1">
        <v>0</v>
      </c>
      <c r="Y150" s="1">
        <v>0</v>
      </c>
      <c r="Z150" s="196">
        <f t="shared" si="20"/>
        <v>56</v>
      </c>
      <c r="AA150" s="1">
        <v>17</v>
      </c>
      <c r="AB150" s="1">
        <v>5</v>
      </c>
      <c r="AC150" s="1">
        <f>+SMar_InfraMR[[#This Row],[Total Pasos Vehiculares a Nivel]]</f>
        <v>56</v>
      </c>
      <c r="AD150" s="196">
        <f t="shared" si="21"/>
        <v>78</v>
      </c>
      <c r="AE150" s="1">
        <v>1</v>
      </c>
      <c r="AF150" s="1">
        <v>1</v>
      </c>
      <c r="AG150" s="1">
        <v>16</v>
      </c>
      <c r="AH150" s="196">
        <f t="shared" si="22"/>
        <v>18</v>
      </c>
      <c r="AI150" s="10">
        <v>41.3</v>
      </c>
      <c r="AJ150" s="10">
        <v>0</v>
      </c>
      <c r="AK150" s="10">
        <v>14.14</v>
      </c>
      <c r="AL150" s="222">
        <f t="shared" si="23"/>
        <v>55.44</v>
      </c>
      <c r="AM150" s="1">
        <v>3</v>
      </c>
      <c r="AN150" s="1">
        <v>2</v>
      </c>
      <c r="AO150" s="1">
        <v>32</v>
      </c>
      <c r="AP150" s="200">
        <f t="shared" si="24"/>
        <v>37</v>
      </c>
      <c r="AQ150" s="1">
        <v>0</v>
      </c>
      <c r="AR150" s="1">
        <v>0</v>
      </c>
      <c r="AS150" s="1">
        <v>0</v>
      </c>
      <c r="AT150" s="200">
        <f t="shared" si="25"/>
        <v>0</v>
      </c>
      <c r="AU150" s="1">
        <v>0</v>
      </c>
      <c r="AV150" s="1">
        <v>0</v>
      </c>
      <c r="AW150" s="1">
        <v>0</v>
      </c>
      <c r="AX150" s="200">
        <f t="shared" si="26"/>
        <v>0</v>
      </c>
      <c r="AY150" s="1">
        <v>104</v>
      </c>
      <c r="AZ150" s="1">
        <v>42</v>
      </c>
      <c r="BA150" s="1">
        <v>0</v>
      </c>
      <c r="BB150" s="1">
        <v>0</v>
      </c>
      <c r="BC150" s="200">
        <f>SUM(AY150:BB150)</f>
        <v>146</v>
      </c>
      <c r="BD150" s="356">
        <v>0</v>
      </c>
      <c r="BE150" s="1">
        <v>7</v>
      </c>
      <c r="BF150" s="1">
        <v>0</v>
      </c>
      <c r="BG150" s="235">
        <v>1676</v>
      </c>
    </row>
    <row r="151" spans="1:59">
      <c r="A151" s="1">
        <v>2005</v>
      </c>
      <c r="B151" s="1" t="s">
        <v>66</v>
      </c>
      <c r="C151" s="10">
        <v>0</v>
      </c>
      <c r="D151" s="10">
        <v>55.44</v>
      </c>
      <c r="E151" s="10">
        <v>0</v>
      </c>
      <c r="F151" s="10">
        <v>0</v>
      </c>
      <c r="G151" s="192">
        <f t="shared" si="18"/>
        <v>55.44</v>
      </c>
      <c r="H151" s="192">
        <f>+SMar_InfraMR[[#This Row],[Total Líneas de Explotación ]]</f>
        <v>55.44</v>
      </c>
      <c r="I151" s="192">
        <f>+SMar_InfraMR[[#This Row],[Total Líneas de Explotación ]]</f>
        <v>55.44</v>
      </c>
      <c r="J151" s="10">
        <v>135.47999999999999</v>
      </c>
      <c r="K151" s="10">
        <v>0</v>
      </c>
      <c r="L151" s="10">
        <v>0</v>
      </c>
      <c r="M151" s="10">
        <v>0</v>
      </c>
      <c r="N151" s="192">
        <f>+SMar_InfraMR[[#This Row],[A.03.1 -  Longitud de Vías de Explotación No Electrificadas Troncales y Ramales (vía principal) (km)]]+SMar_InfraMR[[#This Row],[A.04.1 -  Longitud de Vías de Explotación Electrificadas Troncales y Ramales (vía principal) (km)]]</f>
        <v>135.47999999999999</v>
      </c>
      <c r="O151" s="192">
        <v>135.47999999999999</v>
      </c>
      <c r="P151" s="1">
        <v>19</v>
      </c>
      <c r="Q151" s="1">
        <v>1</v>
      </c>
      <c r="R151" s="1">
        <v>0</v>
      </c>
      <c r="S151" s="194">
        <f t="shared" si="19"/>
        <v>20</v>
      </c>
      <c r="T151" s="194">
        <v>20</v>
      </c>
      <c r="U151" s="1">
        <v>0</v>
      </c>
      <c r="V151" s="1">
        <v>56</v>
      </c>
      <c r="W151" s="1">
        <v>0</v>
      </c>
      <c r="X151" s="1">
        <v>0</v>
      </c>
      <c r="Y151" s="1">
        <v>0</v>
      </c>
      <c r="Z151" s="196">
        <f t="shared" si="20"/>
        <v>56</v>
      </c>
      <c r="AA151" s="1">
        <v>17</v>
      </c>
      <c r="AB151" s="1">
        <v>5</v>
      </c>
      <c r="AC151" s="1">
        <f>+SMar_InfraMR[[#This Row],[Total Pasos Vehiculares a Nivel]]</f>
        <v>56</v>
      </c>
      <c r="AD151" s="196">
        <f t="shared" si="21"/>
        <v>78</v>
      </c>
      <c r="AE151" s="1">
        <v>1</v>
      </c>
      <c r="AF151" s="1">
        <v>1</v>
      </c>
      <c r="AG151" s="1">
        <v>16</v>
      </c>
      <c r="AH151" s="196">
        <f t="shared" si="22"/>
        <v>18</v>
      </c>
      <c r="AI151" s="10">
        <v>41.3</v>
      </c>
      <c r="AJ151" s="10">
        <v>0</v>
      </c>
      <c r="AK151" s="10">
        <v>14.14</v>
      </c>
      <c r="AL151" s="222">
        <f t="shared" si="23"/>
        <v>55.44</v>
      </c>
      <c r="AM151" s="1">
        <v>3</v>
      </c>
      <c r="AN151" s="1">
        <v>2</v>
      </c>
      <c r="AO151" s="1">
        <v>32</v>
      </c>
      <c r="AP151" s="200">
        <f t="shared" si="24"/>
        <v>37</v>
      </c>
      <c r="AQ151" s="1">
        <v>0</v>
      </c>
      <c r="AR151" s="1">
        <v>0</v>
      </c>
      <c r="AS151" s="1">
        <v>0</v>
      </c>
      <c r="AT151" s="200">
        <f t="shared" si="25"/>
        <v>0</v>
      </c>
      <c r="AU151" s="1">
        <v>0</v>
      </c>
      <c r="AV151" s="1">
        <v>0</v>
      </c>
      <c r="AW151" s="1">
        <v>0</v>
      </c>
      <c r="AX151" s="200">
        <f t="shared" si="26"/>
        <v>0</v>
      </c>
      <c r="AY151" s="1">
        <v>104</v>
      </c>
      <c r="AZ151" s="1">
        <v>42</v>
      </c>
      <c r="BA151" s="1">
        <v>0</v>
      </c>
      <c r="BB151" s="1">
        <v>0</v>
      </c>
      <c r="BC151" s="200">
        <f>SUM(AY151:BB151)</f>
        <v>146</v>
      </c>
      <c r="BD151" s="356">
        <v>0</v>
      </c>
      <c r="BE151" s="1">
        <v>7</v>
      </c>
      <c r="BF151" s="1">
        <v>0</v>
      </c>
      <c r="BG151" s="235">
        <v>1676</v>
      </c>
    </row>
    <row r="152" spans="1:59">
      <c r="A152" s="1">
        <v>2005</v>
      </c>
      <c r="B152" s="1" t="s">
        <v>67</v>
      </c>
      <c r="C152" s="10">
        <v>0</v>
      </c>
      <c r="D152" s="10">
        <v>55.44</v>
      </c>
      <c r="E152" s="10">
        <v>0</v>
      </c>
      <c r="F152" s="10">
        <v>0</v>
      </c>
      <c r="G152" s="192">
        <f t="shared" si="18"/>
        <v>55.44</v>
      </c>
      <c r="H152" s="192">
        <f>+SMar_InfraMR[[#This Row],[Total Líneas de Explotación ]]</f>
        <v>55.44</v>
      </c>
      <c r="I152" s="192">
        <f>+SMar_InfraMR[[#This Row],[Total Líneas de Explotación ]]</f>
        <v>55.44</v>
      </c>
      <c r="J152" s="10">
        <v>135.47999999999999</v>
      </c>
      <c r="K152" s="10">
        <v>0</v>
      </c>
      <c r="L152" s="10">
        <v>0</v>
      </c>
      <c r="M152" s="10">
        <v>0</v>
      </c>
      <c r="N152" s="192">
        <f>+SMar_InfraMR[[#This Row],[A.03.1 -  Longitud de Vías de Explotación No Electrificadas Troncales y Ramales (vía principal) (km)]]+SMar_InfraMR[[#This Row],[A.04.1 -  Longitud de Vías de Explotación Electrificadas Troncales y Ramales (vía principal) (km)]]</f>
        <v>135.47999999999999</v>
      </c>
      <c r="O152" s="192">
        <v>135.47999999999999</v>
      </c>
      <c r="P152" s="1">
        <v>19</v>
      </c>
      <c r="Q152" s="1">
        <v>1</v>
      </c>
      <c r="R152" s="1">
        <v>0</v>
      </c>
      <c r="S152" s="194">
        <f t="shared" si="19"/>
        <v>20</v>
      </c>
      <c r="T152" s="194">
        <v>20</v>
      </c>
      <c r="U152" s="1">
        <v>0</v>
      </c>
      <c r="V152" s="1">
        <v>56</v>
      </c>
      <c r="W152" s="1">
        <v>0</v>
      </c>
      <c r="X152" s="1">
        <v>0</v>
      </c>
      <c r="Y152" s="1">
        <v>0</v>
      </c>
      <c r="Z152" s="196">
        <f t="shared" si="20"/>
        <v>56</v>
      </c>
      <c r="AA152" s="1">
        <v>17</v>
      </c>
      <c r="AB152" s="1">
        <v>5</v>
      </c>
      <c r="AC152" s="1">
        <f>+SMar_InfraMR[[#This Row],[Total Pasos Vehiculares a Nivel]]</f>
        <v>56</v>
      </c>
      <c r="AD152" s="196">
        <f t="shared" si="21"/>
        <v>78</v>
      </c>
      <c r="AE152" s="1">
        <v>1</v>
      </c>
      <c r="AF152" s="1">
        <v>1</v>
      </c>
      <c r="AG152" s="1">
        <v>16</v>
      </c>
      <c r="AH152" s="196">
        <f t="shared" si="22"/>
        <v>18</v>
      </c>
      <c r="AI152" s="10">
        <v>41.3</v>
      </c>
      <c r="AJ152" s="10">
        <v>0</v>
      </c>
      <c r="AK152" s="10">
        <v>14.14</v>
      </c>
      <c r="AL152" s="222">
        <f t="shared" si="23"/>
        <v>55.44</v>
      </c>
      <c r="AM152" s="1">
        <v>3</v>
      </c>
      <c r="AN152" s="1">
        <v>2</v>
      </c>
      <c r="AO152" s="1">
        <v>32</v>
      </c>
      <c r="AP152" s="200">
        <f t="shared" si="24"/>
        <v>37</v>
      </c>
      <c r="AQ152" s="1">
        <v>0</v>
      </c>
      <c r="AR152" s="1">
        <v>0</v>
      </c>
      <c r="AS152" s="1">
        <v>0</v>
      </c>
      <c r="AT152" s="200">
        <f t="shared" si="25"/>
        <v>0</v>
      </c>
      <c r="AU152" s="1">
        <v>0</v>
      </c>
      <c r="AV152" s="1">
        <v>0</v>
      </c>
      <c r="AW152" s="1">
        <v>0</v>
      </c>
      <c r="AX152" s="200">
        <f t="shared" si="26"/>
        <v>0</v>
      </c>
      <c r="AY152" s="1">
        <v>104</v>
      </c>
      <c r="AZ152" s="1">
        <v>42</v>
      </c>
      <c r="BA152" s="1">
        <v>0</v>
      </c>
      <c r="BB152" s="1">
        <v>0</v>
      </c>
      <c r="BC152" s="200">
        <f>SUM(AY152:BB152)</f>
        <v>146</v>
      </c>
      <c r="BD152" s="356">
        <v>0</v>
      </c>
      <c r="BE152" s="1">
        <v>7</v>
      </c>
      <c r="BF152" s="1">
        <v>0</v>
      </c>
      <c r="BG152" s="235">
        <v>1676</v>
      </c>
    </row>
    <row r="153" spans="1:59">
      <c r="A153" s="1">
        <v>2005</v>
      </c>
      <c r="B153" s="1" t="s">
        <v>68</v>
      </c>
      <c r="C153" s="10">
        <v>0</v>
      </c>
      <c r="D153" s="10">
        <v>55.44</v>
      </c>
      <c r="E153" s="10">
        <v>0</v>
      </c>
      <c r="F153" s="10">
        <v>0</v>
      </c>
      <c r="G153" s="192">
        <f t="shared" si="18"/>
        <v>55.44</v>
      </c>
      <c r="H153" s="192">
        <f>+SMar_InfraMR[[#This Row],[Total Líneas de Explotación ]]</f>
        <v>55.44</v>
      </c>
      <c r="I153" s="192">
        <f>+SMar_InfraMR[[#This Row],[Total Líneas de Explotación ]]</f>
        <v>55.44</v>
      </c>
      <c r="J153" s="10">
        <v>135.47999999999999</v>
      </c>
      <c r="K153" s="10">
        <v>0</v>
      </c>
      <c r="L153" s="10">
        <v>0</v>
      </c>
      <c r="M153" s="10">
        <v>0</v>
      </c>
      <c r="N153" s="192">
        <f>+SMar_InfraMR[[#This Row],[A.03.1 -  Longitud de Vías de Explotación No Electrificadas Troncales y Ramales (vía principal) (km)]]+SMar_InfraMR[[#This Row],[A.04.1 -  Longitud de Vías de Explotación Electrificadas Troncales y Ramales (vía principal) (km)]]</f>
        <v>135.47999999999999</v>
      </c>
      <c r="O153" s="192">
        <v>135.47999999999999</v>
      </c>
      <c r="P153" s="1">
        <v>19</v>
      </c>
      <c r="Q153" s="1">
        <v>1</v>
      </c>
      <c r="R153" s="1">
        <v>0</v>
      </c>
      <c r="S153" s="194">
        <f t="shared" si="19"/>
        <v>20</v>
      </c>
      <c r="T153" s="194">
        <v>20</v>
      </c>
      <c r="U153" s="1">
        <v>0</v>
      </c>
      <c r="V153" s="1">
        <v>56</v>
      </c>
      <c r="W153" s="1">
        <v>0</v>
      </c>
      <c r="X153" s="1">
        <v>0</v>
      </c>
      <c r="Y153" s="1">
        <v>0</v>
      </c>
      <c r="Z153" s="196">
        <f t="shared" si="20"/>
        <v>56</v>
      </c>
      <c r="AA153" s="1">
        <v>17</v>
      </c>
      <c r="AB153" s="1">
        <v>5</v>
      </c>
      <c r="AC153" s="1">
        <f>+SMar_InfraMR[[#This Row],[Total Pasos Vehiculares a Nivel]]</f>
        <v>56</v>
      </c>
      <c r="AD153" s="196">
        <f t="shared" si="21"/>
        <v>78</v>
      </c>
      <c r="AE153" s="1">
        <v>1</v>
      </c>
      <c r="AF153" s="1">
        <v>1</v>
      </c>
      <c r="AG153" s="1">
        <v>16</v>
      </c>
      <c r="AH153" s="196">
        <f t="shared" si="22"/>
        <v>18</v>
      </c>
      <c r="AI153" s="10">
        <v>41.3</v>
      </c>
      <c r="AJ153" s="10">
        <v>0</v>
      </c>
      <c r="AK153" s="10">
        <v>14.14</v>
      </c>
      <c r="AL153" s="222">
        <f t="shared" si="23"/>
        <v>55.44</v>
      </c>
      <c r="AM153" s="1">
        <v>3</v>
      </c>
      <c r="AN153" s="1">
        <v>2</v>
      </c>
      <c r="AO153" s="1">
        <v>32</v>
      </c>
      <c r="AP153" s="200">
        <f t="shared" si="24"/>
        <v>37</v>
      </c>
      <c r="AQ153" s="1">
        <v>0</v>
      </c>
      <c r="AR153" s="1">
        <v>0</v>
      </c>
      <c r="AS153" s="1">
        <v>0</v>
      </c>
      <c r="AT153" s="200">
        <f t="shared" si="25"/>
        <v>0</v>
      </c>
      <c r="AU153" s="1">
        <v>0</v>
      </c>
      <c r="AV153" s="1">
        <v>0</v>
      </c>
      <c r="AW153" s="1">
        <v>0</v>
      </c>
      <c r="AX153" s="200">
        <f t="shared" si="26"/>
        <v>0</v>
      </c>
      <c r="AY153" s="1">
        <v>104</v>
      </c>
      <c r="AZ153" s="1">
        <v>42</v>
      </c>
      <c r="BA153" s="1">
        <v>0</v>
      </c>
      <c r="BB153" s="1">
        <v>0</v>
      </c>
      <c r="BC153" s="200">
        <f>SUM(AY153:BB153)</f>
        <v>146</v>
      </c>
      <c r="BD153" s="356">
        <v>0</v>
      </c>
      <c r="BE153" s="1">
        <v>7</v>
      </c>
      <c r="BF153" s="1">
        <v>0</v>
      </c>
      <c r="BG153" s="235">
        <v>1676</v>
      </c>
    </row>
    <row r="154" spans="1:59">
      <c r="A154" s="1">
        <v>2005</v>
      </c>
      <c r="B154" s="1" t="s">
        <v>69</v>
      </c>
      <c r="C154" s="10">
        <v>0</v>
      </c>
      <c r="D154" s="10">
        <v>55.44</v>
      </c>
      <c r="E154" s="10">
        <v>0</v>
      </c>
      <c r="F154" s="10">
        <v>0</v>
      </c>
      <c r="G154" s="192">
        <f t="shared" si="18"/>
        <v>55.44</v>
      </c>
      <c r="H154" s="192">
        <f>+SMar_InfraMR[[#This Row],[Total Líneas de Explotación ]]</f>
        <v>55.44</v>
      </c>
      <c r="I154" s="192">
        <f>+SMar_InfraMR[[#This Row],[Total Líneas de Explotación ]]</f>
        <v>55.44</v>
      </c>
      <c r="J154" s="10">
        <v>135.47999999999999</v>
      </c>
      <c r="K154" s="10">
        <v>0</v>
      </c>
      <c r="L154" s="10">
        <v>0</v>
      </c>
      <c r="M154" s="10">
        <v>0</v>
      </c>
      <c r="N154" s="192">
        <f>+SMar_InfraMR[[#This Row],[A.03.1 -  Longitud de Vías de Explotación No Electrificadas Troncales y Ramales (vía principal) (km)]]+SMar_InfraMR[[#This Row],[A.04.1 -  Longitud de Vías de Explotación Electrificadas Troncales y Ramales (vía principal) (km)]]</f>
        <v>135.47999999999999</v>
      </c>
      <c r="O154" s="192">
        <v>135.47999999999999</v>
      </c>
      <c r="P154" s="1">
        <v>19</v>
      </c>
      <c r="Q154" s="1">
        <v>1</v>
      </c>
      <c r="R154" s="1">
        <v>0</v>
      </c>
      <c r="S154" s="194">
        <f t="shared" si="19"/>
        <v>20</v>
      </c>
      <c r="T154" s="194">
        <v>20</v>
      </c>
      <c r="U154" s="1">
        <v>0</v>
      </c>
      <c r="V154" s="1">
        <v>56</v>
      </c>
      <c r="W154" s="1">
        <v>0</v>
      </c>
      <c r="X154" s="1">
        <v>0</v>
      </c>
      <c r="Y154" s="1">
        <v>0</v>
      </c>
      <c r="Z154" s="196">
        <f t="shared" si="20"/>
        <v>56</v>
      </c>
      <c r="AA154" s="1">
        <v>17</v>
      </c>
      <c r="AB154" s="1">
        <v>5</v>
      </c>
      <c r="AC154" s="1">
        <f>+SMar_InfraMR[[#This Row],[Total Pasos Vehiculares a Nivel]]</f>
        <v>56</v>
      </c>
      <c r="AD154" s="196">
        <f t="shared" si="21"/>
        <v>78</v>
      </c>
      <c r="AE154" s="1">
        <v>1</v>
      </c>
      <c r="AF154" s="1">
        <v>1</v>
      </c>
      <c r="AG154" s="1">
        <v>16</v>
      </c>
      <c r="AH154" s="196">
        <f t="shared" si="22"/>
        <v>18</v>
      </c>
      <c r="AI154" s="10">
        <v>41.3</v>
      </c>
      <c r="AJ154" s="10">
        <v>0</v>
      </c>
      <c r="AK154" s="10">
        <v>14.14</v>
      </c>
      <c r="AL154" s="222">
        <f t="shared" si="23"/>
        <v>55.44</v>
      </c>
      <c r="AM154" s="1">
        <v>3</v>
      </c>
      <c r="AN154" s="1">
        <v>2</v>
      </c>
      <c r="AO154" s="1">
        <v>32</v>
      </c>
      <c r="AP154" s="200">
        <f t="shared" si="24"/>
        <v>37</v>
      </c>
      <c r="AQ154" s="1">
        <v>0</v>
      </c>
      <c r="AR154" s="1">
        <v>0</v>
      </c>
      <c r="AS154" s="1">
        <v>0</v>
      </c>
      <c r="AT154" s="200">
        <f t="shared" si="25"/>
        <v>0</v>
      </c>
      <c r="AU154" s="1">
        <v>0</v>
      </c>
      <c r="AV154" s="1">
        <v>0</v>
      </c>
      <c r="AW154" s="1">
        <v>0</v>
      </c>
      <c r="AX154" s="200">
        <f t="shared" si="26"/>
        <v>0</v>
      </c>
      <c r="AY154" s="1">
        <v>104</v>
      </c>
      <c r="AZ154" s="1">
        <v>42</v>
      </c>
      <c r="BA154" s="1">
        <v>0</v>
      </c>
      <c r="BB154" s="1">
        <v>0</v>
      </c>
      <c r="BC154" s="200">
        <f>SUM(AY154:BB154)</f>
        <v>146</v>
      </c>
      <c r="BD154" s="356">
        <v>0</v>
      </c>
      <c r="BE154" s="1">
        <v>7</v>
      </c>
      <c r="BF154" s="1">
        <v>0</v>
      </c>
      <c r="BG154" s="235">
        <v>1676</v>
      </c>
    </row>
    <row r="155" spans="1:59">
      <c r="A155" s="1">
        <v>2005</v>
      </c>
      <c r="B155" s="1" t="s">
        <v>70</v>
      </c>
      <c r="C155" s="10">
        <v>0</v>
      </c>
      <c r="D155" s="10">
        <v>55.44</v>
      </c>
      <c r="E155" s="10">
        <v>0</v>
      </c>
      <c r="F155" s="10">
        <v>0</v>
      </c>
      <c r="G155" s="192">
        <f t="shared" si="18"/>
        <v>55.44</v>
      </c>
      <c r="H155" s="192">
        <f>+SMar_InfraMR[[#This Row],[Total Líneas de Explotación ]]</f>
        <v>55.44</v>
      </c>
      <c r="I155" s="192">
        <f>+SMar_InfraMR[[#This Row],[Total Líneas de Explotación ]]</f>
        <v>55.44</v>
      </c>
      <c r="J155" s="10">
        <v>135.47999999999999</v>
      </c>
      <c r="K155" s="10">
        <v>0</v>
      </c>
      <c r="L155" s="10">
        <v>0</v>
      </c>
      <c r="M155" s="10">
        <v>0</v>
      </c>
      <c r="N155" s="192">
        <f>+SMar_InfraMR[[#This Row],[A.03.1 -  Longitud de Vías de Explotación No Electrificadas Troncales y Ramales (vía principal) (km)]]+SMar_InfraMR[[#This Row],[A.04.1 -  Longitud de Vías de Explotación Electrificadas Troncales y Ramales (vía principal) (km)]]</f>
        <v>135.47999999999999</v>
      </c>
      <c r="O155" s="192">
        <v>135.47999999999999</v>
      </c>
      <c r="P155" s="1">
        <v>19</v>
      </c>
      <c r="Q155" s="1">
        <v>1</v>
      </c>
      <c r="R155" s="1">
        <v>0</v>
      </c>
      <c r="S155" s="194">
        <f t="shared" si="19"/>
        <v>20</v>
      </c>
      <c r="T155" s="194">
        <v>20</v>
      </c>
      <c r="U155" s="1">
        <v>0</v>
      </c>
      <c r="V155" s="1">
        <v>56</v>
      </c>
      <c r="W155" s="1">
        <v>0</v>
      </c>
      <c r="X155" s="1">
        <v>0</v>
      </c>
      <c r="Y155" s="1">
        <v>0</v>
      </c>
      <c r="Z155" s="196">
        <f t="shared" si="20"/>
        <v>56</v>
      </c>
      <c r="AA155" s="1">
        <v>17</v>
      </c>
      <c r="AB155" s="1">
        <v>5</v>
      </c>
      <c r="AC155" s="1">
        <f>+SMar_InfraMR[[#This Row],[Total Pasos Vehiculares a Nivel]]</f>
        <v>56</v>
      </c>
      <c r="AD155" s="196">
        <f t="shared" si="21"/>
        <v>78</v>
      </c>
      <c r="AE155" s="1">
        <v>1</v>
      </c>
      <c r="AF155" s="1">
        <v>1</v>
      </c>
      <c r="AG155" s="1">
        <v>16</v>
      </c>
      <c r="AH155" s="196">
        <f t="shared" si="22"/>
        <v>18</v>
      </c>
      <c r="AI155" s="10">
        <v>41.3</v>
      </c>
      <c r="AJ155" s="10">
        <v>0</v>
      </c>
      <c r="AK155" s="10">
        <v>14.14</v>
      </c>
      <c r="AL155" s="222">
        <f t="shared" si="23"/>
        <v>55.44</v>
      </c>
      <c r="AM155" s="1">
        <v>3</v>
      </c>
      <c r="AN155" s="1">
        <v>2</v>
      </c>
      <c r="AO155" s="1">
        <v>32</v>
      </c>
      <c r="AP155" s="200">
        <f t="shared" si="24"/>
        <v>37</v>
      </c>
      <c r="AQ155" s="1">
        <v>0</v>
      </c>
      <c r="AR155" s="1">
        <v>0</v>
      </c>
      <c r="AS155" s="1">
        <v>0</v>
      </c>
      <c r="AT155" s="200">
        <f t="shared" si="25"/>
        <v>0</v>
      </c>
      <c r="AU155" s="1">
        <v>0</v>
      </c>
      <c r="AV155" s="1">
        <v>0</v>
      </c>
      <c r="AW155" s="1">
        <v>0</v>
      </c>
      <c r="AX155" s="200">
        <f t="shared" si="26"/>
        <v>0</v>
      </c>
      <c r="AY155" s="1">
        <v>104</v>
      </c>
      <c r="AZ155" s="1">
        <v>42</v>
      </c>
      <c r="BA155" s="1">
        <v>0</v>
      </c>
      <c r="BB155" s="1">
        <v>0</v>
      </c>
      <c r="BC155" s="200">
        <f>SUM(AY155:BB155)</f>
        <v>146</v>
      </c>
      <c r="BD155" s="356">
        <v>0</v>
      </c>
      <c r="BE155" s="1">
        <v>7</v>
      </c>
      <c r="BF155" s="1">
        <v>0</v>
      </c>
      <c r="BG155" s="235">
        <v>1676</v>
      </c>
    </row>
    <row r="156" spans="1:59">
      <c r="A156" s="1">
        <v>2005</v>
      </c>
      <c r="B156" s="1" t="s">
        <v>71</v>
      </c>
      <c r="C156" s="10">
        <v>0</v>
      </c>
      <c r="D156" s="10">
        <v>55.44</v>
      </c>
      <c r="E156" s="10">
        <v>0</v>
      </c>
      <c r="F156" s="10">
        <v>0</v>
      </c>
      <c r="G156" s="192">
        <f t="shared" si="18"/>
        <v>55.44</v>
      </c>
      <c r="H156" s="192">
        <f>+SMar_InfraMR[[#This Row],[Total Líneas de Explotación ]]</f>
        <v>55.44</v>
      </c>
      <c r="I156" s="192">
        <f>+SMar_InfraMR[[#This Row],[Total Líneas de Explotación ]]</f>
        <v>55.44</v>
      </c>
      <c r="J156" s="10">
        <v>135.47999999999999</v>
      </c>
      <c r="K156" s="10">
        <v>0</v>
      </c>
      <c r="L156" s="10">
        <v>0</v>
      </c>
      <c r="M156" s="10">
        <v>0</v>
      </c>
      <c r="N156" s="192">
        <f>+SMar_InfraMR[[#This Row],[A.03.1 -  Longitud de Vías de Explotación No Electrificadas Troncales y Ramales (vía principal) (km)]]+SMar_InfraMR[[#This Row],[A.04.1 -  Longitud de Vías de Explotación Electrificadas Troncales y Ramales (vía principal) (km)]]</f>
        <v>135.47999999999999</v>
      </c>
      <c r="O156" s="192">
        <v>135.47999999999999</v>
      </c>
      <c r="P156" s="1">
        <v>19</v>
      </c>
      <c r="Q156" s="1">
        <v>1</v>
      </c>
      <c r="R156" s="1">
        <v>0</v>
      </c>
      <c r="S156" s="194">
        <f t="shared" si="19"/>
        <v>20</v>
      </c>
      <c r="T156" s="194">
        <v>20</v>
      </c>
      <c r="U156" s="1">
        <v>0</v>
      </c>
      <c r="V156" s="1">
        <v>56</v>
      </c>
      <c r="W156" s="1">
        <v>0</v>
      </c>
      <c r="X156" s="1">
        <v>0</v>
      </c>
      <c r="Y156" s="1">
        <v>0</v>
      </c>
      <c r="Z156" s="196">
        <f t="shared" si="20"/>
        <v>56</v>
      </c>
      <c r="AA156" s="1">
        <v>17</v>
      </c>
      <c r="AB156" s="1">
        <v>5</v>
      </c>
      <c r="AC156" s="1">
        <f>+SMar_InfraMR[[#This Row],[Total Pasos Vehiculares a Nivel]]</f>
        <v>56</v>
      </c>
      <c r="AD156" s="196">
        <f t="shared" si="21"/>
        <v>78</v>
      </c>
      <c r="AE156" s="1">
        <v>1</v>
      </c>
      <c r="AF156" s="1">
        <v>1</v>
      </c>
      <c r="AG156" s="1">
        <v>16</v>
      </c>
      <c r="AH156" s="196">
        <f t="shared" si="22"/>
        <v>18</v>
      </c>
      <c r="AI156" s="10">
        <v>41.3</v>
      </c>
      <c r="AJ156" s="10">
        <v>0</v>
      </c>
      <c r="AK156" s="10">
        <v>14.14</v>
      </c>
      <c r="AL156" s="222">
        <f t="shared" si="23"/>
        <v>55.44</v>
      </c>
      <c r="AM156" s="1">
        <v>3</v>
      </c>
      <c r="AN156" s="1">
        <v>2</v>
      </c>
      <c r="AO156" s="1">
        <v>32</v>
      </c>
      <c r="AP156" s="200">
        <f t="shared" si="24"/>
        <v>37</v>
      </c>
      <c r="AQ156" s="1">
        <v>0</v>
      </c>
      <c r="AR156" s="1">
        <v>0</v>
      </c>
      <c r="AS156" s="1">
        <v>0</v>
      </c>
      <c r="AT156" s="200">
        <f t="shared" si="25"/>
        <v>0</v>
      </c>
      <c r="AU156" s="1">
        <v>0</v>
      </c>
      <c r="AV156" s="1">
        <v>0</v>
      </c>
      <c r="AW156" s="1">
        <v>0</v>
      </c>
      <c r="AX156" s="200">
        <f t="shared" si="26"/>
        <v>0</v>
      </c>
      <c r="AY156" s="1">
        <v>104</v>
      </c>
      <c r="AZ156" s="1">
        <v>42</v>
      </c>
      <c r="BA156" s="1">
        <v>0</v>
      </c>
      <c r="BB156" s="1">
        <v>0</v>
      </c>
      <c r="BC156" s="200">
        <f>SUM(AY156:BB156)</f>
        <v>146</v>
      </c>
      <c r="BD156" s="356">
        <v>0</v>
      </c>
      <c r="BE156" s="1">
        <v>7</v>
      </c>
      <c r="BF156" s="1">
        <v>0</v>
      </c>
      <c r="BG156" s="235">
        <v>1676</v>
      </c>
    </row>
    <row r="157" spans="1:59">
      <c r="A157" s="1">
        <v>2005</v>
      </c>
      <c r="B157" s="1" t="s">
        <v>72</v>
      </c>
      <c r="C157" s="10">
        <v>0</v>
      </c>
      <c r="D157" s="10">
        <v>55.44</v>
      </c>
      <c r="E157" s="10">
        <v>0</v>
      </c>
      <c r="F157" s="10">
        <v>0</v>
      </c>
      <c r="G157" s="192">
        <f t="shared" si="18"/>
        <v>55.44</v>
      </c>
      <c r="H157" s="192">
        <f>+SMar_InfraMR[[#This Row],[Total Líneas de Explotación ]]</f>
        <v>55.44</v>
      </c>
      <c r="I157" s="192">
        <f>+SMar_InfraMR[[#This Row],[Total Líneas de Explotación ]]</f>
        <v>55.44</v>
      </c>
      <c r="J157" s="10">
        <v>135.47999999999999</v>
      </c>
      <c r="K157" s="10">
        <v>0</v>
      </c>
      <c r="L157" s="10">
        <v>0</v>
      </c>
      <c r="M157" s="10">
        <v>0</v>
      </c>
      <c r="N157" s="192">
        <f>+SMar_InfraMR[[#This Row],[A.03.1 -  Longitud de Vías de Explotación No Electrificadas Troncales y Ramales (vía principal) (km)]]+SMar_InfraMR[[#This Row],[A.04.1 -  Longitud de Vías de Explotación Electrificadas Troncales y Ramales (vía principal) (km)]]</f>
        <v>135.47999999999999</v>
      </c>
      <c r="O157" s="192">
        <v>135.47999999999999</v>
      </c>
      <c r="P157" s="1">
        <v>19</v>
      </c>
      <c r="Q157" s="1">
        <v>1</v>
      </c>
      <c r="R157" s="1">
        <v>0</v>
      </c>
      <c r="S157" s="194">
        <f t="shared" si="19"/>
        <v>20</v>
      </c>
      <c r="T157" s="194">
        <v>20</v>
      </c>
      <c r="U157" s="1">
        <v>0</v>
      </c>
      <c r="V157" s="1">
        <v>56</v>
      </c>
      <c r="W157" s="1">
        <v>0</v>
      </c>
      <c r="X157" s="1">
        <v>0</v>
      </c>
      <c r="Y157" s="1">
        <v>0</v>
      </c>
      <c r="Z157" s="196">
        <f t="shared" si="20"/>
        <v>56</v>
      </c>
      <c r="AA157" s="1">
        <v>17</v>
      </c>
      <c r="AB157" s="1">
        <v>5</v>
      </c>
      <c r="AC157" s="1">
        <f>+SMar_InfraMR[[#This Row],[Total Pasos Vehiculares a Nivel]]</f>
        <v>56</v>
      </c>
      <c r="AD157" s="196">
        <f t="shared" si="21"/>
        <v>78</v>
      </c>
      <c r="AE157" s="1">
        <v>1</v>
      </c>
      <c r="AF157" s="1">
        <v>1</v>
      </c>
      <c r="AG157" s="1">
        <v>16</v>
      </c>
      <c r="AH157" s="196">
        <f t="shared" si="22"/>
        <v>18</v>
      </c>
      <c r="AI157" s="10">
        <v>41.3</v>
      </c>
      <c r="AJ157" s="10">
        <v>0</v>
      </c>
      <c r="AK157" s="10">
        <v>14.14</v>
      </c>
      <c r="AL157" s="222">
        <f t="shared" si="23"/>
        <v>55.44</v>
      </c>
      <c r="AM157" s="1">
        <v>3</v>
      </c>
      <c r="AN157" s="1">
        <v>2</v>
      </c>
      <c r="AO157" s="1">
        <v>32</v>
      </c>
      <c r="AP157" s="200">
        <f t="shared" si="24"/>
        <v>37</v>
      </c>
      <c r="AQ157" s="1">
        <v>0</v>
      </c>
      <c r="AR157" s="1">
        <v>0</v>
      </c>
      <c r="AS157" s="1">
        <v>0</v>
      </c>
      <c r="AT157" s="200">
        <f t="shared" si="25"/>
        <v>0</v>
      </c>
      <c r="AU157" s="1">
        <v>0</v>
      </c>
      <c r="AV157" s="1">
        <v>0</v>
      </c>
      <c r="AW157" s="1">
        <v>0</v>
      </c>
      <c r="AX157" s="200">
        <f t="shared" si="26"/>
        <v>0</v>
      </c>
      <c r="AY157" s="1">
        <v>104</v>
      </c>
      <c r="AZ157" s="1">
        <v>42</v>
      </c>
      <c r="BA157" s="1">
        <v>0</v>
      </c>
      <c r="BB157" s="1">
        <v>0</v>
      </c>
      <c r="BC157" s="200">
        <f>SUM(AY157:BB157)</f>
        <v>146</v>
      </c>
      <c r="BD157" s="356">
        <v>0</v>
      </c>
      <c r="BE157" s="1">
        <v>7</v>
      </c>
      <c r="BF157" s="1">
        <v>0</v>
      </c>
      <c r="BG157" s="235">
        <v>1676</v>
      </c>
    </row>
    <row r="158" spans="1:59">
      <c r="A158" s="1">
        <v>2006</v>
      </c>
      <c r="B158" s="1" t="s">
        <v>61</v>
      </c>
      <c r="C158" s="10">
        <v>0</v>
      </c>
      <c r="D158" s="10">
        <v>55.44</v>
      </c>
      <c r="E158" s="10">
        <v>0</v>
      </c>
      <c r="F158" s="10">
        <v>0</v>
      </c>
      <c r="G158" s="192">
        <f t="shared" si="18"/>
        <v>55.44</v>
      </c>
      <c r="H158" s="192">
        <f>+SMar_InfraMR[[#This Row],[Total Líneas de Explotación ]]</f>
        <v>55.44</v>
      </c>
      <c r="I158" s="192">
        <f>+SMar_InfraMR[[#This Row],[Total Líneas de Explotación ]]</f>
        <v>55.44</v>
      </c>
      <c r="J158" s="10">
        <v>135.47999999999999</v>
      </c>
      <c r="K158" s="10">
        <v>0</v>
      </c>
      <c r="L158" s="10">
        <v>0</v>
      </c>
      <c r="M158" s="10">
        <v>0</v>
      </c>
      <c r="N158" s="192">
        <f>+SMar_InfraMR[[#This Row],[A.03.1 -  Longitud de Vías de Explotación No Electrificadas Troncales y Ramales (vía principal) (km)]]+SMar_InfraMR[[#This Row],[A.04.1 -  Longitud de Vías de Explotación Electrificadas Troncales y Ramales (vía principal) (km)]]</f>
        <v>135.47999999999999</v>
      </c>
      <c r="O158" s="192">
        <v>135.47999999999999</v>
      </c>
      <c r="P158" s="1">
        <v>19</v>
      </c>
      <c r="Q158" s="1">
        <v>1</v>
      </c>
      <c r="R158" s="1">
        <v>0</v>
      </c>
      <c r="S158" s="194">
        <f t="shared" si="19"/>
        <v>20</v>
      </c>
      <c r="T158" s="194">
        <v>20</v>
      </c>
      <c r="U158" s="1">
        <v>0</v>
      </c>
      <c r="V158" s="1">
        <v>56</v>
      </c>
      <c r="W158" s="1">
        <v>0</v>
      </c>
      <c r="X158" s="1">
        <v>0</v>
      </c>
      <c r="Y158" s="1">
        <v>0</v>
      </c>
      <c r="Z158" s="196">
        <f t="shared" si="20"/>
        <v>56</v>
      </c>
      <c r="AA158" s="1">
        <v>17</v>
      </c>
      <c r="AB158" s="1">
        <v>5</v>
      </c>
      <c r="AC158" s="1">
        <f>+SMar_InfraMR[[#This Row],[Total Pasos Vehiculares a Nivel]]</f>
        <v>56</v>
      </c>
      <c r="AD158" s="196">
        <f t="shared" si="21"/>
        <v>78</v>
      </c>
      <c r="AE158" s="1">
        <v>1</v>
      </c>
      <c r="AF158" s="1">
        <v>1</v>
      </c>
      <c r="AG158" s="1">
        <v>16</v>
      </c>
      <c r="AH158" s="196">
        <f t="shared" si="22"/>
        <v>18</v>
      </c>
      <c r="AI158" s="10">
        <v>41.3</v>
      </c>
      <c r="AJ158" s="10">
        <v>0</v>
      </c>
      <c r="AK158" s="10">
        <v>14.14</v>
      </c>
      <c r="AL158" s="222">
        <f t="shared" si="23"/>
        <v>55.44</v>
      </c>
      <c r="AM158" s="1">
        <v>3</v>
      </c>
      <c r="AN158" s="1">
        <v>2</v>
      </c>
      <c r="AO158" s="1">
        <v>32</v>
      </c>
      <c r="AP158" s="200">
        <f t="shared" si="24"/>
        <v>37</v>
      </c>
      <c r="AQ158" s="1">
        <v>0</v>
      </c>
      <c r="AR158" s="1">
        <v>0</v>
      </c>
      <c r="AS158" s="1">
        <v>0</v>
      </c>
      <c r="AT158" s="200">
        <f t="shared" si="25"/>
        <v>0</v>
      </c>
      <c r="AU158" s="1">
        <v>0</v>
      </c>
      <c r="AV158" s="1">
        <v>0</v>
      </c>
      <c r="AW158" s="1">
        <v>0</v>
      </c>
      <c r="AX158" s="200">
        <f t="shared" si="26"/>
        <v>0</v>
      </c>
      <c r="AY158" s="1">
        <v>104</v>
      </c>
      <c r="AZ158" s="1">
        <v>42</v>
      </c>
      <c r="BA158" s="1">
        <v>0</v>
      </c>
      <c r="BB158" s="1">
        <v>0</v>
      </c>
      <c r="BC158" s="200">
        <f>SUM(AY158:BB158)</f>
        <v>146</v>
      </c>
      <c r="BD158" s="356">
        <v>0</v>
      </c>
      <c r="BE158" s="1">
        <v>7</v>
      </c>
      <c r="BF158" s="1">
        <v>0</v>
      </c>
      <c r="BG158" s="235">
        <v>1676</v>
      </c>
    </row>
    <row r="159" spans="1:59">
      <c r="A159" s="1">
        <v>2006</v>
      </c>
      <c r="B159" s="1" t="s">
        <v>62</v>
      </c>
      <c r="C159" s="10">
        <v>0</v>
      </c>
      <c r="D159" s="10">
        <v>55.44</v>
      </c>
      <c r="E159" s="10">
        <v>0</v>
      </c>
      <c r="F159" s="10">
        <v>0</v>
      </c>
      <c r="G159" s="192">
        <f t="shared" si="18"/>
        <v>55.44</v>
      </c>
      <c r="H159" s="192">
        <f>+SMar_InfraMR[[#This Row],[Total Líneas de Explotación ]]</f>
        <v>55.44</v>
      </c>
      <c r="I159" s="192">
        <f>+SMar_InfraMR[[#This Row],[Total Líneas de Explotación ]]</f>
        <v>55.44</v>
      </c>
      <c r="J159" s="10">
        <v>135.47999999999999</v>
      </c>
      <c r="K159" s="10">
        <v>0</v>
      </c>
      <c r="L159" s="10">
        <v>0</v>
      </c>
      <c r="M159" s="10">
        <v>0</v>
      </c>
      <c r="N159" s="192">
        <f>+SMar_InfraMR[[#This Row],[A.03.1 -  Longitud de Vías de Explotación No Electrificadas Troncales y Ramales (vía principal) (km)]]+SMar_InfraMR[[#This Row],[A.04.1 -  Longitud de Vías de Explotación Electrificadas Troncales y Ramales (vía principal) (km)]]</f>
        <v>135.47999999999999</v>
      </c>
      <c r="O159" s="192">
        <v>135.47999999999999</v>
      </c>
      <c r="P159" s="1">
        <v>19</v>
      </c>
      <c r="Q159" s="1">
        <v>1</v>
      </c>
      <c r="R159" s="1">
        <v>0</v>
      </c>
      <c r="S159" s="194">
        <f t="shared" si="19"/>
        <v>20</v>
      </c>
      <c r="T159" s="194">
        <v>20</v>
      </c>
      <c r="U159" s="1">
        <v>0</v>
      </c>
      <c r="V159" s="1">
        <v>56</v>
      </c>
      <c r="W159" s="1">
        <v>0</v>
      </c>
      <c r="X159" s="1">
        <v>0</v>
      </c>
      <c r="Y159" s="1">
        <v>0</v>
      </c>
      <c r="Z159" s="196">
        <f t="shared" si="20"/>
        <v>56</v>
      </c>
      <c r="AA159" s="1">
        <v>17</v>
      </c>
      <c r="AB159" s="1">
        <v>5</v>
      </c>
      <c r="AC159" s="1">
        <f>+SMar_InfraMR[[#This Row],[Total Pasos Vehiculares a Nivel]]</f>
        <v>56</v>
      </c>
      <c r="AD159" s="196">
        <f t="shared" si="21"/>
        <v>78</v>
      </c>
      <c r="AE159" s="1">
        <v>1</v>
      </c>
      <c r="AF159" s="1">
        <v>1</v>
      </c>
      <c r="AG159" s="1">
        <v>16</v>
      </c>
      <c r="AH159" s="196">
        <f t="shared" si="22"/>
        <v>18</v>
      </c>
      <c r="AI159" s="10">
        <v>41.3</v>
      </c>
      <c r="AJ159" s="10">
        <v>0</v>
      </c>
      <c r="AK159" s="10">
        <v>14.14</v>
      </c>
      <c r="AL159" s="222">
        <f t="shared" si="23"/>
        <v>55.44</v>
      </c>
      <c r="AM159" s="1">
        <v>3</v>
      </c>
      <c r="AN159" s="1">
        <v>2</v>
      </c>
      <c r="AO159" s="1">
        <v>32</v>
      </c>
      <c r="AP159" s="200">
        <f t="shared" si="24"/>
        <v>37</v>
      </c>
      <c r="AQ159" s="1">
        <v>0</v>
      </c>
      <c r="AR159" s="1">
        <v>0</v>
      </c>
      <c r="AS159" s="1">
        <v>0</v>
      </c>
      <c r="AT159" s="200">
        <f t="shared" si="25"/>
        <v>0</v>
      </c>
      <c r="AU159" s="1">
        <v>0</v>
      </c>
      <c r="AV159" s="1">
        <v>0</v>
      </c>
      <c r="AW159" s="1">
        <v>0</v>
      </c>
      <c r="AX159" s="200">
        <f t="shared" si="26"/>
        <v>0</v>
      </c>
      <c r="AY159" s="1">
        <v>104</v>
      </c>
      <c r="AZ159" s="1">
        <v>42</v>
      </c>
      <c r="BA159" s="1">
        <v>0</v>
      </c>
      <c r="BB159" s="1">
        <v>0</v>
      </c>
      <c r="BC159" s="200">
        <f>SUM(AY159:BB159)</f>
        <v>146</v>
      </c>
      <c r="BD159" s="356">
        <v>0</v>
      </c>
      <c r="BE159" s="1">
        <v>7</v>
      </c>
      <c r="BF159" s="1">
        <v>0</v>
      </c>
      <c r="BG159" s="235">
        <v>1676</v>
      </c>
    </row>
    <row r="160" spans="1:59">
      <c r="A160" s="1">
        <v>2006</v>
      </c>
      <c r="B160" s="1" t="s">
        <v>63</v>
      </c>
      <c r="C160" s="10">
        <v>0</v>
      </c>
      <c r="D160" s="10">
        <v>55.44</v>
      </c>
      <c r="E160" s="10">
        <v>0</v>
      </c>
      <c r="F160" s="10">
        <v>0</v>
      </c>
      <c r="G160" s="192">
        <f t="shared" si="18"/>
        <v>55.44</v>
      </c>
      <c r="H160" s="192">
        <f>+SMar_InfraMR[[#This Row],[Total Líneas de Explotación ]]</f>
        <v>55.44</v>
      </c>
      <c r="I160" s="192">
        <f>+SMar_InfraMR[[#This Row],[Total Líneas de Explotación ]]</f>
        <v>55.44</v>
      </c>
      <c r="J160" s="10">
        <v>135.47999999999999</v>
      </c>
      <c r="K160" s="10">
        <v>0</v>
      </c>
      <c r="L160" s="10">
        <v>0</v>
      </c>
      <c r="M160" s="10">
        <v>0</v>
      </c>
      <c r="N160" s="192">
        <f>+SMar_InfraMR[[#This Row],[A.03.1 -  Longitud de Vías de Explotación No Electrificadas Troncales y Ramales (vía principal) (km)]]+SMar_InfraMR[[#This Row],[A.04.1 -  Longitud de Vías de Explotación Electrificadas Troncales y Ramales (vía principal) (km)]]</f>
        <v>135.47999999999999</v>
      </c>
      <c r="O160" s="192">
        <v>135.47999999999999</v>
      </c>
      <c r="P160" s="1">
        <v>19</v>
      </c>
      <c r="Q160" s="1">
        <v>1</v>
      </c>
      <c r="R160" s="1">
        <v>0</v>
      </c>
      <c r="S160" s="194">
        <f t="shared" si="19"/>
        <v>20</v>
      </c>
      <c r="T160" s="194">
        <v>20</v>
      </c>
      <c r="U160" s="1">
        <v>0</v>
      </c>
      <c r="V160" s="1">
        <v>56</v>
      </c>
      <c r="W160" s="1">
        <v>0</v>
      </c>
      <c r="X160" s="1">
        <v>0</v>
      </c>
      <c r="Y160" s="1">
        <v>0</v>
      </c>
      <c r="Z160" s="196">
        <f t="shared" si="20"/>
        <v>56</v>
      </c>
      <c r="AA160" s="1">
        <v>17</v>
      </c>
      <c r="AB160" s="1">
        <v>5</v>
      </c>
      <c r="AC160" s="1">
        <f>+SMar_InfraMR[[#This Row],[Total Pasos Vehiculares a Nivel]]</f>
        <v>56</v>
      </c>
      <c r="AD160" s="196">
        <f t="shared" si="21"/>
        <v>78</v>
      </c>
      <c r="AE160" s="1">
        <v>1</v>
      </c>
      <c r="AF160" s="1">
        <v>1</v>
      </c>
      <c r="AG160" s="1">
        <v>16</v>
      </c>
      <c r="AH160" s="196">
        <f t="shared" si="22"/>
        <v>18</v>
      </c>
      <c r="AI160" s="10">
        <v>41.3</v>
      </c>
      <c r="AJ160" s="10">
        <v>0</v>
      </c>
      <c r="AK160" s="10">
        <v>14.14</v>
      </c>
      <c r="AL160" s="222">
        <f t="shared" si="23"/>
        <v>55.44</v>
      </c>
      <c r="AM160" s="1">
        <v>3</v>
      </c>
      <c r="AN160" s="1">
        <v>2</v>
      </c>
      <c r="AO160" s="1">
        <v>32</v>
      </c>
      <c r="AP160" s="200">
        <f t="shared" si="24"/>
        <v>37</v>
      </c>
      <c r="AQ160" s="1">
        <v>0</v>
      </c>
      <c r="AR160" s="1">
        <v>0</v>
      </c>
      <c r="AS160" s="1">
        <v>0</v>
      </c>
      <c r="AT160" s="200">
        <f t="shared" si="25"/>
        <v>0</v>
      </c>
      <c r="AU160" s="1">
        <v>0</v>
      </c>
      <c r="AV160" s="1">
        <v>0</v>
      </c>
      <c r="AW160" s="1">
        <v>0</v>
      </c>
      <c r="AX160" s="200">
        <f t="shared" si="26"/>
        <v>0</v>
      </c>
      <c r="AY160" s="1">
        <v>104</v>
      </c>
      <c r="AZ160" s="1">
        <v>42</v>
      </c>
      <c r="BA160" s="1">
        <v>0</v>
      </c>
      <c r="BB160" s="1">
        <v>0</v>
      </c>
      <c r="BC160" s="200">
        <f>SUM(AY160:BB160)</f>
        <v>146</v>
      </c>
      <c r="BD160" s="356">
        <v>0</v>
      </c>
      <c r="BE160" s="1">
        <v>7</v>
      </c>
      <c r="BF160" s="1">
        <v>0</v>
      </c>
      <c r="BG160" s="235">
        <v>1676</v>
      </c>
    </row>
    <row r="161" spans="1:59">
      <c r="A161" s="1">
        <v>2006</v>
      </c>
      <c r="B161" s="1" t="s">
        <v>64</v>
      </c>
      <c r="C161" s="10">
        <v>0</v>
      </c>
      <c r="D161" s="10">
        <v>55.44</v>
      </c>
      <c r="E161" s="10">
        <v>0</v>
      </c>
      <c r="F161" s="10">
        <v>0</v>
      </c>
      <c r="G161" s="192">
        <f t="shared" si="18"/>
        <v>55.44</v>
      </c>
      <c r="H161" s="192">
        <f>+SMar_InfraMR[[#This Row],[Total Líneas de Explotación ]]</f>
        <v>55.44</v>
      </c>
      <c r="I161" s="192">
        <f>+SMar_InfraMR[[#This Row],[Total Líneas de Explotación ]]</f>
        <v>55.44</v>
      </c>
      <c r="J161" s="10">
        <v>135.47999999999999</v>
      </c>
      <c r="K161" s="10">
        <v>0</v>
      </c>
      <c r="L161" s="10">
        <v>0</v>
      </c>
      <c r="M161" s="10">
        <v>0</v>
      </c>
      <c r="N161" s="192">
        <f>+SMar_InfraMR[[#This Row],[A.03.1 -  Longitud de Vías de Explotación No Electrificadas Troncales y Ramales (vía principal) (km)]]+SMar_InfraMR[[#This Row],[A.04.1 -  Longitud de Vías de Explotación Electrificadas Troncales y Ramales (vía principal) (km)]]</f>
        <v>135.47999999999999</v>
      </c>
      <c r="O161" s="192">
        <v>135.47999999999999</v>
      </c>
      <c r="P161" s="1">
        <v>19</v>
      </c>
      <c r="Q161" s="1">
        <v>1</v>
      </c>
      <c r="R161" s="1">
        <v>0</v>
      </c>
      <c r="S161" s="194">
        <f t="shared" si="19"/>
        <v>20</v>
      </c>
      <c r="T161" s="194">
        <v>20</v>
      </c>
      <c r="U161" s="1">
        <v>0</v>
      </c>
      <c r="V161" s="1">
        <v>56</v>
      </c>
      <c r="W161" s="1">
        <v>0</v>
      </c>
      <c r="X161" s="1">
        <v>0</v>
      </c>
      <c r="Y161" s="1">
        <v>0</v>
      </c>
      <c r="Z161" s="196">
        <f t="shared" si="20"/>
        <v>56</v>
      </c>
      <c r="AA161" s="1">
        <v>17</v>
      </c>
      <c r="AB161" s="1">
        <v>5</v>
      </c>
      <c r="AC161" s="1">
        <f>+SMar_InfraMR[[#This Row],[Total Pasos Vehiculares a Nivel]]</f>
        <v>56</v>
      </c>
      <c r="AD161" s="196">
        <f t="shared" si="21"/>
        <v>78</v>
      </c>
      <c r="AE161" s="1">
        <v>1</v>
      </c>
      <c r="AF161" s="1">
        <v>1</v>
      </c>
      <c r="AG161" s="1">
        <v>16</v>
      </c>
      <c r="AH161" s="196">
        <f t="shared" si="22"/>
        <v>18</v>
      </c>
      <c r="AI161" s="10">
        <v>41.3</v>
      </c>
      <c r="AJ161" s="10">
        <v>0</v>
      </c>
      <c r="AK161" s="10">
        <v>14.14</v>
      </c>
      <c r="AL161" s="222">
        <f t="shared" si="23"/>
        <v>55.44</v>
      </c>
      <c r="AM161" s="1">
        <v>3</v>
      </c>
      <c r="AN161" s="1">
        <v>2</v>
      </c>
      <c r="AO161" s="1">
        <v>32</v>
      </c>
      <c r="AP161" s="200">
        <f t="shared" si="24"/>
        <v>37</v>
      </c>
      <c r="AQ161" s="1">
        <v>0</v>
      </c>
      <c r="AR161" s="1">
        <v>0</v>
      </c>
      <c r="AS161" s="1">
        <v>0</v>
      </c>
      <c r="AT161" s="200">
        <f t="shared" si="25"/>
        <v>0</v>
      </c>
      <c r="AU161" s="1">
        <v>0</v>
      </c>
      <c r="AV161" s="1">
        <v>0</v>
      </c>
      <c r="AW161" s="1">
        <v>0</v>
      </c>
      <c r="AX161" s="200">
        <f t="shared" si="26"/>
        <v>0</v>
      </c>
      <c r="AY161" s="1">
        <v>104</v>
      </c>
      <c r="AZ161" s="1">
        <v>42</v>
      </c>
      <c r="BA161" s="1">
        <v>0</v>
      </c>
      <c r="BB161" s="1">
        <v>0</v>
      </c>
      <c r="BC161" s="200">
        <f>SUM(AY161:BB161)</f>
        <v>146</v>
      </c>
      <c r="BD161" s="356">
        <v>0</v>
      </c>
      <c r="BE161" s="1">
        <v>7</v>
      </c>
      <c r="BF161" s="1">
        <v>0</v>
      </c>
      <c r="BG161" s="235">
        <v>1676</v>
      </c>
    </row>
    <row r="162" spans="1:59">
      <c r="A162" s="1">
        <v>2006</v>
      </c>
      <c r="B162" s="1" t="s">
        <v>65</v>
      </c>
      <c r="C162" s="10">
        <v>0</v>
      </c>
      <c r="D162" s="10">
        <v>55.44</v>
      </c>
      <c r="E162" s="10">
        <v>0</v>
      </c>
      <c r="F162" s="10">
        <v>0</v>
      </c>
      <c r="G162" s="192">
        <f t="shared" si="18"/>
        <v>55.44</v>
      </c>
      <c r="H162" s="192">
        <f>+SMar_InfraMR[[#This Row],[Total Líneas de Explotación ]]</f>
        <v>55.44</v>
      </c>
      <c r="I162" s="192">
        <f>+SMar_InfraMR[[#This Row],[Total Líneas de Explotación ]]</f>
        <v>55.44</v>
      </c>
      <c r="J162" s="10">
        <v>135.47999999999999</v>
      </c>
      <c r="K162" s="10">
        <v>0</v>
      </c>
      <c r="L162" s="10">
        <v>0</v>
      </c>
      <c r="M162" s="10">
        <v>0</v>
      </c>
      <c r="N162" s="192">
        <f>+SMar_InfraMR[[#This Row],[A.03.1 -  Longitud de Vías de Explotación No Electrificadas Troncales y Ramales (vía principal) (km)]]+SMar_InfraMR[[#This Row],[A.04.1 -  Longitud de Vías de Explotación Electrificadas Troncales y Ramales (vía principal) (km)]]</f>
        <v>135.47999999999999</v>
      </c>
      <c r="O162" s="192">
        <v>135.47999999999999</v>
      </c>
      <c r="P162" s="1">
        <v>19</v>
      </c>
      <c r="Q162" s="1">
        <v>1</v>
      </c>
      <c r="R162" s="1">
        <v>0</v>
      </c>
      <c r="S162" s="194">
        <f t="shared" si="19"/>
        <v>20</v>
      </c>
      <c r="T162" s="194">
        <v>20</v>
      </c>
      <c r="U162" s="1">
        <v>0</v>
      </c>
      <c r="V162" s="1">
        <v>56</v>
      </c>
      <c r="W162" s="1">
        <v>0</v>
      </c>
      <c r="X162" s="1">
        <v>0</v>
      </c>
      <c r="Y162" s="1">
        <v>0</v>
      </c>
      <c r="Z162" s="196">
        <f t="shared" si="20"/>
        <v>56</v>
      </c>
      <c r="AA162" s="1">
        <v>17</v>
      </c>
      <c r="AB162" s="1">
        <v>5</v>
      </c>
      <c r="AC162" s="1">
        <f>+SMar_InfraMR[[#This Row],[Total Pasos Vehiculares a Nivel]]</f>
        <v>56</v>
      </c>
      <c r="AD162" s="196">
        <f t="shared" si="21"/>
        <v>78</v>
      </c>
      <c r="AE162" s="1">
        <v>1</v>
      </c>
      <c r="AF162" s="1">
        <v>1</v>
      </c>
      <c r="AG162" s="1">
        <v>16</v>
      </c>
      <c r="AH162" s="196">
        <f t="shared" si="22"/>
        <v>18</v>
      </c>
      <c r="AI162" s="10">
        <v>41.3</v>
      </c>
      <c r="AJ162" s="10">
        <v>0</v>
      </c>
      <c r="AK162" s="10">
        <v>14.14</v>
      </c>
      <c r="AL162" s="222">
        <f t="shared" si="23"/>
        <v>55.44</v>
      </c>
      <c r="AM162" s="1">
        <v>3</v>
      </c>
      <c r="AN162" s="1">
        <v>2</v>
      </c>
      <c r="AO162" s="1">
        <v>32</v>
      </c>
      <c r="AP162" s="200">
        <f t="shared" si="24"/>
        <v>37</v>
      </c>
      <c r="AQ162" s="1">
        <v>0</v>
      </c>
      <c r="AR162" s="1">
        <v>0</v>
      </c>
      <c r="AS162" s="1">
        <v>0</v>
      </c>
      <c r="AT162" s="200">
        <f t="shared" si="25"/>
        <v>0</v>
      </c>
      <c r="AU162" s="1">
        <v>0</v>
      </c>
      <c r="AV162" s="1">
        <v>0</v>
      </c>
      <c r="AW162" s="1">
        <v>0</v>
      </c>
      <c r="AX162" s="200">
        <f t="shared" si="26"/>
        <v>0</v>
      </c>
      <c r="AY162" s="1">
        <v>104</v>
      </c>
      <c r="AZ162" s="1">
        <v>42</v>
      </c>
      <c r="BA162" s="1">
        <v>0</v>
      </c>
      <c r="BB162" s="1">
        <v>0</v>
      </c>
      <c r="BC162" s="200">
        <f>SUM(AY162:BB162)</f>
        <v>146</v>
      </c>
      <c r="BD162" s="356">
        <v>0</v>
      </c>
      <c r="BE162" s="1">
        <v>7</v>
      </c>
      <c r="BF162" s="1">
        <v>0</v>
      </c>
      <c r="BG162" s="235">
        <v>1676</v>
      </c>
    </row>
    <row r="163" spans="1:59">
      <c r="A163" s="1">
        <v>2006</v>
      </c>
      <c r="B163" s="1" t="s">
        <v>66</v>
      </c>
      <c r="C163" s="10">
        <v>0</v>
      </c>
      <c r="D163" s="10">
        <v>55.44</v>
      </c>
      <c r="E163" s="10">
        <v>0</v>
      </c>
      <c r="F163" s="10">
        <v>0</v>
      </c>
      <c r="G163" s="192">
        <f t="shared" si="18"/>
        <v>55.44</v>
      </c>
      <c r="H163" s="192">
        <f>+SMar_InfraMR[[#This Row],[Total Líneas de Explotación ]]</f>
        <v>55.44</v>
      </c>
      <c r="I163" s="192">
        <f>+SMar_InfraMR[[#This Row],[Total Líneas de Explotación ]]</f>
        <v>55.44</v>
      </c>
      <c r="J163" s="10">
        <v>135.47999999999999</v>
      </c>
      <c r="K163" s="10">
        <v>0</v>
      </c>
      <c r="L163" s="10">
        <v>0</v>
      </c>
      <c r="M163" s="10">
        <v>0</v>
      </c>
      <c r="N163" s="192">
        <f>+SMar_InfraMR[[#This Row],[A.03.1 -  Longitud de Vías de Explotación No Electrificadas Troncales y Ramales (vía principal) (km)]]+SMar_InfraMR[[#This Row],[A.04.1 -  Longitud de Vías de Explotación Electrificadas Troncales y Ramales (vía principal) (km)]]</f>
        <v>135.47999999999999</v>
      </c>
      <c r="O163" s="192">
        <v>135.47999999999999</v>
      </c>
      <c r="P163" s="1">
        <v>19</v>
      </c>
      <c r="Q163" s="1">
        <v>1</v>
      </c>
      <c r="R163" s="1">
        <v>0</v>
      </c>
      <c r="S163" s="194">
        <f t="shared" si="19"/>
        <v>20</v>
      </c>
      <c r="T163" s="194">
        <v>20</v>
      </c>
      <c r="U163" s="1">
        <v>0</v>
      </c>
      <c r="V163" s="1">
        <v>56</v>
      </c>
      <c r="W163" s="1">
        <v>0</v>
      </c>
      <c r="X163" s="1">
        <v>0</v>
      </c>
      <c r="Y163" s="1">
        <v>0</v>
      </c>
      <c r="Z163" s="196">
        <f t="shared" si="20"/>
        <v>56</v>
      </c>
      <c r="AA163" s="1">
        <v>17</v>
      </c>
      <c r="AB163" s="1">
        <v>5</v>
      </c>
      <c r="AC163" s="1">
        <f>+SMar_InfraMR[[#This Row],[Total Pasos Vehiculares a Nivel]]</f>
        <v>56</v>
      </c>
      <c r="AD163" s="196">
        <f t="shared" si="21"/>
        <v>78</v>
      </c>
      <c r="AE163" s="1">
        <v>1</v>
      </c>
      <c r="AF163" s="1">
        <v>1</v>
      </c>
      <c r="AG163" s="1">
        <v>16</v>
      </c>
      <c r="AH163" s="196">
        <f t="shared" si="22"/>
        <v>18</v>
      </c>
      <c r="AI163" s="10">
        <v>41.3</v>
      </c>
      <c r="AJ163" s="10">
        <v>0</v>
      </c>
      <c r="AK163" s="10">
        <v>14.14</v>
      </c>
      <c r="AL163" s="222">
        <f t="shared" si="23"/>
        <v>55.44</v>
      </c>
      <c r="AM163" s="1">
        <v>3</v>
      </c>
      <c r="AN163" s="1">
        <v>2</v>
      </c>
      <c r="AO163" s="1">
        <v>32</v>
      </c>
      <c r="AP163" s="200">
        <f t="shared" si="24"/>
        <v>37</v>
      </c>
      <c r="AQ163" s="1">
        <v>0</v>
      </c>
      <c r="AR163" s="1">
        <v>0</v>
      </c>
      <c r="AS163" s="1">
        <v>0</v>
      </c>
      <c r="AT163" s="200">
        <f t="shared" si="25"/>
        <v>0</v>
      </c>
      <c r="AU163" s="1">
        <v>0</v>
      </c>
      <c r="AV163" s="1">
        <v>0</v>
      </c>
      <c r="AW163" s="1">
        <v>0</v>
      </c>
      <c r="AX163" s="200">
        <f t="shared" si="26"/>
        <v>0</v>
      </c>
      <c r="AY163" s="1">
        <v>104</v>
      </c>
      <c r="AZ163" s="1">
        <v>42</v>
      </c>
      <c r="BA163" s="1">
        <v>0</v>
      </c>
      <c r="BB163" s="1">
        <v>0</v>
      </c>
      <c r="BC163" s="200">
        <f>SUM(AY163:BB163)</f>
        <v>146</v>
      </c>
      <c r="BD163" s="356">
        <v>0</v>
      </c>
      <c r="BE163" s="1">
        <v>7</v>
      </c>
      <c r="BF163" s="1">
        <v>0</v>
      </c>
      <c r="BG163" s="235">
        <v>1676</v>
      </c>
    </row>
    <row r="164" spans="1:59">
      <c r="A164" s="1">
        <v>2006</v>
      </c>
      <c r="B164" s="1" t="s">
        <v>67</v>
      </c>
      <c r="C164" s="10">
        <v>0</v>
      </c>
      <c r="D164" s="10">
        <v>55.44</v>
      </c>
      <c r="E164" s="10">
        <v>0</v>
      </c>
      <c r="F164" s="10">
        <v>0</v>
      </c>
      <c r="G164" s="192">
        <f t="shared" si="18"/>
        <v>55.44</v>
      </c>
      <c r="H164" s="192">
        <f>+SMar_InfraMR[[#This Row],[Total Líneas de Explotación ]]</f>
        <v>55.44</v>
      </c>
      <c r="I164" s="192">
        <f>+SMar_InfraMR[[#This Row],[Total Líneas de Explotación ]]</f>
        <v>55.44</v>
      </c>
      <c r="J164" s="10">
        <v>135.47999999999999</v>
      </c>
      <c r="K164" s="10">
        <v>0</v>
      </c>
      <c r="L164" s="10">
        <v>0</v>
      </c>
      <c r="M164" s="10">
        <v>0</v>
      </c>
      <c r="N164" s="192">
        <f>+SMar_InfraMR[[#This Row],[A.03.1 -  Longitud de Vías de Explotación No Electrificadas Troncales y Ramales (vía principal) (km)]]+SMar_InfraMR[[#This Row],[A.04.1 -  Longitud de Vías de Explotación Electrificadas Troncales y Ramales (vía principal) (km)]]</f>
        <v>135.47999999999999</v>
      </c>
      <c r="O164" s="192">
        <v>135.47999999999999</v>
      </c>
      <c r="P164" s="1">
        <v>19</v>
      </c>
      <c r="Q164" s="1">
        <v>1</v>
      </c>
      <c r="R164" s="1">
        <v>0</v>
      </c>
      <c r="S164" s="194">
        <f t="shared" si="19"/>
        <v>20</v>
      </c>
      <c r="T164" s="194">
        <v>20</v>
      </c>
      <c r="U164" s="1">
        <v>0</v>
      </c>
      <c r="V164" s="1">
        <v>56</v>
      </c>
      <c r="W164" s="1">
        <v>0</v>
      </c>
      <c r="X164" s="1">
        <v>0</v>
      </c>
      <c r="Y164" s="1">
        <v>0</v>
      </c>
      <c r="Z164" s="196">
        <f t="shared" si="20"/>
        <v>56</v>
      </c>
      <c r="AA164" s="1">
        <v>17</v>
      </c>
      <c r="AB164" s="1">
        <v>5</v>
      </c>
      <c r="AC164" s="1">
        <f>+SMar_InfraMR[[#This Row],[Total Pasos Vehiculares a Nivel]]</f>
        <v>56</v>
      </c>
      <c r="AD164" s="196">
        <f t="shared" si="21"/>
        <v>78</v>
      </c>
      <c r="AE164" s="1">
        <v>1</v>
      </c>
      <c r="AF164" s="1">
        <v>1</v>
      </c>
      <c r="AG164" s="1">
        <v>16</v>
      </c>
      <c r="AH164" s="196">
        <f t="shared" si="22"/>
        <v>18</v>
      </c>
      <c r="AI164" s="10">
        <v>41.3</v>
      </c>
      <c r="AJ164" s="10">
        <v>0</v>
      </c>
      <c r="AK164" s="10">
        <v>14.14</v>
      </c>
      <c r="AL164" s="222">
        <f t="shared" si="23"/>
        <v>55.44</v>
      </c>
      <c r="AM164" s="1">
        <v>3</v>
      </c>
      <c r="AN164" s="1">
        <v>2</v>
      </c>
      <c r="AO164" s="1">
        <v>32</v>
      </c>
      <c r="AP164" s="200">
        <f t="shared" si="24"/>
        <v>37</v>
      </c>
      <c r="AQ164" s="1">
        <v>0</v>
      </c>
      <c r="AR164" s="1">
        <v>0</v>
      </c>
      <c r="AS164" s="1">
        <v>0</v>
      </c>
      <c r="AT164" s="200">
        <f t="shared" si="25"/>
        <v>0</v>
      </c>
      <c r="AU164" s="1">
        <v>0</v>
      </c>
      <c r="AV164" s="1">
        <v>0</v>
      </c>
      <c r="AW164" s="1">
        <v>0</v>
      </c>
      <c r="AX164" s="200">
        <f t="shared" si="26"/>
        <v>0</v>
      </c>
      <c r="AY164" s="1">
        <v>104</v>
      </c>
      <c r="AZ164" s="1">
        <v>42</v>
      </c>
      <c r="BA164" s="1">
        <v>0</v>
      </c>
      <c r="BB164" s="1">
        <v>0</v>
      </c>
      <c r="BC164" s="200">
        <f>SUM(AY164:BB164)</f>
        <v>146</v>
      </c>
      <c r="BD164" s="356">
        <v>0</v>
      </c>
      <c r="BE164" s="1">
        <v>7</v>
      </c>
      <c r="BF164" s="1">
        <v>0</v>
      </c>
      <c r="BG164" s="235">
        <v>1676</v>
      </c>
    </row>
    <row r="165" spans="1:59">
      <c r="A165" s="1">
        <v>2006</v>
      </c>
      <c r="B165" s="1" t="s">
        <v>68</v>
      </c>
      <c r="C165" s="10">
        <v>0</v>
      </c>
      <c r="D165" s="10">
        <v>55.44</v>
      </c>
      <c r="E165" s="10">
        <v>0</v>
      </c>
      <c r="F165" s="10">
        <v>0</v>
      </c>
      <c r="G165" s="192">
        <f t="shared" si="18"/>
        <v>55.44</v>
      </c>
      <c r="H165" s="192">
        <f>+SMar_InfraMR[[#This Row],[Total Líneas de Explotación ]]</f>
        <v>55.44</v>
      </c>
      <c r="I165" s="192">
        <f>+SMar_InfraMR[[#This Row],[Total Líneas de Explotación ]]</f>
        <v>55.44</v>
      </c>
      <c r="J165" s="10">
        <v>135.47999999999999</v>
      </c>
      <c r="K165" s="10">
        <v>0</v>
      </c>
      <c r="L165" s="10">
        <v>0</v>
      </c>
      <c r="M165" s="10">
        <v>0</v>
      </c>
      <c r="N165" s="192">
        <f>+SMar_InfraMR[[#This Row],[A.03.1 -  Longitud de Vías de Explotación No Electrificadas Troncales y Ramales (vía principal) (km)]]+SMar_InfraMR[[#This Row],[A.04.1 -  Longitud de Vías de Explotación Electrificadas Troncales y Ramales (vía principal) (km)]]</f>
        <v>135.47999999999999</v>
      </c>
      <c r="O165" s="192">
        <v>135.47999999999999</v>
      </c>
      <c r="P165" s="1">
        <v>19</v>
      </c>
      <c r="Q165" s="1">
        <v>1</v>
      </c>
      <c r="R165" s="1">
        <v>0</v>
      </c>
      <c r="S165" s="194">
        <f t="shared" si="19"/>
        <v>20</v>
      </c>
      <c r="T165" s="194">
        <v>20</v>
      </c>
      <c r="U165" s="1">
        <v>0</v>
      </c>
      <c r="V165" s="1">
        <v>56</v>
      </c>
      <c r="W165" s="1">
        <v>0</v>
      </c>
      <c r="X165" s="1">
        <v>0</v>
      </c>
      <c r="Y165" s="1">
        <v>0</v>
      </c>
      <c r="Z165" s="196">
        <f t="shared" si="20"/>
        <v>56</v>
      </c>
      <c r="AA165" s="1">
        <v>17</v>
      </c>
      <c r="AB165" s="1">
        <v>5</v>
      </c>
      <c r="AC165" s="1">
        <f>+SMar_InfraMR[[#This Row],[Total Pasos Vehiculares a Nivel]]</f>
        <v>56</v>
      </c>
      <c r="AD165" s="196">
        <f t="shared" si="21"/>
        <v>78</v>
      </c>
      <c r="AE165" s="1">
        <v>1</v>
      </c>
      <c r="AF165" s="1">
        <v>1</v>
      </c>
      <c r="AG165" s="1">
        <v>16</v>
      </c>
      <c r="AH165" s="196">
        <f t="shared" si="22"/>
        <v>18</v>
      </c>
      <c r="AI165" s="10">
        <v>41.3</v>
      </c>
      <c r="AJ165" s="10">
        <v>0</v>
      </c>
      <c r="AK165" s="10">
        <v>14.14</v>
      </c>
      <c r="AL165" s="222">
        <f t="shared" si="23"/>
        <v>55.44</v>
      </c>
      <c r="AM165" s="1">
        <v>3</v>
      </c>
      <c r="AN165" s="1">
        <v>2</v>
      </c>
      <c r="AO165" s="1">
        <v>32</v>
      </c>
      <c r="AP165" s="200">
        <f t="shared" si="24"/>
        <v>37</v>
      </c>
      <c r="AQ165" s="1">
        <v>0</v>
      </c>
      <c r="AR165" s="1">
        <v>0</v>
      </c>
      <c r="AS165" s="1">
        <v>0</v>
      </c>
      <c r="AT165" s="200">
        <f t="shared" si="25"/>
        <v>0</v>
      </c>
      <c r="AU165" s="1">
        <v>0</v>
      </c>
      <c r="AV165" s="1">
        <v>0</v>
      </c>
      <c r="AW165" s="1">
        <v>0</v>
      </c>
      <c r="AX165" s="200">
        <f t="shared" si="26"/>
        <v>0</v>
      </c>
      <c r="AY165" s="1">
        <v>104</v>
      </c>
      <c r="AZ165" s="1">
        <v>42</v>
      </c>
      <c r="BA165" s="1">
        <v>0</v>
      </c>
      <c r="BB165" s="1">
        <v>0</v>
      </c>
      <c r="BC165" s="200">
        <f>SUM(AY165:BB165)</f>
        <v>146</v>
      </c>
      <c r="BD165" s="356">
        <v>0</v>
      </c>
      <c r="BE165" s="1">
        <v>7</v>
      </c>
      <c r="BF165" s="1">
        <v>0</v>
      </c>
      <c r="BG165" s="235">
        <v>1676</v>
      </c>
    </row>
    <row r="166" spans="1:59">
      <c r="A166" s="1">
        <v>2006</v>
      </c>
      <c r="B166" s="1" t="s">
        <v>69</v>
      </c>
      <c r="C166" s="10">
        <v>0</v>
      </c>
      <c r="D166" s="10">
        <v>55.44</v>
      </c>
      <c r="E166" s="10">
        <v>0</v>
      </c>
      <c r="F166" s="10">
        <v>0</v>
      </c>
      <c r="G166" s="192">
        <f t="shared" si="18"/>
        <v>55.44</v>
      </c>
      <c r="H166" s="192">
        <f>+SMar_InfraMR[[#This Row],[Total Líneas de Explotación ]]</f>
        <v>55.44</v>
      </c>
      <c r="I166" s="192">
        <f>+SMar_InfraMR[[#This Row],[Total Líneas de Explotación ]]</f>
        <v>55.44</v>
      </c>
      <c r="J166" s="10">
        <v>135.47999999999999</v>
      </c>
      <c r="K166" s="10">
        <v>0</v>
      </c>
      <c r="L166" s="10">
        <v>0</v>
      </c>
      <c r="M166" s="10">
        <v>0</v>
      </c>
      <c r="N166" s="192">
        <f>+SMar_InfraMR[[#This Row],[A.03.1 -  Longitud de Vías de Explotación No Electrificadas Troncales y Ramales (vía principal) (km)]]+SMar_InfraMR[[#This Row],[A.04.1 -  Longitud de Vías de Explotación Electrificadas Troncales y Ramales (vía principal) (km)]]</f>
        <v>135.47999999999999</v>
      </c>
      <c r="O166" s="192">
        <v>135.47999999999999</v>
      </c>
      <c r="P166" s="1">
        <v>19</v>
      </c>
      <c r="Q166" s="1">
        <v>1</v>
      </c>
      <c r="R166" s="1">
        <v>0</v>
      </c>
      <c r="S166" s="194">
        <f t="shared" si="19"/>
        <v>20</v>
      </c>
      <c r="T166" s="194">
        <v>20</v>
      </c>
      <c r="U166" s="1">
        <v>0</v>
      </c>
      <c r="V166" s="1">
        <v>56</v>
      </c>
      <c r="W166" s="1">
        <v>0</v>
      </c>
      <c r="X166" s="1">
        <v>0</v>
      </c>
      <c r="Y166" s="1">
        <v>0</v>
      </c>
      <c r="Z166" s="196">
        <f t="shared" si="20"/>
        <v>56</v>
      </c>
      <c r="AA166" s="1">
        <v>17</v>
      </c>
      <c r="AB166" s="1">
        <v>5</v>
      </c>
      <c r="AC166" s="1">
        <f>+SMar_InfraMR[[#This Row],[Total Pasos Vehiculares a Nivel]]</f>
        <v>56</v>
      </c>
      <c r="AD166" s="196">
        <f t="shared" si="21"/>
        <v>78</v>
      </c>
      <c r="AE166" s="1">
        <v>1</v>
      </c>
      <c r="AF166" s="1">
        <v>1</v>
      </c>
      <c r="AG166" s="1">
        <v>16</v>
      </c>
      <c r="AH166" s="196">
        <f t="shared" si="22"/>
        <v>18</v>
      </c>
      <c r="AI166" s="10">
        <v>41.3</v>
      </c>
      <c r="AJ166" s="10">
        <v>0</v>
      </c>
      <c r="AK166" s="10">
        <v>14.14</v>
      </c>
      <c r="AL166" s="222">
        <f t="shared" si="23"/>
        <v>55.44</v>
      </c>
      <c r="AM166" s="1">
        <v>3</v>
      </c>
      <c r="AN166" s="1">
        <v>2</v>
      </c>
      <c r="AO166" s="1">
        <v>32</v>
      </c>
      <c r="AP166" s="200">
        <f t="shared" si="24"/>
        <v>37</v>
      </c>
      <c r="AQ166" s="1">
        <v>0</v>
      </c>
      <c r="AR166" s="1">
        <v>0</v>
      </c>
      <c r="AS166" s="1">
        <v>0</v>
      </c>
      <c r="AT166" s="200">
        <f t="shared" si="25"/>
        <v>0</v>
      </c>
      <c r="AU166" s="1">
        <v>0</v>
      </c>
      <c r="AV166" s="1">
        <v>0</v>
      </c>
      <c r="AW166" s="1">
        <v>0</v>
      </c>
      <c r="AX166" s="200">
        <f t="shared" si="26"/>
        <v>0</v>
      </c>
      <c r="AY166" s="1">
        <v>104</v>
      </c>
      <c r="AZ166" s="1">
        <v>42</v>
      </c>
      <c r="BA166" s="1">
        <v>0</v>
      </c>
      <c r="BB166" s="1">
        <v>0</v>
      </c>
      <c r="BC166" s="200">
        <f>SUM(AY166:BB166)</f>
        <v>146</v>
      </c>
      <c r="BD166" s="356">
        <v>0</v>
      </c>
      <c r="BE166" s="1">
        <v>7</v>
      </c>
      <c r="BF166" s="1">
        <v>0</v>
      </c>
      <c r="BG166" s="235">
        <v>1676</v>
      </c>
    </row>
    <row r="167" spans="1:59">
      <c r="A167" s="1">
        <v>2006</v>
      </c>
      <c r="B167" s="1" t="s">
        <v>70</v>
      </c>
      <c r="C167" s="10">
        <v>0</v>
      </c>
      <c r="D167" s="10">
        <v>55.44</v>
      </c>
      <c r="E167" s="10">
        <v>0</v>
      </c>
      <c r="F167" s="10">
        <v>0</v>
      </c>
      <c r="G167" s="192">
        <f t="shared" si="18"/>
        <v>55.44</v>
      </c>
      <c r="H167" s="192">
        <f>+SMar_InfraMR[[#This Row],[Total Líneas de Explotación ]]</f>
        <v>55.44</v>
      </c>
      <c r="I167" s="192">
        <f>+SMar_InfraMR[[#This Row],[Total Líneas de Explotación ]]</f>
        <v>55.44</v>
      </c>
      <c r="J167" s="10">
        <v>135.47999999999999</v>
      </c>
      <c r="K167" s="10">
        <v>0</v>
      </c>
      <c r="L167" s="10">
        <v>0</v>
      </c>
      <c r="M167" s="10">
        <v>0</v>
      </c>
      <c r="N167" s="192">
        <f>+SMar_InfraMR[[#This Row],[A.03.1 -  Longitud de Vías de Explotación No Electrificadas Troncales y Ramales (vía principal) (km)]]+SMar_InfraMR[[#This Row],[A.04.1 -  Longitud de Vías de Explotación Electrificadas Troncales y Ramales (vía principal) (km)]]</f>
        <v>135.47999999999999</v>
      </c>
      <c r="O167" s="192">
        <v>135.47999999999999</v>
      </c>
      <c r="P167" s="1">
        <v>19</v>
      </c>
      <c r="Q167" s="1">
        <v>1</v>
      </c>
      <c r="R167" s="1">
        <v>0</v>
      </c>
      <c r="S167" s="194">
        <f t="shared" si="19"/>
        <v>20</v>
      </c>
      <c r="T167" s="194">
        <v>20</v>
      </c>
      <c r="U167" s="1">
        <v>0</v>
      </c>
      <c r="V167" s="1">
        <v>56</v>
      </c>
      <c r="W167" s="1">
        <v>0</v>
      </c>
      <c r="X167" s="1">
        <v>0</v>
      </c>
      <c r="Y167" s="1">
        <v>0</v>
      </c>
      <c r="Z167" s="196">
        <f t="shared" si="20"/>
        <v>56</v>
      </c>
      <c r="AA167" s="1">
        <v>17</v>
      </c>
      <c r="AB167" s="1">
        <v>5</v>
      </c>
      <c r="AC167" s="1">
        <f>+SMar_InfraMR[[#This Row],[Total Pasos Vehiculares a Nivel]]</f>
        <v>56</v>
      </c>
      <c r="AD167" s="196">
        <f t="shared" si="21"/>
        <v>78</v>
      </c>
      <c r="AE167" s="1">
        <v>1</v>
      </c>
      <c r="AF167" s="1">
        <v>1</v>
      </c>
      <c r="AG167" s="1">
        <v>16</v>
      </c>
      <c r="AH167" s="196">
        <f t="shared" si="22"/>
        <v>18</v>
      </c>
      <c r="AI167" s="10">
        <v>41.3</v>
      </c>
      <c r="AJ167" s="10">
        <v>0</v>
      </c>
      <c r="AK167" s="10">
        <v>14.14</v>
      </c>
      <c r="AL167" s="222">
        <f t="shared" si="23"/>
        <v>55.44</v>
      </c>
      <c r="AM167" s="1">
        <v>3</v>
      </c>
      <c r="AN167" s="1">
        <v>2</v>
      </c>
      <c r="AO167" s="1">
        <v>32</v>
      </c>
      <c r="AP167" s="200">
        <f t="shared" si="24"/>
        <v>37</v>
      </c>
      <c r="AQ167" s="1">
        <v>0</v>
      </c>
      <c r="AR167" s="1">
        <v>0</v>
      </c>
      <c r="AS167" s="1">
        <v>0</v>
      </c>
      <c r="AT167" s="200">
        <f t="shared" si="25"/>
        <v>0</v>
      </c>
      <c r="AU167" s="1">
        <v>0</v>
      </c>
      <c r="AV167" s="1">
        <v>0</v>
      </c>
      <c r="AW167" s="1">
        <v>0</v>
      </c>
      <c r="AX167" s="200">
        <f t="shared" si="26"/>
        <v>0</v>
      </c>
      <c r="AY167" s="1">
        <v>104</v>
      </c>
      <c r="AZ167" s="1">
        <v>42</v>
      </c>
      <c r="BA167" s="1">
        <v>0</v>
      </c>
      <c r="BB167" s="1">
        <v>0</v>
      </c>
      <c r="BC167" s="200">
        <f>SUM(AY167:BB167)</f>
        <v>146</v>
      </c>
      <c r="BD167" s="356">
        <v>0</v>
      </c>
      <c r="BE167" s="1">
        <v>7</v>
      </c>
      <c r="BF167" s="1">
        <v>0</v>
      </c>
      <c r="BG167" s="235">
        <v>1676</v>
      </c>
    </row>
    <row r="168" spans="1:59">
      <c r="A168" s="1">
        <v>2006</v>
      </c>
      <c r="B168" s="1" t="s">
        <v>71</v>
      </c>
      <c r="C168" s="10">
        <v>0</v>
      </c>
      <c r="D168" s="10">
        <v>55.44</v>
      </c>
      <c r="E168" s="10">
        <v>0</v>
      </c>
      <c r="F168" s="10">
        <v>0</v>
      </c>
      <c r="G168" s="192">
        <f t="shared" si="18"/>
        <v>55.44</v>
      </c>
      <c r="H168" s="192">
        <f>+SMar_InfraMR[[#This Row],[Total Líneas de Explotación ]]</f>
        <v>55.44</v>
      </c>
      <c r="I168" s="192">
        <f>+SMar_InfraMR[[#This Row],[Total Líneas de Explotación ]]</f>
        <v>55.44</v>
      </c>
      <c r="J168" s="10">
        <v>135.47999999999999</v>
      </c>
      <c r="K168" s="10">
        <v>0</v>
      </c>
      <c r="L168" s="10">
        <v>0</v>
      </c>
      <c r="M168" s="10">
        <v>0</v>
      </c>
      <c r="N168" s="192">
        <f>+SMar_InfraMR[[#This Row],[A.03.1 -  Longitud de Vías de Explotación No Electrificadas Troncales y Ramales (vía principal) (km)]]+SMar_InfraMR[[#This Row],[A.04.1 -  Longitud de Vías de Explotación Electrificadas Troncales y Ramales (vía principal) (km)]]</f>
        <v>135.47999999999999</v>
      </c>
      <c r="O168" s="192">
        <v>135.47999999999999</v>
      </c>
      <c r="P168" s="1">
        <v>19</v>
      </c>
      <c r="Q168" s="1">
        <v>1</v>
      </c>
      <c r="R168" s="1">
        <v>0</v>
      </c>
      <c r="S168" s="194">
        <f t="shared" si="19"/>
        <v>20</v>
      </c>
      <c r="T168" s="194">
        <v>20</v>
      </c>
      <c r="U168" s="1">
        <v>0</v>
      </c>
      <c r="V168" s="1">
        <v>56</v>
      </c>
      <c r="W168" s="1">
        <v>0</v>
      </c>
      <c r="X168" s="1">
        <v>0</v>
      </c>
      <c r="Y168" s="1">
        <v>0</v>
      </c>
      <c r="Z168" s="196">
        <f t="shared" si="20"/>
        <v>56</v>
      </c>
      <c r="AA168" s="1">
        <v>17</v>
      </c>
      <c r="AB168" s="1">
        <v>5</v>
      </c>
      <c r="AC168" s="1">
        <f>+SMar_InfraMR[[#This Row],[Total Pasos Vehiculares a Nivel]]</f>
        <v>56</v>
      </c>
      <c r="AD168" s="196">
        <f t="shared" si="21"/>
        <v>78</v>
      </c>
      <c r="AE168" s="1">
        <v>1</v>
      </c>
      <c r="AF168" s="1">
        <v>1</v>
      </c>
      <c r="AG168" s="1">
        <v>16</v>
      </c>
      <c r="AH168" s="196">
        <f t="shared" si="22"/>
        <v>18</v>
      </c>
      <c r="AI168" s="10">
        <v>41.3</v>
      </c>
      <c r="AJ168" s="10">
        <v>0</v>
      </c>
      <c r="AK168" s="10">
        <v>14.14</v>
      </c>
      <c r="AL168" s="222">
        <f t="shared" si="23"/>
        <v>55.44</v>
      </c>
      <c r="AM168" s="1">
        <v>3</v>
      </c>
      <c r="AN168" s="1">
        <v>2</v>
      </c>
      <c r="AO168" s="1">
        <v>32</v>
      </c>
      <c r="AP168" s="200">
        <f t="shared" si="24"/>
        <v>37</v>
      </c>
      <c r="AQ168" s="1">
        <v>0</v>
      </c>
      <c r="AR168" s="1">
        <v>0</v>
      </c>
      <c r="AS168" s="1">
        <v>0</v>
      </c>
      <c r="AT168" s="200">
        <f t="shared" si="25"/>
        <v>0</v>
      </c>
      <c r="AU168" s="1">
        <v>0</v>
      </c>
      <c r="AV168" s="1">
        <v>0</v>
      </c>
      <c r="AW168" s="1">
        <v>0</v>
      </c>
      <c r="AX168" s="200">
        <f t="shared" si="26"/>
        <v>0</v>
      </c>
      <c r="AY168" s="1">
        <v>104</v>
      </c>
      <c r="AZ168" s="1">
        <v>42</v>
      </c>
      <c r="BA168" s="1">
        <v>0</v>
      </c>
      <c r="BB168" s="1">
        <v>0</v>
      </c>
      <c r="BC168" s="200">
        <f>SUM(AY168:BB168)</f>
        <v>146</v>
      </c>
      <c r="BD168" s="356">
        <v>0</v>
      </c>
      <c r="BE168" s="1">
        <v>7</v>
      </c>
      <c r="BF168" s="1">
        <v>0</v>
      </c>
      <c r="BG168" s="235">
        <v>1676</v>
      </c>
    </row>
    <row r="169" spans="1:59">
      <c r="A169" s="1">
        <v>2006</v>
      </c>
      <c r="B169" s="1" t="s">
        <v>72</v>
      </c>
      <c r="C169" s="10">
        <v>0</v>
      </c>
      <c r="D169" s="10">
        <v>55.44</v>
      </c>
      <c r="E169" s="10">
        <v>0</v>
      </c>
      <c r="F169" s="10">
        <v>0</v>
      </c>
      <c r="G169" s="192">
        <f t="shared" si="18"/>
        <v>55.44</v>
      </c>
      <c r="H169" s="192">
        <f>+SMar_InfraMR[[#This Row],[Total Líneas de Explotación ]]</f>
        <v>55.44</v>
      </c>
      <c r="I169" s="192">
        <f>+SMar_InfraMR[[#This Row],[Total Líneas de Explotación ]]</f>
        <v>55.44</v>
      </c>
      <c r="J169" s="10">
        <v>135.47999999999999</v>
      </c>
      <c r="K169" s="10">
        <v>0</v>
      </c>
      <c r="L169" s="10">
        <v>0</v>
      </c>
      <c r="M169" s="10">
        <v>0</v>
      </c>
      <c r="N169" s="192">
        <f>+SMar_InfraMR[[#This Row],[A.03.1 -  Longitud de Vías de Explotación No Electrificadas Troncales y Ramales (vía principal) (km)]]+SMar_InfraMR[[#This Row],[A.04.1 -  Longitud de Vías de Explotación Electrificadas Troncales y Ramales (vía principal) (km)]]</f>
        <v>135.47999999999999</v>
      </c>
      <c r="O169" s="192">
        <v>135.47999999999999</v>
      </c>
      <c r="P169" s="1">
        <v>19</v>
      </c>
      <c r="Q169" s="1">
        <v>1</v>
      </c>
      <c r="R169" s="1">
        <v>0</v>
      </c>
      <c r="S169" s="194">
        <f t="shared" si="19"/>
        <v>20</v>
      </c>
      <c r="T169" s="194">
        <v>20</v>
      </c>
      <c r="U169" s="1">
        <v>0</v>
      </c>
      <c r="V169" s="1">
        <v>56</v>
      </c>
      <c r="W169" s="1">
        <v>0</v>
      </c>
      <c r="X169" s="1">
        <v>0</v>
      </c>
      <c r="Y169" s="1">
        <v>0</v>
      </c>
      <c r="Z169" s="196">
        <f t="shared" si="20"/>
        <v>56</v>
      </c>
      <c r="AA169" s="1">
        <v>17</v>
      </c>
      <c r="AB169" s="1">
        <v>5</v>
      </c>
      <c r="AC169" s="1">
        <f>+SMar_InfraMR[[#This Row],[Total Pasos Vehiculares a Nivel]]</f>
        <v>56</v>
      </c>
      <c r="AD169" s="196">
        <f t="shared" si="21"/>
        <v>78</v>
      </c>
      <c r="AE169" s="1">
        <v>1</v>
      </c>
      <c r="AF169" s="1">
        <v>1</v>
      </c>
      <c r="AG169" s="1">
        <v>16</v>
      </c>
      <c r="AH169" s="196">
        <f t="shared" si="22"/>
        <v>18</v>
      </c>
      <c r="AI169" s="10">
        <v>41.3</v>
      </c>
      <c r="AJ169" s="10">
        <v>0</v>
      </c>
      <c r="AK169" s="10">
        <v>14.14</v>
      </c>
      <c r="AL169" s="222">
        <f t="shared" si="23"/>
        <v>55.44</v>
      </c>
      <c r="AM169" s="1">
        <v>3</v>
      </c>
      <c r="AN169" s="1">
        <v>2</v>
      </c>
      <c r="AO169" s="1">
        <v>32</v>
      </c>
      <c r="AP169" s="200">
        <f t="shared" si="24"/>
        <v>37</v>
      </c>
      <c r="AQ169" s="1">
        <v>0</v>
      </c>
      <c r="AR169" s="1">
        <v>0</v>
      </c>
      <c r="AS169" s="1">
        <v>0</v>
      </c>
      <c r="AT169" s="200">
        <f t="shared" si="25"/>
        <v>0</v>
      </c>
      <c r="AU169" s="1">
        <v>0</v>
      </c>
      <c r="AV169" s="1">
        <v>0</v>
      </c>
      <c r="AW169" s="1">
        <v>0</v>
      </c>
      <c r="AX169" s="200">
        <f t="shared" si="26"/>
        <v>0</v>
      </c>
      <c r="AY169" s="1">
        <v>104</v>
      </c>
      <c r="AZ169" s="1">
        <v>42</v>
      </c>
      <c r="BA169" s="1">
        <v>0</v>
      </c>
      <c r="BB169" s="1">
        <v>0</v>
      </c>
      <c r="BC169" s="200">
        <f>SUM(AY169:BB169)</f>
        <v>146</v>
      </c>
      <c r="BD169" s="356">
        <v>0</v>
      </c>
      <c r="BE169" s="1">
        <v>7</v>
      </c>
      <c r="BF169" s="1">
        <v>0</v>
      </c>
      <c r="BG169" s="235">
        <v>1676</v>
      </c>
    </row>
    <row r="170" spans="1:59">
      <c r="A170" s="1">
        <v>2007</v>
      </c>
      <c r="B170" s="1" t="s">
        <v>61</v>
      </c>
      <c r="C170" s="10">
        <v>0</v>
      </c>
      <c r="D170" s="10">
        <v>55.44</v>
      </c>
      <c r="E170" s="10">
        <v>0</v>
      </c>
      <c r="F170" s="10">
        <v>0</v>
      </c>
      <c r="G170" s="192">
        <f t="shared" si="18"/>
        <v>55.44</v>
      </c>
      <c r="H170" s="192">
        <f>+SMar_InfraMR[[#This Row],[Total Líneas de Explotación ]]</f>
        <v>55.44</v>
      </c>
      <c r="I170" s="192">
        <f>+SMar_InfraMR[[#This Row],[Total Líneas de Explotación ]]</f>
        <v>55.44</v>
      </c>
      <c r="J170" s="10">
        <v>135.47999999999999</v>
      </c>
      <c r="K170" s="10">
        <v>0</v>
      </c>
      <c r="L170" s="10">
        <v>0</v>
      </c>
      <c r="M170" s="10">
        <v>0</v>
      </c>
      <c r="N170" s="192">
        <f>+SMar_InfraMR[[#This Row],[A.03.1 -  Longitud de Vías de Explotación No Electrificadas Troncales y Ramales (vía principal) (km)]]+SMar_InfraMR[[#This Row],[A.04.1 -  Longitud de Vías de Explotación Electrificadas Troncales y Ramales (vía principal) (km)]]</f>
        <v>135.47999999999999</v>
      </c>
      <c r="O170" s="192">
        <v>135.47999999999999</v>
      </c>
      <c r="P170" s="1">
        <v>19</v>
      </c>
      <c r="Q170" s="1">
        <v>1</v>
      </c>
      <c r="R170" s="1">
        <v>0</v>
      </c>
      <c r="S170" s="194">
        <f t="shared" si="19"/>
        <v>20</v>
      </c>
      <c r="T170" s="194">
        <v>20</v>
      </c>
      <c r="U170" s="1">
        <v>0</v>
      </c>
      <c r="V170" s="1">
        <v>56</v>
      </c>
      <c r="W170" s="1">
        <v>0</v>
      </c>
      <c r="X170" s="1">
        <v>0</v>
      </c>
      <c r="Y170" s="1">
        <v>0</v>
      </c>
      <c r="Z170" s="196">
        <f t="shared" si="20"/>
        <v>56</v>
      </c>
      <c r="AA170" s="1">
        <v>17</v>
      </c>
      <c r="AB170" s="1">
        <v>5</v>
      </c>
      <c r="AC170" s="1">
        <f>+SMar_InfraMR[[#This Row],[Total Pasos Vehiculares a Nivel]]</f>
        <v>56</v>
      </c>
      <c r="AD170" s="196">
        <f t="shared" si="21"/>
        <v>78</v>
      </c>
      <c r="AE170" s="1">
        <v>1</v>
      </c>
      <c r="AF170" s="1">
        <v>1</v>
      </c>
      <c r="AG170" s="1">
        <v>16</v>
      </c>
      <c r="AH170" s="196">
        <f t="shared" si="22"/>
        <v>18</v>
      </c>
      <c r="AI170" s="10">
        <v>41.3</v>
      </c>
      <c r="AJ170" s="10">
        <v>0</v>
      </c>
      <c r="AK170" s="10">
        <v>14.14</v>
      </c>
      <c r="AL170" s="222">
        <f t="shared" si="23"/>
        <v>55.44</v>
      </c>
      <c r="AM170" s="1">
        <v>3</v>
      </c>
      <c r="AN170" s="1">
        <v>2</v>
      </c>
      <c r="AO170" s="1">
        <v>32</v>
      </c>
      <c r="AP170" s="200">
        <f t="shared" si="24"/>
        <v>37</v>
      </c>
      <c r="AQ170" s="1">
        <v>0</v>
      </c>
      <c r="AR170" s="1">
        <v>0</v>
      </c>
      <c r="AS170" s="1">
        <v>0</v>
      </c>
      <c r="AT170" s="200">
        <f t="shared" si="25"/>
        <v>0</v>
      </c>
      <c r="AU170" s="1">
        <v>0</v>
      </c>
      <c r="AV170" s="1">
        <v>0</v>
      </c>
      <c r="AW170" s="1">
        <v>0</v>
      </c>
      <c r="AX170" s="200">
        <f t="shared" si="26"/>
        <v>0</v>
      </c>
      <c r="AY170" s="1">
        <v>104</v>
      </c>
      <c r="AZ170" s="1">
        <v>42</v>
      </c>
      <c r="BA170" s="1">
        <v>0</v>
      </c>
      <c r="BB170" s="1">
        <v>0</v>
      </c>
      <c r="BC170" s="200">
        <f>SUM(AY170:BB170)</f>
        <v>146</v>
      </c>
      <c r="BD170" s="356">
        <v>0</v>
      </c>
      <c r="BE170" s="1">
        <v>7</v>
      </c>
      <c r="BF170" s="1">
        <v>0</v>
      </c>
      <c r="BG170" s="235">
        <v>1676</v>
      </c>
    </row>
    <row r="171" spans="1:59">
      <c r="A171" s="1">
        <v>2007</v>
      </c>
      <c r="B171" s="1" t="s">
        <v>62</v>
      </c>
      <c r="C171" s="10">
        <v>0</v>
      </c>
      <c r="D171" s="10">
        <v>55.44</v>
      </c>
      <c r="E171" s="10">
        <v>0</v>
      </c>
      <c r="F171" s="10">
        <v>0</v>
      </c>
      <c r="G171" s="192">
        <f t="shared" si="18"/>
        <v>55.44</v>
      </c>
      <c r="H171" s="192">
        <f>+SMar_InfraMR[[#This Row],[Total Líneas de Explotación ]]</f>
        <v>55.44</v>
      </c>
      <c r="I171" s="192">
        <f>+SMar_InfraMR[[#This Row],[Total Líneas de Explotación ]]</f>
        <v>55.44</v>
      </c>
      <c r="J171" s="10">
        <v>135.47999999999999</v>
      </c>
      <c r="K171" s="10">
        <v>0</v>
      </c>
      <c r="L171" s="10">
        <v>0</v>
      </c>
      <c r="M171" s="10">
        <v>0</v>
      </c>
      <c r="N171" s="192">
        <f>+SMar_InfraMR[[#This Row],[A.03.1 -  Longitud de Vías de Explotación No Electrificadas Troncales y Ramales (vía principal) (km)]]+SMar_InfraMR[[#This Row],[A.04.1 -  Longitud de Vías de Explotación Electrificadas Troncales y Ramales (vía principal) (km)]]</f>
        <v>135.47999999999999</v>
      </c>
      <c r="O171" s="192">
        <v>135.47999999999999</v>
      </c>
      <c r="P171" s="1">
        <v>19</v>
      </c>
      <c r="Q171" s="1">
        <v>1</v>
      </c>
      <c r="R171" s="1">
        <v>0</v>
      </c>
      <c r="S171" s="194">
        <f t="shared" si="19"/>
        <v>20</v>
      </c>
      <c r="T171" s="194">
        <v>20</v>
      </c>
      <c r="U171" s="1">
        <v>0</v>
      </c>
      <c r="V171" s="1">
        <v>56</v>
      </c>
      <c r="W171" s="1">
        <v>0</v>
      </c>
      <c r="X171" s="1">
        <v>0</v>
      </c>
      <c r="Y171" s="1">
        <v>0</v>
      </c>
      <c r="Z171" s="196">
        <f t="shared" si="20"/>
        <v>56</v>
      </c>
      <c r="AA171" s="1">
        <v>17</v>
      </c>
      <c r="AB171" s="1">
        <v>5</v>
      </c>
      <c r="AC171" s="1">
        <f>+SMar_InfraMR[[#This Row],[Total Pasos Vehiculares a Nivel]]</f>
        <v>56</v>
      </c>
      <c r="AD171" s="196">
        <f t="shared" si="21"/>
        <v>78</v>
      </c>
      <c r="AE171" s="1">
        <v>1</v>
      </c>
      <c r="AF171" s="1">
        <v>1</v>
      </c>
      <c r="AG171" s="1">
        <v>16</v>
      </c>
      <c r="AH171" s="196">
        <f t="shared" si="22"/>
        <v>18</v>
      </c>
      <c r="AI171" s="10">
        <v>41.3</v>
      </c>
      <c r="AJ171" s="10">
        <v>0</v>
      </c>
      <c r="AK171" s="10">
        <v>14.14</v>
      </c>
      <c r="AL171" s="222">
        <f t="shared" si="23"/>
        <v>55.44</v>
      </c>
      <c r="AM171" s="1">
        <v>3</v>
      </c>
      <c r="AN171" s="1">
        <v>2</v>
      </c>
      <c r="AO171" s="1">
        <v>32</v>
      </c>
      <c r="AP171" s="200">
        <f t="shared" si="24"/>
        <v>37</v>
      </c>
      <c r="AQ171" s="1">
        <v>0</v>
      </c>
      <c r="AR171" s="1">
        <v>0</v>
      </c>
      <c r="AS171" s="1">
        <v>0</v>
      </c>
      <c r="AT171" s="200">
        <f t="shared" si="25"/>
        <v>0</v>
      </c>
      <c r="AU171" s="1">
        <v>0</v>
      </c>
      <c r="AV171" s="1">
        <v>0</v>
      </c>
      <c r="AW171" s="1">
        <v>0</v>
      </c>
      <c r="AX171" s="200">
        <f t="shared" si="26"/>
        <v>0</v>
      </c>
      <c r="AY171" s="1">
        <v>104</v>
      </c>
      <c r="AZ171" s="1">
        <v>42</v>
      </c>
      <c r="BA171" s="1">
        <v>0</v>
      </c>
      <c r="BB171" s="1">
        <v>0</v>
      </c>
      <c r="BC171" s="200">
        <f>SUM(AY171:BB171)</f>
        <v>146</v>
      </c>
      <c r="BD171" s="356">
        <v>0</v>
      </c>
      <c r="BE171" s="1">
        <v>7</v>
      </c>
      <c r="BF171" s="1">
        <v>0</v>
      </c>
      <c r="BG171" s="235">
        <v>1676</v>
      </c>
    </row>
    <row r="172" spans="1:59">
      <c r="A172" s="1">
        <v>2007</v>
      </c>
      <c r="B172" s="1" t="s">
        <v>63</v>
      </c>
      <c r="C172" s="10">
        <v>0</v>
      </c>
      <c r="D172" s="10">
        <v>55.44</v>
      </c>
      <c r="E172" s="10">
        <v>0</v>
      </c>
      <c r="F172" s="10">
        <v>0</v>
      </c>
      <c r="G172" s="192">
        <f t="shared" si="18"/>
        <v>55.44</v>
      </c>
      <c r="H172" s="192">
        <f>+SMar_InfraMR[[#This Row],[Total Líneas de Explotación ]]</f>
        <v>55.44</v>
      </c>
      <c r="I172" s="192">
        <f>+SMar_InfraMR[[#This Row],[Total Líneas de Explotación ]]</f>
        <v>55.44</v>
      </c>
      <c r="J172" s="10">
        <v>135.47999999999999</v>
      </c>
      <c r="K172" s="10">
        <v>0</v>
      </c>
      <c r="L172" s="10">
        <v>0</v>
      </c>
      <c r="M172" s="10">
        <v>0</v>
      </c>
      <c r="N172" s="192">
        <f>+SMar_InfraMR[[#This Row],[A.03.1 -  Longitud de Vías de Explotación No Electrificadas Troncales y Ramales (vía principal) (km)]]+SMar_InfraMR[[#This Row],[A.04.1 -  Longitud de Vías de Explotación Electrificadas Troncales y Ramales (vía principal) (km)]]</f>
        <v>135.47999999999999</v>
      </c>
      <c r="O172" s="192">
        <v>135.47999999999999</v>
      </c>
      <c r="P172" s="1">
        <v>19</v>
      </c>
      <c r="Q172" s="1">
        <v>1</v>
      </c>
      <c r="R172" s="1">
        <v>0</v>
      </c>
      <c r="S172" s="194">
        <f t="shared" si="19"/>
        <v>20</v>
      </c>
      <c r="T172" s="194">
        <v>20</v>
      </c>
      <c r="U172" s="1">
        <v>0</v>
      </c>
      <c r="V172" s="1">
        <v>56</v>
      </c>
      <c r="W172" s="1">
        <v>0</v>
      </c>
      <c r="X172" s="1">
        <v>0</v>
      </c>
      <c r="Y172" s="1">
        <v>0</v>
      </c>
      <c r="Z172" s="196">
        <f t="shared" si="20"/>
        <v>56</v>
      </c>
      <c r="AA172" s="1">
        <v>17</v>
      </c>
      <c r="AB172" s="1">
        <v>5</v>
      </c>
      <c r="AC172" s="1">
        <f>+SMar_InfraMR[[#This Row],[Total Pasos Vehiculares a Nivel]]</f>
        <v>56</v>
      </c>
      <c r="AD172" s="196">
        <f t="shared" si="21"/>
        <v>78</v>
      </c>
      <c r="AE172" s="1">
        <v>1</v>
      </c>
      <c r="AF172" s="1">
        <v>1</v>
      </c>
      <c r="AG172" s="1">
        <v>16</v>
      </c>
      <c r="AH172" s="196">
        <f t="shared" si="22"/>
        <v>18</v>
      </c>
      <c r="AI172" s="10">
        <v>41.3</v>
      </c>
      <c r="AJ172" s="10">
        <v>0</v>
      </c>
      <c r="AK172" s="10">
        <v>14.14</v>
      </c>
      <c r="AL172" s="222">
        <f t="shared" si="23"/>
        <v>55.44</v>
      </c>
      <c r="AM172" s="1">
        <v>3</v>
      </c>
      <c r="AN172" s="1">
        <v>2</v>
      </c>
      <c r="AO172" s="1">
        <v>32</v>
      </c>
      <c r="AP172" s="200">
        <f t="shared" si="24"/>
        <v>37</v>
      </c>
      <c r="AQ172" s="1">
        <v>0</v>
      </c>
      <c r="AR172" s="1">
        <v>0</v>
      </c>
      <c r="AS172" s="1">
        <v>0</v>
      </c>
      <c r="AT172" s="200">
        <f t="shared" si="25"/>
        <v>0</v>
      </c>
      <c r="AU172" s="1">
        <v>0</v>
      </c>
      <c r="AV172" s="1">
        <v>0</v>
      </c>
      <c r="AW172" s="1">
        <v>0</v>
      </c>
      <c r="AX172" s="200">
        <f t="shared" si="26"/>
        <v>0</v>
      </c>
      <c r="AY172" s="1">
        <v>104</v>
      </c>
      <c r="AZ172" s="1">
        <v>42</v>
      </c>
      <c r="BA172" s="1">
        <v>0</v>
      </c>
      <c r="BB172" s="1">
        <v>0</v>
      </c>
      <c r="BC172" s="200">
        <f>SUM(AY172:BB172)</f>
        <v>146</v>
      </c>
      <c r="BD172" s="356">
        <v>0</v>
      </c>
      <c r="BE172" s="1">
        <v>7</v>
      </c>
      <c r="BF172" s="1">
        <v>0</v>
      </c>
      <c r="BG172" s="235">
        <v>1676</v>
      </c>
    </row>
    <row r="173" spans="1:59">
      <c r="A173" s="1">
        <v>2007</v>
      </c>
      <c r="B173" s="1" t="s">
        <v>64</v>
      </c>
      <c r="C173" s="10">
        <v>0</v>
      </c>
      <c r="D173" s="10">
        <v>55.44</v>
      </c>
      <c r="E173" s="10">
        <v>0</v>
      </c>
      <c r="F173" s="10">
        <v>0</v>
      </c>
      <c r="G173" s="192">
        <f t="shared" si="18"/>
        <v>55.44</v>
      </c>
      <c r="H173" s="192">
        <f>+SMar_InfraMR[[#This Row],[Total Líneas de Explotación ]]</f>
        <v>55.44</v>
      </c>
      <c r="I173" s="192">
        <f>+SMar_InfraMR[[#This Row],[Total Líneas de Explotación ]]</f>
        <v>55.44</v>
      </c>
      <c r="J173" s="10">
        <v>135.47999999999999</v>
      </c>
      <c r="K173" s="10">
        <v>0</v>
      </c>
      <c r="L173" s="10">
        <v>0</v>
      </c>
      <c r="M173" s="10">
        <v>0</v>
      </c>
      <c r="N173" s="192">
        <f>+SMar_InfraMR[[#This Row],[A.03.1 -  Longitud de Vías de Explotación No Electrificadas Troncales y Ramales (vía principal) (km)]]+SMar_InfraMR[[#This Row],[A.04.1 -  Longitud de Vías de Explotación Electrificadas Troncales y Ramales (vía principal) (km)]]</f>
        <v>135.47999999999999</v>
      </c>
      <c r="O173" s="192">
        <v>135.47999999999999</v>
      </c>
      <c r="P173" s="1">
        <v>19</v>
      </c>
      <c r="Q173" s="1">
        <v>1</v>
      </c>
      <c r="R173" s="1">
        <v>0</v>
      </c>
      <c r="S173" s="194">
        <f t="shared" si="19"/>
        <v>20</v>
      </c>
      <c r="T173" s="194">
        <v>20</v>
      </c>
      <c r="U173" s="1">
        <v>0</v>
      </c>
      <c r="V173" s="1">
        <v>56</v>
      </c>
      <c r="W173" s="1">
        <v>0</v>
      </c>
      <c r="X173" s="1">
        <v>0</v>
      </c>
      <c r="Y173" s="1">
        <v>0</v>
      </c>
      <c r="Z173" s="196">
        <f t="shared" si="20"/>
        <v>56</v>
      </c>
      <c r="AA173" s="1">
        <v>17</v>
      </c>
      <c r="AB173" s="1">
        <v>5</v>
      </c>
      <c r="AC173" s="1">
        <f>+SMar_InfraMR[[#This Row],[Total Pasos Vehiculares a Nivel]]</f>
        <v>56</v>
      </c>
      <c r="AD173" s="196">
        <f t="shared" si="21"/>
        <v>78</v>
      </c>
      <c r="AE173" s="1">
        <v>1</v>
      </c>
      <c r="AF173" s="1">
        <v>1</v>
      </c>
      <c r="AG173" s="1">
        <v>16</v>
      </c>
      <c r="AH173" s="196">
        <f t="shared" si="22"/>
        <v>18</v>
      </c>
      <c r="AI173" s="10">
        <v>41.3</v>
      </c>
      <c r="AJ173" s="10">
        <v>0</v>
      </c>
      <c r="AK173" s="10">
        <v>14.14</v>
      </c>
      <c r="AL173" s="222">
        <f t="shared" si="23"/>
        <v>55.44</v>
      </c>
      <c r="AM173" s="1">
        <v>3</v>
      </c>
      <c r="AN173" s="1">
        <v>2</v>
      </c>
      <c r="AO173" s="1">
        <v>32</v>
      </c>
      <c r="AP173" s="200">
        <f t="shared" si="24"/>
        <v>37</v>
      </c>
      <c r="AQ173" s="1">
        <v>0</v>
      </c>
      <c r="AR173" s="1">
        <v>0</v>
      </c>
      <c r="AS173" s="1">
        <v>0</v>
      </c>
      <c r="AT173" s="200">
        <f t="shared" si="25"/>
        <v>0</v>
      </c>
      <c r="AU173" s="1">
        <v>0</v>
      </c>
      <c r="AV173" s="1">
        <v>0</v>
      </c>
      <c r="AW173" s="1">
        <v>0</v>
      </c>
      <c r="AX173" s="200">
        <f t="shared" si="26"/>
        <v>0</v>
      </c>
      <c r="AY173" s="1">
        <v>104</v>
      </c>
      <c r="AZ173" s="1">
        <v>42</v>
      </c>
      <c r="BA173" s="1">
        <v>0</v>
      </c>
      <c r="BB173" s="1">
        <v>0</v>
      </c>
      <c r="BC173" s="200">
        <f>SUM(AY173:BB173)</f>
        <v>146</v>
      </c>
      <c r="BD173" s="356">
        <v>0</v>
      </c>
      <c r="BE173" s="1">
        <v>7</v>
      </c>
      <c r="BF173" s="1">
        <v>0</v>
      </c>
      <c r="BG173" s="235">
        <v>1676</v>
      </c>
    </row>
    <row r="174" spans="1:59">
      <c r="A174" s="1">
        <v>2007</v>
      </c>
      <c r="B174" s="1" t="s">
        <v>65</v>
      </c>
      <c r="C174" s="10">
        <v>0</v>
      </c>
      <c r="D174" s="10">
        <v>55.44</v>
      </c>
      <c r="E174" s="10">
        <v>0</v>
      </c>
      <c r="F174" s="10">
        <v>0</v>
      </c>
      <c r="G174" s="192">
        <f t="shared" si="18"/>
        <v>55.44</v>
      </c>
      <c r="H174" s="192">
        <f>+SMar_InfraMR[[#This Row],[Total Líneas de Explotación ]]</f>
        <v>55.44</v>
      </c>
      <c r="I174" s="192">
        <f>+SMar_InfraMR[[#This Row],[Total Líneas de Explotación ]]</f>
        <v>55.44</v>
      </c>
      <c r="J174" s="10">
        <v>135.47999999999999</v>
      </c>
      <c r="K174" s="10">
        <v>0</v>
      </c>
      <c r="L174" s="10">
        <v>0</v>
      </c>
      <c r="M174" s="10">
        <v>0</v>
      </c>
      <c r="N174" s="192">
        <f>+SMar_InfraMR[[#This Row],[A.03.1 -  Longitud de Vías de Explotación No Electrificadas Troncales y Ramales (vía principal) (km)]]+SMar_InfraMR[[#This Row],[A.04.1 -  Longitud de Vías de Explotación Electrificadas Troncales y Ramales (vía principal) (km)]]</f>
        <v>135.47999999999999</v>
      </c>
      <c r="O174" s="192">
        <v>135.47999999999999</v>
      </c>
      <c r="P174" s="1">
        <v>19</v>
      </c>
      <c r="Q174" s="1">
        <v>1</v>
      </c>
      <c r="R174" s="1">
        <v>0</v>
      </c>
      <c r="S174" s="194">
        <f t="shared" si="19"/>
        <v>20</v>
      </c>
      <c r="T174" s="194">
        <v>20</v>
      </c>
      <c r="U174" s="1">
        <v>0</v>
      </c>
      <c r="V174" s="1">
        <v>56</v>
      </c>
      <c r="W174" s="1">
        <v>0</v>
      </c>
      <c r="X174" s="1">
        <v>0</v>
      </c>
      <c r="Y174" s="1">
        <v>0</v>
      </c>
      <c r="Z174" s="196">
        <f t="shared" si="20"/>
        <v>56</v>
      </c>
      <c r="AA174" s="1">
        <v>17</v>
      </c>
      <c r="AB174" s="1">
        <v>5</v>
      </c>
      <c r="AC174" s="1">
        <f>+SMar_InfraMR[[#This Row],[Total Pasos Vehiculares a Nivel]]</f>
        <v>56</v>
      </c>
      <c r="AD174" s="196">
        <f t="shared" si="21"/>
        <v>78</v>
      </c>
      <c r="AE174" s="1">
        <v>1</v>
      </c>
      <c r="AF174" s="1">
        <v>1</v>
      </c>
      <c r="AG174" s="1">
        <v>16</v>
      </c>
      <c r="AH174" s="196">
        <f t="shared" si="22"/>
        <v>18</v>
      </c>
      <c r="AI174" s="10">
        <v>41.3</v>
      </c>
      <c r="AJ174" s="10">
        <v>0</v>
      </c>
      <c r="AK174" s="10">
        <v>14.14</v>
      </c>
      <c r="AL174" s="222">
        <f t="shared" si="23"/>
        <v>55.44</v>
      </c>
      <c r="AM174" s="1">
        <v>3</v>
      </c>
      <c r="AN174" s="1">
        <v>2</v>
      </c>
      <c r="AO174" s="1">
        <v>32</v>
      </c>
      <c r="AP174" s="200">
        <f t="shared" si="24"/>
        <v>37</v>
      </c>
      <c r="AQ174" s="1">
        <v>0</v>
      </c>
      <c r="AR174" s="1">
        <v>0</v>
      </c>
      <c r="AS174" s="1">
        <v>0</v>
      </c>
      <c r="AT174" s="200">
        <f t="shared" si="25"/>
        <v>0</v>
      </c>
      <c r="AU174" s="1">
        <v>0</v>
      </c>
      <c r="AV174" s="1">
        <v>0</v>
      </c>
      <c r="AW174" s="1">
        <v>0</v>
      </c>
      <c r="AX174" s="200">
        <f t="shared" si="26"/>
        <v>0</v>
      </c>
      <c r="AY174" s="1">
        <v>104</v>
      </c>
      <c r="AZ174" s="1">
        <v>42</v>
      </c>
      <c r="BA174" s="1">
        <v>0</v>
      </c>
      <c r="BB174" s="1">
        <v>0</v>
      </c>
      <c r="BC174" s="200">
        <f>SUM(AY174:BB174)</f>
        <v>146</v>
      </c>
      <c r="BD174" s="356">
        <v>0</v>
      </c>
      <c r="BE174" s="1">
        <v>7</v>
      </c>
      <c r="BF174" s="1">
        <v>0</v>
      </c>
      <c r="BG174" s="235">
        <v>1676</v>
      </c>
    </row>
    <row r="175" spans="1:59">
      <c r="A175" s="1">
        <v>2007</v>
      </c>
      <c r="B175" s="1" t="s">
        <v>66</v>
      </c>
      <c r="C175" s="10">
        <v>0</v>
      </c>
      <c r="D175" s="10">
        <v>55.44</v>
      </c>
      <c r="E175" s="10">
        <v>0</v>
      </c>
      <c r="F175" s="10">
        <v>0</v>
      </c>
      <c r="G175" s="192">
        <f t="shared" si="18"/>
        <v>55.44</v>
      </c>
      <c r="H175" s="192">
        <f>+SMar_InfraMR[[#This Row],[Total Líneas de Explotación ]]</f>
        <v>55.44</v>
      </c>
      <c r="I175" s="192">
        <f>+SMar_InfraMR[[#This Row],[Total Líneas de Explotación ]]</f>
        <v>55.44</v>
      </c>
      <c r="J175" s="10">
        <v>135.47999999999999</v>
      </c>
      <c r="K175" s="10">
        <v>0</v>
      </c>
      <c r="L175" s="10">
        <v>0</v>
      </c>
      <c r="M175" s="10">
        <v>0</v>
      </c>
      <c r="N175" s="192">
        <f>+SMar_InfraMR[[#This Row],[A.03.1 -  Longitud de Vías de Explotación No Electrificadas Troncales y Ramales (vía principal) (km)]]+SMar_InfraMR[[#This Row],[A.04.1 -  Longitud de Vías de Explotación Electrificadas Troncales y Ramales (vía principal) (km)]]</f>
        <v>135.47999999999999</v>
      </c>
      <c r="O175" s="192">
        <v>135.47999999999999</v>
      </c>
      <c r="P175" s="1">
        <v>19</v>
      </c>
      <c r="Q175" s="1">
        <v>1</v>
      </c>
      <c r="R175" s="1">
        <v>0</v>
      </c>
      <c r="S175" s="194">
        <f t="shared" si="19"/>
        <v>20</v>
      </c>
      <c r="T175" s="194">
        <v>20</v>
      </c>
      <c r="U175" s="1">
        <v>0</v>
      </c>
      <c r="V175" s="1">
        <v>56</v>
      </c>
      <c r="W175" s="1">
        <v>0</v>
      </c>
      <c r="X175" s="1">
        <v>0</v>
      </c>
      <c r="Y175" s="1">
        <v>0</v>
      </c>
      <c r="Z175" s="196">
        <f t="shared" si="20"/>
        <v>56</v>
      </c>
      <c r="AA175" s="1">
        <v>17</v>
      </c>
      <c r="AB175" s="1">
        <v>5</v>
      </c>
      <c r="AC175" s="1">
        <f>+SMar_InfraMR[[#This Row],[Total Pasos Vehiculares a Nivel]]</f>
        <v>56</v>
      </c>
      <c r="AD175" s="196">
        <f t="shared" si="21"/>
        <v>78</v>
      </c>
      <c r="AE175" s="1">
        <v>1</v>
      </c>
      <c r="AF175" s="1">
        <v>1</v>
      </c>
      <c r="AG175" s="1">
        <v>16</v>
      </c>
      <c r="AH175" s="196">
        <f t="shared" si="22"/>
        <v>18</v>
      </c>
      <c r="AI175" s="10">
        <v>41.3</v>
      </c>
      <c r="AJ175" s="10">
        <v>0</v>
      </c>
      <c r="AK175" s="10">
        <v>14.14</v>
      </c>
      <c r="AL175" s="222">
        <f t="shared" si="23"/>
        <v>55.44</v>
      </c>
      <c r="AM175" s="1">
        <v>3</v>
      </c>
      <c r="AN175" s="1">
        <v>2</v>
      </c>
      <c r="AO175" s="1">
        <v>32</v>
      </c>
      <c r="AP175" s="200">
        <f t="shared" si="24"/>
        <v>37</v>
      </c>
      <c r="AQ175" s="1">
        <v>0</v>
      </c>
      <c r="AR175" s="1">
        <v>0</v>
      </c>
      <c r="AS175" s="1">
        <v>0</v>
      </c>
      <c r="AT175" s="200">
        <f t="shared" si="25"/>
        <v>0</v>
      </c>
      <c r="AU175" s="1">
        <v>0</v>
      </c>
      <c r="AV175" s="1">
        <v>0</v>
      </c>
      <c r="AW175" s="1">
        <v>0</v>
      </c>
      <c r="AX175" s="200">
        <f t="shared" si="26"/>
        <v>0</v>
      </c>
      <c r="AY175" s="1">
        <v>104</v>
      </c>
      <c r="AZ175" s="1">
        <v>42</v>
      </c>
      <c r="BA175" s="1">
        <v>0</v>
      </c>
      <c r="BB175" s="1">
        <v>0</v>
      </c>
      <c r="BC175" s="200">
        <f>SUM(AY175:BB175)</f>
        <v>146</v>
      </c>
      <c r="BD175" s="356">
        <v>0</v>
      </c>
      <c r="BE175" s="1">
        <v>7</v>
      </c>
      <c r="BF175" s="1">
        <v>0</v>
      </c>
      <c r="BG175" s="235">
        <v>1676</v>
      </c>
    </row>
    <row r="176" spans="1:59">
      <c r="A176" s="1">
        <v>2007</v>
      </c>
      <c r="B176" s="1" t="s">
        <v>67</v>
      </c>
      <c r="C176" s="10">
        <v>0</v>
      </c>
      <c r="D176" s="10">
        <v>55.44</v>
      </c>
      <c r="E176" s="10">
        <v>0</v>
      </c>
      <c r="F176" s="10">
        <v>0</v>
      </c>
      <c r="G176" s="192">
        <f t="shared" si="18"/>
        <v>55.44</v>
      </c>
      <c r="H176" s="192">
        <f>+SMar_InfraMR[[#This Row],[Total Líneas de Explotación ]]</f>
        <v>55.44</v>
      </c>
      <c r="I176" s="192">
        <f>+SMar_InfraMR[[#This Row],[Total Líneas de Explotación ]]</f>
        <v>55.44</v>
      </c>
      <c r="J176" s="10">
        <v>135.47999999999999</v>
      </c>
      <c r="K176" s="10">
        <v>0</v>
      </c>
      <c r="L176" s="10">
        <v>0</v>
      </c>
      <c r="M176" s="10">
        <v>0</v>
      </c>
      <c r="N176" s="192">
        <f>+SMar_InfraMR[[#This Row],[A.03.1 -  Longitud de Vías de Explotación No Electrificadas Troncales y Ramales (vía principal) (km)]]+SMar_InfraMR[[#This Row],[A.04.1 -  Longitud de Vías de Explotación Electrificadas Troncales y Ramales (vía principal) (km)]]</f>
        <v>135.47999999999999</v>
      </c>
      <c r="O176" s="192">
        <v>135.47999999999999</v>
      </c>
      <c r="P176" s="1">
        <v>19</v>
      </c>
      <c r="Q176" s="1">
        <v>1</v>
      </c>
      <c r="R176" s="1">
        <v>0</v>
      </c>
      <c r="S176" s="194">
        <f t="shared" si="19"/>
        <v>20</v>
      </c>
      <c r="T176" s="194">
        <v>20</v>
      </c>
      <c r="U176" s="1">
        <v>0</v>
      </c>
      <c r="V176" s="1">
        <v>56</v>
      </c>
      <c r="W176" s="1">
        <v>0</v>
      </c>
      <c r="X176" s="1">
        <v>0</v>
      </c>
      <c r="Y176" s="1">
        <v>0</v>
      </c>
      <c r="Z176" s="196">
        <f t="shared" si="20"/>
        <v>56</v>
      </c>
      <c r="AA176" s="1">
        <v>17</v>
      </c>
      <c r="AB176" s="1">
        <v>5</v>
      </c>
      <c r="AC176" s="1">
        <f>+SMar_InfraMR[[#This Row],[Total Pasos Vehiculares a Nivel]]</f>
        <v>56</v>
      </c>
      <c r="AD176" s="196">
        <f t="shared" si="21"/>
        <v>78</v>
      </c>
      <c r="AE176" s="1">
        <v>1</v>
      </c>
      <c r="AF176" s="1">
        <v>1</v>
      </c>
      <c r="AG176" s="1">
        <v>16</v>
      </c>
      <c r="AH176" s="196">
        <f t="shared" si="22"/>
        <v>18</v>
      </c>
      <c r="AI176" s="10">
        <v>41.3</v>
      </c>
      <c r="AJ176" s="10">
        <v>0</v>
      </c>
      <c r="AK176" s="10">
        <v>14.14</v>
      </c>
      <c r="AL176" s="222">
        <f t="shared" si="23"/>
        <v>55.44</v>
      </c>
      <c r="AM176" s="1">
        <v>3</v>
      </c>
      <c r="AN176" s="1">
        <v>2</v>
      </c>
      <c r="AO176" s="1">
        <v>32</v>
      </c>
      <c r="AP176" s="200">
        <f t="shared" si="24"/>
        <v>37</v>
      </c>
      <c r="AQ176" s="1">
        <v>0</v>
      </c>
      <c r="AR176" s="1">
        <v>0</v>
      </c>
      <c r="AS176" s="1">
        <v>0</v>
      </c>
      <c r="AT176" s="200">
        <f t="shared" si="25"/>
        <v>0</v>
      </c>
      <c r="AU176" s="1">
        <v>0</v>
      </c>
      <c r="AV176" s="1">
        <v>0</v>
      </c>
      <c r="AW176" s="1">
        <v>0</v>
      </c>
      <c r="AX176" s="200">
        <f t="shared" si="26"/>
        <v>0</v>
      </c>
      <c r="AY176" s="1">
        <v>104</v>
      </c>
      <c r="AZ176" s="1">
        <v>42</v>
      </c>
      <c r="BA176" s="1">
        <v>0</v>
      </c>
      <c r="BB176" s="1">
        <v>0</v>
      </c>
      <c r="BC176" s="200">
        <f>SUM(AY176:BB176)</f>
        <v>146</v>
      </c>
      <c r="BD176" s="356">
        <v>0</v>
      </c>
      <c r="BE176" s="1">
        <v>7</v>
      </c>
      <c r="BF176" s="1">
        <v>0</v>
      </c>
      <c r="BG176" s="235">
        <v>1676</v>
      </c>
    </row>
    <row r="177" spans="1:59">
      <c r="A177" s="1">
        <v>2007</v>
      </c>
      <c r="B177" s="1" t="s">
        <v>68</v>
      </c>
      <c r="C177" s="10">
        <v>0</v>
      </c>
      <c r="D177" s="10">
        <v>55.44</v>
      </c>
      <c r="E177" s="10">
        <v>0</v>
      </c>
      <c r="F177" s="10">
        <v>0</v>
      </c>
      <c r="G177" s="192">
        <f t="shared" si="18"/>
        <v>55.44</v>
      </c>
      <c r="H177" s="192">
        <f>+SMar_InfraMR[[#This Row],[Total Líneas de Explotación ]]</f>
        <v>55.44</v>
      </c>
      <c r="I177" s="192">
        <f>+SMar_InfraMR[[#This Row],[Total Líneas de Explotación ]]</f>
        <v>55.44</v>
      </c>
      <c r="J177" s="10">
        <v>135.47999999999999</v>
      </c>
      <c r="K177" s="10">
        <v>0</v>
      </c>
      <c r="L177" s="10">
        <v>0</v>
      </c>
      <c r="M177" s="10">
        <v>0</v>
      </c>
      <c r="N177" s="192">
        <f>+SMar_InfraMR[[#This Row],[A.03.1 -  Longitud de Vías de Explotación No Electrificadas Troncales y Ramales (vía principal) (km)]]+SMar_InfraMR[[#This Row],[A.04.1 -  Longitud de Vías de Explotación Electrificadas Troncales y Ramales (vía principal) (km)]]</f>
        <v>135.47999999999999</v>
      </c>
      <c r="O177" s="192">
        <v>135.47999999999999</v>
      </c>
      <c r="P177" s="1">
        <v>19</v>
      </c>
      <c r="Q177" s="1">
        <v>1</v>
      </c>
      <c r="R177" s="1">
        <v>0</v>
      </c>
      <c r="S177" s="194">
        <f t="shared" si="19"/>
        <v>20</v>
      </c>
      <c r="T177" s="194">
        <v>20</v>
      </c>
      <c r="U177" s="1">
        <v>0</v>
      </c>
      <c r="V177" s="1">
        <v>56</v>
      </c>
      <c r="W177" s="1">
        <v>0</v>
      </c>
      <c r="X177" s="1">
        <v>0</v>
      </c>
      <c r="Y177" s="1">
        <v>0</v>
      </c>
      <c r="Z177" s="196">
        <f t="shared" si="20"/>
        <v>56</v>
      </c>
      <c r="AA177" s="1">
        <v>17</v>
      </c>
      <c r="AB177" s="1">
        <v>5</v>
      </c>
      <c r="AC177" s="1">
        <f>+SMar_InfraMR[[#This Row],[Total Pasos Vehiculares a Nivel]]</f>
        <v>56</v>
      </c>
      <c r="AD177" s="196">
        <f t="shared" si="21"/>
        <v>78</v>
      </c>
      <c r="AE177" s="1">
        <v>1</v>
      </c>
      <c r="AF177" s="1">
        <v>1</v>
      </c>
      <c r="AG177" s="1">
        <v>16</v>
      </c>
      <c r="AH177" s="196">
        <f t="shared" si="22"/>
        <v>18</v>
      </c>
      <c r="AI177" s="10">
        <v>41.3</v>
      </c>
      <c r="AJ177" s="10">
        <v>0</v>
      </c>
      <c r="AK177" s="10">
        <v>14.14</v>
      </c>
      <c r="AL177" s="222">
        <f t="shared" si="23"/>
        <v>55.44</v>
      </c>
      <c r="AM177" s="1">
        <v>3</v>
      </c>
      <c r="AN177" s="1">
        <v>2</v>
      </c>
      <c r="AO177" s="1">
        <v>32</v>
      </c>
      <c r="AP177" s="200">
        <f t="shared" si="24"/>
        <v>37</v>
      </c>
      <c r="AQ177" s="1">
        <v>0</v>
      </c>
      <c r="AR177" s="1">
        <v>0</v>
      </c>
      <c r="AS177" s="1">
        <v>0</v>
      </c>
      <c r="AT177" s="200">
        <f t="shared" si="25"/>
        <v>0</v>
      </c>
      <c r="AU177" s="1">
        <v>0</v>
      </c>
      <c r="AV177" s="1">
        <v>0</v>
      </c>
      <c r="AW177" s="1">
        <v>0</v>
      </c>
      <c r="AX177" s="200">
        <f t="shared" si="26"/>
        <v>0</v>
      </c>
      <c r="AY177" s="1">
        <v>104</v>
      </c>
      <c r="AZ177" s="1">
        <v>42</v>
      </c>
      <c r="BA177" s="1">
        <v>0</v>
      </c>
      <c r="BB177" s="1">
        <v>0</v>
      </c>
      <c r="BC177" s="200">
        <f>SUM(AY177:BB177)</f>
        <v>146</v>
      </c>
      <c r="BD177" s="356">
        <v>0</v>
      </c>
      <c r="BE177" s="1">
        <v>7</v>
      </c>
      <c r="BF177" s="1">
        <v>0</v>
      </c>
      <c r="BG177" s="235">
        <v>1676</v>
      </c>
    </row>
    <row r="178" spans="1:59">
      <c r="A178" s="1">
        <v>2007</v>
      </c>
      <c r="B178" s="1" t="s">
        <v>69</v>
      </c>
      <c r="C178" s="10">
        <v>0</v>
      </c>
      <c r="D178" s="10">
        <v>55.44</v>
      </c>
      <c r="E178" s="10">
        <v>0</v>
      </c>
      <c r="F178" s="10">
        <v>0</v>
      </c>
      <c r="G178" s="192">
        <f t="shared" si="18"/>
        <v>55.44</v>
      </c>
      <c r="H178" s="192">
        <f>+SMar_InfraMR[[#This Row],[Total Líneas de Explotación ]]</f>
        <v>55.44</v>
      </c>
      <c r="I178" s="192">
        <f>+SMar_InfraMR[[#This Row],[Total Líneas de Explotación ]]</f>
        <v>55.44</v>
      </c>
      <c r="J178" s="10">
        <v>135.47999999999999</v>
      </c>
      <c r="K178" s="10">
        <v>0</v>
      </c>
      <c r="L178" s="10">
        <v>0</v>
      </c>
      <c r="M178" s="10">
        <v>0</v>
      </c>
      <c r="N178" s="192">
        <f>+SMar_InfraMR[[#This Row],[A.03.1 -  Longitud de Vías de Explotación No Electrificadas Troncales y Ramales (vía principal) (km)]]+SMar_InfraMR[[#This Row],[A.04.1 -  Longitud de Vías de Explotación Electrificadas Troncales y Ramales (vía principal) (km)]]</f>
        <v>135.47999999999999</v>
      </c>
      <c r="O178" s="192">
        <v>135.47999999999999</v>
      </c>
      <c r="P178" s="1">
        <v>19</v>
      </c>
      <c r="Q178" s="1">
        <v>1</v>
      </c>
      <c r="R178" s="1">
        <v>0</v>
      </c>
      <c r="S178" s="194">
        <f t="shared" si="19"/>
        <v>20</v>
      </c>
      <c r="T178" s="194">
        <v>20</v>
      </c>
      <c r="U178" s="1">
        <v>0</v>
      </c>
      <c r="V178" s="1">
        <v>56</v>
      </c>
      <c r="W178" s="1">
        <v>0</v>
      </c>
      <c r="X178" s="1">
        <v>0</v>
      </c>
      <c r="Y178" s="1">
        <v>0</v>
      </c>
      <c r="Z178" s="196">
        <f t="shared" si="20"/>
        <v>56</v>
      </c>
      <c r="AA178" s="1">
        <v>17</v>
      </c>
      <c r="AB178" s="1">
        <v>5</v>
      </c>
      <c r="AC178" s="1">
        <f>+SMar_InfraMR[[#This Row],[Total Pasos Vehiculares a Nivel]]</f>
        <v>56</v>
      </c>
      <c r="AD178" s="196">
        <f t="shared" si="21"/>
        <v>78</v>
      </c>
      <c r="AE178" s="1">
        <v>1</v>
      </c>
      <c r="AF178" s="1">
        <v>1</v>
      </c>
      <c r="AG178" s="1">
        <v>16</v>
      </c>
      <c r="AH178" s="196">
        <f t="shared" si="22"/>
        <v>18</v>
      </c>
      <c r="AI178" s="10">
        <v>41.3</v>
      </c>
      <c r="AJ178" s="10">
        <v>0</v>
      </c>
      <c r="AK178" s="10">
        <v>14.14</v>
      </c>
      <c r="AL178" s="222">
        <f t="shared" si="23"/>
        <v>55.44</v>
      </c>
      <c r="AM178" s="1">
        <v>3</v>
      </c>
      <c r="AN178" s="1">
        <v>2</v>
      </c>
      <c r="AO178" s="1">
        <v>32</v>
      </c>
      <c r="AP178" s="200">
        <f t="shared" si="24"/>
        <v>37</v>
      </c>
      <c r="AQ178" s="1">
        <v>0</v>
      </c>
      <c r="AR178" s="1">
        <v>0</v>
      </c>
      <c r="AS178" s="1">
        <v>0</v>
      </c>
      <c r="AT178" s="200">
        <f t="shared" si="25"/>
        <v>0</v>
      </c>
      <c r="AU178" s="1">
        <v>0</v>
      </c>
      <c r="AV178" s="1">
        <v>0</v>
      </c>
      <c r="AW178" s="1">
        <v>0</v>
      </c>
      <c r="AX178" s="200">
        <f t="shared" si="26"/>
        <v>0</v>
      </c>
      <c r="AY178" s="1">
        <v>104</v>
      </c>
      <c r="AZ178" s="1">
        <v>42</v>
      </c>
      <c r="BA178" s="1">
        <v>0</v>
      </c>
      <c r="BB178" s="1">
        <v>0</v>
      </c>
      <c r="BC178" s="200">
        <f>SUM(AY178:BB178)</f>
        <v>146</v>
      </c>
      <c r="BD178" s="356">
        <v>0</v>
      </c>
      <c r="BE178" s="1">
        <v>7</v>
      </c>
      <c r="BF178" s="1">
        <v>0</v>
      </c>
      <c r="BG178" s="235">
        <v>1676</v>
      </c>
    </row>
    <row r="179" spans="1:59">
      <c r="A179" s="1">
        <v>2007</v>
      </c>
      <c r="B179" s="1" t="s">
        <v>70</v>
      </c>
      <c r="C179" s="10">
        <v>0</v>
      </c>
      <c r="D179" s="10">
        <v>55.44</v>
      </c>
      <c r="E179" s="10">
        <v>0</v>
      </c>
      <c r="F179" s="10">
        <v>0</v>
      </c>
      <c r="G179" s="192">
        <f t="shared" si="18"/>
        <v>55.44</v>
      </c>
      <c r="H179" s="192">
        <f>+SMar_InfraMR[[#This Row],[Total Líneas de Explotación ]]</f>
        <v>55.44</v>
      </c>
      <c r="I179" s="192">
        <f>+SMar_InfraMR[[#This Row],[Total Líneas de Explotación ]]</f>
        <v>55.44</v>
      </c>
      <c r="J179" s="10">
        <v>135.47999999999999</v>
      </c>
      <c r="K179" s="10">
        <v>0</v>
      </c>
      <c r="L179" s="10">
        <v>0</v>
      </c>
      <c r="M179" s="10">
        <v>0</v>
      </c>
      <c r="N179" s="192">
        <f>+SMar_InfraMR[[#This Row],[A.03.1 -  Longitud de Vías de Explotación No Electrificadas Troncales y Ramales (vía principal) (km)]]+SMar_InfraMR[[#This Row],[A.04.1 -  Longitud de Vías de Explotación Electrificadas Troncales y Ramales (vía principal) (km)]]</f>
        <v>135.47999999999999</v>
      </c>
      <c r="O179" s="192">
        <v>135.47999999999999</v>
      </c>
      <c r="P179" s="1">
        <v>19</v>
      </c>
      <c r="Q179" s="1">
        <v>1</v>
      </c>
      <c r="R179" s="1">
        <v>0</v>
      </c>
      <c r="S179" s="194">
        <f t="shared" si="19"/>
        <v>20</v>
      </c>
      <c r="T179" s="194">
        <v>20</v>
      </c>
      <c r="U179" s="1">
        <v>0</v>
      </c>
      <c r="V179" s="1">
        <v>56</v>
      </c>
      <c r="W179" s="1">
        <v>0</v>
      </c>
      <c r="X179" s="1">
        <v>0</v>
      </c>
      <c r="Y179" s="1">
        <v>0</v>
      </c>
      <c r="Z179" s="196">
        <f t="shared" si="20"/>
        <v>56</v>
      </c>
      <c r="AA179" s="1">
        <v>17</v>
      </c>
      <c r="AB179" s="1">
        <v>5</v>
      </c>
      <c r="AC179" s="1">
        <f>+SMar_InfraMR[[#This Row],[Total Pasos Vehiculares a Nivel]]</f>
        <v>56</v>
      </c>
      <c r="AD179" s="196">
        <f t="shared" si="21"/>
        <v>78</v>
      </c>
      <c r="AE179" s="1">
        <v>1</v>
      </c>
      <c r="AF179" s="1">
        <v>1</v>
      </c>
      <c r="AG179" s="1">
        <v>16</v>
      </c>
      <c r="AH179" s="196">
        <f t="shared" si="22"/>
        <v>18</v>
      </c>
      <c r="AI179" s="10">
        <v>41.3</v>
      </c>
      <c r="AJ179" s="10">
        <v>0</v>
      </c>
      <c r="AK179" s="10">
        <v>14.14</v>
      </c>
      <c r="AL179" s="222">
        <f t="shared" si="23"/>
        <v>55.44</v>
      </c>
      <c r="AM179" s="1">
        <v>3</v>
      </c>
      <c r="AN179" s="1">
        <v>2</v>
      </c>
      <c r="AO179" s="1">
        <v>32</v>
      </c>
      <c r="AP179" s="200">
        <f t="shared" si="24"/>
        <v>37</v>
      </c>
      <c r="AQ179" s="1">
        <v>0</v>
      </c>
      <c r="AR179" s="1">
        <v>0</v>
      </c>
      <c r="AS179" s="1">
        <v>0</v>
      </c>
      <c r="AT179" s="200">
        <f t="shared" si="25"/>
        <v>0</v>
      </c>
      <c r="AU179" s="1">
        <v>0</v>
      </c>
      <c r="AV179" s="1">
        <v>0</v>
      </c>
      <c r="AW179" s="1">
        <v>0</v>
      </c>
      <c r="AX179" s="200">
        <f t="shared" si="26"/>
        <v>0</v>
      </c>
      <c r="AY179" s="1">
        <v>104</v>
      </c>
      <c r="AZ179" s="1">
        <v>42</v>
      </c>
      <c r="BA179" s="1">
        <v>0</v>
      </c>
      <c r="BB179" s="1">
        <v>0</v>
      </c>
      <c r="BC179" s="200">
        <f>SUM(AY179:BB179)</f>
        <v>146</v>
      </c>
      <c r="BD179" s="356">
        <v>0</v>
      </c>
      <c r="BE179" s="1">
        <v>7</v>
      </c>
      <c r="BF179" s="1">
        <v>0</v>
      </c>
      <c r="BG179" s="235">
        <v>1676</v>
      </c>
    </row>
    <row r="180" spans="1:59">
      <c r="A180" s="1">
        <v>2007</v>
      </c>
      <c r="B180" s="1" t="s">
        <v>71</v>
      </c>
      <c r="C180" s="10">
        <v>0</v>
      </c>
      <c r="D180" s="10">
        <v>55.44</v>
      </c>
      <c r="E180" s="10">
        <v>0</v>
      </c>
      <c r="F180" s="10">
        <v>0</v>
      </c>
      <c r="G180" s="192">
        <f t="shared" si="18"/>
        <v>55.44</v>
      </c>
      <c r="H180" s="192">
        <f>+SMar_InfraMR[[#This Row],[Total Líneas de Explotación ]]</f>
        <v>55.44</v>
      </c>
      <c r="I180" s="192">
        <f>+SMar_InfraMR[[#This Row],[Total Líneas de Explotación ]]</f>
        <v>55.44</v>
      </c>
      <c r="J180" s="10">
        <v>135.47999999999999</v>
      </c>
      <c r="K180" s="10">
        <v>0</v>
      </c>
      <c r="L180" s="10">
        <v>0</v>
      </c>
      <c r="M180" s="10">
        <v>0</v>
      </c>
      <c r="N180" s="192">
        <f>+SMar_InfraMR[[#This Row],[A.03.1 -  Longitud de Vías de Explotación No Electrificadas Troncales y Ramales (vía principal) (km)]]+SMar_InfraMR[[#This Row],[A.04.1 -  Longitud de Vías de Explotación Electrificadas Troncales y Ramales (vía principal) (km)]]</f>
        <v>135.47999999999999</v>
      </c>
      <c r="O180" s="192">
        <v>135.47999999999999</v>
      </c>
      <c r="P180" s="1">
        <v>19</v>
      </c>
      <c r="Q180" s="1">
        <v>1</v>
      </c>
      <c r="R180" s="1">
        <v>0</v>
      </c>
      <c r="S180" s="194">
        <f t="shared" si="19"/>
        <v>20</v>
      </c>
      <c r="T180" s="194">
        <v>20</v>
      </c>
      <c r="U180" s="1">
        <v>0</v>
      </c>
      <c r="V180" s="1">
        <v>56</v>
      </c>
      <c r="W180" s="1">
        <v>0</v>
      </c>
      <c r="X180" s="1">
        <v>0</v>
      </c>
      <c r="Y180" s="1">
        <v>0</v>
      </c>
      <c r="Z180" s="196">
        <f t="shared" si="20"/>
        <v>56</v>
      </c>
      <c r="AA180" s="1">
        <v>17</v>
      </c>
      <c r="AB180" s="1">
        <v>5</v>
      </c>
      <c r="AC180" s="1">
        <f>+SMar_InfraMR[[#This Row],[Total Pasos Vehiculares a Nivel]]</f>
        <v>56</v>
      </c>
      <c r="AD180" s="196">
        <f t="shared" si="21"/>
        <v>78</v>
      </c>
      <c r="AE180" s="1">
        <v>1</v>
      </c>
      <c r="AF180" s="1">
        <v>1</v>
      </c>
      <c r="AG180" s="1">
        <v>16</v>
      </c>
      <c r="AH180" s="196">
        <f t="shared" si="22"/>
        <v>18</v>
      </c>
      <c r="AI180" s="10">
        <v>41.3</v>
      </c>
      <c r="AJ180" s="10">
        <v>0</v>
      </c>
      <c r="AK180" s="10">
        <v>14.14</v>
      </c>
      <c r="AL180" s="222">
        <f t="shared" si="23"/>
        <v>55.44</v>
      </c>
      <c r="AM180" s="1">
        <v>3</v>
      </c>
      <c r="AN180" s="1">
        <v>2</v>
      </c>
      <c r="AO180" s="1">
        <v>32</v>
      </c>
      <c r="AP180" s="200">
        <f t="shared" si="24"/>
        <v>37</v>
      </c>
      <c r="AQ180" s="1">
        <v>0</v>
      </c>
      <c r="AR180" s="1">
        <v>0</v>
      </c>
      <c r="AS180" s="1">
        <v>0</v>
      </c>
      <c r="AT180" s="200">
        <f t="shared" si="25"/>
        <v>0</v>
      </c>
      <c r="AU180" s="1">
        <v>0</v>
      </c>
      <c r="AV180" s="1">
        <v>0</v>
      </c>
      <c r="AW180" s="1">
        <v>0</v>
      </c>
      <c r="AX180" s="200">
        <f t="shared" si="26"/>
        <v>0</v>
      </c>
      <c r="AY180" s="1">
        <v>104</v>
      </c>
      <c r="AZ180" s="1">
        <v>42</v>
      </c>
      <c r="BA180" s="1">
        <v>0</v>
      </c>
      <c r="BB180" s="1">
        <v>0</v>
      </c>
      <c r="BC180" s="200">
        <f>SUM(AY180:BB180)</f>
        <v>146</v>
      </c>
      <c r="BD180" s="356">
        <v>0</v>
      </c>
      <c r="BE180" s="1">
        <v>7</v>
      </c>
      <c r="BF180" s="1">
        <v>0</v>
      </c>
      <c r="BG180" s="235">
        <v>1676</v>
      </c>
    </row>
    <row r="181" spans="1:59">
      <c r="A181" s="1">
        <v>2007</v>
      </c>
      <c r="B181" s="1" t="s">
        <v>72</v>
      </c>
      <c r="C181" s="10">
        <v>0</v>
      </c>
      <c r="D181" s="10">
        <v>55.44</v>
      </c>
      <c r="E181" s="10">
        <v>0</v>
      </c>
      <c r="F181" s="10">
        <v>0</v>
      </c>
      <c r="G181" s="192">
        <f t="shared" si="18"/>
        <v>55.44</v>
      </c>
      <c r="H181" s="192">
        <f>+SMar_InfraMR[[#This Row],[Total Líneas de Explotación ]]</f>
        <v>55.44</v>
      </c>
      <c r="I181" s="192">
        <f>+SMar_InfraMR[[#This Row],[Total Líneas de Explotación ]]</f>
        <v>55.44</v>
      </c>
      <c r="J181" s="10">
        <v>135.47999999999999</v>
      </c>
      <c r="K181" s="10">
        <v>0</v>
      </c>
      <c r="L181" s="10">
        <v>0</v>
      </c>
      <c r="M181" s="10">
        <v>0</v>
      </c>
      <c r="N181" s="192">
        <f>+SMar_InfraMR[[#This Row],[A.03.1 -  Longitud de Vías de Explotación No Electrificadas Troncales y Ramales (vía principal) (km)]]+SMar_InfraMR[[#This Row],[A.04.1 -  Longitud de Vías de Explotación Electrificadas Troncales y Ramales (vía principal) (km)]]</f>
        <v>135.47999999999999</v>
      </c>
      <c r="O181" s="192">
        <v>135.47999999999999</v>
      </c>
      <c r="P181" s="1">
        <v>19</v>
      </c>
      <c r="Q181" s="1">
        <v>1</v>
      </c>
      <c r="R181" s="1">
        <v>0</v>
      </c>
      <c r="S181" s="194">
        <f t="shared" si="19"/>
        <v>20</v>
      </c>
      <c r="T181" s="194">
        <v>20</v>
      </c>
      <c r="U181" s="1">
        <v>0</v>
      </c>
      <c r="V181" s="1">
        <v>56</v>
      </c>
      <c r="W181" s="1">
        <v>0</v>
      </c>
      <c r="X181" s="1">
        <v>0</v>
      </c>
      <c r="Y181" s="1">
        <v>0</v>
      </c>
      <c r="Z181" s="196">
        <f t="shared" si="20"/>
        <v>56</v>
      </c>
      <c r="AA181" s="1">
        <v>17</v>
      </c>
      <c r="AB181" s="1">
        <v>5</v>
      </c>
      <c r="AC181" s="1">
        <f>+SMar_InfraMR[[#This Row],[Total Pasos Vehiculares a Nivel]]</f>
        <v>56</v>
      </c>
      <c r="AD181" s="196">
        <f t="shared" si="21"/>
        <v>78</v>
      </c>
      <c r="AE181" s="1">
        <v>1</v>
      </c>
      <c r="AF181" s="1">
        <v>1</v>
      </c>
      <c r="AG181" s="1">
        <v>16</v>
      </c>
      <c r="AH181" s="196">
        <f t="shared" si="22"/>
        <v>18</v>
      </c>
      <c r="AI181" s="10">
        <v>41.3</v>
      </c>
      <c r="AJ181" s="10">
        <v>0</v>
      </c>
      <c r="AK181" s="10">
        <v>14.14</v>
      </c>
      <c r="AL181" s="222">
        <f t="shared" si="23"/>
        <v>55.44</v>
      </c>
      <c r="AM181" s="1">
        <v>3</v>
      </c>
      <c r="AN181" s="1">
        <v>2</v>
      </c>
      <c r="AO181" s="1">
        <v>32</v>
      </c>
      <c r="AP181" s="200">
        <f t="shared" si="24"/>
        <v>37</v>
      </c>
      <c r="AQ181" s="1">
        <v>0</v>
      </c>
      <c r="AR181" s="1">
        <v>0</v>
      </c>
      <c r="AS181" s="1">
        <v>0</v>
      </c>
      <c r="AT181" s="200">
        <f t="shared" si="25"/>
        <v>0</v>
      </c>
      <c r="AU181" s="1">
        <v>0</v>
      </c>
      <c r="AV181" s="1">
        <v>0</v>
      </c>
      <c r="AW181" s="1">
        <v>0</v>
      </c>
      <c r="AX181" s="200">
        <f t="shared" si="26"/>
        <v>0</v>
      </c>
      <c r="AY181" s="1">
        <v>104</v>
      </c>
      <c r="AZ181" s="1">
        <v>42</v>
      </c>
      <c r="BA181" s="1">
        <v>0</v>
      </c>
      <c r="BB181" s="1">
        <v>0</v>
      </c>
      <c r="BC181" s="200">
        <f>SUM(AY181:BB181)</f>
        <v>146</v>
      </c>
      <c r="BD181" s="356">
        <v>0</v>
      </c>
      <c r="BE181" s="1">
        <v>7</v>
      </c>
      <c r="BF181" s="1">
        <v>0</v>
      </c>
      <c r="BG181" s="235">
        <v>1676</v>
      </c>
    </row>
    <row r="182" spans="1:59">
      <c r="A182" s="1">
        <v>2008</v>
      </c>
      <c r="B182" s="1" t="s">
        <v>61</v>
      </c>
      <c r="C182" s="10">
        <v>0</v>
      </c>
      <c r="D182" s="10">
        <v>55.44</v>
      </c>
      <c r="E182" s="10">
        <v>0</v>
      </c>
      <c r="F182" s="10">
        <v>0</v>
      </c>
      <c r="G182" s="192">
        <f t="shared" si="18"/>
        <v>55.44</v>
      </c>
      <c r="H182" s="192">
        <f>+SMar_InfraMR[[#This Row],[Total Líneas de Explotación ]]</f>
        <v>55.44</v>
      </c>
      <c r="I182" s="192">
        <f>+SMar_InfraMR[[#This Row],[Total Líneas de Explotación ]]</f>
        <v>55.44</v>
      </c>
      <c r="J182" s="10">
        <v>135.47999999999999</v>
      </c>
      <c r="K182" s="10">
        <v>0</v>
      </c>
      <c r="L182" s="10">
        <v>0</v>
      </c>
      <c r="M182" s="10">
        <v>0</v>
      </c>
      <c r="N182" s="192">
        <f>+SMar_InfraMR[[#This Row],[A.03.1 -  Longitud de Vías de Explotación No Electrificadas Troncales y Ramales (vía principal) (km)]]+SMar_InfraMR[[#This Row],[A.04.1 -  Longitud de Vías de Explotación Electrificadas Troncales y Ramales (vía principal) (km)]]</f>
        <v>135.47999999999999</v>
      </c>
      <c r="O182" s="192">
        <v>135.47999999999999</v>
      </c>
      <c r="P182" s="1">
        <v>19</v>
      </c>
      <c r="Q182" s="1">
        <v>1</v>
      </c>
      <c r="R182" s="1">
        <v>0</v>
      </c>
      <c r="S182" s="194">
        <f t="shared" si="19"/>
        <v>20</v>
      </c>
      <c r="T182" s="194">
        <v>20</v>
      </c>
      <c r="U182" s="1">
        <v>0</v>
      </c>
      <c r="V182" s="1">
        <v>56</v>
      </c>
      <c r="W182" s="1">
        <v>0</v>
      </c>
      <c r="X182" s="1">
        <v>0</v>
      </c>
      <c r="Y182" s="1">
        <v>0</v>
      </c>
      <c r="Z182" s="196">
        <f t="shared" si="20"/>
        <v>56</v>
      </c>
      <c r="AA182" s="1">
        <v>17</v>
      </c>
      <c r="AB182" s="1">
        <v>5</v>
      </c>
      <c r="AC182" s="1">
        <f>+SMar_InfraMR[[#This Row],[Total Pasos Vehiculares a Nivel]]</f>
        <v>56</v>
      </c>
      <c r="AD182" s="196">
        <f t="shared" si="21"/>
        <v>78</v>
      </c>
      <c r="AE182" s="1">
        <v>1</v>
      </c>
      <c r="AF182" s="1">
        <v>1</v>
      </c>
      <c r="AG182" s="1">
        <v>16</v>
      </c>
      <c r="AH182" s="196">
        <f t="shared" si="22"/>
        <v>18</v>
      </c>
      <c r="AI182" s="10">
        <v>41.3</v>
      </c>
      <c r="AJ182" s="10">
        <v>0</v>
      </c>
      <c r="AK182" s="10">
        <v>14.14</v>
      </c>
      <c r="AL182" s="222">
        <f t="shared" si="23"/>
        <v>55.44</v>
      </c>
      <c r="AM182" s="1">
        <v>3</v>
      </c>
      <c r="AN182" s="1">
        <v>2</v>
      </c>
      <c r="AO182" s="1">
        <v>32</v>
      </c>
      <c r="AP182" s="200">
        <f t="shared" si="24"/>
        <v>37</v>
      </c>
      <c r="AQ182" s="1">
        <v>0</v>
      </c>
      <c r="AR182" s="1">
        <v>0</v>
      </c>
      <c r="AS182" s="1">
        <v>0</v>
      </c>
      <c r="AT182" s="200">
        <f t="shared" si="25"/>
        <v>0</v>
      </c>
      <c r="AU182" s="1">
        <v>0</v>
      </c>
      <c r="AV182" s="1">
        <v>0</v>
      </c>
      <c r="AW182" s="1">
        <v>0</v>
      </c>
      <c r="AX182" s="200">
        <f t="shared" si="26"/>
        <v>0</v>
      </c>
      <c r="AY182" s="1">
        <v>104</v>
      </c>
      <c r="AZ182" s="1">
        <v>42</v>
      </c>
      <c r="BA182" s="1">
        <v>0</v>
      </c>
      <c r="BB182" s="1">
        <v>0</v>
      </c>
      <c r="BC182" s="200">
        <f>SUM(AY182:BB182)</f>
        <v>146</v>
      </c>
      <c r="BD182" s="356">
        <v>0</v>
      </c>
      <c r="BE182" s="1">
        <v>7</v>
      </c>
      <c r="BF182" s="1">
        <v>0</v>
      </c>
      <c r="BG182" s="235">
        <v>1676</v>
      </c>
    </row>
    <row r="183" spans="1:59">
      <c r="A183" s="1">
        <v>2008</v>
      </c>
      <c r="B183" s="1" t="s">
        <v>62</v>
      </c>
      <c r="C183" s="10">
        <v>0</v>
      </c>
      <c r="D183" s="10">
        <v>55.44</v>
      </c>
      <c r="E183" s="10">
        <v>0</v>
      </c>
      <c r="F183" s="10">
        <v>0</v>
      </c>
      <c r="G183" s="192">
        <f t="shared" si="18"/>
        <v>55.44</v>
      </c>
      <c r="H183" s="192">
        <f>+SMar_InfraMR[[#This Row],[Total Líneas de Explotación ]]</f>
        <v>55.44</v>
      </c>
      <c r="I183" s="192">
        <f>+SMar_InfraMR[[#This Row],[Total Líneas de Explotación ]]</f>
        <v>55.44</v>
      </c>
      <c r="J183" s="10">
        <v>135.47999999999999</v>
      </c>
      <c r="K183" s="10">
        <v>0</v>
      </c>
      <c r="L183" s="10">
        <v>0</v>
      </c>
      <c r="M183" s="10">
        <v>0</v>
      </c>
      <c r="N183" s="192">
        <f>+SMar_InfraMR[[#This Row],[A.03.1 -  Longitud de Vías de Explotación No Electrificadas Troncales y Ramales (vía principal) (km)]]+SMar_InfraMR[[#This Row],[A.04.1 -  Longitud de Vías de Explotación Electrificadas Troncales y Ramales (vía principal) (km)]]</f>
        <v>135.47999999999999</v>
      </c>
      <c r="O183" s="192">
        <v>135.47999999999999</v>
      </c>
      <c r="P183" s="1">
        <v>19</v>
      </c>
      <c r="Q183" s="1">
        <v>1</v>
      </c>
      <c r="R183" s="1">
        <v>0</v>
      </c>
      <c r="S183" s="194">
        <f t="shared" si="19"/>
        <v>20</v>
      </c>
      <c r="T183" s="194">
        <v>20</v>
      </c>
      <c r="U183" s="1">
        <v>0</v>
      </c>
      <c r="V183" s="1">
        <v>56</v>
      </c>
      <c r="W183" s="1">
        <v>0</v>
      </c>
      <c r="X183" s="1">
        <v>0</v>
      </c>
      <c r="Y183" s="1">
        <v>0</v>
      </c>
      <c r="Z183" s="196">
        <f t="shared" si="20"/>
        <v>56</v>
      </c>
      <c r="AA183" s="1">
        <v>17</v>
      </c>
      <c r="AB183" s="1">
        <v>5</v>
      </c>
      <c r="AC183" s="1">
        <f>+SMar_InfraMR[[#This Row],[Total Pasos Vehiculares a Nivel]]</f>
        <v>56</v>
      </c>
      <c r="AD183" s="196">
        <f t="shared" si="21"/>
        <v>78</v>
      </c>
      <c r="AE183" s="1">
        <v>1</v>
      </c>
      <c r="AF183" s="1">
        <v>1</v>
      </c>
      <c r="AG183" s="1">
        <v>16</v>
      </c>
      <c r="AH183" s="196">
        <f t="shared" si="22"/>
        <v>18</v>
      </c>
      <c r="AI183" s="10">
        <v>41.3</v>
      </c>
      <c r="AJ183" s="10">
        <v>0</v>
      </c>
      <c r="AK183" s="10">
        <v>14.14</v>
      </c>
      <c r="AL183" s="222">
        <f t="shared" si="23"/>
        <v>55.44</v>
      </c>
      <c r="AM183" s="1">
        <v>3</v>
      </c>
      <c r="AN183" s="1">
        <v>2</v>
      </c>
      <c r="AO183" s="1">
        <v>32</v>
      </c>
      <c r="AP183" s="200">
        <f t="shared" si="24"/>
        <v>37</v>
      </c>
      <c r="AQ183" s="1">
        <v>0</v>
      </c>
      <c r="AR183" s="1">
        <v>0</v>
      </c>
      <c r="AS183" s="1">
        <v>0</v>
      </c>
      <c r="AT183" s="200">
        <f t="shared" si="25"/>
        <v>0</v>
      </c>
      <c r="AU183" s="1">
        <v>0</v>
      </c>
      <c r="AV183" s="1">
        <v>0</v>
      </c>
      <c r="AW183" s="1">
        <v>0</v>
      </c>
      <c r="AX183" s="200">
        <f t="shared" si="26"/>
        <v>0</v>
      </c>
      <c r="AY183" s="1">
        <v>104</v>
      </c>
      <c r="AZ183" s="1">
        <v>42</v>
      </c>
      <c r="BA183" s="1">
        <v>0</v>
      </c>
      <c r="BB183" s="1">
        <v>0</v>
      </c>
      <c r="BC183" s="200">
        <f>SUM(AY183:BB183)</f>
        <v>146</v>
      </c>
      <c r="BD183" s="356">
        <v>0</v>
      </c>
      <c r="BE183" s="1">
        <v>7</v>
      </c>
      <c r="BF183" s="1">
        <v>0</v>
      </c>
      <c r="BG183" s="235">
        <v>1676</v>
      </c>
    </row>
    <row r="184" spans="1:59">
      <c r="A184" s="1">
        <v>2008</v>
      </c>
      <c r="B184" s="1" t="s">
        <v>63</v>
      </c>
      <c r="C184" s="10">
        <v>0</v>
      </c>
      <c r="D184" s="10">
        <v>55.44</v>
      </c>
      <c r="E184" s="10">
        <v>0</v>
      </c>
      <c r="F184" s="10">
        <v>0</v>
      </c>
      <c r="G184" s="192">
        <f t="shared" si="18"/>
        <v>55.44</v>
      </c>
      <c r="H184" s="192">
        <f>+SMar_InfraMR[[#This Row],[Total Líneas de Explotación ]]</f>
        <v>55.44</v>
      </c>
      <c r="I184" s="192">
        <f>+SMar_InfraMR[[#This Row],[Total Líneas de Explotación ]]</f>
        <v>55.44</v>
      </c>
      <c r="J184" s="10">
        <v>135.47999999999999</v>
      </c>
      <c r="K184" s="10">
        <v>0</v>
      </c>
      <c r="L184" s="10">
        <v>0</v>
      </c>
      <c r="M184" s="10">
        <v>0</v>
      </c>
      <c r="N184" s="192">
        <f>+SMar_InfraMR[[#This Row],[A.03.1 -  Longitud de Vías de Explotación No Electrificadas Troncales y Ramales (vía principal) (km)]]+SMar_InfraMR[[#This Row],[A.04.1 -  Longitud de Vías de Explotación Electrificadas Troncales y Ramales (vía principal) (km)]]</f>
        <v>135.47999999999999</v>
      </c>
      <c r="O184" s="192">
        <v>135.47999999999999</v>
      </c>
      <c r="P184" s="1">
        <v>19</v>
      </c>
      <c r="Q184" s="1">
        <v>1</v>
      </c>
      <c r="R184" s="1">
        <v>0</v>
      </c>
      <c r="S184" s="194">
        <f t="shared" si="19"/>
        <v>20</v>
      </c>
      <c r="T184" s="194">
        <v>20</v>
      </c>
      <c r="U184" s="1">
        <v>0</v>
      </c>
      <c r="V184" s="1">
        <v>56</v>
      </c>
      <c r="W184" s="1">
        <v>0</v>
      </c>
      <c r="X184" s="1">
        <v>0</v>
      </c>
      <c r="Y184" s="1">
        <v>0</v>
      </c>
      <c r="Z184" s="196">
        <f t="shared" si="20"/>
        <v>56</v>
      </c>
      <c r="AA184" s="1">
        <v>17</v>
      </c>
      <c r="AB184" s="1">
        <v>5</v>
      </c>
      <c r="AC184" s="1">
        <f>+SMar_InfraMR[[#This Row],[Total Pasos Vehiculares a Nivel]]</f>
        <v>56</v>
      </c>
      <c r="AD184" s="196">
        <f t="shared" si="21"/>
        <v>78</v>
      </c>
      <c r="AE184" s="1">
        <v>1</v>
      </c>
      <c r="AF184" s="1">
        <v>1</v>
      </c>
      <c r="AG184" s="1">
        <v>16</v>
      </c>
      <c r="AH184" s="196">
        <f t="shared" si="22"/>
        <v>18</v>
      </c>
      <c r="AI184" s="10">
        <v>41.3</v>
      </c>
      <c r="AJ184" s="10">
        <v>0</v>
      </c>
      <c r="AK184" s="10">
        <v>14.14</v>
      </c>
      <c r="AL184" s="222">
        <f t="shared" si="23"/>
        <v>55.44</v>
      </c>
      <c r="AM184" s="1">
        <v>3</v>
      </c>
      <c r="AN184" s="1">
        <v>2</v>
      </c>
      <c r="AO184" s="1">
        <v>32</v>
      </c>
      <c r="AP184" s="200">
        <f t="shared" si="24"/>
        <v>37</v>
      </c>
      <c r="AQ184" s="1">
        <v>0</v>
      </c>
      <c r="AR184" s="1">
        <v>0</v>
      </c>
      <c r="AS184" s="1">
        <v>0</v>
      </c>
      <c r="AT184" s="200">
        <f t="shared" si="25"/>
        <v>0</v>
      </c>
      <c r="AU184" s="1">
        <v>0</v>
      </c>
      <c r="AV184" s="1">
        <v>0</v>
      </c>
      <c r="AW184" s="1">
        <v>0</v>
      </c>
      <c r="AX184" s="200">
        <f t="shared" si="26"/>
        <v>0</v>
      </c>
      <c r="AY184" s="1">
        <v>104</v>
      </c>
      <c r="AZ184" s="1">
        <v>42</v>
      </c>
      <c r="BA184" s="1">
        <v>0</v>
      </c>
      <c r="BB184" s="1">
        <v>0</v>
      </c>
      <c r="BC184" s="200">
        <f>SUM(AY184:BB184)</f>
        <v>146</v>
      </c>
      <c r="BD184" s="356">
        <v>0</v>
      </c>
      <c r="BE184" s="1">
        <v>7</v>
      </c>
      <c r="BF184" s="1">
        <v>0</v>
      </c>
      <c r="BG184" s="235">
        <v>1676</v>
      </c>
    </row>
    <row r="185" spans="1:59">
      <c r="A185" s="1">
        <v>2008</v>
      </c>
      <c r="B185" s="1" t="s">
        <v>64</v>
      </c>
      <c r="C185" s="10">
        <v>0</v>
      </c>
      <c r="D185" s="10">
        <v>55.44</v>
      </c>
      <c r="E185" s="10">
        <v>0</v>
      </c>
      <c r="F185" s="10">
        <v>0</v>
      </c>
      <c r="G185" s="192">
        <f t="shared" si="18"/>
        <v>55.44</v>
      </c>
      <c r="H185" s="192">
        <f>+SMar_InfraMR[[#This Row],[Total Líneas de Explotación ]]</f>
        <v>55.44</v>
      </c>
      <c r="I185" s="192">
        <f>+SMar_InfraMR[[#This Row],[Total Líneas de Explotación ]]</f>
        <v>55.44</v>
      </c>
      <c r="J185" s="10">
        <v>135.47999999999999</v>
      </c>
      <c r="K185" s="10">
        <v>0</v>
      </c>
      <c r="L185" s="10">
        <v>0</v>
      </c>
      <c r="M185" s="10">
        <v>0</v>
      </c>
      <c r="N185" s="192">
        <f>+SMar_InfraMR[[#This Row],[A.03.1 -  Longitud de Vías de Explotación No Electrificadas Troncales y Ramales (vía principal) (km)]]+SMar_InfraMR[[#This Row],[A.04.1 -  Longitud de Vías de Explotación Electrificadas Troncales y Ramales (vía principal) (km)]]</f>
        <v>135.47999999999999</v>
      </c>
      <c r="O185" s="192">
        <v>135.47999999999999</v>
      </c>
      <c r="P185" s="1">
        <v>19</v>
      </c>
      <c r="Q185" s="1">
        <v>1</v>
      </c>
      <c r="R185" s="1">
        <v>0</v>
      </c>
      <c r="S185" s="194">
        <f t="shared" si="19"/>
        <v>20</v>
      </c>
      <c r="T185" s="194">
        <v>20</v>
      </c>
      <c r="U185" s="1">
        <v>0</v>
      </c>
      <c r="V185" s="1">
        <v>56</v>
      </c>
      <c r="W185" s="1">
        <v>0</v>
      </c>
      <c r="X185" s="1">
        <v>0</v>
      </c>
      <c r="Y185" s="1">
        <v>0</v>
      </c>
      <c r="Z185" s="196">
        <f t="shared" si="20"/>
        <v>56</v>
      </c>
      <c r="AA185" s="1">
        <v>17</v>
      </c>
      <c r="AB185" s="1">
        <v>5</v>
      </c>
      <c r="AC185" s="1">
        <f>+SMar_InfraMR[[#This Row],[Total Pasos Vehiculares a Nivel]]</f>
        <v>56</v>
      </c>
      <c r="AD185" s="196">
        <f t="shared" si="21"/>
        <v>78</v>
      </c>
      <c r="AE185" s="1">
        <v>1</v>
      </c>
      <c r="AF185" s="1">
        <v>1</v>
      </c>
      <c r="AG185" s="1">
        <v>16</v>
      </c>
      <c r="AH185" s="196">
        <f t="shared" si="22"/>
        <v>18</v>
      </c>
      <c r="AI185" s="10">
        <v>41.3</v>
      </c>
      <c r="AJ185" s="10">
        <v>0</v>
      </c>
      <c r="AK185" s="10">
        <v>14.14</v>
      </c>
      <c r="AL185" s="222">
        <f t="shared" si="23"/>
        <v>55.44</v>
      </c>
      <c r="AM185" s="1">
        <v>3</v>
      </c>
      <c r="AN185" s="1">
        <v>2</v>
      </c>
      <c r="AO185" s="1">
        <v>32</v>
      </c>
      <c r="AP185" s="200">
        <f t="shared" si="24"/>
        <v>37</v>
      </c>
      <c r="AQ185" s="1">
        <v>0</v>
      </c>
      <c r="AR185" s="1">
        <v>0</v>
      </c>
      <c r="AS185" s="1">
        <v>0</v>
      </c>
      <c r="AT185" s="200">
        <f t="shared" si="25"/>
        <v>0</v>
      </c>
      <c r="AU185" s="1">
        <v>0</v>
      </c>
      <c r="AV185" s="1">
        <v>0</v>
      </c>
      <c r="AW185" s="1">
        <v>0</v>
      </c>
      <c r="AX185" s="200">
        <f t="shared" si="26"/>
        <v>0</v>
      </c>
      <c r="AY185" s="1">
        <v>104</v>
      </c>
      <c r="AZ185" s="1">
        <v>42</v>
      </c>
      <c r="BA185" s="1">
        <v>0</v>
      </c>
      <c r="BB185" s="1">
        <v>0</v>
      </c>
      <c r="BC185" s="200">
        <f>SUM(AY185:BB185)</f>
        <v>146</v>
      </c>
      <c r="BD185" s="356">
        <v>0</v>
      </c>
      <c r="BE185" s="1">
        <v>7</v>
      </c>
      <c r="BF185" s="1">
        <v>0</v>
      </c>
      <c r="BG185" s="235">
        <v>1676</v>
      </c>
    </row>
    <row r="186" spans="1:59">
      <c r="A186" s="1">
        <v>2008</v>
      </c>
      <c r="B186" s="1" t="s">
        <v>65</v>
      </c>
      <c r="C186" s="10">
        <v>0</v>
      </c>
      <c r="D186" s="10">
        <v>55.44</v>
      </c>
      <c r="E186" s="10">
        <v>0</v>
      </c>
      <c r="F186" s="10">
        <v>0</v>
      </c>
      <c r="G186" s="192">
        <f t="shared" si="18"/>
        <v>55.44</v>
      </c>
      <c r="H186" s="192">
        <f>+SMar_InfraMR[[#This Row],[Total Líneas de Explotación ]]</f>
        <v>55.44</v>
      </c>
      <c r="I186" s="192">
        <f>+SMar_InfraMR[[#This Row],[Total Líneas de Explotación ]]</f>
        <v>55.44</v>
      </c>
      <c r="J186" s="10">
        <v>135.47999999999999</v>
      </c>
      <c r="K186" s="10">
        <v>0</v>
      </c>
      <c r="L186" s="10">
        <v>0</v>
      </c>
      <c r="M186" s="10">
        <v>0</v>
      </c>
      <c r="N186" s="192">
        <f>+SMar_InfraMR[[#This Row],[A.03.1 -  Longitud de Vías de Explotación No Electrificadas Troncales y Ramales (vía principal) (km)]]+SMar_InfraMR[[#This Row],[A.04.1 -  Longitud de Vías de Explotación Electrificadas Troncales y Ramales (vía principal) (km)]]</f>
        <v>135.47999999999999</v>
      </c>
      <c r="O186" s="192">
        <v>135.47999999999999</v>
      </c>
      <c r="P186" s="1">
        <v>19</v>
      </c>
      <c r="Q186" s="1">
        <v>1</v>
      </c>
      <c r="R186" s="1">
        <v>0</v>
      </c>
      <c r="S186" s="194">
        <f t="shared" si="19"/>
        <v>20</v>
      </c>
      <c r="T186" s="194">
        <v>20</v>
      </c>
      <c r="U186" s="1">
        <v>0</v>
      </c>
      <c r="V186" s="1">
        <v>56</v>
      </c>
      <c r="W186" s="1">
        <v>0</v>
      </c>
      <c r="X186" s="1">
        <v>0</v>
      </c>
      <c r="Y186" s="1">
        <v>0</v>
      </c>
      <c r="Z186" s="196">
        <f t="shared" si="20"/>
        <v>56</v>
      </c>
      <c r="AA186" s="1">
        <v>17</v>
      </c>
      <c r="AB186" s="1">
        <v>5</v>
      </c>
      <c r="AC186" s="1">
        <f>+SMar_InfraMR[[#This Row],[Total Pasos Vehiculares a Nivel]]</f>
        <v>56</v>
      </c>
      <c r="AD186" s="196">
        <f t="shared" si="21"/>
        <v>78</v>
      </c>
      <c r="AE186" s="1">
        <v>1</v>
      </c>
      <c r="AF186" s="1">
        <v>1</v>
      </c>
      <c r="AG186" s="1">
        <v>16</v>
      </c>
      <c r="AH186" s="196">
        <f t="shared" si="22"/>
        <v>18</v>
      </c>
      <c r="AI186" s="10">
        <v>41.3</v>
      </c>
      <c r="AJ186" s="10">
        <v>0</v>
      </c>
      <c r="AK186" s="10">
        <v>14.14</v>
      </c>
      <c r="AL186" s="222">
        <f t="shared" si="23"/>
        <v>55.44</v>
      </c>
      <c r="AM186" s="1">
        <v>3</v>
      </c>
      <c r="AN186" s="1">
        <v>2</v>
      </c>
      <c r="AO186" s="1">
        <v>32</v>
      </c>
      <c r="AP186" s="200">
        <f t="shared" si="24"/>
        <v>37</v>
      </c>
      <c r="AQ186" s="1">
        <v>0</v>
      </c>
      <c r="AR186" s="1">
        <v>0</v>
      </c>
      <c r="AS186" s="1">
        <v>0</v>
      </c>
      <c r="AT186" s="200">
        <f t="shared" si="25"/>
        <v>0</v>
      </c>
      <c r="AU186" s="1">
        <v>0</v>
      </c>
      <c r="AV186" s="1">
        <v>0</v>
      </c>
      <c r="AW186" s="1">
        <v>0</v>
      </c>
      <c r="AX186" s="200">
        <f t="shared" si="26"/>
        <v>0</v>
      </c>
      <c r="AY186" s="1">
        <v>104</v>
      </c>
      <c r="AZ186" s="1">
        <v>42</v>
      </c>
      <c r="BA186" s="1">
        <v>0</v>
      </c>
      <c r="BB186" s="1">
        <v>0</v>
      </c>
      <c r="BC186" s="200">
        <f>SUM(AY186:BB186)</f>
        <v>146</v>
      </c>
      <c r="BD186" s="356">
        <v>0</v>
      </c>
      <c r="BE186" s="1">
        <v>7</v>
      </c>
      <c r="BF186" s="1">
        <v>0</v>
      </c>
      <c r="BG186" s="235">
        <v>1676</v>
      </c>
    </row>
    <row r="187" spans="1:59">
      <c r="A187" s="1">
        <v>2008</v>
      </c>
      <c r="B187" s="1" t="s">
        <v>66</v>
      </c>
      <c r="C187" s="10">
        <v>0</v>
      </c>
      <c r="D187" s="10">
        <v>55.44</v>
      </c>
      <c r="E187" s="10">
        <v>0</v>
      </c>
      <c r="F187" s="10">
        <v>0</v>
      </c>
      <c r="G187" s="192">
        <f t="shared" si="18"/>
        <v>55.44</v>
      </c>
      <c r="H187" s="192">
        <f>+SMar_InfraMR[[#This Row],[Total Líneas de Explotación ]]</f>
        <v>55.44</v>
      </c>
      <c r="I187" s="192">
        <f>+SMar_InfraMR[[#This Row],[Total Líneas de Explotación ]]</f>
        <v>55.44</v>
      </c>
      <c r="J187" s="10">
        <v>135.47999999999999</v>
      </c>
      <c r="K187" s="10">
        <v>0</v>
      </c>
      <c r="L187" s="10">
        <v>0</v>
      </c>
      <c r="M187" s="10">
        <v>0</v>
      </c>
      <c r="N187" s="192">
        <f>+SMar_InfraMR[[#This Row],[A.03.1 -  Longitud de Vías de Explotación No Electrificadas Troncales y Ramales (vía principal) (km)]]+SMar_InfraMR[[#This Row],[A.04.1 -  Longitud de Vías de Explotación Electrificadas Troncales y Ramales (vía principal) (km)]]</f>
        <v>135.47999999999999</v>
      </c>
      <c r="O187" s="192">
        <v>135.47999999999999</v>
      </c>
      <c r="P187" s="1">
        <v>19</v>
      </c>
      <c r="Q187" s="1">
        <v>1</v>
      </c>
      <c r="R187" s="1">
        <v>0</v>
      </c>
      <c r="S187" s="194">
        <f t="shared" si="19"/>
        <v>20</v>
      </c>
      <c r="T187" s="194">
        <v>20</v>
      </c>
      <c r="U187" s="1">
        <v>0</v>
      </c>
      <c r="V187" s="1">
        <v>56</v>
      </c>
      <c r="W187" s="1">
        <v>0</v>
      </c>
      <c r="X187" s="1">
        <v>0</v>
      </c>
      <c r="Y187" s="1">
        <v>0</v>
      </c>
      <c r="Z187" s="196">
        <f t="shared" si="20"/>
        <v>56</v>
      </c>
      <c r="AA187" s="1">
        <v>17</v>
      </c>
      <c r="AB187" s="1">
        <v>5</v>
      </c>
      <c r="AC187" s="1">
        <f>+SMar_InfraMR[[#This Row],[Total Pasos Vehiculares a Nivel]]</f>
        <v>56</v>
      </c>
      <c r="AD187" s="196">
        <f t="shared" si="21"/>
        <v>78</v>
      </c>
      <c r="AE187" s="1">
        <v>1</v>
      </c>
      <c r="AF187" s="1">
        <v>1</v>
      </c>
      <c r="AG187" s="1">
        <v>16</v>
      </c>
      <c r="AH187" s="196">
        <f t="shared" si="22"/>
        <v>18</v>
      </c>
      <c r="AI187" s="10">
        <v>41.3</v>
      </c>
      <c r="AJ187" s="10">
        <v>0</v>
      </c>
      <c r="AK187" s="10">
        <v>14.14</v>
      </c>
      <c r="AL187" s="222">
        <f t="shared" si="23"/>
        <v>55.44</v>
      </c>
      <c r="AM187" s="1">
        <v>3</v>
      </c>
      <c r="AN187" s="1">
        <v>2</v>
      </c>
      <c r="AO187" s="1">
        <v>32</v>
      </c>
      <c r="AP187" s="200">
        <f t="shared" si="24"/>
        <v>37</v>
      </c>
      <c r="AQ187" s="1">
        <v>0</v>
      </c>
      <c r="AR187" s="1">
        <v>0</v>
      </c>
      <c r="AS187" s="1">
        <v>0</v>
      </c>
      <c r="AT187" s="200">
        <f t="shared" si="25"/>
        <v>0</v>
      </c>
      <c r="AU187" s="1">
        <v>0</v>
      </c>
      <c r="AV187" s="1">
        <v>0</v>
      </c>
      <c r="AW187" s="1">
        <v>0</v>
      </c>
      <c r="AX187" s="200">
        <f t="shared" si="26"/>
        <v>0</v>
      </c>
      <c r="AY187" s="1">
        <v>104</v>
      </c>
      <c r="AZ187" s="1">
        <v>42</v>
      </c>
      <c r="BA187" s="1">
        <v>0</v>
      </c>
      <c r="BB187" s="1">
        <v>0</v>
      </c>
      <c r="BC187" s="200">
        <f>SUM(AY187:BB187)</f>
        <v>146</v>
      </c>
      <c r="BD187" s="356">
        <v>0</v>
      </c>
      <c r="BE187" s="1">
        <v>7</v>
      </c>
      <c r="BF187" s="1">
        <v>0</v>
      </c>
      <c r="BG187" s="235">
        <v>1676</v>
      </c>
    </row>
    <row r="188" spans="1:59">
      <c r="A188" s="1">
        <v>2008</v>
      </c>
      <c r="B188" s="1" t="s">
        <v>67</v>
      </c>
      <c r="C188" s="10">
        <v>0</v>
      </c>
      <c r="D188" s="10">
        <v>55.44</v>
      </c>
      <c r="E188" s="10">
        <v>0</v>
      </c>
      <c r="F188" s="10">
        <v>0</v>
      </c>
      <c r="G188" s="192">
        <f t="shared" si="18"/>
        <v>55.44</v>
      </c>
      <c r="H188" s="192">
        <f>+SMar_InfraMR[[#This Row],[Total Líneas de Explotación ]]</f>
        <v>55.44</v>
      </c>
      <c r="I188" s="192">
        <f>+SMar_InfraMR[[#This Row],[Total Líneas de Explotación ]]</f>
        <v>55.44</v>
      </c>
      <c r="J188" s="10">
        <v>135.47999999999999</v>
      </c>
      <c r="K188" s="10">
        <v>0</v>
      </c>
      <c r="L188" s="10">
        <v>0</v>
      </c>
      <c r="M188" s="10">
        <v>0</v>
      </c>
      <c r="N188" s="192">
        <f>+SMar_InfraMR[[#This Row],[A.03.1 -  Longitud de Vías de Explotación No Electrificadas Troncales y Ramales (vía principal) (km)]]+SMar_InfraMR[[#This Row],[A.04.1 -  Longitud de Vías de Explotación Electrificadas Troncales y Ramales (vía principal) (km)]]</f>
        <v>135.47999999999999</v>
      </c>
      <c r="O188" s="192">
        <v>135.47999999999999</v>
      </c>
      <c r="P188" s="1">
        <v>19</v>
      </c>
      <c r="Q188" s="1">
        <v>1</v>
      </c>
      <c r="R188" s="1">
        <v>0</v>
      </c>
      <c r="S188" s="194">
        <f t="shared" si="19"/>
        <v>20</v>
      </c>
      <c r="T188" s="194">
        <v>20</v>
      </c>
      <c r="U188" s="1">
        <v>0</v>
      </c>
      <c r="V188" s="1">
        <v>56</v>
      </c>
      <c r="W188" s="1">
        <v>0</v>
      </c>
      <c r="X188" s="1">
        <v>0</v>
      </c>
      <c r="Y188" s="1">
        <v>0</v>
      </c>
      <c r="Z188" s="196">
        <f t="shared" si="20"/>
        <v>56</v>
      </c>
      <c r="AA188" s="1">
        <v>17</v>
      </c>
      <c r="AB188" s="1">
        <v>5</v>
      </c>
      <c r="AC188" s="1">
        <f>+SMar_InfraMR[[#This Row],[Total Pasos Vehiculares a Nivel]]</f>
        <v>56</v>
      </c>
      <c r="AD188" s="196">
        <f t="shared" si="21"/>
        <v>78</v>
      </c>
      <c r="AE188" s="1">
        <v>1</v>
      </c>
      <c r="AF188" s="1">
        <v>1</v>
      </c>
      <c r="AG188" s="1">
        <v>16</v>
      </c>
      <c r="AH188" s="196">
        <f t="shared" si="22"/>
        <v>18</v>
      </c>
      <c r="AI188" s="10">
        <v>41.3</v>
      </c>
      <c r="AJ188" s="10">
        <v>0</v>
      </c>
      <c r="AK188" s="10">
        <v>14.14</v>
      </c>
      <c r="AL188" s="222">
        <f t="shared" si="23"/>
        <v>55.44</v>
      </c>
      <c r="AM188" s="1">
        <v>3</v>
      </c>
      <c r="AN188" s="1">
        <v>2</v>
      </c>
      <c r="AO188" s="1">
        <v>32</v>
      </c>
      <c r="AP188" s="200">
        <f t="shared" si="24"/>
        <v>37</v>
      </c>
      <c r="AQ188" s="1">
        <v>0</v>
      </c>
      <c r="AR188" s="1">
        <v>0</v>
      </c>
      <c r="AS188" s="1">
        <v>0</v>
      </c>
      <c r="AT188" s="200">
        <f t="shared" si="25"/>
        <v>0</v>
      </c>
      <c r="AU188" s="1">
        <v>0</v>
      </c>
      <c r="AV188" s="1">
        <v>0</v>
      </c>
      <c r="AW188" s="1">
        <v>0</v>
      </c>
      <c r="AX188" s="200">
        <f t="shared" si="26"/>
        <v>0</v>
      </c>
      <c r="AY188" s="1">
        <v>104</v>
      </c>
      <c r="AZ188" s="1">
        <v>42</v>
      </c>
      <c r="BA188" s="1">
        <v>0</v>
      </c>
      <c r="BB188" s="1">
        <v>0</v>
      </c>
      <c r="BC188" s="200">
        <f>SUM(AY188:BB188)</f>
        <v>146</v>
      </c>
      <c r="BD188" s="356">
        <v>0</v>
      </c>
      <c r="BE188" s="1">
        <v>7</v>
      </c>
      <c r="BF188" s="1">
        <v>0</v>
      </c>
      <c r="BG188" s="235">
        <v>1676</v>
      </c>
    </row>
    <row r="189" spans="1:59">
      <c r="A189" s="1">
        <v>2008</v>
      </c>
      <c r="B189" s="1" t="s">
        <v>68</v>
      </c>
      <c r="C189" s="10">
        <v>0</v>
      </c>
      <c r="D189" s="10">
        <v>55.44</v>
      </c>
      <c r="E189" s="10">
        <v>0</v>
      </c>
      <c r="F189" s="10">
        <v>0</v>
      </c>
      <c r="G189" s="192">
        <f t="shared" si="18"/>
        <v>55.44</v>
      </c>
      <c r="H189" s="192">
        <f>+SMar_InfraMR[[#This Row],[Total Líneas de Explotación ]]</f>
        <v>55.44</v>
      </c>
      <c r="I189" s="192">
        <f>+SMar_InfraMR[[#This Row],[Total Líneas de Explotación ]]</f>
        <v>55.44</v>
      </c>
      <c r="J189" s="10">
        <v>135.47999999999999</v>
      </c>
      <c r="K189" s="10">
        <v>0</v>
      </c>
      <c r="L189" s="10">
        <v>0</v>
      </c>
      <c r="M189" s="10">
        <v>0</v>
      </c>
      <c r="N189" s="192">
        <f>+SMar_InfraMR[[#This Row],[A.03.1 -  Longitud de Vías de Explotación No Electrificadas Troncales y Ramales (vía principal) (km)]]+SMar_InfraMR[[#This Row],[A.04.1 -  Longitud de Vías de Explotación Electrificadas Troncales y Ramales (vía principal) (km)]]</f>
        <v>135.47999999999999</v>
      </c>
      <c r="O189" s="192">
        <v>135.47999999999999</v>
      </c>
      <c r="P189" s="1">
        <v>19</v>
      </c>
      <c r="Q189" s="1">
        <v>1</v>
      </c>
      <c r="R189" s="1">
        <v>0</v>
      </c>
      <c r="S189" s="194">
        <f t="shared" si="19"/>
        <v>20</v>
      </c>
      <c r="T189" s="194">
        <v>20</v>
      </c>
      <c r="U189" s="1">
        <v>0</v>
      </c>
      <c r="V189" s="1">
        <v>56</v>
      </c>
      <c r="W189" s="1">
        <v>0</v>
      </c>
      <c r="X189" s="1">
        <v>0</v>
      </c>
      <c r="Y189" s="1">
        <v>0</v>
      </c>
      <c r="Z189" s="196">
        <f t="shared" si="20"/>
        <v>56</v>
      </c>
      <c r="AA189" s="1">
        <v>17</v>
      </c>
      <c r="AB189" s="1">
        <v>5</v>
      </c>
      <c r="AC189" s="1">
        <f>+SMar_InfraMR[[#This Row],[Total Pasos Vehiculares a Nivel]]</f>
        <v>56</v>
      </c>
      <c r="AD189" s="196">
        <f t="shared" si="21"/>
        <v>78</v>
      </c>
      <c r="AE189" s="1">
        <v>1</v>
      </c>
      <c r="AF189" s="1">
        <v>1</v>
      </c>
      <c r="AG189" s="1">
        <v>16</v>
      </c>
      <c r="AH189" s="196">
        <f t="shared" si="22"/>
        <v>18</v>
      </c>
      <c r="AI189" s="10">
        <v>41.3</v>
      </c>
      <c r="AJ189" s="10">
        <v>0</v>
      </c>
      <c r="AK189" s="10">
        <v>14.14</v>
      </c>
      <c r="AL189" s="222">
        <f t="shared" si="23"/>
        <v>55.44</v>
      </c>
      <c r="AM189" s="1">
        <v>3</v>
      </c>
      <c r="AN189" s="1">
        <v>2</v>
      </c>
      <c r="AO189" s="1">
        <v>32</v>
      </c>
      <c r="AP189" s="200">
        <f t="shared" si="24"/>
        <v>37</v>
      </c>
      <c r="AQ189" s="1">
        <v>0</v>
      </c>
      <c r="AR189" s="1">
        <v>0</v>
      </c>
      <c r="AS189" s="1">
        <v>0</v>
      </c>
      <c r="AT189" s="200">
        <f t="shared" si="25"/>
        <v>0</v>
      </c>
      <c r="AU189" s="1">
        <v>0</v>
      </c>
      <c r="AV189" s="1">
        <v>0</v>
      </c>
      <c r="AW189" s="1">
        <v>0</v>
      </c>
      <c r="AX189" s="200">
        <f t="shared" si="26"/>
        <v>0</v>
      </c>
      <c r="AY189" s="1">
        <v>104</v>
      </c>
      <c r="AZ189" s="1">
        <v>42</v>
      </c>
      <c r="BA189" s="1">
        <v>0</v>
      </c>
      <c r="BB189" s="1">
        <v>0</v>
      </c>
      <c r="BC189" s="200">
        <f>SUM(AY189:BB189)</f>
        <v>146</v>
      </c>
      <c r="BD189" s="356">
        <v>0</v>
      </c>
      <c r="BE189" s="1">
        <v>7</v>
      </c>
      <c r="BF189" s="1">
        <v>0</v>
      </c>
      <c r="BG189" s="235">
        <v>1676</v>
      </c>
    </row>
    <row r="190" spans="1:59">
      <c r="A190" s="1">
        <v>2008</v>
      </c>
      <c r="B190" s="1" t="s">
        <v>69</v>
      </c>
      <c r="C190" s="10">
        <v>0</v>
      </c>
      <c r="D190" s="10">
        <v>55.44</v>
      </c>
      <c r="E190" s="10">
        <v>0</v>
      </c>
      <c r="F190" s="10">
        <v>0</v>
      </c>
      <c r="G190" s="192">
        <f t="shared" si="18"/>
        <v>55.44</v>
      </c>
      <c r="H190" s="192">
        <f>+SMar_InfraMR[[#This Row],[Total Líneas de Explotación ]]</f>
        <v>55.44</v>
      </c>
      <c r="I190" s="192">
        <f>+SMar_InfraMR[[#This Row],[Total Líneas de Explotación ]]</f>
        <v>55.44</v>
      </c>
      <c r="J190" s="10">
        <v>135.47999999999999</v>
      </c>
      <c r="K190" s="10">
        <v>0</v>
      </c>
      <c r="L190" s="10">
        <v>0</v>
      </c>
      <c r="M190" s="10">
        <v>0</v>
      </c>
      <c r="N190" s="192">
        <f>+SMar_InfraMR[[#This Row],[A.03.1 -  Longitud de Vías de Explotación No Electrificadas Troncales y Ramales (vía principal) (km)]]+SMar_InfraMR[[#This Row],[A.04.1 -  Longitud de Vías de Explotación Electrificadas Troncales y Ramales (vía principal) (km)]]</f>
        <v>135.47999999999999</v>
      </c>
      <c r="O190" s="192">
        <v>135.47999999999999</v>
      </c>
      <c r="P190" s="1">
        <v>19</v>
      </c>
      <c r="Q190" s="1">
        <v>1</v>
      </c>
      <c r="R190" s="1">
        <v>0</v>
      </c>
      <c r="S190" s="194">
        <f t="shared" si="19"/>
        <v>20</v>
      </c>
      <c r="T190" s="194">
        <v>20</v>
      </c>
      <c r="U190" s="1">
        <v>0</v>
      </c>
      <c r="V190" s="1">
        <v>56</v>
      </c>
      <c r="W190" s="1">
        <v>0</v>
      </c>
      <c r="X190" s="1">
        <v>0</v>
      </c>
      <c r="Y190" s="1">
        <v>0</v>
      </c>
      <c r="Z190" s="196">
        <f t="shared" si="20"/>
        <v>56</v>
      </c>
      <c r="AA190" s="1">
        <v>17</v>
      </c>
      <c r="AB190" s="1">
        <v>5</v>
      </c>
      <c r="AC190" s="1">
        <f>+SMar_InfraMR[[#This Row],[Total Pasos Vehiculares a Nivel]]</f>
        <v>56</v>
      </c>
      <c r="AD190" s="196">
        <f t="shared" si="21"/>
        <v>78</v>
      </c>
      <c r="AE190" s="1">
        <v>1</v>
      </c>
      <c r="AF190" s="1">
        <v>1</v>
      </c>
      <c r="AG190" s="1">
        <v>16</v>
      </c>
      <c r="AH190" s="196">
        <f t="shared" si="22"/>
        <v>18</v>
      </c>
      <c r="AI190" s="10">
        <v>41.3</v>
      </c>
      <c r="AJ190" s="10">
        <v>0</v>
      </c>
      <c r="AK190" s="10">
        <v>14.14</v>
      </c>
      <c r="AL190" s="222">
        <f t="shared" si="23"/>
        <v>55.44</v>
      </c>
      <c r="AM190" s="1">
        <v>3</v>
      </c>
      <c r="AN190" s="1">
        <v>2</v>
      </c>
      <c r="AO190" s="1">
        <v>32</v>
      </c>
      <c r="AP190" s="200">
        <f t="shared" si="24"/>
        <v>37</v>
      </c>
      <c r="AQ190" s="1">
        <v>0</v>
      </c>
      <c r="AR190" s="1">
        <v>0</v>
      </c>
      <c r="AS190" s="1">
        <v>0</v>
      </c>
      <c r="AT190" s="200">
        <f t="shared" si="25"/>
        <v>0</v>
      </c>
      <c r="AU190" s="1">
        <v>0</v>
      </c>
      <c r="AV190" s="1">
        <v>0</v>
      </c>
      <c r="AW190" s="1">
        <v>0</v>
      </c>
      <c r="AX190" s="200">
        <f t="shared" si="26"/>
        <v>0</v>
      </c>
      <c r="AY190" s="1">
        <v>104</v>
      </c>
      <c r="AZ190" s="1">
        <v>42</v>
      </c>
      <c r="BA190" s="1">
        <v>0</v>
      </c>
      <c r="BB190" s="1">
        <v>0</v>
      </c>
      <c r="BC190" s="200">
        <f>SUM(AY190:BB190)</f>
        <v>146</v>
      </c>
      <c r="BD190" s="356">
        <v>0</v>
      </c>
      <c r="BE190" s="1">
        <v>7</v>
      </c>
      <c r="BF190" s="1">
        <v>0</v>
      </c>
      <c r="BG190" s="235">
        <v>1676</v>
      </c>
    </row>
    <row r="191" spans="1:59">
      <c r="A191" s="1">
        <v>2008</v>
      </c>
      <c r="B191" s="1" t="s">
        <v>70</v>
      </c>
      <c r="C191" s="10">
        <v>0</v>
      </c>
      <c r="D191" s="10">
        <v>55.44</v>
      </c>
      <c r="E191" s="10">
        <v>0</v>
      </c>
      <c r="F191" s="10">
        <v>0</v>
      </c>
      <c r="G191" s="192">
        <f t="shared" si="18"/>
        <v>55.44</v>
      </c>
      <c r="H191" s="192">
        <f>+SMar_InfraMR[[#This Row],[Total Líneas de Explotación ]]</f>
        <v>55.44</v>
      </c>
      <c r="I191" s="192">
        <f>+SMar_InfraMR[[#This Row],[Total Líneas de Explotación ]]</f>
        <v>55.44</v>
      </c>
      <c r="J191" s="10">
        <v>135.47999999999999</v>
      </c>
      <c r="K191" s="10">
        <v>0</v>
      </c>
      <c r="L191" s="10">
        <v>0</v>
      </c>
      <c r="M191" s="10">
        <v>0</v>
      </c>
      <c r="N191" s="192">
        <f>+SMar_InfraMR[[#This Row],[A.03.1 -  Longitud de Vías de Explotación No Electrificadas Troncales y Ramales (vía principal) (km)]]+SMar_InfraMR[[#This Row],[A.04.1 -  Longitud de Vías de Explotación Electrificadas Troncales y Ramales (vía principal) (km)]]</f>
        <v>135.47999999999999</v>
      </c>
      <c r="O191" s="192">
        <v>135.47999999999999</v>
      </c>
      <c r="P191" s="1">
        <v>19</v>
      </c>
      <c r="Q191" s="1">
        <v>1</v>
      </c>
      <c r="R191" s="1">
        <v>0</v>
      </c>
      <c r="S191" s="194">
        <f t="shared" si="19"/>
        <v>20</v>
      </c>
      <c r="T191" s="194">
        <v>20</v>
      </c>
      <c r="U191" s="1">
        <v>0</v>
      </c>
      <c r="V191" s="1">
        <v>56</v>
      </c>
      <c r="W191" s="1">
        <v>0</v>
      </c>
      <c r="X191" s="1">
        <v>0</v>
      </c>
      <c r="Y191" s="1">
        <v>0</v>
      </c>
      <c r="Z191" s="196">
        <f t="shared" si="20"/>
        <v>56</v>
      </c>
      <c r="AA191" s="1">
        <v>17</v>
      </c>
      <c r="AB191" s="1">
        <v>5</v>
      </c>
      <c r="AC191" s="1">
        <f>+SMar_InfraMR[[#This Row],[Total Pasos Vehiculares a Nivel]]</f>
        <v>56</v>
      </c>
      <c r="AD191" s="196">
        <f t="shared" si="21"/>
        <v>78</v>
      </c>
      <c r="AE191" s="1">
        <v>1</v>
      </c>
      <c r="AF191" s="1">
        <v>1</v>
      </c>
      <c r="AG191" s="1">
        <v>16</v>
      </c>
      <c r="AH191" s="196">
        <f t="shared" si="22"/>
        <v>18</v>
      </c>
      <c r="AI191" s="10">
        <v>41.3</v>
      </c>
      <c r="AJ191" s="10">
        <v>0</v>
      </c>
      <c r="AK191" s="10">
        <v>14.14</v>
      </c>
      <c r="AL191" s="222">
        <f t="shared" si="23"/>
        <v>55.44</v>
      </c>
      <c r="AM191" s="1">
        <v>3</v>
      </c>
      <c r="AN191" s="1">
        <v>2</v>
      </c>
      <c r="AO191" s="1">
        <v>32</v>
      </c>
      <c r="AP191" s="200">
        <f t="shared" si="24"/>
        <v>37</v>
      </c>
      <c r="AQ191" s="1">
        <v>0</v>
      </c>
      <c r="AR191" s="1">
        <v>0</v>
      </c>
      <c r="AS191" s="1">
        <v>0</v>
      </c>
      <c r="AT191" s="200">
        <f t="shared" si="25"/>
        <v>0</v>
      </c>
      <c r="AU191" s="1">
        <v>0</v>
      </c>
      <c r="AV191" s="1">
        <v>0</v>
      </c>
      <c r="AW191" s="1">
        <v>0</v>
      </c>
      <c r="AX191" s="200">
        <f t="shared" si="26"/>
        <v>0</v>
      </c>
      <c r="AY191" s="1">
        <v>104</v>
      </c>
      <c r="AZ191" s="1">
        <v>42</v>
      </c>
      <c r="BA191" s="1">
        <v>0</v>
      </c>
      <c r="BB191" s="1">
        <v>0</v>
      </c>
      <c r="BC191" s="200">
        <f>SUM(AY191:BB191)</f>
        <v>146</v>
      </c>
      <c r="BD191" s="356">
        <v>0</v>
      </c>
      <c r="BE191" s="1">
        <v>7</v>
      </c>
      <c r="BF191" s="1">
        <v>0</v>
      </c>
      <c r="BG191" s="235">
        <v>1676</v>
      </c>
    </row>
    <row r="192" spans="1:59">
      <c r="A192" s="1">
        <v>2008</v>
      </c>
      <c r="B192" s="1" t="s">
        <v>71</v>
      </c>
      <c r="C192" s="10">
        <v>0</v>
      </c>
      <c r="D192" s="10">
        <v>55.44</v>
      </c>
      <c r="E192" s="10">
        <v>0</v>
      </c>
      <c r="F192" s="10">
        <v>0</v>
      </c>
      <c r="G192" s="192">
        <f t="shared" si="18"/>
        <v>55.44</v>
      </c>
      <c r="H192" s="192">
        <f>+SMar_InfraMR[[#This Row],[Total Líneas de Explotación ]]</f>
        <v>55.44</v>
      </c>
      <c r="I192" s="192">
        <f>+SMar_InfraMR[[#This Row],[Total Líneas de Explotación ]]</f>
        <v>55.44</v>
      </c>
      <c r="J192" s="10">
        <v>135.47999999999999</v>
      </c>
      <c r="K192" s="10">
        <v>0</v>
      </c>
      <c r="L192" s="10">
        <v>0</v>
      </c>
      <c r="M192" s="10">
        <v>0</v>
      </c>
      <c r="N192" s="192">
        <f>+SMar_InfraMR[[#This Row],[A.03.1 -  Longitud de Vías de Explotación No Electrificadas Troncales y Ramales (vía principal) (km)]]+SMar_InfraMR[[#This Row],[A.04.1 -  Longitud de Vías de Explotación Electrificadas Troncales y Ramales (vía principal) (km)]]</f>
        <v>135.47999999999999</v>
      </c>
      <c r="O192" s="192">
        <v>135.47999999999999</v>
      </c>
      <c r="P192" s="1">
        <v>19</v>
      </c>
      <c r="Q192" s="1">
        <v>1</v>
      </c>
      <c r="R192" s="1">
        <v>0</v>
      </c>
      <c r="S192" s="194">
        <f t="shared" si="19"/>
        <v>20</v>
      </c>
      <c r="T192" s="194">
        <v>20</v>
      </c>
      <c r="U192" s="1">
        <v>0</v>
      </c>
      <c r="V192" s="1">
        <v>56</v>
      </c>
      <c r="W192" s="1">
        <v>0</v>
      </c>
      <c r="X192" s="1">
        <v>0</v>
      </c>
      <c r="Y192" s="1">
        <v>0</v>
      </c>
      <c r="Z192" s="196">
        <f t="shared" si="20"/>
        <v>56</v>
      </c>
      <c r="AA192" s="1">
        <v>17</v>
      </c>
      <c r="AB192" s="1">
        <v>5</v>
      </c>
      <c r="AC192" s="1">
        <f>+SMar_InfraMR[[#This Row],[Total Pasos Vehiculares a Nivel]]</f>
        <v>56</v>
      </c>
      <c r="AD192" s="196">
        <f t="shared" si="21"/>
        <v>78</v>
      </c>
      <c r="AE192" s="1">
        <v>1</v>
      </c>
      <c r="AF192" s="1">
        <v>1</v>
      </c>
      <c r="AG192" s="1">
        <v>16</v>
      </c>
      <c r="AH192" s="196">
        <f t="shared" si="22"/>
        <v>18</v>
      </c>
      <c r="AI192" s="10">
        <v>41.3</v>
      </c>
      <c r="AJ192" s="10">
        <v>0</v>
      </c>
      <c r="AK192" s="10">
        <v>14.14</v>
      </c>
      <c r="AL192" s="222">
        <f t="shared" si="23"/>
        <v>55.44</v>
      </c>
      <c r="AM192" s="1">
        <v>3</v>
      </c>
      <c r="AN192" s="1">
        <v>2</v>
      </c>
      <c r="AO192" s="1">
        <v>32</v>
      </c>
      <c r="AP192" s="200">
        <f t="shared" si="24"/>
        <v>37</v>
      </c>
      <c r="AQ192" s="1">
        <v>0</v>
      </c>
      <c r="AR192" s="1">
        <v>0</v>
      </c>
      <c r="AS192" s="1">
        <v>0</v>
      </c>
      <c r="AT192" s="200">
        <f t="shared" si="25"/>
        <v>0</v>
      </c>
      <c r="AU192" s="1">
        <v>0</v>
      </c>
      <c r="AV192" s="1">
        <v>0</v>
      </c>
      <c r="AW192" s="1">
        <v>0</v>
      </c>
      <c r="AX192" s="200">
        <f t="shared" si="26"/>
        <v>0</v>
      </c>
      <c r="AY192" s="1">
        <v>104</v>
      </c>
      <c r="AZ192" s="1">
        <v>42</v>
      </c>
      <c r="BA192" s="1">
        <v>0</v>
      </c>
      <c r="BB192" s="1">
        <v>0</v>
      </c>
      <c r="BC192" s="200">
        <f>SUM(AY192:BB192)</f>
        <v>146</v>
      </c>
      <c r="BD192" s="356">
        <v>0</v>
      </c>
      <c r="BE192" s="1">
        <v>7</v>
      </c>
      <c r="BF192" s="1">
        <v>0</v>
      </c>
      <c r="BG192" s="235">
        <v>1676</v>
      </c>
    </row>
    <row r="193" spans="1:59">
      <c r="A193" s="1">
        <v>2008</v>
      </c>
      <c r="B193" s="1" t="s">
        <v>72</v>
      </c>
      <c r="C193" s="10">
        <v>0</v>
      </c>
      <c r="D193" s="10">
        <v>55.44</v>
      </c>
      <c r="E193" s="10">
        <v>0</v>
      </c>
      <c r="F193" s="10">
        <v>0</v>
      </c>
      <c r="G193" s="192">
        <f t="shared" si="18"/>
        <v>55.44</v>
      </c>
      <c r="H193" s="192">
        <f>+SMar_InfraMR[[#This Row],[Total Líneas de Explotación ]]</f>
        <v>55.44</v>
      </c>
      <c r="I193" s="192">
        <f>+SMar_InfraMR[[#This Row],[Total Líneas de Explotación ]]</f>
        <v>55.44</v>
      </c>
      <c r="J193" s="10">
        <v>135.47999999999999</v>
      </c>
      <c r="K193" s="10">
        <v>0</v>
      </c>
      <c r="L193" s="10">
        <v>0</v>
      </c>
      <c r="M193" s="10">
        <v>0</v>
      </c>
      <c r="N193" s="192">
        <f>+SMar_InfraMR[[#This Row],[A.03.1 -  Longitud de Vías de Explotación No Electrificadas Troncales y Ramales (vía principal) (km)]]+SMar_InfraMR[[#This Row],[A.04.1 -  Longitud de Vías de Explotación Electrificadas Troncales y Ramales (vía principal) (km)]]</f>
        <v>135.47999999999999</v>
      </c>
      <c r="O193" s="192">
        <v>135.47999999999999</v>
      </c>
      <c r="P193" s="1">
        <v>19</v>
      </c>
      <c r="Q193" s="1">
        <v>1</v>
      </c>
      <c r="R193" s="1">
        <v>0</v>
      </c>
      <c r="S193" s="194">
        <f t="shared" si="19"/>
        <v>20</v>
      </c>
      <c r="T193" s="194">
        <v>20</v>
      </c>
      <c r="U193" s="1">
        <v>0</v>
      </c>
      <c r="V193" s="1">
        <v>56</v>
      </c>
      <c r="W193" s="1">
        <v>0</v>
      </c>
      <c r="X193" s="1">
        <v>0</v>
      </c>
      <c r="Y193" s="1">
        <v>0</v>
      </c>
      <c r="Z193" s="196">
        <f t="shared" si="20"/>
        <v>56</v>
      </c>
      <c r="AA193" s="1">
        <v>17</v>
      </c>
      <c r="AB193" s="1">
        <v>5</v>
      </c>
      <c r="AC193" s="1">
        <f>+SMar_InfraMR[[#This Row],[Total Pasos Vehiculares a Nivel]]</f>
        <v>56</v>
      </c>
      <c r="AD193" s="196">
        <f t="shared" si="21"/>
        <v>78</v>
      </c>
      <c r="AE193" s="1">
        <v>1</v>
      </c>
      <c r="AF193" s="1">
        <v>1</v>
      </c>
      <c r="AG193" s="1">
        <v>16</v>
      </c>
      <c r="AH193" s="196">
        <f t="shared" si="22"/>
        <v>18</v>
      </c>
      <c r="AI193" s="10">
        <v>41.3</v>
      </c>
      <c r="AJ193" s="10">
        <v>0</v>
      </c>
      <c r="AK193" s="10">
        <v>14.14</v>
      </c>
      <c r="AL193" s="222">
        <f t="shared" si="23"/>
        <v>55.44</v>
      </c>
      <c r="AM193" s="1">
        <v>3</v>
      </c>
      <c r="AN193" s="1">
        <v>2</v>
      </c>
      <c r="AO193" s="1">
        <v>32</v>
      </c>
      <c r="AP193" s="200">
        <f t="shared" si="24"/>
        <v>37</v>
      </c>
      <c r="AQ193" s="1">
        <v>0</v>
      </c>
      <c r="AR193" s="1">
        <v>0</v>
      </c>
      <c r="AS193" s="1">
        <v>0</v>
      </c>
      <c r="AT193" s="200">
        <f t="shared" si="25"/>
        <v>0</v>
      </c>
      <c r="AU193" s="1">
        <v>0</v>
      </c>
      <c r="AV193" s="1">
        <v>0</v>
      </c>
      <c r="AW193" s="1">
        <v>0</v>
      </c>
      <c r="AX193" s="200">
        <f t="shared" si="26"/>
        <v>0</v>
      </c>
      <c r="AY193" s="1">
        <v>104</v>
      </c>
      <c r="AZ193" s="1">
        <v>42</v>
      </c>
      <c r="BA193" s="1">
        <v>0</v>
      </c>
      <c r="BB193" s="1">
        <v>0</v>
      </c>
      <c r="BC193" s="200">
        <f>SUM(AY193:BB193)</f>
        <v>146</v>
      </c>
      <c r="BD193" s="356">
        <v>0</v>
      </c>
      <c r="BE193" s="1">
        <v>7</v>
      </c>
      <c r="BF193" s="1">
        <v>0</v>
      </c>
      <c r="BG193" s="235">
        <v>1676</v>
      </c>
    </row>
    <row r="194" spans="1:59">
      <c r="A194" s="1">
        <v>2009</v>
      </c>
      <c r="B194" s="1" t="s">
        <v>61</v>
      </c>
      <c r="C194" s="10">
        <v>0</v>
      </c>
      <c r="D194" s="10">
        <v>55.44</v>
      </c>
      <c r="E194" s="10">
        <v>0</v>
      </c>
      <c r="F194" s="10">
        <v>0</v>
      </c>
      <c r="G194" s="192">
        <f t="shared" ref="G194:G257" si="27">SUM(C194:F194)</f>
        <v>55.44</v>
      </c>
      <c r="H194" s="192">
        <f>+SMar_InfraMR[[#This Row],[Total Líneas de Explotación ]]</f>
        <v>55.44</v>
      </c>
      <c r="I194" s="192">
        <f>+SMar_InfraMR[[#This Row],[Total Líneas de Explotación ]]</f>
        <v>55.44</v>
      </c>
      <c r="J194" s="10">
        <v>135.47999999999999</v>
      </c>
      <c r="K194" s="10">
        <v>0</v>
      </c>
      <c r="L194" s="10">
        <v>0</v>
      </c>
      <c r="M194" s="10">
        <v>0</v>
      </c>
      <c r="N194" s="192">
        <f>+SMar_InfraMR[[#This Row],[A.03.1 -  Longitud de Vías de Explotación No Electrificadas Troncales y Ramales (vía principal) (km)]]+SMar_InfraMR[[#This Row],[A.04.1 -  Longitud de Vías de Explotación Electrificadas Troncales y Ramales (vía principal) (km)]]</f>
        <v>135.47999999999999</v>
      </c>
      <c r="O194" s="192">
        <v>135.47999999999999</v>
      </c>
      <c r="P194" s="1">
        <v>19</v>
      </c>
      <c r="Q194" s="1">
        <v>1</v>
      </c>
      <c r="R194" s="1">
        <v>0</v>
      </c>
      <c r="S194" s="194">
        <f t="shared" ref="S194:S257" si="28">SUM(P194:R194)</f>
        <v>20</v>
      </c>
      <c r="T194" s="194">
        <v>20</v>
      </c>
      <c r="U194" s="1">
        <v>0</v>
      </c>
      <c r="V194" s="1">
        <v>56</v>
      </c>
      <c r="W194" s="1">
        <v>0</v>
      </c>
      <c r="X194" s="1">
        <v>0</v>
      </c>
      <c r="Y194" s="1">
        <v>0</v>
      </c>
      <c r="Z194" s="196">
        <f t="shared" ref="Z194:Z257" si="29">SUM(U194:Y194)</f>
        <v>56</v>
      </c>
      <c r="AA194" s="1">
        <v>17</v>
      </c>
      <c r="AB194" s="1">
        <v>5</v>
      </c>
      <c r="AC194" s="1">
        <f>+SMar_InfraMR[[#This Row],[Total Pasos Vehiculares a Nivel]]</f>
        <v>56</v>
      </c>
      <c r="AD194" s="196">
        <f t="shared" ref="AD194:AD257" si="30">SUM(AA194:AC194)</f>
        <v>78</v>
      </c>
      <c r="AE194" s="1">
        <v>1</v>
      </c>
      <c r="AF194" s="1">
        <v>1</v>
      </c>
      <c r="AG194" s="1">
        <v>16</v>
      </c>
      <c r="AH194" s="196">
        <f t="shared" ref="AH194:AH257" si="31">SUM(AE194:AG194)</f>
        <v>18</v>
      </c>
      <c r="AI194" s="10">
        <v>41.3</v>
      </c>
      <c r="AJ194" s="10">
        <v>0</v>
      </c>
      <c r="AK194" s="10">
        <v>14.14</v>
      </c>
      <c r="AL194" s="222">
        <f t="shared" ref="AL194:AL257" si="32">SUM(AI194:AK194)</f>
        <v>55.44</v>
      </c>
      <c r="AM194" s="1">
        <v>3</v>
      </c>
      <c r="AN194" s="1">
        <v>2</v>
      </c>
      <c r="AO194" s="1">
        <v>32</v>
      </c>
      <c r="AP194" s="200">
        <f t="shared" ref="AP194:AP257" si="33">SUM(AM194:AO194)</f>
        <v>37</v>
      </c>
      <c r="AQ194" s="1">
        <v>0</v>
      </c>
      <c r="AR194" s="1">
        <v>0</v>
      </c>
      <c r="AS194" s="1">
        <v>0</v>
      </c>
      <c r="AT194" s="200">
        <f t="shared" ref="AT194:AT257" si="34">SUM(AQ194:AS194)</f>
        <v>0</v>
      </c>
      <c r="AU194" s="1">
        <v>0</v>
      </c>
      <c r="AV194" s="1">
        <v>0</v>
      </c>
      <c r="AW194" s="1">
        <v>0</v>
      </c>
      <c r="AX194" s="200">
        <f t="shared" ref="AX194:AX257" si="35">SUM(AU194:AW194)</f>
        <v>0</v>
      </c>
      <c r="AY194" s="1">
        <v>104</v>
      </c>
      <c r="AZ194" s="1">
        <v>42</v>
      </c>
      <c r="BA194" s="1">
        <v>0</v>
      </c>
      <c r="BB194" s="1">
        <v>0</v>
      </c>
      <c r="BC194" s="200">
        <f>SUM(AY194:BB194)</f>
        <v>146</v>
      </c>
      <c r="BD194" s="356">
        <v>0</v>
      </c>
      <c r="BE194" s="1">
        <v>7</v>
      </c>
      <c r="BF194" s="1">
        <v>0</v>
      </c>
      <c r="BG194" s="235">
        <v>1676</v>
      </c>
    </row>
    <row r="195" spans="1:59">
      <c r="A195" s="1">
        <v>2009</v>
      </c>
      <c r="B195" s="1" t="s">
        <v>62</v>
      </c>
      <c r="C195" s="10">
        <v>0</v>
      </c>
      <c r="D195" s="10">
        <v>55.44</v>
      </c>
      <c r="E195" s="10">
        <v>0</v>
      </c>
      <c r="F195" s="10">
        <v>0</v>
      </c>
      <c r="G195" s="192">
        <f t="shared" si="27"/>
        <v>55.44</v>
      </c>
      <c r="H195" s="192">
        <f>+SMar_InfraMR[[#This Row],[Total Líneas de Explotación ]]</f>
        <v>55.44</v>
      </c>
      <c r="I195" s="192">
        <f>+SMar_InfraMR[[#This Row],[Total Líneas de Explotación ]]</f>
        <v>55.44</v>
      </c>
      <c r="J195" s="10">
        <v>135.47999999999999</v>
      </c>
      <c r="K195" s="10">
        <v>0</v>
      </c>
      <c r="L195" s="10">
        <v>0</v>
      </c>
      <c r="M195" s="10">
        <v>0</v>
      </c>
      <c r="N195" s="192">
        <f>+SMar_InfraMR[[#This Row],[A.03.1 -  Longitud de Vías de Explotación No Electrificadas Troncales y Ramales (vía principal) (km)]]+SMar_InfraMR[[#This Row],[A.04.1 -  Longitud de Vías de Explotación Electrificadas Troncales y Ramales (vía principal) (km)]]</f>
        <v>135.47999999999999</v>
      </c>
      <c r="O195" s="192">
        <v>135.47999999999999</v>
      </c>
      <c r="P195" s="1">
        <v>19</v>
      </c>
      <c r="Q195" s="1">
        <v>1</v>
      </c>
      <c r="R195" s="1">
        <v>0</v>
      </c>
      <c r="S195" s="194">
        <f t="shared" si="28"/>
        <v>20</v>
      </c>
      <c r="T195" s="194">
        <v>20</v>
      </c>
      <c r="U195" s="1">
        <v>0</v>
      </c>
      <c r="V195" s="1">
        <v>56</v>
      </c>
      <c r="W195" s="1">
        <v>0</v>
      </c>
      <c r="X195" s="1">
        <v>0</v>
      </c>
      <c r="Y195" s="1">
        <v>0</v>
      </c>
      <c r="Z195" s="196">
        <f t="shared" si="29"/>
        <v>56</v>
      </c>
      <c r="AA195" s="1">
        <v>17</v>
      </c>
      <c r="AB195" s="1">
        <v>5</v>
      </c>
      <c r="AC195" s="1">
        <f>+SMar_InfraMR[[#This Row],[Total Pasos Vehiculares a Nivel]]</f>
        <v>56</v>
      </c>
      <c r="AD195" s="196">
        <f t="shared" si="30"/>
        <v>78</v>
      </c>
      <c r="AE195" s="1">
        <v>1</v>
      </c>
      <c r="AF195" s="1">
        <v>1</v>
      </c>
      <c r="AG195" s="1">
        <v>16</v>
      </c>
      <c r="AH195" s="196">
        <f t="shared" si="31"/>
        <v>18</v>
      </c>
      <c r="AI195" s="10">
        <v>41.3</v>
      </c>
      <c r="AJ195" s="10">
        <v>0</v>
      </c>
      <c r="AK195" s="10">
        <v>14.14</v>
      </c>
      <c r="AL195" s="222">
        <f t="shared" si="32"/>
        <v>55.44</v>
      </c>
      <c r="AM195" s="1">
        <v>3</v>
      </c>
      <c r="AN195" s="1">
        <v>2</v>
      </c>
      <c r="AO195" s="1">
        <v>32</v>
      </c>
      <c r="AP195" s="200">
        <f t="shared" si="33"/>
        <v>37</v>
      </c>
      <c r="AQ195" s="1">
        <v>0</v>
      </c>
      <c r="AR195" s="1">
        <v>0</v>
      </c>
      <c r="AS195" s="1">
        <v>0</v>
      </c>
      <c r="AT195" s="200">
        <f t="shared" si="34"/>
        <v>0</v>
      </c>
      <c r="AU195" s="1">
        <v>0</v>
      </c>
      <c r="AV195" s="1">
        <v>0</v>
      </c>
      <c r="AW195" s="1">
        <v>0</v>
      </c>
      <c r="AX195" s="200">
        <f t="shared" si="35"/>
        <v>0</v>
      </c>
      <c r="AY195" s="1">
        <v>104</v>
      </c>
      <c r="AZ195" s="1">
        <v>42</v>
      </c>
      <c r="BA195" s="1">
        <v>0</v>
      </c>
      <c r="BB195" s="1">
        <v>0</v>
      </c>
      <c r="BC195" s="200">
        <f>SUM(AY195:BB195)</f>
        <v>146</v>
      </c>
      <c r="BD195" s="356">
        <v>0</v>
      </c>
      <c r="BE195" s="1">
        <v>7</v>
      </c>
      <c r="BF195" s="1">
        <v>0</v>
      </c>
      <c r="BG195" s="235">
        <v>1676</v>
      </c>
    </row>
    <row r="196" spans="1:59">
      <c r="A196" s="1">
        <v>2009</v>
      </c>
      <c r="B196" s="1" t="s">
        <v>63</v>
      </c>
      <c r="C196" s="10">
        <v>0</v>
      </c>
      <c r="D196" s="10">
        <v>55.44</v>
      </c>
      <c r="E196" s="10">
        <v>0</v>
      </c>
      <c r="F196" s="10">
        <v>0</v>
      </c>
      <c r="G196" s="192">
        <f t="shared" si="27"/>
        <v>55.44</v>
      </c>
      <c r="H196" s="192">
        <f>+SMar_InfraMR[[#This Row],[Total Líneas de Explotación ]]</f>
        <v>55.44</v>
      </c>
      <c r="I196" s="192">
        <f>+SMar_InfraMR[[#This Row],[Total Líneas de Explotación ]]</f>
        <v>55.44</v>
      </c>
      <c r="J196" s="10">
        <v>135.47999999999999</v>
      </c>
      <c r="K196" s="10">
        <v>0</v>
      </c>
      <c r="L196" s="10">
        <v>0</v>
      </c>
      <c r="M196" s="10">
        <v>0</v>
      </c>
      <c r="N196" s="192">
        <f>+SMar_InfraMR[[#This Row],[A.03.1 -  Longitud de Vías de Explotación No Electrificadas Troncales y Ramales (vía principal) (km)]]+SMar_InfraMR[[#This Row],[A.04.1 -  Longitud de Vías de Explotación Electrificadas Troncales y Ramales (vía principal) (km)]]</f>
        <v>135.47999999999999</v>
      </c>
      <c r="O196" s="192">
        <v>135.47999999999999</v>
      </c>
      <c r="P196" s="1">
        <v>19</v>
      </c>
      <c r="Q196" s="1">
        <v>1</v>
      </c>
      <c r="R196" s="1">
        <v>0</v>
      </c>
      <c r="S196" s="194">
        <f t="shared" si="28"/>
        <v>20</v>
      </c>
      <c r="T196" s="194">
        <v>20</v>
      </c>
      <c r="U196" s="1">
        <v>0</v>
      </c>
      <c r="V196" s="1">
        <v>56</v>
      </c>
      <c r="W196" s="1">
        <v>0</v>
      </c>
      <c r="X196" s="1">
        <v>0</v>
      </c>
      <c r="Y196" s="1">
        <v>0</v>
      </c>
      <c r="Z196" s="196">
        <f t="shared" si="29"/>
        <v>56</v>
      </c>
      <c r="AA196" s="1">
        <v>17</v>
      </c>
      <c r="AB196" s="1">
        <v>5</v>
      </c>
      <c r="AC196" s="1">
        <f>+SMar_InfraMR[[#This Row],[Total Pasos Vehiculares a Nivel]]</f>
        <v>56</v>
      </c>
      <c r="AD196" s="196">
        <f t="shared" si="30"/>
        <v>78</v>
      </c>
      <c r="AE196" s="1">
        <v>1</v>
      </c>
      <c r="AF196" s="1">
        <v>1</v>
      </c>
      <c r="AG196" s="1">
        <v>16</v>
      </c>
      <c r="AH196" s="196">
        <f t="shared" si="31"/>
        <v>18</v>
      </c>
      <c r="AI196" s="10">
        <v>41.3</v>
      </c>
      <c r="AJ196" s="10">
        <v>0</v>
      </c>
      <c r="AK196" s="10">
        <v>14.14</v>
      </c>
      <c r="AL196" s="222">
        <f t="shared" si="32"/>
        <v>55.44</v>
      </c>
      <c r="AM196" s="1">
        <v>3</v>
      </c>
      <c r="AN196" s="1">
        <v>2</v>
      </c>
      <c r="AO196" s="1">
        <v>32</v>
      </c>
      <c r="AP196" s="200">
        <f t="shared" si="33"/>
        <v>37</v>
      </c>
      <c r="AQ196" s="1">
        <v>0</v>
      </c>
      <c r="AR196" s="1">
        <v>0</v>
      </c>
      <c r="AS196" s="1">
        <v>0</v>
      </c>
      <c r="AT196" s="200">
        <f t="shared" si="34"/>
        <v>0</v>
      </c>
      <c r="AU196" s="1">
        <v>0</v>
      </c>
      <c r="AV196" s="1">
        <v>0</v>
      </c>
      <c r="AW196" s="1">
        <v>0</v>
      </c>
      <c r="AX196" s="200">
        <f t="shared" si="35"/>
        <v>0</v>
      </c>
      <c r="AY196" s="1">
        <v>104</v>
      </c>
      <c r="AZ196" s="1">
        <v>42</v>
      </c>
      <c r="BA196" s="1">
        <v>0</v>
      </c>
      <c r="BB196" s="1">
        <v>0</v>
      </c>
      <c r="BC196" s="200">
        <f>SUM(AY196:BB196)</f>
        <v>146</v>
      </c>
      <c r="BD196" s="356">
        <v>0</v>
      </c>
      <c r="BE196" s="1">
        <v>7</v>
      </c>
      <c r="BF196" s="1">
        <v>0</v>
      </c>
      <c r="BG196" s="235">
        <v>1676</v>
      </c>
    </row>
    <row r="197" spans="1:59">
      <c r="A197" s="1">
        <v>2009</v>
      </c>
      <c r="B197" s="1" t="s">
        <v>64</v>
      </c>
      <c r="C197" s="10">
        <v>0</v>
      </c>
      <c r="D197" s="10">
        <v>55.44</v>
      </c>
      <c r="E197" s="10">
        <v>0</v>
      </c>
      <c r="F197" s="10">
        <v>0</v>
      </c>
      <c r="G197" s="192">
        <f t="shared" si="27"/>
        <v>55.44</v>
      </c>
      <c r="H197" s="192">
        <f>+SMar_InfraMR[[#This Row],[Total Líneas de Explotación ]]</f>
        <v>55.44</v>
      </c>
      <c r="I197" s="192">
        <f>+SMar_InfraMR[[#This Row],[Total Líneas de Explotación ]]</f>
        <v>55.44</v>
      </c>
      <c r="J197" s="10">
        <v>135.47999999999999</v>
      </c>
      <c r="K197" s="10">
        <v>0</v>
      </c>
      <c r="L197" s="10">
        <v>0</v>
      </c>
      <c r="M197" s="10">
        <v>0</v>
      </c>
      <c r="N197" s="192">
        <f>+SMar_InfraMR[[#This Row],[A.03.1 -  Longitud de Vías de Explotación No Electrificadas Troncales y Ramales (vía principal) (km)]]+SMar_InfraMR[[#This Row],[A.04.1 -  Longitud de Vías de Explotación Electrificadas Troncales y Ramales (vía principal) (km)]]</f>
        <v>135.47999999999999</v>
      </c>
      <c r="O197" s="192">
        <v>135.47999999999999</v>
      </c>
      <c r="P197" s="1">
        <v>19</v>
      </c>
      <c r="Q197" s="1">
        <v>1</v>
      </c>
      <c r="R197" s="1">
        <v>0</v>
      </c>
      <c r="S197" s="194">
        <f t="shared" si="28"/>
        <v>20</v>
      </c>
      <c r="T197" s="194">
        <v>20</v>
      </c>
      <c r="U197" s="1">
        <v>0</v>
      </c>
      <c r="V197" s="1">
        <v>56</v>
      </c>
      <c r="W197" s="1">
        <v>0</v>
      </c>
      <c r="X197" s="1">
        <v>0</v>
      </c>
      <c r="Y197" s="1">
        <v>0</v>
      </c>
      <c r="Z197" s="196">
        <f t="shared" si="29"/>
        <v>56</v>
      </c>
      <c r="AA197" s="1">
        <v>17</v>
      </c>
      <c r="AB197" s="1">
        <v>5</v>
      </c>
      <c r="AC197" s="1">
        <f>+SMar_InfraMR[[#This Row],[Total Pasos Vehiculares a Nivel]]</f>
        <v>56</v>
      </c>
      <c r="AD197" s="196">
        <f t="shared" si="30"/>
        <v>78</v>
      </c>
      <c r="AE197" s="1">
        <v>1</v>
      </c>
      <c r="AF197" s="1">
        <v>1</v>
      </c>
      <c r="AG197" s="1">
        <v>16</v>
      </c>
      <c r="AH197" s="196">
        <f t="shared" si="31"/>
        <v>18</v>
      </c>
      <c r="AI197" s="10">
        <v>41.3</v>
      </c>
      <c r="AJ197" s="10">
        <v>0</v>
      </c>
      <c r="AK197" s="10">
        <v>14.14</v>
      </c>
      <c r="AL197" s="222">
        <f t="shared" si="32"/>
        <v>55.44</v>
      </c>
      <c r="AM197" s="1">
        <v>3</v>
      </c>
      <c r="AN197" s="1">
        <v>2</v>
      </c>
      <c r="AO197" s="1">
        <v>32</v>
      </c>
      <c r="AP197" s="200">
        <f t="shared" si="33"/>
        <v>37</v>
      </c>
      <c r="AQ197" s="1">
        <v>0</v>
      </c>
      <c r="AR197" s="1">
        <v>0</v>
      </c>
      <c r="AS197" s="1">
        <v>0</v>
      </c>
      <c r="AT197" s="200">
        <f t="shared" si="34"/>
        <v>0</v>
      </c>
      <c r="AU197" s="1">
        <v>0</v>
      </c>
      <c r="AV197" s="1">
        <v>0</v>
      </c>
      <c r="AW197" s="1">
        <v>0</v>
      </c>
      <c r="AX197" s="200">
        <f t="shared" si="35"/>
        <v>0</v>
      </c>
      <c r="AY197" s="1">
        <v>104</v>
      </c>
      <c r="AZ197" s="1">
        <v>42</v>
      </c>
      <c r="BA197" s="1">
        <v>0</v>
      </c>
      <c r="BB197" s="1">
        <v>0</v>
      </c>
      <c r="BC197" s="200">
        <f>SUM(AY197:BB197)</f>
        <v>146</v>
      </c>
      <c r="BD197" s="356">
        <v>0</v>
      </c>
      <c r="BE197" s="1">
        <v>7</v>
      </c>
      <c r="BF197" s="1">
        <v>0</v>
      </c>
      <c r="BG197" s="235">
        <v>1676</v>
      </c>
    </row>
    <row r="198" spans="1:59">
      <c r="A198" s="1">
        <v>2009</v>
      </c>
      <c r="B198" s="1" t="s">
        <v>65</v>
      </c>
      <c r="C198" s="10">
        <v>0</v>
      </c>
      <c r="D198" s="10">
        <v>55.44</v>
      </c>
      <c r="E198" s="10">
        <v>0</v>
      </c>
      <c r="F198" s="10">
        <v>0</v>
      </c>
      <c r="G198" s="192">
        <f t="shared" si="27"/>
        <v>55.44</v>
      </c>
      <c r="H198" s="192">
        <f>+SMar_InfraMR[[#This Row],[Total Líneas de Explotación ]]</f>
        <v>55.44</v>
      </c>
      <c r="I198" s="192">
        <f>+SMar_InfraMR[[#This Row],[Total Líneas de Explotación ]]</f>
        <v>55.44</v>
      </c>
      <c r="J198" s="10">
        <v>135.47999999999999</v>
      </c>
      <c r="K198" s="10">
        <v>0</v>
      </c>
      <c r="L198" s="10">
        <v>0</v>
      </c>
      <c r="M198" s="10">
        <v>0</v>
      </c>
      <c r="N198" s="192">
        <f>+SMar_InfraMR[[#This Row],[A.03.1 -  Longitud de Vías de Explotación No Electrificadas Troncales y Ramales (vía principal) (km)]]+SMar_InfraMR[[#This Row],[A.04.1 -  Longitud de Vías de Explotación Electrificadas Troncales y Ramales (vía principal) (km)]]</f>
        <v>135.47999999999999</v>
      </c>
      <c r="O198" s="192">
        <v>135.47999999999999</v>
      </c>
      <c r="P198" s="1">
        <v>19</v>
      </c>
      <c r="Q198" s="1">
        <v>1</v>
      </c>
      <c r="R198" s="1">
        <v>0</v>
      </c>
      <c r="S198" s="194">
        <f t="shared" si="28"/>
        <v>20</v>
      </c>
      <c r="T198" s="194">
        <v>20</v>
      </c>
      <c r="U198" s="1">
        <v>0</v>
      </c>
      <c r="V198" s="1">
        <v>56</v>
      </c>
      <c r="W198" s="1">
        <v>0</v>
      </c>
      <c r="X198" s="1">
        <v>0</v>
      </c>
      <c r="Y198" s="1">
        <v>0</v>
      </c>
      <c r="Z198" s="196">
        <f t="shared" si="29"/>
        <v>56</v>
      </c>
      <c r="AA198" s="1">
        <v>17</v>
      </c>
      <c r="AB198" s="1">
        <v>5</v>
      </c>
      <c r="AC198" s="1">
        <f>+SMar_InfraMR[[#This Row],[Total Pasos Vehiculares a Nivel]]</f>
        <v>56</v>
      </c>
      <c r="AD198" s="196">
        <f t="shared" si="30"/>
        <v>78</v>
      </c>
      <c r="AE198" s="1">
        <v>1</v>
      </c>
      <c r="AF198" s="1">
        <v>1</v>
      </c>
      <c r="AG198" s="1">
        <v>16</v>
      </c>
      <c r="AH198" s="196">
        <f t="shared" si="31"/>
        <v>18</v>
      </c>
      <c r="AI198" s="10">
        <v>41.3</v>
      </c>
      <c r="AJ198" s="10">
        <v>0</v>
      </c>
      <c r="AK198" s="10">
        <v>14.14</v>
      </c>
      <c r="AL198" s="222">
        <f t="shared" si="32"/>
        <v>55.44</v>
      </c>
      <c r="AM198" s="1">
        <v>3</v>
      </c>
      <c r="AN198" s="1">
        <v>2</v>
      </c>
      <c r="AO198" s="1">
        <v>32</v>
      </c>
      <c r="AP198" s="200">
        <f t="shared" si="33"/>
        <v>37</v>
      </c>
      <c r="AQ198" s="1">
        <v>0</v>
      </c>
      <c r="AR198" s="1">
        <v>0</v>
      </c>
      <c r="AS198" s="1">
        <v>0</v>
      </c>
      <c r="AT198" s="200">
        <f t="shared" si="34"/>
        <v>0</v>
      </c>
      <c r="AU198" s="1">
        <v>0</v>
      </c>
      <c r="AV198" s="1">
        <v>0</v>
      </c>
      <c r="AW198" s="1">
        <v>0</v>
      </c>
      <c r="AX198" s="200">
        <f t="shared" si="35"/>
        <v>0</v>
      </c>
      <c r="AY198" s="1">
        <v>104</v>
      </c>
      <c r="AZ198" s="1">
        <v>42</v>
      </c>
      <c r="BA198" s="1">
        <v>0</v>
      </c>
      <c r="BB198" s="1">
        <v>0</v>
      </c>
      <c r="BC198" s="200">
        <f>SUM(AY198:BB198)</f>
        <v>146</v>
      </c>
      <c r="BD198" s="356">
        <v>0</v>
      </c>
      <c r="BE198" s="1">
        <v>7</v>
      </c>
      <c r="BF198" s="1">
        <v>0</v>
      </c>
      <c r="BG198" s="235">
        <v>1676</v>
      </c>
    </row>
    <row r="199" spans="1:59">
      <c r="A199" s="1">
        <v>2009</v>
      </c>
      <c r="B199" s="1" t="s">
        <v>66</v>
      </c>
      <c r="C199" s="10">
        <v>0</v>
      </c>
      <c r="D199" s="10">
        <v>55.44</v>
      </c>
      <c r="E199" s="10">
        <v>0</v>
      </c>
      <c r="F199" s="10">
        <v>0</v>
      </c>
      <c r="G199" s="192">
        <f t="shared" si="27"/>
        <v>55.44</v>
      </c>
      <c r="H199" s="192">
        <f>+SMar_InfraMR[[#This Row],[Total Líneas de Explotación ]]</f>
        <v>55.44</v>
      </c>
      <c r="I199" s="192">
        <f>+SMar_InfraMR[[#This Row],[Total Líneas de Explotación ]]</f>
        <v>55.44</v>
      </c>
      <c r="J199" s="10">
        <v>135.47999999999999</v>
      </c>
      <c r="K199" s="10">
        <v>0</v>
      </c>
      <c r="L199" s="10">
        <v>0</v>
      </c>
      <c r="M199" s="10">
        <v>0</v>
      </c>
      <c r="N199" s="192">
        <f>+SMar_InfraMR[[#This Row],[A.03.1 -  Longitud de Vías de Explotación No Electrificadas Troncales y Ramales (vía principal) (km)]]+SMar_InfraMR[[#This Row],[A.04.1 -  Longitud de Vías de Explotación Electrificadas Troncales y Ramales (vía principal) (km)]]</f>
        <v>135.47999999999999</v>
      </c>
      <c r="O199" s="192">
        <v>135.47999999999999</v>
      </c>
      <c r="P199" s="1">
        <v>19</v>
      </c>
      <c r="Q199" s="1">
        <v>1</v>
      </c>
      <c r="R199" s="1">
        <v>0</v>
      </c>
      <c r="S199" s="194">
        <f t="shared" si="28"/>
        <v>20</v>
      </c>
      <c r="T199" s="194">
        <v>20</v>
      </c>
      <c r="U199" s="1">
        <v>0</v>
      </c>
      <c r="V199" s="1">
        <v>56</v>
      </c>
      <c r="W199" s="1">
        <v>0</v>
      </c>
      <c r="X199" s="1">
        <v>0</v>
      </c>
      <c r="Y199" s="1">
        <v>0</v>
      </c>
      <c r="Z199" s="196">
        <f t="shared" si="29"/>
        <v>56</v>
      </c>
      <c r="AA199" s="1">
        <v>17</v>
      </c>
      <c r="AB199" s="1">
        <v>5</v>
      </c>
      <c r="AC199" s="1">
        <f>+SMar_InfraMR[[#This Row],[Total Pasos Vehiculares a Nivel]]</f>
        <v>56</v>
      </c>
      <c r="AD199" s="196">
        <f t="shared" si="30"/>
        <v>78</v>
      </c>
      <c r="AE199" s="1">
        <v>1</v>
      </c>
      <c r="AF199" s="1">
        <v>1</v>
      </c>
      <c r="AG199" s="1">
        <v>16</v>
      </c>
      <c r="AH199" s="196">
        <f t="shared" si="31"/>
        <v>18</v>
      </c>
      <c r="AI199" s="10">
        <v>41.3</v>
      </c>
      <c r="AJ199" s="10">
        <v>0</v>
      </c>
      <c r="AK199" s="10">
        <v>14.14</v>
      </c>
      <c r="AL199" s="222">
        <f t="shared" si="32"/>
        <v>55.44</v>
      </c>
      <c r="AM199" s="1">
        <v>3</v>
      </c>
      <c r="AN199" s="1">
        <v>2</v>
      </c>
      <c r="AO199" s="1">
        <v>32</v>
      </c>
      <c r="AP199" s="200">
        <f t="shared" si="33"/>
        <v>37</v>
      </c>
      <c r="AQ199" s="1">
        <v>0</v>
      </c>
      <c r="AR199" s="1">
        <v>0</v>
      </c>
      <c r="AS199" s="1">
        <v>0</v>
      </c>
      <c r="AT199" s="200">
        <f t="shared" si="34"/>
        <v>0</v>
      </c>
      <c r="AU199" s="1">
        <v>0</v>
      </c>
      <c r="AV199" s="1">
        <v>0</v>
      </c>
      <c r="AW199" s="1">
        <v>0</v>
      </c>
      <c r="AX199" s="200">
        <f t="shared" si="35"/>
        <v>0</v>
      </c>
      <c r="AY199" s="1">
        <v>104</v>
      </c>
      <c r="AZ199" s="1">
        <v>42</v>
      </c>
      <c r="BA199" s="1">
        <v>0</v>
      </c>
      <c r="BB199" s="1">
        <v>0</v>
      </c>
      <c r="BC199" s="200">
        <f>SUM(AY199:BB199)</f>
        <v>146</v>
      </c>
      <c r="BD199" s="356">
        <v>0</v>
      </c>
      <c r="BE199" s="1">
        <v>7</v>
      </c>
      <c r="BF199" s="1">
        <v>0</v>
      </c>
      <c r="BG199" s="235">
        <v>1676</v>
      </c>
    </row>
    <row r="200" spans="1:59">
      <c r="A200" s="1">
        <v>2009</v>
      </c>
      <c r="B200" s="1" t="s">
        <v>67</v>
      </c>
      <c r="C200" s="10">
        <v>0</v>
      </c>
      <c r="D200" s="10">
        <v>55.44</v>
      </c>
      <c r="E200" s="10">
        <v>0</v>
      </c>
      <c r="F200" s="10">
        <v>0</v>
      </c>
      <c r="G200" s="192">
        <f t="shared" si="27"/>
        <v>55.44</v>
      </c>
      <c r="H200" s="192">
        <f>+SMar_InfraMR[[#This Row],[Total Líneas de Explotación ]]</f>
        <v>55.44</v>
      </c>
      <c r="I200" s="192">
        <f>+SMar_InfraMR[[#This Row],[Total Líneas de Explotación ]]</f>
        <v>55.44</v>
      </c>
      <c r="J200" s="10">
        <v>135.47999999999999</v>
      </c>
      <c r="K200" s="10">
        <v>0</v>
      </c>
      <c r="L200" s="10">
        <v>0</v>
      </c>
      <c r="M200" s="10">
        <v>0</v>
      </c>
      <c r="N200" s="192">
        <f>+SMar_InfraMR[[#This Row],[A.03.1 -  Longitud de Vías de Explotación No Electrificadas Troncales y Ramales (vía principal) (km)]]+SMar_InfraMR[[#This Row],[A.04.1 -  Longitud de Vías de Explotación Electrificadas Troncales y Ramales (vía principal) (km)]]</f>
        <v>135.47999999999999</v>
      </c>
      <c r="O200" s="192">
        <v>135.47999999999999</v>
      </c>
      <c r="P200" s="1">
        <v>19</v>
      </c>
      <c r="Q200" s="1">
        <v>1</v>
      </c>
      <c r="R200" s="1">
        <v>0</v>
      </c>
      <c r="S200" s="194">
        <f t="shared" si="28"/>
        <v>20</v>
      </c>
      <c r="T200" s="194">
        <v>20</v>
      </c>
      <c r="U200" s="1">
        <v>0</v>
      </c>
      <c r="V200" s="1">
        <v>56</v>
      </c>
      <c r="W200" s="1">
        <v>0</v>
      </c>
      <c r="X200" s="1">
        <v>0</v>
      </c>
      <c r="Y200" s="1">
        <v>0</v>
      </c>
      <c r="Z200" s="196">
        <f t="shared" si="29"/>
        <v>56</v>
      </c>
      <c r="AA200" s="1">
        <v>17</v>
      </c>
      <c r="AB200" s="1">
        <v>5</v>
      </c>
      <c r="AC200" s="1">
        <f>+SMar_InfraMR[[#This Row],[Total Pasos Vehiculares a Nivel]]</f>
        <v>56</v>
      </c>
      <c r="AD200" s="196">
        <f t="shared" si="30"/>
        <v>78</v>
      </c>
      <c r="AE200" s="1">
        <v>1</v>
      </c>
      <c r="AF200" s="1">
        <v>1</v>
      </c>
      <c r="AG200" s="1">
        <v>16</v>
      </c>
      <c r="AH200" s="196">
        <f t="shared" si="31"/>
        <v>18</v>
      </c>
      <c r="AI200" s="10">
        <v>41.3</v>
      </c>
      <c r="AJ200" s="10">
        <v>0</v>
      </c>
      <c r="AK200" s="10">
        <v>14.14</v>
      </c>
      <c r="AL200" s="222">
        <f t="shared" si="32"/>
        <v>55.44</v>
      </c>
      <c r="AM200" s="1">
        <v>3</v>
      </c>
      <c r="AN200" s="1">
        <v>2</v>
      </c>
      <c r="AO200" s="1">
        <v>32</v>
      </c>
      <c r="AP200" s="200">
        <f t="shared" si="33"/>
        <v>37</v>
      </c>
      <c r="AQ200" s="1">
        <v>0</v>
      </c>
      <c r="AR200" s="1">
        <v>0</v>
      </c>
      <c r="AS200" s="1">
        <v>0</v>
      </c>
      <c r="AT200" s="200">
        <f t="shared" si="34"/>
        <v>0</v>
      </c>
      <c r="AU200" s="1">
        <v>0</v>
      </c>
      <c r="AV200" s="1">
        <v>0</v>
      </c>
      <c r="AW200" s="1">
        <v>0</v>
      </c>
      <c r="AX200" s="200">
        <f t="shared" si="35"/>
        <v>0</v>
      </c>
      <c r="AY200" s="1">
        <v>104</v>
      </c>
      <c r="AZ200" s="1">
        <v>42</v>
      </c>
      <c r="BA200" s="1">
        <v>0</v>
      </c>
      <c r="BB200" s="1">
        <v>0</v>
      </c>
      <c r="BC200" s="200">
        <f>SUM(AY200:BB200)</f>
        <v>146</v>
      </c>
      <c r="BD200" s="356">
        <v>0</v>
      </c>
      <c r="BE200" s="1">
        <v>7</v>
      </c>
      <c r="BF200" s="1">
        <v>0</v>
      </c>
      <c r="BG200" s="235">
        <v>1676</v>
      </c>
    </row>
    <row r="201" spans="1:59">
      <c r="A201" s="1">
        <v>2009</v>
      </c>
      <c r="B201" s="1" t="s">
        <v>68</v>
      </c>
      <c r="C201" s="10">
        <v>0</v>
      </c>
      <c r="D201" s="10">
        <v>55.44</v>
      </c>
      <c r="E201" s="10">
        <v>0</v>
      </c>
      <c r="F201" s="10">
        <v>0</v>
      </c>
      <c r="G201" s="192">
        <f t="shared" si="27"/>
        <v>55.44</v>
      </c>
      <c r="H201" s="192">
        <f>+SMar_InfraMR[[#This Row],[Total Líneas de Explotación ]]</f>
        <v>55.44</v>
      </c>
      <c r="I201" s="192">
        <f>+SMar_InfraMR[[#This Row],[Total Líneas de Explotación ]]</f>
        <v>55.44</v>
      </c>
      <c r="J201" s="10">
        <v>135.47999999999999</v>
      </c>
      <c r="K201" s="10">
        <v>0</v>
      </c>
      <c r="L201" s="10">
        <v>0</v>
      </c>
      <c r="M201" s="10">
        <v>0</v>
      </c>
      <c r="N201" s="192">
        <f>+SMar_InfraMR[[#This Row],[A.03.1 -  Longitud de Vías de Explotación No Electrificadas Troncales y Ramales (vía principal) (km)]]+SMar_InfraMR[[#This Row],[A.04.1 -  Longitud de Vías de Explotación Electrificadas Troncales y Ramales (vía principal) (km)]]</f>
        <v>135.47999999999999</v>
      </c>
      <c r="O201" s="192">
        <v>135.47999999999999</v>
      </c>
      <c r="P201" s="1">
        <v>19</v>
      </c>
      <c r="Q201" s="1">
        <v>1</v>
      </c>
      <c r="R201" s="1">
        <v>0</v>
      </c>
      <c r="S201" s="194">
        <f t="shared" si="28"/>
        <v>20</v>
      </c>
      <c r="T201" s="194">
        <v>20</v>
      </c>
      <c r="U201" s="1">
        <v>0</v>
      </c>
      <c r="V201" s="1">
        <v>56</v>
      </c>
      <c r="W201" s="1">
        <v>0</v>
      </c>
      <c r="X201" s="1">
        <v>0</v>
      </c>
      <c r="Y201" s="1">
        <v>0</v>
      </c>
      <c r="Z201" s="196">
        <f t="shared" si="29"/>
        <v>56</v>
      </c>
      <c r="AA201" s="1">
        <v>17</v>
      </c>
      <c r="AB201" s="1">
        <v>5</v>
      </c>
      <c r="AC201" s="1">
        <f>+SMar_InfraMR[[#This Row],[Total Pasos Vehiculares a Nivel]]</f>
        <v>56</v>
      </c>
      <c r="AD201" s="196">
        <f t="shared" si="30"/>
        <v>78</v>
      </c>
      <c r="AE201" s="1">
        <v>1</v>
      </c>
      <c r="AF201" s="1">
        <v>1</v>
      </c>
      <c r="AG201" s="1">
        <v>16</v>
      </c>
      <c r="AH201" s="196">
        <f t="shared" si="31"/>
        <v>18</v>
      </c>
      <c r="AI201" s="10">
        <v>41.3</v>
      </c>
      <c r="AJ201" s="10">
        <v>0</v>
      </c>
      <c r="AK201" s="10">
        <v>14.14</v>
      </c>
      <c r="AL201" s="222">
        <f t="shared" si="32"/>
        <v>55.44</v>
      </c>
      <c r="AM201" s="1">
        <v>3</v>
      </c>
      <c r="AN201" s="1">
        <v>2</v>
      </c>
      <c r="AO201" s="1">
        <v>32</v>
      </c>
      <c r="AP201" s="200">
        <f t="shared" si="33"/>
        <v>37</v>
      </c>
      <c r="AQ201" s="1">
        <v>0</v>
      </c>
      <c r="AR201" s="1">
        <v>0</v>
      </c>
      <c r="AS201" s="1">
        <v>0</v>
      </c>
      <c r="AT201" s="200">
        <f t="shared" si="34"/>
        <v>0</v>
      </c>
      <c r="AU201" s="1">
        <v>0</v>
      </c>
      <c r="AV201" s="1">
        <v>0</v>
      </c>
      <c r="AW201" s="1">
        <v>0</v>
      </c>
      <c r="AX201" s="200">
        <f t="shared" si="35"/>
        <v>0</v>
      </c>
      <c r="AY201" s="1">
        <v>104</v>
      </c>
      <c r="AZ201" s="1">
        <v>42</v>
      </c>
      <c r="BA201" s="1">
        <v>0</v>
      </c>
      <c r="BB201" s="1">
        <v>0</v>
      </c>
      <c r="BC201" s="200">
        <f>SUM(AY201:BB201)</f>
        <v>146</v>
      </c>
      <c r="BD201" s="356">
        <v>0</v>
      </c>
      <c r="BE201" s="1">
        <v>7</v>
      </c>
      <c r="BF201" s="1">
        <v>0</v>
      </c>
      <c r="BG201" s="235">
        <v>1676</v>
      </c>
    </row>
    <row r="202" spans="1:59">
      <c r="A202" s="1">
        <v>2009</v>
      </c>
      <c r="B202" s="1" t="s">
        <v>69</v>
      </c>
      <c r="C202" s="10">
        <v>0</v>
      </c>
      <c r="D202" s="10">
        <v>55.44</v>
      </c>
      <c r="E202" s="10">
        <v>0</v>
      </c>
      <c r="F202" s="10">
        <v>0</v>
      </c>
      <c r="G202" s="192">
        <f t="shared" si="27"/>
        <v>55.44</v>
      </c>
      <c r="H202" s="192">
        <f>+SMar_InfraMR[[#This Row],[Total Líneas de Explotación ]]</f>
        <v>55.44</v>
      </c>
      <c r="I202" s="192">
        <f>+SMar_InfraMR[[#This Row],[Total Líneas de Explotación ]]</f>
        <v>55.44</v>
      </c>
      <c r="J202" s="10">
        <v>135.47999999999999</v>
      </c>
      <c r="K202" s="10">
        <v>0</v>
      </c>
      <c r="L202" s="10">
        <v>0</v>
      </c>
      <c r="M202" s="10">
        <v>0</v>
      </c>
      <c r="N202" s="192">
        <f>+SMar_InfraMR[[#This Row],[A.03.1 -  Longitud de Vías de Explotación No Electrificadas Troncales y Ramales (vía principal) (km)]]+SMar_InfraMR[[#This Row],[A.04.1 -  Longitud de Vías de Explotación Electrificadas Troncales y Ramales (vía principal) (km)]]</f>
        <v>135.47999999999999</v>
      </c>
      <c r="O202" s="192">
        <v>135.47999999999999</v>
      </c>
      <c r="P202" s="1">
        <v>19</v>
      </c>
      <c r="Q202" s="1">
        <v>1</v>
      </c>
      <c r="R202" s="1">
        <v>0</v>
      </c>
      <c r="S202" s="194">
        <f t="shared" si="28"/>
        <v>20</v>
      </c>
      <c r="T202" s="194">
        <v>20</v>
      </c>
      <c r="U202" s="1">
        <v>0</v>
      </c>
      <c r="V202" s="1">
        <v>56</v>
      </c>
      <c r="W202" s="1">
        <v>0</v>
      </c>
      <c r="X202" s="1">
        <v>0</v>
      </c>
      <c r="Y202" s="1">
        <v>0</v>
      </c>
      <c r="Z202" s="196">
        <f t="shared" si="29"/>
        <v>56</v>
      </c>
      <c r="AA202" s="1">
        <v>17</v>
      </c>
      <c r="AB202" s="1">
        <v>5</v>
      </c>
      <c r="AC202" s="1">
        <f>+SMar_InfraMR[[#This Row],[Total Pasos Vehiculares a Nivel]]</f>
        <v>56</v>
      </c>
      <c r="AD202" s="196">
        <f t="shared" si="30"/>
        <v>78</v>
      </c>
      <c r="AE202" s="1">
        <v>1</v>
      </c>
      <c r="AF202" s="1">
        <v>1</v>
      </c>
      <c r="AG202" s="1">
        <v>16</v>
      </c>
      <c r="AH202" s="196">
        <f t="shared" si="31"/>
        <v>18</v>
      </c>
      <c r="AI202" s="10">
        <v>41.3</v>
      </c>
      <c r="AJ202" s="10">
        <v>0</v>
      </c>
      <c r="AK202" s="10">
        <v>14.14</v>
      </c>
      <c r="AL202" s="222">
        <f t="shared" si="32"/>
        <v>55.44</v>
      </c>
      <c r="AM202" s="1">
        <v>3</v>
      </c>
      <c r="AN202" s="1">
        <v>2</v>
      </c>
      <c r="AO202" s="1">
        <v>32</v>
      </c>
      <c r="AP202" s="200">
        <f t="shared" si="33"/>
        <v>37</v>
      </c>
      <c r="AQ202" s="1">
        <v>0</v>
      </c>
      <c r="AR202" s="1">
        <v>0</v>
      </c>
      <c r="AS202" s="1">
        <v>0</v>
      </c>
      <c r="AT202" s="200">
        <f t="shared" si="34"/>
        <v>0</v>
      </c>
      <c r="AU202" s="1">
        <v>0</v>
      </c>
      <c r="AV202" s="1">
        <v>0</v>
      </c>
      <c r="AW202" s="1">
        <v>0</v>
      </c>
      <c r="AX202" s="200">
        <f t="shared" si="35"/>
        <v>0</v>
      </c>
      <c r="AY202" s="1">
        <v>104</v>
      </c>
      <c r="AZ202" s="1">
        <v>42</v>
      </c>
      <c r="BA202" s="1">
        <v>0</v>
      </c>
      <c r="BB202" s="1">
        <v>0</v>
      </c>
      <c r="BC202" s="200">
        <f>SUM(AY202:BB202)</f>
        <v>146</v>
      </c>
      <c r="BD202" s="356">
        <v>0</v>
      </c>
      <c r="BE202" s="1">
        <v>7</v>
      </c>
      <c r="BF202" s="1">
        <v>0</v>
      </c>
      <c r="BG202" s="235">
        <v>1676</v>
      </c>
    </row>
    <row r="203" spans="1:59">
      <c r="A203" s="1">
        <v>2009</v>
      </c>
      <c r="B203" s="1" t="s">
        <v>70</v>
      </c>
      <c r="C203" s="10">
        <v>0</v>
      </c>
      <c r="D203" s="10">
        <v>55.44</v>
      </c>
      <c r="E203" s="10">
        <v>0</v>
      </c>
      <c r="F203" s="10">
        <v>0</v>
      </c>
      <c r="G203" s="192">
        <f t="shared" si="27"/>
        <v>55.44</v>
      </c>
      <c r="H203" s="192">
        <f>+SMar_InfraMR[[#This Row],[Total Líneas de Explotación ]]</f>
        <v>55.44</v>
      </c>
      <c r="I203" s="192">
        <f>+SMar_InfraMR[[#This Row],[Total Líneas de Explotación ]]</f>
        <v>55.44</v>
      </c>
      <c r="J203" s="10">
        <v>135.47999999999999</v>
      </c>
      <c r="K203" s="10">
        <v>0</v>
      </c>
      <c r="L203" s="10">
        <v>0</v>
      </c>
      <c r="M203" s="10">
        <v>0</v>
      </c>
      <c r="N203" s="192">
        <f>+SMar_InfraMR[[#This Row],[A.03.1 -  Longitud de Vías de Explotación No Electrificadas Troncales y Ramales (vía principal) (km)]]+SMar_InfraMR[[#This Row],[A.04.1 -  Longitud de Vías de Explotación Electrificadas Troncales y Ramales (vía principal) (km)]]</f>
        <v>135.47999999999999</v>
      </c>
      <c r="O203" s="192">
        <v>135.47999999999999</v>
      </c>
      <c r="P203" s="1">
        <v>19</v>
      </c>
      <c r="Q203" s="1">
        <v>1</v>
      </c>
      <c r="R203" s="1">
        <v>0</v>
      </c>
      <c r="S203" s="194">
        <f t="shared" si="28"/>
        <v>20</v>
      </c>
      <c r="T203" s="194">
        <v>20</v>
      </c>
      <c r="U203" s="1">
        <v>0</v>
      </c>
      <c r="V203" s="1">
        <v>56</v>
      </c>
      <c r="W203" s="1">
        <v>0</v>
      </c>
      <c r="X203" s="1">
        <v>0</v>
      </c>
      <c r="Y203" s="1">
        <v>0</v>
      </c>
      <c r="Z203" s="196">
        <f t="shared" si="29"/>
        <v>56</v>
      </c>
      <c r="AA203" s="1">
        <v>17</v>
      </c>
      <c r="AB203" s="1">
        <v>5</v>
      </c>
      <c r="AC203" s="1">
        <f>+SMar_InfraMR[[#This Row],[Total Pasos Vehiculares a Nivel]]</f>
        <v>56</v>
      </c>
      <c r="AD203" s="196">
        <f t="shared" si="30"/>
        <v>78</v>
      </c>
      <c r="AE203" s="1">
        <v>1</v>
      </c>
      <c r="AF203" s="1">
        <v>1</v>
      </c>
      <c r="AG203" s="1">
        <v>16</v>
      </c>
      <c r="AH203" s="196">
        <f t="shared" si="31"/>
        <v>18</v>
      </c>
      <c r="AI203" s="10">
        <v>41.3</v>
      </c>
      <c r="AJ203" s="10">
        <v>0</v>
      </c>
      <c r="AK203" s="10">
        <v>14.14</v>
      </c>
      <c r="AL203" s="222">
        <f t="shared" si="32"/>
        <v>55.44</v>
      </c>
      <c r="AM203" s="1">
        <v>3</v>
      </c>
      <c r="AN203" s="1">
        <v>2</v>
      </c>
      <c r="AO203" s="1">
        <v>32</v>
      </c>
      <c r="AP203" s="200">
        <f t="shared" si="33"/>
        <v>37</v>
      </c>
      <c r="AQ203" s="1">
        <v>0</v>
      </c>
      <c r="AR203" s="1">
        <v>0</v>
      </c>
      <c r="AS203" s="1">
        <v>0</v>
      </c>
      <c r="AT203" s="200">
        <f t="shared" si="34"/>
        <v>0</v>
      </c>
      <c r="AU203" s="1">
        <v>0</v>
      </c>
      <c r="AV203" s="1">
        <v>0</v>
      </c>
      <c r="AW203" s="1">
        <v>0</v>
      </c>
      <c r="AX203" s="200">
        <f t="shared" si="35"/>
        <v>0</v>
      </c>
      <c r="AY203" s="1">
        <v>104</v>
      </c>
      <c r="AZ203" s="1">
        <v>42</v>
      </c>
      <c r="BA203" s="1">
        <v>0</v>
      </c>
      <c r="BB203" s="1">
        <v>0</v>
      </c>
      <c r="BC203" s="200">
        <f>SUM(AY203:BB203)</f>
        <v>146</v>
      </c>
      <c r="BD203" s="356">
        <v>0</v>
      </c>
      <c r="BE203" s="1">
        <v>7</v>
      </c>
      <c r="BF203" s="1">
        <v>0</v>
      </c>
      <c r="BG203" s="235">
        <v>1676</v>
      </c>
    </row>
    <row r="204" spans="1:59">
      <c r="A204" s="1">
        <v>2009</v>
      </c>
      <c r="B204" s="1" t="s">
        <v>71</v>
      </c>
      <c r="C204" s="10">
        <v>0</v>
      </c>
      <c r="D204" s="10">
        <v>55.44</v>
      </c>
      <c r="E204" s="10">
        <v>0</v>
      </c>
      <c r="F204" s="10">
        <v>0</v>
      </c>
      <c r="G204" s="192">
        <f t="shared" si="27"/>
        <v>55.44</v>
      </c>
      <c r="H204" s="192">
        <f>+SMar_InfraMR[[#This Row],[Total Líneas de Explotación ]]</f>
        <v>55.44</v>
      </c>
      <c r="I204" s="192">
        <f>+SMar_InfraMR[[#This Row],[Total Líneas de Explotación ]]</f>
        <v>55.44</v>
      </c>
      <c r="J204" s="10">
        <v>135.47999999999999</v>
      </c>
      <c r="K204" s="10">
        <v>0</v>
      </c>
      <c r="L204" s="10">
        <v>0</v>
      </c>
      <c r="M204" s="10">
        <v>0</v>
      </c>
      <c r="N204" s="192">
        <f>+SMar_InfraMR[[#This Row],[A.03.1 -  Longitud de Vías de Explotación No Electrificadas Troncales y Ramales (vía principal) (km)]]+SMar_InfraMR[[#This Row],[A.04.1 -  Longitud de Vías de Explotación Electrificadas Troncales y Ramales (vía principal) (km)]]</f>
        <v>135.47999999999999</v>
      </c>
      <c r="O204" s="192">
        <v>135.47999999999999</v>
      </c>
      <c r="P204" s="1">
        <v>19</v>
      </c>
      <c r="Q204" s="1">
        <v>1</v>
      </c>
      <c r="R204" s="1">
        <v>0</v>
      </c>
      <c r="S204" s="194">
        <f t="shared" si="28"/>
        <v>20</v>
      </c>
      <c r="T204" s="194">
        <v>20</v>
      </c>
      <c r="U204" s="1">
        <v>0</v>
      </c>
      <c r="V204" s="1">
        <v>56</v>
      </c>
      <c r="W204" s="1">
        <v>0</v>
      </c>
      <c r="X204" s="1">
        <v>0</v>
      </c>
      <c r="Y204" s="1">
        <v>0</v>
      </c>
      <c r="Z204" s="196">
        <f t="shared" si="29"/>
        <v>56</v>
      </c>
      <c r="AA204" s="1">
        <v>17</v>
      </c>
      <c r="AB204" s="1">
        <v>5</v>
      </c>
      <c r="AC204" s="1">
        <f>+SMar_InfraMR[[#This Row],[Total Pasos Vehiculares a Nivel]]</f>
        <v>56</v>
      </c>
      <c r="AD204" s="196">
        <f t="shared" si="30"/>
        <v>78</v>
      </c>
      <c r="AE204" s="1">
        <v>1</v>
      </c>
      <c r="AF204" s="1">
        <v>1</v>
      </c>
      <c r="AG204" s="1">
        <v>16</v>
      </c>
      <c r="AH204" s="196">
        <f t="shared" si="31"/>
        <v>18</v>
      </c>
      <c r="AI204" s="10">
        <v>41.3</v>
      </c>
      <c r="AJ204" s="10">
        <v>0</v>
      </c>
      <c r="AK204" s="10">
        <v>14.14</v>
      </c>
      <c r="AL204" s="222">
        <f t="shared" si="32"/>
        <v>55.44</v>
      </c>
      <c r="AM204" s="1">
        <v>3</v>
      </c>
      <c r="AN204" s="1">
        <v>2</v>
      </c>
      <c r="AO204" s="1">
        <v>32</v>
      </c>
      <c r="AP204" s="200">
        <f t="shared" si="33"/>
        <v>37</v>
      </c>
      <c r="AQ204" s="1">
        <v>0</v>
      </c>
      <c r="AR204" s="1">
        <v>0</v>
      </c>
      <c r="AS204" s="1">
        <v>0</v>
      </c>
      <c r="AT204" s="200">
        <f t="shared" si="34"/>
        <v>0</v>
      </c>
      <c r="AU204" s="1">
        <v>0</v>
      </c>
      <c r="AV204" s="1">
        <v>0</v>
      </c>
      <c r="AW204" s="1">
        <v>0</v>
      </c>
      <c r="AX204" s="200">
        <f t="shared" si="35"/>
        <v>0</v>
      </c>
      <c r="AY204" s="1">
        <v>104</v>
      </c>
      <c r="AZ204" s="1">
        <v>42</v>
      </c>
      <c r="BA204" s="1">
        <v>0</v>
      </c>
      <c r="BB204" s="1">
        <v>0</v>
      </c>
      <c r="BC204" s="200">
        <f>SUM(AY204:BB204)</f>
        <v>146</v>
      </c>
      <c r="BD204" s="356">
        <v>0</v>
      </c>
      <c r="BE204" s="1">
        <v>7</v>
      </c>
      <c r="BF204" s="1">
        <v>0</v>
      </c>
      <c r="BG204" s="235">
        <v>1676</v>
      </c>
    </row>
    <row r="205" spans="1:59">
      <c r="A205" s="1">
        <v>2009</v>
      </c>
      <c r="B205" s="1" t="s">
        <v>72</v>
      </c>
      <c r="C205" s="10">
        <v>0</v>
      </c>
      <c r="D205" s="10">
        <v>55.44</v>
      </c>
      <c r="E205" s="10">
        <v>0</v>
      </c>
      <c r="F205" s="10">
        <v>0</v>
      </c>
      <c r="G205" s="192">
        <f t="shared" si="27"/>
        <v>55.44</v>
      </c>
      <c r="H205" s="192">
        <f>+SMar_InfraMR[[#This Row],[Total Líneas de Explotación ]]</f>
        <v>55.44</v>
      </c>
      <c r="I205" s="192">
        <f>+SMar_InfraMR[[#This Row],[Total Líneas de Explotación ]]</f>
        <v>55.44</v>
      </c>
      <c r="J205" s="10">
        <v>135.47999999999999</v>
      </c>
      <c r="K205" s="10">
        <v>0</v>
      </c>
      <c r="L205" s="10">
        <v>0</v>
      </c>
      <c r="M205" s="10">
        <v>0</v>
      </c>
      <c r="N205" s="192">
        <f>+SMar_InfraMR[[#This Row],[A.03.1 -  Longitud de Vías de Explotación No Electrificadas Troncales y Ramales (vía principal) (km)]]+SMar_InfraMR[[#This Row],[A.04.1 -  Longitud de Vías de Explotación Electrificadas Troncales y Ramales (vía principal) (km)]]</f>
        <v>135.47999999999999</v>
      </c>
      <c r="O205" s="192">
        <v>135.47999999999999</v>
      </c>
      <c r="P205" s="1">
        <v>19</v>
      </c>
      <c r="Q205" s="1">
        <v>1</v>
      </c>
      <c r="R205" s="1">
        <v>0</v>
      </c>
      <c r="S205" s="194">
        <f t="shared" si="28"/>
        <v>20</v>
      </c>
      <c r="T205" s="194">
        <v>20</v>
      </c>
      <c r="U205" s="1">
        <v>0</v>
      </c>
      <c r="V205" s="1">
        <v>56</v>
      </c>
      <c r="W205" s="1">
        <v>0</v>
      </c>
      <c r="X205" s="1">
        <v>0</v>
      </c>
      <c r="Y205" s="1">
        <v>0</v>
      </c>
      <c r="Z205" s="196">
        <f t="shared" si="29"/>
        <v>56</v>
      </c>
      <c r="AA205" s="1">
        <v>17</v>
      </c>
      <c r="AB205" s="1">
        <v>5</v>
      </c>
      <c r="AC205" s="1">
        <f>+SMar_InfraMR[[#This Row],[Total Pasos Vehiculares a Nivel]]</f>
        <v>56</v>
      </c>
      <c r="AD205" s="196">
        <f t="shared" si="30"/>
        <v>78</v>
      </c>
      <c r="AE205" s="1">
        <v>1</v>
      </c>
      <c r="AF205" s="1">
        <v>1</v>
      </c>
      <c r="AG205" s="1">
        <v>16</v>
      </c>
      <c r="AH205" s="196">
        <f t="shared" si="31"/>
        <v>18</v>
      </c>
      <c r="AI205" s="10">
        <v>41.3</v>
      </c>
      <c r="AJ205" s="10">
        <v>0</v>
      </c>
      <c r="AK205" s="10">
        <v>14.14</v>
      </c>
      <c r="AL205" s="222">
        <f t="shared" si="32"/>
        <v>55.44</v>
      </c>
      <c r="AM205" s="1">
        <v>3</v>
      </c>
      <c r="AN205" s="1">
        <v>2</v>
      </c>
      <c r="AO205" s="1">
        <v>32</v>
      </c>
      <c r="AP205" s="200">
        <f t="shared" si="33"/>
        <v>37</v>
      </c>
      <c r="AQ205" s="1">
        <v>0</v>
      </c>
      <c r="AR205" s="1">
        <v>0</v>
      </c>
      <c r="AS205" s="1">
        <v>0</v>
      </c>
      <c r="AT205" s="200">
        <f t="shared" si="34"/>
        <v>0</v>
      </c>
      <c r="AU205" s="1">
        <v>0</v>
      </c>
      <c r="AV205" s="1">
        <v>0</v>
      </c>
      <c r="AW205" s="1">
        <v>0</v>
      </c>
      <c r="AX205" s="200">
        <f t="shared" si="35"/>
        <v>0</v>
      </c>
      <c r="AY205" s="1">
        <v>104</v>
      </c>
      <c r="AZ205" s="1">
        <v>42</v>
      </c>
      <c r="BA205" s="1">
        <v>0</v>
      </c>
      <c r="BB205" s="1">
        <v>0</v>
      </c>
      <c r="BC205" s="200">
        <f>SUM(AY205:BB205)</f>
        <v>146</v>
      </c>
      <c r="BD205" s="356">
        <v>0</v>
      </c>
      <c r="BE205" s="1">
        <v>7</v>
      </c>
      <c r="BF205" s="1">
        <v>0</v>
      </c>
      <c r="BG205" s="235">
        <v>1676</v>
      </c>
    </row>
    <row r="206" spans="1:59">
      <c r="A206" s="1">
        <v>2010</v>
      </c>
      <c r="B206" s="1" t="s">
        <v>61</v>
      </c>
      <c r="C206" s="10">
        <v>0</v>
      </c>
      <c r="D206" s="10">
        <v>55.44</v>
      </c>
      <c r="E206" s="10">
        <v>0</v>
      </c>
      <c r="F206" s="10">
        <v>0</v>
      </c>
      <c r="G206" s="192">
        <f t="shared" si="27"/>
        <v>55.44</v>
      </c>
      <c r="H206" s="192">
        <f>+SMar_InfraMR[[#This Row],[Total Líneas de Explotación ]]</f>
        <v>55.44</v>
      </c>
      <c r="I206" s="192">
        <f>+SMar_InfraMR[[#This Row],[Total Líneas de Explotación ]]</f>
        <v>55.44</v>
      </c>
      <c r="J206" s="10">
        <v>135.47999999999999</v>
      </c>
      <c r="K206" s="10">
        <v>0</v>
      </c>
      <c r="L206" s="10">
        <v>0</v>
      </c>
      <c r="M206" s="10">
        <v>0</v>
      </c>
      <c r="N206" s="192">
        <f>+SMar_InfraMR[[#This Row],[A.03.1 -  Longitud de Vías de Explotación No Electrificadas Troncales y Ramales (vía principal) (km)]]+SMar_InfraMR[[#This Row],[A.04.1 -  Longitud de Vías de Explotación Electrificadas Troncales y Ramales (vía principal) (km)]]</f>
        <v>135.47999999999999</v>
      </c>
      <c r="O206" s="192">
        <v>135.47999999999999</v>
      </c>
      <c r="P206" s="1">
        <v>19</v>
      </c>
      <c r="Q206" s="1">
        <v>1</v>
      </c>
      <c r="R206" s="1">
        <v>0</v>
      </c>
      <c r="S206" s="194">
        <f t="shared" si="28"/>
        <v>20</v>
      </c>
      <c r="T206" s="194">
        <v>20</v>
      </c>
      <c r="U206" s="1">
        <v>0</v>
      </c>
      <c r="V206" s="1">
        <v>56</v>
      </c>
      <c r="W206" s="1">
        <v>0</v>
      </c>
      <c r="X206" s="1">
        <v>0</v>
      </c>
      <c r="Y206" s="1">
        <v>0</v>
      </c>
      <c r="Z206" s="196">
        <f t="shared" si="29"/>
        <v>56</v>
      </c>
      <c r="AA206" s="1">
        <v>17</v>
      </c>
      <c r="AB206" s="1">
        <v>5</v>
      </c>
      <c r="AC206" s="1">
        <f>+SMar_InfraMR[[#This Row],[Total Pasos Vehiculares a Nivel]]</f>
        <v>56</v>
      </c>
      <c r="AD206" s="196">
        <f t="shared" si="30"/>
        <v>78</v>
      </c>
      <c r="AE206" s="1">
        <v>1</v>
      </c>
      <c r="AF206" s="1">
        <v>1</v>
      </c>
      <c r="AG206" s="1">
        <v>16</v>
      </c>
      <c r="AH206" s="196">
        <f t="shared" si="31"/>
        <v>18</v>
      </c>
      <c r="AI206" s="10">
        <v>41.3</v>
      </c>
      <c r="AJ206" s="10">
        <v>0</v>
      </c>
      <c r="AK206" s="10">
        <v>14.14</v>
      </c>
      <c r="AL206" s="222">
        <f t="shared" si="32"/>
        <v>55.44</v>
      </c>
      <c r="AM206" s="1">
        <v>3</v>
      </c>
      <c r="AN206" s="1">
        <v>2</v>
      </c>
      <c r="AO206" s="1">
        <v>32</v>
      </c>
      <c r="AP206" s="200">
        <f t="shared" si="33"/>
        <v>37</v>
      </c>
      <c r="AQ206" s="1">
        <v>0</v>
      </c>
      <c r="AR206" s="1">
        <v>0</v>
      </c>
      <c r="AS206" s="1">
        <v>0</v>
      </c>
      <c r="AT206" s="200">
        <f t="shared" si="34"/>
        <v>0</v>
      </c>
      <c r="AU206" s="1">
        <v>0</v>
      </c>
      <c r="AV206" s="1">
        <v>0</v>
      </c>
      <c r="AW206" s="1">
        <v>0</v>
      </c>
      <c r="AX206" s="200">
        <f t="shared" si="35"/>
        <v>0</v>
      </c>
      <c r="AY206" s="1">
        <v>104</v>
      </c>
      <c r="AZ206" s="1">
        <v>42</v>
      </c>
      <c r="BA206" s="1">
        <v>0</v>
      </c>
      <c r="BB206" s="1">
        <v>0</v>
      </c>
      <c r="BC206" s="200">
        <f>SUM(AY206:BB206)</f>
        <v>146</v>
      </c>
      <c r="BD206" s="356">
        <v>0</v>
      </c>
      <c r="BE206" s="1">
        <v>7</v>
      </c>
      <c r="BF206" s="1">
        <v>0</v>
      </c>
      <c r="BG206" s="235">
        <v>1676</v>
      </c>
    </row>
    <row r="207" spans="1:59">
      <c r="A207" s="1">
        <v>2010</v>
      </c>
      <c r="B207" s="1" t="s">
        <v>62</v>
      </c>
      <c r="C207" s="10">
        <v>0</v>
      </c>
      <c r="D207" s="10">
        <v>55.44</v>
      </c>
      <c r="E207" s="10">
        <v>0</v>
      </c>
      <c r="F207" s="10">
        <v>0</v>
      </c>
      <c r="G207" s="192">
        <f t="shared" si="27"/>
        <v>55.44</v>
      </c>
      <c r="H207" s="192">
        <f>+SMar_InfraMR[[#This Row],[Total Líneas de Explotación ]]</f>
        <v>55.44</v>
      </c>
      <c r="I207" s="192">
        <f>+SMar_InfraMR[[#This Row],[Total Líneas de Explotación ]]</f>
        <v>55.44</v>
      </c>
      <c r="J207" s="10">
        <v>135.47999999999999</v>
      </c>
      <c r="K207" s="10">
        <v>0</v>
      </c>
      <c r="L207" s="10">
        <v>0</v>
      </c>
      <c r="M207" s="10">
        <v>0</v>
      </c>
      <c r="N207" s="192">
        <f>+SMar_InfraMR[[#This Row],[A.03.1 -  Longitud de Vías de Explotación No Electrificadas Troncales y Ramales (vía principal) (km)]]+SMar_InfraMR[[#This Row],[A.04.1 -  Longitud de Vías de Explotación Electrificadas Troncales y Ramales (vía principal) (km)]]</f>
        <v>135.47999999999999</v>
      </c>
      <c r="O207" s="192">
        <v>135.47999999999999</v>
      </c>
      <c r="P207" s="1">
        <v>19</v>
      </c>
      <c r="Q207" s="1">
        <v>1</v>
      </c>
      <c r="R207" s="1">
        <v>0</v>
      </c>
      <c r="S207" s="194">
        <f t="shared" si="28"/>
        <v>20</v>
      </c>
      <c r="T207" s="194">
        <v>20</v>
      </c>
      <c r="U207" s="1">
        <v>0</v>
      </c>
      <c r="V207" s="1">
        <v>56</v>
      </c>
      <c r="W207" s="1">
        <v>0</v>
      </c>
      <c r="X207" s="1">
        <v>0</v>
      </c>
      <c r="Y207" s="1">
        <v>0</v>
      </c>
      <c r="Z207" s="196">
        <f t="shared" si="29"/>
        <v>56</v>
      </c>
      <c r="AA207" s="1">
        <v>17</v>
      </c>
      <c r="AB207" s="1">
        <v>5</v>
      </c>
      <c r="AC207" s="1">
        <f>+SMar_InfraMR[[#This Row],[Total Pasos Vehiculares a Nivel]]</f>
        <v>56</v>
      </c>
      <c r="AD207" s="196">
        <f t="shared" si="30"/>
        <v>78</v>
      </c>
      <c r="AE207" s="1">
        <v>1</v>
      </c>
      <c r="AF207" s="1">
        <v>1</v>
      </c>
      <c r="AG207" s="1">
        <v>16</v>
      </c>
      <c r="AH207" s="196">
        <f t="shared" si="31"/>
        <v>18</v>
      </c>
      <c r="AI207" s="10">
        <v>41.3</v>
      </c>
      <c r="AJ207" s="10">
        <v>0</v>
      </c>
      <c r="AK207" s="10">
        <v>14.14</v>
      </c>
      <c r="AL207" s="222">
        <f t="shared" si="32"/>
        <v>55.44</v>
      </c>
      <c r="AM207" s="1">
        <v>3</v>
      </c>
      <c r="AN207" s="1">
        <v>2</v>
      </c>
      <c r="AO207" s="1">
        <v>32</v>
      </c>
      <c r="AP207" s="200">
        <f t="shared" si="33"/>
        <v>37</v>
      </c>
      <c r="AQ207" s="1">
        <v>0</v>
      </c>
      <c r="AR207" s="1">
        <v>0</v>
      </c>
      <c r="AS207" s="1">
        <v>0</v>
      </c>
      <c r="AT207" s="200">
        <f t="shared" si="34"/>
        <v>0</v>
      </c>
      <c r="AU207" s="1">
        <v>0</v>
      </c>
      <c r="AV207" s="1">
        <v>0</v>
      </c>
      <c r="AW207" s="1">
        <v>0</v>
      </c>
      <c r="AX207" s="200">
        <f t="shared" si="35"/>
        <v>0</v>
      </c>
      <c r="AY207" s="1">
        <v>104</v>
      </c>
      <c r="AZ207" s="1">
        <v>42</v>
      </c>
      <c r="BA207" s="1">
        <v>0</v>
      </c>
      <c r="BB207" s="1">
        <v>0</v>
      </c>
      <c r="BC207" s="200">
        <f>SUM(AY207:BB207)</f>
        <v>146</v>
      </c>
      <c r="BD207" s="356">
        <v>0</v>
      </c>
      <c r="BE207" s="1">
        <v>7</v>
      </c>
      <c r="BF207" s="1">
        <v>0</v>
      </c>
      <c r="BG207" s="235">
        <v>1676</v>
      </c>
    </row>
    <row r="208" spans="1:59">
      <c r="A208" s="1">
        <v>2010</v>
      </c>
      <c r="B208" s="1" t="s">
        <v>63</v>
      </c>
      <c r="C208" s="10">
        <v>0</v>
      </c>
      <c r="D208" s="10">
        <v>55.44</v>
      </c>
      <c r="E208" s="10">
        <v>0</v>
      </c>
      <c r="F208" s="10">
        <v>0</v>
      </c>
      <c r="G208" s="192">
        <f t="shared" si="27"/>
        <v>55.44</v>
      </c>
      <c r="H208" s="192">
        <f>+SMar_InfraMR[[#This Row],[Total Líneas de Explotación ]]</f>
        <v>55.44</v>
      </c>
      <c r="I208" s="192">
        <f>+SMar_InfraMR[[#This Row],[Total Líneas de Explotación ]]</f>
        <v>55.44</v>
      </c>
      <c r="J208" s="10">
        <v>135.47999999999999</v>
      </c>
      <c r="K208" s="10">
        <v>0</v>
      </c>
      <c r="L208" s="10">
        <v>0</v>
      </c>
      <c r="M208" s="10">
        <v>0</v>
      </c>
      <c r="N208" s="192">
        <f>+SMar_InfraMR[[#This Row],[A.03.1 -  Longitud de Vías de Explotación No Electrificadas Troncales y Ramales (vía principal) (km)]]+SMar_InfraMR[[#This Row],[A.04.1 -  Longitud de Vías de Explotación Electrificadas Troncales y Ramales (vía principal) (km)]]</f>
        <v>135.47999999999999</v>
      </c>
      <c r="O208" s="192">
        <v>135.47999999999999</v>
      </c>
      <c r="P208" s="1">
        <v>19</v>
      </c>
      <c r="Q208" s="1">
        <v>1</v>
      </c>
      <c r="R208" s="1">
        <v>0</v>
      </c>
      <c r="S208" s="194">
        <f t="shared" si="28"/>
        <v>20</v>
      </c>
      <c r="T208" s="194">
        <v>20</v>
      </c>
      <c r="U208" s="1">
        <v>0</v>
      </c>
      <c r="V208" s="1">
        <v>56</v>
      </c>
      <c r="W208" s="1">
        <v>0</v>
      </c>
      <c r="X208" s="1">
        <v>0</v>
      </c>
      <c r="Y208" s="1">
        <v>0</v>
      </c>
      <c r="Z208" s="196">
        <f t="shared" si="29"/>
        <v>56</v>
      </c>
      <c r="AA208" s="1">
        <v>17</v>
      </c>
      <c r="AB208" s="1">
        <v>5</v>
      </c>
      <c r="AC208" s="1">
        <f>+SMar_InfraMR[[#This Row],[Total Pasos Vehiculares a Nivel]]</f>
        <v>56</v>
      </c>
      <c r="AD208" s="196">
        <f t="shared" si="30"/>
        <v>78</v>
      </c>
      <c r="AE208" s="1">
        <v>1</v>
      </c>
      <c r="AF208" s="1">
        <v>1</v>
      </c>
      <c r="AG208" s="1">
        <v>16</v>
      </c>
      <c r="AH208" s="196">
        <f t="shared" si="31"/>
        <v>18</v>
      </c>
      <c r="AI208" s="10">
        <v>41.3</v>
      </c>
      <c r="AJ208" s="10">
        <v>0</v>
      </c>
      <c r="AK208" s="10">
        <v>14.14</v>
      </c>
      <c r="AL208" s="222">
        <f t="shared" si="32"/>
        <v>55.44</v>
      </c>
      <c r="AM208" s="1">
        <v>3</v>
      </c>
      <c r="AN208" s="1">
        <v>2</v>
      </c>
      <c r="AO208" s="1">
        <v>32</v>
      </c>
      <c r="AP208" s="200">
        <f t="shared" si="33"/>
        <v>37</v>
      </c>
      <c r="AQ208" s="1">
        <v>0</v>
      </c>
      <c r="AR208" s="1">
        <v>0</v>
      </c>
      <c r="AS208" s="1">
        <v>0</v>
      </c>
      <c r="AT208" s="200">
        <f t="shared" si="34"/>
        <v>0</v>
      </c>
      <c r="AU208" s="1">
        <v>0</v>
      </c>
      <c r="AV208" s="1">
        <v>0</v>
      </c>
      <c r="AW208" s="1">
        <v>0</v>
      </c>
      <c r="AX208" s="200">
        <f t="shared" si="35"/>
        <v>0</v>
      </c>
      <c r="AY208" s="1">
        <v>104</v>
      </c>
      <c r="AZ208" s="1">
        <v>42</v>
      </c>
      <c r="BA208" s="1">
        <v>0</v>
      </c>
      <c r="BB208" s="1">
        <v>0</v>
      </c>
      <c r="BC208" s="200">
        <f>SUM(AY208:BB208)</f>
        <v>146</v>
      </c>
      <c r="BD208" s="356">
        <v>0</v>
      </c>
      <c r="BE208" s="1">
        <v>7</v>
      </c>
      <c r="BF208" s="1">
        <v>0</v>
      </c>
      <c r="BG208" s="235">
        <v>1676</v>
      </c>
    </row>
    <row r="209" spans="1:59">
      <c r="A209" s="1">
        <v>2010</v>
      </c>
      <c r="B209" s="1" t="s">
        <v>64</v>
      </c>
      <c r="C209" s="10">
        <v>0</v>
      </c>
      <c r="D209" s="10">
        <v>55.44</v>
      </c>
      <c r="E209" s="10">
        <v>0</v>
      </c>
      <c r="F209" s="10">
        <v>0</v>
      </c>
      <c r="G209" s="192">
        <f t="shared" si="27"/>
        <v>55.44</v>
      </c>
      <c r="H209" s="192">
        <f>+SMar_InfraMR[[#This Row],[Total Líneas de Explotación ]]</f>
        <v>55.44</v>
      </c>
      <c r="I209" s="192">
        <f>+SMar_InfraMR[[#This Row],[Total Líneas de Explotación ]]</f>
        <v>55.44</v>
      </c>
      <c r="J209" s="10">
        <v>135.47999999999999</v>
      </c>
      <c r="K209" s="10">
        <v>0</v>
      </c>
      <c r="L209" s="10">
        <v>0</v>
      </c>
      <c r="M209" s="10">
        <v>0</v>
      </c>
      <c r="N209" s="192">
        <f>+SMar_InfraMR[[#This Row],[A.03.1 -  Longitud de Vías de Explotación No Electrificadas Troncales y Ramales (vía principal) (km)]]+SMar_InfraMR[[#This Row],[A.04.1 -  Longitud de Vías de Explotación Electrificadas Troncales y Ramales (vía principal) (km)]]</f>
        <v>135.47999999999999</v>
      </c>
      <c r="O209" s="192">
        <v>135.47999999999999</v>
      </c>
      <c r="P209" s="1">
        <v>19</v>
      </c>
      <c r="Q209" s="1">
        <v>1</v>
      </c>
      <c r="R209" s="1">
        <v>0</v>
      </c>
      <c r="S209" s="194">
        <f t="shared" si="28"/>
        <v>20</v>
      </c>
      <c r="T209" s="194">
        <v>20</v>
      </c>
      <c r="U209" s="1">
        <v>0</v>
      </c>
      <c r="V209" s="1">
        <v>56</v>
      </c>
      <c r="W209" s="1">
        <v>0</v>
      </c>
      <c r="X209" s="1">
        <v>0</v>
      </c>
      <c r="Y209" s="1">
        <v>0</v>
      </c>
      <c r="Z209" s="196">
        <f t="shared" si="29"/>
        <v>56</v>
      </c>
      <c r="AA209" s="1">
        <v>17</v>
      </c>
      <c r="AB209" s="1">
        <v>5</v>
      </c>
      <c r="AC209" s="1">
        <f>+SMar_InfraMR[[#This Row],[Total Pasos Vehiculares a Nivel]]</f>
        <v>56</v>
      </c>
      <c r="AD209" s="196">
        <f t="shared" si="30"/>
        <v>78</v>
      </c>
      <c r="AE209" s="1">
        <v>1</v>
      </c>
      <c r="AF209" s="1">
        <v>1</v>
      </c>
      <c r="AG209" s="1">
        <v>16</v>
      </c>
      <c r="AH209" s="196">
        <f t="shared" si="31"/>
        <v>18</v>
      </c>
      <c r="AI209" s="10">
        <v>41.3</v>
      </c>
      <c r="AJ209" s="10">
        <v>0</v>
      </c>
      <c r="AK209" s="10">
        <v>14.14</v>
      </c>
      <c r="AL209" s="222">
        <f t="shared" si="32"/>
        <v>55.44</v>
      </c>
      <c r="AM209" s="1">
        <v>3</v>
      </c>
      <c r="AN209" s="1">
        <v>2</v>
      </c>
      <c r="AO209" s="1">
        <v>32</v>
      </c>
      <c r="AP209" s="200">
        <f t="shared" si="33"/>
        <v>37</v>
      </c>
      <c r="AQ209" s="1">
        <v>0</v>
      </c>
      <c r="AR209" s="1">
        <v>0</v>
      </c>
      <c r="AS209" s="1">
        <v>0</v>
      </c>
      <c r="AT209" s="200">
        <f t="shared" si="34"/>
        <v>0</v>
      </c>
      <c r="AU209" s="1">
        <v>0</v>
      </c>
      <c r="AV209" s="1">
        <v>0</v>
      </c>
      <c r="AW209" s="1">
        <v>0</v>
      </c>
      <c r="AX209" s="200">
        <f t="shared" si="35"/>
        <v>0</v>
      </c>
      <c r="AY209" s="1">
        <v>104</v>
      </c>
      <c r="AZ209" s="1">
        <v>42</v>
      </c>
      <c r="BA209" s="1">
        <v>0</v>
      </c>
      <c r="BB209" s="1">
        <v>0</v>
      </c>
      <c r="BC209" s="200">
        <f>SUM(AY209:BB209)</f>
        <v>146</v>
      </c>
      <c r="BD209" s="356">
        <v>0</v>
      </c>
      <c r="BE209" s="1">
        <v>7</v>
      </c>
      <c r="BF209" s="1">
        <v>0</v>
      </c>
      <c r="BG209" s="235">
        <v>1676</v>
      </c>
    </row>
    <row r="210" spans="1:59">
      <c r="A210" s="1">
        <v>2010</v>
      </c>
      <c r="B210" s="1" t="s">
        <v>65</v>
      </c>
      <c r="C210" s="10">
        <v>0</v>
      </c>
      <c r="D210" s="10">
        <v>55.44</v>
      </c>
      <c r="E210" s="10">
        <v>0</v>
      </c>
      <c r="F210" s="10">
        <v>0</v>
      </c>
      <c r="G210" s="192">
        <f t="shared" si="27"/>
        <v>55.44</v>
      </c>
      <c r="H210" s="192">
        <f>+SMar_InfraMR[[#This Row],[Total Líneas de Explotación ]]</f>
        <v>55.44</v>
      </c>
      <c r="I210" s="192">
        <f>+SMar_InfraMR[[#This Row],[Total Líneas de Explotación ]]</f>
        <v>55.44</v>
      </c>
      <c r="J210" s="10">
        <v>135.47999999999999</v>
      </c>
      <c r="K210" s="10">
        <v>0</v>
      </c>
      <c r="L210" s="10">
        <v>0</v>
      </c>
      <c r="M210" s="10">
        <v>0</v>
      </c>
      <c r="N210" s="192">
        <f>+SMar_InfraMR[[#This Row],[A.03.1 -  Longitud de Vías de Explotación No Electrificadas Troncales y Ramales (vía principal) (km)]]+SMar_InfraMR[[#This Row],[A.04.1 -  Longitud de Vías de Explotación Electrificadas Troncales y Ramales (vía principal) (km)]]</f>
        <v>135.47999999999999</v>
      </c>
      <c r="O210" s="192">
        <v>135.47999999999999</v>
      </c>
      <c r="P210" s="1">
        <v>19</v>
      </c>
      <c r="Q210" s="1">
        <v>1</v>
      </c>
      <c r="R210" s="1">
        <v>0</v>
      </c>
      <c r="S210" s="194">
        <f t="shared" si="28"/>
        <v>20</v>
      </c>
      <c r="T210" s="194">
        <v>20</v>
      </c>
      <c r="U210" s="1">
        <v>0</v>
      </c>
      <c r="V210" s="1">
        <v>56</v>
      </c>
      <c r="W210" s="1">
        <v>0</v>
      </c>
      <c r="X210" s="1">
        <v>0</v>
      </c>
      <c r="Y210" s="1">
        <v>0</v>
      </c>
      <c r="Z210" s="196">
        <f t="shared" si="29"/>
        <v>56</v>
      </c>
      <c r="AA210" s="1">
        <v>17</v>
      </c>
      <c r="AB210" s="1">
        <v>5</v>
      </c>
      <c r="AC210" s="1">
        <f>+SMar_InfraMR[[#This Row],[Total Pasos Vehiculares a Nivel]]</f>
        <v>56</v>
      </c>
      <c r="AD210" s="196">
        <f t="shared" si="30"/>
        <v>78</v>
      </c>
      <c r="AE210" s="1">
        <v>1</v>
      </c>
      <c r="AF210" s="1">
        <v>1</v>
      </c>
      <c r="AG210" s="1">
        <v>16</v>
      </c>
      <c r="AH210" s="196">
        <f t="shared" si="31"/>
        <v>18</v>
      </c>
      <c r="AI210" s="10">
        <v>41.3</v>
      </c>
      <c r="AJ210" s="10">
        <v>0</v>
      </c>
      <c r="AK210" s="10">
        <v>14.14</v>
      </c>
      <c r="AL210" s="222">
        <f t="shared" si="32"/>
        <v>55.44</v>
      </c>
      <c r="AM210" s="1">
        <v>3</v>
      </c>
      <c r="AN210" s="1">
        <v>2</v>
      </c>
      <c r="AO210" s="1">
        <v>32</v>
      </c>
      <c r="AP210" s="200">
        <f t="shared" si="33"/>
        <v>37</v>
      </c>
      <c r="AQ210" s="1">
        <v>0</v>
      </c>
      <c r="AR210" s="1">
        <v>0</v>
      </c>
      <c r="AS210" s="1">
        <v>0</v>
      </c>
      <c r="AT210" s="200">
        <f t="shared" si="34"/>
        <v>0</v>
      </c>
      <c r="AU210" s="1">
        <v>0</v>
      </c>
      <c r="AV210" s="1">
        <v>0</v>
      </c>
      <c r="AW210" s="1">
        <v>0</v>
      </c>
      <c r="AX210" s="200">
        <f t="shared" si="35"/>
        <v>0</v>
      </c>
      <c r="AY210" s="1">
        <v>104</v>
      </c>
      <c r="AZ210" s="1">
        <v>42</v>
      </c>
      <c r="BA210" s="1">
        <v>0</v>
      </c>
      <c r="BB210" s="1">
        <v>0</v>
      </c>
      <c r="BC210" s="200">
        <f>SUM(AY210:BB210)</f>
        <v>146</v>
      </c>
      <c r="BD210" s="356">
        <v>0</v>
      </c>
      <c r="BE210" s="1">
        <v>7</v>
      </c>
      <c r="BF210" s="1">
        <v>0</v>
      </c>
      <c r="BG210" s="235">
        <v>1676</v>
      </c>
    </row>
    <row r="211" spans="1:59">
      <c r="A211" s="1">
        <v>2010</v>
      </c>
      <c r="B211" s="1" t="s">
        <v>66</v>
      </c>
      <c r="C211" s="10">
        <v>0</v>
      </c>
      <c r="D211" s="10">
        <v>55.44</v>
      </c>
      <c r="E211" s="10">
        <v>0</v>
      </c>
      <c r="F211" s="10">
        <v>0</v>
      </c>
      <c r="G211" s="192">
        <f t="shared" si="27"/>
        <v>55.44</v>
      </c>
      <c r="H211" s="192">
        <f>+SMar_InfraMR[[#This Row],[Total Líneas de Explotación ]]</f>
        <v>55.44</v>
      </c>
      <c r="I211" s="192">
        <f>+SMar_InfraMR[[#This Row],[Total Líneas de Explotación ]]</f>
        <v>55.44</v>
      </c>
      <c r="J211" s="10">
        <v>135.47999999999999</v>
      </c>
      <c r="K211" s="10">
        <v>0</v>
      </c>
      <c r="L211" s="10">
        <v>0</v>
      </c>
      <c r="M211" s="10">
        <v>0</v>
      </c>
      <c r="N211" s="192">
        <f>+SMar_InfraMR[[#This Row],[A.03.1 -  Longitud de Vías de Explotación No Electrificadas Troncales y Ramales (vía principal) (km)]]+SMar_InfraMR[[#This Row],[A.04.1 -  Longitud de Vías de Explotación Electrificadas Troncales y Ramales (vía principal) (km)]]</f>
        <v>135.47999999999999</v>
      </c>
      <c r="O211" s="192">
        <v>135.47999999999999</v>
      </c>
      <c r="P211" s="1">
        <v>19</v>
      </c>
      <c r="Q211" s="1">
        <v>1</v>
      </c>
      <c r="R211" s="1">
        <v>0</v>
      </c>
      <c r="S211" s="194">
        <f t="shared" si="28"/>
        <v>20</v>
      </c>
      <c r="T211" s="194">
        <v>20</v>
      </c>
      <c r="U211" s="1">
        <v>0</v>
      </c>
      <c r="V211" s="1">
        <v>56</v>
      </c>
      <c r="W211" s="1">
        <v>0</v>
      </c>
      <c r="X211" s="1">
        <v>0</v>
      </c>
      <c r="Y211" s="1">
        <v>0</v>
      </c>
      <c r="Z211" s="196">
        <f t="shared" si="29"/>
        <v>56</v>
      </c>
      <c r="AA211" s="1">
        <v>17</v>
      </c>
      <c r="AB211" s="1">
        <v>5</v>
      </c>
      <c r="AC211" s="1">
        <f>+SMar_InfraMR[[#This Row],[Total Pasos Vehiculares a Nivel]]</f>
        <v>56</v>
      </c>
      <c r="AD211" s="196">
        <f t="shared" si="30"/>
        <v>78</v>
      </c>
      <c r="AE211" s="1">
        <v>1</v>
      </c>
      <c r="AF211" s="1">
        <v>1</v>
      </c>
      <c r="AG211" s="1">
        <v>16</v>
      </c>
      <c r="AH211" s="196">
        <f t="shared" si="31"/>
        <v>18</v>
      </c>
      <c r="AI211" s="10">
        <v>41.3</v>
      </c>
      <c r="AJ211" s="10">
        <v>0</v>
      </c>
      <c r="AK211" s="10">
        <v>14.14</v>
      </c>
      <c r="AL211" s="222">
        <f t="shared" si="32"/>
        <v>55.44</v>
      </c>
      <c r="AM211" s="1">
        <v>3</v>
      </c>
      <c r="AN211" s="1">
        <v>2</v>
      </c>
      <c r="AO211" s="1">
        <v>32</v>
      </c>
      <c r="AP211" s="200">
        <f t="shared" si="33"/>
        <v>37</v>
      </c>
      <c r="AQ211" s="1">
        <v>0</v>
      </c>
      <c r="AR211" s="1">
        <v>0</v>
      </c>
      <c r="AS211" s="1">
        <v>0</v>
      </c>
      <c r="AT211" s="200">
        <f t="shared" si="34"/>
        <v>0</v>
      </c>
      <c r="AU211" s="1">
        <v>0</v>
      </c>
      <c r="AV211" s="1">
        <v>0</v>
      </c>
      <c r="AW211" s="1">
        <v>0</v>
      </c>
      <c r="AX211" s="200">
        <f t="shared" si="35"/>
        <v>0</v>
      </c>
      <c r="AY211" s="1">
        <v>104</v>
      </c>
      <c r="AZ211" s="1">
        <v>42</v>
      </c>
      <c r="BA211" s="1">
        <v>0</v>
      </c>
      <c r="BB211" s="1">
        <v>0</v>
      </c>
      <c r="BC211" s="200">
        <f>SUM(AY211:BB211)</f>
        <v>146</v>
      </c>
      <c r="BD211" s="356">
        <v>0</v>
      </c>
      <c r="BE211" s="1">
        <v>7</v>
      </c>
      <c r="BF211" s="1">
        <v>0</v>
      </c>
      <c r="BG211" s="235">
        <v>1676</v>
      </c>
    </row>
    <row r="212" spans="1:59">
      <c r="A212" s="1">
        <v>2010</v>
      </c>
      <c r="B212" s="1" t="s">
        <v>67</v>
      </c>
      <c r="C212" s="10">
        <v>0</v>
      </c>
      <c r="D212" s="10">
        <v>55.44</v>
      </c>
      <c r="E212" s="10">
        <v>0</v>
      </c>
      <c r="F212" s="10">
        <v>0</v>
      </c>
      <c r="G212" s="192">
        <f t="shared" si="27"/>
        <v>55.44</v>
      </c>
      <c r="H212" s="192">
        <f>+SMar_InfraMR[[#This Row],[Total Líneas de Explotación ]]</f>
        <v>55.44</v>
      </c>
      <c r="I212" s="192">
        <f>+SMar_InfraMR[[#This Row],[Total Líneas de Explotación ]]</f>
        <v>55.44</v>
      </c>
      <c r="J212" s="10">
        <v>135.47999999999999</v>
      </c>
      <c r="K212" s="10">
        <v>0</v>
      </c>
      <c r="L212" s="10">
        <v>0</v>
      </c>
      <c r="M212" s="10">
        <v>0</v>
      </c>
      <c r="N212" s="192">
        <f>+SMar_InfraMR[[#This Row],[A.03.1 -  Longitud de Vías de Explotación No Electrificadas Troncales y Ramales (vía principal) (km)]]+SMar_InfraMR[[#This Row],[A.04.1 -  Longitud de Vías de Explotación Electrificadas Troncales y Ramales (vía principal) (km)]]</f>
        <v>135.47999999999999</v>
      </c>
      <c r="O212" s="192">
        <v>135.47999999999999</v>
      </c>
      <c r="P212" s="1">
        <v>19</v>
      </c>
      <c r="Q212" s="1">
        <v>1</v>
      </c>
      <c r="R212" s="1">
        <v>0</v>
      </c>
      <c r="S212" s="194">
        <f t="shared" si="28"/>
        <v>20</v>
      </c>
      <c r="T212" s="194">
        <v>20</v>
      </c>
      <c r="U212" s="1">
        <v>0</v>
      </c>
      <c r="V212" s="1">
        <v>56</v>
      </c>
      <c r="W212" s="1">
        <v>0</v>
      </c>
      <c r="X212" s="1">
        <v>0</v>
      </c>
      <c r="Y212" s="1">
        <v>0</v>
      </c>
      <c r="Z212" s="196">
        <f t="shared" si="29"/>
        <v>56</v>
      </c>
      <c r="AA212" s="1">
        <v>17</v>
      </c>
      <c r="AB212" s="1">
        <v>5</v>
      </c>
      <c r="AC212" s="1">
        <f>+SMar_InfraMR[[#This Row],[Total Pasos Vehiculares a Nivel]]</f>
        <v>56</v>
      </c>
      <c r="AD212" s="196">
        <f t="shared" si="30"/>
        <v>78</v>
      </c>
      <c r="AE212" s="1">
        <v>1</v>
      </c>
      <c r="AF212" s="1">
        <v>1</v>
      </c>
      <c r="AG212" s="1">
        <v>16</v>
      </c>
      <c r="AH212" s="196">
        <f t="shared" si="31"/>
        <v>18</v>
      </c>
      <c r="AI212" s="10">
        <v>41.3</v>
      </c>
      <c r="AJ212" s="10">
        <v>0</v>
      </c>
      <c r="AK212" s="10">
        <v>14.14</v>
      </c>
      <c r="AL212" s="222">
        <f t="shared" si="32"/>
        <v>55.44</v>
      </c>
      <c r="AM212" s="1">
        <v>3</v>
      </c>
      <c r="AN212" s="1">
        <v>2</v>
      </c>
      <c r="AO212" s="1">
        <v>32</v>
      </c>
      <c r="AP212" s="200">
        <f t="shared" si="33"/>
        <v>37</v>
      </c>
      <c r="AQ212" s="1">
        <v>0</v>
      </c>
      <c r="AR212" s="1">
        <v>0</v>
      </c>
      <c r="AS212" s="1">
        <v>0</v>
      </c>
      <c r="AT212" s="200">
        <f t="shared" si="34"/>
        <v>0</v>
      </c>
      <c r="AU212" s="1">
        <v>0</v>
      </c>
      <c r="AV212" s="1">
        <v>0</v>
      </c>
      <c r="AW212" s="1">
        <v>0</v>
      </c>
      <c r="AX212" s="200">
        <f t="shared" si="35"/>
        <v>0</v>
      </c>
      <c r="AY212" s="1">
        <v>104</v>
      </c>
      <c r="AZ212" s="1">
        <v>42</v>
      </c>
      <c r="BA212" s="1">
        <v>0</v>
      </c>
      <c r="BB212" s="1">
        <v>0</v>
      </c>
      <c r="BC212" s="200">
        <f>SUM(AY212:BB212)</f>
        <v>146</v>
      </c>
      <c r="BD212" s="356">
        <v>0</v>
      </c>
      <c r="BE212" s="1">
        <v>7</v>
      </c>
      <c r="BF212" s="1">
        <v>0</v>
      </c>
      <c r="BG212" s="235">
        <v>1676</v>
      </c>
    </row>
    <row r="213" spans="1:59">
      <c r="A213" s="1">
        <v>2010</v>
      </c>
      <c r="B213" s="1" t="s">
        <v>68</v>
      </c>
      <c r="C213" s="10">
        <v>0</v>
      </c>
      <c r="D213" s="10">
        <v>55.44</v>
      </c>
      <c r="E213" s="10">
        <v>0</v>
      </c>
      <c r="F213" s="10">
        <v>0</v>
      </c>
      <c r="G213" s="192">
        <f t="shared" si="27"/>
        <v>55.44</v>
      </c>
      <c r="H213" s="192">
        <f>+SMar_InfraMR[[#This Row],[Total Líneas de Explotación ]]</f>
        <v>55.44</v>
      </c>
      <c r="I213" s="192">
        <f>+SMar_InfraMR[[#This Row],[Total Líneas de Explotación ]]</f>
        <v>55.44</v>
      </c>
      <c r="J213" s="10">
        <v>135.47999999999999</v>
      </c>
      <c r="K213" s="10">
        <v>0</v>
      </c>
      <c r="L213" s="10">
        <v>0</v>
      </c>
      <c r="M213" s="10">
        <v>0</v>
      </c>
      <c r="N213" s="192">
        <f>+SMar_InfraMR[[#This Row],[A.03.1 -  Longitud de Vías de Explotación No Electrificadas Troncales y Ramales (vía principal) (km)]]+SMar_InfraMR[[#This Row],[A.04.1 -  Longitud de Vías de Explotación Electrificadas Troncales y Ramales (vía principal) (km)]]</f>
        <v>135.47999999999999</v>
      </c>
      <c r="O213" s="192">
        <v>135.47999999999999</v>
      </c>
      <c r="P213" s="1">
        <v>19</v>
      </c>
      <c r="Q213" s="1">
        <v>1</v>
      </c>
      <c r="R213" s="1">
        <v>0</v>
      </c>
      <c r="S213" s="194">
        <f t="shared" si="28"/>
        <v>20</v>
      </c>
      <c r="T213" s="194">
        <v>20</v>
      </c>
      <c r="U213" s="1">
        <v>0</v>
      </c>
      <c r="V213" s="1">
        <v>56</v>
      </c>
      <c r="W213" s="1">
        <v>0</v>
      </c>
      <c r="X213" s="1">
        <v>0</v>
      </c>
      <c r="Y213" s="1">
        <v>0</v>
      </c>
      <c r="Z213" s="196">
        <f t="shared" si="29"/>
        <v>56</v>
      </c>
      <c r="AA213" s="1">
        <v>17</v>
      </c>
      <c r="AB213" s="1">
        <v>5</v>
      </c>
      <c r="AC213" s="1">
        <f>+SMar_InfraMR[[#This Row],[Total Pasos Vehiculares a Nivel]]</f>
        <v>56</v>
      </c>
      <c r="AD213" s="196">
        <f t="shared" si="30"/>
        <v>78</v>
      </c>
      <c r="AE213" s="1">
        <v>1</v>
      </c>
      <c r="AF213" s="1">
        <v>1</v>
      </c>
      <c r="AG213" s="1">
        <v>16</v>
      </c>
      <c r="AH213" s="196">
        <f t="shared" si="31"/>
        <v>18</v>
      </c>
      <c r="AI213" s="10">
        <v>41.3</v>
      </c>
      <c r="AJ213" s="10">
        <v>0</v>
      </c>
      <c r="AK213" s="10">
        <v>14.14</v>
      </c>
      <c r="AL213" s="222">
        <f t="shared" si="32"/>
        <v>55.44</v>
      </c>
      <c r="AM213" s="1">
        <v>3</v>
      </c>
      <c r="AN213" s="1">
        <v>2</v>
      </c>
      <c r="AO213" s="1">
        <v>32</v>
      </c>
      <c r="AP213" s="200">
        <f t="shared" si="33"/>
        <v>37</v>
      </c>
      <c r="AQ213" s="1">
        <v>0</v>
      </c>
      <c r="AR213" s="1">
        <v>0</v>
      </c>
      <c r="AS213" s="1">
        <v>0</v>
      </c>
      <c r="AT213" s="200">
        <f t="shared" si="34"/>
        <v>0</v>
      </c>
      <c r="AU213" s="1">
        <v>0</v>
      </c>
      <c r="AV213" s="1">
        <v>0</v>
      </c>
      <c r="AW213" s="1">
        <v>0</v>
      </c>
      <c r="AX213" s="200">
        <f t="shared" si="35"/>
        <v>0</v>
      </c>
      <c r="AY213" s="1">
        <v>104</v>
      </c>
      <c r="AZ213" s="1">
        <v>42</v>
      </c>
      <c r="BA213" s="1">
        <v>0</v>
      </c>
      <c r="BB213" s="1">
        <v>0</v>
      </c>
      <c r="BC213" s="200">
        <f>SUM(AY213:BB213)</f>
        <v>146</v>
      </c>
      <c r="BD213" s="356">
        <v>0</v>
      </c>
      <c r="BE213" s="1">
        <v>7</v>
      </c>
      <c r="BF213" s="1">
        <v>0</v>
      </c>
      <c r="BG213" s="235">
        <v>1676</v>
      </c>
    </row>
    <row r="214" spans="1:59">
      <c r="A214" s="1">
        <v>2010</v>
      </c>
      <c r="B214" s="1" t="s">
        <v>69</v>
      </c>
      <c r="C214" s="10">
        <v>0</v>
      </c>
      <c r="D214" s="10">
        <v>55.44</v>
      </c>
      <c r="E214" s="10">
        <v>0</v>
      </c>
      <c r="F214" s="10">
        <v>0</v>
      </c>
      <c r="G214" s="192">
        <f t="shared" si="27"/>
        <v>55.44</v>
      </c>
      <c r="H214" s="192">
        <f>+SMar_InfraMR[[#This Row],[Total Líneas de Explotación ]]</f>
        <v>55.44</v>
      </c>
      <c r="I214" s="192">
        <f>+SMar_InfraMR[[#This Row],[Total Líneas de Explotación ]]</f>
        <v>55.44</v>
      </c>
      <c r="J214" s="10">
        <v>135.47999999999999</v>
      </c>
      <c r="K214" s="10">
        <v>0</v>
      </c>
      <c r="L214" s="10">
        <v>0</v>
      </c>
      <c r="M214" s="10">
        <v>0</v>
      </c>
      <c r="N214" s="192">
        <f>+SMar_InfraMR[[#This Row],[A.03.1 -  Longitud de Vías de Explotación No Electrificadas Troncales y Ramales (vía principal) (km)]]+SMar_InfraMR[[#This Row],[A.04.1 -  Longitud de Vías de Explotación Electrificadas Troncales y Ramales (vía principal) (km)]]</f>
        <v>135.47999999999999</v>
      </c>
      <c r="O214" s="192">
        <v>135.47999999999999</v>
      </c>
      <c r="P214" s="1">
        <v>19</v>
      </c>
      <c r="Q214" s="1">
        <v>1</v>
      </c>
      <c r="R214" s="1">
        <v>0</v>
      </c>
      <c r="S214" s="194">
        <f t="shared" si="28"/>
        <v>20</v>
      </c>
      <c r="T214" s="194">
        <v>20</v>
      </c>
      <c r="U214" s="1">
        <v>0</v>
      </c>
      <c r="V214" s="1">
        <v>56</v>
      </c>
      <c r="W214" s="1">
        <v>0</v>
      </c>
      <c r="X214" s="1">
        <v>0</v>
      </c>
      <c r="Y214" s="1">
        <v>0</v>
      </c>
      <c r="Z214" s="196">
        <f t="shared" si="29"/>
        <v>56</v>
      </c>
      <c r="AA214" s="1">
        <v>17</v>
      </c>
      <c r="AB214" s="1">
        <v>5</v>
      </c>
      <c r="AC214" s="1">
        <f>+SMar_InfraMR[[#This Row],[Total Pasos Vehiculares a Nivel]]</f>
        <v>56</v>
      </c>
      <c r="AD214" s="196">
        <f t="shared" si="30"/>
        <v>78</v>
      </c>
      <c r="AE214" s="1">
        <v>1</v>
      </c>
      <c r="AF214" s="1">
        <v>1</v>
      </c>
      <c r="AG214" s="1">
        <v>16</v>
      </c>
      <c r="AH214" s="196">
        <f t="shared" si="31"/>
        <v>18</v>
      </c>
      <c r="AI214" s="10">
        <v>41.3</v>
      </c>
      <c r="AJ214" s="10">
        <v>0</v>
      </c>
      <c r="AK214" s="10">
        <v>14.14</v>
      </c>
      <c r="AL214" s="222">
        <f t="shared" si="32"/>
        <v>55.44</v>
      </c>
      <c r="AM214" s="1">
        <v>3</v>
      </c>
      <c r="AN214" s="1">
        <v>2</v>
      </c>
      <c r="AO214" s="1">
        <v>32</v>
      </c>
      <c r="AP214" s="200">
        <f t="shared" si="33"/>
        <v>37</v>
      </c>
      <c r="AQ214" s="1">
        <v>0</v>
      </c>
      <c r="AR214" s="1">
        <v>0</v>
      </c>
      <c r="AS214" s="1">
        <v>0</v>
      </c>
      <c r="AT214" s="200">
        <f t="shared" si="34"/>
        <v>0</v>
      </c>
      <c r="AU214" s="1">
        <v>0</v>
      </c>
      <c r="AV214" s="1">
        <v>0</v>
      </c>
      <c r="AW214" s="1">
        <v>0</v>
      </c>
      <c r="AX214" s="200">
        <f t="shared" si="35"/>
        <v>0</v>
      </c>
      <c r="AY214" s="1">
        <v>104</v>
      </c>
      <c r="AZ214" s="1">
        <v>42</v>
      </c>
      <c r="BA214" s="1">
        <v>0</v>
      </c>
      <c r="BB214" s="1">
        <v>0</v>
      </c>
      <c r="BC214" s="200">
        <f>SUM(AY214:BB214)</f>
        <v>146</v>
      </c>
      <c r="BD214" s="356">
        <v>0</v>
      </c>
      <c r="BE214" s="1">
        <v>7</v>
      </c>
      <c r="BF214" s="1">
        <v>0</v>
      </c>
      <c r="BG214" s="235">
        <v>1676</v>
      </c>
    </row>
    <row r="215" spans="1:59">
      <c r="A215" s="1">
        <v>2010</v>
      </c>
      <c r="B215" s="1" t="s">
        <v>70</v>
      </c>
      <c r="C215" s="10">
        <v>0</v>
      </c>
      <c r="D215" s="10">
        <v>55.44</v>
      </c>
      <c r="E215" s="10">
        <v>0</v>
      </c>
      <c r="F215" s="10">
        <v>0</v>
      </c>
      <c r="G215" s="192">
        <f t="shared" si="27"/>
        <v>55.44</v>
      </c>
      <c r="H215" s="192">
        <f>+SMar_InfraMR[[#This Row],[Total Líneas de Explotación ]]</f>
        <v>55.44</v>
      </c>
      <c r="I215" s="192">
        <f>+SMar_InfraMR[[#This Row],[Total Líneas de Explotación ]]</f>
        <v>55.44</v>
      </c>
      <c r="J215" s="10">
        <v>135.47999999999999</v>
      </c>
      <c r="K215" s="10">
        <v>0</v>
      </c>
      <c r="L215" s="10">
        <v>0</v>
      </c>
      <c r="M215" s="10">
        <v>0</v>
      </c>
      <c r="N215" s="192">
        <f>+SMar_InfraMR[[#This Row],[A.03.1 -  Longitud de Vías de Explotación No Electrificadas Troncales y Ramales (vía principal) (km)]]+SMar_InfraMR[[#This Row],[A.04.1 -  Longitud de Vías de Explotación Electrificadas Troncales y Ramales (vía principal) (km)]]</f>
        <v>135.47999999999999</v>
      </c>
      <c r="O215" s="192">
        <v>135.47999999999999</v>
      </c>
      <c r="P215" s="1">
        <v>19</v>
      </c>
      <c r="Q215" s="1">
        <v>1</v>
      </c>
      <c r="R215" s="1">
        <v>0</v>
      </c>
      <c r="S215" s="194">
        <f t="shared" si="28"/>
        <v>20</v>
      </c>
      <c r="T215" s="194">
        <v>20</v>
      </c>
      <c r="U215" s="1">
        <v>0</v>
      </c>
      <c r="V215" s="1">
        <v>56</v>
      </c>
      <c r="W215" s="1">
        <v>0</v>
      </c>
      <c r="X215" s="1">
        <v>0</v>
      </c>
      <c r="Y215" s="1">
        <v>0</v>
      </c>
      <c r="Z215" s="196">
        <f t="shared" si="29"/>
        <v>56</v>
      </c>
      <c r="AA215" s="1">
        <v>17</v>
      </c>
      <c r="AB215" s="1">
        <v>5</v>
      </c>
      <c r="AC215" s="1">
        <f>+SMar_InfraMR[[#This Row],[Total Pasos Vehiculares a Nivel]]</f>
        <v>56</v>
      </c>
      <c r="AD215" s="196">
        <f t="shared" si="30"/>
        <v>78</v>
      </c>
      <c r="AE215" s="1">
        <v>1</v>
      </c>
      <c r="AF215" s="1">
        <v>1</v>
      </c>
      <c r="AG215" s="1">
        <v>16</v>
      </c>
      <c r="AH215" s="196">
        <f t="shared" si="31"/>
        <v>18</v>
      </c>
      <c r="AI215" s="10">
        <v>41.3</v>
      </c>
      <c r="AJ215" s="10">
        <v>0</v>
      </c>
      <c r="AK215" s="10">
        <v>14.14</v>
      </c>
      <c r="AL215" s="222">
        <f t="shared" si="32"/>
        <v>55.44</v>
      </c>
      <c r="AM215" s="1">
        <v>3</v>
      </c>
      <c r="AN215" s="1">
        <v>2</v>
      </c>
      <c r="AO215" s="1">
        <v>32</v>
      </c>
      <c r="AP215" s="200">
        <f t="shared" si="33"/>
        <v>37</v>
      </c>
      <c r="AQ215" s="1">
        <v>0</v>
      </c>
      <c r="AR215" s="1">
        <v>0</v>
      </c>
      <c r="AS215" s="1">
        <v>0</v>
      </c>
      <c r="AT215" s="200">
        <f t="shared" si="34"/>
        <v>0</v>
      </c>
      <c r="AU215" s="1">
        <v>0</v>
      </c>
      <c r="AV215" s="1">
        <v>0</v>
      </c>
      <c r="AW215" s="1">
        <v>0</v>
      </c>
      <c r="AX215" s="200">
        <f t="shared" si="35"/>
        <v>0</v>
      </c>
      <c r="AY215" s="1">
        <v>104</v>
      </c>
      <c r="AZ215" s="1">
        <v>42</v>
      </c>
      <c r="BA215" s="1">
        <v>0</v>
      </c>
      <c r="BB215" s="1">
        <v>0</v>
      </c>
      <c r="BC215" s="200">
        <f>SUM(AY215:BB215)</f>
        <v>146</v>
      </c>
      <c r="BD215" s="356">
        <v>0</v>
      </c>
      <c r="BE215" s="1">
        <v>7</v>
      </c>
      <c r="BF215" s="1">
        <v>0</v>
      </c>
      <c r="BG215" s="235">
        <v>1676</v>
      </c>
    </row>
    <row r="216" spans="1:59">
      <c r="A216" s="1">
        <v>2010</v>
      </c>
      <c r="B216" s="1" t="s">
        <v>71</v>
      </c>
      <c r="C216" s="10">
        <v>0</v>
      </c>
      <c r="D216" s="10">
        <v>55.44</v>
      </c>
      <c r="E216" s="10">
        <v>0</v>
      </c>
      <c r="F216" s="10">
        <v>0</v>
      </c>
      <c r="G216" s="192">
        <f t="shared" si="27"/>
        <v>55.44</v>
      </c>
      <c r="H216" s="192">
        <f>+SMar_InfraMR[[#This Row],[Total Líneas de Explotación ]]</f>
        <v>55.44</v>
      </c>
      <c r="I216" s="192">
        <f>+SMar_InfraMR[[#This Row],[Total Líneas de Explotación ]]</f>
        <v>55.44</v>
      </c>
      <c r="J216" s="10">
        <v>135.47999999999999</v>
      </c>
      <c r="K216" s="10">
        <v>0</v>
      </c>
      <c r="L216" s="10">
        <v>0</v>
      </c>
      <c r="M216" s="10">
        <v>0</v>
      </c>
      <c r="N216" s="192">
        <f>+SMar_InfraMR[[#This Row],[A.03.1 -  Longitud de Vías de Explotación No Electrificadas Troncales y Ramales (vía principal) (km)]]+SMar_InfraMR[[#This Row],[A.04.1 -  Longitud de Vías de Explotación Electrificadas Troncales y Ramales (vía principal) (km)]]</f>
        <v>135.47999999999999</v>
      </c>
      <c r="O216" s="192">
        <v>135.47999999999999</v>
      </c>
      <c r="P216" s="1">
        <v>19</v>
      </c>
      <c r="Q216" s="1">
        <v>1</v>
      </c>
      <c r="R216" s="1">
        <v>0</v>
      </c>
      <c r="S216" s="194">
        <f t="shared" si="28"/>
        <v>20</v>
      </c>
      <c r="T216" s="194">
        <v>20</v>
      </c>
      <c r="U216" s="1">
        <v>0</v>
      </c>
      <c r="V216" s="1">
        <v>56</v>
      </c>
      <c r="W216" s="1">
        <v>0</v>
      </c>
      <c r="X216" s="1">
        <v>0</v>
      </c>
      <c r="Y216" s="1">
        <v>0</v>
      </c>
      <c r="Z216" s="196">
        <f t="shared" si="29"/>
        <v>56</v>
      </c>
      <c r="AA216" s="1">
        <v>17</v>
      </c>
      <c r="AB216" s="1">
        <v>5</v>
      </c>
      <c r="AC216" s="1">
        <f>+SMar_InfraMR[[#This Row],[Total Pasos Vehiculares a Nivel]]</f>
        <v>56</v>
      </c>
      <c r="AD216" s="196">
        <f t="shared" si="30"/>
        <v>78</v>
      </c>
      <c r="AE216" s="1">
        <v>1</v>
      </c>
      <c r="AF216" s="1">
        <v>1</v>
      </c>
      <c r="AG216" s="1">
        <v>16</v>
      </c>
      <c r="AH216" s="196">
        <f t="shared" si="31"/>
        <v>18</v>
      </c>
      <c r="AI216" s="10">
        <v>41.3</v>
      </c>
      <c r="AJ216" s="10">
        <v>0</v>
      </c>
      <c r="AK216" s="10">
        <v>14.14</v>
      </c>
      <c r="AL216" s="222">
        <f t="shared" si="32"/>
        <v>55.44</v>
      </c>
      <c r="AM216" s="1">
        <v>3</v>
      </c>
      <c r="AN216" s="1">
        <v>2</v>
      </c>
      <c r="AO216" s="1">
        <v>32</v>
      </c>
      <c r="AP216" s="200">
        <f t="shared" si="33"/>
        <v>37</v>
      </c>
      <c r="AQ216" s="1">
        <v>0</v>
      </c>
      <c r="AR216" s="1">
        <v>0</v>
      </c>
      <c r="AS216" s="1">
        <v>0</v>
      </c>
      <c r="AT216" s="200">
        <f t="shared" si="34"/>
        <v>0</v>
      </c>
      <c r="AU216" s="1">
        <v>0</v>
      </c>
      <c r="AV216" s="1">
        <v>0</v>
      </c>
      <c r="AW216" s="1">
        <v>0</v>
      </c>
      <c r="AX216" s="200">
        <f t="shared" si="35"/>
        <v>0</v>
      </c>
      <c r="AY216" s="1">
        <v>104</v>
      </c>
      <c r="AZ216" s="1">
        <v>42</v>
      </c>
      <c r="BA216" s="1">
        <v>0</v>
      </c>
      <c r="BB216" s="1">
        <v>0</v>
      </c>
      <c r="BC216" s="200">
        <f>SUM(AY216:BB216)</f>
        <v>146</v>
      </c>
      <c r="BD216" s="356">
        <v>0</v>
      </c>
      <c r="BE216" s="1">
        <v>7</v>
      </c>
      <c r="BF216" s="1">
        <v>0</v>
      </c>
      <c r="BG216" s="235">
        <v>1676</v>
      </c>
    </row>
    <row r="217" spans="1:59">
      <c r="A217" s="1">
        <v>2010</v>
      </c>
      <c r="B217" s="1" t="s">
        <v>72</v>
      </c>
      <c r="C217" s="10">
        <v>0</v>
      </c>
      <c r="D217" s="10">
        <v>55.44</v>
      </c>
      <c r="E217" s="10">
        <v>0</v>
      </c>
      <c r="F217" s="10">
        <v>0</v>
      </c>
      <c r="G217" s="192">
        <f t="shared" si="27"/>
        <v>55.44</v>
      </c>
      <c r="H217" s="192">
        <f>+SMar_InfraMR[[#This Row],[Total Líneas de Explotación ]]</f>
        <v>55.44</v>
      </c>
      <c r="I217" s="192">
        <f>+SMar_InfraMR[[#This Row],[Total Líneas de Explotación ]]</f>
        <v>55.44</v>
      </c>
      <c r="J217" s="10">
        <v>135.47999999999999</v>
      </c>
      <c r="K217" s="10">
        <v>0</v>
      </c>
      <c r="L217" s="10">
        <v>0</v>
      </c>
      <c r="M217" s="10">
        <v>0</v>
      </c>
      <c r="N217" s="192">
        <f>+SMar_InfraMR[[#This Row],[A.03.1 -  Longitud de Vías de Explotación No Electrificadas Troncales y Ramales (vía principal) (km)]]+SMar_InfraMR[[#This Row],[A.04.1 -  Longitud de Vías de Explotación Electrificadas Troncales y Ramales (vía principal) (km)]]</f>
        <v>135.47999999999999</v>
      </c>
      <c r="O217" s="192">
        <v>135.47999999999999</v>
      </c>
      <c r="P217" s="1">
        <v>19</v>
      </c>
      <c r="Q217" s="1">
        <v>1</v>
      </c>
      <c r="R217" s="1">
        <v>0</v>
      </c>
      <c r="S217" s="194">
        <f t="shared" si="28"/>
        <v>20</v>
      </c>
      <c r="T217" s="194">
        <v>20</v>
      </c>
      <c r="U217" s="1">
        <v>0</v>
      </c>
      <c r="V217" s="1">
        <v>56</v>
      </c>
      <c r="W217" s="1">
        <v>0</v>
      </c>
      <c r="X217" s="1">
        <v>0</v>
      </c>
      <c r="Y217" s="1">
        <v>0</v>
      </c>
      <c r="Z217" s="196">
        <f t="shared" si="29"/>
        <v>56</v>
      </c>
      <c r="AA217" s="1">
        <v>17</v>
      </c>
      <c r="AB217" s="1">
        <v>5</v>
      </c>
      <c r="AC217" s="1">
        <f>+SMar_InfraMR[[#This Row],[Total Pasos Vehiculares a Nivel]]</f>
        <v>56</v>
      </c>
      <c r="AD217" s="196">
        <f t="shared" si="30"/>
        <v>78</v>
      </c>
      <c r="AE217" s="1">
        <v>1</v>
      </c>
      <c r="AF217" s="1">
        <v>1</v>
      </c>
      <c r="AG217" s="1">
        <v>16</v>
      </c>
      <c r="AH217" s="196">
        <f t="shared" si="31"/>
        <v>18</v>
      </c>
      <c r="AI217" s="10">
        <v>41.3</v>
      </c>
      <c r="AJ217" s="10">
        <v>0</v>
      </c>
      <c r="AK217" s="10">
        <v>14.14</v>
      </c>
      <c r="AL217" s="222">
        <f t="shared" si="32"/>
        <v>55.44</v>
      </c>
      <c r="AM217" s="1">
        <v>3</v>
      </c>
      <c r="AN217" s="1">
        <v>2</v>
      </c>
      <c r="AO217" s="1">
        <v>32</v>
      </c>
      <c r="AP217" s="200">
        <f t="shared" si="33"/>
        <v>37</v>
      </c>
      <c r="AQ217" s="1">
        <v>0</v>
      </c>
      <c r="AR217" s="1">
        <v>0</v>
      </c>
      <c r="AS217" s="1">
        <v>0</v>
      </c>
      <c r="AT217" s="200">
        <f t="shared" si="34"/>
        <v>0</v>
      </c>
      <c r="AU217" s="1">
        <v>0</v>
      </c>
      <c r="AV217" s="1">
        <v>0</v>
      </c>
      <c r="AW217" s="1">
        <v>0</v>
      </c>
      <c r="AX217" s="200">
        <f t="shared" si="35"/>
        <v>0</v>
      </c>
      <c r="AY217" s="1">
        <v>104</v>
      </c>
      <c r="AZ217" s="1">
        <v>42</v>
      </c>
      <c r="BA217" s="1">
        <v>0</v>
      </c>
      <c r="BB217" s="1">
        <v>0</v>
      </c>
      <c r="BC217" s="200">
        <f>SUM(AY217:BB217)</f>
        <v>146</v>
      </c>
      <c r="BD217" s="356">
        <v>0</v>
      </c>
      <c r="BE217" s="1">
        <v>7</v>
      </c>
      <c r="BF217" s="1">
        <v>0</v>
      </c>
      <c r="BG217" s="235">
        <v>1676</v>
      </c>
    </row>
    <row r="218" spans="1:59">
      <c r="A218" s="1">
        <v>2011</v>
      </c>
      <c r="B218" s="1" t="s">
        <v>61</v>
      </c>
      <c r="C218" s="10">
        <v>0</v>
      </c>
      <c r="D218" s="10">
        <v>55.44</v>
      </c>
      <c r="E218" s="10">
        <v>0</v>
      </c>
      <c r="F218" s="10">
        <v>0</v>
      </c>
      <c r="G218" s="192">
        <f t="shared" si="27"/>
        <v>55.44</v>
      </c>
      <c r="H218" s="192">
        <f>+SMar_InfraMR[[#This Row],[Total Líneas de Explotación ]]</f>
        <v>55.44</v>
      </c>
      <c r="I218" s="192">
        <f>+SMar_InfraMR[[#This Row],[Total Líneas de Explotación ]]</f>
        <v>55.44</v>
      </c>
      <c r="J218" s="10">
        <v>135.47999999999999</v>
      </c>
      <c r="K218" s="10">
        <v>0</v>
      </c>
      <c r="L218" s="10">
        <v>0</v>
      </c>
      <c r="M218" s="10">
        <v>0</v>
      </c>
      <c r="N218" s="192">
        <f>+SMar_InfraMR[[#This Row],[A.03.1 -  Longitud de Vías de Explotación No Electrificadas Troncales y Ramales (vía principal) (km)]]+SMar_InfraMR[[#This Row],[A.04.1 -  Longitud de Vías de Explotación Electrificadas Troncales y Ramales (vía principal) (km)]]</f>
        <v>135.47999999999999</v>
      </c>
      <c r="O218" s="192">
        <v>135.47999999999999</v>
      </c>
      <c r="P218" s="1">
        <v>19</v>
      </c>
      <c r="Q218" s="1">
        <v>1</v>
      </c>
      <c r="R218" s="1">
        <v>0</v>
      </c>
      <c r="S218" s="194">
        <f t="shared" si="28"/>
        <v>20</v>
      </c>
      <c r="T218" s="194">
        <v>20</v>
      </c>
      <c r="U218" s="1">
        <v>0</v>
      </c>
      <c r="V218" s="1">
        <v>56</v>
      </c>
      <c r="W218" s="1">
        <v>0</v>
      </c>
      <c r="X218" s="1">
        <v>0</v>
      </c>
      <c r="Y218" s="1">
        <v>0</v>
      </c>
      <c r="Z218" s="196">
        <f t="shared" si="29"/>
        <v>56</v>
      </c>
      <c r="AA218" s="1">
        <v>17</v>
      </c>
      <c r="AB218" s="1">
        <v>5</v>
      </c>
      <c r="AC218" s="1">
        <f>+SMar_InfraMR[[#This Row],[Total Pasos Vehiculares a Nivel]]</f>
        <v>56</v>
      </c>
      <c r="AD218" s="196">
        <f t="shared" si="30"/>
        <v>78</v>
      </c>
      <c r="AE218" s="1">
        <v>1</v>
      </c>
      <c r="AF218" s="1">
        <v>1</v>
      </c>
      <c r="AG218" s="1">
        <v>16</v>
      </c>
      <c r="AH218" s="196">
        <f t="shared" si="31"/>
        <v>18</v>
      </c>
      <c r="AI218" s="10">
        <v>41.3</v>
      </c>
      <c r="AJ218" s="10">
        <v>0</v>
      </c>
      <c r="AK218" s="10">
        <v>14.14</v>
      </c>
      <c r="AL218" s="222">
        <f t="shared" si="32"/>
        <v>55.44</v>
      </c>
      <c r="AM218" s="1">
        <v>3</v>
      </c>
      <c r="AN218" s="1">
        <v>2</v>
      </c>
      <c r="AO218" s="1">
        <v>32</v>
      </c>
      <c r="AP218" s="200">
        <f t="shared" si="33"/>
        <v>37</v>
      </c>
      <c r="AQ218" s="1">
        <v>0</v>
      </c>
      <c r="AR218" s="1">
        <v>0</v>
      </c>
      <c r="AS218" s="1">
        <v>0</v>
      </c>
      <c r="AT218" s="200">
        <f t="shared" si="34"/>
        <v>0</v>
      </c>
      <c r="AU218" s="1">
        <v>0</v>
      </c>
      <c r="AV218" s="1">
        <v>0</v>
      </c>
      <c r="AW218" s="1">
        <v>0</v>
      </c>
      <c r="AX218" s="200">
        <f t="shared" si="35"/>
        <v>0</v>
      </c>
      <c r="AY218" s="1">
        <v>104</v>
      </c>
      <c r="AZ218" s="1">
        <v>42</v>
      </c>
      <c r="BA218" s="1">
        <v>0</v>
      </c>
      <c r="BB218" s="1">
        <v>0</v>
      </c>
      <c r="BC218" s="200">
        <f>SUM(AY218:BB218)</f>
        <v>146</v>
      </c>
      <c r="BD218" s="356">
        <v>0</v>
      </c>
      <c r="BE218" s="1">
        <v>7</v>
      </c>
      <c r="BF218" s="1">
        <v>0</v>
      </c>
      <c r="BG218" s="235">
        <v>1676</v>
      </c>
    </row>
    <row r="219" spans="1:59">
      <c r="A219" s="1">
        <v>2011</v>
      </c>
      <c r="B219" s="1" t="s">
        <v>62</v>
      </c>
      <c r="C219" s="10">
        <v>0</v>
      </c>
      <c r="D219" s="10">
        <v>55.44</v>
      </c>
      <c r="E219" s="10">
        <v>0</v>
      </c>
      <c r="F219" s="10">
        <v>0</v>
      </c>
      <c r="G219" s="192">
        <f t="shared" si="27"/>
        <v>55.44</v>
      </c>
      <c r="H219" s="192">
        <f>+SMar_InfraMR[[#This Row],[Total Líneas de Explotación ]]</f>
        <v>55.44</v>
      </c>
      <c r="I219" s="192">
        <f>+SMar_InfraMR[[#This Row],[Total Líneas de Explotación ]]</f>
        <v>55.44</v>
      </c>
      <c r="J219" s="10">
        <v>135.47999999999999</v>
      </c>
      <c r="K219" s="10">
        <v>0</v>
      </c>
      <c r="L219" s="10">
        <v>0</v>
      </c>
      <c r="M219" s="10">
        <v>0</v>
      </c>
      <c r="N219" s="192">
        <f>+SMar_InfraMR[[#This Row],[A.03.1 -  Longitud de Vías de Explotación No Electrificadas Troncales y Ramales (vía principal) (km)]]+SMar_InfraMR[[#This Row],[A.04.1 -  Longitud de Vías de Explotación Electrificadas Troncales y Ramales (vía principal) (km)]]</f>
        <v>135.47999999999999</v>
      </c>
      <c r="O219" s="192">
        <v>135.47999999999999</v>
      </c>
      <c r="P219" s="1">
        <v>19</v>
      </c>
      <c r="Q219" s="1">
        <v>1</v>
      </c>
      <c r="R219" s="1">
        <v>0</v>
      </c>
      <c r="S219" s="194">
        <f t="shared" si="28"/>
        <v>20</v>
      </c>
      <c r="T219" s="194">
        <v>20</v>
      </c>
      <c r="U219" s="1">
        <v>0</v>
      </c>
      <c r="V219" s="1">
        <v>56</v>
      </c>
      <c r="W219" s="1">
        <v>0</v>
      </c>
      <c r="X219" s="1">
        <v>0</v>
      </c>
      <c r="Y219" s="1">
        <v>0</v>
      </c>
      <c r="Z219" s="196">
        <f t="shared" si="29"/>
        <v>56</v>
      </c>
      <c r="AA219" s="1">
        <v>17</v>
      </c>
      <c r="AB219" s="1">
        <v>5</v>
      </c>
      <c r="AC219" s="1">
        <f>+SMar_InfraMR[[#This Row],[Total Pasos Vehiculares a Nivel]]</f>
        <v>56</v>
      </c>
      <c r="AD219" s="196">
        <f t="shared" si="30"/>
        <v>78</v>
      </c>
      <c r="AE219" s="1">
        <v>1</v>
      </c>
      <c r="AF219" s="1">
        <v>1</v>
      </c>
      <c r="AG219" s="1">
        <v>16</v>
      </c>
      <c r="AH219" s="196">
        <f t="shared" si="31"/>
        <v>18</v>
      </c>
      <c r="AI219" s="10">
        <v>41.3</v>
      </c>
      <c r="AJ219" s="10">
        <v>0</v>
      </c>
      <c r="AK219" s="10">
        <v>14.14</v>
      </c>
      <c r="AL219" s="222">
        <f t="shared" si="32"/>
        <v>55.44</v>
      </c>
      <c r="AM219" s="1">
        <v>3</v>
      </c>
      <c r="AN219" s="1">
        <v>2</v>
      </c>
      <c r="AO219" s="1">
        <v>32</v>
      </c>
      <c r="AP219" s="200">
        <f t="shared" si="33"/>
        <v>37</v>
      </c>
      <c r="AQ219" s="1">
        <v>0</v>
      </c>
      <c r="AR219" s="1">
        <v>0</v>
      </c>
      <c r="AS219" s="1">
        <v>0</v>
      </c>
      <c r="AT219" s="200">
        <f t="shared" si="34"/>
        <v>0</v>
      </c>
      <c r="AU219" s="1">
        <v>0</v>
      </c>
      <c r="AV219" s="1">
        <v>0</v>
      </c>
      <c r="AW219" s="1">
        <v>0</v>
      </c>
      <c r="AX219" s="200">
        <f t="shared" si="35"/>
        <v>0</v>
      </c>
      <c r="AY219" s="1">
        <v>104</v>
      </c>
      <c r="AZ219" s="1">
        <v>42</v>
      </c>
      <c r="BA219" s="1">
        <v>0</v>
      </c>
      <c r="BB219" s="1">
        <v>0</v>
      </c>
      <c r="BC219" s="200">
        <f>SUM(AY219:BB219)</f>
        <v>146</v>
      </c>
      <c r="BD219" s="356">
        <v>0</v>
      </c>
      <c r="BE219" s="1">
        <v>7</v>
      </c>
      <c r="BF219" s="1">
        <v>0</v>
      </c>
      <c r="BG219" s="235">
        <v>1676</v>
      </c>
    </row>
    <row r="220" spans="1:59">
      <c r="A220" s="1">
        <v>2011</v>
      </c>
      <c r="B220" s="1" t="s">
        <v>63</v>
      </c>
      <c r="C220" s="10">
        <v>0</v>
      </c>
      <c r="D220" s="10">
        <v>55.44</v>
      </c>
      <c r="E220" s="10">
        <v>0</v>
      </c>
      <c r="F220" s="10">
        <v>0</v>
      </c>
      <c r="G220" s="192">
        <f t="shared" si="27"/>
        <v>55.44</v>
      </c>
      <c r="H220" s="192">
        <f>+SMar_InfraMR[[#This Row],[Total Líneas de Explotación ]]</f>
        <v>55.44</v>
      </c>
      <c r="I220" s="192">
        <f>+SMar_InfraMR[[#This Row],[Total Líneas de Explotación ]]</f>
        <v>55.44</v>
      </c>
      <c r="J220" s="10">
        <v>135.47999999999999</v>
      </c>
      <c r="K220" s="10">
        <v>0</v>
      </c>
      <c r="L220" s="10">
        <v>0</v>
      </c>
      <c r="M220" s="10">
        <v>0</v>
      </c>
      <c r="N220" s="192">
        <f>+SMar_InfraMR[[#This Row],[A.03.1 -  Longitud de Vías de Explotación No Electrificadas Troncales y Ramales (vía principal) (km)]]+SMar_InfraMR[[#This Row],[A.04.1 -  Longitud de Vías de Explotación Electrificadas Troncales y Ramales (vía principal) (km)]]</f>
        <v>135.47999999999999</v>
      </c>
      <c r="O220" s="192">
        <v>135.47999999999999</v>
      </c>
      <c r="P220" s="1">
        <v>19</v>
      </c>
      <c r="Q220" s="1">
        <v>1</v>
      </c>
      <c r="R220" s="1">
        <v>0</v>
      </c>
      <c r="S220" s="194">
        <f t="shared" si="28"/>
        <v>20</v>
      </c>
      <c r="T220" s="194">
        <v>20</v>
      </c>
      <c r="U220" s="1">
        <v>0</v>
      </c>
      <c r="V220" s="1">
        <v>56</v>
      </c>
      <c r="W220" s="1">
        <v>0</v>
      </c>
      <c r="X220" s="1">
        <v>0</v>
      </c>
      <c r="Y220" s="1">
        <v>0</v>
      </c>
      <c r="Z220" s="196">
        <f t="shared" si="29"/>
        <v>56</v>
      </c>
      <c r="AA220" s="1">
        <v>17</v>
      </c>
      <c r="AB220" s="1">
        <v>5</v>
      </c>
      <c r="AC220" s="1">
        <f>+SMar_InfraMR[[#This Row],[Total Pasos Vehiculares a Nivel]]</f>
        <v>56</v>
      </c>
      <c r="AD220" s="196">
        <f t="shared" si="30"/>
        <v>78</v>
      </c>
      <c r="AE220" s="1">
        <v>1</v>
      </c>
      <c r="AF220" s="1">
        <v>1</v>
      </c>
      <c r="AG220" s="1">
        <v>16</v>
      </c>
      <c r="AH220" s="196">
        <f t="shared" si="31"/>
        <v>18</v>
      </c>
      <c r="AI220" s="10">
        <v>41.3</v>
      </c>
      <c r="AJ220" s="10">
        <v>0</v>
      </c>
      <c r="AK220" s="10">
        <v>14.14</v>
      </c>
      <c r="AL220" s="222">
        <f t="shared" si="32"/>
        <v>55.44</v>
      </c>
      <c r="AM220" s="1">
        <v>3</v>
      </c>
      <c r="AN220" s="1">
        <v>2</v>
      </c>
      <c r="AO220" s="1">
        <v>32</v>
      </c>
      <c r="AP220" s="200">
        <f t="shared" si="33"/>
        <v>37</v>
      </c>
      <c r="AQ220" s="1">
        <v>0</v>
      </c>
      <c r="AR220" s="1">
        <v>0</v>
      </c>
      <c r="AS220" s="1">
        <v>0</v>
      </c>
      <c r="AT220" s="200">
        <f t="shared" si="34"/>
        <v>0</v>
      </c>
      <c r="AU220" s="1">
        <v>0</v>
      </c>
      <c r="AV220" s="1">
        <v>0</v>
      </c>
      <c r="AW220" s="1">
        <v>0</v>
      </c>
      <c r="AX220" s="200">
        <f t="shared" si="35"/>
        <v>0</v>
      </c>
      <c r="AY220" s="1">
        <v>104</v>
      </c>
      <c r="AZ220" s="1">
        <v>42</v>
      </c>
      <c r="BA220" s="1">
        <v>0</v>
      </c>
      <c r="BB220" s="1">
        <v>0</v>
      </c>
      <c r="BC220" s="200">
        <f>SUM(AY220:BB220)</f>
        <v>146</v>
      </c>
      <c r="BD220" s="356">
        <v>0</v>
      </c>
      <c r="BE220" s="1">
        <v>7</v>
      </c>
      <c r="BF220" s="1">
        <v>0</v>
      </c>
      <c r="BG220" s="235">
        <v>1676</v>
      </c>
    </row>
    <row r="221" spans="1:59">
      <c r="A221" s="1">
        <v>2011</v>
      </c>
      <c r="B221" s="1" t="s">
        <v>64</v>
      </c>
      <c r="C221" s="10">
        <v>0</v>
      </c>
      <c r="D221" s="10">
        <v>55.44</v>
      </c>
      <c r="E221" s="10">
        <v>0</v>
      </c>
      <c r="F221" s="10">
        <v>0</v>
      </c>
      <c r="G221" s="192">
        <f t="shared" si="27"/>
        <v>55.44</v>
      </c>
      <c r="H221" s="192">
        <f>+SMar_InfraMR[[#This Row],[Total Líneas de Explotación ]]</f>
        <v>55.44</v>
      </c>
      <c r="I221" s="192">
        <f>+SMar_InfraMR[[#This Row],[Total Líneas de Explotación ]]</f>
        <v>55.44</v>
      </c>
      <c r="J221" s="10">
        <v>135.47999999999999</v>
      </c>
      <c r="K221" s="10">
        <v>0</v>
      </c>
      <c r="L221" s="10">
        <v>0</v>
      </c>
      <c r="M221" s="10">
        <v>0</v>
      </c>
      <c r="N221" s="192">
        <f>+SMar_InfraMR[[#This Row],[A.03.1 -  Longitud de Vías de Explotación No Electrificadas Troncales y Ramales (vía principal) (km)]]+SMar_InfraMR[[#This Row],[A.04.1 -  Longitud de Vías de Explotación Electrificadas Troncales y Ramales (vía principal) (km)]]</f>
        <v>135.47999999999999</v>
      </c>
      <c r="O221" s="192">
        <v>135.47999999999999</v>
      </c>
      <c r="P221" s="1">
        <v>19</v>
      </c>
      <c r="Q221" s="1">
        <v>1</v>
      </c>
      <c r="R221" s="1">
        <v>0</v>
      </c>
      <c r="S221" s="194">
        <f t="shared" si="28"/>
        <v>20</v>
      </c>
      <c r="T221" s="194">
        <v>20</v>
      </c>
      <c r="U221" s="1">
        <v>0</v>
      </c>
      <c r="V221" s="1">
        <v>56</v>
      </c>
      <c r="W221" s="1">
        <v>0</v>
      </c>
      <c r="X221" s="1">
        <v>0</v>
      </c>
      <c r="Y221" s="1">
        <v>0</v>
      </c>
      <c r="Z221" s="196">
        <f t="shared" si="29"/>
        <v>56</v>
      </c>
      <c r="AA221" s="1">
        <v>17</v>
      </c>
      <c r="AB221" s="1">
        <v>5</v>
      </c>
      <c r="AC221" s="1">
        <f>+SMar_InfraMR[[#This Row],[Total Pasos Vehiculares a Nivel]]</f>
        <v>56</v>
      </c>
      <c r="AD221" s="196">
        <f t="shared" si="30"/>
        <v>78</v>
      </c>
      <c r="AE221" s="1">
        <v>1</v>
      </c>
      <c r="AF221" s="1">
        <v>1</v>
      </c>
      <c r="AG221" s="1">
        <v>16</v>
      </c>
      <c r="AH221" s="196">
        <f t="shared" si="31"/>
        <v>18</v>
      </c>
      <c r="AI221" s="10">
        <v>41.3</v>
      </c>
      <c r="AJ221" s="10">
        <v>0</v>
      </c>
      <c r="AK221" s="10">
        <v>14.14</v>
      </c>
      <c r="AL221" s="222">
        <f t="shared" si="32"/>
        <v>55.44</v>
      </c>
      <c r="AM221" s="1">
        <v>3</v>
      </c>
      <c r="AN221" s="1">
        <v>2</v>
      </c>
      <c r="AO221" s="1">
        <v>32</v>
      </c>
      <c r="AP221" s="200">
        <f t="shared" si="33"/>
        <v>37</v>
      </c>
      <c r="AQ221" s="1">
        <v>0</v>
      </c>
      <c r="AR221" s="1">
        <v>0</v>
      </c>
      <c r="AS221" s="1">
        <v>0</v>
      </c>
      <c r="AT221" s="200">
        <f t="shared" si="34"/>
        <v>0</v>
      </c>
      <c r="AU221" s="1">
        <v>0</v>
      </c>
      <c r="AV221" s="1">
        <v>0</v>
      </c>
      <c r="AW221" s="1">
        <v>0</v>
      </c>
      <c r="AX221" s="200">
        <f t="shared" si="35"/>
        <v>0</v>
      </c>
      <c r="AY221" s="1">
        <v>104</v>
      </c>
      <c r="AZ221" s="1">
        <v>42</v>
      </c>
      <c r="BA221" s="1">
        <v>0</v>
      </c>
      <c r="BB221" s="1">
        <v>0</v>
      </c>
      <c r="BC221" s="200">
        <f>SUM(AY221:BB221)</f>
        <v>146</v>
      </c>
      <c r="BD221" s="356">
        <v>0</v>
      </c>
      <c r="BE221" s="1">
        <v>7</v>
      </c>
      <c r="BF221" s="1">
        <v>0</v>
      </c>
      <c r="BG221" s="235">
        <v>1676</v>
      </c>
    </row>
    <row r="222" spans="1:59">
      <c r="A222" s="1">
        <v>2011</v>
      </c>
      <c r="B222" s="1" t="s">
        <v>65</v>
      </c>
      <c r="C222" s="10">
        <v>0</v>
      </c>
      <c r="D222" s="10">
        <v>55.44</v>
      </c>
      <c r="E222" s="10">
        <v>0</v>
      </c>
      <c r="F222" s="10">
        <v>0</v>
      </c>
      <c r="G222" s="192">
        <f t="shared" si="27"/>
        <v>55.44</v>
      </c>
      <c r="H222" s="192">
        <f>+SMar_InfraMR[[#This Row],[Total Líneas de Explotación ]]</f>
        <v>55.44</v>
      </c>
      <c r="I222" s="192">
        <f>+SMar_InfraMR[[#This Row],[Total Líneas de Explotación ]]</f>
        <v>55.44</v>
      </c>
      <c r="J222" s="10">
        <v>135.47999999999999</v>
      </c>
      <c r="K222" s="10">
        <v>0</v>
      </c>
      <c r="L222" s="10">
        <v>0</v>
      </c>
      <c r="M222" s="10">
        <v>0</v>
      </c>
      <c r="N222" s="192">
        <f>+SMar_InfraMR[[#This Row],[A.03.1 -  Longitud de Vías de Explotación No Electrificadas Troncales y Ramales (vía principal) (km)]]+SMar_InfraMR[[#This Row],[A.04.1 -  Longitud de Vías de Explotación Electrificadas Troncales y Ramales (vía principal) (km)]]</f>
        <v>135.47999999999999</v>
      </c>
      <c r="O222" s="192">
        <v>135.47999999999999</v>
      </c>
      <c r="P222" s="1">
        <v>19</v>
      </c>
      <c r="Q222" s="1">
        <v>1</v>
      </c>
      <c r="R222" s="1">
        <v>0</v>
      </c>
      <c r="S222" s="194">
        <f t="shared" si="28"/>
        <v>20</v>
      </c>
      <c r="T222" s="194">
        <v>20</v>
      </c>
      <c r="U222" s="1">
        <v>0</v>
      </c>
      <c r="V222" s="1">
        <v>56</v>
      </c>
      <c r="W222" s="1">
        <v>0</v>
      </c>
      <c r="X222" s="1">
        <v>0</v>
      </c>
      <c r="Y222" s="1">
        <v>0</v>
      </c>
      <c r="Z222" s="196">
        <f t="shared" si="29"/>
        <v>56</v>
      </c>
      <c r="AA222" s="1">
        <v>17</v>
      </c>
      <c r="AB222" s="1">
        <v>5</v>
      </c>
      <c r="AC222" s="1">
        <f>+SMar_InfraMR[[#This Row],[Total Pasos Vehiculares a Nivel]]</f>
        <v>56</v>
      </c>
      <c r="AD222" s="196">
        <f t="shared" si="30"/>
        <v>78</v>
      </c>
      <c r="AE222" s="1">
        <v>1</v>
      </c>
      <c r="AF222" s="1">
        <v>1</v>
      </c>
      <c r="AG222" s="1">
        <v>16</v>
      </c>
      <c r="AH222" s="196">
        <f t="shared" si="31"/>
        <v>18</v>
      </c>
      <c r="AI222" s="10">
        <v>41.3</v>
      </c>
      <c r="AJ222" s="10">
        <v>0</v>
      </c>
      <c r="AK222" s="10">
        <v>14.14</v>
      </c>
      <c r="AL222" s="222">
        <f t="shared" si="32"/>
        <v>55.44</v>
      </c>
      <c r="AM222" s="1">
        <v>3</v>
      </c>
      <c r="AN222" s="1">
        <v>2</v>
      </c>
      <c r="AO222" s="1">
        <v>32</v>
      </c>
      <c r="AP222" s="200">
        <f t="shared" si="33"/>
        <v>37</v>
      </c>
      <c r="AQ222" s="1">
        <v>0</v>
      </c>
      <c r="AR222" s="1">
        <v>0</v>
      </c>
      <c r="AS222" s="1">
        <v>0</v>
      </c>
      <c r="AT222" s="200">
        <f t="shared" si="34"/>
        <v>0</v>
      </c>
      <c r="AU222" s="1">
        <v>0</v>
      </c>
      <c r="AV222" s="1">
        <v>0</v>
      </c>
      <c r="AW222" s="1">
        <v>0</v>
      </c>
      <c r="AX222" s="200">
        <f t="shared" si="35"/>
        <v>0</v>
      </c>
      <c r="AY222" s="1">
        <v>104</v>
      </c>
      <c r="AZ222" s="1">
        <v>42</v>
      </c>
      <c r="BA222" s="1">
        <v>0</v>
      </c>
      <c r="BB222" s="1">
        <v>0</v>
      </c>
      <c r="BC222" s="200">
        <f>SUM(AY222:BB222)</f>
        <v>146</v>
      </c>
      <c r="BD222" s="356">
        <v>0</v>
      </c>
      <c r="BE222" s="1">
        <v>7</v>
      </c>
      <c r="BF222" s="1">
        <v>0</v>
      </c>
      <c r="BG222" s="235">
        <v>1676</v>
      </c>
    </row>
    <row r="223" spans="1:59">
      <c r="A223" s="1">
        <v>2011</v>
      </c>
      <c r="B223" s="1" t="s">
        <v>66</v>
      </c>
      <c r="C223" s="10">
        <v>0</v>
      </c>
      <c r="D223" s="10">
        <v>55.44</v>
      </c>
      <c r="E223" s="10">
        <v>0</v>
      </c>
      <c r="F223" s="10">
        <v>0</v>
      </c>
      <c r="G223" s="192">
        <f t="shared" si="27"/>
        <v>55.44</v>
      </c>
      <c r="H223" s="192">
        <f>+SMar_InfraMR[[#This Row],[Total Líneas de Explotación ]]</f>
        <v>55.44</v>
      </c>
      <c r="I223" s="192">
        <f>+SMar_InfraMR[[#This Row],[Total Líneas de Explotación ]]</f>
        <v>55.44</v>
      </c>
      <c r="J223" s="10">
        <v>135.47999999999999</v>
      </c>
      <c r="K223" s="10">
        <v>0</v>
      </c>
      <c r="L223" s="10">
        <v>0</v>
      </c>
      <c r="M223" s="10">
        <v>0</v>
      </c>
      <c r="N223" s="192">
        <f>+SMar_InfraMR[[#This Row],[A.03.1 -  Longitud de Vías de Explotación No Electrificadas Troncales y Ramales (vía principal) (km)]]+SMar_InfraMR[[#This Row],[A.04.1 -  Longitud de Vías de Explotación Electrificadas Troncales y Ramales (vía principal) (km)]]</f>
        <v>135.47999999999999</v>
      </c>
      <c r="O223" s="192">
        <v>135.47999999999999</v>
      </c>
      <c r="P223" s="1">
        <v>19</v>
      </c>
      <c r="Q223" s="1">
        <v>1</v>
      </c>
      <c r="R223" s="1">
        <v>0</v>
      </c>
      <c r="S223" s="194">
        <f t="shared" si="28"/>
        <v>20</v>
      </c>
      <c r="T223" s="194">
        <v>20</v>
      </c>
      <c r="U223" s="1">
        <v>0</v>
      </c>
      <c r="V223" s="1">
        <v>56</v>
      </c>
      <c r="W223" s="1">
        <v>0</v>
      </c>
      <c r="X223" s="1">
        <v>0</v>
      </c>
      <c r="Y223" s="1">
        <v>0</v>
      </c>
      <c r="Z223" s="196">
        <f t="shared" si="29"/>
        <v>56</v>
      </c>
      <c r="AA223" s="1">
        <v>17</v>
      </c>
      <c r="AB223" s="1">
        <v>5</v>
      </c>
      <c r="AC223" s="1">
        <f>+SMar_InfraMR[[#This Row],[Total Pasos Vehiculares a Nivel]]</f>
        <v>56</v>
      </c>
      <c r="AD223" s="196">
        <f t="shared" si="30"/>
        <v>78</v>
      </c>
      <c r="AE223" s="1">
        <v>1</v>
      </c>
      <c r="AF223" s="1">
        <v>1</v>
      </c>
      <c r="AG223" s="1">
        <v>16</v>
      </c>
      <c r="AH223" s="196">
        <f t="shared" si="31"/>
        <v>18</v>
      </c>
      <c r="AI223" s="10">
        <v>41.3</v>
      </c>
      <c r="AJ223" s="10">
        <v>0</v>
      </c>
      <c r="AK223" s="10">
        <v>14.14</v>
      </c>
      <c r="AL223" s="222">
        <f t="shared" si="32"/>
        <v>55.44</v>
      </c>
      <c r="AM223" s="1">
        <v>3</v>
      </c>
      <c r="AN223" s="1">
        <v>2</v>
      </c>
      <c r="AO223" s="1">
        <v>32</v>
      </c>
      <c r="AP223" s="200">
        <f t="shared" si="33"/>
        <v>37</v>
      </c>
      <c r="AQ223" s="1">
        <v>0</v>
      </c>
      <c r="AR223" s="1">
        <v>0</v>
      </c>
      <c r="AS223" s="1">
        <v>0</v>
      </c>
      <c r="AT223" s="200">
        <f t="shared" si="34"/>
        <v>0</v>
      </c>
      <c r="AU223" s="1">
        <v>0</v>
      </c>
      <c r="AV223" s="1">
        <v>0</v>
      </c>
      <c r="AW223" s="1">
        <v>0</v>
      </c>
      <c r="AX223" s="200">
        <f t="shared" si="35"/>
        <v>0</v>
      </c>
      <c r="AY223" s="1">
        <v>104</v>
      </c>
      <c r="AZ223" s="1">
        <v>42</v>
      </c>
      <c r="BA223" s="1">
        <v>0</v>
      </c>
      <c r="BB223" s="1">
        <v>0</v>
      </c>
      <c r="BC223" s="200">
        <f>SUM(AY223:BB223)</f>
        <v>146</v>
      </c>
      <c r="BD223" s="356">
        <v>0</v>
      </c>
      <c r="BE223" s="1">
        <v>7</v>
      </c>
      <c r="BF223" s="1">
        <v>0</v>
      </c>
      <c r="BG223" s="235">
        <v>1676</v>
      </c>
    </row>
    <row r="224" spans="1:59">
      <c r="A224" s="1">
        <v>2011</v>
      </c>
      <c r="B224" s="1" t="s">
        <v>67</v>
      </c>
      <c r="C224" s="10">
        <v>0</v>
      </c>
      <c r="D224" s="10">
        <v>55.44</v>
      </c>
      <c r="E224" s="10">
        <v>0</v>
      </c>
      <c r="F224" s="10">
        <v>0</v>
      </c>
      <c r="G224" s="192">
        <f t="shared" si="27"/>
        <v>55.44</v>
      </c>
      <c r="H224" s="192">
        <f>+SMar_InfraMR[[#This Row],[Total Líneas de Explotación ]]</f>
        <v>55.44</v>
      </c>
      <c r="I224" s="192">
        <f>+SMar_InfraMR[[#This Row],[Total Líneas de Explotación ]]</f>
        <v>55.44</v>
      </c>
      <c r="J224" s="10">
        <v>135.47999999999999</v>
      </c>
      <c r="K224" s="10">
        <v>0</v>
      </c>
      <c r="L224" s="10">
        <v>0</v>
      </c>
      <c r="M224" s="10">
        <v>0</v>
      </c>
      <c r="N224" s="192">
        <f>+SMar_InfraMR[[#This Row],[A.03.1 -  Longitud de Vías de Explotación No Electrificadas Troncales y Ramales (vía principal) (km)]]+SMar_InfraMR[[#This Row],[A.04.1 -  Longitud de Vías de Explotación Electrificadas Troncales y Ramales (vía principal) (km)]]</f>
        <v>135.47999999999999</v>
      </c>
      <c r="O224" s="192">
        <v>135.47999999999999</v>
      </c>
      <c r="P224" s="1">
        <v>19</v>
      </c>
      <c r="Q224" s="1">
        <v>1</v>
      </c>
      <c r="R224" s="1">
        <v>0</v>
      </c>
      <c r="S224" s="194">
        <f t="shared" si="28"/>
        <v>20</v>
      </c>
      <c r="T224" s="194">
        <v>20</v>
      </c>
      <c r="U224" s="1">
        <v>0</v>
      </c>
      <c r="V224" s="1">
        <v>56</v>
      </c>
      <c r="W224" s="1">
        <v>0</v>
      </c>
      <c r="X224" s="1">
        <v>0</v>
      </c>
      <c r="Y224" s="1">
        <v>0</v>
      </c>
      <c r="Z224" s="196">
        <f t="shared" si="29"/>
        <v>56</v>
      </c>
      <c r="AA224" s="1">
        <v>17</v>
      </c>
      <c r="AB224" s="1">
        <v>5</v>
      </c>
      <c r="AC224" s="1">
        <f>+SMar_InfraMR[[#This Row],[Total Pasos Vehiculares a Nivel]]</f>
        <v>56</v>
      </c>
      <c r="AD224" s="196">
        <f t="shared" si="30"/>
        <v>78</v>
      </c>
      <c r="AE224" s="1">
        <v>1</v>
      </c>
      <c r="AF224" s="1">
        <v>1</v>
      </c>
      <c r="AG224" s="1">
        <v>16</v>
      </c>
      <c r="AH224" s="196">
        <f t="shared" si="31"/>
        <v>18</v>
      </c>
      <c r="AI224" s="10">
        <v>41.3</v>
      </c>
      <c r="AJ224" s="10">
        <v>0</v>
      </c>
      <c r="AK224" s="10">
        <v>14.14</v>
      </c>
      <c r="AL224" s="222">
        <f t="shared" si="32"/>
        <v>55.44</v>
      </c>
      <c r="AM224" s="1">
        <v>3</v>
      </c>
      <c r="AN224" s="1">
        <v>2</v>
      </c>
      <c r="AO224" s="1">
        <v>32</v>
      </c>
      <c r="AP224" s="200">
        <f t="shared" si="33"/>
        <v>37</v>
      </c>
      <c r="AQ224" s="1">
        <v>0</v>
      </c>
      <c r="AR224" s="1">
        <v>0</v>
      </c>
      <c r="AS224" s="1">
        <v>0</v>
      </c>
      <c r="AT224" s="200">
        <f t="shared" si="34"/>
        <v>0</v>
      </c>
      <c r="AU224" s="1">
        <v>0</v>
      </c>
      <c r="AV224" s="1">
        <v>0</v>
      </c>
      <c r="AW224" s="1">
        <v>0</v>
      </c>
      <c r="AX224" s="200">
        <f t="shared" si="35"/>
        <v>0</v>
      </c>
      <c r="AY224" s="1">
        <v>104</v>
      </c>
      <c r="AZ224" s="1">
        <v>42</v>
      </c>
      <c r="BA224" s="1">
        <v>0</v>
      </c>
      <c r="BB224" s="1">
        <v>0</v>
      </c>
      <c r="BC224" s="200">
        <f>SUM(AY224:BB224)</f>
        <v>146</v>
      </c>
      <c r="BD224" s="356">
        <v>0</v>
      </c>
      <c r="BE224" s="1">
        <v>7</v>
      </c>
      <c r="BF224" s="1">
        <v>0</v>
      </c>
      <c r="BG224" s="235">
        <v>1676</v>
      </c>
    </row>
    <row r="225" spans="1:59">
      <c r="A225" s="1">
        <v>2011</v>
      </c>
      <c r="B225" s="1" t="s">
        <v>68</v>
      </c>
      <c r="C225" s="10">
        <v>0</v>
      </c>
      <c r="D225" s="10">
        <v>55.44</v>
      </c>
      <c r="E225" s="10">
        <v>0</v>
      </c>
      <c r="F225" s="10">
        <v>0</v>
      </c>
      <c r="G225" s="192">
        <f t="shared" si="27"/>
        <v>55.44</v>
      </c>
      <c r="H225" s="192">
        <f>+SMar_InfraMR[[#This Row],[Total Líneas de Explotación ]]</f>
        <v>55.44</v>
      </c>
      <c r="I225" s="192">
        <f>+SMar_InfraMR[[#This Row],[Total Líneas de Explotación ]]</f>
        <v>55.44</v>
      </c>
      <c r="J225" s="10">
        <v>135.47999999999999</v>
      </c>
      <c r="K225" s="10">
        <v>0</v>
      </c>
      <c r="L225" s="10">
        <v>0</v>
      </c>
      <c r="M225" s="10">
        <v>0</v>
      </c>
      <c r="N225" s="192">
        <f>+SMar_InfraMR[[#This Row],[A.03.1 -  Longitud de Vías de Explotación No Electrificadas Troncales y Ramales (vía principal) (km)]]+SMar_InfraMR[[#This Row],[A.04.1 -  Longitud de Vías de Explotación Electrificadas Troncales y Ramales (vía principal) (km)]]</f>
        <v>135.47999999999999</v>
      </c>
      <c r="O225" s="192">
        <v>135.47999999999999</v>
      </c>
      <c r="P225" s="1">
        <v>19</v>
      </c>
      <c r="Q225" s="1">
        <v>1</v>
      </c>
      <c r="R225" s="1">
        <v>0</v>
      </c>
      <c r="S225" s="194">
        <f t="shared" si="28"/>
        <v>20</v>
      </c>
      <c r="T225" s="194">
        <v>20</v>
      </c>
      <c r="U225" s="1">
        <v>0</v>
      </c>
      <c r="V225" s="1">
        <v>56</v>
      </c>
      <c r="W225" s="1">
        <v>0</v>
      </c>
      <c r="X225" s="1">
        <v>0</v>
      </c>
      <c r="Y225" s="1">
        <v>0</v>
      </c>
      <c r="Z225" s="196">
        <f t="shared" si="29"/>
        <v>56</v>
      </c>
      <c r="AA225" s="1">
        <v>17</v>
      </c>
      <c r="AB225" s="1">
        <v>5</v>
      </c>
      <c r="AC225" s="1">
        <f>+SMar_InfraMR[[#This Row],[Total Pasos Vehiculares a Nivel]]</f>
        <v>56</v>
      </c>
      <c r="AD225" s="196">
        <f t="shared" si="30"/>
        <v>78</v>
      </c>
      <c r="AE225" s="1">
        <v>1</v>
      </c>
      <c r="AF225" s="1">
        <v>1</v>
      </c>
      <c r="AG225" s="1">
        <v>16</v>
      </c>
      <c r="AH225" s="196">
        <f t="shared" si="31"/>
        <v>18</v>
      </c>
      <c r="AI225" s="10">
        <v>41.3</v>
      </c>
      <c r="AJ225" s="10">
        <v>0</v>
      </c>
      <c r="AK225" s="10">
        <v>14.14</v>
      </c>
      <c r="AL225" s="222">
        <f t="shared" si="32"/>
        <v>55.44</v>
      </c>
      <c r="AM225" s="1">
        <v>3</v>
      </c>
      <c r="AN225" s="1">
        <v>2</v>
      </c>
      <c r="AO225" s="1">
        <v>32</v>
      </c>
      <c r="AP225" s="200">
        <f t="shared" si="33"/>
        <v>37</v>
      </c>
      <c r="AQ225" s="1">
        <v>0</v>
      </c>
      <c r="AR225" s="1">
        <v>0</v>
      </c>
      <c r="AS225" s="1">
        <v>0</v>
      </c>
      <c r="AT225" s="200">
        <f t="shared" si="34"/>
        <v>0</v>
      </c>
      <c r="AU225" s="1">
        <v>0</v>
      </c>
      <c r="AV225" s="1">
        <v>0</v>
      </c>
      <c r="AW225" s="1">
        <v>0</v>
      </c>
      <c r="AX225" s="200">
        <f t="shared" si="35"/>
        <v>0</v>
      </c>
      <c r="AY225" s="1">
        <v>104</v>
      </c>
      <c r="AZ225" s="1">
        <v>42</v>
      </c>
      <c r="BA225" s="1">
        <v>0</v>
      </c>
      <c r="BB225" s="1">
        <v>0</v>
      </c>
      <c r="BC225" s="200">
        <f>SUM(AY225:BB225)</f>
        <v>146</v>
      </c>
      <c r="BD225" s="356">
        <v>0</v>
      </c>
      <c r="BE225" s="1">
        <v>7</v>
      </c>
      <c r="BF225" s="1">
        <v>0</v>
      </c>
      <c r="BG225" s="235">
        <v>1676</v>
      </c>
    </row>
    <row r="226" spans="1:59">
      <c r="A226" s="1">
        <v>2011</v>
      </c>
      <c r="B226" s="1" t="s">
        <v>69</v>
      </c>
      <c r="C226" s="10">
        <v>0</v>
      </c>
      <c r="D226" s="10">
        <v>55.44</v>
      </c>
      <c r="E226" s="10">
        <v>0</v>
      </c>
      <c r="F226" s="10">
        <v>0</v>
      </c>
      <c r="G226" s="192">
        <f t="shared" si="27"/>
        <v>55.44</v>
      </c>
      <c r="H226" s="192">
        <f>+SMar_InfraMR[[#This Row],[Total Líneas de Explotación ]]</f>
        <v>55.44</v>
      </c>
      <c r="I226" s="192">
        <f>+SMar_InfraMR[[#This Row],[Total Líneas de Explotación ]]</f>
        <v>55.44</v>
      </c>
      <c r="J226" s="10">
        <v>135.47999999999999</v>
      </c>
      <c r="K226" s="10">
        <v>0</v>
      </c>
      <c r="L226" s="10">
        <v>0</v>
      </c>
      <c r="M226" s="10">
        <v>0</v>
      </c>
      <c r="N226" s="192">
        <f>+SMar_InfraMR[[#This Row],[A.03.1 -  Longitud de Vías de Explotación No Electrificadas Troncales y Ramales (vía principal) (km)]]+SMar_InfraMR[[#This Row],[A.04.1 -  Longitud de Vías de Explotación Electrificadas Troncales y Ramales (vía principal) (km)]]</f>
        <v>135.47999999999999</v>
      </c>
      <c r="O226" s="192">
        <v>135.47999999999999</v>
      </c>
      <c r="P226" s="1">
        <v>19</v>
      </c>
      <c r="Q226" s="1">
        <v>1</v>
      </c>
      <c r="R226" s="1">
        <v>0</v>
      </c>
      <c r="S226" s="194">
        <f t="shared" si="28"/>
        <v>20</v>
      </c>
      <c r="T226" s="194">
        <v>20</v>
      </c>
      <c r="U226" s="1">
        <v>0</v>
      </c>
      <c r="V226" s="1">
        <v>56</v>
      </c>
      <c r="W226" s="1">
        <v>0</v>
      </c>
      <c r="X226" s="1">
        <v>0</v>
      </c>
      <c r="Y226" s="1">
        <v>0</v>
      </c>
      <c r="Z226" s="196">
        <f t="shared" si="29"/>
        <v>56</v>
      </c>
      <c r="AA226" s="1">
        <v>17</v>
      </c>
      <c r="AB226" s="1">
        <v>5</v>
      </c>
      <c r="AC226" s="1">
        <f>+SMar_InfraMR[[#This Row],[Total Pasos Vehiculares a Nivel]]</f>
        <v>56</v>
      </c>
      <c r="AD226" s="196">
        <f t="shared" si="30"/>
        <v>78</v>
      </c>
      <c r="AE226" s="1">
        <v>1</v>
      </c>
      <c r="AF226" s="1">
        <v>1</v>
      </c>
      <c r="AG226" s="1">
        <v>16</v>
      </c>
      <c r="AH226" s="196">
        <f t="shared" si="31"/>
        <v>18</v>
      </c>
      <c r="AI226" s="10">
        <v>41.3</v>
      </c>
      <c r="AJ226" s="10">
        <v>0</v>
      </c>
      <c r="AK226" s="10">
        <v>14.14</v>
      </c>
      <c r="AL226" s="222">
        <f t="shared" si="32"/>
        <v>55.44</v>
      </c>
      <c r="AM226" s="1">
        <v>3</v>
      </c>
      <c r="AN226" s="1">
        <v>2</v>
      </c>
      <c r="AO226" s="1">
        <v>32</v>
      </c>
      <c r="AP226" s="200">
        <f t="shared" si="33"/>
        <v>37</v>
      </c>
      <c r="AQ226" s="1">
        <v>0</v>
      </c>
      <c r="AR226" s="1">
        <v>0</v>
      </c>
      <c r="AS226" s="1">
        <v>0</v>
      </c>
      <c r="AT226" s="200">
        <f t="shared" si="34"/>
        <v>0</v>
      </c>
      <c r="AU226" s="1">
        <v>0</v>
      </c>
      <c r="AV226" s="1">
        <v>0</v>
      </c>
      <c r="AW226" s="1">
        <v>0</v>
      </c>
      <c r="AX226" s="200">
        <f t="shared" si="35"/>
        <v>0</v>
      </c>
      <c r="AY226" s="1">
        <v>104</v>
      </c>
      <c r="AZ226" s="1">
        <v>42</v>
      </c>
      <c r="BA226" s="1">
        <v>0</v>
      </c>
      <c r="BB226" s="1">
        <v>0</v>
      </c>
      <c r="BC226" s="200">
        <f>SUM(AY226:BB226)</f>
        <v>146</v>
      </c>
      <c r="BD226" s="356">
        <v>0</v>
      </c>
      <c r="BE226" s="1">
        <v>7</v>
      </c>
      <c r="BF226" s="1">
        <v>0</v>
      </c>
      <c r="BG226" s="235">
        <v>1676</v>
      </c>
    </row>
    <row r="227" spans="1:59">
      <c r="A227" s="1">
        <v>2011</v>
      </c>
      <c r="B227" s="1" t="s">
        <v>70</v>
      </c>
      <c r="C227" s="10">
        <v>0</v>
      </c>
      <c r="D227" s="10">
        <v>55.44</v>
      </c>
      <c r="E227" s="10">
        <v>0</v>
      </c>
      <c r="F227" s="10">
        <v>0</v>
      </c>
      <c r="G227" s="192">
        <f t="shared" si="27"/>
        <v>55.44</v>
      </c>
      <c r="H227" s="192">
        <f>+SMar_InfraMR[[#This Row],[Total Líneas de Explotación ]]</f>
        <v>55.44</v>
      </c>
      <c r="I227" s="192">
        <f>+SMar_InfraMR[[#This Row],[Total Líneas de Explotación ]]</f>
        <v>55.44</v>
      </c>
      <c r="J227" s="10">
        <v>135.47999999999999</v>
      </c>
      <c r="K227" s="10">
        <v>0</v>
      </c>
      <c r="L227" s="10">
        <v>0</v>
      </c>
      <c r="M227" s="10">
        <v>0</v>
      </c>
      <c r="N227" s="192">
        <f>+SMar_InfraMR[[#This Row],[A.03.1 -  Longitud de Vías de Explotación No Electrificadas Troncales y Ramales (vía principal) (km)]]+SMar_InfraMR[[#This Row],[A.04.1 -  Longitud de Vías de Explotación Electrificadas Troncales y Ramales (vía principal) (km)]]</f>
        <v>135.47999999999999</v>
      </c>
      <c r="O227" s="192">
        <v>135.47999999999999</v>
      </c>
      <c r="P227" s="1">
        <v>19</v>
      </c>
      <c r="Q227" s="1">
        <v>1</v>
      </c>
      <c r="R227" s="1">
        <v>0</v>
      </c>
      <c r="S227" s="194">
        <f t="shared" si="28"/>
        <v>20</v>
      </c>
      <c r="T227" s="194">
        <v>20</v>
      </c>
      <c r="U227" s="1">
        <v>0</v>
      </c>
      <c r="V227" s="1">
        <v>56</v>
      </c>
      <c r="W227" s="1">
        <v>0</v>
      </c>
      <c r="X227" s="1">
        <v>0</v>
      </c>
      <c r="Y227" s="1">
        <v>0</v>
      </c>
      <c r="Z227" s="196">
        <f t="shared" si="29"/>
        <v>56</v>
      </c>
      <c r="AA227" s="1">
        <v>17</v>
      </c>
      <c r="AB227" s="1">
        <v>5</v>
      </c>
      <c r="AC227" s="1">
        <f>+SMar_InfraMR[[#This Row],[Total Pasos Vehiculares a Nivel]]</f>
        <v>56</v>
      </c>
      <c r="AD227" s="196">
        <f t="shared" si="30"/>
        <v>78</v>
      </c>
      <c r="AE227" s="1">
        <v>1</v>
      </c>
      <c r="AF227" s="1">
        <v>1</v>
      </c>
      <c r="AG227" s="1">
        <v>16</v>
      </c>
      <c r="AH227" s="196">
        <f t="shared" si="31"/>
        <v>18</v>
      </c>
      <c r="AI227" s="10">
        <v>41.3</v>
      </c>
      <c r="AJ227" s="10">
        <v>0</v>
      </c>
      <c r="AK227" s="10">
        <v>14.14</v>
      </c>
      <c r="AL227" s="222">
        <f t="shared" si="32"/>
        <v>55.44</v>
      </c>
      <c r="AM227" s="1">
        <v>3</v>
      </c>
      <c r="AN227" s="1">
        <v>2</v>
      </c>
      <c r="AO227" s="1">
        <v>32</v>
      </c>
      <c r="AP227" s="200">
        <f t="shared" si="33"/>
        <v>37</v>
      </c>
      <c r="AQ227" s="1">
        <v>0</v>
      </c>
      <c r="AR227" s="1">
        <v>0</v>
      </c>
      <c r="AS227" s="1">
        <v>0</v>
      </c>
      <c r="AT227" s="200">
        <f t="shared" si="34"/>
        <v>0</v>
      </c>
      <c r="AU227" s="1">
        <v>0</v>
      </c>
      <c r="AV227" s="1">
        <v>0</v>
      </c>
      <c r="AW227" s="1">
        <v>0</v>
      </c>
      <c r="AX227" s="200">
        <f t="shared" si="35"/>
        <v>0</v>
      </c>
      <c r="AY227" s="1">
        <v>104</v>
      </c>
      <c r="AZ227" s="1">
        <v>42</v>
      </c>
      <c r="BA227" s="1">
        <v>0</v>
      </c>
      <c r="BB227" s="1">
        <v>0</v>
      </c>
      <c r="BC227" s="200">
        <f>SUM(AY227:BB227)</f>
        <v>146</v>
      </c>
      <c r="BD227" s="356">
        <v>0</v>
      </c>
      <c r="BE227" s="1">
        <v>7</v>
      </c>
      <c r="BF227" s="1">
        <v>0</v>
      </c>
      <c r="BG227" s="235">
        <v>1676</v>
      </c>
    </row>
    <row r="228" spans="1:59">
      <c r="A228" s="1">
        <v>2011</v>
      </c>
      <c r="B228" s="1" t="s">
        <v>71</v>
      </c>
      <c r="C228" s="10">
        <v>0</v>
      </c>
      <c r="D228" s="10">
        <v>55.44</v>
      </c>
      <c r="E228" s="10">
        <v>0</v>
      </c>
      <c r="F228" s="10">
        <v>0</v>
      </c>
      <c r="G228" s="192">
        <f t="shared" si="27"/>
        <v>55.44</v>
      </c>
      <c r="H228" s="192">
        <f>+SMar_InfraMR[[#This Row],[Total Líneas de Explotación ]]</f>
        <v>55.44</v>
      </c>
      <c r="I228" s="192">
        <f>+SMar_InfraMR[[#This Row],[Total Líneas de Explotación ]]</f>
        <v>55.44</v>
      </c>
      <c r="J228" s="10">
        <v>135.47999999999999</v>
      </c>
      <c r="K228" s="10">
        <v>0</v>
      </c>
      <c r="L228" s="10">
        <v>0</v>
      </c>
      <c r="M228" s="10">
        <v>0</v>
      </c>
      <c r="N228" s="192">
        <f>+SMar_InfraMR[[#This Row],[A.03.1 -  Longitud de Vías de Explotación No Electrificadas Troncales y Ramales (vía principal) (km)]]+SMar_InfraMR[[#This Row],[A.04.1 -  Longitud de Vías de Explotación Electrificadas Troncales y Ramales (vía principal) (km)]]</f>
        <v>135.47999999999999</v>
      </c>
      <c r="O228" s="192">
        <v>135.47999999999999</v>
      </c>
      <c r="P228" s="1">
        <v>19</v>
      </c>
      <c r="Q228" s="1">
        <v>1</v>
      </c>
      <c r="R228" s="1">
        <v>0</v>
      </c>
      <c r="S228" s="194">
        <f t="shared" si="28"/>
        <v>20</v>
      </c>
      <c r="T228" s="194">
        <v>20</v>
      </c>
      <c r="U228" s="1">
        <v>0</v>
      </c>
      <c r="V228" s="1">
        <v>56</v>
      </c>
      <c r="W228" s="1">
        <v>0</v>
      </c>
      <c r="X228" s="1">
        <v>0</v>
      </c>
      <c r="Y228" s="1">
        <v>0</v>
      </c>
      <c r="Z228" s="196">
        <f t="shared" si="29"/>
        <v>56</v>
      </c>
      <c r="AA228" s="1">
        <v>17</v>
      </c>
      <c r="AB228" s="1">
        <v>5</v>
      </c>
      <c r="AC228" s="1">
        <f>+SMar_InfraMR[[#This Row],[Total Pasos Vehiculares a Nivel]]</f>
        <v>56</v>
      </c>
      <c r="AD228" s="196">
        <f t="shared" si="30"/>
        <v>78</v>
      </c>
      <c r="AE228" s="1">
        <v>1</v>
      </c>
      <c r="AF228" s="1">
        <v>1</v>
      </c>
      <c r="AG228" s="1">
        <v>16</v>
      </c>
      <c r="AH228" s="196">
        <f t="shared" si="31"/>
        <v>18</v>
      </c>
      <c r="AI228" s="10">
        <v>41.3</v>
      </c>
      <c r="AJ228" s="10">
        <v>0</v>
      </c>
      <c r="AK228" s="10">
        <v>14.14</v>
      </c>
      <c r="AL228" s="222">
        <f t="shared" si="32"/>
        <v>55.44</v>
      </c>
      <c r="AM228" s="1">
        <v>3</v>
      </c>
      <c r="AN228" s="1">
        <v>2</v>
      </c>
      <c r="AO228" s="1">
        <v>32</v>
      </c>
      <c r="AP228" s="200">
        <f t="shared" si="33"/>
        <v>37</v>
      </c>
      <c r="AQ228" s="1">
        <v>0</v>
      </c>
      <c r="AR228" s="1">
        <v>0</v>
      </c>
      <c r="AS228" s="1">
        <v>0</v>
      </c>
      <c r="AT228" s="200">
        <f t="shared" si="34"/>
        <v>0</v>
      </c>
      <c r="AU228" s="1">
        <v>0</v>
      </c>
      <c r="AV228" s="1">
        <v>0</v>
      </c>
      <c r="AW228" s="1">
        <v>0</v>
      </c>
      <c r="AX228" s="200">
        <f t="shared" si="35"/>
        <v>0</v>
      </c>
      <c r="AY228" s="1">
        <v>104</v>
      </c>
      <c r="AZ228" s="1">
        <v>42</v>
      </c>
      <c r="BA228" s="1">
        <v>0</v>
      </c>
      <c r="BB228" s="1">
        <v>0</v>
      </c>
      <c r="BC228" s="200">
        <f>SUM(AY228:BB228)</f>
        <v>146</v>
      </c>
      <c r="BD228" s="356">
        <v>0</v>
      </c>
      <c r="BE228" s="1">
        <v>7</v>
      </c>
      <c r="BF228" s="1">
        <v>0</v>
      </c>
      <c r="BG228" s="235">
        <v>1676</v>
      </c>
    </row>
    <row r="229" spans="1:59">
      <c r="A229" s="1">
        <v>2011</v>
      </c>
      <c r="B229" s="1" t="s">
        <v>72</v>
      </c>
      <c r="C229" s="10">
        <v>0</v>
      </c>
      <c r="D229" s="10">
        <v>55.44</v>
      </c>
      <c r="E229" s="10">
        <v>0</v>
      </c>
      <c r="F229" s="10">
        <v>0</v>
      </c>
      <c r="G229" s="192">
        <f t="shared" si="27"/>
        <v>55.44</v>
      </c>
      <c r="H229" s="192">
        <f>+SMar_InfraMR[[#This Row],[Total Líneas de Explotación ]]</f>
        <v>55.44</v>
      </c>
      <c r="I229" s="192">
        <f>+SMar_InfraMR[[#This Row],[Total Líneas de Explotación ]]</f>
        <v>55.44</v>
      </c>
      <c r="J229" s="10">
        <v>135.47999999999999</v>
      </c>
      <c r="K229" s="10">
        <v>0</v>
      </c>
      <c r="L229" s="10">
        <v>0</v>
      </c>
      <c r="M229" s="10">
        <v>0</v>
      </c>
      <c r="N229" s="192">
        <f>+SMar_InfraMR[[#This Row],[A.03.1 -  Longitud de Vías de Explotación No Electrificadas Troncales y Ramales (vía principal) (km)]]+SMar_InfraMR[[#This Row],[A.04.1 -  Longitud de Vías de Explotación Electrificadas Troncales y Ramales (vía principal) (km)]]</f>
        <v>135.47999999999999</v>
      </c>
      <c r="O229" s="192">
        <v>135.47999999999999</v>
      </c>
      <c r="P229" s="1">
        <v>19</v>
      </c>
      <c r="Q229" s="1">
        <v>1</v>
      </c>
      <c r="R229" s="1">
        <v>0</v>
      </c>
      <c r="S229" s="194">
        <f t="shared" si="28"/>
        <v>20</v>
      </c>
      <c r="T229" s="194">
        <v>20</v>
      </c>
      <c r="U229" s="1">
        <v>0</v>
      </c>
      <c r="V229" s="1">
        <v>56</v>
      </c>
      <c r="W229" s="1">
        <v>0</v>
      </c>
      <c r="X229" s="1">
        <v>0</v>
      </c>
      <c r="Y229" s="1">
        <v>0</v>
      </c>
      <c r="Z229" s="196">
        <f t="shared" si="29"/>
        <v>56</v>
      </c>
      <c r="AA229" s="1">
        <v>17</v>
      </c>
      <c r="AB229" s="1">
        <v>5</v>
      </c>
      <c r="AC229" s="1">
        <f>+SMar_InfraMR[[#This Row],[Total Pasos Vehiculares a Nivel]]</f>
        <v>56</v>
      </c>
      <c r="AD229" s="196">
        <f t="shared" si="30"/>
        <v>78</v>
      </c>
      <c r="AE229" s="1">
        <v>1</v>
      </c>
      <c r="AF229" s="1">
        <v>1</v>
      </c>
      <c r="AG229" s="1">
        <v>16</v>
      </c>
      <c r="AH229" s="196">
        <f t="shared" si="31"/>
        <v>18</v>
      </c>
      <c r="AI229" s="10">
        <v>41.3</v>
      </c>
      <c r="AJ229" s="10">
        <v>0</v>
      </c>
      <c r="AK229" s="10">
        <v>14.14</v>
      </c>
      <c r="AL229" s="222">
        <f t="shared" si="32"/>
        <v>55.44</v>
      </c>
      <c r="AM229" s="1">
        <v>3</v>
      </c>
      <c r="AN229" s="1">
        <v>2</v>
      </c>
      <c r="AO229" s="1">
        <v>32</v>
      </c>
      <c r="AP229" s="200">
        <f t="shared" si="33"/>
        <v>37</v>
      </c>
      <c r="AQ229" s="1">
        <v>0</v>
      </c>
      <c r="AR229" s="1">
        <v>0</v>
      </c>
      <c r="AS229" s="1">
        <v>0</v>
      </c>
      <c r="AT229" s="200">
        <f t="shared" si="34"/>
        <v>0</v>
      </c>
      <c r="AU229" s="1">
        <v>0</v>
      </c>
      <c r="AV229" s="1">
        <v>0</v>
      </c>
      <c r="AW229" s="1">
        <v>0</v>
      </c>
      <c r="AX229" s="200">
        <f t="shared" si="35"/>
        <v>0</v>
      </c>
      <c r="AY229" s="1">
        <v>104</v>
      </c>
      <c r="AZ229" s="1">
        <v>42</v>
      </c>
      <c r="BA229" s="1">
        <v>0</v>
      </c>
      <c r="BB229" s="1">
        <v>0</v>
      </c>
      <c r="BC229" s="200">
        <f>SUM(AY229:BB229)</f>
        <v>146</v>
      </c>
      <c r="BD229" s="356">
        <v>0</v>
      </c>
      <c r="BE229" s="1">
        <v>7</v>
      </c>
      <c r="BF229" s="1">
        <v>0</v>
      </c>
      <c r="BG229" s="235">
        <v>1676</v>
      </c>
    </row>
    <row r="230" spans="1:59">
      <c r="A230" s="1">
        <v>2012</v>
      </c>
      <c r="B230" s="1" t="s">
        <v>61</v>
      </c>
      <c r="C230" s="10">
        <v>0</v>
      </c>
      <c r="D230" s="10">
        <v>55.44</v>
      </c>
      <c r="E230" s="10">
        <v>0</v>
      </c>
      <c r="F230" s="10">
        <v>0</v>
      </c>
      <c r="G230" s="192">
        <f t="shared" si="27"/>
        <v>55.44</v>
      </c>
      <c r="H230" s="192">
        <f>+SMar_InfraMR[[#This Row],[Total Líneas de Explotación ]]</f>
        <v>55.44</v>
      </c>
      <c r="I230" s="192">
        <f>+SMar_InfraMR[[#This Row],[Total Líneas de Explotación ]]</f>
        <v>55.44</v>
      </c>
      <c r="J230" s="10">
        <v>135.47999999999999</v>
      </c>
      <c r="K230" s="10">
        <v>0</v>
      </c>
      <c r="L230" s="10">
        <v>0</v>
      </c>
      <c r="M230" s="10">
        <v>0</v>
      </c>
      <c r="N230" s="192">
        <f>+SMar_InfraMR[[#This Row],[A.03.1 -  Longitud de Vías de Explotación No Electrificadas Troncales y Ramales (vía principal) (km)]]+SMar_InfraMR[[#This Row],[A.04.1 -  Longitud de Vías de Explotación Electrificadas Troncales y Ramales (vía principal) (km)]]</f>
        <v>135.47999999999999</v>
      </c>
      <c r="O230" s="192">
        <v>135.47999999999999</v>
      </c>
      <c r="P230" s="1">
        <v>19</v>
      </c>
      <c r="Q230" s="1">
        <v>1</v>
      </c>
      <c r="R230" s="1">
        <v>0</v>
      </c>
      <c r="S230" s="194">
        <f t="shared" si="28"/>
        <v>20</v>
      </c>
      <c r="T230" s="194">
        <v>20</v>
      </c>
      <c r="U230" s="1">
        <v>0</v>
      </c>
      <c r="V230" s="1">
        <v>56</v>
      </c>
      <c r="W230" s="1">
        <v>0</v>
      </c>
      <c r="X230" s="1">
        <v>0</v>
      </c>
      <c r="Y230" s="1">
        <v>0</v>
      </c>
      <c r="Z230" s="196">
        <f t="shared" si="29"/>
        <v>56</v>
      </c>
      <c r="AA230" s="1">
        <v>17</v>
      </c>
      <c r="AB230" s="1">
        <v>5</v>
      </c>
      <c r="AC230" s="1">
        <f>+SMar_InfraMR[[#This Row],[Total Pasos Vehiculares a Nivel]]</f>
        <v>56</v>
      </c>
      <c r="AD230" s="196">
        <f t="shared" si="30"/>
        <v>78</v>
      </c>
      <c r="AE230" s="1">
        <v>1</v>
      </c>
      <c r="AF230" s="1">
        <v>1</v>
      </c>
      <c r="AG230" s="1">
        <v>16</v>
      </c>
      <c r="AH230" s="196">
        <f t="shared" si="31"/>
        <v>18</v>
      </c>
      <c r="AI230" s="10">
        <v>41.3</v>
      </c>
      <c r="AJ230" s="10">
        <v>0</v>
      </c>
      <c r="AK230" s="10">
        <v>14.14</v>
      </c>
      <c r="AL230" s="222">
        <f t="shared" si="32"/>
        <v>55.44</v>
      </c>
      <c r="AM230" s="1">
        <v>3</v>
      </c>
      <c r="AN230" s="1">
        <v>2</v>
      </c>
      <c r="AO230" s="1">
        <v>32</v>
      </c>
      <c r="AP230" s="200">
        <f t="shared" si="33"/>
        <v>37</v>
      </c>
      <c r="AQ230" s="1">
        <v>0</v>
      </c>
      <c r="AR230" s="1">
        <v>0</v>
      </c>
      <c r="AS230" s="1">
        <v>0</v>
      </c>
      <c r="AT230" s="200">
        <f t="shared" si="34"/>
        <v>0</v>
      </c>
      <c r="AU230" s="1">
        <v>0</v>
      </c>
      <c r="AV230" s="1">
        <v>0</v>
      </c>
      <c r="AW230" s="1">
        <v>0</v>
      </c>
      <c r="AX230" s="200">
        <f t="shared" si="35"/>
        <v>0</v>
      </c>
      <c r="AY230" s="1">
        <v>104</v>
      </c>
      <c r="AZ230" s="1">
        <v>42</v>
      </c>
      <c r="BA230" s="1">
        <v>0</v>
      </c>
      <c r="BB230" s="1">
        <v>0</v>
      </c>
      <c r="BC230" s="200">
        <f>SUM(AY230:BB230)</f>
        <v>146</v>
      </c>
      <c r="BD230" s="356">
        <v>0</v>
      </c>
      <c r="BE230" s="1">
        <v>7</v>
      </c>
      <c r="BF230" s="1">
        <v>0</v>
      </c>
      <c r="BG230" s="235">
        <v>1676</v>
      </c>
    </row>
    <row r="231" spans="1:59">
      <c r="A231" s="1">
        <v>2012</v>
      </c>
      <c r="B231" s="1" t="s">
        <v>62</v>
      </c>
      <c r="C231" s="10">
        <v>0</v>
      </c>
      <c r="D231" s="10">
        <v>55.44</v>
      </c>
      <c r="E231" s="10">
        <v>0</v>
      </c>
      <c r="F231" s="10">
        <v>0</v>
      </c>
      <c r="G231" s="192">
        <f t="shared" si="27"/>
        <v>55.44</v>
      </c>
      <c r="H231" s="192">
        <f>+SMar_InfraMR[[#This Row],[Total Líneas de Explotación ]]</f>
        <v>55.44</v>
      </c>
      <c r="I231" s="192">
        <f>+SMar_InfraMR[[#This Row],[Total Líneas de Explotación ]]</f>
        <v>55.44</v>
      </c>
      <c r="J231" s="10">
        <v>135.47999999999999</v>
      </c>
      <c r="K231" s="10">
        <v>0</v>
      </c>
      <c r="L231" s="10">
        <v>0</v>
      </c>
      <c r="M231" s="10">
        <v>0</v>
      </c>
      <c r="N231" s="192">
        <f>+SMar_InfraMR[[#This Row],[A.03.1 -  Longitud de Vías de Explotación No Electrificadas Troncales y Ramales (vía principal) (km)]]+SMar_InfraMR[[#This Row],[A.04.1 -  Longitud de Vías de Explotación Electrificadas Troncales y Ramales (vía principal) (km)]]</f>
        <v>135.47999999999999</v>
      </c>
      <c r="O231" s="192">
        <v>135.47999999999999</v>
      </c>
      <c r="P231" s="1">
        <v>19</v>
      </c>
      <c r="Q231" s="1">
        <v>1</v>
      </c>
      <c r="R231" s="1">
        <v>0</v>
      </c>
      <c r="S231" s="194">
        <f t="shared" si="28"/>
        <v>20</v>
      </c>
      <c r="T231" s="194">
        <v>20</v>
      </c>
      <c r="U231" s="1">
        <v>0</v>
      </c>
      <c r="V231" s="1">
        <v>56</v>
      </c>
      <c r="W231" s="1">
        <v>0</v>
      </c>
      <c r="X231" s="1">
        <v>0</v>
      </c>
      <c r="Y231" s="1">
        <v>0</v>
      </c>
      <c r="Z231" s="196">
        <f t="shared" si="29"/>
        <v>56</v>
      </c>
      <c r="AA231" s="1">
        <v>17</v>
      </c>
      <c r="AB231" s="1">
        <v>5</v>
      </c>
      <c r="AC231" s="1">
        <f>+SMar_InfraMR[[#This Row],[Total Pasos Vehiculares a Nivel]]</f>
        <v>56</v>
      </c>
      <c r="AD231" s="196">
        <f t="shared" si="30"/>
        <v>78</v>
      </c>
      <c r="AE231" s="1">
        <v>1</v>
      </c>
      <c r="AF231" s="1">
        <v>1</v>
      </c>
      <c r="AG231" s="1">
        <v>16</v>
      </c>
      <c r="AH231" s="196">
        <f t="shared" si="31"/>
        <v>18</v>
      </c>
      <c r="AI231" s="10">
        <v>41.3</v>
      </c>
      <c r="AJ231" s="10">
        <v>0</v>
      </c>
      <c r="AK231" s="10">
        <v>14.14</v>
      </c>
      <c r="AL231" s="222">
        <f t="shared" si="32"/>
        <v>55.44</v>
      </c>
      <c r="AM231" s="1">
        <v>3</v>
      </c>
      <c r="AN231" s="1">
        <v>2</v>
      </c>
      <c r="AO231" s="1">
        <v>32</v>
      </c>
      <c r="AP231" s="200">
        <f t="shared" si="33"/>
        <v>37</v>
      </c>
      <c r="AQ231" s="1">
        <v>0</v>
      </c>
      <c r="AR231" s="1">
        <v>0</v>
      </c>
      <c r="AS231" s="1">
        <v>0</v>
      </c>
      <c r="AT231" s="200">
        <f t="shared" si="34"/>
        <v>0</v>
      </c>
      <c r="AU231" s="1">
        <v>0</v>
      </c>
      <c r="AV231" s="1">
        <v>0</v>
      </c>
      <c r="AW231" s="1">
        <v>0</v>
      </c>
      <c r="AX231" s="200">
        <f t="shared" si="35"/>
        <v>0</v>
      </c>
      <c r="AY231" s="1">
        <v>104</v>
      </c>
      <c r="AZ231" s="1">
        <v>42</v>
      </c>
      <c r="BA231" s="1">
        <v>0</v>
      </c>
      <c r="BB231" s="1">
        <v>0</v>
      </c>
      <c r="BC231" s="200">
        <f>SUM(AY231:BB231)</f>
        <v>146</v>
      </c>
      <c r="BD231" s="356">
        <v>0</v>
      </c>
      <c r="BE231" s="1">
        <v>7</v>
      </c>
      <c r="BF231" s="1">
        <v>0</v>
      </c>
      <c r="BG231" s="235">
        <v>1676</v>
      </c>
    </row>
    <row r="232" spans="1:59">
      <c r="A232" s="1">
        <v>2012</v>
      </c>
      <c r="B232" s="1" t="s">
        <v>63</v>
      </c>
      <c r="C232" s="10">
        <v>0</v>
      </c>
      <c r="D232" s="10">
        <v>55.44</v>
      </c>
      <c r="E232" s="10">
        <v>0</v>
      </c>
      <c r="F232" s="10">
        <v>0</v>
      </c>
      <c r="G232" s="192">
        <f t="shared" si="27"/>
        <v>55.44</v>
      </c>
      <c r="H232" s="192">
        <f>+SMar_InfraMR[[#This Row],[Total Líneas de Explotación ]]</f>
        <v>55.44</v>
      </c>
      <c r="I232" s="192">
        <f>+SMar_InfraMR[[#This Row],[Total Líneas de Explotación ]]</f>
        <v>55.44</v>
      </c>
      <c r="J232" s="10">
        <v>135.47999999999999</v>
      </c>
      <c r="K232" s="10">
        <v>0</v>
      </c>
      <c r="L232" s="10">
        <v>0</v>
      </c>
      <c r="M232" s="10">
        <v>0</v>
      </c>
      <c r="N232" s="192">
        <f>+SMar_InfraMR[[#This Row],[A.03.1 -  Longitud de Vías de Explotación No Electrificadas Troncales y Ramales (vía principal) (km)]]+SMar_InfraMR[[#This Row],[A.04.1 -  Longitud de Vías de Explotación Electrificadas Troncales y Ramales (vía principal) (km)]]</f>
        <v>135.47999999999999</v>
      </c>
      <c r="O232" s="192">
        <v>135.47999999999999</v>
      </c>
      <c r="P232" s="1">
        <v>19</v>
      </c>
      <c r="Q232" s="1">
        <v>1</v>
      </c>
      <c r="R232" s="1">
        <v>0</v>
      </c>
      <c r="S232" s="194">
        <f t="shared" si="28"/>
        <v>20</v>
      </c>
      <c r="T232" s="194">
        <v>20</v>
      </c>
      <c r="U232" s="1">
        <v>0</v>
      </c>
      <c r="V232" s="1">
        <v>56</v>
      </c>
      <c r="W232" s="1">
        <v>0</v>
      </c>
      <c r="X232" s="1">
        <v>0</v>
      </c>
      <c r="Y232" s="1">
        <v>0</v>
      </c>
      <c r="Z232" s="196">
        <f t="shared" si="29"/>
        <v>56</v>
      </c>
      <c r="AA232" s="1">
        <v>17</v>
      </c>
      <c r="AB232" s="1">
        <v>5</v>
      </c>
      <c r="AC232" s="1">
        <f>+SMar_InfraMR[[#This Row],[Total Pasos Vehiculares a Nivel]]</f>
        <v>56</v>
      </c>
      <c r="AD232" s="196">
        <f t="shared" si="30"/>
        <v>78</v>
      </c>
      <c r="AE232" s="1">
        <v>1</v>
      </c>
      <c r="AF232" s="1">
        <v>1</v>
      </c>
      <c r="AG232" s="1">
        <v>16</v>
      </c>
      <c r="AH232" s="196">
        <f t="shared" si="31"/>
        <v>18</v>
      </c>
      <c r="AI232" s="10">
        <v>41.3</v>
      </c>
      <c r="AJ232" s="10">
        <v>0</v>
      </c>
      <c r="AK232" s="10">
        <v>14.14</v>
      </c>
      <c r="AL232" s="222">
        <f t="shared" si="32"/>
        <v>55.44</v>
      </c>
      <c r="AM232" s="1">
        <v>3</v>
      </c>
      <c r="AN232" s="1">
        <v>2</v>
      </c>
      <c r="AO232" s="1">
        <v>32</v>
      </c>
      <c r="AP232" s="200">
        <f t="shared" si="33"/>
        <v>37</v>
      </c>
      <c r="AQ232" s="1">
        <v>0</v>
      </c>
      <c r="AR232" s="1">
        <v>0</v>
      </c>
      <c r="AS232" s="1">
        <v>0</v>
      </c>
      <c r="AT232" s="200">
        <f t="shared" si="34"/>
        <v>0</v>
      </c>
      <c r="AU232" s="1">
        <v>0</v>
      </c>
      <c r="AV232" s="1">
        <v>0</v>
      </c>
      <c r="AW232" s="1">
        <v>0</v>
      </c>
      <c r="AX232" s="200">
        <f t="shared" si="35"/>
        <v>0</v>
      </c>
      <c r="AY232" s="1">
        <v>104</v>
      </c>
      <c r="AZ232" s="1">
        <v>42</v>
      </c>
      <c r="BA232" s="1">
        <v>0</v>
      </c>
      <c r="BB232" s="1">
        <v>0</v>
      </c>
      <c r="BC232" s="200">
        <f>SUM(AY232:BB232)</f>
        <v>146</v>
      </c>
      <c r="BD232" s="356">
        <v>0</v>
      </c>
      <c r="BE232" s="1">
        <v>7</v>
      </c>
      <c r="BF232" s="1">
        <v>0</v>
      </c>
      <c r="BG232" s="235">
        <v>1676</v>
      </c>
    </row>
    <row r="233" spans="1:59">
      <c r="A233" s="1">
        <v>2012</v>
      </c>
      <c r="B233" s="1" t="s">
        <v>64</v>
      </c>
      <c r="C233" s="10">
        <v>0</v>
      </c>
      <c r="D233" s="10">
        <v>55.44</v>
      </c>
      <c r="E233" s="10">
        <v>0</v>
      </c>
      <c r="F233" s="10">
        <v>0</v>
      </c>
      <c r="G233" s="192">
        <f t="shared" si="27"/>
        <v>55.44</v>
      </c>
      <c r="H233" s="192">
        <f>+SMar_InfraMR[[#This Row],[Total Líneas de Explotación ]]</f>
        <v>55.44</v>
      </c>
      <c r="I233" s="192">
        <f>+SMar_InfraMR[[#This Row],[Total Líneas de Explotación ]]</f>
        <v>55.44</v>
      </c>
      <c r="J233" s="10">
        <v>135.47999999999999</v>
      </c>
      <c r="K233" s="10">
        <v>0</v>
      </c>
      <c r="L233" s="10">
        <v>0</v>
      </c>
      <c r="M233" s="10">
        <v>0</v>
      </c>
      <c r="N233" s="192">
        <f>+SMar_InfraMR[[#This Row],[A.03.1 -  Longitud de Vías de Explotación No Electrificadas Troncales y Ramales (vía principal) (km)]]+SMar_InfraMR[[#This Row],[A.04.1 -  Longitud de Vías de Explotación Electrificadas Troncales y Ramales (vía principal) (km)]]</f>
        <v>135.47999999999999</v>
      </c>
      <c r="O233" s="192">
        <v>135.47999999999999</v>
      </c>
      <c r="P233" s="1">
        <v>19</v>
      </c>
      <c r="Q233" s="1">
        <v>1</v>
      </c>
      <c r="R233" s="1">
        <v>0</v>
      </c>
      <c r="S233" s="194">
        <f t="shared" si="28"/>
        <v>20</v>
      </c>
      <c r="T233" s="194">
        <v>20</v>
      </c>
      <c r="U233" s="1">
        <v>0</v>
      </c>
      <c r="V233" s="1">
        <v>56</v>
      </c>
      <c r="W233" s="1">
        <v>0</v>
      </c>
      <c r="X233" s="1">
        <v>0</v>
      </c>
      <c r="Y233" s="1">
        <v>0</v>
      </c>
      <c r="Z233" s="196">
        <f t="shared" si="29"/>
        <v>56</v>
      </c>
      <c r="AA233" s="1">
        <v>17</v>
      </c>
      <c r="AB233" s="1">
        <v>5</v>
      </c>
      <c r="AC233" s="1">
        <f>+SMar_InfraMR[[#This Row],[Total Pasos Vehiculares a Nivel]]</f>
        <v>56</v>
      </c>
      <c r="AD233" s="196">
        <f t="shared" si="30"/>
        <v>78</v>
      </c>
      <c r="AE233" s="1">
        <v>1</v>
      </c>
      <c r="AF233" s="1">
        <v>1</v>
      </c>
      <c r="AG233" s="1">
        <v>16</v>
      </c>
      <c r="AH233" s="196">
        <f t="shared" si="31"/>
        <v>18</v>
      </c>
      <c r="AI233" s="10">
        <v>41.3</v>
      </c>
      <c r="AJ233" s="10">
        <v>0</v>
      </c>
      <c r="AK233" s="10">
        <v>14.14</v>
      </c>
      <c r="AL233" s="222">
        <f t="shared" si="32"/>
        <v>55.44</v>
      </c>
      <c r="AM233" s="1">
        <v>3</v>
      </c>
      <c r="AN233" s="1">
        <v>2</v>
      </c>
      <c r="AO233" s="1">
        <v>32</v>
      </c>
      <c r="AP233" s="200">
        <f t="shared" si="33"/>
        <v>37</v>
      </c>
      <c r="AQ233" s="1">
        <v>0</v>
      </c>
      <c r="AR233" s="1">
        <v>0</v>
      </c>
      <c r="AS233" s="1">
        <v>0</v>
      </c>
      <c r="AT233" s="200">
        <f t="shared" si="34"/>
        <v>0</v>
      </c>
      <c r="AU233" s="1">
        <v>0</v>
      </c>
      <c r="AV233" s="1">
        <v>0</v>
      </c>
      <c r="AW233" s="1">
        <v>0</v>
      </c>
      <c r="AX233" s="200">
        <f t="shared" si="35"/>
        <v>0</v>
      </c>
      <c r="AY233" s="1">
        <v>104</v>
      </c>
      <c r="AZ233" s="1">
        <v>42</v>
      </c>
      <c r="BA233" s="1">
        <v>0</v>
      </c>
      <c r="BB233" s="1">
        <v>0</v>
      </c>
      <c r="BC233" s="200">
        <f>SUM(AY233:BB233)</f>
        <v>146</v>
      </c>
      <c r="BD233" s="356">
        <v>0</v>
      </c>
      <c r="BE233" s="1">
        <v>7</v>
      </c>
      <c r="BF233" s="1">
        <v>0</v>
      </c>
      <c r="BG233" s="235">
        <v>1676</v>
      </c>
    </row>
    <row r="234" spans="1:59">
      <c r="A234" s="1">
        <v>2012</v>
      </c>
      <c r="B234" s="1" t="s">
        <v>65</v>
      </c>
      <c r="C234" s="10">
        <v>0</v>
      </c>
      <c r="D234" s="10">
        <v>55.44</v>
      </c>
      <c r="E234" s="10">
        <v>0</v>
      </c>
      <c r="F234" s="10">
        <v>0</v>
      </c>
      <c r="G234" s="192">
        <f t="shared" si="27"/>
        <v>55.44</v>
      </c>
      <c r="H234" s="192">
        <f>+SMar_InfraMR[[#This Row],[Total Líneas de Explotación ]]</f>
        <v>55.44</v>
      </c>
      <c r="I234" s="192">
        <f>+SMar_InfraMR[[#This Row],[Total Líneas de Explotación ]]</f>
        <v>55.44</v>
      </c>
      <c r="J234" s="10">
        <v>135.47999999999999</v>
      </c>
      <c r="K234" s="10">
        <v>0</v>
      </c>
      <c r="L234" s="10">
        <v>0</v>
      </c>
      <c r="M234" s="10">
        <v>0</v>
      </c>
      <c r="N234" s="192">
        <f>+SMar_InfraMR[[#This Row],[A.03.1 -  Longitud de Vías de Explotación No Electrificadas Troncales y Ramales (vía principal) (km)]]+SMar_InfraMR[[#This Row],[A.04.1 -  Longitud de Vías de Explotación Electrificadas Troncales y Ramales (vía principal) (km)]]</f>
        <v>135.47999999999999</v>
      </c>
      <c r="O234" s="192">
        <v>135.47999999999999</v>
      </c>
      <c r="P234" s="1">
        <v>19</v>
      </c>
      <c r="Q234" s="1">
        <v>1</v>
      </c>
      <c r="R234" s="1">
        <v>0</v>
      </c>
      <c r="S234" s="194">
        <f t="shared" si="28"/>
        <v>20</v>
      </c>
      <c r="T234" s="194">
        <v>20</v>
      </c>
      <c r="U234" s="1">
        <v>0</v>
      </c>
      <c r="V234" s="1">
        <v>56</v>
      </c>
      <c r="W234" s="1">
        <v>0</v>
      </c>
      <c r="X234" s="1">
        <v>0</v>
      </c>
      <c r="Y234" s="1">
        <v>0</v>
      </c>
      <c r="Z234" s="196">
        <f t="shared" si="29"/>
        <v>56</v>
      </c>
      <c r="AA234" s="1">
        <v>17</v>
      </c>
      <c r="AB234" s="1">
        <v>5</v>
      </c>
      <c r="AC234" s="1">
        <f>+SMar_InfraMR[[#This Row],[Total Pasos Vehiculares a Nivel]]</f>
        <v>56</v>
      </c>
      <c r="AD234" s="196">
        <f t="shared" si="30"/>
        <v>78</v>
      </c>
      <c r="AE234" s="1">
        <v>1</v>
      </c>
      <c r="AF234" s="1">
        <v>1</v>
      </c>
      <c r="AG234" s="1">
        <v>16</v>
      </c>
      <c r="AH234" s="196">
        <f t="shared" si="31"/>
        <v>18</v>
      </c>
      <c r="AI234" s="10">
        <v>41.3</v>
      </c>
      <c r="AJ234" s="10">
        <v>0</v>
      </c>
      <c r="AK234" s="10">
        <v>14.14</v>
      </c>
      <c r="AL234" s="222">
        <f t="shared" si="32"/>
        <v>55.44</v>
      </c>
      <c r="AM234" s="1">
        <v>3</v>
      </c>
      <c r="AN234" s="1">
        <v>2</v>
      </c>
      <c r="AO234" s="1">
        <v>32</v>
      </c>
      <c r="AP234" s="200">
        <f t="shared" si="33"/>
        <v>37</v>
      </c>
      <c r="AQ234" s="1">
        <v>0</v>
      </c>
      <c r="AR234" s="1">
        <v>0</v>
      </c>
      <c r="AS234" s="1">
        <v>0</v>
      </c>
      <c r="AT234" s="200">
        <f t="shared" si="34"/>
        <v>0</v>
      </c>
      <c r="AU234" s="1">
        <v>0</v>
      </c>
      <c r="AV234" s="1">
        <v>0</v>
      </c>
      <c r="AW234" s="1">
        <v>0</v>
      </c>
      <c r="AX234" s="200">
        <f t="shared" si="35"/>
        <v>0</v>
      </c>
      <c r="AY234" s="1">
        <v>104</v>
      </c>
      <c r="AZ234" s="1">
        <v>42</v>
      </c>
      <c r="BA234" s="1">
        <v>0</v>
      </c>
      <c r="BB234" s="1">
        <v>0</v>
      </c>
      <c r="BC234" s="200">
        <f>SUM(AY234:BB234)</f>
        <v>146</v>
      </c>
      <c r="BD234" s="356">
        <v>0</v>
      </c>
      <c r="BE234" s="1">
        <v>7</v>
      </c>
      <c r="BF234" s="1">
        <v>0</v>
      </c>
      <c r="BG234" s="235">
        <v>1676</v>
      </c>
    </row>
    <row r="235" spans="1:59">
      <c r="A235" s="1">
        <v>2012</v>
      </c>
      <c r="B235" s="1" t="s">
        <v>66</v>
      </c>
      <c r="C235" s="10">
        <v>0</v>
      </c>
      <c r="D235" s="10">
        <v>55.44</v>
      </c>
      <c r="E235" s="10">
        <v>0</v>
      </c>
      <c r="F235" s="10">
        <v>0</v>
      </c>
      <c r="G235" s="192">
        <f t="shared" si="27"/>
        <v>55.44</v>
      </c>
      <c r="H235" s="192">
        <f>+SMar_InfraMR[[#This Row],[Total Líneas de Explotación ]]</f>
        <v>55.44</v>
      </c>
      <c r="I235" s="192">
        <f>+SMar_InfraMR[[#This Row],[Total Líneas de Explotación ]]</f>
        <v>55.44</v>
      </c>
      <c r="J235" s="10">
        <v>135.47999999999999</v>
      </c>
      <c r="K235" s="10">
        <v>0</v>
      </c>
      <c r="L235" s="10">
        <v>0</v>
      </c>
      <c r="M235" s="10">
        <v>0</v>
      </c>
      <c r="N235" s="192">
        <f>+SMar_InfraMR[[#This Row],[A.03.1 -  Longitud de Vías de Explotación No Electrificadas Troncales y Ramales (vía principal) (km)]]+SMar_InfraMR[[#This Row],[A.04.1 -  Longitud de Vías de Explotación Electrificadas Troncales y Ramales (vía principal) (km)]]</f>
        <v>135.47999999999999</v>
      </c>
      <c r="O235" s="192">
        <v>135.47999999999999</v>
      </c>
      <c r="P235" s="1">
        <v>19</v>
      </c>
      <c r="Q235" s="1">
        <v>1</v>
      </c>
      <c r="R235" s="1">
        <v>0</v>
      </c>
      <c r="S235" s="194">
        <f t="shared" si="28"/>
        <v>20</v>
      </c>
      <c r="T235" s="194">
        <v>20</v>
      </c>
      <c r="U235" s="1">
        <v>0</v>
      </c>
      <c r="V235" s="1">
        <v>56</v>
      </c>
      <c r="W235" s="1">
        <v>0</v>
      </c>
      <c r="X235" s="1">
        <v>0</v>
      </c>
      <c r="Y235" s="1">
        <v>0</v>
      </c>
      <c r="Z235" s="196">
        <f t="shared" si="29"/>
        <v>56</v>
      </c>
      <c r="AA235" s="1">
        <v>17</v>
      </c>
      <c r="AB235" s="1">
        <v>5</v>
      </c>
      <c r="AC235" s="1">
        <f>+SMar_InfraMR[[#This Row],[Total Pasos Vehiculares a Nivel]]</f>
        <v>56</v>
      </c>
      <c r="AD235" s="196">
        <f t="shared" si="30"/>
        <v>78</v>
      </c>
      <c r="AE235" s="1">
        <v>1</v>
      </c>
      <c r="AF235" s="1">
        <v>1</v>
      </c>
      <c r="AG235" s="1">
        <v>16</v>
      </c>
      <c r="AH235" s="196">
        <f t="shared" si="31"/>
        <v>18</v>
      </c>
      <c r="AI235" s="10">
        <v>41.3</v>
      </c>
      <c r="AJ235" s="10">
        <v>0</v>
      </c>
      <c r="AK235" s="10">
        <v>14.14</v>
      </c>
      <c r="AL235" s="222">
        <f t="shared" si="32"/>
        <v>55.44</v>
      </c>
      <c r="AM235" s="1">
        <v>3</v>
      </c>
      <c r="AN235" s="1">
        <v>2</v>
      </c>
      <c r="AO235" s="1">
        <v>32</v>
      </c>
      <c r="AP235" s="200">
        <f t="shared" si="33"/>
        <v>37</v>
      </c>
      <c r="AQ235" s="1">
        <v>0</v>
      </c>
      <c r="AR235" s="1">
        <v>0</v>
      </c>
      <c r="AS235" s="1">
        <v>0</v>
      </c>
      <c r="AT235" s="200">
        <f t="shared" si="34"/>
        <v>0</v>
      </c>
      <c r="AU235" s="1">
        <v>0</v>
      </c>
      <c r="AV235" s="1">
        <v>0</v>
      </c>
      <c r="AW235" s="1">
        <v>0</v>
      </c>
      <c r="AX235" s="200">
        <f t="shared" si="35"/>
        <v>0</v>
      </c>
      <c r="AY235" s="1">
        <v>104</v>
      </c>
      <c r="AZ235" s="1">
        <v>42</v>
      </c>
      <c r="BA235" s="1">
        <v>0</v>
      </c>
      <c r="BB235" s="1">
        <v>0</v>
      </c>
      <c r="BC235" s="200">
        <f>SUM(AY235:BB235)</f>
        <v>146</v>
      </c>
      <c r="BD235" s="356">
        <v>0</v>
      </c>
      <c r="BE235" s="1">
        <v>7</v>
      </c>
      <c r="BF235" s="1">
        <v>0</v>
      </c>
      <c r="BG235" s="235">
        <v>1676</v>
      </c>
    </row>
    <row r="236" spans="1:59">
      <c r="A236" s="1">
        <v>2012</v>
      </c>
      <c r="B236" s="1" t="s">
        <v>67</v>
      </c>
      <c r="C236" s="10">
        <v>0</v>
      </c>
      <c r="D236" s="10">
        <v>55.44</v>
      </c>
      <c r="E236" s="10">
        <v>0</v>
      </c>
      <c r="F236" s="10">
        <v>0</v>
      </c>
      <c r="G236" s="192">
        <f t="shared" si="27"/>
        <v>55.44</v>
      </c>
      <c r="H236" s="192">
        <f>+SMar_InfraMR[[#This Row],[Total Líneas de Explotación ]]</f>
        <v>55.44</v>
      </c>
      <c r="I236" s="192">
        <f>+SMar_InfraMR[[#This Row],[Total Líneas de Explotación ]]</f>
        <v>55.44</v>
      </c>
      <c r="J236" s="10">
        <v>135.47999999999999</v>
      </c>
      <c r="K236" s="10">
        <v>0</v>
      </c>
      <c r="L236" s="10">
        <v>0</v>
      </c>
      <c r="M236" s="10">
        <v>0</v>
      </c>
      <c r="N236" s="192">
        <f>+SMar_InfraMR[[#This Row],[A.03.1 -  Longitud de Vías de Explotación No Electrificadas Troncales y Ramales (vía principal) (km)]]+SMar_InfraMR[[#This Row],[A.04.1 -  Longitud de Vías de Explotación Electrificadas Troncales y Ramales (vía principal) (km)]]</f>
        <v>135.47999999999999</v>
      </c>
      <c r="O236" s="192">
        <v>135.47999999999999</v>
      </c>
      <c r="P236" s="1">
        <v>19</v>
      </c>
      <c r="Q236" s="1">
        <v>1</v>
      </c>
      <c r="R236" s="1">
        <v>0</v>
      </c>
      <c r="S236" s="194">
        <f t="shared" si="28"/>
        <v>20</v>
      </c>
      <c r="T236" s="194">
        <v>20</v>
      </c>
      <c r="U236" s="1">
        <v>0</v>
      </c>
      <c r="V236" s="1">
        <v>56</v>
      </c>
      <c r="W236" s="1">
        <v>0</v>
      </c>
      <c r="X236" s="1">
        <v>0</v>
      </c>
      <c r="Y236" s="1">
        <v>0</v>
      </c>
      <c r="Z236" s="196">
        <f t="shared" si="29"/>
        <v>56</v>
      </c>
      <c r="AA236" s="1">
        <v>17</v>
      </c>
      <c r="AB236" s="1">
        <v>5</v>
      </c>
      <c r="AC236" s="1">
        <f>+SMar_InfraMR[[#This Row],[Total Pasos Vehiculares a Nivel]]</f>
        <v>56</v>
      </c>
      <c r="AD236" s="196">
        <f t="shared" si="30"/>
        <v>78</v>
      </c>
      <c r="AE236" s="1">
        <v>1</v>
      </c>
      <c r="AF236" s="1">
        <v>1</v>
      </c>
      <c r="AG236" s="1">
        <v>16</v>
      </c>
      <c r="AH236" s="196">
        <f t="shared" si="31"/>
        <v>18</v>
      </c>
      <c r="AI236" s="10">
        <v>41.3</v>
      </c>
      <c r="AJ236" s="10">
        <v>0</v>
      </c>
      <c r="AK236" s="10">
        <v>14.14</v>
      </c>
      <c r="AL236" s="222">
        <f t="shared" si="32"/>
        <v>55.44</v>
      </c>
      <c r="AM236" s="1">
        <v>3</v>
      </c>
      <c r="AN236" s="1">
        <v>2</v>
      </c>
      <c r="AO236" s="1">
        <v>32</v>
      </c>
      <c r="AP236" s="200">
        <f t="shared" si="33"/>
        <v>37</v>
      </c>
      <c r="AQ236" s="1">
        <v>0</v>
      </c>
      <c r="AR236" s="1">
        <v>0</v>
      </c>
      <c r="AS236" s="1">
        <v>0</v>
      </c>
      <c r="AT236" s="200">
        <f t="shared" si="34"/>
        <v>0</v>
      </c>
      <c r="AU236" s="1">
        <v>0</v>
      </c>
      <c r="AV236" s="1">
        <v>0</v>
      </c>
      <c r="AW236" s="1">
        <v>0</v>
      </c>
      <c r="AX236" s="200">
        <f t="shared" si="35"/>
        <v>0</v>
      </c>
      <c r="AY236" s="1">
        <v>104</v>
      </c>
      <c r="AZ236" s="1">
        <v>42</v>
      </c>
      <c r="BA236" s="1">
        <v>0</v>
      </c>
      <c r="BB236" s="1">
        <v>0</v>
      </c>
      <c r="BC236" s="200">
        <f>SUM(AY236:BB236)</f>
        <v>146</v>
      </c>
      <c r="BD236" s="356">
        <v>0</v>
      </c>
      <c r="BE236" s="1">
        <v>7</v>
      </c>
      <c r="BF236" s="1">
        <v>0</v>
      </c>
      <c r="BG236" s="235">
        <v>1676</v>
      </c>
    </row>
    <row r="237" spans="1:59">
      <c r="A237" s="1">
        <v>2012</v>
      </c>
      <c r="B237" s="1" t="s">
        <v>68</v>
      </c>
      <c r="C237" s="10">
        <v>0</v>
      </c>
      <c r="D237" s="10">
        <v>55.44</v>
      </c>
      <c r="E237" s="10">
        <v>0</v>
      </c>
      <c r="F237" s="10">
        <v>0</v>
      </c>
      <c r="G237" s="192">
        <f t="shared" si="27"/>
        <v>55.44</v>
      </c>
      <c r="H237" s="192">
        <f>+SMar_InfraMR[[#This Row],[Total Líneas de Explotación ]]</f>
        <v>55.44</v>
      </c>
      <c r="I237" s="192">
        <f>+SMar_InfraMR[[#This Row],[Total Líneas de Explotación ]]</f>
        <v>55.44</v>
      </c>
      <c r="J237" s="10">
        <v>135.47999999999999</v>
      </c>
      <c r="K237" s="10">
        <v>0</v>
      </c>
      <c r="L237" s="10">
        <v>0</v>
      </c>
      <c r="M237" s="10">
        <v>0</v>
      </c>
      <c r="N237" s="192">
        <f>+SMar_InfraMR[[#This Row],[A.03.1 -  Longitud de Vías de Explotación No Electrificadas Troncales y Ramales (vía principal) (km)]]+SMar_InfraMR[[#This Row],[A.04.1 -  Longitud de Vías de Explotación Electrificadas Troncales y Ramales (vía principal) (km)]]</f>
        <v>135.47999999999999</v>
      </c>
      <c r="O237" s="192">
        <v>135.47999999999999</v>
      </c>
      <c r="P237" s="1">
        <v>19</v>
      </c>
      <c r="Q237" s="1">
        <v>1</v>
      </c>
      <c r="R237" s="1">
        <v>0</v>
      </c>
      <c r="S237" s="194">
        <f t="shared" si="28"/>
        <v>20</v>
      </c>
      <c r="T237" s="194">
        <v>20</v>
      </c>
      <c r="U237" s="1">
        <v>0</v>
      </c>
      <c r="V237" s="1">
        <v>56</v>
      </c>
      <c r="W237" s="1">
        <v>0</v>
      </c>
      <c r="X237" s="1">
        <v>0</v>
      </c>
      <c r="Y237" s="1">
        <v>0</v>
      </c>
      <c r="Z237" s="196">
        <f t="shared" si="29"/>
        <v>56</v>
      </c>
      <c r="AA237" s="1">
        <v>17</v>
      </c>
      <c r="AB237" s="1">
        <v>5</v>
      </c>
      <c r="AC237" s="1">
        <f>+SMar_InfraMR[[#This Row],[Total Pasos Vehiculares a Nivel]]</f>
        <v>56</v>
      </c>
      <c r="AD237" s="196">
        <f t="shared" si="30"/>
        <v>78</v>
      </c>
      <c r="AE237" s="1">
        <v>1</v>
      </c>
      <c r="AF237" s="1">
        <v>1</v>
      </c>
      <c r="AG237" s="1">
        <v>16</v>
      </c>
      <c r="AH237" s="196">
        <f t="shared" si="31"/>
        <v>18</v>
      </c>
      <c r="AI237" s="10">
        <v>41.3</v>
      </c>
      <c r="AJ237" s="10">
        <v>0</v>
      </c>
      <c r="AK237" s="10">
        <v>14.14</v>
      </c>
      <c r="AL237" s="222">
        <f t="shared" si="32"/>
        <v>55.44</v>
      </c>
      <c r="AM237" s="1">
        <v>3</v>
      </c>
      <c r="AN237" s="1">
        <v>2</v>
      </c>
      <c r="AO237" s="1">
        <v>32</v>
      </c>
      <c r="AP237" s="200">
        <f t="shared" si="33"/>
        <v>37</v>
      </c>
      <c r="AQ237" s="1">
        <v>0</v>
      </c>
      <c r="AR237" s="1">
        <v>0</v>
      </c>
      <c r="AS237" s="1">
        <v>0</v>
      </c>
      <c r="AT237" s="200">
        <f t="shared" si="34"/>
        <v>0</v>
      </c>
      <c r="AU237" s="1">
        <v>0</v>
      </c>
      <c r="AV237" s="1">
        <v>0</v>
      </c>
      <c r="AW237" s="1">
        <v>0</v>
      </c>
      <c r="AX237" s="200">
        <f t="shared" si="35"/>
        <v>0</v>
      </c>
      <c r="AY237" s="1">
        <v>104</v>
      </c>
      <c r="AZ237" s="1">
        <v>42</v>
      </c>
      <c r="BA237" s="1">
        <v>0</v>
      </c>
      <c r="BB237" s="1">
        <v>0</v>
      </c>
      <c r="BC237" s="200">
        <f>SUM(AY237:BB237)</f>
        <v>146</v>
      </c>
      <c r="BD237" s="356">
        <v>0</v>
      </c>
      <c r="BE237" s="1">
        <v>7</v>
      </c>
      <c r="BF237" s="1">
        <v>0</v>
      </c>
      <c r="BG237" s="235">
        <v>1676</v>
      </c>
    </row>
    <row r="238" spans="1:59">
      <c r="A238" s="1">
        <v>2012</v>
      </c>
      <c r="B238" s="1" t="s">
        <v>69</v>
      </c>
      <c r="C238" s="10">
        <v>0</v>
      </c>
      <c r="D238" s="10">
        <v>55.44</v>
      </c>
      <c r="E238" s="10">
        <v>0</v>
      </c>
      <c r="F238" s="10">
        <v>0</v>
      </c>
      <c r="G238" s="192">
        <f t="shared" si="27"/>
        <v>55.44</v>
      </c>
      <c r="H238" s="192">
        <f>+SMar_InfraMR[[#This Row],[Total Líneas de Explotación ]]</f>
        <v>55.44</v>
      </c>
      <c r="I238" s="192">
        <f>+SMar_InfraMR[[#This Row],[Total Líneas de Explotación ]]</f>
        <v>55.44</v>
      </c>
      <c r="J238" s="10">
        <v>135.47999999999999</v>
      </c>
      <c r="K238" s="10">
        <v>0</v>
      </c>
      <c r="L238" s="10">
        <v>0</v>
      </c>
      <c r="M238" s="10">
        <v>0</v>
      </c>
      <c r="N238" s="192">
        <f>+SMar_InfraMR[[#This Row],[A.03.1 -  Longitud de Vías de Explotación No Electrificadas Troncales y Ramales (vía principal) (km)]]+SMar_InfraMR[[#This Row],[A.04.1 -  Longitud de Vías de Explotación Electrificadas Troncales y Ramales (vía principal) (km)]]</f>
        <v>135.47999999999999</v>
      </c>
      <c r="O238" s="192">
        <v>135.47999999999999</v>
      </c>
      <c r="P238" s="1">
        <v>19</v>
      </c>
      <c r="Q238" s="1">
        <v>1</v>
      </c>
      <c r="R238" s="1">
        <v>0</v>
      </c>
      <c r="S238" s="194">
        <f t="shared" si="28"/>
        <v>20</v>
      </c>
      <c r="T238" s="194">
        <v>20</v>
      </c>
      <c r="U238" s="1">
        <v>0</v>
      </c>
      <c r="V238" s="1">
        <v>56</v>
      </c>
      <c r="W238" s="1">
        <v>0</v>
      </c>
      <c r="X238" s="1">
        <v>0</v>
      </c>
      <c r="Y238" s="1">
        <v>0</v>
      </c>
      <c r="Z238" s="196">
        <f t="shared" si="29"/>
        <v>56</v>
      </c>
      <c r="AA238" s="1">
        <v>17</v>
      </c>
      <c r="AB238" s="1">
        <v>5</v>
      </c>
      <c r="AC238" s="1">
        <f>+SMar_InfraMR[[#This Row],[Total Pasos Vehiculares a Nivel]]</f>
        <v>56</v>
      </c>
      <c r="AD238" s="196">
        <f t="shared" si="30"/>
        <v>78</v>
      </c>
      <c r="AE238" s="1">
        <v>1</v>
      </c>
      <c r="AF238" s="1">
        <v>1</v>
      </c>
      <c r="AG238" s="1">
        <v>16</v>
      </c>
      <c r="AH238" s="196">
        <f t="shared" si="31"/>
        <v>18</v>
      </c>
      <c r="AI238" s="10">
        <v>41.3</v>
      </c>
      <c r="AJ238" s="10">
        <v>0</v>
      </c>
      <c r="AK238" s="10">
        <v>14.14</v>
      </c>
      <c r="AL238" s="222">
        <f t="shared" si="32"/>
        <v>55.44</v>
      </c>
      <c r="AM238" s="1">
        <v>3</v>
      </c>
      <c r="AN238" s="1">
        <v>2</v>
      </c>
      <c r="AO238" s="1">
        <v>32</v>
      </c>
      <c r="AP238" s="200">
        <f t="shared" si="33"/>
        <v>37</v>
      </c>
      <c r="AQ238" s="1">
        <v>0</v>
      </c>
      <c r="AR238" s="1">
        <v>0</v>
      </c>
      <c r="AS238" s="1">
        <v>0</v>
      </c>
      <c r="AT238" s="200">
        <f t="shared" si="34"/>
        <v>0</v>
      </c>
      <c r="AU238" s="1">
        <v>0</v>
      </c>
      <c r="AV238" s="1">
        <v>0</v>
      </c>
      <c r="AW238" s="1">
        <v>0</v>
      </c>
      <c r="AX238" s="200">
        <f t="shared" si="35"/>
        <v>0</v>
      </c>
      <c r="AY238" s="1">
        <v>104</v>
      </c>
      <c r="AZ238" s="1">
        <v>42</v>
      </c>
      <c r="BA238" s="1">
        <v>0</v>
      </c>
      <c r="BB238" s="1">
        <v>0</v>
      </c>
      <c r="BC238" s="200">
        <f>SUM(AY238:BB238)</f>
        <v>146</v>
      </c>
      <c r="BD238" s="356">
        <v>0</v>
      </c>
      <c r="BE238" s="1">
        <v>7</v>
      </c>
      <c r="BF238" s="1">
        <v>0</v>
      </c>
      <c r="BG238" s="235">
        <v>1676</v>
      </c>
    </row>
    <row r="239" spans="1:59">
      <c r="A239" s="1">
        <v>2012</v>
      </c>
      <c r="B239" s="1" t="s">
        <v>70</v>
      </c>
      <c r="C239" s="10">
        <v>0</v>
      </c>
      <c r="D239" s="10">
        <v>55.44</v>
      </c>
      <c r="E239" s="10">
        <v>0</v>
      </c>
      <c r="F239" s="10">
        <v>0</v>
      </c>
      <c r="G239" s="192">
        <f t="shared" si="27"/>
        <v>55.44</v>
      </c>
      <c r="H239" s="192">
        <f>+SMar_InfraMR[[#This Row],[Total Líneas de Explotación ]]</f>
        <v>55.44</v>
      </c>
      <c r="I239" s="192">
        <f>+SMar_InfraMR[[#This Row],[Total Líneas de Explotación ]]</f>
        <v>55.44</v>
      </c>
      <c r="J239" s="10">
        <v>135.47999999999999</v>
      </c>
      <c r="K239" s="10">
        <v>0</v>
      </c>
      <c r="L239" s="10">
        <v>0</v>
      </c>
      <c r="M239" s="10">
        <v>0</v>
      </c>
      <c r="N239" s="192">
        <f>+SMar_InfraMR[[#This Row],[A.03.1 -  Longitud de Vías de Explotación No Electrificadas Troncales y Ramales (vía principal) (km)]]+SMar_InfraMR[[#This Row],[A.04.1 -  Longitud de Vías de Explotación Electrificadas Troncales y Ramales (vía principal) (km)]]</f>
        <v>135.47999999999999</v>
      </c>
      <c r="O239" s="192">
        <v>135.47999999999999</v>
      </c>
      <c r="P239" s="1">
        <v>19</v>
      </c>
      <c r="Q239" s="1">
        <v>1</v>
      </c>
      <c r="R239" s="1">
        <v>0</v>
      </c>
      <c r="S239" s="194">
        <f t="shared" si="28"/>
        <v>20</v>
      </c>
      <c r="T239" s="194">
        <v>20</v>
      </c>
      <c r="U239" s="1">
        <v>0</v>
      </c>
      <c r="V239" s="1">
        <v>56</v>
      </c>
      <c r="W239" s="1">
        <v>0</v>
      </c>
      <c r="X239" s="1">
        <v>0</v>
      </c>
      <c r="Y239" s="1">
        <v>0</v>
      </c>
      <c r="Z239" s="196">
        <f t="shared" si="29"/>
        <v>56</v>
      </c>
      <c r="AA239" s="1">
        <v>17</v>
      </c>
      <c r="AB239" s="1">
        <v>5</v>
      </c>
      <c r="AC239" s="1">
        <f>+SMar_InfraMR[[#This Row],[Total Pasos Vehiculares a Nivel]]</f>
        <v>56</v>
      </c>
      <c r="AD239" s="196">
        <f t="shared" si="30"/>
        <v>78</v>
      </c>
      <c r="AE239" s="1">
        <v>1</v>
      </c>
      <c r="AF239" s="1">
        <v>1</v>
      </c>
      <c r="AG239" s="1">
        <v>16</v>
      </c>
      <c r="AH239" s="196">
        <f t="shared" si="31"/>
        <v>18</v>
      </c>
      <c r="AI239" s="10">
        <v>41.3</v>
      </c>
      <c r="AJ239" s="10">
        <v>0</v>
      </c>
      <c r="AK239" s="10">
        <v>14.14</v>
      </c>
      <c r="AL239" s="222">
        <f t="shared" si="32"/>
        <v>55.44</v>
      </c>
      <c r="AM239" s="1">
        <v>3</v>
      </c>
      <c r="AN239" s="1">
        <v>2</v>
      </c>
      <c r="AO239" s="1">
        <v>32</v>
      </c>
      <c r="AP239" s="200">
        <f t="shared" si="33"/>
        <v>37</v>
      </c>
      <c r="AQ239" s="1">
        <v>0</v>
      </c>
      <c r="AR239" s="1">
        <v>0</v>
      </c>
      <c r="AS239" s="1">
        <v>0</v>
      </c>
      <c r="AT239" s="200">
        <f t="shared" si="34"/>
        <v>0</v>
      </c>
      <c r="AU239" s="1">
        <v>0</v>
      </c>
      <c r="AV239" s="1">
        <v>0</v>
      </c>
      <c r="AW239" s="1">
        <v>0</v>
      </c>
      <c r="AX239" s="200">
        <f t="shared" si="35"/>
        <v>0</v>
      </c>
      <c r="AY239" s="1">
        <v>104</v>
      </c>
      <c r="AZ239" s="1">
        <v>42</v>
      </c>
      <c r="BA239" s="1">
        <v>0</v>
      </c>
      <c r="BB239" s="1">
        <v>0</v>
      </c>
      <c r="BC239" s="200">
        <f>SUM(AY239:BB239)</f>
        <v>146</v>
      </c>
      <c r="BD239" s="356">
        <v>0</v>
      </c>
      <c r="BE239" s="1">
        <v>7</v>
      </c>
      <c r="BF239" s="1">
        <v>0</v>
      </c>
      <c r="BG239" s="235">
        <v>1676</v>
      </c>
    </row>
    <row r="240" spans="1:59">
      <c r="A240" s="1">
        <v>2012</v>
      </c>
      <c r="B240" s="1" t="s">
        <v>71</v>
      </c>
      <c r="C240" s="10">
        <v>0</v>
      </c>
      <c r="D240" s="10">
        <v>55.44</v>
      </c>
      <c r="E240" s="10">
        <v>0</v>
      </c>
      <c r="F240" s="10">
        <v>0</v>
      </c>
      <c r="G240" s="192">
        <f t="shared" si="27"/>
        <v>55.44</v>
      </c>
      <c r="H240" s="192">
        <f>+SMar_InfraMR[[#This Row],[Total Líneas de Explotación ]]</f>
        <v>55.44</v>
      </c>
      <c r="I240" s="192">
        <f>+SMar_InfraMR[[#This Row],[Total Líneas de Explotación ]]</f>
        <v>55.44</v>
      </c>
      <c r="J240" s="10">
        <v>135.47999999999999</v>
      </c>
      <c r="K240" s="10">
        <v>0</v>
      </c>
      <c r="L240" s="10">
        <v>0</v>
      </c>
      <c r="M240" s="10">
        <v>0</v>
      </c>
      <c r="N240" s="192">
        <f>+SMar_InfraMR[[#This Row],[A.03.1 -  Longitud de Vías de Explotación No Electrificadas Troncales y Ramales (vía principal) (km)]]+SMar_InfraMR[[#This Row],[A.04.1 -  Longitud de Vías de Explotación Electrificadas Troncales y Ramales (vía principal) (km)]]</f>
        <v>135.47999999999999</v>
      </c>
      <c r="O240" s="192">
        <v>135.47999999999999</v>
      </c>
      <c r="P240" s="1">
        <v>19</v>
      </c>
      <c r="Q240" s="1">
        <v>1</v>
      </c>
      <c r="R240" s="1">
        <v>0</v>
      </c>
      <c r="S240" s="194">
        <f t="shared" si="28"/>
        <v>20</v>
      </c>
      <c r="T240" s="194">
        <v>20</v>
      </c>
      <c r="U240" s="1">
        <v>0</v>
      </c>
      <c r="V240" s="1">
        <v>56</v>
      </c>
      <c r="W240" s="1">
        <v>0</v>
      </c>
      <c r="X240" s="1">
        <v>0</v>
      </c>
      <c r="Y240" s="1">
        <v>0</v>
      </c>
      <c r="Z240" s="196">
        <f t="shared" si="29"/>
        <v>56</v>
      </c>
      <c r="AA240" s="1">
        <v>17</v>
      </c>
      <c r="AB240" s="1">
        <v>5</v>
      </c>
      <c r="AC240" s="1">
        <f>+SMar_InfraMR[[#This Row],[Total Pasos Vehiculares a Nivel]]</f>
        <v>56</v>
      </c>
      <c r="AD240" s="196">
        <f t="shared" si="30"/>
        <v>78</v>
      </c>
      <c r="AE240" s="1">
        <v>1</v>
      </c>
      <c r="AF240" s="1">
        <v>1</v>
      </c>
      <c r="AG240" s="1">
        <v>16</v>
      </c>
      <c r="AH240" s="196">
        <f t="shared" si="31"/>
        <v>18</v>
      </c>
      <c r="AI240" s="10">
        <v>41.3</v>
      </c>
      <c r="AJ240" s="10">
        <v>0</v>
      </c>
      <c r="AK240" s="10">
        <v>14.14</v>
      </c>
      <c r="AL240" s="222">
        <f t="shared" si="32"/>
        <v>55.44</v>
      </c>
      <c r="AM240" s="1">
        <v>3</v>
      </c>
      <c r="AN240" s="1">
        <v>2</v>
      </c>
      <c r="AO240" s="1">
        <v>32</v>
      </c>
      <c r="AP240" s="200">
        <f t="shared" si="33"/>
        <v>37</v>
      </c>
      <c r="AQ240" s="1">
        <v>0</v>
      </c>
      <c r="AR240" s="1">
        <v>0</v>
      </c>
      <c r="AS240" s="1">
        <v>0</v>
      </c>
      <c r="AT240" s="200">
        <f t="shared" si="34"/>
        <v>0</v>
      </c>
      <c r="AU240" s="1">
        <v>0</v>
      </c>
      <c r="AV240" s="1">
        <v>0</v>
      </c>
      <c r="AW240" s="1">
        <v>0</v>
      </c>
      <c r="AX240" s="200">
        <f t="shared" si="35"/>
        <v>0</v>
      </c>
      <c r="AY240" s="1">
        <v>104</v>
      </c>
      <c r="AZ240" s="1">
        <v>42</v>
      </c>
      <c r="BA240" s="1">
        <v>0</v>
      </c>
      <c r="BB240" s="1">
        <v>0</v>
      </c>
      <c r="BC240" s="200">
        <f>SUM(AY240:BB240)</f>
        <v>146</v>
      </c>
      <c r="BD240" s="356">
        <v>0</v>
      </c>
      <c r="BE240" s="1">
        <v>7</v>
      </c>
      <c r="BF240" s="1">
        <v>0</v>
      </c>
      <c r="BG240" s="235">
        <v>1676</v>
      </c>
    </row>
    <row r="241" spans="1:60">
      <c r="A241" s="1">
        <v>2012</v>
      </c>
      <c r="B241" s="1" t="s">
        <v>72</v>
      </c>
      <c r="C241" s="10">
        <v>0</v>
      </c>
      <c r="D241" s="10">
        <v>55.44</v>
      </c>
      <c r="E241" s="10">
        <v>0</v>
      </c>
      <c r="F241" s="10">
        <v>0</v>
      </c>
      <c r="G241" s="192">
        <f t="shared" si="27"/>
        <v>55.44</v>
      </c>
      <c r="H241" s="192">
        <f>+SMar_InfraMR[[#This Row],[Total Líneas de Explotación ]]</f>
        <v>55.44</v>
      </c>
      <c r="I241" s="192">
        <f>+SMar_InfraMR[[#This Row],[Total Líneas de Explotación ]]</f>
        <v>55.44</v>
      </c>
      <c r="J241" s="10">
        <v>135.47999999999999</v>
      </c>
      <c r="K241" s="10">
        <v>0</v>
      </c>
      <c r="L241" s="10">
        <v>0</v>
      </c>
      <c r="M241" s="10">
        <v>0</v>
      </c>
      <c r="N241" s="192">
        <f>+SMar_InfraMR[[#This Row],[A.03.1 -  Longitud de Vías de Explotación No Electrificadas Troncales y Ramales (vía principal) (km)]]+SMar_InfraMR[[#This Row],[A.04.1 -  Longitud de Vías de Explotación Electrificadas Troncales y Ramales (vía principal) (km)]]</f>
        <v>135.47999999999999</v>
      </c>
      <c r="O241" s="192">
        <v>135.47999999999999</v>
      </c>
      <c r="P241" s="1">
        <v>19</v>
      </c>
      <c r="Q241" s="1">
        <v>1</v>
      </c>
      <c r="R241" s="1">
        <v>0</v>
      </c>
      <c r="S241" s="194">
        <f t="shared" si="28"/>
        <v>20</v>
      </c>
      <c r="T241" s="194">
        <v>20</v>
      </c>
      <c r="U241" s="1">
        <v>0</v>
      </c>
      <c r="V241" s="1">
        <v>56</v>
      </c>
      <c r="W241" s="1">
        <v>0</v>
      </c>
      <c r="X241" s="1">
        <v>0</v>
      </c>
      <c r="Y241" s="1">
        <v>0</v>
      </c>
      <c r="Z241" s="196">
        <f t="shared" si="29"/>
        <v>56</v>
      </c>
      <c r="AA241" s="1">
        <v>17</v>
      </c>
      <c r="AB241" s="1">
        <v>5</v>
      </c>
      <c r="AC241" s="1">
        <f>+SMar_InfraMR[[#This Row],[Total Pasos Vehiculares a Nivel]]</f>
        <v>56</v>
      </c>
      <c r="AD241" s="196">
        <f t="shared" si="30"/>
        <v>78</v>
      </c>
      <c r="AE241" s="1">
        <v>1</v>
      </c>
      <c r="AF241" s="1">
        <v>1</v>
      </c>
      <c r="AG241" s="1">
        <v>16</v>
      </c>
      <c r="AH241" s="196">
        <f t="shared" si="31"/>
        <v>18</v>
      </c>
      <c r="AI241" s="10">
        <v>41.3</v>
      </c>
      <c r="AJ241" s="10">
        <v>0</v>
      </c>
      <c r="AK241" s="10">
        <v>14.14</v>
      </c>
      <c r="AL241" s="222">
        <f t="shared" si="32"/>
        <v>55.44</v>
      </c>
      <c r="AM241" s="1">
        <v>3</v>
      </c>
      <c r="AN241" s="1">
        <v>2</v>
      </c>
      <c r="AO241" s="1">
        <v>32</v>
      </c>
      <c r="AP241" s="200">
        <f t="shared" si="33"/>
        <v>37</v>
      </c>
      <c r="AQ241" s="1">
        <v>0</v>
      </c>
      <c r="AR241" s="1">
        <v>0</v>
      </c>
      <c r="AS241" s="1">
        <v>0</v>
      </c>
      <c r="AT241" s="200">
        <f t="shared" si="34"/>
        <v>0</v>
      </c>
      <c r="AU241" s="1">
        <v>0</v>
      </c>
      <c r="AV241" s="1">
        <v>0</v>
      </c>
      <c r="AW241" s="1">
        <v>0</v>
      </c>
      <c r="AX241" s="200">
        <f t="shared" si="35"/>
        <v>0</v>
      </c>
      <c r="AY241" s="1">
        <v>104</v>
      </c>
      <c r="AZ241" s="1">
        <v>42</v>
      </c>
      <c r="BA241" s="1">
        <v>0</v>
      </c>
      <c r="BB241" s="1">
        <v>0</v>
      </c>
      <c r="BC241" s="200">
        <f>SUM(AY241:BB241)</f>
        <v>146</v>
      </c>
      <c r="BD241" s="356">
        <v>0</v>
      </c>
      <c r="BE241" s="1">
        <v>7</v>
      </c>
      <c r="BF241" s="1">
        <v>0</v>
      </c>
      <c r="BG241" s="235">
        <v>1676</v>
      </c>
    </row>
    <row r="242" spans="1:60">
      <c r="A242" s="1">
        <v>2013</v>
      </c>
      <c r="B242" s="1" t="s">
        <v>61</v>
      </c>
      <c r="C242" s="10">
        <v>0</v>
      </c>
      <c r="D242" s="10">
        <v>55.44</v>
      </c>
      <c r="E242" s="10">
        <v>0</v>
      </c>
      <c r="F242" s="10">
        <v>0</v>
      </c>
      <c r="G242" s="192">
        <f t="shared" si="27"/>
        <v>55.44</v>
      </c>
      <c r="H242" s="192">
        <f>+SMar_InfraMR[[#This Row],[Total Líneas de Explotación ]]</f>
        <v>55.44</v>
      </c>
      <c r="I242" s="192">
        <f>+SMar_InfraMR[[#This Row],[Total Líneas de Explotación ]]</f>
        <v>55.44</v>
      </c>
      <c r="J242" s="10">
        <v>135.47999999999999</v>
      </c>
      <c r="K242" s="10">
        <v>0</v>
      </c>
      <c r="L242" s="10">
        <v>0</v>
      </c>
      <c r="M242" s="10">
        <v>0</v>
      </c>
      <c r="N242" s="192">
        <f>+SMar_InfraMR[[#This Row],[A.03.1 -  Longitud de Vías de Explotación No Electrificadas Troncales y Ramales (vía principal) (km)]]+SMar_InfraMR[[#This Row],[A.04.1 -  Longitud de Vías de Explotación Electrificadas Troncales y Ramales (vía principal) (km)]]</f>
        <v>135.47999999999999</v>
      </c>
      <c r="O242" s="192">
        <v>135.47999999999999</v>
      </c>
      <c r="P242" s="1">
        <v>19</v>
      </c>
      <c r="Q242" s="1">
        <v>1</v>
      </c>
      <c r="R242" s="1">
        <v>0</v>
      </c>
      <c r="S242" s="194">
        <f t="shared" si="28"/>
        <v>20</v>
      </c>
      <c r="T242" s="194">
        <v>20</v>
      </c>
      <c r="U242" s="1">
        <v>0</v>
      </c>
      <c r="V242" s="1">
        <v>56</v>
      </c>
      <c r="W242" s="1">
        <v>0</v>
      </c>
      <c r="X242" s="1">
        <v>0</v>
      </c>
      <c r="Y242" s="1">
        <v>0</v>
      </c>
      <c r="Z242" s="196">
        <f t="shared" si="29"/>
        <v>56</v>
      </c>
      <c r="AA242" s="1">
        <v>17</v>
      </c>
      <c r="AB242" s="1">
        <v>5</v>
      </c>
      <c r="AC242" s="1">
        <f>+SMar_InfraMR[[#This Row],[Total Pasos Vehiculares a Nivel]]</f>
        <v>56</v>
      </c>
      <c r="AD242" s="196">
        <f t="shared" si="30"/>
        <v>78</v>
      </c>
      <c r="AE242" s="1">
        <v>1</v>
      </c>
      <c r="AF242" s="1">
        <v>1</v>
      </c>
      <c r="AG242" s="1">
        <v>16</v>
      </c>
      <c r="AH242" s="196">
        <f t="shared" si="31"/>
        <v>18</v>
      </c>
      <c r="AI242" s="10">
        <v>41.3</v>
      </c>
      <c r="AJ242" s="10">
        <v>0</v>
      </c>
      <c r="AK242" s="10">
        <v>14.14</v>
      </c>
      <c r="AL242" s="222">
        <f t="shared" si="32"/>
        <v>55.44</v>
      </c>
      <c r="AM242" s="1">
        <v>3</v>
      </c>
      <c r="AN242" s="1">
        <v>2</v>
      </c>
      <c r="AO242" s="1">
        <v>32</v>
      </c>
      <c r="AP242" s="200">
        <f t="shared" si="33"/>
        <v>37</v>
      </c>
      <c r="AQ242" s="1">
        <v>0</v>
      </c>
      <c r="AR242" s="1">
        <v>0</v>
      </c>
      <c r="AS242" s="1">
        <v>0</v>
      </c>
      <c r="AT242" s="200">
        <f t="shared" si="34"/>
        <v>0</v>
      </c>
      <c r="AU242" s="1">
        <v>0</v>
      </c>
      <c r="AV242" s="1">
        <v>0</v>
      </c>
      <c r="AW242" s="1">
        <v>0</v>
      </c>
      <c r="AX242" s="200">
        <f t="shared" si="35"/>
        <v>0</v>
      </c>
      <c r="AY242" s="1">
        <v>104</v>
      </c>
      <c r="AZ242" s="1">
        <v>42</v>
      </c>
      <c r="BA242" s="1">
        <v>0</v>
      </c>
      <c r="BB242" s="1">
        <v>0</v>
      </c>
      <c r="BC242" s="200">
        <f>SUM(AY242:BB242)</f>
        <v>146</v>
      </c>
      <c r="BD242" s="356">
        <v>0</v>
      </c>
      <c r="BE242" s="1">
        <v>7</v>
      </c>
      <c r="BF242" s="1">
        <v>0</v>
      </c>
      <c r="BG242" s="235">
        <v>1676</v>
      </c>
    </row>
    <row r="243" spans="1:60">
      <c r="A243" s="1">
        <v>2013</v>
      </c>
      <c r="B243" s="1" t="s">
        <v>62</v>
      </c>
      <c r="C243" s="10">
        <v>0</v>
      </c>
      <c r="D243" s="10">
        <v>55.44</v>
      </c>
      <c r="E243" s="10">
        <v>0</v>
      </c>
      <c r="F243" s="10">
        <v>0</v>
      </c>
      <c r="G243" s="192">
        <f t="shared" si="27"/>
        <v>55.44</v>
      </c>
      <c r="H243" s="192">
        <f>+SMar_InfraMR[[#This Row],[Total Líneas de Explotación ]]</f>
        <v>55.44</v>
      </c>
      <c r="I243" s="192">
        <f>+SMar_InfraMR[[#This Row],[Total Líneas de Explotación ]]</f>
        <v>55.44</v>
      </c>
      <c r="J243" s="10">
        <v>135.47999999999999</v>
      </c>
      <c r="K243" s="10">
        <v>0</v>
      </c>
      <c r="L243" s="10">
        <v>0</v>
      </c>
      <c r="M243" s="10">
        <v>0</v>
      </c>
      <c r="N243" s="192">
        <f>+SMar_InfraMR[[#This Row],[A.03.1 -  Longitud de Vías de Explotación No Electrificadas Troncales y Ramales (vía principal) (km)]]+SMar_InfraMR[[#This Row],[A.04.1 -  Longitud de Vías de Explotación Electrificadas Troncales y Ramales (vía principal) (km)]]</f>
        <v>135.47999999999999</v>
      </c>
      <c r="O243" s="192">
        <v>135.47999999999999</v>
      </c>
      <c r="P243" s="1">
        <v>19</v>
      </c>
      <c r="Q243" s="1">
        <v>1</v>
      </c>
      <c r="R243" s="1">
        <v>0</v>
      </c>
      <c r="S243" s="194">
        <f t="shared" si="28"/>
        <v>20</v>
      </c>
      <c r="T243" s="194">
        <v>20</v>
      </c>
      <c r="U243" s="1">
        <v>0</v>
      </c>
      <c r="V243" s="1">
        <v>56</v>
      </c>
      <c r="W243" s="1">
        <v>0</v>
      </c>
      <c r="X243" s="1">
        <v>0</v>
      </c>
      <c r="Y243" s="1">
        <v>0</v>
      </c>
      <c r="Z243" s="196">
        <f t="shared" si="29"/>
        <v>56</v>
      </c>
      <c r="AA243" s="1">
        <v>17</v>
      </c>
      <c r="AB243" s="1">
        <v>5</v>
      </c>
      <c r="AC243" s="1">
        <f>+SMar_InfraMR[[#This Row],[Total Pasos Vehiculares a Nivel]]</f>
        <v>56</v>
      </c>
      <c r="AD243" s="196">
        <f t="shared" si="30"/>
        <v>78</v>
      </c>
      <c r="AE243" s="1">
        <v>1</v>
      </c>
      <c r="AF243" s="1">
        <v>1</v>
      </c>
      <c r="AG243" s="1">
        <v>16</v>
      </c>
      <c r="AH243" s="196">
        <f t="shared" si="31"/>
        <v>18</v>
      </c>
      <c r="AI243" s="10">
        <v>41.3</v>
      </c>
      <c r="AJ243" s="10">
        <v>0</v>
      </c>
      <c r="AK243" s="10">
        <v>14.14</v>
      </c>
      <c r="AL243" s="222">
        <f t="shared" si="32"/>
        <v>55.44</v>
      </c>
      <c r="AM243" s="1">
        <v>3</v>
      </c>
      <c r="AN243" s="1">
        <v>2</v>
      </c>
      <c r="AO243" s="1">
        <v>32</v>
      </c>
      <c r="AP243" s="200">
        <f t="shared" si="33"/>
        <v>37</v>
      </c>
      <c r="AQ243" s="1">
        <v>0</v>
      </c>
      <c r="AR243" s="1">
        <v>0</v>
      </c>
      <c r="AS243" s="1">
        <v>0</v>
      </c>
      <c r="AT243" s="200">
        <f t="shared" si="34"/>
        <v>0</v>
      </c>
      <c r="AU243" s="1">
        <v>0</v>
      </c>
      <c r="AV243" s="1">
        <v>0</v>
      </c>
      <c r="AW243" s="1">
        <v>0</v>
      </c>
      <c r="AX243" s="200">
        <f t="shared" si="35"/>
        <v>0</v>
      </c>
      <c r="AY243" s="1">
        <v>104</v>
      </c>
      <c r="AZ243" s="1">
        <v>42</v>
      </c>
      <c r="BA243" s="1">
        <v>0</v>
      </c>
      <c r="BB243" s="1">
        <v>0</v>
      </c>
      <c r="BC243" s="200">
        <f>SUM(AY243:BB243)</f>
        <v>146</v>
      </c>
      <c r="BD243" s="356">
        <v>0</v>
      </c>
      <c r="BE243" s="1">
        <v>7</v>
      </c>
      <c r="BF243" s="1">
        <v>0</v>
      </c>
      <c r="BG243" s="235">
        <v>1676</v>
      </c>
    </row>
    <row r="244" spans="1:60">
      <c r="A244" s="1">
        <v>2013</v>
      </c>
      <c r="B244" s="1" t="s">
        <v>63</v>
      </c>
      <c r="C244" s="10">
        <v>0</v>
      </c>
      <c r="D244" s="10">
        <v>55.44</v>
      </c>
      <c r="E244" s="10">
        <v>0</v>
      </c>
      <c r="F244" s="10">
        <v>0</v>
      </c>
      <c r="G244" s="192">
        <f t="shared" si="27"/>
        <v>55.44</v>
      </c>
      <c r="H244" s="192">
        <f>+SMar_InfraMR[[#This Row],[Total Líneas de Explotación ]]</f>
        <v>55.44</v>
      </c>
      <c r="I244" s="192">
        <f>+SMar_InfraMR[[#This Row],[Total Líneas de Explotación ]]</f>
        <v>55.44</v>
      </c>
      <c r="J244" s="10">
        <v>135.47999999999999</v>
      </c>
      <c r="K244" s="10">
        <v>0</v>
      </c>
      <c r="L244" s="10">
        <v>0</v>
      </c>
      <c r="M244" s="10">
        <v>0</v>
      </c>
      <c r="N244" s="192">
        <f>+SMar_InfraMR[[#This Row],[A.03.1 -  Longitud de Vías de Explotación No Electrificadas Troncales y Ramales (vía principal) (km)]]+SMar_InfraMR[[#This Row],[A.04.1 -  Longitud de Vías de Explotación Electrificadas Troncales y Ramales (vía principal) (km)]]</f>
        <v>135.47999999999999</v>
      </c>
      <c r="O244" s="192">
        <v>135.47999999999999</v>
      </c>
      <c r="P244" s="1">
        <v>19</v>
      </c>
      <c r="Q244" s="1">
        <v>1</v>
      </c>
      <c r="R244" s="1">
        <v>0</v>
      </c>
      <c r="S244" s="194">
        <f t="shared" si="28"/>
        <v>20</v>
      </c>
      <c r="T244" s="194">
        <v>20</v>
      </c>
      <c r="U244" s="1">
        <v>0</v>
      </c>
      <c r="V244" s="1">
        <v>56</v>
      </c>
      <c r="W244" s="1">
        <v>0</v>
      </c>
      <c r="X244" s="1">
        <v>0</v>
      </c>
      <c r="Y244" s="1">
        <v>0</v>
      </c>
      <c r="Z244" s="196">
        <f t="shared" si="29"/>
        <v>56</v>
      </c>
      <c r="AA244" s="1">
        <v>17</v>
      </c>
      <c r="AB244" s="1">
        <v>5</v>
      </c>
      <c r="AC244" s="1">
        <f>+SMar_InfraMR[[#This Row],[Total Pasos Vehiculares a Nivel]]</f>
        <v>56</v>
      </c>
      <c r="AD244" s="196">
        <f t="shared" si="30"/>
        <v>78</v>
      </c>
      <c r="AE244" s="1">
        <v>1</v>
      </c>
      <c r="AF244" s="1">
        <v>1</v>
      </c>
      <c r="AG244" s="1">
        <v>16</v>
      </c>
      <c r="AH244" s="196">
        <f t="shared" si="31"/>
        <v>18</v>
      </c>
      <c r="AI244" s="10">
        <v>41.3</v>
      </c>
      <c r="AJ244" s="10">
        <v>0</v>
      </c>
      <c r="AK244" s="10">
        <v>14.14</v>
      </c>
      <c r="AL244" s="222">
        <f t="shared" si="32"/>
        <v>55.44</v>
      </c>
      <c r="AM244" s="1">
        <v>3</v>
      </c>
      <c r="AN244" s="1">
        <v>2</v>
      </c>
      <c r="AO244" s="1">
        <v>32</v>
      </c>
      <c r="AP244" s="200">
        <f t="shared" si="33"/>
        <v>37</v>
      </c>
      <c r="AQ244" s="1">
        <v>0</v>
      </c>
      <c r="AR244" s="1">
        <v>0</v>
      </c>
      <c r="AS244" s="1">
        <v>0</v>
      </c>
      <c r="AT244" s="200">
        <f t="shared" si="34"/>
        <v>0</v>
      </c>
      <c r="AU244" s="1">
        <v>0</v>
      </c>
      <c r="AV244" s="1">
        <v>0</v>
      </c>
      <c r="AW244" s="1">
        <v>0</v>
      </c>
      <c r="AX244" s="200">
        <f t="shared" si="35"/>
        <v>0</v>
      </c>
      <c r="AY244" s="1">
        <v>104</v>
      </c>
      <c r="AZ244" s="1">
        <v>42</v>
      </c>
      <c r="BA244" s="1">
        <v>0</v>
      </c>
      <c r="BB244" s="1">
        <v>0</v>
      </c>
      <c r="BC244" s="200">
        <f>SUM(AY244:BB244)</f>
        <v>146</v>
      </c>
      <c r="BD244" s="356">
        <v>0</v>
      </c>
      <c r="BE244" s="1">
        <v>7</v>
      </c>
      <c r="BF244" s="1">
        <v>0</v>
      </c>
      <c r="BG244" s="235">
        <v>1676</v>
      </c>
    </row>
    <row r="245" spans="1:60">
      <c r="A245" s="1">
        <v>2013</v>
      </c>
      <c r="B245" s="1" t="s">
        <v>64</v>
      </c>
      <c r="C245" s="10">
        <v>0</v>
      </c>
      <c r="D245" s="10">
        <v>55.44</v>
      </c>
      <c r="E245" s="10">
        <v>0</v>
      </c>
      <c r="F245" s="10">
        <v>0</v>
      </c>
      <c r="G245" s="192">
        <f t="shared" si="27"/>
        <v>55.44</v>
      </c>
      <c r="H245" s="192">
        <f>+SMar_InfraMR[[#This Row],[Total Líneas de Explotación ]]</f>
        <v>55.44</v>
      </c>
      <c r="I245" s="192">
        <f>+SMar_InfraMR[[#This Row],[Total Líneas de Explotación ]]</f>
        <v>55.44</v>
      </c>
      <c r="J245" s="10">
        <v>135.47999999999999</v>
      </c>
      <c r="K245" s="10">
        <v>0</v>
      </c>
      <c r="L245" s="10">
        <v>0</v>
      </c>
      <c r="M245" s="10">
        <v>0</v>
      </c>
      <c r="N245" s="192">
        <f>+SMar_InfraMR[[#This Row],[A.03.1 -  Longitud de Vías de Explotación No Electrificadas Troncales y Ramales (vía principal) (km)]]+SMar_InfraMR[[#This Row],[A.04.1 -  Longitud de Vías de Explotación Electrificadas Troncales y Ramales (vía principal) (km)]]</f>
        <v>135.47999999999999</v>
      </c>
      <c r="O245" s="192">
        <v>135.47999999999999</v>
      </c>
      <c r="P245" s="1">
        <v>19</v>
      </c>
      <c r="Q245" s="1">
        <v>1</v>
      </c>
      <c r="R245" s="1">
        <v>0</v>
      </c>
      <c r="S245" s="194">
        <f t="shared" si="28"/>
        <v>20</v>
      </c>
      <c r="T245" s="194">
        <v>20</v>
      </c>
      <c r="U245" s="1">
        <v>0</v>
      </c>
      <c r="V245" s="1">
        <v>56</v>
      </c>
      <c r="W245" s="1">
        <v>0</v>
      </c>
      <c r="X245" s="1">
        <v>0</v>
      </c>
      <c r="Y245" s="1">
        <v>0</v>
      </c>
      <c r="Z245" s="196">
        <f t="shared" si="29"/>
        <v>56</v>
      </c>
      <c r="AA245" s="1">
        <v>17</v>
      </c>
      <c r="AB245" s="1">
        <v>5</v>
      </c>
      <c r="AC245" s="1">
        <f>+SMar_InfraMR[[#This Row],[Total Pasos Vehiculares a Nivel]]</f>
        <v>56</v>
      </c>
      <c r="AD245" s="196">
        <f t="shared" si="30"/>
        <v>78</v>
      </c>
      <c r="AE245" s="1">
        <v>1</v>
      </c>
      <c r="AF245" s="1">
        <v>1</v>
      </c>
      <c r="AG245" s="1">
        <v>16</v>
      </c>
      <c r="AH245" s="196">
        <f t="shared" si="31"/>
        <v>18</v>
      </c>
      <c r="AI245" s="10">
        <v>41.3</v>
      </c>
      <c r="AJ245" s="10">
        <v>0</v>
      </c>
      <c r="AK245" s="10">
        <v>14.14</v>
      </c>
      <c r="AL245" s="222">
        <f t="shared" si="32"/>
        <v>55.44</v>
      </c>
      <c r="AM245" s="1">
        <v>3</v>
      </c>
      <c r="AN245" s="1">
        <v>2</v>
      </c>
      <c r="AO245" s="1">
        <v>32</v>
      </c>
      <c r="AP245" s="200">
        <f t="shared" si="33"/>
        <v>37</v>
      </c>
      <c r="AQ245" s="1">
        <v>0</v>
      </c>
      <c r="AR245" s="1">
        <v>0</v>
      </c>
      <c r="AS245" s="1">
        <v>0</v>
      </c>
      <c r="AT245" s="200">
        <f t="shared" si="34"/>
        <v>0</v>
      </c>
      <c r="AU245" s="1">
        <v>0</v>
      </c>
      <c r="AV245" s="1">
        <v>0</v>
      </c>
      <c r="AW245" s="1">
        <v>0</v>
      </c>
      <c r="AX245" s="200">
        <f t="shared" si="35"/>
        <v>0</v>
      </c>
      <c r="AY245" s="1">
        <v>104</v>
      </c>
      <c r="AZ245" s="1">
        <v>42</v>
      </c>
      <c r="BA245" s="1">
        <v>0</v>
      </c>
      <c r="BB245" s="1">
        <v>0</v>
      </c>
      <c r="BC245" s="200">
        <f>SUM(AY245:BB245)</f>
        <v>146</v>
      </c>
      <c r="BD245" s="356">
        <v>0</v>
      </c>
      <c r="BE245" s="1">
        <v>7</v>
      </c>
      <c r="BF245" s="1">
        <v>0</v>
      </c>
      <c r="BG245" s="235">
        <v>1676</v>
      </c>
    </row>
    <row r="246" spans="1:60">
      <c r="A246" s="1">
        <v>2013</v>
      </c>
      <c r="B246" s="1" t="s">
        <v>65</v>
      </c>
      <c r="C246" s="10">
        <v>0</v>
      </c>
      <c r="D246" s="10">
        <v>55.44</v>
      </c>
      <c r="E246" s="10">
        <v>0</v>
      </c>
      <c r="F246" s="10">
        <v>0</v>
      </c>
      <c r="G246" s="192">
        <f t="shared" si="27"/>
        <v>55.44</v>
      </c>
      <c r="H246" s="192">
        <f>+SMar_InfraMR[[#This Row],[Total Líneas de Explotación ]]</f>
        <v>55.44</v>
      </c>
      <c r="I246" s="192">
        <f>+SMar_InfraMR[[#This Row],[Total Líneas de Explotación ]]</f>
        <v>55.44</v>
      </c>
      <c r="J246" s="10">
        <v>135.47999999999999</v>
      </c>
      <c r="K246" s="10">
        <v>0</v>
      </c>
      <c r="L246" s="10">
        <v>0</v>
      </c>
      <c r="M246" s="10">
        <v>0</v>
      </c>
      <c r="N246" s="192">
        <f>+SMar_InfraMR[[#This Row],[A.03.1 -  Longitud de Vías de Explotación No Electrificadas Troncales y Ramales (vía principal) (km)]]+SMar_InfraMR[[#This Row],[A.04.1 -  Longitud de Vías de Explotación Electrificadas Troncales y Ramales (vía principal) (km)]]</f>
        <v>135.47999999999999</v>
      </c>
      <c r="O246" s="192">
        <v>135.47999999999999</v>
      </c>
      <c r="P246" s="1">
        <v>19</v>
      </c>
      <c r="Q246" s="1">
        <v>1</v>
      </c>
      <c r="R246" s="1">
        <v>0</v>
      </c>
      <c r="S246" s="194">
        <f t="shared" si="28"/>
        <v>20</v>
      </c>
      <c r="T246" s="194">
        <v>20</v>
      </c>
      <c r="U246" s="1">
        <v>0</v>
      </c>
      <c r="V246" s="1">
        <v>56</v>
      </c>
      <c r="W246" s="1">
        <v>0</v>
      </c>
      <c r="X246" s="1">
        <v>0</v>
      </c>
      <c r="Y246" s="1">
        <v>0</v>
      </c>
      <c r="Z246" s="196">
        <f t="shared" si="29"/>
        <v>56</v>
      </c>
      <c r="AA246" s="1">
        <v>17</v>
      </c>
      <c r="AB246" s="1">
        <v>5</v>
      </c>
      <c r="AC246" s="1">
        <f>+SMar_InfraMR[[#This Row],[Total Pasos Vehiculares a Nivel]]</f>
        <v>56</v>
      </c>
      <c r="AD246" s="196">
        <f t="shared" si="30"/>
        <v>78</v>
      </c>
      <c r="AE246" s="1">
        <v>1</v>
      </c>
      <c r="AF246" s="1">
        <v>1</v>
      </c>
      <c r="AG246" s="1">
        <v>16</v>
      </c>
      <c r="AH246" s="196">
        <f t="shared" si="31"/>
        <v>18</v>
      </c>
      <c r="AI246" s="10">
        <v>41.3</v>
      </c>
      <c r="AJ246" s="10">
        <v>0</v>
      </c>
      <c r="AK246" s="10">
        <v>14.14</v>
      </c>
      <c r="AL246" s="222">
        <f t="shared" si="32"/>
        <v>55.44</v>
      </c>
      <c r="AM246" s="1">
        <v>3</v>
      </c>
      <c r="AN246" s="1">
        <v>2</v>
      </c>
      <c r="AO246" s="1">
        <v>32</v>
      </c>
      <c r="AP246" s="200">
        <f t="shared" si="33"/>
        <v>37</v>
      </c>
      <c r="AQ246" s="1">
        <v>0</v>
      </c>
      <c r="AR246" s="1">
        <v>0</v>
      </c>
      <c r="AS246" s="1">
        <v>0</v>
      </c>
      <c r="AT246" s="200">
        <f t="shared" si="34"/>
        <v>0</v>
      </c>
      <c r="AU246" s="1">
        <v>0</v>
      </c>
      <c r="AV246" s="1">
        <v>0</v>
      </c>
      <c r="AW246" s="1">
        <v>0</v>
      </c>
      <c r="AX246" s="200">
        <f t="shared" si="35"/>
        <v>0</v>
      </c>
      <c r="AY246" s="1">
        <v>104</v>
      </c>
      <c r="AZ246" s="1">
        <v>42</v>
      </c>
      <c r="BA246" s="1">
        <v>0</v>
      </c>
      <c r="BB246" s="1">
        <v>0</v>
      </c>
      <c r="BC246" s="200">
        <f>SUM(AY246:BB246)</f>
        <v>146</v>
      </c>
      <c r="BD246" s="356">
        <v>0</v>
      </c>
      <c r="BE246" s="1">
        <v>7</v>
      </c>
      <c r="BF246" s="1">
        <v>0</v>
      </c>
      <c r="BG246" s="235">
        <v>1676</v>
      </c>
    </row>
    <row r="247" spans="1:60">
      <c r="A247" s="1">
        <v>2013</v>
      </c>
      <c r="B247" s="1" t="s">
        <v>66</v>
      </c>
      <c r="C247" s="10">
        <v>0</v>
      </c>
      <c r="D247" s="10">
        <v>55.44</v>
      </c>
      <c r="E247" s="10">
        <v>0</v>
      </c>
      <c r="F247" s="10">
        <v>0</v>
      </c>
      <c r="G247" s="192">
        <f t="shared" si="27"/>
        <v>55.44</v>
      </c>
      <c r="H247" s="192">
        <f>+SMar_InfraMR[[#This Row],[Total Líneas de Explotación ]]</f>
        <v>55.44</v>
      </c>
      <c r="I247" s="192">
        <f>+SMar_InfraMR[[#This Row],[Total Líneas de Explotación ]]</f>
        <v>55.44</v>
      </c>
      <c r="J247" s="10">
        <v>135.47999999999999</v>
      </c>
      <c r="K247" s="10">
        <v>0</v>
      </c>
      <c r="L247" s="10">
        <v>0</v>
      </c>
      <c r="M247" s="10">
        <v>0</v>
      </c>
      <c r="N247" s="192">
        <f>+SMar_InfraMR[[#This Row],[A.03.1 -  Longitud de Vías de Explotación No Electrificadas Troncales y Ramales (vía principal) (km)]]+SMar_InfraMR[[#This Row],[A.04.1 -  Longitud de Vías de Explotación Electrificadas Troncales y Ramales (vía principal) (km)]]</f>
        <v>135.47999999999999</v>
      </c>
      <c r="O247" s="192">
        <v>135.47999999999999</v>
      </c>
      <c r="P247" s="1">
        <v>19</v>
      </c>
      <c r="Q247" s="1">
        <v>1</v>
      </c>
      <c r="R247" s="1">
        <v>0</v>
      </c>
      <c r="S247" s="194">
        <f t="shared" si="28"/>
        <v>20</v>
      </c>
      <c r="T247" s="194">
        <v>20</v>
      </c>
      <c r="U247" s="1">
        <v>0</v>
      </c>
      <c r="V247" s="1">
        <v>56</v>
      </c>
      <c r="W247" s="1">
        <v>0</v>
      </c>
      <c r="X247" s="1">
        <v>0</v>
      </c>
      <c r="Y247" s="1">
        <v>0</v>
      </c>
      <c r="Z247" s="196">
        <f t="shared" si="29"/>
        <v>56</v>
      </c>
      <c r="AA247" s="1">
        <v>17</v>
      </c>
      <c r="AB247" s="1">
        <v>5</v>
      </c>
      <c r="AC247" s="1">
        <f>+SMar_InfraMR[[#This Row],[Total Pasos Vehiculares a Nivel]]</f>
        <v>56</v>
      </c>
      <c r="AD247" s="196">
        <f t="shared" si="30"/>
        <v>78</v>
      </c>
      <c r="AE247" s="1">
        <v>1</v>
      </c>
      <c r="AF247" s="1">
        <v>1</v>
      </c>
      <c r="AG247" s="1">
        <v>16</v>
      </c>
      <c r="AH247" s="196">
        <f t="shared" si="31"/>
        <v>18</v>
      </c>
      <c r="AI247" s="10">
        <v>41.3</v>
      </c>
      <c r="AJ247" s="10">
        <v>0</v>
      </c>
      <c r="AK247" s="10">
        <v>14.14</v>
      </c>
      <c r="AL247" s="222">
        <f t="shared" si="32"/>
        <v>55.44</v>
      </c>
      <c r="AM247" s="1">
        <v>3</v>
      </c>
      <c r="AN247" s="1">
        <v>2</v>
      </c>
      <c r="AO247" s="1">
        <v>32</v>
      </c>
      <c r="AP247" s="200">
        <f t="shared" si="33"/>
        <v>37</v>
      </c>
      <c r="AQ247" s="1">
        <v>0</v>
      </c>
      <c r="AR247" s="1">
        <v>0</v>
      </c>
      <c r="AS247" s="1">
        <v>0</v>
      </c>
      <c r="AT247" s="200">
        <f t="shared" si="34"/>
        <v>0</v>
      </c>
      <c r="AU247" s="1">
        <v>0</v>
      </c>
      <c r="AV247" s="1">
        <v>0</v>
      </c>
      <c r="AW247" s="1">
        <v>0</v>
      </c>
      <c r="AX247" s="200">
        <f t="shared" si="35"/>
        <v>0</v>
      </c>
      <c r="AY247" s="1">
        <v>104</v>
      </c>
      <c r="AZ247" s="1">
        <v>42</v>
      </c>
      <c r="BA247" s="1">
        <v>0</v>
      </c>
      <c r="BB247" s="1">
        <v>0</v>
      </c>
      <c r="BC247" s="200">
        <f>SUM(AY247:BB247)</f>
        <v>146</v>
      </c>
      <c r="BD247" s="356">
        <v>0</v>
      </c>
      <c r="BE247" s="1">
        <v>7</v>
      </c>
      <c r="BF247" s="1">
        <v>0</v>
      </c>
      <c r="BG247" s="235">
        <v>1676</v>
      </c>
    </row>
    <row r="248" spans="1:60">
      <c r="A248" s="1">
        <v>2013</v>
      </c>
      <c r="B248" s="1" t="s">
        <v>67</v>
      </c>
      <c r="C248" s="10">
        <v>0</v>
      </c>
      <c r="D248" s="10">
        <v>55.44</v>
      </c>
      <c r="E248" s="10">
        <v>0</v>
      </c>
      <c r="F248" s="10">
        <v>0</v>
      </c>
      <c r="G248" s="192">
        <f t="shared" si="27"/>
        <v>55.44</v>
      </c>
      <c r="H248" s="192">
        <f>+SMar_InfraMR[[#This Row],[Total Líneas de Explotación ]]</f>
        <v>55.44</v>
      </c>
      <c r="I248" s="192">
        <f>+SMar_InfraMR[[#This Row],[Total Líneas de Explotación ]]</f>
        <v>55.44</v>
      </c>
      <c r="J248" s="10">
        <v>135.47999999999999</v>
      </c>
      <c r="K248" s="10">
        <v>0</v>
      </c>
      <c r="L248" s="10">
        <v>0</v>
      </c>
      <c r="M248" s="10">
        <v>0</v>
      </c>
      <c r="N248" s="192">
        <f>+SMar_InfraMR[[#This Row],[A.03.1 -  Longitud de Vías de Explotación No Electrificadas Troncales y Ramales (vía principal) (km)]]+SMar_InfraMR[[#This Row],[A.04.1 -  Longitud de Vías de Explotación Electrificadas Troncales y Ramales (vía principal) (km)]]</f>
        <v>135.47999999999999</v>
      </c>
      <c r="O248" s="192">
        <v>135.47999999999999</v>
      </c>
      <c r="P248" s="1">
        <v>19</v>
      </c>
      <c r="Q248" s="1">
        <v>1</v>
      </c>
      <c r="R248" s="1">
        <v>0</v>
      </c>
      <c r="S248" s="194">
        <f t="shared" si="28"/>
        <v>20</v>
      </c>
      <c r="T248" s="194">
        <v>20</v>
      </c>
      <c r="U248" s="1">
        <v>0</v>
      </c>
      <c r="V248" s="1">
        <v>56</v>
      </c>
      <c r="W248" s="1">
        <v>0</v>
      </c>
      <c r="X248" s="1">
        <v>0</v>
      </c>
      <c r="Y248" s="1">
        <v>0</v>
      </c>
      <c r="Z248" s="196">
        <f t="shared" si="29"/>
        <v>56</v>
      </c>
      <c r="AA248" s="1">
        <v>17</v>
      </c>
      <c r="AB248" s="1">
        <v>5</v>
      </c>
      <c r="AC248" s="1">
        <f>+SMar_InfraMR[[#This Row],[Total Pasos Vehiculares a Nivel]]</f>
        <v>56</v>
      </c>
      <c r="AD248" s="196">
        <f t="shared" si="30"/>
        <v>78</v>
      </c>
      <c r="AE248" s="1">
        <v>1</v>
      </c>
      <c r="AF248" s="1">
        <v>1</v>
      </c>
      <c r="AG248" s="1">
        <v>16</v>
      </c>
      <c r="AH248" s="196">
        <f t="shared" si="31"/>
        <v>18</v>
      </c>
      <c r="AI248" s="10">
        <v>41.3</v>
      </c>
      <c r="AJ248" s="10">
        <v>0</v>
      </c>
      <c r="AK248" s="10">
        <v>14.14</v>
      </c>
      <c r="AL248" s="222">
        <f t="shared" si="32"/>
        <v>55.44</v>
      </c>
      <c r="AM248" s="1">
        <v>3</v>
      </c>
      <c r="AN248" s="1">
        <v>2</v>
      </c>
      <c r="AO248" s="1">
        <v>32</v>
      </c>
      <c r="AP248" s="200">
        <f t="shared" si="33"/>
        <v>37</v>
      </c>
      <c r="AQ248" s="1">
        <v>0</v>
      </c>
      <c r="AR248" s="1">
        <v>0</v>
      </c>
      <c r="AS248" s="1">
        <v>0</v>
      </c>
      <c r="AT248" s="200">
        <f t="shared" si="34"/>
        <v>0</v>
      </c>
      <c r="AU248" s="1">
        <v>0</v>
      </c>
      <c r="AV248" s="1">
        <v>0</v>
      </c>
      <c r="AW248" s="1">
        <v>0</v>
      </c>
      <c r="AX248" s="200">
        <f t="shared" si="35"/>
        <v>0</v>
      </c>
      <c r="AY248" s="1">
        <v>104</v>
      </c>
      <c r="AZ248" s="1">
        <v>42</v>
      </c>
      <c r="BA248" s="1">
        <v>0</v>
      </c>
      <c r="BB248" s="1">
        <v>0</v>
      </c>
      <c r="BC248" s="200">
        <f>SUM(AY248:BB248)</f>
        <v>146</v>
      </c>
      <c r="BD248" s="356">
        <v>0</v>
      </c>
      <c r="BE248" s="1">
        <v>7</v>
      </c>
      <c r="BF248" s="1">
        <v>0</v>
      </c>
      <c r="BG248" s="235">
        <v>1676</v>
      </c>
    </row>
    <row r="249" spans="1:60">
      <c r="A249" s="1">
        <v>2013</v>
      </c>
      <c r="B249" s="1" t="s">
        <v>68</v>
      </c>
      <c r="C249" s="10">
        <v>0</v>
      </c>
      <c r="D249" s="10">
        <v>55.44</v>
      </c>
      <c r="E249" s="10">
        <v>0</v>
      </c>
      <c r="F249" s="10">
        <v>0</v>
      </c>
      <c r="G249" s="192">
        <f t="shared" si="27"/>
        <v>55.44</v>
      </c>
      <c r="H249" s="192">
        <f>+SMar_InfraMR[[#This Row],[Total Líneas de Explotación ]]</f>
        <v>55.44</v>
      </c>
      <c r="I249" s="192">
        <f>+SMar_InfraMR[[#This Row],[Total Líneas de Explotación ]]</f>
        <v>55.44</v>
      </c>
      <c r="J249" s="10">
        <v>135.47999999999999</v>
      </c>
      <c r="K249" s="10">
        <v>0</v>
      </c>
      <c r="L249" s="10">
        <v>0</v>
      </c>
      <c r="M249" s="10">
        <v>0</v>
      </c>
      <c r="N249" s="192">
        <f>+SMar_InfraMR[[#This Row],[A.03.1 -  Longitud de Vías de Explotación No Electrificadas Troncales y Ramales (vía principal) (km)]]+SMar_InfraMR[[#This Row],[A.04.1 -  Longitud de Vías de Explotación Electrificadas Troncales y Ramales (vía principal) (km)]]</f>
        <v>135.47999999999999</v>
      </c>
      <c r="O249" s="192">
        <v>135.47999999999999</v>
      </c>
      <c r="P249" s="1">
        <v>19</v>
      </c>
      <c r="Q249" s="1">
        <v>1</v>
      </c>
      <c r="R249" s="1">
        <v>0</v>
      </c>
      <c r="S249" s="194">
        <f t="shared" si="28"/>
        <v>20</v>
      </c>
      <c r="T249" s="194">
        <v>20</v>
      </c>
      <c r="U249" s="1">
        <v>0</v>
      </c>
      <c r="V249" s="1">
        <v>56</v>
      </c>
      <c r="W249" s="1">
        <v>0</v>
      </c>
      <c r="X249" s="1">
        <v>0</v>
      </c>
      <c r="Y249" s="1">
        <v>0</v>
      </c>
      <c r="Z249" s="196">
        <f t="shared" si="29"/>
        <v>56</v>
      </c>
      <c r="AA249" s="1">
        <v>17</v>
      </c>
      <c r="AB249" s="1">
        <v>5</v>
      </c>
      <c r="AC249" s="1">
        <f>+SMar_InfraMR[[#This Row],[Total Pasos Vehiculares a Nivel]]</f>
        <v>56</v>
      </c>
      <c r="AD249" s="196">
        <f t="shared" si="30"/>
        <v>78</v>
      </c>
      <c r="AE249" s="1">
        <v>1</v>
      </c>
      <c r="AF249" s="1">
        <v>1</v>
      </c>
      <c r="AG249" s="1">
        <v>16</v>
      </c>
      <c r="AH249" s="196">
        <f t="shared" si="31"/>
        <v>18</v>
      </c>
      <c r="AI249" s="10">
        <v>41.3</v>
      </c>
      <c r="AJ249" s="10">
        <v>0</v>
      </c>
      <c r="AK249" s="10">
        <v>14.14</v>
      </c>
      <c r="AL249" s="222">
        <f t="shared" si="32"/>
        <v>55.44</v>
      </c>
      <c r="AM249" s="1">
        <v>3</v>
      </c>
      <c r="AN249" s="1">
        <v>2</v>
      </c>
      <c r="AO249" s="1">
        <v>32</v>
      </c>
      <c r="AP249" s="200">
        <f t="shared" si="33"/>
        <v>37</v>
      </c>
      <c r="AQ249" s="1">
        <v>0</v>
      </c>
      <c r="AR249" s="1">
        <v>0</v>
      </c>
      <c r="AS249" s="1">
        <v>0</v>
      </c>
      <c r="AT249" s="200">
        <f t="shared" si="34"/>
        <v>0</v>
      </c>
      <c r="AU249" s="1">
        <v>0</v>
      </c>
      <c r="AV249" s="1">
        <v>0</v>
      </c>
      <c r="AW249" s="1">
        <v>0</v>
      </c>
      <c r="AX249" s="200">
        <f t="shared" si="35"/>
        <v>0</v>
      </c>
      <c r="AY249" s="1">
        <v>104</v>
      </c>
      <c r="AZ249" s="1">
        <v>42</v>
      </c>
      <c r="BA249" s="1">
        <v>0</v>
      </c>
      <c r="BB249" s="1">
        <v>0</v>
      </c>
      <c r="BC249" s="200">
        <f>SUM(AY249:BB249)</f>
        <v>146</v>
      </c>
      <c r="BD249" s="356">
        <v>0</v>
      </c>
      <c r="BE249" s="1">
        <v>7</v>
      </c>
      <c r="BF249" s="1">
        <v>0</v>
      </c>
      <c r="BG249" s="235">
        <v>1676</v>
      </c>
    </row>
    <row r="250" spans="1:60">
      <c r="A250" s="1">
        <v>2013</v>
      </c>
      <c r="B250" s="1" t="s">
        <v>69</v>
      </c>
      <c r="C250" s="10">
        <v>0</v>
      </c>
      <c r="D250" s="10">
        <v>55.44</v>
      </c>
      <c r="E250" s="10">
        <v>0</v>
      </c>
      <c r="F250" s="10">
        <v>0</v>
      </c>
      <c r="G250" s="192">
        <f t="shared" si="27"/>
        <v>55.44</v>
      </c>
      <c r="H250" s="192">
        <f>+SMar_InfraMR[[#This Row],[Total Líneas de Explotación ]]</f>
        <v>55.44</v>
      </c>
      <c r="I250" s="192">
        <f>+SMar_InfraMR[[#This Row],[Total Líneas de Explotación ]]</f>
        <v>55.44</v>
      </c>
      <c r="J250" s="10">
        <v>135.47999999999999</v>
      </c>
      <c r="K250" s="10">
        <v>0</v>
      </c>
      <c r="L250" s="10">
        <v>0</v>
      </c>
      <c r="M250" s="10">
        <v>0</v>
      </c>
      <c r="N250" s="192">
        <f>+SMar_InfraMR[[#This Row],[A.03.1 -  Longitud de Vías de Explotación No Electrificadas Troncales y Ramales (vía principal) (km)]]+SMar_InfraMR[[#This Row],[A.04.1 -  Longitud de Vías de Explotación Electrificadas Troncales y Ramales (vía principal) (km)]]</f>
        <v>135.47999999999999</v>
      </c>
      <c r="O250" s="192">
        <v>135.47999999999999</v>
      </c>
      <c r="P250" s="1">
        <v>19</v>
      </c>
      <c r="Q250" s="1">
        <v>1</v>
      </c>
      <c r="R250" s="1">
        <v>0</v>
      </c>
      <c r="S250" s="194">
        <f t="shared" si="28"/>
        <v>20</v>
      </c>
      <c r="T250" s="194">
        <v>20</v>
      </c>
      <c r="U250" s="1">
        <v>0</v>
      </c>
      <c r="V250" s="1">
        <v>56</v>
      </c>
      <c r="W250" s="1">
        <v>0</v>
      </c>
      <c r="X250" s="1">
        <v>0</v>
      </c>
      <c r="Y250" s="1">
        <v>0</v>
      </c>
      <c r="Z250" s="196">
        <f t="shared" si="29"/>
        <v>56</v>
      </c>
      <c r="AA250" s="1">
        <v>17</v>
      </c>
      <c r="AB250" s="1">
        <v>5</v>
      </c>
      <c r="AC250" s="1">
        <f>+SMar_InfraMR[[#This Row],[Total Pasos Vehiculares a Nivel]]</f>
        <v>56</v>
      </c>
      <c r="AD250" s="196">
        <f t="shared" si="30"/>
        <v>78</v>
      </c>
      <c r="AE250" s="1">
        <v>1</v>
      </c>
      <c r="AF250" s="1">
        <v>1</v>
      </c>
      <c r="AG250" s="1">
        <v>16</v>
      </c>
      <c r="AH250" s="196">
        <f t="shared" si="31"/>
        <v>18</v>
      </c>
      <c r="AI250" s="10">
        <v>41.3</v>
      </c>
      <c r="AJ250" s="10">
        <v>0</v>
      </c>
      <c r="AK250" s="10">
        <v>14.14</v>
      </c>
      <c r="AL250" s="222">
        <f t="shared" si="32"/>
        <v>55.44</v>
      </c>
      <c r="AM250" s="1">
        <v>3</v>
      </c>
      <c r="AN250" s="1">
        <v>2</v>
      </c>
      <c r="AO250" s="1">
        <v>32</v>
      </c>
      <c r="AP250" s="200">
        <f t="shared" si="33"/>
        <v>37</v>
      </c>
      <c r="AQ250" s="1">
        <v>0</v>
      </c>
      <c r="AR250" s="1">
        <v>0</v>
      </c>
      <c r="AS250" s="1">
        <v>0</v>
      </c>
      <c r="AT250" s="200">
        <f t="shared" si="34"/>
        <v>0</v>
      </c>
      <c r="AU250" s="1">
        <v>0</v>
      </c>
      <c r="AV250" s="1">
        <v>0</v>
      </c>
      <c r="AW250" s="1">
        <v>0</v>
      </c>
      <c r="AX250" s="200">
        <f t="shared" si="35"/>
        <v>0</v>
      </c>
      <c r="AY250" s="1">
        <v>104</v>
      </c>
      <c r="AZ250" s="1">
        <v>42</v>
      </c>
      <c r="BA250" s="1">
        <v>0</v>
      </c>
      <c r="BB250" s="1">
        <v>0</v>
      </c>
      <c r="BC250" s="200">
        <f>SUM(AY250:BB250)</f>
        <v>146</v>
      </c>
      <c r="BD250" s="356">
        <v>0</v>
      </c>
      <c r="BE250" s="1">
        <v>7</v>
      </c>
      <c r="BF250" s="1">
        <v>0</v>
      </c>
      <c r="BG250" s="235">
        <v>1676</v>
      </c>
    </row>
    <row r="251" spans="1:60">
      <c r="A251" s="1">
        <v>2013</v>
      </c>
      <c r="B251" s="1" t="s">
        <v>70</v>
      </c>
      <c r="C251" s="10">
        <v>0</v>
      </c>
      <c r="D251" s="10">
        <v>55.44</v>
      </c>
      <c r="E251" s="10">
        <v>0</v>
      </c>
      <c r="F251" s="10">
        <v>0</v>
      </c>
      <c r="G251" s="192">
        <f t="shared" si="27"/>
        <v>55.44</v>
      </c>
      <c r="H251" s="192">
        <f>+SMar_InfraMR[[#This Row],[Total Líneas de Explotación ]]</f>
        <v>55.44</v>
      </c>
      <c r="I251" s="192">
        <f>+SMar_InfraMR[[#This Row],[Total Líneas de Explotación ]]</f>
        <v>55.44</v>
      </c>
      <c r="J251" s="10">
        <v>135.47999999999999</v>
      </c>
      <c r="K251" s="10">
        <v>0</v>
      </c>
      <c r="L251" s="10">
        <v>0</v>
      </c>
      <c r="M251" s="10">
        <v>0</v>
      </c>
      <c r="N251" s="192">
        <f>+SMar_InfraMR[[#This Row],[A.03.1 -  Longitud de Vías de Explotación No Electrificadas Troncales y Ramales (vía principal) (km)]]+SMar_InfraMR[[#This Row],[A.04.1 -  Longitud de Vías de Explotación Electrificadas Troncales y Ramales (vía principal) (km)]]</f>
        <v>135.47999999999999</v>
      </c>
      <c r="O251" s="192">
        <v>135.47999999999999</v>
      </c>
      <c r="P251" s="1">
        <v>19</v>
      </c>
      <c r="Q251" s="1">
        <v>1</v>
      </c>
      <c r="R251" s="1">
        <v>0</v>
      </c>
      <c r="S251" s="194">
        <f t="shared" si="28"/>
        <v>20</v>
      </c>
      <c r="T251" s="194">
        <v>20</v>
      </c>
      <c r="U251" s="1">
        <v>0</v>
      </c>
      <c r="V251" s="1">
        <v>56</v>
      </c>
      <c r="W251" s="1">
        <v>0</v>
      </c>
      <c r="X251" s="1">
        <v>0</v>
      </c>
      <c r="Y251" s="1">
        <v>0</v>
      </c>
      <c r="Z251" s="196">
        <f t="shared" si="29"/>
        <v>56</v>
      </c>
      <c r="AA251" s="1">
        <v>17</v>
      </c>
      <c r="AB251" s="1">
        <v>5</v>
      </c>
      <c r="AC251" s="1">
        <f>+SMar_InfraMR[[#This Row],[Total Pasos Vehiculares a Nivel]]</f>
        <v>56</v>
      </c>
      <c r="AD251" s="196">
        <f t="shared" si="30"/>
        <v>78</v>
      </c>
      <c r="AE251" s="1">
        <v>1</v>
      </c>
      <c r="AF251" s="1">
        <v>1</v>
      </c>
      <c r="AG251" s="1">
        <v>16</v>
      </c>
      <c r="AH251" s="196">
        <f t="shared" si="31"/>
        <v>18</v>
      </c>
      <c r="AI251" s="10">
        <v>41.3</v>
      </c>
      <c r="AJ251" s="10">
        <v>0</v>
      </c>
      <c r="AK251" s="10">
        <v>14.14</v>
      </c>
      <c r="AL251" s="222">
        <f t="shared" si="32"/>
        <v>55.44</v>
      </c>
      <c r="AM251" s="1">
        <v>0</v>
      </c>
      <c r="AN251" s="1">
        <v>0</v>
      </c>
      <c r="AO251" s="1">
        <v>27</v>
      </c>
      <c r="AP251" s="200">
        <f t="shared" si="33"/>
        <v>27</v>
      </c>
      <c r="AQ251" s="1">
        <v>0</v>
      </c>
      <c r="AR251" s="1">
        <v>0</v>
      </c>
      <c r="AS251" s="1">
        <v>0</v>
      </c>
      <c r="AT251" s="200">
        <f t="shared" si="34"/>
        <v>0</v>
      </c>
      <c r="AU251" s="1">
        <v>0</v>
      </c>
      <c r="AV251" s="1">
        <v>0</v>
      </c>
      <c r="AW251" s="1">
        <v>0</v>
      </c>
      <c r="AX251" s="200">
        <f t="shared" si="35"/>
        <v>0</v>
      </c>
      <c r="AY251" s="1">
        <v>160</v>
      </c>
      <c r="AZ251" s="1">
        <v>0</v>
      </c>
      <c r="BA251" s="1">
        <v>0</v>
      </c>
      <c r="BB251" s="1">
        <v>0</v>
      </c>
      <c r="BC251" s="200">
        <f>SUM(AY251:BB251)</f>
        <v>160</v>
      </c>
      <c r="BD251" s="356">
        <v>0</v>
      </c>
      <c r="BE251" s="1">
        <v>27</v>
      </c>
      <c r="BF251" s="1">
        <v>11</v>
      </c>
      <c r="BG251" s="235">
        <v>1676</v>
      </c>
      <c r="BH251" s="1" t="s">
        <v>371</v>
      </c>
    </row>
    <row r="252" spans="1:60">
      <c r="A252" s="1">
        <v>2013</v>
      </c>
      <c r="B252" s="1" t="s">
        <v>71</v>
      </c>
      <c r="C252" s="10">
        <v>0</v>
      </c>
      <c r="D252" s="10">
        <v>55.44</v>
      </c>
      <c r="E252" s="10">
        <v>0</v>
      </c>
      <c r="F252" s="10">
        <v>0</v>
      </c>
      <c r="G252" s="192">
        <f t="shared" si="27"/>
        <v>55.44</v>
      </c>
      <c r="H252" s="192">
        <f>+SMar_InfraMR[[#This Row],[Total Líneas de Explotación ]]</f>
        <v>55.44</v>
      </c>
      <c r="I252" s="192">
        <f>+SMar_InfraMR[[#This Row],[Total Líneas de Explotación ]]</f>
        <v>55.44</v>
      </c>
      <c r="J252" s="10">
        <v>135.47999999999999</v>
      </c>
      <c r="K252" s="10">
        <v>0</v>
      </c>
      <c r="L252" s="10">
        <v>0</v>
      </c>
      <c r="M252" s="10">
        <v>0</v>
      </c>
      <c r="N252" s="192">
        <f>+SMar_InfraMR[[#This Row],[A.03.1 -  Longitud de Vías de Explotación No Electrificadas Troncales y Ramales (vía principal) (km)]]+SMar_InfraMR[[#This Row],[A.04.1 -  Longitud de Vías de Explotación Electrificadas Troncales y Ramales (vía principal) (km)]]</f>
        <v>135.47999999999999</v>
      </c>
      <c r="O252" s="192">
        <v>135.47999999999999</v>
      </c>
      <c r="P252" s="1">
        <v>19</v>
      </c>
      <c r="Q252" s="1">
        <v>1</v>
      </c>
      <c r="R252" s="1">
        <v>0</v>
      </c>
      <c r="S252" s="194">
        <f t="shared" si="28"/>
        <v>20</v>
      </c>
      <c r="T252" s="194">
        <v>20</v>
      </c>
      <c r="U252" s="1">
        <v>0</v>
      </c>
      <c r="V252" s="1">
        <v>56</v>
      </c>
      <c r="W252" s="1">
        <v>0</v>
      </c>
      <c r="X252" s="1">
        <v>0</v>
      </c>
      <c r="Y252" s="1">
        <v>0</v>
      </c>
      <c r="Z252" s="196">
        <f t="shared" si="29"/>
        <v>56</v>
      </c>
      <c r="AA252" s="1">
        <v>17</v>
      </c>
      <c r="AB252" s="1">
        <v>5</v>
      </c>
      <c r="AC252" s="1">
        <f>+SMar_InfraMR[[#This Row],[Total Pasos Vehiculares a Nivel]]</f>
        <v>56</v>
      </c>
      <c r="AD252" s="196">
        <f t="shared" si="30"/>
        <v>78</v>
      </c>
      <c r="AE252" s="1">
        <v>1</v>
      </c>
      <c r="AF252" s="1">
        <v>1</v>
      </c>
      <c r="AG252" s="1">
        <v>16</v>
      </c>
      <c r="AH252" s="196">
        <f t="shared" si="31"/>
        <v>18</v>
      </c>
      <c r="AI252" s="10">
        <v>41.3</v>
      </c>
      <c r="AJ252" s="10">
        <v>0</v>
      </c>
      <c r="AK252" s="10">
        <v>14.14</v>
      </c>
      <c r="AL252" s="222">
        <f t="shared" si="32"/>
        <v>55.44</v>
      </c>
      <c r="AM252" s="1">
        <v>0</v>
      </c>
      <c r="AN252" s="1">
        <v>0</v>
      </c>
      <c r="AO252" s="1">
        <v>27</v>
      </c>
      <c r="AP252" s="200">
        <f t="shared" si="33"/>
        <v>27</v>
      </c>
      <c r="AQ252" s="1">
        <v>0</v>
      </c>
      <c r="AR252" s="1">
        <v>0</v>
      </c>
      <c r="AS252" s="1">
        <v>0</v>
      </c>
      <c r="AT252" s="200">
        <f t="shared" si="34"/>
        <v>0</v>
      </c>
      <c r="AU252" s="1">
        <v>0</v>
      </c>
      <c r="AV252" s="1">
        <v>0</v>
      </c>
      <c r="AW252" s="1">
        <v>0</v>
      </c>
      <c r="AX252" s="200">
        <f t="shared" si="35"/>
        <v>0</v>
      </c>
      <c r="AY252" s="1">
        <v>160</v>
      </c>
      <c r="AZ252" s="1">
        <v>0</v>
      </c>
      <c r="BA252" s="1">
        <v>0</v>
      </c>
      <c r="BB252" s="1">
        <v>0</v>
      </c>
      <c r="BC252" s="200">
        <f>SUM(AY252:BB252)</f>
        <v>160</v>
      </c>
      <c r="BD252" s="356">
        <v>0</v>
      </c>
      <c r="BE252" s="1">
        <v>27</v>
      </c>
      <c r="BF252" s="1">
        <v>11</v>
      </c>
      <c r="BG252" s="235">
        <v>1676</v>
      </c>
    </row>
    <row r="253" spans="1:60">
      <c r="A253" s="1">
        <v>2013</v>
      </c>
      <c r="B253" s="1" t="s">
        <v>72</v>
      </c>
      <c r="C253" s="10">
        <v>0</v>
      </c>
      <c r="D253" s="10">
        <v>55.44</v>
      </c>
      <c r="E253" s="10">
        <v>0</v>
      </c>
      <c r="F253" s="10">
        <v>0</v>
      </c>
      <c r="G253" s="192">
        <f t="shared" si="27"/>
        <v>55.44</v>
      </c>
      <c r="H253" s="192">
        <f>+SMar_InfraMR[[#This Row],[Total Líneas de Explotación ]]</f>
        <v>55.44</v>
      </c>
      <c r="I253" s="192">
        <f>+SMar_InfraMR[[#This Row],[Total Líneas de Explotación ]]</f>
        <v>55.44</v>
      </c>
      <c r="J253" s="10">
        <v>135.47999999999999</v>
      </c>
      <c r="K253" s="10">
        <v>0</v>
      </c>
      <c r="L253" s="10">
        <v>0</v>
      </c>
      <c r="M253" s="10">
        <v>0</v>
      </c>
      <c r="N253" s="192">
        <f>+SMar_InfraMR[[#This Row],[A.03.1 -  Longitud de Vías de Explotación No Electrificadas Troncales y Ramales (vía principal) (km)]]+SMar_InfraMR[[#This Row],[A.04.1 -  Longitud de Vías de Explotación Electrificadas Troncales y Ramales (vía principal) (km)]]</f>
        <v>135.47999999999999</v>
      </c>
      <c r="O253" s="192">
        <v>135.47999999999999</v>
      </c>
      <c r="P253" s="1">
        <v>19</v>
      </c>
      <c r="Q253" s="1">
        <v>1</v>
      </c>
      <c r="R253" s="1">
        <v>0</v>
      </c>
      <c r="S253" s="194">
        <f t="shared" si="28"/>
        <v>20</v>
      </c>
      <c r="T253" s="194">
        <v>20</v>
      </c>
      <c r="U253" s="1">
        <v>0</v>
      </c>
      <c r="V253" s="1">
        <v>56</v>
      </c>
      <c r="W253" s="1">
        <v>0</v>
      </c>
      <c r="X253" s="1">
        <v>0</v>
      </c>
      <c r="Y253" s="1">
        <v>0</v>
      </c>
      <c r="Z253" s="196">
        <f t="shared" si="29"/>
        <v>56</v>
      </c>
      <c r="AA253" s="1">
        <v>17</v>
      </c>
      <c r="AB253" s="1">
        <v>5</v>
      </c>
      <c r="AC253" s="1">
        <f>+SMar_InfraMR[[#This Row],[Total Pasos Vehiculares a Nivel]]</f>
        <v>56</v>
      </c>
      <c r="AD253" s="196">
        <f t="shared" si="30"/>
        <v>78</v>
      </c>
      <c r="AE253" s="1">
        <v>1</v>
      </c>
      <c r="AF253" s="1">
        <v>1</v>
      </c>
      <c r="AG253" s="1">
        <v>16</v>
      </c>
      <c r="AH253" s="196">
        <f t="shared" si="31"/>
        <v>18</v>
      </c>
      <c r="AI253" s="10">
        <v>41.3</v>
      </c>
      <c r="AJ253" s="10">
        <v>0</v>
      </c>
      <c r="AK253" s="10">
        <v>14.14</v>
      </c>
      <c r="AL253" s="222">
        <f t="shared" si="32"/>
        <v>55.44</v>
      </c>
      <c r="AM253" s="1">
        <v>0</v>
      </c>
      <c r="AN253" s="1">
        <v>0</v>
      </c>
      <c r="AO253" s="1">
        <v>27</v>
      </c>
      <c r="AP253" s="200">
        <f t="shared" si="33"/>
        <v>27</v>
      </c>
      <c r="AQ253" s="1">
        <v>0</v>
      </c>
      <c r="AR253" s="1">
        <v>0</v>
      </c>
      <c r="AS253" s="1">
        <v>0</v>
      </c>
      <c r="AT253" s="200">
        <f t="shared" si="34"/>
        <v>0</v>
      </c>
      <c r="AU253" s="1">
        <v>0</v>
      </c>
      <c r="AV253" s="1">
        <v>0</v>
      </c>
      <c r="AW253" s="1">
        <v>0</v>
      </c>
      <c r="AX253" s="200">
        <f t="shared" si="35"/>
        <v>0</v>
      </c>
      <c r="AY253" s="1">
        <v>160</v>
      </c>
      <c r="AZ253" s="1">
        <v>0</v>
      </c>
      <c r="BA253" s="1">
        <v>0</v>
      </c>
      <c r="BB253" s="1">
        <v>0</v>
      </c>
      <c r="BC253" s="200">
        <f>SUM(AY253:BB253)</f>
        <v>160</v>
      </c>
      <c r="BD253" s="356">
        <v>0</v>
      </c>
      <c r="BE253" s="1">
        <v>27</v>
      </c>
      <c r="BF253" s="1">
        <v>11</v>
      </c>
      <c r="BG253" s="235">
        <v>1676</v>
      </c>
    </row>
    <row r="254" spans="1:60">
      <c r="A254" s="1">
        <v>2014</v>
      </c>
      <c r="B254" s="1" t="s">
        <v>61</v>
      </c>
      <c r="C254" s="10">
        <v>0</v>
      </c>
      <c r="D254" s="10">
        <v>55.44</v>
      </c>
      <c r="E254" s="10">
        <v>0</v>
      </c>
      <c r="F254" s="10">
        <v>0</v>
      </c>
      <c r="G254" s="192">
        <f t="shared" si="27"/>
        <v>55.44</v>
      </c>
      <c r="H254" s="192">
        <f>+SMar_InfraMR[[#This Row],[Total Líneas de Explotación ]]</f>
        <v>55.44</v>
      </c>
      <c r="I254" s="192">
        <f>+SMar_InfraMR[[#This Row],[Total Líneas de Explotación ]]</f>
        <v>55.44</v>
      </c>
      <c r="J254" s="10">
        <v>135.47999999999999</v>
      </c>
      <c r="K254" s="10">
        <v>0</v>
      </c>
      <c r="L254" s="10">
        <v>0</v>
      </c>
      <c r="M254" s="10">
        <v>0</v>
      </c>
      <c r="N254" s="192">
        <f>+SMar_InfraMR[[#This Row],[A.03.1 -  Longitud de Vías de Explotación No Electrificadas Troncales y Ramales (vía principal) (km)]]+SMar_InfraMR[[#This Row],[A.04.1 -  Longitud de Vías de Explotación Electrificadas Troncales y Ramales (vía principal) (km)]]</f>
        <v>135.47999999999999</v>
      </c>
      <c r="O254" s="192">
        <v>135.47999999999999</v>
      </c>
      <c r="P254" s="1">
        <v>19</v>
      </c>
      <c r="Q254" s="1">
        <v>1</v>
      </c>
      <c r="R254" s="1">
        <v>0</v>
      </c>
      <c r="S254" s="194">
        <f t="shared" si="28"/>
        <v>20</v>
      </c>
      <c r="T254" s="194">
        <v>20</v>
      </c>
      <c r="U254" s="1">
        <v>0</v>
      </c>
      <c r="V254" s="1">
        <v>56</v>
      </c>
      <c r="W254" s="1">
        <v>0</v>
      </c>
      <c r="X254" s="1">
        <v>0</v>
      </c>
      <c r="Y254" s="1">
        <v>0</v>
      </c>
      <c r="Z254" s="196">
        <f t="shared" si="29"/>
        <v>56</v>
      </c>
      <c r="AA254" s="1">
        <v>17</v>
      </c>
      <c r="AB254" s="1">
        <v>5</v>
      </c>
      <c r="AC254" s="1">
        <f>+SMar_InfraMR[[#This Row],[Total Pasos Vehiculares a Nivel]]</f>
        <v>56</v>
      </c>
      <c r="AD254" s="196">
        <f t="shared" si="30"/>
        <v>78</v>
      </c>
      <c r="AE254" s="1">
        <v>1</v>
      </c>
      <c r="AF254" s="1">
        <v>1</v>
      </c>
      <c r="AG254" s="1">
        <v>16</v>
      </c>
      <c r="AH254" s="196">
        <f t="shared" si="31"/>
        <v>18</v>
      </c>
      <c r="AI254" s="10">
        <v>41.3</v>
      </c>
      <c r="AJ254" s="10">
        <v>0</v>
      </c>
      <c r="AK254" s="10">
        <v>14.14</v>
      </c>
      <c r="AL254" s="222">
        <f t="shared" si="32"/>
        <v>55.44</v>
      </c>
      <c r="AM254" s="1">
        <v>0</v>
      </c>
      <c r="AN254" s="1">
        <v>0</v>
      </c>
      <c r="AO254" s="1">
        <v>27</v>
      </c>
      <c r="AP254" s="200">
        <f t="shared" si="33"/>
        <v>27</v>
      </c>
      <c r="AQ254" s="1">
        <v>0</v>
      </c>
      <c r="AR254" s="1">
        <v>0</v>
      </c>
      <c r="AS254" s="1">
        <v>0</v>
      </c>
      <c r="AT254" s="200">
        <f t="shared" si="34"/>
        <v>0</v>
      </c>
      <c r="AU254" s="1">
        <v>0</v>
      </c>
      <c r="AV254" s="1">
        <v>0</v>
      </c>
      <c r="AW254" s="1">
        <v>0</v>
      </c>
      <c r="AX254" s="200">
        <f t="shared" si="35"/>
        <v>0</v>
      </c>
      <c r="AY254" s="1">
        <v>160</v>
      </c>
      <c r="AZ254" s="1">
        <v>0</v>
      </c>
      <c r="BA254" s="1">
        <v>0</v>
      </c>
      <c r="BB254" s="1">
        <v>0</v>
      </c>
      <c r="BC254" s="200">
        <f>SUM(AY254:BB254)</f>
        <v>160</v>
      </c>
      <c r="BD254" s="356">
        <v>0</v>
      </c>
      <c r="BE254" s="1">
        <v>27</v>
      </c>
      <c r="BF254" s="1">
        <v>11</v>
      </c>
      <c r="BG254" s="235">
        <v>1676</v>
      </c>
    </row>
    <row r="255" spans="1:60">
      <c r="A255" s="1">
        <v>2014</v>
      </c>
      <c r="B255" s="1" t="s">
        <v>62</v>
      </c>
      <c r="C255" s="10">
        <v>0</v>
      </c>
      <c r="D255" s="10">
        <v>55.44</v>
      </c>
      <c r="E255" s="10">
        <v>0</v>
      </c>
      <c r="F255" s="10">
        <v>0</v>
      </c>
      <c r="G255" s="192">
        <f t="shared" si="27"/>
        <v>55.44</v>
      </c>
      <c r="H255" s="192">
        <f>+SMar_InfraMR[[#This Row],[Total Líneas de Explotación ]]</f>
        <v>55.44</v>
      </c>
      <c r="I255" s="192">
        <f>+SMar_InfraMR[[#This Row],[Total Líneas de Explotación ]]</f>
        <v>55.44</v>
      </c>
      <c r="J255" s="10">
        <v>135.47999999999999</v>
      </c>
      <c r="K255" s="10">
        <v>0</v>
      </c>
      <c r="L255" s="10">
        <v>0</v>
      </c>
      <c r="M255" s="10">
        <v>0</v>
      </c>
      <c r="N255" s="192">
        <f>+SMar_InfraMR[[#This Row],[A.03.1 -  Longitud de Vías de Explotación No Electrificadas Troncales y Ramales (vía principal) (km)]]+SMar_InfraMR[[#This Row],[A.04.1 -  Longitud de Vías de Explotación Electrificadas Troncales y Ramales (vía principal) (km)]]</f>
        <v>135.47999999999999</v>
      </c>
      <c r="O255" s="192">
        <v>135.47999999999999</v>
      </c>
      <c r="P255" s="1">
        <v>19</v>
      </c>
      <c r="Q255" s="1">
        <v>1</v>
      </c>
      <c r="R255" s="1">
        <v>0</v>
      </c>
      <c r="S255" s="194">
        <f t="shared" si="28"/>
        <v>20</v>
      </c>
      <c r="T255" s="194">
        <v>20</v>
      </c>
      <c r="U255" s="1">
        <v>0</v>
      </c>
      <c r="V255" s="1">
        <v>56</v>
      </c>
      <c r="W255" s="1">
        <v>0</v>
      </c>
      <c r="X255" s="1">
        <v>0</v>
      </c>
      <c r="Y255" s="1">
        <v>0</v>
      </c>
      <c r="Z255" s="196">
        <f t="shared" si="29"/>
        <v>56</v>
      </c>
      <c r="AA255" s="1">
        <v>17</v>
      </c>
      <c r="AB255" s="1">
        <v>5</v>
      </c>
      <c r="AC255" s="1">
        <f>+SMar_InfraMR[[#This Row],[Total Pasos Vehiculares a Nivel]]</f>
        <v>56</v>
      </c>
      <c r="AD255" s="196">
        <f t="shared" si="30"/>
        <v>78</v>
      </c>
      <c r="AE255" s="1">
        <v>1</v>
      </c>
      <c r="AF255" s="1">
        <v>1</v>
      </c>
      <c r="AG255" s="1">
        <v>16</v>
      </c>
      <c r="AH255" s="196">
        <f t="shared" si="31"/>
        <v>18</v>
      </c>
      <c r="AI255" s="10">
        <v>41.3</v>
      </c>
      <c r="AJ255" s="10">
        <v>0</v>
      </c>
      <c r="AK255" s="10">
        <v>14.14</v>
      </c>
      <c r="AL255" s="222">
        <f t="shared" si="32"/>
        <v>55.44</v>
      </c>
      <c r="AM255" s="1">
        <v>0</v>
      </c>
      <c r="AN255" s="1">
        <v>0</v>
      </c>
      <c r="AO255" s="1">
        <v>27</v>
      </c>
      <c r="AP255" s="200">
        <f t="shared" si="33"/>
        <v>27</v>
      </c>
      <c r="AQ255" s="1">
        <v>0</v>
      </c>
      <c r="AR255" s="1">
        <v>0</v>
      </c>
      <c r="AS255" s="1">
        <v>0</v>
      </c>
      <c r="AT255" s="200">
        <f t="shared" si="34"/>
        <v>0</v>
      </c>
      <c r="AU255" s="1">
        <v>0</v>
      </c>
      <c r="AV255" s="1">
        <v>0</v>
      </c>
      <c r="AW255" s="1">
        <v>0</v>
      </c>
      <c r="AX255" s="200">
        <f t="shared" si="35"/>
        <v>0</v>
      </c>
      <c r="AY255" s="1">
        <v>160</v>
      </c>
      <c r="AZ255" s="1">
        <v>0</v>
      </c>
      <c r="BA255" s="1">
        <v>0</v>
      </c>
      <c r="BB255" s="1">
        <v>0</v>
      </c>
      <c r="BC255" s="200">
        <f>SUM(AY255:BB255)</f>
        <v>160</v>
      </c>
      <c r="BD255" s="356">
        <v>0</v>
      </c>
      <c r="BE255" s="1">
        <v>27</v>
      </c>
      <c r="BF255" s="1">
        <v>11</v>
      </c>
      <c r="BG255" s="235">
        <v>1676</v>
      </c>
    </row>
    <row r="256" spans="1:60">
      <c r="A256" s="1">
        <v>2014</v>
      </c>
      <c r="B256" s="1" t="s">
        <v>63</v>
      </c>
      <c r="C256" s="10">
        <v>0</v>
      </c>
      <c r="D256" s="10">
        <v>55.44</v>
      </c>
      <c r="E256" s="10">
        <v>0</v>
      </c>
      <c r="F256" s="10">
        <v>0</v>
      </c>
      <c r="G256" s="192">
        <f t="shared" si="27"/>
        <v>55.44</v>
      </c>
      <c r="H256" s="192">
        <f>+SMar_InfraMR[[#This Row],[Total Líneas de Explotación ]]</f>
        <v>55.44</v>
      </c>
      <c r="I256" s="192">
        <f>+SMar_InfraMR[[#This Row],[Total Líneas de Explotación ]]</f>
        <v>55.44</v>
      </c>
      <c r="J256" s="10">
        <v>135.47999999999999</v>
      </c>
      <c r="K256" s="10">
        <v>0</v>
      </c>
      <c r="L256" s="10">
        <v>0</v>
      </c>
      <c r="M256" s="10">
        <v>0</v>
      </c>
      <c r="N256" s="192">
        <f>+SMar_InfraMR[[#This Row],[A.03.1 -  Longitud de Vías de Explotación No Electrificadas Troncales y Ramales (vía principal) (km)]]+SMar_InfraMR[[#This Row],[A.04.1 -  Longitud de Vías de Explotación Electrificadas Troncales y Ramales (vía principal) (km)]]</f>
        <v>135.47999999999999</v>
      </c>
      <c r="O256" s="192">
        <v>135.47999999999999</v>
      </c>
      <c r="P256" s="1">
        <v>19</v>
      </c>
      <c r="Q256" s="1">
        <v>1</v>
      </c>
      <c r="R256" s="1">
        <v>0</v>
      </c>
      <c r="S256" s="194">
        <f t="shared" si="28"/>
        <v>20</v>
      </c>
      <c r="T256" s="194">
        <v>20</v>
      </c>
      <c r="U256" s="1">
        <v>0</v>
      </c>
      <c r="V256" s="1">
        <v>56</v>
      </c>
      <c r="W256" s="1">
        <v>0</v>
      </c>
      <c r="X256" s="1">
        <v>0</v>
      </c>
      <c r="Y256" s="1">
        <v>0</v>
      </c>
      <c r="Z256" s="196">
        <f t="shared" si="29"/>
        <v>56</v>
      </c>
      <c r="AA256" s="1">
        <v>17</v>
      </c>
      <c r="AB256" s="1">
        <v>5</v>
      </c>
      <c r="AC256" s="1">
        <f>+SMar_InfraMR[[#This Row],[Total Pasos Vehiculares a Nivel]]</f>
        <v>56</v>
      </c>
      <c r="AD256" s="196">
        <f t="shared" si="30"/>
        <v>78</v>
      </c>
      <c r="AE256" s="1">
        <v>1</v>
      </c>
      <c r="AF256" s="1">
        <v>1</v>
      </c>
      <c r="AG256" s="1">
        <v>16</v>
      </c>
      <c r="AH256" s="196">
        <f t="shared" si="31"/>
        <v>18</v>
      </c>
      <c r="AI256" s="10">
        <v>41.3</v>
      </c>
      <c r="AJ256" s="10">
        <v>0</v>
      </c>
      <c r="AK256" s="10">
        <v>14.14</v>
      </c>
      <c r="AL256" s="222">
        <f t="shared" si="32"/>
        <v>55.44</v>
      </c>
      <c r="AM256" s="1">
        <v>0</v>
      </c>
      <c r="AN256" s="1">
        <v>0</v>
      </c>
      <c r="AO256" s="1">
        <v>27</v>
      </c>
      <c r="AP256" s="200">
        <f t="shared" si="33"/>
        <v>27</v>
      </c>
      <c r="AQ256" s="1">
        <v>0</v>
      </c>
      <c r="AR256" s="1">
        <v>0</v>
      </c>
      <c r="AS256" s="1">
        <v>0</v>
      </c>
      <c r="AT256" s="200">
        <f t="shared" si="34"/>
        <v>0</v>
      </c>
      <c r="AU256" s="1">
        <v>0</v>
      </c>
      <c r="AV256" s="1">
        <v>0</v>
      </c>
      <c r="AW256" s="1">
        <v>0</v>
      </c>
      <c r="AX256" s="200">
        <f t="shared" si="35"/>
        <v>0</v>
      </c>
      <c r="AY256" s="1">
        <v>160</v>
      </c>
      <c r="AZ256" s="1">
        <v>0</v>
      </c>
      <c r="BA256" s="1">
        <v>0</v>
      </c>
      <c r="BB256" s="1">
        <v>0</v>
      </c>
      <c r="BC256" s="200">
        <f>SUM(AY256:BB256)</f>
        <v>160</v>
      </c>
      <c r="BD256" s="356">
        <v>0</v>
      </c>
      <c r="BE256" s="1">
        <v>27</v>
      </c>
      <c r="BF256" s="1">
        <v>11</v>
      </c>
      <c r="BG256" s="235">
        <v>1676</v>
      </c>
    </row>
    <row r="257" spans="1:60">
      <c r="A257" s="1">
        <v>2014</v>
      </c>
      <c r="B257" s="1" t="s">
        <v>64</v>
      </c>
      <c r="C257" s="10">
        <v>0</v>
      </c>
      <c r="D257" s="10">
        <v>55.44</v>
      </c>
      <c r="E257" s="10">
        <v>0</v>
      </c>
      <c r="F257" s="10">
        <v>0</v>
      </c>
      <c r="G257" s="192">
        <f t="shared" si="27"/>
        <v>55.44</v>
      </c>
      <c r="H257" s="192">
        <f>+SMar_InfraMR[[#This Row],[Total Líneas de Explotación ]]</f>
        <v>55.44</v>
      </c>
      <c r="I257" s="192">
        <f>+SMar_InfraMR[[#This Row],[Total Líneas de Explotación ]]</f>
        <v>55.44</v>
      </c>
      <c r="J257" s="10">
        <v>135.47999999999999</v>
      </c>
      <c r="K257" s="10">
        <v>0</v>
      </c>
      <c r="L257" s="10">
        <v>0</v>
      </c>
      <c r="M257" s="10">
        <v>0</v>
      </c>
      <c r="N257" s="192">
        <f>+SMar_InfraMR[[#This Row],[A.03.1 -  Longitud de Vías de Explotación No Electrificadas Troncales y Ramales (vía principal) (km)]]+SMar_InfraMR[[#This Row],[A.04.1 -  Longitud de Vías de Explotación Electrificadas Troncales y Ramales (vía principal) (km)]]</f>
        <v>135.47999999999999</v>
      </c>
      <c r="O257" s="192">
        <v>135.47999999999999</v>
      </c>
      <c r="P257" s="1">
        <v>19</v>
      </c>
      <c r="Q257" s="1">
        <v>1</v>
      </c>
      <c r="R257" s="1">
        <v>0</v>
      </c>
      <c r="S257" s="194">
        <f t="shared" si="28"/>
        <v>20</v>
      </c>
      <c r="T257" s="194">
        <v>20</v>
      </c>
      <c r="U257" s="1">
        <v>0</v>
      </c>
      <c r="V257" s="1">
        <v>56</v>
      </c>
      <c r="W257" s="1">
        <v>0</v>
      </c>
      <c r="X257" s="1">
        <v>0</v>
      </c>
      <c r="Y257" s="1">
        <v>0</v>
      </c>
      <c r="Z257" s="196">
        <f t="shared" si="29"/>
        <v>56</v>
      </c>
      <c r="AA257" s="1">
        <v>17</v>
      </c>
      <c r="AB257" s="1">
        <v>5</v>
      </c>
      <c r="AC257" s="1">
        <f>+SMar_InfraMR[[#This Row],[Total Pasos Vehiculares a Nivel]]</f>
        <v>56</v>
      </c>
      <c r="AD257" s="196">
        <f t="shared" si="30"/>
        <v>78</v>
      </c>
      <c r="AE257" s="1">
        <v>1</v>
      </c>
      <c r="AF257" s="1">
        <v>1</v>
      </c>
      <c r="AG257" s="1">
        <v>16</v>
      </c>
      <c r="AH257" s="196">
        <f t="shared" si="31"/>
        <v>18</v>
      </c>
      <c r="AI257" s="10">
        <v>41.3</v>
      </c>
      <c r="AJ257" s="10">
        <v>0</v>
      </c>
      <c r="AK257" s="10">
        <v>14.14</v>
      </c>
      <c r="AL257" s="222">
        <f t="shared" si="32"/>
        <v>55.44</v>
      </c>
      <c r="AM257" s="1">
        <v>0</v>
      </c>
      <c r="AN257" s="1">
        <v>0</v>
      </c>
      <c r="AO257" s="1">
        <v>27</v>
      </c>
      <c r="AP257" s="200">
        <f t="shared" si="33"/>
        <v>27</v>
      </c>
      <c r="AQ257" s="1">
        <v>0</v>
      </c>
      <c r="AR257" s="1">
        <v>0</v>
      </c>
      <c r="AS257" s="1">
        <v>0</v>
      </c>
      <c r="AT257" s="200">
        <f t="shared" si="34"/>
        <v>0</v>
      </c>
      <c r="AU257" s="1">
        <v>0</v>
      </c>
      <c r="AV257" s="1">
        <v>0</v>
      </c>
      <c r="AW257" s="1">
        <v>0</v>
      </c>
      <c r="AX257" s="200">
        <f t="shared" si="35"/>
        <v>0</v>
      </c>
      <c r="AY257" s="1">
        <v>160</v>
      </c>
      <c r="AZ257" s="1">
        <v>0</v>
      </c>
      <c r="BA257" s="1">
        <v>0</v>
      </c>
      <c r="BB257" s="1">
        <v>0</v>
      </c>
      <c r="BC257" s="200">
        <f>SUM(AY257:BB257)</f>
        <v>160</v>
      </c>
      <c r="BD257" s="356">
        <v>0</v>
      </c>
      <c r="BE257" s="1">
        <v>27</v>
      </c>
      <c r="BF257" s="1">
        <v>11</v>
      </c>
      <c r="BG257" s="235">
        <v>1676</v>
      </c>
    </row>
    <row r="258" spans="1:60">
      <c r="A258" s="1">
        <v>2014</v>
      </c>
      <c r="B258" s="1" t="s">
        <v>65</v>
      </c>
      <c r="C258" s="10">
        <v>0</v>
      </c>
      <c r="D258" s="10">
        <v>72.3</v>
      </c>
      <c r="E258" s="10">
        <v>0</v>
      </c>
      <c r="F258" s="10">
        <v>0</v>
      </c>
      <c r="G258" s="192">
        <f t="shared" ref="G258:G321" si="36">SUM(C258:F258)</f>
        <v>72.3</v>
      </c>
      <c r="H258" s="192">
        <f>+SMar_InfraMR[[#This Row],[Total Líneas de Explotación ]]</f>
        <v>72.3</v>
      </c>
      <c r="I258" s="192">
        <f>+SMar_InfraMR[[#This Row],[Total Líneas de Explotación ]]</f>
        <v>72.3</v>
      </c>
      <c r="J258" s="10">
        <v>152.33991</v>
      </c>
      <c r="K258" s="10">
        <v>0</v>
      </c>
      <c r="L258" s="10">
        <v>0</v>
      </c>
      <c r="M258" s="10">
        <v>0</v>
      </c>
      <c r="N258" s="192">
        <f>+SMar_InfraMR[[#This Row],[A.03.1 -  Longitud de Vías de Explotación No Electrificadas Troncales y Ramales (vía principal) (km)]]+SMar_InfraMR[[#This Row],[A.04.1 -  Longitud de Vías de Explotación Electrificadas Troncales y Ramales (vía principal) (km)]]</f>
        <v>152.33991</v>
      </c>
      <c r="O258" s="192">
        <v>152.33991</v>
      </c>
      <c r="P258" s="1">
        <v>21</v>
      </c>
      <c r="Q258" s="1">
        <v>1</v>
      </c>
      <c r="R258" s="1">
        <v>0</v>
      </c>
      <c r="S258" s="194">
        <f t="shared" ref="S258:S321" si="37">SUM(P258:R258)</f>
        <v>22</v>
      </c>
      <c r="T258" s="194">
        <v>22</v>
      </c>
      <c r="U258" s="1">
        <v>3</v>
      </c>
      <c r="V258" s="1">
        <v>54</v>
      </c>
      <c r="W258" s="1">
        <v>0</v>
      </c>
      <c r="X258" s="1">
        <v>10</v>
      </c>
      <c r="Y258" s="1">
        <v>0</v>
      </c>
      <c r="Z258" s="196">
        <f t="shared" ref="Z258:Z321" si="38">SUM(U258:Y258)</f>
        <v>67</v>
      </c>
      <c r="AA258" s="1">
        <v>21</v>
      </c>
      <c r="AB258" s="1">
        <v>7</v>
      </c>
      <c r="AC258" s="1">
        <f>+SMar_InfraMR[[#This Row],[Total Pasos Vehiculares a Nivel]]</f>
        <v>67</v>
      </c>
      <c r="AD258" s="196">
        <f t="shared" ref="AD258:AD321" si="39">SUM(AA258:AC258)</f>
        <v>95</v>
      </c>
      <c r="AE258" s="1">
        <v>2</v>
      </c>
      <c r="AF258" s="1">
        <v>6</v>
      </c>
      <c r="AG258" s="1">
        <v>20</v>
      </c>
      <c r="AH258" s="196">
        <f t="shared" ref="AH258:AH321" si="40">SUM(AE258:AG258)</f>
        <v>28</v>
      </c>
      <c r="AI258" s="10">
        <v>41.3</v>
      </c>
      <c r="AJ258" s="10">
        <v>0</v>
      </c>
      <c r="AK258" s="10">
        <v>31</v>
      </c>
      <c r="AL258" s="222">
        <f t="shared" ref="AL258:AL321" si="41">SUM(AI258:AK258)</f>
        <v>72.3</v>
      </c>
      <c r="AM258" s="1">
        <v>0</v>
      </c>
      <c r="AN258" s="1">
        <v>0</v>
      </c>
      <c r="AO258" s="1">
        <v>27</v>
      </c>
      <c r="AP258" s="200">
        <f t="shared" ref="AP258:AP321" si="42">SUM(AM258:AO258)</f>
        <v>27</v>
      </c>
      <c r="AQ258" s="1">
        <v>0</v>
      </c>
      <c r="AR258" s="1">
        <v>0</v>
      </c>
      <c r="AS258" s="1">
        <v>0</v>
      </c>
      <c r="AT258" s="200">
        <f t="shared" ref="AT258:AT321" si="43">SUM(AQ258:AS258)</f>
        <v>0</v>
      </c>
      <c r="AU258" s="1">
        <v>0</v>
      </c>
      <c r="AV258" s="1">
        <v>0</v>
      </c>
      <c r="AW258" s="1">
        <v>0</v>
      </c>
      <c r="AX258" s="200">
        <f t="shared" ref="AX258:AX321" si="44">SUM(AU258:AW258)</f>
        <v>0</v>
      </c>
      <c r="AY258" s="1">
        <v>160</v>
      </c>
      <c r="AZ258" s="1">
        <v>0</v>
      </c>
      <c r="BA258" s="1">
        <v>0</v>
      </c>
      <c r="BB258" s="1">
        <v>0</v>
      </c>
      <c r="BC258" s="200">
        <f>SUM(AY258:BB258)</f>
        <v>160</v>
      </c>
      <c r="BD258" s="356">
        <v>0</v>
      </c>
      <c r="BE258" s="1">
        <v>27</v>
      </c>
      <c r="BF258" s="1">
        <v>11</v>
      </c>
      <c r="BG258" s="235">
        <v>1676</v>
      </c>
      <c r="BH258" s="1" t="s">
        <v>372</v>
      </c>
    </row>
    <row r="259" spans="1:60">
      <c r="A259" s="1">
        <v>2014</v>
      </c>
      <c r="B259" s="1" t="s">
        <v>66</v>
      </c>
      <c r="C259" s="10">
        <v>0</v>
      </c>
      <c r="D259" s="10">
        <v>72.3</v>
      </c>
      <c r="E259" s="10">
        <v>0</v>
      </c>
      <c r="F259" s="10">
        <v>0</v>
      </c>
      <c r="G259" s="192">
        <f t="shared" si="36"/>
        <v>72.3</v>
      </c>
      <c r="H259" s="192">
        <f>+SMar_InfraMR[[#This Row],[Total Líneas de Explotación ]]</f>
        <v>72.3</v>
      </c>
      <c r="I259" s="192">
        <f>+SMar_InfraMR[[#This Row],[Total Líneas de Explotación ]]</f>
        <v>72.3</v>
      </c>
      <c r="J259" s="10">
        <v>152.33991</v>
      </c>
      <c r="K259" s="10">
        <v>0</v>
      </c>
      <c r="L259" s="10">
        <v>0</v>
      </c>
      <c r="M259" s="10">
        <v>0</v>
      </c>
      <c r="N259" s="192">
        <f>+SMar_InfraMR[[#This Row],[A.03.1 -  Longitud de Vías de Explotación No Electrificadas Troncales y Ramales (vía principal) (km)]]+SMar_InfraMR[[#This Row],[A.04.1 -  Longitud de Vías de Explotación Electrificadas Troncales y Ramales (vía principal) (km)]]</f>
        <v>152.33991</v>
      </c>
      <c r="O259" s="192">
        <v>152.33991</v>
      </c>
      <c r="P259" s="1">
        <v>21</v>
      </c>
      <c r="Q259" s="1">
        <v>1</v>
      </c>
      <c r="R259" s="1">
        <v>0</v>
      </c>
      <c r="S259" s="194">
        <f t="shared" si="37"/>
        <v>22</v>
      </c>
      <c r="T259" s="194">
        <v>22</v>
      </c>
      <c r="U259" s="1">
        <v>3</v>
      </c>
      <c r="V259" s="1">
        <v>54</v>
      </c>
      <c r="W259" s="1">
        <v>0</v>
      </c>
      <c r="X259" s="1">
        <v>10</v>
      </c>
      <c r="Y259" s="1">
        <v>0</v>
      </c>
      <c r="Z259" s="196">
        <f t="shared" si="38"/>
        <v>67</v>
      </c>
      <c r="AA259" s="1">
        <v>21</v>
      </c>
      <c r="AB259" s="1">
        <v>7</v>
      </c>
      <c r="AC259" s="1">
        <f>+SMar_InfraMR[[#This Row],[Total Pasos Vehiculares a Nivel]]</f>
        <v>67</v>
      </c>
      <c r="AD259" s="196">
        <f t="shared" si="39"/>
        <v>95</v>
      </c>
      <c r="AE259" s="1">
        <v>2</v>
      </c>
      <c r="AF259" s="1">
        <v>6</v>
      </c>
      <c r="AG259" s="1">
        <v>20</v>
      </c>
      <c r="AH259" s="196">
        <f t="shared" si="40"/>
        <v>28</v>
      </c>
      <c r="AI259" s="10">
        <v>41.3</v>
      </c>
      <c r="AJ259" s="10">
        <v>0</v>
      </c>
      <c r="AK259" s="10">
        <v>31</v>
      </c>
      <c r="AL259" s="222">
        <f t="shared" si="41"/>
        <v>72.3</v>
      </c>
      <c r="AM259" s="1">
        <v>0</v>
      </c>
      <c r="AN259" s="1">
        <v>0</v>
      </c>
      <c r="AO259" s="1">
        <v>27</v>
      </c>
      <c r="AP259" s="200">
        <f t="shared" si="42"/>
        <v>27</v>
      </c>
      <c r="AQ259" s="1">
        <v>0</v>
      </c>
      <c r="AR259" s="1">
        <v>0</v>
      </c>
      <c r="AS259" s="1">
        <v>0</v>
      </c>
      <c r="AT259" s="200">
        <f t="shared" si="43"/>
        <v>0</v>
      </c>
      <c r="AU259" s="1">
        <v>0</v>
      </c>
      <c r="AV259" s="1">
        <v>0</v>
      </c>
      <c r="AW259" s="1">
        <v>0</v>
      </c>
      <c r="AX259" s="200">
        <f t="shared" si="44"/>
        <v>0</v>
      </c>
      <c r="AY259" s="1">
        <v>160</v>
      </c>
      <c r="AZ259" s="1">
        <v>0</v>
      </c>
      <c r="BA259" s="1">
        <v>0</v>
      </c>
      <c r="BB259" s="1">
        <v>0</v>
      </c>
      <c r="BC259" s="200">
        <f>SUM(AY259:BB259)</f>
        <v>160</v>
      </c>
      <c r="BD259" s="356">
        <v>0</v>
      </c>
      <c r="BE259" s="1">
        <v>27</v>
      </c>
      <c r="BF259" s="1">
        <v>11</v>
      </c>
      <c r="BG259" s="235">
        <v>1676</v>
      </c>
    </row>
    <row r="260" spans="1:60">
      <c r="A260" s="1">
        <v>2014</v>
      </c>
      <c r="B260" s="1" t="s">
        <v>67</v>
      </c>
      <c r="C260" s="10">
        <v>0</v>
      </c>
      <c r="D260" s="10">
        <v>72.3</v>
      </c>
      <c r="E260" s="10">
        <v>0</v>
      </c>
      <c r="F260" s="10">
        <v>0</v>
      </c>
      <c r="G260" s="192">
        <f t="shared" si="36"/>
        <v>72.3</v>
      </c>
      <c r="H260" s="192">
        <f>+SMar_InfraMR[[#This Row],[Total Líneas de Explotación ]]</f>
        <v>72.3</v>
      </c>
      <c r="I260" s="192">
        <f>+SMar_InfraMR[[#This Row],[Total Líneas de Explotación ]]</f>
        <v>72.3</v>
      </c>
      <c r="J260" s="10">
        <v>152.33991</v>
      </c>
      <c r="K260" s="10">
        <v>0</v>
      </c>
      <c r="L260" s="10">
        <v>0</v>
      </c>
      <c r="M260" s="10">
        <v>0</v>
      </c>
      <c r="N260" s="192">
        <f>+SMar_InfraMR[[#This Row],[A.03.1 -  Longitud de Vías de Explotación No Electrificadas Troncales y Ramales (vía principal) (km)]]+SMar_InfraMR[[#This Row],[A.04.1 -  Longitud de Vías de Explotación Electrificadas Troncales y Ramales (vía principal) (km)]]</f>
        <v>152.33991</v>
      </c>
      <c r="O260" s="192">
        <v>152.33991</v>
      </c>
      <c r="P260" s="1">
        <v>21</v>
      </c>
      <c r="Q260" s="1">
        <v>1</v>
      </c>
      <c r="R260" s="1">
        <v>0</v>
      </c>
      <c r="S260" s="194">
        <f t="shared" si="37"/>
        <v>22</v>
      </c>
      <c r="T260" s="194">
        <v>22</v>
      </c>
      <c r="U260" s="1">
        <v>3</v>
      </c>
      <c r="V260" s="1">
        <v>54</v>
      </c>
      <c r="W260" s="1">
        <v>0</v>
      </c>
      <c r="X260" s="1">
        <v>10</v>
      </c>
      <c r="Y260" s="1">
        <v>0</v>
      </c>
      <c r="Z260" s="196">
        <f t="shared" si="38"/>
        <v>67</v>
      </c>
      <c r="AA260" s="1">
        <v>21</v>
      </c>
      <c r="AB260" s="1">
        <v>7</v>
      </c>
      <c r="AC260" s="1">
        <f>+SMar_InfraMR[[#This Row],[Total Pasos Vehiculares a Nivel]]</f>
        <v>67</v>
      </c>
      <c r="AD260" s="196">
        <f t="shared" si="39"/>
        <v>95</v>
      </c>
      <c r="AE260" s="1">
        <v>2</v>
      </c>
      <c r="AF260" s="1">
        <v>6</v>
      </c>
      <c r="AG260" s="1">
        <v>20</v>
      </c>
      <c r="AH260" s="196">
        <f t="shared" si="40"/>
        <v>28</v>
      </c>
      <c r="AI260" s="10">
        <v>41.3</v>
      </c>
      <c r="AJ260" s="10">
        <v>0</v>
      </c>
      <c r="AK260" s="10">
        <v>31</v>
      </c>
      <c r="AL260" s="222">
        <f t="shared" si="41"/>
        <v>72.3</v>
      </c>
      <c r="AM260" s="1">
        <v>0</v>
      </c>
      <c r="AN260" s="1">
        <v>0</v>
      </c>
      <c r="AO260" s="1">
        <v>27</v>
      </c>
      <c r="AP260" s="200">
        <f t="shared" si="42"/>
        <v>27</v>
      </c>
      <c r="AQ260" s="1">
        <v>0</v>
      </c>
      <c r="AR260" s="1">
        <v>0</v>
      </c>
      <c r="AS260" s="1">
        <v>0</v>
      </c>
      <c r="AT260" s="200">
        <f t="shared" si="43"/>
        <v>0</v>
      </c>
      <c r="AU260" s="1">
        <v>0</v>
      </c>
      <c r="AV260" s="1">
        <v>0</v>
      </c>
      <c r="AW260" s="1">
        <v>0</v>
      </c>
      <c r="AX260" s="200">
        <f t="shared" si="44"/>
        <v>0</v>
      </c>
      <c r="AY260" s="1">
        <v>160</v>
      </c>
      <c r="AZ260" s="1">
        <v>0</v>
      </c>
      <c r="BA260" s="1">
        <v>0</v>
      </c>
      <c r="BB260" s="1">
        <v>0</v>
      </c>
      <c r="BC260" s="200">
        <f>SUM(AY260:BB260)</f>
        <v>160</v>
      </c>
      <c r="BD260" s="356">
        <v>0</v>
      </c>
      <c r="BE260" s="1">
        <v>27</v>
      </c>
      <c r="BF260" s="1">
        <v>11</v>
      </c>
      <c r="BG260" s="235">
        <v>1676</v>
      </c>
    </row>
    <row r="261" spans="1:60">
      <c r="A261" s="1">
        <v>2014</v>
      </c>
      <c r="B261" s="1" t="s">
        <v>68</v>
      </c>
      <c r="C261" s="10">
        <v>0</v>
      </c>
      <c r="D261" s="10">
        <v>72.3</v>
      </c>
      <c r="E261" s="10">
        <v>0</v>
      </c>
      <c r="F261" s="10">
        <v>0</v>
      </c>
      <c r="G261" s="192">
        <f t="shared" si="36"/>
        <v>72.3</v>
      </c>
      <c r="H261" s="192">
        <f>+SMar_InfraMR[[#This Row],[Total Líneas de Explotación ]]</f>
        <v>72.3</v>
      </c>
      <c r="I261" s="192">
        <f>+SMar_InfraMR[[#This Row],[Total Líneas de Explotación ]]</f>
        <v>72.3</v>
      </c>
      <c r="J261" s="10">
        <v>152.33991</v>
      </c>
      <c r="K261" s="10">
        <v>0</v>
      </c>
      <c r="L261" s="10">
        <v>0</v>
      </c>
      <c r="M261" s="10">
        <v>0</v>
      </c>
      <c r="N261" s="192">
        <f>+SMar_InfraMR[[#This Row],[A.03.1 -  Longitud de Vías de Explotación No Electrificadas Troncales y Ramales (vía principal) (km)]]+SMar_InfraMR[[#This Row],[A.04.1 -  Longitud de Vías de Explotación Electrificadas Troncales y Ramales (vía principal) (km)]]</f>
        <v>152.33991</v>
      </c>
      <c r="O261" s="192">
        <v>152.33991</v>
      </c>
      <c r="P261" s="1">
        <v>21</v>
      </c>
      <c r="Q261" s="1">
        <v>1</v>
      </c>
      <c r="R261" s="1">
        <v>0</v>
      </c>
      <c r="S261" s="194">
        <f t="shared" si="37"/>
        <v>22</v>
      </c>
      <c r="T261" s="194">
        <v>22</v>
      </c>
      <c r="U261" s="1">
        <v>3</v>
      </c>
      <c r="V261" s="1">
        <v>54</v>
      </c>
      <c r="W261" s="1">
        <v>0</v>
      </c>
      <c r="X261" s="1">
        <v>10</v>
      </c>
      <c r="Y261" s="1">
        <v>0</v>
      </c>
      <c r="Z261" s="196">
        <f t="shared" si="38"/>
        <v>67</v>
      </c>
      <c r="AA261" s="1">
        <v>21</v>
      </c>
      <c r="AB261" s="1">
        <v>7</v>
      </c>
      <c r="AC261" s="1">
        <f>+SMar_InfraMR[[#This Row],[Total Pasos Vehiculares a Nivel]]</f>
        <v>67</v>
      </c>
      <c r="AD261" s="196">
        <f t="shared" si="39"/>
        <v>95</v>
      </c>
      <c r="AE261" s="1">
        <v>2</v>
      </c>
      <c r="AF261" s="1">
        <v>6</v>
      </c>
      <c r="AG261" s="1">
        <v>20</v>
      </c>
      <c r="AH261" s="196">
        <f t="shared" si="40"/>
        <v>28</v>
      </c>
      <c r="AI261" s="10">
        <v>41.3</v>
      </c>
      <c r="AJ261" s="10">
        <v>0</v>
      </c>
      <c r="AK261" s="10">
        <v>31</v>
      </c>
      <c r="AL261" s="222">
        <f t="shared" si="41"/>
        <v>72.3</v>
      </c>
      <c r="AM261" s="1">
        <v>0</v>
      </c>
      <c r="AN261" s="1">
        <v>0</v>
      </c>
      <c r="AO261" s="1">
        <v>27</v>
      </c>
      <c r="AP261" s="200">
        <f t="shared" si="42"/>
        <v>27</v>
      </c>
      <c r="AQ261" s="1">
        <v>0</v>
      </c>
      <c r="AR261" s="1">
        <v>0</v>
      </c>
      <c r="AS261" s="1">
        <v>0</v>
      </c>
      <c r="AT261" s="200">
        <f t="shared" si="43"/>
        <v>0</v>
      </c>
      <c r="AU261" s="1">
        <v>0</v>
      </c>
      <c r="AV261" s="1">
        <v>0</v>
      </c>
      <c r="AW261" s="1">
        <v>0</v>
      </c>
      <c r="AX261" s="200">
        <f t="shared" si="44"/>
        <v>0</v>
      </c>
      <c r="AY261" s="1">
        <v>160</v>
      </c>
      <c r="AZ261" s="1">
        <v>0</v>
      </c>
      <c r="BA261" s="1">
        <v>0</v>
      </c>
      <c r="BB261" s="1">
        <v>0</v>
      </c>
      <c r="BC261" s="200">
        <f>SUM(AY261:BB261)</f>
        <v>160</v>
      </c>
      <c r="BD261" s="356">
        <v>0</v>
      </c>
      <c r="BE261" s="1">
        <v>27</v>
      </c>
      <c r="BF261" s="1">
        <v>11</v>
      </c>
      <c r="BG261" s="235">
        <v>1676</v>
      </c>
    </row>
    <row r="262" spans="1:60">
      <c r="A262" s="1">
        <v>2014</v>
      </c>
      <c r="B262" s="1" t="s">
        <v>69</v>
      </c>
      <c r="C262" s="10">
        <v>0</v>
      </c>
      <c r="D262" s="10">
        <v>72.3</v>
      </c>
      <c r="E262" s="10">
        <v>0</v>
      </c>
      <c r="F262" s="10">
        <v>0</v>
      </c>
      <c r="G262" s="192">
        <f t="shared" si="36"/>
        <v>72.3</v>
      </c>
      <c r="H262" s="192">
        <f>+SMar_InfraMR[[#This Row],[Total Líneas de Explotación ]]</f>
        <v>72.3</v>
      </c>
      <c r="I262" s="192">
        <f>+SMar_InfraMR[[#This Row],[Total Líneas de Explotación ]]</f>
        <v>72.3</v>
      </c>
      <c r="J262" s="10">
        <v>152.33991</v>
      </c>
      <c r="K262" s="10">
        <v>0</v>
      </c>
      <c r="L262" s="10">
        <v>0</v>
      </c>
      <c r="M262" s="10">
        <v>0</v>
      </c>
      <c r="N262" s="192">
        <f>+SMar_InfraMR[[#This Row],[A.03.1 -  Longitud de Vías de Explotación No Electrificadas Troncales y Ramales (vía principal) (km)]]+SMar_InfraMR[[#This Row],[A.04.1 -  Longitud de Vías de Explotación Electrificadas Troncales y Ramales (vía principal) (km)]]</f>
        <v>152.33991</v>
      </c>
      <c r="O262" s="192">
        <v>152.33991</v>
      </c>
      <c r="P262" s="1">
        <v>21</v>
      </c>
      <c r="Q262" s="1">
        <v>1</v>
      </c>
      <c r="R262" s="1">
        <v>0</v>
      </c>
      <c r="S262" s="194">
        <f t="shared" si="37"/>
        <v>22</v>
      </c>
      <c r="T262" s="194">
        <v>22</v>
      </c>
      <c r="U262" s="1">
        <v>3</v>
      </c>
      <c r="V262" s="1">
        <v>54</v>
      </c>
      <c r="W262" s="1">
        <v>0</v>
      </c>
      <c r="X262" s="1">
        <v>10</v>
      </c>
      <c r="Y262" s="1">
        <v>0</v>
      </c>
      <c r="Z262" s="196">
        <f t="shared" si="38"/>
        <v>67</v>
      </c>
      <c r="AA262" s="1">
        <v>21</v>
      </c>
      <c r="AB262" s="1">
        <v>7</v>
      </c>
      <c r="AC262" s="1">
        <f>+SMar_InfraMR[[#This Row],[Total Pasos Vehiculares a Nivel]]</f>
        <v>67</v>
      </c>
      <c r="AD262" s="196">
        <f t="shared" si="39"/>
        <v>95</v>
      </c>
      <c r="AE262" s="1">
        <v>2</v>
      </c>
      <c r="AF262" s="1">
        <v>6</v>
      </c>
      <c r="AG262" s="1">
        <v>20</v>
      </c>
      <c r="AH262" s="196">
        <f t="shared" si="40"/>
        <v>28</v>
      </c>
      <c r="AI262" s="10">
        <v>41.3</v>
      </c>
      <c r="AJ262" s="10">
        <v>0</v>
      </c>
      <c r="AK262" s="10">
        <v>31</v>
      </c>
      <c r="AL262" s="222">
        <f t="shared" si="41"/>
        <v>72.3</v>
      </c>
      <c r="AM262" s="1">
        <v>0</v>
      </c>
      <c r="AN262" s="1">
        <v>0</v>
      </c>
      <c r="AO262" s="1">
        <v>27</v>
      </c>
      <c r="AP262" s="200">
        <f t="shared" si="42"/>
        <v>27</v>
      </c>
      <c r="AQ262" s="1">
        <v>0</v>
      </c>
      <c r="AR262" s="1">
        <v>0</v>
      </c>
      <c r="AS262" s="1">
        <v>0</v>
      </c>
      <c r="AT262" s="200">
        <f t="shared" si="43"/>
        <v>0</v>
      </c>
      <c r="AU262" s="1">
        <v>0</v>
      </c>
      <c r="AV262" s="1">
        <v>0</v>
      </c>
      <c r="AW262" s="1">
        <v>0</v>
      </c>
      <c r="AX262" s="200">
        <f t="shared" si="44"/>
        <v>0</v>
      </c>
      <c r="AY262" s="1">
        <v>160</v>
      </c>
      <c r="AZ262" s="1">
        <v>0</v>
      </c>
      <c r="BA262" s="1">
        <v>0</v>
      </c>
      <c r="BB262" s="1">
        <v>0</v>
      </c>
      <c r="BC262" s="200">
        <f>SUM(AY262:BB262)</f>
        <v>160</v>
      </c>
      <c r="BD262" s="356">
        <v>0</v>
      </c>
      <c r="BE262" s="1">
        <v>27</v>
      </c>
      <c r="BF262" s="1">
        <v>11</v>
      </c>
      <c r="BG262" s="235">
        <v>1676</v>
      </c>
    </row>
    <row r="263" spans="1:60">
      <c r="A263" s="1">
        <v>2014</v>
      </c>
      <c r="B263" s="1" t="s">
        <v>70</v>
      </c>
      <c r="C263" s="10">
        <v>0</v>
      </c>
      <c r="D263" s="10">
        <v>72.3</v>
      </c>
      <c r="E263" s="10">
        <v>0</v>
      </c>
      <c r="F263" s="10">
        <v>0</v>
      </c>
      <c r="G263" s="192">
        <f t="shared" si="36"/>
        <v>72.3</v>
      </c>
      <c r="H263" s="192">
        <f>+SMar_InfraMR[[#This Row],[Total Líneas de Explotación ]]</f>
        <v>72.3</v>
      </c>
      <c r="I263" s="192">
        <f>+SMar_InfraMR[[#This Row],[Total Líneas de Explotación ]]</f>
        <v>72.3</v>
      </c>
      <c r="J263" s="10">
        <v>152.33991</v>
      </c>
      <c r="K263" s="10">
        <v>0</v>
      </c>
      <c r="L263" s="10">
        <v>0</v>
      </c>
      <c r="M263" s="10">
        <v>0</v>
      </c>
      <c r="N263" s="192">
        <f>+SMar_InfraMR[[#This Row],[A.03.1 -  Longitud de Vías de Explotación No Electrificadas Troncales y Ramales (vía principal) (km)]]+SMar_InfraMR[[#This Row],[A.04.1 -  Longitud de Vías de Explotación Electrificadas Troncales y Ramales (vía principal) (km)]]</f>
        <v>152.33991</v>
      </c>
      <c r="O263" s="192">
        <v>152.33991</v>
      </c>
      <c r="P263" s="1">
        <v>21</v>
      </c>
      <c r="Q263" s="1">
        <v>1</v>
      </c>
      <c r="R263" s="1">
        <v>0</v>
      </c>
      <c r="S263" s="194">
        <f t="shared" si="37"/>
        <v>22</v>
      </c>
      <c r="T263" s="194">
        <v>22</v>
      </c>
      <c r="U263" s="1">
        <v>3</v>
      </c>
      <c r="V263" s="1">
        <v>54</v>
      </c>
      <c r="W263" s="1">
        <v>0</v>
      </c>
      <c r="X263" s="1">
        <v>10</v>
      </c>
      <c r="Y263" s="1">
        <v>0</v>
      </c>
      <c r="Z263" s="196">
        <f t="shared" si="38"/>
        <v>67</v>
      </c>
      <c r="AA263" s="1">
        <v>21</v>
      </c>
      <c r="AB263" s="1">
        <v>7</v>
      </c>
      <c r="AC263" s="1">
        <f>+SMar_InfraMR[[#This Row],[Total Pasos Vehiculares a Nivel]]</f>
        <v>67</v>
      </c>
      <c r="AD263" s="196">
        <f t="shared" si="39"/>
        <v>95</v>
      </c>
      <c r="AE263" s="1">
        <v>2</v>
      </c>
      <c r="AF263" s="1">
        <v>6</v>
      </c>
      <c r="AG263" s="1">
        <v>20</v>
      </c>
      <c r="AH263" s="196">
        <f t="shared" si="40"/>
        <v>28</v>
      </c>
      <c r="AI263" s="10">
        <v>41.3</v>
      </c>
      <c r="AJ263" s="10">
        <v>0</v>
      </c>
      <c r="AK263" s="10">
        <v>31</v>
      </c>
      <c r="AL263" s="222">
        <f t="shared" si="41"/>
        <v>72.3</v>
      </c>
      <c r="AM263" s="1">
        <v>0</v>
      </c>
      <c r="AN263" s="1">
        <v>0</v>
      </c>
      <c r="AO263" s="1">
        <v>27</v>
      </c>
      <c r="AP263" s="200">
        <f t="shared" si="42"/>
        <v>27</v>
      </c>
      <c r="AQ263" s="1">
        <v>0</v>
      </c>
      <c r="AR263" s="1">
        <v>0</v>
      </c>
      <c r="AS263" s="1">
        <v>0</v>
      </c>
      <c r="AT263" s="200">
        <f t="shared" si="43"/>
        <v>0</v>
      </c>
      <c r="AU263" s="1">
        <v>0</v>
      </c>
      <c r="AV263" s="1">
        <v>0</v>
      </c>
      <c r="AW263" s="1">
        <v>0</v>
      </c>
      <c r="AX263" s="200">
        <f t="shared" si="44"/>
        <v>0</v>
      </c>
      <c r="AY263" s="1">
        <v>160</v>
      </c>
      <c r="AZ263" s="1">
        <v>0</v>
      </c>
      <c r="BA263" s="1">
        <v>0</v>
      </c>
      <c r="BB263" s="1">
        <v>0</v>
      </c>
      <c r="BC263" s="200">
        <f>SUM(AY263:BB263)</f>
        <v>160</v>
      </c>
      <c r="BD263" s="356">
        <v>0</v>
      </c>
      <c r="BE263" s="1">
        <v>27</v>
      </c>
      <c r="BF263" s="1">
        <v>11</v>
      </c>
      <c r="BG263" s="235">
        <v>1676</v>
      </c>
    </row>
    <row r="264" spans="1:60">
      <c r="A264" s="1">
        <v>2014</v>
      </c>
      <c r="B264" s="1" t="s">
        <v>71</v>
      </c>
      <c r="C264" s="10">
        <v>0</v>
      </c>
      <c r="D264" s="10">
        <v>72.3</v>
      </c>
      <c r="E264" s="10">
        <v>0</v>
      </c>
      <c r="F264" s="10">
        <v>0</v>
      </c>
      <c r="G264" s="192">
        <f t="shared" si="36"/>
        <v>72.3</v>
      </c>
      <c r="H264" s="192">
        <f>+SMar_InfraMR[[#This Row],[Total Líneas de Explotación ]]</f>
        <v>72.3</v>
      </c>
      <c r="I264" s="192">
        <f>+SMar_InfraMR[[#This Row],[Total Líneas de Explotación ]]</f>
        <v>72.3</v>
      </c>
      <c r="J264" s="10">
        <v>152.33991</v>
      </c>
      <c r="K264" s="10">
        <v>0</v>
      </c>
      <c r="L264" s="10">
        <v>0</v>
      </c>
      <c r="M264" s="10">
        <v>0</v>
      </c>
      <c r="N264" s="192">
        <f>+SMar_InfraMR[[#This Row],[A.03.1 -  Longitud de Vías de Explotación No Electrificadas Troncales y Ramales (vía principal) (km)]]+SMar_InfraMR[[#This Row],[A.04.1 -  Longitud de Vías de Explotación Electrificadas Troncales y Ramales (vía principal) (km)]]</f>
        <v>152.33991</v>
      </c>
      <c r="O264" s="192">
        <v>152.33991</v>
      </c>
      <c r="P264" s="1">
        <v>21</v>
      </c>
      <c r="Q264" s="1">
        <v>1</v>
      </c>
      <c r="R264" s="1">
        <v>0</v>
      </c>
      <c r="S264" s="194">
        <f t="shared" si="37"/>
        <v>22</v>
      </c>
      <c r="T264" s="194">
        <v>22</v>
      </c>
      <c r="U264" s="1">
        <v>3</v>
      </c>
      <c r="V264" s="1">
        <v>54</v>
      </c>
      <c r="W264" s="1">
        <v>0</v>
      </c>
      <c r="X264" s="1">
        <v>10</v>
      </c>
      <c r="Y264" s="1">
        <v>0</v>
      </c>
      <c r="Z264" s="196">
        <f t="shared" si="38"/>
        <v>67</v>
      </c>
      <c r="AA264" s="1">
        <v>21</v>
      </c>
      <c r="AB264" s="1">
        <v>7</v>
      </c>
      <c r="AC264" s="1">
        <f>+SMar_InfraMR[[#This Row],[Total Pasos Vehiculares a Nivel]]</f>
        <v>67</v>
      </c>
      <c r="AD264" s="196">
        <f t="shared" si="39"/>
        <v>95</v>
      </c>
      <c r="AE264" s="1">
        <v>2</v>
      </c>
      <c r="AF264" s="1">
        <v>6</v>
      </c>
      <c r="AG264" s="1">
        <v>20</v>
      </c>
      <c r="AH264" s="196">
        <f t="shared" si="40"/>
        <v>28</v>
      </c>
      <c r="AI264" s="10">
        <v>41.3</v>
      </c>
      <c r="AJ264" s="10">
        <v>0</v>
      </c>
      <c r="AK264" s="10">
        <v>31</v>
      </c>
      <c r="AL264" s="222">
        <f t="shared" si="41"/>
        <v>72.3</v>
      </c>
      <c r="AM264" s="1">
        <v>0</v>
      </c>
      <c r="AN264" s="1">
        <v>0</v>
      </c>
      <c r="AO264" s="1">
        <v>27</v>
      </c>
      <c r="AP264" s="200">
        <f t="shared" si="42"/>
        <v>27</v>
      </c>
      <c r="AQ264" s="1">
        <v>0</v>
      </c>
      <c r="AR264" s="1">
        <v>0</v>
      </c>
      <c r="AS264" s="1">
        <v>0</v>
      </c>
      <c r="AT264" s="200">
        <f t="shared" si="43"/>
        <v>0</v>
      </c>
      <c r="AU264" s="1">
        <v>0</v>
      </c>
      <c r="AV264" s="1">
        <v>0</v>
      </c>
      <c r="AW264" s="1">
        <v>0</v>
      </c>
      <c r="AX264" s="200">
        <f t="shared" si="44"/>
        <v>0</v>
      </c>
      <c r="AY264" s="1">
        <v>160</v>
      </c>
      <c r="AZ264" s="1">
        <v>0</v>
      </c>
      <c r="BA264" s="1">
        <v>0</v>
      </c>
      <c r="BB264" s="1">
        <v>0</v>
      </c>
      <c r="BC264" s="200">
        <f>SUM(AY264:BB264)</f>
        <v>160</v>
      </c>
      <c r="BD264" s="356">
        <v>0</v>
      </c>
      <c r="BE264" s="1">
        <v>27</v>
      </c>
      <c r="BF264" s="1">
        <v>11</v>
      </c>
      <c r="BG264" s="235">
        <v>1676</v>
      </c>
    </row>
    <row r="265" spans="1:60">
      <c r="A265" s="1">
        <v>2014</v>
      </c>
      <c r="B265" s="1" t="s">
        <v>72</v>
      </c>
      <c r="C265" s="10">
        <v>0</v>
      </c>
      <c r="D265" s="10">
        <v>72.3</v>
      </c>
      <c r="E265" s="10">
        <v>0</v>
      </c>
      <c r="F265" s="10">
        <v>0</v>
      </c>
      <c r="G265" s="192">
        <f t="shared" si="36"/>
        <v>72.3</v>
      </c>
      <c r="H265" s="192">
        <f>+SMar_InfraMR[[#This Row],[Total Líneas de Explotación ]]</f>
        <v>72.3</v>
      </c>
      <c r="I265" s="192">
        <f>+SMar_InfraMR[[#This Row],[Total Líneas de Explotación ]]</f>
        <v>72.3</v>
      </c>
      <c r="J265" s="10">
        <v>152.33991</v>
      </c>
      <c r="K265" s="10">
        <v>0</v>
      </c>
      <c r="L265" s="10">
        <v>0</v>
      </c>
      <c r="M265" s="10">
        <v>0</v>
      </c>
      <c r="N265" s="192">
        <f>+SMar_InfraMR[[#This Row],[A.03.1 -  Longitud de Vías de Explotación No Electrificadas Troncales y Ramales (vía principal) (km)]]+SMar_InfraMR[[#This Row],[A.04.1 -  Longitud de Vías de Explotación Electrificadas Troncales y Ramales (vía principal) (km)]]</f>
        <v>152.33991</v>
      </c>
      <c r="O265" s="192">
        <v>152.33991</v>
      </c>
      <c r="P265" s="1">
        <v>21</v>
      </c>
      <c r="Q265" s="1">
        <v>1</v>
      </c>
      <c r="R265" s="1">
        <v>0</v>
      </c>
      <c r="S265" s="194">
        <f t="shared" si="37"/>
        <v>22</v>
      </c>
      <c r="T265" s="194">
        <v>22</v>
      </c>
      <c r="U265" s="1">
        <v>3</v>
      </c>
      <c r="V265" s="1">
        <v>54</v>
      </c>
      <c r="W265" s="1">
        <v>0</v>
      </c>
      <c r="X265" s="1">
        <v>10</v>
      </c>
      <c r="Y265" s="1">
        <v>0</v>
      </c>
      <c r="Z265" s="196">
        <f t="shared" si="38"/>
        <v>67</v>
      </c>
      <c r="AA265" s="1">
        <v>21</v>
      </c>
      <c r="AB265" s="1">
        <v>7</v>
      </c>
      <c r="AC265" s="1">
        <f>+SMar_InfraMR[[#This Row],[Total Pasos Vehiculares a Nivel]]</f>
        <v>67</v>
      </c>
      <c r="AD265" s="196">
        <f t="shared" si="39"/>
        <v>95</v>
      </c>
      <c r="AE265" s="1">
        <v>2</v>
      </c>
      <c r="AF265" s="1">
        <v>6</v>
      </c>
      <c r="AG265" s="1">
        <v>20</v>
      </c>
      <c r="AH265" s="196">
        <f t="shared" si="40"/>
        <v>28</v>
      </c>
      <c r="AI265" s="10">
        <v>41.3</v>
      </c>
      <c r="AJ265" s="10">
        <v>0</v>
      </c>
      <c r="AK265" s="10">
        <v>31</v>
      </c>
      <c r="AL265" s="222">
        <f t="shared" si="41"/>
        <v>72.3</v>
      </c>
      <c r="AM265" s="1">
        <v>0</v>
      </c>
      <c r="AN265" s="1">
        <v>0</v>
      </c>
      <c r="AO265" s="1">
        <v>27</v>
      </c>
      <c r="AP265" s="200">
        <f t="shared" si="42"/>
        <v>27</v>
      </c>
      <c r="AQ265" s="1">
        <v>0</v>
      </c>
      <c r="AR265" s="1">
        <v>0</v>
      </c>
      <c r="AS265" s="1">
        <v>0</v>
      </c>
      <c r="AT265" s="200">
        <f t="shared" si="43"/>
        <v>0</v>
      </c>
      <c r="AU265" s="1">
        <v>0</v>
      </c>
      <c r="AV265" s="1">
        <v>0</v>
      </c>
      <c r="AW265" s="1">
        <v>0</v>
      </c>
      <c r="AX265" s="200">
        <f t="shared" si="44"/>
        <v>0</v>
      </c>
      <c r="AY265" s="1">
        <v>160</v>
      </c>
      <c r="AZ265" s="1">
        <v>0</v>
      </c>
      <c r="BA265" s="1">
        <v>0</v>
      </c>
      <c r="BB265" s="1">
        <v>0</v>
      </c>
      <c r="BC265" s="200">
        <f>SUM(AY265:BB265)</f>
        <v>160</v>
      </c>
      <c r="BD265" s="356">
        <v>0</v>
      </c>
      <c r="BE265" s="1">
        <v>27</v>
      </c>
      <c r="BF265" s="1">
        <v>11</v>
      </c>
      <c r="BG265" s="235">
        <v>1676</v>
      </c>
    </row>
    <row r="266" spans="1:60">
      <c r="A266" s="1">
        <v>2015</v>
      </c>
      <c r="B266" s="1" t="s">
        <v>61</v>
      </c>
      <c r="C266" s="10">
        <v>0</v>
      </c>
      <c r="D266" s="10">
        <v>72.3</v>
      </c>
      <c r="E266" s="10">
        <v>0</v>
      </c>
      <c r="F266" s="10">
        <v>0</v>
      </c>
      <c r="G266" s="192">
        <f t="shared" si="36"/>
        <v>72.3</v>
      </c>
      <c r="H266" s="192">
        <f>+SMar_InfraMR[[#This Row],[Total Líneas de Explotación ]]</f>
        <v>72.3</v>
      </c>
      <c r="I266" s="192">
        <f>+SMar_InfraMR[[#This Row],[Total Líneas de Explotación ]]</f>
        <v>72.3</v>
      </c>
      <c r="J266" s="10">
        <v>152.33991</v>
      </c>
      <c r="K266" s="10">
        <v>0</v>
      </c>
      <c r="L266" s="10">
        <v>0</v>
      </c>
      <c r="M266" s="10">
        <v>0</v>
      </c>
      <c r="N266" s="192">
        <f>+SMar_InfraMR[[#This Row],[A.03.1 -  Longitud de Vías de Explotación No Electrificadas Troncales y Ramales (vía principal) (km)]]+SMar_InfraMR[[#This Row],[A.04.1 -  Longitud de Vías de Explotación Electrificadas Troncales y Ramales (vía principal) (km)]]</f>
        <v>152.33991</v>
      </c>
      <c r="O266" s="192">
        <v>152.33991</v>
      </c>
      <c r="P266" s="1">
        <v>21</v>
      </c>
      <c r="Q266" s="1">
        <v>1</v>
      </c>
      <c r="R266" s="1">
        <v>0</v>
      </c>
      <c r="S266" s="194">
        <f t="shared" si="37"/>
        <v>22</v>
      </c>
      <c r="T266" s="194">
        <v>22</v>
      </c>
      <c r="U266" s="1">
        <v>3</v>
      </c>
      <c r="V266" s="1">
        <v>54</v>
      </c>
      <c r="W266" s="1">
        <v>0</v>
      </c>
      <c r="X266" s="1">
        <v>10</v>
      </c>
      <c r="Y266" s="1">
        <v>0</v>
      </c>
      <c r="Z266" s="196">
        <f t="shared" si="38"/>
        <v>67</v>
      </c>
      <c r="AA266" s="1">
        <v>21</v>
      </c>
      <c r="AB266" s="1">
        <v>7</v>
      </c>
      <c r="AC266" s="1">
        <f>+SMar_InfraMR[[#This Row],[Total Pasos Vehiculares a Nivel]]</f>
        <v>67</v>
      </c>
      <c r="AD266" s="196">
        <f t="shared" si="39"/>
        <v>95</v>
      </c>
      <c r="AE266" s="1">
        <v>2</v>
      </c>
      <c r="AF266" s="1">
        <v>6</v>
      </c>
      <c r="AG266" s="1">
        <v>20</v>
      </c>
      <c r="AH266" s="196">
        <f t="shared" si="40"/>
        <v>28</v>
      </c>
      <c r="AI266" s="10">
        <v>41.3</v>
      </c>
      <c r="AJ266" s="10">
        <v>0</v>
      </c>
      <c r="AK266" s="10">
        <v>31</v>
      </c>
      <c r="AL266" s="222">
        <f t="shared" si="41"/>
        <v>72.3</v>
      </c>
      <c r="AM266" s="1">
        <v>0</v>
      </c>
      <c r="AN266" s="1">
        <v>0</v>
      </c>
      <c r="AO266" s="1">
        <v>27</v>
      </c>
      <c r="AP266" s="200">
        <f t="shared" si="42"/>
        <v>27</v>
      </c>
      <c r="AQ266" s="1">
        <v>0</v>
      </c>
      <c r="AR266" s="1">
        <v>0</v>
      </c>
      <c r="AS266" s="1">
        <v>0</v>
      </c>
      <c r="AT266" s="200">
        <f t="shared" si="43"/>
        <v>0</v>
      </c>
      <c r="AU266" s="1">
        <v>0</v>
      </c>
      <c r="AV266" s="1">
        <v>0</v>
      </c>
      <c r="AW266" s="1">
        <v>0</v>
      </c>
      <c r="AX266" s="200">
        <f t="shared" si="44"/>
        <v>0</v>
      </c>
      <c r="AY266" s="1">
        <v>160</v>
      </c>
      <c r="AZ266" s="1">
        <v>0</v>
      </c>
      <c r="BA266" s="1">
        <v>0</v>
      </c>
      <c r="BB266" s="1">
        <v>0</v>
      </c>
      <c r="BC266" s="200">
        <f>SUM(AY266:BB266)</f>
        <v>160</v>
      </c>
      <c r="BD266" s="356">
        <v>0</v>
      </c>
      <c r="BE266" s="1">
        <v>27</v>
      </c>
      <c r="BF266" s="1">
        <v>11</v>
      </c>
      <c r="BG266" s="235">
        <v>1676</v>
      </c>
    </row>
    <row r="267" spans="1:60">
      <c r="A267" s="1">
        <v>2015</v>
      </c>
      <c r="B267" s="1" t="s">
        <v>62</v>
      </c>
      <c r="C267" s="10">
        <v>0</v>
      </c>
      <c r="D267" s="10">
        <v>72.3</v>
      </c>
      <c r="E267" s="10">
        <v>0</v>
      </c>
      <c r="F267" s="10">
        <v>0</v>
      </c>
      <c r="G267" s="192">
        <f t="shared" si="36"/>
        <v>72.3</v>
      </c>
      <c r="H267" s="192">
        <f>+SMar_InfraMR[[#This Row],[Total Líneas de Explotación ]]</f>
        <v>72.3</v>
      </c>
      <c r="I267" s="192">
        <f>+SMar_InfraMR[[#This Row],[Total Líneas de Explotación ]]</f>
        <v>72.3</v>
      </c>
      <c r="J267" s="10">
        <v>152.33991</v>
      </c>
      <c r="K267" s="10">
        <v>0</v>
      </c>
      <c r="L267" s="10">
        <v>0</v>
      </c>
      <c r="M267" s="10">
        <v>0</v>
      </c>
      <c r="N267" s="192">
        <f>+SMar_InfraMR[[#This Row],[A.03.1 -  Longitud de Vías de Explotación No Electrificadas Troncales y Ramales (vía principal) (km)]]+SMar_InfraMR[[#This Row],[A.04.1 -  Longitud de Vías de Explotación Electrificadas Troncales y Ramales (vía principal) (km)]]</f>
        <v>152.33991</v>
      </c>
      <c r="O267" s="192">
        <v>152.33991</v>
      </c>
      <c r="P267" s="1">
        <v>21</v>
      </c>
      <c r="Q267" s="1">
        <v>1</v>
      </c>
      <c r="R267" s="1">
        <v>0</v>
      </c>
      <c r="S267" s="194">
        <f t="shared" si="37"/>
        <v>22</v>
      </c>
      <c r="T267" s="194">
        <v>22</v>
      </c>
      <c r="U267" s="1">
        <v>3</v>
      </c>
      <c r="V267" s="1">
        <v>54</v>
      </c>
      <c r="W267" s="1">
        <v>0</v>
      </c>
      <c r="X267" s="1">
        <v>10</v>
      </c>
      <c r="Y267" s="1">
        <v>0</v>
      </c>
      <c r="Z267" s="196">
        <f t="shared" si="38"/>
        <v>67</v>
      </c>
      <c r="AA267" s="1">
        <v>21</v>
      </c>
      <c r="AB267" s="1">
        <v>7</v>
      </c>
      <c r="AC267" s="1">
        <f>+SMar_InfraMR[[#This Row],[Total Pasos Vehiculares a Nivel]]</f>
        <v>67</v>
      </c>
      <c r="AD267" s="196">
        <f t="shared" si="39"/>
        <v>95</v>
      </c>
      <c r="AE267" s="1">
        <v>2</v>
      </c>
      <c r="AF267" s="1">
        <v>6</v>
      </c>
      <c r="AG267" s="1">
        <v>20</v>
      </c>
      <c r="AH267" s="196">
        <f t="shared" si="40"/>
        <v>28</v>
      </c>
      <c r="AI267" s="10">
        <v>41.3</v>
      </c>
      <c r="AJ267" s="10">
        <v>0</v>
      </c>
      <c r="AK267" s="10">
        <v>31</v>
      </c>
      <c r="AL267" s="222">
        <f t="shared" si="41"/>
        <v>72.3</v>
      </c>
      <c r="AM267" s="1">
        <v>0</v>
      </c>
      <c r="AN267" s="1">
        <v>0</v>
      </c>
      <c r="AO267" s="1">
        <v>27</v>
      </c>
      <c r="AP267" s="200">
        <f t="shared" si="42"/>
        <v>27</v>
      </c>
      <c r="AQ267" s="1">
        <v>0</v>
      </c>
      <c r="AR267" s="1">
        <v>0</v>
      </c>
      <c r="AS267" s="1">
        <v>0</v>
      </c>
      <c r="AT267" s="200">
        <f t="shared" si="43"/>
        <v>0</v>
      </c>
      <c r="AU267" s="1">
        <v>0</v>
      </c>
      <c r="AV267" s="1">
        <v>0</v>
      </c>
      <c r="AW267" s="1">
        <v>0</v>
      </c>
      <c r="AX267" s="200">
        <f t="shared" si="44"/>
        <v>0</v>
      </c>
      <c r="AY267" s="1">
        <v>160</v>
      </c>
      <c r="AZ267" s="1">
        <v>0</v>
      </c>
      <c r="BA267" s="1">
        <v>0</v>
      </c>
      <c r="BB267" s="1">
        <v>0</v>
      </c>
      <c r="BC267" s="200">
        <f>SUM(AY267:BB267)</f>
        <v>160</v>
      </c>
      <c r="BD267" s="356">
        <v>0</v>
      </c>
      <c r="BE267" s="1">
        <v>27</v>
      </c>
      <c r="BF267" s="1">
        <v>11</v>
      </c>
      <c r="BG267" s="235">
        <v>1676</v>
      </c>
    </row>
    <row r="268" spans="1:60">
      <c r="A268" s="1">
        <v>2015</v>
      </c>
      <c r="B268" s="1" t="s">
        <v>63</v>
      </c>
      <c r="C268" s="10">
        <v>0</v>
      </c>
      <c r="D268" s="10">
        <v>72.3</v>
      </c>
      <c r="E268" s="10">
        <v>0</v>
      </c>
      <c r="F268" s="10">
        <v>0</v>
      </c>
      <c r="G268" s="192">
        <f t="shared" si="36"/>
        <v>72.3</v>
      </c>
      <c r="H268" s="192">
        <f>+SMar_InfraMR[[#This Row],[Total Líneas de Explotación ]]</f>
        <v>72.3</v>
      </c>
      <c r="I268" s="192">
        <f>+SMar_InfraMR[[#This Row],[Total Líneas de Explotación ]]</f>
        <v>72.3</v>
      </c>
      <c r="J268" s="10">
        <v>152.33991</v>
      </c>
      <c r="K268" s="10">
        <v>0</v>
      </c>
      <c r="L268" s="10">
        <v>0</v>
      </c>
      <c r="M268" s="10">
        <v>0</v>
      </c>
      <c r="N268" s="192">
        <f>+SMar_InfraMR[[#This Row],[A.03.1 -  Longitud de Vías de Explotación No Electrificadas Troncales y Ramales (vía principal) (km)]]+SMar_InfraMR[[#This Row],[A.04.1 -  Longitud de Vías de Explotación Electrificadas Troncales y Ramales (vía principal) (km)]]</f>
        <v>152.33991</v>
      </c>
      <c r="O268" s="192">
        <v>152.33991</v>
      </c>
      <c r="P268" s="1">
        <v>21</v>
      </c>
      <c r="Q268" s="1">
        <v>1</v>
      </c>
      <c r="R268" s="1">
        <v>0</v>
      </c>
      <c r="S268" s="194">
        <f t="shared" si="37"/>
        <v>22</v>
      </c>
      <c r="T268" s="194">
        <v>22</v>
      </c>
      <c r="U268" s="1">
        <v>3</v>
      </c>
      <c r="V268" s="1">
        <v>54</v>
      </c>
      <c r="W268" s="1">
        <v>0</v>
      </c>
      <c r="X268" s="1">
        <v>10</v>
      </c>
      <c r="Y268" s="1">
        <v>0</v>
      </c>
      <c r="Z268" s="196">
        <f t="shared" si="38"/>
        <v>67</v>
      </c>
      <c r="AA268" s="1">
        <v>21</v>
      </c>
      <c r="AB268" s="1">
        <v>7</v>
      </c>
      <c r="AC268" s="1">
        <f>+SMar_InfraMR[[#This Row],[Total Pasos Vehiculares a Nivel]]</f>
        <v>67</v>
      </c>
      <c r="AD268" s="196">
        <f t="shared" si="39"/>
        <v>95</v>
      </c>
      <c r="AE268" s="1">
        <v>2</v>
      </c>
      <c r="AF268" s="1">
        <v>6</v>
      </c>
      <c r="AG268" s="1">
        <v>20</v>
      </c>
      <c r="AH268" s="196">
        <f t="shared" si="40"/>
        <v>28</v>
      </c>
      <c r="AI268" s="10">
        <v>41.3</v>
      </c>
      <c r="AJ268" s="10">
        <v>0</v>
      </c>
      <c r="AK268" s="10">
        <v>31</v>
      </c>
      <c r="AL268" s="222">
        <f t="shared" si="41"/>
        <v>72.3</v>
      </c>
      <c r="AM268" s="1">
        <v>0</v>
      </c>
      <c r="AN268" s="1">
        <v>0</v>
      </c>
      <c r="AO268" s="1">
        <v>27</v>
      </c>
      <c r="AP268" s="200">
        <f t="shared" si="42"/>
        <v>27</v>
      </c>
      <c r="AQ268" s="1">
        <v>0</v>
      </c>
      <c r="AR268" s="1">
        <v>0</v>
      </c>
      <c r="AS268" s="1">
        <v>0</v>
      </c>
      <c r="AT268" s="200">
        <f t="shared" si="43"/>
        <v>0</v>
      </c>
      <c r="AU268" s="1">
        <v>0</v>
      </c>
      <c r="AV268" s="1">
        <v>0</v>
      </c>
      <c r="AW268" s="1">
        <v>0</v>
      </c>
      <c r="AX268" s="200">
        <f t="shared" si="44"/>
        <v>0</v>
      </c>
      <c r="AY268" s="1">
        <v>160</v>
      </c>
      <c r="AZ268" s="1">
        <v>0</v>
      </c>
      <c r="BA268" s="1">
        <v>0</v>
      </c>
      <c r="BB268" s="1">
        <v>0</v>
      </c>
      <c r="BC268" s="200">
        <f>SUM(AY268:BB268)</f>
        <v>160</v>
      </c>
      <c r="BD268" s="356">
        <v>0</v>
      </c>
      <c r="BE268" s="1">
        <v>27</v>
      </c>
      <c r="BF268" s="1">
        <v>11</v>
      </c>
      <c r="BG268" s="235">
        <v>1676</v>
      </c>
    </row>
    <row r="269" spans="1:60">
      <c r="A269" s="1">
        <v>2015</v>
      </c>
      <c r="B269" s="1" t="s">
        <v>64</v>
      </c>
      <c r="C269" s="10">
        <v>0</v>
      </c>
      <c r="D269" s="10">
        <v>72.3</v>
      </c>
      <c r="E269" s="10">
        <v>0</v>
      </c>
      <c r="F269" s="10">
        <v>0</v>
      </c>
      <c r="G269" s="192">
        <f t="shared" si="36"/>
        <v>72.3</v>
      </c>
      <c r="H269" s="192">
        <f>+SMar_InfraMR[[#This Row],[Total Líneas de Explotación ]]</f>
        <v>72.3</v>
      </c>
      <c r="I269" s="192">
        <f>+SMar_InfraMR[[#This Row],[Total Líneas de Explotación ]]</f>
        <v>72.3</v>
      </c>
      <c r="J269" s="10">
        <v>152.33991</v>
      </c>
      <c r="K269" s="10">
        <v>0</v>
      </c>
      <c r="L269" s="10">
        <v>0</v>
      </c>
      <c r="M269" s="10">
        <v>0</v>
      </c>
      <c r="N269" s="192">
        <f>+SMar_InfraMR[[#This Row],[A.03.1 -  Longitud de Vías de Explotación No Electrificadas Troncales y Ramales (vía principal) (km)]]+SMar_InfraMR[[#This Row],[A.04.1 -  Longitud de Vías de Explotación Electrificadas Troncales y Ramales (vía principal) (km)]]</f>
        <v>152.33991</v>
      </c>
      <c r="O269" s="192">
        <v>152.33991</v>
      </c>
      <c r="P269" s="1">
        <v>21</v>
      </c>
      <c r="Q269" s="1">
        <v>1</v>
      </c>
      <c r="R269" s="1">
        <v>0</v>
      </c>
      <c r="S269" s="194">
        <f t="shared" si="37"/>
        <v>22</v>
      </c>
      <c r="T269" s="194">
        <v>22</v>
      </c>
      <c r="U269" s="1">
        <v>3</v>
      </c>
      <c r="V269" s="1">
        <v>54</v>
      </c>
      <c r="W269" s="1">
        <v>0</v>
      </c>
      <c r="X269" s="1">
        <v>10</v>
      </c>
      <c r="Y269" s="1">
        <v>0</v>
      </c>
      <c r="Z269" s="196">
        <f t="shared" si="38"/>
        <v>67</v>
      </c>
      <c r="AA269" s="1">
        <v>21</v>
      </c>
      <c r="AB269" s="1">
        <v>7</v>
      </c>
      <c r="AC269" s="1">
        <f>+SMar_InfraMR[[#This Row],[Total Pasos Vehiculares a Nivel]]</f>
        <v>67</v>
      </c>
      <c r="AD269" s="196">
        <f t="shared" si="39"/>
        <v>95</v>
      </c>
      <c r="AE269" s="1">
        <v>2</v>
      </c>
      <c r="AF269" s="1">
        <v>6</v>
      </c>
      <c r="AG269" s="1">
        <v>20</v>
      </c>
      <c r="AH269" s="196">
        <f t="shared" si="40"/>
        <v>28</v>
      </c>
      <c r="AI269" s="10">
        <v>41.3</v>
      </c>
      <c r="AJ269" s="10">
        <v>0</v>
      </c>
      <c r="AK269" s="10">
        <v>31</v>
      </c>
      <c r="AL269" s="222">
        <f t="shared" si="41"/>
        <v>72.3</v>
      </c>
      <c r="AM269" s="1">
        <v>0</v>
      </c>
      <c r="AN269" s="1">
        <v>0</v>
      </c>
      <c r="AO269" s="1">
        <v>27</v>
      </c>
      <c r="AP269" s="200">
        <f t="shared" si="42"/>
        <v>27</v>
      </c>
      <c r="AQ269" s="1">
        <v>0</v>
      </c>
      <c r="AR269" s="1">
        <v>0</v>
      </c>
      <c r="AS269" s="1">
        <v>0</v>
      </c>
      <c r="AT269" s="200">
        <f t="shared" si="43"/>
        <v>0</v>
      </c>
      <c r="AU269" s="1">
        <v>0</v>
      </c>
      <c r="AV269" s="1">
        <v>0</v>
      </c>
      <c r="AW269" s="1">
        <v>0</v>
      </c>
      <c r="AX269" s="200">
        <f t="shared" si="44"/>
        <v>0</v>
      </c>
      <c r="AY269" s="1">
        <v>160</v>
      </c>
      <c r="AZ269" s="1">
        <v>0</v>
      </c>
      <c r="BA269" s="1">
        <v>0</v>
      </c>
      <c r="BB269" s="1">
        <v>0</v>
      </c>
      <c r="BC269" s="200">
        <f>SUM(AY269:BB269)</f>
        <v>160</v>
      </c>
      <c r="BD269" s="356">
        <v>0</v>
      </c>
      <c r="BE269" s="1">
        <v>27</v>
      </c>
      <c r="BF269" s="1">
        <v>11</v>
      </c>
      <c r="BG269" s="235">
        <v>1676</v>
      </c>
    </row>
    <row r="270" spans="1:60">
      <c r="A270" s="1">
        <v>2015</v>
      </c>
      <c r="B270" s="1" t="s">
        <v>65</v>
      </c>
      <c r="C270" s="10">
        <v>0</v>
      </c>
      <c r="D270" s="10">
        <v>72.3</v>
      </c>
      <c r="E270" s="10">
        <v>0</v>
      </c>
      <c r="F270" s="10">
        <v>0</v>
      </c>
      <c r="G270" s="192">
        <f t="shared" si="36"/>
        <v>72.3</v>
      </c>
      <c r="H270" s="192">
        <f>+SMar_InfraMR[[#This Row],[Total Líneas de Explotación ]]</f>
        <v>72.3</v>
      </c>
      <c r="I270" s="192">
        <f>+SMar_InfraMR[[#This Row],[Total Líneas de Explotación ]]</f>
        <v>72.3</v>
      </c>
      <c r="J270" s="10">
        <v>152.33991</v>
      </c>
      <c r="K270" s="10">
        <v>0</v>
      </c>
      <c r="L270" s="10">
        <v>0</v>
      </c>
      <c r="M270" s="10">
        <v>0</v>
      </c>
      <c r="N270" s="192">
        <f>+SMar_InfraMR[[#This Row],[A.03.1 -  Longitud de Vías de Explotación No Electrificadas Troncales y Ramales (vía principal) (km)]]+SMar_InfraMR[[#This Row],[A.04.1 -  Longitud de Vías de Explotación Electrificadas Troncales y Ramales (vía principal) (km)]]</f>
        <v>152.33991</v>
      </c>
      <c r="O270" s="192">
        <v>152.33991</v>
      </c>
      <c r="P270" s="1">
        <v>21</v>
      </c>
      <c r="Q270" s="1">
        <v>1</v>
      </c>
      <c r="R270" s="1">
        <v>0</v>
      </c>
      <c r="S270" s="194">
        <f t="shared" si="37"/>
        <v>22</v>
      </c>
      <c r="T270" s="194">
        <v>22</v>
      </c>
      <c r="U270" s="1">
        <v>3</v>
      </c>
      <c r="V270" s="1">
        <v>54</v>
      </c>
      <c r="W270" s="1">
        <v>0</v>
      </c>
      <c r="X270" s="1">
        <v>10</v>
      </c>
      <c r="Y270" s="1">
        <v>0</v>
      </c>
      <c r="Z270" s="196">
        <f t="shared" si="38"/>
        <v>67</v>
      </c>
      <c r="AA270" s="1">
        <v>21</v>
      </c>
      <c r="AB270" s="1">
        <v>7</v>
      </c>
      <c r="AC270" s="1">
        <f>+SMar_InfraMR[[#This Row],[Total Pasos Vehiculares a Nivel]]</f>
        <v>67</v>
      </c>
      <c r="AD270" s="196">
        <f t="shared" si="39"/>
        <v>95</v>
      </c>
      <c r="AE270" s="1">
        <v>2</v>
      </c>
      <c r="AF270" s="1">
        <v>6</v>
      </c>
      <c r="AG270" s="1">
        <v>20</v>
      </c>
      <c r="AH270" s="196">
        <f t="shared" si="40"/>
        <v>28</v>
      </c>
      <c r="AI270" s="10">
        <v>41.3</v>
      </c>
      <c r="AJ270" s="10">
        <v>0</v>
      </c>
      <c r="AK270" s="10">
        <v>31</v>
      </c>
      <c r="AL270" s="222">
        <f t="shared" si="41"/>
        <v>72.3</v>
      </c>
      <c r="AM270" s="1">
        <v>0</v>
      </c>
      <c r="AN270" s="1">
        <v>0</v>
      </c>
      <c r="AO270" s="1">
        <v>27</v>
      </c>
      <c r="AP270" s="200">
        <f t="shared" si="42"/>
        <v>27</v>
      </c>
      <c r="AQ270" s="1">
        <v>0</v>
      </c>
      <c r="AR270" s="1">
        <v>0</v>
      </c>
      <c r="AS270" s="1">
        <v>0</v>
      </c>
      <c r="AT270" s="200">
        <f t="shared" si="43"/>
        <v>0</v>
      </c>
      <c r="AU270" s="1">
        <v>0</v>
      </c>
      <c r="AV270" s="1">
        <v>0</v>
      </c>
      <c r="AW270" s="1">
        <v>0</v>
      </c>
      <c r="AX270" s="200">
        <f t="shared" si="44"/>
        <v>0</v>
      </c>
      <c r="AY270" s="1">
        <v>160</v>
      </c>
      <c r="AZ270" s="1">
        <v>0</v>
      </c>
      <c r="BA270" s="1">
        <v>0</v>
      </c>
      <c r="BB270" s="1">
        <v>0</v>
      </c>
      <c r="BC270" s="200">
        <f>SUM(AY270:BB270)</f>
        <v>160</v>
      </c>
      <c r="BD270" s="356">
        <v>0</v>
      </c>
      <c r="BE270" s="1">
        <v>27</v>
      </c>
      <c r="BF270" s="1">
        <v>11</v>
      </c>
      <c r="BG270" s="235">
        <v>1676</v>
      </c>
    </row>
    <row r="271" spans="1:60">
      <c r="A271" s="1">
        <v>2015</v>
      </c>
      <c r="B271" s="1" t="s">
        <v>66</v>
      </c>
      <c r="C271" s="10">
        <v>0</v>
      </c>
      <c r="D271" s="10">
        <v>72.3</v>
      </c>
      <c r="E271" s="10">
        <v>0</v>
      </c>
      <c r="F271" s="10">
        <v>0</v>
      </c>
      <c r="G271" s="192">
        <f t="shared" si="36"/>
        <v>72.3</v>
      </c>
      <c r="H271" s="192">
        <f>+SMar_InfraMR[[#This Row],[Total Líneas de Explotación ]]</f>
        <v>72.3</v>
      </c>
      <c r="I271" s="192">
        <f>+SMar_InfraMR[[#This Row],[Total Líneas de Explotación ]]</f>
        <v>72.3</v>
      </c>
      <c r="J271" s="10">
        <v>152.33991</v>
      </c>
      <c r="K271" s="10">
        <v>0</v>
      </c>
      <c r="L271" s="10">
        <v>0</v>
      </c>
      <c r="M271" s="10">
        <v>0</v>
      </c>
      <c r="N271" s="192">
        <f>+SMar_InfraMR[[#This Row],[A.03.1 -  Longitud de Vías de Explotación No Electrificadas Troncales y Ramales (vía principal) (km)]]+SMar_InfraMR[[#This Row],[A.04.1 -  Longitud de Vías de Explotación Electrificadas Troncales y Ramales (vía principal) (km)]]</f>
        <v>152.33991</v>
      </c>
      <c r="O271" s="192">
        <v>152.33991</v>
      </c>
      <c r="P271" s="1">
        <v>21</v>
      </c>
      <c r="Q271" s="1">
        <v>1</v>
      </c>
      <c r="R271" s="1">
        <v>0</v>
      </c>
      <c r="S271" s="194">
        <f t="shared" si="37"/>
        <v>22</v>
      </c>
      <c r="T271" s="194">
        <v>22</v>
      </c>
      <c r="U271" s="1">
        <v>3</v>
      </c>
      <c r="V271" s="1">
        <v>54</v>
      </c>
      <c r="W271" s="1">
        <v>0</v>
      </c>
      <c r="X271" s="1">
        <v>10</v>
      </c>
      <c r="Y271" s="1">
        <v>0</v>
      </c>
      <c r="Z271" s="196">
        <f t="shared" si="38"/>
        <v>67</v>
      </c>
      <c r="AA271" s="1">
        <v>21</v>
      </c>
      <c r="AB271" s="1">
        <v>7</v>
      </c>
      <c r="AC271" s="1">
        <f>+SMar_InfraMR[[#This Row],[Total Pasos Vehiculares a Nivel]]</f>
        <v>67</v>
      </c>
      <c r="AD271" s="196">
        <f t="shared" si="39"/>
        <v>95</v>
      </c>
      <c r="AE271" s="1">
        <v>2</v>
      </c>
      <c r="AF271" s="1">
        <v>6</v>
      </c>
      <c r="AG271" s="1">
        <v>20</v>
      </c>
      <c r="AH271" s="196">
        <f t="shared" si="40"/>
        <v>28</v>
      </c>
      <c r="AI271" s="10">
        <v>41.3</v>
      </c>
      <c r="AJ271" s="10">
        <v>0</v>
      </c>
      <c r="AK271" s="10">
        <v>31</v>
      </c>
      <c r="AL271" s="222">
        <f t="shared" si="41"/>
        <v>72.3</v>
      </c>
      <c r="AM271" s="1">
        <v>0</v>
      </c>
      <c r="AN271" s="1">
        <v>0</v>
      </c>
      <c r="AO271" s="1">
        <v>27</v>
      </c>
      <c r="AP271" s="200">
        <f t="shared" si="42"/>
        <v>27</v>
      </c>
      <c r="AQ271" s="1">
        <v>0</v>
      </c>
      <c r="AR271" s="1">
        <v>0</v>
      </c>
      <c r="AS271" s="1">
        <v>0</v>
      </c>
      <c r="AT271" s="200">
        <f t="shared" si="43"/>
        <v>0</v>
      </c>
      <c r="AU271" s="1">
        <v>0</v>
      </c>
      <c r="AV271" s="1">
        <v>0</v>
      </c>
      <c r="AW271" s="1">
        <v>0</v>
      </c>
      <c r="AX271" s="200">
        <f t="shared" si="44"/>
        <v>0</v>
      </c>
      <c r="AY271" s="1">
        <v>160</v>
      </c>
      <c r="AZ271" s="1">
        <v>0</v>
      </c>
      <c r="BA271" s="1">
        <v>0</v>
      </c>
      <c r="BB271" s="1">
        <v>0</v>
      </c>
      <c r="BC271" s="200">
        <f>SUM(AY271:BB271)</f>
        <v>160</v>
      </c>
      <c r="BD271" s="356">
        <v>0</v>
      </c>
      <c r="BE271" s="1">
        <v>27</v>
      </c>
      <c r="BF271" s="1">
        <v>11</v>
      </c>
      <c r="BG271" s="235">
        <v>1676</v>
      </c>
    </row>
    <row r="272" spans="1:60">
      <c r="A272" s="1">
        <v>2015</v>
      </c>
      <c r="B272" s="1" t="s">
        <v>67</v>
      </c>
      <c r="C272" s="10">
        <v>0</v>
      </c>
      <c r="D272" s="10">
        <v>72.3</v>
      </c>
      <c r="E272" s="10">
        <v>0</v>
      </c>
      <c r="F272" s="10">
        <v>0</v>
      </c>
      <c r="G272" s="192">
        <f t="shared" si="36"/>
        <v>72.3</v>
      </c>
      <c r="H272" s="192">
        <f>+SMar_InfraMR[[#This Row],[Total Líneas de Explotación ]]</f>
        <v>72.3</v>
      </c>
      <c r="I272" s="192">
        <f>+SMar_InfraMR[[#This Row],[Total Líneas de Explotación ]]</f>
        <v>72.3</v>
      </c>
      <c r="J272" s="10">
        <v>152.33991</v>
      </c>
      <c r="K272" s="10">
        <v>0</v>
      </c>
      <c r="L272" s="10">
        <v>0</v>
      </c>
      <c r="M272" s="10">
        <v>0</v>
      </c>
      <c r="N272" s="192">
        <f>+SMar_InfraMR[[#This Row],[A.03.1 -  Longitud de Vías de Explotación No Electrificadas Troncales y Ramales (vía principal) (km)]]+SMar_InfraMR[[#This Row],[A.04.1 -  Longitud de Vías de Explotación Electrificadas Troncales y Ramales (vía principal) (km)]]</f>
        <v>152.33991</v>
      </c>
      <c r="O272" s="192">
        <v>152.33991</v>
      </c>
      <c r="P272" s="1">
        <v>21</v>
      </c>
      <c r="Q272" s="1">
        <v>1</v>
      </c>
      <c r="R272" s="1">
        <v>0</v>
      </c>
      <c r="S272" s="194">
        <f t="shared" si="37"/>
        <v>22</v>
      </c>
      <c r="T272" s="194">
        <v>22</v>
      </c>
      <c r="U272" s="1">
        <v>3</v>
      </c>
      <c r="V272" s="1">
        <v>54</v>
      </c>
      <c r="W272" s="1">
        <v>0</v>
      </c>
      <c r="X272" s="1">
        <v>10</v>
      </c>
      <c r="Y272" s="1">
        <v>0</v>
      </c>
      <c r="Z272" s="196">
        <f t="shared" si="38"/>
        <v>67</v>
      </c>
      <c r="AA272" s="1">
        <v>21</v>
      </c>
      <c r="AB272" s="1">
        <v>7</v>
      </c>
      <c r="AC272" s="1">
        <f>+SMar_InfraMR[[#This Row],[Total Pasos Vehiculares a Nivel]]</f>
        <v>67</v>
      </c>
      <c r="AD272" s="196">
        <f t="shared" si="39"/>
        <v>95</v>
      </c>
      <c r="AE272" s="1">
        <v>2</v>
      </c>
      <c r="AF272" s="1">
        <v>6</v>
      </c>
      <c r="AG272" s="1">
        <v>20</v>
      </c>
      <c r="AH272" s="196">
        <f t="shared" si="40"/>
        <v>28</v>
      </c>
      <c r="AI272" s="10">
        <v>41.3</v>
      </c>
      <c r="AJ272" s="10">
        <v>0</v>
      </c>
      <c r="AK272" s="10">
        <v>31</v>
      </c>
      <c r="AL272" s="222">
        <f t="shared" si="41"/>
        <v>72.3</v>
      </c>
      <c r="AM272" s="1">
        <v>0</v>
      </c>
      <c r="AN272" s="1">
        <v>0</v>
      </c>
      <c r="AO272" s="1">
        <v>27</v>
      </c>
      <c r="AP272" s="200">
        <f t="shared" si="42"/>
        <v>27</v>
      </c>
      <c r="AQ272" s="1">
        <v>0</v>
      </c>
      <c r="AR272" s="1">
        <v>0</v>
      </c>
      <c r="AS272" s="1">
        <v>0</v>
      </c>
      <c r="AT272" s="200">
        <f t="shared" si="43"/>
        <v>0</v>
      </c>
      <c r="AU272" s="1">
        <v>0</v>
      </c>
      <c r="AV272" s="1">
        <v>0</v>
      </c>
      <c r="AW272" s="1">
        <v>0</v>
      </c>
      <c r="AX272" s="200">
        <f t="shared" si="44"/>
        <v>0</v>
      </c>
      <c r="AY272" s="1">
        <v>160</v>
      </c>
      <c r="AZ272" s="1">
        <v>0</v>
      </c>
      <c r="BA272" s="1">
        <v>0</v>
      </c>
      <c r="BB272" s="1">
        <v>0</v>
      </c>
      <c r="BC272" s="200">
        <f>SUM(AY272:BB272)</f>
        <v>160</v>
      </c>
      <c r="BD272" s="356">
        <v>0</v>
      </c>
      <c r="BE272" s="1">
        <v>27</v>
      </c>
      <c r="BF272" s="1">
        <v>11</v>
      </c>
      <c r="BG272" s="235">
        <v>1676</v>
      </c>
    </row>
    <row r="273" spans="1:59">
      <c r="A273" s="1">
        <v>2015</v>
      </c>
      <c r="B273" s="1" t="s">
        <v>68</v>
      </c>
      <c r="C273" s="10">
        <v>0</v>
      </c>
      <c r="D273" s="10">
        <v>72.3</v>
      </c>
      <c r="E273" s="10">
        <v>0</v>
      </c>
      <c r="F273" s="10">
        <v>0</v>
      </c>
      <c r="G273" s="192">
        <f t="shared" si="36"/>
        <v>72.3</v>
      </c>
      <c r="H273" s="192">
        <f>+SMar_InfraMR[[#This Row],[Total Líneas de Explotación ]]</f>
        <v>72.3</v>
      </c>
      <c r="I273" s="192">
        <f>+SMar_InfraMR[[#This Row],[Total Líneas de Explotación ]]</f>
        <v>72.3</v>
      </c>
      <c r="J273" s="10">
        <v>152.33991</v>
      </c>
      <c r="K273" s="10">
        <v>0</v>
      </c>
      <c r="L273" s="10">
        <v>0</v>
      </c>
      <c r="M273" s="10">
        <v>0</v>
      </c>
      <c r="N273" s="192">
        <f>+SMar_InfraMR[[#This Row],[A.03.1 -  Longitud de Vías de Explotación No Electrificadas Troncales y Ramales (vía principal) (km)]]+SMar_InfraMR[[#This Row],[A.04.1 -  Longitud de Vías de Explotación Electrificadas Troncales y Ramales (vía principal) (km)]]</f>
        <v>152.33991</v>
      </c>
      <c r="O273" s="192">
        <v>152.33991</v>
      </c>
      <c r="P273" s="1">
        <v>21</v>
      </c>
      <c r="Q273" s="1">
        <v>1</v>
      </c>
      <c r="R273" s="1">
        <v>0</v>
      </c>
      <c r="S273" s="194">
        <f t="shared" si="37"/>
        <v>22</v>
      </c>
      <c r="T273" s="194">
        <v>22</v>
      </c>
      <c r="U273" s="1">
        <v>3</v>
      </c>
      <c r="V273" s="1">
        <v>54</v>
      </c>
      <c r="W273" s="1">
        <v>0</v>
      </c>
      <c r="X273" s="1">
        <v>10</v>
      </c>
      <c r="Y273" s="1">
        <v>0</v>
      </c>
      <c r="Z273" s="196">
        <f t="shared" si="38"/>
        <v>67</v>
      </c>
      <c r="AA273" s="1">
        <v>21</v>
      </c>
      <c r="AB273" s="1">
        <v>7</v>
      </c>
      <c r="AC273" s="1">
        <f>+SMar_InfraMR[[#This Row],[Total Pasos Vehiculares a Nivel]]</f>
        <v>67</v>
      </c>
      <c r="AD273" s="196">
        <f t="shared" si="39"/>
        <v>95</v>
      </c>
      <c r="AE273" s="1">
        <v>2</v>
      </c>
      <c r="AF273" s="1">
        <v>6</v>
      </c>
      <c r="AG273" s="1">
        <v>20</v>
      </c>
      <c r="AH273" s="196">
        <f t="shared" si="40"/>
        <v>28</v>
      </c>
      <c r="AI273" s="10">
        <v>41.3</v>
      </c>
      <c r="AJ273" s="10">
        <v>0</v>
      </c>
      <c r="AK273" s="10">
        <v>31</v>
      </c>
      <c r="AL273" s="222">
        <f t="shared" si="41"/>
        <v>72.3</v>
      </c>
      <c r="AM273" s="1">
        <v>0</v>
      </c>
      <c r="AN273" s="1">
        <v>0</v>
      </c>
      <c r="AO273" s="1">
        <v>27</v>
      </c>
      <c r="AP273" s="200">
        <f t="shared" si="42"/>
        <v>27</v>
      </c>
      <c r="AQ273" s="1">
        <v>0</v>
      </c>
      <c r="AR273" s="1">
        <v>0</v>
      </c>
      <c r="AS273" s="1">
        <v>0</v>
      </c>
      <c r="AT273" s="200">
        <f t="shared" si="43"/>
        <v>0</v>
      </c>
      <c r="AU273" s="1">
        <v>0</v>
      </c>
      <c r="AV273" s="1">
        <v>0</v>
      </c>
      <c r="AW273" s="1">
        <v>0</v>
      </c>
      <c r="AX273" s="200">
        <f t="shared" si="44"/>
        <v>0</v>
      </c>
      <c r="AY273" s="1">
        <v>160</v>
      </c>
      <c r="AZ273" s="1">
        <v>0</v>
      </c>
      <c r="BA273" s="1">
        <v>0</v>
      </c>
      <c r="BB273" s="1">
        <v>0</v>
      </c>
      <c r="BC273" s="200">
        <f>SUM(AY273:BB273)</f>
        <v>160</v>
      </c>
      <c r="BD273" s="356">
        <v>0</v>
      </c>
      <c r="BE273" s="1">
        <v>27</v>
      </c>
      <c r="BF273" s="1">
        <v>11</v>
      </c>
      <c r="BG273" s="235">
        <v>1676</v>
      </c>
    </row>
    <row r="274" spans="1:59">
      <c r="A274" s="1">
        <v>2015</v>
      </c>
      <c r="B274" s="1" t="s">
        <v>69</v>
      </c>
      <c r="C274" s="10">
        <v>0</v>
      </c>
      <c r="D274" s="10">
        <v>72.3</v>
      </c>
      <c r="E274" s="10">
        <v>0</v>
      </c>
      <c r="F274" s="10">
        <v>0</v>
      </c>
      <c r="G274" s="192">
        <f t="shared" si="36"/>
        <v>72.3</v>
      </c>
      <c r="H274" s="192">
        <f>+SMar_InfraMR[[#This Row],[Total Líneas de Explotación ]]</f>
        <v>72.3</v>
      </c>
      <c r="I274" s="192">
        <f>+SMar_InfraMR[[#This Row],[Total Líneas de Explotación ]]</f>
        <v>72.3</v>
      </c>
      <c r="J274" s="10">
        <v>152.33991</v>
      </c>
      <c r="K274" s="10">
        <v>0</v>
      </c>
      <c r="L274" s="10">
        <v>0</v>
      </c>
      <c r="M274" s="10">
        <v>0</v>
      </c>
      <c r="N274" s="192">
        <f>+SMar_InfraMR[[#This Row],[A.03.1 -  Longitud de Vías de Explotación No Electrificadas Troncales y Ramales (vía principal) (km)]]+SMar_InfraMR[[#This Row],[A.04.1 -  Longitud de Vías de Explotación Electrificadas Troncales y Ramales (vía principal) (km)]]</f>
        <v>152.33991</v>
      </c>
      <c r="O274" s="192">
        <v>152.33991</v>
      </c>
      <c r="P274" s="1">
        <v>21</v>
      </c>
      <c r="Q274" s="1">
        <v>1</v>
      </c>
      <c r="R274" s="1">
        <v>0</v>
      </c>
      <c r="S274" s="194">
        <f t="shared" si="37"/>
        <v>22</v>
      </c>
      <c r="T274" s="194">
        <v>22</v>
      </c>
      <c r="U274" s="1">
        <v>3</v>
      </c>
      <c r="V274" s="1">
        <v>54</v>
      </c>
      <c r="W274" s="1">
        <v>0</v>
      </c>
      <c r="X274" s="1">
        <v>10</v>
      </c>
      <c r="Y274" s="1">
        <v>0</v>
      </c>
      <c r="Z274" s="196">
        <f t="shared" si="38"/>
        <v>67</v>
      </c>
      <c r="AA274" s="1">
        <v>21</v>
      </c>
      <c r="AB274" s="1">
        <v>7</v>
      </c>
      <c r="AC274" s="1">
        <f>+SMar_InfraMR[[#This Row],[Total Pasos Vehiculares a Nivel]]</f>
        <v>67</v>
      </c>
      <c r="AD274" s="196">
        <f t="shared" si="39"/>
        <v>95</v>
      </c>
      <c r="AE274" s="1">
        <v>2</v>
      </c>
      <c r="AF274" s="1">
        <v>6</v>
      </c>
      <c r="AG274" s="1">
        <v>20</v>
      </c>
      <c r="AH274" s="196">
        <f t="shared" si="40"/>
        <v>28</v>
      </c>
      <c r="AI274" s="10">
        <v>41.3</v>
      </c>
      <c r="AJ274" s="10">
        <v>0</v>
      </c>
      <c r="AK274" s="10">
        <v>31</v>
      </c>
      <c r="AL274" s="222">
        <f t="shared" si="41"/>
        <v>72.3</v>
      </c>
      <c r="AM274" s="1">
        <v>0</v>
      </c>
      <c r="AN274" s="1">
        <v>0</v>
      </c>
      <c r="AO274" s="1">
        <v>27</v>
      </c>
      <c r="AP274" s="200">
        <f t="shared" si="42"/>
        <v>27</v>
      </c>
      <c r="AQ274" s="1">
        <v>0</v>
      </c>
      <c r="AR274" s="1">
        <v>0</v>
      </c>
      <c r="AS274" s="1">
        <v>0</v>
      </c>
      <c r="AT274" s="200">
        <f t="shared" si="43"/>
        <v>0</v>
      </c>
      <c r="AU274" s="1">
        <v>0</v>
      </c>
      <c r="AV274" s="1">
        <v>0</v>
      </c>
      <c r="AW274" s="1">
        <v>0</v>
      </c>
      <c r="AX274" s="200">
        <f t="shared" si="44"/>
        <v>0</v>
      </c>
      <c r="AY274" s="1">
        <v>160</v>
      </c>
      <c r="AZ274" s="1">
        <v>0</v>
      </c>
      <c r="BA274" s="1">
        <v>0</v>
      </c>
      <c r="BB274" s="1">
        <v>0</v>
      </c>
      <c r="BC274" s="200">
        <f>SUM(AY274:BB274)</f>
        <v>160</v>
      </c>
      <c r="BD274" s="356">
        <v>0</v>
      </c>
      <c r="BE274" s="1">
        <v>27</v>
      </c>
      <c r="BF274" s="1">
        <v>11</v>
      </c>
      <c r="BG274" s="235">
        <v>1676</v>
      </c>
    </row>
    <row r="275" spans="1:59">
      <c r="A275" s="1">
        <v>2015</v>
      </c>
      <c r="B275" s="1" t="s">
        <v>70</v>
      </c>
      <c r="C275" s="10">
        <v>0</v>
      </c>
      <c r="D275" s="10">
        <v>72.3</v>
      </c>
      <c r="E275" s="10">
        <v>0</v>
      </c>
      <c r="F275" s="10">
        <v>0</v>
      </c>
      <c r="G275" s="192">
        <f t="shared" si="36"/>
        <v>72.3</v>
      </c>
      <c r="H275" s="192">
        <f>+SMar_InfraMR[[#This Row],[Total Líneas de Explotación ]]</f>
        <v>72.3</v>
      </c>
      <c r="I275" s="192">
        <f>+SMar_InfraMR[[#This Row],[Total Líneas de Explotación ]]</f>
        <v>72.3</v>
      </c>
      <c r="J275" s="10">
        <v>152.33991</v>
      </c>
      <c r="K275" s="10">
        <v>0</v>
      </c>
      <c r="L275" s="10">
        <v>0</v>
      </c>
      <c r="M275" s="10">
        <v>0</v>
      </c>
      <c r="N275" s="192">
        <f>+SMar_InfraMR[[#This Row],[A.03.1 -  Longitud de Vías de Explotación No Electrificadas Troncales y Ramales (vía principal) (km)]]+SMar_InfraMR[[#This Row],[A.04.1 -  Longitud de Vías de Explotación Electrificadas Troncales y Ramales (vía principal) (km)]]</f>
        <v>152.33991</v>
      </c>
      <c r="O275" s="192">
        <v>152.33991</v>
      </c>
      <c r="P275" s="1">
        <v>21</v>
      </c>
      <c r="Q275" s="1">
        <v>1</v>
      </c>
      <c r="R275" s="1">
        <v>0</v>
      </c>
      <c r="S275" s="194">
        <f t="shared" si="37"/>
        <v>22</v>
      </c>
      <c r="T275" s="194">
        <v>22</v>
      </c>
      <c r="U275" s="1">
        <v>3</v>
      </c>
      <c r="V275" s="1">
        <v>54</v>
      </c>
      <c r="W275" s="1">
        <v>0</v>
      </c>
      <c r="X275" s="1">
        <v>10</v>
      </c>
      <c r="Y275" s="1">
        <v>0</v>
      </c>
      <c r="Z275" s="196">
        <f t="shared" si="38"/>
        <v>67</v>
      </c>
      <c r="AA275" s="1">
        <v>21</v>
      </c>
      <c r="AB275" s="1">
        <v>7</v>
      </c>
      <c r="AC275" s="1">
        <f>+SMar_InfraMR[[#This Row],[Total Pasos Vehiculares a Nivel]]</f>
        <v>67</v>
      </c>
      <c r="AD275" s="196">
        <f t="shared" si="39"/>
        <v>95</v>
      </c>
      <c r="AE275" s="1">
        <v>2</v>
      </c>
      <c r="AF275" s="1">
        <v>6</v>
      </c>
      <c r="AG275" s="1">
        <v>20</v>
      </c>
      <c r="AH275" s="196">
        <f t="shared" si="40"/>
        <v>28</v>
      </c>
      <c r="AI275" s="10">
        <v>41.3</v>
      </c>
      <c r="AJ275" s="10">
        <v>0</v>
      </c>
      <c r="AK275" s="10">
        <v>31</v>
      </c>
      <c r="AL275" s="222">
        <f t="shared" si="41"/>
        <v>72.3</v>
      </c>
      <c r="AM275" s="1">
        <v>0</v>
      </c>
      <c r="AN275" s="1">
        <v>0</v>
      </c>
      <c r="AO275" s="1">
        <v>27</v>
      </c>
      <c r="AP275" s="200">
        <f t="shared" si="42"/>
        <v>27</v>
      </c>
      <c r="AQ275" s="1">
        <v>0</v>
      </c>
      <c r="AR275" s="1">
        <v>0</v>
      </c>
      <c r="AS275" s="1">
        <v>0</v>
      </c>
      <c r="AT275" s="200">
        <f t="shared" si="43"/>
        <v>0</v>
      </c>
      <c r="AU275" s="1">
        <v>0</v>
      </c>
      <c r="AV275" s="1">
        <v>0</v>
      </c>
      <c r="AW275" s="1">
        <v>0</v>
      </c>
      <c r="AX275" s="200">
        <f t="shared" si="44"/>
        <v>0</v>
      </c>
      <c r="AY275" s="1">
        <v>160</v>
      </c>
      <c r="AZ275" s="1">
        <v>0</v>
      </c>
      <c r="BA275" s="1">
        <v>0</v>
      </c>
      <c r="BB275" s="1">
        <v>0</v>
      </c>
      <c r="BC275" s="200">
        <f>SUM(AY275:BB275)</f>
        <v>160</v>
      </c>
      <c r="BD275" s="356">
        <v>0</v>
      </c>
      <c r="BE275" s="1">
        <v>27</v>
      </c>
      <c r="BF275" s="1">
        <v>11</v>
      </c>
      <c r="BG275" s="235">
        <v>1676</v>
      </c>
    </row>
    <row r="276" spans="1:59">
      <c r="A276" s="1">
        <v>2015</v>
      </c>
      <c r="B276" s="1" t="s">
        <v>71</v>
      </c>
      <c r="C276" s="10">
        <v>0</v>
      </c>
      <c r="D276" s="10">
        <v>72.3</v>
      </c>
      <c r="E276" s="10">
        <v>0</v>
      </c>
      <c r="F276" s="10">
        <v>0</v>
      </c>
      <c r="G276" s="192">
        <f t="shared" si="36"/>
        <v>72.3</v>
      </c>
      <c r="H276" s="192">
        <f>+SMar_InfraMR[[#This Row],[Total Líneas de Explotación ]]</f>
        <v>72.3</v>
      </c>
      <c r="I276" s="192">
        <f>+SMar_InfraMR[[#This Row],[Total Líneas de Explotación ]]</f>
        <v>72.3</v>
      </c>
      <c r="J276" s="10">
        <v>152.33991</v>
      </c>
      <c r="K276" s="10">
        <v>0</v>
      </c>
      <c r="L276" s="10">
        <v>0</v>
      </c>
      <c r="M276" s="10">
        <v>0</v>
      </c>
      <c r="N276" s="192">
        <f>+SMar_InfraMR[[#This Row],[A.03.1 -  Longitud de Vías de Explotación No Electrificadas Troncales y Ramales (vía principal) (km)]]+SMar_InfraMR[[#This Row],[A.04.1 -  Longitud de Vías de Explotación Electrificadas Troncales y Ramales (vía principal) (km)]]</f>
        <v>152.33991</v>
      </c>
      <c r="O276" s="192">
        <v>152.33991</v>
      </c>
      <c r="P276" s="1">
        <v>21</v>
      </c>
      <c r="Q276" s="1">
        <v>1</v>
      </c>
      <c r="R276" s="1">
        <v>0</v>
      </c>
      <c r="S276" s="194">
        <f t="shared" si="37"/>
        <v>22</v>
      </c>
      <c r="T276" s="194">
        <v>22</v>
      </c>
      <c r="U276" s="1">
        <v>3</v>
      </c>
      <c r="V276" s="1">
        <v>54</v>
      </c>
      <c r="W276" s="1">
        <v>0</v>
      </c>
      <c r="X276" s="1">
        <v>10</v>
      </c>
      <c r="Y276" s="1">
        <v>0</v>
      </c>
      <c r="Z276" s="196">
        <f t="shared" si="38"/>
        <v>67</v>
      </c>
      <c r="AA276" s="1">
        <v>21</v>
      </c>
      <c r="AB276" s="1">
        <v>7</v>
      </c>
      <c r="AC276" s="1">
        <f>+SMar_InfraMR[[#This Row],[Total Pasos Vehiculares a Nivel]]</f>
        <v>67</v>
      </c>
      <c r="AD276" s="196">
        <f t="shared" si="39"/>
        <v>95</v>
      </c>
      <c r="AE276" s="1">
        <v>2</v>
      </c>
      <c r="AF276" s="1">
        <v>6</v>
      </c>
      <c r="AG276" s="1">
        <v>20</v>
      </c>
      <c r="AH276" s="196">
        <f t="shared" si="40"/>
        <v>28</v>
      </c>
      <c r="AI276" s="10">
        <v>41.3</v>
      </c>
      <c r="AJ276" s="10">
        <v>0</v>
      </c>
      <c r="AK276" s="10">
        <v>31</v>
      </c>
      <c r="AL276" s="222">
        <f t="shared" si="41"/>
        <v>72.3</v>
      </c>
      <c r="AM276" s="1">
        <v>0</v>
      </c>
      <c r="AN276" s="1">
        <v>0</v>
      </c>
      <c r="AO276" s="1">
        <v>27</v>
      </c>
      <c r="AP276" s="200">
        <f t="shared" si="42"/>
        <v>27</v>
      </c>
      <c r="AQ276" s="1">
        <v>0</v>
      </c>
      <c r="AR276" s="1">
        <v>0</v>
      </c>
      <c r="AS276" s="1">
        <v>0</v>
      </c>
      <c r="AT276" s="200">
        <f t="shared" si="43"/>
        <v>0</v>
      </c>
      <c r="AU276" s="1">
        <v>0</v>
      </c>
      <c r="AV276" s="1">
        <v>0</v>
      </c>
      <c r="AW276" s="1">
        <v>0</v>
      </c>
      <c r="AX276" s="200">
        <f t="shared" si="44"/>
        <v>0</v>
      </c>
      <c r="AY276" s="1">
        <v>160</v>
      </c>
      <c r="AZ276" s="1">
        <v>0</v>
      </c>
      <c r="BA276" s="1">
        <v>0</v>
      </c>
      <c r="BB276" s="1">
        <v>0</v>
      </c>
      <c r="BC276" s="200">
        <f>SUM(AY276:BB276)</f>
        <v>160</v>
      </c>
      <c r="BD276" s="356">
        <v>0</v>
      </c>
      <c r="BE276" s="1">
        <v>27</v>
      </c>
      <c r="BF276" s="1">
        <v>11</v>
      </c>
      <c r="BG276" s="235">
        <v>1676</v>
      </c>
    </row>
    <row r="277" spans="1:59">
      <c r="A277" s="1">
        <v>2015</v>
      </c>
      <c r="B277" s="1" t="s">
        <v>72</v>
      </c>
      <c r="C277" s="10">
        <v>0</v>
      </c>
      <c r="D277" s="10">
        <v>72.3</v>
      </c>
      <c r="E277" s="10">
        <v>0</v>
      </c>
      <c r="F277" s="10">
        <v>0</v>
      </c>
      <c r="G277" s="192">
        <f t="shared" si="36"/>
        <v>72.3</v>
      </c>
      <c r="H277" s="192">
        <f>+SMar_InfraMR[[#This Row],[Total Líneas de Explotación ]]</f>
        <v>72.3</v>
      </c>
      <c r="I277" s="192">
        <f>+SMar_InfraMR[[#This Row],[Total Líneas de Explotación ]]</f>
        <v>72.3</v>
      </c>
      <c r="J277" s="10">
        <v>152.33991</v>
      </c>
      <c r="K277" s="10">
        <v>0</v>
      </c>
      <c r="L277" s="10">
        <v>0</v>
      </c>
      <c r="M277" s="10">
        <v>0</v>
      </c>
      <c r="N277" s="192">
        <f>+SMar_InfraMR[[#This Row],[A.03.1 -  Longitud de Vías de Explotación No Electrificadas Troncales y Ramales (vía principal) (km)]]+SMar_InfraMR[[#This Row],[A.04.1 -  Longitud de Vías de Explotación Electrificadas Troncales y Ramales (vía principal) (km)]]</f>
        <v>152.33991</v>
      </c>
      <c r="O277" s="192">
        <v>152.33991</v>
      </c>
      <c r="P277" s="1">
        <v>21</v>
      </c>
      <c r="Q277" s="1">
        <v>1</v>
      </c>
      <c r="R277" s="1">
        <v>0</v>
      </c>
      <c r="S277" s="194">
        <f t="shared" si="37"/>
        <v>22</v>
      </c>
      <c r="T277" s="194">
        <v>22</v>
      </c>
      <c r="U277" s="1">
        <v>3</v>
      </c>
      <c r="V277" s="1">
        <v>54</v>
      </c>
      <c r="W277" s="1">
        <v>0</v>
      </c>
      <c r="X277" s="1">
        <v>10</v>
      </c>
      <c r="Y277" s="1">
        <v>0</v>
      </c>
      <c r="Z277" s="196">
        <f t="shared" si="38"/>
        <v>67</v>
      </c>
      <c r="AA277" s="1">
        <v>21</v>
      </c>
      <c r="AB277" s="1">
        <v>7</v>
      </c>
      <c r="AC277" s="1">
        <f>+SMar_InfraMR[[#This Row],[Total Pasos Vehiculares a Nivel]]</f>
        <v>67</v>
      </c>
      <c r="AD277" s="196">
        <f t="shared" si="39"/>
        <v>95</v>
      </c>
      <c r="AE277" s="1">
        <v>2</v>
      </c>
      <c r="AF277" s="1">
        <v>6</v>
      </c>
      <c r="AG277" s="1">
        <v>20</v>
      </c>
      <c r="AH277" s="196">
        <f t="shared" si="40"/>
        <v>28</v>
      </c>
      <c r="AI277" s="10">
        <v>41.3</v>
      </c>
      <c r="AJ277" s="10">
        <v>0</v>
      </c>
      <c r="AK277" s="10">
        <v>31</v>
      </c>
      <c r="AL277" s="222">
        <f t="shared" si="41"/>
        <v>72.3</v>
      </c>
      <c r="AM277" s="1">
        <v>0</v>
      </c>
      <c r="AN277" s="1">
        <v>0</v>
      </c>
      <c r="AO277" s="1">
        <v>27</v>
      </c>
      <c r="AP277" s="200">
        <f t="shared" si="42"/>
        <v>27</v>
      </c>
      <c r="AQ277" s="1">
        <v>0</v>
      </c>
      <c r="AR277" s="1">
        <v>0</v>
      </c>
      <c r="AS277" s="1">
        <v>0</v>
      </c>
      <c r="AT277" s="200">
        <f t="shared" si="43"/>
        <v>0</v>
      </c>
      <c r="AU277" s="1">
        <v>0</v>
      </c>
      <c r="AV277" s="1">
        <v>0</v>
      </c>
      <c r="AW277" s="1">
        <v>0</v>
      </c>
      <c r="AX277" s="200">
        <f t="shared" si="44"/>
        <v>0</v>
      </c>
      <c r="AY277" s="1">
        <v>160</v>
      </c>
      <c r="AZ277" s="1">
        <v>0</v>
      </c>
      <c r="BA277" s="1">
        <v>0</v>
      </c>
      <c r="BB277" s="1">
        <v>0</v>
      </c>
      <c r="BC277" s="200">
        <f>SUM(AY277:BB277)</f>
        <v>160</v>
      </c>
      <c r="BD277" s="356">
        <v>0</v>
      </c>
      <c r="BE277" s="1">
        <v>27</v>
      </c>
      <c r="BF277" s="1">
        <v>11</v>
      </c>
      <c r="BG277" s="235">
        <v>1676</v>
      </c>
    </row>
    <row r="278" spans="1:59">
      <c r="A278" s="1">
        <v>2016</v>
      </c>
      <c r="B278" s="1" t="s">
        <v>61</v>
      </c>
      <c r="C278" s="10">
        <v>0</v>
      </c>
      <c r="D278" s="10">
        <v>72.3</v>
      </c>
      <c r="E278" s="10">
        <v>0</v>
      </c>
      <c r="F278" s="10">
        <v>0</v>
      </c>
      <c r="G278" s="192">
        <f t="shared" si="36"/>
        <v>72.3</v>
      </c>
      <c r="H278" s="192">
        <f>+SMar_InfraMR[[#This Row],[Total Líneas de Explotación ]]</f>
        <v>72.3</v>
      </c>
      <c r="I278" s="192">
        <f>+SMar_InfraMR[[#This Row],[Total Líneas de Explotación ]]</f>
        <v>72.3</v>
      </c>
      <c r="J278" s="10">
        <v>152.33991</v>
      </c>
      <c r="K278" s="10">
        <v>0</v>
      </c>
      <c r="L278" s="10">
        <v>0</v>
      </c>
      <c r="M278" s="10">
        <v>0</v>
      </c>
      <c r="N278" s="192">
        <f>+SMar_InfraMR[[#This Row],[A.03.1 -  Longitud de Vías de Explotación No Electrificadas Troncales y Ramales (vía principal) (km)]]+SMar_InfraMR[[#This Row],[A.04.1 -  Longitud de Vías de Explotación Electrificadas Troncales y Ramales (vía principal) (km)]]</f>
        <v>152.33991</v>
      </c>
      <c r="O278" s="192">
        <v>152.33991</v>
      </c>
      <c r="P278" s="1">
        <v>21</v>
      </c>
      <c r="Q278" s="1">
        <v>1</v>
      </c>
      <c r="R278" s="1">
        <v>0</v>
      </c>
      <c r="S278" s="194">
        <f t="shared" si="37"/>
        <v>22</v>
      </c>
      <c r="T278" s="194">
        <v>22</v>
      </c>
      <c r="U278" s="1">
        <v>3</v>
      </c>
      <c r="V278" s="1">
        <v>54</v>
      </c>
      <c r="W278" s="1">
        <v>0</v>
      </c>
      <c r="X278" s="1">
        <v>10</v>
      </c>
      <c r="Y278" s="1">
        <v>0</v>
      </c>
      <c r="Z278" s="196">
        <f t="shared" si="38"/>
        <v>67</v>
      </c>
      <c r="AA278" s="1">
        <v>21</v>
      </c>
      <c r="AB278" s="1">
        <v>7</v>
      </c>
      <c r="AC278" s="1">
        <f>+SMar_InfraMR[[#This Row],[Total Pasos Vehiculares a Nivel]]</f>
        <v>67</v>
      </c>
      <c r="AD278" s="196">
        <f t="shared" si="39"/>
        <v>95</v>
      </c>
      <c r="AE278" s="1">
        <v>2</v>
      </c>
      <c r="AF278" s="1">
        <v>6</v>
      </c>
      <c r="AG278" s="1">
        <v>20</v>
      </c>
      <c r="AH278" s="196">
        <f t="shared" si="40"/>
        <v>28</v>
      </c>
      <c r="AI278" s="10">
        <v>41.3</v>
      </c>
      <c r="AJ278" s="10">
        <v>0</v>
      </c>
      <c r="AK278" s="10">
        <v>31</v>
      </c>
      <c r="AL278" s="222">
        <f t="shared" si="41"/>
        <v>72.3</v>
      </c>
      <c r="AM278" s="1">
        <v>0</v>
      </c>
      <c r="AN278" s="1">
        <v>0</v>
      </c>
      <c r="AO278" s="1">
        <v>27</v>
      </c>
      <c r="AP278" s="200">
        <f t="shared" si="42"/>
        <v>27</v>
      </c>
      <c r="AQ278" s="1">
        <v>0</v>
      </c>
      <c r="AR278" s="1">
        <v>0</v>
      </c>
      <c r="AS278" s="1">
        <v>0</v>
      </c>
      <c r="AT278" s="200">
        <f t="shared" si="43"/>
        <v>0</v>
      </c>
      <c r="AU278" s="1">
        <v>0</v>
      </c>
      <c r="AV278" s="1">
        <v>0</v>
      </c>
      <c r="AW278" s="1">
        <v>0</v>
      </c>
      <c r="AX278" s="200">
        <f t="shared" si="44"/>
        <v>0</v>
      </c>
      <c r="AY278" s="1">
        <v>160</v>
      </c>
      <c r="AZ278" s="1">
        <v>0</v>
      </c>
      <c r="BA278" s="1">
        <v>0</v>
      </c>
      <c r="BB278" s="1">
        <v>0</v>
      </c>
      <c r="BC278" s="200">
        <f>SUM(AY278:BB278)</f>
        <v>160</v>
      </c>
      <c r="BD278" s="356">
        <v>0</v>
      </c>
      <c r="BE278" s="1">
        <v>27</v>
      </c>
      <c r="BF278" s="1">
        <v>11</v>
      </c>
      <c r="BG278" s="235">
        <v>1676</v>
      </c>
    </row>
    <row r="279" spans="1:59">
      <c r="A279" s="1">
        <v>2016</v>
      </c>
      <c r="B279" s="1" t="s">
        <v>62</v>
      </c>
      <c r="C279" s="10">
        <v>0</v>
      </c>
      <c r="D279" s="10">
        <v>72.3</v>
      </c>
      <c r="E279" s="10">
        <v>0</v>
      </c>
      <c r="F279" s="10">
        <v>0</v>
      </c>
      <c r="G279" s="192">
        <f t="shared" si="36"/>
        <v>72.3</v>
      </c>
      <c r="H279" s="192">
        <f>+SMar_InfraMR[[#This Row],[Total Líneas de Explotación ]]</f>
        <v>72.3</v>
      </c>
      <c r="I279" s="192">
        <f>+SMar_InfraMR[[#This Row],[Total Líneas de Explotación ]]</f>
        <v>72.3</v>
      </c>
      <c r="J279" s="10">
        <v>152.33991</v>
      </c>
      <c r="K279" s="10">
        <v>0</v>
      </c>
      <c r="L279" s="10">
        <v>0</v>
      </c>
      <c r="M279" s="10">
        <v>0</v>
      </c>
      <c r="N279" s="192">
        <f>+SMar_InfraMR[[#This Row],[A.03.1 -  Longitud de Vías de Explotación No Electrificadas Troncales y Ramales (vía principal) (km)]]+SMar_InfraMR[[#This Row],[A.04.1 -  Longitud de Vías de Explotación Electrificadas Troncales y Ramales (vía principal) (km)]]</f>
        <v>152.33991</v>
      </c>
      <c r="O279" s="192">
        <v>152.33991</v>
      </c>
      <c r="P279" s="1">
        <v>21</v>
      </c>
      <c r="Q279" s="1">
        <v>1</v>
      </c>
      <c r="R279" s="1">
        <v>0</v>
      </c>
      <c r="S279" s="194">
        <f t="shared" si="37"/>
        <v>22</v>
      </c>
      <c r="T279" s="194">
        <v>22</v>
      </c>
      <c r="U279" s="1">
        <v>3</v>
      </c>
      <c r="V279" s="1">
        <v>54</v>
      </c>
      <c r="W279" s="1">
        <v>0</v>
      </c>
      <c r="X279" s="1">
        <v>10</v>
      </c>
      <c r="Y279" s="1">
        <v>0</v>
      </c>
      <c r="Z279" s="196">
        <f t="shared" si="38"/>
        <v>67</v>
      </c>
      <c r="AA279" s="1">
        <v>21</v>
      </c>
      <c r="AB279" s="1">
        <v>7</v>
      </c>
      <c r="AC279" s="1">
        <f>+SMar_InfraMR[[#This Row],[Total Pasos Vehiculares a Nivel]]</f>
        <v>67</v>
      </c>
      <c r="AD279" s="196">
        <f t="shared" si="39"/>
        <v>95</v>
      </c>
      <c r="AE279" s="1">
        <v>2</v>
      </c>
      <c r="AF279" s="1">
        <v>6</v>
      </c>
      <c r="AG279" s="1">
        <v>20</v>
      </c>
      <c r="AH279" s="196">
        <f t="shared" si="40"/>
        <v>28</v>
      </c>
      <c r="AI279" s="10">
        <v>41.3</v>
      </c>
      <c r="AJ279" s="10">
        <v>0</v>
      </c>
      <c r="AK279" s="10">
        <v>31</v>
      </c>
      <c r="AL279" s="222">
        <f t="shared" si="41"/>
        <v>72.3</v>
      </c>
      <c r="AM279" s="1">
        <v>0</v>
      </c>
      <c r="AN279" s="1">
        <v>0</v>
      </c>
      <c r="AO279" s="1">
        <v>27</v>
      </c>
      <c r="AP279" s="200">
        <f t="shared" si="42"/>
        <v>27</v>
      </c>
      <c r="AQ279" s="1">
        <v>0</v>
      </c>
      <c r="AR279" s="1">
        <v>0</v>
      </c>
      <c r="AS279" s="1">
        <v>0</v>
      </c>
      <c r="AT279" s="200">
        <f t="shared" si="43"/>
        <v>0</v>
      </c>
      <c r="AU279" s="1">
        <v>0</v>
      </c>
      <c r="AV279" s="1">
        <v>0</v>
      </c>
      <c r="AW279" s="1">
        <v>0</v>
      </c>
      <c r="AX279" s="200">
        <f t="shared" si="44"/>
        <v>0</v>
      </c>
      <c r="AY279" s="1">
        <v>160</v>
      </c>
      <c r="AZ279" s="1">
        <v>0</v>
      </c>
      <c r="BA279" s="1">
        <v>0</v>
      </c>
      <c r="BB279" s="1">
        <v>0</v>
      </c>
      <c r="BC279" s="200">
        <f>SUM(AY279:BB279)</f>
        <v>160</v>
      </c>
      <c r="BD279" s="356">
        <v>0</v>
      </c>
      <c r="BE279" s="1">
        <v>27</v>
      </c>
      <c r="BF279" s="1">
        <v>11</v>
      </c>
      <c r="BG279" s="235">
        <v>1676</v>
      </c>
    </row>
    <row r="280" spans="1:59">
      <c r="A280" s="1">
        <v>2016</v>
      </c>
      <c r="B280" s="1" t="s">
        <v>63</v>
      </c>
      <c r="C280" s="10">
        <v>0</v>
      </c>
      <c r="D280" s="10">
        <v>72.3</v>
      </c>
      <c r="E280" s="10">
        <v>0</v>
      </c>
      <c r="F280" s="10">
        <v>0</v>
      </c>
      <c r="G280" s="192">
        <f t="shared" si="36"/>
        <v>72.3</v>
      </c>
      <c r="H280" s="192">
        <f>+SMar_InfraMR[[#This Row],[Total Líneas de Explotación ]]</f>
        <v>72.3</v>
      </c>
      <c r="I280" s="192">
        <f>+SMar_InfraMR[[#This Row],[Total Líneas de Explotación ]]</f>
        <v>72.3</v>
      </c>
      <c r="J280" s="10">
        <v>152.33991</v>
      </c>
      <c r="K280" s="10">
        <v>0</v>
      </c>
      <c r="L280" s="10">
        <v>0</v>
      </c>
      <c r="M280" s="10">
        <v>0</v>
      </c>
      <c r="N280" s="192">
        <f>+SMar_InfraMR[[#This Row],[A.03.1 -  Longitud de Vías de Explotación No Electrificadas Troncales y Ramales (vía principal) (km)]]+SMar_InfraMR[[#This Row],[A.04.1 -  Longitud de Vías de Explotación Electrificadas Troncales y Ramales (vía principal) (km)]]</f>
        <v>152.33991</v>
      </c>
      <c r="O280" s="192">
        <v>152.33991</v>
      </c>
      <c r="P280" s="1">
        <v>21</v>
      </c>
      <c r="Q280" s="1">
        <v>1</v>
      </c>
      <c r="R280" s="1">
        <v>0</v>
      </c>
      <c r="S280" s="194">
        <f t="shared" si="37"/>
        <v>22</v>
      </c>
      <c r="T280" s="194">
        <v>22</v>
      </c>
      <c r="U280" s="1">
        <v>3</v>
      </c>
      <c r="V280" s="1">
        <v>54</v>
      </c>
      <c r="W280" s="1">
        <v>0</v>
      </c>
      <c r="X280" s="1">
        <v>10</v>
      </c>
      <c r="Y280" s="1">
        <v>0</v>
      </c>
      <c r="Z280" s="196">
        <f t="shared" si="38"/>
        <v>67</v>
      </c>
      <c r="AA280" s="1">
        <v>21</v>
      </c>
      <c r="AB280" s="1">
        <v>7</v>
      </c>
      <c r="AC280" s="1">
        <f>+SMar_InfraMR[[#This Row],[Total Pasos Vehiculares a Nivel]]</f>
        <v>67</v>
      </c>
      <c r="AD280" s="196">
        <f t="shared" si="39"/>
        <v>95</v>
      </c>
      <c r="AE280" s="1">
        <v>2</v>
      </c>
      <c r="AF280" s="1">
        <v>6</v>
      </c>
      <c r="AG280" s="1">
        <v>20</v>
      </c>
      <c r="AH280" s="196">
        <f t="shared" si="40"/>
        <v>28</v>
      </c>
      <c r="AI280" s="10">
        <v>41.3</v>
      </c>
      <c r="AJ280" s="10">
        <v>0</v>
      </c>
      <c r="AK280" s="10">
        <v>31</v>
      </c>
      <c r="AL280" s="222">
        <f t="shared" si="41"/>
        <v>72.3</v>
      </c>
      <c r="AM280" s="1">
        <v>0</v>
      </c>
      <c r="AN280" s="1">
        <v>0</v>
      </c>
      <c r="AO280" s="1">
        <v>27</v>
      </c>
      <c r="AP280" s="200">
        <f t="shared" si="42"/>
        <v>27</v>
      </c>
      <c r="AQ280" s="1">
        <v>0</v>
      </c>
      <c r="AR280" s="1">
        <v>0</v>
      </c>
      <c r="AS280" s="1">
        <v>0</v>
      </c>
      <c r="AT280" s="200">
        <f t="shared" si="43"/>
        <v>0</v>
      </c>
      <c r="AU280" s="1">
        <v>0</v>
      </c>
      <c r="AV280" s="1">
        <v>0</v>
      </c>
      <c r="AW280" s="1">
        <v>0</v>
      </c>
      <c r="AX280" s="200">
        <f t="shared" si="44"/>
        <v>0</v>
      </c>
      <c r="AY280" s="1">
        <v>160</v>
      </c>
      <c r="AZ280" s="1">
        <v>0</v>
      </c>
      <c r="BA280" s="1">
        <v>0</v>
      </c>
      <c r="BB280" s="1">
        <v>0</v>
      </c>
      <c r="BC280" s="200">
        <f>SUM(AY280:BB280)</f>
        <v>160</v>
      </c>
      <c r="BD280" s="356">
        <v>0</v>
      </c>
      <c r="BE280" s="1">
        <v>27</v>
      </c>
      <c r="BF280" s="1">
        <v>11</v>
      </c>
      <c r="BG280" s="235">
        <v>1676</v>
      </c>
    </row>
    <row r="281" spans="1:59">
      <c r="A281" s="1">
        <v>2016</v>
      </c>
      <c r="B281" s="1" t="s">
        <v>64</v>
      </c>
      <c r="C281" s="10">
        <v>0</v>
      </c>
      <c r="D281" s="10">
        <v>72.3</v>
      </c>
      <c r="E281" s="10">
        <v>0</v>
      </c>
      <c r="F281" s="10">
        <v>0</v>
      </c>
      <c r="G281" s="192">
        <f t="shared" si="36"/>
        <v>72.3</v>
      </c>
      <c r="H281" s="192">
        <f>+SMar_InfraMR[[#This Row],[Total Líneas de Explotación ]]</f>
        <v>72.3</v>
      </c>
      <c r="I281" s="192">
        <f>+SMar_InfraMR[[#This Row],[Total Líneas de Explotación ]]</f>
        <v>72.3</v>
      </c>
      <c r="J281" s="10">
        <v>152.33991</v>
      </c>
      <c r="K281" s="10">
        <v>0</v>
      </c>
      <c r="L281" s="10">
        <v>0</v>
      </c>
      <c r="M281" s="10">
        <v>0</v>
      </c>
      <c r="N281" s="192">
        <f>+SMar_InfraMR[[#This Row],[A.03.1 -  Longitud de Vías de Explotación No Electrificadas Troncales y Ramales (vía principal) (km)]]+SMar_InfraMR[[#This Row],[A.04.1 -  Longitud de Vías de Explotación Electrificadas Troncales y Ramales (vía principal) (km)]]</f>
        <v>152.33991</v>
      </c>
      <c r="O281" s="192">
        <v>152.33991</v>
      </c>
      <c r="P281" s="1">
        <v>21</v>
      </c>
      <c r="Q281" s="1">
        <v>1</v>
      </c>
      <c r="R281" s="1">
        <v>0</v>
      </c>
      <c r="S281" s="194">
        <f t="shared" si="37"/>
        <v>22</v>
      </c>
      <c r="T281" s="194">
        <v>22</v>
      </c>
      <c r="U281" s="1">
        <v>3</v>
      </c>
      <c r="V281" s="1">
        <v>54</v>
      </c>
      <c r="W281" s="1">
        <v>0</v>
      </c>
      <c r="X281" s="1">
        <v>10</v>
      </c>
      <c r="Y281" s="1">
        <v>0</v>
      </c>
      <c r="Z281" s="196">
        <f t="shared" si="38"/>
        <v>67</v>
      </c>
      <c r="AA281" s="1">
        <v>21</v>
      </c>
      <c r="AB281" s="1">
        <v>7</v>
      </c>
      <c r="AC281" s="1">
        <f>+SMar_InfraMR[[#This Row],[Total Pasos Vehiculares a Nivel]]</f>
        <v>67</v>
      </c>
      <c r="AD281" s="196">
        <f t="shared" si="39"/>
        <v>95</v>
      </c>
      <c r="AE281" s="1">
        <v>2</v>
      </c>
      <c r="AF281" s="1">
        <v>6</v>
      </c>
      <c r="AG281" s="1">
        <v>20</v>
      </c>
      <c r="AH281" s="196">
        <f t="shared" si="40"/>
        <v>28</v>
      </c>
      <c r="AI281" s="10">
        <v>41.3</v>
      </c>
      <c r="AJ281" s="10">
        <v>0</v>
      </c>
      <c r="AK281" s="10">
        <v>31</v>
      </c>
      <c r="AL281" s="222">
        <f t="shared" si="41"/>
        <v>72.3</v>
      </c>
      <c r="AM281" s="1">
        <v>0</v>
      </c>
      <c r="AN281" s="1">
        <v>0</v>
      </c>
      <c r="AO281" s="1">
        <v>27</v>
      </c>
      <c r="AP281" s="200">
        <f t="shared" si="42"/>
        <v>27</v>
      </c>
      <c r="AQ281" s="1">
        <v>0</v>
      </c>
      <c r="AR281" s="1">
        <v>0</v>
      </c>
      <c r="AS281" s="1">
        <v>0</v>
      </c>
      <c r="AT281" s="200">
        <f t="shared" si="43"/>
        <v>0</v>
      </c>
      <c r="AU281" s="1">
        <v>0</v>
      </c>
      <c r="AV281" s="1">
        <v>0</v>
      </c>
      <c r="AW281" s="1">
        <v>0</v>
      </c>
      <c r="AX281" s="200">
        <f t="shared" si="44"/>
        <v>0</v>
      </c>
      <c r="AY281" s="1">
        <v>160</v>
      </c>
      <c r="AZ281" s="1">
        <v>0</v>
      </c>
      <c r="BA281" s="1">
        <v>0</v>
      </c>
      <c r="BB281" s="1">
        <v>0</v>
      </c>
      <c r="BC281" s="200">
        <f>SUM(AY281:BB281)</f>
        <v>160</v>
      </c>
      <c r="BD281" s="356">
        <v>0</v>
      </c>
      <c r="BE281" s="1">
        <v>27</v>
      </c>
      <c r="BF281" s="1">
        <v>11</v>
      </c>
      <c r="BG281" s="235">
        <v>1676</v>
      </c>
    </row>
    <row r="282" spans="1:59">
      <c r="A282" s="1">
        <v>2016</v>
      </c>
      <c r="B282" s="1" t="s">
        <v>65</v>
      </c>
      <c r="C282" s="10">
        <v>0</v>
      </c>
      <c r="D282" s="10">
        <v>72.3</v>
      </c>
      <c r="E282" s="10">
        <v>0</v>
      </c>
      <c r="F282" s="10">
        <v>0</v>
      </c>
      <c r="G282" s="192">
        <f t="shared" si="36"/>
        <v>72.3</v>
      </c>
      <c r="H282" s="192">
        <f>+SMar_InfraMR[[#This Row],[Total Líneas de Explotación ]]</f>
        <v>72.3</v>
      </c>
      <c r="I282" s="192">
        <f>+SMar_InfraMR[[#This Row],[Total Líneas de Explotación ]]</f>
        <v>72.3</v>
      </c>
      <c r="J282" s="10">
        <v>152.33991</v>
      </c>
      <c r="K282" s="10">
        <v>0</v>
      </c>
      <c r="L282" s="10">
        <v>0</v>
      </c>
      <c r="M282" s="10">
        <v>0</v>
      </c>
      <c r="N282" s="192">
        <f>+SMar_InfraMR[[#This Row],[A.03.1 -  Longitud de Vías de Explotación No Electrificadas Troncales y Ramales (vía principal) (km)]]+SMar_InfraMR[[#This Row],[A.04.1 -  Longitud de Vías de Explotación Electrificadas Troncales y Ramales (vía principal) (km)]]</f>
        <v>152.33991</v>
      </c>
      <c r="O282" s="192">
        <v>152.33991</v>
      </c>
      <c r="P282" s="1">
        <v>21</v>
      </c>
      <c r="Q282" s="1">
        <v>1</v>
      </c>
      <c r="R282" s="1">
        <v>0</v>
      </c>
      <c r="S282" s="194">
        <f t="shared" si="37"/>
        <v>22</v>
      </c>
      <c r="T282" s="194">
        <v>22</v>
      </c>
      <c r="U282" s="1">
        <v>3</v>
      </c>
      <c r="V282" s="1">
        <v>54</v>
      </c>
      <c r="W282" s="1">
        <v>0</v>
      </c>
      <c r="X282" s="1">
        <v>10</v>
      </c>
      <c r="Y282" s="1">
        <v>0</v>
      </c>
      <c r="Z282" s="196">
        <f t="shared" si="38"/>
        <v>67</v>
      </c>
      <c r="AA282" s="1">
        <v>21</v>
      </c>
      <c r="AB282" s="1">
        <v>7</v>
      </c>
      <c r="AC282" s="1">
        <f>+SMar_InfraMR[[#This Row],[Total Pasos Vehiculares a Nivel]]</f>
        <v>67</v>
      </c>
      <c r="AD282" s="196">
        <f t="shared" si="39"/>
        <v>95</v>
      </c>
      <c r="AE282" s="1">
        <v>2</v>
      </c>
      <c r="AF282" s="1">
        <v>6</v>
      </c>
      <c r="AG282" s="1">
        <v>20</v>
      </c>
      <c r="AH282" s="196">
        <f t="shared" si="40"/>
        <v>28</v>
      </c>
      <c r="AI282" s="10">
        <v>41.3</v>
      </c>
      <c r="AJ282" s="10">
        <v>0</v>
      </c>
      <c r="AK282" s="10">
        <v>31</v>
      </c>
      <c r="AL282" s="222">
        <f t="shared" si="41"/>
        <v>72.3</v>
      </c>
      <c r="AM282" s="1">
        <v>0</v>
      </c>
      <c r="AN282" s="1">
        <v>0</v>
      </c>
      <c r="AO282" s="1">
        <v>27</v>
      </c>
      <c r="AP282" s="200">
        <f t="shared" si="42"/>
        <v>27</v>
      </c>
      <c r="AQ282" s="1">
        <v>0</v>
      </c>
      <c r="AR282" s="1">
        <v>0</v>
      </c>
      <c r="AS282" s="1">
        <v>0</v>
      </c>
      <c r="AT282" s="200">
        <f t="shared" si="43"/>
        <v>0</v>
      </c>
      <c r="AU282" s="1">
        <v>0</v>
      </c>
      <c r="AV282" s="1">
        <v>0</v>
      </c>
      <c r="AW282" s="1">
        <v>0</v>
      </c>
      <c r="AX282" s="200">
        <f t="shared" si="44"/>
        <v>0</v>
      </c>
      <c r="AY282" s="1">
        <v>160</v>
      </c>
      <c r="AZ282" s="1">
        <v>0</v>
      </c>
      <c r="BA282" s="1">
        <v>0</v>
      </c>
      <c r="BB282" s="1">
        <v>0</v>
      </c>
      <c r="BC282" s="200">
        <f>SUM(AY282:BB282)</f>
        <v>160</v>
      </c>
      <c r="BD282" s="356">
        <v>0</v>
      </c>
      <c r="BE282" s="1">
        <v>27</v>
      </c>
      <c r="BF282" s="1">
        <v>11</v>
      </c>
      <c r="BG282" s="235">
        <v>1676</v>
      </c>
    </row>
    <row r="283" spans="1:59">
      <c r="A283" s="1">
        <v>2016</v>
      </c>
      <c r="B283" s="1" t="s">
        <v>66</v>
      </c>
      <c r="C283" s="10">
        <v>0</v>
      </c>
      <c r="D283" s="10">
        <v>72.3</v>
      </c>
      <c r="E283" s="10">
        <v>0</v>
      </c>
      <c r="F283" s="10">
        <v>0</v>
      </c>
      <c r="G283" s="192">
        <f t="shared" si="36"/>
        <v>72.3</v>
      </c>
      <c r="H283" s="192">
        <f>+SMar_InfraMR[[#This Row],[Total Líneas de Explotación ]]</f>
        <v>72.3</v>
      </c>
      <c r="I283" s="192">
        <f>+SMar_InfraMR[[#This Row],[Total Líneas de Explotación ]]</f>
        <v>72.3</v>
      </c>
      <c r="J283" s="10">
        <v>152.33991</v>
      </c>
      <c r="K283" s="10">
        <v>0</v>
      </c>
      <c r="L283" s="10">
        <v>0</v>
      </c>
      <c r="M283" s="10">
        <v>0</v>
      </c>
      <c r="N283" s="192">
        <f>+SMar_InfraMR[[#This Row],[A.03.1 -  Longitud de Vías de Explotación No Electrificadas Troncales y Ramales (vía principal) (km)]]+SMar_InfraMR[[#This Row],[A.04.1 -  Longitud de Vías de Explotación Electrificadas Troncales y Ramales (vía principal) (km)]]</f>
        <v>152.33991</v>
      </c>
      <c r="O283" s="192">
        <v>152.33991</v>
      </c>
      <c r="P283" s="1">
        <v>21</v>
      </c>
      <c r="Q283" s="1">
        <v>1</v>
      </c>
      <c r="R283" s="1">
        <v>0</v>
      </c>
      <c r="S283" s="194">
        <f t="shared" si="37"/>
        <v>22</v>
      </c>
      <c r="T283" s="194">
        <v>22</v>
      </c>
      <c r="U283" s="1">
        <v>3</v>
      </c>
      <c r="V283" s="1">
        <v>54</v>
      </c>
      <c r="W283" s="1">
        <v>0</v>
      </c>
      <c r="X283" s="1">
        <v>10</v>
      </c>
      <c r="Y283" s="1">
        <v>0</v>
      </c>
      <c r="Z283" s="196">
        <f t="shared" si="38"/>
        <v>67</v>
      </c>
      <c r="AA283" s="1">
        <v>21</v>
      </c>
      <c r="AB283" s="1">
        <v>7</v>
      </c>
      <c r="AC283" s="1">
        <f>+SMar_InfraMR[[#This Row],[Total Pasos Vehiculares a Nivel]]</f>
        <v>67</v>
      </c>
      <c r="AD283" s="196">
        <f t="shared" si="39"/>
        <v>95</v>
      </c>
      <c r="AE283" s="1">
        <v>2</v>
      </c>
      <c r="AF283" s="1">
        <v>6</v>
      </c>
      <c r="AG283" s="1">
        <v>20</v>
      </c>
      <c r="AH283" s="196">
        <f t="shared" si="40"/>
        <v>28</v>
      </c>
      <c r="AI283" s="10">
        <v>41.3</v>
      </c>
      <c r="AJ283" s="10">
        <v>0</v>
      </c>
      <c r="AK283" s="10">
        <v>31</v>
      </c>
      <c r="AL283" s="222">
        <f t="shared" si="41"/>
        <v>72.3</v>
      </c>
      <c r="AM283" s="1">
        <v>0</v>
      </c>
      <c r="AN283" s="1">
        <v>0</v>
      </c>
      <c r="AO283" s="1">
        <v>27</v>
      </c>
      <c r="AP283" s="200">
        <f t="shared" si="42"/>
        <v>27</v>
      </c>
      <c r="AQ283" s="1">
        <v>0</v>
      </c>
      <c r="AR283" s="1">
        <v>0</v>
      </c>
      <c r="AS283" s="1">
        <v>0</v>
      </c>
      <c r="AT283" s="200">
        <f t="shared" si="43"/>
        <v>0</v>
      </c>
      <c r="AU283" s="1">
        <v>0</v>
      </c>
      <c r="AV283" s="1">
        <v>0</v>
      </c>
      <c r="AW283" s="1">
        <v>0</v>
      </c>
      <c r="AX283" s="200">
        <f t="shared" si="44"/>
        <v>0</v>
      </c>
      <c r="AY283" s="1">
        <v>160</v>
      </c>
      <c r="AZ283" s="1">
        <v>0</v>
      </c>
      <c r="BA283" s="1">
        <v>0</v>
      </c>
      <c r="BB283" s="1">
        <v>0</v>
      </c>
      <c r="BC283" s="200">
        <f>SUM(AY283:BB283)</f>
        <v>160</v>
      </c>
      <c r="BD283" s="356">
        <v>0</v>
      </c>
      <c r="BE283" s="1">
        <v>27</v>
      </c>
      <c r="BF283" s="1">
        <v>11</v>
      </c>
      <c r="BG283" s="235">
        <v>1676</v>
      </c>
    </row>
    <row r="284" spans="1:59">
      <c r="A284" s="1">
        <v>2016</v>
      </c>
      <c r="B284" s="1" t="s">
        <v>67</v>
      </c>
      <c r="C284" s="10">
        <v>0</v>
      </c>
      <c r="D284" s="10">
        <v>72.3</v>
      </c>
      <c r="E284" s="10">
        <v>0</v>
      </c>
      <c r="F284" s="10">
        <v>0</v>
      </c>
      <c r="G284" s="192">
        <f t="shared" si="36"/>
        <v>72.3</v>
      </c>
      <c r="H284" s="192">
        <f>+SMar_InfraMR[[#This Row],[Total Líneas de Explotación ]]</f>
        <v>72.3</v>
      </c>
      <c r="I284" s="192">
        <f>+SMar_InfraMR[[#This Row],[Total Líneas de Explotación ]]</f>
        <v>72.3</v>
      </c>
      <c r="J284" s="10">
        <v>152.33991</v>
      </c>
      <c r="K284" s="10">
        <v>0</v>
      </c>
      <c r="L284" s="10">
        <v>0</v>
      </c>
      <c r="M284" s="10">
        <v>0</v>
      </c>
      <c r="N284" s="192">
        <f>+SMar_InfraMR[[#This Row],[A.03.1 -  Longitud de Vías de Explotación No Electrificadas Troncales y Ramales (vía principal) (km)]]+SMar_InfraMR[[#This Row],[A.04.1 -  Longitud de Vías de Explotación Electrificadas Troncales y Ramales (vía principal) (km)]]</f>
        <v>152.33991</v>
      </c>
      <c r="O284" s="192">
        <v>152.33991</v>
      </c>
      <c r="P284" s="1">
        <v>21</v>
      </c>
      <c r="Q284" s="1">
        <v>1</v>
      </c>
      <c r="R284" s="1">
        <v>0</v>
      </c>
      <c r="S284" s="194">
        <f t="shared" si="37"/>
        <v>22</v>
      </c>
      <c r="T284" s="194">
        <v>22</v>
      </c>
      <c r="U284" s="1">
        <v>3</v>
      </c>
      <c r="V284" s="1">
        <v>54</v>
      </c>
      <c r="W284" s="1">
        <v>0</v>
      </c>
      <c r="X284" s="1">
        <v>10</v>
      </c>
      <c r="Y284" s="1">
        <v>0</v>
      </c>
      <c r="Z284" s="196">
        <f t="shared" si="38"/>
        <v>67</v>
      </c>
      <c r="AA284" s="1">
        <v>21</v>
      </c>
      <c r="AB284" s="1">
        <v>7</v>
      </c>
      <c r="AC284" s="1">
        <f>+SMar_InfraMR[[#This Row],[Total Pasos Vehiculares a Nivel]]</f>
        <v>67</v>
      </c>
      <c r="AD284" s="196">
        <f t="shared" si="39"/>
        <v>95</v>
      </c>
      <c r="AE284" s="1">
        <v>2</v>
      </c>
      <c r="AF284" s="1">
        <v>6</v>
      </c>
      <c r="AG284" s="1">
        <v>20</v>
      </c>
      <c r="AH284" s="196">
        <f t="shared" si="40"/>
        <v>28</v>
      </c>
      <c r="AI284" s="10">
        <v>41.3</v>
      </c>
      <c r="AJ284" s="10">
        <v>0</v>
      </c>
      <c r="AK284" s="10">
        <v>31</v>
      </c>
      <c r="AL284" s="222">
        <f t="shared" si="41"/>
        <v>72.3</v>
      </c>
      <c r="AM284" s="1">
        <v>0</v>
      </c>
      <c r="AN284" s="1">
        <v>0</v>
      </c>
      <c r="AO284" s="1">
        <v>27</v>
      </c>
      <c r="AP284" s="200">
        <f t="shared" si="42"/>
        <v>27</v>
      </c>
      <c r="AQ284" s="1">
        <v>0</v>
      </c>
      <c r="AR284" s="1">
        <v>0</v>
      </c>
      <c r="AS284" s="1">
        <v>0</v>
      </c>
      <c r="AT284" s="200">
        <f t="shared" si="43"/>
        <v>0</v>
      </c>
      <c r="AU284" s="1">
        <v>0</v>
      </c>
      <c r="AV284" s="1">
        <v>0</v>
      </c>
      <c r="AW284" s="1">
        <v>0</v>
      </c>
      <c r="AX284" s="200">
        <f t="shared" si="44"/>
        <v>0</v>
      </c>
      <c r="AY284" s="1">
        <v>160</v>
      </c>
      <c r="AZ284" s="1">
        <v>0</v>
      </c>
      <c r="BA284" s="1">
        <v>0</v>
      </c>
      <c r="BB284" s="1">
        <v>0</v>
      </c>
      <c r="BC284" s="200">
        <f>SUM(AY284:BB284)</f>
        <v>160</v>
      </c>
      <c r="BD284" s="356">
        <v>0</v>
      </c>
      <c r="BE284" s="1">
        <v>27</v>
      </c>
      <c r="BF284" s="1">
        <v>11</v>
      </c>
      <c r="BG284" s="235">
        <v>1676</v>
      </c>
    </row>
    <row r="285" spans="1:59">
      <c r="A285" s="1">
        <v>2016</v>
      </c>
      <c r="B285" s="1" t="s">
        <v>68</v>
      </c>
      <c r="C285" s="10">
        <v>0</v>
      </c>
      <c r="D285" s="10">
        <v>72.3</v>
      </c>
      <c r="E285" s="10">
        <v>0</v>
      </c>
      <c r="F285" s="10">
        <v>0</v>
      </c>
      <c r="G285" s="192">
        <f t="shared" si="36"/>
        <v>72.3</v>
      </c>
      <c r="H285" s="192">
        <f>+SMar_InfraMR[[#This Row],[Total Líneas de Explotación ]]</f>
        <v>72.3</v>
      </c>
      <c r="I285" s="192">
        <f>+SMar_InfraMR[[#This Row],[Total Líneas de Explotación ]]</f>
        <v>72.3</v>
      </c>
      <c r="J285" s="10">
        <v>152.33991</v>
      </c>
      <c r="K285" s="10">
        <v>0</v>
      </c>
      <c r="L285" s="10">
        <v>0</v>
      </c>
      <c r="M285" s="10">
        <v>0</v>
      </c>
      <c r="N285" s="192">
        <f>+SMar_InfraMR[[#This Row],[A.03.1 -  Longitud de Vías de Explotación No Electrificadas Troncales y Ramales (vía principal) (km)]]+SMar_InfraMR[[#This Row],[A.04.1 -  Longitud de Vías de Explotación Electrificadas Troncales y Ramales (vía principal) (km)]]</f>
        <v>152.33991</v>
      </c>
      <c r="O285" s="192">
        <v>152.33991</v>
      </c>
      <c r="P285" s="1">
        <v>21</v>
      </c>
      <c r="Q285" s="1">
        <v>1</v>
      </c>
      <c r="R285" s="1">
        <v>0</v>
      </c>
      <c r="S285" s="194">
        <f t="shared" si="37"/>
        <v>22</v>
      </c>
      <c r="T285" s="194">
        <v>22</v>
      </c>
      <c r="U285" s="1">
        <v>3</v>
      </c>
      <c r="V285" s="1">
        <v>54</v>
      </c>
      <c r="W285" s="1">
        <v>0</v>
      </c>
      <c r="X285" s="1">
        <v>10</v>
      </c>
      <c r="Y285" s="1">
        <v>0</v>
      </c>
      <c r="Z285" s="196">
        <f t="shared" si="38"/>
        <v>67</v>
      </c>
      <c r="AA285" s="1">
        <v>21</v>
      </c>
      <c r="AB285" s="1">
        <v>7</v>
      </c>
      <c r="AC285" s="1">
        <f>+SMar_InfraMR[[#This Row],[Total Pasos Vehiculares a Nivel]]</f>
        <v>67</v>
      </c>
      <c r="AD285" s="196">
        <f t="shared" si="39"/>
        <v>95</v>
      </c>
      <c r="AE285" s="1">
        <v>2</v>
      </c>
      <c r="AF285" s="1">
        <v>6</v>
      </c>
      <c r="AG285" s="1">
        <v>20</v>
      </c>
      <c r="AH285" s="196">
        <f t="shared" si="40"/>
        <v>28</v>
      </c>
      <c r="AI285" s="10">
        <v>41.3</v>
      </c>
      <c r="AJ285" s="10">
        <v>0</v>
      </c>
      <c r="AK285" s="10">
        <v>31</v>
      </c>
      <c r="AL285" s="222">
        <f t="shared" si="41"/>
        <v>72.3</v>
      </c>
      <c r="AM285" s="1">
        <v>0</v>
      </c>
      <c r="AN285" s="1">
        <v>0</v>
      </c>
      <c r="AO285" s="1">
        <v>27</v>
      </c>
      <c r="AP285" s="200">
        <f t="shared" si="42"/>
        <v>27</v>
      </c>
      <c r="AQ285" s="1">
        <v>0</v>
      </c>
      <c r="AR285" s="1">
        <v>0</v>
      </c>
      <c r="AS285" s="1">
        <v>0</v>
      </c>
      <c r="AT285" s="200">
        <f t="shared" si="43"/>
        <v>0</v>
      </c>
      <c r="AU285" s="1">
        <v>0</v>
      </c>
      <c r="AV285" s="1">
        <v>0</v>
      </c>
      <c r="AW285" s="1">
        <v>0</v>
      </c>
      <c r="AX285" s="200">
        <f t="shared" si="44"/>
        <v>0</v>
      </c>
      <c r="AY285" s="1">
        <v>160</v>
      </c>
      <c r="AZ285" s="1">
        <v>0</v>
      </c>
      <c r="BA285" s="1">
        <v>0</v>
      </c>
      <c r="BB285" s="1">
        <v>0</v>
      </c>
      <c r="BC285" s="200">
        <f>SUM(AY285:BB285)</f>
        <v>160</v>
      </c>
      <c r="BD285" s="356">
        <v>0</v>
      </c>
      <c r="BE285" s="1">
        <v>27</v>
      </c>
      <c r="BF285" s="1">
        <v>11</v>
      </c>
      <c r="BG285" s="235">
        <v>1676</v>
      </c>
    </row>
    <row r="286" spans="1:59">
      <c r="A286" s="1">
        <v>2016</v>
      </c>
      <c r="B286" s="1" t="s">
        <v>69</v>
      </c>
      <c r="C286" s="10">
        <v>0</v>
      </c>
      <c r="D286" s="10">
        <v>72.3</v>
      </c>
      <c r="E286" s="10">
        <v>0</v>
      </c>
      <c r="F286" s="10">
        <v>0</v>
      </c>
      <c r="G286" s="192">
        <f t="shared" si="36"/>
        <v>72.3</v>
      </c>
      <c r="H286" s="192">
        <f>+SMar_InfraMR[[#This Row],[Total Líneas de Explotación ]]</f>
        <v>72.3</v>
      </c>
      <c r="I286" s="192">
        <f>+SMar_InfraMR[[#This Row],[Total Líneas de Explotación ]]</f>
        <v>72.3</v>
      </c>
      <c r="J286" s="10">
        <v>152.33991</v>
      </c>
      <c r="K286" s="10">
        <v>0</v>
      </c>
      <c r="L286" s="10">
        <v>0</v>
      </c>
      <c r="M286" s="10">
        <v>0</v>
      </c>
      <c r="N286" s="192">
        <f>+SMar_InfraMR[[#This Row],[A.03.1 -  Longitud de Vías de Explotación No Electrificadas Troncales y Ramales (vía principal) (km)]]+SMar_InfraMR[[#This Row],[A.04.1 -  Longitud de Vías de Explotación Electrificadas Troncales y Ramales (vía principal) (km)]]</f>
        <v>152.33991</v>
      </c>
      <c r="O286" s="192">
        <v>152.33991</v>
      </c>
      <c r="P286" s="1">
        <v>21</v>
      </c>
      <c r="Q286" s="1">
        <v>1</v>
      </c>
      <c r="R286" s="1">
        <v>0</v>
      </c>
      <c r="S286" s="194">
        <f t="shared" si="37"/>
        <v>22</v>
      </c>
      <c r="T286" s="194">
        <v>22</v>
      </c>
      <c r="U286" s="1">
        <v>3</v>
      </c>
      <c r="V286" s="1">
        <v>54</v>
      </c>
      <c r="W286" s="1">
        <v>0</v>
      </c>
      <c r="X286" s="1">
        <v>10</v>
      </c>
      <c r="Y286" s="1">
        <v>0</v>
      </c>
      <c r="Z286" s="196">
        <f t="shared" si="38"/>
        <v>67</v>
      </c>
      <c r="AA286" s="1">
        <v>21</v>
      </c>
      <c r="AB286" s="1">
        <v>7</v>
      </c>
      <c r="AC286" s="1">
        <f>+SMar_InfraMR[[#This Row],[Total Pasos Vehiculares a Nivel]]</f>
        <v>67</v>
      </c>
      <c r="AD286" s="196">
        <f t="shared" si="39"/>
        <v>95</v>
      </c>
      <c r="AE286" s="1">
        <v>2</v>
      </c>
      <c r="AF286" s="1">
        <v>6</v>
      </c>
      <c r="AG286" s="1">
        <v>20</v>
      </c>
      <c r="AH286" s="196">
        <f t="shared" si="40"/>
        <v>28</v>
      </c>
      <c r="AI286" s="10">
        <v>41.3</v>
      </c>
      <c r="AJ286" s="10">
        <v>0</v>
      </c>
      <c r="AK286" s="10">
        <v>31</v>
      </c>
      <c r="AL286" s="222">
        <f t="shared" si="41"/>
        <v>72.3</v>
      </c>
      <c r="AM286" s="1">
        <v>0</v>
      </c>
      <c r="AN286" s="1">
        <v>0</v>
      </c>
      <c r="AO286" s="1">
        <v>27</v>
      </c>
      <c r="AP286" s="200">
        <f t="shared" si="42"/>
        <v>27</v>
      </c>
      <c r="AQ286" s="1">
        <v>0</v>
      </c>
      <c r="AR286" s="1">
        <v>0</v>
      </c>
      <c r="AS286" s="1">
        <v>0</v>
      </c>
      <c r="AT286" s="200">
        <f t="shared" si="43"/>
        <v>0</v>
      </c>
      <c r="AU286" s="1">
        <v>0</v>
      </c>
      <c r="AV286" s="1">
        <v>0</v>
      </c>
      <c r="AW286" s="1">
        <v>0</v>
      </c>
      <c r="AX286" s="200">
        <f t="shared" si="44"/>
        <v>0</v>
      </c>
      <c r="AY286" s="1">
        <v>160</v>
      </c>
      <c r="AZ286" s="1">
        <v>0</v>
      </c>
      <c r="BA286" s="1">
        <v>0</v>
      </c>
      <c r="BB286" s="1">
        <v>0</v>
      </c>
      <c r="BC286" s="200">
        <f>SUM(AY286:BB286)</f>
        <v>160</v>
      </c>
      <c r="BD286" s="356">
        <v>0</v>
      </c>
      <c r="BE286" s="1">
        <v>27</v>
      </c>
      <c r="BF286" s="1">
        <v>11</v>
      </c>
      <c r="BG286" s="235">
        <v>1676</v>
      </c>
    </row>
    <row r="287" spans="1:59">
      <c r="A287" s="1">
        <v>2016</v>
      </c>
      <c r="B287" s="1" t="s">
        <v>70</v>
      </c>
      <c r="C287" s="10">
        <v>0</v>
      </c>
      <c r="D287" s="10">
        <v>72.3</v>
      </c>
      <c r="E287" s="10">
        <v>0</v>
      </c>
      <c r="F287" s="10">
        <v>0</v>
      </c>
      <c r="G287" s="192">
        <f t="shared" si="36"/>
        <v>72.3</v>
      </c>
      <c r="H287" s="192">
        <f>+SMar_InfraMR[[#This Row],[Total Líneas de Explotación ]]</f>
        <v>72.3</v>
      </c>
      <c r="I287" s="192">
        <f>+SMar_InfraMR[[#This Row],[Total Líneas de Explotación ]]</f>
        <v>72.3</v>
      </c>
      <c r="J287" s="10">
        <v>152.33991</v>
      </c>
      <c r="K287" s="10">
        <v>0</v>
      </c>
      <c r="L287" s="10">
        <v>0</v>
      </c>
      <c r="M287" s="10">
        <v>0</v>
      </c>
      <c r="N287" s="192">
        <f>+SMar_InfraMR[[#This Row],[A.03.1 -  Longitud de Vías de Explotación No Electrificadas Troncales y Ramales (vía principal) (km)]]+SMar_InfraMR[[#This Row],[A.04.1 -  Longitud de Vías de Explotación Electrificadas Troncales y Ramales (vía principal) (km)]]</f>
        <v>152.33991</v>
      </c>
      <c r="O287" s="192">
        <v>152.33991</v>
      </c>
      <c r="P287" s="1">
        <v>21</v>
      </c>
      <c r="Q287" s="1">
        <v>1</v>
      </c>
      <c r="R287" s="1">
        <v>0</v>
      </c>
      <c r="S287" s="194">
        <f t="shared" si="37"/>
        <v>22</v>
      </c>
      <c r="T287" s="194">
        <v>22</v>
      </c>
      <c r="U287" s="1">
        <v>3</v>
      </c>
      <c r="V287" s="1">
        <v>54</v>
      </c>
      <c r="W287" s="1">
        <v>0</v>
      </c>
      <c r="X287" s="1">
        <v>10</v>
      </c>
      <c r="Y287" s="1">
        <v>0</v>
      </c>
      <c r="Z287" s="196">
        <f t="shared" si="38"/>
        <v>67</v>
      </c>
      <c r="AA287" s="1">
        <v>21</v>
      </c>
      <c r="AB287" s="1">
        <v>7</v>
      </c>
      <c r="AC287" s="1">
        <f>+SMar_InfraMR[[#This Row],[Total Pasos Vehiculares a Nivel]]</f>
        <v>67</v>
      </c>
      <c r="AD287" s="196">
        <f t="shared" si="39"/>
        <v>95</v>
      </c>
      <c r="AE287" s="1">
        <v>2</v>
      </c>
      <c r="AF287" s="1">
        <v>6</v>
      </c>
      <c r="AG287" s="1">
        <v>20</v>
      </c>
      <c r="AH287" s="196">
        <f t="shared" si="40"/>
        <v>28</v>
      </c>
      <c r="AI287" s="10">
        <v>41.3</v>
      </c>
      <c r="AJ287" s="10">
        <v>0</v>
      </c>
      <c r="AK287" s="10">
        <v>31</v>
      </c>
      <c r="AL287" s="222">
        <f t="shared" si="41"/>
        <v>72.3</v>
      </c>
      <c r="AM287" s="1">
        <v>0</v>
      </c>
      <c r="AN287" s="1">
        <v>0</v>
      </c>
      <c r="AO287" s="1">
        <v>27</v>
      </c>
      <c r="AP287" s="200">
        <f t="shared" si="42"/>
        <v>27</v>
      </c>
      <c r="AQ287" s="1">
        <v>0</v>
      </c>
      <c r="AR287" s="1">
        <v>0</v>
      </c>
      <c r="AS287" s="1">
        <v>0</v>
      </c>
      <c r="AT287" s="200">
        <f t="shared" si="43"/>
        <v>0</v>
      </c>
      <c r="AU287" s="1">
        <v>0</v>
      </c>
      <c r="AV287" s="1">
        <v>0</v>
      </c>
      <c r="AW287" s="1">
        <v>0</v>
      </c>
      <c r="AX287" s="200">
        <f t="shared" si="44"/>
        <v>0</v>
      </c>
      <c r="AY287" s="1">
        <v>160</v>
      </c>
      <c r="AZ287" s="1">
        <v>0</v>
      </c>
      <c r="BA287" s="1">
        <v>0</v>
      </c>
      <c r="BB287" s="1">
        <v>0</v>
      </c>
      <c r="BC287" s="200">
        <f>SUM(AY287:BB287)</f>
        <v>160</v>
      </c>
      <c r="BD287" s="356">
        <v>0</v>
      </c>
      <c r="BE287" s="1">
        <v>27</v>
      </c>
      <c r="BF287" s="1">
        <v>11</v>
      </c>
      <c r="BG287" s="235">
        <v>1676</v>
      </c>
    </row>
    <row r="288" spans="1:59">
      <c r="A288" s="1">
        <v>2016</v>
      </c>
      <c r="B288" s="1" t="s">
        <v>71</v>
      </c>
      <c r="C288" s="10">
        <v>0</v>
      </c>
      <c r="D288" s="10">
        <v>72.3</v>
      </c>
      <c r="E288" s="10">
        <v>0</v>
      </c>
      <c r="F288" s="10">
        <v>0</v>
      </c>
      <c r="G288" s="192">
        <f t="shared" si="36"/>
        <v>72.3</v>
      </c>
      <c r="H288" s="192">
        <f>+SMar_InfraMR[[#This Row],[Total Líneas de Explotación ]]</f>
        <v>72.3</v>
      </c>
      <c r="I288" s="192">
        <f>+SMar_InfraMR[[#This Row],[Total Líneas de Explotación ]]</f>
        <v>72.3</v>
      </c>
      <c r="J288" s="10">
        <v>152.33991</v>
      </c>
      <c r="K288" s="10">
        <v>0</v>
      </c>
      <c r="L288" s="10">
        <v>0</v>
      </c>
      <c r="M288" s="10">
        <v>0</v>
      </c>
      <c r="N288" s="192">
        <f>+SMar_InfraMR[[#This Row],[A.03.1 -  Longitud de Vías de Explotación No Electrificadas Troncales y Ramales (vía principal) (km)]]+SMar_InfraMR[[#This Row],[A.04.1 -  Longitud de Vías de Explotación Electrificadas Troncales y Ramales (vía principal) (km)]]</f>
        <v>152.33991</v>
      </c>
      <c r="O288" s="192">
        <v>152.33991</v>
      </c>
      <c r="P288" s="1">
        <v>21</v>
      </c>
      <c r="Q288" s="1">
        <v>1</v>
      </c>
      <c r="R288" s="1">
        <v>0</v>
      </c>
      <c r="S288" s="194">
        <f t="shared" si="37"/>
        <v>22</v>
      </c>
      <c r="T288" s="194">
        <v>22</v>
      </c>
      <c r="U288" s="1">
        <v>3</v>
      </c>
      <c r="V288" s="1">
        <v>54</v>
      </c>
      <c r="W288" s="1">
        <v>0</v>
      </c>
      <c r="X288" s="1">
        <v>10</v>
      </c>
      <c r="Y288" s="1">
        <v>0</v>
      </c>
      <c r="Z288" s="196">
        <f t="shared" si="38"/>
        <v>67</v>
      </c>
      <c r="AA288" s="1">
        <v>21</v>
      </c>
      <c r="AB288" s="1">
        <v>7</v>
      </c>
      <c r="AC288" s="1">
        <f>+SMar_InfraMR[[#This Row],[Total Pasos Vehiculares a Nivel]]</f>
        <v>67</v>
      </c>
      <c r="AD288" s="196">
        <f t="shared" si="39"/>
        <v>95</v>
      </c>
      <c r="AE288" s="1">
        <v>2</v>
      </c>
      <c r="AF288" s="1">
        <v>6</v>
      </c>
      <c r="AG288" s="1">
        <v>20</v>
      </c>
      <c r="AH288" s="196">
        <f t="shared" si="40"/>
        <v>28</v>
      </c>
      <c r="AI288" s="10">
        <v>41.3</v>
      </c>
      <c r="AJ288" s="10">
        <v>0</v>
      </c>
      <c r="AK288" s="10">
        <v>31</v>
      </c>
      <c r="AL288" s="222">
        <f t="shared" si="41"/>
        <v>72.3</v>
      </c>
      <c r="AM288" s="1">
        <v>0</v>
      </c>
      <c r="AN288" s="1">
        <v>0</v>
      </c>
      <c r="AO288" s="1">
        <v>27</v>
      </c>
      <c r="AP288" s="200">
        <f t="shared" si="42"/>
        <v>27</v>
      </c>
      <c r="AQ288" s="1">
        <v>0</v>
      </c>
      <c r="AR288" s="1">
        <v>0</v>
      </c>
      <c r="AS288" s="1">
        <v>0</v>
      </c>
      <c r="AT288" s="200">
        <f t="shared" si="43"/>
        <v>0</v>
      </c>
      <c r="AU288" s="1">
        <v>0</v>
      </c>
      <c r="AV288" s="1">
        <v>0</v>
      </c>
      <c r="AW288" s="1">
        <v>0</v>
      </c>
      <c r="AX288" s="200">
        <f t="shared" si="44"/>
        <v>0</v>
      </c>
      <c r="AY288" s="1">
        <v>160</v>
      </c>
      <c r="AZ288" s="1">
        <v>0</v>
      </c>
      <c r="BA288" s="1">
        <v>0</v>
      </c>
      <c r="BB288" s="1">
        <v>0</v>
      </c>
      <c r="BC288" s="200">
        <f>SUM(AY288:BB288)</f>
        <v>160</v>
      </c>
      <c r="BD288" s="356">
        <v>0</v>
      </c>
      <c r="BE288" s="1">
        <v>27</v>
      </c>
      <c r="BF288" s="1">
        <v>11</v>
      </c>
      <c r="BG288" s="235">
        <v>1676</v>
      </c>
    </row>
    <row r="289" spans="1:60">
      <c r="A289" s="1">
        <v>2016</v>
      </c>
      <c r="B289" s="1" t="s">
        <v>72</v>
      </c>
      <c r="C289" s="10">
        <v>0</v>
      </c>
      <c r="D289" s="10">
        <v>72.3</v>
      </c>
      <c r="E289" s="10">
        <v>0</v>
      </c>
      <c r="F289" s="10">
        <v>0</v>
      </c>
      <c r="G289" s="192">
        <f t="shared" si="36"/>
        <v>72.3</v>
      </c>
      <c r="H289" s="192">
        <f>+SMar_InfraMR[[#This Row],[Total Líneas de Explotación ]]</f>
        <v>72.3</v>
      </c>
      <c r="I289" s="192">
        <f>+SMar_InfraMR[[#This Row],[Total Líneas de Explotación ]]</f>
        <v>72.3</v>
      </c>
      <c r="J289" s="10">
        <v>152.33991</v>
      </c>
      <c r="K289" s="10">
        <v>0</v>
      </c>
      <c r="L289" s="10">
        <v>0</v>
      </c>
      <c r="M289" s="10">
        <v>0</v>
      </c>
      <c r="N289" s="192">
        <f>+SMar_InfraMR[[#This Row],[A.03.1 -  Longitud de Vías de Explotación No Electrificadas Troncales y Ramales (vía principal) (km)]]+SMar_InfraMR[[#This Row],[A.04.1 -  Longitud de Vías de Explotación Electrificadas Troncales y Ramales (vía principal) (km)]]</f>
        <v>152.33991</v>
      </c>
      <c r="O289" s="192">
        <v>152.33991</v>
      </c>
      <c r="P289" s="1">
        <v>21</v>
      </c>
      <c r="Q289" s="1">
        <v>1</v>
      </c>
      <c r="R289" s="1">
        <v>0</v>
      </c>
      <c r="S289" s="194">
        <f t="shared" si="37"/>
        <v>22</v>
      </c>
      <c r="T289" s="194">
        <v>22</v>
      </c>
      <c r="U289" s="1">
        <v>3</v>
      </c>
      <c r="V289" s="1">
        <v>54</v>
      </c>
      <c r="W289" s="1">
        <v>0</v>
      </c>
      <c r="X289" s="1">
        <v>10</v>
      </c>
      <c r="Y289" s="1">
        <v>0</v>
      </c>
      <c r="Z289" s="196">
        <f t="shared" si="38"/>
        <v>67</v>
      </c>
      <c r="AA289" s="1">
        <v>21</v>
      </c>
      <c r="AB289" s="1">
        <v>7</v>
      </c>
      <c r="AC289" s="1">
        <f>+SMar_InfraMR[[#This Row],[Total Pasos Vehiculares a Nivel]]</f>
        <v>67</v>
      </c>
      <c r="AD289" s="196">
        <f t="shared" si="39"/>
        <v>95</v>
      </c>
      <c r="AE289" s="1">
        <v>2</v>
      </c>
      <c r="AF289" s="1">
        <v>6</v>
      </c>
      <c r="AG289" s="1">
        <v>20</v>
      </c>
      <c r="AH289" s="196">
        <f t="shared" si="40"/>
        <v>28</v>
      </c>
      <c r="AI289" s="10">
        <v>41.3</v>
      </c>
      <c r="AJ289" s="10">
        <v>0</v>
      </c>
      <c r="AK289" s="10">
        <v>31</v>
      </c>
      <c r="AL289" s="222">
        <f t="shared" si="41"/>
        <v>72.3</v>
      </c>
      <c r="AM289" s="1">
        <v>0</v>
      </c>
      <c r="AN289" s="1">
        <v>0</v>
      </c>
      <c r="AO289" s="1">
        <v>27</v>
      </c>
      <c r="AP289" s="200">
        <f t="shared" si="42"/>
        <v>27</v>
      </c>
      <c r="AQ289" s="1">
        <v>0</v>
      </c>
      <c r="AR289" s="1">
        <v>0</v>
      </c>
      <c r="AS289" s="1">
        <v>0</v>
      </c>
      <c r="AT289" s="200">
        <f t="shared" si="43"/>
        <v>0</v>
      </c>
      <c r="AU289" s="1">
        <v>0</v>
      </c>
      <c r="AV289" s="1">
        <v>0</v>
      </c>
      <c r="AW289" s="1">
        <v>0</v>
      </c>
      <c r="AX289" s="200">
        <f t="shared" si="44"/>
        <v>0</v>
      </c>
      <c r="AY289" s="1">
        <v>160</v>
      </c>
      <c r="AZ289" s="1">
        <v>0</v>
      </c>
      <c r="BA289" s="1">
        <v>0</v>
      </c>
      <c r="BB289" s="1">
        <v>0</v>
      </c>
      <c r="BC289" s="200">
        <f>SUM(AY289:BB289)</f>
        <v>160</v>
      </c>
      <c r="BD289" s="356">
        <v>0</v>
      </c>
      <c r="BE289" s="1">
        <v>27</v>
      </c>
      <c r="BF289" s="1">
        <v>11</v>
      </c>
      <c r="BG289" s="235">
        <v>1676</v>
      </c>
    </row>
    <row r="290" spans="1:60">
      <c r="A290" s="1">
        <v>2017</v>
      </c>
      <c r="B290" s="1" t="s">
        <v>61</v>
      </c>
      <c r="C290" s="10">
        <v>0</v>
      </c>
      <c r="D290" s="10">
        <v>72.3</v>
      </c>
      <c r="E290" s="10">
        <v>0</v>
      </c>
      <c r="F290" s="10">
        <v>0</v>
      </c>
      <c r="G290" s="192">
        <f t="shared" si="36"/>
        <v>72.3</v>
      </c>
      <c r="H290" s="192">
        <f>+SMar_InfraMR[[#This Row],[Total Líneas de Explotación ]]</f>
        <v>72.3</v>
      </c>
      <c r="I290" s="192">
        <f>+SMar_InfraMR[[#This Row],[Total Líneas de Explotación ]]</f>
        <v>72.3</v>
      </c>
      <c r="J290" s="10">
        <v>152.33991</v>
      </c>
      <c r="K290" s="10">
        <v>0</v>
      </c>
      <c r="L290" s="10">
        <v>0</v>
      </c>
      <c r="M290" s="10">
        <v>0</v>
      </c>
      <c r="N290" s="192">
        <f>+SMar_InfraMR[[#This Row],[A.03.1 -  Longitud de Vías de Explotación No Electrificadas Troncales y Ramales (vía principal) (km)]]+SMar_InfraMR[[#This Row],[A.04.1 -  Longitud de Vías de Explotación Electrificadas Troncales y Ramales (vía principal) (km)]]</f>
        <v>152.33991</v>
      </c>
      <c r="O290" s="192">
        <v>152.33991</v>
      </c>
      <c r="P290" s="1">
        <v>21</v>
      </c>
      <c r="Q290" s="1">
        <v>1</v>
      </c>
      <c r="R290" s="1">
        <v>0</v>
      </c>
      <c r="S290" s="194">
        <f t="shared" si="37"/>
        <v>22</v>
      </c>
      <c r="T290" s="194">
        <v>22</v>
      </c>
      <c r="U290" s="1">
        <v>3</v>
      </c>
      <c r="V290" s="1">
        <v>54</v>
      </c>
      <c r="W290" s="1">
        <v>0</v>
      </c>
      <c r="X290" s="1">
        <v>10</v>
      </c>
      <c r="Y290" s="1">
        <v>0</v>
      </c>
      <c r="Z290" s="196">
        <f t="shared" si="38"/>
        <v>67</v>
      </c>
      <c r="AA290" s="1">
        <v>21</v>
      </c>
      <c r="AB290" s="1">
        <v>7</v>
      </c>
      <c r="AC290" s="1">
        <f>+SMar_InfraMR[[#This Row],[Total Pasos Vehiculares a Nivel]]</f>
        <v>67</v>
      </c>
      <c r="AD290" s="196">
        <f t="shared" si="39"/>
        <v>95</v>
      </c>
      <c r="AE290" s="1">
        <v>2</v>
      </c>
      <c r="AF290" s="1">
        <v>6</v>
      </c>
      <c r="AG290" s="1">
        <v>20</v>
      </c>
      <c r="AH290" s="196">
        <f t="shared" si="40"/>
        <v>28</v>
      </c>
      <c r="AI290" s="10">
        <v>41.3</v>
      </c>
      <c r="AJ290" s="10">
        <v>0</v>
      </c>
      <c r="AK290" s="10">
        <v>31</v>
      </c>
      <c r="AL290" s="222">
        <f t="shared" si="41"/>
        <v>72.3</v>
      </c>
      <c r="AM290" s="1">
        <v>0</v>
      </c>
      <c r="AN290" s="1">
        <v>0</v>
      </c>
      <c r="AO290" s="1">
        <v>27</v>
      </c>
      <c r="AP290" s="200">
        <f t="shared" si="42"/>
        <v>27</v>
      </c>
      <c r="AQ290" s="1">
        <v>0</v>
      </c>
      <c r="AR290" s="1">
        <v>0</v>
      </c>
      <c r="AS290" s="1">
        <v>0</v>
      </c>
      <c r="AT290" s="200">
        <f t="shared" si="43"/>
        <v>0</v>
      </c>
      <c r="AU290" s="1">
        <v>0</v>
      </c>
      <c r="AV290" s="1">
        <v>0</v>
      </c>
      <c r="AW290" s="1">
        <v>0</v>
      </c>
      <c r="AX290" s="200">
        <f t="shared" si="44"/>
        <v>0</v>
      </c>
      <c r="AY290" s="1">
        <v>160</v>
      </c>
      <c r="AZ290" s="1">
        <v>0</v>
      </c>
      <c r="BA290" s="1">
        <v>0</v>
      </c>
      <c r="BB290" s="1">
        <v>0</v>
      </c>
      <c r="BC290" s="200">
        <f>SUM(AY290:BB290)</f>
        <v>160</v>
      </c>
      <c r="BD290" s="356">
        <v>0</v>
      </c>
      <c r="BE290" s="1">
        <v>27</v>
      </c>
      <c r="BF290" s="1">
        <v>11</v>
      </c>
      <c r="BG290" s="235">
        <v>1676</v>
      </c>
    </row>
    <row r="291" spans="1:60">
      <c r="A291" s="1">
        <v>2017</v>
      </c>
      <c r="B291" s="1" t="s">
        <v>62</v>
      </c>
      <c r="C291" s="10">
        <v>0</v>
      </c>
      <c r="D291" s="10">
        <v>72.3</v>
      </c>
      <c r="E291" s="10">
        <v>0</v>
      </c>
      <c r="F291" s="10">
        <v>0</v>
      </c>
      <c r="G291" s="192">
        <f t="shared" si="36"/>
        <v>72.3</v>
      </c>
      <c r="H291" s="192">
        <f>+SMar_InfraMR[[#This Row],[Total Líneas de Explotación ]]</f>
        <v>72.3</v>
      </c>
      <c r="I291" s="192">
        <f>+SMar_InfraMR[[#This Row],[Total Líneas de Explotación ]]</f>
        <v>72.3</v>
      </c>
      <c r="J291" s="10">
        <v>152.33991</v>
      </c>
      <c r="K291" s="10">
        <v>0</v>
      </c>
      <c r="L291" s="10">
        <v>0</v>
      </c>
      <c r="M291" s="10">
        <v>0</v>
      </c>
      <c r="N291" s="192">
        <f>+SMar_InfraMR[[#This Row],[A.03.1 -  Longitud de Vías de Explotación No Electrificadas Troncales y Ramales (vía principal) (km)]]+SMar_InfraMR[[#This Row],[A.04.1 -  Longitud de Vías de Explotación Electrificadas Troncales y Ramales (vía principal) (km)]]</f>
        <v>152.33991</v>
      </c>
      <c r="O291" s="192">
        <v>152.33991</v>
      </c>
      <c r="P291" s="1">
        <v>21</v>
      </c>
      <c r="Q291" s="1">
        <v>1</v>
      </c>
      <c r="R291" s="1">
        <v>0</v>
      </c>
      <c r="S291" s="194">
        <f t="shared" si="37"/>
        <v>22</v>
      </c>
      <c r="T291" s="194">
        <v>22</v>
      </c>
      <c r="U291" s="1">
        <v>3</v>
      </c>
      <c r="V291" s="1">
        <v>54</v>
      </c>
      <c r="W291" s="1">
        <v>0</v>
      </c>
      <c r="X291" s="1">
        <v>10</v>
      </c>
      <c r="Y291" s="1">
        <v>0</v>
      </c>
      <c r="Z291" s="196">
        <f t="shared" si="38"/>
        <v>67</v>
      </c>
      <c r="AA291" s="1">
        <v>21</v>
      </c>
      <c r="AB291" s="1">
        <v>7</v>
      </c>
      <c r="AC291" s="1">
        <f>+SMar_InfraMR[[#This Row],[Total Pasos Vehiculares a Nivel]]</f>
        <v>67</v>
      </c>
      <c r="AD291" s="196">
        <f t="shared" si="39"/>
        <v>95</v>
      </c>
      <c r="AE291" s="1">
        <v>2</v>
      </c>
      <c r="AF291" s="1">
        <v>6</v>
      </c>
      <c r="AG291" s="1">
        <v>20</v>
      </c>
      <c r="AH291" s="196">
        <f t="shared" si="40"/>
        <v>28</v>
      </c>
      <c r="AI291" s="10">
        <v>41.3</v>
      </c>
      <c r="AJ291" s="10">
        <v>0</v>
      </c>
      <c r="AK291" s="10">
        <v>31</v>
      </c>
      <c r="AL291" s="222">
        <f t="shared" si="41"/>
        <v>72.3</v>
      </c>
      <c r="AM291" s="1">
        <v>0</v>
      </c>
      <c r="AN291" s="1">
        <v>0</v>
      </c>
      <c r="AO291" s="1">
        <v>27</v>
      </c>
      <c r="AP291" s="200">
        <f t="shared" si="42"/>
        <v>27</v>
      </c>
      <c r="AQ291" s="1">
        <v>0</v>
      </c>
      <c r="AR291" s="1">
        <v>0</v>
      </c>
      <c r="AS291" s="1">
        <v>0</v>
      </c>
      <c r="AT291" s="200">
        <f t="shared" si="43"/>
        <v>0</v>
      </c>
      <c r="AU291" s="1">
        <v>0</v>
      </c>
      <c r="AV291" s="1">
        <v>0</v>
      </c>
      <c r="AW291" s="1">
        <v>0</v>
      </c>
      <c r="AX291" s="200">
        <f t="shared" si="44"/>
        <v>0</v>
      </c>
      <c r="AY291" s="1">
        <v>160</v>
      </c>
      <c r="AZ291" s="1">
        <v>0</v>
      </c>
      <c r="BA291" s="1">
        <v>0</v>
      </c>
      <c r="BB291" s="1">
        <v>0</v>
      </c>
      <c r="BC291" s="200">
        <f>SUM(AY291:BB291)</f>
        <v>160</v>
      </c>
      <c r="BD291" s="356">
        <v>0</v>
      </c>
      <c r="BE291" s="1">
        <v>27</v>
      </c>
      <c r="BF291" s="1">
        <v>11</v>
      </c>
      <c r="BG291" s="235">
        <v>1676</v>
      </c>
    </row>
    <row r="292" spans="1:60">
      <c r="A292" s="1">
        <v>2017</v>
      </c>
      <c r="B292" s="1" t="s">
        <v>63</v>
      </c>
      <c r="C292" s="10">
        <v>0</v>
      </c>
      <c r="D292" s="10">
        <v>72.3</v>
      </c>
      <c r="E292" s="10">
        <v>0</v>
      </c>
      <c r="F292" s="10">
        <v>0</v>
      </c>
      <c r="G292" s="192">
        <f t="shared" si="36"/>
        <v>72.3</v>
      </c>
      <c r="H292" s="192">
        <f>+SMar_InfraMR[[#This Row],[Total Líneas de Explotación ]]</f>
        <v>72.3</v>
      </c>
      <c r="I292" s="192">
        <f>+SMar_InfraMR[[#This Row],[Total Líneas de Explotación ]]</f>
        <v>72.3</v>
      </c>
      <c r="J292" s="10">
        <v>152.33991</v>
      </c>
      <c r="K292" s="10">
        <v>0</v>
      </c>
      <c r="L292" s="10">
        <v>0</v>
      </c>
      <c r="M292" s="10">
        <v>0</v>
      </c>
      <c r="N292" s="192">
        <f>+SMar_InfraMR[[#This Row],[A.03.1 -  Longitud de Vías de Explotación No Electrificadas Troncales y Ramales (vía principal) (km)]]+SMar_InfraMR[[#This Row],[A.04.1 -  Longitud de Vías de Explotación Electrificadas Troncales y Ramales (vía principal) (km)]]</f>
        <v>152.33991</v>
      </c>
      <c r="O292" s="192">
        <v>152.33991</v>
      </c>
      <c r="P292" s="1">
        <v>21</v>
      </c>
      <c r="Q292" s="1">
        <v>1</v>
      </c>
      <c r="R292" s="1">
        <v>0</v>
      </c>
      <c r="S292" s="194">
        <f t="shared" si="37"/>
        <v>22</v>
      </c>
      <c r="T292" s="194">
        <v>22</v>
      </c>
      <c r="U292" s="1">
        <v>3</v>
      </c>
      <c r="V292" s="1">
        <v>54</v>
      </c>
      <c r="W292" s="1">
        <v>0</v>
      </c>
      <c r="X292" s="1">
        <v>10</v>
      </c>
      <c r="Y292" s="1">
        <v>0</v>
      </c>
      <c r="Z292" s="196">
        <f t="shared" si="38"/>
        <v>67</v>
      </c>
      <c r="AA292" s="1">
        <v>21</v>
      </c>
      <c r="AB292" s="1">
        <v>7</v>
      </c>
      <c r="AC292" s="1">
        <f>+SMar_InfraMR[[#This Row],[Total Pasos Vehiculares a Nivel]]</f>
        <v>67</v>
      </c>
      <c r="AD292" s="196">
        <f t="shared" si="39"/>
        <v>95</v>
      </c>
      <c r="AE292" s="1">
        <v>2</v>
      </c>
      <c r="AF292" s="1">
        <v>6</v>
      </c>
      <c r="AG292" s="1">
        <v>20</v>
      </c>
      <c r="AH292" s="196">
        <f t="shared" si="40"/>
        <v>28</v>
      </c>
      <c r="AI292" s="10">
        <v>41.3</v>
      </c>
      <c r="AJ292" s="10">
        <v>0</v>
      </c>
      <c r="AK292" s="10">
        <v>31</v>
      </c>
      <c r="AL292" s="222">
        <f t="shared" si="41"/>
        <v>72.3</v>
      </c>
      <c r="AM292" s="1">
        <v>0</v>
      </c>
      <c r="AN292" s="1">
        <v>0</v>
      </c>
      <c r="AO292" s="1">
        <v>27</v>
      </c>
      <c r="AP292" s="200">
        <f t="shared" si="42"/>
        <v>27</v>
      </c>
      <c r="AQ292" s="1">
        <v>0</v>
      </c>
      <c r="AR292" s="1">
        <v>0</v>
      </c>
      <c r="AS292" s="1">
        <v>0</v>
      </c>
      <c r="AT292" s="200">
        <f t="shared" si="43"/>
        <v>0</v>
      </c>
      <c r="AU292" s="1">
        <v>0</v>
      </c>
      <c r="AV292" s="1">
        <v>0</v>
      </c>
      <c r="AW292" s="1">
        <v>0</v>
      </c>
      <c r="AX292" s="200">
        <f t="shared" si="44"/>
        <v>0</v>
      </c>
      <c r="AY292" s="1">
        <v>160</v>
      </c>
      <c r="AZ292" s="1">
        <v>0</v>
      </c>
      <c r="BA292" s="1">
        <v>0</v>
      </c>
      <c r="BB292" s="1">
        <v>0</v>
      </c>
      <c r="BC292" s="200">
        <f>SUM(AY292:BB292)</f>
        <v>160</v>
      </c>
      <c r="BD292" s="356">
        <v>0</v>
      </c>
      <c r="BE292" s="1">
        <v>27</v>
      </c>
      <c r="BF292" s="1">
        <v>11</v>
      </c>
      <c r="BG292" s="235">
        <v>1676</v>
      </c>
    </row>
    <row r="293" spans="1:60">
      <c r="A293" s="1">
        <v>2017</v>
      </c>
      <c r="B293" s="1" t="s">
        <v>64</v>
      </c>
      <c r="C293" s="10">
        <v>0</v>
      </c>
      <c r="D293" s="10">
        <v>72.3</v>
      </c>
      <c r="E293" s="10">
        <v>0</v>
      </c>
      <c r="F293" s="10">
        <v>0</v>
      </c>
      <c r="G293" s="192">
        <f t="shared" si="36"/>
        <v>72.3</v>
      </c>
      <c r="H293" s="192">
        <f>+SMar_InfraMR[[#This Row],[Total Líneas de Explotación ]]</f>
        <v>72.3</v>
      </c>
      <c r="I293" s="192">
        <f>+SMar_InfraMR[[#This Row],[Total Líneas de Explotación ]]</f>
        <v>72.3</v>
      </c>
      <c r="J293" s="10">
        <v>152.33991</v>
      </c>
      <c r="K293" s="10">
        <v>0</v>
      </c>
      <c r="L293" s="10">
        <v>0</v>
      </c>
      <c r="M293" s="10">
        <v>0</v>
      </c>
      <c r="N293" s="192">
        <f>+SMar_InfraMR[[#This Row],[A.03.1 -  Longitud de Vías de Explotación No Electrificadas Troncales y Ramales (vía principal) (km)]]+SMar_InfraMR[[#This Row],[A.04.1 -  Longitud de Vías de Explotación Electrificadas Troncales y Ramales (vía principal) (km)]]</f>
        <v>152.33991</v>
      </c>
      <c r="O293" s="192">
        <v>152.33991</v>
      </c>
      <c r="P293" s="1">
        <v>21</v>
      </c>
      <c r="Q293" s="1">
        <v>1</v>
      </c>
      <c r="R293" s="1">
        <v>0</v>
      </c>
      <c r="S293" s="194">
        <f t="shared" si="37"/>
        <v>22</v>
      </c>
      <c r="T293" s="194">
        <v>22</v>
      </c>
      <c r="U293" s="1">
        <v>3</v>
      </c>
      <c r="V293" s="1">
        <v>54</v>
      </c>
      <c r="W293" s="1">
        <v>0</v>
      </c>
      <c r="X293" s="1">
        <v>10</v>
      </c>
      <c r="Y293" s="1">
        <v>0</v>
      </c>
      <c r="Z293" s="196">
        <f t="shared" si="38"/>
        <v>67</v>
      </c>
      <c r="AA293" s="1">
        <v>21</v>
      </c>
      <c r="AB293" s="1">
        <v>7</v>
      </c>
      <c r="AC293" s="1">
        <f>+SMar_InfraMR[[#This Row],[Total Pasos Vehiculares a Nivel]]</f>
        <v>67</v>
      </c>
      <c r="AD293" s="196">
        <f t="shared" si="39"/>
        <v>95</v>
      </c>
      <c r="AE293" s="1">
        <v>2</v>
      </c>
      <c r="AF293" s="1">
        <v>6</v>
      </c>
      <c r="AG293" s="1">
        <v>20</v>
      </c>
      <c r="AH293" s="196">
        <f t="shared" si="40"/>
        <v>28</v>
      </c>
      <c r="AI293" s="10">
        <v>41.3</v>
      </c>
      <c r="AJ293" s="10">
        <v>0</v>
      </c>
      <c r="AK293" s="10">
        <v>31</v>
      </c>
      <c r="AL293" s="222">
        <f t="shared" si="41"/>
        <v>72.3</v>
      </c>
      <c r="AM293" s="1">
        <v>0</v>
      </c>
      <c r="AN293" s="1">
        <v>0</v>
      </c>
      <c r="AO293" s="1">
        <v>27</v>
      </c>
      <c r="AP293" s="200">
        <f t="shared" si="42"/>
        <v>27</v>
      </c>
      <c r="AQ293" s="1">
        <v>0</v>
      </c>
      <c r="AR293" s="1">
        <v>0</v>
      </c>
      <c r="AS293" s="1">
        <v>0</v>
      </c>
      <c r="AT293" s="200">
        <f t="shared" si="43"/>
        <v>0</v>
      </c>
      <c r="AU293" s="1">
        <v>0</v>
      </c>
      <c r="AV293" s="1">
        <v>0</v>
      </c>
      <c r="AW293" s="1">
        <v>0</v>
      </c>
      <c r="AX293" s="200">
        <f t="shared" si="44"/>
        <v>0</v>
      </c>
      <c r="AY293" s="1">
        <v>160</v>
      </c>
      <c r="AZ293" s="1">
        <v>0</v>
      </c>
      <c r="BA293" s="1">
        <v>0</v>
      </c>
      <c r="BB293" s="1">
        <v>0</v>
      </c>
      <c r="BC293" s="200">
        <f>SUM(AY293:BB293)</f>
        <v>160</v>
      </c>
      <c r="BD293" s="356">
        <v>0</v>
      </c>
      <c r="BE293" s="1">
        <v>27</v>
      </c>
      <c r="BF293" s="1">
        <v>11</v>
      </c>
      <c r="BG293" s="235">
        <v>1676</v>
      </c>
    </row>
    <row r="294" spans="1:60">
      <c r="A294" s="1">
        <v>2017</v>
      </c>
      <c r="B294" s="1" t="s">
        <v>65</v>
      </c>
      <c r="C294" s="10">
        <v>0</v>
      </c>
      <c r="D294" s="10">
        <v>72.3</v>
      </c>
      <c r="E294" s="10">
        <v>0</v>
      </c>
      <c r="F294" s="10">
        <v>0</v>
      </c>
      <c r="G294" s="192">
        <f t="shared" si="36"/>
        <v>72.3</v>
      </c>
      <c r="H294" s="192">
        <f>+SMar_InfraMR[[#This Row],[Total Líneas de Explotación ]]</f>
        <v>72.3</v>
      </c>
      <c r="I294" s="192">
        <f>+SMar_InfraMR[[#This Row],[Total Líneas de Explotación ]]</f>
        <v>72.3</v>
      </c>
      <c r="J294" s="10">
        <v>152.33991</v>
      </c>
      <c r="K294" s="10">
        <v>0</v>
      </c>
      <c r="L294" s="10">
        <v>0</v>
      </c>
      <c r="M294" s="10">
        <v>0</v>
      </c>
      <c r="N294" s="192">
        <f>+SMar_InfraMR[[#This Row],[A.03.1 -  Longitud de Vías de Explotación No Electrificadas Troncales y Ramales (vía principal) (km)]]+SMar_InfraMR[[#This Row],[A.04.1 -  Longitud de Vías de Explotación Electrificadas Troncales y Ramales (vía principal) (km)]]</f>
        <v>152.33991</v>
      </c>
      <c r="O294" s="192">
        <v>152.33991</v>
      </c>
      <c r="P294" s="1">
        <v>21</v>
      </c>
      <c r="Q294" s="1">
        <v>1</v>
      </c>
      <c r="R294" s="1">
        <v>0</v>
      </c>
      <c r="S294" s="194">
        <f t="shared" si="37"/>
        <v>22</v>
      </c>
      <c r="T294" s="194">
        <v>22</v>
      </c>
      <c r="U294" s="1">
        <v>3</v>
      </c>
      <c r="V294" s="1">
        <v>54</v>
      </c>
      <c r="W294" s="1">
        <v>0</v>
      </c>
      <c r="X294" s="1">
        <v>10</v>
      </c>
      <c r="Y294" s="1">
        <v>0</v>
      </c>
      <c r="Z294" s="196">
        <f t="shared" si="38"/>
        <v>67</v>
      </c>
      <c r="AA294" s="1">
        <v>21</v>
      </c>
      <c r="AB294" s="1">
        <v>7</v>
      </c>
      <c r="AC294" s="1">
        <f>+SMar_InfraMR[[#This Row],[Total Pasos Vehiculares a Nivel]]</f>
        <v>67</v>
      </c>
      <c r="AD294" s="196">
        <f t="shared" si="39"/>
        <v>95</v>
      </c>
      <c r="AE294" s="1">
        <v>2</v>
      </c>
      <c r="AF294" s="1">
        <v>6</v>
      </c>
      <c r="AG294" s="1">
        <v>20</v>
      </c>
      <c r="AH294" s="196">
        <f t="shared" si="40"/>
        <v>28</v>
      </c>
      <c r="AI294" s="10">
        <v>41.3</v>
      </c>
      <c r="AJ294" s="10">
        <v>0</v>
      </c>
      <c r="AK294" s="10">
        <v>31</v>
      </c>
      <c r="AL294" s="222">
        <f t="shared" si="41"/>
        <v>72.3</v>
      </c>
      <c r="AM294" s="1">
        <v>0</v>
      </c>
      <c r="AN294" s="1">
        <v>0</v>
      </c>
      <c r="AO294" s="1">
        <v>27</v>
      </c>
      <c r="AP294" s="200">
        <f t="shared" si="42"/>
        <v>27</v>
      </c>
      <c r="AQ294" s="1">
        <v>0</v>
      </c>
      <c r="AR294" s="1">
        <v>0</v>
      </c>
      <c r="AS294" s="1">
        <v>0</v>
      </c>
      <c r="AT294" s="200">
        <f t="shared" si="43"/>
        <v>0</v>
      </c>
      <c r="AU294" s="1">
        <v>0</v>
      </c>
      <c r="AV294" s="1">
        <v>0</v>
      </c>
      <c r="AW294" s="1">
        <v>0</v>
      </c>
      <c r="AX294" s="200">
        <f t="shared" si="44"/>
        <v>0</v>
      </c>
      <c r="AY294" s="1">
        <v>160</v>
      </c>
      <c r="AZ294" s="1">
        <v>0</v>
      </c>
      <c r="BA294" s="1">
        <v>0</v>
      </c>
      <c r="BB294" s="1">
        <v>0</v>
      </c>
      <c r="BC294" s="200">
        <f>SUM(AY294:BB294)</f>
        <v>160</v>
      </c>
      <c r="BD294" s="356">
        <v>0</v>
      </c>
      <c r="BE294" s="1">
        <v>27</v>
      </c>
      <c r="BF294" s="1">
        <v>11</v>
      </c>
      <c r="BG294" s="235">
        <v>1676</v>
      </c>
    </row>
    <row r="295" spans="1:60">
      <c r="A295" s="1">
        <v>2017</v>
      </c>
      <c r="B295" s="1" t="s">
        <v>66</v>
      </c>
      <c r="C295" s="10">
        <v>0</v>
      </c>
      <c r="D295" s="10">
        <v>72.3</v>
      </c>
      <c r="E295" s="10">
        <v>0</v>
      </c>
      <c r="F295" s="10">
        <v>0</v>
      </c>
      <c r="G295" s="192">
        <f t="shared" si="36"/>
        <v>72.3</v>
      </c>
      <c r="H295" s="192">
        <f>+SMar_InfraMR[[#This Row],[Total Líneas de Explotación ]]</f>
        <v>72.3</v>
      </c>
      <c r="I295" s="192">
        <f>+SMar_InfraMR[[#This Row],[Total Líneas de Explotación ]]</f>
        <v>72.3</v>
      </c>
      <c r="J295" s="10">
        <v>152.33991</v>
      </c>
      <c r="K295" s="10">
        <v>0</v>
      </c>
      <c r="L295" s="10">
        <v>0</v>
      </c>
      <c r="M295" s="10">
        <v>0</v>
      </c>
      <c r="N295" s="192">
        <f>+SMar_InfraMR[[#This Row],[A.03.1 -  Longitud de Vías de Explotación No Electrificadas Troncales y Ramales (vía principal) (km)]]+SMar_InfraMR[[#This Row],[A.04.1 -  Longitud de Vías de Explotación Electrificadas Troncales y Ramales (vía principal) (km)]]</f>
        <v>152.33991</v>
      </c>
      <c r="O295" s="192">
        <v>152.33991</v>
      </c>
      <c r="P295" s="1">
        <v>21</v>
      </c>
      <c r="Q295" s="1">
        <v>1</v>
      </c>
      <c r="R295" s="1">
        <v>0</v>
      </c>
      <c r="S295" s="194">
        <f t="shared" si="37"/>
        <v>22</v>
      </c>
      <c r="T295" s="194">
        <v>22</v>
      </c>
      <c r="U295" s="1">
        <v>3</v>
      </c>
      <c r="V295" s="1">
        <v>54</v>
      </c>
      <c r="W295" s="1">
        <v>0</v>
      </c>
      <c r="X295" s="1">
        <v>10</v>
      </c>
      <c r="Y295" s="1">
        <v>0</v>
      </c>
      <c r="Z295" s="196">
        <f t="shared" si="38"/>
        <v>67</v>
      </c>
      <c r="AA295" s="1">
        <v>21</v>
      </c>
      <c r="AB295" s="1">
        <v>7</v>
      </c>
      <c r="AC295" s="1">
        <f>+SMar_InfraMR[[#This Row],[Total Pasos Vehiculares a Nivel]]</f>
        <v>67</v>
      </c>
      <c r="AD295" s="196">
        <f t="shared" si="39"/>
        <v>95</v>
      </c>
      <c r="AE295" s="1">
        <v>2</v>
      </c>
      <c r="AF295" s="1">
        <v>6</v>
      </c>
      <c r="AG295" s="1">
        <v>20</v>
      </c>
      <c r="AH295" s="196">
        <f t="shared" si="40"/>
        <v>28</v>
      </c>
      <c r="AI295" s="10">
        <v>41.3</v>
      </c>
      <c r="AJ295" s="10">
        <v>0</v>
      </c>
      <c r="AK295" s="10">
        <v>31</v>
      </c>
      <c r="AL295" s="222">
        <f t="shared" si="41"/>
        <v>72.3</v>
      </c>
      <c r="AM295" s="1">
        <v>0</v>
      </c>
      <c r="AN295" s="1">
        <v>0</v>
      </c>
      <c r="AO295" s="1">
        <v>27</v>
      </c>
      <c r="AP295" s="200">
        <f t="shared" si="42"/>
        <v>27</v>
      </c>
      <c r="AQ295" s="1">
        <v>0</v>
      </c>
      <c r="AR295" s="1">
        <v>0</v>
      </c>
      <c r="AS295" s="1">
        <v>0</v>
      </c>
      <c r="AT295" s="200">
        <f t="shared" si="43"/>
        <v>0</v>
      </c>
      <c r="AU295" s="1">
        <v>0</v>
      </c>
      <c r="AV295" s="1">
        <v>0</v>
      </c>
      <c r="AW295" s="1">
        <v>0</v>
      </c>
      <c r="AX295" s="200">
        <f t="shared" si="44"/>
        <v>0</v>
      </c>
      <c r="AY295" s="1">
        <v>160</v>
      </c>
      <c r="AZ295" s="1">
        <v>0</v>
      </c>
      <c r="BA295" s="1">
        <v>0</v>
      </c>
      <c r="BB295" s="1">
        <v>0</v>
      </c>
      <c r="BC295" s="200">
        <f>SUM(AY295:BB295)</f>
        <v>160</v>
      </c>
      <c r="BD295" s="356">
        <v>0</v>
      </c>
      <c r="BE295" s="1">
        <v>27</v>
      </c>
      <c r="BF295" s="1">
        <v>11</v>
      </c>
      <c r="BG295" s="235">
        <v>1676</v>
      </c>
    </row>
    <row r="296" spans="1:60">
      <c r="A296" s="1">
        <v>2017</v>
      </c>
      <c r="B296" s="1" t="s">
        <v>67</v>
      </c>
      <c r="C296" s="10">
        <v>0</v>
      </c>
      <c r="D296" s="10">
        <v>72.3</v>
      </c>
      <c r="E296" s="10">
        <v>0</v>
      </c>
      <c r="F296" s="10">
        <v>0</v>
      </c>
      <c r="G296" s="192">
        <f t="shared" si="36"/>
        <v>72.3</v>
      </c>
      <c r="H296" s="192">
        <f>+SMar_InfraMR[[#This Row],[Total Líneas de Explotación ]]</f>
        <v>72.3</v>
      </c>
      <c r="I296" s="192">
        <f>+SMar_InfraMR[[#This Row],[Total Líneas de Explotación ]]</f>
        <v>72.3</v>
      </c>
      <c r="J296" s="10">
        <v>152.33991</v>
      </c>
      <c r="K296" s="10">
        <v>0</v>
      </c>
      <c r="L296" s="10">
        <v>0</v>
      </c>
      <c r="M296" s="10">
        <v>0</v>
      </c>
      <c r="N296" s="192">
        <f>+SMar_InfraMR[[#This Row],[A.03.1 -  Longitud de Vías de Explotación No Electrificadas Troncales y Ramales (vía principal) (km)]]+SMar_InfraMR[[#This Row],[A.04.1 -  Longitud de Vías de Explotación Electrificadas Troncales y Ramales (vía principal) (km)]]</f>
        <v>152.33991</v>
      </c>
      <c r="O296" s="192">
        <v>152.33991</v>
      </c>
      <c r="P296" s="1">
        <v>21</v>
      </c>
      <c r="Q296" s="1">
        <v>1</v>
      </c>
      <c r="R296" s="1">
        <v>0</v>
      </c>
      <c r="S296" s="194">
        <f t="shared" si="37"/>
        <v>22</v>
      </c>
      <c r="T296" s="194">
        <v>22</v>
      </c>
      <c r="U296" s="1">
        <v>3</v>
      </c>
      <c r="V296" s="1">
        <v>54</v>
      </c>
      <c r="W296" s="1">
        <v>0</v>
      </c>
      <c r="X296" s="1">
        <v>10</v>
      </c>
      <c r="Y296" s="1">
        <v>0</v>
      </c>
      <c r="Z296" s="196">
        <f t="shared" si="38"/>
        <v>67</v>
      </c>
      <c r="AA296" s="1">
        <v>21</v>
      </c>
      <c r="AB296" s="1">
        <v>7</v>
      </c>
      <c r="AC296" s="1">
        <f>+SMar_InfraMR[[#This Row],[Total Pasos Vehiculares a Nivel]]</f>
        <v>67</v>
      </c>
      <c r="AD296" s="196">
        <f t="shared" si="39"/>
        <v>95</v>
      </c>
      <c r="AE296" s="1">
        <v>2</v>
      </c>
      <c r="AF296" s="1">
        <v>6</v>
      </c>
      <c r="AG296" s="1">
        <v>20</v>
      </c>
      <c r="AH296" s="196">
        <f t="shared" si="40"/>
        <v>28</v>
      </c>
      <c r="AI296" s="10">
        <v>41.3</v>
      </c>
      <c r="AJ296" s="10">
        <v>0</v>
      </c>
      <c r="AK296" s="10">
        <v>31</v>
      </c>
      <c r="AL296" s="222">
        <f t="shared" si="41"/>
        <v>72.3</v>
      </c>
      <c r="AM296" s="1">
        <v>0</v>
      </c>
      <c r="AN296" s="1">
        <v>0</v>
      </c>
      <c r="AO296" s="1">
        <v>27</v>
      </c>
      <c r="AP296" s="200">
        <f t="shared" si="42"/>
        <v>27</v>
      </c>
      <c r="AQ296" s="1">
        <v>0</v>
      </c>
      <c r="AR296" s="1">
        <v>0</v>
      </c>
      <c r="AS296" s="1">
        <v>0</v>
      </c>
      <c r="AT296" s="200">
        <f t="shared" si="43"/>
        <v>0</v>
      </c>
      <c r="AU296" s="1">
        <v>0</v>
      </c>
      <c r="AV296" s="1">
        <v>0</v>
      </c>
      <c r="AW296" s="1">
        <v>0</v>
      </c>
      <c r="AX296" s="200">
        <f t="shared" si="44"/>
        <v>0</v>
      </c>
      <c r="AY296" s="1">
        <v>160</v>
      </c>
      <c r="AZ296" s="1">
        <v>0</v>
      </c>
      <c r="BA296" s="1">
        <v>0</v>
      </c>
      <c r="BB296" s="1">
        <v>0</v>
      </c>
      <c r="BC296" s="200">
        <f>SUM(AY296:BB296)</f>
        <v>160</v>
      </c>
      <c r="BD296" s="356">
        <v>0</v>
      </c>
      <c r="BE296" s="1">
        <v>27</v>
      </c>
      <c r="BF296" s="1">
        <v>11</v>
      </c>
      <c r="BG296" s="235">
        <v>1676</v>
      </c>
    </row>
    <row r="297" spans="1:60">
      <c r="A297" s="1">
        <v>2017</v>
      </c>
      <c r="B297" s="1" t="s">
        <v>68</v>
      </c>
      <c r="C297" s="10">
        <v>0</v>
      </c>
      <c r="D297" s="10">
        <v>72.3</v>
      </c>
      <c r="E297" s="10">
        <v>0</v>
      </c>
      <c r="F297" s="10">
        <v>0</v>
      </c>
      <c r="G297" s="192">
        <f t="shared" si="36"/>
        <v>72.3</v>
      </c>
      <c r="H297" s="192">
        <f>+SMar_InfraMR[[#This Row],[Total Líneas de Explotación ]]</f>
        <v>72.3</v>
      </c>
      <c r="I297" s="192">
        <f>+SMar_InfraMR[[#This Row],[Total Líneas de Explotación ]]</f>
        <v>72.3</v>
      </c>
      <c r="J297" s="10">
        <v>152.33991</v>
      </c>
      <c r="K297" s="10">
        <v>0</v>
      </c>
      <c r="L297" s="10">
        <v>0</v>
      </c>
      <c r="M297" s="10">
        <v>0</v>
      </c>
      <c r="N297" s="192">
        <f>+SMar_InfraMR[[#This Row],[A.03.1 -  Longitud de Vías de Explotación No Electrificadas Troncales y Ramales (vía principal) (km)]]+SMar_InfraMR[[#This Row],[A.04.1 -  Longitud de Vías de Explotación Electrificadas Troncales y Ramales (vía principal) (km)]]</f>
        <v>152.33991</v>
      </c>
      <c r="O297" s="192">
        <v>152.33991</v>
      </c>
      <c r="P297" s="1">
        <v>21</v>
      </c>
      <c r="Q297" s="1">
        <v>1</v>
      </c>
      <c r="R297" s="1">
        <v>0</v>
      </c>
      <c r="S297" s="194">
        <f t="shared" si="37"/>
        <v>22</v>
      </c>
      <c r="T297" s="194">
        <v>22</v>
      </c>
      <c r="U297" s="1">
        <v>3</v>
      </c>
      <c r="V297" s="1">
        <v>54</v>
      </c>
      <c r="W297" s="1">
        <v>0</v>
      </c>
      <c r="X297" s="1">
        <v>10</v>
      </c>
      <c r="Y297" s="1">
        <v>0</v>
      </c>
      <c r="Z297" s="196">
        <f t="shared" si="38"/>
        <v>67</v>
      </c>
      <c r="AA297" s="1">
        <v>21</v>
      </c>
      <c r="AB297" s="1">
        <v>7</v>
      </c>
      <c r="AC297" s="1">
        <f>+SMar_InfraMR[[#This Row],[Total Pasos Vehiculares a Nivel]]</f>
        <v>67</v>
      </c>
      <c r="AD297" s="196">
        <f t="shared" si="39"/>
        <v>95</v>
      </c>
      <c r="AE297" s="1">
        <v>2</v>
      </c>
      <c r="AF297" s="1">
        <v>6</v>
      </c>
      <c r="AG297" s="1">
        <v>20</v>
      </c>
      <c r="AH297" s="196">
        <f t="shared" si="40"/>
        <v>28</v>
      </c>
      <c r="AI297" s="10">
        <v>41.3</v>
      </c>
      <c r="AJ297" s="10">
        <v>0</v>
      </c>
      <c r="AK297" s="10">
        <v>31</v>
      </c>
      <c r="AL297" s="222">
        <f t="shared" si="41"/>
        <v>72.3</v>
      </c>
      <c r="AM297" s="1">
        <v>0</v>
      </c>
      <c r="AN297" s="1">
        <v>0</v>
      </c>
      <c r="AO297" s="1">
        <v>27</v>
      </c>
      <c r="AP297" s="200">
        <f t="shared" si="42"/>
        <v>27</v>
      </c>
      <c r="AQ297" s="1">
        <v>0</v>
      </c>
      <c r="AR297" s="1">
        <v>0</v>
      </c>
      <c r="AS297" s="1">
        <v>0</v>
      </c>
      <c r="AT297" s="200">
        <f t="shared" si="43"/>
        <v>0</v>
      </c>
      <c r="AU297" s="1">
        <v>0</v>
      </c>
      <c r="AV297" s="1">
        <v>0</v>
      </c>
      <c r="AW297" s="1">
        <v>0</v>
      </c>
      <c r="AX297" s="200">
        <f t="shared" si="44"/>
        <v>0</v>
      </c>
      <c r="AY297" s="1">
        <v>160</v>
      </c>
      <c r="AZ297" s="1">
        <v>0</v>
      </c>
      <c r="BA297" s="1">
        <v>0</v>
      </c>
      <c r="BB297" s="1">
        <v>0</v>
      </c>
      <c r="BC297" s="200">
        <f>SUM(AY297:BB297)</f>
        <v>160</v>
      </c>
      <c r="BD297" s="356">
        <v>0</v>
      </c>
      <c r="BE297" s="1">
        <v>27</v>
      </c>
      <c r="BF297" s="1">
        <v>11</v>
      </c>
      <c r="BG297" s="235">
        <v>1676</v>
      </c>
    </row>
    <row r="298" spans="1:60">
      <c r="A298" s="1">
        <v>2017</v>
      </c>
      <c r="B298" s="1" t="s">
        <v>69</v>
      </c>
      <c r="C298" s="10">
        <v>0</v>
      </c>
      <c r="D298" s="10">
        <v>72.3</v>
      </c>
      <c r="E298" s="10">
        <v>0</v>
      </c>
      <c r="F298" s="10">
        <v>0</v>
      </c>
      <c r="G298" s="192">
        <f t="shared" si="36"/>
        <v>72.3</v>
      </c>
      <c r="H298" s="192">
        <f>+SMar_InfraMR[[#This Row],[Total Líneas de Explotación ]]</f>
        <v>72.3</v>
      </c>
      <c r="I298" s="192">
        <f>+SMar_InfraMR[[#This Row],[Total Líneas de Explotación ]]</f>
        <v>72.3</v>
      </c>
      <c r="J298" s="10">
        <v>152.33991</v>
      </c>
      <c r="K298" s="10">
        <v>0</v>
      </c>
      <c r="L298" s="10">
        <v>0</v>
      </c>
      <c r="M298" s="10">
        <v>0</v>
      </c>
      <c r="N298" s="192">
        <f>+SMar_InfraMR[[#This Row],[A.03.1 -  Longitud de Vías de Explotación No Electrificadas Troncales y Ramales (vía principal) (km)]]+SMar_InfraMR[[#This Row],[A.04.1 -  Longitud de Vías de Explotación Electrificadas Troncales y Ramales (vía principal) (km)]]</f>
        <v>152.33991</v>
      </c>
      <c r="O298" s="192">
        <v>152.33991</v>
      </c>
      <c r="P298" s="1">
        <v>21</v>
      </c>
      <c r="Q298" s="1">
        <v>1</v>
      </c>
      <c r="R298" s="1">
        <v>0</v>
      </c>
      <c r="S298" s="194">
        <f t="shared" si="37"/>
        <v>22</v>
      </c>
      <c r="T298" s="194">
        <v>21</v>
      </c>
      <c r="U298" s="1">
        <v>3</v>
      </c>
      <c r="V298" s="1">
        <v>54</v>
      </c>
      <c r="W298" s="1">
        <v>0</v>
      </c>
      <c r="X298" s="1">
        <v>10</v>
      </c>
      <c r="Y298" s="1">
        <v>0</v>
      </c>
      <c r="Z298" s="196">
        <f t="shared" si="38"/>
        <v>67</v>
      </c>
      <c r="AA298" s="1">
        <v>21</v>
      </c>
      <c r="AB298" s="1">
        <v>7</v>
      </c>
      <c r="AC298" s="1">
        <f>+SMar_InfraMR[[#This Row],[Total Pasos Vehiculares a Nivel]]</f>
        <v>67</v>
      </c>
      <c r="AD298" s="196">
        <f t="shared" si="39"/>
        <v>95</v>
      </c>
      <c r="AE298" s="1">
        <v>2</v>
      </c>
      <c r="AF298" s="1">
        <v>6</v>
      </c>
      <c r="AG298" s="1">
        <v>20</v>
      </c>
      <c r="AH298" s="196">
        <f t="shared" si="40"/>
        <v>28</v>
      </c>
      <c r="AI298" s="10">
        <v>41.3</v>
      </c>
      <c r="AJ298" s="10">
        <v>0</v>
      </c>
      <c r="AK298" s="10">
        <v>31</v>
      </c>
      <c r="AL298" s="222">
        <f t="shared" si="41"/>
        <v>72.3</v>
      </c>
      <c r="AM298" s="1">
        <v>0</v>
      </c>
      <c r="AN298" s="1">
        <v>0</v>
      </c>
      <c r="AO298" s="1">
        <v>27</v>
      </c>
      <c r="AP298" s="200">
        <f t="shared" si="42"/>
        <v>27</v>
      </c>
      <c r="AQ298" s="1">
        <v>0</v>
      </c>
      <c r="AR298" s="1">
        <v>0</v>
      </c>
      <c r="AS298" s="1">
        <v>0</v>
      </c>
      <c r="AT298" s="200">
        <f t="shared" si="43"/>
        <v>0</v>
      </c>
      <c r="AU298" s="1">
        <v>0</v>
      </c>
      <c r="AV298" s="1">
        <v>0</v>
      </c>
      <c r="AW298" s="1">
        <v>0</v>
      </c>
      <c r="AX298" s="200">
        <f t="shared" si="44"/>
        <v>0</v>
      </c>
      <c r="AY298" s="1">
        <v>160</v>
      </c>
      <c r="AZ298" s="1">
        <v>0</v>
      </c>
      <c r="BA298" s="1">
        <v>0</v>
      </c>
      <c r="BB298" s="1">
        <v>0</v>
      </c>
      <c r="BC298" s="200">
        <f>SUM(AY298:BB298)</f>
        <v>160</v>
      </c>
      <c r="BD298" s="356">
        <v>0</v>
      </c>
      <c r="BE298" s="1">
        <v>27</v>
      </c>
      <c r="BF298" s="1">
        <v>11</v>
      </c>
      <c r="BG298" s="235">
        <v>1676</v>
      </c>
      <c r="BH298" s="1" t="s">
        <v>634</v>
      </c>
    </row>
    <row r="299" spans="1:60">
      <c r="A299" s="1">
        <v>2017</v>
      </c>
      <c r="B299" s="1" t="s">
        <v>70</v>
      </c>
      <c r="C299" s="10">
        <v>0</v>
      </c>
      <c r="D299" s="10">
        <v>72.3</v>
      </c>
      <c r="E299" s="10">
        <v>0</v>
      </c>
      <c r="F299" s="10">
        <v>0</v>
      </c>
      <c r="G299" s="192">
        <f t="shared" si="36"/>
        <v>72.3</v>
      </c>
      <c r="H299" s="192">
        <f>+SMar_InfraMR[[#This Row],[Total Líneas de Explotación ]]</f>
        <v>72.3</v>
      </c>
      <c r="I299" s="192">
        <f>+SMar_InfraMR[[#This Row],[Total Líneas de Explotación ]]</f>
        <v>72.3</v>
      </c>
      <c r="J299" s="10">
        <v>152.33991</v>
      </c>
      <c r="K299" s="10">
        <v>0</v>
      </c>
      <c r="L299" s="10">
        <v>0</v>
      </c>
      <c r="M299" s="10">
        <v>0</v>
      </c>
      <c r="N299" s="192">
        <f>+SMar_InfraMR[[#This Row],[A.03.1 -  Longitud de Vías de Explotación No Electrificadas Troncales y Ramales (vía principal) (km)]]+SMar_InfraMR[[#This Row],[A.04.1 -  Longitud de Vías de Explotación Electrificadas Troncales y Ramales (vía principal) (km)]]</f>
        <v>152.33991</v>
      </c>
      <c r="O299" s="192">
        <v>152.33991</v>
      </c>
      <c r="P299" s="1">
        <v>21</v>
      </c>
      <c r="Q299" s="1">
        <v>1</v>
      </c>
      <c r="R299" s="1">
        <v>0</v>
      </c>
      <c r="S299" s="194">
        <f t="shared" si="37"/>
        <v>22</v>
      </c>
      <c r="T299" s="194">
        <v>21</v>
      </c>
      <c r="U299" s="1">
        <v>3</v>
      </c>
      <c r="V299" s="1">
        <v>54</v>
      </c>
      <c r="W299" s="1">
        <v>0</v>
      </c>
      <c r="X299" s="1">
        <v>10</v>
      </c>
      <c r="Y299" s="1">
        <v>0</v>
      </c>
      <c r="Z299" s="196">
        <f t="shared" si="38"/>
        <v>67</v>
      </c>
      <c r="AA299" s="1">
        <v>21</v>
      </c>
      <c r="AB299" s="1">
        <v>7</v>
      </c>
      <c r="AC299" s="1">
        <f>+SMar_InfraMR[[#This Row],[Total Pasos Vehiculares a Nivel]]</f>
        <v>67</v>
      </c>
      <c r="AD299" s="196">
        <f t="shared" si="39"/>
        <v>95</v>
      </c>
      <c r="AE299" s="1">
        <v>2</v>
      </c>
      <c r="AF299" s="1">
        <v>6</v>
      </c>
      <c r="AG299" s="1">
        <v>20</v>
      </c>
      <c r="AH299" s="196">
        <f t="shared" si="40"/>
        <v>28</v>
      </c>
      <c r="AI299" s="10">
        <v>41.3</v>
      </c>
      <c r="AJ299" s="10">
        <v>0</v>
      </c>
      <c r="AK299" s="10">
        <v>31</v>
      </c>
      <c r="AL299" s="222">
        <f t="shared" si="41"/>
        <v>72.3</v>
      </c>
      <c r="AM299" s="1">
        <v>0</v>
      </c>
      <c r="AN299" s="1">
        <v>0</v>
      </c>
      <c r="AO299" s="1">
        <v>27</v>
      </c>
      <c r="AP299" s="200">
        <f t="shared" si="42"/>
        <v>27</v>
      </c>
      <c r="AQ299" s="1">
        <v>0</v>
      </c>
      <c r="AR299" s="1">
        <v>0</v>
      </c>
      <c r="AS299" s="1">
        <v>0</v>
      </c>
      <c r="AT299" s="200">
        <f t="shared" si="43"/>
        <v>0</v>
      </c>
      <c r="AU299" s="1">
        <v>0</v>
      </c>
      <c r="AV299" s="1">
        <v>0</v>
      </c>
      <c r="AW299" s="1">
        <v>0</v>
      </c>
      <c r="AX299" s="200">
        <f t="shared" si="44"/>
        <v>0</v>
      </c>
      <c r="AY299" s="1">
        <v>160</v>
      </c>
      <c r="AZ299" s="1">
        <v>0</v>
      </c>
      <c r="BA299" s="1">
        <v>0</v>
      </c>
      <c r="BB299" s="1">
        <v>0</v>
      </c>
      <c r="BC299" s="200">
        <f>SUM(AY299:BB299)</f>
        <v>160</v>
      </c>
      <c r="BD299" s="356">
        <v>0</v>
      </c>
      <c r="BE299" s="1">
        <v>27</v>
      </c>
      <c r="BF299" s="1">
        <v>11</v>
      </c>
      <c r="BG299" s="235">
        <v>1676</v>
      </c>
      <c r="BH299" s="1" t="s">
        <v>634</v>
      </c>
    </row>
    <row r="300" spans="1:60">
      <c r="A300" s="1">
        <v>2017</v>
      </c>
      <c r="B300" s="1" t="s">
        <v>71</v>
      </c>
      <c r="C300" s="10">
        <v>0</v>
      </c>
      <c r="D300" s="10">
        <v>72.3</v>
      </c>
      <c r="E300" s="10">
        <v>0</v>
      </c>
      <c r="F300" s="10">
        <v>0</v>
      </c>
      <c r="G300" s="192">
        <f t="shared" si="36"/>
        <v>72.3</v>
      </c>
      <c r="H300" s="192">
        <f>+SMar_InfraMR[[#This Row],[Total Líneas de Explotación ]]</f>
        <v>72.3</v>
      </c>
      <c r="I300" s="192">
        <f>+SMar_InfraMR[[#This Row],[Total Líneas de Explotación ]]</f>
        <v>72.3</v>
      </c>
      <c r="J300" s="10">
        <v>152.33991</v>
      </c>
      <c r="K300" s="10">
        <v>0</v>
      </c>
      <c r="L300" s="10">
        <v>0</v>
      </c>
      <c r="M300" s="10">
        <v>0</v>
      </c>
      <c r="N300" s="192">
        <f>+SMar_InfraMR[[#This Row],[A.03.1 -  Longitud de Vías de Explotación No Electrificadas Troncales y Ramales (vía principal) (km)]]+SMar_InfraMR[[#This Row],[A.04.1 -  Longitud de Vías de Explotación Electrificadas Troncales y Ramales (vía principal) (km)]]</f>
        <v>152.33991</v>
      </c>
      <c r="O300" s="192">
        <v>152.33991</v>
      </c>
      <c r="P300" s="1">
        <v>21</v>
      </c>
      <c r="Q300" s="1">
        <v>1</v>
      </c>
      <c r="R300" s="1">
        <v>0</v>
      </c>
      <c r="S300" s="194">
        <f t="shared" si="37"/>
        <v>22</v>
      </c>
      <c r="T300" s="194">
        <v>21</v>
      </c>
      <c r="U300" s="1">
        <v>3</v>
      </c>
      <c r="V300" s="1">
        <v>54</v>
      </c>
      <c r="W300" s="1">
        <v>0</v>
      </c>
      <c r="X300" s="1">
        <v>10</v>
      </c>
      <c r="Y300" s="1">
        <v>0</v>
      </c>
      <c r="Z300" s="196">
        <f t="shared" si="38"/>
        <v>67</v>
      </c>
      <c r="AA300" s="1">
        <v>21</v>
      </c>
      <c r="AB300" s="1">
        <v>7</v>
      </c>
      <c r="AC300" s="1">
        <f>+SMar_InfraMR[[#This Row],[Total Pasos Vehiculares a Nivel]]</f>
        <v>67</v>
      </c>
      <c r="AD300" s="196">
        <f t="shared" si="39"/>
        <v>95</v>
      </c>
      <c r="AE300" s="1">
        <v>2</v>
      </c>
      <c r="AF300" s="1">
        <v>6</v>
      </c>
      <c r="AG300" s="1">
        <v>20</v>
      </c>
      <c r="AH300" s="196">
        <f t="shared" si="40"/>
        <v>28</v>
      </c>
      <c r="AI300" s="10">
        <v>41.3</v>
      </c>
      <c r="AJ300" s="10">
        <v>0</v>
      </c>
      <c r="AK300" s="10">
        <v>31</v>
      </c>
      <c r="AL300" s="222">
        <f t="shared" si="41"/>
        <v>72.3</v>
      </c>
      <c r="AM300" s="1">
        <v>0</v>
      </c>
      <c r="AN300" s="1">
        <v>0</v>
      </c>
      <c r="AO300" s="1">
        <v>27</v>
      </c>
      <c r="AP300" s="200">
        <f t="shared" si="42"/>
        <v>27</v>
      </c>
      <c r="AQ300" s="1">
        <v>0</v>
      </c>
      <c r="AR300" s="1">
        <v>0</v>
      </c>
      <c r="AS300" s="1">
        <v>0</v>
      </c>
      <c r="AT300" s="200">
        <f t="shared" si="43"/>
        <v>0</v>
      </c>
      <c r="AU300" s="1">
        <v>0</v>
      </c>
      <c r="AV300" s="1">
        <v>0</v>
      </c>
      <c r="AW300" s="1">
        <v>0</v>
      </c>
      <c r="AX300" s="200">
        <f t="shared" si="44"/>
        <v>0</v>
      </c>
      <c r="AY300" s="1">
        <v>160</v>
      </c>
      <c r="AZ300" s="1">
        <v>0</v>
      </c>
      <c r="BA300" s="1">
        <v>0</v>
      </c>
      <c r="BB300" s="1">
        <v>0</v>
      </c>
      <c r="BC300" s="200">
        <f>SUM(AY300:BB300)</f>
        <v>160</v>
      </c>
      <c r="BD300" s="356">
        <v>0</v>
      </c>
      <c r="BE300" s="1">
        <v>27</v>
      </c>
      <c r="BF300" s="1">
        <v>11</v>
      </c>
      <c r="BG300" s="235">
        <v>1676</v>
      </c>
      <c r="BH300" s="1" t="s">
        <v>634</v>
      </c>
    </row>
    <row r="301" spans="1:60">
      <c r="A301" s="1">
        <v>2017</v>
      </c>
      <c r="B301" s="1" t="s">
        <v>72</v>
      </c>
      <c r="C301" s="10">
        <v>0</v>
      </c>
      <c r="D301" s="10">
        <v>72.3</v>
      </c>
      <c r="E301" s="10">
        <v>0</v>
      </c>
      <c r="F301" s="10">
        <v>0</v>
      </c>
      <c r="G301" s="192">
        <f t="shared" si="36"/>
        <v>72.3</v>
      </c>
      <c r="H301" s="192">
        <f>+SMar_InfraMR[[#This Row],[Total Líneas de Explotación ]]</f>
        <v>72.3</v>
      </c>
      <c r="I301" s="192">
        <f>+SMar_InfraMR[[#This Row],[Total Líneas de Explotación ]]</f>
        <v>72.3</v>
      </c>
      <c r="J301" s="10">
        <v>152.33991</v>
      </c>
      <c r="K301" s="10">
        <v>0</v>
      </c>
      <c r="L301" s="10">
        <v>0</v>
      </c>
      <c r="M301" s="10">
        <v>0</v>
      </c>
      <c r="N301" s="192">
        <f>+SMar_InfraMR[[#This Row],[A.03.1 -  Longitud de Vías de Explotación No Electrificadas Troncales y Ramales (vía principal) (km)]]+SMar_InfraMR[[#This Row],[A.04.1 -  Longitud de Vías de Explotación Electrificadas Troncales y Ramales (vía principal) (km)]]</f>
        <v>152.33991</v>
      </c>
      <c r="O301" s="192">
        <v>152.33991</v>
      </c>
      <c r="P301" s="1">
        <v>21</v>
      </c>
      <c r="Q301" s="1">
        <v>1</v>
      </c>
      <c r="R301" s="1">
        <v>0</v>
      </c>
      <c r="S301" s="194">
        <f t="shared" si="37"/>
        <v>22</v>
      </c>
      <c r="T301" s="194">
        <v>21</v>
      </c>
      <c r="U301" s="1">
        <v>3</v>
      </c>
      <c r="V301" s="1">
        <v>54</v>
      </c>
      <c r="W301" s="1">
        <v>0</v>
      </c>
      <c r="X301" s="1">
        <v>10</v>
      </c>
      <c r="Y301" s="1">
        <v>0</v>
      </c>
      <c r="Z301" s="196">
        <f t="shared" si="38"/>
        <v>67</v>
      </c>
      <c r="AA301" s="1">
        <v>21</v>
      </c>
      <c r="AB301" s="1">
        <v>7</v>
      </c>
      <c r="AC301" s="1">
        <f>+SMar_InfraMR[[#This Row],[Total Pasos Vehiculares a Nivel]]</f>
        <v>67</v>
      </c>
      <c r="AD301" s="196">
        <f t="shared" si="39"/>
        <v>95</v>
      </c>
      <c r="AE301" s="1">
        <v>2</v>
      </c>
      <c r="AF301" s="1">
        <v>6</v>
      </c>
      <c r="AG301" s="1">
        <v>20</v>
      </c>
      <c r="AH301" s="196">
        <f t="shared" si="40"/>
        <v>28</v>
      </c>
      <c r="AI301" s="10">
        <v>41.3</v>
      </c>
      <c r="AJ301" s="10">
        <v>0</v>
      </c>
      <c r="AK301" s="10">
        <v>31</v>
      </c>
      <c r="AL301" s="222">
        <f t="shared" si="41"/>
        <v>72.3</v>
      </c>
      <c r="AM301" s="1">
        <v>0</v>
      </c>
      <c r="AN301" s="1">
        <v>0</v>
      </c>
      <c r="AO301" s="1">
        <v>27</v>
      </c>
      <c r="AP301" s="200">
        <f t="shared" si="42"/>
        <v>27</v>
      </c>
      <c r="AQ301" s="1">
        <v>0</v>
      </c>
      <c r="AR301" s="1">
        <v>0</v>
      </c>
      <c r="AS301" s="1">
        <v>0</v>
      </c>
      <c r="AT301" s="200">
        <f t="shared" si="43"/>
        <v>0</v>
      </c>
      <c r="AU301" s="1">
        <v>0</v>
      </c>
      <c r="AV301" s="1">
        <v>0</v>
      </c>
      <c r="AW301" s="1">
        <v>0</v>
      </c>
      <c r="AX301" s="200">
        <f t="shared" si="44"/>
        <v>0</v>
      </c>
      <c r="AY301" s="1">
        <v>160</v>
      </c>
      <c r="AZ301" s="1">
        <v>0</v>
      </c>
      <c r="BA301" s="1">
        <v>0</v>
      </c>
      <c r="BB301" s="1">
        <v>0</v>
      </c>
      <c r="BC301" s="200">
        <f>SUM(AY301:BB301)</f>
        <v>160</v>
      </c>
      <c r="BD301" s="356">
        <v>0</v>
      </c>
      <c r="BE301" s="1">
        <v>27</v>
      </c>
      <c r="BF301" s="1">
        <v>11</v>
      </c>
      <c r="BG301" s="235">
        <v>1676</v>
      </c>
      <c r="BH301" s="1" t="s">
        <v>634</v>
      </c>
    </row>
    <row r="302" spans="1:60">
      <c r="A302" s="1">
        <v>2018</v>
      </c>
      <c r="B302" s="1" t="s">
        <v>61</v>
      </c>
      <c r="C302" s="10">
        <v>0</v>
      </c>
      <c r="D302" s="10">
        <v>72.3</v>
      </c>
      <c r="E302" s="10">
        <v>0</v>
      </c>
      <c r="F302" s="10">
        <v>0</v>
      </c>
      <c r="G302" s="192">
        <f t="shared" si="36"/>
        <v>72.3</v>
      </c>
      <c r="H302" s="192">
        <f>+SMar_InfraMR[[#This Row],[Total Líneas de Explotación ]]</f>
        <v>72.3</v>
      </c>
      <c r="I302" s="192">
        <f>+SMar_InfraMR[[#This Row],[Total Líneas de Explotación ]]</f>
        <v>72.3</v>
      </c>
      <c r="J302" s="10">
        <v>152.33991</v>
      </c>
      <c r="K302" s="10">
        <v>0</v>
      </c>
      <c r="L302" s="10">
        <v>0</v>
      </c>
      <c r="M302" s="10">
        <v>0</v>
      </c>
      <c r="N302" s="192">
        <f>+SMar_InfraMR[[#This Row],[A.03.1 -  Longitud de Vías de Explotación No Electrificadas Troncales y Ramales (vía principal) (km)]]+SMar_InfraMR[[#This Row],[A.04.1 -  Longitud de Vías de Explotación Electrificadas Troncales y Ramales (vía principal) (km)]]</f>
        <v>152.33991</v>
      </c>
      <c r="O302" s="192">
        <v>152.33991</v>
      </c>
      <c r="P302" s="1">
        <v>21</v>
      </c>
      <c r="Q302" s="1">
        <v>1</v>
      </c>
      <c r="R302" s="1">
        <v>0</v>
      </c>
      <c r="S302" s="194">
        <f t="shared" si="37"/>
        <v>22</v>
      </c>
      <c r="T302" s="194">
        <v>21</v>
      </c>
      <c r="U302" s="1">
        <v>3</v>
      </c>
      <c r="V302" s="1">
        <v>54</v>
      </c>
      <c r="W302" s="1">
        <v>0</v>
      </c>
      <c r="X302" s="1">
        <v>10</v>
      </c>
      <c r="Y302" s="1">
        <v>0</v>
      </c>
      <c r="Z302" s="196">
        <f t="shared" si="38"/>
        <v>67</v>
      </c>
      <c r="AA302" s="1">
        <v>21</v>
      </c>
      <c r="AB302" s="1">
        <v>7</v>
      </c>
      <c r="AC302" s="1">
        <f>+SMar_InfraMR[[#This Row],[Total Pasos Vehiculares a Nivel]]</f>
        <v>67</v>
      </c>
      <c r="AD302" s="196">
        <f t="shared" si="39"/>
        <v>95</v>
      </c>
      <c r="AE302" s="1">
        <v>2</v>
      </c>
      <c r="AF302" s="1">
        <v>6</v>
      </c>
      <c r="AG302" s="1">
        <v>20</v>
      </c>
      <c r="AH302" s="196">
        <f t="shared" si="40"/>
        <v>28</v>
      </c>
      <c r="AI302" s="10">
        <v>41.3</v>
      </c>
      <c r="AJ302" s="10">
        <v>0</v>
      </c>
      <c r="AK302" s="10">
        <v>31</v>
      </c>
      <c r="AL302" s="222">
        <f t="shared" si="41"/>
        <v>72.3</v>
      </c>
      <c r="AM302" s="1">
        <v>0</v>
      </c>
      <c r="AN302" s="1">
        <v>0</v>
      </c>
      <c r="AO302" s="1">
        <v>27</v>
      </c>
      <c r="AP302" s="200">
        <f t="shared" si="42"/>
        <v>27</v>
      </c>
      <c r="AQ302" s="1">
        <v>0</v>
      </c>
      <c r="AR302" s="1">
        <v>0</v>
      </c>
      <c r="AS302" s="1">
        <v>0</v>
      </c>
      <c r="AT302" s="200">
        <f t="shared" si="43"/>
        <v>0</v>
      </c>
      <c r="AU302" s="1">
        <v>0</v>
      </c>
      <c r="AV302" s="1">
        <v>0</v>
      </c>
      <c r="AW302" s="1">
        <v>0</v>
      </c>
      <c r="AX302" s="200">
        <f t="shared" si="44"/>
        <v>0</v>
      </c>
      <c r="AY302" s="1">
        <v>160</v>
      </c>
      <c r="AZ302" s="1">
        <v>0</v>
      </c>
      <c r="BA302" s="1">
        <v>0</v>
      </c>
      <c r="BB302" s="1">
        <v>0</v>
      </c>
      <c r="BC302" s="200">
        <f>SUM(AY302:BB302)</f>
        <v>160</v>
      </c>
      <c r="BD302" s="356">
        <v>0</v>
      </c>
      <c r="BE302" s="1">
        <v>27</v>
      </c>
      <c r="BF302" s="1">
        <v>11</v>
      </c>
      <c r="BG302" s="235">
        <v>1676</v>
      </c>
      <c r="BH302" s="1" t="s">
        <v>635</v>
      </c>
    </row>
    <row r="303" spans="1:60">
      <c r="A303" s="1">
        <v>2018</v>
      </c>
      <c r="B303" s="1" t="s">
        <v>62</v>
      </c>
      <c r="C303" s="10">
        <v>0</v>
      </c>
      <c r="D303" s="10">
        <v>72.3</v>
      </c>
      <c r="E303" s="10">
        <v>0</v>
      </c>
      <c r="F303" s="10">
        <v>0</v>
      </c>
      <c r="G303" s="192">
        <f t="shared" si="36"/>
        <v>72.3</v>
      </c>
      <c r="H303" s="192">
        <v>59.024379999999994</v>
      </c>
      <c r="I303" s="192">
        <f>+SMar_InfraMR[[#This Row],[Total Líneas de Explotación ]]</f>
        <v>72.3</v>
      </c>
      <c r="J303" s="10">
        <v>152.33991</v>
      </c>
      <c r="K303" s="10">
        <v>0</v>
      </c>
      <c r="L303" s="10">
        <v>0</v>
      </c>
      <c r="M303" s="10">
        <v>0</v>
      </c>
      <c r="N303" s="192">
        <f>+SMar_InfraMR[[#This Row],[A.03.1 -  Longitud de Vías de Explotación No Electrificadas Troncales y Ramales (vía principal) (km)]]+SMar_InfraMR[[#This Row],[A.04.1 -  Longitud de Vías de Explotación Electrificadas Troncales y Ramales (vía principal) (km)]]</f>
        <v>152.33991</v>
      </c>
      <c r="O303" s="192">
        <f t="shared" ref="O303" si="45">152.34-26.551</f>
        <v>125.789</v>
      </c>
      <c r="P303" s="1">
        <v>21</v>
      </c>
      <c r="Q303" s="1">
        <v>1</v>
      </c>
      <c r="R303" s="1">
        <v>0</v>
      </c>
      <c r="S303" s="194">
        <f t="shared" si="37"/>
        <v>22</v>
      </c>
      <c r="T303" s="194">
        <v>18</v>
      </c>
      <c r="U303" s="1">
        <v>3</v>
      </c>
      <c r="V303" s="1">
        <v>54</v>
      </c>
      <c r="W303" s="1">
        <v>0</v>
      </c>
      <c r="X303" s="1">
        <v>10</v>
      </c>
      <c r="Y303" s="1">
        <v>0</v>
      </c>
      <c r="Z303" s="196">
        <f t="shared" si="38"/>
        <v>67</v>
      </c>
      <c r="AA303" s="1">
        <v>21</v>
      </c>
      <c r="AB303" s="1">
        <v>7</v>
      </c>
      <c r="AC303" s="1">
        <f>+SMar_InfraMR[[#This Row],[Total Pasos Vehiculares a Nivel]]</f>
        <v>67</v>
      </c>
      <c r="AD303" s="196">
        <f t="shared" si="39"/>
        <v>95</v>
      </c>
      <c r="AE303" s="1">
        <v>2</v>
      </c>
      <c r="AF303" s="1">
        <v>6</v>
      </c>
      <c r="AG303" s="1">
        <v>20</v>
      </c>
      <c r="AH303" s="196">
        <f t="shared" si="40"/>
        <v>28</v>
      </c>
      <c r="AI303" s="10">
        <v>41.3</v>
      </c>
      <c r="AJ303" s="10">
        <v>0</v>
      </c>
      <c r="AK303" s="10">
        <v>31</v>
      </c>
      <c r="AL303" s="222">
        <f t="shared" si="41"/>
        <v>72.3</v>
      </c>
      <c r="AM303" s="1">
        <v>0</v>
      </c>
      <c r="AN303" s="1">
        <v>0</v>
      </c>
      <c r="AO303" s="1">
        <v>27</v>
      </c>
      <c r="AP303" s="200">
        <f t="shared" si="42"/>
        <v>27</v>
      </c>
      <c r="AQ303" s="1">
        <v>0</v>
      </c>
      <c r="AR303" s="1">
        <v>0</v>
      </c>
      <c r="AS303" s="1">
        <v>0</v>
      </c>
      <c r="AT303" s="200">
        <f t="shared" si="43"/>
        <v>0</v>
      </c>
      <c r="AU303" s="1">
        <v>0</v>
      </c>
      <c r="AV303" s="1">
        <v>0</v>
      </c>
      <c r="AW303" s="1">
        <v>0</v>
      </c>
      <c r="AX303" s="200">
        <f t="shared" si="44"/>
        <v>0</v>
      </c>
      <c r="AY303" s="1">
        <v>160</v>
      </c>
      <c r="AZ303" s="1">
        <v>0</v>
      </c>
      <c r="BA303" s="1">
        <v>0</v>
      </c>
      <c r="BB303" s="1">
        <v>0</v>
      </c>
      <c r="BC303" s="200">
        <f>SUM(AY303:BB303)</f>
        <v>160</v>
      </c>
      <c r="BD303" s="356">
        <v>0</v>
      </c>
      <c r="BE303" s="1">
        <v>27</v>
      </c>
      <c r="BF303" s="1">
        <v>11</v>
      </c>
      <c r="BG303" s="235">
        <v>1676</v>
      </c>
      <c r="BH303" s="1" t="s">
        <v>635</v>
      </c>
    </row>
    <row r="304" spans="1:60">
      <c r="A304" s="1">
        <v>2018</v>
      </c>
      <c r="B304" s="1" t="s">
        <v>63</v>
      </c>
      <c r="C304" s="10">
        <v>0</v>
      </c>
      <c r="D304" s="10">
        <v>72.3</v>
      </c>
      <c r="E304" s="10">
        <v>0</v>
      </c>
      <c r="F304" s="10">
        <v>0</v>
      </c>
      <c r="G304" s="192">
        <f t="shared" si="36"/>
        <v>72.3</v>
      </c>
      <c r="H304" s="192">
        <f>+SMar_InfraMR[[#This Row],[Total Líneas de Explotación ]]</f>
        <v>72.3</v>
      </c>
      <c r="I304" s="192">
        <f>+SMar_InfraMR[[#This Row],[Total Líneas de Explotación ]]</f>
        <v>72.3</v>
      </c>
      <c r="J304" s="10">
        <v>152.33991</v>
      </c>
      <c r="K304" s="10">
        <v>0</v>
      </c>
      <c r="L304" s="10">
        <v>0</v>
      </c>
      <c r="M304" s="10">
        <v>0</v>
      </c>
      <c r="N304" s="192">
        <f>+SMar_InfraMR[[#This Row],[A.03.1 -  Longitud de Vías de Explotación No Electrificadas Troncales y Ramales (vía principal) (km)]]+SMar_InfraMR[[#This Row],[A.04.1 -  Longitud de Vías de Explotación Electrificadas Troncales y Ramales (vía principal) (km)]]</f>
        <v>152.33991</v>
      </c>
      <c r="O304" s="192">
        <v>152.33991</v>
      </c>
      <c r="P304" s="1">
        <v>21</v>
      </c>
      <c r="Q304" s="1">
        <v>1</v>
      </c>
      <c r="R304" s="1">
        <v>0</v>
      </c>
      <c r="S304" s="194">
        <f t="shared" si="37"/>
        <v>22</v>
      </c>
      <c r="T304" s="194">
        <v>22</v>
      </c>
      <c r="U304" s="1">
        <v>3</v>
      </c>
      <c r="V304" s="1">
        <v>54</v>
      </c>
      <c r="W304" s="1">
        <v>0</v>
      </c>
      <c r="X304" s="1">
        <v>10</v>
      </c>
      <c r="Y304" s="1">
        <v>0</v>
      </c>
      <c r="Z304" s="196">
        <f t="shared" si="38"/>
        <v>67</v>
      </c>
      <c r="AA304" s="1">
        <v>21</v>
      </c>
      <c r="AB304" s="1">
        <v>7</v>
      </c>
      <c r="AC304" s="1">
        <f>+SMar_InfraMR[[#This Row],[Total Pasos Vehiculares a Nivel]]</f>
        <v>67</v>
      </c>
      <c r="AD304" s="196">
        <f t="shared" si="39"/>
        <v>95</v>
      </c>
      <c r="AE304" s="1">
        <v>2</v>
      </c>
      <c r="AF304" s="1">
        <v>6</v>
      </c>
      <c r="AG304" s="1">
        <v>20</v>
      </c>
      <c r="AH304" s="196">
        <f t="shared" si="40"/>
        <v>28</v>
      </c>
      <c r="AI304" s="10">
        <v>41.3</v>
      </c>
      <c r="AJ304" s="10">
        <v>0</v>
      </c>
      <c r="AK304" s="10">
        <v>31</v>
      </c>
      <c r="AL304" s="222">
        <f t="shared" si="41"/>
        <v>72.3</v>
      </c>
      <c r="AM304" s="1">
        <v>0</v>
      </c>
      <c r="AN304" s="1">
        <v>0</v>
      </c>
      <c r="AO304" s="1">
        <v>27</v>
      </c>
      <c r="AP304" s="200">
        <f t="shared" si="42"/>
        <v>27</v>
      </c>
      <c r="AQ304" s="1">
        <v>0</v>
      </c>
      <c r="AR304" s="1">
        <v>0</v>
      </c>
      <c r="AS304" s="1">
        <v>0</v>
      </c>
      <c r="AT304" s="200">
        <f t="shared" si="43"/>
        <v>0</v>
      </c>
      <c r="AU304" s="1">
        <v>0</v>
      </c>
      <c r="AV304" s="1">
        <v>0</v>
      </c>
      <c r="AW304" s="1">
        <v>0</v>
      </c>
      <c r="AX304" s="200">
        <f t="shared" si="44"/>
        <v>0</v>
      </c>
      <c r="AY304" s="1">
        <v>160</v>
      </c>
      <c r="AZ304" s="1">
        <v>0</v>
      </c>
      <c r="BA304" s="1">
        <v>0</v>
      </c>
      <c r="BB304" s="1">
        <v>0</v>
      </c>
      <c r="BC304" s="200">
        <f>SUM(AY304:BB304)</f>
        <v>160</v>
      </c>
      <c r="BD304" s="356">
        <v>0</v>
      </c>
      <c r="BE304" s="1">
        <v>27</v>
      </c>
      <c r="BF304" s="1">
        <v>11</v>
      </c>
      <c r="BG304" s="235">
        <v>1676</v>
      </c>
      <c r="BH304" s="1" t="s">
        <v>635</v>
      </c>
    </row>
    <row r="305" spans="1:60">
      <c r="A305" s="1">
        <v>2018</v>
      </c>
      <c r="B305" s="1" t="s">
        <v>64</v>
      </c>
      <c r="C305" s="10">
        <v>0</v>
      </c>
      <c r="D305" s="10">
        <v>72.3</v>
      </c>
      <c r="E305" s="10">
        <v>0</v>
      </c>
      <c r="F305" s="10">
        <v>0</v>
      </c>
      <c r="G305" s="192">
        <f t="shared" si="36"/>
        <v>72.3</v>
      </c>
      <c r="H305" s="192">
        <f>+SMar_InfraMR[[#This Row],[Total Líneas de Explotación ]]</f>
        <v>72.3</v>
      </c>
      <c r="I305" s="192">
        <f>+SMar_InfraMR[[#This Row],[Total Líneas de Explotación ]]</f>
        <v>72.3</v>
      </c>
      <c r="J305" s="10">
        <v>152.33991</v>
      </c>
      <c r="K305" s="10">
        <v>0</v>
      </c>
      <c r="L305" s="10">
        <v>0</v>
      </c>
      <c r="M305" s="10">
        <v>0</v>
      </c>
      <c r="N305" s="192">
        <f>+SMar_InfraMR[[#This Row],[A.03.1 -  Longitud de Vías de Explotación No Electrificadas Troncales y Ramales (vía principal) (km)]]+SMar_InfraMR[[#This Row],[A.04.1 -  Longitud de Vías de Explotación Electrificadas Troncales y Ramales (vía principal) (km)]]</f>
        <v>152.33991</v>
      </c>
      <c r="O305" s="192">
        <v>152.33991</v>
      </c>
      <c r="P305" s="1">
        <v>21</v>
      </c>
      <c r="Q305" s="1">
        <v>1</v>
      </c>
      <c r="R305" s="1">
        <v>0</v>
      </c>
      <c r="S305" s="194">
        <f t="shared" si="37"/>
        <v>22</v>
      </c>
      <c r="T305" s="194">
        <v>22</v>
      </c>
      <c r="U305" s="1">
        <v>3</v>
      </c>
      <c r="V305" s="1">
        <v>54</v>
      </c>
      <c r="W305" s="1">
        <v>0</v>
      </c>
      <c r="X305" s="1">
        <v>10</v>
      </c>
      <c r="Y305" s="1">
        <v>0</v>
      </c>
      <c r="Z305" s="196">
        <f t="shared" si="38"/>
        <v>67</v>
      </c>
      <c r="AA305" s="1">
        <v>21</v>
      </c>
      <c r="AB305" s="1">
        <v>7</v>
      </c>
      <c r="AC305" s="1">
        <f>+SMar_InfraMR[[#This Row],[Total Pasos Vehiculares a Nivel]]</f>
        <v>67</v>
      </c>
      <c r="AD305" s="196">
        <f t="shared" si="39"/>
        <v>95</v>
      </c>
      <c r="AE305" s="1">
        <v>2</v>
      </c>
      <c r="AF305" s="1">
        <v>6</v>
      </c>
      <c r="AG305" s="1">
        <v>20</v>
      </c>
      <c r="AH305" s="196">
        <f t="shared" si="40"/>
        <v>28</v>
      </c>
      <c r="AI305" s="10">
        <v>41.3</v>
      </c>
      <c r="AJ305" s="10">
        <v>0</v>
      </c>
      <c r="AK305" s="10">
        <v>31</v>
      </c>
      <c r="AL305" s="222">
        <f t="shared" si="41"/>
        <v>72.3</v>
      </c>
      <c r="AM305" s="1">
        <v>0</v>
      </c>
      <c r="AN305" s="1">
        <v>0</v>
      </c>
      <c r="AO305" s="1">
        <v>27</v>
      </c>
      <c r="AP305" s="200">
        <f t="shared" si="42"/>
        <v>27</v>
      </c>
      <c r="AQ305" s="1">
        <v>0</v>
      </c>
      <c r="AR305" s="1">
        <v>0</v>
      </c>
      <c r="AS305" s="1">
        <v>0</v>
      </c>
      <c r="AT305" s="200">
        <f t="shared" si="43"/>
        <v>0</v>
      </c>
      <c r="AU305" s="1">
        <v>0</v>
      </c>
      <c r="AV305" s="1">
        <v>0</v>
      </c>
      <c r="AW305" s="1">
        <v>0</v>
      </c>
      <c r="AX305" s="200">
        <f t="shared" si="44"/>
        <v>0</v>
      </c>
      <c r="AY305" s="1">
        <v>160</v>
      </c>
      <c r="AZ305" s="1">
        <v>0</v>
      </c>
      <c r="BA305" s="1">
        <v>0</v>
      </c>
      <c r="BB305" s="1">
        <v>0</v>
      </c>
      <c r="BC305" s="200">
        <f>SUM(AY305:BB305)</f>
        <v>160</v>
      </c>
      <c r="BD305" s="356">
        <v>0</v>
      </c>
      <c r="BE305" s="1">
        <v>27</v>
      </c>
      <c r="BF305" s="1">
        <v>11</v>
      </c>
      <c r="BG305" s="235">
        <v>1676</v>
      </c>
      <c r="BH305" s="1" t="s">
        <v>635</v>
      </c>
    </row>
    <row r="306" spans="1:60">
      <c r="A306" s="1">
        <v>2018</v>
      </c>
      <c r="B306" s="1" t="s">
        <v>65</v>
      </c>
      <c r="C306" s="10">
        <v>0</v>
      </c>
      <c r="D306" s="10">
        <v>72.3</v>
      </c>
      <c r="E306" s="10">
        <v>0</v>
      </c>
      <c r="F306" s="10">
        <v>0</v>
      </c>
      <c r="G306" s="192">
        <f t="shared" si="36"/>
        <v>72.3</v>
      </c>
      <c r="H306" s="192">
        <f>+SMar_InfraMR[[#This Row],[Total Líneas de Explotación ]]</f>
        <v>72.3</v>
      </c>
      <c r="I306" s="192">
        <f>+SMar_InfraMR[[#This Row],[Total Líneas de Explotación ]]</f>
        <v>72.3</v>
      </c>
      <c r="J306" s="10">
        <v>152.33991</v>
      </c>
      <c r="K306" s="10">
        <v>0</v>
      </c>
      <c r="L306" s="10">
        <v>0</v>
      </c>
      <c r="M306" s="10">
        <v>0</v>
      </c>
      <c r="N306" s="192">
        <f>+SMar_InfraMR[[#This Row],[A.03.1 -  Longitud de Vías de Explotación No Electrificadas Troncales y Ramales (vía principal) (km)]]+SMar_InfraMR[[#This Row],[A.04.1 -  Longitud de Vías de Explotación Electrificadas Troncales y Ramales (vía principal) (km)]]</f>
        <v>152.33991</v>
      </c>
      <c r="O306" s="192">
        <v>152.33991</v>
      </c>
      <c r="P306" s="1">
        <v>21</v>
      </c>
      <c r="Q306" s="1">
        <v>1</v>
      </c>
      <c r="R306" s="1">
        <v>0</v>
      </c>
      <c r="S306" s="194">
        <f t="shared" si="37"/>
        <v>22</v>
      </c>
      <c r="T306" s="194">
        <v>22</v>
      </c>
      <c r="U306" s="1">
        <v>3</v>
      </c>
      <c r="V306" s="1">
        <v>54</v>
      </c>
      <c r="W306" s="1">
        <v>0</v>
      </c>
      <c r="X306" s="1">
        <v>10</v>
      </c>
      <c r="Y306" s="1">
        <v>0</v>
      </c>
      <c r="Z306" s="196">
        <f t="shared" si="38"/>
        <v>67</v>
      </c>
      <c r="AA306" s="1">
        <v>21</v>
      </c>
      <c r="AB306" s="1">
        <v>7</v>
      </c>
      <c r="AC306" s="1">
        <f>+SMar_InfraMR[[#This Row],[Total Pasos Vehiculares a Nivel]]</f>
        <v>67</v>
      </c>
      <c r="AD306" s="196">
        <f t="shared" si="39"/>
        <v>95</v>
      </c>
      <c r="AE306" s="1">
        <v>2</v>
      </c>
      <c r="AF306" s="1">
        <v>6</v>
      </c>
      <c r="AG306" s="1">
        <v>20</v>
      </c>
      <c r="AH306" s="196">
        <f t="shared" si="40"/>
        <v>28</v>
      </c>
      <c r="AI306" s="10">
        <v>41.3</v>
      </c>
      <c r="AJ306" s="10">
        <v>0</v>
      </c>
      <c r="AK306" s="10">
        <v>31</v>
      </c>
      <c r="AL306" s="222">
        <f t="shared" si="41"/>
        <v>72.3</v>
      </c>
      <c r="AM306" s="1">
        <v>0</v>
      </c>
      <c r="AN306" s="1">
        <v>0</v>
      </c>
      <c r="AO306" s="1">
        <v>27</v>
      </c>
      <c r="AP306" s="200">
        <f t="shared" si="42"/>
        <v>27</v>
      </c>
      <c r="AQ306" s="1">
        <v>0</v>
      </c>
      <c r="AR306" s="1">
        <v>0</v>
      </c>
      <c r="AS306" s="1">
        <v>0</v>
      </c>
      <c r="AT306" s="200">
        <f t="shared" si="43"/>
        <v>0</v>
      </c>
      <c r="AU306" s="1">
        <v>0</v>
      </c>
      <c r="AV306" s="1">
        <v>0</v>
      </c>
      <c r="AW306" s="1">
        <v>0</v>
      </c>
      <c r="AX306" s="200">
        <f t="shared" si="44"/>
        <v>0</v>
      </c>
      <c r="AY306" s="1">
        <v>160</v>
      </c>
      <c r="AZ306" s="1">
        <v>0</v>
      </c>
      <c r="BA306" s="1">
        <v>0</v>
      </c>
      <c r="BB306" s="1">
        <v>0</v>
      </c>
      <c r="BC306" s="200">
        <f>SUM(AY306:BB306)</f>
        <v>160</v>
      </c>
      <c r="BD306" s="356">
        <v>0</v>
      </c>
      <c r="BE306" s="1">
        <v>27</v>
      </c>
      <c r="BF306" s="1">
        <v>11</v>
      </c>
      <c r="BG306" s="235">
        <v>1676</v>
      </c>
      <c r="BH306" s="1" t="s">
        <v>635</v>
      </c>
    </row>
    <row r="307" spans="1:60">
      <c r="A307" s="1">
        <v>2018</v>
      </c>
      <c r="B307" s="1" t="s">
        <v>66</v>
      </c>
      <c r="C307" s="10">
        <v>0</v>
      </c>
      <c r="D307" s="10">
        <v>72.3</v>
      </c>
      <c r="E307" s="10">
        <v>0</v>
      </c>
      <c r="F307" s="10">
        <v>0</v>
      </c>
      <c r="G307" s="192">
        <f t="shared" si="36"/>
        <v>72.3</v>
      </c>
      <c r="H307" s="192">
        <v>59.024379999999994</v>
      </c>
      <c r="I307" s="192">
        <f>+SMar_InfraMR[[#This Row],[Total Líneas de Explotación ]]</f>
        <v>72.3</v>
      </c>
      <c r="J307" s="10">
        <v>152.33991</v>
      </c>
      <c r="K307" s="10">
        <v>0</v>
      </c>
      <c r="L307" s="10">
        <v>0</v>
      </c>
      <c r="M307" s="10">
        <v>0</v>
      </c>
      <c r="N307" s="192">
        <f>+SMar_InfraMR[[#This Row],[A.03.1 -  Longitud de Vías de Explotación No Electrificadas Troncales y Ramales (vía principal) (km)]]+SMar_InfraMR[[#This Row],[A.04.1 -  Longitud de Vías de Explotación Electrificadas Troncales y Ramales (vía principal) (km)]]</f>
        <v>152.33991</v>
      </c>
      <c r="O307" s="192">
        <f>152.34-26.551</f>
        <v>125.789</v>
      </c>
      <c r="P307" s="1">
        <v>21</v>
      </c>
      <c r="Q307" s="1">
        <v>1</v>
      </c>
      <c r="R307" s="1">
        <v>0</v>
      </c>
      <c r="S307" s="194">
        <f t="shared" si="37"/>
        <v>22</v>
      </c>
      <c r="T307" s="194">
        <v>18</v>
      </c>
      <c r="U307" s="1">
        <v>3</v>
      </c>
      <c r="V307" s="1">
        <v>54</v>
      </c>
      <c r="W307" s="1">
        <v>0</v>
      </c>
      <c r="X307" s="1">
        <v>10</v>
      </c>
      <c r="Y307" s="1">
        <v>0</v>
      </c>
      <c r="Z307" s="196">
        <f t="shared" si="38"/>
        <v>67</v>
      </c>
      <c r="AA307" s="1">
        <v>21</v>
      </c>
      <c r="AB307" s="1">
        <v>7</v>
      </c>
      <c r="AC307" s="1">
        <f>+SMar_InfraMR[[#This Row],[Total Pasos Vehiculares a Nivel]]</f>
        <v>67</v>
      </c>
      <c r="AD307" s="196">
        <f t="shared" si="39"/>
        <v>95</v>
      </c>
      <c r="AE307" s="1">
        <v>2</v>
      </c>
      <c r="AF307" s="1">
        <v>6</v>
      </c>
      <c r="AG307" s="1">
        <v>20</v>
      </c>
      <c r="AH307" s="196">
        <f t="shared" si="40"/>
        <v>28</v>
      </c>
      <c r="AI307" s="10">
        <v>41.3</v>
      </c>
      <c r="AJ307" s="10">
        <v>0</v>
      </c>
      <c r="AK307" s="10">
        <v>31</v>
      </c>
      <c r="AL307" s="222">
        <f t="shared" si="41"/>
        <v>72.3</v>
      </c>
      <c r="AM307" s="1">
        <v>0</v>
      </c>
      <c r="AN307" s="1">
        <v>0</v>
      </c>
      <c r="AO307" s="1">
        <v>27</v>
      </c>
      <c r="AP307" s="200">
        <f t="shared" si="42"/>
        <v>27</v>
      </c>
      <c r="AQ307" s="1">
        <v>0</v>
      </c>
      <c r="AR307" s="1">
        <v>0</v>
      </c>
      <c r="AS307" s="1">
        <v>0</v>
      </c>
      <c r="AT307" s="200">
        <f t="shared" si="43"/>
        <v>0</v>
      </c>
      <c r="AU307" s="1">
        <v>0</v>
      </c>
      <c r="AV307" s="1">
        <v>0</v>
      </c>
      <c r="AW307" s="1">
        <v>0</v>
      </c>
      <c r="AX307" s="200">
        <f t="shared" si="44"/>
        <v>0</v>
      </c>
      <c r="AY307" s="1">
        <v>160</v>
      </c>
      <c r="AZ307" s="1">
        <v>0</v>
      </c>
      <c r="BA307" s="1">
        <v>0</v>
      </c>
      <c r="BB307" s="1">
        <v>0</v>
      </c>
      <c r="BC307" s="200">
        <f>SUM(AY307:BB307)</f>
        <v>160</v>
      </c>
      <c r="BD307" s="356">
        <v>0</v>
      </c>
      <c r="BE307" s="1">
        <v>27</v>
      </c>
      <c r="BF307" s="1">
        <v>11</v>
      </c>
      <c r="BG307" s="235">
        <v>1676</v>
      </c>
      <c r="BH307" s="1" t="s">
        <v>638</v>
      </c>
    </row>
    <row r="308" spans="1:60">
      <c r="A308" s="1">
        <v>2018</v>
      </c>
      <c r="B308" s="1" t="s">
        <v>67</v>
      </c>
      <c r="C308" s="10">
        <v>0</v>
      </c>
      <c r="D308" s="10">
        <v>72.3</v>
      </c>
      <c r="E308" s="10">
        <v>0</v>
      </c>
      <c r="F308" s="10">
        <v>0</v>
      </c>
      <c r="G308" s="192">
        <f t="shared" si="36"/>
        <v>72.3</v>
      </c>
      <c r="H308" s="192">
        <v>59.024379999999994</v>
      </c>
      <c r="I308" s="192">
        <f>+SMar_InfraMR[[#This Row],[Total Líneas de Explotación ]]</f>
        <v>72.3</v>
      </c>
      <c r="J308" s="10">
        <v>152.33991</v>
      </c>
      <c r="K308" s="10">
        <v>0</v>
      </c>
      <c r="L308" s="10">
        <v>0</v>
      </c>
      <c r="M308" s="10">
        <v>0</v>
      </c>
      <c r="N308" s="192">
        <f>+SMar_InfraMR[[#This Row],[A.03.1 -  Longitud de Vías de Explotación No Electrificadas Troncales y Ramales (vía principal) (km)]]+SMar_InfraMR[[#This Row],[A.04.1 -  Longitud de Vías de Explotación Electrificadas Troncales y Ramales (vía principal) (km)]]</f>
        <v>152.33991</v>
      </c>
      <c r="O308" s="192">
        <f t="shared" ref="O308:O319" si="46">152.34-26.551</f>
        <v>125.789</v>
      </c>
      <c r="P308" s="1">
        <v>21</v>
      </c>
      <c r="Q308" s="1">
        <v>1</v>
      </c>
      <c r="R308" s="1">
        <v>0</v>
      </c>
      <c r="S308" s="194">
        <f t="shared" si="37"/>
        <v>22</v>
      </c>
      <c r="T308" s="194">
        <v>18</v>
      </c>
      <c r="U308" s="1">
        <v>3</v>
      </c>
      <c r="V308" s="1">
        <v>54</v>
      </c>
      <c r="W308" s="1">
        <v>0</v>
      </c>
      <c r="X308" s="1">
        <v>10</v>
      </c>
      <c r="Y308" s="1">
        <v>0</v>
      </c>
      <c r="Z308" s="196">
        <f t="shared" si="38"/>
        <v>67</v>
      </c>
      <c r="AA308" s="1">
        <v>21</v>
      </c>
      <c r="AB308" s="1">
        <v>7</v>
      </c>
      <c r="AC308" s="1">
        <f>+SMar_InfraMR[[#This Row],[Total Pasos Vehiculares a Nivel]]</f>
        <v>67</v>
      </c>
      <c r="AD308" s="196">
        <f t="shared" si="39"/>
        <v>95</v>
      </c>
      <c r="AE308" s="1">
        <v>2</v>
      </c>
      <c r="AF308" s="1">
        <v>6</v>
      </c>
      <c r="AG308" s="1">
        <v>20</v>
      </c>
      <c r="AH308" s="196">
        <f t="shared" si="40"/>
        <v>28</v>
      </c>
      <c r="AI308" s="10">
        <v>41.3</v>
      </c>
      <c r="AJ308" s="10">
        <v>0</v>
      </c>
      <c r="AK308" s="10">
        <v>31</v>
      </c>
      <c r="AL308" s="222">
        <f t="shared" si="41"/>
        <v>72.3</v>
      </c>
      <c r="AM308" s="1">
        <v>0</v>
      </c>
      <c r="AN308" s="1">
        <v>0</v>
      </c>
      <c r="AO308" s="1">
        <v>27</v>
      </c>
      <c r="AP308" s="200">
        <f t="shared" si="42"/>
        <v>27</v>
      </c>
      <c r="AQ308" s="1">
        <v>0</v>
      </c>
      <c r="AR308" s="1">
        <v>0</v>
      </c>
      <c r="AS308" s="1">
        <v>0</v>
      </c>
      <c r="AT308" s="200">
        <f t="shared" si="43"/>
        <v>0</v>
      </c>
      <c r="AU308" s="1">
        <v>0</v>
      </c>
      <c r="AV308" s="1">
        <v>0</v>
      </c>
      <c r="AW308" s="1">
        <v>0</v>
      </c>
      <c r="AX308" s="200">
        <f t="shared" si="44"/>
        <v>0</v>
      </c>
      <c r="AY308" s="1">
        <v>160</v>
      </c>
      <c r="AZ308" s="1">
        <v>0</v>
      </c>
      <c r="BA308" s="1">
        <v>0</v>
      </c>
      <c r="BB308" s="1">
        <v>0</v>
      </c>
      <c r="BC308" s="200">
        <f>SUM(AY308:BB308)</f>
        <v>160</v>
      </c>
      <c r="BD308" s="356">
        <v>0</v>
      </c>
      <c r="BE308" s="1">
        <v>27</v>
      </c>
      <c r="BF308" s="1">
        <v>11</v>
      </c>
      <c r="BG308" s="235">
        <v>1676</v>
      </c>
      <c r="BH308" s="1" t="s">
        <v>638</v>
      </c>
    </row>
    <row r="309" spans="1:60">
      <c r="A309" s="1">
        <v>2018</v>
      </c>
      <c r="B309" s="1" t="s">
        <v>68</v>
      </c>
      <c r="C309" s="10">
        <v>0</v>
      </c>
      <c r="D309" s="10">
        <v>72.3</v>
      </c>
      <c r="E309" s="10">
        <v>0</v>
      </c>
      <c r="F309" s="10">
        <v>0</v>
      </c>
      <c r="G309" s="192">
        <f t="shared" si="36"/>
        <v>72.3</v>
      </c>
      <c r="H309" s="192">
        <v>59.024379999999994</v>
      </c>
      <c r="I309" s="192">
        <f>+SMar_InfraMR[[#This Row],[Total Líneas de Explotación ]]</f>
        <v>72.3</v>
      </c>
      <c r="J309" s="10">
        <v>152.33991</v>
      </c>
      <c r="K309" s="10">
        <v>0</v>
      </c>
      <c r="L309" s="10">
        <v>0</v>
      </c>
      <c r="M309" s="10">
        <v>0</v>
      </c>
      <c r="N309" s="192">
        <f>+SMar_InfraMR[[#This Row],[A.03.1 -  Longitud de Vías de Explotación No Electrificadas Troncales y Ramales (vía principal) (km)]]+SMar_InfraMR[[#This Row],[A.04.1 -  Longitud de Vías de Explotación Electrificadas Troncales y Ramales (vía principal) (km)]]</f>
        <v>152.33991</v>
      </c>
      <c r="O309" s="192">
        <f t="shared" si="46"/>
        <v>125.789</v>
      </c>
      <c r="P309" s="1">
        <v>21</v>
      </c>
      <c r="Q309" s="1">
        <v>1</v>
      </c>
      <c r="R309" s="1">
        <v>0</v>
      </c>
      <c r="S309" s="194">
        <f t="shared" si="37"/>
        <v>22</v>
      </c>
      <c r="T309" s="194">
        <v>18</v>
      </c>
      <c r="U309" s="1">
        <v>3</v>
      </c>
      <c r="V309" s="1">
        <v>54</v>
      </c>
      <c r="W309" s="1">
        <v>0</v>
      </c>
      <c r="X309" s="1">
        <v>10</v>
      </c>
      <c r="Y309" s="1">
        <v>0</v>
      </c>
      <c r="Z309" s="196">
        <f t="shared" si="38"/>
        <v>67</v>
      </c>
      <c r="AA309" s="1">
        <v>21</v>
      </c>
      <c r="AB309" s="1">
        <v>7</v>
      </c>
      <c r="AC309" s="1">
        <f>+SMar_InfraMR[[#This Row],[Total Pasos Vehiculares a Nivel]]</f>
        <v>67</v>
      </c>
      <c r="AD309" s="196">
        <f t="shared" si="39"/>
        <v>95</v>
      </c>
      <c r="AE309" s="1">
        <v>2</v>
      </c>
      <c r="AF309" s="1">
        <v>6</v>
      </c>
      <c r="AG309" s="1">
        <v>20</v>
      </c>
      <c r="AH309" s="196">
        <f t="shared" si="40"/>
        <v>28</v>
      </c>
      <c r="AI309" s="10">
        <v>41.3</v>
      </c>
      <c r="AJ309" s="10">
        <v>0</v>
      </c>
      <c r="AK309" s="10">
        <v>31</v>
      </c>
      <c r="AL309" s="222">
        <f t="shared" si="41"/>
        <v>72.3</v>
      </c>
      <c r="AM309" s="1">
        <v>0</v>
      </c>
      <c r="AN309" s="1">
        <v>0</v>
      </c>
      <c r="AO309" s="1">
        <v>27</v>
      </c>
      <c r="AP309" s="200">
        <f t="shared" si="42"/>
        <v>27</v>
      </c>
      <c r="AQ309" s="1">
        <v>0</v>
      </c>
      <c r="AR309" s="1">
        <v>0</v>
      </c>
      <c r="AS309" s="1">
        <v>0</v>
      </c>
      <c r="AT309" s="200">
        <f t="shared" si="43"/>
        <v>0</v>
      </c>
      <c r="AU309" s="1">
        <v>0</v>
      </c>
      <c r="AV309" s="1">
        <v>0</v>
      </c>
      <c r="AW309" s="1">
        <v>0</v>
      </c>
      <c r="AX309" s="200">
        <f t="shared" si="44"/>
        <v>0</v>
      </c>
      <c r="AY309" s="1">
        <v>160</v>
      </c>
      <c r="AZ309" s="1">
        <v>0</v>
      </c>
      <c r="BA309" s="1">
        <v>0</v>
      </c>
      <c r="BB309" s="1">
        <v>0</v>
      </c>
      <c r="BC309" s="200">
        <f>SUM(AY309:BB309)</f>
        <v>160</v>
      </c>
      <c r="BD309" s="356">
        <v>0</v>
      </c>
      <c r="BE309" s="1">
        <v>27</v>
      </c>
      <c r="BF309" s="1">
        <v>11</v>
      </c>
      <c r="BG309" s="235">
        <v>1676</v>
      </c>
      <c r="BH309" s="1" t="s">
        <v>638</v>
      </c>
    </row>
    <row r="310" spans="1:60">
      <c r="A310" s="1">
        <v>2018</v>
      </c>
      <c r="B310" s="1" t="s">
        <v>69</v>
      </c>
      <c r="C310" s="10">
        <v>0</v>
      </c>
      <c r="D310" s="10">
        <v>72.3</v>
      </c>
      <c r="E310" s="10">
        <v>0</v>
      </c>
      <c r="F310" s="10">
        <v>0</v>
      </c>
      <c r="G310" s="192">
        <f t="shared" si="36"/>
        <v>72.3</v>
      </c>
      <c r="H310" s="192">
        <v>59.024379999999994</v>
      </c>
      <c r="I310" s="192">
        <f>+SMar_InfraMR[[#This Row],[Total Líneas de Explotación ]]</f>
        <v>72.3</v>
      </c>
      <c r="J310" s="10">
        <v>152.33991</v>
      </c>
      <c r="K310" s="10">
        <v>0</v>
      </c>
      <c r="L310" s="10">
        <v>0</v>
      </c>
      <c r="M310" s="10">
        <v>0</v>
      </c>
      <c r="N310" s="192">
        <f>+SMar_InfraMR[[#This Row],[A.03.1 -  Longitud de Vías de Explotación No Electrificadas Troncales y Ramales (vía principal) (km)]]+SMar_InfraMR[[#This Row],[A.04.1 -  Longitud de Vías de Explotación Electrificadas Troncales y Ramales (vía principal) (km)]]</f>
        <v>152.33991</v>
      </c>
      <c r="O310" s="192">
        <f t="shared" si="46"/>
        <v>125.789</v>
      </c>
      <c r="P310" s="1">
        <v>21</v>
      </c>
      <c r="Q310" s="1">
        <v>1</v>
      </c>
      <c r="R310" s="1">
        <v>0</v>
      </c>
      <c r="S310" s="194">
        <f t="shared" si="37"/>
        <v>22</v>
      </c>
      <c r="T310" s="194">
        <v>18</v>
      </c>
      <c r="U310" s="1">
        <v>3</v>
      </c>
      <c r="V310" s="1">
        <v>54</v>
      </c>
      <c r="W310" s="1">
        <v>0</v>
      </c>
      <c r="X310" s="1">
        <v>10</v>
      </c>
      <c r="Y310" s="1">
        <v>0</v>
      </c>
      <c r="Z310" s="196">
        <f t="shared" si="38"/>
        <v>67</v>
      </c>
      <c r="AA310" s="1">
        <v>21</v>
      </c>
      <c r="AB310" s="1">
        <v>7</v>
      </c>
      <c r="AC310" s="1">
        <f>+SMar_InfraMR[[#This Row],[Total Pasos Vehiculares a Nivel]]</f>
        <v>67</v>
      </c>
      <c r="AD310" s="196">
        <f t="shared" si="39"/>
        <v>95</v>
      </c>
      <c r="AE310" s="1">
        <v>2</v>
      </c>
      <c r="AF310" s="1">
        <v>6</v>
      </c>
      <c r="AG310" s="1">
        <v>20</v>
      </c>
      <c r="AH310" s="196">
        <f t="shared" si="40"/>
        <v>28</v>
      </c>
      <c r="AI310" s="10">
        <v>41.3</v>
      </c>
      <c r="AJ310" s="10">
        <v>0</v>
      </c>
      <c r="AK310" s="10">
        <v>31</v>
      </c>
      <c r="AL310" s="222">
        <f t="shared" si="41"/>
        <v>72.3</v>
      </c>
      <c r="AM310" s="1">
        <v>0</v>
      </c>
      <c r="AN310" s="1">
        <v>0</v>
      </c>
      <c r="AO310" s="1">
        <v>27</v>
      </c>
      <c r="AP310" s="200">
        <f t="shared" si="42"/>
        <v>27</v>
      </c>
      <c r="AQ310" s="1">
        <v>0</v>
      </c>
      <c r="AR310" s="1">
        <v>0</v>
      </c>
      <c r="AS310" s="1">
        <v>0</v>
      </c>
      <c r="AT310" s="200">
        <f t="shared" si="43"/>
        <v>0</v>
      </c>
      <c r="AU310" s="1">
        <v>0</v>
      </c>
      <c r="AV310" s="1">
        <v>0</v>
      </c>
      <c r="AW310" s="1">
        <v>0</v>
      </c>
      <c r="AX310" s="200">
        <f t="shared" si="44"/>
        <v>0</v>
      </c>
      <c r="AY310" s="1">
        <v>160</v>
      </c>
      <c r="AZ310" s="1">
        <v>0</v>
      </c>
      <c r="BA310" s="1">
        <v>0</v>
      </c>
      <c r="BB310" s="1">
        <v>0</v>
      </c>
      <c r="BC310" s="200">
        <f>SUM(AY310:BB310)</f>
        <v>160</v>
      </c>
      <c r="BD310" s="356">
        <v>0</v>
      </c>
      <c r="BE310" s="1">
        <v>27</v>
      </c>
      <c r="BF310" s="1">
        <v>11</v>
      </c>
      <c r="BG310" s="235">
        <v>1676</v>
      </c>
      <c r="BH310" s="1" t="s">
        <v>638</v>
      </c>
    </row>
    <row r="311" spans="1:60">
      <c r="A311" s="1">
        <v>2018</v>
      </c>
      <c r="B311" s="1" t="s">
        <v>70</v>
      </c>
      <c r="C311" s="10">
        <v>0</v>
      </c>
      <c r="D311" s="10">
        <v>72.3</v>
      </c>
      <c r="E311" s="10">
        <v>0</v>
      </c>
      <c r="F311" s="10">
        <v>0</v>
      </c>
      <c r="G311" s="192">
        <f t="shared" si="36"/>
        <v>72.3</v>
      </c>
      <c r="H311" s="192">
        <v>59.024379999999994</v>
      </c>
      <c r="I311" s="192">
        <f>+SMar_InfraMR[[#This Row],[Total Líneas de Explotación ]]</f>
        <v>72.3</v>
      </c>
      <c r="J311" s="10">
        <v>152.33991</v>
      </c>
      <c r="K311" s="10">
        <v>0</v>
      </c>
      <c r="L311" s="10">
        <v>0</v>
      </c>
      <c r="M311" s="10">
        <v>0</v>
      </c>
      <c r="N311" s="192">
        <f>+SMar_InfraMR[[#This Row],[A.03.1 -  Longitud de Vías de Explotación No Electrificadas Troncales y Ramales (vía principal) (km)]]+SMar_InfraMR[[#This Row],[A.04.1 -  Longitud de Vías de Explotación Electrificadas Troncales y Ramales (vía principal) (km)]]</f>
        <v>152.33991</v>
      </c>
      <c r="O311" s="192">
        <f t="shared" si="46"/>
        <v>125.789</v>
      </c>
      <c r="P311" s="1">
        <v>21</v>
      </c>
      <c r="Q311" s="1">
        <v>1</v>
      </c>
      <c r="R311" s="1">
        <v>0</v>
      </c>
      <c r="S311" s="194">
        <f t="shared" si="37"/>
        <v>22</v>
      </c>
      <c r="T311" s="194">
        <v>18</v>
      </c>
      <c r="U311" s="1">
        <v>3</v>
      </c>
      <c r="V311" s="1">
        <v>54</v>
      </c>
      <c r="W311" s="1">
        <v>0</v>
      </c>
      <c r="X311" s="1">
        <v>10</v>
      </c>
      <c r="Y311" s="1">
        <v>0</v>
      </c>
      <c r="Z311" s="196">
        <f t="shared" si="38"/>
        <v>67</v>
      </c>
      <c r="AA311" s="1">
        <v>21</v>
      </c>
      <c r="AB311" s="1">
        <v>7</v>
      </c>
      <c r="AC311" s="1">
        <f>+SMar_InfraMR[[#This Row],[Total Pasos Vehiculares a Nivel]]</f>
        <v>67</v>
      </c>
      <c r="AD311" s="196">
        <f t="shared" si="39"/>
        <v>95</v>
      </c>
      <c r="AE311" s="1">
        <v>2</v>
      </c>
      <c r="AF311" s="1">
        <v>6</v>
      </c>
      <c r="AG311" s="1">
        <v>20</v>
      </c>
      <c r="AH311" s="196">
        <f t="shared" si="40"/>
        <v>28</v>
      </c>
      <c r="AI311" s="10">
        <v>41.3</v>
      </c>
      <c r="AJ311" s="10">
        <v>0</v>
      </c>
      <c r="AK311" s="10">
        <v>31</v>
      </c>
      <c r="AL311" s="222">
        <f t="shared" si="41"/>
        <v>72.3</v>
      </c>
      <c r="AM311" s="1">
        <v>0</v>
      </c>
      <c r="AN311" s="1">
        <v>0</v>
      </c>
      <c r="AO311" s="1">
        <v>27</v>
      </c>
      <c r="AP311" s="200">
        <f t="shared" si="42"/>
        <v>27</v>
      </c>
      <c r="AQ311" s="1">
        <v>0</v>
      </c>
      <c r="AR311" s="1">
        <v>0</v>
      </c>
      <c r="AS311" s="1">
        <v>0</v>
      </c>
      <c r="AT311" s="200">
        <f t="shared" si="43"/>
        <v>0</v>
      </c>
      <c r="AU311" s="1">
        <v>0</v>
      </c>
      <c r="AV311" s="1">
        <v>0</v>
      </c>
      <c r="AW311" s="1">
        <v>0</v>
      </c>
      <c r="AX311" s="200">
        <f t="shared" si="44"/>
        <v>0</v>
      </c>
      <c r="AY311" s="1">
        <v>160</v>
      </c>
      <c r="AZ311" s="1">
        <v>0</v>
      </c>
      <c r="BA311" s="1">
        <v>0</v>
      </c>
      <c r="BB311" s="1">
        <v>0</v>
      </c>
      <c r="BC311" s="200">
        <f>SUM(AY311:BB311)</f>
        <v>160</v>
      </c>
      <c r="BD311" s="356">
        <v>0</v>
      </c>
      <c r="BE311" s="1">
        <v>27</v>
      </c>
      <c r="BF311" s="1">
        <v>11</v>
      </c>
      <c r="BG311" s="235">
        <v>1676</v>
      </c>
      <c r="BH311" s="1" t="s">
        <v>638</v>
      </c>
    </row>
    <row r="312" spans="1:60">
      <c r="A312" s="1">
        <v>2018</v>
      </c>
      <c r="B312" s="1" t="s">
        <v>71</v>
      </c>
      <c r="C312" s="10">
        <v>0</v>
      </c>
      <c r="D312" s="10">
        <v>72.3</v>
      </c>
      <c r="E312" s="10">
        <v>0</v>
      </c>
      <c r="F312" s="10">
        <v>0</v>
      </c>
      <c r="G312" s="192">
        <f t="shared" si="36"/>
        <v>72.3</v>
      </c>
      <c r="H312" s="192">
        <v>59.024379999999994</v>
      </c>
      <c r="I312" s="192">
        <f>+SMar_InfraMR[[#This Row],[Total Líneas de Explotación ]]</f>
        <v>72.3</v>
      </c>
      <c r="J312" s="10">
        <v>152.33991</v>
      </c>
      <c r="K312" s="10">
        <v>0</v>
      </c>
      <c r="L312" s="10">
        <v>0</v>
      </c>
      <c r="M312" s="10">
        <v>0</v>
      </c>
      <c r="N312" s="192">
        <f>+SMar_InfraMR[[#This Row],[A.03.1 -  Longitud de Vías de Explotación No Electrificadas Troncales y Ramales (vía principal) (km)]]+SMar_InfraMR[[#This Row],[A.04.1 -  Longitud de Vías de Explotación Electrificadas Troncales y Ramales (vía principal) (km)]]</f>
        <v>152.33991</v>
      </c>
      <c r="O312" s="192">
        <f t="shared" si="46"/>
        <v>125.789</v>
      </c>
      <c r="P312" s="1">
        <v>21</v>
      </c>
      <c r="Q312" s="1">
        <v>1</v>
      </c>
      <c r="R312" s="1">
        <v>0</v>
      </c>
      <c r="S312" s="194">
        <f t="shared" si="37"/>
        <v>22</v>
      </c>
      <c r="T312" s="194">
        <v>18</v>
      </c>
      <c r="U312" s="1">
        <v>3</v>
      </c>
      <c r="V312" s="1">
        <v>54</v>
      </c>
      <c r="W312" s="1">
        <v>0</v>
      </c>
      <c r="X312" s="1">
        <v>10</v>
      </c>
      <c r="Y312" s="1">
        <v>0</v>
      </c>
      <c r="Z312" s="196">
        <f t="shared" si="38"/>
        <v>67</v>
      </c>
      <c r="AA312" s="1">
        <v>21</v>
      </c>
      <c r="AB312" s="1">
        <v>7</v>
      </c>
      <c r="AC312" s="1">
        <f>+SMar_InfraMR[[#This Row],[Total Pasos Vehiculares a Nivel]]</f>
        <v>67</v>
      </c>
      <c r="AD312" s="196">
        <f t="shared" si="39"/>
        <v>95</v>
      </c>
      <c r="AE312" s="1">
        <v>2</v>
      </c>
      <c r="AF312" s="1">
        <v>6</v>
      </c>
      <c r="AG312" s="1">
        <v>20</v>
      </c>
      <c r="AH312" s="196">
        <f t="shared" si="40"/>
        <v>28</v>
      </c>
      <c r="AI312" s="10">
        <v>41.3</v>
      </c>
      <c r="AJ312" s="10">
        <v>0</v>
      </c>
      <c r="AK312" s="10">
        <v>31</v>
      </c>
      <c r="AL312" s="222">
        <f t="shared" si="41"/>
        <v>72.3</v>
      </c>
      <c r="AM312" s="1">
        <v>0</v>
      </c>
      <c r="AN312" s="1">
        <v>0</v>
      </c>
      <c r="AO312" s="1">
        <v>27</v>
      </c>
      <c r="AP312" s="200">
        <f t="shared" si="42"/>
        <v>27</v>
      </c>
      <c r="AQ312" s="1">
        <v>0</v>
      </c>
      <c r="AR312" s="1">
        <v>0</v>
      </c>
      <c r="AS312" s="1">
        <v>0</v>
      </c>
      <c r="AT312" s="200">
        <f t="shared" si="43"/>
        <v>0</v>
      </c>
      <c r="AU312" s="1">
        <v>0</v>
      </c>
      <c r="AV312" s="1">
        <v>0</v>
      </c>
      <c r="AW312" s="1">
        <v>0</v>
      </c>
      <c r="AX312" s="200">
        <f t="shared" si="44"/>
        <v>0</v>
      </c>
      <c r="AY312" s="1">
        <v>160</v>
      </c>
      <c r="AZ312" s="1">
        <v>0</v>
      </c>
      <c r="BA312" s="1">
        <v>0</v>
      </c>
      <c r="BB312" s="1">
        <v>0</v>
      </c>
      <c r="BC312" s="200">
        <f>SUM(AY312:BB312)</f>
        <v>160</v>
      </c>
      <c r="BD312" s="356">
        <v>0</v>
      </c>
      <c r="BE312" s="1">
        <v>27</v>
      </c>
      <c r="BF312" s="1">
        <v>11</v>
      </c>
      <c r="BG312" s="235">
        <v>1676</v>
      </c>
      <c r="BH312" s="1" t="s">
        <v>638</v>
      </c>
    </row>
    <row r="313" spans="1:60">
      <c r="A313" s="1">
        <v>2018</v>
      </c>
      <c r="B313" s="1" t="s">
        <v>72</v>
      </c>
      <c r="C313" s="10">
        <v>0</v>
      </c>
      <c r="D313" s="10">
        <v>72.3</v>
      </c>
      <c r="E313" s="10">
        <v>0</v>
      </c>
      <c r="F313" s="10">
        <v>0</v>
      </c>
      <c r="G313" s="192">
        <f t="shared" si="36"/>
        <v>72.3</v>
      </c>
      <c r="H313" s="192">
        <v>59.024379999999994</v>
      </c>
      <c r="I313" s="192">
        <f>+SMar_InfraMR[[#This Row],[Total Líneas de Explotación ]]</f>
        <v>72.3</v>
      </c>
      <c r="J313" s="10">
        <v>152.33991</v>
      </c>
      <c r="K313" s="10">
        <v>0</v>
      </c>
      <c r="L313" s="10">
        <v>0</v>
      </c>
      <c r="M313" s="10">
        <v>0</v>
      </c>
      <c r="N313" s="192">
        <f>+SMar_InfraMR[[#This Row],[A.03.1 -  Longitud de Vías de Explotación No Electrificadas Troncales y Ramales (vía principal) (km)]]+SMar_InfraMR[[#This Row],[A.04.1 -  Longitud de Vías de Explotación Electrificadas Troncales y Ramales (vía principal) (km)]]</f>
        <v>152.33991</v>
      </c>
      <c r="O313" s="192">
        <f t="shared" si="46"/>
        <v>125.789</v>
      </c>
      <c r="P313" s="1">
        <v>21</v>
      </c>
      <c r="Q313" s="1">
        <v>1</v>
      </c>
      <c r="R313" s="1">
        <v>0</v>
      </c>
      <c r="S313" s="194">
        <f t="shared" si="37"/>
        <v>22</v>
      </c>
      <c r="T313" s="194">
        <v>18</v>
      </c>
      <c r="U313" s="1">
        <v>3</v>
      </c>
      <c r="V313" s="1">
        <v>54</v>
      </c>
      <c r="W313" s="1">
        <v>0</v>
      </c>
      <c r="X313" s="1">
        <v>10</v>
      </c>
      <c r="Y313" s="1">
        <v>0</v>
      </c>
      <c r="Z313" s="196">
        <f t="shared" si="38"/>
        <v>67</v>
      </c>
      <c r="AA313" s="1">
        <v>21</v>
      </c>
      <c r="AB313" s="1">
        <v>7</v>
      </c>
      <c r="AC313" s="1">
        <f>+SMar_InfraMR[[#This Row],[Total Pasos Vehiculares a Nivel]]</f>
        <v>67</v>
      </c>
      <c r="AD313" s="196">
        <f t="shared" si="39"/>
        <v>95</v>
      </c>
      <c r="AE313" s="1">
        <v>2</v>
      </c>
      <c r="AF313" s="1">
        <v>6</v>
      </c>
      <c r="AG313" s="1">
        <v>20</v>
      </c>
      <c r="AH313" s="196">
        <f t="shared" si="40"/>
        <v>28</v>
      </c>
      <c r="AI313" s="10">
        <v>41.3</v>
      </c>
      <c r="AJ313" s="10">
        <v>0</v>
      </c>
      <c r="AK313" s="10">
        <v>31</v>
      </c>
      <c r="AL313" s="222">
        <f t="shared" si="41"/>
        <v>72.3</v>
      </c>
      <c r="AM313" s="1">
        <v>0</v>
      </c>
      <c r="AN313" s="1">
        <v>0</v>
      </c>
      <c r="AO313" s="1">
        <v>27</v>
      </c>
      <c r="AP313" s="200">
        <f t="shared" si="42"/>
        <v>27</v>
      </c>
      <c r="AQ313" s="1">
        <v>0</v>
      </c>
      <c r="AR313" s="1">
        <v>0</v>
      </c>
      <c r="AS313" s="1">
        <v>0</v>
      </c>
      <c r="AT313" s="200">
        <f t="shared" si="43"/>
        <v>0</v>
      </c>
      <c r="AU313" s="1">
        <v>0</v>
      </c>
      <c r="AV313" s="1">
        <v>0</v>
      </c>
      <c r="AW313" s="1">
        <v>0</v>
      </c>
      <c r="AX313" s="200">
        <f t="shared" si="44"/>
        <v>0</v>
      </c>
      <c r="AY313" s="1">
        <v>160</v>
      </c>
      <c r="AZ313" s="1">
        <v>0</v>
      </c>
      <c r="BA313" s="1">
        <v>0</v>
      </c>
      <c r="BB313" s="1">
        <v>0</v>
      </c>
      <c r="BC313" s="200">
        <f>SUM(AY313:BB313)</f>
        <v>160</v>
      </c>
      <c r="BD313" s="356">
        <v>0</v>
      </c>
      <c r="BE313" s="1">
        <v>27</v>
      </c>
      <c r="BF313" s="1">
        <v>11</v>
      </c>
      <c r="BG313" s="235">
        <v>1676</v>
      </c>
      <c r="BH313" s="1" t="s">
        <v>638</v>
      </c>
    </row>
    <row r="314" spans="1:60">
      <c r="A314" s="1">
        <v>2019</v>
      </c>
      <c r="B314" s="1" t="s">
        <v>61</v>
      </c>
      <c r="C314" s="10">
        <v>0</v>
      </c>
      <c r="D314" s="10">
        <v>72.3</v>
      </c>
      <c r="E314" s="10">
        <v>0</v>
      </c>
      <c r="F314" s="10">
        <v>0</v>
      </c>
      <c r="G314" s="192">
        <f t="shared" si="36"/>
        <v>72.3</v>
      </c>
      <c r="H314" s="192">
        <v>59.024379999999994</v>
      </c>
      <c r="I314" s="192">
        <f>+SMar_InfraMR[[#This Row],[Total Líneas de Explotación ]]</f>
        <v>72.3</v>
      </c>
      <c r="J314" s="10">
        <v>152.33991</v>
      </c>
      <c r="K314" s="10">
        <v>0</v>
      </c>
      <c r="L314" s="10">
        <v>0</v>
      </c>
      <c r="M314" s="10">
        <v>0</v>
      </c>
      <c r="N314" s="192">
        <f>+SMar_InfraMR[[#This Row],[A.03.1 -  Longitud de Vías de Explotación No Electrificadas Troncales y Ramales (vía principal) (km)]]+SMar_InfraMR[[#This Row],[A.04.1 -  Longitud de Vías de Explotación Electrificadas Troncales y Ramales (vía principal) (km)]]</f>
        <v>152.33991</v>
      </c>
      <c r="O314" s="192">
        <f t="shared" si="46"/>
        <v>125.789</v>
      </c>
      <c r="P314" s="1">
        <v>21</v>
      </c>
      <c r="Q314" s="1">
        <v>1</v>
      </c>
      <c r="R314" s="1">
        <v>0</v>
      </c>
      <c r="S314" s="194">
        <f t="shared" si="37"/>
        <v>22</v>
      </c>
      <c r="T314" s="194">
        <v>18</v>
      </c>
      <c r="U314" s="1">
        <v>3</v>
      </c>
      <c r="V314" s="1">
        <v>54</v>
      </c>
      <c r="W314" s="1">
        <v>0</v>
      </c>
      <c r="X314" s="1">
        <v>10</v>
      </c>
      <c r="Y314" s="1">
        <v>0</v>
      </c>
      <c r="Z314" s="196">
        <f t="shared" si="38"/>
        <v>67</v>
      </c>
      <c r="AA314" s="1">
        <v>21</v>
      </c>
      <c r="AB314" s="1">
        <v>7</v>
      </c>
      <c r="AC314" s="1">
        <f>+SMar_InfraMR[[#This Row],[Total Pasos Vehiculares a Nivel]]</f>
        <v>67</v>
      </c>
      <c r="AD314" s="196">
        <f t="shared" si="39"/>
        <v>95</v>
      </c>
      <c r="AE314" s="1">
        <v>2</v>
      </c>
      <c r="AF314" s="1">
        <v>6</v>
      </c>
      <c r="AG314" s="1">
        <v>20</v>
      </c>
      <c r="AH314" s="196">
        <f t="shared" si="40"/>
        <v>28</v>
      </c>
      <c r="AI314" s="10">
        <v>41.3</v>
      </c>
      <c r="AJ314" s="10">
        <v>0</v>
      </c>
      <c r="AK314" s="10">
        <v>31</v>
      </c>
      <c r="AL314" s="222">
        <f t="shared" si="41"/>
        <v>72.3</v>
      </c>
      <c r="AM314" s="1">
        <v>0</v>
      </c>
      <c r="AN314" s="1">
        <v>0</v>
      </c>
      <c r="AO314" s="1">
        <v>27</v>
      </c>
      <c r="AP314" s="200">
        <f t="shared" si="42"/>
        <v>27</v>
      </c>
      <c r="AQ314" s="1">
        <v>0</v>
      </c>
      <c r="AR314" s="1">
        <v>0</v>
      </c>
      <c r="AS314" s="1">
        <v>0</v>
      </c>
      <c r="AT314" s="200">
        <f t="shared" si="43"/>
        <v>0</v>
      </c>
      <c r="AU314" s="1">
        <v>0</v>
      </c>
      <c r="AV314" s="1">
        <v>0</v>
      </c>
      <c r="AW314" s="1">
        <v>0</v>
      </c>
      <c r="AX314" s="200">
        <f t="shared" si="44"/>
        <v>0</v>
      </c>
      <c r="AY314" s="1">
        <v>160</v>
      </c>
      <c r="AZ314" s="1">
        <v>0</v>
      </c>
      <c r="BA314" s="1">
        <v>0</v>
      </c>
      <c r="BB314" s="1">
        <v>0</v>
      </c>
      <c r="BC314" s="200">
        <f>SUM(AY314:BB314)</f>
        <v>160</v>
      </c>
      <c r="BD314" s="356">
        <v>0</v>
      </c>
      <c r="BE314" s="1">
        <v>27</v>
      </c>
      <c r="BF314" s="1">
        <v>11</v>
      </c>
      <c r="BG314" s="235">
        <v>1676</v>
      </c>
      <c r="BH314" s="1" t="s">
        <v>638</v>
      </c>
    </row>
    <row r="315" spans="1:60">
      <c r="A315" s="1">
        <v>2019</v>
      </c>
      <c r="B315" s="1" t="s">
        <v>62</v>
      </c>
      <c r="C315" s="10">
        <v>0</v>
      </c>
      <c r="D315" s="10">
        <v>72.3</v>
      </c>
      <c r="E315" s="10">
        <v>0</v>
      </c>
      <c r="F315" s="10">
        <v>0</v>
      </c>
      <c r="G315" s="192">
        <f t="shared" si="36"/>
        <v>72.3</v>
      </c>
      <c r="H315" s="192">
        <v>59.024379999999994</v>
      </c>
      <c r="I315" s="192">
        <f>+SMar_InfraMR[[#This Row],[Total Líneas de Explotación ]]</f>
        <v>72.3</v>
      </c>
      <c r="J315" s="10">
        <v>152.33991</v>
      </c>
      <c r="K315" s="10">
        <v>0</v>
      </c>
      <c r="L315" s="10">
        <v>0</v>
      </c>
      <c r="M315" s="10">
        <v>0</v>
      </c>
      <c r="N315" s="192">
        <f>+SMar_InfraMR[[#This Row],[A.03.1 -  Longitud de Vías de Explotación No Electrificadas Troncales y Ramales (vía principal) (km)]]+SMar_InfraMR[[#This Row],[A.04.1 -  Longitud de Vías de Explotación Electrificadas Troncales y Ramales (vía principal) (km)]]</f>
        <v>152.33991</v>
      </c>
      <c r="O315" s="192">
        <f t="shared" si="46"/>
        <v>125.789</v>
      </c>
      <c r="P315" s="1">
        <v>21</v>
      </c>
      <c r="Q315" s="1">
        <v>1</v>
      </c>
      <c r="R315" s="1">
        <v>0</v>
      </c>
      <c r="S315" s="194">
        <f t="shared" si="37"/>
        <v>22</v>
      </c>
      <c r="T315" s="194">
        <v>18</v>
      </c>
      <c r="U315" s="1">
        <v>3</v>
      </c>
      <c r="V315" s="1">
        <v>54</v>
      </c>
      <c r="W315" s="1">
        <v>0</v>
      </c>
      <c r="X315" s="1">
        <v>10</v>
      </c>
      <c r="Y315" s="1">
        <v>0</v>
      </c>
      <c r="Z315" s="196">
        <f t="shared" si="38"/>
        <v>67</v>
      </c>
      <c r="AA315" s="1">
        <v>21</v>
      </c>
      <c r="AB315" s="1">
        <v>7</v>
      </c>
      <c r="AC315" s="1">
        <f>+SMar_InfraMR[[#This Row],[Total Pasos Vehiculares a Nivel]]</f>
        <v>67</v>
      </c>
      <c r="AD315" s="196">
        <f t="shared" si="39"/>
        <v>95</v>
      </c>
      <c r="AE315" s="1">
        <v>2</v>
      </c>
      <c r="AF315" s="1">
        <v>6</v>
      </c>
      <c r="AG315" s="1">
        <v>20</v>
      </c>
      <c r="AH315" s="196">
        <f t="shared" si="40"/>
        <v>28</v>
      </c>
      <c r="AI315" s="10">
        <v>41.3</v>
      </c>
      <c r="AJ315" s="10">
        <v>0</v>
      </c>
      <c r="AK315" s="10">
        <v>31</v>
      </c>
      <c r="AL315" s="222">
        <f t="shared" si="41"/>
        <v>72.3</v>
      </c>
      <c r="AM315" s="1">
        <v>0</v>
      </c>
      <c r="AN315" s="1">
        <v>0</v>
      </c>
      <c r="AO315" s="1">
        <v>27</v>
      </c>
      <c r="AP315" s="200">
        <f t="shared" si="42"/>
        <v>27</v>
      </c>
      <c r="AQ315" s="1">
        <v>0</v>
      </c>
      <c r="AR315" s="1">
        <v>0</v>
      </c>
      <c r="AS315" s="1">
        <v>0</v>
      </c>
      <c r="AT315" s="200">
        <f t="shared" si="43"/>
        <v>0</v>
      </c>
      <c r="AU315" s="1">
        <v>0</v>
      </c>
      <c r="AV315" s="1">
        <v>0</v>
      </c>
      <c r="AW315" s="1">
        <v>0</v>
      </c>
      <c r="AX315" s="200">
        <f t="shared" si="44"/>
        <v>0</v>
      </c>
      <c r="AY315" s="1">
        <v>160</v>
      </c>
      <c r="AZ315" s="1">
        <v>0</v>
      </c>
      <c r="BA315" s="1">
        <v>0</v>
      </c>
      <c r="BB315" s="1">
        <v>0</v>
      </c>
      <c r="BC315" s="200">
        <f>SUM(AY315:BB315)</f>
        <v>160</v>
      </c>
      <c r="BD315" s="356">
        <v>0</v>
      </c>
      <c r="BE315" s="1">
        <v>27</v>
      </c>
      <c r="BF315" s="1">
        <v>11</v>
      </c>
      <c r="BG315" s="235">
        <v>1676</v>
      </c>
      <c r="BH315" s="1" t="s">
        <v>638</v>
      </c>
    </row>
    <row r="316" spans="1:60">
      <c r="A316" s="1">
        <v>2019</v>
      </c>
      <c r="B316" s="1" t="s">
        <v>63</v>
      </c>
      <c r="C316" s="10">
        <v>0</v>
      </c>
      <c r="D316" s="10">
        <v>72.3</v>
      </c>
      <c r="E316" s="10">
        <v>0</v>
      </c>
      <c r="F316" s="10">
        <v>0</v>
      </c>
      <c r="G316" s="192">
        <f t="shared" si="36"/>
        <v>72.3</v>
      </c>
      <c r="H316" s="192">
        <v>59.024379999999994</v>
      </c>
      <c r="I316" s="192">
        <f>+SMar_InfraMR[[#This Row],[Total Líneas de Explotación ]]</f>
        <v>72.3</v>
      </c>
      <c r="J316" s="10">
        <v>152.33991</v>
      </c>
      <c r="K316" s="10">
        <v>0</v>
      </c>
      <c r="L316" s="10">
        <v>0</v>
      </c>
      <c r="M316" s="10">
        <v>0</v>
      </c>
      <c r="N316" s="192">
        <f>+SMar_InfraMR[[#This Row],[A.03.1 -  Longitud de Vías de Explotación No Electrificadas Troncales y Ramales (vía principal) (km)]]+SMar_InfraMR[[#This Row],[A.04.1 -  Longitud de Vías de Explotación Electrificadas Troncales y Ramales (vía principal) (km)]]</f>
        <v>152.33991</v>
      </c>
      <c r="O316" s="192">
        <f t="shared" si="46"/>
        <v>125.789</v>
      </c>
      <c r="P316" s="1">
        <v>21</v>
      </c>
      <c r="Q316" s="1">
        <v>1</v>
      </c>
      <c r="R316" s="1">
        <v>0</v>
      </c>
      <c r="S316" s="194">
        <f t="shared" si="37"/>
        <v>22</v>
      </c>
      <c r="T316" s="194">
        <v>18</v>
      </c>
      <c r="U316" s="1">
        <v>3</v>
      </c>
      <c r="V316" s="1">
        <v>54</v>
      </c>
      <c r="W316" s="1">
        <v>0</v>
      </c>
      <c r="X316" s="1">
        <v>10</v>
      </c>
      <c r="Y316" s="1">
        <v>0</v>
      </c>
      <c r="Z316" s="196">
        <f t="shared" si="38"/>
        <v>67</v>
      </c>
      <c r="AA316" s="1">
        <v>21</v>
      </c>
      <c r="AB316" s="1">
        <v>7</v>
      </c>
      <c r="AC316" s="1">
        <f>+SMar_InfraMR[[#This Row],[Total Pasos Vehiculares a Nivel]]</f>
        <v>67</v>
      </c>
      <c r="AD316" s="196">
        <f t="shared" si="39"/>
        <v>95</v>
      </c>
      <c r="AE316" s="1">
        <v>2</v>
      </c>
      <c r="AF316" s="1">
        <v>6</v>
      </c>
      <c r="AG316" s="1">
        <v>20</v>
      </c>
      <c r="AH316" s="196">
        <f t="shared" si="40"/>
        <v>28</v>
      </c>
      <c r="AI316" s="10">
        <v>41.3</v>
      </c>
      <c r="AJ316" s="10">
        <v>0</v>
      </c>
      <c r="AK316" s="10">
        <v>31</v>
      </c>
      <c r="AL316" s="222">
        <f t="shared" si="41"/>
        <v>72.3</v>
      </c>
      <c r="AM316" s="1">
        <v>0</v>
      </c>
      <c r="AN316" s="1">
        <v>0</v>
      </c>
      <c r="AO316" s="1">
        <v>27</v>
      </c>
      <c r="AP316" s="200">
        <f t="shared" si="42"/>
        <v>27</v>
      </c>
      <c r="AQ316" s="1">
        <v>0</v>
      </c>
      <c r="AR316" s="1">
        <v>0</v>
      </c>
      <c r="AS316" s="1">
        <v>0</v>
      </c>
      <c r="AT316" s="200">
        <f t="shared" si="43"/>
        <v>0</v>
      </c>
      <c r="AU316" s="1">
        <v>0</v>
      </c>
      <c r="AV316" s="1">
        <v>0</v>
      </c>
      <c r="AW316" s="1">
        <v>0</v>
      </c>
      <c r="AX316" s="200">
        <f t="shared" si="44"/>
        <v>0</v>
      </c>
      <c r="AY316" s="1">
        <v>160</v>
      </c>
      <c r="AZ316" s="1">
        <v>0</v>
      </c>
      <c r="BA316" s="1">
        <v>0</v>
      </c>
      <c r="BB316" s="1">
        <v>0</v>
      </c>
      <c r="BC316" s="200">
        <f>SUM(AY316:BB316)</f>
        <v>160</v>
      </c>
      <c r="BD316" s="356">
        <v>0</v>
      </c>
      <c r="BE316" s="1">
        <v>27</v>
      </c>
      <c r="BF316" s="1">
        <v>11</v>
      </c>
      <c r="BG316" s="235">
        <v>1676</v>
      </c>
      <c r="BH316" s="1" t="s">
        <v>638</v>
      </c>
    </row>
    <row r="317" spans="1:60">
      <c r="A317" s="1">
        <v>2019</v>
      </c>
      <c r="B317" s="1" t="s">
        <v>64</v>
      </c>
      <c r="C317" s="10">
        <v>0</v>
      </c>
      <c r="D317" s="10">
        <v>72.3</v>
      </c>
      <c r="E317" s="10">
        <v>0</v>
      </c>
      <c r="F317" s="10">
        <v>0</v>
      </c>
      <c r="G317" s="192">
        <f t="shared" si="36"/>
        <v>72.3</v>
      </c>
      <c r="H317" s="192">
        <v>59.024379999999994</v>
      </c>
      <c r="I317" s="192">
        <f>+SMar_InfraMR[[#This Row],[Total Líneas de Explotación ]]</f>
        <v>72.3</v>
      </c>
      <c r="J317" s="10">
        <v>152.33991</v>
      </c>
      <c r="K317" s="10">
        <v>0</v>
      </c>
      <c r="L317" s="10">
        <v>0</v>
      </c>
      <c r="M317" s="10">
        <v>0</v>
      </c>
      <c r="N317" s="192">
        <f>+SMar_InfraMR[[#This Row],[A.03.1 -  Longitud de Vías de Explotación No Electrificadas Troncales y Ramales (vía principal) (km)]]+SMar_InfraMR[[#This Row],[A.04.1 -  Longitud de Vías de Explotación Electrificadas Troncales y Ramales (vía principal) (km)]]</f>
        <v>152.33991</v>
      </c>
      <c r="O317" s="192">
        <f t="shared" si="46"/>
        <v>125.789</v>
      </c>
      <c r="P317" s="1">
        <v>21</v>
      </c>
      <c r="Q317" s="1">
        <v>1</v>
      </c>
      <c r="R317" s="1">
        <v>0</v>
      </c>
      <c r="S317" s="194">
        <f t="shared" si="37"/>
        <v>22</v>
      </c>
      <c r="T317" s="194">
        <v>18</v>
      </c>
      <c r="U317" s="1">
        <v>3</v>
      </c>
      <c r="V317" s="1">
        <v>54</v>
      </c>
      <c r="W317" s="1">
        <v>0</v>
      </c>
      <c r="X317" s="1">
        <v>10</v>
      </c>
      <c r="Y317" s="1">
        <v>0</v>
      </c>
      <c r="Z317" s="196">
        <f t="shared" si="38"/>
        <v>67</v>
      </c>
      <c r="AA317" s="1">
        <v>21</v>
      </c>
      <c r="AB317" s="1">
        <v>7</v>
      </c>
      <c r="AC317" s="1">
        <f>+SMar_InfraMR[[#This Row],[Total Pasos Vehiculares a Nivel]]</f>
        <v>67</v>
      </c>
      <c r="AD317" s="196">
        <f t="shared" si="39"/>
        <v>95</v>
      </c>
      <c r="AE317" s="1">
        <v>2</v>
      </c>
      <c r="AF317" s="1">
        <v>6</v>
      </c>
      <c r="AG317" s="1">
        <v>20</v>
      </c>
      <c r="AH317" s="196">
        <f t="shared" si="40"/>
        <v>28</v>
      </c>
      <c r="AI317" s="10">
        <v>41.3</v>
      </c>
      <c r="AJ317" s="10">
        <v>0</v>
      </c>
      <c r="AK317" s="10">
        <v>31</v>
      </c>
      <c r="AL317" s="222">
        <f t="shared" si="41"/>
        <v>72.3</v>
      </c>
      <c r="AM317" s="1">
        <v>0</v>
      </c>
      <c r="AN317" s="1">
        <v>0</v>
      </c>
      <c r="AO317" s="1">
        <v>27</v>
      </c>
      <c r="AP317" s="200">
        <f t="shared" si="42"/>
        <v>27</v>
      </c>
      <c r="AQ317" s="1">
        <v>0</v>
      </c>
      <c r="AR317" s="1">
        <v>0</v>
      </c>
      <c r="AS317" s="1">
        <v>0</v>
      </c>
      <c r="AT317" s="200">
        <f t="shared" si="43"/>
        <v>0</v>
      </c>
      <c r="AU317" s="1">
        <v>0</v>
      </c>
      <c r="AV317" s="1">
        <v>0</v>
      </c>
      <c r="AW317" s="1">
        <v>0</v>
      </c>
      <c r="AX317" s="200">
        <f t="shared" si="44"/>
        <v>0</v>
      </c>
      <c r="AY317" s="1">
        <v>160</v>
      </c>
      <c r="AZ317" s="1">
        <v>0</v>
      </c>
      <c r="BA317" s="1">
        <v>0</v>
      </c>
      <c r="BB317" s="1">
        <v>0</v>
      </c>
      <c r="BC317" s="200">
        <f>SUM(AY317:BB317)</f>
        <v>160</v>
      </c>
      <c r="BD317" s="356">
        <v>0</v>
      </c>
      <c r="BE317" s="1">
        <v>27</v>
      </c>
      <c r="BF317" s="1">
        <v>11</v>
      </c>
      <c r="BG317" s="235">
        <v>1676</v>
      </c>
      <c r="BH317" s="1" t="s">
        <v>638</v>
      </c>
    </row>
    <row r="318" spans="1:60">
      <c r="A318" s="1">
        <v>2019</v>
      </c>
      <c r="B318" s="1" t="s">
        <v>65</v>
      </c>
      <c r="C318" s="10">
        <v>0</v>
      </c>
      <c r="D318" s="10">
        <v>72.3</v>
      </c>
      <c r="E318" s="10">
        <v>0</v>
      </c>
      <c r="F318" s="10">
        <v>0</v>
      </c>
      <c r="G318" s="192">
        <f t="shared" si="36"/>
        <v>72.3</v>
      </c>
      <c r="H318" s="192">
        <v>59.024379999999994</v>
      </c>
      <c r="I318" s="192">
        <f>+SMar_InfraMR[[#This Row],[Total Líneas de Explotación ]]</f>
        <v>72.3</v>
      </c>
      <c r="J318" s="10">
        <v>152.33991</v>
      </c>
      <c r="K318" s="10">
        <v>0</v>
      </c>
      <c r="L318" s="10">
        <v>0</v>
      </c>
      <c r="M318" s="10">
        <v>0</v>
      </c>
      <c r="N318" s="192">
        <f>+SMar_InfraMR[[#This Row],[A.03.1 -  Longitud de Vías de Explotación No Electrificadas Troncales y Ramales (vía principal) (km)]]+SMar_InfraMR[[#This Row],[A.04.1 -  Longitud de Vías de Explotación Electrificadas Troncales y Ramales (vía principal) (km)]]</f>
        <v>152.33991</v>
      </c>
      <c r="O318" s="192">
        <f t="shared" si="46"/>
        <v>125.789</v>
      </c>
      <c r="P318" s="1">
        <v>21</v>
      </c>
      <c r="Q318" s="1">
        <v>1</v>
      </c>
      <c r="R318" s="1">
        <v>0</v>
      </c>
      <c r="S318" s="194">
        <f t="shared" si="37"/>
        <v>22</v>
      </c>
      <c r="T318" s="194">
        <v>18</v>
      </c>
      <c r="U318" s="1">
        <v>3</v>
      </c>
      <c r="V318" s="1">
        <v>54</v>
      </c>
      <c r="W318" s="1">
        <v>0</v>
      </c>
      <c r="X318" s="1">
        <v>10</v>
      </c>
      <c r="Y318" s="1">
        <v>0</v>
      </c>
      <c r="Z318" s="196">
        <f t="shared" si="38"/>
        <v>67</v>
      </c>
      <c r="AA318" s="1">
        <v>21</v>
      </c>
      <c r="AB318" s="1">
        <v>7</v>
      </c>
      <c r="AC318" s="1">
        <f>+SMar_InfraMR[[#This Row],[Total Pasos Vehiculares a Nivel]]</f>
        <v>67</v>
      </c>
      <c r="AD318" s="196">
        <f t="shared" si="39"/>
        <v>95</v>
      </c>
      <c r="AE318" s="1">
        <v>2</v>
      </c>
      <c r="AF318" s="1">
        <v>6</v>
      </c>
      <c r="AG318" s="1">
        <v>20</v>
      </c>
      <c r="AH318" s="196">
        <f t="shared" si="40"/>
        <v>28</v>
      </c>
      <c r="AI318" s="10">
        <v>41.3</v>
      </c>
      <c r="AJ318" s="10">
        <v>0</v>
      </c>
      <c r="AK318" s="10">
        <v>31</v>
      </c>
      <c r="AL318" s="222">
        <f t="shared" si="41"/>
        <v>72.3</v>
      </c>
      <c r="AM318" s="1">
        <v>0</v>
      </c>
      <c r="AN318" s="1">
        <v>0</v>
      </c>
      <c r="AO318" s="1">
        <v>27</v>
      </c>
      <c r="AP318" s="200">
        <f t="shared" si="42"/>
        <v>27</v>
      </c>
      <c r="AQ318" s="1">
        <v>0</v>
      </c>
      <c r="AR318" s="1">
        <v>0</v>
      </c>
      <c r="AS318" s="1">
        <v>0</v>
      </c>
      <c r="AT318" s="200">
        <f t="shared" si="43"/>
        <v>0</v>
      </c>
      <c r="AU318" s="1">
        <v>0</v>
      </c>
      <c r="AV318" s="1">
        <v>0</v>
      </c>
      <c r="AW318" s="1">
        <v>0</v>
      </c>
      <c r="AX318" s="200">
        <f t="shared" si="44"/>
        <v>0</v>
      </c>
      <c r="AY318" s="1">
        <v>160</v>
      </c>
      <c r="AZ318" s="1">
        <v>0</v>
      </c>
      <c r="BA318" s="1">
        <v>0</v>
      </c>
      <c r="BB318" s="1">
        <v>0</v>
      </c>
      <c r="BC318" s="200">
        <f>SUM(AY318:BB318)</f>
        <v>160</v>
      </c>
      <c r="BD318" s="356">
        <v>0</v>
      </c>
      <c r="BE318" s="1">
        <v>27</v>
      </c>
      <c r="BF318" s="1">
        <v>11</v>
      </c>
      <c r="BG318" s="235">
        <v>1676</v>
      </c>
      <c r="BH318" s="1" t="s">
        <v>638</v>
      </c>
    </row>
    <row r="319" spans="1:60">
      <c r="A319" s="1">
        <v>2019</v>
      </c>
      <c r="B319" s="1" t="s">
        <v>66</v>
      </c>
      <c r="C319" s="10">
        <v>0</v>
      </c>
      <c r="D319" s="10">
        <v>72.3</v>
      </c>
      <c r="E319" s="10">
        <v>0</v>
      </c>
      <c r="F319" s="10">
        <v>0</v>
      </c>
      <c r="G319" s="192">
        <f t="shared" si="36"/>
        <v>72.3</v>
      </c>
      <c r="H319" s="192">
        <v>59.024379999999994</v>
      </c>
      <c r="I319" s="192">
        <f>+SMar_InfraMR[[#This Row],[Total Líneas de Explotación ]]</f>
        <v>72.3</v>
      </c>
      <c r="J319" s="10">
        <v>152.33991</v>
      </c>
      <c r="K319" s="10">
        <v>0</v>
      </c>
      <c r="L319" s="10">
        <v>0</v>
      </c>
      <c r="M319" s="10">
        <v>0</v>
      </c>
      <c r="N319" s="192">
        <f>+SMar_InfraMR[[#This Row],[A.03.1 -  Longitud de Vías de Explotación No Electrificadas Troncales y Ramales (vía principal) (km)]]+SMar_InfraMR[[#This Row],[A.04.1 -  Longitud de Vías de Explotación Electrificadas Troncales y Ramales (vía principal) (km)]]</f>
        <v>152.33991</v>
      </c>
      <c r="O319" s="192">
        <f t="shared" si="46"/>
        <v>125.789</v>
      </c>
      <c r="P319" s="1">
        <v>21</v>
      </c>
      <c r="Q319" s="1">
        <v>1</v>
      </c>
      <c r="R319" s="1">
        <v>0</v>
      </c>
      <c r="S319" s="194">
        <f t="shared" si="37"/>
        <v>22</v>
      </c>
      <c r="T319" s="194">
        <v>18</v>
      </c>
      <c r="U319" s="1">
        <v>3</v>
      </c>
      <c r="V319" s="1">
        <v>54</v>
      </c>
      <c r="W319" s="1">
        <v>0</v>
      </c>
      <c r="X319" s="1">
        <v>10</v>
      </c>
      <c r="Y319" s="1">
        <v>0</v>
      </c>
      <c r="Z319" s="196">
        <f t="shared" si="38"/>
        <v>67</v>
      </c>
      <c r="AA319" s="1">
        <v>21</v>
      </c>
      <c r="AB319" s="1">
        <v>7</v>
      </c>
      <c r="AC319" s="1">
        <f>+SMar_InfraMR[[#This Row],[Total Pasos Vehiculares a Nivel]]</f>
        <v>67</v>
      </c>
      <c r="AD319" s="196">
        <f t="shared" si="39"/>
        <v>95</v>
      </c>
      <c r="AE319" s="1">
        <v>2</v>
      </c>
      <c r="AF319" s="1">
        <v>6</v>
      </c>
      <c r="AG319" s="1">
        <v>20</v>
      </c>
      <c r="AH319" s="196">
        <f t="shared" si="40"/>
        <v>28</v>
      </c>
      <c r="AI319" s="10">
        <v>41.3</v>
      </c>
      <c r="AJ319" s="10">
        <v>0</v>
      </c>
      <c r="AK319" s="10">
        <v>31</v>
      </c>
      <c r="AL319" s="222">
        <f t="shared" si="41"/>
        <v>72.3</v>
      </c>
      <c r="AM319" s="1">
        <v>0</v>
      </c>
      <c r="AN319" s="1">
        <v>0</v>
      </c>
      <c r="AO319" s="1">
        <v>27</v>
      </c>
      <c r="AP319" s="200">
        <f t="shared" si="42"/>
        <v>27</v>
      </c>
      <c r="AQ319" s="1">
        <v>0</v>
      </c>
      <c r="AR319" s="1">
        <v>0</v>
      </c>
      <c r="AS319" s="1">
        <v>0</v>
      </c>
      <c r="AT319" s="200">
        <f t="shared" si="43"/>
        <v>0</v>
      </c>
      <c r="AU319" s="1">
        <v>0</v>
      </c>
      <c r="AV319" s="1">
        <v>0</v>
      </c>
      <c r="AW319" s="1">
        <v>0</v>
      </c>
      <c r="AX319" s="200">
        <f t="shared" si="44"/>
        <v>0</v>
      </c>
      <c r="AY319" s="1">
        <v>160</v>
      </c>
      <c r="AZ319" s="1">
        <v>0</v>
      </c>
      <c r="BA319" s="1">
        <v>0</v>
      </c>
      <c r="BB319" s="1">
        <v>0</v>
      </c>
      <c r="BC319" s="200">
        <f>SUM(AY319:BB319)</f>
        <v>160</v>
      </c>
      <c r="BD319" s="356">
        <v>0</v>
      </c>
      <c r="BE319" s="1">
        <v>27</v>
      </c>
      <c r="BF319" s="1">
        <v>11</v>
      </c>
      <c r="BG319" s="235">
        <v>1676</v>
      </c>
      <c r="BH319" s="1" t="s">
        <v>638</v>
      </c>
    </row>
    <row r="320" spans="1:60">
      <c r="A320" s="1">
        <v>2019</v>
      </c>
      <c r="B320" s="1" t="s">
        <v>67</v>
      </c>
      <c r="C320" s="10">
        <v>0</v>
      </c>
      <c r="D320" s="10">
        <v>72.3</v>
      </c>
      <c r="E320" s="10">
        <v>0</v>
      </c>
      <c r="F320" s="10">
        <v>0</v>
      </c>
      <c r="G320" s="192">
        <f t="shared" si="36"/>
        <v>72.3</v>
      </c>
      <c r="H320" s="192">
        <f>+SMar_InfraMR[[#This Row],[Total Líneas de Explotación ]]</f>
        <v>72.3</v>
      </c>
      <c r="I320" s="192">
        <f>+SMar_InfraMR[[#This Row],[Total Líneas de Explotación ]]</f>
        <v>72.3</v>
      </c>
      <c r="J320" s="10">
        <v>152.33991</v>
      </c>
      <c r="K320" s="10">
        <v>0</v>
      </c>
      <c r="L320" s="10">
        <v>0</v>
      </c>
      <c r="M320" s="10">
        <v>0</v>
      </c>
      <c r="N320" s="192">
        <f>+SMar_InfraMR[[#This Row],[A.03.1 -  Longitud de Vías de Explotación No Electrificadas Troncales y Ramales (vía principal) (km)]]+SMar_InfraMR[[#This Row],[A.04.1 -  Longitud de Vías de Explotación Electrificadas Troncales y Ramales (vía principal) (km)]]</f>
        <v>152.33991</v>
      </c>
      <c r="O320" s="192">
        <v>152.33991</v>
      </c>
      <c r="P320" s="1">
        <v>21</v>
      </c>
      <c r="Q320" s="1">
        <v>1</v>
      </c>
      <c r="R320" s="1">
        <v>0</v>
      </c>
      <c r="S320" s="194">
        <f t="shared" si="37"/>
        <v>22</v>
      </c>
      <c r="T320" s="194">
        <v>20</v>
      </c>
      <c r="U320" s="1">
        <v>3</v>
      </c>
      <c r="V320" s="1">
        <v>54</v>
      </c>
      <c r="W320" s="1">
        <v>0</v>
      </c>
      <c r="X320" s="1">
        <v>10</v>
      </c>
      <c r="Y320" s="1">
        <v>0</v>
      </c>
      <c r="Z320" s="196">
        <f t="shared" si="38"/>
        <v>67</v>
      </c>
      <c r="AA320" s="1">
        <v>21</v>
      </c>
      <c r="AB320" s="1">
        <v>7</v>
      </c>
      <c r="AC320" s="1">
        <f>+SMar_InfraMR[[#This Row],[Total Pasos Vehiculares a Nivel]]</f>
        <v>67</v>
      </c>
      <c r="AD320" s="196">
        <f t="shared" si="39"/>
        <v>95</v>
      </c>
      <c r="AE320" s="1">
        <v>2</v>
      </c>
      <c r="AF320" s="1">
        <v>6</v>
      </c>
      <c r="AG320" s="1">
        <v>20</v>
      </c>
      <c r="AH320" s="196">
        <f t="shared" si="40"/>
        <v>28</v>
      </c>
      <c r="AI320" s="10">
        <v>41.3</v>
      </c>
      <c r="AJ320" s="10">
        <v>0</v>
      </c>
      <c r="AK320" s="10">
        <v>31</v>
      </c>
      <c r="AL320" s="222">
        <f t="shared" si="41"/>
        <v>72.3</v>
      </c>
      <c r="AM320" s="1">
        <v>0</v>
      </c>
      <c r="AN320" s="1">
        <v>0</v>
      </c>
      <c r="AO320" s="1">
        <v>27</v>
      </c>
      <c r="AP320" s="200">
        <f t="shared" si="42"/>
        <v>27</v>
      </c>
      <c r="AQ320" s="1">
        <v>0</v>
      </c>
      <c r="AR320" s="1">
        <v>0</v>
      </c>
      <c r="AS320" s="1">
        <v>0</v>
      </c>
      <c r="AT320" s="200">
        <f t="shared" si="43"/>
        <v>0</v>
      </c>
      <c r="AU320" s="1">
        <v>0</v>
      </c>
      <c r="AV320" s="1">
        <v>0</v>
      </c>
      <c r="AW320" s="1">
        <v>0</v>
      </c>
      <c r="AX320" s="200">
        <f t="shared" si="44"/>
        <v>0</v>
      </c>
      <c r="AY320" s="1">
        <v>160</v>
      </c>
      <c r="AZ320" s="1">
        <v>0</v>
      </c>
      <c r="BA320" s="1">
        <v>0</v>
      </c>
      <c r="BB320" s="1">
        <v>0</v>
      </c>
      <c r="BC320" s="200">
        <f>SUM(AY320:BB320)</f>
        <v>160</v>
      </c>
      <c r="BD320" s="356">
        <v>0</v>
      </c>
      <c r="BE320" s="1">
        <v>27</v>
      </c>
      <c r="BF320" s="1">
        <v>11</v>
      </c>
      <c r="BG320" s="235">
        <v>1676</v>
      </c>
      <c r="BH320" s="1" t="s">
        <v>636</v>
      </c>
    </row>
    <row r="321" spans="1:60">
      <c r="A321" s="1">
        <v>2019</v>
      </c>
      <c r="B321" s="1" t="s">
        <v>68</v>
      </c>
      <c r="C321" s="10">
        <v>0</v>
      </c>
      <c r="D321" s="10">
        <v>72.3</v>
      </c>
      <c r="E321" s="10">
        <v>0</v>
      </c>
      <c r="F321" s="10">
        <v>0</v>
      </c>
      <c r="G321" s="192">
        <f t="shared" si="36"/>
        <v>72.3</v>
      </c>
      <c r="H321" s="192">
        <f>+SMar_InfraMR[[#This Row],[Total Líneas de Explotación ]]</f>
        <v>72.3</v>
      </c>
      <c r="I321" s="192">
        <f>+SMar_InfraMR[[#This Row],[Total Líneas de Explotación ]]</f>
        <v>72.3</v>
      </c>
      <c r="J321" s="10">
        <v>152.33991</v>
      </c>
      <c r="K321" s="10">
        <v>0</v>
      </c>
      <c r="L321" s="10">
        <v>0</v>
      </c>
      <c r="M321" s="10">
        <v>0</v>
      </c>
      <c r="N321" s="192">
        <f>+SMar_InfraMR[[#This Row],[A.03.1 -  Longitud de Vías de Explotación No Electrificadas Troncales y Ramales (vía principal) (km)]]+SMar_InfraMR[[#This Row],[A.04.1 -  Longitud de Vías de Explotación Electrificadas Troncales y Ramales (vía principal) (km)]]</f>
        <v>152.33991</v>
      </c>
      <c r="O321" s="192">
        <v>152.33991</v>
      </c>
      <c r="P321" s="1">
        <v>21</v>
      </c>
      <c r="Q321" s="1">
        <v>1</v>
      </c>
      <c r="R321" s="1">
        <v>0</v>
      </c>
      <c r="S321" s="194">
        <f t="shared" si="37"/>
        <v>22</v>
      </c>
      <c r="T321" s="194">
        <v>20</v>
      </c>
      <c r="U321" s="1">
        <v>3</v>
      </c>
      <c r="V321" s="1">
        <v>54</v>
      </c>
      <c r="W321" s="1">
        <v>0</v>
      </c>
      <c r="X321" s="1">
        <v>10</v>
      </c>
      <c r="Y321" s="1">
        <v>0</v>
      </c>
      <c r="Z321" s="196">
        <f t="shared" si="38"/>
        <v>67</v>
      </c>
      <c r="AA321" s="1">
        <v>21</v>
      </c>
      <c r="AB321" s="1">
        <v>7</v>
      </c>
      <c r="AC321" s="1">
        <f>+SMar_InfraMR[[#This Row],[Total Pasos Vehiculares a Nivel]]</f>
        <v>67</v>
      </c>
      <c r="AD321" s="196">
        <f t="shared" si="39"/>
        <v>95</v>
      </c>
      <c r="AE321" s="1">
        <v>2</v>
      </c>
      <c r="AF321" s="1">
        <v>6</v>
      </c>
      <c r="AG321" s="1">
        <v>20</v>
      </c>
      <c r="AH321" s="196">
        <f t="shared" si="40"/>
        <v>28</v>
      </c>
      <c r="AI321" s="10">
        <v>41.3</v>
      </c>
      <c r="AJ321" s="10">
        <v>0</v>
      </c>
      <c r="AK321" s="10">
        <v>31</v>
      </c>
      <c r="AL321" s="222">
        <f t="shared" si="41"/>
        <v>72.3</v>
      </c>
      <c r="AM321" s="1">
        <v>0</v>
      </c>
      <c r="AN321" s="1">
        <v>0</v>
      </c>
      <c r="AO321" s="1">
        <v>27</v>
      </c>
      <c r="AP321" s="200">
        <f t="shared" si="42"/>
        <v>27</v>
      </c>
      <c r="AQ321" s="1">
        <v>0</v>
      </c>
      <c r="AR321" s="1">
        <v>0</v>
      </c>
      <c r="AS321" s="1">
        <v>0</v>
      </c>
      <c r="AT321" s="200">
        <f t="shared" si="43"/>
        <v>0</v>
      </c>
      <c r="AU321" s="1">
        <v>0</v>
      </c>
      <c r="AV321" s="1">
        <v>0</v>
      </c>
      <c r="AW321" s="1">
        <v>0</v>
      </c>
      <c r="AX321" s="200">
        <f t="shared" si="44"/>
        <v>0</v>
      </c>
      <c r="AY321" s="1">
        <v>160</v>
      </c>
      <c r="AZ321" s="1">
        <v>0</v>
      </c>
      <c r="BA321" s="1">
        <v>0</v>
      </c>
      <c r="BB321" s="1">
        <v>0</v>
      </c>
      <c r="BC321" s="200">
        <f>SUM(AY321:BB321)</f>
        <v>160</v>
      </c>
      <c r="BD321" s="356">
        <v>0</v>
      </c>
      <c r="BE321" s="1">
        <v>27</v>
      </c>
      <c r="BF321" s="1">
        <v>11</v>
      </c>
      <c r="BG321" s="235">
        <v>1676</v>
      </c>
      <c r="BH321" s="1" t="s">
        <v>637</v>
      </c>
    </row>
    <row r="322" spans="1:60">
      <c r="A322" s="1">
        <v>2019</v>
      </c>
      <c r="B322" s="1" t="s">
        <v>69</v>
      </c>
      <c r="C322" s="10">
        <v>0</v>
      </c>
      <c r="D322" s="10">
        <v>72.3</v>
      </c>
      <c r="E322" s="10">
        <v>0</v>
      </c>
      <c r="F322" s="10">
        <v>0</v>
      </c>
      <c r="G322" s="192">
        <f t="shared" ref="G322:G376" si="47">SUM(C322:F322)</f>
        <v>72.3</v>
      </c>
      <c r="H322" s="192">
        <f>+SMar_InfraMR[[#This Row],[Total Líneas de Explotación ]]</f>
        <v>72.3</v>
      </c>
      <c r="I322" s="192">
        <f>+SMar_InfraMR[[#This Row],[Total Líneas de Explotación ]]</f>
        <v>72.3</v>
      </c>
      <c r="J322" s="10">
        <v>152.33991</v>
      </c>
      <c r="K322" s="10">
        <v>0</v>
      </c>
      <c r="L322" s="10">
        <v>0</v>
      </c>
      <c r="M322" s="10">
        <v>0</v>
      </c>
      <c r="N322" s="192">
        <f>+SMar_InfraMR[[#This Row],[A.03.1 -  Longitud de Vías de Explotación No Electrificadas Troncales y Ramales (vía principal) (km)]]+SMar_InfraMR[[#This Row],[A.04.1 -  Longitud de Vías de Explotación Electrificadas Troncales y Ramales (vía principal) (km)]]</f>
        <v>152.33991</v>
      </c>
      <c r="O322" s="192">
        <v>152.33991</v>
      </c>
      <c r="P322" s="1">
        <v>21</v>
      </c>
      <c r="Q322" s="1">
        <v>1</v>
      </c>
      <c r="R322" s="1">
        <v>0</v>
      </c>
      <c r="S322" s="194">
        <f t="shared" ref="S322:S362" si="48">SUM(P322:R322)</f>
        <v>22</v>
      </c>
      <c r="T322" s="194">
        <v>20</v>
      </c>
      <c r="U322" s="1">
        <v>3</v>
      </c>
      <c r="V322" s="1">
        <v>54</v>
      </c>
      <c r="W322" s="1">
        <v>0</v>
      </c>
      <c r="X322" s="1">
        <v>10</v>
      </c>
      <c r="Y322" s="1">
        <v>0</v>
      </c>
      <c r="Z322" s="196">
        <f t="shared" ref="Z322:Z337" si="49">SUM(U322:Y322)</f>
        <v>67</v>
      </c>
      <c r="AA322" s="1">
        <v>21</v>
      </c>
      <c r="AB322" s="1">
        <v>7</v>
      </c>
      <c r="AC322" s="1">
        <f>+SMar_InfraMR[[#This Row],[Total Pasos Vehiculares a Nivel]]</f>
        <v>67</v>
      </c>
      <c r="AD322" s="196">
        <f t="shared" ref="AD322:AD362" si="50">SUM(AA322:AC322)</f>
        <v>95</v>
      </c>
      <c r="AE322" s="1">
        <v>2</v>
      </c>
      <c r="AF322" s="1">
        <v>6</v>
      </c>
      <c r="AG322" s="1">
        <v>20</v>
      </c>
      <c r="AH322" s="196">
        <f t="shared" ref="AH322:AH337" si="51">SUM(AE322:AG322)</f>
        <v>28</v>
      </c>
      <c r="AI322" s="10">
        <v>41.3</v>
      </c>
      <c r="AJ322" s="10">
        <v>0</v>
      </c>
      <c r="AK322" s="10">
        <v>31</v>
      </c>
      <c r="AL322" s="222">
        <f t="shared" ref="AL322:AL337" si="52">SUM(AI322:AK322)</f>
        <v>72.3</v>
      </c>
      <c r="AM322" s="1">
        <v>0</v>
      </c>
      <c r="AN322" s="1">
        <v>0</v>
      </c>
      <c r="AO322" s="1">
        <v>27</v>
      </c>
      <c r="AP322" s="200">
        <f t="shared" ref="AP322:AP337" si="53">SUM(AM322:AO322)</f>
        <v>27</v>
      </c>
      <c r="AQ322" s="1">
        <v>0</v>
      </c>
      <c r="AR322" s="1">
        <v>0</v>
      </c>
      <c r="AS322" s="1">
        <v>0</v>
      </c>
      <c r="AT322" s="200">
        <f t="shared" ref="AT322:AT337" si="54">SUM(AQ322:AS322)</f>
        <v>0</v>
      </c>
      <c r="AU322" s="1">
        <v>0</v>
      </c>
      <c r="AV322" s="1">
        <v>0</v>
      </c>
      <c r="AW322" s="1">
        <v>0</v>
      </c>
      <c r="AX322" s="200">
        <f t="shared" ref="AX322:AX337" si="55">SUM(AU322:AW322)</f>
        <v>0</v>
      </c>
      <c r="AY322" s="1">
        <v>160</v>
      </c>
      <c r="AZ322" s="1">
        <v>0</v>
      </c>
      <c r="BA322" s="1">
        <v>0</v>
      </c>
      <c r="BB322" s="1">
        <v>0</v>
      </c>
      <c r="BC322" s="200">
        <f>SUM(AY322:BB322)</f>
        <v>160</v>
      </c>
      <c r="BD322" s="356">
        <v>0</v>
      </c>
      <c r="BE322" s="1">
        <v>27</v>
      </c>
      <c r="BF322" s="1">
        <v>11</v>
      </c>
      <c r="BG322" s="235">
        <v>1676</v>
      </c>
      <c r="BH322" s="1" t="s">
        <v>637</v>
      </c>
    </row>
    <row r="323" spans="1:60">
      <c r="A323" s="1">
        <v>2019</v>
      </c>
      <c r="B323" s="1" t="s">
        <v>70</v>
      </c>
      <c r="C323" s="10">
        <v>0</v>
      </c>
      <c r="D323" s="10">
        <v>72.3</v>
      </c>
      <c r="E323" s="10">
        <v>0</v>
      </c>
      <c r="F323" s="10">
        <v>0</v>
      </c>
      <c r="G323" s="192">
        <f t="shared" si="47"/>
        <v>72.3</v>
      </c>
      <c r="H323" s="192">
        <f>+SMar_InfraMR[[#This Row],[Total Líneas de Explotación ]]</f>
        <v>72.3</v>
      </c>
      <c r="I323" s="192">
        <f>+SMar_InfraMR[[#This Row],[Total Líneas de Explotación ]]</f>
        <v>72.3</v>
      </c>
      <c r="J323" s="10">
        <v>152.33991</v>
      </c>
      <c r="K323" s="10">
        <v>0</v>
      </c>
      <c r="L323" s="10">
        <v>0</v>
      </c>
      <c r="M323" s="10">
        <v>0</v>
      </c>
      <c r="N323" s="192">
        <f>+SMar_InfraMR[[#This Row],[A.03.1 -  Longitud de Vías de Explotación No Electrificadas Troncales y Ramales (vía principal) (km)]]+SMar_InfraMR[[#This Row],[A.04.1 -  Longitud de Vías de Explotación Electrificadas Troncales y Ramales (vía principal) (km)]]</f>
        <v>152.33991</v>
      </c>
      <c r="O323" s="192">
        <v>152.33991</v>
      </c>
      <c r="P323" s="1">
        <v>21</v>
      </c>
      <c r="Q323" s="1">
        <v>1</v>
      </c>
      <c r="R323" s="1">
        <v>0</v>
      </c>
      <c r="S323" s="194">
        <f t="shared" si="48"/>
        <v>22</v>
      </c>
      <c r="T323" s="194">
        <v>20</v>
      </c>
      <c r="U323" s="1">
        <v>3</v>
      </c>
      <c r="V323" s="1">
        <v>54</v>
      </c>
      <c r="W323" s="1">
        <v>0</v>
      </c>
      <c r="X323" s="1">
        <v>10</v>
      </c>
      <c r="Y323" s="1">
        <v>0</v>
      </c>
      <c r="Z323" s="196">
        <f t="shared" si="49"/>
        <v>67</v>
      </c>
      <c r="AA323" s="1">
        <v>21</v>
      </c>
      <c r="AB323" s="1">
        <v>7</v>
      </c>
      <c r="AC323" s="1">
        <f>+SMar_InfraMR[[#This Row],[Total Pasos Vehiculares a Nivel]]</f>
        <v>67</v>
      </c>
      <c r="AD323" s="196">
        <f t="shared" si="50"/>
        <v>95</v>
      </c>
      <c r="AE323" s="1">
        <v>2</v>
      </c>
      <c r="AF323" s="1">
        <v>6</v>
      </c>
      <c r="AG323" s="1">
        <v>20</v>
      </c>
      <c r="AH323" s="196">
        <f t="shared" si="51"/>
        <v>28</v>
      </c>
      <c r="AI323" s="10">
        <v>41.3</v>
      </c>
      <c r="AJ323" s="10">
        <v>0</v>
      </c>
      <c r="AK323" s="10">
        <v>31</v>
      </c>
      <c r="AL323" s="222">
        <f t="shared" si="52"/>
        <v>72.3</v>
      </c>
      <c r="AM323" s="1">
        <v>0</v>
      </c>
      <c r="AN323" s="1">
        <v>0</v>
      </c>
      <c r="AO323" s="1">
        <v>27</v>
      </c>
      <c r="AP323" s="200">
        <f t="shared" si="53"/>
        <v>27</v>
      </c>
      <c r="AQ323" s="1">
        <v>0</v>
      </c>
      <c r="AR323" s="1">
        <v>0</v>
      </c>
      <c r="AS323" s="1">
        <v>0</v>
      </c>
      <c r="AT323" s="200">
        <f t="shared" si="54"/>
        <v>0</v>
      </c>
      <c r="AU323" s="1">
        <v>0</v>
      </c>
      <c r="AV323" s="1">
        <v>0</v>
      </c>
      <c r="AW323" s="1">
        <v>0</v>
      </c>
      <c r="AX323" s="200">
        <f t="shared" si="55"/>
        <v>0</v>
      </c>
      <c r="AY323" s="1">
        <v>160</v>
      </c>
      <c r="AZ323" s="1">
        <v>0</v>
      </c>
      <c r="BA323" s="1">
        <v>0</v>
      </c>
      <c r="BB323" s="1">
        <v>0</v>
      </c>
      <c r="BC323" s="200">
        <f>SUM(AY323:BB323)</f>
        <v>160</v>
      </c>
      <c r="BD323" s="356">
        <v>0</v>
      </c>
      <c r="BE323" s="1">
        <v>27</v>
      </c>
      <c r="BF323" s="1">
        <v>11</v>
      </c>
      <c r="BG323" s="235">
        <v>1676</v>
      </c>
      <c r="BH323" s="1" t="s">
        <v>637</v>
      </c>
    </row>
    <row r="324" spans="1:60">
      <c r="A324" s="1">
        <v>2019</v>
      </c>
      <c r="B324" s="1" t="s">
        <v>71</v>
      </c>
      <c r="C324" s="10">
        <v>0</v>
      </c>
      <c r="D324" s="10">
        <v>72.3</v>
      </c>
      <c r="E324" s="10">
        <v>0</v>
      </c>
      <c r="F324" s="10">
        <v>0</v>
      </c>
      <c r="G324" s="192">
        <f t="shared" si="47"/>
        <v>72.3</v>
      </c>
      <c r="H324" s="192">
        <f>+SMar_InfraMR[[#This Row],[Total Líneas de Explotación ]]</f>
        <v>72.3</v>
      </c>
      <c r="I324" s="192">
        <f>+SMar_InfraMR[[#This Row],[Total Líneas de Explotación ]]</f>
        <v>72.3</v>
      </c>
      <c r="J324" s="10">
        <v>152.33991</v>
      </c>
      <c r="K324" s="10">
        <v>0</v>
      </c>
      <c r="L324" s="10">
        <v>0</v>
      </c>
      <c r="M324" s="10">
        <v>0</v>
      </c>
      <c r="N324" s="192">
        <f>+SMar_InfraMR[[#This Row],[A.03.1 -  Longitud de Vías de Explotación No Electrificadas Troncales y Ramales (vía principal) (km)]]+SMar_InfraMR[[#This Row],[A.04.1 -  Longitud de Vías de Explotación Electrificadas Troncales y Ramales (vía principal) (km)]]</f>
        <v>152.33991</v>
      </c>
      <c r="O324" s="192">
        <v>152.33991</v>
      </c>
      <c r="P324" s="1">
        <v>21</v>
      </c>
      <c r="Q324" s="1">
        <v>1</v>
      </c>
      <c r="R324" s="1">
        <v>0</v>
      </c>
      <c r="S324" s="194">
        <f t="shared" si="48"/>
        <v>22</v>
      </c>
      <c r="T324" s="194">
        <v>20</v>
      </c>
      <c r="U324" s="1">
        <v>3</v>
      </c>
      <c r="V324" s="1">
        <v>54</v>
      </c>
      <c r="W324" s="1">
        <v>0</v>
      </c>
      <c r="X324" s="1">
        <v>10</v>
      </c>
      <c r="Y324" s="1">
        <v>0</v>
      </c>
      <c r="Z324" s="196">
        <f t="shared" si="49"/>
        <v>67</v>
      </c>
      <c r="AA324" s="1">
        <v>21</v>
      </c>
      <c r="AB324" s="1">
        <v>7</v>
      </c>
      <c r="AC324" s="1">
        <f>+SMar_InfraMR[[#This Row],[Total Pasos Vehiculares a Nivel]]</f>
        <v>67</v>
      </c>
      <c r="AD324" s="196">
        <f t="shared" si="50"/>
        <v>95</v>
      </c>
      <c r="AE324" s="1">
        <v>2</v>
      </c>
      <c r="AF324" s="1">
        <v>6</v>
      </c>
      <c r="AG324" s="1">
        <v>20</v>
      </c>
      <c r="AH324" s="196">
        <f t="shared" si="51"/>
        <v>28</v>
      </c>
      <c r="AI324" s="10">
        <v>41.3</v>
      </c>
      <c r="AJ324" s="10">
        <v>0</v>
      </c>
      <c r="AK324" s="10">
        <v>31</v>
      </c>
      <c r="AL324" s="222">
        <f t="shared" si="52"/>
        <v>72.3</v>
      </c>
      <c r="AM324" s="1">
        <v>0</v>
      </c>
      <c r="AN324" s="1">
        <v>0</v>
      </c>
      <c r="AO324" s="1">
        <v>27</v>
      </c>
      <c r="AP324" s="200">
        <f t="shared" si="53"/>
        <v>27</v>
      </c>
      <c r="AQ324" s="1">
        <v>0</v>
      </c>
      <c r="AR324" s="1">
        <v>0</v>
      </c>
      <c r="AS324" s="1">
        <v>0</v>
      </c>
      <c r="AT324" s="200">
        <f t="shared" si="54"/>
        <v>0</v>
      </c>
      <c r="AU324" s="1">
        <v>0</v>
      </c>
      <c r="AV324" s="1">
        <v>0</v>
      </c>
      <c r="AW324" s="1">
        <v>0</v>
      </c>
      <c r="AX324" s="200">
        <f t="shared" si="55"/>
        <v>0</v>
      </c>
      <c r="AY324" s="1">
        <v>160</v>
      </c>
      <c r="AZ324" s="1">
        <v>0</v>
      </c>
      <c r="BA324" s="1">
        <v>0</v>
      </c>
      <c r="BB324" s="1">
        <v>0</v>
      </c>
      <c r="BC324" s="200">
        <f>SUM(AY324:BB324)</f>
        <v>160</v>
      </c>
      <c r="BD324" s="356">
        <v>0</v>
      </c>
      <c r="BE324" s="1">
        <v>27</v>
      </c>
      <c r="BF324" s="1">
        <v>11</v>
      </c>
      <c r="BG324" s="235">
        <v>1676</v>
      </c>
      <c r="BH324" s="1" t="s">
        <v>637</v>
      </c>
    </row>
    <row r="325" spans="1:60">
      <c r="A325" s="1">
        <v>2019</v>
      </c>
      <c r="B325" s="1" t="s">
        <v>72</v>
      </c>
      <c r="C325" s="10">
        <v>0</v>
      </c>
      <c r="D325" s="10">
        <v>72.3</v>
      </c>
      <c r="E325" s="10">
        <v>0</v>
      </c>
      <c r="F325" s="10">
        <v>0</v>
      </c>
      <c r="G325" s="192">
        <f t="shared" si="47"/>
        <v>72.3</v>
      </c>
      <c r="H325" s="192">
        <f>+SMar_InfraMR[[#This Row],[Total Líneas de Explotación ]]</f>
        <v>72.3</v>
      </c>
      <c r="I325" s="192">
        <f>+SMar_InfraMR[[#This Row],[Total Líneas de Explotación ]]</f>
        <v>72.3</v>
      </c>
      <c r="J325" s="10">
        <v>152.33991</v>
      </c>
      <c r="K325" s="10">
        <v>0</v>
      </c>
      <c r="L325" s="10">
        <v>0</v>
      </c>
      <c r="M325" s="10">
        <v>0</v>
      </c>
      <c r="N325" s="192">
        <f>+SMar_InfraMR[[#This Row],[A.03.1 -  Longitud de Vías de Explotación No Electrificadas Troncales y Ramales (vía principal) (km)]]+SMar_InfraMR[[#This Row],[A.04.1 -  Longitud de Vías de Explotación Electrificadas Troncales y Ramales (vía principal) (km)]]</f>
        <v>152.33991</v>
      </c>
      <c r="O325" s="192">
        <v>152.33991</v>
      </c>
      <c r="P325" s="1">
        <v>21</v>
      </c>
      <c r="Q325" s="1">
        <v>1</v>
      </c>
      <c r="R325" s="1">
        <v>0</v>
      </c>
      <c r="S325" s="194">
        <f t="shared" si="48"/>
        <v>22</v>
      </c>
      <c r="T325" s="194">
        <v>20</v>
      </c>
      <c r="U325" s="1">
        <v>3</v>
      </c>
      <c r="V325" s="1">
        <v>54</v>
      </c>
      <c r="W325" s="1">
        <v>0</v>
      </c>
      <c r="X325" s="1">
        <v>10</v>
      </c>
      <c r="Y325" s="1">
        <v>0</v>
      </c>
      <c r="Z325" s="196">
        <f t="shared" si="49"/>
        <v>67</v>
      </c>
      <c r="AA325" s="1">
        <v>21</v>
      </c>
      <c r="AB325" s="1">
        <v>7</v>
      </c>
      <c r="AC325" s="1">
        <f>+SMar_InfraMR[[#This Row],[Total Pasos Vehiculares a Nivel]]</f>
        <v>67</v>
      </c>
      <c r="AD325" s="196">
        <f t="shared" si="50"/>
        <v>95</v>
      </c>
      <c r="AE325" s="1">
        <v>2</v>
      </c>
      <c r="AF325" s="1">
        <v>6</v>
      </c>
      <c r="AG325" s="1">
        <v>20</v>
      </c>
      <c r="AH325" s="196">
        <f t="shared" si="51"/>
        <v>28</v>
      </c>
      <c r="AI325" s="10">
        <v>41.3</v>
      </c>
      <c r="AJ325" s="10">
        <v>0</v>
      </c>
      <c r="AK325" s="10">
        <v>31</v>
      </c>
      <c r="AL325" s="222">
        <f t="shared" si="52"/>
        <v>72.3</v>
      </c>
      <c r="AM325" s="1">
        <v>0</v>
      </c>
      <c r="AN325" s="1">
        <v>0</v>
      </c>
      <c r="AO325" s="1">
        <v>27</v>
      </c>
      <c r="AP325" s="200">
        <f t="shared" si="53"/>
        <v>27</v>
      </c>
      <c r="AQ325" s="1">
        <v>0</v>
      </c>
      <c r="AR325" s="1">
        <v>0</v>
      </c>
      <c r="AS325" s="1">
        <v>0</v>
      </c>
      <c r="AT325" s="200">
        <f t="shared" si="54"/>
        <v>0</v>
      </c>
      <c r="AU325" s="1">
        <v>0</v>
      </c>
      <c r="AV325" s="1">
        <v>0</v>
      </c>
      <c r="AW325" s="1">
        <v>0</v>
      </c>
      <c r="AX325" s="200">
        <f t="shared" si="55"/>
        <v>0</v>
      </c>
      <c r="AY325" s="1">
        <v>160</v>
      </c>
      <c r="AZ325" s="1">
        <v>0</v>
      </c>
      <c r="BA325" s="1">
        <v>0</v>
      </c>
      <c r="BB325" s="1">
        <v>0</v>
      </c>
      <c r="BC325" s="200">
        <f>SUM(AY325:BB325)</f>
        <v>160</v>
      </c>
      <c r="BD325" s="356">
        <v>0</v>
      </c>
      <c r="BE325" s="1">
        <v>27</v>
      </c>
      <c r="BF325" s="1">
        <v>11</v>
      </c>
      <c r="BG325" s="235">
        <v>1676</v>
      </c>
      <c r="BH325" s="1" t="s">
        <v>637</v>
      </c>
    </row>
    <row r="326" spans="1:60">
      <c r="A326" s="1">
        <v>2020</v>
      </c>
      <c r="B326" s="1" t="s">
        <v>61</v>
      </c>
      <c r="C326" s="10">
        <v>0</v>
      </c>
      <c r="D326" s="10">
        <v>72.3</v>
      </c>
      <c r="E326" s="10">
        <v>0</v>
      </c>
      <c r="F326" s="10">
        <v>0</v>
      </c>
      <c r="G326" s="192">
        <f t="shared" si="47"/>
        <v>72.3</v>
      </c>
      <c r="H326" s="192">
        <f>+SMar_InfraMR[[#This Row],[Total Líneas de Explotación ]]</f>
        <v>72.3</v>
      </c>
      <c r="I326" s="192">
        <f>+SMar_InfraMR[[#This Row],[Total Líneas de Explotación ]]</f>
        <v>72.3</v>
      </c>
      <c r="J326" s="10">
        <v>152.33991</v>
      </c>
      <c r="K326" s="10">
        <v>0</v>
      </c>
      <c r="L326" s="10">
        <v>0</v>
      </c>
      <c r="M326" s="10">
        <v>0</v>
      </c>
      <c r="N326" s="192">
        <f>+SMar_InfraMR[[#This Row],[A.03.1 -  Longitud de Vías de Explotación No Electrificadas Troncales y Ramales (vía principal) (km)]]+SMar_InfraMR[[#This Row],[A.04.1 -  Longitud de Vías de Explotación Electrificadas Troncales y Ramales (vía principal) (km)]]</f>
        <v>152.33991</v>
      </c>
      <c r="O326" s="192">
        <v>152.33991</v>
      </c>
      <c r="P326" s="1">
        <v>22</v>
      </c>
      <c r="Q326" s="1">
        <v>0</v>
      </c>
      <c r="R326" s="1">
        <v>0</v>
      </c>
      <c r="S326" s="194">
        <f t="shared" si="48"/>
        <v>22</v>
      </c>
      <c r="T326" s="194">
        <v>20</v>
      </c>
      <c r="U326" s="1">
        <v>6</v>
      </c>
      <c r="V326" s="1">
        <v>44</v>
      </c>
      <c r="W326" s="1">
        <v>0</v>
      </c>
      <c r="X326" s="1">
        <v>4</v>
      </c>
      <c r="Y326" s="1">
        <v>0</v>
      </c>
      <c r="Z326" s="196">
        <f t="shared" si="49"/>
        <v>54</v>
      </c>
      <c r="AA326" s="1">
        <v>46</v>
      </c>
      <c r="AB326" s="1">
        <v>6</v>
      </c>
      <c r="AC326" s="1">
        <f>+SMar_InfraMR[[#This Row],[Total Pasos Vehiculares a Nivel]]</f>
        <v>54</v>
      </c>
      <c r="AD326" s="196">
        <f t="shared" si="50"/>
        <v>106</v>
      </c>
      <c r="AE326" s="1">
        <v>1</v>
      </c>
      <c r="AF326" s="1">
        <v>11</v>
      </c>
      <c r="AG326" s="1">
        <v>27</v>
      </c>
      <c r="AH326" s="196">
        <f t="shared" si="51"/>
        <v>39</v>
      </c>
      <c r="AI326" s="10">
        <v>42.523000000000003</v>
      </c>
      <c r="AJ326" s="10">
        <v>30.975999999999999</v>
      </c>
      <c r="AK326" s="10">
        <v>14.711</v>
      </c>
      <c r="AL326" s="222">
        <f t="shared" si="52"/>
        <v>88.21</v>
      </c>
      <c r="AM326" s="1">
        <v>0</v>
      </c>
      <c r="AN326" s="1">
        <v>2</v>
      </c>
      <c r="AO326" s="1">
        <v>31</v>
      </c>
      <c r="AP326" s="200">
        <f t="shared" si="53"/>
        <v>33</v>
      </c>
      <c r="AQ326" s="1">
        <v>0</v>
      </c>
      <c r="AR326" s="1">
        <v>0</v>
      </c>
      <c r="AS326" s="1">
        <v>0</v>
      </c>
      <c r="AT326" s="200">
        <f t="shared" si="54"/>
        <v>0</v>
      </c>
      <c r="AU326" s="1">
        <v>0</v>
      </c>
      <c r="AV326" s="1">
        <v>0</v>
      </c>
      <c r="AW326" s="1">
        <v>0</v>
      </c>
      <c r="AX326" s="200">
        <f t="shared" si="55"/>
        <v>0</v>
      </c>
      <c r="AY326" s="1">
        <v>118</v>
      </c>
      <c r="AZ326" s="1">
        <v>49</v>
      </c>
      <c r="BA326" s="1">
        <v>0</v>
      </c>
      <c r="BB326" s="1">
        <v>0</v>
      </c>
      <c r="BC326" s="200">
        <f>SUM(AY326:BB326)</f>
        <v>167</v>
      </c>
      <c r="BD326" s="356">
        <v>11</v>
      </c>
      <c r="BE326" s="1">
        <v>0</v>
      </c>
      <c r="BF326" s="1">
        <v>8</v>
      </c>
      <c r="BG326" s="235">
        <v>1676</v>
      </c>
      <c r="BH326" s="1" t="s">
        <v>637</v>
      </c>
    </row>
    <row r="327" spans="1:60">
      <c r="A327" s="1">
        <v>2020</v>
      </c>
      <c r="B327" s="1" t="s">
        <v>62</v>
      </c>
      <c r="C327" s="10">
        <v>0</v>
      </c>
      <c r="D327" s="10">
        <v>72.3</v>
      </c>
      <c r="E327" s="10">
        <v>0</v>
      </c>
      <c r="F327" s="10">
        <v>0</v>
      </c>
      <c r="G327" s="192">
        <f t="shared" si="47"/>
        <v>72.3</v>
      </c>
      <c r="H327" s="192">
        <f>+SMar_InfraMR[[#This Row],[Total Líneas de Explotación ]]</f>
        <v>72.3</v>
      </c>
      <c r="I327" s="192">
        <f>+SMar_InfraMR[[#This Row],[Total Líneas de Explotación ]]</f>
        <v>72.3</v>
      </c>
      <c r="J327" s="10">
        <v>152.33991</v>
      </c>
      <c r="K327" s="10">
        <v>0</v>
      </c>
      <c r="L327" s="10">
        <v>0</v>
      </c>
      <c r="M327" s="10">
        <v>0</v>
      </c>
      <c r="N327" s="192">
        <f>+SMar_InfraMR[[#This Row],[A.03.1 -  Longitud de Vías de Explotación No Electrificadas Troncales y Ramales (vía principal) (km)]]+SMar_InfraMR[[#This Row],[A.04.1 -  Longitud de Vías de Explotación Electrificadas Troncales y Ramales (vía principal) (km)]]</f>
        <v>152.33991</v>
      </c>
      <c r="O327" s="192">
        <v>152.33991</v>
      </c>
      <c r="P327" s="1">
        <v>22</v>
      </c>
      <c r="Q327" s="1">
        <v>0</v>
      </c>
      <c r="R327" s="1">
        <v>0</v>
      </c>
      <c r="S327" s="194">
        <f t="shared" si="48"/>
        <v>22</v>
      </c>
      <c r="T327" s="194">
        <v>20</v>
      </c>
      <c r="U327" s="1">
        <v>6</v>
      </c>
      <c r="V327" s="1">
        <v>44</v>
      </c>
      <c r="W327" s="1">
        <v>0</v>
      </c>
      <c r="X327" s="1">
        <v>4</v>
      </c>
      <c r="Y327" s="1">
        <v>0</v>
      </c>
      <c r="Z327" s="196">
        <f t="shared" si="49"/>
        <v>54</v>
      </c>
      <c r="AA327" s="1">
        <v>46</v>
      </c>
      <c r="AB327" s="1">
        <v>6</v>
      </c>
      <c r="AC327" s="1">
        <f>+SMar_InfraMR[[#This Row],[Total Pasos Vehiculares a Nivel]]</f>
        <v>54</v>
      </c>
      <c r="AD327" s="196">
        <f t="shared" si="50"/>
        <v>106</v>
      </c>
      <c r="AE327" s="1">
        <v>1</v>
      </c>
      <c r="AF327" s="1">
        <v>11</v>
      </c>
      <c r="AG327" s="1">
        <v>27</v>
      </c>
      <c r="AH327" s="196">
        <f t="shared" si="51"/>
        <v>39</v>
      </c>
      <c r="AI327" s="10">
        <v>42.523000000000003</v>
      </c>
      <c r="AJ327" s="10">
        <v>30.975999999999999</v>
      </c>
      <c r="AK327" s="10">
        <v>14.711</v>
      </c>
      <c r="AL327" s="222">
        <f t="shared" si="52"/>
        <v>88.21</v>
      </c>
      <c r="AM327" s="1">
        <v>0</v>
      </c>
      <c r="AN327" s="1">
        <v>2</v>
      </c>
      <c r="AO327" s="1">
        <v>31</v>
      </c>
      <c r="AP327" s="200">
        <f t="shared" si="53"/>
        <v>33</v>
      </c>
      <c r="AQ327" s="1">
        <v>0</v>
      </c>
      <c r="AR327" s="1">
        <v>0</v>
      </c>
      <c r="AS327" s="1">
        <v>0</v>
      </c>
      <c r="AT327" s="200">
        <f t="shared" si="54"/>
        <v>0</v>
      </c>
      <c r="AU327" s="1">
        <v>0</v>
      </c>
      <c r="AV327" s="1">
        <v>0</v>
      </c>
      <c r="AW327" s="1">
        <v>0</v>
      </c>
      <c r="AX327" s="200">
        <f t="shared" si="55"/>
        <v>0</v>
      </c>
      <c r="AY327" s="1">
        <v>118</v>
      </c>
      <c r="AZ327" s="1">
        <v>49</v>
      </c>
      <c r="BA327" s="1">
        <v>0</v>
      </c>
      <c r="BB327" s="1">
        <v>0</v>
      </c>
      <c r="BC327" s="200">
        <f>SUM(AY327:BB327)</f>
        <v>167</v>
      </c>
      <c r="BD327" s="356">
        <v>11</v>
      </c>
      <c r="BE327" s="1">
        <v>0</v>
      </c>
      <c r="BF327" s="1">
        <v>8</v>
      </c>
      <c r="BG327" s="235">
        <v>1676</v>
      </c>
      <c r="BH327" s="1" t="s">
        <v>637</v>
      </c>
    </row>
    <row r="328" spans="1:60">
      <c r="A328" s="1">
        <v>2020</v>
      </c>
      <c r="B328" s="1" t="s">
        <v>63</v>
      </c>
      <c r="C328" s="10">
        <v>0</v>
      </c>
      <c r="D328" s="10">
        <v>72.3</v>
      </c>
      <c r="E328" s="10">
        <v>0</v>
      </c>
      <c r="F328" s="10">
        <v>0</v>
      </c>
      <c r="G328" s="192">
        <f t="shared" si="47"/>
        <v>72.3</v>
      </c>
      <c r="H328" s="192">
        <f>+SMar_InfraMR[[#This Row],[Total Líneas de Explotación ]]</f>
        <v>72.3</v>
      </c>
      <c r="I328" s="192">
        <f>+SMar_InfraMR[[#This Row],[Total Líneas de Explotación ]]</f>
        <v>72.3</v>
      </c>
      <c r="J328" s="10">
        <v>152.33991</v>
      </c>
      <c r="K328" s="10">
        <v>0</v>
      </c>
      <c r="L328" s="10">
        <v>0</v>
      </c>
      <c r="M328" s="10">
        <v>0</v>
      </c>
      <c r="N328" s="192">
        <f>+SMar_InfraMR[[#This Row],[A.03.1 -  Longitud de Vías de Explotación No Electrificadas Troncales y Ramales (vía principal) (km)]]+SMar_InfraMR[[#This Row],[A.04.1 -  Longitud de Vías de Explotación Electrificadas Troncales y Ramales (vía principal) (km)]]</f>
        <v>152.33991</v>
      </c>
      <c r="O328" s="192">
        <v>152.33991</v>
      </c>
      <c r="P328" s="1">
        <v>22</v>
      </c>
      <c r="Q328" s="1">
        <v>0</v>
      </c>
      <c r="R328" s="1">
        <v>0</v>
      </c>
      <c r="S328" s="194">
        <f t="shared" si="48"/>
        <v>22</v>
      </c>
      <c r="T328" s="194">
        <v>20</v>
      </c>
      <c r="U328" s="1">
        <v>6</v>
      </c>
      <c r="V328" s="1">
        <v>44</v>
      </c>
      <c r="W328" s="1">
        <v>0</v>
      </c>
      <c r="X328" s="1">
        <v>4</v>
      </c>
      <c r="Y328" s="1">
        <v>0</v>
      </c>
      <c r="Z328" s="196">
        <f t="shared" si="49"/>
        <v>54</v>
      </c>
      <c r="AA328" s="1">
        <v>46</v>
      </c>
      <c r="AB328" s="1">
        <v>6</v>
      </c>
      <c r="AC328" s="1">
        <f>+SMar_InfraMR[[#This Row],[Total Pasos Vehiculares a Nivel]]</f>
        <v>54</v>
      </c>
      <c r="AD328" s="196">
        <f t="shared" si="50"/>
        <v>106</v>
      </c>
      <c r="AE328" s="1">
        <v>1</v>
      </c>
      <c r="AF328" s="1">
        <v>11</v>
      </c>
      <c r="AG328" s="1">
        <v>27</v>
      </c>
      <c r="AH328" s="196">
        <f t="shared" si="51"/>
        <v>39</v>
      </c>
      <c r="AI328" s="10">
        <v>42.523000000000003</v>
      </c>
      <c r="AJ328" s="10">
        <v>30.975999999999999</v>
      </c>
      <c r="AK328" s="10">
        <v>14.711</v>
      </c>
      <c r="AL328" s="222">
        <f t="shared" si="52"/>
        <v>88.21</v>
      </c>
      <c r="AM328" s="1">
        <v>0</v>
      </c>
      <c r="AN328" s="1">
        <v>2</v>
      </c>
      <c r="AO328" s="1">
        <v>31</v>
      </c>
      <c r="AP328" s="200">
        <f t="shared" si="53"/>
        <v>33</v>
      </c>
      <c r="AQ328" s="1">
        <v>0</v>
      </c>
      <c r="AR328" s="1">
        <v>0</v>
      </c>
      <c r="AS328" s="1">
        <v>0</v>
      </c>
      <c r="AT328" s="200">
        <f t="shared" si="54"/>
        <v>0</v>
      </c>
      <c r="AU328" s="1">
        <v>0</v>
      </c>
      <c r="AV328" s="1">
        <v>0</v>
      </c>
      <c r="AW328" s="1">
        <v>0</v>
      </c>
      <c r="AX328" s="200">
        <f t="shared" si="55"/>
        <v>0</v>
      </c>
      <c r="AY328" s="1">
        <v>118</v>
      </c>
      <c r="AZ328" s="1">
        <v>49</v>
      </c>
      <c r="BA328" s="1">
        <v>0</v>
      </c>
      <c r="BB328" s="1">
        <v>0</v>
      </c>
      <c r="BC328" s="200">
        <f>SUM(AY328:BB328)</f>
        <v>167</v>
      </c>
      <c r="BD328" s="356">
        <v>11</v>
      </c>
      <c r="BE328" s="1">
        <v>0</v>
      </c>
      <c r="BF328" s="1">
        <v>8</v>
      </c>
      <c r="BG328" s="235">
        <v>1676</v>
      </c>
      <c r="BH328" s="1" t="s">
        <v>637</v>
      </c>
    </row>
    <row r="329" spans="1:60">
      <c r="A329" s="1">
        <v>2020</v>
      </c>
      <c r="B329" s="1" t="s">
        <v>64</v>
      </c>
      <c r="C329" s="10">
        <v>0</v>
      </c>
      <c r="D329" s="10">
        <v>72.3</v>
      </c>
      <c r="E329" s="10">
        <v>0</v>
      </c>
      <c r="F329" s="10">
        <v>0</v>
      </c>
      <c r="G329" s="192">
        <f t="shared" si="47"/>
        <v>72.3</v>
      </c>
      <c r="H329" s="192">
        <f>+SMar_InfraMR[[#This Row],[Total Líneas de Explotación ]]</f>
        <v>72.3</v>
      </c>
      <c r="I329" s="192">
        <f>+SMar_InfraMR[[#This Row],[Total Líneas de Explotación ]]</f>
        <v>72.3</v>
      </c>
      <c r="J329" s="10">
        <v>152.33991</v>
      </c>
      <c r="K329" s="10">
        <v>0</v>
      </c>
      <c r="L329" s="10">
        <v>0</v>
      </c>
      <c r="M329" s="10">
        <v>0</v>
      </c>
      <c r="N329" s="192">
        <f>+SMar_InfraMR[[#This Row],[A.03.1 -  Longitud de Vías de Explotación No Electrificadas Troncales y Ramales (vía principal) (km)]]+SMar_InfraMR[[#This Row],[A.04.1 -  Longitud de Vías de Explotación Electrificadas Troncales y Ramales (vía principal) (km)]]</f>
        <v>152.33991</v>
      </c>
      <c r="O329" s="192">
        <v>152.33991</v>
      </c>
      <c r="P329" s="1">
        <v>22</v>
      </c>
      <c r="Q329" s="1">
        <v>0</v>
      </c>
      <c r="R329" s="1">
        <v>0</v>
      </c>
      <c r="S329" s="194">
        <f t="shared" si="48"/>
        <v>22</v>
      </c>
      <c r="T329" s="194">
        <v>20</v>
      </c>
      <c r="U329" s="1">
        <v>6</v>
      </c>
      <c r="V329" s="1">
        <v>44</v>
      </c>
      <c r="W329" s="1">
        <v>0</v>
      </c>
      <c r="X329" s="1">
        <v>4</v>
      </c>
      <c r="Y329" s="1">
        <v>0</v>
      </c>
      <c r="Z329" s="196">
        <f t="shared" si="49"/>
        <v>54</v>
      </c>
      <c r="AA329" s="1">
        <v>46</v>
      </c>
      <c r="AB329" s="1">
        <v>6</v>
      </c>
      <c r="AC329" s="1">
        <f>+SMar_InfraMR[[#This Row],[Total Pasos Vehiculares a Nivel]]</f>
        <v>54</v>
      </c>
      <c r="AD329" s="196">
        <f t="shared" si="50"/>
        <v>106</v>
      </c>
      <c r="AE329" s="1">
        <v>1</v>
      </c>
      <c r="AF329" s="1">
        <v>11</v>
      </c>
      <c r="AG329" s="1">
        <v>27</v>
      </c>
      <c r="AH329" s="196">
        <f t="shared" si="51"/>
        <v>39</v>
      </c>
      <c r="AI329" s="10">
        <v>42.523000000000003</v>
      </c>
      <c r="AJ329" s="10">
        <v>30.975999999999999</v>
      </c>
      <c r="AK329" s="10">
        <v>14.711</v>
      </c>
      <c r="AL329" s="222">
        <f t="shared" si="52"/>
        <v>88.21</v>
      </c>
      <c r="AM329" s="1">
        <v>0</v>
      </c>
      <c r="AN329" s="1">
        <v>2</v>
      </c>
      <c r="AO329" s="1">
        <v>31</v>
      </c>
      <c r="AP329" s="200">
        <f t="shared" si="53"/>
        <v>33</v>
      </c>
      <c r="AQ329" s="1">
        <v>0</v>
      </c>
      <c r="AR329" s="1">
        <v>0</v>
      </c>
      <c r="AS329" s="1">
        <v>0</v>
      </c>
      <c r="AT329" s="200">
        <f t="shared" si="54"/>
        <v>0</v>
      </c>
      <c r="AU329" s="1">
        <v>0</v>
      </c>
      <c r="AV329" s="1">
        <v>0</v>
      </c>
      <c r="AW329" s="1">
        <v>0</v>
      </c>
      <c r="AX329" s="200">
        <f t="shared" si="55"/>
        <v>0</v>
      </c>
      <c r="AY329" s="1">
        <v>118</v>
      </c>
      <c r="AZ329" s="1">
        <v>49</v>
      </c>
      <c r="BA329" s="1">
        <v>0</v>
      </c>
      <c r="BB329" s="1">
        <v>0</v>
      </c>
      <c r="BC329" s="200">
        <f>SUM(AY329:BB329)</f>
        <v>167</v>
      </c>
      <c r="BD329" s="356">
        <v>11</v>
      </c>
      <c r="BE329" s="1">
        <v>0</v>
      </c>
      <c r="BF329" s="1">
        <v>8</v>
      </c>
      <c r="BG329" s="235">
        <v>1676</v>
      </c>
      <c r="BH329" s="1" t="s">
        <v>637</v>
      </c>
    </row>
    <row r="330" spans="1:60">
      <c r="A330" s="1">
        <v>2020</v>
      </c>
      <c r="B330" s="1" t="s">
        <v>65</v>
      </c>
      <c r="C330" s="10">
        <v>0</v>
      </c>
      <c r="D330" s="10">
        <v>72.3</v>
      </c>
      <c r="E330" s="10">
        <v>0</v>
      </c>
      <c r="F330" s="10">
        <v>0</v>
      </c>
      <c r="G330" s="192">
        <f t="shared" si="47"/>
        <v>72.3</v>
      </c>
      <c r="H330" s="192">
        <f>+SMar_InfraMR[[#This Row],[Total Líneas de Explotación ]]</f>
        <v>72.3</v>
      </c>
      <c r="I330" s="192">
        <f>+SMar_InfraMR[[#This Row],[Total Líneas de Explotación ]]</f>
        <v>72.3</v>
      </c>
      <c r="J330" s="10">
        <v>152.33991</v>
      </c>
      <c r="K330" s="10">
        <v>0</v>
      </c>
      <c r="L330" s="10">
        <v>0</v>
      </c>
      <c r="M330" s="10">
        <v>0</v>
      </c>
      <c r="N330" s="192">
        <f>+SMar_InfraMR[[#This Row],[A.03.1 -  Longitud de Vías de Explotación No Electrificadas Troncales y Ramales (vía principal) (km)]]+SMar_InfraMR[[#This Row],[A.04.1 -  Longitud de Vías de Explotación Electrificadas Troncales y Ramales (vía principal) (km)]]</f>
        <v>152.33991</v>
      </c>
      <c r="O330" s="192">
        <v>152.33991</v>
      </c>
      <c r="P330" s="1">
        <v>22</v>
      </c>
      <c r="Q330" s="1">
        <v>0</v>
      </c>
      <c r="R330" s="1">
        <v>0</v>
      </c>
      <c r="S330" s="194">
        <f t="shared" si="48"/>
        <v>22</v>
      </c>
      <c r="T330" s="194">
        <v>20</v>
      </c>
      <c r="U330" s="1">
        <v>6</v>
      </c>
      <c r="V330" s="1">
        <v>44</v>
      </c>
      <c r="W330" s="1">
        <v>0</v>
      </c>
      <c r="X330" s="1">
        <v>4</v>
      </c>
      <c r="Y330" s="1">
        <v>0</v>
      </c>
      <c r="Z330" s="196">
        <f t="shared" si="49"/>
        <v>54</v>
      </c>
      <c r="AA330" s="1">
        <v>46</v>
      </c>
      <c r="AB330" s="1">
        <v>6</v>
      </c>
      <c r="AC330" s="1">
        <f>+SMar_InfraMR[[#This Row],[Total Pasos Vehiculares a Nivel]]</f>
        <v>54</v>
      </c>
      <c r="AD330" s="196">
        <f t="shared" si="50"/>
        <v>106</v>
      </c>
      <c r="AE330" s="1">
        <v>1</v>
      </c>
      <c r="AF330" s="1">
        <v>11</v>
      </c>
      <c r="AG330" s="1">
        <v>27</v>
      </c>
      <c r="AH330" s="196">
        <f t="shared" si="51"/>
        <v>39</v>
      </c>
      <c r="AI330" s="10">
        <v>42.523000000000003</v>
      </c>
      <c r="AJ330" s="10">
        <v>30.975999999999999</v>
      </c>
      <c r="AK330" s="10">
        <v>14.711</v>
      </c>
      <c r="AL330" s="222">
        <f t="shared" si="52"/>
        <v>88.21</v>
      </c>
      <c r="AM330" s="1">
        <v>0</v>
      </c>
      <c r="AN330" s="1">
        <v>2</v>
      </c>
      <c r="AO330" s="1">
        <v>31</v>
      </c>
      <c r="AP330" s="200">
        <f t="shared" si="53"/>
        <v>33</v>
      </c>
      <c r="AQ330" s="1">
        <v>0</v>
      </c>
      <c r="AR330" s="1">
        <v>0</v>
      </c>
      <c r="AS330" s="1">
        <v>0</v>
      </c>
      <c r="AT330" s="200">
        <f t="shared" si="54"/>
        <v>0</v>
      </c>
      <c r="AU330" s="1">
        <v>0</v>
      </c>
      <c r="AV330" s="1">
        <v>0</v>
      </c>
      <c r="AW330" s="1">
        <v>0</v>
      </c>
      <c r="AX330" s="200">
        <f t="shared" si="55"/>
        <v>0</v>
      </c>
      <c r="AY330" s="1">
        <v>118</v>
      </c>
      <c r="AZ330" s="1">
        <v>49</v>
      </c>
      <c r="BA330" s="1">
        <v>0</v>
      </c>
      <c r="BB330" s="1">
        <v>0</v>
      </c>
      <c r="BC330" s="200">
        <f>SUM(AY330:BB330)</f>
        <v>167</v>
      </c>
      <c r="BD330" s="356">
        <v>11</v>
      </c>
      <c r="BE330" s="1">
        <v>0</v>
      </c>
      <c r="BF330" s="1">
        <v>8</v>
      </c>
      <c r="BG330" s="235">
        <v>1676</v>
      </c>
      <c r="BH330" s="1" t="s">
        <v>637</v>
      </c>
    </row>
    <row r="331" spans="1:60">
      <c r="A331" s="1">
        <v>2020</v>
      </c>
      <c r="B331" s="1" t="s">
        <v>66</v>
      </c>
      <c r="C331" s="10">
        <v>0</v>
      </c>
      <c r="D331" s="10">
        <v>72.3</v>
      </c>
      <c r="E331" s="10">
        <v>0</v>
      </c>
      <c r="F331" s="10">
        <v>0</v>
      </c>
      <c r="G331" s="192">
        <f t="shared" si="47"/>
        <v>72.3</v>
      </c>
      <c r="H331" s="192">
        <f>+SMar_InfraMR[[#This Row],[Total Líneas de Explotación ]]</f>
        <v>72.3</v>
      </c>
      <c r="I331" s="192">
        <f>+SMar_InfraMR[[#This Row],[Total Líneas de Explotación ]]</f>
        <v>72.3</v>
      </c>
      <c r="J331" s="10">
        <v>152.33991</v>
      </c>
      <c r="K331" s="10">
        <v>0</v>
      </c>
      <c r="L331" s="10">
        <v>0</v>
      </c>
      <c r="M331" s="10">
        <v>0</v>
      </c>
      <c r="N331" s="192">
        <f>+SMar_InfraMR[[#This Row],[A.03.1 -  Longitud de Vías de Explotación No Electrificadas Troncales y Ramales (vía principal) (km)]]+SMar_InfraMR[[#This Row],[A.04.1 -  Longitud de Vías de Explotación Electrificadas Troncales y Ramales (vía principal) (km)]]</f>
        <v>152.33991</v>
      </c>
      <c r="O331" s="192">
        <v>152.33991</v>
      </c>
      <c r="P331" s="1">
        <v>22</v>
      </c>
      <c r="Q331" s="1">
        <v>0</v>
      </c>
      <c r="R331" s="1">
        <v>0</v>
      </c>
      <c r="S331" s="194">
        <f t="shared" si="48"/>
        <v>22</v>
      </c>
      <c r="T331" s="194">
        <v>20</v>
      </c>
      <c r="U331" s="1">
        <v>6</v>
      </c>
      <c r="V331" s="1">
        <v>44</v>
      </c>
      <c r="W331" s="1">
        <v>0</v>
      </c>
      <c r="X331" s="1">
        <v>4</v>
      </c>
      <c r="Y331" s="1">
        <v>0</v>
      </c>
      <c r="Z331" s="196">
        <f t="shared" si="49"/>
        <v>54</v>
      </c>
      <c r="AA331" s="1">
        <v>46</v>
      </c>
      <c r="AB331" s="1">
        <v>6</v>
      </c>
      <c r="AC331" s="1">
        <f>+SMar_InfraMR[[#This Row],[Total Pasos Vehiculares a Nivel]]</f>
        <v>54</v>
      </c>
      <c r="AD331" s="196">
        <f t="shared" si="50"/>
        <v>106</v>
      </c>
      <c r="AE331" s="1">
        <v>1</v>
      </c>
      <c r="AF331" s="1">
        <v>11</v>
      </c>
      <c r="AG331" s="1">
        <v>27</v>
      </c>
      <c r="AH331" s="196">
        <f t="shared" si="51"/>
        <v>39</v>
      </c>
      <c r="AI331" s="10">
        <v>42.523000000000003</v>
      </c>
      <c r="AJ331" s="10">
        <v>30.975999999999999</v>
      </c>
      <c r="AK331" s="10">
        <v>14.711</v>
      </c>
      <c r="AL331" s="222">
        <f t="shared" si="52"/>
        <v>88.21</v>
      </c>
      <c r="AM331" s="1">
        <v>0</v>
      </c>
      <c r="AN331" s="1">
        <v>2</v>
      </c>
      <c r="AO331" s="1">
        <v>31</v>
      </c>
      <c r="AP331" s="200">
        <f t="shared" si="53"/>
        <v>33</v>
      </c>
      <c r="AQ331" s="1">
        <v>0</v>
      </c>
      <c r="AR331" s="1">
        <v>0</v>
      </c>
      <c r="AS331" s="1">
        <v>0</v>
      </c>
      <c r="AT331" s="200">
        <f t="shared" si="54"/>
        <v>0</v>
      </c>
      <c r="AU331" s="1">
        <v>0</v>
      </c>
      <c r="AV331" s="1">
        <v>0</v>
      </c>
      <c r="AW331" s="1">
        <v>0</v>
      </c>
      <c r="AX331" s="200">
        <f t="shared" si="55"/>
        <v>0</v>
      </c>
      <c r="AY331" s="1">
        <v>118</v>
      </c>
      <c r="AZ331" s="1">
        <v>49</v>
      </c>
      <c r="BA331" s="1">
        <v>0</v>
      </c>
      <c r="BB331" s="1">
        <v>0</v>
      </c>
      <c r="BC331" s="200">
        <f>SUM(AY331:BB331)</f>
        <v>167</v>
      </c>
      <c r="BD331" s="356">
        <v>11</v>
      </c>
      <c r="BE331" s="1">
        <v>0</v>
      </c>
      <c r="BF331" s="1">
        <v>8</v>
      </c>
      <c r="BG331" s="235">
        <v>1676</v>
      </c>
      <c r="BH331" s="1" t="s">
        <v>637</v>
      </c>
    </row>
    <row r="332" spans="1:60">
      <c r="A332" s="1">
        <v>2020</v>
      </c>
      <c r="B332" s="1" t="s">
        <v>67</v>
      </c>
      <c r="C332" s="10">
        <v>0</v>
      </c>
      <c r="D332" s="10">
        <v>72.3</v>
      </c>
      <c r="E332" s="10">
        <v>0</v>
      </c>
      <c r="F332" s="10">
        <v>0</v>
      </c>
      <c r="G332" s="192">
        <f t="shared" si="47"/>
        <v>72.3</v>
      </c>
      <c r="H332" s="192">
        <f>+SMar_InfraMR[[#This Row],[Total Líneas de Explotación ]]</f>
        <v>72.3</v>
      </c>
      <c r="I332" s="192">
        <f>+SMar_InfraMR[[#This Row],[Total Líneas de Explotación ]]</f>
        <v>72.3</v>
      </c>
      <c r="J332" s="10">
        <v>152.33991</v>
      </c>
      <c r="K332" s="10">
        <v>0</v>
      </c>
      <c r="L332" s="10">
        <v>0</v>
      </c>
      <c r="M332" s="10">
        <v>0</v>
      </c>
      <c r="N332" s="192">
        <f>+SMar_InfraMR[[#This Row],[A.03.1 -  Longitud de Vías de Explotación No Electrificadas Troncales y Ramales (vía principal) (km)]]+SMar_InfraMR[[#This Row],[A.04.1 -  Longitud de Vías de Explotación Electrificadas Troncales y Ramales (vía principal) (km)]]</f>
        <v>152.33991</v>
      </c>
      <c r="O332" s="192">
        <v>152.33991</v>
      </c>
      <c r="P332" s="1">
        <v>22</v>
      </c>
      <c r="Q332" s="1">
        <v>0</v>
      </c>
      <c r="R332" s="1">
        <v>0</v>
      </c>
      <c r="S332" s="194">
        <f t="shared" si="48"/>
        <v>22</v>
      </c>
      <c r="T332" s="194">
        <v>20</v>
      </c>
      <c r="U332" s="1">
        <v>6</v>
      </c>
      <c r="V332" s="1">
        <v>44</v>
      </c>
      <c r="W332" s="1">
        <v>0</v>
      </c>
      <c r="X332" s="1">
        <v>4</v>
      </c>
      <c r="Y332" s="1">
        <v>0</v>
      </c>
      <c r="Z332" s="196">
        <f t="shared" si="49"/>
        <v>54</v>
      </c>
      <c r="AA332" s="1">
        <v>46</v>
      </c>
      <c r="AB332" s="1">
        <v>6</v>
      </c>
      <c r="AC332" s="1">
        <f>+SMar_InfraMR[[#This Row],[Total Pasos Vehiculares a Nivel]]</f>
        <v>54</v>
      </c>
      <c r="AD332" s="196">
        <f t="shared" si="50"/>
        <v>106</v>
      </c>
      <c r="AE332" s="1">
        <v>1</v>
      </c>
      <c r="AF332" s="1">
        <v>11</v>
      </c>
      <c r="AG332" s="1">
        <v>27</v>
      </c>
      <c r="AH332" s="196">
        <f t="shared" si="51"/>
        <v>39</v>
      </c>
      <c r="AI332" s="10">
        <v>42.523000000000003</v>
      </c>
      <c r="AJ332" s="10">
        <v>30.975999999999999</v>
      </c>
      <c r="AK332" s="10">
        <v>14.711</v>
      </c>
      <c r="AL332" s="222">
        <f t="shared" si="52"/>
        <v>88.21</v>
      </c>
      <c r="AM332" s="1">
        <v>0</v>
      </c>
      <c r="AN332" s="1">
        <v>2</v>
      </c>
      <c r="AO332" s="1">
        <v>31</v>
      </c>
      <c r="AP332" s="200">
        <f t="shared" si="53"/>
        <v>33</v>
      </c>
      <c r="AQ332" s="1">
        <v>0</v>
      </c>
      <c r="AR332" s="1">
        <v>0</v>
      </c>
      <c r="AS332" s="1">
        <v>0</v>
      </c>
      <c r="AT332" s="200">
        <f t="shared" si="54"/>
        <v>0</v>
      </c>
      <c r="AU332" s="1">
        <v>0</v>
      </c>
      <c r="AV332" s="1">
        <v>0</v>
      </c>
      <c r="AW332" s="1">
        <v>0</v>
      </c>
      <c r="AX332" s="200">
        <f t="shared" si="55"/>
        <v>0</v>
      </c>
      <c r="AY332" s="1">
        <v>118</v>
      </c>
      <c r="AZ332" s="1">
        <v>49</v>
      </c>
      <c r="BA332" s="1">
        <v>0</v>
      </c>
      <c r="BB332" s="1">
        <v>0</v>
      </c>
      <c r="BC332" s="200">
        <f>SUM(AY332:BB332)</f>
        <v>167</v>
      </c>
      <c r="BD332" s="356">
        <v>11</v>
      </c>
      <c r="BE332" s="1">
        <v>0</v>
      </c>
      <c r="BF332" s="1">
        <v>8</v>
      </c>
      <c r="BG332" s="235">
        <v>1676</v>
      </c>
      <c r="BH332" s="1" t="s">
        <v>637</v>
      </c>
    </row>
    <row r="333" spans="1:60">
      <c r="A333" s="1">
        <v>2020</v>
      </c>
      <c r="B333" s="1" t="s">
        <v>68</v>
      </c>
      <c r="C333" s="10">
        <v>0</v>
      </c>
      <c r="D333" s="10">
        <v>72.3</v>
      </c>
      <c r="E333" s="10">
        <v>0</v>
      </c>
      <c r="F333" s="10">
        <v>0</v>
      </c>
      <c r="G333" s="192">
        <f t="shared" si="47"/>
        <v>72.3</v>
      </c>
      <c r="H333" s="192">
        <f>+SMar_InfraMR[[#This Row],[Total Líneas de Explotación ]]</f>
        <v>72.3</v>
      </c>
      <c r="I333" s="192">
        <f>+SMar_InfraMR[[#This Row],[Total Líneas de Explotación ]]</f>
        <v>72.3</v>
      </c>
      <c r="J333" s="10">
        <v>152.33991</v>
      </c>
      <c r="K333" s="10">
        <v>0</v>
      </c>
      <c r="L333" s="10">
        <v>0</v>
      </c>
      <c r="M333" s="10">
        <v>0</v>
      </c>
      <c r="N333" s="192">
        <f>+SMar_InfraMR[[#This Row],[A.03.1 -  Longitud de Vías de Explotación No Electrificadas Troncales y Ramales (vía principal) (km)]]+SMar_InfraMR[[#This Row],[A.04.1 -  Longitud de Vías de Explotación Electrificadas Troncales y Ramales (vía principal) (km)]]</f>
        <v>152.33991</v>
      </c>
      <c r="O333" s="192">
        <v>152.33991</v>
      </c>
      <c r="P333" s="1">
        <v>22</v>
      </c>
      <c r="Q333" s="1">
        <v>0</v>
      </c>
      <c r="R333" s="1">
        <v>0</v>
      </c>
      <c r="S333" s="194">
        <f t="shared" si="48"/>
        <v>22</v>
      </c>
      <c r="T333" s="194">
        <v>20</v>
      </c>
      <c r="U333" s="1">
        <v>6</v>
      </c>
      <c r="V333" s="1">
        <v>44</v>
      </c>
      <c r="W333" s="1">
        <v>0</v>
      </c>
      <c r="X333" s="1">
        <v>4</v>
      </c>
      <c r="Y333" s="1">
        <v>0</v>
      </c>
      <c r="Z333" s="196">
        <f t="shared" si="49"/>
        <v>54</v>
      </c>
      <c r="AA333" s="1">
        <v>46</v>
      </c>
      <c r="AB333" s="1">
        <v>6</v>
      </c>
      <c r="AC333" s="1">
        <f>+SMar_InfraMR[[#This Row],[Total Pasos Vehiculares a Nivel]]</f>
        <v>54</v>
      </c>
      <c r="AD333" s="196">
        <f t="shared" si="50"/>
        <v>106</v>
      </c>
      <c r="AE333" s="1">
        <v>1</v>
      </c>
      <c r="AF333" s="1">
        <v>11</v>
      </c>
      <c r="AG333" s="1">
        <v>27</v>
      </c>
      <c r="AH333" s="196">
        <f t="shared" si="51"/>
        <v>39</v>
      </c>
      <c r="AI333" s="10">
        <v>42.523000000000003</v>
      </c>
      <c r="AJ333" s="10">
        <v>30.975999999999999</v>
      </c>
      <c r="AK333" s="10">
        <v>14.711</v>
      </c>
      <c r="AL333" s="222">
        <f t="shared" si="52"/>
        <v>88.21</v>
      </c>
      <c r="AM333" s="1">
        <v>0</v>
      </c>
      <c r="AN333" s="1">
        <v>2</v>
      </c>
      <c r="AO333" s="1">
        <v>31</v>
      </c>
      <c r="AP333" s="200">
        <f t="shared" si="53"/>
        <v>33</v>
      </c>
      <c r="AQ333" s="1">
        <v>0</v>
      </c>
      <c r="AR333" s="1">
        <v>0</v>
      </c>
      <c r="AS333" s="1">
        <v>0</v>
      </c>
      <c r="AT333" s="200">
        <f t="shared" si="54"/>
        <v>0</v>
      </c>
      <c r="AU333" s="1">
        <v>0</v>
      </c>
      <c r="AV333" s="1">
        <v>0</v>
      </c>
      <c r="AW333" s="1">
        <v>0</v>
      </c>
      <c r="AX333" s="200">
        <f t="shared" si="55"/>
        <v>0</v>
      </c>
      <c r="AY333" s="1">
        <v>118</v>
      </c>
      <c r="AZ333" s="1">
        <v>49</v>
      </c>
      <c r="BA333" s="1">
        <v>0</v>
      </c>
      <c r="BB333" s="1">
        <v>0</v>
      </c>
      <c r="BC333" s="200">
        <f>SUM(AY333:BB333)</f>
        <v>167</v>
      </c>
      <c r="BD333" s="356">
        <v>11</v>
      </c>
      <c r="BE333" s="1">
        <v>0</v>
      </c>
      <c r="BF333" s="1">
        <v>8</v>
      </c>
      <c r="BG333" s="235">
        <v>1676</v>
      </c>
      <c r="BH333" s="1" t="s">
        <v>637</v>
      </c>
    </row>
    <row r="334" spans="1:60">
      <c r="A334" s="1">
        <v>2020</v>
      </c>
      <c r="B334" s="1" t="s">
        <v>69</v>
      </c>
      <c r="C334" s="10">
        <v>0</v>
      </c>
      <c r="D334" s="10">
        <v>72.3</v>
      </c>
      <c r="E334" s="10">
        <v>0</v>
      </c>
      <c r="F334" s="10">
        <v>0</v>
      </c>
      <c r="G334" s="192">
        <f t="shared" si="47"/>
        <v>72.3</v>
      </c>
      <c r="H334" s="192">
        <f>+SMar_InfraMR[[#This Row],[Total Líneas de Explotación ]]</f>
        <v>72.3</v>
      </c>
      <c r="I334" s="192">
        <f>+SMar_InfraMR[[#This Row],[Total Líneas de Explotación ]]</f>
        <v>72.3</v>
      </c>
      <c r="J334" s="10">
        <v>152.33991</v>
      </c>
      <c r="K334" s="10">
        <v>0</v>
      </c>
      <c r="L334" s="10">
        <v>0</v>
      </c>
      <c r="M334" s="10">
        <v>0</v>
      </c>
      <c r="N334" s="192">
        <f>+SMar_InfraMR[[#This Row],[A.03.1 -  Longitud de Vías de Explotación No Electrificadas Troncales y Ramales (vía principal) (km)]]+SMar_InfraMR[[#This Row],[A.04.1 -  Longitud de Vías de Explotación Electrificadas Troncales y Ramales (vía principal) (km)]]</f>
        <v>152.33991</v>
      </c>
      <c r="O334" s="192">
        <v>152.33991</v>
      </c>
      <c r="P334" s="1">
        <v>22</v>
      </c>
      <c r="Q334" s="1">
        <v>0</v>
      </c>
      <c r="R334" s="1">
        <v>0</v>
      </c>
      <c r="S334" s="194">
        <f t="shared" si="48"/>
        <v>22</v>
      </c>
      <c r="T334" s="194">
        <v>20</v>
      </c>
      <c r="U334" s="1">
        <v>6</v>
      </c>
      <c r="V334" s="1">
        <v>44</v>
      </c>
      <c r="W334" s="1">
        <v>0</v>
      </c>
      <c r="X334" s="1">
        <v>4</v>
      </c>
      <c r="Y334" s="1">
        <v>0</v>
      </c>
      <c r="Z334" s="196">
        <f t="shared" si="49"/>
        <v>54</v>
      </c>
      <c r="AA334" s="1">
        <v>46</v>
      </c>
      <c r="AB334" s="1">
        <v>6</v>
      </c>
      <c r="AC334" s="1">
        <f>+SMar_InfraMR[[#This Row],[Total Pasos Vehiculares a Nivel]]</f>
        <v>54</v>
      </c>
      <c r="AD334" s="196">
        <f t="shared" si="50"/>
        <v>106</v>
      </c>
      <c r="AE334" s="1">
        <v>1</v>
      </c>
      <c r="AF334" s="1">
        <v>11</v>
      </c>
      <c r="AG334" s="1">
        <v>27</v>
      </c>
      <c r="AH334" s="196">
        <f t="shared" si="51"/>
        <v>39</v>
      </c>
      <c r="AI334" s="10">
        <v>42.523000000000003</v>
      </c>
      <c r="AJ334" s="10">
        <v>30.975999999999999</v>
      </c>
      <c r="AK334" s="10">
        <v>14.711</v>
      </c>
      <c r="AL334" s="222">
        <f t="shared" si="52"/>
        <v>88.21</v>
      </c>
      <c r="AM334" s="1">
        <v>0</v>
      </c>
      <c r="AN334" s="1">
        <v>2</v>
      </c>
      <c r="AO334" s="1">
        <v>31</v>
      </c>
      <c r="AP334" s="200">
        <f t="shared" si="53"/>
        <v>33</v>
      </c>
      <c r="AQ334" s="1">
        <v>0</v>
      </c>
      <c r="AR334" s="1">
        <v>0</v>
      </c>
      <c r="AS334" s="1">
        <v>0</v>
      </c>
      <c r="AT334" s="200">
        <f t="shared" si="54"/>
        <v>0</v>
      </c>
      <c r="AU334" s="1">
        <v>0</v>
      </c>
      <c r="AV334" s="1">
        <v>0</v>
      </c>
      <c r="AW334" s="1">
        <v>0</v>
      </c>
      <c r="AX334" s="200">
        <f t="shared" si="55"/>
        <v>0</v>
      </c>
      <c r="AY334" s="1">
        <v>118</v>
      </c>
      <c r="AZ334" s="1">
        <v>49</v>
      </c>
      <c r="BA334" s="1">
        <v>0</v>
      </c>
      <c r="BB334" s="1">
        <v>0</v>
      </c>
      <c r="BC334" s="200">
        <f>SUM(AY334:BB334)</f>
        <v>167</v>
      </c>
      <c r="BD334" s="356">
        <v>11</v>
      </c>
      <c r="BE334" s="1">
        <v>0</v>
      </c>
      <c r="BF334" s="1">
        <v>8</v>
      </c>
      <c r="BG334" s="235">
        <v>1676</v>
      </c>
      <c r="BH334" s="1" t="s">
        <v>637</v>
      </c>
    </row>
    <row r="335" spans="1:60">
      <c r="A335" s="1">
        <v>2020</v>
      </c>
      <c r="B335" s="1" t="s">
        <v>70</v>
      </c>
      <c r="C335" s="10">
        <v>0</v>
      </c>
      <c r="D335" s="10">
        <v>72.3</v>
      </c>
      <c r="E335" s="10">
        <v>0</v>
      </c>
      <c r="F335" s="10">
        <v>0</v>
      </c>
      <c r="G335" s="192">
        <f t="shared" si="47"/>
        <v>72.3</v>
      </c>
      <c r="H335" s="192">
        <f>+SMar_InfraMR[[#This Row],[Total Líneas de Explotación ]]</f>
        <v>72.3</v>
      </c>
      <c r="I335" s="192">
        <f>+SMar_InfraMR[[#This Row],[Total Líneas de Explotación ]]</f>
        <v>72.3</v>
      </c>
      <c r="J335" s="10">
        <v>152.33991</v>
      </c>
      <c r="K335" s="10">
        <v>0</v>
      </c>
      <c r="L335" s="10">
        <v>0</v>
      </c>
      <c r="M335" s="10">
        <v>0</v>
      </c>
      <c r="N335" s="192">
        <f>+SMar_InfraMR[[#This Row],[A.03.1 -  Longitud de Vías de Explotación No Electrificadas Troncales y Ramales (vía principal) (km)]]+SMar_InfraMR[[#This Row],[A.04.1 -  Longitud de Vías de Explotación Electrificadas Troncales y Ramales (vía principal) (km)]]</f>
        <v>152.33991</v>
      </c>
      <c r="O335" s="192">
        <v>152.33991</v>
      </c>
      <c r="P335" s="1">
        <v>22</v>
      </c>
      <c r="Q335" s="1">
        <v>0</v>
      </c>
      <c r="R335" s="1">
        <v>0</v>
      </c>
      <c r="S335" s="194">
        <f t="shared" si="48"/>
        <v>22</v>
      </c>
      <c r="T335" s="194">
        <v>20</v>
      </c>
      <c r="U335" s="1">
        <v>6</v>
      </c>
      <c r="V335" s="1">
        <v>44</v>
      </c>
      <c r="W335" s="1">
        <v>0</v>
      </c>
      <c r="X335" s="1">
        <v>4</v>
      </c>
      <c r="Y335" s="1">
        <v>0</v>
      </c>
      <c r="Z335" s="196">
        <f t="shared" si="49"/>
        <v>54</v>
      </c>
      <c r="AA335" s="1">
        <v>46</v>
      </c>
      <c r="AB335" s="1">
        <v>6</v>
      </c>
      <c r="AC335" s="1">
        <f>+SMar_InfraMR[[#This Row],[Total Pasos Vehiculares a Nivel]]</f>
        <v>54</v>
      </c>
      <c r="AD335" s="196">
        <f t="shared" si="50"/>
        <v>106</v>
      </c>
      <c r="AE335" s="1">
        <v>1</v>
      </c>
      <c r="AF335" s="1">
        <v>11</v>
      </c>
      <c r="AG335" s="1">
        <v>27</v>
      </c>
      <c r="AH335" s="196">
        <f t="shared" si="51"/>
        <v>39</v>
      </c>
      <c r="AI335" s="10">
        <v>42.523000000000003</v>
      </c>
      <c r="AJ335" s="10">
        <v>30.975999999999999</v>
      </c>
      <c r="AK335" s="10">
        <v>14.711</v>
      </c>
      <c r="AL335" s="222">
        <f t="shared" si="52"/>
        <v>88.21</v>
      </c>
      <c r="AM335" s="1">
        <v>0</v>
      </c>
      <c r="AN335" s="1">
        <v>2</v>
      </c>
      <c r="AO335" s="1">
        <v>31</v>
      </c>
      <c r="AP335" s="200">
        <f t="shared" si="53"/>
        <v>33</v>
      </c>
      <c r="AQ335" s="1">
        <v>0</v>
      </c>
      <c r="AR335" s="1">
        <v>0</v>
      </c>
      <c r="AS335" s="1">
        <v>0</v>
      </c>
      <c r="AT335" s="200">
        <f t="shared" si="54"/>
        <v>0</v>
      </c>
      <c r="AU335" s="1">
        <v>0</v>
      </c>
      <c r="AV335" s="1">
        <v>0</v>
      </c>
      <c r="AW335" s="1">
        <v>0</v>
      </c>
      <c r="AX335" s="200">
        <f t="shared" si="55"/>
        <v>0</v>
      </c>
      <c r="AY335" s="1">
        <v>118</v>
      </c>
      <c r="AZ335" s="1">
        <v>49</v>
      </c>
      <c r="BA335" s="1">
        <v>0</v>
      </c>
      <c r="BB335" s="1">
        <v>0</v>
      </c>
      <c r="BC335" s="200">
        <f>SUM(AY335:BB335)</f>
        <v>167</v>
      </c>
      <c r="BD335" s="356">
        <v>11</v>
      </c>
      <c r="BE335" s="1">
        <v>0</v>
      </c>
      <c r="BF335" s="1">
        <v>8</v>
      </c>
      <c r="BG335" s="235">
        <v>1676</v>
      </c>
      <c r="BH335" s="1" t="s">
        <v>637</v>
      </c>
    </row>
    <row r="336" spans="1:60">
      <c r="A336" s="1">
        <v>2020</v>
      </c>
      <c r="B336" s="1" t="s">
        <v>71</v>
      </c>
      <c r="C336" s="10">
        <v>0</v>
      </c>
      <c r="D336" s="10">
        <v>72.3</v>
      </c>
      <c r="E336" s="10">
        <v>0</v>
      </c>
      <c r="F336" s="10">
        <v>0</v>
      </c>
      <c r="G336" s="192">
        <f t="shared" si="47"/>
        <v>72.3</v>
      </c>
      <c r="H336" s="192">
        <f>+SMar_InfraMR[[#This Row],[Total Líneas de Explotación ]]</f>
        <v>72.3</v>
      </c>
      <c r="I336" s="192">
        <f>+SMar_InfraMR[[#This Row],[Total Líneas de Explotación ]]</f>
        <v>72.3</v>
      </c>
      <c r="J336" s="10">
        <v>152.33991</v>
      </c>
      <c r="K336" s="10">
        <v>0</v>
      </c>
      <c r="L336" s="10">
        <v>0</v>
      </c>
      <c r="M336" s="10">
        <v>0</v>
      </c>
      <c r="N336" s="192">
        <f>+SMar_InfraMR[[#This Row],[A.03.1 -  Longitud de Vías de Explotación No Electrificadas Troncales y Ramales (vía principal) (km)]]+SMar_InfraMR[[#This Row],[A.04.1 -  Longitud de Vías de Explotación Electrificadas Troncales y Ramales (vía principal) (km)]]</f>
        <v>152.33991</v>
      </c>
      <c r="O336" s="192">
        <v>152.33991</v>
      </c>
      <c r="P336" s="1">
        <v>22</v>
      </c>
      <c r="Q336" s="1">
        <v>0</v>
      </c>
      <c r="R336" s="1">
        <v>0</v>
      </c>
      <c r="S336" s="194">
        <f t="shared" si="48"/>
        <v>22</v>
      </c>
      <c r="T336" s="194">
        <v>20</v>
      </c>
      <c r="U336" s="1">
        <v>6</v>
      </c>
      <c r="V336" s="1">
        <v>44</v>
      </c>
      <c r="W336" s="1">
        <v>0</v>
      </c>
      <c r="X336" s="1">
        <v>4</v>
      </c>
      <c r="Y336" s="1">
        <v>0</v>
      </c>
      <c r="Z336" s="196">
        <f t="shared" si="49"/>
        <v>54</v>
      </c>
      <c r="AA336" s="1">
        <v>46</v>
      </c>
      <c r="AB336" s="1">
        <v>6</v>
      </c>
      <c r="AC336" s="1">
        <f>+SMar_InfraMR[[#This Row],[Total Pasos Vehiculares a Nivel]]</f>
        <v>54</v>
      </c>
      <c r="AD336" s="196">
        <f t="shared" si="50"/>
        <v>106</v>
      </c>
      <c r="AE336" s="1">
        <v>1</v>
      </c>
      <c r="AF336" s="1">
        <v>11</v>
      </c>
      <c r="AG336" s="1">
        <v>27</v>
      </c>
      <c r="AH336" s="196">
        <f t="shared" si="51"/>
        <v>39</v>
      </c>
      <c r="AI336" s="10">
        <v>42.523000000000003</v>
      </c>
      <c r="AJ336" s="10">
        <v>30.975999999999999</v>
      </c>
      <c r="AK336" s="10">
        <v>14.711</v>
      </c>
      <c r="AL336" s="222">
        <f t="shared" si="52"/>
        <v>88.21</v>
      </c>
      <c r="AM336" s="1">
        <v>0</v>
      </c>
      <c r="AN336" s="1">
        <v>2</v>
      </c>
      <c r="AO336" s="1">
        <v>31</v>
      </c>
      <c r="AP336" s="200">
        <f t="shared" si="53"/>
        <v>33</v>
      </c>
      <c r="AQ336" s="1">
        <v>0</v>
      </c>
      <c r="AR336" s="1">
        <v>0</v>
      </c>
      <c r="AS336" s="1">
        <v>0</v>
      </c>
      <c r="AT336" s="200">
        <f t="shared" si="54"/>
        <v>0</v>
      </c>
      <c r="AU336" s="1">
        <v>0</v>
      </c>
      <c r="AV336" s="1">
        <v>0</v>
      </c>
      <c r="AW336" s="1">
        <v>0</v>
      </c>
      <c r="AX336" s="200">
        <f t="shared" si="55"/>
        <v>0</v>
      </c>
      <c r="AY336" s="1">
        <v>118</v>
      </c>
      <c r="AZ336" s="1">
        <v>49</v>
      </c>
      <c r="BA336" s="1">
        <v>0</v>
      </c>
      <c r="BB336" s="1">
        <v>0</v>
      </c>
      <c r="BC336" s="200">
        <f>SUM(AY336:BB336)</f>
        <v>167</v>
      </c>
      <c r="BD336" s="356">
        <v>11</v>
      </c>
      <c r="BE336" s="1">
        <v>0</v>
      </c>
      <c r="BF336" s="1">
        <v>8</v>
      </c>
      <c r="BG336" s="235">
        <v>1676</v>
      </c>
      <c r="BH336" s="1" t="s">
        <v>637</v>
      </c>
    </row>
    <row r="337" spans="1:60">
      <c r="A337" s="1">
        <v>2020</v>
      </c>
      <c r="B337" s="1" t="s">
        <v>72</v>
      </c>
      <c r="C337" s="10">
        <v>0</v>
      </c>
      <c r="D337" s="10">
        <v>72.3</v>
      </c>
      <c r="E337" s="10">
        <v>0</v>
      </c>
      <c r="F337" s="10">
        <v>0</v>
      </c>
      <c r="G337" s="192">
        <f t="shared" si="47"/>
        <v>72.3</v>
      </c>
      <c r="H337" s="192">
        <f>+SMar_InfraMR[[#This Row],[Total Líneas de Explotación ]]</f>
        <v>72.3</v>
      </c>
      <c r="I337" s="192">
        <f>+SMar_InfraMR[[#This Row],[Total Líneas de Explotación ]]</f>
        <v>72.3</v>
      </c>
      <c r="J337" s="10">
        <v>152.33991</v>
      </c>
      <c r="K337" s="10">
        <v>0</v>
      </c>
      <c r="L337" s="10">
        <v>0</v>
      </c>
      <c r="M337" s="10">
        <v>0</v>
      </c>
      <c r="N337" s="192">
        <f>+SMar_InfraMR[[#This Row],[A.03.1 -  Longitud de Vías de Explotación No Electrificadas Troncales y Ramales (vía principal) (km)]]+SMar_InfraMR[[#This Row],[A.04.1 -  Longitud de Vías de Explotación Electrificadas Troncales y Ramales (vía principal) (km)]]</f>
        <v>152.33991</v>
      </c>
      <c r="O337" s="192">
        <v>152.33991</v>
      </c>
      <c r="P337" s="1">
        <v>22</v>
      </c>
      <c r="Q337" s="1">
        <v>0</v>
      </c>
      <c r="R337" s="1">
        <v>0</v>
      </c>
      <c r="S337" s="194">
        <f t="shared" si="48"/>
        <v>22</v>
      </c>
      <c r="T337" s="194">
        <v>20</v>
      </c>
      <c r="U337" s="1">
        <v>6</v>
      </c>
      <c r="V337" s="1">
        <v>44</v>
      </c>
      <c r="W337" s="1">
        <v>0</v>
      </c>
      <c r="X337" s="1">
        <v>4</v>
      </c>
      <c r="Y337" s="1">
        <v>0</v>
      </c>
      <c r="Z337" s="196">
        <f t="shared" si="49"/>
        <v>54</v>
      </c>
      <c r="AA337" s="1">
        <v>46</v>
      </c>
      <c r="AB337" s="1">
        <v>6</v>
      </c>
      <c r="AC337" s="1">
        <f>+SMar_InfraMR[[#This Row],[Total Pasos Vehiculares a Nivel]]</f>
        <v>54</v>
      </c>
      <c r="AD337" s="196">
        <f t="shared" si="50"/>
        <v>106</v>
      </c>
      <c r="AE337" s="1">
        <v>1</v>
      </c>
      <c r="AF337" s="1">
        <v>11</v>
      </c>
      <c r="AG337" s="1">
        <v>27</v>
      </c>
      <c r="AH337" s="196">
        <f t="shared" si="51"/>
        <v>39</v>
      </c>
      <c r="AI337" s="10">
        <v>42.523000000000003</v>
      </c>
      <c r="AJ337" s="10">
        <v>30.975999999999999</v>
      </c>
      <c r="AK337" s="10">
        <v>14.711</v>
      </c>
      <c r="AL337" s="222">
        <f t="shared" si="52"/>
        <v>88.21</v>
      </c>
      <c r="AM337" s="1">
        <v>0</v>
      </c>
      <c r="AN337" s="1">
        <v>2</v>
      </c>
      <c r="AO337" s="1">
        <v>31</v>
      </c>
      <c r="AP337" s="200">
        <f t="shared" si="53"/>
        <v>33</v>
      </c>
      <c r="AQ337" s="1">
        <v>0</v>
      </c>
      <c r="AR337" s="1">
        <v>0</v>
      </c>
      <c r="AS337" s="1">
        <v>0</v>
      </c>
      <c r="AT337" s="200">
        <f t="shared" si="54"/>
        <v>0</v>
      </c>
      <c r="AU337" s="1">
        <v>0</v>
      </c>
      <c r="AV337" s="1">
        <v>0</v>
      </c>
      <c r="AW337" s="1">
        <v>0</v>
      </c>
      <c r="AX337" s="200">
        <f t="shared" si="55"/>
        <v>0</v>
      </c>
      <c r="AY337" s="1">
        <v>118</v>
      </c>
      <c r="AZ337" s="1">
        <v>49</v>
      </c>
      <c r="BA337" s="1">
        <v>0</v>
      </c>
      <c r="BB337" s="1">
        <v>0</v>
      </c>
      <c r="BC337" s="200">
        <f>SUM(AY337:BB337)</f>
        <v>167</v>
      </c>
      <c r="BD337" s="356">
        <v>11</v>
      </c>
      <c r="BE337" s="1">
        <v>0</v>
      </c>
      <c r="BF337" s="1">
        <v>8</v>
      </c>
      <c r="BG337" s="235">
        <v>1676</v>
      </c>
      <c r="BH337" s="1" t="s">
        <v>637</v>
      </c>
    </row>
    <row r="338" spans="1:60">
      <c r="A338" s="59">
        <v>2021</v>
      </c>
      <c r="B338" s="1" t="s">
        <v>61</v>
      </c>
      <c r="C338" s="10">
        <v>0</v>
      </c>
      <c r="D338" s="10">
        <v>72.3</v>
      </c>
      <c r="E338" s="10">
        <v>0</v>
      </c>
      <c r="F338" s="10">
        <v>0</v>
      </c>
      <c r="G338" s="192">
        <f t="shared" si="47"/>
        <v>72.3</v>
      </c>
      <c r="H338" s="192">
        <f>+SMar_InfraMR[[#This Row],[Total Líneas de Explotación ]]</f>
        <v>72.3</v>
      </c>
      <c r="I338" s="192">
        <f>+SMar_InfraMR[[#This Row],[Total Líneas de Explotación ]]</f>
        <v>72.3</v>
      </c>
      <c r="J338" s="10">
        <v>152.33991</v>
      </c>
      <c r="K338" s="10">
        <v>0</v>
      </c>
      <c r="L338" s="10">
        <v>0</v>
      </c>
      <c r="M338" s="10">
        <v>0</v>
      </c>
      <c r="N338" s="192">
        <f>+SMar_InfraMR[[#This Row],[A.03.1 -  Longitud de Vías de Explotación No Electrificadas Troncales y Ramales (vía principal) (km)]]+SMar_InfraMR[[#This Row],[A.04.1 -  Longitud de Vías de Explotación Electrificadas Troncales y Ramales (vía principal) (km)]]</f>
        <v>152.33991</v>
      </c>
      <c r="O338" s="192">
        <v>152.33991</v>
      </c>
      <c r="P338" s="1">
        <v>22</v>
      </c>
      <c r="Q338" s="1">
        <v>0</v>
      </c>
      <c r="R338" s="1">
        <v>0</v>
      </c>
      <c r="S338" s="194">
        <f t="shared" si="48"/>
        <v>22</v>
      </c>
      <c r="T338" s="194">
        <v>20</v>
      </c>
      <c r="U338" s="1">
        <v>6</v>
      </c>
      <c r="V338" s="1">
        <v>44</v>
      </c>
      <c r="W338" s="1">
        <v>0</v>
      </c>
      <c r="X338" s="1">
        <v>4</v>
      </c>
      <c r="Y338" s="1">
        <v>0</v>
      </c>
      <c r="Z338" s="196">
        <f t="shared" ref="Z338:Z349" si="56">SUM(U338:Y338)</f>
        <v>54</v>
      </c>
      <c r="AA338" s="1">
        <v>46</v>
      </c>
      <c r="AB338" s="1">
        <v>6</v>
      </c>
      <c r="AC338" s="1">
        <f>+SMar_InfraMR[[#This Row],[Total Pasos Vehiculares a Nivel]]</f>
        <v>54</v>
      </c>
      <c r="AD338" s="196">
        <f t="shared" si="50"/>
        <v>106</v>
      </c>
      <c r="AE338" s="1">
        <v>1</v>
      </c>
      <c r="AF338" s="1">
        <v>11</v>
      </c>
      <c r="AG338" s="1">
        <v>27</v>
      </c>
      <c r="AH338" s="196">
        <f t="shared" ref="AH338:AH349" si="57">SUM(AE338:AG338)</f>
        <v>39</v>
      </c>
      <c r="AI338" s="10">
        <v>42.523000000000003</v>
      </c>
      <c r="AJ338" s="10">
        <v>30.975999999999999</v>
      </c>
      <c r="AK338" s="10">
        <v>14.711</v>
      </c>
      <c r="AL338" s="222">
        <f t="shared" ref="AL338:AL349" si="58">SUM(AI338:AK338)</f>
        <v>88.21</v>
      </c>
      <c r="AM338" s="1">
        <v>0</v>
      </c>
      <c r="AN338" s="1">
        <v>2</v>
      </c>
      <c r="AO338" s="1">
        <v>31</v>
      </c>
      <c r="AP338" s="200">
        <f t="shared" ref="AP338:AP349" si="59">SUM(AM338:AO338)</f>
        <v>33</v>
      </c>
      <c r="AQ338" s="1">
        <v>0</v>
      </c>
      <c r="AR338" s="1">
        <v>0</v>
      </c>
      <c r="AS338" s="1">
        <v>0</v>
      </c>
      <c r="AT338" s="200">
        <f t="shared" ref="AT338:AT349" si="60">SUM(AQ338:AS338)</f>
        <v>0</v>
      </c>
      <c r="AU338" s="1">
        <v>0</v>
      </c>
      <c r="AV338" s="1">
        <v>0</v>
      </c>
      <c r="AW338" s="1">
        <v>0</v>
      </c>
      <c r="AX338" s="200">
        <f t="shared" ref="AX338:AX349" si="61">SUM(AU338:AW338)</f>
        <v>0</v>
      </c>
      <c r="AY338" s="1">
        <v>118</v>
      </c>
      <c r="AZ338" s="1">
        <v>49</v>
      </c>
      <c r="BA338" s="1">
        <v>0</v>
      </c>
      <c r="BB338" s="1">
        <v>0</v>
      </c>
      <c r="BC338" s="200">
        <f>SUM(AY338:BB338)</f>
        <v>167</v>
      </c>
      <c r="BD338" s="356">
        <v>11</v>
      </c>
      <c r="BE338" s="1">
        <v>0</v>
      </c>
      <c r="BF338" s="1">
        <v>8</v>
      </c>
      <c r="BG338" s="235">
        <v>1676</v>
      </c>
      <c r="BH338" s="59" t="s">
        <v>637</v>
      </c>
    </row>
    <row r="339" spans="1:60">
      <c r="A339" s="59">
        <v>2021</v>
      </c>
      <c r="B339" s="1" t="s">
        <v>62</v>
      </c>
      <c r="C339" s="10">
        <v>0</v>
      </c>
      <c r="D339" s="10">
        <v>72.3</v>
      </c>
      <c r="E339" s="10">
        <v>0</v>
      </c>
      <c r="F339" s="10">
        <v>0</v>
      </c>
      <c r="G339" s="192">
        <f t="shared" si="47"/>
        <v>72.3</v>
      </c>
      <c r="H339" s="192">
        <f>+SMar_InfraMR[[#This Row],[Total Líneas de Explotación ]]</f>
        <v>72.3</v>
      </c>
      <c r="I339" s="192">
        <f>+SMar_InfraMR[[#This Row],[Total Líneas de Explotación ]]</f>
        <v>72.3</v>
      </c>
      <c r="J339" s="10">
        <v>152.33991</v>
      </c>
      <c r="K339" s="10">
        <v>0</v>
      </c>
      <c r="L339" s="10">
        <v>0</v>
      </c>
      <c r="M339" s="10">
        <v>0</v>
      </c>
      <c r="N339" s="192">
        <f>+SMar_InfraMR[[#This Row],[A.03.1 -  Longitud de Vías de Explotación No Electrificadas Troncales y Ramales (vía principal) (km)]]+SMar_InfraMR[[#This Row],[A.04.1 -  Longitud de Vías de Explotación Electrificadas Troncales y Ramales (vía principal) (km)]]</f>
        <v>152.33991</v>
      </c>
      <c r="O339" s="192">
        <v>152.33991</v>
      </c>
      <c r="P339" s="1">
        <v>22</v>
      </c>
      <c r="Q339" s="1">
        <v>0</v>
      </c>
      <c r="R339" s="1">
        <v>0</v>
      </c>
      <c r="S339" s="194">
        <f t="shared" si="48"/>
        <v>22</v>
      </c>
      <c r="T339" s="194">
        <v>20</v>
      </c>
      <c r="U339" s="1">
        <v>6</v>
      </c>
      <c r="V339" s="1">
        <v>44</v>
      </c>
      <c r="W339" s="1">
        <v>0</v>
      </c>
      <c r="X339" s="1">
        <v>4</v>
      </c>
      <c r="Y339" s="1">
        <v>0</v>
      </c>
      <c r="Z339" s="196">
        <f t="shared" si="56"/>
        <v>54</v>
      </c>
      <c r="AA339" s="1">
        <v>46</v>
      </c>
      <c r="AB339" s="1">
        <v>6</v>
      </c>
      <c r="AC339" s="1">
        <f>+SMar_InfraMR[[#This Row],[Total Pasos Vehiculares a Nivel]]</f>
        <v>54</v>
      </c>
      <c r="AD339" s="196">
        <f t="shared" si="50"/>
        <v>106</v>
      </c>
      <c r="AE339" s="1">
        <v>1</v>
      </c>
      <c r="AF339" s="1">
        <v>11</v>
      </c>
      <c r="AG339" s="1">
        <v>27</v>
      </c>
      <c r="AH339" s="196">
        <f t="shared" si="57"/>
        <v>39</v>
      </c>
      <c r="AI339" s="10">
        <v>42.523000000000003</v>
      </c>
      <c r="AJ339" s="10">
        <v>30.975999999999999</v>
      </c>
      <c r="AK339" s="10">
        <v>14.711</v>
      </c>
      <c r="AL339" s="222">
        <f t="shared" si="58"/>
        <v>88.21</v>
      </c>
      <c r="AM339" s="1">
        <v>0</v>
      </c>
      <c r="AN339" s="1">
        <v>2</v>
      </c>
      <c r="AO339" s="1">
        <v>31</v>
      </c>
      <c r="AP339" s="200">
        <f t="shared" si="59"/>
        <v>33</v>
      </c>
      <c r="AQ339" s="1">
        <v>0</v>
      </c>
      <c r="AR339" s="1">
        <v>0</v>
      </c>
      <c r="AS339" s="1">
        <v>0</v>
      </c>
      <c r="AT339" s="200">
        <f t="shared" si="60"/>
        <v>0</v>
      </c>
      <c r="AU339" s="1">
        <v>0</v>
      </c>
      <c r="AV339" s="1">
        <v>0</v>
      </c>
      <c r="AW339" s="1">
        <v>0</v>
      </c>
      <c r="AX339" s="200">
        <f t="shared" si="61"/>
        <v>0</v>
      </c>
      <c r="AY339" s="1">
        <v>118</v>
      </c>
      <c r="AZ339" s="1">
        <v>49</v>
      </c>
      <c r="BA339" s="1">
        <v>0</v>
      </c>
      <c r="BB339" s="1">
        <v>0</v>
      </c>
      <c r="BC339" s="200">
        <f>SUM(AY339:BB339)</f>
        <v>167</v>
      </c>
      <c r="BD339" s="356">
        <v>11</v>
      </c>
      <c r="BE339" s="1">
        <v>0</v>
      </c>
      <c r="BF339" s="1">
        <v>8</v>
      </c>
      <c r="BG339" s="235">
        <v>1676</v>
      </c>
      <c r="BH339" s="59" t="s">
        <v>637</v>
      </c>
    </row>
    <row r="340" spans="1:60">
      <c r="A340" s="59">
        <v>2021</v>
      </c>
      <c r="B340" s="1" t="s">
        <v>63</v>
      </c>
      <c r="C340" s="10">
        <v>0</v>
      </c>
      <c r="D340" s="10">
        <v>72.3</v>
      </c>
      <c r="E340" s="10">
        <v>0</v>
      </c>
      <c r="F340" s="10">
        <v>0</v>
      </c>
      <c r="G340" s="192">
        <f t="shared" si="47"/>
        <v>72.3</v>
      </c>
      <c r="H340" s="192">
        <f>+SMar_InfraMR[[#This Row],[Total Líneas de Explotación ]]</f>
        <v>72.3</v>
      </c>
      <c r="I340" s="192">
        <f>+SMar_InfraMR[[#This Row],[Total Líneas de Explotación ]]</f>
        <v>72.3</v>
      </c>
      <c r="J340" s="10">
        <v>152.33991</v>
      </c>
      <c r="K340" s="10">
        <v>0</v>
      </c>
      <c r="L340" s="10">
        <v>0</v>
      </c>
      <c r="M340" s="10">
        <v>0</v>
      </c>
      <c r="N340" s="192">
        <f>+SMar_InfraMR[[#This Row],[A.03.1 -  Longitud de Vías de Explotación No Electrificadas Troncales y Ramales (vía principal) (km)]]+SMar_InfraMR[[#This Row],[A.04.1 -  Longitud de Vías de Explotación Electrificadas Troncales y Ramales (vía principal) (km)]]</f>
        <v>152.33991</v>
      </c>
      <c r="O340" s="192">
        <v>152.33991</v>
      </c>
      <c r="P340" s="1">
        <v>22</v>
      </c>
      <c r="Q340" s="1">
        <v>0</v>
      </c>
      <c r="R340" s="1">
        <v>0</v>
      </c>
      <c r="S340" s="194">
        <f t="shared" si="48"/>
        <v>22</v>
      </c>
      <c r="T340" s="194">
        <v>20</v>
      </c>
      <c r="U340" s="1">
        <v>6</v>
      </c>
      <c r="V340" s="1">
        <v>44</v>
      </c>
      <c r="W340" s="1">
        <v>0</v>
      </c>
      <c r="X340" s="1">
        <v>4</v>
      </c>
      <c r="Y340" s="1">
        <v>0</v>
      </c>
      <c r="Z340" s="196">
        <f t="shared" si="56"/>
        <v>54</v>
      </c>
      <c r="AA340" s="1">
        <v>46</v>
      </c>
      <c r="AB340" s="1">
        <v>6</v>
      </c>
      <c r="AC340" s="1">
        <f>+SMar_InfraMR[[#This Row],[Total Pasos Vehiculares a Nivel]]</f>
        <v>54</v>
      </c>
      <c r="AD340" s="196">
        <f t="shared" si="50"/>
        <v>106</v>
      </c>
      <c r="AE340" s="1">
        <v>1</v>
      </c>
      <c r="AF340" s="1">
        <v>11</v>
      </c>
      <c r="AG340" s="1">
        <v>27</v>
      </c>
      <c r="AH340" s="196">
        <f t="shared" si="57"/>
        <v>39</v>
      </c>
      <c r="AI340" s="10">
        <v>42.523000000000003</v>
      </c>
      <c r="AJ340" s="10">
        <v>30.975999999999999</v>
      </c>
      <c r="AK340" s="10">
        <v>14.711</v>
      </c>
      <c r="AL340" s="222">
        <f t="shared" si="58"/>
        <v>88.21</v>
      </c>
      <c r="AM340" s="1">
        <v>0</v>
      </c>
      <c r="AN340" s="1">
        <v>2</v>
      </c>
      <c r="AO340" s="1">
        <v>31</v>
      </c>
      <c r="AP340" s="200">
        <f t="shared" si="59"/>
        <v>33</v>
      </c>
      <c r="AQ340" s="1">
        <v>0</v>
      </c>
      <c r="AR340" s="1">
        <v>0</v>
      </c>
      <c r="AS340" s="1">
        <v>0</v>
      </c>
      <c r="AT340" s="200">
        <f t="shared" si="60"/>
        <v>0</v>
      </c>
      <c r="AU340" s="1">
        <v>0</v>
      </c>
      <c r="AV340" s="1">
        <v>0</v>
      </c>
      <c r="AW340" s="1">
        <v>0</v>
      </c>
      <c r="AX340" s="200">
        <f t="shared" si="61"/>
        <v>0</v>
      </c>
      <c r="AY340" s="1">
        <v>118</v>
      </c>
      <c r="AZ340" s="1">
        <v>49</v>
      </c>
      <c r="BA340" s="1">
        <v>0</v>
      </c>
      <c r="BB340" s="1">
        <v>0</v>
      </c>
      <c r="BC340" s="200">
        <f>SUM(AY340:BB340)</f>
        <v>167</v>
      </c>
      <c r="BD340" s="356">
        <v>11</v>
      </c>
      <c r="BE340" s="1">
        <v>0</v>
      </c>
      <c r="BF340" s="1">
        <v>8</v>
      </c>
      <c r="BG340" s="235">
        <v>1676</v>
      </c>
      <c r="BH340" s="59" t="s">
        <v>637</v>
      </c>
    </row>
    <row r="341" spans="1:60">
      <c r="A341" s="59">
        <v>2021</v>
      </c>
      <c r="B341" s="1" t="s">
        <v>64</v>
      </c>
      <c r="C341" s="10">
        <v>0</v>
      </c>
      <c r="D341" s="10">
        <v>72.3</v>
      </c>
      <c r="E341" s="10">
        <v>0</v>
      </c>
      <c r="F341" s="10">
        <v>0</v>
      </c>
      <c r="G341" s="192">
        <f t="shared" si="47"/>
        <v>72.3</v>
      </c>
      <c r="H341" s="192">
        <f>+SMar_InfraMR[[#This Row],[Total Líneas de Explotación ]]</f>
        <v>72.3</v>
      </c>
      <c r="I341" s="192">
        <f>+SMar_InfraMR[[#This Row],[Total Líneas de Explotación ]]</f>
        <v>72.3</v>
      </c>
      <c r="J341" s="10">
        <v>152.33991</v>
      </c>
      <c r="K341" s="10">
        <v>0</v>
      </c>
      <c r="L341" s="10">
        <v>0</v>
      </c>
      <c r="M341" s="10">
        <v>0</v>
      </c>
      <c r="N341" s="192">
        <f>+SMar_InfraMR[[#This Row],[A.03.1 -  Longitud de Vías de Explotación No Electrificadas Troncales y Ramales (vía principal) (km)]]+SMar_InfraMR[[#This Row],[A.04.1 -  Longitud de Vías de Explotación Electrificadas Troncales y Ramales (vía principal) (km)]]</f>
        <v>152.33991</v>
      </c>
      <c r="O341" s="192">
        <v>152.33991</v>
      </c>
      <c r="P341" s="1">
        <v>22</v>
      </c>
      <c r="Q341" s="1">
        <v>0</v>
      </c>
      <c r="R341" s="1">
        <v>0</v>
      </c>
      <c r="S341" s="194">
        <f t="shared" si="48"/>
        <v>22</v>
      </c>
      <c r="T341" s="194">
        <v>20</v>
      </c>
      <c r="U341" s="1">
        <v>6</v>
      </c>
      <c r="V341" s="1">
        <v>44</v>
      </c>
      <c r="W341" s="1">
        <v>0</v>
      </c>
      <c r="X341" s="1">
        <v>4</v>
      </c>
      <c r="Y341" s="1">
        <v>0</v>
      </c>
      <c r="Z341" s="196">
        <f t="shared" si="56"/>
        <v>54</v>
      </c>
      <c r="AA341" s="1">
        <v>46</v>
      </c>
      <c r="AB341" s="1">
        <v>6</v>
      </c>
      <c r="AC341" s="1">
        <f>+SMar_InfraMR[[#This Row],[Total Pasos Vehiculares a Nivel]]</f>
        <v>54</v>
      </c>
      <c r="AD341" s="196">
        <f t="shared" si="50"/>
        <v>106</v>
      </c>
      <c r="AE341" s="1">
        <v>1</v>
      </c>
      <c r="AF341" s="1">
        <v>11</v>
      </c>
      <c r="AG341" s="1">
        <v>27</v>
      </c>
      <c r="AH341" s="196">
        <f t="shared" si="57"/>
        <v>39</v>
      </c>
      <c r="AI341" s="10">
        <v>42.523000000000003</v>
      </c>
      <c r="AJ341" s="10">
        <v>30.975999999999999</v>
      </c>
      <c r="AK341" s="10">
        <v>14.711</v>
      </c>
      <c r="AL341" s="222">
        <f t="shared" si="58"/>
        <v>88.21</v>
      </c>
      <c r="AM341" s="1">
        <v>0</v>
      </c>
      <c r="AN341" s="1">
        <v>2</v>
      </c>
      <c r="AO341" s="1">
        <v>31</v>
      </c>
      <c r="AP341" s="200">
        <f t="shared" si="59"/>
        <v>33</v>
      </c>
      <c r="AQ341" s="1">
        <v>0</v>
      </c>
      <c r="AR341" s="1">
        <v>0</v>
      </c>
      <c r="AS341" s="1">
        <v>0</v>
      </c>
      <c r="AT341" s="200">
        <f t="shared" si="60"/>
        <v>0</v>
      </c>
      <c r="AU341" s="1">
        <v>0</v>
      </c>
      <c r="AV341" s="1">
        <v>0</v>
      </c>
      <c r="AW341" s="1">
        <v>0</v>
      </c>
      <c r="AX341" s="200">
        <f t="shared" si="61"/>
        <v>0</v>
      </c>
      <c r="AY341" s="1">
        <v>118</v>
      </c>
      <c r="AZ341" s="1">
        <v>49</v>
      </c>
      <c r="BA341" s="1">
        <v>0</v>
      </c>
      <c r="BB341" s="1">
        <v>0</v>
      </c>
      <c r="BC341" s="200">
        <f>SUM(AY341:BB341)</f>
        <v>167</v>
      </c>
      <c r="BD341" s="356">
        <v>11</v>
      </c>
      <c r="BE341" s="1">
        <v>0</v>
      </c>
      <c r="BF341" s="1">
        <v>8</v>
      </c>
      <c r="BG341" s="235">
        <v>1676</v>
      </c>
      <c r="BH341" s="59" t="s">
        <v>637</v>
      </c>
    </row>
    <row r="342" spans="1:60">
      <c r="A342" s="59">
        <v>2021</v>
      </c>
      <c r="B342" s="1" t="s">
        <v>65</v>
      </c>
      <c r="C342" s="10">
        <v>0</v>
      </c>
      <c r="D342" s="10">
        <v>72.3</v>
      </c>
      <c r="E342" s="10">
        <v>0</v>
      </c>
      <c r="F342" s="10">
        <v>0</v>
      </c>
      <c r="G342" s="192">
        <f t="shared" si="47"/>
        <v>72.3</v>
      </c>
      <c r="H342" s="192">
        <f>+SMar_InfraMR[[#This Row],[Total Líneas de Explotación ]]</f>
        <v>72.3</v>
      </c>
      <c r="I342" s="192">
        <f>+SMar_InfraMR[[#This Row],[Total Líneas de Explotación ]]</f>
        <v>72.3</v>
      </c>
      <c r="J342" s="10">
        <v>152.33991</v>
      </c>
      <c r="K342" s="10">
        <v>0</v>
      </c>
      <c r="L342" s="10">
        <v>0</v>
      </c>
      <c r="M342" s="10">
        <v>0</v>
      </c>
      <c r="N342" s="192">
        <f>+SMar_InfraMR[[#This Row],[A.03.1 -  Longitud de Vías de Explotación No Electrificadas Troncales y Ramales (vía principal) (km)]]+SMar_InfraMR[[#This Row],[A.04.1 -  Longitud de Vías de Explotación Electrificadas Troncales y Ramales (vía principal) (km)]]</f>
        <v>152.33991</v>
      </c>
      <c r="O342" s="192">
        <v>152.33991</v>
      </c>
      <c r="P342" s="1">
        <v>22</v>
      </c>
      <c r="Q342" s="1">
        <v>0</v>
      </c>
      <c r="R342" s="1">
        <v>0</v>
      </c>
      <c r="S342" s="194">
        <f t="shared" si="48"/>
        <v>22</v>
      </c>
      <c r="T342" s="194">
        <v>20</v>
      </c>
      <c r="U342" s="1">
        <v>6</v>
      </c>
      <c r="V342" s="1">
        <v>44</v>
      </c>
      <c r="W342" s="1">
        <v>0</v>
      </c>
      <c r="X342" s="1">
        <v>4</v>
      </c>
      <c r="Y342" s="1">
        <v>0</v>
      </c>
      <c r="Z342" s="196">
        <f t="shared" si="56"/>
        <v>54</v>
      </c>
      <c r="AA342" s="1">
        <v>46</v>
      </c>
      <c r="AB342" s="1">
        <v>6</v>
      </c>
      <c r="AC342" s="1">
        <f>+SMar_InfraMR[[#This Row],[Total Pasos Vehiculares a Nivel]]</f>
        <v>54</v>
      </c>
      <c r="AD342" s="196">
        <f t="shared" si="50"/>
        <v>106</v>
      </c>
      <c r="AE342" s="1">
        <v>1</v>
      </c>
      <c r="AF342" s="1">
        <v>11</v>
      </c>
      <c r="AG342" s="1">
        <v>27</v>
      </c>
      <c r="AH342" s="196">
        <f t="shared" si="57"/>
        <v>39</v>
      </c>
      <c r="AI342" s="10">
        <v>42.523000000000003</v>
      </c>
      <c r="AJ342" s="10">
        <v>30.975999999999999</v>
      </c>
      <c r="AK342" s="10">
        <v>14.711</v>
      </c>
      <c r="AL342" s="222">
        <f t="shared" si="58"/>
        <v>88.21</v>
      </c>
      <c r="AM342" s="1">
        <v>0</v>
      </c>
      <c r="AN342" s="1">
        <v>2</v>
      </c>
      <c r="AO342" s="1">
        <v>31</v>
      </c>
      <c r="AP342" s="200">
        <f t="shared" si="59"/>
        <v>33</v>
      </c>
      <c r="AQ342" s="1">
        <v>0</v>
      </c>
      <c r="AR342" s="1">
        <v>0</v>
      </c>
      <c r="AS342" s="1">
        <v>0</v>
      </c>
      <c r="AT342" s="200">
        <f t="shared" si="60"/>
        <v>0</v>
      </c>
      <c r="AU342" s="1">
        <v>0</v>
      </c>
      <c r="AV342" s="1">
        <v>0</v>
      </c>
      <c r="AW342" s="1">
        <v>0</v>
      </c>
      <c r="AX342" s="200">
        <f t="shared" si="61"/>
        <v>0</v>
      </c>
      <c r="AY342" s="1">
        <v>118</v>
      </c>
      <c r="AZ342" s="1">
        <v>49</v>
      </c>
      <c r="BA342" s="1">
        <v>0</v>
      </c>
      <c r="BB342" s="1">
        <v>0</v>
      </c>
      <c r="BC342" s="200">
        <f>SUM(AY342:BB342)</f>
        <v>167</v>
      </c>
      <c r="BD342" s="356">
        <v>11</v>
      </c>
      <c r="BE342" s="1">
        <v>0</v>
      </c>
      <c r="BF342" s="1">
        <v>8</v>
      </c>
      <c r="BG342" s="235">
        <v>1676</v>
      </c>
      <c r="BH342" s="59" t="s">
        <v>637</v>
      </c>
    </row>
    <row r="343" spans="1:60">
      <c r="A343" s="59">
        <v>2021</v>
      </c>
      <c r="B343" s="1" t="s">
        <v>66</v>
      </c>
      <c r="C343" s="10">
        <v>0</v>
      </c>
      <c r="D343" s="10">
        <v>72.3</v>
      </c>
      <c r="E343" s="10">
        <v>0</v>
      </c>
      <c r="F343" s="10">
        <v>0</v>
      </c>
      <c r="G343" s="192">
        <f t="shared" si="47"/>
        <v>72.3</v>
      </c>
      <c r="H343" s="192">
        <f>+SMar_InfraMR[[#This Row],[Total Líneas de Explotación ]]</f>
        <v>72.3</v>
      </c>
      <c r="I343" s="192">
        <f>+SMar_InfraMR[[#This Row],[Total Líneas de Explotación ]]</f>
        <v>72.3</v>
      </c>
      <c r="J343" s="10">
        <v>152.33991</v>
      </c>
      <c r="K343" s="10">
        <v>0</v>
      </c>
      <c r="L343" s="10">
        <v>0</v>
      </c>
      <c r="M343" s="10">
        <v>0</v>
      </c>
      <c r="N343" s="192">
        <f>+SMar_InfraMR[[#This Row],[A.03.1 -  Longitud de Vías de Explotación No Electrificadas Troncales y Ramales (vía principal) (km)]]+SMar_InfraMR[[#This Row],[A.04.1 -  Longitud de Vías de Explotación Electrificadas Troncales y Ramales (vía principal) (km)]]</f>
        <v>152.33991</v>
      </c>
      <c r="O343" s="192">
        <v>152.33991</v>
      </c>
      <c r="P343" s="1">
        <v>22</v>
      </c>
      <c r="Q343" s="1">
        <v>0</v>
      </c>
      <c r="R343" s="1">
        <v>0</v>
      </c>
      <c r="S343" s="194">
        <f t="shared" si="48"/>
        <v>22</v>
      </c>
      <c r="T343" s="194">
        <v>20</v>
      </c>
      <c r="U343" s="1">
        <v>6</v>
      </c>
      <c r="V343" s="1">
        <v>44</v>
      </c>
      <c r="W343" s="1">
        <v>0</v>
      </c>
      <c r="X343" s="1">
        <v>4</v>
      </c>
      <c r="Y343" s="1">
        <v>0</v>
      </c>
      <c r="Z343" s="196">
        <f t="shared" si="56"/>
        <v>54</v>
      </c>
      <c r="AA343" s="1">
        <v>46</v>
      </c>
      <c r="AB343" s="1">
        <v>6</v>
      </c>
      <c r="AC343" s="1">
        <f>+SMar_InfraMR[[#This Row],[Total Pasos Vehiculares a Nivel]]</f>
        <v>54</v>
      </c>
      <c r="AD343" s="196">
        <f t="shared" si="50"/>
        <v>106</v>
      </c>
      <c r="AE343" s="1">
        <v>1</v>
      </c>
      <c r="AF343" s="1">
        <v>11</v>
      </c>
      <c r="AG343" s="1">
        <v>27</v>
      </c>
      <c r="AH343" s="196">
        <f t="shared" si="57"/>
        <v>39</v>
      </c>
      <c r="AI343" s="10">
        <v>42.523000000000003</v>
      </c>
      <c r="AJ343" s="10">
        <v>30.975999999999999</v>
      </c>
      <c r="AK343" s="10">
        <v>14.711</v>
      </c>
      <c r="AL343" s="222">
        <f t="shared" si="58"/>
        <v>88.21</v>
      </c>
      <c r="AM343" s="1">
        <v>0</v>
      </c>
      <c r="AN343" s="1">
        <v>2</v>
      </c>
      <c r="AO343" s="1">
        <v>31</v>
      </c>
      <c r="AP343" s="200">
        <f t="shared" si="59"/>
        <v>33</v>
      </c>
      <c r="AQ343" s="1">
        <v>0</v>
      </c>
      <c r="AR343" s="1">
        <v>0</v>
      </c>
      <c r="AS343" s="1">
        <v>0</v>
      </c>
      <c r="AT343" s="200">
        <f t="shared" si="60"/>
        <v>0</v>
      </c>
      <c r="AU343" s="1">
        <v>0</v>
      </c>
      <c r="AV343" s="1">
        <v>0</v>
      </c>
      <c r="AW343" s="1">
        <v>0</v>
      </c>
      <c r="AX343" s="200">
        <f t="shared" si="61"/>
        <v>0</v>
      </c>
      <c r="AY343" s="1">
        <v>118</v>
      </c>
      <c r="AZ343" s="1">
        <v>49</v>
      </c>
      <c r="BA343" s="1">
        <v>0</v>
      </c>
      <c r="BB343" s="1">
        <v>0</v>
      </c>
      <c r="BC343" s="200">
        <f>SUM(AY343:BB343)</f>
        <v>167</v>
      </c>
      <c r="BD343" s="356">
        <v>11</v>
      </c>
      <c r="BE343" s="1">
        <v>0</v>
      </c>
      <c r="BF343" s="1">
        <v>8</v>
      </c>
      <c r="BG343" s="235">
        <v>1676</v>
      </c>
      <c r="BH343" s="59" t="s">
        <v>637</v>
      </c>
    </row>
    <row r="344" spans="1:60">
      <c r="A344" s="59">
        <v>2021</v>
      </c>
      <c r="B344" s="1" t="s">
        <v>67</v>
      </c>
      <c r="C344" s="10">
        <v>0</v>
      </c>
      <c r="D344" s="10">
        <v>72.3</v>
      </c>
      <c r="E344" s="10">
        <v>0</v>
      </c>
      <c r="F344" s="10">
        <v>0</v>
      </c>
      <c r="G344" s="192">
        <f t="shared" si="47"/>
        <v>72.3</v>
      </c>
      <c r="H344" s="192">
        <f>+SMar_InfraMR[[#This Row],[Total Líneas de Explotación ]]</f>
        <v>72.3</v>
      </c>
      <c r="I344" s="192">
        <f>+SMar_InfraMR[[#This Row],[Total Líneas de Explotación ]]</f>
        <v>72.3</v>
      </c>
      <c r="J344" s="10">
        <v>152.33991</v>
      </c>
      <c r="K344" s="10">
        <v>0</v>
      </c>
      <c r="L344" s="10">
        <v>0</v>
      </c>
      <c r="M344" s="10">
        <v>0</v>
      </c>
      <c r="N344" s="192">
        <f>+SMar_InfraMR[[#This Row],[A.03.1 -  Longitud de Vías de Explotación No Electrificadas Troncales y Ramales (vía principal) (km)]]+SMar_InfraMR[[#This Row],[A.04.1 -  Longitud de Vías de Explotación Electrificadas Troncales y Ramales (vía principal) (km)]]</f>
        <v>152.33991</v>
      </c>
      <c r="O344" s="192">
        <v>152.33991</v>
      </c>
      <c r="P344" s="1">
        <v>22</v>
      </c>
      <c r="Q344" s="1">
        <v>0</v>
      </c>
      <c r="R344" s="1">
        <v>0</v>
      </c>
      <c r="S344" s="194">
        <f t="shared" si="48"/>
        <v>22</v>
      </c>
      <c r="T344" s="194">
        <v>20</v>
      </c>
      <c r="U344" s="1">
        <v>6</v>
      </c>
      <c r="V344" s="1">
        <v>44</v>
      </c>
      <c r="W344" s="1">
        <v>0</v>
      </c>
      <c r="X344" s="1">
        <v>4</v>
      </c>
      <c r="Y344" s="1">
        <v>0</v>
      </c>
      <c r="Z344" s="196">
        <f t="shared" si="56"/>
        <v>54</v>
      </c>
      <c r="AA344" s="1">
        <v>46</v>
      </c>
      <c r="AB344" s="1">
        <v>6</v>
      </c>
      <c r="AC344" s="1">
        <f>+SMar_InfraMR[[#This Row],[Total Pasos Vehiculares a Nivel]]</f>
        <v>54</v>
      </c>
      <c r="AD344" s="196">
        <f t="shared" si="50"/>
        <v>106</v>
      </c>
      <c r="AE344" s="1">
        <v>1</v>
      </c>
      <c r="AF344" s="1">
        <v>11</v>
      </c>
      <c r="AG344" s="1">
        <v>27</v>
      </c>
      <c r="AH344" s="196">
        <f t="shared" si="57"/>
        <v>39</v>
      </c>
      <c r="AI344" s="10">
        <v>42.523000000000003</v>
      </c>
      <c r="AJ344" s="10">
        <v>30.975999999999999</v>
      </c>
      <c r="AK344" s="10">
        <v>14.711</v>
      </c>
      <c r="AL344" s="222">
        <f t="shared" si="58"/>
        <v>88.21</v>
      </c>
      <c r="AM344" s="1">
        <v>0</v>
      </c>
      <c r="AN344" s="1">
        <v>2</v>
      </c>
      <c r="AO344" s="1">
        <v>31</v>
      </c>
      <c r="AP344" s="200">
        <f t="shared" si="59"/>
        <v>33</v>
      </c>
      <c r="AQ344" s="1">
        <v>0</v>
      </c>
      <c r="AR344" s="1">
        <v>0</v>
      </c>
      <c r="AS344" s="1">
        <v>0</v>
      </c>
      <c r="AT344" s="200">
        <f t="shared" si="60"/>
        <v>0</v>
      </c>
      <c r="AU344" s="1">
        <v>0</v>
      </c>
      <c r="AV344" s="1">
        <v>0</v>
      </c>
      <c r="AW344" s="1">
        <v>0</v>
      </c>
      <c r="AX344" s="200">
        <f t="shared" si="61"/>
        <v>0</v>
      </c>
      <c r="AY344" s="1">
        <v>118</v>
      </c>
      <c r="AZ344" s="1">
        <v>49</v>
      </c>
      <c r="BA344" s="1">
        <v>0</v>
      </c>
      <c r="BB344" s="1">
        <v>0</v>
      </c>
      <c r="BC344" s="200">
        <f>SUM(AY344:BB344)</f>
        <v>167</v>
      </c>
      <c r="BD344" s="356">
        <v>11</v>
      </c>
      <c r="BE344" s="1">
        <v>0</v>
      </c>
      <c r="BF344" s="1">
        <v>8</v>
      </c>
      <c r="BG344" s="235">
        <v>1676</v>
      </c>
      <c r="BH344" s="59" t="s">
        <v>637</v>
      </c>
    </row>
    <row r="345" spans="1:60">
      <c r="A345" s="59">
        <v>2021</v>
      </c>
      <c r="B345" s="1" t="s">
        <v>68</v>
      </c>
      <c r="C345" s="10">
        <v>0</v>
      </c>
      <c r="D345" s="10">
        <v>72.3</v>
      </c>
      <c r="E345" s="10">
        <v>0</v>
      </c>
      <c r="F345" s="10">
        <v>0</v>
      </c>
      <c r="G345" s="192">
        <f t="shared" si="47"/>
        <v>72.3</v>
      </c>
      <c r="H345" s="192">
        <f>+SMar_InfraMR[[#This Row],[Total Líneas de Explotación ]]</f>
        <v>72.3</v>
      </c>
      <c r="I345" s="192">
        <f>+SMar_InfraMR[[#This Row],[Total Líneas de Explotación ]]</f>
        <v>72.3</v>
      </c>
      <c r="J345" s="10">
        <v>152.33991</v>
      </c>
      <c r="K345" s="10">
        <v>0</v>
      </c>
      <c r="L345" s="10">
        <v>0</v>
      </c>
      <c r="M345" s="10">
        <v>0</v>
      </c>
      <c r="N345" s="192">
        <f>+SMar_InfraMR[[#This Row],[A.03.1 -  Longitud de Vías de Explotación No Electrificadas Troncales y Ramales (vía principal) (km)]]+SMar_InfraMR[[#This Row],[A.04.1 -  Longitud de Vías de Explotación Electrificadas Troncales y Ramales (vía principal) (km)]]</f>
        <v>152.33991</v>
      </c>
      <c r="O345" s="192">
        <v>152.33991</v>
      </c>
      <c r="P345" s="1">
        <v>22</v>
      </c>
      <c r="Q345" s="1">
        <v>0</v>
      </c>
      <c r="R345" s="1">
        <v>0</v>
      </c>
      <c r="S345" s="194">
        <f t="shared" si="48"/>
        <v>22</v>
      </c>
      <c r="T345" s="194">
        <v>20</v>
      </c>
      <c r="U345" s="1">
        <v>6</v>
      </c>
      <c r="V345" s="1">
        <v>44</v>
      </c>
      <c r="W345" s="1">
        <v>0</v>
      </c>
      <c r="X345" s="1">
        <v>4</v>
      </c>
      <c r="Y345" s="1">
        <v>0</v>
      </c>
      <c r="Z345" s="196">
        <f t="shared" si="56"/>
        <v>54</v>
      </c>
      <c r="AA345" s="1">
        <v>46</v>
      </c>
      <c r="AB345" s="1">
        <v>6</v>
      </c>
      <c r="AC345" s="1">
        <f>+SMar_InfraMR[[#This Row],[Total Pasos Vehiculares a Nivel]]</f>
        <v>54</v>
      </c>
      <c r="AD345" s="196">
        <f t="shared" si="50"/>
        <v>106</v>
      </c>
      <c r="AE345" s="1">
        <v>1</v>
      </c>
      <c r="AF345" s="1">
        <v>11</v>
      </c>
      <c r="AG345" s="1">
        <v>27</v>
      </c>
      <c r="AH345" s="196">
        <f t="shared" si="57"/>
        <v>39</v>
      </c>
      <c r="AI345" s="10">
        <v>42.523000000000003</v>
      </c>
      <c r="AJ345" s="10">
        <v>30.975999999999999</v>
      </c>
      <c r="AK345" s="10">
        <v>14.711</v>
      </c>
      <c r="AL345" s="222">
        <f t="shared" si="58"/>
        <v>88.21</v>
      </c>
      <c r="AM345" s="1">
        <v>0</v>
      </c>
      <c r="AN345" s="1">
        <v>2</v>
      </c>
      <c r="AO345" s="1">
        <v>31</v>
      </c>
      <c r="AP345" s="200">
        <f t="shared" si="59"/>
        <v>33</v>
      </c>
      <c r="AQ345" s="1">
        <v>0</v>
      </c>
      <c r="AR345" s="1">
        <v>0</v>
      </c>
      <c r="AS345" s="1">
        <v>0</v>
      </c>
      <c r="AT345" s="200">
        <f t="shared" si="60"/>
        <v>0</v>
      </c>
      <c r="AU345" s="1">
        <v>0</v>
      </c>
      <c r="AV345" s="1">
        <v>0</v>
      </c>
      <c r="AW345" s="1">
        <v>0</v>
      </c>
      <c r="AX345" s="200">
        <f t="shared" si="61"/>
        <v>0</v>
      </c>
      <c r="AY345" s="1">
        <v>118</v>
      </c>
      <c r="AZ345" s="1">
        <v>49</v>
      </c>
      <c r="BA345" s="1">
        <v>0</v>
      </c>
      <c r="BB345" s="1">
        <v>0</v>
      </c>
      <c r="BC345" s="200">
        <f>SUM(AY345:BB345)</f>
        <v>167</v>
      </c>
      <c r="BD345" s="356">
        <v>11</v>
      </c>
      <c r="BE345" s="1">
        <v>0</v>
      </c>
      <c r="BF345" s="1">
        <v>8</v>
      </c>
      <c r="BG345" s="235">
        <v>1676</v>
      </c>
      <c r="BH345" s="59" t="s">
        <v>637</v>
      </c>
    </row>
    <row r="346" spans="1:60">
      <c r="A346" s="59">
        <v>2021</v>
      </c>
      <c r="B346" s="1" t="s">
        <v>69</v>
      </c>
      <c r="C346" s="10">
        <v>0</v>
      </c>
      <c r="D346" s="10">
        <v>72.3</v>
      </c>
      <c r="E346" s="10">
        <v>0</v>
      </c>
      <c r="F346" s="10">
        <v>0</v>
      </c>
      <c r="G346" s="192">
        <f t="shared" si="47"/>
        <v>72.3</v>
      </c>
      <c r="H346" s="192">
        <f>+SMar_InfraMR[[#This Row],[Total Líneas de Explotación ]]</f>
        <v>72.3</v>
      </c>
      <c r="I346" s="192">
        <f>+SMar_InfraMR[[#This Row],[Total Líneas de Explotación ]]</f>
        <v>72.3</v>
      </c>
      <c r="J346" s="10">
        <v>152.33991</v>
      </c>
      <c r="K346" s="10">
        <v>0</v>
      </c>
      <c r="L346" s="10">
        <v>0</v>
      </c>
      <c r="M346" s="10">
        <v>0</v>
      </c>
      <c r="N346" s="192">
        <f>+SMar_InfraMR[[#This Row],[A.03.1 -  Longitud de Vías de Explotación No Electrificadas Troncales y Ramales (vía principal) (km)]]+SMar_InfraMR[[#This Row],[A.04.1 -  Longitud de Vías de Explotación Electrificadas Troncales y Ramales (vía principal) (km)]]</f>
        <v>152.33991</v>
      </c>
      <c r="O346" s="192">
        <v>152.33991</v>
      </c>
      <c r="P346" s="1">
        <v>22</v>
      </c>
      <c r="Q346" s="1">
        <v>0</v>
      </c>
      <c r="R346" s="1">
        <v>0</v>
      </c>
      <c r="S346" s="194">
        <f t="shared" si="48"/>
        <v>22</v>
      </c>
      <c r="T346" s="194">
        <v>20</v>
      </c>
      <c r="U346" s="1">
        <v>6</v>
      </c>
      <c r="V346" s="1">
        <v>44</v>
      </c>
      <c r="W346" s="1">
        <v>0</v>
      </c>
      <c r="X346" s="1">
        <v>4</v>
      </c>
      <c r="Y346" s="1">
        <v>0</v>
      </c>
      <c r="Z346" s="196">
        <f t="shared" si="56"/>
        <v>54</v>
      </c>
      <c r="AA346" s="1">
        <v>46</v>
      </c>
      <c r="AB346" s="1">
        <v>6</v>
      </c>
      <c r="AC346" s="1">
        <f>+SMar_InfraMR[[#This Row],[Total Pasos Vehiculares a Nivel]]</f>
        <v>54</v>
      </c>
      <c r="AD346" s="196">
        <f t="shared" si="50"/>
        <v>106</v>
      </c>
      <c r="AE346" s="1">
        <v>1</v>
      </c>
      <c r="AF346" s="1">
        <v>11</v>
      </c>
      <c r="AG346" s="1">
        <v>27</v>
      </c>
      <c r="AH346" s="196">
        <f t="shared" si="57"/>
        <v>39</v>
      </c>
      <c r="AI346" s="10">
        <v>42.523000000000003</v>
      </c>
      <c r="AJ346" s="10">
        <v>30.975999999999999</v>
      </c>
      <c r="AK346" s="10">
        <v>14.711</v>
      </c>
      <c r="AL346" s="222">
        <f t="shared" si="58"/>
        <v>88.21</v>
      </c>
      <c r="AM346" s="1">
        <v>0</v>
      </c>
      <c r="AN346" s="1">
        <v>2</v>
      </c>
      <c r="AO346" s="1">
        <v>31</v>
      </c>
      <c r="AP346" s="200">
        <f t="shared" si="59"/>
        <v>33</v>
      </c>
      <c r="AQ346" s="1">
        <v>0</v>
      </c>
      <c r="AR346" s="1">
        <v>0</v>
      </c>
      <c r="AS346" s="1">
        <v>0</v>
      </c>
      <c r="AT346" s="200">
        <f t="shared" si="60"/>
        <v>0</v>
      </c>
      <c r="AU346" s="1">
        <v>0</v>
      </c>
      <c r="AV346" s="1">
        <v>0</v>
      </c>
      <c r="AW346" s="1">
        <v>0</v>
      </c>
      <c r="AX346" s="200">
        <f t="shared" si="61"/>
        <v>0</v>
      </c>
      <c r="AY346" s="1">
        <v>118</v>
      </c>
      <c r="AZ346" s="1">
        <v>49</v>
      </c>
      <c r="BA346" s="1">
        <v>0</v>
      </c>
      <c r="BB346" s="1">
        <v>0</v>
      </c>
      <c r="BC346" s="200">
        <f>SUM(AY346:BB346)</f>
        <v>167</v>
      </c>
      <c r="BD346" s="356">
        <v>11</v>
      </c>
      <c r="BE346" s="1">
        <v>0</v>
      </c>
      <c r="BF346" s="1">
        <v>8</v>
      </c>
      <c r="BG346" s="235">
        <v>1676</v>
      </c>
      <c r="BH346" s="59" t="s">
        <v>637</v>
      </c>
    </row>
    <row r="347" spans="1:60">
      <c r="A347" s="59">
        <v>2021</v>
      </c>
      <c r="B347" s="1" t="s">
        <v>70</v>
      </c>
      <c r="C347" s="10">
        <v>0</v>
      </c>
      <c r="D347" s="10">
        <v>72.3</v>
      </c>
      <c r="E347" s="10">
        <v>0</v>
      </c>
      <c r="F347" s="10">
        <v>0</v>
      </c>
      <c r="G347" s="192">
        <f t="shared" si="47"/>
        <v>72.3</v>
      </c>
      <c r="H347" s="192">
        <f>+SMar_InfraMR[[#This Row],[Total Líneas de Explotación ]]</f>
        <v>72.3</v>
      </c>
      <c r="I347" s="192">
        <f>+SMar_InfraMR[[#This Row],[Total Líneas de Explotación ]]</f>
        <v>72.3</v>
      </c>
      <c r="J347" s="10">
        <v>152.33991</v>
      </c>
      <c r="K347" s="10">
        <v>0</v>
      </c>
      <c r="L347" s="10">
        <v>0</v>
      </c>
      <c r="M347" s="10">
        <v>0</v>
      </c>
      <c r="N347" s="192">
        <f>+SMar_InfraMR[[#This Row],[A.03.1 -  Longitud de Vías de Explotación No Electrificadas Troncales y Ramales (vía principal) (km)]]+SMar_InfraMR[[#This Row],[A.04.1 -  Longitud de Vías de Explotación Electrificadas Troncales y Ramales (vía principal) (km)]]</f>
        <v>152.33991</v>
      </c>
      <c r="O347" s="192">
        <v>152.33991</v>
      </c>
      <c r="P347" s="1">
        <v>22</v>
      </c>
      <c r="Q347" s="1">
        <v>0</v>
      </c>
      <c r="R347" s="1">
        <v>0</v>
      </c>
      <c r="S347" s="194">
        <f t="shared" si="48"/>
        <v>22</v>
      </c>
      <c r="T347" s="194">
        <v>20</v>
      </c>
      <c r="U347" s="1">
        <v>6</v>
      </c>
      <c r="V347" s="1">
        <v>44</v>
      </c>
      <c r="W347" s="1">
        <v>0</v>
      </c>
      <c r="X347" s="1">
        <v>4</v>
      </c>
      <c r="Y347" s="1">
        <v>0</v>
      </c>
      <c r="Z347" s="196">
        <f t="shared" si="56"/>
        <v>54</v>
      </c>
      <c r="AA347" s="1">
        <v>46</v>
      </c>
      <c r="AB347" s="1">
        <v>6</v>
      </c>
      <c r="AC347" s="1">
        <f>+SMar_InfraMR[[#This Row],[Total Pasos Vehiculares a Nivel]]</f>
        <v>54</v>
      </c>
      <c r="AD347" s="196">
        <f t="shared" si="50"/>
        <v>106</v>
      </c>
      <c r="AE347" s="1">
        <v>1</v>
      </c>
      <c r="AF347" s="1">
        <v>11</v>
      </c>
      <c r="AG347" s="1">
        <v>27</v>
      </c>
      <c r="AH347" s="196">
        <f t="shared" si="57"/>
        <v>39</v>
      </c>
      <c r="AI347" s="10">
        <v>42.523000000000003</v>
      </c>
      <c r="AJ347" s="10">
        <v>30.975999999999999</v>
      </c>
      <c r="AK347" s="10">
        <v>14.711</v>
      </c>
      <c r="AL347" s="222">
        <f t="shared" si="58"/>
        <v>88.21</v>
      </c>
      <c r="AM347" s="1">
        <v>0</v>
      </c>
      <c r="AN347" s="1">
        <v>2</v>
      </c>
      <c r="AO347" s="1">
        <v>31</v>
      </c>
      <c r="AP347" s="200">
        <f t="shared" si="59"/>
        <v>33</v>
      </c>
      <c r="AQ347" s="1">
        <v>0</v>
      </c>
      <c r="AR347" s="1">
        <v>0</v>
      </c>
      <c r="AS347" s="1">
        <v>0</v>
      </c>
      <c r="AT347" s="200">
        <f t="shared" si="60"/>
        <v>0</v>
      </c>
      <c r="AU347" s="1">
        <v>0</v>
      </c>
      <c r="AV347" s="1">
        <v>0</v>
      </c>
      <c r="AW347" s="1">
        <v>0</v>
      </c>
      <c r="AX347" s="200">
        <f t="shared" si="61"/>
        <v>0</v>
      </c>
      <c r="AY347" s="1">
        <v>118</v>
      </c>
      <c r="AZ347" s="1">
        <v>49</v>
      </c>
      <c r="BA347" s="1">
        <v>0</v>
      </c>
      <c r="BB347" s="1">
        <v>0</v>
      </c>
      <c r="BC347" s="200">
        <f>SUM(AY347:BB347)</f>
        <v>167</v>
      </c>
      <c r="BD347" s="356">
        <v>11</v>
      </c>
      <c r="BE347" s="1">
        <v>0</v>
      </c>
      <c r="BF347" s="1">
        <v>8</v>
      </c>
      <c r="BG347" s="235">
        <v>1676</v>
      </c>
      <c r="BH347" s="59" t="s">
        <v>637</v>
      </c>
    </row>
    <row r="348" spans="1:60">
      <c r="A348" s="59">
        <v>2021</v>
      </c>
      <c r="B348" s="1" t="s">
        <v>71</v>
      </c>
      <c r="C348" s="10">
        <v>0</v>
      </c>
      <c r="D348" s="10">
        <v>72.3</v>
      </c>
      <c r="E348" s="10">
        <v>0</v>
      </c>
      <c r="F348" s="10">
        <v>0</v>
      </c>
      <c r="G348" s="192">
        <f t="shared" si="47"/>
        <v>72.3</v>
      </c>
      <c r="H348" s="192">
        <f>+SMar_InfraMR[[#This Row],[Total Líneas de Explotación ]]</f>
        <v>72.3</v>
      </c>
      <c r="I348" s="192">
        <f>+SMar_InfraMR[[#This Row],[Total Líneas de Explotación ]]</f>
        <v>72.3</v>
      </c>
      <c r="J348" s="10">
        <v>152.33991</v>
      </c>
      <c r="K348" s="10">
        <v>0</v>
      </c>
      <c r="L348" s="10">
        <v>0</v>
      </c>
      <c r="M348" s="10">
        <v>0</v>
      </c>
      <c r="N348" s="192">
        <f>+SMar_InfraMR[[#This Row],[A.03.1 -  Longitud de Vías de Explotación No Electrificadas Troncales y Ramales (vía principal) (km)]]+SMar_InfraMR[[#This Row],[A.04.1 -  Longitud de Vías de Explotación Electrificadas Troncales y Ramales (vía principal) (km)]]</f>
        <v>152.33991</v>
      </c>
      <c r="O348" s="192">
        <v>152.33991</v>
      </c>
      <c r="P348" s="1">
        <v>22</v>
      </c>
      <c r="Q348" s="1">
        <v>0</v>
      </c>
      <c r="R348" s="1">
        <v>0</v>
      </c>
      <c r="S348" s="194">
        <f t="shared" si="48"/>
        <v>22</v>
      </c>
      <c r="T348" s="194">
        <v>20</v>
      </c>
      <c r="U348" s="1">
        <v>6</v>
      </c>
      <c r="V348" s="1">
        <v>44</v>
      </c>
      <c r="W348" s="1">
        <v>0</v>
      </c>
      <c r="X348" s="1">
        <v>4</v>
      </c>
      <c r="Y348" s="1">
        <v>0</v>
      </c>
      <c r="Z348" s="196">
        <f t="shared" si="56"/>
        <v>54</v>
      </c>
      <c r="AA348" s="1">
        <v>46</v>
      </c>
      <c r="AB348" s="1">
        <v>6</v>
      </c>
      <c r="AC348" s="1">
        <f>+SMar_InfraMR[[#This Row],[Total Pasos Vehiculares a Nivel]]</f>
        <v>54</v>
      </c>
      <c r="AD348" s="196">
        <f t="shared" si="50"/>
        <v>106</v>
      </c>
      <c r="AE348" s="1">
        <v>1</v>
      </c>
      <c r="AF348" s="1">
        <v>11</v>
      </c>
      <c r="AG348" s="1">
        <v>27</v>
      </c>
      <c r="AH348" s="196">
        <f t="shared" si="57"/>
        <v>39</v>
      </c>
      <c r="AI348" s="10">
        <v>42.523000000000003</v>
      </c>
      <c r="AJ348" s="10">
        <v>30.975999999999999</v>
      </c>
      <c r="AK348" s="10">
        <v>14.711</v>
      </c>
      <c r="AL348" s="222">
        <f t="shared" si="58"/>
        <v>88.21</v>
      </c>
      <c r="AM348" s="1">
        <v>0</v>
      </c>
      <c r="AN348" s="1">
        <v>2</v>
      </c>
      <c r="AO348" s="1">
        <v>31</v>
      </c>
      <c r="AP348" s="200">
        <f t="shared" si="59"/>
        <v>33</v>
      </c>
      <c r="AQ348" s="1">
        <v>0</v>
      </c>
      <c r="AR348" s="1">
        <v>0</v>
      </c>
      <c r="AS348" s="1">
        <v>0</v>
      </c>
      <c r="AT348" s="200">
        <f t="shared" si="60"/>
        <v>0</v>
      </c>
      <c r="AU348" s="1">
        <v>0</v>
      </c>
      <c r="AV348" s="1">
        <v>0</v>
      </c>
      <c r="AW348" s="1">
        <v>0</v>
      </c>
      <c r="AX348" s="200">
        <f t="shared" si="61"/>
        <v>0</v>
      </c>
      <c r="AY348" s="1">
        <v>118</v>
      </c>
      <c r="AZ348" s="1">
        <v>49</v>
      </c>
      <c r="BA348" s="1">
        <v>0</v>
      </c>
      <c r="BB348" s="1">
        <v>0</v>
      </c>
      <c r="BC348" s="200">
        <f>SUM(AY348:BB348)</f>
        <v>167</v>
      </c>
      <c r="BD348" s="356">
        <v>11</v>
      </c>
      <c r="BE348" s="1">
        <v>0</v>
      </c>
      <c r="BF348" s="1">
        <v>8</v>
      </c>
      <c r="BG348" s="235">
        <v>1676</v>
      </c>
      <c r="BH348" s="59" t="s">
        <v>637</v>
      </c>
    </row>
    <row r="349" spans="1:60">
      <c r="A349" s="59">
        <v>2021</v>
      </c>
      <c r="B349" s="1" t="s">
        <v>72</v>
      </c>
      <c r="C349" s="10">
        <v>0</v>
      </c>
      <c r="D349" s="10">
        <v>72.3</v>
      </c>
      <c r="E349" s="10">
        <v>0</v>
      </c>
      <c r="F349" s="10">
        <v>0</v>
      </c>
      <c r="G349" s="192">
        <f t="shared" si="47"/>
        <v>72.3</v>
      </c>
      <c r="H349" s="192">
        <f>+SMar_InfraMR[[#This Row],[Total Líneas de Explotación ]]</f>
        <v>72.3</v>
      </c>
      <c r="I349" s="192">
        <f>+SMar_InfraMR[[#This Row],[Total Líneas de Explotación ]]</f>
        <v>72.3</v>
      </c>
      <c r="J349" s="10">
        <v>152.33991</v>
      </c>
      <c r="K349" s="10">
        <v>0</v>
      </c>
      <c r="L349" s="10">
        <v>0</v>
      </c>
      <c r="M349" s="10">
        <v>0</v>
      </c>
      <c r="N349" s="192">
        <f>+SMar_InfraMR[[#This Row],[A.03.1 -  Longitud de Vías de Explotación No Electrificadas Troncales y Ramales (vía principal) (km)]]+SMar_InfraMR[[#This Row],[A.04.1 -  Longitud de Vías de Explotación Electrificadas Troncales y Ramales (vía principal) (km)]]</f>
        <v>152.33991</v>
      </c>
      <c r="O349" s="192">
        <v>152.33991</v>
      </c>
      <c r="P349" s="1">
        <v>22</v>
      </c>
      <c r="Q349" s="1">
        <v>0</v>
      </c>
      <c r="R349" s="1">
        <v>0</v>
      </c>
      <c r="S349" s="194">
        <f t="shared" si="48"/>
        <v>22</v>
      </c>
      <c r="T349" s="194">
        <v>20</v>
      </c>
      <c r="U349" s="1">
        <v>6</v>
      </c>
      <c r="V349" s="1">
        <v>44</v>
      </c>
      <c r="W349" s="1">
        <v>0</v>
      </c>
      <c r="X349" s="1">
        <v>4</v>
      </c>
      <c r="Y349" s="1">
        <v>0</v>
      </c>
      <c r="Z349" s="196">
        <f t="shared" si="56"/>
        <v>54</v>
      </c>
      <c r="AA349" s="1">
        <v>46</v>
      </c>
      <c r="AB349" s="1">
        <v>6</v>
      </c>
      <c r="AC349" s="1">
        <f>+SMar_InfraMR[[#This Row],[Total Pasos Vehiculares a Nivel]]</f>
        <v>54</v>
      </c>
      <c r="AD349" s="196">
        <f t="shared" si="50"/>
        <v>106</v>
      </c>
      <c r="AE349" s="1">
        <v>1</v>
      </c>
      <c r="AF349" s="1">
        <v>11</v>
      </c>
      <c r="AG349" s="1">
        <v>27</v>
      </c>
      <c r="AH349" s="196">
        <f t="shared" si="57"/>
        <v>39</v>
      </c>
      <c r="AI349" s="10">
        <v>42.523000000000003</v>
      </c>
      <c r="AJ349" s="10">
        <v>30.975999999999999</v>
      </c>
      <c r="AK349" s="10">
        <v>14.711</v>
      </c>
      <c r="AL349" s="222">
        <f t="shared" si="58"/>
        <v>88.21</v>
      </c>
      <c r="AM349" s="1">
        <v>0</v>
      </c>
      <c r="AN349" s="1">
        <v>2</v>
      </c>
      <c r="AO349" s="1">
        <v>31</v>
      </c>
      <c r="AP349" s="200">
        <f t="shared" si="59"/>
        <v>33</v>
      </c>
      <c r="AQ349" s="1">
        <v>0</v>
      </c>
      <c r="AR349" s="1">
        <v>0</v>
      </c>
      <c r="AS349" s="1">
        <v>0</v>
      </c>
      <c r="AT349" s="200">
        <f t="shared" si="60"/>
        <v>0</v>
      </c>
      <c r="AU349" s="1">
        <v>0</v>
      </c>
      <c r="AV349" s="1">
        <v>0</v>
      </c>
      <c r="AW349" s="1">
        <v>0</v>
      </c>
      <c r="AX349" s="200">
        <f t="shared" si="61"/>
        <v>0</v>
      </c>
      <c r="AY349" s="1">
        <v>118</v>
      </c>
      <c r="AZ349" s="1">
        <v>49</v>
      </c>
      <c r="BA349" s="1">
        <v>0</v>
      </c>
      <c r="BB349" s="1">
        <v>0</v>
      </c>
      <c r="BC349" s="200">
        <f>SUM(AY349:BB349)</f>
        <v>167</v>
      </c>
      <c r="BD349" s="356">
        <v>11</v>
      </c>
      <c r="BE349" s="1">
        <v>0</v>
      </c>
      <c r="BF349" s="1">
        <v>8</v>
      </c>
      <c r="BG349" s="235">
        <v>1676</v>
      </c>
      <c r="BH349" s="59" t="s">
        <v>637</v>
      </c>
    </row>
    <row r="350" spans="1:60">
      <c r="A350" s="1">
        <v>2022</v>
      </c>
      <c r="B350" s="1" t="s">
        <v>61</v>
      </c>
      <c r="C350" s="10">
        <v>0</v>
      </c>
      <c r="D350" s="10">
        <v>72.3</v>
      </c>
      <c r="E350" s="10">
        <v>0</v>
      </c>
      <c r="F350" s="10">
        <v>0</v>
      </c>
      <c r="G350" s="192">
        <f t="shared" si="47"/>
        <v>72.3</v>
      </c>
      <c r="H350" s="192">
        <f>+SMar_InfraMR[[#This Row],[Total Líneas de Explotación ]]</f>
        <v>72.3</v>
      </c>
      <c r="I350" s="192">
        <f>+SMar_InfraMR[[#This Row],[Total Líneas de Explotación ]]</f>
        <v>72.3</v>
      </c>
      <c r="J350" s="10">
        <v>152.33991</v>
      </c>
      <c r="K350" s="10">
        <v>0</v>
      </c>
      <c r="L350" s="10">
        <v>0</v>
      </c>
      <c r="M350" s="10">
        <v>0</v>
      </c>
      <c r="N350" s="192">
        <f>+SMar_InfraMR[[#This Row],[A.03.1 -  Longitud de Vías de Explotación No Electrificadas Troncales y Ramales (vía principal) (km)]]+SMar_InfraMR[[#This Row],[A.04.1 -  Longitud de Vías de Explotación Electrificadas Troncales y Ramales (vía principal) (km)]]</f>
        <v>152.33991</v>
      </c>
      <c r="O350" s="192">
        <v>152.33991</v>
      </c>
      <c r="P350" s="1">
        <v>22</v>
      </c>
      <c r="Q350" s="1">
        <v>0</v>
      </c>
      <c r="R350" s="1">
        <v>0</v>
      </c>
      <c r="S350" s="194">
        <f t="shared" si="48"/>
        <v>22</v>
      </c>
      <c r="T350" s="194">
        <v>20</v>
      </c>
      <c r="U350" s="1">
        <v>2</v>
      </c>
      <c r="V350" s="1">
        <v>48</v>
      </c>
      <c r="W350" s="1">
        <v>6</v>
      </c>
      <c r="X350" s="1">
        <v>6</v>
      </c>
      <c r="Y350" s="1">
        <v>24</v>
      </c>
      <c r="Z350" s="196">
        <f t="shared" ref="Z350:Z361" si="62">SUM(U350:Y350)</f>
        <v>86</v>
      </c>
      <c r="AA350" s="1">
        <v>46</v>
      </c>
      <c r="AB350" s="1">
        <v>6</v>
      </c>
      <c r="AC350" s="1">
        <f>+SMar_InfraMR[[#This Row],[Total Pasos Vehiculares a Nivel]]</f>
        <v>86</v>
      </c>
      <c r="AD350" s="196">
        <f t="shared" si="50"/>
        <v>138</v>
      </c>
      <c r="AE350" s="1">
        <v>1</v>
      </c>
      <c r="AF350" s="1">
        <v>11</v>
      </c>
      <c r="AG350" s="1">
        <v>30</v>
      </c>
      <c r="AH350" s="196">
        <f t="shared" ref="AH350:AH361" si="63">SUM(AE350:AG350)</f>
        <v>42</v>
      </c>
      <c r="AI350" s="10">
        <v>42.523000000000003</v>
      </c>
      <c r="AJ350" s="10">
        <v>30.975999999999999</v>
      </c>
      <c r="AK350" s="10">
        <v>14.711</v>
      </c>
      <c r="AL350" s="222">
        <f t="shared" ref="AL350:AL361" si="64">SUM(AI350:AK350)</f>
        <v>88.21</v>
      </c>
      <c r="AM350" s="1">
        <v>0</v>
      </c>
      <c r="AN350" s="1">
        <v>2</v>
      </c>
      <c r="AO350" s="1">
        <v>32</v>
      </c>
      <c r="AP350" s="200">
        <f t="shared" ref="AP350:AP361" si="65">SUM(AM350:AO350)</f>
        <v>34</v>
      </c>
      <c r="AQ350" s="1">
        <v>0</v>
      </c>
      <c r="AR350" s="1">
        <v>0</v>
      </c>
      <c r="AS350" s="1">
        <v>0</v>
      </c>
      <c r="AT350" s="200">
        <f t="shared" ref="AT350:AT361" si="66">SUM(AQ350:AS350)</f>
        <v>0</v>
      </c>
      <c r="AU350" s="1">
        <v>0</v>
      </c>
      <c r="AV350" s="1">
        <v>0</v>
      </c>
      <c r="AW350" s="1">
        <v>0</v>
      </c>
      <c r="AX350" s="200">
        <f t="shared" ref="AX350:AX361" si="67">SUM(AU350:AW350)</f>
        <v>0</v>
      </c>
      <c r="AY350" s="1">
        <v>112</v>
      </c>
      <c r="AZ350" s="1">
        <v>48</v>
      </c>
      <c r="BA350" s="1">
        <v>0</v>
      </c>
      <c r="BB350" s="1">
        <v>0</v>
      </c>
      <c r="BC350" s="200">
        <f>SUM(AY350:BB350)</f>
        <v>160</v>
      </c>
      <c r="BD350" s="356">
        <v>19</v>
      </c>
      <c r="BE350" s="1">
        <v>0</v>
      </c>
      <c r="BF350" s="1">
        <v>8</v>
      </c>
      <c r="BG350" s="235">
        <v>1676</v>
      </c>
      <c r="BH350" s="1" t="s">
        <v>637</v>
      </c>
    </row>
    <row r="351" spans="1:60">
      <c r="A351" s="1">
        <v>2022</v>
      </c>
      <c r="B351" s="1" t="s">
        <v>62</v>
      </c>
      <c r="C351" s="10">
        <v>0</v>
      </c>
      <c r="D351" s="10">
        <v>72.3</v>
      </c>
      <c r="E351" s="10">
        <v>0</v>
      </c>
      <c r="F351" s="10">
        <v>0</v>
      </c>
      <c r="G351" s="192">
        <f t="shared" si="47"/>
        <v>72.3</v>
      </c>
      <c r="H351" s="192">
        <f>+SMar_InfraMR[[#This Row],[Total Líneas de Explotación ]]</f>
        <v>72.3</v>
      </c>
      <c r="I351" s="192">
        <f>+SMar_InfraMR[[#This Row],[Total Líneas de Explotación ]]</f>
        <v>72.3</v>
      </c>
      <c r="J351" s="10">
        <v>152.33991</v>
      </c>
      <c r="K351" s="10">
        <v>0</v>
      </c>
      <c r="L351" s="10">
        <v>0</v>
      </c>
      <c r="M351" s="10">
        <v>0</v>
      </c>
      <c r="N351" s="192">
        <f>+SMar_InfraMR[[#This Row],[A.03.1 -  Longitud de Vías de Explotación No Electrificadas Troncales y Ramales (vía principal) (km)]]+SMar_InfraMR[[#This Row],[A.04.1 -  Longitud de Vías de Explotación Electrificadas Troncales y Ramales (vía principal) (km)]]</f>
        <v>152.33991</v>
      </c>
      <c r="O351" s="192">
        <v>152.33991</v>
      </c>
      <c r="P351" s="1">
        <v>22</v>
      </c>
      <c r="Q351" s="1">
        <v>0</v>
      </c>
      <c r="R351" s="1">
        <v>0</v>
      </c>
      <c r="S351" s="194">
        <f t="shared" si="48"/>
        <v>22</v>
      </c>
      <c r="T351" s="194">
        <v>20</v>
      </c>
      <c r="U351" s="1">
        <v>2</v>
      </c>
      <c r="V351" s="1">
        <v>48</v>
      </c>
      <c r="W351" s="1">
        <v>6</v>
      </c>
      <c r="X351" s="1">
        <v>6</v>
      </c>
      <c r="Y351" s="1">
        <v>24</v>
      </c>
      <c r="Z351" s="196">
        <f t="shared" si="62"/>
        <v>86</v>
      </c>
      <c r="AA351" s="1">
        <v>46</v>
      </c>
      <c r="AB351" s="1">
        <v>6</v>
      </c>
      <c r="AC351" s="1">
        <f>+SMar_InfraMR[[#This Row],[Total Pasos Vehiculares a Nivel]]</f>
        <v>86</v>
      </c>
      <c r="AD351" s="196">
        <f t="shared" si="50"/>
        <v>138</v>
      </c>
      <c r="AE351" s="1">
        <v>1</v>
      </c>
      <c r="AF351" s="1">
        <v>11</v>
      </c>
      <c r="AG351" s="1">
        <v>30</v>
      </c>
      <c r="AH351" s="196">
        <f t="shared" si="63"/>
        <v>42</v>
      </c>
      <c r="AI351" s="10">
        <v>42.523000000000003</v>
      </c>
      <c r="AJ351" s="10">
        <v>30.975999999999999</v>
      </c>
      <c r="AK351" s="10">
        <v>14.711</v>
      </c>
      <c r="AL351" s="222">
        <f t="shared" si="64"/>
        <v>88.21</v>
      </c>
      <c r="AM351" s="1">
        <v>0</v>
      </c>
      <c r="AN351" s="1">
        <v>2</v>
      </c>
      <c r="AO351" s="1">
        <v>32</v>
      </c>
      <c r="AP351" s="200">
        <f t="shared" si="65"/>
        <v>34</v>
      </c>
      <c r="AQ351" s="1">
        <v>0</v>
      </c>
      <c r="AR351" s="1">
        <v>0</v>
      </c>
      <c r="AS351" s="1">
        <v>0</v>
      </c>
      <c r="AT351" s="200">
        <f t="shared" si="66"/>
        <v>0</v>
      </c>
      <c r="AU351" s="1">
        <v>0</v>
      </c>
      <c r="AV351" s="1">
        <v>0</v>
      </c>
      <c r="AW351" s="1">
        <v>0</v>
      </c>
      <c r="AX351" s="200">
        <f t="shared" si="67"/>
        <v>0</v>
      </c>
      <c r="AY351" s="1">
        <v>112</v>
      </c>
      <c r="AZ351" s="1">
        <v>48</v>
      </c>
      <c r="BA351" s="1">
        <v>0</v>
      </c>
      <c r="BB351" s="1">
        <v>0</v>
      </c>
      <c r="BC351" s="200">
        <f>SUM(AY351:BB351)</f>
        <v>160</v>
      </c>
      <c r="BD351" s="356">
        <v>19</v>
      </c>
      <c r="BE351" s="1">
        <v>0</v>
      </c>
      <c r="BF351" s="1">
        <v>8</v>
      </c>
      <c r="BG351" s="235">
        <v>1676</v>
      </c>
      <c r="BH351" s="1" t="s">
        <v>637</v>
      </c>
    </row>
    <row r="352" spans="1:60">
      <c r="A352" s="1">
        <v>2022</v>
      </c>
      <c r="B352" s="1" t="s">
        <v>63</v>
      </c>
      <c r="C352" s="10">
        <v>0</v>
      </c>
      <c r="D352" s="10">
        <v>72.3</v>
      </c>
      <c r="E352" s="10">
        <v>0</v>
      </c>
      <c r="F352" s="10">
        <v>0</v>
      </c>
      <c r="G352" s="192">
        <f t="shared" si="47"/>
        <v>72.3</v>
      </c>
      <c r="H352" s="192">
        <f>+SMar_InfraMR[[#This Row],[Total Líneas de Explotación ]]</f>
        <v>72.3</v>
      </c>
      <c r="I352" s="192">
        <f>+SMar_InfraMR[[#This Row],[Total Líneas de Explotación ]]</f>
        <v>72.3</v>
      </c>
      <c r="J352" s="10">
        <v>152.33991</v>
      </c>
      <c r="K352" s="10">
        <v>0</v>
      </c>
      <c r="L352" s="10">
        <v>0</v>
      </c>
      <c r="M352" s="10">
        <v>0</v>
      </c>
      <c r="N352" s="192">
        <f>+SMar_InfraMR[[#This Row],[A.03.1 -  Longitud de Vías de Explotación No Electrificadas Troncales y Ramales (vía principal) (km)]]+SMar_InfraMR[[#This Row],[A.04.1 -  Longitud de Vías de Explotación Electrificadas Troncales y Ramales (vía principal) (km)]]</f>
        <v>152.33991</v>
      </c>
      <c r="O352" s="192">
        <v>152.33991</v>
      </c>
      <c r="P352" s="1">
        <v>22</v>
      </c>
      <c r="Q352" s="1">
        <v>0</v>
      </c>
      <c r="R352" s="1">
        <v>0</v>
      </c>
      <c r="S352" s="194">
        <f t="shared" si="48"/>
        <v>22</v>
      </c>
      <c r="T352" s="194">
        <v>20</v>
      </c>
      <c r="U352" s="1">
        <v>2</v>
      </c>
      <c r="V352" s="1">
        <v>48</v>
      </c>
      <c r="W352" s="1">
        <v>6</v>
      </c>
      <c r="X352" s="1">
        <v>6</v>
      </c>
      <c r="Y352" s="1">
        <v>24</v>
      </c>
      <c r="Z352" s="196">
        <f t="shared" si="62"/>
        <v>86</v>
      </c>
      <c r="AA352" s="1">
        <v>46</v>
      </c>
      <c r="AB352" s="1">
        <v>6</v>
      </c>
      <c r="AC352" s="1">
        <f>+SMar_InfraMR[[#This Row],[Total Pasos Vehiculares a Nivel]]</f>
        <v>86</v>
      </c>
      <c r="AD352" s="196">
        <f t="shared" si="50"/>
        <v>138</v>
      </c>
      <c r="AE352" s="1">
        <v>1</v>
      </c>
      <c r="AF352" s="1">
        <v>11</v>
      </c>
      <c r="AG352" s="1">
        <v>30</v>
      </c>
      <c r="AH352" s="196">
        <f t="shared" si="63"/>
        <v>42</v>
      </c>
      <c r="AI352" s="10">
        <v>42.523000000000003</v>
      </c>
      <c r="AJ352" s="10">
        <v>30.975999999999999</v>
      </c>
      <c r="AK352" s="10">
        <v>14.711</v>
      </c>
      <c r="AL352" s="222">
        <f t="shared" si="64"/>
        <v>88.21</v>
      </c>
      <c r="AM352" s="1">
        <v>0</v>
      </c>
      <c r="AN352" s="1">
        <v>2</v>
      </c>
      <c r="AO352" s="1">
        <v>32</v>
      </c>
      <c r="AP352" s="200">
        <f t="shared" si="65"/>
        <v>34</v>
      </c>
      <c r="AQ352" s="1">
        <v>0</v>
      </c>
      <c r="AR352" s="1">
        <v>0</v>
      </c>
      <c r="AS352" s="1">
        <v>0</v>
      </c>
      <c r="AT352" s="200">
        <f t="shared" si="66"/>
        <v>0</v>
      </c>
      <c r="AU352" s="1">
        <v>0</v>
      </c>
      <c r="AV352" s="1">
        <v>0</v>
      </c>
      <c r="AW352" s="1">
        <v>0</v>
      </c>
      <c r="AX352" s="200">
        <f t="shared" si="67"/>
        <v>0</v>
      </c>
      <c r="AY352" s="1">
        <v>112</v>
      </c>
      <c r="AZ352" s="1">
        <v>48</v>
      </c>
      <c r="BA352" s="1">
        <v>0</v>
      </c>
      <c r="BB352" s="1">
        <v>0</v>
      </c>
      <c r="BC352" s="200">
        <f>SUM(AY352:BB352)</f>
        <v>160</v>
      </c>
      <c r="BD352" s="356">
        <v>19</v>
      </c>
      <c r="BE352" s="1">
        <v>0</v>
      </c>
      <c r="BF352" s="1">
        <v>8</v>
      </c>
      <c r="BG352" s="235">
        <v>1676</v>
      </c>
      <c r="BH352" s="1" t="s">
        <v>637</v>
      </c>
    </row>
    <row r="353" spans="1:60">
      <c r="A353" s="1">
        <v>2022</v>
      </c>
      <c r="B353" s="1" t="s">
        <v>64</v>
      </c>
      <c r="C353" s="10">
        <v>0</v>
      </c>
      <c r="D353" s="10">
        <v>72.3</v>
      </c>
      <c r="E353" s="10">
        <v>0</v>
      </c>
      <c r="F353" s="10">
        <v>0</v>
      </c>
      <c r="G353" s="192">
        <f t="shared" si="47"/>
        <v>72.3</v>
      </c>
      <c r="H353" s="192">
        <f>+SMar_InfraMR[[#This Row],[Total Líneas de Explotación ]]</f>
        <v>72.3</v>
      </c>
      <c r="I353" s="192">
        <f>+SMar_InfraMR[[#This Row],[Total Líneas de Explotación ]]</f>
        <v>72.3</v>
      </c>
      <c r="J353" s="10">
        <v>152.33991</v>
      </c>
      <c r="K353" s="10">
        <v>0</v>
      </c>
      <c r="L353" s="10">
        <v>0</v>
      </c>
      <c r="M353" s="10">
        <v>0</v>
      </c>
      <c r="N353" s="192">
        <f>+SMar_InfraMR[[#This Row],[A.03.1 -  Longitud de Vías de Explotación No Electrificadas Troncales y Ramales (vía principal) (km)]]+SMar_InfraMR[[#This Row],[A.04.1 -  Longitud de Vías de Explotación Electrificadas Troncales y Ramales (vía principal) (km)]]</f>
        <v>152.33991</v>
      </c>
      <c r="O353" s="192">
        <v>152.33991</v>
      </c>
      <c r="P353" s="1">
        <v>22</v>
      </c>
      <c r="Q353" s="1">
        <v>0</v>
      </c>
      <c r="R353" s="1">
        <v>0</v>
      </c>
      <c r="S353" s="194">
        <f t="shared" si="48"/>
        <v>22</v>
      </c>
      <c r="T353" s="194">
        <v>20</v>
      </c>
      <c r="U353" s="1">
        <v>2</v>
      </c>
      <c r="V353" s="1">
        <v>48</v>
      </c>
      <c r="W353" s="1">
        <v>6</v>
      </c>
      <c r="X353" s="1">
        <v>6</v>
      </c>
      <c r="Y353" s="1">
        <v>24</v>
      </c>
      <c r="Z353" s="196">
        <f t="shared" si="62"/>
        <v>86</v>
      </c>
      <c r="AA353" s="1">
        <v>46</v>
      </c>
      <c r="AB353" s="1">
        <v>6</v>
      </c>
      <c r="AC353" s="1">
        <f>+SMar_InfraMR[[#This Row],[Total Pasos Vehiculares a Nivel]]</f>
        <v>86</v>
      </c>
      <c r="AD353" s="196">
        <f t="shared" si="50"/>
        <v>138</v>
      </c>
      <c r="AE353" s="1">
        <v>1</v>
      </c>
      <c r="AF353" s="1">
        <v>11</v>
      </c>
      <c r="AG353" s="1">
        <v>30</v>
      </c>
      <c r="AH353" s="196">
        <f t="shared" si="63"/>
        <v>42</v>
      </c>
      <c r="AI353" s="10">
        <v>42.523000000000003</v>
      </c>
      <c r="AJ353" s="10">
        <v>30.975999999999999</v>
      </c>
      <c r="AK353" s="10">
        <v>14.711</v>
      </c>
      <c r="AL353" s="222">
        <f t="shared" si="64"/>
        <v>88.21</v>
      </c>
      <c r="AM353" s="1">
        <v>0</v>
      </c>
      <c r="AN353" s="1">
        <v>2</v>
      </c>
      <c r="AO353" s="1">
        <v>32</v>
      </c>
      <c r="AP353" s="200">
        <f t="shared" si="65"/>
        <v>34</v>
      </c>
      <c r="AQ353" s="1">
        <v>0</v>
      </c>
      <c r="AR353" s="1">
        <v>0</v>
      </c>
      <c r="AS353" s="1">
        <v>0</v>
      </c>
      <c r="AT353" s="200">
        <f t="shared" si="66"/>
        <v>0</v>
      </c>
      <c r="AU353" s="1">
        <v>0</v>
      </c>
      <c r="AV353" s="1">
        <v>0</v>
      </c>
      <c r="AW353" s="1">
        <v>0</v>
      </c>
      <c r="AX353" s="200">
        <f t="shared" si="67"/>
        <v>0</v>
      </c>
      <c r="AY353" s="1">
        <v>112</v>
      </c>
      <c r="AZ353" s="1">
        <v>48</v>
      </c>
      <c r="BA353" s="1">
        <v>0</v>
      </c>
      <c r="BB353" s="1">
        <v>0</v>
      </c>
      <c r="BC353" s="200">
        <f>SUM(AY353:BB353)</f>
        <v>160</v>
      </c>
      <c r="BD353" s="356">
        <v>19</v>
      </c>
      <c r="BE353" s="1">
        <v>0</v>
      </c>
      <c r="BF353" s="1">
        <v>8</v>
      </c>
      <c r="BG353" s="235">
        <v>1676</v>
      </c>
      <c r="BH353" s="1" t="s">
        <v>637</v>
      </c>
    </row>
    <row r="354" spans="1:60">
      <c r="A354" s="1">
        <v>2022</v>
      </c>
      <c r="B354" s="1" t="s">
        <v>65</v>
      </c>
      <c r="C354" s="10">
        <v>0</v>
      </c>
      <c r="D354" s="10">
        <v>72.3</v>
      </c>
      <c r="E354" s="10">
        <v>0</v>
      </c>
      <c r="F354" s="10">
        <v>0</v>
      </c>
      <c r="G354" s="192">
        <f t="shared" si="47"/>
        <v>72.3</v>
      </c>
      <c r="H354" s="192">
        <f>+SMar_InfraMR[[#This Row],[Total Líneas de Explotación ]]</f>
        <v>72.3</v>
      </c>
      <c r="I354" s="192">
        <f>+SMar_InfraMR[[#This Row],[Total Líneas de Explotación ]]</f>
        <v>72.3</v>
      </c>
      <c r="J354" s="10">
        <v>152.33991</v>
      </c>
      <c r="K354" s="10">
        <v>0</v>
      </c>
      <c r="L354" s="10">
        <v>0</v>
      </c>
      <c r="M354" s="10">
        <v>0</v>
      </c>
      <c r="N354" s="192">
        <f>+SMar_InfraMR[[#This Row],[A.03.1 -  Longitud de Vías de Explotación No Electrificadas Troncales y Ramales (vía principal) (km)]]+SMar_InfraMR[[#This Row],[A.04.1 -  Longitud de Vías de Explotación Electrificadas Troncales y Ramales (vía principal) (km)]]</f>
        <v>152.33991</v>
      </c>
      <c r="O354" s="192">
        <v>152.33991</v>
      </c>
      <c r="P354" s="1">
        <v>22</v>
      </c>
      <c r="Q354" s="1">
        <v>0</v>
      </c>
      <c r="R354" s="1">
        <v>0</v>
      </c>
      <c r="S354" s="194">
        <f t="shared" si="48"/>
        <v>22</v>
      </c>
      <c r="T354" s="194">
        <v>20</v>
      </c>
      <c r="U354" s="1">
        <v>2</v>
      </c>
      <c r="V354" s="1">
        <v>48</v>
      </c>
      <c r="W354" s="1">
        <v>6</v>
      </c>
      <c r="X354" s="1">
        <v>6</v>
      </c>
      <c r="Y354" s="1">
        <v>24</v>
      </c>
      <c r="Z354" s="196">
        <f t="shared" si="62"/>
        <v>86</v>
      </c>
      <c r="AA354" s="1">
        <v>46</v>
      </c>
      <c r="AB354" s="1">
        <v>6</v>
      </c>
      <c r="AC354" s="1">
        <f>+SMar_InfraMR[[#This Row],[Total Pasos Vehiculares a Nivel]]</f>
        <v>86</v>
      </c>
      <c r="AD354" s="196">
        <f t="shared" si="50"/>
        <v>138</v>
      </c>
      <c r="AE354" s="1">
        <v>1</v>
      </c>
      <c r="AF354" s="1">
        <v>11</v>
      </c>
      <c r="AG354" s="1">
        <v>30</v>
      </c>
      <c r="AH354" s="196">
        <f t="shared" si="63"/>
        <v>42</v>
      </c>
      <c r="AI354" s="10">
        <v>42.523000000000003</v>
      </c>
      <c r="AJ354" s="10">
        <v>30.975999999999999</v>
      </c>
      <c r="AK354" s="10">
        <v>14.711</v>
      </c>
      <c r="AL354" s="222">
        <f t="shared" si="64"/>
        <v>88.21</v>
      </c>
      <c r="AM354" s="1">
        <v>0</v>
      </c>
      <c r="AN354" s="1">
        <v>2</v>
      </c>
      <c r="AO354" s="1">
        <v>32</v>
      </c>
      <c r="AP354" s="200">
        <f t="shared" si="65"/>
        <v>34</v>
      </c>
      <c r="AQ354" s="1">
        <v>0</v>
      </c>
      <c r="AR354" s="1">
        <v>0</v>
      </c>
      <c r="AS354" s="1">
        <v>0</v>
      </c>
      <c r="AT354" s="200">
        <f t="shared" si="66"/>
        <v>0</v>
      </c>
      <c r="AU354" s="1">
        <v>0</v>
      </c>
      <c r="AV354" s="1">
        <v>0</v>
      </c>
      <c r="AW354" s="1">
        <v>0</v>
      </c>
      <c r="AX354" s="200">
        <f t="shared" si="67"/>
        <v>0</v>
      </c>
      <c r="AY354" s="1">
        <v>112</v>
      </c>
      <c r="AZ354" s="1">
        <v>48</v>
      </c>
      <c r="BA354" s="1">
        <v>0</v>
      </c>
      <c r="BB354" s="1">
        <v>0</v>
      </c>
      <c r="BC354" s="200">
        <f>SUM(AY354:BB354)</f>
        <v>160</v>
      </c>
      <c r="BD354" s="356">
        <v>19</v>
      </c>
      <c r="BE354" s="1">
        <v>0</v>
      </c>
      <c r="BF354" s="1">
        <v>8</v>
      </c>
      <c r="BG354" s="235">
        <v>1676</v>
      </c>
      <c r="BH354" s="1" t="s">
        <v>637</v>
      </c>
    </row>
    <row r="355" spans="1:60">
      <c r="A355" s="1">
        <v>2022</v>
      </c>
      <c r="B355" s="1" t="s">
        <v>66</v>
      </c>
      <c r="C355" s="10">
        <v>0</v>
      </c>
      <c r="D355" s="10">
        <v>72.3</v>
      </c>
      <c r="E355" s="10">
        <v>0</v>
      </c>
      <c r="F355" s="10">
        <v>0</v>
      </c>
      <c r="G355" s="192">
        <f t="shared" si="47"/>
        <v>72.3</v>
      </c>
      <c r="H355" s="192">
        <f>+SMar_InfraMR[[#This Row],[Total Líneas de Explotación ]]</f>
        <v>72.3</v>
      </c>
      <c r="I355" s="192">
        <f>+SMar_InfraMR[[#This Row],[Total Líneas de Explotación ]]</f>
        <v>72.3</v>
      </c>
      <c r="J355" s="10">
        <v>152.33991</v>
      </c>
      <c r="K355" s="10">
        <v>0</v>
      </c>
      <c r="L355" s="10">
        <v>0</v>
      </c>
      <c r="M355" s="10">
        <v>0</v>
      </c>
      <c r="N355" s="192">
        <f>+SMar_InfraMR[[#This Row],[A.03.1 -  Longitud de Vías de Explotación No Electrificadas Troncales y Ramales (vía principal) (km)]]+SMar_InfraMR[[#This Row],[A.04.1 -  Longitud de Vías de Explotación Electrificadas Troncales y Ramales (vía principal) (km)]]</f>
        <v>152.33991</v>
      </c>
      <c r="O355" s="192">
        <v>152.33991</v>
      </c>
      <c r="P355" s="1">
        <v>22</v>
      </c>
      <c r="Q355" s="1">
        <v>0</v>
      </c>
      <c r="R355" s="1">
        <v>0</v>
      </c>
      <c r="S355" s="194">
        <f t="shared" si="48"/>
        <v>22</v>
      </c>
      <c r="T355" s="194">
        <v>20</v>
      </c>
      <c r="U355" s="1">
        <v>2</v>
      </c>
      <c r="V355" s="1">
        <v>48</v>
      </c>
      <c r="W355" s="1">
        <v>6</v>
      </c>
      <c r="X355" s="1">
        <v>6</v>
      </c>
      <c r="Y355" s="1">
        <v>24</v>
      </c>
      <c r="Z355" s="196">
        <f t="shared" si="62"/>
        <v>86</v>
      </c>
      <c r="AA355" s="1">
        <v>46</v>
      </c>
      <c r="AB355" s="1">
        <v>6</v>
      </c>
      <c r="AC355" s="1">
        <f>+SMar_InfraMR[[#This Row],[Total Pasos Vehiculares a Nivel]]</f>
        <v>86</v>
      </c>
      <c r="AD355" s="196">
        <f t="shared" si="50"/>
        <v>138</v>
      </c>
      <c r="AE355" s="1">
        <v>1</v>
      </c>
      <c r="AF355" s="1">
        <v>11</v>
      </c>
      <c r="AG355" s="1">
        <v>30</v>
      </c>
      <c r="AH355" s="196">
        <f t="shared" si="63"/>
        <v>42</v>
      </c>
      <c r="AI355" s="10">
        <v>42.523000000000003</v>
      </c>
      <c r="AJ355" s="10">
        <v>30.975999999999999</v>
      </c>
      <c r="AK355" s="10">
        <v>14.711</v>
      </c>
      <c r="AL355" s="222">
        <f t="shared" si="64"/>
        <v>88.21</v>
      </c>
      <c r="AM355" s="1">
        <v>0</v>
      </c>
      <c r="AN355" s="1">
        <v>2</v>
      </c>
      <c r="AO355" s="1">
        <v>32</v>
      </c>
      <c r="AP355" s="200">
        <f t="shared" si="65"/>
        <v>34</v>
      </c>
      <c r="AQ355" s="1">
        <v>0</v>
      </c>
      <c r="AR355" s="1">
        <v>0</v>
      </c>
      <c r="AS355" s="1">
        <v>0</v>
      </c>
      <c r="AT355" s="200">
        <f t="shared" si="66"/>
        <v>0</v>
      </c>
      <c r="AU355" s="1">
        <v>0</v>
      </c>
      <c r="AV355" s="1">
        <v>0</v>
      </c>
      <c r="AW355" s="1">
        <v>0</v>
      </c>
      <c r="AX355" s="200">
        <f t="shared" si="67"/>
        <v>0</v>
      </c>
      <c r="AY355" s="1">
        <v>112</v>
      </c>
      <c r="AZ355" s="1">
        <v>48</v>
      </c>
      <c r="BA355" s="1">
        <v>0</v>
      </c>
      <c r="BB355" s="1">
        <v>0</v>
      </c>
      <c r="BC355" s="200">
        <f>SUM(AY355:BB355)</f>
        <v>160</v>
      </c>
      <c r="BD355" s="356">
        <v>19</v>
      </c>
      <c r="BE355" s="1">
        <v>0</v>
      </c>
      <c r="BF355" s="1">
        <v>8</v>
      </c>
      <c r="BG355" s="235">
        <v>1676</v>
      </c>
      <c r="BH355" s="1" t="s">
        <v>637</v>
      </c>
    </row>
    <row r="356" spans="1:60">
      <c r="A356" s="1">
        <v>2022</v>
      </c>
      <c r="B356" s="1" t="s">
        <v>67</v>
      </c>
      <c r="C356" s="10">
        <v>0</v>
      </c>
      <c r="D356" s="10">
        <v>72.3</v>
      </c>
      <c r="E356" s="10">
        <v>0</v>
      </c>
      <c r="F356" s="10">
        <v>0</v>
      </c>
      <c r="G356" s="192">
        <f t="shared" si="47"/>
        <v>72.3</v>
      </c>
      <c r="H356" s="192">
        <f>+SMar_InfraMR[[#This Row],[Total Líneas de Explotación ]]</f>
        <v>72.3</v>
      </c>
      <c r="I356" s="192">
        <f>+SMar_InfraMR[[#This Row],[Total Líneas de Explotación ]]</f>
        <v>72.3</v>
      </c>
      <c r="J356" s="10">
        <v>152.33991</v>
      </c>
      <c r="K356" s="10">
        <v>0</v>
      </c>
      <c r="L356" s="10">
        <v>0</v>
      </c>
      <c r="M356" s="10">
        <v>0</v>
      </c>
      <c r="N356" s="192">
        <f>+SMar_InfraMR[[#This Row],[A.03.1 -  Longitud de Vías de Explotación No Electrificadas Troncales y Ramales (vía principal) (km)]]+SMar_InfraMR[[#This Row],[A.04.1 -  Longitud de Vías de Explotación Electrificadas Troncales y Ramales (vía principal) (km)]]</f>
        <v>152.33991</v>
      </c>
      <c r="O356" s="192">
        <v>152.33991</v>
      </c>
      <c r="P356" s="1">
        <v>22</v>
      </c>
      <c r="Q356" s="1">
        <v>0</v>
      </c>
      <c r="R356" s="1">
        <v>0</v>
      </c>
      <c r="S356" s="194">
        <f t="shared" si="48"/>
        <v>22</v>
      </c>
      <c r="T356" s="194">
        <v>21</v>
      </c>
      <c r="U356" s="1">
        <v>2</v>
      </c>
      <c r="V356" s="1">
        <v>48</v>
      </c>
      <c r="W356" s="1">
        <v>6</v>
      </c>
      <c r="X356" s="1">
        <v>6</v>
      </c>
      <c r="Y356" s="1">
        <v>24</v>
      </c>
      <c r="Z356" s="196">
        <f t="shared" si="62"/>
        <v>86</v>
      </c>
      <c r="AA356" s="1">
        <v>46</v>
      </c>
      <c r="AB356" s="1">
        <v>6</v>
      </c>
      <c r="AC356" s="1">
        <f>+SMar_InfraMR[[#This Row],[Total Pasos Vehiculares a Nivel]]</f>
        <v>86</v>
      </c>
      <c r="AD356" s="196">
        <f t="shared" si="50"/>
        <v>138</v>
      </c>
      <c r="AE356" s="1">
        <v>1</v>
      </c>
      <c r="AF356" s="1">
        <v>11</v>
      </c>
      <c r="AG356" s="1">
        <v>30</v>
      </c>
      <c r="AH356" s="196">
        <f t="shared" si="63"/>
        <v>42</v>
      </c>
      <c r="AI356" s="10">
        <v>42.523000000000003</v>
      </c>
      <c r="AJ356" s="10">
        <v>30.975999999999999</v>
      </c>
      <c r="AK356" s="10">
        <v>14.711</v>
      </c>
      <c r="AL356" s="222">
        <f t="shared" si="64"/>
        <v>88.21</v>
      </c>
      <c r="AM356" s="1">
        <v>0</v>
      </c>
      <c r="AN356" s="1">
        <v>2</v>
      </c>
      <c r="AO356" s="1">
        <v>32</v>
      </c>
      <c r="AP356" s="200">
        <f t="shared" si="65"/>
        <v>34</v>
      </c>
      <c r="AQ356" s="1">
        <v>0</v>
      </c>
      <c r="AR356" s="1">
        <v>0</v>
      </c>
      <c r="AS356" s="1">
        <v>0</v>
      </c>
      <c r="AT356" s="200">
        <f t="shared" si="66"/>
        <v>0</v>
      </c>
      <c r="AU356" s="1">
        <v>0</v>
      </c>
      <c r="AV356" s="1">
        <v>0</v>
      </c>
      <c r="AW356" s="1">
        <v>0</v>
      </c>
      <c r="AX356" s="200">
        <f t="shared" si="67"/>
        <v>0</v>
      </c>
      <c r="AY356" s="1">
        <v>112</v>
      </c>
      <c r="AZ356" s="1">
        <v>48</v>
      </c>
      <c r="BA356" s="1">
        <v>0</v>
      </c>
      <c r="BB356" s="1">
        <v>0</v>
      </c>
      <c r="BC356" s="200">
        <f>SUM(AY356:BB356)</f>
        <v>160</v>
      </c>
      <c r="BD356" s="356">
        <v>19</v>
      </c>
      <c r="BE356" s="1">
        <v>0</v>
      </c>
      <c r="BF356" s="1">
        <v>8</v>
      </c>
      <c r="BG356" s="235">
        <v>1676</v>
      </c>
      <c r="BH356" s="1" t="s">
        <v>490</v>
      </c>
    </row>
    <row r="357" spans="1:60">
      <c r="A357" s="1">
        <v>2022</v>
      </c>
      <c r="B357" s="1" t="s">
        <v>68</v>
      </c>
      <c r="C357" s="10">
        <v>0</v>
      </c>
      <c r="D357" s="10">
        <v>72.3</v>
      </c>
      <c r="E357" s="10">
        <v>0</v>
      </c>
      <c r="F357" s="10">
        <v>0</v>
      </c>
      <c r="G357" s="192">
        <f t="shared" si="47"/>
        <v>72.3</v>
      </c>
      <c r="H357" s="192">
        <f>+SMar_InfraMR[[#This Row],[Total Líneas de Explotación ]]</f>
        <v>72.3</v>
      </c>
      <c r="I357" s="192">
        <f>+SMar_InfraMR[[#This Row],[Total Líneas de Explotación ]]</f>
        <v>72.3</v>
      </c>
      <c r="J357" s="10">
        <v>152.33991</v>
      </c>
      <c r="K357" s="10">
        <v>0</v>
      </c>
      <c r="L357" s="10">
        <v>0</v>
      </c>
      <c r="M357" s="10">
        <v>0</v>
      </c>
      <c r="N357" s="192">
        <f>+SMar_InfraMR[[#This Row],[A.03.1 -  Longitud de Vías de Explotación No Electrificadas Troncales y Ramales (vía principal) (km)]]+SMar_InfraMR[[#This Row],[A.04.1 -  Longitud de Vías de Explotación Electrificadas Troncales y Ramales (vía principal) (km)]]</f>
        <v>152.33991</v>
      </c>
      <c r="O357" s="192">
        <v>152.33991</v>
      </c>
      <c r="P357" s="1">
        <v>22</v>
      </c>
      <c r="Q357" s="1">
        <v>0</v>
      </c>
      <c r="R357" s="1">
        <v>0</v>
      </c>
      <c r="S357" s="194">
        <f t="shared" si="48"/>
        <v>22</v>
      </c>
      <c r="T357" s="194">
        <v>21</v>
      </c>
      <c r="U357" s="1">
        <v>2</v>
      </c>
      <c r="V357" s="1">
        <v>48</v>
      </c>
      <c r="W357" s="1">
        <v>6</v>
      </c>
      <c r="X357" s="1">
        <v>6</v>
      </c>
      <c r="Y357" s="1">
        <v>24</v>
      </c>
      <c r="Z357" s="196">
        <f t="shared" si="62"/>
        <v>86</v>
      </c>
      <c r="AA357" s="1">
        <v>46</v>
      </c>
      <c r="AB357" s="1">
        <v>6</v>
      </c>
      <c r="AC357" s="1">
        <f>+SMar_InfraMR[[#This Row],[Total Pasos Vehiculares a Nivel]]</f>
        <v>86</v>
      </c>
      <c r="AD357" s="196">
        <f t="shared" si="50"/>
        <v>138</v>
      </c>
      <c r="AE357" s="1">
        <v>1</v>
      </c>
      <c r="AF357" s="1">
        <v>11</v>
      </c>
      <c r="AG357" s="1">
        <v>30</v>
      </c>
      <c r="AH357" s="196">
        <f t="shared" si="63"/>
        <v>42</v>
      </c>
      <c r="AI357" s="10">
        <v>42.523000000000003</v>
      </c>
      <c r="AJ357" s="10">
        <v>30.975999999999999</v>
      </c>
      <c r="AK357" s="10">
        <v>14.711</v>
      </c>
      <c r="AL357" s="222">
        <f t="shared" si="64"/>
        <v>88.21</v>
      </c>
      <c r="AM357" s="1">
        <v>0</v>
      </c>
      <c r="AN357" s="1">
        <v>2</v>
      </c>
      <c r="AO357" s="1">
        <v>32</v>
      </c>
      <c r="AP357" s="200">
        <f t="shared" si="65"/>
        <v>34</v>
      </c>
      <c r="AQ357" s="1">
        <v>0</v>
      </c>
      <c r="AR357" s="1">
        <v>0</v>
      </c>
      <c r="AS357" s="1">
        <v>0</v>
      </c>
      <c r="AT357" s="200">
        <f t="shared" si="66"/>
        <v>0</v>
      </c>
      <c r="AU357" s="1">
        <v>0</v>
      </c>
      <c r="AV357" s="1">
        <v>0</v>
      </c>
      <c r="AW357" s="1">
        <v>0</v>
      </c>
      <c r="AX357" s="200">
        <f t="shared" si="67"/>
        <v>0</v>
      </c>
      <c r="AY357" s="1">
        <v>112</v>
      </c>
      <c r="AZ357" s="1">
        <v>48</v>
      </c>
      <c r="BA357" s="1">
        <v>0</v>
      </c>
      <c r="BB357" s="1">
        <v>0</v>
      </c>
      <c r="BC357" s="200">
        <f>SUM(AY357:BB357)</f>
        <v>160</v>
      </c>
      <c r="BD357" s="356">
        <v>19</v>
      </c>
      <c r="BE357" s="1">
        <v>0</v>
      </c>
      <c r="BF357" s="1">
        <v>8</v>
      </c>
      <c r="BG357" s="235">
        <v>1676</v>
      </c>
      <c r="BH357" s="1" t="s">
        <v>639</v>
      </c>
    </row>
    <row r="358" spans="1:60">
      <c r="A358" s="1">
        <v>2022</v>
      </c>
      <c r="B358" s="1" t="s">
        <v>69</v>
      </c>
      <c r="C358" s="10">
        <v>0</v>
      </c>
      <c r="D358" s="10">
        <v>72.3</v>
      </c>
      <c r="E358" s="10">
        <v>0</v>
      </c>
      <c r="F358" s="10">
        <v>0</v>
      </c>
      <c r="G358" s="192">
        <f t="shared" si="47"/>
        <v>72.3</v>
      </c>
      <c r="H358" s="192">
        <f>+SMar_InfraMR[[#This Row],[Total Líneas de Explotación ]]</f>
        <v>72.3</v>
      </c>
      <c r="I358" s="192">
        <f>+SMar_InfraMR[[#This Row],[Total Líneas de Explotación ]]</f>
        <v>72.3</v>
      </c>
      <c r="J358" s="10">
        <v>152.33991</v>
      </c>
      <c r="K358" s="10">
        <v>0</v>
      </c>
      <c r="L358" s="10">
        <v>0</v>
      </c>
      <c r="M358" s="10">
        <v>0</v>
      </c>
      <c r="N358" s="192">
        <f>+SMar_InfraMR[[#This Row],[A.03.1 -  Longitud de Vías de Explotación No Electrificadas Troncales y Ramales (vía principal) (km)]]+SMar_InfraMR[[#This Row],[A.04.1 -  Longitud de Vías de Explotación Electrificadas Troncales y Ramales (vía principal) (km)]]</f>
        <v>152.33991</v>
      </c>
      <c r="O358" s="192">
        <v>152.33991</v>
      </c>
      <c r="P358" s="1">
        <v>22</v>
      </c>
      <c r="Q358" s="1">
        <v>0</v>
      </c>
      <c r="R358" s="1">
        <v>0</v>
      </c>
      <c r="S358" s="194">
        <f t="shared" si="48"/>
        <v>22</v>
      </c>
      <c r="T358" s="194">
        <v>21</v>
      </c>
      <c r="U358" s="1">
        <v>2</v>
      </c>
      <c r="V358" s="1">
        <v>48</v>
      </c>
      <c r="W358" s="1">
        <v>6</v>
      </c>
      <c r="X358" s="1">
        <v>6</v>
      </c>
      <c r="Y358" s="1">
        <v>24</v>
      </c>
      <c r="Z358" s="196">
        <f t="shared" si="62"/>
        <v>86</v>
      </c>
      <c r="AA358" s="1">
        <v>46</v>
      </c>
      <c r="AB358" s="1">
        <v>6</v>
      </c>
      <c r="AC358" s="1">
        <f>+SMar_InfraMR[[#This Row],[Total Pasos Vehiculares a Nivel]]</f>
        <v>86</v>
      </c>
      <c r="AD358" s="196">
        <f t="shared" si="50"/>
        <v>138</v>
      </c>
      <c r="AE358" s="1">
        <v>1</v>
      </c>
      <c r="AF358" s="1">
        <v>11</v>
      </c>
      <c r="AG358" s="1">
        <v>30</v>
      </c>
      <c r="AH358" s="196">
        <f t="shared" si="63"/>
        <v>42</v>
      </c>
      <c r="AI358" s="10">
        <v>42.523000000000003</v>
      </c>
      <c r="AJ358" s="10">
        <v>30.975999999999999</v>
      </c>
      <c r="AK358" s="10">
        <v>14.711</v>
      </c>
      <c r="AL358" s="222">
        <f t="shared" si="64"/>
        <v>88.21</v>
      </c>
      <c r="AM358" s="1">
        <v>0</v>
      </c>
      <c r="AN358" s="1">
        <v>2</v>
      </c>
      <c r="AO358" s="1">
        <v>32</v>
      </c>
      <c r="AP358" s="200">
        <f t="shared" si="65"/>
        <v>34</v>
      </c>
      <c r="AQ358" s="1">
        <v>0</v>
      </c>
      <c r="AR358" s="1">
        <v>0</v>
      </c>
      <c r="AS358" s="1">
        <v>0</v>
      </c>
      <c r="AT358" s="200">
        <f t="shared" si="66"/>
        <v>0</v>
      </c>
      <c r="AU358" s="1">
        <v>0</v>
      </c>
      <c r="AV358" s="1">
        <v>0</v>
      </c>
      <c r="AW358" s="1">
        <v>0</v>
      </c>
      <c r="AX358" s="200">
        <f t="shared" si="67"/>
        <v>0</v>
      </c>
      <c r="AY358" s="1">
        <v>112</v>
      </c>
      <c r="AZ358" s="1">
        <v>48</v>
      </c>
      <c r="BA358" s="1">
        <v>0</v>
      </c>
      <c r="BB358" s="1">
        <v>0</v>
      </c>
      <c r="BC358" s="200">
        <f>SUM(AY358:BB358)</f>
        <v>160</v>
      </c>
      <c r="BD358" s="356">
        <v>19</v>
      </c>
      <c r="BE358" s="1">
        <v>0</v>
      </c>
      <c r="BF358" s="1">
        <v>8</v>
      </c>
      <c r="BG358" s="235">
        <v>1676</v>
      </c>
      <c r="BH358" s="1" t="s">
        <v>639</v>
      </c>
    </row>
    <row r="359" spans="1:60">
      <c r="A359" s="1">
        <v>2022</v>
      </c>
      <c r="B359" s="1" t="s">
        <v>70</v>
      </c>
      <c r="C359" s="10">
        <v>0</v>
      </c>
      <c r="D359" s="10">
        <v>72.3</v>
      </c>
      <c r="E359" s="10">
        <v>0</v>
      </c>
      <c r="F359" s="10">
        <v>0</v>
      </c>
      <c r="G359" s="192">
        <f t="shared" si="47"/>
        <v>72.3</v>
      </c>
      <c r="H359" s="192">
        <f>+SMar_InfraMR[[#This Row],[Total Líneas de Explotación ]]</f>
        <v>72.3</v>
      </c>
      <c r="I359" s="192">
        <f>+SMar_InfraMR[[#This Row],[Total Líneas de Explotación ]]</f>
        <v>72.3</v>
      </c>
      <c r="J359" s="10">
        <v>152.33991</v>
      </c>
      <c r="K359" s="10">
        <v>0</v>
      </c>
      <c r="L359" s="10">
        <v>0</v>
      </c>
      <c r="M359" s="10">
        <v>0</v>
      </c>
      <c r="N359" s="192">
        <f>+SMar_InfraMR[[#This Row],[A.03.1 -  Longitud de Vías de Explotación No Electrificadas Troncales y Ramales (vía principal) (km)]]+SMar_InfraMR[[#This Row],[A.04.1 -  Longitud de Vías de Explotación Electrificadas Troncales y Ramales (vía principal) (km)]]</f>
        <v>152.33991</v>
      </c>
      <c r="O359" s="192">
        <v>152.33991</v>
      </c>
      <c r="P359" s="1">
        <v>22</v>
      </c>
      <c r="Q359" s="1">
        <v>0</v>
      </c>
      <c r="R359" s="1">
        <v>0</v>
      </c>
      <c r="S359" s="194">
        <f t="shared" si="48"/>
        <v>22</v>
      </c>
      <c r="T359" s="194">
        <v>21</v>
      </c>
      <c r="U359" s="1">
        <v>2</v>
      </c>
      <c r="V359" s="1">
        <v>48</v>
      </c>
      <c r="W359" s="1">
        <v>6</v>
      </c>
      <c r="X359" s="1">
        <v>6</v>
      </c>
      <c r="Y359" s="1">
        <v>24</v>
      </c>
      <c r="Z359" s="196">
        <f t="shared" si="62"/>
        <v>86</v>
      </c>
      <c r="AA359" s="1">
        <v>46</v>
      </c>
      <c r="AB359" s="1">
        <v>6</v>
      </c>
      <c r="AC359" s="1">
        <f>+SMar_InfraMR[[#This Row],[Total Pasos Vehiculares a Nivel]]</f>
        <v>86</v>
      </c>
      <c r="AD359" s="196">
        <f t="shared" si="50"/>
        <v>138</v>
      </c>
      <c r="AE359" s="1">
        <v>1</v>
      </c>
      <c r="AF359" s="1">
        <v>11</v>
      </c>
      <c r="AG359" s="1">
        <v>30</v>
      </c>
      <c r="AH359" s="196">
        <f t="shared" si="63"/>
        <v>42</v>
      </c>
      <c r="AI359" s="10">
        <v>42.523000000000003</v>
      </c>
      <c r="AJ359" s="10">
        <v>30.975999999999999</v>
      </c>
      <c r="AK359" s="10">
        <v>14.711</v>
      </c>
      <c r="AL359" s="222">
        <f t="shared" si="64"/>
        <v>88.21</v>
      </c>
      <c r="AM359" s="1">
        <v>0</v>
      </c>
      <c r="AN359" s="1">
        <v>2</v>
      </c>
      <c r="AO359" s="1">
        <v>32</v>
      </c>
      <c r="AP359" s="200">
        <f t="shared" si="65"/>
        <v>34</v>
      </c>
      <c r="AQ359" s="1">
        <v>0</v>
      </c>
      <c r="AR359" s="1">
        <v>0</v>
      </c>
      <c r="AS359" s="1">
        <v>0</v>
      </c>
      <c r="AT359" s="200">
        <f t="shared" si="66"/>
        <v>0</v>
      </c>
      <c r="AU359" s="1">
        <v>0</v>
      </c>
      <c r="AV359" s="1">
        <v>0</v>
      </c>
      <c r="AW359" s="1">
        <v>0</v>
      </c>
      <c r="AX359" s="200">
        <f t="shared" si="67"/>
        <v>0</v>
      </c>
      <c r="AY359" s="1">
        <v>112</v>
      </c>
      <c r="AZ359" s="1">
        <v>48</v>
      </c>
      <c r="BA359" s="1">
        <v>0</v>
      </c>
      <c r="BB359" s="1">
        <v>0</v>
      </c>
      <c r="BC359" s="200">
        <f>SUM(AY359:BB359)</f>
        <v>160</v>
      </c>
      <c r="BD359" s="356">
        <v>19</v>
      </c>
      <c r="BE359" s="1">
        <v>0</v>
      </c>
      <c r="BF359" s="1">
        <v>8</v>
      </c>
      <c r="BG359" s="235">
        <v>1676</v>
      </c>
      <c r="BH359" s="1" t="s">
        <v>639</v>
      </c>
    </row>
    <row r="360" spans="1:60">
      <c r="A360" s="1">
        <v>2022</v>
      </c>
      <c r="B360" s="1" t="s">
        <v>71</v>
      </c>
      <c r="C360" s="10">
        <v>0</v>
      </c>
      <c r="D360" s="10">
        <v>72.3</v>
      </c>
      <c r="E360" s="10">
        <v>0</v>
      </c>
      <c r="F360" s="10">
        <v>0</v>
      </c>
      <c r="G360" s="192">
        <f t="shared" si="47"/>
        <v>72.3</v>
      </c>
      <c r="H360" s="192">
        <f>+SMar_InfraMR[[#This Row],[Total Líneas de Explotación ]]</f>
        <v>72.3</v>
      </c>
      <c r="I360" s="192">
        <f>+SMar_InfraMR[[#This Row],[Total Líneas de Explotación ]]</f>
        <v>72.3</v>
      </c>
      <c r="J360" s="10">
        <v>152.33991</v>
      </c>
      <c r="K360" s="10">
        <v>0</v>
      </c>
      <c r="L360" s="10">
        <v>0</v>
      </c>
      <c r="M360" s="10">
        <v>0</v>
      </c>
      <c r="N360" s="192">
        <f>+SMar_InfraMR[[#This Row],[A.03.1 -  Longitud de Vías de Explotación No Electrificadas Troncales y Ramales (vía principal) (km)]]+SMar_InfraMR[[#This Row],[A.04.1 -  Longitud de Vías de Explotación Electrificadas Troncales y Ramales (vía principal) (km)]]</f>
        <v>152.33991</v>
      </c>
      <c r="O360" s="192">
        <v>152.33991</v>
      </c>
      <c r="P360" s="1">
        <v>22</v>
      </c>
      <c r="Q360" s="1">
        <v>0</v>
      </c>
      <c r="R360" s="1">
        <v>0</v>
      </c>
      <c r="S360" s="194">
        <f t="shared" si="48"/>
        <v>22</v>
      </c>
      <c r="T360" s="194">
        <v>21</v>
      </c>
      <c r="U360" s="1">
        <v>2</v>
      </c>
      <c r="V360" s="1">
        <v>48</v>
      </c>
      <c r="W360" s="1">
        <v>6</v>
      </c>
      <c r="X360" s="1">
        <v>6</v>
      </c>
      <c r="Y360" s="1">
        <v>24</v>
      </c>
      <c r="Z360" s="196">
        <f t="shared" si="62"/>
        <v>86</v>
      </c>
      <c r="AA360" s="1">
        <v>46</v>
      </c>
      <c r="AB360" s="1">
        <v>6</v>
      </c>
      <c r="AC360" s="1">
        <f>+SMar_InfraMR[[#This Row],[Total Pasos Vehiculares a Nivel]]</f>
        <v>86</v>
      </c>
      <c r="AD360" s="196">
        <f t="shared" si="50"/>
        <v>138</v>
      </c>
      <c r="AE360" s="1">
        <v>1</v>
      </c>
      <c r="AF360" s="1">
        <v>11</v>
      </c>
      <c r="AG360" s="1">
        <v>30</v>
      </c>
      <c r="AH360" s="196">
        <f t="shared" si="63"/>
        <v>42</v>
      </c>
      <c r="AI360" s="10">
        <v>42.523000000000003</v>
      </c>
      <c r="AJ360" s="10">
        <v>30.975999999999999</v>
      </c>
      <c r="AK360" s="10">
        <v>14.711</v>
      </c>
      <c r="AL360" s="222">
        <f t="shared" si="64"/>
        <v>88.21</v>
      </c>
      <c r="AM360" s="1">
        <v>0</v>
      </c>
      <c r="AN360" s="1">
        <v>2</v>
      </c>
      <c r="AO360" s="1">
        <v>32</v>
      </c>
      <c r="AP360" s="200">
        <f t="shared" si="65"/>
        <v>34</v>
      </c>
      <c r="AQ360" s="1">
        <v>0</v>
      </c>
      <c r="AR360" s="1">
        <v>0</v>
      </c>
      <c r="AS360" s="1">
        <v>0</v>
      </c>
      <c r="AT360" s="200">
        <f t="shared" si="66"/>
        <v>0</v>
      </c>
      <c r="AU360" s="1">
        <v>0</v>
      </c>
      <c r="AV360" s="1">
        <v>0</v>
      </c>
      <c r="AW360" s="1">
        <v>0</v>
      </c>
      <c r="AX360" s="200">
        <f t="shared" si="67"/>
        <v>0</v>
      </c>
      <c r="AY360" s="1">
        <v>112</v>
      </c>
      <c r="AZ360" s="1">
        <v>48</v>
      </c>
      <c r="BA360" s="1">
        <v>0</v>
      </c>
      <c r="BB360" s="1">
        <v>0</v>
      </c>
      <c r="BC360" s="200">
        <f>SUM(AY360:BB360)</f>
        <v>160</v>
      </c>
      <c r="BD360" s="356">
        <v>19</v>
      </c>
      <c r="BE360" s="1">
        <v>0</v>
      </c>
      <c r="BF360" s="1">
        <v>8</v>
      </c>
      <c r="BG360" s="235">
        <v>1676</v>
      </c>
      <c r="BH360" s="1" t="s">
        <v>639</v>
      </c>
    </row>
    <row r="361" spans="1:60">
      <c r="A361" s="1">
        <v>2022</v>
      </c>
      <c r="B361" s="1" t="s">
        <v>72</v>
      </c>
      <c r="C361" s="10">
        <v>0</v>
      </c>
      <c r="D361" s="10">
        <v>72.3</v>
      </c>
      <c r="E361" s="10">
        <v>0</v>
      </c>
      <c r="F361" s="10">
        <v>0</v>
      </c>
      <c r="G361" s="192">
        <f t="shared" si="47"/>
        <v>72.3</v>
      </c>
      <c r="H361" s="192">
        <f>+SMar_InfraMR[[#This Row],[Total Líneas de Explotación ]]</f>
        <v>72.3</v>
      </c>
      <c r="I361" s="192">
        <f>+SMar_InfraMR[[#This Row],[Total Líneas de Explotación ]]</f>
        <v>72.3</v>
      </c>
      <c r="J361" s="10">
        <v>152.33991</v>
      </c>
      <c r="K361" s="10">
        <v>0</v>
      </c>
      <c r="L361" s="10">
        <v>0</v>
      </c>
      <c r="M361" s="10">
        <v>0</v>
      </c>
      <c r="N361" s="192">
        <f>+SMar_InfraMR[[#This Row],[A.03.1 -  Longitud de Vías de Explotación No Electrificadas Troncales y Ramales (vía principal) (km)]]+SMar_InfraMR[[#This Row],[A.04.1 -  Longitud de Vías de Explotación Electrificadas Troncales y Ramales (vía principal) (km)]]</f>
        <v>152.33991</v>
      </c>
      <c r="O361" s="192">
        <v>152.33991</v>
      </c>
      <c r="P361" s="1">
        <v>22</v>
      </c>
      <c r="Q361" s="1">
        <v>0</v>
      </c>
      <c r="R361" s="1">
        <v>0</v>
      </c>
      <c r="S361" s="194">
        <f t="shared" si="48"/>
        <v>22</v>
      </c>
      <c r="T361" s="194">
        <v>21</v>
      </c>
      <c r="U361" s="1">
        <v>2</v>
      </c>
      <c r="V361" s="1">
        <v>48</v>
      </c>
      <c r="W361" s="1">
        <v>6</v>
      </c>
      <c r="X361" s="1">
        <v>6</v>
      </c>
      <c r="Y361" s="1">
        <v>24</v>
      </c>
      <c r="Z361" s="196">
        <f t="shared" si="62"/>
        <v>86</v>
      </c>
      <c r="AA361" s="1">
        <v>46</v>
      </c>
      <c r="AB361" s="1">
        <v>6</v>
      </c>
      <c r="AC361" s="1">
        <f>+SMar_InfraMR[[#This Row],[Total Pasos Vehiculares a Nivel]]</f>
        <v>86</v>
      </c>
      <c r="AD361" s="196">
        <f t="shared" si="50"/>
        <v>138</v>
      </c>
      <c r="AE361" s="1">
        <v>1</v>
      </c>
      <c r="AF361" s="1">
        <v>11</v>
      </c>
      <c r="AG361" s="1">
        <v>30</v>
      </c>
      <c r="AH361" s="196">
        <f t="shared" si="63"/>
        <v>42</v>
      </c>
      <c r="AI361" s="10">
        <v>42.523000000000003</v>
      </c>
      <c r="AJ361" s="10">
        <v>30.975999999999999</v>
      </c>
      <c r="AK361" s="10">
        <v>14.711</v>
      </c>
      <c r="AL361" s="222">
        <f t="shared" si="64"/>
        <v>88.21</v>
      </c>
      <c r="AM361" s="1">
        <v>0</v>
      </c>
      <c r="AN361" s="1">
        <v>2</v>
      </c>
      <c r="AO361" s="1">
        <v>32</v>
      </c>
      <c r="AP361" s="200">
        <f t="shared" si="65"/>
        <v>34</v>
      </c>
      <c r="AQ361" s="1">
        <v>0</v>
      </c>
      <c r="AR361" s="1">
        <v>0</v>
      </c>
      <c r="AS361" s="1">
        <v>0</v>
      </c>
      <c r="AT361" s="200">
        <f t="shared" si="66"/>
        <v>0</v>
      </c>
      <c r="AU361" s="1">
        <v>0</v>
      </c>
      <c r="AV361" s="1">
        <v>0</v>
      </c>
      <c r="AW361" s="1">
        <v>0</v>
      </c>
      <c r="AX361" s="200">
        <f t="shared" si="67"/>
        <v>0</v>
      </c>
      <c r="AY361" s="1">
        <v>112</v>
      </c>
      <c r="AZ361" s="1">
        <v>48</v>
      </c>
      <c r="BA361" s="1">
        <v>0</v>
      </c>
      <c r="BB361" s="1">
        <v>0</v>
      </c>
      <c r="BC361" s="200">
        <f>SUM(AY361:BB361)</f>
        <v>160</v>
      </c>
      <c r="BD361" s="356">
        <v>19</v>
      </c>
      <c r="BE361" s="1">
        <v>0</v>
      </c>
      <c r="BF361" s="1">
        <v>8</v>
      </c>
      <c r="BG361" s="235">
        <v>1676</v>
      </c>
      <c r="BH361" s="1" t="s">
        <v>639</v>
      </c>
    </row>
    <row r="362" spans="1:60">
      <c r="A362" s="1">
        <v>2023</v>
      </c>
      <c r="B362" s="1" t="s">
        <v>61</v>
      </c>
      <c r="C362" s="10">
        <v>0</v>
      </c>
      <c r="D362" s="10">
        <v>72.3</v>
      </c>
      <c r="E362" s="10">
        <v>0</v>
      </c>
      <c r="F362" s="10">
        <v>0</v>
      </c>
      <c r="G362" s="192">
        <f t="shared" si="47"/>
        <v>72.3</v>
      </c>
      <c r="H362" s="192">
        <f>+SMar_InfraMR[[#This Row],[Total Líneas de Explotación ]]</f>
        <v>72.3</v>
      </c>
      <c r="I362" s="192">
        <f>+SMar_InfraMR[[#This Row],[Total Líneas de Explotación ]]</f>
        <v>72.3</v>
      </c>
      <c r="J362" s="10">
        <v>152.33991</v>
      </c>
      <c r="K362" s="10">
        <v>0</v>
      </c>
      <c r="L362" s="10">
        <v>0</v>
      </c>
      <c r="M362" s="10">
        <v>0</v>
      </c>
      <c r="N362" s="192">
        <f>+SMar_InfraMR[[#This Row],[A.03.1 -  Longitud de Vías de Explotación No Electrificadas Troncales y Ramales (vía principal) (km)]]+SMar_InfraMR[[#This Row],[A.04.1 -  Longitud de Vías de Explotación Electrificadas Troncales y Ramales (vía principal) (km)]]</f>
        <v>152.33991</v>
      </c>
      <c r="O362" s="192">
        <v>152.33991</v>
      </c>
      <c r="P362" s="1">
        <v>22</v>
      </c>
      <c r="Q362" s="1">
        <v>0</v>
      </c>
      <c r="R362" s="1">
        <v>0</v>
      </c>
      <c r="S362" s="194">
        <f t="shared" si="48"/>
        <v>22</v>
      </c>
      <c r="T362" s="194">
        <v>21</v>
      </c>
      <c r="U362" s="1">
        <v>2</v>
      </c>
      <c r="V362" s="1">
        <v>48</v>
      </c>
      <c r="W362" s="1">
        <v>6</v>
      </c>
      <c r="X362" s="1">
        <v>6</v>
      </c>
      <c r="Y362" s="1">
        <v>24</v>
      </c>
      <c r="Z362" s="196">
        <f t="shared" ref="Z362:Z367" si="68">SUM(U362:Y362)</f>
        <v>86</v>
      </c>
      <c r="AA362" s="1">
        <v>47</v>
      </c>
      <c r="AB362" s="1">
        <v>6</v>
      </c>
      <c r="AC362" s="1">
        <f>+SMar_InfraMR[[#This Row],[Total Pasos Vehiculares a Nivel]]</f>
        <v>86</v>
      </c>
      <c r="AD362" s="196">
        <f t="shared" si="50"/>
        <v>139</v>
      </c>
      <c r="AE362" s="1">
        <v>1</v>
      </c>
      <c r="AF362" s="1">
        <v>11</v>
      </c>
      <c r="AG362" s="1">
        <v>39</v>
      </c>
      <c r="AH362" s="196">
        <f t="shared" ref="AH362:AH367" si="69">SUM(AE362:AG362)</f>
        <v>51</v>
      </c>
      <c r="AI362" s="10">
        <v>42.523000000000003</v>
      </c>
      <c r="AJ362" s="10">
        <v>30.975999999999999</v>
      </c>
      <c r="AK362" s="10">
        <v>14.711</v>
      </c>
      <c r="AL362" s="222">
        <f t="shared" ref="AL362:AL367" si="70">SUM(AI362:AK362)</f>
        <v>88.21</v>
      </c>
      <c r="AM362" s="1">
        <v>0</v>
      </c>
      <c r="AN362" s="1">
        <v>2</v>
      </c>
      <c r="AO362" s="1">
        <v>33</v>
      </c>
      <c r="AP362" s="200">
        <f t="shared" ref="AP362:AP367" si="71">SUM(AM362:AO362)</f>
        <v>35</v>
      </c>
      <c r="AQ362" s="1">
        <v>0</v>
      </c>
      <c r="AR362" s="1">
        <v>0</v>
      </c>
      <c r="AS362" s="1">
        <v>0</v>
      </c>
      <c r="AT362" s="200">
        <f t="shared" ref="AT362:AT367" si="72">SUM(AQ362:AS362)</f>
        <v>0</v>
      </c>
      <c r="AU362" s="1">
        <v>0</v>
      </c>
      <c r="AV362" s="1">
        <v>0</v>
      </c>
      <c r="AW362" s="1">
        <v>2</v>
      </c>
      <c r="AX362" s="200">
        <f t="shared" ref="AX362:AX367" si="73">SUM(AU362:AW362)</f>
        <v>2</v>
      </c>
      <c r="AY362" s="1">
        <v>112</v>
      </c>
      <c r="AZ362" s="1">
        <v>48</v>
      </c>
      <c r="BA362" s="1">
        <v>0</v>
      </c>
      <c r="BB362" s="1">
        <v>0</v>
      </c>
      <c r="BC362" s="200">
        <f>SUM(AY362:BB362)</f>
        <v>160</v>
      </c>
      <c r="BD362" s="356">
        <v>21</v>
      </c>
      <c r="BE362" s="1">
        <v>0</v>
      </c>
      <c r="BF362" s="1">
        <v>8</v>
      </c>
      <c r="BG362" s="235">
        <v>1676</v>
      </c>
      <c r="BH362" s="1" t="s">
        <v>639</v>
      </c>
    </row>
    <row r="363" spans="1:60">
      <c r="A363" s="1">
        <v>2023</v>
      </c>
      <c r="B363" s="1" t="s">
        <v>62</v>
      </c>
      <c r="C363" s="10">
        <v>0</v>
      </c>
      <c r="D363" s="10">
        <v>72.3</v>
      </c>
      <c r="E363" s="10">
        <v>0</v>
      </c>
      <c r="F363" s="10">
        <v>0</v>
      </c>
      <c r="G363" s="192">
        <f t="shared" si="47"/>
        <v>72.3</v>
      </c>
      <c r="H363" s="192">
        <f>+SMar_InfraMR[[#This Row],[Total Líneas de Explotación ]]</f>
        <v>72.3</v>
      </c>
      <c r="I363" s="192">
        <f>+SMar_InfraMR[[#This Row],[Total Líneas de Explotación ]]</f>
        <v>72.3</v>
      </c>
      <c r="J363" s="10">
        <v>152.33991</v>
      </c>
      <c r="K363" s="10">
        <v>0</v>
      </c>
      <c r="L363" s="10">
        <v>0</v>
      </c>
      <c r="M363" s="10">
        <v>0</v>
      </c>
      <c r="N363" s="192">
        <f>+SMar_InfraMR[[#This Row],[A.03.1 -  Longitud de Vías de Explotación No Electrificadas Troncales y Ramales (vía principal) (km)]]+SMar_InfraMR[[#This Row],[A.04.1 -  Longitud de Vías de Explotación Electrificadas Troncales y Ramales (vía principal) (km)]]</f>
        <v>152.33991</v>
      </c>
      <c r="O363" s="192">
        <v>152.33991</v>
      </c>
      <c r="P363" s="1">
        <v>22</v>
      </c>
      <c r="Q363" s="1">
        <v>0</v>
      </c>
      <c r="R363" s="1">
        <v>0</v>
      </c>
      <c r="S363" s="194">
        <f t="shared" ref="S363:S368" si="74">SUM(P363:R363)</f>
        <v>22</v>
      </c>
      <c r="T363" s="194">
        <v>21</v>
      </c>
      <c r="U363" s="1">
        <v>2</v>
      </c>
      <c r="V363" s="1">
        <v>48</v>
      </c>
      <c r="W363" s="1">
        <v>6</v>
      </c>
      <c r="X363" s="1">
        <v>6</v>
      </c>
      <c r="Y363" s="1">
        <v>24</v>
      </c>
      <c r="Z363" s="196">
        <f t="shared" si="68"/>
        <v>86</v>
      </c>
      <c r="AA363" s="1">
        <v>47</v>
      </c>
      <c r="AB363" s="1">
        <v>6</v>
      </c>
      <c r="AC363" s="1">
        <f>+SMar_InfraMR[[#This Row],[Total Pasos Vehiculares a Nivel]]</f>
        <v>86</v>
      </c>
      <c r="AD363" s="196">
        <f t="shared" ref="AD363:AD368" si="75">SUM(AA363:AC363)</f>
        <v>139</v>
      </c>
      <c r="AE363" s="1">
        <v>1</v>
      </c>
      <c r="AF363" s="1">
        <v>11</v>
      </c>
      <c r="AG363" s="1">
        <v>39</v>
      </c>
      <c r="AH363" s="196">
        <f t="shared" si="69"/>
        <v>51</v>
      </c>
      <c r="AI363" s="10">
        <v>42.523000000000003</v>
      </c>
      <c r="AJ363" s="10">
        <v>30.975999999999999</v>
      </c>
      <c r="AK363" s="10">
        <v>14.711</v>
      </c>
      <c r="AL363" s="222">
        <f t="shared" si="70"/>
        <v>88.21</v>
      </c>
      <c r="AM363" s="1">
        <v>0</v>
      </c>
      <c r="AN363" s="1">
        <v>2</v>
      </c>
      <c r="AO363" s="1">
        <v>33</v>
      </c>
      <c r="AP363" s="200">
        <f t="shared" si="71"/>
        <v>35</v>
      </c>
      <c r="AQ363" s="1">
        <v>0</v>
      </c>
      <c r="AR363" s="1">
        <v>0</v>
      </c>
      <c r="AS363" s="1">
        <v>0</v>
      </c>
      <c r="AT363" s="200">
        <f t="shared" si="72"/>
        <v>0</v>
      </c>
      <c r="AU363" s="1">
        <v>0</v>
      </c>
      <c r="AV363" s="1">
        <v>0</v>
      </c>
      <c r="AW363" s="1">
        <v>2</v>
      </c>
      <c r="AX363" s="200">
        <f t="shared" si="73"/>
        <v>2</v>
      </c>
      <c r="AY363" s="1">
        <v>112</v>
      </c>
      <c r="AZ363" s="1">
        <v>48</v>
      </c>
      <c r="BA363" s="1">
        <v>0</v>
      </c>
      <c r="BB363" s="1">
        <v>0</v>
      </c>
      <c r="BC363" s="200">
        <f>SUM(AY363:BB363)</f>
        <v>160</v>
      </c>
      <c r="BD363" s="356">
        <v>21</v>
      </c>
      <c r="BE363" s="1">
        <v>0</v>
      </c>
      <c r="BF363" s="1">
        <v>8</v>
      </c>
      <c r="BG363" s="235">
        <v>1676</v>
      </c>
      <c r="BH363" s="1" t="s">
        <v>639</v>
      </c>
    </row>
    <row r="364" spans="1:60">
      <c r="A364" s="1">
        <v>2023</v>
      </c>
      <c r="B364" s="1" t="s">
        <v>63</v>
      </c>
      <c r="C364" s="10">
        <v>0</v>
      </c>
      <c r="D364" s="10">
        <v>72.3</v>
      </c>
      <c r="E364" s="10">
        <v>0</v>
      </c>
      <c r="F364" s="10">
        <v>0</v>
      </c>
      <c r="G364" s="192">
        <f t="shared" si="47"/>
        <v>72.3</v>
      </c>
      <c r="H364" s="192">
        <f>+SMar_InfraMR[[#This Row],[Total Líneas de Explotación ]]</f>
        <v>72.3</v>
      </c>
      <c r="I364" s="192">
        <f>+SMar_InfraMR[[#This Row],[Total Líneas de Explotación ]]</f>
        <v>72.3</v>
      </c>
      <c r="J364" s="10">
        <v>152.33991</v>
      </c>
      <c r="K364" s="10">
        <v>0</v>
      </c>
      <c r="L364" s="10">
        <v>0</v>
      </c>
      <c r="M364" s="10">
        <v>0</v>
      </c>
      <c r="N364" s="192">
        <f>+SMar_InfraMR[[#This Row],[A.03.1 -  Longitud de Vías de Explotación No Electrificadas Troncales y Ramales (vía principal) (km)]]+SMar_InfraMR[[#This Row],[A.04.1 -  Longitud de Vías de Explotación Electrificadas Troncales y Ramales (vía principal) (km)]]</f>
        <v>152.33991</v>
      </c>
      <c r="O364" s="192">
        <v>152.33991</v>
      </c>
      <c r="P364" s="1">
        <v>22</v>
      </c>
      <c r="Q364" s="1">
        <v>0</v>
      </c>
      <c r="R364" s="1">
        <v>0</v>
      </c>
      <c r="S364" s="194">
        <f t="shared" si="74"/>
        <v>22</v>
      </c>
      <c r="T364" s="194">
        <v>21</v>
      </c>
      <c r="U364" s="1">
        <v>2</v>
      </c>
      <c r="V364" s="1">
        <v>48</v>
      </c>
      <c r="W364" s="1">
        <v>6</v>
      </c>
      <c r="X364" s="1">
        <v>6</v>
      </c>
      <c r="Y364" s="1">
        <v>24</v>
      </c>
      <c r="Z364" s="196">
        <f t="shared" si="68"/>
        <v>86</v>
      </c>
      <c r="AA364" s="1">
        <v>47</v>
      </c>
      <c r="AB364" s="1">
        <v>6</v>
      </c>
      <c r="AC364" s="1">
        <f>+SMar_InfraMR[[#This Row],[Total Pasos Vehiculares a Nivel]]</f>
        <v>86</v>
      </c>
      <c r="AD364" s="196">
        <f t="shared" si="75"/>
        <v>139</v>
      </c>
      <c r="AE364" s="1">
        <v>1</v>
      </c>
      <c r="AF364" s="1">
        <v>11</v>
      </c>
      <c r="AG364" s="1">
        <v>39</v>
      </c>
      <c r="AH364" s="196">
        <f t="shared" si="69"/>
        <v>51</v>
      </c>
      <c r="AI364" s="10">
        <v>42.523000000000003</v>
      </c>
      <c r="AJ364" s="10">
        <v>30.975999999999999</v>
      </c>
      <c r="AK364" s="10">
        <v>14.711</v>
      </c>
      <c r="AL364" s="222">
        <f t="shared" si="70"/>
        <v>88.21</v>
      </c>
      <c r="AM364" s="1">
        <v>0</v>
      </c>
      <c r="AN364" s="1">
        <v>2</v>
      </c>
      <c r="AO364" s="1">
        <v>33</v>
      </c>
      <c r="AP364" s="200">
        <f t="shared" si="71"/>
        <v>35</v>
      </c>
      <c r="AQ364" s="1">
        <v>0</v>
      </c>
      <c r="AR364" s="1">
        <v>0</v>
      </c>
      <c r="AS364" s="1">
        <v>0</v>
      </c>
      <c r="AT364" s="200">
        <f t="shared" si="72"/>
        <v>0</v>
      </c>
      <c r="AU364" s="1">
        <v>0</v>
      </c>
      <c r="AV364" s="1">
        <v>0</v>
      </c>
      <c r="AW364" s="1">
        <v>2</v>
      </c>
      <c r="AX364" s="200">
        <f t="shared" si="73"/>
        <v>2</v>
      </c>
      <c r="AY364" s="1">
        <v>112</v>
      </c>
      <c r="AZ364" s="1">
        <v>48</v>
      </c>
      <c r="BA364" s="1">
        <v>0</v>
      </c>
      <c r="BB364" s="1">
        <v>0</v>
      </c>
      <c r="BC364" s="200">
        <f>SUM(AY364:BB364)</f>
        <v>160</v>
      </c>
      <c r="BD364" s="356">
        <v>21</v>
      </c>
      <c r="BE364" s="1">
        <v>0</v>
      </c>
      <c r="BF364" s="1">
        <v>8</v>
      </c>
      <c r="BG364" s="235">
        <v>1676</v>
      </c>
      <c r="BH364" s="1" t="s">
        <v>639</v>
      </c>
    </row>
    <row r="365" spans="1:60">
      <c r="A365" s="201">
        <v>2023</v>
      </c>
      <c r="B365" s="201" t="s">
        <v>64</v>
      </c>
      <c r="C365" s="10">
        <v>0</v>
      </c>
      <c r="D365" s="10">
        <v>72.3</v>
      </c>
      <c r="E365" s="10">
        <v>0</v>
      </c>
      <c r="F365" s="10">
        <v>0</v>
      </c>
      <c r="G365" s="192">
        <f t="shared" si="47"/>
        <v>72.3</v>
      </c>
      <c r="H365" s="192">
        <f>+SMar_InfraMR[[#This Row],[Total Líneas de Explotación ]]</f>
        <v>72.3</v>
      </c>
      <c r="I365" s="192">
        <f>+SMar_InfraMR[[#This Row],[Total Líneas de Explotación ]]</f>
        <v>72.3</v>
      </c>
      <c r="J365" s="10">
        <v>152.33991</v>
      </c>
      <c r="K365" s="10">
        <v>0</v>
      </c>
      <c r="L365" s="10">
        <v>0</v>
      </c>
      <c r="M365" s="10">
        <v>0</v>
      </c>
      <c r="N365" s="192">
        <f>+SMar_InfraMR[[#This Row],[A.03.1 -  Longitud de Vías de Explotación No Electrificadas Troncales y Ramales (vía principal) (km)]]+SMar_InfraMR[[#This Row],[A.04.1 -  Longitud de Vías de Explotación Electrificadas Troncales y Ramales (vía principal) (km)]]</f>
        <v>152.33991</v>
      </c>
      <c r="O365" s="192">
        <v>152.33991</v>
      </c>
      <c r="P365" s="1">
        <v>22</v>
      </c>
      <c r="Q365" s="1">
        <v>0</v>
      </c>
      <c r="R365" s="1">
        <v>0</v>
      </c>
      <c r="S365" s="194">
        <f t="shared" si="74"/>
        <v>22</v>
      </c>
      <c r="T365" s="194">
        <v>21</v>
      </c>
      <c r="U365" s="1">
        <v>2</v>
      </c>
      <c r="V365" s="1">
        <v>48</v>
      </c>
      <c r="W365" s="1">
        <v>6</v>
      </c>
      <c r="X365" s="1">
        <v>6</v>
      </c>
      <c r="Y365" s="1">
        <v>24</v>
      </c>
      <c r="Z365" s="196">
        <f t="shared" si="68"/>
        <v>86</v>
      </c>
      <c r="AA365" s="1">
        <v>47</v>
      </c>
      <c r="AB365" s="1">
        <v>6</v>
      </c>
      <c r="AC365" s="1">
        <f>+SMar_InfraMR[[#This Row],[Total Pasos Vehiculares a Nivel]]</f>
        <v>86</v>
      </c>
      <c r="AD365" s="196">
        <f t="shared" si="75"/>
        <v>139</v>
      </c>
      <c r="AE365" s="1">
        <v>1</v>
      </c>
      <c r="AF365" s="1">
        <v>11</v>
      </c>
      <c r="AG365" s="1">
        <v>39</v>
      </c>
      <c r="AH365" s="196">
        <f t="shared" si="69"/>
        <v>51</v>
      </c>
      <c r="AI365" s="10">
        <v>42.523000000000003</v>
      </c>
      <c r="AJ365" s="10">
        <v>30.975999999999999</v>
      </c>
      <c r="AK365" s="10">
        <v>14.711</v>
      </c>
      <c r="AL365" s="222">
        <f t="shared" si="70"/>
        <v>88.21</v>
      </c>
      <c r="AM365" s="1">
        <v>0</v>
      </c>
      <c r="AN365" s="1">
        <v>2</v>
      </c>
      <c r="AO365" s="1">
        <v>33</v>
      </c>
      <c r="AP365" s="200">
        <f t="shared" si="71"/>
        <v>35</v>
      </c>
      <c r="AQ365" s="1">
        <v>0</v>
      </c>
      <c r="AR365" s="1">
        <v>0</v>
      </c>
      <c r="AS365" s="1">
        <v>0</v>
      </c>
      <c r="AT365" s="200">
        <f t="shared" si="72"/>
        <v>0</v>
      </c>
      <c r="AU365" s="1">
        <v>0</v>
      </c>
      <c r="AV365" s="1">
        <v>0</v>
      </c>
      <c r="AW365" s="1">
        <v>2</v>
      </c>
      <c r="AX365" s="200">
        <f t="shared" si="73"/>
        <v>2</v>
      </c>
      <c r="AY365" s="1">
        <v>112</v>
      </c>
      <c r="AZ365" s="1">
        <v>48</v>
      </c>
      <c r="BA365" s="1">
        <v>0</v>
      </c>
      <c r="BB365" s="1">
        <v>0</v>
      </c>
      <c r="BC365" s="200">
        <f>SUM(AY365:BB365)</f>
        <v>160</v>
      </c>
      <c r="BD365" s="356">
        <v>21</v>
      </c>
      <c r="BE365" s="1">
        <v>0</v>
      </c>
      <c r="BF365" s="1">
        <v>8</v>
      </c>
      <c r="BG365" s="235">
        <v>1676</v>
      </c>
      <c r="BH365" s="1" t="s">
        <v>639</v>
      </c>
    </row>
    <row r="366" spans="1:60">
      <c r="A366" s="1">
        <v>2023</v>
      </c>
      <c r="B366" s="1" t="s">
        <v>65</v>
      </c>
      <c r="C366" s="10">
        <v>0</v>
      </c>
      <c r="D366" s="10">
        <v>72.3</v>
      </c>
      <c r="E366" s="10">
        <v>0</v>
      </c>
      <c r="F366" s="10">
        <v>0</v>
      </c>
      <c r="G366" s="192">
        <f t="shared" si="47"/>
        <v>72.3</v>
      </c>
      <c r="H366" s="192">
        <f>+SMar_InfraMR[[#This Row],[Total Líneas de Explotación ]]</f>
        <v>72.3</v>
      </c>
      <c r="I366" s="192">
        <f>+SMar_InfraMR[[#This Row],[Total Líneas de Explotación ]]</f>
        <v>72.3</v>
      </c>
      <c r="J366" s="10">
        <v>152.33991</v>
      </c>
      <c r="K366" s="10">
        <v>0</v>
      </c>
      <c r="L366" s="10">
        <v>0</v>
      </c>
      <c r="M366" s="10">
        <v>0</v>
      </c>
      <c r="N366" s="192">
        <f>+SMar_InfraMR[[#This Row],[A.03.1 -  Longitud de Vías de Explotación No Electrificadas Troncales y Ramales (vía principal) (km)]]+SMar_InfraMR[[#This Row],[A.04.1 -  Longitud de Vías de Explotación Electrificadas Troncales y Ramales (vía principal) (km)]]</f>
        <v>152.33991</v>
      </c>
      <c r="O366" s="192">
        <v>152.33991</v>
      </c>
      <c r="P366" s="1">
        <v>22</v>
      </c>
      <c r="Q366" s="1">
        <v>0</v>
      </c>
      <c r="R366" s="1">
        <v>0</v>
      </c>
      <c r="S366" s="194">
        <f t="shared" si="74"/>
        <v>22</v>
      </c>
      <c r="T366" s="194">
        <v>21</v>
      </c>
      <c r="U366" s="1">
        <v>2</v>
      </c>
      <c r="V366" s="1">
        <v>48</v>
      </c>
      <c r="W366" s="1">
        <v>6</v>
      </c>
      <c r="X366" s="1">
        <v>6</v>
      </c>
      <c r="Y366" s="1">
        <v>24</v>
      </c>
      <c r="Z366" s="196">
        <f t="shared" si="68"/>
        <v>86</v>
      </c>
      <c r="AA366" s="1">
        <v>47</v>
      </c>
      <c r="AB366" s="1">
        <v>6</v>
      </c>
      <c r="AC366" s="1">
        <f>+SMar_InfraMR[[#This Row],[Total Pasos Vehiculares a Nivel]]</f>
        <v>86</v>
      </c>
      <c r="AD366" s="196">
        <f t="shared" si="75"/>
        <v>139</v>
      </c>
      <c r="AE366" s="1">
        <v>1</v>
      </c>
      <c r="AF366" s="1">
        <v>11</v>
      </c>
      <c r="AG366" s="1">
        <v>39</v>
      </c>
      <c r="AH366" s="196">
        <f t="shared" si="69"/>
        <v>51</v>
      </c>
      <c r="AI366" s="10">
        <v>42.523000000000003</v>
      </c>
      <c r="AJ366" s="10">
        <v>30.975999999999999</v>
      </c>
      <c r="AK366" s="10">
        <v>14.711</v>
      </c>
      <c r="AL366" s="222">
        <f t="shared" si="70"/>
        <v>88.21</v>
      </c>
      <c r="AM366" s="1">
        <v>0</v>
      </c>
      <c r="AN366" s="1">
        <v>2</v>
      </c>
      <c r="AO366" s="1">
        <v>33</v>
      </c>
      <c r="AP366" s="200">
        <f t="shared" si="71"/>
        <v>35</v>
      </c>
      <c r="AQ366" s="1">
        <v>0</v>
      </c>
      <c r="AR366" s="1">
        <v>0</v>
      </c>
      <c r="AS366" s="1">
        <v>0</v>
      </c>
      <c r="AT366" s="200">
        <f t="shared" si="72"/>
        <v>0</v>
      </c>
      <c r="AU366" s="1">
        <v>0</v>
      </c>
      <c r="AV366" s="1">
        <v>0</v>
      </c>
      <c r="AW366" s="1">
        <v>2</v>
      </c>
      <c r="AX366" s="200">
        <f t="shared" si="73"/>
        <v>2</v>
      </c>
      <c r="AY366" s="1">
        <v>112</v>
      </c>
      <c r="AZ366" s="1">
        <v>48</v>
      </c>
      <c r="BA366" s="1">
        <v>0</v>
      </c>
      <c r="BB366" s="1">
        <v>0</v>
      </c>
      <c r="BC366" s="200">
        <f>SUM(AY366:BB366)</f>
        <v>160</v>
      </c>
      <c r="BD366" s="356">
        <v>21</v>
      </c>
      <c r="BE366" s="1">
        <v>0</v>
      </c>
      <c r="BF366" s="1">
        <v>8</v>
      </c>
      <c r="BG366" s="235">
        <v>1676</v>
      </c>
      <c r="BH366" s="1" t="s">
        <v>639</v>
      </c>
    </row>
    <row r="367" spans="1:60">
      <c r="A367" s="1">
        <v>2023</v>
      </c>
      <c r="B367" s="1" t="s">
        <v>66</v>
      </c>
      <c r="C367" s="10">
        <v>0</v>
      </c>
      <c r="D367" s="10">
        <v>72.3</v>
      </c>
      <c r="E367" s="10">
        <v>0</v>
      </c>
      <c r="F367" s="10">
        <v>0</v>
      </c>
      <c r="G367" s="192">
        <f t="shared" si="47"/>
        <v>72.3</v>
      </c>
      <c r="H367" s="192">
        <f>+SMar_InfraMR[[#This Row],[Total Líneas de Explotación ]]</f>
        <v>72.3</v>
      </c>
      <c r="I367" s="192">
        <f>+SMar_InfraMR[[#This Row],[Total Líneas de Explotación ]]</f>
        <v>72.3</v>
      </c>
      <c r="J367" s="10">
        <v>152.33991</v>
      </c>
      <c r="K367" s="10">
        <v>0</v>
      </c>
      <c r="L367" s="10">
        <v>0</v>
      </c>
      <c r="M367" s="10">
        <v>0</v>
      </c>
      <c r="N367" s="192">
        <f>+SMar_InfraMR[[#This Row],[A.03.1 -  Longitud de Vías de Explotación No Electrificadas Troncales y Ramales (vía principal) (km)]]+SMar_InfraMR[[#This Row],[A.04.1 -  Longitud de Vías de Explotación Electrificadas Troncales y Ramales (vía principal) (km)]]</f>
        <v>152.33991</v>
      </c>
      <c r="O367" s="192">
        <v>152.33991</v>
      </c>
      <c r="P367" s="1">
        <v>22</v>
      </c>
      <c r="Q367" s="1">
        <v>0</v>
      </c>
      <c r="R367" s="1">
        <v>0</v>
      </c>
      <c r="S367" s="194">
        <f t="shared" si="74"/>
        <v>22</v>
      </c>
      <c r="T367" s="194">
        <v>21</v>
      </c>
      <c r="U367" s="1">
        <v>2</v>
      </c>
      <c r="V367" s="1">
        <v>48</v>
      </c>
      <c r="W367" s="1">
        <v>6</v>
      </c>
      <c r="X367" s="1">
        <v>6</v>
      </c>
      <c r="Y367" s="1">
        <v>24</v>
      </c>
      <c r="Z367" s="196">
        <f t="shared" si="68"/>
        <v>86</v>
      </c>
      <c r="AA367" s="1">
        <v>47</v>
      </c>
      <c r="AB367" s="1">
        <v>6</v>
      </c>
      <c r="AC367" s="1">
        <f>+SMar_InfraMR[[#This Row],[Total Pasos Vehiculares a Nivel]]</f>
        <v>86</v>
      </c>
      <c r="AD367" s="196">
        <f t="shared" si="75"/>
        <v>139</v>
      </c>
      <c r="AE367" s="1">
        <v>1</v>
      </c>
      <c r="AF367" s="1">
        <v>11</v>
      </c>
      <c r="AG367" s="1">
        <v>39</v>
      </c>
      <c r="AH367" s="196">
        <f t="shared" si="69"/>
        <v>51</v>
      </c>
      <c r="AI367" s="10">
        <v>42.523000000000003</v>
      </c>
      <c r="AJ367" s="10">
        <v>30.975999999999999</v>
      </c>
      <c r="AK367" s="10">
        <v>14.711</v>
      </c>
      <c r="AL367" s="222">
        <f t="shared" si="70"/>
        <v>88.21</v>
      </c>
      <c r="AM367" s="1">
        <v>0</v>
      </c>
      <c r="AN367" s="1">
        <v>2</v>
      </c>
      <c r="AO367" s="1">
        <v>33</v>
      </c>
      <c r="AP367" s="200">
        <f t="shared" si="71"/>
        <v>35</v>
      </c>
      <c r="AQ367" s="1">
        <v>0</v>
      </c>
      <c r="AR367" s="1">
        <v>0</v>
      </c>
      <c r="AS367" s="1">
        <v>0</v>
      </c>
      <c r="AT367" s="200">
        <f t="shared" si="72"/>
        <v>0</v>
      </c>
      <c r="AU367" s="1">
        <v>0</v>
      </c>
      <c r="AV367" s="1">
        <v>0</v>
      </c>
      <c r="AW367" s="1">
        <v>2</v>
      </c>
      <c r="AX367" s="200">
        <f t="shared" si="73"/>
        <v>2</v>
      </c>
      <c r="AY367" s="1">
        <v>112</v>
      </c>
      <c r="AZ367" s="1">
        <v>48</v>
      </c>
      <c r="BA367" s="1">
        <v>0</v>
      </c>
      <c r="BB367" s="1">
        <v>0</v>
      </c>
      <c r="BC367" s="200">
        <f>SUM(AY367:BB367)</f>
        <v>160</v>
      </c>
      <c r="BD367" s="356">
        <v>21</v>
      </c>
      <c r="BE367" s="1">
        <v>0</v>
      </c>
      <c r="BF367" s="1">
        <v>8</v>
      </c>
      <c r="BG367" s="235">
        <v>1676</v>
      </c>
      <c r="BH367" s="1" t="s">
        <v>639</v>
      </c>
    </row>
    <row r="368" spans="1:60">
      <c r="A368" s="1">
        <v>2023</v>
      </c>
      <c r="B368" s="1" t="s">
        <v>67</v>
      </c>
      <c r="C368" s="10">
        <v>0</v>
      </c>
      <c r="D368" s="10">
        <v>72.3</v>
      </c>
      <c r="E368" s="10">
        <v>0</v>
      </c>
      <c r="F368" s="10">
        <v>0</v>
      </c>
      <c r="G368" s="192">
        <f t="shared" si="47"/>
        <v>72.3</v>
      </c>
      <c r="H368" s="192">
        <f>+SMar_InfraMR[[#This Row],[Total Líneas de Explotación ]]</f>
        <v>72.3</v>
      </c>
      <c r="I368" s="192">
        <f>+SMar_InfraMR[[#This Row],[Total Líneas de Explotación ]]</f>
        <v>72.3</v>
      </c>
      <c r="J368" s="10">
        <v>152.33991</v>
      </c>
      <c r="K368" s="10">
        <v>0</v>
      </c>
      <c r="L368" s="10">
        <v>0</v>
      </c>
      <c r="M368" s="10">
        <v>0</v>
      </c>
      <c r="N368" s="192">
        <f>+SMar_InfraMR[[#This Row],[A.03.1 -  Longitud de Vías de Explotación No Electrificadas Troncales y Ramales (vía principal) (km)]]+SMar_InfraMR[[#This Row],[A.04.1 -  Longitud de Vías de Explotación Electrificadas Troncales y Ramales (vía principal) (km)]]</f>
        <v>152.33991</v>
      </c>
      <c r="O368" s="192">
        <v>152.33991</v>
      </c>
      <c r="P368" s="1">
        <v>22</v>
      </c>
      <c r="Q368" s="1">
        <v>0</v>
      </c>
      <c r="R368" s="1">
        <v>0</v>
      </c>
      <c r="S368" s="194">
        <f t="shared" si="74"/>
        <v>22</v>
      </c>
      <c r="T368" s="194">
        <v>21</v>
      </c>
      <c r="U368" s="1">
        <v>2</v>
      </c>
      <c r="V368" s="1">
        <v>48</v>
      </c>
      <c r="W368" s="1">
        <v>6</v>
      </c>
      <c r="X368" s="1">
        <v>6</v>
      </c>
      <c r="Y368" s="1">
        <v>24</v>
      </c>
      <c r="Z368" s="196">
        <f t="shared" ref="Z368" si="76">SUM(U368:Y368)</f>
        <v>86</v>
      </c>
      <c r="AA368" s="1">
        <v>47</v>
      </c>
      <c r="AB368" s="1">
        <v>6</v>
      </c>
      <c r="AC368" s="1">
        <f>+SMar_InfraMR[[#This Row],[Total Pasos Vehiculares a Nivel]]</f>
        <v>86</v>
      </c>
      <c r="AD368" s="196">
        <f t="shared" si="75"/>
        <v>139</v>
      </c>
      <c r="AE368" s="1">
        <v>1</v>
      </c>
      <c r="AF368" s="1">
        <v>11</v>
      </c>
      <c r="AG368" s="1">
        <v>39</v>
      </c>
      <c r="AH368" s="196">
        <f t="shared" ref="AH368" si="77">SUM(AE368:AG368)</f>
        <v>51</v>
      </c>
      <c r="AI368" s="10">
        <v>42.523000000000003</v>
      </c>
      <c r="AJ368" s="10">
        <v>30.975999999999999</v>
      </c>
      <c r="AK368" s="10">
        <v>14.711</v>
      </c>
      <c r="AL368" s="222">
        <f t="shared" ref="AL368" si="78">SUM(AI368:AK368)</f>
        <v>88.21</v>
      </c>
      <c r="AM368" s="1">
        <v>0</v>
      </c>
      <c r="AN368" s="1">
        <v>2</v>
      </c>
      <c r="AO368" s="1">
        <v>33</v>
      </c>
      <c r="AP368" s="200">
        <f t="shared" ref="AP368" si="79">SUM(AM368:AO368)</f>
        <v>35</v>
      </c>
      <c r="AQ368" s="1">
        <v>0</v>
      </c>
      <c r="AR368" s="1">
        <v>0</v>
      </c>
      <c r="AS368" s="1">
        <v>0</v>
      </c>
      <c r="AT368" s="200">
        <f t="shared" ref="AT368" si="80">SUM(AQ368:AS368)</f>
        <v>0</v>
      </c>
      <c r="AU368" s="1">
        <v>0</v>
      </c>
      <c r="AV368" s="1">
        <v>0</v>
      </c>
      <c r="AW368" s="1">
        <v>2</v>
      </c>
      <c r="AX368" s="200">
        <f t="shared" ref="AX368" si="81">SUM(AU368:AW368)</f>
        <v>2</v>
      </c>
      <c r="AY368" s="1">
        <v>112</v>
      </c>
      <c r="AZ368" s="1">
        <v>48</v>
      </c>
      <c r="BA368" s="1">
        <v>0</v>
      </c>
      <c r="BB368" s="1">
        <v>0</v>
      </c>
      <c r="BC368" s="200">
        <f>SUM(AY368:BB368)</f>
        <v>160</v>
      </c>
      <c r="BD368" s="356">
        <v>21</v>
      </c>
      <c r="BE368" s="1">
        <v>0</v>
      </c>
      <c r="BF368" s="1">
        <v>8</v>
      </c>
      <c r="BG368" s="235">
        <v>1676</v>
      </c>
      <c r="BH368" s="1" t="s">
        <v>639</v>
      </c>
    </row>
    <row r="369" spans="1:60">
      <c r="A369" s="1">
        <v>2023</v>
      </c>
      <c r="B369" s="1" t="s">
        <v>68</v>
      </c>
      <c r="C369" s="10">
        <v>0</v>
      </c>
      <c r="D369" s="10">
        <v>72.3</v>
      </c>
      <c r="E369" s="10">
        <v>0</v>
      </c>
      <c r="F369" s="10">
        <v>0</v>
      </c>
      <c r="G369" s="192">
        <f t="shared" si="47"/>
        <v>72.3</v>
      </c>
      <c r="H369" s="192">
        <f>+SMar_InfraMR[[#This Row],[Total Líneas de Explotación ]]</f>
        <v>72.3</v>
      </c>
      <c r="I369" s="192">
        <f>+SMar_InfraMR[[#This Row],[Total Líneas de Explotación ]]</f>
        <v>72.3</v>
      </c>
      <c r="J369" s="10">
        <v>152.33991</v>
      </c>
      <c r="K369" s="10">
        <v>0</v>
      </c>
      <c r="L369" s="10">
        <v>0</v>
      </c>
      <c r="M369" s="10">
        <v>0</v>
      </c>
      <c r="N369" s="192">
        <f>+SMar_InfraMR[[#This Row],[A.03.1 -  Longitud de Vías de Explotación No Electrificadas Troncales y Ramales (vía principal) (km)]]+SMar_InfraMR[[#This Row],[A.04.1 -  Longitud de Vías de Explotación Electrificadas Troncales y Ramales (vía principal) (km)]]</f>
        <v>152.33991</v>
      </c>
      <c r="O369" s="192">
        <v>152.33991</v>
      </c>
      <c r="P369" s="1">
        <v>22</v>
      </c>
      <c r="Q369" s="1">
        <v>0</v>
      </c>
      <c r="R369" s="1">
        <v>0</v>
      </c>
      <c r="S369" s="194">
        <f t="shared" ref="S369" si="82">SUM(P369:R369)</f>
        <v>22</v>
      </c>
      <c r="T369" s="194">
        <v>21</v>
      </c>
      <c r="U369" s="1">
        <v>2</v>
      </c>
      <c r="V369" s="1">
        <v>48</v>
      </c>
      <c r="W369" s="1">
        <v>6</v>
      </c>
      <c r="X369" s="1">
        <v>6</v>
      </c>
      <c r="Y369" s="1">
        <v>24</v>
      </c>
      <c r="Z369" s="196">
        <f t="shared" ref="Z369" si="83">SUM(U369:Y369)</f>
        <v>86</v>
      </c>
      <c r="AA369" s="1">
        <v>47</v>
      </c>
      <c r="AB369" s="1">
        <v>6</v>
      </c>
      <c r="AC369" s="1">
        <f>+SMar_InfraMR[[#This Row],[Total Pasos Vehiculares a Nivel]]</f>
        <v>86</v>
      </c>
      <c r="AD369" s="196">
        <f t="shared" ref="AD369" si="84">SUM(AA369:AC369)</f>
        <v>139</v>
      </c>
      <c r="AE369" s="1">
        <v>1</v>
      </c>
      <c r="AF369" s="1">
        <v>11</v>
      </c>
      <c r="AG369" s="1">
        <v>39</v>
      </c>
      <c r="AH369" s="196">
        <f t="shared" ref="AH369" si="85">SUM(AE369:AG369)</f>
        <v>51</v>
      </c>
      <c r="AI369" s="10">
        <v>42.523000000000003</v>
      </c>
      <c r="AJ369" s="10">
        <v>30.975999999999999</v>
      </c>
      <c r="AK369" s="10">
        <v>14.711</v>
      </c>
      <c r="AL369" s="222">
        <f t="shared" ref="AL369" si="86">SUM(AI369:AK369)</f>
        <v>88.21</v>
      </c>
      <c r="AM369" s="1">
        <v>0</v>
      </c>
      <c r="AN369" s="1">
        <v>2</v>
      </c>
      <c r="AO369" s="1">
        <v>33</v>
      </c>
      <c r="AP369" s="200">
        <f t="shared" ref="AP369" si="87">SUM(AM369:AO369)</f>
        <v>35</v>
      </c>
      <c r="AQ369" s="1">
        <v>0</v>
      </c>
      <c r="AR369" s="1">
        <v>0</v>
      </c>
      <c r="AS369" s="1">
        <v>0</v>
      </c>
      <c r="AT369" s="200">
        <f t="shared" ref="AT369" si="88">SUM(AQ369:AS369)</f>
        <v>0</v>
      </c>
      <c r="AU369" s="1">
        <v>0</v>
      </c>
      <c r="AV369" s="1">
        <v>0</v>
      </c>
      <c r="AW369" s="1">
        <v>2</v>
      </c>
      <c r="AX369" s="200">
        <f t="shared" ref="AX369" si="89">SUM(AU369:AW369)</f>
        <v>2</v>
      </c>
      <c r="AY369" s="1">
        <v>112</v>
      </c>
      <c r="AZ369" s="1">
        <v>48</v>
      </c>
      <c r="BA369" s="1">
        <v>0</v>
      </c>
      <c r="BB369" s="1">
        <v>0</v>
      </c>
      <c r="BC369" s="200">
        <f>SUM(AY369:BB369)</f>
        <v>160</v>
      </c>
      <c r="BD369" s="356">
        <v>21</v>
      </c>
      <c r="BE369" s="1">
        <v>0</v>
      </c>
      <c r="BF369" s="1">
        <v>8</v>
      </c>
      <c r="BG369" s="235">
        <v>1676</v>
      </c>
      <c r="BH369" s="1" t="s">
        <v>639</v>
      </c>
    </row>
    <row r="370" spans="1:60">
      <c r="A370" s="1">
        <v>2023</v>
      </c>
      <c r="B370" s="1" t="s">
        <v>69</v>
      </c>
      <c r="C370" s="10">
        <v>0</v>
      </c>
      <c r="D370" s="10">
        <v>72.3</v>
      </c>
      <c r="E370" s="10">
        <v>0</v>
      </c>
      <c r="F370" s="10">
        <v>0</v>
      </c>
      <c r="G370" s="192">
        <f t="shared" si="47"/>
        <v>72.3</v>
      </c>
      <c r="H370" s="192">
        <f>+SMar_InfraMR[[#This Row],[Total Líneas de Explotación ]]</f>
        <v>72.3</v>
      </c>
      <c r="I370" s="192">
        <f>+SMar_InfraMR[[#This Row],[Total Líneas de Explotación ]]</f>
        <v>72.3</v>
      </c>
      <c r="J370" s="10">
        <v>152.33991</v>
      </c>
      <c r="K370" s="10">
        <v>0</v>
      </c>
      <c r="L370" s="10">
        <v>0</v>
      </c>
      <c r="M370" s="10">
        <v>0</v>
      </c>
      <c r="N370" s="192">
        <f>+SMar_InfraMR[[#This Row],[A.03.1 -  Longitud de Vías de Explotación No Electrificadas Troncales y Ramales (vía principal) (km)]]+SMar_InfraMR[[#This Row],[A.04.1 -  Longitud de Vías de Explotación Electrificadas Troncales y Ramales (vía principal) (km)]]</f>
        <v>152.33991</v>
      </c>
      <c r="O370" s="192">
        <v>152.33991</v>
      </c>
      <c r="P370" s="1">
        <v>22</v>
      </c>
      <c r="Q370" s="1">
        <v>0</v>
      </c>
      <c r="R370" s="1">
        <v>0</v>
      </c>
      <c r="S370" s="194">
        <f t="shared" ref="S370" si="90">SUM(P370:R370)</f>
        <v>22</v>
      </c>
      <c r="T370" s="194">
        <v>22</v>
      </c>
      <c r="U370" s="1">
        <v>2</v>
      </c>
      <c r="V370" s="1">
        <v>48</v>
      </c>
      <c r="W370" s="1">
        <v>6</v>
      </c>
      <c r="X370" s="1">
        <v>6</v>
      </c>
      <c r="Y370" s="1">
        <v>24</v>
      </c>
      <c r="Z370" s="196">
        <f t="shared" ref="Z370" si="91">SUM(U370:Y370)</f>
        <v>86</v>
      </c>
      <c r="AA370" s="1">
        <v>47</v>
      </c>
      <c r="AB370" s="1">
        <v>6</v>
      </c>
      <c r="AC370" s="1">
        <f>+SMar_InfraMR[[#This Row],[Total Pasos Vehiculares a Nivel]]</f>
        <v>86</v>
      </c>
      <c r="AD370" s="196">
        <f t="shared" ref="AD370" si="92">SUM(AA370:AC370)</f>
        <v>139</v>
      </c>
      <c r="AE370" s="1">
        <v>1</v>
      </c>
      <c r="AF370" s="1">
        <v>11</v>
      </c>
      <c r="AG370" s="1">
        <v>39</v>
      </c>
      <c r="AH370" s="196">
        <f t="shared" ref="AH370" si="93">SUM(AE370:AG370)</f>
        <v>51</v>
      </c>
      <c r="AI370" s="10">
        <v>42.523000000000003</v>
      </c>
      <c r="AJ370" s="10">
        <v>30.975999999999999</v>
      </c>
      <c r="AK370" s="10">
        <v>14.711</v>
      </c>
      <c r="AL370" s="222">
        <f t="shared" ref="AL370" si="94">SUM(AI370:AK370)</f>
        <v>88.21</v>
      </c>
      <c r="AM370" s="1">
        <v>0</v>
      </c>
      <c r="AN370" s="1">
        <v>2</v>
      </c>
      <c r="AO370" s="1">
        <v>33</v>
      </c>
      <c r="AP370" s="200">
        <f t="shared" ref="AP370" si="95">SUM(AM370:AO370)</f>
        <v>35</v>
      </c>
      <c r="AQ370" s="1">
        <v>0</v>
      </c>
      <c r="AR370" s="1">
        <v>0</v>
      </c>
      <c r="AS370" s="1">
        <v>0</v>
      </c>
      <c r="AT370" s="200">
        <f t="shared" ref="AT370" si="96">SUM(AQ370:AS370)</f>
        <v>0</v>
      </c>
      <c r="AU370" s="1">
        <v>0</v>
      </c>
      <c r="AV370" s="1">
        <v>0</v>
      </c>
      <c r="AW370" s="1">
        <v>2</v>
      </c>
      <c r="AX370" s="200">
        <f t="shared" ref="AX370" si="97">SUM(AU370:AW370)</f>
        <v>2</v>
      </c>
      <c r="AY370" s="1">
        <v>112</v>
      </c>
      <c r="AZ370" s="1">
        <v>48</v>
      </c>
      <c r="BA370" s="1">
        <v>0</v>
      </c>
      <c r="BB370" s="1">
        <v>0</v>
      </c>
      <c r="BC370" s="200">
        <f>SUM(AY370:BB370)</f>
        <v>160</v>
      </c>
      <c r="BD370" s="356">
        <v>21</v>
      </c>
      <c r="BE370" s="1">
        <v>0</v>
      </c>
      <c r="BF370" s="1">
        <v>8</v>
      </c>
      <c r="BG370" s="235">
        <v>1676</v>
      </c>
      <c r="BH370" s="1" t="s">
        <v>729</v>
      </c>
    </row>
    <row r="371" spans="1:60">
      <c r="A371" s="1">
        <v>2023</v>
      </c>
      <c r="B371" s="1" t="s">
        <v>70</v>
      </c>
      <c r="C371" s="10">
        <v>0</v>
      </c>
      <c r="D371" s="10">
        <v>72.3</v>
      </c>
      <c r="E371" s="10">
        <v>0</v>
      </c>
      <c r="F371" s="10">
        <v>0</v>
      </c>
      <c r="G371" s="192">
        <f t="shared" si="47"/>
        <v>72.3</v>
      </c>
      <c r="H371" s="192">
        <f>+SMar_InfraMR[[#This Row],[Total Líneas de Explotación ]]</f>
        <v>72.3</v>
      </c>
      <c r="I371" s="192">
        <f>+SMar_InfraMR[[#This Row],[Total Líneas de Explotación ]]</f>
        <v>72.3</v>
      </c>
      <c r="J371" s="10">
        <v>152.33991</v>
      </c>
      <c r="K371" s="10">
        <v>0</v>
      </c>
      <c r="L371" s="10">
        <v>0</v>
      </c>
      <c r="M371" s="10">
        <v>0</v>
      </c>
      <c r="N371" s="192">
        <f>+SMar_InfraMR[[#This Row],[A.03.1 -  Longitud de Vías de Explotación No Electrificadas Troncales y Ramales (vía principal) (km)]]+SMar_InfraMR[[#This Row],[A.04.1 -  Longitud de Vías de Explotación Electrificadas Troncales y Ramales (vía principal) (km)]]</f>
        <v>152.33991</v>
      </c>
      <c r="O371" s="192">
        <v>152.33991</v>
      </c>
      <c r="P371" s="1">
        <v>22</v>
      </c>
      <c r="Q371" s="1">
        <v>0</v>
      </c>
      <c r="R371" s="1">
        <v>0</v>
      </c>
      <c r="S371" s="194">
        <f t="shared" ref="S371" si="98">SUM(P371:R371)</f>
        <v>22</v>
      </c>
      <c r="T371" s="194">
        <v>22</v>
      </c>
      <c r="U371" s="1">
        <v>2</v>
      </c>
      <c r="V371" s="1">
        <v>48</v>
      </c>
      <c r="W371" s="1">
        <v>6</v>
      </c>
      <c r="X371" s="1">
        <v>6</v>
      </c>
      <c r="Y371" s="1">
        <v>24</v>
      </c>
      <c r="Z371" s="196">
        <f t="shared" ref="Z371" si="99">SUM(U371:Y371)</f>
        <v>86</v>
      </c>
      <c r="AA371" s="1">
        <v>47</v>
      </c>
      <c r="AB371" s="1">
        <v>6</v>
      </c>
      <c r="AC371" s="1">
        <f>+SMar_InfraMR[[#This Row],[Total Pasos Vehiculares a Nivel]]</f>
        <v>86</v>
      </c>
      <c r="AD371" s="196">
        <f t="shared" ref="AD371" si="100">SUM(AA371:AC371)</f>
        <v>139</v>
      </c>
      <c r="AE371" s="1">
        <v>1</v>
      </c>
      <c r="AF371" s="1">
        <v>11</v>
      </c>
      <c r="AG371" s="1">
        <v>39</v>
      </c>
      <c r="AH371" s="196">
        <f t="shared" ref="AH371" si="101">SUM(AE371:AG371)</f>
        <v>51</v>
      </c>
      <c r="AI371" s="10">
        <v>42.523000000000003</v>
      </c>
      <c r="AJ371" s="10">
        <v>30.975999999999999</v>
      </c>
      <c r="AK371" s="10">
        <v>14.711</v>
      </c>
      <c r="AL371" s="222">
        <f t="shared" ref="AL371" si="102">SUM(AI371:AK371)</f>
        <v>88.21</v>
      </c>
      <c r="AM371" s="1">
        <v>0</v>
      </c>
      <c r="AN371" s="1">
        <v>2</v>
      </c>
      <c r="AO371" s="1">
        <v>33</v>
      </c>
      <c r="AP371" s="200">
        <f t="shared" ref="AP371" si="103">SUM(AM371:AO371)</f>
        <v>35</v>
      </c>
      <c r="AQ371" s="1">
        <v>0</v>
      </c>
      <c r="AR371" s="1">
        <v>0</v>
      </c>
      <c r="AS371" s="1">
        <v>0</v>
      </c>
      <c r="AT371" s="200">
        <f t="shared" ref="AT371" si="104">SUM(AQ371:AS371)</f>
        <v>0</v>
      </c>
      <c r="AU371" s="1">
        <v>0</v>
      </c>
      <c r="AV371" s="1">
        <v>0</v>
      </c>
      <c r="AW371" s="1">
        <v>2</v>
      </c>
      <c r="AX371" s="200">
        <f t="shared" ref="AX371" si="105">SUM(AU371:AW371)</f>
        <v>2</v>
      </c>
      <c r="AY371" s="1">
        <v>112</v>
      </c>
      <c r="AZ371" s="1">
        <v>48</v>
      </c>
      <c r="BA371" s="1">
        <v>0</v>
      </c>
      <c r="BB371" s="1">
        <v>0</v>
      </c>
      <c r="BC371" s="200">
        <f>SUM(AY371:BB371)</f>
        <v>160</v>
      </c>
      <c r="BD371" s="356">
        <v>21</v>
      </c>
      <c r="BE371" s="1">
        <v>0</v>
      </c>
      <c r="BF371" s="1">
        <v>8</v>
      </c>
      <c r="BG371" s="235">
        <v>1676</v>
      </c>
    </row>
    <row r="372" spans="1:60">
      <c r="A372" s="1">
        <v>2023</v>
      </c>
      <c r="B372" s="1" t="s">
        <v>71</v>
      </c>
      <c r="C372" s="10">
        <v>0</v>
      </c>
      <c r="D372" s="10">
        <v>72.3</v>
      </c>
      <c r="E372" s="10">
        <v>0</v>
      </c>
      <c r="F372" s="10">
        <v>0</v>
      </c>
      <c r="G372" s="192">
        <f t="shared" si="47"/>
        <v>72.3</v>
      </c>
      <c r="H372" s="192">
        <f>+SMar_InfraMR[[#This Row],[Total Líneas de Explotación ]]</f>
        <v>72.3</v>
      </c>
      <c r="I372" s="192">
        <f>+SMar_InfraMR[[#This Row],[Total Líneas de Explotación ]]</f>
        <v>72.3</v>
      </c>
      <c r="J372" s="10">
        <v>152.33991</v>
      </c>
      <c r="K372" s="10">
        <v>0</v>
      </c>
      <c r="L372" s="10">
        <v>0</v>
      </c>
      <c r="M372" s="10">
        <v>0</v>
      </c>
      <c r="N372" s="192">
        <f>+SMar_InfraMR[[#This Row],[A.03.1 -  Longitud de Vías de Explotación No Electrificadas Troncales y Ramales (vía principal) (km)]]+SMar_InfraMR[[#This Row],[A.04.1 -  Longitud de Vías de Explotación Electrificadas Troncales y Ramales (vía principal) (km)]]</f>
        <v>152.33991</v>
      </c>
      <c r="O372" s="192">
        <v>152.33991</v>
      </c>
      <c r="P372" s="1">
        <v>22</v>
      </c>
      <c r="Q372" s="1">
        <v>0</v>
      </c>
      <c r="R372" s="1">
        <v>0</v>
      </c>
      <c r="S372" s="194">
        <f t="shared" ref="S372" si="106">SUM(P372:R372)</f>
        <v>22</v>
      </c>
      <c r="T372" s="194">
        <v>22</v>
      </c>
      <c r="U372" s="1">
        <v>2</v>
      </c>
      <c r="V372" s="1">
        <v>48</v>
      </c>
      <c r="W372" s="1">
        <v>6</v>
      </c>
      <c r="X372" s="1">
        <v>6</v>
      </c>
      <c r="Y372" s="1">
        <v>24</v>
      </c>
      <c r="Z372" s="196">
        <f t="shared" ref="Z372" si="107">SUM(U372:Y372)</f>
        <v>86</v>
      </c>
      <c r="AA372" s="1">
        <v>47</v>
      </c>
      <c r="AB372" s="1">
        <v>6</v>
      </c>
      <c r="AC372" s="1">
        <f>+SMar_InfraMR[[#This Row],[Total Pasos Vehiculares a Nivel]]</f>
        <v>86</v>
      </c>
      <c r="AD372" s="196">
        <f t="shared" ref="AD372" si="108">SUM(AA372:AC372)</f>
        <v>139</v>
      </c>
      <c r="AE372" s="1">
        <v>1</v>
      </c>
      <c r="AF372" s="1">
        <v>11</v>
      </c>
      <c r="AG372" s="1">
        <v>39</v>
      </c>
      <c r="AH372" s="196">
        <f t="shared" ref="AH372" si="109">SUM(AE372:AG372)</f>
        <v>51</v>
      </c>
      <c r="AI372" s="10">
        <v>42.523000000000003</v>
      </c>
      <c r="AJ372" s="10">
        <v>30.975999999999999</v>
      </c>
      <c r="AK372" s="10">
        <v>14.711</v>
      </c>
      <c r="AL372" s="222">
        <f t="shared" ref="AL372" si="110">SUM(AI372:AK372)</f>
        <v>88.21</v>
      </c>
      <c r="AM372" s="1">
        <v>0</v>
      </c>
      <c r="AN372" s="1">
        <v>2</v>
      </c>
      <c r="AO372" s="1">
        <v>33</v>
      </c>
      <c r="AP372" s="200">
        <f t="shared" ref="AP372" si="111">SUM(AM372:AO372)</f>
        <v>35</v>
      </c>
      <c r="AQ372" s="1">
        <v>0</v>
      </c>
      <c r="AR372" s="1">
        <v>0</v>
      </c>
      <c r="AS372" s="1">
        <v>0</v>
      </c>
      <c r="AT372" s="200">
        <f t="shared" ref="AT372" si="112">SUM(AQ372:AS372)</f>
        <v>0</v>
      </c>
      <c r="AU372" s="1">
        <v>0</v>
      </c>
      <c r="AV372" s="1">
        <v>0</v>
      </c>
      <c r="AW372" s="1">
        <v>2</v>
      </c>
      <c r="AX372" s="200">
        <f t="shared" ref="AX372" si="113">SUM(AU372:AW372)</f>
        <v>2</v>
      </c>
      <c r="AY372" s="1">
        <v>112</v>
      </c>
      <c r="AZ372" s="1">
        <v>48</v>
      </c>
      <c r="BA372" s="1">
        <v>0</v>
      </c>
      <c r="BB372" s="1">
        <v>0</v>
      </c>
      <c r="BC372" s="200">
        <f>SUM(AY372:BB372)</f>
        <v>160</v>
      </c>
      <c r="BD372" s="356">
        <v>21</v>
      </c>
      <c r="BE372" s="1">
        <v>0</v>
      </c>
      <c r="BF372" s="1">
        <v>8</v>
      </c>
      <c r="BG372" s="235">
        <v>1676</v>
      </c>
    </row>
    <row r="373" spans="1:60">
      <c r="A373" s="1">
        <v>2023</v>
      </c>
      <c r="B373" s="1" t="s">
        <v>72</v>
      </c>
      <c r="C373" s="10">
        <v>0</v>
      </c>
      <c r="D373" s="10">
        <v>72.3</v>
      </c>
      <c r="E373" s="10">
        <v>0</v>
      </c>
      <c r="F373" s="10">
        <v>0</v>
      </c>
      <c r="G373" s="192">
        <f t="shared" si="47"/>
        <v>72.3</v>
      </c>
      <c r="H373" s="192">
        <f>+SMar_InfraMR[[#This Row],[Total Líneas de Explotación ]]</f>
        <v>72.3</v>
      </c>
      <c r="I373" s="192">
        <f>+SMar_InfraMR[[#This Row],[Total Líneas de Explotación ]]</f>
        <v>72.3</v>
      </c>
      <c r="J373" s="10">
        <v>152.33991</v>
      </c>
      <c r="K373" s="10">
        <v>0</v>
      </c>
      <c r="L373" s="10">
        <v>0</v>
      </c>
      <c r="M373" s="10">
        <v>0</v>
      </c>
      <c r="N373" s="192">
        <f>+SMar_InfraMR[[#This Row],[A.03.1 -  Longitud de Vías de Explotación No Electrificadas Troncales y Ramales (vía principal) (km)]]+SMar_InfraMR[[#This Row],[A.04.1 -  Longitud de Vías de Explotación Electrificadas Troncales y Ramales (vía principal) (km)]]</f>
        <v>152.33991</v>
      </c>
      <c r="O373" s="192">
        <v>152.33991</v>
      </c>
      <c r="P373" s="1">
        <v>22</v>
      </c>
      <c r="Q373" s="1">
        <v>0</v>
      </c>
      <c r="R373" s="1">
        <v>0</v>
      </c>
      <c r="S373" s="194">
        <f t="shared" ref="S373" si="114">SUM(P373:R373)</f>
        <v>22</v>
      </c>
      <c r="T373" s="194">
        <v>22</v>
      </c>
      <c r="U373" s="1">
        <v>2</v>
      </c>
      <c r="V373" s="1">
        <v>48</v>
      </c>
      <c r="W373" s="1">
        <v>6</v>
      </c>
      <c r="X373" s="1">
        <v>6</v>
      </c>
      <c r="Y373" s="1">
        <v>24</v>
      </c>
      <c r="Z373" s="196">
        <f t="shared" ref="Z373" si="115">SUM(U373:Y373)</f>
        <v>86</v>
      </c>
      <c r="AA373" s="1">
        <v>47</v>
      </c>
      <c r="AB373" s="1">
        <v>6</v>
      </c>
      <c r="AC373" s="1">
        <f>+SMar_InfraMR[[#This Row],[Total Pasos Vehiculares a Nivel]]</f>
        <v>86</v>
      </c>
      <c r="AD373" s="196">
        <f t="shared" ref="AD373" si="116">SUM(AA373:AC373)</f>
        <v>139</v>
      </c>
      <c r="AE373" s="1">
        <v>1</v>
      </c>
      <c r="AF373" s="1">
        <v>11</v>
      </c>
      <c r="AG373" s="1">
        <v>39</v>
      </c>
      <c r="AH373" s="196">
        <f t="shared" ref="AH373" si="117">SUM(AE373:AG373)</f>
        <v>51</v>
      </c>
      <c r="AI373" s="10">
        <v>42.523000000000003</v>
      </c>
      <c r="AJ373" s="10">
        <v>30.975999999999999</v>
      </c>
      <c r="AK373" s="10">
        <v>14.711</v>
      </c>
      <c r="AL373" s="222">
        <f t="shared" ref="AL373" si="118">SUM(AI373:AK373)</f>
        <v>88.21</v>
      </c>
      <c r="AM373" s="1">
        <v>0</v>
      </c>
      <c r="AN373" s="1">
        <v>2</v>
      </c>
      <c r="AO373" s="1">
        <v>33</v>
      </c>
      <c r="AP373" s="200">
        <f t="shared" ref="AP373" si="119">SUM(AM373:AO373)</f>
        <v>35</v>
      </c>
      <c r="AQ373" s="1">
        <v>0</v>
      </c>
      <c r="AR373" s="1">
        <v>0</v>
      </c>
      <c r="AS373" s="1">
        <v>0</v>
      </c>
      <c r="AT373" s="200">
        <f t="shared" ref="AT373" si="120">SUM(AQ373:AS373)</f>
        <v>0</v>
      </c>
      <c r="AU373" s="1">
        <v>0</v>
      </c>
      <c r="AV373" s="1">
        <v>0</v>
      </c>
      <c r="AW373" s="1">
        <v>2</v>
      </c>
      <c r="AX373" s="200">
        <f t="shared" ref="AX373" si="121">SUM(AU373:AW373)</f>
        <v>2</v>
      </c>
      <c r="AY373" s="1">
        <v>112</v>
      </c>
      <c r="AZ373" s="1">
        <v>48</v>
      </c>
      <c r="BA373" s="1">
        <v>0</v>
      </c>
      <c r="BB373" s="1">
        <v>0</v>
      </c>
      <c r="BC373" s="200">
        <f>SUM(AY373:BB373)</f>
        <v>160</v>
      </c>
      <c r="BD373" s="356">
        <v>21</v>
      </c>
      <c r="BE373" s="1">
        <v>0</v>
      </c>
      <c r="BF373" s="1">
        <v>8</v>
      </c>
      <c r="BG373" s="235">
        <v>1676</v>
      </c>
    </row>
    <row r="374" spans="1:60">
      <c r="A374" s="1">
        <v>2024</v>
      </c>
      <c r="B374" s="1" t="s">
        <v>61</v>
      </c>
      <c r="C374" s="10">
        <v>0</v>
      </c>
      <c r="D374" s="10">
        <v>72.3</v>
      </c>
      <c r="E374" s="10">
        <v>0</v>
      </c>
      <c r="F374" s="10">
        <v>0</v>
      </c>
      <c r="G374" s="192">
        <f t="shared" si="47"/>
        <v>72.3</v>
      </c>
      <c r="H374" s="192">
        <f>+SMar_InfraMR[[#This Row],[Total Líneas de Explotación ]]</f>
        <v>72.3</v>
      </c>
      <c r="I374" s="192">
        <f>+SMar_InfraMR[[#This Row],[Total Líneas de Explotación ]]</f>
        <v>72.3</v>
      </c>
      <c r="J374" s="10">
        <v>152.33991</v>
      </c>
      <c r="K374" s="10">
        <v>0</v>
      </c>
      <c r="L374" s="10">
        <v>0</v>
      </c>
      <c r="M374" s="10">
        <v>0</v>
      </c>
      <c r="N374" s="192">
        <f>+SMar_InfraMR[[#This Row],[A.03.1 -  Longitud de Vías de Explotación No Electrificadas Troncales y Ramales (vía principal) (km)]]+SMar_InfraMR[[#This Row],[A.04.1 -  Longitud de Vías de Explotación Electrificadas Troncales y Ramales (vía principal) (km)]]</f>
        <v>152.33991</v>
      </c>
      <c r="O374" s="192">
        <v>152.33991</v>
      </c>
      <c r="P374" s="1">
        <v>22</v>
      </c>
      <c r="Q374" s="1">
        <v>0</v>
      </c>
      <c r="R374" s="1">
        <v>0</v>
      </c>
      <c r="S374" s="194">
        <f t="shared" ref="S374" si="122">SUM(P374:R374)</f>
        <v>22</v>
      </c>
      <c r="T374" s="194">
        <v>22</v>
      </c>
      <c r="U374" s="1">
        <v>2</v>
      </c>
      <c r="V374" s="1">
        <v>48</v>
      </c>
      <c r="W374" s="1">
        <v>6</v>
      </c>
      <c r="X374" s="1">
        <v>6</v>
      </c>
      <c r="Y374" s="1">
        <v>24</v>
      </c>
      <c r="Z374" s="196">
        <f t="shared" ref="Z374" si="123">SUM(U374:Y374)</f>
        <v>86</v>
      </c>
      <c r="AA374" s="1">
        <v>47</v>
      </c>
      <c r="AB374" s="1">
        <v>6</v>
      </c>
      <c r="AC374" s="1">
        <f>+SMar_InfraMR[[#This Row],[Total Pasos Vehiculares a Nivel]]</f>
        <v>86</v>
      </c>
      <c r="AD374" s="196">
        <f t="shared" ref="AD374" si="124">SUM(AA374:AC374)</f>
        <v>139</v>
      </c>
      <c r="AE374" s="1">
        <v>1</v>
      </c>
      <c r="AF374" s="1">
        <v>11</v>
      </c>
      <c r="AG374" s="1">
        <v>39</v>
      </c>
      <c r="AH374" s="196">
        <f t="shared" ref="AH374" si="125">SUM(AE374:AG374)</f>
        <v>51</v>
      </c>
      <c r="AI374" s="10">
        <v>42.523000000000003</v>
      </c>
      <c r="AJ374" s="10">
        <v>30.975999999999999</v>
      </c>
      <c r="AK374" s="10">
        <v>14.711</v>
      </c>
      <c r="AL374" s="222">
        <f t="shared" ref="AL374" si="126">SUM(AI374:AK374)</f>
        <v>88.21</v>
      </c>
      <c r="AM374" s="1">
        <v>0</v>
      </c>
      <c r="AN374" s="1">
        <v>2</v>
      </c>
      <c r="AO374" s="1">
        <v>33</v>
      </c>
      <c r="AP374" s="200">
        <f t="shared" ref="AP374" si="127">SUM(AM374:AO374)</f>
        <v>35</v>
      </c>
      <c r="AQ374" s="1">
        <v>0</v>
      </c>
      <c r="AR374" s="1">
        <v>0</v>
      </c>
      <c r="AS374" s="1">
        <v>0</v>
      </c>
      <c r="AT374" s="200">
        <f t="shared" ref="AT374" si="128">SUM(AQ374:AS374)</f>
        <v>0</v>
      </c>
      <c r="AU374" s="1">
        <v>0</v>
      </c>
      <c r="AV374" s="1">
        <v>0</v>
      </c>
      <c r="AW374" s="1">
        <v>2</v>
      </c>
      <c r="AX374" s="200">
        <f t="shared" ref="AX374" si="129">SUM(AU374:AW374)</f>
        <v>2</v>
      </c>
      <c r="AY374" s="1">
        <v>112</v>
      </c>
      <c r="AZ374" s="1">
        <v>48</v>
      </c>
      <c r="BA374" s="1">
        <v>0</v>
      </c>
      <c r="BB374" s="1">
        <v>0</v>
      </c>
      <c r="BC374" s="200">
        <f>SUM(AY374:BB374)</f>
        <v>160</v>
      </c>
      <c r="BD374" s="356">
        <v>21</v>
      </c>
      <c r="BE374" s="1">
        <v>0</v>
      </c>
      <c r="BF374" s="1">
        <v>8</v>
      </c>
      <c r="BG374" s="235">
        <v>1676</v>
      </c>
    </row>
    <row r="375" spans="1:60">
      <c r="A375" s="1">
        <v>2024</v>
      </c>
      <c r="B375" s="1" t="s">
        <v>62</v>
      </c>
      <c r="C375" s="10">
        <v>0</v>
      </c>
      <c r="D375" s="10">
        <v>72.3</v>
      </c>
      <c r="E375" s="10">
        <v>0</v>
      </c>
      <c r="F375" s="10">
        <v>0</v>
      </c>
      <c r="G375" s="192">
        <f t="shared" si="47"/>
        <v>72.3</v>
      </c>
      <c r="H375" s="192">
        <f>+SMar_InfraMR[[#This Row],[Total Líneas de Explotación ]]</f>
        <v>72.3</v>
      </c>
      <c r="I375" s="192">
        <f>+SMar_InfraMR[[#This Row],[Total Líneas de Explotación ]]</f>
        <v>72.3</v>
      </c>
      <c r="J375" s="10">
        <v>152.33991</v>
      </c>
      <c r="K375" s="10">
        <v>0</v>
      </c>
      <c r="L375" s="10">
        <v>0</v>
      </c>
      <c r="M375" s="10">
        <v>0</v>
      </c>
      <c r="N375" s="192">
        <f>+SMar_InfraMR[[#This Row],[A.03.1 -  Longitud de Vías de Explotación No Electrificadas Troncales y Ramales (vía principal) (km)]]+SMar_InfraMR[[#This Row],[A.04.1 -  Longitud de Vías de Explotación Electrificadas Troncales y Ramales (vía principal) (km)]]</f>
        <v>152.33991</v>
      </c>
      <c r="O375" s="192">
        <v>152.33991</v>
      </c>
      <c r="P375" s="1">
        <v>22</v>
      </c>
      <c r="Q375" s="1">
        <v>0</v>
      </c>
      <c r="R375" s="1">
        <v>0</v>
      </c>
      <c r="S375" s="317">
        <f t="shared" ref="S375" si="130">SUM(P375:R375)</f>
        <v>22</v>
      </c>
      <c r="T375" s="317">
        <v>22</v>
      </c>
      <c r="U375" s="1">
        <v>2</v>
      </c>
      <c r="V375" s="1">
        <v>48</v>
      </c>
      <c r="W375" s="1">
        <v>6</v>
      </c>
      <c r="X375" s="1">
        <v>6</v>
      </c>
      <c r="Y375" s="1">
        <v>24</v>
      </c>
      <c r="Z375" s="196">
        <f t="shared" ref="Z375" si="131">SUM(U375:Y375)</f>
        <v>86</v>
      </c>
      <c r="AA375" s="1">
        <v>47</v>
      </c>
      <c r="AB375" s="1">
        <v>6</v>
      </c>
      <c r="AC375" s="1">
        <f>+SMar_InfraMR[[#This Row],[Total Pasos Vehiculares a Nivel]]</f>
        <v>86</v>
      </c>
      <c r="AD375" s="318">
        <f t="shared" ref="AD375" si="132">SUM(AA375:AC375)</f>
        <v>139</v>
      </c>
      <c r="AE375" s="1">
        <v>1</v>
      </c>
      <c r="AF375" s="1">
        <v>11</v>
      </c>
      <c r="AG375" s="1">
        <v>39</v>
      </c>
      <c r="AH375" s="196">
        <f t="shared" ref="AH375" si="133">SUM(AE375:AG375)</f>
        <v>51</v>
      </c>
      <c r="AI375" s="10">
        <v>42.523000000000003</v>
      </c>
      <c r="AJ375" s="10">
        <v>30.975999999999999</v>
      </c>
      <c r="AK375" s="10">
        <v>14.711</v>
      </c>
      <c r="AL375" s="222">
        <f t="shared" ref="AL375" si="134">SUM(AI375:AK375)</f>
        <v>88.21</v>
      </c>
      <c r="AM375" s="1">
        <v>0</v>
      </c>
      <c r="AN375" s="1">
        <v>2</v>
      </c>
      <c r="AO375" s="1">
        <v>33</v>
      </c>
      <c r="AP375" s="200">
        <f t="shared" ref="AP375" si="135">SUM(AM375:AO375)</f>
        <v>35</v>
      </c>
      <c r="AQ375" s="1">
        <v>0</v>
      </c>
      <c r="AR375" s="1">
        <v>0</v>
      </c>
      <c r="AS375" s="1">
        <v>0</v>
      </c>
      <c r="AT375" s="200">
        <f t="shared" ref="AT375" si="136">SUM(AQ375:AS375)</f>
        <v>0</v>
      </c>
      <c r="AU375" s="1">
        <v>0</v>
      </c>
      <c r="AV375" s="1">
        <v>0</v>
      </c>
      <c r="AW375" s="1">
        <v>2</v>
      </c>
      <c r="AX375" s="200">
        <f t="shared" ref="AX375" si="137">SUM(AU375:AW375)</f>
        <v>2</v>
      </c>
      <c r="AY375" s="1">
        <v>112</v>
      </c>
      <c r="AZ375" s="1">
        <v>48</v>
      </c>
      <c r="BA375" s="1">
        <v>0</v>
      </c>
      <c r="BB375" s="1">
        <v>0</v>
      </c>
      <c r="BC375" s="200">
        <f>SUM(AY375:BB375)</f>
        <v>160</v>
      </c>
      <c r="BD375" s="356">
        <v>21</v>
      </c>
      <c r="BE375" s="1">
        <v>0</v>
      </c>
      <c r="BF375" s="1">
        <v>8</v>
      </c>
      <c r="BG375" s="235">
        <v>1676</v>
      </c>
    </row>
    <row r="376" spans="1:60">
      <c r="A376" s="1">
        <v>2024</v>
      </c>
      <c r="B376" s="1" t="s">
        <v>63</v>
      </c>
      <c r="C376" s="10">
        <v>0</v>
      </c>
      <c r="D376" s="10">
        <v>72.3</v>
      </c>
      <c r="E376" s="10">
        <v>0</v>
      </c>
      <c r="F376" s="10">
        <v>0</v>
      </c>
      <c r="G376" s="192">
        <f t="shared" si="47"/>
        <v>72.3</v>
      </c>
      <c r="H376" s="192">
        <f>+SMar_InfraMR[[#This Row],[Total Líneas de Explotación ]]</f>
        <v>72.3</v>
      </c>
      <c r="I376" s="192">
        <f>+SMar_InfraMR[[#This Row],[Total Líneas de Explotación ]]</f>
        <v>72.3</v>
      </c>
      <c r="J376" s="10">
        <v>152.33991</v>
      </c>
      <c r="K376" s="10">
        <v>0</v>
      </c>
      <c r="L376" s="10">
        <v>0</v>
      </c>
      <c r="M376" s="10">
        <v>0</v>
      </c>
      <c r="N376" s="192">
        <f>+SMar_InfraMR[[#This Row],[A.03.1 -  Longitud de Vías de Explotación No Electrificadas Troncales y Ramales (vía principal) (km)]]+SMar_InfraMR[[#This Row],[A.04.1 -  Longitud de Vías de Explotación Electrificadas Troncales y Ramales (vía principal) (km)]]</f>
        <v>152.33991</v>
      </c>
      <c r="O376" s="192">
        <v>152.33991</v>
      </c>
      <c r="P376" s="1">
        <v>22</v>
      </c>
      <c r="Q376" s="1">
        <v>0</v>
      </c>
      <c r="R376" s="1">
        <v>0</v>
      </c>
      <c r="S376" s="317">
        <f t="shared" ref="S376" si="138">SUM(P376:R376)</f>
        <v>22</v>
      </c>
      <c r="T376" s="317">
        <v>22</v>
      </c>
      <c r="U376" s="1">
        <v>2</v>
      </c>
      <c r="V376" s="1">
        <v>48</v>
      </c>
      <c r="W376" s="1">
        <v>6</v>
      </c>
      <c r="X376" s="1">
        <v>6</v>
      </c>
      <c r="Y376" s="1">
        <v>24</v>
      </c>
      <c r="Z376" s="196">
        <f t="shared" ref="Z376" si="139">SUM(U376:Y376)</f>
        <v>86</v>
      </c>
      <c r="AA376" s="1">
        <v>47</v>
      </c>
      <c r="AB376" s="1">
        <v>6</v>
      </c>
      <c r="AC376" s="1">
        <f>+SMar_InfraMR[[#This Row],[Total Pasos Vehiculares a Nivel]]</f>
        <v>86</v>
      </c>
      <c r="AD376" s="318">
        <f t="shared" ref="AD376" si="140">SUM(AA376:AC376)</f>
        <v>139</v>
      </c>
      <c r="AE376" s="1">
        <v>1</v>
      </c>
      <c r="AF376" s="1">
        <v>11</v>
      </c>
      <c r="AG376" s="1">
        <v>39</v>
      </c>
      <c r="AH376" s="196">
        <f t="shared" ref="AH376" si="141">SUM(AE376:AG376)</f>
        <v>51</v>
      </c>
      <c r="AI376" s="10">
        <v>42.523000000000003</v>
      </c>
      <c r="AJ376" s="10">
        <v>30.975999999999999</v>
      </c>
      <c r="AK376" s="10">
        <v>14.711</v>
      </c>
      <c r="AL376" s="222">
        <f t="shared" ref="AL376" si="142">SUM(AI376:AK376)</f>
        <v>88.21</v>
      </c>
      <c r="AM376" s="1">
        <v>0</v>
      </c>
      <c r="AN376" s="1">
        <v>2</v>
      </c>
      <c r="AO376" s="1">
        <v>33</v>
      </c>
      <c r="AP376" s="200">
        <f t="shared" ref="AP376" si="143">SUM(AM376:AO376)</f>
        <v>35</v>
      </c>
      <c r="AQ376" s="1">
        <v>0</v>
      </c>
      <c r="AR376" s="1">
        <v>0</v>
      </c>
      <c r="AS376" s="1">
        <v>0</v>
      </c>
      <c r="AT376" s="200">
        <f t="shared" ref="AT376" si="144">SUM(AQ376:AS376)</f>
        <v>0</v>
      </c>
      <c r="AU376" s="1">
        <v>0</v>
      </c>
      <c r="AV376" s="1">
        <v>0</v>
      </c>
      <c r="AW376" s="1">
        <v>2</v>
      </c>
      <c r="AX376" s="200">
        <f t="shared" ref="AX376" si="145">SUM(AU376:AW376)</f>
        <v>2</v>
      </c>
      <c r="AY376" s="1">
        <v>112</v>
      </c>
      <c r="AZ376" s="1">
        <v>48</v>
      </c>
      <c r="BA376" s="1">
        <v>0</v>
      </c>
      <c r="BB376" s="1">
        <v>0</v>
      </c>
      <c r="BC376" s="200">
        <f>SUM(AY376:BB376)</f>
        <v>160</v>
      </c>
      <c r="BD376" s="356">
        <v>21</v>
      </c>
      <c r="BE376" s="1">
        <v>0</v>
      </c>
      <c r="BF376" s="1">
        <v>8</v>
      </c>
      <c r="BG376" s="235">
        <v>1676</v>
      </c>
    </row>
  </sheetData>
  <pageMargins left="0.7" right="0.7" top="0.75" bottom="0.75" header="0.3" footer="0.3"/>
  <ignoredErrors>
    <ignoredError sqref="Z1:Z365 S1:S366 S367:S370 S371:S374 Z366:Z374" formulaRange="1"/>
    <ignoredError sqref="H303:H319" calculatedColumn="1"/>
  </ignoredErrors>
  <legacyDrawing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H385"/>
  <sheetViews>
    <sheetView zoomScale="80" zoomScaleNormal="80" workbookViewId="0">
      <pane xSplit="2" ySplit="1" topLeftCell="AU361" activePane="bottomRight" state="frozen"/>
      <selection activeCell="BG368" sqref="BG368"/>
      <selection pane="topRight" activeCell="BG368" sqref="BG368"/>
      <selection pane="bottomLeft" activeCell="BG368" sqref="BG368"/>
      <selection pane="bottomRight" activeCell="BF383" sqref="BF383"/>
    </sheetView>
  </sheetViews>
  <sheetFormatPr baseColWidth="10" defaultColWidth="11.21875" defaultRowHeight="12.75"/>
  <cols>
    <col min="1" max="1" width="5.21875" style="1" customWidth="1"/>
    <col min="2" max="2" width="9.33203125" style="1" customWidth="1"/>
    <col min="3" max="6" width="11.6640625" style="10" customWidth="1"/>
    <col min="7" max="8" width="11.6640625" style="192" customWidth="1"/>
    <col min="9" max="13" width="11.6640625" style="10" customWidth="1"/>
    <col min="14" max="15" width="11.6640625" style="192" customWidth="1"/>
    <col min="16" max="18" width="11.6640625" style="55" customWidth="1"/>
    <col min="19" max="20" width="11.6640625" style="213" customWidth="1"/>
    <col min="21" max="25" width="11.6640625" style="55" customWidth="1"/>
    <col min="26" max="26" width="11.6640625" style="219" customWidth="1"/>
    <col min="27" max="29" width="11.6640625" style="55" customWidth="1"/>
    <col min="30" max="30" width="11.6640625" style="219" customWidth="1"/>
    <col min="31" max="33" width="11.6640625" style="55" customWidth="1"/>
    <col min="34" max="34" width="11.6640625" style="219" customWidth="1"/>
    <col min="35" max="37" width="11.6640625" style="7" customWidth="1"/>
    <col min="38" max="38" width="11.6640625" style="198" customWidth="1"/>
    <col min="39" max="41" width="11.6640625" style="55" customWidth="1"/>
    <col min="42" max="42" width="11.6640625" style="232" customWidth="1"/>
    <col min="43" max="45" width="11.6640625" style="55" customWidth="1"/>
    <col min="46" max="46" width="11.6640625" style="232" customWidth="1"/>
    <col min="47" max="49" width="11.6640625" style="55" customWidth="1"/>
    <col min="50" max="50" width="11.6640625" style="232" customWidth="1"/>
    <col min="51" max="55" width="11.6640625" style="55" customWidth="1"/>
    <col min="56" max="56" width="11.6640625" style="395" customWidth="1"/>
    <col min="57" max="58" width="11.6640625" style="55" customWidth="1"/>
    <col min="59" max="59" width="11.21875" style="236"/>
    <col min="60" max="60" width="39.6640625" style="1" customWidth="1"/>
    <col min="61" max="16384" width="11.21875" style="1"/>
  </cols>
  <sheetData>
    <row r="1" spans="1:60" s="30" customFormat="1" ht="110.85" customHeight="1">
      <c r="A1" s="30" t="s">
        <v>3</v>
      </c>
      <c r="B1" s="30" t="s">
        <v>4</v>
      </c>
      <c r="C1" s="31" t="s">
        <v>5</v>
      </c>
      <c r="D1" s="31" t="s">
        <v>6</v>
      </c>
      <c r="E1" s="31" t="s">
        <v>7</v>
      </c>
      <c r="F1" s="31" t="s">
        <v>8</v>
      </c>
      <c r="G1" s="205" t="s">
        <v>2</v>
      </c>
      <c r="H1" s="205" t="s">
        <v>9</v>
      </c>
      <c r="I1" s="31" t="s">
        <v>10</v>
      </c>
      <c r="J1" s="31" t="s">
        <v>11</v>
      </c>
      <c r="K1" s="31" t="s">
        <v>12</v>
      </c>
      <c r="L1" s="31" t="s">
        <v>13</v>
      </c>
      <c r="M1" s="31" t="s">
        <v>14</v>
      </c>
      <c r="N1" s="205" t="s">
        <v>15</v>
      </c>
      <c r="O1" s="205" t="s">
        <v>16</v>
      </c>
      <c r="P1" s="56" t="s">
        <v>17</v>
      </c>
      <c r="Q1" s="56" t="s">
        <v>18</v>
      </c>
      <c r="R1" s="56" t="s">
        <v>19</v>
      </c>
      <c r="S1" s="212" t="s">
        <v>20</v>
      </c>
      <c r="T1" s="209" t="s">
        <v>644</v>
      </c>
      <c r="U1" s="56" t="s">
        <v>21</v>
      </c>
      <c r="V1" s="56" t="s">
        <v>22</v>
      </c>
      <c r="W1" s="56" t="s">
        <v>23</v>
      </c>
      <c r="X1" s="56" t="s">
        <v>24</v>
      </c>
      <c r="Y1" s="56" t="s">
        <v>25</v>
      </c>
      <c r="Z1" s="218" t="s">
        <v>26</v>
      </c>
      <c r="AA1" s="56" t="s">
        <v>27</v>
      </c>
      <c r="AB1" s="56" t="s">
        <v>28</v>
      </c>
      <c r="AC1" s="56" t="s">
        <v>29</v>
      </c>
      <c r="AD1" s="218" t="s">
        <v>30</v>
      </c>
      <c r="AE1" s="56" t="s">
        <v>31</v>
      </c>
      <c r="AF1" s="56" t="s">
        <v>32</v>
      </c>
      <c r="AG1" s="56" t="s">
        <v>33</v>
      </c>
      <c r="AH1" s="218" t="s">
        <v>34</v>
      </c>
      <c r="AI1" s="32" t="s">
        <v>35</v>
      </c>
      <c r="AJ1" s="32" t="s">
        <v>36</v>
      </c>
      <c r="AK1" s="32" t="s">
        <v>37</v>
      </c>
      <c r="AL1" s="221" t="s">
        <v>38</v>
      </c>
      <c r="AM1" s="56" t="s">
        <v>39</v>
      </c>
      <c r="AN1" s="56" t="s">
        <v>40</v>
      </c>
      <c r="AO1" s="56" t="s">
        <v>41</v>
      </c>
      <c r="AP1" s="231" t="s">
        <v>42</v>
      </c>
      <c r="AQ1" s="56" t="s">
        <v>43</v>
      </c>
      <c r="AR1" s="56" t="s">
        <v>44</v>
      </c>
      <c r="AS1" s="56" t="s">
        <v>45</v>
      </c>
      <c r="AT1" s="231" t="s">
        <v>46</v>
      </c>
      <c r="AU1" s="56" t="s">
        <v>47</v>
      </c>
      <c r="AV1" s="56" t="s">
        <v>48</v>
      </c>
      <c r="AW1" s="56" t="s">
        <v>49</v>
      </c>
      <c r="AX1" s="231" t="s">
        <v>50</v>
      </c>
      <c r="AY1" s="56" t="s">
        <v>51</v>
      </c>
      <c r="AZ1" s="56" t="s">
        <v>52</v>
      </c>
      <c r="BA1" s="56" t="s">
        <v>53</v>
      </c>
      <c r="BB1" s="56" t="s">
        <v>55</v>
      </c>
      <c r="BC1" s="231" t="s">
        <v>56</v>
      </c>
      <c r="BD1" s="392" t="s">
        <v>54</v>
      </c>
      <c r="BE1" s="56" t="s">
        <v>57</v>
      </c>
      <c r="BF1" s="56" t="s">
        <v>58</v>
      </c>
      <c r="BG1" s="237" t="s">
        <v>59</v>
      </c>
      <c r="BH1" s="30" t="s">
        <v>60</v>
      </c>
    </row>
    <row r="2" spans="1:60">
      <c r="A2" s="1">
        <v>1993</v>
      </c>
      <c r="B2" s="1" t="s">
        <v>61</v>
      </c>
      <c r="C2" s="10">
        <f>+'MIT Da'!C2+'SAR Da'!C2+'URQ Da'!C2+'ROC Da'!C2+'SM Da'!C2+'BN Da'!C2+'BS Da'!C2+'TDC Da'!C2</f>
        <v>147.21299999999999</v>
      </c>
      <c r="D2" s="10">
        <f>+'MIT Da'!D2+'SAR Da'!D2+'URQ Da'!D2+'ROC Da'!D2+'SM Da'!D2+'BN Da'!D2+'BS Da'!D2+'TDC Da'!D2</f>
        <v>444.30600000000004</v>
      </c>
      <c r="E2" s="10">
        <f>+'MIT Da'!E2+'SAR Da'!E2+'URQ Da'!E2+'ROC Da'!E2+'SM Da'!E2+'BN Da'!E2+'BS Da'!E2+'TDC Da'!E2</f>
        <v>0</v>
      </c>
      <c r="F2" s="10">
        <f>+'MIT Da'!F2+'SAR Da'!F2+'URQ Da'!F2+'ROC Da'!F2+'SM Da'!F2+'BN Da'!F2+'BS Da'!F2+'TDC Da'!F2</f>
        <v>160.87363999999999</v>
      </c>
      <c r="G2" s="192">
        <f>+'MIT Da'!G2+'SAR Da'!G2+'URQ Da'!G2+'ROC Da'!G2+'SM Da'!G2+'BN Da'!G2+'BS Da'!G2+'TDC Da'!G2</f>
        <v>752.39264000000003</v>
      </c>
      <c r="H2" s="192">
        <f>+'MIT Da'!H2+'SAR Da'!H2+'URQ Da'!H2+'ROC Da'!H2+'SM Da'!H2+'BN Da'!H2+'BS Da'!H2+'TDC Da'!H2</f>
        <v>752.39264000000003</v>
      </c>
      <c r="I2" s="10">
        <f>+'MIT Da'!I2+'SAR Da'!I2+'URQ Da'!I2+'ROC Da'!I2+'SM Da'!I2+'BN Da'!I2+'BS Da'!I2+'TDC Da'!I2</f>
        <v>927.77611000000013</v>
      </c>
      <c r="J2" s="10">
        <f>+'MIT Da'!J2+'SAR Da'!J2+'URQ Da'!J2+'ROC Da'!J2+'SM Da'!J2+'BN Da'!J2+'BS Da'!J2+'TDC Da'!J2</f>
        <v>1060.415</v>
      </c>
      <c r="K2" s="10">
        <f>+'MIT Da'!K2+'SAR Da'!K2+'URQ Da'!K2+'ROC Da'!K2+'SM Da'!K2+'BN Da'!K2+'BS Da'!K2+'TDC Da'!K2</f>
        <v>54.516999999999996</v>
      </c>
      <c r="L2" s="10">
        <f>+'MIT Da'!L2+'SAR Da'!L2+'URQ Da'!L2+'ROC Da'!L2+'SM Da'!L2+'BN Da'!L2+'BS Da'!L2+'TDC Da'!L2</f>
        <v>348.89300000000003</v>
      </c>
      <c r="M2" s="10">
        <f>+'MIT Da'!M2+'SAR Da'!M2+'URQ Da'!M2+'ROC Da'!M2+'SM Da'!M2+'BN Da'!M2+'BS Da'!M2+'TDC Da'!M2</f>
        <v>20.274999999999999</v>
      </c>
      <c r="N2" s="192">
        <f>+'MIT Da'!N2+'SAR Da'!N2+'URQ Da'!N2+'ROC Da'!N2+'SM Da'!N2+'BN Da'!N2+'BS Da'!N2+'TDC Da'!N2</f>
        <v>1409.308</v>
      </c>
      <c r="O2" s="192">
        <f>+'MIT Da'!O2+'SAR Da'!O2+'URQ Da'!O2+'ROC Da'!O2+'SM Da'!O2+'BN Da'!O2+'BS Da'!O2+'TDC Da'!O2</f>
        <v>1409.308</v>
      </c>
      <c r="P2" s="55">
        <f>+'MIT Da'!P2+'SAR Da'!P2+'URQ Da'!P2+'ROC Da'!P2+'SM Da'!P2+'BN Da'!P2+'BS Da'!P2+'TDC Da'!P2</f>
        <v>194</v>
      </c>
      <c r="Q2" s="55">
        <f>+'MIT Da'!Q2+'SAR Da'!Q2+'URQ Da'!Q2+'ROC Da'!Q2+'SM Da'!Q2+'BN Da'!Q2+'BS Da'!Q2+'TDC Da'!Q2</f>
        <v>56</v>
      </c>
      <c r="R2" s="55">
        <f>+'MIT Da'!R2+'SAR Da'!R2+'URQ Da'!R2+'ROC Da'!R2+'SM Da'!R2+'BN Da'!R2+'BS Da'!R2+'TDC Da'!R2</f>
        <v>10</v>
      </c>
      <c r="S2" s="213">
        <f>+'MIT Da'!S2+'SAR Da'!S2+'URQ Da'!S2+'ROC Da'!S2+'SM Da'!S2+'BN Da'!S2+'BS Da'!S2+'TDC Da'!S2</f>
        <v>260</v>
      </c>
      <c r="T2" s="213">
        <f>+'MIT Da'!T2+'SAR Da'!T2+'URQ Da'!T2+'ROC Da'!T2+'SM Da'!T2+'BN Da'!T2+'BS Da'!T2+'TDC Da'!T2</f>
        <v>260</v>
      </c>
      <c r="U2" s="55">
        <f>+'MIT Da'!U2+'SAR Da'!U2+'URQ Da'!U2+'ROC Da'!U2+'SM Da'!U2+'BN Da'!U2+'BS Da'!U2+'TDC Da'!U2</f>
        <v>138</v>
      </c>
      <c r="V2" s="55">
        <f>+'MIT Da'!V2+'SAR Da'!V2+'URQ Da'!V2+'ROC Da'!V2+'SM Da'!V2+'BN Da'!V2+'BS Da'!V2+'TDC Da'!V2</f>
        <v>392</v>
      </c>
      <c r="W2" s="55">
        <f>+'MIT Da'!W2+'SAR Da'!W2+'URQ Da'!W2+'ROC Da'!W2+'SM Da'!W2+'BN Da'!W2+'BS Da'!W2+'TDC Da'!W2</f>
        <v>11</v>
      </c>
      <c r="X2" s="55">
        <f>+'MIT Da'!X2+'SAR Da'!X2+'URQ Da'!X2+'ROC Da'!X2+'SM Da'!X2+'BN Da'!X2+'BS Da'!X2+'TDC Da'!X2</f>
        <v>116</v>
      </c>
      <c r="Y2" s="55">
        <f>+'MIT Da'!Y2+'SAR Da'!Y2+'URQ Da'!Y2+'ROC Da'!Y2+'SM Da'!Y2+'BN Da'!Y2+'BS Da'!Y2+'TDC Da'!Y2</f>
        <v>4</v>
      </c>
      <c r="Z2" s="219">
        <f>+'MIT Da'!Z2+'SAR Da'!Z2+'URQ Da'!Z2+'ROC Da'!Z2+'SM Da'!Z2+'BN Da'!Z2+'BS Da'!Z2+'TDC Da'!Z2</f>
        <v>661</v>
      </c>
      <c r="AA2" s="55">
        <f>+'MIT Da'!AA2+'SAR Da'!AA2+'URQ Da'!AA2+'ROC Da'!AA2+'SM Da'!AA2+'BN Da'!AA2+'BS Da'!AA2+'TDC Da'!AA2</f>
        <v>146</v>
      </c>
      <c r="AB2" s="55">
        <f>+'MIT Da'!AB2+'SAR Da'!AB2+'URQ Da'!AB2+'ROC Da'!AB2+'SM Da'!AB2+'BN Da'!AB2+'BS Da'!AB2+'TDC Da'!AB2</f>
        <v>95</v>
      </c>
      <c r="AC2" s="55">
        <f>+'MIT Da'!AC2+'SAR Da'!AC2+'URQ Da'!AC2+'ROC Da'!AC2+'SM Da'!AC2+'BN Da'!AC2+'BS Da'!AC2+'TDC Da'!AC2</f>
        <v>661</v>
      </c>
      <c r="AD2" s="219">
        <f>+'MIT Da'!AD2+'SAR Da'!AD2+'URQ Da'!AD2+'ROC Da'!AD2+'SM Da'!AD2+'BN Da'!AD2+'BS Da'!AD2+'TDC Da'!AD2</f>
        <v>902</v>
      </c>
      <c r="AE2" s="55">
        <f>+'MIT Da'!AE2+'SAR Da'!AE2+'URQ Da'!AE2+'ROC Da'!AE2+'SM Da'!AE2+'BN Da'!AE2+'BS Da'!AE2+'TDC Da'!AE2</f>
        <v>54</v>
      </c>
      <c r="AF2" s="55">
        <f>+'MIT Da'!AF2+'SAR Da'!AF2+'URQ Da'!AF2+'ROC Da'!AF2+'SM Da'!AF2+'BN Da'!AF2+'BS Da'!AF2+'TDC Da'!AF2</f>
        <v>81</v>
      </c>
      <c r="AG2" s="55">
        <f>+'MIT Da'!AG2+'SAR Da'!AG2+'URQ Da'!AG2+'ROC Da'!AG2+'SM Da'!AG2+'BN Da'!AG2+'BS Da'!AG2+'TDC Da'!AG2</f>
        <v>397</v>
      </c>
      <c r="AH2" s="219">
        <f>+'MIT Da'!AH2+'SAR Da'!AH2+'URQ Da'!AH2+'ROC Da'!AH2+'SM Da'!AH2+'BN Da'!AH2+'BS Da'!AH2+'TDC Da'!AH2</f>
        <v>532</v>
      </c>
      <c r="AI2" s="10">
        <f>+'MIT Da'!AI2+'SAR Da'!AI2+'URQ Da'!AI2+'ROC Da'!AI2+'SM Da'!AI2+'BN Da'!AI2+'BS Da'!AI2+'TDC Da'!AI2</f>
        <v>264.22699999999998</v>
      </c>
      <c r="AJ2" s="10">
        <f>+'MIT Da'!AJ2+'SAR Da'!AJ2+'URQ Da'!AJ2+'ROC Da'!AJ2+'SM Da'!AJ2+'BN Da'!AJ2+'BS Da'!AJ2+'TDC Da'!AJ2</f>
        <v>2.4</v>
      </c>
      <c r="AK2" s="10">
        <f>+'MIT Da'!AK2+'SAR Da'!AK2+'URQ Da'!AK2+'ROC Da'!AK2+'SM Da'!AK2+'BN Da'!AK2+'BS Da'!AK2+'TDC Da'!AK2</f>
        <v>498.71500000000003</v>
      </c>
      <c r="AL2" s="222">
        <f>+'MIT Da'!AL2+'SAR Da'!AL2+'URQ Da'!AL2+'ROC Da'!AL2+'SM Da'!AL2+'BN Da'!AL2+'BS Da'!AL2+'TDC Da'!AL2</f>
        <v>765.34199999999998</v>
      </c>
      <c r="AM2" s="55">
        <f>+'MIT Da'!AM2+'SAR Da'!AM2+'URQ Da'!AM2+'ROC Da'!AM2+'SM Da'!AM2+'BN Da'!AM2+'BS Da'!AM2+'TDC Da'!AM2</f>
        <v>9</v>
      </c>
      <c r="AN2" s="55">
        <f>+'MIT Da'!AN2+'SAR Da'!AN2+'URQ Da'!AN2+'ROC Da'!AN2+'SM Da'!AN2+'BN Da'!AN2+'BS Da'!AN2+'TDC Da'!AN2</f>
        <v>57</v>
      </c>
      <c r="AO2" s="55">
        <f>+'MIT Da'!AO2+'SAR Da'!AO2+'URQ Da'!AO2+'ROC Da'!AO2+'SM Da'!AO2+'BN Da'!AO2+'BS Da'!AO2+'TDC Da'!AO2</f>
        <v>82</v>
      </c>
      <c r="AP2" s="232">
        <f>+'MIT Da'!AP2+'SAR Da'!AP2+'URQ Da'!AP2+'ROC Da'!AP2+'SM Da'!AP2+'BN Da'!AP2+'BS Da'!AP2+'TDC Da'!AP2</f>
        <v>148</v>
      </c>
      <c r="AQ2" s="55">
        <f>+'MIT Da'!AQ2+'SAR Da'!AQ2+'URQ Da'!AQ2+'ROC Da'!AQ2+'SM Da'!AQ2+'BN Da'!AQ2+'BS Da'!AQ2+'TDC Da'!AQ2</f>
        <v>578</v>
      </c>
      <c r="AR2" s="55">
        <f>+'MIT Da'!AR2+'SAR Da'!AR2+'URQ Da'!AR2+'ROC Da'!AR2+'SM Da'!AR2+'BN Da'!AR2+'BS Da'!AR2+'TDC Da'!AR2</f>
        <v>341</v>
      </c>
      <c r="AS2" s="55">
        <f>+'MIT Da'!AS2+'SAR Da'!AS2+'URQ Da'!AS2+'ROC Da'!AS2+'SM Da'!AS2+'BN Da'!AS2+'BS Da'!AS2+'TDC Da'!AS2</f>
        <v>39</v>
      </c>
      <c r="AT2" s="232">
        <f>+SUM(RED_InfraMR[[#This Row],[B.02.1 - Parque de Coches Eléctricos Motrices]:[B.02.3 - Parque de Coches Eléctricos Motrices Tipo R]])</f>
        <v>958</v>
      </c>
      <c r="AU2" s="55">
        <f>+'MIT Da'!AU2+'SAR Da'!AU2+'URQ Da'!AU2+'ROC Da'!AU2+'SM Da'!AU2+'BN Da'!AU2+'BS Da'!AU2+'TDC Da'!AU2</f>
        <v>0</v>
      </c>
      <c r="AV2" s="55">
        <f>+'MIT Da'!AV2+'SAR Da'!AV2+'URQ Da'!AV2+'ROC Da'!AV2+'SM Da'!AV2+'BN Da'!AV2+'BS Da'!AV2+'TDC Da'!AV2</f>
        <v>6</v>
      </c>
      <c r="AW2" s="55">
        <f>+'MIT Da'!AW2+'SAR Da'!AW2+'URQ Da'!AW2+'ROC Da'!AW2+'SM Da'!AW2+'BN Da'!AW2+'BS Da'!AW2+'TDC Da'!AW2</f>
        <v>10</v>
      </c>
      <c r="AX2" s="232">
        <f>+SUM(RED_InfraMR[[#This Row],[B.03.1 - Parque de Coches Motores Motrices Remolcados]:[B.03.3 - Parque de Coches Motores Motrices Cabina]])</f>
        <v>16</v>
      </c>
      <c r="AY2" s="55">
        <f>+'MIT Da'!AY2+'SAR Da'!AY2+'URQ Da'!AY2+'ROC Da'!AY2+'SM Da'!AY2+'BN Da'!AY2+'BS Da'!AY2+'TDC Da'!AY2</f>
        <v>427</v>
      </c>
      <c r="AZ2" s="55">
        <f>+'MIT Da'!AZ2+'SAR Da'!AZ2+'URQ Da'!AZ2+'ROC Da'!AZ2+'SM Da'!AZ2+'BN Da'!AZ2+'BS Da'!AZ2+'TDC Da'!AZ2</f>
        <v>165</v>
      </c>
      <c r="BA2" s="55">
        <f>+'MIT Da'!BA2+'SAR Da'!BA2+'URQ Da'!BA2+'ROC Da'!BA2+'SM Da'!BA2+'BN Da'!BA2+'BS Da'!BA2+'TDC Da'!BA2</f>
        <v>15</v>
      </c>
      <c r="BB2" s="55">
        <f>+'MIT Da'!BB2+'SAR Da'!BB2+'URQ Da'!BB2+'ROC Da'!BB2+'SM Da'!BB2+'BN Da'!BB2+'BS Da'!BB2+'TDC Da'!BB2</f>
        <v>0</v>
      </c>
      <c r="BC2" s="232">
        <f>+SUM(RED_InfraMR[[#This Row],[B.04.1 - Parque de Coches Remolcados Clase Unica]:[B.04.5 - Parque de Coches Remolcados para Servicios Especiales (Cartoneros)]])</f>
        <v>607</v>
      </c>
      <c r="BD2" s="393">
        <f>+'MIT Da'!BD2+'SAR Da'!BD2+'URQ Da'!BD2+'ROC Da'!BD2+'SM Da'!BD2+'BN Da'!BD2+'BS Da'!BD2+'TDC Da'!BD2</f>
        <v>150</v>
      </c>
      <c r="BE2" s="55">
        <f>+'MIT Da'!BE2+'SAR Da'!BE2+'URQ Da'!BE2+'ROC Da'!BE2+'SM Da'!BE2+'BN Da'!BE2+'BS Da'!BE2+'TDC Da'!BE2</f>
        <v>10</v>
      </c>
      <c r="BF2" s="55">
        <f>+'MIT Da'!BF2+'SAR Da'!BF2+'URQ Da'!BF2+'ROC Da'!BF2+'SM Da'!BF2+'BN Da'!BF2+'BS Da'!BF2+'TDC Da'!BF2</f>
        <v>94</v>
      </c>
      <c r="BG2" s="235"/>
    </row>
    <row r="3" spans="1:60">
      <c r="A3" s="1">
        <v>1993</v>
      </c>
      <c r="B3" s="1" t="s">
        <v>62</v>
      </c>
      <c r="C3" s="10">
        <f>+'MIT Da'!C3+'SAR Da'!C3+'URQ Da'!C3+'ROC Da'!C3+'SM Da'!C3+'BN Da'!C3+'BS Da'!C3+'TDC Da'!C3</f>
        <v>147.21299999999999</v>
      </c>
      <c r="D3" s="10">
        <f>+'MIT Da'!D3+'SAR Da'!D3+'URQ Da'!D3+'ROC Da'!D3+'SM Da'!D3+'BN Da'!D3+'BS Da'!D3+'TDC Da'!D3</f>
        <v>444.30600000000004</v>
      </c>
      <c r="E3" s="10">
        <f>+'MIT Da'!E3+'SAR Da'!E3+'URQ Da'!E3+'ROC Da'!E3+'SM Da'!E3+'BN Da'!E3+'BS Da'!E3+'TDC Da'!E3</f>
        <v>0</v>
      </c>
      <c r="F3" s="10">
        <f>+'MIT Da'!F3+'SAR Da'!F3+'URQ Da'!F3+'ROC Da'!F3+'SM Da'!F3+'BN Da'!F3+'BS Da'!F3+'TDC Da'!F3</f>
        <v>160.87363999999999</v>
      </c>
      <c r="G3" s="192">
        <f>+'MIT Da'!G3+'SAR Da'!G3+'URQ Da'!G3+'ROC Da'!G3+'SM Da'!G3+'BN Da'!G3+'BS Da'!G3+'TDC Da'!G3</f>
        <v>752.39264000000003</v>
      </c>
      <c r="H3" s="192">
        <f>+'MIT Da'!H3+'SAR Da'!H3+'URQ Da'!H3+'ROC Da'!H3+'SM Da'!H3+'BN Da'!H3+'BS Da'!H3+'TDC Da'!H3</f>
        <v>752.39264000000003</v>
      </c>
      <c r="I3" s="10">
        <f>+'MIT Da'!I3+'SAR Da'!I3+'URQ Da'!I3+'ROC Da'!I3+'SM Da'!I3+'BN Da'!I3+'BS Da'!I3+'TDC Da'!I3</f>
        <v>927.77611000000013</v>
      </c>
      <c r="J3" s="10">
        <f>+'MIT Da'!J3+'SAR Da'!J3+'URQ Da'!J3+'ROC Da'!J3+'SM Da'!J3+'BN Da'!J3+'BS Da'!J3+'TDC Da'!J3</f>
        <v>1060.415</v>
      </c>
      <c r="K3" s="10">
        <f>+'MIT Da'!K3+'SAR Da'!K3+'URQ Da'!K3+'ROC Da'!K3+'SM Da'!K3+'BN Da'!K3+'BS Da'!K3+'TDC Da'!K3</f>
        <v>54.516999999999996</v>
      </c>
      <c r="L3" s="10">
        <f>+'MIT Da'!L3+'SAR Da'!L3+'URQ Da'!L3+'ROC Da'!L3+'SM Da'!L3+'BN Da'!L3+'BS Da'!L3+'TDC Da'!L3</f>
        <v>348.89300000000003</v>
      </c>
      <c r="M3" s="10">
        <f>+'MIT Da'!M3+'SAR Da'!M3+'URQ Da'!M3+'ROC Da'!M3+'SM Da'!M3+'BN Da'!M3+'BS Da'!M3+'TDC Da'!M3</f>
        <v>20.274999999999999</v>
      </c>
      <c r="N3" s="192">
        <f>+'MIT Da'!N3+'SAR Da'!N3+'URQ Da'!N3+'ROC Da'!N3+'SM Da'!N3+'BN Da'!N3+'BS Da'!N3+'TDC Da'!N3</f>
        <v>1409.308</v>
      </c>
      <c r="O3" s="192">
        <f>+'MIT Da'!O3+'SAR Da'!O3+'URQ Da'!O3+'ROC Da'!O3+'SM Da'!O3+'BN Da'!O3+'BS Da'!O3+'TDC Da'!O3</f>
        <v>1409.308</v>
      </c>
      <c r="P3" s="55">
        <f>+'MIT Da'!P3+'SAR Da'!P3+'URQ Da'!P3+'ROC Da'!P3+'SM Da'!P3+'BN Da'!P3+'BS Da'!P3+'TDC Da'!P3</f>
        <v>194</v>
      </c>
      <c r="Q3" s="55">
        <f>+'MIT Da'!Q3+'SAR Da'!Q3+'URQ Da'!Q3+'ROC Da'!Q3+'SM Da'!Q3+'BN Da'!Q3+'BS Da'!Q3+'TDC Da'!Q3</f>
        <v>56</v>
      </c>
      <c r="R3" s="55">
        <f>+'MIT Da'!R3+'SAR Da'!R3+'URQ Da'!R3+'ROC Da'!R3+'SM Da'!R3+'BN Da'!R3+'BS Da'!R3+'TDC Da'!R3</f>
        <v>10</v>
      </c>
      <c r="S3" s="213">
        <f>+'MIT Da'!S3+'SAR Da'!S3+'URQ Da'!S3+'ROC Da'!S3+'SM Da'!S3+'BN Da'!S3+'BS Da'!S3+'TDC Da'!S3</f>
        <v>260</v>
      </c>
      <c r="T3" s="213">
        <f>+'MIT Da'!T3+'SAR Da'!T3+'URQ Da'!T3+'ROC Da'!T3+'SM Da'!T3+'BN Da'!T3+'BS Da'!T3+'TDC Da'!T3</f>
        <v>260</v>
      </c>
      <c r="U3" s="55">
        <f>+'MIT Da'!U3+'SAR Da'!U3+'URQ Da'!U3+'ROC Da'!U3+'SM Da'!U3+'BN Da'!U3+'BS Da'!U3+'TDC Da'!U3</f>
        <v>138</v>
      </c>
      <c r="V3" s="55">
        <f>+'MIT Da'!V3+'SAR Da'!V3+'URQ Da'!V3+'ROC Da'!V3+'SM Da'!V3+'BN Da'!V3+'BS Da'!V3+'TDC Da'!V3</f>
        <v>392</v>
      </c>
      <c r="W3" s="55">
        <f>+'MIT Da'!W3+'SAR Da'!W3+'URQ Da'!W3+'ROC Da'!W3+'SM Da'!W3+'BN Da'!W3+'BS Da'!W3+'TDC Da'!W3</f>
        <v>11</v>
      </c>
      <c r="X3" s="55">
        <f>+'MIT Da'!X3+'SAR Da'!X3+'URQ Da'!X3+'ROC Da'!X3+'SM Da'!X3+'BN Da'!X3+'BS Da'!X3+'TDC Da'!X3</f>
        <v>116</v>
      </c>
      <c r="Y3" s="55">
        <f>+'MIT Da'!Y3+'SAR Da'!Y3+'URQ Da'!Y3+'ROC Da'!Y3+'SM Da'!Y3+'BN Da'!Y3+'BS Da'!Y3+'TDC Da'!Y3</f>
        <v>4</v>
      </c>
      <c r="Z3" s="219">
        <f>+'MIT Da'!Z3+'SAR Da'!Z3+'URQ Da'!Z3+'ROC Da'!Z3+'SM Da'!Z3+'BN Da'!Z3+'BS Da'!Z3+'TDC Da'!Z3</f>
        <v>661</v>
      </c>
      <c r="AA3" s="55">
        <f>+'MIT Da'!AA3+'SAR Da'!AA3+'URQ Da'!AA3+'ROC Da'!AA3+'SM Da'!AA3+'BN Da'!AA3+'BS Da'!AA3+'TDC Da'!AA3</f>
        <v>146</v>
      </c>
      <c r="AB3" s="55">
        <f>+'MIT Da'!AB3+'SAR Da'!AB3+'URQ Da'!AB3+'ROC Da'!AB3+'SM Da'!AB3+'BN Da'!AB3+'BS Da'!AB3+'TDC Da'!AB3</f>
        <v>95</v>
      </c>
      <c r="AC3" s="55">
        <f>+'MIT Da'!AC3+'SAR Da'!AC3+'URQ Da'!AC3+'ROC Da'!AC3+'SM Da'!AC3+'BN Da'!AC3+'BS Da'!AC3+'TDC Da'!AC3</f>
        <v>661</v>
      </c>
      <c r="AD3" s="219">
        <f>+'MIT Da'!AD3+'SAR Da'!AD3+'URQ Da'!AD3+'ROC Da'!AD3+'SM Da'!AD3+'BN Da'!AD3+'BS Da'!AD3+'TDC Da'!AD3</f>
        <v>902</v>
      </c>
      <c r="AE3" s="55">
        <f>+'MIT Da'!AE3+'SAR Da'!AE3+'URQ Da'!AE3+'ROC Da'!AE3+'SM Da'!AE3+'BN Da'!AE3+'BS Da'!AE3+'TDC Da'!AE3</f>
        <v>54</v>
      </c>
      <c r="AF3" s="55">
        <f>+'MIT Da'!AF3+'SAR Da'!AF3+'URQ Da'!AF3+'ROC Da'!AF3+'SM Da'!AF3+'BN Da'!AF3+'BS Da'!AF3+'TDC Da'!AF3</f>
        <v>81</v>
      </c>
      <c r="AG3" s="55">
        <f>+'MIT Da'!AG3+'SAR Da'!AG3+'URQ Da'!AG3+'ROC Da'!AG3+'SM Da'!AG3+'BN Da'!AG3+'BS Da'!AG3+'TDC Da'!AG3</f>
        <v>397</v>
      </c>
      <c r="AH3" s="219">
        <f>+'MIT Da'!AH3+'SAR Da'!AH3+'URQ Da'!AH3+'ROC Da'!AH3+'SM Da'!AH3+'BN Da'!AH3+'BS Da'!AH3+'TDC Da'!AH3</f>
        <v>532</v>
      </c>
      <c r="AI3" s="10">
        <f>+'MIT Da'!AI3+'SAR Da'!AI3+'URQ Da'!AI3+'ROC Da'!AI3+'SM Da'!AI3+'BN Da'!AI3+'BS Da'!AI3+'TDC Da'!AI3</f>
        <v>264.22699999999998</v>
      </c>
      <c r="AJ3" s="10">
        <f>+'MIT Da'!AJ3+'SAR Da'!AJ3+'URQ Da'!AJ3+'ROC Da'!AJ3+'SM Da'!AJ3+'BN Da'!AJ3+'BS Da'!AJ3+'TDC Da'!AJ3</f>
        <v>2.4</v>
      </c>
      <c r="AK3" s="10">
        <f>+'MIT Da'!AK3+'SAR Da'!AK3+'URQ Da'!AK3+'ROC Da'!AK3+'SM Da'!AK3+'BN Da'!AK3+'BS Da'!AK3+'TDC Da'!AK3</f>
        <v>498.71500000000003</v>
      </c>
      <c r="AL3" s="222">
        <f>+'MIT Da'!AL3+'SAR Da'!AL3+'URQ Da'!AL3+'ROC Da'!AL3+'SM Da'!AL3+'BN Da'!AL3+'BS Da'!AL3+'TDC Da'!AL3</f>
        <v>765.34199999999998</v>
      </c>
      <c r="AM3" s="55">
        <f>+'MIT Da'!AM3+'SAR Da'!AM3+'URQ Da'!AM3+'ROC Da'!AM3+'SM Da'!AM3+'BN Da'!AM3+'BS Da'!AM3+'TDC Da'!AM3</f>
        <v>9</v>
      </c>
      <c r="AN3" s="55">
        <f>+'MIT Da'!AN3+'SAR Da'!AN3+'URQ Da'!AN3+'ROC Da'!AN3+'SM Da'!AN3+'BN Da'!AN3+'BS Da'!AN3+'TDC Da'!AN3</f>
        <v>57</v>
      </c>
      <c r="AO3" s="55">
        <f>+'MIT Da'!AO3+'SAR Da'!AO3+'URQ Da'!AO3+'ROC Da'!AO3+'SM Da'!AO3+'BN Da'!AO3+'BS Da'!AO3+'TDC Da'!AO3</f>
        <v>82</v>
      </c>
      <c r="AP3" s="232">
        <f>+'MIT Da'!AP3+'SAR Da'!AP3+'URQ Da'!AP3+'ROC Da'!AP3+'SM Da'!AP3+'BN Da'!AP3+'BS Da'!AP3+'TDC Da'!AP3</f>
        <v>148</v>
      </c>
      <c r="AQ3" s="55">
        <f>+'MIT Da'!AQ3+'SAR Da'!AQ3+'URQ Da'!AQ3+'ROC Da'!AQ3+'SM Da'!AQ3+'BN Da'!AQ3+'BS Da'!AQ3+'TDC Da'!AQ3</f>
        <v>578</v>
      </c>
      <c r="AR3" s="55">
        <f>+'MIT Da'!AR3+'SAR Da'!AR3+'URQ Da'!AR3+'ROC Da'!AR3+'SM Da'!AR3+'BN Da'!AR3+'BS Da'!AR3+'TDC Da'!AR3</f>
        <v>341</v>
      </c>
      <c r="AS3" s="55">
        <f>+'MIT Da'!AS3+'SAR Da'!AS3+'URQ Da'!AS3+'ROC Da'!AS3+'SM Da'!AS3+'BN Da'!AS3+'BS Da'!AS3+'TDC Da'!AS3</f>
        <v>39</v>
      </c>
      <c r="AT3" s="232">
        <f>+SUM(RED_InfraMR[[#This Row],[B.02.1 - Parque de Coches Eléctricos Motrices]:[B.02.3 - Parque de Coches Eléctricos Motrices Tipo R]])</f>
        <v>958</v>
      </c>
      <c r="AU3" s="55">
        <f>+'MIT Da'!AU3+'SAR Da'!AU3+'URQ Da'!AU3+'ROC Da'!AU3+'SM Da'!AU3+'BN Da'!AU3+'BS Da'!AU3+'TDC Da'!AU3</f>
        <v>0</v>
      </c>
      <c r="AV3" s="55">
        <f>+'MIT Da'!AV3+'SAR Da'!AV3+'URQ Da'!AV3+'ROC Da'!AV3+'SM Da'!AV3+'BN Da'!AV3+'BS Da'!AV3+'TDC Da'!AV3</f>
        <v>6</v>
      </c>
      <c r="AW3" s="55">
        <f>+'MIT Da'!AW3+'SAR Da'!AW3+'URQ Da'!AW3+'ROC Da'!AW3+'SM Da'!AW3+'BN Da'!AW3+'BS Da'!AW3+'TDC Da'!AW3</f>
        <v>10</v>
      </c>
      <c r="AX3" s="232">
        <f>+SUM(RED_InfraMR[[#This Row],[B.03.1 - Parque de Coches Motores Motrices Remolcados]:[B.03.3 - Parque de Coches Motores Motrices Cabina]])</f>
        <v>16</v>
      </c>
      <c r="AY3" s="55">
        <f>+'MIT Da'!AY3+'SAR Da'!AY3+'URQ Da'!AY3+'ROC Da'!AY3+'SM Da'!AY3+'BN Da'!AY3+'BS Da'!AY3+'TDC Da'!AY3</f>
        <v>427</v>
      </c>
      <c r="AZ3" s="55">
        <f>+'MIT Da'!AZ3+'SAR Da'!AZ3+'URQ Da'!AZ3+'ROC Da'!AZ3+'SM Da'!AZ3+'BN Da'!AZ3+'BS Da'!AZ3+'TDC Da'!AZ3</f>
        <v>165</v>
      </c>
      <c r="BA3" s="55">
        <f>+'MIT Da'!BA3+'SAR Da'!BA3+'URQ Da'!BA3+'ROC Da'!BA3+'SM Da'!BA3+'BN Da'!BA3+'BS Da'!BA3+'TDC Da'!BA3</f>
        <v>15</v>
      </c>
      <c r="BB3" s="55">
        <f>+'MIT Da'!BB3+'SAR Da'!BB3+'URQ Da'!BB3+'ROC Da'!BB3+'SM Da'!BB3+'BN Da'!BB3+'BS Da'!BB3+'TDC Da'!BB3</f>
        <v>0</v>
      </c>
      <c r="BC3" s="232">
        <f>+SUM(RED_InfraMR[[#This Row],[B.04.1 - Parque de Coches Remolcados Clase Unica]:[B.04.5 - Parque de Coches Remolcados para Servicios Especiales (Cartoneros)]])</f>
        <v>607</v>
      </c>
      <c r="BD3" s="393">
        <f>+'MIT Da'!BD3+'SAR Da'!BD3+'URQ Da'!BD3+'ROC Da'!BD3+'SM Da'!BD3+'BN Da'!BD3+'BS Da'!BD3+'TDC Da'!BD3</f>
        <v>150</v>
      </c>
      <c r="BE3" s="55">
        <f>+'MIT Da'!BE3+'SAR Da'!BE3+'URQ Da'!BE3+'ROC Da'!BE3+'SM Da'!BE3+'BN Da'!BE3+'BS Da'!BE3+'TDC Da'!BE3</f>
        <v>10</v>
      </c>
      <c r="BF3" s="55">
        <f>+'MIT Da'!BF3+'SAR Da'!BF3+'URQ Da'!BF3+'ROC Da'!BF3+'SM Da'!BF3+'BN Da'!BF3+'BS Da'!BF3+'TDC Da'!BF3</f>
        <v>94</v>
      </c>
      <c r="BG3" s="235"/>
    </row>
    <row r="4" spans="1:60">
      <c r="A4" s="1">
        <v>1993</v>
      </c>
      <c r="B4" s="1" t="s">
        <v>63</v>
      </c>
      <c r="C4" s="10">
        <f>+'MIT Da'!C4+'SAR Da'!C4+'URQ Da'!C4+'ROC Da'!C4+'SM Da'!C4+'BN Da'!C4+'BS Da'!C4+'TDC Da'!C4</f>
        <v>147.21299999999999</v>
      </c>
      <c r="D4" s="10">
        <f>+'MIT Da'!D4+'SAR Da'!D4+'URQ Da'!D4+'ROC Da'!D4+'SM Da'!D4+'BN Da'!D4+'BS Da'!D4+'TDC Da'!D4</f>
        <v>444.30600000000004</v>
      </c>
      <c r="E4" s="10">
        <f>+'MIT Da'!E4+'SAR Da'!E4+'URQ Da'!E4+'ROC Da'!E4+'SM Da'!E4+'BN Da'!E4+'BS Da'!E4+'TDC Da'!E4</f>
        <v>0</v>
      </c>
      <c r="F4" s="10">
        <f>+'MIT Da'!F4+'SAR Da'!F4+'URQ Da'!F4+'ROC Da'!F4+'SM Da'!F4+'BN Da'!F4+'BS Da'!F4+'TDC Da'!F4</f>
        <v>160.87363999999999</v>
      </c>
      <c r="G4" s="192">
        <f>+'MIT Da'!G4+'SAR Da'!G4+'URQ Da'!G4+'ROC Da'!G4+'SM Da'!G4+'BN Da'!G4+'BS Da'!G4+'TDC Da'!G4</f>
        <v>752.39264000000003</v>
      </c>
      <c r="H4" s="192">
        <f>+'MIT Da'!H4+'SAR Da'!H4+'URQ Da'!H4+'ROC Da'!H4+'SM Da'!H4+'BN Da'!H4+'BS Da'!H4+'TDC Da'!H4</f>
        <v>752.39264000000003</v>
      </c>
      <c r="I4" s="10">
        <f>+'MIT Da'!I4+'SAR Da'!I4+'URQ Da'!I4+'ROC Da'!I4+'SM Da'!I4+'BN Da'!I4+'BS Da'!I4+'TDC Da'!I4</f>
        <v>927.77611000000013</v>
      </c>
      <c r="J4" s="10">
        <f>+'MIT Da'!J4+'SAR Da'!J4+'URQ Da'!J4+'ROC Da'!J4+'SM Da'!J4+'BN Da'!J4+'BS Da'!J4+'TDC Da'!J4</f>
        <v>1060.415</v>
      </c>
      <c r="K4" s="10">
        <f>+'MIT Da'!K4+'SAR Da'!K4+'URQ Da'!K4+'ROC Da'!K4+'SM Da'!K4+'BN Da'!K4+'BS Da'!K4+'TDC Da'!K4</f>
        <v>54.516999999999996</v>
      </c>
      <c r="L4" s="10">
        <f>+'MIT Da'!L4+'SAR Da'!L4+'URQ Da'!L4+'ROC Da'!L4+'SM Da'!L4+'BN Da'!L4+'BS Da'!L4+'TDC Da'!L4</f>
        <v>348.89300000000003</v>
      </c>
      <c r="M4" s="10">
        <f>+'MIT Da'!M4+'SAR Da'!M4+'URQ Da'!M4+'ROC Da'!M4+'SM Da'!M4+'BN Da'!M4+'BS Da'!M4+'TDC Da'!M4</f>
        <v>20.274999999999999</v>
      </c>
      <c r="N4" s="192">
        <f>+'MIT Da'!N4+'SAR Da'!N4+'URQ Da'!N4+'ROC Da'!N4+'SM Da'!N4+'BN Da'!N4+'BS Da'!N4+'TDC Da'!N4</f>
        <v>1409.308</v>
      </c>
      <c r="O4" s="192">
        <f>+'MIT Da'!O4+'SAR Da'!O4+'URQ Da'!O4+'ROC Da'!O4+'SM Da'!O4+'BN Da'!O4+'BS Da'!O4+'TDC Da'!O4</f>
        <v>1409.308</v>
      </c>
      <c r="P4" s="55">
        <f>+'MIT Da'!P4+'SAR Da'!P4+'URQ Da'!P4+'ROC Da'!P4+'SM Da'!P4+'BN Da'!P4+'BS Da'!P4+'TDC Da'!P4</f>
        <v>194</v>
      </c>
      <c r="Q4" s="55">
        <f>+'MIT Da'!Q4+'SAR Da'!Q4+'URQ Da'!Q4+'ROC Da'!Q4+'SM Da'!Q4+'BN Da'!Q4+'BS Da'!Q4+'TDC Da'!Q4</f>
        <v>56</v>
      </c>
      <c r="R4" s="55">
        <f>+'MIT Da'!R4+'SAR Da'!R4+'URQ Da'!R4+'ROC Da'!R4+'SM Da'!R4+'BN Da'!R4+'BS Da'!R4+'TDC Da'!R4</f>
        <v>10</v>
      </c>
      <c r="S4" s="213">
        <f>+'MIT Da'!S4+'SAR Da'!S4+'URQ Da'!S4+'ROC Da'!S4+'SM Da'!S4+'BN Da'!S4+'BS Da'!S4+'TDC Da'!S4</f>
        <v>260</v>
      </c>
      <c r="T4" s="213">
        <f>+'MIT Da'!T4+'SAR Da'!T4+'URQ Da'!T4+'ROC Da'!T4+'SM Da'!T4+'BN Da'!T4+'BS Da'!T4+'TDC Da'!T4</f>
        <v>260</v>
      </c>
      <c r="U4" s="55">
        <f>+'MIT Da'!U4+'SAR Da'!U4+'URQ Da'!U4+'ROC Da'!U4+'SM Da'!U4+'BN Da'!U4+'BS Da'!U4+'TDC Da'!U4</f>
        <v>138</v>
      </c>
      <c r="V4" s="55">
        <f>+'MIT Da'!V4+'SAR Da'!V4+'URQ Da'!V4+'ROC Da'!V4+'SM Da'!V4+'BN Da'!V4+'BS Da'!V4+'TDC Da'!V4</f>
        <v>392</v>
      </c>
      <c r="W4" s="55">
        <f>+'MIT Da'!W4+'SAR Da'!W4+'URQ Da'!W4+'ROC Da'!W4+'SM Da'!W4+'BN Da'!W4+'BS Da'!W4+'TDC Da'!W4</f>
        <v>11</v>
      </c>
      <c r="X4" s="55">
        <f>+'MIT Da'!X4+'SAR Da'!X4+'URQ Da'!X4+'ROC Da'!X4+'SM Da'!X4+'BN Da'!X4+'BS Da'!X4+'TDC Da'!X4</f>
        <v>116</v>
      </c>
      <c r="Y4" s="55">
        <f>+'MIT Da'!Y4+'SAR Da'!Y4+'URQ Da'!Y4+'ROC Da'!Y4+'SM Da'!Y4+'BN Da'!Y4+'BS Da'!Y4+'TDC Da'!Y4</f>
        <v>4</v>
      </c>
      <c r="Z4" s="219">
        <f>+'MIT Da'!Z4+'SAR Da'!Z4+'URQ Da'!Z4+'ROC Da'!Z4+'SM Da'!Z4+'BN Da'!Z4+'BS Da'!Z4+'TDC Da'!Z4</f>
        <v>661</v>
      </c>
      <c r="AA4" s="55">
        <f>+'MIT Da'!AA4+'SAR Da'!AA4+'URQ Da'!AA4+'ROC Da'!AA4+'SM Da'!AA4+'BN Da'!AA4+'BS Da'!AA4+'TDC Da'!AA4</f>
        <v>146</v>
      </c>
      <c r="AB4" s="55">
        <f>+'MIT Da'!AB4+'SAR Da'!AB4+'URQ Da'!AB4+'ROC Da'!AB4+'SM Da'!AB4+'BN Da'!AB4+'BS Da'!AB4+'TDC Da'!AB4</f>
        <v>95</v>
      </c>
      <c r="AC4" s="55">
        <f>+'MIT Da'!AC4+'SAR Da'!AC4+'URQ Da'!AC4+'ROC Da'!AC4+'SM Da'!AC4+'BN Da'!AC4+'BS Da'!AC4+'TDC Da'!AC4</f>
        <v>661</v>
      </c>
      <c r="AD4" s="219">
        <f>+'MIT Da'!AD4+'SAR Da'!AD4+'URQ Da'!AD4+'ROC Da'!AD4+'SM Da'!AD4+'BN Da'!AD4+'BS Da'!AD4+'TDC Da'!AD4</f>
        <v>902</v>
      </c>
      <c r="AE4" s="55">
        <f>+'MIT Da'!AE4+'SAR Da'!AE4+'URQ Da'!AE4+'ROC Da'!AE4+'SM Da'!AE4+'BN Da'!AE4+'BS Da'!AE4+'TDC Da'!AE4</f>
        <v>54</v>
      </c>
      <c r="AF4" s="55">
        <f>+'MIT Da'!AF4+'SAR Da'!AF4+'URQ Da'!AF4+'ROC Da'!AF4+'SM Da'!AF4+'BN Da'!AF4+'BS Da'!AF4+'TDC Da'!AF4</f>
        <v>81</v>
      </c>
      <c r="AG4" s="55">
        <f>+'MIT Da'!AG4+'SAR Da'!AG4+'URQ Da'!AG4+'ROC Da'!AG4+'SM Da'!AG4+'BN Da'!AG4+'BS Da'!AG4+'TDC Da'!AG4</f>
        <v>397</v>
      </c>
      <c r="AH4" s="219">
        <f>+'MIT Da'!AH4+'SAR Da'!AH4+'URQ Da'!AH4+'ROC Da'!AH4+'SM Da'!AH4+'BN Da'!AH4+'BS Da'!AH4+'TDC Da'!AH4</f>
        <v>532</v>
      </c>
      <c r="AI4" s="10">
        <f>+'MIT Da'!AI4+'SAR Da'!AI4+'URQ Da'!AI4+'ROC Da'!AI4+'SM Da'!AI4+'BN Da'!AI4+'BS Da'!AI4+'TDC Da'!AI4</f>
        <v>264.22699999999998</v>
      </c>
      <c r="AJ4" s="10">
        <f>+'MIT Da'!AJ4+'SAR Da'!AJ4+'URQ Da'!AJ4+'ROC Da'!AJ4+'SM Da'!AJ4+'BN Da'!AJ4+'BS Da'!AJ4+'TDC Da'!AJ4</f>
        <v>2.4</v>
      </c>
      <c r="AK4" s="10">
        <f>+'MIT Da'!AK4+'SAR Da'!AK4+'URQ Da'!AK4+'ROC Da'!AK4+'SM Da'!AK4+'BN Da'!AK4+'BS Da'!AK4+'TDC Da'!AK4</f>
        <v>498.71500000000003</v>
      </c>
      <c r="AL4" s="222">
        <f>+'MIT Da'!AL4+'SAR Da'!AL4+'URQ Da'!AL4+'ROC Da'!AL4+'SM Da'!AL4+'BN Da'!AL4+'BS Da'!AL4+'TDC Da'!AL4</f>
        <v>765.34199999999998</v>
      </c>
      <c r="AM4" s="55">
        <f>+'MIT Da'!AM4+'SAR Da'!AM4+'URQ Da'!AM4+'ROC Da'!AM4+'SM Da'!AM4+'BN Da'!AM4+'BS Da'!AM4+'TDC Da'!AM4</f>
        <v>9</v>
      </c>
      <c r="AN4" s="55">
        <f>+'MIT Da'!AN4+'SAR Da'!AN4+'URQ Da'!AN4+'ROC Da'!AN4+'SM Da'!AN4+'BN Da'!AN4+'BS Da'!AN4+'TDC Da'!AN4</f>
        <v>57</v>
      </c>
      <c r="AO4" s="55">
        <f>+'MIT Da'!AO4+'SAR Da'!AO4+'URQ Da'!AO4+'ROC Da'!AO4+'SM Da'!AO4+'BN Da'!AO4+'BS Da'!AO4+'TDC Da'!AO4</f>
        <v>82</v>
      </c>
      <c r="AP4" s="232">
        <f>+'MIT Da'!AP4+'SAR Da'!AP4+'URQ Da'!AP4+'ROC Da'!AP4+'SM Da'!AP4+'BN Da'!AP4+'BS Da'!AP4+'TDC Da'!AP4</f>
        <v>148</v>
      </c>
      <c r="AQ4" s="55">
        <f>+'MIT Da'!AQ4+'SAR Da'!AQ4+'URQ Da'!AQ4+'ROC Da'!AQ4+'SM Da'!AQ4+'BN Da'!AQ4+'BS Da'!AQ4+'TDC Da'!AQ4</f>
        <v>578</v>
      </c>
      <c r="AR4" s="55">
        <f>+'MIT Da'!AR4+'SAR Da'!AR4+'URQ Da'!AR4+'ROC Da'!AR4+'SM Da'!AR4+'BN Da'!AR4+'BS Da'!AR4+'TDC Da'!AR4</f>
        <v>341</v>
      </c>
      <c r="AS4" s="55">
        <f>+'MIT Da'!AS4+'SAR Da'!AS4+'URQ Da'!AS4+'ROC Da'!AS4+'SM Da'!AS4+'BN Da'!AS4+'BS Da'!AS4+'TDC Da'!AS4</f>
        <v>39</v>
      </c>
      <c r="AT4" s="232">
        <f>+SUM(RED_InfraMR[[#This Row],[B.02.1 - Parque de Coches Eléctricos Motrices]:[B.02.3 - Parque de Coches Eléctricos Motrices Tipo R]])</f>
        <v>958</v>
      </c>
      <c r="AU4" s="55">
        <f>+'MIT Da'!AU4+'SAR Da'!AU4+'URQ Da'!AU4+'ROC Da'!AU4+'SM Da'!AU4+'BN Da'!AU4+'BS Da'!AU4+'TDC Da'!AU4</f>
        <v>0</v>
      </c>
      <c r="AV4" s="55">
        <f>+'MIT Da'!AV4+'SAR Da'!AV4+'URQ Da'!AV4+'ROC Da'!AV4+'SM Da'!AV4+'BN Da'!AV4+'BS Da'!AV4+'TDC Da'!AV4</f>
        <v>6</v>
      </c>
      <c r="AW4" s="55">
        <f>+'MIT Da'!AW4+'SAR Da'!AW4+'URQ Da'!AW4+'ROC Da'!AW4+'SM Da'!AW4+'BN Da'!AW4+'BS Da'!AW4+'TDC Da'!AW4</f>
        <v>10</v>
      </c>
      <c r="AX4" s="232">
        <f>+SUM(RED_InfraMR[[#This Row],[B.03.1 - Parque de Coches Motores Motrices Remolcados]:[B.03.3 - Parque de Coches Motores Motrices Cabina]])</f>
        <v>16</v>
      </c>
      <c r="AY4" s="55">
        <f>+'MIT Da'!AY4+'SAR Da'!AY4+'URQ Da'!AY4+'ROC Da'!AY4+'SM Da'!AY4+'BN Da'!AY4+'BS Da'!AY4+'TDC Da'!AY4</f>
        <v>427</v>
      </c>
      <c r="AZ4" s="55">
        <f>+'MIT Da'!AZ4+'SAR Da'!AZ4+'URQ Da'!AZ4+'ROC Da'!AZ4+'SM Da'!AZ4+'BN Da'!AZ4+'BS Da'!AZ4+'TDC Da'!AZ4</f>
        <v>165</v>
      </c>
      <c r="BA4" s="55">
        <f>+'MIT Da'!BA4+'SAR Da'!BA4+'URQ Da'!BA4+'ROC Da'!BA4+'SM Da'!BA4+'BN Da'!BA4+'BS Da'!BA4+'TDC Da'!BA4</f>
        <v>15</v>
      </c>
      <c r="BB4" s="55">
        <f>+'MIT Da'!BB4+'SAR Da'!BB4+'URQ Da'!BB4+'ROC Da'!BB4+'SM Da'!BB4+'BN Da'!BB4+'BS Da'!BB4+'TDC Da'!BB4</f>
        <v>0</v>
      </c>
      <c r="BC4" s="232">
        <f>+SUM(RED_InfraMR[[#This Row],[B.04.1 - Parque de Coches Remolcados Clase Unica]:[B.04.5 - Parque de Coches Remolcados para Servicios Especiales (Cartoneros)]])</f>
        <v>607</v>
      </c>
      <c r="BD4" s="393">
        <f>+'MIT Da'!BD4+'SAR Da'!BD4+'URQ Da'!BD4+'ROC Da'!BD4+'SM Da'!BD4+'BN Da'!BD4+'BS Da'!BD4+'TDC Da'!BD4</f>
        <v>150</v>
      </c>
      <c r="BE4" s="55">
        <f>+'MIT Da'!BE4+'SAR Da'!BE4+'URQ Da'!BE4+'ROC Da'!BE4+'SM Da'!BE4+'BN Da'!BE4+'BS Da'!BE4+'TDC Da'!BE4</f>
        <v>10</v>
      </c>
      <c r="BF4" s="55">
        <f>+'MIT Da'!BF4+'SAR Da'!BF4+'URQ Da'!BF4+'ROC Da'!BF4+'SM Da'!BF4+'BN Da'!BF4+'BS Da'!BF4+'TDC Da'!BF4</f>
        <v>94</v>
      </c>
      <c r="BG4" s="235"/>
    </row>
    <row r="5" spans="1:60">
      <c r="A5" s="1">
        <v>1993</v>
      </c>
      <c r="B5" s="1" t="s">
        <v>64</v>
      </c>
      <c r="C5" s="10">
        <f>+'MIT Da'!C5+'SAR Da'!C5+'URQ Da'!C5+'ROC Da'!C5+'SM Da'!C5+'BN Da'!C5+'BS Da'!C5+'TDC Da'!C5</f>
        <v>147.21299999999999</v>
      </c>
      <c r="D5" s="10">
        <f>+'MIT Da'!D5+'SAR Da'!D5+'URQ Da'!D5+'ROC Da'!D5+'SM Da'!D5+'BN Da'!D5+'BS Da'!D5+'TDC Da'!D5</f>
        <v>444.30600000000004</v>
      </c>
      <c r="E5" s="10">
        <f>+'MIT Da'!E5+'SAR Da'!E5+'URQ Da'!E5+'ROC Da'!E5+'SM Da'!E5+'BN Da'!E5+'BS Da'!E5+'TDC Da'!E5</f>
        <v>0</v>
      </c>
      <c r="F5" s="10">
        <f>+'MIT Da'!F5+'SAR Da'!F5+'URQ Da'!F5+'ROC Da'!F5+'SM Da'!F5+'BN Da'!F5+'BS Da'!F5+'TDC Da'!F5</f>
        <v>160.87363999999999</v>
      </c>
      <c r="G5" s="192">
        <f>+'MIT Da'!G5+'SAR Da'!G5+'URQ Da'!G5+'ROC Da'!G5+'SM Da'!G5+'BN Da'!G5+'BS Da'!G5+'TDC Da'!G5</f>
        <v>752.39264000000003</v>
      </c>
      <c r="H5" s="192">
        <f>+'MIT Da'!H5+'SAR Da'!H5+'URQ Da'!H5+'ROC Da'!H5+'SM Da'!H5+'BN Da'!H5+'BS Da'!H5+'TDC Da'!H5</f>
        <v>752.39264000000003</v>
      </c>
      <c r="I5" s="10">
        <f>+'MIT Da'!I5+'SAR Da'!I5+'URQ Da'!I5+'ROC Da'!I5+'SM Da'!I5+'BN Da'!I5+'BS Da'!I5+'TDC Da'!I5</f>
        <v>927.77611000000013</v>
      </c>
      <c r="J5" s="10">
        <f>+'MIT Da'!J5+'SAR Da'!J5+'URQ Da'!J5+'ROC Da'!J5+'SM Da'!J5+'BN Da'!J5+'BS Da'!J5+'TDC Da'!J5</f>
        <v>1060.415</v>
      </c>
      <c r="K5" s="10">
        <f>+'MIT Da'!K5+'SAR Da'!K5+'URQ Da'!K5+'ROC Da'!K5+'SM Da'!K5+'BN Da'!K5+'BS Da'!K5+'TDC Da'!K5</f>
        <v>54.516999999999996</v>
      </c>
      <c r="L5" s="10">
        <f>+'MIT Da'!L5+'SAR Da'!L5+'URQ Da'!L5+'ROC Da'!L5+'SM Da'!L5+'BN Da'!L5+'BS Da'!L5+'TDC Da'!L5</f>
        <v>348.89300000000003</v>
      </c>
      <c r="M5" s="10">
        <f>+'MIT Da'!M5+'SAR Da'!M5+'URQ Da'!M5+'ROC Da'!M5+'SM Da'!M5+'BN Da'!M5+'BS Da'!M5+'TDC Da'!M5</f>
        <v>20.274999999999999</v>
      </c>
      <c r="N5" s="192">
        <f>+'MIT Da'!N5+'SAR Da'!N5+'URQ Da'!N5+'ROC Da'!N5+'SM Da'!N5+'BN Da'!N5+'BS Da'!N5+'TDC Da'!N5</f>
        <v>1409.308</v>
      </c>
      <c r="O5" s="192">
        <f>+'MIT Da'!O5+'SAR Da'!O5+'URQ Da'!O5+'ROC Da'!O5+'SM Da'!O5+'BN Da'!O5+'BS Da'!O5+'TDC Da'!O5</f>
        <v>1409.308</v>
      </c>
      <c r="P5" s="55">
        <f>+'MIT Da'!P5+'SAR Da'!P5+'URQ Da'!P5+'ROC Da'!P5+'SM Da'!P5+'BN Da'!P5+'BS Da'!P5+'TDC Da'!P5</f>
        <v>194</v>
      </c>
      <c r="Q5" s="55">
        <f>+'MIT Da'!Q5+'SAR Da'!Q5+'URQ Da'!Q5+'ROC Da'!Q5+'SM Da'!Q5+'BN Da'!Q5+'BS Da'!Q5+'TDC Da'!Q5</f>
        <v>56</v>
      </c>
      <c r="R5" s="55">
        <f>+'MIT Da'!R5+'SAR Da'!R5+'URQ Da'!R5+'ROC Da'!R5+'SM Da'!R5+'BN Da'!R5+'BS Da'!R5+'TDC Da'!R5</f>
        <v>10</v>
      </c>
      <c r="S5" s="213">
        <f>+'MIT Da'!S5+'SAR Da'!S5+'URQ Da'!S5+'ROC Da'!S5+'SM Da'!S5+'BN Da'!S5+'BS Da'!S5+'TDC Da'!S5</f>
        <v>260</v>
      </c>
      <c r="T5" s="213">
        <f>+'MIT Da'!T5+'SAR Da'!T5+'URQ Da'!T5+'ROC Da'!T5+'SM Da'!T5+'BN Da'!T5+'BS Da'!T5+'TDC Da'!T5</f>
        <v>260</v>
      </c>
      <c r="U5" s="55">
        <f>+'MIT Da'!U5+'SAR Da'!U5+'URQ Da'!U5+'ROC Da'!U5+'SM Da'!U5+'BN Da'!U5+'BS Da'!U5+'TDC Da'!U5</f>
        <v>138</v>
      </c>
      <c r="V5" s="55">
        <f>+'MIT Da'!V5+'SAR Da'!V5+'URQ Da'!V5+'ROC Da'!V5+'SM Da'!V5+'BN Da'!V5+'BS Da'!V5+'TDC Da'!V5</f>
        <v>392</v>
      </c>
      <c r="W5" s="55">
        <f>+'MIT Da'!W5+'SAR Da'!W5+'URQ Da'!W5+'ROC Da'!W5+'SM Da'!W5+'BN Da'!W5+'BS Da'!W5+'TDC Da'!W5</f>
        <v>11</v>
      </c>
      <c r="X5" s="55">
        <f>+'MIT Da'!X5+'SAR Da'!X5+'URQ Da'!X5+'ROC Da'!X5+'SM Da'!X5+'BN Da'!X5+'BS Da'!X5+'TDC Da'!X5</f>
        <v>116</v>
      </c>
      <c r="Y5" s="55">
        <f>+'MIT Da'!Y5+'SAR Da'!Y5+'URQ Da'!Y5+'ROC Da'!Y5+'SM Da'!Y5+'BN Da'!Y5+'BS Da'!Y5+'TDC Da'!Y5</f>
        <v>4</v>
      </c>
      <c r="Z5" s="219">
        <f>+'MIT Da'!Z5+'SAR Da'!Z5+'URQ Da'!Z5+'ROC Da'!Z5+'SM Da'!Z5+'BN Da'!Z5+'BS Da'!Z5+'TDC Da'!Z5</f>
        <v>661</v>
      </c>
      <c r="AA5" s="55">
        <f>+'MIT Da'!AA5+'SAR Da'!AA5+'URQ Da'!AA5+'ROC Da'!AA5+'SM Da'!AA5+'BN Da'!AA5+'BS Da'!AA5+'TDC Da'!AA5</f>
        <v>146</v>
      </c>
      <c r="AB5" s="55">
        <f>+'MIT Da'!AB5+'SAR Da'!AB5+'URQ Da'!AB5+'ROC Da'!AB5+'SM Da'!AB5+'BN Da'!AB5+'BS Da'!AB5+'TDC Da'!AB5</f>
        <v>95</v>
      </c>
      <c r="AC5" s="55">
        <f>+'MIT Da'!AC5+'SAR Da'!AC5+'URQ Da'!AC5+'ROC Da'!AC5+'SM Da'!AC5+'BN Da'!AC5+'BS Da'!AC5+'TDC Da'!AC5</f>
        <v>661</v>
      </c>
      <c r="AD5" s="219">
        <f>+'MIT Da'!AD5+'SAR Da'!AD5+'URQ Da'!AD5+'ROC Da'!AD5+'SM Da'!AD5+'BN Da'!AD5+'BS Da'!AD5+'TDC Da'!AD5</f>
        <v>902</v>
      </c>
      <c r="AE5" s="55">
        <f>+'MIT Da'!AE5+'SAR Da'!AE5+'URQ Da'!AE5+'ROC Da'!AE5+'SM Da'!AE5+'BN Da'!AE5+'BS Da'!AE5+'TDC Da'!AE5</f>
        <v>54</v>
      </c>
      <c r="AF5" s="55">
        <f>+'MIT Da'!AF5+'SAR Da'!AF5+'URQ Da'!AF5+'ROC Da'!AF5+'SM Da'!AF5+'BN Da'!AF5+'BS Da'!AF5+'TDC Da'!AF5</f>
        <v>81</v>
      </c>
      <c r="AG5" s="55">
        <f>+'MIT Da'!AG5+'SAR Da'!AG5+'URQ Da'!AG5+'ROC Da'!AG5+'SM Da'!AG5+'BN Da'!AG5+'BS Da'!AG5+'TDC Da'!AG5</f>
        <v>397</v>
      </c>
      <c r="AH5" s="219">
        <f>+'MIT Da'!AH5+'SAR Da'!AH5+'URQ Da'!AH5+'ROC Da'!AH5+'SM Da'!AH5+'BN Da'!AH5+'BS Da'!AH5+'TDC Da'!AH5</f>
        <v>532</v>
      </c>
      <c r="AI5" s="10">
        <f>+'MIT Da'!AI5+'SAR Da'!AI5+'URQ Da'!AI5+'ROC Da'!AI5+'SM Da'!AI5+'BN Da'!AI5+'BS Da'!AI5+'TDC Da'!AI5</f>
        <v>264.22699999999998</v>
      </c>
      <c r="AJ5" s="10">
        <f>+'MIT Da'!AJ5+'SAR Da'!AJ5+'URQ Da'!AJ5+'ROC Da'!AJ5+'SM Da'!AJ5+'BN Da'!AJ5+'BS Da'!AJ5+'TDC Da'!AJ5</f>
        <v>2.4</v>
      </c>
      <c r="AK5" s="10">
        <f>+'MIT Da'!AK5+'SAR Da'!AK5+'URQ Da'!AK5+'ROC Da'!AK5+'SM Da'!AK5+'BN Da'!AK5+'BS Da'!AK5+'TDC Da'!AK5</f>
        <v>498.71500000000003</v>
      </c>
      <c r="AL5" s="222">
        <f>+'MIT Da'!AL5+'SAR Da'!AL5+'URQ Da'!AL5+'ROC Da'!AL5+'SM Da'!AL5+'BN Da'!AL5+'BS Da'!AL5+'TDC Da'!AL5</f>
        <v>765.34199999999998</v>
      </c>
      <c r="AM5" s="55">
        <f>+'MIT Da'!AM5+'SAR Da'!AM5+'URQ Da'!AM5+'ROC Da'!AM5+'SM Da'!AM5+'BN Da'!AM5+'BS Da'!AM5+'TDC Da'!AM5</f>
        <v>9</v>
      </c>
      <c r="AN5" s="55">
        <f>+'MIT Da'!AN5+'SAR Da'!AN5+'URQ Da'!AN5+'ROC Da'!AN5+'SM Da'!AN5+'BN Da'!AN5+'BS Da'!AN5+'TDC Da'!AN5</f>
        <v>57</v>
      </c>
      <c r="AO5" s="55">
        <f>+'MIT Da'!AO5+'SAR Da'!AO5+'URQ Da'!AO5+'ROC Da'!AO5+'SM Da'!AO5+'BN Da'!AO5+'BS Da'!AO5+'TDC Da'!AO5</f>
        <v>82</v>
      </c>
      <c r="AP5" s="232">
        <f>+'MIT Da'!AP5+'SAR Da'!AP5+'URQ Da'!AP5+'ROC Da'!AP5+'SM Da'!AP5+'BN Da'!AP5+'BS Da'!AP5+'TDC Da'!AP5</f>
        <v>148</v>
      </c>
      <c r="AQ5" s="55">
        <f>+'MIT Da'!AQ5+'SAR Da'!AQ5+'URQ Da'!AQ5+'ROC Da'!AQ5+'SM Da'!AQ5+'BN Da'!AQ5+'BS Da'!AQ5+'TDC Da'!AQ5</f>
        <v>578</v>
      </c>
      <c r="AR5" s="55">
        <f>+'MIT Da'!AR5+'SAR Da'!AR5+'URQ Da'!AR5+'ROC Da'!AR5+'SM Da'!AR5+'BN Da'!AR5+'BS Da'!AR5+'TDC Da'!AR5</f>
        <v>341</v>
      </c>
      <c r="AS5" s="55">
        <f>+'MIT Da'!AS5+'SAR Da'!AS5+'URQ Da'!AS5+'ROC Da'!AS5+'SM Da'!AS5+'BN Da'!AS5+'BS Da'!AS5+'TDC Da'!AS5</f>
        <v>39</v>
      </c>
      <c r="AT5" s="232">
        <f>+SUM(RED_InfraMR[[#This Row],[B.02.1 - Parque de Coches Eléctricos Motrices]:[B.02.3 - Parque de Coches Eléctricos Motrices Tipo R]])</f>
        <v>958</v>
      </c>
      <c r="AU5" s="55">
        <f>+'MIT Da'!AU5+'SAR Da'!AU5+'URQ Da'!AU5+'ROC Da'!AU5+'SM Da'!AU5+'BN Da'!AU5+'BS Da'!AU5+'TDC Da'!AU5</f>
        <v>0</v>
      </c>
      <c r="AV5" s="55">
        <f>+'MIT Da'!AV5+'SAR Da'!AV5+'URQ Da'!AV5+'ROC Da'!AV5+'SM Da'!AV5+'BN Da'!AV5+'BS Da'!AV5+'TDC Da'!AV5</f>
        <v>6</v>
      </c>
      <c r="AW5" s="55">
        <f>+'MIT Da'!AW5+'SAR Da'!AW5+'URQ Da'!AW5+'ROC Da'!AW5+'SM Da'!AW5+'BN Da'!AW5+'BS Da'!AW5+'TDC Da'!AW5</f>
        <v>10</v>
      </c>
      <c r="AX5" s="232">
        <f>+SUM(RED_InfraMR[[#This Row],[B.03.1 - Parque de Coches Motores Motrices Remolcados]:[B.03.3 - Parque de Coches Motores Motrices Cabina]])</f>
        <v>16</v>
      </c>
      <c r="AY5" s="55">
        <f>+'MIT Da'!AY5+'SAR Da'!AY5+'URQ Da'!AY5+'ROC Da'!AY5+'SM Da'!AY5+'BN Da'!AY5+'BS Da'!AY5+'TDC Da'!AY5</f>
        <v>427</v>
      </c>
      <c r="AZ5" s="55">
        <f>+'MIT Da'!AZ5+'SAR Da'!AZ5+'URQ Da'!AZ5+'ROC Da'!AZ5+'SM Da'!AZ5+'BN Da'!AZ5+'BS Da'!AZ5+'TDC Da'!AZ5</f>
        <v>165</v>
      </c>
      <c r="BA5" s="55">
        <f>+'MIT Da'!BA5+'SAR Da'!BA5+'URQ Da'!BA5+'ROC Da'!BA5+'SM Da'!BA5+'BN Da'!BA5+'BS Da'!BA5+'TDC Da'!BA5</f>
        <v>15</v>
      </c>
      <c r="BB5" s="55">
        <f>+'MIT Da'!BB5+'SAR Da'!BB5+'URQ Da'!BB5+'ROC Da'!BB5+'SM Da'!BB5+'BN Da'!BB5+'BS Da'!BB5+'TDC Da'!BB5</f>
        <v>0</v>
      </c>
      <c r="BC5" s="232">
        <f>+SUM(RED_InfraMR[[#This Row],[B.04.1 - Parque de Coches Remolcados Clase Unica]:[B.04.5 - Parque de Coches Remolcados para Servicios Especiales (Cartoneros)]])</f>
        <v>607</v>
      </c>
      <c r="BD5" s="393">
        <f>+'MIT Da'!BD5+'SAR Da'!BD5+'URQ Da'!BD5+'ROC Da'!BD5+'SM Da'!BD5+'BN Da'!BD5+'BS Da'!BD5+'TDC Da'!BD5</f>
        <v>150</v>
      </c>
      <c r="BE5" s="55">
        <f>+'MIT Da'!BE5+'SAR Da'!BE5+'URQ Da'!BE5+'ROC Da'!BE5+'SM Da'!BE5+'BN Da'!BE5+'BS Da'!BE5+'TDC Da'!BE5</f>
        <v>10</v>
      </c>
      <c r="BF5" s="55">
        <f>+'MIT Da'!BF5+'SAR Da'!BF5+'URQ Da'!BF5+'ROC Da'!BF5+'SM Da'!BF5+'BN Da'!BF5+'BS Da'!BF5+'TDC Da'!BF5</f>
        <v>94</v>
      </c>
      <c r="BG5" s="235"/>
    </row>
    <row r="6" spans="1:60">
      <c r="A6" s="1">
        <v>1993</v>
      </c>
      <c r="B6" s="1" t="s">
        <v>65</v>
      </c>
      <c r="C6" s="10">
        <f>+'MIT Da'!C6+'SAR Da'!C6+'URQ Da'!C6+'ROC Da'!C6+'SM Da'!C6+'BN Da'!C6+'BS Da'!C6+'TDC Da'!C6</f>
        <v>147.21299999999999</v>
      </c>
      <c r="D6" s="10">
        <f>+'MIT Da'!D6+'SAR Da'!D6+'URQ Da'!D6+'ROC Da'!D6+'SM Da'!D6+'BN Da'!D6+'BS Da'!D6+'TDC Da'!D6</f>
        <v>444.30600000000004</v>
      </c>
      <c r="E6" s="10">
        <f>+'MIT Da'!E6+'SAR Da'!E6+'URQ Da'!E6+'ROC Da'!E6+'SM Da'!E6+'BN Da'!E6+'BS Da'!E6+'TDC Da'!E6</f>
        <v>0</v>
      </c>
      <c r="F6" s="10">
        <f>+'MIT Da'!F6+'SAR Da'!F6+'URQ Da'!F6+'ROC Da'!F6+'SM Da'!F6+'BN Da'!F6+'BS Da'!F6+'TDC Da'!F6</f>
        <v>160.87363999999999</v>
      </c>
      <c r="G6" s="192">
        <f>+'MIT Da'!G6+'SAR Da'!G6+'URQ Da'!G6+'ROC Da'!G6+'SM Da'!G6+'BN Da'!G6+'BS Da'!G6+'TDC Da'!G6</f>
        <v>752.39264000000003</v>
      </c>
      <c r="H6" s="192">
        <f>+'MIT Da'!H6+'SAR Da'!H6+'URQ Da'!H6+'ROC Da'!H6+'SM Da'!H6+'BN Da'!H6+'BS Da'!H6+'TDC Da'!H6</f>
        <v>752.39264000000003</v>
      </c>
      <c r="I6" s="10">
        <f>+'MIT Da'!I6+'SAR Da'!I6+'URQ Da'!I6+'ROC Da'!I6+'SM Da'!I6+'BN Da'!I6+'BS Da'!I6+'TDC Da'!I6</f>
        <v>927.77611000000013</v>
      </c>
      <c r="J6" s="10">
        <f>+'MIT Da'!J6+'SAR Da'!J6+'URQ Da'!J6+'ROC Da'!J6+'SM Da'!J6+'BN Da'!J6+'BS Da'!J6+'TDC Da'!J6</f>
        <v>1060.415</v>
      </c>
      <c r="K6" s="10">
        <f>+'MIT Da'!K6+'SAR Da'!K6+'URQ Da'!K6+'ROC Da'!K6+'SM Da'!K6+'BN Da'!K6+'BS Da'!K6+'TDC Da'!K6</f>
        <v>54.516999999999996</v>
      </c>
      <c r="L6" s="10">
        <f>+'MIT Da'!L6+'SAR Da'!L6+'URQ Da'!L6+'ROC Da'!L6+'SM Da'!L6+'BN Da'!L6+'BS Da'!L6+'TDC Da'!L6</f>
        <v>348.89300000000003</v>
      </c>
      <c r="M6" s="10">
        <f>+'MIT Da'!M6+'SAR Da'!M6+'URQ Da'!M6+'ROC Da'!M6+'SM Da'!M6+'BN Da'!M6+'BS Da'!M6+'TDC Da'!M6</f>
        <v>20.274999999999999</v>
      </c>
      <c r="N6" s="192">
        <f>+'MIT Da'!N6+'SAR Da'!N6+'URQ Da'!N6+'ROC Da'!N6+'SM Da'!N6+'BN Da'!N6+'BS Da'!N6+'TDC Da'!N6</f>
        <v>1409.308</v>
      </c>
      <c r="O6" s="192">
        <f>+'MIT Da'!O6+'SAR Da'!O6+'URQ Da'!O6+'ROC Da'!O6+'SM Da'!O6+'BN Da'!O6+'BS Da'!O6+'TDC Da'!O6</f>
        <v>1409.308</v>
      </c>
      <c r="P6" s="55">
        <f>+'MIT Da'!P6+'SAR Da'!P6+'URQ Da'!P6+'ROC Da'!P6+'SM Da'!P6+'BN Da'!P6+'BS Da'!P6+'TDC Da'!P6</f>
        <v>194</v>
      </c>
      <c r="Q6" s="55">
        <f>+'MIT Da'!Q6+'SAR Da'!Q6+'URQ Da'!Q6+'ROC Da'!Q6+'SM Da'!Q6+'BN Da'!Q6+'BS Da'!Q6+'TDC Da'!Q6</f>
        <v>56</v>
      </c>
      <c r="R6" s="55">
        <f>+'MIT Da'!R6+'SAR Da'!R6+'URQ Da'!R6+'ROC Da'!R6+'SM Da'!R6+'BN Da'!R6+'BS Da'!R6+'TDC Da'!R6</f>
        <v>10</v>
      </c>
      <c r="S6" s="213">
        <f>+'MIT Da'!S6+'SAR Da'!S6+'URQ Da'!S6+'ROC Da'!S6+'SM Da'!S6+'BN Da'!S6+'BS Da'!S6+'TDC Da'!S6</f>
        <v>260</v>
      </c>
      <c r="T6" s="213">
        <f>+'MIT Da'!T6+'SAR Da'!T6+'URQ Da'!T6+'ROC Da'!T6+'SM Da'!T6+'BN Da'!T6+'BS Da'!T6+'TDC Da'!T6</f>
        <v>260</v>
      </c>
      <c r="U6" s="55">
        <f>+'MIT Da'!U6+'SAR Da'!U6+'URQ Da'!U6+'ROC Da'!U6+'SM Da'!U6+'BN Da'!U6+'BS Da'!U6+'TDC Da'!U6</f>
        <v>138</v>
      </c>
      <c r="V6" s="55">
        <f>+'MIT Da'!V6+'SAR Da'!V6+'URQ Da'!V6+'ROC Da'!V6+'SM Da'!V6+'BN Da'!V6+'BS Da'!V6+'TDC Da'!V6</f>
        <v>392</v>
      </c>
      <c r="W6" s="55">
        <f>+'MIT Da'!W6+'SAR Da'!W6+'URQ Da'!W6+'ROC Da'!W6+'SM Da'!W6+'BN Da'!W6+'BS Da'!W6+'TDC Da'!W6</f>
        <v>11</v>
      </c>
      <c r="X6" s="55">
        <f>+'MIT Da'!X6+'SAR Da'!X6+'URQ Da'!X6+'ROC Da'!X6+'SM Da'!X6+'BN Da'!X6+'BS Da'!X6+'TDC Da'!X6</f>
        <v>116</v>
      </c>
      <c r="Y6" s="55">
        <f>+'MIT Da'!Y6+'SAR Da'!Y6+'URQ Da'!Y6+'ROC Da'!Y6+'SM Da'!Y6+'BN Da'!Y6+'BS Da'!Y6+'TDC Da'!Y6</f>
        <v>4</v>
      </c>
      <c r="Z6" s="219">
        <f>+'MIT Da'!Z6+'SAR Da'!Z6+'URQ Da'!Z6+'ROC Da'!Z6+'SM Da'!Z6+'BN Da'!Z6+'BS Da'!Z6+'TDC Da'!Z6</f>
        <v>661</v>
      </c>
      <c r="AA6" s="55">
        <f>+'MIT Da'!AA6+'SAR Da'!AA6+'URQ Da'!AA6+'ROC Da'!AA6+'SM Da'!AA6+'BN Da'!AA6+'BS Da'!AA6+'TDC Da'!AA6</f>
        <v>146</v>
      </c>
      <c r="AB6" s="55">
        <f>+'MIT Da'!AB6+'SAR Da'!AB6+'URQ Da'!AB6+'ROC Da'!AB6+'SM Da'!AB6+'BN Da'!AB6+'BS Da'!AB6+'TDC Da'!AB6</f>
        <v>95</v>
      </c>
      <c r="AC6" s="55">
        <f>+'MIT Da'!AC6+'SAR Da'!AC6+'URQ Da'!AC6+'ROC Da'!AC6+'SM Da'!AC6+'BN Da'!AC6+'BS Da'!AC6+'TDC Da'!AC6</f>
        <v>661</v>
      </c>
      <c r="AD6" s="219">
        <f>+'MIT Da'!AD6+'SAR Da'!AD6+'URQ Da'!AD6+'ROC Da'!AD6+'SM Da'!AD6+'BN Da'!AD6+'BS Da'!AD6+'TDC Da'!AD6</f>
        <v>902</v>
      </c>
      <c r="AE6" s="55">
        <f>+'MIT Da'!AE6+'SAR Da'!AE6+'URQ Da'!AE6+'ROC Da'!AE6+'SM Da'!AE6+'BN Da'!AE6+'BS Da'!AE6+'TDC Da'!AE6</f>
        <v>54</v>
      </c>
      <c r="AF6" s="55">
        <f>+'MIT Da'!AF6+'SAR Da'!AF6+'URQ Da'!AF6+'ROC Da'!AF6+'SM Da'!AF6+'BN Da'!AF6+'BS Da'!AF6+'TDC Da'!AF6</f>
        <v>81</v>
      </c>
      <c r="AG6" s="55">
        <f>+'MIT Da'!AG6+'SAR Da'!AG6+'URQ Da'!AG6+'ROC Da'!AG6+'SM Da'!AG6+'BN Da'!AG6+'BS Da'!AG6+'TDC Da'!AG6</f>
        <v>397</v>
      </c>
      <c r="AH6" s="219">
        <f>+'MIT Da'!AH6+'SAR Da'!AH6+'URQ Da'!AH6+'ROC Da'!AH6+'SM Da'!AH6+'BN Da'!AH6+'BS Da'!AH6+'TDC Da'!AH6</f>
        <v>532</v>
      </c>
      <c r="AI6" s="10">
        <f>+'MIT Da'!AI6+'SAR Da'!AI6+'URQ Da'!AI6+'ROC Da'!AI6+'SM Da'!AI6+'BN Da'!AI6+'BS Da'!AI6+'TDC Da'!AI6</f>
        <v>264.22699999999998</v>
      </c>
      <c r="AJ6" s="10">
        <f>+'MIT Da'!AJ6+'SAR Da'!AJ6+'URQ Da'!AJ6+'ROC Da'!AJ6+'SM Da'!AJ6+'BN Da'!AJ6+'BS Da'!AJ6+'TDC Da'!AJ6</f>
        <v>2.4</v>
      </c>
      <c r="AK6" s="10">
        <f>+'MIT Da'!AK6+'SAR Da'!AK6+'URQ Da'!AK6+'ROC Da'!AK6+'SM Da'!AK6+'BN Da'!AK6+'BS Da'!AK6+'TDC Da'!AK6</f>
        <v>498.71500000000003</v>
      </c>
      <c r="AL6" s="222">
        <f>+'MIT Da'!AL6+'SAR Da'!AL6+'URQ Da'!AL6+'ROC Da'!AL6+'SM Da'!AL6+'BN Da'!AL6+'BS Da'!AL6+'TDC Da'!AL6</f>
        <v>765.34199999999998</v>
      </c>
      <c r="AM6" s="55">
        <f>+'MIT Da'!AM6+'SAR Da'!AM6+'URQ Da'!AM6+'ROC Da'!AM6+'SM Da'!AM6+'BN Da'!AM6+'BS Da'!AM6+'TDC Da'!AM6</f>
        <v>9</v>
      </c>
      <c r="AN6" s="55">
        <f>+'MIT Da'!AN6+'SAR Da'!AN6+'URQ Da'!AN6+'ROC Da'!AN6+'SM Da'!AN6+'BN Da'!AN6+'BS Da'!AN6+'TDC Da'!AN6</f>
        <v>57</v>
      </c>
      <c r="AO6" s="55">
        <f>+'MIT Da'!AO6+'SAR Da'!AO6+'URQ Da'!AO6+'ROC Da'!AO6+'SM Da'!AO6+'BN Da'!AO6+'BS Da'!AO6+'TDC Da'!AO6</f>
        <v>82</v>
      </c>
      <c r="AP6" s="232">
        <f>+'MIT Da'!AP6+'SAR Da'!AP6+'URQ Da'!AP6+'ROC Da'!AP6+'SM Da'!AP6+'BN Da'!AP6+'BS Da'!AP6+'TDC Da'!AP6</f>
        <v>148</v>
      </c>
      <c r="AQ6" s="55">
        <f>+'MIT Da'!AQ6+'SAR Da'!AQ6+'URQ Da'!AQ6+'ROC Da'!AQ6+'SM Da'!AQ6+'BN Da'!AQ6+'BS Da'!AQ6+'TDC Da'!AQ6</f>
        <v>578</v>
      </c>
      <c r="AR6" s="55">
        <f>+'MIT Da'!AR6+'SAR Da'!AR6+'URQ Da'!AR6+'ROC Da'!AR6+'SM Da'!AR6+'BN Da'!AR6+'BS Da'!AR6+'TDC Da'!AR6</f>
        <v>341</v>
      </c>
      <c r="AS6" s="55">
        <f>+'MIT Da'!AS6+'SAR Da'!AS6+'URQ Da'!AS6+'ROC Da'!AS6+'SM Da'!AS6+'BN Da'!AS6+'BS Da'!AS6+'TDC Da'!AS6</f>
        <v>39</v>
      </c>
      <c r="AT6" s="232">
        <f>+SUM(RED_InfraMR[[#This Row],[B.02.1 - Parque de Coches Eléctricos Motrices]:[B.02.3 - Parque de Coches Eléctricos Motrices Tipo R]])</f>
        <v>958</v>
      </c>
      <c r="AU6" s="55">
        <f>+'MIT Da'!AU6+'SAR Da'!AU6+'URQ Da'!AU6+'ROC Da'!AU6+'SM Da'!AU6+'BN Da'!AU6+'BS Da'!AU6+'TDC Da'!AU6</f>
        <v>0</v>
      </c>
      <c r="AV6" s="55">
        <f>+'MIT Da'!AV6+'SAR Da'!AV6+'URQ Da'!AV6+'ROC Da'!AV6+'SM Da'!AV6+'BN Da'!AV6+'BS Da'!AV6+'TDC Da'!AV6</f>
        <v>6</v>
      </c>
      <c r="AW6" s="55">
        <f>+'MIT Da'!AW6+'SAR Da'!AW6+'URQ Da'!AW6+'ROC Da'!AW6+'SM Da'!AW6+'BN Da'!AW6+'BS Da'!AW6+'TDC Da'!AW6</f>
        <v>10</v>
      </c>
      <c r="AX6" s="232">
        <f>+SUM(RED_InfraMR[[#This Row],[B.03.1 - Parque de Coches Motores Motrices Remolcados]:[B.03.3 - Parque de Coches Motores Motrices Cabina]])</f>
        <v>16</v>
      </c>
      <c r="AY6" s="55">
        <f>+'MIT Da'!AY6+'SAR Da'!AY6+'URQ Da'!AY6+'ROC Da'!AY6+'SM Da'!AY6+'BN Da'!AY6+'BS Da'!AY6+'TDC Da'!AY6</f>
        <v>427</v>
      </c>
      <c r="AZ6" s="55">
        <f>+'MIT Da'!AZ6+'SAR Da'!AZ6+'URQ Da'!AZ6+'ROC Da'!AZ6+'SM Da'!AZ6+'BN Da'!AZ6+'BS Da'!AZ6+'TDC Da'!AZ6</f>
        <v>165</v>
      </c>
      <c r="BA6" s="55">
        <f>+'MIT Da'!BA6+'SAR Da'!BA6+'URQ Da'!BA6+'ROC Da'!BA6+'SM Da'!BA6+'BN Da'!BA6+'BS Da'!BA6+'TDC Da'!BA6</f>
        <v>15</v>
      </c>
      <c r="BB6" s="55">
        <f>+'MIT Da'!BB6+'SAR Da'!BB6+'URQ Da'!BB6+'ROC Da'!BB6+'SM Da'!BB6+'BN Da'!BB6+'BS Da'!BB6+'TDC Da'!BB6</f>
        <v>0</v>
      </c>
      <c r="BC6" s="232">
        <f>+SUM(RED_InfraMR[[#This Row],[B.04.1 - Parque de Coches Remolcados Clase Unica]:[B.04.5 - Parque de Coches Remolcados para Servicios Especiales (Cartoneros)]])</f>
        <v>607</v>
      </c>
      <c r="BD6" s="393">
        <f>+'MIT Da'!BD6+'SAR Da'!BD6+'URQ Da'!BD6+'ROC Da'!BD6+'SM Da'!BD6+'BN Da'!BD6+'BS Da'!BD6+'TDC Da'!BD6</f>
        <v>150</v>
      </c>
      <c r="BE6" s="55">
        <f>+'MIT Da'!BE6+'SAR Da'!BE6+'URQ Da'!BE6+'ROC Da'!BE6+'SM Da'!BE6+'BN Da'!BE6+'BS Da'!BE6+'TDC Da'!BE6</f>
        <v>10</v>
      </c>
      <c r="BF6" s="55">
        <f>+'MIT Da'!BF6+'SAR Da'!BF6+'URQ Da'!BF6+'ROC Da'!BF6+'SM Da'!BF6+'BN Da'!BF6+'BS Da'!BF6+'TDC Da'!BF6</f>
        <v>94</v>
      </c>
      <c r="BG6" s="235"/>
    </row>
    <row r="7" spans="1:60">
      <c r="A7" s="1">
        <v>1993</v>
      </c>
      <c r="B7" s="1" t="s">
        <v>66</v>
      </c>
      <c r="C7" s="10">
        <f>+'MIT Da'!C7+'SAR Da'!C7+'URQ Da'!C7+'ROC Da'!C7+'SM Da'!C7+'BN Da'!C7+'BS Da'!C7+'TDC Da'!C7</f>
        <v>147.21299999999999</v>
      </c>
      <c r="D7" s="10">
        <f>+'MIT Da'!D7+'SAR Da'!D7+'URQ Da'!D7+'ROC Da'!D7+'SM Da'!D7+'BN Da'!D7+'BS Da'!D7+'TDC Da'!D7</f>
        <v>444.30600000000004</v>
      </c>
      <c r="E7" s="10">
        <f>+'MIT Da'!E7+'SAR Da'!E7+'URQ Da'!E7+'ROC Da'!E7+'SM Da'!E7+'BN Da'!E7+'BS Da'!E7+'TDC Da'!E7</f>
        <v>0</v>
      </c>
      <c r="F7" s="10">
        <f>+'MIT Da'!F7+'SAR Da'!F7+'URQ Da'!F7+'ROC Da'!F7+'SM Da'!F7+'BN Da'!F7+'BS Da'!F7+'TDC Da'!F7</f>
        <v>160.87363999999999</v>
      </c>
      <c r="G7" s="192">
        <f>+'MIT Da'!G7+'SAR Da'!G7+'URQ Da'!G7+'ROC Da'!G7+'SM Da'!G7+'BN Da'!G7+'BS Da'!G7+'TDC Da'!G7</f>
        <v>752.39264000000003</v>
      </c>
      <c r="H7" s="192">
        <f>+'MIT Da'!H7+'SAR Da'!H7+'URQ Da'!H7+'ROC Da'!H7+'SM Da'!H7+'BN Da'!H7+'BS Da'!H7+'TDC Da'!H7</f>
        <v>752.39264000000003</v>
      </c>
      <c r="I7" s="10">
        <f>+'MIT Da'!I7+'SAR Da'!I7+'URQ Da'!I7+'ROC Da'!I7+'SM Da'!I7+'BN Da'!I7+'BS Da'!I7+'TDC Da'!I7</f>
        <v>927.77611000000013</v>
      </c>
      <c r="J7" s="10">
        <f>+'MIT Da'!J7+'SAR Da'!J7+'URQ Da'!J7+'ROC Da'!J7+'SM Da'!J7+'BN Da'!J7+'BS Da'!J7+'TDC Da'!J7</f>
        <v>1060.415</v>
      </c>
      <c r="K7" s="10">
        <f>+'MIT Da'!K7+'SAR Da'!K7+'URQ Da'!K7+'ROC Da'!K7+'SM Da'!K7+'BN Da'!K7+'BS Da'!K7+'TDC Da'!K7</f>
        <v>54.516999999999996</v>
      </c>
      <c r="L7" s="10">
        <f>+'MIT Da'!L7+'SAR Da'!L7+'URQ Da'!L7+'ROC Da'!L7+'SM Da'!L7+'BN Da'!L7+'BS Da'!L7+'TDC Da'!L7</f>
        <v>348.89300000000003</v>
      </c>
      <c r="M7" s="10">
        <f>+'MIT Da'!M7+'SAR Da'!M7+'URQ Da'!M7+'ROC Da'!M7+'SM Da'!M7+'BN Da'!M7+'BS Da'!M7+'TDC Da'!M7</f>
        <v>20.274999999999999</v>
      </c>
      <c r="N7" s="192">
        <f>+'MIT Da'!N7+'SAR Da'!N7+'URQ Da'!N7+'ROC Da'!N7+'SM Da'!N7+'BN Da'!N7+'BS Da'!N7+'TDC Da'!N7</f>
        <v>1409.308</v>
      </c>
      <c r="O7" s="192">
        <f>+'MIT Da'!O7+'SAR Da'!O7+'URQ Da'!O7+'ROC Da'!O7+'SM Da'!O7+'BN Da'!O7+'BS Da'!O7+'TDC Da'!O7</f>
        <v>1409.308</v>
      </c>
      <c r="P7" s="55">
        <f>+'MIT Da'!P7+'SAR Da'!P7+'URQ Da'!P7+'ROC Da'!P7+'SM Da'!P7+'BN Da'!P7+'BS Da'!P7+'TDC Da'!P7</f>
        <v>194</v>
      </c>
      <c r="Q7" s="55">
        <f>+'MIT Da'!Q7+'SAR Da'!Q7+'URQ Da'!Q7+'ROC Da'!Q7+'SM Da'!Q7+'BN Da'!Q7+'BS Da'!Q7+'TDC Da'!Q7</f>
        <v>56</v>
      </c>
      <c r="R7" s="55">
        <f>+'MIT Da'!R7+'SAR Da'!R7+'URQ Da'!R7+'ROC Da'!R7+'SM Da'!R7+'BN Da'!R7+'BS Da'!R7+'TDC Da'!R7</f>
        <v>10</v>
      </c>
      <c r="S7" s="213">
        <f>+'MIT Da'!S7+'SAR Da'!S7+'URQ Da'!S7+'ROC Da'!S7+'SM Da'!S7+'BN Da'!S7+'BS Da'!S7+'TDC Da'!S7</f>
        <v>260</v>
      </c>
      <c r="T7" s="213">
        <f>+'MIT Da'!T7+'SAR Da'!T7+'URQ Da'!T7+'ROC Da'!T7+'SM Da'!T7+'BN Da'!T7+'BS Da'!T7+'TDC Da'!T7</f>
        <v>260</v>
      </c>
      <c r="U7" s="55">
        <f>+'MIT Da'!U7+'SAR Da'!U7+'URQ Da'!U7+'ROC Da'!U7+'SM Da'!U7+'BN Da'!U7+'BS Da'!U7+'TDC Da'!U7</f>
        <v>138</v>
      </c>
      <c r="V7" s="55">
        <f>+'MIT Da'!V7+'SAR Da'!V7+'URQ Da'!V7+'ROC Da'!V7+'SM Da'!V7+'BN Da'!V7+'BS Da'!V7+'TDC Da'!V7</f>
        <v>392</v>
      </c>
      <c r="W7" s="55">
        <f>+'MIT Da'!W7+'SAR Da'!W7+'URQ Da'!W7+'ROC Da'!W7+'SM Da'!W7+'BN Da'!W7+'BS Da'!W7+'TDC Da'!W7</f>
        <v>11</v>
      </c>
      <c r="X7" s="55">
        <f>+'MIT Da'!X7+'SAR Da'!X7+'URQ Da'!X7+'ROC Da'!X7+'SM Da'!X7+'BN Da'!X7+'BS Da'!X7+'TDC Da'!X7</f>
        <v>116</v>
      </c>
      <c r="Y7" s="55">
        <f>+'MIT Da'!Y7+'SAR Da'!Y7+'URQ Da'!Y7+'ROC Da'!Y7+'SM Da'!Y7+'BN Da'!Y7+'BS Da'!Y7+'TDC Da'!Y7</f>
        <v>4</v>
      </c>
      <c r="Z7" s="219">
        <f>+'MIT Da'!Z7+'SAR Da'!Z7+'URQ Da'!Z7+'ROC Da'!Z7+'SM Da'!Z7+'BN Da'!Z7+'BS Da'!Z7+'TDC Da'!Z7</f>
        <v>661</v>
      </c>
      <c r="AA7" s="55">
        <f>+'MIT Da'!AA7+'SAR Da'!AA7+'URQ Da'!AA7+'ROC Da'!AA7+'SM Da'!AA7+'BN Da'!AA7+'BS Da'!AA7+'TDC Da'!AA7</f>
        <v>146</v>
      </c>
      <c r="AB7" s="55">
        <f>+'MIT Da'!AB7+'SAR Da'!AB7+'URQ Da'!AB7+'ROC Da'!AB7+'SM Da'!AB7+'BN Da'!AB7+'BS Da'!AB7+'TDC Da'!AB7</f>
        <v>95</v>
      </c>
      <c r="AC7" s="55">
        <f>+'MIT Da'!AC7+'SAR Da'!AC7+'URQ Da'!AC7+'ROC Da'!AC7+'SM Da'!AC7+'BN Da'!AC7+'BS Da'!AC7+'TDC Da'!AC7</f>
        <v>661</v>
      </c>
      <c r="AD7" s="219">
        <f>+'MIT Da'!AD7+'SAR Da'!AD7+'URQ Da'!AD7+'ROC Da'!AD7+'SM Da'!AD7+'BN Da'!AD7+'BS Da'!AD7+'TDC Da'!AD7</f>
        <v>902</v>
      </c>
      <c r="AE7" s="55">
        <f>+'MIT Da'!AE7+'SAR Da'!AE7+'URQ Da'!AE7+'ROC Da'!AE7+'SM Da'!AE7+'BN Da'!AE7+'BS Da'!AE7+'TDC Da'!AE7</f>
        <v>54</v>
      </c>
      <c r="AF7" s="55">
        <f>+'MIT Da'!AF7+'SAR Da'!AF7+'URQ Da'!AF7+'ROC Da'!AF7+'SM Da'!AF7+'BN Da'!AF7+'BS Da'!AF7+'TDC Da'!AF7</f>
        <v>81</v>
      </c>
      <c r="AG7" s="55">
        <f>+'MIT Da'!AG7+'SAR Da'!AG7+'URQ Da'!AG7+'ROC Da'!AG7+'SM Da'!AG7+'BN Da'!AG7+'BS Da'!AG7+'TDC Da'!AG7</f>
        <v>397</v>
      </c>
      <c r="AH7" s="219">
        <f>+'MIT Da'!AH7+'SAR Da'!AH7+'URQ Da'!AH7+'ROC Da'!AH7+'SM Da'!AH7+'BN Da'!AH7+'BS Da'!AH7+'TDC Da'!AH7</f>
        <v>532</v>
      </c>
      <c r="AI7" s="10">
        <f>+'MIT Da'!AI7+'SAR Da'!AI7+'URQ Da'!AI7+'ROC Da'!AI7+'SM Da'!AI7+'BN Da'!AI7+'BS Da'!AI7+'TDC Da'!AI7</f>
        <v>264.22699999999998</v>
      </c>
      <c r="AJ7" s="10">
        <f>+'MIT Da'!AJ7+'SAR Da'!AJ7+'URQ Da'!AJ7+'ROC Da'!AJ7+'SM Da'!AJ7+'BN Da'!AJ7+'BS Da'!AJ7+'TDC Da'!AJ7</f>
        <v>2.4</v>
      </c>
      <c r="AK7" s="10">
        <f>+'MIT Da'!AK7+'SAR Da'!AK7+'URQ Da'!AK7+'ROC Da'!AK7+'SM Da'!AK7+'BN Da'!AK7+'BS Da'!AK7+'TDC Da'!AK7</f>
        <v>498.71500000000003</v>
      </c>
      <c r="AL7" s="222">
        <f>+'MIT Da'!AL7+'SAR Da'!AL7+'URQ Da'!AL7+'ROC Da'!AL7+'SM Da'!AL7+'BN Da'!AL7+'BS Da'!AL7+'TDC Da'!AL7</f>
        <v>765.34199999999998</v>
      </c>
      <c r="AM7" s="55">
        <f>+'MIT Da'!AM7+'SAR Da'!AM7+'URQ Da'!AM7+'ROC Da'!AM7+'SM Da'!AM7+'BN Da'!AM7+'BS Da'!AM7+'TDC Da'!AM7</f>
        <v>9</v>
      </c>
      <c r="AN7" s="55">
        <f>+'MIT Da'!AN7+'SAR Da'!AN7+'URQ Da'!AN7+'ROC Da'!AN7+'SM Da'!AN7+'BN Da'!AN7+'BS Da'!AN7+'TDC Da'!AN7</f>
        <v>57</v>
      </c>
      <c r="AO7" s="55">
        <f>+'MIT Da'!AO7+'SAR Da'!AO7+'URQ Da'!AO7+'ROC Da'!AO7+'SM Da'!AO7+'BN Da'!AO7+'BS Da'!AO7+'TDC Da'!AO7</f>
        <v>82</v>
      </c>
      <c r="AP7" s="232">
        <f>+'MIT Da'!AP7+'SAR Da'!AP7+'URQ Da'!AP7+'ROC Da'!AP7+'SM Da'!AP7+'BN Da'!AP7+'BS Da'!AP7+'TDC Da'!AP7</f>
        <v>148</v>
      </c>
      <c r="AQ7" s="55">
        <f>+'MIT Da'!AQ7+'SAR Da'!AQ7+'URQ Da'!AQ7+'ROC Da'!AQ7+'SM Da'!AQ7+'BN Da'!AQ7+'BS Da'!AQ7+'TDC Da'!AQ7</f>
        <v>578</v>
      </c>
      <c r="AR7" s="55">
        <f>+'MIT Da'!AR7+'SAR Da'!AR7+'URQ Da'!AR7+'ROC Da'!AR7+'SM Da'!AR7+'BN Da'!AR7+'BS Da'!AR7+'TDC Da'!AR7</f>
        <v>341</v>
      </c>
      <c r="AS7" s="55">
        <f>+'MIT Da'!AS7+'SAR Da'!AS7+'URQ Da'!AS7+'ROC Da'!AS7+'SM Da'!AS7+'BN Da'!AS7+'BS Da'!AS7+'TDC Da'!AS7</f>
        <v>39</v>
      </c>
      <c r="AT7" s="232">
        <f>+SUM(RED_InfraMR[[#This Row],[B.02.1 - Parque de Coches Eléctricos Motrices]:[B.02.3 - Parque de Coches Eléctricos Motrices Tipo R]])</f>
        <v>958</v>
      </c>
      <c r="AU7" s="55">
        <f>+'MIT Da'!AU7+'SAR Da'!AU7+'URQ Da'!AU7+'ROC Da'!AU7+'SM Da'!AU7+'BN Da'!AU7+'BS Da'!AU7+'TDC Da'!AU7</f>
        <v>0</v>
      </c>
      <c r="AV7" s="55">
        <f>+'MIT Da'!AV7+'SAR Da'!AV7+'URQ Da'!AV7+'ROC Da'!AV7+'SM Da'!AV7+'BN Da'!AV7+'BS Da'!AV7+'TDC Da'!AV7</f>
        <v>6</v>
      </c>
      <c r="AW7" s="55">
        <f>+'MIT Da'!AW7+'SAR Da'!AW7+'URQ Da'!AW7+'ROC Da'!AW7+'SM Da'!AW7+'BN Da'!AW7+'BS Da'!AW7+'TDC Da'!AW7</f>
        <v>10</v>
      </c>
      <c r="AX7" s="232">
        <f>+SUM(RED_InfraMR[[#This Row],[B.03.1 - Parque de Coches Motores Motrices Remolcados]:[B.03.3 - Parque de Coches Motores Motrices Cabina]])</f>
        <v>16</v>
      </c>
      <c r="AY7" s="55">
        <f>+'MIT Da'!AY7+'SAR Da'!AY7+'URQ Da'!AY7+'ROC Da'!AY7+'SM Da'!AY7+'BN Da'!AY7+'BS Da'!AY7+'TDC Da'!AY7</f>
        <v>427</v>
      </c>
      <c r="AZ7" s="55">
        <f>+'MIT Da'!AZ7+'SAR Da'!AZ7+'URQ Da'!AZ7+'ROC Da'!AZ7+'SM Da'!AZ7+'BN Da'!AZ7+'BS Da'!AZ7+'TDC Da'!AZ7</f>
        <v>165</v>
      </c>
      <c r="BA7" s="55">
        <f>+'MIT Da'!BA7+'SAR Da'!BA7+'URQ Da'!BA7+'ROC Da'!BA7+'SM Da'!BA7+'BN Da'!BA7+'BS Da'!BA7+'TDC Da'!BA7</f>
        <v>15</v>
      </c>
      <c r="BB7" s="55">
        <f>+'MIT Da'!BB7+'SAR Da'!BB7+'URQ Da'!BB7+'ROC Da'!BB7+'SM Da'!BB7+'BN Da'!BB7+'BS Da'!BB7+'TDC Da'!BB7</f>
        <v>0</v>
      </c>
      <c r="BC7" s="232">
        <f>+SUM(RED_InfraMR[[#This Row],[B.04.1 - Parque de Coches Remolcados Clase Unica]:[B.04.5 - Parque de Coches Remolcados para Servicios Especiales (Cartoneros)]])</f>
        <v>607</v>
      </c>
      <c r="BD7" s="393">
        <f>+'MIT Da'!BD7+'SAR Da'!BD7+'URQ Da'!BD7+'ROC Da'!BD7+'SM Da'!BD7+'BN Da'!BD7+'BS Da'!BD7+'TDC Da'!BD7</f>
        <v>150</v>
      </c>
      <c r="BE7" s="55">
        <f>+'MIT Da'!BE7+'SAR Da'!BE7+'URQ Da'!BE7+'ROC Da'!BE7+'SM Da'!BE7+'BN Da'!BE7+'BS Da'!BE7+'TDC Da'!BE7</f>
        <v>10</v>
      </c>
      <c r="BF7" s="55">
        <f>+'MIT Da'!BF7+'SAR Da'!BF7+'URQ Da'!BF7+'ROC Da'!BF7+'SM Da'!BF7+'BN Da'!BF7+'BS Da'!BF7+'TDC Da'!BF7</f>
        <v>94</v>
      </c>
      <c r="BG7" s="235"/>
    </row>
    <row r="8" spans="1:60">
      <c r="A8" s="1">
        <v>1993</v>
      </c>
      <c r="B8" s="1" t="s">
        <v>67</v>
      </c>
      <c r="C8" s="10">
        <f>+'MIT Da'!C8+'SAR Da'!C8+'URQ Da'!C8+'ROC Da'!C8+'SM Da'!C8+'BN Da'!C8+'BS Da'!C8+'TDC Da'!C8</f>
        <v>147.21299999999999</v>
      </c>
      <c r="D8" s="10">
        <f>+'MIT Da'!D8+'SAR Da'!D8+'URQ Da'!D8+'ROC Da'!D8+'SM Da'!D8+'BN Da'!D8+'BS Da'!D8+'TDC Da'!D8</f>
        <v>444.30600000000004</v>
      </c>
      <c r="E8" s="10">
        <f>+'MIT Da'!E8+'SAR Da'!E8+'URQ Da'!E8+'ROC Da'!E8+'SM Da'!E8+'BN Da'!E8+'BS Da'!E8+'TDC Da'!E8</f>
        <v>0</v>
      </c>
      <c r="F8" s="10">
        <f>+'MIT Da'!F8+'SAR Da'!F8+'URQ Da'!F8+'ROC Da'!F8+'SM Da'!F8+'BN Da'!F8+'BS Da'!F8+'TDC Da'!F8</f>
        <v>160.87363999999999</v>
      </c>
      <c r="G8" s="192">
        <f>+'MIT Da'!G8+'SAR Da'!G8+'URQ Da'!G8+'ROC Da'!G8+'SM Da'!G8+'BN Da'!G8+'BS Da'!G8+'TDC Da'!G8</f>
        <v>752.39264000000003</v>
      </c>
      <c r="H8" s="192">
        <f>+'MIT Da'!H8+'SAR Da'!H8+'URQ Da'!H8+'ROC Da'!H8+'SM Da'!H8+'BN Da'!H8+'BS Da'!H8+'TDC Da'!H8</f>
        <v>752.39264000000003</v>
      </c>
      <c r="I8" s="10">
        <f>+'MIT Da'!I8+'SAR Da'!I8+'URQ Da'!I8+'ROC Da'!I8+'SM Da'!I8+'BN Da'!I8+'BS Da'!I8+'TDC Da'!I8</f>
        <v>927.77611000000013</v>
      </c>
      <c r="J8" s="10">
        <f>+'MIT Da'!J8+'SAR Da'!J8+'URQ Da'!J8+'ROC Da'!J8+'SM Da'!J8+'BN Da'!J8+'BS Da'!J8+'TDC Da'!J8</f>
        <v>1060.415</v>
      </c>
      <c r="K8" s="10">
        <f>+'MIT Da'!K8+'SAR Da'!K8+'URQ Da'!K8+'ROC Da'!K8+'SM Da'!K8+'BN Da'!K8+'BS Da'!K8+'TDC Da'!K8</f>
        <v>54.516999999999996</v>
      </c>
      <c r="L8" s="10">
        <f>+'MIT Da'!L8+'SAR Da'!L8+'URQ Da'!L8+'ROC Da'!L8+'SM Da'!L8+'BN Da'!L8+'BS Da'!L8+'TDC Da'!L8</f>
        <v>348.89300000000003</v>
      </c>
      <c r="M8" s="10">
        <f>+'MIT Da'!M8+'SAR Da'!M8+'URQ Da'!M8+'ROC Da'!M8+'SM Da'!M8+'BN Da'!M8+'BS Da'!M8+'TDC Da'!M8</f>
        <v>20.274999999999999</v>
      </c>
      <c r="N8" s="192">
        <f>+'MIT Da'!N8+'SAR Da'!N8+'URQ Da'!N8+'ROC Da'!N8+'SM Da'!N8+'BN Da'!N8+'BS Da'!N8+'TDC Da'!N8</f>
        <v>1409.308</v>
      </c>
      <c r="O8" s="192">
        <f>+'MIT Da'!O8+'SAR Da'!O8+'URQ Da'!O8+'ROC Da'!O8+'SM Da'!O8+'BN Da'!O8+'BS Da'!O8+'TDC Da'!O8</f>
        <v>1409.308</v>
      </c>
      <c r="P8" s="55">
        <f>+'MIT Da'!P8+'SAR Da'!P8+'URQ Da'!P8+'ROC Da'!P8+'SM Da'!P8+'BN Da'!P8+'BS Da'!P8+'TDC Da'!P8</f>
        <v>194</v>
      </c>
      <c r="Q8" s="55">
        <f>+'MIT Da'!Q8+'SAR Da'!Q8+'URQ Da'!Q8+'ROC Da'!Q8+'SM Da'!Q8+'BN Da'!Q8+'BS Da'!Q8+'TDC Da'!Q8</f>
        <v>56</v>
      </c>
      <c r="R8" s="55">
        <f>+'MIT Da'!R8+'SAR Da'!R8+'URQ Da'!R8+'ROC Da'!R8+'SM Da'!R8+'BN Da'!R8+'BS Da'!R8+'TDC Da'!R8</f>
        <v>10</v>
      </c>
      <c r="S8" s="213">
        <f>+'MIT Da'!S8+'SAR Da'!S8+'URQ Da'!S8+'ROC Da'!S8+'SM Da'!S8+'BN Da'!S8+'BS Da'!S8+'TDC Da'!S8</f>
        <v>260</v>
      </c>
      <c r="T8" s="213">
        <f>+'MIT Da'!T8+'SAR Da'!T8+'URQ Da'!T8+'ROC Da'!T8+'SM Da'!T8+'BN Da'!T8+'BS Da'!T8+'TDC Da'!T8</f>
        <v>260</v>
      </c>
      <c r="U8" s="55">
        <f>+'MIT Da'!U8+'SAR Da'!U8+'URQ Da'!U8+'ROC Da'!U8+'SM Da'!U8+'BN Da'!U8+'BS Da'!U8+'TDC Da'!U8</f>
        <v>138</v>
      </c>
      <c r="V8" s="55">
        <f>+'MIT Da'!V8+'SAR Da'!V8+'URQ Da'!V8+'ROC Da'!V8+'SM Da'!V8+'BN Da'!V8+'BS Da'!V8+'TDC Da'!V8</f>
        <v>392</v>
      </c>
      <c r="W8" s="55">
        <f>+'MIT Da'!W8+'SAR Da'!W8+'URQ Da'!W8+'ROC Da'!W8+'SM Da'!W8+'BN Da'!W8+'BS Da'!W8+'TDC Da'!W8</f>
        <v>11</v>
      </c>
      <c r="X8" s="55">
        <f>+'MIT Da'!X8+'SAR Da'!X8+'URQ Da'!X8+'ROC Da'!X8+'SM Da'!X8+'BN Da'!X8+'BS Da'!X8+'TDC Da'!X8</f>
        <v>116</v>
      </c>
      <c r="Y8" s="55">
        <f>+'MIT Da'!Y8+'SAR Da'!Y8+'URQ Da'!Y8+'ROC Da'!Y8+'SM Da'!Y8+'BN Da'!Y8+'BS Da'!Y8+'TDC Da'!Y8</f>
        <v>4</v>
      </c>
      <c r="Z8" s="219">
        <f>+'MIT Da'!Z8+'SAR Da'!Z8+'URQ Da'!Z8+'ROC Da'!Z8+'SM Da'!Z8+'BN Da'!Z8+'BS Da'!Z8+'TDC Da'!Z8</f>
        <v>661</v>
      </c>
      <c r="AA8" s="55">
        <f>+'MIT Da'!AA8+'SAR Da'!AA8+'URQ Da'!AA8+'ROC Da'!AA8+'SM Da'!AA8+'BN Da'!AA8+'BS Da'!AA8+'TDC Da'!AA8</f>
        <v>146</v>
      </c>
      <c r="AB8" s="55">
        <f>+'MIT Da'!AB8+'SAR Da'!AB8+'URQ Da'!AB8+'ROC Da'!AB8+'SM Da'!AB8+'BN Da'!AB8+'BS Da'!AB8+'TDC Da'!AB8</f>
        <v>95</v>
      </c>
      <c r="AC8" s="55">
        <f>+'MIT Da'!AC8+'SAR Da'!AC8+'URQ Da'!AC8+'ROC Da'!AC8+'SM Da'!AC8+'BN Da'!AC8+'BS Da'!AC8+'TDC Da'!AC8</f>
        <v>661</v>
      </c>
      <c r="AD8" s="219">
        <f>+'MIT Da'!AD8+'SAR Da'!AD8+'URQ Da'!AD8+'ROC Da'!AD8+'SM Da'!AD8+'BN Da'!AD8+'BS Da'!AD8+'TDC Da'!AD8</f>
        <v>902</v>
      </c>
      <c r="AE8" s="55">
        <f>+'MIT Da'!AE8+'SAR Da'!AE8+'URQ Da'!AE8+'ROC Da'!AE8+'SM Da'!AE8+'BN Da'!AE8+'BS Da'!AE8+'TDC Da'!AE8</f>
        <v>54</v>
      </c>
      <c r="AF8" s="55">
        <f>+'MIT Da'!AF8+'SAR Da'!AF8+'URQ Da'!AF8+'ROC Da'!AF8+'SM Da'!AF8+'BN Da'!AF8+'BS Da'!AF8+'TDC Da'!AF8</f>
        <v>81</v>
      </c>
      <c r="AG8" s="55">
        <f>+'MIT Da'!AG8+'SAR Da'!AG8+'URQ Da'!AG8+'ROC Da'!AG8+'SM Da'!AG8+'BN Da'!AG8+'BS Da'!AG8+'TDC Da'!AG8</f>
        <v>397</v>
      </c>
      <c r="AH8" s="219">
        <f>+'MIT Da'!AH8+'SAR Da'!AH8+'URQ Da'!AH8+'ROC Da'!AH8+'SM Da'!AH8+'BN Da'!AH8+'BS Da'!AH8+'TDC Da'!AH8</f>
        <v>532</v>
      </c>
      <c r="AI8" s="10">
        <f>+'MIT Da'!AI8+'SAR Da'!AI8+'URQ Da'!AI8+'ROC Da'!AI8+'SM Da'!AI8+'BN Da'!AI8+'BS Da'!AI8+'TDC Da'!AI8</f>
        <v>264.22699999999998</v>
      </c>
      <c r="AJ8" s="10">
        <f>+'MIT Da'!AJ8+'SAR Da'!AJ8+'URQ Da'!AJ8+'ROC Da'!AJ8+'SM Da'!AJ8+'BN Da'!AJ8+'BS Da'!AJ8+'TDC Da'!AJ8</f>
        <v>2.4</v>
      </c>
      <c r="AK8" s="10">
        <f>+'MIT Da'!AK8+'SAR Da'!AK8+'URQ Da'!AK8+'ROC Da'!AK8+'SM Da'!AK8+'BN Da'!AK8+'BS Da'!AK8+'TDC Da'!AK8</f>
        <v>498.71500000000003</v>
      </c>
      <c r="AL8" s="222">
        <f>+'MIT Da'!AL8+'SAR Da'!AL8+'URQ Da'!AL8+'ROC Da'!AL8+'SM Da'!AL8+'BN Da'!AL8+'BS Da'!AL8+'TDC Da'!AL8</f>
        <v>765.34199999999998</v>
      </c>
      <c r="AM8" s="55">
        <f>+'MIT Da'!AM8+'SAR Da'!AM8+'URQ Da'!AM8+'ROC Da'!AM8+'SM Da'!AM8+'BN Da'!AM8+'BS Da'!AM8+'TDC Da'!AM8</f>
        <v>9</v>
      </c>
      <c r="AN8" s="55">
        <f>+'MIT Da'!AN8+'SAR Da'!AN8+'URQ Da'!AN8+'ROC Da'!AN8+'SM Da'!AN8+'BN Da'!AN8+'BS Da'!AN8+'TDC Da'!AN8</f>
        <v>57</v>
      </c>
      <c r="AO8" s="55">
        <f>+'MIT Da'!AO8+'SAR Da'!AO8+'URQ Da'!AO8+'ROC Da'!AO8+'SM Da'!AO8+'BN Da'!AO8+'BS Da'!AO8+'TDC Da'!AO8</f>
        <v>82</v>
      </c>
      <c r="AP8" s="232">
        <f>+'MIT Da'!AP8+'SAR Da'!AP8+'URQ Da'!AP8+'ROC Da'!AP8+'SM Da'!AP8+'BN Da'!AP8+'BS Da'!AP8+'TDC Da'!AP8</f>
        <v>148</v>
      </c>
      <c r="AQ8" s="55">
        <f>+'MIT Da'!AQ8+'SAR Da'!AQ8+'URQ Da'!AQ8+'ROC Da'!AQ8+'SM Da'!AQ8+'BN Da'!AQ8+'BS Da'!AQ8+'TDC Da'!AQ8</f>
        <v>578</v>
      </c>
      <c r="AR8" s="55">
        <f>+'MIT Da'!AR8+'SAR Da'!AR8+'URQ Da'!AR8+'ROC Da'!AR8+'SM Da'!AR8+'BN Da'!AR8+'BS Da'!AR8+'TDC Da'!AR8</f>
        <v>341</v>
      </c>
      <c r="AS8" s="55">
        <f>+'MIT Da'!AS8+'SAR Da'!AS8+'URQ Da'!AS8+'ROC Da'!AS8+'SM Da'!AS8+'BN Da'!AS8+'BS Da'!AS8+'TDC Da'!AS8</f>
        <v>39</v>
      </c>
      <c r="AT8" s="232">
        <f>+SUM(RED_InfraMR[[#This Row],[B.02.1 - Parque de Coches Eléctricos Motrices]:[B.02.3 - Parque de Coches Eléctricos Motrices Tipo R]])</f>
        <v>958</v>
      </c>
      <c r="AU8" s="55">
        <f>+'MIT Da'!AU8+'SAR Da'!AU8+'URQ Da'!AU8+'ROC Da'!AU8+'SM Da'!AU8+'BN Da'!AU8+'BS Da'!AU8+'TDC Da'!AU8</f>
        <v>0</v>
      </c>
      <c r="AV8" s="55">
        <f>+'MIT Da'!AV8+'SAR Da'!AV8+'URQ Da'!AV8+'ROC Da'!AV8+'SM Da'!AV8+'BN Da'!AV8+'BS Da'!AV8+'TDC Da'!AV8</f>
        <v>6</v>
      </c>
      <c r="AW8" s="55">
        <f>+'MIT Da'!AW8+'SAR Da'!AW8+'URQ Da'!AW8+'ROC Da'!AW8+'SM Da'!AW8+'BN Da'!AW8+'BS Da'!AW8+'TDC Da'!AW8</f>
        <v>10</v>
      </c>
      <c r="AX8" s="232">
        <f>+SUM(RED_InfraMR[[#This Row],[B.03.1 - Parque de Coches Motores Motrices Remolcados]:[B.03.3 - Parque de Coches Motores Motrices Cabina]])</f>
        <v>16</v>
      </c>
      <c r="AY8" s="55">
        <f>+'MIT Da'!AY8+'SAR Da'!AY8+'URQ Da'!AY8+'ROC Da'!AY8+'SM Da'!AY8+'BN Da'!AY8+'BS Da'!AY8+'TDC Da'!AY8</f>
        <v>427</v>
      </c>
      <c r="AZ8" s="55">
        <f>+'MIT Da'!AZ8+'SAR Da'!AZ8+'URQ Da'!AZ8+'ROC Da'!AZ8+'SM Da'!AZ8+'BN Da'!AZ8+'BS Da'!AZ8+'TDC Da'!AZ8</f>
        <v>165</v>
      </c>
      <c r="BA8" s="55">
        <f>+'MIT Da'!BA8+'SAR Da'!BA8+'URQ Da'!BA8+'ROC Da'!BA8+'SM Da'!BA8+'BN Da'!BA8+'BS Da'!BA8+'TDC Da'!BA8</f>
        <v>15</v>
      </c>
      <c r="BB8" s="55">
        <f>+'MIT Da'!BB8+'SAR Da'!BB8+'URQ Da'!BB8+'ROC Da'!BB8+'SM Da'!BB8+'BN Da'!BB8+'BS Da'!BB8+'TDC Da'!BB8</f>
        <v>0</v>
      </c>
      <c r="BC8" s="232">
        <f>+SUM(RED_InfraMR[[#This Row],[B.04.1 - Parque de Coches Remolcados Clase Unica]:[B.04.5 - Parque de Coches Remolcados para Servicios Especiales (Cartoneros)]])</f>
        <v>607</v>
      </c>
      <c r="BD8" s="393">
        <f>+'MIT Da'!BD8+'SAR Da'!BD8+'URQ Da'!BD8+'ROC Da'!BD8+'SM Da'!BD8+'BN Da'!BD8+'BS Da'!BD8+'TDC Da'!BD8</f>
        <v>150</v>
      </c>
      <c r="BE8" s="55">
        <f>+'MIT Da'!BE8+'SAR Da'!BE8+'URQ Da'!BE8+'ROC Da'!BE8+'SM Da'!BE8+'BN Da'!BE8+'BS Da'!BE8+'TDC Da'!BE8</f>
        <v>10</v>
      </c>
      <c r="BF8" s="55">
        <f>+'MIT Da'!BF8+'SAR Da'!BF8+'URQ Da'!BF8+'ROC Da'!BF8+'SM Da'!BF8+'BN Da'!BF8+'BS Da'!BF8+'TDC Da'!BF8</f>
        <v>94</v>
      </c>
      <c r="BG8" s="235"/>
    </row>
    <row r="9" spans="1:60">
      <c r="A9" s="1">
        <v>1993</v>
      </c>
      <c r="B9" s="1" t="s">
        <v>68</v>
      </c>
      <c r="C9" s="10">
        <f>+'MIT Da'!C9+'SAR Da'!C9+'URQ Da'!C9+'ROC Da'!C9+'SM Da'!C9+'BN Da'!C9+'BS Da'!C9+'TDC Da'!C9</f>
        <v>147.21299999999999</v>
      </c>
      <c r="D9" s="10">
        <f>+'MIT Da'!D9+'SAR Da'!D9+'URQ Da'!D9+'ROC Da'!D9+'SM Da'!D9+'BN Da'!D9+'BS Da'!D9+'TDC Da'!D9</f>
        <v>444.30600000000004</v>
      </c>
      <c r="E9" s="10">
        <f>+'MIT Da'!E9+'SAR Da'!E9+'URQ Da'!E9+'ROC Da'!E9+'SM Da'!E9+'BN Da'!E9+'BS Da'!E9+'TDC Da'!E9</f>
        <v>0</v>
      </c>
      <c r="F9" s="10">
        <f>+'MIT Da'!F9+'SAR Da'!F9+'URQ Da'!F9+'ROC Da'!F9+'SM Da'!F9+'BN Da'!F9+'BS Da'!F9+'TDC Da'!F9</f>
        <v>160.87363999999999</v>
      </c>
      <c r="G9" s="192">
        <f>+'MIT Da'!G9+'SAR Da'!G9+'URQ Da'!G9+'ROC Da'!G9+'SM Da'!G9+'BN Da'!G9+'BS Da'!G9+'TDC Da'!G9</f>
        <v>752.39264000000003</v>
      </c>
      <c r="H9" s="192">
        <f>+'MIT Da'!H9+'SAR Da'!H9+'URQ Da'!H9+'ROC Da'!H9+'SM Da'!H9+'BN Da'!H9+'BS Da'!H9+'TDC Da'!H9</f>
        <v>752.39264000000003</v>
      </c>
      <c r="I9" s="10">
        <f>+'MIT Da'!I9+'SAR Da'!I9+'URQ Da'!I9+'ROC Da'!I9+'SM Da'!I9+'BN Da'!I9+'BS Da'!I9+'TDC Da'!I9</f>
        <v>927.77611000000013</v>
      </c>
      <c r="J9" s="10">
        <f>+'MIT Da'!J9+'SAR Da'!J9+'URQ Da'!J9+'ROC Da'!J9+'SM Da'!J9+'BN Da'!J9+'BS Da'!J9+'TDC Da'!J9</f>
        <v>1060.415</v>
      </c>
      <c r="K9" s="10">
        <f>+'MIT Da'!K9+'SAR Da'!K9+'URQ Da'!K9+'ROC Da'!K9+'SM Da'!K9+'BN Da'!K9+'BS Da'!K9+'TDC Da'!K9</f>
        <v>54.516999999999996</v>
      </c>
      <c r="L9" s="10">
        <f>+'MIT Da'!L9+'SAR Da'!L9+'URQ Da'!L9+'ROC Da'!L9+'SM Da'!L9+'BN Da'!L9+'BS Da'!L9+'TDC Da'!L9</f>
        <v>348.89300000000003</v>
      </c>
      <c r="M9" s="10">
        <f>+'MIT Da'!M9+'SAR Da'!M9+'URQ Da'!M9+'ROC Da'!M9+'SM Da'!M9+'BN Da'!M9+'BS Da'!M9+'TDC Da'!M9</f>
        <v>20.274999999999999</v>
      </c>
      <c r="N9" s="192">
        <f>+'MIT Da'!N9+'SAR Da'!N9+'URQ Da'!N9+'ROC Da'!N9+'SM Da'!N9+'BN Da'!N9+'BS Da'!N9+'TDC Da'!N9</f>
        <v>1409.308</v>
      </c>
      <c r="O9" s="192">
        <f>+'MIT Da'!O9+'SAR Da'!O9+'URQ Da'!O9+'ROC Da'!O9+'SM Da'!O9+'BN Da'!O9+'BS Da'!O9+'TDC Da'!O9</f>
        <v>1409.308</v>
      </c>
      <c r="P9" s="55">
        <f>+'MIT Da'!P9+'SAR Da'!P9+'URQ Da'!P9+'ROC Da'!P9+'SM Da'!P9+'BN Da'!P9+'BS Da'!P9+'TDC Da'!P9</f>
        <v>194</v>
      </c>
      <c r="Q9" s="55">
        <f>+'MIT Da'!Q9+'SAR Da'!Q9+'URQ Da'!Q9+'ROC Da'!Q9+'SM Da'!Q9+'BN Da'!Q9+'BS Da'!Q9+'TDC Da'!Q9</f>
        <v>56</v>
      </c>
      <c r="R9" s="55">
        <f>+'MIT Da'!R9+'SAR Da'!R9+'URQ Da'!R9+'ROC Da'!R9+'SM Da'!R9+'BN Da'!R9+'BS Da'!R9+'TDC Da'!R9</f>
        <v>10</v>
      </c>
      <c r="S9" s="213">
        <f>+'MIT Da'!S9+'SAR Da'!S9+'URQ Da'!S9+'ROC Da'!S9+'SM Da'!S9+'BN Da'!S9+'BS Da'!S9+'TDC Da'!S9</f>
        <v>260</v>
      </c>
      <c r="T9" s="213">
        <f>+'MIT Da'!T9+'SAR Da'!T9+'URQ Da'!T9+'ROC Da'!T9+'SM Da'!T9+'BN Da'!T9+'BS Da'!T9+'TDC Da'!T9</f>
        <v>260</v>
      </c>
      <c r="U9" s="55">
        <f>+'MIT Da'!U9+'SAR Da'!U9+'URQ Da'!U9+'ROC Da'!U9+'SM Da'!U9+'BN Da'!U9+'BS Da'!U9+'TDC Da'!U9</f>
        <v>138</v>
      </c>
      <c r="V9" s="55">
        <f>+'MIT Da'!V9+'SAR Da'!V9+'URQ Da'!V9+'ROC Da'!V9+'SM Da'!V9+'BN Da'!V9+'BS Da'!V9+'TDC Da'!V9</f>
        <v>392</v>
      </c>
      <c r="W9" s="55">
        <f>+'MIT Da'!W9+'SAR Da'!W9+'URQ Da'!W9+'ROC Da'!W9+'SM Da'!W9+'BN Da'!W9+'BS Da'!W9+'TDC Da'!W9</f>
        <v>11</v>
      </c>
      <c r="X9" s="55">
        <f>+'MIT Da'!X9+'SAR Da'!X9+'URQ Da'!X9+'ROC Da'!X9+'SM Da'!X9+'BN Da'!X9+'BS Da'!X9+'TDC Da'!X9</f>
        <v>116</v>
      </c>
      <c r="Y9" s="55">
        <f>+'MIT Da'!Y9+'SAR Da'!Y9+'URQ Da'!Y9+'ROC Da'!Y9+'SM Da'!Y9+'BN Da'!Y9+'BS Da'!Y9+'TDC Da'!Y9</f>
        <v>4</v>
      </c>
      <c r="Z9" s="219">
        <f>+'MIT Da'!Z9+'SAR Da'!Z9+'URQ Da'!Z9+'ROC Da'!Z9+'SM Da'!Z9+'BN Da'!Z9+'BS Da'!Z9+'TDC Da'!Z9</f>
        <v>661</v>
      </c>
      <c r="AA9" s="55">
        <f>+'MIT Da'!AA9+'SAR Da'!AA9+'URQ Da'!AA9+'ROC Da'!AA9+'SM Da'!AA9+'BN Da'!AA9+'BS Da'!AA9+'TDC Da'!AA9</f>
        <v>146</v>
      </c>
      <c r="AB9" s="55">
        <f>+'MIT Da'!AB9+'SAR Da'!AB9+'URQ Da'!AB9+'ROC Da'!AB9+'SM Da'!AB9+'BN Da'!AB9+'BS Da'!AB9+'TDC Da'!AB9</f>
        <v>95</v>
      </c>
      <c r="AC9" s="55">
        <f>+'MIT Da'!AC9+'SAR Da'!AC9+'URQ Da'!AC9+'ROC Da'!AC9+'SM Da'!AC9+'BN Da'!AC9+'BS Da'!AC9+'TDC Da'!AC9</f>
        <v>661</v>
      </c>
      <c r="AD9" s="219">
        <f>+'MIT Da'!AD9+'SAR Da'!AD9+'URQ Da'!AD9+'ROC Da'!AD9+'SM Da'!AD9+'BN Da'!AD9+'BS Da'!AD9+'TDC Da'!AD9</f>
        <v>902</v>
      </c>
      <c r="AE9" s="55">
        <f>+'MIT Da'!AE9+'SAR Da'!AE9+'URQ Da'!AE9+'ROC Da'!AE9+'SM Da'!AE9+'BN Da'!AE9+'BS Da'!AE9+'TDC Da'!AE9</f>
        <v>54</v>
      </c>
      <c r="AF9" s="55">
        <f>+'MIT Da'!AF9+'SAR Da'!AF9+'URQ Da'!AF9+'ROC Da'!AF9+'SM Da'!AF9+'BN Da'!AF9+'BS Da'!AF9+'TDC Da'!AF9</f>
        <v>81</v>
      </c>
      <c r="AG9" s="55">
        <f>+'MIT Da'!AG9+'SAR Da'!AG9+'URQ Da'!AG9+'ROC Da'!AG9+'SM Da'!AG9+'BN Da'!AG9+'BS Da'!AG9+'TDC Da'!AG9</f>
        <v>397</v>
      </c>
      <c r="AH9" s="219">
        <f>+'MIT Da'!AH9+'SAR Da'!AH9+'URQ Da'!AH9+'ROC Da'!AH9+'SM Da'!AH9+'BN Da'!AH9+'BS Da'!AH9+'TDC Da'!AH9</f>
        <v>532</v>
      </c>
      <c r="AI9" s="10">
        <f>+'MIT Da'!AI9+'SAR Da'!AI9+'URQ Da'!AI9+'ROC Da'!AI9+'SM Da'!AI9+'BN Da'!AI9+'BS Da'!AI9+'TDC Da'!AI9</f>
        <v>264.22699999999998</v>
      </c>
      <c r="AJ9" s="10">
        <f>+'MIT Da'!AJ9+'SAR Da'!AJ9+'URQ Da'!AJ9+'ROC Da'!AJ9+'SM Da'!AJ9+'BN Da'!AJ9+'BS Da'!AJ9+'TDC Da'!AJ9</f>
        <v>2.4</v>
      </c>
      <c r="AK9" s="10">
        <f>+'MIT Da'!AK9+'SAR Da'!AK9+'URQ Da'!AK9+'ROC Da'!AK9+'SM Da'!AK9+'BN Da'!AK9+'BS Da'!AK9+'TDC Da'!AK9</f>
        <v>498.71500000000003</v>
      </c>
      <c r="AL9" s="222">
        <f>+'MIT Da'!AL9+'SAR Da'!AL9+'URQ Da'!AL9+'ROC Da'!AL9+'SM Da'!AL9+'BN Da'!AL9+'BS Da'!AL9+'TDC Da'!AL9</f>
        <v>765.34199999999998</v>
      </c>
      <c r="AM9" s="55">
        <f>+'MIT Da'!AM9+'SAR Da'!AM9+'URQ Da'!AM9+'ROC Da'!AM9+'SM Da'!AM9+'BN Da'!AM9+'BS Da'!AM9+'TDC Da'!AM9</f>
        <v>9</v>
      </c>
      <c r="AN9" s="55">
        <f>+'MIT Da'!AN9+'SAR Da'!AN9+'URQ Da'!AN9+'ROC Da'!AN9+'SM Da'!AN9+'BN Da'!AN9+'BS Da'!AN9+'TDC Da'!AN9</f>
        <v>57</v>
      </c>
      <c r="AO9" s="55">
        <f>+'MIT Da'!AO9+'SAR Da'!AO9+'URQ Da'!AO9+'ROC Da'!AO9+'SM Da'!AO9+'BN Da'!AO9+'BS Da'!AO9+'TDC Da'!AO9</f>
        <v>82</v>
      </c>
      <c r="AP9" s="232">
        <f>+'MIT Da'!AP9+'SAR Da'!AP9+'URQ Da'!AP9+'ROC Da'!AP9+'SM Da'!AP9+'BN Da'!AP9+'BS Da'!AP9+'TDC Da'!AP9</f>
        <v>148</v>
      </c>
      <c r="AQ9" s="55">
        <f>+'MIT Da'!AQ9+'SAR Da'!AQ9+'URQ Da'!AQ9+'ROC Da'!AQ9+'SM Da'!AQ9+'BN Da'!AQ9+'BS Da'!AQ9+'TDC Da'!AQ9</f>
        <v>578</v>
      </c>
      <c r="AR9" s="55">
        <f>+'MIT Da'!AR9+'SAR Da'!AR9+'URQ Da'!AR9+'ROC Da'!AR9+'SM Da'!AR9+'BN Da'!AR9+'BS Da'!AR9+'TDC Da'!AR9</f>
        <v>341</v>
      </c>
      <c r="AS9" s="55">
        <f>+'MIT Da'!AS9+'SAR Da'!AS9+'URQ Da'!AS9+'ROC Da'!AS9+'SM Da'!AS9+'BN Da'!AS9+'BS Da'!AS9+'TDC Da'!AS9</f>
        <v>39</v>
      </c>
      <c r="AT9" s="232">
        <f>+SUM(RED_InfraMR[[#This Row],[B.02.1 - Parque de Coches Eléctricos Motrices]:[B.02.3 - Parque de Coches Eléctricos Motrices Tipo R]])</f>
        <v>958</v>
      </c>
      <c r="AU9" s="55">
        <f>+'MIT Da'!AU9+'SAR Da'!AU9+'URQ Da'!AU9+'ROC Da'!AU9+'SM Da'!AU9+'BN Da'!AU9+'BS Da'!AU9+'TDC Da'!AU9</f>
        <v>0</v>
      </c>
      <c r="AV9" s="55">
        <f>+'MIT Da'!AV9+'SAR Da'!AV9+'URQ Da'!AV9+'ROC Da'!AV9+'SM Da'!AV9+'BN Da'!AV9+'BS Da'!AV9+'TDC Da'!AV9</f>
        <v>6</v>
      </c>
      <c r="AW9" s="55">
        <f>+'MIT Da'!AW9+'SAR Da'!AW9+'URQ Da'!AW9+'ROC Da'!AW9+'SM Da'!AW9+'BN Da'!AW9+'BS Da'!AW9+'TDC Da'!AW9</f>
        <v>10</v>
      </c>
      <c r="AX9" s="232">
        <f>+SUM(RED_InfraMR[[#This Row],[B.03.1 - Parque de Coches Motores Motrices Remolcados]:[B.03.3 - Parque de Coches Motores Motrices Cabina]])</f>
        <v>16</v>
      </c>
      <c r="AY9" s="55">
        <f>+'MIT Da'!AY9+'SAR Da'!AY9+'URQ Da'!AY9+'ROC Da'!AY9+'SM Da'!AY9+'BN Da'!AY9+'BS Da'!AY9+'TDC Da'!AY9</f>
        <v>427</v>
      </c>
      <c r="AZ9" s="55">
        <f>+'MIT Da'!AZ9+'SAR Da'!AZ9+'URQ Da'!AZ9+'ROC Da'!AZ9+'SM Da'!AZ9+'BN Da'!AZ9+'BS Da'!AZ9+'TDC Da'!AZ9</f>
        <v>165</v>
      </c>
      <c r="BA9" s="55">
        <f>+'MIT Da'!BA9+'SAR Da'!BA9+'URQ Da'!BA9+'ROC Da'!BA9+'SM Da'!BA9+'BN Da'!BA9+'BS Da'!BA9+'TDC Da'!BA9</f>
        <v>15</v>
      </c>
      <c r="BB9" s="55">
        <f>+'MIT Da'!BB9+'SAR Da'!BB9+'URQ Da'!BB9+'ROC Da'!BB9+'SM Da'!BB9+'BN Da'!BB9+'BS Da'!BB9+'TDC Da'!BB9</f>
        <v>0</v>
      </c>
      <c r="BC9" s="232">
        <f>+SUM(RED_InfraMR[[#This Row],[B.04.1 - Parque de Coches Remolcados Clase Unica]:[B.04.5 - Parque de Coches Remolcados para Servicios Especiales (Cartoneros)]])</f>
        <v>607</v>
      </c>
      <c r="BD9" s="393">
        <f>+'MIT Da'!BD9+'SAR Da'!BD9+'URQ Da'!BD9+'ROC Da'!BD9+'SM Da'!BD9+'BN Da'!BD9+'BS Da'!BD9+'TDC Da'!BD9</f>
        <v>150</v>
      </c>
      <c r="BE9" s="55">
        <f>+'MIT Da'!BE9+'SAR Da'!BE9+'URQ Da'!BE9+'ROC Da'!BE9+'SM Da'!BE9+'BN Da'!BE9+'BS Da'!BE9+'TDC Da'!BE9</f>
        <v>10</v>
      </c>
      <c r="BF9" s="55">
        <f>+'MIT Da'!BF9+'SAR Da'!BF9+'URQ Da'!BF9+'ROC Da'!BF9+'SM Da'!BF9+'BN Da'!BF9+'BS Da'!BF9+'TDC Da'!BF9</f>
        <v>94</v>
      </c>
      <c r="BG9" s="235"/>
    </row>
    <row r="10" spans="1:60">
      <c r="A10" s="1">
        <v>1993</v>
      </c>
      <c r="B10" s="1" t="s">
        <v>69</v>
      </c>
      <c r="C10" s="10">
        <f>+'MIT Da'!C10+'SAR Da'!C10+'URQ Da'!C10+'ROC Da'!C10+'SM Da'!C10+'BN Da'!C10+'BS Da'!C10+'TDC Da'!C10</f>
        <v>147.21299999999999</v>
      </c>
      <c r="D10" s="10">
        <f>+'MIT Da'!D10+'SAR Da'!D10+'URQ Da'!D10+'ROC Da'!D10+'SM Da'!D10+'BN Da'!D10+'BS Da'!D10+'TDC Da'!D10</f>
        <v>444.30600000000004</v>
      </c>
      <c r="E10" s="10">
        <f>+'MIT Da'!E10+'SAR Da'!E10+'URQ Da'!E10+'ROC Da'!E10+'SM Da'!E10+'BN Da'!E10+'BS Da'!E10+'TDC Da'!E10</f>
        <v>0</v>
      </c>
      <c r="F10" s="10">
        <f>+'MIT Da'!F10+'SAR Da'!F10+'URQ Da'!F10+'ROC Da'!F10+'SM Da'!F10+'BN Da'!F10+'BS Da'!F10+'TDC Da'!F10</f>
        <v>160.87363999999999</v>
      </c>
      <c r="G10" s="192">
        <f>+'MIT Da'!G10+'SAR Da'!G10+'URQ Da'!G10+'ROC Da'!G10+'SM Da'!G10+'BN Da'!G10+'BS Da'!G10+'TDC Da'!G10</f>
        <v>752.39264000000003</v>
      </c>
      <c r="H10" s="192">
        <f>+'MIT Da'!H10+'SAR Da'!H10+'URQ Da'!H10+'ROC Da'!H10+'SM Da'!H10+'BN Da'!H10+'BS Da'!H10+'TDC Da'!H10</f>
        <v>752.39264000000003</v>
      </c>
      <c r="I10" s="10">
        <f>+'MIT Da'!I10+'SAR Da'!I10+'URQ Da'!I10+'ROC Da'!I10+'SM Da'!I10+'BN Da'!I10+'BS Da'!I10+'TDC Da'!I10</f>
        <v>927.77611000000013</v>
      </c>
      <c r="J10" s="10">
        <f>+'MIT Da'!J10+'SAR Da'!J10+'URQ Da'!J10+'ROC Da'!J10+'SM Da'!J10+'BN Da'!J10+'BS Da'!J10+'TDC Da'!J10</f>
        <v>1060.415</v>
      </c>
      <c r="K10" s="10">
        <f>+'MIT Da'!K10+'SAR Da'!K10+'URQ Da'!K10+'ROC Da'!K10+'SM Da'!K10+'BN Da'!K10+'BS Da'!K10+'TDC Da'!K10</f>
        <v>54.516999999999996</v>
      </c>
      <c r="L10" s="10">
        <f>+'MIT Da'!L10+'SAR Da'!L10+'URQ Da'!L10+'ROC Da'!L10+'SM Da'!L10+'BN Da'!L10+'BS Da'!L10+'TDC Da'!L10</f>
        <v>348.89300000000003</v>
      </c>
      <c r="M10" s="10">
        <f>+'MIT Da'!M10+'SAR Da'!M10+'URQ Da'!M10+'ROC Da'!M10+'SM Da'!M10+'BN Da'!M10+'BS Da'!M10+'TDC Da'!M10</f>
        <v>20.274999999999999</v>
      </c>
      <c r="N10" s="192">
        <f>+'MIT Da'!N10+'SAR Da'!N10+'URQ Da'!N10+'ROC Da'!N10+'SM Da'!N10+'BN Da'!N10+'BS Da'!N10+'TDC Da'!N10</f>
        <v>1409.308</v>
      </c>
      <c r="O10" s="192">
        <f>+'MIT Da'!O10+'SAR Da'!O10+'URQ Da'!O10+'ROC Da'!O10+'SM Da'!O10+'BN Da'!O10+'BS Da'!O10+'TDC Da'!O10</f>
        <v>1409.308</v>
      </c>
      <c r="P10" s="55">
        <f>+'MIT Da'!P10+'SAR Da'!P10+'URQ Da'!P10+'ROC Da'!P10+'SM Da'!P10+'BN Da'!P10+'BS Da'!P10+'TDC Da'!P10</f>
        <v>194</v>
      </c>
      <c r="Q10" s="55">
        <f>+'MIT Da'!Q10+'SAR Da'!Q10+'URQ Da'!Q10+'ROC Da'!Q10+'SM Da'!Q10+'BN Da'!Q10+'BS Da'!Q10+'TDC Da'!Q10</f>
        <v>56</v>
      </c>
      <c r="R10" s="55">
        <f>+'MIT Da'!R10+'SAR Da'!R10+'URQ Da'!R10+'ROC Da'!R10+'SM Da'!R10+'BN Da'!R10+'BS Da'!R10+'TDC Da'!R10</f>
        <v>10</v>
      </c>
      <c r="S10" s="213">
        <f>+'MIT Da'!S10+'SAR Da'!S10+'URQ Da'!S10+'ROC Da'!S10+'SM Da'!S10+'BN Da'!S10+'BS Da'!S10+'TDC Da'!S10</f>
        <v>260</v>
      </c>
      <c r="T10" s="213">
        <f>+'MIT Da'!T10+'SAR Da'!T10+'URQ Da'!T10+'ROC Da'!T10+'SM Da'!T10+'BN Da'!T10+'BS Da'!T10+'TDC Da'!T10</f>
        <v>260</v>
      </c>
      <c r="U10" s="55">
        <f>+'MIT Da'!U10+'SAR Da'!U10+'URQ Da'!U10+'ROC Da'!U10+'SM Da'!U10+'BN Da'!U10+'BS Da'!U10+'TDC Da'!U10</f>
        <v>138</v>
      </c>
      <c r="V10" s="55">
        <f>+'MIT Da'!V10+'SAR Da'!V10+'URQ Da'!V10+'ROC Da'!V10+'SM Da'!V10+'BN Da'!V10+'BS Da'!V10+'TDC Da'!V10</f>
        <v>392</v>
      </c>
      <c r="W10" s="55">
        <f>+'MIT Da'!W10+'SAR Da'!W10+'URQ Da'!W10+'ROC Da'!W10+'SM Da'!W10+'BN Da'!W10+'BS Da'!W10+'TDC Da'!W10</f>
        <v>11</v>
      </c>
      <c r="X10" s="55">
        <f>+'MIT Da'!X10+'SAR Da'!X10+'URQ Da'!X10+'ROC Da'!X10+'SM Da'!X10+'BN Da'!X10+'BS Da'!X10+'TDC Da'!X10</f>
        <v>116</v>
      </c>
      <c r="Y10" s="55">
        <f>+'MIT Da'!Y10+'SAR Da'!Y10+'URQ Da'!Y10+'ROC Da'!Y10+'SM Da'!Y10+'BN Da'!Y10+'BS Da'!Y10+'TDC Da'!Y10</f>
        <v>4</v>
      </c>
      <c r="Z10" s="219">
        <f>+'MIT Da'!Z10+'SAR Da'!Z10+'URQ Da'!Z10+'ROC Da'!Z10+'SM Da'!Z10+'BN Da'!Z10+'BS Da'!Z10+'TDC Da'!Z10</f>
        <v>661</v>
      </c>
      <c r="AA10" s="55">
        <f>+'MIT Da'!AA10+'SAR Da'!AA10+'URQ Da'!AA10+'ROC Da'!AA10+'SM Da'!AA10+'BN Da'!AA10+'BS Da'!AA10+'TDC Da'!AA10</f>
        <v>146</v>
      </c>
      <c r="AB10" s="55">
        <f>+'MIT Da'!AB10+'SAR Da'!AB10+'URQ Da'!AB10+'ROC Da'!AB10+'SM Da'!AB10+'BN Da'!AB10+'BS Da'!AB10+'TDC Da'!AB10</f>
        <v>95</v>
      </c>
      <c r="AC10" s="55">
        <f>+'MIT Da'!AC10+'SAR Da'!AC10+'URQ Da'!AC10+'ROC Da'!AC10+'SM Da'!AC10+'BN Da'!AC10+'BS Da'!AC10+'TDC Da'!AC10</f>
        <v>661</v>
      </c>
      <c r="AD10" s="219">
        <f>+'MIT Da'!AD10+'SAR Da'!AD10+'URQ Da'!AD10+'ROC Da'!AD10+'SM Da'!AD10+'BN Da'!AD10+'BS Da'!AD10+'TDC Da'!AD10</f>
        <v>902</v>
      </c>
      <c r="AE10" s="55">
        <f>+'MIT Da'!AE10+'SAR Da'!AE10+'URQ Da'!AE10+'ROC Da'!AE10+'SM Da'!AE10+'BN Da'!AE10+'BS Da'!AE10+'TDC Da'!AE10</f>
        <v>54</v>
      </c>
      <c r="AF10" s="55">
        <f>+'MIT Da'!AF10+'SAR Da'!AF10+'URQ Da'!AF10+'ROC Da'!AF10+'SM Da'!AF10+'BN Da'!AF10+'BS Da'!AF10+'TDC Da'!AF10</f>
        <v>81</v>
      </c>
      <c r="AG10" s="55">
        <f>+'MIT Da'!AG10+'SAR Da'!AG10+'URQ Da'!AG10+'ROC Da'!AG10+'SM Da'!AG10+'BN Da'!AG10+'BS Da'!AG10+'TDC Da'!AG10</f>
        <v>397</v>
      </c>
      <c r="AH10" s="219">
        <f>+'MIT Da'!AH10+'SAR Da'!AH10+'URQ Da'!AH10+'ROC Da'!AH10+'SM Da'!AH10+'BN Da'!AH10+'BS Da'!AH10+'TDC Da'!AH10</f>
        <v>532</v>
      </c>
      <c r="AI10" s="10">
        <f>+'MIT Da'!AI10+'SAR Da'!AI10+'URQ Da'!AI10+'ROC Da'!AI10+'SM Da'!AI10+'BN Da'!AI10+'BS Da'!AI10+'TDC Da'!AI10</f>
        <v>264.22699999999998</v>
      </c>
      <c r="AJ10" s="10">
        <f>+'MIT Da'!AJ10+'SAR Da'!AJ10+'URQ Da'!AJ10+'ROC Da'!AJ10+'SM Da'!AJ10+'BN Da'!AJ10+'BS Da'!AJ10+'TDC Da'!AJ10</f>
        <v>2.4</v>
      </c>
      <c r="AK10" s="10">
        <f>+'MIT Da'!AK10+'SAR Da'!AK10+'URQ Da'!AK10+'ROC Da'!AK10+'SM Da'!AK10+'BN Da'!AK10+'BS Da'!AK10+'TDC Da'!AK10</f>
        <v>498.71500000000003</v>
      </c>
      <c r="AL10" s="222">
        <f>+'MIT Da'!AL10+'SAR Da'!AL10+'URQ Da'!AL10+'ROC Da'!AL10+'SM Da'!AL10+'BN Da'!AL10+'BS Da'!AL10+'TDC Da'!AL10</f>
        <v>765.34199999999998</v>
      </c>
      <c r="AM10" s="55">
        <f>+'MIT Da'!AM10+'SAR Da'!AM10+'URQ Da'!AM10+'ROC Da'!AM10+'SM Da'!AM10+'BN Da'!AM10+'BS Da'!AM10+'TDC Da'!AM10</f>
        <v>9</v>
      </c>
      <c r="AN10" s="55">
        <f>+'MIT Da'!AN10+'SAR Da'!AN10+'URQ Da'!AN10+'ROC Da'!AN10+'SM Da'!AN10+'BN Da'!AN10+'BS Da'!AN10+'TDC Da'!AN10</f>
        <v>57</v>
      </c>
      <c r="AO10" s="55">
        <f>+'MIT Da'!AO10+'SAR Da'!AO10+'URQ Da'!AO10+'ROC Da'!AO10+'SM Da'!AO10+'BN Da'!AO10+'BS Da'!AO10+'TDC Da'!AO10</f>
        <v>82</v>
      </c>
      <c r="AP10" s="232">
        <f>+'MIT Da'!AP10+'SAR Da'!AP10+'URQ Da'!AP10+'ROC Da'!AP10+'SM Da'!AP10+'BN Da'!AP10+'BS Da'!AP10+'TDC Da'!AP10</f>
        <v>148</v>
      </c>
      <c r="AQ10" s="55">
        <f>+'MIT Da'!AQ10+'SAR Da'!AQ10+'URQ Da'!AQ10+'ROC Da'!AQ10+'SM Da'!AQ10+'BN Da'!AQ10+'BS Da'!AQ10+'TDC Da'!AQ10</f>
        <v>578</v>
      </c>
      <c r="AR10" s="55">
        <f>+'MIT Da'!AR10+'SAR Da'!AR10+'URQ Da'!AR10+'ROC Da'!AR10+'SM Da'!AR10+'BN Da'!AR10+'BS Da'!AR10+'TDC Da'!AR10</f>
        <v>341</v>
      </c>
      <c r="AS10" s="55">
        <f>+'MIT Da'!AS10+'SAR Da'!AS10+'URQ Da'!AS10+'ROC Da'!AS10+'SM Da'!AS10+'BN Da'!AS10+'BS Da'!AS10+'TDC Da'!AS10</f>
        <v>39</v>
      </c>
      <c r="AT10" s="232">
        <f>+SUM(RED_InfraMR[[#This Row],[B.02.1 - Parque de Coches Eléctricos Motrices]:[B.02.3 - Parque de Coches Eléctricos Motrices Tipo R]])</f>
        <v>958</v>
      </c>
      <c r="AU10" s="55">
        <f>+'MIT Da'!AU10+'SAR Da'!AU10+'URQ Da'!AU10+'ROC Da'!AU10+'SM Da'!AU10+'BN Da'!AU10+'BS Da'!AU10+'TDC Da'!AU10</f>
        <v>0</v>
      </c>
      <c r="AV10" s="55">
        <f>+'MIT Da'!AV10+'SAR Da'!AV10+'URQ Da'!AV10+'ROC Da'!AV10+'SM Da'!AV10+'BN Da'!AV10+'BS Da'!AV10+'TDC Da'!AV10</f>
        <v>6</v>
      </c>
      <c r="AW10" s="55">
        <f>+'MIT Da'!AW10+'SAR Da'!AW10+'URQ Da'!AW10+'ROC Da'!AW10+'SM Da'!AW10+'BN Da'!AW10+'BS Da'!AW10+'TDC Da'!AW10</f>
        <v>10</v>
      </c>
      <c r="AX10" s="232">
        <f>+SUM(RED_InfraMR[[#This Row],[B.03.1 - Parque de Coches Motores Motrices Remolcados]:[B.03.3 - Parque de Coches Motores Motrices Cabina]])</f>
        <v>16</v>
      </c>
      <c r="AY10" s="55">
        <f>+'MIT Da'!AY10+'SAR Da'!AY10+'URQ Da'!AY10+'ROC Da'!AY10+'SM Da'!AY10+'BN Da'!AY10+'BS Da'!AY10+'TDC Da'!AY10</f>
        <v>427</v>
      </c>
      <c r="AZ10" s="55">
        <f>+'MIT Da'!AZ10+'SAR Da'!AZ10+'URQ Da'!AZ10+'ROC Da'!AZ10+'SM Da'!AZ10+'BN Da'!AZ10+'BS Da'!AZ10+'TDC Da'!AZ10</f>
        <v>165</v>
      </c>
      <c r="BA10" s="55">
        <f>+'MIT Da'!BA10+'SAR Da'!BA10+'URQ Da'!BA10+'ROC Da'!BA10+'SM Da'!BA10+'BN Da'!BA10+'BS Da'!BA10+'TDC Da'!BA10</f>
        <v>15</v>
      </c>
      <c r="BB10" s="55">
        <f>+'MIT Da'!BB10+'SAR Da'!BB10+'URQ Da'!BB10+'ROC Da'!BB10+'SM Da'!BB10+'BN Da'!BB10+'BS Da'!BB10+'TDC Da'!BB10</f>
        <v>0</v>
      </c>
      <c r="BC10" s="232">
        <f>+SUM(RED_InfraMR[[#This Row],[B.04.1 - Parque de Coches Remolcados Clase Unica]:[B.04.5 - Parque de Coches Remolcados para Servicios Especiales (Cartoneros)]])</f>
        <v>607</v>
      </c>
      <c r="BD10" s="393">
        <f>+'MIT Da'!BD10+'SAR Da'!BD10+'URQ Da'!BD10+'ROC Da'!BD10+'SM Da'!BD10+'BN Da'!BD10+'BS Da'!BD10+'TDC Da'!BD10</f>
        <v>150</v>
      </c>
      <c r="BE10" s="55">
        <f>+'MIT Da'!BE10+'SAR Da'!BE10+'URQ Da'!BE10+'ROC Da'!BE10+'SM Da'!BE10+'BN Da'!BE10+'BS Da'!BE10+'TDC Da'!BE10</f>
        <v>10</v>
      </c>
      <c r="BF10" s="55">
        <f>+'MIT Da'!BF10+'SAR Da'!BF10+'URQ Da'!BF10+'ROC Da'!BF10+'SM Da'!BF10+'BN Da'!BF10+'BS Da'!BF10+'TDC Da'!BF10</f>
        <v>94</v>
      </c>
      <c r="BG10" s="235"/>
    </row>
    <row r="11" spans="1:60">
      <c r="A11" s="1">
        <v>1993</v>
      </c>
      <c r="B11" s="1" t="s">
        <v>70</v>
      </c>
      <c r="C11" s="10">
        <f>+'MIT Da'!C11+'SAR Da'!C11+'URQ Da'!C11+'ROC Da'!C11+'SM Da'!C11+'BN Da'!C11+'BS Da'!C11+'TDC Da'!C11</f>
        <v>147.21299999999999</v>
      </c>
      <c r="D11" s="10">
        <f>+'MIT Da'!D11+'SAR Da'!D11+'URQ Da'!D11+'ROC Da'!D11+'SM Da'!D11+'BN Da'!D11+'BS Da'!D11+'TDC Da'!D11</f>
        <v>444.30600000000004</v>
      </c>
      <c r="E11" s="10">
        <f>+'MIT Da'!E11+'SAR Da'!E11+'URQ Da'!E11+'ROC Da'!E11+'SM Da'!E11+'BN Da'!E11+'BS Da'!E11+'TDC Da'!E11</f>
        <v>0</v>
      </c>
      <c r="F11" s="10">
        <f>+'MIT Da'!F11+'SAR Da'!F11+'URQ Da'!F11+'ROC Da'!F11+'SM Da'!F11+'BN Da'!F11+'BS Da'!F11+'TDC Da'!F11</f>
        <v>160.87363999999999</v>
      </c>
      <c r="G11" s="192">
        <f>+'MIT Da'!G11+'SAR Da'!G11+'URQ Da'!G11+'ROC Da'!G11+'SM Da'!G11+'BN Da'!G11+'BS Da'!G11+'TDC Da'!G11</f>
        <v>752.39264000000003</v>
      </c>
      <c r="H11" s="192">
        <f>+'MIT Da'!H11+'SAR Da'!H11+'URQ Da'!H11+'ROC Da'!H11+'SM Da'!H11+'BN Da'!H11+'BS Da'!H11+'TDC Da'!H11</f>
        <v>752.39264000000003</v>
      </c>
      <c r="I11" s="10">
        <f>+'MIT Da'!I11+'SAR Da'!I11+'URQ Da'!I11+'ROC Da'!I11+'SM Da'!I11+'BN Da'!I11+'BS Da'!I11+'TDC Da'!I11</f>
        <v>927.77611000000013</v>
      </c>
      <c r="J11" s="10">
        <f>+'MIT Da'!J11+'SAR Da'!J11+'URQ Da'!J11+'ROC Da'!J11+'SM Da'!J11+'BN Da'!J11+'BS Da'!J11+'TDC Da'!J11</f>
        <v>1060.415</v>
      </c>
      <c r="K11" s="10">
        <f>+'MIT Da'!K11+'SAR Da'!K11+'URQ Da'!K11+'ROC Da'!K11+'SM Da'!K11+'BN Da'!K11+'BS Da'!K11+'TDC Da'!K11</f>
        <v>54.516999999999996</v>
      </c>
      <c r="L11" s="10">
        <f>+'MIT Da'!L11+'SAR Da'!L11+'URQ Da'!L11+'ROC Da'!L11+'SM Da'!L11+'BN Da'!L11+'BS Da'!L11+'TDC Da'!L11</f>
        <v>348.89300000000003</v>
      </c>
      <c r="M11" s="10">
        <f>+'MIT Da'!M11+'SAR Da'!M11+'URQ Da'!M11+'ROC Da'!M11+'SM Da'!M11+'BN Da'!M11+'BS Da'!M11+'TDC Da'!M11</f>
        <v>20.274999999999999</v>
      </c>
      <c r="N11" s="192">
        <f>+'MIT Da'!N11+'SAR Da'!N11+'URQ Da'!N11+'ROC Da'!N11+'SM Da'!N11+'BN Da'!N11+'BS Da'!N11+'TDC Da'!N11</f>
        <v>1409.308</v>
      </c>
      <c r="O11" s="192">
        <f>+'MIT Da'!O11+'SAR Da'!O11+'URQ Da'!O11+'ROC Da'!O11+'SM Da'!O11+'BN Da'!O11+'BS Da'!O11+'TDC Da'!O11</f>
        <v>1409.308</v>
      </c>
      <c r="P11" s="55">
        <f>+'MIT Da'!P11+'SAR Da'!P11+'URQ Da'!P11+'ROC Da'!P11+'SM Da'!P11+'BN Da'!P11+'BS Da'!P11+'TDC Da'!P11</f>
        <v>194</v>
      </c>
      <c r="Q11" s="55">
        <f>+'MIT Da'!Q11+'SAR Da'!Q11+'URQ Da'!Q11+'ROC Da'!Q11+'SM Da'!Q11+'BN Da'!Q11+'BS Da'!Q11+'TDC Da'!Q11</f>
        <v>56</v>
      </c>
      <c r="R11" s="55">
        <f>+'MIT Da'!R11+'SAR Da'!R11+'URQ Da'!R11+'ROC Da'!R11+'SM Da'!R11+'BN Da'!R11+'BS Da'!R11+'TDC Da'!R11</f>
        <v>10</v>
      </c>
      <c r="S11" s="213">
        <f>+'MIT Da'!S11+'SAR Da'!S11+'URQ Da'!S11+'ROC Da'!S11+'SM Da'!S11+'BN Da'!S11+'BS Da'!S11+'TDC Da'!S11</f>
        <v>260</v>
      </c>
      <c r="T11" s="213">
        <f>+'MIT Da'!T11+'SAR Da'!T11+'URQ Da'!T11+'ROC Da'!T11+'SM Da'!T11+'BN Da'!T11+'BS Da'!T11+'TDC Da'!T11</f>
        <v>260</v>
      </c>
      <c r="U11" s="55">
        <f>+'MIT Da'!U11+'SAR Da'!U11+'URQ Da'!U11+'ROC Da'!U11+'SM Da'!U11+'BN Da'!U11+'BS Da'!U11+'TDC Da'!U11</f>
        <v>138</v>
      </c>
      <c r="V11" s="55">
        <f>+'MIT Da'!V11+'SAR Da'!V11+'URQ Da'!V11+'ROC Da'!V11+'SM Da'!V11+'BN Da'!V11+'BS Da'!V11+'TDC Da'!V11</f>
        <v>392</v>
      </c>
      <c r="W11" s="55">
        <f>+'MIT Da'!W11+'SAR Da'!W11+'URQ Da'!W11+'ROC Da'!W11+'SM Da'!W11+'BN Da'!W11+'BS Da'!W11+'TDC Da'!W11</f>
        <v>11</v>
      </c>
      <c r="X11" s="55">
        <f>+'MIT Da'!X11+'SAR Da'!X11+'URQ Da'!X11+'ROC Da'!X11+'SM Da'!X11+'BN Da'!X11+'BS Da'!X11+'TDC Da'!X11</f>
        <v>116</v>
      </c>
      <c r="Y11" s="55">
        <f>+'MIT Da'!Y11+'SAR Da'!Y11+'URQ Da'!Y11+'ROC Da'!Y11+'SM Da'!Y11+'BN Da'!Y11+'BS Da'!Y11+'TDC Da'!Y11</f>
        <v>4</v>
      </c>
      <c r="Z11" s="219">
        <f>+'MIT Da'!Z11+'SAR Da'!Z11+'URQ Da'!Z11+'ROC Da'!Z11+'SM Da'!Z11+'BN Da'!Z11+'BS Da'!Z11+'TDC Da'!Z11</f>
        <v>661</v>
      </c>
      <c r="AA11" s="55">
        <f>+'MIT Da'!AA11+'SAR Da'!AA11+'URQ Da'!AA11+'ROC Da'!AA11+'SM Da'!AA11+'BN Da'!AA11+'BS Da'!AA11+'TDC Da'!AA11</f>
        <v>146</v>
      </c>
      <c r="AB11" s="55">
        <f>+'MIT Da'!AB11+'SAR Da'!AB11+'URQ Da'!AB11+'ROC Da'!AB11+'SM Da'!AB11+'BN Da'!AB11+'BS Da'!AB11+'TDC Da'!AB11</f>
        <v>95</v>
      </c>
      <c r="AC11" s="55">
        <f>+'MIT Da'!AC11+'SAR Da'!AC11+'URQ Da'!AC11+'ROC Da'!AC11+'SM Da'!AC11+'BN Da'!AC11+'BS Da'!AC11+'TDC Da'!AC11</f>
        <v>661</v>
      </c>
      <c r="AD11" s="219">
        <f>+'MIT Da'!AD11+'SAR Da'!AD11+'URQ Da'!AD11+'ROC Da'!AD11+'SM Da'!AD11+'BN Da'!AD11+'BS Da'!AD11+'TDC Da'!AD11</f>
        <v>902</v>
      </c>
      <c r="AE11" s="55">
        <f>+'MIT Da'!AE11+'SAR Da'!AE11+'URQ Da'!AE11+'ROC Da'!AE11+'SM Da'!AE11+'BN Da'!AE11+'BS Da'!AE11+'TDC Da'!AE11</f>
        <v>54</v>
      </c>
      <c r="AF11" s="55">
        <f>+'MIT Da'!AF11+'SAR Da'!AF11+'URQ Da'!AF11+'ROC Da'!AF11+'SM Da'!AF11+'BN Da'!AF11+'BS Da'!AF11+'TDC Da'!AF11</f>
        <v>81</v>
      </c>
      <c r="AG11" s="55">
        <f>+'MIT Da'!AG11+'SAR Da'!AG11+'URQ Da'!AG11+'ROC Da'!AG11+'SM Da'!AG11+'BN Da'!AG11+'BS Da'!AG11+'TDC Da'!AG11</f>
        <v>397</v>
      </c>
      <c r="AH11" s="219">
        <f>+'MIT Da'!AH11+'SAR Da'!AH11+'URQ Da'!AH11+'ROC Da'!AH11+'SM Da'!AH11+'BN Da'!AH11+'BS Da'!AH11+'TDC Da'!AH11</f>
        <v>532</v>
      </c>
      <c r="AI11" s="10">
        <f>+'MIT Da'!AI11+'SAR Da'!AI11+'URQ Da'!AI11+'ROC Da'!AI11+'SM Da'!AI11+'BN Da'!AI11+'BS Da'!AI11+'TDC Da'!AI11</f>
        <v>264.22699999999998</v>
      </c>
      <c r="AJ11" s="10">
        <f>+'MIT Da'!AJ11+'SAR Da'!AJ11+'URQ Da'!AJ11+'ROC Da'!AJ11+'SM Da'!AJ11+'BN Da'!AJ11+'BS Da'!AJ11+'TDC Da'!AJ11</f>
        <v>2.4</v>
      </c>
      <c r="AK11" s="10">
        <f>+'MIT Da'!AK11+'SAR Da'!AK11+'URQ Da'!AK11+'ROC Da'!AK11+'SM Da'!AK11+'BN Da'!AK11+'BS Da'!AK11+'TDC Da'!AK11</f>
        <v>498.71500000000003</v>
      </c>
      <c r="AL11" s="222">
        <f>+'MIT Da'!AL11+'SAR Da'!AL11+'URQ Da'!AL11+'ROC Da'!AL11+'SM Da'!AL11+'BN Da'!AL11+'BS Da'!AL11+'TDC Da'!AL11</f>
        <v>765.34199999999998</v>
      </c>
      <c r="AM11" s="55">
        <f>+'MIT Da'!AM11+'SAR Da'!AM11+'URQ Da'!AM11+'ROC Da'!AM11+'SM Da'!AM11+'BN Da'!AM11+'BS Da'!AM11+'TDC Da'!AM11</f>
        <v>9</v>
      </c>
      <c r="AN11" s="55">
        <f>+'MIT Da'!AN11+'SAR Da'!AN11+'URQ Da'!AN11+'ROC Da'!AN11+'SM Da'!AN11+'BN Da'!AN11+'BS Da'!AN11+'TDC Da'!AN11</f>
        <v>57</v>
      </c>
      <c r="AO11" s="55">
        <f>+'MIT Da'!AO11+'SAR Da'!AO11+'URQ Da'!AO11+'ROC Da'!AO11+'SM Da'!AO11+'BN Da'!AO11+'BS Da'!AO11+'TDC Da'!AO11</f>
        <v>82</v>
      </c>
      <c r="AP11" s="232">
        <f>+'MIT Da'!AP11+'SAR Da'!AP11+'URQ Da'!AP11+'ROC Da'!AP11+'SM Da'!AP11+'BN Da'!AP11+'BS Da'!AP11+'TDC Da'!AP11</f>
        <v>148</v>
      </c>
      <c r="AQ11" s="55">
        <f>+'MIT Da'!AQ11+'SAR Da'!AQ11+'URQ Da'!AQ11+'ROC Da'!AQ11+'SM Da'!AQ11+'BN Da'!AQ11+'BS Da'!AQ11+'TDC Da'!AQ11</f>
        <v>578</v>
      </c>
      <c r="AR11" s="55">
        <f>+'MIT Da'!AR11+'SAR Da'!AR11+'URQ Da'!AR11+'ROC Da'!AR11+'SM Da'!AR11+'BN Da'!AR11+'BS Da'!AR11+'TDC Da'!AR11</f>
        <v>341</v>
      </c>
      <c r="AS11" s="55">
        <f>+'MIT Da'!AS11+'SAR Da'!AS11+'URQ Da'!AS11+'ROC Da'!AS11+'SM Da'!AS11+'BN Da'!AS11+'BS Da'!AS11+'TDC Da'!AS11</f>
        <v>39</v>
      </c>
      <c r="AT11" s="232">
        <f>+SUM(RED_InfraMR[[#This Row],[B.02.1 - Parque de Coches Eléctricos Motrices]:[B.02.3 - Parque de Coches Eléctricos Motrices Tipo R]])</f>
        <v>958</v>
      </c>
      <c r="AU11" s="55">
        <f>+'MIT Da'!AU11+'SAR Da'!AU11+'URQ Da'!AU11+'ROC Da'!AU11+'SM Da'!AU11+'BN Da'!AU11+'BS Da'!AU11+'TDC Da'!AU11</f>
        <v>0</v>
      </c>
      <c r="AV11" s="55">
        <f>+'MIT Da'!AV11+'SAR Da'!AV11+'URQ Da'!AV11+'ROC Da'!AV11+'SM Da'!AV11+'BN Da'!AV11+'BS Da'!AV11+'TDC Da'!AV11</f>
        <v>6</v>
      </c>
      <c r="AW11" s="55">
        <f>+'MIT Da'!AW11+'SAR Da'!AW11+'URQ Da'!AW11+'ROC Da'!AW11+'SM Da'!AW11+'BN Da'!AW11+'BS Da'!AW11+'TDC Da'!AW11</f>
        <v>10</v>
      </c>
      <c r="AX11" s="232">
        <f>+SUM(RED_InfraMR[[#This Row],[B.03.1 - Parque de Coches Motores Motrices Remolcados]:[B.03.3 - Parque de Coches Motores Motrices Cabina]])</f>
        <v>16</v>
      </c>
      <c r="AY11" s="55">
        <f>+'MIT Da'!AY11+'SAR Da'!AY11+'URQ Da'!AY11+'ROC Da'!AY11+'SM Da'!AY11+'BN Da'!AY11+'BS Da'!AY11+'TDC Da'!AY11</f>
        <v>427</v>
      </c>
      <c r="AZ11" s="55">
        <f>+'MIT Da'!AZ11+'SAR Da'!AZ11+'URQ Da'!AZ11+'ROC Da'!AZ11+'SM Da'!AZ11+'BN Da'!AZ11+'BS Da'!AZ11+'TDC Da'!AZ11</f>
        <v>165</v>
      </c>
      <c r="BA11" s="55">
        <f>+'MIT Da'!BA11+'SAR Da'!BA11+'URQ Da'!BA11+'ROC Da'!BA11+'SM Da'!BA11+'BN Da'!BA11+'BS Da'!BA11+'TDC Da'!BA11</f>
        <v>15</v>
      </c>
      <c r="BB11" s="55">
        <f>+'MIT Da'!BB11+'SAR Da'!BB11+'URQ Da'!BB11+'ROC Da'!BB11+'SM Da'!BB11+'BN Da'!BB11+'BS Da'!BB11+'TDC Da'!BB11</f>
        <v>0</v>
      </c>
      <c r="BC11" s="232">
        <f>+SUM(RED_InfraMR[[#This Row],[B.04.1 - Parque de Coches Remolcados Clase Unica]:[B.04.5 - Parque de Coches Remolcados para Servicios Especiales (Cartoneros)]])</f>
        <v>607</v>
      </c>
      <c r="BD11" s="393">
        <f>+'MIT Da'!BD11+'SAR Da'!BD11+'URQ Da'!BD11+'ROC Da'!BD11+'SM Da'!BD11+'BN Da'!BD11+'BS Da'!BD11+'TDC Da'!BD11</f>
        <v>150</v>
      </c>
      <c r="BE11" s="55">
        <f>+'MIT Da'!BE11+'SAR Da'!BE11+'URQ Da'!BE11+'ROC Da'!BE11+'SM Da'!BE11+'BN Da'!BE11+'BS Da'!BE11+'TDC Da'!BE11</f>
        <v>10</v>
      </c>
      <c r="BF11" s="55">
        <f>+'MIT Da'!BF11+'SAR Da'!BF11+'URQ Da'!BF11+'ROC Da'!BF11+'SM Da'!BF11+'BN Da'!BF11+'BS Da'!BF11+'TDC Da'!BF11</f>
        <v>94</v>
      </c>
      <c r="BG11" s="235"/>
    </row>
    <row r="12" spans="1:60">
      <c r="A12" s="1">
        <v>1993</v>
      </c>
      <c r="B12" s="1" t="s">
        <v>71</v>
      </c>
      <c r="C12" s="10">
        <f>+'MIT Da'!C12+'SAR Da'!C12+'URQ Da'!C12+'ROC Da'!C12+'SM Da'!C12+'BN Da'!C12+'BS Da'!C12+'TDC Da'!C12</f>
        <v>147.21299999999999</v>
      </c>
      <c r="D12" s="10">
        <f>+'MIT Da'!D12+'SAR Da'!D12+'URQ Da'!D12+'ROC Da'!D12+'SM Da'!D12+'BN Da'!D12+'BS Da'!D12+'TDC Da'!D12</f>
        <v>444.30600000000004</v>
      </c>
      <c r="E12" s="10">
        <f>+'MIT Da'!E12+'SAR Da'!E12+'URQ Da'!E12+'ROC Da'!E12+'SM Da'!E12+'BN Da'!E12+'BS Da'!E12+'TDC Da'!E12</f>
        <v>0</v>
      </c>
      <c r="F12" s="10">
        <f>+'MIT Da'!F12+'SAR Da'!F12+'URQ Da'!F12+'ROC Da'!F12+'SM Da'!F12+'BN Da'!F12+'BS Da'!F12+'TDC Da'!F12</f>
        <v>160.87363999999999</v>
      </c>
      <c r="G12" s="192">
        <f>+'MIT Da'!G12+'SAR Da'!G12+'URQ Da'!G12+'ROC Da'!G12+'SM Da'!G12+'BN Da'!G12+'BS Da'!G12+'TDC Da'!G12</f>
        <v>752.39264000000003</v>
      </c>
      <c r="H12" s="192">
        <f>+'MIT Da'!H12+'SAR Da'!H12+'URQ Da'!H12+'ROC Da'!H12+'SM Da'!H12+'BN Da'!H12+'BS Da'!H12+'TDC Da'!H12</f>
        <v>752.39264000000003</v>
      </c>
      <c r="I12" s="10">
        <f>+'MIT Da'!I12+'SAR Da'!I12+'URQ Da'!I12+'ROC Da'!I12+'SM Da'!I12+'BN Da'!I12+'BS Da'!I12+'TDC Da'!I12</f>
        <v>927.77611000000013</v>
      </c>
      <c r="J12" s="10">
        <f>+'MIT Da'!J12+'SAR Da'!J12+'URQ Da'!J12+'ROC Da'!J12+'SM Da'!J12+'BN Da'!J12+'BS Da'!J12+'TDC Da'!J12</f>
        <v>1060.415</v>
      </c>
      <c r="K12" s="10">
        <f>+'MIT Da'!K12+'SAR Da'!K12+'URQ Da'!K12+'ROC Da'!K12+'SM Da'!K12+'BN Da'!K12+'BS Da'!K12+'TDC Da'!K12</f>
        <v>54.516999999999996</v>
      </c>
      <c r="L12" s="10">
        <f>+'MIT Da'!L12+'SAR Da'!L12+'URQ Da'!L12+'ROC Da'!L12+'SM Da'!L12+'BN Da'!L12+'BS Da'!L12+'TDC Da'!L12</f>
        <v>348.89300000000003</v>
      </c>
      <c r="M12" s="10">
        <f>+'MIT Da'!M12+'SAR Da'!M12+'URQ Da'!M12+'ROC Da'!M12+'SM Da'!M12+'BN Da'!M12+'BS Da'!M12+'TDC Da'!M12</f>
        <v>20.274999999999999</v>
      </c>
      <c r="N12" s="192">
        <f>+'MIT Da'!N12+'SAR Da'!N12+'URQ Da'!N12+'ROC Da'!N12+'SM Da'!N12+'BN Da'!N12+'BS Da'!N12+'TDC Da'!N12</f>
        <v>1409.308</v>
      </c>
      <c r="O12" s="192">
        <f>+'MIT Da'!O12+'SAR Da'!O12+'URQ Da'!O12+'ROC Da'!O12+'SM Da'!O12+'BN Da'!O12+'BS Da'!O12+'TDC Da'!O12</f>
        <v>1409.308</v>
      </c>
      <c r="P12" s="55">
        <f>+'MIT Da'!P12+'SAR Da'!P12+'URQ Da'!P12+'ROC Da'!P12+'SM Da'!P12+'BN Da'!P12+'BS Da'!P12+'TDC Da'!P12</f>
        <v>194</v>
      </c>
      <c r="Q12" s="55">
        <f>+'MIT Da'!Q12+'SAR Da'!Q12+'URQ Da'!Q12+'ROC Da'!Q12+'SM Da'!Q12+'BN Da'!Q12+'BS Da'!Q12+'TDC Da'!Q12</f>
        <v>56</v>
      </c>
      <c r="R12" s="55">
        <f>+'MIT Da'!R12+'SAR Da'!R12+'URQ Da'!R12+'ROC Da'!R12+'SM Da'!R12+'BN Da'!R12+'BS Da'!R12+'TDC Da'!R12</f>
        <v>10</v>
      </c>
      <c r="S12" s="213">
        <f>+'MIT Da'!S12+'SAR Da'!S12+'URQ Da'!S12+'ROC Da'!S12+'SM Da'!S12+'BN Da'!S12+'BS Da'!S12+'TDC Da'!S12</f>
        <v>260</v>
      </c>
      <c r="T12" s="213">
        <f>+'MIT Da'!T12+'SAR Da'!T12+'URQ Da'!T12+'ROC Da'!T12+'SM Da'!T12+'BN Da'!T12+'BS Da'!T12+'TDC Da'!T12</f>
        <v>260</v>
      </c>
      <c r="U12" s="55">
        <f>+'MIT Da'!U12+'SAR Da'!U12+'URQ Da'!U12+'ROC Da'!U12+'SM Da'!U12+'BN Da'!U12+'BS Da'!U12+'TDC Da'!U12</f>
        <v>138</v>
      </c>
      <c r="V12" s="55">
        <f>+'MIT Da'!V12+'SAR Da'!V12+'URQ Da'!V12+'ROC Da'!V12+'SM Da'!V12+'BN Da'!V12+'BS Da'!V12+'TDC Da'!V12</f>
        <v>392</v>
      </c>
      <c r="W12" s="55">
        <f>+'MIT Da'!W12+'SAR Da'!W12+'URQ Da'!W12+'ROC Da'!W12+'SM Da'!W12+'BN Da'!W12+'BS Da'!W12+'TDC Da'!W12</f>
        <v>11</v>
      </c>
      <c r="X12" s="55">
        <f>+'MIT Da'!X12+'SAR Da'!X12+'URQ Da'!X12+'ROC Da'!X12+'SM Da'!X12+'BN Da'!X12+'BS Da'!X12+'TDC Da'!X12</f>
        <v>116</v>
      </c>
      <c r="Y12" s="55">
        <f>+'MIT Da'!Y12+'SAR Da'!Y12+'URQ Da'!Y12+'ROC Da'!Y12+'SM Da'!Y12+'BN Da'!Y12+'BS Da'!Y12+'TDC Da'!Y12</f>
        <v>4</v>
      </c>
      <c r="Z12" s="219">
        <f>+'MIT Da'!Z12+'SAR Da'!Z12+'URQ Da'!Z12+'ROC Da'!Z12+'SM Da'!Z12+'BN Da'!Z12+'BS Da'!Z12+'TDC Da'!Z12</f>
        <v>661</v>
      </c>
      <c r="AA12" s="55">
        <f>+'MIT Da'!AA12+'SAR Da'!AA12+'URQ Da'!AA12+'ROC Da'!AA12+'SM Da'!AA12+'BN Da'!AA12+'BS Da'!AA12+'TDC Da'!AA12</f>
        <v>146</v>
      </c>
      <c r="AB12" s="55">
        <f>+'MIT Da'!AB12+'SAR Da'!AB12+'URQ Da'!AB12+'ROC Da'!AB12+'SM Da'!AB12+'BN Da'!AB12+'BS Da'!AB12+'TDC Da'!AB12</f>
        <v>95</v>
      </c>
      <c r="AC12" s="55">
        <f>+'MIT Da'!AC12+'SAR Da'!AC12+'URQ Da'!AC12+'ROC Da'!AC12+'SM Da'!AC12+'BN Da'!AC12+'BS Da'!AC12+'TDC Da'!AC12</f>
        <v>661</v>
      </c>
      <c r="AD12" s="219">
        <f>+'MIT Da'!AD12+'SAR Da'!AD12+'URQ Da'!AD12+'ROC Da'!AD12+'SM Da'!AD12+'BN Da'!AD12+'BS Da'!AD12+'TDC Da'!AD12</f>
        <v>902</v>
      </c>
      <c r="AE12" s="55">
        <f>+'MIT Da'!AE12+'SAR Da'!AE12+'URQ Da'!AE12+'ROC Da'!AE12+'SM Da'!AE12+'BN Da'!AE12+'BS Da'!AE12+'TDC Da'!AE12</f>
        <v>54</v>
      </c>
      <c r="AF12" s="55">
        <f>+'MIT Da'!AF12+'SAR Da'!AF12+'URQ Da'!AF12+'ROC Da'!AF12+'SM Da'!AF12+'BN Da'!AF12+'BS Da'!AF12+'TDC Da'!AF12</f>
        <v>81</v>
      </c>
      <c r="AG12" s="55">
        <f>+'MIT Da'!AG12+'SAR Da'!AG12+'URQ Da'!AG12+'ROC Da'!AG12+'SM Da'!AG12+'BN Da'!AG12+'BS Da'!AG12+'TDC Da'!AG12</f>
        <v>397</v>
      </c>
      <c r="AH12" s="219">
        <f>+'MIT Da'!AH12+'SAR Da'!AH12+'URQ Da'!AH12+'ROC Da'!AH12+'SM Da'!AH12+'BN Da'!AH12+'BS Da'!AH12+'TDC Da'!AH12</f>
        <v>532</v>
      </c>
      <c r="AI12" s="10">
        <f>+'MIT Da'!AI12+'SAR Da'!AI12+'URQ Da'!AI12+'ROC Da'!AI12+'SM Da'!AI12+'BN Da'!AI12+'BS Da'!AI12+'TDC Da'!AI12</f>
        <v>264.22699999999998</v>
      </c>
      <c r="AJ12" s="10">
        <f>+'MIT Da'!AJ12+'SAR Da'!AJ12+'URQ Da'!AJ12+'ROC Da'!AJ12+'SM Da'!AJ12+'BN Da'!AJ12+'BS Da'!AJ12+'TDC Da'!AJ12</f>
        <v>2.4</v>
      </c>
      <c r="AK12" s="10">
        <f>+'MIT Da'!AK12+'SAR Da'!AK12+'URQ Da'!AK12+'ROC Da'!AK12+'SM Da'!AK12+'BN Da'!AK12+'BS Da'!AK12+'TDC Da'!AK12</f>
        <v>498.71500000000003</v>
      </c>
      <c r="AL12" s="222">
        <f>+'MIT Da'!AL12+'SAR Da'!AL12+'URQ Da'!AL12+'ROC Da'!AL12+'SM Da'!AL12+'BN Da'!AL12+'BS Da'!AL12+'TDC Da'!AL12</f>
        <v>765.34199999999998</v>
      </c>
      <c r="AM12" s="55">
        <f>+'MIT Da'!AM12+'SAR Da'!AM12+'URQ Da'!AM12+'ROC Da'!AM12+'SM Da'!AM12+'BN Da'!AM12+'BS Da'!AM12+'TDC Da'!AM12</f>
        <v>9</v>
      </c>
      <c r="AN12" s="55">
        <f>+'MIT Da'!AN12+'SAR Da'!AN12+'URQ Da'!AN12+'ROC Da'!AN12+'SM Da'!AN12+'BN Da'!AN12+'BS Da'!AN12+'TDC Da'!AN12</f>
        <v>57</v>
      </c>
      <c r="AO12" s="55">
        <f>+'MIT Da'!AO12+'SAR Da'!AO12+'URQ Da'!AO12+'ROC Da'!AO12+'SM Da'!AO12+'BN Da'!AO12+'BS Da'!AO12+'TDC Da'!AO12</f>
        <v>82</v>
      </c>
      <c r="AP12" s="232">
        <f>+'MIT Da'!AP12+'SAR Da'!AP12+'URQ Da'!AP12+'ROC Da'!AP12+'SM Da'!AP12+'BN Da'!AP12+'BS Da'!AP12+'TDC Da'!AP12</f>
        <v>148</v>
      </c>
      <c r="AQ12" s="55">
        <f>+'MIT Da'!AQ12+'SAR Da'!AQ12+'URQ Da'!AQ12+'ROC Da'!AQ12+'SM Da'!AQ12+'BN Da'!AQ12+'BS Da'!AQ12+'TDC Da'!AQ12</f>
        <v>578</v>
      </c>
      <c r="AR12" s="55">
        <f>+'MIT Da'!AR12+'SAR Da'!AR12+'URQ Da'!AR12+'ROC Da'!AR12+'SM Da'!AR12+'BN Da'!AR12+'BS Da'!AR12+'TDC Da'!AR12</f>
        <v>341</v>
      </c>
      <c r="AS12" s="55">
        <f>+'MIT Da'!AS12+'SAR Da'!AS12+'URQ Da'!AS12+'ROC Da'!AS12+'SM Da'!AS12+'BN Da'!AS12+'BS Da'!AS12+'TDC Da'!AS12</f>
        <v>39</v>
      </c>
      <c r="AT12" s="232">
        <f>+SUM(RED_InfraMR[[#This Row],[B.02.1 - Parque de Coches Eléctricos Motrices]:[B.02.3 - Parque de Coches Eléctricos Motrices Tipo R]])</f>
        <v>958</v>
      </c>
      <c r="AU12" s="55">
        <f>+'MIT Da'!AU12+'SAR Da'!AU12+'URQ Da'!AU12+'ROC Da'!AU12+'SM Da'!AU12+'BN Da'!AU12+'BS Da'!AU12+'TDC Da'!AU12</f>
        <v>0</v>
      </c>
      <c r="AV12" s="55">
        <f>+'MIT Da'!AV12+'SAR Da'!AV12+'URQ Da'!AV12+'ROC Da'!AV12+'SM Da'!AV12+'BN Da'!AV12+'BS Da'!AV12+'TDC Da'!AV12</f>
        <v>6</v>
      </c>
      <c r="AW12" s="55">
        <f>+'MIT Da'!AW12+'SAR Da'!AW12+'URQ Da'!AW12+'ROC Da'!AW12+'SM Da'!AW12+'BN Da'!AW12+'BS Da'!AW12+'TDC Da'!AW12</f>
        <v>10</v>
      </c>
      <c r="AX12" s="232">
        <f>+SUM(RED_InfraMR[[#This Row],[B.03.1 - Parque de Coches Motores Motrices Remolcados]:[B.03.3 - Parque de Coches Motores Motrices Cabina]])</f>
        <v>16</v>
      </c>
      <c r="AY12" s="55">
        <f>+'MIT Da'!AY12+'SAR Da'!AY12+'URQ Da'!AY12+'ROC Da'!AY12+'SM Da'!AY12+'BN Da'!AY12+'BS Da'!AY12+'TDC Da'!AY12</f>
        <v>427</v>
      </c>
      <c r="AZ12" s="55">
        <f>+'MIT Da'!AZ12+'SAR Da'!AZ12+'URQ Da'!AZ12+'ROC Da'!AZ12+'SM Da'!AZ12+'BN Da'!AZ12+'BS Da'!AZ12+'TDC Da'!AZ12</f>
        <v>165</v>
      </c>
      <c r="BA12" s="55">
        <f>+'MIT Da'!BA12+'SAR Da'!BA12+'URQ Da'!BA12+'ROC Da'!BA12+'SM Da'!BA12+'BN Da'!BA12+'BS Da'!BA12+'TDC Da'!BA12</f>
        <v>15</v>
      </c>
      <c r="BB12" s="55">
        <f>+'MIT Da'!BB12+'SAR Da'!BB12+'URQ Da'!BB12+'ROC Da'!BB12+'SM Da'!BB12+'BN Da'!BB12+'BS Da'!BB12+'TDC Da'!BB12</f>
        <v>0</v>
      </c>
      <c r="BC12" s="232">
        <f>+SUM(RED_InfraMR[[#This Row],[B.04.1 - Parque de Coches Remolcados Clase Unica]:[B.04.5 - Parque de Coches Remolcados para Servicios Especiales (Cartoneros)]])</f>
        <v>607</v>
      </c>
      <c r="BD12" s="393">
        <f>+'MIT Da'!BD12+'SAR Da'!BD12+'URQ Da'!BD12+'ROC Da'!BD12+'SM Da'!BD12+'BN Da'!BD12+'BS Da'!BD12+'TDC Da'!BD12</f>
        <v>150</v>
      </c>
      <c r="BE12" s="55">
        <f>+'MIT Da'!BE12+'SAR Da'!BE12+'URQ Da'!BE12+'ROC Da'!BE12+'SM Da'!BE12+'BN Da'!BE12+'BS Da'!BE12+'TDC Da'!BE12</f>
        <v>10</v>
      </c>
      <c r="BF12" s="55">
        <f>+'MIT Da'!BF12+'SAR Da'!BF12+'URQ Da'!BF12+'ROC Da'!BF12+'SM Da'!BF12+'BN Da'!BF12+'BS Da'!BF12+'TDC Da'!BF12</f>
        <v>94</v>
      </c>
      <c r="BG12" s="235"/>
    </row>
    <row r="13" spans="1:60">
      <c r="A13" s="1">
        <v>1993</v>
      </c>
      <c r="B13" s="1" t="s">
        <v>72</v>
      </c>
      <c r="C13" s="10">
        <f>+'MIT Da'!C13+'SAR Da'!C13+'URQ Da'!C13+'ROC Da'!C13+'SM Da'!C13+'BN Da'!C13+'BS Da'!C13+'TDC Da'!C13</f>
        <v>147.21299999999999</v>
      </c>
      <c r="D13" s="10">
        <f>+'MIT Da'!D13+'SAR Da'!D13+'URQ Da'!D13+'ROC Da'!D13+'SM Da'!D13+'BN Da'!D13+'BS Da'!D13+'TDC Da'!D13</f>
        <v>444.30600000000004</v>
      </c>
      <c r="E13" s="10">
        <f>+'MIT Da'!E13+'SAR Da'!E13+'URQ Da'!E13+'ROC Da'!E13+'SM Da'!E13+'BN Da'!E13+'BS Da'!E13+'TDC Da'!E13</f>
        <v>0</v>
      </c>
      <c r="F13" s="10">
        <f>+'MIT Da'!F13+'SAR Da'!F13+'URQ Da'!F13+'ROC Da'!F13+'SM Da'!F13+'BN Da'!F13+'BS Da'!F13+'TDC Da'!F13</f>
        <v>160.87363999999999</v>
      </c>
      <c r="G13" s="192">
        <f>+'MIT Da'!G13+'SAR Da'!G13+'URQ Da'!G13+'ROC Da'!G13+'SM Da'!G13+'BN Da'!G13+'BS Da'!G13+'TDC Da'!G13</f>
        <v>752.39264000000003</v>
      </c>
      <c r="H13" s="192">
        <f>+'MIT Da'!H13+'SAR Da'!H13+'URQ Da'!H13+'ROC Da'!H13+'SM Da'!H13+'BN Da'!H13+'BS Da'!H13+'TDC Da'!H13</f>
        <v>752.39264000000003</v>
      </c>
      <c r="I13" s="10">
        <f>+'MIT Da'!I13+'SAR Da'!I13+'URQ Da'!I13+'ROC Da'!I13+'SM Da'!I13+'BN Da'!I13+'BS Da'!I13+'TDC Da'!I13</f>
        <v>927.77611000000013</v>
      </c>
      <c r="J13" s="10">
        <f>+'MIT Da'!J13+'SAR Da'!J13+'URQ Da'!J13+'ROC Da'!J13+'SM Da'!J13+'BN Da'!J13+'BS Da'!J13+'TDC Da'!J13</f>
        <v>1060.415</v>
      </c>
      <c r="K13" s="10">
        <f>+'MIT Da'!K13+'SAR Da'!K13+'URQ Da'!K13+'ROC Da'!K13+'SM Da'!K13+'BN Da'!K13+'BS Da'!K13+'TDC Da'!K13</f>
        <v>54.516999999999996</v>
      </c>
      <c r="L13" s="10">
        <f>+'MIT Da'!L13+'SAR Da'!L13+'URQ Da'!L13+'ROC Da'!L13+'SM Da'!L13+'BN Da'!L13+'BS Da'!L13+'TDC Da'!L13</f>
        <v>348.89300000000003</v>
      </c>
      <c r="M13" s="10">
        <f>+'MIT Da'!M13+'SAR Da'!M13+'URQ Da'!M13+'ROC Da'!M13+'SM Da'!M13+'BN Da'!M13+'BS Da'!M13+'TDC Da'!M13</f>
        <v>20.274999999999999</v>
      </c>
      <c r="N13" s="192">
        <f>+'MIT Da'!N13+'SAR Da'!N13+'URQ Da'!N13+'ROC Da'!N13+'SM Da'!N13+'BN Da'!N13+'BS Da'!N13+'TDC Da'!N13</f>
        <v>1409.308</v>
      </c>
      <c r="O13" s="192">
        <f>+'MIT Da'!O13+'SAR Da'!O13+'URQ Da'!O13+'ROC Da'!O13+'SM Da'!O13+'BN Da'!O13+'BS Da'!O13+'TDC Da'!O13</f>
        <v>1409.308</v>
      </c>
      <c r="P13" s="55">
        <f>+'MIT Da'!P13+'SAR Da'!P13+'URQ Da'!P13+'ROC Da'!P13+'SM Da'!P13+'BN Da'!P13+'BS Da'!P13+'TDC Da'!P13</f>
        <v>194</v>
      </c>
      <c r="Q13" s="55">
        <f>+'MIT Da'!Q13+'SAR Da'!Q13+'URQ Da'!Q13+'ROC Da'!Q13+'SM Da'!Q13+'BN Da'!Q13+'BS Da'!Q13+'TDC Da'!Q13</f>
        <v>56</v>
      </c>
      <c r="R13" s="55">
        <f>+'MIT Da'!R13+'SAR Da'!R13+'URQ Da'!R13+'ROC Da'!R13+'SM Da'!R13+'BN Da'!R13+'BS Da'!R13+'TDC Da'!R13</f>
        <v>10</v>
      </c>
      <c r="S13" s="213">
        <f>+'MIT Da'!S13+'SAR Da'!S13+'URQ Da'!S13+'ROC Da'!S13+'SM Da'!S13+'BN Da'!S13+'BS Da'!S13+'TDC Da'!S13</f>
        <v>260</v>
      </c>
      <c r="T13" s="213">
        <f>+'MIT Da'!T13+'SAR Da'!T13+'URQ Da'!T13+'ROC Da'!T13+'SM Da'!T13+'BN Da'!T13+'BS Da'!T13+'TDC Da'!T13</f>
        <v>260</v>
      </c>
      <c r="U13" s="55">
        <f>+'MIT Da'!U13+'SAR Da'!U13+'URQ Da'!U13+'ROC Da'!U13+'SM Da'!U13+'BN Da'!U13+'BS Da'!U13+'TDC Da'!U13</f>
        <v>138</v>
      </c>
      <c r="V13" s="55">
        <f>+'MIT Da'!V13+'SAR Da'!V13+'URQ Da'!V13+'ROC Da'!V13+'SM Da'!V13+'BN Da'!V13+'BS Da'!V13+'TDC Da'!V13</f>
        <v>392</v>
      </c>
      <c r="W13" s="55">
        <f>+'MIT Da'!W13+'SAR Da'!W13+'URQ Da'!W13+'ROC Da'!W13+'SM Da'!W13+'BN Da'!W13+'BS Da'!W13+'TDC Da'!W13</f>
        <v>11</v>
      </c>
      <c r="X13" s="55">
        <f>+'MIT Da'!X13+'SAR Da'!X13+'URQ Da'!X13+'ROC Da'!X13+'SM Da'!X13+'BN Da'!X13+'BS Da'!X13+'TDC Da'!X13</f>
        <v>116</v>
      </c>
      <c r="Y13" s="55">
        <f>+'MIT Da'!Y13+'SAR Da'!Y13+'URQ Da'!Y13+'ROC Da'!Y13+'SM Da'!Y13+'BN Da'!Y13+'BS Da'!Y13+'TDC Da'!Y13</f>
        <v>4</v>
      </c>
      <c r="Z13" s="219">
        <f>+'MIT Da'!Z13+'SAR Da'!Z13+'URQ Da'!Z13+'ROC Da'!Z13+'SM Da'!Z13+'BN Da'!Z13+'BS Da'!Z13+'TDC Da'!Z13</f>
        <v>661</v>
      </c>
      <c r="AA13" s="55">
        <f>+'MIT Da'!AA13+'SAR Da'!AA13+'URQ Da'!AA13+'ROC Da'!AA13+'SM Da'!AA13+'BN Da'!AA13+'BS Da'!AA13+'TDC Da'!AA13</f>
        <v>146</v>
      </c>
      <c r="AB13" s="55">
        <f>+'MIT Da'!AB13+'SAR Da'!AB13+'URQ Da'!AB13+'ROC Da'!AB13+'SM Da'!AB13+'BN Da'!AB13+'BS Da'!AB13+'TDC Da'!AB13</f>
        <v>95</v>
      </c>
      <c r="AC13" s="55">
        <f>+'MIT Da'!AC13+'SAR Da'!AC13+'URQ Da'!AC13+'ROC Da'!AC13+'SM Da'!AC13+'BN Da'!AC13+'BS Da'!AC13+'TDC Da'!AC13</f>
        <v>661</v>
      </c>
      <c r="AD13" s="219">
        <f>+'MIT Da'!AD13+'SAR Da'!AD13+'URQ Da'!AD13+'ROC Da'!AD13+'SM Da'!AD13+'BN Da'!AD13+'BS Da'!AD13+'TDC Da'!AD13</f>
        <v>902</v>
      </c>
      <c r="AE13" s="55">
        <f>+'MIT Da'!AE13+'SAR Da'!AE13+'URQ Da'!AE13+'ROC Da'!AE13+'SM Da'!AE13+'BN Da'!AE13+'BS Da'!AE13+'TDC Da'!AE13</f>
        <v>54</v>
      </c>
      <c r="AF13" s="55">
        <f>+'MIT Da'!AF13+'SAR Da'!AF13+'URQ Da'!AF13+'ROC Da'!AF13+'SM Da'!AF13+'BN Da'!AF13+'BS Da'!AF13+'TDC Da'!AF13</f>
        <v>81</v>
      </c>
      <c r="AG13" s="55">
        <f>+'MIT Da'!AG13+'SAR Da'!AG13+'URQ Da'!AG13+'ROC Da'!AG13+'SM Da'!AG13+'BN Da'!AG13+'BS Da'!AG13+'TDC Da'!AG13</f>
        <v>397</v>
      </c>
      <c r="AH13" s="219">
        <f>+'MIT Da'!AH13+'SAR Da'!AH13+'URQ Da'!AH13+'ROC Da'!AH13+'SM Da'!AH13+'BN Da'!AH13+'BS Da'!AH13+'TDC Da'!AH13</f>
        <v>532</v>
      </c>
      <c r="AI13" s="10">
        <f>+'MIT Da'!AI13+'SAR Da'!AI13+'URQ Da'!AI13+'ROC Da'!AI13+'SM Da'!AI13+'BN Da'!AI13+'BS Da'!AI13+'TDC Da'!AI13</f>
        <v>264.22699999999998</v>
      </c>
      <c r="AJ13" s="10">
        <f>+'MIT Da'!AJ13+'SAR Da'!AJ13+'URQ Da'!AJ13+'ROC Da'!AJ13+'SM Da'!AJ13+'BN Da'!AJ13+'BS Da'!AJ13+'TDC Da'!AJ13</f>
        <v>2.4</v>
      </c>
      <c r="AK13" s="10">
        <f>+'MIT Da'!AK13+'SAR Da'!AK13+'URQ Da'!AK13+'ROC Da'!AK13+'SM Da'!AK13+'BN Da'!AK13+'BS Da'!AK13+'TDC Da'!AK13</f>
        <v>498.71500000000003</v>
      </c>
      <c r="AL13" s="222">
        <f>+'MIT Da'!AL13+'SAR Da'!AL13+'URQ Da'!AL13+'ROC Da'!AL13+'SM Da'!AL13+'BN Da'!AL13+'BS Da'!AL13+'TDC Da'!AL13</f>
        <v>765.34199999999998</v>
      </c>
      <c r="AM13" s="55">
        <f>+'MIT Da'!AM13+'SAR Da'!AM13+'URQ Da'!AM13+'ROC Da'!AM13+'SM Da'!AM13+'BN Da'!AM13+'BS Da'!AM13+'TDC Da'!AM13</f>
        <v>9</v>
      </c>
      <c r="AN13" s="55">
        <f>+'MIT Da'!AN13+'SAR Da'!AN13+'URQ Da'!AN13+'ROC Da'!AN13+'SM Da'!AN13+'BN Da'!AN13+'BS Da'!AN13+'TDC Da'!AN13</f>
        <v>57</v>
      </c>
      <c r="AO13" s="55">
        <f>+'MIT Da'!AO13+'SAR Da'!AO13+'URQ Da'!AO13+'ROC Da'!AO13+'SM Da'!AO13+'BN Da'!AO13+'BS Da'!AO13+'TDC Da'!AO13</f>
        <v>82</v>
      </c>
      <c r="AP13" s="232">
        <f>+'MIT Da'!AP13+'SAR Da'!AP13+'URQ Da'!AP13+'ROC Da'!AP13+'SM Da'!AP13+'BN Da'!AP13+'BS Da'!AP13+'TDC Da'!AP13</f>
        <v>148</v>
      </c>
      <c r="AQ13" s="55">
        <f>+'MIT Da'!AQ13+'SAR Da'!AQ13+'URQ Da'!AQ13+'ROC Da'!AQ13+'SM Da'!AQ13+'BN Da'!AQ13+'BS Da'!AQ13+'TDC Da'!AQ13</f>
        <v>578</v>
      </c>
      <c r="AR13" s="55">
        <f>+'MIT Da'!AR13+'SAR Da'!AR13+'URQ Da'!AR13+'ROC Da'!AR13+'SM Da'!AR13+'BN Da'!AR13+'BS Da'!AR13+'TDC Da'!AR13</f>
        <v>341</v>
      </c>
      <c r="AS13" s="55">
        <f>+'MIT Da'!AS13+'SAR Da'!AS13+'URQ Da'!AS13+'ROC Da'!AS13+'SM Da'!AS13+'BN Da'!AS13+'BS Da'!AS13+'TDC Da'!AS13</f>
        <v>39</v>
      </c>
      <c r="AT13" s="232">
        <f>+SUM(RED_InfraMR[[#This Row],[B.02.1 - Parque de Coches Eléctricos Motrices]:[B.02.3 - Parque de Coches Eléctricos Motrices Tipo R]])</f>
        <v>958</v>
      </c>
      <c r="AU13" s="55">
        <f>+'MIT Da'!AU13+'SAR Da'!AU13+'URQ Da'!AU13+'ROC Da'!AU13+'SM Da'!AU13+'BN Da'!AU13+'BS Da'!AU13+'TDC Da'!AU13</f>
        <v>0</v>
      </c>
      <c r="AV13" s="55">
        <f>+'MIT Da'!AV13+'SAR Da'!AV13+'URQ Da'!AV13+'ROC Da'!AV13+'SM Da'!AV13+'BN Da'!AV13+'BS Da'!AV13+'TDC Da'!AV13</f>
        <v>6</v>
      </c>
      <c r="AW13" s="55">
        <f>+'MIT Da'!AW13+'SAR Da'!AW13+'URQ Da'!AW13+'ROC Da'!AW13+'SM Da'!AW13+'BN Da'!AW13+'BS Da'!AW13+'TDC Da'!AW13</f>
        <v>10</v>
      </c>
      <c r="AX13" s="232">
        <f>+SUM(RED_InfraMR[[#This Row],[B.03.1 - Parque de Coches Motores Motrices Remolcados]:[B.03.3 - Parque de Coches Motores Motrices Cabina]])</f>
        <v>16</v>
      </c>
      <c r="AY13" s="55">
        <f>+'MIT Da'!AY13+'SAR Da'!AY13+'URQ Da'!AY13+'ROC Da'!AY13+'SM Da'!AY13+'BN Da'!AY13+'BS Da'!AY13+'TDC Da'!AY13</f>
        <v>427</v>
      </c>
      <c r="AZ13" s="55">
        <f>+'MIT Da'!AZ13+'SAR Da'!AZ13+'URQ Da'!AZ13+'ROC Da'!AZ13+'SM Da'!AZ13+'BN Da'!AZ13+'BS Da'!AZ13+'TDC Da'!AZ13</f>
        <v>165</v>
      </c>
      <c r="BA13" s="55">
        <f>+'MIT Da'!BA13+'SAR Da'!BA13+'URQ Da'!BA13+'ROC Da'!BA13+'SM Da'!BA13+'BN Da'!BA13+'BS Da'!BA13+'TDC Da'!BA13</f>
        <v>15</v>
      </c>
      <c r="BB13" s="55">
        <f>+'MIT Da'!BB13+'SAR Da'!BB13+'URQ Da'!BB13+'ROC Da'!BB13+'SM Da'!BB13+'BN Da'!BB13+'BS Da'!BB13+'TDC Da'!BB13</f>
        <v>0</v>
      </c>
      <c r="BC13" s="232">
        <f>+SUM(RED_InfraMR[[#This Row],[B.04.1 - Parque de Coches Remolcados Clase Unica]:[B.04.5 - Parque de Coches Remolcados para Servicios Especiales (Cartoneros)]])</f>
        <v>607</v>
      </c>
      <c r="BD13" s="393">
        <f>+'MIT Da'!BD13+'SAR Da'!BD13+'URQ Da'!BD13+'ROC Da'!BD13+'SM Da'!BD13+'BN Da'!BD13+'BS Da'!BD13+'TDC Da'!BD13</f>
        <v>150</v>
      </c>
      <c r="BE13" s="55">
        <f>+'MIT Da'!BE13+'SAR Da'!BE13+'URQ Da'!BE13+'ROC Da'!BE13+'SM Da'!BE13+'BN Da'!BE13+'BS Da'!BE13+'TDC Da'!BE13</f>
        <v>10</v>
      </c>
      <c r="BF13" s="55">
        <f>+'MIT Da'!BF13+'SAR Da'!BF13+'URQ Da'!BF13+'ROC Da'!BF13+'SM Da'!BF13+'BN Da'!BF13+'BS Da'!BF13+'TDC Da'!BF13</f>
        <v>94</v>
      </c>
      <c r="BG13" s="235"/>
    </row>
    <row r="14" spans="1:60">
      <c r="A14" s="1">
        <v>1994</v>
      </c>
      <c r="B14" s="1" t="s">
        <v>61</v>
      </c>
      <c r="C14" s="10">
        <f>+'MIT Da'!C14+'SAR Da'!C14+'URQ Da'!C14+'ROC Da'!C14+'SM Da'!C14+'BN Da'!C14+'BS Da'!C14+'TDC Da'!C14</f>
        <v>147.21299999999999</v>
      </c>
      <c r="D14" s="10">
        <f>+'MIT Da'!D14+'SAR Da'!D14+'URQ Da'!D14+'ROC Da'!D14+'SM Da'!D14+'BN Da'!D14+'BS Da'!D14+'TDC Da'!D14</f>
        <v>444.30600000000004</v>
      </c>
      <c r="E14" s="10">
        <f>+'MIT Da'!E14+'SAR Da'!E14+'URQ Da'!E14+'ROC Da'!E14+'SM Da'!E14+'BN Da'!E14+'BS Da'!E14+'TDC Da'!E14</f>
        <v>0</v>
      </c>
      <c r="F14" s="10">
        <f>+'MIT Da'!F14+'SAR Da'!F14+'URQ Da'!F14+'ROC Da'!F14+'SM Da'!F14+'BN Da'!F14+'BS Da'!F14+'TDC Da'!F14</f>
        <v>160.87363999999999</v>
      </c>
      <c r="G14" s="192">
        <f>+'MIT Da'!G14+'SAR Da'!G14+'URQ Da'!G14+'ROC Da'!G14+'SM Da'!G14+'BN Da'!G14+'BS Da'!G14+'TDC Da'!G14</f>
        <v>752.39264000000003</v>
      </c>
      <c r="H14" s="192">
        <f>+'MIT Da'!H14+'SAR Da'!H14+'URQ Da'!H14+'ROC Da'!H14+'SM Da'!H14+'BN Da'!H14+'BS Da'!H14+'TDC Da'!H14</f>
        <v>752.39264000000003</v>
      </c>
      <c r="I14" s="10">
        <f>+'MIT Da'!I14+'SAR Da'!I14+'URQ Da'!I14+'ROC Da'!I14+'SM Da'!I14+'BN Da'!I14+'BS Da'!I14+'TDC Da'!I14</f>
        <v>927.77611000000013</v>
      </c>
      <c r="J14" s="10">
        <f>+'MIT Da'!J14+'SAR Da'!J14+'URQ Da'!J14+'ROC Da'!J14+'SM Da'!J14+'BN Da'!J14+'BS Da'!J14+'TDC Da'!J14</f>
        <v>1060.415</v>
      </c>
      <c r="K14" s="10">
        <f>+'MIT Da'!K14+'SAR Da'!K14+'URQ Da'!K14+'ROC Da'!K14+'SM Da'!K14+'BN Da'!K14+'BS Da'!K14+'TDC Da'!K14</f>
        <v>54.516999999999996</v>
      </c>
      <c r="L14" s="10">
        <f>+'MIT Da'!L14+'SAR Da'!L14+'URQ Da'!L14+'ROC Da'!L14+'SM Da'!L14+'BN Da'!L14+'BS Da'!L14+'TDC Da'!L14</f>
        <v>348.89300000000003</v>
      </c>
      <c r="M14" s="10">
        <f>+'MIT Da'!M14+'SAR Da'!M14+'URQ Da'!M14+'ROC Da'!M14+'SM Da'!M14+'BN Da'!M14+'BS Da'!M14+'TDC Da'!M14</f>
        <v>20.274999999999999</v>
      </c>
      <c r="N14" s="192">
        <f>+'MIT Da'!N14+'SAR Da'!N14+'URQ Da'!N14+'ROC Da'!N14+'SM Da'!N14+'BN Da'!N14+'BS Da'!N14+'TDC Da'!N14</f>
        <v>1409.308</v>
      </c>
      <c r="O14" s="192">
        <f>+'MIT Da'!O14+'SAR Da'!O14+'URQ Da'!O14+'ROC Da'!O14+'SM Da'!O14+'BN Da'!O14+'BS Da'!O14+'TDC Da'!O14</f>
        <v>1409.308</v>
      </c>
      <c r="P14" s="55">
        <f>+'MIT Da'!P14+'SAR Da'!P14+'URQ Da'!P14+'ROC Da'!P14+'SM Da'!P14+'BN Da'!P14+'BS Da'!P14+'TDC Da'!P14</f>
        <v>194</v>
      </c>
      <c r="Q14" s="55">
        <f>+'MIT Da'!Q14+'SAR Da'!Q14+'URQ Da'!Q14+'ROC Da'!Q14+'SM Da'!Q14+'BN Da'!Q14+'BS Da'!Q14+'TDC Da'!Q14</f>
        <v>56</v>
      </c>
      <c r="R14" s="55">
        <f>+'MIT Da'!R14+'SAR Da'!R14+'URQ Da'!R14+'ROC Da'!R14+'SM Da'!R14+'BN Da'!R14+'BS Da'!R14+'TDC Da'!R14</f>
        <v>10</v>
      </c>
      <c r="S14" s="213">
        <f>+'MIT Da'!S14+'SAR Da'!S14+'URQ Da'!S14+'ROC Da'!S14+'SM Da'!S14+'BN Da'!S14+'BS Da'!S14+'TDC Da'!S14</f>
        <v>260</v>
      </c>
      <c r="T14" s="213">
        <f>+'MIT Da'!T14+'SAR Da'!T14+'URQ Da'!T14+'ROC Da'!T14+'SM Da'!T14+'BN Da'!T14+'BS Da'!T14+'TDC Da'!T14</f>
        <v>260</v>
      </c>
      <c r="U14" s="55">
        <f>+'MIT Da'!U14+'SAR Da'!U14+'URQ Da'!U14+'ROC Da'!U14+'SM Da'!U14+'BN Da'!U14+'BS Da'!U14+'TDC Da'!U14</f>
        <v>138</v>
      </c>
      <c r="V14" s="55">
        <f>+'MIT Da'!V14+'SAR Da'!V14+'URQ Da'!V14+'ROC Da'!V14+'SM Da'!V14+'BN Da'!V14+'BS Da'!V14+'TDC Da'!V14</f>
        <v>392</v>
      </c>
      <c r="W14" s="55">
        <f>+'MIT Da'!W14+'SAR Da'!W14+'URQ Da'!W14+'ROC Da'!W14+'SM Da'!W14+'BN Da'!W14+'BS Da'!W14+'TDC Da'!W14</f>
        <v>11</v>
      </c>
      <c r="X14" s="55">
        <f>+'MIT Da'!X14+'SAR Da'!X14+'URQ Da'!X14+'ROC Da'!X14+'SM Da'!X14+'BN Da'!X14+'BS Da'!X14+'TDC Da'!X14</f>
        <v>116</v>
      </c>
      <c r="Y14" s="55">
        <f>+'MIT Da'!Y14+'SAR Da'!Y14+'URQ Da'!Y14+'ROC Da'!Y14+'SM Da'!Y14+'BN Da'!Y14+'BS Da'!Y14+'TDC Da'!Y14</f>
        <v>4</v>
      </c>
      <c r="Z14" s="219">
        <f>+'MIT Da'!Z14+'SAR Da'!Z14+'URQ Da'!Z14+'ROC Da'!Z14+'SM Da'!Z14+'BN Da'!Z14+'BS Da'!Z14+'TDC Da'!Z14</f>
        <v>661</v>
      </c>
      <c r="AA14" s="55">
        <f>+'MIT Da'!AA14+'SAR Da'!AA14+'URQ Da'!AA14+'ROC Da'!AA14+'SM Da'!AA14+'BN Da'!AA14+'BS Da'!AA14+'TDC Da'!AA14</f>
        <v>146</v>
      </c>
      <c r="AB14" s="55">
        <f>+'MIT Da'!AB14+'SAR Da'!AB14+'URQ Da'!AB14+'ROC Da'!AB14+'SM Da'!AB14+'BN Da'!AB14+'BS Da'!AB14+'TDC Da'!AB14</f>
        <v>95</v>
      </c>
      <c r="AC14" s="55">
        <f>+'MIT Da'!AC14+'SAR Da'!AC14+'URQ Da'!AC14+'ROC Da'!AC14+'SM Da'!AC14+'BN Da'!AC14+'BS Da'!AC14+'TDC Da'!AC14</f>
        <v>661</v>
      </c>
      <c r="AD14" s="219">
        <f>+'MIT Da'!AD14+'SAR Da'!AD14+'URQ Da'!AD14+'ROC Da'!AD14+'SM Da'!AD14+'BN Da'!AD14+'BS Da'!AD14+'TDC Da'!AD14</f>
        <v>902</v>
      </c>
      <c r="AE14" s="55">
        <f>+'MIT Da'!AE14+'SAR Da'!AE14+'URQ Da'!AE14+'ROC Da'!AE14+'SM Da'!AE14+'BN Da'!AE14+'BS Da'!AE14+'TDC Da'!AE14</f>
        <v>54</v>
      </c>
      <c r="AF14" s="55">
        <f>+'MIT Da'!AF14+'SAR Da'!AF14+'URQ Da'!AF14+'ROC Da'!AF14+'SM Da'!AF14+'BN Da'!AF14+'BS Da'!AF14+'TDC Da'!AF14</f>
        <v>81</v>
      </c>
      <c r="AG14" s="55">
        <f>+'MIT Da'!AG14+'SAR Da'!AG14+'URQ Da'!AG14+'ROC Da'!AG14+'SM Da'!AG14+'BN Da'!AG14+'BS Da'!AG14+'TDC Da'!AG14</f>
        <v>397</v>
      </c>
      <c r="AH14" s="219">
        <f>+'MIT Da'!AH14+'SAR Da'!AH14+'URQ Da'!AH14+'ROC Da'!AH14+'SM Da'!AH14+'BN Da'!AH14+'BS Da'!AH14+'TDC Da'!AH14</f>
        <v>532</v>
      </c>
      <c r="AI14" s="10">
        <f>+'MIT Da'!AI14+'SAR Da'!AI14+'URQ Da'!AI14+'ROC Da'!AI14+'SM Da'!AI14+'BN Da'!AI14+'BS Da'!AI14+'TDC Da'!AI14</f>
        <v>264.22699999999998</v>
      </c>
      <c r="AJ14" s="10">
        <f>+'MIT Da'!AJ14+'SAR Da'!AJ14+'URQ Da'!AJ14+'ROC Da'!AJ14+'SM Da'!AJ14+'BN Da'!AJ14+'BS Da'!AJ14+'TDC Da'!AJ14</f>
        <v>2.4</v>
      </c>
      <c r="AK14" s="10">
        <f>+'MIT Da'!AK14+'SAR Da'!AK14+'URQ Da'!AK14+'ROC Da'!AK14+'SM Da'!AK14+'BN Da'!AK14+'BS Da'!AK14+'TDC Da'!AK14</f>
        <v>498.71500000000003</v>
      </c>
      <c r="AL14" s="222">
        <f>+'MIT Da'!AL14+'SAR Da'!AL14+'URQ Da'!AL14+'ROC Da'!AL14+'SM Da'!AL14+'BN Da'!AL14+'BS Da'!AL14+'TDC Da'!AL14</f>
        <v>765.34199999999998</v>
      </c>
      <c r="AM14" s="55">
        <f>+'MIT Da'!AM14+'SAR Da'!AM14+'URQ Da'!AM14+'ROC Da'!AM14+'SM Da'!AM14+'BN Da'!AM14+'BS Da'!AM14+'TDC Da'!AM14</f>
        <v>9</v>
      </c>
      <c r="AN14" s="55">
        <f>+'MIT Da'!AN14+'SAR Da'!AN14+'URQ Da'!AN14+'ROC Da'!AN14+'SM Da'!AN14+'BN Da'!AN14+'BS Da'!AN14+'TDC Da'!AN14</f>
        <v>57</v>
      </c>
      <c r="AO14" s="55">
        <f>+'MIT Da'!AO14+'SAR Da'!AO14+'URQ Da'!AO14+'ROC Da'!AO14+'SM Da'!AO14+'BN Da'!AO14+'BS Da'!AO14+'TDC Da'!AO14</f>
        <v>82</v>
      </c>
      <c r="AP14" s="232">
        <f>+'MIT Da'!AP14+'SAR Da'!AP14+'URQ Da'!AP14+'ROC Da'!AP14+'SM Da'!AP14+'BN Da'!AP14+'BS Da'!AP14+'TDC Da'!AP14</f>
        <v>148</v>
      </c>
      <c r="AQ14" s="55">
        <f>+'MIT Da'!AQ14+'SAR Da'!AQ14+'URQ Da'!AQ14+'ROC Da'!AQ14+'SM Da'!AQ14+'BN Da'!AQ14+'BS Da'!AQ14+'TDC Da'!AQ14</f>
        <v>578</v>
      </c>
      <c r="AR14" s="55">
        <f>+'MIT Da'!AR14+'SAR Da'!AR14+'URQ Da'!AR14+'ROC Da'!AR14+'SM Da'!AR14+'BN Da'!AR14+'BS Da'!AR14+'TDC Da'!AR14</f>
        <v>341</v>
      </c>
      <c r="AS14" s="55">
        <f>+'MIT Da'!AS14+'SAR Da'!AS14+'URQ Da'!AS14+'ROC Da'!AS14+'SM Da'!AS14+'BN Da'!AS14+'BS Da'!AS14+'TDC Da'!AS14</f>
        <v>39</v>
      </c>
      <c r="AT14" s="232">
        <f>+SUM(RED_InfraMR[[#This Row],[B.02.1 - Parque de Coches Eléctricos Motrices]:[B.02.3 - Parque de Coches Eléctricos Motrices Tipo R]])</f>
        <v>958</v>
      </c>
      <c r="AU14" s="55">
        <f>+'MIT Da'!AU14+'SAR Da'!AU14+'URQ Da'!AU14+'ROC Da'!AU14+'SM Da'!AU14+'BN Da'!AU14+'BS Da'!AU14+'TDC Da'!AU14</f>
        <v>0</v>
      </c>
      <c r="AV14" s="55">
        <f>+'MIT Da'!AV14+'SAR Da'!AV14+'URQ Da'!AV14+'ROC Da'!AV14+'SM Da'!AV14+'BN Da'!AV14+'BS Da'!AV14+'TDC Da'!AV14</f>
        <v>6</v>
      </c>
      <c r="AW14" s="55">
        <f>+'MIT Da'!AW14+'SAR Da'!AW14+'URQ Da'!AW14+'ROC Da'!AW14+'SM Da'!AW14+'BN Da'!AW14+'BS Da'!AW14+'TDC Da'!AW14</f>
        <v>10</v>
      </c>
      <c r="AX14" s="232">
        <f>+SUM(RED_InfraMR[[#This Row],[B.03.1 - Parque de Coches Motores Motrices Remolcados]:[B.03.3 - Parque de Coches Motores Motrices Cabina]])</f>
        <v>16</v>
      </c>
      <c r="AY14" s="55">
        <f>+'MIT Da'!AY14+'SAR Da'!AY14+'URQ Da'!AY14+'ROC Da'!AY14+'SM Da'!AY14+'BN Da'!AY14+'BS Da'!AY14+'TDC Da'!AY14</f>
        <v>427</v>
      </c>
      <c r="AZ14" s="55">
        <f>+'MIT Da'!AZ14+'SAR Da'!AZ14+'URQ Da'!AZ14+'ROC Da'!AZ14+'SM Da'!AZ14+'BN Da'!AZ14+'BS Da'!AZ14+'TDC Da'!AZ14</f>
        <v>165</v>
      </c>
      <c r="BA14" s="55">
        <f>+'MIT Da'!BA14+'SAR Da'!BA14+'URQ Da'!BA14+'ROC Da'!BA14+'SM Da'!BA14+'BN Da'!BA14+'BS Da'!BA14+'TDC Da'!BA14</f>
        <v>15</v>
      </c>
      <c r="BB14" s="55">
        <f>+'MIT Da'!BB14+'SAR Da'!BB14+'URQ Da'!BB14+'ROC Da'!BB14+'SM Da'!BB14+'BN Da'!BB14+'BS Da'!BB14+'TDC Da'!BB14</f>
        <v>0</v>
      </c>
      <c r="BC14" s="232">
        <f>+SUM(RED_InfraMR[[#This Row],[B.04.1 - Parque de Coches Remolcados Clase Unica]:[B.04.5 - Parque de Coches Remolcados para Servicios Especiales (Cartoneros)]])</f>
        <v>607</v>
      </c>
      <c r="BD14" s="393">
        <f>+'MIT Da'!BD14+'SAR Da'!BD14+'URQ Da'!BD14+'ROC Da'!BD14+'SM Da'!BD14+'BN Da'!BD14+'BS Da'!BD14+'TDC Da'!BD14</f>
        <v>150</v>
      </c>
      <c r="BE14" s="55">
        <f>+'MIT Da'!BE14+'SAR Da'!BE14+'URQ Da'!BE14+'ROC Da'!BE14+'SM Da'!BE14+'BN Da'!BE14+'BS Da'!BE14+'TDC Da'!BE14</f>
        <v>10</v>
      </c>
      <c r="BF14" s="55">
        <f>+'MIT Da'!BF14+'SAR Da'!BF14+'URQ Da'!BF14+'ROC Da'!BF14+'SM Da'!BF14+'BN Da'!BF14+'BS Da'!BF14+'TDC Da'!BF14</f>
        <v>94</v>
      </c>
      <c r="BG14" s="235"/>
    </row>
    <row r="15" spans="1:60">
      <c r="A15" s="1">
        <v>1994</v>
      </c>
      <c r="B15" s="1" t="s">
        <v>62</v>
      </c>
      <c r="C15" s="10">
        <f>+'MIT Da'!C15+'SAR Da'!C15+'URQ Da'!C15+'ROC Da'!C15+'SM Da'!C15+'BN Da'!C15+'BS Da'!C15+'TDC Da'!C15</f>
        <v>147.21299999999999</v>
      </c>
      <c r="D15" s="10">
        <f>+'MIT Da'!D15+'SAR Da'!D15+'URQ Da'!D15+'ROC Da'!D15+'SM Da'!D15+'BN Da'!D15+'BS Da'!D15+'TDC Da'!D15</f>
        <v>444.30600000000004</v>
      </c>
      <c r="E15" s="10">
        <f>+'MIT Da'!E15+'SAR Da'!E15+'URQ Da'!E15+'ROC Da'!E15+'SM Da'!E15+'BN Da'!E15+'BS Da'!E15+'TDC Da'!E15</f>
        <v>0</v>
      </c>
      <c r="F15" s="10">
        <f>+'MIT Da'!F15+'SAR Da'!F15+'URQ Da'!F15+'ROC Da'!F15+'SM Da'!F15+'BN Da'!F15+'BS Da'!F15+'TDC Da'!F15</f>
        <v>160.87363999999999</v>
      </c>
      <c r="G15" s="192">
        <f>+'MIT Da'!G15+'SAR Da'!G15+'URQ Da'!G15+'ROC Da'!G15+'SM Da'!G15+'BN Da'!G15+'BS Da'!G15+'TDC Da'!G15</f>
        <v>752.39264000000003</v>
      </c>
      <c r="H15" s="192">
        <f>+'MIT Da'!H15+'SAR Da'!H15+'URQ Da'!H15+'ROC Da'!H15+'SM Da'!H15+'BN Da'!H15+'BS Da'!H15+'TDC Da'!H15</f>
        <v>752.39264000000003</v>
      </c>
      <c r="I15" s="10">
        <f>+'MIT Da'!I15+'SAR Da'!I15+'URQ Da'!I15+'ROC Da'!I15+'SM Da'!I15+'BN Da'!I15+'BS Da'!I15+'TDC Da'!I15</f>
        <v>927.77611000000013</v>
      </c>
      <c r="J15" s="10">
        <f>+'MIT Da'!J15+'SAR Da'!J15+'URQ Da'!J15+'ROC Da'!J15+'SM Da'!J15+'BN Da'!J15+'BS Da'!J15+'TDC Da'!J15</f>
        <v>1060.415</v>
      </c>
      <c r="K15" s="10">
        <f>+'MIT Da'!K15+'SAR Da'!K15+'URQ Da'!K15+'ROC Da'!K15+'SM Da'!K15+'BN Da'!K15+'BS Da'!K15+'TDC Da'!K15</f>
        <v>54.516999999999996</v>
      </c>
      <c r="L15" s="10">
        <f>+'MIT Da'!L15+'SAR Da'!L15+'URQ Da'!L15+'ROC Da'!L15+'SM Da'!L15+'BN Da'!L15+'BS Da'!L15+'TDC Da'!L15</f>
        <v>348.89300000000003</v>
      </c>
      <c r="M15" s="10">
        <f>+'MIT Da'!M15+'SAR Da'!M15+'URQ Da'!M15+'ROC Da'!M15+'SM Da'!M15+'BN Da'!M15+'BS Da'!M15+'TDC Da'!M15</f>
        <v>20.274999999999999</v>
      </c>
      <c r="N15" s="192">
        <f>+'MIT Da'!N15+'SAR Da'!N15+'URQ Da'!N15+'ROC Da'!N15+'SM Da'!N15+'BN Da'!N15+'BS Da'!N15+'TDC Da'!N15</f>
        <v>1409.308</v>
      </c>
      <c r="O15" s="192">
        <f>+'MIT Da'!O15+'SAR Da'!O15+'URQ Da'!O15+'ROC Da'!O15+'SM Da'!O15+'BN Da'!O15+'BS Da'!O15+'TDC Da'!O15</f>
        <v>1409.308</v>
      </c>
      <c r="P15" s="55">
        <f>+'MIT Da'!P15+'SAR Da'!P15+'URQ Da'!P15+'ROC Da'!P15+'SM Da'!P15+'BN Da'!P15+'BS Da'!P15+'TDC Da'!P15</f>
        <v>194</v>
      </c>
      <c r="Q15" s="55">
        <f>+'MIT Da'!Q15+'SAR Da'!Q15+'URQ Da'!Q15+'ROC Da'!Q15+'SM Da'!Q15+'BN Da'!Q15+'BS Da'!Q15+'TDC Da'!Q15</f>
        <v>56</v>
      </c>
      <c r="R15" s="55">
        <f>+'MIT Da'!R15+'SAR Da'!R15+'URQ Da'!R15+'ROC Da'!R15+'SM Da'!R15+'BN Da'!R15+'BS Da'!R15+'TDC Da'!R15</f>
        <v>10</v>
      </c>
      <c r="S15" s="213">
        <f>+'MIT Da'!S15+'SAR Da'!S15+'URQ Da'!S15+'ROC Da'!S15+'SM Da'!S15+'BN Da'!S15+'BS Da'!S15+'TDC Da'!S15</f>
        <v>260</v>
      </c>
      <c r="T15" s="213">
        <f>+'MIT Da'!T15+'SAR Da'!T15+'URQ Da'!T15+'ROC Da'!T15+'SM Da'!T15+'BN Da'!T15+'BS Da'!T15+'TDC Da'!T15</f>
        <v>260</v>
      </c>
      <c r="U15" s="55">
        <f>+'MIT Da'!U15+'SAR Da'!U15+'URQ Da'!U15+'ROC Da'!U15+'SM Da'!U15+'BN Da'!U15+'BS Da'!U15+'TDC Da'!U15</f>
        <v>138</v>
      </c>
      <c r="V15" s="55">
        <f>+'MIT Da'!V15+'SAR Da'!V15+'URQ Da'!V15+'ROC Da'!V15+'SM Da'!V15+'BN Da'!V15+'BS Da'!V15+'TDC Da'!V15</f>
        <v>392</v>
      </c>
      <c r="W15" s="55">
        <f>+'MIT Da'!W15+'SAR Da'!W15+'URQ Da'!W15+'ROC Da'!W15+'SM Da'!W15+'BN Da'!W15+'BS Da'!W15+'TDC Da'!W15</f>
        <v>11</v>
      </c>
      <c r="X15" s="55">
        <f>+'MIT Da'!X15+'SAR Da'!X15+'URQ Da'!X15+'ROC Da'!X15+'SM Da'!X15+'BN Da'!X15+'BS Da'!X15+'TDC Da'!X15</f>
        <v>116</v>
      </c>
      <c r="Y15" s="55">
        <f>+'MIT Da'!Y15+'SAR Da'!Y15+'URQ Da'!Y15+'ROC Da'!Y15+'SM Da'!Y15+'BN Da'!Y15+'BS Da'!Y15+'TDC Da'!Y15</f>
        <v>4</v>
      </c>
      <c r="Z15" s="219">
        <f>+'MIT Da'!Z15+'SAR Da'!Z15+'URQ Da'!Z15+'ROC Da'!Z15+'SM Da'!Z15+'BN Da'!Z15+'BS Da'!Z15+'TDC Da'!Z15</f>
        <v>661</v>
      </c>
      <c r="AA15" s="55">
        <f>+'MIT Da'!AA15+'SAR Da'!AA15+'URQ Da'!AA15+'ROC Da'!AA15+'SM Da'!AA15+'BN Da'!AA15+'BS Da'!AA15+'TDC Da'!AA15</f>
        <v>146</v>
      </c>
      <c r="AB15" s="55">
        <f>+'MIT Da'!AB15+'SAR Da'!AB15+'URQ Da'!AB15+'ROC Da'!AB15+'SM Da'!AB15+'BN Da'!AB15+'BS Da'!AB15+'TDC Da'!AB15</f>
        <v>95</v>
      </c>
      <c r="AC15" s="55">
        <f>+'MIT Da'!AC15+'SAR Da'!AC15+'URQ Da'!AC15+'ROC Da'!AC15+'SM Da'!AC15+'BN Da'!AC15+'BS Da'!AC15+'TDC Da'!AC15</f>
        <v>661</v>
      </c>
      <c r="AD15" s="219">
        <f>+'MIT Da'!AD15+'SAR Da'!AD15+'URQ Da'!AD15+'ROC Da'!AD15+'SM Da'!AD15+'BN Da'!AD15+'BS Da'!AD15+'TDC Da'!AD15</f>
        <v>902</v>
      </c>
      <c r="AE15" s="55">
        <f>+'MIT Da'!AE15+'SAR Da'!AE15+'URQ Da'!AE15+'ROC Da'!AE15+'SM Da'!AE15+'BN Da'!AE15+'BS Da'!AE15+'TDC Da'!AE15</f>
        <v>54</v>
      </c>
      <c r="AF15" s="55">
        <f>+'MIT Da'!AF15+'SAR Da'!AF15+'URQ Da'!AF15+'ROC Da'!AF15+'SM Da'!AF15+'BN Da'!AF15+'BS Da'!AF15+'TDC Da'!AF15</f>
        <v>81</v>
      </c>
      <c r="AG15" s="55">
        <f>+'MIT Da'!AG15+'SAR Da'!AG15+'URQ Da'!AG15+'ROC Da'!AG15+'SM Da'!AG15+'BN Da'!AG15+'BS Da'!AG15+'TDC Da'!AG15</f>
        <v>397</v>
      </c>
      <c r="AH15" s="219">
        <f>+'MIT Da'!AH15+'SAR Da'!AH15+'URQ Da'!AH15+'ROC Da'!AH15+'SM Da'!AH15+'BN Da'!AH15+'BS Da'!AH15+'TDC Da'!AH15</f>
        <v>532</v>
      </c>
      <c r="AI15" s="10">
        <f>+'MIT Da'!AI15+'SAR Da'!AI15+'URQ Da'!AI15+'ROC Da'!AI15+'SM Da'!AI15+'BN Da'!AI15+'BS Da'!AI15+'TDC Da'!AI15</f>
        <v>264.22699999999998</v>
      </c>
      <c r="AJ15" s="10">
        <f>+'MIT Da'!AJ15+'SAR Da'!AJ15+'URQ Da'!AJ15+'ROC Da'!AJ15+'SM Da'!AJ15+'BN Da'!AJ15+'BS Da'!AJ15+'TDC Da'!AJ15</f>
        <v>2.4</v>
      </c>
      <c r="AK15" s="10">
        <f>+'MIT Da'!AK15+'SAR Da'!AK15+'URQ Da'!AK15+'ROC Da'!AK15+'SM Da'!AK15+'BN Da'!AK15+'BS Da'!AK15+'TDC Da'!AK15</f>
        <v>498.71500000000003</v>
      </c>
      <c r="AL15" s="222">
        <f>+'MIT Da'!AL15+'SAR Da'!AL15+'URQ Da'!AL15+'ROC Da'!AL15+'SM Da'!AL15+'BN Da'!AL15+'BS Da'!AL15+'TDC Da'!AL15</f>
        <v>765.34199999999998</v>
      </c>
      <c r="AM15" s="55">
        <f>+'MIT Da'!AM15+'SAR Da'!AM15+'URQ Da'!AM15+'ROC Da'!AM15+'SM Da'!AM15+'BN Da'!AM15+'BS Da'!AM15+'TDC Da'!AM15</f>
        <v>9</v>
      </c>
      <c r="AN15" s="55">
        <f>+'MIT Da'!AN15+'SAR Da'!AN15+'URQ Da'!AN15+'ROC Da'!AN15+'SM Da'!AN15+'BN Da'!AN15+'BS Da'!AN15+'TDC Da'!AN15</f>
        <v>57</v>
      </c>
      <c r="AO15" s="55">
        <f>+'MIT Da'!AO15+'SAR Da'!AO15+'URQ Da'!AO15+'ROC Da'!AO15+'SM Da'!AO15+'BN Da'!AO15+'BS Da'!AO15+'TDC Da'!AO15</f>
        <v>82</v>
      </c>
      <c r="AP15" s="232">
        <f>+'MIT Da'!AP15+'SAR Da'!AP15+'URQ Da'!AP15+'ROC Da'!AP15+'SM Da'!AP15+'BN Da'!AP15+'BS Da'!AP15+'TDC Da'!AP15</f>
        <v>148</v>
      </c>
      <c r="AQ15" s="55">
        <f>+'MIT Da'!AQ15+'SAR Da'!AQ15+'URQ Da'!AQ15+'ROC Da'!AQ15+'SM Da'!AQ15+'BN Da'!AQ15+'BS Da'!AQ15+'TDC Da'!AQ15</f>
        <v>578</v>
      </c>
      <c r="AR15" s="55">
        <f>+'MIT Da'!AR15+'SAR Da'!AR15+'URQ Da'!AR15+'ROC Da'!AR15+'SM Da'!AR15+'BN Da'!AR15+'BS Da'!AR15+'TDC Da'!AR15</f>
        <v>341</v>
      </c>
      <c r="AS15" s="55">
        <f>+'MIT Da'!AS15+'SAR Da'!AS15+'URQ Da'!AS15+'ROC Da'!AS15+'SM Da'!AS15+'BN Da'!AS15+'BS Da'!AS15+'TDC Da'!AS15</f>
        <v>39</v>
      </c>
      <c r="AT15" s="232">
        <f>+SUM(RED_InfraMR[[#This Row],[B.02.1 - Parque de Coches Eléctricos Motrices]:[B.02.3 - Parque de Coches Eléctricos Motrices Tipo R]])</f>
        <v>958</v>
      </c>
      <c r="AU15" s="55">
        <f>+'MIT Da'!AU15+'SAR Da'!AU15+'URQ Da'!AU15+'ROC Da'!AU15+'SM Da'!AU15+'BN Da'!AU15+'BS Da'!AU15+'TDC Da'!AU15</f>
        <v>0</v>
      </c>
      <c r="AV15" s="55">
        <f>+'MIT Da'!AV15+'SAR Da'!AV15+'URQ Da'!AV15+'ROC Da'!AV15+'SM Da'!AV15+'BN Da'!AV15+'BS Da'!AV15+'TDC Da'!AV15</f>
        <v>6</v>
      </c>
      <c r="AW15" s="55">
        <f>+'MIT Da'!AW15+'SAR Da'!AW15+'URQ Da'!AW15+'ROC Da'!AW15+'SM Da'!AW15+'BN Da'!AW15+'BS Da'!AW15+'TDC Da'!AW15</f>
        <v>10</v>
      </c>
      <c r="AX15" s="232">
        <f>+SUM(RED_InfraMR[[#This Row],[B.03.1 - Parque de Coches Motores Motrices Remolcados]:[B.03.3 - Parque de Coches Motores Motrices Cabina]])</f>
        <v>16</v>
      </c>
      <c r="AY15" s="55">
        <f>+'MIT Da'!AY15+'SAR Da'!AY15+'URQ Da'!AY15+'ROC Da'!AY15+'SM Da'!AY15+'BN Da'!AY15+'BS Da'!AY15+'TDC Da'!AY15</f>
        <v>427</v>
      </c>
      <c r="AZ15" s="55">
        <f>+'MIT Da'!AZ15+'SAR Da'!AZ15+'URQ Da'!AZ15+'ROC Da'!AZ15+'SM Da'!AZ15+'BN Da'!AZ15+'BS Da'!AZ15+'TDC Da'!AZ15</f>
        <v>165</v>
      </c>
      <c r="BA15" s="55">
        <f>+'MIT Da'!BA15+'SAR Da'!BA15+'URQ Da'!BA15+'ROC Da'!BA15+'SM Da'!BA15+'BN Da'!BA15+'BS Da'!BA15+'TDC Da'!BA15</f>
        <v>15</v>
      </c>
      <c r="BB15" s="55">
        <f>+'MIT Da'!BB15+'SAR Da'!BB15+'URQ Da'!BB15+'ROC Da'!BB15+'SM Da'!BB15+'BN Da'!BB15+'BS Da'!BB15+'TDC Da'!BB15</f>
        <v>0</v>
      </c>
      <c r="BC15" s="232">
        <f>+SUM(RED_InfraMR[[#This Row],[B.04.1 - Parque de Coches Remolcados Clase Unica]:[B.04.5 - Parque de Coches Remolcados para Servicios Especiales (Cartoneros)]])</f>
        <v>607</v>
      </c>
      <c r="BD15" s="393">
        <f>+'MIT Da'!BD15+'SAR Da'!BD15+'URQ Da'!BD15+'ROC Da'!BD15+'SM Da'!BD15+'BN Da'!BD15+'BS Da'!BD15+'TDC Da'!BD15</f>
        <v>150</v>
      </c>
      <c r="BE15" s="55">
        <f>+'MIT Da'!BE15+'SAR Da'!BE15+'URQ Da'!BE15+'ROC Da'!BE15+'SM Da'!BE15+'BN Da'!BE15+'BS Da'!BE15+'TDC Da'!BE15</f>
        <v>10</v>
      </c>
      <c r="BF15" s="55">
        <f>+'MIT Da'!BF15+'SAR Da'!BF15+'URQ Da'!BF15+'ROC Da'!BF15+'SM Da'!BF15+'BN Da'!BF15+'BS Da'!BF15+'TDC Da'!BF15</f>
        <v>94</v>
      </c>
      <c r="BG15" s="235"/>
    </row>
    <row r="16" spans="1:60">
      <c r="A16" s="1">
        <v>1994</v>
      </c>
      <c r="B16" s="1" t="s">
        <v>63</v>
      </c>
      <c r="C16" s="10">
        <f>+'MIT Da'!C16+'SAR Da'!C16+'URQ Da'!C16+'ROC Da'!C16+'SM Da'!C16+'BN Da'!C16+'BS Da'!C16+'TDC Da'!C16</f>
        <v>147.21299999999999</v>
      </c>
      <c r="D16" s="10">
        <f>+'MIT Da'!D16+'SAR Da'!D16+'URQ Da'!D16+'ROC Da'!D16+'SM Da'!D16+'BN Da'!D16+'BS Da'!D16+'TDC Da'!D16</f>
        <v>444.30600000000004</v>
      </c>
      <c r="E16" s="10">
        <f>+'MIT Da'!E16+'SAR Da'!E16+'URQ Da'!E16+'ROC Da'!E16+'SM Da'!E16+'BN Da'!E16+'BS Da'!E16+'TDC Da'!E16</f>
        <v>0</v>
      </c>
      <c r="F16" s="10">
        <f>+'MIT Da'!F16+'SAR Da'!F16+'URQ Da'!F16+'ROC Da'!F16+'SM Da'!F16+'BN Da'!F16+'BS Da'!F16+'TDC Da'!F16</f>
        <v>160.87363999999999</v>
      </c>
      <c r="G16" s="192">
        <f>+'MIT Da'!G16+'SAR Da'!G16+'URQ Da'!G16+'ROC Da'!G16+'SM Da'!G16+'BN Da'!G16+'BS Da'!G16+'TDC Da'!G16</f>
        <v>752.39264000000003</v>
      </c>
      <c r="H16" s="192">
        <f>+'MIT Da'!H16+'SAR Da'!H16+'URQ Da'!H16+'ROC Da'!H16+'SM Da'!H16+'BN Da'!H16+'BS Da'!H16+'TDC Da'!H16</f>
        <v>752.39264000000003</v>
      </c>
      <c r="I16" s="10">
        <f>+'MIT Da'!I16+'SAR Da'!I16+'URQ Da'!I16+'ROC Da'!I16+'SM Da'!I16+'BN Da'!I16+'BS Da'!I16+'TDC Da'!I16</f>
        <v>927.77611000000013</v>
      </c>
      <c r="J16" s="10">
        <f>+'MIT Da'!J16+'SAR Da'!J16+'URQ Da'!J16+'ROC Da'!J16+'SM Da'!J16+'BN Da'!J16+'BS Da'!J16+'TDC Da'!J16</f>
        <v>1060.415</v>
      </c>
      <c r="K16" s="10">
        <f>+'MIT Da'!K16+'SAR Da'!K16+'URQ Da'!K16+'ROC Da'!K16+'SM Da'!K16+'BN Da'!K16+'BS Da'!K16+'TDC Da'!K16</f>
        <v>54.516999999999996</v>
      </c>
      <c r="L16" s="10">
        <f>+'MIT Da'!L16+'SAR Da'!L16+'URQ Da'!L16+'ROC Da'!L16+'SM Da'!L16+'BN Da'!L16+'BS Da'!L16+'TDC Da'!L16</f>
        <v>348.89300000000003</v>
      </c>
      <c r="M16" s="10">
        <f>+'MIT Da'!M16+'SAR Da'!M16+'URQ Da'!M16+'ROC Da'!M16+'SM Da'!M16+'BN Da'!M16+'BS Da'!M16+'TDC Da'!M16</f>
        <v>20.274999999999999</v>
      </c>
      <c r="N16" s="192">
        <f>+'MIT Da'!N16+'SAR Da'!N16+'URQ Da'!N16+'ROC Da'!N16+'SM Da'!N16+'BN Da'!N16+'BS Da'!N16+'TDC Da'!N16</f>
        <v>1409.308</v>
      </c>
      <c r="O16" s="192">
        <f>+'MIT Da'!O16+'SAR Da'!O16+'URQ Da'!O16+'ROC Da'!O16+'SM Da'!O16+'BN Da'!O16+'BS Da'!O16+'TDC Da'!O16</f>
        <v>1409.308</v>
      </c>
      <c r="P16" s="55">
        <f>+'MIT Da'!P16+'SAR Da'!P16+'URQ Da'!P16+'ROC Da'!P16+'SM Da'!P16+'BN Da'!P16+'BS Da'!P16+'TDC Da'!P16</f>
        <v>194</v>
      </c>
      <c r="Q16" s="55">
        <f>+'MIT Da'!Q16+'SAR Da'!Q16+'URQ Da'!Q16+'ROC Da'!Q16+'SM Da'!Q16+'BN Da'!Q16+'BS Da'!Q16+'TDC Da'!Q16</f>
        <v>56</v>
      </c>
      <c r="R16" s="55">
        <f>+'MIT Da'!R16+'SAR Da'!R16+'URQ Da'!R16+'ROC Da'!R16+'SM Da'!R16+'BN Da'!R16+'BS Da'!R16+'TDC Da'!R16</f>
        <v>10</v>
      </c>
      <c r="S16" s="213">
        <f>+'MIT Da'!S16+'SAR Da'!S16+'URQ Da'!S16+'ROC Da'!S16+'SM Da'!S16+'BN Da'!S16+'BS Da'!S16+'TDC Da'!S16</f>
        <v>260</v>
      </c>
      <c r="T16" s="213">
        <f>+'MIT Da'!T16+'SAR Da'!T16+'URQ Da'!T16+'ROC Da'!T16+'SM Da'!T16+'BN Da'!T16+'BS Da'!T16+'TDC Da'!T16</f>
        <v>260</v>
      </c>
      <c r="U16" s="55">
        <f>+'MIT Da'!U16+'SAR Da'!U16+'URQ Da'!U16+'ROC Da'!U16+'SM Da'!U16+'BN Da'!U16+'BS Da'!U16+'TDC Da'!U16</f>
        <v>138</v>
      </c>
      <c r="V16" s="55">
        <f>+'MIT Da'!V16+'SAR Da'!V16+'URQ Da'!V16+'ROC Da'!V16+'SM Da'!V16+'BN Da'!V16+'BS Da'!V16+'TDC Da'!V16</f>
        <v>392</v>
      </c>
      <c r="W16" s="55">
        <f>+'MIT Da'!W16+'SAR Da'!W16+'URQ Da'!W16+'ROC Da'!W16+'SM Da'!W16+'BN Da'!W16+'BS Da'!W16+'TDC Da'!W16</f>
        <v>11</v>
      </c>
      <c r="X16" s="55">
        <f>+'MIT Da'!X16+'SAR Da'!X16+'URQ Da'!X16+'ROC Da'!X16+'SM Da'!X16+'BN Da'!X16+'BS Da'!X16+'TDC Da'!X16</f>
        <v>116</v>
      </c>
      <c r="Y16" s="55">
        <f>+'MIT Da'!Y16+'SAR Da'!Y16+'URQ Da'!Y16+'ROC Da'!Y16+'SM Da'!Y16+'BN Da'!Y16+'BS Da'!Y16+'TDC Da'!Y16</f>
        <v>4</v>
      </c>
      <c r="Z16" s="219">
        <f>+'MIT Da'!Z16+'SAR Da'!Z16+'URQ Da'!Z16+'ROC Da'!Z16+'SM Da'!Z16+'BN Da'!Z16+'BS Da'!Z16+'TDC Da'!Z16</f>
        <v>661</v>
      </c>
      <c r="AA16" s="55">
        <f>+'MIT Da'!AA16+'SAR Da'!AA16+'URQ Da'!AA16+'ROC Da'!AA16+'SM Da'!AA16+'BN Da'!AA16+'BS Da'!AA16+'TDC Da'!AA16</f>
        <v>146</v>
      </c>
      <c r="AB16" s="55">
        <f>+'MIT Da'!AB16+'SAR Da'!AB16+'URQ Da'!AB16+'ROC Da'!AB16+'SM Da'!AB16+'BN Da'!AB16+'BS Da'!AB16+'TDC Da'!AB16</f>
        <v>95</v>
      </c>
      <c r="AC16" s="55">
        <f>+'MIT Da'!AC16+'SAR Da'!AC16+'URQ Da'!AC16+'ROC Da'!AC16+'SM Da'!AC16+'BN Da'!AC16+'BS Da'!AC16+'TDC Da'!AC16</f>
        <v>661</v>
      </c>
      <c r="AD16" s="219">
        <f>+'MIT Da'!AD16+'SAR Da'!AD16+'URQ Da'!AD16+'ROC Da'!AD16+'SM Da'!AD16+'BN Da'!AD16+'BS Da'!AD16+'TDC Da'!AD16</f>
        <v>902</v>
      </c>
      <c r="AE16" s="55">
        <f>+'MIT Da'!AE16+'SAR Da'!AE16+'URQ Da'!AE16+'ROC Da'!AE16+'SM Da'!AE16+'BN Da'!AE16+'BS Da'!AE16+'TDC Da'!AE16</f>
        <v>54</v>
      </c>
      <c r="AF16" s="55">
        <f>+'MIT Da'!AF16+'SAR Da'!AF16+'URQ Da'!AF16+'ROC Da'!AF16+'SM Da'!AF16+'BN Da'!AF16+'BS Da'!AF16+'TDC Da'!AF16</f>
        <v>81</v>
      </c>
      <c r="AG16" s="55">
        <f>+'MIT Da'!AG16+'SAR Da'!AG16+'URQ Da'!AG16+'ROC Da'!AG16+'SM Da'!AG16+'BN Da'!AG16+'BS Da'!AG16+'TDC Da'!AG16</f>
        <v>397</v>
      </c>
      <c r="AH16" s="219">
        <f>+'MIT Da'!AH16+'SAR Da'!AH16+'URQ Da'!AH16+'ROC Da'!AH16+'SM Da'!AH16+'BN Da'!AH16+'BS Da'!AH16+'TDC Da'!AH16</f>
        <v>532</v>
      </c>
      <c r="AI16" s="10">
        <f>+'MIT Da'!AI16+'SAR Da'!AI16+'URQ Da'!AI16+'ROC Da'!AI16+'SM Da'!AI16+'BN Da'!AI16+'BS Da'!AI16+'TDC Da'!AI16</f>
        <v>264.22699999999998</v>
      </c>
      <c r="AJ16" s="10">
        <f>+'MIT Da'!AJ16+'SAR Da'!AJ16+'URQ Da'!AJ16+'ROC Da'!AJ16+'SM Da'!AJ16+'BN Da'!AJ16+'BS Da'!AJ16+'TDC Da'!AJ16</f>
        <v>2.4</v>
      </c>
      <c r="AK16" s="10">
        <f>+'MIT Da'!AK16+'SAR Da'!AK16+'URQ Da'!AK16+'ROC Da'!AK16+'SM Da'!AK16+'BN Da'!AK16+'BS Da'!AK16+'TDC Da'!AK16</f>
        <v>498.71500000000003</v>
      </c>
      <c r="AL16" s="222">
        <f>+'MIT Da'!AL16+'SAR Da'!AL16+'URQ Da'!AL16+'ROC Da'!AL16+'SM Da'!AL16+'BN Da'!AL16+'BS Da'!AL16+'TDC Da'!AL16</f>
        <v>765.34199999999998</v>
      </c>
      <c r="AM16" s="55">
        <f>+'MIT Da'!AM16+'SAR Da'!AM16+'URQ Da'!AM16+'ROC Da'!AM16+'SM Da'!AM16+'BN Da'!AM16+'BS Da'!AM16+'TDC Da'!AM16</f>
        <v>9</v>
      </c>
      <c r="AN16" s="55">
        <f>+'MIT Da'!AN16+'SAR Da'!AN16+'URQ Da'!AN16+'ROC Da'!AN16+'SM Da'!AN16+'BN Da'!AN16+'BS Da'!AN16+'TDC Da'!AN16</f>
        <v>57</v>
      </c>
      <c r="AO16" s="55">
        <f>+'MIT Da'!AO16+'SAR Da'!AO16+'URQ Da'!AO16+'ROC Da'!AO16+'SM Da'!AO16+'BN Da'!AO16+'BS Da'!AO16+'TDC Da'!AO16</f>
        <v>82</v>
      </c>
      <c r="AP16" s="232">
        <f>+'MIT Da'!AP16+'SAR Da'!AP16+'URQ Da'!AP16+'ROC Da'!AP16+'SM Da'!AP16+'BN Da'!AP16+'BS Da'!AP16+'TDC Da'!AP16</f>
        <v>148</v>
      </c>
      <c r="AQ16" s="55">
        <f>+'MIT Da'!AQ16+'SAR Da'!AQ16+'URQ Da'!AQ16+'ROC Da'!AQ16+'SM Da'!AQ16+'BN Da'!AQ16+'BS Da'!AQ16+'TDC Da'!AQ16</f>
        <v>578</v>
      </c>
      <c r="AR16" s="55">
        <f>+'MIT Da'!AR16+'SAR Da'!AR16+'URQ Da'!AR16+'ROC Da'!AR16+'SM Da'!AR16+'BN Da'!AR16+'BS Da'!AR16+'TDC Da'!AR16</f>
        <v>341</v>
      </c>
      <c r="AS16" s="55">
        <f>+'MIT Da'!AS16+'SAR Da'!AS16+'URQ Da'!AS16+'ROC Da'!AS16+'SM Da'!AS16+'BN Da'!AS16+'BS Da'!AS16+'TDC Da'!AS16</f>
        <v>39</v>
      </c>
      <c r="AT16" s="232">
        <f>+SUM(RED_InfraMR[[#This Row],[B.02.1 - Parque de Coches Eléctricos Motrices]:[B.02.3 - Parque de Coches Eléctricos Motrices Tipo R]])</f>
        <v>958</v>
      </c>
      <c r="AU16" s="55">
        <f>+'MIT Da'!AU16+'SAR Da'!AU16+'URQ Da'!AU16+'ROC Da'!AU16+'SM Da'!AU16+'BN Da'!AU16+'BS Da'!AU16+'TDC Da'!AU16</f>
        <v>0</v>
      </c>
      <c r="AV16" s="55">
        <f>+'MIT Da'!AV16+'SAR Da'!AV16+'URQ Da'!AV16+'ROC Da'!AV16+'SM Da'!AV16+'BN Da'!AV16+'BS Da'!AV16+'TDC Da'!AV16</f>
        <v>6</v>
      </c>
      <c r="AW16" s="55">
        <f>+'MIT Da'!AW16+'SAR Da'!AW16+'URQ Da'!AW16+'ROC Da'!AW16+'SM Da'!AW16+'BN Da'!AW16+'BS Da'!AW16+'TDC Da'!AW16</f>
        <v>10</v>
      </c>
      <c r="AX16" s="232">
        <f>+SUM(RED_InfraMR[[#This Row],[B.03.1 - Parque de Coches Motores Motrices Remolcados]:[B.03.3 - Parque de Coches Motores Motrices Cabina]])</f>
        <v>16</v>
      </c>
      <c r="AY16" s="55">
        <f>+'MIT Da'!AY16+'SAR Da'!AY16+'URQ Da'!AY16+'ROC Da'!AY16+'SM Da'!AY16+'BN Da'!AY16+'BS Da'!AY16+'TDC Da'!AY16</f>
        <v>427</v>
      </c>
      <c r="AZ16" s="55">
        <f>+'MIT Da'!AZ16+'SAR Da'!AZ16+'URQ Da'!AZ16+'ROC Da'!AZ16+'SM Da'!AZ16+'BN Da'!AZ16+'BS Da'!AZ16+'TDC Da'!AZ16</f>
        <v>165</v>
      </c>
      <c r="BA16" s="55">
        <f>+'MIT Da'!BA16+'SAR Da'!BA16+'URQ Da'!BA16+'ROC Da'!BA16+'SM Da'!BA16+'BN Da'!BA16+'BS Da'!BA16+'TDC Da'!BA16</f>
        <v>15</v>
      </c>
      <c r="BB16" s="55">
        <f>+'MIT Da'!BB16+'SAR Da'!BB16+'URQ Da'!BB16+'ROC Da'!BB16+'SM Da'!BB16+'BN Da'!BB16+'BS Da'!BB16+'TDC Da'!BB16</f>
        <v>0</v>
      </c>
      <c r="BC16" s="232">
        <f>+SUM(RED_InfraMR[[#This Row],[B.04.1 - Parque de Coches Remolcados Clase Unica]:[B.04.5 - Parque de Coches Remolcados para Servicios Especiales (Cartoneros)]])</f>
        <v>607</v>
      </c>
      <c r="BD16" s="393">
        <f>+'MIT Da'!BD16+'SAR Da'!BD16+'URQ Da'!BD16+'ROC Da'!BD16+'SM Da'!BD16+'BN Da'!BD16+'BS Da'!BD16+'TDC Da'!BD16</f>
        <v>150</v>
      </c>
      <c r="BE16" s="55">
        <f>+'MIT Da'!BE16+'SAR Da'!BE16+'URQ Da'!BE16+'ROC Da'!BE16+'SM Da'!BE16+'BN Da'!BE16+'BS Da'!BE16+'TDC Da'!BE16</f>
        <v>10</v>
      </c>
      <c r="BF16" s="55">
        <f>+'MIT Da'!BF16+'SAR Da'!BF16+'URQ Da'!BF16+'ROC Da'!BF16+'SM Da'!BF16+'BN Da'!BF16+'BS Da'!BF16+'TDC Da'!BF16</f>
        <v>94</v>
      </c>
      <c r="BG16" s="235"/>
    </row>
    <row r="17" spans="1:59">
      <c r="A17" s="1">
        <v>1994</v>
      </c>
      <c r="B17" s="1" t="s">
        <v>64</v>
      </c>
      <c r="C17" s="10">
        <f>+'MIT Da'!C17+'SAR Da'!C17+'URQ Da'!C17+'ROC Da'!C17+'SM Da'!C17+'BN Da'!C17+'BS Da'!C17+'TDC Da'!C17</f>
        <v>147.21299999999999</v>
      </c>
      <c r="D17" s="10">
        <f>+'MIT Da'!D17+'SAR Da'!D17+'URQ Da'!D17+'ROC Da'!D17+'SM Da'!D17+'BN Da'!D17+'BS Da'!D17+'TDC Da'!D17</f>
        <v>444.30600000000004</v>
      </c>
      <c r="E17" s="10">
        <f>+'MIT Da'!E17+'SAR Da'!E17+'URQ Da'!E17+'ROC Da'!E17+'SM Da'!E17+'BN Da'!E17+'BS Da'!E17+'TDC Da'!E17</f>
        <v>0</v>
      </c>
      <c r="F17" s="10">
        <f>+'MIT Da'!F17+'SAR Da'!F17+'URQ Da'!F17+'ROC Da'!F17+'SM Da'!F17+'BN Da'!F17+'BS Da'!F17+'TDC Da'!F17</f>
        <v>160.87363999999999</v>
      </c>
      <c r="G17" s="192">
        <f>+'MIT Da'!G17+'SAR Da'!G17+'URQ Da'!G17+'ROC Da'!G17+'SM Da'!G17+'BN Da'!G17+'BS Da'!G17+'TDC Da'!G17</f>
        <v>752.39264000000003</v>
      </c>
      <c r="H17" s="192">
        <f>+'MIT Da'!H17+'SAR Da'!H17+'URQ Da'!H17+'ROC Da'!H17+'SM Da'!H17+'BN Da'!H17+'BS Da'!H17+'TDC Da'!H17</f>
        <v>752.39264000000003</v>
      </c>
      <c r="I17" s="10">
        <f>+'MIT Da'!I17+'SAR Da'!I17+'URQ Da'!I17+'ROC Da'!I17+'SM Da'!I17+'BN Da'!I17+'BS Da'!I17+'TDC Da'!I17</f>
        <v>927.77611000000013</v>
      </c>
      <c r="J17" s="10">
        <f>+'MIT Da'!J17+'SAR Da'!J17+'URQ Da'!J17+'ROC Da'!J17+'SM Da'!J17+'BN Da'!J17+'BS Da'!J17+'TDC Da'!J17</f>
        <v>1060.415</v>
      </c>
      <c r="K17" s="10">
        <f>+'MIT Da'!K17+'SAR Da'!K17+'URQ Da'!K17+'ROC Da'!K17+'SM Da'!K17+'BN Da'!K17+'BS Da'!K17+'TDC Da'!K17</f>
        <v>54.516999999999996</v>
      </c>
      <c r="L17" s="10">
        <f>+'MIT Da'!L17+'SAR Da'!L17+'URQ Da'!L17+'ROC Da'!L17+'SM Da'!L17+'BN Da'!L17+'BS Da'!L17+'TDC Da'!L17</f>
        <v>348.89300000000003</v>
      </c>
      <c r="M17" s="10">
        <f>+'MIT Da'!M17+'SAR Da'!M17+'URQ Da'!M17+'ROC Da'!M17+'SM Da'!M17+'BN Da'!M17+'BS Da'!M17+'TDC Da'!M17</f>
        <v>20.274999999999999</v>
      </c>
      <c r="N17" s="192">
        <f>+'MIT Da'!N17+'SAR Da'!N17+'URQ Da'!N17+'ROC Da'!N17+'SM Da'!N17+'BN Da'!N17+'BS Da'!N17+'TDC Da'!N17</f>
        <v>1409.308</v>
      </c>
      <c r="O17" s="192">
        <f>+'MIT Da'!O17+'SAR Da'!O17+'URQ Da'!O17+'ROC Da'!O17+'SM Da'!O17+'BN Da'!O17+'BS Da'!O17+'TDC Da'!O17</f>
        <v>1409.308</v>
      </c>
      <c r="P17" s="55">
        <f>+'MIT Da'!P17+'SAR Da'!P17+'URQ Da'!P17+'ROC Da'!P17+'SM Da'!P17+'BN Da'!P17+'BS Da'!P17+'TDC Da'!P17</f>
        <v>194</v>
      </c>
      <c r="Q17" s="55">
        <f>+'MIT Da'!Q17+'SAR Da'!Q17+'URQ Da'!Q17+'ROC Da'!Q17+'SM Da'!Q17+'BN Da'!Q17+'BS Da'!Q17+'TDC Da'!Q17</f>
        <v>56</v>
      </c>
      <c r="R17" s="55">
        <f>+'MIT Da'!R17+'SAR Da'!R17+'URQ Da'!R17+'ROC Da'!R17+'SM Da'!R17+'BN Da'!R17+'BS Da'!R17+'TDC Da'!R17</f>
        <v>10</v>
      </c>
      <c r="S17" s="213">
        <f>+'MIT Da'!S17+'SAR Da'!S17+'URQ Da'!S17+'ROC Da'!S17+'SM Da'!S17+'BN Da'!S17+'BS Da'!S17+'TDC Da'!S17</f>
        <v>260</v>
      </c>
      <c r="T17" s="213">
        <f>+'MIT Da'!T17+'SAR Da'!T17+'URQ Da'!T17+'ROC Da'!T17+'SM Da'!T17+'BN Da'!T17+'BS Da'!T17+'TDC Da'!T17</f>
        <v>260</v>
      </c>
      <c r="U17" s="55">
        <f>+'MIT Da'!U17+'SAR Da'!U17+'URQ Da'!U17+'ROC Da'!U17+'SM Da'!U17+'BN Da'!U17+'BS Da'!U17+'TDC Da'!U17</f>
        <v>138</v>
      </c>
      <c r="V17" s="55">
        <f>+'MIT Da'!V17+'SAR Da'!V17+'URQ Da'!V17+'ROC Da'!V17+'SM Da'!V17+'BN Da'!V17+'BS Da'!V17+'TDC Da'!V17</f>
        <v>392</v>
      </c>
      <c r="W17" s="55">
        <f>+'MIT Da'!W17+'SAR Da'!W17+'URQ Da'!W17+'ROC Da'!W17+'SM Da'!W17+'BN Da'!W17+'BS Da'!W17+'TDC Da'!W17</f>
        <v>11</v>
      </c>
      <c r="X17" s="55">
        <f>+'MIT Da'!X17+'SAR Da'!X17+'URQ Da'!X17+'ROC Da'!X17+'SM Da'!X17+'BN Da'!X17+'BS Da'!X17+'TDC Da'!X17</f>
        <v>116</v>
      </c>
      <c r="Y17" s="55">
        <f>+'MIT Da'!Y17+'SAR Da'!Y17+'URQ Da'!Y17+'ROC Da'!Y17+'SM Da'!Y17+'BN Da'!Y17+'BS Da'!Y17+'TDC Da'!Y17</f>
        <v>4</v>
      </c>
      <c r="Z17" s="219">
        <f>+'MIT Da'!Z17+'SAR Da'!Z17+'URQ Da'!Z17+'ROC Da'!Z17+'SM Da'!Z17+'BN Da'!Z17+'BS Da'!Z17+'TDC Da'!Z17</f>
        <v>661</v>
      </c>
      <c r="AA17" s="55">
        <f>+'MIT Da'!AA17+'SAR Da'!AA17+'URQ Da'!AA17+'ROC Da'!AA17+'SM Da'!AA17+'BN Da'!AA17+'BS Da'!AA17+'TDC Da'!AA17</f>
        <v>146</v>
      </c>
      <c r="AB17" s="55">
        <f>+'MIT Da'!AB17+'SAR Da'!AB17+'URQ Da'!AB17+'ROC Da'!AB17+'SM Da'!AB17+'BN Da'!AB17+'BS Da'!AB17+'TDC Da'!AB17</f>
        <v>95</v>
      </c>
      <c r="AC17" s="55">
        <f>+'MIT Da'!AC17+'SAR Da'!AC17+'URQ Da'!AC17+'ROC Da'!AC17+'SM Da'!AC17+'BN Da'!AC17+'BS Da'!AC17+'TDC Da'!AC17</f>
        <v>661</v>
      </c>
      <c r="AD17" s="219">
        <f>+'MIT Da'!AD17+'SAR Da'!AD17+'URQ Da'!AD17+'ROC Da'!AD17+'SM Da'!AD17+'BN Da'!AD17+'BS Da'!AD17+'TDC Da'!AD17</f>
        <v>902</v>
      </c>
      <c r="AE17" s="55">
        <f>+'MIT Da'!AE17+'SAR Da'!AE17+'URQ Da'!AE17+'ROC Da'!AE17+'SM Da'!AE17+'BN Da'!AE17+'BS Da'!AE17+'TDC Da'!AE17</f>
        <v>54</v>
      </c>
      <c r="AF17" s="55">
        <f>+'MIT Da'!AF17+'SAR Da'!AF17+'URQ Da'!AF17+'ROC Da'!AF17+'SM Da'!AF17+'BN Da'!AF17+'BS Da'!AF17+'TDC Da'!AF17</f>
        <v>81</v>
      </c>
      <c r="AG17" s="55">
        <f>+'MIT Da'!AG17+'SAR Da'!AG17+'URQ Da'!AG17+'ROC Da'!AG17+'SM Da'!AG17+'BN Da'!AG17+'BS Da'!AG17+'TDC Da'!AG17</f>
        <v>397</v>
      </c>
      <c r="AH17" s="219">
        <f>+'MIT Da'!AH17+'SAR Da'!AH17+'URQ Da'!AH17+'ROC Da'!AH17+'SM Da'!AH17+'BN Da'!AH17+'BS Da'!AH17+'TDC Da'!AH17</f>
        <v>532</v>
      </c>
      <c r="AI17" s="10">
        <f>+'MIT Da'!AI17+'SAR Da'!AI17+'URQ Da'!AI17+'ROC Da'!AI17+'SM Da'!AI17+'BN Da'!AI17+'BS Da'!AI17+'TDC Da'!AI17</f>
        <v>264.22699999999998</v>
      </c>
      <c r="AJ17" s="10">
        <f>+'MIT Da'!AJ17+'SAR Da'!AJ17+'URQ Da'!AJ17+'ROC Da'!AJ17+'SM Da'!AJ17+'BN Da'!AJ17+'BS Da'!AJ17+'TDC Da'!AJ17</f>
        <v>2.4</v>
      </c>
      <c r="AK17" s="10">
        <f>+'MIT Da'!AK17+'SAR Da'!AK17+'URQ Da'!AK17+'ROC Da'!AK17+'SM Da'!AK17+'BN Da'!AK17+'BS Da'!AK17+'TDC Da'!AK17</f>
        <v>498.71500000000003</v>
      </c>
      <c r="AL17" s="222">
        <f>+'MIT Da'!AL17+'SAR Da'!AL17+'URQ Da'!AL17+'ROC Da'!AL17+'SM Da'!AL17+'BN Da'!AL17+'BS Da'!AL17+'TDC Da'!AL17</f>
        <v>765.34199999999998</v>
      </c>
      <c r="AM17" s="55">
        <f>+'MIT Da'!AM17+'SAR Da'!AM17+'URQ Da'!AM17+'ROC Da'!AM17+'SM Da'!AM17+'BN Da'!AM17+'BS Da'!AM17+'TDC Da'!AM17</f>
        <v>9</v>
      </c>
      <c r="AN17" s="55">
        <f>+'MIT Da'!AN17+'SAR Da'!AN17+'URQ Da'!AN17+'ROC Da'!AN17+'SM Da'!AN17+'BN Da'!AN17+'BS Da'!AN17+'TDC Da'!AN17</f>
        <v>57</v>
      </c>
      <c r="AO17" s="55">
        <f>+'MIT Da'!AO17+'SAR Da'!AO17+'URQ Da'!AO17+'ROC Da'!AO17+'SM Da'!AO17+'BN Da'!AO17+'BS Da'!AO17+'TDC Da'!AO17</f>
        <v>82</v>
      </c>
      <c r="AP17" s="232">
        <f>+'MIT Da'!AP17+'SAR Da'!AP17+'URQ Da'!AP17+'ROC Da'!AP17+'SM Da'!AP17+'BN Da'!AP17+'BS Da'!AP17+'TDC Da'!AP17</f>
        <v>148</v>
      </c>
      <c r="AQ17" s="55">
        <f>+'MIT Da'!AQ17+'SAR Da'!AQ17+'URQ Da'!AQ17+'ROC Da'!AQ17+'SM Da'!AQ17+'BN Da'!AQ17+'BS Da'!AQ17+'TDC Da'!AQ17</f>
        <v>578</v>
      </c>
      <c r="AR17" s="55">
        <f>+'MIT Da'!AR17+'SAR Da'!AR17+'URQ Da'!AR17+'ROC Da'!AR17+'SM Da'!AR17+'BN Da'!AR17+'BS Da'!AR17+'TDC Da'!AR17</f>
        <v>341</v>
      </c>
      <c r="AS17" s="55">
        <f>+'MIT Da'!AS17+'SAR Da'!AS17+'URQ Da'!AS17+'ROC Da'!AS17+'SM Da'!AS17+'BN Da'!AS17+'BS Da'!AS17+'TDC Da'!AS17</f>
        <v>39</v>
      </c>
      <c r="AT17" s="232">
        <f>+SUM(RED_InfraMR[[#This Row],[B.02.1 - Parque de Coches Eléctricos Motrices]:[B.02.3 - Parque de Coches Eléctricos Motrices Tipo R]])</f>
        <v>958</v>
      </c>
      <c r="AU17" s="55">
        <f>+'MIT Da'!AU17+'SAR Da'!AU17+'URQ Da'!AU17+'ROC Da'!AU17+'SM Da'!AU17+'BN Da'!AU17+'BS Da'!AU17+'TDC Da'!AU17</f>
        <v>0</v>
      </c>
      <c r="AV17" s="55">
        <f>+'MIT Da'!AV17+'SAR Da'!AV17+'URQ Da'!AV17+'ROC Da'!AV17+'SM Da'!AV17+'BN Da'!AV17+'BS Da'!AV17+'TDC Da'!AV17</f>
        <v>6</v>
      </c>
      <c r="AW17" s="55">
        <f>+'MIT Da'!AW17+'SAR Da'!AW17+'URQ Da'!AW17+'ROC Da'!AW17+'SM Da'!AW17+'BN Da'!AW17+'BS Da'!AW17+'TDC Da'!AW17</f>
        <v>10</v>
      </c>
      <c r="AX17" s="232">
        <f>+SUM(RED_InfraMR[[#This Row],[B.03.1 - Parque de Coches Motores Motrices Remolcados]:[B.03.3 - Parque de Coches Motores Motrices Cabina]])</f>
        <v>16</v>
      </c>
      <c r="AY17" s="55">
        <f>+'MIT Da'!AY17+'SAR Da'!AY17+'URQ Da'!AY17+'ROC Da'!AY17+'SM Da'!AY17+'BN Da'!AY17+'BS Da'!AY17+'TDC Da'!AY17</f>
        <v>427</v>
      </c>
      <c r="AZ17" s="55">
        <f>+'MIT Da'!AZ17+'SAR Da'!AZ17+'URQ Da'!AZ17+'ROC Da'!AZ17+'SM Da'!AZ17+'BN Da'!AZ17+'BS Da'!AZ17+'TDC Da'!AZ17</f>
        <v>165</v>
      </c>
      <c r="BA17" s="55">
        <f>+'MIT Da'!BA17+'SAR Da'!BA17+'URQ Da'!BA17+'ROC Da'!BA17+'SM Da'!BA17+'BN Da'!BA17+'BS Da'!BA17+'TDC Da'!BA17</f>
        <v>15</v>
      </c>
      <c r="BB17" s="55">
        <f>+'MIT Da'!BB17+'SAR Da'!BB17+'URQ Da'!BB17+'ROC Da'!BB17+'SM Da'!BB17+'BN Da'!BB17+'BS Da'!BB17+'TDC Da'!BB17</f>
        <v>0</v>
      </c>
      <c r="BC17" s="232">
        <f>+SUM(RED_InfraMR[[#This Row],[B.04.1 - Parque de Coches Remolcados Clase Unica]:[B.04.5 - Parque de Coches Remolcados para Servicios Especiales (Cartoneros)]])</f>
        <v>607</v>
      </c>
      <c r="BD17" s="393">
        <f>+'MIT Da'!BD17+'SAR Da'!BD17+'URQ Da'!BD17+'ROC Da'!BD17+'SM Da'!BD17+'BN Da'!BD17+'BS Da'!BD17+'TDC Da'!BD17</f>
        <v>150</v>
      </c>
      <c r="BE17" s="55">
        <f>+'MIT Da'!BE17+'SAR Da'!BE17+'URQ Da'!BE17+'ROC Da'!BE17+'SM Da'!BE17+'BN Da'!BE17+'BS Da'!BE17+'TDC Da'!BE17</f>
        <v>10</v>
      </c>
      <c r="BF17" s="55">
        <f>+'MIT Da'!BF17+'SAR Da'!BF17+'URQ Da'!BF17+'ROC Da'!BF17+'SM Da'!BF17+'BN Da'!BF17+'BS Da'!BF17+'TDC Da'!BF17</f>
        <v>94</v>
      </c>
      <c r="BG17" s="235"/>
    </row>
    <row r="18" spans="1:59">
      <c r="A18" s="1">
        <v>1994</v>
      </c>
      <c r="B18" s="1" t="s">
        <v>65</v>
      </c>
      <c r="C18" s="10">
        <f>+'MIT Da'!C18+'SAR Da'!C18+'URQ Da'!C18+'ROC Da'!C18+'SM Da'!C18+'BN Da'!C18+'BS Da'!C18+'TDC Da'!C18</f>
        <v>147.21299999999999</v>
      </c>
      <c r="D18" s="10">
        <f>+'MIT Da'!D18+'SAR Da'!D18+'URQ Da'!D18+'ROC Da'!D18+'SM Da'!D18+'BN Da'!D18+'BS Da'!D18+'TDC Da'!D18</f>
        <v>444.30600000000004</v>
      </c>
      <c r="E18" s="10">
        <f>+'MIT Da'!E18+'SAR Da'!E18+'URQ Da'!E18+'ROC Da'!E18+'SM Da'!E18+'BN Da'!E18+'BS Da'!E18+'TDC Da'!E18</f>
        <v>0</v>
      </c>
      <c r="F18" s="10">
        <f>+'MIT Da'!F18+'SAR Da'!F18+'URQ Da'!F18+'ROC Da'!F18+'SM Da'!F18+'BN Da'!F18+'BS Da'!F18+'TDC Da'!F18</f>
        <v>160.87363999999999</v>
      </c>
      <c r="G18" s="192">
        <f>+'MIT Da'!G18+'SAR Da'!G18+'URQ Da'!G18+'ROC Da'!G18+'SM Da'!G18+'BN Da'!G18+'BS Da'!G18+'TDC Da'!G18</f>
        <v>752.39264000000003</v>
      </c>
      <c r="H18" s="192">
        <f>+'MIT Da'!H18+'SAR Da'!H18+'URQ Da'!H18+'ROC Da'!H18+'SM Da'!H18+'BN Da'!H18+'BS Da'!H18+'TDC Da'!H18</f>
        <v>752.39264000000003</v>
      </c>
      <c r="I18" s="10">
        <f>+'MIT Da'!I18+'SAR Da'!I18+'URQ Da'!I18+'ROC Da'!I18+'SM Da'!I18+'BN Da'!I18+'BS Da'!I18+'TDC Da'!I18</f>
        <v>927.77611000000013</v>
      </c>
      <c r="J18" s="10">
        <f>+'MIT Da'!J18+'SAR Da'!J18+'URQ Da'!J18+'ROC Da'!J18+'SM Da'!J18+'BN Da'!J18+'BS Da'!J18+'TDC Da'!J18</f>
        <v>1060.415</v>
      </c>
      <c r="K18" s="10">
        <f>+'MIT Da'!K18+'SAR Da'!K18+'URQ Da'!K18+'ROC Da'!K18+'SM Da'!K18+'BN Da'!K18+'BS Da'!K18+'TDC Da'!K18</f>
        <v>54.516999999999996</v>
      </c>
      <c r="L18" s="10">
        <f>+'MIT Da'!L18+'SAR Da'!L18+'URQ Da'!L18+'ROC Da'!L18+'SM Da'!L18+'BN Da'!L18+'BS Da'!L18+'TDC Da'!L18</f>
        <v>348.89300000000003</v>
      </c>
      <c r="M18" s="10">
        <f>+'MIT Da'!M18+'SAR Da'!M18+'URQ Da'!M18+'ROC Da'!M18+'SM Da'!M18+'BN Da'!M18+'BS Da'!M18+'TDC Da'!M18</f>
        <v>20.274999999999999</v>
      </c>
      <c r="N18" s="192">
        <f>+'MIT Da'!N18+'SAR Da'!N18+'URQ Da'!N18+'ROC Da'!N18+'SM Da'!N18+'BN Da'!N18+'BS Da'!N18+'TDC Da'!N18</f>
        <v>1409.308</v>
      </c>
      <c r="O18" s="192">
        <f>+'MIT Da'!O18+'SAR Da'!O18+'URQ Da'!O18+'ROC Da'!O18+'SM Da'!O18+'BN Da'!O18+'BS Da'!O18+'TDC Da'!O18</f>
        <v>1409.308</v>
      </c>
      <c r="P18" s="55">
        <f>+'MIT Da'!P18+'SAR Da'!P18+'URQ Da'!P18+'ROC Da'!P18+'SM Da'!P18+'BN Da'!P18+'BS Da'!P18+'TDC Da'!P18</f>
        <v>194</v>
      </c>
      <c r="Q18" s="55">
        <f>+'MIT Da'!Q18+'SAR Da'!Q18+'URQ Da'!Q18+'ROC Da'!Q18+'SM Da'!Q18+'BN Da'!Q18+'BS Da'!Q18+'TDC Da'!Q18</f>
        <v>56</v>
      </c>
      <c r="R18" s="55">
        <f>+'MIT Da'!R18+'SAR Da'!R18+'URQ Da'!R18+'ROC Da'!R18+'SM Da'!R18+'BN Da'!R18+'BS Da'!R18+'TDC Da'!R18</f>
        <v>10</v>
      </c>
      <c r="S18" s="213">
        <f>+'MIT Da'!S18+'SAR Da'!S18+'URQ Da'!S18+'ROC Da'!S18+'SM Da'!S18+'BN Da'!S18+'BS Da'!S18+'TDC Da'!S18</f>
        <v>260</v>
      </c>
      <c r="T18" s="213">
        <f>+'MIT Da'!T18+'SAR Da'!T18+'URQ Da'!T18+'ROC Da'!T18+'SM Da'!T18+'BN Da'!T18+'BS Da'!T18+'TDC Da'!T18</f>
        <v>260</v>
      </c>
      <c r="U18" s="55">
        <f>+'MIT Da'!U18+'SAR Da'!U18+'URQ Da'!U18+'ROC Da'!U18+'SM Da'!U18+'BN Da'!U18+'BS Da'!U18+'TDC Da'!U18</f>
        <v>138</v>
      </c>
      <c r="V18" s="55">
        <f>+'MIT Da'!V18+'SAR Da'!V18+'URQ Da'!V18+'ROC Da'!V18+'SM Da'!V18+'BN Da'!V18+'BS Da'!V18+'TDC Da'!V18</f>
        <v>392</v>
      </c>
      <c r="W18" s="55">
        <f>+'MIT Da'!W18+'SAR Da'!W18+'URQ Da'!W18+'ROC Da'!W18+'SM Da'!W18+'BN Da'!W18+'BS Da'!W18+'TDC Da'!W18</f>
        <v>11</v>
      </c>
      <c r="X18" s="55">
        <f>+'MIT Da'!X18+'SAR Da'!X18+'URQ Da'!X18+'ROC Da'!X18+'SM Da'!X18+'BN Da'!X18+'BS Da'!X18+'TDC Da'!X18</f>
        <v>116</v>
      </c>
      <c r="Y18" s="55">
        <f>+'MIT Da'!Y18+'SAR Da'!Y18+'URQ Da'!Y18+'ROC Da'!Y18+'SM Da'!Y18+'BN Da'!Y18+'BS Da'!Y18+'TDC Da'!Y18</f>
        <v>4</v>
      </c>
      <c r="Z18" s="219">
        <f>+'MIT Da'!Z18+'SAR Da'!Z18+'URQ Da'!Z18+'ROC Da'!Z18+'SM Da'!Z18+'BN Da'!Z18+'BS Da'!Z18+'TDC Da'!Z18</f>
        <v>661</v>
      </c>
      <c r="AA18" s="55">
        <f>+'MIT Da'!AA18+'SAR Da'!AA18+'URQ Da'!AA18+'ROC Da'!AA18+'SM Da'!AA18+'BN Da'!AA18+'BS Da'!AA18+'TDC Da'!AA18</f>
        <v>146</v>
      </c>
      <c r="AB18" s="55">
        <f>+'MIT Da'!AB18+'SAR Da'!AB18+'URQ Da'!AB18+'ROC Da'!AB18+'SM Da'!AB18+'BN Da'!AB18+'BS Da'!AB18+'TDC Da'!AB18</f>
        <v>95</v>
      </c>
      <c r="AC18" s="55">
        <f>+'MIT Da'!AC18+'SAR Da'!AC18+'URQ Da'!AC18+'ROC Da'!AC18+'SM Da'!AC18+'BN Da'!AC18+'BS Da'!AC18+'TDC Da'!AC18</f>
        <v>661</v>
      </c>
      <c r="AD18" s="219">
        <f>+'MIT Da'!AD18+'SAR Da'!AD18+'URQ Da'!AD18+'ROC Da'!AD18+'SM Da'!AD18+'BN Da'!AD18+'BS Da'!AD18+'TDC Da'!AD18</f>
        <v>902</v>
      </c>
      <c r="AE18" s="55">
        <f>+'MIT Da'!AE18+'SAR Da'!AE18+'URQ Da'!AE18+'ROC Da'!AE18+'SM Da'!AE18+'BN Da'!AE18+'BS Da'!AE18+'TDC Da'!AE18</f>
        <v>54</v>
      </c>
      <c r="AF18" s="55">
        <f>+'MIT Da'!AF18+'SAR Da'!AF18+'URQ Da'!AF18+'ROC Da'!AF18+'SM Da'!AF18+'BN Da'!AF18+'BS Da'!AF18+'TDC Da'!AF18</f>
        <v>81</v>
      </c>
      <c r="AG18" s="55">
        <f>+'MIT Da'!AG18+'SAR Da'!AG18+'URQ Da'!AG18+'ROC Da'!AG18+'SM Da'!AG18+'BN Da'!AG18+'BS Da'!AG18+'TDC Da'!AG18</f>
        <v>397</v>
      </c>
      <c r="AH18" s="219">
        <f>+'MIT Da'!AH18+'SAR Da'!AH18+'URQ Da'!AH18+'ROC Da'!AH18+'SM Da'!AH18+'BN Da'!AH18+'BS Da'!AH18+'TDC Da'!AH18</f>
        <v>532</v>
      </c>
      <c r="AI18" s="10">
        <f>+'MIT Da'!AI18+'SAR Da'!AI18+'URQ Da'!AI18+'ROC Da'!AI18+'SM Da'!AI18+'BN Da'!AI18+'BS Da'!AI18+'TDC Da'!AI18</f>
        <v>264.22699999999998</v>
      </c>
      <c r="AJ18" s="10">
        <f>+'MIT Da'!AJ18+'SAR Da'!AJ18+'URQ Da'!AJ18+'ROC Da'!AJ18+'SM Da'!AJ18+'BN Da'!AJ18+'BS Da'!AJ18+'TDC Da'!AJ18</f>
        <v>2.4</v>
      </c>
      <c r="AK18" s="10">
        <f>+'MIT Da'!AK18+'SAR Da'!AK18+'URQ Da'!AK18+'ROC Da'!AK18+'SM Da'!AK18+'BN Da'!AK18+'BS Da'!AK18+'TDC Da'!AK18</f>
        <v>498.71500000000003</v>
      </c>
      <c r="AL18" s="222">
        <f>+'MIT Da'!AL18+'SAR Da'!AL18+'URQ Da'!AL18+'ROC Da'!AL18+'SM Da'!AL18+'BN Da'!AL18+'BS Da'!AL18+'TDC Da'!AL18</f>
        <v>765.34199999999998</v>
      </c>
      <c r="AM18" s="55">
        <f>+'MIT Da'!AM18+'SAR Da'!AM18+'URQ Da'!AM18+'ROC Da'!AM18+'SM Da'!AM18+'BN Da'!AM18+'BS Da'!AM18+'TDC Da'!AM18</f>
        <v>9</v>
      </c>
      <c r="AN18" s="55">
        <f>+'MIT Da'!AN18+'SAR Da'!AN18+'URQ Da'!AN18+'ROC Da'!AN18+'SM Da'!AN18+'BN Da'!AN18+'BS Da'!AN18+'TDC Da'!AN18</f>
        <v>57</v>
      </c>
      <c r="AO18" s="55">
        <f>+'MIT Da'!AO18+'SAR Da'!AO18+'URQ Da'!AO18+'ROC Da'!AO18+'SM Da'!AO18+'BN Da'!AO18+'BS Da'!AO18+'TDC Da'!AO18</f>
        <v>82</v>
      </c>
      <c r="AP18" s="232">
        <f>+'MIT Da'!AP18+'SAR Da'!AP18+'URQ Da'!AP18+'ROC Da'!AP18+'SM Da'!AP18+'BN Da'!AP18+'BS Da'!AP18+'TDC Da'!AP18</f>
        <v>148</v>
      </c>
      <c r="AQ18" s="55">
        <f>+'MIT Da'!AQ18+'SAR Da'!AQ18+'URQ Da'!AQ18+'ROC Da'!AQ18+'SM Da'!AQ18+'BN Da'!AQ18+'BS Da'!AQ18+'TDC Da'!AQ18</f>
        <v>578</v>
      </c>
      <c r="AR18" s="55">
        <f>+'MIT Da'!AR18+'SAR Da'!AR18+'URQ Da'!AR18+'ROC Da'!AR18+'SM Da'!AR18+'BN Da'!AR18+'BS Da'!AR18+'TDC Da'!AR18</f>
        <v>341</v>
      </c>
      <c r="AS18" s="55">
        <f>+'MIT Da'!AS18+'SAR Da'!AS18+'URQ Da'!AS18+'ROC Da'!AS18+'SM Da'!AS18+'BN Da'!AS18+'BS Da'!AS18+'TDC Da'!AS18</f>
        <v>39</v>
      </c>
      <c r="AT18" s="232">
        <f>+SUM(RED_InfraMR[[#This Row],[B.02.1 - Parque de Coches Eléctricos Motrices]:[B.02.3 - Parque de Coches Eléctricos Motrices Tipo R]])</f>
        <v>958</v>
      </c>
      <c r="AU18" s="55">
        <f>+'MIT Da'!AU18+'SAR Da'!AU18+'URQ Da'!AU18+'ROC Da'!AU18+'SM Da'!AU18+'BN Da'!AU18+'BS Da'!AU18+'TDC Da'!AU18</f>
        <v>0</v>
      </c>
      <c r="AV18" s="55">
        <f>+'MIT Da'!AV18+'SAR Da'!AV18+'URQ Da'!AV18+'ROC Da'!AV18+'SM Da'!AV18+'BN Da'!AV18+'BS Da'!AV18+'TDC Da'!AV18</f>
        <v>6</v>
      </c>
      <c r="AW18" s="55">
        <f>+'MIT Da'!AW18+'SAR Da'!AW18+'URQ Da'!AW18+'ROC Da'!AW18+'SM Da'!AW18+'BN Da'!AW18+'BS Da'!AW18+'TDC Da'!AW18</f>
        <v>10</v>
      </c>
      <c r="AX18" s="232">
        <f>+SUM(RED_InfraMR[[#This Row],[B.03.1 - Parque de Coches Motores Motrices Remolcados]:[B.03.3 - Parque de Coches Motores Motrices Cabina]])</f>
        <v>16</v>
      </c>
      <c r="AY18" s="55">
        <f>+'MIT Da'!AY18+'SAR Da'!AY18+'URQ Da'!AY18+'ROC Da'!AY18+'SM Da'!AY18+'BN Da'!AY18+'BS Da'!AY18+'TDC Da'!AY18</f>
        <v>427</v>
      </c>
      <c r="AZ18" s="55">
        <f>+'MIT Da'!AZ18+'SAR Da'!AZ18+'URQ Da'!AZ18+'ROC Da'!AZ18+'SM Da'!AZ18+'BN Da'!AZ18+'BS Da'!AZ18+'TDC Da'!AZ18</f>
        <v>165</v>
      </c>
      <c r="BA18" s="55">
        <f>+'MIT Da'!BA18+'SAR Da'!BA18+'URQ Da'!BA18+'ROC Da'!BA18+'SM Da'!BA18+'BN Da'!BA18+'BS Da'!BA18+'TDC Da'!BA18</f>
        <v>15</v>
      </c>
      <c r="BB18" s="55">
        <f>+'MIT Da'!BB18+'SAR Da'!BB18+'URQ Da'!BB18+'ROC Da'!BB18+'SM Da'!BB18+'BN Da'!BB18+'BS Da'!BB18+'TDC Da'!BB18</f>
        <v>0</v>
      </c>
      <c r="BC18" s="232">
        <f>+SUM(RED_InfraMR[[#This Row],[B.04.1 - Parque de Coches Remolcados Clase Unica]:[B.04.5 - Parque de Coches Remolcados para Servicios Especiales (Cartoneros)]])</f>
        <v>607</v>
      </c>
      <c r="BD18" s="393">
        <f>+'MIT Da'!BD18+'SAR Da'!BD18+'URQ Da'!BD18+'ROC Da'!BD18+'SM Da'!BD18+'BN Da'!BD18+'BS Da'!BD18+'TDC Da'!BD18</f>
        <v>150</v>
      </c>
      <c r="BE18" s="55">
        <f>+'MIT Da'!BE18+'SAR Da'!BE18+'URQ Da'!BE18+'ROC Da'!BE18+'SM Da'!BE18+'BN Da'!BE18+'BS Da'!BE18+'TDC Da'!BE18</f>
        <v>10</v>
      </c>
      <c r="BF18" s="55">
        <f>+'MIT Da'!BF18+'SAR Da'!BF18+'URQ Da'!BF18+'ROC Da'!BF18+'SM Da'!BF18+'BN Da'!BF18+'BS Da'!BF18+'TDC Da'!BF18</f>
        <v>94</v>
      </c>
      <c r="BG18" s="235"/>
    </row>
    <row r="19" spans="1:59">
      <c r="A19" s="1">
        <v>1994</v>
      </c>
      <c r="B19" s="1" t="s">
        <v>66</v>
      </c>
      <c r="C19" s="10">
        <f>+'MIT Da'!C19+'SAR Da'!C19+'URQ Da'!C19+'ROC Da'!C19+'SM Da'!C19+'BN Da'!C19+'BS Da'!C19+'TDC Da'!C19</f>
        <v>147.21299999999999</v>
      </c>
      <c r="D19" s="10">
        <f>+'MIT Da'!D19+'SAR Da'!D19+'URQ Da'!D19+'ROC Da'!D19+'SM Da'!D19+'BN Da'!D19+'BS Da'!D19+'TDC Da'!D19</f>
        <v>444.30600000000004</v>
      </c>
      <c r="E19" s="10">
        <f>+'MIT Da'!E19+'SAR Da'!E19+'URQ Da'!E19+'ROC Da'!E19+'SM Da'!E19+'BN Da'!E19+'BS Da'!E19+'TDC Da'!E19</f>
        <v>0</v>
      </c>
      <c r="F19" s="10">
        <f>+'MIT Da'!F19+'SAR Da'!F19+'URQ Da'!F19+'ROC Da'!F19+'SM Da'!F19+'BN Da'!F19+'BS Da'!F19+'TDC Da'!F19</f>
        <v>160.87363999999999</v>
      </c>
      <c r="G19" s="192">
        <f>+'MIT Da'!G19+'SAR Da'!G19+'URQ Da'!G19+'ROC Da'!G19+'SM Da'!G19+'BN Da'!G19+'BS Da'!G19+'TDC Da'!G19</f>
        <v>752.39264000000003</v>
      </c>
      <c r="H19" s="192">
        <f>+'MIT Da'!H19+'SAR Da'!H19+'URQ Da'!H19+'ROC Da'!H19+'SM Da'!H19+'BN Da'!H19+'BS Da'!H19+'TDC Da'!H19</f>
        <v>752.39264000000003</v>
      </c>
      <c r="I19" s="10">
        <f>+'MIT Da'!I19+'SAR Da'!I19+'URQ Da'!I19+'ROC Da'!I19+'SM Da'!I19+'BN Da'!I19+'BS Da'!I19+'TDC Da'!I19</f>
        <v>927.77611000000013</v>
      </c>
      <c r="J19" s="10">
        <f>+'MIT Da'!J19+'SAR Da'!J19+'URQ Da'!J19+'ROC Da'!J19+'SM Da'!J19+'BN Da'!J19+'BS Da'!J19+'TDC Da'!J19</f>
        <v>1060.415</v>
      </c>
      <c r="K19" s="10">
        <f>+'MIT Da'!K19+'SAR Da'!K19+'URQ Da'!K19+'ROC Da'!K19+'SM Da'!K19+'BN Da'!K19+'BS Da'!K19+'TDC Da'!K19</f>
        <v>54.516999999999996</v>
      </c>
      <c r="L19" s="10">
        <f>+'MIT Da'!L19+'SAR Da'!L19+'URQ Da'!L19+'ROC Da'!L19+'SM Da'!L19+'BN Da'!L19+'BS Da'!L19+'TDC Da'!L19</f>
        <v>348.89300000000003</v>
      </c>
      <c r="M19" s="10">
        <f>+'MIT Da'!M19+'SAR Da'!M19+'URQ Da'!M19+'ROC Da'!M19+'SM Da'!M19+'BN Da'!M19+'BS Da'!M19+'TDC Da'!M19</f>
        <v>20.274999999999999</v>
      </c>
      <c r="N19" s="192">
        <f>+'MIT Da'!N19+'SAR Da'!N19+'URQ Da'!N19+'ROC Da'!N19+'SM Da'!N19+'BN Da'!N19+'BS Da'!N19+'TDC Da'!N19</f>
        <v>1409.308</v>
      </c>
      <c r="O19" s="192">
        <f>+'MIT Da'!O19+'SAR Da'!O19+'URQ Da'!O19+'ROC Da'!O19+'SM Da'!O19+'BN Da'!O19+'BS Da'!O19+'TDC Da'!O19</f>
        <v>1409.308</v>
      </c>
      <c r="P19" s="55">
        <f>+'MIT Da'!P19+'SAR Da'!P19+'URQ Da'!P19+'ROC Da'!P19+'SM Da'!P19+'BN Da'!P19+'BS Da'!P19+'TDC Da'!P19</f>
        <v>194</v>
      </c>
      <c r="Q19" s="55">
        <f>+'MIT Da'!Q19+'SAR Da'!Q19+'URQ Da'!Q19+'ROC Da'!Q19+'SM Da'!Q19+'BN Da'!Q19+'BS Da'!Q19+'TDC Da'!Q19</f>
        <v>56</v>
      </c>
      <c r="R19" s="55">
        <f>+'MIT Da'!R19+'SAR Da'!R19+'URQ Da'!R19+'ROC Da'!R19+'SM Da'!R19+'BN Da'!R19+'BS Da'!R19+'TDC Da'!R19</f>
        <v>10</v>
      </c>
      <c r="S19" s="213">
        <f>+'MIT Da'!S19+'SAR Da'!S19+'URQ Da'!S19+'ROC Da'!S19+'SM Da'!S19+'BN Da'!S19+'BS Da'!S19+'TDC Da'!S19</f>
        <v>260</v>
      </c>
      <c r="T19" s="213">
        <f>+'MIT Da'!T19+'SAR Da'!T19+'URQ Da'!T19+'ROC Da'!T19+'SM Da'!T19+'BN Da'!T19+'BS Da'!T19+'TDC Da'!T19</f>
        <v>260</v>
      </c>
      <c r="U19" s="55">
        <f>+'MIT Da'!U19+'SAR Da'!U19+'URQ Da'!U19+'ROC Da'!U19+'SM Da'!U19+'BN Da'!U19+'BS Da'!U19+'TDC Da'!U19</f>
        <v>138</v>
      </c>
      <c r="V19" s="55">
        <f>+'MIT Da'!V19+'SAR Da'!V19+'URQ Da'!V19+'ROC Da'!V19+'SM Da'!V19+'BN Da'!V19+'BS Da'!V19+'TDC Da'!V19</f>
        <v>392</v>
      </c>
      <c r="W19" s="55">
        <f>+'MIT Da'!W19+'SAR Da'!W19+'URQ Da'!W19+'ROC Da'!W19+'SM Da'!W19+'BN Da'!W19+'BS Da'!W19+'TDC Da'!W19</f>
        <v>11</v>
      </c>
      <c r="X19" s="55">
        <f>+'MIT Da'!X19+'SAR Da'!X19+'URQ Da'!X19+'ROC Da'!X19+'SM Da'!X19+'BN Da'!X19+'BS Da'!X19+'TDC Da'!X19</f>
        <v>116</v>
      </c>
      <c r="Y19" s="55">
        <f>+'MIT Da'!Y19+'SAR Da'!Y19+'URQ Da'!Y19+'ROC Da'!Y19+'SM Da'!Y19+'BN Da'!Y19+'BS Da'!Y19+'TDC Da'!Y19</f>
        <v>4</v>
      </c>
      <c r="Z19" s="219">
        <f>+'MIT Da'!Z19+'SAR Da'!Z19+'URQ Da'!Z19+'ROC Da'!Z19+'SM Da'!Z19+'BN Da'!Z19+'BS Da'!Z19+'TDC Da'!Z19</f>
        <v>661</v>
      </c>
      <c r="AA19" s="55">
        <f>+'MIT Da'!AA19+'SAR Da'!AA19+'URQ Da'!AA19+'ROC Da'!AA19+'SM Da'!AA19+'BN Da'!AA19+'BS Da'!AA19+'TDC Da'!AA19</f>
        <v>146</v>
      </c>
      <c r="AB19" s="55">
        <f>+'MIT Da'!AB19+'SAR Da'!AB19+'URQ Da'!AB19+'ROC Da'!AB19+'SM Da'!AB19+'BN Da'!AB19+'BS Da'!AB19+'TDC Da'!AB19</f>
        <v>95</v>
      </c>
      <c r="AC19" s="55">
        <f>+'MIT Da'!AC19+'SAR Da'!AC19+'URQ Da'!AC19+'ROC Da'!AC19+'SM Da'!AC19+'BN Da'!AC19+'BS Da'!AC19+'TDC Da'!AC19</f>
        <v>661</v>
      </c>
      <c r="AD19" s="219">
        <f>+'MIT Da'!AD19+'SAR Da'!AD19+'URQ Da'!AD19+'ROC Da'!AD19+'SM Da'!AD19+'BN Da'!AD19+'BS Da'!AD19+'TDC Da'!AD19</f>
        <v>902</v>
      </c>
      <c r="AE19" s="55">
        <f>+'MIT Da'!AE19+'SAR Da'!AE19+'URQ Da'!AE19+'ROC Da'!AE19+'SM Da'!AE19+'BN Da'!AE19+'BS Da'!AE19+'TDC Da'!AE19</f>
        <v>54</v>
      </c>
      <c r="AF19" s="55">
        <f>+'MIT Da'!AF19+'SAR Da'!AF19+'URQ Da'!AF19+'ROC Da'!AF19+'SM Da'!AF19+'BN Da'!AF19+'BS Da'!AF19+'TDC Da'!AF19</f>
        <v>81</v>
      </c>
      <c r="AG19" s="55">
        <f>+'MIT Da'!AG19+'SAR Da'!AG19+'URQ Da'!AG19+'ROC Da'!AG19+'SM Da'!AG19+'BN Da'!AG19+'BS Da'!AG19+'TDC Da'!AG19</f>
        <v>397</v>
      </c>
      <c r="AH19" s="219">
        <f>+'MIT Da'!AH19+'SAR Da'!AH19+'URQ Da'!AH19+'ROC Da'!AH19+'SM Da'!AH19+'BN Da'!AH19+'BS Da'!AH19+'TDC Da'!AH19</f>
        <v>532</v>
      </c>
      <c r="AI19" s="10">
        <f>+'MIT Da'!AI19+'SAR Da'!AI19+'URQ Da'!AI19+'ROC Da'!AI19+'SM Da'!AI19+'BN Da'!AI19+'BS Da'!AI19+'TDC Da'!AI19</f>
        <v>264.22699999999998</v>
      </c>
      <c r="AJ19" s="10">
        <f>+'MIT Da'!AJ19+'SAR Da'!AJ19+'URQ Da'!AJ19+'ROC Da'!AJ19+'SM Da'!AJ19+'BN Da'!AJ19+'BS Da'!AJ19+'TDC Da'!AJ19</f>
        <v>2.4</v>
      </c>
      <c r="AK19" s="10">
        <f>+'MIT Da'!AK19+'SAR Da'!AK19+'URQ Da'!AK19+'ROC Da'!AK19+'SM Da'!AK19+'BN Da'!AK19+'BS Da'!AK19+'TDC Da'!AK19</f>
        <v>498.71500000000003</v>
      </c>
      <c r="AL19" s="222">
        <f>+'MIT Da'!AL19+'SAR Da'!AL19+'URQ Da'!AL19+'ROC Da'!AL19+'SM Da'!AL19+'BN Da'!AL19+'BS Da'!AL19+'TDC Da'!AL19</f>
        <v>765.34199999999998</v>
      </c>
      <c r="AM19" s="55">
        <f>+'MIT Da'!AM19+'SAR Da'!AM19+'URQ Da'!AM19+'ROC Da'!AM19+'SM Da'!AM19+'BN Da'!AM19+'BS Da'!AM19+'TDC Da'!AM19</f>
        <v>9</v>
      </c>
      <c r="AN19" s="55">
        <f>+'MIT Da'!AN19+'SAR Da'!AN19+'URQ Da'!AN19+'ROC Da'!AN19+'SM Da'!AN19+'BN Da'!AN19+'BS Da'!AN19+'TDC Da'!AN19</f>
        <v>57</v>
      </c>
      <c r="AO19" s="55">
        <f>+'MIT Da'!AO19+'SAR Da'!AO19+'URQ Da'!AO19+'ROC Da'!AO19+'SM Da'!AO19+'BN Da'!AO19+'BS Da'!AO19+'TDC Da'!AO19</f>
        <v>82</v>
      </c>
      <c r="AP19" s="232">
        <f>+'MIT Da'!AP19+'SAR Da'!AP19+'URQ Da'!AP19+'ROC Da'!AP19+'SM Da'!AP19+'BN Da'!AP19+'BS Da'!AP19+'TDC Da'!AP19</f>
        <v>148</v>
      </c>
      <c r="AQ19" s="55">
        <f>+'MIT Da'!AQ19+'SAR Da'!AQ19+'URQ Da'!AQ19+'ROC Da'!AQ19+'SM Da'!AQ19+'BN Da'!AQ19+'BS Da'!AQ19+'TDC Da'!AQ19</f>
        <v>578</v>
      </c>
      <c r="AR19" s="55">
        <f>+'MIT Da'!AR19+'SAR Da'!AR19+'URQ Da'!AR19+'ROC Da'!AR19+'SM Da'!AR19+'BN Da'!AR19+'BS Da'!AR19+'TDC Da'!AR19</f>
        <v>341</v>
      </c>
      <c r="AS19" s="55">
        <f>+'MIT Da'!AS19+'SAR Da'!AS19+'URQ Da'!AS19+'ROC Da'!AS19+'SM Da'!AS19+'BN Da'!AS19+'BS Da'!AS19+'TDC Da'!AS19</f>
        <v>39</v>
      </c>
      <c r="AT19" s="232">
        <f>+SUM(RED_InfraMR[[#This Row],[B.02.1 - Parque de Coches Eléctricos Motrices]:[B.02.3 - Parque de Coches Eléctricos Motrices Tipo R]])</f>
        <v>958</v>
      </c>
      <c r="AU19" s="55">
        <f>+'MIT Da'!AU19+'SAR Da'!AU19+'URQ Da'!AU19+'ROC Da'!AU19+'SM Da'!AU19+'BN Da'!AU19+'BS Da'!AU19+'TDC Da'!AU19</f>
        <v>0</v>
      </c>
      <c r="AV19" s="55">
        <f>+'MIT Da'!AV19+'SAR Da'!AV19+'URQ Da'!AV19+'ROC Da'!AV19+'SM Da'!AV19+'BN Da'!AV19+'BS Da'!AV19+'TDC Da'!AV19</f>
        <v>6</v>
      </c>
      <c r="AW19" s="55">
        <f>+'MIT Da'!AW19+'SAR Da'!AW19+'URQ Da'!AW19+'ROC Da'!AW19+'SM Da'!AW19+'BN Da'!AW19+'BS Da'!AW19+'TDC Da'!AW19</f>
        <v>10</v>
      </c>
      <c r="AX19" s="232">
        <f>+SUM(RED_InfraMR[[#This Row],[B.03.1 - Parque de Coches Motores Motrices Remolcados]:[B.03.3 - Parque de Coches Motores Motrices Cabina]])</f>
        <v>16</v>
      </c>
      <c r="AY19" s="55">
        <f>+'MIT Da'!AY19+'SAR Da'!AY19+'URQ Da'!AY19+'ROC Da'!AY19+'SM Da'!AY19+'BN Da'!AY19+'BS Da'!AY19+'TDC Da'!AY19</f>
        <v>427</v>
      </c>
      <c r="AZ19" s="55">
        <f>+'MIT Da'!AZ19+'SAR Da'!AZ19+'URQ Da'!AZ19+'ROC Da'!AZ19+'SM Da'!AZ19+'BN Da'!AZ19+'BS Da'!AZ19+'TDC Da'!AZ19</f>
        <v>165</v>
      </c>
      <c r="BA19" s="55">
        <f>+'MIT Da'!BA19+'SAR Da'!BA19+'URQ Da'!BA19+'ROC Da'!BA19+'SM Da'!BA19+'BN Da'!BA19+'BS Da'!BA19+'TDC Da'!BA19</f>
        <v>15</v>
      </c>
      <c r="BB19" s="55">
        <f>+'MIT Da'!BB19+'SAR Da'!BB19+'URQ Da'!BB19+'ROC Da'!BB19+'SM Da'!BB19+'BN Da'!BB19+'BS Da'!BB19+'TDC Da'!BB19</f>
        <v>0</v>
      </c>
      <c r="BC19" s="232">
        <f>+SUM(RED_InfraMR[[#This Row],[B.04.1 - Parque de Coches Remolcados Clase Unica]:[B.04.5 - Parque de Coches Remolcados para Servicios Especiales (Cartoneros)]])</f>
        <v>607</v>
      </c>
      <c r="BD19" s="393">
        <f>+'MIT Da'!BD19+'SAR Da'!BD19+'URQ Da'!BD19+'ROC Da'!BD19+'SM Da'!BD19+'BN Da'!BD19+'BS Da'!BD19+'TDC Da'!BD19</f>
        <v>150</v>
      </c>
      <c r="BE19" s="55">
        <f>+'MIT Da'!BE19+'SAR Da'!BE19+'URQ Da'!BE19+'ROC Da'!BE19+'SM Da'!BE19+'BN Da'!BE19+'BS Da'!BE19+'TDC Da'!BE19</f>
        <v>10</v>
      </c>
      <c r="BF19" s="55">
        <f>+'MIT Da'!BF19+'SAR Da'!BF19+'URQ Da'!BF19+'ROC Da'!BF19+'SM Da'!BF19+'BN Da'!BF19+'BS Da'!BF19+'TDC Da'!BF19</f>
        <v>94</v>
      </c>
      <c r="BG19" s="235"/>
    </row>
    <row r="20" spans="1:59">
      <c r="A20" s="1">
        <v>1994</v>
      </c>
      <c r="B20" s="1" t="s">
        <v>67</v>
      </c>
      <c r="C20" s="10">
        <f>+'MIT Da'!C20+'SAR Da'!C20+'URQ Da'!C20+'ROC Da'!C20+'SM Da'!C20+'BN Da'!C20+'BS Da'!C20+'TDC Da'!C20</f>
        <v>147.21299999999999</v>
      </c>
      <c r="D20" s="10">
        <f>+'MIT Da'!D20+'SAR Da'!D20+'URQ Da'!D20+'ROC Da'!D20+'SM Da'!D20+'BN Da'!D20+'BS Da'!D20+'TDC Da'!D20</f>
        <v>444.30600000000004</v>
      </c>
      <c r="E20" s="10">
        <f>+'MIT Da'!E20+'SAR Da'!E20+'URQ Da'!E20+'ROC Da'!E20+'SM Da'!E20+'BN Da'!E20+'BS Da'!E20+'TDC Da'!E20</f>
        <v>0</v>
      </c>
      <c r="F20" s="10">
        <f>+'MIT Da'!F20+'SAR Da'!F20+'URQ Da'!F20+'ROC Da'!F20+'SM Da'!F20+'BN Da'!F20+'BS Da'!F20+'TDC Da'!F20</f>
        <v>160.87363999999999</v>
      </c>
      <c r="G20" s="192">
        <f>+'MIT Da'!G20+'SAR Da'!G20+'URQ Da'!G20+'ROC Da'!G20+'SM Da'!G20+'BN Da'!G20+'BS Da'!G20+'TDC Da'!G20</f>
        <v>752.39264000000003</v>
      </c>
      <c r="H20" s="192">
        <f>+'MIT Da'!H20+'SAR Da'!H20+'URQ Da'!H20+'ROC Da'!H20+'SM Da'!H20+'BN Da'!H20+'BS Da'!H20+'TDC Da'!H20</f>
        <v>752.39264000000003</v>
      </c>
      <c r="I20" s="10">
        <f>+'MIT Da'!I20+'SAR Da'!I20+'URQ Da'!I20+'ROC Da'!I20+'SM Da'!I20+'BN Da'!I20+'BS Da'!I20+'TDC Da'!I20</f>
        <v>927.77611000000013</v>
      </c>
      <c r="J20" s="10">
        <f>+'MIT Da'!J20+'SAR Da'!J20+'URQ Da'!J20+'ROC Da'!J20+'SM Da'!J20+'BN Da'!J20+'BS Da'!J20+'TDC Da'!J20</f>
        <v>1060.415</v>
      </c>
      <c r="K20" s="10">
        <f>+'MIT Da'!K20+'SAR Da'!K20+'URQ Da'!K20+'ROC Da'!K20+'SM Da'!K20+'BN Da'!K20+'BS Da'!K20+'TDC Da'!K20</f>
        <v>54.516999999999996</v>
      </c>
      <c r="L20" s="10">
        <f>+'MIT Da'!L20+'SAR Da'!L20+'URQ Da'!L20+'ROC Da'!L20+'SM Da'!L20+'BN Da'!L20+'BS Da'!L20+'TDC Da'!L20</f>
        <v>348.89300000000003</v>
      </c>
      <c r="M20" s="10">
        <f>+'MIT Da'!M20+'SAR Da'!M20+'URQ Da'!M20+'ROC Da'!M20+'SM Da'!M20+'BN Da'!M20+'BS Da'!M20+'TDC Da'!M20</f>
        <v>20.274999999999999</v>
      </c>
      <c r="N20" s="192">
        <f>+'MIT Da'!N20+'SAR Da'!N20+'URQ Da'!N20+'ROC Da'!N20+'SM Da'!N20+'BN Da'!N20+'BS Da'!N20+'TDC Da'!N20</f>
        <v>1409.308</v>
      </c>
      <c r="O20" s="192">
        <f>+'MIT Da'!O20+'SAR Da'!O20+'URQ Da'!O20+'ROC Da'!O20+'SM Da'!O20+'BN Da'!O20+'BS Da'!O20+'TDC Da'!O20</f>
        <v>1409.308</v>
      </c>
      <c r="P20" s="55">
        <f>+'MIT Da'!P20+'SAR Da'!P20+'URQ Da'!P20+'ROC Da'!P20+'SM Da'!P20+'BN Da'!P20+'BS Da'!P20+'TDC Da'!P20</f>
        <v>194</v>
      </c>
      <c r="Q20" s="55">
        <f>+'MIT Da'!Q20+'SAR Da'!Q20+'URQ Da'!Q20+'ROC Da'!Q20+'SM Da'!Q20+'BN Da'!Q20+'BS Da'!Q20+'TDC Da'!Q20</f>
        <v>56</v>
      </c>
      <c r="R20" s="55">
        <f>+'MIT Da'!R20+'SAR Da'!R20+'URQ Da'!R20+'ROC Da'!R20+'SM Da'!R20+'BN Da'!R20+'BS Da'!R20+'TDC Da'!R20</f>
        <v>10</v>
      </c>
      <c r="S20" s="213">
        <f>+'MIT Da'!S20+'SAR Da'!S20+'URQ Da'!S20+'ROC Da'!S20+'SM Da'!S20+'BN Da'!S20+'BS Da'!S20+'TDC Da'!S20</f>
        <v>260</v>
      </c>
      <c r="T20" s="213">
        <f>+'MIT Da'!T20+'SAR Da'!T20+'URQ Da'!T20+'ROC Da'!T20+'SM Da'!T20+'BN Da'!T20+'BS Da'!T20+'TDC Da'!T20</f>
        <v>260</v>
      </c>
      <c r="U20" s="55">
        <f>+'MIT Da'!U20+'SAR Da'!U20+'URQ Da'!U20+'ROC Da'!U20+'SM Da'!U20+'BN Da'!U20+'BS Da'!U20+'TDC Da'!U20</f>
        <v>138</v>
      </c>
      <c r="V20" s="55">
        <f>+'MIT Da'!V20+'SAR Da'!V20+'URQ Da'!V20+'ROC Da'!V20+'SM Da'!V20+'BN Da'!V20+'BS Da'!V20+'TDC Da'!V20</f>
        <v>392</v>
      </c>
      <c r="W20" s="55">
        <f>+'MIT Da'!W20+'SAR Da'!W20+'URQ Da'!W20+'ROC Da'!W20+'SM Da'!W20+'BN Da'!W20+'BS Da'!W20+'TDC Da'!W20</f>
        <v>11</v>
      </c>
      <c r="X20" s="55">
        <f>+'MIT Da'!X20+'SAR Da'!X20+'URQ Da'!X20+'ROC Da'!X20+'SM Da'!X20+'BN Da'!X20+'BS Da'!X20+'TDC Da'!X20</f>
        <v>116</v>
      </c>
      <c r="Y20" s="55">
        <f>+'MIT Da'!Y20+'SAR Da'!Y20+'URQ Da'!Y20+'ROC Da'!Y20+'SM Da'!Y20+'BN Da'!Y20+'BS Da'!Y20+'TDC Da'!Y20</f>
        <v>4</v>
      </c>
      <c r="Z20" s="219">
        <f>+'MIT Da'!Z20+'SAR Da'!Z20+'URQ Da'!Z20+'ROC Da'!Z20+'SM Da'!Z20+'BN Da'!Z20+'BS Da'!Z20+'TDC Da'!Z20</f>
        <v>661</v>
      </c>
      <c r="AA20" s="55">
        <f>+'MIT Da'!AA20+'SAR Da'!AA20+'URQ Da'!AA20+'ROC Da'!AA20+'SM Da'!AA20+'BN Da'!AA20+'BS Da'!AA20+'TDC Da'!AA20</f>
        <v>146</v>
      </c>
      <c r="AB20" s="55">
        <f>+'MIT Da'!AB20+'SAR Da'!AB20+'URQ Da'!AB20+'ROC Da'!AB20+'SM Da'!AB20+'BN Da'!AB20+'BS Da'!AB20+'TDC Da'!AB20</f>
        <v>95</v>
      </c>
      <c r="AC20" s="55">
        <f>+'MIT Da'!AC20+'SAR Da'!AC20+'URQ Da'!AC20+'ROC Da'!AC20+'SM Da'!AC20+'BN Da'!AC20+'BS Da'!AC20+'TDC Da'!AC20</f>
        <v>661</v>
      </c>
      <c r="AD20" s="219">
        <f>+'MIT Da'!AD20+'SAR Da'!AD20+'URQ Da'!AD20+'ROC Da'!AD20+'SM Da'!AD20+'BN Da'!AD20+'BS Da'!AD20+'TDC Da'!AD20</f>
        <v>902</v>
      </c>
      <c r="AE20" s="55">
        <f>+'MIT Da'!AE20+'SAR Da'!AE20+'URQ Da'!AE20+'ROC Da'!AE20+'SM Da'!AE20+'BN Da'!AE20+'BS Da'!AE20+'TDC Da'!AE20</f>
        <v>54</v>
      </c>
      <c r="AF20" s="55">
        <f>+'MIT Da'!AF20+'SAR Da'!AF20+'URQ Da'!AF20+'ROC Da'!AF20+'SM Da'!AF20+'BN Da'!AF20+'BS Da'!AF20+'TDC Da'!AF20</f>
        <v>81</v>
      </c>
      <c r="AG20" s="55">
        <f>+'MIT Da'!AG20+'SAR Da'!AG20+'URQ Da'!AG20+'ROC Da'!AG20+'SM Da'!AG20+'BN Da'!AG20+'BS Da'!AG20+'TDC Da'!AG20</f>
        <v>397</v>
      </c>
      <c r="AH20" s="219">
        <f>+'MIT Da'!AH20+'SAR Da'!AH20+'URQ Da'!AH20+'ROC Da'!AH20+'SM Da'!AH20+'BN Da'!AH20+'BS Da'!AH20+'TDC Da'!AH20</f>
        <v>532</v>
      </c>
      <c r="AI20" s="10">
        <f>+'MIT Da'!AI20+'SAR Da'!AI20+'URQ Da'!AI20+'ROC Da'!AI20+'SM Da'!AI20+'BN Da'!AI20+'BS Da'!AI20+'TDC Da'!AI20</f>
        <v>264.22699999999998</v>
      </c>
      <c r="AJ20" s="10">
        <f>+'MIT Da'!AJ20+'SAR Da'!AJ20+'URQ Da'!AJ20+'ROC Da'!AJ20+'SM Da'!AJ20+'BN Da'!AJ20+'BS Da'!AJ20+'TDC Da'!AJ20</f>
        <v>2.4</v>
      </c>
      <c r="AK20" s="10">
        <f>+'MIT Da'!AK20+'SAR Da'!AK20+'URQ Da'!AK20+'ROC Da'!AK20+'SM Da'!AK20+'BN Da'!AK20+'BS Da'!AK20+'TDC Da'!AK20</f>
        <v>498.71500000000003</v>
      </c>
      <c r="AL20" s="222">
        <f>+'MIT Da'!AL20+'SAR Da'!AL20+'URQ Da'!AL20+'ROC Da'!AL20+'SM Da'!AL20+'BN Da'!AL20+'BS Da'!AL20+'TDC Da'!AL20</f>
        <v>765.34199999999998</v>
      </c>
      <c r="AM20" s="55">
        <f>+'MIT Da'!AM20+'SAR Da'!AM20+'URQ Da'!AM20+'ROC Da'!AM20+'SM Da'!AM20+'BN Da'!AM20+'BS Da'!AM20+'TDC Da'!AM20</f>
        <v>9</v>
      </c>
      <c r="AN20" s="55">
        <f>+'MIT Da'!AN20+'SAR Da'!AN20+'URQ Da'!AN20+'ROC Da'!AN20+'SM Da'!AN20+'BN Da'!AN20+'BS Da'!AN20+'TDC Da'!AN20</f>
        <v>57</v>
      </c>
      <c r="AO20" s="55">
        <f>+'MIT Da'!AO20+'SAR Da'!AO20+'URQ Da'!AO20+'ROC Da'!AO20+'SM Da'!AO20+'BN Da'!AO20+'BS Da'!AO20+'TDC Da'!AO20</f>
        <v>82</v>
      </c>
      <c r="AP20" s="232">
        <f>+'MIT Da'!AP20+'SAR Da'!AP20+'URQ Da'!AP20+'ROC Da'!AP20+'SM Da'!AP20+'BN Da'!AP20+'BS Da'!AP20+'TDC Da'!AP20</f>
        <v>148</v>
      </c>
      <c r="AQ20" s="55">
        <f>+'MIT Da'!AQ20+'SAR Da'!AQ20+'URQ Da'!AQ20+'ROC Da'!AQ20+'SM Da'!AQ20+'BN Da'!AQ20+'BS Da'!AQ20+'TDC Da'!AQ20</f>
        <v>578</v>
      </c>
      <c r="AR20" s="55">
        <f>+'MIT Da'!AR20+'SAR Da'!AR20+'URQ Da'!AR20+'ROC Da'!AR20+'SM Da'!AR20+'BN Da'!AR20+'BS Da'!AR20+'TDC Da'!AR20</f>
        <v>341</v>
      </c>
      <c r="AS20" s="55">
        <f>+'MIT Da'!AS20+'SAR Da'!AS20+'URQ Da'!AS20+'ROC Da'!AS20+'SM Da'!AS20+'BN Da'!AS20+'BS Da'!AS20+'TDC Da'!AS20</f>
        <v>39</v>
      </c>
      <c r="AT20" s="232">
        <f>+SUM(RED_InfraMR[[#This Row],[B.02.1 - Parque de Coches Eléctricos Motrices]:[B.02.3 - Parque de Coches Eléctricos Motrices Tipo R]])</f>
        <v>958</v>
      </c>
      <c r="AU20" s="55">
        <f>+'MIT Da'!AU20+'SAR Da'!AU20+'URQ Da'!AU20+'ROC Da'!AU20+'SM Da'!AU20+'BN Da'!AU20+'BS Da'!AU20+'TDC Da'!AU20</f>
        <v>0</v>
      </c>
      <c r="AV20" s="55">
        <f>+'MIT Da'!AV20+'SAR Da'!AV20+'URQ Da'!AV20+'ROC Da'!AV20+'SM Da'!AV20+'BN Da'!AV20+'BS Da'!AV20+'TDC Da'!AV20</f>
        <v>6</v>
      </c>
      <c r="AW20" s="55">
        <f>+'MIT Da'!AW20+'SAR Da'!AW20+'URQ Da'!AW20+'ROC Da'!AW20+'SM Da'!AW20+'BN Da'!AW20+'BS Da'!AW20+'TDC Da'!AW20</f>
        <v>10</v>
      </c>
      <c r="AX20" s="232">
        <f>+SUM(RED_InfraMR[[#This Row],[B.03.1 - Parque de Coches Motores Motrices Remolcados]:[B.03.3 - Parque de Coches Motores Motrices Cabina]])</f>
        <v>16</v>
      </c>
      <c r="AY20" s="55">
        <f>+'MIT Da'!AY20+'SAR Da'!AY20+'URQ Da'!AY20+'ROC Da'!AY20+'SM Da'!AY20+'BN Da'!AY20+'BS Da'!AY20+'TDC Da'!AY20</f>
        <v>427</v>
      </c>
      <c r="AZ20" s="55">
        <f>+'MIT Da'!AZ20+'SAR Da'!AZ20+'URQ Da'!AZ20+'ROC Da'!AZ20+'SM Da'!AZ20+'BN Da'!AZ20+'BS Da'!AZ20+'TDC Da'!AZ20</f>
        <v>165</v>
      </c>
      <c r="BA20" s="55">
        <f>+'MIT Da'!BA20+'SAR Da'!BA20+'URQ Da'!BA20+'ROC Da'!BA20+'SM Da'!BA20+'BN Da'!BA20+'BS Da'!BA20+'TDC Da'!BA20</f>
        <v>15</v>
      </c>
      <c r="BB20" s="55">
        <f>+'MIT Da'!BB20+'SAR Da'!BB20+'URQ Da'!BB20+'ROC Da'!BB20+'SM Da'!BB20+'BN Da'!BB20+'BS Da'!BB20+'TDC Da'!BB20</f>
        <v>0</v>
      </c>
      <c r="BC20" s="232">
        <f>+SUM(RED_InfraMR[[#This Row],[B.04.1 - Parque de Coches Remolcados Clase Unica]:[B.04.5 - Parque de Coches Remolcados para Servicios Especiales (Cartoneros)]])</f>
        <v>607</v>
      </c>
      <c r="BD20" s="393">
        <f>+'MIT Da'!BD20+'SAR Da'!BD20+'URQ Da'!BD20+'ROC Da'!BD20+'SM Da'!BD20+'BN Da'!BD20+'BS Da'!BD20+'TDC Da'!BD20</f>
        <v>150</v>
      </c>
      <c r="BE20" s="55">
        <f>+'MIT Da'!BE20+'SAR Da'!BE20+'URQ Da'!BE20+'ROC Da'!BE20+'SM Da'!BE20+'BN Da'!BE20+'BS Da'!BE20+'TDC Da'!BE20</f>
        <v>10</v>
      </c>
      <c r="BF20" s="55">
        <f>+'MIT Da'!BF20+'SAR Da'!BF20+'URQ Da'!BF20+'ROC Da'!BF20+'SM Da'!BF20+'BN Da'!BF20+'BS Da'!BF20+'TDC Da'!BF20</f>
        <v>94</v>
      </c>
      <c r="BG20" s="235"/>
    </row>
    <row r="21" spans="1:59">
      <c r="A21" s="1">
        <v>1994</v>
      </c>
      <c r="B21" s="1" t="s">
        <v>68</v>
      </c>
      <c r="C21" s="10">
        <f>+'MIT Da'!C21+'SAR Da'!C21+'URQ Da'!C21+'ROC Da'!C21+'SM Da'!C21+'BN Da'!C21+'BS Da'!C21+'TDC Da'!C21</f>
        <v>147.21299999999999</v>
      </c>
      <c r="D21" s="10">
        <f>+'MIT Da'!D21+'SAR Da'!D21+'URQ Da'!D21+'ROC Da'!D21+'SM Da'!D21+'BN Da'!D21+'BS Da'!D21+'TDC Da'!D21</f>
        <v>444.30600000000004</v>
      </c>
      <c r="E21" s="10">
        <f>+'MIT Da'!E21+'SAR Da'!E21+'URQ Da'!E21+'ROC Da'!E21+'SM Da'!E21+'BN Da'!E21+'BS Da'!E21+'TDC Da'!E21</f>
        <v>0</v>
      </c>
      <c r="F21" s="10">
        <f>+'MIT Da'!F21+'SAR Da'!F21+'URQ Da'!F21+'ROC Da'!F21+'SM Da'!F21+'BN Da'!F21+'BS Da'!F21+'TDC Da'!F21</f>
        <v>160.87363999999999</v>
      </c>
      <c r="G21" s="192">
        <f>+'MIT Da'!G21+'SAR Da'!G21+'URQ Da'!G21+'ROC Da'!G21+'SM Da'!G21+'BN Da'!G21+'BS Da'!G21+'TDC Da'!G21</f>
        <v>752.39264000000003</v>
      </c>
      <c r="H21" s="192">
        <f>+'MIT Da'!H21+'SAR Da'!H21+'URQ Da'!H21+'ROC Da'!H21+'SM Da'!H21+'BN Da'!H21+'BS Da'!H21+'TDC Da'!H21</f>
        <v>752.39264000000003</v>
      </c>
      <c r="I21" s="10">
        <f>+'MIT Da'!I21+'SAR Da'!I21+'URQ Da'!I21+'ROC Da'!I21+'SM Da'!I21+'BN Da'!I21+'BS Da'!I21+'TDC Da'!I21</f>
        <v>927.77611000000013</v>
      </c>
      <c r="J21" s="10">
        <f>+'MIT Da'!J21+'SAR Da'!J21+'URQ Da'!J21+'ROC Da'!J21+'SM Da'!J21+'BN Da'!J21+'BS Da'!J21+'TDC Da'!J21</f>
        <v>1060.415</v>
      </c>
      <c r="K21" s="10">
        <f>+'MIT Da'!K21+'SAR Da'!K21+'URQ Da'!K21+'ROC Da'!K21+'SM Da'!K21+'BN Da'!K21+'BS Da'!K21+'TDC Da'!K21</f>
        <v>54.516999999999996</v>
      </c>
      <c r="L21" s="10">
        <f>+'MIT Da'!L21+'SAR Da'!L21+'URQ Da'!L21+'ROC Da'!L21+'SM Da'!L21+'BN Da'!L21+'BS Da'!L21+'TDC Da'!L21</f>
        <v>348.89300000000003</v>
      </c>
      <c r="M21" s="10">
        <f>+'MIT Da'!M21+'SAR Da'!M21+'URQ Da'!M21+'ROC Da'!M21+'SM Da'!M21+'BN Da'!M21+'BS Da'!M21+'TDC Da'!M21</f>
        <v>20.274999999999999</v>
      </c>
      <c r="N21" s="192">
        <f>+'MIT Da'!N21+'SAR Da'!N21+'URQ Da'!N21+'ROC Da'!N21+'SM Da'!N21+'BN Da'!N21+'BS Da'!N21+'TDC Da'!N21</f>
        <v>1409.308</v>
      </c>
      <c r="O21" s="192">
        <f>+'MIT Da'!O21+'SAR Da'!O21+'URQ Da'!O21+'ROC Da'!O21+'SM Da'!O21+'BN Da'!O21+'BS Da'!O21+'TDC Da'!O21</f>
        <v>1409.308</v>
      </c>
      <c r="P21" s="55">
        <f>+'MIT Da'!P21+'SAR Da'!P21+'URQ Da'!P21+'ROC Da'!P21+'SM Da'!P21+'BN Da'!P21+'BS Da'!P21+'TDC Da'!P21</f>
        <v>194</v>
      </c>
      <c r="Q21" s="55">
        <f>+'MIT Da'!Q21+'SAR Da'!Q21+'URQ Da'!Q21+'ROC Da'!Q21+'SM Da'!Q21+'BN Da'!Q21+'BS Da'!Q21+'TDC Da'!Q21</f>
        <v>56</v>
      </c>
      <c r="R21" s="55">
        <f>+'MIT Da'!R21+'SAR Da'!R21+'URQ Da'!R21+'ROC Da'!R21+'SM Da'!R21+'BN Da'!R21+'BS Da'!R21+'TDC Da'!R21</f>
        <v>10</v>
      </c>
      <c r="S21" s="213">
        <f>+'MIT Da'!S21+'SAR Da'!S21+'URQ Da'!S21+'ROC Da'!S21+'SM Da'!S21+'BN Da'!S21+'BS Da'!S21+'TDC Da'!S21</f>
        <v>260</v>
      </c>
      <c r="T21" s="213">
        <f>+'MIT Da'!T21+'SAR Da'!T21+'URQ Da'!T21+'ROC Da'!T21+'SM Da'!T21+'BN Da'!T21+'BS Da'!T21+'TDC Da'!T21</f>
        <v>260</v>
      </c>
      <c r="U21" s="55">
        <f>+'MIT Da'!U21+'SAR Da'!U21+'URQ Da'!U21+'ROC Da'!U21+'SM Da'!U21+'BN Da'!U21+'BS Da'!U21+'TDC Da'!U21</f>
        <v>138</v>
      </c>
      <c r="V21" s="55">
        <f>+'MIT Da'!V21+'SAR Da'!V21+'URQ Da'!V21+'ROC Da'!V21+'SM Da'!V21+'BN Da'!V21+'BS Da'!V21+'TDC Da'!V21</f>
        <v>392</v>
      </c>
      <c r="W21" s="55">
        <f>+'MIT Da'!W21+'SAR Da'!W21+'URQ Da'!W21+'ROC Da'!W21+'SM Da'!W21+'BN Da'!W21+'BS Da'!W21+'TDC Da'!W21</f>
        <v>11</v>
      </c>
      <c r="X21" s="55">
        <f>+'MIT Da'!X21+'SAR Da'!X21+'URQ Da'!X21+'ROC Da'!X21+'SM Da'!X21+'BN Da'!X21+'BS Da'!X21+'TDC Da'!X21</f>
        <v>116</v>
      </c>
      <c r="Y21" s="55">
        <f>+'MIT Da'!Y21+'SAR Da'!Y21+'URQ Da'!Y21+'ROC Da'!Y21+'SM Da'!Y21+'BN Da'!Y21+'BS Da'!Y21+'TDC Da'!Y21</f>
        <v>4</v>
      </c>
      <c r="Z21" s="219">
        <f>+'MIT Da'!Z21+'SAR Da'!Z21+'URQ Da'!Z21+'ROC Da'!Z21+'SM Da'!Z21+'BN Da'!Z21+'BS Da'!Z21+'TDC Da'!Z21</f>
        <v>661</v>
      </c>
      <c r="AA21" s="55">
        <f>+'MIT Da'!AA21+'SAR Da'!AA21+'URQ Da'!AA21+'ROC Da'!AA21+'SM Da'!AA21+'BN Da'!AA21+'BS Da'!AA21+'TDC Da'!AA21</f>
        <v>146</v>
      </c>
      <c r="AB21" s="55">
        <f>+'MIT Da'!AB21+'SAR Da'!AB21+'URQ Da'!AB21+'ROC Da'!AB21+'SM Da'!AB21+'BN Da'!AB21+'BS Da'!AB21+'TDC Da'!AB21</f>
        <v>95</v>
      </c>
      <c r="AC21" s="55">
        <f>+'MIT Da'!AC21+'SAR Da'!AC21+'URQ Da'!AC21+'ROC Da'!AC21+'SM Da'!AC21+'BN Da'!AC21+'BS Da'!AC21+'TDC Da'!AC21</f>
        <v>661</v>
      </c>
      <c r="AD21" s="219">
        <f>+'MIT Da'!AD21+'SAR Da'!AD21+'URQ Da'!AD21+'ROC Da'!AD21+'SM Da'!AD21+'BN Da'!AD21+'BS Da'!AD21+'TDC Da'!AD21</f>
        <v>902</v>
      </c>
      <c r="AE21" s="55">
        <f>+'MIT Da'!AE21+'SAR Da'!AE21+'URQ Da'!AE21+'ROC Da'!AE21+'SM Da'!AE21+'BN Da'!AE21+'BS Da'!AE21+'TDC Da'!AE21</f>
        <v>54</v>
      </c>
      <c r="AF21" s="55">
        <f>+'MIT Da'!AF21+'SAR Da'!AF21+'URQ Da'!AF21+'ROC Da'!AF21+'SM Da'!AF21+'BN Da'!AF21+'BS Da'!AF21+'TDC Da'!AF21</f>
        <v>81</v>
      </c>
      <c r="AG21" s="55">
        <f>+'MIT Da'!AG21+'SAR Da'!AG21+'URQ Da'!AG21+'ROC Da'!AG21+'SM Da'!AG21+'BN Da'!AG21+'BS Da'!AG21+'TDC Da'!AG21</f>
        <v>397</v>
      </c>
      <c r="AH21" s="219">
        <f>+'MIT Da'!AH21+'SAR Da'!AH21+'URQ Da'!AH21+'ROC Da'!AH21+'SM Da'!AH21+'BN Da'!AH21+'BS Da'!AH21+'TDC Da'!AH21</f>
        <v>532</v>
      </c>
      <c r="AI21" s="10">
        <f>+'MIT Da'!AI21+'SAR Da'!AI21+'URQ Da'!AI21+'ROC Da'!AI21+'SM Da'!AI21+'BN Da'!AI21+'BS Da'!AI21+'TDC Da'!AI21</f>
        <v>264.22699999999998</v>
      </c>
      <c r="AJ21" s="10">
        <f>+'MIT Da'!AJ21+'SAR Da'!AJ21+'URQ Da'!AJ21+'ROC Da'!AJ21+'SM Da'!AJ21+'BN Da'!AJ21+'BS Da'!AJ21+'TDC Da'!AJ21</f>
        <v>2.4</v>
      </c>
      <c r="AK21" s="10">
        <f>+'MIT Da'!AK21+'SAR Da'!AK21+'URQ Da'!AK21+'ROC Da'!AK21+'SM Da'!AK21+'BN Da'!AK21+'BS Da'!AK21+'TDC Da'!AK21</f>
        <v>498.71500000000003</v>
      </c>
      <c r="AL21" s="222">
        <f>+'MIT Da'!AL21+'SAR Da'!AL21+'URQ Da'!AL21+'ROC Da'!AL21+'SM Da'!AL21+'BN Da'!AL21+'BS Da'!AL21+'TDC Da'!AL21</f>
        <v>765.34199999999998</v>
      </c>
      <c r="AM21" s="55">
        <f>+'MIT Da'!AM21+'SAR Da'!AM21+'URQ Da'!AM21+'ROC Da'!AM21+'SM Da'!AM21+'BN Da'!AM21+'BS Da'!AM21+'TDC Da'!AM21</f>
        <v>9</v>
      </c>
      <c r="AN21" s="55">
        <f>+'MIT Da'!AN21+'SAR Da'!AN21+'URQ Da'!AN21+'ROC Da'!AN21+'SM Da'!AN21+'BN Da'!AN21+'BS Da'!AN21+'TDC Da'!AN21</f>
        <v>57</v>
      </c>
      <c r="AO21" s="55">
        <f>+'MIT Da'!AO21+'SAR Da'!AO21+'URQ Da'!AO21+'ROC Da'!AO21+'SM Da'!AO21+'BN Da'!AO21+'BS Da'!AO21+'TDC Da'!AO21</f>
        <v>82</v>
      </c>
      <c r="AP21" s="232">
        <f>+'MIT Da'!AP21+'SAR Da'!AP21+'URQ Da'!AP21+'ROC Da'!AP21+'SM Da'!AP21+'BN Da'!AP21+'BS Da'!AP21+'TDC Da'!AP21</f>
        <v>148</v>
      </c>
      <c r="AQ21" s="55">
        <f>+'MIT Da'!AQ21+'SAR Da'!AQ21+'URQ Da'!AQ21+'ROC Da'!AQ21+'SM Da'!AQ21+'BN Da'!AQ21+'BS Da'!AQ21+'TDC Da'!AQ21</f>
        <v>578</v>
      </c>
      <c r="AR21" s="55">
        <f>+'MIT Da'!AR21+'SAR Da'!AR21+'URQ Da'!AR21+'ROC Da'!AR21+'SM Da'!AR21+'BN Da'!AR21+'BS Da'!AR21+'TDC Da'!AR21</f>
        <v>341</v>
      </c>
      <c r="AS21" s="55">
        <f>+'MIT Da'!AS21+'SAR Da'!AS21+'URQ Da'!AS21+'ROC Da'!AS21+'SM Da'!AS21+'BN Da'!AS21+'BS Da'!AS21+'TDC Da'!AS21</f>
        <v>39</v>
      </c>
      <c r="AT21" s="232">
        <f>+SUM(RED_InfraMR[[#This Row],[B.02.1 - Parque de Coches Eléctricos Motrices]:[B.02.3 - Parque de Coches Eléctricos Motrices Tipo R]])</f>
        <v>958</v>
      </c>
      <c r="AU21" s="55">
        <f>+'MIT Da'!AU21+'SAR Da'!AU21+'URQ Da'!AU21+'ROC Da'!AU21+'SM Da'!AU21+'BN Da'!AU21+'BS Da'!AU21+'TDC Da'!AU21</f>
        <v>0</v>
      </c>
      <c r="AV21" s="55">
        <f>+'MIT Da'!AV21+'SAR Da'!AV21+'URQ Da'!AV21+'ROC Da'!AV21+'SM Da'!AV21+'BN Da'!AV21+'BS Da'!AV21+'TDC Da'!AV21</f>
        <v>6</v>
      </c>
      <c r="AW21" s="55">
        <f>+'MIT Da'!AW21+'SAR Da'!AW21+'URQ Da'!AW21+'ROC Da'!AW21+'SM Da'!AW21+'BN Da'!AW21+'BS Da'!AW21+'TDC Da'!AW21</f>
        <v>10</v>
      </c>
      <c r="AX21" s="232">
        <f>+SUM(RED_InfraMR[[#This Row],[B.03.1 - Parque de Coches Motores Motrices Remolcados]:[B.03.3 - Parque de Coches Motores Motrices Cabina]])</f>
        <v>16</v>
      </c>
      <c r="AY21" s="55">
        <f>+'MIT Da'!AY21+'SAR Da'!AY21+'URQ Da'!AY21+'ROC Da'!AY21+'SM Da'!AY21+'BN Da'!AY21+'BS Da'!AY21+'TDC Da'!AY21</f>
        <v>427</v>
      </c>
      <c r="AZ21" s="55">
        <f>+'MIT Da'!AZ21+'SAR Da'!AZ21+'URQ Da'!AZ21+'ROC Da'!AZ21+'SM Da'!AZ21+'BN Da'!AZ21+'BS Da'!AZ21+'TDC Da'!AZ21</f>
        <v>165</v>
      </c>
      <c r="BA21" s="55">
        <f>+'MIT Da'!BA21+'SAR Da'!BA21+'URQ Da'!BA21+'ROC Da'!BA21+'SM Da'!BA21+'BN Da'!BA21+'BS Da'!BA21+'TDC Da'!BA21</f>
        <v>15</v>
      </c>
      <c r="BB21" s="55">
        <f>+'MIT Da'!BB21+'SAR Da'!BB21+'URQ Da'!BB21+'ROC Da'!BB21+'SM Da'!BB21+'BN Da'!BB21+'BS Da'!BB21+'TDC Da'!BB21</f>
        <v>0</v>
      </c>
      <c r="BC21" s="232">
        <f>+SUM(RED_InfraMR[[#This Row],[B.04.1 - Parque de Coches Remolcados Clase Unica]:[B.04.5 - Parque de Coches Remolcados para Servicios Especiales (Cartoneros)]])</f>
        <v>607</v>
      </c>
      <c r="BD21" s="393">
        <f>+'MIT Da'!BD21+'SAR Da'!BD21+'URQ Da'!BD21+'ROC Da'!BD21+'SM Da'!BD21+'BN Da'!BD21+'BS Da'!BD21+'TDC Da'!BD21</f>
        <v>150</v>
      </c>
      <c r="BE21" s="55">
        <f>+'MIT Da'!BE21+'SAR Da'!BE21+'URQ Da'!BE21+'ROC Da'!BE21+'SM Da'!BE21+'BN Da'!BE21+'BS Da'!BE21+'TDC Da'!BE21</f>
        <v>10</v>
      </c>
      <c r="BF21" s="55">
        <f>+'MIT Da'!BF21+'SAR Da'!BF21+'URQ Da'!BF21+'ROC Da'!BF21+'SM Da'!BF21+'BN Da'!BF21+'BS Da'!BF21+'TDC Da'!BF21</f>
        <v>94</v>
      </c>
      <c r="BG21" s="235"/>
    </row>
    <row r="22" spans="1:59">
      <c r="A22" s="1">
        <v>1994</v>
      </c>
      <c r="B22" s="1" t="s">
        <v>69</v>
      </c>
      <c r="C22" s="10">
        <f>+'MIT Da'!C22+'SAR Da'!C22+'URQ Da'!C22+'ROC Da'!C22+'SM Da'!C22+'BN Da'!C22+'BS Da'!C22+'TDC Da'!C22</f>
        <v>147.21299999999999</v>
      </c>
      <c r="D22" s="10">
        <f>+'MIT Da'!D22+'SAR Da'!D22+'URQ Da'!D22+'ROC Da'!D22+'SM Da'!D22+'BN Da'!D22+'BS Da'!D22+'TDC Da'!D22</f>
        <v>444.30600000000004</v>
      </c>
      <c r="E22" s="10">
        <f>+'MIT Da'!E22+'SAR Da'!E22+'URQ Da'!E22+'ROC Da'!E22+'SM Da'!E22+'BN Da'!E22+'BS Da'!E22+'TDC Da'!E22</f>
        <v>0</v>
      </c>
      <c r="F22" s="10">
        <f>+'MIT Da'!F22+'SAR Da'!F22+'URQ Da'!F22+'ROC Da'!F22+'SM Da'!F22+'BN Da'!F22+'BS Da'!F22+'TDC Da'!F22</f>
        <v>160.87363999999999</v>
      </c>
      <c r="G22" s="192">
        <f>+'MIT Da'!G22+'SAR Da'!G22+'URQ Da'!G22+'ROC Da'!G22+'SM Da'!G22+'BN Da'!G22+'BS Da'!G22+'TDC Da'!G22</f>
        <v>752.39264000000003</v>
      </c>
      <c r="H22" s="192">
        <f>+'MIT Da'!H22+'SAR Da'!H22+'URQ Da'!H22+'ROC Da'!H22+'SM Da'!H22+'BN Da'!H22+'BS Da'!H22+'TDC Da'!H22</f>
        <v>752.39264000000003</v>
      </c>
      <c r="I22" s="10">
        <f>+'MIT Da'!I22+'SAR Da'!I22+'URQ Da'!I22+'ROC Da'!I22+'SM Da'!I22+'BN Da'!I22+'BS Da'!I22+'TDC Da'!I22</f>
        <v>927.77611000000013</v>
      </c>
      <c r="J22" s="10">
        <f>+'MIT Da'!J22+'SAR Da'!J22+'URQ Da'!J22+'ROC Da'!J22+'SM Da'!J22+'BN Da'!J22+'BS Da'!J22+'TDC Da'!J22</f>
        <v>1060.415</v>
      </c>
      <c r="K22" s="10">
        <f>+'MIT Da'!K22+'SAR Da'!K22+'URQ Da'!K22+'ROC Da'!K22+'SM Da'!K22+'BN Da'!K22+'BS Da'!K22+'TDC Da'!K22</f>
        <v>54.516999999999996</v>
      </c>
      <c r="L22" s="10">
        <f>+'MIT Da'!L22+'SAR Da'!L22+'URQ Da'!L22+'ROC Da'!L22+'SM Da'!L22+'BN Da'!L22+'BS Da'!L22+'TDC Da'!L22</f>
        <v>348.89300000000003</v>
      </c>
      <c r="M22" s="10">
        <f>+'MIT Da'!M22+'SAR Da'!M22+'URQ Da'!M22+'ROC Da'!M22+'SM Da'!M22+'BN Da'!M22+'BS Da'!M22+'TDC Da'!M22</f>
        <v>20.274999999999999</v>
      </c>
      <c r="N22" s="192">
        <f>+'MIT Da'!N22+'SAR Da'!N22+'URQ Da'!N22+'ROC Da'!N22+'SM Da'!N22+'BN Da'!N22+'BS Da'!N22+'TDC Da'!N22</f>
        <v>1409.308</v>
      </c>
      <c r="O22" s="192">
        <f>+'MIT Da'!O22+'SAR Da'!O22+'URQ Da'!O22+'ROC Da'!O22+'SM Da'!O22+'BN Da'!O22+'BS Da'!O22+'TDC Da'!O22</f>
        <v>1409.308</v>
      </c>
      <c r="P22" s="55">
        <f>+'MIT Da'!P22+'SAR Da'!P22+'URQ Da'!P22+'ROC Da'!P22+'SM Da'!P22+'BN Da'!P22+'BS Da'!P22+'TDC Da'!P22</f>
        <v>194</v>
      </c>
      <c r="Q22" s="55">
        <f>+'MIT Da'!Q22+'SAR Da'!Q22+'URQ Da'!Q22+'ROC Da'!Q22+'SM Da'!Q22+'BN Da'!Q22+'BS Da'!Q22+'TDC Da'!Q22</f>
        <v>56</v>
      </c>
      <c r="R22" s="55">
        <f>+'MIT Da'!R22+'SAR Da'!R22+'URQ Da'!R22+'ROC Da'!R22+'SM Da'!R22+'BN Da'!R22+'BS Da'!R22+'TDC Da'!R22</f>
        <v>10</v>
      </c>
      <c r="S22" s="213">
        <f>+'MIT Da'!S22+'SAR Da'!S22+'URQ Da'!S22+'ROC Da'!S22+'SM Da'!S22+'BN Da'!S22+'BS Da'!S22+'TDC Da'!S22</f>
        <v>260</v>
      </c>
      <c r="T22" s="213">
        <f>+'MIT Da'!T22+'SAR Da'!T22+'URQ Da'!T22+'ROC Da'!T22+'SM Da'!T22+'BN Da'!T22+'BS Da'!T22+'TDC Da'!T22</f>
        <v>260</v>
      </c>
      <c r="U22" s="55">
        <f>+'MIT Da'!U22+'SAR Da'!U22+'URQ Da'!U22+'ROC Da'!U22+'SM Da'!U22+'BN Da'!U22+'BS Da'!U22+'TDC Da'!U22</f>
        <v>138</v>
      </c>
      <c r="V22" s="55">
        <f>+'MIT Da'!V22+'SAR Da'!V22+'URQ Da'!V22+'ROC Da'!V22+'SM Da'!V22+'BN Da'!V22+'BS Da'!V22+'TDC Da'!V22</f>
        <v>392</v>
      </c>
      <c r="W22" s="55">
        <f>+'MIT Da'!W22+'SAR Da'!W22+'URQ Da'!W22+'ROC Da'!W22+'SM Da'!W22+'BN Da'!W22+'BS Da'!W22+'TDC Da'!W22</f>
        <v>11</v>
      </c>
      <c r="X22" s="55">
        <f>+'MIT Da'!X22+'SAR Da'!X22+'URQ Da'!X22+'ROC Da'!X22+'SM Da'!X22+'BN Da'!X22+'BS Da'!X22+'TDC Da'!X22</f>
        <v>116</v>
      </c>
      <c r="Y22" s="55">
        <f>+'MIT Da'!Y22+'SAR Da'!Y22+'URQ Da'!Y22+'ROC Da'!Y22+'SM Da'!Y22+'BN Da'!Y22+'BS Da'!Y22+'TDC Da'!Y22</f>
        <v>4</v>
      </c>
      <c r="Z22" s="219">
        <f>+'MIT Da'!Z22+'SAR Da'!Z22+'URQ Da'!Z22+'ROC Da'!Z22+'SM Da'!Z22+'BN Da'!Z22+'BS Da'!Z22+'TDC Da'!Z22</f>
        <v>661</v>
      </c>
      <c r="AA22" s="55">
        <f>+'MIT Da'!AA22+'SAR Da'!AA22+'URQ Da'!AA22+'ROC Da'!AA22+'SM Da'!AA22+'BN Da'!AA22+'BS Da'!AA22+'TDC Da'!AA22</f>
        <v>146</v>
      </c>
      <c r="AB22" s="55">
        <f>+'MIT Da'!AB22+'SAR Da'!AB22+'URQ Da'!AB22+'ROC Da'!AB22+'SM Da'!AB22+'BN Da'!AB22+'BS Da'!AB22+'TDC Da'!AB22</f>
        <v>95</v>
      </c>
      <c r="AC22" s="55">
        <f>+'MIT Da'!AC22+'SAR Da'!AC22+'URQ Da'!AC22+'ROC Da'!AC22+'SM Da'!AC22+'BN Da'!AC22+'BS Da'!AC22+'TDC Da'!AC22</f>
        <v>661</v>
      </c>
      <c r="AD22" s="219">
        <f>+'MIT Da'!AD22+'SAR Da'!AD22+'URQ Da'!AD22+'ROC Da'!AD22+'SM Da'!AD22+'BN Da'!AD22+'BS Da'!AD22+'TDC Da'!AD22</f>
        <v>902</v>
      </c>
      <c r="AE22" s="55">
        <f>+'MIT Da'!AE22+'SAR Da'!AE22+'URQ Da'!AE22+'ROC Da'!AE22+'SM Da'!AE22+'BN Da'!AE22+'BS Da'!AE22+'TDC Da'!AE22</f>
        <v>54</v>
      </c>
      <c r="AF22" s="55">
        <f>+'MIT Da'!AF22+'SAR Da'!AF22+'URQ Da'!AF22+'ROC Da'!AF22+'SM Da'!AF22+'BN Da'!AF22+'BS Da'!AF22+'TDC Da'!AF22</f>
        <v>81</v>
      </c>
      <c r="AG22" s="55">
        <f>+'MIT Da'!AG22+'SAR Da'!AG22+'URQ Da'!AG22+'ROC Da'!AG22+'SM Da'!AG22+'BN Da'!AG22+'BS Da'!AG22+'TDC Da'!AG22</f>
        <v>397</v>
      </c>
      <c r="AH22" s="219">
        <f>+'MIT Da'!AH22+'SAR Da'!AH22+'URQ Da'!AH22+'ROC Da'!AH22+'SM Da'!AH22+'BN Da'!AH22+'BS Da'!AH22+'TDC Da'!AH22</f>
        <v>532</v>
      </c>
      <c r="AI22" s="10">
        <f>+'MIT Da'!AI22+'SAR Da'!AI22+'URQ Da'!AI22+'ROC Da'!AI22+'SM Da'!AI22+'BN Da'!AI22+'BS Da'!AI22+'TDC Da'!AI22</f>
        <v>264.22699999999998</v>
      </c>
      <c r="AJ22" s="10">
        <f>+'MIT Da'!AJ22+'SAR Da'!AJ22+'URQ Da'!AJ22+'ROC Da'!AJ22+'SM Da'!AJ22+'BN Da'!AJ22+'BS Da'!AJ22+'TDC Da'!AJ22</f>
        <v>2.4</v>
      </c>
      <c r="AK22" s="10">
        <f>+'MIT Da'!AK22+'SAR Da'!AK22+'URQ Da'!AK22+'ROC Da'!AK22+'SM Da'!AK22+'BN Da'!AK22+'BS Da'!AK22+'TDC Da'!AK22</f>
        <v>498.71500000000003</v>
      </c>
      <c r="AL22" s="222">
        <f>+'MIT Da'!AL22+'SAR Da'!AL22+'URQ Da'!AL22+'ROC Da'!AL22+'SM Da'!AL22+'BN Da'!AL22+'BS Da'!AL22+'TDC Da'!AL22</f>
        <v>765.34199999999998</v>
      </c>
      <c r="AM22" s="55">
        <f>+'MIT Da'!AM22+'SAR Da'!AM22+'URQ Da'!AM22+'ROC Da'!AM22+'SM Da'!AM22+'BN Da'!AM22+'BS Da'!AM22+'TDC Da'!AM22</f>
        <v>9</v>
      </c>
      <c r="AN22" s="55">
        <f>+'MIT Da'!AN22+'SAR Da'!AN22+'URQ Da'!AN22+'ROC Da'!AN22+'SM Da'!AN22+'BN Da'!AN22+'BS Da'!AN22+'TDC Da'!AN22</f>
        <v>57</v>
      </c>
      <c r="AO22" s="55">
        <f>+'MIT Da'!AO22+'SAR Da'!AO22+'URQ Da'!AO22+'ROC Da'!AO22+'SM Da'!AO22+'BN Da'!AO22+'BS Da'!AO22+'TDC Da'!AO22</f>
        <v>82</v>
      </c>
      <c r="AP22" s="232">
        <f>+'MIT Da'!AP22+'SAR Da'!AP22+'URQ Da'!AP22+'ROC Da'!AP22+'SM Da'!AP22+'BN Da'!AP22+'BS Da'!AP22+'TDC Da'!AP22</f>
        <v>148</v>
      </c>
      <c r="AQ22" s="55">
        <f>+'MIT Da'!AQ22+'SAR Da'!AQ22+'URQ Da'!AQ22+'ROC Da'!AQ22+'SM Da'!AQ22+'BN Da'!AQ22+'BS Da'!AQ22+'TDC Da'!AQ22</f>
        <v>578</v>
      </c>
      <c r="AR22" s="55">
        <f>+'MIT Da'!AR22+'SAR Da'!AR22+'URQ Da'!AR22+'ROC Da'!AR22+'SM Da'!AR22+'BN Da'!AR22+'BS Da'!AR22+'TDC Da'!AR22</f>
        <v>341</v>
      </c>
      <c r="AS22" s="55">
        <f>+'MIT Da'!AS22+'SAR Da'!AS22+'URQ Da'!AS22+'ROC Da'!AS22+'SM Da'!AS22+'BN Da'!AS22+'BS Da'!AS22+'TDC Da'!AS22</f>
        <v>39</v>
      </c>
      <c r="AT22" s="232">
        <f>+SUM(RED_InfraMR[[#This Row],[B.02.1 - Parque de Coches Eléctricos Motrices]:[B.02.3 - Parque de Coches Eléctricos Motrices Tipo R]])</f>
        <v>958</v>
      </c>
      <c r="AU22" s="55">
        <f>+'MIT Da'!AU22+'SAR Da'!AU22+'URQ Da'!AU22+'ROC Da'!AU22+'SM Da'!AU22+'BN Da'!AU22+'BS Da'!AU22+'TDC Da'!AU22</f>
        <v>0</v>
      </c>
      <c r="AV22" s="55">
        <f>+'MIT Da'!AV22+'SAR Da'!AV22+'URQ Da'!AV22+'ROC Da'!AV22+'SM Da'!AV22+'BN Da'!AV22+'BS Da'!AV22+'TDC Da'!AV22</f>
        <v>6</v>
      </c>
      <c r="AW22" s="55">
        <f>+'MIT Da'!AW22+'SAR Da'!AW22+'URQ Da'!AW22+'ROC Da'!AW22+'SM Da'!AW22+'BN Da'!AW22+'BS Da'!AW22+'TDC Da'!AW22</f>
        <v>10</v>
      </c>
      <c r="AX22" s="232">
        <f>+SUM(RED_InfraMR[[#This Row],[B.03.1 - Parque de Coches Motores Motrices Remolcados]:[B.03.3 - Parque de Coches Motores Motrices Cabina]])</f>
        <v>16</v>
      </c>
      <c r="AY22" s="55">
        <f>+'MIT Da'!AY22+'SAR Da'!AY22+'URQ Da'!AY22+'ROC Da'!AY22+'SM Da'!AY22+'BN Da'!AY22+'BS Da'!AY22+'TDC Da'!AY22</f>
        <v>427</v>
      </c>
      <c r="AZ22" s="55">
        <f>+'MIT Da'!AZ22+'SAR Da'!AZ22+'URQ Da'!AZ22+'ROC Da'!AZ22+'SM Da'!AZ22+'BN Da'!AZ22+'BS Da'!AZ22+'TDC Da'!AZ22</f>
        <v>165</v>
      </c>
      <c r="BA22" s="55">
        <f>+'MIT Da'!BA22+'SAR Da'!BA22+'URQ Da'!BA22+'ROC Da'!BA22+'SM Da'!BA22+'BN Da'!BA22+'BS Da'!BA22+'TDC Da'!BA22</f>
        <v>15</v>
      </c>
      <c r="BB22" s="55">
        <f>+'MIT Da'!BB22+'SAR Da'!BB22+'URQ Da'!BB22+'ROC Da'!BB22+'SM Da'!BB22+'BN Da'!BB22+'BS Da'!BB22+'TDC Da'!BB22</f>
        <v>0</v>
      </c>
      <c r="BC22" s="232">
        <f>+SUM(RED_InfraMR[[#This Row],[B.04.1 - Parque de Coches Remolcados Clase Unica]:[B.04.5 - Parque de Coches Remolcados para Servicios Especiales (Cartoneros)]])</f>
        <v>607</v>
      </c>
      <c r="BD22" s="393">
        <f>+'MIT Da'!BD22+'SAR Da'!BD22+'URQ Da'!BD22+'ROC Da'!BD22+'SM Da'!BD22+'BN Da'!BD22+'BS Da'!BD22+'TDC Da'!BD22</f>
        <v>150</v>
      </c>
      <c r="BE22" s="55">
        <f>+'MIT Da'!BE22+'SAR Da'!BE22+'URQ Da'!BE22+'ROC Da'!BE22+'SM Da'!BE22+'BN Da'!BE22+'BS Da'!BE22+'TDC Da'!BE22</f>
        <v>10</v>
      </c>
      <c r="BF22" s="55">
        <f>+'MIT Da'!BF22+'SAR Da'!BF22+'URQ Da'!BF22+'ROC Da'!BF22+'SM Da'!BF22+'BN Da'!BF22+'BS Da'!BF22+'TDC Da'!BF22</f>
        <v>94</v>
      </c>
      <c r="BG22" s="235"/>
    </row>
    <row r="23" spans="1:59">
      <c r="A23" s="1">
        <v>1994</v>
      </c>
      <c r="B23" s="1" t="s">
        <v>70</v>
      </c>
      <c r="C23" s="10">
        <f>+'MIT Da'!C23+'SAR Da'!C23+'URQ Da'!C23+'ROC Da'!C23+'SM Da'!C23+'BN Da'!C23+'BS Da'!C23+'TDC Da'!C23</f>
        <v>147.21299999999999</v>
      </c>
      <c r="D23" s="10">
        <f>+'MIT Da'!D23+'SAR Da'!D23+'URQ Da'!D23+'ROC Da'!D23+'SM Da'!D23+'BN Da'!D23+'BS Da'!D23+'TDC Da'!D23</f>
        <v>444.30600000000004</v>
      </c>
      <c r="E23" s="10">
        <f>+'MIT Da'!E23+'SAR Da'!E23+'URQ Da'!E23+'ROC Da'!E23+'SM Da'!E23+'BN Da'!E23+'BS Da'!E23+'TDC Da'!E23</f>
        <v>0</v>
      </c>
      <c r="F23" s="10">
        <f>+'MIT Da'!F23+'SAR Da'!F23+'URQ Da'!F23+'ROC Da'!F23+'SM Da'!F23+'BN Da'!F23+'BS Da'!F23+'TDC Da'!F23</f>
        <v>160.87363999999999</v>
      </c>
      <c r="G23" s="192">
        <f>+'MIT Da'!G23+'SAR Da'!G23+'URQ Da'!G23+'ROC Da'!G23+'SM Da'!G23+'BN Da'!G23+'BS Da'!G23+'TDC Da'!G23</f>
        <v>752.39264000000003</v>
      </c>
      <c r="H23" s="192">
        <f>+'MIT Da'!H23+'SAR Da'!H23+'URQ Da'!H23+'ROC Da'!H23+'SM Da'!H23+'BN Da'!H23+'BS Da'!H23+'TDC Da'!H23</f>
        <v>752.39264000000003</v>
      </c>
      <c r="I23" s="10">
        <f>+'MIT Da'!I23+'SAR Da'!I23+'URQ Da'!I23+'ROC Da'!I23+'SM Da'!I23+'BN Da'!I23+'BS Da'!I23+'TDC Da'!I23</f>
        <v>927.77611000000013</v>
      </c>
      <c r="J23" s="10">
        <f>+'MIT Da'!J23+'SAR Da'!J23+'URQ Da'!J23+'ROC Da'!J23+'SM Da'!J23+'BN Da'!J23+'BS Da'!J23+'TDC Da'!J23</f>
        <v>1060.415</v>
      </c>
      <c r="K23" s="10">
        <f>+'MIT Da'!K23+'SAR Da'!K23+'URQ Da'!K23+'ROC Da'!K23+'SM Da'!K23+'BN Da'!K23+'BS Da'!K23+'TDC Da'!K23</f>
        <v>54.516999999999996</v>
      </c>
      <c r="L23" s="10">
        <f>+'MIT Da'!L23+'SAR Da'!L23+'URQ Da'!L23+'ROC Da'!L23+'SM Da'!L23+'BN Da'!L23+'BS Da'!L23+'TDC Da'!L23</f>
        <v>348.89300000000003</v>
      </c>
      <c r="M23" s="10">
        <f>+'MIT Da'!M23+'SAR Da'!M23+'URQ Da'!M23+'ROC Da'!M23+'SM Da'!M23+'BN Da'!M23+'BS Da'!M23+'TDC Da'!M23</f>
        <v>20.274999999999999</v>
      </c>
      <c r="N23" s="192">
        <f>+'MIT Da'!N23+'SAR Da'!N23+'URQ Da'!N23+'ROC Da'!N23+'SM Da'!N23+'BN Da'!N23+'BS Da'!N23+'TDC Da'!N23</f>
        <v>1409.308</v>
      </c>
      <c r="O23" s="192">
        <f>+'MIT Da'!O23+'SAR Da'!O23+'URQ Da'!O23+'ROC Da'!O23+'SM Da'!O23+'BN Da'!O23+'BS Da'!O23+'TDC Da'!O23</f>
        <v>1409.308</v>
      </c>
      <c r="P23" s="55">
        <f>+'MIT Da'!P23+'SAR Da'!P23+'URQ Da'!P23+'ROC Da'!P23+'SM Da'!P23+'BN Da'!P23+'BS Da'!P23+'TDC Da'!P23</f>
        <v>194</v>
      </c>
      <c r="Q23" s="55">
        <f>+'MIT Da'!Q23+'SAR Da'!Q23+'URQ Da'!Q23+'ROC Da'!Q23+'SM Da'!Q23+'BN Da'!Q23+'BS Da'!Q23+'TDC Da'!Q23</f>
        <v>56</v>
      </c>
      <c r="R23" s="55">
        <f>+'MIT Da'!R23+'SAR Da'!R23+'URQ Da'!R23+'ROC Da'!R23+'SM Da'!R23+'BN Da'!R23+'BS Da'!R23+'TDC Da'!R23</f>
        <v>10</v>
      </c>
      <c r="S23" s="213">
        <f>+'MIT Da'!S23+'SAR Da'!S23+'URQ Da'!S23+'ROC Da'!S23+'SM Da'!S23+'BN Da'!S23+'BS Da'!S23+'TDC Da'!S23</f>
        <v>260</v>
      </c>
      <c r="T23" s="213">
        <f>+'MIT Da'!T23+'SAR Da'!T23+'URQ Da'!T23+'ROC Da'!T23+'SM Da'!T23+'BN Da'!T23+'BS Da'!T23+'TDC Da'!T23</f>
        <v>260</v>
      </c>
      <c r="U23" s="55">
        <f>+'MIT Da'!U23+'SAR Da'!U23+'URQ Da'!U23+'ROC Da'!U23+'SM Da'!U23+'BN Da'!U23+'BS Da'!U23+'TDC Da'!U23</f>
        <v>138</v>
      </c>
      <c r="V23" s="55">
        <f>+'MIT Da'!V23+'SAR Da'!V23+'URQ Da'!V23+'ROC Da'!V23+'SM Da'!V23+'BN Da'!V23+'BS Da'!V23+'TDC Da'!V23</f>
        <v>392</v>
      </c>
      <c r="W23" s="55">
        <f>+'MIT Da'!W23+'SAR Da'!W23+'URQ Da'!W23+'ROC Da'!W23+'SM Da'!W23+'BN Da'!W23+'BS Da'!W23+'TDC Da'!W23</f>
        <v>11</v>
      </c>
      <c r="X23" s="55">
        <f>+'MIT Da'!X23+'SAR Da'!X23+'URQ Da'!X23+'ROC Da'!X23+'SM Da'!X23+'BN Da'!X23+'BS Da'!X23+'TDC Da'!X23</f>
        <v>116</v>
      </c>
      <c r="Y23" s="55">
        <f>+'MIT Da'!Y23+'SAR Da'!Y23+'URQ Da'!Y23+'ROC Da'!Y23+'SM Da'!Y23+'BN Da'!Y23+'BS Da'!Y23+'TDC Da'!Y23</f>
        <v>4</v>
      </c>
      <c r="Z23" s="219">
        <f>+'MIT Da'!Z23+'SAR Da'!Z23+'URQ Da'!Z23+'ROC Da'!Z23+'SM Da'!Z23+'BN Da'!Z23+'BS Da'!Z23+'TDC Da'!Z23</f>
        <v>661</v>
      </c>
      <c r="AA23" s="55">
        <f>+'MIT Da'!AA23+'SAR Da'!AA23+'URQ Da'!AA23+'ROC Da'!AA23+'SM Da'!AA23+'BN Da'!AA23+'BS Da'!AA23+'TDC Da'!AA23</f>
        <v>146</v>
      </c>
      <c r="AB23" s="55">
        <f>+'MIT Da'!AB23+'SAR Da'!AB23+'URQ Da'!AB23+'ROC Da'!AB23+'SM Da'!AB23+'BN Da'!AB23+'BS Da'!AB23+'TDC Da'!AB23</f>
        <v>95</v>
      </c>
      <c r="AC23" s="55">
        <f>+'MIT Da'!AC23+'SAR Da'!AC23+'URQ Da'!AC23+'ROC Da'!AC23+'SM Da'!AC23+'BN Da'!AC23+'BS Da'!AC23+'TDC Da'!AC23</f>
        <v>661</v>
      </c>
      <c r="AD23" s="219">
        <f>+'MIT Da'!AD23+'SAR Da'!AD23+'URQ Da'!AD23+'ROC Da'!AD23+'SM Da'!AD23+'BN Da'!AD23+'BS Da'!AD23+'TDC Da'!AD23</f>
        <v>902</v>
      </c>
      <c r="AE23" s="55">
        <f>+'MIT Da'!AE23+'SAR Da'!AE23+'URQ Da'!AE23+'ROC Da'!AE23+'SM Da'!AE23+'BN Da'!AE23+'BS Da'!AE23+'TDC Da'!AE23</f>
        <v>54</v>
      </c>
      <c r="AF23" s="55">
        <f>+'MIT Da'!AF23+'SAR Da'!AF23+'URQ Da'!AF23+'ROC Da'!AF23+'SM Da'!AF23+'BN Da'!AF23+'BS Da'!AF23+'TDC Da'!AF23</f>
        <v>81</v>
      </c>
      <c r="AG23" s="55">
        <f>+'MIT Da'!AG23+'SAR Da'!AG23+'URQ Da'!AG23+'ROC Da'!AG23+'SM Da'!AG23+'BN Da'!AG23+'BS Da'!AG23+'TDC Da'!AG23</f>
        <v>397</v>
      </c>
      <c r="AH23" s="219">
        <f>+'MIT Da'!AH23+'SAR Da'!AH23+'URQ Da'!AH23+'ROC Da'!AH23+'SM Da'!AH23+'BN Da'!AH23+'BS Da'!AH23+'TDC Da'!AH23</f>
        <v>532</v>
      </c>
      <c r="AI23" s="10">
        <f>+'MIT Da'!AI23+'SAR Da'!AI23+'URQ Da'!AI23+'ROC Da'!AI23+'SM Da'!AI23+'BN Da'!AI23+'BS Da'!AI23+'TDC Da'!AI23</f>
        <v>264.22699999999998</v>
      </c>
      <c r="AJ23" s="10">
        <f>+'MIT Da'!AJ23+'SAR Da'!AJ23+'URQ Da'!AJ23+'ROC Da'!AJ23+'SM Da'!AJ23+'BN Da'!AJ23+'BS Da'!AJ23+'TDC Da'!AJ23</f>
        <v>2.4</v>
      </c>
      <c r="AK23" s="10">
        <f>+'MIT Da'!AK23+'SAR Da'!AK23+'URQ Da'!AK23+'ROC Da'!AK23+'SM Da'!AK23+'BN Da'!AK23+'BS Da'!AK23+'TDC Da'!AK23</f>
        <v>498.71500000000003</v>
      </c>
      <c r="AL23" s="222">
        <f>+'MIT Da'!AL23+'SAR Da'!AL23+'URQ Da'!AL23+'ROC Da'!AL23+'SM Da'!AL23+'BN Da'!AL23+'BS Da'!AL23+'TDC Da'!AL23</f>
        <v>765.34199999999998</v>
      </c>
      <c r="AM23" s="55">
        <f>+'MIT Da'!AM23+'SAR Da'!AM23+'URQ Da'!AM23+'ROC Da'!AM23+'SM Da'!AM23+'BN Da'!AM23+'BS Da'!AM23+'TDC Da'!AM23</f>
        <v>9</v>
      </c>
      <c r="AN23" s="55">
        <f>+'MIT Da'!AN23+'SAR Da'!AN23+'URQ Da'!AN23+'ROC Da'!AN23+'SM Da'!AN23+'BN Da'!AN23+'BS Da'!AN23+'TDC Da'!AN23</f>
        <v>57</v>
      </c>
      <c r="AO23" s="55">
        <f>+'MIT Da'!AO23+'SAR Da'!AO23+'URQ Da'!AO23+'ROC Da'!AO23+'SM Da'!AO23+'BN Da'!AO23+'BS Da'!AO23+'TDC Da'!AO23</f>
        <v>82</v>
      </c>
      <c r="AP23" s="232">
        <f>+'MIT Da'!AP23+'SAR Da'!AP23+'URQ Da'!AP23+'ROC Da'!AP23+'SM Da'!AP23+'BN Da'!AP23+'BS Da'!AP23+'TDC Da'!AP23</f>
        <v>148</v>
      </c>
      <c r="AQ23" s="55">
        <f>+'MIT Da'!AQ23+'SAR Da'!AQ23+'URQ Da'!AQ23+'ROC Da'!AQ23+'SM Da'!AQ23+'BN Da'!AQ23+'BS Da'!AQ23+'TDC Da'!AQ23</f>
        <v>578</v>
      </c>
      <c r="AR23" s="55">
        <f>+'MIT Da'!AR23+'SAR Da'!AR23+'URQ Da'!AR23+'ROC Da'!AR23+'SM Da'!AR23+'BN Da'!AR23+'BS Da'!AR23+'TDC Da'!AR23</f>
        <v>341</v>
      </c>
      <c r="AS23" s="55">
        <f>+'MIT Da'!AS23+'SAR Da'!AS23+'URQ Da'!AS23+'ROC Da'!AS23+'SM Da'!AS23+'BN Da'!AS23+'BS Da'!AS23+'TDC Da'!AS23</f>
        <v>39</v>
      </c>
      <c r="AT23" s="232">
        <f>+SUM(RED_InfraMR[[#This Row],[B.02.1 - Parque de Coches Eléctricos Motrices]:[B.02.3 - Parque de Coches Eléctricos Motrices Tipo R]])</f>
        <v>958</v>
      </c>
      <c r="AU23" s="55">
        <f>+'MIT Da'!AU23+'SAR Da'!AU23+'URQ Da'!AU23+'ROC Da'!AU23+'SM Da'!AU23+'BN Da'!AU23+'BS Da'!AU23+'TDC Da'!AU23</f>
        <v>0</v>
      </c>
      <c r="AV23" s="55">
        <f>+'MIT Da'!AV23+'SAR Da'!AV23+'URQ Da'!AV23+'ROC Da'!AV23+'SM Da'!AV23+'BN Da'!AV23+'BS Da'!AV23+'TDC Da'!AV23</f>
        <v>6</v>
      </c>
      <c r="AW23" s="55">
        <f>+'MIT Da'!AW23+'SAR Da'!AW23+'URQ Da'!AW23+'ROC Da'!AW23+'SM Da'!AW23+'BN Da'!AW23+'BS Da'!AW23+'TDC Da'!AW23</f>
        <v>10</v>
      </c>
      <c r="AX23" s="232">
        <f>+SUM(RED_InfraMR[[#This Row],[B.03.1 - Parque de Coches Motores Motrices Remolcados]:[B.03.3 - Parque de Coches Motores Motrices Cabina]])</f>
        <v>16</v>
      </c>
      <c r="AY23" s="55">
        <f>+'MIT Da'!AY23+'SAR Da'!AY23+'URQ Da'!AY23+'ROC Da'!AY23+'SM Da'!AY23+'BN Da'!AY23+'BS Da'!AY23+'TDC Da'!AY23</f>
        <v>427</v>
      </c>
      <c r="AZ23" s="55">
        <f>+'MIT Da'!AZ23+'SAR Da'!AZ23+'URQ Da'!AZ23+'ROC Da'!AZ23+'SM Da'!AZ23+'BN Da'!AZ23+'BS Da'!AZ23+'TDC Da'!AZ23</f>
        <v>165</v>
      </c>
      <c r="BA23" s="55">
        <f>+'MIT Da'!BA23+'SAR Da'!BA23+'URQ Da'!BA23+'ROC Da'!BA23+'SM Da'!BA23+'BN Da'!BA23+'BS Da'!BA23+'TDC Da'!BA23</f>
        <v>15</v>
      </c>
      <c r="BB23" s="55">
        <f>+'MIT Da'!BB23+'SAR Da'!BB23+'URQ Da'!BB23+'ROC Da'!BB23+'SM Da'!BB23+'BN Da'!BB23+'BS Da'!BB23+'TDC Da'!BB23</f>
        <v>0</v>
      </c>
      <c r="BC23" s="232">
        <f>+SUM(RED_InfraMR[[#This Row],[B.04.1 - Parque de Coches Remolcados Clase Unica]:[B.04.5 - Parque de Coches Remolcados para Servicios Especiales (Cartoneros)]])</f>
        <v>607</v>
      </c>
      <c r="BD23" s="393">
        <f>+'MIT Da'!BD23+'SAR Da'!BD23+'URQ Da'!BD23+'ROC Da'!BD23+'SM Da'!BD23+'BN Da'!BD23+'BS Da'!BD23+'TDC Da'!BD23</f>
        <v>150</v>
      </c>
      <c r="BE23" s="55">
        <f>+'MIT Da'!BE23+'SAR Da'!BE23+'URQ Da'!BE23+'ROC Da'!BE23+'SM Da'!BE23+'BN Da'!BE23+'BS Da'!BE23+'TDC Da'!BE23</f>
        <v>10</v>
      </c>
      <c r="BF23" s="55">
        <f>+'MIT Da'!BF23+'SAR Da'!BF23+'URQ Da'!BF23+'ROC Da'!BF23+'SM Da'!BF23+'BN Da'!BF23+'BS Da'!BF23+'TDC Da'!BF23</f>
        <v>94</v>
      </c>
      <c r="BG23" s="235"/>
    </row>
    <row r="24" spans="1:59">
      <c r="A24" s="1">
        <v>1994</v>
      </c>
      <c r="B24" s="1" t="s">
        <v>71</v>
      </c>
      <c r="C24" s="10">
        <f>+'MIT Da'!C24+'SAR Da'!C24+'URQ Da'!C24+'ROC Da'!C24+'SM Da'!C24+'BN Da'!C24+'BS Da'!C24+'TDC Da'!C24</f>
        <v>147.21299999999999</v>
      </c>
      <c r="D24" s="10">
        <f>+'MIT Da'!D24+'SAR Da'!D24+'URQ Da'!D24+'ROC Da'!D24+'SM Da'!D24+'BN Da'!D24+'BS Da'!D24+'TDC Da'!D24</f>
        <v>444.30600000000004</v>
      </c>
      <c r="E24" s="10">
        <f>+'MIT Da'!E24+'SAR Da'!E24+'URQ Da'!E24+'ROC Da'!E24+'SM Da'!E24+'BN Da'!E24+'BS Da'!E24+'TDC Da'!E24</f>
        <v>0</v>
      </c>
      <c r="F24" s="10">
        <f>+'MIT Da'!F24+'SAR Da'!F24+'URQ Da'!F24+'ROC Da'!F24+'SM Da'!F24+'BN Da'!F24+'BS Da'!F24+'TDC Da'!F24</f>
        <v>160.87363999999999</v>
      </c>
      <c r="G24" s="192">
        <f>+'MIT Da'!G24+'SAR Da'!G24+'URQ Da'!G24+'ROC Da'!G24+'SM Da'!G24+'BN Da'!G24+'BS Da'!G24+'TDC Da'!G24</f>
        <v>752.39264000000003</v>
      </c>
      <c r="H24" s="192">
        <f>+'MIT Da'!H24+'SAR Da'!H24+'URQ Da'!H24+'ROC Da'!H24+'SM Da'!H24+'BN Da'!H24+'BS Da'!H24+'TDC Da'!H24</f>
        <v>752.39264000000003</v>
      </c>
      <c r="I24" s="10">
        <f>+'MIT Da'!I24+'SAR Da'!I24+'URQ Da'!I24+'ROC Da'!I24+'SM Da'!I24+'BN Da'!I24+'BS Da'!I24+'TDC Da'!I24</f>
        <v>927.77611000000013</v>
      </c>
      <c r="J24" s="10">
        <f>+'MIT Da'!J24+'SAR Da'!J24+'URQ Da'!J24+'ROC Da'!J24+'SM Da'!J24+'BN Da'!J24+'BS Da'!J24+'TDC Da'!J24</f>
        <v>1060.415</v>
      </c>
      <c r="K24" s="10">
        <f>+'MIT Da'!K24+'SAR Da'!K24+'URQ Da'!K24+'ROC Da'!K24+'SM Da'!K24+'BN Da'!K24+'BS Da'!K24+'TDC Da'!K24</f>
        <v>54.516999999999996</v>
      </c>
      <c r="L24" s="10">
        <f>+'MIT Da'!L24+'SAR Da'!L24+'URQ Da'!L24+'ROC Da'!L24+'SM Da'!L24+'BN Da'!L24+'BS Da'!L24+'TDC Da'!L24</f>
        <v>348.89300000000003</v>
      </c>
      <c r="M24" s="10">
        <f>+'MIT Da'!M24+'SAR Da'!M24+'URQ Da'!M24+'ROC Da'!M24+'SM Da'!M24+'BN Da'!M24+'BS Da'!M24+'TDC Da'!M24</f>
        <v>20.274999999999999</v>
      </c>
      <c r="N24" s="192">
        <f>+'MIT Da'!N24+'SAR Da'!N24+'URQ Da'!N24+'ROC Da'!N24+'SM Da'!N24+'BN Da'!N24+'BS Da'!N24+'TDC Da'!N24</f>
        <v>1409.308</v>
      </c>
      <c r="O24" s="192">
        <f>+'MIT Da'!O24+'SAR Da'!O24+'URQ Da'!O24+'ROC Da'!O24+'SM Da'!O24+'BN Da'!O24+'BS Da'!O24+'TDC Da'!O24</f>
        <v>1409.308</v>
      </c>
      <c r="P24" s="55">
        <f>+'MIT Da'!P24+'SAR Da'!P24+'URQ Da'!P24+'ROC Da'!P24+'SM Da'!P24+'BN Da'!P24+'BS Da'!P24+'TDC Da'!P24</f>
        <v>194</v>
      </c>
      <c r="Q24" s="55">
        <f>+'MIT Da'!Q24+'SAR Da'!Q24+'URQ Da'!Q24+'ROC Da'!Q24+'SM Da'!Q24+'BN Da'!Q24+'BS Da'!Q24+'TDC Da'!Q24</f>
        <v>56</v>
      </c>
      <c r="R24" s="55">
        <f>+'MIT Da'!R24+'SAR Da'!R24+'URQ Da'!R24+'ROC Da'!R24+'SM Da'!R24+'BN Da'!R24+'BS Da'!R24+'TDC Da'!R24</f>
        <v>10</v>
      </c>
      <c r="S24" s="213">
        <f>+'MIT Da'!S24+'SAR Da'!S24+'URQ Da'!S24+'ROC Da'!S24+'SM Da'!S24+'BN Da'!S24+'BS Da'!S24+'TDC Da'!S24</f>
        <v>260</v>
      </c>
      <c r="T24" s="213">
        <f>+'MIT Da'!T24+'SAR Da'!T24+'URQ Da'!T24+'ROC Da'!T24+'SM Da'!T24+'BN Da'!T24+'BS Da'!T24+'TDC Da'!T24</f>
        <v>260</v>
      </c>
      <c r="U24" s="55">
        <f>+'MIT Da'!U24+'SAR Da'!U24+'URQ Da'!U24+'ROC Da'!U24+'SM Da'!U24+'BN Da'!U24+'BS Da'!U24+'TDC Da'!U24</f>
        <v>138</v>
      </c>
      <c r="V24" s="55">
        <f>+'MIT Da'!V24+'SAR Da'!V24+'URQ Da'!V24+'ROC Da'!V24+'SM Da'!V24+'BN Da'!V24+'BS Da'!V24+'TDC Da'!V24</f>
        <v>392</v>
      </c>
      <c r="W24" s="55">
        <f>+'MIT Da'!W24+'SAR Da'!W24+'URQ Da'!W24+'ROC Da'!W24+'SM Da'!W24+'BN Da'!W24+'BS Da'!W24+'TDC Da'!W24</f>
        <v>11</v>
      </c>
      <c r="X24" s="55">
        <f>+'MIT Da'!X24+'SAR Da'!X24+'URQ Da'!X24+'ROC Da'!X24+'SM Da'!X24+'BN Da'!X24+'BS Da'!X24+'TDC Da'!X24</f>
        <v>116</v>
      </c>
      <c r="Y24" s="55">
        <f>+'MIT Da'!Y24+'SAR Da'!Y24+'URQ Da'!Y24+'ROC Da'!Y24+'SM Da'!Y24+'BN Da'!Y24+'BS Da'!Y24+'TDC Da'!Y24</f>
        <v>4</v>
      </c>
      <c r="Z24" s="219">
        <f>+'MIT Da'!Z24+'SAR Da'!Z24+'URQ Da'!Z24+'ROC Da'!Z24+'SM Da'!Z24+'BN Da'!Z24+'BS Da'!Z24+'TDC Da'!Z24</f>
        <v>661</v>
      </c>
      <c r="AA24" s="55">
        <f>+'MIT Da'!AA24+'SAR Da'!AA24+'URQ Da'!AA24+'ROC Da'!AA24+'SM Da'!AA24+'BN Da'!AA24+'BS Da'!AA24+'TDC Da'!AA24</f>
        <v>146</v>
      </c>
      <c r="AB24" s="55">
        <f>+'MIT Da'!AB24+'SAR Da'!AB24+'URQ Da'!AB24+'ROC Da'!AB24+'SM Da'!AB24+'BN Da'!AB24+'BS Da'!AB24+'TDC Da'!AB24</f>
        <v>95</v>
      </c>
      <c r="AC24" s="55">
        <f>+'MIT Da'!AC24+'SAR Da'!AC24+'URQ Da'!AC24+'ROC Da'!AC24+'SM Da'!AC24+'BN Da'!AC24+'BS Da'!AC24+'TDC Da'!AC24</f>
        <v>661</v>
      </c>
      <c r="AD24" s="219">
        <f>+'MIT Da'!AD24+'SAR Da'!AD24+'URQ Da'!AD24+'ROC Da'!AD24+'SM Da'!AD24+'BN Da'!AD24+'BS Da'!AD24+'TDC Da'!AD24</f>
        <v>902</v>
      </c>
      <c r="AE24" s="55">
        <f>+'MIT Da'!AE24+'SAR Da'!AE24+'URQ Da'!AE24+'ROC Da'!AE24+'SM Da'!AE24+'BN Da'!AE24+'BS Da'!AE24+'TDC Da'!AE24</f>
        <v>54</v>
      </c>
      <c r="AF24" s="55">
        <f>+'MIT Da'!AF24+'SAR Da'!AF24+'URQ Da'!AF24+'ROC Da'!AF24+'SM Da'!AF24+'BN Da'!AF24+'BS Da'!AF24+'TDC Da'!AF24</f>
        <v>81</v>
      </c>
      <c r="AG24" s="55">
        <f>+'MIT Da'!AG24+'SAR Da'!AG24+'URQ Da'!AG24+'ROC Da'!AG24+'SM Da'!AG24+'BN Da'!AG24+'BS Da'!AG24+'TDC Da'!AG24</f>
        <v>397</v>
      </c>
      <c r="AH24" s="219">
        <f>+'MIT Da'!AH24+'SAR Da'!AH24+'URQ Da'!AH24+'ROC Da'!AH24+'SM Da'!AH24+'BN Da'!AH24+'BS Da'!AH24+'TDC Da'!AH24</f>
        <v>532</v>
      </c>
      <c r="AI24" s="10">
        <f>+'MIT Da'!AI24+'SAR Da'!AI24+'URQ Da'!AI24+'ROC Da'!AI24+'SM Da'!AI24+'BN Da'!AI24+'BS Da'!AI24+'TDC Da'!AI24</f>
        <v>264.22699999999998</v>
      </c>
      <c r="AJ24" s="10">
        <f>+'MIT Da'!AJ24+'SAR Da'!AJ24+'URQ Da'!AJ24+'ROC Da'!AJ24+'SM Da'!AJ24+'BN Da'!AJ24+'BS Da'!AJ24+'TDC Da'!AJ24</f>
        <v>2.4</v>
      </c>
      <c r="AK24" s="10">
        <f>+'MIT Da'!AK24+'SAR Da'!AK24+'URQ Da'!AK24+'ROC Da'!AK24+'SM Da'!AK24+'BN Da'!AK24+'BS Da'!AK24+'TDC Da'!AK24</f>
        <v>498.71500000000003</v>
      </c>
      <c r="AL24" s="222">
        <f>+'MIT Da'!AL24+'SAR Da'!AL24+'URQ Da'!AL24+'ROC Da'!AL24+'SM Da'!AL24+'BN Da'!AL24+'BS Da'!AL24+'TDC Da'!AL24</f>
        <v>765.34199999999998</v>
      </c>
      <c r="AM24" s="55">
        <f>+'MIT Da'!AM24+'SAR Da'!AM24+'URQ Da'!AM24+'ROC Da'!AM24+'SM Da'!AM24+'BN Da'!AM24+'BS Da'!AM24+'TDC Da'!AM24</f>
        <v>9</v>
      </c>
      <c r="AN24" s="55">
        <f>+'MIT Da'!AN24+'SAR Da'!AN24+'URQ Da'!AN24+'ROC Da'!AN24+'SM Da'!AN24+'BN Da'!AN24+'BS Da'!AN24+'TDC Da'!AN24</f>
        <v>57</v>
      </c>
      <c r="AO24" s="55">
        <f>+'MIT Da'!AO24+'SAR Da'!AO24+'URQ Da'!AO24+'ROC Da'!AO24+'SM Da'!AO24+'BN Da'!AO24+'BS Da'!AO24+'TDC Da'!AO24</f>
        <v>82</v>
      </c>
      <c r="AP24" s="232">
        <f>+'MIT Da'!AP24+'SAR Da'!AP24+'URQ Da'!AP24+'ROC Da'!AP24+'SM Da'!AP24+'BN Da'!AP24+'BS Da'!AP24+'TDC Da'!AP24</f>
        <v>148</v>
      </c>
      <c r="AQ24" s="55">
        <f>+'MIT Da'!AQ24+'SAR Da'!AQ24+'URQ Da'!AQ24+'ROC Da'!AQ24+'SM Da'!AQ24+'BN Da'!AQ24+'BS Da'!AQ24+'TDC Da'!AQ24</f>
        <v>578</v>
      </c>
      <c r="AR24" s="55">
        <f>+'MIT Da'!AR24+'SAR Da'!AR24+'URQ Da'!AR24+'ROC Da'!AR24+'SM Da'!AR24+'BN Da'!AR24+'BS Da'!AR24+'TDC Da'!AR24</f>
        <v>341</v>
      </c>
      <c r="AS24" s="55">
        <f>+'MIT Da'!AS24+'SAR Da'!AS24+'URQ Da'!AS24+'ROC Da'!AS24+'SM Da'!AS24+'BN Da'!AS24+'BS Da'!AS24+'TDC Da'!AS24</f>
        <v>39</v>
      </c>
      <c r="AT24" s="232">
        <f>+SUM(RED_InfraMR[[#This Row],[B.02.1 - Parque de Coches Eléctricos Motrices]:[B.02.3 - Parque de Coches Eléctricos Motrices Tipo R]])</f>
        <v>958</v>
      </c>
      <c r="AU24" s="55">
        <f>+'MIT Da'!AU24+'SAR Da'!AU24+'URQ Da'!AU24+'ROC Da'!AU24+'SM Da'!AU24+'BN Da'!AU24+'BS Da'!AU24+'TDC Da'!AU24</f>
        <v>0</v>
      </c>
      <c r="AV24" s="55">
        <f>+'MIT Da'!AV24+'SAR Da'!AV24+'URQ Da'!AV24+'ROC Da'!AV24+'SM Da'!AV24+'BN Da'!AV24+'BS Da'!AV24+'TDC Da'!AV24</f>
        <v>6</v>
      </c>
      <c r="AW24" s="55">
        <f>+'MIT Da'!AW24+'SAR Da'!AW24+'URQ Da'!AW24+'ROC Da'!AW24+'SM Da'!AW24+'BN Da'!AW24+'BS Da'!AW24+'TDC Da'!AW24</f>
        <v>10</v>
      </c>
      <c r="AX24" s="232">
        <f>+SUM(RED_InfraMR[[#This Row],[B.03.1 - Parque de Coches Motores Motrices Remolcados]:[B.03.3 - Parque de Coches Motores Motrices Cabina]])</f>
        <v>16</v>
      </c>
      <c r="AY24" s="55">
        <f>+'MIT Da'!AY24+'SAR Da'!AY24+'URQ Da'!AY24+'ROC Da'!AY24+'SM Da'!AY24+'BN Da'!AY24+'BS Da'!AY24+'TDC Da'!AY24</f>
        <v>427</v>
      </c>
      <c r="AZ24" s="55">
        <f>+'MIT Da'!AZ24+'SAR Da'!AZ24+'URQ Da'!AZ24+'ROC Da'!AZ24+'SM Da'!AZ24+'BN Da'!AZ24+'BS Da'!AZ24+'TDC Da'!AZ24</f>
        <v>165</v>
      </c>
      <c r="BA24" s="55">
        <f>+'MIT Da'!BA24+'SAR Da'!BA24+'URQ Da'!BA24+'ROC Da'!BA24+'SM Da'!BA24+'BN Da'!BA24+'BS Da'!BA24+'TDC Da'!BA24</f>
        <v>15</v>
      </c>
      <c r="BB24" s="55">
        <f>+'MIT Da'!BB24+'SAR Da'!BB24+'URQ Da'!BB24+'ROC Da'!BB24+'SM Da'!BB24+'BN Da'!BB24+'BS Da'!BB24+'TDC Da'!BB24</f>
        <v>0</v>
      </c>
      <c r="BC24" s="232">
        <f>+SUM(RED_InfraMR[[#This Row],[B.04.1 - Parque de Coches Remolcados Clase Unica]:[B.04.5 - Parque de Coches Remolcados para Servicios Especiales (Cartoneros)]])</f>
        <v>607</v>
      </c>
      <c r="BD24" s="393">
        <f>+'MIT Da'!BD24+'SAR Da'!BD24+'URQ Da'!BD24+'ROC Da'!BD24+'SM Da'!BD24+'BN Da'!BD24+'BS Da'!BD24+'TDC Da'!BD24</f>
        <v>150</v>
      </c>
      <c r="BE24" s="55">
        <f>+'MIT Da'!BE24+'SAR Da'!BE24+'URQ Da'!BE24+'ROC Da'!BE24+'SM Da'!BE24+'BN Da'!BE24+'BS Da'!BE24+'TDC Da'!BE24</f>
        <v>10</v>
      </c>
      <c r="BF24" s="55">
        <f>+'MIT Da'!BF24+'SAR Da'!BF24+'URQ Da'!BF24+'ROC Da'!BF24+'SM Da'!BF24+'BN Da'!BF24+'BS Da'!BF24+'TDC Da'!BF24</f>
        <v>94</v>
      </c>
      <c r="BG24" s="235"/>
    </row>
    <row r="25" spans="1:59">
      <c r="A25" s="1">
        <v>1994</v>
      </c>
      <c r="B25" s="1" t="s">
        <v>72</v>
      </c>
      <c r="C25" s="10">
        <f>+'MIT Da'!C25+'SAR Da'!C25+'URQ Da'!C25+'ROC Da'!C25+'SM Da'!C25+'BN Da'!C25+'BS Da'!C25+'TDC Da'!C25</f>
        <v>147.21299999999999</v>
      </c>
      <c r="D25" s="10">
        <f>+'MIT Da'!D25+'SAR Da'!D25+'URQ Da'!D25+'ROC Da'!D25+'SM Da'!D25+'BN Da'!D25+'BS Da'!D25+'TDC Da'!D25</f>
        <v>444.30600000000004</v>
      </c>
      <c r="E25" s="10">
        <f>+'MIT Da'!E25+'SAR Da'!E25+'URQ Da'!E25+'ROC Da'!E25+'SM Da'!E25+'BN Da'!E25+'BS Da'!E25+'TDC Da'!E25</f>
        <v>0</v>
      </c>
      <c r="F25" s="10">
        <f>+'MIT Da'!F25+'SAR Da'!F25+'URQ Da'!F25+'ROC Da'!F25+'SM Da'!F25+'BN Da'!F25+'BS Da'!F25+'TDC Da'!F25</f>
        <v>160.87363999999999</v>
      </c>
      <c r="G25" s="192">
        <f>+'MIT Da'!G25+'SAR Da'!G25+'URQ Da'!G25+'ROC Da'!G25+'SM Da'!G25+'BN Da'!G25+'BS Da'!G25+'TDC Da'!G25</f>
        <v>752.39264000000003</v>
      </c>
      <c r="H25" s="192">
        <f>+'MIT Da'!H25+'SAR Da'!H25+'URQ Da'!H25+'ROC Da'!H25+'SM Da'!H25+'BN Da'!H25+'BS Da'!H25+'TDC Da'!H25</f>
        <v>752.39264000000003</v>
      </c>
      <c r="I25" s="10">
        <f>+'MIT Da'!I25+'SAR Da'!I25+'URQ Da'!I25+'ROC Da'!I25+'SM Da'!I25+'BN Da'!I25+'BS Da'!I25+'TDC Da'!I25</f>
        <v>927.77611000000013</v>
      </c>
      <c r="J25" s="10">
        <f>+'MIT Da'!J25+'SAR Da'!J25+'URQ Da'!J25+'ROC Da'!J25+'SM Da'!J25+'BN Da'!J25+'BS Da'!J25+'TDC Da'!J25</f>
        <v>1060.415</v>
      </c>
      <c r="K25" s="10">
        <f>+'MIT Da'!K25+'SAR Da'!K25+'URQ Da'!K25+'ROC Da'!K25+'SM Da'!K25+'BN Da'!K25+'BS Da'!K25+'TDC Da'!K25</f>
        <v>54.516999999999996</v>
      </c>
      <c r="L25" s="10">
        <f>+'MIT Da'!L25+'SAR Da'!L25+'URQ Da'!L25+'ROC Da'!L25+'SM Da'!L25+'BN Da'!L25+'BS Da'!L25+'TDC Da'!L25</f>
        <v>348.89300000000003</v>
      </c>
      <c r="M25" s="10">
        <f>+'MIT Da'!M25+'SAR Da'!M25+'URQ Da'!M25+'ROC Da'!M25+'SM Da'!M25+'BN Da'!M25+'BS Da'!M25+'TDC Da'!M25</f>
        <v>20.274999999999999</v>
      </c>
      <c r="N25" s="192">
        <f>+'MIT Da'!N25+'SAR Da'!N25+'URQ Da'!N25+'ROC Da'!N25+'SM Da'!N25+'BN Da'!N25+'BS Da'!N25+'TDC Da'!N25</f>
        <v>1409.308</v>
      </c>
      <c r="O25" s="192">
        <f>+'MIT Da'!O25+'SAR Da'!O25+'URQ Da'!O25+'ROC Da'!O25+'SM Da'!O25+'BN Da'!O25+'BS Da'!O25+'TDC Da'!O25</f>
        <v>1409.308</v>
      </c>
      <c r="P25" s="55">
        <f>+'MIT Da'!P25+'SAR Da'!P25+'URQ Da'!P25+'ROC Da'!P25+'SM Da'!P25+'BN Da'!P25+'BS Da'!P25+'TDC Da'!P25</f>
        <v>194</v>
      </c>
      <c r="Q25" s="55">
        <f>+'MIT Da'!Q25+'SAR Da'!Q25+'URQ Da'!Q25+'ROC Da'!Q25+'SM Da'!Q25+'BN Da'!Q25+'BS Da'!Q25+'TDC Da'!Q25</f>
        <v>56</v>
      </c>
      <c r="R25" s="55">
        <f>+'MIT Da'!R25+'SAR Da'!R25+'URQ Da'!R25+'ROC Da'!R25+'SM Da'!R25+'BN Da'!R25+'BS Da'!R25+'TDC Da'!R25</f>
        <v>10</v>
      </c>
      <c r="S25" s="213">
        <f>+'MIT Da'!S25+'SAR Da'!S25+'URQ Da'!S25+'ROC Da'!S25+'SM Da'!S25+'BN Da'!S25+'BS Da'!S25+'TDC Da'!S25</f>
        <v>260</v>
      </c>
      <c r="T25" s="213">
        <f>+'MIT Da'!T25+'SAR Da'!T25+'URQ Da'!T25+'ROC Da'!T25+'SM Da'!T25+'BN Da'!T25+'BS Da'!T25+'TDC Da'!T25</f>
        <v>260</v>
      </c>
      <c r="U25" s="55">
        <f>+'MIT Da'!U25+'SAR Da'!U25+'URQ Da'!U25+'ROC Da'!U25+'SM Da'!U25+'BN Da'!U25+'BS Da'!U25+'TDC Da'!U25</f>
        <v>138</v>
      </c>
      <c r="V25" s="55">
        <f>+'MIT Da'!V25+'SAR Da'!V25+'URQ Da'!V25+'ROC Da'!V25+'SM Da'!V25+'BN Da'!V25+'BS Da'!V25+'TDC Da'!V25</f>
        <v>392</v>
      </c>
      <c r="W25" s="55">
        <f>+'MIT Da'!W25+'SAR Da'!W25+'URQ Da'!W25+'ROC Da'!W25+'SM Da'!W25+'BN Da'!W25+'BS Da'!W25+'TDC Da'!W25</f>
        <v>11</v>
      </c>
      <c r="X25" s="55">
        <f>+'MIT Da'!X25+'SAR Da'!X25+'URQ Da'!X25+'ROC Da'!X25+'SM Da'!X25+'BN Da'!X25+'BS Da'!X25+'TDC Da'!X25</f>
        <v>116</v>
      </c>
      <c r="Y25" s="55">
        <f>+'MIT Da'!Y25+'SAR Da'!Y25+'URQ Da'!Y25+'ROC Da'!Y25+'SM Da'!Y25+'BN Da'!Y25+'BS Da'!Y25+'TDC Da'!Y25</f>
        <v>4</v>
      </c>
      <c r="Z25" s="219">
        <f>+'MIT Da'!Z25+'SAR Da'!Z25+'URQ Da'!Z25+'ROC Da'!Z25+'SM Da'!Z25+'BN Da'!Z25+'BS Da'!Z25+'TDC Da'!Z25</f>
        <v>661</v>
      </c>
      <c r="AA25" s="55">
        <f>+'MIT Da'!AA25+'SAR Da'!AA25+'URQ Da'!AA25+'ROC Da'!AA25+'SM Da'!AA25+'BN Da'!AA25+'BS Da'!AA25+'TDC Da'!AA25</f>
        <v>146</v>
      </c>
      <c r="AB25" s="55">
        <f>+'MIT Da'!AB25+'SAR Da'!AB25+'URQ Da'!AB25+'ROC Da'!AB25+'SM Da'!AB25+'BN Da'!AB25+'BS Da'!AB25+'TDC Da'!AB25</f>
        <v>95</v>
      </c>
      <c r="AC25" s="55">
        <f>+'MIT Da'!AC25+'SAR Da'!AC25+'URQ Da'!AC25+'ROC Da'!AC25+'SM Da'!AC25+'BN Da'!AC25+'BS Da'!AC25+'TDC Da'!AC25</f>
        <v>661</v>
      </c>
      <c r="AD25" s="219">
        <f>+'MIT Da'!AD25+'SAR Da'!AD25+'URQ Da'!AD25+'ROC Da'!AD25+'SM Da'!AD25+'BN Da'!AD25+'BS Da'!AD25+'TDC Da'!AD25</f>
        <v>902</v>
      </c>
      <c r="AE25" s="55">
        <f>+'MIT Da'!AE25+'SAR Da'!AE25+'URQ Da'!AE25+'ROC Da'!AE25+'SM Da'!AE25+'BN Da'!AE25+'BS Da'!AE25+'TDC Da'!AE25</f>
        <v>54</v>
      </c>
      <c r="AF25" s="55">
        <f>+'MIT Da'!AF25+'SAR Da'!AF25+'URQ Da'!AF25+'ROC Da'!AF25+'SM Da'!AF25+'BN Da'!AF25+'BS Da'!AF25+'TDC Da'!AF25</f>
        <v>81</v>
      </c>
      <c r="AG25" s="55">
        <f>+'MIT Da'!AG25+'SAR Da'!AG25+'URQ Da'!AG25+'ROC Da'!AG25+'SM Da'!AG25+'BN Da'!AG25+'BS Da'!AG25+'TDC Da'!AG25</f>
        <v>397</v>
      </c>
      <c r="AH25" s="219">
        <f>+'MIT Da'!AH25+'SAR Da'!AH25+'URQ Da'!AH25+'ROC Da'!AH25+'SM Da'!AH25+'BN Da'!AH25+'BS Da'!AH25+'TDC Da'!AH25</f>
        <v>532</v>
      </c>
      <c r="AI25" s="10">
        <f>+'MIT Da'!AI25+'SAR Da'!AI25+'URQ Da'!AI25+'ROC Da'!AI25+'SM Da'!AI25+'BN Da'!AI25+'BS Da'!AI25+'TDC Da'!AI25</f>
        <v>264.22699999999998</v>
      </c>
      <c r="AJ25" s="10">
        <f>+'MIT Da'!AJ25+'SAR Da'!AJ25+'URQ Da'!AJ25+'ROC Da'!AJ25+'SM Da'!AJ25+'BN Da'!AJ25+'BS Da'!AJ25+'TDC Da'!AJ25</f>
        <v>2.4</v>
      </c>
      <c r="AK25" s="10">
        <f>+'MIT Da'!AK25+'SAR Da'!AK25+'URQ Da'!AK25+'ROC Da'!AK25+'SM Da'!AK25+'BN Da'!AK25+'BS Da'!AK25+'TDC Da'!AK25</f>
        <v>498.71500000000003</v>
      </c>
      <c r="AL25" s="222">
        <f>+'MIT Da'!AL25+'SAR Da'!AL25+'URQ Da'!AL25+'ROC Da'!AL25+'SM Da'!AL25+'BN Da'!AL25+'BS Da'!AL25+'TDC Da'!AL25</f>
        <v>765.34199999999998</v>
      </c>
      <c r="AM25" s="55">
        <f>+'MIT Da'!AM25+'SAR Da'!AM25+'URQ Da'!AM25+'ROC Da'!AM25+'SM Da'!AM25+'BN Da'!AM25+'BS Da'!AM25+'TDC Da'!AM25</f>
        <v>9</v>
      </c>
      <c r="AN25" s="55">
        <f>+'MIT Da'!AN25+'SAR Da'!AN25+'URQ Da'!AN25+'ROC Da'!AN25+'SM Da'!AN25+'BN Da'!AN25+'BS Da'!AN25+'TDC Da'!AN25</f>
        <v>57</v>
      </c>
      <c r="AO25" s="55">
        <f>+'MIT Da'!AO25+'SAR Da'!AO25+'URQ Da'!AO25+'ROC Da'!AO25+'SM Da'!AO25+'BN Da'!AO25+'BS Da'!AO25+'TDC Da'!AO25</f>
        <v>82</v>
      </c>
      <c r="AP25" s="232">
        <f>+'MIT Da'!AP25+'SAR Da'!AP25+'URQ Da'!AP25+'ROC Da'!AP25+'SM Da'!AP25+'BN Da'!AP25+'BS Da'!AP25+'TDC Da'!AP25</f>
        <v>148</v>
      </c>
      <c r="AQ25" s="55">
        <f>+'MIT Da'!AQ25+'SAR Da'!AQ25+'URQ Da'!AQ25+'ROC Da'!AQ25+'SM Da'!AQ25+'BN Da'!AQ25+'BS Da'!AQ25+'TDC Da'!AQ25</f>
        <v>578</v>
      </c>
      <c r="AR25" s="55">
        <f>+'MIT Da'!AR25+'SAR Da'!AR25+'URQ Da'!AR25+'ROC Da'!AR25+'SM Da'!AR25+'BN Da'!AR25+'BS Da'!AR25+'TDC Da'!AR25</f>
        <v>341</v>
      </c>
      <c r="AS25" s="55">
        <f>+'MIT Da'!AS25+'SAR Da'!AS25+'URQ Da'!AS25+'ROC Da'!AS25+'SM Da'!AS25+'BN Da'!AS25+'BS Da'!AS25+'TDC Da'!AS25</f>
        <v>39</v>
      </c>
      <c r="AT25" s="232">
        <f>+SUM(RED_InfraMR[[#This Row],[B.02.1 - Parque de Coches Eléctricos Motrices]:[B.02.3 - Parque de Coches Eléctricos Motrices Tipo R]])</f>
        <v>958</v>
      </c>
      <c r="AU25" s="55">
        <f>+'MIT Da'!AU25+'SAR Da'!AU25+'URQ Da'!AU25+'ROC Da'!AU25+'SM Da'!AU25+'BN Da'!AU25+'BS Da'!AU25+'TDC Da'!AU25</f>
        <v>0</v>
      </c>
      <c r="AV25" s="55">
        <f>+'MIT Da'!AV25+'SAR Da'!AV25+'URQ Da'!AV25+'ROC Da'!AV25+'SM Da'!AV25+'BN Da'!AV25+'BS Da'!AV25+'TDC Da'!AV25</f>
        <v>6</v>
      </c>
      <c r="AW25" s="55">
        <f>+'MIT Da'!AW25+'SAR Da'!AW25+'URQ Da'!AW25+'ROC Da'!AW25+'SM Da'!AW25+'BN Da'!AW25+'BS Da'!AW25+'TDC Da'!AW25</f>
        <v>10</v>
      </c>
      <c r="AX25" s="232">
        <f>+SUM(RED_InfraMR[[#This Row],[B.03.1 - Parque de Coches Motores Motrices Remolcados]:[B.03.3 - Parque de Coches Motores Motrices Cabina]])</f>
        <v>16</v>
      </c>
      <c r="AY25" s="55">
        <f>+'MIT Da'!AY25+'SAR Da'!AY25+'URQ Da'!AY25+'ROC Da'!AY25+'SM Da'!AY25+'BN Da'!AY25+'BS Da'!AY25+'TDC Da'!AY25</f>
        <v>427</v>
      </c>
      <c r="AZ25" s="55">
        <f>+'MIT Da'!AZ25+'SAR Da'!AZ25+'URQ Da'!AZ25+'ROC Da'!AZ25+'SM Da'!AZ25+'BN Da'!AZ25+'BS Da'!AZ25+'TDC Da'!AZ25</f>
        <v>165</v>
      </c>
      <c r="BA25" s="55">
        <f>+'MIT Da'!BA25+'SAR Da'!BA25+'URQ Da'!BA25+'ROC Da'!BA25+'SM Da'!BA25+'BN Da'!BA25+'BS Da'!BA25+'TDC Da'!BA25</f>
        <v>15</v>
      </c>
      <c r="BB25" s="55">
        <f>+'MIT Da'!BB25+'SAR Da'!BB25+'URQ Da'!BB25+'ROC Da'!BB25+'SM Da'!BB25+'BN Da'!BB25+'BS Da'!BB25+'TDC Da'!BB25</f>
        <v>0</v>
      </c>
      <c r="BC25" s="232">
        <f>+SUM(RED_InfraMR[[#This Row],[B.04.1 - Parque de Coches Remolcados Clase Unica]:[B.04.5 - Parque de Coches Remolcados para Servicios Especiales (Cartoneros)]])</f>
        <v>607</v>
      </c>
      <c r="BD25" s="393">
        <f>+'MIT Da'!BD25+'SAR Da'!BD25+'URQ Da'!BD25+'ROC Da'!BD25+'SM Da'!BD25+'BN Da'!BD25+'BS Da'!BD25+'TDC Da'!BD25</f>
        <v>150</v>
      </c>
      <c r="BE25" s="55">
        <f>+'MIT Da'!BE25+'SAR Da'!BE25+'URQ Da'!BE25+'ROC Da'!BE25+'SM Da'!BE25+'BN Da'!BE25+'BS Da'!BE25+'TDC Da'!BE25</f>
        <v>10</v>
      </c>
      <c r="BF25" s="55">
        <f>+'MIT Da'!BF25+'SAR Da'!BF25+'URQ Da'!BF25+'ROC Da'!BF25+'SM Da'!BF25+'BN Da'!BF25+'BS Da'!BF25+'TDC Da'!BF25</f>
        <v>94</v>
      </c>
      <c r="BG25" s="235"/>
    </row>
    <row r="26" spans="1:59">
      <c r="A26" s="1">
        <v>1995</v>
      </c>
      <c r="B26" s="1" t="s">
        <v>61</v>
      </c>
      <c r="C26" s="10">
        <f>+'MIT Da'!C26+'SAR Da'!C26+'URQ Da'!C26+'ROC Da'!C26+'SM Da'!C26+'BN Da'!C26+'BS Da'!C26+'TDC Da'!C26</f>
        <v>147.21299999999999</v>
      </c>
      <c r="D26" s="10">
        <f>+'MIT Da'!D26+'SAR Da'!D26+'URQ Da'!D26+'ROC Da'!D26+'SM Da'!D26+'BN Da'!D26+'BS Da'!D26+'TDC Da'!D26</f>
        <v>444.30600000000004</v>
      </c>
      <c r="E26" s="10">
        <f>+'MIT Da'!E26+'SAR Da'!E26+'URQ Da'!E26+'ROC Da'!E26+'SM Da'!E26+'BN Da'!E26+'BS Da'!E26+'TDC Da'!E26</f>
        <v>0</v>
      </c>
      <c r="F26" s="10">
        <f>+'MIT Da'!F26+'SAR Da'!F26+'URQ Da'!F26+'ROC Da'!F26+'SM Da'!F26+'BN Da'!F26+'BS Da'!F26+'TDC Da'!F26</f>
        <v>160.87363999999999</v>
      </c>
      <c r="G26" s="192">
        <f>+'MIT Da'!G26+'SAR Da'!G26+'URQ Da'!G26+'ROC Da'!G26+'SM Da'!G26+'BN Da'!G26+'BS Da'!G26+'TDC Da'!G26</f>
        <v>752.39264000000003</v>
      </c>
      <c r="H26" s="192">
        <f>+'MIT Da'!H26+'SAR Da'!H26+'URQ Da'!H26+'ROC Da'!H26+'SM Da'!H26+'BN Da'!H26+'BS Da'!H26+'TDC Da'!H26</f>
        <v>752.39264000000003</v>
      </c>
      <c r="I26" s="10">
        <f>+'MIT Da'!I26+'SAR Da'!I26+'URQ Da'!I26+'ROC Da'!I26+'SM Da'!I26+'BN Da'!I26+'BS Da'!I26+'TDC Da'!I26</f>
        <v>956.95811000000015</v>
      </c>
      <c r="J26" s="10">
        <f>+'MIT Da'!J26+'SAR Da'!J26+'URQ Da'!J26+'ROC Da'!J26+'SM Da'!J26+'BN Da'!J26+'BS Da'!J26+'TDC Da'!J26</f>
        <v>1060.415</v>
      </c>
      <c r="K26" s="10">
        <f>+'MIT Da'!K26+'SAR Da'!K26+'URQ Da'!K26+'ROC Da'!K26+'SM Da'!K26+'BN Da'!K26+'BS Da'!K26+'TDC Da'!K26</f>
        <v>54.516999999999996</v>
      </c>
      <c r="L26" s="10">
        <f>+'MIT Da'!L26+'SAR Da'!L26+'URQ Da'!L26+'ROC Da'!L26+'SM Da'!L26+'BN Da'!L26+'BS Da'!L26+'TDC Da'!L26</f>
        <v>348.89300000000003</v>
      </c>
      <c r="M26" s="10">
        <f>+'MIT Da'!M26+'SAR Da'!M26+'URQ Da'!M26+'ROC Da'!M26+'SM Da'!M26+'BN Da'!M26+'BS Da'!M26+'TDC Da'!M26</f>
        <v>20.274999999999999</v>
      </c>
      <c r="N26" s="192">
        <f>+'MIT Da'!N26+'SAR Da'!N26+'URQ Da'!N26+'ROC Da'!N26+'SM Da'!N26+'BN Da'!N26+'BS Da'!N26+'TDC Da'!N26</f>
        <v>1409.308</v>
      </c>
      <c r="O26" s="192">
        <f>+'MIT Da'!O26+'SAR Da'!O26+'URQ Da'!O26+'ROC Da'!O26+'SM Da'!O26+'BN Da'!O26+'BS Da'!O26+'TDC Da'!O26</f>
        <v>1409.308</v>
      </c>
      <c r="P26" s="55">
        <f>+'MIT Da'!P26+'SAR Da'!P26+'URQ Da'!P26+'ROC Da'!P26+'SM Da'!P26+'BN Da'!P26+'BS Da'!P26+'TDC Da'!P26</f>
        <v>194</v>
      </c>
      <c r="Q26" s="55">
        <f>+'MIT Da'!Q26+'SAR Da'!Q26+'URQ Da'!Q26+'ROC Da'!Q26+'SM Da'!Q26+'BN Da'!Q26+'BS Da'!Q26+'TDC Da'!Q26</f>
        <v>56</v>
      </c>
      <c r="R26" s="55">
        <f>+'MIT Da'!R26+'SAR Da'!R26+'URQ Da'!R26+'ROC Da'!R26+'SM Da'!R26+'BN Da'!R26+'BS Da'!R26+'TDC Da'!R26</f>
        <v>10</v>
      </c>
      <c r="S26" s="213">
        <f>+'MIT Da'!S26+'SAR Da'!S26+'URQ Da'!S26+'ROC Da'!S26+'SM Da'!S26+'BN Da'!S26+'BS Da'!S26+'TDC Da'!S26</f>
        <v>260</v>
      </c>
      <c r="T26" s="213">
        <f>+'MIT Da'!T26+'SAR Da'!T26+'URQ Da'!T26+'ROC Da'!T26+'SM Da'!T26+'BN Da'!T26+'BS Da'!T26+'TDC Da'!T26</f>
        <v>260</v>
      </c>
      <c r="U26" s="55">
        <f>+'MIT Da'!U26+'SAR Da'!U26+'URQ Da'!U26+'ROC Da'!U26+'SM Da'!U26+'BN Da'!U26+'BS Da'!U26+'TDC Da'!U26</f>
        <v>137</v>
      </c>
      <c r="V26" s="55">
        <f>+'MIT Da'!V26+'SAR Da'!V26+'URQ Da'!V26+'ROC Da'!V26+'SM Da'!V26+'BN Da'!V26+'BS Da'!V26+'TDC Da'!V26</f>
        <v>393</v>
      </c>
      <c r="W26" s="55">
        <f>+'MIT Da'!W26+'SAR Da'!W26+'URQ Da'!W26+'ROC Da'!W26+'SM Da'!W26+'BN Da'!W26+'BS Da'!W26+'TDC Da'!W26</f>
        <v>15</v>
      </c>
      <c r="X26" s="55">
        <f>+'MIT Da'!X26+'SAR Da'!X26+'URQ Da'!X26+'ROC Da'!X26+'SM Da'!X26+'BN Da'!X26+'BS Da'!X26+'TDC Da'!X26</f>
        <v>110</v>
      </c>
      <c r="Y26" s="55">
        <f>+'MIT Da'!Y26+'SAR Da'!Y26+'URQ Da'!Y26+'ROC Da'!Y26+'SM Da'!Y26+'BN Da'!Y26+'BS Da'!Y26+'TDC Da'!Y26</f>
        <v>4</v>
      </c>
      <c r="Z26" s="219">
        <f>+'MIT Da'!Z26+'SAR Da'!Z26+'URQ Da'!Z26+'ROC Da'!Z26+'SM Da'!Z26+'BN Da'!Z26+'BS Da'!Z26+'TDC Da'!Z26</f>
        <v>659</v>
      </c>
      <c r="AA26" s="55">
        <f>+'MIT Da'!AA26+'SAR Da'!AA26+'URQ Da'!AA26+'ROC Da'!AA26+'SM Da'!AA26+'BN Da'!AA26+'BS Da'!AA26+'TDC Da'!AA26</f>
        <v>146</v>
      </c>
      <c r="AB26" s="55">
        <f>+'MIT Da'!AB26+'SAR Da'!AB26+'URQ Da'!AB26+'ROC Da'!AB26+'SM Da'!AB26+'BN Da'!AB26+'BS Da'!AB26+'TDC Da'!AB26</f>
        <v>97</v>
      </c>
      <c r="AC26" s="55">
        <f>+'MIT Da'!AC26+'SAR Da'!AC26+'URQ Da'!AC26+'ROC Da'!AC26+'SM Da'!AC26+'BN Da'!AC26+'BS Da'!AC26+'TDC Da'!AC26</f>
        <v>659</v>
      </c>
      <c r="AD26" s="219">
        <f>+'MIT Da'!AD26+'SAR Da'!AD26+'URQ Da'!AD26+'ROC Da'!AD26+'SM Da'!AD26+'BN Da'!AD26+'BS Da'!AD26+'TDC Da'!AD26</f>
        <v>902</v>
      </c>
      <c r="AE26" s="55">
        <f>+'MIT Da'!AE26+'SAR Da'!AE26+'URQ Da'!AE26+'ROC Da'!AE26+'SM Da'!AE26+'BN Da'!AE26+'BS Da'!AE26+'TDC Da'!AE26</f>
        <v>54</v>
      </c>
      <c r="AF26" s="55">
        <f>+'MIT Da'!AF26+'SAR Da'!AF26+'URQ Da'!AF26+'ROC Da'!AF26+'SM Da'!AF26+'BN Da'!AF26+'BS Da'!AF26+'TDC Da'!AF26</f>
        <v>83</v>
      </c>
      <c r="AG26" s="55">
        <f>+'MIT Da'!AG26+'SAR Da'!AG26+'URQ Da'!AG26+'ROC Da'!AG26+'SM Da'!AG26+'BN Da'!AG26+'BS Da'!AG26+'TDC Da'!AG26</f>
        <v>400</v>
      </c>
      <c r="AH26" s="219">
        <f>+'MIT Da'!AH26+'SAR Da'!AH26+'URQ Da'!AH26+'ROC Da'!AH26+'SM Da'!AH26+'BN Da'!AH26+'BS Da'!AH26+'TDC Da'!AH26</f>
        <v>537</v>
      </c>
      <c r="AI26" s="10">
        <f>+'MIT Da'!AI26+'SAR Da'!AI26+'URQ Da'!AI26+'ROC Da'!AI26+'SM Da'!AI26+'BN Da'!AI26+'BS Da'!AI26+'TDC Da'!AI26</f>
        <v>257.59499999999997</v>
      </c>
      <c r="AJ26" s="10">
        <f>+'MIT Da'!AJ26+'SAR Da'!AJ26+'URQ Da'!AJ26+'ROC Da'!AJ26+'SM Da'!AJ26+'BN Da'!AJ26+'BS Da'!AJ26+'TDC Da'!AJ26</f>
        <v>9.032</v>
      </c>
      <c r="AK26" s="10">
        <f>+'MIT Da'!AK26+'SAR Da'!AK26+'URQ Da'!AK26+'ROC Da'!AK26+'SM Da'!AK26+'BN Da'!AK26+'BS Da'!AK26+'TDC Da'!AK26</f>
        <v>498.71500000000003</v>
      </c>
      <c r="AL26" s="222">
        <f>+'MIT Da'!AL26+'SAR Da'!AL26+'URQ Da'!AL26+'ROC Da'!AL26+'SM Da'!AL26+'BN Da'!AL26+'BS Da'!AL26+'TDC Da'!AL26</f>
        <v>765.34199999999987</v>
      </c>
      <c r="AM26" s="55">
        <f>+'MIT Da'!AM26+'SAR Da'!AM26+'URQ Da'!AM26+'ROC Da'!AM26+'SM Da'!AM26+'BN Da'!AM26+'BS Da'!AM26+'TDC Da'!AM26</f>
        <v>9</v>
      </c>
      <c r="AN26" s="55">
        <f>+'MIT Da'!AN26+'SAR Da'!AN26+'URQ Da'!AN26+'ROC Da'!AN26+'SM Da'!AN26+'BN Da'!AN26+'BS Da'!AN26+'TDC Da'!AN26</f>
        <v>57</v>
      </c>
      <c r="AO26" s="55">
        <f>+'MIT Da'!AO26+'SAR Da'!AO26+'URQ Da'!AO26+'ROC Da'!AO26+'SM Da'!AO26+'BN Da'!AO26+'BS Da'!AO26+'TDC Da'!AO26</f>
        <v>82</v>
      </c>
      <c r="AP26" s="232">
        <f>+'MIT Da'!AP26+'SAR Da'!AP26+'URQ Da'!AP26+'ROC Da'!AP26+'SM Da'!AP26+'BN Da'!AP26+'BS Da'!AP26+'TDC Da'!AP26</f>
        <v>148</v>
      </c>
      <c r="AQ26" s="55">
        <f>+'MIT Da'!AQ26+'SAR Da'!AQ26+'URQ Da'!AQ26+'ROC Da'!AQ26+'SM Da'!AQ26+'BN Da'!AQ26+'BS Da'!AQ26+'TDC Da'!AQ26</f>
        <v>578</v>
      </c>
      <c r="AR26" s="55">
        <f>+'MIT Da'!AR26+'SAR Da'!AR26+'URQ Da'!AR26+'ROC Da'!AR26+'SM Da'!AR26+'BN Da'!AR26+'BS Da'!AR26+'TDC Da'!AR26</f>
        <v>341</v>
      </c>
      <c r="AS26" s="55">
        <f>+'MIT Da'!AS26+'SAR Da'!AS26+'URQ Da'!AS26+'ROC Da'!AS26+'SM Da'!AS26+'BN Da'!AS26+'BS Da'!AS26+'TDC Da'!AS26</f>
        <v>39</v>
      </c>
      <c r="AT26" s="232">
        <f>+SUM(RED_InfraMR[[#This Row],[B.02.1 - Parque de Coches Eléctricos Motrices]:[B.02.3 - Parque de Coches Eléctricos Motrices Tipo R]])</f>
        <v>958</v>
      </c>
      <c r="AU26" s="55">
        <f>+'MIT Da'!AU26+'SAR Da'!AU26+'URQ Da'!AU26+'ROC Da'!AU26+'SM Da'!AU26+'BN Da'!AU26+'BS Da'!AU26+'TDC Da'!AU26</f>
        <v>0</v>
      </c>
      <c r="AV26" s="55">
        <f>+'MIT Da'!AV26+'SAR Da'!AV26+'URQ Da'!AV26+'ROC Da'!AV26+'SM Da'!AV26+'BN Da'!AV26+'BS Da'!AV26+'TDC Da'!AV26</f>
        <v>6</v>
      </c>
      <c r="AW26" s="55">
        <f>+'MIT Da'!AW26+'SAR Da'!AW26+'URQ Da'!AW26+'ROC Da'!AW26+'SM Da'!AW26+'BN Da'!AW26+'BS Da'!AW26+'TDC Da'!AW26</f>
        <v>10</v>
      </c>
      <c r="AX26" s="232">
        <f>+SUM(RED_InfraMR[[#This Row],[B.03.1 - Parque de Coches Motores Motrices Remolcados]:[B.03.3 - Parque de Coches Motores Motrices Cabina]])</f>
        <v>16</v>
      </c>
      <c r="AY26" s="55">
        <f>+'MIT Da'!AY26+'SAR Da'!AY26+'URQ Da'!AY26+'ROC Da'!AY26+'SM Da'!AY26+'BN Da'!AY26+'BS Da'!AY26+'TDC Da'!AY26</f>
        <v>427</v>
      </c>
      <c r="AZ26" s="55">
        <f>+'MIT Da'!AZ26+'SAR Da'!AZ26+'URQ Da'!AZ26+'ROC Da'!AZ26+'SM Da'!AZ26+'BN Da'!AZ26+'BS Da'!AZ26+'TDC Da'!AZ26</f>
        <v>165</v>
      </c>
      <c r="BA26" s="55">
        <f>+'MIT Da'!BA26+'SAR Da'!BA26+'URQ Da'!BA26+'ROC Da'!BA26+'SM Da'!BA26+'BN Da'!BA26+'BS Da'!BA26+'TDC Da'!BA26</f>
        <v>15</v>
      </c>
      <c r="BB26" s="55">
        <f>+'MIT Da'!BB26+'SAR Da'!BB26+'URQ Da'!BB26+'ROC Da'!BB26+'SM Da'!BB26+'BN Da'!BB26+'BS Da'!BB26+'TDC Da'!BB26</f>
        <v>0</v>
      </c>
      <c r="BC26" s="232">
        <f>+SUM(RED_InfraMR[[#This Row],[B.04.1 - Parque de Coches Remolcados Clase Unica]:[B.04.5 - Parque de Coches Remolcados para Servicios Especiales (Cartoneros)]])</f>
        <v>607</v>
      </c>
      <c r="BD26" s="393">
        <f>+'MIT Da'!BD26+'SAR Da'!BD26+'URQ Da'!BD26+'ROC Da'!BD26+'SM Da'!BD26+'BN Da'!BD26+'BS Da'!BD26+'TDC Da'!BD26</f>
        <v>150</v>
      </c>
      <c r="BE26" s="55">
        <f>+'MIT Da'!BE26+'SAR Da'!BE26+'URQ Da'!BE26+'ROC Da'!BE26+'SM Da'!BE26+'BN Da'!BE26+'BS Da'!BE26+'TDC Da'!BE26</f>
        <v>10</v>
      </c>
      <c r="BF26" s="55">
        <f>+'MIT Da'!BF26+'SAR Da'!BF26+'URQ Da'!BF26+'ROC Da'!BF26+'SM Da'!BF26+'BN Da'!BF26+'BS Da'!BF26+'TDC Da'!BF26</f>
        <v>94</v>
      </c>
      <c r="BG26" s="235"/>
    </row>
    <row r="27" spans="1:59">
      <c r="A27" s="1">
        <v>1995</v>
      </c>
      <c r="B27" s="1" t="s">
        <v>62</v>
      </c>
      <c r="C27" s="10">
        <f>+'MIT Da'!C27+'SAR Da'!C27+'URQ Da'!C27+'ROC Da'!C27+'SM Da'!C27+'BN Da'!C27+'BS Da'!C27+'TDC Da'!C27</f>
        <v>147.21299999999999</v>
      </c>
      <c r="D27" s="10">
        <f>+'MIT Da'!D27+'SAR Da'!D27+'URQ Da'!D27+'ROC Da'!D27+'SM Da'!D27+'BN Da'!D27+'BS Da'!D27+'TDC Da'!D27</f>
        <v>444.30600000000004</v>
      </c>
      <c r="E27" s="10">
        <f>+'MIT Da'!E27+'SAR Da'!E27+'URQ Da'!E27+'ROC Da'!E27+'SM Da'!E27+'BN Da'!E27+'BS Da'!E27+'TDC Da'!E27</f>
        <v>0</v>
      </c>
      <c r="F27" s="10">
        <f>+'MIT Da'!F27+'SAR Da'!F27+'URQ Da'!F27+'ROC Da'!F27+'SM Da'!F27+'BN Da'!F27+'BS Da'!F27+'TDC Da'!F27</f>
        <v>160.87363999999999</v>
      </c>
      <c r="G27" s="192">
        <f>+'MIT Da'!G27+'SAR Da'!G27+'URQ Da'!G27+'ROC Da'!G27+'SM Da'!G27+'BN Da'!G27+'BS Da'!G27+'TDC Da'!G27</f>
        <v>752.39264000000003</v>
      </c>
      <c r="H27" s="192">
        <f>+'MIT Da'!H27+'SAR Da'!H27+'URQ Da'!H27+'ROC Da'!H27+'SM Da'!H27+'BN Da'!H27+'BS Da'!H27+'TDC Da'!H27</f>
        <v>752.39264000000003</v>
      </c>
      <c r="I27" s="10">
        <f>+'MIT Da'!I27+'SAR Da'!I27+'URQ Da'!I27+'ROC Da'!I27+'SM Da'!I27+'BN Da'!I27+'BS Da'!I27+'TDC Da'!I27</f>
        <v>956.95811000000015</v>
      </c>
      <c r="J27" s="10">
        <f>+'MIT Da'!J27+'SAR Da'!J27+'URQ Da'!J27+'ROC Da'!J27+'SM Da'!J27+'BN Da'!J27+'BS Da'!J27+'TDC Da'!J27</f>
        <v>1060.415</v>
      </c>
      <c r="K27" s="10">
        <f>+'MIT Da'!K27+'SAR Da'!K27+'URQ Da'!K27+'ROC Da'!K27+'SM Da'!K27+'BN Da'!K27+'BS Da'!K27+'TDC Da'!K27</f>
        <v>54.516999999999996</v>
      </c>
      <c r="L27" s="10">
        <f>+'MIT Da'!L27+'SAR Da'!L27+'URQ Da'!L27+'ROC Da'!L27+'SM Da'!L27+'BN Da'!L27+'BS Da'!L27+'TDC Da'!L27</f>
        <v>348.89300000000003</v>
      </c>
      <c r="M27" s="10">
        <f>+'MIT Da'!M27+'SAR Da'!M27+'URQ Da'!M27+'ROC Da'!M27+'SM Da'!M27+'BN Da'!M27+'BS Da'!M27+'TDC Da'!M27</f>
        <v>20.274999999999999</v>
      </c>
      <c r="N27" s="192">
        <f>+'MIT Da'!N27+'SAR Da'!N27+'URQ Da'!N27+'ROC Da'!N27+'SM Da'!N27+'BN Da'!N27+'BS Da'!N27+'TDC Da'!N27</f>
        <v>1409.308</v>
      </c>
      <c r="O27" s="192">
        <f>+'MIT Da'!O27+'SAR Da'!O27+'URQ Da'!O27+'ROC Da'!O27+'SM Da'!O27+'BN Da'!O27+'BS Da'!O27+'TDC Da'!O27</f>
        <v>1409.308</v>
      </c>
      <c r="P27" s="55">
        <f>+'MIT Da'!P27+'SAR Da'!P27+'URQ Da'!P27+'ROC Da'!P27+'SM Da'!P27+'BN Da'!P27+'BS Da'!P27+'TDC Da'!P27</f>
        <v>194</v>
      </c>
      <c r="Q27" s="55">
        <f>+'MIT Da'!Q27+'SAR Da'!Q27+'URQ Da'!Q27+'ROC Da'!Q27+'SM Da'!Q27+'BN Da'!Q27+'BS Da'!Q27+'TDC Da'!Q27</f>
        <v>56</v>
      </c>
      <c r="R27" s="55">
        <f>+'MIT Da'!R27+'SAR Da'!R27+'URQ Da'!R27+'ROC Da'!R27+'SM Da'!R27+'BN Da'!R27+'BS Da'!R27+'TDC Da'!R27</f>
        <v>10</v>
      </c>
      <c r="S27" s="213">
        <f>+'MIT Da'!S27+'SAR Da'!S27+'URQ Da'!S27+'ROC Da'!S27+'SM Da'!S27+'BN Da'!S27+'BS Da'!S27+'TDC Da'!S27</f>
        <v>260</v>
      </c>
      <c r="T27" s="213">
        <f>+'MIT Da'!T27+'SAR Da'!T27+'URQ Da'!T27+'ROC Da'!T27+'SM Da'!T27+'BN Da'!T27+'BS Da'!T27+'TDC Da'!T27</f>
        <v>260</v>
      </c>
      <c r="U27" s="55">
        <f>+'MIT Da'!U27+'SAR Da'!U27+'URQ Da'!U27+'ROC Da'!U27+'SM Da'!U27+'BN Da'!U27+'BS Da'!U27+'TDC Da'!U27</f>
        <v>137</v>
      </c>
      <c r="V27" s="55">
        <f>+'MIT Da'!V27+'SAR Da'!V27+'URQ Da'!V27+'ROC Da'!V27+'SM Da'!V27+'BN Da'!V27+'BS Da'!V27+'TDC Da'!V27</f>
        <v>393</v>
      </c>
      <c r="W27" s="55">
        <f>+'MIT Da'!W27+'SAR Da'!W27+'URQ Da'!W27+'ROC Da'!W27+'SM Da'!W27+'BN Da'!W27+'BS Da'!W27+'TDC Da'!W27</f>
        <v>15</v>
      </c>
      <c r="X27" s="55">
        <f>+'MIT Da'!X27+'SAR Da'!X27+'URQ Da'!X27+'ROC Da'!X27+'SM Da'!X27+'BN Da'!X27+'BS Da'!X27+'TDC Da'!X27</f>
        <v>110</v>
      </c>
      <c r="Y27" s="55">
        <f>+'MIT Da'!Y27+'SAR Da'!Y27+'URQ Da'!Y27+'ROC Da'!Y27+'SM Da'!Y27+'BN Da'!Y27+'BS Da'!Y27+'TDC Da'!Y27</f>
        <v>4</v>
      </c>
      <c r="Z27" s="219">
        <f>+'MIT Da'!Z27+'SAR Da'!Z27+'URQ Da'!Z27+'ROC Da'!Z27+'SM Da'!Z27+'BN Da'!Z27+'BS Da'!Z27+'TDC Da'!Z27</f>
        <v>659</v>
      </c>
      <c r="AA27" s="55">
        <f>+'MIT Da'!AA27+'SAR Da'!AA27+'URQ Da'!AA27+'ROC Da'!AA27+'SM Da'!AA27+'BN Da'!AA27+'BS Da'!AA27+'TDC Da'!AA27</f>
        <v>146</v>
      </c>
      <c r="AB27" s="55">
        <f>+'MIT Da'!AB27+'SAR Da'!AB27+'URQ Da'!AB27+'ROC Da'!AB27+'SM Da'!AB27+'BN Da'!AB27+'BS Da'!AB27+'TDC Da'!AB27</f>
        <v>97</v>
      </c>
      <c r="AC27" s="55">
        <f>+'MIT Da'!AC27+'SAR Da'!AC27+'URQ Da'!AC27+'ROC Da'!AC27+'SM Da'!AC27+'BN Da'!AC27+'BS Da'!AC27+'TDC Da'!AC27</f>
        <v>659</v>
      </c>
      <c r="AD27" s="219">
        <f>+'MIT Da'!AD27+'SAR Da'!AD27+'URQ Da'!AD27+'ROC Da'!AD27+'SM Da'!AD27+'BN Da'!AD27+'BS Da'!AD27+'TDC Da'!AD27</f>
        <v>902</v>
      </c>
      <c r="AE27" s="55">
        <f>+'MIT Da'!AE27+'SAR Da'!AE27+'URQ Da'!AE27+'ROC Da'!AE27+'SM Da'!AE27+'BN Da'!AE27+'BS Da'!AE27+'TDC Da'!AE27</f>
        <v>54</v>
      </c>
      <c r="AF27" s="55">
        <f>+'MIT Da'!AF27+'SAR Da'!AF27+'URQ Da'!AF27+'ROC Da'!AF27+'SM Da'!AF27+'BN Da'!AF27+'BS Da'!AF27+'TDC Da'!AF27</f>
        <v>83</v>
      </c>
      <c r="AG27" s="55">
        <f>+'MIT Da'!AG27+'SAR Da'!AG27+'URQ Da'!AG27+'ROC Da'!AG27+'SM Da'!AG27+'BN Da'!AG27+'BS Da'!AG27+'TDC Da'!AG27</f>
        <v>400</v>
      </c>
      <c r="AH27" s="219">
        <f>+'MIT Da'!AH27+'SAR Da'!AH27+'URQ Da'!AH27+'ROC Da'!AH27+'SM Da'!AH27+'BN Da'!AH27+'BS Da'!AH27+'TDC Da'!AH27</f>
        <v>537</v>
      </c>
      <c r="AI27" s="10">
        <f>+'MIT Da'!AI27+'SAR Da'!AI27+'URQ Da'!AI27+'ROC Da'!AI27+'SM Da'!AI27+'BN Da'!AI27+'BS Da'!AI27+'TDC Da'!AI27</f>
        <v>257.59499999999997</v>
      </c>
      <c r="AJ27" s="10">
        <f>+'MIT Da'!AJ27+'SAR Da'!AJ27+'URQ Da'!AJ27+'ROC Da'!AJ27+'SM Da'!AJ27+'BN Da'!AJ27+'BS Da'!AJ27+'TDC Da'!AJ27</f>
        <v>9.032</v>
      </c>
      <c r="AK27" s="10">
        <f>+'MIT Da'!AK27+'SAR Da'!AK27+'URQ Da'!AK27+'ROC Da'!AK27+'SM Da'!AK27+'BN Da'!AK27+'BS Da'!AK27+'TDC Da'!AK27</f>
        <v>498.71500000000003</v>
      </c>
      <c r="AL27" s="222">
        <f>+'MIT Da'!AL27+'SAR Da'!AL27+'URQ Da'!AL27+'ROC Da'!AL27+'SM Da'!AL27+'BN Da'!AL27+'BS Da'!AL27+'TDC Da'!AL27</f>
        <v>765.34199999999987</v>
      </c>
      <c r="AM27" s="55">
        <f>+'MIT Da'!AM27+'SAR Da'!AM27+'URQ Da'!AM27+'ROC Da'!AM27+'SM Da'!AM27+'BN Da'!AM27+'BS Da'!AM27+'TDC Da'!AM27</f>
        <v>9</v>
      </c>
      <c r="AN27" s="55">
        <f>+'MIT Da'!AN27+'SAR Da'!AN27+'URQ Da'!AN27+'ROC Da'!AN27+'SM Da'!AN27+'BN Da'!AN27+'BS Da'!AN27+'TDC Da'!AN27</f>
        <v>57</v>
      </c>
      <c r="AO27" s="55">
        <f>+'MIT Da'!AO27+'SAR Da'!AO27+'URQ Da'!AO27+'ROC Da'!AO27+'SM Da'!AO27+'BN Da'!AO27+'BS Da'!AO27+'TDC Da'!AO27</f>
        <v>82</v>
      </c>
      <c r="AP27" s="232">
        <f>+'MIT Da'!AP27+'SAR Da'!AP27+'URQ Da'!AP27+'ROC Da'!AP27+'SM Da'!AP27+'BN Da'!AP27+'BS Da'!AP27+'TDC Da'!AP27</f>
        <v>148</v>
      </c>
      <c r="AQ27" s="55">
        <f>+'MIT Da'!AQ27+'SAR Da'!AQ27+'URQ Da'!AQ27+'ROC Da'!AQ27+'SM Da'!AQ27+'BN Da'!AQ27+'BS Da'!AQ27+'TDC Da'!AQ27</f>
        <v>578</v>
      </c>
      <c r="AR27" s="55">
        <f>+'MIT Da'!AR27+'SAR Da'!AR27+'URQ Da'!AR27+'ROC Da'!AR27+'SM Da'!AR27+'BN Da'!AR27+'BS Da'!AR27+'TDC Da'!AR27</f>
        <v>341</v>
      </c>
      <c r="AS27" s="55">
        <f>+'MIT Da'!AS27+'SAR Da'!AS27+'URQ Da'!AS27+'ROC Da'!AS27+'SM Da'!AS27+'BN Da'!AS27+'BS Da'!AS27+'TDC Da'!AS27</f>
        <v>39</v>
      </c>
      <c r="AT27" s="232">
        <f>+SUM(RED_InfraMR[[#This Row],[B.02.1 - Parque de Coches Eléctricos Motrices]:[B.02.3 - Parque de Coches Eléctricos Motrices Tipo R]])</f>
        <v>958</v>
      </c>
      <c r="AU27" s="55">
        <f>+'MIT Da'!AU27+'SAR Da'!AU27+'URQ Da'!AU27+'ROC Da'!AU27+'SM Da'!AU27+'BN Da'!AU27+'BS Da'!AU27+'TDC Da'!AU27</f>
        <v>0</v>
      </c>
      <c r="AV27" s="55">
        <f>+'MIT Da'!AV27+'SAR Da'!AV27+'URQ Da'!AV27+'ROC Da'!AV27+'SM Da'!AV27+'BN Da'!AV27+'BS Da'!AV27+'TDC Da'!AV27</f>
        <v>6</v>
      </c>
      <c r="AW27" s="55">
        <f>+'MIT Da'!AW27+'SAR Da'!AW27+'URQ Da'!AW27+'ROC Da'!AW27+'SM Da'!AW27+'BN Da'!AW27+'BS Da'!AW27+'TDC Da'!AW27</f>
        <v>10</v>
      </c>
      <c r="AX27" s="232">
        <f>+SUM(RED_InfraMR[[#This Row],[B.03.1 - Parque de Coches Motores Motrices Remolcados]:[B.03.3 - Parque de Coches Motores Motrices Cabina]])</f>
        <v>16</v>
      </c>
      <c r="AY27" s="55">
        <f>+'MIT Da'!AY27+'SAR Da'!AY27+'URQ Da'!AY27+'ROC Da'!AY27+'SM Da'!AY27+'BN Da'!AY27+'BS Da'!AY27+'TDC Da'!AY27</f>
        <v>427</v>
      </c>
      <c r="AZ27" s="55">
        <f>+'MIT Da'!AZ27+'SAR Da'!AZ27+'URQ Da'!AZ27+'ROC Da'!AZ27+'SM Da'!AZ27+'BN Da'!AZ27+'BS Da'!AZ27+'TDC Da'!AZ27</f>
        <v>165</v>
      </c>
      <c r="BA27" s="55">
        <f>+'MIT Da'!BA27+'SAR Da'!BA27+'URQ Da'!BA27+'ROC Da'!BA27+'SM Da'!BA27+'BN Da'!BA27+'BS Da'!BA27+'TDC Da'!BA27</f>
        <v>15</v>
      </c>
      <c r="BB27" s="55">
        <f>+'MIT Da'!BB27+'SAR Da'!BB27+'URQ Da'!BB27+'ROC Da'!BB27+'SM Da'!BB27+'BN Da'!BB27+'BS Da'!BB27+'TDC Da'!BB27</f>
        <v>0</v>
      </c>
      <c r="BC27" s="232">
        <f>+SUM(RED_InfraMR[[#This Row],[B.04.1 - Parque de Coches Remolcados Clase Unica]:[B.04.5 - Parque de Coches Remolcados para Servicios Especiales (Cartoneros)]])</f>
        <v>607</v>
      </c>
      <c r="BD27" s="393">
        <f>+'MIT Da'!BD27+'SAR Da'!BD27+'URQ Da'!BD27+'ROC Da'!BD27+'SM Da'!BD27+'BN Da'!BD27+'BS Da'!BD27+'TDC Da'!BD27</f>
        <v>150</v>
      </c>
      <c r="BE27" s="55">
        <f>+'MIT Da'!BE27+'SAR Da'!BE27+'URQ Da'!BE27+'ROC Da'!BE27+'SM Da'!BE27+'BN Da'!BE27+'BS Da'!BE27+'TDC Da'!BE27</f>
        <v>10</v>
      </c>
      <c r="BF27" s="55">
        <f>+'MIT Da'!BF27+'SAR Da'!BF27+'URQ Da'!BF27+'ROC Da'!BF27+'SM Da'!BF27+'BN Da'!BF27+'BS Da'!BF27+'TDC Da'!BF27</f>
        <v>94</v>
      </c>
      <c r="BG27" s="235"/>
    </row>
    <row r="28" spans="1:59">
      <c r="A28" s="1">
        <v>1995</v>
      </c>
      <c r="B28" s="1" t="s">
        <v>63</v>
      </c>
      <c r="C28" s="10">
        <f>+'MIT Da'!C28+'SAR Da'!C28+'URQ Da'!C28+'ROC Da'!C28+'SM Da'!C28+'BN Da'!C28+'BS Da'!C28+'TDC Da'!C28</f>
        <v>147.21299999999999</v>
      </c>
      <c r="D28" s="10">
        <f>+'MIT Da'!D28+'SAR Da'!D28+'URQ Da'!D28+'ROC Da'!D28+'SM Da'!D28+'BN Da'!D28+'BS Da'!D28+'TDC Da'!D28</f>
        <v>444.30600000000004</v>
      </c>
      <c r="E28" s="10">
        <f>+'MIT Da'!E28+'SAR Da'!E28+'URQ Da'!E28+'ROC Da'!E28+'SM Da'!E28+'BN Da'!E28+'BS Da'!E28+'TDC Da'!E28</f>
        <v>0</v>
      </c>
      <c r="F28" s="10">
        <f>+'MIT Da'!F28+'SAR Da'!F28+'URQ Da'!F28+'ROC Da'!F28+'SM Da'!F28+'BN Da'!F28+'BS Da'!F28+'TDC Da'!F28</f>
        <v>160.87363999999999</v>
      </c>
      <c r="G28" s="192">
        <f>+'MIT Da'!G28+'SAR Da'!G28+'URQ Da'!G28+'ROC Da'!G28+'SM Da'!G28+'BN Da'!G28+'BS Da'!G28+'TDC Da'!G28</f>
        <v>752.39264000000003</v>
      </c>
      <c r="H28" s="192">
        <f>+'MIT Da'!H28+'SAR Da'!H28+'URQ Da'!H28+'ROC Da'!H28+'SM Da'!H28+'BN Da'!H28+'BS Da'!H28+'TDC Da'!H28</f>
        <v>752.39264000000003</v>
      </c>
      <c r="I28" s="10">
        <f>+'MIT Da'!I28+'SAR Da'!I28+'URQ Da'!I28+'ROC Da'!I28+'SM Da'!I28+'BN Da'!I28+'BS Da'!I28+'TDC Da'!I28</f>
        <v>956.95811000000015</v>
      </c>
      <c r="J28" s="10">
        <f>+'MIT Da'!J28+'SAR Da'!J28+'URQ Da'!J28+'ROC Da'!J28+'SM Da'!J28+'BN Da'!J28+'BS Da'!J28+'TDC Da'!J28</f>
        <v>1060.415</v>
      </c>
      <c r="K28" s="10">
        <f>+'MIT Da'!K28+'SAR Da'!K28+'URQ Da'!K28+'ROC Da'!K28+'SM Da'!K28+'BN Da'!K28+'BS Da'!K28+'TDC Da'!K28</f>
        <v>54.516999999999996</v>
      </c>
      <c r="L28" s="10">
        <f>+'MIT Da'!L28+'SAR Da'!L28+'URQ Da'!L28+'ROC Da'!L28+'SM Da'!L28+'BN Da'!L28+'BS Da'!L28+'TDC Da'!L28</f>
        <v>348.89300000000003</v>
      </c>
      <c r="M28" s="10">
        <f>+'MIT Da'!M28+'SAR Da'!M28+'URQ Da'!M28+'ROC Da'!M28+'SM Da'!M28+'BN Da'!M28+'BS Da'!M28+'TDC Da'!M28</f>
        <v>20.274999999999999</v>
      </c>
      <c r="N28" s="192">
        <f>+'MIT Da'!N28+'SAR Da'!N28+'URQ Da'!N28+'ROC Da'!N28+'SM Da'!N28+'BN Da'!N28+'BS Da'!N28+'TDC Da'!N28</f>
        <v>1409.308</v>
      </c>
      <c r="O28" s="192">
        <f>+'MIT Da'!O28+'SAR Da'!O28+'URQ Da'!O28+'ROC Da'!O28+'SM Da'!O28+'BN Da'!O28+'BS Da'!O28+'TDC Da'!O28</f>
        <v>1409.308</v>
      </c>
      <c r="P28" s="55">
        <f>+'MIT Da'!P28+'SAR Da'!P28+'URQ Da'!P28+'ROC Da'!P28+'SM Da'!P28+'BN Da'!P28+'BS Da'!P28+'TDC Da'!P28</f>
        <v>194</v>
      </c>
      <c r="Q28" s="55">
        <f>+'MIT Da'!Q28+'SAR Da'!Q28+'URQ Da'!Q28+'ROC Da'!Q28+'SM Da'!Q28+'BN Da'!Q28+'BS Da'!Q28+'TDC Da'!Q28</f>
        <v>56</v>
      </c>
      <c r="R28" s="55">
        <f>+'MIT Da'!R28+'SAR Da'!R28+'URQ Da'!R28+'ROC Da'!R28+'SM Da'!R28+'BN Da'!R28+'BS Da'!R28+'TDC Da'!R28</f>
        <v>10</v>
      </c>
      <c r="S28" s="213">
        <f>+'MIT Da'!S28+'SAR Da'!S28+'URQ Da'!S28+'ROC Da'!S28+'SM Da'!S28+'BN Da'!S28+'BS Da'!S28+'TDC Da'!S28</f>
        <v>260</v>
      </c>
      <c r="T28" s="213">
        <f>+'MIT Da'!T28+'SAR Da'!T28+'URQ Da'!T28+'ROC Da'!T28+'SM Da'!T28+'BN Da'!T28+'BS Da'!T28+'TDC Da'!T28</f>
        <v>260</v>
      </c>
      <c r="U28" s="55">
        <f>+'MIT Da'!U28+'SAR Da'!U28+'URQ Da'!U28+'ROC Da'!U28+'SM Da'!U28+'BN Da'!U28+'BS Da'!U28+'TDC Da'!U28</f>
        <v>137</v>
      </c>
      <c r="V28" s="55">
        <f>+'MIT Da'!V28+'SAR Da'!V28+'URQ Da'!V28+'ROC Da'!V28+'SM Da'!V28+'BN Da'!V28+'BS Da'!V28+'TDC Da'!V28</f>
        <v>393</v>
      </c>
      <c r="W28" s="55">
        <f>+'MIT Da'!W28+'SAR Da'!W28+'URQ Da'!W28+'ROC Da'!W28+'SM Da'!W28+'BN Da'!W28+'BS Da'!W28+'TDC Da'!W28</f>
        <v>15</v>
      </c>
      <c r="X28" s="55">
        <f>+'MIT Da'!X28+'SAR Da'!X28+'URQ Da'!X28+'ROC Da'!X28+'SM Da'!X28+'BN Da'!X28+'BS Da'!X28+'TDC Da'!X28</f>
        <v>110</v>
      </c>
      <c r="Y28" s="55">
        <f>+'MIT Da'!Y28+'SAR Da'!Y28+'URQ Da'!Y28+'ROC Da'!Y28+'SM Da'!Y28+'BN Da'!Y28+'BS Da'!Y28+'TDC Da'!Y28</f>
        <v>4</v>
      </c>
      <c r="Z28" s="219">
        <f>+'MIT Da'!Z28+'SAR Da'!Z28+'URQ Da'!Z28+'ROC Da'!Z28+'SM Da'!Z28+'BN Da'!Z28+'BS Da'!Z28+'TDC Da'!Z28</f>
        <v>659</v>
      </c>
      <c r="AA28" s="55">
        <f>+'MIT Da'!AA28+'SAR Da'!AA28+'URQ Da'!AA28+'ROC Da'!AA28+'SM Da'!AA28+'BN Da'!AA28+'BS Da'!AA28+'TDC Da'!AA28</f>
        <v>146</v>
      </c>
      <c r="AB28" s="55">
        <f>+'MIT Da'!AB28+'SAR Da'!AB28+'URQ Da'!AB28+'ROC Da'!AB28+'SM Da'!AB28+'BN Da'!AB28+'BS Da'!AB28+'TDC Da'!AB28</f>
        <v>97</v>
      </c>
      <c r="AC28" s="55">
        <f>+'MIT Da'!AC28+'SAR Da'!AC28+'URQ Da'!AC28+'ROC Da'!AC28+'SM Da'!AC28+'BN Da'!AC28+'BS Da'!AC28+'TDC Da'!AC28</f>
        <v>659</v>
      </c>
      <c r="AD28" s="219">
        <f>+'MIT Da'!AD28+'SAR Da'!AD28+'URQ Da'!AD28+'ROC Da'!AD28+'SM Da'!AD28+'BN Da'!AD28+'BS Da'!AD28+'TDC Da'!AD28</f>
        <v>902</v>
      </c>
      <c r="AE28" s="55">
        <f>+'MIT Da'!AE28+'SAR Da'!AE28+'URQ Da'!AE28+'ROC Da'!AE28+'SM Da'!AE28+'BN Da'!AE28+'BS Da'!AE28+'TDC Da'!AE28</f>
        <v>54</v>
      </c>
      <c r="AF28" s="55">
        <f>+'MIT Da'!AF28+'SAR Da'!AF28+'URQ Da'!AF28+'ROC Da'!AF28+'SM Da'!AF28+'BN Da'!AF28+'BS Da'!AF28+'TDC Da'!AF28</f>
        <v>83</v>
      </c>
      <c r="AG28" s="55">
        <f>+'MIT Da'!AG28+'SAR Da'!AG28+'URQ Da'!AG28+'ROC Da'!AG28+'SM Da'!AG28+'BN Da'!AG28+'BS Da'!AG28+'TDC Da'!AG28</f>
        <v>400</v>
      </c>
      <c r="AH28" s="219">
        <f>+'MIT Da'!AH28+'SAR Da'!AH28+'URQ Da'!AH28+'ROC Da'!AH28+'SM Da'!AH28+'BN Da'!AH28+'BS Da'!AH28+'TDC Da'!AH28</f>
        <v>537</v>
      </c>
      <c r="AI28" s="10">
        <f>+'MIT Da'!AI28+'SAR Da'!AI28+'URQ Da'!AI28+'ROC Da'!AI28+'SM Da'!AI28+'BN Da'!AI28+'BS Da'!AI28+'TDC Da'!AI28</f>
        <v>257.59499999999997</v>
      </c>
      <c r="AJ28" s="10">
        <f>+'MIT Da'!AJ28+'SAR Da'!AJ28+'URQ Da'!AJ28+'ROC Da'!AJ28+'SM Da'!AJ28+'BN Da'!AJ28+'BS Da'!AJ28+'TDC Da'!AJ28</f>
        <v>9.032</v>
      </c>
      <c r="AK28" s="10">
        <f>+'MIT Da'!AK28+'SAR Da'!AK28+'URQ Da'!AK28+'ROC Da'!AK28+'SM Da'!AK28+'BN Da'!AK28+'BS Da'!AK28+'TDC Da'!AK28</f>
        <v>498.71500000000003</v>
      </c>
      <c r="AL28" s="222">
        <f>+'MIT Da'!AL28+'SAR Da'!AL28+'URQ Da'!AL28+'ROC Da'!AL28+'SM Da'!AL28+'BN Da'!AL28+'BS Da'!AL28+'TDC Da'!AL28</f>
        <v>765.34199999999987</v>
      </c>
      <c r="AM28" s="55">
        <f>+'MIT Da'!AM28+'SAR Da'!AM28+'URQ Da'!AM28+'ROC Da'!AM28+'SM Da'!AM28+'BN Da'!AM28+'BS Da'!AM28+'TDC Da'!AM28</f>
        <v>9</v>
      </c>
      <c r="AN28" s="55">
        <f>+'MIT Da'!AN28+'SAR Da'!AN28+'URQ Da'!AN28+'ROC Da'!AN28+'SM Da'!AN28+'BN Da'!AN28+'BS Da'!AN28+'TDC Da'!AN28</f>
        <v>57</v>
      </c>
      <c r="AO28" s="55">
        <f>+'MIT Da'!AO28+'SAR Da'!AO28+'URQ Da'!AO28+'ROC Da'!AO28+'SM Da'!AO28+'BN Da'!AO28+'BS Da'!AO28+'TDC Da'!AO28</f>
        <v>82</v>
      </c>
      <c r="AP28" s="232">
        <f>+'MIT Da'!AP28+'SAR Da'!AP28+'URQ Da'!AP28+'ROC Da'!AP28+'SM Da'!AP28+'BN Da'!AP28+'BS Da'!AP28+'TDC Da'!AP28</f>
        <v>148</v>
      </c>
      <c r="AQ28" s="55">
        <f>+'MIT Da'!AQ28+'SAR Da'!AQ28+'URQ Da'!AQ28+'ROC Da'!AQ28+'SM Da'!AQ28+'BN Da'!AQ28+'BS Da'!AQ28+'TDC Da'!AQ28</f>
        <v>578</v>
      </c>
      <c r="AR28" s="55">
        <f>+'MIT Da'!AR28+'SAR Da'!AR28+'URQ Da'!AR28+'ROC Da'!AR28+'SM Da'!AR28+'BN Da'!AR28+'BS Da'!AR28+'TDC Da'!AR28</f>
        <v>341</v>
      </c>
      <c r="AS28" s="55">
        <f>+'MIT Da'!AS28+'SAR Da'!AS28+'URQ Da'!AS28+'ROC Da'!AS28+'SM Da'!AS28+'BN Da'!AS28+'BS Da'!AS28+'TDC Da'!AS28</f>
        <v>39</v>
      </c>
      <c r="AT28" s="232">
        <f>+SUM(RED_InfraMR[[#This Row],[B.02.1 - Parque de Coches Eléctricos Motrices]:[B.02.3 - Parque de Coches Eléctricos Motrices Tipo R]])</f>
        <v>958</v>
      </c>
      <c r="AU28" s="55">
        <f>+'MIT Da'!AU28+'SAR Da'!AU28+'URQ Da'!AU28+'ROC Da'!AU28+'SM Da'!AU28+'BN Da'!AU28+'BS Da'!AU28+'TDC Da'!AU28</f>
        <v>0</v>
      </c>
      <c r="AV28" s="55">
        <f>+'MIT Da'!AV28+'SAR Da'!AV28+'URQ Da'!AV28+'ROC Da'!AV28+'SM Da'!AV28+'BN Da'!AV28+'BS Da'!AV28+'TDC Da'!AV28</f>
        <v>6</v>
      </c>
      <c r="AW28" s="55">
        <f>+'MIT Da'!AW28+'SAR Da'!AW28+'URQ Da'!AW28+'ROC Da'!AW28+'SM Da'!AW28+'BN Da'!AW28+'BS Da'!AW28+'TDC Da'!AW28</f>
        <v>10</v>
      </c>
      <c r="AX28" s="232">
        <f>+SUM(RED_InfraMR[[#This Row],[B.03.1 - Parque de Coches Motores Motrices Remolcados]:[B.03.3 - Parque de Coches Motores Motrices Cabina]])</f>
        <v>16</v>
      </c>
      <c r="AY28" s="55">
        <f>+'MIT Da'!AY28+'SAR Da'!AY28+'URQ Da'!AY28+'ROC Da'!AY28+'SM Da'!AY28+'BN Da'!AY28+'BS Da'!AY28+'TDC Da'!AY28</f>
        <v>427</v>
      </c>
      <c r="AZ28" s="55">
        <f>+'MIT Da'!AZ28+'SAR Da'!AZ28+'URQ Da'!AZ28+'ROC Da'!AZ28+'SM Da'!AZ28+'BN Da'!AZ28+'BS Da'!AZ28+'TDC Da'!AZ28</f>
        <v>165</v>
      </c>
      <c r="BA28" s="55">
        <f>+'MIT Da'!BA28+'SAR Da'!BA28+'URQ Da'!BA28+'ROC Da'!BA28+'SM Da'!BA28+'BN Da'!BA28+'BS Da'!BA28+'TDC Da'!BA28</f>
        <v>15</v>
      </c>
      <c r="BB28" s="55">
        <f>+'MIT Da'!BB28+'SAR Da'!BB28+'URQ Da'!BB28+'ROC Da'!BB28+'SM Da'!BB28+'BN Da'!BB28+'BS Da'!BB28+'TDC Da'!BB28</f>
        <v>0</v>
      </c>
      <c r="BC28" s="232">
        <f>+SUM(RED_InfraMR[[#This Row],[B.04.1 - Parque de Coches Remolcados Clase Unica]:[B.04.5 - Parque de Coches Remolcados para Servicios Especiales (Cartoneros)]])</f>
        <v>607</v>
      </c>
      <c r="BD28" s="393">
        <f>+'MIT Da'!BD28+'SAR Da'!BD28+'URQ Da'!BD28+'ROC Da'!BD28+'SM Da'!BD28+'BN Da'!BD28+'BS Da'!BD28+'TDC Da'!BD28</f>
        <v>150</v>
      </c>
      <c r="BE28" s="55">
        <f>+'MIT Da'!BE28+'SAR Da'!BE28+'URQ Da'!BE28+'ROC Da'!BE28+'SM Da'!BE28+'BN Da'!BE28+'BS Da'!BE28+'TDC Da'!BE28</f>
        <v>10</v>
      </c>
      <c r="BF28" s="55">
        <f>+'MIT Da'!BF28+'SAR Da'!BF28+'URQ Da'!BF28+'ROC Da'!BF28+'SM Da'!BF28+'BN Da'!BF28+'BS Da'!BF28+'TDC Da'!BF28</f>
        <v>94</v>
      </c>
      <c r="BG28" s="235"/>
    </row>
    <row r="29" spans="1:59">
      <c r="A29" s="1">
        <v>1995</v>
      </c>
      <c r="B29" s="1" t="s">
        <v>64</v>
      </c>
      <c r="C29" s="10">
        <f>+'MIT Da'!C29+'SAR Da'!C29+'URQ Da'!C29+'ROC Da'!C29+'SM Da'!C29+'BN Da'!C29+'BS Da'!C29+'TDC Da'!C29</f>
        <v>147.21299999999999</v>
      </c>
      <c r="D29" s="10">
        <f>+'MIT Da'!D29+'SAR Da'!D29+'URQ Da'!D29+'ROC Da'!D29+'SM Da'!D29+'BN Da'!D29+'BS Da'!D29+'TDC Da'!D29</f>
        <v>444.30600000000004</v>
      </c>
      <c r="E29" s="10">
        <f>+'MIT Da'!E29+'SAR Da'!E29+'URQ Da'!E29+'ROC Da'!E29+'SM Da'!E29+'BN Da'!E29+'BS Da'!E29+'TDC Da'!E29</f>
        <v>0</v>
      </c>
      <c r="F29" s="10">
        <f>+'MIT Da'!F29+'SAR Da'!F29+'URQ Da'!F29+'ROC Da'!F29+'SM Da'!F29+'BN Da'!F29+'BS Da'!F29+'TDC Da'!F29</f>
        <v>176.17364000000001</v>
      </c>
      <c r="G29" s="192">
        <f>+'MIT Da'!G29+'SAR Da'!G29+'URQ Da'!G29+'ROC Da'!G29+'SM Da'!G29+'BN Da'!G29+'BS Da'!G29+'TDC Da'!G29</f>
        <v>767.69263999999998</v>
      </c>
      <c r="H29" s="192">
        <f>+'MIT Da'!H29+'SAR Da'!H29+'URQ Da'!H29+'ROC Da'!H29+'SM Da'!H29+'BN Da'!H29+'BS Da'!H29+'TDC Da'!H29</f>
        <v>767.69263999999998</v>
      </c>
      <c r="I29" s="10">
        <f>+'MIT Da'!I29+'SAR Da'!I29+'URQ Da'!I29+'ROC Da'!I29+'SM Da'!I29+'BN Da'!I29+'BS Da'!I29+'TDC Da'!I29</f>
        <v>972.2581100000001</v>
      </c>
      <c r="J29" s="10">
        <f>+'MIT Da'!J29+'SAR Da'!J29+'URQ Da'!J29+'ROC Da'!J29+'SM Da'!J29+'BN Da'!J29+'BS Da'!J29+'TDC Da'!J29</f>
        <v>1060.415</v>
      </c>
      <c r="K29" s="10">
        <f>+'MIT Da'!K29+'SAR Da'!K29+'URQ Da'!K29+'ROC Da'!K29+'SM Da'!K29+'BN Da'!K29+'BS Da'!K29+'TDC Da'!K29</f>
        <v>54.516999999999996</v>
      </c>
      <c r="L29" s="10">
        <f>+'MIT Da'!L29+'SAR Da'!L29+'URQ Da'!L29+'ROC Da'!L29+'SM Da'!L29+'BN Da'!L29+'BS Da'!L29+'TDC Da'!L29</f>
        <v>379.49300000000005</v>
      </c>
      <c r="M29" s="10">
        <f>+'MIT Da'!M29+'SAR Da'!M29+'URQ Da'!M29+'ROC Da'!M29+'SM Da'!M29+'BN Da'!M29+'BS Da'!M29+'TDC Da'!M29</f>
        <v>21.314999999999998</v>
      </c>
      <c r="N29" s="192">
        <f>+'MIT Da'!N29+'SAR Da'!N29+'URQ Da'!N29+'ROC Da'!N29+'SM Da'!N29+'BN Da'!N29+'BS Da'!N29+'TDC Da'!N29</f>
        <v>1439.9079999999999</v>
      </c>
      <c r="O29" s="192">
        <f>+'MIT Da'!O29+'SAR Da'!O29+'URQ Da'!O29+'ROC Da'!O29+'SM Da'!O29+'BN Da'!O29+'BS Da'!O29+'TDC Da'!O29</f>
        <v>1439.9079999999999</v>
      </c>
      <c r="P29" s="55">
        <f>+'MIT Da'!P29+'SAR Da'!P29+'URQ Da'!P29+'ROC Da'!P29+'SM Da'!P29+'BN Da'!P29+'BS Da'!P29+'TDC Da'!P29</f>
        <v>205</v>
      </c>
      <c r="Q29" s="55">
        <f>+'MIT Da'!Q29+'SAR Da'!Q29+'URQ Da'!Q29+'ROC Da'!Q29+'SM Da'!Q29+'BN Da'!Q29+'BS Da'!Q29+'TDC Da'!Q29</f>
        <v>56</v>
      </c>
      <c r="R29" s="55">
        <f>+'MIT Da'!R29+'SAR Da'!R29+'URQ Da'!R29+'ROC Da'!R29+'SM Da'!R29+'BN Da'!R29+'BS Da'!R29+'TDC Da'!R29</f>
        <v>10</v>
      </c>
      <c r="S29" s="213">
        <f>+'MIT Da'!S29+'SAR Da'!S29+'URQ Da'!S29+'ROC Da'!S29+'SM Da'!S29+'BN Da'!S29+'BS Da'!S29+'TDC Da'!S29</f>
        <v>271</v>
      </c>
      <c r="T29" s="213">
        <f>+'MIT Da'!T29+'SAR Da'!T29+'URQ Da'!T29+'ROC Da'!T29+'SM Da'!T29+'BN Da'!T29+'BS Da'!T29+'TDC Da'!T29</f>
        <v>271</v>
      </c>
      <c r="U29" s="55">
        <f>+'MIT Da'!U29+'SAR Da'!U29+'URQ Da'!U29+'ROC Da'!U29+'SM Da'!U29+'BN Da'!U29+'BS Da'!U29+'TDC Da'!U29</f>
        <v>137</v>
      </c>
      <c r="V29" s="55">
        <f>+'MIT Da'!V29+'SAR Da'!V29+'URQ Da'!V29+'ROC Da'!V29+'SM Da'!V29+'BN Da'!V29+'BS Da'!V29+'TDC Da'!V29</f>
        <v>429</v>
      </c>
      <c r="W29" s="55">
        <f>+'MIT Da'!W29+'SAR Da'!W29+'URQ Da'!W29+'ROC Da'!W29+'SM Da'!W29+'BN Da'!W29+'BS Da'!W29+'TDC Da'!W29</f>
        <v>15</v>
      </c>
      <c r="X29" s="55">
        <f>+'MIT Da'!X29+'SAR Da'!X29+'URQ Da'!X29+'ROC Da'!X29+'SM Da'!X29+'BN Da'!X29+'BS Da'!X29+'TDC Da'!X29</f>
        <v>110</v>
      </c>
      <c r="Y29" s="55">
        <f>+'MIT Da'!Y29+'SAR Da'!Y29+'URQ Da'!Y29+'ROC Da'!Y29+'SM Da'!Y29+'BN Da'!Y29+'BS Da'!Y29+'TDC Da'!Y29</f>
        <v>4</v>
      </c>
      <c r="Z29" s="219">
        <f>+'MIT Da'!Z29+'SAR Da'!Z29+'URQ Da'!Z29+'ROC Da'!Z29+'SM Da'!Z29+'BN Da'!Z29+'BS Da'!Z29+'TDC Da'!Z29</f>
        <v>695</v>
      </c>
      <c r="AA29" s="55">
        <f>+'MIT Da'!AA29+'SAR Da'!AA29+'URQ Da'!AA29+'ROC Da'!AA29+'SM Da'!AA29+'BN Da'!AA29+'BS Da'!AA29+'TDC Da'!AA29</f>
        <v>152</v>
      </c>
      <c r="AB29" s="55">
        <f>+'MIT Da'!AB29+'SAR Da'!AB29+'URQ Da'!AB29+'ROC Da'!AB29+'SM Da'!AB29+'BN Da'!AB29+'BS Da'!AB29+'TDC Da'!AB29</f>
        <v>99</v>
      </c>
      <c r="AC29" s="55">
        <f>+'MIT Da'!AC29+'SAR Da'!AC29+'URQ Da'!AC29+'ROC Da'!AC29+'SM Da'!AC29+'BN Da'!AC29+'BS Da'!AC29+'TDC Da'!AC29</f>
        <v>695</v>
      </c>
      <c r="AD29" s="219">
        <f>+'MIT Da'!AD29+'SAR Da'!AD29+'URQ Da'!AD29+'ROC Da'!AD29+'SM Da'!AD29+'BN Da'!AD29+'BS Da'!AD29+'TDC Da'!AD29</f>
        <v>946</v>
      </c>
      <c r="AE29" s="55">
        <f>+'MIT Da'!AE29+'SAR Da'!AE29+'URQ Da'!AE29+'ROC Da'!AE29+'SM Da'!AE29+'BN Da'!AE29+'BS Da'!AE29+'TDC Da'!AE29</f>
        <v>54</v>
      </c>
      <c r="AF29" s="55">
        <f>+'MIT Da'!AF29+'SAR Da'!AF29+'URQ Da'!AF29+'ROC Da'!AF29+'SM Da'!AF29+'BN Da'!AF29+'BS Da'!AF29+'TDC Da'!AF29</f>
        <v>92</v>
      </c>
      <c r="AG29" s="55">
        <f>+'MIT Da'!AG29+'SAR Da'!AG29+'URQ Da'!AG29+'ROC Da'!AG29+'SM Da'!AG29+'BN Da'!AG29+'BS Da'!AG29+'TDC Da'!AG29</f>
        <v>416</v>
      </c>
      <c r="AH29" s="219">
        <f>+'MIT Da'!AH29+'SAR Da'!AH29+'URQ Da'!AH29+'ROC Da'!AH29+'SM Da'!AH29+'BN Da'!AH29+'BS Da'!AH29+'TDC Da'!AH29</f>
        <v>562</v>
      </c>
      <c r="AI29" s="10">
        <f>+'MIT Da'!AI29+'SAR Da'!AI29+'URQ Da'!AI29+'ROC Da'!AI29+'SM Da'!AI29+'BN Da'!AI29+'BS Da'!AI29+'TDC Da'!AI29</f>
        <v>272.89499999999998</v>
      </c>
      <c r="AJ29" s="10">
        <f>+'MIT Da'!AJ29+'SAR Da'!AJ29+'URQ Da'!AJ29+'ROC Da'!AJ29+'SM Da'!AJ29+'BN Da'!AJ29+'BS Da'!AJ29+'TDC Da'!AJ29</f>
        <v>9.032</v>
      </c>
      <c r="AK29" s="10">
        <f>+'MIT Da'!AK29+'SAR Da'!AK29+'URQ Da'!AK29+'ROC Da'!AK29+'SM Da'!AK29+'BN Da'!AK29+'BS Da'!AK29+'TDC Da'!AK29</f>
        <v>498.71500000000003</v>
      </c>
      <c r="AL29" s="222">
        <f>+'MIT Da'!AL29+'SAR Da'!AL29+'URQ Da'!AL29+'ROC Da'!AL29+'SM Da'!AL29+'BN Da'!AL29+'BS Da'!AL29+'TDC Da'!AL29</f>
        <v>780.64199999999983</v>
      </c>
      <c r="AM29" s="55">
        <f>+'MIT Da'!AM29+'SAR Da'!AM29+'URQ Da'!AM29+'ROC Da'!AM29+'SM Da'!AM29+'BN Da'!AM29+'BS Da'!AM29+'TDC Da'!AM29</f>
        <v>9</v>
      </c>
      <c r="AN29" s="55">
        <f>+'MIT Da'!AN29+'SAR Da'!AN29+'URQ Da'!AN29+'ROC Da'!AN29+'SM Da'!AN29+'BN Da'!AN29+'BS Da'!AN29+'TDC Da'!AN29</f>
        <v>57</v>
      </c>
      <c r="AO29" s="55">
        <f>+'MIT Da'!AO29+'SAR Da'!AO29+'URQ Da'!AO29+'ROC Da'!AO29+'SM Da'!AO29+'BN Da'!AO29+'BS Da'!AO29+'TDC Da'!AO29</f>
        <v>82</v>
      </c>
      <c r="AP29" s="232">
        <f>+'MIT Da'!AP29+'SAR Da'!AP29+'URQ Da'!AP29+'ROC Da'!AP29+'SM Da'!AP29+'BN Da'!AP29+'BS Da'!AP29+'TDC Da'!AP29</f>
        <v>148</v>
      </c>
      <c r="AQ29" s="55">
        <f>+'MIT Da'!AQ29+'SAR Da'!AQ29+'URQ Da'!AQ29+'ROC Da'!AQ29+'SM Da'!AQ29+'BN Da'!AQ29+'BS Da'!AQ29+'TDC Da'!AQ29</f>
        <v>596</v>
      </c>
      <c r="AR29" s="55">
        <f>+'MIT Da'!AR29+'SAR Da'!AR29+'URQ Da'!AR29+'ROC Da'!AR29+'SM Da'!AR29+'BN Da'!AR29+'BS Da'!AR29+'TDC Da'!AR29</f>
        <v>341</v>
      </c>
      <c r="AS29" s="55">
        <f>+'MIT Da'!AS29+'SAR Da'!AS29+'URQ Da'!AS29+'ROC Da'!AS29+'SM Da'!AS29+'BN Da'!AS29+'BS Da'!AS29+'TDC Da'!AS29</f>
        <v>39</v>
      </c>
      <c r="AT29" s="232">
        <f>+SUM(RED_InfraMR[[#This Row],[B.02.1 - Parque de Coches Eléctricos Motrices]:[B.02.3 - Parque de Coches Eléctricos Motrices Tipo R]])</f>
        <v>976</v>
      </c>
      <c r="AU29" s="55">
        <f>+'MIT Da'!AU29+'SAR Da'!AU29+'URQ Da'!AU29+'ROC Da'!AU29+'SM Da'!AU29+'BN Da'!AU29+'BS Da'!AU29+'TDC Da'!AU29</f>
        <v>0</v>
      </c>
      <c r="AV29" s="55">
        <f>+'MIT Da'!AV29+'SAR Da'!AV29+'URQ Da'!AV29+'ROC Da'!AV29+'SM Da'!AV29+'BN Da'!AV29+'BS Da'!AV29+'TDC Da'!AV29</f>
        <v>6</v>
      </c>
      <c r="AW29" s="55">
        <f>+'MIT Da'!AW29+'SAR Da'!AW29+'URQ Da'!AW29+'ROC Da'!AW29+'SM Da'!AW29+'BN Da'!AW29+'BS Da'!AW29+'TDC Da'!AW29</f>
        <v>10</v>
      </c>
      <c r="AX29" s="232">
        <f>+SUM(RED_InfraMR[[#This Row],[B.03.1 - Parque de Coches Motores Motrices Remolcados]:[B.03.3 - Parque de Coches Motores Motrices Cabina]])</f>
        <v>16</v>
      </c>
      <c r="AY29" s="55">
        <f>+'MIT Da'!AY29+'SAR Da'!AY29+'URQ Da'!AY29+'ROC Da'!AY29+'SM Da'!AY29+'BN Da'!AY29+'BS Da'!AY29+'TDC Da'!AY29</f>
        <v>427</v>
      </c>
      <c r="AZ29" s="55">
        <f>+'MIT Da'!AZ29+'SAR Da'!AZ29+'URQ Da'!AZ29+'ROC Da'!AZ29+'SM Da'!AZ29+'BN Da'!AZ29+'BS Da'!AZ29+'TDC Da'!AZ29</f>
        <v>165</v>
      </c>
      <c r="BA29" s="55">
        <f>+'MIT Da'!BA29+'SAR Da'!BA29+'URQ Da'!BA29+'ROC Da'!BA29+'SM Da'!BA29+'BN Da'!BA29+'BS Da'!BA29+'TDC Da'!BA29</f>
        <v>15</v>
      </c>
      <c r="BB29" s="55">
        <f>+'MIT Da'!BB29+'SAR Da'!BB29+'URQ Da'!BB29+'ROC Da'!BB29+'SM Da'!BB29+'BN Da'!BB29+'BS Da'!BB29+'TDC Da'!BB29</f>
        <v>0</v>
      </c>
      <c r="BC29" s="232">
        <f>+SUM(RED_InfraMR[[#This Row],[B.04.1 - Parque de Coches Remolcados Clase Unica]:[B.04.5 - Parque de Coches Remolcados para Servicios Especiales (Cartoneros)]])</f>
        <v>607</v>
      </c>
      <c r="BD29" s="393">
        <f>+'MIT Da'!BD29+'SAR Da'!BD29+'URQ Da'!BD29+'ROC Da'!BD29+'SM Da'!BD29+'BN Da'!BD29+'BS Da'!BD29+'TDC Da'!BD29</f>
        <v>150</v>
      </c>
      <c r="BE29" s="55">
        <f>+'MIT Da'!BE29+'SAR Da'!BE29+'URQ Da'!BE29+'ROC Da'!BE29+'SM Da'!BE29+'BN Da'!BE29+'BS Da'!BE29+'TDC Da'!BE29</f>
        <v>12</v>
      </c>
      <c r="BF29" s="55">
        <f>+'MIT Da'!BF29+'SAR Da'!BF29+'URQ Da'!BF29+'ROC Da'!BF29+'SM Da'!BF29+'BN Da'!BF29+'BS Da'!BF29+'TDC Da'!BF29</f>
        <v>94</v>
      </c>
      <c r="BG29" s="235"/>
    </row>
    <row r="30" spans="1:59">
      <c r="A30" s="1">
        <v>1995</v>
      </c>
      <c r="B30" s="1" t="s">
        <v>65</v>
      </c>
      <c r="C30" s="10">
        <f>+'MIT Da'!C30+'SAR Da'!C30+'URQ Da'!C30+'ROC Da'!C30+'SM Da'!C30+'BN Da'!C30+'BS Da'!C30+'TDC Da'!C30</f>
        <v>147.21299999999999</v>
      </c>
      <c r="D30" s="10">
        <f>+'MIT Da'!D30+'SAR Da'!D30+'URQ Da'!D30+'ROC Da'!D30+'SM Da'!D30+'BN Da'!D30+'BS Da'!D30+'TDC Da'!D30</f>
        <v>444.30600000000004</v>
      </c>
      <c r="E30" s="10">
        <f>+'MIT Da'!E30+'SAR Da'!E30+'URQ Da'!E30+'ROC Da'!E30+'SM Da'!E30+'BN Da'!E30+'BS Da'!E30+'TDC Da'!E30</f>
        <v>0</v>
      </c>
      <c r="F30" s="10">
        <f>+'MIT Da'!F30+'SAR Da'!F30+'URQ Da'!F30+'ROC Da'!F30+'SM Da'!F30+'BN Da'!F30+'BS Da'!F30+'TDC Da'!F30</f>
        <v>176.17364000000001</v>
      </c>
      <c r="G30" s="192">
        <f>+'MIT Da'!G30+'SAR Da'!G30+'URQ Da'!G30+'ROC Da'!G30+'SM Da'!G30+'BN Da'!G30+'BS Da'!G30+'TDC Da'!G30</f>
        <v>767.69263999999998</v>
      </c>
      <c r="H30" s="192">
        <f>+'MIT Da'!H30+'SAR Da'!H30+'URQ Da'!H30+'ROC Da'!H30+'SM Da'!H30+'BN Da'!H30+'BS Da'!H30+'TDC Da'!H30</f>
        <v>767.69263999999998</v>
      </c>
      <c r="I30" s="10">
        <f>+'MIT Da'!I30+'SAR Da'!I30+'URQ Da'!I30+'ROC Da'!I30+'SM Da'!I30+'BN Da'!I30+'BS Da'!I30+'TDC Da'!I30</f>
        <v>972.2581100000001</v>
      </c>
      <c r="J30" s="10">
        <f>+'MIT Da'!J30+'SAR Da'!J30+'URQ Da'!J30+'ROC Da'!J30+'SM Da'!J30+'BN Da'!J30+'BS Da'!J30+'TDC Da'!J30</f>
        <v>1060.415</v>
      </c>
      <c r="K30" s="10">
        <f>+'MIT Da'!K30+'SAR Da'!K30+'URQ Da'!K30+'ROC Da'!K30+'SM Da'!K30+'BN Da'!K30+'BS Da'!K30+'TDC Da'!K30</f>
        <v>54.516999999999996</v>
      </c>
      <c r="L30" s="10">
        <f>+'MIT Da'!L30+'SAR Da'!L30+'URQ Da'!L30+'ROC Da'!L30+'SM Da'!L30+'BN Da'!L30+'BS Da'!L30+'TDC Da'!L30</f>
        <v>379.49300000000005</v>
      </c>
      <c r="M30" s="10">
        <f>+'MIT Da'!M30+'SAR Da'!M30+'URQ Da'!M30+'ROC Da'!M30+'SM Da'!M30+'BN Da'!M30+'BS Da'!M30+'TDC Da'!M30</f>
        <v>21.314999999999998</v>
      </c>
      <c r="N30" s="192">
        <f>+'MIT Da'!N30+'SAR Da'!N30+'URQ Da'!N30+'ROC Da'!N30+'SM Da'!N30+'BN Da'!N30+'BS Da'!N30+'TDC Da'!N30</f>
        <v>1439.9079999999999</v>
      </c>
      <c r="O30" s="192">
        <f>+'MIT Da'!O30+'SAR Da'!O30+'URQ Da'!O30+'ROC Da'!O30+'SM Da'!O30+'BN Da'!O30+'BS Da'!O30+'TDC Da'!O30</f>
        <v>1439.9079999999999</v>
      </c>
      <c r="P30" s="55">
        <f>+'MIT Da'!P30+'SAR Da'!P30+'URQ Da'!P30+'ROC Da'!P30+'SM Da'!P30+'BN Da'!P30+'BS Da'!P30+'TDC Da'!P30</f>
        <v>205</v>
      </c>
      <c r="Q30" s="55">
        <f>+'MIT Da'!Q30+'SAR Da'!Q30+'URQ Da'!Q30+'ROC Da'!Q30+'SM Da'!Q30+'BN Da'!Q30+'BS Da'!Q30+'TDC Da'!Q30</f>
        <v>56</v>
      </c>
      <c r="R30" s="55">
        <f>+'MIT Da'!R30+'SAR Da'!R30+'URQ Da'!R30+'ROC Da'!R30+'SM Da'!R30+'BN Da'!R30+'BS Da'!R30+'TDC Da'!R30</f>
        <v>10</v>
      </c>
      <c r="S30" s="213">
        <f>+'MIT Da'!S30+'SAR Da'!S30+'URQ Da'!S30+'ROC Da'!S30+'SM Da'!S30+'BN Da'!S30+'BS Da'!S30+'TDC Da'!S30</f>
        <v>271</v>
      </c>
      <c r="T30" s="213">
        <f>+'MIT Da'!T30+'SAR Da'!T30+'URQ Da'!T30+'ROC Da'!T30+'SM Da'!T30+'BN Da'!T30+'BS Da'!T30+'TDC Da'!T30</f>
        <v>271</v>
      </c>
      <c r="U30" s="55">
        <f>+'MIT Da'!U30+'SAR Da'!U30+'URQ Da'!U30+'ROC Da'!U30+'SM Da'!U30+'BN Da'!U30+'BS Da'!U30+'TDC Da'!U30</f>
        <v>137</v>
      </c>
      <c r="V30" s="55">
        <f>+'MIT Da'!V30+'SAR Da'!V30+'URQ Da'!V30+'ROC Da'!V30+'SM Da'!V30+'BN Da'!V30+'BS Da'!V30+'TDC Da'!V30</f>
        <v>429</v>
      </c>
      <c r="W30" s="55">
        <f>+'MIT Da'!W30+'SAR Da'!W30+'URQ Da'!W30+'ROC Da'!W30+'SM Da'!W30+'BN Da'!W30+'BS Da'!W30+'TDC Da'!W30</f>
        <v>15</v>
      </c>
      <c r="X30" s="55">
        <f>+'MIT Da'!X30+'SAR Da'!X30+'URQ Da'!X30+'ROC Da'!X30+'SM Da'!X30+'BN Da'!X30+'BS Da'!X30+'TDC Da'!X30</f>
        <v>110</v>
      </c>
      <c r="Y30" s="55">
        <f>+'MIT Da'!Y30+'SAR Da'!Y30+'URQ Da'!Y30+'ROC Da'!Y30+'SM Da'!Y30+'BN Da'!Y30+'BS Da'!Y30+'TDC Da'!Y30</f>
        <v>4</v>
      </c>
      <c r="Z30" s="219">
        <f>+'MIT Da'!Z30+'SAR Da'!Z30+'URQ Da'!Z30+'ROC Da'!Z30+'SM Da'!Z30+'BN Da'!Z30+'BS Da'!Z30+'TDC Da'!Z30</f>
        <v>695</v>
      </c>
      <c r="AA30" s="55">
        <f>+'MIT Da'!AA30+'SAR Da'!AA30+'URQ Da'!AA30+'ROC Da'!AA30+'SM Da'!AA30+'BN Da'!AA30+'BS Da'!AA30+'TDC Da'!AA30</f>
        <v>152</v>
      </c>
      <c r="AB30" s="55">
        <f>+'MIT Da'!AB30+'SAR Da'!AB30+'URQ Da'!AB30+'ROC Da'!AB30+'SM Da'!AB30+'BN Da'!AB30+'BS Da'!AB30+'TDC Da'!AB30</f>
        <v>99</v>
      </c>
      <c r="AC30" s="55">
        <f>+'MIT Da'!AC30+'SAR Da'!AC30+'URQ Da'!AC30+'ROC Da'!AC30+'SM Da'!AC30+'BN Da'!AC30+'BS Da'!AC30+'TDC Da'!AC30</f>
        <v>695</v>
      </c>
      <c r="AD30" s="219">
        <f>+'MIT Da'!AD30+'SAR Da'!AD30+'URQ Da'!AD30+'ROC Da'!AD30+'SM Da'!AD30+'BN Da'!AD30+'BS Da'!AD30+'TDC Da'!AD30</f>
        <v>946</v>
      </c>
      <c r="AE30" s="55">
        <f>+'MIT Da'!AE30+'SAR Da'!AE30+'URQ Da'!AE30+'ROC Da'!AE30+'SM Da'!AE30+'BN Da'!AE30+'BS Da'!AE30+'TDC Da'!AE30</f>
        <v>54</v>
      </c>
      <c r="AF30" s="55">
        <f>+'MIT Da'!AF30+'SAR Da'!AF30+'URQ Da'!AF30+'ROC Da'!AF30+'SM Da'!AF30+'BN Da'!AF30+'BS Da'!AF30+'TDC Da'!AF30</f>
        <v>92</v>
      </c>
      <c r="AG30" s="55">
        <f>+'MIT Da'!AG30+'SAR Da'!AG30+'URQ Da'!AG30+'ROC Da'!AG30+'SM Da'!AG30+'BN Da'!AG30+'BS Da'!AG30+'TDC Da'!AG30</f>
        <v>416</v>
      </c>
      <c r="AH30" s="219">
        <f>+'MIT Da'!AH30+'SAR Da'!AH30+'URQ Da'!AH30+'ROC Da'!AH30+'SM Da'!AH30+'BN Da'!AH30+'BS Da'!AH30+'TDC Da'!AH30</f>
        <v>562</v>
      </c>
      <c r="AI30" s="10">
        <f>+'MIT Da'!AI30+'SAR Da'!AI30+'URQ Da'!AI30+'ROC Da'!AI30+'SM Da'!AI30+'BN Da'!AI30+'BS Da'!AI30+'TDC Da'!AI30</f>
        <v>272.89499999999998</v>
      </c>
      <c r="AJ30" s="10">
        <f>+'MIT Da'!AJ30+'SAR Da'!AJ30+'URQ Da'!AJ30+'ROC Da'!AJ30+'SM Da'!AJ30+'BN Da'!AJ30+'BS Da'!AJ30+'TDC Da'!AJ30</f>
        <v>9.032</v>
      </c>
      <c r="AK30" s="10">
        <f>+'MIT Da'!AK30+'SAR Da'!AK30+'URQ Da'!AK30+'ROC Da'!AK30+'SM Da'!AK30+'BN Da'!AK30+'BS Da'!AK30+'TDC Da'!AK30</f>
        <v>498.71500000000003</v>
      </c>
      <c r="AL30" s="222">
        <f>+'MIT Da'!AL30+'SAR Da'!AL30+'URQ Da'!AL30+'ROC Da'!AL30+'SM Da'!AL30+'BN Da'!AL30+'BS Da'!AL30+'TDC Da'!AL30</f>
        <v>780.64199999999983</v>
      </c>
      <c r="AM30" s="55">
        <f>+'MIT Da'!AM30+'SAR Da'!AM30+'URQ Da'!AM30+'ROC Da'!AM30+'SM Da'!AM30+'BN Da'!AM30+'BS Da'!AM30+'TDC Da'!AM30</f>
        <v>9</v>
      </c>
      <c r="AN30" s="55">
        <f>+'MIT Da'!AN30+'SAR Da'!AN30+'URQ Da'!AN30+'ROC Da'!AN30+'SM Da'!AN30+'BN Da'!AN30+'BS Da'!AN30+'TDC Da'!AN30</f>
        <v>57</v>
      </c>
      <c r="AO30" s="55">
        <f>+'MIT Da'!AO30+'SAR Da'!AO30+'URQ Da'!AO30+'ROC Da'!AO30+'SM Da'!AO30+'BN Da'!AO30+'BS Da'!AO30+'TDC Da'!AO30</f>
        <v>82</v>
      </c>
      <c r="AP30" s="232">
        <f>+'MIT Da'!AP30+'SAR Da'!AP30+'URQ Da'!AP30+'ROC Da'!AP30+'SM Da'!AP30+'BN Da'!AP30+'BS Da'!AP30+'TDC Da'!AP30</f>
        <v>148</v>
      </c>
      <c r="AQ30" s="55">
        <f>+'MIT Da'!AQ30+'SAR Da'!AQ30+'URQ Da'!AQ30+'ROC Da'!AQ30+'SM Da'!AQ30+'BN Da'!AQ30+'BS Da'!AQ30+'TDC Da'!AQ30</f>
        <v>596</v>
      </c>
      <c r="AR30" s="55">
        <f>+'MIT Da'!AR30+'SAR Da'!AR30+'URQ Da'!AR30+'ROC Da'!AR30+'SM Da'!AR30+'BN Da'!AR30+'BS Da'!AR30+'TDC Da'!AR30</f>
        <v>341</v>
      </c>
      <c r="AS30" s="55">
        <f>+'MIT Da'!AS30+'SAR Da'!AS30+'URQ Da'!AS30+'ROC Da'!AS30+'SM Da'!AS30+'BN Da'!AS30+'BS Da'!AS30+'TDC Da'!AS30</f>
        <v>39</v>
      </c>
      <c r="AT30" s="232">
        <f>+SUM(RED_InfraMR[[#This Row],[B.02.1 - Parque de Coches Eléctricos Motrices]:[B.02.3 - Parque de Coches Eléctricos Motrices Tipo R]])</f>
        <v>976</v>
      </c>
      <c r="AU30" s="55">
        <f>+'MIT Da'!AU30+'SAR Da'!AU30+'URQ Da'!AU30+'ROC Da'!AU30+'SM Da'!AU30+'BN Da'!AU30+'BS Da'!AU30+'TDC Da'!AU30</f>
        <v>0</v>
      </c>
      <c r="AV30" s="55">
        <f>+'MIT Da'!AV30+'SAR Da'!AV30+'URQ Da'!AV30+'ROC Da'!AV30+'SM Da'!AV30+'BN Da'!AV30+'BS Da'!AV30+'TDC Da'!AV30</f>
        <v>6</v>
      </c>
      <c r="AW30" s="55">
        <f>+'MIT Da'!AW30+'SAR Da'!AW30+'URQ Da'!AW30+'ROC Da'!AW30+'SM Da'!AW30+'BN Da'!AW30+'BS Da'!AW30+'TDC Da'!AW30</f>
        <v>10</v>
      </c>
      <c r="AX30" s="232">
        <f>+SUM(RED_InfraMR[[#This Row],[B.03.1 - Parque de Coches Motores Motrices Remolcados]:[B.03.3 - Parque de Coches Motores Motrices Cabina]])</f>
        <v>16</v>
      </c>
      <c r="AY30" s="55">
        <f>+'MIT Da'!AY30+'SAR Da'!AY30+'URQ Da'!AY30+'ROC Da'!AY30+'SM Da'!AY30+'BN Da'!AY30+'BS Da'!AY30+'TDC Da'!AY30</f>
        <v>427</v>
      </c>
      <c r="AZ30" s="55">
        <f>+'MIT Da'!AZ30+'SAR Da'!AZ30+'URQ Da'!AZ30+'ROC Da'!AZ30+'SM Da'!AZ30+'BN Da'!AZ30+'BS Da'!AZ30+'TDC Da'!AZ30</f>
        <v>165</v>
      </c>
      <c r="BA30" s="55">
        <f>+'MIT Da'!BA30+'SAR Da'!BA30+'URQ Da'!BA30+'ROC Da'!BA30+'SM Da'!BA30+'BN Da'!BA30+'BS Da'!BA30+'TDC Da'!BA30</f>
        <v>15</v>
      </c>
      <c r="BB30" s="55">
        <f>+'MIT Da'!BB30+'SAR Da'!BB30+'URQ Da'!BB30+'ROC Da'!BB30+'SM Da'!BB30+'BN Da'!BB30+'BS Da'!BB30+'TDC Da'!BB30</f>
        <v>0</v>
      </c>
      <c r="BC30" s="232">
        <f>+SUM(RED_InfraMR[[#This Row],[B.04.1 - Parque de Coches Remolcados Clase Unica]:[B.04.5 - Parque de Coches Remolcados para Servicios Especiales (Cartoneros)]])</f>
        <v>607</v>
      </c>
      <c r="BD30" s="393">
        <f>+'MIT Da'!BD30+'SAR Da'!BD30+'URQ Da'!BD30+'ROC Da'!BD30+'SM Da'!BD30+'BN Da'!BD30+'BS Da'!BD30+'TDC Da'!BD30</f>
        <v>150</v>
      </c>
      <c r="BE30" s="55">
        <f>+'MIT Da'!BE30+'SAR Da'!BE30+'URQ Da'!BE30+'ROC Da'!BE30+'SM Da'!BE30+'BN Da'!BE30+'BS Da'!BE30+'TDC Da'!BE30</f>
        <v>12</v>
      </c>
      <c r="BF30" s="55">
        <f>+'MIT Da'!BF30+'SAR Da'!BF30+'URQ Da'!BF30+'ROC Da'!BF30+'SM Da'!BF30+'BN Da'!BF30+'BS Da'!BF30+'TDC Da'!BF30</f>
        <v>94</v>
      </c>
      <c r="BG30" s="235"/>
    </row>
    <row r="31" spans="1:59">
      <c r="A31" s="1">
        <v>1995</v>
      </c>
      <c r="B31" s="1" t="s">
        <v>66</v>
      </c>
      <c r="C31" s="10">
        <f>+'MIT Da'!C31+'SAR Da'!C31+'URQ Da'!C31+'ROC Da'!C31+'SM Da'!C31+'BN Da'!C31+'BS Da'!C31+'TDC Da'!C31</f>
        <v>147.21299999999999</v>
      </c>
      <c r="D31" s="10">
        <f>+'MIT Da'!D31+'SAR Da'!D31+'URQ Da'!D31+'ROC Da'!D31+'SM Da'!D31+'BN Da'!D31+'BS Da'!D31+'TDC Da'!D31</f>
        <v>444.30600000000004</v>
      </c>
      <c r="E31" s="10">
        <f>+'MIT Da'!E31+'SAR Da'!E31+'URQ Da'!E31+'ROC Da'!E31+'SM Da'!E31+'BN Da'!E31+'BS Da'!E31+'TDC Da'!E31</f>
        <v>0</v>
      </c>
      <c r="F31" s="10">
        <f>+'MIT Da'!F31+'SAR Da'!F31+'URQ Da'!F31+'ROC Da'!F31+'SM Da'!F31+'BN Da'!F31+'BS Da'!F31+'TDC Da'!F31</f>
        <v>176.17364000000001</v>
      </c>
      <c r="G31" s="192">
        <f>+'MIT Da'!G31+'SAR Da'!G31+'URQ Da'!G31+'ROC Da'!G31+'SM Da'!G31+'BN Da'!G31+'BS Da'!G31+'TDC Da'!G31</f>
        <v>767.69263999999998</v>
      </c>
      <c r="H31" s="192">
        <f>+'MIT Da'!H31+'SAR Da'!H31+'URQ Da'!H31+'ROC Da'!H31+'SM Da'!H31+'BN Da'!H31+'BS Da'!H31+'TDC Da'!H31</f>
        <v>767.69263999999998</v>
      </c>
      <c r="I31" s="10">
        <f>+'MIT Da'!I31+'SAR Da'!I31+'URQ Da'!I31+'ROC Da'!I31+'SM Da'!I31+'BN Da'!I31+'BS Da'!I31+'TDC Da'!I31</f>
        <v>972.2581100000001</v>
      </c>
      <c r="J31" s="10">
        <f>+'MIT Da'!J31+'SAR Da'!J31+'URQ Da'!J31+'ROC Da'!J31+'SM Da'!J31+'BN Da'!J31+'BS Da'!J31+'TDC Da'!J31</f>
        <v>1060.415</v>
      </c>
      <c r="K31" s="10">
        <f>+'MIT Da'!K31+'SAR Da'!K31+'URQ Da'!K31+'ROC Da'!K31+'SM Da'!K31+'BN Da'!K31+'BS Da'!K31+'TDC Da'!K31</f>
        <v>54.516999999999996</v>
      </c>
      <c r="L31" s="10">
        <f>+'MIT Da'!L31+'SAR Da'!L31+'URQ Da'!L31+'ROC Da'!L31+'SM Da'!L31+'BN Da'!L31+'BS Da'!L31+'TDC Da'!L31</f>
        <v>379.49300000000005</v>
      </c>
      <c r="M31" s="10">
        <f>+'MIT Da'!M31+'SAR Da'!M31+'URQ Da'!M31+'ROC Da'!M31+'SM Da'!M31+'BN Da'!M31+'BS Da'!M31+'TDC Da'!M31</f>
        <v>21.314999999999998</v>
      </c>
      <c r="N31" s="192">
        <f>+'MIT Da'!N31+'SAR Da'!N31+'URQ Da'!N31+'ROC Da'!N31+'SM Da'!N31+'BN Da'!N31+'BS Da'!N31+'TDC Da'!N31</f>
        <v>1439.9079999999999</v>
      </c>
      <c r="O31" s="192">
        <f>+'MIT Da'!O31+'SAR Da'!O31+'URQ Da'!O31+'ROC Da'!O31+'SM Da'!O31+'BN Da'!O31+'BS Da'!O31+'TDC Da'!O31</f>
        <v>1439.9079999999999</v>
      </c>
      <c r="P31" s="55">
        <f>+'MIT Da'!P31+'SAR Da'!P31+'URQ Da'!P31+'ROC Da'!P31+'SM Da'!P31+'BN Da'!P31+'BS Da'!P31+'TDC Da'!P31</f>
        <v>205</v>
      </c>
      <c r="Q31" s="55">
        <f>+'MIT Da'!Q31+'SAR Da'!Q31+'URQ Da'!Q31+'ROC Da'!Q31+'SM Da'!Q31+'BN Da'!Q31+'BS Da'!Q31+'TDC Da'!Q31</f>
        <v>56</v>
      </c>
      <c r="R31" s="55">
        <f>+'MIT Da'!R31+'SAR Da'!R31+'URQ Da'!R31+'ROC Da'!R31+'SM Da'!R31+'BN Da'!R31+'BS Da'!R31+'TDC Da'!R31</f>
        <v>10</v>
      </c>
      <c r="S31" s="213">
        <f>+'MIT Da'!S31+'SAR Da'!S31+'URQ Da'!S31+'ROC Da'!S31+'SM Da'!S31+'BN Da'!S31+'BS Da'!S31+'TDC Da'!S31</f>
        <v>271</v>
      </c>
      <c r="T31" s="213">
        <f>+'MIT Da'!T31+'SAR Da'!T31+'URQ Da'!T31+'ROC Da'!T31+'SM Da'!T31+'BN Da'!T31+'BS Da'!T31+'TDC Da'!T31</f>
        <v>271</v>
      </c>
      <c r="U31" s="55">
        <f>+'MIT Da'!U31+'SAR Da'!U31+'URQ Da'!U31+'ROC Da'!U31+'SM Da'!U31+'BN Da'!U31+'BS Da'!U31+'TDC Da'!U31</f>
        <v>137</v>
      </c>
      <c r="V31" s="55">
        <f>+'MIT Da'!V31+'SAR Da'!V31+'URQ Da'!V31+'ROC Da'!V31+'SM Da'!V31+'BN Da'!V31+'BS Da'!V31+'TDC Da'!V31</f>
        <v>429</v>
      </c>
      <c r="W31" s="55">
        <f>+'MIT Da'!W31+'SAR Da'!W31+'URQ Da'!W31+'ROC Da'!W31+'SM Da'!W31+'BN Da'!W31+'BS Da'!W31+'TDC Da'!W31</f>
        <v>15</v>
      </c>
      <c r="X31" s="55">
        <f>+'MIT Da'!X31+'SAR Da'!X31+'URQ Da'!X31+'ROC Da'!X31+'SM Da'!X31+'BN Da'!X31+'BS Da'!X31+'TDC Da'!X31</f>
        <v>110</v>
      </c>
      <c r="Y31" s="55">
        <f>+'MIT Da'!Y31+'SAR Da'!Y31+'URQ Da'!Y31+'ROC Da'!Y31+'SM Da'!Y31+'BN Da'!Y31+'BS Da'!Y31+'TDC Da'!Y31</f>
        <v>4</v>
      </c>
      <c r="Z31" s="219">
        <f>+'MIT Da'!Z31+'SAR Da'!Z31+'URQ Da'!Z31+'ROC Da'!Z31+'SM Da'!Z31+'BN Da'!Z31+'BS Da'!Z31+'TDC Da'!Z31</f>
        <v>695</v>
      </c>
      <c r="AA31" s="55">
        <f>+'MIT Da'!AA31+'SAR Da'!AA31+'URQ Da'!AA31+'ROC Da'!AA31+'SM Da'!AA31+'BN Da'!AA31+'BS Da'!AA31+'TDC Da'!AA31</f>
        <v>152</v>
      </c>
      <c r="AB31" s="55">
        <f>+'MIT Da'!AB31+'SAR Da'!AB31+'URQ Da'!AB31+'ROC Da'!AB31+'SM Da'!AB31+'BN Da'!AB31+'BS Da'!AB31+'TDC Da'!AB31</f>
        <v>99</v>
      </c>
      <c r="AC31" s="55">
        <f>+'MIT Da'!AC31+'SAR Da'!AC31+'URQ Da'!AC31+'ROC Da'!AC31+'SM Da'!AC31+'BN Da'!AC31+'BS Da'!AC31+'TDC Da'!AC31</f>
        <v>695</v>
      </c>
      <c r="AD31" s="219">
        <f>+'MIT Da'!AD31+'SAR Da'!AD31+'URQ Da'!AD31+'ROC Da'!AD31+'SM Da'!AD31+'BN Da'!AD31+'BS Da'!AD31+'TDC Da'!AD31</f>
        <v>946</v>
      </c>
      <c r="AE31" s="55">
        <f>+'MIT Da'!AE31+'SAR Da'!AE31+'URQ Da'!AE31+'ROC Da'!AE31+'SM Da'!AE31+'BN Da'!AE31+'BS Da'!AE31+'TDC Da'!AE31</f>
        <v>54</v>
      </c>
      <c r="AF31" s="55">
        <f>+'MIT Da'!AF31+'SAR Da'!AF31+'URQ Da'!AF31+'ROC Da'!AF31+'SM Da'!AF31+'BN Da'!AF31+'BS Da'!AF31+'TDC Da'!AF31</f>
        <v>92</v>
      </c>
      <c r="AG31" s="55">
        <f>+'MIT Da'!AG31+'SAR Da'!AG31+'URQ Da'!AG31+'ROC Da'!AG31+'SM Da'!AG31+'BN Da'!AG31+'BS Da'!AG31+'TDC Da'!AG31</f>
        <v>416</v>
      </c>
      <c r="AH31" s="219">
        <f>+'MIT Da'!AH31+'SAR Da'!AH31+'URQ Da'!AH31+'ROC Da'!AH31+'SM Da'!AH31+'BN Da'!AH31+'BS Da'!AH31+'TDC Da'!AH31</f>
        <v>562</v>
      </c>
      <c r="AI31" s="10">
        <f>+'MIT Da'!AI31+'SAR Da'!AI31+'URQ Da'!AI31+'ROC Da'!AI31+'SM Da'!AI31+'BN Da'!AI31+'BS Da'!AI31+'TDC Da'!AI31</f>
        <v>272.89499999999998</v>
      </c>
      <c r="AJ31" s="10">
        <f>+'MIT Da'!AJ31+'SAR Da'!AJ31+'URQ Da'!AJ31+'ROC Da'!AJ31+'SM Da'!AJ31+'BN Da'!AJ31+'BS Da'!AJ31+'TDC Da'!AJ31</f>
        <v>9.032</v>
      </c>
      <c r="AK31" s="10">
        <f>+'MIT Da'!AK31+'SAR Da'!AK31+'URQ Da'!AK31+'ROC Da'!AK31+'SM Da'!AK31+'BN Da'!AK31+'BS Da'!AK31+'TDC Da'!AK31</f>
        <v>498.71500000000003</v>
      </c>
      <c r="AL31" s="222">
        <f>+'MIT Da'!AL31+'SAR Da'!AL31+'URQ Da'!AL31+'ROC Da'!AL31+'SM Da'!AL31+'BN Da'!AL31+'BS Da'!AL31+'TDC Da'!AL31</f>
        <v>780.64199999999983</v>
      </c>
      <c r="AM31" s="55">
        <f>+'MIT Da'!AM31+'SAR Da'!AM31+'URQ Da'!AM31+'ROC Da'!AM31+'SM Da'!AM31+'BN Da'!AM31+'BS Da'!AM31+'TDC Da'!AM31</f>
        <v>9</v>
      </c>
      <c r="AN31" s="55">
        <f>+'MIT Da'!AN31+'SAR Da'!AN31+'URQ Da'!AN31+'ROC Da'!AN31+'SM Da'!AN31+'BN Da'!AN31+'BS Da'!AN31+'TDC Da'!AN31</f>
        <v>57</v>
      </c>
      <c r="AO31" s="55">
        <f>+'MIT Da'!AO31+'SAR Da'!AO31+'URQ Da'!AO31+'ROC Da'!AO31+'SM Da'!AO31+'BN Da'!AO31+'BS Da'!AO31+'TDC Da'!AO31</f>
        <v>82</v>
      </c>
      <c r="AP31" s="232">
        <f>+'MIT Da'!AP31+'SAR Da'!AP31+'URQ Da'!AP31+'ROC Da'!AP31+'SM Da'!AP31+'BN Da'!AP31+'BS Da'!AP31+'TDC Da'!AP31</f>
        <v>148</v>
      </c>
      <c r="AQ31" s="55">
        <f>+'MIT Da'!AQ31+'SAR Da'!AQ31+'URQ Da'!AQ31+'ROC Da'!AQ31+'SM Da'!AQ31+'BN Da'!AQ31+'BS Da'!AQ31+'TDC Da'!AQ31</f>
        <v>596</v>
      </c>
      <c r="AR31" s="55">
        <f>+'MIT Da'!AR31+'SAR Da'!AR31+'URQ Da'!AR31+'ROC Da'!AR31+'SM Da'!AR31+'BN Da'!AR31+'BS Da'!AR31+'TDC Da'!AR31</f>
        <v>341</v>
      </c>
      <c r="AS31" s="55">
        <f>+'MIT Da'!AS31+'SAR Da'!AS31+'URQ Da'!AS31+'ROC Da'!AS31+'SM Da'!AS31+'BN Da'!AS31+'BS Da'!AS31+'TDC Da'!AS31</f>
        <v>39</v>
      </c>
      <c r="AT31" s="232">
        <f>+SUM(RED_InfraMR[[#This Row],[B.02.1 - Parque de Coches Eléctricos Motrices]:[B.02.3 - Parque de Coches Eléctricos Motrices Tipo R]])</f>
        <v>976</v>
      </c>
      <c r="AU31" s="55">
        <f>+'MIT Da'!AU31+'SAR Da'!AU31+'URQ Da'!AU31+'ROC Da'!AU31+'SM Da'!AU31+'BN Da'!AU31+'BS Da'!AU31+'TDC Da'!AU31</f>
        <v>0</v>
      </c>
      <c r="AV31" s="55">
        <f>+'MIT Da'!AV31+'SAR Da'!AV31+'URQ Da'!AV31+'ROC Da'!AV31+'SM Da'!AV31+'BN Da'!AV31+'BS Da'!AV31+'TDC Da'!AV31</f>
        <v>6</v>
      </c>
      <c r="AW31" s="55">
        <f>+'MIT Da'!AW31+'SAR Da'!AW31+'URQ Da'!AW31+'ROC Da'!AW31+'SM Da'!AW31+'BN Da'!AW31+'BS Da'!AW31+'TDC Da'!AW31</f>
        <v>10</v>
      </c>
      <c r="AX31" s="232">
        <f>+SUM(RED_InfraMR[[#This Row],[B.03.1 - Parque de Coches Motores Motrices Remolcados]:[B.03.3 - Parque de Coches Motores Motrices Cabina]])</f>
        <v>16</v>
      </c>
      <c r="AY31" s="55">
        <f>+'MIT Da'!AY31+'SAR Da'!AY31+'URQ Da'!AY31+'ROC Da'!AY31+'SM Da'!AY31+'BN Da'!AY31+'BS Da'!AY31+'TDC Da'!AY31</f>
        <v>427</v>
      </c>
      <c r="AZ31" s="55">
        <f>+'MIT Da'!AZ31+'SAR Da'!AZ31+'URQ Da'!AZ31+'ROC Da'!AZ31+'SM Da'!AZ31+'BN Da'!AZ31+'BS Da'!AZ31+'TDC Da'!AZ31</f>
        <v>165</v>
      </c>
      <c r="BA31" s="55">
        <f>+'MIT Da'!BA31+'SAR Da'!BA31+'URQ Da'!BA31+'ROC Da'!BA31+'SM Da'!BA31+'BN Da'!BA31+'BS Da'!BA31+'TDC Da'!BA31</f>
        <v>15</v>
      </c>
      <c r="BB31" s="55">
        <f>+'MIT Da'!BB31+'SAR Da'!BB31+'URQ Da'!BB31+'ROC Da'!BB31+'SM Da'!BB31+'BN Da'!BB31+'BS Da'!BB31+'TDC Da'!BB31</f>
        <v>0</v>
      </c>
      <c r="BC31" s="232">
        <f>+SUM(RED_InfraMR[[#This Row],[B.04.1 - Parque de Coches Remolcados Clase Unica]:[B.04.5 - Parque de Coches Remolcados para Servicios Especiales (Cartoneros)]])</f>
        <v>607</v>
      </c>
      <c r="BD31" s="393">
        <f>+'MIT Da'!BD31+'SAR Da'!BD31+'URQ Da'!BD31+'ROC Da'!BD31+'SM Da'!BD31+'BN Da'!BD31+'BS Da'!BD31+'TDC Da'!BD31</f>
        <v>150</v>
      </c>
      <c r="BE31" s="55">
        <f>+'MIT Da'!BE31+'SAR Da'!BE31+'URQ Da'!BE31+'ROC Da'!BE31+'SM Da'!BE31+'BN Da'!BE31+'BS Da'!BE31+'TDC Da'!BE31</f>
        <v>12</v>
      </c>
      <c r="BF31" s="55">
        <f>+'MIT Da'!BF31+'SAR Da'!BF31+'URQ Da'!BF31+'ROC Da'!BF31+'SM Da'!BF31+'BN Da'!BF31+'BS Da'!BF31+'TDC Da'!BF31</f>
        <v>94</v>
      </c>
      <c r="BG31" s="235"/>
    </row>
    <row r="32" spans="1:59">
      <c r="A32" s="1">
        <v>1995</v>
      </c>
      <c r="B32" s="1" t="s">
        <v>67</v>
      </c>
      <c r="C32" s="10">
        <f>+'MIT Da'!C32+'SAR Da'!C32+'URQ Da'!C32+'ROC Da'!C32+'SM Da'!C32+'BN Da'!C32+'BS Da'!C32+'TDC Da'!C32</f>
        <v>147.21299999999999</v>
      </c>
      <c r="D32" s="10">
        <f>+'MIT Da'!D32+'SAR Da'!D32+'URQ Da'!D32+'ROC Da'!D32+'SM Da'!D32+'BN Da'!D32+'BS Da'!D32+'TDC Da'!D32</f>
        <v>444.30600000000004</v>
      </c>
      <c r="E32" s="10">
        <f>+'MIT Da'!E32+'SAR Da'!E32+'URQ Da'!E32+'ROC Da'!E32+'SM Da'!E32+'BN Da'!E32+'BS Da'!E32+'TDC Da'!E32</f>
        <v>0</v>
      </c>
      <c r="F32" s="10">
        <f>+'MIT Da'!F32+'SAR Da'!F32+'URQ Da'!F32+'ROC Da'!F32+'SM Da'!F32+'BN Da'!F32+'BS Da'!F32+'TDC Da'!F32</f>
        <v>176.17364000000001</v>
      </c>
      <c r="G32" s="192">
        <f>+'MIT Da'!G32+'SAR Da'!G32+'URQ Da'!G32+'ROC Da'!G32+'SM Da'!G32+'BN Da'!G32+'BS Da'!G32+'TDC Da'!G32</f>
        <v>767.69263999999998</v>
      </c>
      <c r="H32" s="192">
        <f>+'MIT Da'!H32+'SAR Da'!H32+'URQ Da'!H32+'ROC Da'!H32+'SM Da'!H32+'BN Da'!H32+'BS Da'!H32+'TDC Da'!H32</f>
        <v>767.69263999999998</v>
      </c>
      <c r="I32" s="10">
        <f>+'MIT Da'!I32+'SAR Da'!I32+'URQ Da'!I32+'ROC Da'!I32+'SM Da'!I32+'BN Da'!I32+'BS Da'!I32+'TDC Da'!I32</f>
        <v>972.2581100000001</v>
      </c>
      <c r="J32" s="10">
        <f>+'MIT Da'!J32+'SAR Da'!J32+'URQ Da'!J32+'ROC Da'!J32+'SM Da'!J32+'BN Da'!J32+'BS Da'!J32+'TDC Da'!J32</f>
        <v>1060.415</v>
      </c>
      <c r="K32" s="10">
        <f>+'MIT Da'!K32+'SAR Da'!K32+'URQ Da'!K32+'ROC Da'!K32+'SM Da'!K32+'BN Da'!K32+'BS Da'!K32+'TDC Da'!K32</f>
        <v>54.516999999999996</v>
      </c>
      <c r="L32" s="10">
        <f>+'MIT Da'!L32+'SAR Da'!L32+'URQ Da'!L32+'ROC Da'!L32+'SM Da'!L32+'BN Da'!L32+'BS Da'!L32+'TDC Da'!L32</f>
        <v>379.49300000000005</v>
      </c>
      <c r="M32" s="10">
        <f>+'MIT Da'!M32+'SAR Da'!M32+'URQ Da'!M32+'ROC Da'!M32+'SM Da'!M32+'BN Da'!M32+'BS Da'!M32+'TDC Da'!M32</f>
        <v>21.314999999999998</v>
      </c>
      <c r="N32" s="192">
        <f>+'MIT Da'!N32+'SAR Da'!N32+'URQ Da'!N32+'ROC Da'!N32+'SM Da'!N32+'BN Da'!N32+'BS Da'!N32+'TDC Da'!N32</f>
        <v>1439.9079999999999</v>
      </c>
      <c r="O32" s="192">
        <f>+'MIT Da'!O32+'SAR Da'!O32+'URQ Da'!O32+'ROC Da'!O32+'SM Da'!O32+'BN Da'!O32+'BS Da'!O32+'TDC Da'!O32</f>
        <v>1439.9079999999999</v>
      </c>
      <c r="P32" s="55">
        <f>+'MIT Da'!P32+'SAR Da'!P32+'URQ Da'!P32+'ROC Da'!P32+'SM Da'!P32+'BN Da'!P32+'BS Da'!P32+'TDC Da'!P32</f>
        <v>205</v>
      </c>
      <c r="Q32" s="55">
        <f>+'MIT Da'!Q32+'SAR Da'!Q32+'URQ Da'!Q32+'ROC Da'!Q32+'SM Da'!Q32+'BN Da'!Q32+'BS Da'!Q32+'TDC Da'!Q32</f>
        <v>56</v>
      </c>
      <c r="R32" s="55">
        <f>+'MIT Da'!R32+'SAR Da'!R32+'URQ Da'!R32+'ROC Da'!R32+'SM Da'!R32+'BN Da'!R32+'BS Da'!R32+'TDC Da'!R32</f>
        <v>10</v>
      </c>
      <c r="S32" s="213">
        <f>+'MIT Da'!S32+'SAR Da'!S32+'URQ Da'!S32+'ROC Da'!S32+'SM Da'!S32+'BN Da'!S32+'BS Da'!S32+'TDC Da'!S32</f>
        <v>271</v>
      </c>
      <c r="T32" s="213">
        <f>+'MIT Da'!T32+'SAR Da'!T32+'URQ Da'!T32+'ROC Da'!T32+'SM Da'!T32+'BN Da'!T32+'BS Da'!T32+'TDC Da'!T32</f>
        <v>271</v>
      </c>
      <c r="U32" s="55">
        <f>+'MIT Da'!U32+'SAR Da'!U32+'URQ Da'!U32+'ROC Da'!U32+'SM Da'!U32+'BN Da'!U32+'BS Da'!U32+'TDC Da'!U32</f>
        <v>137</v>
      </c>
      <c r="V32" s="55">
        <f>+'MIT Da'!V32+'SAR Da'!V32+'URQ Da'!V32+'ROC Da'!V32+'SM Da'!V32+'BN Da'!V32+'BS Da'!V32+'TDC Da'!V32</f>
        <v>429</v>
      </c>
      <c r="W32" s="55">
        <f>+'MIT Da'!W32+'SAR Da'!W32+'URQ Da'!W32+'ROC Da'!W32+'SM Da'!W32+'BN Da'!W32+'BS Da'!W32+'TDC Da'!W32</f>
        <v>15</v>
      </c>
      <c r="X32" s="55">
        <f>+'MIT Da'!X32+'SAR Da'!X32+'URQ Da'!X32+'ROC Da'!X32+'SM Da'!X32+'BN Da'!X32+'BS Da'!X32+'TDC Da'!X32</f>
        <v>110</v>
      </c>
      <c r="Y32" s="55">
        <f>+'MIT Da'!Y32+'SAR Da'!Y32+'URQ Da'!Y32+'ROC Da'!Y32+'SM Da'!Y32+'BN Da'!Y32+'BS Da'!Y32+'TDC Da'!Y32</f>
        <v>4</v>
      </c>
      <c r="Z32" s="219">
        <f>+'MIT Da'!Z32+'SAR Da'!Z32+'URQ Da'!Z32+'ROC Da'!Z32+'SM Da'!Z32+'BN Da'!Z32+'BS Da'!Z32+'TDC Da'!Z32</f>
        <v>695</v>
      </c>
      <c r="AA32" s="55">
        <f>+'MIT Da'!AA32+'SAR Da'!AA32+'URQ Da'!AA32+'ROC Da'!AA32+'SM Da'!AA32+'BN Da'!AA32+'BS Da'!AA32+'TDC Da'!AA32</f>
        <v>152</v>
      </c>
      <c r="AB32" s="55">
        <f>+'MIT Da'!AB32+'SAR Da'!AB32+'URQ Da'!AB32+'ROC Da'!AB32+'SM Da'!AB32+'BN Da'!AB32+'BS Da'!AB32+'TDC Da'!AB32</f>
        <v>99</v>
      </c>
      <c r="AC32" s="55">
        <f>+'MIT Da'!AC32+'SAR Da'!AC32+'URQ Da'!AC32+'ROC Da'!AC32+'SM Da'!AC32+'BN Da'!AC32+'BS Da'!AC32+'TDC Da'!AC32</f>
        <v>695</v>
      </c>
      <c r="AD32" s="219">
        <f>+'MIT Da'!AD32+'SAR Da'!AD32+'URQ Da'!AD32+'ROC Da'!AD32+'SM Da'!AD32+'BN Da'!AD32+'BS Da'!AD32+'TDC Da'!AD32</f>
        <v>946</v>
      </c>
      <c r="AE32" s="55">
        <f>+'MIT Da'!AE32+'SAR Da'!AE32+'URQ Da'!AE32+'ROC Da'!AE32+'SM Da'!AE32+'BN Da'!AE32+'BS Da'!AE32+'TDC Da'!AE32</f>
        <v>54</v>
      </c>
      <c r="AF32" s="55">
        <f>+'MIT Da'!AF32+'SAR Da'!AF32+'URQ Da'!AF32+'ROC Da'!AF32+'SM Da'!AF32+'BN Da'!AF32+'BS Da'!AF32+'TDC Da'!AF32</f>
        <v>92</v>
      </c>
      <c r="AG32" s="55">
        <f>+'MIT Da'!AG32+'SAR Da'!AG32+'URQ Da'!AG32+'ROC Da'!AG32+'SM Da'!AG32+'BN Da'!AG32+'BS Da'!AG32+'TDC Da'!AG32</f>
        <v>416</v>
      </c>
      <c r="AH32" s="219">
        <f>+'MIT Da'!AH32+'SAR Da'!AH32+'URQ Da'!AH32+'ROC Da'!AH32+'SM Da'!AH32+'BN Da'!AH32+'BS Da'!AH32+'TDC Da'!AH32</f>
        <v>562</v>
      </c>
      <c r="AI32" s="10">
        <f>+'MIT Da'!AI32+'SAR Da'!AI32+'URQ Da'!AI32+'ROC Da'!AI32+'SM Da'!AI32+'BN Da'!AI32+'BS Da'!AI32+'TDC Da'!AI32</f>
        <v>272.89499999999998</v>
      </c>
      <c r="AJ32" s="10">
        <f>+'MIT Da'!AJ32+'SAR Da'!AJ32+'URQ Da'!AJ32+'ROC Da'!AJ32+'SM Da'!AJ32+'BN Da'!AJ32+'BS Da'!AJ32+'TDC Da'!AJ32</f>
        <v>9.032</v>
      </c>
      <c r="AK32" s="10">
        <f>+'MIT Da'!AK32+'SAR Da'!AK32+'URQ Da'!AK32+'ROC Da'!AK32+'SM Da'!AK32+'BN Da'!AK32+'BS Da'!AK32+'TDC Da'!AK32</f>
        <v>498.71500000000003</v>
      </c>
      <c r="AL32" s="222">
        <f>+'MIT Da'!AL32+'SAR Da'!AL32+'URQ Da'!AL32+'ROC Da'!AL32+'SM Da'!AL32+'BN Da'!AL32+'BS Da'!AL32+'TDC Da'!AL32</f>
        <v>780.64199999999983</v>
      </c>
      <c r="AM32" s="55">
        <f>+'MIT Da'!AM32+'SAR Da'!AM32+'URQ Da'!AM32+'ROC Da'!AM32+'SM Da'!AM32+'BN Da'!AM32+'BS Da'!AM32+'TDC Da'!AM32</f>
        <v>9</v>
      </c>
      <c r="AN32" s="55">
        <f>+'MIT Da'!AN32+'SAR Da'!AN32+'URQ Da'!AN32+'ROC Da'!AN32+'SM Da'!AN32+'BN Da'!AN32+'BS Da'!AN32+'TDC Da'!AN32</f>
        <v>57</v>
      </c>
      <c r="AO32" s="55">
        <f>+'MIT Da'!AO32+'SAR Da'!AO32+'URQ Da'!AO32+'ROC Da'!AO32+'SM Da'!AO32+'BN Da'!AO32+'BS Da'!AO32+'TDC Da'!AO32</f>
        <v>82</v>
      </c>
      <c r="AP32" s="232">
        <f>+'MIT Da'!AP32+'SAR Da'!AP32+'URQ Da'!AP32+'ROC Da'!AP32+'SM Da'!AP32+'BN Da'!AP32+'BS Da'!AP32+'TDC Da'!AP32</f>
        <v>148</v>
      </c>
      <c r="AQ32" s="55">
        <f>+'MIT Da'!AQ32+'SAR Da'!AQ32+'URQ Da'!AQ32+'ROC Da'!AQ32+'SM Da'!AQ32+'BN Da'!AQ32+'BS Da'!AQ32+'TDC Da'!AQ32</f>
        <v>596</v>
      </c>
      <c r="AR32" s="55">
        <f>+'MIT Da'!AR32+'SAR Da'!AR32+'URQ Da'!AR32+'ROC Da'!AR32+'SM Da'!AR32+'BN Da'!AR32+'BS Da'!AR32+'TDC Da'!AR32</f>
        <v>341</v>
      </c>
      <c r="AS32" s="55">
        <f>+'MIT Da'!AS32+'SAR Da'!AS32+'URQ Da'!AS32+'ROC Da'!AS32+'SM Da'!AS32+'BN Da'!AS32+'BS Da'!AS32+'TDC Da'!AS32</f>
        <v>39</v>
      </c>
      <c r="AT32" s="232">
        <f>+SUM(RED_InfraMR[[#This Row],[B.02.1 - Parque de Coches Eléctricos Motrices]:[B.02.3 - Parque de Coches Eléctricos Motrices Tipo R]])</f>
        <v>976</v>
      </c>
      <c r="AU32" s="55">
        <f>+'MIT Da'!AU32+'SAR Da'!AU32+'URQ Da'!AU32+'ROC Da'!AU32+'SM Da'!AU32+'BN Da'!AU32+'BS Da'!AU32+'TDC Da'!AU32</f>
        <v>0</v>
      </c>
      <c r="AV32" s="55">
        <f>+'MIT Da'!AV32+'SAR Da'!AV32+'URQ Da'!AV32+'ROC Da'!AV32+'SM Da'!AV32+'BN Da'!AV32+'BS Da'!AV32+'TDC Da'!AV32</f>
        <v>6</v>
      </c>
      <c r="AW32" s="55">
        <f>+'MIT Da'!AW32+'SAR Da'!AW32+'URQ Da'!AW32+'ROC Da'!AW32+'SM Da'!AW32+'BN Da'!AW32+'BS Da'!AW32+'TDC Da'!AW32</f>
        <v>10</v>
      </c>
      <c r="AX32" s="232">
        <f>+SUM(RED_InfraMR[[#This Row],[B.03.1 - Parque de Coches Motores Motrices Remolcados]:[B.03.3 - Parque de Coches Motores Motrices Cabina]])</f>
        <v>16</v>
      </c>
      <c r="AY32" s="55">
        <f>+'MIT Da'!AY32+'SAR Da'!AY32+'URQ Da'!AY32+'ROC Da'!AY32+'SM Da'!AY32+'BN Da'!AY32+'BS Da'!AY32+'TDC Da'!AY32</f>
        <v>427</v>
      </c>
      <c r="AZ32" s="55">
        <f>+'MIT Da'!AZ32+'SAR Da'!AZ32+'URQ Da'!AZ32+'ROC Da'!AZ32+'SM Da'!AZ32+'BN Da'!AZ32+'BS Da'!AZ32+'TDC Da'!AZ32</f>
        <v>165</v>
      </c>
      <c r="BA32" s="55">
        <f>+'MIT Da'!BA32+'SAR Da'!BA32+'URQ Da'!BA32+'ROC Da'!BA32+'SM Da'!BA32+'BN Da'!BA32+'BS Da'!BA32+'TDC Da'!BA32</f>
        <v>15</v>
      </c>
      <c r="BB32" s="55">
        <f>+'MIT Da'!BB32+'SAR Da'!BB32+'URQ Da'!BB32+'ROC Da'!BB32+'SM Da'!BB32+'BN Da'!BB32+'BS Da'!BB32+'TDC Da'!BB32</f>
        <v>0</v>
      </c>
      <c r="BC32" s="232">
        <f>+SUM(RED_InfraMR[[#This Row],[B.04.1 - Parque de Coches Remolcados Clase Unica]:[B.04.5 - Parque de Coches Remolcados para Servicios Especiales (Cartoneros)]])</f>
        <v>607</v>
      </c>
      <c r="BD32" s="393">
        <f>+'MIT Da'!BD32+'SAR Da'!BD32+'URQ Da'!BD32+'ROC Da'!BD32+'SM Da'!BD32+'BN Da'!BD32+'BS Da'!BD32+'TDC Da'!BD32</f>
        <v>150</v>
      </c>
      <c r="BE32" s="55">
        <f>+'MIT Da'!BE32+'SAR Da'!BE32+'URQ Da'!BE32+'ROC Da'!BE32+'SM Da'!BE32+'BN Da'!BE32+'BS Da'!BE32+'TDC Da'!BE32</f>
        <v>12</v>
      </c>
      <c r="BF32" s="55">
        <f>+'MIT Da'!BF32+'SAR Da'!BF32+'URQ Da'!BF32+'ROC Da'!BF32+'SM Da'!BF32+'BN Da'!BF32+'BS Da'!BF32+'TDC Da'!BF32</f>
        <v>94</v>
      </c>
      <c r="BG32" s="235"/>
    </row>
    <row r="33" spans="1:59">
      <c r="A33" s="1">
        <v>1995</v>
      </c>
      <c r="B33" s="1" t="s">
        <v>68</v>
      </c>
      <c r="C33" s="10">
        <f>+'MIT Da'!C33+'SAR Da'!C33+'URQ Da'!C33+'ROC Da'!C33+'SM Da'!C33+'BN Da'!C33+'BS Da'!C33+'TDC Da'!C33</f>
        <v>147.21299999999999</v>
      </c>
      <c r="D33" s="10">
        <f>+'MIT Da'!D33+'SAR Da'!D33+'URQ Da'!D33+'ROC Da'!D33+'SM Da'!D33+'BN Da'!D33+'BS Da'!D33+'TDC Da'!D33</f>
        <v>444.30600000000004</v>
      </c>
      <c r="E33" s="10">
        <f>+'MIT Da'!E33+'SAR Da'!E33+'URQ Da'!E33+'ROC Da'!E33+'SM Da'!E33+'BN Da'!E33+'BS Da'!E33+'TDC Da'!E33</f>
        <v>0</v>
      </c>
      <c r="F33" s="10">
        <f>+'MIT Da'!F33+'SAR Da'!F33+'URQ Da'!F33+'ROC Da'!F33+'SM Da'!F33+'BN Da'!F33+'BS Da'!F33+'TDC Da'!F33</f>
        <v>176.17364000000001</v>
      </c>
      <c r="G33" s="192">
        <f>+'MIT Da'!G33+'SAR Da'!G33+'URQ Da'!G33+'ROC Da'!G33+'SM Da'!G33+'BN Da'!G33+'BS Da'!G33+'TDC Da'!G33</f>
        <v>767.69263999999998</v>
      </c>
      <c r="H33" s="192">
        <f>+'MIT Da'!H33+'SAR Da'!H33+'URQ Da'!H33+'ROC Da'!H33+'SM Da'!H33+'BN Da'!H33+'BS Da'!H33+'TDC Da'!H33</f>
        <v>767.69263999999998</v>
      </c>
      <c r="I33" s="10">
        <f>+'MIT Da'!I33+'SAR Da'!I33+'URQ Da'!I33+'ROC Da'!I33+'SM Da'!I33+'BN Da'!I33+'BS Da'!I33+'TDC Da'!I33</f>
        <v>972.2581100000001</v>
      </c>
      <c r="J33" s="10">
        <f>+'MIT Da'!J33+'SAR Da'!J33+'URQ Da'!J33+'ROC Da'!J33+'SM Da'!J33+'BN Da'!J33+'BS Da'!J33+'TDC Da'!J33</f>
        <v>1060.415</v>
      </c>
      <c r="K33" s="10">
        <f>+'MIT Da'!K33+'SAR Da'!K33+'URQ Da'!K33+'ROC Da'!K33+'SM Da'!K33+'BN Da'!K33+'BS Da'!K33+'TDC Da'!K33</f>
        <v>54.516999999999996</v>
      </c>
      <c r="L33" s="10">
        <f>+'MIT Da'!L33+'SAR Da'!L33+'URQ Da'!L33+'ROC Da'!L33+'SM Da'!L33+'BN Da'!L33+'BS Da'!L33+'TDC Da'!L33</f>
        <v>379.49300000000005</v>
      </c>
      <c r="M33" s="10">
        <f>+'MIT Da'!M33+'SAR Da'!M33+'URQ Da'!M33+'ROC Da'!M33+'SM Da'!M33+'BN Da'!M33+'BS Da'!M33+'TDC Da'!M33</f>
        <v>21.314999999999998</v>
      </c>
      <c r="N33" s="192">
        <f>+'MIT Da'!N33+'SAR Da'!N33+'URQ Da'!N33+'ROC Da'!N33+'SM Da'!N33+'BN Da'!N33+'BS Da'!N33+'TDC Da'!N33</f>
        <v>1439.9079999999999</v>
      </c>
      <c r="O33" s="192">
        <f>+'MIT Da'!O33+'SAR Da'!O33+'URQ Da'!O33+'ROC Da'!O33+'SM Da'!O33+'BN Da'!O33+'BS Da'!O33+'TDC Da'!O33</f>
        <v>1439.9079999999999</v>
      </c>
      <c r="P33" s="55">
        <f>+'MIT Da'!P33+'SAR Da'!P33+'URQ Da'!P33+'ROC Da'!P33+'SM Da'!P33+'BN Da'!P33+'BS Da'!P33+'TDC Da'!P33</f>
        <v>205</v>
      </c>
      <c r="Q33" s="55">
        <f>+'MIT Da'!Q33+'SAR Da'!Q33+'URQ Da'!Q33+'ROC Da'!Q33+'SM Da'!Q33+'BN Da'!Q33+'BS Da'!Q33+'TDC Da'!Q33</f>
        <v>56</v>
      </c>
      <c r="R33" s="55">
        <f>+'MIT Da'!R33+'SAR Da'!R33+'URQ Da'!R33+'ROC Da'!R33+'SM Da'!R33+'BN Da'!R33+'BS Da'!R33+'TDC Da'!R33</f>
        <v>10</v>
      </c>
      <c r="S33" s="213">
        <f>+'MIT Da'!S33+'SAR Da'!S33+'URQ Da'!S33+'ROC Da'!S33+'SM Da'!S33+'BN Da'!S33+'BS Da'!S33+'TDC Da'!S33</f>
        <v>271</v>
      </c>
      <c r="T33" s="213">
        <f>+'MIT Da'!T33+'SAR Da'!T33+'URQ Da'!T33+'ROC Da'!T33+'SM Da'!T33+'BN Da'!T33+'BS Da'!T33+'TDC Da'!T33</f>
        <v>271</v>
      </c>
      <c r="U33" s="55">
        <f>+'MIT Da'!U33+'SAR Da'!U33+'URQ Da'!U33+'ROC Da'!U33+'SM Da'!U33+'BN Da'!U33+'BS Da'!U33+'TDC Da'!U33</f>
        <v>137</v>
      </c>
      <c r="V33" s="55">
        <f>+'MIT Da'!V33+'SAR Da'!V33+'URQ Da'!V33+'ROC Da'!V33+'SM Da'!V33+'BN Da'!V33+'BS Da'!V33+'TDC Da'!V33</f>
        <v>429</v>
      </c>
      <c r="W33" s="55">
        <f>+'MIT Da'!W33+'SAR Da'!W33+'URQ Da'!W33+'ROC Da'!W33+'SM Da'!W33+'BN Da'!W33+'BS Da'!W33+'TDC Da'!W33</f>
        <v>15</v>
      </c>
      <c r="X33" s="55">
        <f>+'MIT Da'!X33+'SAR Da'!X33+'URQ Da'!X33+'ROC Da'!X33+'SM Da'!X33+'BN Da'!X33+'BS Da'!X33+'TDC Da'!X33</f>
        <v>110</v>
      </c>
      <c r="Y33" s="55">
        <f>+'MIT Da'!Y33+'SAR Da'!Y33+'URQ Da'!Y33+'ROC Da'!Y33+'SM Da'!Y33+'BN Da'!Y33+'BS Da'!Y33+'TDC Da'!Y33</f>
        <v>4</v>
      </c>
      <c r="Z33" s="219">
        <f>+'MIT Da'!Z33+'SAR Da'!Z33+'URQ Da'!Z33+'ROC Da'!Z33+'SM Da'!Z33+'BN Da'!Z33+'BS Da'!Z33+'TDC Da'!Z33</f>
        <v>695</v>
      </c>
      <c r="AA33" s="55">
        <f>+'MIT Da'!AA33+'SAR Da'!AA33+'URQ Da'!AA33+'ROC Da'!AA33+'SM Da'!AA33+'BN Da'!AA33+'BS Da'!AA33+'TDC Da'!AA33</f>
        <v>152</v>
      </c>
      <c r="AB33" s="55">
        <f>+'MIT Da'!AB33+'SAR Da'!AB33+'URQ Da'!AB33+'ROC Da'!AB33+'SM Da'!AB33+'BN Da'!AB33+'BS Da'!AB33+'TDC Da'!AB33</f>
        <v>99</v>
      </c>
      <c r="AC33" s="55">
        <f>+'MIT Da'!AC33+'SAR Da'!AC33+'URQ Da'!AC33+'ROC Da'!AC33+'SM Da'!AC33+'BN Da'!AC33+'BS Da'!AC33+'TDC Da'!AC33</f>
        <v>695</v>
      </c>
      <c r="AD33" s="219">
        <f>+'MIT Da'!AD33+'SAR Da'!AD33+'URQ Da'!AD33+'ROC Da'!AD33+'SM Da'!AD33+'BN Da'!AD33+'BS Da'!AD33+'TDC Da'!AD33</f>
        <v>946</v>
      </c>
      <c r="AE33" s="55">
        <f>+'MIT Da'!AE33+'SAR Da'!AE33+'URQ Da'!AE33+'ROC Da'!AE33+'SM Da'!AE33+'BN Da'!AE33+'BS Da'!AE33+'TDC Da'!AE33</f>
        <v>54</v>
      </c>
      <c r="AF33" s="55">
        <f>+'MIT Da'!AF33+'SAR Da'!AF33+'URQ Da'!AF33+'ROC Da'!AF33+'SM Da'!AF33+'BN Da'!AF33+'BS Da'!AF33+'TDC Da'!AF33</f>
        <v>92</v>
      </c>
      <c r="AG33" s="55">
        <f>+'MIT Da'!AG33+'SAR Da'!AG33+'URQ Da'!AG33+'ROC Da'!AG33+'SM Da'!AG33+'BN Da'!AG33+'BS Da'!AG33+'TDC Da'!AG33</f>
        <v>416</v>
      </c>
      <c r="AH33" s="219">
        <f>+'MIT Da'!AH33+'SAR Da'!AH33+'URQ Da'!AH33+'ROC Da'!AH33+'SM Da'!AH33+'BN Da'!AH33+'BS Da'!AH33+'TDC Da'!AH33</f>
        <v>562</v>
      </c>
      <c r="AI33" s="10">
        <f>+'MIT Da'!AI33+'SAR Da'!AI33+'URQ Da'!AI33+'ROC Da'!AI33+'SM Da'!AI33+'BN Da'!AI33+'BS Da'!AI33+'TDC Da'!AI33</f>
        <v>272.89499999999998</v>
      </c>
      <c r="AJ33" s="10">
        <f>+'MIT Da'!AJ33+'SAR Da'!AJ33+'URQ Da'!AJ33+'ROC Da'!AJ33+'SM Da'!AJ33+'BN Da'!AJ33+'BS Da'!AJ33+'TDC Da'!AJ33</f>
        <v>9.032</v>
      </c>
      <c r="AK33" s="10">
        <f>+'MIT Da'!AK33+'SAR Da'!AK33+'URQ Da'!AK33+'ROC Da'!AK33+'SM Da'!AK33+'BN Da'!AK33+'BS Da'!AK33+'TDC Da'!AK33</f>
        <v>498.71500000000003</v>
      </c>
      <c r="AL33" s="222">
        <f>+'MIT Da'!AL33+'SAR Da'!AL33+'URQ Da'!AL33+'ROC Da'!AL33+'SM Da'!AL33+'BN Da'!AL33+'BS Da'!AL33+'TDC Da'!AL33</f>
        <v>780.64199999999983</v>
      </c>
      <c r="AM33" s="55">
        <f>+'MIT Da'!AM33+'SAR Da'!AM33+'URQ Da'!AM33+'ROC Da'!AM33+'SM Da'!AM33+'BN Da'!AM33+'BS Da'!AM33+'TDC Da'!AM33</f>
        <v>9</v>
      </c>
      <c r="AN33" s="55">
        <f>+'MIT Da'!AN33+'SAR Da'!AN33+'URQ Da'!AN33+'ROC Da'!AN33+'SM Da'!AN33+'BN Da'!AN33+'BS Da'!AN33+'TDC Da'!AN33</f>
        <v>57</v>
      </c>
      <c r="AO33" s="55">
        <f>+'MIT Da'!AO33+'SAR Da'!AO33+'URQ Da'!AO33+'ROC Da'!AO33+'SM Da'!AO33+'BN Da'!AO33+'BS Da'!AO33+'TDC Da'!AO33</f>
        <v>82</v>
      </c>
      <c r="AP33" s="232">
        <f>+'MIT Da'!AP33+'SAR Da'!AP33+'URQ Da'!AP33+'ROC Da'!AP33+'SM Da'!AP33+'BN Da'!AP33+'BS Da'!AP33+'TDC Da'!AP33</f>
        <v>148</v>
      </c>
      <c r="AQ33" s="55">
        <f>+'MIT Da'!AQ33+'SAR Da'!AQ33+'URQ Da'!AQ33+'ROC Da'!AQ33+'SM Da'!AQ33+'BN Da'!AQ33+'BS Da'!AQ33+'TDC Da'!AQ33</f>
        <v>596</v>
      </c>
      <c r="AR33" s="55">
        <f>+'MIT Da'!AR33+'SAR Da'!AR33+'URQ Da'!AR33+'ROC Da'!AR33+'SM Da'!AR33+'BN Da'!AR33+'BS Da'!AR33+'TDC Da'!AR33</f>
        <v>341</v>
      </c>
      <c r="AS33" s="55">
        <f>+'MIT Da'!AS33+'SAR Da'!AS33+'URQ Da'!AS33+'ROC Da'!AS33+'SM Da'!AS33+'BN Da'!AS33+'BS Da'!AS33+'TDC Da'!AS33</f>
        <v>39</v>
      </c>
      <c r="AT33" s="232">
        <f>+SUM(RED_InfraMR[[#This Row],[B.02.1 - Parque de Coches Eléctricos Motrices]:[B.02.3 - Parque de Coches Eléctricos Motrices Tipo R]])</f>
        <v>976</v>
      </c>
      <c r="AU33" s="55">
        <f>+'MIT Da'!AU33+'SAR Da'!AU33+'URQ Da'!AU33+'ROC Da'!AU33+'SM Da'!AU33+'BN Da'!AU33+'BS Da'!AU33+'TDC Da'!AU33</f>
        <v>0</v>
      </c>
      <c r="AV33" s="55">
        <f>+'MIT Da'!AV33+'SAR Da'!AV33+'URQ Da'!AV33+'ROC Da'!AV33+'SM Da'!AV33+'BN Da'!AV33+'BS Da'!AV33+'TDC Da'!AV33</f>
        <v>6</v>
      </c>
      <c r="AW33" s="55">
        <f>+'MIT Da'!AW33+'SAR Da'!AW33+'URQ Da'!AW33+'ROC Da'!AW33+'SM Da'!AW33+'BN Da'!AW33+'BS Da'!AW33+'TDC Da'!AW33</f>
        <v>10</v>
      </c>
      <c r="AX33" s="232">
        <f>+SUM(RED_InfraMR[[#This Row],[B.03.1 - Parque de Coches Motores Motrices Remolcados]:[B.03.3 - Parque de Coches Motores Motrices Cabina]])</f>
        <v>16</v>
      </c>
      <c r="AY33" s="55">
        <f>+'MIT Da'!AY33+'SAR Da'!AY33+'URQ Da'!AY33+'ROC Da'!AY33+'SM Da'!AY33+'BN Da'!AY33+'BS Da'!AY33+'TDC Da'!AY33</f>
        <v>427</v>
      </c>
      <c r="AZ33" s="55">
        <f>+'MIT Da'!AZ33+'SAR Da'!AZ33+'URQ Da'!AZ33+'ROC Da'!AZ33+'SM Da'!AZ33+'BN Da'!AZ33+'BS Da'!AZ33+'TDC Da'!AZ33</f>
        <v>165</v>
      </c>
      <c r="BA33" s="55">
        <f>+'MIT Da'!BA33+'SAR Da'!BA33+'URQ Da'!BA33+'ROC Da'!BA33+'SM Da'!BA33+'BN Da'!BA33+'BS Da'!BA33+'TDC Da'!BA33</f>
        <v>15</v>
      </c>
      <c r="BB33" s="55">
        <f>+'MIT Da'!BB33+'SAR Da'!BB33+'URQ Da'!BB33+'ROC Da'!BB33+'SM Da'!BB33+'BN Da'!BB33+'BS Da'!BB33+'TDC Da'!BB33</f>
        <v>0</v>
      </c>
      <c r="BC33" s="232">
        <f>+SUM(RED_InfraMR[[#This Row],[B.04.1 - Parque de Coches Remolcados Clase Unica]:[B.04.5 - Parque de Coches Remolcados para Servicios Especiales (Cartoneros)]])</f>
        <v>607</v>
      </c>
      <c r="BD33" s="393">
        <f>+'MIT Da'!BD33+'SAR Da'!BD33+'URQ Da'!BD33+'ROC Da'!BD33+'SM Da'!BD33+'BN Da'!BD33+'BS Da'!BD33+'TDC Da'!BD33</f>
        <v>150</v>
      </c>
      <c r="BE33" s="55">
        <f>+'MIT Da'!BE33+'SAR Da'!BE33+'URQ Da'!BE33+'ROC Da'!BE33+'SM Da'!BE33+'BN Da'!BE33+'BS Da'!BE33+'TDC Da'!BE33</f>
        <v>12</v>
      </c>
      <c r="BF33" s="55">
        <f>+'MIT Da'!BF33+'SAR Da'!BF33+'URQ Da'!BF33+'ROC Da'!BF33+'SM Da'!BF33+'BN Da'!BF33+'BS Da'!BF33+'TDC Da'!BF33</f>
        <v>94</v>
      </c>
      <c r="BG33" s="235"/>
    </row>
    <row r="34" spans="1:59">
      <c r="A34" s="1">
        <v>1995</v>
      </c>
      <c r="B34" s="1" t="s">
        <v>69</v>
      </c>
      <c r="C34" s="10">
        <f>+'MIT Da'!C34+'SAR Da'!C34+'URQ Da'!C34+'ROC Da'!C34+'SM Da'!C34+'BN Da'!C34+'BS Da'!C34+'TDC Da'!C34</f>
        <v>147.21299999999999</v>
      </c>
      <c r="D34" s="10">
        <f>+'MIT Da'!D34+'SAR Da'!D34+'URQ Da'!D34+'ROC Da'!D34+'SM Da'!D34+'BN Da'!D34+'BS Da'!D34+'TDC Da'!D34</f>
        <v>444.30600000000004</v>
      </c>
      <c r="E34" s="10">
        <f>+'MIT Da'!E34+'SAR Da'!E34+'URQ Da'!E34+'ROC Da'!E34+'SM Da'!E34+'BN Da'!E34+'BS Da'!E34+'TDC Da'!E34</f>
        <v>0</v>
      </c>
      <c r="F34" s="10">
        <f>+'MIT Da'!F34+'SAR Da'!F34+'URQ Da'!F34+'ROC Da'!F34+'SM Da'!F34+'BN Da'!F34+'BS Da'!F34+'TDC Da'!F34</f>
        <v>176.17364000000001</v>
      </c>
      <c r="G34" s="192">
        <f>+'MIT Da'!G34+'SAR Da'!G34+'URQ Da'!G34+'ROC Da'!G34+'SM Da'!G34+'BN Da'!G34+'BS Da'!G34+'TDC Da'!G34</f>
        <v>767.69263999999998</v>
      </c>
      <c r="H34" s="192">
        <f>+'MIT Da'!H34+'SAR Da'!H34+'URQ Da'!H34+'ROC Da'!H34+'SM Da'!H34+'BN Da'!H34+'BS Da'!H34+'TDC Da'!H34</f>
        <v>767.69263999999998</v>
      </c>
      <c r="I34" s="10">
        <f>+'MIT Da'!I34+'SAR Da'!I34+'URQ Da'!I34+'ROC Da'!I34+'SM Da'!I34+'BN Da'!I34+'BS Da'!I34+'TDC Da'!I34</f>
        <v>972.2581100000001</v>
      </c>
      <c r="J34" s="10">
        <f>+'MIT Da'!J34+'SAR Da'!J34+'URQ Da'!J34+'ROC Da'!J34+'SM Da'!J34+'BN Da'!J34+'BS Da'!J34+'TDC Da'!J34</f>
        <v>1060.415</v>
      </c>
      <c r="K34" s="10">
        <f>+'MIT Da'!K34+'SAR Da'!K34+'URQ Da'!K34+'ROC Da'!K34+'SM Da'!K34+'BN Da'!K34+'BS Da'!K34+'TDC Da'!K34</f>
        <v>54.516999999999996</v>
      </c>
      <c r="L34" s="10">
        <f>+'MIT Da'!L34+'SAR Da'!L34+'URQ Da'!L34+'ROC Da'!L34+'SM Da'!L34+'BN Da'!L34+'BS Da'!L34+'TDC Da'!L34</f>
        <v>379.49300000000005</v>
      </c>
      <c r="M34" s="10">
        <f>+'MIT Da'!M34+'SAR Da'!M34+'URQ Da'!M34+'ROC Da'!M34+'SM Da'!M34+'BN Da'!M34+'BS Da'!M34+'TDC Da'!M34</f>
        <v>21.314999999999998</v>
      </c>
      <c r="N34" s="192">
        <f>+'MIT Da'!N34+'SAR Da'!N34+'URQ Da'!N34+'ROC Da'!N34+'SM Da'!N34+'BN Da'!N34+'BS Da'!N34+'TDC Da'!N34</f>
        <v>1439.9079999999999</v>
      </c>
      <c r="O34" s="192">
        <f>+'MIT Da'!O34+'SAR Da'!O34+'URQ Da'!O34+'ROC Da'!O34+'SM Da'!O34+'BN Da'!O34+'BS Da'!O34+'TDC Da'!O34</f>
        <v>1439.9079999999999</v>
      </c>
      <c r="P34" s="55">
        <f>+'MIT Da'!P34+'SAR Da'!P34+'URQ Da'!P34+'ROC Da'!P34+'SM Da'!P34+'BN Da'!P34+'BS Da'!P34+'TDC Da'!P34</f>
        <v>205</v>
      </c>
      <c r="Q34" s="55">
        <f>+'MIT Da'!Q34+'SAR Da'!Q34+'URQ Da'!Q34+'ROC Da'!Q34+'SM Da'!Q34+'BN Da'!Q34+'BS Da'!Q34+'TDC Da'!Q34</f>
        <v>56</v>
      </c>
      <c r="R34" s="55">
        <f>+'MIT Da'!R34+'SAR Da'!R34+'URQ Da'!R34+'ROC Da'!R34+'SM Da'!R34+'BN Da'!R34+'BS Da'!R34+'TDC Da'!R34</f>
        <v>10</v>
      </c>
      <c r="S34" s="213">
        <f>+'MIT Da'!S34+'SAR Da'!S34+'URQ Da'!S34+'ROC Da'!S34+'SM Da'!S34+'BN Da'!S34+'BS Da'!S34+'TDC Da'!S34</f>
        <v>271</v>
      </c>
      <c r="T34" s="213">
        <f>+'MIT Da'!T34+'SAR Da'!T34+'URQ Da'!T34+'ROC Da'!T34+'SM Da'!T34+'BN Da'!T34+'BS Da'!T34+'TDC Da'!T34</f>
        <v>271</v>
      </c>
      <c r="U34" s="55">
        <f>+'MIT Da'!U34+'SAR Da'!U34+'URQ Da'!U34+'ROC Da'!U34+'SM Da'!U34+'BN Da'!U34+'BS Da'!U34+'TDC Da'!U34</f>
        <v>137</v>
      </c>
      <c r="V34" s="55">
        <f>+'MIT Da'!V34+'SAR Da'!V34+'URQ Da'!V34+'ROC Da'!V34+'SM Da'!V34+'BN Da'!V34+'BS Da'!V34+'TDC Da'!V34</f>
        <v>429</v>
      </c>
      <c r="W34" s="55">
        <f>+'MIT Da'!W34+'SAR Da'!W34+'URQ Da'!W34+'ROC Da'!W34+'SM Da'!W34+'BN Da'!W34+'BS Da'!W34+'TDC Da'!W34</f>
        <v>15</v>
      </c>
      <c r="X34" s="55">
        <f>+'MIT Da'!X34+'SAR Da'!X34+'URQ Da'!X34+'ROC Da'!X34+'SM Da'!X34+'BN Da'!X34+'BS Da'!X34+'TDC Da'!X34</f>
        <v>110</v>
      </c>
      <c r="Y34" s="55">
        <f>+'MIT Da'!Y34+'SAR Da'!Y34+'URQ Da'!Y34+'ROC Da'!Y34+'SM Da'!Y34+'BN Da'!Y34+'BS Da'!Y34+'TDC Da'!Y34</f>
        <v>4</v>
      </c>
      <c r="Z34" s="219">
        <f>+'MIT Da'!Z34+'SAR Da'!Z34+'URQ Da'!Z34+'ROC Da'!Z34+'SM Da'!Z34+'BN Da'!Z34+'BS Da'!Z34+'TDC Da'!Z34</f>
        <v>695</v>
      </c>
      <c r="AA34" s="55">
        <f>+'MIT Da'!AA34+'SAR Da'!AA34+'URQ Da'!AA34+'ROC Da'!AA34+'SM Da'!AA34+'BN Da'!AA34+'BS Da'!AA34+'TDC Da'!AA34</f>
        <v>152</v>
      </c>
      <c r="AB34" s="55">
        <f>+'MIT Da'!AB34+'SAR Da'!AB34+'URQ Da'!AB34+'ROC Da'!AB34+'SM Da'!AB34+'BN Da'!AB34+'BS Da'!AB34+'TDC Da'!AB34</f>
        <v>99</v>
      </c>
      <c r="AC34" s="55">
        <f>+'MIT Da'!AC34+'SAR Da'!AC34+'URQ Da'!AC34+'ROC Da'!AC34+'SM Da'!AC34+'BN Da'!AC34+'BS Da'!AC34+'TDC Da'!AC34</f>
        <v>695</v>
      </c>
      <c r="AD34" s="219">
        <f>+'MIT Da'!AD34+'SAR Da'!AD34+'URQ Da'!AD34+'ROC Da'!AD34+'SM Da'!AD34+'BN Da'!AD34+'BS Da'!AD34+'TDC Da'!AD34</f>
        <v>946</v>
      </c>
      <c r="AE34" s="55">
        <f>+'MIT Da'!AE34+'SAR Da'!AE34+'URQ Da'!AE34+'ROC Da'!AE34+'SM Da'!AE34+'BN Da'!AE34+'BS Da'!AE34+'TDC Da'!AE34</f>
        <v>54</v>
      </c>
      <c r="AF34" s="55">
        <f>+'MIT Da'!AF34+'SAR Da'!AF34+'URQ Da'!AF34+'ROC Da'!AF34+'SM Da'!AF34+'BN Da'!AF34+'BS Da'!AF34+'TDC Da'!AF34</f>
        <v>92</v>
      </c>
      <c r="AG34" s="55">
        <f>+'MIT Da'!AG34+'SAR Da'!AG34+'URQ Da'!AG34+'ROC Da'!AG34+'SM Da'!AG34+'BN Da'!AG34+'BS Da'!AG34+'TDC Da'!AG34</f>
        <v>416</v>
      </c>
      <c r="AH34" s="219">
        <f>+'MIT Da'!AH34+'SAR Da'!AH34+'URQ Da'!AH34+'ROC Da'!AH34+'SM Da'!AH34+'BN Da'!AH34+'BS Da'!AH34+'TDC Da'!AH34</f>
        <v>562</v>
      </c>
      <c r="AI34" s="10">
        <f>+'MIT Da'!AI34+'SAR Da'!AI34+'URQ Da'!AI34+'ROC Da'!AI34+'SM Da'!AI34+'BN Da'!AI34+'BS Da'!AI34+'TDC Da'!AI34</f>
        <v>272.89499999999998</v>
      </c>
      <c r="AJ34" s="10">
        <f>+'MIT Da'!AJ34+'SAR Da'!AJ34+'URQ Da'!AJ34+'ROC Da'!AJ34+'SM Da'!AJ34+'BN Da'!AJ34+'BS Da'!AJ34+'TDC Da'!AJ34</f>
        <v>9.032</v>
      </c>
      <c r="AK34" s="10">
        <f>+'MIT Da'!AK34+'SAR Da'!AK34+'URQ Da'!AK34+'ROC Da'!AK34+'SM Da'!AK34+'BN Da'!AK34+'BS Da'!AK34+'TDC Da'!AK34</f>
        <v>498.71500000000003</v>
      </c>
      <c r="AL34" s="222">
        <f>+'MIT Da'!AL34+'SAR Da'!AL34+'URQ Da'!AL34+'ROC Da'!AL34+'SM Da'!AL34+'BN Da'!AL34+'BS Da'!AL34+'TDC Da'!AL34</f>
        <v>780.64199999999983</v>
      </c>
      <c r="AM34" s="55">
        <f>+'MIT Da'!AM34+'SAR Da'!AM34+'URQ Da'!AM34+'ROC Da'!AM34+'SM Da'!AM34+'BN Da'!AM34+'BS Da'!AM34+'TDC Da'!AM34</f>
        <v>9</v>
      </c>
      <c r="AN34" s="55">
        <f>+'MIT Da'!AN34+'SAR Da'!AN34+'URQ Da'!AN34+'ROC Da'!AN34+'SM Da'!AN34+'BN Da'!AN34+'BS Da'!AN34+'TDC Da'!AN34</f>
        <v>57</v>
      </c>
      <c r="AO34" s="55">
        <f>+'MIT Da'!AO34+'SAR Da'!AO34+'URQ Da'!AO34+'ROC Da'!AO34+'SM Da'!AO34+'BN Da'!AO34+'BS Da'!AO34+'TDC Da'!AO34</f>
        <v>82</v>
      </c>
      <c r="AP34" s="232">
        <f>+'MIT Da'!AP34+'SAR Da'!AP34+'URQ Da'!AP34+'ROC Da'!AP34+'SM Da'!AP34+'BN Da'!AP34+'BS Da'!AP34+'TDC Da'!AP34</f>
        <v>148</v>
      </c>
      <c r="AQ34" s="55">
        <f>+'MIT Da'!AQ34+'SAR Da'!AQ34+'URQ Da'!AQ34+'ROC Da'!AQ34+'SM Da'!AQ34+'BN Da'!AQ34+'BS Da'!AQ34+'TDC Da'!AQ34</f>
        <v>596</v>
      </c>
      <c r="AR34" s="55">
        <f>+'MIT Da'!AR34+'SAR Da'!AR34+'URQ Da'!AR34+'ROC Da'!AR34+'SM Da'!AR34+'BN Da'!AR34+'BS Da'!AR34+'TDC Da'!AR34</f>
        <v>341</v>
      </c>
      <c r="AS34" s="55">
        <f>+'MIT Da'!AS34+'SAR Da'!AS34+'URQ Da'!AS34+'ROC Da'!AS34+'SM Da'!AS34+'BN Da'!AS34+'BS Da'!AS34+'TDC Da'!AS34</f>
        <v>39</v>
      </c>
      <c r="AT34" s="232">
        <f>+SUM(RED_InfraMR[[#This Row],[B.02.1 - Parque de Coches Eléctricos Motrices]:[B.02.3 - Parque de Coches Eléctricos Motrices Tipo R]])</f>
        <v>976</v>
      </c>
      <c r="AU34" s="55">
        <f>+'MIT Da'!AU34+'SAR Da'!AU34+'URQ Da'!AU34+'ROC Da'!AU34+'SM Da'!AU34+'BN Da'!AU34+'BS Da'!AU34+'TDC Da'!AU34</f>
        <v>0</v>
      </c>
      <c r="AV34" s="55">
        <f>+'MIT Da'!AV34+'SAR Da'!AV34+'URQ Da'!AV34+'ROC Da'!AV34+'SM Da'!AV34+'BN Da'!AV34+'BS Da'!AV34+'TDC Da'!AV34</f>
        <v>6</v>
      </c>
      <c r="AW34" s="55">
        <f>+'MIT Da'!AW34+'SAR Da'!AW34+'URQ Da'!AW34+'ROC Da'!AW34+'SM Da'!AW34+'BN Da'!AW34+'BS Da'!AW34+'TDC Da'!AW34</f>
        <v>10</v>
      </c>
      <c r="AX34" s="232">
        <f>+SUM(RED_InfraMR[[#This Row],[B.03.1 - Parque de Coches Motores Motrices Remolcados]:[B.03.3 - Parque de Coches Motores Motrices Cabina]])</f>
        <v>16</v>
      </c>
      <c r="AY34" s="55">
        <f>+'MIT Da'!AY34+'SAR Da'!AY34+'URQ Da'!AY34+'ROC Da'!AY34+'SM Da'!AY34+'BN Da'!AY34+'BS Da'!AY34+'TDC Da'!AY34</f>
        <v>427</v>
      </c>
      <c r="AZ34" s="55">
        <f>+'MIT Da'!AZ34+'SAR Da'!AZ34+'URQ Da'!AZ34+'ROC Da'!AZ34+'SM Da'!AZ34+'BN Da'!AZ34+'BS Da'!AZ34+'TDC Da'!AZ34</f>
        <v>165</v>
      </c>
      <c r="BA34" s="55">
        <f>+'MIT Da'!BA34+'SAR Da'!BA34+'URQ Da'!BA34+'ROC Da'!BA34+'SM Da'!BA34+'BN Da'!BA34+'BS Da'!BA34+'TDC Da'!BA34</f>
        <v>15</v>
      </c>
      <c r="BB34" s="55">
        <f>+'MIT Da'!BB34+'SAR Da'!BB34+'URQ Da'!BB34+'ROC Da'!BB34+'SM Da'!BB34+'BN Da'!BB34+'BS Da'!BB34+'TDC Da'!BB34</f>
        <v>0</v>
      </c>
      <c r="BC34" s="232">
        <f>+SUM(RED_InfraMR[[#This Row],[B.04.1 - Parque de Coches Remolcados Clase Unica]:[B.04.5 - Parque de Coches Remolcados para Servicios Especiales (Cartoneros)]])</f>
        <v>607</v>
      </c>
      <c r="BD34" s="393">
        <f>+'MIT Da'!BD34+'SAR Da'!BD34+'URQ Da'!BD34+'ROC Da'!BD34+'SM Da'!BD34+'BN Da'!BD34+'BS Da'!BD34+'TDC Da'!BD34</f>
        <v>150</v>
      </c>
      <c r="BE34" s="55">
        <f>+'MIT Da'!BE34+'SAR Da'!BE34+'URQ Da'!BE34+'ROC Da'!BE34+'SM Da'!BE34+'BN Da'!BE34+'BS Da'!BE34+'TDC Da'!BE34</f>
        <v>12</v>
      </c>
      <c r="BF34" s="55">
        <f>+'MIT Da'!BF34+'SAR Da'!BF34+'URQ Da'!BF34+'ROC Da'!BF34+'SM Da'!BF34+'BN Da'!BF34+'BS Da'!BF34+'TDC Da'!BF34</f>
        <v>94</v>
      </c>
      <c r="BG34" s="235"/>
    </row>
    <row r="35" spans="1:59">
      <c r="A35" s="1">
        <v>1995</v>
      </c>
      <c r="B35" s="1" t="s">
        <v>70</v>
      </c>
      <c r="C35" s="10">
        <f>+'MIT Da'!C35+'SAR Da'!C35+'URQ Da'!C35+'ROC Da'!C35+'SM Da'!C35+'BN Da'!C35+'BS Da'!C35+'TDC Da'!C35</f>
        <v>147.21299999999999</v>
      </c>
      <c r="D35" s="10">
        <f>+'MIT Da'!D35+'SAR Da'!D35+'URQ Da'!D35+'ROC Da'!D35+'SM Da'!D35+'BN Da'!D35+'BS Da'!D35+'TDC Da'!D35</f>
        <v>444.30600000000004</v>
      </c>
      <c r="E35" s="10">
        <f>+'MIT Da'!E35+'SAR Da'!E35+'URQ Da'!E35+'ROC Da'!E35+'SM Da'!E35+'BN Da'!E35+'BS Da'!E35+'TDC Da'!E35</f>
        <v>0</v>
      </c>
      <c r="F35" s="10">
        <f>+'MIT Da'!F35+'SAR Da'!F35+'URQ Da'!F35+'ROC Da'!F35+'SM Da'!F35+'BN Da'!F35+'BS Da'!F35+'TDC Da'!F35</f>
        <v>176.17364000000001</v>
      </c>
      <c r="G35" s="192">
        <f>+'MIT Da'!G35+'SAR Da'!G35+'URQ Da'!G35+'ROC Da'!G35+'SM Da'!G35+'BN Da'!G35+'BS Da'!G35+'TDC Da'!G35</f>
        <v>767.69263999999998</v>
      </c>
      <c r="H35" s="192">
        <f>+'MIT Da'!H35+'SAR Da'!H35+'URQ Da'!H35+'ROC Da'!H35+'SM Da'!H35+'BN Da'!H35+'BS Da'!H35+'TDC Da'!H35</f>
        <v>767.69263999999998</v>
      </c>
      <c r="I35" s="10">
        <f>+'MIT Da'!I35+'SAR Da'!I35+'URQ Da'!I35+'ROC Da'!I35+'SM Da'!I35+'BN Da'!I35+'BS Da'!I35+'TDC Da'!I35</f>
        <v>972.2581100000001</v>
      </c>
      <c r="J35" s="10">
        <f>+'MIT Da'!J35+'SAR Da'!J35+'URQ Da'!J35+'ROC Da'!J35+'SM Da'!J35+'BN Da'!J35+'BS Da'!J35+'TDC Da'!J35</f>
        <v>1060.415</v>
      </c>
      <c r="K35" s="10">
        <f>+'MIT Da'!K35+'SAR Da'!K35+'URQ Da'!K35+'ROC Da'!K35+'SM Da'!K35+'BN Da'!K35+'BS Da'!K35+'TDC Da'!K35</f>
        <v>54.516999999999996</v>
      </c>
      <c r="L35" s="10">
        <f>+'MIT Da'!L35+'SAR Da'!L35+'URQ Da'!L35+'ROC Da'!L35+'SM Da'!L35+'BN Da'!L35+'BS Da'!L35+'TDC Da'!L35</f>
        <v>379.49300000000005</v>
      </c>
      <c r="M35" s="10">
        <f>+'MIT Da'!M35+'SAR Da'!M35+'URQ Da'!M35+'ROC Da'!M35+'SM Da'!M35+'BN Da'!M35+'BS Da'!M35+'TDC Da'!M35</f>
        <v>21.314999999999998</v>
      </c>
      <c r="N35" s="192">
        <f>+'MIT Da'!N35+'SAR Da'!N35+'URQ Da'!N35+'ROC Da'!N35+'SM Da'!N35+'BN Da'!N35+'BS Da'!N35+'TDC Da'!N35</f>
        <v>1439.9079999999999</v>
      </c>
      <c r="O35" s="192">
        <f>+'MIT Da'!O35+'SAR Da'!O35+'URQ Da'!O35+'ROC Da'!O35+'SM Da'!O35+'BN Da'!O35+'BS Da'!O35+'TDC Da'!O35</f>
        <v>1439.9079999999999</v>
      </c>
      <c r="P35" s="55">
        <f>+'MIT Da'!P35+'SAR Da'!P35+'URQ Da'!P35+'ROC Da'!P35+'SM Da'!P35+'BN Da'!P35+'BS Da'!P35+'TDC Da'!P35</f>
        <v>205</v>
      </c>
      <c r="Q35" s="55">
        <f>+'MIT Da'!Q35+'SAR Da'!Q35+'URQ Da'!Q35+'ROC Da'!Q35+'SM Da'!Q35+'BN Da'!Q35+'BS Da'!Q35+'TDC Da'!Q35</f>
        <v>56</v>
      </c>
      <c r="R35" s="55">
        <f>+'MIT Da'!R35+'SAR Da'!R35+'URQ Da'!R35+'ROC Da'!R35+'SM Da'!R35+'BN Da'!R35+'BS Da'!R35+'TDC Da'!R35</f>
        <v>10</v>
      </c>
      <c r="S35" s="213">
        <f>+'MIT Da'!S35+'SAR Da'!S35+'URQ Da'!S35+'ROC Da'!S35+'SM Da'!S35+'BN Da'!S35+'BS Da'!S35+'TDC Da'!S35</f>
        <v>271</v>
      </c>
      <c r="T35" s="213">
        <f>+'MIT Da'!T35+'SAR Da'!T35+'URQ Da'!T35+'ROC Da'!T35+'SM Da'!T35+'BN Da'!T35+'BS Da'!T35+'TDC Da'!T35</f>
        <v>271</v>
      </c>
      <c r="U35" s="55">
        <f>+'MIT Da'!U35+'SAR Da'!U35+'URQ Da'!U35+'ROC Da'!U35+'SM Da'!U35+'BN Da'!U35+'BS Da'!U35+'TDC Da'!U35</f>
        <v>137</v>
      </c>
      <c r="V35" s="55">
        <f>+'MIT Da'!V35+'SAR Da'!V35+'URQ Da'!V35+'ROC Da'!V35+'SM Da'!V35+'BN Da'!V35+'BS Da'!V35+'TDC Da'!V35</f>
        <v>429</v>
      </c>
      <c r="W35" s="55">
        <f>+'MIT Da'!W35+'SAR Da'!W35+'URQ Da'!W35+'ROC Da'!W35+'SM Da'!W35+'BN Da'!W35+'BS Da'!W35+'TDC Da'!W35</f>
        <v>15</v>
      </c>
      <c r="X35" s="55">
        <f>+'MIT Da'!X35+'SAR Da'!X35+'URQ Da'!X35+'ROC Da'!X35+'SM Da'!X35+'BN Da'!X35+'BS Da'!X35+'TDC Da'!X35</f>
        <v>110</v>
      </c>
      <c r="Y35" s="55">
        <f>+'MIT Da'!Y35+'SAR Da'!Y35+'URQ Da'!Y35+'ROC Da'!Y35+'SM Da'!Y35+'BN Da'!Y35+'BS Da'!Y35+'TDC Da'!Y35</f>
        <v>4</v>
      </c>
      <c r="Z35" s="219">
        <f>+'MIT Da'!Z35+'SAR Da'!Z35+'URQ Da'!Z35+'ROC Da'!Z35+'SM Da'!Z35+'BN Da'!Z35+'BS Da'!Z35+'TDC Da'!Z35</f>
        <v>695</v>
      </c>
      <c r="AA35" s="55">
        <f>+'MIT Da'!AA35+'SAR Da'!AA35+'URQ Da'!AA35+'ROC Da'!AA35+'SM Da'!AA35+'BN Da'!AA35+'BS Da'!AA35+'TDC Da'!AA35</f>
        <v>152</v>
      </c>
      <c r="AB35" s="55">
        <f>+'MIT Da'!AB35+'SAR Da'!AB35+'URQ Da'!AB35+'ROC Da'!AB35+'SM Da'!AB35+'BN Da'!AB35+'BS Da'!AB35+'TDC Da'!AB35</f>
        <v>99</v>
      </c>
      <c r="AC35" s="55">
        <f>+'MIT Da'!AC35+'SAR Da'!AC35+'URQ Da'!AC35+'ROC Da'!AC35+'SM Da'!AC35+'BN Da'!AC35+'BS Da'!AC35+'TDC Da'!AC35</f>
        <v>695</v>
      </c>
      <c r="AD35" s="219">
        <f>+'MIT Da'!AD35+'SAR Da'!AD35+'URQ Da'!AD35+'ROC Da'!AD35+'SM Da'!AD35+'BN Da'!AD35+'BS Da'!AD35+'TDC Da'!AD35</f>
        <v>946</v>
      </c>
      <c r="AE35" s="55">
        <f>+'MIT Da'!AE35+'SAR Da'!AE35+'URQ Da'!AE35+'ROC Da'!AE35+'SM Da'!AE35+'BN Da'!AE35+'BS Da'!AE35+'TDC Da'!AE35</f>
        <v>54</v>
      </c>
      <c r="AF35" s="55">
        <f>+'MIT Da'!AF35+'SAR Da'!AF35+'URQ Da'!AF35+'ROC Da'!AF35+'SM Da'!AF35+'BN Da'!AF35+'BS Da'!AF35+'TDC Da'!AF35</f>
        <v>92</v>
      </c>
      <c r="AG35" s="55">
        <f>+'MIT Da'!AG35+'SAR Da'!AG35+'URQ Da'!AG35+'ROC Da'!AG35+'SM Da'!AG35+'BN Da'!AG35+'BS Da'!AG35+'TDC Da'!AG35</f>
        <v>416</v>
      </c>
      <c r="AH35" s="219">
        <f>+'MIT Da'!AH35+'SAR Da'!AH35+'URQ Da'!AH35+'ROC Da'!AH35+'SM Da'!AH35+'BN Da'!AH35+'BS Da'!AH35+'TDC Da'!AH35</f>
        <v>562</v>
      </c>
      <c r="AI35" s="10">
        <f>+'MIT Da'!AI35+'SAR Da'!AI35+'URQ Da'!AI35+'ROC Da'!AI35+'SM Da'!AI35+'BN Da'!AI35+'BS Da'!AI35+'TDC Da'!AI35</f>
        <v>272.89499999999998</v>
      </c>
      <c r="AJ35" s="10">
        <f>+'MIT Da'!AJ35+'SAR Da'!AJ35+'URQ Da'!AJ35+'ROC Da'!AJ35+'SM Da'!AJ35+'BN Da'!AJ35+'BS Da'!AJ35+'TDC Da'!AJ35</f>
        <v>9.032</v>
      </c>
      <c r="AK35" s="10">
        <f>+'MIT Da'!AK35+'SAR Da'!AK35+'URQ Da'!AK35+'ROC Da'!AK35+'SM Da'!AK35+'BN Da'!AK35+'BS Da'!AK35+'TDC Da'!AK35</f>
        <v>498.71500000000003</v>
      </c>
      <c r="AL35" s="222">
        <f>+'MIT Da'!AL35+'SAR Da'!AL35+'URQ Da'!AL35+'ROC Da'!AL35+'SM Da'!AL35+'BN Da'!AL35+'BS Da'!AL35+'TDC Da'!AL35</f>
        <v>780.64199999999983</v>
      </c>
      <c r="AM35" s="55">
        <f>+'MIT Da'!AM35+'SAR Da'!AM35+'URQ Da'!AM35+'ROC Da'!AM35+'SM Da'!AM35+'BN Da'!AM35+'BS Da'!AM35+'TDC Da'!AM35</f>
        <v>9</v>
      </c>
      <c r="AN35" s="55">
        <f>+'MIT Da'!AN35+'SAR Da'!AN35+'URQ Da'!AN35+'ROC Da'!AN35+'SM Da'!AN35+'BN Da'!AN35+'BS Da'!AN35+'TDC Da'!AN35</f>
        <v>57</v>
      </c>
      <c r="AO35" s="55">
        <f>+'MIT Da'!AO35+'SAR Da'!AO35+'URQ Da'!AO35+'ROC Da'!AO35+'SM Da'!AO35+'BN Da'!AO35+'BS Da'!AO35+'TDC Da'!AO35</f>
        <v>82</v>
      </c>
      <c r="AP35" s="232">
        <f>+'MIT Da'!AP35+'SAR Da'!AP35+'URQ Da'!AP35+'ROC Da'!AP35+'SM Da'!AP35+'BN Da'!AP35+'BS Da'!AP35+'TDC Da'!AP35</f>
        <v>148</v>
      </c>
      <c r="AQ35" s="55">
        <f>+'MIT Da'!AQ35+'SAR Da'!AQ35+'URQ Da'!AQ35+'ROC Da'!AQ35+'SM Da'!AQ35+'BN Da'!AQ35+'BS Da'!AQ35+'TDC Da'!AQ35</f>
        <v>596</v>
      </c>
      <c r="AR35" s="55">
        <f>+'MIT Da'!AR35+'SAR Da'!AR35+'URQ Da'!AR35+'ROC Da'!AR35+'SM Da'!AR35+'BN Da'!AR35+'BS Da'!AR35+'TDC Da'!AR35</f>
        <v>341</v>
      </c>
      <c r="AS35" s="55">
        <f>+'MIT Da'!AS35+'SAR Da'!AS35+'URQ Da'!AS35+'ROC Da'!AS35+'SM Da'!AS35+'BN Da'!AS35+'BS Da'!AS35+'TDC Da'!AS35</f>
        <v>39</v>
      </c>
      <c r="AT35" s="232">
        <f>+SUM(RED_InfraMR[[#This Row],[B.02.1 - Parque de Coches Eléctricos Motrices]:[B.02.3 - Parque de Coches Eléctricos Motrices Tipo R]])</f>
        <v>976</v>
      </c>
      <c r="AU35" s="55">
        <f>+'MIT Da'!AU35+'SAR Da'!AU35+'URQ Da'!AU35+'ROC Da'!AU35+'SM Da'!AU35+'BN Da'!AU35+'BS Da'!AU35+'TDC Da'!AU35</f>
        <v>0</v>
      </c>
      <c r="AV35" s="55">
        <f>+'MIT Da'!AV35+'SAR Da'!AV35+'URQ Da'!AV35+'ROC Da'!AV35+'SM Da'!AV35+'BN Da'!AV35+'BS Da'!AV35+'TDC Da'!AV35</f>
        <v>6</v>
      </c>
      <c r="AW35" s="55">
        <f>+'MIT Da'!AW35+'SAR Da'!AW35+'URQ Da'!AW35+'ROC Da'!AW35+'SM Da'!AW35+'BN Da'!AW35+'BS Da'!AW35+'TDC Da'!AW35</f>
        <v>10</v>
      </c>
      <c r="AX35" s="232">
        <f>+SUM(RED_InfraMR[[#This Row],[B.03.1 - Parque de Coches Motores Motrices Remolcados]:[B.03.3 - Parque de Coches Motores Motrices Cabina]])</f>
        <v>16</v>
      </c>
      <c r="AY35" s="55">
        <f>+'MIT Da'!AY35+'SAR Da'!AY35+'URQ Da'!AY35+'ROC Da'!AY35+'SM Da'!AY35+'BN Da'!AY35+'BS Da'!AY35+'TDC Da'!AY35</f>
        <v>427</v>
      </c>
      <c r="AZ35" s="55">
        <f>+'MIT Da'!AZ35+'SAR Da'!AZ35+'URQ Da'!AZ35+'ROC Da'!AZ35+'SM Da'!AZ35+'BN Da'!AZ35+'BS Da'!AZ35+'TDC Da'!AZ35</f>
        <v>165</v>
      </c>
      <c r="BA35" s="55">
        <f>+'MIT Da'!BA35+'SAR Da'!BA35+'URQ Da'!BA35+'ROC Da'!BA35+'SM Da'!BA35+'BN Da'!BA35+'BS Da'!BA35+'TDC Da'!BA35</f>
        <v>15</v>
      </c>
      <c r="BB35" s="55">
        <f>+'MIT Da'!BB35+'SAR Da'!BB35+'URQ Da'!BB35+'ROC Da'!BB35+'SM Da'!BB35+'BN Da'!BB35+'BS Da'!BB35+'TDC Da'!BB35</f>
        <v>0</v>
      </c>
      <c r="BC35" s="232">
        <f>+SUM(RED_InfraMR[[#This Row],[B.04.1 - Parque de Coches Remolcados Clase Unica]:[B.04.5 - Parque de Coches Remolcados para Servicios Especiales (Cartoneros)]])</f>
        <v>607</v>
      </c>
      <c r="BD35" s="393">
        <f>+'MIT Da'!BD35+'SAR Da'!BD35+'URQ Da'!BD35+'ROC Da'!BD35+'SM Da'!BD35+'BN Da'!BD35+'BS Da'!BD35+'TDC Da'!BD35</f>
        <v>150</v>
      </c>
      <c r="BE35" s="55">
        <f>+'MIT Da'!BE35+'SAR Da'!BE35+'URQ Da'!BE35+'ROC Da'!BE35+'SM Da'!BE35+'BN Da'!BE35+'BS Da'!BE35+'TDC Da'!BE35</f>
        <v>12</v>
      </c>
      <c r="BF35" s="55">
        <f>+'MIT Da'!BF35+'SAR Da'!BF35+'URQ Da'!BF35+'ROC Da'!BF35+'SM Da'!BF35+'BN Da'!BF35+'BS Da'!BF35+'TDC Da'!BF35</f>
        <v>94</v>
      </c>
      <c r="BG35" s="235"/>
    </row>
    <row r="36" spans="1:59">
      <c r="A36" s="1">
        <v>1995</v>
      </c>
      <c r="B36" s="1" t="s">
        <v>71</v>
      </c>
      <c r="C36" s="10">
        <f>+'MIT Da'!C36+'SAR Da'!C36+'URQ Da'!C36+'ROC Da'!C36+'SM Da'!C36+'BN Da'!C36+'BS Da'!C36+'TDC Da'!C36</f>
        <v>147.21299999999999</v>
      </c>
      <c r="D36" s="10">
        <f>+'MIT Da'!D36+'SAR Da'!D36+'URQ Da'!D36+'ROC Da'!D36+'SM Da'!D36+'BN Da'!D36+'BS Da'!D36+'TDC Da'!D36</f>
        <v>444.30600000000004</v>
      </c>
      <c r="E36" s="10">
        <f>+'MIT Da'!E36+'SAR Da'!E36+'URQ Da'!E36+'ROC Da'!E36+'SM Da'!E36+'BN Da'!E36+'BS Da'!E36+'TDC Da'!E36</f>
        <v>0</v>
      </c>
      <c r="F36" s="10">
        <f>+'MIT Da'!F36+'SAR Da'!F36+'URQ Da'!F36+'ROC Da'!F36+'SM Da'!F36+'BN Da'!F36+'BS Da'!F36+'TDC Da'!F36</f>
        <v>176.17364000000001</v>
      </c>
      <c r="G36" s="192">
        <f>+'MIT Da'!G36+'SAR Da'!G36+'URQ Da'!G36+'ROC Da'!G36+'SM Da'!G36+'BN Da'!G36+'BS Da'!G36+'TDC Da'!G36</f>
        <v>767.69263999999998</v>
      </c>
      <c r="H36" s="192">
        <f>+'MIT Da'!H36+'SAR Da'!H36+'URQ Da'!H36+'ROC Da'!H36+'SM Da'!H36+'BN Da'!H36+'BS Da'!H36+'TDC Da'!H36</f>
        <v>767.69263999999998</v>
      </c>
      <c r="I36" s="10">
        <f>+'MIT Da'!I36+'SAR Da'!I36+'URQ Da'!I36+'ROC Da'!I36+'SM Da'!I36+'BN Da'!I36+'BS Da'!I36+'TDC Da'!I36</f>
        <v>972.2581100000001</v>
      </c>
      <c r="J36" s="10">
        <f>+'MIT Da'!J36+'SAR Da'!J36+'URQ Da'!J36+'ROC Da'!J36+'SM Da'!J36+'BN Da'!J36+'BS Da'!J36+'TDC Da'!J36</f>
        <v>1060.415</v>
      </c>
      <c r="K36" s="10">
        <f>+'MIT Da'!K36+'SAR Da'!K36+'URQ Da'!K36+'ROC Da'!K36+'SM Da'!K36+'BN Da'!K36+'BS Da'!K36+'TDC Da'!K36</f>
        <v>54.516999999999996</v>
      </c>
      <c r="L36" s="10">
        <f>+'MIT Da'!L36+'SAR Da'!L36+'URQ Da'!L36+'ROC Da'!L36+'SM Da'!L36+'BN Da'!L36+'BS Da'!L36+'TDC Da'!L36</f>
        <v>379.49300000000005</v>
      </c>
      <c r="M36" s="10">
        <f>+'MIT Da'!M36+'SAR Da'!M36+'URQ Da'!M36+'ROC Da'!M36+'SM Da'!M36+'BN Da'!M36+'BS Da'!M36+'TDC Da'!M36</f>
        <v>21.314999999999998</v>
      </c>
      <c r="N36" s="192">
        <f>+'MIT Da'!N36+'SAR Da'!N36+'URQ Da'!N36+'ROC Da'!N36+'SM Da'!N36+'BN Da'!N36+'BS Da'!N36+'TDC Da'!N36</f>
        <v>1439.9079999999999</v>
      </c>
      <c r="O36" s="192">
        <f>+'MIT Da'!O36+'SAR Da'!O36+'URQ Da'!O36+'ROC Da'!O36+'SM Da'!O36+'BN Da'!O36+'BS Da'!O36+'TDC Da'!O36</f>
        <v>1439.9079999999999</v>
      </c>
      <c r="P36" s="55">
        <f>+'MIT Da'!P36+'SAR Da'!P36+'URQ Da'!P36+'ROC Da'!P36+'SM Da'!P36+'BN Da'!P36+'BS Da'!P36+'TDC Da'!P36</f>
        <v>205</v>
      </c>
      <c r="Q36" s="55">
        <f>+'MIT Da'!Q36+'SAR Da'!Q36+'URQ Da'!Q36+'ROC Da'!Q36+'SM Da'!Q36+'BN Da'!Q36+'BS Da'!Q36+'TDC Da'!Q36</f>
        <v>56</v>
      </c>
      <c r="R36" s="55">
        <f>+'MIT Da'!R36+'SAR Da'!R36+'URQ Da'!R36+'ROC Da'!R36+'SM Da'!R36+'BN Da'!R36+'BS Da'!R36+'TDC Da'!R36</f>
        <v>10</v>
      </c>
      <c r="S36" s="213">
        <f>+'MIT Da'!S36+'SAR Da'!S36+'URQ Da'!S36+'ROC Da'!S36+'SM Da'!S36+'BN Da'!S36+'BS Da'!S36+'TDC Da'!S36</f>
        <v>271</v>
      </c>
      <c r="T36" s="213">
        <f>+'MIT Da'!T36+'SAR Da'!T36+'URQ Da'!T36+'ROC Da'!T36+'SM Da'!T36+'BN Da'!T36+'BS Da'!T36+'TDC Da'!T36</f>
        <v>271</v>
      </c>
      <c r="U36" s="55">
        <f>+'MIT Da'!U36+'SAR Da'!U36+'URQ Da'!U36+'ROC Da'!U36+'SM Da'!U36+'BN Da'!U36+'BS Da'!U36+'TDC Da'!U36</f>
        <v>137</v>
      </c>
      <c r="V36" s="55">
        <f>+'MIT Da'!V36+'SAR Da'!V36+'URQ Da'!V36+'ROC Da'!V36+'SM Da'!V36+'BN Da'!V36+'BS Da'!V36+'TDC Da'!V36</f>
        <v>429</v>
      </c>
      <c r="W36" s="55">
        <f>+'MIT Da'!W36+'SAR Da'!W36+'URQ Da'!W36+'ROC Da'!W36+'SM Da'!W36+'BN Da'!W36+'BS Da'!W36+'TDC Da'!W36</f>
        <v>15</v>
      </c>
      <c r="X36" s="55">
        <f>+'MIT Da'!X36+'SAR Da'!X36+'URQ Da'!X36+'ROC Da'!X36+'SM Da'!X36+'BN Da'!X36+'BS Da'!X36+'TDC Da'!X36</f>
        <v>110</v>
      </c>
      <c r="Y36" s="55">
        <f>+'MIT Da'!Y36+'SAR Da'!Y36+'URQ Da'!Y36+'ROC Da'!Y36+'SM Da'!Y36+'BN Da'!Y36+'BS Da'!Y36+'TDC Da'!Y36</f>
        <v>4</v>
      </c>
      <c r="Z36" s="219">
        <f>+'MIT Da'!Z36+'SAR Da'!Z36+'URQ Da'!Z36+'ROC Da'!Z36+'SM Da'!Z36+'BN Da'!Z36+'BS Da'!Z36+'TDC Da'!Z36</f>
        <v>695</v>
      </c>
      <c r="AA36" s="55">
        <f>+'MIT Da'!AA36+'SAR Da'!AA36+'URQ Da'!AA36+'ROC Da'!AA36+'SM Da'!AA36+'BN Da'!AA36+'BS Da'!AA36+'TDC Da'!AA36</f>
        <v>152</v>
      </c>
      <c r="AB36" s="55">
        <f>+'MIT Da'!AB36+'SAR Da'!AB36+'URQ Da'!AB36+'ROC Da'!AB36+'SM Da'!AB36+'BN Da'!AB36+'BS Da'!AB36+'TDC Da'!AB36</f>
        <v>99</v>
      </c>
      <c r="AC36" s="55">
        <f>+'MIT Da'!AC36+'SAR Da'!AC36+'URQ Da'!AC36+'ROC Da'!AC36+'SM Da'!AC36+'BN Da'!AC36+'BS Da'!AC36+'TDC Da'!AC36</f>
        <v>695</v>
      </c>
      <c r="AD36" s="219">
        <f>+'MIT Da'!AD36+'SAR Da'!AD36+'URQ Da'!AD36+'ROC Da'!AD36+'SM Da'!AD36+'BN Da'!AD36+'BS Da'!AD36+'TDC Da'!AD36</f>
        <v>946</v>
      </c>
      <c r="AE36" s="55">
        <f>+'MIT Da'!AE36+'SAR Da'!AE36+'URQ Da'!AE36+'ROC Da'!AE36+'SM Da'!AE36+'BN Da'!AE36+'BS Da'!AE36+'TDC Da'!AE36</f>
        <v>54</v>
      </c>
      <c r="AF36" s="55">
        <f>+'MIT Da'!AF36+'SAR Da'!AF36+'URQ Da'!AF36+'ROC Da'!AF36+'SM Da'!AF36+'BN Da'!AF36+'BS Da'!AF36+'TDC Da'!AF36</f>
        <v>92</v>
      </c>
      <c r="AG36" s="55">
        <f>+'MIT Da'!AG36+'SAR Da'!AG36+'URQ Da'!AG36+'ROC Da'!AG36+'SM Da'!AG36+'BN Da'!AG36+'BS Da'!AG36+'TDC Da'!AG36</f>
        <v>416</v>
      </c>
      <c r="AH36" s="219">
        <f>+'MIT Da'!AH36+'SAR Da'!AH36+'URQ Da'!AH36+'ROC Da'!AH36+'SM Da'!AH36+'BN Da'!AH36+'BS Da'!AH36+'TDC Da'!AH36</f>
        <v>562</v>
      </c>
      <c r="AI36" s="10">
        <f>+'MIT Da'!AI36+'SAR Da'!AI36+'URQ Da'!AI36+'ROC Da'!AI36+'SM Da'!AI36+'BN Da'!AI36+'BS Da'!AI36+'TDC Da'!AI36</f>
        <v>272.89499999999998</v>
      </c>
      <c r="AJ36" s="10">
        <f>+'MIT Da'!AJ36+'SAR Da'!AJ36+'URQ Da'!AJ36+'ROC Da'!AJ36+'SM Da'!AJ36+'BN Da'!AJ36+'BS Da'!AJ36+'TDC Da'!AJ36</f>
        <v>9.032</v>
      </c>
      <c r="AK36" s="10">
        <f>+'MIT Da'!AK36+'SAR Da'!AK36+'URQ Da'!AK36+'ROC Da'!AK36+'SM Da'!AK36+'BN Da'!AK36+'BS Da'!AK36+'TDC Da'!AK36</f>
        <v>498.71500000000003</v>
      </c>
      <c r="AL36" s="222">
        <f>+'MIT Da'!AL36+'SAR Da'!AL36+'URQ Da'!AL36+'ROC Da'!AL36+'SM Da'!AL36+'BN Da'!AL36+'BS Da'!AL36+'TDC Da'!AL36</f>
        <v>780.64199999999983</v>
      </c>
      <c r="AM36" s="55">
        <f>+'MIT Da'!AM36+'SAR Da'!AM36+'URQ Da'!AM36+'ROC Da'!AM36+'SM Da'!AM36+'BN Da'!AM36+'BS Da'!AM36+'TDC Da'!AM36</f>
        <v>9</v>
      </c>
      <c r="AN36" s="55">
        <f>+'MIT Da'!AN36+'SAR Da'!AN36+'URQ Da'!AN36+'ROC Da'!AN36+'SM Da'!AN36+'BN Da'!AN36+'BS Da'!AN36+'TDC Da'!AN36</f>
        <v>57</v>
      </c>
      <c r="AO36" s="55">
        <f>+'MIT Da'!AO36+'SAR Da'!AO36+'URQ Da'!AO36+'ROC Da'!AO36+'SM Da'!AO36+'BN Da'!AO36+'BS Da'!AO36+'TDC Da'!AO36</f>
        <v>82</v>
      </c>
      <c r="AP36" s="232">
        <f>+'MIT Da'!AP36+'SAR Da'!AP36+'URQ Da'!AP36+'ROC Da'!AP36+'SM Da'!AP36+'BN Da'!AP36+'BS Da'!AP36+'TDC Da'!AP36</f>
        <v>148</v>
      </c>
      <c r="AQ36" s="55">
        <f>+'MIT Da'!AQ36+'SAR Da'!AQ36+'URQ Da'!AQ36+'ROC Da'!AQ36+'SM Da'!AQ36+'BN Da'!AQ36+'BS Da'!AQ36+'TDC Da'!AQ36</f>
        <v>596</v>
      </c>
      <c r="AR36" s="55">
        <f>+'MIT Da'!AR36+'SAR Da'!AR36+'URQ Da'!AR36+'ROC Da'!AR36+'SM Da'!AR36+'BN Da'!AR36+'BS Da'!AR36+'TDC Da'!AR36</f>
        <v>341</v>
      </c>
      <c r="AS36" s="55">
        <f>+'MIT Da'!AS36+'SAR Da'!AS36+'URQ Da'!AS36+'ROC Da'!AS36+'SM Da'!AS36+'BN Da'!AS36+'BS Da'!AS36+'TDC Da'!AS36</f>
        <v>39</v>
      </c>
      <c r="AT36" s="232">
        <f>+SUM(RED_InfraMR[[#This Row],[B.02.1 - Parque de Coches Eléctricos Motrices]:[B.02.3 - Parque de Coches Eléctricos Motrices Tipo R]])</f>
        <v>976</v>
      </c>
      <c r="AU36" s="55">
        <f>+'MIT Da'!AU36+'SAR Da'!AU36+'URQ Da'!AU36+'ROC Da'!AU36+'SM Da'!AU36+'BN Da'!AU36+'BS Da'!AU36+'TDC Da'!AU36</f>
        <v>0</v>
      </c>
      <c r="AV36" s="55">
        <f>+'MIT Da'!AV36+'SAR Da'!AV36+'URQ Da'!AV36+'ROC Da'!AV36+'SM Da'!AV36+'BN Da'!AV36+'BS Da'!AV36+'TDC Da'!AV36</f>
        <v>6</v>
      </c>
      <c r="AW36" s="55">
        <f>+'MIT Da'!AW36+'SAR Da'!AW36+'URQ Da'!AW36+'ROC Da'!AW36+'SM Da'!AW36+'BN Da'!AW36+'BS Da'!AW36+'TDC Da'!AW36</f>
        <v>10</v>
      </c>
      <c r="AX36" s="232">
        <f>+SUM(RED_InfraMR[[#This Row],[B.03.1 - Parque de Coches Motores Motrices Remolcados]:[B.03.3 - Parque de Coches Motores Motrices Cabina]])</f>
        <v>16</v>
      </c>
      <c r="AY36" s="55">
        <f>+'MIT Da'!AY36+'SAR Da'!AY36+'URQ Da'!AY36+'ROC Da'!AY36+'SM Da'!AY36+'BN Da'!AY36+'BS Da'!AY36+'TDC Da'!AY36</f>
        <v>427</v>
      </c>
      <c r="AZ36" s="55">
        <f>+'MIT Da'!AZ36+'SAR Da'!AZ36+'URQ Da'!AZ36+'ROC Da'!AZ36+'SM Da'!AZ36+'BN Da'!AZ36+'BS Da'!AZ36+'TDC Da'!AZ36</f>
        <v>165</v>
      </c>
      <c r="BA36" s="55">
        <f>+'MIT Da'!BA36+'SAR Da'!BA36+'URQ Da'!BA36+'ROC Da'!BA36+'SM Da'!BA36+'BN Da'!BA36+'BS Da'!BA36+'TDC Da'!BA36</f>
        <v>15</v>
      </c>
      <c r="BB36" s="55">
        <f>+'MIT Da'!BB36+'SAR Da'!BB36+'URQ Da'!BB36+'ROC Da'!BB36+'SM Da'!BB36+'BN Da'!BB36+'BS Da'!BB36+'TDC Da'!BB36</f>
        <v>0</v>
      </c>
      <c r="BC36" s="232">
        <f>+SUM(RED_InfraMR[[#This Row],[B.04.1 - Parque de Coches Remolcados Clase Unica]:[B.04.5 - Parque de Coches Remolcados para Servicios Especiales (Cartoneros)]])</f>
        <v>607</v>
      </c>
      <c r="BD36" s="393">
        <f>+'MIT Da'!BD36+'SAR Da'!BD36+'URQ Da'!BD36+'ROC Da'!BD36+'SM Da'!BD36+'BN Da'!BD36+'BS Da'!BD36+'TDC Da'!BD36</f>
        <v>150</v>
      </c>
      <c r="BE36" s="55">
        <f>+'MIT Da'!BE36+'SAR Da'!BE36+'URQ Da'!BE36+'ROC Da'!BE36+'SM Da'!BE36+'BN Da'!BE36+'BS Da'!BE36+'TDC Da'!BE36</f>
        <v>12</v>
      </c>
      <c r="BF36" s="55">
        <f>+'MIT Da'!BF36+'SAR Da'!BF36+'URQ Da'!BF36+'ROC Da'!BF36+'SM Da'!BF36+'BN Da'!BF36+'BS Da'!BF36+'TDC Da'!BF36</f>
        <v>94</v>
      </c>
      <c r="BG36" s="235"/>
    </row>
    <row r="37" spans="1:59">
      <c r="A37" s="1">
        <v>1995</v>
      </c>
      <c r="B37" s="1" t="s">
        <v>72</v>
      </c>
      <c r="C37" s="10">
        <f>+'MIT Da'!C37+'SAR Da'!C37+'URQ Da'!C37+'ROC Da'!C37+'SM Da'!C37+'BN Da'!C37+'BS Da'!C37+'TDC Da'!C37</f>
        <v>147.21299999999999</v>
      </c>
      <c r="D37" s="10">
        <f>+'MIT Da'!D37+'SAR Da'!D37+'URQ Da'!D37+'ROC Da'!D37+'SM Da'!D37+'BN Da'!D37+'BS Da'!D37+'TDC Da'!D37</f>
        <v>444.30600000000004</v>
      </c>
      <c r="E37" s="10">
        <f>+'MIT Da'!E37+'SAR Da'!E37+'URQ Da'!E37+'ROC Da'!E37+'SM Da'!E37+'BN Da'!E37+'BS Da'!E37+'TDC Da'!E37</f>
        <v>0</v>
      </c>
      <c r="F37" s="10">
        <f>+'MIT Da'!F37+'SAR Da'!F37+'URQ Da'!F37+'ROC Da'!F37+'SM Da'!F37+'BN Da'!F37+'BS Da'!F37+'TDC Da'!F37</f>
        <v>176.17364000000001</v>
      </c>
      <c r="G37" s="192">
        <f>+'MIT Da'!G37+'SAR Da'!G37+'URQ Da'!G37+'ROC Da'!G37+'SM Da'!G37+'BN Da'!G37+'BS Da'!G37+'TDC Da'!G37</f>
        <v>767.69263999999998</v>
      </c>
      <c r="H37" s="192">
        <f>+'MIT Da'!H37+'SAR Da'!H37+'URQ Da'!H37+'ROC Da'!H37+'SM Da'!H37+'BN Da'!H37+'BS Da'!H37+'TDC Da'!H37</f>
        <v>767.69263999999998</v>
      </c>
      <c r="I37" s="10">
        <f>+'MIT Da'!I37+'SAR Da'!I37+'URQ Da'!I37+'ROC Da'!I37+'SM Da'!I37+'BN Da'!I37+'BS Da'!I37+'TDC Da'!I37</f>
        <v>972.2581100000001</v>
      </c>
      <c r="J37" s="10">
        <f>+'MIT Da'!J37+'SAR Da'!J37+'URQ Da'!J37+'ROC Da'!J37+'SM Da'!J37+'BN Da'!J37+'BS Da'!J37+'TDC Da'!J37</f>
        <v>1060.415</v>
      </c>
      <c r="K37" s="10">
        <f>+'MIT Da'!K37+'SAR Da'!K37+'URQ Da'!K37+'ROC Da'!K37+'SM Da'!K37+'BN Da'!K37+'BS Da'!K37+'TDC Da'!K37</f>
        <v>54.516999999999996</v>
      </c>
      <c r="L37" s="10">
        <f>+'MIT Da'!L37+'SAR Da'!L37+'URQ Da'!L37+'ROC Da'!L37+'SM Da'!L37+'BN Da'!L37+'BS Da'!L37+'TDC Da'!L37</f>
        <v>379.49300000000005</v>
      </c>
      <c r="M37" s="10">
        <f>+'MIT Da'!M37+'SAR Da'!M37+'URQ Da'!M37+'ROC Da'!M37+'SM Da'!M37+'BN Da'!M37+'BS Da'!M37+'TDC Da'!M37</f>
        <v>21.314999999999998</v>
      </c>
      <c r="N37" s="192">
        <f>+'MIT Da'!N37+'SAR Da'!N37+'URQ Da'!N37+'ROC Da'!N37+'SM Da'!N37+'BN Da'!N37+'BS Da'!N37+'TDC Da'!N37</f>
        <v>1439.9079999999999</v>
      </c>
      <c r="O37" s="192">
        <f>+'MIT Da'!O37+'SAR Da'!O37+'URQ Da'!O37+'ROC Da'!O37+'SM Da'!O37+'BN Da'!O37+'BS Da'!O37+'TDC Da'!O37</f>
        <v>1439.9079999999999</v>
      </c>
      <c r="P37" s="55">
        <f>+'MIT Da'!P37+'SAR Da'!P37+'URQ Da'!P37+'ROC Da'!P37+'SM Da'!P37+'BN Da'!P37+'BS Da'!P37+'TDC Da'!P37</f>
        <v>205</v>
      </c>
      <c r="Q37" s="55">
        <f>+'MIT Da'!Q37+'SAR Da'!Q37+'URQ Da'!Q37+'ROC Da'!Q37+'SM Da'!Q37+'BN Da'!Q37+'BS Da'!Q37+'TDC Da'!Q37</f>
        <v>56</v>
      </c>
      <c r="R37" s="55">
        <f>+'MIT Da'!R37+'SAR Da'!R37+'URQ Da'!R37+'ROC Da'!R37+'SM Da'!R37+'BN Da'!R37+'BS Da'!R37+'TDC Da'!R37</f>
        <v>10</v>
      </c>
      <c r="S37" s="213">
        <f>+'MIT Da'!S37+'SAR Da'!S37+'URQ Da'!S37+'ROC Da'!S37+'SM Da'!S37+'BN Da'!S37+'BS Da'!S37+'TDC Da'!S37</f>
        <v>271</v>
      </c>
      <c r="T37" s="213">
        <f>+'MIT Da'!T37+'SAR Da'!T37+'URQ Da'!T37+'ROC Da'!T37+'SM Da'!T37+'BN Da'!T37+'BS Da'!T37+'TDC Da'!T37</f>
        <v>271</v>
      </c>
      <c r="U37" s="55">
        <f>+'MIT Da'!U37+'SAR Da'!U37+'URQ Da'!U37+'ROC Da'!U37+'SM Da'!U37+'BN Da'!U37+'BS Da'!U37+'TDC Da'!U37</f>
        <v>137</v>
      </c>
      <c r="V37" s="55">
        <f>+'MIT Da'!V37+'SAR Da'!V37+'URQ Da'!V37+'ROC Da'!V37+'SM Da'!V37+'BN Da'!V37+'BS Da'!V37+'TDC Da'!V37</f>
        <v>429</v>
      </c>
      <c r="W37" s="55">
        <f>+'MIT Da'!W37+'SAR Da'!W37+'URQ Da'!W37+'ROC Da'!W37+'SM Da'!W37+'BN Da'!W37+'BS Da'!W37+'TDC Da'!W37</f>
        <v>15</v>
      </c>
      <c r="X37" s="55">
        <f>+'MIT Da'!X37+'SAR Da'!X37+'URQ Da'!X37+'ROC Da'!X37+'SM Da'!X37+'BN Da'!X37+'BS Da'!X37+'TDC Da'!X37</f>
        <v>110</v>
      </c>
      <c r="Y37" s="55">
        <f>+'MIT Da'!Y37+'SAR Da'!Y37+'URQ Da'!Y37+'ROC Da'!Y37+'SM Da'!Y37+'BN Da'!Y37+'BS Da'!Y37+'TDC Da'!Y37</f>
        <v>4</v>
      </c>
      <c r="Z37" s="219">
        <f>+'MIT Da'!Z37+'SAR Da'!Z37+'URQ Da'!Z37+'ROC Da'!Z37+'SM Da'!Z37+'BN Da'!Z37+'BS Da'!Z37+'TDC Da'!Z37</f>
        <v>695</v>
      </c>
      <c r="AA37" s="55">
        <f>+'MIT Da'!AA37+'SAR Da'!AA37+'URQ Da'!AA37+'ROC Da'!AA37+'SM Da'!AA37+'BN Da'!AA37+'BS Da'!AA37+'TDC Da'!AA37</f>
        <v>152</v>
      </c>
      <c r="AB37" s="55">
        <f>+'MIT Da'!AB37+'SAR Da'!AB37+'URQ Da'!AB37+'ROC Da'!AB37+'SM Da'!AB37+'BN Da'!AB37+'BS Da'!AB37+'TDC Da'!AB37</f>
        <v>99</v>
      </c>
      <c r="AC37" s="55">
        <f>+'MIT Da'!AC37+'SAR Da'!AC37+'URQ Da'!AC37+'ROC Da'!AC37+'SM Da'!AC37+'BN Da'!AC37+'BS Da'!AC37+'TDC Da'!AC37</f>
        <v>695</v>
      </c>
      <c r="AD37" s="219">
        <f>+'MIT Da'!AD37+'SAR Da'!AD37+'URQ Da'!AD37+'ROC Da'!AD37+'SM Da'!AD37+'BN Da'!AD37+'BS Da'!AD37+'TDC Da'!AD37</f>
        <v>946</v>
      </c>
      <c r="AE37" s="55">
        <f>+'MIT Da'!AE37+'SAR Da'!AE37+'URQ Da'!AE37+'ROC Da'!AE37+'SM Da'!AE37+'BN Da'!AE37+'BS Da'!AE37+'TDC Da'!AE37</f>
        <v>54</v>
      </c>
      <c r="AF37" s="55">
        <f>+'MIT Da'!AF37+'SAR Da'!AF37+'URQ Da'!AF37+'ROC Da'!AF37+'SM Da'!AF37+'BN Da'!AF37+'BS Da'!AF37+'TDC Da'!AF37</f>
        <v>92</v>
      </c>
      <c r="AG37" s="55">
        <f>+'MIT Da'!AG37+'SAR Da'!AG37+'URQ Da'!AG37+'ROC Da'!AG37+'SM Da'!AG37+'BN Da'!AG37+'BS Da'!AG37+'TDC Da'!AG37</f>
        <v>416</v>
      </c>
      <c r="AH37" s="219">
        <f>+'MIT Da'!AH37+'SAR Da'!AH37+'URQ Da'!AH37+'ROC Da'!AH37+'SM Da'!AH37+'BN Da'!AH37+'BS Da'!AH37+'TDC Da'!AH37</f>
        <v>562</v>
      </c>
      <c r="AI37" s="10">
        <f>+'MIT Da'!AI37+'SAR Da'!AI37+'URQ Da'!AI37+'ROC Da'!AI37+'SM Da'!AI37+'BN Da'!AI37+'BS Da'!AI37+'TDC Da'!AI37</f>
        <v>272.89499999999998</v>
      </c>
      <c r="AJ37" s="10">
        <f>+'MIT Da'!AJ37+'SAR Da'!AJ37+'URQ Da'!AJ37+'ROC Da'!AJ37+'SM Da'!AJ37+'BN Da'!AJ37+'BS Da'!AJ37+'TDC Da'!AJ37</f>
        <v>9.032</v>
      </c>
      <c r="AK37" s="10">
        <f>+'MIT Da'!AK37+'SAR Da'!AK37+'URQ Da'!AK37+'ROC Da'!AK37+'SM Da'!AK37+'BN Da'!AK37+'BS Da'!AK37+'TDC Da'!AK37</f>
        <v>498.71500000000003</v>
      </c>
      <c r="AL37" s="222">
        <f>+'MIT Da'!AL37+'SAR Da'!AL37+'URQ Da'!AL37+'ROC Da'!AL37+'SM Da'!AL37+'BN Da'!AL37+'BS Da'!AL37+'TDC Da'!AL37</f>
        <v>780.64199999999983</v>
      </c>
      <c r="AM37" s="55">
        <f>+'MIT Da'!AM37+'SAR Da'!AM37+'URQ Da'!AM37+'ROC Da'!AM37+'SM Da'!AM37+'BN Da'!AM37+'BS Da'!AM37+'TDC Da'!AM37</f>
        <v>9</v>
      </c>
      <c r="AN37" s="55">
        <f>+'MIT Da'!AN37+'SAR Da'!AN37+'URQ Da'!AN37+'ROC Da'!AN37+'SM Da'!AN37+'BN Da'!AN37+'BS Da'!AN37+'TDC Da'!AN37</f>
        <v>57</v>
      </c>
      <c r="AO37" s="55">
        <f>+'MIT Da'!AO37+'SAR Da'!AO37+'URQ Da'!AO37+'ROC Da'!AO37+'SM Da'!AO37+'BN Da'!AO37+'BS Da'!AO37+'TDC Da'!AO37</f>
        <v>82</v>
      </c>
      <c r="AP37" s="232">
        <f>+'MIT Da'!AP37+'SAR Da'!AP37+'URQ Da'!AP37+'ROC Da'!AP37+'SM Da'!AP37+'BN Da'!AP37+'BS Da'!AP37+'TDC Da'!AP37</f>
        <v>148</v>
      </c>
      <c r="AQ37" s="55">
        <f>+'MIT Da'!AQ37+'SAR Da'!AQ37+'URQ Da'!AQ37+'ROC Da'!AQ37+'SM Da'!AQ37+'BN Da'!AQ37+'BS Da'!AQ37+'TDC Da'!AQ37</f>
        <v>596</v>
      </c>
      <c r="AR37" s="55">
        <f>+'MIT Da'!AR37+'SAR Da'!AR37+'URQ Da'!AR37+'ROC Da'!AR37+'SM Da'!AR37+'BN Da'!AR37+'BS Da'!AR37+'TDC Da'!AR37</f>
        <v>341</v>
      </c>
      <c r="AS37" s="55">
        <f>+'MIT Da'!AS37+'SAR Da'!AS37+'URQ Da'!AS37+'ROC Da'!AS37+'SM Da'!AS37+'BN Da'!AS37+'BS Da'!AS37+'TDC Da'!AS37</f>
        <v>39</v>
      </c>
      <c r="AT37" s="232">
        <f>+SUM(RED_InfraMR[[#This Row],[B.02.1 - Parque de Coches Eléctricos Motrices]:[B.02.3 - Parque de Coches Eléctricos Motrices Tipo R]])</f>
        <v>976</v>
      </c>
      <c r="AU37" s="55">
        <f>+'MIT Da'!AU37+'SAR Da'!AU37+'URQ Da'!AU37+'ROC Da'!AU37+'SM Da'!AU37+'BN Da'!AU37+'BS Da'!AU37+'TDC Da'!AU37</f>
        <v>0</v>
      </c>
      <c r="AV37" s="55">
        <f>+'MIT Da'!AV37+'SAR Da'!AV37+'URQ Da'!AV37+'ROC Da'!AV37+'SM Da'!AV37+'BN Da'!AV37+'BS Da'!AV37+'TDC Da'!AV37</f>
        <v>6</v>
      </c>
      <c r="AW37" s="55">
        <f>+'MIT Da'!AW37+'SAR Da'!AW37+'URQ Da'!AW37+'ROC Da'!AW37+'SM Da'!AW37+'BN Da'!AW37+'BS Da'!AW37+'TDC Da'!AW37</f>
        <v>10</v>
      </c>
      <c r="AX37" s="232">
        <f>+SUM(RED_InfraMR[[#This Row],[B.03.1 - Parque de Coches Motores Motrices Remolcados]:[B.03.3 - Parque de Coches Motores Motrices Cabina]])</f>
        <v>16</v>
      </c>
      <c r="AY37" s="55">
        <f>+'MIT Da'!AY37+'SAR Da'!AY37+'URQ Da'!AY37+'ROC Da'!AY37+'SM Da'!AY37+'BN Da'!AY37+'BS Da'!AY37+'TDC Da'!AY37</f>
        <v>427</v>
      </c>
      <c r="AZ37" s="55">
        <f>+'MIT Da'!AZ37+'SAR Da'!AZ37+'URQ Da'!AZ37+'ROC Da'!AZ37+'SM Da'!AZ37+'BN Da'!AZ37+'BS Da'!AZ37+'TDC Da'!AZ37</f>
        <v>165</v>
      </c>
      <c r="BA37" s="55">
        <f>+'MIT Da'!BA37+'SAR Da'!BA37+'URQ Da'!BA37+'ROC Da'!BA37+'SM Da'!BA37+'BN Da'!BA37+'BS Da'!BA37+'TDC Da'!BA37</f>
        <v>15</v>
      </c>
      <c r="BB37" s="55">
        <f>+'MIT Da'!BB37+'SAR Da'!BB37+'URQ Da'!BB37+'ROC Da'!BB37+'SM Da'!BB37+'BN Da'!BB37+'BS Da'!BB37+'TDC Da'!BB37</f>
        <v>0</v>
      </c>
      <c r="BC37" s="232">
        <f>+SUM(RED_InfraMR[[#This Row],[B.04.1 - Parque de Coches Remolcados Clase Unica]:[B.04.5 - Parque de Coches Remolcados para Servicios Especiales (Cartoneros)]])</f>
        <v>607</v>
      </c>
      <c r="BD37" s="393">
        <f>+'MIT Da'!BD37+'SAR Da'!BD37+'URQ Da'!BD37+'ROC Da'!BD37+'SM Da'!BD37+'BN Da'!BD37+'BS Da'!BD37+'TDC Da'!BD37</f>
        <v>150</v>
      </c>
      <c r="BE37" s="55">
        <f>+'MIT Da'!BE37+'SAR Da'!BE37+'URQ Da'!BE37+'ROC Da'!BE37+'SM Da'!BE37+'BN Da'!BE37+'BS Da'!BE37+'TDC Da'!BE37</f>
        <v>12</v>
      </c>
      <c r="BF37" s="55">
        <f>+'MIT Da'!BF37+'SAR Da'!BF37+'URQ Da'!BF37+'ROC Da'!BF37+'SM Da'!BF37+'BN Da'!BF37+'BS Da'!BF37+'TDC Da'!BF37</f>
        <v>94</v>
      </c>
      <c r="BG37" s="235"/>
    </row>
    <row r="38" spans="1:59">
      <c r="A38" s="1">
        <v>1996</v>
      </c>
      <c r="B38" s="1" t="s">
        <v>61</v>
      </c>
      <c r="C38" s="10">
        <f>+'MIT Da'!C38+'SAR Da'!C38+'URQ Da'!C38+'ROC Da'!C38+'SM Da'!C38+'BN Da'!C38+'BS Da'!C38+'TDC Da'!C38</f>
        <v>147.21299999999999</v>
      </c>
      <c r="D38" s="10">
        <f>+'MIT Da'!D38+'SAR Da'!D38+'URQ Da'!D38+'ROC Da'!D38+'SM Da'!D38+'BN Da'!D38+'BS Da'!D38+'TDC Da'!D38</f>
        <v>444.30600000000004</v>
      </c>
      <c r="E38" s="10">
        <f>+'MIT Da'!E38+'SAR Da'!E38+'URQ Da'!E38+'ROC Da'!E38+'SM Da'!E38+'BN Da'!E38+'BS Da'!E38+'TDC Da'!E38</f>
        <v>0</v>
      </c>
      <c r="F38" s="10">
        <f>+'MIT Da'!F38+'SAR Da'!F38+'URQ Da'!F38+'ROC Da'!F38+'SM Da'!F38+'BN Da'!F38+'BS Da'!F38+'TDC Da'!F38</f>
        <v>176.17364000000001</v>
      </c>
      <c r="G38" s="192">
        <f>+'MIT Da'!G38+'SAR Da'!G38+'URQ Da'!G38+'ROC Da'!G38+'SM Da'!G38+'BN Da'!G38+'BS Da'!G38+'TDC Da'!G38</f>
        <v>767.69263999999998</v>
      </c>
      <c r="H38" s="192">
        <f>+'MIT Da'!H38+'SAR Da'!H38+'URQ Da'!H38+'ROC Da'!H38+'SM Da'!H38+'BN Da'!H38+'BS Da'!H38+'TDC Da'!H38</f>
        <v>767.69263999999998</v>
      </c>
      <c r="I38" s="10">
        <f>+'MIT Da'!I38+'SAR Da'!I38+'URQ Da'!I38+'ROC Da'!I38+'SM Da'!I38+'BN Da'!I38+'BS Da'!I38+'TDC Da'!I38</f>
        <v>972.2581100000001</v>
      </c>
      <c r="J38" s="10">
        <f>+'MIT Da'!J38+'SAR Da'!J38+'URQ Da'!J38+'ROC Da'!J38+'SM Da'!J38+'BN Da'!J38+'BS Da'!J38+'TDC Da'!J38</f>
        <v>1060.415</v>
      </c>
      <c r="K38" s="10">
        <f>+'MIT Da'!K38+'SAR Da'!K38+'URQ Da'!K38+'ROC Da'!K38+'SM Da'!K38+'BN Da'!K38+'BS Da'!K38+'TDC Da'!K38</f>
        <v>54.516999999999996</v>
      </c>
      <c r="L38" s="10">
        <f>+'MIT Da'!L38+'SAR Da'!L38+'URQ Da'!L38+'ROC Da'!L38+'SM Da'!L38+'BN Da'!L38+'BS Da'!L38+'TDC Da'!L38</f>
        <v>379.49300000000005</v>
      </c>
      <c r="M38" s="10">
        <f>+'MIT Da'!M38+'SAR Da'!M38+'URQ Da'!M38+'ROC Da'!M38+'SM Da'!M38+'BN Da'!M38+'BS Da'!M38+'TDC Da'!M38</f>
        <v>21.314999999999998</v>
      </c>
      <c r="N38" s="192">
        <f>+'MIT Da'!N38+'SAR Da'!N38+'URQ Da'!N38+'ROC Da'!N38+'SM Da'!N38+'BN Da'!N38+'BS Da'!N38+'TDC Da'!N38</f>
        <v>1439.9079999999999</v>
      </c>
      <c r="O38" s="192">
        <f>+'MIT Da'!O38+'SAR Da'!O38+'URQ Da'!O38+'ROC Da'!O38+'SM Da'!O38+'BN Da'!O38+'BS Da'!O38+'TDC Da'!O38</f>
        <v>1439.9079999999999</v>
      </c>
      <c r="P38" s="55">
        <f>+'MIT Da'!P38+'SAR Da'!P38+'URQ Da'!P38+'ROC Da'!P38+'SM Da'!P38+'BN Da'!P38+'BS Da'!P38+'TDC Da'!P38</f>
        <v>205</v>
      </c>
      <c r="Q38" s="55">
        <f>+'MIT Da'!Q38+'SAR Da'!Q38+'URQ Da'!Q38+'ROC Da'!Q38+'SM Da'!Q38+'BN Da'!Q38+'BS Da'!Q38+'TDC Da'!Q38</f>
        <v>56</v>
      </c>
      <c r="R38" s="55">
        <f>+'MIT Da'!R38+'SAR Da'!R38+'URQ Da'!R38+'ROC Da'!R38+'SM Da'!R38+'BN Da'!R38+'BS Da'!R38+'TDC Da'!R38</f>
        <v>10</v>
      </c>
      <c r="S38" s="213">
        <f>+'MIT Da'!S38+'SAR Da'!S38+'URQ Da'!S38+'ROC Da'!S38+'SM Da'!S38+'BN Da'!S38+'BS Da'!S38+'TDC Da'!S38</f>
        <v>271</v>
      </c>
      <c r="T38" s="213">
        <f>+'MIT Da'!T38+'SAR Da'!T38+'URQ Da'!T38+'ROC Da'!T38+'SM Da'!T38+'BN Da'!T38+'BS Da'!T38+'TDC Da'!T38</f>
        <v>271</v>
      </c>
      <c r="U38" s="55">
        <f>+'MIT Da'!U38+'SAR Da'!U38+'URQ Da'!U38+'ROC Da'!U38+'SM Da'!U38+'BN Da'!U38+'BS Da'!U38+'TDC Da'!U38</f>
        <v>137</v>
      </c>
      <c r="V38" s="55">
        <f>+'MIT Da'!V38+'SAR Da'!V38+'URQ Da'!V38+'ROC Da'!V38+'SM Da'!V38+'BN Da'!V38+'BS Da'!V38+'TDC Da'!V38</f>
        <v>432</v>
      </c>
      <c r="W38" s="55">
        <f>+'MIT Da'!W38+'SAR Da'!W38+'URQ Da'!W38+'ROC Da'!W38+'SM Da'!W38+'BN Da'!W38+'BS Da'!W38+'TDC Da'!W38</f>
        <v>11</v>
      </c>
      <c r="X38" s="55">
        <f>+'MIT Da'!X38+'SAR Da'!X38+'URQ Da'!X38+'ROC Da'!X38+'SM Da'!X38+'BN Da'!X38+'BS Da'!X38+'TDC Da'!X38</f>
        <v>112</v>
      </c>
      <c r="Y38" s="55">
        <f>+'MIT Da'!Y38+'SAR Da'!Y38+'URQ Da'!Y38+'ROC Da'!Y38+'SM Da'!Y38+'BN Da'!Y38+'BS Da'!Y38+'TDC Da'!Y38</f>
        <v>4</v>
      </c>
      <c r="Z38" s="219">
        <f>+'MIT Da'!Z38+'SAR Da'!Z38+'URQ Da'!Z38+'ROC Da'!Z38+'SM Da'!Z38+'BN Da'!Z38+'BS Da'!Z38+'TDC Da'!Z38</f>
        <v>696</v>
      </c>
      <c r="AA38" s="55">
        <f>+'MIT Da'!AA38+'SAR Da'!AA38+'URQ Da'!AA38+'ROC Da'!AA38+'SM Da'!AA38+'BN Da'!AA38+'BS Da'!AA38+'TDC Da'!AA38</f>
        <v>152</v>
      </c>
      <c r="AB38" s="55">
        <f>+'MIT Da'!AB38+'SAR Da'!AB38+'URQ Da'!AB38+'ROC Da'!AB38+'SM Da'!AB38+'BN Da'!AB38+'BS Da'!AB38+'TDC Da'!AB38</f>
        <v>100</v>
      </c>
      <c r="AC38" s="55">
        <f>+'MIT Da'!AC38+'SAR Da'!AC38+'URQ Da'!AC38+'ROC Da'!AC38+'SM Da'!AC38+'BN Da'!AC38+'BS Da'!AC38+'TDC Da'!AC38</f>
        <v>696</v>
      </c>
      <c r="AD38" s="219">
        <f>+'MIT Da'!AD38+'SAR Da'!AD38+'URQ Da'!AD38+'ROC Da'!AD38+'SM Da'!AD38+'BN Da'!AD38+'BS Da'!AD38+'TDC Da'!AD38</f>
        <v>948</v>
      </c>
      <c r="AE38" s="55">
        <f>+'MIT Da'!AE38+'SAR Da'!AE38+'URQ Da'!AE38+'ROC Da'!AE38+'SM Da'!AE38+'BN Da'!AE38+'BS Da'!AE38+'TDC Da'!AE38</f>
        <v>54</v>
      </c>
      <c r="AF38" s="55">
        <f>+'MIT Da'!AF38+'SAR Da'!AF38+'URQ Da'!AF38+'ROC Da'!AF38+'SM Da'!AF38+'BN Da'!AF38+'BS Da'!AF38+'TDC Da'!AF38</f>
        <v>93</v>
      </c>
      <c r="AG38" s="55">
        <f>+'MIT Da'!AG38+'SAR Da'!AG38+'URQ Da'!AG38+'ROC Da'!AG38+'SM Da'!AG38+'BN Da'!AG38+'BS Da'!AG38+'TDC Da'!AG38</f>
        <v>417</v>
      </c>
      <c r="AH38" s="219">
        <f>+'MIT Da'!AH38+'SAR Da'!AH38+'URQ Da'!AH38+'ROC Da'!AH38+'SM Da'!AH38+'BN Da'!AH38+'BS Da'!AH38+'TDC Da'!AH38</f>
        <v>564</v>
      </c>
      <c r="AI38" s="10">
        <f>+'MIT Da'!AI38+'SAR Da'!AI38+'URQ Da'!AI38+'ROC Da'!AI38+'SM Da'!AI38+'BN Da'!AI38+'BS Da'!AI38+'TDC Da'!AI38</f>
        <v>272.89499999999998</v>
      </c>
      <c r="AJ38" s="10">
        <f>+'MIT Da'!AJ38+'SAR Da'!AJ38+'URQ Da'!AJ38+'ROC Da'!AJ38+'SM Da'!AJ38+'BN Da'!AJ38+'BS Da'!AJ38+'TDC Da'!AJ38</f>
        <v>9.032</v>
      </c>
      <c r="AK38" s="10">
        <f>+'MIT Da'!AK38+'SAR Da'!AK38+'URQ Da'!AK38+'ROC Da'!AK38+'SM Da'!AK38+'BN Da'!AK38+'BS Da'!AK38+'TDC Da'!AK38</f>
        <v>498.71500000000003</v>
      </c>
      <c r="AL38" s="222">
        <f>+'MIT Da'!AL38+'SAR Da'!AL38+'URQ Da'!AL38+'ROC Da'!AL38+'SM Da'!AL38+'BN Da'!AL38+'BS Da'!AL38+'TDC Da'!AL38</f>
        <v>780.64199999999983</v>
      </c>
      <c r="AM38" s="55">
        <f>+'MIT Da'!AM38+'SAR Da'!AM38+'URQ Da'!AM38+'ROC Da'!AM38+'SM Da'!AM38+'BN Da'!AM38+'BS Da'!AM38+'TDC Da'!AM38</f>
        <v>9</v>
      </c>
      <c r="AN38" s="55">
        <f>+'MIT Da'!AN38+'SAR Da'!AN38+'URQ Da'!AN38+'ROC Da'!AN38+'SM Da'!AN38+'BN Da'!AN38+'BS Da'!AN38+'TDC Da'!AN38</f>
        <v>57</v>
      </c>
      <c r="AO38" s="55">
        <f>+'MIT Da'!AO38+'SAR Da'!AO38+'URQ Da'!AO38+'ROC Da'!AO38+'SM Da'!AO38+'BN Da'!AO38+'BS Da'!AO38+'TDC Da'!AO38</f>
        <v>82</v>
      </c>
      <c r="AP38" s="232">
        <f>+'MIT Da'!AP38+'SAR Da'!AP38+'URQ Da'!AP38+'ROC Da'!AP38+'SM Da'!AP38+'BN Da'!AP38+'BS Da'!AP38+'TDC Da'!AP38</f>
        <v>148</v>
      </c>
      <c r="AQ38" s="55">
        <f>+'MIT Da'!AQ38+'SAR Da'!AQ38+'URQ Da'!AQ38+'ROC Da'!AQ38+'SM Da'!AQ38+'BN Da'!AQ38+'BS Da'!AQ38+'TDC Da'!AQ38</f>
        <v>596</v>
      </c>
      <c r="AR38" s="55">
        <f>+'MIT Da'!AR38+'SAR Da'!AR38+'URQ Da'!AR38+'ROC Da'!AR38+'SM Da'!AR38+'BN Da'!AR38+'BS Da'!AR38+'TDC Da'!AR38</f>
        <v>341</v>
      </c>
      <c r="AS38" s="55">
        <f>+'MIT Da'!AS38+'SAR Da'!AS38+'URQ Da'!AS38+'ROC Da'!AS38+'SM Da'!AS38+'BN Da'!AS38+'BS Da'!AS38+'TDC Da'!AS38</f>
        <v>39</v>
      </c>
      <c r="AT38" s="232">
        <f>+SUM(RED_InfraMR[[#This Row],[B.02.1 - Parque de Coches Eléctricos Motrices]:[B.02.3 - Parque de Coches Eléctricos Motrices Tipo R]])</f>
        <v>976</v>
      </c>
      <c r="AU38" s="55">
        <f>+'MIT Da'!AU38+'SAR Da'!AU38+'URQ Da'!AU38+'ROC Da'!AU38+'SM Da'!AU38+'BN Da'!AU38+'BS Da'!AU38+'TDC Da'!AU38</f>
        <v>0</v>
      </c>
      <c r="AV38" s="55">
        <f>+'MIT Da'!AV38+'SAR Da'!AV38+'URQ Da'!AV38+'ROC Da'!AV38+'SM Da'!AV38+'BN Da'!AV38+'BS Da'!AV38+'TDC Da'!AV38</f>
        <v>6</v>
      </c>
      <c r="AW38" s="55">
        <f>+'MIT Da'!AW38+'SAR Da'!AW38+'URQ Da'!AW38+'ROC Da'!AW38+'SM Da'!AW38+'BN Da'!AW38+'BS Da'!AW38+'TDC Da'!AW38</f>
        <v>10</v>
      </c>
      <c r="AX38" s="232">
        <f>+SUM(RED_InfraMR[[#This Row],[B.03.1 - Parque de Coches Motores Motrices Remolcados]:[B.03.3 - Parque de Coches Motores Motrices Cabina]])</f>
        <v>16</v>
      </c>
      <c r="AY38" s="55">
        <f>+'MIT Da'!AY38+'SAR Da'!AY38+'URQ Da'!AY38+'ROC Da'!AY38+'SM Da'!AY38+'BN Da'!AY38+'BS Da'!AY38+'TDC Da'!AY38</f>
        <v>427</v>
      </c>
      <c r="AZ38" s="55">
        <f>+'MIT Da'!AZ38+'SAR Da'!AZ38+'URQ Da'!AZ38+'ROC Da'!AZ38+'SM Da'!AZ38+'BN Da'!AZ38+'BS Da'!AZ38+'TDC Da'!AZ38</f>
        <v>165</v>
      </c>
      <c r="BA38" s="55">
        <f>+'MIT Da'!BA38+'SAR Da'!BA38+'URQ Da'!BA38+'ROC Da'!BA38+'SM Da'!BA38+'BN Da'!BA38+'BS Da'!BA38+'TDC Da'!BA38</f>
        <v>15</v>
      </c>
      <c r="BB38" s="55">
        <f>+'MIT Da'!BB38+'SAR Da'!BB38+'URQ Da'!BB38+'ROC Da'!BB38+'SM Da'!BB38+'BN Da'!BB38+'BS Da'!BB38+'TDC Da'!BB38</f>
        <v>0</v>
      </c>
      <c r="BC38" s="232">
        <f>+SUM(RED_InfraMR[[#This Row],[B.04.1 - Parque de Coches Remolcados Clase Unica]:[B.04.5 - Parque de Coches Remolcados para Servicios Especiales (Cartoneros)]])</f>
        <v>607</v>
      </c>
      <c r="BD38" s="393">
        <f>+'MIT Da'!BD38+'SAR Da'!BD38+'URQ Da'!BD38+'ROC Da'!BD38+'SM Da'!BD38+'BN Da'!BD38+'BS Da'!BD38+'TDC Da'!BD38</f>
        <v>150</v>
      </c>
      <c r="BE38" s="55">
        <f>+'MIT Da'!BE38+'SAR Da'!BE38+'URQ Da'!BE38+'ROC Da'!BE38+'SM Da'!BE38+'BN Da'!BE38+'BS Da'!BE38+'TDC Da'!BE38</f>
        <v>12</v>
      </c>
      <c r="BF38" s="55">
        <f>+'MIT Da'!BF38+'SAR Da'!BF38+'URQ Da'!BF38+'ROC Da'!BF38+'SM Da'!BF38+'BN Da'!BF38+'BS Da'!BF38+'TDC Da'!BF38</f>
        <v>94</v>
      </c>
      <c r="BG38" s="235"/>
    </row>
    <row r="39" spans="1:59">
      <c r="A39" s="1">
        <v>1996</v>
      </c>
      <c r="B39" s="1" t="s">
        <v>62</v>
      </c>
      <c r="C39" s="10">
        <f>+'MIT Da'!C39+'SAR Da'!C39+'URQ Da'!C39+'ROC Da'!C39+'SM Da'!C39+'BN Da'!C39+'BS Da'!C39+'TDC Da'!C39</f>
        <v>147.21299999999999</v>
      </c>
      <c r="D39" s="10">
        <f>+'MIT Da'!D39+'SAR Da'!D39+'URQ Da'!D39+'ROC Da'!D39+'SM Da'!D39+'BN Da'!D39+'BS Da'!D39+'TDC Da'!D39</f>
        <v>444.30600000000004</v>
      </c>
      <c r="E39" s="10">
        <f>+'MIT Da'!E39+'SAR Da'!E39+'URQ Da'!E39+'ROC Da'!E39+'SM Da'!E39+'BN Da'!E39+'BS Da'!E39+'TDC Da'!E39</f>
        <v>0</v>
      </c>
      <c r="F39" s="10">
        <f>+'MIT Da'!F39+'SAR Da'!F39+'URQ Da'!F39+'ROC Da'!F39+'SM Da'!F39+'BN Da'!F39+'BS Da'!F39+'TDC Da'!F39</f>
        <v>176.17364000000001</v>
      </c>
      <c r="G39" s="192">
        <f>+'MIT Da'!G39+'SAR Da'!G39+'URQ Da'!G39+'ROC Da'!G39+'SM Da'!G39+'BN Da'!G39+'BS Da'!G39+'TDC Da'!G39</f>
        <v>767.69263999999998</v>
      </c>
      <c r="H39" s="192">
        <f>+'MIT Da'!H39+'SAR Da'!H39+'URQ Da'!H39+'ROC Da'!H39+'SM Da'!H39+'BN Da'!H39+'BS Da'!H39+'TDC Da'!H39</f>
        <v>767.69263999999998</v>
      </c>
      <c r="I39" s="10">
        <f>+'MIT Da'!I39+'SAR Da'!I39+'URQ Da'!I39+'ROC Da'!I39+'SM Da'!I39+'BN Da'!I39+'BS Da'!I39+'TDC Da'!I39</f>
        <v>972.2581100000001</v>
      </c>
      <c r="J39" s="10">
        <f>+'MIT Da'!J39+'SAR Da'!J39+'URQ Da'!J39+'ROC Da'!J39+'SM Da'!J39+'BN Da'!J39+'BS Da'!J39+'TDC Da'!J39</f>
        <v>1060.415</v>
      </c>
      <c r="K39" s="10">
        <f>+'MIT Da'!K39+'SAR Da'!K39+'URQ Da'!K39+'ROC Da'!K39+'SM Da'!K39+'BN Da'!K39+'BS Da'!K39+'TDC Da'!K39</f>
        <v>54.516999999999996</v>
      </c>
      <c r="L39" s="10">
        <f>+'MIT Da'!L39+'SAR Da'!L39+'URQ Da'!L39+'ROC Da'!L39+'SM Da'!L39+'BN Da'!L39+'BS Da'!L39+'TDC Da'!L39</f>
        <v>379.49300000000005</v>
      </c>
      <c r="M39" s="10">
        <f>+'MIT Da'!M39+'SAR Da'!M39+'URQ Da'!M39+'ROC Da'!M39+'SM Da'!M39+'BN Da'!M39+'BS Da'!M39+'TDC Da'!M39</f>
        <v>21.314999999999998</v>
      </c>
      <c r="N39" s="192">
        <f>+'MIT Da'!N39+'SAR Da'!N39+'URQ Da'!N39+'ROC Da'!N39+'SM Da'!N39+'BN Da'!N39+'BS Da'!N39+'TDC Da'!N39</f>
        <v>1439.9079999999999</v>
      </c>
      <c r="O39" s="192">
        <f>+'MIT Da'!O39+'SAR Da'!O39+'URQ Da'!O39+'ROC Da'!O39+'SM Da'!O39+'BN Da'!O39+'BS Da'!O39+'TDC Da'!O39</f>
        <v>1439.9079999999999</v>
      </c>
      <c r="P39" s="55">
        <f>+'MIT Da'!P39+'SAR Da'!P39+'URQ Da'!P39+'ROC Da'!P39+'SM Da'!P39+'BN Da'!P39+'BS Da'!P39+'TDC Da'!P39</f>
        <v>205</v>
      </c>
      <c r="Q39" s="55">
        <f>+'MIT Da'!Q39+'SAR Da'!Q39+'URQ Da'!Q39+'ROC Da'!Q39+'SM Da'!Q39+'BN Da'!Q39+'BS Da'!Q39+'TDC Da'!Q39</f>
        <v>56</v>
      </c>
      <c r="R39" s="55">
        <f>+'MIT Da'!R39+'SAR Da'!R39+'URQ Da'!R39+'ROC Da'!R39+'SM Da'!R39+'BN Da'!R39+'BS Da'!R39+'TDC Da'!R39</f>
        <v>10</v>
      </c>
      <c r="S39" s="213">
        <f>+'MIT Da'!S39+'SAR Da'!S39+'URQ Da'!S39+'ROC Da'!S39+'SM Da'!S39+'BN Da'!S39+'BS Da'!S39+'TDC Da'!S39</f>
        <v>271</v>
      </c>
      <c r="T39" s="213">
        <f>+'MIT Da'!T39+'SAR Da'!T39+'URQ Da'!T39+'ROC Da'!T39+'SM Da'!T39+'BN Da'!T39+'BS Da'!T39+'TDC Da'!T39</f>
        <v>271</v>
      </c>
      <c r="U39" s="55">
        <f>+'MIT Da'!U39+'SAR Da'!U39+'URQ Da'!U39+'ROC Da'!U39+'SM Da'!U39+'BN Da'!U39+'BS Da'!U39+'TDC Da'!U39</f>
        <v>137</v>
      </c>
      <c r="V39" s="55">
        <f>+'MIT Da'!V39+'SAR Da'!V39+'URQ Da'!V39+'ROC Da'!V39+'SM Da'!V39+'BN Da'!V39+'BS Da'!V39+'TDC Da'!V39</f>
        <v>432</v>
      </c>
      <c r="W39" s="55">
        <f>+'MIT Da'!W39+'SAR Da'!W39+'URQ Da'!W39+'ROC Da'!W39+'SM Da'!W39+'BN Da'!W39+'BS Da'!W39+'TDC Da'!W39</f>
        <v>11</v>
      </c>
      <c r="X39" s="55">
        <f>+'MIT Da'!X39+'SAR Da'!X39+'URQ Da'!X39+'ROC Da'!X39+'SM Da'!X39+'BN Da'!X39+'BS Da'!X39+'TDC Da'!X39</f>
        <v>112</v>
      </c>
      <c r="Y39" s="55">
        <f>+'MIT Da'!Y39+'SAR Da'!Y39+'URQ Da'!Y39+'ROC Da'!Y39+'SM Da'!Y39+'BN Da'!Y39+'BS Da'!Y39+'TDC Da'!Y39</f>
        <v>4</v>
      </c>
      <c r="Z39" s="219">
        <f>+'MIT Da'!Z39+'SAR Da'!Z39+'URQ Da'!Z39+'ROC Da'!Z39+'SM Da'!Z39+'BN Da'!Z39+'BS Da'!Z39+'TDC Da'!Z39</f>
        <v>696</v>
      </c>
      <c r="AA39" s="55">
        <f>+'MIT Da'!AA39+'SAR Da'!AA39+'URQ Da'!AA39+'ROC Da'!AA39+'SM Da'!AA39+'BN Da'!AA39+'BS Da'!AA39+'TDC Da'!AA39</f>
        <v>152</v>
      </c>
      <c r="AB39" s="55">
        <f>+'MIT Da'!AB39+'SAR Da'!AB39+'URQ Da'!AB39+'ROC Da'!AB39+'SM Da'!AB39+'BN Da'!AB39+'BS Da'!AB39+'TDC Da'!AB39</f>
        <v>100</v>
      </c>
      <c r="AC39" s="55">
        <f>+'MIT Da'!AC39+'SAR Da'!AC39+'URQ Da'!AC39+'ROC Da'!AC39+'SM Da'!AC39+'BN Da'!AC39+'BS Da'!AC39+'TDC Da'!AC39</f>
        <v>696</v>
      </c>
      <c r="AD39" s="219">
        <f>+'MIT Da'!AD39+'SAR Da'!AD39+'URQ Da'!AD39+'ROC Da'!AD39+'SM Da'!AD39+'BN Da'!AD39+'BS Da'!AD39+'TDC Da'!AD39</f>
        <v>948</v>
      </c>
      <c r="AE39" s="55">
        <f>+'MIT Da'!AE39+'SAR Da'!AE39+'URQ Da'!AE39+'ROC Da'!AE39+'SM Da'!AE39+'BN Da'!AE39+'BS Da'!AE39+'TDC Da'!AE39</f>
        <v>54</v>
      </c>
      <c r="AF39" s="55">
        <f>+'MIT Da'!AF39+'SAR Da'!AF39+'URQ Da'!AF39+'ROC Da'!AF39+'SM Da'!AF39+'BN Da'!AF39+'BS Da'!AF39+'TDC Da'!AF39</f>
        <v>93</v>
      </c>
      <c r="AG39" s="55">
        <f>+'MIT Da'!AG39+'SAR Da'!AG39+'URQ Da'!AG39+'ROC Da'!AG39+'SM Da'!AG39+'BN Da'!AG39+'BS Da'!AG39+'TDC Da'!AG39</f>
        <v>417</v>
      </c>
      <c r="AH39" s="219">
        <f>+'MIT Da'!AH39+'SAR Da'!AH39+'URQ Da'!AH39+'ROC Da'!AH39+'SM Da'!AH39+'BN Da'!AH39+'BS Da'!AH39+'TDC Da'!AH39</f>
        <v>564</v>
      </c>
      <c r="AI39" s="10">
        <f>+'MIT Da'!AI39+'SAR Da'!AI39+'URQ Da'!AI39+'ROC Da'!AI39+'SM Da'!AI39+'BN Da'!AI39+'BS Da'!AI39+'TDC Da'!AI39</f>
        <v>272.89499999999998</v>
      </c>
      <c r="AJ39" s="10">
        <f>+'MIT Da'!AJ39+'SAR Da'!AJ39+'URQ Da'!AJ39+'ROC Da'!AJ39+'SM Da'!AJ39+'BN Da'!AJ39+'BS Da'!AJ39+'TDC Da'!AJ39</f>
        <v>9.032</v>
      </c>
      <c r="AK39" s="10">
        <f>+'MIT Da'!AK39+'SAR Da'!AK39+'URQ Da'!AK39+'ROC Da'!AK39+'SM Da'!AK39+'BN Da'!AK39+'BS Da'!AK39+'TDC Da'!AK39</f>
        <v>498.71500000000003</v>
      </c>
      <c r="AL39" s="222">
        <f>+'MIT Da'!AL39+'SAR Da'!AL39+'URQ Da'!AL39+'ROC Da'!AL39+'SM Da'!AL39+'BN Da'!AL39+'BS Da'!AL39+'TDC Da'!AL39</f>
        <v>780.64199999999983</v>
      </c>
      <c r="AM39" s="55">
        <f>+'MIT Da'!AM39+'SAR Da'!AM39+'URQ Da'!AM39+'ROC Da'!AM39+'SM Da'!AM39+'BN Da'!AM39+'BS Da'!AM39+'TDC Da'!AM39</f>
        <v>9</v>
      </c>
      <c r="AN39" s="55">
        <f>+'MIT Da'!AN39+'SAR Da'!AN39+'URQ Da'!AN39+'ROC Da'!AN39+'SM Da'!AN39+'BN Da'!AN39+'BS Da'!AN39+'TDC Da'!AN39</f>
        <v>57</v>
      </c>
      <c r="AO39" s="55">
        <f>+'MIT Da'!AO39+'SAR Da'!AO39+'URQ Da'!AO39+'ROC Da'!AO39+'SM Da'!AO39+'BN Da'!AO39+'BS Da'!AO39+'TDC Da'!AO39</f>
        <v>82</v>
      </c>
      <c r="AP39" s="232">
        <f>+'MIT Da'!AP39+'SAR Da'!AP39+'URQ Da'!AP39+'ROC Da'!AP39+'SM Da'!AP39+'BN Da'!AP39+'BS Da'!AP39+'TDC Da'!AP39</f>
        <v>148</v>
      </c>
      <c r="AQ39" s="55">
        <f>+'MIT Da'!AQ39+'SAR Da'!AQ39+'URQ Da'!AQ39+'ROC Da'!AQ39+'SM Da'!AQ39+'BN Da'!AQ39+'BS Da'!AQ39+'TDC Da'!AQ39</f>
        <v>596</v>
      </c>
      <c r="AR39" s="55">
        <f>+'MIT Da'!AR39+'SAR Da'!AR39+'URQ Da'!AR39+'ROC Da'!AR39+'SM Da'!AR39+'BN Da'!AR39+'BS Da'!AR39+'TDC Da'!AR39</f>
        <v>341</v>
      </c>
      <c r="AS39" s="55">
        <f>+'MIT Da'!AS39+'SAR Da'!AS39+'URQ Da'!AS39+'ROC Da'!AS39+'SM Da'!AS39+'BN Da'!AS39+'BS Da'!AS39+'TDC Da'!AS39</f>
        <v>39</v>
      </c>
      <c r="AT39" s="232">
        <f>+SUM(RED_InfraMR[[#This Row],[B.02.1 - Parque de Coches Eléctricos Motrices]:[B.02.3 - Parque de Coches Eléctricos Motrices Tipo R]])</f>
        <v>976</v>
      </c>
      <c r="AU39" s="55">
        <f>+'MIT Da'!AU39+'SAR Da'!AU39+'URQ Da'!AU39+'ROC Da'!AU39+'SM Da'!AU39+'BN Da'!AU39+'BS Da'!AU39+'TDC Da'!AU39</f>
        <v>0</v>
      </c>
      <c r="AV39" s="55">
        <f>+'MIT Da'!AV39+'SAR Da'!AV39+'URQ Da'!AV39+'ROC Da'!AV39+'SM Da'!AV39+'BN Da'!AV39+'BS Da'!AV39+'TDC Da'!AV39</f>
        <v>6</v>
      </c>
      <c r="AW39" s="55">
        <f>+'MIT Da'!AW39+'SAR Da'!AW39+'URQ Da'!AW39+'ROC Da'!AW39+'SM Da'!AW39+'BN Da'!AW39+'BS Da'!AW39+'TDC Da'!AW39</f>
        <v>10</v>
      </c>
      <c r="AX39" s="232">
        <f>+SUM(RED_InfraMR[[#This Row],[B.03.1 - Parque de Coches Motores Motrices Remolcados]:[B.03.3 - Parque de Coches Motores Motrices Cabina]])</f>
        <v>16</v>
      </c>
      <c r="AY39" s="55">
        <f>+'MIT Da'!AY39+'SAR Da'!AY39+'URQ Da'!AY39+'ROC Da'!AY39+'SM Da'!AY39+'BN Da'!AY39+'BS Da'!AY39+'TDC Da'!AY39</f>
        <v>427</v>
      </c>
      <c r="AZ39" s="55">
        <f>+'MIT Da'!AZ39+'SAR Da'!AZ39+'URQ Da'!AZ39+'ROC Da'!AZ39+'SM Da'!AZ39+'BN Da'!AZ39+'BS Da'!AZ39+'TDC Da'!AZ39</f>
        <v>165</v>
      </c>
      <c r="BA39" s="55">
        <f>+'MIT Da'!BA39+'SAR Da'!BA39+'URQ Da'!BA39+'ROC Da'!BA39+'SM Da'!BA39+'BN Da'!BA39+'BS Da'!BA39+'TDC Da'!BA39</f>
        <v>15</v>
      </c>
      <c r="BB39" s="55">
        <f>+'MIT Da'!BB39+'SAR Da'!BB39+'URQ Da'!BB39+'ROC Da'!BB39+'SM Da'!BB39+'BN Da'!BB39+'BS Da'!BB39+'TDC Da'!BB39</f>
        <v>0</v>
      </c>
      <c r="BC39" s="232">
        <f>+SUM(RED_InfraMR[[#This Row],[B.04.1 - Parque de Coches Remolcados Clase Unica]:[B.04.5 - Parque de Coches Remolcados para Servicios Especiales (Cartoneros)]])</f>
        <v>607</v>
      </c>
      <c r="BD39" s="393">
        <f>+'MIT Da'!BD39+'SAR Da'!BD39+'URQ Da'!BD39+'ROC Da'!BD39+'SM Da'!BD39+'BN Da'!BD39+'BS Da'!BD39+'TDC Da'!BD39</f>
        <v>150</v>
      </c>
      <c r="BE39" s="55">
        <f>+'MIT Da'!BE39+'SAR Da'!BE39+'URQ Da'!BE39+'ROC Da'!BE39+'SM Da'!BE39+'BN Da'!BE39+'BS Da'!BE39+'TDC Da'!BE39</f>
        <v>12</v>
      </c>
      <c r="BF39" s="55">
        <f>+'MIT Da'!BF39+'SAR Da'!BF39+'URQ Da'!BF39+'ROC Da'!BF39+'SM Da'!BF39+'BN Da'!BF39+'BS Da'!BF39+'TDC Da'!BF39</f>
        <v>94</v>
      </c>
      <c r="BG39" s="235"/>
    </row>
    <row r="40" spans="1:59">
      <c r="A40" s="1">
        <v>1996</v>
      </c>
      <c r="B40" s="1" t="s">
        <v>63</v>
      </c>
      <c r="C40" s="10">
        <f>+'MIT Da'!C40+'SAR Da'!C40+'URQ Da'!C40+'ROC Da'!C40+'SM Da'!C40+'BN Da'!C40+'BS Da'!C40+'TDC Da'!C40</f>
        <v>147.21299999999999</v>
      </c>
      <c r="D40" s="10">
        <f>+'MIT Da'!D40+'SAR Da'!D40+'URQ Da'!D40+'ROC Da'!D40+'SM Da'!D40+'BN Da'!D40+'BS Da'!D40+'TDC Da'!D40</f>
        <v>444.30600000000004</v>
      </c>
      <c r="E40" s="10">
        <f>+'MIT Da'!E40+'SAR Da'!E40+'URQ Da'!E40+'ROC Da'!E40+'SM Da'!E40+'BN Da'!E40+'BS Da'!E40+'TDC Da'!E40</f>
        <v>0</v>
      </c>
      <c r="F40" s="10">
        <f>+'MIT Da'!F40+'SAR Da'!F40+'URQ Da'!F40+'ROC Da'!F40+'SM Da'!F40+'BN Da'!F40+'BS Da'!F40+'TDC Da'!F40</f>
        <v>176.17364000000001</v>
      </c>
      <c r="G40" s="192">
        <f>+'MIT Da'!G40+'SAR Da'!G40+'URQ Da'!G40+'ROC Da'!G40+'SM Da'!G40+'BN Da'!G40+'BS Da'!G40+'TDC Da'!G40</f>
        <v>767.69263999999998</v>
      </c>
      <c r="H40" s="192">
        <f>+'MIT Da'!H40+'SAR Da'!H40+'URQ Da'!H40+'ROC Da'!H40+'SM Da'!H40+'BN Da'!H40+'BS Da'!H40+'TDC Da'!H40</f>
        <v>767.69263999999998</v>
      </c>
      <c r="I40" s="10">
        <f>+'MIT Da'!I40+'SAR Da'!I40+'URQ Da'!I40+'ROC Da'!I40+'SM Da'!I40+'BN Da'!I40+'BS Da'!I40+'TDC Da'!I40</f>
        <v>972.2581100000001</v>
      </c>
      <c r="J40" s="10">
        <f>+'MIT Da'!J40+'SAR Da'!J40+'URQ Da'!J40+'ROC Da'!J40+'SM Da'!J40+'BN Da'!J40+'BS Da'!J40+'TDC Da'!J40</f>
        <v>1060.415</v>
      </c>
      <c r="K40" s="10">
        <f>+'MIT Da'!K40+'SAR Da'!K40+'URQ Da'!K40+'ROC Da'!K40+'SM Da'!K40+'BN Da'!K40+'BS Da'!K40+'TDC Da'!K40</f>
        <v>54.516999999999996</v>
      </c>
      <c r="L40" s="10">
        <f>+'MIT Da'!L40+'SAR Da'!L40+'URQ Da'!L40+'ROC Da'!L40+'SM Da'!L40+'BN Da'!L40+'BS Da'!L40+'TDC Da'!L40</f>
        <v>379.49300000000005</v>
      </c>
      <c r="M40" s="10">
        <f>+'MIT Da'!M40+'SAR Da'!M40+'URQ Da'!M40+'ROC Da'!M40+'SM Da'!M40+'BN Da'!M40+'BS Da'!M40+'TDC Da'!M40</f>
        <v>21.314999999999998</v>
      </c>
      <c r="N40" s="192">
        <f>+'MIT Da'!N40+'SAR Da'!N40+'URQ Da'!N40+'ROC Da'!N40+'SM Da'!N40+'BN Da'!N40+'BS Da'!N40+'TDC Da'!N40</f>
        <v>1439.9079999999999</v>
      </c>
      <c r="O40" s="192">
        <f>+'MIT Da'!O40+'SAR Da'!O40+'URQ Da'!O40+'ROC Da'!O40+'SM Da'!O40+'BN Da'!O40+'BS Da'!O40+'TDC Da'!O40</f>
        <v>1439.9079999999999</v>
      </c>
      <c r="P40" s="55">
        <f>+'MIT Da'!P40+'SAR Da'!P40+'URQ Da'!P40+'ROC Da'!P40+'SM Da'!P40+'BN Da'!P40+'BS Da'!P40+'TDC Da'!P40</f>
        <v>205</v>
      </c>
      <c r="Q40" s="55">
        <f>+'MIT Da'!Q40+'SAR Da'!Q40+'URQ Da'!Q40+'ROC Da'!Q40+'SM Da'!Q40+'BN Da'!Q40+'BS Da'!Q40+'TDC Da'!Q40</f>
        <v>56</v>
      </c>
      <c r="R40" s="55">
        <f>+'MIT Da'!R40+'SAR Da'!R40+'URQ Da'!R40+'ROC Da'!R40+'SM Da'!R40+'BN Da'!R40+'BS Da'!R40+'TDC Da'!R40</f>
        <v>10</v>
      </c>
      <c r="S40" s="213">
        <f>+'MIT Da'!S40+'SAR Da'!S40+'URQ Da'!S40+'ROC Da'!S40+'SM Da'!S40+'BN Da'!S40+'BS Da'!S40+'TDC Da'!S40</f>
        <v>271</v>
      </c>
      <c r="T40" s="213">
        <f>+'MIT Da'!T40+'SAR Da'!T40+'URQ Da'!T40+'ROC Da'!T40+'SM Da'!T40+'BN Da'!T40+'BS Da'!T40+'TDC Da'!T40</f>
        <v>271</v>
      </c>
      <c r="U40" s="55">
        <f>+'MIT Da'!U40+'SAR Da'!U40+'URQ Da'!U40+'ROC Da'!U40+'SM Da'!U40+'BN Da'!U40+'BS Da'!U40+'TDC Da'!U40</f>
        <v>137</v>
      </c>
      <c r="V40" s="55">
        <f>+'MIT Da'!V40+'SAR Da'!V40+'URQ Da'!V40+'ROC Da'!V40+'SM Da'!V40+'BN Da'!V40+'BS Da'!V40+'TDC Da'!V40</f>
        <v>432</v>
      </c>
      <c r="W40" s="55">
        <f>+'MIT Da'!W40+'SAR Da'!W40+'URQ Da'!W40+'ROC Da'!W40+'SM Da'!W40+'BN Da'!W40+'BS Da'!W40+'TDC Da'!W40</f>
        <v>11</v>
      </c>
      <c r="X40" s="55">
        <f>+'MIT Da'!X40+'SAR Da'!X40+'URQ Da'!X40+'ROC Da'!X40+'SM Da'!X40+'BN Da'!X40+'BS Da'!X40+'TDC Da'!X40</f>
        <v>112</v>
      </c>
      <c r="Y40" s="55">
        <f>+'MIT Da'!Y40+'SAR Da'!Y40+'URQ Da'!Y40+'ROC Da'!Y40+'SM Da'!Y40+'BN Da'!Y40+'BS Da'!Y40+'TDC Da'!Y40</f>
        <v>4</v>
      </c>
      <c r="Z40" s="219">
        <f>+'MIT Da'!Z40+'SAR Da'!Z40+'URQ Da'!Z40+'ROC Da'!Z40+'SM Da'!Z40+'BN Da'!Z40+'BS Da'!Z40+'TDC Da'!Z40</f>
        <v>696</v>
      </c>
      <c r="AA40" s="55">
        <f>+'MIT Da'!AA40+'SAR Da'!AA40+'URQ Da'!AA40+'ROC Da'!AA40+'SM Da'!AA40+'BN Da'!AA40+'BS Da'!AA40+'TDC Da'!AA40</f>
        <v>152</v>
      </c>
      <c r="AB40" s="55">
        <f>+'MIT Da'!AB40+'SAR Da'!AB40+'URQ Da'!AB40+'ROC Da'!AB40+'SM Da'!AB40+'BN Da'!AB40+'BS Da'!AB40+'TDC Da'!AB40</f>
        <v>100</v>
      </c>
      <c r="AC40" s="55">
        <f>+'MIT Da'!AC40+'SAR Da'!AC40+'URQ Da'!AC40+'ROC Da'!AC40+'SM Da'!AC40+'BN Da'!AC40+'BS Da'!AC40+'TDC Da'!AC40</f>
        <v>696</v>
      </c>
      <c r="AD40" s="219">
        <f>+'MIT Da'!AD40+'SAR Da'!AD40+'URQ Da'!AD40+'ROC Da'!AD40+'SM Da'!AD40+'BN Da'!AD40+'BS Da'!AD40+'TDC Da'!AD40</f>
        <v>948</v>
      </c>
      <c r="AE40" s="55">
        <f>+'MIT Da'!AE40+'SAR Da'!AE40+'URQ Da'!AE40+'ROC Da'!AE40+'SM Da'!AE40+'BN Da'!AE40+'BS Da'!AE40+'TDC Da'!AE40</f>
        <v>54</v>
      </c>
      <c r="AF40" s="55">
        <f>+'MIT Da'!AF40+'SAR Da'!AF40+'URQ Da'!AF40+'ROC Da'!AF40+'SM Da'!AF40+'BN Da'!AF40+'BS Da'!AF40+'TDC Da'!AF40</f>
        <v>93</v>
      </c>
      <c r="AG40" s="55">
        <f>+'MIT Da'!AG40+'SAR Da'!AG40+'URQ Da'!AG40+'ROC Da'!AG40+'SM Da'!AG40+'BN Da'!AG40+'BS Da'!AG40+'TDC Da'!AG40</f>
        <v>417</v>
      </c>
      <c r="AH40" s="219">
        <f>+'MIT Da'!AH40+'SAR Da'!AH40+'URQ Da'!AH40+'ROC Da'!AH40+'SM Da'!AH40+'BN Da'!AH40+'BS Da'!AH40+'TDC Da'!AH40</f>
        <v>564</v>
      </c>
      <c r="AI40" s="10">
        <f>+'MIT Da'!AI40+'SAR Da'!AI40+'URQ Da'!AI40+'ROC Da'!AI40+'SM Da'!AI40+'BN Da'!AI40+'BS Da'!AI40+'TDC Da'!AI40</f>
        <v>272.89499999999998</v>
      </c>
      <c r="AJ40" s="10">
        <f>+'MIT Da'!AJ40+'SAR Da'!AJ40+'URQ Da'!AJ40+'ROC Da'!AJ40+'SM Da'!AJ40+'BN Da'!AJ40+'BS Da'!AJ40+'TDC Da'!AJ40</f>
        <v>9.032</v>
      </c>
      <c r="AK40" s="10">
        <f>+'MIT Da'!AK40+'SAR Da'!AK40+'URQ Da'!AK40+'ROC Da'!AK40+'SM Da'!AK40+'BN Da'!AK40+'BS Da'!AK40+'TDC Da'!AK40</f>
        <v>498.71500000000003</v>
      </c>
      <c r="AL40" s="222">
        <f>+'MIT Da'!AL40+'SAR Da'!AL40+'URQ Da'!AL40+'ROC Da'!AL40+'SM Da'!AL40+'BN Da'!AL40+'BS Da'!AL40+'TDC Da'!AL40</f>
        <v>780.64199999999983</v>
      </c>
      <c r="AM40" s="55">
        <f>+'MIT Da'!AM40+'SAR Da'!AM40+'URQ Da'!AM40+'ROC Da'!AM40+'SM Da'!AM40+'BN Da'!AM40+'BS Da'!AM40+'TDC Da'!AM40</f>
        <v>9</v>
      </c>
      <c r="AN40" s="55">
        <f>+'MIT Da'!AN40+'SAR Da'!AN40+'URQ Da'!AN40+'ROC Da'!AN40+'SM Da'!AN40+'BN Da'!AN40+'BS Da'!AN40+'TDC Da'!AN40</f>
        <v>57</v>
      </c>
      <c r="AO40" s="55">
        <f>+'MIT Da'!AO40+'SAR Da'!AO40+'URQ Da'!AO40+'ROC Da'!AO40+'SM Da'!AO40+'BN Da'!AO40+'BS Da'!AO40+'TDC Da'!AO40</f>
        <v>82</v>
      </c>
      <c r="AP40" s="232">
        <f>+'MIT Da'!AP40+'SAR Da'!AP40+'URQ Da'!AP40+'ROC Da'!AP40+'SM Da'!AP40+'BN Da'!AP40+'BS Da'!AP40+'TDC Da'!AP40</f>
        <v>148</v>
      </c>
      <c r="AQ40" s="55">
        <f>+'MIT Da'!AQ40+'SAR Da'!AQ40+'URQ Da'!AQ40+'ROC Da'!AQ40+'SM Da'!AQ40+'BN Da'!AQ40+'BS Da'!AQ40+'TDC Da'!AQ40</f>
        <v>596</v>
      </c>
      <c r="AR40" s="55">
        <f>+'MIT Da'!AR40+'SAR Da'!AR40+'URQ Da'!AR40+'ROC Da'!AR40+'SM Da'!AR40+'BN Da'!AR40+'BS Da'!AR40+'TDC Da'!AR40</f>
        <v>341</v>
      </c>
      <c r="AS40" s="55">
        <f>+'MIT Da'!AS40+'SAR Da'!AS40+'URQ Da'!AS40+'ROC Da'!AS40+'SM Da'!AS40+'BN Da'!AS40+'BS Da'!AS40+'TDC Da'!AS40</f>
        <v>39</v>
      </c>
      <c r="AT40" s="232">
        <f>+SUM(RED_InfraMR[[#This Row],[B.02.1 - Parque de Coches Eléctricos Motrices]:[B.02.3 - Parque de Coches Eléctricos Motrices Tipo R]])</f>
        <v>976</v>
      </c>
      <c r="AU40" s="55">
        <f>+'MIT Da'!AU40+'SAR Da'!AU40+'URQ Da'!AU40+'ROC Da'!AU40+'SM Da'!AU40+'BN Da'!AU40+'BS Da'!AU40+'TDC Da'!AU40</f>
        <v>0</v>
      </c>
      <c r="AV40" s="55">
        <f>+'MIT Da'!AV40+'SAR Da'!AV40+'URQ Da'!AV40+'ROC Da'!AV40+'SM Da'!AV40+'BN Da'!AV40+'BS Da'!AV40+'TDC Da'!AV40</f>
        <v>6</v>
      </c>
      <c r="AW40" s="55">
        <f>+'MIT Da'!AW40+'SAR Da'!AW40+'URQ Da'!AW40+'ROC Da'!AW40+'SM Da'!AW40+'BN Da'!AW40+'BS Da'!AW40+'TDC Da'!AW40</f>
        <v>10</v>
      </c>
      <c r="AX40" s="232">
        <f>+SUM(RED_InfraMR[[#This Row],[B.03.1 - Parque de Coches Motores Motrices Remolcados]:[B.03.3 - Parque de Coches Motores Motrices Cabina]])</f>
        <v>16</v>
      </c>
      <c r="AY40" s="55">
        <f>+'MIT Da'!AY40+'SAR Da'!AY40+'URQ Da'!AY40+'ROC Da'!AY40+'SM Da'!AY40+'BN Da'!AY40+'BS Da'!AY40+'TDC Da'!AY40</f>
        <v>427</v>
      </c>
      <c r="AZ40" s="55">
        <f>+'MIT Da'!AZ40+'SAR Da'!AZ40+'URQ Da'!AZ40+'ROC Da'!AZ40+'SM Da'!AZ40+'BN Da'!AZ40+'BS Da'!AZ40+'TDC Da'!AZ40</f>
        <v>165</v>
      </c>
      <c r="BA40" s="55">
        <f>+'MIT Da'!BA40+'SAR Da'!BA40+'URQ Da'!BA40+'ROC Da'!BA40+'SM Da'!BA40+'BN Da'!BA40+'BS Da'!BA40+'TDC Da'!BA40</f>
        <v>15</v>
      </c>
      <c r="BB40" s="55">
        <f>+'MIT Da'!BB40+'SAR Da'!BB40+'URQ Da'!BB40+'ROC Da'!BB40+'SM Da'!BB40+'BN Da'!BB40+'BS Da'!BB40+'TDC Da'!BB40</f>
        <v>0</v>
      </c>
      <c r="BC40" s="232">
        <f>+SUM(RED_InfraMR[[#This Row],[B.04.1 - Parque de Coches Remolcados Clase Unica]:[B.04.5 - Parque de Coches Remolcados para Servicios Especiales (Cartoneros)]])</f>
        <v>607</v>
      </c>
      <c r="BD40" s="393">
        <f>+'MIT Da'!BD40+'SAR Da'!BD40+'URQ Da'!BD40+'ROC Da'!BD40+'SM Da'!BD40+'BN Da'!BD40+'BS Da'!BD40+'TDC Da'!BD40</f>
        <v>150</v>
      </c>
      <c r="BE40" s="55">
        <f>+'MIT Da'!BE40+'SAR Da'!BE40+'URQ Da'!BE40+'ROC Da'!BE40+'SM Da'!BE40+'BN Da'!BE40+'BS Da'!BE40+'TDC Da'!BE40</f>
        <v>12</v>
      </c>
      <c r="BF40" s="55">
        <f>+'MIT Da'!BF40+'SAR Da'!BF40+'URQ Da'!BF40+'ROC Da'!BF40+'SM Da'!BF40+'BN Da'!BF40+'BS Da'!BF40+'TDC Da'!BF40</f>
        <v>94</v>
      </c>
      <c r="BG40" s="235"/>
    </row>
    <row r="41" spans="1:59">
      <c r="A41" s="1">
        <v>1996</v>
      </c>
      <c r="B41" s="1" t="s">
        <v>64</v>
      </c>
      <c r="C41" s="10">
        <f>+'MIT Da'!C41+'SAR Da'!C41+'URQ Da'!C41+'ROC Da'!C41+'SM Da'!C41+'BN Da'!C41+'BS Da'!C41+'TDC Da'!C41</f>
        <v>147.21299999999999</v>
      </c>
      <c r="D41" s="10">
        <f>+'MIT Da'!D41+'SAR Da'!D41+'URQ Da'!D41+'ROC Da'!D41+'SM Da'!D41+'BN Da'!D41+'BS Da'!D41+'TDC Da'!D41</f>
        <v>444.30600000000004</v>
      </c>
      <c r="E41" s="10">
        <f>+'MIT Da'!E41+'SAR Da'!E41+'URQ Da'!E41+'ROC Da'!E41+'SM Da'!E41+'BN Da'!E41+'BS Da'!E41+'TDC Da'!E41</f>
        <v>0</v>
      </c>
      <c r="F41" s="10">
        <f>+'MIT Da'!F41+'SAR Da'!F41+'URQ Da'!F41+'ROC Da'!F41+'SM Da'!F41+'BN Da'!F41+'BS Da'!F41+'TDC Da'!F41</f>
        <v>176.17364000000001</v>
      </c>
      <c r="G41" s="192">
        <f>+'MIT Da'!G41+'SAR Da'!G41+'URQ Da'!G41+'ROC Da'!G41+'SM Da'!G41+'BN Da'!G41+'BS Da'!G41+'TDC Da'!G41</f>
        <v>767.69263999999998</v>
      </c>
      <c r="H41" s="192">
        <f>+'MIT Da'!H41+'SAR Da'!H41+'URQ Da'!H41+'ROC Da'!H41+'SM Da'!H41+'BN Da'!H41+'BS Da'!H41+'TDC Da'!H41</f>
        <v>767.69263999999998</v>
      </c>
      <c r="I41" s="10">
        <f>+'MIT Da'!I41+'SAR Da'!I41+'URQ Da'!I41+'ROC Da'!I41+'SM Da'!I41+'BN Da'!I41+'BS Da'!I41+'TDC Da'!I41</f>
        <v>972.2581100000001</v>
      </c>
      <c r="J41" s="10">
        <f>+'MIT Da'!J41+'SAR Da'!J41+'URQ Da'!J41+'ROC Da'!J41+'SM Da'!J41+'BN Da'!J41+'BS Da'!J41+'TDC Da'!J41</f>
        <v>1060.415</v>
      </c>
      <c r="K41" s="10">
        <f>+'MIT Da'!K41+'SAR Da'!K41+'URQ Da'!K41+'ROC Da'!K41+'SM Da'!K41+'BN Da'!K41+'BS Da'!K41+'TDC Da'!K41</f>
        <v>54.516999999999996</v>
      </c>
      <c r="L41" s="10">
        <f>+'MIT Da'!L41+'SAR Da'!L41+'URQ Da'!L41+'ROC Da'!L41+'SM Da'!L41+'BN Da'!L41+'BS Da'!L41+'TDC Da'!L41</f>
        <v>379.49300000000005</v>
      </c>
      <c r="M41" s="10">
        <f>+'MIT Da'!M41+'SAR Da'!M41+'URQ Da'!M41+'ROC Da'!M41+'SM Da'!M41+'BN Da'!M41+'BS Da'!M41+'TDC Da'!M41</f>
        <v>21.314999999999998</v>
      </c>
      <c r="N41" s="192">
        <f>+'MIT Da'!N41+'SAR Da'!N41+'URQ Da'!N41+'ROC Da'!N41+'SM Da'!N41+'BN Da'!N41+'BS Da'!N41+'TDC Da'!N41</f>
        <v>1439.9079999999999</v>
      </c>
      <c r="O41" s="192">
        <f>+'MIT Da'!O41+'SAR Da'!O41+'URQ Da'!O41+'ROC Da'!O41+'SM Da'!O41+'BN Da'!O41+'BS Da'!O41+'TDC Da'!O41</f>
        <v>1439.9079999999999</v>
      </c>
      <c r="P41" s="55">
        <f>+'MIT Da'!P41+'SAR Da'!P41+'URQ Da'!P41+'ROC Da'!P41+'SM Da'!P41+'BN Da'!P41+'BS Da'!P41+'TDC Da'!P41</f>
        <v>205</v>
      </c>
      <c r="Q41" s="55">
        <f>+'MIT Da'!Q41+'SAR Da'!Q41+'URQ Da'!Q41+'ROC Da'!Q41+'SM Da'!Q41+'BN Da'!Q41+'BS Da'!Q41+'TDC Da'!Q41</f>
        <v>56</v>
      </c>
      <c r="R41" s="55">
        <f>+'MIT Da'!R41+'SAR Da'!R41+'URQ Da'!R41+'ROC Da'!R41+'SM Da'!R41+'BN Da'!R41+'BS Da'!R41+'TDC Da'!R41</f>
        <v>10</v>
      </c>
      <c r="S41" s="213">
        <f>+'MIT Da'!S41+'SAR Da'!S41+'URQ Da'!S41+'ROC Da'!S41+'SM Da'!S41+'BN Da'!S41+'BS Da'!S41+'TDC Da'!S41</f>
        <v>271</v>
      </c>
      <c r="T41" s="213">
        <f>+'MIT Da'!T41+'SAR Da'!T41+'URQ Da'!T41+'ROC Da'!T41+'SM Da'!T41+'BN Da'!T41+'BS Da'!T41+'TDC Da'!T41</f>
        <v>271</v>
      </c>
      <c r="U41" s="55">
        <f>+'MIT Da'!U41+'SAR Da'!U41+'URQ Da'!U41+'ROC Da'!U41+'SM Da'!U41+'BN Da'!U41+'BS Da'!U41+'TDC Da'!U41</f>
        <v>137</v>
      </c>
      <c r="V41" s="55">
        <f>+'MIT Da'!V41+'SAR Da'!V41+'URQ Da'!V41+'ROC Da'!V41+'SM Da'!V41+'BN Da'!V41+'BS Da'!V41+'TDC Da'!V41</f>
        <v>432</v>
      </c>
      <c r="W41" s="55">
        <f>+'MIT Da'!W41+'SAR Da'!W41+'URQ Da'!W41+'ROC Da'!W41+'SM Da'!W41+'BN Da'!W41+'BS Da'!W41+'TDC Da'!W41</f>
        <v>11</v>
      </c>
      <c r="X41" s="55">
        <f>+'MIT Da'!X41+'SAR Da'!X41+'URQ Da'!X41+'ROC Da'!X41+'SM Da'!X41+'BN Da'!X41+'BS Da'!X41+'TDC Da'!X41</f>
        <v>112</v>
      </c>
      <c r="Y41" s="55">
        <f>+'MIT Da'!Y41+'SAR Da'!Y41+'URQ Da'!Y41+'ROC Da'!Y41+'SM Da'!Y41+'BN Da'!Y41+'BS Da'!Y41+'TDC Da'!Y41</f>
        <v>4</v>
      </c>
      <c r="Z41" s="219">
        <f>+'MIT Da'!Z41+'SAR Da'!Z41+'URQ Da'!Z41+'ROC Da'!Z41+'SM Da'!Z41+'BN Da'!Z41+'BS Da'!Z41+'TDC Da'!Z41</f>
        <v>696</v>
      </c>
      <c r="AA41" s="55">
        <f>+'MIT Da'!AA41+'SAR Da'!AA41+'URQ Da'!AA41+'ROC Da'!AA41+'SM Da'!AA41+'BN Da'!AA41+'BS Da'!AA41+'TDC Da'!AA41</f>
        <v>152</v>
      </c>
      <c r="AB41" s="55">
        <f>+'MIT Da'!AB41+'SAR Da'!AB41+'URQ Da'!AB41+'ROC Da'!AB41+'SM Da'!AB41+'BN Da'!AB41+'BS Da'!AB41+'TDC Da'!AB41</f>
        <v>100</v>
      </c>
      <c r="AC41" s="55">
        <f>+'MIT Da'!AC41+'SAR Da'!AC41+'URQ Da'!AC41+'ROC Da'!AC41+'SM Da'!AC41+'BN Da'!AC41+'BS Da'!AC41+'TDC Da'!AC41</f>
        <v>696</v>
      </c>
      <c r="AD41" s="219">
        <f>+'MIT Da'!AD41+'SAR Da'!AD41+'URQ Da'!AD41+'ROC Da'!AD41+'SM Da'!AD41+'BN Da'!AD41+'BS Da'!AD41+'TDC Da'!AD41</f>
        <v>948</v>
      </c>
      <c r="AE41" s="55">
        <f>+'MIT Da'!AE41+'SAR Da'!AE41+'URQ Da'!AE41+'ROC Da'!AE41+'SM Da'!AE41+'BN Da'!AE41+'BS Da'!AE41+'TDC Da'!AE41</f>
        <v>54</v>
      </c>
      <c r="AF41" s="55">
        <f>+'MIT Da'!AF41+'SAR Da'!AF41+'URQ Da'!AF41+'ROC Da'!AF41+'SM Da'!AF41+'BN Da'!AF41+'BS Da'!AF41+'TDC Da'!AF41</f>
        <v>93</v>
      </c>
      <c r="AG41" s="55">
        <f>+'MIT Da'!AG41+'SAR Da'!AG41+'URQ Da'!AG41+'ROC Da'!AG41+'SM Da'!AG41+'BN Da'!AG41+'BS Da'!AG41+'TDC Da'!AG41</f>
        <v>417</v>
      </c>
      <c r="AH41" s="219">
        <f>+'MIT Da'!AH41+'SAR Da'!AH41+'URQ Da'!AH41+'ROC Da'!AH41+'SM Da'!AH41+'BN Da'!AH41+'BS Da'!AH41+'TDC Da'!AH41</f>
        <v>564</v>
      </c>
      <c r="AI41" s="10">
        <f>+'MIT Da'!AI41+'SAR Da'!AI41+'URQ Da'!AI41+'ROC Da'!AI41+'SM Da'!AI41+'BN Da'!AI41+'BS Da'!AI41+'TDC Da'!AI41</f>
        <v>272.89499999999998</v>
      </c>
      <c r="AJ41" s="10">
        <f>+'MIT Da'!AJ41+'SAR Da'!AJ41+'URQ Da'!AJ41+'ROC Da'!AJ41+'SM Da'!AJ41+'BN Da'!AJ41+'BS Da'!AJ41+'TDC Da'!AJ41</f>
        <v>9.032</v>
      </c>
      <c r="AK41" s="10">
        <f>+'MIT Da'!AK41+'SAR Da'!AK41+'URQ Da'!AK41+'ROC Da'!AK41+'SM Da'!AK41+'BN Da'!AK41+'BS Da'!AK41+'TDC Da'!AK41</f>
        <v>498.71500000000003</v>
      </c>
      <c r="AL41" s="222">
        <f>+'MIT Da'!AL41+'SAR Da'!AL41+'URQ Da'!AL41+'ROC Da'!AL41+'SM Da'!AL41+'BN Da'!AL41+'BS Da'!AL41+'TDC Da'!AL41</f>
        <v>780.64199999999983</v>
      </c>
      <c r="AM41" s="55">
        <f>+'MIT Da'!AM41+'SAR Da'!AM41+'URQ Da'!AM41+'ROC Da'!AM41+'SM Da'!AM41+'BN Da'!AM41+'BS Da'!AM41+'TDC Da'!AM41</f>
        <v>9</v>
      </c>
      <c r="AN41" s="55">
        <f>+'MIT Da'!AN41+'SAR Da'!AN41+'URQ Da'!AN41+'ROC Da'!AN41+'SM Da'!AN41+'BN Da'!AN41+'BS Da'!AN41+'TDC Da'!AN41</f>
        <v>57</v>
      </c>
      <c r="AO41" s="55">
        <f>+'MIT Da'!AO41+'SAR Da'!AO41+'URQ Da'!AO41+'ROC Da'!AO41+'SM Da'!AO41+'BN Da'!AO41+'BS Da'!AO41+'TDC Da'!AO41</f>
        <v>82</v>
      </c>
      <c r="AP41" s="232">
        <f>+'MIT Da'!AP41+'SAR Da'!AP41+'URQ Da'!AP41+'ROC Da'!AP41+'SM Da'!AP41+'BN Da'!AP41+'BS Da'!AP41+'TDC Da'!AP41</f>
        <v>148</v>
      </c>
      <c r="AQ41" s="55">
        <f>+'MIT Da'!AQ41+'SAR Da'!AQ41+'URQ Da'!AQ41+'ROC Da'!AQ41+'SM Da'!AQ41+'BN Da'!AQ41+'BS Da'!AQ41+'TDC Da'!AQ41</f>
        <v>596</v>
      </c>
      <c r="AR41" s="55">
        <f>+'MIT Da'!AR41+'SAR Da'!AR41+'URQ Da'!AR41+'ROC Da'!AR41+'SM Da'!AR41+'BN Da'!AR41+'BS Da'!AR41+'TDC Da'!AR41</f>
        <v>341</v>
      </c>
      <c r="AS41" s="55">
        <f>+'MIT Da'!AS41+'SAR Da'!AS41+'URQ Da'!AS41+'ROC Da'!AS41+'SM Da'!AS41+'BN Da'!AS41+'BS Da'!AS41+'TDC Da'!AS41</f>
        <v>39</v>
      </c>
      <c r="AT41" s="232">
        <f>+SUM(RED_InfraMR[[#This Row],[B.02.1 - Parque de Coches Eléctricos Motrices]:[B.02.3 - Parque de Coches Eléctricos Motrices Tipo R]])</f>
        <v>976</v>
      </c>
      <c r="AU41" s="55">
        <f>+'MIT Da'!AU41+'SAR Da'!AU41+'URQ Da'!AU41+'ROC Da'!AU41+'SM Da'!AU41+'BN Da'!AU41+'BS Da'!AU41+'TDC Da'!AU41</f>
        <v>0</v>
      </c>
      <c r="AV41" s="55">
        <f>+'MIT Da'!AV41+'SAR Da'!AV41+'URQ Da'!AV41+'ROC Da'!AV41+'SM Da'!AV41+'BN Da'!AV41+'BS Da'!AV41+'TDC Da'!AV41</f>
        <v>6</v>
      </c>
      <c r="AW41" s="55">
        <f>+'MIT Da'!AW41+'SAR Da'!AW41+'URQ Da'!AW41+'ROC Da'!AW41+'SM Da'!AW41+'BN Da'!AW41+'BS Da'!AW41+'TDC Da'!AW41</f>
        <v>10</v>
      </c>
      <c r="AX41" s="232">
        <f>+SUM(RED_InfraMR[[#This Row],[B.03.1 - Parque de Coches Motores Motrices Remolcados]:[B.03.3 - Parque de Coches Motores Motrices Cabina]])</f>
        <v>16</v>
      </c>
      <c r="AY41" s="55">
        <f>+'MIT Da'!AY41+'SAR Da'!AY41+'URQ Da'!AY41+'ROC Da'!AY41+'SM Da'!AY41+'BN Da'!AY41+'BS Da'!AY41+'TDC Da'!AY41</f>
        <v>427</v>
      </c>
      <c r="AZ41" s="55">
        <f>+'MIT Da'!AZ41+'SAR Da'!AZ41+'URQ Da'!AZ41+'ROC Da'!AZ41+'SM Da'!AZ41+'BN Da'!AZ41+'BS Da'!AZ41+'TDC Da'!AZ41</f>
        <v>165</v>
      </c>
      <c r="BA41" s="55">
        <f>+'MIT Da'!BA41+'SAR Da'!BA41+'URQ Da'!BA41+'ROC Da'!BA41+'SM Da'!BA41+'BN Da'!BA41+'BS Da'!BA41+'TDC Da'!BA41</f>
        <v>15</v>
      </c>
      <c r="BB41" s="55">
        <f>+'MIT Da'!BB41+'SAR Da'!BB41+'URQ Da'!BB41+'ROC Da'!BB41+'SM Da'!BB41+'BN Da'!BB41+'BS Da'!BB41+'TDC Da'!BB41</f>
        <v>0</v>
      </c>
      <c r="BC41" s="232">
        <f>+SUM(RED_InfraMR[[#This Row],[B.04.1 - Parque de Coches Remolcados Clase Unica]:[B.04.5 - Parque de Coches Remolcados para Servicios Especiales (Cartoneros)]])</f>
        <v>607</v>
      </c>
      <c r="BD41" s="393">
        <f>+'MIT Da'!BD41+'SAR Da'!BD41+'URQ Da'!BD41+'ROC Da'!BD41+'SM Da'!BD41+'BN Da'!BD41+'BS Da'!BD41+'TDC Da'!BD41</f>
        <v>150</v>
      </c>
      <c r="BE41" s="55">
        <f>+'MIT Da'!BE41+'SAR Da'!BE41+'URQ Da'!BE41+'ROC Da'!BE41+'SM Da'!BE41+'BN Da'!BE41+'BS Da'!BE41+'TDC Da'!BE41</f>
        <v>12</v>
      </c>
      <c r="BF41" s="55">
        <f>+'MIT Da'!BF41+'SAR Da'!BF41+'URQ Da'!BF41+'ROC Da'!BF41+'SM Da'!BF41+'BN Da'!BF41+'BS Da'!BF41+'TDC Da'!BF41</f>
        <v>94</v>
      </c>
      <c r="BG41" s="235"/>
    </row>
    <row r="42" spans="1:59">
      <c r="A42" s="1">
        <v>1996</v>
      </c>
      <c r="B42" s="1" t="s">
        <v>65</v>
      </c>
      <c r="C42" s="10">
        <f>+'MIT Da'!C42+'SAR Da'!C42+'URQ Da'!C42+'ROC Da'!C42+'SM Da'!C42+'BN Da'!C42+'BS Da'!C42+'TDC Da'!C42</f>
        <v>147.21299999999999</v>
      </c>
      <c r="D42" s="10">
        <f>+'MIT Da'!D42+'SAR Da'!D42+'URQ Da'!D42+'ROC Da'!D42+'SM Da'!D42+'BN Da'!D42+'BS Da'!D42+'TDC Da'!D42</f>
        <v>444.30600000000004</v>
      </c>
      <c r="E42" s="10">
        <f>+'MIT Da'!E42+'SAR Da'!E42+'URQ Da'!E42+'ROC Da'!E42+'SM Da'!E42+'BN Da'!E42+'BS Da'!E42+'TDC Da'!E42</f>
        <v>0</v>
      </c>
      <c r="F42" s="10">
        <f>+'MIT Da'!F42+'SAR Da'!F42+'URQ Da'!F42+'ROC Da'!F42+'SM Da'!F42+'BN Da'!F42+'BS Da'!F42+'TDC Da'!F42</f>
        <v>176.17364000000001</v>
      </c>
      <c r="G42" s="192">
        <f>+'MIT Da'!G42+'SAR Da'!G42+'URQ Da'!G42+'ROC Da'!G42+'SM Da'!G42+'BN Da'!G42+'BS Da'!G42+'TDC Da'!G42</f>
        <v>767.69263999999998</v>
      </c>
      <c r="H42" s="192">
        <f>+'MIT Da'!H42+'SAR Da'!H42+'URQ Da'!H42+'ROC Da'!H42+'SM Da'!H42+'BN Da'!H42+'BS Da'!H42+'TDC Da'!H42</f>
        <v>767.69263999999998</v>
      </c>
      <c r="I42" s="10">
        <f>+'MIT Da'!I42+'SAR Da'!I42+'URQ Da'!I42+'ROC Da'!I42+'SM Da'!I42+'BN Da'!I42+'BS Da'!I42+'TDC Da'!I42</f>
        <v>972.2581100000001</v>
      </c>
      <c r="J42" s="10">
        <f>+'MIT Da'!J42+'SAR Da'!J42+'URQ Da'!J42+'ROC Da'!J42+'SM Da'!J42+'BN Da'!J42+'BS Da'!J42+'TDC Da'!J42</f>
        <v>1060.415</v>
      </c>
      <c r="K42" s="10">
        <f>+'MIT Da'!K42+'SAR Da'!K42+'URQ Da'!K42+'ROC Da'!K42+'SM Da'!K42+'BN Da'!K42+'BS Da'!K42+'TDC Da'!K42</f>
        <v>54.516999999999996</v>
      </c>
      <c r="L42" s="10">
        <f>+'MIT Da'!L42+'SAR Da'!L42+'URQ Da'!L42+'ROC Da'!L42+'SM Da'!L42+'BN Da'!L42+'BS Da'!L42+'TDC Da'!L42</f>
        <v>379.49300000000005</v>
      </c>
      <c r="M42" s="10">
        <f>+'MIT Da'!M42+'SAR Da'!M42+'URQ Da'!M42+'ROC Da'!M42+'SM Da'!M42+'BN Da'!M42+'BS Da'!M42+'TDC Da'!M42</f>
        <v>21.314999999999998</v>
      </c>
      <c r="N42" s="192">
        <f>+'MIT Da'!N42+'SAR Da'!N42+'URQ Da'!N42+'ROC Da'!N42+'SM Da'!N42+'BN Da'!N42+'BS Da'!N42+'TDC Da'!N42</f>
        <v>1439.9079999999999</v>
      </c>
      <c r="O42" s="192">
        <f>+'MIT Da'!O42+'SAR Da'!O42+'URQ Da'!O42+'ROC Da'!O42+'SM Da'!O42+'BN Da'!O42+'BS Da'!O42+'TDC Da'!O42</f>
        <v>1439.9079999999999</v>
      </c>
      <c r="P42" s="55">
        <f>+'MIT Da'!P42+'SAR Da'!P42+'URQ Da'!P42+'ROC Da'!P42+'SM Da'!P42+'BN Da'!P42+'BS Da'!P42+'TDC Da'!P42</f>
        <v>205</v>
      </c>
      <c r="Q42" s="55">
        <f>+'MIT Da'!Q42+'SAR Da'!Q42+'URQ Da'!Q42+'ROC Da'!Q42+'SM Da'!Q42+'BN Da'!Q42+'BS Da'!Q42+'TDC Da'!Q42</f>
        <v>56</v>
      </c>
      <c r="R42" s="55">
        <f>+'MIT Da'!R42+'SAR Da'!R42+'URQ Da'!R42+'ROC Da'!R42+'SM Da'!R42+'BN Da'!R42+'BS Da'!R42+'TDC Da'!R42</f>
        <v>10</v>
      </c>
      <c r="S42" s="213">
        <f>+'MIT Da'!S42+'SAR Da'!S42+'URQ Da'!S42+'ROC Da'!S42+'SM Da'!S42+'BN Da'!S42+'BS Da'!S42+'TDC Da'!S42</f>
        <v>271</v>
      </c>
      <c r="T42" s="213">
        <f>+'MIT Da'!T42+'SAR Da'!T42+'URQ Da'!T42+'ROC Da'!T42+'SM Da'!T42+'BN Da'!T42+'BS Da'!T42+'TDC Da'!T42</f>
        <v>271</v>
      </c>
      <c r="U42" s="55">
        <f>+'MIT Da'!U42+'SAR Da'!U42+'URQ Da'!U42+'ROC Da'!U42+'SM Da'!U42+'BN Da'!U42+'BS Da'!U42+'TDC Da'!U42</f>
        <v>137</v>
      </c>
      <c r="V42" s="55">
        <f>+'MIT Da'!V42+'SAR Da'!V42+'URQ Da'!V42+'ROC Da'!V42+'SM Da'!V42+'BN Da'!V42+'BS Da'!V42+'TDC Da'!V42</f>
        <v>432</v>
      </c>
      <c r="W42" s="55">
        <f>+'MIT Da'!W42+'SAR Da'!W42+'URQ Da'!W42+'ROC Da'!W42+'SM Da'!W42+'BN Da'!W42+'BS Da'!W42+'TDC Da'!W42</f>
        <v>11</v>
      </c>
      <c r="X42" s="55">
        <f>+'MIT Da'!X42+'SAR Da'!X42+'URQ Da'!X42+'ROC Da'!X42+'SM Da'!X42+'BN Da'!X42+'BS Da'!X42+'TDC Da'!X42</f>
        <v>112</v>
      </c>
      <c r="Y42" s="55">
        <f>+'MIT Da'!Y42+'SAR Da'!Y42+'URQ Da'!Y42+'ROC Da'!Y42+'SM Da'!Y42+'BN Da'!Y42+'BS Da'!Y42+'TDC Da'!Y42</f>
        <v>4</v>
      </c>
      <c r="Z42" s="219">
        <f>+'MIT Da'!Z42+'SAR Da'!Z42+'URQ Da'!Z42+'ROC Da'!Z42+'SM Da'!Z42+'BN Da'!Z42+'BS Da'!Z42+'TDC Da'!Z42</f>
        <v>696</v>
      </c>
      <c r="AA42" s="55">
        <f>+'MIT Da'!AA42+'SAR Da'!AA42+'URQ Da'!AA42+'ROC Da'!AA42+'SM Da'!AA42+'BN Da'!AA42+'BS Da'!AA42+'TDC Da'!AA42</f>
        <v>152</v>
      </c>
      <c r="AB42" s="55">
        <f>+'MIT Da'!AB42+'SAR Da'!AB42+'URQ Da'!AB42+'ROC Da'!AB42+'SM Da'!AB42+'BN Da'!AB42+'BS Da'!AB42+'TDC Da'!AB42</f>
        <v>100</v>
      </c>
      <c r="AC42" s="55">
        <f>+'MIT Da'!AC42+'SAR Da'!AC42+'URQ Da'!AC42+'ROC Da'!AC42+'SM Da'!AC42+'BN Da'!AC42+'BS Da'!AC42+'TDC Da'!AC42</f>
        <v>696</v>
      </c>
      <c r="AD42" s="219">
        <f>+'MIT Da'!AD42+'SAR Da'!AD42+'URQ Da'!AD42+'ROC Da'!AD42+'SM Da'!AD42+'BN Da'!AD42+'BS Da'!AD42+'TDC Da'!AD42</f>
        <v>948</v>
      </c>
      <c r="AE42" s="55">
        <f>+'MIT Da'!AE42+'SAR Da'!AE42+'URQ Da'!AE42+'ROC Da'!AE42+'SM Da'!AE42+'BN Da'!AE42+'BS Da'!AE42+'TDC Da'!AE42</f>
        <v>54</v>
      </c>
      <c r="AF42" s="55">
        <f>+'MIT Da'!AF42+'SAR Da'!AF42+'URQ Da'!AF42+'ROC Da'!AF42+'SM Da'!AF42+'BN Da'!AF42+'BS Da'!AF42+'TDC Da'!AF42</f>
        <v>93</v>
      </c>
      <c r="AG42" s="55">
        <f>+'MIT Da'!AG42+'SAR Da'!AG42+'URQ Da'!AG42+'ROC Da'!AG42+'SM Da'!AG42+'BN Da'!AG42+'BS Da'!AG42+'TDC Da'!AG42</f>
        <v>417</v>
      </c>
      <c r="AH42" s="219">
        <f>+'MIT Da'!AH42+'SAR Da'!AH42+'URQ Da'!AH42+'ROC Da'!AH42+'SM Da'!AH42+'BN Da'!AH42+'BS Da'!AH42+'TDC Da'!AH42</f>
        <v>564</v>
      </c>
      <c r="AI42" s="10">
        <f>+'MIT Da'!AI42+'SAR Da'!AI42+'URQ Da'!AI42+'ROC Da'!AI42+'SM Da'!AI42+'BN Da'!AI42+'BS Da'!AI42+'TDC Da'!AI42</f>
        <v>272.89499999999998</v>
      </c>
      <c r="AJ42" s="10">
        <f>+'MIT Da'!AJ42+'SAR Da'!AJ42+'URQ Da'!AJ42+'ROC Da'!AJ42+'SM Da'!AJ42+'BN Da'!AJ42+'BS Da'!AJ42+'TDC Da'!AJ42</f>
        <v>9.032</v>
      </c>
      <c r="AK42" s="10">
        <f>+'MIT Da'!AK42+'SAR Da'!AK42+'URQ Da'!AK42+'ROC Da'!AK42+'SM Da'!AK42+'BN Da'!AK42+'BS Da'!AK42+'TDC Da'!AK42</f>
        <v>498.71500000000003</v>
      </c>
      <c r="AL42" s="222">
        <f>+'MIT Da'!AL42+'SAR Da'!AL42+'URQ Da'!AL42+'ROC Da'!AL42+'SM Da'!AL42+'BN Da'!AL42+'BS Da'!AL42+'TDC Da'!AL42</f>
        <v>780.64199999999983</v>
      </c>
      <c r="AM42" s="55">
        <f>+'MIT Da'!AM42+'SAR Da'!AM42+'URQ Da'!AM42+'ROC Da'!AM42+'SM Da'!AM42+'BN Da'!AM42+'BS Da'!AM42+'TDC Da'!AM42</f>
        <v>9</v>
      </c>
      <c r="AN42" s="55">
        <f>+'MIT Da'!AN42+'SAR Da'!AN42+'URQ Da'!AN42+'ROC Da'!AN42+'SM Da'!AN42+'BN Da'!AN42+'BS Da'!AN42+'TDC Da'!AN42</f>
        <v>57</v>
      </c>
      <c r="AO42" s="55">
        <f>+'MIT Da'!AO42+'SAR Da'!AO42+'URQ Da'!AO42+'ROC Da'!AO42+'SM Da'!AO42+'BN Da'!AO42+'BS Da'!AO42+'TDC Da'!AO42</f>
        <v>82</v>
      </c>
      <c r="AP42" s="232">
        <f>+'MIT Da'!AP42+'SAR Da'!AP42+'URQ Da'!AP42+'ROC Da'!AP42+'SM Da'!AP42+'BN Da'!AP42+'BS Da'!AP42+'TDC Da'!AP42</f>
        <v>148</v>
      </c>
      <c r="AQ42" s="55">
        <f>+'MIT Da'!AQ42+'SAR Da'!AQ42+'URQ Da'!AQ42+'ROC Da'!AQ42+'SM Da'!AQ42+'BN Da'!AQ42+'BS Da'!AQ42+'TDC Da'!AQ42</f>
        <v>596</v>
      </c>
      <c r="AR42" s="55">
        <f>+'MIT Da'!AR42+'SAR Da'!AR42+'URQ Da'!AR42+'ROC Da'!AR42+'SM Da'!AR42+'BN Da'!AR42+'BS Da'!AR42+'TDC Da'!AR42</f>
        <v>341</v>
      </c>
      <c r="AS42" s="55">
        <f>+'MIT Da'!AS42+'SAR Da'!AS42+'URQ Da'!AS42+'ROC Da'!AS42+'SM Da'!AS42+'BN Da'!AS42+'BS Da'!AS42+'TDC Da'!AS42</f>
        <v>39</v>
      </c>
      <c r="AT42" s="232">
        <f>+SUM(RED_InfraMR[[#This Row],[B.02.1 - Parque de Coches Eléctricos Motrices]:[B.02.3 - Parque de Coches Eléctricos Motrices Tipo R]])</f>
        <v>976</v>
      </c>
      <c r="AU42" s="55">
        <f>+'MIT Da'!AU42+'SAR Da'!AU42+'URQ Da'!AU42+'ROC Da'!AU42+'SM Da'!AU42+'BN Da'!AU42+'BS Da'!AU42+'TDC Da'!AU42</f>
        <v>0</v>
      </c>
      <c r="AV42" s="55">
        <f>+'MIT Da'!AV42+'SAR Da'!AV42+'URQ Da'!AV42+'ROC Da'!AV42+'SM Da'!AV42+'BN Da'!AV42+'BS Da'!AV42+'TDC Da'!AV42</f>
        <v>6</v>
      </c>
      <c r="AW42" s="55">
        <f>+'MIT Da'!AW42+'SAR Da'!AW42+'URQ Da'!AW42+'ROC Da'!AW42+'SM Da'!AW42+'BN Da'!AW42+'BS Da'!AW42+'TDC Da'!AW42</f>
        <v>10</v>
      </c>
      <c r="AX42" s="232">
        <f>+SUM(RED_InfraMR[[#This Row],[B.03.1 - Parque de Coches Motores Motrices Remolcados]:[B.03.3 - Parque de Coches Motores Motrices Cabina]])</f>
        <v>16</v>
      </c>
      <c r="AY42" s="55">
        <f>+'MIT Da'!AY42+'SAR Da'!AY42+'URQ Da'!AY42+'ROC Da'!AY42+'SM Da'!AY42+'BN Da'!AY42+'BS Da'!AY42+'TDC Da'!AY42</f>
        <v>427</v>
      </c>
      <c r="AZ42" s="55">
        <f>+'MIT Da'!AZ42+'SAR Da'!AZ42+'URQ Da'!AZ42+'ROC Da'!AZ42+'SM Da'!AZ42+'BN Da'!AZ42+'BS Da'!AZ42+'TDC Da'!AZ42</f>
        <v>165</v>
      </c>
      <c r="BA42" s="55">
        <f>+'MIT Da'!BA42+'SAR Da'!BA42+'URQ Da'!BA42+'ROC Da'!BA42+'SM Da'!BA42+'BN Da'!BA42+'BS Da'!BA42+'TDC Da'!BA42</f>
        <v>15</v>
      </c>
      <c r="BB42" s="55">
        <f>+'MIT Da'!BB42+'SAR Da'!BB42+'URQ Da'!BB42+'ROC Da'!BB42+'SM Da'!BB42+'BN Da'!BB42+'BS Da'!BB42+'TDC Da'!BB42</f>
        <v>0</v>
      </c>
      <c r="BC42" s="232">
        <f>+SUM(RED_InfraMR[[#This Row],[B.04.1 - Parque de Coches Remolcados Clase Unica]:[B.04.5 - Parque de Coches Remolcados para Servicios Especiales (Cartoneros)]])</f>
        <v>607</v>
      </c>
      <c r="BD42" s="393">
        <f>+'MIT Da'!BD42+'SAR Da'!BD42+'URQ Da'!BD42+'ROC Da'!BD42+'SM Da'!BD42+'BN Da'!BD42+'BS Da'!BD42+'TDC Da'!BD42</f>
        <v>150</v>
      </c>
      <c r="BE42" s="55">
        <f>+'MIT Da'!BE42+'SAR Da'!BE42+'URQ Da'!BE42+'ROC Da'!BE42+'SM Da'!BE42+'BN Da'!BE42+'BS Da'!BE42+'TDC Da'!BE42</f>
        <v>12</v>
      </c>
      <c r="BF42" s="55">
        <f>+'MIT Da'!BF42+'SAR Da'!BF42+'URQ Da'!BF42+'ROC Da'!BF42+'SM Da'!BF42+'BN Da'!BF42+'BS Da'!BF42+'TDC Da'!BF42</f>
        <v>94</v>
      </c>
      <c r="BG42" s="235"/>
    </row>
    <row r="43" spans="1:59">
      <c r="A43" s="1">
        <v>1996</v>
      </c>
      <c r="B43" s="1" t="s">
        <v>66</v>
      </c>
      <c r="C43" s="10">
        <f>+'MIT Da'!C43+'SAR Da'!C43+'URQ Da'!C43+'ROC Da'!C43+'SM Da'!C43+'BN Da'!C43+'BS Da'!C43+'TDC Da'!C43</f>
        <v>147.21299999999999</v>
      </c>
      <c r="D43" s="10">
        <f>+'MIT Da'!D43+'SAR Da'!D43+'URQ Da'!D43+'ROC Da'!D43+'SM Da'!D43+'BN Da'!D43+'BS Da'!D43+'TDC Da'!D43</f>
        <v>444.30600000000004</v>
      </c>
      <c r="E43" s="10">
        <f>+'MIT Da'!E43+'SAR Da'!E43+'URQ Da'!E43+'ROC Da'!E43+'SM Da'!E43+'BN Da'!E43+'BS Da'!E43+'TDC Da'!E43</f>
        <v>0</v>
      </c>
      <c r="F43" s="10">
        <f>+'MIT Da'!F43+'SAR Da'!F43+'URQ Da'!F43+'ROC Da'!F43+'SM Da'!F43+'BN Da'!F43+'BS Da'!F43+'TDC Da'!F43</f>
        <v>176.17364000000001</v>
      </c>
      <c r="G43" s="192">
        <f>+'MIT Da'!G43+'SAR Da'!G43+'URQ Da'!G43+'ROC Da'!G43+'SM Da'!G43+'BN Da'!G43+'BS Da'!G43+'TDC Da'!G43</f>
        <v>767.69263999999998</v>
      </c>
      <c r="H43" s="192">
        <f>+'MIT Da'!H43+'SAR Da'!H43+'URQ Da'!H43+'ROC Da'!H43+'SM Da'!H43+'BN Da'!H43+'BS Da'!H43+'TDC Da'!H43</f>
        <v>767.69263999999998</v>
      </c>
      <c r="I43" s="10">
        <f>+'MIT Da'!I43+'SAR Da'!I43+'URQ Da'!I43+'ROC Da'!I43+'SM Da'!I43+'BN Da'!I43+'BS Da'!I43+'TDC Da'!I43</f>
        <v>972.2581100000001</v>
      </c>
      <c r="J43" s="10">
        <f>+'MIT Da'!J43+'SAR Da'!J43+'URQ Da'!J43+'ROC Da'!J43+'SM Da'!J43+'BN Da'!J43+'BS Da'!J43+'TDC Da'!J43</f>
        <v>1060.415</v>
      </c>
      <c r="K43" s="10">
        <f>+'MIT Da'!K43+'SAR Da'!K43+'URQ Da'!K43+'ROC Da'!K43+'SM Da'!K43+'BN Da'!K43+'BS Da'!K43+'TDC Da'!K43</f>
        <v>54.516999999999996</v>
      </c>
      <c r="L43" s="10">
        <f>+'MIT Da'!L43+'SAR Da'!L43+'URQ Da'!L43+'ROC Da'!L43+'SM Da'!L43+'BN Da'!L43+'BS Da'!L43+'TDC Da'!L43</f>
        <v>379.49300000000005</v>
      </c>
      <c r="M43" s="10">
        <f>+'MIT Da'!M43+'SAR Da'!M43+'URQ Da'!M43+'ROC Da'!M43+'SM Da'!M43+'BN Da'!M43+'BS Da'!M43+'TDC Da'!M43</f>
        <v>21.314999999999998</v>
      </c>
      <c r="N43" s="192">
        <f>+'MIT Da'!N43+'SAR Da'!N43+'URQ Da'!N43+'ROC Da'!N43+'SM Da'!N43+'BN Da'!N43+'BS Da'!N43+'TDC Da'!N43</f>
        <v>1439.9079999999999</v>
      </c>
      <c r="O43" s="192">
        <f>+'MIT Da'!O43+'SAR Da'!O43+'URQ Da'!O43+'ROC Da'!O43+'SM Da'!O43+'BN Da'!O43+'BS Da'!O43+'TDC Da'!O43</f>
        <v>1439.9079999999999</v>
      </c>
      <c r="P43" s="55">
        <f>+'MIT Da'!P43+'SAR Da'!P43+'URQ Da'!P43+'ROC Da'!P43+'SM Da'!P43+'BN Da'!P43+'BS Da'!P43+'TDC Da'!P43</f>
        <v>205</v>
      </c>
      <c r="Q43" s="55">
        <f>+'MIT Da'!Q43+'SAR Da'!Q43+'URQ Da'!Q43+'ROC Da'!Q43+'SM Da'!Q43+'BN Da'!Q43+'BS Da'!Q43+'TDC Da'!Q43</f>
        <v>56</v>
      </c>
      <c r="R43" s="55">
        <f>+'MIT Da'!R43+'SAR Da'!R43+'URQ Da'!R43+'ROC Da'!R43+'SM Da'!R43+'BN Da'!R43+'BS Da'!R43+'TDC Da'!R43</f>
        <v>10</v>
      </c>
      <c r="S43" s="213">
        <f>+'MIT Da'!S43+'SAR Da'!S43+'URQ Da'!S43+'ROC Da'!S43+'SM Da'!S43+'BN Da'!S43+'BS Da'!S43+'TDC Da'!S43</f>
        <v>271</v>
      </c>
      <c r="T43" s="213">
        <f>+'MIT Da'!T43+'SAR Da'!T43+'URQ Da'!T43+'ROC Da'!T43+'SM Da'!T43+'BN Da'!T43+'BS Da'!T43+'TDC Da'!T43</f>
        <v>271</v>
      </c>
      <c r="U43" s="55">
        <f>+'MIT Da'!U43+'SAR Da'!U43+'URQ Da'!U43+'ROC Da'!U43+'SM Da'!U43+'BN Da'!U43+'BS Da'!U43+'TDC Da'!U43</f>
        <v>137</v>
      </c>
      <c r="V43" s="55">
        <f>+'MIT Da'!V43+'SAR Da'!V43+'URQ Da'!V43+'ROC Da'!V43+'SM Da'!V43+'BN Da'!V43+'BS Da'!V43+'TDC Da'!V43</f>
        <v>432</v>
      </c>
      <c r="W43" s="55">
        <f>+'MIT Da'!W43+'SAR Da'!W43+'URQ Da'!W43+'ROC Da'!W43+'SM Da'!W43+'BN Da'!W43+'BS Da'!W43+'TDC Da'!W43</f>
        <v>11</v>
      </c>
      <c r="X43" s="55">
        <f>+'MIT Da'!X43+'SAR Da'!X43+'URQ Da'!X43+'ROC Da'!X43+'SM Da'!X43+'BN Da'!X43+'BS Da'!X43+'TDC Da'!X43</f>
        <v>112</v>
      </c>
      <c r="Y43" s="55">
        <f>+'MIT Da'!Y43+'SAR Da'!Y43+'URQ Da'!Y43+'ROC Da'!Y43+'SM Da'!Y43+'BN Da'!Y43+'BS Da'!Y43+'TDC Da'!Y43</f>
        <v>4</v>
      </c>
      <c r="Z43" s="219">
        <f>+'MIT Da'!Z43+'SAR Da'!Z43+'URQ Da'!Z43+'ROC Da'!Z43+'SM Da'!Z43+'BN Da'!Z43+'BS Da'!Z43+'TDC Da'!Z43</f>
        <v>696</v>
      </c>
      <c r="AA43" s="55">
        <f>+'MIT Da'!AA43+'SAR Da'!AA43+'URQ Da'!AA43+'ROC Da'!AA43+'SM Da'!AA43+'BN Da'!AA43+'BS Da'!AA43+'TDC Da'!AA43</f>
        <v>152</v>
      </c>
      <c r="AB43" s="55">
        <f>+'MIT Da'!AB43+'SAR Da'!AB43+'URQ Da'!AB43+'ROC Da'!AB43+'SM Da'!AB43+'BN Da'!AB43+'BS Da'!AB43+'TDC Da'!AB43</f>
        <v>100</v>
      </c>
      <c r="AC43" s="55">
        <f>+'MIT Da'!AC43+'SAR Da'!AC43+'URQ Da'!AC43+'ROC Da'!AC43+'SM Da'!AC43+'BN Da'!AC43+'BS Da'!AC43+'TDC Da'!AC43</f>
        <v>696</v>
      </c>
      <c r="AD43" s="219">
        <f>+'MIT Da'!AD43+'SAR Da'!AD43+'URQ Da'!AD43+'ROC Da'!AD43+'SM Da'!AD43+'BN Da'!AD43+'BS Da'!AD43+'TDC Da'!AD43</f>
        <v>948</v>
      </c>
      <c r="AE43" s="55">
        <f>+'MIT Da'!AE43+'SAR Da'!AE43+'URQ Da'!AE43+'ROC Da'!AE43+'SM Da'!AE43+'BN Da'!AE43+'BS Da'!AE43+'TDC Da'!AE43</f>
        <v>54</v>
      </c>
      <c r="AF43" s="55">
        <f>+'MIT Da'!AF43+'SAR Da'!AF43+'URQ Da'!AF43+'ROC Da'!AF43+'SM Da'!AF43+'BN Da'!AF43+'BS Da'!AF43+'TDC Da'!AF43</f>
        <v>93</v>
      </c>
      <c r="AG43" s="55">
        <f>+'MIT Da'!AG43+'SAR Da'!AG43+'URQ Da'!AG43+'ROC Da'!AG43+'SM Da'!AG43+'BN Da'!AG43+'BS Da'!AG43+'TDC Da'!AG43</f>
        <v>417</v>
      </c>
      <c r="AH43" s="219">
        <f>+'MIT Da'!AH43+'SAR Da'!AH43+'URQ Da'!AH43+'ROC Da'!AH43+'SM Da'!AH43+'BN Da'!AH43+'BS Da'!AH43+'TDC Da'!AH43</f>
        <v>564</v>
      </c>
      <c r="AI43" s="10">
        <f>+'MIT Da'!AI43+'SAR Da'!AI43+'URQ Da'!AI43+'ROC Da'!AI43+'SM Da'!AI43+'BN Da'!AI43+'BS Da'!AI43+'TDC Da'!AI43</f>
        <v>272.89499999999998</v>
      </c>
      <c r="AJ43" s="10">
        <f>+'MIT Da'!AJ43+'SAR Da'!AJ43+'URQ Da'!AJ43+'ROC Da'!AJ43+'SM Da'!AJ43+'BN Da'!AJ43+'BS Da'!AJ43+'TDC Da'!AJ43</f>
        <v>9.032</v>
      </c>
      <c r="AK43" s="10">
        <f>+'MIT Da'!AK43+'SAR Da'!AK43+'URQ Da'!AK43+'ROC Da'!AK43+'SM Da'!AK43+'BN Da'!AK43+'BS Da'!AK43+'TDC Da'!AK43</f>
        <v>498.71500000000003</v>
      </c>
      <c r="AL43" s="222">
        <f>+'MIT Da'!AL43+'SAR Da'!AL43+'URQ Da'!AL43+'ROC Da'!AL43+'SM Da'!AL43+'BN Da'!AL43+'BS Da'!AL43+'TDC Da'!AL43</f>
        <v>780.64199999999983</v>
      </c>
      <c r="AM43" s="55">
        <f>+'MIT Da'!AM43+'SAR Da'!AM43+'URQ Da'!AM43+'ROC Da'!AM43+'SM Da'!AM43+'BN Da'!AM43+'BS Da'!AM43+'TDC Da'!AM43</f>
        <v>9</v>
      </c>
      <c r="AN43" s="55">
        <f>+'MIT Da'!AN43+'SAR Da'!AN43+'URQ Da'!AN43+'ROC Da'!AN43+'SM Da'!AN43+'BN Da'!AN43+'BS Da'!AN43+'TDC Da'!AN43</f>
        <v>57</v>
      </c>
      <c r="AO43" s="55">
        <f>+'MIT Da'!AO43+'SAR Da'!AO43+'URQ Da'!AO43+'ROC Da'!AO43+'SM Da'!AO43+'BN Da'!AO43+'BS Da'!AO43+'TDC Da'!AO43</f>
        <v>82</v>
      </c>
      <c r="AP43" s="232">
        <f>+'MIT Da'!AP43+'SAR Da'!AP43+'URQ Da'!AP43+'ROC Da'!AP43+'SM Da'!AP43+'BN Da'!AP43+'BS Da'!AP43+'TDC Da'!AP43</f>
        <v>148</v>
      </c>
      <c r="AQ43" s="55">
        <f>+'MIT Da'!AQ43+'SAR Da'!AQ43+'URQ Da'!AQ43+'ROC Da'!AQ43+'SM Da'!AQ43+'BN Da'!AQ43+'BS Da'!AQ43+'TDC Da'!AQ43</f>
        <v>596</v>
      </c>
      <c r="AR43" s="55">
        <f>+'MIT Da'!AR43+'SAR Da'!AR43+'URQ Da'!AR43+'ROC Da'!AR43+'SM Da'!AR43+'BN Da'!AR43+'BS Da'!AR43+'TDC Da'!AR43</f>
        <v>341</v>
      </c>
      <c r="AS43" s="55">
        <f>+'MIT Da'!AS43+'SAR Da'!AS43+'URQ Da'!AS43+'ROC Da'!AS43+'SM Da'!AS43+'BN Da'!AS43+'BS Da'!AS43+'TDC Da'!AS43</f>
        <v>39</v>
      </c>
      <c r="AT43" s="232">
        <f>+SUM(RED_InfraMR[[#This Row],[B.02.1 - Parque de Coches Eléctricos Motrices]:[B.02.3 - Parque de Coches Eléctricos Motrices Tipo R]])</f>
        <v>976</v>
      </c>
      <c r="AU43" s="55">
        <f>+'MIT Da'!AU43+'SAR Da'!AU43+'URQ Da'!AU43+'ROC Da'!AU43+'SM Da'!AU43+'BN Da'!AU43+'BS Da'!AU43+'TDC Da'!AU43</f>
        <v>0</v>
      </c>
      <c r="AV43" s="55">
        <f>+'MIT Da'!AV43+'SAR Da'!AV43+'URQ Da'!AV43+'ROC Da'!AV43+'SM Da'!AV43+'BN Da'!AV43+'BS Da'!AV43+'TDC Da'!AV43</f>
        <v>6</v>
      </c>
      <c r="AW43" s="55">
        <f>+'MIT Da'!AW43+'SAR Da'!AW43+'URQ Da'!AW43+'ROC Da'!AW43+'SM Da'!AW43+'BN Da'!AW43+'BS Da'!AW43+'TDC Da'!AW43</f>
        <v>10</v>
      </c>
      <c r="AX43" s="232">
        <f>+SUM(RED_InfraMR[[#This Row],[B.03.1 - Parque de Coches Motores Motrices Remolcados]:[B.03.3 - Parque de Coches Motores Motrices Cabina]])</f>
        <v>16</v>
      </c>
      <c r="AY43" s="55">
        <f>+'MIT Da'!AY43+'SAR Da'!AY43+'URQ Da'!AY43+'ROC Da'!AY43+'SM Da'!AY43+'BN Da'!AY43+'BS Da'!AY43+'TDC Da'!AY43</f>
        <v>427</v>
      </c>
      <c r="AZ43" s="55">
        <f>+'MIT Da'!AZ43+'SAR Da'!AZ43+'URQ Da'!AZ43+'ROC Da'!AZ43+'SM Da'!AZ43+'BN Da'!AZ43+'BS Da'!AZ43+'TDC Da'!AZ43</f>
        <v>165</v>
      </c>
      <c r="BA43" s="55">
        <f>+'MIT Da'!BA43+'SAR Da'!BA43+'URQ Da'!BA43+'ROC Da'!BA43+'SM Da'!BA43+'BN Da'!BA43+'BS Da'!BA43+'TDC Da'!BA43</f>
        <v>15</v>
      </c>
      <c r="BB43" s="55">
        <f>+'MIT Da'!BB43+'SAR Da'!BB43+'URQ Da'!BB43+'ROC Da'!BB43+'SM Da'!BB43+'BN Da'!BB43+'BS Da'!BB43+'TDC Da'!BB43</f>
        <v>0</v>
      </c>
      <c r="BC43" s="232">
        <f>+SUM(RED_InfraMR[[#This Row],[B.04.1 - Parque de Coches Remolcados Clase Unica]:[B.04.5 - Parque de Coches Remolcados para Servicios Especiales (Cartoneros)]])</f>
        <v>607</v>
      </c>
      <c r="BD43" s="393">
        <f>+'MIT Da'!BD43+'SAR Da'!BD43+'URQ Da'!BD43+'ROC Da'!BD43+'SM Da'!BD43+'BN Da'!BD43+'BS Da'!BD43+'TDC Da'!BD43</f>
        <v>150</v>
      </c>
      <c r="BE43" s="55">
        <f>+'MIT Da'!BE43+'SAR Da'!BE43+'URQ Da'!BE43+'ROC Da'!BE43+'SM Da'!BE43+'BN Da'!BE43+'BS Da'!BE43+'TDC Da'!BE43</f>
        <v>12</v>
      </c>
      <c r="BF43" s="55">
        <f>+'MIT Da'!BF43+'SAR Da'!BF43+'URQ Da'!BF43+'ROC Da'!BF43+'SM Da'!BF43+'BN Da'!BF43+'BS Da'!BF43+'TDC Da'!BF43</f>
        <v>94</v>
      </c>
      <c r="BG43" s="235"/>
    </row>
    <row r="44" spans="1:59">
      <c r="A44" s="1">
        <v>1996</v>
      </c>
      <c r="B44" s="1" t="s">
        <v>67</v>
      </c>
      <c r="C44" s="10">
        <f>+'MIT Da'!C44+'SAR Da'!C44+'URQ Da'!C44+'ROC Da'!C44+'SM Da'!C44+'BN Da'!C44+'BS Da'!C44+'TDC Da'!C44</f>
        <v>147.21299999999999</v>
      </c>
      <c r="D44" s="10">
        <f>+'MIT Da'!D44+'SAR Da'!D44+'URQ Da'!D44+'ROC Da'!D44+'SM Da'!D44+'BN Da'!D44+'BS Da'!D44+'TDC Da'!D44</f>
        <v>444.30600000000004</v>
      </c>
      <c r="E44" s="10">
        <f>+'MIT Da'!E44+'SAR Da'!E44+'URQ Da'!E44+'ROC Da'!E44+'SM Da'!E44+'BN Da'!E44+'BS Da'!E44+'TDC Da'!E44</f>
        <v>0</v>
      </c>
      <c r="F44" s="10">
        <f>+'MIT Da'!F44+'SAR Da'!F44+'URQ Da'!F44+'ROC Da'!F44+'SM Da'!F44+'BN Da'!F44+'BS Da'!F44+'TDC Da'!F44</f>
        <v>176.17364000000001</v>
      </c>
      <c r="G44" s="192">
        <f>+'MIT Da'!G44+'SAR Da'!G44+'URQ Da'!G44+'ROC Da'!G44+'SM Da'!G44+'BN Da'!G44+'BS Da'!G44+'TDC Da'!G44</f>
        <v>767.69263999999998</v>
      </c>
      <c r="H44" s="192">
        <f>+'MIT Da'!H44+'SAR Da'!H44+'URQ Da'!H44+'ROC Da'!H44+'SM Da'!H44+'BN Da'!H44+'BS Da'!H44+'TDC Da'!H44</f>
        <v>767.69263999999998</v>
      </c>
      <c r="I44" s="10">
        <f>+'MIT Da'!I44+'SAR Da'!I44+'URQ Da'!I44+'ROC Da'!I44+'SM Da'!I44+'BN Da'!I44+'BS Da'!I44+'TDC Da'!I44</f>
        <v>972.2581100000001</v>
      </c>
      <c r="J44" s="10">
        <f>+'MIT Da'!J44+'SAR Da'!J44+'URQ Da'!J44+'ROC Da'!J44+'SM Da'!J44+'BN Da'!J44+'BS Da'!J44+'TDC Da'!J44</f>
        <v>1060.415</v>
      </c>
      <c r="K44" s="10">
        <f>+'MIT Da'!K44+'SAR Da'!K44+'URQ Da'!K44+'ROC Da'!K44+'SM Da'!K44+'BN Da'!K44+'BS Da'!K44+'TDC Da'!K44</f>
        <v>54.516999999999996</v>
      </c>
      <c r="L44" s="10">
        <f>+'MIT Da'!L44+'SAR Da'!L44+'URQ Da'!L44+'ROC Da'!L44+'SM Da'!L44+'BN Da'!L44+'BS Da'!L44+'TDC Da'!L44</f>
        <v>379.49300000000005</v>
      </c>
      <c r="M44" s="10">
        <f>+'MIT Da'!M44+'SAR Da'!M44+'URQ Da'!M44+'ROC Da'!M44+'SM Da'!M44+'BN Da'!M44+'BS Da'!M44+'TDC Da'!M44</f>
        <v>21.314999999999998</v>
      </c>
      <c r="N44" s="192">
        <f>+'MIT Da'!N44+'SAR Da'!N44+'URQ Da'!N44+'ROC Da'!N44+'SM Da'!N44+'BN Da'!N44+'BS Da'!N44+'TDC Da'!N44</f>
        <v>1439.9079999999999</v>
      </c>
      <c r="O44" s="192">
        <f>+'MIT Da'!O44+'SAR Da'!O44+'URQ Da'!O44+'ROC Da'!O44+'SM Da'!O44+'BN Da'!O44+'BS Da'!O44+'TDC Da'!O44</f>
        <v>1439.9079999999999</v>
      </c>
      <c r="P44" s="55">
        <f>+'MIT Da'!P44+'SAR Da'!P44+'URQ Da'!P44+'ROC Da'!P44+'SM Da'!P44+'BN Da'!P44+'BS Da'!P44+'TDC Da'!P44</f>
        <v>205</v>
      </c>
      <c r="Q44" s="55">
        <f>+'MIT Da'!Q44+'SAR Da'!Q44+'URQ Da'!Q44+'ROC Da'!Q44+'SM Da'!Q44+'BN Da'!Q44+'BS Da'!Q44+'TDC Da'!Q44</f>
        <v>56</v>
      </c>
      <c r="R44" s="55">
        <f>+'MIT Da'!R44+'SAR Da'!R44+'URQ Da'!R44+'ROC Da'!R44+'SM Da'!R44+'BN Da'!R44+'BS Da'!R44+'TDC Da'!R44</f>
        <v>10</v>
      </c>
      <c r="S44" s="213">
        <f>+'MIT Da'!S44+'SAR Da'!S44+'URQ Da'!S44+'ROC Da'!S44+'SM Da'!S44+'BN Da'!S44+'BS Da'!S44+'TDC Da'!S44</f>
        <v>271</v>
      </c>
      <c r="T44" s="213">
        <f>+'MIT Da'!T44+'SAR Da'!T44+'URQ Da'!T44+'ROC Da'!T44+'SM Da'!T44+'BN Da'!T44+'BS Da'!T44+'TDC Da'!T44</f>
        <v>271</v>
      </c>
      <c r="U44" s="55">
        <f>+'MIT Da'!U44+'SAR Da'!U44+'URQ Da'!U44+'ROC Da'!U44+'SM Da'!U44+'BN Da'!U44+'BS Da'!U44+'TDC Da'!U44</f>
        <v>137</v>
      </c>
      <c r="V44" s="55">
        <f>+'MIT Da'!V44+'SAR Da'!V44+'URQ Da'!V44+'ROC Da'!V44+'SM Da'!V44+'BN Da'!V44+'BS Da'!V44+'TDC Da'!V44</f>
        <v>432</v>
      </c>
      <c r="W44" s="55">
        <f>+'MIT Da'!W44+'SAR Da'!W44+'URQ Da'!W44+'ROC Da'!W44+'SM Da'!W44+'BN Da'!W44+'BS Da'!W44+'TDC Da'!W44</f>
        <v>11</v>
      </c>
      <c r="X44" s="55">
        <f>+'MIT Da'!X44+'SAR Da'!X44+'URQ Da'!X44+'ROC Da'!X44+'SM Da'!X44+'BN Da'!X44+'BS Da'!X44+'TDC Da'!X44</f>
        <v>112</v>
      </c>
      <c r="Y44" s="55">
        <f>+'MIT Da'!Y44+'SAR Da'!Y44+'URQ Da'!Y44+'ROC Da'!Y44+'SM Da'!Y44+'BN Da'!Y44+'BS Da'!Y44+'TDC Da'!Y44</f>
        <v>4</v>
      </c>
      <c r="Z44" s="219">
        <f>+'MIT Da'!Z44+'SAR Da'!Z44+'URQ Da'!Z44+'ROC Da'!Z44+'SM Da'!Z44+'BN Da'!Z44+'BS Da'!Z44+'TDC Da'!Z44</f>
        <v>696</v>
      </c>
      <c r="AA44" s="55">
        <f>+'MIT Da'!AA44+'SAR Da'!AA44+'URQ Da'!AA44+'ROC Da'!AA44+'SM Da'!AA44+'BN Da'!AA44+'BS Da'!AA44+'TDC Da'!AA44</f>
        <v>152</v>
      </c>
      <c r="AB44" s="55">
        <f>+'MIT Da'!AB44+'SAR Da'!AB44+'URQ Da'!AB44+'ROC Da'!AB44+'SM Da'!AB44+'BN Da'!AB44+'BS Da'!AB44+'TDC Da'!AB44</f>
        <v>100</v>
      </c>
      <c r="AC44" s="55">
        <f>+'MIT Da'!AC44+'SAR Da'!AC44+'URQ Da'!AC44+'ROC Da'!AC44+'SM Da'!AC44+'BN Da'!AC44+'BS Da'!AC44+'TDC Da'!AC44</f>
        <v>696</v>
      </c>
      <c r="AD44" s="219">
        <f>+'MIT Da'!AD44+'SAR Da'!AD44+'URQ Da'!AD44+'ROC Da'!AD44+'SM Da'!AD44+'BN Da'!AD44+'BS Da'!AD44+'TDC Da'!AD44</f>
        <v>948</v>
      </c>
      <c r="AE44" s="55">
        <f>+'MIT Da'!AE44+'SAR Da'!AE44+'URQ Da'!AE44+'ROC Da'!AE44+'SM Da'!AE44+'BN Da'!AE44+'BS Da'!AE44+'TDC Da'!AE44</f>
        <v>54</v>
      </c>
      <c r="AF44" s="55">
        <f>+'MIT Da'!AF44+'SAR Da'!AF44+'URQ Da'!AF44+'ROC Da'!AF44+'SM Da'!AF44+'BN Da'!AF44+'BS Da'!AF44+'TDC Da'!AF44</f>
        <v>93</v>
      </c>
      <c r="AG44" s="55">
        <f>+'MIT Da'!AG44+'SAR Da'!AG44+'URQ Da'!AG44+'ROC Da'!AG44+'SM Da'!AG44+'BN Da'!AG44+'BS Da'!AG44+'TDC Da'!AG44</f>
        <v>417</v>
      </c>
      <c r="AH44" s="219">
        <f>+'MIT Da'!AH44+'SAR Da'!AH44+'URQ Da'!AH44+'ROC Da'!AH44+'SM Da'!AH44+'BN Da'!AH44+'BS Da'!AH44+'TDC Da'!AH44</f>
        <v>564</v>
      </c>
      <c r="AI44" s="10">
        <f>+'MIT Da'!AI44+'SAR Da'!AI44+'URQ Da'!AI44+'ROC Da'!AI44+'SM Da'!AI44+'BN Da'!AI44+'BS Da'!AI44+'TDC Da'!AI44</f>
        <v>272.89499999999998</v>
      </c>
      <c r="AJ44" s="10">
        <f>+'MIT Da'!AJ44+'SAR Da'!AJ44+'URQ Da'!AJ44+'ROC Da'!AJ44+'SM Da'!AJ44+'BN Da'!AJ44+'BS Da'!AJ44+'TDC Da'!AJ44</f>
        <v>9.032</v>
      </c>
      <c r="AK44" s="10">
        <f>+'MIT Da'!AK44+'SAR Da'!AK44+'URQ Da'!AK44+'ROC Da'!AK44+'SM Da'!AK44+'BN Da'!AK44+'BS Da'!AK44+'TDC Da'!AK44</f>
        <v>498.71500000000003</v>
      </c>
      <c r="AL44" s="222">
        <f>+'MIT Da'!AL44+'SAR Da'!AL44+'URQ Da'!AL44+'ROC Da'!AL44+'SM Da'!AL44+'BN Da'!AL44+'BS Da'!AL44+'TDC Da'!AL44</f>
        <v>780.64199999999983</v>
      </c>
      <c r="AM44" s="55">
        <f>+'MIT Da'!AM44+'SAR Da'!AM44+'URQ Da'!AM44+'ROC Da'!AM44+'SM Da'!AM44+'BN Da'!AM44+'BS Da'!AM44+'TDC Da'!AM44</f>
        <v>9</v>
      </c>
      <c r="AN44" s="55">
        <f>+'MIT Da'!AN44+'SAR Da'!AN44+'URQ Da'!AN44+'ROC Da'!AN44+'SM Da'!AN44+'BN Da'!AN44+'BS Da'!AN44+'TDC Da'!AN44</f>
        <v>57</v>
      </c>
      <c r="AO44" s="55">
        <f>+'MIT Da'!AO44+'SAR Da'!AO44+'URQ Da'!AO44+'ROC Da'!AO44+'SM Da'!AO44+'BN Da'!AO44+'BS Da'!AO44+'TDC Da'!AO44</f>
        <v>82</v>
      </c>
      <c r="AP44" s="232">
        <f>+'MIT Da'!AP44+'SAR Da'!AP44+'URQ Da'!AP44+'ROC Da'!AP44+'SM Da'!AP44+'BN Da'!AP44+'BS Da'!AP44+'TDC Da'!AP44</f>
        <v>148</v>
      </c>
      <c r="AQ44" s="55">
        <f>+'MIT Da'!AQ44+'SAR Da'!AQ44+'URQ Da'!AQ44+'ROC Da'!AQ44+'SM Da'!AQ44+'BN Da'!AQ44+'BS Da'!AQ44+'TDC Da'!AQ44</f>
        <v>596</v>
      </c>
      <c r="AR44" s="55">
        <f>+'MIT Da'!AR44+'SAR Da'!AR44+'URQ Da'!AR44+'ROC Da'!AR44+'SM Da'!AR44+'BN Da'!AR44+'BS Da'!AR44+'TDC Da'!AR44</f>
        <v>341</v>
      </c>
      <c r="AS44" s="55">
        <f>+'MIT Da'!AS44+'SAR Da'!AS44+'URQ Da'!AS44+'ROC Da'!AS44+'SM Da'!AS44+'BN Da'!AS44+'BS Da'!AS44+'TDC Da'!AS44</f>
        <v>39</v>
      </c>
      <c r="AT44" s="232">
        <f>+SUM(RED_InfraMR[[#This Row],[B.02.1 - Parque de Coches Eléctricos Motrices]:[B.02.3 - Parque de Coches Eléctricos Motrices Tipo R]])</f>
        <v>976</v>
      </c>
      <c r="AU44" s="55">
        <f>+'MIT Da'!AU44+'SAR Da'!AU44+'URQ Da'!AU44+'ROC Da'!AU44+'SM Da'!AU44+'BN Da'!AU44+'BS Da'!AU44+'TDC Da'!AU44</f>
        <v>0</v>
      </c>
      <c r="AV44" s="55">
        <f>+'MIT Da'!AV44+'SAR Da'!AV44+'URQ Da'!AV44+'ROC Da'!AV44+'SM Da'!AV44+'BN Da'!AV44+'BS Da'!AV44+'TDC Da'!AV44</f>
        <v>6</v>
      </c>
      <c r="AW44" s="55">
        <f>+'MIT Da'!AW44+'SAR Da'!AW44+'URQ Da'!AW44+'ROC Da'!AW44+'SM Da'!AW44+'BN Da'!AW44+'BS Da'!AW44+'TDC Da'!AW44</f>
        <v>10</v>
      </c>
      <c r="AX44" s="232">
        <f>+SUM(RED_InfraMR[[#This Row],[B.03.1 - Parque de Coches Motores Motrices Remolcados]:[B.03.3 - Parque de Coches Motores Motrices Cabina]])</f>
        <v>16</v>
      </c>
      <c r="AY44" s="55">
        <f>+'MIT Da'!AY44+'SAR Da'!AY44+'URQ Da'!AY44+'ROC Da'!AY44+'SM Da'!AY44+'BN Da'!AY44+'BS Da'!AY44+'TDC Da'!AY44</f>
        <v>427</v>
      </c>
      <c r="AZ44" s="55">
        <f>+'MIT Da'!AZ44+'SAR Da'!AZ44+'URQ Da'!AZ44+'ROC Da'!AZ44+'SM Da'!AZ44+'BN Da'!AZ44+'BS Da'!AZ44+'TDC Da'!AZ44</f>
        <v>165</v>
      </c>
      <c r="BA44" s="55">
        <f>+'MIT Da'!BA44+'SAR Da'!BA44+'URQ Da'!BA44+'ROC Da'!BA44+'SM Da'!BA44+'BN Da'!BA44+'BS Da'!BA44+'TDC Da'!BA44</f>
        <v>15</v>
      </c>
      <c r="BB44" s="55">
        <f>+'MIT Da'!BB44+'SAR Da'!BB44+'URQ Da'!BB44+'ROC Da'!BB44+'SM Da'!BB44+'BN Da'!BB44+'BS Da'!BB44+'TDC Da'!BB44</f>
        <v>0</v>
      </c>
      <c r="BC44" s="232">
        <f>+SUM(RED_InfraMR[[#This Row],[B.04.1 - Parque de Coches Remolcados Clase Unica]:[B.04.5 - Parque de Coches Remolcados para Servicios Especiales (Cartoneros)]])</f>
        <v>607</v>
      </c>
      <c r="BD44" s="393">
        <f>+'MIT Da'!BD44+'SAR Da'!BD44+'URQ Da'!BD44+'ROC Da'!BD44+'SM Da'!BD44+'BN Da'!BD44+'BS Da'!BD44+'TDC Da'!BD44</f>
        <v>150</v>
      </c>
      <c r="BE44" s="55">
        <f>+'MIT Da'!BE44+'SAR Da'!BE44+'URQ Da'!BE44+'ROC Da'!BE44+'SM Da'!BE44+'BN Da'!BE44+'BS Da'!BE44+'TDC Da'!BE44</f>
        <v>12</v>
      </c>
      <c r="BF44" s="55">
        <f>+'MIT Da'!BF44+'SAR Da'!BF44+'URQ Da'!BF44+'ROC Da'!BF44+'SM Da'!BF44+'BN Da'!BF44+'BS Da'!BF44+'TDC Da'!BF44</f>
        <v>94</v>
      </c>
      <c r="BG44" s="235"/>
    </row>
    <row r="45" spans="1:59">
      <c r="A45" s="1">
        <v>1996</v>
      </c>
      <c r="B45" s="1" t="s">
        <v>68</v>
      </c>
      <c r="C45" s="10">
        <f>+'MIT Da'!C45+'SAR Da'!C45+'URQ Da'!C45+'ROC Da'!C45+'SM Da'!C45+'BN Da'!C45+'BS Da'!C45+'TDC Da'!C45</f>
        <v>147.21299999999999</v>
      </c>
      <c r="D45" s="10">
        <f>+'MIT Da'!D45+'SAR Da'!D45+'URQ Da'!D45+'ROC Da'!D45+'SM Da'!D45+'BN Da'!D45+'BS Da'!D45+'TDC Da'!D45</f>
        <v>444.30600000000004</v>
      </c>
      <c r="E45" s="10">
        <f>+'MIT Da'!E45+'SAR Da'!E45+'URQ Da'!E45+'ROC Da'!E45+'SM Da'!E45+'BN Da'!E45+'BS Da'!E45+'TDC Da'!E45</f>
        <v>0</v>
      </c>
      <c r="F45" s="10">
        <f>+'MIT Da'!F45+'SAR Da'!F45+'URQ Da'!F45+'ROC Da'!F45+'SM Da'!F45+'BN Da'!F45+'BS Da'!F45+'TDC Da'!F45</f>
        <v>176.17364000000001</v>
      </c>
      <c r="G45" s="192">
        <f>+'MIT Da'!G45+'SAR Da'!G45+'URQ Da'!G45+'ROC Da'!G45+'SM Da'!G45+'BN Da'!G45+'BS Da'!G45+'TDC Da'!G45</f>
        <v>767.69263999999998</v>
      </c>
      <c r="H45" s="192">
        <f>+'MIT Da'!H45+'SAR Da'!H45+'URQ Da'!H45+'ROC Da'!H45+'SM Da'!H45+'BN Da'!H45+'BS Da'!H45+'TDC Da'!H45</f>
        <v>767.69263999999998</v>
      </c>
      <c r="I45" s="10">
        <f>+'MIT Da'!I45+'SAR Da'!I45+'URQ Da'!I45+'ROC Da'!I45+'SM Da'!I45+'BN Da'!I45+'BS Da'!I45+'TDC Da'!I45</f>
        <v>972.2581100000001</v>
      </c>
      <c r="J45" s="10">
        <f>+'MIT Da'!J45+'SAR Da'!J45+'URQ Da'!J45+'ROC Da'!J45+'SM Da'!J45+'BN Da'!J45+'BS Da'!J45+'TDC Da'!J45</f>
        <v>1060.415</v>
      </c>
      <c r="K45" s="10">
        <f>+'MIT Da'!K45+'SAR Da'!K45+'URQ Da'!K45+'ROC Da'!K45+'SM Da'!K45+'BN Da'!K45+'BS Da'!K45+'TDC Da'!K45</f>
        <v>54.516999999999996</v>
      </c>
      <c r="L45" s="10">
        <f>+'MIT Da'!L45+'SAR Da'!L45+'URQ Da'!L45+'ROC Da'!L45+'SM Da'!L45+'BN Da'!L45+'BS Da'!L45+'TDC Da'!L45</f>
        <v>379.49300000000005</v>
      </c>
      <c r="M45" s="10">
        <f>+'MIT Da'!M45+'SAR Da'!M45+'URQ Da'!M45+'ROC Da'!M45+'SM Da'!M45+'BN Da'!M45+'BS Da'!M45+'TDC Da'!M45</f>
        <v>21.314999999999998</v>
      </c>
      <c r="N45" s="192">
        <f>+'MIT Da'!N45+'SAR Da'!N45+'URQ Da'!N45+'ROC Da'!N45+'SM Da'!N45+'BN Da'!N45+'BS Da'!N45+'TDC Da'!N45</f>
        <v>1439.9079999999999</v>
      </c>
      <c r="O45" s="192">
        <f>+'MIT Da'!O45+'SAR Da'!O45+'URQ Da'!O45+'ROC Da'!O45+'SM Da'!O45+'BN Da'!O45+'BS Da'!O45+'TDC Da'!O45</f>
        <v>1439.9079999999999</v>
      </c>
      <c r="P45" s="55">
        <f>+'MIT Da'!P45+'SAR Da'!P45+'URQ Da'!P45+'ROC Da'!P45+'SM Da'!P45+'BN Da'!P45+'BS Da'!P45+'TDC Da'!P45</f>
        <v>205</v>
      </c>
      <c r="Q45" s="55">
        <f>+'MIT Da'!Q45+'SAR Da'!Q45+'URQ Da'!Q45+'ROC Da'!Q45+'SM Da'!Q45+'BN Da'!Q45+'BS Da'!Q45+'TDC Da'!Q45</f>
        <v>56</v>
      </c>
      <c r="R45" s="55">
        <f>+'MIT Da'!R45+'SAR Da'!R45+'URQ Da'!R45+'ROC Da'!R45+'SM Da'!R45+'BN Da'!R45+'BS Da'!R45+'TDC Da'!R45</f>
        <v>10</v>
      </c>
      <c r="S45" s="213">
        <f>+'MIT Da'!S45+'SAR Da'!S45+'URQ Da'!S45+'ROC Da'!S45+'SM Da'!S45+'BN Da'!S45+'BS Da'!S45+'TDC Da'!S45</f>
        <v>271</v>
      </c>
      <c r="T45" s="213">
        <f>+'MIT Da'!T45+'SAR Da'!T45+'URQ Da'!T45+'ROC Da'!T45+'SM Da'!T45+'BN Da'!T45+'BS Da'!T45+'TDC Da'!T45</f>
        <v>271</v>
      </c>
      <c r="U45" s="55">
        <f>+'MIT Da'!U45+'SAR Da'!U45+'URQ Da'!U45+'ROC Da'!U45+'SM Da'!U45+'BN Da'!U45+'BS Da'!U45+'TDC Da'!U45</f>
        <v>137</v>
      </c>
      <c r="V45" s="55">
        <f>+'MIT Da'!V45+'SAR Da'!V45+'URQ Da'!V45+'ROC Da'!V45+'SM Da'!V45+'BN Da'!V45+'BS Da'!V45+'TDC Da'!V45</f>
        <v>432</v>
      </c>
      <c r="W45" s="55">
        <f>+'MIT Da'!W45+'SAR Da'!W45+'URQ Da'!W45+'ROC Da'!W45+'SM Da'!W45+'BN Da'!W45+'BS Da'!W45+'TDC Da'!W45</f>
        <v>11</v>
      </c>
      <c r="X45" s="55">
        <f>+'MIT Da'!X45+'SAR Da'!X45+'URQ Da'!X45+'ROC Da'!X45+'SM Da'!X45+'BN Da'!X45+'BS Da'!X45+'TDC Da'!X45</f>
        <v>112</v>
      </c>
      <c r="Y45" s="55">
        <f>+'MIT Da'!Y45+'SAR Da'!Y45+'URQ Da'!Y45+'ROC Da'!Y45+'SM Da'!Y45+'BN Da'!Y45+'BS Da'!Y45+'TDC Da'!Y45</f>
        <v>4</v>
      </c>
      <c r="Z45" s="219">
        <f>+'MIT Da'!Z45+'SAR Da'!Z45+'URQ Da'!Z45+'ROC Da'!Z45+'SM Da'!Z45+'BN Da'!Z45+'BS Da'!Z45+'TDC Da'!Z45</f>
        <v>696</v>
      </c>
      <c r="AA45" s="55">
        <f>+'MIT Da'!AA45+'SAR Da'!AA45+'URQ Da'!AA45+'ROC Da'!AA45+'SM Da'!AA45+'BN Da'!AA45+'BS Da'!AA45+'TDC Da'!AA45</f>
        <v>152</v>
      </c>
      <c r="AB45" s="55">
        <f>+'MIT Da'!AB45+'SAR Da'!AB45+'URQ Da'!AB45+'ROC Da'!AB45+'SM Da'!AB45+'BN Da'!AB45+'BS Da'!AB45+'TDC Da'!AB45</f>
        <v>100</v>
      </c>
      <c r="AC45" s="55">
        <f>+'MIT Da'!AC45+'SAR Da'!AC45+'URQ Da'!AC45+'ROC Da'!AC45+'SM Da'!AC45+'BN Da'!AC45+'BS Da'!AC45+'TDC Da'!AC45</f>
        <v>696</v>
      </c>
      <c r="AD45" s="219">
        <f>+'MIT Da'!AD45+'SAR Da'!AD45+'URQ Da'!AD45+'ROC Da'!AD45+'SM Da'!AD45+'BN Da'!AD45+'BS Da'!AD45+'TDC Da'!AD45</f>
        <v>948</v>
      </c>
      <c r="AE45" s="55">
        <f>+'MIT Da'!AE45+'SAR Da'!AE45+'URQ Da'!AE45+'ROC Da'!AE45+'SM Da'!AE45+'BN Da'!AE45+'BS Da'!AE45+'TDC Da'!AE45</f>
        <v>54</v>
      </c>
      <c r="AF45" s="55">
        <f>+'MIT Da'!AF45+'SAR Da'!AF45+'URQ Da'!AF45+'ROC Da'!AF45+'SM Da'!AF45+'BN Da'!AF45+'BS Da'!AF45+'TDC Da'!AF45</f>
        <v>93</v>
      </c>
      <c r="AG45" s="55">
        <f>+'MIT Da'!AG45+'SAR Da'!AG45+'URQ Da'!AG45+'ROC Da'!AG45+'SM Da'!AG45+'BN Da'!AG45+'BS Da'!AG45+'TDC Da'!AG45</f>
        <v>417</v>
      </c>
      <c r="AH45" s="219">
        <f>+'MIT Da'!AH45+'SAR Da'!AH45+'URQ Da'!AH45+'ROC Da'!AH45+'SM Da'!AH45+'BN Da'!AH45+'BS Da'!AH45+'TDC Da'!AH45</f>
        <v>564</v>
      </c>
      <c r="AI45" s="10">
        <f>+'MIT Da'!AI45+'SAR Da'!AI45+'URQ Da'!AI45+'ROC Da'!AI45+'SM Da'!AI45+'BN Da'!AI45+'BS Da'!AI45+'TDC Da'!AI45</f>
        <v>272.89499999999998</v>
      </c>
      <c r="AJ45" s="10">
        <f>+'MIT Da'!AJ45+'SAR Da'!AJ45+'URQ Da'!AJ45+'ROC Da'!AJ45+'SM Da'!AJ45+'BN Da'!AJ45+'BS Da'!AJ45+'TDC Da'!AJ45</f>
        <v>9.032</v>
      </c>
      <c r="AK45" s="10">
        <f>+'MIT Da'!AK45+'SAR Da'!AK45+'URQ Da'!AK45+'ROC Da'!AK45+'SM Da'!AK45+'BN Da'!AK45+'BS Da'!AK45+'TDC Da'!AK45</f>
        <v>498.71500000000003</v>
      </c>
      <c r="AL45" s="222">
        <f>+'MIT Da'!AL45+'SAR Da'!AL45+'URQ Da'!AL45+'ROC Da'!AL45+'SM Da'!AL45+'BN Da'!AL45+'BS Da'!AL45+'TDC Da'!AL45</f>
        <v>780.64199999999983</v>
      </c>
      <c r="AM45" s="55">
        <f>+'MIT Da'!AM45+'SAR Da'!AM45+'URQ Da'!AM45+'ROC Da'!AM45+'SM Da'!AM45+'BN Da'!AM45+'BS Da'!AM45+'TDC Da'!AM45</f>
        <v>9</v>
      </c>
      <c r="AN45" s="55">
        <f>+'MIT Da'!AN45+'SAR Da'!AN45+'URQ Da'!AN45+'ROC Da'!AN45+'SM Da'!AN45+'BN Da'!AN45+'BS Da'!AN45+'TDC Da'!AN45</f>
        <v>57</v>
      </c>
      <c r="AO45" s="55">
        <f>+'MIT Da'!AO45+'SAR Da'!AO45+'URQ Da'!AO45+'ROC Da'!AO45+'SM Da'!AO45+'BN Da'!AO45+'BS Da'!AO45+'TDC Da'!AO45</f>
        <v>82</v>
      </c>
      <c r="AP45" s="232">
        <f>+'MIT Da'!AP45+'SAR Da'!AP45+'URQ Da'!AP45+'ROC Da'!AP45+'SM Da'!AP45+'BN Da'!AP45+'BS Da'!AP45+'TDC Da'!AP45</f>
        <v>148</v>
      </c>
      <c r="AQ45" s="55">
        <f>+'MIT Da'!AQ45+'SAR Da'!AQ45+'URQ Da'!AQ45+'ROC Da'!AQ45+'SM Da'!AQ45+'BN Da'!AQ45+'BS Da'!AQ45+'TDC Da'!AQ45</f>
        <v>596</v>
      </c>
      <c r="AR45" s="55">
        <f>+'MIT Da'!AR45+'SAR Da'!AR45+'URQ Da'!AR45+'ROC Da'!AR45+'SM Da'!AR45+'BN Da'!AR45+'BS Da'!AR45+'TDC Da'!AR45</f>
        <v>341</v>
      </c>
      <c r="AS45" s="55">
        <f>+'MIT Da'!AS45+'SAR Da'!AS45+'URQ Da'!AS45+'ROC Da'!AS45+'SM Da'!AS45+'BN Da'!AS45+'BS Da'!AS45+'TDC Da'!AS45</f>
        <v>39</v>
      </c>
      <c r="AT45" s="232">
        <f>+SUM(RED_InfraMR[[#This Row],[B.02.1 - Parque de Coches Eléctricos Motrices]:[B.02.3 - Parque de Coches Eléctricos Motrices Tipo R]])</f>
        <v>976</v>
      </c>
      <c r="AU45" s="55">
        <f>+'MIT Da'!AU45+'SAR Da'!AU45+'URQ Da'!AU45+'ROC Da'!AU45+'SM Da'!AU45+'BN Da'!AU45+'BS Da'!AU45+'TDC Da'!AU45</f>
        <v>0</v>
      </c>
      <c r="AV45" s="55">
        <f>+'MIT Da'!AV45+'SAR Da'!AV45+'URQ Da'!AV45+'ROC Da'!AV45+'SM Da'!AV45+'BN Da'!AV45+'BS Da'!AV45+'TDC Da'!AV45</f>
        <v>6</v>
      </c>
      <c r="AW45" s="55">
        <f>+'MIT Da'!AW45+'SAR Da'!AW45+'URQ Da'!AW45+'ROC Da'!AW45+'SM Da'!AW45+'BN Da'!AW45+'BS Da'!AW45+'TDC Da'!AW45</f>
        <v>10</v>
      </c>
      <c r="AX45" s="232">
        <f>+SUM(RED_InfraMR[[#This Row],[B.03.1 - Parque de Coches Motores Motrices Remolcados]:[B.03.3 - Parque de Coches Motores Motrices Cabina]])</f>
        <v>16</v>
      </c>
      <c r="AY45" s="55">
        <f>+'MIT Da'!AY45+'SAR Da'!AY45+'URQ Da'!AY45+'ROC Da'!AY45+'SM Da'!AY45+'BN Da'!AY45+'BS Da'!AY45+'TDC Da'!AY45</f>
        <v>427</v>
      </c>
      <c r="AZ45" s="55">
        <f>+'MIT Da'!AZ45+'SAR Da'!AZ45+'URQ Da'!AZ45+'ROC Da'!AZ45+'SM Da'!AZ45+'BN Da'!AZ45+'BS Da'!AZ45+'TDC Da'!AZ45</f>
        <v>165</v>
      </c>
      <c r="BA45" s="55">
        <f>+'MIT Da'!BA45+'SAR Da'!BA45+'URQ Da'!BA45+'ROC Da'!BA45+'SM Da'!BA45+'BN Da'!BA45+'BS Da'!BA45+'TDC Da'!BA45</f>
        <v>15</v>
      </c>
      <c r="BB45" s="55">
        <f>+'MIT Da'!BB45+'SAR Da'!BB45+'URQ Da'!BB45+'ROC Da'!BB45+'SM Da'!BB45+'BN Da'!BB45+'BS Da'!BB45+'TDC Da'!BB45</f>
        <v>0</v>
      </c>
      <c r="BC45" s="232">
        <f>+SUM(RED_InfraMR[[#This Row],[B.04.1 - Parque de Coches Remolcados Clase Unica]:[B.04.5 - Parque de Coches Remolcados para Servicios Especiales (Cartoneros)]])</f>
        <v>607</v>
      </c>
      <c r="BD45" s="393">
        <f>+'MIT Da'!BD45+'SAR Da'!BD45+'URQ Da'!BD45+'ROC Da'!BD45+'SM Da'!BD45+'BN Da'!BD45+'BS Da'!BD45+'TDC Da'!BD45</f>
        <v>150</v>
      </c>
      <c r="BE45" s="55">
        <f>+'MIT Da'!BE45+'SAR Da'!BE45+'URQ Da'!BE45+'ROC Da'!BE45+'SM Da'!BE45+'BN Da'!BE45+'BS Da'!BE45+'TDC Da'!BE45</f>
        <v>12</v>
      </c>
      <c r="BF45" s="55">
        <f>+'MIT Da'!BF45+'SAR Da'!BF45+'URQ Da'!BF45+'ROC Da'!BF45+'SM Da'!BF45+'BN Da'!BF45+'BS Da'!BF45+'TDC Da'!BF45</f>
        <v>94</v>
      </c>
      <c r="BG45" s="235"/>
    </row>
    <row r="46" spans="1:59">
      <c r="A46" s="1">
        <v>1996</v>
      </c>
      <c r="B46" s="1" t="s">
        <v>69</v>
      </c>
      <c r="C46" s="10">
        <f>+'MIT Da'!C46+'SAR Da'!C46+'URQ Da'!C46+'ROC Da'!C46+'SM Da'!C46+'BN Da'!C46+'BS Da'!C46+'TDC Da'!C46</f>
        <v>147.21299999999999</v>
      </c>
      <c r="D46" s="10">
        <f>+'MIT Da'!D46+'SAR Da'!D46+'URQ Da'!D46+'ROC Da'!D46+'SM Da'!D46+'BN Da'!D46+'BS Da'!D46+'TDC Da'!D46</f>
        <v>444.30600000000004</v>
      </c>
      <c r="E46" s="10">
        <f>+'MIT Da'!E46+'SAR Da'!E46+'URQ Da'!E46+'ROC Da'!E46+'SM Da'!E46+'BN Da'!E46+'BS Da'!E46+'TDC Da'!E46</f>
        <v>0</v>
      </c>
      <c r="F46" s="10">
        <f>+'MIT Da'!F46+'SAR Da'!F46+'URQ Da'!F46+'ROC Da'!F46+'SM Da'!F46+'BN Da'!F46+'BS Da'!F46+'TDC Da'!F46</f>
        <v>176.17364000000001</v>
      </c>
      <c r="G46" s="192">
        <f>+'MIT Da'!G46+'SAR Da'!G46+'URQ Da'!G46+'ROC Da'!G46+'SM Da'!G46+'BN Da'!G46+'BS Da'!G46+'TDC Da'!G46</f>
        <v>767.69263999999998</v>
      </c>
      <c r="H46" s="192">
        <f>+'MIT Da'!H46+'SAR Da'!H46+'URQ Da'!H46+'ROC Da'!H46+'SM Da'!H46+'BN Da'!H46+'BS Da'!H46+'TDC Da'!H46</f>
        <v>767.69263999999998</v>
      </c>
      <c r="I46" s="10">
        <f>+'MIT Da'!I46+'SAR Da'!I46+'URQ Da'!I46+'ROC Da'!I46+'SM Da'!I46+'BN Da'!I46+'BS Da'!I46+'TDC Da'!I46</f>
        <v>972.2581100000001</v>
      </c>
      <c r="J46" s="10">
        <f>+'MIT Da'!J46+'SAR Da'!J46+'URQ Da'!J46+'ROC Da'!J46+'SM Da'!J46+'BN Da'!J46+'BS Da'!J46+'TDC Da'!J46</f>
        <v>1060.415</v>
      </c>
      <c r="K46" s="10">
        <f>+'MIT Da'!K46+'SAR Da'!K46+'URQ Da'!K46+'ROC Da'!K46+'SM Da'!K46+'BN Da'!K46+'BS Da'!K46+'TDC Da'!K46</f>
        <v>54.516999999999996</v>
      </c>
      <c r="L46" s="10">
        <f>+'MIT Da'!L46+'SAR Da'!L46+'URQ Da'!L46+'ROC Da'!L46+'SM Da'!L46+'BN Da'!L46+'BS Da'!L46+'TDC Da'!L46</f>
        <v>379.49300000000005</v>
      </c>
      <c r="M46" s="10">
        <f>+'MIT Da'!M46+'SAR Da'!M46+'URQ Da'!M46+'ROC Da'!M46+'SM Da'!M46+'BN Da'!M46+'BS Da'!M46+'TDC Da'!M46</f>
        <v>21.314999999999998</v>
      </c>
      <c r="N46" s="192">
        <f>+'MIT Da'!N46+'SAR Da'!N46+'URQ Da'!N46+'ROC Da'!N46+'SM Da'!N46+'BN Da'!N46+'BS Da'!N46+'TDC Da'!N46</f>
        <v>1439.9079999999999</v>
      </c>
      <c r="O46" s="192">
        <f>+'MIT Da'!O46+'SAR Da'!O46+'URQ Da'!O46+'ROC Da'!O46+'SM Da'!O46+'BN Da'!O46+'BS Da'!O46+'TDC Da'!O46</f>
        <v>1439.9079999999999</v>
      </c>
      <c r="P46" s="55">
        <f>+'MIT Da'!P46+'SAR Da'!P46+'URQ Da'!P46+'ROC Da'!P46+'SM Da'!P46+'BN Da'!P46+'BS Da'!P46+'TDC Da'!P46</f>
        <v>205</v>
      </c>
      <c r="Q46" s="55">
        <f>+'MIT Da'!Q46+'SAR Da'!Q46+'URQ Da'!Q46+'ROC Da'!Q46+'SM Da'!Q46+'BN Da'!Q46+'BS Da'!Q46+'TDC Da'!Q46</f>
        <v>56</v>
      </c>
      <c r="R46" s="55">
        <f>+'MIT Da'!R46+'SAR Da'!R46+'URQ Da'!R46+'ROC Da'!R46+'SM Da'!R46+'BN Da'!R46+'BS Da'!R46+'TDC Da'!R46</f>
        <v>10</v>
      </c>
      <c r="S46" s="213">
        <f>+'MIT Da'!S46+'SAR Da'!S46+'URQ Da'!S46+'ROC Da'!S46+'SM Da'!S46+'BN Da'!S46+'BS Da'!S46+'TDC Da'!S46</f>
        <v>271</v>
      </c>
      <c r="T46" s="213">
        <f>+'MIT Da'!T46+'SAR Da'!T46+'URQ Da'!T46+'ROC Da'!T46+'SM Da'!T46+'BN Da'!T46+'BS Da'!T46+'TDC Da'!T46</f>
        <v>271</v>
      </c>
      <c r="U46" s="55">
        <f>+'MIT Da'!U46+'SAR Da'!U46+'URQ Da'!U46+'ROC Da'!U46+'SM Da'!U46+'BN Da'!U46+'BS Da'!U46+'TDC Da'!U46</f>
        <v>137</v>
      </c>
      <c r="V46" s="55">
        <f>+'MIT Da'!V46+'SAR Da'!V46+'URQ Da'!V46+'ROC Da'!V46+'SM Da'!V46+'BN Da'!V46+'BS Da'!V46+'TDC Da'!V46</f>
        <v>432</v>
      </c>
      <c r="W46" s="55">
        <f>+'MIT Da'!W46+'SAR Da'!W46+'URQ Da'!W46+'ROC Da'!W46+'SM Da'!W46+'BN Da'!W46+'BS Da'!W46+'TDC Da'!W46</f>
        <v>11</v>
      </c>
      <c r="X46" s="55">
        <f>+'MIT Da'!X46+'SAR Da'!X46+'URQ Da'!X46+'ROC Da'!X46+'SM Da'!X46+'BN Da'!X46+'BS Da'!X46+'TDC Da'!X46</f>
        <v>112</v>
      </c>
      <c r="Y46" s="55">
        <f>+'MIT Da'!Y46+'SAR Da'!Y46+'URQ Da'!Y46+'ROC Da'!Y46+'SM Da'!Y46+'BN Da'!Y46+'BS Da'!Y46+'TDC Da'!Y46</f>
        <v>4</v>
      </c>
      <c r="Z46" s="219">
        <f>+'MIT Da'!Z46+'SAR Da'!Z46+'URQ Da'!Z46+'ROC Da'!Z46+'SM Da'!Z46+'BN Da'!Z46+'BS Da'!Z46+'TDC Da'!Z46</f>
        <v>696</v>
      </c>
      <c r="AA46" s="55">
        <f>+'MIT Da'!AA46+'SAR Da'!AA46+'URQ Da'!AA46+'ROC Da'!AA46+'SM Da'!AA46+'BN Da'!AA46+'BS Da'!AA46+'TDC Da'!AA46</f>
        <v>152</v>
      </c>
      <c r="AB46" s="55">
        <f>+'MIT Da'!AB46+'SAR Da'!AB46+'URQ Da'!AB46+'ROC Da'!AB46+'SM Da'!AB46+'BN Da'!AB46+'BS Da'!AB46+'TDC Da'!AB46</f>
        <v>100</v>
      </c>
      <c r="AC46" s="55">
        <f>+'MIT Da'!AC46+'SAR Da'!AC46+'URQ Da'!AC46+'ROC Da'!AC46+'SM Da'!AC46+'BN Da'!AC46+'BS Da'!AC46+'TDC Da'!AC46</f>
        <v>696</v>
      </c>
      <c r="AD46" s="219">
        <f>+'MIT Da'!AD46+'SAR Da'!AD46+'URQ Da'!AD46+'ROC Da'!AD46+'SM Da'!AD46+'BN Da'!AD46+'BS Da'!AD46+'TDC Da'!AD46</f>
        <v>948</v>
      </c>
      <c r="AE46" s="55">
        <f>+'MIT Da'!AE46+'SAR Da'!AE46+'URQ Da'!AE46+'ROC Da'!AE46+'SM Da'!AE46+'BN Da'!AE46+'BS Da'!AE46+'TDC Da'!AE46</f>
        <v>54</v>
      </c>
      <c r="AF46" s="55">
        <f>+'MIT Da'!AF46+'SAR Da'!AF46+'URQ Da'!AF46+'ROC Da'!AF46+'SM Da'!AF46+'BN Da'!AF46+'BS Da'!AF46+'TDC Da'!AF46</f>
        <v>93</v>
      </c>
      <c r="AG46" s="55">
        <f>+'MIT Da'!AG46+'SAR Da'!AG46+'URQ Da'!AG46+'ROC Da'!AG46+'SM Da'!AG46+'BN Da'!AG46+'BS Da'!AG46+'TDC Da'!AG46</f>
        <v>417</v>
      </c>
      <c r="AH46" s="219">
        <f>+'MIT Da'!AH46+'SAR Da'!AH46+'URQ Da'!AH46+'ROC Da'!AH46+'SM Da'!AH46+'BN Da'!AH46+'BS Da'!AH46+'TDC Da'!AH46</f>
        <v>564</v>
      </c>
      <c r="AI46" s="10">
        <f>+'MIT Da'!AI46+'SAR Da'!AI46+'URQ Da'!AI46+'ROC Da'!AI46+'SM Da'!AI46+'BN Da'!AI46+'BS Da'!AI46+'TDC Da'!AI46</f>
        <v>272.89499999999998</v>
      </c>
      <c r="AJ46" s="10">
        <f>+'MIT Da'!AJ46+'SAR Da'!AJ46+'URQ Da'!AJ46+'ROC Da'!AJ46+'SM Da'!AJ46+'BN Da'!AJ46+'BS Da'!AJ46+'TDC Da'!AJ46</f>
        <v>9.032</v>
      </c>
      <c r="AK46" s="10">
        <f>+'MIT Da'!AK46+'SAR Da'!AK46+'URQ Da'!AK46+'ROC Da'!AK46+'SM Da'!AK46+'BN Da'!AK46+'BS Da'!AK46+'TDC Da'!AK46</f>
        <v>498.71500000000003</v>
      </c>
      <c r="AL46" s="222">
        <f>+'MIT Da'!AL46+'SAR Da'!AL46+'URQ Da'!AL46+'ROC Da'!AL46+'SM Da'!AL46+'BN Da'!AL46+'BS Da'!AL46+'TDC Da'!AL46</f>
        <v>780.64199999999983</v>
      </c>
      <c r="AM46" s="55">
        <f>+'MIT Da'!AM46+'SAR Da'!AM46+'URQ Da'!AM46+'ROC Da'!AM46+'SM Da'!AM46+'BN Da'!AM46+'BS Da'!AM46+'TDC Da'!AM46</f>
        <v>9</v>
      </c>
      <c r="AN46" s="55">
        <f>+'MIT Da'!AN46+'SAR Da'!AN46+'URQ Da'!AN46+'ROC Da'!AN46+'SM Da'!AN46+'BN Da'!AN46+'BS Da'!AN46+'TDC Da'!AN46</f>
        <v>57</v>
      </c>
      <c r="AO46" s="55">
        <f>+'MIT Da'!AO46+'SAR Da'!AO46+'URQ Da'!AO46+'ROC Da'!AO46+'SM Da'!AO46+'BN Da'!AO46+'BS Da'!AO46+'TDC Da'!AO46</f>
        <v>82</v>
      </c>
      <c r="AP46" s="232">
        <f>+'MIT Da'!AP46+'SAR Da'!AP46+'URQ Da'!AP46+'ROC Da'!AP46+'SM Da'!AP46+'BN Da'!AP46+'BS Da'!AP46+'TDC Da'!AP46</f>
        <v>148</v>
      </c>
      <c r="AQ46" s="55">
        <f>+'MIT Da'!AQ46+'SAR Da'!AQ46+'URQ Da'!AQ46+'ROC Da'!AQ46+'SM Da'!AQ46+'BN Da'!AQ46+'BS Da'!AQ46+'TDC Da'!AQ46</f>
        <v>596</v>
      </c>
      <c r="AR46" s="55">
        <f>+'MIT Da'!AR46+'SAR Da'!AR46+'URQ Da'!AR46+'ROC Da'!AR46+'SM Da'!AR46+'BN Da'!AR46+'BS Da'!AR46+'TDC Da'!AR46</f>
        <v>341</v>
      </c>
      <c r="AS46" s="55">
        <f>+'MIT Da'!AS46+'SAR Da'!AS46+'URQ Da'!AS46+'ROC Da'!AS46+'SM Da'!AS46+'BN Da'!AS46+'BS Da'!AS46+'TDC Da'!AS46</f>
        <v>39</v>
      </c>
      <c r="AT46" s="232">
        <f>+SUM(RED_InfraMR[[#This Row],[B.02.1 - Parque de Coches Eléctricos Motrices]:[B.02.3 - Parque de Coches Eléctricos Motrices Tipo R]])</f>
        <v>976</v>
      </c>
      <c r="AU46" s="55">
        <f>+'MIT Da'!AU46+'SAR Da'!AU46+'URQ Da'!AU46+'ROC Da'!AU46+'SM Da'!AU46+'BN Da'!AU46+'BS Da'!AU46+'TDC Da'!AU46</f>
        <v>0</v>
      </c>
      <c r="AV46" s="55">
        <f>+'MIT Da'!AV46+'SAR Da'!AV46+'URQ Da'!AV46+'ROC Da'!AV46+'SM Da'!AV46+'BN Da'!AV46+'BS Da'!AV46+'TDC Da'!AV46</f>
        <v>6</v>
      </c>
      <c r="AW46" s="55">
        <f>+'MIT Da'!AW46+'SAR Da'!AW46+'URQ Da'!AW46+'ROC Da'!AW46+'SM Da'!AW46+'BN Da'!AW46+'BS Da'!AW46+'TDC Da'!AW46</f>
        <v>10</v>
      </c>
      <c r="AX46" s="232">
        <f>+SUM(RED_InfraMR[[#This Row],[B.03.1 - Parque de Coches Motores Motrices Remolcados]:[B.03.3 - Parque de Coches Motores Motrices Cabina]])</f>
        <v>16</v>
      </c>
      <c r="AY46" s="55">
        <f>+'MIT Da'!AY46+'SAR Da'!AY46+'URQ Da'!AY46+'ROC Da'!AY46+'SM Da'!AY46+'BN Da'!AY46+'BS Da'!AY46+'TDC Da'!AY46</f>
        <v>427</v>
      </c>
      <c r="AZ46" s="55">
        <f>+'MIT Da'!AZ46+'SAR Da'!AZ46+'URQ Da'!AZ46+'ROC Da'!AZ46+'SM Da'!AZ46+'BN Da'!AZ46+'BS Da'!AZ46+'TDC Da'!AZ46</f>
        <v>165</v>
      </c>
      <c r="BA46" s="55">
        <f>+'MIT Da'!BA46+'SAR Da'!BA46+'URQ Da'!BA46+'ROC Da'!BA46+'SM Da'!BA46+'BN Da'!BA46+'BS Da'!BA46+'TDC Da'!BA46</f>
        <v>15</v>
      </c>
      <c r="BB46" s="55">
        <f>+'MIT Da'!BB46+'SAR Da'!BB46+'URQ Da'!BB46+'ROC Da'!BB46+'SM Da'!BB46+'BN Da'!BB46+'BS Da'!BB46+'TDC Da'!BB46</f>
        <v>0</v>
      </c>
      <c r="BC46" s="232">
        <f>+SUM(RED_InfraMR[[#This Row],[B.04.1 - Parque de Coches Remolcados Clase Unica]:[B.04.5 - Parque de Coches Remolcados para Servicios Especiales (Cartoneros)]])</f>
        <v>607</v>
      </c>
      <c r="BD46" s="393">
        <f>+'MIT Da'!BD46+'SAR Da'!BD46+'URQ Da'!BD46+'ROC Da'!BD46+'SM Da'!BD46+'BN Da'!BD46+'BS Da'!BD46+'TDC Da'!BD46</f>
        <v>150</v>
      </c>
      <c r="BE46" s="55">
        <f>+'MIT Da'!BE46+'SAR Da'!BE46+'URQ Da'!BE46+'ROC Da'!BE46+'SM Da'!BE46+'BN Da'!BE46+'BS Da'!BE46+'TDC Da'!BE46</f>
        <v>12</v>
      </c>
      <c r="BF46" s="55">
        <f>+'MIT Da'!BF46+'SAR Da'!BF46+'URQ Da'!BF46+'ROC Da'!BF46+'SM Da'!BF46+'BN Da'!BF46+'BS Da'!BF46+'TDC Da'!BF46</f>
        <v>94</v>
      </c>
      <c r="BG46" s="235"/>
    </row>
    <row r="47" spans="1:59">
      <c r="A47" s="1">
        <v>1996</v>
      </c>
      <c r="B47" s="1" t="s">
        <v>70</v>
      </c>
      <c r="C47" s="10">
        <f>+'MIT Da'!C47+'SAR Da'!C47+'URQ Da'!C47+'ROC Da'!C47+'SM Da'!C47+'BN Da'!C47+'BS Da'!C47+'TDC Da'!C47</f>
        <v>147.21299999999999</v>
      </c>
      <c r="D47" s="10">
        <f>+'MIT Da'!D47+'SAR Da'!D47+'URQ Da'!D47+'ROC Da'!D47+'SM Da'!D47+'BN Da'!D47+'BS Da'!D47+'TDC Da'!D47</f>
        <v>444.30600000000004</v>
      </c>
      <c r="E47" s="10">
        <f>+'MIT Da'!E47+'SAR Da'!E47+'URQ Da'!E47+'ROC Da'!E47+'SM Da'!E47+'BN Da'!E47+'BS Da'!E47+'TDC Da'!E47</f>
        <v>0</v>
      </c>
      <c r="F47" s="10">
        <f>+'MIT Da'!F47+'SAR Da'!F47+'URQ Da'!F47+'ROC Da'!F47+'SM Da'!F47+'BN Da'!F47+'BS Da'!F47+'TDC Da'!F47</f>
        <v>176.17364000000001</v>
      </c>
      <c r="G47" s="192">
        <f>+'MIT Da'!G47+'SAR Da'!G47+'URQ Da'!G47+'ROC Da'!G47+'SM Da'!G47+'BN Da'!G47+'BS Da'!G47+'TDC Da'!G47</f>
        <v>767.69263999999998</v>
      </c>
      <c r="H47" s="192">
        <f>+'MIT Da'!H47+'SAR Da'!H47+'URQ Da'!H47+'ROC Da'!H47+'SM Da'!H47+'BN Da'!H47+'BS Da'!H47+'TDC Da'!H47</f>
        <v>767.69263999999998</v>
      </c>
      <c r="I47" s="10">
        <f>+'MIT Da'!I47+'SAR Da'!I47+'URQ Da'!I47+'ROC Da'!I47+'SM Da'!I47+'BN Da'!I47+'BS Da'!I47+'TDC Da'!I47</f>
        <v>972.2581100000001</v>
      </c>
      <c r="J47" s="10">
        <f>+'MIT Da'!J47+'SAR Da'!J47+'URQ Da'!J47+'ROC Da'!J47+'SM Da'!J47+'BN Da'!J47+'BS Da'!J47+'TDC Da'!J47</f>
        <v>1060.415</v>
      </c>
      <c r="K47" s="10">
        <f>+'MIT Da'!K47+'SAR Da'!K47+'URQ Da'!K47+'ROC Da'!K47+'SM Da'!K47+'BN Da'!K47+'BS Da'!K47+'TDC Da'!K47</f>
        <v>54.516999999999996</v>
      </c>
      <c r="L47" s="10">
        <f>+'MIT Da'!L47+'SAR Da'!L47+'URQ Da'!L47+'ROC Da'!L47+'SM Da'!L47+'BN Da'!L47+'BS Da'!L47+'TDC Da'!L47</f>
        <v>379.49300000000005</v>
      </c>
      <c r="M47" s="10">
        <f>+'MIT Da'!M47+'SAR Da'!M47+'URQ Da'!M47+'ROC Da'!M47+'SM Da'!M47+'BN Da'!M47+'BS Da'!M47+'TDC Da'!M47</f>
        <v>21.314999999999998</v>
      </c>
      <c r="N47" s="192">
        <f>+'MIT Da'!N47+'SAR Da'!N47+'URQ Da'!N47+'ROC Da'!N47+'SM Da'!N47+'BN Da'!N47+'BS Da'!N47+'TDC Da'!N47</f>
        <v>1439.9079999999999</v>
      </c>
      <c r="O47" s="192">
        <f>+'MIT Da'!O47+'SAR Da'!O47+'URQ Da'!O47+'ROC Da'!O47+'SM Da'!O47+'BN Da'!O47+'BS Da'!O47+'TDC Da'!O47</f>
        <v>1439.9079999999999</v>
      </c>
      <c r="P47" s="55">
        <f>+'MIT Da'!P47+'SAR Da'!P47+'URQ Da'!P47+'ROC Da'!P47+'SM Da'!P47+'BN Da'!P47+'BS Da'!P47+'TDC Da'!P47</f>
        <v>205</v>
      </c>
      <c r="Q47" s="55">
        <f>+'MIT Da'!Q47+'SAR Da'!Q47+'URQ Da'!Q47+'ROC Da'!Q47+'SM Da'!Q47+'BN Da'!Q47+'BS Da'!Q47+'TDC Da'!Q47</f>
        <v>56</v>
      </c>
      <c r="R47" s="55">
        <f>+'MIT Da'!R47+'SAR Da'!R47+'URQ Da'!R47+'ROC Da'!R47+'SM Da'!R47+'BN Da'!R47+'BS Da'!R47+'TDC Da'!R47</f>
        <v>10</v>
      </c>
      <c r="S47" s="213">
        <f>+'MIT Da'!S47+'SAR Da'!S47+'URQ Da'!S47+'ROC Da'!S47+'SM Da'!S47+'BN Da'!S47+'BS Da'!S47+'TDC Da'!S47</f>
        <v>271</v>
      </c>
      <c r="T47" s="213">
        <f>+'MIT Da'!T47+'SAR Da'!T47+'URQ Da'!T47+'ROC Da'!T47+'SM Da'!T47+'BN Da'!T47+'BS Da'!T47+'TDC Da'!T47</f>
        <v>271</v>
      </c>
      <c r="U47" s="55">
        <f>+'MIT Da'!U47+'SAR Da'!U47+'URQ Da'!U47+'ROC Da'!U47+'SM Da'!U47+'BN Da'!U47+'BS Da'!U47+'TDC Da'!U47</f>
        <v>137</v>
      </c>
      <c r="V47" s="55">
        <f>+'MIT Da'!V47+'SAR Da'!V47+'URQ Da'!V47+'ROC Da'!V47+'SM Da'!V47+'BN Da'!V47+'BS Da'!V47+'TDC Da'!V47</f>
        <v>432</v>
      </c>
      <c r="W47" s="55">
        <f>+'MIT Da'!W47+'SAR Da'!W47+'URQ Da'!W47+'ROC Da'!W47+'SM Da'!W47+'BN Da'!W47+'BS Da'!W47+'TDC Da'!W47</f>
        <v>11</v>
      </c>
      <c r="X47" s="55">
        <f>+'MIT Da'!X47+'SAR Da'!X47+'URQ Da'!X47+'ROC Da'!X47+'SM Da'!X47+'BN Da'!X47+'BS Da'!X47+'TDC Da'!X47</f>
        <v>112</v>
      </c>
      <c r="Y47" s="55">
        <f>+'MIT Da'!Y47+'SAR Da'!Y47+'URQ Da'!Y47+'ROC Da'!Y47+'SM Da'!Y47+'BN Da'!Y47+'BS Da'!Y47+'TDC Da'!Y47</f>
        <v>4</v>
      </c>
      <c r="Z47" s="219">
        <f>+'MIT Da'!Z47+'SAR Da'!Z47+'URQ Da'!Z47+'ROC Da'!Z47+'SM Da'!Z47+'BN Da'!Z47+'BS Da'!Z47+'TDC Da'!Z47</f>
        <v>696</v>
      </c>
      <c r="AA47" s="55">
        <f>+'MIT Da'!AA47+'SAR Da'!AA47+'URQ Da'!AA47+'ROC Da'!AA47+'SM Da'!AA47+'BN Da'!AA47+'BS Da'!AA47+'TDC Da'!AA47</f>
        <v>152</v>
      </c>
      <c r="AB47" s="55">
        <f>+'MIT Da'!AB47+'SAR Da'!AB47+'URQ Da'!AB47+'ROC Da'!AB47+'SM Da'!AB47+'BN Da'!AB47+'BS Da'!AB47+'TDC Da'!AB47</f>
        <v>100</v>
      </c>
      <c r="AC47" s="55">
        <f>+'MIT Da'!AC47+'SAR Da'!AC47+'URQ Da'!AC47+'ROC Da'!AC47+'SM Da'!AC47+'BN Da'!AC47+'BS Da'!AC47+'TDC Da'!AC47</f>
        <v>696</v>
      </c>
      <c r="AD47" s="219">
        <f>+'MIT Da'!AD47+'SAR Da'!AD47+'URQ Da'!AD47+'ROC Da'!AD47+'SM Da'!AD47+'BN Da'!AD47+'BS Da'!AD47+'TDC Da'!AD47</f>
        <v>948</v>
      </c>
      <c r="AE47" s="55">
        <f>+'MIT Da'!AE47+'SAR Da'!AE47+'URQ Da'!AE47+'ROC Da'!AE47+'SM Da'!AE47+'BN Da'!AE47+'BS Da'!AE47+'TDC Da'!AE47</f>
        <v>54</v>
      </c>
      <c r="AF47" s="55">
        <f>+'MIT Da'!AF47+'SAR Da'!AF47+'URQ Da'!AF47+'ROC Da'!AF47+'SM Da'!AF47+'BN Da'!AF47+'BS Da'!AF47+'TDC Da'!AF47</f>
        <v>93</v>
      </c>
      <c r="AG47" s="55">
        <f>+'MIT Da'!AG47+'SAR Da'!AG47+'URQ Da'!AG47+'ROC Da'!AG47+'SM Da'!AG47+'BN Da'!AG47+'BS Da'!AG47+'TDC Da'!AG47</f>
        <v>417</v>
      </c>
      <c r="AH47" s="219">
        <f>+'MIT Da'!AH47+'SAR Da'!AH47+'URQ Da'!AH47+'ROC Da'!AH47+'SM Da'!AH47+'BN Da'!AH47+'BS Da'!AH47+'TDC Da'!AH47</f>
        <v>564</v>
      </c>
      <c r="AI47" s="10">
        <f>+'MIT Da'!AI47+'SAR Da'!AI47+'URQ Da'!AI47+'ROC Da'!AI47+'SM Da'!AI47+'BN Da'!AI47+'BS Da'!AI47+'TDC Da'!AI47</f>
        <v>272.89499999999998</v>
      </c>
      <c r="AJ47" s="10">
        <f>+'MIT Da'!AJ47+'SAR Da'!AJ47+'URQ Da'!AJ47+'ROC Da'!AJ47+'SM Da'!AJ47+'BN Da'!AJ47+'BS Da'!AJ47+'TDC Da'!AJ47</f>
        <v>9.032</v>
      </c>
      <c r="AK47" s="10">
        <f>+'MIT Da'!AK47+'SAR Da'!AK47+'URQ Da'!AK47+'ROC Da'!AK47+'SM Da'!AK47+'BN Da'!AK47+'BS Da'!AK47+'TDC Da'!AK47</f>
        <v>498.71500000000003</v>
      </c>
      <c r="AL47" s="222">
        <f>+'MIT Da'!AL47+'SAR Da'!AL47+'URQ Da'!AL47+'ROC Da'!AL47+'SM Da'!AL47+'BN Da'!AL47+'BS Da'!AL47+'TDC Da'!AL47</f>
        <v>780.64199999999983</v>
      </c>
      <c r="AM47" s="55">
        <f>+'MIT Da'!AM47+'SAR Da'!AM47+'URQ Da'!AM47+'ROC Da'!AM47+'SM Da'!AM47+'BN Da'!AM47+'BS Da'!AM47+'TDC Da'!AM47</f>
        <v>9</v>
      </c>
      <c r="AN47" s="55">
        <f>+'MIT Da'!AN47+'SAR Da'!AN47+'URQ Da'!AN47+'ROC Da'!AN47+'SM Da'!AN47+'BN Da'!AN47+'BS Da'!AN47+'TDC Da'!AN47</f>
        <v>57</v>
      </c>
      <c r="AO47" s="55">
        <f>+'MIT Da'!AO47+'SAR Da'!AO47+'URQ Da'!AO47+'ROC Da'!AO47+'SM Da'!AO47+'BN Da'!AO47+'BS Da'!AO47+'TDC Da'!AO47</f>
        <v>82</v>
      </c>
      <c r="AP47" s="232">
        <f>+'MIT Da'!AP47+'SAR Da'!AP47+'URQ Da'!AP47+'ROC Da'!AP47+'SM Da'!AP47+'BN Da'!AP47+'BS Da'!AP47+'TDC Da'!AP47</f>
        <v>148</v>
      </c>
      <c r="AQ47" s="55">
        <f>+'MIT Da'!AQ47+'SAR Da'!AQ47+'URQ Da'!AQ47+'ROC Da'!AQ47+'SM Da'!AQ47+'BN Da'!AQ47+'BS Da'!AQ47+'TDC Da'!AQ47</f>
        <v>596</v>
      </c>
      <c r="AR47" s="55">
        <f>+'MIT Da'!AR47+'SAR Da'!AR47+'URQ Da'!AR47+'ROC Da'!AR47+'SM Da'!AR47+'BN Da'!AR47+'BS Da'!AR47+'TDC Da'!AR47</f>
        <v>341</v>
      </c>
      <c r="AS47" s="55">
        <f>+'MIT Da'!AS47+'SAR Da'!AS47+'URQ Da'!AS47+'ROC Da'!AS47+'SM Da'!AS47+'BN Da'!AS47+'BS Da'!AS47+'TDC Da'!AS47</f>
        <v>39</v>
      </c>
      <c r="AT47" s="232">
        <f>+SUM(RED_InfraMR[[#This Row],[B.02.1 - Parque de Coches Eléctricos Motrices]:[B.02.3 - Parque de Coches Eléctricos Motrices Tipo R]])</f>
        <v>976</v>
      </c>
      <c r="AU47" s="55">
        <f>+'MIT Da'!AU47+'SAR Da'!AU47+'URQ Da'!AU47+'ROC Da'!AU47+'SM Da'!AU47+'BN Da'!AU47+'BS Da'!AU47+'TDC Da'!AU47</f>
        <v>0</v>
      </c>
      <c r="AV47" s="55">
        <f>+'MIT Da'!AV47+'SAR Da'!AV47+'URQ Da'!AV47+'ROC Da'!AV47+'SM Da'!AV47+'BN Da'!AV47+'BS Da'!AV47+'TDC Da'!AV47</f>
        <v>6</v>
      </c>
      <c r="AW47" s="55">
        <f>+'MIT Da'!AW47+'SAR Da'!AW47+'URQ Da'!AW47+'ROC Da'!AW47+'SM Da'!AW47+'BN Da'!AW47+'BS Da'!AW47+'TDC Da'!AW47</f>
        <v>10</v>
      </c>
      <c r="AX47" s="232">
        <f>+SUM(RED_InfraMR[[#This Row],[B.03.1 - Parque de Coches Motores Motrices Remolcados]:[B.03.3 - Parque de Coches Motores Motrices Cabina]])</f>
        <v>16</v>
      </c>
      <c r="AY47" s="55">
        <f>+'MIT Da'!AY47+'SAR Da'!AY47+'URQ Da'!AY47+'ROC Da'!AY47+'SM Da'!AY47+'BN Da'!AY47+'BS Da'!AY47+'TDC Da'!AY47</f>
        <v>427</v>
      </c>
      <c r="AZ47" s="55">
        <f>+'MIT Da'!AZ47+'SAR Da'!AZ47+'URQ Da'!AZ47+'ROC Da'!AZ47+'SM Da'!AZ47+'BN Da'!AZ47+'BS Da'!AZ47+'TDC Da'!AZ47</f>
        <v>165</v>
      </c>
      <c r="BA47" s="55">
        <f>+'MIT Da'!BA47+'SAR Da'!BA47+'URQ Da'!BA47+'ROC Da'!BA47+'SM Da'!BA47+'BN Da'!BA47+'BS Da'!BA47+'TDC Da'!BA47</f>
        <v>15</v>
      </c>
      <c r="BB47" s="55">
        <f>+'MIT Da'!BB47+'SAR Da'!BB47+'URQ Da'!BB47+'ROC Da'!BB47+'SM Da'!BB47+'BN Da'!BB47+'BS Da'!BB47+'TDC Da'!BB47</f>
        <v>0</v>
      </c>
      <c r="BC47" s="232">
        <f>+SUM(RED_InfraMR[[#This Row],[B.04.1 - Parque de Coches Remolcados Clase Unica]:[B.04.5 - Parque de Coches Remolcados para Servicios Especiales (Cartoneros)]])</f>
        <v>607</v>
      </c>
      <c r="BD47" s="393">
        <f>+'MIT Da'!BD47+'SAR Da'!BD47+'URQ Da'!BD47+'ROC Da'!BD47+'SM Da'!BD47+'BN Da'!BD47+'BS Da'!BD47+'TDC Da'!BD47</f>
        <v>150</v>
      </c>
      <c r="BE47" s="55">
        <f>+'MIT Da'!BE47+'SAR Da'!BE47+'URQ Da'!BE47+'ROC Da'!BE47+'SM Da'!BE47+'BN Da'!BE47+'BS Da'!BE47+'TDC Da'!BE47</f>
        <v>12</v>
      </c>
      <c r="BF47" s="55">
        <f>+'MIT Da'!BF47+'SAR Da'!BF47+'URQ Da'!BF47+'ROC Da'!BF47+'SM Da'!BF47+'BN Da'!BF47+'BS Da'!BF47+'TDC Da'!BF47</f>
        <v>94</v>
      </c>
      <c r="BG47" s="235"/>
    </row>
    <row r="48" spans="1:59">
      <c r="A48" s="1">
        <v>1996</v>
      </c>
      <c r="B48" s="1" t="s">
        <v>71</v>
      </c>
      <c r="C48" s="10">
        <f>+'MIT Da'!C48+'SAR Da'!C48+'URQ Da'!C48+'ROC Da'!C48+'SM Da'!C48+'BN Da'!C48+'BS Da'!C48+'TDC Da'!C48</f>
        <v>147.21299999999999</v>
      </c>
      <c r="D48" s="10">
        <f>+'MIT Da'!D48+'SAR Da'!D48+'URQ Da'!D48+'ROC Da'!D48+'SM Da'!D48+'BN Da'!D48+'BS Da'!D48+'TDC Da'!D48</f>
        <v>444.30600000000004</v>
      </c>
      <c r="E48" s="10">
        <f>+'MIT Da'!E48+'SAR Da'!E48+'URQ Da'!E48+'ROC Da'!E48+'SM Da'!E48+'BN Da'!E48+'BS Da'!E48+'TDC Da'!E48</f>
        <v>0</v>
      </c>
      <c r="F48" s="10">
        <f>+'MIT Da'!F48+'SAR Da'!F48+'URQ Da'!F48+'ROC Da'!F48+'SM Da'!F48+'BN Da'!F48+'BS Da'!F48+'TDC Da'!F48</f>
        <v>176.17364000000001</v>
      </c>
      <c r="G48" s="192">
        <f>+'MIT Da'!G48+'SAR Da'!G48+'URQ Da'!G48+'ROC Da'!G48+'SM Da'!G48+'BN Da'!G48+'BS Da'!G48+'TDC Da'!G48</f>
        <v>767.69263999999998</v>
      </c>
      <c r="H48" s="192">
        <f>+'MIT Da'!H48+'SAR Da'!H48+'URQ Da'!H48+'ROC Da'!H48+'SM Da'!H48+'BN Da'!H48+'BS Da'!H48+'TDC Da'!H48</f>
        <v>767.69263999999998</v>
      </c>
      <c r="I48" s="10">
        <f>+'MIT Da'!I48+'SAR Da'!I48+'URQ Da'!I48+'ROC Da'!I48+'SM Da'!I48+'BN Da'!I48+'BS Da'!I48+'TDC Da'!I48</f>
        <v>972.2581100000001</v>
      </c>
      <c r="J48" s="10">
        <f>+'MIT Da'!J48+'SAR Da'!J48+'URQ Da'!J48+'ROC Da'!J48+'SM Da'!J48+'BN Da'!J48+'BS Da'!J48+'TDC Da'!J48</f>
        <v>1060.415</v>
      </c>
      <c r="K48" s="10">
        <f>+'MIT Da'!K48+'SAR Da'!K48+'URQ Da'!K48+'ROC Da'!K48+'SM Da'!K48+'BN Da'!K48+'BS Da'!K48+'TDC Da'!K48</f>
        <v>54.516999999999996</v>
      </c>
      <c r="L48" s="10">
        <f>+'MIT Da'!L48+'SAR Da'!L48+'URQ Da'!L48+'ROC Da'!L48+'SM Da'!L48+'BN Da'!L48+'BS Da'!L48+'TDC Da'!L48</f>
        <v>379.49300000000005</v>
      </c>
      <c r="M48" s="10">
        <f>+'MIT Da'!M48+'SAR Da'!M48+'URQ Da'!M48+'ROC Da'!M48+'SM Da'!M48+'BN Da'!M48+'BS Da'!M48+'TDC Da'!M48</f>
        <v>21.314999999999998</v>
      </c>
      <c r="N48" s="192">
        <f>+'MIT Da'!N48+'SAR Da'!N48+'URQ Da'!N48+'ROC Da'!N48+'SM Da'!N48+'BN Da'!N48+'BS Da'!N48+'TDC Da'!N48</f>
        <v>1439.9079999999999</v>
      </c>
      <c r="O48" s="192">
        <f>+'MIT Da'!O48+'SAR Da'!O48+'URQ Da'!O48+'ROC Da'!O48+'SM Da'!O48+'BN Da'!O48+'BS Da'!O48+'TDC Da'!O48</f>
        <v>1439.9079999999999</v>
      </c>
      <c r="P48" s="55">
        <f>+'MIT Da'!P48+'SAR Da'!P48+'URQ Da'!P48+'ROC Da'!P48+'SM Da'!P48+'BN Da'!P48+'BS Da'!P48+'TDC Da'!P48</f>
        <v>205</v>
      </c>
      <c r="Q48" s="55">
        <f>+'MIT Da'!Q48+'SAR Da'!Q48+'URQ Da'!Q48+'ROC Da'!Q48+'SM Da'!Q48+'BN Da'!Q48+'BS Da'!Q48+'TDC Da'!Q48</f>
        <v>56</v>
      </c>
      <c r="R48" s="55">
        <f>+'MIT Da'!R48+'SAR Da'!R48+'URQ Da'!R48+'ROC Da'!R48+'SM Da'!R48+'BN Da'!R48+'BS Da'!R48+'TDC Da'!R48</f>
        <v>10</v>
      </c>
      <c r="S48" s="213">
        <f>+'MIT Da'!S48+'SAR Da'!S48+'URQ Da'!S48+'ROC Da'!S48+'SM Da'!S48+'BN Da'!S48+'BS Da'!S48+'TDC Da'!S48</f>
        <v>271</v>
      </c>
      <c r="T48" s="213">
        <f>+'MIT Da'!T48+'SAR Da'!T48+'URQ Da'!T48+'ROC Da'!T48+'SM Da'!T48+'BN Da'!T48+'BS Da'!T48+'TDC Da'!T48</f>
        <v>271</v>
      </c>
      <c r="U48" s="55">
        <f>+'MIT Da'!U48+'SAR Da'!U48+'URQ Da'!U48+'ROC Da'!U48+'SM Da'!U48+'BN Da'!U48+'BS Da'!U48+'TDC Da'!U48</f>
        <v>137</v>
      </c>
      <c r="V48" s="55">
        <f>+'MIT Da'!V48+'SAR Da'!V48+'URQ Da'!V48+'ROC Da'!V48+'SM Da'!V48+'BN Da'!V48+'BS Da'!V48+'TDC Da'!V48</f>
        <v>432</v>
      </c>
      <c r="W48" s="55">
        <f>+'MIT Da'!W48+'SAR Da'!W48+'URQ Da'!W48+'ROC Da'!W48+'SM Da'!W48+'BN Da'!W48+'BS Da'!W48+'TDC Da'!W48</f>
        <v>11</v>
      </c>
      <c r="X48" s="55">
        <f>+'MIT Da'!X48+'SAR Da'!X48+'URQ Da'!X48+'ROC Da'!X48+'SM Da'!X48+'BN Da'!X48+'BS Da'!X48+'TDC Da'!X48</f>
        <v>112</v>
      </c>
      <c r="Y48" s="55">
        <f>+'MIT Da'!Y48+'SAR Da'!Y48+'URQ Da'!Y48+'ROC Da'!Y48+'SM Da'!Y48+'BN Da'!Y48+'BS Da'!Y48+'TDC Da'!Y48</f>
        <v>4</v>
      </c>
      <c r="Z48" s="219">
        <f>+'MIT Da'!Z48+'SAR Da'!Z48+'URQ Da'!Z48+'ROC Da'!Z48+'SM Da'!Z48+'BN Da'!Z48+'BS Da'!Z48+'TDC Da'!Z48</f>
        <v>696</v>
      </c>
      <c r="AA48" s="55">
        <f>+'MIT Da'!AA48+'SAR Da'!AA48+'URQ Da'!AA48+'ROC Da'!AA48+'SM Da'!AA48+'BN Da'!AA48+'BS Da'!AA48+'TDC Da'!AA48</f>
        <v>152</v>
      </c>
      <c r="AB48" s="55">
        <f>+'MIT Da'!AB48+'SAR Da'!AB48+'URQ Da'!AB48+'ROC Da'!AB48+'SM Da'!AB48+'BN Da'!AB48+'BS Da'!AB48+'TDC Da'!AB48</f>
        <v>100</v>
      </c>
      <c r="AC48" s="55">
        <f>+'MIT Da'!AC48+'SAR Da'!AC48+'URQ Da'!AC48+'ROC Da'!AC48+'SM Da'!AC48+'BN Da'!AC48+'BS Da'!AC48+'TDC Da'!AC48</f>
        <v>696</v>
      </c>
      <c r="AD48" s="219">
        <f>+'MIT Da'!AD48+'SAR Da'!AD48+'URQ Da'!AD48+'ROC Da'!AD48+'SM Da'!AD48+'BN Da'!AD48+'BS Da'!AD48+'TDC Da'!AD48</f>
        <v>948</v>
      </c>
      <c r="AE48" s="55">
        <f>+'MIT Da'!AE48+'SAR Da'!AE48+'URQ Da'!AE48+'ROC Da'!AE48+'SM Da'!AE48+'BN Da'!AE48+'BS Da'!AE48+'TDC Da'!AE48</f>
        <v>54</v>
      </c>
      <c r="AF48" s="55">
        <f>+'MIT Da'!AF48+'SAR Da'!AF48+'URQ Da'!AF48+'ROC Da'!AF48+'SM Da'!AF48+'BN Da'!AF48+'BS Da'!AF48+'TDC Da'!AF48</f>
        <v>93</v>
      </c>
      <c r="AG48" s="55">
        <f>+'MIT Da'!AG48+'SAR Da'!AG48+'URQ Da'!AG48+'ROC Da'!AG48+'SM Da'!AG48+'BN Da'!AG48+'BS Da'!AG48+'TDC Da'!AG48</f>
        <v>417</v>
      </c>
      <c r="AH48" s="219">
        <f>+'MIT Da'!AH48+'SAR Da'!AH48+'URQ Da'!AH48+'ROC Da'!AH48+'SM Da'!AH48+'BN Da'!AH48+'BS Da'!AH48+'TDC Da'!AH48</f>
        <v>564</v>
      </c>
      <c r="AI48" s="10">
        <f>+'MIT Da'!AI48+'SAR Da'!AI48+'URQ Da'!AI48+'ROC Da'!AI48+'SM Da'!AI48+'BN Da'!AI48+'BS Da'!AI48+'TDC Da'!AI48</f>
        <v>272.89499999999998</v>
      </c>
      <c r="AJ48" s="10">
        <f>+'MIT Da'!AJ48+'SAR Da'!AJ48+'URQ Da'!AJ48+'ROC Da'!AJ48+'SM Da'!AJ48+'BN Da'!AJ48+'BS Da'!AJ48+'TDC Da'!AJ48</f>
        <v>9.032</v>
      </c>
      <c r="AK48" s="10">
        <f>+'MIT Da'!AK48+'SAR Da'!AK48+'URQ Da'!AK48+'ROC Da'!AK48+'SM Da'!AK48+'BN Da'!AK48+'BS Da'!AK48+'TDC Da'!AK48</f>
        <v>498.71500000000003</v>
      </c>
      <c r="AL48" s="222">
        <f>+'MIT Da'!AL48+'SAR Da'!AL48+'URQ Da'!AL48+'ROC Da'!AL48+'SM Da'!AL48+'BN Da'!AL48+'BS Da'!AL48+'TDC Da'!AL48</f>
        <v>780.64199999999983</v>
      </c>
      <c r="AM48" s="55">
        <f>+'MIT Da'!AM48+'SAR Da'!AM48+'URQ Da'!AM48+'ROC Da'!AM48+'SM Da'!AM48+'BN Da'!AM48+'BS Da'!AM48+'TDC Da'!AM48</f>
        <v>9</v>
      </c>
      <c r="AN48" s="55">
        <f>+'MIT Da'!AN48+'SAR Da'!AN48+'URQ Da'!AN48+'ROC Da'!AN48+'SM Da'!AN48+'BN Da'!AN48+'BS Da'!AN48+'TDC Da'!AN48</f>
        <v>57</v>
      </c>
      <c r="AO48" s="55">
        <f>+'MIT Da'!AO48+'SAR Da'!AO48+'URQ Da'!AO48+'ROC Da'!AO48+'SM Da'!AO48+'BN Da'!AO48+'BS Da'!AO48+'TDC Da'!AO48</f>
        <v>82</v>
      </c>
      <c r="AP48" s="232">
        <f>+'MIT Da'!AP48+'SAR Da'!AP48+'URQ Da'!AP48+'ROC Da'!AP48+'SM Da'!AP48+'BN Da'!AP48+'BS Da'!AP48+'TDC Da'!AP48</f>
        <v>148</v>
      </c>
      <c r="AQ48" s="55">
        <f>+'MIT Da'!AQ48+'SAR Da'!AQ48+'URQ Da'!AQ48+'ROC Da'!AQ48+'SM Da'!AQ48+'BN Da'!AQ48+'BS Da'!AQ48+'TDC Da'!AQ48</f>
        <v>596</v>
      </c>
      <c r="AR48" s="55">
        <f>+'MIT Da'!AR48+'SAR Da'!AR48+'URQ Da'!AR48+'ROC Da'!AR48+'SM Da'!AR48+'BN Da'!AR48+'BS Da'!AR48+'TDC Da'!AR48</f>
        <v>341</v>
      </c>
      <c r="AS48" s="55">
        <f>+'MIT Da'!AS48+'SAR Da'!AS48+'URQ Da'!AS48+'ROC Da'!AS48+'SM Da'!AS48+'BN Da'!AS48+'BS Da'!AS48+'TDC Da'!AS48</f>
        <v>39</v>
      </c>
      <c r="AT48" s="232">
        <f>+SUM(RED_InfraMR[[#This Row],[B.02.1 - Parque de Coches Eléctricos Motrices]:[B.02.3 - Parque de Coches Eléctricos Motrices Tipo R]])</f>
        <v>976</v>
      </c>
      <c r="AU48" s="55">
        <f>+'MIT Da'!AU48+'SAR Da'!AU48+'URQ Da'!AU48+'ROC Da'!AU48+'SM Da'!AU48+'BN Da'!AU48+'BS Da'!AU48+'TDC Da'!AU48</f>
        <v>0</v>
      </c>
      <c r="AV48" s="55">
        <f>+'MIT Da'!AV48+'SAR Da'!AV48+'URQ Da'!AV48+'ROC Da'!AV48+'SM Da'!AV48+'BN Da'!AV48+'BS Da'!AV48+'TDC Da'!AV48</f>
        <v>6</v>
      </c>
      <c r="AW48" s="55">
        <f>+'MIT Da'!AW48+'SAR Da'!AW48+'URQ Da'!AW48+'ROC Da'!AW48+'SM Da'!AW48+'BN Da'!AW48+'BS Da'!AW48+'TDC Da'!AW48</f>
        <v>10</v>
      </c>
      <c r="AX48" s="232">
        <f>+SUM(RED_InfraMR[[#This Row],[B.03.1 - Parque de Coches Motores Motrices Remolcados]:[B.03.3 - Parque de Coches Motores Motrices Cabina]])</f>
        <v>16</v>
      </c>
      <c r="AY48" s="55">
        <f>+'MIT Da'!AY48+'SAR Da'!AY48+'URQ Da'!AY48+'ROC Da'!AY48+'SM Da'!AY48+'BN Da'!AY48+'BS Da'!AY48+'TDC Da'!AY48</f>
        <v>427</v>
      </c>
      <c r="AZ48" s="55">
        <f>+'MIT Da'!AZ48+'SAR Da'!AZ48+'URQ Da'!AZ48+'ROC Da'!AZ48+'SM Da'!AZ48+'BN Da'!AZ48+'BS Da'!AZ48+'TDC Da'!AZ48</f>
        <v>165</v>
      </c>
      <c r="BA48" s="55">
        <f>+'MIT Da'!BA48+'SAR Da'!BA48+'URQ Da'!BA48+'ROC Da'!BA48+'SM Da'!BA48+'BN Da'!BA48+'BS Da'!BA48+'TDC Da'!BA48</f>
        <v>15</v>
      </c>
      <c r="BB48" s="55">
        <f>+'MIT Da'!BB48+'SAR Da'!BB48+'URQ Da'!BB48+'ROC Da'!BB48+'SM Da'!BB48+'BN Da'!BB48+'BS Da'!BB48+'TDC Da'!BB48</f>
        <v>0</v>
      </c>
      <c r="BC48" s="232">
        <f>+SUM(RED_InfraMR[[#This Row],[B.04.1 - Parque de Coches Remolcados Clase Unica]:[B.04.5 - Parque de Coches Remolcados para Servicios Especiales (Cartoneros)]])</f>
        <v>607</v>
      </c>
      <c r="BD48" s="393">
        <f>+'MIT Da'!BD48+'SAR Da'!BD48+'URQ Da'!BD48+'ROC Da'!BD48+'SM Da'!BD48+'BN Da'!BD48+'BS Da'!BD48+'TDC Da'!BD48</f>
        <v>150</v>
      </c>
      <c r="BE48" s="55">
        <f>+'MIT Da'!BE48+'SAR Da'!BE48+'URQ Da'!BE48+'ROC Da'!BE48+'SM Da'!BE48+'BN Da'!BE48+'BS Da'!BE48+'TDC Da'!BE48</f>
        <v>12</v>
      </c>
      <c r="BF48" s="55">
        <f>+'MIT Da'!BF48+'SAR Da'!BF48+'URQ Da'!BF48+'ROC Da'!BF48+'SM Da'!BF48+'BN Da'!BF48+'BS Da'!BF48+'TDC Da'!BF48</f>
        <v>94</v>
      </c>
      <c r="BG48" s="235"/>
    </row>
    <row r="49" spans="1:59">
      <c r="A49" s="1">
        <v>1996</v>
      </c>
      <c r="B49" s="1" t="s">
        <v>72</v>
      </c>
      <c r="C49" s="10">
        <f>+'MIT Da'!C49+'SAR Da'!C49+'URQ Da'!C49+'ROC Da'!C49+'SM Da'!C49+'BN Da'!C49+'BS Da'!C49+'TDC Da'!C49</f>
        <v>147.21299999999999</v>
      </c>
      <c r="D49" s="10">
        <f>+'MIT Da'!D49+'SAR Da'!D49+'URQ Da'!D49+'ROC Da'!D49+'SM Da'!D49+'BN Da'!D49+'BS Da'!D49+'TDC Da'!D49</f>
        <v>444.30600000000004</v>
      </c>
      <c r="E49" s="10">
        <f>+'MIT Da'!E49+'SAR Da'!E49+'URQ Da'!E49+'ROC Da'!E49+'SM Da'!E49+'BN Da'!E49+'BS Da'!E49+'TDC Da'!E49</f>
        <v>0</v>
      </c>
      <c r="F49" s="10">
        <f>+'MIT Da'!F49+'SAR Da'!F49+'URQ Da'!F49+'ROC Da'!F49+'SM Da'!F49+'BN Da'!F49+'BS Da'!F49+'TDC Da'!F49</f>
        <v>176.17364000000001</v>
      </c>
      <c r="G49" s="192">
        <f>+'MIT Da'!G49+'SAR Da'!G49+'URQ Da'!G49+'ROC Da'!G49+'SM Da'!G49+'BN Da'!G49+'BS Da'!G49+'TDC Da'!G49</f>
        <v>767.69263999999998</v>
      </c>
      <c r="H49" s="192">
        <f>+'MIT Da'!H49+'SAR Da'!H49+'URQ Da'!H49+'ROC Da'!H49+'SM Da'!H49+'BN Da'!H49+'BS Da'!H49+'TDC Da'!H49</f>
        <v>767.69263999999998</v>
      </c>
      <c r="I49" s="10">
        <f>+'MIT Da'!I49+'SAR Da'!I49+'URQ Da'!I49+'ROC Da'!I49+'SM Da'!I49+'BN Da'!I49+'BS Da'!I49+'TDC Da'!I49</f>
        <v>972.2581100000001</v>
      </c>
      <c r="J49" s="10">
        <f>+'MIT Da'!J49+'SAR Da'!J49+'URQ Da'!J49+'ROC Da'!J49+'SM Da'!J49+'BN Da'!J49+'BS Da'!J49+'TDC Da'!J49</f>
        <v>1060.415</v>
      </c>
      <c r="K49" s="10">
        <f>+'MIT Da'!K49+'SAR Da'!K49+'URQ Da'!K49+'ROC Da'!K49+'SM Da'!K49+'BN Da'!K49+'BS Da'!K49+'TDC Da'!K49</f>
        <v>54.516999999999996</v>
      </c>
      <c r="L49" s="10">
        <f>+'MIT Da'!L49+'SAR Da'!L49+'URQ Da'!L49+'ROC Da'!L49+'SM Da'!L49+'BN Da'!L49+'BS Da'!L49+'TDC Da'!L49</f>
        <v>379.49300000000005</v>
      </c>
      <c r="M49" s="10">
        <f>+'MIT Da'!M49+'SAR Da'!M49+'URQ Da'!M49+'ROC Da'!M49+'SM Da'!M49+'BN Da'!M49+'BS Da'!M49+'TDC Da'!M49</f>
        <v>21.314999999999998</v>
      </c>
      <c r="N49" s="192">
        <f>+'MIT Da'!N49+'SAR Da'!N49+'URQ Da'!N49+'ROC Da'!N49+'SM Da'!N49+'BN Da'!N49+'BS Da'!N49+'TDC Da'!N49</f>
        <v>1439.9079999999999</v>
      </c>
      <c r="O49" s="192">
        <f>+'MIT Da'!O49+'SAR Da'!O49+'URQ Da'!O49+'ROC Da'!O49+'SM Da'!O49+'BN Da'!O49+'BS Da'!O49+'TDC Da'!O49</f>
        <v>1439.9079999999999</v>
      </c>
      <c r="P49" s="55">
        <f>+'MIT Da'!P49+'SAR Da'!P49+'URQ Da'!P49+'ROC Da'!P49+'SM Da'!P49+'BN Da'!P49+'BS Da'!P49+'TDC Da'!P49</f>
        <v>205</v>
      </c>
      <c r="Q49" s="55">
        <f>+'MIT Da'!Q49+'SAR Da'!Q49+'URQ Da'!Q49+'ROC Da'!Q49+'SM Da'!Q49+'BN Da'!Q49+'BS Da'!Q49+'TDC Da'!Q49</f>
        <v>56</v>
      </c>
      <c r="R49" s="55">
        <f>+'MIT Da'!R49+'SAR Da'!R49+'URQ Da'!R49+'ROC Da'!R49+'SM Da'!R49+'BN Da'!R49+'BS Da'!R49+'TDC Da'!R49</f>
        <v>10</v>
      </c>
      <c r="S49" s="213">
        <f>+'MIT Da'!S49+'SAR Da'!S49+'URQ Da'!S49+'ROC Da'!S49+'SM Da'!S49+'BN Da'!S49+'BS Da'!S49+'TDC Da'!S49</f>
        <v>271</v>
      </c>
      <c r="T49" s="213">
        <f>+'MIT Da'!T49+'SAR Da'!T49+'URQ Da'!T49+'ROC Da'!T49+'SM Da'!T49+'BN Da'!T49+'BS Da'!T49+'TDC Da'!T49</f>
        <v>271</v>
      </c>
      <c r="U49" s="55">
        <f>+'MIT Da'!U49+'SAR Da'!U49+'URQ Da'!U49+'ROC Da'!U49+'SM Da'!U49+'BN Da'!U49+'BS Da'!U49+'TDC Da'!U49</f>
        <v>137</v>
      </c>
      <c r="V49" s="55">
        <f>+'MIT Da'!V49+'SAR Da'!V49+'URQ Da'!V49+'ROC Da'!V49+'SM Da'!V49+'BN Da'!V49+'BS Da'!V49+'TDC Da'!V49</f>
        <v>432</v>
      </c>
      <c r="W49" s="55">
        <f>+'MIT Da'!W49+'SAR Da'!W49+'URQ Da'!W49+'ROC Da'!W49+'SM Da'!W49+'BN Da'!W49+'BS Da'!W49+'TDC Da'!W49</f>
        <v>11</v>
      </c>
      <c r="X49" s="55">
        <f>+'MIT Da'!X49+'SAR Da'!X49+'URQ Da'!X49+'ROC Da'!X49+'SM Da'!X49+'BN Da'!X49+'BS Da'!X49+'TDC Da'!X49</f>
        <v>112</v>
      </c>
      <c r="Y49" s="55">
        <f>+'MIT Da'!Y49+'SAR Da'!Y49+'URQ Da'!Y49+'ROC Da'!Y49+'SM Da'!Y49+'BN Da'!Y49+'BS Da'!Y49+'TDC Da'!Y49</f>
        <v>4</v>
      </c>
      <c r="Z49" s="219">
        <f>+'MIT Da'!Z49+'SAR Da'!Z49+'URQ Da'!Z49+'ROC Da'!Z49+'SM Da'!Z49+'BN Da'!Z49+'BS Da'!Z49+'TDC Da'!Z49</f>
        <v>696</v>
      </c>
      <c r="AA49" s="55">
        <f>+'MIT Da'!AA49+'SAR Da'!AA49+'URQ Da'!AA49+'ROC Da'!AA49+'SM Da'!AA49+'BN Da'!AA49+'BS Da'!AA49+'TDC Da'!AA49</f>
        <v>152</v>
      </c>
      <c r="AB49" s="55">
        <f>+'MIT Da'!AB49+'SAR Da'!AB49+'URQ Da'!AB49+'ROC Da'!AB49+'SM Da'!AB49+'BN Da'!AB49+'BS Da'!AB49+'TDC Da'!AB49</f>
        <v>100</v>
      </c>
      <c r="AC49" s="55">
        <f>+'MIT Da'!AC49+'SAR Da'!AC49+'URQ Da'!AC49+'ROC Da'!AC49+'SM Da'!AC49+'BN Da'!AC49+'BS Da'!AC49+'TDC Da'!AC49</f>
        <v>696</v>
      </c>
      <c r="AD49" s="219">
        <f>+'MIT Da'!AD49+'SAR Da'!AD49+'URQ Da'!AD49+'ROC Da'!AD49+'SM Da'!AD49+'BN Da'!AD49+'BS Da'!AD49+'TDC Da'!AD49</f>
        <v>948</v>
      </c>
      <c r="AE49" s="55">
        <f>+'MIT Da'!AE49+'SAR Da'!AE49+'URQ Da'!AE49+'ROC Da'!AE49+'SM Da'!AE49+'BN Da'!AE49+'BS Da'!AE49+'TDC Da'!AE49</f>
        <v>54</v>
      </c>
      <c r="AF49" s="55">
        <f>+'MIT Da'!AF49+'SAR Da'!AF49+'URQ Da'!AF49+'ROC Da'!AF49+'SM Da'!AF49+'BN Da'!AF49+'BS Da'!AF49+'TDC Da'!AF49</f>
        <v>93</v>
      </c>
      <c r="AG49" s="55">
        <f>+'MIT Da'!AG49+'SAR Da'!AG49+'URQ Da'!AG49+'ROC Da'!AG49+'SM Da'!AG49+'BN Da'!AG49+'BS Da'!AG49+'TDC Da'!AG49</f>
        <v>417</v>
      </c>
      <c r="AH49" s="219">
        <f>+'MIT Da'!AH49+'SAR Da'!AH49+'URQ Da'!AH49+'ROC Da'!AH49+'SM Da'!AH49+'BN Da'!AH49+'BS Da'!AH49+'TDC Da'!AH49</f>
        <v>564</v>
      </c>
      <c r="AI49" s="10">
        <f>+'MIT Da'!AI49+'SAR Da'!AI49+'URQ Da'!AI49+'ROC Da'!AI49+'SM Da'!AI49+'BN Da'!AI49+'BS Da'!AI49+'TDC Da'!AI49</f>
        <v>272.89499999999998</v>
      </c>
      <c r="AJ49" s="10">
        <f>+'MIT Da'!AJ49+'SAR Da'!AJ49+'URQ Da'!AJ49+'ROC Da'!AJ49+'SM Da'!AJ49+'BN Da'!AJ49+'BS Da'!AJ49+'TDC Da'!AJ49</f>
        <v>9.032</v>
      </c>
      <c r="AK49" s="10">
        <f>+'MIT Da'!AK49+'SAR Da'!AK49+'URQ Da'!AK49+'ROC Da'!AK49+'SM Da'!AK49+'BN Da'!AK49+'BS Da'!AK49+'TDC Da'!AK49</f>
        <v>498.71500000000003</v>
      </c>
      <c r="AL49" s="222">
        <f>+'MIT Da'!AL49+'SAR Da'!AL49+'URQ Da'!AL49+'ROC Da'!AL49+'SM Da'!AL49+'BN Da'!AL49+'BS Da'!AL49+'TDC Da'!AL49</f>
        <v>780.64199999999983</v>
      </c>
      <c r="AM49" s="55">
        <f>+'MIT Da'!AM49+'SAR Da'!AM49+'URQ Da'!AM49+'ROC Da'!AM49+'SM Da'!AM49+'BN Da'!AM49+'BS Da'!AM49+'TDC Da'!AM49</f>
        <v>9</v>
      </c>
      <c r="AN49" s="55">
        <f>+'MIT Da'!AN49+'SAR Da'!AN49+'URQ Da'!AN49+'ROC Da'!AN49+'SM Da'!AN49+'BN Da'!AN49+'BS Da'!AN49+'TDC Da'!AN49</f>
        <v>57</v>
      </c>
      <c r="AO49" s="55">
        <f>+'MIT Da'!AO49+'SAR Da'!AO49+'URQ Da'!AO49+'ROC Da'!AO49+'SM Da'!AO49+'BN Da'!AO49+'BS Da'!AO49+'TDC Da'!AO49</f>
        <v>82</v>
      </c>
      <c r="AP49" s="232">
        <f>+'MIT Da'!AP49+'SAR Da'!AP49+'URQ Da'!AP49+'ROC Da'!AP49+'SM Da'!AP49+'BN Da'!AP49+'BS Da'!AP49+'TDC Da'!AP49</f>
        <v>148</v>
      </c>
      <c r="AQ49" s="55">
        <f>+'MIT Da'!AQ49+'SAR Da'!AQ49+'URQ Da'!AQ49+'ROC Da'!AQ49+'SM Da'!AQ49+'BN Da'!AQ49+'BS Da'!AQ49+'TDC Da'!AQ49</f>
        <v>596</v>
      </c>
      <c r="AR49" s="55">
        <f>+'MIT Da'!AR49+'SAR Da'!AR49+'URQ Da'!AR49+'ROC Da'!AR49+'SM Da'!AR49+'BN Da'!AR49+'BS Da'!AR49+'TDC Da'!AR49</f>
        <v>341</v>
      </c>
      <c r="AS49" s="55">
        <f>+'MIT Da'!AS49+'SAR Da'!AS49+'URQ Da'!AS49+'ROC Da'!AS49+'SM Da'!AS49+'BN Da'!AS49+'BS Da'!AS49+'TDC Da'!AS49</f>
        <v>39</v>
      </c>
      <c r="AT49" s="232">
        <f>+SUM(RED_InfraMR[[#This Row],[B.02.1 - Parque de Coches Eléctricos Motrices]:[B.02.3 - Parque de Coches Eléctricos Motrices Tipo R]])</f>
        <v>976</v>
      </c>
      <c r="AU49" s="55">
        <f>+'MIT Da'!AU49+'SAR Da'!AU49+'URQ Da'!AU49+'ROC Da'!AU49+'SM Da'!AU49+'BN Da'!AU49+'BS Da'!AU49+'TDC Da'!AU49</f>
        <v>0</v>
      </c>
      <c r="AV49" s="55">
        <f>+'MIT Da'!AV49+'SAR Da'!AV49+'URQ Da'!AV49+'ROC Da'!AV49+'SM Da'!AV49+'BN Da'!AV49+'BS Da'!AV49+'TDC Da'!AV49</f>
        <v>6</v>
      </c>
      <c r="AW49" s="55">
        <f>+'MIT Da'!AW49+'SAR Da'!AW49+'URQ Da'!AW49+'ROC Da'!AW49+'SM Da'!AW49+'BN Da'!AW49+'BS Da'!AW49+'TDC Da'!AW49</f>
        <v>10</v>
      </c>
      <c r="AX49" s="232">
        <f>+SUM(RED_InfraMR[[#This Row],[B.03.1 - Parque de Coches Motores Motrices Remolcados]:[B.03.3 - Parque de Coches Motores Motrices Cabina]])</f>
        <v>16</v>
      </c>
      <c r="AY49" s="55">
        <f>+'MIT Da'!AY49+'SAR Da'!AY49+'URQ Da'!AY49+'ROC Da'!AY49+'SM Da'!AY49+'BN Da'!AY49+'BS Da'!AY49+'TDC Da'!AY49</f>
        <v>427</v>
      </c>
      <c r="AZ49" s="55">
        <f>+'MIT Da'!AZ49+'SAR Da'!AZ49+'URQ Da'!AZ49+'ROC Da'!AZ49+'SM Da'!AZ49+'BN Da'!AZ49+'BS Da'!AZ49+'TDC Da'!AZ49</f>
        <v>165</v>
      </c>
      <c r="BA49" s="55">
        <f>+'MIT Da'!BA49+'SAR Da'!BA49+'URQ Da'!BA49+'ROC Da'!BA49+'SM Da'!BA49+'BN Da'!BA49+'BS Da'!BA49+'TDC Da'!BA49</f>
        <v>15</v>
      </c>
      <c r="BB49" s="55">
        <f>+'MIT Da'!BB49+'SAR Da'!BB49+'URQ Da'!BB49+'ROC Da'!BB49+'SM Da'!BB49+'BN Da'!BB49+'BS Da'!BB49+'TDC Da'!BB49</f>
        <v>0</v>
      </c>
      <c r="BC49" s="232">
        <f>+SUM(RED_InfraMR[[#This Row],[B.04.1 - Parque de Coches Remolcados Clase Unica]:[B.04.5 - Parque de Coches Remolcados para Servicios Especiales (Cartoneros)]])</f>
        <v>607</v>
      </c>
      <c r="BD49" s="393">
        <f>+'MIT Da'!BD49+'SAR Da'!BD49+'URQ Da'!BD49+'ROC Da'!BD49+'SM Da'!BD49+'BN Da'!BD49+'BS Da'!BD49+'TDC Da'!BD49</f>
        <v>150</v>
      </c>
      <c r="BE49" s="55">
        <f>+'MIT Da'!BE49+'SAR Da'!BE49+'URQ Da'!BE49+'ROC Da'!BE49+'SM Da'!BE49+'BN Da'!BE49+'BS Da'!BE49+'TDC Da'!BE49</f>
        <v>12</v>
      </c>
      <c r="BF49" s="55">
        <f>+'MIT Da'!BF49+'SAR Da'!BF49+'URQ Da'!BF49+'ROC Da'!BF49+'SM Da'!BF49+'BN Da'!BF49+'BS Da'!BF49+'TDC Da'!BF49</f>
        <v>94</v>
      </c>
      <c r="BG49" s="235"/>
    </row>
    <row r="50" spans="1:59">
      <c r="A50" s="1">
        <v>1997</v>
      </c>
      <c r="B50" s="1" t="s">
        <v>61</v>
      </c>
      <c r="C50" s="10">
        <f>+'MIT Da'!C50+'SAR Da'!C50+'URQ Da'!C50+'ROC Da'!C50+'SM Da'!C50+'BN Da'!C50+'BS Da'!C50+'TDC Da'!C50</f>
        <v>147.21299999999999</v>
      </c>
      <c r="D50" s="10">
        <f>+'MIT Da'!D50+'SAR Da'!D50+'URQ Da'!D50+'ROC Da'!D50+'SM Da'!D50+'BN Da'!D50+'BS Da'!D50+'TDC Da'!D50</f>
        <v>444.30600000000004</v>
      </c>
      <c r="E50" s="10">
        <f>+'MIT Da'!E50+'SAR Da'!E50+'URQ Da'!E50+'ROC Da'!E50+'SM Da'!E50+'BN Da'!E50+'BS Da'!E50+'TDC Da'!E50</f>
        <v>0</v>
      </c>
      <c r="F50" s="10">
        <f>+'MIT Da'!F50+'SAR Da'!F50+'URQ Da'!F50+'ROC Da'!F50+'SM Da'!F50+'BN Da'!F50+'BS Da'!F50+'TDC Da'!F50</f>
        <v>176.17364000000001</v>
      </c>
      <c r="G50" s="192">
        <f>+'MIT Da'!G50+'SAR Da'!G50+'URQ Da'!G50+'ROC Da'!G50+'SM Da'!G50+'BN Da'!G50+'BS Da'!G50+'TDC Da'!G50</f>
        <v>767.69263999999998</v>
      </c>
      <c r="H50" s="192">
        <f>+'MIT Da'!H50+'SAR Da'!H50+'URQ Da'!H50+'ROC Da'!H50+'SM Da'!H50+'BN Da'!H50+'BS Da'!H50+'TDC Da'!H50</f>
        <v>767.69263999999998</v>
      </c>
      <c r="I50" s="10">
        <f>+'MIT Da'!I50+'SAR Da'!I50+'URQ Da'!I50+'ROC Da'!I50+'SM Da'!I50+'BN Da'!I50+'BS Da'!I50+'TDC Da'!I50</f>
        <v>972.2581100000001</v>
      </c>
      <c r="J50" s="10">
        <f>+'MIT Da'!J50+'SAR Da'!J50+'URQ Da'!J50+'ROC Da'!J50+'SM Da'!J50+'BN Da'!J50+'BS Da'!J50+'TDC Da'!J50</f>
        <v>1060.415</v>
      </c>
      <c r="K50" s="10">
        <f>+'MIT Da'!K50+'SAR Da'!K50+'URQ Da'!K50+'ROC Da'!K50+'SM Da'!K50+'BN Da'!K50+'BS Da'!K50+'TDC Da'!K50</f>
        <v>54.516999999999996</v>
      </c>
      <c r="L50" s="10">
        <f>+'MIT Da'!L50+'SAR Da'!L50+'URQ Da'!L50+'ROC Da'!L50+'SM Da'!L50+'BN Da'!L50+'BS Da'!L50+'TDC Da'!L50</f>
        <v>379.49300000000005</v>
      </c>
      <c r="M50" s="10">
        <f>+'MIT Da'!M50+'SAR Da'!M50+'URQ Da'!M50+'ROC Da'!M50+'SM Da'!M50+'BN Da'!M50+'BS Da'!M50+'TDC Da'!M50</f>
        <v>21.314999999999998</v>
      </c>
      <c r="N50" s="192">
        <f>+'MIT Da'!N50+'SAR Da'!N50+'URQ Da'!N50+'ROC Da'!N50+'SM Da'!N50+'BN Da'!N50+'BS Da'!N50+'TDC Da'!N50</f>
        <v>1439.9079999999999</v>
      </c>
      <c r="O50" s="192">
        <f>+'MIT Da'!O50+'SAR Da'!O50+'URQ Da'!O50+'ROC Da'!O50+'SM Da'!O50+'BN Da'!O50+'BS Da'!O50+'TDC Da'!O50</f>
        <v>1439.9079999999999</v>
      </c>
      <c r="P50" s="55">
        <f>+'MIT Da'!P50+'SAR Da'!P50+'URQ Da'!P50+'ROC Da'!P50+'SM Da'!P50+'BN Da'!P50+'BS Da'!P50+'TDC Da'!P50</f>
        <v>203</v>
      </c>
      <c r="Q50" s="55">
        <f>+'MIT Da'!Q50+'SAR Da'!Q50+'URQ Da'!Q50+'ROC Da'!Q50+'SM Da'!Q50+'BN Da'!Q50+'BS Da'!Q50+'TDC Da'!Q50</f>
        <v>58</v>
      </c>
      <c r="R50" s="55">
        <f>+'MIT Da'!R50+'SAR Da'!R50+'URQ Da'!R50+'ROC Da'!R50+'SM Da'!R50+'BN Da'!R50+'BS Da'!R50+'TDC Da'!R50</f>
        <v>10</v>
      </c>
      <c r="S50" s="213">
        <f>+'MIT Da'!S50+'SAR Da'!S50+'URQ Da'!S50+'ROC Da'!S50+'SM Da'!S50+'BN Da'!S50+'BS Da'!S50+'TDC Da'!S50</f>
        <v>271</v>
      </c>
      <c r="T50" s="213">
        <f>+'MIT Da'!T50+'SAR Da'!T50+'URQ Da'!T50+'ROC Da'!T50+'SM Da'!T50+'BN Da'!T50+'BS Da'!T50+'TDC Da'!T50</f>
        <v>271</v>
      </c>
      <c r="U50" s="55">
        <f>+'MIT Da'!U50+'SAR Da'!U50+'URQ Da'!U50+'ROC Da'!U50+'SM Da'!U50+'BN Da'!U50+'BS Da'!U50+'TDC Da'!U50</f>
        <v>136</v>
      </c>
      <c r="V50" s="55">
        <f>+'MIT Da'!V50+'SAR Da'!V50+'URQ Da'!V50+'ROC Da'!V50+'SM Da'!V50+'BN Da'!V50+'BS Da'!V50+'TDC Da'!V50</f>
        <v>433</v>
      </c>
      <c r="W50" s="55">
        <f>+'MIT Da'!W50+'SAR Da'!W50+'URQ Da'!W50+'ROC Da'!W50+'SM Da'!W50+'BN Da'!W50+'BS Da'!W50+'TDC Da'!W50</f>
        <v>11</v>
      </c>
      <c r="X50" s="55">
        <f>+'MIT Da'!X50+'SAR Da'!X50+'URQ Da'!X50+'ROC Da'!X50+'SM Da'!X50+'BN Da'!X50+'BS Da'!X50+'TDC Da'!X50</f>
        <v>112</v>
      </c>
      <c r="Y50" s="55">
        <f>+'MIT Da'!Y50+'SAR Da'!Y50+'URQ Da'!Y50+'ROC Da'!Y50+'SM Da'!Y50+'BN Da'!Y50+'BS Da'!Y50+'TDC Da'!Y50</f>
        <v>4</v>
      </c>
      <c r="Z50" s="219">
        <f>+'MIT Da'!Z50+'SAR Da'!Z50+'URQ Da'!Z50+'ROC Da'!Z50+'SM Da'!Z50+'BN Da'!Z50+'BS Da'!Z50+'TDC Da'!Z50</f>
        <v>696</v>
      </c>
      <c r="AA50" s="55">
        <f>+'MIT Da'!AA50+'SAR Da'!AA50+'URQ Da'!AA50+'ROC Da'!AA50+'SM Da'!AA50+'BN Da'!AA50+'BS Da'!AA50+'TDC Da'!AA50</f>
        <v>152</v>
      </c>
      <c r="AB50" s="55">
        <f>+'MIT Da'!AB50+'SAR Da'!AB50+'URQ Da'!AB50+'ROC Da'!AB50+'SM Da'!AB50+'BN Da'!AB50+'BS Da'!AB50+'TDC Da'!AB50</f>
        <v>100</v>
      </c>
      <c r="AC50" s="55">
        <f>+'MIT Da'!AC50+'SAR Da'!AC50+'URQ Da'!AC50+'ROC Da'!AC50+'SM Da'!AC50+'BN Da'!AC50+'BS Da'!AC50+'TDC Da'!AC50</f>
        <v>696</v>
      </c>
      <c r="AD50" s="219">
        <f>+'MIT Da'!AD50+'SAR Da'!AD50+'URQ Da'!AD50+'ROC Da'!AD50+'SM Da'!AD50+'BN Da'!AD50+'BS Da'!AD50+'TDC Da'!AD50</f>
        <v>948</v>
      </c>
      <c r="AE50" s="55">
        <f>+'MIT Da'!AE50+'SAR Da'!AE50+'URQ Da'!AE50+'ROC Da'!AE50+'SM Da'!AE50+'BN Da'!AE50+'BS Da'!AE50+'TDC Da'!AE50</f>
        <v>54</v>
      </c>
      <c r="AF50" s="55">
        <f>+'MIT Da'!AF50+'SAR Da'!AF50+'URQ Da'!AF50+'ROC Da'!AF50+'SM Da'!AF50+'BN Da'!AF50+'BS Da'!AF50+'TDC Da'!AF50</f>
        <v>93</v>
      </c>
      <c r="AG50" s="55">
        <f>+'MIT Da'!AG50+'SAR Da'!AG50+'URQ Da'!AG50+'ROC Da'!AG50+'SM Da'!AG50+'BN Da'!AG50+'BS Da'!AG50+'TDC Da'!AG50</f>
        <v>417</v>
      </c>
      <c r="AH50" s="219">
        <f>+'MIT Da'!AH50+'SAR Da'!AH50+'URQ Da'!AH50+'ROC Da'!AH50+'SM Da'!AH50+'BN Da'!AH50+'BS Da'!AH50+'TDC Da'!AH50</f>
        <v>564</v>
      </c>
      <c r="AI50" s="10">
        <f>+'MIT Da'!AI50+'SAR Da'!AI50+'URQ Da'!AI50+'ROC Da'!AI50+'SM Da'!AI50+'BN Da'!AI50+'BS Da'!AI50+'TDC Da'!AI50</f>
        <v>272.89499999999998</v>
      </c>
      <c r="AJ50" s="10">
        <f>+'MIT Da'!AJ50+'SAR Da'!AJ50+'URQ Da'!AJ50+'ROC Da'!AJ50+'SM Da'!AJ50+'BN Da'!AJ50+'BS Da'!AJ50+'TDC Da'!AJ50</f>
        <v>9.032</v>
      </c>
      <c r="AK50" s="10">
        <f>+'MIT Da'!AK50+'SAR Da'!AK50+'URQ Da'!AK50+'ROC Da'!AK50+'SM Da'!AK50+'BN Da'!AK50+'BS Da'!AK50+'TDC Da'!AK50</f>
        <v>498.71500000000003</v>
      </c>
      <c r="AL50" s="222">
        <f>+'MIT Da'!AL50+'SAR Da'!AL50+'URQ Da'!AL50+'ROC Da'!AL50+'SM Da'!AL50+'BN Da'!AL50+'BS Da'!AL50+'TDC Da'!AL50</f>
        <v>780.64199999999983</v>
      </c>
      <c r="AM50" s="55">
        <f>+'MIT Da'!AM50+'SAR Da'!AM50+'URQ Da'!AM50+'ROC Da'!AM50+'SM Da'!AM50+'BN Da'!AM50+'BS Da'!AM50+'TDC Da'!AM50</f>
        <v>9</v>
      </c>
      <c r="AN50" s="55">
        <f>+'MIT Da'!AN50+'SAR Da'!AN50+'URQ Da'!AN50+'ROC Da'!AN50+'SM Da'!AN50+'BN Da'!AN50+'BS Da'!AN50+'TDC Da'!AN50</f>
        <v>57</v>
      </c>
      <c r="AO50" s="55">
        <f>+'MIT Da'!AO50+'SAR Da'!AO50+'URQ Da'!AO50+'ROC Da'!AO50+'SM Da'!AO50+'BN Da'!AO50+'BS Da'!AO50+'TDC Da'!AO50</f>
        <v>82</v>
      </c>
      <c r="AP50" s="232">
        <f>+'MIT Da'!AP50+'SAR Da'!AP50+'URQ Da'!AP50+'ROC Da'!AP50+'SM Da'!AP50+'BN Da'!AP50+'BS Da'!AP50+'TDC Da'!AP50</f>
        <v>148</v>
      </c>
      <c r="AQ50" s="55">
        <f>+'MIT Da'!AQ50+'SAR Da'!AQ50+'URQ Da'!AQ50+'ROC Da'!AQ50+'SM Da'!AQ50+'BN Da'!AQ50+'BS Da'!AQ50+'TDC Da'!AQ50</f>
        <v>596</v>
      </c>
      <c r="AR50" s="55">
        <f>+'MIT Da'!AR50+'SAR Da'!AR50+'URQ Da'!AR50+'ROC Da'!AR50+'SM Da'!AR50+'BN Da'!AR50+'BS Da'!AR50+'TDC Da'!AR50</f>
        <v>341</v>
      </c>
      <c r="AS50" s="55">
        <f>+'MIT Da'!AS50+'SAR Da'!AS50+'URQ Da'!AS50+'ROC Da'!AS50+'SM Da'!AS50+'BN Da'!AS50+'BS Da'!AS50+'TDC Da'!AS50</f>
        <v>39</v>
      </c>
      <c r="AT50" s="232">
        <f>+SUM(RED_InfraMR[[#This Row],[B.02.1 - Parque de Coches Eléctricos Motrices]:[B.02.3 - Parque de Coches Eléctricos Motrices Tipo R]])</f>
        <v>976</v>
      </c>
      <c r="AU50" s="55">
        <f>+'MIT Da'!AU50+'SAR Da'!AU50+'URQ Da'!AU50+'ROC Da'!AU50+'SM Da'!AU50+'BN Da'!AU50+'BS Da'!AU50+'TDC Da'!AU50</f>
        <v>0</v>
      </c>
      <c r="AV50" s="55">
        <f>+'MIT Da'!AV50+'SAR Da'!AV50+'URQ Da'!AV50+'ROC Da'!AV50+'SM Da'!AV50+'BN Da'!AV50+'BS Da'!AV50+'TDC Da'!AV50</f>
        <v>6</v>
      </c>
      <c r="AW50" s="55">
        <f>+'MIT Da'!AW50+'SAR Da'!AW50+'URQ Da'!AW50+'ROC Da'!AW50+'SM Da'!AW50+'BN Da'!AW50+'BS Da'!AW50+'TDC Da'!AW50</f>
        <v>10</v>
      </c>
      <c r="AX50" s="232">
        <f>+SUM(RED_InfraMR[[#This Row],[B.03.1 - Parque de Coches Motores Motrices Remolcados]:[B.03.3 - Parque de Coches Motores Motrices Cabina]])</f>
        <v>16</v>
      </c>
      <c r="AY50" s="55">
        <f>+'MIT Da'!AY50+'SAR Da'!AY50+'URQ Da'!AY50+'ROC Da'!AY50+'SM Da'!AY50+'BN Da'!AY50+'BS Da'!AY50+'TDC Da'!AY50</f>
        <v>427</v>
      </c>
      <c r="AZ50" s="55">
        <f>+'MIT Da'!AZ50+'SAR Da'!AZ50+'URQ Da'!AZ50+'ROC Da'!AZ50+'SM Da'!AZ50+'BN Da'!AZ50+'BS Da'!AZ50+'TDC Da'!AZ50</f>
        <v>165</v>
      </c>
      <c r="BA50" s="55">
        <f>+'MIT Da'!BA50+'SAR Da'!BA50+'URQ Da'!BA50+'ROC Da'!BA50+'SM Da'!BA50+'BN Da'!BA50+'BS Da'!BA50+'TDC Da'!BA50</f>
        <v>15</v>
      </c>
      <c r="BB50" s="55">
        <f>+'MIT Da'!BB50+'SAR Da'!BB50+'URQ Da'!BB50+'ROC Da'!BB50+'SM Da'!BB50+'BN Da'!BB50+'BS Da'!BB50+'TDC Da'!BB50</f>
        <v>0</v>
      </c>
      <c r="BC50" s="232">
        <f>+SUM(RED_InfraMR[[#This Row],[B.04.1 - Parque de Coches Remolcados Clase Unica]:[B.04.5 - Parque de Coches Remolcados para Servicios Especiales (Cartoneros)]])</f>
        <v>607</v>
      </c>
      <c r="BD50" s="393">
        <f>+'MIT Da'!BD50+'SAR Da'!BD50+'URQ Da'!BD50+'ROC Da'!BD50+'SM Da'!BD50+'BN Da'!BD50+'BS Da'!BD50+'TDC Da'!BD50</f>
        <v>150</v>
      </c>
      <c r="BE50" s="55">
        <f>+'MIT Da'!BE50+'SAR Da'!BE50+'URQ Da'!BE50+'ROC Da'!BE50+'SM Da'!BE50+'BN Da'!BE50+'BS Da'!BE50+'TDC Da'!BE50</f>
        <v>12</v>
      </c>
      <c r="BF50" s="55">
        <f>+'MIT Da'!BF50+'SAR Da'!BF50+'URQ Da'!BF50+'ROC Da'!BF50+'SM Da'!BF50+'BN Da'!BF50+'BS Da'!BF50+'TDC Da'!BF50</f>
        <v>94</v>
      </c>
      <c r="BG50" s="235"/>
    </row>
    <row r="51" spans="1:59">
      <c r="A51" s="1">
        <v>1997</v>
      </c>
      <c r="B51" s="1" t="s">
        <v>62</v>
      </c>
      <c r="C51" s="10">
        <f>+'MIT Da'!C51+'SAR Da'!C51+'URQ Da'!C51+'ROC Da'!C51+'SM Da'!C51+'BN Da'!C51+'BS Da'!C51+'TDC Da'!C51</f>
        <v>147.21299999999999</v>
      </c>
      <c r="D51" s="10">
        <f>+'MIT Da'!D51+'SAR Da'!D51+'URQ Da'!D51+'ROC Da'!D51+'SM Da'!D51+'BN Da'!D51+'BS Da'!D51+'TDC Da'!D51</f>
        <v>444.30600000000004</v>
      </c>
      <c r="E51" s="10">
        <f>+'MIT Da'!E51+'SAR Da'!E51+'URQ Da'!E51+'ROC Da'!E51+'SM Da'!E51+'BN Da'!E51+'BS Da'!E51+'TDC Da'!E51</f>
        <v>0</v>
      </c>
      <c r="F51" s="10">
        <f>+'MIT Da'!F51+'SAR Da'!F51+'URQ Da'!F51+'ROC Da'!F51+'SM Da'!F51+'BN Da'!F51+'BS Da'!F51+'TDC Da'!F51</f>
        <v>176.17364000000001</v>
      </c>
      <c r="G51" s="192">
        <f>+'MIT Da'!G51+'SAR Da'!G51+'URQ Da'!G51+'ROC Da'!G51+'SM Da'!G51+'BN Da'!G51+'BS Da'!G51+'TDC Da'!G51</f>
        <v>767.69263999999998</v>
      </c>
      <c r="H51" s="192">
        <f>+'MIT Da'!H51+'SAR Da'!H51+'URQ Da'!H51+'ROC Da'!H51+'SM Da'!H51+'BN Da'!H51+'BS Da'!H51+'TDC Da'!H51</f>
        <v>767.69263999999998</v>
      </c>
      <c r="I51" s="10">
        <f>+'MIT Da'!I51+'SAR Da'!I51+'URQ Da'!I51+'ROC Da'!I51+'SM Da'!I51+'BN Da'!I51+'BS Da'!I51+'TDC Da'!I51</f>
        <v>972.2581100000001</v>
      </c>
      <c r="J51" s="10">
        <f>+'MIT Da'!J51+'SAR Da'!J51+'URQ Da'!J51+'ROC Da'!J51+'SM Da'!J51+'BN Da'!J51+'BS Da'!J51+'TDC Da'!J51</f>
        <v>1060.415</v>
      </c>
      <c r="K51" s="10">
        <f>+'MIT Da'!K51+'SAR Da'!K51+'URQ Da'!K51+'ROC Da'!K51+'SM Da'!K51+'BN Da'!K51+'BS Da'!K51+'TDC Da'!K51</f>
        <v>54.516999999999996</v>
      </c>
      <c r="L51" s="10">
        <f>+'MIT Da'!L51+'SAR Da'!L51+'URQ Da'!L51+'ROC Da'!L51+'SM Da'!L51+'BN Da'!L51+'BS Da'!L51+'TDC Da'!L51</f>
        <v>379.49300000000005</v>
      </c>
      <c r="M51" s="10">
        <f>+'MIT Da'!M51+'SAR Da'!M51+'URQ Da'!M51+'ROC Da'!M51+'SM Da'!M51+'BN Da'!M51+'BS Da'!M51+'TDC Da'!M51</f>
        <v>21.314999999999998</v>
      </c>
      <c r="N51" s="192">
        <f>+'MIT Da'!N51+'SAR Da'!N51+'URQ Da'!N51+'ROC Da'!N51+'SM Da'!N51+'BN Da'!N51+'BS Da'!N51+'TDC Da'!N51</f>
        <v>1439.9079999999999</v>
      </c>
      <c r="O51" s="192">
        <f>+'MIT Da'!O51+'SAR Da'!O51+'URQ Da'!O51+'ROC Da'!O51+'SM Da'!O51+'BN Da'!O51+'BS Da'!O51+'TDC Da'!O51</f>
        <v>1439.9079999999999</v>
      </c>
      <c r="P51" s="55">
        <f>+'MIT Da'!P51+'SAR Da'!P51+'URQ Da'!P51+'ROC Da'!P51+'SM Da'!P51+'BN Da'!P51+'BS Da'!P51+'TDC Da'!P51</f>
        <v>203</v>
      </c>
      <c r="Q51" s="55">
        <f>+'MIT Da'!Q51+'SAR Da'!Q51+'URQ Da'!Q51+'ROC Da'!Q51+'SM Da'!Q51+'BN Da'!Q51+'BS Da'!Q51+'TDC Da'!Q51</f>
        <v>58</v>
      </c>
      <c r="R51" s="55">
        <f>+'MIT Da'!R51+'SAR Da'!R51+'URQ Da'!R51+'ROC Da'!R51+'SM Da'!R51+'BN Da'!R51+'BS Da'!R51+'TDC Da'!R51</f>
        <v>10</v>
      </c>
      <c r="S51" s="213">
        <f>+'MIT Da'!S51+'SAR Da'!S51+'URQ Da'!S51+'ROC Da'!S51+'SM Da'!S51+'BN Da'!S51+'BS Da'!S51+'TDC Da'!S51</f>
        <v>271</v>
      </c>
      <c r="T51" s="213">
        <f>+'MIT Da'!T51+'SAR Da'!T51+'URQ Da'!T51+'ROC Da'!T51+'SM Da'!T51+'BN Da'!T51+'BS Da'!T51+'TDC Da'!T51</f>
        <v>271</v>
      </c>
      <c r="U51" s="55">
        <f>+'MIT Da'!U51+'SAR Da'!U51+'URQ Da'!U51+'ROC Da'!U51+'SM Da'!U51+'BN Da'!U51+'BS Da'!U51+'TDC Da'!U51</f>
        <v>136</v>
      </c>
      <c r="V51" s="55">
        <f>+'MIT Da'!V51+'SAR Da'!V51+'URQ Da'!V51+'ROC Da'!V51+'SM Da'!V51+'BN Da'!V51+'BS Da'!V51+'TDC Da'!V51</f>
        <v>433</v>
      </c>
      <c r="W51" s="55">
        <f>+'MIT Da'!W51+'SAR Da'!W51+'URQ Da'!W51+'ROC Da'!W51+'SM Da'!W51+'BN Da'!W51+'BS Da'!W51+'TDC Da'!W51</f>
        <v>11</v>
      </c>
      <c r="X51" s="55">
        <f>+'MIT Da'!X51+'SAR Da'!X51+'URQ Da'!X51+'ROC Da'!X51+'SM Da'!X51+'BN Da'!X51+'BS Da'!X51+'TDC Da'!X51</f>
        <v>112</v>
      </c>
      <c r="Y51" s="55">
        <f>+'MIT Da'!Y51+'SAR Da'!Y51+'URQ Da'!Y51+'ROC Da'!Y51+'SM Da'!Y51+'BN Da'!Y51+'BS Da'!Y51+'TDC Da'!Y51</f>
        <v>4</v>
      </c>
      <c r="Z51" s="219">
        <f>+'MIT Da'!Z51+'SAR Da'!Z51+'URQ Da'!Z51+'ROC Da'!Z51+'SM Da'!Z51+'BN Da'!Z51+'BS Da'!Z51+'TDC Da'!Z51</f>
        <v>696</v>
      </c>
      <c r="AA51" s="55">
        <f>+'MIT Da'!AA51+'SAR Da'!AA51+'URQ Da'!AA51+'ROC Da'!AA51+'SM Da'!AA51+'BN Da'!AA51+'BS Da'!AA51+'TDC Da'!AA51</f>
        <v>152</v>
      </c>
      <c r="AB51" s="55">
        <f>+'MIT Da'!AB51+'SAR Da'!AB51+'URQ Da'!AB51+'ROC Da'!AB51+'SM Da'!AB51+'BN Da'!AB51+'BS Da'!AB51+'TDC Da'!AB51</f>
        <v>100</v>
      </c>
      <c r="AC51" s="55">
        <f>+'MIT Da'!AC51+'SAR Da'!AC51+'URQ Da'!AC51+'ROC Da'!AC51+'SM Da'!AC51+'BN Da'!AC51+'BS Da'!AC51+'TDC Da'!AC51</f>
        <v>696</v>
      </c>
      <c r="AD51" s="219">
        <f>+'MIT Da'!AD51+'SAR Da'!AD51+'URQ Da'!AD51+'ROC Da'!AD51+'SM Da'!AD51+'BN Da'!AD51+'BS Da'!AD51+'TDC Da'!AD51</f>
        <v>948</v>
      </c>
      <c r="AE51" s="55">
        <f>+'MIT Da'!AE51+'SAR Da'!AE51+'URQ Da'!AE51+'ROC Da'!AE51+'SM Da'!AE51+'BN Da'!AE51+'BS Da'!AE51+'TDC Da'!AE51</f>
        <v>54</v>
      </c>
      <c r="AF51" s="55">
        <f>+'MIT Da'!AF51+'SAR Da'!AF51+'URQ Da'!AF51+'ROC Da'!AF51+'SM Da'!AF51+'BN Da'!AF51+'BS Da'!AF51+'TDC Da'!AF51</f>
        <v>93</v>
      </c>
      <c r="AG51" s="55">
        <f>+'MIT Da'!AG51+'SAR Da'!AG51+'URQ Da'!AG51+'ROC Da'!AG51+'SM Da'!AG51+'BN Da'!AG51+'BS Da'!AG51+'TDC Da'!AG51</f>
        <v>417</v>
      </c>
      <c r="AH51" s="219">
        <f>+'MIT Da'!AH51+'SAR Da'!AH51+'URQ Da'!AH51+'ROC Da'!AH51+'SM Da'!AH51+'BN Da'!AH51+'BS Da'!AH51+'TDC Da'!AH51</f>
        <v>564</v>
      </c>
      <c r="AI51" s="10">
        <f>+'MIT Da'!AI51+'SAR Da'!AI51+'URQ Da'!AI51+'ROC Da'!AI51+'SM Da'!AI51+'BN Da'!AI51+'BS Da'!AI51+'TDC Da'!AI51</f>
        <v>272.89499999999998</v>
      </c>
      <c r="AJ51" s="10">
        <f>+'MIT Da'!AJ51+'SAR Da'!AJ51+'URQ Da'!AJ51+'ROC Da'!AJ51+'SM Da'!AJ51+'BN Da'!AJ51+'BS Da'!AJ51+'TDC Da'!AJ51</f>
        <v>9.032</v>
      </c>
      <c r="AK51" s="10">
        <f>+'MIT Da'!AK51+'SAR Da'!AK51+'URQ Da'!AK51+'ROC Da'!AK51+'SM Da'!AK51+'BN Da'!AK51+'BS Da'!AK51+'TDC Da'!AK51</f>
        <v>498.71500000000003</v>
      </c>
      <c r="AL51" s="222">
        <f>+'MIT Da'!AL51+'SAR Da'!AL51+'URQ Da'!AL51+'ROC Da'!AL51+'SM Da'!AL51+'BN Da'!AL51+'BS Da'!AL51+'TDC Da'!AL51</f>
        <v>780.64199999999983</v>
      </c>
      <c r="AM51" s="55">
        <f>+'MIT Da'!AM51+'SAR Da'!AM51+'URQ Da'!AM51+'ROC Da'!AM51+'SM Da'!AM51+'BN Da'!AM51+'BS Da'!AM51+'TDC Da'!AM51</f>
        <v>9</v>
      </c>
      <c r="AN51" s="55">
        <f>+'MIT Da'!AN51+'SAR Da'!AN51+'URQ Da'!AN51+'ROC Da'!AN51+'SM Da'!AN51+'BN Da'!AN51+'BS Da'!AN51+'TDC Da'!AN51</f>
        <v>57</v>
      </c>
      <c r="AO51" s="55">
        <f>+'MIT Da'!AO51+'SAR Da'!AO51+'URQ Da'!AO51+'ROC Da'!AO51+'SM Da'!AO51+'BN Da'!AO51+'BS Da'!AO51+'TDC Da'!AO51</f>
        <v>82</v>
      </c>
      <c r="AP51" s="232">
        <f>+'MIT Da'!AP51+'SAR Da'!AP51+'URQ Da'!AP51+'ROC Da'!AP51+'SM Da'!AP51+'BN Da'!AP51+'BS Da'!AP51+'TDC Da'!AP51</f>
        <v>148</v>
      </c>
      <c r="AQ51" s="55">
        <f>+'MIT Da'!AQ51+'SAR Da'!AQ51+'URQ Da'!AQ51+'ROC Da'!AQ51+'SM Da'!AQ51+'BN Da'!AQ51+'BS Da'!AQ51+'TDC Da'!AQ51</f>
        <v>596</v>
      </c>
      <c r="AR51" s="55">
        <f>+'MIT Da'!AR51+'SAR Da'!AR51+'URQ Da'!AR51+'ROC Da'!AR51+'SM Da'!AR51+'BN Da'!AR51+'BS Da'!AR51+'TDC Da'!AR51</f>
        <v>341</v>
      </c>
      <c r="AS51" s="55">
        <f>+'MIT Da'!AS51+'SAR Da'!AS51+'URQ Da'!AS51+'ROC Da'!AS51+'SM Da'!AS51+'BN Da'!AS51+'BS Da'!AS51+'TDC Da'!AS51</f>
        <v>39</v>
      </c>
      <c r="AT51" s="232">
        <f>+SUM(RED_InfraMR[[#This Row],[B.02.1 - Parque de Coches Eléctricos Motrices]:[B.02.3 - Parque de Coches Eléctricos Motrices Tipo R]])</f>
        <v>976</v>
      </c>
      <c r="AU51" s="55">
        <f>+'MIT Da'!AU51+'SAR Da'!AU51+'URQ Da'!AU51+'ROC Da'!AU51+'SM Da'!AU51+'BN Da'!AU51+'BS Da'!AU51+'TDC Da'!AU51</f>
        <v>0</v>
      </c>
      <c r="AV51" s="55">
        <f>+'MIT Da'!AV51+'SAR Da'!AV51+'URQ Da'!AV51+'ROC Da'!AV51+'SM Da'!AV51+'BN Da'!AV51+'BS Da'!AV51+'TDC Da'!AV51</f>
        <v>6</v>
      </c>
      <c r="AW51" s="55">
        <f>+'MIT Da'!AW51+'SAR Da'!AW51+'URQ Da'!AW51+'ROC Da'!AW51+'SM Da'!AW51+'BN Da'!AW51+'BS Da'!AW51+'TDC Da'!AW51</f>
        <v>10</v>
      </c>
      <c r="AX51" s="232">
        <f>+SUM(RED_InfraMR[[#This Row],[B.03.1 - Parque de Coches Motores Motrices Remolcados]:[B.03.3 - Parque de Coches Motores Motrices Cabina]])</f>
        <v>16</v>
      </c>
      <c r="AY51" s="55">
        <f>+'MIT Da'!AY51+'SAR Da'!AY51+'URQ Da'!AY51+'ROC Da'!AY51+'SM Da'!AY51+'BN Da'!AY51+'BS Da'!AY51+'TDC Da'!AY51</f>
        <v>427</v>
      </c>
      <c r="AZ51" s="55">
        <f>+'MIT Da'!AZ51+'SAR Da'!AZ51+'URQ Da'!AZ51+'ROC Da'!AZ51+'SM Da'!AZ51+'BN Da'!AZ51+'BS Da'!AZ51+'TDC Da'!AZ51</f>
        <v>165</v>
      </c>
      <c r="BA51" s="55">
        <f>+'MIT Da'!BA51+'SAR Da'!BA51+'URQ Da'!BA51+'ROC Da'!BA51+'SM Da'!BA51+'BN Da'!BA51+'BS Da'!BA51+'TDC Da'!BA51</f>
        <v>15</v>
      </c>
      <c r="BB51" s="55">
        <f>+'MIT Da'!BB51+'SAR Da'!BB51+'URQ Da'!BB51+'ROC Da'!BB51+'SM Da'!BB51+'BN Da'!BB51+'BS Da'!BB51+'TDC Da'!BB51</f>
        <v>0</v>
      </c>
      <c r="BC51" s="232">
        <f>+SUM(RED_InfraMR[[#This Row],[B.04.1 - Parque de Coches Remolcados Clase Unica]:[B.04.5 - Parque de Coches Remolcados para Servicios Especiales (Cartoneros)]])</f>
        <v>607</v>
      </c>
      <c r="BD51" s="393">
        <f>+'MIT Da'!BD51+'SAR Da'!BD51+'URQ Da'!BD51+'ROC Da'!BD51+'SM Da'!BD51+'BN Da'!BD51+'BS Da'!BD51+'TDC Da'!BD51</f>
        <v>150</v>
      </c>
      <c r="BE51" s="55">
        <f>+'MIT Da'!BE51+'SAR Da'!BE51+'URQ Da'!BE51+'ROC Da'!BE51+'SM Da'!BE51+'BN Da'!BE51+'BS Da'!BE51+'TDC Da'!BE51</f>
        <v>12</v>
      </c>
      <c r="BF51" s="55">
        <f>+'MIT Da'!BF51+'SAR Da'!BF51+'URQ Da'!BF51+'ROC Da'!BF51+'SM Da'!BF51+'BN Da'!BF51+'BS Da'!BF51+'TDC Da'!BF51</f>
        <v>94</v>
      </c>
      <c r="BG51" s="235"/>
    </row>
    <row r="52" spans="1:59">
      <c r="A52" s="1">
        <v>1997</v>
      </c>
      <c r="B52" s="1" t="s">
        <v>63</v>
      </c>
      <c r="C52" s="10">
        <f>+'MIT Da'!C52+'SAR Da'!C52+'URQ Da'!C52+'ROC Da'!C52+'SM Da'!C52+'BN Da'!C52+'BS Da'!C52+'TDC Da'!C52</f>
        <v>147.21299999999999</v>
      </c>
      <c r="D52" s="10">
        <f>+'MIT Da'!D52+'SAR Da'!D52+'URQ Da'!D52+'ROC Da'!D52+'SM Da'!D52+'BN Da'!D52+'BS Da'!D52+'TDC Da'!D52</f>
        <v>444.30600000000004</v>
      </c>
      <c r="E52" s="10">
        <f>+'MIT Da'!E52+'SAR Da'!E52+'URQ Da'!E52+'ROC Da'!E52+'SM Da'!E52+'BN Da'!E52+'BS Da'!E52+'TDC Da'!E52</f>
        <v>0</v>
      </c>
      <c r="F52" s="10">
        <f>+'MIT Da'!F52+'SAR Da'!F52+'URQ Da'!F52+'ROC Da'!F52+'SM Da'!F52+'BN Da'!F52+'BS Da'!F52+'TDC Da'!F52</f>
        <v>176.17364000000001</v>
      </c>
      <c r="G52" s="192">
        <f>+'MIT Da'!G52+'SAR Da'!G52+'URQ Da'!G52+'ROC Da'!G52+'SM Da'!G52+'BN Da'!G52+'BS Da'!G52+'TDC Da'!G52</f>
        <v>767.69263999999998</v>
      </c>
      <c r="H52" s="192">
        <f>+'MIT Da'!H52+'SAR Da'!H52+'URQ Da'!H52+'ROC Da'!H52+'SM Da'!H52+'BN Da'!H52+'BS Da'!H52+'TDC Da'!H52</f>
        <v>767.69263999999998</v>
      </c>
      <c r="I52" s="10">
        <f>+'MIT Da'!I52+'SAR Da'!I52+'URQ Da'!I52+'ROC Da'!I52+'SM Da'!I52+'BN Da'!I52+'BS Da'!I52+'TDC Da'!I52</f>
        <v>972.2581100000001</v>
      </c>
      <c r="J52" s="10">
        <f>+'MIT Da'!J52+'SAR Da'!J52+'URQ Da'!J52+'ROC Da'!J52+'SM Da'!J52+'BN Da'!J52+'BS Da'!J52+'TDC Da'!J52</f>
        <v>1060.415</v>
      </c>
      <c r="K52" s="10">
        <f>+'MIT Da'!K52+'SAR Da'!K52+'URQ Da'!K52+'ROC Da'!K52+'SM Da'!K52+'BN Da'!K52+'BS Da'!K52+'TDC Da'!K52</f>
        <v>54.516999999999996</v>
      </c>
      <c r="L52" s="10">
        <f>+'MIT Da'!L52+'SAR Da'!L52+'URQ Da'!L52+'ROC Da'!L52+'SM Da'!L52+'BN Da'!L52+'BS Da'!L52+'TDC Da'!L52</f>
        <v>379.49300000000005</v>
      </c>
      <c r="M52" s="10">
        <f>+'MIT Da'!M52+'SAR Da'!M52+'URQ Da'!M52+'ROC Da'!M52+'SM Da'!M52+'BN Da'!M52+'BS Da'!M52+'TDC Da'!M52</f>
        <v>21.314999999999998</v>
      </c>
      <c r="N52" s="192">
        <f>+'MIT Da'!N52+'SAR Da'!N52+'URQ Da'!N52+'ROC Da'!N52+'SM Da'!N52+'BN Da'!N52+'BS Da'!N52+'TDC Da'!N52</f>
        <v>1439.9079999999999</v>
      </c>
      <c r="O52" s="192">
        <f>+'MIT Da'!O52+'SAR Da'!O52+'URQ Da'!O52+'ROC Da'!O52+'SM Da'!O52+'BN Da'!O52+'BS Da'!O52+'TDC Da'!O52</f>
        <v>1439.9079999999999</v>
      </c>
      <c r="P52" s="55">
        <f>+'MIT Da'!P52+'SAR Da'!P52+'URQ Da'!P52+'ROC Da'!P52+'SM Da'!P52+'BN Da'!P52+'BS Da'!P52+'TDC Da'!P52</f>
        <v>203</v>
      </c>
      <c r="Q52" s="55">
        <f>+'MIT Da'!Q52+'SAR Da'!Q52+'URQ Da'!Q52+'ROC Da'!Q52+'SM Da'!Q52+'BN Da'!Q52+'BS Da'!Q52+'TDC Da'!Q52</f>
        <v>58</v>
      </c>
      <c r="R52" s="55">
        <f>+'MIT Da'!R52+'SAR Da'!R52+'URQ Da'!R52+'ROC Da'!R52+'SM Da'!R52+'BN Da'!R52+'BS Da'!R52+'TDC Da'!R52</f>
        <v>10</v>
      </c>
      <c r="S52" s="213">
        <f>+'MIT Da'!S52+'SAR Da'!S52+'URQ Da'!S52+'ROC Da'!S52+'SM Da'!S52+'BN Da'!S52+'BS Da'!S52+'TDC Da'!S52</f>
        <v>271</v>
      </c>
      <c r="T52" s="213">
        <f>+'MIT Da'!T52+'SAR Da'!T52+'URQ Da'!T52+'ROC Da'!T52+'SM Da'!T52+'BN Da'!T52+'BS Da'!T52+'TDC Da'!T52</f>
        <v>271</v>
      </c>
      <c r="U52" s="55">
        <f>+'MIT Da'!U52+'SAR Da'!U52+'URQ Da'!U52+'ROC Da'!U52+'SM Da'!U52+'BN Da'!U52+'BS Da'!U52+'TDC Da'!U52</f>
        <v>136</v>
      </c>
      <c r="V52" s="55">
        <f>+'MIT Da'!V52+'SAR Da'!V52+'URQ Da'!V52+'ROC Da'!V52+'SM Da'!V52+'BN Da'!V52+'BS Da'!V52+'TDC Da'!V52</f>
        <v>433</v>
      </c>
      <c r="W52" s="55">
        <f>+'MIT Da'!W52+'SAR Da'!W52+'URQ Da'!W52+'ROC Da'!W52+'SM Da'!W52+'BN Da'!W52+'BS Da'!W52+'TDC Da'!W52</f>
        <v>11</v>
      </c>
      <c r="X52" s="55">
        <f>+'MIT Da'!X52+'SAR Da'!X52+'URQ Da'!X52+'ROC Da'!X52+'SM Da'!X52+'BN Da'!X52+'BS Da'!X52+'TDC Da'!X52</f>
        <v>112</v>
      </c>
      <c r="Y52" s="55">
        <f>+'MIT Da'!Y52+'SAR Da'!Y52+'URQ Da'!Y52+'ROC Da'!Y52+'SM Da'!Y52+'BN Da'!Y52+'BS Da'!Y52+'TDC Da'!Y52</f>
        <v>4</v>
      </c>
      <c r="Z52" s="219">
        <f>+'MIT Da'!Z52+'SAR Da'!Z52+'URQ Da'!Z52+'ROC Da'!Z52+'SM Da'!Z52+'BN Da'!Z52+'BS Da'!Z52+'TDC Da'!Z52</f>
        <v>696</v>
      </c>
      <c r="AA52" s="55">
        <f>+'MIT Da'!AA52+'SAR Da'!AA52+'URQ Da'!AA52+'ROC Da'!AA52+'SM Da'!AA52+'BN Da'!AA52+'BS Da'!AA52+'TDC Da'!AA52</f>
        <v>152</v>
      </c>
      <c r="AB52" s="55">
        <f>+'MIT Da'!AB52+'SAR Da'!AB52+'URQ Da'!AB52+'ROC Da'!AB52+'SM Da'!AB52+'BN Da'!AB52+'BS Da'!AB52+'TDC Da'!AB52</f>
        <v>100</v>
      </c>
      <c r="AC52" s="55">
        <f>+'MIT Da'!AC52+'SAR Da'!AC52+'URQ Da'!AC52+'ROC Da'!AC52+'SM Da'!AC52+'BN Da'!AC52+'BS Da'!AC52+'TDC Da'!AC52</f>
        <v>696</v>
      </c>
      <c r="AD52" s="219">
        <f>+'MIT Da'!AD52+'SAR Da'!AD52+'URQ Da'!AD52+'ROC Da'!AD52+'SM Da'!AD52+'BN Da'!AD52+'BS Da'!AD52+'TDC Da'!AD52</f>
        <v>948</v>
      </c>
      <c r="AE52" s="55">
        <f>+'MIT Da'!AE52+'SAR Da'!AE52+'URQ Da'!AE52+'ROC Da'!AE52+'SM Da'!AE52+'BN Da'!AE52+'BS Da'!AE52+'TDC Da'!AE52</f>
        <v>54</v>
      </c>
      <c r="AF52" s="55">
        <f>+'MIT Da'!AF52+'SAR Da'!AF52+'URQ Da'!AF52+'ROC Da'!AF52+'SM Da'!AF52+'BN Da'!AF52+'BS Da'!AF52+'TDC Da'!AF52</f>
        <v>93</v>
      </c>
      <c r="AG52" s="55">
        <f>+'MIT Da'!AG52+'SAR Da'!AG52+'URQ Da'!AG52+'ROC Da'!AG52+'SM Da'!AG52+'BN Da'!AG52+'BS Da'!AG52+'TDC Da'!AG52</f>
        <v>417</v>
      </c>
      <c r="AH52" s="219">
        <f>+'MIT Da'!AH52+'SAR Da'!AH52+'URQ Da'!AH52+'ROC Da'!AH52+'SM Da'!AH52+'BN Da'!AH52+'BS Da'!AH52+'TDC Da'!AH52</f>
        <v>564</v>
      </c>
      <c r="AI52" s="10">
        <f>+'MIT Da'!AI52+'SAR Da'!AI52+'URQ Da'!AI52+'ROC Da'!AI52+'SM Da'!AI52+'BN Da'!AI52+'BS Da'!AI52+'TDC Da'!AI52</f>
        <v>272.89499999999998</v>
      </c>
      <c r="AJ52" s="10">
        <f>+'MIT Da'!AJ52+'SAR Da'!AJ52+'URQ Da'!AJ52+'ROC Da'!AJ52+'SM Da'!AJ52+'BN Da'!AJ52+'BS Da'!AJ52+'TDC Da'!AJ52</f>
        <v>9.032</v>
      </c>
      <c r="AK52" s="10">
        <f>+'MIT Da'!AK52+'SAR Da'!AK52+'URQ Da'!AK52+'ROC Da'!AK52+'SM Da'!AK52+'BN Da'!AK52+'BS Da'!AK52+'TDC Da'!AK52</f>
        <v>498.71500000000003</v>
      </c>
      <c r="AL52" s="222">
        <f>+'MIT Da'!AL52+'SAR Da'!AL52+'URQ Da'!AL52+'ROC Da'!AL52+'SM Da'!AL52+'BN Da'!AL52+'BS Da'!AL52+'TDC Da'!AL52</f>
        <v>780.64199999999983</v>
      </c>
      <c r="AM52" s="55">
        <f>+'MIT Da'!AM52+'SAR Da'!AM52+'URQ Da'!AM52+'ROC Da'!AM52+'SM Da'!AM52+'BN Da'!AM52+'BS Da'!AM52+'TDC Da'!AM52</f>
        <v>9</v>
      </c>
      <c r="AN52" s="55">
        <f>+'MIT Da'!AN52+'SAR Da'!AN52+'URQ Da'!AN52+'ROC Da'!AN52+'SM Da'!AN52+'BN Da'!AN52+'BS Da'!AN52+'TDC Da'!AN52</f>
        <v>57</v>
      </c>
      <c r="AO52" s="55">
        <f>+'MIT Da'!AO52+'SAR Da'!AO52+'URQ Da'!AO52+'ROC Da'!AO52+'SM Da'!AO52+'BN Da'!AO52+'BS Da'!AO52+'TDC Da'!AO52</f>
        <v>82</v>
      </c>
      <c r="AP52" s="232">
        <f>+'MIT Da'!AP52+'SAR Da'!AP52+'URQ Da'!AP52+'ROC Da'!AP52+'SM Da'!AP52+'BN Da'!AP52+'BS Da'!AP52+'TDC Da'!AP52</f>
        <v>148</v>
      </c>
      <c r="AQ52" s="55">
        <f>+'MIT Da'!AQ52+'SAR Da'!AQ52+'URQ Da'!AQ52+'ROC Da'!AQ52+'SM Da'!AQ52+'BN Da'!AQ52+'BS Da'!AQ52+'TDC Da'!AQ52</f>
        <v>596</v>
      </c>
      <c r="AR52" s="55">
        <f>+'MIT Da'!AR52+'SAR Da'!AR52+'URQ Da'!AR52+'ROC Da'!AR52+'SM Da'!AR52+'BN Da'!AR52+'BS Da'!AR52+'TDC Da'!AR52</f>
        <v>341</v>
      </c>
      <c r="AS52" s="55">
        <f>+'MIT Da'!AS52+'SAR Da'!AS52+'URQ Da'!AS52+'ROC Da'!AS52+'SM Da'!AS52+'BN Da'!AS52+'BS Da'!AS52+'TDC Da'!AS52</f>
        <v>39</v>
      </c>
      <c r="AT52" s="232">
        <f>+SUM(RED_InfraMR[[#This Row],[B.02.1 - Parque de Coches Eléctricos Motrices]:[B.02.3 - Parque de Coches Eléctricos Motrices Tipo R]])</f>
        <v>976</v>
      </c>
      <c r="AU52" s="55">
        <f>+'MIT Da'!AU52+'SAR Da'!AU52+'URQ Da'!AU52+'ROC Da'!AU52+'SM Da'!AU52+'BN Da'!AU52+'BS Da'!AU52+'TDC Da'!AU52</f>
        <v>0</v>
      </c>
      <c r="AV52" s="55">
        <f>+'MIT Da'!AV52+'SAR Da'!AV52+'URQ Da'!AV52+'ROC Da'!AV52+'SM Da'!AV52+'BN Da'!AV52+'BS Da'!AV52+'TDC Da'!AV52</f>
        <v>6</v>
      </c>
      <c r="AW52" s="55">
        <f>+'MIT Da'!AW52+'SAR Da'!AW52+'URQ Da'!AW52+'ROC Da'!AW52+'SM Da'!AW52+'BN Da'!AW52+'BS Da'!AW52+'TDC Da'!AW52</f>
        <v>10</v>
      </c>
      <c r="AX52" s="232">
        <f>+SUM(RED_InfraMR[[#This Row],[B.03.1 - Parque de Coches Motores Motrices Remolcados]:[B.03.3 - Parque de Coches Motores Motrices Cabina]])</f>
        <v>16</v>
      </c>
      <c r="AY52" s="55">
        <f>+'MIT Da'!AY52+'SAR Da'!AY52+'URQ Da'!AY52+'ROC Da'!AY52+'SM Da'!AY52+'BN Da'!AY52+'BS Da'!AY52+'TDC Da'!AY52</f>
        <v>427</v>
      </c>
      <c r="AZ52" s="55">
        <f>+'MIT Da'!AZ52+'SAR Da'!AZ52+'URQ Da'!AZ52+'ROC Da'!AZ52+'SM Da'!AZ52+'BN Da'!AZ52+'BS Da'!AZ52+'TDC Da'!AZ52</f>
        <v>165</v>
      </c>
      <c r="BA52" s="55">
        <f>+'MIT Da'!BA52+'SAR Da'!BA52+'URQ Da'!BA52+'ROC Da'!BA52+'SM Da'!BA52+'BN Da'!BA52+'BS Da'!BA52+'TDC Da'!BA52</f>
        <v>15</v>
      </c>
      <c r="BB52" s="55">
        <f>+'MIT Da'!BB52+'SAR Da'!BB52+'URQ Da'!BB52+'ROC Da'!BB52+'SM Da'!BB52+'BN Da'!BB52+'BS Da'!BB52+'TDC Da'!BB52</f>
        <v>0</v>
      </c>
      <c r="BC52" s="232">
        <f>+SUM(RED_InfraMR[[#This Row],[B.04.1 - Parque de Coches Remolcados Clase Unica]:[B.04.5 - Parque de Coches Remolcados para Servicios Especiales (Cartoneros)]])</f>
        <v>607</v>
      </c>
      <c r="BD52" s="393">
        <f>+'MIT Da'!BD52+'SAR Da'!BD52+'URQ Da'!BD52+'ROC Da'!BD52+'SM Da'!BD52+'BN Da'!BD52+'BS Da'!BD52+'TDC Da'!BD52</f>
        <v>150</v>
      </c>
      <c r="BE52" s="55">
        <f>+'MIT Da'!BE52+'SAR Da'!BE52+'URQ Da'!BE52+'ROC Da'!BE52+'SM Da'!BE52+'BN Da'!BE52+'BS Da'!BE52+'TDC Da'!BE52</f>
        <v>12</v>
      </c>
      <c r="BF52" s="55">
        <f>+'MIT Da'!BF52+'SAR Da'!BF52+'URQ Da'!BF52+'ROC Da'!BF52+'SM Da'!BF52+'BN Da'!BF52+'BS Da'!BF52+'TDC Da'!BF52</f>
        <v>94</v>
      </c>
      <c r="BG52" s="235"/>
    </row>
    <row r="53" spans="1:59">
      <c r="A53" s="1">
        <v>1997</v>
      </c>
      <c r="B53" s="1" t="s">
        <v>64</v>
      </c>
      <c r="C53" s="10">
        <f>+'MIT Da'!C53+'SAR Da'!C53+'URQ Da'!C53+'ROC Da'!C53+'SM Da'!C53+'BN Da'!C53+'BS Da'!C53+'TDC Da'!C53</f>
        <v>147.21299999999999</v>
      </c>
      <c r="D53" s="10">
        <f>+'MIT Da'!D53+'SAR Da'!D53+'URQ Da'!D53+'ROC Da'!D53+'SM Da'!D53+'BN Da'!D53+'BS Da'!D53+'TDC Da'!D53</f>
        <v>444.30600000000004</v>
      </c>
      <c r="E53" s="10">
        <f>+'MIT Da'!E53+'SAR Da'!E53+'URQ Da'!E53+'ROC Da'!E53+'SM Da'!E53+'BN Da'!E53+'BS Da'!E53+'TDC Da'!E53</f>
        <v>0</v>
      </c>
      <c r="F53" s="10">
        <f>+'MIT Da'!F53+'SAR Da'!F53+'URQ Da'!F53+'ROC Da'!F53+'SM Da'!F53+'BN Da'!F53+'BS Da'!F53+'TDC Da'!F53</f>
        <v>176.17364000000001</v>
      </c>
      <c r="G53" s="192">
        <f>+'MIT Da'!G53+'SAR Da'!G53+'URQ Da'!G53+'ROC Da'!G53+'SM Da'!G53+'BN Da'!G53+'BS Da'!G53+'TDC Da'!G53</f>
        <v>767.69263999999998</v>
      </c>
      <c r="H53" s="192">
        <f>+'MIT Da'!H53+'SAR Da'!H53+'URQ Da'!H53+'ROC Da'!H53+'SM Da'!H53+'BN Da'!H53+'BS Da'!H53+'TDC Da'!H53</f>
        <v>767.69263999999998</v>
      </c>
      <c r="I53" s="10">
        <f>+'MIT Da'!I53+'SAR Da'!I53+'URQ Da'!I53+'ROC Da'!I53+'SM Da'!I53+'BN Da'!I53+'BS Da'!I53+'TDC Da'!I53</f>
        <v>972.2581100000001</v>
      </c>
      <c r="J53" s="10">
        <f>+'MIT Da'!J53+'SAR Da'!J53+'URQ Da'!J53+'ROC Da'!J53+'SM Da'!J53+'BN Da'!J53+'BS Da'!J53+'TDC Da'!J53</f>
        <v>1060.415</v>
      </c>
      <c r="K53" s="10">
        <f>+'MIT Da'!K53+'SAR Da'!K53+'URQ Da'!K53+'ROC Da'!K53+'SM Da'!K53+'BN Da'!K53+'BS Da'!K53+'TDC Da'!K53</f>
        <v>54.516999999999996</v>
      </c>
      <c r="L53" s="10">
        <f>+'MIT Da'!L53+'SAR Da'!L53+'URQ Da'!L53+'ROC Da'!L53+'SM Da'!L53+'BN Da'!L53+'BS Da'!L53+'TDC Da'!L53</f>
        <v>379.49300000000005</v>
      </c>
      <c r="M53" s="10">
        <f>+'MIT Da'!M53+'SAR Da'!M53+'URQ Da'!M53+'ROC Da'!M53+'SM Da'!M53+'BN Da'!M53+'BS Da'!M53+'TDC Da'!M53</f>
        <v>21.314999999999998</v>
      </c>
      <c r="N53" s="192">
        <f>+'MIT Da'!N53+'SAR Da'!N53+'URQ Da'!N53+'ROC Da'!N53+'SM Da'!N53+'BN Da'!N53+'BS Da'!N53+'TDC Da'!N53</f>
        <v>1439.9079999999999</v>
      </c>
      <c r="O53" s="192">
        <f>+'MIT Da'!O53+'SAR Da'!O53+'URQ Da'!O53+'ROC Da'!O53+'SM Da'!O53+'BN Da'!O53+'BS Da'!O53+'TDC Da'!O53</f>
        <v>1439.9079999999999</v>
      </c>
      <c r="P53" s="55">
        <f>+'MIT Da'!P53+'SAR Da'!P53+'URQ Da'!P53+'ROC Da'!P53+'SM Da'!P53+'BN Da'!P53+'BS Da'!P53+'TDC Da'!P53</f>
        <v>203</v>
      </c>
      <c r="Q53" s="55">
        <f>+'MIT Da'!Q53+'SAR Da'!Q53+'URQ Da'!Q53+'ROC Da'!Q53+'SM Da'!Q53+'BN Da'!Q53+'BS Da'!Q53+'TDC Da'!Q53</f>
        <v>58</v>
      </c>
      <c r="R53" s="55">
        <f>+'MIT Da'!R53+'SAR Da'!R53+'URQ Da'!R53+'ROC Da'!R53+'SM Da'!R53+'BN Da'!R53+'BS Da'!R53+'TDC Da'!R53</f>
        <v>10</v>
      </c>
      <c r="S53" s="213">
        <f>+'MIT Da'!S53+'SAR Da'!S53+'URQ Da'!S53+'ROC Da'!S53+'SM Da'!S53+'BN Da'!S53+'BS Da'!S53+'TDC Da'!S53</f>
        <v>271</v>
      </c>
      <c r="T53" s="213">
        <f>+'MIT Da'!T53+'SAR Da'!T53+'URQ Da'!T53+'ROC Da'!T53+'SM Da'!T53+'BN Da'!T53+'BS Da'!T53+'TDC Da'!T53</f>
        <v>271</v>
      </c>
      <c r="U53" s="55">
        <f>+'MIT Da'!U53+'SAR Da'!U53+'URQ Da'!U53+'ROC Da'!U53+'SM Da'!U53+'BN Da'!U53+'BS Da'!U53+'TDC Da'!U53</f>
        <v>136</v>
      </c>
      <c r="V53" s="55">
        <f>+'MIT Da'!V53+'SAR Da'!V53+'URQ Da'!V53+'ROC Da'!V53+'SM Da'!V53+'BN Da'!V53+'BS Da'!V53+'TDC Da'!V53</f>
        <v>433</v>
      </c>
      <c r="W53" s="55">
        <f>+'MIT Da'!W53+'SAR Da'!W53+'URQ Da'!W53+'ROC Da'!W53+'SM Da'!W53+'BN Da'!W53+'BS Da'!W53+'TDC Da'!W53</f>
        <v>11</v>
      </c>
      <c r="X53" s="55">
        <f>+'MIT Da'!X53+'SAR Da'!X53+'URQ Da'!X53+'ROC Da'!X53+'SM Da'!X53+'BN Da'!X53+'BS Da'!X53+'TDC Da'!X53</f>
        <v>112</v>
      </c>
      <c r="Y53" s="55">
        <f>+'MIT Da'!Y53+'SAR Da'!Y53+'URQ Da'!Y53+'ROC Da'!Y53+'SM Da'!Y53+'BN Da'!Y53+'BS Da'!Y53+'TDC Da'!Y53</f>
        <v>4</v>
      </c>
      <c r="Z53" s="219">
        <f>+'MIT Da'!Z53+'SAR Da'!Z53+'URQ Da'!Z53+'ROC Da'!Z53+'SM Da'!Z53+'BN Da'!Z53+'BS Da'!Z53+'TDC Da'!Z53</f>
        <v>696</v>
      </c>
      <c r="AA53" s="55">
        <f>+'MIT Da'!AA53+'SAR Da'!AA53+'URQ Da'!AA53+'ROC Da'!AA53+'SM Da'!AA53+'BN Da'!AA53+'BS Da'!AA53+'TDC Da'!AA53</f>
        <v>152</v>
      </c>
      <c r="AB53" s="55">
        <f>+'MIT Da'!AB53+'SAR Da'!AB53+'URQ Da'!AB53+'ROC Da'!AB53+'SM Da'!AB53+'BN Da'!AB53+'BS Da'!AB53+'TDC Da'!AB53</f>
        <v>100</v>
      </c>
      <c r="AC53" s="55">
        <f>+'MIT Da'!AC53+'SAR Da'!AC53+'URQ Da'!AC53+'ROC Da'!AC53+'SM Da'!AC53+'BN Da'!AC53+'BS Da'!AC53+'TDC Da'!AC53</f>
        <v>696</v>
      </c>
      <c r="AD53" s="219">
        <f>+'MIT Da'!AD53+'SAR Da'!AD53+'URQ Da'!AD53+'ROC Da'!AD53+'SM Da'!AD53+'BN Da'!AD53+'BS Da'!AD53+'TDC Da'!AD53</f>
        <v>948</v>
      </c>
      <c r="AE53" s="55">
        <f>+'MIT Da'!AE53+'SAR Da'!AE53+'URQ Da'!AE53+'ROC Da'!AE53+'SM Da'!AE53+'BN Da'!AE53+'BS Da'!AE53+'TDC Da'!AE53</f>
        <v>54</v>
      </c>
      <c r="AF53" s="55">
        <f>+'MIT Da'!AF53+'SAR Da'!AF53+'URQ Da'!AF53+'ROC Da'!AF53+'SM Da'!AF53+'BN Da'!AF53+'BS Da'!AF53+'TDC Da'!AF53</f>
        <v>93</v>
      </c>
      <c r="AG53" s="55">
        <f>+'MIT Da'!AG53+'SAR Da'!AG53+'URQ Da'!AG53+'ROC Da'!AG53+'SM Da'!AG53+'BN Da'!AG53+'BS Da'!AG53+'TDC Da'!AG53</f>
        <v>417</v>
      </c>
      <c r="AH53" s="219">
        <f>+'MIT Da'!AH53+'SAR Da'!AH53+'URQ Da'!AH53+'ROC Da'!AH53+'SM Da'!AH53+'BN Da'!AH53+'BS Da'!AH53+'TDC Da'!AH53</f>
        <v>564</v>
      </c>
      <c r="AI53" s="10">
        <f>+'MIT Da'!AI53+'SAR Da'!AI53+'URQ Da'!AI53+'ROC Da'!AI53+'SM Da'!AI53+'BN Da'!AI53+'BS Da'!AI53+'TDC Da'!AI53</f>
        <v>272.89499999999998</v>
      </c>
      <c r="AJ53" s="10">
        <f>+'MIT Da'!AJ53+'SAR Da'!AJ53+'URQ Da'!AJ53+'ROC Da'!AJ53+'SM Da'!AJ53+'BN Da'!AJ53+'BS Da'!AJ53+'TDC Da'!AJ53</f>
        <v>9.032</v>
      </c>
      <c r="AK53" s="10">
        <f>+'MIT Da'!AK53+'SAR Da'!AK53+'URQ Da'!AK53+'ROC Da'!AK53+'SM Da'!AK53+'BN Da'!AK53+'BS Da'!AK53+'TDC Da'!AK53</f>
        <v>498.71500000000003</v>
      </c>
      <c r="AL53" s="222">
        <f>+'MIT Da'!AL53+'SAR Da'!AL53+'URQ Da'!AL53+'ROC Da'!AL53+'SM Da'!AL53+'BN Da'!AL53+'BS Da'!AL53+'TDC Da'!AL53</f>
        <v>780.64199999999983</v>
      </c>
      <c r="AM53" s="55">
        <f>+'MIT Da'!AM53+'SAR Da'!AM53+'URQ Da'!AM53+'ROC Da'!AM53+'SM Da'!AM53+'BN Da'!AM53+'BS Da'!AM53+'TDC Da'!AM53</f>
        <v>9</v>
      </c>
      <c r="AN53" s="55">
        <f>+'MIT Da'!AN53+'SAR Da'!AN53+'URQ Da'!AN53+'ROC Da'!AN53+'SM Da'!AN53+'BN Da'!AN53+'BS Da'!AN53+'TDC Da'!AN53</f>
        <v>57</v>
      </c>
      <c r="AO53" s="55">
        <f>+'MIT Da'!AO53+'SAR Da'!AO53+'URQ Da'!AO53+'ROC Da'!AO53+'SM Da'!AO53+'BN Da'!AO53+'BS Da'!AO53+'TDC Da'!AO53</f>
        <v>82</v>
      </c>
      <c r="AP53" s="232">
        <f>+'MIT Da'!AP53+'SAR Da'!AP53+'URQ Da'!AP53+'ROC Da'!AP53+'SM Da'!AP53+'BN Da'!AP53+'BS Da'!AP53+'TDC Da'!AP53</f>
        <v>148</v>
      </c>
      <c r="AQ53" s="55">
        <f>+'MIT Da'!AQ53+'SAR Da'!AQ53+'URQ Da'!AQ53+'ROC Da'!AQ53+'SM Da'!AQ53+'BN Da'!AQ53+'BS Da'!AQ53+'TDC Da'!AQ53</f>
        <v>596</v>
      </c>
      <c r="AR53" s="55">
        <f>+'MIT Da'!AR53+'SAR Da'!AR53+'URQ Da'!AR53+'ROC Da'!AR53+'SM Da'!AR53+'BN Da'!AR53+'BS Da'!AR53+'TDC Da'!AR53</f>
        <v>341</v>
      </c>
      <c r="AS53" s="55">
        <f>+'MIT Da'!AS53+'SAR Da'!AS53+'URQ Da'!AS53+'ROC Da'!AS53+'SM Da'!AS53+'BN Da'!AS53+'BS Da'!AS53+'TDC Da'!AS53</f>
        <v>39</v>
      </c>
      <c r="AT53" s="232">
        <f>+SUM(RED_InfraMR[[#This Row],[B.02.1 - Parque de Coches Eléctricos Motrices]:[B.02.3 - Parque de Coches Eléctricos Motrices Tipo R]])</f>
        <v>976</v>
      </c>
      <c r="AU53" s="55">
        <f>+'MIT Da'!AU53+'SAR Da'!AU53+'URQ Da'!AU53+'ROC Da'!AU53+'SM Da'!AU53+'BN Da'!AU53+'BS Da'!AU53+'TDC Da'!AU53</f>
        <v>0</v>
      </c>
      <c r="AV53" s="55">
        <f>+'MIT Da'!AV53+'SAR Da'!AV53+'URQ Da'!AV53+'ROC Da'!AV53+'SM Da'!AV53+'BN Da'!AV53+'BS Da'!AV53+'TDC Da'!AV53</f>
        <v>6</v>
      </c>
      <c r="AW53" s="55">
        <f>+'MIT Da'!AW53+'SAR Da'!AW53+'URQ Da'!AW53+'ROC Da'!AW53+'SM Da'!AW53+'BN Da'!AW53+'BS Da'!AW53+'TDC Da'!AW53</f>
        <v>10</v>
      </c>
      <c r="AX53" s="232">
        <f>+SUM(RED_InfraMR[[#This Row],[B.03.1 - Parque de Coches Motores Motrices Remolcados]:[B.03.3 - Parque de Coches Motores Motrices Cabina]])</f>
        <v>16</v>
      </c>
      <c r="AY53" s="55">
        <f>+'MIT Da'!AY53+'SAR Da'!AY53+'URQ Da'!AY53+'ROC Da'!AY53+'SM Da'!AY53+'BN Da'!AY53+'BS Da'!AY53+'TDC Da'!AY53</f>
        <v>427</v>
      </c>
      <c r="AZ53" s="55">
        <f>+'MIT Da'!AZ53+'SAR Da'!AZ53+'URQ Da'!AZ53+'ROC Da'!AZ53+'SM Da'!AZ53+'BN Da'!AZ53+'BS Da'!AZ53+'TDC Da'!AZ53</f>
        <v>165</v>
      </c>
      <c r="BA53" s="55">
        <f>+'MIT Da'!BA53+'SAR Da'!BA53+'URQ Da'!BA53+'ROC Da'!BA53+'SM Da'!BA53+'BN Da'!BA53+'BS Da'!BA53+'TDC Da'!BA53</f>
        <v>15</v>
      </c>
      <c r="BB53" s="55">
        <f>+'MIT Da'!BB53+'SAR Da'!BB53+'URQ Da'!BB53+'ROC Da'!BB53+'SM Da'!BB53+'BN Da'!BB53+'BS Da'!BB53+'TDC Da'!BB53</f>
        <v>0</v>
      </c>
      <c r="BC53" s="232">
        <f>+SUM(RED_InfraMR[[#This Row],[B.04.1 - Parque de Coches Remolcados Clase Unica]:[B.04.5 - Parque de Coches Remolcados para Servicios Especiales (Cartoneros)]])</f>
        <v>607</v>
      </c>
      <c r="BD53" s="393">
        <f>+'MIT Da'!BD53+'SAR Da'!BD53+'URQ Da'!BD53+'ROC Da'!BD53+'SM Da'!BD53+'BN Da'!BD53+'BS Da'!BD53+'TDC Da'!BD53</f>
        <v>150</v>
      </c>
      <c r="BE53" s="55">
        <f>+'MIT Da'!BE53+'SAR Da'!BE53+'URQ Da'!BE53+'ROC Da'!BE53+'SM Da'!BE53+'BN Da'!BE53+'BS Da'!BE53+'TDC Da'!BE53</f>
        <v>12</v>
      </c>
      <c r="BF53" s="55">
        <f>+'MIT Da'!BF53+'SAR Da'!BF53+'URQ Da'!BF53+'ROC Da'!BF53+'SM Da'!BF53+'BN Da'!BF53+'BS Da'!BF53+'TDC Da'!BF53</f>
        <v>94</v>
      </c>
      <c r="BG53" s="235"/>
    </row>
    <row r="54" spans="1:59">
      <c r="A54" s="1">
        <v>1997</v>
      </c>
      <c r="B54" s="1" t="s">
        <v>65</v>
      </c>
      <c r="C54" s="10">
        <f>+'MIT Da'!C54+'SAR Da'!C54+'URQ Da'!C54+'ROC Da'!C54+'SM Da'!C54+'BN Da'!C54+'BS Da'!C54+'TDC Da'!C54</f>
        <v>147.21299999999999</v>
      </c>
      <c r="D54" s="10">
        <f>+'MIT Da'!D54+'SAR Da'!D54+'URQ Da'!D54+'ROC Da'!D54+'SM Da'!D54+'BN Da'!D54+'BS Da'!D54+'TDC Da'!D54</f>
        <v>444.30600000000004</v>
      </c>
      <c r="E54" s="10">
        <f>+'MIT Da'!E54+'SAR Da'!E54+'URQ Da'!E54+'ROC Da'!E54+'SM Da'!E54+'BN Da'!E54+'BS Da'!E54+'TDC Da'!E54</f>
        <v>0</v>
      </c>
      <c r="F54" s="10">
        <f>+'MIT Da'!F54+'SAR Da'!F54+'URQ Da'!F54+'ROC Da'!F54+'SM Da'!F54+'BN Da'!F54+'BS Da'!F54+'TDC Da'!F54</f>
        <v>176.17364000000001</v>
      </c>
      <c r="G54" s="192">
        <f>+'MIT Da'!G54+'SAR Da'!G54+'URQ Da'!G54+'ROC Da'!G54+'SM Da'!G54+'BN Da'!G54+'BS Da'!G54+'TDC Da'!G54</f>
        <v>767.69263999999998</v>
      </c>
      <c r="H54" s="192">
        <f>+'MIT Da'!H54+'SAR Da'!H54+'URQ Da'!H54+'ROC Da'!H54+'SM Da'!H54+'BN Da'!H54+'BS Da'!H54+'TDC Da'!H54</f>
        <v>767.69263999999998</v>
      </c>
      <c r="I54" s="10">
        <f>+'MIT Da'!I54+'SAR Da'!I54+'URQ Da'!I54+'ROC Da'!I54+'SM Da'!I54+'BN Da'!I54+'BS Da'!I54+'TDC Da'!I54</f>
        <v>972.2581100000001</v>
      </c>
      <c r="J54" s="10">
        <f>+'MIT Da'!J54+'SAR Da'!J54+'URQ Da'!J54+'ROC Da'!J54+'SM Da'!J54+'BN Da'!J54+'BS Da'!J54+'TDC Da'!J54</f>
        <v>1060.415</v>
      </c>
      <c r="K54" s="10">
        <f>+'MIT Da'!K54+'SAR Da'!K54+'URQ Da'!K54+'ROC Da'!K54+'SM Da'!K54+'BN Da'!K54+'BS Da'!K54+'TDC Da'!K54</f>
        <v>54.516999999999996</v>
      </c>
      <c r="L54" s="10">
        <f>+'MIT Da'!L54+'SAR Da'!L54+'URQ Da'!L54+'ROC Da'!L54+'SM Da'!L54+'BN Da'!L54+'BS Da'!L54+'TDC Da'!L54</f>
        <v>379.49300000000005</v>
      </c>
      <c r="M54" s="10">
        <f>+'MIT Da'!M54+'SAR Da'!M54+'URQ Da'!M54+'ROC Da'!M54+'SM Da'!M54+'BN Da'!M54+'BS Da'!M54+'TDC Da'!M54</f>
        <v>21.314999999999998</v>
      </c>
      <c r="N54" s="192">
        <f>+'MIT Da'!N54+'SAR Da'!N54+'URQ Da'!N54+'ROC Da'!N54+'SM Da'!N54+'BN Da'!N54+'BS Da'!N54+'TDC Da'!N54</f>
        <v>1439.9079999999999</v>
      </c>
      <c r="O54" s="192">
        <f>+'MIT Da'!O54+'SAR Da'!O54+'URQ Da'!O54+'ROC Da'!O54+'SM Da'!O54+'BN Da'!O54+'BS Da'!O54+'TDC Da'!O54</f>
        <v>1439.9079999999999</v>
      </c>
      <c r="P54" s="55">
        <f>+'MIT Da'!P54+'SAR Da'!P54+'URQ Da'!P54+'ROC Da'!P54+'SM Da'!P54+'BN Da'!P54+'BS Da'!P54+'TDC Da'!P54</f>
        <v>203</v>
      </c>
      <c r="Q54" s="55">
        <f>+'MIT Da'!Q54+'SAR Da'!Q54+'URQ Da'!Q54+'ROC Da'!Q54+'SM Da'!Q54+'BN Da'!Q54+'BS Da'!Q54+'TDC Da'!Q54</f>
        <v>58</v>
      </c>
      <c r="R54" s="55">
        <f>+'MIT Da'!R54+'SAR Da'!R54+'URQ Da'!R54+'ROC Da'!R54+'SM Da'!R54+'BN Da'!R54+'BS Da'!R54+'TDC Da'!R54</f>
        <v>10</v>
      </c>
      <c r="S54" s="213">
        <f>+'MIT Da'!S54+'SAR Da'!S54+'URQ Da'!S54+'ROC Da'!S54+'SM Da'!S54+'BN Da'!S54+'BS Da'!S54+'TDC Da'!S54</f>
        <v>271</v>
      </c>
      <c r="T54" s="213">
        <f>+'MIT Da'!T54+'SAR Da'!T54+'URQ Da'!T54+'ROC Da'!T54+'SM Da'!T54+'BN Da'!T54+'BS Da'!T54+'TDC Da'!T54</f>
        <v>271</v>
      </c>
      <c r="U54" s="55">
        <f>+'MIT Da'!U54+'SAR Da'!U54+'URQ Da'!U54+'ROC Da'!U54+'SM Da'!U54+'BN Da'!U54+'BS Da'!U54+'TDC Da'!U54</f>
        <v>136</v>
      </c>
      <c r="V54" s="55">
        <f>+'MIT Da'!V54+'SAR Da'!V54+'URQ Da'!V54+'ROC Da'!V54+'SM Da'!V54+'BN Da'!V54+'BS Da'!V54+'TDC Da'!V54</f>
        <v>433</v>
      </c>
      <c r="W54" s="55">
        <f>+'MIT Da'!W54+'SAR Da'!W54+'URQ Da'!W54+'ROC Da'!W54+'SM Da'!W54+'BN Da'!W54+'BS Da'!W54+'TDC Da'!W54</f>
        <v>11</v>
      </c>
      <c r="X54" s="55">
        <f>+'MIT Da'!X54+'SAR Da'!X54+'URQ Da'!X54+'ROC Da'!X54+'SM Da'!X54+'BN Da'!X54+'BS Da'!X54+'TDC Da'!X54</f>
        <v>112</v>
      </c>
      <c r="Y54" s="55">
        <f>+'MIT Da'!Y54+'SAR Da'!Y54+'URQ Da'!Y54+'ROC Da'!Y54+'SM Da'!Y54+'BN Da'!Y54+'BS Da'!Y54+'TDC Da'!Y54</f>
        <v>4</v>
      </c>
      <c r="Z54" s="219">
        <f>+'MIT Da'!Z54+'SAR Da'!Z54+'URQ Da'!Z54+'ROC Da'!Z54+'SM Da'!Z54+'BN Da'!Z54+'BS Da'!Z54+'TDC Da'!Z54</f>
        <v>696</v>
      </c>
      <c r="AA54" s="55">
        <f>+'MIT Da'!AA54+'SAR Da'!AA54+'URQ Da'!AA54+'ROC Da'!AA54+'SM Da'!AA54+'BN Da'!AA54+'BS Da'!AA54+'TDC Da'!AA54</f>
        <v>152</v>
      </c>
      <c r="AB54" s="55">
        <f>+'MIT Da'!AB54+'SAR Da'!AB54+'URQ Da'!AB54+'ROC Da'!AB54+'SM Da'!AB54+'BN Da'!AB54+'BS Da'!AB54+'TDC Da'!AB54</f>
        <v>100</v>
      </c>
      <c r="AC54" s="55">
        <f>+'MIT Da'!AC54+'SAR Da'!AC54+'URQ Da'!AC54+'ROC Da'!AC54+'SM Da'!AC54+'BN Da'!AC54+'BS Da'!AC54+'TDC Da'!AC54</f>
        <v>696</v>
      </c>
      <c r="AD54" s="219">
        <f>+'MIT Da'!AD54+'SAR Da'!AD54+'URQ Da'!AD54+'ROC Da'!AD54+'SM Da'!AD54+'BN Da'!AD54+'BS Da'!AD54+'TDC Da'!AD54</f>
        <v>948</v>
      </c>
      <c r="AE54" s="55">
        <f>+'MIT Da'!AE54+'SAR Da'!AE54+'URQ Da'!AE54+'ROC Da'!AE54+'SM Da'!AE54+'BN Da'!AE54+'BS Da'!AE54+'TDC Da'!AE54</f>
        <v>54</v>
      </c>
      <c r="AF54" s="55">
        <f>+'MIT Da'!AF54+'SAR Da'!AF54+'URQ Da'!AF54+'ROC Da'!AF54+'SM Da'!AF54+'BN Da'!AF54+'BS Da'!AF54+'TDC Da'!AF54</f>
        <v>93</v>
      </c>
      <c r="AG54" s="55">
        <f>+'MIT Da'!AG54+'SAR Da'!AG54+'URQ Da'!AG54+'ROC Da'!AG54+'SM Da'!AG54+'BN Da'!AG54+'BS Da'!AG54+'TDC Da'!AG54</f>
        <v>417</v>
      </c>
      <c r="AH54" s="219">
        <f>+'MIT Da'!AH54+'SAR Da'!AH54+'URQ Da'!AH54+'ROC Da'!AH54+'SM Da'!AH54+'BN Da'!AH54+'BS Da'!AH54+'TDC Da'!AH54</f>
        <v>564</v>
      </c>
      <c r="AI54" s="10">
        <f>+'MIT Da'!AI54+'SAR Da'!AI54+'URQ Da'!AI54+'ROC Da'!AI54+'SM Da'!AI54+'BN Da'!AI54+'BS Da'!AI54+'TDC Da'!AI54</f>
        <v>272.89499999999998</v>
      </c>
      <c r="AJ54" s="10">
        <f>+'MIT Da'!AJ54+'SAR Da'!AJ54+'URQ Da'!AJ54+'ROC Da'!AJ54+'SM Da'!AJ54+'BN Da'!AJ54+'BS Da'!AJ54+'TDC Da'!AJ54</f>
        <v>9.032</v>
      </c>
      <c r="AK54" s="10">
        <f>+'MIT Da'!AK54+'SAR Da'!AK54+'URQ Da'!AK54+'ROC Da'!AK54+'SM Da'!AK54+'BN Da'!AK54+'BS Da'!AK54+'TDC Da'!AK54</f>
        <v>498.71500000000003</v>
      </c>
      <c r="AL54" s="222">
        <f>+'MIT Da'!AL54+'SAR Da'!AL54+'URQ Da'!AL54+'ROC Da'!AL54+'SM Da'!AL54+'BN Da'!AL54+'BS Da'!AL54+'TDC Da'!AL54</f>
        <v>780.64199999999983</v>
      </c>
      <c r="AM54" s="55">
        <f>+'MIT Da'!AM54+'SAR Da'!AM54+'URQ Da'!AM54+'ROC Da'!AM54+'SM Da'!AM54+'BN Da'!AM54+'BS Da'!AM54+'TDC Da'!AM54</f>
        <v>9</v>
      </c>
      <c r="AN54" s="55">
        <f>+'MIT Da'!AN54+'SAR Da'!AN54+'URQ Da'!AN54+'ROC Da'!AN54+'SM Da'!AN54+'BN Da'!AN54+'BS Da'!AN54+'TDC Da'!AN54</f>
        <v>57</v>
      </c>
      <c r="AO54" s="55">
        <f>+'MIT Da'!AO54+'SAR Da'!AO54+'URQ Da'!AO54+'ROC Da'!AO54+'SM Da'!AO54+'BN Da'!AO54+'BS Da'!AO54+'TDC Da'!AO54</f>
        <v>82</v>
      </c>
      <c r="AP54" s="232">
        <f>+'MIT Da'!AP54+'SAR Da'!AP54+'URQ Da'!AP54+'ROC Da'!AP54+'SM Da'!AP54+'BN Da'!AP54+'BS Da'!AP54+'TDC Da'!AP54</f>
        <v>148</v>
      </c>
      <c r="AQ54" s="55">
        <f>+'MIT Da'!AQ54+'SAR Da'!AQ54+'URQ Da'!AQ54+'ROC Da'!AQ54+'SM Da'!AQ54+'BN Da'!AQ54+'BS Da'!AQ54+'TDC Da'!AQ54</f>
        <v>596</v>
      </c>
      <c r="AR54" s="55">
        <f>+'MIT Da'!AR54+'SAR Da'!AR54+'URQ Da'!AR54+'ROC Da'!AR54+'SM Da'!AR54+'BN Da'!AR54+'BS Da'!AR54+'TDC Da'!AR54</f>
        <v>341</v>
      </c>
      <c r="AS54" s="55">
        <f>+'MIT Da'!AS54+'SAR Da'!AS54+'URQ Da'!AS54+'ROC Da'!AS54+'SM Da'!AS54+'BN Da'!AS54+'BS Da'!AS54+'TDC Da'!AS54</f>
        <v>39</v>
      </c>
      <c r="AT54" s="232">
        <f>+SUM(RED_InfraMR[[#This Row],[B.02.1 - Parque de Coches Eléctricos Motrices]:[B.02.3 - Parque de Coches Eléctricos Motrices Tipo R]])</f>
        <v>976</v>
      </c>
      <c r="AU54" s="55">
        <f>+'MIT Da'!AU54+'SAR Da'!AU54+'URQ Da'!AU54+'ROC Da'!AU54+'SM Da'!AU54+'BN Da'!AU54+'BS Da'!AU54+'TDC Da'!AU54</f>
        <v>0</v>
      </c>
      <c r="AV54" s="55">
        <f>+'MIT Da'!AV54+'SAR Da'!AV54+'URQ Da'!AV54+'ROC Da'!AV54+'SM Da'!AV54+'BN Da'!AV54+'BS Da'!AV54+'TDC Da'!AV54</f>
        <v>6</v>
      </c>
      <c r="AW54" s="55">
        <f>+'MIT Da'!AW54+'SAR Da'!AW54+'URQ Da'!AW54+'ROC Da'!AW54+'SM Da'!AW54+'BN Da'!AW54+'BS Da'!AW54+'TDC Da'!AW54</f>
        <v>10</v>
      </c>
      <c r="AX54" s="232">
        <f>+SUM(RED_InfraMR[[#This Row],[B.03.1 - Parque de Coches Motores Motrices Remolcados]:[B.03.3 - Parque de Coches Motores Motrices Cabina]])</f>
        <v>16</v>
      </c>
      <c r="AY54" s="55">
        <f>+'MIT Da'!AY54+'SAR Da'!AY54+'URQ Da'!AY54+'ROC Da'!AY54+'SM Da'!AY54+'BN Da'!AY54+'BS Da'!AY54+'TDC Da'!AY54</f>
        <v>427</v>
      </c>
      <c r="AZ54" s="55">
        <f>+'MIT Da'!AZ54+'SAR Da'!AZ54+'URQ Da'!AZ54+'ROC Da'!AZ54+'SM Da'!AZ54+'BN Da'!AZ54+'BS Da'!AZ54+'TDC Da'!AZ54</f>
        <v>165</v>
      </c>
      <c r="BA54" s="55">
        <f>+'MIT Da'!BA54+'SAR Da'!BA54+'URQ Da'!BA54+'ROC Da'!BA54+'SM Da'!BA54+'BN Da'!BA54+'BS Da'!BA54+'TDC Da'!BA54</f>
        <v>15</v>
      </c>
      <c r="BB54" s="55">
        <f>+'MIT Da'!BB54+'SAR Da'!BB54+'URQ Da'!BB54+'ROC Da'!BB54+'SM Da'!BB54+'BN Da'!BB54+'BS Da'!BB54+'TDC Da'!BB54</f>
        <v>0</v>
      </c>
      <c r="BC54" s="232">
        <f>+SUM(RED_InfraMR[[#This Row],[B.04.1 - Parque de Coches Remolcados Clase Unica]:[B.04.5 - Parque de Coches Remolcados para Servicios Especiales (Cartoneros)]])</f>
        <v>607</v>
      </c>
      <c r="BD54" s="393">
        <f>+'MIT Da'!BD54+'SAR Da'!BD54+'URQ Da'!BD54+'ROC Da'!BD54+'SM Da'!BD54+'BN Da'!BD54+'BS Da'!BD54+'TDC Da'!BD54</f>
        <v>150</v>
      </c>
      <c r="BE54" s="55">
        <f>+'MIT Da'!BE54+'SAR Da'!BE54+'URQ Da'!BE54+'ROC Da'!BE54+'SM Da'!BE54+'BN Da'!BE54+'BS Da'!BE54+'TDC Da'!BE54</f>
        <v>12</v>
      </c>
      <c r="BF54" s="55">
        <f>+'MIT Da'!BF54+'SAR Da'!BF54+'URQ Da'!BF54+'ROC Da'!BF54+'SM Da'!BF54+'BN Da'!BF54+'BS Da'!BF54+'TDC Da'!BF54</f>
        <v>94</v>
      </c>
      <c r="BG54" s="235"/>
    </row>
    <row r="55" spans="1:59">
      <c r="A55" s="1">
        <v>1997</v>
      </c>
      <c r="B55" s="1" t="s">
        <v>66</v>
      </c>
      <c r="C55" s="10">
        <f>+'MIT Da'!C55+'SAR Da'!C55+'URQ Da'!C55+'ROC Da'!C55+'SM Da'!C55+'BN Da'!C55+'BS Da'!C55+'TDC Da'!C55</f>
        <v>147.21299999999999</v>
      </c>
      <c r="D55" s="10">
        <f>+'MIT Da'!D55+'SAR Da'!D55+'URQ Da'!D55+'ROC Da'!D55+'SM Da'!D55+'BN Da'!D55+'BS Da'!D55+'TDC Da'!D55</f>
        <v>444.30600000000004</v>
      </c>
      <c r="E55" s="10">
        <f>+'MIT Da'!E55+'SAR Da'!E55+'URQ Da'!E55+'ROC Da'!E55+'SM Da'!E55+'BN Da'!E55+'BS Da'!E55+'TDC Da'!E55</f>
        <v>0</v>
      </c>
      <c r="F55" s="10">
        <f>+'MIT Da'!F55+'SAR Da'!F55+'URQ Da'!F55+'ROC Da'!F55+'SM Da'!F55+'BN Da'!F55+'BS Da'!F55+'TDC Da'!F55</f>
        <v>176.17364000000001</v>
      </c>
      <c r="G55" s="192">
        <f>+'MIT Da'!G55+'SAR Da'!G55+'URQ Da'!G55+'ROC Da'!G55+'SM Da'!G55+'BN Da'!G55+'BS Da'!G55+'TDC Da'!G55</f>
        <v>767.69263999999998</v>
      </c>
      <c r="H55" s="192">
        <f>+'MIT Da'!H55+'SAR Da'!H55+'URQ Da'!H55+'ROC Da'!H55+'SM Da'!H55+'BN Da'!H55+'BS Da'!H55+'TDC Da'!H55</f>
        <v>767.69263999999998</v>
      </c>
      <c r="I55" s="10">
        <f>+'MIT Da'!I55+'SAR Da'!I55+'URQ Da'!I55+'ROC Da'!I55+'SM Da'!I55+'BN Da'!I55+'BS Da'!I55+'TDC Da'!I55</f>
        <v>972.2581100000001</v>
      </c>
      <c r="J55" s="10">
        <f>+'MIT Da'!J55+'SAR Da'!J55+'URQ Da'!J55+'ROC Da'!J55+'SM Da'!J55+'BN Da'!J55+'BS Da'!J55+'TDC Da'!J55</f>
        <v>1060.415</v>
      </c>
      <c r="K55" s="10">
        <f>+'MIT Da'!K55+'SAR Da'!K55+'URQ Da'!K55+'ROC Da'!K55+'SM Da'!K55+'BN Da'!K55+'BS Da'!K55+'TDC Da'!K55</f>
        <v>54.516999999999996</v>
      </c>
      <c r="L55" s="10">
        <f>+'MIT Da'!L55+'SAR Da'!L55+'URQ Da'!L55+'ROC Da'!L55+'SM Da'!L55+'BN Da'!L55+'BS Da'!L55+'TDC Da'!L55</f>
        <v>379.49300000000005</v>
      </c>
      <c r="M55" s="10">
        <f>+'MIT Da'!M55+'SAR Da'!M55+'URQ Da'!M55+'ROC Da'!M55+'SM Da'!M55+'BN Da'!M55+'BS Da'!M55+'TDC Da'!M55</f>
        <v>21.314999999999998</v>
      </c>
      <c r="N55" s="192">
        <f>+'MIT Da'!N55+'SAR Da'!N55+'URQ Da'!N55+'ROC Da'!N55+'SM Da'!N55+'BN Da'!N55+'BS Da'!N55+'TDC Da'!N55</f>
        <v>1439.9079999999999</v>
      </c>
      <c r="O55" s="192">
        <f>+'MIT Da'!O55+'SAR Da'!O55+'URQ Da'!O55+'ROC Da'!O55+'SM Da'!O55+'BN Da'!O55+'BS Da'!O55+'TDC Da'!O55</f>
        <v>1439.9079999999999</v>
      </c>
      <c r="P55" s="55">
        <f>+'MIT Da'!P55+'SAR Da'!P55+'URQ Da'!P55+'ROC Da'!P55+'SM Da'!P55+'BN Da'!P55+'BS Da'!P55+'TDC Da'!P55</f>
        <v>203</v>
      </c>
      <c r="Q55" s="55">
        <f>+'MIT Da'!Q55+'SAR Da'!Q55+'URQ Da'!Q55+'ROC Da'!Q55+'SM Da'!Q55+'BN Da'!Q55+'BS Da'!Q55+'TDC Da'!Q55</f>
        <v>58</v>
      </c>
      <c r="R55" s="55">
        <f>+'MIT Da'!R55+'SAR Da'!R55+'URQ Da'!R55+'ROC Da'!R55+'SM Da'!R55+'BN Da'!R55+'BS Da'!R55+'TDC Da'!R55</f>
        <v>10</v>
      </c>
      <c r="S55" s="213">
        <f>+'MIT Da'!S55+'SAR Da'!S55+'URQ Da'!S55+'ROC Da'!S55+'SM Da'!S55+'BN Da'!S55+'BS Da'!S55+'TDC Da'!S55</f>
        <v>271</v>
      </c>
      <c r="T55" s="213">
        <f>+'MIT Da'!T55+'SAR Da'!T55+'URQ Da'!T55+'ROC Da'!T55+'SM Da'!T55+'BN Da'!T55+'BS Da'!T55+'TDC Da'!T55</f>
        <v>271</v>
      </c>
      <c r="U55" s="55">
        <f>+'MIT Da'!U55+'SAR Da'!U55+'URQ Da'!U55+'ROC Da'!U55+'SM Da'!U55+'BN Da'!U55+'BS Da'!U55+'TDC Da'!U55</f>
        <v>136</v>
      </c>
      <c r="V55" s="55">
        <f>+'MIT Da'!V55+'SAR Da'!V55+'URQ Da'!V55+'ROC Da'!V55+'SM Da'!V55+'BN Da'!V55+'BS Da'!V55+'TDC Da'!V55</f>
        <v>433</v>
      </c>
      <c r="W55" s="55">
        <f>+'MIT Da'!W55+'SAR Da'!W55+'URQ Da'!W55+'ROC Da'!W55+'SM Da'!W55+'BN Da'!W55+'BS Da'!W55+'TDC Da'!W55</f>
        <v>11</v>
      </c>
      <c r="X55" s="55">
        <f>+'MIT Da'!X55+'SAR Da'!X55+'URQ Da'!X55+'ROC Da'!X55+'SM Da'!X55+'BN Da'!X55+'BS Da'!X55+'TDC Da'!X55</f>
        <v>112</v>
      </c>
      <c r="Y55" s="55">
        <f>+'MIT Da'!Y55+'SAR Da'!Y55+'URQ Da'!Y55+'ROC Da'!Y55+'SM Da'!Y55+'BN Da'!Y55+'BS Da'!Y55+'TDC Da'!Y55</f>
        <v>4</v>
      </c>
      <c r="Z55" s="219">
        <f>+'MIT Da'!Z55+'SAR Da'!Z55+'URQ Da'!Z55+'ROC Da'!Z55+'SM Da'!Z55+'BN Da'!Z55+'BS Da'!Z55+'TDC Da'!Z55</f>
        <v>696</v>
      </c>
      <c r="AA55" s="55">
        <f>+'MIT Da'!AA55+'SAR Da'!AA55+'URQ Da'!AA55+'ROC Da'!AA55+'SM Da'!AA55+'BN Da'!AA55+'BS Da'!AA55+'TDC Da'!AA55</f>
        <v>152</v>
      </c>
      <c r="AB55" s="55">
        <f>+'MIT Da'!AB55+'SAR Da'!AB55+'URQ Da'!AB55+'ROC Da'!AB55+'SM Da'!AB55+'BN Da'!AB55+'BS Da'!AB55+'TDC Da'!AB55</f>
        <v>100</v>
      </c>
      <c r="AC55" s="55">
        <f>+'MIT Da'!AC55+'SAR Da'!AC55+'URQ Da'!AC55+'ROC Da'!AC55+'SM Da'!AC55+'BN Da'!AC55+'BS Da'!AC55+'TDC Da'!AC55</f>
        <v>696</v>
      </c>
      <c r="AD55" s="219">
        <f>+'MIT Da'!AD55+'SAR Da'!AD55+'URQ Da'!AD55+'ROC Da'!AD55+'SM Da'!AD55+'BN Da'!AD55+'BS Da'!AD55+'TDC Da'!AD55</f>
        <v>948</v>
      </c>
      <c r="AE55" s="55">
        <f>+'MIT Da'!AE55+'SAR Da'!AE55+'URQ Da'!AE55+'ROC Da'!AE55+'SM Da'!AE55+'BN Da'!AE55+'BS Da'!AE55+'TDC Da'!AE55</f>
        <v>54</v>
      </c>
      <c r="AF55" s="55">
        <f>+'MIT Da'!AF55+'SAR Da'!AF55+'URQ Da'!AF55+'ROC Da'!AF55+'SM Da'!AF55+'BN Da'!AF55+'BS Da'!AF55+'TDC Da'!AF55</f>
        <v>93</v>
      </c>
      <c r="AG55" s="55">
        <f>+'MIT Da'!AG55+'SAR Da'!AG55+'URQ Da'!AG55+'ROC Da'!AG55+'SM Da'!AG55+'BN Da'!AG55+'BS Da'!AG55+'TDC Da'!AG55</f>
        <v>417</v>
      </c>
      <c r="AH55" s="219">
        <f>+'MIT Da'!AH55+'SAR Da'!AH55+'URQ Da'!AH55+'ROC Da'!AH55+'SM Da'!AH55+'BN Da'!AH55+'BS Da'!AH55+'TDC Da'!AH55</f>
        <v>564</v>
      </c>
      <c r="AI55" s="10">
        <f>+'MIT Da'!AI55+'SAR Da'!AI55+'URQ Da'!AI55+'ROC Da'!AI55+'SM Da'!AI55+'BN Da'!AI55+'BS Da'!AI55+'TDC Da'!AI55</f>
        <v>272.89499999999998</v>
      </c>
      <c r="AJ55" s="10">
        <f>+'MIT Da'!AJ55+'SAR Da'!AJ55+'URQ Da'!AJ55+'ROC Da'!AJ55+'SM Da'!AJ55+'BN Da'!AJ55+'BS Da'!AJ55+'TDC Da'!AJ55</f>
        <v>9.032</v>
      </c>
      <c r="AK55" s="10">
        <f>+'MIT Da'!AK55+'SAR Da'!AK55+'URQ Da'!AK55+'ROC Da'!AK55+'SM Da'!AK55+'BN Da'!AK55+'BS Da'!AK55+'TDC Da'!AK55</f>
        <v>498.71500000000003</v>
      </c>
      <c r="AL55" s="222">
        <f>+'MIT Da'!AL55+'SAR Da'!AL55+'URQ Da'!AL55+'ROC Da'!AL55+'SM Da'!AL55+'BN Da'!AL55+'BS Da'!AL55+'TDC Da'!AL55</f>
        <v>780.64199999999983</v>
      </c>
      <c r="AM55" s="55">
        <f>+'MIT Da'!AM55+'SAR Da'!AM55+'URQ Da'!AM55+'ROC Da'!AM55+'SM Da'!AM55+'BN Da'!AM55+'BS Da'!AM55+'TDC Da'!AM55</f>
        <v>9</v>
      </c>
      <c r="AN55" s="55">
        <f>+'MIT Da'!AN55+'SAR Da'!AN55+'URQ Da'!AN55+'ROC Da'!AN55+'SM Da'!AN55+'BN Da'!AN55+'BS Da'!AN55+'TDC Da'!AN55</f>
        <v>57</v>
      </c>
      <c r="AO55" s="55">
        <f>+'MIT Da'!AO55+'SAR Da'!AO55+'URQ Da'!AO55+'ROC Da'!AO55+'SM Da'!AO55+'BN Da'!AO55+'BS Da'!AO55+'TDC Da'!AO55</f>
        <v>82</v>
      </c>
      <c r="AP55" s="232">
        <f>+'MIT Da'!AP55+'SAR Da'!AP55+'URQ Da'!AP55+'ROC Da'!AP55+'SM Da'!AP55+'BN Da'!AP55+'BS Da'!AP55+'TDC Da'!AP55</f>
        <v>148</v>
      </c>
      <c r="AQ55" s="55">
        <f>+'MIT Da'!AQ55+'SAR Da'!AQ55+'URQ Da'!AQ55+'ROC Da'!AQ55+'SM Da'!AQ55+'BN Da'!AQ55+'BS Da'!AQ55+'TDC Da'!AQ55</f>
        <v>596</v>
      </c>
      <c r="AR55" s="55">
        <f>+'MIT Da'!AR55+'SAR Da'!AR55+'URQ Da'!AR55+'ROC Da'!AR55+'SM Da'!AR55+'BN Da'!AR55+'BS Da'!AR55+'TDC Da'!AR55</f>
        <v>341</v>
      </c>
      <c r="AS55" s="55">
        <f>+'MIT Da'!AS55+'SAR Da'!AS55+'URQ Da'!AS55+'ROC Da'!AS55+'SM Da'!AS55+'BN Da'!AS55+'BS Da'!AS55+'TDC Da'!AS55</f>
        <v>39</v>
      </c>
      <c r="AT55" s="232">
        <f>+SUM(RED_InfraMR[[#This Row],[B.02.1 - Parque de Coches Eléctricos Motrices]:[B.02.3 - Parque de Coches Eléctricos Motrices Tipo R]])</f>
        <v>976</v>
      </c>
      <c r="AU55" s="55">
        <f>+'MIT Da'!AU55+'SAR Da'!AU55+'URQ Da'!AU55+'ROC Da'!AU55+'SM Da'!AU55+'BN Da'!AU55+'BS Da'!AU55+'TDC Da'!AU55</f>
        <v>0</v>
      </c>
      <c r="AV55" s="55">
        <f>+'MIT Da'!AV55+'SAR Da'!AV55+'URQ Da'!AV55+'ROC Da'!AV55+'SM Da'!AV55+'BN Da'!AV55+'BS Da'!AV55+'TDC Da'!AV55</f>
        <v>6</v>
      </c>
      <c r="AW55" s="55">
        <f>+'MIT Da'!AW55+'SAR Da'!AW55+'URQ Da'!AW55+'ROC Da'!AW55+'SM Da'!AW55+'BN Da'!AW55+'BS Da'!AW55+'TDC Da'!AW55</f>
        <v>10</v>
      </c>
      <c r="AX55" s="232">
        <f>+SUM(RED_InfraMR[[#This Row],[B.03.1 - Parque de Coches Motores Motrices Remolcados]:[B.03.3 - Parque de Coches Motores Motrices Cabina]])</f>
        <v>16</v>
      </c>
      <c r="AY55" s="55">
        <f>+'MIT Da'!AY55+'SAR Da'!AY55+'URQ Da'!AY55+'ROC Da'!AY55+'SM Da'!AY55+'BN Da'!AY55+'BS Da'!AY55+'TDC Da'!AY55</f>
        <v>427</v>
      </c>
      <c r="AZ55" s="55">
        <f>+'MIT Da'!AZ55+'SAR Da'!AZ55+'URQ Da'!AZ55+'ROC Da'!AZ55+'SM Da'!AZ55+'BN Da'!AZ55+'BS Da'!AZ55+'TDC Da'!AZ55</f>
        <v>165</v>
      </c>
      <c r="BA55" s="55">
        <f>+'MIT Da'!BA55+'SAR Da'!BA55+'URQ Da'!BA55+'ROC Da'!BA55+'SM Da'!BA55+'BN Da'!BA55+'BS Da'!BA55+'TDC Da'!BA55</f>
        <v>15</v>
      </c>
      <c r="BB55" s="55">
        <f>+'MIT Da'!BB55+'SAR Da'!BB55+'URQ Da'!BB55+'ROC Da'!BB55+'SM Da'!BB55+'BN Da'!BB55+'BS Da'!BB55+'TDC Da'!BB55</f>
        <v>0</v>
      </c>
      <c r="BC55" s="232">
        <f>+SUM(RED_InfraMR[[#This Row],[B.04.1 - Parque de Coches Remolcados Clase Unica]:[B.04.5 - Parque de Coches Remolcados para Servicios Especiales (Cartoneros)]])</f>
        <v>607</v>
      </c>
      <c r="BD55" s="393">
        <f>+'MIT Da'!BD55+'SAR Da'!BD55+'URQ Da'!BD55+'ROC Da'!BD55+'SM Da'!BD55+'BN Da'!BD55+'BS Da'!BD55+'TDC Da'!BD55</f>
        <v>150</v>
      </c>
      <c r="BE55" s="55">
        <f>+'MIT Da'!BE55+'SAR Da'!BE55+'URQ Da'!BE55+'ROC Da'!BE55+'SM Da'!BE55+'BN Da'!BE55+'BS Da'!BE55+'TDC Da'!BE55</f>
        <v>12</v>
      </c>
      <c r="BF55" s="55">
        <f>+'MIT Da'!BF55+'SAR Da'!BF55+'URQ Da'!BF55+'ROC Da'!BF55+'SM Da'!BF55+'BN Da'!BF55+'BS Da'!BF55+'TDC Da'!BF55</f>
        <v>94</v>
      </c>
      <c r="BG55" s="235"/>
    </row>
    <row r="56" spans="1:59">
      <c r="A56" s="1">
        <v>1997</v>
      </c>
      <c r="B56" s="1" t="s">
        <v>67</v>
      </c>
      <c r="C56" s="10">
        <f>+'MIT Da'!C56+'SAR Da'!C56+'URQ Da'!C56+'ROC Da'!C56+'SM Da'!C56+'BN Da'!C56+'BS Da'!C56+'TDC Da'!C56</f>
        <v>147.21299999999999</v>
      </c>
      <c r="D56" s="10">
        <f>+'MIT Da'!D56+'SAR Da'!D56+'URQ Da'!D56+'ROC Da'!D56+'SM Da'!D56+'BN Da'!D56+'BS Da'!D56+'TDC Da'!D56</f>
        <v>444.30600000000004</v>
      </c>
      <c r="E56" s="10">
        <f>+'MIT Da'!E56+'SAR Da'!E56+'URQ Da'!E56+'ROC Da'!E56+'SM Da'!E56+'BN Da'!E56+'BS Da'!E56+'TDC Da'!E56</f>
        <v>0</v>
      </c>
      <c r="F56" s="10">
        <f>+'MIT Da'!F56+'SAR Da'!F56+'URQ Da'!F56+'ROC Da'!F56+'SM Da'!F56+'BN Da'!F56+'BS Da'!F56+'TDC Da'!F56</f>
        <v>176.17364000000001</v>
      </c>
      <c r="G56" s="192">
        <f>+'MIT Da'!G56+'SAR Da'!G56+'URQ Da'!G56+'ROC Da'!G56+'SM Da'!G56+'BN Da'!G56+'BS Da'!G56+'TDC Da'!G56</f>
        <v>767.69263999999998</v>
      </c>
      <c r="H56" s="192">
        <f>+'MIT Da'!H56+'SAR Da'!H56+'URQ Da'!H56+'ROC Da'!H56+'SM Da'!H56+'BN Da'!H56+'BS Da'!H56+'TDC Da'!H56</f>
        <v>767.69263999999998</v>
      </c>
      <c r="I56" s="10">
        <f>+'MIT Da'!I56+'SAR Da'!I56+'URQ Da'!I56+'ROC Da'!I56+'SM Da'!I56+'BN Da'!I56+'BS Da'!I56+'TDC Da'!I56</f>
        <v>972.2581100000001</v>
      </c>
      <c r="J56" s="10">
        <f>+'MIT Da'!J56+'SAR Da'!J56+'URQ Da'!J56+'ROC Da'!J56+'SM Da'!J56+'BN Da'!J56+'BS Da'!J56+'TDC Da'!J56</f>
        <v>1060.415</v>
      </c>
      <c r="K56" s="10">
        <f>+'MIT Da'!K56+'SAR Da'!K56+'URQ Da'!K56+'ROC Da'!K56+'SM Da'!K56+'BN Da'!K56+'BS Da'!K56+'TDC Da'!K56</f>
        <v>54.516999999999996</v>
      </c>
      <c r="L56" s="10">
        <f>+'MIT Da'!L56+'SAR Da'!L56+'URQ Da'!L56+'ROC Da'!L56+'SM Da'!L56+'BN Da'!L56+'BS Da'!L56+'TDC Da'!L56</f>
        <v>379.49300000000005</v>
      </c>
      <c r="M56" s="10">
        <f>+'MIT Da'!M56+'SAR Da'!M56+'URQ Da'!M56+'ROC Da'!M56+'SM Da'!M56+'BN Da'!M56+'BS Da'!M56+'TDC Da'!M56</f>
        <v>21.314999999999998</v>
      </c>
      <c r="N56" s="192">
        <f>+'MIT Da'!N56+'SAR Da'!N56+'URQ Da'!N56+'ROC Da'!N56+'SM Da'!N56+'BN Da'!N56+'BS Da'!N56+'TDC Da'!N56</f>
        <v>1439.9079999999999</v>
      </c>
      <c r="O56" s="192">
        <f>+'MIT Da'!O56+'SAR Da'!O56+'URQ Da'!O56+'ROC Da'!O56+'SM Da'!O56+'BN Da'!O56+'BS Da'!O56+'TDC Da'!O56</f>
        <v>1439.9079999999999</v>
      </c>
      <c r="P56" s="55">
        <f>+'MIT Da'!P56+'SAR Da'!P56+'URQ Da'!P56+'ROC Da'!P56+'SM Da'!P56+'BN Da'!P56+'BS Da'!P56+'TDC Da'!P56</f>
        <v>203</v>
      </c>
      <c r="Q56" s="55">
        <f>+'MIT Da'!Q56+'SAR Da'!Q56+'URQ Da'!Q56+'ROC Da'!Q56+'SM Da'!Q56+'BN Da'!Q56+'BS Da'!Q56+'TDC Da'!Q56</f>
        <v>58</v>
      </c>
      <c r="R56" s="55">
        <f>+'MIT Da'!R56+'SAR Da'!R56+'URQ Da'!R56+'ROC Da'!R56+'SM Da'!R56+'BN Da'!R56+'BS Da'!R56+'TDC Da'!R56</f>
        <v>10</v>
      </c>
      <c r="S56" s="213">
        <f>+'MIT Da'!S56+'SAR Da'!S56+'URQ Da'!S56+'ROC Da'!S56+'SM Da'!S56+'BN Da'!S56+'BS Da'!S56+'TDC Da'!S56</f>
        <v>271</v>
      </c>
      <c r="T56" s="213">
        <f>+'MIT Da'!T56+'SAR Da'!T56+'URQ Da'!T56+'ROC Da'!T56+'SM Da'!T56+'BN Da'!T56+'BS Da'!T56+'TDC Da'!T56</f>
        <v>271</v>
      </c>
      <c r="U56" s="55">
        <f>+'MIT Da'!U56+'SAR Da'!U56+'URQ Da'!U56+'ROC Da'!U56+'SM Da'!U56+'BN Da'!U56+'BS Da'!U56+'TDC Da'!U56</f>
        <v>136</v>
      </c>
      <c r="V56" s="55">
        <f>+'MIT Da'!V56+'SAR Da'!V56+'URQ Da'!V56+'ROC Da'!V56+'SM Da'!V56+'BN Da'!V56+'BS Da'!V56+'TDC Da'!V56</f>
        <v>433</v>
      </c>
      <c r="W56" s="55">
        <f>+'MIT Da'!W56+'SAR Da'!W56+'URQ Da'!W56+'ROC Da'!W56+'SM Da'!W56+'BN Da'!W56+'BS Da'!W56+'TDC Da'!W56</f>
        <v>11</v>
      </c>
      <c r="X56" s="55">
        <f>+'MIT Da'!X56+'SAR Da'!X56+'URQ Da'!X56+'ROC Da'!X56+'SM Da'!X56+'BN Da'!X56+'BS Da'!X56+'TDC Da'!X56</f>
        <v>112</v>
      </c>
      <c r="Y56" s="55">
        <f>+'MIT Da'!Y56+'SAR Da'!Y56+'URQ Da'!Y56+'ROC Da'!Y56+'SM Da'!Y56+'BN Da'!Y56+'BS Da'!Y56+'TDC Da'!Y56</f>
        <v>4</v>
      </c>
      <c r="Z56" s="219">
        <f>+'MIT Da'!Z56+'SAR Da'!Z56+'URQ Da'!Z56+'ROC Da'!Z56+'SM Da'!Z56+'BN Da'!Z56+'BS Da'!Z56+'TDC Da'!Z56</f>
        <v>696</v>
      </c>
      <c r="AA56" s="55">
        <f>+'MIT Da'!AA56+'SAR Da'!AA56+'URQ Da'!AA56+'ROC Da'!AA56+'SM Da'!AA56+'BN Da'!AA56+'BS Da'!AA56+'TDC Da'!AA56</f>
        <v>152</v>
      </c>
      <c r="AB56" s="55">
        <f>+'MIT Da'!AB56+'SAR Da'!AB56+'URQ Da'!AB56+'ROC Da'!AB56+'SM Da'!AB56+'BN Da'!AB56+'BS Da'!AB56+'TDC Da'!AB56</f>
        <v>100</v>
      </c>
      <c r="AC56" s="55">
        <f>+'MIT Da'!AC56+'SAR Da'!AC56+'URQ Da'!AC56+'ROC Da'!AC56+'SM Da'!AC56+'BN Da'!AC56+'BS Da'!AC56+'TDC Da'!AC56</f>
        <v>696</v>
      </c>
      <c r="AD56" s="219">
        <f>+'MIT Da'!AD56+'SAR Da'!AD56+'URQ Da'!AD56+'ROC Da'!AD56+'SM Da'!AD56+'BN Da'!AD56+'BS Da'!AD56+'TDC Da'!AD56</f>
        <v>948</v>
      </c>
      <c r="AE56" s="55">
        <f>+'MIT Da'!AE56+'SAR Da'!AE56+'URQ Da'!AE56+'ROC Da'!AE56+'SM Da'!AE56+'BN Da'!AE56+'BS Da'!AE56+'TDC Da'!AE56</f>
        <v>54</v>
      </c>
      <c r="AF56" s="55">
        <f>+'MIT Da'!AF56+'SAR Da'!AF56+'URQ Da'!AF56+'ROC Da'!AF56+'SM Da'!AF56+'BN Da'!AF56+'BS Da'!AF56+'TDC Da'!AF56</f>
        <v>93</v>
      </c>
      <c r="AG56" s="55">
        <f>+'MIT Da'!AG56+'SAR Da'!AG56+'URQ Da'!AG56+'ROC Da'!AG56+'SM Da'!AG56+'BN Da'!AG56+'BS Da'!AG56+'TDC Da'!AG56</f>
        <v>417</v>
      </c>
      <c r="AH56" s="219">
        <f>+'MIT Da'!AH56+'SAR Da'!AH56+'URQ Da'!AH56+'ROC Da'!AH56+'SM Da'!AH56+'BN Da'!AH56+'BS Da'!AH56+'TDC Da'!AH56</f>
        <v>564</v>
      </c>
      <c r="AI56" s="10">
        <f>+'MIT Da'!AI56+'SAR Da'!AI56+'URQ Da'!AI56+'ROC Da'!AI56+'SM Da'!AI56+'BN Da'!AI56+'BS Da'!AI56+'TDC Da'!AI56</f>
        <v>272.89499999999998</v>
      </c>
      <c r="AJ56" s="10">
        <f>+'MIT Da'!AJ56+'SAR Da'!AJ56+'URQ Da'!AJ56+'ROC Da'!AJ56+'SM Da'!AJ56+'BN Da'!AJ56+'BS Da'!AJ56+'TDC Da'!AJ56</f>
        <v>9.032</v>
      </c>
      <c r="AK56" s="10">
        <f>+'MIT Da'!AK56+'SAR Da'!AK56+'URQ Da'!AK56+'ROC Da'!AK56+'SM Da'!AK56+'BN Da'!AK56+'BS Da'!AK56+'TDC Da'!AK56</f>
        <v>498.71500000000003</v>
      </c>
      <c r="AL56" s="222">
        <f>+'MIT Da'!AL56+'SAR Da'!AL56+'URQ Da'!AL56+'ROC Da'!AL56+'SM Da'!AL56+'BN Da'!AL56+'BS Da'!AL56+'TDC Da'!AL56</f>
        <v>780.64199999999983</v>
      </c>
      <c r="AM56" s="55">
        <f>+'MIT Da'!AM56+'SAR Da'!AM56+'URQ Da'!AM56+'ROC Da'!AM56+'SM Da'!AM56+'BN Da'!AM56+'BS Da'!AM56+'TDC Da'!AM56</f>
        <v>9</v>
      </c>
      <c r="AN56" s="55">
        <f>+'MIT Da'!AN56+'SAR Da'!AN56+'URQ Da'!AN56+'ROC Da'!AN56+'SM Da'!AN56+'BN Da'!AN56+'BS Da'!AN56+'TDC Da'!AN56</f>
        <v>57</v>
      </c>
      <c r="AO56" s="55">
        <f>+'MIT Da'!AO56+'SAR Da'!AO56+'URQ Da'!AO56+'ROC Da'!AO56+'SM Da'!AO56+'BN Da'!AO56+'BS Da'!AO56+'TDC Da'!AO56</f>
        <v>82</v>
      </c>
      <c r="AP56" s="232">
        <f>+'MIT Da'!AP56+'SAR Da'!AP56+'URQ Da'!AP56+'ROC Da'!AP56+'SM Da'!AP56+'BN Da'!AP56+'BS Da'!AP56+'TDC Da'!AP56</f>
        <v>148</v>
      </c>
      <c r="AQ56" s="55">
        <f>+'MIT Da'!AQ56+'SAR Da'!AQ56+'URQ Da'!AQ56+'ROC Da'!AQ56+'SM Da'!AQ56+'BN Da'!AQ56+'BS Da'!AQ56+'TDC Da'!AQ56</f>
        <v>596</v>
      </c>
      <c r="AR56" s="55">
        <f>+'MIT Da'!AR56+'SAR Da'!AR56+'URQ Da'!AR56+'ROC Da'!AR56+'SM Da'!AR56+'BN Da'!AR56+'BS Da'!AR56+'TDC Da'!AR56</f>
        <v>341</v>
      </c>
      <c r="AS56" s="55">
        <f>+'MIT Da'!AS56+'SAR Da'!AS56+'URQ Da'!AS56+'ROC Da'!AS56+'SM Da'!AS56+'BN Da'!AS56+'BS Da'!AS56+'TDC Da'!AS56</f>
        <v>39</v>
      </c>
      <c r="AT56" s="232">
        <f>+SUM(RED_InfraMR[[#This Row],[B.02.1 - Parque de Coches Eléctricos Motrices]:[B.02.3 - Parque de Coches Eléctricos Motrices Tipo R]])</f>
        <v>976</v>
      </c>
      <c r="AU56" s="55">
        <f>+'MIT Da'!AU56+'SAR Da'!AU56+'URQ Da'!AU56+'ROC Da'!AU56+'SM Da'!AU56+'BN Da'!AU56+'BS Da'!AU56+'TDC Da'!AU56</f>
        <v>0</v>
      </c>
      <c r="AV56" s="55">
        <f>+'MIT Da'!AV56+'SAR Da'!AV56+'URQ Da'!AV56+'ROC Da'!AV56+'SM Da'!AV56+'BN Da'!AV56+'BS Da'!AV56+'TDC Da'!AV56</f>
        <v>6</v>
      </c>
      <c r="AW56" s="55">
        <f>+'MIT Da'!AW56+'SAR Da'!AW56+'URQ Da'!AW56+'ROC Da'!AW56+'SM Da'!AW56+'BN Da'!AW56+'BS Da'!AW56+'TDC Da'!AW56</f>
        <v>10</v>
      </c>
      <c r="AX56" s="232">
        <f>+SUM(RED_InfraMR[[#This Row],[B.03.1 - Parque de Coches Motores Motrices Remolcados]:[B.03.3 - Parque de Coches Motores Motrices Cabina]])</f>
        <v>16</v>
      </c>
      <c r="AY56" s="55">
        <f>+'MIT Da'!AY56+'SAR Da'!AY56+'URQ Da'!AY56+'ROC Da'!AY56+'SM Da'!AY56+'BN Da'!AY56+'BS Da'!AY56+'TDC Da'!AY56</f>
        <v>427</v>
      </c>
      <c r="AZ56" s="55">
        <f>+'MIT Da'!AZ56+'SAR Da'!AZ56+'URQ Da'!AZ56+'ROC Da'!AZ56+'SM Da'!AZ56+'BN Da'!AZ56+'BS Da'!AZ56+'TDC Da'!AZ56</f>
        <v>165</v>
      </c>
      <c r="BA56" s="55">
        <f>+'MIT Da'!BA56+'SAR Da'!BA56+'URQ Da'!BA56+'ROC Da'!BA56+'SM Da'!BA56+'BN Da'!BA56+'BS Da'!BA56+'TDC Da'!BA56</f>
        <v>15</v>
      </c>
      <c r="BB56" s="55">
        <f>+'MIT Da'!BB56+'SAR Da'!BB56+'URQ Da'!BB56+'ROC Da'!BB56+'SM Da'!BB56+'BN Da'!BB56+'BS Da'!BB56+'TDC Da'!BB56</f>
        <v>0</v>
      </c>
      <c r="BC56" s="232">
        <f>+SUM(RED_InfraMR[[#This Row],[B.04.1 - Parque de Coches Remolcados Clase Unica]:[B.04.5 - Parque de Coches Remolcados para Servicios Especiales (Cartoneros)]])</f>
        <v>607</v>
      </c>
      <c r="BD56" s="393">
        <f>+'MIT Da'!BD56+'SAR Da'!BD56+'URQ Da'!BD56+'ROC Da'!BD56+'SM Da'!BD56+'BN Da'!BD56+'BS Da'!BD56+'TDC Da'!BD56</f>
        <v>150</v>
      </c>
      <c r="BE56" s="55">
        <f>+'MIT Da'!BE56+'SAR Da'!BE56+'URQ Da'!BE56+'ROC Da'!BE56+'SM Da'!BE56+'BN Da'!BE56+'BS Da'!BE56+'TDC Da'!BE56</f>
        <v>12</v>
      </c>
      <c r="BF56" s="55">
        <f>+'MIT Da'!BF56+'SAR Da'!BF56+'URQ Da'!BF56+'ROC Da'!BF56+'SM Da'!BF56+'BN Da'!BF56+'BS Da'!BF56+'TDC Da'!BF56</f>
        <v>94</v>
      </c>
      <c r="BG56" s="235"/>
    </row>
    <row r="57" spans="1:59">
      <c r="A57" s="1">
        <v>1997</v>
      </c>
      <c r="B57" s="1" t="s">
        <v>68</v>
      </c>
      <c r="C57" s="10">
        <f>+'MIT Da'!C57+'SAR Da'!C57+'URQ Da'!C57+'ROC Da'!C57+'SM Da'!C57+'BN Da'!C57+'BS Da'!C57+'TDC Da'!C57</f>
        <v>147.21299999999999</v>
      </c>
      <c r="D57" s="10">
        <f>+'MIT Da'!D57+'SAR Da'!D57+'URQ Da'!D57+'ROC Da'!D57+'SM Da'!D57+'BN Da'!D57+'BS Da'!D57+'TDC Da'!D57</f>
        <v>444.30600000000004</v>
      </c>
      <c r="E57" s="10">
        <f>+'MIT Da'!E57+'SAR Da'!E57+'URQ Da'!E57+'ROC Da'!E57+'SM Da'!E57+'BN Da'!E57+'BS Da'!E57+'TDC Da'!E57</f>
        <v>0</v>
      </c>
      <c r="F57" s="10">
        <f>+'MIT Da'!F57+'SAR Da'!F57+'URQ Da'!F57+'ROC Da'!F57+'SM Da'!F57+'BN Da'!F57+'BS Da'!F57+'TDC Da'!F57</f>
        <v>176.17364000000001</v>
      </c>
      <c r="G57" s="192">
        <f>+'MIT Da'!G57+'SAR Da'!G57+'URQ Da'!G57+'ROC Da'!G57+'SM Da'!G57+'BN Da'!G57+'BS Da'!G57+'TDC Da'!G57</f>
        <v>767.69263999999998</v>
      </c>
      <c r="H57" s="192">
        <f>+'MIT Da'!H57+'SAR Da'!H57+'URQ Da'!H57+'ROC Da'!H57+'SM Da'!H57+'BN Da'!H57+'BS Da'!H57+'TDC Da'!H57</f>
        <v>767.69263999999998</v>
      </c>
      <c r="I57" s="10">
        <f>+'MIT Da'!I57+'SAR Da'!I57+'URQ Da'!I57+'ROC Da'!I57+'SM Da'!I57+'BN Da'!I57+'BS Da'!I57+'TDC Da'!I57</f>
        <v>972.2581100000001</v>
      </c>
      <c r="J57" s="10">
        <f>+'MIT Da'!J57+'SAR Da'!J57+'URQ Da'!J57+'ROC Da'!J57+'SM Da'!J57+'BN Da'!J57+'BS Da'!J57+'TDC Da'!J57</f>
        <v>1060.415</v>
      </c>
      <c r="K57" s="10">
        <f>+'MIT Da'!K57+'SAR Da'!K57+'URQ Da'!K57+'ROC Da'!K57+'SM Da'!K57+'BN Da'!K57+'BS Da'!K57+'TDC Da'!K57</f>
        <v>54.516999999999996</v>
      </c>
      <c r="L57" s="10">
        <f>+'MIT Da'!L57+'SAR Da'!L57+'URQ Da'!L57+'ROC Da'!L57+'SM Da'!L57+'BN Da'!L57+'BS Da'!L57+'TDC Da'!L57</f>
        <v>379.49300000000005</v>
      </c>
      <c r="M57" s="10">
        <f>+'MIT Da'!M57+'SAR Da'!M57+'URQ Da'!M57+'ROC Da'!M57+'SM Da'!M57+'BN Da'!M57+'BS Da'!M57+'TDC Da'!M57</f>
        <v>21.314999999999998</v>
      </c>
      <c r="N57" s="192">
        <f>+'MIT Da'!N57+'SAR Da'!N57+'URQ Da'!N57+'ROC Da'!N57+'SM Da'!N57+'BN Da'!N57+'BS Da'!N57+'TDC Da'!N57</f>
        <v>1439.9079999999999</v>
      </c>
      <c r="O57" s="192">
        <f>+'MIT Da'!O57+'SAR Da'!O57+'URQ Da'!O57+'ROC Da'!O57+'SM Da'!O57+'BN Da'!O57+'BS Da'!O57+'TDC Da'!O57</f>
        <v>1439.9079999999999</v>
      </c>
      <c r="P57" s="55">
        <f>+'MIT Da'!P57+'SAR Da'!P57+'URQ Da'!P57+'ROC Da'!P57+'SM Da'!P57+'BN Da'!P57+'BS Da'!P57+'TDC Da'!P57</f>
        <v>203</v>
      </c>
      <c r="Q57" s="55">
        <f>+'MIT Da'!Q57+'SAR Da'!Q57+'URQ Da'!Q57+'ROC Da'!Q57+'SM Da'!Q57+'BN Da'!Q57+'BS Da'!Q57+'TDC Da'!Q57</f>
        <v>58</v>
      </c>
      <c r="R57" s="55">
        <f>+'MIT Da'!R57+'SAR Da'!R57+'URQ Da'!R57+'ROC Da'!R57+'SM Da'!R57+'BN Da'!R57+'BS Da'!R57+'TDC Da'!R57</f>
        <v>10</v>
      </c>
      <c r="S57" s="213">
        <f>+'MIT Da'!S57+'SAR Da'!S57+'URQ Da'!S57+'ROC Da'!S57+'SM Da'!S57+'BN Da'!S57+'BS Da'!S57+'TDC Da'!S57</f>
        <v>271</v>
      </c>
      <c r="T57" s="213">
        <f>+'MIT Da'!T57+'SAR Da'!T57+'URQ Da'!T57+'ROC Da'!T57+'SM Da'!T57+'BN Da'!T57+'BS Da'!T57+'TDC Da'!T57</f>
        <v>271</v>
      </c>
      <c r="U57" s="55">
        <f>+'MIT Da'!U57+'SAR Da'!U57+'URQ Da'!U57+'ROC Da'!U57+'SM Da'!U57+'BN Da'!U57+'BS Da'!U57+'TDC Da'!U57</f>
        <v>136</v>
      </c>
      <c r="V57" s="55">
        <f>+'MIT Da'!V57+'SAR Da'!V57+'URQ Da'!V57+'ROC Da'!V57+'SM Da'!V57+'BN Da'!V57+'BS Da'!V57+'TDC Da'!V57</f>
        <v>433</v>
      </c>
      <c r="W57" s="55">
        <f>+'MIT Da'!W57+'SAR Da'!W57+'URQ Da'!W57+'ROC Da'!W57+'SM Da'!W57+'BN Da'!W57+'BS Da'!W57+'TDC Da'!W57</f>
        <v>11</v>
      </c>
      <c r="X57" s="55">
        <f>+'MIT Da'!X57+'SAR Da'!X57+'URQ Da'!X57+'ROC Da'!X57+'SM Da'!X57+'BN Da'!X57+'BS Da'!X57+'TDC Da'!X57</f>
        <v>112</v>
      </c>
      <c r="Y57" s="55">
        <f>+'MIT Da'!Y57+'SAR Da'!Y57+'URQ Da'!Y57+'ROC Da'!Y57+'SM Da'!Y57+'BN Da'!Y57+'BS Da'!Y57+'TDC Da'!Y57</f>
        <v>4</v>
      </c>
      <c r="Z57" s="219">
        <f>+'MIT Da'!Z57+'SAR Da'!Z57+'URQ Da'!Z57+'ROC Da'!Z57+'SM Da'!Z57+'BN Da'!Z57+'BS Da'!Z57+'TDC Da'!Z57</f>
        <v>696</v>
      </c>
      <c r="AA57" s="55">
        <f>+'MIT Da'!AA57+'SAR Da'!AA57+'URQ Da'!AA57+'ROC Da'!AA57+'SM Da'!AA57+'BN Da'!AA57+'BS Da'!AA57+'TDC Da'!AA57</f>
        <v>152</v>
      </c>
      <c r="AB57" s="55">
        <f>+'MIT Da'!AB57+'SAR Da'!AB57+'URQ Da'!AB57+'ROC Da'!AB57+'SM Da'!AB57+'BN Da'!AB57+'BS Da'!AB57+'TDC Da'!AB57</f>
        <v>100</v>
      </c>
      <c r="AC57" s="55">
        <f>+'MIT Da'!AC57+'SAR Da'!AC57+'URQ Da'!AC57+'ROC Da'!AC57+'SM Da'!AC57+'BN Da'!AC57+'BS Da'!AC57+'TDC Da'!AC57</f>
        <v>696</v>
      </c>
      <c r="AD57" s="219">
        <f>+'MIT Da'!AD57+'SAR Da'!AD57+'URQ Da'!AD57+'ROC Da'!AD57+'SM Da'!AD57+'BN Da'!AD57+'BS Da'!AD57+'TDC Da'!AD57</f>
        <v>948</v>
      </c>
      <c r="AE57" s="55">
        <f>+'MIT Da'!AE57+'SAR Da'!AE57+'URQ Da'!AE57+'ROC Da'!AE57+'SM Da'!AE57+'BN Da'!AE57+'BS Da'!AE57+'TDC Da'!AE57</f>
        <v>54</v>
      </c>
      <c r="AF57" s="55">
        <f>+'MIT Da'!AF57+'SAR Da'!AF57+'URQ Da'!AF57+'ROC Da'!AF57+'SM Da'!AF57+'BN Da'!AF57+'BS Da'!AF57+'TDC Da'!AF57</f>
        <v>93</v>
      </c>
      <c r="AG57" s="55">
        <f>+'MIT Da'!AG57+'SAR Da'!AG57+'URQ Da'!AG57+'ROC Da'!AG57+'SM Da'!AG57+'BN Da'!AG57+'BS Da'!AG57+'TDC Da'!AG57</f>
        <v>417</v>
      </c>
      <c r="AH57" s="219">
        <f>+'MIT Da'!AH57+'SAR Da'!AH57+'URQ Da'!AH57+'ROC Da'!AH57+'SM Da'!AH57+'BN Da'!AH57+'BS Da'!AH57+'TDC Da'!AH57</f>
        <v>564</v>
      </c>
      <c r="AI57" s="10">
        <f>+'MIT Da'!AI57+'SAR Da'!AI57+'URQ Da'!AI57+'ROC Da'!AI57+'SM Da'!AI57+'BN Da'!AI57+'BS Da'!AI57+'TDC Da'!AI57</f>
        <v>272.89499999999998</v>
      </c>
      <c r="AJ57" s="10">
        <f>+'MIT Da'!AJ57+'SAR Da'!AJ57+'URQ Da'!AJ57+'ROC Da'!AJ57+'SM Da'!AJ57+'BN Da'!AJ57+'BS Da'!AJ57+'TDC Da'!AJ57</f>
        <v>9.032</v>
      </c>
      <c r="AK57" s="10">
        <f>+'MIT Da'!AK57+'SAR Da'!AK57+'URQ Da'!AK57+'ROC Da'!AK57+'SM Da'!AK57+'BN Da'!AK57+'BS Da'!AK57+'TDC Da'!AK57</f>
        <v>498.71500000000003</v>
      </c>
      <c r="AL57" s="222">
        <f>+'MIT Da'!AL57+'SAR Da'!AL57+'URQ Da'!AL57+'ROC Da'!AL57+'SM Da'!AL57+'BN Da'!AL57+'BS Da'!AL57+'TDC Da'!AL57</f>
        <v>780.64199999999983</v>
      </c>
      <c r="AM57" s="55">
        <f>+'MIT Da'!AM57+'SAR Da'!AM57+'URQ Da'!AM57+'ROC Da'!AM57+'SM Da'!AM57+'BN Da'!AM57+'BS Da'!AM57+'TDC Da'!AM57</f>
        <v>9</v>
      </c>
      <c r="AN57" s="55">
        <f>+'MIT Da'!AN57+'SAR Da'!AN57+'URQ Da'!AN57+'ROC Da'!AN57+'SM Da'!AN57+'BN Da'!AN57+'BS Da'!AN57+'TDC Da'!AN57</f>
        <v>57</v>
      </c>
      <c r="AO57" s="55">
        <f>+'MIT Da'!AO57+'SAR Da'!AO57+'URQ Da'!AO57+'ROC Da'!AO57+'SM Da'!AO57+'BN Da'!AO57+'BS Da'!AO57+'TDC Da'!AO57</f>
        <v>82</v>
      </c>
      <c r="AP57" s="232">
        <f>+'MIT Da'!AP57+'SAR Da'!AP57+'URQ Da'!AP57+'ROC Da'!AP57+'SM Da'!AP57+'BN Da'!AP57+'BS Da'!AP57+'TDC Da'!AP57</f>
        <v>148</v>
      </c>
      <c r="AQ57" s="55">
        <f>+'MIT Da'!AQ57+'SAR Da'!AQ57+'URQ Da'!AQ57+'ROC Da'!AQ57+'SM Da'!AQ57+'BN Da'!AQ57+'BS Da'!AQ57+'TDC Da'!AQ57</f>
        <v>596</v>
      </c>
      <c r="AR57" s="55">
        <f>+'MIT Da'!AR57+'SAR Da'!AR57+'URQ Da'!AR57+'ROC Da'!AR57+'SM Da'!AR57+'BN Da'!AR57+'BS Da'!AR57+'TDC Da'!AR57</f>
        <v>341</v>
      </c>
      <c r="AS57" s="55">
        <f>+'MIT Da'!AS57+'SAR Da'!AS57+'URQ Da'!AS57+'ROC Da'!AS57+'SM Da'!AS57+'BN Da'!AS57+'BS Da'!AS57+'TDC Da'!AS57</f>
        <v>39</v>
      </c>
      <c r="AT57" s="232">
        <f>+SUM(RED_InfraMR[[#This Row],[B.02.1 - Parque de Coches Eléctricos Motrices]:[B.02.3 - Parque de Coches Eléctricos Motrices Tipo R]])</f>
        <v>976</v>
      </c>
      <c r="AU57" s="55">
        <f>+'MIT Da'!AU57+'SAR Da'!AU57+'URQ Da'!AU57+'ROC Da'!AU57+'SM Da'!AU57+'BN Da'!AU57+'BS Da'!AU57+'TDC Da'!AU57</f>
        <v>0</v>
      </c>
      <c r="AV57" s="55">
        <f>+'MIT Da'!AV57+'SAR Da'!AV57+'URQ Da'!AV57+'ROC Da'!AV57+'SM Da'!AV57+'BN Da'!AV57+'BS Da'!AV57+'TDC Da'!AV57</f>
        <v>6</v>
      </c>
      <c r="AW57" s="55">
        <f>+'MIT Da'!AW57+'SAR Da'!AW57+'URQ Da'!AW57+'ROC Da'!AW57+'SM Da'!AW57+'BN Da'!AW57+'BS Da'!AW57+'TDC Da'!AW57</f>
        <v>10</v>
      </c>
      <c r="AX57" s="232">
        <f>+SUM(RED_InfraMR[[#This Row],[B.03.1 - Parque de Coches Motores Motrices Remolcados]:[B.03.3 - Parque de Coches Motores Motrices Cabina]])</f>
        <v>16</v>
      </c>
      <c r="AY57" s="55">
        <f>+'MIT Da'!AY57+'SAR Da'!AY57+'URQ Da'!AY57+'ROC Da'!AY57+'SM Da'!AY57+'BN Da'!AY57+'BS Da'!AY57+'TDC Da'!AY57</f>
        <v>427</v>
      </c>
      <c r="AZ57" s="55">
        <f>+'MIT Da'!AZ57+'SAR Da'!AZ57+'URQ Da'!AZ57+'ROC Da'!AZ57+'SM Da'!AZ57+'BN Da'!AZ57+'BS Da'!AZ57+'TDC Da'!AZ57</f>
        <v>165</v>
      </c>
      <c r="BA57" s="55">
        <f>+'MIT Da'!BA57+'SAR Da'!BA57+'URQ Da'!BA57+'ROC Da'!BA57+'SM Da'!BA57+'BN Da'!BA57+'BS Da'!BA57+'TDC Da'!BA57</f>
        <v>15</v>
      </c>
      <c r="BB57" s="55">
        <f>+'MIT Da'!BB57+'SAR Da'!BB57+'URQ Da'!BB57+'ROC Da'!BB57+'SM Da'!BB57+'BN Da'!BB57+'BS Da'!BB57+'TDC Da'!BB57</f>
        <v>0</v>
      </c>
      <c r="BC57" s="232">
        <f>+SUM(RED_InfraMR[[#This Row],[B.04.1 - Parque de Coches Remolcados Clase Unica]:[B.04.5 - Parque de Coches Remolcados para Servicios Especiales (Cartoneros)]])</f>
        <v>607</v>
      </c>
      <c r="BD57" s="393">
        <f>+'MIT Da'!BD57+'SAR Da'!BD57+'URQ Da'!BD57+'ROC Da'!BD57+'SM Da'!BD57+'BN Da'!BD57+'BS Da'!BD57+'TDC Da'!BD57</f>
        <v>150</v>
      </c>
      <c r="BE57" s="55">
        <f>+'MIT Da'!BE57+'SAR Da'!BE57+'URQ Da'!BE57+'ROC Da'!BE57+'SM Da'!BE57+'BN Da'!BE57+'BS Da'!BE57+'TDC Da'!BE57</f>
        <v>12</v>
      </c>
      <c r="BF57" s="55">
        <f>+'MIT Da'!BF57+'SAR Da'!BF57+'URQ Da'!BF57+'ROC Da'!BF57+'SM Da'!BF57+'BN Da'!BF57+'BS Da'!BF57+'TDC Da'!BF57</f>
        <v>94</v>
      </c>
      <c r="BG57" s="235"/>
    </row>
    <row r="58" spans="1:59">
      <c r="A58" s="1">
        <v>1997</v>
      </c>
      <c r="B58" s="1" t="s">
        <v>69</v>
      </c>
      <c r="C58" s="10">
        <f>+'MIT Da'!C58+'SAR Da'!C58+'URQ Da'!C58+'ROC Da'!C58+'SM Da'!C58+'BN Da'!C58+'BS Da'!C58+'TDC Da'!C58</f>
        <v>147.21299999999999</v>
      </c>
      <c r="D58" s="10">
        <f>+'MIT Da'!D58+'SAR Da'!D58+'URQ Da'!D58+'ROC Da'!D58+'SM Da'!D58+'BN Da'!D58+'BS Da'!D58+'TDC Da'!D58</f>
        <v>444.30600000000004</v>
      </c>
      <c r="E58" s="10">
        <f>+'MIT Da'!E58+'SAR Da'!E58+'URQ Da'!E58+'ROC Da'!E58+'SM Da'!E58+'BN Da'!E58+'BS Da'!E58+'TDC Da'!E58</f>
        <v>0</v>
      </c>
      <c r="F58" s="10">
        <f>+'MIT Da'!F58+'SAR Da'!F58+'URQ Da'!F58+'ROC Da'!F58+'SM Da'!F58+'BN Da'!F58+'BS Da'!F58+'TDC Da'!F58</f>
        <v>176.17364000000001</v>
      </c>
      <c r="G58" s="192">
        <f>+'MIT Da'!G58+'SAR Da'!G58+'URQ Da'!G58+'ROC Da'!G58+'SM Da'!G58+'BN Da'!G58+'BS Da'!G58+'TDC Da'!G58</f>
        <v>767.69263999999998</v>
      </c>
      <c r="H58" s="192">
        <f>+'MIT Da'!H58+'SAR Da'!H58+'URQ Da'!H58+'ROC Da'!H58+'SM Da'!H58+'BN Da'!H58+'BS Da'!H58+'TDC Da'!H58</f>
        <v>767.69263999999998</v>
      </c>
      <c r="I58" s="10">
        <f>+'MIT Da'!I58+'SAR Da'!I58+'URQ Da'!I58+'ROC Da'!I58+'SM Da'!I58+'BN Da'!I58+'BS Da'!I58+'TDC Da'!I58</f>
        <v>972.2581100000001</v>
      </c>
      <c r="J58" s="10">
        <f>+'MIT Da'!J58+'SAR Da'!J58+'URQ Da'!J58+'ROC Da'!J58+'SM Da'!J58+'BN Da'!J58+'BS Da'!J58+'TDC Da'!J58</f>
        <v>1060.415</v>
      </c>
      <c r="K58" s="10">
        <f>+'MIT Da'!K58+'SAR Da'!K58+'URQ Da'!K58+'ROC Da'!K58+'SM Da'!K58+'BN Da'!K58+'BS Da'!K58+'TDC Da'!K58</f>
        <v>54.516999999999996</v>
      </c>
      <c r="L58" s="10">
        <f>+'MIT Da'!L58+'SAR Da'!L58+'URQ Da'!L58+'ROC Da'!L58+'SM Da'!L58+'BN Da'!L58+'BS Da'!L58+'TDC Da'!L58</f>
        <v>379.49300000000005</v>
      </c>
      <c r="M58" s="10">
        <f>+'MIT Da'!M58+'SAR Da'!M58+'URQ Da'!M58+'ROC Da'!M58+'SM Da'!M58+'BN Da'!M58+'BS Da'!M58+'TDC Da'!M58</f>
        <v>21.314999999999998</v>
      </c>
      <c r="N58" s="192">
        <f>+'MIT Da'!N58+'SAR Da'!N58+'URQ Da'!N58+'ROC Da'!N58+'SM Da'!N58+'BN Da'!N58+'BS Da'!N58+'TDC Da'!N58</f>
        <v>1439.9079999999999</v>
      </c>
      <c r="O58" s="192">
        <f>+'MIT Da'!O58+'SAR Da'!O58+'URQ Da'!O58+'ROC Da'!O58+'SM Da'!O58+'BN Da'!O58+'BS Da'!O58+'TDC Da'!O58</f>
        <v>1439.9079999999999</v>
      </c>
      <c r="P58" s="55">
        <f>+'MIT Da'!P58+'SAR Da'!P58+'URQ Da'!P58+'ROC Da'!P58+'SM Da'!P58+'BN Da'!P58+'BS Da'!P58+'TDC Da'!P58</f>
        <v>203</v>
      </c>
      <c r="Q58" s="55">
        <f>+'MIT Da'!Q58+'SAR Da'!Q58+'URQ Da'!Q58+'ROC Da'!Q58+'SM Da'!Q58+'BN Da'!Q58+'BS Da'!Q58+'TDC Da'!Q58</f>
        <v>58</v>
      </c>
      <c r="R58" s="55">
        <f>+'MIT Da'!R58+'SAR Da'!R58+'URQ Da'!R58+'ROC Da'!R58+'SM Da'!R58+'BN Da'!R58+'BS Da'!R58+'TDC Da'!R58</f>
        <v>10</v>
      </c>
      <c r="S58" s="213">
        <f>+'MIT Da'!S58+'SAR Da'!S58+'URQ Da'!S58+'ROC Da'!S58+'SM Da'!S58+'BN Da'!S58+'BS Da'!S58+'TDC Da'!S58</f>
        <v>271</v>
      </c>
      <c r="T58" s="213">
        <f>+'MIT Da'!T58+'SAR Da'!T58+'URQ Da'!T58+'ROC Da'!T58+'SM Da'!T58+'BN Da'!T58+'BS Da'!T58+'TDC Da'!T58</f>
        <v>271</v>
      </c>
      <c r="U58" s="55">
        <f>+'MIT Da'!U58+'SAR Da'!U58+'URQ Da'!U58+'ROC Da'!U58+'SM Da'!U58+'BN Da'!U58+'BS Da'!U58+'TDC Da'!U58</f>
        <v>136</v>
      </c>
      <c r="V58" s="55">
        <f>+'MIT Da'!V58+'SAR Da'!V58+'URQ Da'!V58+'ROC Da'!V58+'SM Da'!V58+'BN Da'!V58+'BS Da'!V58+'TDC Da'!V58</f>
        <v>433</v>
      </c>
      <c r="W58" s="55">
        <f>+'MIT Da'!W58+'SAR Da'!W58+'URQ Da'!W58+'ROC Da'!W58+'SM Da'!W58+'BN Da'!W58+'BS Da'!W58+'TDC Da'!W58</f>
        <v>11</v>
      </c>
      <c r="X58" s="55">
        <f>+'MIT Da'!X58+'SAR Da'!X58+'URQ Da'!X58+'ROC Da'!X58+'SM Da'!X58+'BN Da'!X58+'BS Da'!X58+'TDC Da'!X58</f>
        <v>112</v>
      </c>
      <c r="Y58" s="55">
        <f>+'MIT Da'!Y58+'SAR Da'!Y58+'URQ Da'!Y58+'ROC Da'!Y58+'SM Da'!Y58+'BN Da'!Y58+'BS Da'!Y58+'TDC Da'!Y58</f>
        <v>4</v>
      </c>
      <c r="Z58" s="219">
        <f>+'MIT Da'!Z58+'SAR Da'!Z58+'URQ Da'!Z58+'ROC Da'!Z58+'SM Da'!Z58+'BN Da'!Z58+'BS Da'!Z58+'TDC Da'!Z58</f>
        <v>696</v>
      </c>
      <c r="AA58" s="55">
        <f>+'MIT Da'!AA58+'SAR Da'!AA58+'URQ Da'!AA58+'ROC Da'!AA58+'SM Da'!AA58+'BN Da'!AA58+'BS Da'!AA58+'TDC Da'!AA58</f>
        <v>152</v>
      </c>
      <c r="AB58" s="55">
        <f>+'MIT Da'!AB58+'SAR Da'!AB58+'URQ Da'!AB58+'ROC Da'!AB58+'SM Da'!AB58+'BN Da'!AB58+'BS Da'!AB58+'TDC Da'!AB58</f>
        <v>100</v>
      </c>
      <c r="AC58" s="55">
        <f>+'MIT Da'!AC58+'SAR Da'!AC58+'URQ Da'!AC58+'ROC Da'!AC58+'SM Da'!AC58+'BN Da'!AC58+'BS Da'!AC58+'TDC Da'!AC58</f>
        <v>696</v>
      </c>
      <c r="AD58" s="219">
        <f>+'MIT Da'!AD58+'SAR Da'!AD58+'URQ Da'!AD58+'ROC Da'!AD58+'SM Da'!AD58+'BN Da'!AD58+'BS Da'!AD58+'TDC Da'!AD58</f>
        <v>948</v>
      </c>
      <c r="AE58" s="55">
        <f>+'MIT Da'!AE58+'SAR Da'!AE58+'URQ Da'!AE58+'ROC Da'!AE58+'SM Da'!AE58+'BN Da'!AE58+'BS Da'!AE58+'TDC Da'!AE58</f>
        <v>54</v>
      </c>
      <c r="AF58" s="55">
        <f>+'MIT Da'!AF58+'SAR Da'!AF58+'URQ Da'!AF58+'ROC Da'!AF58+'SM Da'!AF58+'BN Da'!AF58+'BS Da'!AF58+'TDC Da'!AF58</f>
        <v>93</v>
      </c>
      <c r="AG58" s="55">
        <f>+'MIT Da'!AG58+'SAR Da'!AG58+'URQ Da'!AG58+'ROC Da'!AG58+'SM Da'!AG58+'BN Da'!AG58+'BS Da'!AG58+'TDC Da'!AG58</f>
        <v>417</v>
      </c>
      <c r="AH58" s="219">
        <f>+'MIT Da'!AH58+'SAR Da'!AH58+'URQ Da'!AH58+'ROC Da'!AH58+'SM Da'!AH58+'BN Da'!AH58+'BS Da'!AH58+'TDC Da'!AH58</f>
        <v>564</v>
      </c>
      <c r="AI58" s="10">
        <f>+'MIT Da'!AI58+'SAR Da'!AI58+'URQ Da'!AI58+'ROC Da'!AI58+'SM Da'!AI58+'BN Da'!AI58+'BS Da'!AI58+'TDC Da'!AI58</f>
        <v>272.89499999999998</v>
      </c>
      <c r="AJ58" s="10">
        <f>+'MIT Da'!AJ58+'SAR Da'!AJ58+'URQ Da'!AJ58+'ROC Da'!AJ58+'SM Da'!AJ58+'BN Da'!AJ58+'BS Da'!AJ58+'TDC Da'!AJ58</f>
        <v>9.032</v>
      </c>
      <c r="AK58" s="10">
        <f>+'MIT Da'!AK58+'SAR Da'!AK58+'URQ Da'!AK58+'ROC Da'!AK58+'SM Da'!AK58+'BN Da'!AK58+'BS Da'!AK58+'TDC Da'!AK58</f>
        <v>498.71500000000003</v>
      </c>
      <c r="AL58" s="222">
        <f>+'MIT Da'!AL58+'SAR Da'!AL58+'URQ Da'!AL58+'ROC Da'!AL58+'SM Da'!AL58+'BN Da'!AL58+'BS Da'!AL58+'TDC Da'!AL58</f>
        <v>780.64199999999983</v>
      </c>
      <c r="AM58" s="55">
        <f>+'MIT Da'!AM58+'SAR Da'!AM58+'URQ Da'!AM58+'ROC Da'!AM58+'SM Da'!AM58+'BN Da'!AM58+'BS Da'!AM58+'TDC Da'!AM58</f>
        <v>9</v>
      </c>
      <c r="AN58" s="55">
        <f>+'MIT Da'!AN58+'SAR Da'!AN58+'URQ Da'!AN58+'ROC Da'!AN58+'SM Da'!AN58+'BN Da'!AN58+'BS Da'!AN58+'TDC Da'!AN58</f>
        <v>57</v>
      </c>
      <c r="AO58" s="55">
        <f>+'MIT Da'!AO58+'SAR Da'!AO58+'URQ Da'!AO58+'ROC Da'!AO58+'SM Da'!AO58+'BN Da'!AO58+'BS Da'!AO58+'TDC Da'!AO58</f>
        <v>82</v>
      </c>
      <c r="AP58" s="232">
        <f>+'MIT Da'!AP58+'SAR Da'!AP58+'URQ Da'!AP58+'ROC Da'!AP58+'SM Da'!AP58+'BN Da'!AP58+'BS Da'!AP58+'TDC Da'!AP58</f>
        <v>148</v>
      </c>
      <c r="AQ58" s="55">
        <f>+'MIT Da'!AQ58+'SAR Da'!AQ58+'URQ Da'!AQ58+'ROC Da'!AQ58+'SM Da'!AQ58+'BN Da'!AQ58+'BS Da'!AQ58+'TDC Da'!AQ58</f>
        <v>596</v>
      </c>
      <c r="AR58" s="55">
        <f>+'MIT Da'!AR58+'SAR Da'!AR58+'URQ Da'!AR58+'ROC Da'!AR58+'SM Da'!AR58+'BN Da'!AR58+'BS Da'!AR58+'TDC Da'!AR58</f>
        <v>341</v>
      </c>
      <c r="AS58" s="55">
        <f>+'MIT Da'!AS58+'SAR Da'!AS58+'URQ Da'!AS58+'ROC Da'!AS58+'SM Da'!AS58+'BN Da'!AS58+'BS Da'!AS58+'TDC Da'!AS58</f>
        <v>39</v>
      </c>
      <c r="AT58" s="232">
        <f>+SUM(RED_InfraMR[[#This Row],[B.02.1 - Parque de Coches Eléctricos Motrices]:[B.02.3 - Parque de Coches Eléctricos Motrices Tipo R]])</f>
        <v>976</v>
      </c>
      <c r="AU58" s="55">
        <f>+'MIT Da'!AU58+'SAR Da'!AU58+'URQ Da'!AU58+'ROC Da'!AU58+'SM Da'!AU58+'BN Da'!AU58+'BS Da'!AU58+'TDC Da'!AU58</f>
        <v>0</v>
      </c>
      <c r="AV58" s="55">
        <f>+'MIT Da'!AV58+'SAR Da'!AV58+'URQ Da'!AV58+'ROC Da'!AV58+'SM Da'!AV58+'BN Da'!AV58+'BS Da'!AV58+'TDC Da'!AV58</f>
        <v>6</v>
      </c>
      <c r="AW58" s="55">
        <f>+'MIT Da'!AW58+'SAR Da'!AW58+'URQ Da'!AW58+'ROC Da'!AW58+'SM Da'!AW58+'BN Da'!AW58+'BS Da'!AW58+'TDC Da'!AW58</f>
        <v>10</v>
      </c>
      <c r="AX58" s="232">
        <f>+SUM(RED_InfraMR[[#This Row],[B.03.1 - Parque de Coches Motores Motrices Remolcados]:[B.03.3 - Parque de Coches Motores Motrices Cabina]])</f>
        <v>16</v>
      </c>
      <c r="AY58" s="55">
        <f>+'MIT Da'!AY58+'SAR Da'!AY58+'URQ Da'!AY58+'ROC Da'!AY58+'SM Da'!AY58+'BN Da'!AY58+'BS Da'!AY58+'TDC Da'!AY58</f>
        <v>427</v>
      </c>
      <c r="AZ58" s="55">
        <f>+'MIT Da'!AZ58+'SAR Da'!AZ58+'URQ Da'!AZ58+'ROC Da'!AZ58+'SM Da'!AZ58+'BN Da'!AZ58+'BS Da'!AZ58+'TDC Da'!AZ58</f>
        <v>165</v>
      </c>
      <c r="BA58" s="55">
        <f>+'MIT Da'!BA58+'SAR Da'!BA58+'URQ Da'!BA58+'ROC Da'!BA58+'SM Da'!BA58+'BN Da'!BA58+'BS Da'!BA58+'TDC Da'!BA58</f>
        <v>15</v>
      </c>
      <c r="BB58" s="55">
        <f>+'MIT Da'!BB58+'SAR Da'!BB58+'URQ Da'!BB58+'ROC Da'!BB58+'SM Da'!BB58+'BN Da'!BB58+'BS Da'!BB58+'TDC Da'!BB58</f>
        <v>0</v>
      </c>
      <c r="BC58" s="232">
        <f>+SUM(RED_InfraMR[[#This Row],[B.04.1 - Parque de Coches Remolcados Clase Unica]:[B.04.5 - Parque de Coches Remolcados para Servicios Especiales (Cartoneros)]])</f>
        <v>607</v>
      </c>
      <c r="BD58" s="393">
        <f>+'MIT Da'!BD58+'SAR Da'!BD58+'URQ Da'!BD58+'ROC Da'!BD58+'SM Da'!BD58+'BN Da'!BD58+'BS Da'!BD58+'TDC Da'!BD58</f>
        <v>150</v>
      </c>
      <c r="BE58" s="55">
        <f>+'MIT Da'!BE58+'SAR Da'!BE58+'URQ Da'!BE58+'ROC Da'!BE58+'SM Da'!BE58+'BN Da'!BE58+'BS Da'!BE58+'TDC Da'!BE58</f>
        <v>12</v>
      </c>
      <c r="BF58" s="55">
        <f>+'MIT Da'!BF58+'SAR Da'!BF58+'URQ Da'!BF58+'ROC Da'!BF58+'SM Da'!BF58+'BN Da'!BF58+'BS Da'!BF58+'TDC Da'!BF58</f>
        <v>94</v>
      </c>
      <c r="BG58" s="235"/>
    </row>
    <row r="59" spans="1:59">
      <c r="A59" s="1">
        <v>1997</v>
      </c>
      <c r="B59" s="1" t="s">
        <v>70</v>
      </c>
      <c r="C59" s="10">
        <f>+'MIT Da'!C59+'SAR Da'!C59+'URQ Da'!C59+'ROC Da'!C59+'SM Da'!C59+'BN Da'!C59+'BS Da'!C59+'TDC Da'!C59</f>
        <v>147.21299999999999</v>
      </c>
      <c r="D59" s="10">
        <f>+'MIT Da'!D59+'SAR Da'!D59+'URQ Da'!D59+'ROC Da'!D59+'SM Da'!D59+'BN Da'!D59+'BS Da'!D59+'TDC Da'!D59</f>
        <v>444.30600000000004</v>
      </c>
      <c r="E59" s="10">
        <f>+'MIT Da'!E59+'SAR Da'!E59+'URQ Da'!E59+'ROC Da'!E59+'SM Da'!E59+'BN Da'!E59+'BS Da'!E59+'TDC Da'!E59</f>
        <v>0</v>
      </c>
      <c r="F59" s="10">
        <f>+'MIT Da'!F59+'SAR Da'!F59+'URQ Da'!F59+'ROC Da'!F59+'SM Da'!F59+'BN Da'!F59+'BS Da'!F59+'TDC Da'!F59</f>
        <v>176.17364000000001</v>
      </c>
      <c r="G59" s="192">
        <f>+'MIT Da'!G59+'SAR Da'!G59+'URQ Da'!G59+'ROC Da'!G59+'SM Da'!G59+'BN Da'!G59+'BS Da'!G59+'TDC Da'!G59</f>
        <v>767.69263999999998</v>
      </c>
      <c r="H59" s="192">
        <f>+'MIT Da'!H59+'SAR Da'!H59+'URQ Da'!H59+'ROC Da'!H59+'SM Da'!H59+'BN Da'!H59+'BS Da'!H59+'TDC Da'!H59</f>
        <v>767.69263999999998</v>
      </c>
      <c r="I59" s="10">
        <f>+'MIT Da'!I59+'SAR Da'!I59+'URQ Da'!I59+'ROC Da'!I59+'SM Da'!I59+'BN Da'!I59+'BS Da'!I59+'TDC Da'!I59</f>
        <v>972.2581100000001</v>
      </c>
      <c r="J59" s="10">
        <f>+'MIT Da'!J59+'SAR Da'!J59+'URQ Da'!J59+'ROC Da'!J59+'SM Da'!J59+'BN Da'!J59+'BS Da'!J59+'TDC Da'!J59</f>
        <v>1060.415</v>
      </c>
      <c r="K59" s="10">
        <f>+'MIT Da'!K59+'SAR Da'!K59+'URQ Da'!K59+'ROC Da'!K59+'SM Da'!K59+'BN Da'!K59+'BS Da'!K59+'TDC Da'!K59</f>
        <v>54.516999999999996</v>
      </c>
      <c r="L59" s="10">
        <f>+'MIT Da'!L59+'SAR Da'!L59+'URQ Da'!L59+'ROC Da'!L59+'SM Da'!L59+'BN Da'!L59+'BS Da'!L59+'TDC Da'!L59</f>
        <v>379.49300000000005</v>
      </c>
      <c r="M59" s="10">
        <f>+'MIT Da'!M59+'SAR Da'!M59+'URQ Da'!M59+'ROC Da'!M59+'SM Da'!M59+'BN Da'!M59+'BS Da'!M59+'TDC Da'!M59</f>
        <v>21.314999999999998</v>
      </c>
      <c r="N59" s="192">
        <f>+'MIT Da'!N59+'SAR Da'!N59+'URQ Da'!N59+'ROC Da'!N59+'SM Da'!N59+'BN Da'!N59+'BS Da'!N59+'TDC Da'!N59</f>
        <v>1439.9079999999999</v>
      </c>
      <c r="O59" s="192">
        <f>+'MIT Da'!O59+'SAR Da'!O59+'URQ Da'!O59+'ROC Da'!O59+'SM Da'!O59+'BN Da'!O59+'BS Da'!O59+'TDC Da'!O59</f>
        <v>1439.9079999999999</v>
      </c>
      <c r="P59" s="55">
        <f>+'MIT Da'!P59+'SAR Da'!P59+'URQ Da'!P59+'ROC Da'!P59+'SM Da'!P59+'BN Da'!P59+'BS Da'!P59+'TDC Da'!P59</f>
        <v>203</v>
      </c>
      <c r="Q59" s="55">
        <f>+'MIT Da'!Q59+'SAR Da'!Q59+'URQ Da'!Q59+'ROC Da'!Q59+'SM Da'!Q59+'BN Da'!Q59+'BS Da'!Q59+'TDC Da'!Q59</f>
        <v>58</v>
      </c>
      <c r="R59" s="55">
        <f>+'MIT Da'!R59+'SAR Da'!R59+'URQ Da'!R59+'ROC Da'!R59+'SM Da'!R59+'BN Da'!R59+'BS Da'!R59+'TDC Da'!R59</f>
        <v>10</v>
      </c>
      <c r="S59" s="213">
        <f>+'MIT Da'!S59+'SAR Da'!S59+'URQ Da'!S59+'ROC Da'!S59+'SM Da'!S59+'BN Da'!S59+'BS Da'!S59+'TDC Da'!S59</f>
        <v>271</v>
      </c>
      <c r="T59" s="213">
        <f>+'MIT Da'!T59+'SAR Da'!T59+'URQ Da'!T59+'ROC Da'!T59+'SM Da'!T59+'BN Da'!T59+'BS Da'!T59+'TDC Da'!T59</f>
        <v>271</v>
      </c>
      <c r="U59" s="55">
        <f>+'MIT Da'!U59+'SAR Da'!U59+'URQ Da'!U59+'ROC Da'!U59+'SM Da'!U59+'BN Da'!U59+'BS Da'!U59+'TDC Da'!U59</f>
        <v>136</v>
      </c>
      <c r="V59" s="55">
        <f>+'MIT Da'!V59+'SAR Da'!V59+'URQ Da'!V59+'ROC Da'!V59+'SM Da'!V59+'BN Da'!V59+'BS Da'!V59+'TDC Da'!V59</f>
        <v>433</v>
      </c>
      <c r="W59" s="55">
        <f>+'MIT Da'!W59+'SAR Da'!W59+'URQ Da'!W59+'ROC Da'!W59+'SM Da'!W59+'BN Da'!W59+'BS Da'!W59+'TDC Da'!W59</f>
        <v>11</v>
      </c>
      <c r="X59" s="55">
        <f>+'MIT Da'!X59+'SAR Da'!X59+'URQ Da'!X59+'ROC Da'!X59+'SM Da'!X59+'BN Da'!X59+'BS Da'!X59+'TDC Da'!X59</f>
        <v>112</v>
      </c>
      <c r="Y59" s="55">
        <f>+'MIT Da'!Y59+'SAR Da'!Y59+'URQ Da'!Y59+'ROC Da'!Y59+'SM Da'!Y59+'BN Da'!Y59+'BS Da'!Y59+'TDC Da'!Y59</f>
        <v>4</v>
      </c>
      <c r="Z59" s="219">
        <f>+'MIT Da'!Z59+'SAR Da'!Z59+'URQ Da'!Z59+'ROC Da'!Z59+'SM Da'!Z59+'BN Da'!Z59+'BS Da'!Z59+'TDC Da'!Z59</f>
        <v>696</v>
      </c>
      <c r="AA59" s="55">
        <f>+'MIT Da'!AA59+'SAR Da'!AA59+'URQ Da'!AA59+'ROC Da'!AA59+'SM Da'!AA59+'BN Da'!AA59+'BS Da'!AA59+'TDC Da'!AA59</f>
        <v>152</v>
      </c>
      <c r="AB59" s="55">
        <f>+'MIT Da'!AB59+'SAR Da'!AB59+'URQ Da'!AB59+'ROC Da'!AB59+'SM Da'!AB59+'BN Da'!AB59+'BS Da'!AB59+'TDC Da'!AB59</f>
        <v>100</v>
      </c>
      <c r="AC59" s="55">
        <f>+'MIT Da'!AC59+'SAR Da'!AC59+'URQ Da'!AC59+'ROC Da'!AC59+'SM Da'!AC59+'BN Da'!AC59+'BS Da'!AC59+'TDC Da'!AC59</f>
        <v>696</v>
      </c>
      <c r="AD59" s="219">
        <f>+'MIT Da'!AD59+'SAR Da'!AD59+'URQ Da'!AD59+'ROC Da'!AD59+'SM Da'!AD59+'BN Da'!AD59+'BS Da'!AD59+'TDC Da'!AD59</f>
        <v>948</v>
      </c>
      <c r="AE59" s="55">
        <f>+'MIT Da'!AE59+'SAR Da'!AE59+'URQ Da'!AE59+'ROC Da'!AE59+'SM Da'!AE59+'BN Da'!AE59+'BS Da'!AE59+'TDC Da'!AE59</f>
        <v>54</v>
      </c>
      <c r="AF59" s="55">
        <f>+'MIT Da'!AF59+'SAR Da'!AF59+'URQ Da'!AF59+'ROC Da'!AF59+'SM Da'!AF59+'BN Da'!AF59+'BS Da'!AF59+'TDC Da'!AF59</f>
        <v>93</v>
      </c>
      <c r="AG59" s="55">
        <f>+'MIT Da'!AG59+'SAR Da'!AG59+'URQ Da'!AG59+'ROC Da'!AG59+'SM Da'!AG59+'BN Da'!AG59+'BS Da'!AG59+'TDC Da'!AG59</f>
        <v>417</v>
      </c>
      <c r="AH59" s="219">
        <f>+'MIT Da'!AH59+'SAR Da'!AH59+'URQ Da'!AH59+'ROC Da'!AH59+'SM Da'!AH59+'BN Da'!AH59+'BS Da'!AH59+'TDC Da'!AH59</f>
        <v>564</v>
      </c>
      <c r="AI59" s="10">
        <f>+'MIT Da'!AI59+'SAR Da'!AI59+'URQ Da'!AI59+'ROC Da'!AI59+'SM Da'!AI59+'BN Da'!AI59+'BS Da'!AI59+'TDC Da'!AI59</f>
        <v>272.89499999999998</v>
      </c>
      <c r="AJ59" s="10">
        <f>+'MIT Da'!AJ59+'SAR Da'!AJ59+'URQ Da'!AJ59+'ROC Da'!AJ59+'SM Da'!AJ59+'BN Da'!AJ59+'BS Da'!AJ59+'TDC Da'!AJ59</f>
        <v>9.032</v>
      </c>
      <c r="AK59" s="10">
        <f>+'MIT Da'!AK59+'SAR Da'!AK59+'URQ Da'!AK59+'ROC Da'!AK59+'SM Da'!AK59+'BN Da'!AK59+'BS Da'!AK59+'TDC Da'!AK59</f>
        <v>498.71500000000003</v>
      </c>
      <c r="AL59" s="222">
        <f>+'MIT Da'!AL59+'SAR Da'!AL59+'URQ Da'!AL59+'ROC Da'!AL59+'SM Da'!AL59+'BN Da'!AL59+'BS Da'!AL59+'TDC Da'!AL59</f>
        <v>780.64199999999983</v>
      </c>
      <c r="AM59" s="55">
        <f>+'MIT Da'!AM59+'SAR Da'!AM59+'URQ Da'!AM59+'ROC Da'!AM59+'SM Da'!AM59+'BN Da'!AM59+'BS Da'!AM59+'TDC Da'!AM59</f>
        <v>9</v>
      </c>
      <c r="AN59" s="55">
        <f>+'MIT Da'!AN59+'SAR Da'!AN59+'URQ Da'!AN59+'ROC Da'!AN59+'SM Da'!AN59+'BN Da'!AN59+'BS Da'!AN59+'TDC Da'!AN59</f>
        <v>57</v>
      </c>
      <c r="AO59" s="55">
        <f>+'MIT Da'!AO59+'SAR Da'!AO59+'URQ Da'!AO59+'ROC Da'!AO59+'SM Da'!AO59+'BN Da'!AO59+'BS Da'!AO59+'TDC Da'!AO59</f>
        <v>82</v>
      </c>
      <c r="AP59" s="232">
        <f>+'MIT Da'!AP59+'SAR Da'!AP59+'URQ Da'!AP59+'ROC Da'!AP59+'SM Da'!AP59+'BN Da'!AP59+'BS Da'!AP59+'TDC Da'!AP59</f>
        <v>148</v>
      </c>
      <c r="AQ59" s="55">
        <f>+'MIT Da'!AQ59+'SAR Da'!AQ59+'URQ Da'!AQ59+'ROC Da'!AQ59+'SM Da'!AQ59+'BN Da'!AQ59+'BS Da'!AQ59+'TDC Da'!AQ59</f>
        <v>596</v>
      </c>
      <c r="AR59" s="55">
        <f>+'MIT Da'!AR59+'SAR Da'!AR59+'URQ Da'!AR59+'ROC Da'!AR59+'SM Da'!AR59+'BN Da'!AR59+'BS Da'!AR59+'TDC Da'!AR59</f>
        <v>341</v>
      </c>
      <c r="AS59" s="55">
        <f>+'MIT Da'!AS59+'SAR Da'!AS59+'URQ Da'!AS59+'ROC Da'!AS59+'SM Da'!AS59+'BN Da'!AS59+'BS Da'!AS59+'TDC Da'!AS59</f>
        <v>39</v>
      </c>
      <c r="AT59" s="232">
        <f>+SUM(RED_InfraMR[[#This Row],[B.02.1 - Parque de Coches Eléctricos Motrices]:[B.02.3 - Parque de Coches Eléctricos Motrices Tipo R]])</f>
        <v>976</v>
      </c>
      <c r="AU59" s="55">
        <f>+'MIT Da'!AU59+'SAR Da'!AU59+'URQ Da'!AU59+'ROC Da'!AU59+'SM Da'!AU59+'BN Da'!AU59+'BS Da'!AU59+'TDC Da'!AU59</f>
        <v>0</v>
      </c>
      <c r="AV59" s="55">
        <f>+'MIT Da'!AV59+'SAR Da'!AV59+'URQ Da'!AV59+'ROC Da'!AV59+'SM Da'!AV59+'BN Da'!AV59+'BS Da'!AV59+'TDC Da'!AV59</f>
        <v>6</v>
      </c>
      <c r="AW59" s="55">
        <f>+'MIT Da'!AW59+'SAR Da'!AW59+'URQ Da'!AW59+'ROC Da'!AW59+'SM Da'!AW59+'BN Da'!AW59+'BS Da'!AW59+'TDC Da'!AW59</f>
        <v>10</v>
      </c>
      <c r="AX59" s="232">
        <f>+SUM(RED_InfraMR[[#This Row],[B.03.1 - Parque de Coches Motores Motrices Remolcados]:[B.03.3 - Parque de Coches Motores Motrices Cabina]])</f>
        <v>16</v>
      </c>
      <c r="AY59" s="55">
        <f>+'MIT Da'!AY59+'SAR Da'!AY59+'URQ Da'!AY59+'ROC Da'!AY59+'SM Da'!AY59+'BN Da'!AY59+'BS Da'!AY59+'TDC Da'!AY59</f>
        <v>427</v>
      </c>
      <c r="AZ59" s="55">
        <f>+'MIT Da'!AZ59+'SAR Da'!AZ59+'URQ Da'!AZ59+'ROC Da'!AZ59+'SM Da'!AZ59+'BN Da'!AZ59+'BS Da'!AZ59+'TDC Da'!AZ59</f>
        <v>165</v>
      </c>
      <c r="BA59" s="55">
        <f>+'MIT Da'!BA59+'SAR Da'!BA59+'URQ Da'!BA59+'ROC Da'!BA59+'SM Da'!BA59+'BN Da'!BA59+'BS Da'!BA59+'TDC Da'!BA59</f>
        <v>15</v>
      </c>
      <c r="BB59" s="55">
        <f>+'MIT Da'!BB59+'SAR Da'!BB59+'URQ Da'!BB59+'ROC Da'!BB59+'SM Da'!BB59+'BN Da'!BB59+'BS Da'!BB59+'TDC Da'!BB59</f>
        <v>0</v>
      </c>
      <c r="BC59" s="232">
        <f>+SUM(RED_InfraMR[[#This Row],[B.04.1 - Parque de Coches Remolcados Clase Unica]:[B.04.5 - Parque de Coches Remolcados para Servicios Especiales (Cartoneros)]])</f>
        <v>607</v>
      </c>
      <c r="BD59" s="393">
        <f>+'MIT Da'!BD59+'SAR Da'!BD59+'URQ Da'!BD59+'ROC Da'!BD59+'SM Da'!BD59+'BN Da'!BD59+'BS Da'!BD59+'TDC Da'!BD59</f>
        <v>150</v>
      </c>
      <c r="BE59" s="55">
        <f>+'MIT Da'!BE59+'SAR Da'!BE59+'URQ Da'!BE59+'ROC Da'!BE59+'SM Da'!BE59+'BN Da'!BE59+'BS Da'!BE59+'TDC Da'!BE59</f>
        <v>12</v>
      </c>
      <c r="BF59" s="55">
        <f>+'MIT Da'!BF59+'SAR Da'!BF59+'URQ Da'!BF59+'ROC Da'!BF59+'SM Da'!BF59+'BN Da'!BF59+'BS Da'!BF59+'TDC Da'!BF59</f>
        <v>94</v>
      </c>
      <c r="BG59" s="235"/>
    </row>
    <row r="60" spans="1:59">
      <c r="A60" s="1">
        <v>1997</v>
      </c>
      <c r="B60" s="1" t="s">
        <v>71</v>
      </c>
      <c r="C60" s="10">
        <f>+'MIT Da'!C60+'SAR Da'!C60+'URQ Da'!C60+'ROC Da'!C60+'SM Da'!C60+'BN Da'!C60+'BS Da'!C60+'TDC Da'!C60</f>
        <v>147.21299999999999</v>
      </c>
      <c r="D60" s="10">
        <f>+'MIT Da'!D60+'SAR Da'!D60+'URQ Da'!D60+'ROC Da'!D60+'SM Da'!D60+'BN Da'!D60+'BS Da'!D60+'TDC Da'!D60</f>
        <v>444.30600000000004</v>
      </c>
      <c r="E60" s="10">
        <f>+'MIT Da'!E60+'SAR Da'!E60+'URQ Da'!E60+'ROC Da'!E60+'SM Da'!E60+'BN Da'!E60+'BS Da'!E60+'TDC Da'!E60</f>
        <v>0</v>
      </c>
      <c r="F60" s="10">
        <f>+'MIT Da'!F60+'SAR Da'!F60+'URQ Da'!F60+'ROC Da'!F60+'SM Da'!F60+'BN Da'!F60+'BS Da'!F60+'TDC Da'!F60</f>
        <v>176.17364000000001</v>
      </c>
      <c r="G60" s="192">
        <f>+'MIT Da'!G60+'SAR Da'!G60+'URQ Da'!G60+'ROC Da'!G60+'SM Da'!G60+'BN Da'!G60+'BS Da'!G60+'TDC Da'!G60</f>
        <v>767.69263999999998</v>
      </c>
      <c r="H60" s="192">
        <f>+'MIT Da'!H60+'SAR Da'!H60+'URQ Da'!H60+'ROC Da'!H60+'SM Da'!H60+'BN Da'!H60+'BS Da'!H60+'TDC Da'!H60</f>
        <v>767.69263999999998</v>
      </c>
      <c r="I60" s="10">
        <f>+'MIT Da'!I60+'SAR Da'!I60+'URQ Da'!I60+'ROC Da'!I60+'SM Da'!I60+'BN Da'!I60+'BS Da'!I60+'TDC Da'!I60</f>
        <v>972.2581100000001</v>
      </c>
      <c r="J60" s="10">
        <f>+'MIT Da'!J60+'SAR Da'!J60+'URQ Da'!J60+'ROC Da'!J60+'SM Da'!J60+'BN Da'!J60+'BS Da'!J60+'TDC Da'!J60</f>
        <v>1060.415</v>
      </c>
      <c r="K60" s="10">
        <f>+'MIT Da'!K60+'SAR Da'!K60+'URQ Da'!K60+'ROC Da'!K60+'SM Da'!K60+'BN Da'!K60+'BS Da'!K60+'TDC Da'!K60</f>
        <v>54.516999999999996</v>
      </c>
      <c r="L60" s="10">
        <f>+'MIT Da'!L60+'SAR Da'!L60+'URQ Da'!L60+'ROC Da'!L60+'SM Da'!L60+'BN Da'!L60+'BS Da'!L60+'TDC Da'!L60</f>
        <v>379.49300000000005</v>
      </c>
      <c r="M60" s="10">
        <f>+'MIT Da'!M60+'SAR Da'!M60+'URQ Da'!M60+'ROC Da'!M60+'SM Da'!M60+'BN Da'!M60+'BS Da'!M60+'TDC Da'!M60</f>
        <v>21.314999999999998</v>
      </c>
      <c r="N60" s="192">
        <f>+'MIT Da'!N60+'SAR Da'!N60+'URQ Da'!N60+'ROC Da'!N60+'SM Da'!N60+'BN Da'!N60+'BS Da'!N60+'TDC Da'!N60</f>
        <v>1439.9079999999999</v>
      </c>
      <c r="O60" s="192">
        <f>+'MIT Da'!O60+'SAR Da'!O60+'URQ Da'!O60+'ROC Da'!O60+'SM Da'!O60+'BN Da'!O60+'BS Da'!O60+'TDC Da'!O60</f>
        <v>1439.9079999999999</v>
      </c>
      <c r="P60" s="55">
        <f>+'MIT Da'!P60+'SAR Da'!P60+'URQ Da'!P60+'ROC Da'!P60+'SM Da'!P60+'BN Da'!P60+'BS Da'!P60+'TDC Da'!P60</f>
        <v>203</v>
      </c>
      <c r="Q60" s="55">
        <f>+'MIT Da'!Q60+'SAR Da'!Q60+'URQ Da'!Q60+'ROC Da'!Q60+'SM Da'!Q60+'BN Da'!Q60+'BS Da'!Q60+'TDC Da'!Q60</f>
        <v>58</v>
      </c>
      <c r="R60" s="55">
        <f>+'MIT Da'!R60+'SAR Da'!R60+'URQ Da'!R60+'ROC Da'!R60+'SM Da'!R60+'BN Da'!R60+'BS Da'!R60+'TDC Da'!R60</f>
        <v>10</v>
      </c>
      <c r="S60" s="213">
        <f>+'MIT Da'!S60+'SAR Da'!S60+'URQ Da'!S60+'ROC Da'!S60+'SM Da'!S60+'BN Da'!S60+'BS Da'!S60+'TDC Da'!S60</f>
        <v>271</v>
      </c>
      <c r="T60" s="213">
        <f>+'MIT Da'!T60+'SAR Da'!T60+'URQ Da'!T60+'ROC Da'!T60+'SM Da'!T60+'BN Da'!T60+'BS Da'!T60+'TDC Da'!T60</f>
        <v>271</v>
      </c>
      <c r="U60" s="55">
        <f>+'MIT Da'!U60+'SAR Da'!U60+'URQ Da'!U60+'ROC Da'!U60+'SM Da'!U60+'BN Da'!U60+'BS Da'!U60+'TDC Da'!U60</f>
        <v>136</v>
      </c>
      <c r="V60" s="55">
        <f>+'MIT Da'!V60+'SAR Da'!V60+'URQ Da'!V60+'ROC Da'!V60+'SM Da'!V60+'BN Da'!V60+'BS Da'!V60+'TDC Da'!V60</f>
        <v>433</v>
      </c>
      <c r="W60" s="55">
        <f>+'MIT Da'!W60+'SAR Da'!W60+'URQ Da'!W60+'ROC Da'!W60+'SM Da'!W60+'BN Da'!W60+'BS Da'!W60+'TDC Da'!W60</f>
        <v>11</v>
      </c>
      <c r="X60" s="55">
        <f>+'MIT Da'!X60+'SAR Da'!X60+'URQ Da'!X60+'ROC Da'!X60+'SM Da'!X60+'BN Da'!X60+'BS Da'!X60+'TDC Da'!X60</f>
        <v>112</v>
      </c>
      <c r="Y60" s="55">
        <f>+'MIT Da'!Y60+'SAR Da'!Y60+'URQ Da'!Y60+'ROC Da'!Y60+'SM Da'!Y60+'BN Da'!Y60+'BS Da'!Y60+'TDC Da'!Y60</f>
        <v>4</v>
      </c>
      <c r="Z60" s="219">
        <f>+'MIT Da'!Z60+'SAR Da'!Z60+'URQ Da'!Z60+'ROC Da'!Z60+'SM Da'!Z60+'BN Da'!Z60+'BS Da'!Z60+'TDC Da'!Z60</f>
        <v>696</v>
      </c>
      <c r="AA60" s="55">
        <f>+'MIT Da'!AA60+'SAR Da'!AA60+'URQ Da'!AA60+'ROC Da'!AA60+'SM Da'!AA60+'BN Da'!AA60+'BS Da'!AA60+'TDC Da'!AA60</f>
        <v>152</v>
      </c>
      <c r="AB60" s="55">
        <f>+'MIT Da'!AB60+'SAR Da'!AB60+'URQ Da'!AB60+'ROC Da'!AB60+'SM Da'!AB60+'BN Da'!AB60+'BS Da'!AB60+'TDC Da'!AB60</f>
        <v>100</v>
      </c>
      <c r="AC60" s="55">
        <f>+'MIT Da'!AC60+'SAR Da'!AC60+'URQ Da'!AC60+'ROC Da'!AC60+'SM Da'!AC60+'BN Da'!AC60+'BS Da'!AC60+'TDC Da'!AC60</f>
        <v>696</v>
      </c>
      <c r="AD60" s="219">
        <f>+'MIT Da'!AD60+'SAR Da'!AD60+'URQ Da'!AD60+'ROC Da'!AD60+'SM Da'!AD60+'BN Da'!AD60+'BS Da'!AD60+'TDC Da'!AD60</f>
        <v>948</v>
      </c>
      <c r="AE60" s="55">
        <f>+'MIT Da'!AE60+'SAR Da'!AE60+'URQ Da'!AE60+'ROC Da'!AE60+'SM Da'!AE60+'BN Da'!AE60+'BS Da'!AE60+'TDC Da'!AE60</f>
        <v>54</v>
      </c>
      <c r="AF60" s="55">
        <f>+'MIT Da'!AF60+'SAR Da'!AF60+'URQ Da'!AF60+'ROC Da'!AF60+'SM Da'!AF60+'BN Da'!AF60+'BS Da'!AF60+'TDC Da'!AF60</f>
        <v>93</v>
      </c>
      <c r="AG60" s="55">
        <f>+'MIT Da'!AG60+'SAR Da'!AG60+'URQ Da'!AG60+'ROC Da'!AG60+'SM Da'!AG60+'BN Da'!AG60+'BS Da'!AG60+'TDC Da'!AG60</f>
        <v>417</v>
      </c>
      <c r="AH60" s="219">
        <f>+'MIT Da'!AH60+'SAR Da'!AH60+'URQ Da'!AH60+'ROC Da'!AH60+'SM Da'!AH60+'BN Da'!AH60+'BS Da'!AH60+'TDC Da'!AH60</f>
        <v>564</v>
      </c>
      <c r="AI60" s="10">
        <f>+'MIT Da'!AI60+'SAR Da'!AI60+'URQ Da'!AI60+'ROC Da'!AI60+'SM Da'!AI60+'BN Da'!AI60+'BS Da'!AI60+'TDC Da'!AI60</f>
        <v>272.89499999999998</v>
      </c>
      <c r="AJ60" s="10">
        <f>+'MIT Da'!AJ60+'SAR Da'!AJ60+'URQ Da'!AJ60+'ROC Da'!AJ60+'SM Da'!AJ60+'BN Da'!AJ60+'BS Da'!AJ60+'TDC Da'!AJ60</f>
        <v>9.032</v>
      </c>
      <c r="AK60" s="10">
        <f>+'MIT Da'!AK60+'SAR Da'!AK60+'URQ Da'!AK60+'ROC Da'!AK60+'SM Da'!AK60+'BN Da'!AK60+'BS Da'!AK60+'TDC Da'!AK60</f>
        <v>498.71500000000003</v>
      </c>
      <c r="AL60" s="222">
        <f>+'MIT Da'!AL60+'SAR Da'!AL60+'URQ Da'!AL60+'ROC Da'!AL60+'SM Da'!AL60+'BN Da'!AL60+'BS Da'!AL60+'TDC Da'!AL60</f>
        <v>780.64199999999983</v>
      </c>
      <c r="AM60" s="55">
        <f>+'MIT Da'!AM60+'SAR Da'!AM60+'URQ Da'!AM60+'ROC Da'!AM60+'SM Da'!AM60+'BN Da'!AM60+'BS Da'!AM60+'TDC Da'!AM60</f>
        <v>9</v>
      </c>
      <c r="AN60" s="55">
        <f>+'MIT Da'!AN60+'SAR Da'!AN60+'URQ Da'!AN60+'ROC Da'!AN60+'SM Da'!AN60+'BN Da'!AN60+'BS Da'!AN60+'TDC Da'!AN60</f>
        <v>57</v>
      </c>
      <c r="AO60" s="55">
        <f>+'MIT Da'!AO60+'SAR Da'!AO60+'URQ Da'!AO60+'ROC Da'!AO60+'SM Da'!AO60+'BN Da'!AO60+'BS Da'!AO60+'TDC Da'!AO60</f>
        <v>82</v>
      </c>
      <c r="AP60" s="232">
        <f>+'MIT Da'!AP60+'SAR Da'!AP60+'URQ Da'!AP60+'ROC Da'!AP60+'SM Da'!AP60+'BN Da'!AP60+'BS Da'!AP60+'TDC Da'!AP60</f>
        <v>148</v>
      </c>
      <c r="AQ60" s="55">
        <f>+'MIT Da'!AQ60+'SAR Da'!AQ60+'URQ Da'!AQ60+'ROC Da'!AQ60+'SM Da'!AQ60+'BN Da'!AQ60+'BS Da'!AQ60+'TDC Da'!AQ60</f>
        <v>596</v>
      </c>
      <c r="AR60" s="55">
        <f>+'MIT Da'!AR60+'SAR Da'!AR60+'URQ Da'!AR60+'ROC Da'!AR60+'SM Da'!AR60+'BN Da'!AR60+'BS Da'!AR60+'TDC Da'!AR60</f>
        <v>341</v>
      </c>
      <c r="AS60" s="55">
        <f>+'MIT Da'!AS60+'SAR Da'!AS60+'URQ Da'!AS60+'ROC Da'!AS60+'SM Da'!AS60+'BN Da'!AS60+'BS Da'!AS60+'TDC Da'!AS60</f>
        <v>39</v>
      </c>
      <c r="AT60" s="232">
        <f>+SUM(RED_InfraMR[[#This Row],[B.02.1 - Parque de Coches Eléctricos Motrices]:[B.02.3 - Parque de Coches Eléctricos Motrices Tipo R]])</f>
        <v>976</v>
      </c>
      <c r="AU60" s="55">
        <f>+'MIT Da'!AU60+'SAR Da'!AU60+'URQ Da'!AU60+'ROC Da'!AU60+'SM Da'!AU60+'BN Da'!AU60+'BS Da'!AU60+'TDC Da'!AU60</f>
        <v>0</v>
      </c>
      <c r="AV60" s="55">
        <f>+'MIT Da'!AV60+'SAR Da'!AV60+'URQ Da'!AV60+'ROC Da'!AV60+'SM Da'!AV60+'BN Da'!AV60+'BS Da'!AV60+'TDC Da'!AV60</f>
        <v>6</v>
      </c>
      <c r="AW60" s="55">
        <f>+'MIT Da'!AW60+'SAR Da'!AW60+'URQ Da'!AW60+'ROC Da'!AW60+'SM Da'!AW60+'BN Da'!AW60+'BS Da'!AW60+'TDC Da'!AW60</f>
        <v>10</v>
      </c>
      <c r="AX60" s="232">
        <f>+SUM(RED_InfraMR[[#This Row],[B.03.1 - Parque de Coches Motores Motrices Remolcados]:[B.03.3 - Parque de Coches Motores Motrices Cabina]])</f>
        <v>16</v>
      </c>
      <c r="AY60" s="55">
        <f>+'MIT Da'!AY60+'SAR Da'!AY60+'URQ Da'!AY60+'ROC Da'!AY60+'SM Da'!AY60+'BN Da'!AY60+'BS Da'!AY60+'TDC Da'!AY60</f>
        <v>427</v>
      </c>
      <c r="AZ60" s="55">
        <f>+'MIT Da'!AZ60+'SAR Da'!AZ60+'URQ Da'!AZ60+'ROC Da'!AZ60+'SM Da'!AZ60+'BN Da'!AZ60+'BS Da'!AZ60+'TDC Da'!AZ60</f>
        <v>165</v>
      </c>
      <c r="BA60" s="55">
        <f>+'MIT Da'!BA60+'SAR Da'!BA60+'URQ Da'!BA60+'ROC Da'!BA60+'SM Da'!BA60+'BN Da'!BA60+'BS Da'!BA60+'TDC Da'!BA60</f>
        <v>15</v>
      </c>
      <c r="BB60" s="55">
        <f>+'MIT Da'!BB60+'SAR Da'!BB60+'URQ Da'!BB60+'ROC Da'!BB60+'SM Da'!BB60+'BN Da'!BB60+'BS Da'!BB60+'TDC Da'!BB60</f>
        <v>0</v>
      </c>
      <c r="BC60" s="232">
        <f>+SUM(RED_InfraMR[[#This Row],[B.04.1 - Parque de Coches Remolcados Clase Unica]:[B.04.5 - Parque de Coches Remolcados para Servicios Especiales (Cartoneros)]])</f>
        <v>607</v>
      </c>
      <c r="BD60" s="393">
        <f>+'MIT Da'!BD60+'SAR Da'!BD60+'URQ Da'!BD60+'ROC Da'!BD60+'SM Da'!BD60+'BN Da'!BD60+'BS Da'!BD60+'TDC Da'!BD60</f>
        <v>150</v>
      </c>
      <c r="BE60" s="55">
        <f>+'MIT Da'!BE60+'SAR Da'!BE60+'URQ Da'!BE60+'ROC Da'!BE60+'SM Da'!BE60+'BN Da'!BE60+'BS Da'!BE60+'TDC Da'!BE60</f>
        <v>12</v>
      </c>
      <c r="BF60" s="55">
        <f>+'MIT Da'!BF60+'SAR Da'!BF60+'URQ Da'!BF60+'ROC Da'!BF60+'SM Da'!BF60+'BN Da'!BF60+'BS Da'!BF60+'TDC Da'!BF60</f>
        <v>94</v>
      </c>
      <c r="BG60" s="235"/>
    </row>
    <row r="61" spans="1:59">
      <c r="A61" s="1">
        <v>1997</v>
      </c>
      <c r="B61" s="1" t="s">
        <v>72</v>
      </c>
      <c r="C61" s="10">
        <f>+'MIT Da'!C61+'SAR Da'!C61+'URQ Da'!C61+'ROC Da'!C61+'SM Da'!C61+'BN Da'!C61+'BS Da'!C61+'TDC Da'!C61</f>
        <v>147.21299999999999</v>
      </c>
      <c r="D61" s="10">
        <f>+'MIT Da'!D61+'SAR Da'!D61+'URQ Da'!D61+'ROC Da'!D61+'SM Da'!D61+'BN Da'!D61+'BS Da'!D61+'TDC Da'!D61</f>
        <v>444.30600000000004</v>
      </c>
      <c r="E61" s="10">
        <f>+'MIT Da'!E61+'SAR Da'!E61+'URQ Da'!E61+'ROC Da'!E61+'SM Da'!E61+'BN Da'!E61+'BS Da'!E61+'TDC Da'!E61</f>
        <v>0</v>
      </c>
      <c r="F61" s="10">
        <f>+'MIT Da'!F61+'SAR Da'!F61+'URQ Da'!F61+'ROC Da'!F61+'SM Da'!F61+'BN Da'!F61+'BS Da'!F61+'TDC Da'!F61</f>
        <v>176.17364000000001</v>
      </c>
      <c r="G61" s="192">
        <f>+'MIT Da'!G61+'SAR Da'!G61+'URQ Da'!G61+'ROC Da'!G61+'SM Da'!G61+'BN Da'!G61+'BS Da'!G61+'TDC Da'!G61</f>
        <v>767.69263999999998</v>
      </c>
      <c r="H61" s="192">
        <f>+'MIT Da'!H61+'SAR Da'!H61+'URQ Da'!H61+'ROC Da'!H61+'SM Da'!H61+'BN Da'!H61+'BS Da'!H61+'TDC Da'!H61</f>
        <v>767.69263999999998</v>
      </c>
      <c r="I61" s="10">
        <f>+'MIT Da'!I61+'SAR Da'!I61+'URQ Da'!I61+'ROC Da'!I61+'SM Da'!I61+'BN Da'!I61+'BS Da'!I61+'TDC Da'!I61</f>
        <v>972.2581100000001</v>
      </c>
      <c r="J61" s="10">
        <f>+'MIT Da'!J61+'SAR Da'!J61+'URQ Da'!J61+'ROC Da'!J61+'SM Da'!J61+'BN Da'!J61+'BS Da'!J61+'TDC Da'!J61</f>
        <v>1060.415</v>
      </c>
      <c r="K61" s="10">
        <f>+'MIT Da'!K61+'SAR Da'!K61+'URQ Da'!K61+'ROC Da'!K61+'SM Da'!K61+'BN Da'!K61+'BS Da'!K61+'TDC Da'!K61</f>
        <v>54.516999999999996</v>
      </c>
      <c r="L61" s="10">
        <f>+'MIT Da'!L61+'SAR Da'!L61+'URQ Da'!L61+'ROC Da'!L61+'SM Da'!L61+'BN Da'!L61+'BS Da'!L61+'TDC Da'!L61</f>
        <v>379.49300000000005</v>
      </c>
      <c r="M61" s="10">
        <f>+'MIT Da'!M61+'SAR Da'!M61+'URQ Da'!M61+'ROC Da'!M61+'SM Da'!M61+'BN Da'!M61+'BS Da'!M61+'TDC Da'!M61</f>
        <v>21.314999999999998</v>
      </c>
      <c r="N61" s="192">
        <f>+'MIT Da'!N61+'SAR Da'!N61+'URQ Da'!N61+'ROC Da'!N61+'SM Da'!N61+'BN Da'!N61+'BS Da'!N61+'TDC Da'!N61</f>
        <v>1439.9079999999999</v>
      </c>
      <c r="O61" s="192">
        <f>+'MIT Da'!O61+'SAR Da'!O61+'URQ Da'!O61+'ROC Da'!O61+'SM Da'!O61+'BN Da'!O61+'BS Da'!O61+'TDC Da'!O61</f>
        <v>1439.9079999999999</v>
      </c>
      <c r="P61" s="55">
        <f>+'MIT Da'!P61+'SAR Da'!P61+'URQ Da'!P61+'ROC Da'!P61+'SM Da'!P61+'BN Da'!P61+'BS Da'!P61+'TDC Da'!P61</f>
        <v>203</v>
      </c>
      <c r="Q61" s="55">
        <f>+'MIT Da'!Q61+'SAR Da'!Q61+'URQ Da'!Q61+'ROC Da'!Q61+'SM Da'!Q61+'BN Da'!Q61+'BS Da'!Q61+'TDC Da'!Q61</f>
        <v>58</v>
      </c>
      <c r="R61" s="55">
        <f>+'MIT Da'!R61+'SAR Da'!R61+'URQ Da'!R61+'ROC Da'!R61+'SM Da'!R61+'BN Da'!R61+'BS Da'!R61+'TDC Da'!R61</f>
        <v>10</v>
      </c>
      <c r="S61" s="213">
        <f>+'MIT Da'!S61+'SAR Da'!S61+'URQ Da'!S61+'ROC Da'!S61+'SM Da'!S61+'BN Da'!S61+'BS Da'!S61+'TDC Da'!S61</f>
        <v>271</v>
      </c>
      <c r="T61" s="213">
        <f>+'MIT Da'!T61+'SAR Da'!T61+'URQ Da'!T61+'ROC Da'!T61+'SM Da'!T61+'BN Da'!T61+'BS Da'!T61+'TDC Da'!T61</f>
        <v>271</v>
      </c>
      <c r="U61" s="55">
        <f>+'MIT Da'!U61+'SAR Da'!U61+'URQ Da'!U61+'ROC Da'!U61+'SM Da'!U61+'BN Da'!U61+'BS Da'!U61+'TDC Da'!U61</f>
        <v>136</v>
      </c>
      <c r="V61" s="55">
        <f>+'MIT Da'!V61+'SAR Da'!V61+'URQ Da'!V61+'ROC Da'!V61+'SM Da'!V61+'BN Da'!V61+'BS Da'!V61+'TDC Da'!V61</f>
        <v>433</v>
      </c>
      <c r="W61" s="55">
        <f>+'MIT Da'!W61+'SAR Da'!W61+'URQ Da'!W61+'ROC Da'!W61+'SM Da'!W61+'BN Da'!W61+'BS Da'!W61+'TDC Da'!W61</f>
        <v>11</v>
      </c>
      <c r="X61" s="55">
        <f>+'MIT Da'!X61+'SAR Da'!X61+'URQ Da'!X61+'ROC Da'!X61+'SM Da'!X61+'BN Da'!X61+'BS Da'!X61+'TDC Da'!X61</f>
        <v>112</v>
      </c>
      <c r="Y61" s="55">
        <f>+'MIT Da'!Y61+'SAR Da'!Y61+'URQ Da'!Y61+'ROC Da'!Y61+'SM Da'!Y61+'BN Da'!Y61+'BS Da'!Y61+'TDC Da'!Y61</f>
        <v>4</v>
      </c>
      <c r="Z61" s="219">
        <f>+'MIT Da'!Z61+'SAR Da'!Z61+'URQ Da'!Z61+'ROC Da'!Z61+'SM Da'!Z61+'BN Da'!Z61+'BS Da'!Z61+'TDC Da'!Z61</f>
        <v>696</v>
      </c>
      <c r="AA61" s="55">
        <f>+'MIT Da'!AA61+'SAR Da'!AA61+'URQ Da'!AA61+'ROC Da'!AA61+'SM Da'!AA61+'BN Da'!AA61+'BS Da'!AA61+'TDC Da'!AA61</f>
        <v>152</v>
      </c>
      <c r="AB61" s="55">
        <f>+'MIT Da'!AB61+'SAR Da'!AB61+'URQ Da'!AB61+'ROC Da'!AB61+'SM Da'!AB61+'BN Da'!AB61+'BS Da'!AB61+'TDC Da'!AB61</f>
        <v>100</v>
      </c>
      <c r="AC61" s="55">
        <f>+'MIT Da'!AC61+'SAR Da'!AC61+'URQ Da'!AC61+'ROC Da'!AC61+'SM Da'!AC61+'BN Da'!AC61+'BS Da'!AC61+'TDC Da'!AC61</f>
        <v>696</v>
      </c>
      <c r="AD61" s="219">
        <f>+'MIT Da'!AD61+'SAR Da'!AD61+'URQ Da'!AD61+'ROC Da'!AD61+'SM Da'!AD61+'BN Da'!AD61+'BS Da'!AD61+'TDC Da'!AD61</f>
        <v>948</v>
      </c>
      <c r="AE61" s="55">
        <f>+'MIT Da'!AE61+'SAR Da'!AE61+'URQ Da'!AE61+'ROC Da'!AE61+'SM Da'!AE61+'BN Da'!AE61+'BS Da'!AE61+'TDC Da'!AE61</f>
        <v>54</v>
      </c>
      <c r="AF61" s="55">
        <f>+'MIT Da'!AF61+'SAR Da'!AF61+'URQ Da'!AF61+'ROC Da'!AF61+'SM Da'!AF61+'BN Da'!AF61+'BS Da'!AF61+'TDC Da'!AF61</f>
        <v>93</v>
      </c>
      <c r="AG61" s="55">
        <f>+'MIT Da'!AG61+'SAR Da'!AG61+'URQ Da'!AG61+'ROC Da'!AG61+'SM Da'!AG61+'BN Da'!AG61+'BS Da'!AG61+'TDC Da'!AG61</f>
        <v>417</v>
      </c>
      <c r="AH61" s="219">
        <f>+'MIT Da'!AH61+'SAR Da'!AH61+'URQ Da'!AH61+'ROC Da'!AH61+'SM Da'!AH61+'BN Da'!AH61+'BS Da'!AH61+'TDC Da'!AH61</f>
        <v>564</v>
      </c>
      <c r="AI61" s="10">
        <f>+'MIT Da'!AI61+'SAR Da'!AI61+'URQ Da'!AI61+'ROC Da'!AI61+'SM Da'!AI61+'BN Da'!AI61+'BS Da'!AI61+'TDC Da'!AI61</f>
        <v>272.89499999999998</v>
      </c>
      <c r="AJ61" s="10">
        <f>+'MIT Da'!AJ61+'SAR Da'!AJ61+'URQ Da'!AJ61+'ROC Da'!AJ61+'SM Da'!AJ61+'BN Da'!AJ61+'BS Da'!AJ61+'TDC Da'!AJ61</f>
        <v>9.032</v>
      </c>
      <c r="AK61" s="10">
        <f>+'MIT Da'!AK61+'SAR Da'!AK61+'URQ Da'!AK61+'ROC Da'!AK61+'SM Da'!AK61+'BN Da'!AK61+'BS Da'!AK61+'TDC Da'!AK61</f>
        <v>498.71500000000003</v>
      </c>
      <c r="AL61" s="222">
        <f>+'MIT Da'!AL61+'SAR Da'!AL61+'URQ Da'!AL61+'ROC Da'!AL61+'SM Da'!AL61+'BN Da'!AL61+'BS Da'!AL61+'TDC Da'!AL61</f>
        <v>780.64199999999983</v>
      </c>
      <c r="AM61" s="55">
        <f>+'MIT Da'!AM61+'SAR Da'!AM61+'URQ Da'!AM61+'ROC Da'!AM61+'SM Da'!AM61+'BN Da'!AM61+'BS Da'!AM61+'TDC Da'!AM61</f>
        <v>9</v>
      </c>
      <c r="AN61" s="55">
        <f>+'MIT Da'!AN61+'SAR Da'!AN61+'URQ Da'!AN61+'ROC Da'!AN61+'SM Da'!AN61+'BN Da'!AN61+'BS Da'!AN61+'TDC Da'!AN61</f>
        <v>57</v>
      </c>
      <c r="AO61" s="55">
        <f>+'MIT Da'!AO61+'SAR Da'!AO61+'URQ Da'!AO61+'ROC Da'!AO61+'SM Da'!AO61+'BN Da'!AO61+'BS Da'!AO61+'TDC Da'!AO61</f>
        <v>82</v>
      </c>
      <c r="AP61" s="232">
        <f>+'MIT Da'!AP61+'SAR Da'!AP61+'URQ Da'!AP61+'ROC Da'!AP61+'SM Da'!AP61+'BN Da'!AP61+'BS Da'!AP61+'TDC Da'!AP61</f>
        <v>148</v>
      </c>
      <c r="AQ61" s="55">
        <f>+'MIT Da'!AQ61+'SAR Da'!AQ61+'URQ Da'!AQ61+'ROC Da'!AQ61+'SM Da'!AQ61+'BN Da'!AQ61+'BS Da'!AQ61+'TDC Da'!AQ61</f>
        <v>596</v>
      </c>
      <c r="AR61" s="55">
        <f>+'MIT Da'!AR61+'SAR Da'!AR61+'URQ Da'!AR61+'ROC Da'!AR61+'SM Da'!AR61+'BN Da'!AR61+'BS Da'!AR61+'TDC Da'!AR61</f>
        <v>341</v>
      </c>
      <c r="AS61" s="55">
        <f>+'MIT Da'!AS61+'SAR Da'!AS61+'URQ Da'!AS61+'ROC Da'!AS61+'SM Da'!AS61+'BN Da'!AS61+'BS Da'!AS61+'TDC Da'!AS61</f>
        <v>39</v>
      </c>
      <c r="AT61" s="232">
        <f>+SUM(RED_InfraMR[[#This Row],[B.02.1 - Parque de Coches Eléctricos Motrices]:[B.02.3 - Parque de Coches Eléctricos Motrices Tipo R]])</f>
        <v>976</v>
      </c>
      <c r="AU61" s="55">
        <f>+'MIT Da'!AU61+'SAR Da'!AU61+'URQ Da'!AU61+'ROC Da'!AU61+'SM Da'!AU61+'BN Da'!AU61+'BS Da'!AU61+'TDC Da'!AU61</f>
        <v>0</v>
      </c>
      <c r="AV61" s="55">
        <f>+'MIT Da'!AV61+'SAR Da'!AV61+'URQ Da'!AV61+'ROC Da'!AV61+'SM Da'!AV61+'BN Da'!AV61+'BS Da'!AV61+'TDC Da'!AV61</f>
        <v>6</v>
      </c>
      <c r="AW61" s="55">
        <f>+'MIT Da'!AW61+'SAR Da'!AW61+'URQ Da'!AW61+'ROC Da'!AW61+'SM Da'!AW61+'BN Da'!AW61+'BS Da'!AW61+'TDC Da'!AW61</f>
        <v>10</v>
      </c>
      <c r="AX61" s="232">
        <f>+SUM(RED_InfraMR[[#This Row],[B.03.1 - Parque de Coches Motores Motrices Remolcados]:[B.03.3 - Parque de Coches Motores Motrices Cabina]])</f>
        <v>16</v>
      </c>
      <c r="AY61" s="55">
        <f>+'MIT Da'!AY61+'SAR Da'!AY61+'URQ Da'!AY61+'ROC Da'!AY61+'SM Da'!AY61+'BN Da'!AY61+'BS Da'!AY61+'TDC Da'!AY61</f>
        <v>427</v>
      </c>
      <c r="AZ61" s="55">
        <f>+'MIT Da'!AZ61+'SAR Da'!AZ61+'URQ Da'!AZ61+'ROC Da'!AZ61+'SM Da'!AZ61+'BN Da'!AZ61+'BS Da'!AZ61+'TDC Da'!AZ61</f>
        <v>165</v>
      </c>
      <c r="BA61" s="55">
        <f>+'MIT Da'!BA61+'SAR Da'!BA61+'URQ Da'!BA61+'ROC Da'!BA61+'SM Da'!BA61+'BN Da'!BA61+'BS Da'!BA61+'TDC Da'!BA61</f>
        <v>15</v>
      </c>
      <c r="BB61" s="55">
        <f>+'MIT Da'!BB61+'SAR Da'!BB61+'URQ Da'!BB61+'ROC Da'!BB61+'SM Da'!BB61+'BN Da'!BB61+'BS Da'!BB61+'TDC Da'!BB61</f>
        <v>0</v>
      </c>
      <c r="BC61" s="232">
        <f>+SUM(RED_InfraMR[[#This Row],[B.04.1 - Parque de Coches Remolcados Clase Unica]:[B.04.5 - Parque de Coches Remolcados para Servicios Especiales (Cartoneros)]])</f>
        <v>607</v>
      </c>
      <c r="BD61" s="393">
        <f>+'MIT Da'!BD61+'SAR Da'!BD61+'URQ Da'!BD61+'ROC Da'!BD61+'SM Da'!BD61+'BN Da'!BD61+'BS Da'!BD61+'TDC Da'!BD61</f>
        <v>150</v>
      </c>
      <c r="BE61" s="55">
        <f>+'MIT Da'!BE61+'SAR Da'!BE61+'URQ Da'!BE61+'ROC Da'!BE61+'SM Da'!BE61+'BN Da'!BE61+'BS Da'!BE61+'TDC Da'!BE61</f>
        <v>12</v>
      </c>
      <c r="BF61" s="55">
        <f>+'MIT Da'!BF61+'SAR Da'!BF61+'URQ Da'!BF61+'ROC Da'!BF61+'SM Da'!BF61+'BN Da'!BF61+'BS Da'!BF61+'TDC Da'!BF61</f>
        <v>94</v>
      </c>
      <c r="BG61" s="235"/>
    </row>
    <row r="62" spans="1:59">
      <c r="A62" s="1">
        <v>1998</v>
      </c>
      <c r="B62" s="1" t="s">
        <v>61</v>
      </c>
      <c r="C62" s="10">
        <f>+'MIT Da'!C62+'SAR Da'!C62+'URQ Da'!C62+'ROC Da'!C62+'SM Da'!C62+'BN Da'!C62+'BS Da'!C62+'TDC Da'!C62</f>
        <v>147.21299999999999</v>
      </c>
      <c r="D62" s="10">
        <f>+'MIT Da'!D62+'SAR Da'!D62+'URQ Da'!D62+'ROC Da'!D62+'SM Da'!D62+'BN Da'!D62+'BS Da'!D62+'TDC Da'!D62</f>
        <v>444.30600000000004</v>
      </c>
      <c r="E62" s="10">
        <f>+'MIT Da'!E62+'SAR Da'!E62+'URQ Da'!E62+'ROC Da'!E62+'SM Da'!E62+'BN Da'!E62+'BS Da'!E62+'TDC Da'!E62</f>
        <v>0</v>
      </c>
      <c r="F62" s="10">
        <f>+'MIT Da'!F62+'SAR Da'!F62+'URQ Da'!F62+'ROC Da'!F62+'SM Da'!F62+'BN Da'!F62+'BS Da'!F62+'TDC Da'!F62</f>
        <v>176.17364000000001</v>
      </c>
      <c r="G62" s="192">
        <f>+'MIT Da'!G62+'SAR Da'!G62+'URQ Da'!G62+'ROC Da'!G62+'SM Da'!G62+'BN Da'!G62+'BS Da'!G62+'TDC Da'!G62</f>
        <v>767.69263999999998</v>
      </c>
      <c r="H62" s="192">
        <f>+'MIT Da'!H62+'SAR Da'!H62+'URQ Da'!H62+'ROC Da'!H62+'SM Da'!H62+'BN Da'!H62+'BS Da'!H62+'TDC Da'!H62</f>
        <v>767.69263999999998</v>
      </c>
      <c r="I62" s="10">
        <f>+'MIT Da'!I62+'SAR Da'!I62+'URQ Da'!I62+'ROC Da'!I62+'SM Da'!I62+'BN Da'!I62+'BS Da'!I62+'TDC Da'!I62</f>
        <v>972.2581100000001</v>
      </c>
      <c r="J62" s="10">
        <f>+'MIT Da'!J62+'SAR Da'!J62+'URQ Da'!J62+'ROC Da'!J62+'SM Da'!J62+'BN Da'!J62+'BS Da'!J62+'TDC Da'!J62</f>
        <v>1060.415</v>
      </c>
      <c r="K62" s="10">
        <f>+'MIT Da'!K62+'SAR Da'!K62+'URQ Da'!K62+'ROC Da'!K62+'SM Da'!K62+'BN Da'!K62+'BS Da'!K62+'TDC Da'!K62</f>
        <v>54.516999999999996</v>
      </c>
      <c r="L62" s="10">
        <f>+'MIT Da'!L62+'SAR Da'!L62+'URQ Da'!L62+'ROC Da'!L62+'SM Da'!L62+'BN Da'!L62+'BS Da'!L62+'TDC Da'!L62</f>
        <v>379.49300000000005</v>
      </c>
      <c r="M62" s="10">
        <f>+'MIT Da'!M62+'SAR Da'!M62+'URQ Da'!M62+'ROC Da'!M62+'SM Da'!M62+'BN Da'!M62+'BS Da'!M62+'TDC Da'!M62</f>
        <v>21.314999999999998</v>
      </c>
      <c r="N62" s="192">
        <f>+'MIT Da'!N62+'SAR Da'!N62+'URQ Da'!N62+'ROC Da'!N62+'SM Da'!N62+'BN Da'!N62+'BS Da'!N62+'TDC Da'!N62</f>
        <v>1439.9079999999999</v>
      </c>
      <c r="O62" s="192">
        <f>+'MIT Da'!O62+'SAR Da'!O62+'URQ Da'!O62+'ROC Da'!O62+'SM Da'!O62+'BN Da'!O62+'BS Da'!O62+'TDC Da'!O62</f>
        <v>1439.9079999999999</v>
      </c>
      <c r="P62" s="55">
        <f>+'MIT Da'!P62+'SAR Da'!P62+'URQ Da'!P62+'ROC Da'!P62+'SM Da'!P62+'BN Da'!P62+'BS Da'!P62+'TDC Da'!P62</f>
        <v>203</v>
      </c>
      <c r="Q62" s="55">
        <f>+'MIT Da'!Q62+'SAR Da'!Q62+'URQ Da'!Q62+'ROC Da'!Q62+'SM Da'!Q62+'BN Da'!Q62+'BS Da'!Q62+'TDC Da'!Q62</f>
        <v>58</v>
      </c>
      <c r="R62" s="55">
        <f>+'MIT Da'!R62+'SAR Da'!R62+'URQ Da'!R62+'ROC Da'!R62+'SM Da'!R62+'BN Da'!R62+'BS Da'!R62+'TDC Da'!R62</f>
        <v>10</v>
      </c>
      <c r="S62" s="213">
        <f>+'MIT Da'!S62+'SAR Da'!S62+'URQ Da'!S62+'ROC Da'!S62+'SM Da'!S62+'BN Da'!S62+'BS Da'!S62+'TDC Da'!S62</f>
        <v>271</v>
      </c>
      <c r="T62" s="213">
        <f>+'MIT Da'!T62+'SAR Da'!T62+'URQ Da'!T62+'ROC Da'!T62+'SM Da'!T62+'BN Da'!T62+'BS Da'!T62+'TDC Da'!T62</f>
        <v>271</v>
      </c>
      <c r="U62" s="55">
        <f>+'MIT Da'!U62+'SAR Da'!U62+'URQ Da'!U62+'ROC Da'!U62+'SM Da'!U62+'BN Da'!U62+'BS Da'!U62+'TDC Da'!U62</f>
        <v>136</v>
      </c>
      <c r="V62" s="55">
        <f>+'MIT Da'!V62+'SAR Da'!V62+'URQ Da'!V62+'ROC Da'!V62+'SM Da'!V62+'BN Da'!V62+'BS Da'!V62+'TDC Da'!V62</f>
        <v>433</v>
      </c>
      <c r="W62" s="55">
        <f>+'MIT Da'!W62+'SAR Da'!W62+'URQ Da'!W62+'ROC Da'!W62+'SM Da'!W62+'BN Da'!W62+'BS Da'!W62+'TDC Da'!W62</f>
        <v>11</v>
      </c>
      <c r="X62" s="55">
        <f>+'MIT Da'!X62+'SAR Da'!X62+'URQ Da'!X62+'ROC Da'!X62+'SM Da'!X62+'BN Da'!X62+'BS Da'!X62+'TDC Da'!X62</f>
        <v>112</v>
      </c>
      <c r="Y62" s="55">
        <f>+'MIT Da'!Y62+'SAR Da'!Y62+'URQ Da'!Y62+'ROC Da'!Y62+'SM Da'!Y62+'BN Da'!Y62+'BS Da'!Y62+'TDC Da'!Y62</f>
        <v>4</v>
      </c>
      <c r="Z62" s="219">
        <f>+'MIT Da'!Z62+'SAR Da'!Z62+'URQ Da'!Z62+'ROC Da'!Z62+'SM Da'!Z62+'BN Da'!Z62+'BS Da'!Z62+'TDC Da'!Z62</f>
        <v>696</v>
      </c>
      <c r="AA62" s="55">
        <f>+'MIT Da'!AA62+'SAR Da'!AA62+'URQ Da'!AA62+'ROC Da'!AA62+'SM Da'!AA62+'BN Da'!AA62+'BS Da'!AA62+'TDC Da'!AA62</f>
        <v>154</v>
      </c>
      <c r="AB62" s="55">
        <f>+'MIT Da'!AB62+'SAR Da'!AB62+'URQ Da'!AB62+'ROC Da'!AB62+'SM Da'!AB62+'BN Da'!AB62+'BS Da'!AB62+'TDC Da'!AB62</f>
        <v>100</v>
      </c>
      <c r="AC62" s="55">
        <f>+'MIT Da'!AC62+'SAR Da'!AC62+'URQ Da'!AC62+'ROC Da'!AC62+'SM Da'!AC62+'BN Da'!AC62+'BS Da'!AC62+'TDC Da'!AC62</f>
        <v>696</v>
      </c>
      <c r="AD62" s="219">
        <f>+'MIT Da'!AD62+'SAR Da'!AD62+'URQ Da'!AD62+'ROC Da'!AD62+'SM Da'!AD62+'BN Da'!AD62+'BS Da'!AD62+'TDC Da'!AD62</f>
        <v>950</v>
      </c>
      <c r="AE62" s="55">
        <f>+'MIT Da'!AE62+'SAR Da'!AE62+'URQ Da'!AE62+'ROC Da'!AE62+'SM Da'!AE62+'BN Da'!AE62+'BS Da'!AE62+'TDC Da'!AE62</f>
        <v>54</v>
      </c>
      <c r="AF62" s="55">
        <f>+'MIT Da'!AF62+'SAR Da'!AF62+'URQ Da'!AF62+'ROC Da'!AF62+'SM Da'!AF62+'BN Da'!AF62+'BS Da'!AF62+'TDC Da'!AF62</f>
        <v>96</v>
      </c>
      <c r="AG62" s="55">
        <f>+'MIT Da'!AG62+'SAR Da'!AG62+'URQ Da'!AG62+'ROC Da'!AG62+'SM Da'!AG62+'BN Da'!AG62+'BS Da'!AG62+'TDC Da'!AG62</f>
        <v>417</v>
      </c>
      <c r="AH62" s="219">
        <f>+'MIT Da'!AH62+'SAR Da'!AH62+'URQ Da'!AH62+'ROC Da'!AH62+'SM Da'!AH62+'BN Da'!AH62+'BS Da'!AH62+'TDC Da'!AH62</f>
        <v>567</v>
      </c>
      <c r="AI62" s="10">
        <f>+'MIT Da'!AI62+'SAR Da'!AI62+'URQ Da'!AI62+'ROC Da'!AI62+'SM Da'!AI62+'BN Da'!AI62+'BS Da'!AI62+'TDC Da'!AI62</f>
        <v>272.89499999999998</v>
      </c>
      <c r="AJ62" s="10">
        <f>+'MIT Da'!AJ62+'SAR Da'!AJ62+'URQ Da'!AJ62+'ROC Da'!AJ62+'SM Da'!AJ62+'BN Da'!AJ62+'BS Da'!AJ62+'TDC Da'!AJ62</f>
        <v>9.032</v>
      </c>
      <c r="AK62" s="10">
        <f>+'MIT Da'!AK62+'SAR Da'!AK62+'URQ Da'!AK62+'ROC Da'!AK62+'SM Da'!AK62+'BN Da'!AK62+'BS Da'!AK62+'TDC Da'!AK62</f>
        <v>498.71500000000003</v>
      </c>
      <c r="AL62" s="222">
        <f>+'MIT Da'!AL62+'SAR Da'!AL62+'URQ Da'!AL62+'ROC Da'!AL62+'SM Da'!AL62+'BN Da'!AL62+'BS Da'!AL62+'TDC Da'!AL62</f>
        <v>780.64199999999983</v>
      </c>
      <c r="AM62" s="55">
        <f>+'MIT Da'!AM62+'SAR Da'!AM62+'URQ Da'!AM62+'ROC Da'!AM62+'SM Da'!AM62+'BN Da'!AM62+'BS Da'!AM62+'TDC Da'!AM62</f>
        <v>9</v>
      </c>
      <c r="AN62" s="55">
        <f>+'MIT Da'!AN62+'SAR Da'!AN62+'URQ Da'!AN62+'ROC Da'!AN62+'SM Da'!AN62+'BN Da'!AN62+'BS Da'!AN62+'TDC Da'!AN62</f>
        <v>57</v>
      </c>
      <c r="AO62" s="55">
        <f>+'MIT Da'!AO62+'SAR Da'!AO62+'URQ Da'!AO62+'ROC Da'!AO62+'SM Da'!AO62+'BN Da'!AO62+'BS Da'!AO62+'TDC Da'!AO62</f>
        <v>82</v>
      </c>
      <c r="AP62" s="232">
        <f>+'MIT Da'!AP62+'SAR Da'!AP62+'URQ Da'!AP62+'ROC Da'!AP62+'SM Da'!AP62+'BN Da'!AP62+'BS Da'!AP62+'TDC Da'!AP62</f>
        <v>148</v>
      </c>
      <c r="AQ62" s="55">
        <f>+'MIT Da'!AQ62+'SAR Da'!AQ62+'URQ Da'!AQ62+'ROC Da'!AQ62+'SM Da'!AQ62+'BN Da'!AQ62+'BS Da'!AQ62+'TDC Da'!AQ62</f>
        <v>596</v>
      </c>
      <c r="AR62" s="55">
        <f>+'MIT Da'!AR62+'SAR Da'!AR62+'URQ Da'!AR62+'ROC Da'!AR62+'SM Da'!AR62+'BN Da'!AR62+'BS Da'!AR62+'TDC Da'!AR62</f>
        <v>341</v>
      </c>
      <c r="AS62" s="55">
        <f>+'MIT Da'!AS62+'SAR Da'!AS62+'URQ Da'!AS62+'ROC Da'!AS62+'SM Da'!AS62+'BN Da'!AS62+'BS Da'!AS62+'TDC Da'!AS62</f>
        <v>39</v>
      </c>
      <c r="AT62" s="232">
        <f>+SUM(RED_InfraMR[[#This Row],[B.02.1 - Parque de Coches Eléctricos Motrices]:[B.02.3 - Parque de Coches Eléctricos Motrices Tipo R]])</f>
        <v>976</v>
      </c>
      <c r="AU62" s="55">
        <f>+'MIT Da'!AU62+'SAR Da'!AU62+'URQ Da'!AU62+'ROC Da'!AU62+'SM Da'!AU62+'BN Da'!AU62+'BS Da'!AU62+'TDC Da'!AU62</f>
        <v>0</v>
      </c>
      <c r="AV62" s="55">
        <f>+'MIT Da'!AV62+'SAR Da'!AV62+'URQ Da'!AV62+'ROC Da'!AV62+'SM Da'!AV62+'BN Da'!AV62+'BS Da'!AV62+'TDC Da'!AV62</f>
        <v>6</v>
      </c>
      <c r="AW62" s="55">
        <f>+'MIT Da'!AW62+'SAR Da'!AW62+'URQ Da'!AW62+'ROC Da'!AW62+'SM Da'!AW62+'BN Da'!AW62+'BS Da'!AW62+'TDC Da'!AW62</f>
        <v>10</v>
      </c>
      <c r="AX62" s="232">
        <f>+SUM(RED_InfraMR[[#This Row],[B.03.1 - Parque de Coches Motores Motrices Remolcados]:[B.03.3 - Parque de Coches Motores Motrices Cabina]])</f>
        <v>16</v>
      </c>
      <c r="AY62" s="55">
        <f>+'MIT Da'!AY62+'SAR Da'!AY62+'URQ Da'!AY62+'ROC Da'!AY62+'SM Da'!AY62+'BN Da'!AY62+'BS Da'!AY62+'TDC Da'!AY62</f>
        <v>428</v>
      </c>
      <c r="AZ62" s="55">
        <f>+'MIT Da'!AZ62+'SAR Da'!AZ62+'URQ Da'!AZ62+'ROC Da'!AZ62+'SM Da'!AZ62+'BN Da'!AZ62+'BS Da'!AZ62+'TDC Da'!AZ62</f>
        <v>165</v>
      </c>
      <c r="BA62" s="55">
        <f>+'MIT Da'!BA62+'SAR Da'!BA62+'URQ Da'!BA62+'ROC Da'!BA62+'SM Da'!BA62+'BN Da'!BA62+'BS Da'!BA62+'TDC Da'!BA62</f>
        <v>15</v>
      </c>
      <c r="BB62" s="55">
        <f>+'MIT Da'!BB62+'SAR Da'!BB62+'URQ Da'!BB62+'ROC Da'!BB62+'SM Da'!BB62+'BN Da'!BB62+'BS Da'!BB62+'TDC Da'!BB62</f>
        <v>0</v>
      </c>
      <c r="BC62" s="232">
        <f>+SUM(RED_InfraMR[[#This Row],[B.04.1 - Parque de Coches Remolcados Clase Unica]:[B.04.5 - Parque de Coches Remolcados para Servicios Especiales (Cartoneros)]])</f>
        <v>608</v>
      </c>
      <c r="BD62" s="393">
        <f>+'MIT Da'!BD62+'SAR Da'!BD62+'URQ Da'!BD62+'ROC Da'!BD62+'SM Da'!BD62+'BN Da'!BD62+'BS Da'!BD62+'TDC Da'!BD62</f>
        <v>150</v>
      </c>
      <c r="BE62" s="55">
        <f>+'MIT Da'!BE62+'SAR Da'!BE62+'URQ Da'!BE62+'ROC Da'!BE62+'SM Da'!BE62+'BN Da'!BE62+'BS Da'!BE62+'TDC Da'!BE62</f>
        <v>13</v>
      </c>
      <c r="BF62" s="55">
        <f>+'MIT Da'!BF62+'SAR Da'!BF62+'URQ Da'!BF62+'ROC Da'!BF62+'SM Da'!BF62+'BN Da'!BF62+'BS Da'!BF62+'TDC Da'!BF62</f>
        <v>94</v>
      </c>
      <c r="BG62" s="235"/>
    </row>
    <row r="63" spans="1:59">
      <c r="A63" s="1">
        <v>1998</v>
      </c>
      <c r="B63" s="1" t="s">
        <v>62</v>
      </c>
      <c r="C63" s="10">
        <f>+'MIT Da'!C63+'SAR Da'!C63+'URQ Da'!C63+'ROC Da'!C63+'SM Da'!C63+'BN Da'!C63+'BS Da'!C63+'TDC Da'!C63</f>
        <v>147.21299999999999</v>
      </c>
      <c r="D63" s="10">
        <f>+'MIT Da'!D63+'SAR Da'!D63+'URQ Da'!D63+'ROC Da'!D63+'SM Da'!D63+'BN Da'!D63+'BS Da'!D63+'TDC Da'!D63</f>
        <v>444.30600000000004</v>
      </c>
      <c r="E63" s="10">
        <f>+'MIT Da'!E63+'SAR Da'!E63+'URQ Da'!E63+'ROC Da'!E63+'SM Da'!E63+'BN Da'!E63+'BS Da'!E63+'TDC Da'!E63</f>
        <v>0</v>
      </c>
      <c r="F63" s="10">
        <f>+'MIT Da'!F63+'SAR Da'!F63+'URQ Da'!F63+'ROC Da'!F63+'SM Da'!F63+'BN Da'!F63+'BS Da'!F63+'TDC Da'!F63</f>
        <v>176.17364000000001</v>
      </c>
      <c r="G63" s="192">
        <f>+'MIT Da'!G63+'SAR Da'!G63+'URQ Da'!G63+'ROC Da'!G63+'SM Da'!G63+'BN Da'!G63+'BS Da'!G63+'TDC Da'!G63</f>
        <v>767.69263999999998</v>
      </c>
      <c r="H63" s="192">
        <f>+'MIT Da'!H63+'SAR Da'!H63+'URQ Da'!H63+'ROC Da'!H63+'SM Da'!H63+'BN Da'!H63+'BS Da'!H63+'TDC Da'!H63</f>
        <v>767.69263999999998</v>
      </c>
      <c r="I63" s="10">
        <f>+'MIT Da'!I63+'SAR Da'!I63+'URQ Da'!I63+'ROC Da'!I63+'SM Da'!I63+'BN Da'!I63+'BS Da'!I63+'TDC Da'!I63</f>
        <v>972.2581100000001</v>
      </c>
      <c r="J63" s="10">
        <f>+'MIT Da'!J63+'SAR Da'!J63+'URQ Da'!J63+'ROC Da'!J63+'SM Da'!J63+'BN Da'!J63+'BS Da'!J63+'TDC Da'!J63</f>
        <v>1060.415</v>
      </c>
      <c r="K63" s="10">
        <f>+'MIT Da'!K63+'SAR Da'!K63+'URQ Da'!K63+'ROC Da'!K63+'SM Da'!K63+'BN Da'!K63+'BS Da'!K63+'TDC Da'!K63</f>
        <v>54.516999999999996</v>
      </c>
      <c r="L63" s="10">
        <f>+'MIT Da'!L63+'SAR Da'!L63+'URQ Da'!L63+'ROC Da'!L63+'SM Da'!L63+'BN Da'!L63+'BS Da'!L63+'TDC Da'!L63</f>
        <v>379.49300000000005</v>
      </c>
      <c r="M63" s="10">
        <f>+'MIT Da'!M63+'SAR Da'!M63+'URQ Da'!M63+'ROC Da'!M63+'SM Da'!M63+'BN Da'!M63+'BS Da'!M63+'TDC Da'!M63</f>
        <v>21.314999999999998</v>
      </c>
      <c r="N63" s="192">
        <f>+'MIT Da'!N63+'SAR Da'!N63+'URQ Da'!N63+'ROC Da'!N63+'SM Da'!N63+'BN Da'!N63+'BS Da'!N63+'TDC Da'!N63</f>
        <v>1439.9079999999999</v>
      </c>
      <c r="O63" s="192">
        <f>+'MIT Da'!O63+'SAR Da'!O63+'URQ Da'!O63+'ROC Da'!O63+'SM Da'!O63+'BN Da'!O63+'BS Da'!O63+'TDC Da'!O63</f>
        <v>1439.9079999999999</v>
      </c>
      <c r="P63" s="55">
        <f>+'MIT Da'!P63+'SAR Da'!P63+'URQ Da'!P63+'ROC Da'!P63+'SM Da'!P63+'BN Da'!P63+'BS Da'!P63+'TDC Da'!P63</f>
        <v>203</v>
      </c>
      <c r="Q63" s="55">
        <f>+'MIT Da'!Q63+'SAR Da'!Q63+'URQ Da'!Q63+'ROC Da'!Q63+'SM Da'!Q63+'BN Da'!Q63+'BS Da'!Q63+'TDC Da'!Q63</f>
        <v>58</v>
      </c>
      <c r="R63" s="55">
        <f>+'MIT Da'!R63+'SAR Da'!R63+'URQ Da'!R63+'ROC Da'!R63+'SM Da'!R63+'BN Da'!R63+'BS Da'!R63+'TDC Da'!R63</f>
        <v>10</v>
      </c>
      <c r="S63" s="213">
        <f>+'MIT Da'!S63+'SAR Da'!S63+'URQ Da'!S63+'ROC Da'!S63+'SM Da'!S63+'BN Da'!S63+'BS Da'!S63+'TDC Da'!S63</f>
        <v>271</v>
      </c>
      <c r="T63" s="213">
        <f>+'MIT Da'!T63+'SAR Da'!T63+'URQ Da'!T63+'ROC Da'!T63+'SM Da'!T63+'BN Da'!T63+'BS Da'!T63+'TDC Da'!T63</f>
        <v>271</v>
      </c>
      <c r="U63" s="55">
        <f>+'MIT Da'!U63+'SAR Da'!U63+'URQ Da'!U63+'ROC Da'!U63+'SM Da'!U63+'BN Da'!U63+'BS Da'!U63+'TDC Da'!U63</f>
        <v>136</v>
      </c>
      <c r="V63" s="55">
        <f>+'MIT Da'!V63+'SAR Da'!V63+'URQ Da'!V63+'ROC Da'!V63+'SM Da'!V63+'BN Da'!V63+'BS Da'!V63+'TDC Da'!V63</f>
        <v>433</v>
      </c>
      <c r="W63" s="55">
        <f>+'MIT Da'!W63+'SAR Da'!W63+'URQ Da'!W63+'ROC Da'!W63+'SM Da'!W63+'BN Da'!W63+'BS Da'!W63+'TDC Da'!W63</f>
        <v>11</v>
      </c>
      <c r="X63" s="55">
        <f>+'MIT Da'!X63+'SAR Da'!X63+'URQ Da'!X63+'ROC Da'!X63+'SM Da'!X63+'BN Da'!X63+'BS Da'!X63+'TDC Da'!X63</f>
        <v>112</v>
      </c>
      <c r="Y63" s="55">
        <f>+'MIT Da'!Y63+'SAR Da'!Y63+'URQ Da'!Y63+'ROC Da'!Y63+'SM Da'!Y63+'BN Da'!Y63+'BS Da'!Y63+'TDC Da'!Y63</f>
        <v>4</v>
      </c>
      <c r="Z63" s="219">
        <f>+'MIT Da'!Z63+'SAR Da'!Z63+'URQ Da'!Z63+'ROC Da'!Z63+'SM Da'!Z63+'BN Da'!Z63+'BS Da'!Z63+'TDC Da'!Z63</f>
        <v>696</v>
      </c>
      <c r="AA63" s="55">
        <f>+'MIT Da'!AA63+'SAR Da'!AA63+'URQ Da'!AA63+'ROC Da'!AA63+'SM Da'!AA63+'BN Da'!AA63+'BS Da'!AA63+'TDC Da'!AA63</f>
        <v>154</v>
      </c>
      <c r="AB63" s="55">
        <f>+'MIT Da'!AB63+'SAR Da'!AB63+'URQ Da'!AB63+'ROC Da'!AB63+'SM Da'!AB63+'BN Da'!AB63+'BS Da'!AB63+'TDC Da'!AB63</f>
        <v>100</v>
      </c>
      <c r="AC63" s="55">
        <f>+'MIT Da'!AC63+'SAR Da'!AC63+'URQ Da'!AC63+'ROC Da'!AC63+'SM Da'!AC63+'BN Da'!AC63+'BS Da'!AC63+'TDC Da'!AC63</f>
        <v>696</v>
      </c>
      <c r="AD63" s="219">
        <f>+'MIT Da'!AD63+'SAR Da'!AD63+'URQ Da'!AD63+'ROC Da'!AD63+'SM Da'!AD63+'BN Da'!AD63+'BS Da'!AD63+'TDC Da'!AD63</f>
        <v>950</v>
      </c>
      <c r="AE63" s="55">
        <f>+'MIT Da'!AE63+'SAR Da'!AE63+'URQ Da'!AE63+'ROC Da'!AE63+'SM Da'!AE63+'BN Da'!AE63+'BS Da'!AE63+'TDC Da'!AE63</f>
        <v>54</v>
      </c>
      <c r="AF63" s="55">
        <f>+'MIT Da'!AF63+'SAR Da'!AF63+'URQ Da'!AF63+'ROC Da'!AF63+'SM Da'!AF63+'BN Da'!AF63+'BS Da'!AF63+'TDC Da'!AF63</f>
        <v>96</v>
      </c>
      <c r="AG63" s="55">
        <f>+'MIT Da'!AG63+'SAR Da'!AG63+'URQ Da'!AG63+'ROC Da'!AG63+'SM Da'!AG63+'BN Da'!AG63+'BS Da'!AG63+'TDC Da'!AG63</f>
        <v>417</v>
      </c>
      <c r="AH63" s="219">
        <f>+'MIT Da'!AH63+'SAR Da'!AH63+'URQ Da'!AH63+'ROC Da'!AH63+'SM Da'!AH63+'BN Da'!AH63+'BS Da'!AH63+'TDC Da'!AH63</f>
        <v>567</v>
      </c>
      <c r="AI63" s="10">
        <f>+'MIT Da'!AI63+'SAR Da'!AI63+'URQ Da'!AI63+'ROC Da'!AI63+'SM Da'!AI63+'BN Da'!AI63+'BS Da'!AI63+'TDC Da'!AI63</f>
        <v>272.89499999999998</v>
      </c>
      <c r="AJ63" s="10">
        <f>+'MIT Da'!AJ63+'SAR Da'!AJ63+'URQ Da'!AJ63+'ROC Da'!AJ63+'SM Da'!AJ63+'BN Da'!AJ63+'BS Da'!AJ63+'TDC Da'!AJ63</f>
        <v>9.032</v>
      </c>
      <c r="AK63" s="10">
        <f>+'MIT Da'!AK63+'SAR Da'!AK63+'URQ Da'!AK63+'ROC Da'!AK63+'SM Da'!AK63+'BN Da'!AK63+'BS Da'!AK63+'TDC Da'!AK63</f>
        <v>498.71500000000003</v>
      </c>
      <c r="AL63" s="222">
        <f>+'MIT Da'!AL63+'SAR Da'!AL63+'URQ Da'!AL63+'ROC Da'!AL63+'SM Da'!AL63+'BN Da'!AL63+'BS Da'!AL63+'TDC Da'!AL63</f>
        <v>780.64199999999983</v>
      </c>
      <c r="AM63" s="55">
        <f>+'MIT Da'!AM63+'SAR Da'!AM63+'URQ Da'!AM63+'ROC Da'!AM63+'SM Da'!AM63+'BN Da'!AM63+'BS Da'!AM63+'TDC Da'!AM63</f>
        <v>9</v>
      </c>
      <c r="AN63" s="55">
        <f>+'MIT Da'!AN63+'SAR Da'!AN63+'URQ Da'!AN63+'ROC Da'!AN63+'SM Da'!AN63+'BN Da'!AN63+'BS Da'!AN63+'TDC Da'!AN63</f>
        <v>57</v>
      </c>
      <c r="AO63" s="55">
        <f>+'MIT Da'!AO63+'SAR Da'!AO63+'URQ Da'!AO63+'ROC Da'!AO63+'SM Da'!AO63+'BN Da'!AO63+'BS Da'!AO63+'TDC Da'!AO63</f>
        <v>82</v>
      </c>
      <c r="AP63" s="232">
        <f>+'MIT Da'!AP63+'SAR Da'!AP63+'URQ Da'!AP63+'ROC Da'!AP63+'SM Da'!AP63+'BN Da'!AP63+'BS Da'!AP63+'TDC Da'!AP63</f>
        <v>148</v>
      </c>
      <c r="AQ63" s="55">
        <f>+'MIT Da'!AQ63+'SAR Da'!AQ63+'URQ Da'!AQ63+'ROC Da'!AQ63+'SM Da'!AQ63+'BN Da'!AQ63+'BS Da'!AQ63+'TDC Da'!AQ63</f>
        <v>596</v>
      </c>
      <c r="AR63" s="55">
        <f>+'MIT Da'!AR63+'SAR Da'!AR63+'URQ Da'!AR63+'ROC Da'!AR63+'SM Da'!AR63+'BN Da'!AR63+'BS Da'!AR63+'TDC Da'!AR63</f>
        <v>341</v>
      </c>
      <c r="AS63" s="55">
        <f>+'MIT Da'!AS63+'SAR Da'!AS63+'URQ Da'!AS63+'ROC Da'!AS63+'SM Da'!AS63+'BN Da'!AS63+'BS Da'!AS63+'TDC Da'!AS63</f>
        <v>39</v>
      </c>
      <c r="AT63" s="232">
        <f>+SUM(RED_InfraMR[[#This Row],[B.02.1 - Parque de Coches Eléctricos Motrices]:[B.02.3 - Parque de Coches Eléctricos Motrices Tipo R]])</f>
        <v>976</v>
      </c>
      <c r="AU63" s="55">
        <f>+'MIT Da'!AU63+'SAR Da'!AU63+'URQ Da'!AU63+'ROC Da'!AU63+'SM Da'!AU63+'BN Da'!AU63+'BS Da'!AU63+'TDC Da'!AU63</f>
        <v>0</v>
      </c>
      <c r="AV63" s="55">
        <f>+'MIT Da'!AV63+'SAR Da'!AV63+'URQ Da'!AV63+'ROC Da'!AV63+'SM Da'!AV63+'BN Da'!AV63+'BS Da'!AV63+'TDC Da'!AV63</f>
        <v>6</v>
      </c>
      <c r="AW63" s="55">
        <f>+'MIT Da'!AW63+'SAR Da'!AW63+'URQ Da'!AW63+'ROC Da'!AW63+'SM Da'!AW63+'BN Da'!AW63+'BS Da'!AW63+'TDC Da'!AW63</f>
        <v>10</v>
      </c>
      <c r="AX63" s="232">
        <f>+SUM(RED_InfraMR[[#This Row],[B.03.1 - Parque de Coches Motores Motrices Remolcados]:[B.03.3 - Parque de Coches Motores Motrices Cabina]])</f>
        <v>16</v>
      </c>
      <c r="AY63" s="55">
        <f>+'MIT Da'!AY63+'SAR Da'!AY63+'URQ Da'!AY63+'ROC Da'!AY63+'SM Da'!AY63+'BN Da'!AY63+'BS Da'!AY63+'TDC Da'!AY63</f>
        <v>428</v>
      </c>
      <c r="AZ63" s="55">
        <f>+'MIT Da'!AZ63+'SAR Da'!AZ63+'URQ Da'!AZ63+'ROC Da'!AZ63+'SM Da'!AZ63+'BN Da'!AZ63+'BS Da'!AZ63+'TDC Da'!AZ63</f>
        <v>165</v>
      </c>
      <c r="BA63" s="55">
        <f>+'MIT Da'!BA63+'SAR Da'!BA63+'URQ Da'!BA63+'ROC Da'!BA63+'SM Da'!BA63+'BN Da'!BA63+'BS Da'!BA63+'TDC Da'!BA63</f>
        <v>15</v>
      </c>
      <c r="BB63" s="55">
        <f>+'MIT Da'!BB63+'SAR Da'!BB63+'URQ Da'!BB63+'ROC Da'!BB63+'SM Da'!BB63+'BN Da'!BB63+'BS Da'!BB63+'TDC Da'!BB63</f>
        <v>0</v>
      </c>
      <c r="BC63" s="232">
        <f>+SUM(RED_InfraMR[[#This Row],[B.04.1 - Parque de Coches Remolcados Clase Unica]:[B.04.5 - Parque de Coches Remolcados para Servicios Especiales (Cartoneros)]])</f>
        <v>608</v>
      </c>
      <c r="BD63" s="393">
        <f>+'MIT Da'!BD63+'SAR Da'!BD63+'URQ Da'!BD63+'ROC Da'!BD63+'SM Da'!BD63+'BN Da'!BD63+'BS Da'!BD63+'TDC Da'!BD63</f>
        <v>150</v>
      </c>
      <c r="BE63" s="55">
        <f>+'MIT Da'!BE63+'SAR Da'!BE63+'URQ Da'!BE63+'ROC Da'!BE63+'SM Da'!BE63+'BN Da'!BE63+'BS Da'!BE63+'TDC Da'!BE63</f>
        <v>13</v>
      </c>
      <c r="BF63" s="55">
        <f>+'MIT Da'!BF63+'SAR Da'!BF63+'URQ Da'!BF63+'ROC Da'!BF63+'SM Da'!BF63+'BN Da'!BF63+'BS Da'!BF63+'TDC Da'!BF63</f>
        <v>94</v>
      </c>
      <c r="BG63" s="235"/>
    </row>
    <row r="64" spans="1:59">
      <c r="A64" s="1">
        <v>1998</v>
      </c>
      <c r="B64" s="1" t="s">
        <v>63</v>
      </c>
      <c r="C64" s="10">
        <f>+'MIT Da'!C64+'SAR Da'!C64+'URQ Da'!C64+'ROC Da'!C64+'SM Da'!C64+'BN Da'!C64+'BS Da'!C64+'TDC Da'!C64</f>
        <v>147.21299999999999</v>
      </c>
      <c r="D64" s="10">
        <f>+'MIT Da'!D64+'SAR Da'!D64+'URQ Da'!D64+'ROC Da'!D64+'SM Da'!D64+'BN Da'!D64+'BS Da'!D64+'TDC Da'!D64</f>
        <v>444.30600000000004</v>
      </c>
      <c r="E64" s="10">
        <f>+'MIT Da'!E64+'SAR Da'!E64+'URQ Da'!E64+'ROC Da'!E64+'SM Da'!E64+'BN Da'!E64+'BS Da'!E64+'TDC Da'!E64</f>
        <v>0</v>
      </c>
      <c r="F64" s="10">
        <f>+'MIT Da'!F64+'SAR Da'!F64+'URQ Da'!F64+'ROC Da'!F64+'SM Da'!F64+'BN Da'!F64+'BS Da'!F64+'TDC Da'!F64</f>
        <v>176.17364000000001</v>
      </c>
      <c r="G64" s="192">
        <f>+'MIT Da'!G64+'SAR Da'!G64+'URQ Da'!G64+'ROC Da'!G64+'SM Da'!G64+'BN Da'!G64+'BS Da'!G64+'TDC Da'!G64</f>
        <v>767.69263999999998</v>
      </c>
      <c r="H64" s="192">
        <f>+'MIT Da'!H64+'SAR Da'!H64+'URQ Da'!H64+'ROC Da'!H64+'SM Da'!H64+'BN Da'!H64+'BS Da'!H64+'TDC Da'!H64</f>
        <v>767.69263999999998</v>
      </c>
      <c r="I64" s="10">
        <f>+'MIT Da'!I64+'SAR Da'!I64+'URQ Da'!I64+'ROC Da'!I64+'SM Da'!I64+'BN Da'!I64+'BS Da'!I64+'TDC Da'!I64</f>
        <v>972.2581100000001</v>
      </c>
      <c r="J64" s="10">
        <f>+'MIT Da'!J64+'SAR Da'!J64+'URQ Da'!J64+'ROC Da'!J64+'SM Da'!J64+'BN Da'!J64+'BS Da'!J64+'TDC Da'!J64</f>
        <v>1060.415</v>
      </c>
      <c r="K64" s="10">
        <f>+'MIT Da'!K64+'SAR Da'!K64+'URQ Da'!K64+'ROC Da'!K64+'SM Da'!K64+'BN Da'!K64+'BS Da'!K64+'TDC Da'!K64</f>
        <v>54.516999999999996</v>
      </c>
      <c r="L64" s="10">
        <f>+'MIT Da'!L64+'SAR Da'!L64+'URQ Da'!L64+'ROC Da'!L64+'SM Da'!L64+'BN Da'!L64+'BS Da'!L64+'TDC Da'!L64</f>
        <v>379.49300000000005</v>
      </c>
      <c r="M64" s="10">
        <f>+'MIT Da'!M64+'SAR Da'!M64+'URQ Da'!M64+'ROC Da'!M64+'SM Da'!M64+'BN Da'!M64+'BS Da'!M64+'TDC Da'!M64</f>
        <v>21.314999999999998</v>
      </c>
      <c r="N64" s="192">
        <f>+'MIT Da'!N64+'SAR Da'!N64+'URQ Da'!N64+'ROC Da'!N64+'SM Da'!N64+'BN Da'!N64+'BS Da'!N64+'TDC Da'!N64</f>
        <v>1439.9079999999999</v>
      </c>
      <c r="O64" s="192">
        <f>+'MIT Da'!O64+'SAR Da'!O64+'URQ Da'!O64+'ROC Da'!O64+'SM Da'!O64+'BN Da'!O64+'BS Da'!O64+'TDC Da'!O64</f>
        <v>1439.9079999999999</v>
      </c>
      <c r="P64" s="55">
        <f>+'MIT Da'!P64+'SAR Da'!P64+'URQ Da'!P64+'ROC Da'!P64+'SM Da'!P64+'BN Da'!P64+'BS Da'!P64+'TDC Da'!P64</f>
        <v>203</v>
      </c>
      <c r="Q64" s="55">
        <f>+'MIT Da'!Q64+'SAR Da'!Q64+'URQ Da'!Q64+'ROC Da'!Q64+'SM Da'!Q64+'BN Da'!Q64+'BS Da'!Q64+'TDC Da'!Q64</f>
        <v>58</v>
      </c>
      <c r="R64" s="55">
        <f>+'MIT Da'!R64+'SAR Da'!R64+'URQ Da'!R64+'ROC Da'!R64+'SM Da'!R64+'BN Da'!R64+'BS Da'!R64+'TDC Da'!R64</f>
        <v>10</v>
      </c>
      <c r="S64" s="213">
        <f>+'MIT Da'!S64+'SAR Da'!S64+'URQ Da'!S64+'ROC Da'!S64+'SM Da'!S64+'BN Da'!S64+'BS Da'!S64+'TDC Da'!S64</f>
        <v>271</v>
      </c>
      <c r="T64" s="213">
        <f>+'MIT Da'!T64+'SAR Da'!T64+'URQ Da'!T64+'ROC Da'!T64+'SM Da'!T64+'BN Da'!T64+'BS Da'!T64+'TDC Da'!T64</f>
        <v>271</v>
      </c>
      <c r="U64" s="55">
        <f>+'MIT Da'!U64+'SAR Da'!U64+'URQ Da'!U64+'ROC Da'!U64+'SM Da'!U64+'BN Da'!U64+'BS Da'!U64+'TDC Da'!U64</f>
        <v>136</v>
      </c>
      <c r="V64" s="55">
        <f>+'MIT Da'!V64+'SAR Da'!V64+'URQ Da'!V64+'ROC Da'!V64+'SM Da'!V64+'BN Da'!V64+'BS Da'!V64+'TDC Da'!V64</f>
        <v>433</v>
      </c>
      <c r="W64" s="55">
        <f>+'MIT Da'!W64+'SAR Da'!W64+'URQ Da'!W64+'ROC Da'!W64+'SM Da'!W64+'BN Da'!W64+'BS Da'!W64+'TDC Da'!W64</f>
        <v>11</v>
      </c>
      <c r="X64" s="55">
        <f>+'MIT Da'!X64+'SAR Da'!X64+'URQ Da'!X64+'ROC Da'!X64+'SM Da'!X64+'BN Da'!X64+'BS Da'!X64+'TDC Da'!X64</f>
        <v>112</v>
      </c>
      <c r="Y64" s="55">
        <f>+'MIT Da'!Y64+'SAR Da'!Y64+'URQ Da'!Y64+'ROC Da'!Y64+'SM Da'!Y64+'BN Da'!Y64+'BS Da'!Y64+'TDC Da'!Y64</f>
        <v>4</v>
      </c>
      <c r="Z64" s="219">
        <f>+'MIT Da'!Z64+'SAR Da'!Z64+'URQ Da'!Z64+'ROC Da'!Z64+'SM Da'!Z64+'BN Da'!Z64+'BS Da'!Z64+'TDC Da'!Z64</f>
        <v>696</v>
      </c>
      <c r="AA64" s="55">
        <f>+'MIT Da'!AA64+'SAR Da'!AA64+'URQ Da'!AA64+'ROC Da'!AA64+'SM Da'!AA64+'BN Da'!AA64+'BS Da'!AA64+'TDC Da'!AA64</f>
        <v>154</v>
      </c>
      <c r="AB64" s="55">
        <f>+'MIT Da'!AB64+'SAR Da'!AB64+'URQ Da'!AB64+'ROC Da'!AB64+'SM Da'!AB64+'BN Da'!AB64+'BS Da'!AB64+'TDC Da'!AB64</f>
        <v>100</v>
      </c>
      <c r="AC64" s="55">
        <f>+'MIT Da'!AC64+'SAR Da'!AC64+'URQ Da'!AC64+'ROC Da'!AC64+'SM Da'!AC64+'BN Da'!AC64+'BS Da'!AC64+'TDC Da'!AC64</f>
        <v>696</v>
      </c>
      <c r="AD64" s="219">
        <f>+'MIT Da'!AD64+'SAR Da'!AD64+'URQ Da'!AD64+'ROC Da'!AD64+'SM Da'!AD64+'BN Da'!AD64+'BS Da'!AD64+'TDC Da'!AD64</f>
        <v>950</v>
      </c>
      <c r="AE64" s="55">
        <f>+'MIT Da'!AE64+'SAR Da'!AE64+'URQ Da'!AE64+'ROC Da'!AE64+'SM Da'!AE64+'BN Da'!AE64+'BS Da'!AE64+'TDC Da'!AE64</f>
        <v>54</v>
      </c>
      <c r="AF64" s="55">
        <f>+'MIT Da'!AF64+'SAR Da'!AF64+'URQ Da'!AF64+'ROC Da'!AF64+'SM Da'!AF64+'BN Da'!AF64+'BS Da'!AF64+'TDC Da'!AF64</f>
        <v>96</v>
      </c>
      <c r="AG64" s="55">
        <f>+'MIT Da'!AG64+'SAR Da'!AG64+'URQ Da'!AG64+'ROC Da'!AG64+'SM Da'!AG64+'BN Da'!AG64+'BS Da'!AG64+'TDC Da'!AG64</f>
        <v>417</v>
      </c>
      <c r="AH64" s="219">
        <f>+'MIT Da'!AH64+'SAR Da'!AH64+'URQ Da'!AH64+'ROC Da'!AH64+'SM Da'!AH64+'BN Da'!AH64+'BS Da'!AH64+'TDC Da'!AH64</f>
        <v>567</v>
      </c>
      <c r="AI64" s="10">
        <f>+'MIT Da'!AI64+'SAR Da'!AI64+'URQ Da'!AI64+'ROC Da'!AI64+'SM Da'!AI64+'BN Da'!AI64+'BS Da'!AI64+'TDC Da'!AI64</f>
        <v>272.89499999999998</v>
      </c>
      <c r="AJ64" s="10">
        <f>+'MIT Da'!AJ64+'SAR Da'!AJ64+'URQ Da'!AJ64+'ROC Da'!AJ64+'SM Da'!AJ64+'BN Da'!AJ64+'BS Da'!AJ64+'TDC Da'!AJ64</f>
        <v>9.032</v>
      </c>
      <c r="AK64" s="10">
        <f>+'MIT Da'!AK64+'SAR Da'!AK64+'URQ Da'!AK64+'ROC Da'!AK64+'SM Da'!AK64+'BN Da'!AK64+'BS Da'!AK64+'TDC Da'!AK64</f>
        <v>498.71500000000003</v>
      </c>
      <c r="AL64" s="222">
        <f>+'MIT Da'!AL64+'SAR Da'!AL64+'URQ Da'!AL64+'ROC Da'!AL64+'SM Da'!AL64+'BN Da'!AL64+'BS Da'!AL64+'TDC Da'!AL64</f>
        <v>780.64199999999983</v>
      </c>
      <c r="AM64" s="55">
        <f>+'MIT Da'!AM64+'SAR Da'!AM64+'URQ Da'!AM64+'ROC Da'!AM64+'SM Da'!AM64+'BN Da'!AM64+'BS Da'!AM64+'TDC Da'!AM64</f>
        <v>9</v>
      </c>
      <c r="AN64" s="55">
        <f>+'MIT Da'!AN64+'SAR Da'!AN64+'URQ Da'!AN64+'ROC Da'!AN64+'SM Da'!AN64+'BN Da'!AN64+'BS Da'!AN64+'TDC Da'!AN64</f>
        <v>57</v>
      </c>
      <c r="AO64" s="55">
        <f>+'MIT Da'!AO64+'SAR Da'!AO64+'URQ Da'!AO64+'ROC Da'!AO64+'SM Da'!AO64+'BN Da'!AO64+'BS Da'!AO64+'TDC Da'!AO64</f>
        <v>82</v>
      </c>
      <c r="AP64" s="232">
        <f>+'MIT Da'!AP64+'SAR Da'!AP64+'URQ Da'!AP64+'ROC Da'!AP64+'SM Da'!AP64+'BN Da'!AP64+'BS Da'!AP64+'TDC Da'!AP64</f>
        <v>148</v>
      </c>
      <c r="AQ64" s="55">
        <f>+'MIT Da'!AQ64+'SAR Da'!AQ64+'URQ Da'!AQ64+'ROC Da'!AQ64+'SM Da'!AQ64+'BN Da'!AQ64+'BS Da'!AQ64+'TDC Da'!AQ64</f>
        <v>596</v>
      </c>
      <c r="AR64" s="55">
        <f>+'MIT Da'!AR64+'SAR Da'!AR64+'URQ Da'!AR64+'ROC Da'!AR64+'SM Da'!AR64+'BN Da'!AR64+'BS Da'!AR64+'TDC Da'!AR64</f>
        <v>341</v>
      </c>
      <c r="AS64" s="55">
        <f>+'MIT Da'!AS64+'SAR Da'!AS64+'URQ Da'!AS64+'ROC Da'!AS64+'SM Da'!AS64+'BN Da'!AS64+'BS Da'!AS64+'TDC Da'!AS64</f>
        <v>39</v>
      </c>
      <c r="AT64" s="232">
        <f>+SUM(RED_InfraMR[[#This Row],[B.02.1 - Parque de Coches Eléctricos Motrices]:[B.02.3 - Parque de Coches Eléctricos Motrices Tipo R]])</f>
        <v>976</v>
      </c>
      <c r="AU64" s="55">
        <f>+'MIT Da'!AU64+'SAR Da'!AU64+'URQ Da'!AU64+'ROC Da'!AU64+'SM Da'!AU64+'BN Da'!AU64+'BS Da'!AU64+'TDC Da'!AU64</f>
        <v>0</v>
      </c>
      <c r="AV64" s="55">
        <f>+'MIT Da'!AV64+'SAR Da'!AV64+'URQ Da'!AV64+'ROC Da'!AV64+'SM Da'!AV64+'BN Da'!AV64+'BS Da'!AV64+'TDC Da'!AV64</f>
        <v>6</v>
      </c>
      <c r="AW64" s="55">
        <f>+'MIT Da'!AW64+'SAR Da'!AW64+'URQ Da'!AW64+'ROC Da'!AW64+'SM Da'!AW64+'BN Da'!AW64+'BS Da'!AW64+'TDC Da'!AW64</f>
        <v>10</v>
      </c>
      <c r="AX64" s="232">
        <f>+SUM(RED_InfraMR[[#This Row],[B.03.1 - Parque de Coches Motores Motrices Remolcados]:[B.03.3 - Parque de Coches Motores Motrices Cabina]])</f>
        <v>16</v>
      </c>
      <c r="AY64" s="55">
        <f>+'MIT Da'!AY64+'SAR Da'!AY64+'URQ Da'!AY64+'ROC Da'!AY64+'SM Da'!AY64+'BN Da'!AY64+'BS Da'!AY64+'TDC Da'!AY64</f>
        <v>428</v>
      </c>
      <c r="AZ64" s="55">
        <f>+'MIT Da'!AZ64+'SAR Da'!AZ64+'URQ Da'!AZ64+'ROC Da'!AZ64+'SM Da'!AZ64+'BN Da'!AZ64+'BS Da'!AZ64+'TDC Da'!AZ64</f>
        <v>165</v>
      </c>
      <c r="BA64" s="55">
        <f>+'MIT Da'!BA64+'SAR Da'!BA64+'URQ Da'!BA64+'ROC Da'!BA64+'SM Da'!BA64+'BN Da'!BA64+'BS Da'!BA64+'TDC Da'!BA64</f>
        <v>15</v>
      </c>
      <c r="BB64" s="55">
        <f>+'MIT Da'!BB64+'SAR Da'!BB64+'URQ Da'!BB64+'ROC Da'!BB64+'SM Da'!BB64+'BN Da'!BB64+'BS Da'!BB64+'TDC Da'!BB64</f>
        <v>0</v>
      </c>
      <c r="BC64" s="232">
        <f>+SUM(RED_InfraMR[[#This Row],[B.04.1 - Parque de Coches Remolcados Clase Unica]:[B.04.5 - Parque de Coches Remolcados para Servicios Especiales (Cartoneros)]])</f>
        <v>608</v>
      </c>
      <c r="BD64" s="393">
        <f>+'MIT Da'!BD64+'SAR Da'!BD64+'URQ Da'!BD64+'ROC Da'!BD64+'SM Da'!BD64+'BN Da'!BD64+'BS Da'!BD64+'TDC Da'!BD64</f>
        <v>150</v>
      </c>
      <c r="BE64" s="55">
        <f>+'MIT Da'!BE64+'SAR Da'!BE64+'URQ Da'!BE64+'ROC Da'!BE64+'SM Da'!BE64+'BN Da'!BE64+'BS Da'!BE64+'TDC Da'!BE64</f>
        <v>13</v>
      </c>
      <c r="BF64" s="55">
        <f>+'MIT Da'!BF64+'SAR Da'!BF64+'URQ Da'!BF64+'ROC Da'!BF64+'SM Da'!BF64+'BN Da'!BF64+'BS Da'!BF64+'TDC Da'!BF64</f>
        <v>94</v>
      </c>
      <c r="BG64" s="235"/>
    </row>
    <row r="65" spans="1:59">
      <c r="A65" s="1">
        <v>1998</v>
      </c>
      <c r="B65" s="1" t="s">
        <v>64</v>
      </c>
      <c r="C65" s="10">
        <f>+'MIT Da'!C65+'SAR Da'!C65+'URQ Da'!C65+'ROC Da'!C65+'SM Da'!C65+'BN Da'!C65+'BS Da'!C65+'TDC Da'!C65</f>
        <v>147.21299999999999</v>
      </c>
      <c r="D65" s="10">
        <f>+'MIT Da'!D65+'SAR Da'!D65+'URQ Da'!D65+'ROC Da'!D65+'SM Da'!D65+'BN Da'!D65+'BS Da'!D65+'TDC Da'!D65</f>
        <v>444.30600000000004</v>
      </c>
      <c r="E65" s="10">
        <f>+'MIT Da'!E65+'SAR Da'!E65+'URQ Da'!E65+'ROC Da'!E65+'SM Da'!E65+'BN Da'!E65+'BS Da'!E65+'TDC Da'!E65</f>
        <v>0</v>
      </c>
      <c r="F65" s="10">
        <f>+'MIT Da'!F65+'SAR Da'!F65+'URQ Da'!F65+'ROC Da'!F65+'SM Da'!F65+'BN Da'!F65+'BS Da'!F65+'TDC Da'!F65</f>
        <v>176.17364000000001</v>
      </c>
      <c r="G65" s="192">
        <f>+'MIT Da'!G65+'SAR Da'!G65+'URQ Da'!G65+'ROC Da'!G65+'SM Da'!G65+'BN Da'!G65+'BS Da'!G65+'TDC Da'!G65</f>
        <v>767.69263999999998</v>
      </c>
      <c r="H65" s="192">
        <f>+'MIT Da'!H65+'SAR Da'!H65+'URQ Da'!H65+'ROC Da'!H65+'SM Da'!H65+'BN Da'!H65+'BS Da'!H65+'TDC Da'!H65</f>
        <v>767.69263999999998</v>
      </c>
      <c r="I65" s="10">
        <f>+'MIT Da'!I65+'SAR Da'!I65+'URQ Da'!I65+'ROC Da'!I65+'SM Da'!I65+'BN Da'!I65+'BS Da'!I65+'TDC Da'!I65</f>
        <v>972.2581100000001</v>
      </c>
      <c r="J65" s="10">
        <f>+'MIT Da'!J65+'SAR Da'!J65+'URQ Da'!J65+'ROC Da'!J65+'SM Da'!J65+'BN Da'!J65+'BS Da'!J65+'TDC Da'!J65</f>
        <v>1060.415</v>
      </c>
      <c r="K65" s="10">
        <f>+'MIT Da'!K65+'SAR Da'!K65+'URQ Da'!K65+'ROC Da'!K65+'SM Da'!K65+'BN Da'!K65+'BS Da'!K65+'TDC Da'!K65</f>
        <v>54.516999999999996</v>
      </c>
      <c r="L65" s="10">
        <f>+'MIT Da'!L65+'SAR Da'!L65+'URQ Da'!L65+'ROC Da'!L65+'SM Da'!L65+'BN Da'!L65+'BS Da'!L65+'TDC Da'!L65</f>
        <v>379.49300000000005</v>
      </c>
      <c r="M65" s="10">
        <f>+'MIT Da'!M65+'SAR Da'!M65+'URQ Da'!M65+'ROC Da'!M65+'SM Da'!M65+'BN Da'!M65+'BS Da'!M65+'TDC Da'!M65</f>
        <v>21.314999999999998</v>
      </c>
      <c r="N65" s="192">
        <f>+'MIT Da'!N65+'SAR Da'!N65+'URQ Da'!N65+'ROC Da'!N65+'SM Da'!N65+'BN Da'!N65+'BS Da'!N65+'TDC Da'!N65</f>
        <v>1439.9079999999999</v>
      </c>
      <c r="O65" s="192">
        <f>+'MIT Da'!O65+'SAR Da'!O65+'URQ Da'!O65+'ROC Da'!O65+'SM Da'!O65+'BN Da'!O65+'BS Da'!O65+'TDC Da'!O65</f>
        <v>1439.9079999999999</v>
      </c>
      <c r="P65" s="55">
        <f>+'MIT Da'!P65+'SAR Da'!P65+'URQ Da'!P65+'ROC Da'!P65+'SM Da'!P65+'BN Da'!P65+'BS Da'!P65+'TDC Da'!P65</f>
        <v>203</v>
      </c>
      <c r="Q65" s="55">
        <f>+'MIT Da'!Q65+'SAR Da'!Q65+'URQ Da'!Q65+'ROC Da'!Q65+'SM Da'!Q65+'BN Da'!Q65+'BS Da'!Q65+'TDC Da'!Q65</f>
        <v>58</v>
      </c>
      <c r="R65" s="55">
        <f>+'MIT Da'!R65+'SAR Da'!R65+'URQ Da'!R65+'ROC Da'!R65+'SM Da'!R65+'BN Da'!R65+'BS Da'!R65+'TDC Da'!R65</f>
        <v>10</v>
      </c>
      <c r="S65" s="213">
        <f>+'MIT Da'!S65+'SAR Da'!S65+'URQ Da'!S65+'ROC Da'!S65+'SM Da'!S65+'BN Da'!S65+'BS Da'!S65+'TDC Da'!S65</f>
        <v>271</v>
      </c>
      <c r="T65" s="213">
        <f>+'MIT Da'!T65+'SAR Da'!T65+'URQ Da'!T65+'ROC Da'!T65+'SM Da'!T65+'BN Da'!T65+'BS Da'!T65+'TDC Da'!T65</f>
        <v>271</v>
      </c>
      <c r="U65" s="55">
        <f>+'MIT Da'!U65+'SAR Da'!U65+'URQ Da'!U65+'ROC Da'!U65+'SM Da'!U65+'BN Da'!U65+'BS Da'!U65+'TDC Da'!U65</f>
        <v>136</v>
      </c>
      <c r="V65" s="55">
        <f>+'MIT Da'!V65+'SAR Da'!V65+'URQ Da'!V65+'ROC Da'!V65+'SM Da'!V65+'BN Da'!V65+'BS Da'!V65+'TDC Da'!V65</f>
        <v>433</v>
      </c>
      <c r="W65" s="55">
        <f>+'MIT Da'!W65+'SAR Da'!W65+'URQ Da'!W65+'ROC Da'!W65+'SM Da'!W65+'BN Da'!W65+'BS Da'!W65+'TDC Da'!W65</f>
        <v>11</v>
      </c>
      <c r="X65" s="55">
        <f>+'MIT Da'!X65+'SAR Da'!X65+'URQ Da'!X65+'ROC Da'!X65+'SM Da'!X65+'BN Da'!X65+'BS Da'!X65+'TDC Da'!X65</f>
        <v>112</v>
      </c>
      <c r="Y65" s="55">
        <f>+'MIT Da'!Y65+'SAR Da'!Y65+'URQ Da'!Y65+'ROC Da'!Y65+'SM Da'!Y65+'BN Da'!Y65+'BS Da'!Y65+'TDC Da'!Y65</f>
        <v>4</v>
      </c>
      <c r="Z65" s="219">
        <f>+'MIT Da'!Z65+'SAR Da'!Z65+'URQ Da'!Z65+'ROC Da'!Z65+'SM Da'!Z65+'BN Da'!Z65+'BS Da'!Z65+'TDC Da'!Z65</f>
        <v>696</v>
      </c>
      <c r="AA65" s="55">
        <f>+'MIT Da'!AA65+'SAR Da'!AA65+'URQ Da'!AA65+'ROC Da'!AA65+'SM Da'!AA65+'BN Da'!AA65+'BS Da'!AA65+'TDC Da'!AA65</f>
        <v>154</v>
      </c>
      <c r="AB65" s="55">
        <f>+'MIT Da'!AB65+'SAR Da'!AB65+'URQ Da'!AB65+'ROC Da'!AB65+'SM Da'!AB65+'BN Da'!AB65+'BS Da'!AB65+'TDC Da'!AB65</f>
        <v>100</v>
      </c>
      <c r="AC65" s="55">
        <f>+'MIT Da'!AC65+'SAR Da'!AC65+'URQ Da'!AC65+'ROC Da'!AC65+'SM Da'!AC65+'BN Da'!AC65+'BS Da'!AC65+'TDC Da'!AC65</f>
        <v>696</v>
      </c>
      <c r="AD65" s="219">
        <f>+'MIT Da'!AD65+'SAR Da'!AD65+'URQ Da'!AD65+'ROC Da'!AD65+'SM Da'!AD65+'BN Da'!AD65+'BS Da'!AD65+'TDC Da'!AD65</f>
        <v>950</v>
      </c>
      <c r="AE65" s="55">
        <f>+'MIT Da'!AE65+'SAR Da'!AE65+'URQ Da'!AE65+'ROC Da'!AE65+'SM Da'!AE65+'BN Da'!AE65+'BS Da'!AE65+'TDC Da'!AE65</f>
        <v>54</v>
      </c>
      <c r="AF65" s="55">
        <f>+'MIT Da'!AF65+'SAR Da'!AF65+'URQ Da'!AF65+'ROC Da'!AF65+'SM Da'!AF65+'BN Da'!AF65+'BS Da'!AF65+'TDC Da'!AF65</f>
        <v>96</v>
      </c>
      <c r="AG65" s="55">
        <f>+'MIT Da'!AG65+'SAR Da'!AG65+'URQ Da'!AG65+'ROC Da'!AG65+'SM Da'!AG65+'BN Da'!AG65+'BS Da'!AG65+'TDC Da'!AG65</f>
        <v>417</v>
      </c>
      <c r="AH65" s="219">
        <f>+'MIT Da'!AH65+'SAR Da'!AH65+'URQ Da'!AH65+'ROC Da'!AH65+'SM Da'!AH65+'BN Da'!AH65+'BS Da'!AH65+'TDC Da'!AH65</f>
        <v>567</v>
      </c>
      <c r="AI65" s="10">
        <f>+'MIT Da'!AI65+'SAR Da'!AI65+'URQ Da'!AI65+'ROC Da'!AI65+'SM Da'!AI65+'BN Da'!AI65+'BS Da'!AI65+'TDC Da'!AI65</f>
        <v>272.89499999999998</v>
      </c>
      <c r="AJ65" s="10">
        <f>+'MIT Da'!AJ65+'SAR Da'!AJ65+'URQ Da'!AJ65+'ROC Da'!AJ65+'SM Da'!AJ65+'BN Da'!AJ65+'BS Da'!AJ65+'TDC Da'!AJ65</f>
        <v>9.032</v>
      </c>
      <c r="AK65" s="10">
        <f>+'MIT Da'!AK65+'SAR Da'!AK65+'URQ Da'!AK65+'ROC Da'!AK65+'SM Da'!AK65+'BN Da'!AK65+'BS Da'!AK65+'TDC Da'!AK65</f>
        <v>498.71500000000003</v>
      </c>
      <c r="AL65" s="222">
        <f>+'MIT Da'!AL65+'SAR Da'!AL65+'URQ Da'!AL65+'ROC Da'!AL65+'SM Da'!AL65+'BN Da'!AL65+'BS Da'!AL65+'TDC Da'!AL65</f>
        <v>780.64199999999983</v>
      </c>
      <c r="AM65" s="55">
        <f>+'MIT Da'!AM65+'SAR Da'!AM65+'URQ Da'!AM65+'ROC Da'!AM65+'SM Da'!AM65+'BN Da'!AM65+'BS Da'!AM65+'TDC Da'!AM65</f>
        <v>9</v>
      </c>
      <c r="AN65" s="55">
        <f>+'MIT Da'!AN65+'SAR Da'!AN65+'URQ Da'!AN65+'ROC Da'!AN65+'SM Da'!AN65+'BN Da'!AN65+'BS Da'!AN65+'TDC Da'!AN65</f>
        <v>57</v>
      </c>
      <c r="AO65" s="55">
        <f>+'MIT Da'!AO65+'SAR Da'!AO65+'URQ Da'!AO65+'ROC Da'!AO65+'SM Da'!AO65+'BN Da'!AO65+'BS Da'!AO65+'TDC Da'!AO65</f>
        <v>82</v>
      </c>
      <c r="AP65" s="232">
        <f>+'MIT Da'!AP65+'SAR Da'!AP65+'URQ Da'!AP65+'ROC Da'!AP65+'SM Da'!AP65+'BN Da'!AP65+'BS Da'!AP65+'TDC Da'!AP65</f>
        <v>148</v>
      </c>
      <c r="AQ65" s="55">
        <f>+'MIT Da'!AQ65+'SAR Da'!AQ65+'URQ Da'!AQ65+'ROC Da'!AQ65+'SM Da'!AQ65+'BN Da'!AQ65+'BS Da'!AQ65+'TDC Da'!AQ65</f>
        <v>596</v>
      </c>
      <c r="AR65" s="55">
        <f>+'MIT Da'!AR65+'SAR Da'!AR65+'URQ Da'!AR65+'ROC Da'!AR65+'SM Da'!AR65+'BN Da'!AR65+'BS Da'!AR65+'TDC Da'!AR65</f>
        <v>341</v>
      </c>
      <c r="AS65" s="55">
        <f>+'MIT Da'!AS65+'SAR Da'!AS65+'URQ Da'!AS65+'ROC Da'!AS65+'SM Da'!AS65+'BN Da'!AS65+'BS Da'!AS65+'TDC Da'!AS65</f>
        <v>39</v>
      </c>
      <c r="AT65" s="232">
        <f>+SUM(RED_InfraMR[[#This Row],[B.02.1 - Parque de Coches Eléctricos Motrices]:[B.02.3 - Parque de Coches Eléctricos Motrices Tipo R]])</f>
        <v>976</v>
      </c>
      <c r="AU65" s="55">
        <f>+'MIT Da'!AU65+'SAR Da'!AU65+'URQ Da'!AU65+'ROC Da'!AU65+'SM Da'!AU65+'BN Da'!AU65+'BS Da'!AU65+'TDC Da'!AU65</f>
        <v>0</v>
      </c>
      <c r="AV65" s="55">
        <f>+'MIT Da'!AV65+'SAR Da'!AV65+'URQ Da'!AV65+'ROC Da'!AV65+'SM Da'!AV65+'BN Da'!AV65+'BS Da'!AV65+'TDC Da'!AV65</f>
        <v>6</v>
      </c>
      <c r="AW65" s="55">
        <f>+'MIT Da'!AW65+'SAR Da'!AW65+'URQ Da'!AW65+'ROC Da'!AW65+'SM Da'!AW65+'BN Da'!AW65+'BS Da'!AW65+'TDC Da'!AW65</f>
        <v>10</v>
      </c>
      <c r="AX65" s="232">
        <f>+SUM(RED_InfraMR[[#This Row],[B.03.1 - Parque de Coches Motores Motrices Remolcados]:[B.03.3 - Parque de Coches Motores Motrices Cabina]])</f>
        <v>16</v>
      </c>
      <c r="AY65" s="55">
        <f>+'MIT Da'!AY65+'SAR Da'!AY65+'URQ Da'!AY65+'ROC Da'!AY65+'SM Da'!AY65+'BN Da'!AY65+'BS Da'!AY65+'TDC Da'!AY65</f>
        <v>428</v>
      </c>
      <c r="AZ65" s="55">
        <f>+'MIT Da'!AZ65+'SAR Da'!AZ65+'URQ Da'!AZ65+'ROC Da'!AZ65+'SM Da'!AZ65+'BN Da'!AZ65+'BS Da'!AZ65+'TDC Da'!AZ65</f>
        <v>165</v>
      </c>
      <c r="BA65" s="55">
        <f>+'MIT Da'!BA65+'SAR Da'!BA65+'URQ Da'!BA65+'ROC Da'!BA65+'SM Da'!BA65+'BN Da'!BA65+'BS Da'!BA65+'TDC Da'!BA65</f>
        <v>15</v>
      </c>
      <c r="BB65" s="55">
        <f>+'MIT Da'!BB65+'SAR Da'!BB65+'URQ Da'!BB65+'ROC Da'!BB65+'SM Da'!BB65+'BN Da'!BB65+'BS Da'!BB65+'TDC Da'!BB65</f>
        <v>0</v>
      </c>
      <c r="BC65" s="232">
        <f>+SUM(RED_InfraMR[[#This Row],[B.04.1 - Parque de Coches Remolcados Clase Unica]:[B.04.5 - Parque de Coches Remolcados para Servicios Especiales (Cartoneros)]])</f>
        <v>608</v>
      </c>
      <c r="BD65" s="393">
        <f>+'MIT Da'!BD65+'SAR Da'!BD65+'URQ Da'!BD65+'ROC Da'!BD65+'SM Da'!BD65+'BN Da'!BD65+'BS Da'!BD65+'TDC Da'!BD65</f>
        <v>150</v>
      </c>
      <c r="BE65" s="55">
        <f>+'MIT Da'!BE65+'SAR Da'!BE65+'URQ Da'!BE65+'ROC Da'!BE65+'SM Da'!BE65+'BN Da'!BE65+'BS Da'!BE65+'TDC Da'!BE65</f>
        <v>13</v>
      </c>
      <c r="BF65" s="55">
        <f>+'MIT Da'!BF65+'SAR Da'!BF65+'URQ Da'!BF65+'ROC Da'!BF65+'SM Da'!BF65+'BN Da'!BF65+'BS Da'!BF65+'TDC Da'!BF65</f>
        <v>94</v>
      </c>
      <c r="BG65" s="235"/>
    </row>
    <row r="66" spans="1:59">
      <c r="A66" s="1">
        <v>1998</v>
      </c>
      <c r="B66" s="1" t="s">
        <v>65</v>
      </c>
      <c r="C66" s="10">
        <f>+'MIT Da'!C66+'SAR Da'!C66+'URQ Da'!C66+'ROC Da'!C66+'SM Da'!C66+'BN Da'!C66+'BS Da'!C66+'TDC Da'!C66</f>
        <v>147.21299999999999</v>
      </c>
      <c r="D66" s="10">
        <f>+'MIT Da'!D66+'SAR Da'!D66+'URQ Da'!D66+'ROC Da'!D66+'SM Da'!D66+'BN Da'!D66+'BS Da'!D66+'TDC Da'!D66</f>
        <v>444.30600000000004</v>
      </c>
      <c r="E66" s="10">
        <f>+'MIT Da'!E66+'SAR Da'!E66+'URQ Da'!E66+'ROC Da'!E66+'SM Da'!E66+'BN Da'!E66+'BS Da'!E66+'TDC Da'!E66</f>
        <v>0</v>
      </c>
      <c r="F66" s="10">
        <f>+'MIT Da'!F66+'SAR Da'!F66+'URQ Da'!F66+'ROC Da'!F66+'SM Da'!F66+'BN Da'!F66+'BS Da'!F66+'TDC Da'!F66</f>
        <v>176.17364000000001</v>
      </c>
      <c r="G66" s="192">
        <f>+'MIT Da'!G66+'SAR Da'!G66+'URQ Da'!G66+'ROC Da'!G66+'SM Da'!G66+'BN Da'!G66+'BS Da'!G66+'TDC Da'!G66</f>
        <v>767.69263999999998</v>
      </c>
      <c r="H66" s="192">
        <f>+'MIT Da'!H66+'SAR Da'!H66+'URQ Da'!H66+'ROC Da'!H66+'SM Da'!H66+'BN Da'!H66+'BS Da'!H66+'TDC Da'!H66</f>
        <v>767.69263999999998</v>
      </c>
      <c r="I66" s="10">
        <f>+'MIT Da'!I66+'SAR Da'!I66+'URQ Da'!I66+'ROC Da'!I66+'SM Da'!I66+'BN Da'!I66+'BS Da'!I66+'TDC Da'!I66</f>
        <v>972.2581100000001</v>
      </c>
      <c r="J66" s="10">
        <f>+'MIT Da'!J66+'SAR Da'!J66+'URQ Da'!J66+'ROC Da'!J66+'SM Da'!J66+'BN Da'!J66+'BS Da'!J66+'TDC Da'!J66</f>
        <v>1060.415</v>
      </c>
      <c r="K66" s="10">
        <f>+'MIT Da'!K66+'SAR Da'!K66+'URQ Da'!K66+'ROC Da'!K66+'SM Da'!K66+'BN Da'!K66+'BS Da'!K66+'TDC Da'!K66</f>
        <v>54.516999999999996</v>
      </c>
      <c r="L66" s="10">
        <f>+'MIT Da'!L66+'SAR Da'!L66+'URQ Da'!L66+'ROC Da'!L66+'SM Da'!L66+'BN Da'!L66+'BS Da'!L66+'TDC Da'!L66</f>
        <v>379.49300000000005</v>
      </c>
      <c r="M66" s="10">
        <f>+'MIT Da'!M66+'SAR Da'!M66+'URQ Da'!M66+'ROC Da'!M66+'SM Da'!M66+'BN Da'!M66+'BS Da'!M66+'TDC Da'!M66</f>
        <v>21.314999999999998</v>
      </c>
      <c r="N66" s="192">
        <f>+'MIT Da'!N66+'SAR Da'!N66+'URQ Da'!N66+'ROC Da'!N66+'SM Da'!N66+'BN Da'!N66+'BS Da'!N66+'TDC Da'!N66</f>
        <v>1439.9079999999999</v>
      </c>
      <c r="O66" s="192">
        <f>+'MIT Da'!O66+'SAR Da'!O66+'URQ Da'!O66+'ROC Da'!O66+'SM Da'!O66+'BN Da'!O66+'BS Da'!O66+'TDC Da'!O66</f>
        <v>1439.9079999999999</v>
      </c>
      <c r="P66" s="55">
        <f>+'MIT Da'!P66+'SAR Da'!P66+'URQ Da'!P66+'ROC Da'!P66+'SM Da'!P66+'BN Da'!P66+'BS Da'!P66+'TDC Da'!P66</f>
        <v>203</v>
      </c>
      <c r="Q66" s="55">
        <f>+'MIT Da'!Q66+'SAR Da'!Q66+'URQ Da'!Q66+'ROC Da'!Q66+'SM Da'!Q66+'BN Da'!Q66+'BS Da'!Q66+'TDC Da'!Q66</f>
        <v>58</v>
      </c>
      <c r="R66" s="55">
        <f>+'MIT Da'!R66+'SAR Da'!R66+'URQ Da'!R66+'ROC Da'!R66+'SM Da'!R66+'BN Da'!R66+'BS Da'!R66+'TDC Da'!R66</f>
        <v>10</v>
      </c>
      <c r="S66" s="213">
        <f>+'MIT Da'!S66+'SAR Da'!S66+'URQ Da'!S66+'ROC Da'!S66+'SM Da'!S66+'BN Da'!S66+'BS Da'!S66+'TDC Da'!S66</f>
        <v>271</v>
      </c>
      <c r="T66" s="213">
        <f>+'MIT Da'!T66+'SAR Da'!T66+'URQ Da'!T66+'ROC Da'!T66+'SM Da'!T66+'BN Da'!T66+'BS Da'!T66+'TDC Da'!T66</f>
        <v>271</v>
      </c>
      <c r="U66" s="55">
        <f>+'MIT Da'!U66+'SAR Da'!U66+'URQ Da'!U66+'ROC Da'!U66+'SM Da'!U66+'BN Da'!U66+'BS Da'!U66+'TDC Da'!U66</f>
        <v>136</v>
      </c>
      <c r="V66" s="55">
        <f>+'MIT Da'!V66+'SAR Da'!V66+'URQ Da'!V66+'ROC Da'!V66+'SM Da'!V66+'BN Da'!V66+'BS Da'!V66+'TDC Da'!V66</f>
        <v>433</v>
      </c>
      <c r="W66" s="55">
        <f>+'MIT Da'!W66+'SAR Da'!W66+'URQ Da'!W66+'ROC Da'!W66+'SM Da'!W66+'BN Da'!W66+'BS Da'!W66+'TDC Da'!W66</f>
        <v>11</v>
      </c>
      <c r="X66" s="55">
        <f>+'MIT Da'!X66+'SAR Da'!X66+'URQ Da'!X66+'ROC Da'!X66+'SM Da'!X66+'BN Da'!X66+'BS Da'!X66+'TDC Da'!X66</f>
        <v>112</v>
      </c>
      <c r="Y66" s="55">
        <f>+'MIT Da'!Y66+'SAR Da'!Y66+'URQ Da'!Y66+'ROC Da'!Y66+'SM Da'!Y66+'BN Da'!Y66+'BS Da'!Y66+'TDC Da'!Y66</f>
        <v>4</v>
      </c>
      <c r="Z66" s="219">
        <f>+'MIT Da'!Z66+'SAR Da'!Z66+'URQ Da'!Z66+'ROC Da'!Z66+'SM Da'!Z66+'BN Da'!Z66+'BS Da'!Z66+'TDC Da'!Z66</f>
        <v>696</v>
      </c>
      <c r="AA66" s="55">
        <f>+'MIT Da'!AA66+'SAR Da'!AA66+'URQ Da'!AA66+'ROC Da'!AA66+'SM Da'!AA66+'BN Da'!AA66+'BS Da'!AA66+'TDC Da'!AA66</f>
        <v>154</v>
      </c>
      <c r="AB66" s="55">
        <f>+'MIT Da'!AB66+'SAR Da'!AB66+'URQ Da'!AB66+'ROC Da'!AB66+'SM Da'!AB66+'BN Da'!AB66+'BS Da'!AB66+'TDC Da'!AB66</f>
        <v>100</v>
      </c>
      <c r="AC66" s="55">
        <f>+'MIT Da'!AC66+'SAR Da'!AC66+'URQ Da'!AC66+'ROC Da'!AC66+'SM Da'!AC66+'BN Da'!AC66+'BS Da'!AC66+'TDC Da'!AC66</f>
        <v>696</v>
      </c>
      <c r="AD66" s="219">
        <f>+'MIT Da'!AD66+'SAR Da'!AD66+'URQ Da'!AD66+'ROC Da'!AD66+'SM Da'!AD66+'BN Da'!AD66+'BS Da'!AD66+'TDC Da'!AD66</f>
        <v>950</v>
      </c>
      <c r="AE66" s="55">
        <f>+'MIT Da'!AE66+'SAR Da'!AE66+'URQ Da'!AE66+'ROC Da'!AE66+'SM Da'!AE66+'BN Da'!AE66+'BS Da'!AE66+'TDC Da'!AE66</f>
        <v>54</v>
      </c>
      <c r="AF66" s="55">
        <f>+'MIT Da'!AF66+'SAR Da'!AF66+'URQ Da'!AF66+'ROC Da'!AF66+'SM Da'!AF66+'BN Da'!AF66+'BS Da'!AF66+'TDC Da'!AF66</f>
        <v>96</v>
      </c>
      <c r="AG66" s="55">
        <f>+'MIT Da'!AG66+'SAR Da'!AG66+'URQ Da'!AG66+'ROC Da'!AG66+'SM Da'!AG66+'BN Da'!AG66+'BS Da'!AG66+'TDC Da'!AG66</f>
        <v>417</v>
      </c>
      <c r="AH66" s="219">
        <f>+'MIT Da'!AH66+'SAR Da'!AH66+'URQ Da'!AH66+'ROC Da'!AH66+'SM Da'!AH66+'BN Da'!AH66+'BS Da'!AH66+'TDC Da'!AH66</f>
        <v>567</v>
      </c>
      <c r="AI66" s="10">
        <f>+'MIT Da'!AI66+'SAR Da'!AI66+'URQ Da'!AI66+'ROC Da'!AI66+'SM Da'!AI66+'BN Da'!AI66+'BS Da'!AI66+'TDC Da'!AI66</f>
        <v>272.89499999999998</v>
      </c>
      <c r="AJ66" s="10">
        <f>+'MIT Da'!AJ66+'SAR Da'!AJ66+'URQ Da'!AJ66+'ROC Da'!AJ66+'SM Da'!AJ66+'BN Da'!AJ66+'BS Da'!AJ66+'TDC Da'!AJ66</f>
        <v>9.032</v>
      </c>
      <c r="AK66" s="10">
        <f>+'MIT Da'!AK66+'SAR Da'!AK66+'URQ Da'!AK66+'ROC Da'!AK66+'SM Da'!AK66+'BN Da'!AK66+'BS Da'!AK66+'TDC Da'!AK66</f>
        <v>498.71500000000003</v>
      </c>
      <c r="AL66" s="222">
        <f>+'MIT Da'!AL66+'SAR Da'!AL66+'URQ Da'!AL66+'ROC Da'!AL66+'SM Da'!AL66+'BN Da'!AL66+'BS Da'!AL66+'TDC Da'!AL66</f>
        <v>780.64199999999983</v>
      </c>
      <c r="AM66" s="55">
        <f>+'MIT Da'!AM66+'SAR Da'!AM66+'URQ Da'!AM66+'ROC Da'!AM66+'SM Da'!AM66+'BN Da'!AM66+'BS Da'!AM66+'TDC Da'!AM66</f>
        <v>9</v>
      </c>
      <c r="AN66" s="55">
        <f>+'MIT Da'!AN66+'SAR Da'!AN66+'URQ Da'!AN66+'ROC Da'!AN66+'SM Da'!AN66+'BN Da'!AN66+'BS Da'!AN66+'TDC Da'!AN66</f>
        <v>57</v>
      </c>
      <c r="AO66" s="55">
        <f>+'MIT Da'!AO66+'SAR Da'!AO66+'URQ Da'!AO66+'ROC Da'!AO66+'SM Da'!AO66+'BN Da'!AO66+'BS Da'!AO66+'TDC Da'!AO66</f>
        <v>82</v>
      </c>
      <c r="AP66" s="232">
        <f>+'MIT Da'!AP66+'SAR Da'!AP66+'URQ Da'!AP66+'ROC Da'!AP66+'SM Da'!AP66+'BN Da'!AP66+'BS Da'!AP66+'TDC Da'!AP66</f>
        <v>148</v>
      </c>
      <c r="AQ66" s="55">
        <f>+'MIT Da'!AQ66+'SAR Da'!AQ66+'URQ Da'!AQ66+'ROC Da'!AQ66+'SM Da'!AQ66+'BN Da'!AQ66+'BS Da'!AQ66+'TDC Da'!AQ66</f>
        <v>596</v>
      </c>
      <c r="AR66" s="55">
        <f>+'MIT Da'!AR66+'SAR Da'!AR66+'URQ Da'!AR66+'ROC Da'!AR66+'SM Da'!AR66+'BN Da'!AR66+'BS Da'!AR66+'TDC Da'!AR66</f>
        <v>341</v>
      </c>
      <c r="AS66" s="55">
        <f>+'MIT Da'!AS66+'SAR Da'!AS66+'URQ Da'!AS66+'ROC Da'!AS66+'SM Da'!AS66+'BN Da'!AS66+'BS Da'!AS66+'TDC Da'!AS66</f>
        <v>39</v>
      </c>
      <c r="AT66" s="232">
        <f>+SUM(RED_InfraMR[[#This Row],[B.02.1 - Parque de Coches Eléctricos Motrices]:[B.02.3 - Parque de Coches Eléctricos Motrices Tipo R]])</f>
        <v>976</v>
      </c>
      <c r="AU66" s="55">
        <f>+'MIT Da'!AU66+'SAR Da'!AU66+'URQ Da'!AU66+'ROC Da'!AU66+'SM Da'!AU66+'BN Da'!AU66+'BS Da'!AU66+'TDC Da'!AU66</f>
        <v>0</v>
      </c>
      <c r="AV66" s="55">
        <f>+'MIT Da'!AV66+'SAR Da'!AV66+'URQ Da'!AV66+'ROC Da'!AV66+'SM Da'!AV66+'BN Da'!AV66+'BS Da'!AV66+'TDC Da'!AV66</f>
        <v>6</v>
      </c>
      <c r="AW66" s="55">
        <f>+'MIT Da'!AW66+'SAR Da'!AW66+'URQ Da'!AW66+'ROC Da'!AW66+'SM Da'!AW66+'BN Da'!AW66+'BS Da'!AW66+'TDC Da'!AW66</f>
        <v>10</v>
      </c>
      <c r="AX66" s="232">
        <f>+SUM(RED_InfraMR[[#This Row],[B.03.1 - Parque de Coches Motores Motrices Remolcados]:[B.03.3 - Parque de Coches Motores Motrices Cabina]])</f>
        <v>16</v>
      </c>
      <c r="AY66" s="55">
        <f>+'MIT Da'!AY66+'SAR Da'!AY66+'URQ Da'!AY66+'ROC Da'!AY66+'SM Da'!AY66+'BN Da'!AY66+'BS Da'!AY66+'TDC Da'!AY66</f>
        <v>428</v>
      </c>
      <c r="AZ66" s="55">
        <f>+'MIT Da'!AZ66+'SAR Da'!AZ66+'URQ Da'!AZ66+'ROC Da'!AZ66+'SM Da'!AZ66+'BN Da'!AZ66+'BS Da'!AZ66+'TDC Da'!AZ66</f>
        <v>165</v>
      </c>
      <c r="BA66" s="55">
        <f>+'MIT Da'!BA66+'SAR Da'!BA66+'URQ Da'!BA66+'ROC Da'!BA66+'SM Da'!BA66+'BN Da'!BA66+'BS Da'!BA66+'TDC Da'!BA66</f>
        <v>15</v>
      </c>
      <c r="BB66" s="55">
        <f>+'MIT Da'!BB66+'SAR Da'!BB66+'URQ Da'!BB66+'ROC Da'!BB66+'SM Da'!BB66+'BN Da'!BB66+'BS Da'!BB66+'TDC Da'!BB66</f>
        <v>0</v>
      </c>
      <c r="BC66" s="232">
        <f>+SUM(RED_InfraMR[[#This Row],[B.04.1 - Parque de Coches Remolcados Clase Unica]:[B.04.5 - Parque de Coches Remolcados para Servicios Especiales (Cartoneros)]])</f>
        <v>608</v>
      </c>
      <c r="BD66" s="393">
        <f>+'MIT Da'!BD66+'SAR Da'!BD66+'URQ Da'!BD66+'ROC Da'!BD66+'SM Da'!BD66+'BN Da'!BD66+'BS Da'!BD66+'TDC Da'!BD66</f>
        <v>150</v>
      </c>
      <c r="BE66" s="55">
        <f>+'MIT Da'!BE66+'SAR Da'!BE66+'URQ Da'!BE66+'ROC Da'!BE66+'SM Da'!BE66+'BN Da'!BE66+'BS Da'!BE66+'TDC Da'!BE66</f>
        <v>13</v>
      </c>
      <c r="BF66" s="55">
        <f>+'MIT Da'!BF66+'SAR Da'!BF66+'URQ Da'!BF66+'ROC Da'!BF66+'SM Da'!BF66+'BN Da'!BF66+'BS Da'!BF66+'TDC Da'!BF66</f>
        <v>94</v>
      </c>
      <c r="BG66" s="235"/>
    </row>
    <row r="67" spans="1:59">
      <c r="A67" s="1">
        <v>1998</v>
      </c>
      <c r="B67" s="1" t="s">
        <v>66</v>
      </c>
      <c r="C67" s="10">
        <f>+'MIT Da'!C67+'SAR Da'!C67+'URQ Da'!C67+'ROC Da'!C67+'SM Da'!C67+'BN Da'!C67+'BS Da'!C67+'TDC Da'!C67</f>
        <v>147.21299999999999</v>
      </c>
      <c r="D67" s="10">
        <f>+'MIT Da'!D67+'SAR Da'!D67+'URQ Da'!D67+'ROC Da'!D67+'SM Da'!D67+'BN Da'!D67+'BS Da'!D67+'TDC Da'!D67</f>
        <v>444.30600000000004</v>
      </c>
      <c r="E67" s="10">
        <f>+'MIT Da'!E67+'SAR Da'!E67+'URQ Da'!E67+'ROC Da'!E67+'SM Da'!E67+'BN Da'!E67+'BS Da'!E67+'TDC Da'!E67</f>
        <v>0</v>
      </c>
      <c r="F67" s="10">
        <f>+'MIT Da'!F67+'SAR Da'!F67+'URQ Da'!F67+'ROC Da'!F67+'SM Da'!F67+'BN Da'!F67+'BS Da'!F67+'TDC Da'!F67</f>
        <v>176.17364000000001</v>
      </c>
      <c r="G67" s="192">
        <f>+'MIT Da'!G67+'SAR Da'!G67+'URQ Da'!G67+'ROC Da'!G67+'SM Da'!G67+'BN Da'!G67+'BS Da'!G67+'TDC Da'!G67</f>
        <v>767.69263999999998</v>
      </c>
      <c r="H67" s="192">
        <f>+'MIT Da'!H67+'SAR Da'!H67+'URQ Da'!H67+'ROC Da'!H67+'SM Da'!H67+'BN Da'!H67+'BS Da'!H67+'TDC Da'!H67</f>
        <v>767.69263999999998</v>
      </c>
      <c r="I67" s="10">
        <f>+'MIT Da'!I67+'SAR Da'!I67+'URQ Da'!I67+'ROC Da'!I67+'SM Da'!I67+'BN Da'!I67+'BS Da'!I67+'TDC Da'!I67</f>
        <v>972.2581100000001</v>
      </c>
      <c r="J67" s="10">
        <f>+'MIT Da'!J67+'SAR Da'!J67+'URQ Da'!J67+'ROC Da'!J67+'SM Da'!J67+'BN Da'!J67+'BS Da'!J67+'TDC Da'!J67</f>
        <v>1060.415</v>
      </c>
      <c r="K67" s="10">
        <f>+'MIT Da'!K67+'SAR Da'!K67+'URQ Da'!K67+'ROC Da'!K67+'SM Da'!K67+'BN Da'!K67+'BS Da'!K67+'TDC Da'!K67</f>
        <v>54.516999999999996</v>
      </c>
      <c r="L67" s="10">
        <f>+'MIT Da'!L67+'SAR Da'!L67+'URQ Da'!L67+'ROC Da'!L67+'SM Da'!L67+'BN Da'!L67+'BS Da'!L67+'TDC Da'!L67</f>
        <v>379.49300000000005</v>
      </c>
      <c r="M67" s="10">
        <f>+'MIT Da'!M67+'SAR Da'!M67+'URQ Da'!M67+'ROC Da'!M67+'SM Da'!M67+'BN Da'!M67+'BS Da'!M67+'TDC Da'!M67</f>
        <v>21.314999999999998</v>
      </c>
      <c r="N67" s="192">
        <f>+'MIT Da'!N67+'SAR Da'!N67+'URQ Da'!N67+'ROC Da'!N67+'SM Da'!N67+'BN Da'!N67+'BS Da'!N67+'TDC Da'!N67</f>
        <v>1439.9079999999999</v>
      </c>
      <c r="O67" s="192">
        <f>+'MIT Da'!O67+'SAR Da'!O67+'URQ Da'!O67+'ROC Da'!O67+'SM Da'!O67+'BN Da'!O67+'BS Da'!O67+'TDC Da'!O67</f>
        <v>1439.9079999999999</v>
      </c>
      <c r="P67" s="55">
        <f>+'MIT Da'!P67+'SAR Da'!P67+'URQ Da'!P67+'ROC Da'!P67+'SM Da'!P67+'BN Da'!P67+'BS Da'!P67+'TDC Da'!P67</f>
        <v>203</v>
      </c>
      <c r="Q67" s="55">
        <f>+'MIT Da'!Q67+'SAR Da'!Q67+'URQ Da'!Q67+'ROC Da'!Q67+'SM Da'!Q67+'BN Da'!Q67+'BS Da'!Q67+'TDC Da'!Q67</f>
        <v>58</v>
      </c>
      <c r="R67" s="55">
        <f>+'MIT Da'!R67+'SAR Da'!R67+'URQ Da'!R67+'ROC Da'!R67+'SM Da'!R67+'BN Da'!R67+'BS Da'!R67+'TDC Da'!R67</f>
        <v>10</v>
      </c>
      <c r="S67" s="213">
        <f>+'MIT Da'!S67+'SAR Da'!S67+'URQ Da'!S67+'ROC Da'!S67+'SM Da'!S67+'BN Da'!S67+'BS Da'!S67+'TDC Da'!S67</f>
        <v>271</v>
      </c>
      <c r="T67" s="213">
        <f>+'MIT Da'!T67+'SAR Da'!T67+'URQ Da'!T67+'ROC Da'!T67+'SM Da'!T67+'BN Da'!T67+'BS Da'!T67+'TDC Da'!T67</f>
        <v>271</v>
      </c>
      <c r="U67" s="55">
        <f>+'MIT Da'!U67+'SAR Da'!U67+'URQ Da'!U67+'ROC Da'!U67+'SM Da'!U67+'BN Da'!U67+'BS Da'!U67+'TDC Da'!U67</f>
        <v>136</v>
      </c>
      <c r="V67" s="55">
        <f>+'MIT Da'!V67+'SAR Da'!V67+'URQ Da'!V67+'ROC Da'!V67+'SM Da'!V67+'BN Da'!V67+'BS Da'!V67+'TDC Da'!V67</f>
        <v>433</v>
      </c>
      <c r="W67" s="55">
        <f>+'MIT Da'!W67+'SAR Da'!W67+'URQ Da'!W67+'ROC Da'!W67+'SM Da'!W67+'BN Da'!W67+'BS Da'!W67+'TDC Da'!W67</f>
        <v>11</v>
      </c>
      <c r="X67" s="55">
        <f>+'MIT Da'!X67+'SAR Da'!X67+'URQ Da'!X67+'ROC Da'!X67+'SM Da'!X67+'BN Da'!X67+'BS Da'!X67+'TDC Da'!X67</f>
        <v>112</v>
      </c>
      <c r="Y67" s="55">
        <f>+'MIT Da'!Y67+'SAR Da'!Y67+'URQ Da'!Y67+'ROC Da'!Y67+'SM Da'!Y67+'BN Da'!Y67+'BS Da'!Y67+'TDC Da'!Y67</f>
        <v>4</v>
      </c>
      <c r="Z67" s="219">
        <f>+'MIT Da'!Z67+'SAR Da'!Z67+'URQ Da'!Z67+'ROC Da'!Z67+'SM Da'!Z67+'BN Da'!Z67+'BS Da'!Z67+'TDC Da'!Z67</f>
        <v>696</v>
      </c>
      <c r="AA67" s="55">
        <f>+'MIT Da'!AA67+'SAR Da'!AA67+'URQ Da'!AA67+'ROC Da'!AA67+'SM Da'!AA67+'BN Da'!AA67+'BS Da'!AA67+'TDC Da'!AA67</f>
        <v>154</v>
      </c>
      <c r="AB67" s="55">
        <f>+'MIT Da'!AB67+'SAR Da'!AB67+'URQ Da'!AB67+'ROC Da'!AB67+'SM Da'!AB67+'BN Da'!AB67+'BS Da'!AB67+'TDC Da'!AB67</f>
        <v>100</v>
      </c>
      <c r="AC67" s="55">
        <f>+'MIT Da'!AC67+'SAR Da'!AC67+'URQ Da'!AC67+'ROC Da'!AC67+'SM Da'!AC67+'BN Da'!AC67+'BS Da'!AC67+'TDC Da'!AC67</f>
        <v>696</v>
      </c>
      <c r="AD67" s="219">
        <f>+'MIT Da'!AD67+'SAR Da'!AD67+'URQ Da'!AD67+'ROC Da'!AD67+'SM Da'!AD67+'BN Da'!AD67+'BS Da'!AD67+'TDC Da'!AD67</f>
        <v>950</v>
      </c>
      <c r="AE67" s="55">
        <f>+'MIT Da'!AE67+'SAR Da'!AE67+'URQ Da'!AE67+'ROC Da'!AE67+'SM Da'!AE67+'BN Da'!AE67+'BS Da'!AE67+'TDC Da'!AE67</f>
        <v>54</v>
      </c>
      <c r="AF67" s="55">
        <f>+'MIT Da'!AF67+'SAR Da'!AF67+'URQ Da'!AF67+'ROC Da'!AF67+'SM Da'!AF67+'BN Da'!AF67+'BS Da'!AF67+'TDC Da'!AF67</f>
        <v>96</v>
      </c>
      <c r="AG67" s="55">
        <f>+'MIT Da'!AG67+'SAR Da'!AG67+'URQ Da'!AG67+'ROC Da'!AG67+'SM Da'!AG67+'BN Da'!AG67+'BS Da'!AG67+'TDC Da'!AG67</f>
        <v>417</v>
      </c>
      <c r="AH67" s="219">
        <f>+'MIT Da'!AH67+'SAR Da'!AH67+'URQ Da'!AH67+'ROC Da'!AH67+'SM Da'!AH67+'BN Da'!AH67+'BS Da'!AH67+'TDC Da'!AH67</f>
        <v>567</v>
      </c>
      <c r="AI67" s="10">
        <f>+'MIT Da'!AI67+'SAR Da'!AI67+'URQ Da'!AI67+'ROC Da'!AI67+'SM Da'!AI67+'BN Da'!AI67+'BS Da'!AI67+'TDC Da'!AI67</f>
        <v>272.89499999999998</v>
      </c>
      <c r="AJ67" s="10">
        <f>+'MIT Da'!AJ67+'SAR Da'!AJ67+'URQ Da'!AJ67+'ROC Da'!AJ67+'SM Da'!AJ67+'BN Da'!AJ67+'BS Da'!AJ67+'TDC Da'!AJ67</f>
        <v>9.032</v>
      </c>
      <c r="AK67" s="10">
        <f>+'MIT Da'!AK67+'SAR Da'!AK67+'URQ Da'!AK67+'ROC Da'!AK67+'SM Da'!AK67+'BN Da'!AK67+'BS Da'!AK67+'TDC Da'!AK67</f>
        <v>498.71500000000003</v>
      </c>
      <c r="AL67" s="222">
        <f>+'MIT Da'!AL67+'SAR Da'!AL67+'URQ Da'!AL67+'ROC Da'!AL67+'SM Da'!AL67+'BN Da'!AL67+'BS Da'!AL67+'TDC Da'!AL67</f>
        <v>780.64199999999983</v>
      </c>
      <c r="AM67" s="55">
        <f>+'MIT Da'!AM67+'SAR Da'!AM67+'URQ Da'!AM67+'ROC Da'!AM67+'SM Da'!AM67+'BN Da'!AM67+'BS Da'!AM67+'TDC Da'!AM67</f>
        <v>9</v>
      </c>
      <c r="AN67" s="55">
        <f>+'MIT Da'!AN67+'SAR Da'!AN67+'URQ Da'!AN67+'ROC Da'!AN67+'SM Da'!AN67+'BN Da'!AN67+'BS Da'!AN67+'TDC Da'!AN67</f>
        <v>57</v>
      </c>
      <c r="AO67" s="55">
        <f>+'MIT Da'!AO67+'SAR Da'!AO67+'URQ Da'!AO67+'ROC Da'!AO67+'SM Da'!AO67+'BN Da'!AO67+'BS Da'!AO67+'TDC Da'!AO67</f>
        <v>82</v>
      </c>
      <c r="AP67" s="232">
        <f>+'MIT Da'!AP67+'SAR Da'!AP67+'URQ Da'!AP67+'ROC Da'!AP67+'SM Da'!AP67+'BN Da'!AP67+'BS Da'!AP67+'TDC Da'!AP67</f>
        <v>148</v>
      </c>
      <c r="AQ67" s="55">
        <f>+'MIT Da'!AQ67+'SAR Da'!AQ67+'URQ Da'!AQ67+'ROC Da'!AQ67+'SM Da'!AQ67+'BN Da'!AQ67+'BS Da'!AQ67+'TDC Da'!AQ67</f>
        <v>596</v>
      </c>
      <c r="AR67" s="55">
        <f>+'MIT Da'!AR67+'SAR Da'!AR67+'URQ Da'!AR67+'ROC Da'!AR67+'SM Da'!AR67+'BN Da'!AR67+'BS Da'!AR67+'TDC Da'!AR67</f>
        <v>341</v>
      </c>
      <c r="AS67" s="55">
        <f>+'MIT Da'!AS67+'SAR Da'!AS67+'URQ Da'!AS67+'ROC Da'!AS67+'SM Da'!AS67+'BN Da'!AS67+'BS Da'!AS67+'TDC Da'!AS67</f>
        <v>39</v>
      </c>
      <c r="AT67" s="232">
        <f>+SUM(RED_InfraMR[[#This Row],[B.02.1 - Parque de Coches Eléctricos Motrices]:[B.02.3 - Parque de Coches Eléctricos Motrices Tipo R]])</f>
        <v>976</v>
      </c>
      <c r="AU67" s="55">
        <f>+'MIT Da'!AU67+'SAR Da'!AU67+'URQ Da'!AU67+'ROC Da'!AU67+'SM Da'!AU67+'BN Da'!AU67+'BS Da'!AU67+'TDC Da'!AU67</f>
        <v>0</v>
      </c>
      <c r="AV67" s="55">
        <f>+'MIT Da'!AV67+'SAR Da'!AV67+'URQ Da'!AV67+'ROC Da'!AV67+'SM Da'!AV67+'BN Da'!AV67+'BS Da'!AV67+'TDC Da'!AV67</f>
        <v>6</v>
      </c>
      <c r="AW67" s="55">
        <f>+'MIT Da'!AW67+'SAR Da'!AW67+'URQ Da'!AW67+'ROC Da'!AW67+'SM Da'!AW67+'BN Da'!AW67+'BS Da'!AW67+'TDC Da'!AW67</f>
        <v>10</v>
      </c>
      <c r="AX67" s="232">
        <f>+SUM(RED_InfraMR[[#This Row],[B.03.1 - Parque de Coches Motores Motrices Remolcados]:[B.03.3 - Parque de Coches Motores Motrices Cabina]])</f>
        <v>16</v>
      </c>
      <c r="AY67" s="55">
        <f>+'MIT Da'!AY67+'SAR Da'!AY67+'URQ Da'!AY67+'ROC Da'!AY67+'SM Da'!AY67+'BN Da'!AY67+'BS Da'!AY67+'TDC Da'!AY67</f>
        <v>428</v>
      </c>
      <c r="AZ67" s="55">
        <f>+'MIT Da'!AZ67+'SAR Da'!AZ67+'URQ Da'!AZ67+'ROC Da'!AZ67+'SM Da'!AZ67+'BN Da'!AZ67+'BS Da'!AZ67+'TDC Da'!AZ67</f>
        <v>165</v>
      </c>
      <c r="BA67" s="55">
        <f>+'MIT Da'!BA67+'SAR Da'!BA67+'URQ Da'!BA67+'ROC Da'!BA67+'SM Da'!BA67+'BN Da'!BA67+'BS Da'!BA67+'TDC Da'!BA67</f>
        <v>15</v>
      </c>
      <c r="BB67" s="55">
        <f>+'MIT Da'!BB67+'SAR Da'!BB67+'URQ Da'!BB67+'ROC Da'!BB67+'SM Da'!BB67+'BN Da'!BB67+'BS Da'!BB67+'TDC Da'!BB67</f>
        <v>0</v>
      </c>
      <c r="BC67" s="232">
        <f>+SUM(RED_InfraMR[[#This Row],[B.04.1 - Parque de Coches Remolcados Clase Unica]:[B.04.5 - Parque de Coches Remolcados para Servicios Especiales (Cartoneros)]])</f>
        <v>608</v>
      </c>
      <c r="BD67" s="393">
        <f>+'MIT Da'!BD67+'SAR Da'!BD67+'URQ Da'!BD67+'ROC Da'!BD67+'SM Da'!BD67+'BN Da'!BD67+'BS Da'!BD67+'TDC Da'!BD67</f>
        <v>150</v>
      </c>
      <c r="BE67" s="55">
        <f>+'MIT Da'!BE67+'SAR Da'!BE67+'URQ Da'!BE67+'ROC Da'!BE67+'SM Da'!BE67+'BN Da'!BE67+'BS Da'!BE67+'TDC Da'!BE67</f>
        <v>13</v>
      </c>
      <c r="BF67" s="55">
        <f>+'MIT Da'!BF67+'SAR Da'!BF67+'URQ Da'!BF67+'ROC Da'!BF67+'SM Da'!BF67+'BN Da'!BF67+'BS Da'!BF67+'TDC Da'!BF67</f>
        <v>94</v>
      </c>
      <c r="BG67" s="235"/>
    </row>
    <row r="68" spans="1:59">
      <c r="A68" s="1">
        <v>1998</v>
      </c>
      <c r="B68" s="1" t="s">
        <v>67</v>
      </c>
      <c r="C68" s="10">
        <f>+'MIT Da'!C68+'SAR Da'!C68+'URQ Da'!C68+'ROC Da'!C68+'SM Da'!C68+'BN Da'!C68+'BS Da'!C68+'TDC Da'!C68</f>
        <v>147.21299999999999</v>
      </c>
      <c r="D68" s="10">
        <f>+'MIT Da'!D68+'SAR Da'!D68+'URQ Da'!D68+'ROC Da'!D68+'SM Da'!D68+'BN Da'!D68+'BS Da'!D68+'TDC Da'!D68</f>
        <v>444.30600000000004</v>
      </c>
      <c r="E68" s="10">
        <f>+'MIT Da'!E68+'SAR Da'!E68+'URQ Da'!E68+'ROC Da'!E68+'SM Da'!E68+'BN Da'!E68+'BS Da'!E68+'TDC Da'!E68</f>
        <v>0</v>
      </c>
      <c r="F68" s="10">
        <f>+'MIT Da'!F68+'SAR Da'!F68+'URQ Da'!F68+'ROC Da'!F68+'SM Da'!F68+'BN Da'!F68+'BS Da'!F68+'TDC Da'!F68</f>
        <v>176.17364000000001</v>
      </c>
      <c r="G68" s="192">
        <f>+'MIT Da'!G68+'SAR Da'!G68+'URQ Da'!G68+'ROC Da'!G68+'SM Da'!G68+'BN Da'!G68+'BS Da'!G68+'TDC Da'!G68</f>
        <v>767.69263999999998</v>
      </c>
      <c r="H68" s="192">
        <f>+'MIT Da'!H68+'SAR Da'!H68+'URQ Da'!H68+'ROC Da'!H68+'SM Da'!H68+'BN Da'!H68+'BS Da'!H68+'TDC Da'!H68</f>
        <v>767.69263999999998</v>
      </c>
      <c r="I68" s="10">
        <f>+'MIT Da'!I68+'SAR Da'!I68+'URQ Da'!I68+'ROC Da'!I68+'SM Da'!I68+'BN Da'!I68+'BS Da'!I68+'TDC Da'!I68</f>
        <v>972.2581100000001</v>
      </c>
      <c r="J68" s="10">
        <f>+'MIT Da'!J68+'SAR Da'!J68+'URQ Da'!J68+'ROC Da'!J68+'SM Da'!J68+'BN Da'!J68+'BS Da'!J68+'TDC Da'!J68</f>
        <v>1060.415</v>
      </c>
      <c r="K68" s="10">
        <f>+'MIT Da'!K68+'SAR Da'!K68+'URQ Da'!K68+'ROC Da'!K68+'SM Da'!K68+'BN Da'!K68+'BS Da'!K68+'TDC Da'!K68</f>
        <v>54.516999999999996</v>
      </c>
      <c r="L68" s="10">
        <f>+'MIT Da'!L68+'SAR Da'!L68+'URQ Da'!L68+'ROC Da'!L68+'SM Da'!L68+'BN Da'!L68+'BS Da'!L68+'TDC Da'!L68</f>
        <v>379.49300000000005</v>
      </c>
      <c r="M68" s="10">
        <f>+'MIT Da'!M68+'SAR Da'!M68+'URQ Da'!M68+'ROC Da'!M68+'SM Da'!M68+'BN Da'!M68+'BS Da'!M68+'TDC Da'!M68</f>
        <v>21.314999999999998</v>
      </c>
      <c r="N68" s="192">
        <f>+'MIT Da'!N68+'SAR Da'!N68+'URQ Da'!N68+'ROC Da'!N68+'SM Da'!N68+'BN Da'!N68+'BS Da'!N68+'TDC Da'!N68</f>
        <v>1439.9079999999999</v>
      </c>
      <c r="O68" s="192">
        <f>+'MIT Da'!O68+'SAR Da'!O68+'URQ Da'!O68+'ROC Da'!O68+'SM Da'!O68+'BN Da'!O68+'BS Da'!O68+'TDC Da'!O68</f>
        <v>1439.9079999999999</v>
      </c>
      <c r="P68" s="55">
        <f>+'MIT Da'!P68+'SAR Da'!P68+'URQ Da'!P68+'ROC Da'!P68+'SM Da'!P68+'BN Da'!P68+'BS Da'!P68+'TDC Da'!P68</f>
        <v>203</v>
      </c>
      <c r="Q68" s="55">
        <f>+'MIT Da'!Q68+'SAR Da'!Q68+'URQ Da'!Q68+'ROC Da'!Q68+'SM Da'!Q68+'BN Da'!Q68+'BS Da'!Q68+'TDC Da'!Q68</f>
        <v>58</v>
      </c>
      <c r="R68" s="55">
        <f>+'MIT Da'!R68+'SAR Da'!R68+'URQ Da'!R68+'ROC Da'!R68+'SM Da'!R68+'BN Da'!R68+'BS Da'!R68+'TDC Da'!R68</f>
        <v>10</v>
      </c>
      <c r="S68" s="213">
        <f>+'MIT Da'!S68+'SAR Da'!S68+'URQ Da'!S68+'ROC Da'!S68+'SM Da'!S68+'BN Da'!S68+'BS Da'!S68+'TDC Da'!S68</f>
        <v>271</v>
      </c>
      <c r="T68" s="213">
        <f>+'MIT Da'!T68+'SAR Da'!T68+'URQ Da'!T68+'ROC Da'!T68+'SM Da'!T68+'BN Da'!T68+'BS Da'!T68+'TDC Da'!T68</f>
        <v>271</v>
      </c>
      <c r="U68" s="55">
        <f>+'MIT Da'!U68+'SAR Da'!U68+'URQ Da'!U68+'ROC Da'!U68+'SM Da'!U68+'BN Da'!U68+'BS Da'!U68+'TDC Da'!U68</f>
        <v>136</v>
      </c>
      <c r="V68" s="55">
        <f>+'MIT Da'!V68+'SAR Da'!V68+'URQ Da'!V68+'ROC Da'!V68+'SM Da'!V68+'BN Da'!V68+'BS Da'!V68+'TDC Da'!V68</f>
        <v>433</v>
      </c>
      <c r="W68" s="55">
        <f>+'MIT Da'!W68+'SAR Da'!W68+'URQ Da'!W68+'ROC Da'!W68+'SM Da'!W68+'BN Da'!W68+'BS Da'!W68+'TDC Da'!W68</f>
        <v>11</v>
      </c>
      <c r="X68" s="55">
        <f>+'MIT Da'!X68+'SAR Da'!X68+'URQ Da'!X68+'ROC Da'!X68+'SM Da'!X68+'BN Da'!X68+'BS Da'!X68+'TDC Da'!X68</f>
        <v>112</v>
      </c>
      <c r="Y68" s="55">
        <f>+'MIT Da'!Y68+'SAR Da'!Y68+'URQ Da'!Y68+'ROC Da'!Y68+'SM Da'!Y68+'BN Da'!Y68+'BS Da'!Y68+'TDC Da'!Y68</f>
        <v>4</v>
      </c>
      <c r="Z68" s="219">
        <f>+'MIT Da'!Z68+'SAR Da'!Z68+'URQ Da'!Z68+'ROC Da'!Z68+'SM Da'!Z68+'BN Da'!Z68+'BS Da'!Z68+'TDC Da'!Z68</f>
        <v>696</v>
      </c>
      <c r="AA68" s="55">
        <f>+'MIT Da'!AA68+'SAR Da'!AA68+'URQ Da'!AA68+'ROC Da'!AA68+'SM Da'!AA68+'BN Da'!AA68+'BS Da'!AA68+'TDC Da'!AA68</f>
        <v>154</v>
      </c>
      <c r="AB68" s="55">
        <f>+'MIT Da'!AB68+'SAR Da'!AB68+'URQ Da'!AB68+'ROC Da'!AB68+'SM Da'!AB68+'BN Da'!AB68+'BS Da'!AB68+'TDC Da'!AB68</f>
        <v>100</v>
      </c>
      <c r="AC68" s="55">
        <f>+'MIT Da'!AC68+'SAR Da'!AC68+'URQ Da'!AC68+'ROC Da'!AC68+'SM Da'!AC68+'BN Da'!AC68+'BS Da'!AC68+'TDC Da'!AC68</f>
        <v>696</v>
      </c>
      <c r="AD68" s="219">
        <f>+'MIT Da'!AD68+'SAR Da'!AD68+'URQ Da'!AD68+'ROC Da'!AD68+'SM Da'!AD68+'BN Da'!AD68+'BS Da'!AD68+'TDC Da'!AD68</f>
        <v>950</v>
      </c>
      <c r="AE68" s="55">
        <f>+'MIT Da'!AE68+'SAR Da'!AE68+'URQ Da'!AE68+'ROC Da'!AE68+'SM Da'!AE68+'BN Da'!AE68+'BS Da'!AE68+'TDC Da'!AE68</f>
        <v>54</v>
      </c>
      <c r="AF68" s="55">
        <f>+'MIT Da'!AF68+'SAR Da'!AF68+'URQ Da'!AF68+'ROC Da'!AF68+'SM Da'!AF68+'BN Da'!AF68+'BS Da'!AF68+'TDC Da'!AF68</f>
        <v>96</v>
      </c>
      <c r="AG68" s="55">
        <f>+'MIT Da'!AG68+'SAR Da'!AG68+'URQ Da'!AG68+'ROC Da'!AG68+'SM Da'!AG68+'BN Da'!AG68+'BS Da'!AG68+'TDC Da'!AG68</f>
        <v>417</v>
      </c>
      <c r="AH68" s="219">
        <f>+'MIT Da'!AH68+'SAR Da'!AH68+'URQ Da'!AH68+'ROC Da'!AH68+'SM Da'!AH68+'BN Da'!AH68+'BS Da'!AH68+'TDC Da'!AH68</f>
        <v>567</v>
      </c>
      <c r="AI68" s="10">
        <f>+'MIT Da'!AI68+'SAR Da'!AI68+'URQ Da'!AI68+'ROC Da'!AI68+'SM Da'!AI68+'BN Da'!AI68+'BS Da'!AI68+'TDC Da'!AI68</f>
        <v>272.89499999999998</v>
      </c>
      <c r="AJ68" s="10">
        <f>+'MIT Da'!AJ68+'SAR Da'!AJ68+'URQ Da'!AJ68+'ROC Da'!AJ68+'SM Da'!AJ68+'BN Da'!AJ68+'BS Da'!AJ68+'TDC Da'!AJ68</f>
        <v>9.032</v>
      </c>
      <c r="AK68" s="10">
        <f>+'MIT Da'!AK68+'SAR Da'!AK68+'URQ Da'!AK68+'ROC Da'!AK68+'SM Da'!AK68+'BN Da'!AK68+'BS Da'!AK68+'TDC Da'!AK68</f>
        <v>498.71500000000003</v>
      </c>
      <c r="AL68" s="222">
        <f>+'MIT Da'!AL68+'SAR Da'!AL68+'URQ Da'!AL68+'ROC Da'!AL68+'SM Da'!AL68+'BN Da'!AL68+'BS Da'!AL68+'TDC Da'!AL68</f>
        <v>780.64199999999983</v>
      </c>
      <c r="AM68" s="55">
        <f>+'MIT Da'!AM68+'SAR Da'!AM68+'URQ Da'!AM68+'ROC Da'!AM68+'SM Da'!AM68+'BN Da'!AM68+'BS Da'!AM68+'TDC Da'!AM68</f>
        <v>9</v>
      </c>
      <c r="AN68" s="55">
        <f>+'MIT Da'!AN68+'SAR Da'!AN68+'URQ Da'!AN68+'ROC Da'!AN68+'SM Da'!AN68+'BN Da'!AN68+'BS Da'!AN68+'TDC Da'!AN68</f>
        <v>57</v>
      </c>
      <c r="AO68" s="55">
        <f>+'MIT Da'!AO68+'SAR Da'!AO68+'URQ Da'!AO68+'ROC Da'!AO68+'SM Da'!AO68+'BN Da'!AO68+'BS Da'!AO68+'TDC Da'!AO68</f>
        <v>82</v>
      </c>
      <c r="AP68" s="232">
        <f>+'MIT Da'!AP68+'SAR Da'!AP68+'URQ Da'!AP68+'ROC Da'!AP68+'SM Da'!AP68+'BN Da'!AP68+'BS Da'!AP68+'TDC Da'!AP68</f>
        <v>148</v>
      </c>
      <c r="AQ68" s="55">
        <f>+'MIT Da'!AQ68+'SAR Da'!AQ68+'URQ Da'!AQ68+'ROC Da'!AQ68+'SM Da'!AQ68+'BN Da'!AQ68+'BS Da'!AQ68+'TDC Da'!AQ68</f>
        <v>596</v>
      </c>
      <c r="AR68" s="55">
        <f>+'MIT Da'!AR68+'SAR Da'!AR68+'URQ Da'!AR68+'ROC Da'!AR68+'SM Da'!AR68+'BN Da'!AR68+'BS Da'!AR68+'TDC Da'!AR68</f>
        <v>341</v>
      </c>
      <c r="AS68" s="55">
        <f>+'MIT Da'!AS68+'SAR Da'!AS68+'URQ Da'!AS68+'ROC Da'!AS68+'SM Da'!AS68+'BN Da'!AS68+'BS Da'!AS68+'TDC Da'!AS68</f>
        <v>39</v>
      </c>
      <c r="AT68" s="232">
        <f>+SUM(RED_InfraMR[[#This Row],[B.02.1 - Parque de Coches Eléctricos Motrices]:[B.02.3 - Parque de Coches Eléctricos Motrices Tipo R]])</f>
        <v>976</v>
      </c>
      <c r="AU68" s="55">
        <f>+'MIT Da'!AU68+'SAR Da'!AU68+'URQ Da'!AU68+'ROC Da'!AU68+'SM Da'!AU68+'BN Da'!AU68+'BS Da'!AU68+'TDC Da'!AU68</f>
        <v>0</v>
      </c>
      <c r="AV68" s="55">
        <f>+'MIT Da'!AV68+'SAR Da'!AV68+'URQ Da'!AV68+'ROC Da'!AV68+'SM Da'!AV68+'BN Da'!AV68+'BS Da'!AV68+'TDC Da'!AV68</f>
        <v>6</v>
      </c>
      <c r="AW68" s="55">
        <f>+'MIT Da'!AW68+'SAR Da'!AW68+'URQ Da'!AW68+'ROC Da'!AW68+'SM Da'!AW68+'BN Da'!AW68+'BS Da'!AW68+'TDC Da'!AW68</f>
        <v>10</v>
      </c>
      <c r="AX68" s="232">
        <f>+SUM(RED_InfraMR[[#This Row],[B.03.1 - Parque de Coches Motores Motrices Remolcados]:[B.03.3 - Parque de Coches Motores Motrices Cabina]])</f>
        <v>16</v>
      </c>
      <c r="AY68" s="55">
        <f>+'MIT Da'!AY68+'SAR Da'!AY68+'URQ Da'!AY68+'ROC Da'!AY68+'SM Da'!AY68+'BN Da'!AY68+'BS Da'!AY68+'TDC Da'!AY68</f>
        <v>428</v>
      </c>
      <c r="AZ68" s="55">
        <f>+'MIT Da'!AZ68+'SAR Da'!AZ68+'URQ Da'!AZ68+'ROC Da'!AZ68+'SM Da'!AZ68+'BN Da'!AZ68+'BS Da'!AZ68+'TDC Da'!AZ68</f>
        <v>165</v>
      </c>
      <c r="BA68" s="55">
        <f>+'MIT Da'!BA68+'SAR Da'!BA68+'URQ Da'!BA68+'ROC Da'!BA68+'SM Da'!BA68+'BN Da'!BA68+'BS Da'!BA68+'TDC Da'!BA68</f>
        <v>15</v>
      </c>
      <c r="BB68" s="55">
        <f>+'MIT Da'!BB68+'SAR Da'!BB68+'URQ Da'!BB68+'ROC Da'!BB68+'SM Da'!BB68+'BN Da'!BB68+'BS Da'!BB68+'TDC Da'!BB68</f>
        <v>0</v>
      </c>
      <c r="BC68" s="232">
        <f>+SUM(RED_InfraMR[[#This Row],[B.04.1 - Parque de Coches Remolcados Clase Unica]:[B.04.5 - Parque de Coches Remolcados para Servicios Especiales (Cartoneros)]])</f>
        <v>608</v>
      </c>
      <c r="BD68" s="393">
        <f>+'MIT Da'!BD68+'SAR Da'!BD68+'URQ Da'!BD68+'ROC Da'!BD68+'SM Da'!BD68+'BN Da'!BD68+'BS Da'!BD68+'TDC Da'!BD68</f>
        <v>150</v>
      </c>
      <c r="BE68" s="55">
        <f>+'MIT Da'!BE68+'SAR Da'!BE68+'URQ Da'!BE68+'ROC Da'!BE68+'SM Da'!BE68+'BN Da'!BE68+'BS Da'!BE68+'TDC Da'!BE68</f>
        <v>13</v>
      </c>
      <c r="BF68" s="55">
        <f>+'MIT Da'!BF68+'SAR Da'!BF68+'URQ Da'!BF68+'ROC Da'!BF68+'SM Da'!BF68+'BN Da'!BF68+'BS Da'!BF68+'TDC Da'!BF68</f>
        <v>94</v>
      </c>
      <c r="BG68" s="235"/>
    </row>
    <row r="69" spans="1:59">
      <c r="A69" s="1">
        <v>1998</v>
      </c>
      <c r="B69" s="1" t="s">
        <v>68</v>
      </c>
      <c r="C69" s="10">
        <f>+'MIT Da'!C69+'SAR Da'!C69+'URQ Da'!C69+'ROC Da'!C69+'SM Da'!C69+'BN Da'!C69+'BS Da'!C69+'TDC Da'!C69</f>
        <v>147.21299999999999</v>
      </c>
      <c r="D69" s="10">
        <f>+'MIT Da'!D69+'SAR Da'!D69+'URQ Da'!D69+'ROC Da'!D69+'SM Da'!D69+'BN Da'!D69+'BS Da'!D69+'TDC Da'!D69</f>
        <v>444.30600000000004</v>
      </c>
      <c r="E69" s="10">
        <f>+'MIT Da'!E69+'SAR Da'!E69+'URQ Da'!E69+'ROC Da'!E69+'SM Da'!E69+'BN Da'!E69+'BS Da'!E69+'TDC Da'!E69</f>
        <v>0</v>
      </c>
      <c r="F69" s="10">
        <f>+'MIT Da'!F69+'SAR Da'!F69+'URQ Da'!F69+'ROC Da'!F69+'SM Da'!F69+'BN Da'!F69+'BS Da'!F69+'TDC Da'!F69</f>
        <v>176.17364000000001</v>
      </c>
      <c r="G69" s="192">
        <f>+'MIT Da'!G69+'SAR Da'!G69+'URQ Da'!G69+'ROC Da'!G69+'SM Da'!G69+'BN Da'!G69+'BS Da'!G69+'TDC Da'!G69</f>
        <v>767.69263999999998</v>
      </c>
      <c r="H69" s="192">
        <f>+'MIT Da'!H69+'SAR Da'!H69+'URQ Da'!H69+'ROC Da'!H69+'SM Da'!H69+'BN Da'!H69+'BS Da'!H69+'TDC Da'!H69</f>
        <v>767.69263999999998</v>
      </c>
      <c r="I69" s="10">
        <f>+'MIT Da'!I69+'SAR Da'!I69+'URQ Da'!I69+'ROC Da'!I69+'SM Da'!I69+'BN Da'!I69+'BS Da'!I69+'TDC Da'!I69</f>
        <v>972.2581100000001</v>
      </c>
      <c r="J69" s="10">
        <f>+'MIT Da'!J69+'SAR Da'!J69+'URQ Da'!J69+'ROC Da'!J69+'SM Da'!J69+'BN Da'!J69+'BS Da'!J69+'TDC Da'!J69</f>
        <v>1060.415</v>
      </c>
      <c r="K69" s="10">
        <f>+'MIT Da'!K69+'SAR Da'!K69+'URQ Da'!K69+'ROC Da'!K69+'SM Da'!K69+'BN Da'!K69+'BS Da'!K69+'TDC Da'!K69</f>
        <v>54.516999999999996</v>
      </c>
      <c r="L69" s="10">
        <f>+'MIT Da'!L69+'SAR Da'!L69+'URQ Da'!L69+'ROC Da'!L69+'SM Da'!L69+'BN Da'!L69+'BS Da'!L69+'TDC Da'!L69</f>
        <v>379.49300000000005</v>
      </c>
      <c r="M69" s="10">
        <f>+'MIT Da'!M69+'SAR Da'!M69+'URQ Da'!M69+'ROC Da'!M69+'SM Da'!M69+'BN Da'!M69+'BS Da'!M69+'TDC Da'!M69</f>
        <v>21.314999999999998</v>
      </c>
      <c r="N69" s="192">
        <f>+'MIT Da'!N69+'SAR Da'!N69+'URQ Da'!N69+'ROC Da'!N69+'SM Da'!N69+'BN Da'!N69+'BS Da'!N69+'TDC Da'!N69</f>
        <v>1439.9079999999999</v>
      </c>
      <c r="O69" s="192">
        <f>+'MIT Da'!O69+'SAR Da'!O69+'URQ Da'!O69+'ROC Da'!O69+'SM Da'!O69+'BN Da'!O69+'BS Da'!O69+'TDC Da'!O69</f>
        <v>1439.9079999999999</v>
      </c>
      <c r="P69" s="55">
        <f>+'MIT Da'!P69+'SAR Da'!P69+'URQ Da'!P69+'ROC Da'!P69+'SM Da'!P69+'BN Da'!P69+'BS Da'!P69+'TDC Da'!P69</f>
        <v>203</v>
      </c>
      <c r="Q69" s="55">
        <f>+'MIT Da'!Q69+'SAR Da'!Q69+'URQ Da'!Q69+'ROC Da'!Q69+'SM Da'!Q69+'BN Da'!Q69+'BS Da'!Q69+'TDC Da'!Q69</f>
        <v>58</v>
      </c>
      <c r="R69" s="55">
        <f>+'MIT Da'!R69+'SAR Da'!R69+'URQ Da'!R69+'ROC Da'!R69+'SM Da'!R69+'BN Da'!R69+'BS Da'!R69+'TDC Da'!R69</f>
        <v>10</v>
      </c>
      <c r="S69" s="213">
        <f>+'MIT Da'!S69+'SAR Da'!S69+'URQ Da'!S69+'ROC Da'!S69+'SM Da'!S69+'BN Da'!S69+'BS Da'!S69+'TDC Da'!S69</f>
        <v>271</v>
      </c>
      <c r="T69" s="213">
        <f>+'MIT Da'!T69+'SAR Da'!T69+'URQ Da'!T69+'ROC Da'!T69+'SM Da'!T69+'BN Da'!T69+'BS Da'!T69+'TDC Da'!T69</f>
        <v>271</v>
      </c>
      <c r="U69" s="55">
        <f>+'MIT Da'!U69+'SAR Da'!U69+'URQ Da'!U69+'ROC Da'!U69+'SM Da'!U69+'BN Da'!U69+'BS Da'!U69+'TDC Da'!U69</f>
        <v>136</v>
      </c>
      <c r="V69" s="55">
        <f>+'MIT Da'!V69+'SAR Da'!V69+'URQ Da'!V69+'ROC Da'!V69+'SM Da'!V69+'BN Da'!V69+'BS Da'!V69+'TDC Da'!V69</f>
        <v>433</v>
      </c>
      <c r="W69" s="55">
        <f>+'MIT Da'!W69+'SAR Da'!W69+'URQ Da'!W69+'ROC Da'!W69+'SM Da'!W69+'BN Da'!W69+'BS Da'!W69+'TDC Da'!W69</f>
        <v>11</v>
      </c>
      <c r="X69" s="55">
        <f>+'MIT Da'!X69+'SAR Da'!X69+'URQ Da'!X69+'ROC Da'!X69+'SM Da'!X69+'BN Da'!X69+'BS Da'!X69+'TDC Da'!X69</f>
        <v>112</v>
      </c>
      <c r="Y69" s="55">
        <f>+'MIT Da'!Y69+'SAR Da'!Y69+'URQ Da'!Y69+'ROC Da'!Y69+'SM Da'!Y69+'BN Da'!Y69+'BS Da'!Y69+'TDC Da'!Y69</f>
        <v>4</v>
      </c>
      <c r="Z69" s="219">
        <f>+'MIT Da'!Z69+'SAR Da'!Z69+'URQ Da'!Z69+'ROC Da'!Z69+'SM Da'!Z69+'BN Da'!Z69+'BS Da'!Z69+'TDC Da'!Z69</f>
        <v>696</v>
      </c>
      <c r="AA69" s="55">
        <f>+'MIT Da'!AA69+'SAR Da'!AA69+'URQ Da'!AA69+'ROC Da'!AA69+'SM Da'!AA69+'BN Da'!AA69+'BS Da'!AA69+'TDC Da'!AA69</f>
        <v>154</v>
      </c>
      <c r="AB69" s="55">
        <f>+'MIT Da'!AB69+'SAR Da'!AB69+'URQ Da'!AB69+'ROC Da'!AB69+'SM Da'!AB69+'BN Da'!AB69+'BS Da'!AB69+'TDC Da'!AB69</f>
        <v>100</v>
      </c>
      <c r="AC69" s="55">
        <f>+'MIT Da'!AC69+'SAR Da'!AC69+'URQ Da'!AC69+'ROC Da'!AC69+'SM Da'!AC69+'BN Da'!AC69+'BS Da'!AC69+'TDC Da'!AC69</f>
        <v>696</v>
      </c>
      <c r="AD69" s="219">
        <f>+'MIT Da'!AD69+'SAR Da'!AD69+'URQ Da'!AD69+'ROC Da'!AD69+'SM Da'!AD69+'BN Da'!AD69+'BS Da'!AD69+'TDC Da'!AD69</f>
        <v>950</v>
      </c>
      <c r="AE69" s="55">
        <f>+'MIT Da'!AE69+'SAR Da'!AE69+'URQ Da'!AE69+'ROC Da'!AE69+'SM Da'!AE69+'BN Da'!AE69+'BS Da'!AE69+'TDC Da'!AE69</f>
        <v>54</v>
      </c>
      <c r="AF69" s="55">
        <f>+'MIT Da'!AF69+'SAR Da'!AF69+'URQ Da'!AF69+'ROC Da'!AF69+'SM Da'!AF69+'BN Da'!AF69+'BS Da'!AF69+'TDC Da'!AF69</f>
        <v>96</v>
      </c>
      <c r="AG69" s="55">
        <f>+'MIT Da'!AG69+'SAR Da'!AG69+'URQ Da'!AG69+'ROC Da'!AG69+'SM Da'!AG69+'BN Da'!AG69+'BS Da'!AG69+'TDC Da'!AG69</f>
        <v>417</v>
      </c>
      <c r="AH69" s="219">
        <f>+'MIT Da'!AH69+'SAR Da'!AH69+'URQ Da'!AH69+'ROC Da'!AH69+'SM Da'!AH69+'BN Da'!AH69+'BS Da'!AH69+'TDC Da'!AH69</f>
        <v>567</v>
      </c>
      <c r="AI69" s="10">
        <f>+'MIT Da'!AI69+'SAR Da'!AI69+'URQ Da'!AI69+'ROC Da'!AI69+'SM Da'!AI69+'BN Da'!AI69+'BS Da'!AI69+'TDC Da'!AI69</f>
        <v>272.89499999999998</v>
      </c>
      <c r="AJ69" s="10">
        <f>+'MIT Da'!AJ69+'SAR Da'!AJ69+'URQ Da'!AJ69+'ROC Da'!AJ69+'SM Da'!AJ69+'BN Da'!AJ69+'BS Da'!AJ69+'TDC Da'!AJ69</f>
        <v>9.032</v>
      </c>
      <c r="AK69" s="10">
        <f>+'MIT Da'!AK69+'SAR Da'!AK69+'URQ Da'!AK69+'ROC Da'!AK69+'SM Da'!AK69+'BN Da'!AK69+'BS Da'!AK69+'TDC Da'!AK69</f>
        <v>498.71500000000003</v>
      </c>
      <c r="AL69" s="222">
        <f>+'MIT Da'!AL69+'SAR Da'!AL69+'URQ Da'!AL69+'ROC Da'!AL69+'SM Da'!AL69+'BN Da'!AL69+'BS Da'!AL69+'TDC Da'!AL69</f>
        <v>780.64199999999983</v>
      </c>
      <c r="AM69" s="55">
        <f>+'MIT Da'!AM69+'SAR Da'!AM69+'URQ Da'!AM69+'ROC Da'!AM69+'SM Da'!AM69+'BN Da'!AM69+'BS Da'!AM69+'TDC Da'!AM69</f>
        <v>9</v>
      </c>
      <c r="AN69" s="55">
        <f>+'MIT Da'!AN69+'SAR Da'!AN69+'URQ Da'!AN69+'ROC Da'!AN69+'SM Da'!AN69+'BN Da'!AN69+'BS Da'!AN69+'TDC Da'!AN69</f>
        <v>57</v>
      </c>
      <c r="AO69" s="55">
        <f>+'MIT Da'!AO69+'SAR Da'!AO69+'URQ Da'!AO69+'ROC Da'!AO69+'SM Da'!AO69+'BN Da'!AO69+'BS Da'!AO69+'TDC Da'!AO69</f>
        <v>82</v>
      </c>
      <c r="AP69" s="232">
        <f>+'MIT Da'!AP69+'SAR Da'!AP69+'URQ Da'!AP69+'ROC Da'!AP69+'SM Da'!AP69+'BN Da'!AP69+'BS Da'!AP69+'TDC Da'!AP69</f>
        <v>148</v>
      </c>
      <c r="AQ69" s="55">
        <f>+'MIT Da'!AQ69+'SAR Da'!AQ69+'URQ Da'!AQ69+'ROC Da'!AQ69+'SM Da'!AQ69+'BN Da'!AQ69+'BS Da'!AQ69+'TDC Da'!AQ69</f>
        <v>596</v>
      </c>
      <c r="AR69" s="55">
        <f>+'MIT Da'!AR69+'SAR Da'!AR69+'URQ Da'!AR69+'ROC Da'!AR69+'SM Da'!AR69+'BN Da'!AR69+'BS Da'!AR69+'TDC Da'!AR69</f>
        <v>341</v>
      </c>
      <c r="AS69" s="55">
        <f>+'MIT Da'!AS69+'SAR Da'!AS69+'URQ Da'!AS69+'ROC Da'!AS69+'SM Da'!AS69+'BN Da'!AS69+'BS Da'!AS69+'TDC Da'!AS69</f>
        <v>39</v>
      </c>
      <c r="AT69" s="232">
        <f>+SUM(RED_InfraMR[[#This Row],[B.02.1 - Parque de Coches Eléctricos Motrices]:[B.02.3 - Parque de Coches Eléctricos Motrices Tipo R]])</f>
        <v>976</v>
      </c>
      <c r="AU69" s="55">
        <f>+'MIT Da'!AU69+'SAR Da'!AU69+'URQ Da'!AU69+'ROC Da'!AU69+'SM Da'!AU69+'BN Da'!AU69+'BS Da'!AU69+'TDC Da'!AU69</f>
        <v>0</v>
      </c>
      <c r="AV69" s="55">
        <f>+'MIT Da'!AV69+'SAR Da'!AV69+'URQ Da'!AV69+'ROC Da'!AV69+'SM Da'!AV69+'BN Da'!AV69+'BS Da'!AV69+'TDC Da'!AV69</f>
        <v>6</v>
      </c>
      <c r="AW69" s="55">
        <f>+'MIT Da'!AW69+'SAR Da'!AW69+'URQ Da'!AW69+'ROC Da'!AW69+'SM Da'!AW69+'BN Da'!AW69+'BS Da'!AW69+'TDC Da'!AW69</f>
        <v>10</v>
      </c>
      <c r="AX69" s="232">
        <f>+SUM(RED_InfraMR[[#This Row],[B.03.1 - Parque de Coches Motores Motrices Remolcados]:[B.03.3 - Parque de Coches Motores Motrices Cabina]])</f>
        <v>16</v>
      </c>
      <c r="AY69" s="55">
        <f>+'MIT Da'!AY69+'SAR Da'!AY69+'URQ Da'!AY69+'ROC Da'!AY69+'SM Da'!AY69+'BN Da'!AY69+'BS Da'!AY69+'TDC Da'!AY69</f>
        <v>428</v>
      </c>
      <c r="AZ69" s="55">
        <f>+'MIT Da'!AZ69+'SAR Da'!AZ69+'URQ Da'!AZ69+'ROC Da'!AZ69+'SM Da'!AZ69+'BN Da'!AZ69+'BS Da'!AZ69+'TDC Da'!AZ69</f>
        <v>165</v>
      </c>
      <c r="BA69" s="55">
        <f>+'MIT Da'!BA69+'SAR Da'!BA69+'URQ Da'!BA69+'ROC Da'!BA69+'SM Da'!BA69+'BN Da'!BA69+'BS Da'!BA69+'TDC Da'!BA69</f>
        <v>15</v>
      </c>
      <c r="BB69" s="55">
        <f>+'MIT Da'!BB69+'SAR Da'!BB69+'URQ Da'!BB69+'ROC Da'!BB69+'SM Da'!BB69+'BN Da'!BB69+'BS Da'!BB69+'TDC Da'!BB69</f>
        <v>0</v>
      </c>
      <c r="BC69" s="232">
        <f>+SUM(RED_InfraMR[[#This Row],[B.04.1 - Parque de Coches Remolcados Clase Unica]:[B.04.5 - Parque de Coches Remolcados para Servicios Especiales (Cartoneros)]])</f>
        <v>608</v>
      </c>
      <c r="BD69" s="393">
        <f>+'MIT Da'!BD69+'SAR Da'!BD69+'URQ Da'!BD69+'ROC Da'!BD69+'SM Da'!BD69+'BN Da'!BD69+'BS Da'!BD69+'TDC Da'!BD69</f>
        <v>150</v>
      </c>
      <c r="BE69" s="55">
        <f>+'MIT Da'!BE69+'SAR Da'!BE69+'URQ Da'!BE69+'ROC Da'!BE69+'SM Da'!BE69+'BN Da'!BE69+'BS Da'!BE69+'TDC Da'!BE69</f>
        <v>13</v>
      </c>
      <c r="BF69" s="55">
        <f>+'MIT Da'!BF69+'SAR Da'!BF69+'URQ Da'!BF69+'ROC Da'!BF69+'SM Da'!BF69+'BN Da'!BF69+'BS Da'!BF69+'TDC Da'!BF69</f>
        <v>94</v>
      </c>
      <c r="BG69" s="235"/>
    </row>
    <row r="70" spans="1:59">
      <c r="A70" s="1">
        <v>1998</v>
      </c>
      <c r="B70" s="1" t="s">
        <v>69</v>
      </c>
      <c r="C70" s="10">
        <f>+'MIT Da'!C70+'SAR Da'!C70+'URQ Da'!C70+'ROC Da'!C70+'SM Da'!C70+'BN Da'!C70+'BS Da'!C70+'TDC Da'!C70</f>
        <v>147.21299999999999</v>
      </c>
      <c r="D70" s="10">
        <f>+'MIT Da'!D70+'SAR Da'!D70+'URQ Da'!D70+'ROC Da'!D70+'SM Da'!D70+'BN Da'!D70+'BS Da'!D70+'TDC Da'!D70</f>
        <v>444.30600000000004</v>
      </c>
      <c r="E70" s="10">
        <f>+'MIT Da'!E70+'SAR Da'!E70+'URQ Da'!E70+'ROC Da'!E70+'SM Da'!E70+'BN Da'!E70+'BS Da'!E70+'TDC Da'!E70</f>
        <v>0</v>
      </c>
      <c r="F70" s="10">
        <f>+'MIT Da'!F70+'SAR Da'!F70+'URQ Da'!F70+'ROC Da'!F70+'SM Da'!F70+'BN Da'!F70+'BS Da'!F70+'TDC Da'!F70</f>
        <v>176.17364000000001</v>
      </c>
      <c r="G70" s="192">
        <f>+'MIT Da'!G70+'SAR Da'!G70+'URQ Da'!G70+'ROC Da'!G70+'SM Da'!G70+'BN Da'!G70+'BS Da'!G70+'TDC Da'!G70</f>
        <v>767.69263999999998</v>
      </c>
      <c r="H70" s="192">
        <f>+'MIT Da'!H70+'SAR Da'!H70+'URQ Da'!H70+'ROC Da'!H70+'SM Da'!H70+'BN Da'!H70+'BS Da'!H70+'TDC Da'!H70</f>
        <v>767.69263999999998</v>
      </c>
      <c r="I70" s="10">
        <f>+'MIT Da'!I70+'SAR Da'!I70+'URQ Da'!I70+'ROC Da'!I70+'SM Da'!I70+'BN Da'!I70+'BS Da'!I70+'TDC Da'!I70</f>
        <v>972.2581100000001</v>
      </c>
      <c r="J70" s="10">
        <f>+'MIT Da'!J70+'SAR Da'!J70+'URQ Da'!J70+'ROC Da'!J70+'SM Da'!J70+'BN Da'!J70+'BS Da'!J70+'TDC Da'!J70</f>
        <v>1060.415</v>
      </c>
      <c r="K70" s="10">
        <f>+'MIT Da'!K70+'SAR Da'!K70+'URQ Da'!K70+'ROC Da'!K70+'SM Da'!K70+'BN Da'!K70+'BS Da'!K70+'TDC Da'!K70</f>
        <v>54.516999999999996</v>
      </c>
      <c r="L70" s="10">
        <f>+'MIT Da'!L70+'SAR Da'!L70+'URQ Da'!L70+'ROC Da'!L70+'SM Da'!L70+'BN Da'!L70+'BS Da'!L70+'TDC Da'!L70</f>
        <v>379.49300000000005</v>
      </c>
      <c r="M70" s="10">
        <f>+'MIT Da'!M70+'SAR Da'!M70+'URQ Da'!M70+'ROC Da'!M70+'SM Da'!M70+'BN Da'!M70+'BS Da'!M70+'TDC Da'!M70</f>
        <v>21.314999999999998</v>
      </c>
      <c r="N70" s="192">
        <f>+'MIT Da'!N70+'SAR Da'!N70+'URQ Da'!N70+'ROC Da'!N70+'SM Da'!N70+'BN Da'!N70+'BS Da'!N70+'TDC Da'!N70</f>
        <v>1439.9079999999999</v>
      </c>
      <c r="O70" s="192">
        <f>+'MIT Da'!O70+'SAR Da'!O70+'URQ Da'!O70+'ROC Da'!O70+'SM Da'!O70+'BN Da'!O70+'BS Da'!O70+'TDC Da'!O70</f>
        <v>1439.9079999999999</v>
      </c>
      <c r="P70" s="55">
        <f>+'MIT Da'!P70+'SAR Da'!P70+'URQ Da'!P70+'ROC Da'!P70+'SM Da'!P70+'BN Da'!P70+'BS Da'!P70+'TDC Da'!P70</f>
        <v>203</v>
      </c>
      <c r="Q70" s="55">
        <f>+'MIT Da'!Q70+'SAR Da'!Q70+'URQ Da'!Q70+'ROC Da'!Q70+'SM Da'!Q70+'BN Da'!Q70+'BS Da'!Q70+'TDC Da'!Q70</f>
        <v>58</v>
      </c>
      <c r="R70" s="55">
        <f>+'MIT Da'!R70+'SAR Da'!R70+'URQ Da'!R70+'ROC Da'!R70+'SM Da'!R70+'BN Da'!R70+'BS Da'!R70+'TDC Da'!R70</f>
        <v>10</v>
      </c>
      <c r="S70" s="213">
        <f>+'MIT Da'!S70+'SAR Da'!S70+'URQ Da'!S70+'ROC Da'!S70+'SM Da'!S70+'BN Da'!S70+'BS Da'!S70+'TDC Da'!S70</f>
        <v>271</v>
      </c>
      <c r="T70" s="213">
        <f>+'MIT Da'!T70+'SAR Da'!T70+'URQ Da'!T70+'ROC Da'!T70+'SM Da'!T70+'BN Da'!T70+'BS Da'!T70+'TDC Da'!T70</f>
        <v>271</v>
      </c>
      <c r="U70" s="55">
        <f>+'MIT Da'!U70+'SAR Da'!U70+'URQ Da'!U70+'ROC Da'!U70+'SM Da'!U70+'BN Da'!U70+'BS Da'!U70+'TDC Da'!U70</f>
        <v>136</v>
      </c>
      <c r="V70" s="55">
        <f>+'MIT Da'!V70+'SAR Da'!V70+'URQ Da'!V70+'ROC Da'!V70+'SM Da'!V70+'BN Da'!V70+'BS Da'!V70+'TDC Da'!V70</f>
        <v>433</v>
      </c>
      <c r="W70" s="55">
        <f>+'MIT Da'!W70+'SAR Da'!W70+'URQ Da'!W70+'ROC Da'!W70+'SM Da'!W70+'BN Da'!W70+'BS Da'!W70+'TDC Da'!W70</f>
        <v>11</v>
      </c>
      <c r="X70" s="55">
        <f>+'MIT Da'!X70+'SAR Da'!X70+'URQ Da'!X70+'ROC Da'!X70+'SM Da'!X70+'BN Da'!X70+'BS Da'!X70+'TDC Da'!X70</f>
        <v>112</v>
      </c>
      <c r="Y70" s="55">
        <f>+'MIT Da'!Y70+'SAR Da'!Y70+'URQ Da'!Y70+'ROC Da'!Y70+'SM Da'!Y70+'BN Da'!Y70+'BS Da'!Y70+'TDC Da'!Y70</f>
        <v>4</v>
      </c>
      <c r="Z70" s="219">
        <f>+'MIT Da'!Z70+'SAR Da'!Z70+'URQ Da'!Z70+'ROC Da'!Z70+'SM Da'!Z70+'BN Da'!Z70+'BS Da'!Z70+'TDC Da'!Z70</f>
        <v>696</v>
      </c>
      <c r="AA70" s="55">
        <f>+'MIT Da'!AA70+'SAR Da'!AA70+'URQ Da'!AA70+'ROC Da'!AA70+'SM Da'!AA70+'BN Da'!AA70+'BS Da'!AA70+'TDC Da'!AA70</f>
        <v>154</v>
      </c>
      <c r="AB70" s="55">
        <f>+'MIT Da'!AB70+'SAR Da'!AB70+'URQ Da'!AB70+'ROC Da'!AB70+'SM Da'!AB70+'BN Da'!AB70+'BS Da'!AB70+'TDC Da'!AB70</f>
        <v>100</v>
      </c>
      <c r="AC70" s="55">
        <f>+'MIT Da'!AC70+'SAR Da'!AC70+'URQ Da'!AC70+'ROC Da'!AC70+'SM Da'!AC70+'BN Da'!AC70+'BS Da'!AC70+'TDC Da'!AC70</f>
        <v>696</v>
      </c>
      <c r="AD70" s="219">
        <f>+'MIT Da'!AD70+'SAR Da'!AD70+'URQ Da'!AD70+'ROC Da'!AD70+'SM Da'!AD70+'BN Da'!AD70+'BS Da'!AD70+'TDC Da'!AD70</f>
        <v>950</v>
      </c>
      <c r="AE70" s="55">
        <f>+'MIT Da'!AE70+'SAR Da'!AE70+'URQ Da'!AE70+'ROC Da'!AE70+'SM Da'!AE70+'BN Da'!AE70+'BS Da'!AE70+'TDC Da'!AE70</f>
        <v>54</v>
      </c>
      <c r="AF70" s="55">
        <f>+'MIT Da'!AF70+'SAR Da'!AF70+'URQ Da'!AF70+'ROC Da'!AF70+'SM Da'!AF70+'BN Da'!AF70+'BS Da'!AF70+'TDC Da'!AF70</f>
        <v>96</v>
      </c>
      <c r="AG70" s="55">
        <f>+'MIT Da'!AG70+'SAR Da'!AG70+'URQ Da'!AG70+'ROC Da'!AG70+'SM Da'!AG70+'BN Da'!AG70+'BS Da'!AG70+'TDC Da'!AG70</f>
        <v>417</v>
      </c>
      <c r="AH70" s="219">
        <f>+'MIT Da'!AH70+'SAR Da'!AH70+'URQ Da'!AH70+'ROC Da'!AH70+'SM Da'!AH70+'BN Da'!AH70+'BS Da'!AH70+'TDC Da'!AH70</f>
        <v>567</v>
      </c>
      <c r="AI70" s="10">
        <f>+'MIT Da'!AI70+'SAR Da'!AI70+'URQ Da'!AI70+'ROC Da'!AI70+'SM Da'!AI70+'BN Da'!AI70+'BS Da'!AI70+'TDC Da'!AI70</f>
        <v>272.89499999999998</v>
      </c>
      <c r="AJ70" s="10">
        <f>+'MIT Da'!AJ70+'SAR Da'!AJ70+'URQ Da'!AJ70+'ROC Da'!AJ70+'SM Da'!AJ70+'BN Da'!AJ70+'BS Da'!AJ70+'TDC Da'!AJ70</f>
        <v>9.032</v>
      </c>
      <c r="AK70" s="10">
        <f>+'MIT Da'!AK70+'SAR Da'!AK70+'URQ Da'!AK70+'ROC Da'!AK70+'SM Da'!AK70+'BN Da'!AK70+'BS Da'!AK70+'TDC Da'!AK70</f>
        <v>498.71500000000003</v>
      </c>
      <c r="AL70" s="222">
        <f>+'MIT Da'!AL70+'SAR Da'!AL70+'URQ Da'!AL70+'ROC Da'!AL70+'SM Da'!AL70+'BN Da'!AL70+'BS Da'!AL70+'TDC Da'!AL70</f>
        <v>780.64199999999983</v>
      </c>
      <c r="AM70" s="55">
        <f>+'MIT Da'!AM70+'SAR Da'!AM70+'URQ Da'!AM70+'ROC Da'!AM70+'SM Da'!AM70+'BN Da'!AM70+'BS Da'!AM70+'TDC Da'!AM70</f>
        <v>9</v>
      </c>
      <c r="AN70" s="55">
        <f>+'MIT Da'!AN70+'SAR Da'!AN70+'URQ Da'!AN70+'ROC Da'!AN70+'SM Da'!AN70+'BN Da'!AN70+'BS Da'!AN70+'TDC Da'!AN70</f>
        <v>57</v>
      </c>
      <c r="AO70" s="55">
        <f>+'MIT Da'!AO70+'SAR Da'!AO70+'URQ Da'!AO70+'ROC Da'!AO70+'SM Da'!AO70+'BN Da'!AO70+'BS Da'!AO70+'TDC Da'!AO70</f>
        <v>82</v>
      </c>
      <c r="AP70" s="232">
        <f>+'MIT Da'!AP70+'SAR Da'!AP70+'URQ Da'!AP70+'ROC Da'!AP70+'SM Da'!AP70+'BN Da'!AP70+'BS Da'!AP70+'TDC Da'!AP70</f>
        <v>148</v>
      </c>
      <c r="AQ70" s="55">
        <f>+'MIT Da'!AQ70+'SAR Da'!AQ70+'URQ Da'!AQ70+'ROC Da'!AQ70+'SM Da'!AQ70+'BN Da'!AQ70+'BS Da'!AQ70+'TDC Da'!AQ70</f>
        <v>596</v>
      </c>
      <c r="AR70" s="55">
        <f>+'MIT Da'!AR70+'SAR Da'!AR70+'URQ Da'!AR70+'ROC Da'!AR70+'SM Da'!AR70+'BN Da'!AR70+'BS Da'!AR70+'TDC Da'!AR70</f>
        <v>341</v>
      </c>
      <c r="AS70" s="55">
        <f>+'MIT Da'!AS70+'SAR Da'!AS70+'URQ Da'!AS70+'ROC Da'!AS70+'SM Da'!AS70+'BN Da'!AS70+'BS Da'!AS70+'TDC Da'!AS70</f>
        <v>39</v>
      </c>
      <c r="AT70" s="232">
        <f>+SUM(RED_InfraMR[[#This Row],[B.02.1 - Parque de Coches Eléctricos Motrices]:[B.02.3 - Parque de Coches Eléctricos Motrices Tipo R]])</f>
        <v>976</v>
      </c>
      <c r="AU70" s="55">
        <f>+'MIT Da'!AU70+'SAR Da'!AU70+'URQ Da'!AU70+'ROC Da'!AU70+'SM Da'!AU70+'BN Da'!AU70+'BS Da'!AU70+'TDC Da'!AU70</f>
        <v>0</v>
      </c>
      <c r="AV70" s="55">
        <f>+'MIT Da'!AV70+'SAR Da'!AV70+'URQ Da'!AV70+'ROC Da'!AV70+'SM Da'!AV70+'BN Da'!AV70+'BS Da'!AV70+'TDC Da'!AV70</f>
        <v>6</v>
      </c>
      <c r="AW70" s="55">
        <f>+'MIT Da'!AW70+'SAR Da'!AW70+'URQ Da'!AW70+'ROC Da'!AW70+'SM Da'!AW70+'BN Da'!AW70+'BS Da'!AW70+'TDC Da'!AW70</f>
        <v>10</v>
      </c>
      <c r="AX70" s="232">
        <f>+SUM(RED_InfraMR[[#This Row],[B.03.1 - Parque de Coches Motores Motrices Remolcados]:[B.03.3 - Parque de Coches Motores Motrices Cabina]])</f>
        <v>16</v>
      </c>
      <c r="AY70" s="55">
        <f>+'MIT Da'!AY70+'SAR Da'!AY70+'URQ Da'!AY70+'ROC Da'!AY70+'SM Da'!AY70+'BN Da'!AY70+'BS Da'!AY70+'TDC Da'!AY70</f>
        <v>428</v>
      </c>
      <c r="AZ70" s="55">
        <f>+'MIT Da'!AZ70+'SAR Da'!AZ70+'URQ Da'!AZ70+'ROC Da'!AZ70+'SM Da'!AZ70+'BN Da'!AZ70+'BS Da'!AZ70+'TDC Da'!AZ70</f>
        <v>165</v>
      </c>
      <c r="BA70" s="55">
        <f>+'MIT Da'!BA70+'SAR Da'!BA70+'URQ Da'!BA70+'ROC Da'!BA70+'SM Da'!BA70+'BN Da'!BA70+'BS Da'!BA70+'TDC Da'!BA70</f>
        <v>15</v>
      </c>
      <c r="BB70" s="55">
        <f>+'MIT Da'!BB70+'SAR Da'!BB70+'URQ Da'!BB70+'ROC Da'!BB70+'SM Da'!BB70+'BN Da'!BB70+'BS Da'!BB70+'TDC Da'!BB70</f>
        <v>0</v>
      </c>
      <c r="BC70" s="232">
        <f>+SUM(RED_InfraMR[[#This Row],[B.04.1 - Parque de Coches Remolcados Clase Unica]:[B.04.5 - Parque de Coches Remolcados para Servicios Especiales (Cartoneros)]])</f>
        <v>608</v>
      </c>
      <c r="BD70" s="393">
        <f>+'MIT Da'!BD70+'SAR Da'!BD70+'URQ Da'!BD70+'ROC Da'!BD70+'SM Da'!BD70+'BN Da'!BD70+'BS Da'!BD70+'TDC Da'!BD70</f>
        <v>150</v>
      </c>
      <c r="BE70" s="55">
        <f>+'MIT Da'!BE70+'SAR Da'!BE70+'URQ Da'!BE70+'ROC Da'!BE70+'SM Da'!BE70+'BN Da'!BE70+'BS Da'!BE70+'TDC Da'!BE70</f>
        <v>13</v>
      </c>
      <c r="BF70" s="55">
        <f>+'MIT Da'!BF70+'SAR Da'!BF70+'URQ Da'!BF70+'ROC Da'!BF70+'SM Da'!BF70+'BN Da'!BF70+'BS Da'!BF70+'TDC Da'!BF70</f>
        <v>94</v>
      </c>
      <c r="BG70" s="235"/>
    </row>
    <row r="71" spans="1:59">
      <c r="A71" s="1">
        <v>1998</v>
      </c>
      <c r="B71" s="1" t="s">
        <v>70</v>
      </c>
      <c r="C71" s="10">
        <f>+'MIT Da'!C71+'SAR Da'!C71+'URQ Da'!C71+'ROC Da'!C71+'SM Da'!C71+'BN Da'!C71+'BS Da'!C71+'TDC Da'!C71</f>
        <v>147.21299999999999</v>
      </c>
      <c r="D71" s="10">
        <f>+'MIT Da'!D71+'SAR Da'!D71+'URQ Da'!D71+'ROC Da'!D71+'SM Da'!D71+'BN Da'!D71+'BS Da'!D71+'TDC Da'!D71</f>
        <v>444.30600000000004</v>
      </c>
      <c r="E71" s="10">
        <f>+'MIT Da'!E71+'SAR Da'!E71+'URQ Da'!E71+'ROC Da'!E71+'SM Da'!E71+'BN Da'!E71+'BS Da'!E71+'TDC Da'!E71</f>
        <v>0</v>
      </c>
      <c r="F71" s="10">
        <f>+'MIT Da'!F71+'SAR Da'!F71+'URQ Da'!F71+'ROC Da'!F71+'SM Da'!F71+'BN Da'!F71+'BS Da'!F71+'TDC Da'!F71</f>
        <v>176.17364000000001</v>
      </c>
      <c r="G71" s="192">
        <f>+'MIT Da'!G71+'SAR Da'!G71+'URQ Da'!G71+'ROC Da'!G71+'SM Da'!G71+'BN Da'!G71+'BS Da'!G71+'TDC Da'!G71</f>
        <v>767.69263999999998</v>
      </c>
      <c r="H71" s="192">
        <f>+'MIT Da'!H71+'SAR Da'!H71+'URQ Da'!H71+'ROC Da'!H71+'SM Da'!H71+'BN Da'!H71+'BS Da'!H71+'TDC Da'!H71</f>
        <v>767.69263999999998</v>
      </c>
      <c r="I71" s="10">
        <f>+'MIT Da'!I71+'SAR Da'!I71+'URQ Da'!I71+'ROC Da'!I71+'SM Da'!I71+'BN Da'!I71+'BS Da'!I71+'TDC Da'!I71</f>
        <v>972.2581100000001</v>
      </c>
      <c r="J71" s="10">
        <f>+'MIT Da'!J71+'SAR Da'!J71+'URQ Da'!J71+'ROC Da'!J71+'SM Da'!J71+'BN Da'!J71+'BS Da'!J71+'TDC Da'!J71</f>
        <v>1060.415</v>
      </c>
      <c r="K71" s="10">
        <f>+'MIT Da'!K71+'SAR Da'!K71+'URQ Da'!K71+'ROC Da'!K71+'SM Da'!K71+'BN Da'!K71+'BS Da'!K71+'TDC Da'!K71</f>
        <v>54.516999999999996</v>
      </c>
      <c r="L71" s="10">
        <f>+'MIT Da'!L71+'SAR Da'!L71+'URQ Da'!L71+'ROC Da'!L71+'SM Da'!L71+'BN Da'!L71+'BS Da'!L71+'TDC Da'!L71</f>
        <v>379.49300000000005</v>
      </c>
      <c r="M71" s="10">
        <f>+'MIT Da'!M71+'SAR Da'!M71+'URQ Da'!M71+'ROC Da'!M71+'SM Da'!M71+'BN Da'!M71+'BS Da'!M71+'TDC Da'!M71</f>
        <v>21.314999999999998</v>
      </c>
      <c r="N71" s="192">
        <f>+'MIT Da'!N71+'SAR Da'!N71+'URQ Da'!N71+'ROC Da'!N71+'SM Da'!N71+'BN Da'!N71+'BS Da'!N71+'TDC Da'!N71</f>
        <v>1439.9079999999999</v>
      </c>
      <c r="O71" s="192">
        <f>+'MIT Da'!O71+'SAR Da'!O71+'URQ Da'!O71+'ROC Da'!O71+'SM Da'!O71+'BN Da'!O71+'BS Da'!O71+'TDC Da'!O71</f>
        <v>1439.9079999999999</v>
      </c>
      <c r="P71" s="55">
        <f>+'MIT Da'!P71+'SAR Da'!P71+'URQ Da'!P71+'ROC Da'!P71+'SM Da'!P71+'BN Da'!P71+'BS Da'!P71+'TDC Da'!P71</f>
        <v>203</v>
      </c>
      <c r="Q71" s="55">
        <f>+'MIT Da'!Q71+'SAR Da'!Q71+'URQ Da'!Q71+'ROC Da'!Q71+'SM Da'!Q71+'BN Da'!Q71+'BS Da'!Q71+'TDC Da'!Q71</f>
        <v>58</v>
      </c>
      <c r="R71" s="55">
        <f>+'MIT Da'!R71+'SAR Da'!R71+'URQ Da'!R71+'ROC Da'!R71+'SM Da'!R71+'BN Da'!R71+'BS Da'!R71+'TDC Da'!R71</f>
        <v>10</v>
      </c>
      <c r="S71" s="213">
        <f>+'MIT Da'!S71+'SAR Da'!S71+'URQ Da'!S71+'ROC Da'!S71+'SM Da'!S71+'BN Da'!S71+'BS Da'!S71+'TDC Da'!S71</f>
        <v>271</v>
      </c>
      <c r="T71" s="213">
        <f>+'MIT Da'!T71+'SAR Da'!T71+'URQ Da'!T71+'ROC Da'!T71+'SM Da'!T71+'BN Da'!T71+'BS Da'!T71+'TDC Da'!T71</f>
        <v>271</v>
      </c>
      <c r="U71" s="55">
        <f>+'MIT Da'!U71+'SAR Da'!U71+'URQ Da'!U71+'ROC Da'!U71+'SM Da'!U71+'BN Da'!U71+'BS Da'!U71+'TDC Da'!U71</f>
        <v>136</v>
      </c>
      <c r="V71" s="55">
        <f>+'MIT Da'!V71+'SAR Da'!V71+'URQ Da'!V71+'ROC Da'!V71+'SM Da'!V71+'BN Da'!V71+'BS Da'!V71+'TDC Da'!V71</f>
        <v>433</v>
      </c>
      <c r="W71" s="55">
        <f>+'MIT Da'!W71+'SAR Da'!W71+'URQ Da'!W71+'ROC Da'!W71+'SM Da'!W71+'BN Da'!W71+'BS Da'!W71+'TDC Da'!W71</f>
        <v>11</v>
      </c>
      <c r="X71" s="55">
        <f>+'MIT Da'!X71+'SAR Da'!X71+'URQ Da'!X71+'ROC Da'!X71+'SM Da'!X71+'BN Da'!X71+'BS Da'!X71+'TDC Da'!X71</f>
        <v>112</v>
      </c>
      <c r="Y71" s="55">
        <f>+'MIT Da'!Y71+'SAR Da'!Y71+'URQ Da'!Y71+'ROC Da'!Y71+'SM Da'!Y71+'BN Da'!Y71+'BS Da'!Y71+'TDC Da'!Y71</f>
        <v>4</v>
      </c>
      <c r="Z71" s="219">
        <f>+'MIT Da'!Z71+'SAR Da'!Z71+'URQ Da'!Z71+'ROC Da'!Z71+'SM Da'!Z71+'BN Da'!Z71+'BS Da'!Z71+'TDC Da'!Z71</f>
        <v>696</v>
      </c>
      <c r="AA71" s="55">
        <f>+'MIT Da'!AA71+'SAR Da'!AA71+'URQ Da'!AA71+'ROC Da'!AA71+'SM Da'!AA71+'BN Da'!AA71+'BS Da'!AA71+'TDC Da'!AA71</f>
        <v>154</v>
      </c>
      <c r="AB71" s="55">
        <f>+'MIT Da'!AB71+'SAR Da'!AB71+'URQ Da'!AB71+'ROC Da'!AB71+'SM Da'!AB71+'BN Da'!AB71+'BS Da'!AB71+'TDC Da'!AB71</f>
        <v>100</v>
      </c>
      <c r="AC71" s="55">
        <f>+'MIT Da'!AC71+'SAR Da'!AC71+'URQ Da'!AC71+'ROC Da'!AC71+'SM Da'!AC71+'BN Da'!AC71+'BS Da'!AC71+'TDC Da'!AC71</f>
        <v>696</v>
      </c>
      <c r="AD71" s="219">
        <f>+'MIT Da'!AD71+'SAR Da'!AD71+'URQ Da'!AD71+'ROC Da'!AD71+'SM Da'!AD71+'BN Da'!AD71+'BS Da'!AD71+'TDC Da'!AD71</f>
        <v>950</v>
      </c>
      <c r="AE71" s="55">
        <f>+'MIT Da'!AE71+'SAR Da'!AE71+'URQ Da'!AE71+'ROC Da'!AE71+'SM Da'!AE71+'BN Da'!AE71+'BS Da'!AE71+'TDC Da'!AE71</f>
        <v>54</v>
      </c>
      <c r="AF71" s="55">
        <f>+'MIT Da'!AF71+'SAR Da'!AF71+'URQ Da'!AF71+'ROC Da'!AF71+'SM Da'!AF71+'BN Da'!AF71+'BS Da'!AF71+'TDC Da'!AF71</f>
        <v>96</v>
      </c>
      <c r="AG71" s="55">
        <f>+'MIT Da'!AG71+'SAR Da'!AG71+'URQ Da'!AG71+'ROC Da'!AG71+'SM Da'!AG71+'BN Da'!AG71+'BS Da'!AG71+'TDC Da'!AG71</f>
        <v>417</v>
      </c>
      <c r="AH71" s="219">
        <f>+'MIT Da'!AH71+'SAR Da'!AH71+'URQ Da'!AH71+'ROC Da'!AH71+'SM Da'!AH71+'BN Da'!AH71+'BS Da'!AH71+'TDC Da'!AH71</f>
        <v>567</v>
      </c>
      <c r="AI71" s="10">
        <f>+'MIT Da'!AI71+'SAR Da'!AI71+'URQ Da'!AI71+'ROC Da'!AI71+'SM Da'!AI71+'BN Da'!AI71+'BS Da'!AI71+'TDC Da'!AI71</f>
        <v>272.89499999999998</v>
      </c>
      <c r="AJ71" s="10">
        <f>+'MIT Da'!AJ71+'SAR Da'!AJ71+'URQ Da'!AJ71+'ROC Da'!AJ71+'SM Da'!AJ71+'BN Da'!AJ71+'BS Da'!AJ71+'TDC Da'!AJ71</f>
        <v>9.032</v>
      </c>
      <c r="AK71" s="10">
        <f>+'MIT Da'!AK71+'SAR Da'!AK71+'URQ Da'!AK71+'ROC Da'!AK71+'SM Da'!AK71+'BN Da'!AK71+'BS Da'!AK71+'TDC Da'!AK71</f>
        <v>498.71500000000003</v>
      </c>
      <c r="AL71" s="222">
        <f>+'MIT Da'!AL71+'SAR Da'!AL71+'URQ Da'!AL71+'ROC Da'!AL71+'SM Da'!AL71+'BN Da'!AL71+'BS Da'!AL71+'TDC Da'!AL71</f>
        <v>780.64199999999983</v>
      </c>
      <c r="AM71" s="55">
        <f>+'MIT Da'!AM71+'SAR Da'!AM71+'URQ Da'!AM71+'ROC Da'!AM71+'SM Da'!AM71+'BN Da'!AM71+'BS Da'!AM71+'TDC Da'!AM71</f>
        <v>9</v>
      </c>
      <c r="AN71" s="55">
        <f>+'MIT Da'!AN71+'SAR Da'!AN71+'URQ Da'!AN71+'ROC Da'!AN71+'SM Da'!AN71+'BN Da'!AN71+'BS Da'!AN71+'TDC Da'!AN71</f>
        <v>57</v>
      </c>
      <c r="AO71" s="55">
        <f>+'MIT Da'!AO71+'SAR Da'!AO71+'URQ Da'!AO71+'ROC Da'!AO71+'SM Da'!AO71+'BN Da'!AO71+'BS Da'!AO71+'TDC Da'!AO71</f>
        <v>82</v>
      </c>
      <c r="AP71" s="232">
        <f>+'MIT Da'!AP71+'SAR Da'!AP71+'URQ Da'!AP71+'ROC Da'!AP71+'SM Da'!AP71+'BN Da'!AP71+'BS Da'!AP71+'TDC Da'!AP71</f>
        <v>148</v>
      </c>
      <c r="AQ71" s="55">
        <f>+'MIT Da'!AQ71+'SAR Da'!AQ71+'URQ Da'!AQ71+'ROC Da'!AQ71+'SM Da'!AQ71+'BN Da'!AQ71+'BS Da'!AQ71+'TDC Da'!AQ71</f>
        <v>596</v>
      </c>
      <c r="AR71" s="55">
        <f>+'MIT Da'!AR71+'SAR Da'!AR71+'URQ Da'!AR71+'ROC Da'!AR71+'SM Da'!AR71+'BN Da'!AR71+'BS Da'!AR71+'TDC Da'!AR71</f>
        <v>341</v>
      </c>
      <c r="AS71" s="55">
        <f>+'MIT Da'!AS71+'SAR Da'!AS71+'URQ Da'!AS71+'ROC Da'!AS71+'SM Da'!AS71+'BN Da'!AS71+'BS Da'!AS71+'TDC Da'!AS71</f>
        <v>39</v>
      </c>
      <c r="AT71" s="232">
        <f>+SUM(RED_InfraMR[[#This Row],[B.02.1 - Parque de Coches Eléctricos Motrices]:[B.02.3 - Parque de Coches Eléctricos Motrices Tipo R]])</f>
        <v>976</v>
      </c>
      <c r="AU71" s="55">
        <f>+'MIT Da'!AU71+'SAR Da'!AU71+'URQ Da'!AU71+'ROC Da'!AU71+'SM Da'!AU71+'BN Da'!AU71+'BS Da'!AU71+'TDC Da'!AU71</f>
        <v>0</v>
      </c>
      <c r="AV71" s="55">
        <f>+'MIT Da'!AV71+'SAR Da'!AV71+'URQ Da'!AV71+'ROC Da'!AV71+'SM Da'!AV71+'BN Da'!AV71+'BS Da'!AV71+'TDC Da'!AV71</f>
        <v>6</v>
      </c>
      <c r="AW71" s="55">
        <f>+'MIT Da'!AW71+'SAR Da'!AW71+'URQ Da'!AW71+'ROC Da'!AW71+'SM Da'!AW71+'BN Da'!AW71+'BS Da'!AW71+'TDC Da'!AW71</f>
        <v>10</v>
      </c>
      <c r="AX71" s="232">
        <f>+SUM(RED_InfraMR[[#This Row],[B.03.1 - Parque de Coches Motores Motrices Remolcados]:[B.03.3 - Parque de Coches Motores Motrices Cabina]])</f>
        <v>16</v>
      </c>
      <c r="AY71" s="55">
        <f>+'MIT Da'!AY71+'SAR Da'!AY71+'URQ Da'!AY71+'ROC Da'!AY71+'SM Da'!AY71+'BN Da'!AY71+'BS Da'!AY71+'TDC Da'!AY71</f>
        <v>428</v>
      </c>
      <c r="AZ71" s="55">
        <f>+'MIT Da'!AZ71+'SAR Da'!AZ71+'URQ Da'!AZ71+'ROC Da'!AZ71+'SM Da'!AZ71+'BN Da'!AZ71+'BS Da'!AZ71+'TDC Da'!AZ71</f>
        <v>165</v>
      </c>
      <c r="BA71" s="55">
        <f>+'MIT Da'!BA71+'SAR Da'!BA71+'URQ Da'!BA71+'ROC Da'!BA71+'SM Da'!BA71+'BN Da'!BA71+'BS Da'!BA71+'TDC Da'!BA71</f>
        <v>15</v>
      </c>
      <c r="BB71" s="55">
        <f>+'MIT Da'!BB71+'SAR Da'!BB71+'URQ Da'!BB71+'ROC Da'!BB71+'SM Da'!BB71+'BN Da'!BB71+'BS Da'!BB71+'TDC Da'!BB71</f>
        <v>0</v>
      </c>
      <c r="BC71" s="232">
        <f>+SUM(RED_InfraMR[[#This Row],[B.04.1 - Parque de Coches Remolcados Clase Unica]:[B.04.5 - Parque de Coches Remolcados para Servicios Especiales (Cartoneros)]])</f>
        <v>608</v>
      </c>
      <c r="BD71" s="393">
        <f>+'MIT Da'!BD71+'SAR Da'!BD71+'URQ Da'!BD71+'ROC Da'!BD71+'SM Da'!BD71+'BN Da'!BD71+'BS Da'!BD71+'TDC Da'!BD71</f>
        <v>150</v>
      </c>
      <c r="BE71" s="55">
        <f>+'MIT Da'!BE71+'SAR Da'!BE71+'URQ Da'!BE71+'ROC Da'!BE71+'SM Da'!BE71+'BN Da'!BE71+'BS Da'!BE71+'TDC Da'!BE71</f>
        <v>13</v>
      </c>
      <c r="BF71" s="55">
        <f>+'MIT Da'!BF71+'SAR Da'!BF71+'URQ Da'!BF71+'ROC Da'!BF71+'SM Da'!BF71+'BN Da'!BF71+'BS Da'!BF71+'TDC Da'!BF71</f>
        <v>94</v>
      </c>
      <c r="BG71" s="235"/>
    </row>
    <row r="72" spans="1:59">
      <c r="A72" s="1">
        <v>1998</v>
      </c>
      <c r="B72" s="1" t="s">
        <v>71</v>
      </c>
      <c r="C72" s="10">
        <f>+'MIT Da'!C72+'SAR Da'!C72+'URQ Da'!C72+'ROC Da'!C72+'SM Da'!C72+'BN Da'!C72+'BS Da'!C72+'TDC Da'!C72</f>
        <v>147.21299999999999</v>
      </c>
      <c r="D72" s="10">
        <f>+'MIT Da'!D72+'SAR Da'!D72+'URQ Da'!D72+'ROC Da'!D72+'SM Da'!D72+'BN Da'!D72+'BS Da'!D72+'TDC Da'!D72</f>
        <v>444.30600000000004</v>
      </c>
      <c r="E72" s="10">
        <f>+'MIT Da'!E72+'SAR Da'!E72+'URQ Da'!E72+'ROC Da'!E72+'SM Da'!E72+'BN Da'!E72+'BS Da'!E72+'TDC Da'!E72</f>
        <v>0</v>
      </c>
      <c r="F72" s="10">
        <f>+'MIT Da'!F72+'SAR Da'!F72+'URQ Da'!F72+'ROC Da'!F72+'SM Da'!F72+'BN Da'!F72+'BS Da'!F72+'TDC Da'!F72</f>
        <v>176.17364000000001</v>
      </c>
      <c r="G72" s="192">
        <f>+'MIT Da'!G72+'SAR Da'!G72+'URQ Da'!G72+'ROC Da'!G72+'SM Da'!G72+'BN Da'!G72+'BS Da'!G72+'TDC Da'!G72</f>
        <v>767.69263999999998</v>
      </c>
      <c r="H72" s="192">
        <f>+'MIT Da'!H72+'SAR Da'!H72+'URQ Da'!H72+'ROC Da'!H72+'SM Da'!H72+'BN Da'!H72+'BS Da'!H72+'TDC Da'!H72</f>
        <v>767.69263999999998</v>
      </c>
      <c r="I72" s="10">
        <f>+'MIT Da'!I72+'SAR Da'!I72+'URQ Da'!I72+'ROC Da'!I72+'SM Da'!I72+'BN Da'!I72+'BS Da'!I72+'TDC Da'!I72</f>
        <v>972.2581100000001</v>
      </c>
      <c r="J72" s="10">
        <f>+'MIT Da'!J72+'SAR Da'!J72+'URQ Da'!J72+'ROC Da'!J72+'SM Da'!J72+'BN Da'!J72+'BS Da'!J72+'TDC Da'!J72</f>
        <v>1060.415</v>
      </c>
      <c r="K72" s="10">
        <f>+'MIT Da'!K72+'SAR Da'!K72+'URQ Da'!K72+'ROC Da'!K72+'SM Da'!K72+'BN Da'!K72+'BS Da'!K72+'TDC Da'!K72</f>
        <v>54.516999999999996</v>
      </c>
      <c r="L72" s="10">
        <f>+'MIT Da'!L72+'SAR Da'!L72+'URQ Da'!L72+'ROC Da'!L72+'SM Da'!L72+'BN Da'!L72+'BS Da'!L72+'TDC Da'!L72</f>
        <v>379.49300000000005</v>
      </c>
      <c r="M72" s="10">
        <f>+'MIT Da'!M72+'SAR Da'!M72+'URQ Da'!M72+'ROC Da'!M72+'SM Da'!M72+'BN Da'!M72+'BS Da'!M72+'TDC Da'!M72</f>
        <v>21.314999999999998</v>
      </c>
      <c r="N72" s="192">
        <f>+'MIT Da'!N72+'SAR Da'!N72+'URQ Da'!N72+'ROC Da'!N72+'SM Da'!N72+'BN Da'!N72+'BS Da'!N72+'TDC Da'!N72</f>
        <v>1439.9079999999999</v>
      </c>
      <c r="O72" s="192">
        <f>+'MIT Da'!O72+'SAR Da'!O72+'URQ Da'!O72+'ROC Da'!O72+'SM Da'!O72+'BN Da'!O72+'BS Da'!O72+'TDC Da'!O72</f>
        <v>1439.9079999999999</v>
      </c>
      <c r="P72" s="55">
        <f>+'MIT Da'!P72+'SAR Da'!P72+'URQ Da'!P72+'ROC Da'!P72+'SM Da'!P72+'BN Da'!P72+'BS Da'!P72+'TDC Da'!P72</f>
        <v>203</v>
      </c>
      <c r="Q72" s="55">
        <f>+'MIT Da'!Q72+'SAR Da'!Q72+'URQ Da'!Q72+'ROC Da'!Q72+'SM Da'!Q72+'BN Da'!Q72+'BS Da'!Q72+'TDC Da'!Q72</f>
        <v>58</v>
      </c>
      <c r="R72" s="55">
        <f>+'MIT Da'!R72+'SAR Da'!R72+'URQ Da'!R72+'ROC Da'!R72+'SM Da'!R72+'BN Da'!R72+'BS Da'!R72+'TDC Da'!R72</f>
        <v>10</v>
      </c>
      <c r="S72" s="213">
        <f>+'MIT Da'!S72+'SAR Da'!S72+'URQ Da'!S72+'ROC Da'!S72+'SM Da'!S72+'BN Da'!S72+'BS Da'!S72+'TDC Da'!S72</f>
        <v>271</v>
      </c>
      <c r="T72" s="213">
        <f>+'MIT Da'!T72+'SAR Da'!T72+'URQ Da'!T72+'ROC Da'!T72+'SM Da'!T72+'BN Da'!T72+'BS Da'!T72+'TDC Da'!T72</f>
        <v>271</v>
      </c>
      <c r="U72" s="55">
        <f>+'MIT Da'!U72+'SAR Da'!U72+'URQ Da'!U72+'ROC Da'!U72+'SM Da'!U72+'BN Da'!U72+'BS Da'!U72+'TDC Da'!U72</f>
        <v>136</v>
      </c>
      <c r="V72" s="55">
        <f>+'MIT Da'!V72+'SAR Da'!V72+'URQ Da'!V72+'ROC Da'!V72+'SM Da'!V72+'BN Da'!V72+'BS Da'!V72+'TDC Da'!V72</f>
        <v>433</v>
      </c>
      <c r="W72" s="55">
        <f>+'MIT Da'!W72+'SAR Da'!W72+'URQ Da'!W72+'ROC Da'!W72+'SM Da'!W72+'BN Da'!W72+'BS Da'!W72+'TDC Da'!W72</f>
        <v>11</v>
      </c>
      <c r="X72" s="55">
        <f>+'MIT Da'!X72+'SAR Da'!X72+'URQ Da'!X72+'ROC Da'!X72+'SM Da'!X72+'BN Da'!X72+'BS Da'!X72+'TDC Da'!X72</f>
        <v>112</v>
      </c>
      <c r="Y72" s="55">
        <f>+'MIT Da'!Y72+'SAR Da'!Y72+'URQ Da'!Y72+'ROC Da'!Y72+'SM Da'!Y72+'BN Da'!Y72+'BS Da'!Y72+'TDC Da'!Y72</f>
        <v>4</v>
      </c>
      <c r="Z72" s="219">
        <f>+'MIT Da'!Z72+'SAR Da'!Z72+'URQ Da'!Z72+'ROC Da'!Z72+'SM Da'!Z72+'BN Da'!Z72+'BS Da'!Z72+'TDC Da'!Z72</f>
        <v>696</v>
      </c>
      <c r="AA72" s="55">
        <f>+'MIT Da'!AA72+'SAR Da'!AA72+'URQ Da'!AA72+'ROC Da'!AA72+'SM Da'!AA72+'BN Da'!AA72+'BS Da'!AA72+'TDC Da'!AA72</f>
        <v>154</v>
      </c>
      <c r="AB72" s="55">
        <f>+'MIT Da'!AB72+'SAR Da'!AB72+'URQ Da'!AB72+'ROC Da'!AB72+'SM Da'!AB72+'BN Da'!AB72+'BS Da'!AB72+'TDC Da'!AB72</f>
        <v>100</v>
      </c>
      <c r="AC72" s="55">
        <f>+'MIT Da'!AC72+'SAR Da'!AC72+'URQ Da'!AC72+'ROC Da'!AC72+'SM Da'!AC72+'BN Da'!AC72+'BS Da'!AC72+'TDC Da'!AC72</f>
        <v>696</v>
      </c>
      <c r="AD72" s="219">
        <f>+'MIT Da'!AD72+'SAR Da'!AD72+'URQ Da'!AD72+'ROC Da'!AD72+'SM Da'!AD72+'BN Da'!AD72+'BS Da'!AD72+'TDC Da'!AD72</f>
        <v>950</v>
      </c>
      <c r="AE72" s="55">
        <f>+'MIT Da'!AE72+'SAR Da'!AE72+'URQ Da'!AE72+'ROC Da'!AE72+'SM Da'!AE72+'BN Da'!AE72+'BS Da'!AE72+'TDC Da'!AE72</f>
        <v>54</v>
      </c>
      <c r="AF72" s="55">
        <f>+'MIT Da'!AF72+'SAR Da'!AF72+'URQ Da'!AF72+'ROC Da'!AF72+'SM Da'!AF72+'BN Da'!AF72+'BS Da'!AF72+'TDC Da'!AF72</f>
        <v>96</v>
      </c>
      <c r="AG72" s="55">
        <f>+'MIT Da'!AG72+'SAR Da'!AG72+'URQ Da'!AG72+'ROC Da'!AG72+'SM Da'!AG72+'BN Da'!AG72+'BS Da'!AG72+'TDC Da'!AG72</f>
        <v>417</v>
      </c>
      <c r="AH72" s="219">
        <f>+'MIT Da'!AH72+'SAR Da'!AH72+'URQ Da'!AH72+'ROC Da'!AH72+'SM Da'!AH72+'BN Da'!AH72+'BS Da'!AH72+'TDC Da'!AH72</f>
        <v>567</v>
      </c>
      <c r="AI72" s="10">
        <f>+'MIT Da'!AI72+'SAR Da'!AI72+'URQ Da'!AI72+'ROC Da'!AI72+'SM Da'!AI72+'BN Da'!AI72+'BS Da'!AI72+'TDC Da'!AI72</f>
        <v>272.89499999999998</v>
      </c>
      <c r="AJ72" s="10">
        <f>+'MIT Da'!AJ72+'SAR Da'!AJ72+'URQ Da'!AJ72+'ROC Da'!AJ72+'SM Da'!AJ72+'BN Da'!AJ72+'BS Da'!AJ72+'TDC Da'!AJ72</f>
        <v>9.032</v>
      </c>
      <c r="AK72" s="10">
        <f>+'MIT Da'!AK72+'SAR Da'!AK72+'URQ Da'!AK72+'ROC Da'!AK72+'SM Da'!AK72+'BN Da'!AK72+'BS Da'!AK72+'TDC Da'!AK72</f>
        <v>498.71500000000003</v>
      </c>
      <c r="AL72" s="222">
        <f>+'MIT Da'!AL72+'SAR Da'!AL72+'URQ Da'!AL72+'ROC Da'!AL72+'SM Da'!AL72+'BN Da'!AL72+'BS Da'!AL72+'TDC Da'!AL72</f>
        <v>780.64199999999983</v>
      </c>
      <c r="AM72" s="55">
        <f>+'MIT Da'!AM72+'SAR Da'!AM72+'URQ Da'!AM72+'ROC Da'!AM72+'SM Da'!AM72+'BN Da'!AM72+'BS Da'!AM72+'TDC Da'!AM72</f>
        <v>9</v>
      </c>
      <c r="AN72" s="55">
        <f>+'MIT Da'!AN72+'SAR Da'!AN72+'URQ Da'!AN72+'ROC Da'!AN72+'SM Da'!AN72+'BN Da'!AN72+'BS Da'!AN72+'TDC Da'!AN72</f>
        <v>57</v>
      </c>
      <c r="AO72" s="55">
        <f>+'MIT Da'!AO72+'SAR Da'!AO72+'URQ Da'!AO72+'ROC Da'!AO72+'SM Da'!AO72+'BN Da'!AO72+'BS Da'!AO72+'TDC Da'!AO72</f>
        <v>82</v>
      </c>
      <c r="AP72" s="232">
        <f>+'MIT Da'!AP72+'SAR Da'!AP72+'URQ Da'!AP72+'ROC Da'!AP72+'SM Da'!AP72+'BN Da'!AP72+'BS Da'!AP72+'TDC Da'!AP72</f>
        <v>148</v>
      </c>
      <c r="AQ72" s="55">
        <f>+'MIT Da'!AQ72+'SAR Da'!AQ72+'URQ Da'!AQ72+'ROC Da'!AQ72+'SM Da'!AQ72+'BN Da'!AQ72+'BS Da'!AQ72+'TDC Da'!AQ72</f>
        <v>596</v>
      </c>
      <c r="AR72" s="55">
        <f>+'MIT Da'!AR72+'SAR Da'!AR72+'URQ Da'!AR72+'ROC Da'!AR72+'SM Da'!AR72+'BN Da'!AR72+'BS Da'!AR72+'TDC Da'!AR72</f>
        <v>341</v>
      </c>
      <c r="AS72" s="55">
        <f>+'MIT Da'!AS72+'SAR Da'!AS72+'URQ Da'!AS72+'ROC Da'!AS72+'SM Da'!AS72+'BN Da'!AS72+'BS Da'!AS72+'TDC Da'!AS72</f>
        <v>39</v>
      </c>
      <c r="AT72" s="232">
        <f>+SUM(RED_InfraMR[[#This Row],[B.02.1 - Parque de Coches Eléctricos Motrices]:[B.02.3 - Parque de Coches Eléctricos Motrices Tipo R]])</f>
        <v>976</v>
      </c>
      <c r="AU72" s="55">
        <f>+'MIT Da'!AU72+'SAR Da'!AU72+'URQ Da'!AU72+'ROC Da'!AU72+'SM Da'!AU72+'BN Da'!AU72+'BS Da'!AU72+'TDC Da'!AU72</f>
        <v>0</v>
      </c>
      <c r="AV72" s="55">
        <f>+'MIT Da'!AV72+'SAR Da'!AV72+'URQ Da'!AV72+'ROC Da'!AV72+'SM Da'!AV72+'BN Da'!AV72+'BS Da'!AV72+'TDC Da'!AV72</f>
        <v>6</v>
      </c>
      <c r="AW72" s="55">
        <f>+'MIT Da'!AW72+'SAR Da'!AW72+'URQ Da'!AW72+'ROC Da'!AW72+'SM Da'!AW72+'BN Da'!AW72+'BS Da'!AW72+'TDC Da'!AW72</f>
        <v>10</v>
      </c>
      <c r="AX72" s="232">
        <f>+SUM(RED_InfraMR[[#This Row],[B.03.1 - Parque de Coches Motores Motrices Remolcados]:[B.03.3 - Parque de Coches Motores Motrices Cabina]])</f>
        <v>16</v>
      </c>
      <c r="AY72" s="55">
        <f>+'MIT Da'!AY72+'SAR Da'!AY72+'URQ Da'!AY72+'ROC Da'!AY72+'SM Da'!AY72+'BN Da'!AY72+'BS Da'!AY72+'TDC Da'!AY72</f>
        <v>428</v>
      </c>
      <c r="AZ72" s="55">
        <f>+'MIT Da'!AZ72+'SAR Da'!AZ72+'URQ Da'!AZ72+'ROC Da'!AZ72+'SM Da'!AZ72+'BN Da'!AZ72+'BS Da'!AZ72+'TDC Da'!AZ72</f>
        <v>165</v>
      </c>
      <c r="BA72" s="55">
        <f>+'MIT Da'!BA72+'SAR Da'!BA72+'URQ Da'!BA72+'ROC Da'!BA72+'SM Da'!BA72+'BN Da'!BA72+'BS Da'!BA72+'TDC Da'!BA72</f>
        <v>15</v>
      </c>
      <c r="BB72" s="55">
        <f>+'MIT Da'!BB72+'SAR Da'!BB72+'URQ Da'!BB72+'ROC Da'!BB72+'SM Da'!BB72+'BN Da'!BB72+'BS Da'!BB72+'TDC Da'!BB72</f>
        <v>0</v>
      </c>
      <c r="BC72" s="232">
        <f>+SUM(RED_InfraMR[[#This Row],[B.04.1 - Parque de Coches Remolcados Clase Unica]:[B.04.5 - Parque de Coches Remolcados para Servicios Especiales (Cartoneros)]])</f>
        <v>608</v>
      </c>
      <c r="BD72" s="393">
        <f>+'MIT Da'!BD72+'SAR Da'!BD72+'URQ Da'!BD72+'ROC Da'!BD72+'SM Da'!BD72+'BN Da'!BD72+'BS Da'!BD72+'TDC Da'!BD72</f>
        <v>150</v>
      </c>
      <c r="BE72" s="55">
        <f>+'MIT Da'!BE72+'SAR Da'!BE72+'URQ Da'!BE72+'ROC Da'!BE72+'SM Da'!BE72+'BN Da'!BE72+'BS Da'!BE72+'TDC Da'!BE72</f>
        <v>13</v>
      </c>
      <c r="BF72" s="55">
        <f>+'MIT Da'!BF72+'SAR Da'!BF72+'URQ Da'!BF72+'ROC Da'!BF72+'SM Da'!BF72+'BN Da'!BF72+'BS Da'!BF72+'TDC Da'!BF72</f>
        <v>94</v>
      </c>
      <c r="BG72" s="235"/>
    </row>
    <row r="73" spans="1:59">
      <c r="A73" s="1">
        <v>1998</v>
      </c>
      <c r="B73" s="1" t="s">
        <v>72</v>
      </c>
      <c r="C73" s="10">
        <f>+'MIT Da'!C73+'SAR Da'!C73+'URQ Da'!C73+'ROC Da'!C73+'SM Da'!C73+'BN Da'!C73+'BS Da'!C73+'TDC Da'!C73</f>
        <v>147.21299999999999</v>
      </c>
      <c r="D73" s="10">
        <f>+'MIT Da'!D73+'SAR Da'!D73+'URQ Da'!D73+'ROC Da'!D73+'SM Da'!D73+'BN Da'!D73+'BS Da'!D73+'TDC Da'!D73</f>
        <v>444.30600000000004</v>
      </c>
      <c r="E73" s="10">
        <f>+'MIT Da'!E73+'SAR Da'!E73+'URQ Da'!E73+'ROC Da'!E73+'SM Da'!E73+'BN Da'!E73+'BS Da'!E73+'TDC Da'!E73</f>
        <v>0</v>
      </c>
      <c r="F73" s="10">
        <f>+'MIT Da'!F73+'SAR Da'!F73+'URQ Da'!F73+'ROC Da'!F73+'SM Da'!F73+'BN Da'!F73+'BS Da'!F73+'TDC Da'!F73</f>
        <v>176.17364000000001</v>
      </c>
      <c r="G73" s="192">
        <f>+'MIT Da'!G73+'SAR Da'!G73+'URQ Da'!G73+'ROC Da'!G73+'SM Da'!G73+'BN Da'!G73+'BS Da'!G73+'TDC Da'!G73</f>
        <v>767.69263999999998</v>
      </c>
      <c r="H73" s="192">
        <f>+'MIT Da'!H73+'SAR Da'!H73+'URQ Da'!H73+'ROC Da'!H73+'SM Da'!H73+'BN Da'!H73+'BS Da'!H73+'TDC Da'!H73</f>
        <v>767.69263999999998</v>
      </c>
      <c r="I73" s="10">
        <f>+'MIT Da'!I73+'SAR Da'!I73+'URQ Da'!I73+'ROC Da'!I73+'SM Da'!I73+'BN Da'!I73+'BS Da'!I73+'TDC Da'!I73</f>
        <v>972.2581100000001</v>
      </c>
      <c r="J73" s="10">
        <f>+'MIT Da'!J73+'SAR Da'!J73+'URQ Da'!J73+'ROC Da'!J73+'SM Da'!J73+'BN Da'!J73+'BS Da'!J73+'TDC Da'!J73</f>
        <v>1060.415</v>
      </c>
      <c r="K73" s="10">
        <f>+'MIT Da'!K73+'SAR Da'!K73+'URQ Da'!K73+'ROC Da'!K73+'SM Da'!K73+'BN Da'!K73+'BS Da'!K73+'TDC Da'!K73</f>
        <v>54.516999999999996</v>
      </c>
      <c r="L73" s="10">
        <f>+'MIT Da'!L73+'SAR Da'!L73+'URQ Da'!L73+'ROC Da'!L73+'SM Da'!L73+'BN Da'!L73+'BS Da'!L73+'TDC Da'!L73</f>
        <v>379.49300000000005</v>
      </c>
      <c r="M73" s="10">
        <f>+'MIT Da'!M73+'SAR Da'!M73+'URQ Da'!M73+'ROC Da'!M73+'SM Da'!M73+'BN Da'!M73+'BS Da'!M73+'TDC Da'!M73</f>
        <v>21.314999999999998</v>
      </c>
      <c r="N73" s="192">
        <f>+'MIT Da'!N73+'SAR Da'!N73+'URQ Da'!N73+'ROC Da'!N73+'SM Da'!N73+'BN Da'!N73+'BS Da'!N73+'TDC Da'!N73</f>
        <v>1439.9079999999999</v>
      </c>
      <c r="O73" s="192">
        <f>+'MIT Da'!O73+'SAR Da'!O73+'URQ Da'!O73+'ROC Da'!O73+'SM Da'!O73+'BN Da'!O73+'BS Da'!O73+'TDC Da'!O73</f>
        <v>1439.9079999999999</v>
      </c>
      <c r="P73" s="55">
        <f>+'MIT Da'!P73+'SAR Da'!P73+'URQ Da'!P73+'ROC Da'!P73+'SM Da'!P73+'BN Da'!P73+'BS Da'!P73+'TDC Da'!P73</f>
        <v>203</v>
      </c>
      <c r="Q73" s="55">
        <f>+'MIT Da'!Q73+'SAR Da'!Q73+'URQ Da'!Q73+'ROC Da'!Q73+'SM Da'!Q73+'BN Da'!Q73+'BS Da'!Q73+'TDC Da'!Q73</f>
        <v>58</v>
      </c>
      <c r="R73" s="55">
        <f>+'MIT Da'!R73+'SAR Da'!R73+'URQ Da'!R73+'ROC Da'!R73+'SM Da'!R73+'BN Da'!R73+'BS Da'!R73+'TDC Da'!R73</f>
        <v>10</v>
      </c>
      <c r="S73" s="213">
        <f>+'MIT Da'!S73+'SAR Da'!S73+'URQ Da'!S73+'ROC Da'!S73+'SM Da'!S73+'BN Da'!S73+'BS Da'!S73+'TDC Da'!S73</f>
        <v>271</v>
      </c>
      <c r="T73" s="213">
        <f>+'MIT Da'!T73+'SAR Da'!T73+'URQ Da'!T73+'ROC Da'!T73+'SM Da'!T73+'BN Da'!T73+'BS Da'!T73+'TDC Da'!T73</f>
        <v>271</v>
      </c>
      <c r="U73" s="55">
        <f>+'MIT Da'!U73+'SAR Da'!U73+'URQ Da'!U73+'ROC Da'!U73+'SM Da'!U73+'BN Da'!U73+'BS Da'!U73+'TDC Da'!U73</f>
        <v>136</v>
      </c>
      <c r="V73" s="55">
        <f>+'MIT Da'!V73+'SAR Da'!V73+'URQ Da'!V73+'ROC Da'!V73+'SM Da'!V73+'BN Da'!V73+'BS Da'!V73+'TDC Da'!V73</f>
        <v>433</v>
      </c>
      <c r="W73" s="55">
        <f>+'MIT Da'!W73+'SAR Da'!W73+'URQ Da'!W73+'ROC Da'!W73+'SM Da'!W73+'BN Da'!W73+'BS Da'!W73+'TDC Da'!W73</f>
        <v>11</v>
      </c>
      <c r="X73" s="55">
        <f>+'MIT Da'!X73+'SAR Da'!X73+'URQ Da'!X73+'ROC Da'!X73+'SM Da'!X73+'BN Da'!X73+'BS Da'!X73+'TDC Da'!X73</f>
        <v>112</v>
      </c>
      <c r="Y73" s="55">
        <f>+'MIT Da'!Y73+'SAR Da'!Y73+'URQ Da'!Y73+'ROC Da'!Y73+'SM Da'!Y73+'BN Da'!Y73+'BS Da'!Y73+'TDC Da'!Y73</f>
        <v>4</v>
      </c>
      <c r="Z73" s="219">
        <f>+'MIT Da'!Z73+'SAR Da'!Z73+'URQ Da'!Z73+'ROC Da'!Z73+'SM Da'!Z73+'BN Da'!Z73+'BS Da'!Z73+'TDC Da'!Z73</f>
        <v>696</v>
      </c>
      <c r="AA73" s="55">
        <f>+'MIT Da'!AA73+'SAR Da'!AA73+'URQ Da'!AA73+'ROC Da'!AA73+'SM Da'!AA73+'BN Da'!AA73+'BS Da'!AA73+'TDC Da'!AA73</f>
        <v>154</v>
      </c>
      <c r="AB73" s="55">
        <f>+'MIT Da'!AB73+'SAR Da'!AB73+'URQ Da'!AB73+'ROC Da'!AB73+'SM Da'!AB73+'BN Da'!AB73+'BS Da'!AB73+'TDC Da'!AB73</f>
        <v>100</v>
      </c>
      <c r="AC73" s="55">
        <f>+'MIT Da'!AC73+'SAR Da'!AC73+'URQ Da'!AC73+'ROC Da'!AC73+'SM Da'!AC73+'BN Da'!AC73+'BS Da'!AC73+'TDC Da'!AC73</f>
        <v>696</v>
      </c>
      <c r="AD73" s="219">
        <f>+'MIT Da'!AD73+'SAR Da'!AD73+'URQ Da'!AD73+'ROC Da'!AD73+'SM Da'!AD73+'BN Da'!AD73+'BS Da'!AD73+'TDC Da'!AD73</f>
        <v>950</v>
      </c>
      <c r="AE73" s="55">
        <f>+'MIT Da'!AE73+'SAR Da'!AE73+'URQ Da'!AE73+'ROC Da'!AE73+'SM Da'!AE73+'BN Da'!AE73+'BS Da'!AE73+'TDC Da'!AE73</f>
        <v>54</v>
      </c>
      <c r="AF73" s="55">
        <f>+'MIT Da'!AF73+'SAR Da'!AF73+'URQ Da'!AF73+'ROC Da'!AF73+'SM Da'!AF73+'BN Da'!AF73+'BS Da'!AF73+'TDC Da'!AF73</f>
        <v>96</v>
      </c>
      <c r="AG73" s="55">
        <f>+'MIT Da'!AG73+'SAR Da'!AG73+'URQ Da'!AG73+'ROC Da'!AG73+'SM Da'!AG73+'BN Da'!AG73+'BS Da'!AG73+'TDC Da'!AG73</f>
        <v>417</v>
      </c>
      <c r="AH73" s="219">
        <f>+'MIT Da'!AH73+'SAR Da'!AH73+'URQ Da'!AH73+'ROC Da'!AH73+'SM Da'!AH73+'BN Da'!AH73+'BS Da'!AH73+'TDC Da'!AH73</f>
        <v>567</v>
      </c>
      <c r="AI73" s="10">
        <f>+'MIT Da'!AI73+'SAR Da'!AI73+'URQ Da'!AI73+'ROC Da'!AI73+'SM Da'!AI73+'BN Da'!AI73+'BS Da'!AI73+'TDC Da'!AI73</f>
        <v>272.89499999999998</v>
      </c>
      <c r="AJ73" s="10">
        <f>+'MIT Da'!AJ73+'SAR Da'!AJ73+'URQ Da'!AJ73+'ROC Da'!AJ73+'SM Da'!AJ73+'BN Da'!AJ73+'BS Da'!AJ73+'TDC Da'!AJ73</f>
        <v>9.032</v>
      </c>
      <c r="AK73" s="10">
        <f>+'MIT Da'!AK73+'SAR Da'!AK73+'URQ Da'!AK73+'ROC Da'!AK73+'SM Da'!AK73+'BN Da'!AK73+'BS Da'!AK73+'TDC Da'!AK73</f>
        <v>498.71500000000003</v>
      </c>
      <c r="AL73" s="222">
        <f>+'MIT Da'!AL73+'SAR Da'!AL73+'URQ Da'!AL73+'ROC Da'!AL73+'SM Da'!AL73+'BN Da'!AL73+'BS Da'!AL73+'TDC Da'!AL73</f>
        <v>780.64199999999983</v>
      </c>
      <c r="AM73" s="55">
        <f>+'MIT Da'!AM73+'SAR Da'!AM73+'URQ Da'!AM73+'ROC Da'!AM73+'SM Da'!AM73+'BN Da'!AM73+'BS Da'!AM73+'TDC Da'!AM73</f>
        <v>9</v>
      </c>
      <c r="AN73" s="55">
        <f>+'MIT Da'!AN73+'SAR Da'!AN73+'URQ Da'!AN73+'ROC Da'!AN73+'SM Da'!AN73+'BN Da'!AN73+'BS Da'!AN73+'TDC Da'!AN73</f>
        <v>57</v>
      </c>
      <c r="AO73" s="55">
        <f>+'MIT Da'!AO73+'SAR Da'!AO73+'URQ Da'!AO73+'ROC Da'!AO73+'SM Da'!AO73+'BN Da'!AO73+'BS Da'!AO73+'TDC Da'!AO73</f>
        <v>82</v>
      </c>
      <c r="AP73" s="232">
        <f>+'MIT Da'!AP73+'SAR Da'!AP73+'URQ Da'!AP73+'ROC Da'!AP73+'SM Da'!AP73+'BN Da'!AP73+'BS Da'!AP73+'TDC Da'!AP73</f>
        <v>148</v>
      </c>
      <c r="AQ73" s="55">
        <f>+'MIT Da'!AQ73+'SAR Da'!AQ73+'URQ Da'!AQ73+'ROC Da'!AQ73+'SM Da'!AQ73+'BN Da'!AQ73+'BS Da'!AQ73+'TDC Da'!AQ73</f>
        <v>596</v>
      </c>
      <c r="AR73" s="55">
        <f>+'MIT Da'!AR73+'SAR Da'!AR73+'URQ Da'!AR73+'ROC Da'!AR73+'SM Da'!AR73+'BN Da'!AR73+'BS Da'!AR73+'TDC Da'!AR73</f>
        <v>341</v>
      </c>
      <c r="AS73" s="55">
        <f>+'MIT Da'!AS73+'SAR Da'!AS73+'URQ Da'!AS73+'ROC Da'!AS73+'SM Da'!AS73+'BN Da'!AS73+'BS Da'!AS73+'TDC Da'!AS73</f>
        <v>39</v>
      </c>
      <c r="AT73" s="232">
        <f>+SUM(RED_InfraMR[[#This Row],[B.02.1 - Parque de Coches Eléctricos Motrices]:[B.02.3 - Parque de Coches Eléctricos Motrices Tipo R]])</f>
        <v>976</v>
      </c>
      <c r="AU73" s="55">
        <f>+'MIT Da'!AU73+'SAR Da'!AU73+'URQ Da'!AU73+'ROC Da'!AU73+'SM Da'!AU73+'BN Da'!AU73+'BS Da'!AU73+'TDC Da'!AU73</f>
        <v>0</v>
      </c>
      <c r="AV73" s="55">
        <f>+'MIT Da'!AV73+'SAR Da'!AV73+'URQ Da'!AV73+'ROC Da'!AV73+'SM Da'!AV73+'BN Da'!AV73+'BS Da'!AV73+'TDC Da'!AV73</f>
        <v>6</v>
      </c>
      <c r="AW73" s="55">
        <f>+'MIT Da'!AW73+'SAR Da'!AW73+'URQ Da'!AW73+'ROC Da'!AW73+'SM Da'!AW73+'BN Da'!AW73+'BS Da'!AW73+'TDC Da'!AW73</f>
        <v>10</v>
      </c>
      <c r="AX73" s="232">
        <f>+SUM(RED_InfraMR[[#This Row],[B.03.1 - Parque de Coches Motores Motrices Remolcados]:[B.03.3 - Parque de Coches Motores Motrices Cabina]])</f>
        <v>16</v>
      </c>
      <c r="AY73" s="55">
        <f>+'MIT Da'!AY73+'SAR Da'!AY73+'URQ Da'!AY73+'ROC Da'!AY73+'SM Da'!AY73+'BN Da'!AY73+'BS Da'!AY73+'TDC Da'!AY73</f>
        <v>428</v>
      </c>
      <c r="AZ73" s="55">
        <f>+'MIT Da'!AZ73+'SAR Da'!AZ73+'URQ Da'!AZ73+'ROC Da'!AZ73+'SM Da'!AZ73+'BN Da'!AZ73+'BS Da'!AZ73+'TDC Da'!AZ73</f>
        <v>165</v>
      </c>
      <c r="BA73" s="55">
        <f>+'MIT Da'!BA73+'SAR Da'!BA73+'URQ Da'!BA73+'ROC Da'!BA73+'SM Da'!BA73+'BN Da'!BA73+'BS Da'!BA73+'TDC Da'!BA73</f>
        <v>15</v>
      </c>
      <c r="BB73" s="55">
        <f>+'MIT Da'!BB73+'SAR Da'!BB73+'URQ Da'!BB73+'ROC Da'!BB73+'SM Da'!BB73+'BN Da'!BB73+'BS Da'!BB73+'TDC Da'!BB73</f>
        <v>0</v>
      </c>
      <c r="BC73" s="232">
        <f>+SUM(RED_InfraMR[[#This Row],[B.04.1 - Parque de Coches Remolcados Clase Unica]:[B.04.5 - Parque de Coches Remolcados para Servicios Especiales (Cartoneros)]])</f>
        <v>608</v>
      </c>
      <c r="BD73" s="393">
        <f>+'MIT Da'!BD73+'SAR Da'!BD73+'URQ Da'!BD73+'ROC Da'!BD73+'SM Da'!BD73+'BN Da'!BD73+'BS Da'!BD73+'TDC Da'!BD73</f>
        <v>150</v>
      </c>
      <c r="BE73" s="55">
        <f>+'MIT Da'!BE73+'SAR Da'!BE73+'URQ Da'!BE73+'ROC Da'!BE73+'SM Da'!BE73+'BN Da'!BE73+'BS Da'!BE73+'TDC Da'!BE73</f>
        <v>13</v>
      </c>
      <c r="BF73" s="55">
        <f>+'MIT Da'!BF73+'SAR Da'!BF73+'URQ Da'!BF73+'ROC Da'!BF73+'SM Da'!BF73+'BN Da'!BF73+'BS Da'!BF73+'TDC Da'!BF73</f>
        <v>94</v>
      </c>
      <c r="BG73" s="235"/>
    </row>
    <row r="74" spans="1:59">
      <c r="A74" s="1">
        <v>1999</v>
      </c>
      <c r="B74" s="1" t="s">
        <v>61</v>
      </c>
      <c r="C74" s="10">
        <f>+'MIT Da'!C74+'SAR Da'!C74+'URQ Da'!C74+'ROC Da'!C74+'SM Da'!C74+'BN Da'!C74+'BS Da'!C74+'TDC Da'!C74</f>
        <v>147.21299999999999</v>
      </c>
      <c r="D74" s="10">
        <f>+'MIT Da'!D74+'SAR Da'!D74+'URQ Da'!D74+'ROC Da'!D74+'SM Da'!D74+'BN Da'!D74+'BS Da'!D74+'TDC Da'!D74</f>
        <v>444.30600000000004</v>
      </c>
      <c r="E74" s="10">
        <f>+'MIT Da'!E74+'SAR Da'!E74+'URQ Da'!E74+'ROC Da'!E74+'SM Da'!E74+'BN Da'!E74+'BS Da'!E74+'TDC Da'!E74</f>
        <v>0</v>
      </c>
      <c r="F74" s="10">
        <f>+'MIT Da'!F74+'SAR Da'!F74+'URQ Da'!F74+'ROC Da'!F74+'SM Da'!F74+'BN Da'!F74+'BS Da'!F74+'TDC Da'!F74</f>
        <v>176.17364000000001</v>
      </c>
      <c r="G74" s="192">
        <f>+'MIT Da'!G74+'SAR Da'!G74+'URQ Da'!G74+'ROC Da'!G74+'SM Da'!G74+'BN Da'!G74+'BS Da'!G74+'TDC Da'!G74</f>
        <v>767.69263999999998</v>
      </c>
      <c r="H74" s="192">
        <f>+'MIT Da'!H74+'SAR Da'!H74+'URQ Da'!H74+'ROC Da'!H74+'SM Da'!H74+'BN Da'!H74+'BS Da'!H74+'TDC Da'!H74</f>
        <v>767.69263999999998</v>
      </c>
      <c r="I74" s="10">
        <f>+'MIT Da'!I74+'SAR Da'!I74+'URQ Da'!I74+'ROC Da'!I74+'SM Da'!I74+'BN Da'!I74+'BS Da'!I74+'TDC Da'!I74</f>
        <v>972.2581100000001</v>
      </c>
      <c r="J74" s="10">
        <f>+'MIT Da'!J74+'SAR Da'!J74+'URQ Da'!J74+'ROC Da'!J74+'SM Da'!J74+'BN Da'!J74+'BS Da'!J74+'TDC Da'!J74</f>
        <v>1060.415</v>
      </c>
      <c r="K74" s="10">
        <f>+'MIT Da'!K74+'SAR Da'!K74+'URQ Da'!K74+'ROC Da'!K74+'SM Da'!K74+'BN Da'!K74+'BS Da'!K74+'TDC Da'!K74</f>
        <v>54.516999999999996</v>
      </c>
      <c r="L74" s="10">
        <f>+'MIT Da'!L74+'SAR Da'!L74+'URQ Da'!L74+'ROC Da'!L74+'SM Da'!L74+'BN Da'!L74+'BS Da'!L74+'TDC Da'!L74</f>
        <v>379.49300000000005</v>
      </c>
      <c r="M74" s="10">
        <f>+'MIT Da'!M74+'SAR Da'!M74+'URQ Da'!M74+'ROC Da'!M74+'SM Da'!M74+'BN Da'!M74+'BS Da'!M74+'TDC Da'!M74</f>
        <v>21.314999999999998</v>
      </c>
      <c r="N74" s="192">
        <f>+'MIT Da'!N74+'SAR Da'!N74+'URQ Da'!N74+'ROC Da'!N74+'SM Da'!N74+'BN Da'!N74+'BS Da'!N74+'TDC Da'!N74</f>
        <v>1439.9079999999999</v>
      </c>
      <c r="O74" s="192">
        <f>+'MIT Da'!O74+'SAR Da'!O74+'URQ Da'!O74+'ROC Da'!O74+'SM Da'!O74+'BN Da'!O74+'BS Da'!O74+'TDC Da'!O74</f>
        <v>1439.9079999999999</v>
      </c>
      <c r="P74" s="55">
        <f>+'MIT Da'!P74+'SAR Da'!P74+'URQ Da'!P74+'ROC Da'!P74+'SM Da'!P74+'BN Da'!P74+'BS Da'!P74+'TDC Da'!P74</f>
        <v>203</v>
      </c>
      <c r="Q74" s="55">
        <f>+'MIT Da'!Q74+'SAR Da'!Q74+'URQ Da'!Q74+'ROC Da'!Q74+'SM Da'!Q74+'BN Da'!Q74+'BS Da'!Q74+'TDC Da'!Q74</f>
        <v>58</v>
      </c>
      <c r="R74" s="55">
        <f>+'MIT Da'!R74+'SAR Da'!R74+'URQ Da'!R74+'ROC Da'!R74+'SM Da'!R74+'BN Da'!R74+'BS Da'!R74+'TDC Da'!R74</f>
        <v>10</v>
      </c>
      <c r="S74" s="213">
        <f>+'MIT Da'!S74+'SAR Da'!S74+'URQ Da'!S74+'ROC Da'!S74+'SM Da'!S74+'BN Da'!S74+'BS Da'!S74+'TDC Da'!S74</f>
        <v>271</v>
      </c>
      <c r="T74" s="213">
        <f>+'MIT Da'!T74+'SAR Da'!T74+'URQ Da'!T74+'ROC Da'!T74+'SM Da'!T74+'BN Da'!T74+'BS Da'!T74+'TDC Da'!T74</f>
        <v>271</v>
      </c>
      <c r="U74" s="55">
        <f>+'MIT Da'!U74+'SAR Da'!U74+'URQ Da'!U74+'ROC Da'!U74+'SM Da'!U74+'BN Da'!U74+'BS Da'!U74+'TDC Da'!U74</f>
        <v>136</v>
      </c>
      <c r="V74" s="55">
        <f>+'MIT Da'!V74+'SAR Da'!V74+'URQ Da'!V74+'ROC Da'!V74+'SM Da'!V74+'BN Da'!V74+'BS Da'!V74+'TDC Da'!V74</f>
        <v>433</v>
      </c>
      <c r="W74" s="55">
        <f>+'MIT Da'!W74+'SAR Da'!W74+'URQ Da'!W74+'ROC Da'!W74+'SM Da'!W74+'BN Da'!W74+'BS Da'!W74+'TDC Da'!W74</f>
        <v>12</v>
      </c>
      <c r="X74" s="55">
        <f>+'MIT Da'!X74+'SAR Da'!X74+'URQ Da'!X74+'ROC Da'!X74+'SM Da'!X74+'BN Da'!X74+'BS Da'!X74+'TDC Da'!X74</f>
        <v>111</v>
      </c>
      <c r="Y74" s="55">
        <f>+'MIT Da'!Y74+'SAR Da'!Y74+'URQ Da'!Y74+'ROC Da'!Y74+'SM Da'!Y74+'BN Da'!Y74+'BS Da'!Y74+'TDC Da'!Y74</f>
        <v>4</v>
      </c>
      <c r="Z74" s="219">
        <f>+'MIT Da'!Z74+'SAR Da'!Z74+'URQ Da'!Z74+'ROC Da'!Z74+'SM Da'!Z74+'BN Da'!Z74+'BS Da'!Z74+'TDC Da'!Z74</f>
        <v>696</v>
      </c>
      <c r="AA74" s="55">
        <f>+'MIT Da'!AA74+'SAR Da'!AA74+'URQ Da'!AA74+'ROC Da'!AA74+'SM Da'!AA74+'BN Da'!AA74+'BS Da'!AA74+'TDC Da'!AA74</f>
        <v>155</v>
      </c>
      <c r="AB74" s="55">
        <f>+'MIT Da'!AB74+'SAR Da'!AB74+'URQ Da'!AB74+'ROC Da'!AB74+'SM Da'!AB74+'BN Da'!AB74+'BS Da'!AB74+'TDC Da'!AB74</f>
        <v>101</v>
      </c>
      <c r="AC74" s="55">
        <f>+'MIT Da'!AC74+'SAR Da'!AC74+'URQ Da'!AC74+'ROC Da'!AC74+'SM Da'!AC74+'BN Da'!AC74+'BS Da'!AC74+'TDC Da'!AC74</f>
        <v>696</v>
      </c>
      <c r="AD74" s="219">
        <f>+'MIT Da'!AD74+'SAR Da'!AD74+'URQ Da'!AD74+'ROC Da'!AD74+'SM Da'!AD74+'BN Da'!AD74+'BS Da'!AD74+'TDC Da'!AD74</f>
        <v>952</v>
      </c>
      <c r="AE74" s="55">
        <f>+'MIT Da'!AE74+'SAR Da'!AE74+'URQ Da'!AE74+'ROC Da'!AE74+'SM Da'!AE74+'BN Da'!AE74+'BS Da'!AE74+'TDC Da'!AE74</f>
        <v>54</v>
      </c>
      <c r="AF74" s="55">
        <f>+'MIT Da'!AF74+'SAR Da'!AF74+'URQ Da'!AF74+'ROC Da'!AF74+'SM Da'!AF74+'BN Da'!AF74+'BS Da'!AF74+'TDC Da'!AF74</f>
        <v>96</v>
      </c>
      <c r="AG74" s="55">
        <f>+'MIT Da'!AG74+'SAR Da'!AG74+'URQ Da'!AG74+'ROC Da'!AG74+'SM Da'!AG74+'BN Da'!AG74+'BS Da'!AG74+'TDC Da'!AG74</f>
        <v>417</v>
      </c>
      <c r="AH74" s="219">
        <f>+'MIT Da'!AH74+'SAR Da'!AH74+'URQ Da'!AH74+'ROC Da'!AH74+'SM Da'!AH74+'BN Da'!AH74+'BS Da'!AH74+'TDC Da'!AH74</f>
        <v>567</v>
      </c>
      <c r="AI74" s="10">
        <f>+'MIT Da'!AI74+'SAR Da'!AI74+'URQ Da'!AI74+'ROC Da'!AI74+'SM Da'!AI74+'BN Da'!AI74+'BS Da'!AI74+'TDC Da'!AI74</f>
        <v>274.60699999999997</v>
      </c>
      <c r="AJ74" s="10">
        <f>+'MIT Da'!AJ74+'SAR Da'!AJ74+'URQ Da'!AJ74+'ROC Da'!AJ74+'SM Da'!AJ74+'BN Da'!AJ74+'BS Da'!AJ74+'TDC Da'!AJ74</f>
        <v>7.32</v>
      </c>
      <c r="AK74" s="10">
        <f>+'MIT Da'!AK74+'SAR Da'!AK74+'URQ Da'!AK74+'ROC Da'!AK74+'SM Da'!AK74+'BN Da'!AK74+'BS Da'!AK74+'TDC Da'!AK74</f>
        <v>498.71500000000003</v>
      </c>
      <c r="AL74" s="222">
        <f>+'MIT Da'!AL74+'SAR Da'!AL74+'URQ Da'!AL74+'ROC Da'!AL74+'SM Da'!AL74+'BN Da'!AL74+'BS Da'!AL74+'TDC Da'!AL74</f>
        <v>780.64199999999994</v>
      </c>
      <c r="AM74" s="55">
        <f>+'MIT Da'!AM74+'SAR Da'!AM74+'URQ Da'!AM74+'ROC Da'!AM74+'SM Da'!AM74+'BN Da'!AM74+'BS Da'!AM74+'TDC Da'!AM74</f>
        <v>9</v>
      </c>
      <c r="AN74" s="55">
        <f>+'MIT Da'!AN74+'SAR Da'!AN74+'URQ Da'!AN74+'ROC Da'!AN74+'SM Da'!AN74+'BN Da'!AN74+'BS Da'!AN74+'TDC Da'!AN74</f>
        <v>57</v>
      </c>
      <c r="AO74" s="55">
        <f>+'MIT Da'!AO74+'SAR Da'!AO74+'URQ Da'!AO74+'ROC Da'!AO74+'SM Da'!AO74+'BN Da'!AO74+'BS Da'!AO74+'TDC Da'!AO74</f>
        <v>82</v>
      </c>
      <c r="AP74" s="232">
        <f>+'MIT Da'!AP74+'SAR Da'!AP74+'URQ Da'!AP74+'ROC Da'!AP74+'SM Da'!AP74+'BN Da'!AP74+'BS Da'!AP74+'TDC Da'!AP74</f>
        <v>148</v>
      </c>
      <c r="AQ74" s="55">
        <f>+'MIT Da'!AQ74+'SAR Da'!AQ74+'URQ Da'!AQ74+'ROC Da'!AQ74+'SM Da'!AQ74+'BN Da'!AQ74+'BS Da'!AQ74+'TDC Da'!AQ74</f>
        <v>596</v>
      </c>
      <c r="AR74" s="55">
        <f>+'MIT Da'!AR74+'SAR Da'!AR74+'URQ Da'!AR74+'ROC Da'!AR74+'SM Da'!AR74+'BN Da'!AR74+'BS Da'!AR74+'TDC Da'!AR74</f>
        <v>341</v>
      </c>
      <c r="AS74" s="55">
        <f>+'MIT Da'!AS74+'SAR Da'!AS74+'URQ Da'!AS74+'ROC Da'!AS74+'SM Da'!AS74+'BN Da'!AS74+'BS Da'!AS74+'TDC Da'!AS74</f>
        <v>39</v>
      </c>
      <c r="AT74" s="232">
        <f>+SUM(RED_InfraMR[[#This Row],[B.02.1 - Parque de Coches Eléctricos Motrices]:[B.02.3 - Parque de Coches Eléctricos Motrices Tipo R]])</f>
        <v>976</v>
      </c>
      <c r="AU74" s="55">
        <f>+'MIT Da'!AU74+'SAR Da'!AU74+'URQ Da'!AU74+'ROC Da'!AU74+'SM Da'!AU74+'BN Da'!AU74+'BS Da'!AU74+'TDC Da'!AU74</f>
        <v>0</v>
      </c>
      <c r="AV74" s="55">
        <f>+'MIT Da'!AV74+'SAR Da'!AV74+'URQ Da'!AV74+'ROC Da'!AV74+'SM Da'!AV74+'BN Da'!AV74+'BS Da'!AV74+'TDC Da'!AV74</f>
        <v>6</v>
      </c>
      <c r="AW74" s="55">
        <f>+'MIT Da'!AW74+'SAR Da'!AW74+'URQ Da'!AW74+'ROC Da'!AW74+'SM Da'!AW74+'BN Da'!AW74+'BS Da'!AW74+'TDC Da'!AW74</f>
        <v>10</v>
      </c>
      <c r="AX74" s="232">
        <f>+SUM(RED_InfraMR[[#This Row],[B.03.1 - Parque de Coches Motores Motrices Remolcados]:[B.03.3 - Parque de Coches Motores Motrices Cabina]])</f>
        <v>16</v>
      </c>
      <c r="AY74" s="55">
        <f>+'MIT Da'!AY74+'SAR Da'!AY74+'URQ Da'!AY74+'ROC Da'!AY74+'SM Da'!AY74+'BN Da'!AY74+'BS Da'!AY74+'TDC Da'!AY74</f>
        <v>433</v>
      </c>
      <c r="AZ74" s="55">
        <f>+'MIT Da'!AZ74+'SAR Da'!AZ74+'URQ Da'!AZ74+'ROC Da'!AZ74+'SM Da'!AZ74+'BN Da'!AZ74+'BS Da'!AZ74+'TDC Da'!AZ74</f>
        <v>170</v>
      </c>
      <c r="BA74" s="55">
        <f>+'MIT Da'!BA74+'SAR Da'!BA74+'URQ Da'!BA74+'ROC Da'!BA74+'SM Da'!BA74+'BN Da'!BA74+'BS Da'!BA74+'TDC Da'!BA74</f>
        <v>15</v>
      </c>
      <c r="BB74" s="55">
        <f>+'MIT Da'!BB74+'SAR Da'!BB74+'URQ Da'!BB74+'ROC Da'!BB74+'SM Da'!BB74+'BN Da'!BB74+'BS Da'!BB74+'TDC Da'!BB74</f>
        <v>0</v>
      </c>
      <c r="BC74" s="232">
        <f>+SUM(RED_InfraMR[[#This Row],[B.04.1 - Parque de Coches Remolcados Clase Unica]:[B.04.5 - Parque de Coches Remolcados para Servicios Especiales (Cartoneros)]])</f>
        <v>618</v>
      </c>
      <c r="BD74" s="393">
        <f>+'MIT Da'!BD74+'SAR Da'!BD74+'URQ Da'!BD74+'ROC Da'!BD74+'SM Da'!BD74+'BN Da'!BD74+'BS Da'!BD74+'TDC Da'!BD74</f>
        <v>150</v>
      </c>
      <c r="BE74" s="55">
        <f>+'MIT Da'!BE74+'SAR Da'!BE74+'URQ Da'!BE74+'ROC Da'!BE74+'SM Da'!BE74+'BN Da'!BE74+'BS Da'!BE74+'TDC Da'!BE74</f>
        <v>13</v>
      </c>
      <c r="BF74" s="55">
        <f>+'MIT Da'!BF74+'SAR Da'!BF74+'URQ Da'!BF74+'ROC Da'!BF74+'SM Da'!BF74+'BN Da'!BF74+'BS Da'!BF74+'TDC Da'!BF74</f>
        <v>94</v>
      </c>
      <c r="BG74" s="235"/>
    </row>
    <row r="75" spans="1:59">
      <c r="A75" s="1">
        <v>1999</v>
      </c>
      <c r="B75" s="1" t="s">
        <v>62</v>
      </c>
      <c r="C75" s="10">
        <f>+'MIT Da'!C75+'SAR Da'!C75+'URQ Da'!C75+'ROC Da'!C75+'SM Da'!C75+'BN Da'!C75+'BS Da'!C75+'TDC Da'!C75</f>
        <v>147.21299999999999</v>
      </c>
      <c r="D75" s="10">
        <f>+'MIT Da'!D75+'SAR Da'!D75+'URQ Da'!D75+'ROC Da'!D75+'SM Da'!D75+'BN Da'!D75+'BS Da'!D75+'TDC Da'!D75</f>
        <v>444.30600000000004</v>
      </c>
      <c r="E75" s="10">
        <f>+'MIT Da'!E75+'SAR Da'!E75+'URQ Da'!E75+'ROC Da'!E75+'SM Da'!E75+'BN Da'!E75+'BS Da'!E75+'TDC Da'!E75</f>
        <v>0</v>
      </c>
      <c r="F75" s="10">
        <f>+'MIT Da'!F75+'SAR Da'!F75+'URQ Da'!F75+'ROC Da'!F75+'SM Da'!F75+'BN Da'!F75+'BS Da'!F75+'TDC Da'!F75</f>
        <v>176.17364000000001</v>
      </c>
      <c r="G75" s="192">
        <f>+'MIT Da'!G75+'SAR Da'!G75+'URQ Da'!G75+'ROC Da'!G75+'SM Da'!G75+'BN Da'!G75+'BS Da'!G75+'TDC Da'!G75</f>
        <v>767.69263999999998</v>
      </c>
      <c r="H75" s="192">
        <f>+'MIT Da'!H75+'SAR Da'!H75+'URQ Da'!H75+'ROC Da'!H75+'SM Da'!H75+'BN Da'!H75+'BS Da'!H75+'TDC Da'!H75</f>
        <v>767.69263999999998</v>
      </c>
      <c r="I75" s="10">
        <f>+'MIT Da'!I75+'SAR Da'!I75+'URQ Da'!I75+'ROC Da'!I75+'SM Da'!I75+'BN Da'!I75+'BS Da'!I75+'TDC Da'!I75</f>
        <v>972.2581100000001</v>
      </c>
      <c r="J75" s="10">
        <f>+'MIT Da'!J75+'SAR Da'!J75+'URQ Da'!J75+'ROC Da'!J75+'SM Da'!J75+'BN Da'!J75+'BS Da'!J75+'TDC Da'!J75</f>
        <v>1060.415</v>
      </c>
      <c r="K75" s="10">
        <f>+'MIT Da'!K75+'SAR Da'!K75+'URQ Da'!K75+'ROC Da'!K75+'SM Da'!K75+'BN Da'!K75+'BS Da'!K75+'TDC Da'!K75</f>
        <v>54.516999999999996</v>
      </c>
      <c r="L75" s="10">
        <f>+'MIT Da'!L75+'SAR Da'!L75+'URQ Da'!L75+'ROC Da'!L75+'SM Da'!L75+'BN Da'!L75+'BS Da'!L75+'TDC Da'!L75</f>
        <v>379.49300000000005</v>
      </c>
      <c r="M75" s="10">
        <f>+'MIT Da'!M75+'SAR Da'!M75+'URQ Da'!M75+'ROC Da'!M75+'SM Da'!M75+'BN Da'!M75+'BS Da'!M75+'TDC Da'!M75</f>
        <v>21.314999999999998</v>
      </c>
      <c r="N75" s="192">
        <f>+'MIT Da'!N75+'SAR Da'!N75+'URQ Da'!N75+'ROC Da'!N75+'SM Da'!N75+'BN Da'!N75+'BS Da'!N75+'TDC Da'!N75</f>
        <v>1439.9079999999999</v>
      </c>
      <c r="O75" s="192">
        <f>+'MIT Da'!O75+'SAR Da'!O75+'URQ Da'!O75+'ROC Da'!O75+'SM Da'!O75+'BN Da'!O75+'BS Da'!O75+'TDC Da'!O75</f>
        <v>1439.9079999999999</v>
      </c>
      <c r="P75" s="55">
        <f>+'MIT Da'!P75+'SAR Da'!P75+'URQ Da'!P75+'ROC Da'!P75+'SM Da'!P75+'BN Da'!P75+'BS Da'!P75+'TDC Da'!P75</f>
        <v>203</v>
      </c>
      <c r="Q75" s="55">
        <f>+'MIT Da'!Q75+'SAR Da'!Q75+'URQ Da'!Q75+'ROC Da'!Q75+'SM Da'!Q75+'BN Da'!Q75+'BS Da'!Q75+'TDC Da'!Q75</f>
        <v>58</v>
      </c>
      <c r="R75" s="55">
        <f>+'MIT Da'!R75+'SAR Da'!R75+'URQ Da'!R75+'ROC Da'!R75+'SM Da'!R75+'BN Da'!R75+'BS Da'!R75+'TDC Da'!R75</f>
        <v>10</v>
      </c>
      <c r="S75" s="213">
        <f>+'MIT Da'!S75+'SAR Da'!S75+'URQ Da'!S75+'ROC Da'!S75+'SM Da'!S75+'BN Da'!S75+'BS Da'!S75+'TDC Da'!S75</f>
        <v>271</v>
      </c>
      <c r="T75" s="213">
        <f>+'MIT Da'!T75+'SAR Da'!T75+'URQ Da'!T75+'ROC Da'!T75+'SM Da'!T75+'BN Da'!T75+'BS Da'!T75+'TDC Da'!T75</f>
        <v>271</v>
      </c>
      <c r="U75" s="55">
        <f>+'MIT Da'!U75+'SAR Da'!U75+'URQ Da'!U75+'ROC Da'!U75+'SM Da'!U75+'BN Da'!U75+'BS Da'!U75+'TDC Da'!U75</f>
        <v>136</v>
      </c>
      <c r="V75" s="55">
        <f>+'MIT Da'!V75+'SAR Da'!V75+'URQ Da'!V75+'ROC Da'!V75+'SM Da'!V75+'BN Da'!V75+'BS Da'!V75+'TDC Da'!V75</f>
        <v>433</v>
      </c>
      <c r="W75" s="55">
        <f>+'MIT Da'!W75+'SAR Da'!W75+'URQ Da'!W75+'ROC Da'!W75+'SM Da'!W75+'BN Da'!W75+'BS Da'!W75+'TDC Da'!W75</f>
        <v>12</v>
      </c>
      <c r="X75" s="55">
        <f>+'MIT Da'!X75+'SAR Da'!X75+'URQ Da'!X75+'ROC Da'!X75+'SM Da'!X75+'BN Da'!X75+'BS Da'!X75+'TDC Da'!X75</f>
        <v>111</v>
      </c>
      <c r="Y75" s="55">
        <f>+'MIT Da'!Y75+'SAR Da'!Y75+'URQ Da'!Y75+'ROC Da'!Y75+'SM Da'!Y75+'BN Da'!Y75+'BS Da'!Y75+'TDC Da'!Y75</f>
        <v>4</v>
      </c>
      <c r="Z75" s="219">
        <f>+'MIT Da'!Z75+'SAR Da'!Z75+'URQ Da'!Z75+'ROC Da'!Z75+'SM Da'!Z75+'BN Da'!Z75+'BS Da'!Z75+'TDC Da'!Z75</f>
        <v>696</v>
      </c>
      <c r="AA75" s="55">
        <f>+'MIT Da'!AA75+'SAR Da'!AA75+'URQ Da'!AA75+'ROC Da'!AA75+'SM Da'!AA75+'BN Da'!AA75+'BS Da'!AA75+'TDC Da'!AA75</f>
        <v>155</v>
      </c>
      <c r="AB75" s="55">
        <f>+'MIT Da'!AB75+'SAR Da'!AB75+'URQ Da'!AB75+'ROC Da'!AB75+'SM Da'!AB75+'BN Da'!AB75+'BS Da'!AB75+'TDC Da'!AB75</f>
        <v>101</v>
      </c>
      <c r="AC75" s="55">
        <f>+'MIT Da'!AC75+'SAR Da'!AC75+'URQ Da'!AC75+'ROC Da'!AC75+'SM Da'!AC75+'BN Da'!AC75+'BS Da'!AC75+'TDC Da'!AC75</f>
        <v>696</v>
      </c>
      <c r="AD75" s="219">
        <f>+'MIT Da'!AD75+'SAR Da'!AD75+'URQ Da'!AD75+'ROC Da'!AD75+'SM Da'!AD75+'BN Da'!AD75+'BS Da'!AD75+'TDC Da'!AD75</f>
        <v>952</v>
      </c>
      <c r="AE75" s="55">
        <f>+'MIT Da'!AE75+'SAR Da'!AE75+'URQ Da'!AE75+'ROC Da'!AE75+'SM Da'!AE75+'BN Da'!AE75+'BS Da'!AE75+'TDC Da'!AE75</f>
        <v>54</v>
      </c>
      <c r="AF75" s="55">
        <f>+'MIT Da'!AF75+'SAR Da'!AF75+'URQ Da'!AF75+'ROC Da'!AF75+'SM Da'!AF75+'BN Da'!AF75+'BS Da'!AF75+'TDC Da'!AF75</f>
        <v>96</v>
      </c>
      <c r="AG75" s="55">
        <f>+'MIT Da'!AG75+'SAR Da'!AG75+'URQ Da'!AG75+'ROC Da'!AG75+'SM Da'!AG75+'BN Da'!AG75+'BS Da'!AG75+'TDC Da'!AG75</f>
        <v>417</v>
      </c>
      <c r="AH75" s="219">
        <f>+'MIT Da'!AH75+'SAR Da'!AH75+'URQ Da'!AH75+'ROC Da'!AH75+'SM Da'!AH75+'BN Da'!AH75+'BS Da'!AH75+'TDC Da'!AH75</f>
        <v>567</v>
      </c>
      <c r="AI75" s="10">
        <f>+'MIT Da'!AI75+'SAR Da'!AI75+'URQ Da'!AI75+'ROC Da'!AI75+'SM Da'!AI75+'BN Da'!AI75+'BS Da'!AI75+'TDC Da'!AI75</f>
        <v>274.60699999999997</v>
      </c>
      <c r="AJ75" s="10">
        <f>+'MIT Da'!AJ75+'SAR Da'!AJ75+'URQ Da'!AJ75+'ROC Da'!AJ75+'SM Da'!AJ75+'BN Da'!AJ75+'BS Da'!AJ75+'TDC Da'!AJ75</f>
        <v>7.32</v>
      </c>
      <c r="AK75" s="10">
        <f>+'MIT Da'!AK75+'SAR Da'!AK75+'URQ Da'!AK75+'ROC Da'!AK75+'SM Da'!AK75+'BN Da'!AK75+'BS Da'!AK75+'TDC Da'!AK75</f>
        <v>498.71500000000003</v>
      </c>
      <c r="AL75" s="222">
        <f>+'MIT Da'!AL75+'SAR Da'!AL75+'URQ Da'!AL75+'ROC Da'!AL75+'SM Da'!AL75+'BN Da'!AL75+'BS Da'!AL75+'TDC Da'!AL75</f>
        <v>780.64199999999994</v>
      </c>
      <c r="AM75" s="55">
        <f>+'MIT Da'!AM75+'SAR Da'!AM75+'URQ Da'!AM75+'ROC Da'!AM75+'SM Da'!AM75+'BN Da'!AM75+'BS Da'!AM75+'TDC Da'!AM75</f>
        <v>9</v>
      </c>
      <c r="AN75" s="55">
        <f>+'MIT Da'!AN75+'SAR Da'!AN75+'URQ Da'!AN75+'ROC Da'!AN75+'SM Da'!AN75+'BN Da'!AN75+'BS Da'!AN75+'TDC Da'!AN75</f>
        <v>57</v>
      </c>
      <c r="AO75" s="55">
        <f>+'MIT Da'!AO75+'SAR Da'!AO75+'URQ Da'!AO75+'ROC Da'!AO75+'SM Da'!AO75+'BN Da'!AO75+'BS Da'!AO75+'TDC Da'!AO75</f>
        <v>82</v>
      </c>
      <c r="AP75" s="232">
        <f>+'MIT Da'!AP75+'SAR Da'!AP75+'URQ Da'!AP75+'ROC Da'!AP75+'SM Da'!AP75+'BN Da'!AP75+'BS Da'!AP75+'TDC Da'!AP75</f>
        <v>148</v>
      </c>
      <c r="AQ75" s="55">
        <f>+'MIT Da'!AQ75+'SAR Da'!AQ75+'URQ Da'!AQ75+'ROC Da'!AQ75+'SM Da'!AQ75+'BN Da'!AQ75+'BS Da'!AQ75+'TDC Da'!AQ75</f>
        <v>596</v>
      </c>
      <c r="AR75" s="55">
        <f>+'MIT Da'!AR75+'SAR Da'!AR75+'URQ Da'!AR75+'ROC Da'!AR75+'SM Da'!AR75+'BN Da'!AR75+'BS Da'!AR75+'TDC Da'!AR75</f>
        <v>341</v>
      </c>
      <c r="AS75" s="55">
        <f>+'MIT Da'!AS75+'SAR Da'!AS75+'URQ Da'!AS75+'ROC Da'!AS75+'SM Da'!AS75+'BN Da'!AS75+'BS Da'!AS75+'TDC Da'!AS75</f>
        <v>39</v>
      </c>
      <c r="AT75" s="232">
        <f>+SUM(RED_InfraMR[[#This Row],[B.02.1 - Parque de Coches Eléctricos Motrices]:[B.02.3 - Parque de Coches Eléctricos Motrices Tipo R]])</f>
        <v>976</v>
      </c>
      <c r="AU75" s="55">
        <f>+'MIT Da'!AU75+'SAR Da'!AU75+'URQ Da'!AU75+'ROC Da'!AU75+'SM Da'!AU75+'BN Da'!AU75+'BS Da'!AU75+'TDC Da'!AU75</f>
        <v>0</v>
      </c>
      <c r="AV75" s="55">
        <f>+'MIT Da'!AV75+'SAR Da'!AV75+'URQ Da'!AV75+'ROC Da'!AV75+'SM Da'!AV75+'BN Da'!AV75+'BS Da'!AV75+'TDC Da'!AV75</f>
        <v>6</v>
      </c>
      <c r="AW75" s="55">
        <f>+'MIT Da'!AW75+'SAR Da'!AW75+'URQ Da'!AW75+'ROC Da'!AW75+'SM Da'!AW75+'BN Da'!AW75+'BS Da'!AW75+'TDC Da'!AW75</f>
        <v>10</v>
      </c>
      <c r="AX75" s="232">
        <f>+SUM(RED_InfraMR[[#This Row],[B.03.1 - Parque de Coches Motores Motrices Remolcados]:[B.03.3 - Parque de Coches Motores Motrices Cabina]])</f>
        <v>16</v>
      </c>
      <c r="AY75" s="55">
        <f>+'MIT Da'!AY75+'SAR Da'!AY75+'URQ Da'!AY75+'ROC Da'!AY75+'SM Da'!AY75+'BN Da'!AY75+'BS Da'!AY75+'TDC Da'!AY75</f>
        <v>433</v>
      </c>
      <c r="AZ75" s="55">
        <f>+'MIT Da'!AZ75+'SAR Da'!AZ75+'URQ Da'!AZ75+'ROC Da'!AZ75+'SM Da'!AZ75+'BN Da'!AZ75+'BS Da'!AZ75+'TDC Da'!AZ75</f>
        <v>170</v>
      </c>
      <c r="BA75" s="55">
        <f>+'MIT Da'!BA75+'SAR Da'!BA75+'URQ Da'!BA75+'ROC Da'!BA75+'SM Da'!BA75+'BN Da'!BA75+'BS Da'!BA75+'TDC Da'!BA75</f>
        <v>15</v>
      </c>
      <c r="BB75" s="55">
        <f>+'MIT Da'!BB75+'SAR Da'!BB75+'URQ Da'!BB75+'ROC Da'!BB75+'SM Da'!BB75+'BN Da'!BB75+'BS Da'!BB75+'TDC Da'!BB75</f>
        <v>0</v>
      </c>
      <c r="BC75" s="232">
        <f>+SUM(RED_InfraMR[[#This Row],[B.04.1 - Parque de Coches Remolcados Clase Unica]:[B.04.5 - Parque de Coches Remolcados para Servicios Especiales (Cartoneros)]])</f>
        <v>618</v>
      </c>
      <c r="BD75" s="393">
        <f>+'MIT Da'!BD75+'SAR Da'!BD75+'URQ Da'!BD75+'ROC Da'!BD75+'SM Da'!BD75+'BN Da'!BD75+'BS Da'!BD75+'TDC Da'!BD75</f>
        <v>150</v>
      </c>
      <c r="BE75" s="55">
        <f>+'MIT Da'!BE75+'SAR Da'!BE75+'URQ Da'!BE75+'ROC Da'!BE75+'SM Da'!BE75+'BN Da'!BE75+'BS Da'!BE75+'TDC Da'!BE75</f>
        <v>13</v>
      </c>
      <c r="BF75" s="55">
        <f>+'MIT Da'!BF75+'SAR Da'!BF75+'URQ Da'!BF75+'ROC Da'!BF75+'SM Da'!BF75+'BN Da'!BF75+'BS Da'!BF75+'TDC Da'!BF75</f>
        <v>94</v>
      </c>
      <c r="BG75" s="235"/>
    </row>
    <row r="76" spans="1:59">
      <c r="A76" s="1">
        <v>1999</v>
      </c>
      <c r="B76" s="1" t="s">
        <v>63</v>
      </c>
      <c r="C76" s="10">
        <f>+'MIT Da'!C76+'SAR Da'!C76+'URQ Da'!C76+'ROC Da'!C76+'SM Da'!C76+'BN Da'!C76+'BS Da'!C76+'TDC Da'!C76</f>
        <v>147.21299999999999</v>
      </c>
      <c r="D76" s="10">
        <f>+'MIT Da'!D76+'SAR Da'!D76+'URQ Da'!D76+'ROC Da'!D76+'SM Da'!D76+'BN Da'!D76+'BS Da'!D76+'TDC Da'!D76</f>
        <v>444.30600000000004</v>
      </c>
      <c r="E76" s="10">
        <f>+'MIT Da'!E76+'SAR Da'!E76+'URQ Da'!E76+'ROC Da'!E76+'SM Da'!E76+'BN Da'!E76+'BS Da'!E76+'TDC Da'!E76</f>
        <v>0</v>
      </c>
      <c r="F76" s="10">
        <f>+'MIT Da'!F76+'SAR Da'!F76+'URQ Da'!F76+'ROC Da'!F76+'SM Da'!F76+'BN Da'!F76+'BS Da'!F76+'TDC Da'!F76</f>
        <v>176.17364000000001</v>
      </c>
      <c r="G76" s="192">
        <f>+'MIT Da'!G76+'SAR Da'!G76+'URQ Da'!G76+'ROC Da'!G76+'SM Da'!G76+'BN Da'!G76+'BS Da'!G76+'TDC Da'!G76</f>
        <v>767.69263999999998</v>
      </c>
      <c r="H76" s="192">
        <f>+'MIT Da'!H76+'SAR Da'!H76+'URQ Da'!H76+'ROC Da'!H76+'SM Da'!H76+'BN Da'!H76+'BS Da'!H76+'TDC Da'!H76</f>
        <v>767.69263999999998</v>
      </c>
      <c r="I76" s="10">
        <f>+'MIT Da'!I76+'SAR Da'!I76+'URQ Da'!I76+'ROC Da'!I76+'SM Da'!I76+'BN Da'!I76+'BS Da'!I76+'TDC Da'!I76</f>
        <v>972.2581100000001</v>
      </c>
      <c r="J76" s="10">
        <f>+'MIT Da'!J76+'SAR Da'!J76+'URQ Da'!J76+'ROC Da'!J76+'SM Da'!J76+'BN Da'!J76+'BS Da'!J76+'TDC Da'!J76</f>
        <v>1060.415</v>
      </c>
      <c r="K76" s="10">
        <f>+'MIT Da'!K76+'SAR Da'!K76+'URQ Da'!K76+'ROC Da'!K76+'SM Da'!K76+'BN Da'!K76+'BS Da'!K76+'TDC Da'!K76</f>
        <v>54.516999999999996</v>
      </c>
      <c r="L76" s="10">
        <f>+'MIT Da'!L76+'SAR Da'!L76+'URQ Da'!L76+'ROC Da'!L76+'SM Da'!L76+'BN Da'!L76+'BS Da'!L76+'TDC Da'!L76</f>
        <v>379.49300000000005</v>
      </c>
      <c r="M76" s="10">
        <f>+'MIT Da'!M76+'SAR Da'!M76+'URQ Da'!M76+'ROC Da'!M76+'SM Da'!M76+'BN Da'!M76+'BS Da'!M76+'TDC Da'!M76</f>
        <v>21.314999999999998</v>
      </c>
      <c r="N76" s="192">
        <f>+'MIT Da'!N76+'SAR Da'!N76+'URQ Da'!N76+'ROC Da'!N76+'SM Da'!N76+'BN Da'!N76+'BS Da'!N76+'TDC Da'!N76</f>
        <v>1439.9079999999999</v>
      </c>
      <c r="O76" s="192">
        <f>+'MIT Da'!O76+'SAR Da'!O76+'URQ Da'!O76+'ROC Da'!O76+'SM Da'!O76+'BN Da'!O76+'BS Da'!O76+'TDC Da'!O76</f>
        <v>1439.9079999999999</v>
      </c>
      <c r="P76" s="55">
        <f>+'MIT Da'!P76+'SAR Da'!P76+'URQ Da'!P76+'ROC Da'!P76+'SM Da'!P76+'BN Da'!P76+'BS Da'!P76+'TDC Da'!P76</f>
        <v>203</v>
      </c>
      <c r="Q76" s="55">
        <f>+'MIT Da'!Q76+'SAR Da'!Q76+'URQ Da'!Q76+'ROC Da'!Q76+'SM Da'!Q76+'BN Da'!Q76+'BS Da'!Q76+'TDC Da'!Q76</f>
        <v>58</v>
      </c>
      <c r="R76" s="55">
        <f>+'MIT Da'!R76+'SAR Da'!R76+'URQ Da'!R76+'ROC Da'!R76+'SM Da'!R76+'BN Da'!R76+'BS Da'!R76+'TDC Da'!R76</f>
        <v>10</v>
      </c>
      <c r="S76" s="213">
        <f>+'MIT Da'!S76+'SAR Da'!S76+'URQ Da'!S76+'ROC Da'!S76+'SM Da'!S76+'BN Da'!S76+'BS Da'!S76+'TDC Da'!S76</f>
        <v>271</v>
      </c>
      <c r="T76" s="213">
        <f>+'MIT Da'!T76+'SAR Da'!T76+'URQ Da'!T76+'ROC Da'!T76+'SM Da'!T76+'BN Da'!T76+'BS Da'!T76+'TDC Da'!T76</f>
        <v>271</v>
      </c>
      <c r="U76" s="55">
        <f>+'MIT Da'!U76+'SAR Da'!U76+'URQ Da'!U76+'ROC Da'!U76+'SM Da'!U76+'BN Da'!U76+'BS Da'!U76+'TDC Da'!U76</f>
        <v>136</v>
      </c>
      <c r="V76" s="55">
        <f>+'MIT Da'!V76+'SAR Da'!V76+'URQ Da'!V76+'ROC Da'!V76+'SM Da'!V76+'BN Da'!V76+'BS Da'!V76+'TDC Da'!V76</f>
        <v>433</v>
      </c>
      <c r="W76" s="55">
        <f>+'MIT Da'!W76+'SAR Da'!W76+'URQ Da'!W76+'ROC Da'!W76+'SM Da'!W76+'BN Da'!W76+'BS Da'!W76+'TDC Da'!W76</f>
        <v>12</v>
      </c>
      <c r="X76" s="55">
        <f>+'MIT Da'!X76+'SAR Da'!X76+'URQ Da'!X76+'ROC Da'!X76+'SM Da'!X76+'BN Da'!X76+'BS Da'!X76+'TDC Da'!X76</f>
        <v>111</v>
      </c>
      <c r="Y76" s="55">
        <f>+'MIT Da'!Y76+'SAR Da'!Y76+'URQ Da'!Y76+'ROC Da'!Y76+'SM Da'!Y76+'BN Da'!Y76+'BS Da'!Y76+'TDC Da'!Y76</f>
        <v>4</v>
      </c>
      <c r="Z76" s="219">
        <f>+'MIT Da'!Z76+'SAR Da'!Z76+'URQ Da'!Z76+'ROC Da'!Z76+'SM Da'!Z76+'BN Da'!Z76+'BS Da'!Z76+'TDC Da'!Z76</f>
        <v>696</v>
      </c>
      <c r="AA76" s="55">
        <f>+'MIT Da'!AA76+'SAR Da'!AA76+'URQ Da'!AA76+'ROC Da'!AA76+'SM Da'!AA76+'BN Da'!AA76+'BS Da'!AA76+'TDC Da'!AA76</f>
        <v>155</v>
      </c>
      <c r="AB76" s="55">
        <f>+'MIT Da'!AB76+'SAR Da'!AB76+'URQ Da'!AB76+'ROC Da'!AB76+'SM Da'!AB76+'BN Da'!AB76+'BS Da'!AB76+'TDC Da'!AB76</f>
        <v>101</v>
      </c>
      <c r="AC76" s="55">
        <f>+'MIT Da'!AC76+'SAR Da'!AC76+'URQ Da'!AC76+'ROC Da'!AC76+'SM Da'!AC76+'BN Da'!AC76+'BS Da'!AC76+'TDC Da'!AC76</f>
        <v>696</v>
      </c>
      <c r="AD76" s="219">
        <f>+'MIT Da'!AD76+'SAR Da'!AD76+'URQ Da'!AD76+'ROC Da'!AD76+'SM Da'!AD76+'BN Da'!AD76+'BS Da'!AD76+'TDC Da'!AD76</f>
        <v>952</v>
      </c>
      <c r="AE76" s="55">
        <f>+'MIT Da'!AE76+'SAR Da'!AE76+'URQ Da'!AE76+'ROC Da'!AE76+'SM Da'!AE76+'BN Da'!AE76+'BS Da'!AE76+'TDC Da'!AE76</f>
        <v>54</v>
      </c>
      <c r="AF76" s="55">
        <f>+'MIT Da'!AF76+'SAR Da'!AF76+'URQ Da'!AF76+'ROC Da'!AF76+'SM Da'!AF76+'BN Da'!AF76+'BS Da'!AF76+'TDC Da'!AF76</f>
        <v>96</v>
      </c>
      <c r="AG76" s="55">
        <f>+'MIT Da'!AG76+'SAR Da'!AG76+'URQ Da'!AG76+'ROC Da'!AG76+'SM Da'!AG76+'BN Da'!AG76+'BS Da'!AG76+'TDC Da'!AG76</f>
        <v>417</v>
      </c>
      <c r="AH76" s="219">
        <f>+'MIT Da'!AH76+'SAR Da'!AH76+'URQ Da'!AH76+'ROC Da'!AH76+'SM Da'!AH76+'BN Da'!AH76+'BS Da'!AH76+'TDC Da'!AH76</f>
        <v>567</v>
      </c>
      <c r="AI76" s="10">
        <f>+'MIT Da'!AI76+'SAR Da'!AI76+'URQ Da'!AI76+'ROC Da'!AI76+'SM Da'!AI76+'BN Da'!AI76+'BS Da'!AI76+'TDC Da'!AI76</f>
        <v>274.60699999999997</v>
      </c>
      <c r="AJ76" s="10">
        <f>+'MIT Da'!AJ76+'SAR Da'!AJ76+'URQ Da'!AJ76+'ROC Da'!AJ76+'SM Da'!AJ76+'BN Da'!AJ76+'BS Da'!AJ76+'TDC Da'!AJ76</f>
        <v>7.32</v>
      </c>
      <c r="AK76" s="10">
        <f>+'MIT Da'!AK76+'SAR Da'!AK76+'URQ Da'!AK76+'ROC Da'!AK76+'SM Da'!AK76+'BN Da'!AK76+'BS Da'!AK76+'TDC Da'!AK76</f>
        <v>498.71500000000003</v>
      </c>
      <c r="AL76" s="222">
        <f>+'MIT Da'!AL76+'SAR Da'!AL76+'URQ Da'!AL76+'ROC Da'!AL76+'SM Da'!AL76+'BN Da'!AL76+'BS Da'!AL76+'TDC Da'!AL76</f>
        <v>780.64199999999994</v>
      </c>
      <c r="AM76" s="55">
        <f>+'MIT Da'!AM76+'SAR Da'!AM76+'URQ Da'!AM76+'ROC Da'!AM76+'SM Da'!AM76+'BN Da'!AM76+'BS Da'!AM76+'TDC Da'!AM76</f>
        <v>9</v>
      </c>
      <c r="AN76" s="55">
        <f>+'MIT Da'!AN76+'SAR Da'!AN76+'URQ Da'!AN76+'ROC Da'!AN76+'SM Da'!AN76+'BN Da'!AN76+'BS Da'!AN76+'TDC Da'!AN76</f>
        <v>57</v>
      </c>
      <c r="AO76" s="55">
        <f>+'MIT Da'!AO76+'SAR Da'!AO76+'URQ Da'!AO76+'ROC Da'!AO76+'SM Da'!AO76+'BN Da'!AO76+'BS Da'!AO76+'TDC Da'!AO76</f>
        <v>82</v>
      </c>
      <c r="AP76" s="232">
        <f>+'MIT Da'!AP76+'SAR Da'!AP76+'URQ Da'!AP76+'ROC Da'!AP76+'SM Da'!AP76+'BN Da'!AP76+'BS Da'!AP76+'TDC Da'!AP76</f>
        <v>148</v>
      </c>
      <c r="AQ76" s="55">
        <f>+'MIT Da'!AQ76+'SAR Da'!AQ76+'URQ Da'!AQ76+'ROC Da'!AQ76+'SM Da'!AQ76+'BN Da'!AQ76+'BS Da'!AQ76+'TDC Da'!AQ76</f>
        <v>596</v>
      </c>
      <c r="AR76" s="55">
        <f>+'MIT Da'!AR76+'SAR Da'!AR76+'URQ Da'!AR76+'ROC Da'!AR76+'SM Da'!AR76+'BN Da'!AR76+'BS Da'!AR76+'TDC Da'!AR76</f>
        <v>341</v>
      </c>
      <c r="AS76" s="55">
        <f>+'MIT Da'!AS76+'SAR Da'!AS76+'URQ Da'!AS76+'ROC Da'!AS76+'SM Da'!AS76+'BN Da'!AS76+'BS Da'!AS76+'TDC Da'!AS76</f>
        <v>39</v>
      </c>
      <c r="AT76" s="232">
        <f>+SUM(RED_InfraMR[[#This Row],[B.02.1 - Parque de Coches Eléctricos Motrices]:[B.02.3 - Parque de Coches Eléctricos Motrices Tipo R]])</f>
        <v>976</v>
      </c>
      <c r="AU76" s="55">
        <f>+'MIT Da'!AU76+'SAR Da'!AU76+'URQ Da'!AU76+'ROC Da'!AU76+'SM Da'!AU76+'BN Da'!AU76+'BS Da'!AU76+'TDC Da'!AU76</f>
        <v>0</v>
      </c>
      <c r="AV76" s="55">
        <f>+'MIT Da'!AV76+'SAR Da'!AV76+'URQ Da'!AV76+'ROC Da'!AV76+'SM Da'!AV76+'BN Da'!AV76+'BS Da'!AV76+'TDC Da'!AV76</f>
        <v>6</v>
      </c>
      <c r="AW76" s="55">
        <f>+'MIT Da'!AW76+'SAR Da'!AW76+'URQ Da'!AW76+'ROC Da'!AW76+'SM Da'!AW76+'BN Da'!AW76+'BS Da'!AW76+'TDC Da'!AW76</f>
        <v>10</v>
      </c>
      <c r="AX76" s="232">
        <f>+SUM(RED_InfraMR[[#This Row],[B.03.1 - Parque de Coches Motores Motrices Remolcados]:[B.03.3 - Parque de Coches Motores Motrices Cabina]])</f>
        <v>16</v>
      </c>
      <c r="AY76" s="55">
        <f>+'MIT Da'!AY76+'SAR Da'!AY76+'URQ Da'!AY76+'ROC Da'!AY76+'SM Da'!AY76+'BN Da'!AY76+'BS Da'!AY76+'TDC Da'!AY76</f>
        <v>433</v>
      </c>
      <c r="AZ76" s="55">
        <f>+'MIT Da'!AZ76+'SAR Da'!AZ76+'URQ Da'!AZ76+'ROC Da'!AZ76+'SM Da'!AZ76+'BN Da'!AZ76+'BS Da'!AZ76+'TDC Da'!AZ76</f>
        <v>170</v>
      </c>
      <c r="BA76" s="55">
        <f>+'MIT Da'!BA76+'SAR Da'!BA76+'URQ Da'!BA76+'ROC Da'!BA76+'SM Da'!BA76+'BN Da'!BA76+'BS Da'!BA76+'TDC Da'!BA76</f>
        <v>15</v>
      </c>
      <c r="BB76" s="55">
        <f>+'MIT Da'!BB76+'SAR Da'!BB76+'URQ Da'!BB76+'ROC Da'!BB76+'SM Da'!BB76+'BN Da'!BB76+'BS Da'!BB76+'TDC Da'!BB76</f>
        <v>0</v>
      </c>
      <c r="BC76" s="232">
        <f>+SUM(RED_InfraMR[[#This Row],[B.04.1 - Parque de Coches Remolcados Clase Unica]:[B.04.5 - Parque de Coches Remolcados para Servicios Especiales (Cartoneros)]])</f>
        <v>618</v>
      </c>
      <c r="BD76" s="393">
        <f>+'MIT Da'!BD76+'SAR Da'!BD76+'URQ Da'!BD76+'ROC Da'!BD76+'SM Da'!BD76+'BN Da'!BD76+'BS Da'!BD76+'TDC Da'!BD76</f>
        <v>150</v>
      </c>
      <c r="BE76" s="55">
        <f>+'MIT Da'!BE76+'SAR Da'!BE76+'URQ Da'!BE76+'ROC Da'!BE76+'SM Da'!BE76+'BN Da'!BE76+'BS Da'!BE76+'TDC Da'!BE76</f>
        <v>13</v>
      </c>
      <c r="BF76" s="55">
        <f>+'MIT Da'!BF76+'SAR Da'!BF76+'URQ Da'!BF76+'ROC Da'!BF76+'SM Da'!BF76+'BN Da'!BF76+'BS Da'!BF76+'TDC Da'!BF76</f>
        <v>94</v>
      </c>
      <c r="BG76" s="235"/>
    </row>
    <row r="77" spans="1:59">
      <c r="A77" s="1">
        <v>1999</v>
      </c>
      <c r="B77" s="1" t="s">
        <v>64</v>
      </c>
      <c r="C77" s="10">
        <f>+'MIT Da'!C77+'SAR Da'!C77+'URQ Da'!C77+'ROC Da'!C77+'SM Da'!C77+'BN Da'!C77+'BS Da'!C77+'TDC Da'!C77</f>
        <v>147.21299999999999</v>
      </c>
      <c r="D77" s="10">
        <f>+'MIT Da'!D77+'SAR Da'!D77+'URQ Da'!D77+'ROC Da'!D77+'SM Da'!D77+'BN Da'!D77+'BS Da'!D77+'TDC Da'!D77</f>
        <v>444.30600000000004</v>
      </c>
      <c r="E77" s="10">
        <f>+'MIT Da'!E77+'SAR Da'!E77+'URQ Da'!E77+'ROC Da'!E77+'SM Da'!E77+'BN Da'!E77+'BS Da'!E77+'TDC Da'!E77</f>
        <v>0</v>
      </c>
      <c r="F77" s="10">
        <f>+'MIT Da'!F77+'SAR Da'!F77+'URQ Da'!F77+'ROC Da'!F77+'SM Da'!F77+'BN Da'!F77+'BS Da'!F77+'TDC Da'!F77</f>
        <v>176.17364000000001</v>
      </c>
      <c r="G77" s="192">
        <f>+'MIT Da'!G77+'SAR Da'!G77+'URQ Da'!G77+'ROC Da'!G77+'SM Da'!G77+'BN Da'!G77+'BS Da'!G77+'TDC Da'!G77</f>
        <v>767.69263999999998</v>
      </c>
      <c r="H77" s="192">
        <f>+'MIT Da'!H77+'SAR Da'!H77+'URQ Da'!H77+'ROC Da'!H77+'SM Da'!H77+'BN Da'!H77+'BS Da'!H77+'TDC Da'!H77</f>
        <v>767.69263999999998</v>
      </c>
      <c r="I77" s="10">
        <f>+'MIT Da'!I77+'SAR Da'!I77+'URQ Da'!I77+'ROC Da'!I77+'SM Da'!I77+'BN Da'!I77+'BS Da'!I77+'TDC Da'!I77</f>
        <v>972.2581100000001</v>
      </c>
      <c r="J77" s="10">
        <f>+'MIT Da'!J77+'SAR Da'!J77+'URQ Da'!J77+'ROC Da'!J77+'SM Da'!J77+'BN Da'!J77+'BS Da'!J77+'TDC Da'!J77</f>
        <v>1060.415</v>
      </c>
      <c r="K77" s="10">
        <f>+'MIT Da'!K77+'SAR Da'!K77+'URQ Da'!K77+'ROC Da'!K77+'SM Da'!K77+'BN Da'!K77+'BS Da'!K77+'TDC Da'!K77</f>
        <v>54.516999999999996</v>
      </c>
      <c r="L77" s="10">
        <f>+'MIT Da'!L77+'SAR Da'!L77+'URQ Da'!L77+'ROC Da'!L77+'SM Da'!L77+'BN Da'!L77+'BS Da'!L77+'TDC Da'!L77</f>
        <v>379.49300000000005</v>
      </c>
      <c r="M77" s="10">
        <f>+'MIT Da'!M77+'SAR Da'!M77+'URQ Da'!M77+'ROC Da'!M77+'SM Da'!M77+'BN Da'!M77+'BS Da'!M77+'TDC Da'!M77</f>
        <v>21.314999999999998</v>
      </c>
      <c r="N77" s="192">
        <f>+'MIT Da'!N77+'SAR Da'!N77+'URQ Da'!N77+'ROC Da'!N77+'SM Da'!N77+'BN Da'!N77+'BS Da'!N77+'TDC Da'!N77</f>
        <v>1439.9079999999999</v>
      </c>
      <c r="O77" s="192">
        <f>+'MIT Da'!O77+'SAR Da'!O77+'URQ Da'!O77+'ROC Da'!O77+'SM Da'!O77+'BN Da'!O77+'BS Da'!O77+'TDC Da'!O77</f>
        <v>1439.9079999999999</v>
      </c>
      <c r="P77" s="55">
        <f>+'MIT Da'!P77+'SAR Da'!P77+'URQ Da'!P77+'ROC Da'!P77+'SM Da'!P77+'BN Da'!P77+'BS Da'!P77+'TDC Da'!P77</f>
        <v>203</v>
      </c>
      <c r="Q77" s="55">
        <f>+'MIT Da'!Q77+'SAR Da'!Q77+'URQ Da'!Q77+'ROC Da'!Q77+'SM Da'!Q77+'BN Da'!Q77+'BS Da'!Q77+'TDC Da'!Q77</f>
        <v>58</v>
      </c>
      <c r="R77" s="55">
        <f>+'MIT Da'!R77+'SAR Da'!R77+'URQ Da'!R77+'ROC Da'!R77+'SM Da'!R77+'BN Da'!R77+'BS Da'!R77+'TDC Da'!R77</f>
        <v>10</v>
      </c>
      <c r="S77" s="213">
        <f>+'MIT Da'!S77+'SAR Da'!S77+'URQ Da'!S77+'ROC Da'!S77+'SM Da'!S77+'BN Da'!S77+'BS Da'!S77+'TDC Da'!S77</f>
        <v>271</v>
      </c>
      <c r="T77" s="213">
        <f>+'MIT Da'!T77+'SAR Da'!T77+'URQ Da'!T77+'ROC Da'!T77+'SM Da'!T77+'BN Da'!T77+'BS Da'!T77+'TDC Da'!T77</f>
        <v>271</v>
      </c>
      <c r="U77" s="55">
        <f>+'MIT Da'!U77+'SAR Da'!U77+'URQ Da'!U77+'ROC Da'!U77+'SM Da'!U77+'BN Da'!U77+'BS Da'!U77+'TDC Da'!U77</f>
        <v>136</v>
      </c>
      <c r="V77" s="55">
        <f>+'MIT Da'!V77+'SAR Da'!V77+'URQ Da'!V77+'ROC Da'!V77+'SM Da'!V77+'BN Da'!V77+'BS Da'!V77+'TDC Da'!V77</f>
        <v>433</v>
      </c>
      <c r="W77" s="55">
        <f>+'MIT Da'!W77+'SAR Da'!W77+'URQ Da'!W77+'ROC Da'!W77+'SM Da'!W77+'BN Da'!W77+'BS Da'!W77+'TDC Da'!W77</f>
        <v>12</v>
      </c>
      <c r="X77" s="55">
        <f>+'MIT Da'!X77+'SAR Da'!X77+'URQ Da'!X77+'ROC Da'!X77+'SM Da'!X77+'BN Da'!X77+'BS Da'!X77+'TDC Da'!X77</f>
        <v>111</v>
      </c>
      <c r="Y77" s="55">
        <f>+'MIT Da'!Y77+'SAR Da'!Y77+'URQ Da'!Y77+'ROC Da'!Y77+'SM Da'!Y77+'BN Da'!Y77+'BS Da'!Y77+'TDC Da'!Y77</f>
        <v>4</v>
      </c>
      <c r="Z77" s="219">
        <f>+'MIT Da'!Z77+'SAR Da'!Z77+'URQ Da'!Z77+'ROC Da'!Z77+'SM Da'!Z77+'BN Da'!Z77+'BS Da'!Z77+'TDC Da'!Z77</f>
        <v>696</v>
      </c>
      <c r="AA77" s="55">
        <f>+'MIT Da'!AA77+'SAR Da'!AA77+'URQ Da'!AA77+'ROC Da'!AA77+'SM Da'!AA77+'BN Da'!AA77+'BS Da'!AA77+'TDC Da'!AA77</f>
        <v>155</v>
      </c>
      <c r="AB77" s="55">
        <f>+'MIT Da'!AB77+'SAR Da'!AB77+'URQ Da'!AB77+'ROC Da'!AB77+'SM Da'!AB77+'BN Da'!AB77+'BS Da'!AB77+'TDC Da'!AB77</f>
        <v>101</v>
      </c>
      <c r="AC77" s="55">
        <f>+'MIT Da'!AC77+'SAR Da'!AC77+'URQ Da'!AC77+'ROC Da'!AC77+'SM Da'!AC77+'BN Da'!AC77+'BS Da'!AC77+'TDC Da'!AC77</f>
        <v>696</v>
      </c>
      <c r="AD77" s="219">
        <f>+'MIT Da'!AD77+'SAR Da'!AD77+'URQ Da'!AD77+'ROC Da'!AD77+'SM Da'!AD77+'BN Da'!AD77+'BS Da'!AD77+'TDC Da'!AD77</f>
        <v>952</v>
      </c>
      <c r="AE77" s="55">
        <f>+'MIT Da'!AE77+'SAR Da'!AE77+'URQ Da'!AE77+'ROC Da'!AE77+'SM Da'!AE77+'BN Da'!AE77+'BS Da'!AE77+'TDC Da'!AE77</f>
        <v>54</v>
      </c>
      <c r="AF77" s="55">
        <f>+'MIT Da'!AF77+'SAR Da'!AF77+'URQ Da'!AF77+'ROC Da'!AF77+'SM Da'!AF77+'BN Da'!AF77+'BS Da'!AF77+'TDC Da'!AF77</f>
        <v>96</v>
      </c>
      <c r="AG77" s="55">
        <f>+'MIT Da'!AG77+'SAR Da'!AG77+'URQ Da'!AG77+'ROC Da'!AG77+'SM Da'!AG77+'BN Da'!AG77+'BS Da'!AG77+'TDC Da'!AG77</f>
        <v>417</v>
      </c>
      <c r="AH77" s="219">
        <f>+'MIT Da'!AH77+'SAR Da'!AH77+'URQ Da'!AH77+'ROC Da'!AH77+'SM Da'!AH77+'BN Da'!AH77+'BS Da'!AH77+'TDC Da'!AH77</f>
        <v>567</v>
      </c>
      <c r="AI77" s="10">
        <f>+'MIT Da'!AI77+'SAR Da'!AI77+'URQ Da'!AI77+'ROC Da'!AI77+'SM Da'!AI77+'BN Da'!AI77+'BS Da'!AI77+'TDC Da'!AI77</f>
        <v>274.60699999999997</v>
      </c>
      <c r="AJ77" s="10">
        <f>+'MIT Da'!AJ77+'SAR Da'!AJ77+'URQ Da'!AJ77+'ROC Da'!AJ77+'SM Da'!AJ77+'BN Da'!AJ77+'BS Da'!AJ77+'TDC Da'!AJ77</f>
        <v>7.32</v>
      </c>
      <c r="AK77" s="10">
        <f>+'MIT Da'!AK77+'SAR Da'!AK77+'URQ Da'!AK77+'ROC Da'!AK77+'SM Da'!AK77+'BN Da'!AK77+'BS Da'!AK77+'TDC Da'!AK77</f>
        <v>498.71500000000003</v>
      </c>
      <c r="AL77" s="222">
        <f>+'MIT Da'!AL77+'SAR Da'!AL77+'URQ Da'!AL77+'ROC Da'!AL77+'SM Da'!AL77+'BN Da'!AL77+'BS Da'!AL77+'TDC Da'!AL77</f>
        <v>780.64199999999994</v>
      </c>
      <c r="AM77" s="55">
        <f>+'MIT Da'!AM77+'SAR Da'!AM77+'URQ Da'!AM77+'ROC Da'!AM77+'SM Da'!AM77+'BN Da'!AM77+'BS Da'!AM77+'TDC Da'!AM77</f>
        <v>9</v>
      </c>
      <c r="AN77" s="55">
        <f>+'MIT Da'!AN77+'SAR Da'!AN77+'URQ Da'!AN77+'ROC Da'!AN77+'SM Da'!AN77+'BN Da'!AN77+'BS Da'!AN77+'TDC Da'!AN77</f>
        <v>57</v>
      </c>
      <c r="AO77" s="55">
        <f>+'MIT Da'!AO77+'SAR Da'!AO77+'URQ Da'!AO77+'ROC Da'!AO77+'SM Da'!AO77+'BN Da'!AO77+'BS Da'!AO77+'TDC Da'!AO77</f>
        <v>82</v>
      </c>
      <c r="AP77" s="232">
        <f>+'MIT Da'!AP77+'SAR Da'!AP77+'URQ Da'!AP77+'ROC Da'!AP77+'SM Da'!AP77+'BN Da'!AP77+'BS Da'!AP77+'TDC Da'!AP77</f>
        <v>148</v>
      </c>
      <c r="AQ77" s="55">
        <f>+'MIT Da'!AQ77+'SAR Da'!AQ77+'URQ Da'!AQ77+'ROC Da'!AQ77+'SM Da'!AQ77+'BN Da'!AQ77+'BS Da'!AQ77+'TDC Da'!AQ77</f>
        <v>596</v>
      </c>
      <c r="AR77" s="55">
        <f>+'MIT Da'!AR77+'SAR Da'!AR77+'URQ Da'!AR77+'ROC Da'!AR77+'SM Da'!AR77+'BN Da'!AR77+'BS Da'!AR77+'TDC Da'!AR77</f>
        <v>341</v>
      </c>
      <c r="AS77" s="55">
        <f>+'MIT Da'!AS77+'SAR Da'!AS77+'URQ Da'!AS77+'ROC Da'!AS77+'SM Da'!AS77+'BN Da'!AS77+'BS Da'!AS77+'TDC Da'!AS77</f>
        <v>39</v>
      </c>
      <c r="AT77" s="232">
        <f>+SUM(RED_InfraMR[[#This Row],[B.02.1 - Parque de Coches Eléctricos Motrices]:[B.02.3 - Parque de Coches Eléctricos Motrices Tipo R]])</f>
        <v>976</v>
      </c>
      <c r="AU77" s="55">
        <f>+'MIT Da'!AU77+'SAR Da'!AU77+'URQ Da'!AU77+'ROC Da'!AU77+'SM Da'!AU77+'BN Da'!AU77+'BS Da'!AU77+'TDC Da'!AU77</f>
        <v>0</v>
      </c>
      <c r="AV77" s="55">
        <f>+'MIT Da'!AV77+'SAR Da'!AV77+'URQ Da'!AV77+'ROC Da'!AV77+'SM Da'!AV77+'BN Da'!AV77+'BS Da'!AV77+'TDC Da'!AV77</f>
        <v>6</v>
      </c>
      <c r="AW77" s="55">
        <f>+'MIT Da'!AW77+'SAR Da'!AW77+'URQ Da'!AW77+'ROC Da'!AW77+'SM Da'!AW77+'BN Da'!AW77+'BS Da'!AW77+'TDC Da'!AW77</f>
        <v>10</v>
      </c>
      <c r="AX77" s="232">
        <f>+SUM(RED_InfraMR[[#This Row],[B.03.1 - Parque de Coches Motores Motrices Remolcados]:[B.03.3 - Parque de Coches Motores Motrices Cabina]])</f>
        <v>16</v>
      </c>
      <c r="AY77" s="55">
        <f>+'MIT Da'!AY77+'SAR Da'!AY77+'URQ Da'!AY77+'ROC Da'!AY77+'SM Da'!AY77+'BN Da'!AY77+'BS Da'!AY77+'TDC Da'!AY77</f>
        <v>433</v>
      </c>
      <c r="AZ77" s="55">
        <f>+'MIT Da'!AZ77+'SAR Da'!AZ77+'URQ Da'!AZ77+'ROC Da'!AZ77+'SM Da'!AZ77+'BN Da'!AZ77+'BS Da'!AZ77+'TDC Da'!AZ77</f>
        <v>170</v>
      </c>
      <c r="BA77" s="55">
        <f>+'MIT Da'!BA77+'SAR Da'!BA77+'URQ Da'!BA77+'ROC Da'!BA77+'SM Da'!BA77+'BN Da'!BA77+'BS Da'!BA77+'TDC Da'!BA77</f>
        <v>15</v>
      </c>
      <c r="BB77" s="55">
        <f>+'MIT Da'!BB77+'SAR Da'!BB77+'URQ Da'!BB77+'ROC Da'!BB77+'SM Da'!BB77+'BN Da'!BB77+'BS Da'!BB77+'TDC Da'!BB77</f>
        <v>0</v>
      </c>
      <c r="BC77" s="232">
        <f>+SUM(RED_InfraMR[[#This Row],[B.04.1 - Parque de Coches Remolcados Clase Unica]:[B.04.5 - Parque de Coches Remolcados para Servicios Especiales (Cartoneros)]])</f>
        <v>618</v>
      </c>
      <c r="BD77" s="393">
        <f>+'MIT Da'!BD77+'SAR Da'!BD77+'URQ Da'!BD77+'ROC Da'!BD77+'SM Da'!BD77+'BN Da'!BD77+'BS Da'!BD77+'TDC Da'!BD77</f>
        <v>150</v>
      </c>
      <c r="BE77" s="55">
        <f>+'MIT Da'!BE77+'SAR Da'!BE77+'URQ Da'!BE77+'ROC Da'!BE77+'SM Da'!BE77+'BN Da'!BE77+'BS Da'!BE77+'TDC Da'!BE77</f>
        <v>13</v>
      </c>
      <c r="BF77" s="55">
        <f>+'MIT Da'!BF77+'SAR Da'!BF77+'URQ Da'!BF77+'ROC Da'!BF77+'SM Da'!BF77+'BN Da'!BF77+'BS Da'!BF77+'TDC Da'!BF77</f>
        <v>94</v>
      </c>
      <c r="BG77" s="235"/>
    </row>
    <row r="78" spans="1:59">
      <c r="A78" s="1">
        <v>1999</v>
      </c>
      <c r="B78" s="1" t="s">
        <v>65</v>
      </c>
      <c r="C78" s="10">
        <f>+'MIT Da'!C78+'SAR Da'!C78+'URQ Da'!C78+'ROC Da'!C78+'SM Da'!C78+'BN Da'!C78+'BS Da'!C78+'TDC Da'!C78</f>
        <v>147.21299999999999</v>
      </c>
      <c r="D78" s="10">
        <f>+'MIT Da'!D78+'SAR Da'!D78+'URQ Da'!D78+'ROC Da'!D78+'SM Da'!D78+'BN Da'!D78+'BS Da'!D78+'TDC Da'!D78</f>
        <v>444.30600000000004</v>
      </c>
      <c r="E78" s="10">
        <f>+'MIT Da'!E78+'SAR Da'!E78+'URQ Da'!E78+'ROC Da'!E78+'SM Da'!E78+'BN Da'!E78+'BS Da'!E78+'TDC Da'!E78</f>
        <v>0</v>
      </c>
      <c r="F78" s="10">
        <f>+'MIT Da'!F78+'SAR Da'!F78+'URQ Da'!F78+'ROC Da'!F78+'SM Da'!F78+'BN Da'!F78+'BS Da'!F78+'TDC Da'!F78</f>
        <v>176.17364000000001</v>
      </c>
      <c r="G78" s="192">
        <f>+'MIT Da'!G78+'SAR Da'!G78+'URQ Da'!G78+'ROC Da'!G78+'SM Da'!G78+'BN Da'!G78+'BS Da'!G78+'TDC Da'!G78</f>
        <v>767.69263999999998</v>
      </c>
      <c r="H78" s="192">
        <f>+'MIT Da'!H78+'SAR Da'!H78+'URQ Da'!H78+'ROC Da'!H78+'SM Da'!H78+'BN Da'!H78+'BS Da'!H78+'TDC Da'!H78</f>
        <v>767.69263999999998</v>
      </c>
      <c r="I78" s="10">
        <f>+'MIT Da'!I78+'SAR Da'!I78+'URQ Da'!I78+'ROC Da'!I78+'SM Da'!I78+'BN Da'!I78+'BS Da'!I78+'TDC Da'!I78</f>
        <v>972.2581100000001</v>
      </c>
      <c r="J78" s="10">
        <f>+'MIT Da'!J78+'SAR Da'!J78+'URQ Da'!J78+'ROC Da'!J78+'SM Da'!J78+'BN Da'!J78+'BS Da'!J78+'TDC Da'!J78</f>
        <v>1060.415</v>
      </c>
      <c r="K78" s="10">
        <f>+'MIT Da'!K78+'SAR Da'!K78+'URQ Da'!K78+'ROC Da'!K78+'SM Da'!K78+'BN Da'!K78+'BS Da'!K78+'TDC Da'!K78</f>
        <v>54.516999999999996</v>
      </c>
      <c r="L78" s="10">
        <f>+'MIT Da'!L78+'SAR Da'!L78+'URQ Da'!L78+'ROC Da'!L78+'SM Da'!L78+'BN Da'!L78+'BS Da'!L78+'TDC Da'!L78</f>
        <v>379.49300000000005</v>
      </c>
      <c r="M78" s="10">
        <f>+'MIT Da'!M78+'SAR Da'!M78+'URQ Da'!M78+'ROC Da'!M78+'SM Da'!M78+'BN Da'!M78+'BS Da'!M78+'TDC Da'!M78</f>
        <v>21.314999999999998</v>
      </c>
      <c r="N78" s="192">
        <f>+'MIT Da'!N78+'SAR Da'!N78+'URQ Da'!N78+'ROC Da'!N78+'SM Da'!N78+'BN Da'!N78+'BS Da'!N78+'TDC Da'!N78</f>
        <v>1439.9079999999999</v>
      </c>
      <c r="O78" s="192">
        <f>+'MIT Da'!O78+'SAR Da'!O78+'URQ Da'!O78+'ROC Da'!O78+'SM Da'!O78+'BN Da'!O78+'BS Da'!O78+'TDC Da'!O78</f>
        <v>1439.9079999999999</v>
      </c>
      <c r="P78" s="55">
        <f>+'MIT Da'!P78+'SAR Da'!P78+'URQ Da'!P78+'ROC Da'!P78+'SM Da'!P78+'BN Da'!P78+'BS Da'!P78+'TDC Da'!P78</f>
        <v>203</v>
      </c>
      <c r="Q78" s="55">
        <f>+'MIT Da'!Q78+'SAR Da'!Q78+'URQ Da'!Q78+'ROC Da'!Q78+'SM Da'!Q78+'BN Da'!Q78+'BS Da'!Q78+'TDC Da'!Q78</f>
        <v>58</v>
      </c>
      <c r="R78" s="55">
        <f>+'MIT Da'!R78+'SAR Da'!R78+'URQ Da'!R78+'ROC Da'!R78+'SM Da'!R78+'BN Da'!R78+'BS Da'!R78+'TDC Da'!R78</f>
        <v>10</v>
      </c>
      <c r="S78" s="213">
        <f>+'MIT Da'!S78+'SAR Da'!S78+'URQ Da'!S78+'ROC Da'!S78+'SM Da'!S78+'BN Da'!S78+'BS Da'!S78+'TDC Da'!S78</f>
        <v>271</v>
      </c>
      <c r="T78" s="213">
        <f>+'MIT Da'!T78+'SAR Da'!T78+'URQ Da'!T78+'ROC Da'!T78+'SM Da'!T78+'BN Da'!T78+'BS Da'!T78+'TDC Da'!T78</f>
        <v>271</v>
      </c>
      <c r="U78" s="55">
        <f>+'MIT Da'!U78+'SAR Da'!U78+'URQ Da'!U78+'ROC Da'!U78+'SM Da'!U78+'BN Da'!U78+'BS Da'!U78+'TDC Da'!U78</f>
        <v>136</v>
      </c>
      <c r="V78" s="55">
        <f>+'MIT Da'!V78+'SAR Da'!V78+'URQ Da'!V78+'ROC Da'!V78+'SM Da'!V78+'BN Da'!V78+'BS Da'!V78+'TDC Da'!V78</f>
        <v>433</v>
      </c>
      <c r="W78" s="55">
        <f>+'MIT Da'!W78+'SAR Da'!W78+'URQ Da'!W78+'ROC Da'!W78+'SM Da'!W78+'BN Da'!W78+'BS Da'!W78+'TDC Da'!W78</f>
        <v>12</v>
      </c>
      <c r="X78" s="55">
        <f>+'MIT Da'!X78+'SAR Da'!X78+'URQ Da'!X78+'ROC Da'!X78+'SM Da'!X78+'BN Da'!X78+'BS Da'!X78+'TDC Da'!X78</f>
        <v>111</v>
      </c>
      <c r="Y78" s="55">
        <f>+'MIT Da'!Y78+'SAR Da'!Y78+'URQ Da'!Y78+'ROC Da'!Y78+'SM Da'!Y78+'BN Da'!Y78+'BS Da'!Y78+'TDC Da'!Y78</f>
        <v>4</v>
      </c>
      <c r="Z78" s="219">
        <f>+'MIT Da'!Z78+'SAR Da'!Z78+'URQ Da'!Z78+'ROC Da'!Z78+'SM Da'!Z78+'BN Da'!Z78+'BS Da'!Z78+'TDC Da'!Z78</f>
        <v>696</v>
      </c>
      <c r="AA78" s="55">
        <f>+'MIT Da'!AA78+'SAR Da'!AA78+'URQ Da'!AA78+'ROC Da'!AA78+'SM Da'!AA78+'BN Da'!AA78+'BS Da'!AA78+'TDC Da'!AA78</f>
        <v>155</v>
      </c>
      <c r="AB78" s="55">
        <f>+'MIT Da'!AB78+'SAR Da'!AB78+'URQ Da'!AB78+'ROC Da'!AB78+'SM Da'!AB78+'BN Da'!AB78+'BS Da'!AB78+'TDC Da'!AB78</f>
        <v>101</v>
      </c>
      <c r="AC78" s="55">
        <f>+'MIT Da'!AC78+'SAR Da'!AC78+'URQ Da'!AC78+'ROC Da'!AC78+'SM Da'!AC78+'BN Da'!AC78+'BS Da'!AC78+'TDC Da'!AC78</f>
        <v>696</v>
      </c>
      <c r="AD78" s="219">
        <f>+'MIT Da'!AD78+'SAR Da'!AD78+'URQ Da'!AD78+'ROC Da'!AD78+'SM Da'!AD78+'BN Da'!AD78+'BS Da'!AD78+'TDC Da'!AD78</f>
        <v>952</v>
      </c>
      <c r="AE78" s="55">
        <f>+'MIT Da'!AE78+'SAR Da'!AE78+'URQ Da'!AE78+'ROC Da'!AE78+'SM Da'!AE78+'BN Da'!AE78+'BS Da'!AE78+'TDC Da'!AE78</f>
        <v>54</v>
      </c>
      <c r="AF78" s="55">
        <f>+'MIT Da'!AF78+'SAR Da'!AF78+'URQ Da'!AF78+'ROC Da'!AF78+'SM Da'!AF78+'BN Da'!AF78+'BS Da'!AF78+'TDC Da'!AF78</f>
        <v>96</v>
      </c>
      <c r="AG78" s="55">
        <f>+'MIT Da'!AG78+'SAR Da'!AG78+'URQ Da'!AG78+'ROC Da'!AG78+'SM Da'!AG78+'BN Da'!AG78+'BS Da'!AG78+'TDC Da'!AG78</f>
        <v>417</v>
      </c>
      <c r="AH78" s="219">
        <f>+'MIT Da'!AH78+'SAR Da'!AH78+'URQ Da'!AH78+'ROC Da'!AH78+'SM Da'!AH78+'BN Da'!AH78+'BS Da'!AH78+'TDC Da'!AH78</f>
        <v>567</v>
      </c>
      <c r="AI78" s="10">
        <f>+'MIT Da'!AI78+'SAR Da'!AI78+'URQ Da'!AI78+'ROC Da'!AI78+'SM Da'!AI78+'BN Da'!AI78+'BS Da'!AI78+'TDC Da'!AI78</f>
        <v>274.60699999999997</v>
      </c>
      <c r="AJ78" s="10">
        <f>+'MIT Da'!AJ78+'SAR Da'!AJ78+'URQ Da'!AJ78+'ROC Da'!AJ78+'SM Da'!AJ78+'BN Da'!AJ78+'BS Da'!AJ78+'TDC Da'!AJ78</f>
        <v>7.32</v>
      </c>
      <c r="AK78" s="10">
        <f>+'MIT Da'!AK78+'SAR Da'!AK78+'URQ Da'!AK78+'ROC Da'!AK78+'SM Da'!AK78+'BN Da'!AK78+'BS Da'!AK78+'TDC Da'!AK78</f>
        <v>498.71500000000003</v>
      </c>
      <c r="AL78" s="222">
        <f>+'MIT Da'!AL78+'SAR Da'!AL78+'URQ Da'!AL78+'ROC Da'!AL78+'SM Da'!AL78+'BN Da'!AL78+'BS Da'!AL78+'TDC Da'!AL78</f>
        <v>780.64199999999994</v>
      </c>
      <c r="AM78" s="55">
        <f>+'MIT Da'!AM78+'SAR Da'!AM78+'URQ Da'!AM78+'ROC Da'!AM78+'SM Da'!AM78+'BN Da'!AM78+'BS Da'!AM78+'TDC Da'!AM78</f>
        <v>9</v>
      </c>
      <c r="AN78" s="55">
        <f>+'MIT Da'!AN78+'SAR Da'!AN78+'URQ Da'!AN78+'ROC Da'!AN78+'SM Da'!AN78+'BN Da'!AN78+'BS Da'!AN78+'TDC Da'!AN78</f>
        <v>57</v>
      </c>
      <c r="AO78" s="55">
        <f>+'MIT Da'!AO78+'SAR Da'!AO78+'URQ Da'!AO78+'ROC Da'!AO78+'SM Da'!AO78+'BN Da'!AO78+'BS Da'!AO78+'TDC Da'!AO78</f>
        <v>82</v>
      </c>
      <c r="AP78" s="232">
        <f>+'MIT Da'!AP78+'SAR Da'!AP78+'URQ Da'!AP78+'ROC Da'!AP78+'SM Da'!AP78+'BN Da'!AP78+'BS Da'!AP78+'TDC Da'!AP78</f>
        <v>148</v>
      </c>
      <c r="AQ78" s="55">
        <f>+'MIT Da'!AQ78+'SAR Da'!AQ78+'URQ Da'!AQ78+'ROC Da'!AQ78+'SM Da'!AQ78+'BN Da'!AQ78+'BS Da'!AQ78+'TDC Da'!AQ78</f>
        <v>596</v>
      </c>
      <c r="AR78" s="55">
        <f>+'MIT Da'!AR78+'SAR Da'!AR78+'URQ Da'!AR78+'ROC Da'!AR78+'SM Da'!AR78+'BN Da'!AR78+'BS Da'!AR78+'TDC Da'!AR78</f>
        <v>341</v>
      </c>
      <c r="AS78" s="55">
        <f>+'MIT Da'!AS78+'SAR Da'!AS78+'URQ Da'!AS78+'ROC Da'!AS78+'SM Da'!AS78+'BN Da'!AS78+'BS Da'!AS78+'TDC Da'!AS78</f>
        <v>39</v>
      </c>
      <c r="AT78" s="232">
        <f>+SUM(RED_InfraMR[[#This Row],[B.02.1 - Parque de Coches Eléctricos Motrices]:[B.02.3 - Parque de Coches Eléctricos Motrices Tipo R]])</f>
        <v>976</v>
      </c>
      <c r="AU78" s="55">
        <f>+'MIT Da'!AU78+'SAR Da'!AU78+'URQ Da'!AU78+'ROC Da'!AU78+'SM Da'!AU78+'BN Da'!AU78+'BS Da'!AU78+'TDC Da'!AU78</f>
        <v>0</v>
      </c>
      <c r="AV78" s="55">
        <f>+'MIT Da'!AV78+'SAR Da'!AV78+'URQ Da'!AV78+'ROC Da'!AV78+'SM Da'!AV78+'BN Da'!AV78+'BS Da'!AV78+'TDC Da'!AV78</f>
        <v>6</v>
      </c>
      <c r="AW78" s="55">
        <f>+'MIT Da'!AW78+'SAR Da'!AW78+'URQ Da'!AW78+'ROC Da'!AW78+'SM Da'!AW78+'BN Da'!AW78+'BS Da'!AW78+'TDC Da'!AW78</f>
        <v>10</v>
      </c>
      <c r="AX78" s="232">
        <f>+SUM(RED_InfraMR[[#This Row],[B.03.1 - Parque de Coches Motores Motrices Remolcados]:[B.03.3 - Parque de Coches Motores Motrices Cabina]])</f>
        <v>16</v>
      </c>
      <c r="AY78" s="55">
        <f>+'MIT Da'!AY78+'SAR Da'!AY78+'URQ Da'!AY78+'ROC Da'!AY78+'SM Da'!AY78+'BN Da'!AY78+'BS Da'!AY78+'TDC Da'!AY78</f>
        <v>433</v>
      </c>
      <c r="AZ78" s="55">
        <f>+'MIT Da'!AZ78+'SAR Da'!AZ78+'URQ Da'!AZ78+'ROC Da'!AZ78+'SM Da'!AZ78+'BN Da'!AZ78+'BS Da'!AZ78+'TDC Da'!AZ78</f>
        <v>170</v>
      </c>
      <c r="BA78" s="55">
        <f>+'MIT Da'!BA78+'SAR Da'!BA78+'URQ Da'!BA78+'ROC Da'!BA78+'SM Da'!BA78+'BN Da'!BA78+'BS Da'!BA78+'TDC Da'!BA78</f>
        <v>15</v>
      </c>
      <c r="BB78" s="55">
        <f>+'MIT Da'!BB78+'SAR Da'!BB78+'URQ Da'!BB78+'ROC Da'!BB78+'SM Da'!BB78+'BN Da'!BB78+'BS Da'!BB78+'TDC Da'!BB78</f>
        <v>0</v>
      </c>
      <c r="BC78" s="232">
        <f>+SUM(RED_InfraMR[[#This Row],[B.04.1 - Parque de Coches Remolcados Clase Unica]:[B.04.5 - Parque de Coches Remolcados para Servicios Especiales (Cartoneros)]])</f>
        <v>618</v>
      </c>
      <c r="BD78" s="393">
        <f>+'MIT Da'!BD78+'SAR Da'!BD78+'URQ Da'!BD78+'ROC Da'!BD78+'SM Da'!BD78+'BN Da'!BD78+'BS Da'!BD78+'TDC Da'!BD78</f>
        <v>150</v>
      </c>
      <c r="BE78" s="55">
        <f>+'MIT Da'!BE78+'SAR Da'!BE78+'URQ Da'!BE78+'ROC Da'!BE78+'SM Da'!BE78+'BN Da'!BE78+'BS Da'!BE78+'TDC Da'!BE78</f>
        <v>13</v>
      </c>
      <c r="BF78" s="55">
        <f>+'MIT Da'!BF78+'SAR Da'!BF78+'URQ Da'!BF78+'ROC Da'!BF78+'SM Da'!BF78+'BN Da'!BF78+'BS Da'!BF78+'TDC Da'!BF78</f>
        <v>94</v>
      </c>
      <c r="BG78" s="235"/>
    </row>
    <row r="79" spans="1:59">
      <c r="A79" s="1">
        <v>1999</v>
      </c>
      <c r="B79" s="1" t="s">
        <v>66</v>
      </c>
      <c r="C79" s="10">
        <f>+'MIT Da'!C79+'SAR Da'!C79+'URQ Da'!C79+'ROC Da'!C79+'SM Da'!C79+'BN Da'!C79+'BS Da'!C79+'TDC Da'!C79</f>
        <v>147.21299999999999</v>
      </c>
      <c r="D79" s="10">
        <f>+'MIT Da'!D79+'SAR Da'!D79+'URQ Da'!D79+'ROC Da'!D79+'SM Da'!D79+'BN Da'!D79+'BS Da'!D79+'TDC Da'!D79</f>
        <v>444.30600000000004</v>
      </c>
      <c r="E79" s="10">
        <f>+'MIT Da'!E79+'SAR Da'!E79+'URQ Da'!E79+'ROC Da'!E79+'SM Da'!E79+'BN Da'!E79+'BS Da'!E79+'TDC Da'!E79</f>
        <v>0</v>
      </c>
      <c r="F79" s="10">
        <f>+'MIT Da'!F79+'SAR Da'!F79+'URQ Da'!F79+'ROC Da'!F79+'SM Da'!F79+'BN Da'!F79+'BS Da'!F79+'TDC Da'!F79</f>
        <v>176.17364000000001</v>
      </c>
      <c r="G79" s="192">
        <f>+'MIT Da'!G79+'SAR Da'!G79+'URQ Da'!G79+'ROC Da'!G79+'SM Da'!G79+'BN Da'!G79+'BS Da'!G79+'TDC Da'!G79</f>
        <v>767.69263999999998</v>
      </c>
      <c r="H79" s="192">
        <f>+'MIT Da'!H79+'SAR Da'!H79+'URQ Da'!H79+'ROC Da'!H79+'SM Da'!H79+'BN Da'!H79+'BS Da'!H79+'TDC Da'!H79</f>
        <v>767.69263999999998</v>
      </c>
      <c r="I79" s="10">
        <f>+'MIT Da'!I79+'SAR Da'!I79+'URQ Da'!I79+'ROC Da'!I79+'SM Da'!I79+'BN Da'!I79+'BS Da'!I79+'TDC Da'!I79</f>
        <v>972.2581100000001</v>
      </c>
      <c r="J79" s="10">
        <f>+'MIT Da'!J79+'SAR Da'!J79+'URQ Da'!J79+'ROC Da'!J79+'SM Da'!J79+'BN Da'!J79+'BS Da'!J79+'TDC Da'!J79</f>
        <v>1060.415</v>
      </c>
      <c r="K79" s="10">
        <f>+'MIT Da'!K79+'SAR Da'!K79+'URQ Da'!K79+'ROC Da'!K79+'SM Da'!K79+'BN Da'!K79+'BS Da'!K79+'TDC Da'!K79</f>
        <v>54.516999999999996</v>
      </c>
      <c r="L79" s="10">
        <f>+'MIT Da'!L79+'SAR Da'!L79+'URQ Da'!L79+'ROC Da'!L79+'SM Da'!L79+'BN Da'!L79+'BS Da'!L79+'TDC Da'!L79</f>
        <v>379.49300000000005</v>
      </c>
      <c r="M79" s="10">
        <f>+'MIT Da'!M79+'SAR Da'!M79+'URQ Da'!M79+'ROC Da'!M79+'SM Da'!M79+'BN Da'!M79+'BS Da'!M79+'TDC Da'!M79</f>
        <v>21.314999999999998</v>
      </c>
      <c r="N79" s="192">
        <f>+'MIT Da'!N79+'SAR Da'!N79+'URQ Da'!N79+'ROC Da'!N79+'SM Da'!N79+'BN Da'!N79+'BS Da'!N79+'TDC Da'!N79</f>
        <v>1439.9079999999999</v>
      </c>
      <c r="O79" s="192">
        <f>+'MIT Da'!O79+'SAR Da'!O79+'URQ Da'!O79+'ROC Da'!O79+'SM Da'!O79+'BN Da'!O79+'BS Da'!O79+'TDC Da'!O79</f>
        <v>1439.9079999999999</v>
      </c>
      <c r="P79" s="55">
        <f>+'MIT Da'!P79+'SAR Da'!P79+'URQ Da'!P79+'ROC Da'!P79+'SM Da'!P79+'BN Da'!P79+'BS Da'!P79+'TDC Da'!P79</f>
        <v>203</v>
      </c>
      <c r="Q79" s="55">
        <f>+'MIT Da'!Q79+'SAR Da'!Q79+'URQ Da'!Q79+'ROC Da'!Q79+'SM Da'!Q79+'BN Da'!Q79+'BS Da'!Q79+'TDC Da'!Q79</f>
        <v>58</v>
      </c>
      <c r="R79" s="55">
        <f>+'MIT Da'!R79+'SAR Da'!R79+'URQ Da'!R79+'ROC Da'!R79+'SM Da'!R79+'BN Da'!R79+'BS Da'!R79+'TDC Da'!R79</f>
        <v>10</v>
      </c>
      <c r="S79" s="213">
        <f>+'MIT Da'!S79+'SAR Da'!S79+'URQ Da'!S79+'ROC Da'!S79+'SM Da'!S79+'BN Da'!S79+'BS Da'!S79+'TDC Da'!S79</f>
        <v>271</v>
      </c>
      <c r="T79" s="213">
        <f>+'MIT Da'!T79+'SAR Da'!T79+'URQ Da'!T79+'ROC Da'!T79+'SM Da'!T79+'BN Da'!T79+'BS Da'!T79+'TDC Da'!T79</f>
        <v>271</v>
      </c>
      <c r="U79" s="55">
        <f>+'MIT Da'!U79+'SAR Da'!U79+'URQ Da'!U79+'ROC Da'!U79+'SM Da'!U79+'BN Da'!U79+'BS Da'!U79+'TDC Da'!U79</f>
        <v>136</v>
      </c>
      <c r="V79" s="55">
        <f>+'MIT Da'!V79+'SAR Da'!V79+'URQ Da'!V79+'ROC Da'!V79+'SM Da'!V79+'BN Da'!V79+'BS Da'!V79+'TDC Da'!V79</f>
        <v>433</v>
      </c>
      <c r="W79" s="55">
        <f>+'MIT Da'!W79+'SAR Da'!W79+'URQ Da'!W79+'ROC Da'!W79+'SM Da'!W79+'BN Da'!W79+'BS Da'!W79+'TDC Da'!W79</f>
        <v>12</v>
      </c>
      <c r="X79" s="55">
        <f>+'MIT Da'!X79+'SAR Da'!X79+'URQ Da'!X79+'ROC Da'!X79+'SM Da'!X79+'BN Da'!X79+'BS Da'!X79+'TDC Da'!X79</f>
        <v>111</v>
      </c>
      <c r="Y79" s="55">
        <f>+'MIT Da'!Y79+'SAR Da'!Y79+'URQ Da'!Y79+'ROC Da'!Y79+'SM Da'!Y79+'BN Da'!Y79+'BS Da'!Y79+'TDC Da'!Y79</f>
        <v>4</v>
      </c>
      <c r="Z79" s="219">
        <f>+'MIT Da'!Z79+'SAR Da'!Z79+'URQ Da'!Z79+'ROC Da'!Z79+'SM Da'!Z79+'BN Da'!Z79+'BS Da'!Z79+'TDC Da'!Z79</f>
        <v>696</v>
      </c>
      <c r="AA79" s="55">
        <f>+'MIT Da'!AA79+'SAR Da'!AA79+'URQ Da'!AA79+'ROC Da'!AA79+'SM Da'!AA79+'BN Da'!AA79+'BS Da'!AA79+'TDC Da'!AA79</f>
        <v>155</v>
      </c>
      <c r="AB79" s="55">
        <f>+'MIT Da'!AB79+'SAR Da'!AB79+'URQ Da'!AB79+'ROC Da'!AB79+'SM Da'!AB79+'BN Da'!AB79+'BS Da'!AB79+'TDC Da'!AB79</f>
        <v>101</v>
      </c>
      <c r="AC79" s="55">
        <f>+'MIT Da'!AC79+'SAR Da'!AC79+'URQ Da'!AC79+'ROC Da'!AC79+'SM Da'!AC79+'BN Da'!AC79+'BS Da'!AC79+'TDC Da'!AC79</f>
        <v>696</v>
      </c>
      <c r="AD79" s="219">
        <f>+'MIT Da'!AD79+'SAR Da'!AD79+'URQ Da'!AD79+'ROC Da'!AD79+'SM Da'!AD79+'BN Da'!AD79+'BS Da'!AD79+'TDC Da'!AD79</f>
        <v>952</v>
      </c>
      <c r="AE79" s="55">
        <f>+'MIT Da'!AE79+'SAR Da'!AE79+'URQ Da'!AE79+'ROC Da'!AE79+'SM Da'!AE79+'BN Da'!AE79+'BS Da'!AE79+'TDC Da'!AE79</f>
        <v>54</v>
      </c>
      <c r="AF79" s="55">
        <f>+'MIT Da'!AF79+'SAR Da'!AF79+'URQ Da'!AF79+'ROC Da'!AF79+'SM Da'!AF79+'BN Da'!AF79+'BS Da'!AF79+'TDC Da'!AF79</f>
        <v>96</v>
      </c>
      <c r="AG79" s="55">
        <f>+'MIT Da'!AG79+'SAR Da'!AG79+'URQ Da'!AG79+'ROC Da'!AG79+'SM Da'!AG79+'BN Da'!AG79+'BS Da'!AG79+'TDC Da'!AG79</f>
        <v>417</v>
      </c>
      <c r="AH79" s="219">
        <f>+'MIT Da'!AH79+'SAR Da'!AH79+'URQ Da'!AH79+'ROC Da'!AH79+'SM Da'!AH79+'BN Da'!AH79+'BS Da'!AH79+'TDC Da'!AH79</f>
        <v>567</v>
      </c>
      <c r="AI79" s="10">
        <f>+'MIT Da'!AI79+'SAR Da'!AI79+'URQ Da'!AI79+'ROC Da'!AI79+'SM Da'!AI79+'BN Da'!AI79+'BS Da'!AI79+'TDC Da'!AI79</f>
        <v>274.60699999999997</v>
      </c>
      <c r="AJ79" s="10">
        <f>+'MIT Da'!AJ79+'SAR Da'!AJ79+'URQ Da'!AJ79+'ROC Da'!AJ79+'SM Da'!AJ79+'BN Da'!AJ79+'BS Da'!AJ79+'TDC Da'!AJ79</f>
        <v>7.32</v>
      </c>
      <c r="AK79" s="10">
        <f>+'MIT Da'!AK79+'SAR Da'!AK79+'URQ Da'!AK79+'ROC Da'!AK79+'SM Da'!AK79+'BN Da'!AK79+'BS Da'!AK79+'TDC Da'!AK79</f>
        <v>498.71500000000003</v>
      </c>
      <c r="AL79" s="222">
        <f>+'MIT Da'!AL79+'SAR Da'!AL79+'URQ Da'!AL79+'ROC Da'!AL79+'SM Da'!AL79+'BN Da'!AL79+'BS Da'!AL79+'TDC Da'!AL79</f>
        <v>780.64199999999994</v>
      </c>
      <c r="AM79" s="55">
        <f>+'MIT Da'!AM79+'SAR Da'!AM79+'URQ Da'!AM79+'ROC Da'!AM79+'SM Da'!AM79+'BN Da'!AM79+'BS Da'!AM79+'TDC Da'!AM79</f>
        <v>9</v>
      </c>
      <c r="AN79" s="55">
        <f>+'MIT Da'!AN79+'SAR Da'!AN79+'URQ Da'!AN79+'ROC Da'!AN79+'SM Da'!AN79+'BN Da'!AN79+'BS Da'!AN79+'TDC Da'!AN79</f>
        <v>57</v>
      </c>
      <c r="AO79" s="55">
        <f>+'MIT Da'!AO79+'SAR Da'!AO79+'URQ Da'!AO79+'ROC Da'!AO79+'SM Da'!AO79+'BN Da'!AO79+'BS Da'!AO79+'TDC Da'!AO79</f>
        <v>82</v>
      </c>
      <c r="AP79" s="232">
        <f>+'MIT Da'!AP79+'SAR Da'!AP79+'URQ Da'!AP79+'ROC Da'!AP79+'SM Da'!AP79+'BN Da'!AP79+'BS Da'!AP79+'TDC Da'!AP79</f>
        <v>148</v>
      </c>
      <c r="AQ79" s="55">
        <f>+'MIT Da'!AQ79+'SAR Da'!AQ79+'URQ Da'!AQ79+'ROC Da'!AQ79+'SM Da'!AQ79+'BN Da'!AQ79+'BS Da'!AQ79+'TDC Da'!AQ79</f>
        <v>596</v>
      </c>
      <c r="AR79" s="55">
        <f>+'MIT Da'!AR79+'SAR Da'!AR79+'URQ Da'!AR79+'ROC Da'!AR79+'SM Da'!AR79+'BN Da'!AR79+'BS Da'!AR79+'TDC Da'!AR79</f>
        <v>341</v>
      </c>
      <c r="AS79" s="55">
        <f>+'MIT Da'!AS79+'SAR Da'!AS79+'URQ Da'!AS79+'ROC Da'!AS79+'SM Da'!AS79+'BN Da'!AS79+'BS Da'!AS79+'TDC Da'!AS79</f>
        <v>39</v>
      </c>
      <c r="AT79" s="232">
        <f>+SUM(RED_InfraMR[[#This Row],[B.02.1 - Parque de Coches Eléctricos Motrices]:[B.02.3 - Parque de Coches Eléctricos Motrices Tipo R]])</f>
        <v>976</v>
      </c>
      <c r="AU79" s="55">
        <f>+'MIT Da'!AU79+'SAR Da'!AU79+'URQ Da'!AU79+'ROC Da'!AU79+'SM Da'!AU79+'BN Da'!AU79+'BS Da'!AU79+'TDC Da'!AU79</f>
        <v>0</v>
      </c>
      <c r="AV79" s="55">
        <f>+'MIT Da'!AV79+'SAR Da'!AV79+'URQ Da'!AV79+'ROC Da'!AV79+'SM Da'!AV79+'BN Da'!AV79+'BS Da'!AV79+'TDC Da'!AV79</f>
        <v>6</v>
      </c>
      <c r="AW79" s="55">
        <f>+'MIT Da'!AW79+'SAR Da'!AW79+'URQ Da'!AW79+'ROC Da'!AW79+'SM Da'!AW79+'BN Da'!AW79+'BS Da'!AW79+'TDC Da'!AW79</f>
        <v>10</v>
      </c>
      <c r="AX79" s="232">
        <f>+SUM(RED_InfraMR[[#This Row],[B.03.1 - Parque de Coches Motores Motrices Remolcados]:[B.03.3 - Parque de Coches Motores Motrices Cabina]])</f>
        <v>16</v>
      </c>
      <c r="AY79" s="55">
        <f>+'MIT Da'!AY79+'SAR Da'!AY79+'URQ Da'!AY79+'ROC Da'!AY79+'SM Da'!AY79+'BN Da'!AY79+'BS Da'!AY79+'TDC Da'!AY79</f>
        <v>433</v>
      </c>
      <c r="AZ79" s="55">
        <f>+'MIT Da'!AZ79+'SAR Da'!AZ79+'URQ Da'!AZ79+'ROC Da'!AZ79+'SM Da'!AZ79+'BN Da'!AZ79+'BS Da'!AZ79+'TDC Da'!AZ79</f>
        <v>170</v>
      </c>
      <c r="BA79" s="55">
        <f>+'MIT Da'!BA79+'SAR Da'!BA79+'URQ Da'!BA79+'ROC Da'!BA79+'SM Da'!BA79+'BN Da'!BA79+'BS Da'!BA79+'TDC Da'!BA79</f>
        <v>15</v>
      </c>
      <c r="BB79" s="55">
        <f>+'MIT Da'!BB79+'SAR Da'!BB79+'URQ Da'!BB79+'ROC Da'!BB79+'SM Da'!BB79+'BN Da'!BB79+'BS Da'!BB79+'TDC Da'!BB79</f>
        <v>0</v>
      </c>
      <c r="BC79" s="232">
        <f>+SUM(RED_InfraMR[[#This Row],[B.04.1 - Parque de Coches Remolcados Clase Unica]:[B.04.5 - Parque de Coches Remolcados para Servicios Especiales (Cartoneros)]])</f>
        <v>618</v>
      </c>
      <c r="BD79" s="393">
        <f>+'MIT Da'!BD79+'SAR Da'!BD79+'URQ Da'!BD79+'ROC Da'!BD79+'SM Da'!BD79+'BN Da'!BD79+'BS Da'!BD79+'TDC Da'!BD79</f>
        <v>150</v>
      </c>
      <c r="BE79" s="55">
        <f>+'MIT Da'!BE79+'SAR Da'!BE79+'URQ Da'!BE79+'ROC Da'!BE79+'SM Da'!BE79+'BN Da'!BE79+'BS Da'!BE79+'TDC Da'!BE79</f>
        <v>13</v>
      </c>
      <c r="BF79" s="55">
        <f>+'MIT Da'!BF79+'SAR Da'!BF79+'URQ Da'!BF79+'ROC Da'!BF79+'SM Da'!BF79+'BN Da'!BF79+'BS Da'!BF79+'TDC Da'!BF79</f>
        <v>94</v>
      </c>
      <c r="BG79" s="235"/>
    </row>
    <row r="80" spans="1:59">
      <c r="A80" s="1">
        <v>1999</v>
      </c>
      <c r="B80" s="1" t="s">
        <v>67</v>
      </c>
      <c r="C80" s="10">
        <f>+'MIT Da'!C80+'SAR Da'!C80+'URQ Da'!C80+'ROC Da'!C80+'SM Da'!C80+'BN Da'!C80+'BS Da'!C80+'TDC Da'!C80</f>
        <v>147.21299999999999</v>
      </c>
      <c r="D80" s="10">
        <f>+'MIT Da'!D80+'SAR Da'!D80+'URQ Da'!D80+'ROC Da'!D80+'SM Da'!D80+'BN Da'!D80+'BS Da'!D80+'TDC Da'!D80</f>
        <v>444.30600000000004</v>
      </c>
      <c r="E80" s="10">
        <f>+'MIT Da'!E80+'SAR Da'!E80+'URQ Da'!E80+'ROC Da'!E80+'SM Da'!E80+'BN Da'!E80+'BS Da'!E80+'TDC Da'!E80</f>
        <v>0</v>
      </c>
      <c r="F80" s="10">
        <f>+'MIT Da'!F80+'SAR Da'!F80+'URQ Da'!F80+'ROC Da'!F80+'SM Da'!F80+'BN Da'!F80+'BS Da'!F80+'TDC Da'!F80</f>
        <v>176.17364000000001</v>
      </c>
      <c r="G80" s="192">
        <f>+'MIT Da'!G80+'SAR Da'!G80+'URQ Da'!G80+'ROC Da'!G80+'SM Da'!G80+'BN Da'!G80+'BS Da'!G80+'TDC Da'!G80</f>
        <v>767.69263999999998</v>
      </c>
      <c r="H80" s="192">
        <f>+'MIT Da'!H80+'SAR Da'!H80+'URQ Da'!H80+'ROC Da'!H80+'SM Da'!H80+'BN Da'!H80+'BS Da'!H80+'TDC Da'!H80</f>
        <v>767.69263999999998</v>
      </c>
      <c r="I80" s="10">
        <f>+'MIT Da'!I80+'SAR Da'!I80+'URQ Da'!I80+'ROC Da'!I80+'SM Da'!I80+'BN Da'!I80+'BS Da'!I80+'TDC Da'!I80</f>
        <v>972.2581100000001</v>
      </c>
      <c r="J80" s="10">
        <f>+'MIT Da'!J80+'SAR Da'!J80+'URQ Da'!J80+'ROC Da'!J80+'SM Da'!J80+'BN Da'!J80+'BS Da'!J80+'TDC Da'!J80</f>
        <v>1060.415</v>
      </c>
      <c r="K80" s="10">
        <f>+'MIT Da'!K80+'SAR Da'!K80+'URQ Da'!K80+'ROC Da'!K80+'SM Da'!K80+'BN Da'!K80+'BS Da'!K80+'TDC Da'!K80</f>
        <v>54.516999999999996</v>
      </c>
      <c r="L80" s="10">
        <f>+'MIT Da'!L80+'SAR Da'!L80+'URQ Da'!L80+'ROC Da'!L80+'SM Da'!L80+'BN Da'!L80+'BS Da'!L80+'TDC Da'!L80</f>
        <v>379.49300000000005</v>
      </c>
      <c r="M80" s="10">
        <f>+'MIT Da'!M80+'SAR Da'!M80+'URQ Da'!M80+'ROC Da'!M80+'SM Da'!M80+'BN Da'!M80+'BS Da'!M80+'TDC Da'!M80</f>
        <v>21.314999999999998</v>
      </c>
      <c r="N80" s="192">
        <f>+'MIT Da'!N80+'SAR Da'!N80+'URQ Da'!N80+'ROC Da'!N80+'SM Da'!N80+'BN Da'!N80+'BS Da'!N80+'TDC Da'!N80</f>
        <v>1439.9079999999999</v>
      </c>
      <c r="O80" s="192">
        <f>+'MIT Da'!O80+'SAR Da'!O80+'URQ Da'!O80+'ROC Da'!O80+'SM Da'!O80+'BN Da'!O80+'BS Da'!O80+'TDC Da'!O80</f>
        <v>1439.9079999999999</v>
      </c>
      <c r="P80" s="55">
        <f>+'MIT Da'!P80+'SAR Da'!P80+'URQ Da'!P80+'ROC Da'!P80+'SM Da'!P80+'BN Da'!P80+'BS Da'!P80+'TDC Da'!P80</f>
        <v>203</v>
      </c>
      <c r="Q80" s="55">
        <f>+'MIT Da'!Q80+'SAR Da'!Q80+'URQ Da'!Q80+'ROC Da'!Q80+'SM Da'!Q80+'BN Da'!Q80+'BS Da'!Q80+'TDC Da'!Q80</f>
        <v>58</v>
      </c>
      <c r="R80" s="55">
        <f>+'MIT Da'!R80+'SAR Da'!R80+'URQ Da'!R80+'ROC Da'!R80+'SM Da'!R80+'BN Da'!R80+'BS Da'!R80+'TDC Da'!R80</f>
        <v>10</v>
      </c>
      <c r="S80" s="213">
        <f>+'MIT Da'!S80+'SAR Da'!S80+'URQ Da'!S80+'ROC Da'!S80+'SM Da'!S80+'BN Da'!S80+'BS Da'!S80+'TDC Da'!S80</f>
        <v>271</v>
      </c>
      <c r="T80" s="213">
        <f>+'MIT Da'!T80+'SAR Da'!T80+'URQ Da'!T80+'ROC Da'!T80+'SM Da'!T80+'BN Da'!T80+'BS Da'!T80+'TDC Da'!T80</f>
        <v>271</v>
      </c>
      <c r="U80" s="55">
        <f>+'MIT Da'!U80+'SAR Da'!U80+'URQ Da'!U80+'ROC Da'!U80+'SM Da'!U80+'BN Da'!U80+'BS Da'!U80+'TDC Da'!U80</f>
        <v>136</v>
      </c>
      <c r="V80" s="55">
        <f>+'MIT Da'!V80+'SAR Da'!V80+'URQ Da'!V80+'ROC Da'!V80+'SM Da'!V80+'BN Da'!V80+'BS Da'!V80+'TDC Da'!V80</f>
        <v>433</v>
      </c>
      <c r="W80" s="55">
        <f>+'MIT Da'!W80+'SAR Da'!W80+'URQ Da'!W80+'ROC Da'!W80+'SM Da'!W80+'BN Da'!W80+'BS Da'!W80+'TDC Da'!W80</f>
        <v>12</v>
      </c>
      <c r="X80" s="55">
        <f>+'MIT Da'!X80+'SAR Da'!X80+'URQ Da'!X80+'ROC Da'!X80+'SM Da'!X80+'BN Da'!X80+'BS Da'!X80+'TDC Da'!X80</f>
        <v>111</v>
      </c>
      <c r="Y80" s="55">
        <f>+'MIT Da'!Y80+'SAR Da'!Y80+'URQ Da'!Y80+'ROC Da'!Y80+'SM Da'!Y80+'BN Da'!Y80+'BS Da'!Y80+'TDC Da'!Y80</f>
        <v>4</v>
      </c>
      <c r="Z80" s="219">
        <f>+'MIT Da'!Z80+'SAR Da'!Z80+'URQ Da'!Z80+'ROC Da'!Z80+'SM Da'!Z80+'BN Da'!Z80+'BS Da'!Z80+'TDC Da'!Z80</f>
        <v>696</v>
      </c>
      <c r="AA80" s="55">
        <f>+'MIT Da'!AA80+'SAR Da'!AA80+'URQ Da'!AA80+'ROC Da'!AA80+'SM Da'!AA80+'BN Da'!AA80+'BS Da'!AA80+'TDC Da'!AA80</f>
        <v>155</v>
      </c>
      <c r="AB80" s="55">
        <f>+'MIT Da'!AB80+'SAR Da'!AB80+'URQ Da'!AB80+'ROC Da'!AB80+'SM Da'!AB80+'BN Da'!AB80+'BS Da'!AB80+'TDC Da'!AB80</f>
        <v>101</v>
      </c>
      <c r="AC80" s="55">
        <f>+'MIT Da'!AC80+'SAR Da'!AC80+'URQ Da'!AC80+'ROC Da'!AC80+'SM Da'!AC80+'BN Da'!AC80+'BS Da'!AC80+'TDC Da'!AC80</f>
        <v>696</v>
      </c>
      <c r="AD80" s="219">
        <f>+'MIT Da'!AD80+'SAR Da'!AD80+'URQ Da'!AD80+'ROC Da'!AD80+'SM Da'!AD80+'BN Da'!AD80+'BS Da'!AD80+'TDC Da'!AD80</f>
        <v>952</v>
      </c>
      <c r="AE80" s="55">
        <f>+'MIT Da'!AE80+'SAR Da'!AE80+'URQ Da'!AE80+'ROC Da'!AE80+'SM Da'!AE80+'BN Da'!AE80+'BS Da'!AE80+'TDC Da'!AE80</f>
        <v>54</v>
      </c>
      <c r="AF80" s="55">
        <f>+'MIT Da'!AF80+'SAR Da'!AF80+'URQ Da'!AF80+'ROC Da'!AF80+'SM Da'!AF80+'BN Da'!AF80+'BS Da'!AF80+'TDC Da'!AF80</f>
        <v>96</v>
      </c>
      <c r="AG80" s="55">
        <f>+'MIT Da'!AG80+'SAR Da'!AG80+'URQ Da'!AG80+'ROC Da'!AG80+'SM Da'!AG80+'BN Da'!AG80+'BS Da'!AG80+'TDC Da'!AG80</f>
        <v>417</v>
      </c>
      <c r="AH80" s="219">
        <f>+'MIT Da'!AH80+'SAR Da'!AH80+'URQ Da'!AH80+'ROC Da'!AH80+'SM Da'!AH80+'BN Da'!AH80+'BS Da'!AH80+'TDC Da'!AH80</f>
        <v>567</v>
      </c>
      <c r="AI80" s="10">
        <f>+'MIT Da'!AI80+'SAR Da'!AI80+'URQ Da'!AI80+'ROC Da'!AI80+'SM Da'!AI80+'BN Da'!AI80+'BS Da'!AI80+'TDC Da'!AI80</f>
        <v>274.60699999999997</v>
      </c>
      <c r="AJ80" s="10">
        <f>+'MIT Da'!AJ80+'SAR Da'!AJ80+'URQ Da'!AJ80+'ROC Da'!AJ80+'SM Da'!AJ80+'BN Da'!AJ80+'BS Da'!AJ80+'TDC Da'!AJ80</f>
        <v>7.32</v>
      </c>
      <c r="AK80" s="10">
        <f>+'MIT Da'!AK80+'SAR Da'!AK80+'URQ Da'!AK80+'ROC Da'!AK80+'SM Da'!AK80+'BN Da'!AK80+'BS Da'!AK80+'TDC Da'!AK80</f>
        <v>498.71500000000003</v>
      </c>
      <c r="AL80" s="222">
        <f>+'MIT Da'!AL80+'SAR Da'!AL80+'URQ Da'!AL80+'ROC Da'!AL80+'SM Da'!AL80+'BN Da'!AL80+'BS Da'!AL80+'TDC Da'!AL80</f>
        <v>780.64199999999994</v>
      </c>
      <c r="AM80" s="55">
        <f>+'MIT Da'!AM80+'SAR Da'!AM80+'URQ Da'!AM80+'ROC Da'!AM80+'SM Da'!AM80+'BN Da'!AM80+'BS Da'!AM80+'TDC Da'!AM80</f>
        <v>9</v>
      </c>
      <c r="AN80" s="55">
        <f>+'MIT Da'!AN80+'SAR Da'!AN80+'URQ Da'!AN80+'ROC Da'!AN80+'SM Da'!AN80+'BN Da'!AN80+'BS Da'!AN80+'TDC Da'!AN80</f>
        <v>57</v>
      </c>
      <c r="AO80" s="55">
        <f>+'MIT Da'!AO80+'SAR Da'!AO80+'URQ Da'!AO80+'ROC Da'!AO80+'SM Da'!AO80+'BN Da'!AO80+'BS Da'!AO80+'TDC Da'!AO80</f>
        <v>82</v>
      </c>
      <c r="AP80" s="232">
        <f>+'MIT Da'!AP80+'SAR Da'!AP80+'URQ Da'!AP80+'ROC Da'!AP80+'SM Da'!AP80+'BN Da'!AP80+'BS Da'!AP80+'TDC Da'!AP80</f>
        <v>148</v>
      </c>
      <c r="AQ80" s="55">
        <f>+'MIT Da'!AQ80+'SAR Da'!AQ80+'URQ Da'!AQ80+'ROC Da'!AQ80+'SM Da'!AQ80+'BN Da'!AQ80+'BS Da'!AQ80+'TDC Da'!AQ80</f>
        <v>596</v>
      </c>
      <c r="AR80" s="55">
        <f>+'MIT Da'!AR80+'SAR Da'!AR80+'URQ Da'!AR80+'ROC Da'!AR80+'SM Da'!AR80+'BN Da'!AR80+'BS Da'!AR80+'TDC Da'!AR80</f>
        <v>341</v>
      </c>
      <c r="AS80" s="55">
        <f>+'MIT Da'!AS80+'SAR Da'!AS80+'URQ Da'!AS80+'ROC Da'!AS80+'SM Da'!AS80+'BN Da'!AS80+'BS Da'!AS80+'TDC Da'!AS80</f>
        <v>39</v>
      </c>
      <c r="AT80" s="232">
        <f>+SUM(RED_InfraMR[[#This Row],[B.02.1 - Parque de Coches Eléctricos Motrices]:[B.02.3 - Parque de Coches Eléctricos Motrices Tipo R]])</f>
        <v>976</v>
      </c>
      <c r="AU80" s="55">
        <f>+'MIT Da'!AU80+'SAR Da'!AU80+'URQ Da'!AU80+'ROC Da'!AU80+'SM Da'!AU80+'BN Da'!AU80+'BS Da'!AU80+'TDC Da'!AU80</f>
        <v>0</v>
      </c>
      <c r="AV80" s="55">
        <f>+'MIT Da'!AV80+'SAR Da'!AV80+'URQ Da'!AV80+'ROC Da'!AV80+'SM Da'!AV80+'BN Da'!AV80+'BS Da'!AV80+'TDC Da'!AV80</f>
        <v>6</v>
      </c>
      <c r="AW80" s="55">
        <f>+'MIT Da'!AW80+'SAR Da'!AW80+'URQ Da'!AW80+'ROC Da'!AW80+'SM Da'!AW80+'BN Da'!AW80+'BS Da'!AW80+'TDC Da'!AW80</f>
        <v>10</v>
      </c>
      <c r="AX80" s="232">
        <f>+SUM(RED_InfraMR[[#This Row],[B.03.1 - Parque de Coches Motores Motrices Remolcados]:[B.03.3 - Parque de Coches Motores Motrices Cabina]])</f>
        <v>16</v>
      </c>
      <c r="AY80" s="55">
        <f>+'MIT Da'!AY80+'SAR Da'!AY80+'URQ Da'!AY80+'ROC Da'!AY80+'SM Da'!AY80+'BN Da'!AY80+'BS Da'!AY80+'TDC Da'!AY80</f>
        <v>433</v>
      </c>
      <c r="AZ80" s="55">
        <f>+'MIT Da'!AZ80+'SAR Da'!AZ80+'URQ Da'!AZ80+'ROC Da'!AZ80+'SM Da'!AZ80+'BN Da'!AZ80+'BS Da'!AZ80+'TDC Da'!AZ80</f>
        <v>170</v>
      </c>
      <c r="BA80" s="55">
        <f>+'MIT Da'!BA80+'SAR Da'!BA80+'URQ Da'!BA80+'ROC Da'!BA80+'SM Da'!BA80+'BN Da'!BA80+'BS Da'!BA80+'TDC Da'!BA80</f>
        <v>15</v>
      </c>
      <c r="BB80" s="55">
        <f>+'MIT Da'!BB80+'SAR Da'!BB80+'URQ Da'!BB80+'ROC Da'!BB80+'SM Da'!BB80+'BN Da'!BB80+'BS Da'!BB80+'TDC Da'!BB80</f>
        <v>0</v>
      </c>
      <c r="BC80" s="232">
        <f>+SUM(RED_InfraMR[[#This Row],[B.04.1 - Parque de Coches Remolcados Clase Unica]:[B.04.5 - Parque de Coches Remolcados para Servicios Especiales (Cartoneros)]])</f>
        <v>618</v>
      </c>
      <c r="BD80" s="393">
        <f>+'MIT Da'!BD80+'SAR Da'!BD80+'URQ Da'!BD80+'ROC Da'!BD80+'SM Da'!BD80+'BN Da'!BD80+'BS Da'!BD80+'TDC Da'!BD80</f>
        <v>150</v>
      </c>
      <c r="BE80" s="55">
        <f>+'MIT Da'!BE80+'SAR Da'!BE80+'URQ Da'!BE80+'ROC Da'!BE80+'SM Da'!BE80+'BN Da'!BE80+'BS Da'!BE80+'TDC Da'!BE80</f>
        <v>13</v>
      </c>
      <c r="BF80" s="55">
        <f>+'MIT Da'!BF80+'SAR Da'!BF80+'URQ Da'!BF80+'ROC Da'!BF80+'SM Da'!BF80+'BN Da'!BF80+'BS Da'!BF80+'TDC Da'!BF80</f>
        <v>94</v>
      </c>
      <c r="BG80" s="235"/>
    </row>
    <row r="81" spans="1:59">
      <c r="A81" s="1">
        <v>1999</v>
      </c>
      <c r="B81" s="1" t="s">
        <v>68</v>
      </c>
      <c r="C81" s="10">
        <f>+'MIT Da'!C81+'SAR Da'!C81+'URQ Da'!C81+'ROC Da'!C81+'SM Da'!C81+'BN Da'!C81+'BS Da'!C81+'TDC Da'!C81</f>
        <v>147.21299999999999</v>
      </c>
      <c r="D81" s="10">
        <f>+'MIT Da'!D81+'SAR Da'!D81+'URQ Da'!D81+'ROC Da'!D81+'SM Da'!D81+'BN Da'!D81+'BS Da'!D81+'TDC Da'!D81</f>
        <v>444.30600000000004</v>
      </c>
      <c r="E81" s="10">
        <f>+'MIT Da'!E81+'SAR Da'!E81+'URQ Da'!E81+'ROC Da'!E81+'SM Da'!E81+'BN Da'!E81+'BS Da'!E81+'TDC Da'!E81</f>
        <v>0</v>
      </c>
      <c r="F81" s="10">
        <f>+'MIT Da'!F81+'SAR Da'!F81+'URQ Da'!F81+'ROC Da'!F81+'SM Da'!F81+'BN Da'!F81+'BS Da'!F81+'TDC Da'!F81</f>
        <v>176.17364000000001</v>
      </c>
      <c r="G81" s="192">
        <f>+'MIT Da'!G81+'SAR Da'!G81+'URQ Da'!G81+'ROC Da'!G81+'SM Da'!G81+'BN Da'!G81+'BS Da'!G81+'TDC Da'!G81</f>
        <v>767.69263999999998</v>
      </c>
      <c r="H81" s="192">
        <f>+'MIT Da'!H81+'SAR Da'!H81+'URQ Da'!H81+'ROC Da'!H81+'SM Da'!H81+'BN Da'!H81+'BS Da'!H81+'TDC Da'!H81</f>
        <v>767.69263999999998</v>
      </c>
      <c r="I81" s="10">
        <f>+'MIT Da'!I81+'SAR Da'!I81+'URQ Da'!I81+'ROC Da'!I81+'SM Da'!I81+'BN Da'!I81+'BS Da'!I81+'TDC Da'!I81</f>
        <v>972.2581100000001</v>
      </c>
      <c r="J81" s="10">
        <f>+'MIT Da'!J81+'SAR Da'!J81+'URQ Da'!J81+'ROC Da'!J81+'SM Da'!J81+'BN Da'!J81+'BS Da'!J81+'TDC Da'!J81</f>
        <v>1060.415</v>
      </c>
      <c r="K81" s="10">
        <f>+'MIT Da'!K81+'SAR Da'!K81+'URQ Da'!K81+'ROC Da'!K81+'SM Da'!K81+'BN Da'!K81+'BS Da'!K81+'TDC Da'!K81</f>
        <v>54.516999999999996</v>
      </c>
      <c r="L81" s="10">
        <f>+'MIT Da'!L81+'SAR Da'!L81+'URQ Da'!L81+'ROC Da'!L81+'SM Da'!L81+'BN Da'!L81+'BS Da'!L81+'TDC Da'!L81</f>
        <v>379.49300000000005</v>
      </c>
      <c r="M81" s="10">
        <f>+'MIT Da'!M81+'SAR Da'!M81+'URQ Da'!M81+'ROC Da'!M81+'SM Da'!M81+'BN Da'!M81+'BS Da'!M81+'TDC Da'!M81</f>
        <v>21.314999999999998</v>
      </c>
      <c r="N81" s="192">
        <f>+'MIT Da'!N81+'SAR Da'!N81+'URQ Da'!N81+'ROC Da'!N81+'SM Da'!N81+'BN Da'!N81+'BS Da'!N81+'TDC Da'!N81</f>
        <v>1439.9079999999999</v>
      </c>
      <c r="O81" s="192">
        <f>+'MIT Da'!O81+'SAR Da'!O81+'URQ Da'!O81+'ROC Da'!O81+'SM Da'!O81+'BN Da'!O81+'BS Da'!O81+'TDC Da'!O81</f>
        <v>1439.9079999999999</v>
      </c>
      <c r="P81" s="55">
        <f>+'MIT Da'!P81+'SAR Da'!P81+'URQ Da'!P81+'ROC Da'!P81+'SM Da'!P81+'BN Da'!P81+'BS Da'!P81+'TDC Da'!P81</f>
        <v>203</v>
      </c>
      <c r="Q81" s="55">
        <f>+'MIT Da'!Q81+'SAR Da'!Q81+'URQ Da'!Q81+'ROC Da'!Q81+'SM Da'!Q81+'BN Da'!Q81+'BS Da'!Q81+'TDC Da'!Q81</f>
        <v>58</v>
      </c>
      <c r="R81" s="55">
        <f>+'MIT Da'!R81+'SAR Da'!R81+'URQ Da'!R81+'ROC Da'!R81+'SM Da'!R81+'BN Da'!R81+'BS Da'!R81+'TDC Da'!R81</f>
        <v>10</v>
      </c>
      <c r="S81" s="213">
        <f>+'MIT Da'!S81+'SAR Da'!S81+'URQ Da'!S81+'ROC Da'!S81+'SM Da'!S81+'BN Da'!S81+'BS Da'!S81+'TDC Da'!S81</f>
        <v>271</v>
      </c>
      <c r="T81" s="213">
        <f>+'MIT Da'!T81+'SAR Da'!T81+'URQ Da'!T81+'ROC Da'!T81+'SM Da'!T81+'BN Da'!T81+'BS Da'!T81+'TDC Da'!T81</f>
        <v>271</v>
      </c>
      <c r="U81" s="55">
        <f>+'MIT Da'!U81+'SAR Da'!U81+'URQ Da'!U81+'ROC Da'!U81+'SM Da'!U81+'BN Da'!U81+'BS Da'!U81+'TDC Da'!U81</f>
        <v>136</v>
      </c>
      <c r="V81" s="55">
        <f>+'MIT Da'!V81+'SAR Da'!V81+'URQ Da'!V81+'ROC Da'!V81+'SM Da'!V81+'BN Da'!V81+'BS Da'!V81+'TDC Da'!V81</f>
        <v>433</v>
      </c>
      <c r="W81" s="55">
        <f>+'MIT Da'!W81+'SAR Da'!W81+'URQ Da'!W81+'ROC Da'!W81+'SM Da'!W81+'BN Da'!W81+'BS Da'!W81+'TDC Da'!W81</f>
        <v>12</v>
      </c>
      <c r="X81" s="55">
        <f>+'MIT Da'!X81+'SAR Da'!X81+'URQ Da'!X81+'ROC Da'!X81+'SM Da'!X81+'BN Da'!X81+'BS Da'!X81+'TDC Da'!X81</f>
        <v>111</v>
      </c>
      <c r="Y81" s="55">
        <f>+'MIT Da'!Y81+'SAR Da'!Y81+'URQ Da'!Y81+'ROC Da'!Y81+'SM Da'!Y81+'BN Da'!Y81+'BS Da'!Y81+'TDC Da'!Y81</f>
        <v>4</v>
      </c>
      <c r="Z81" s="219">
        <f>+'MIT Da'!Z81+'SAR Da'!Z81+'URQ Da'!Z81+'ROC Da'!Z81+'SM Da'!Z81+'BN Da'!Z81+'BS Da'!Z81+'TDC Da'!Z81</f>
        <v>696</v>
      </c>
      <c r="AA81" s="55">
        <f>+'MIT Da'!AA81+'SAR Da'!AA81+'URQ Da'!AA81+'ROC Da'!AA81+'SM Da'!AA81+'BN Da'!AA81+'BS Da'!AA81+'TDC Da'!AA81</f>
        <v>155</v>
      </c>
      <c r="AB81" s="55">
        <f>+'MIT Da'!AB81+'SAR Da'!AB81+'URQ Da'!AB81+'ROC Da'!AB81+'SM Da'!AB81+'BN Da'!AB81+'BS Da'!AB81+'TDC Da'!AB81</f>
        <v>101</v>
      </c>
      <c r="AC81" s="55">
        <f>+'MIT Da'!AC81+'SAR Da'!AC81+'URQ Da'!AC81+'ROC Da'!AC81+'SM Da'!AC81+'BN Da'!AC81+'BS Da'!AC81+'TDC Da'!AC81</f>
        <v>696</v>
      </c>
      <c r="AD81" s="219">
        <f>+'MIT Da'!AD81+'SAR Da'!AD81+'URQ Da'!AD81+'ROC Da'!AD81+'SM Da'!AD81+'BN Da'!AD81+'BS Da'!AD81+'TDC Da'!AD81</f>
        <v>952</v>
      </c>
      <c r="AE81" s="55">
        <f>+'MIT Da'!AE81+'SAR Da'!AE81+'URQ Da'!AE81+'ROC Da'!AE81+'SM Da'!AE81+'BN Da'!AE81+'BS Da'!AE81+'TDC Da'!AE81</f>
        <v>54</v>
      </c>
      <c r="AF81" s="55">
        <f>+'MIT Da'!AF81+'SAR Da'!AF81+'URQ Da'!AF81+'ROC Da'!AF81+'SM Da'!AF81+'BN Da'!AF81+'BS Da'!AF81+'TDC Da'!AF81</f>
        <v>96</v>
      </c>
      <c r="AG81" s="55">
        <f>+'MIT Da'!AG81+'SAR Da'!AG81+'URQ Da'!AG81+'ROC Da'!AG81+'SM Da'!AG81+'BN Da'!AG81+'BS Da'!AG81+'TDC Da'!AG81</f>
        <v>417</v>
      </c>
      <c r="AH81" s="219">
        <f>+'MIT Da'!AH81+'SAR Da'!AH81+'URQ Da'!AH81+'ROC Da'!AH81+'SM Da'!AH81+'BN Da'!AH81+'BS Da'!AH81+'TDC Da'!AH81</f>
        <v>567</v>
      </c>
      <c r="AI81" s="10">
        <f>+'MIT Da'!AI81+'SAR Da'!AI81+'URQ Da'!AI81+'ROC Da'!AI81+'SM Da'!AI81+'BN Da'!AI81+'BS Da'!AI81+'TDC Da'!AI81</f>
        <v>274.60699999999997</v>
      </c>
      <c r="AJ81" s="10">
        <f>+'MIT Da'!AJ81+'SAR Da'!AJ81+'URQ Da'!AJ81+'ROC Da'!AJ81+'SM Da'!AJ81+'BN Da'!AJ81+'BS Da'!AJ81+'TDC Da'!AJ81</f>
        <v>7.32</v>
      </c>
      <c r="AK81" s="10">
        <f>+'MIT Da'!AK81+'SAR Da'!AK81+'URQ Da'!AK81+'ROC Da'!AK81+'SM Da'!AK81+'BN Da'!AK81+'BS Da'!AK81+'TDC Da'!AK81</f>
        <v>498.71500000000003</v>
      </c>
      <c r="AL81" s="222">
        <f>+'MIT Da'!AL81+'SAR Da'!AL81+'URQ Da'!AL81+'ROC Da'!AL81+'SM Da'!AL81+'BN Da'!AL81+'BS Da'!AL81+'TDC Da'!AL81</f>
        <v>780.64199999999994</v>
      </c>
      <c r="AM81" s="55">
        <f>+'MIT Da'!AM81+'SAR Da'!AM81+'URQ Da'!AM81+'ROC Da'!AM81+'SM Da'!AM81+'BN Da'!AM81+'BS Da'!AM81+'TDC Da'!AM81</f>
        <v>9</v>
      </c>
      <c r="AN81" s="55">
        <f>+'MIT Da'!AN81+'SAR Da'!AN81+'URQ Da'!AN81+'ROC Da'!AN81+'SM Da'!AN81+'BN Da'!AN81+'BS Da'!AN81+'TDC Da'!AN81</f>
        <v>57</v>
      </c>
      <c r="AO81" s="55">
        <f>+'MIT Da'!AO81+'SAR Da'!AO81+'URQ Da'!AO81+'ROC Da'!AO81+'SM Da'!AO81+'BN Da'!AO81+'BS Da'!AO81+'TDC Da'!AO81</f>
        <v>82</v>
      </c>
      <c r="AP81" s="232">
        <f>+'MIT Da'!AP81+'SAR Da'!AP81+'URQ Da'!AP81+'ROC Da'!AP81+'SM Da'!AP81+'BN Da'!AP81+'BS Da'!AP81+'TDC Da'!AP81</f>
        <v>148</v>
      </c>
      <c r="AQ81" s="55">
        <f>+'MIT Da'!AQ81+'SAR Da'!AQ81+'URQ Da'!AQ81+'ROC Da'!AQ81+'SM Da'!AQ81+'BN Da'!AQ81+'BS Da'!AQ81+'TDC Da'!AQ81</f>
        <v>596</v>
      </c>
      <c r="AR81" s="55">
        <f>+'MIT Da'!AR81+'SAR Da'!AR81+'URQ Da'!AR81+'ROC Da'!AR81+'SM Da'!AR81+'BN Da'!AR81+'BS Da'!AR81+'TDC Da'!AR81</f>
        <v>341</v>
      </c>
      <c r="AS81" s="55">
        <f>+'MIT Da'!AS81+'SAR Da'!AS81+'URQ Da'!AS81+'ROC Da'!AS81+'SM Da'!AS81+'BN Da'!AS81+'BS Da'!AS81+'TDC Da'!AS81</f>
        <v>39</v>
      </c>
      <c r="AT81" s="232">
        <f>+SUM(RED_InfraMR[[#This Row],[B.02.1 - Parque de Coches Eléctricos Motrices]:[B.02.3 - Parque de Coches Eléctricos Motrices Tipo R]])</f>
        <v>976</v>
      </c>
      <c r="AU81" s="55">
        <f>+'MIT Da'!AU81+'SAR Da'!AU81+'URQ Da'!AU81+'ROC Da'!AU81+'SM Da'!AU81+'BN Da'!AU81+'BS Da'!AU81+'TDC Da'!AU81</f>
        <v>0</v>
      </c>
      <c r="AV81" s="55">
        <f>+'MIT Da'!AV81+'SAR Da'!AV81+'URQ Da'!AV81+'ROC Da'!AV81+'SM Da'!AV81+'BN Da'!AV81+'BS Da'!AV81+'TDC Da'!AV81</f>
        <v>6</v>
      </c>
      <c r="AW81" s="55">
        <f>+'MIT Da'!AW81+'SAR Da'!AW81+'URQ Da'!AW81+'ROC Da'!AW81+'SM Da'!AW81+'BN Da'!AW81+'BS Da'!AW81+'TDC Da'!AW81</f>
        <v>10</v>
      </c>
      <c r="AX81" s="232">
        <f>+SUM(RED_InfraMR[[#This Row],[B.03.1 - Parque de Coches Motores Motrices Remolcados]:[B.03.3 - Parque de Coches Motores Motrices Cabina]])</f>
        <v>16</v>
      </c>
      <c r="AY81" s="55">
        <f>+'MIT Da'!AY81+'SAR Da'!AY81+'URQ Da'!AY81+'ROC Da'!AY81+'SM Da'!AY81+'BN Da'!AY81+'BS Da'!AY81+'TDC Da'!AY81</f>
        <v>433</v>
      </c>
      <c r="AZ81" s="55">
        <f>+'MIT Da'!AZ81+'SAR Da'!AZ81+'URQ Da'!AZ81+'ROC Da'!AZ81+'SM Da'!AZ81+'BN Da'!AZ81+'BS Da'!AZ81+'TDC Da'!AZ81</f>
        <v>170</v>
      </c>
      <c r="BA81" s="55">
        <f>+'MIT Da'!BA81+'SAR Da'!BA81+'URQ Da'!BA81+'ROC Da'!BA81+'SM Da'!BA81+'BN Da'!BA81+'BS Da'!BA81+'TDC Da'!BA81</f>
        <v>15</v>
      </c>
      <c r="BB81" s="55">
        <f>+'MIT Da'!BB81+'SAR Da'!BB81+'URQ Da'!BB81+'ROC Da'!BB81+'SM Da'!BB81+'BN Da'!BB81+'BS Da'!BB81+'TDC Da'!BB81</f>
        <v>0</v>
      </c>
      <c r="BC81" s="232">
        <f>+SUM(RED_InfraMR[[#This Row],[B.04.1 - Parque de Coches Remolcados Clase Unica]:[B.04.5 - Parque de Coches Remolcados para Servicios Especiales (Cartoneros)]])</f>
        <v>618</v>
      </c>
      <c r="BD81" s="393">
        <f>+'MIT Da'!BD81+'SAR Da'!BD81+'URQ Da'!BD81+'ROC Da'!BD81+'SM Da'!BD81+'BN Da'!BD81+'BS Da'!BD81+'TDC Da'!BD81</f>
        <v>150</v>
      </c>
      <c r="BE81" s="55">
        <f>+'MIT Da'!BE81+'SAR Da'!BE81+'URQ Da'!BE81+'ROC Da'!BE81+'SM Da'!BE81+'BN Da'!BE81+'BS Da'!BE81+'TDC Da'!BE81</f>
        <v>13</v>
      </c>
      <c r="BF81" s="55">
        <f>+'MIT Da'!BF81+'SAR Da'!BF81+'URQ Da'!BF81+'ROC Da'!BF81+'SM Da'!BF81+'BN Da'!BF81+'BS Da'!BF81+'TDC Da'!BF81</f>
        <v>94</v>
      </c>
      <c r="BG81" s="235"/>
    </row>
    <row r="82" spans="1:59">
      <c r="A82" s="1">
        <v>1999</v>
      </c>
      <c r="B82" s="1" t="s">
        <v>69</v>
      </c>
      <c r="C82" s="10">
        <f>+'MIT Da'!C82+'SAR Da'!C82+'URQ Da'!C82+'ROC Da'!C82+'SM Da'!C82+'BN Da'!C82+'BS Da'!C82+'TDC Da'!C82</f>
        <v>147.21299999999999</v>
      </c>
      <c r="D82" s="10">
        <f>+'MIT Da'!D82+'SAR Da'!D82+'URQ Da'!D82+'ROC Da'!D82+'SM Da'!D82+'BN Da'!D82+'BS Da'!D82+'TDC Da'!D82</f>
        <v>444.30600000000004</v>
      </c>
      <c r="E82" s="10">
        <f>+'MIT Da'!E82+'SAR Da'!E82+'URQ Da'!E82+'ROC Da'!E82+'SM Da'!E82+'BN Da'!E82+'BS Da'!E82+'TDC Da'!E82</f>
        <v>0</v>
      </c>
      <c r="F82" s="10">
        <f>+'MIT Da'!F82+'SAR Da'!F82+'URQ Da'!F82+'ROC Da'!F82+'SM Da'!F82+'BN Da'!F82+'BS Da'!F82+'TDC Da'!F82</f>
        <v>176.17364000000001</v>
      </c>
      <c r="G82" s="192">
        <f>+'MIT Da'!G82+'SAR Da'!G82+'URQ Da'!G82+'ROC Da'!G82+'SM Da'!G82+'BN Da'!G82+'BS Da'!G82+'TDC Da'!G82</f>
        <v>767.69263999999998</v>
      </c>
      <c r="H82" s="192">
        <f>+'MIT Da'!H82+'SAR Da'!H82+'URQ Da'!H82+'ROC Da'!H82+'SM Da'!H82+'BN Da'!H82+'BS Da'!H82+'TDC Da'!H82</f>
        <v>767.69263999999998</v>
      </c>
      <c r="I82" s="10">
        <f>+'MIT Da'!I82+'SAR Da'!I82+'URQ Da'!I82+'ROC Da'!I82+'SM Da'!I82+'BN Da'!I82+'BS Da'!I82+'TDC Da'!I82</f>
        <v>972.2581100000001</v>
      </c>
      <c r="J82" s="10">
        <f>+'MIT Da'!J82+'SAR Da'!J82+'URQ Da'!J82+'ROC Da'!J82+'SM Da'!J82+'BN Da'!J82+'BS Da'!J82+'TDC Da'!J82</f>
        <v>1060.415</v>
      </c>
      <c r="K82" s="10">
        <f>+'MIT Da'!K82+'SAR Da'!K82+'URQ Da'!K82+'ROC Da'!K82+'SM Da'!K82+'BN Da'!K82+'BS Da'!K82+'TDC Da'!K82</f>
        <v>54.516999999999996</v>
      </c>
      <c r="L82" s="10">
        <f>+'MIT Da'!L82+'SAR Da'!L82+'URQ Da'!L82+'ROC Da'!L82+'SM Da'!L82+'BN Da'!L82+'BS Da'!L82+'TDC Da'!L82</f>
        <v>379.49300000000005</v>
      </c>
      <c r="M82" s="10">
        <f>+'MIT Da'!M82+'SAR Da'!M82+'URQ Da'!M82+'ROC Da'!M82+'SM Da'!M82+'BN Da'!M82+'BS Da'!M82+'TDC Da'!M82</f>
        <v>21.314999999999998</v>
      </c>
      <c r="N82" s="192">
        <f>+'MIT Da'!N82+'SAR Da'!N82+'URQ Da'!N82+'ROC Da'!N82+'SM Da'!N82+'BN Da'!N82+'BS Da'!N82+'TDC Da'!N82</f>
        <v>1439.9079999999999</v>
      </c>
      <c r="O82" s="192">
        <f>+'MIT Da'!O82+'SAR Da'!O82+'URQ Da'!O82+'ROC Da'!O82+'SM Da'!O82+'BN Da'!O82+'BS Da'!O82+'TDC Da'!O82</f>
        <v>1439.9079999999999</v>
      </c>
      <c r="P82" s="55">
        <f>+'MIT Da'!P82+'SAR Da'!P82+'URQ Da'!P82+'ROC Da'!P82+'SM Da'!P82+'BN Da'!P82+'BS Da'!P82+'TDC Da'!P82</f>
        <v>203</v>
      </c>
      <c r="Q82" s="55">
        <f>+'MIT Da'!Q82+'SAR Da'!Q82+'URQ Da'!Q82+'ROC Da'!Q82+'SM Da'!Q82+'BN Da'!Q82+'BS Da'!Q82+'TDC Da'!Q82</f>
        <v>58</v>
      </c>
      <c r="R82" s="55">
        <f>+'MIT Da'!R82+'SAR Da'!R82+'URQ Da'!R82+'ROC Da'!R82+'SM Da'!R82+'BN Da'!R82+'BS Da'!R82+'TDC Da'!R82</f>
        <v>10</v>
      </c>
      <c r="S82" s="213">
        <f>+'MIT Da'!S82+'SAR Da'!S82+'URQ Da'!S82+'ROC Da'!S82+'SM Da'!S82+'BN Da'!S82+'BS Da'!S82+'TDC Da'!S82</f>
        <v>271</v>
      </c>
      <c r="T82" s="213">
        <f>+'MIT Da'!T82+'SAR Da'!T82+'URQ Da'!T82+'ROC Da'!T82+'SM Da'!T82+'BN Da'!T82+'BS Da'!T82+'TDC Da'!T82</f>
        <v>271</v>
      </c>
      <c r="U82" s="55">
        <f>+'MIT Da'!U82+'SAR Da'!U82+'URQ Da'!U82+'ROC Da'!U82+'SM Da'!U82+'BN Da'!U82+'BS Da'!U82+'TDC Da'!U82</f>
        <v>136</v>
      </c>
      <c r="V82" s="55">
        <f>+'MIT Da'!V82+'SAR Da'!V82+'URQ Da'!V82+'ROC Da'!V82+'SM Da'!V82+'BN Da'!V82+'BS Da'!V82+'TDC Da'!V82</f>
        <v>433</v>
      </c>
      <c r="W82" s="55">
        <f>+'MIT Da'!W82+'SAR Da'!W82+'URQ Da'!W82+'ROC Da'!W82+'SM Da'!W82+'BN Da'!W82+'BS Da'!W82+'TDC Da'!W82</f>
        <v>12</v>
      </c>
      <c r="X82" s="55">
        <f>+'MIT Da'!X82+'SAR Da'!X82+'URQ Da'!X82+'ROC Da'!X82+'SM Da'!X82+'BN Da'!X82+'BS Da'!X82+'TDC Da'!X82</f>
        <v>111</v>
      </c>
      <c r="Y82" s="55">
        <f>+'MIT Da'!Y82+'SAR Da'!Y82+'URQ Da'!Y82+'ROC Da'!Y82+'SM Da'!Y82+'BN Da'!Y82+'BS Da'!Y82+'TDC Da'!Y82</f>
        <v>4</v>
      </c>
      <c r="Z82" s="219">
        <f>+'MIT Da'!Z82+'SAR Da'!Z82+'URQ Da'!Z82+'ROC Da'!Z82+'SM Da'!Z82+'BN Da'!Z82+'BS Da'!Z82+'TDC Da'!Z82</f>
        <v>696</v>
      </c>
      <c r="AA82" s="55">
        <f>+'MIT Da'!AA82+'SAR Da'!AA82+'URQ Da'!AA82+'ROC Da'!AA82+'SM Da'!AA82+'BN Da'!AA82+'BS Da'!AA82+'TDC Da'!AA82</f>
        <v>155</v>
      </c>
      <c r="AB82" s="55">
        <f>+'MIT Da'!AB82+'SAR Da'!AB82+'URQ Da'!AB82+'ROC Da'!AB82+'SM Da'!AB82+'BN Da'!AB82+'BS Da'!AB82+'TDC Da'!AB82</f>
        <v>101</v>
      </c>
      <c r="AC82" s="55">
        <f>+'MIT Da'!AC82+'SAR Da'!AC82+'URQ Da'!AC82+'ROC Da'!AC82+'SM Da'!AC82+'BN Da'!AC82+'BS Da'!AC82+'TDC Da'!AC82</f>
        <v>696</v>
      </c>
      <c r="AD82" s="219">
        <f>+'MIT Da'!AD82+'SAR Da'!AD82+'URQ Da'!AD82+'ROC Da'!AD82+'SM Da'!AD82+'BN Da'!AD82+'BS Da'!AD82+'TDC Da'!AD82</f>
        <v>952</v>
      </c>
      <c r="AE82" s="55">
        <f>+'MIT Da'!AE82+'SAR Da'!AE82+'URQ Da'!AE82+'ROC Da'!AE82+'SM Da'!AE82+'BN Da'!AE82+'BS Da'!AE82+'TDC Da'!AE82</f>
        <v>54</v>
      </c>
      <c r="AF82" s="55">
        <f>+'MIT Da'!AF82+'SAR Da'!AF82+'URQ Da'!AF82+'ROC Da'!AF82+'SM Da'!AF82+'BN Da'!AF82+'BS Da'!AF82+'TDC Da'!AF82</f>
        <v>96</v>
      </c>
      <c r="AG82" s="55">
        <f>+'MIT Da'!AG82+'SAR Da'!AG82+'URQ Da'!AG82+'ROC Da'!AG82+'SM Da'!AG82+'BN Da'!AG82+'BS Da'!AG82+'TDC Da'!AG82</f>
        <v>417</v>
      </c>
      <c r="AH82" s="219">
        <f>+'MIT Da'!AH82+'SAR Da'!AH82+'URQ Da'!AH82+'ROC Da'!AH82+'SM Da'!AH82+'BN Da'!AH82+'BS Da'!AH82+'TDC Da'!AH82</f>
        <v>567</v>
      </c>
      <c r="AI82" s="10">
        <f>+'MIT Da'!AI82+'SAR Da'!AI82+'URQ Da'!AI82+'ROC Da'!AI82+'SM Da'!AI82+'BN Da'!AI82+'BS Da'!AI82+'TDC Da'!AI82</f>
        <v>274.60699999999997</v>
      </c>
      <c r="AJ82" s="10">
        <f>+'MIT Da'!AJ82+'SAR Da'!AJ82+'URQ Da'!AJ82+'ROC Da'!AJ82+'SM Da'!AJ82+'BN Da'!AJ82+'BS Da'!AJ82+'TDC Da'!AJ82</f>
        <v>7.32</v>
      </c>
      <c r="AK82" s="10">
        <f>+'MIT Da'!AK82+'SAR Da'!AK82+'URQ Da'!AK82+'ROC Da'!AK82+'SM Da'!AK82+'BN Da'!AK82+'BS Da'!AK82+'TDC Da'!AK82</f>
        <v>498.71500000000003</v>
      </c>
      <c r="AL82" s="222">
        <f>+'MIT Da'!AL82+'SAR Da'!AL82+'URQ Da'!AL82+'ROC Da'!AL82+'SM Da'!AL82+'BN Da'!AL82+'BS Da'!AL82+'TDC Da'!AL82</f>
        <v>780.64199999999994</v>
      </c>
      <c r="AM82" s="55">
        <f>+'MIT Da'!AM82+'SAR Da'!AM82+'URQ Da'!AM82+'ROC Da'!AM82+'SM Da'!AM82+'BN Da'!AM82+'BS Da'!AM82+'TDC Da'!AM82</f>
        <v>9</v>
      </c>
      <c r="AN82" s="55">
        <f>+'MIT Da'!AN82+'SAR Da'!AN82+'URQ Da'!AN82+'ROC Da'!AN82+'SM Da'!AN82+'BN Da'!AN82+'BS Da'!AN82+'TDC Da'!AN82</f>
        <v>57</v>
      </c>
      <c r="AO82" s="55">
        <f>+'MIT Da'!AO82+'SAR Da'!AO82+'URQ Da'!AO82+'ROC Da'!AO82+'SM Da'!AO82+'BN Da'!AO82+'BS Da'!AO82+'TDC Da'!AO82</f>
        <v>82</v>
      </c>
      <c r="AP82" s="232">
        <f>+'MIT Da'!AP82+'SAR Da'!AP82+'URQ Da'!AP82+'ROC Da'!AP82+'SM Da'!AP82+'BN Da'!AP82+'BS Da'!AP82+'TDC Da'!AP82</f>
        <v>148</v>
      </c>
      <c r="AQ82" s="55">
        <f>+'MIT Da'!AQ82+'SAR Da'!AQ82+'URQ Da'!AQ82+'ROC Da'!AQ82+'SM Da'!AQ82+'BN Da'!AQ82+'BS Da'!AQ82+'TDC Da'!AQ82</f>
        <v>596</v>
      </c>
      <c r="AR82" s="55">
        <f>+'MIT Da'!AR82+'SAR Da'!AR82+'URQ Da'!AR82+'ROC Da'!AR82+'SM Da'!AR82+'BN Da'!AR82+'BS Da'!AR82+'TDC Da'!AR82</f>
        <v>341</v>
      </c>
      <c r="AS82" s="55">
        <f>+'MIT Da'!AS82+'SAR Da'!AS82+'URQ Da'!AS82+'ROC Da'!AS82+'SM Da'!AS82+'BN Da'!AS82+'BS Da'!AS82+'TDC Da'!AS82</f>
        <v>39</v>
      </c>
      <c r="AT82" s="232">
        <f>+SUM(RED_InfraMR[[#This Row],[B.02.1 - Parque de Coches Eléctricos Motrices]:[B.02.3 - Parque de Coches Eléctricos Motrices Tipo R]])</f>
        <v>976</v>
      </c>
      <c r="AU82" s="55">
        <f>+'MIT Da'!AU82+'SAR Da'!AU82+'URQ Da'!AU82+'ROC Da'!AU82+'SM Da'!AU82+'BN Da'!AU82+'BS Da'!AU82+'TDC Da'!AU82</f>
        <v>0</v>
      </c>
      <c r="AV82" s="55">
        <f>+'MIT Da'!AV82+'SAR Da'!AV82+'URQ Da'!AV82+'ROC Da'!AV82+'SM Da'!AV82+'BN Da'!AV82+'BS Da'!AV82+'TDC Da'!AV82</f>
        <v>6</v>
      </c>
      <c r="AW82" s="55">
        <f>+'MIT Da'!AW82+'SAR Da'!AW82+'URQ Da'!AW82+'ROC Da'!AW82+'SM Da'!AW82+'BN Da'!AW82+'BS Da'!AW82+'TDC Da'!AW82</f>
        <v>10</v>
      </c>
      <c r="AX82" s="232">
        <f>+SUM(RED_InfraMR[[#This Row],[B.03.1 - Parque de Coches Motores Motrices Remolcados]:[B.03.3 - Parque de Coches Motores Motrices Cabina]])</f>
        <v>16</v>
      </c>
      <c r="AY82" s="55">
        <f>+'MIT Da'!AY82+'SAR Da'!AY82+'URQ Da'!AY82+'ROC Da'!AY82+'SM Da'!AY82+'BN Da'!AY82+'BS Da'!AY82+'TDC Da'!AY82</f>
        <v>433</v>
      </c>
      <c r="AZ82" s="55">
        <f>+'MIT Da'!AZ82+'SAR Da'!AZ82+'URQ Da'!AZ82+'ROC Da'!AZ82+'SM Da'!AZ82+'BN Da'!AZ82+'BS Da'!AZ82+'TDC Da'!AZ82</f>
        <v>170</v>
      </c>
      <c r="BA82" s="55">
        <f>+'MIT Da'!BA82+'SAR Da'!BA82+'URQ Da'!BA82+'ROC Da'!BA82+'SM Da'!BA82+'BN Da'!BA82+'BS Da'!BA82+'TDC Da'!BA82</f>
        <v>15</v>
      </c>
      <c r="BB82" s="55">
        <f>+'MIT Da'!BB82+'SAR Da'!BB82+'URQ Da'!BB82+'ROC Da'!BB82+'SM Da'!BB82+'BN Da'!BB82+'BS Da'!BB82+'TDC Da'!BB82</f>
        <v>0</v>
      </c>
      <c r="BC82" s="232">
        <f>+SUM(RED_InfraMR[[#This Row],[B.04.1 - Parque de Coches Remolcados Clase Unica]:[B.04.5 - Parque de Coches Remolcados para Servicios Especiales (Cartoneros)]])</f>
        <v>618</v>
      </c>
      <c r="BD82" s="393">
        <f>+'MIT Da'!BD82+'SAR Da'!BD82+'URQ Da'!BD82+'ROC Da'!BD82+'SM Da'!BD82+'BN Da'!BD82+'BS Da'!BD82+'TDC Da'!BD82</f>
        <v>150</v>
      </c>
      <c r="BE82" s="55">
        <f>+'MIT Da'!BE82+'SAR Da'!BE82+'URQ Da'!BE82+'ROC Da'!BE82+'SM Da'!BE82+'BN Da'!BE82+'BS Da'!BE82+'TDC Da'!BE82</f>
        <v>13</v>
      </c>
      <c r="BF82" s="55">
        <f>+'MIT Da'!BF82+'SAR Da'!BF82+'URQ Da'!BF82+'ROC Da'!BF82+'SM Da'!BF82+'BN Da'!BF82+'BS Da'!BF82+'TDC Da'!BF82</f>
        <v>94</v>
      </c>
      <c r="BG82" s="235"/>
    </row>
    <row r="83" spans="1:59">
      <c r="A83" s="1">
        <v>1999</v>
      </c>
      <c r="B83" s="1" t="s">
        <v>70</v>
      </c>
      <c r="C83" s="10">
        <f>+'MIT Da'!C83+'SAR Da'!C83+'URQ Da'!C83+'ROC Da'!C83+'SM Da'!C83+'BN Da'!C83+'BS Da'!C83+'TDC Da'!C83</f>
        <v>147.21299999999999</v>
      </c>
      <c r="D83" s="10">
        <f>+'MIT Da'!D83+'SAR Da'!D83+'URQ Da'!D83+'ROC Da'!D83+'SM Da'!D83+'BN Da'!D83+'BS Da'!D83+'TDC Da'!D83</f>
        <v>444.30600000000004</v>
      </c>
      <c r="E83" s="10">
        <f>+'MIT Da'!E83+'SAR Da'!E83+'URQ Da'!E83+'ROC Da'!E83+'SM Da'!E83+'BN Da'!E83+'BS Da'!E83+'TDC Da'!E83</f>
        <v>0</v>
      </c>
      <c r="F83" s="10">
        <f>+'MIT Da'!F83+'SAR Da'!F83+'URQ Da'!F83+'ROC Da'!F83+'SM Da'!F83+'BN Da'!F83+'BS Da'!F83+'TDC Da'!F83</f>
        <v>176.17364000000001</v>
      </c>
      <c r="G83" s="192">
        <f>+'MIT Da'!G83+'SAR Da'!G83+'URQ Da'!G83+'ROC Da'!G83+'SM Da'!G83+'BN Da'!G83+'BS Da'!G83+'TDC Da'!G83</f>
        <v>767.69263999999998</v>
      </c>
      <c r="H83" s="192">
        <f>+'MIT Da'!H83+'SAR Da'!H83+'URQ Da'!H83+'ROC Da'!H83+'SM Da'!H83+'BN Da'!H83+'BS Da'!H83+'TDC Da'!H83</f>
        <v>767.69263999999998</v>
      </c>
      <c r="I83" s="10">
        <f>+'MIT Da'!I83+'SAR Da'!I83+'URQ Da'!I83+'ROC Da'!I83+'SM Da'!I83+'BN Da'!I83+'BS Da'!I83+'TDC Da'!I83</f>
        <v>972.2581100000001</v>
      </c>
      <c r="J83" s="10">
        <f>+'MIT Da'!J83+'SAR Da'!J83+'URQ Da'!J83+'ROC Da'!J83+'SM Da'!J83+'BN Da'!J83+'BS Da'!J83+'TDC Da'!J83</f>
        <v>1060.415</v>
      </c>
      <c r="K83" s="10">
        <f>+'MIT Da'!K83+'SAR Da'!K83+'URQ Da'!K83+'ROC Da'!K83+'SM Da'!K83+'BN Da'!K83+'BS Da'!K83+'TDC Da'!K83</f>
        <v>54.516999999999996</v>
      </c>
      <c r="L83" s="10">
        <f>+'MIT Da'!L83+'SAR Da'!L83+'URQ Da'!L83+'ROC Da'!L83+'SM Da'!L83+'BN Da'!L83+'BS Da'!L83+'TDC Da'!L83</f>
        <v>379.49300000000005</v>
      </c>
      <c r="M83" s="10">
        <f>+'MIT Da'!M83+'SAR Da'!M83+'URQ Da'!M83+'ROC Da'!M83+'SM Da'!M83+'BN Da'!M83+'BS Da'!M83+'TDC Da'!M83</f>
        <v>21.314999999999998</v>
      </c>
      <c r="N83" s="192">
        <f>+'MIT Da'!N83+'SAR Da'!N83+'URQ Da'!N83+'ROC Da'!N83+'SM Da'!N83+'BN Da'!N83+'BS Da'!N83+'TDC Da'!N83</f>
        <v>1439.9079999999999</v>
      </c>
      <c r="O83" s="192">
        <f>+'MIT Da'!O83+'SAR Da'!O83+'URQ Da'!O83+'ROC Da'!O83+'SM Da'!O83+'BN Da'!O83+'BS Da'!O83+'TDC Da'!O83</f>
        <v>1439.9079999999999</v>
      </c>
      <c r="P83" s="55">
        <f>+'MIT Da'!P83+'SAR Da'!P83+'URQ Da'!P83+'ROC Da'!P83+'SM Da'!P83+'BN Da'!P83+'BS Da'!P83+'TDC Da'!P83</f>
        <v>203</v>
      </c>
      <c r="Q83" s="55">
        <f>+'MIT Da'!Q83+'SAR Da'!Q83+'URQ Da'!Q83+'ROC Da'!Q83+'SM Da'!Q83+'BN Da'!Q83+'BS Da'!Q83+'TDC Da'!Q83</f>
        <v>58</v>
      </c>
      <c r="R83" s="55">
        <f>+'MIT Da'!R83+'SAR Da'!R83+'URQ Da'!R83+'ROC Da'!R83+'SM Da'!R83+'BN Da'!R83+'BS Da'!R83+'TDC Da'!R83</f>
        <v>10</v>
      </c>
      <c r="S83" s="213">
        <f>+'MIT Da'!S83+'SAR Da'!S83+'URQ Da'!S83+'ROC Da'!S83+'SM Da'!S83+'BN Da'!S83+'BS Da'!S83+'TDC Da'!S83</f>
        <v>271</v>
      </c>
      <c r="T83" s="213">
        <f>+'MIT Da'!T83+'SAR Da'!T83+'URQ Da'!T83+'ROC Da'!T83+'SM Da'!T83+'BN Da'!T83+'BS Da'!T83+'TDC Da'!T83</f>
        <v>271</v>
      </c>
      <c r="U83" s="55">
        <f>+'MIT Da'!U83+'SAR Da'!U83+'URQ Da'!U83+'ROC Da'!U83+'SM Da'!U83+'BN Da'!U83+'BS Da'!U83+'TDC Da'!U83</f>
        <v>136</v>
      </c>
      <c r="V83" s="55">
        <f>+'MIT Da'!V83+'SAR Da'!V83+'URQ Da'!V83+'ROC Da'!V83+'SM Da'!V83+'BN Da'!V83+'BS Da'!V83+'TDC Da'!V83</f>
        <v>433</v>
      </c>
      <c r="W83" s="55">
        <f>+'MIT Da'!W83+'SAR Da'!W83+'URQ Da'!W83+'ROC Da'!W83+'SM Da'!W83+'BN Da'!W83+'BS Da'!W83+'TDC Da'!W83</f>
        <v>12</v>
      </c>
      <c r="X83" s="55">
        <f>+'MIT Da'!X83+'SAR Da'!X83+'URQ Da'!X83+'ROC Da'!X83+'SM Da'!X83+'BN Da'!X83+'BS Da'!X83+'TDC Da'!X83</f>
        <v>111</v>
      </c>
      <c r="Y83" s="55">
        <f>+'MIT Da'!Y83+'SAR Da'!Y83+'URQ Da'!Y83+'ROC Da'!Y83+'SM Da'!Y83+'BN Da'!Y83+'BS Da'!Y83+'TDC Da'!Y83</f>
        <v>4</v>
      </c>
      <c r="Z83" s="219">
        <f>+'MIT Da'!Z83+'SAR Da'!Z83+'URQ Da'!Z83+'ROC Da'!Z83+'SM Da'!Z83+'BN Da'!Z83+'BS Da'!Z83+'TDC Da'!Z83</f>
        <v>696</v>
      </c>
      <c r="AA83" s="55">
        <f>+'MIT Da'!AA83+'SAR Da'!AA83+'URQ Da'!AA83+'ROC Da'!AA83+'SM Da'!AA83+'BN Da'!AA83+'BS Da'!AA83+'TDC Da'!AA83</f>
        <v>155</v>
      </c>
      <c r="AB83" s="55">
        <f>+'MIT Da'!AB83+'SAR Da'!AB83+'URQ Da'!AB83+'ROC Da'!AB83+'SM Da'!AB83+'BN Da'!AB83+'BS Da'!AB83+'TDC Da'!AB83</f>
        <v>101</v>
      </c>
      <c r="AC83" s="55">
        <f>+'MIT Da'!AC83+'SAR Da'!AC83+'URQ Da'!AC83+'ROC Da'!AC83+'SM Da'!AC83+'BN Da'!AC83+'BS Da'!AC83+'TDC Da'!AC83</f>
        <v>696</v>
      </c>
      <c r="AD83" s="219">
        <f>+'MIT Da'!AD83+'SAR Da'!AD83+'URQ Da'!AD83+'ROC Da'!AD83+'SM Da'!AD83+'BN Da'!AD83+'BS Da'!AD83+'TDC Da'!AD83</f>
        <v>952</v>
      </c>
      <c r="AE83" s="55">
        <f>+'MIT Da'!AE83+'SAR Da'!AE83+'URQ Da'!AE83+'ROC Da'!AE83+'SM Da'!AE83+'BN Da'!AE83+'BS Da'!AE83+'TDC Da'!AE83</f>
        <v>54</v>
      </c>
      <c r="AF83" s="55">
        <f>+'MIT Da'!AF83+'SAR Da'!AF83+'URQ Da'!AF83+'ROC Da'!AF83+'SM Da'!AF83+'BN Da'!AF83+'BS Da'!AF83+'TDC Da'!AF83</f>
        <v>96</v>
      </c>
      <c r="AG83" s="55">
        <f>+'MIT Da'!AG83+'SAR Da'!AG83+'URQ Da'!AG83+'ROC Da'!AG83+'SM Da'!AG83+'BN Da'!AG83+'BS Da'!AG83+'TDC Da'!AG83</f>
        <v>417</v>
      </c>
      <c r="AH83" s="219">
        <f>+'MIT Da'!AH83+'SAR Da'!AH83+'URQ Da'!AH83+'ROC Da'!AH83+'SM Da'!AH83+'BN Da'!AH83+'BS Da'!AH83+'TDC Da'!AH83</f>
        <v>567</v>
      </c>
      <c r="AI83" s="10">
        <f>+'MIT Da'!AI83+'SAR Da'!AI83+'URQ Da'!AI83+'ROC Da'!AI83+'SM Da'!AI83+'BN Da'!AI83+'BS Da'!AI83+'TDC Da'!AI83</f>
        <v>274.60699999999997</v>
      </c>
      <c r="AJ83" s="10">
        <f>+'MIT Da'!AJ83+'SAR Da'!AJ83+'URQ Da'!AJ83+'ROC Da'!AJ83+'SM Da'!AJ83+'BN Da'!AJ83+'BS Da'!AJ83+'TDC Da'!AJ83</f>
        <v>7.32</v>
      </c>
      <c r="AK83" s="10">
        <f>+'MIT Da'!AK83+'SAR Da'!AK83+'URQ Da'!AK83+'ROC Da'!AK83+'SM Da'!AK83+'BN Da'!AK83+'BS Da'!AK83+'TDC Da'!AK83</f>
        <v>498.71500000000003</v>
      </c>
      <c r="AL83" s="222">
        <f>+'MIT Da'!AL83+'SAR Da'!AL83+'URQ Da'!AL83+'ROC Da'!AL83+'SM Da'!AL83+'BN Da'!AL83+'BS Da'!AL83+'TDC Da'!AL83</f>
        <v>780.64199999999994</v>
      </c>
      <c r="AM83" s="55">
        <f>+'MIT Da'!AM83+'SAR Da'!AM83+'URQ Da'!AM83+'ROC Da'!AM83+'SM Da'!AM83+'BN Da'!AM83+'BS Da'!AM83+'TDC Da'!AM83</f>
        <v>9</v>
      </c>
      <c r="AN83" s="55">
        <f>+'MIT Da'!AN83+'SAR Da'!AN83+'URQ Da'!AN83+'ROC Da'!AN83+'SM Da'!AN83+'BN Da'!AN83+'BS Da'!AN83+'TDC Da'!AN83</f>
        <v>57</v>
      </c>
      <c r="AO83" s="55">
        <f>+'MIT Da'!AO83+'SAR Da'!AO83+'URQ Da'!AO83+'ROC Da'!AO83+'SM Da'!AO83+'BN Da'!AO83+'BS Da'!AO83+'TDC Da'!AO83</f>
        <v>82</v>
      </c>
      <c r="AP83" s="232">
        <f>+'MIT Da'!AP83+'SAR Da'!AP83+'URQ Da'!AP83+'ROC Da'!AP83+'SM Da'!AP83+'BN Da'!AP83+'BS Da'!AP83+'TDC Da'!AP83</f>
        <v>148</v>
      </c>
      <c r="AQ83" s="55">
        <f>+'MIT Da'!AQ83+'SAR Da'!AQ83+'URQ Da'!AQ83+'ROC Da'!AQ83+'SM Da'!AQ83+'BN Da'!AQ83+'BS Da'!AQ83+'TDC Da'!AQ83</f>
        <v>596</v>
      </c>
      <c r="AR83" s="55">
        <f>+'MIT Da'!AR83+'SAR Da'!AR83+'URQ Da'!AR83+'ROC Da'!AR83+'SM Da'!AR83+'BN Da'!AR83+'BS Da'!AR83+'TDC Da'!AR83</f>
        <v>341</v>
      </c>
      <c r="AS83" s="55">
        <f>+'MIT Da'!AS83+'SAR Da'!AS83+'URQ Da'!AS83+'ROC Da'!AS83+'SM Da'!AS83+'BN Da'!AS83+'BS Da'!AS83+'TDC Da'!AS83</f>
        <v>39</v>
      </c>
      <c r="AT83" s="232">
        <f>+SUM(RED_InfraMR[[#This Row],[B.02.1 - Parque de Coches Eléctricos Motrices]:[B.02.3 - Parque de Coches Eléctricos Motrices Tipo R]])</f>
        <v>976</v>
      </c>
      <c r="AU83" s="55">
        <f>+'MIT Da'!AU83+'SAR Da'!AU83+'URQ Da'!AU83+'ROC Da'!AU83+'SM Da'!AU83+'BN Da'!AU83+'BS Da'!AU83+'TDC Da'!AU83</f>
        <v>0</v>
      </c>
      <c r="AV83" s="55">
        <f>+'MIT Da'!AV83+'SAR Da'!AV83+'URQ Da'!AV83+'ROC Da'!AV83+'SM Da'!AV83+'BN Da'!AV83+'BS Da'!AV83+'TDC Da'!AV83</f>
        <v>6</v>
      </c>
      <c r="AW83" s="55">
        <f>+'MIT Da'!AW83+'SAR Da'!AW83+'URQ Da'!AW83+'ROC Da'!AW83+'SM Da'!AW83+'BN Da'!AW83+'BS Da'!AW83+'TDC Da'!AW83</f>
        <v>10</v>
      </c>
      <c r="AX83" s="232">
        <f>+SUM(RED_InfraMR[[#This Row],[B.03.1 - Parque de Coches Motores Motrices Remolcados]:[B.03.3 - Parque de Coches Motores Motrices Cabina]])</f>
        <v>16</v>
      </c>
      <c r="AY83" s="55">
        <f>+'MIT Da'!AY83+'SAR Da'!AY83+'URQ Da'!AY83+'ROC Da'!AY83+'SM Da'!AY83+'BN Da'!AY83+'BS Da'!AY83+'TDC Da'!AY83</f>
        <v>433</v>
      </c>
      <c r="AZ83" s="55">
        <f>+'MIT Da'!AZ83+'SAR Da'!AZ83+'URQ Da'!AZ83+'ROC Da'!AZ83+'SM Da'!AZ83+'BN Da'!AZ83+'BS Da'!AZ83+'TDC Da'!AZ83</f>
        <v>170</v>
      </c>
      <c r="BA83" s="55">
        <f>+'MIT Da'!BA83+'SAR Da'!BA83+'URQ Da'!BA83+'ROC Da'!BA83+'SM Da'!BA83+'BN Da'!BA83+'BS Da'!BA83+'TDC Da'!BA83</f>
        <v>15</v>
      </c>
      <c r="BB83" s="55">
        <f>+'MIT Da'!BB83+'SAR Da'!BB83+'URQ Da'!BB83+'ROC Da'!BB83+'SM Da'!BB83+'BN Da'!BB83+'BS Da'!BB83+'TDC Da'!BB83</f>
        <v>0</v>
      </c>
      <c r="BC83" s="232">
        <f>+SUM(RED_InfraMR[[#This Row],[B.04.1 - Parque de Coches Remolcados Clase Unica]:[B.04.5 - Parque de Coches Remolcados para Servicios Especiales (Cartoneros)]])</f>
        <v>618</v>
      </c>
      <c r="BD83" s="393">
        <f>+'MIT Da'!BD83+'SAR Da'!BD83+'URQ Da'!BD83+'ROC Da'!BD83+'SM Da'!BD83+'BN Da'!BD83+'BS Da'!BD83+'TDC Da'!BD83</f>
        <v>150</v>
      </c>
      <c r="BE83" s="55">
        <f>+'MIT Da'!BE83+'SAR Da'!BE83+'URQ Da'!BE83+'ROC Da'!BE83+'SM Da'!BE83+'BN Da'!BE83+'BS Da'!BE83+'TDC Da'!BE83</f>
        <v>13</v>
      </c>
      <c r="BF83" s="55">
        <f>+'MIT Da'!BF83+'SAR Da'!BF83+'URQ Da'!BF83+'ROC Da'!BF83+'SM Da'!BF83+'BN Da'!BF83+'BS Da'!BF83+'TDC Da'!BF83</f>
        <v>94</v>
      </c>
      <c r="BG83" s="235"/>
    </row>
    <row r="84" spans="1:59">
      <c r="A84" s="1">
        <v>1999</v>
      </c>
      <c r="B84" s="1" t="s">
        <v>71</v>
      </c>
      <c r="C84" s="10">
        <f>+'MIT Da'!C84+'SAR Da'!C84+'URQ Da'!C84+'ROC Da'!C84+'SM Da'!C84+'BN Da'!C84+'BS Da'!C84+'TDC Da'!C84</f>
        <v>147.21299999999999</v>
      </c>
      <c r="D84" s="10">
        <f>+'MIT Da'!D84+'SAR Da'!D84+'URQ Da'!D84+'ROC Da'!D84+'SM Da'!D84+'BN Da'!D84+'BS Da'!D84+'TDC Da'!D84</f>
        <v>444.30600000000004</v>
      </c>
      <c r="E84" s="10">
        <f>+'MIT Da'!E84+'SAR Da'!E84+'URQ Da'!E84+'ROC Da'!E84+'SM Da'!E84+'BN Da'!E84+'BS Da'!E84+'TDC Da'!E84</f>
        <v>0</v>
      </c>
      <c r="F84" s="10">
        <f>+'MIT Da'!F84+'SAR Da'!F84+'URQ Da'!F84+'ROC Da'!F84+'SM Da'!F84+'BN Da'!F84+'BS Da'!F84+'TDC Da'!F84</f>
        <v>176.17364000000001</v>
      </c>
      <c r="G84" s="192">
        <f>+'MIT Da'!G84+'SAR Da'!G84+'URQ Da'!G84+'ROC Da'!G84+'SM Da'!G84+'BN Da'!G84+'BS Da'!G84+'TDC Da'!G84</f>
        <v>767.69263999999998</v>
      </c>
      <c r="H84" s="192">
        <f>+'MIT Da'!H84+'SAR Da'!H84+'URQ Da'!H84+'ROC Da'!H84+'SM Da'!H84+'BN Da'!H84+'BS Da'!H84+'TDC Da'!H84</f>
        <v>767.69263999999998</v>
      </c>
      <c r="I84" s="10">
        <f>+'MIT Da'!I84+'SAR Da'!I84+'URQ Da'!I84+'ROC Da'!I84+'SM Da'!I84+'BN Da'!I84+'BS Da'!I84+'TDC Da'!I84</f>
        <v>972.2581100000001</v>
      </c>
      <c r="J84" s="10">
        <f>+'MIT Da'!J84+'SAR Da'!J84+'URQ Da'!J84+'ROC Da'!J84+'SM Da'!J84+'BN Da'!J84+'BS Da'!J84+'TDC Da'!J84</f>
        <v>1060.415</v>
      </c>
      <c r="K84" s="10">
        <f>+'MIT Da'!K84+'SAR Da'!K84+'URQ Da'!K84+'ROC Da'!K84+'SM Da'!K84+'BN Da'!K84+'BS Da'!K84+'TDC Da'!K84</f>
        <v>54.516999999999996</v>
      </c>
      <c r="L84" s="10">
        <f>+'MIT Da'!L84+'SAR Da'!L84+'URQ Da'!L84+'ROC Da'!L84+'SM Da'!L84+'BN Da'!L84+'BS Da'!L84+'TDC Da'!L84</f>
        <v>379.49300000000005</v>
      </c>
      <c r="M84" s="10">
        <f>+'MIT Da'!M84+'SAR Da'!M84+'URQ Da'!M84+'ROC Da'!M84+'SM Da'!M84+'BN Da'!M84+'BS Da'!M84+'TDC Da'!M84</f>
        <v>21.314999999999998</v>
      </c>
      <c r="N84" s="192">
        <f>+'MIT Da'!N84+'SAR Da'!N84+'URQ Da'!N84+'ROC Da'!N84+'SM Da'!N84+'BN Da'!N84+'BS Da'!N84+'TDC Da'!N84</f>
        <v>1439.9079999999999</v>
      </c>
      <c r="O84" s="192">
        <f>+'MIT Da'!O84+'SAR Da'!O84+'URQ Da'!O84+'ROC Da'!O84+'SM Da'!O84+'BN Da'!O84+'BS Da'!O84+'TDC Da'!O84</f>
        <v>1439.9079999999999</v>
      </c>
      <c r="P84" s="55">
        <f>+'MIT Da'!P84+'SAR Da'!P84+'URQ Da'!P84+'ROC Da'!P84+'SM Da'!P84+'BN Da'!P84+'BS Da'!P84+'TDC Da'!P84</f>
        <v>203</v>
      </c>
      <c r="Q84" s="55">
        <f>+'MIT Da'!Q84+'SAR Da'!Q84+'URQ Da'!Q84+'ROC Da'!Q84+'SM Da'!Q84+'BN Da'!Q84+'BS Da'!Q84+'TDC Da'!Q84</f>
        <v>58</v>
      </c>
      <c r="R84" s="55">
        <f>+'MIT Da'!R84+'SAR Da'!R84+'URQ Da'!R84+'ROC Da'!R84+'SM Da'!R84+'BN Da'!R84+'BS Da'!R84+'TDC Da'!R84</f>
        <v>10</v>
      </c>
      <c r="S84" s="213">
        <f>+'MIT Da'!S84+'SAR Da'!S84+'URQ Da'!S84+'ROC Da'!S84+'SM Da'!S84+'BN Da'!S84+'BS Da'!S84+'TDC Da'!S84</f>
        <v>271</v>
      </c>
      <c r="T84" s="213">
        <f>+'MIT Da'!T84+'SAR Da'!T84+'URQ Da'!T84+'ROC Da'!T84+'SM Da'!T84+'BN Da'!T84+'BS Da'!T84+'TDC Da'!T84</f>
        <v>271</v>
      </c>
      <c r="U84" s="55">
        <f>+'MIT Da'!U84+'SAR Da'!U84+'URQ Da'!U84+'ROC Da'!U84+'SM Da'!U84+'BN Da'!U84+'BS Da'!U84+'TDC Da'!U84</f>
        <v>136</v>
      </c>
      <c r="V84" s="55">
        <f>+'MIT Da'!V84+'SAR Da'!V84+'URQ Da'!V84+'ROC Da'!V84+'SM Da'!V84+'BN Da'!V84+'BS Da'!V84+'TDC Da'!V84</f>
        <v>433</v>
      </c>
      <c r="W84" s="55">
        <f>+'MIT Da'!W84+'SAR Da'!W84+'URQ Da'!W84+'ROC Da'!W84+'SM Da'!W84+'BN Da'!W84+'BS Da'!W84+'TDC Da'!W84</f>
        <v>12</v>
      </c>
      <c r="X84" s="55">
        <f>+'MIT Da'!X84+'SAR Da'!X84+'URQ Da'!X84+'ROC Da'!X84+'SM Da'!X84+'BN Da'!X84+'BS Da'!X84+'TDC Da'!X84</f>
        <v>111</v>
      </c>
      <c r="Y84" s="55">
        <f>+'MIT Da'!Y84+'SAR Da'!Y84+'URQ Da'!Y84+'ROC Da'!Y84+'SM Da'!Y84+'BN Da'!Y84+'BS Da'!Y84+'TDC Da'!Y84</f>
        <v>4</v>
      </c>
      <c r="Z84" s="219">
        <f>+'MIT Da'!Z84+'SAR Da'!Z84+'URQ Da'!Z84+'ROC Da'!Z84+'SM Da'!Z84+'BN Da'!Z84+'BS Da'!Z84+'TDC Da'!Z84</f>
        <v>696</v>
      </c>
      <c r="AA84" s="55">
        <f>+'MIT Da'!AA84+'SAR Da'!AA84+'URQ Da'!AA84+'ROC Da'!AA84+'SM Da'!AA84+'BN Da'!AA84+'BS Da'!AA84+'TDC Da'!AA84</f>
        <v>155</v>
      </c>
      <c r="AB84" s="55">
        <f>+'MIT Da'!AB84+'SAR Da'!AB84+'URQ Da'!AB84+'ROC Da'!AB84+'SM Da'!AB84+'BN Da'!AB84+'BS Da'!AB84+'TDC Da'!AB84</f>
        <v>101</v>
      </c>
      <c r="AC84" s="55">
        <f>+'MIT Da'!AC84+'SAR Da'!AC84+'URQ Da'!AC84+'ROC Da'!AC84+'SM Da'!AC84+'BN Da'!AC84+'BS Da'!AC84+'TDC Da'!AC84</f>
        <v>696</v>
      </c>
      <c r="AD84" s="219">
        <f>+'MIT Da'!AD84+'SAR Da'!AD84+'URQ Da'!AD84+'ROC Da'!AD84+'SM Da'!AD84+'BN Da'!AD84+'BS Da'!AD84+'TDC Da'!AD84</f>
        <v>952</v>
      </c>
      <c r="AE84" s="55">
        <f>+'MIT Da'!AE84+'SAR Da'!AE84+'URQ Da'!AE84+'ROC Da'!AE84+'SM Da'!AE84+'BN Da'!AE84+'BS Da'!AE84+'TDC Da'!AE84</f>
        <v>54</v>
      </c>
      <c r="AF84" s="55">
        <f>+'MIT Da'!AF84+'SAR Da'!AF84+'URQ Da'!AF84+'ROC Da'!AF84+'SM Da'!AF84+'BN Da'!AF84+'BS Da'!AF84+'TDC Da'!AF84</f>
        <v>96</v>
      </c>
      <c r="AG84" s="55">
        <f>+'MIT Da'!AG84+'SAR Da'!AG84+'URQ Da'!AG84+'ROC Da'!AG84+'SM Da'!AG84+'BN Da'!AG84+'BS Da'!AG84+'TDC Da'!AG84</f>
        <v>417</v>
      </c>
      <c r="AH84" s="219">
        <f>+'MIT Da'!AH84+'SAR Da'!AH84+'URQ Da'!AH84+'ROC Da'!AH84+'SM Da'!AH84+'BN Da'!AH84+'BS Da'!AH84+'TDC Da'!AH84</f>
        <v>567</v>
      </c>
      <c r="AI84" s="10">
        <f>+'MIT Da'!AI84+'SAR Da'!AI84+'URQ Da'!AI84+'ROC Da'!AI84+'SM Da'!AI84+'BN Da'!AI84+'BS Da'!AI84+'TDC Da'!AI84</f>
        <v>274.60699999999997</v>
      </c>
      <c r="AJ84" s="10">
        <f>+'MIT Da'!AJ84+'SAR Da'!AJ84+'URQ Da'!AJ84+'ROC Da'!AJ84+'SM Da'!AJ84+'BN Da'!AJ84+'BS Da'!AJ84+'TDC Da'!AJ84</f>
        <v>7.32</v>
      </c>
      <c r="AK84" s="10">
        <f>+'MIT Da'!AK84+'SAR Da'!AK84+'URQ Da'!AK84+'ROC Da'!AK84+'SM Da'!AK84+'BN Da'!AK84+'BS Da'!AK84+'TDC Da'!AK84</f>
        <v>498.71500000000003</v>
      </c>
      <c r="AL84" s="222">
        <f>+'MIT Da'!AL84+'SAR Da'!AL84+'URQ Da'!AL84+'ROC Da'!AL84+'SM Da'!AL84+'BN Da'!AL84+'BS Da'!AL84+'TDC Da'!AL84</f>
        <v>780.64199999999994</v>
      </c>
      <c r="AM84" s="55">
        <f>+'MIT Da'!AM84+'SAR Da'!AM84+'URQ Da'!AM84+'ROC Da'!AM84+'SM Da'!AM84+'BN Da'!AM84+'BS Da'!AM84+'TDC Da'!AM84</f>
        <v>9</v>
      </c>
      <c r="AN84" s="55">
        <f>+'MIT Da'!AN84+'SAR Da'!AN84+'URQ Da'!AN84+'ROC Da'!AN84+'SM Da'!AN84+'BN Da'!AN84+'BS Da'!AN84+'TDC Da'!AN84</f>
        <v>57</v>
      </c>
      <c r="AO84" s="55">
        <f>+'MIT Da'!AO84+'SAR Da'!AO84+'URQ Da'!AO84+'ROC Da'!AO84+'SM Da'!AO84+'BN Da'!AO84+'BS Da'!AO84+'TDC Da'!AO84</f>
        <v>82</v>
      </c>
      <c r="AP84" s="232">
        <f>+'MIT Da'!AP84+'SAR Da'!AP84+'URQ Da'!AP84+'ROC Da'!AP84+'SM Da'!AP84+'BN Da'!AP84+'BS Da'!AP84+'TDC Da'!AP84</f>
        <v>148</v>
      </c>
      <c r="AQ84" s="55">
        <f>+'MIT Da'!AQ84+'SAR Da'!AQ84+'URQ Da'!AQ84+'ROC Da'!AQ84+'SM Da'!AQ84+'BN Da'!AQ84+'BS Da'!AQ84+'TDC Da'!AQ84</f>
        <v>596</v>
      </c>
      <c r="AR84" s="55">
        <f>+'MIT Da'!AR84+'SAR Da'!AR84+'URQ Da'!AR84+'ROC Da'!AR84+'SM Da'!AR84+'BN Da'!AR84+'BS Da'!AR84+'TDC Da'!AR84</f>
        <v>341</v>
      </c>
      <c r="AS84" s="55">
        <f>+'MIT Da'!AS84+'SAR Da'!AS84+'URQ Da'!AS84+'ROC Da'!AS84+'SM Da'!AS84+'BN Da'!AS84+'BS Da'!AS84+'TDC Da'!AS84</f>
        <v>39</v>
      </c>
      <c r="AT84" s="232">
        <f>+SUM(RED_InfraMR[[#This Row],[B.02.1 - Parque de Coches Eléctricos Motrices]:[B.02.3 - Parque de Coches Eléctricos Motrices Tipo R]])</f>
        <v>976</v>
      </c>
      <c r="AU84" s="55">
        <f>+'MIT Da'!AU84+'SAR Da'!AU84+'URQ Da'!AU84+'ROC Da'!AU84+'SM Da'!AU84+'BN Da'!AU84+'BS Da'!AU84+'TDC Da'!AU84</f>
        <v>0</v>
      </c>
      <c r="AV84" s="55">
        <f>+'MIT Da'!AV84+'SAR Da'!AV84+'URQ Da'!AV84+'ROC Da'!AV84+'SM Da'!AV84+'BN Da'!AV84+'BS Da'!AV84+'TDC Da'!AV84</f>
        <v>6</v>
      </c>
      <c r="AW84" s="55">
        <f>+'MIT Da'!AW84+'SAR Da'!AW84+'URQ Da'!AW84+'ROC Da'!AW84+'SM Da'!AW84+'BN Da'!AW84+'BS Da'!AW84+'TDC Da'!AW84</f>
        <v>10</v>
      </c>
      <c r="AX84" s="232">
        <f>+SUM(RED_InfraMR[[#This Row],[B.03.1 - Parque de Coches Motores Motrices Remolcados]:[B.03.3 - Parque de Coches Motores Motrices Cabina]])</f>
        <v>16</v>
      </c>
      <c r="AY84" s="55">
        <f>+'MIT Da'!AY84+'SAR Da'!AY84+'URQ Da'!AY84+'ROC Da'!AY84+'SM Da'!AY84+'BN Da'!AY84+'BS Da'!AY84+'TDC Da'!AY84</f>
        <v>433</v>
      </c>
      <c r="AZ84" s="55">
        <f>+'MIT Da'!AZ84+'SAR Da'!AZ84+'URQ Da'!AZ84+'ROC Da'!AZ84+'SM Da'!AZ84+'BN Da'!AZ84+'BS Da'!AZ84+'TDC Da'!AZ84</f>
        <v>170</v>
      </c>
      <c r="BA84" s="55">
        <f>+'MIT Da'!BA84+'SAR Da'!BA84+'URQ Da'!BA84+'ROC Da'!BA84+'SM Da'!BA84+'BN Da'!BA84+'BS Da'!BA84+'TDC Da'!BA84</f>
        <v>15</v>
      </c>
      <c r="BB84" s="55">
        <f>+'MIT Da'!BB84+'SAR Da'!BB84+'URQ Da'!BB84+'ROC Da'!BB84+'SM Da'!BB84+'BN Da'!BB84+'BS Da'!BB84+'TDC Da'!BB84</f>
        <v>0</v>
      </c>
      <c r="BC84" s="232">
        <f>+SUM(RED_InfraMR[[#This Row],[B.04.1 - Parque de Coches Remolcados Clase Unica]:[B.04.5 - Parque de Coches Remolcados para Servicios Especiales (Cartoneros)]])</f>
        <v>618</v>
      </c>
      <c r="BD84" s="393">
        <f>+'MIT Da'!BD84+'SAR Da'!BD84+'URQ Da'!BD84+'ROC Da'!BD84+'SM Da'!BD84+'BN Da'!BD84+'BS Da'!BD84+'TDC Da'!BD84</f>
        <v>150</v>
      </c>
      <c r="BE84" s="55">
        <f>+'MIT Da'!BE84+'SAR Da'!BE84+'URQ Da'!BE84+'ROC Da'!BE84+'SM Da'!BE84+'BN Da'!BE84+'BS Da'!BE84+'TDC Da'!BE84</f>
        <v>13</v>
      </c>
      <c r="BF84" s="55">
        <f>+'MIT Da'!BF84+'SAR Da'!BF84+'URQ Da'!BF84+'ROC Da'!BF84+'SM Da'!BF84+'BN Da'!BF84+'BS Da'!BF84+'TDC Da'!BF84</f>
        <v>94</v>
      </c>
      <c r="BG84" s="235"/>
    </row>
    <row r="85" spans="1:59">
      <c r="A85" s="1">
        <v>1999</v>
      </c>
      <c r="B85" s="1" t="s">
        <v>72</v>
      </c>
      <c r="C85" s="10">
        <f>+'MIT Da'!C85+'SAR Da'!C85+'URQ Da'!C85+'ROC Da'!C85+'SM Da'!C85+'BN Da'!C85+'BS Da'!C85+'TDC Da'!C85</f>
        <v>147.21299999999999</v>
      </c>
      <c r="D85" s="10">
        <f>+'MIT Da'!D85+'SAR Da'!D85+'URQ Da'!D85+'ROC Da'!D85+'SM Da'!D85+'BN Da'!D85+'BS Da'!D85+'TDC Da'!D85</f>
        <v>444.30600000000004</v>
      </c>
      <c r="E85" s="10">
        <f>+'MIT Da'!E85+'SAR Da'!E85+'URQ Da'!E85+'ROC Da'!E85+'SM Da'!E85+'BN Da'!E85+'BS Da'!E85+'TDC Da'!E85</f>
        <v>0</v>
      </c>
      <c r="F85" s="10">
        <f>+'MIT Da'!F85+'SAR Da'!F85+'URQ Da'!F85+'ROC Da'!F85+'SM Da'!F85+'BN Da'!F85+'BS Da'!F85+'TDC Da'!F85</f>
        <v>176.17364000000001</v>
      </c>
      <c r="G85" s="192">
        <f>+'MIT Da'!G85+'SAR Da'!G85+'URQ Da'!G85+'ROC Da'!G85+'SM Da'!G85+'BN Da'!G85+'BS Da'!G85+'TDC Da'!G85</f>
        <v>767.69263999999998</v>
      </c>
      <c r="H85" s="192">
        <f>+'MIT Da'!H85+'SAR Da'!H85+'URQ Da'!H85+'ROC Da'!H85+'SM Da'!H85+'BN Da'!H85+'BS Da'!H85+'TDC Da'!H85</f>
        <v>767.69263999999998</v>
      </c>
      <c r="I85" s="10">
        <f>+'MIT Da'!I85+'SAR Da'!I85+'URQ Da'!I85+'ROC Da'!I85+'SM Da'!I85+'BN Da'!I85+'BS Da'!I85+'TDC Da'!I85</f>
        <v>972.2581100000001</v>
      </c>
      <c r="J85" s="10">
        <f>+'MIT Da'!J85+'SAR Da'!J85+'URQ Da'!J85+'ROC Da'!J85+'SM Da'!J85+'BN Da'!J85+'BS Da'!J85+'TDC Da'!J85</f>
        <v>1060.415</v>
      </c>
      <c r="K85" s="10">
        <f>+'MIT Da'!K85+'SAR Da'!K85+'URQ Da'!K85+'ROC Da'!K85+'SM Da'!K85+'BN Da'!K85+'BS Da'!K85+'TDC Da'!K85</f>
        <v>54.516999999999996</v>
      </c>
      <c r="L85" s="10">
        <f>+'MIT Da'!L85+'SAR Da'!L85+'URQ Da'!L85+'ROC Da'!L85+'SM Da'!L85+'BN Da'!L85+'BS Da'!L85+'TDC Da'!L85</f>
        <v>379.49300000000005</v>
      </c>
      <c r="M85" s="10">
        <f>+'MIT Da'!M85+'SAR Da'!M85+'URQ Da'!M85+'ROC Da'!M85+'SM Da'!M85+'BN Da'!M85+'BS Da'!M85+'TDC Da'!M85</f>
        <v>21.314999999999998</v>
      </c>
      <c r="N85" s="192">
        <f>+'MIT Da'!N85+'SAR Da'!N85+'URQ Da'!N85+'ROC Da'!N85+'SM Da'!N85+'BN Da'!N85+'BS Da'!N85+'TDC Da'!N85</f>
        <v>1439.9079999999999</v>
      </c>
      <c r="O85" s="192">
        <f>+'MIT Da'!O85+'SAR Da'!O85+'URQ Da'!O85+'ROC Da'!O85+'SM Da'!O85+'BN Da'!O85+'BS Da'!O85+'TDC Da'!O85</f>
        <v>1439.9079999999999</v>
      </c>
      <c r="P85" s="55">
        <f>+'MIT Da'!P85+'SAR Da'!P85+'URQ Da'!P85+'ROC Da'!P85+'SM Da'!P85+'BN Da'!P85+'BS Da'!P85+'TDC Da'!P85</f>
        <v>203</v>
      </c>
      <c r="Q85" s="55">
        <f>+'MIT Da'!Q85+'SAR Da'!Q85+'URQ Da'!Q85+'ROC Da'!Q85+'SM Da'!Q85+'BN Da'!Q85+'BS Da'!Q85+'TDC Da'!Q85</f>
        <v>58</v>
      </c>
      <c r="R85" s="55">
        <f>+'MIT Da'!R85+'SAR Da'!R85+'URQ Da'!R85+'ROC Da'!R85+'SM Da'!R85+'BN Da'!R85+'BS Da'!R85+'TDC Da'!R85</f>
        <v>10</v>
      </c>
      <c r="S85" s="213">
        <f>+'MIT Da'!S85+'SAR Da'!S85+'URQ Da'!S85+'ROC Da'!S85+'SM Da'!S85+'BN Da'!S85+'BS Da'!S85+'TDC Da'!S85</f>
        <v>271</v>
      </c>
      <c r="T85" s="213">
        <f>+'MIT Da'!T85+'SAR Da'!T85+'URQ Da'!T85+'ROC Da'!T85+'SM Da'!T85+'BN Da'!T85+'BS Da'!T85+'TDC Da'!T85</f>
        <v>271</v>
      </c>
      <c r="U85" s="55">
        <f>+'MIT Da'!U85+'SAR Da'!U85+'URQ Da'!U85+'ROC Da'!U85+'SM Da'!U85+'BN Da'!U85+'BS Da'!U85+'TDC Da'!U85</f>
        <v>136</v>
      </c>
      <c r="V85" s="55">
        <f>+'MIT Da'!V85+'SAR Da'!V85+'URQ Da'!V85+'ROC Da'!V85+'SM Da'!V85+'BN Da'!V85+'BS Da'!V85+'TDC Da'!V85</f>
        <v>433</v>
      </c>
      <c r="W85" s="55">
        <f>+'MIT Da'!W85+'SAR Da'!W85+'URQ Da'!W85+'ROC Da'!W85+'SM Da'!W85+'BN Da'!W85+'BS Da'!W85+'TDC Da'!W85</f>
        <v>12</v>
      </c>
      <c r="X85" s="55">
        <f>+'MIT Da'!X85+'SAR Da'!X85+'URQ Da'!X85+'ROC Da'!X85+'SM Da'!X85+'BN Da'!X85+'BS Da'!X85+'TDC Da'!X85</f>
        <v>111</v>
      </c>
      <c r="Y85" s="55">
        <f>+'MIT Da'!Y85+'SAR Da'!Y85+'URQ Da'!Y85+'ROC Da'!Y85+'SM Da'!Y85+'BN Da'!Y85+'BS Da'!Y85+'TDC Da'!Y85</f>
        <v>4</v>
      </c>
      <c r="Z85" s="219">
        <f>+'MIT Da'!Z85+'SAR Da'!Z85+'URQ Da'!Z85+'ROC Da'!Z85+'SM Da'!Z85+'BN Da'!Z85+'BS Da'!Z85+'TDC Da'!Z85</f>
        <v>696</v>
      </c>
      <c r="AA85" s="55">
        <f>+'MIT Da'!AA85+'SAR Da'!AA85+'URQ Da'!AA85+'ROC Da'!AA85+'SM Da'!AA85+'BN Da'!AA85+'BS Da'!AA85+'TDC Da'!AA85</f>
        <v>155</v>
      </c>
      <c r="AB85" s="55">
        <f>+'MIT Da'!AB85+'SAR Da'!AB85+'URQ Da'!AB85+'ROC Da'!AB85+'SM Da'!AB85+'BN Da'!AB85+'BS Da'!AB85+'TDC Da'!AB85</f>
        <v>101</v>
      </c>
      <c r="AC85" s="55">
        <f>+'MIT Da'!AC85+'SAR Da'!AC85+'URQ Da'!AC85+'ROC Da'!AC85+'SM Da'!AC85+'BN Da'!AC85+'BS Da'!AC85+'TDC Da'!AC85</f>
        <v>696</v>
      </c>
      <c r="AD85" s="219">
        <f>+'MIT Da'!AD85+'SAR Da'!AD85+'URQ Da'!AD85+'ROC Da'!AD85+'SM Da'!AD85+'BN Da'!AD85+'BS Da'!AD85+'TDC Da'!AD85</f>
        <v>952</v>
      </c>
      <c r="AE85" s="55">
        <f>+'MIT Da'!AE85+'SAR Da'!AE85+'URQ Da'!AE85+'ROC Da'!AE85+'SM Da'!AE85+'BN Da'!AE85+'BS Da'!AE85+'TDC Da'!AE85</f>
        <v>54</v>
      </c>
      <c r="AF85" s="55">
        <f>+'MIT Da'!AF85+'SAR Da'!AF85+'URQ Da'!AF85+'ROC Da'!AF85+'SM Da'!AF85+'BN Da'!AF85+'BS Da'!AF85+'TDC Da'!AF85</f>
        <v>96</v>
      </c>
      <c r="AG85" s="55">
        <f>+'MIT Da'!AG85+'SAR Da'!AG85+'URQ Da'!AG85+'ROC Da'!AG85+'SM Da'!AG85+'BN Da'!AG85+'BS Da'!AG85+'TDC Da'!AG85</f>
        <v>417</v>
      </c>
      <c r="AH85" s="219">
        <f>+'MIT Da'!AH85+'SAR Da'!AH85+'URQ Da'!AH85+'ROC Da'!AH85+'SM Da'!AH85+'BN Da'!AH85+'BS Da'!AH85+'TDC Da'!AH85</f>
        <v>567</v>
      </c>
      <c r="AI85" s="10">
        <f>+'MIT Da'!AI85+'SAR Da'!AI85+'URQ Da'!AI85+'ROC Da'!AI85+'SM Da'!AI85+'BN Da'!AI85+'BS Da'!AI85+'TDC Da'!AI85</f>
        <v>274.60699999999997</v>
      </c>
      <c r="AJ85" s="10">
        <f>+'MIT Da'!AJ85+'SAR Da'!AJ85+'URQ Da'!AJ85+'ROC Da'!AJ85+'SM Da'!AJ85+'BN Da'!AJ85+'BS Da'!AJ85+'TDC Da'!AJ85</f>
        <v>7.32</v>
      </c>
      <c r="AK85" s="10">
        <f>+'MIT Da'!AK85+'SAR Da'!AK85+'URQ Da'!AK85+'ROC Da'!AK85+'SM Da'!AK85+'BN Da'!AK85+'BS Da'!AK85+'TDC Da'!AK85</f>
        <v>498.71500000000003</v>
      </c>
      <c r="AL85" s="222">
        <f>+'MIT Da'!AL85+'SAR Da'!AL85+'URQ Da'!AL85+'ROC Da'!AL85+'SM Da'!AL85+'BN Da'!AL85+'BS Da'!AL85+'TDC Da'!AL85</f>
        <v>780.64199999999994</v>
      </c>
      <c r="AM85" s="55">
        <f>+'MIT Da'!AM85+'SAR Da'!AM85+'URQ Da'!AM85+'ROC Da'!AM85+'SM Da'!AM85+'BN Da'!AM85+'BS Da'!AM85+'TDC Da'!AM85</f>
        <v>9</v>
      </c>
      <c r="AN85" s="55">
        <f>+'MIT Da'!AN85+'SAR Da'!AN85+'URQ Da'!AN85+'ROC Da'!AN85+'SM Da'!AN85+'BN Da'!AN85+'BS Da'!AN85+'TDC Da'!AN85</f>
        <v>57</v>
      </c>
      <c r="AO85" s="55">
        <f>+'MIT Da'!AO85+'SAR Da'!AO85+'URQ Da'!AO85+'ROC Da'!AO85+'SM Da'!AO85+'BN Da'!AO85+'BS Da'!AO85+'TDC Da'!AO85</f>
        <v>82</v>
      </c>
      <c r="AP85" s="232">
        <f>+'MIT Da'!AP85+'SAR Da'!AP85+'URQ Da'!AP85+'ROC Da'!AP85+'SM Da'!AP85+'BN Da'!AP85+'BS Da'!AP85+'TDC Da'!AP85</f>
        <v>148</v>
      </c>
      <c r="AQ85" s="55">
        <f>+'MIT Da'!AQ85+'SAR Da'!AQ85+'URQ Da'!AQ85+'ROC Da'!AQ85+'SM Da'!AQ85+'BN Da'!AQ85+'BS Da'!AQ85+'TDC Da'!AQ85</f>
        <v>596</v>
      </c>
      <c r="AR85" s="55">
        <f>+'MIT Da'!AR85+'SAR Da'!AR85+'URQ Da'!AR85+'ROC Da'!AR85+'SM Da'!AR85+'BN Da'!AR85+'BS Da'!AR85+'TDC Da'!AR85</f>
        <v>341</v>
      </c>
      <c r="AS85" s="55">
        <f>+'MIT Da'!AS85+'SAR Da'!AS85+'URQ Da'!AS85+'ROC Da'!AS85+'SM Da'!AS85+'BN Da'!AS85+'BS Da'!AS85+'TDC Da'!AS85</f>
        <v>39</v>
      </c>
      <c r="AT85" s="232">
        <f>+SUM(RED_InfraMR[[#This Row],[B.02.1 - Parque de Coches Eléctricos Motrices]:[B.02.3 - Parque de Coches Eléctricos Motrices Tipo R]])</f>
        <v>976</v>
      </c>
      <c r="AU85" s="55">
        <f>+'MIT Da'!AU85+'SAR Da'!AU85+'URQ Da'!AU85+'ROC Da'!AU85+'SM Da'!AU85+'BN Da'!AU85+'BS Da'!AU85+'TDC Da'!AU85</f>
        <v>0</v>
      </c>
      <c r="AV85" s="55">
        <f>+'MIT Da'!AV85+'SAR Da'!AV85+'URQ Da'!AV85+'ROC Da'!AV85+'SM Da'!AV85+'BN Da'!AV85+'BS Da'!AV85+'TDC Da'!AV85</f>
        <v>6</v>
      </c>
      <c r="AW85" s="55">
        <f>+'MIT Da'!AW85+'SAR Da'!AW85+'URQ Da'!AW85+'ROC Da'!AW85+'SM Da'!AW85+'BN Da'!AW85+'BS Da'!AW85+'TDC Da'!AW85</f>
        <v>10</v>
      </c>
      <c r="AX85" s="232">
        <f>+SUM(RED_InfraMR[[#This Row],[B.03.1 - Parque de Coches Motores Motrices Remolcados]:[B.03.3 - Parque de Coches Motores Motrices Cabina]])</f>
        <v>16</v>
      </c>
      <c r="AY85" s="55">
        <f>+'MIT Da'!AY85+'SAR Da'!AY85+'URQ Da'!AY85+'ROC Da'!AY85+'SM Da'!AY85+'BN Da'!AY85+'BS Da'!AY85+'TDC Da'!AY85</f>
        <v>433</v>
      </c>
      <c r="AZ85" s="55">
        <f>+'MIT Da'!AZ85+'SAR Da'!AZ85+'URQ Da'!AZ85+'ROC Da'!AZ85+'SM Da'!AZ85+'BN Da'!AZ85+'BS Da'!AZ85+'TDC Da'!AZ85</f>
        <v>170</v>
      </c>
      <c r="BA85" s="55">
        <f>+'MIT Da'!BA85+'SAR Da'!BA85+'URQ Da'!BA85+'ROC Da'!BA85+'SM Da'!BA85+'BN Da'!BA85+'BS Da'!BA85+'TDC Da'!BA85</f>
        <v>15</v>
      </c>
      <c r="BB85" s="55">
        <f>+'MIT Da'!BB85+'SAR Da'!BB85+'URQ Da'!BB85+'ROC Da'!BB85+'SM Da'!BB85+'BN Da'!BB85+'BS Da'!BB85+'TDC Da'!BB85</f>
        <v>0</v>
      </c>
      <c r="BC85" s="232">
        <f>+SUM(RED_InfraMR[[#This Row],[B.04.1 - Parque de Coches Remolcados Clase Unica]:[B.04.5 - Parque de Coches Remolcados para Servicios Especiales (Cartoneros)]])</f>
        <v>618</v>
      </c>
      <c r="BD85" s="393">
        <f>+'MIT Da'!BD85+'SAR Da'!BD85+'URQ Da'!BD85+'ROC Da'!BD85+'SM Da'!BD85+'BN Da'!BD85+'BS Da'!BD85+'TDC Da'!BD85</f>
        <v>150</v>
      </c>
      <c r="BE85" s="55">
        <f>+'MIT Da'!BE85+'SAR Da'!BE85+'URQ Da'!BE85+'ROC Da'!BE85+'SM Da'!BE85+'BN Da'!BE85+'BS Da'!BE85+'TDC Da'!BE85</f>
        <v>13</v>
      </c>
      <c r="BF85" s="55">
        <f>+'MIT Da'!BF85+'SAR Da'!BF85+'URQ Da'!BF85+'ROC Da'!BF85+'SM Da'!BF85+'BN Da'!BF85+'BS Da'!BF85+'TDC Da'!BF85</f>
        <v>94</v>
      </c>
      <c r="BG85" s="235"/>
    </row>
    <row r="86" spans="1:59">
      <c r="A86" s="1">
        <v>2000</v>
      </c>
      <c r="B86" s="1" t="s">
        <v>61</v>
      </c>
      <c r="C86" s="10">
        <f>+'MIT Da'!C86+'SAR Da'!C86+'URQ Da'!C86+'ROC Da'!C86+'SM Da'!C86+'BN Da'!C86+'BS Da'!C86+'TDC Da'!C86</f>
        <v>147.21299999999999</v>
      </c>
      <c r="D86" s="10">
        <f>+'MIT Da'!D86+'SAR Da'!D86+'URQ Da'!D86+'ROC Da'!D86+'SM Da'!D86+'BN Da'!D86+'BS Da'!D86+'TDC Da'!D86</f>
        <v>444.30600000000004</v>
      </c>
      <c r="E86" s="10">
        <f>+'MIT Da'!E86+'SAR Da'!E86+'URQ Da'!E86+'ROC Da'!E86+'SM Da'!E86+'BN Da'!E86+'BS Da'!E86+'TDC Da'!E86</f>
        <v>0</v>
      </c>
      <c r="F86" s="10">
        <f>+'MIT Da'!F86+'SAR Da'!F86+'URQ Da'!F86+'ROC Da'!F86+'SM Da'!F86+'BN Da'!F86+'BS Da'!F86+'TDC Da'!F86</f>
        <v>176.17364000000001</v>
      </c>
      <c r="G86" s="192">
        <f>+'MIT Da'!G86+'SAR Da'!G86+'URQ Da'!G86+'ROC Da'!G86+'SM Da'!G86+'BN Da'!G86+'BS Da'!G86+'TDC Da'!G86</f>
        <v>767.69263999999998</v>
      </c>
      <c r="H86" s="192">
        <f>+'MIT Da'!H86+'SAR Da'!H86+'URQ Da'!H86+'ROC Da'!H86+'SM Da'!H86+'BN Da'!H86+'BS Da'!H86+'TDC Da'!H86</f>
        <v>767.69263999999998</v>
      </c>
      <c r="I86" s="10">
        <f>+'MIT Da'!I86+'SAR Da'!I86+'URQ Da'!I86+'ROC Da'!I86+'SM Da'!I86+'BN Da'!I86+'BS Da'!I86+'TDC Da'!I86</f>
        <v>972.2581100000001</v>
      </c>
      <c r="J86" s="10">
        <f>+'MIT Da'!J86+'SAR Da'!J86+'URQ Da'!J86+'ROC Da'!J86+'SM Da'!J86+'BN Da'!J86+'BS Da'!J86+'TDC Da'!J86</f>
        <v>1060.415</v>
      </c>
      <c r="K86" s="10">
        <f>+'MIT Da'!K86+'SAR Da'!K86+'URQ Da'!K86+'ROC Da'!K86+'SM Da'!K86+'BN Da'!K86+'BS Da'!K86+'TDC Da'!K86</f>
        <v>54.516999999999996</v>
      </c>
      <c r="L86" s="10">
        <f>+'MIT Da'!L86+'SAR Da'!L86+'URQ Da'!L86+'ROC Da'!L86+'SM Da'!L86+'BN Da'!L86+'BS Da'!L86+'TDC Da'!L86</f>
        <v>379.49300000000005</v>
      </c>
      <c r="M86" s="10">
        <f>+'MIT Da'!M86+'SAR Da'!M86+'URQ Da'!M86+'ROC Da'!M86+'SM Da'!M86+'BN Da'!M86+'BS Da'!M86+'TDC Da'!M86</f>
        <v>21.314999999999998</v>
      </c>
      <c r="N86" s="192">
        <f>+'MIT Da'!N86+'SAR Da'!N86+'URQ Da'!N86+'ROC Da'!N86+'SM Da'!N86+'BN Da'!N86+'BS Da'!N86+'TDC Da'!N86</f>
        <v>1439.9079999999999</v>
      </c>
      <c r="O86" s="192">
        <f>+'MIT Da'!O86+'SAR Da'!O86+'URQ Da'!O86+'ROC Da'!O86+'SM Da'!O86+'BN Da'!O86+'BS Da'!O86+'TDC Da'!O86</f>
        <v>1439.9079999999999</v>
      </c>
      <c r="P86" s="55">
        <f>+'MIT Da'!P86+'SAR Da'!P86+'URQ Da'!P86+'ROC Da'!P86+'SM Da'!P86+'BN Da'!P86+'BS Da'!P86+'TDC Da'!P86</f>
        <v>203</v>
      </c>
      <c r="Q86" s="55">
        <f>+'MIT Da'!Q86+'SAR Da'!Q86+'URQ Da'!Q86+'ROC Da'!Q86+'SM Da'!Q86+'BN Da'!Q86+'BS Da'!Q86+'TDC Da'!Q86</f>
        <v>58</v>
      </c>
      <c r="R86" s="55">
        <f>+'MIT Da'!R86+'SAR Da'!R86+'URQ Da'!R86+'ROC Da'!R86+'SM Da'!R86+'BN Da'!R86+'BS Da'!R86+'TDC Da'!R86</f>
        <v>10</v>
      </c>
      <c r="S86" s="213">
        <f>+'MIT Da'!S86+'SAR Da'!S86+'URQ Da'!S86+'ROC Da'!S86+'SM Da'!S86+'BN Da'!S86+'BS Da'!S86+'TDC Da'!S86</f>
        <v>271</v>
      </c>
      <c r="T86" s="213">
        <f>+'MIT Da'!T86+'SAR Da'!T86+'URQ Da'!T86+'ROC Da'!T86+'SM Da'!T86+'BN Da'!T86+'BS Da'!T86+'TDC Da'!T86</f>
        <v>271</v>
      </c>
      <c r="U86" s="55">
        <f>+'MIT Da'!U86+'SAR Da'!U86+'URQ Da'!U86+'ROC Da'!U86+'SM Da'!U86+'BN Da'!U86+'BS Da'!U86+'TDC Da'!U86</f>
        <v>136</v>
      </c>
      <c r="V86" s="55">
        <f>+'MIT Da'!V86+'SAR Da'!V86+'URQ Da'!V86+'ROC Da'!V86+'SM Da'!V86+'BN Da'!V86+'BS Da'!V86+'TDC Da'!V86</f>
        <v>432</v>
      </c>
      <c r="W86" s="55">
        <f>+'MIT Da'!W86+'SAR Da'!W86+'URQ Da'!W86+'ROC Da'!W86+'SM Da'!W86+'BN Da'!W86+'BS Da'!W86+'TDC Da'!W86</f>
        <v>12</v>
      </c>
      <c r="X86" s="55">
        <f>+'MIT Da'!X86+'SAR Da'!X86+'URQ Da'!X86+'ROC Da'!X86+'SM Da'!X86+'BN Da'!X86+'BS Da'!X86+'TDC Da'!X86</f>
        <v>111</v>
      </c>
      <c r="Y86" s="55">
        <f>+'MIT Da'!Y86+'SAR Da'!Y86+'URQ Da'!Y86+'ROC Da'!Y86+'SM Da'!Y86+'BN Da'!Y86+'BS Da'!Y86+'TDC Da'!Y86</f>
        <v>4</v>
      </c>
      <c r="Z86" s="219">
        <f>+'MIT Da'!Z86+'SAR Da'!Z86+'URQ Da'!Z86+'ROC Da'!Z86+'SM Da'!Z86+'BN Da'!Z86+'BS Da'!Z86+'TDC Da'!Z86</f>
        <v>695</v>
      </c>
      <c r="AA86" s="55">
        <f>+'MIT Da'!AA86+'SAR Da'!AA86+'URQ Da'!AA86+'ROC Da'!AA86+'SM Da'!AA86+'BN Da'!AA86+'BS Da'!AA86+'TDC Da'!AA86</f>
        <v>160</v>
      </c>
      <c r="AB86" s="55">
        <f>+'MIT Da'!AB86+'SAR Da'!AB86+'URQ Da'!AB86+'ROC Da'!AB86+'SM Da'!AB86+'BN Da'!AB86+'BS Da'!AB86+'TDC Da'!AB86</f>
        <v>102</v>
      </c>
      <c r="AC86" s="55">
        <f>+'MIT Da'!AC86+'SAR Da'!AC86+'URQ Da'!AC86+'ROC Da'!AC86+'SM Da'!AC86+'BN Da'!AC86+'BS Da'!AC86+'TDC Da'!AC86</f>
        <v>695</v>
      </c>
      <c r="AD86" s="219">
        <f>+'MIT Da'!AD86+'SAR Da'!AD86+'URQ Da'!AD86+'ROC Da'!AD86+'SM Da'!AD86+'BN Da'!AD86+'BS Da'!AD86+'TDC Da'!AD86</f>
        <v>957</v>
      </c>
      <c r="AE86" s="55">
        <f>+'MIT Da'!AE86+'SAR Da'!AE86+'URQ Da'!AE86+'ROC Da'!AE86+'SM Da'!AE86+'BN Da'!AE86+'BS Da'!AE86+'TDC Da'!AE86</f>
        <v>54</v>
      </c>
      <c r="AF86" s="55">
        <f>+'MIT Da'!AF86+'SAR Da'!AF86+'URQ Da'!AF86+'ROC Da'!AF86+'SM Da'!AF86+'BN Da'!AF86+'BS Da'!AF86+'TDC Da'!AF86</f>
        <v>96</v>
      </c>
      <c r="AG86" s="55">
        <f>+'MIT Da'!AG86+'SAR Da'!AG86+'URQ Da'!AG86+'ROC Da'!AG86+'SM Da'!AG86+'BN Da'!AG86+'BS Da'!AG86+'TDC Da'!AG86</f>
        <v>443</v>
      </c>
      <c r="AH86" s="219">
        <f>+'MIT Da'!AH86+'SAR Da'!AH86+'URQ Da'!AH86+'ROC Da'!AH86+'SM Da'!AH86+'BN Da'!AH86+'BS Da'!AH86+'TDC Da'!AH86</f>
        <v>593</v>
      </c>
      <c r="AI86" s="10">
        <f>+'MIT Da'!AI86+'SAR Da'!AI86+'URQ Da'!AI86+'ROC Da'!AI86+'SM Da'!AI86+'BN Da'!AI86+'BS Da'!AI86+'TDC Da'!AI86</f>
        <v>274.60699999999997</v>
      </c>
      <c r="AJ86" s="10">
        <f>+'MIT Da'!AJ86+'SAR Da'!AJ86+'URQ Da'!AJ86+'ROC Da'!AJ86+'SM Da'!AJ86+'BN Da'!AJ86+'BS Da'!AJ86+'TDC Da'!AJ86</f>
        <v>7.32</v>
      </c>
      <c r="AK86" s="10">
        <f>+'MIT Da'!AK86+'SAR Da'!AK86+'URQ Da'!AK86+'ROC Da'!AK86+'SM Da'!AK86+'BN Da'!AK86+'BS Da'!AK86+'TDC Da'!AK86</f>
        <v>498.71500000000003</v>
      </c>
      <c r="AL86" s="222">
        <f>+'MIT Da'!AL86+'SAR Da'!AL86+'URQ Da'!AL86+'ROC Da'!AL86+'SM Da'!AL86+'BN Da'!AL86+'BS Da'!AL86+'TDC Da'!AL86</f>
        <v>780.64199999999994</v>
      </c>
      <c r="AM86" s="55">
        <f>+'MIT Da'!AM86+'SAR Da'!AM86+'URQ Da'!AM86+'ROC Da'!AM86+'SM Da'!AM86+'BN Da'!AM86+'BS Da'!AM86+'TDC Da'!AM86</f>
        <v>9</v>
      </c>
      <c r="AN86" s="55">
        <f>+'MIT Da'!AN86+'SAR Da'!AN86+'URQ Da'!AN86+'ROC Da'!AN86+'SM Da'!AN86+'BN Da'!AN86+'BS Da'!AN86+'TDC Da'!AN86</f>
        <v>57</v>
      </c>
      <c r="AO86" s="55">
        <f>+'MIT Da'!AO86+'SAR Da'!AO86+'URQ Da'!AO86+'ROC Da'!AO86+'SM Da'!AO86+'BN Da'!AO86+'BS Da'!AO86+'TDC Da'!AO86</f>
        <v>82</v>
      </c>
      <c r="AP86" s="232">
        <f>+'MIT Da'!AP86+'SAR Da'!AP86+'URQ Da'!AP86+'ROC Da'!AP86+'SM Da'!AP86+'BN Da'!AP86+'BS Da'!AP86+'TDC Da'!AP86</f>
        <v>148</v>
      </c>
      <c r="AQ86" s="55">
        <f>+'MIT Da'!AQ86+'SAR Da'!AQ86+'URQ Da'!AQ86+'ROC Da'!AQ86+'SM Da'!AQ86+'BN Da'!AQ86+'BS Da'!AQ86+'TDC Da'!AQ86</f>
        <v>596</v>
      </c>
      <c r="AR86" s="55">
        <f>+'MIT Da'!AR86+'SAR Da'!AR86+'URQ Da'!AR86+'ROC Da'!AR86+'SM Da'!AR86+'BN Da'!AR86+'BS Da'!AR86+'TDC Da'!AR86</f>
        <v>341</v>
      </c>
      <c r="AS86" s="55">
        <f>+'MIT Da'!AS86+'SAR Da'!AS86+'URQ Da'!AS86+'ROC Da'!AS86+'SM Da'!AS86+'BN Da'!AS86+'BS Da'!AS86+'TDC Da'!AS86</f>
        <v>39</v>
      </c>
      <c r="AT86" s="232">
        <f>+SUM(RED_InfraMR[[#This Row],[B.02.1 - Parque de Coches Eléctricos Motrices]:[B.02.3 - Parque de Coches Eléctricos Motrices Tipo R]])</f>
        <v>976</v>
      </c>
      <c r="AU86" s="55">
        <f>+'MIT Da'!AU86+'SAR Da'!AU86+'URQ Da'!AU86+'ROC Da'!AU86+'SM Da'!AU86+'BN Da'!AU86+'BS Da'!AU86+'TDC Da'!AU86</f>
        <v>0</v>
      </c>
      <c r="AV86" s="55">
        <f>+'MIT Da'!AV86+'SAR Da'!AV86+'URQ Da'!AV86+'ROC Da'!AV86+'SM Da'!AV86+'BN Da'!AV86+'BS Da'!AV86+'TDC Da'!AV86</f>
        <v>6</v>
      </c>
      <c r="AW86" s="55">
        <f>+'MIT Da'!AW86+'SAR Da'!AW86+'URQ Da'!AW86+'ROC Da'!AW86+'SM Da'!AW86+'BN Da'!AW86+'BS Da'!AW86+'TDC Da'!AW86</f>
        <v>10</v>
      </c>
      <c r="AX86" s="232">
        <f>+SUM(RED_InfraMR[[#This Row],[B.03.1 - Parque de Coches Motores Motrices Remolcados]:[B.03.3 - Parque de Coches Motores Motrices Cabina]])</f>
        <v>16</v>
      </c>
      <c r="AY86" s="55">
        <f>+'MIT Da'!AY86+'SAR Da'!AY86+'URQ Da'!AY86+'ROC Da'!AY86+'SM Da'!AY86+'BN Da'!AY86+'BS Da'!AY86+'TDC Da'!AY86</f>
        <v>433</v>
      </c>
      <c r="AZ86" s="55">
        <f>+'MIT Da'!AZ86+'SAR Da'!AZ86+'URQ Da'!AZ86+'ROC Da'!AZ86+'SM Da'!AZ86+'BN Da'!AZ86+'BS Da'!AZ86+'TDC Da'!AZ86</f>
        <v>170</v>
      </c>
      <c r="BA86" s="55">
        <f>+'MIT Da'!BA86+'SAR Da'!BA86+'URQ Da'!BA86+'ROC Da'!BA86+'SM Da'!BA86+'BN Da'!BA86+'BS Da'!BA86+'TDC Da'!BA86</f>
        <v>15</v>
      </c>
      <c r="BB86" s="55">
        <f>+'MIT Da'!BB86+'SAR Da'!BB86+'URQ Da'!BB86+'ROC Da'!BB86+'SM Da'!BB86+'BN Da'!BB86+'BS Da'!BB86+'TDC Da'!BB86</f>
        <v>0</v>
      </c>
      <c r="BC86" s="232">
        <f>+SUM(RED_InfraMR[[#This Row],[B.04.1 - Parque de Coches Remolcados Clase Unica]:[B.04.5 - Parque de Coches Remolcados para Servicios Especiales (Cartoneros)]])</f>
        <v>618</v>
      </c>
      <c r="BD86" s="393">
        <f>+'MIT Da'!BD86+'SAR Da'!BD86+'URQ Da'!BD86+'ROC Da'!BD86+'SM Da'!BD86+'BN Da'!BD86+'BS Da'!BD86+'TDC Da'!BD86</f>
        <v>150</v>
      </c>
      <c r="BE86" s="55">
        <f>+'MIT Da'!BE86+'SAR Da'!BE86+'URQ Da'!BE86+'ROC Da'!BE86+'SM Da'!BE86+'BN Da'!BE86+'BS Da'!BE86+'TDC Da'!BE86</f>
        <v>13</v>
      </c>
      <c r="BF86" s="55">
        <f>+'MIT Da'!BF86+'SAR Da'!BF86+'URQ Da'!BF86+'ROC Da'!BF86+'SM Da'!BF86+'BN Da'!BF86+'BS Da'!BF86+'TDC Da'!BF86</f>
        <v>92</v>
      </c>
      <c r="BG86" s="235"/>
    </row>
    <row r="87" spans="1:59">
      <c r="A87" s="1">
        <v>2000</v>
      </c>
      <c r="B87" s="1" t="s">
        <v>62</v>
      </c>
      <c r="C87" s="10">
        <f>+'MIT Da'!C87+'SAR Da'!C87+'URQ Da'!C87+'ROC Da'!C87+'SM Da'!C87+'BN Da'!C87+'BS Da'!C87+'TDC Da'!C87</f>
        <v>147.21299999999999</v>
      </c>
      <c r="D87" s="10">
        <f>+'MIT Da'!D87+'SAR Da'!D87+'URQ Da'!D87+'ROC Da'!D87+'SM Da'!D87+'BN Da'!D87+'BS Da'!D87+'TDC Da'!D87</f>
        <v>444.30600000000004</v>
      </c>
      <c r="E87" s="10">
        <f>+'MIT Da'!E87+'SAR Da'!E87+'URQ Da'!E87+'ROC Da'!E87+'SM Da'!E87+'BN Da'!E87+'BS Da'!E87+'TDC Da'!E87</f>
        <v>0</v>
      </c>
      <c r="F87" s="10">
        <f>+'MIT Da'!F87+'SAR Da'!F87+'URQ Da'!F87+'ROC Da'!F87+'SM Da'!F87+'BN Da'!F87+'BS Da'!F87+'TDC Da'!F87</f>
        <v>176.17364000000001</v>
      </c>
      <c r="G87" s="192">
        <f>+'MIT Da'!G87+'SAR Da'!G87+'URQ Da'!G87+'ROC Da'!G87+'SM Da'!G87+'BN Da'!G87+'BS Da'!G87+'TDC Da'!G87</f>
        <v>767.69263999999998</v>
      </c>
      <c r="H87" s="192">
        <f>+'MIT Da'!H87+'SAR Da'!H87+'URQ Da'!H87+'ROC Da'!H87+'SM Da'!H87+'BN Da'!H87+'BS Da'!H87+'TDC Da'!H87</f>
        <v>767.69263999999998</v>
      </c>
      <c r="I87" s="10">
        <f>+'MIT Da'!I87+'SAR Da'!I87+'URQ Da'!I87+'ROC Da'!I87+'SM Da'!I87+'BN Da'!I87+'BS Da'!I87+'TDC Da'!I87</f>
        <v>972.2581100000001</v>
      </c>
      <c r="J87" s="10">
        <f>+'MIT Da'!J87+'SAR Da'!J87+'URQ Da'!J87+'ROC Da'!J87+'SM Da'!J87+'BN Da'!J87+'BS Da'!J87+'TDC Da'!J87</f>
        <v>1060.415</v>
      </c>
      <c r="K87" s="10">
        <f>+'MIT Da'!K87+'SAR Da'!K87+'URQ Da'!K87+'ROC Da'!K87+'SM Da'!K87+'BN Da'!K87+'BS Da'!K87+'TDC Da'!K87</f>
        <v>54.516999999999996</v>
      </c>
      <c r="L87" s="10">
        <f>+'MIT Da'!L87+'SAR Da'!L87+'URQ Da'!L87+'ROC Da'!L87+'SM Da'!L87+'BN Da'!L87+'BS Da'!L87+'TDC Da'!L87</f>
        <v>379.49300000000005</v>
      </c>
      <c r="M87" s="10">
        <f>+'MIT Da'!M87+'SAR Da'!M87+'URQ Da'!M87+'ROC Da'!M87+'SM Da'!M87+'BN Da'!M87+'BS Da'!M87+'TDC Da'!M87</f>
        <v>21.314999999999998</v>
      </c>
      <c r="N87" s="192">
        <f>+'MIT Da'!N87+'SAR Da'!N87+'URQ Da'!N87+'ROC Da'!N87+'SM Da'!N87+'BN Da'!N87+'BS Da'!N87+'TDC Da'!N87</f>
        <v>1439.9079999999999</v>
      </c>
      <c r="O87" s="192">
        <f>+'MIT Da'!O87+'SAR Da'!O87+'URQ Da'!O87+'ROC Da'!O87+'SM Da'!O87+'BN Da'!O87+'BS Da'!O87+'TDC Da'!O87</f>
        <v>1439.9079999999999</v>
      </c>
      <c r="P87" s="55">
        <f>+'MIT Da'!P87+'SAR Da'!P87+'URQ Da'!P87+'ROC Da'!P87+'SM Da'!P87+'BN Da'!P87+'BS Da'!P87+'TDC Da'!P87</f>
        <v>203</v>
      </c>
      <c r="Q87" s="55">
        <f>+'MIT Da'!Q87+'SAR Da'!Q87+'URQ Da'!Q87+'ROC Da'!Q87+'SM Da'!Q87+'BN Da'!Q87+'BS Da'!Q87+'TDC Da'!Q87</f>
        <v>58</v>
      </c>
      <c r="R87" s="55">
        <f>+'MIT Da'!R87+'SAR Da'!R87+'URQ Da'!R87+'ROC Da'!R87+'SM Da'!R87+'BN Da'!R87+'BS Da'!R87+'TDC Da'!R87</f>
        <v>10</v>
      </c>
      <c r="S87" s="213">
        <f>+'MIT Da'!S87+'SAR Da'!S87+'URQ Da'!S87+'ROC Da'!S87+'SM Da'!S87+'BN Da'!S87+'BS Da'!S87+'TDC Da'!S87</f>
        <v>271</v>
      </c>
      <c r="T87" s="213">
        <f>+'MIT Da'!T87+'SAR Da'!T87+'URQ Da'!T87+'ROC Da'!T87+'SM Da'!T87+'BN Da'!T87+'BS Da'!T87+'TDC Da'!T87</f>
        <v>271</v>
      </c>
      <c r="U87" s="55">
        <f>+'MIT Da'!U87+'SAR Da'!U87+'URQ Da'!U87+'ROC Da'!U87+'SM Da'!U87+'BN Da'!U87+'BS Da'!U87+'TDC Da'!U87</f>
        <v>136</v>
      </c>
      <c r="V87" s="55">
        <f>+'MIT Da'!V87+'SAR Da'!V87+'URQ Da'!V87+'ROC Da'!V87+'SM Da'!V87+'BN Da'!V87+'BS Da'!V87+'TDC Da'!V87</f>
        <v>432</v>
      </c>
      <c r="W87" s="55">
        <f>+'MIT Da'!W87+'SAR Da'!W87+'URQ Da'!W87+'ROC Da'!W87+'SM Da'!W87+'BN Da'!W87+'BS Da'!W87+'TDC Da'!W87</f>
        <v>12</v>
      </c>
      <c r="X87" s="55">
        <f>+'MIT Da'!X87+'SAR Da'!X87+'URQ Da'!X87+'ROC Da'!X87+'SM Da'!X87+'BN Da'!X87+'BS Da'!X87+'TDC Da'!X87</f>
        <v>111</v>
      </c>
      <c r="Y87" s="55">
        <f>+'MIT Da'!Y87+'SAR Da'!Y87+'URQ Da'!Y87+'ROC Da'!Y87+'SM Da'!Y87+'BN Da'!Y87+'BS Da'!Y87+'TDC Da'!Y87</f>
        <v>4</v>
      </c>
      <c r="Z87" s="219">
        <f>+'MIT Da'!Z87+'SAR Da'!Z87+'URQ Da'!Z87+'ROC Da'!Z87+'SM Da'!Z87+'BN Da'!Z87+'BS Da'!Z87+'TDC Da'!Z87</f>
        <v>695</v>
      </c>
      <c r="AA87" s="55">
        <f>+'MIT Da'!AA87+'SAR Da'!AA87+'URQ Da'!AA87+'ROC Da'!AA87+'SM Da'!AA87+'BN Da'!AA87+'BS Da'!AA87+'TDC Da'!AA87</f>
        <v>160</v>
      </c>
      <c r="AB87" s="55">
        <f>+'MIT Da'!AB87+'SAR Da'!AB87+'URQ Da'!AB87+'ROC Da'!AB87+'SM Da'!AB87+'BN Da'!AB87+'BS Da'!AB87+'TDC Da'!AB87</f>
        <v>102</v>
      </c>
      <c r="AC87" s="55">
        <f>+'MIT Da'!AC87+'SAR Da'!AC87+'URQ Da'!AC87+'ROC Da'!AC87+'SM Da'!AC87+'BN Da'!AC87+'BS Da'!AC87+'TDC Da'!AC87</f>
        <v>695</v>
      </c>
      <c r="AD87" s="219">
        <f>+'MIT Da'!AD87+'SAR Da'!AD87+'URQ Da'!AD87+'ROC Da'!AD87+'SM Da'!AD87+'BN Da'!AD87+'BS Da'!AD87+'TDC Da'!AD87</f>
        <v>957</v>
      </c>
      <c r="AE87" s="55">
        <f>+'MIT Da'!AE87+'SAR Da'!AE87+'URQ Da'!AE87+'ROC Da'!AE87+'SM Da'!AE87+'BN Da'!AE87+'BS Da'!AE87+'TDC Da'!AE87</f>
        <v>54</v>
      </c>
      <c r="AF87" s="55">
        <f>+'MIT Da'!AF87+'SAR Da'!AF87+'URQ Da'!AF87+'ROC Da'!AF87+'SM Da'!AF87+'BN Da'!AF87+'BS Da'!AF87+'TDC Da'!AF87</f>
        <v>96</v>
      </c>
      <c r="AG87" s="55">
        <f>+'MIT Da'!AG87+'SAR Da'!AG87+'URQ Da'!AG87+'ROC Da'!AG87+'SM Da'!AG87+'BN Da'!AG87+'BS Da'!AG87+'TDC Da'!AG87</f>
        <v>443</v>
      </c>
      <c r="AH87" s="219">
        <f>+'MIT Da'!AH87+'SAR Da'!AH87+'URQ Da'!AH87+'ROC Da'!AH87+'SM Da'!AH87+'BN Da'!AH87+'BS Da'!AH87+'TDC Da'!AH87</f>
        <v>593</v>
      </c>
      <c r="AI87" s="10">
        <f>+'MIT Da'!AI87+'SAR Da'!AI87+'URQ Da'!AI87+'ROC Da'!AI87+'SM Da'!AI87+'BN Da'!AI87+'BS Da'!AI87+'TDC Da'!AI87</f>
        <v>274.60699999999997</v>
      </c>
      <c r="AJ87" s="10">
        <f>+'MIT Da'!AJ87+'SAR Da'!AJ87+'URQ Da'!AJ87+'ROC Da'!AJ87+'SM Da'!AJ87+'BN Da'!AJ87+'BS Da'!AJ87+'TDC Da'!AJ87</f>
        <v>7.32</v>
      </c>
      <c r="AK87" s="10">
        <f>+'MIT Da'!AK87+'SAR Da'!AK87+'URQ Da'!AK87+'ROC Da'!AK87+'SM Da'!AK87+'BN Da'!AK87+'BS Da'!AK87+'TDC Da'!AK87</f>
        <v>498.71500000000003</v>
      </c>
      <c r="AL87" s="222">
        <f>+'MIT Da'!AL87+'SAR Da'!AL87+'URQ Da'!AL87+'ROC Da'!AL87+'SM Da'!AL87+'BN Da'!AL87+'BS Da'!AL87+'TDC Da'!AL87</f>
        <v>780.64199999999994</v>
      </c>
      <c r="AM87" s="55">
        <f>+'MIT Da'!AM87+'SAR Da'!AM87+'URQ Da'!AM87+'ROC Da'!AM87+'SM Da'!AM87+'BN Da'!AM87+'BS Da'!AM87+'TDC Da'!AM87</f>
        <v>9</v>
      </c>
      <c r="AN87" s="55">
        <f>+'MIT Da'!AN87+'SAR Da'!AN87+'URQ Da'!AN87+'ROC Da'!AN87+'SM Da'!AN87+'BN Da'!AN87+'BS Da'!AN87+'TDC Da'!AN87</f>
        <v>57</v>
      </c>
      <c r="AO87" s="55">
        <f>+'MIT Da'!AO87+'SAR Da'!AO87+'URQ Da'!AO87+'ROC Da'!AO87+'SM Da'!AO87+'BN Da'!AO87+'BS Da'!AO87+'TDC Da'!AO87</f>
        <v>82</v>
      </c>
      <c r="AP87" s="232">
        <f>+'MIT Da'!AP87+'SAR Da'!AP87+'URQ Da'!AP87+'ROC Da'!AP87+'SM Da'!AP87+'BN Da'!AP87+'BS Da'!AP87+'TDC Da'!AP87</f>
        <v>148</v>
      </c>
      <c r="AQ87" s="55">
        <f>+'MIT Da'!AQ87+'SAR Da'!AQ87+'URQ Da'!AQ87+'ROC Da'!AQ87+'SM Da'!AQ87+'BN Da'!AQ87+'BS Da'!AQ87+'TDC Da'!AQ87</f>
        <v>596</v>
      </c>
      <c r="AR87" s="55">
        <f>+'MIT Da'!AR87+'SAR Da'!AR87+'URQ Da'!AR87+'ROC Da'!AR87+'SM Da'!AR87+'BN Da'!AR87+'BS Da'!AR87+'TDC Da'!AR87</f>
        <v>341</v>
      </c>
      <c r="AS87" s="55">
        <f>+'MIT Da'!AS87+'SAR Da'!AS87+'URQ Da'!AS87+'ROC Da'!AS87+'SM Da'!AS87+'BN Da'!AS87+'BS Da'!AS87+'TDC Da'!AS87</f>
        <v>39</v>
      </c>
      <c r="AT87" s="232">
        <f>+SUM(RED_InfraMR[[#This Row],[B.02.1 - Parque de Coches Eléctricos Motrices]:[B.02.3 - Parque de Coches Eléctricos Motrices Tipo R]])</f>
        <v>976</v>
      </c>
      <c r="AU87" s="55">
        <f>+'MIT Da'!AU87+'SAR Da'!AU87+'URQ Da'!AU87+'ROC Da'!AU87+'SM Da'!AU87+'BN Da'!AU87+'BS Da'!AU87+'TDC Da'!AU87</f>
        <v>0</v>
      </c>
      <c r="AV87" s="55">
        <f>+'MIT Da'!AV87+'SAR Da'!AV87+'URQ Da'!AV87+'ROC Da'!AV87+'SM Da'!AV87+'BN Da'!AV87+'BS Da'!AV87+'TDC Da'!AV87</f>
        <v>6</v>
      </c>
      <c r="AW87" s="55">
        <f>+'MIT Da'!AW87+'SAR Da'!AW87+'URQ Da'!AW87+'ROC Da'!AW87+'SM Da'!AW87+'BN Da'!AW87+'BS Da'!AW87+'TDC Da'!AW87</f>
        <v>10</v>
      </c>
      <c r="AX87" s="232">
        <f>+SUM(RED_InfraMR[[#This Row],[B.03.1 - Parque de Coches Motores Motrices Remolcados]:[B.03.3 - Parque de Coches Motores Motrices Cabina]])</f>
        <v>16</v>
      </c>
      <c r="AY87" s="55">
        <f>+'MIT Da'!AY87+'SAR Da'!AY87+'URQ Da'!AY87+'ROC Da'!AY87+'SM Da'!AY87+'BN Da'!AY87+'BS Da'!AY87+'TDC Da'!AY87</f>
        <v>433</v>
      </c>
      <c r="AZ87" s="55">
        <f>+'MIT Da'!AZ87+'SAR Da'!AZ87+'URQ Da'!AZ87+'ROC Da'!AZ87+'SM Da'!AZ87+'BN Da'!AZ87+'BS Da'!AZ87+'TDC Da'!AZ87</f>
        <v>170</v>
      </c>
      <c r="BA87" s="55">
        <f>+'MIT Da'!BA87+'SAR Da'!BA87+'URQ Da'!BA87+'ROC Da'!BA87+'SM Da'!BA87+'BN Da'!BA87+'BS Da'!BA87+'TDC Da'!BA87</f>
        <v>15</v>
      </c>
      <c r="BB87" s="55">
        <f>+'MIT Da'!BB87+'SAR Da'!BB87+'URQ Da'!BB87+'ROC Da'!BB87+'SM Da'!BB87+'BN Da'!BB87+'BS Da'!BB87+'TDC Da'!BB87</f>
        <v>0</v>
      </c>
      <c r="BC87" s="232">
        <f>+SUM(RED_InfraMR[[#This Row],[B.04.1 - Parque de Coches Remolcados Clase Unica]:[B.04.5 - Parque de Coches Remolcados para Servicios Especiales (Cartoneros)]])</f>
        <v>618</v>
      </c>
      <c r="BD87" s="393">
        <f>+'MIT Da'!BD87+'SAR Da'!BD87+'URQ Da'!BD87+'ROC Da'!BD87+'SM Da'!BD87+'BN Da'!BD87+'BS Da'!BD87+'TDC Da'!BD87</f>
        <v>150</v>
      </c>
      <c r="BE87" s="55">
        <f>+'MIT Da'!BE87+'SAR Da'!BE87+'URQ Da'!BE87+'ROC Da'!BE87+'SM Da'!BE87+'BN Da'!BE87+'BS Da'!BE87+'TDC Da'!BE87</f>
        <v>13</v>
      </c>
      <c r="BF87" s="55">
        <f>+'MIT Da'!BF87+'SAR Da'!BF87+'URQ Da'!BF87+'ROC Da'!BF87+'SM Da'!BF87+'BN Da'!BF87+'BS Da'!BF87+'TDC Da'!BF87</f>
        <v>92</v>
      </c>
      <c r="BG87" s="235"/>
    </row>
    <row r="88" spans="1:59">
      <c r="A88" s="1">
        <v>2000</v>
      </c>
      <c r="B88" s="1" t="s">
        <v>63</v>
      </c>
      <c r="C88" s="10">
        <f>+'MIT Da'!C88+'SAR Da'!C88+'URQ Da'!C88+'ROC Da'!C88+'SM Da'!C88+'BN Da'!C88+'BS Da'!C88+'TDC Da'!C88</f>
        <v>147.21299999999999</v>
      </c>
      <c r="D88" s="10">
        <f>+'MIT Da'!D88+'SAR Da'!D88+'URQ Da'!D88+'ROC Da'!D88+'SM Da'!D88+'BN Da'!D88+'BS Da'!D88+'TDC Da'!D88</f>
        <v>444.30600000000004</v>
      </c>
      <c r="E88" s="10">
        <f>+'MIT Da'!E88+'SAR Da'!E88+'URQ Da'!E88+'ROC Da'!E88+'SM Da'!E88+'BN Da'!E88+'BS Da'!E88+'TDC Da'!E88</f>
        <v>0</v>
      </c>
      <c r="F88" s="10">
        <f>+'MIT Da'!F88+'SAR Da'!F88+'URQ Da'!F88+'ROC Da'!F88+'SM Da'!F88+'BN Da'!F88+'BS Da'!F88+'TDC Da'!F88</f>
        <v>176.17364000000001</v>
      </c>
      <c r="G88" s="192">
        <f>+'MIT Da'!G88+'SAR Da'!G88+'URQ Da'!G88+'ROC Da'!G88+'SM Da'!G88+'BN Da'!G88+'BS Da'!G88+'TDC Da'!G88</f>
        <v>767.69263999999998</v>
      </c>
      <c r="H88" s="192">
        <f>+'MIT Da'!H88+'SAR Da'!H88+'URQ Da'!H88+'ROC Da'!H88+'SM Da'!H88+'BN Da'!H88+'BS Da'!H88+'TDC Da'!H88</f>
        <v>767.69263999999998</v>
      </c>
      <c r="I88" s="10">
        <f>+'MIT Da'!I88+'SAR Da'!I88+'URQ Da'!I88+'ROC Da'!I88+'SM Da'!I88+'BN Da'!I88+'BS Da'!I88+'TDC Da'!I88</f>
        <v>972.2581100000001</v>
      </c>
      <c r="J88" s="10">
        <f>+'MIT Da'!J88+'SAR Da'!J88+'URQ Da'!J88+'ROC Da'!J88+'SM Da'!J88+'BN Da'!J88+'BS Da'!J88+'TDC Da'!J88</f>
        <v>1060.415</v>
      </c>
      <c r="K88" s="10">
        <f>+'MIT Da'!K88+'SAR Da'!K88+'URQ Da'!K88+'ROC Da'!K88+'SM Da'!K88+'BN Da'!K88+'BS Da'!K88+'TDC Da'!K88</f>
        <v>54.516999999999996</v>
      </c>
      <c r="L88" s="10">
        <f>+'MIT Da'!L88+'SAR Da'!L88+'URQ Da'!L88+'ROC Da'!L88+'SM Da'!L88+'BN Da'!L88+'BS Da'!L88+'TDC Da'!L88</f>
        <v>379.49300000000005</v>
      </c>
      <c r="M88" s="10">
        <f>+'MIT Da'!M88+'SAR Da'!M88+'URQ Da'!M88+'ROC Da'!M88+'SM Da'!M88+'BN Da'!M88+'BS Da'!M88+'TDC Da'!M88</f>
        <v>21.314999999999998</v>
      </c>
      <c r="N88" s="192">
        <f>+'MIT Da'!N88+'SAR Da'!N88+'URQ Da'!N88+'ROC Da'!N88+'SM Da'!N88+'BN Da'!N88+'BS Da'!N88+'TDC Da'!N88</f>
        <v>1439.9079999999999</v>
      </c>
      <c r="O88" s="192">
        <f>+'MIT Da'!O88+'SAR Da'!O88+'URQ Da'!O88+'ROC Da'!O88+'SM Da'!O88+'BN Da'!O88+'BS Da'!O88+'TDC Da'!O88</f>
        <v>1439.9079999999999</v>
      </c>
      <c r="P88" s="55">
        <f>+'MIT Da'!P88+'SAR Da'!P88+'URQ Da'!P88+'ROC Da'!P88+'SM Da'!P88+'BN Da'!P88+'BS Da'!P88+'TDC Da'!P88</f>
        <v>203</v>
      </c>
      <c r="Q88" s="55">
        <f>+'MIT Da'!Q88+'SAR Da'!Q88+'URQ Da'!Q88+'ROC Da'!Q88+'SM Da'!Q88+'BN Da'!Q88+'BS Da'!Q88+'TDC Da'!Q88</f>
        <v>58</v>
      </c>
      <c r="R88" s="55">
        <f>+'MIT Da'!R88+'SAR Da'!R88+'URQ Da'!R88+'ROC Da'!R88+'SM Da'!R88+'BN Da'!R88+'BS Da'!R88+'TDC Da'!R88</f>
        <v>10</v>
      </c>
      <c r="S88" s="213">
        <f>+'MIT Da'!S88+'SAR Da'!S88+'URQ Da'!S88+'ROC Da'!S88+'SM Da'!S88+'BN Da'!S88+'BS Da'!S88+'TDC Da'!S88</f>
        <v>271</v>
      </c>
      <c r="T88" s="213">
        <f>+'MIT Da'!T88+'SAR Da'!T88+'URQ Da'!T88+'ROC Da'!T88+'SM Da'!T88+'BN Da'!T88+'BS Da'!T88+'TDC Da'!T88</f>
        <v>271</v>
      </c>
      <c r="U88" s="55">
        <f>+'MIT Da'!U88+'SAR Da'!U88+'URQ Da'!U88+'ROC Da'!U88+'SM Da'!U88+'BN Da'!U88+'BS Da'!U88+'TDC Da'!U88</f>
        <v>136</v>
      </c>
      <c r="V88" s="55">
        <f>+'MIT Da'!V88+'SAR Da'!V88+'URQ Da'!V88+'ROC Da'!V88+'SM Da'!V88+'BN Da'!V88+'BS Da'!V88+'TDC Da'!V88</f>
        <v>432</v>
      </c>
      <c r="W88" s="55">
        <f>+'MIT Da'!W88+'SAR Da'!W88+'URQ Da'!W88+'ROC Da'!W88+'SM Da'!W88+'BN Da'!W88+'BS Da'!W88+'TDC Da'!W88</f>
        <v>12</v>
      </c>
      <c r="X88" s="55">
        <f>+'MIT Da'!X88+'SAR Da'!X88+'URQ Da'!X88+'ROC Da'!X88+'SM Da'!X88+'BN Da'!X88+'BS Da'!X88+'TDC Da'!X88</f>
        <v>111</v>
      </c>
      <c r="Y88" s="55">
        <f>+'MIT Da'!Y88+'SAR Da'!Y88+'URQ Da'!Y88+'ROC Da'!Y88+'SM Da'!Y88+'BN Da'!Y88+'BS Da'!Y88+'TDC Da'!Y88</f>
        <v>4</v>
      </c>
      <c r="Z88" s="219">
        <f>+'MIT Da'!Z88+'SAR Da'!Z88+'URQ Da'!Z88+'ROC Da'!Z88+'SM Da'!Z88+'BN Da'!Z88+'BS Da'!Z88+'TDC Da'!Z88</f>
        <v>695</v>
      </c>
      <c r="AA88" s="55">
        <f>+'MIT Da'!AA88+'SAR Da'!AA88+'URQ Da'!AA88+'ROC Da'!AA88+'SM Da'!AA88+'BN Da'!AA88+'BS Da'!AA88+'TDC Da'!AA88</f>
        <v>160</v>
      </c>
      <c r="AB88" s="55">
        <f>+'MIT Da'!AB88+'SAR Da'!AB88+'URQ Da'!AB88+'ROC Da'!AB88+'SM Da'!AB88+'BN Da'!AB88+'BS Da'!AB88+'TDC Da'!AB88</f>
        <v>102</v>
      </c>
      <c r="AC88" s="55">
        <f>+'MIT Da'!AC88+'SAR Da'!AC88+'URQ Da'!AC88+'ROC Da'!AC88+'SM Da'!AC88+'BN Da'!AC88+'BS Da'!AC88+'TDC Da'!AC88</f>
        <v>695</v>
      </c>
      <c r="AD88" s="219">
        <f>+'MIT Da'!AD88+'SAR Da'!AD88+'URQ Da'!AD88+'ROC Da'!AD88+'SM Da'!AD88+'BN Da'!AD88+'BS Da'!AD88+'TDC Da'!AD88</f>
        <v>957</v>
      </c>
      <c r="AE88" s="55">
        <f>+'MIT Da'!AE88+'SAR Da'!AE88+'URQ Da'!AE88+'ROC Da'!AE88+'SM Da'!AE88+'BN Da'!AE88+'BS Da'!AE88+'TDC Da'!AE88</f>
        <v>54</v>
      </c>
      <c r="AF88" s="55">
        <f>+'MIT Da'!AF88+'SAR Da'!AF88+'URQ Da'!AF88+'ROC Da'!AF88+'SM Da'!AF88+'BN Da'!AF88+'BS Da'!AF88+'TDC Da'!AF88</f>
        <v>96</v>
      </c>
      <c r="AG88" s="55">
        <f>+'MIT Da'!AG88+'SAR Da'!AG88+'URQ Da'!AG88+'ROC Da'!AG88+'SM Da'!AG88+'BN Da'!AG88+'BS Da'!AG88+'TDC Da'!AG88</f>
        <v>443</v>
      </c>
      <c r="AH88" s="219">
        <f>+'MIT Da'!AH88+'SAR Da'!AH88+'URQ Da'!AH88+'ROC Da'!AH88+'SM Da'!AH88+'BN Da'!AH88+'BS Da'!AH88+'TDC Da'!AH88</f>
        <v>593</v>
      </c>
      <c r="AI88" s="10">
        <f>+'MIT Da'!AI88+'SAR Da'!AI88+'URQ Da'!AI88+'ROC Da'!AI88+'SM Da'!AI88+'BN Da'!AI88+'BS Da'!AI88+'TDC Da'!AI88</f>
        <v>274.60699999999997</v>
      </c>
      <c r="AJ88" s="10">
        <f>+'MIT Da'!AJ88+'SAR Da'!AJ88+'URQ Da'!AJ88+'ROC Da'!AJ88+'SM Da'!AJ88+'BN Da'!AJ88+'BS Da'!AJ88+'TDC Da'!AJ88</f>
        <v>7.32</v>
      </c>
      <c r="AK88" s="10">
        <f>+'MIT Da'!AK88+'SAR Da'!AK88+'URQ Da'!AK88+'ROC Da'!AK88+'SM Da'!AK88+'BN Da'!AK88+'BS Da'!AK88+'TDC Da'!AK88</f>
        <v>498.71500000000003</v>
      </c>
      <c r="AL88" s="222">
        <f>+'MIT Da'!AL88+'SAR Da'!AL88+'URQ Da'!AL88+'ROC Da'!AL88+'SM Da'!AL88+'BN Da'!AL88+'BS Da'!AL88+'TDC Da'!AL88</f>
        <v>780.64199999999994</v>
      </c>
      <c r="AM88" s="55">
        <f>+'MIT Da'!AM88+'SAR Da'!AM88+'URQ Da'!AM88+'ROC Da'!AM88+'SM Da'!AM88+'BN Da'!AM88+'BS Da'!AM88+'TDC Da'!AM88</f>
        <v>9</v>
      </c>
      <c r="AN88" s="55">
        <f>+'MIT Da'!AN88+'SAR Da'!AN88+'URQ Da'!AN88+'ROC Da'!AN88+'SM Da'!AN88+'BN Da'!AN88+'BS Da'!AN88+'TDC Da'!AN88</f>
        <v>57</v>
      </c>
      <c r="AO88" s="55">
        <f>+'MIT Da'!AO88+'SAR Da'!AO88+'URQ Da'!AO88+'ROC Da'!AO88+'SM Da'!AO88+'BN Da'!AO88+'BS Da'!AO88+'TDC Da'!AO88</f>
        <v>82</v>
      </c>
      <c r="AP88" s="232">
        <f>+'MIT Da'!AP88+'SAR Da'!AP88+'URQ Da'!AP88+'ROC Da'!AP88+'SM Da'!AP88+'BN Da'!AP88+'BS Da'!AP88+'TDC Da'!AP88</f>
        <v>148</v>
      </c>
      <c r="AQ88" s="55">
        <f>+'MIT Da'!AQ88+'SAR Da'!AQ88+'URQ Da'!AQ88+'ROC Da'!AQ88+'SM Da'!AQ88+'BN Da'!AQ88+'BS Da'!AQ88+'TDC Da'!AQ88</f>
        <v>596</v>
      </c>
      <c r="AR88" s="55">
        <f>+'MIT Da'!AR88+'SAR Da'!AR88+'URQ Da'!AR88+'ROC Da'!AR88+'SM Da'!AR88+'BN Da'!AR88+'BS Da'!AR88+'TDC Da'!AR88</f>
        <v>341</v>
      </c>
      <c r="AS88" s="55">
        <f>+'MIT Da'!AS88+'SAR Da'!AS88+'URQ Da'!AS88+'ROC Da'!AS88+'SM Da'!AS88+'BN Da'!AS88+'BS Da'!AS88+'TDC Da'!AS88</f>
        <v>39</v>
      </c>
      <c r="AT88" s="232">
        <f>+SUM(RED_InfraMR[[#This Row],[B.02.1 - Parque de Coches Eléctricos Motrices]:[B.02.3 - Parque de Coches Eléctricos Motrices Tipo R]])</f>
        <v>976</v>
      </c>
      <c r="AU88" s="55">
        <f>+'MIT Da'!AU88+'SAR Da'!AU88+'URQ Da'!AU88+'ROC Da'!AU88+'SM Da'!AU88+'BN Da'!AU88+'BS Da'!AU88+'TDC Da'!AU88</f>
        <v>0</v>
      </c>
      <c r="AV88" s="55">
        <f>+'MIT Da'!AV88+'SAR Da'!AV88+'URQ Da'!AV88+'ROC Da'!AV88+'SM Da'!AV88+'BN Da'!AV88+'BS Da'!AV88+'TDC Da'!AV88</f>
        <v>6</v>
      </c>
      <c r="AW88" s="55">
        <f>+'MIT Da'!AW88+'SAR Da'!AW88+'URQ Da'!AW88+'ROC Da'!AW88+'SM Da'!AW88+'BN Da'!AW88+'BS Da'!AW88+'TDC Da'!AW88</f>
        <v>10</v>
      </c>
      <c r="AX88" s="232">
        <f>+SUM(RED_InfraMR[[#This Row],[B.03.1 - Parque de Coches Motores Motrices Remolcados]:[B.03.3 - Parque de Coches Motores Motrices Cabina]])</f>
        <v>16</v>
      </c>
      <c r="AY88" s="55">
        <f>+'MIT Da'!AY88+'SAR Da'!AY88+'URQ Da'!AY88+'ROC Da'!AY88+'SM Da'!AY88+'BN Da'!AY88+'BS Da'!AY88+'TDC Da'!AY88</f>
        <v>433</v>
      </c>
      <c r="AZ88" s="55">
        <f>+'MIT Da'!AZ88+'SAR Da'!AZ88+'URQ Da'!AZ88+'ROC Da'!AZ88+'SM Da'!AZ88+'BN Da'!AZ88+'BS Da'!AZ88+'TDC Da'!AZ88</f>
        <v>170</v>
      </c>
      <c r="BA88" s="55">
        <f>+'MIT Da'!BA88+'SAR Da'!BA88+'URQ Da'!BA88+'ROC Da'!BA88+'SM Da'!BA88+'BN Da'!BA88+'BS Da'!BA88+'TDC Da'!BA88</f>
        <v>15</v>
      </c>
      <c r="BB88" s="55">
        <f>+'MIT Da'!BB88+'SAR Da'!BB88+'URQ Da'!BB88+'ROC Da'!BB88+'SM Da'!BB88+'BN Da'!BB88+'BS Da'!BB88+'TDC Da'!BB88</f>
        <v>0</v>
      </c>
      <c r="BC88" s="232">
        <f>+SUM(RED_InfraMR[[#This Row],[B.04.1 - Parque de Coches Remolcados Clase Unica]:[B.04.5 - Parque de Coches Remolcados para Servicios Especiales (Cartoneros)]])</f>
        <v>618</v>
      </c>
      <c r="BD88" s="393">
        <f>+'MIT Da'!BD88+'SAR Da'!BD88+'URQ Da'!BD88+'ROC Da'!BD88+'SM Da'!BD88+'BN Da'!BD88+'BS Da'!BD88+'TDC Da'!BD88</f>
        <v>150</v>
      </c>
      <c r="BE88" s="55">
        <f>+'MIT Da'!BE88+'SAR Da'!BE88+'URQ Da'!BE88+'ROC Da'!BE88+'SM Da'!BE88+'BN Da'!BE88+'BS Da'!BE88+'TDC Da'!BE88</f>
        <v>13</v>
      </c>
      <c r="BF88" s="55">
        <f>+'MIT Da'!BF88+'SAR Da'!BF88+'URQ Da'!BF88+'ROC Da'!BF88+'SM Da'!BF88+'BN Da'!BF88+'BS Da'!BF88+'TDC Da'!BF88</f>
        <v>92</v>
      </c>
      <c r="BG88" s="235"/>
    </row>
    <row r="89" spans="1:59">
      <c r="A89" s="1">
        <v>2000</v>
      </c>
      <c r="B89" s="1" t="s">
        <v>64</v>
      </c>
      <c r="C89" s="10">
        <f>+'MIT Da'!C89+'SAR Da'!C89+'URQ Da'!C89+'ROC Da'!C89+'SM Da'!C89+'BN Da'!C89+'BS Da'!C89+'TDC Da'!C89</f>
        <v>147.21299999999999</v>
      </c>
      <c r="D89" s="10">
        <f>+'MIT Da'!D89+'SAR Da'!D89+'URQ Da'!D89+'ROC Da'!D89+'SM Da'!D89+'BN Da'!D89+'BS Da'!D89+'TDC Da'!D89</f>
        <v>444.30600000000004</v>
      </c>
      <c r="E89" s="10">
        <f>+'MIT Da'!E89+'SAR Da'!E89+'URQ Da'!E89+'ROC Da'!E89+'SM Da'!E89+'BN Da'!E89+'BS Da'!E89+'TDC Da'!E89</f>
        <v>0</v>
      </c>
      <c r="F89" s="10">
        <f>+'MIT Da'!F89+'SAR Da'!F89+'URQ Da'!F89+'ROC Da'!F89+'SM Da'!F89+'BN Da'!F89+'BS Da'!F89+'TDC Da'!F89</f>
        <v>176.17364000000001</v>
      </c>
      <c r="G89" s="192">
        <f>+'MIT Da'!G89+'SAR Da'!G89+'URQ Da'!G89+'ROC Da'!G89+'SM Da'!G89+'BN Da'!G89+'BS Da'!G89+'TDC Da'!G89</f>
        <v>767.69263999999998</v>
      </c>
      <c r="H89" s="192">
        <f>+'MIT Da'!H89+'SAR Da'!H89+'URQ Da'!H89+'ROC Da'!H89+'SM Da'!H89+'BN Da'!H89+'BS Da'!H89+'TDC Da'!H89</f>
        <v>767.69263999999998</v>
      </c>
      <c r="I89" s="10">
        <f>+'MIT Da'!I89+'SAR Da'!I89+'URQ Da'!I89+'ROC Da'!I89+'SM Da'!I89+'BN Da'!I89+'BS Da'!I89+'TDC Da'!I89</f>
        <v>972.2581100000001</v>
      </c>
      <c r="J89" s="10">
        <f>+'MIT Da'!J89+'SAR Da'!J89+'URQ Da'!J89+'ROC Da'!J89+'SM Da'!J89+'BN Da'!J89+'BS Da'!J89+'TDC Da'!J89</f>
        <v>1060.415</v>
      </c>
      <c r="K89" s="10">
        <f>+'MIT Da'!K89+'SAR Da'!K89+'URQ Da'!K89+'ROC Da'!K89+'SM Da'!K89+'BN Da'!K89+'BS Da'!K89+'TDC Da'!K89</f>
        <v>54.516999999999996</v>
      </c>
      <c r="L89" s="10">
        <f>+'MIT Da'!L89+'SAR Da'!L89+'URQ Da'!L89+'ROC Da'!L89+'SM Da'!L89+'BN Da'!L89+'BS Da'!L89+'TDC Da'!L89</f>
        <v>379.49300000000005</v>
      </c>
      <c r="M89" s="10">
        <f>+'MIT Da'!M89+'SAR Da'!M89+'URQ Da'!M89+'ROC Da'!M89+'SM Da'!M89+'BN Da'!M89+'BS Da'!M89+'TDC Da'!M89</f>
        <v>21.314999999999998</v>
      </c>
      <c r="N89" s="192">
        <f>+'MIT Da'!N89+'SAR Da'!N89+'URQ Da'!N89+'ROC Da'!N89+'SM Da'!N89+'BN Da'!N89+'BS Da'!N89+'TDC Da'!N89</f>
        <v>1439.9079999999999</v>
      </c>
      <c r="O89" s="192">
        <f>+'MIT Da'!O89+'SAR Da'!O89+'URQ Da'!O89+'ROC Da'!O89+'SM Da'!O89+'BN Da'!O89+'BS Da'!O89+'TDC Da'!O89</f>
        <v>1439.9079999999999</v>
      </c>
      <c r="P89" s="55">
        <f>+'MIT Da'!P89+'SAR Da'!P89+'URQ Da'!P89+'ROC Da'!P89+'SM Da'!P89+'BN Da'!P89+'BS Da'!P89+'TDC Da'!P89</f>
        <v>203</v>
      </c>
      <c r="Q89" s="55">
        <f>+'MIT Da'!Q89+'SAR Da'!Q89+'URQ Da'!Q89+'ROC Da'!Q89+'SM Da'!Q89+'BN Da'!Q89+'BS Da'!Q89+'TDC Da'!Q89</f>
        <v>58</v>
      </c>
      <c r="R89" s="55">
        <f>+'MIT Da'!R89+'SAR Da'!R89+'URQ Da'!R89+'ROC Da'!R89+'SM Da'!R89+'BN Da'!R89+'BS Da'!R89+'TDC Da'!R89</f>
        <v>10</v>
      </c>
      <c r="S89" s="213">
        <f>+'MIT Da'!S89+'SAR Da'!S89+'URQ Da'!S89+'ROC Da'!S89+'SM Da'!S89+'BN Da'!S89+'BS Da'!S89+'TDC Da'!S89</f>
        <v>271</v>
      </c>
      <c r="T89" s="213">
        <f>+'MIT Da'!T89+'SAR Da'!T89+'URQ Da'!T89+'ROC Da'!T89+'SM Da'!T89+'BN Da'!T89+'BS Da'!T89+'TDC Da'!T89</f>
        <v>271</v>
      </c>
      <c r="U89" s="55">
        <f>+'MIT Da'!U89+'SAR Da'!U89+'URQ Da'!U89+'ROC Da'!U89+'SM Da'!U89+'BN Da'!U89+'BS Da'!U89+'TDC Da'!U89</f>
        <v>136</v>
      </c>
      <c r="V89" s="55">
        <f>+'MIT Da'!V89+'SAR Da'!V89+'URQ Da'!V89+'ROC Da'!V89+'SM Da'!V89+'BN Da'!V89+'BS Da'!V89+'TDC Da'!V89</f>
        <v>432</v>
      </c>
      <c r="W89" s="55">
        <f>+'MIT Da'!W89+'SAR Da'!W89+'URQ Da'!W89+'ROC Da'!W89+'SM Da'!W89+'BN Da'!W89+'BS Da'!W89+'TDC Da'!W89</f>
        <v>12</v>
      </c>
      <c r="X89" s="55">
        <f>+'MIT Da'!X89+'SAR Da'!X89+'URQ Da'!X89+'ROC Da'!X89+'SM Da'!X89+'BN Da'!X89+'BS Da'!X89+'TDC Da'!X89</f>
        <v>111</v>
      </c>
      <c r="Y89" s="55">
        <f>+'MIT Da'!Y89+'SAR Da'!Y89+'URQ Da'!Y89+'ROC Da'!Y89+'SM Da'!Y89+'BN Da'!Y89+'BS Da'!Y89+'TDC Da'!Y89</f>
        <v>4</v>
      </c>
      <c r="Z89" s="219">
        <f>+'MIT Da'!Z89+'SAR Da'!Z89+'URQ Da'!Z89+'ROC Da'!Z89+'SM Da'!Z89+'BN Da'!Z89+'BS Da'!Z89+'TDC Da'!Z89</f>
        <v>695</v>
      </c>
      <c r="AA89" s="55">
        <f>+'MIT Da'!AA89+'SAR Da'!AA89+'URQ Da'!AA89+'ROC Da'!AA89+'SM Da'!AA89+'BN Da'!AA89+'BS Da'!AA89+'TDC Da'!AA89</f>
        <v>160</v>
      </c>
      <c r="AB89" s="55">
        <f>+'MIT Da'!AB89+'SAR Da'!AB89+'URQ Da'!AB89+'ROC Da'!AB89+'SM Da'!AB89+'BN Da'!AB89+'BS Da'!AB89+'TDC Da'!AB89</f>
        <v>102</v>
      </c>
      <c r="AC89" s="55">
        <f>+'MIT Da'!AC89+'SAR Da'!AC89+'URQ Da'!AC89+'ROC Da'!AC89+'SM Da'!AC89+'BN Da'!AC89+'BS Da'!AC89+'TDC Da'!AC89</f>
        <v>695</v>
      </c>
      <c r="AD89" s="219">
        <f>+'MIT Da'!AD89+'SAR Da'!AD89+'URQ Da'!AD89+'ROC Da'!AD89+'SM Da'!AD89+'BN Da'!AD89+'BS Da'!AD89+'TDC Da'!AD89</f>
        <v>957</v>
      </c>
      <c r="AE89" s="55">
        <f>+'MIT Da'!AE89+'SAR Da'!AE89+'URQ Da'!AE89+'ROC Da'!AE89+'SM Da'!AE89+'BN Da'!AE89+'BS Da'!AE89+'TDC Da'!AE89</f>
        <v>54</v>
      </c>
      <c r="AF89" s="55">
        <f>+'MIT Da'!AF89+'SAR Da'!AF89+'URQ Da'!AF89+'ROC Da'!AF89+'SM Da'!AF89+'BN Da'!AF89+'BS Da'!AF89+'TDC Da'!AF89</f>
        <v>96</v>
      </c>
      <c r="AG89" s="55">
        <f>+'MIT Da'!AG89+'SAR Da'!AG89+'URQ Da'!AG89+'ROC Da'!AG89+'SM Da'!AG89+'BN Da'!AG89+'BS Da'!AG89+'TDC Da'!AG89</f>
        <v>443</v>
      </c>
      <c r="AH89" s="219">
        <f>+'MIT Da'!AH89+'SAR Da'!AH89+'URQ Da'!AH89+'ROC Da'!AH89+'SM Da'!AH89+'BN Da'!AH89+'BS Da'!AH89+'TDC Da'!AH89</f>
        <v>593</v>
      </c>
      <c r="AI89" s="10">
        <f>+'MIT Da'!AI89+'SAR Da'!AI89+'URQ Da'!AI89+'ROC Da'!AI89+'SM Da'!AI89+'BN Da'!AI89+'BS Da'!AI89+'TDC Da'!AI89</f>
        <v>274.60699999999997</v>
      </c>
      <c r="AJ89" s="10">
        <f>+'MIT Da'!AJ89+'SAR Da'!AJ89+'URQ Da'!AJ89+'ROC Da'!AJ89+'SM Da'!AJ89+'BN Da'!AJ89+'BS Da'!AJ89+'TDC Da'!AJ89</f>
        <v>7.32</v>
      </c>
      <c r="AK89" s="10">
        <f>+'MIT Da'!AK89+'SAR Da'!AK89+'URQ Da'!AK89+'ROC Da'!AK89+'SM Da'!AK89+'BN Da'!AK89+'BS Da'!AK89+'TDC Da'!AK89</f>
        <v>498.71500000000003</v>
      </c>
      <c r="AL89" s="222">
        <f>+'MIT Da'!AL89+'SAR Da'!AL89+'URQ Da'!AL89+'ROC Da'!AL89+'SM Da'!AL89+'BN Da'!AL89+'BS Da'!AL89+'TDC Da'!AL89</f>
        <v>780.64199999999994</v>
      </c>
      <c r="AM89" s="55">
        <f>+'MIT Da'!AM89+'SAR Da'!AM89+'URQ Da'!AM89+'ROC Da'!AM89+'SM Da'!AM89+'BN Da'!AM89+'BS Da'!AM89+'TDC Da'!AM89</f>
        <v>9</v>
      </c>
      <c r="AN89" s="55">
        <f>+'MIT Da'!AN89+'SAR Da'!AN89+'URQ Da'!AN89+'ROC Da'!AN89+'SM Da'!AN89+'BN Da'!AN89+'BS Da'!AN89+'TDC Da'!AN89</f>
        <v>57</v>
      </c>
      <c r="AO89" s="55">
        <f>+'MIT Da'!AO89+'SAR Da'!AO89+'URQ Da'!AO89+'ROC Da'!AO89+'SM Da'!AO89+'BN Da'!AO89+'BS Da'!AO89+'TDC Da'!AO89</f>
        <v>82</v>
      </c>
      <c r="AP89" s="232">
        <f>+'MIT Da'!AP89+'SAR Da'!AP89+'URQ Da'!AP89+'ROC Da'!AP89+'SM Da'!AP89+'BN Da'!AP89+'BS Da'!AP89+'TDC Da'!AP89</f>
        <v>148</v>
      </c>
      <c r="AQ89" s="55">
        <f>+'MIT Da'!AQ89+'SAR Da'!AQ89+'URQ Da'!AQ89+'ROC Da'!AQ89+'SM Da'!AQ89+'BN Da'!AQ89+'BS Da'!AQ89+'TDC Da'!AQ89</f>
        <v>596</v>
      </c>
      <c r="AR89" s="55">
        <f>+'MIT Da'!AR89+'SAR Da'!AR89+'URQ Da'!AR89+'ROC Da'!AR89+'SM Da'!AR89+'BN Da'!AR89+'BS Da'!AR89+'TDC Da'!AR89</f>
        <v>341</v>
      </c>
      <c r="AS89" s="55">
        <f>+'MIT Da'!AS89+'SAR Da'!AS89+'URQ Da'!AS89+'ROC Da'!AS89+'SM Da'!AS89+'BN Da'!AS89+'BS Da'!AS89+'TDC Da'!AS89</f>
        <v>39</v>
      </c>
      <c r="AT89" s="232">
        <f>+SUM(RED_InfraMR[[#This Row],[B.02.1 - Parque de Coches Eléctricos Motrices]:[B.02.3 - Parque de Coches Eléctricos Motrices Tipo R]])</f>
        <v>976</v>
      </c>
      <c r="AU89" s="55">
        <f>+'MIT Da'!AU89+'SAR Da'!AU89+'URQ Da'!AU89+'ROC Da'!AU89+'SM Da'!AU89+'BN Da'!AU89+'BS Da'!AU89+'TDC Da'!AU89</f>
        <v>0</v>
      </c>
      <c r="AV89" s="55">
        <f>+'MIT Da'!AV89+'SAR Da'!AV89+'URQ Da'!AV89+'ROC Da'!AV89+'SM Da'!AV89+'BN Da'!AV89+'BS Da'!AV89+'TDC Da'!AV89</f>
        <v>6</v>
      </c>
      <c r="AW89" s="55">
        <f>+'MIT Da'!AW89+'SAR Da'!AW89+'URQ Da'!AW89+'ROC Da'!AW89+'SM Da'!AW89+'BN Da'!AW89+'BS Da'!AW89+'TDC Da'!AW89</f>
        <v>10</v>
      </c>
      <c r="AX89" s="232">
        <f>+SUM(RED_InfraMR[[#This Row],[B.03.1 - Parque de Coches Motores Motrices Remolcados]:[B.03.3 - Parque de Coches Motores Motrices Cabina]])</f>
        <v>16</v>
      </c>
      <c r="AY89" s="55">
        <f>+'MIT Da'!AY89+'SAR Da'!AY89+'URQ Da'!AY89+'ROC Da'!AY89+'SM Da'!AY89+'BN Da'!AY89+'BS Da'!AY89+'TDC Da'!AY89</f>
        <v>433</v>
      </c>
      <c r="AZ89" s="55">
        <f>+'MIT Da'!AZ89+'SAR Da'!AZ89+'URQ Da'!AZ89+'ROC Da'!AZ89+'SM Da'!AZ89+'BN Da'!AZ89+'BS Da'!AZ89+'TDC Da'!AZ89</f>
        <v>170</v>
      </c>
      <c r="BA89" s="55">
        <f>+'MIT Da'!BA89+'SAR Da'!BA89+'URQ Da'!BA89+'ROC Da'!BA89+'SM Da'!BA89+'BN Da'!BA89+'BS Da'!BA89+'TDC Da'!BA89</f>
        <v>15</v>
      </c>
      <c r="BB89" s="55">
        <f>+'MIT Da'!BB89+'SAR Da'!BB89+'URQ Da'!BB89+'ROC Da'!BB89+'SM Da'!BB89+'BN Da'!BB89+'BS Da'!BB89+'TDC Da'!BB89</f>
        <v>0</v>
      </c>
      <c r="BC89" s="232">
        <f>+SUM(RED_InfraMR[[#This Row],[B.04.1 - Parque de Coches Remolcados Clase Unica]:[B.04.5 - Parque de Coches Remolcados para Servicios Especiales (Cartoneros)]])</f>
        <v>618</v>
      </c>
      <c r="BD89" s="393">
        <f>+'MIT Da'!BD89+'SAR Da'!BD89+'URQ Da'!BD89+'ROC Da'!BD89+'SM Da'!BD89+'BN Da'!BD89+'BS Da'!BD89+'TDC Da'!BD89</f>
        <v>150</v>
      </c>
      <c r="BE89" s="55">
        <f>+'MIT Da'!BE89+'SAR Da'!BE89+'URQ Da'!BE89+'ROC Da'!BE89+'SM Da'!BE89+'BN Da'!BE89+'BS Da'!BE89+'TDC Da'!BE89</f>
        <v>13</v>
      </c>
      <c r="BF89" s="55">
        <f>+'MIT Da'!BF89+'SAR Da'!BF89+'URQ Da'!BF89+'ROC Da'!BF89+'SM Da'!BF89+'BN Da'!BF89+'BS Da'!BF89+'TDC Da'!BF89</f>
        <v>92</v>
      </c>
      <c r="BG89" s="235"/>
    </row>
    <row r="90" spans="1:59">
      <c r="A90" s="1">
        <v>2000</v>
      </c>
      <c r="B90" s="1" t="s">
        <v>65</v>
      </c>
      <c r="C90" s="10">
        <f>+'MIT Da'!C90+'SAR Da'!C90+'URQ Da'!C90+'ROC Da'!C90+'SM Da'!C90+'BN Da'!C90+'BS Da'!C90+'TDC Da'!C90</f>
        <v>147.21299999999999</v>
      </c>
      <c r="D90" s="10">
        <f>+'MIT Da'!D90+'SAR Da'!D90+'URQ Da'!D90+'ROC Da'!D90+'SM Da'!D90+'BN Da'!D90+'BS Da'!D90+'TDC Da'!D90</f>
        <v>444.30600000000004</v>
      </c>
      <c r="E90" s="10">
        <f>+'MIT Da'!E90+'SAR Da'!E90+'URQ Da'!E90+'ROC Da'!E90+'SM Da'!E90+'BN Da'!E90+'BS Da'!E90+'TDC Da'!E90</f>
        <v>0</v>
      </c>
      <c r="F90" s="10">
        <f>+'MIT Da'!F90+'SAR Da'!F90+'URQ Da'!F90+'ROC Da'!F90+'SM Da'!F90+'BN Da'!F90+'BS Da'!F90+'TDC Da'!F90</f>
        <v>176.17364000000001</v>
      </c>
      <c r="G90" s="192">
        <f>+'MIT Da'!G90+'SAR Da'!G90+'URQ Da'!G90+'ROC Da'!G90+'SM Da'!G90+'BN Da'!G90+'BS Da'!G90+'TDC Da'!G90</f>
        <v>767.69263999999998</v>
      </c>
      <c r="H90" s="192">
        <f>+'MIT Da'!H90+'SAR Da'!H90+'URQ Da'!H90+'ROC Da'!H90+'SM Da'!H90+'BN Da'!H90+'BS Da'!H90+'TDC Da'!H90</f>
        <v>767.69263999999998</v>
      </c>
      <c r="I90" s="10">
        <f>+'MIT Da'!I90+'SAR Da'!I90+'URQ Da'!I90+'ROC Da'!I90+'SM Da'!I90+'BN Da'!I90+'BS Da'!I90+'TDC Da'!I90</f>
        <v>972.2581100000001</v>
      </c>
      <c r="J90" s="10">
        <f>+'MIT Da'!J90+'SAR Da'!J90+'URQ Da'!J90+'ROC Da'!J90+'SM Da'!J90+'BN Da'!J90+'BS Da'!J90+'TDC Da'!J90</f>
        <v>1060.415</v>
      </c>
      <c r="K90" s="10">
        <f>+'MIT Da'!K90+'SAR Da'!K90+'URQ Da'!K90+'ROC Da'!K90+'SM Da'!K90+'BN Da'!K90+'BS Da'!K90+'TDC Da'!K90</f>
        <v>54.516999999999996</v>
      </c>
      <c r="L90" s="10">
        <f>+'MIT Da'!L90+'SAR Da'!L90+'URQ Da'!L90+'ROC Da'!L90+'SM Da'!L90+'BN Da'!L90+'BS Da'!L90+'TDC Da'!L90</f>
        <v>379.49300000000005</v>
      </c>
      <c r="M90" s="10">
        <f>+'MIT Da'!M90+'SAR Da'!M90+'URQ Da'!M90+'ROC Da'!M90+'SM Da'!M90+'BN Da'!M90+'BS Da'!M90+'TDC Da'!M90</f>
        <v>21.314999999999998</v>
      </c>
      <c r="N90" s="192">
        <f>+'MIT Da'!N90+'SAR Da'!N90+'URQ Da'!N90+'ROC Da'!N90+'SM Da'!N90+'BN Da'!N90+'BS Da'!N90+'TDC Da'!N90</f>
        <v>1439.9079999999999</v>
      </c>
      <c r="O90" s="192">
        <f>+'MIT Da'!O90+'SAR Da'!O90+'URQ Da'!O90+'ROC Da'!O90+'SM Da'!O90+'BN Da'!O90+'BS Da'!O90+'TDC Da'!O90</f>
        <v>1439.9079999999999</v>
      </c>
      <c r="P90" s="55">
        <f>+'MIT Da'!P90+'SAR Da'!P90+'URQ Da'!P90+'ROC Da'!P90+'SM Da'!P90+'BN Da'!P90+'BS Da'!P90+'TDC Da'!P90</f>
        <v>203</v>
      </c>
      <c r="Q90" s="55">
        <f>+'MIT Da'!Q90+'SAR Da'!Q90+'URQ Da'!Q90+'ROC Da'!Q90+'SM Da'!Q90+'BN Da'!Q90+'BS Da'!Q90+'TDC Da'!Q90</f>
        <v>58</v>
      </c>
      <c r="R90" s="55">
        <f>+'MIT Da'!R90+'SAR Da'!R90+'URQ Da'!R90+'ROC Da'!R90+'SM Da'!R90+'BN Da'!R90+'BS Da'!R90+'TDC Da'!R90</f>
        <v>10</v>
      </c>
      <c r="S90" s="213">
        <f>+'MIT Da'!S90+'SAR Da'!S90+'URQ Da'!S90+'ROC Da'!S90+'SM Da'!S90+'BN Da'!S90+'BS Da'!S90+'TDC Da'!S90</f>
        <v>271</v>
      </c>
      <c r="T90" s="213">
        <f>+'MIT Da'!T90+'SAR Da'!T90+'URQ Da'!T90+'ROC Da'!T90+'SM Da'!T90+'BN Da'!T90+'BS Da'!T90+'TDC Da'!T90</f>
        <v>271</v>
      </c>
      <c r="U90" s="55">
        <f>+'MIT Da'!U90+'SAR Da'!U90+'URQ Da'!U90+'ROC Da'!U90+'SM Da'!U90+'BN Da'!U90+'BS Da'!U90+'TDC Da'!U90</f>
        <v>136</v>
      </c>
      <c r="V90" s="55">
        <f>+'MIT Da'!V90+'SAR Da'!V90+'URQ Da'!V90+'ROC Da'!V90+'SM Da'!V90+'BN Da'!V90+'BS Da'!V90+'TDC Da'!V90</f>
        <v>432</v>
      </c>
      <c r="W90" s="55">
        <f>+'MIT Da'!W90+'SAR Da'!W90+'URQ Da'!W90+'ROC Da'!W90+'SM Da'!W90+'BN Da'!W90+'BS Da'!W90+'TDC Da'!W90</f>
        <v>12</v>
      </c>
      <c r="X90" s="55">
        <f>+'MIT Da'!X90+'SAR Da'!X90+'URQ Da'!X90+'ROC Da'!X90+'SM Da'!X90+'BN Da'!X90+'BS Da'!X90+'TDC Da'!X90</f>
        <v>111</v>
      </c>
      <c r="Y90" s="55">
        <f>+'MIT Da'!Y90+'SAR Da'!Y90+'URQ Da'!Y90+'ROC Da'!Y90+'SM Da'!Y90+'BN Da'!Y90+'BS Da'!Y90+'TDC Da'!Y90</f>
        <v>4</v>
      </c>
      <c r="Z90" s="219">
        <f>+'MIT Da'!Z90+'SAR Da'!Z90+'URQ Da'!Z90+'ROC Da'!Z90+'SM Da'!Z90+'BN Da'!Z90+'BS Da'!Z90+'TDC Da'!Z90</f>
        <v>695</v>
      </c>
      <c r="AA90" s="55">
        <f>+'MIT Da'!AA90+'SAR Da'!AA90+'URQ Da'!AA90+'ROC Da'!AA90+'SM Da'!AA90+'BN Da'!AA90+'BS Da'!AA90+'TDC Da'!AA90</f>
        <v>160</v>
      </c>
      <c r="AB90" s="55">
        <f>+'MIT Da'!AB90+'SAR Da'!AB90+'URQ Da'!AB90+'ROC Da'!AB90+'SM Da'!AB90+'BN Da'!AB90+'BS Da'!AB90+'TDC Da'!AB90</f>
        <v>102</v>
      </c>
      <c r="AC90" s="55">
        <f>+'MIT Da'!AC90+'SAR Da'!AC90+'URQ Da'!AC90+'ROC Da'!AC90+'SM Da'!AC90+'BN Da'!AC90+'BS Da'!AC90+'TDC Da'!AC90</f>
        <v>695</v>
      </c>
      <c r="AD90" s="219">
        <f>+'MIT Da'!AD90+'SAR Da'!AD90+'URQ Da'!AD90+'ROC Da'!AD90+'SM Da'!AD90+'BN Da'!AD90+'BS Da'!AD90+'TDC Da'!AD90</f>
        <v>957</v>
      </c>
      <c r="AE90" s="55">
        <f>+'MIT Da'!AE90+'SAR Da'!AE90+'URQ Da'!AE90+'ROC Da'!AE90+'SM Da'!AE90+'BN Da'!AE90+'BS Da'!AE90+'TDC Da'!AE90</f>
        <v>54</v>
      </c>
      <c r="AF90" s="55">
        <f>+'MIT Da'!AF90+'SAR Da'!AF90+'URQ Da'!AF90+'ROC Da'!AF90+'SM Da'!AF90+'BN Da'!AF90+'BS Da'!AF90+'TDC Da'!AF90</f>
        <v>96</v>
      </c>
      <c r="AG90" s="55">
        <f>+'MIT Da'!AG90+'SAR Da'!AG90+'URQ Da'!AG90+'ROC Da'!AG90+'SM Da'!AG90+'BN Da'!AG90+'BS Da'!AG90+'TDC Da'!AG90</f>
        <v>443</v>
      </c>
      <c r="AH90" s="219">
        <f>+'MIT Da'!AH90+'SAR Da'!AH90+'URQ Da'!AH90+'ROC Da'!AH90+'SM Da'!AH90+'BN Da'!AH90+'BS Da'!AH90+'TDC Da'!AH90</f>
        <v>593</v>
      </c>
      <c r="AI90" s="10">
        <f>+'MIT Da'!AI90+'SAR Da'!AI90+'URQ Da'!AI90+'ROC Da'!AI90+'SM Da'!AI90+'BN Da'!AI90+'BS Da'!AI90+'TDC Da'!AI90</f>
        <v>274.60699999999997</v>
      </c>
      <c r="AJ90" s="10">
        <f>+'MIT Da'!AJ90+'SAR Da'!AJ90+'URQ Da'!AJ90+'ROC Da'!AJ90+'SM Da'!AJ90+'BN Da'!AJ90+'BS Da'!AJ90+'TDC Da'!AJ90</f>
        <v>7.32</v>
      </c>
      <c r="AK90" s="10">
        <f>+'MIT Da'!AK90+'SAR Da'!AK90+'URQ Da'!AK90+'ROC Da'!AK90+'SM Da'!AK90+'BN Da'!AK90+'BS Da'!AK90+'TDC Da'!AK90</f>
        <v>498.71500000000003</v>
      </c>
      <c r="AL90" s="222">
        <f>+'MIT Da'!AL90+'SAR Da'!AL90+'URQ Da'!AL90+'ROC Da'!AL90+'SM Da'!AL90+'BN Da'!AL90+'BS Da'!AL90+'TDC Da'!AL90</f>
        <v>780.64199999999994</v>
      </c>
      <c r="AM90" s="55">
        <f>+'MIT Da'!AM90+'SAR Da'!AM90+'URQ Da'!AM90+'ROC Da'!AM90+'SM Da'!AM90+'BN Da'!AM90+'BS Da'!AM90+'TDC Da'!AM90</f>
        <v>9</v>
      </c>
      <c r="AN90" s="55">
        <f>+'MIT Da'!AN90+'SAR Da'!AN90+'URQ Da'!AN90+'ROC Da'!AN90+'SM Da'!AN90+'BN Da'!AN90+'BS Da'!AN90+'TDC Da'!AN90</f>
        <v>57</v>
      </c>
      <c r="AO90" s="55">
        <f>+'MIT Da'!AO90+'SAR Da'!AO90+'URQ Da'!AO90+'ROC Da'!AO90+'SM Da'!AO90+'BN Da'!AO90+'BS Da'!AO90+'TDC Da'!AO90</f>
        <v>82</v>
      </c>
      <c r="AP90" s="232">
        <f>+'MIT Da'!AP90+'SAR Da'!AP90+'URQ Da'!AP90+'ROC Da'!AP90+'SM Da'!AP90+'BN Da'!AP90+'BS Da'!AP90+'TDC Da'!AP90</f>
        <v>148</v>
      </c>
      <c r="AQ90" s="55">
        <f>+'MIT Da'!AQ90+'SAR Da'!AQ90+'URQ Da'!AQ90+'ROC Da'!AQ90+'SM Da'!AQ90+'BN Da'!AQ90+'BS Da'!AQ90+'TDC Da'!AQ90</f>
        <v>596</v>
      </c>
      <c r="AR90" s="55">
        <f>+'MIT Da'!AR90+'SAR Da'!AR90+'URQ Da'!AR90+'ROC Da'!AR90+'SM Da'!AR90+'BN Da'!AR90+'BS Da'!AR90+'TDC Da'!AR90</f>
        <v>341</v>
      </c>
      <c r="AS90" s="55">
        <f>+'MIT Da'!AS90+'SAR Da'!AS90+'URQ Da'!AS90+'ROC Da'!AS90+'SM Da'!AS90+'BN Da'!AS90+'BS Da'!AS90+'TDC Da'!AS90</f>
        <v>39</v>
      </c>
      <c r="AT90" s="232">
        <f>+SUM(RED_InfraMR[[#This Row],[B.02.1 - Parque de Coches Eléctricos Motrices]:[B.02.3 - Parque de Coches Eléctricos Motrices Tipo R]])</f>
        <v>976</v>
      </c>
      <c r="AU90" s="55">
        <f>+'MIT Da'!AU90+'SAR Da'!AU90+'URQ Da'!AU90+'ROC Da'!AU90+'SM Da'!AU90+'BN Da'!AU90+'BS Da'!AU90+'TDC Da'!AU90</f>
        <v>0</v>
      </c>
      <c r="AV90" s="55">
        <f>+'MIT Da'!AV90+'SAR Da'!AV90+'URQ Da'!AV90+'ROC Da'!AV90+'SM Da'!AV90+'BN Da'!AV90+'BS Da'!AV90+'TDC Da'!AV90</f>
        <v>6</v>
      </c>
      <c r="AW90" s="55">
        <f>+'MIT Da'!AW90+'SAR Da'!AW90+'URQ Da'!AW90+'ROC Da'!AW90+'SM Da'!AW90+'BN Da'!AW90+'BS Da'!AW90+'TDC Da'!AW90</f>
        <v>10</v>
      </c>
      <c r="AX90" s="232">
        <f>+SUM(RED_InfraMR[[#This Row],[B.03.1 - Parque de Coches Motores Motrices Remolcados]:[B.03.3 - Parque de Coches Motores Motrices Cabina]])</f>
        <v>16</v>
      </c>
      <c r="AY90" s="55">
        <f>+'MIT Da'!AY90+'SAR Da'!AY90+'URQ Da'!AY90+'ROC Da'!AY90+'SM Da'!AY90+'BN Da'!AY90+'BS Da'!AY90+'TDC Da'!AY90</f>
        <v>433</v>
      </c>
      <c r="AZ90" s="55">
        <f>+'MIT Da'!AZ90+'SAR Da'!AZ90+'URQ Da'!AZ90+'ROC Da'!AZ90+'SM Da'!AZ90+'BN Da'!AZ90+'BS Da'!AZ90+'TDC Da'!AZ90</f>
        <v>170</v>
      </c>
      <c r="BA90" s="55">
        <f>+'MIT Da'!BA90+'SAR Da'!BA90+'URQ Da'!BA90+'ROC Da'!BA90+'SM Da'!BA90+'BN Da'!BA90+'BS Da'!BA90+'TDC Da'!BA90</f>
        <v>15</v>
      </c>
      <c r="BB90" s="55">
        <f>+'MIT Da'!BB90+'SAR Da'!BB90+'URQ Da'!BB90+'ROC Da'!BB90+'SM Da'!BB90+'BN Da'!BB90+'BS Da'!BB90+'TDC Da'!BB90</f>
        <v>0</v>
      </c>
      <c r="BC90" s="232">
        <f>+SUM(RED_InfraMR[[#This Row],[B.04.1 - Parque de Coches Remolcados Clase Unica]:[B.04.5 - Parque de Coches Remolcados para Servicios Especiales (Cartoneros)]])</f>
        <v>618</v>
      </c>
      <c r="BD90" s="393">
        <f>+'MIT Da'!BD90+'SAR Da'!BD90+'URQ Da'!BD90+'ROC Da'!BD90+'SM Da'!BD90+'BN Da'!BD90+'BS Da'!BD90+'TDC Da'!BD90</f>
        <v>150</v>
      </c>
      <c r="BE90" s="55">
        <f>+'MIT Da'!BE90+'SAR Da'!BE90+'URQ Da'!BE90+'ROC Da'!BE90+'SM Da'!BE90+'BN Da'!BE90+'BS Da'!BE90+'TDC Da'!BE90</f>
        <v>13</v>
      </c>
      <c r="BF90" s="55">
        <f>+'MIT Da'!BF90+'SAR Da'!BF90+'URQ Da'!BF90+'ROC Da'!BF90+'SM Da'!BF90+'BN Da'!BF90+'BS Da'!BF90+'TDC Da'!BF90</f>
        <v>92</v>
      </c>
      <c r="BG90" s="235"/>
    </row>
    <row r="91" spans="1:59">
      <c r="A91" s="1">
        <v>2000</v>
      </c>
      <c r="B91" s="1" t="s">
        <v>66</v>
      </c>
      <c r="C91" s="10">
        <f>+'MIT Da'!C91+'SAR Da'!C91+'URQ Da'!C91+'ROC Da'!C91+'SM Da'!C91+'BN Da'!C91+'BS Da'!C91+'TDC Da'!C91</f>
        <v>147.21299999999999</v>
      </c>
      <c r="D91" s="10">
        <f>+'MIT Da'!D91+'SAR Da'!D91+'URQ Da'!D91+'ROC Da'!D91+'SM Da'!D91+'BN Da'!D91+'BS Da'!D91+'TDC Da'!D91</f>
        <v>444.30600000000004</v>
      </c>
      <c r="E91" s="10">
        <f>+'MIT Da'!E91+'SAR Da'!E91+'URQ Da'!E91+'ROC Da'!E91+'SM Da'!E91+'BN Da'!E91+'BS Da'!E91+'TDC Da'!E91</f>
        <v>0</v>
      </c>
      <c r="F91" s="10">
        <f>+'MIT Da'!F91+'SAR Da'!F91+'URQ Da'!F91+'ROC Da'!F91+'SM Da'!F91+'BN Da'!F91+'BS Da'!F91+'TDC Da'!F91</f>
        <v>176.17364000000001</v>
      </c>
      <c r="G91" s="192">
        <f>+'MIT Da'!G91+'SAR Da'!G91+'URQ Da'!G91+'ROC Da'!G91+'SM Da'!G91+'BN Da'!G91+'BS Da'!G91+'TDC Da'!G91</f>
        <v>767.69263999999998</v>
      </c>
      <c r="H91" s="192">
        <f>+'MIT Da'!H91+'SAR Da'!H91+'URQ Da'!H91+'ROC Da'!H91+'SM Da'!H91+'BN Da'!H91+'BS Da'!H91+'TDC Da'!H91</f>
        <v>767.69263999999998</v>
      </c>
      <c r="I91" s="10">
        <f>+'MIT Da'!I91+'SAR Da'!I91+'URQ Da'!I91+'ROC Da'!I91+'SM Da'!I91+'BN Da'!I91+'BS Da'!I91+'TDC Da'!I91</f>
        <v>972.2581100000001</v>
      </c>
      <c r="J91" s="10">
        <f>+'MIT Da'!J91+'SAR Da'!J91+'URQ Da'!J91+'ROC Da'!J91+'SM Da'!J91+'BN Da'!J91+'BS Da'!J91+'TDC Da'!J91</f>
        <v>1060.415</v>
      </c>
      <c r="K91" s="10">
        <f>+'MIT Da'!K91+'SAR Da'!K91+'URQ Da'!K91+'ROC Da'!K91+'SM Da'!K91+'BN Da'!K91+'BS Da'!K91+'TDC Da'!K91</f>
        <v>54.516999999999996</v>
      </c>
      <c r="L91" s="10">
        <f>+'MIT Da'!L91+'SAR Da'!L91+'URQ Da'!L91+'ROC Da'!L91+'SM Da'!L91+'BN Da'!L91+'BS Da'!L91+'TDC Da'!L91</f>
        <v>379.49300000000005</v>
      </c>
      <c r="M91" s="10">
        <f>+'MIT Da'!M91+'SAR Da'!M91+'URQ Da'!M91+'ROC Da'!M91+'SM Da'!M91+'BN Da'!M91+'BS Da'!M91+'TDC Da'!M91</f>
        <v>21.314999999999998</v>
      </c>
      <c r="N91" s="192">
        <f>+'MIT Da'!N91+'SAR Da'!N91+'URQ Da'!N91+'ROC Da'!N91+'SM Da'!N91+'BN Da'!N91+'BS Da'!N91+'TDC Da'!N91</f>
        <v>1439.9079999999999</v>
      </c>
      <c r="O91" s="192">
        <f>+'MIT Da'!O91+'SAR Da'!O91+'URQ Da'!O91+'ROC Da'!O91+'SM Da'!O91+'BN Da'!O91+'BS Da'!O91+'TDC Da'!O91</f>
        <v>1439.9079999999999</v>
      </c>
      <c r="P91" s="55">
        <f>+'MIT Da'!P91+'SAR Da'!P91+'URQ Da'!P91+'ROC Da'!P91+'SM Da'!P91+'BN Da'!P91+'BS Da'!P91+'TDC Da'!P91</f>
        <v>203</v>
      </c>
      <c r="Q91" s="55">
        <f>+'MIT Da'!Q91+'SAR Da'!Q91+'URQ Da'!Q91+'ROC Da'!Q91+'SM Da'!Q91+'BN Da'!Q91+'BS Da'!Q91+'TDC Da'!Q91</f>
        <v>58</v>
      </c>
      <c r="R91" s="55">
        <f>+'MIT Da'!R91+'SAR Da'!R91+'URQ Da'!R91+'ROC Da'!R91+'SM Da'!R91+'BN Da'!R91+'BS Da'!R91+'TDC Da'!R91</f>
        <v>10</v>
      </c>
      <c r="S91" s="213">
        <f>+'MIT Da'!S91+'SAR Da'!S91+'URQ Da'!S91+'ROC Da'!S91+'SM Da'!S91+'BN Da'!S91+'BS Da'!S91+'TDC Da'!S91</f>
        <v>271</v>
      </c>
      <c r="T91" s="213">
        <f>+'MIT Da'!T91+'SAR Da'!T91+'URQ Da'!T91+'ROC Da'!T91+'SM Da'!T91+'BN Da'!T91+'BS Da'!T91+'TDC Da'!T91</f>
        <v>271</v>
      </c>
      <c r="U91" s="55">
        <f>+'MIT Da'!U91+'SAR Da'!U91+'URQ Da'!U91+'ROC Da'!U91+'SM Da'!U91+'BN Da'!U91+'BS Da'!U91+'TDC Da'!U91</f>
        <v>136</v>
      </c>
      <c r="V91" s="55">
        <f>+'MIT Da'!V91+'SAR Da'!V91+'URQ Da'!V91+'ROC Da'!V91+'SM Da'!V91+'BN Da'!V91+'BS Da'!V91+'TDC Da'!V91</f>
        <v>432</v>
      </c>
      <c r="W91" s="55">
        <f>+'MIT Da'!W91+'SAR Da'!W91+'URQ Da'!W91+'ROC Da'!W91+'SM Da'!W91+'BN Da'!W91+'BS Da'!W91+'TDC Da'!W91</f>
        <v>12</v>
      </c>
      <c r="X91" s="55">
        <f>+'MIT Da'!X91+'SAR Da'!X91+'URQ Da'!X91+'ROC Da'!X91+'SM Da'!X91+'BN Da'!X91+'BS Da'!X91+'TDC Da'!X91</f>
        <v>111</v>
      </c>
      <c r="Y91" s="55">
        <f>+'MIT Da'!Y91+'SAR Da'!Y91+'URQ Da'!Y91+'ROC Da'!Y91+'SM Da'!Y91+'BN Da'!Y91+'BS Da'!Y91+'TDC Da'!Y91</f>
        <v>4</v>
      </c>
      <c r="Z91" s="219">
        <f>+'MIT Da'!Z91+'SAR Da'!Z91+'URQ Da'!Z91+'ROC Da'!Z91+'SM Da'!Z91+'BN Da'!Z91+'BS Da'!Z91+'TDC Da'!Z91</f>
        <v>695</v>
      </c>
      <c r="AA91" s="55">
        <f>+'MIT Da'!AA91+'SAR Da'!AA91+'URQ Da'!AA91+'ROC Da'!AA91+'SM Da'!AA91+'BN Da'!AA91+'BS Da'!AA91+'TDC Da'!AA91</f>
        <v>160</v>
      </c>
      <c r="AB91" s="55">
        <f>+'MIT Da'!AB91+'SAR Da'!AB91+'URQ Da'!AB91+'ROC Da'!AB91+'SM Da'!AB91+'BN Da'!AB91+'BS Da'!AB91+'TDC Da'!AB91</f>
        <v>102</v>
      </c>
      <c r="AC91" s="55">
        <f>+'MIT Da'!AC91+'SAR Da'!AC91+'URQ Da'!AC91+'ROC Da'!AC91+'SM Da'!AC91+'BN Da'!AC91+'BS Da'!AC91+'TDC Da'!AC91</f>
        <v>695</v>
      </c>
      <c r="AD91" s="219">
        <f>+'MIT Da'!AD91+'SAR Da'!AD91+'URQ Da'!AD91+'ROC Da'!AD91+'SM Da'!AD91+'BN Da'!AD91+'BS Da'!AD91+'TDC Da'!AD91</f>
        <v>957</v>
      </c>
      <c r="AE91" s="55">
        <f>+'MIT Da'!AE91+'SAR Da'!AE91+'URQ Da'!AE91+'ROC Da'!AE91+'SM Da'!AE91+'BN Da'!AE91+'BS Da'!AE91+'TDC Da'!AE91</f>
        <v>54</v>
      </c>
      <c r="AF91" s="55">
        <f>+'MIT Da'!AF91+'SAR Da'!AF91+'URQ Da'!AF91+'ROC Da'!AF91+'SM Da'!AF91+'BN Da'!AF91+'BS Da'!AF91+'TDC Da'!AF91</f>
        <v>96</v>
      </c>
      <c r="AG91" s="55">
        <f>+'MIT Da'!AG91+'SAR Da'!AG91+'URQ Da'!AG91+'ROC Da'!AG91+'SM Da'!AG91+'BN Da'!AG91+'BS Da'!AG91+'TDC Da'!AG91</f>
        <v>443</v>
      </c>
      <c r="AH91" s="219">
        <f>+'MIT Da'!AH91+'SAR Da'!AH91+'URQ Da'!AH91+'ROC Da'!AH91+'SM Da'!AH91+'BN Da'!AH91+'BS Da'!AH91+'TDC Da'!AH91</f>
        <v>593</v>
      </c>
      <c r="AI91" s="10">
        <f>+'MIT Da'!AI91+'SAR Da'!AI91+'URQ Da'!AI91+'ROC Da'!AI91+'SM Da'!AI91+'BN Da'!AI91+'BS Da'!AI91+'TDC Da'!AI91</f>
        <v>274.60699999999997</v>
      </c>
      <c r="AJ91" s="10">
        <f>+'MIT Da'!AJ91+'SAR Da'!AJ91+'URQ Da'!AJ91+'ROC Da'!AJ91+'SM Da'!AJ91+'BN Da'!AJ91+'BS Da'!AJ91+'TDC Da'!AJ91</f>
        <v>7.32</v>
      </c>
      <c r="AK91" s="10">
        <f>+'MIT Da'!AK91+'SAR Da'!AK91+'URQ Da'!AK91+'ROC Da'!AK91+'SM Da'!AK91+'BN Da'!AK91+'BS Da'!AK91+'TDC Da'!AK91</f>
        <v>498.71500000000003</v>
      </c>
      <c r="AL91" s="222">
        <f>+'MIT Da'!AL91+'SAR Da'!AL91+'URQ Da'!AL91+'ROC Da'!AL91+'SM Da'!AL91+'BN Da'!AL91+'BS Da'!AL91+'TDC Da'!AL91</f>
        <v>780.64199999999994</v>
      </c>
      <c r="AM91" s="55">
        <f>+'MIT Da'!AM91+'SAR Da'!AM91+'URQ Da'!AM91+'ROC Da'!AM91+'SM Da'!AM91+'BN Da'!AM91+'BS Da'!AM91+'TDC Da'!AM91</f>
        <v>9</v>
      </c>
      <c r="AN91" s="55">
        <f>+'MIT Da'!AN91+'SAR Da'!AN91+'URQ Da'!AN91+'ROC Da'!AN91+'SM Da'!AN91+'BN Da'!AN91+'BS Da'!AN91+'TDC Da'!AN91</f>
        <v>57</v>
      </c>
      <c r="AO91" s="55">
        <f>+'MIT Da'!AO91+'SAR Da'!AO91+'URQ Da'!AO91+'ROC Da'!AO91+'SM Da'!AO91+'BN Da'!AO91+'BS Da'!AO91+'TDC Da'!AO91</f>
        <v>82</v>
      </c>
      <c r="AP91" s="232">
        <f>+'MIT Da'!AP91+'SAR Da'!AP91+'URQ Da'!AP91+'ROC Da'!AP91+'SM Da'!AP91+'BN Da'!AP91+'BS Da'!AP91+'TDC Da'!AP91</f>
        <v>148</v>
      </c>
      <c r="AQ91" s="55">
        <f>+'MIT Da'!AQ91+'SAR Da'!AQ91+'URQ Da'!AQ91+'ROC Da'!AQ91+'SM Da'!AQ91+'BN Da'!AQ91+'BS Da'!AQ91+'TDC Da'!AQ91</f>
        <v>596</v>
      </c>
      <c r="AR91" s="55">
        <f>+'MIT Da'!AR91+'SAR Da'!AR91+'URQ Da'!AR91+'ROC Da'!AR91+'SM Da'!AR91+'BN Da'!AR91+'BS Da'!AR91+'TDC Da'!AR91</f>
        <v>341</v>
      </c>
      <c r="AS91" s="55">
        <f>+'MIT Da'!AS91+'SAR Da'!AS91+'URQ Da'!AS91+'ROC Da'!AS91+'SM Da'!AS91+'BN Da'!AS91+'BS Da'!AS91+'TDC Da'!AS91</f>
        <v>39</v>
      </c>
      <c r="AT91" s="232">
        <f>+SUM(RED_InfraMR[[#This Row],[B.02.1 - Parque de Coches Eléctricos Motrices]:[B.02.3 - Parque de Coches Eléctricos Motrices Tipo R]])</f>
        <v>976</v>
      </c>
      <c r="AU91" s="55">
        <f>+'MIT Da'!AU91+'SAR Da'!AU91+'URQ Da'!AU91+'ROC Da'!AU91+'SM Da'!AU91+'BN Da'!AU91+'BS Da'!AU91+'TDC Da'!AU91</f>
        <v>0</v>
      </c>
      <c r="AV91" s="55">
        <f>+'MIT Da'!AV91+'SAR Da'!AV91+'URQ Da'!AV91+'ROC Da'!AV91+'SM Da'!AV91+'BN Da'!AV91+'BS Da'!AV91+'TDC Da'!AV91</f>
        <v>6</v>
      </c>
      <c r="AW91" s="55">
        <f>+'MIT Da'!AW91+'SAR Da'!AW91+'URQ Da'!AW91+'ROC Da'!AW91+'SM Da'!AW91+'BN Da'!AW91+'BS Da'!AW91+'TDC Da'!AW91</f>
        <v>10</v>
      </c>
      <c r="AX91" s="232">
        <f>+SUM(RED_InfraMR[[#This Row],[B.03.1 - Parque de Coches Motores Motrices Remolcados]:[B.03.3 - Parque de Coches Motores Motrices Cabina]])</f>
        <v>16</v>
      </c>
      <c r="AY91" s="55">
        <f>+'MIT Da'!AY91+'SAR Da'!AY91+'URQ Da'!AY91+'ROC Da'!AY91+'SM Da'!AY91+'BN Da'!AY91+'BS Da'!AY91+'TDC Da'!AY91</f>
        <v>433</v>
      </c>
      <c r="AZ91" s="55">
        <f>+'MIT Da'!AZ91+'SAR Da'!AZ91+'URQ Da'!AZ91+'ROC Da'!AZ91+'SM Da'!AZ91+'BN Da'!AZ91+'BS Da'!AZ91+'TDC Da'!AZ91</f>
        <v>170</v>
      </c>
      <c r="BA91" s="55">
        <f>+'MIT Da'!BA91+'SAR Da'!BA91+'URQ Da'!BA91+'ROC Da'!BA91+'SM Da'!BA91+'BN Da'!BA91+'BS Da'!BA91+'TDC Da'!BA91</f>
        <v>15</v>
      </c>
      <c r="BB91" s="55">
        <f>+'MIT Da'!BB91+'SAR Da'!BB91+'URQ Da'!BB91+'ROC Da'!BB91+'SM Da'!BB91+'BN Da'!BB91+'BS Da'!BB91+'TDC Da'!BB91</f>
        <v>0</v>
      </c>
      <c r="BC91" s="232">
        <f>+SUM(RED_InfraMR[[#This Row],[B.04.1 - Parque de Coches Remolcados Clase Unica]:[B.04.5 - Parque de Coches Remolcados para Servicios Especiales (Cartoneros)]])</f>
        <v>618</v>
      </c>
      <c r="BD91" s="393">
        <f>+'MIT Da'!BD91+'SAR Da'!BD91+'URQ Da'!BD91+'ROC Da'!BD91+'SM Da'!BD91+'BN Da'!BD91+'BS Da'!BD91+'TDC Da'!BD91</f>
        <v>150</v>
      </c>
      <c r="BE91" s="55">
        <f>+'MIT Da'!BE91+'SAR Da'!BE91+'URQ Da'!BE91+'ROC Da'!BE91+'SM Da'!BE91+'BN Da'!BE91+'BS Da'!BE91+'TDC Da'!BE91</f>
        <v>13</v>
      </c>
      <c r="BF91" s="55">
        <f>+'MIT Da'!BF91+'SAR Da'!BF91+'URQ Da'!BF91+'ROC Da'!BF91+'SM Da'!BF91+'BN Da'!BF91+'BS Da'!BF91+'TDC Da'!BF91</f>
        <v>92</v>
      </c>
      <c r="BG91" s="235"/>
    </row>
    <row r="92" spans="1:59">
      <c r="A92" s="1">
        <v>2000</v>
      </c>
      <c r="B92" s="1" t="s">
        <v>67</v>
      </c>
      <c r="C92" s="10">
        <f>+'MIT Da'!C92+'SAR Da'!C92+'URQ Da'!C92+'ROC Da'!C92+'SM Da'!C92+'BN Da'!C92+'BS Da'!C92+'TDC Da'!C92</f>
        <v>147.21299999999999</v>
      </c>
      <c r="D92" s="10">
        <f>+'MIT Da'!D92+'SAR Da'!D92+'URQ Da'!D92+'ROC Da'!D92+'SM Da'!D92+'BN Da'!D92+'BS Da'!D92+'TDC Da'!D92</f>
        <v>444.30600000000004</v>
      </c>
      <c r="E92" s="10">
        <f>+'MIT Da'!E92+'SAR Da'!E92+'URQ Da'!E92+'ROC Da'!E92+'SM Da'!E92+'BN Da'!E92+'BS Da'!E92+'TDC Da'!E92</f>
        <v>0</v>
      </c>
      <c r="F92" s="10">
        <f>+'MIT Da'!F92+'SAR Da'!F92+'URQ Da'!F92+'ROC Da'!F92+'SM Da'!F92+'BN Da'!F92+'BS Da'!F92+'TDC Da'!F92</f>
        <v>176.17364000000001</v>
      </c>
      <c r="G92" s="192">
        <f>+'MIT Da'!G92+'SAR Da'!G92+'URQ Da'!G92+'ROC Da'!G92+'SM Da'!G92+'BN Da'!G92+'BS Da'!G92+'TDC Da'!G92</f>
        <v>767.69263999999998</v>
      </c>
      <c r="H92" s="192">
        <f>+'MIT Da'!H92+'SAR Da'!H92+'URQ Da'!H92+'ROC Da'!H92+'SM Da'!H92+'BN Da'!H92+'BS Da'!H92+'TDC Da'!H92</f>
        <v>767.69263999999998</v>
      </c>
      <c r="I92" s="10">
        <f>+'MIT Da'!I92+'SAR Da'!I92+'URQ Da'!I92+'ROC Da'!I92+'SM Da'!I92+'BN Da'!I92+'BS Da'!I92+'TDC Da'!I92</f>
        <v>972.2581100000001</v>
      </c>
      <c r="J92" s="10">
        <f>+'MIT Da'!J92+'SAR Da'!J92+'URQ Da'!J92+'ROC Da'!J92+'SM Da'!J92+'BN Da'!J92+'BS Da'!J92+'TDC Da'!J92</f>
        <v>1060.415</v>
      </c>
      <c r="K92" s="10">
        <f>+'MIT Da'!K92+'SAR Da'!K92+'URQ Da'!K92+'ROC Da'!K92+'SM Da'!K92+'BN Da'!K92+'BS Da'!K92+'TDC Da'!K92</f>
        <v>54.516999999999996</v>
      </c>
      <c r="L92" s="10">
        <f>+'MIT Da'!L92+'SAR Da'!L92+'URQ Da'!L92+'ROC Da'!L92+'SM Da'!L92+'BN Da'!L92+'BS Da'!L92+'TDC Da'!L92</f>
        <v>379.49300000000005</v>
      </c>
      <c r="M92" s="10">
        <f>+'MIT Da'!M92+'SAR Da'!M92+'URQ Da'!M92+'ROC Da'!M92+'SM Da'!M92+'BN Da'!M92+'BS Da'!M92+'TDC Da'!M92</f>
        <v>21.314999999999998</v>
      </c>
      <c r="N92" s="192">
        <f>+'MIT Da'!N92+'SAR Da'!N92+'URQ Da'!N92+'ROC Da'!N92+'SM Da'!N92+'BN Da'!N92+'BS Da'!N92+'TDC Da'!N92</f>
        <v>1439.9079999999999</v>
      </c>
      <c r="O92" s="192">
        <f>+'MIT Da'!O92+'SAR Da'!O92+'URQ Da'!O92+'ROC Da'!O92+'SM Da'!O92+'BN Da'!O92+'BS Da'!O92+'TDC Da'!O92</f>
        <v>1439.9079999999999</v>
      </c>
      <c r="P92" s="55">
        <f>+'MIT Da'!P92+'SAR Da'!P92+'URQ Da'!P92+'ROC Da'!P92+'SM Da'!P92+'BN Da'!P92+'BS Da'!P92+'TDC Da'!P92</f>
        <v>203</v>
      </c>
      <c r="Q92" s="55">
        <f>+'MIT Da'!Q92+'SAR Da'!Q92+'URQ Da'!Q92+'ROC Da'!Q92+'SM Da'!Q92+'BN Da'!Q92+'BS Da'!Q92+'TDC Da'!Q92</f>
        <v>58</v>
      </c>
      <c r="R92" s="55">
        <f>+'MIT Da'!R92+'SAR Da'!R92+'URQ Da'!R92+'ROC Da'!R92+'SM Da'!R92+'BN Da'!R92+'BS Da'!R92+'TDC Da'!R92</f>
        <v>10</v>
      </c>
      <c r="S92" s="213">
        <f>+'MIT Da'!S92+'SAR Da'!S92+'URQ Da'!S92+'ROC Da'!S92+'SM Da'!S92+'BN Da'!S92+'BS Da'!S92+'TDC Da'!S92</f>
        <v>271</v>
      </c>
      <c r="T92" s="213">
        <f>+'MIT Da'!T92+'SAR Da'!T92+'URQ Da'!T92+'ROC Da'!T92+'SM Da'!T92+'BN Da'!T92+'BS Da'!T92+'TDC Da'!T92</f>
        <v>271</v>
      </c>
      <c r="U92" s="55">
        <f>+'MIT Da'!U92+'SAR Da'!U92+'URQ Da'!U92+'ROC Da'!U92+'SM Da'!U92+'BN Da'!U92+'BS Da'!U92+'TDC Da'!U92</f>
        <v>136</v>
      </c>
      <c r="V92" s="55">
        <f>+'MIT Da'!V92+'SAR Da'!V92+'URQ Da'!V92+'ROC Da'!V92+'SM Da'!V92+'BN Da'!V92+'BS Da'!V92+'TDC Da'!V92</f>
        <v>432</v>
      </c>
      <c r="W92" s="55">
        <f>+'MIT Da'!W92+'SAR Da'!W92+'URQ Da'!W92+'ROC Da'!W92+'SM Da'!W92+'BN Da'!W92+'BS Da'!W92+'TDC Da'!W92</f>
        <v>12</v>
      </c>
      <c r="X92" s="55">
        <f>+'MIT Da'!X92+'SAR Da'!X92+'URQ Da'!X92+'ROC Da'!X92+'SM Da'!X92+'BN Da'!X92+'BS Da'!X92+'TDC Da'!X92</f>
        <v>111</v>
      </c>
      <c r="Y92" s="55">
        <f>+'MIT Da'!Y92+'SAR Da'!Y92+'URQ Da'!Y92+'ROC Da'!Y92+'SM Da'!Y92+'BN Da'!Y92+'BS Da'!Y92+'TDC Da'!Y92</f>
        <v>4</v>
      </c>
      <c r="Z92" s="219">
        <f>+'MIT Da'!Z92+'SAR Da'!Z92+'URQ Da'!Z92+'ROC Da'!Z92+'SM Da'!Z92+'BN Da'!Z92+'BS Da'!Z92+'TDC Da'!Z92</f>
        <v>695</v>
      </c>
      <c r="AA92" s="55">
        <f>+'MIT Da'!AA92+'SAR Da'!AA92+'URQ Da'!AA92+'ROC Da'!AA92+'SM Da'!AA92+'BN Da'!AA92+'BS Da'!AA92+'TDC Da'!AA92</f>
        <v>160</v>
      </c>
      <c r="AB92" s="55">
        <f>+'MIT Da'!AB92+'SAR Da'!AB92+'URQ Da'!AB92+'ROC Da'!AB92+'SM Da'!AB92+'BN Da'!AB92+'BS Da'!AB92+'TDC Da'!AB92</f>
        <v>102</v>
      </c>
      <c r="AC92" s="55">
        <f>+'MIT Da'!AC92+'SAR Da'!AC92+'URQ Da'!AC92+'ROC Da'!AC92+'SM Da'!AC92+'BN Da'!AC92+'BS Da'!AC92+'TDC Da'!AC92</f>
        <v>695</v>
      </c>
      <c r="AD92" s="219">
        <f>+'MIT Da'!AD92+'SAR Da'!AD92+'URQ Da'!AD92+'ROC Da'!AD92+'SM Da'!AD92+'BN Da'!AD92+'BS Da'!AD92+'TDC Da'!AD92</f>
        <v>957</v>
      </c>
      <c r="AE92" s="55">
        <f>+'MIT Da'!AE92+'SAR Da'!AE92+'URQ Da'!AE92+'ROC Da'!AE92+'SM Da'!AE92+'BN Da'!AE92+'BS Da'!AE92+'TDC Da'!AE92</f>
        <v>54</v>
      </c>
      <c r="AF92" s="55">
        <f>+'MIT Da'!AF92+'SAR Da'!AF92+'URQ Da'!AF92+'ROC Da'!AF92+'SM Da'!AF92+'BN Da'!AF92+'BS Da'!AF92+'TDC Da'!AF92</f>
        <v>96</v>
      </c>
      <c r="AG92" s="55">
        <f>+'MIT Da'!AG92+'SAR Da'!AG92+'URQ Da'!AG92+'ROC Da'!AG92+'SM Da'!AG92+'BN Da'!AG92+'BS Da'!AG92+'TDC Da'!AG92</f>
        <v>443</v>
      </c>
      <c r="AH92" s="219">
        <f>+'MIT Da'!AH92+'SAR Da'!AH92+'URQ Da'!AH92+'ROC Da'!AH92+'SM Da'!AH92+'BN Da'!AH92+'BS Da'!AH92+'TDC Da'!AH92</f>
        <v>593</v>
      </c>
      <c r="AI92" s="10">
        <f>+'MIT Da'!AI92+'SAR Da'!AI92+'URQ Da'!AI92+'ROC Da'!AI92+'SM Da'!AI92+'BN Da'!AI92+'BS Da'!AI92+'TDC Da'!AI92</f>
        <v>274.60699999999997</v>
      </c>
      <c r="AJ92" s="10">
        <f>+'MIT Da'!AJ92+'SAR Da'!AJ92+'URQ Da'!AJ92+'ROC Da'!AJ92+'SM Da'!AJ92+'BN Da'!AJ92+'BS Da'!AJ92+'TDC Da'!AJ92</f>
        <v>7.32</v>
      </c>
      <c r="AK92" s="10">
        <f>+'MIT Da'!AK92+'SAR Da'!AK92+'URQ Da'!AK92+'ROC Da'!AK92+'SM Da'!AK92+'BN Da'!AK92+'BS Da'!AK92+'TDC Da'!AK92</f>
        <v>498.71500000000003</v>
      </c>
      <c r="AL92" s="222">
        <f>+'MIT Da'!AL92+'SAR Da'!AL92+'URQ Da'!AL92+'ROC Da'!AL92+'SM Da'!AL92+'BN Da'!AL92+'BS Da'!AL92+'TDC Da'!AL92</f>
        <v>780.64199999999994</v>
      </c>
      <c r="AM92" s="55">
        <f>+'MIT Da'!AM92+'SAR Da'!AM92+'URQ Da'!AM92+'ROC Da'!AM92+'SM Da'!AM92+'BN Da'!AM92+'BS Da'!AM92+'TDC Da'!AM92</f>
        <v>9</v>
      </c>
      <c r="AN92" s="55">
        <f>+'MIT Da'!AN92+'SAR Da'!AN92+'URQ Da'!AN92+'ROC Da'!AN92+'SM Da'!AN92+'BN Da'!AN92+'BS Da'!AN92+'TDC Da'!AN92</f>
        <v>57</v>
      </c>
      <c r="AO92" s="55">
        <f>+'MIT Da'!AO92+'SAR Da'!AO92+'URQ Da'!AO92+'ROC Da'!AO92+'SM Da'!AO92+'BN Da'!AO92+'BS Da'!AO92+'TDC Da'!AO92</f>
        <v>82</v>
      </c>
      <c r="AP92" s="232">
        <f>+'MIT Da'!AP92+'SAR Da'!AP92+'URQ Da'!AP92+'ROC Da'!AP92+'SM Da'!AP92+'BN Da'!AP92+'BS Da'!AP92+'TDC Da'!AP92</f>
        <v>148</v>
      </c>
      <c r="AQ92" s="55">
        <f>+'MIT Da'!AQ92+'SAR Da'!AQ92+'URQ Da'!AQ92+'ROC Da'!AQ92+'SM Da'!AQ92+'BN Da'!AQ92+'BS Da'!AQ92+'TDC Da'!AQ92</f>
        <v>596</v>
      </c>
      <c r="AR92" s="55">
        <f>+'MIT Da'!AR92+'SAR Da'!AR92+'URQ Da'!AR92+'ROC Da'!AR92+'SM Da'!AR92+'BN Da'!AR92+'BS Da'!AR92+'TDC Da'!AR92</f>
        <v>341</v>
      </c>
      <c r="AS92" s="55">
        <f>+'MIT Da'!AS92+'SAR Da'!AS92+'URQ Da'!AS92+'ROC Da'!AS92+'SM Da'!AS92+'BN Da'!AS92+'BS Da'!AS92+'TDC Da'!AS92</f>
        <v>39</v>
      </c>
      <c r="AT92" s="232">
        <f>+SUM(RED_InfraMR[[#This Row],[B.02.1 - Parque de Coches Eléctricos Motrices]:[B.02.3 - Parque de Coches Eléctricos Motrices Tipo R]])</f>
        <v>976</v>
      </c>
      <c r="AU92" s="55">
        <f>+'MIT Da'!AU92+'SAR Da'!AU92+'URQ Da'!AU92+'ROC Da'!AU92+'SM Da'!AU92+'BN Da'!AU92+'BS Da'!AU92+'TDC Da'!AU92</f>
        <v>0</v>
      </c>
      <c r="AV92" s="55">
        <f>+'MIT Da'!AV92+'SAR Da'!AV92+'URQ Da'!AV92+'ROC Da'!AV92+'SM Da'!AV92+'BN Da'!AV92+'BS Da'!AV92+'TDC Da'!AV92</f>
        <v>6</v>
      </c>
      <c r="AW92" s="55">
        <f>+'MIT Da'!AW92+'SAR Da'!AW92+'URQ Da'!AW92+'ROC Da'!AW92+'SM Da'!AW92+'BN Da'!AW92+'BS Da'!AW92+'TDC Da'!AW92</f>
        <v>10</v>
      </c>
      <c r="AX92" s="232">
        <f>+SUM(RED_InfraMR[[#This Row],[B.03.1 - Parque de Coches Motores Motrices Remolcados]:[B.03.3 - Parque de Coches Motores Motrices Cabina]])</f>
        <v>16</v>
      </c>
      <c r="AY92" s="55">
        <f>+'MIT Da'!AY92+'SAR Da'!AY92+'URQ Da'!AY92+'ROC Da'!AY92+'SM Da'!AY92+'BN Da'!AY92+'BS Da'!AY92+'TDC Da'!AY92</f>
        <v>433</v>
      </c>
      <c r="AZ92" s="55">
        <f>+'MIT Da'!AZ92+'SAR Da'!AZ92+'URQ Da'!AZ92+'ROC Da'!AZ92+'SM Da'!AZ92+'BN Da'!AZ92+'BS Da'!AZ92+'TDC Da'!AZ92</f>
        <v>170</v>
      </c>
      <c r="BA92" s="55">
        <f>+'MIT Da'!BA92+'SAR Da'!BA92+'URQ Da'!BA92+'ROC Da'!BA92+'SM Da'!BA92+'BN Da'!BA92+'BS Da'!BA92+'TDC Da'!BA92</f>
        <v>15</v>
      </c>
      <c r="BB92" s="55">
        <f>+'MIT Da'!BB92+'SAR Da'!BB92+'URQ Da'!BB92+'ROC Da'!BB92+'SM Da'!BB92+'BN Da'!BB92+'BS Da'!BB92+'TDC Da'!BB92</f>
        <v>0</v>
      </c>
      <c r="BC92" s="232">
        <f>+SUM(RED_InfraMR[[#This Row],[B.04.1 - Parque de Coches Remolcados Clase Unica]:[B.04.5 - Parque de Coches Remolcados para Servicios Especiales (Cartoneros)]])</f>
        <v>618</v>
      </c>
      <c r="BD92" s="393">
        <f>+'MIT Da'!BD92+'SAR Da'!BD92+'URQ Da'!BD92+'ROC Da'!BD92+'SM Da'!BD92+'BN Da'!BD92+'BS Da'!BD92+'TDC Da'!BD92</f>
        <v>150</v>
      </c>
      <c r="BE92" s="55">
        <f>+'MIT Da'!BE92+'SAR Da'!BE92+'URQ Da'!BE92+'ROC Da'!BE92+'SM Da'!BE92+'BN Da'!BE92+'BS Da'!BE92+'TDC Da'!BE92</f>
        <v>13</v>
      </c>
      <c r="BF92" s="55">
        <f>+'MIT Da'!BF92+'SAR Da'!BF92+'URQ Da'!BF92+'ROC Da'!BF92+'SM Da'!BF92+'BN Da'!BF92+'BS Da'!BF92+'TDC Da'!BF92</f>
        <v>92</v>
      </c>
      <c r="BG92" s="235"/>
    </row>
    <row r="93" spans="1:59">
      <c r="A93" s="1">
        <v>2000</v>
      </c>
      <c r="B93" s="1" t="s">
        <v>68</v>
      </c>
      <c r="C93" s="10">
        <f>+'MIT Da'!C93+'SAR Da'!C93+'URQ Da'!C93+'ROC Da'!C93+'SM Da'!C93+'BN Da'!C93+'BS Da'!C93+'TDC Da'!C93</f>
        <v>147.21299999999999</v>
      </c>
      <c r="D93" s="10">
        <f>+'MIT Da'!D93+'SAR Da'!D93+'URQ Da'!D93+'ROC Da'!D93+'SM Da'!D93+'BN Da'!D93+'BS Da'!D93+'TDC Da'!D93</f>
        <v>444.30600000000004</v>
      </c>
      <c r="E93" s="10">
        <f>+'MIT Da'!E93+'SAR Da'!E93+'URQ Da'!E93+'ROC Da'!E93+'SM Da'!E93+'BN Da'!E93+'BS Da'!E93+'TDC Da'!E93</f>
        <v>0</v>
      </c>
      <c r="F93" s="10">
        <f>+'MIT Da'!F93+'SAR Da'!F93+'URQ Da'!F93+'ROC Da'!F93+'SM Da'!F93+'BN Da'!F93+'BS Da'!F93+'TDC Da'!F93</f>
        <v>176.17364000000001</v>
      </c>
      <c r="G93" s="192">
        <f>+'MIT Da'!G93+'SAR Da'!G93+'URQ Da'!G93+'ROC Da'!G93+'SM Da'!G93+'BN Da'!G93+'BS Da'!G93+'TDC Da'!G93</f>
        <v>767.69263999999998</v>
      </c>
      <c r="H93" s="192">
        <f>+'MIT Da'!H93+'SAR Da'!H93+'URQ Da'!H93+'ROC Da'!H93+'SM Da'!H93+'BN Da'!H93+'BS Da'!H93+'TDC Da'!H93</f>
        <v>767.69263999999998</v>
      </c>
      <c r="I93" s="10">
        <f>+'MIT Da'!I93+'SAR Da'!I93+'URQ Da'!I93+'ROC Da'!I93+'SM Da'!I93+'BN Da'!I93+'BS Da'!I93+'TDC Da'!I93</f>
        <v>972.2581100000001</v>
      </c>
      <c r="J93" s="10">
        <f>+'MIT Da'!J93+'SAR Da'!J93+'URQ Da'!J93+'ROC Da'!J93+'SM Da'!J93+'BN Da'!J93+'BS Da'!J93+'TDC Da'!J93</f>
        <v>1060.415</v>
      </c>
      <c r="K93" s="10">
        <f>+'MIT Da'!K93+'SAR Da'!K93+'URQ Da'!K93+'ROC Da'!K93+'SM Da'!K93+'BN Da'!K93+'BS Da'!K93+'TDC Da'!K93</f>
        <v>54.516999999999996</v>
      </c>
      <c r="L93" s="10">
        <f>+'MIT Da'!L93+'SAR Da'!L93+'URQ Da'!L93+'ROC Da'!L93+'SM Da'!L93+'BN Da'!L93+'BS Da'!L93+'TDC Da'!L93</f>
        <v>379.49300000000005</v>
      </c>
      <c r="M93" s="10">
        <f>+'MIT Da'!M93+'SAR Da'!M93+'URQ Da'!M93+'ROC Da'!M93+'SM Da'!M93+'BN Da'!M93+'BS Da'!M93+'TDC Da'!M93</f>
        <v>21.314999999999998</v>
      </c>
      <c r="N93" s="192">
        <f>+'MIT Da'!N93+'SAR Da'!N93+'URQ Da'!N93+'ROC Da'!N93+'SM Da'!N93+'BN Da'!N93+'BS Da'!N93+'TDC Da'!N93</f>
        <v>1439.9079999999999</v>
      </c>
      <c r="O93" s="192">
        <f>+'MIT Da'!O93+'SAR Da'!O93+'URQ Da'!O93+'ROC Da'!O93+'SM Da'!O93+'BN Da'!O93+'BS Da'!O93+'TDC Da'!O93</f>
        <v>1439.9079999999999</v>
      </c>
      <c r="P93" s="55">
        <f>+'MIT Da'!P93+'SAR Da'!P93+'URQ Da'!P93+'ROC Da'!P93+'SM Da'!P93+'BN Da'!P93+'BS Da'!P93+'TDC Da'!P93</f>
        <v>203</v>
      </c>
      <c r="Q93" s="55">
        <f>+'MIT Da'!Q93+'SAR Da'!Q93+'URQ Da'!Q93+'ROC Da'!Q93+'SM Da'!Q93+'BN Da'!Q93+'BS Da'!Q93+'TDC Da'!Q93</f>
        <v>58</v>
      </c>
      <c r="R93" s="55">
        <f>+'MIT Da'!R93+'SAR Da'!R93+'URQ Da'!R93+'ROC Da'!R93+'SM Da'!R93+'BN Da'!R93+'BS Da'!R93+'TDC Da'!R93</f>
        <v>10</v>
      </c>
      <c r="S93" s="213">
        <f>+'MIT Da'!S93+'SAR Da'!S93+'URQ Da'!S93+'ROC Da'!S93+'SM Da'!S93+'BN Da'!S93+'BS Da'!S93+'TDC Da'!S93</f>
        <v>271</v>
      </c>
      <c r="T93" s="213">
        <f>+'MIT Da'!T93+'SAR Da'!T93+'URQ Da'!T93+'ROC Da'!T93+'SM Da'!T93+'BN Da'!T93+'BS Da'!T93+'TDC Da'!T93</f>
        <v>271</v>
      </c>
      <c r="U93" s="55">
        <f>+'MIT Da'!U93+'SAR Da'!U93+'URQ Da'!U93+'ROC Da'!U93+'SM Da'!U93+'BN Da'!U93+'BS Da'!U93+'TDC Da'!U93</f>
        <v>136</v>
      </c>
      <c r="V93" s="55">
        <f>+'MIT Da'!V93+'SAR Da'!V93+'URQ Da'!V93+'ROC Da'!V93+'SM Da'!V93+'BN Da'!V93+'BS Da'!V93+'TDC Da'!V93</f>
        <v>432</v>
      </c>
      <c r="W93" s="55">
        <f>+'MIT Da'!W93+'SAR Da'!W93+'URQ Da'!W93+'ROC Da'!W93+'SM Da'!W93+'BN Da'!W93+'BS Da'!W93+'TDC Da'!W93</f>
        <v>12</v>
      </c>
      <c r="X93" s="55">
        <f>+'MIT Da'!X93+'SAR Da'!X93+'URQ Da'!X93+'ROC Da'!X93+'SM Da'!X93+'BN Da'!X93+'BS Da'!X93+'TDC Da'!X93</f>
        <v>111</v>
      </c>
      <c r="Y93" s="55">
        <f>+'MIT Da'!Y93+'SAR Da'!Y93+'URQ Da'!Y93+'ROC Da'!Y93+'SM Da'!Y93+'BN Da'!Y93+'BS Da'!Y93+'TDC Da'!Y93</f>
        <v>4</v>
      </c>
      <c r="Z93" s="219">
        <f>+'MIT Da'!Z93+'SAR Da'!Z93+'URQ Da'!Z93+'ROC Da'!Z93+'SM Da'!Z93+'BN Da'!Z93+'BS Da'!Z93+'TDC Da'!Z93</f>
        <v>695</v>
      </c>
      <c r="AA93" s="55">
        <f>+'MIT Da'!AA93+'SAR Da'!AA93+'URQ Da'!AA93+'ROC Da'!AA93+'SM Da'!AA93+'BN Da'!AA93+'BS Da'!AA93+'TDC Da'!AA93</f>
        <v>160</v>
      </c>
      <c r="AB93" s="55">
        <f>+'MIT Da'!AB93+'SAR Da'!AB93+'URQ Da'!AB93+'ROC Da'!AB93+'SM Da'!AB93+'BN Da'!AB93+'BS Da'!AB93+'TDC Da'!AB93</f>
        <v>102</v>
      </c>
      <c r="AC93" s="55">
        <f>+'MIT Da'!AC93+'SAR Da'!AC93+'URQ Da'!AC93+'ROC Da'!AC93+'SM Da'!AC93+'BN Da'!AC93+'BS Da'!AC93+'TDC Da'!AC93</f>
        <v>695</v>
      </c>
      <c r="AD93" s="219">
        <f>+'MIT Da'!AD93+'SAR Da'!AD93+'URQ Da'!AD93+'ROC Da'!AD93+'SM Da'!AD93+'BN Da'!AD93+'BS Da'!AD93+'TDC Da'!AD93</f>
        <v>957</v>
      </c>
      <c r="AE93" s="55">
        <f>+'MIT Da'!AE93+'SAR Da'!AE93+'URQ Da'!AE93+'ROC Da'!AE93+'SM Da'!AE93+'BN Da'!AE93+'BS Da'!AE93+'TDC Da'!AE93</f>
        <v>54</v>
      </c>
      <c r="AF93" s="55">
        <f>+'MIT Da'!AF93+'SAR Da'!AF93+'URQ Da'!AF93+'ROC Da'!AF93+'SM Da'!AF93+'BN Da'!AF93+'BS Da'!AF93+'TDC Da'!AF93</f>
        <v>96</v>
      </c>
      <c r="AG93" s="55">
        <f>+'MIT Da'!AG93+'SAR Da'!AG93+'URQ Da'!AG93+'ROC Da'!AG93+'SM Da'!AG93+'BN Da'!AG93+'BS Da'!AG93+'TDC Da'!AG93</f>
        <v>443</v>
      </c>
      <c r="AH93" s="219">
        <f>+'MIT Da'!AH93+'SAR Da'!AH93+'URQ Da'!AH93+'ROC Da'!AH93+'SM Da'!AH93+'BN Da'!AH93+'BS Da'!AH93+'TDC Da'!AH93</f>
        <v>593</v>
      </c>
      <c r="AI93" s="10">
        <f>+'MIT Da'!AI93+'SAR Da'!AI93+'URQ Da'!AI93+'ROC Da'!AI93+'SM Da'!AI93+'BN Da'!AI93+'BS Da'!AI93+'TDC Da'!AI93</f>
        <v>274.60699999999997</v>
      </c>
      <c r="AJ93" s="10">
        <f>+'MIT Da'!AJ93+'SAR Da'!AJ93+'URQ Da'!AJ93+'ROC Da'!AJ93+'SM Da'!AJ93+'BN Da'!AJ93+'BS Da'!AJ93+'TDC Da'!AJ93</f>
        <v>7.32</v>
      </c>
      <c r="AK93" s="10">
        <f>+'MIT Da'!AK93+'SAR Da'!AK93+'URQ Da'!AK93+'ROC Da'!AK93+'SM Da'!AK93+'BN Da'!AK93+'BS Da'!AK93+'TDC Da'!AK93</f>
        <v>498.71500000000003</v>
      </c>
      <c r="AL93" s="222">
        <f>+'MIT Da'!AL93+'SAR Da'!AL93+'URQ Da'!AL93+'ROC Da'!AL93+'SM Da'!AL93+'BN Da'!AL93+'BS Da'!AL93+'TDC Da'!AL93</f>
        <v>780.64199999999994</v>
      </c>
      <c r="AM93" s="55">
        <f>+'MIT Da'!AM93+'SAR Da'!AM93+'URQ Da'!AM93+'ROC Da'!AM93+'SM Da'!AM93+'BN Da'!AM93+'BS Da'!AM93+'TDC Da'!AM93</f>
        <v>9</v>
      </c>
      <c r="AN93" s="55">
        <f>+'MIT Da'!AN93+'SAR Da'!AN93+'URQ Da'!AN93+'ROC Da'!AN93+'SM Da'!AN93+'BN Da'!AN93+'BS Da'!AN93+'TDC Da'!AN93</f>
        <v>57</v>
      </c>
      <c r="AO93" s="55">
        <f>+'MIT Da'!AO93+'SAR Da'!AO93+'URQ Da'!AO93+'ROC Da'!AO93+'SM Da'!AO93+'BN Da'!AO93+'BS Da'!AO93+'TDC Da'!AO93</f>
        <v>82</v>
      </c>
      <c r="AP93" s="232">
        <f>+'MIT Da'!AP93+'SAR Da'!AP93+'URQ Da'!AP93+'ROC Da'!AP93+'SM Da'!AP93+'BN Da'!AP93+'BS Da'!AP93+'TDC Da'!AP93</f>
        <v>148</v>
      </c>
      <c r="AQ93" s="55">
        <f>+'MIT Da'!AQ93+'SAR Da'!AQ93+'URQ Da'!AQ93+'ROC Da'!AQ93+'SM Da'!AQ93+'BN Da'!AQ93+'BS Da'!AQ93+'TDC Da'!AQ93</f>
        <v>596</v>
      </c>
      <c r="AR93" s="55">
        <f>+'MIT Da'!AR93+'SAR Da'!AR93+'URQ Da'!AR93+'ROC Da'!AR93+'SM Da'!AR93+'BN Da'!AR93+'BS Da'!AR93+'TDC Da'!AR93</f>
        <v>341</v>
      </c>
      <c r="AS93" s="55">
        <f>+'MIT Da'!AS93+'SAR Da'!AS93+'URQ Da'!AS93+'ROC Da'!AS93+'SM Da'!AS93+'BN Da'!AS93+'BS Da'!AS93+'TDC Da'!AS93</f>
        <v>39</v>
      </c>
      <c r="AT93" s="232">
        <f>+SUM(RED_InfraMR[[#This Row],[B.02.1 - Parque de Coches Eléctricos Motrices]:[B.02.3 - Parque de Coches Eléctricos Motrices Tipo R]])</f>
        <v>976</v>
      </c>
      <c r="AU93" s="55">
        <f>+'MIT Da'!AU93+'SAR Da'!AU93+'URQ Da'!AU93+'ROC Da'!AU93+'SM Da'!AU93+'BN Da'!AU93+'BS Da'!AU93+'TDC Da'!AU93</f>
        <v>0</v>
      </c>
      <c r="AV93" s="55">
        <f>+'MIT Da'!AV93+'SAR Da'!AV93+'URQ Da'!AV93+'ROC Da'!AV93+'SM Da'!AV93+'BN Da'!AV93+'BS Da'!AV93+'TDC Da'!AV93</f>
        <v>6</v>
      </c>
      <c r="AW93" s="55">
        <f>+'MIT Da'!AW93+'SAR Da'!AW93+'URQ Da'!AW93+'ROC Da'!AW93+'SM Da'!AW93+'BN Da'!AW93+'BS Da'!AW93+'TDC Da'!AW93</f>
        <v>10</v>
      </c>
      <c r="AX93" s="232">
        <f>+SUM(RED_InfraMR[[#This Row],[B.03.1 - Parque de Coches Motores Motrices Remolcados]:[B.03.3 - Parque de Coches Motores Motrices Cabina]])</f>
        <v>16</v>
      </c>
      <c r="AY93" s="55">
        <f>+'MIT Da'!AY93+'SAR Da'!AY93+'URQ Da'!AY93+'ROC Da'!AY93+'SM Da'!AY93+'BN Da'!AY93+'BS Da'!AY93+'TDC Da'!AY93</f>
        <v>433</v>
      </c>
      <c r="AZ93" s="55">
        <f>+'MIT Da'!AZ93+'SAR Da'!AZ93+'URQ Da'!AZ93+'ROC Da'!AZ93+'SM Da'!AZ93+'BN Da'!AZ93+'BS Da'!AZ93+'TDC Da'!AZ93</f>
        <v>170</v>
      </c>
      <c r="BA93" s="55">
        <f>+'MIT Da'!BA93+'SAR Da'!BA93+'URQ Da'!BA93+'ROC Da'!BA93+'SM Da'!BA93+'BN Da'!BA93+'BS Da'!BA93+'TDC Da'!BA93</f>
        <v>15</v>
      </c>
      <c r="BB93" s="55">
        <f>+'MIT Da'!BB93+'SAR Da'!BB93+'URQ Da'!BB93+'ROC Da'!BB93+'SM Da'!BB93+'BN Da'!BB93+'BS Da'!BB93+'TDC Da'!BB93</f>
        <v>0</v>
      </c>
      <c r="BC93" s="232">
        <f>+SUM(RED_InfraMR[[#This Row],[B.04.1 - Parque de Coches Remolcados Clase Unica]:[B.04.5 - Parque de Coches Remolcados para Servicios Especiales (Cartoneros)]])</f>
        <v>618</v>
      </c>
      <c r="BD93" s="393">
        <f>+'MIT Da'!BD93+'SAR Da'!BD93+'URQ Da'!BD93+'ROC Da'!BD93+'SM Da'!BD93+'BN Da'!BD93+'BS Da'!BD93+'TDC Da'!BD93</f>
        <v>150</v>
      </c>
      <c r="BE93" s="55">
        <f>+'MIT Da'!BE93+'SAR Da'!BE93+'URQ Da'!BE93+'ROC Da'!BE93+'SM Da'!BE93+'BN Da'!BE93+'BS Da'!BE93+'TDC Da'!BE93</f>
        <v>13</v>
      </c>
      <c r="BF93" s="55">
        <f>+'MIT Da'!BF93+'SAR Da'!BF93+'URQ Da'!BF93+'ROC Da'!BF93+'SM Da'!BF93+'BN Da'!BF93+'BS Da'!BF93+'TDC Da'!BF93</f>
        <v>92</v>
      </c>
      <c r="BG93" s="235"/>
    </row>
    <row r="94" spans="1:59">
      <c r="A94" s="1">
        <v>2000</v>
      </c>
      <c r="B94" s="1" t="s">
        <v>69</v>
      </c>
      <c r="C94" s="10">
        <f>+'MIT Da'!C94+'SAR Da'!C94+'URQ Da'!C94+'ROC Da'!C94+'SM Da'!C94+'BN Da'!C94+'BS Da'!C94+'TDC Da'!C94</f>
        <v>147.21299999999999</v>
      </c>
      <c r="D94" s="10">
        <f>+'MIT Da'!D94+'SAR Da'!D94+'URQ Da'!D94+'ROC Da'!D94+'SM Da'!D94+'BN Da'!D94+'BS Da'!D94+'TDC Da'!D94</f>
        <v>444.30600000000004</v>
      </c>
      <c r="E94" s="10">
        <f>+'MIT Da'!E94+'SAR Da'!E94+'URQ Da'!E94+'ROC Da'!E94+'SM Da'!E94+'BN Da'!E94+'BS Da'!E94+'TDC Da'!E94</f>
        <v>0</v>
      </c>
      <c r="F94" s="10">
        <f>+'MIT Da'!F94+'SAR Da'!F94+'URQ Da'!F94+'ROC Da'!F94+'SM Da'!F94+'BN Da'!F94+'BS Da'!F94+'TDC Da'!F94</f>
        <v>176.17364000000001</v>
      </c>
      <c r="G94" s="192">
        <f>+'MIT Da'!G94+'SAR Da'!G94+'URQ Da'!G94+'ROC Da'!G94+'SM Da'!G94+'BN Da'!G94+'BS Da'!G94+'TDC Da'!G94</f>
        <v>767.69263999999998</v>
      </c>
      <c r="H94" s="192">
        <f>+'MIT Da'!H94+'SAR Da'!H94+'URQ Da'!H94+'ROC Da'!H94+'SM Da'!H94+'BN Da'!H94+'BS Da'!H94+'TDC Da'!H94</f>
        <v>767.69263999999998</v>
      </c>
      <c r="I94" s="10">
        <f>+'MIT Da'!I94+'SAR Da'!I94+'URQ Da'!I94+'ROC Da'!I94+'SM Da'!I94+'BN Da'!I94+'BS Da'!I94+'TDC Da'!I94</f>
        <v>972.2581100000001</v>
      </c>
      <c r="J94" s="10">
        <f>+'MIT Da'!J94+'SAR Da'!J94+'URQ Da'!J94+'ROC Da'!J94+'SM Da'!J94+'BN Da'!J94+'BS Da'!J94+'TDC Da'!J94</f>
        <v>1060.415</v>
      </c>
      <c r="K94" s="10">
        <f>+'MIT Da'!K94+'SAR Da'!K94+'URQ Da'!K94+'ROC Da'!K94+'SM Da'!K94+'BN Da'!K94+'BS Da'!K94+'TDC Da'!K94</f>
        <v>54.516999999999996</v>
      </c>
      <c r="L94" s="10">
        <f>+'MIT Da'!L94+'SAR Da'!L94+'URQ Da'!L94+'ROC Da'!L94+'SM Da'!L94+'BN Da'!L94+'BS Da'!L94+'TDC Da'!L94</f>
        <v>379.49300000000005</v>
      </c>
      <c r="M94" s="10">
        <f>+'MIT Da'!M94+'SAR Da'!M94+'URQ Da'!M94+'ROC Da'!M94+'SM Da'!M94+'BN Da'!M94+'BS Da'!M94+'TDC Da'!M94</f>
        <v>21.314999999999998</v>
      </c>
      <c r="N94" s="192">
        <f>+'MIT Da'!N94+'SAR Da'!N94+'URQ Da'!N94+'ROC Da'!N94+'SM Da'!N94+'BN Da'!N94+'BS Da'!N94+'TDC Da'!N94</f>
        <v>1439.9079999999999</v>
      </c>
      <c r="O94" s="192">
        <f>+'MIT Da'!O94+'SAR Da'!O94+'URQ Da'!O94+'ROC Da'!O94+'SM Da'!O94+'BN Da'!O94+'BS Da'!O94+'TDC Da'!O94</f>
        <v>1439.9079999999999</v>
      </c>
      <c r="P94" s="55">
        <f>+'MIT Da'!P94+'SAR Da'!P94+'URQ Da'!P94+'ROC Da'!P94+'SM Da'!P94+'BN Da'!P94+'BS Da'!P94+'TDC Da'!P94</f>
        <v>203</v>
      </c>
      <c r="Q94" s="55">
        <f>+'MIT Da'!Q94+'SAR Da'!Q94+'URQ Da'!Q94+'ROC Da'!Q94+'SM Da'!Q94+'BN Da'!Q94+'BS Da'!Q94+'TDC Da'!Q94</f>
        <v>58</v>
      </c>
      <c r="R94" s="55">
        <f>+'MIT Da'!R94+'SAR Da'!R94+'URQ Da'!R94+'ROC Da'!R94+'SM Da'!R94+'BN Da'!R94+'BS Da'!R94+'TDC Da'!R94</f>
        <v>10</v>
      </c>
      <c r="S94" s="213">
        <f>+'MIT Da'!S94+'SAR Da'!S94+'URQ Da'!S94+'ROC Da'!S94+'SM Da'!S94+'BN Da'!S94+'BS Da'!S94+'TDC Da'!S94</f>
        <v>271</v>
      </c>
      <c r="T94" s="213">
        <f>+'MIT Da'!T94+'SAR Da'!T94+'URQ Da'!T94+'ROC Da'!T94+'SM Da'!T94+'BN Da'!T94+'BS Da'!T94+'TDC Da'!T94</f>
        <v>271</v>
      </c>
      <c r="U94" s="55">
        <f>+'MIT Da'!U94+'SAR Da'!U94+'URQ Da'!U94+'ROC Da'!U94+'SM Da'!U94+'BN Da'!U94+'BS Da'!U94+'TDC Da'!U94</f>
        <v>136</v>
      </c>
      <c r="V94" s="55">
        <f>+'MIT Da'!V94+'SAR Da'!V94+'URQ Da'!V94+'ROC Da'!V94+'SM Da'!V94+'BN Da'!V94+'BS Da'!V94+'TDC Da'!V94</f>
        <v>432</v>
      </c>
      <c r="W94" s="55">
        <f>+'MIT Da'!W94+'SAR Da'!W94+'URQ Da'!W94+'ROC Da'!W94+'SM Da'!W94+'BN Da'!W94+'BS Da'!W94+'TDC Da'!W94</f>
        <v>12</v>
      </c>
      <c r="X94" s="55">
        <f>+'MIT Da'!X94+'SAR Da'!X94+'URQ Da'!X94+'ROC Da'!X94+'SM Da'!X94+'BN Da'!X94+'BS Da'!X94+'TDC Da'!X94</f>
        <v>111</v>
      </c>
      <c r="Y94" s="55">
        <f>+'MIT Da'!Y94+'SAR Da'!Y94+'URQ Da'!Y94+'ROC Da'!Y94+'SM Da'!Y94+'BN Da'!Y94+'BS Da'!Y94+'TDC Da'!Y94</f>
        <v>4</v>
      </c>
      <c r="Z94" s="219">
        <f>+'MIT Da'!Z94+'SAR Da'!Z94+'URQ Da'!Z94+'ROC Da'!Z94+'SM Da'!Z94+'BN Da'!Z94+'BS Da'!Z94+'TDC Da'!Z94</f>
        <v>695</v>
      </c>
      <c r="AA94" s="55">
        <f>+'MIT Da'!AA94+'SAR Da'!AA94+'URQ Da'!AA94+'ROC Da'!AA94+'SM Da'!AA94+'BN Da'!AA94+'BS Da'!AA94+'TDC Da'!AA94</f>
        <v>160</v>
      </c>
      <c r="AB94" s="55">
        <f>+'MIT Da'!AB94+'SAR Da'!AB94+'URQ Da'!AB94+'ROC Da'!AB94+'SM Da'!AB94+'BN Da'!AB94+'BS Da'!AB94+'TDC Da'!AB94</f>
        <v>102</v>
      </c>
      <c r="AC94" s="55">
        <f>+'MIT Da'!AC94+'SAR Da'!AC94+'URQ Da'!AC94+'ROC Da'!AC94+'SM Da'!AC94+'BN Da'!AC94+'BS Da'!AC94+'TDC Da'!AC94</f>
        <v>695</v>
      </c>
      <c r="AD94" s="219">
        <f>+'MIT Da'!AD94+'SAR Da'!AD94+'URQ Da'!AD94+'ROC Da'!AD94+'SM Da'!AD94+'BN Da'!AD94+'BS Da'!AD94+'TDC Da'!AD94</f>
        <v>957</v>
      </c>
      <c r="AE94" s="55">
        <f>+'MIT Da'!AE94+'SAR Da'!AE94+'URQ Da'!AE94+'ROC Da'!AE94+'SM Da'!AE94+'BN Da'!AE94+'BS Da'!AE94+'TDC Da'!AE94</f>
        <v>54</v>
      </c>
      <c r="AF94" s="55">
        <f>+'MIT Da'!AF94+'SAR Da'!AF94+'URQ Da'!AF94+'ROC Da'!AF94+'SM Da'!AF94+'BN Da'!AF94+'BS Da'!AF94+'TDC Da'!AF94</f>
        <v>96</v>
      </c>
      <c r="AG94" s="55">
        <f>+'MIT Da'!AG94+'SAR Da'!AG94+'URQ Da'!AG94+'ROC Da'!AG94+'SM Da'!AG94+'BN Da'!AG94+'BS Da'!AG94+'TDC Da'!AG94</f>
        <v>443</v>
      </c>
      <c r="AH94" s="219">
        <f>+'MIT Da'!AH94+'SAR Da'!AH94+'URQ Da'!AH94+'ROC Da'!AH94+'SM Da'!AH94+'BN Da'!AH94+'BS Da'!AH94+'TDC Da'!AH94</f>
        <v>593</v>
      </c>
      <c r="AI94" s="10">
        <f>+'MIT Da'!AI94+'SAR Da'!AI94+'URQ Da'!AI94+'ROC Da'!AI94+'SM Da'!AI94+'BN Da'!AI94+'BS Da'!AI94+'TDC Da'!AI94</f>
        <v>274.60699999999997</v>
      </c>
      <c r="AJ94" s="10">
        <f>+'MIT Da'!AJ94+'SAR Da'!AJ94+'URQ Da'!AJ94+'ROC Da'!AJ94+'SM Da'!AJ94+'BN Da'!AJ94+'BS Da'!AJ94+'TDC Da'!AJ94</f>
        <v>7.32</v>
      </c>
      <c r="AK94" s="10">
        <f>+'MIT Da'!AK94+'SAR Da'!AK94+'URQ Da'!AK94+'ROC Da'!AK94+'SM Da'!AK94+'BN Da'!AK94+'BS Da'!AK94+'TDC Da'!AK94</f>
        <v>498.71500000000003</v>
      </c>
      <c r="AL94" s="222">
        <f>+'MIT Da'!AL94+'SAR Da'!AL94+'URQ Da'!AL94+'ROC Da'!AL94+'SM Da'!AL94+'BN Da'!AL94+'BS Da'!AL94+'TDC Da'!AL94</f>
        <v>780.64199999999994</v>
      </c>
      <c r="AM94" s="55">
        <f>+'MIT Da'!AM94+'SAR Da'!AM94+'URQ Da'!AM94+'ROC Da'!AM94+'SM Da'!AM94+'BN Da'!AM94+'BS Da'!AM94+'TDC Da'!AM94</f>
        <v>9</v>
      </c>
      <c r="AN94" s="55">
        <f>+'MIT Da'!AN94+'SAR Da'!AN94+'URQ Da'!AN94+'ROC Da'!AN94+'SM Da'!AN94+'BN Da'!AN94+'BS Da'!AN94+'TDC Da'!AN94</f>
        <v>57</v>
      </c>
      <c r="AO94" s="55">
        <f>+'MIT Da'!AO94+'SAR Da'!AO94+'URQ Da'!AO94+'ROC Da'!AO94+'SM Da'!AO94+'BN Da'!AO94+'BS Da'!AO94+'TDC Da'!AO94</f>
        <v>82</v>
      </c>
      <c r="AP94" s="232">
        <f>+'MIT Da'!AP94+'SAR Da'!AP94+'URQ Da'!AP94+'ROC Da'!AP94+'SM Da'!AP94+'BN Da'!AP94+'BS Da'!AP94+'TDC Da'!AP94</f>
        <v>148</v>
      </c>
      <c r="AQ94" s="55">
        <f>+'MIT Da'!AQ94+'SAR Da'!AQ94+'URQ Da'!AQ94+'ROC Da'!AQ94+'SM Da'!AQ94+'BN Da'!AQ94+'BS Da'!AQ94+'TDC Da'!AQ94</f>
        <v>596</v>
      </c>
      <c r="AR94" s="55">
        <f>+'MIT Da'!AR94+'SAR Da'!AR94+'URQ Da'!AR94+'ROC Da'!AR94+'SM Da'!AR94+'BN Da'!AR94+'BS Da'!AR94+'TDC Da'!AR94</f>
        <v>341</v>
      </c>
      <c r="AS94" s="55">
        <f>+'MIT Da'!AS94+'SAR Da'!AS94+'URQ Da'!AS94+'ROC Da'!AS94+'SM Da'!AS94+'BN Da'!AS94+'BS Da'!AS94+'TDC Da'!AS94</f>
        <v>39</v>
      </c>
      <c r="AT94" s="232">
        <f>+SUM(RED_InfraMR[[#This Row],[B.02.1 - Parque de Coches Eléctricos Motrices]:[B.02.3 - Parque de Coches Eléctricos Motrices Tipo R]])</f>
        <v>976</v>
      </c>
      <c r="AU94" s="55">
        <f>+'MIT Da'!AU94+'SAR Da'!AU94+'URQ Da'!AU94+'ROC Da'!AU94+'SM Da'!AU94+'BN Da'!AU94+'BS Da'!AU94+'TDC Da'!AU94</f>
        <v>0</v>
      </c>
      <c r="AV94" s="55">
        <f>+'MIT Da'!AV94+'SAR Da'!AV94+'URQ Da'!AV94+'ROC Da'!AV94+'SM Da'!AV94+'BN Da'!AV94+'BS Da'!AV94+'TDC Da'!AV94</f>
        <v>6</v>
      </c>
      <c r="AW94" s="55">
        <f>+'MIT Da'!AW94+'SAR Da'!AW94+'URQ Da'!AW94+'ROC Da'!AW94+'SM Da'!AW94+'BN Da'!AW94+'BS Da'!AW94+'TDC Da'!AW94</f>
        <v>10</v>
      </c>
      <c r="AX94" s="232">
        <f>+SUM(RED_InfraMR[[#This Row],[B.03.1 - Parque de Coches Motores Motrices Remolcados]:[B.03.3 - Parque de Coches Motores Motrices Cabina]])</f>
        <v>16</v>
      </c>
      <c r="AY94" s="55">
        <f>+'MIT Da'!AY94+'SAR Da'!AY94+'URQ Da'!AY94+'ROC Da'!AY94+'SM Da'!AY94+'BN Da'!AY94+'BS Da'!AY94+'TDC Da'!AY94</f>
        <v>433</v>
      </c>
      <c r="AZ94" s="55">
        <f>+'MIT Da'!AZ94+'SAR Da'!AZ94+'URQ Da'!AZ94+'ROC Da'!AZ94+'SM Da'!AZ94+'BN Da'!AZ94+'BS Da'!AZ94+'TDC Da'!AZ94</f>
        <v>170</v>
      </c>
      <c r="BA94" s="55">
        <f>+'MIT Da'!BA94+'SAR Da'!BA94+'URQ Da'!BA94+'ROC Da'!BA94+'SM Da'!BA94+'BN Da'!BA94+'BS Da'!BA94+'TDC Da'!BA94</f>
        <v>15</v>
      </c>
      <c r="BB94" s="55">
        <f>+'MIT Da'!BB94+'SAR Da'!BB94+'URQ Da'!BB94+'ROC Da'!BB94+'SM Da'!BB94+'BN Da'!BB94+'BS Da'!BB94+'TDC Da'!BB94</f>
        <v>0</v>
      </c>
      <c r="BC94" s="232">
        <f>+SUM(RED_InfraMR[[#This Row],[B.04.1 - Parque de Coches Remolcados Clase Unica]:[B.04.5 - Parque de Coches Remolcados para Servicios Especiales (Cartoneros)]])</f>
        <v>618</v>
      </c>
      <c r="BD94" s="393">
        <f>+'MIT Da'!BD94+'SAR Da'!BD94+'URQ Da'!BD94+'ROC Da'!BD94+'SM Da'!BD94+'BN Da'!BD94+'BS Da'!BD94+'TDC Da'!BD94</f>
        <v>150</v>
      </c>
      <c r="BE94" s="55">
        <f>+'MIT Da'!BE94+'SAR Da'!BE94+'URQ Da'!BE94+'ROC Da'!BE94+'SM Da'!BE94+'BN Da'!BE94+'BS Da'!BE94+'TDC Da'!BE94</f>
        <v>13</v>
      </c>
      <c r="BF94" s="55">
        <f>+'MIT Da'!BF94+'SAR Da'!BF94+'URQ Da'!BF94+'ROC Da'!BF94+'SM Da'!BF94+'BN Da'!BF94+'BS Da'!BF94+'TDC Da'!BF94</f>
        <v>92</v>
      </c>
      <c r="BG94" s="235"/>
    </row>
    <row r="95" spans="1:59">
      <c r="A95" s="1">
        <v>2000</v>
      </c>
      <c r="B95" s="1" t="s">
        <v>70</v>
      </c>
      <c r="C95" s="10">
        <f>+'MIT Da'!C95+'SAR Da'!C95+'URQ Da'!C95+'ROC Da'!C95+'SM Da'!C95+'BN Da'!C95+'BS Da'!C95+'TDC Da'!C95</f>
        <v>147.21299999999999</v>
      </c>
      <c r="D95" s="10">
        <f>+'MIT Da'!D95+'SAR Da'!D95+'URQ Da'!D95+'ROC Da'!D95+'SM Da'!D95+'BN Da'!D95+'BS Da'!D95+'TDC Da'!D95</f>
        <v>444.30600000000004</v>
      </c>
      <c r="E95" s="10">
        <f>+'MIT Da'!E95+'SAR Da'!E95+'URQ Da'!E95+'ROC Da'!E95+'SM Da'!E95+'BN Da'!E95+'BS Da'!E95+'TDC Da'!E95</f>
        <v>0</v>
      </c>
      <c r="F95" s="10">
        <f>+'MIT Da'!F95+'SAR Da'!F95+'URQ Da'!F95+'ROC Da'!F95+'SM Da'!F95+'BN Da'!F95+'BS Da'!F95+'TDC Da'!F95</f>
        <v>176.17364000000001</v>
      </c>
      <c r="G95" s="192">
        <f>+'MIT Da'!G95+'SAR Da'!G95+'URQ Da'!G95+'ROC Da'!G95+'SM Da'!G95+'BN Da'!G95+'BS Da'!G95+'TDC Da'!G95</f>
        <v>767.69263999999998</v>
      </c>
      <c r="H95" s="192">
        <f>+'MIT Da'!H95+'SAR Da'!H95+'URQ Da'!H95+'ROC Da'!H95+'SM Da'!H95+'BN Da'!H95+'BS Da'!H95+'TDC Da'!H95</f>
        <v>767.69263999999998</v>
      </c>
      <c r="I95" s="10">
        <f>+'MIT Da'!I95+'SAR Da'!I95+'URQ Da'!I95+'ROC Da'!I95+'SM Da'!I95+'BN Da'!I95+'BS Da'!I95+'TDC Da'!I95</f>
        <v>972.2581100000001</v>
      </c>
      <c r="J95" s="10">
        <f>+'MIT Da'!J95+'SAR Da'!J95+'URQ Da'!J95+'ROC Da'!J95+'SM Da'!J95+'BN Da'!J95+'BS Da'!J95+'TDC Da'!J95</f>
        <v>1060.415</v>
      </c>
      <c r="K95" s="10">
        <f>+'MIT Da'!K95+'SAR Da'!K95+'URQ Da'!K95+'ROC Da'!K95+'SM Da'!K95+'BN Da'!K95+'BS Da'!K95+'TDC Da'!K95</f>
        <v>54.516999999999996</v>
      </c>
      <c r="L95" s="10">
        <f>+'MIT Da'!L95+'SAR Da'!L95+'URQ Da'!L95+'ROC Da'!L95+'SM Da'!L95+'BN Da'!L95+'BS Da'!L95+'TDC Da'!L95</f>
        <v>379.49300000000005</v>
      </c>
      <c r="M95" s="10">
        <f>+'MIT Da'!M95+'SAR Da'!M95+'URQ Da'!M95+'ROC Da'!M95+'SM Da'!M95+'BN Da'!M95+'BS Da'!M95+'TDC Da'!M95</f>
        <v>21.314999999999998</v>
      </c>
      <c r="N95" s="192">
        <f>+'MIT Da'!N95+'SAR Da'!N95+'URQ Da'!N95+'ROC Da'!N95+'SM Da'!N95+'BN Da'!N95+'BS Da'!N95+'TDC Da'!N95</f>
        <v>1439.9079999999999</v>
      </c>
      <c r="O95" s="192">
        <f>+'MIT Da'!O95+'SAR Da'!O95+'URQ Da'!O95+'ROC Da'!O95+'SM Da'!O95+'BN Da'!O95+'BS Da'!O95+'TDC Da'!O95</f>
        <v>1439.9079999999999</v>
      </c>
      <c r="P95" s="55">
        <f>+'MIT Da'!P95+'SAR Da'!P95+'URQ Da'!P95+'ROC Da'!P95+'SM Da'!P95+'BN Da'!P95+'BS Da'!P95+'TDC Da'!P95</f>
        <v>203</v>
      </c>
      <c r="Q95" s="55">
        <f>+'MIT Da'!Q95+'SAR Da'!Q95+'URQ Da'!Q95+'ROC Da'!Q95+'SM Da'!Q95+'BN Da'!Q95+'BS Da'!Q95+'TDC Da'!Q95</f>
        <v>58</v>
      </c>
      <c r="R95" s="55">
        <f>+'MIT Da'!R95+'SAR Da'!R95+'URQ Da'!R95+'ROC Da'!R95+'SM Da'!R95+'BN Da'!R95+'BS Da'!R95+'TDC Da'!R95</f>
        <v>10</v>
      </c>
      <c r="S95" s="213">
        <f>+'MIT Da'!S95+'SAR Da'!S95+'URQ Da'!S95+'ROC Da'!S95+'SM Da'!S95+'BN Da'!S95+'BS Da'!S95+'TDC Da'!S95</f>
        <v>271</v>
      </c>
      <c r="T95" s="213">
        <f>+'MIT Da'!T95+'SAR Da'!T95+'URQ Da'!T95+'ROC Da'!T95+'SM Da'!T95+'BN Da'!T95+'BS Da'!T95+'TDC Da'!T95</f>
        <v>271</v>
      </c>
      <c r="U95" s="55">
        <f>+'MIT Da'!U95+'SAR Da'!U95+'URQ Da'!U95+'ROC Da'!U95+'SM Da'!U95+'BN Da'!U95+'BS Da'!U95+'TDC Da'!U95</f>
        <v>136</v>
      </c>
      <c r="V95" s="55">
        <f>+'MIT Da'!V95+'SAR Da'!V95+'URQ Da'!V95+'ROC Da'!V95+'SM Da'!V95+'BN Da'!V95+'BS Da'!V95+'TDC Da'!V95</f>
        <v>432</v>
      </c>
      <c r="W95" s="55">
        <f>+'MIT Da'!W95+'SAR Da'!W95+'URQ Da'!W95+'ROC Da'!W95+'SM Da'!W95+'BN Da'!W95+'BS Da'!W95+'TDC Da'!W95</f>
        <v>12</v>
      </c>
      <c r="X95" s="55">
        <f>+'MIT Da'!X95+'SAR Da'!X95+'URQ Da'!X95+'ROC Da'!X95+'SM Da'!X95+'BN Da'!X95+'BS Da'!X95+'TDC Da'!X95</f>
        <v>111</v>
      </c>
      <c r="Y95" s="55">
        <f>+'MIT Da'!Y95+'SAR Da'!Y95+'URQ Da'!Y95+'ROC Da'!Y95+'SM Da'!Y95+'BN Da'!Y95+'BS Da'!Y95+'TDC Da'!Y95</f>
        <v>4</v>
      </c>
      <c r="Z95" s="219">
        <f>+'MIT Da'!Z95+'SAR Da'!Z95+'URQ Da'!Z95+'ROC Da'!Z95+'SM Da'!Z95+'BN Da'!Z95+'BS Da'!Z95+'TDC Da'!Z95</f>
        <v>695</v>
      </c>
      <c r="AA95" s="55">
        <f>+'MIT Da'!AA95+'SAR Da'!AA95+'URQ Da'!AA95+'ROC Da'!AA95+'SM Da'!AA95+'BN Da'!AA95+'BS Da'!AA95+'TDC Da'!AA95</f>
        <v>160</v>
      </c>
      <c r="AB95" s="55">
        <f>+'MIT Da'!AB95+'SAR Da'!AB95+'URQ Da'!AB95+'ROC Da'!AB95+'SM Da'!AB95+'BN Da'!AB95+'BS Da'!AB95+'TDC Da'!AB95</f>
        <v>102</v>
      </c>
      <c r="AC95" s="55">
        <f>+'MIT Da'!AC95+'SAR Da'!AC95+'URQ Da'!AC95+'ROC Da'!AC95+'SM Da'!AC95+'BN Da'!AC95+'BS Da'!AC95+'TDC Da'!AC95</f>
        <v>695</v>
      </c>
      <c r="AD95" s="219">
        <f>+'MIT Da'!AD95+'SAR Da'!AD95+'URQ Da'!AD95+'ROC Da'!AD95+'SM Da'!AD95+'BN Da'!AD95+'BS Da'!AD95+'TDC Da'!AD95</f>
        <v>957</v>
      </c>
      <c r="AE95" s="55">
        <f>+'MIT Da'!AE95+'SAR Da'!AE95+'URQ Da'!AE95+'ROC Da'!AE95+'SM Da'!AE95+'BN Da'!AE95+'BS Da'!AE95+'TDC Da'!AE95</f>
        <v>54</v>
      </c>
      <c r="AF95" s="55">
        <f>+'MIT Da'!AF95+'SAR Da'!AF95+'URQ Da'!AF95+'ROC Da'!AF95+'SM Da'!AF95+'BN Da'!AF95+'BS Da'!AF95+'TDC Da'!AF95</f>
        <v>96</v>
      </c>
      <c r="AG95" s="55">
        <f>+'MIT Da'!AG95+'SAR Da'!AG95+'URQ Da'!AG95+'ROC Da'!AG95+'SM Da'!AG95+'BN Da'!AG95+'BS Da'!AG95+'TDC Da'!AG95</f>
        <v>443</v>
      </c>
      <c r="AH95" s="219">
        <f>+'MIT Da'!AH95+'SAR Da'!AH95+'URQ Da'!AH95+'ROC Da'!AH95+'SM Da'!AH95+'BN Da'!AH95+'BS Da'!AH95+'TDC Da'!AH95</f>
        <v>593</v>
      </c>
      <c r="AI95" s="10">
        <f>+'MIT Da'!AI95+'SAR Da'!AI95+'URQ Da'!AI95+'ROC Da'!AI95+'SM Da'!AI95+'BN Da'!AI95+'BS Da'!AI95+'TDC Da'!AI95</f>
        <v>274.60699999999997</v>
      </c>
      <c r="AJ95" s="10">
        <f>+'MIT Da'!AJ95+'SAR Da'!AJ95+'URQ Da'!AJ95+'ROC Da'!AJ95+'SM Da'!AJ95+'BN Da'!AJ95+'BS Da'!AJ95+'TDC Da'!AJ95</f>
        <v>7.32</v>
      </c>
      <c r="AK95" s="10">
        <f>+'MIT Da'!AK95+'SAR Da'!AK95+'URQ Da'!AK95+'ROC Da'!AK95+'SM Da'!AK95+'BN Da'!AK95+'BS Da'!AK95+'TDC Da'!AK95</f>
        <v>498.71500000000003</v>
      </c>
      <c r="AL95" s="222">
        <f>+'MIT Da'!AL95+'SAR Da'!AL95+'URQ Da'!AL95+'ROC Da'!AL95+'SM Da'!AL95+'BN Da'!AL95+'BS Da'!AL95+'TDC Da'!AL95</f>
        <v>780.64199999999994</v>
      </c>
      <c r="AM95" s="55">
        <f>+'MIT Da'!AM95+'SAR Da'!AM95+'URQ Da'!AM95+'ROC Da'!AM95+'SM Da'!AM95+'BN Da'!AM95+'BS Da'!AM95+'TDC Da'!AM95</f>
        <v>9</v>
      </c>
      <c r="AN95" s="55">
        <f>+'MIT Da'!AN95+'SAR Da'!AN95+'URQ Da'!AN95+'ROC Da'!AN95+'SM Da'!AN95+'BN Da'!AN95+'BS Da'!AN95+'TDC Da'!AN95</f>
        <v>57</v>
      </c>
      <c r="AO95" s="55">
        <f>+'MIT Da'!AO95+'SAR Da'!AO95+'URQ Da'!AO95+'ROC Da'!AO95+'SM Da'!AO95+'BN Da'!AO95+'BS Da'!AO95+'TDC Da'!AO95</f>
        <v>82</v>
      </c>
      <c r="AP95" s="232">
        <f>+'MIT Da'!AP95+'SAR Da'!AP95+'URQ Da'!AP95+'ROC Da'!AP95+'SM Da'!AP95+'BN Da'!AP95+'BS Da'!AP95+'TDC Da'!AP95</f>
        <v>148</v>
      </c>
      <c r="AQ95" s="55">
        <f>+'MIT Da'!AQ95+'SAR Da'!AQ95+'URQ Da'!AQ95+'ROC Da'!AQ95+'SM Da'!AQ95+'BN Da'!AQ95+'BS Da'!AQ95+'TDC Da'!AQ95</f>
        <v>596</v>
      </c>
      <c r="AR95" s="55">
        <f>+'MIT Da'!AR95+'SAR Da'!AR95+'URQ Da'!AR95+'ROC Da'!AR95+'SM Da'!AR95+'BN Da'!AR95+'BS Da'!AR95+'TDC Da'!AR95</f>
        <v>341</v>
      </c>
      <c r="AS95" s="55">
        <f>+'MIT Da'!AS95+'SAR Da'!AS95+'URQ Da'!AS95+'ROC Da'!AS95+'SM Da'!AS95+'BN Da'!AS95+'BS Da'!AS95+'TDC Da'!AS95</f>
        <v>39</v>
      </c>
      <c r="AT95" s="232">
        <f>+SUM(RED_InfraMR[[#This Row],[B.02.1 - Parque de Coches Eléctricos Motrices]:[B.02.3 - Parque de Coches Eléctricos Motrices Tipo R]])</f>
        <v>976</v>
      </c>
      <c r="AU95" s="55">
        <f>+'MIT Da'!AU95+'SAR Da'!AU95+'URQ Da'!AU95+'ROC Da'!AU95+'SM Da'!AU95+'BN Da'!AU95+'BS Da'!AU95+'TDC Da'!AU95</f>
        <v>0</v>
      </c>
      <c r="AV95" s="55">
        <f>+'MIT Da'!AV95+'SAR Da'!AV95+'URQ Da'!AV95+'ROC Da'!AV95+'SM Da'!AV95+'BN Da'!AV95+'BS Da'!AV95+'TDC Da'!AV95</f>
        <v>6</v>
      </c>
      <c r="AW95" s="55">
        <f>+'MIT Da'!AW95+'SAR Da'!AW95+'URQ Da'!AW95+'ROC Da'!AW95+'SM Da'!AW95+'BN Da'!AW95+'BS Da'!AW95+'TDC Da'!AW95</f>
        <v>10</v>
      </c>
      <c r="AX95" s="232">
        <f>+SUM(RED_InfraMR[[#This Row],[B.03.1 - Parque de Coches Motores Motrices Remolcados]:[B.03.3 - Parque de Coches Motores Motrices Cabina]])</f>
        <v>16</v>
      </c>
      <c r="AY95" s="55">
        <f>+'MIT Da'!AY95+'SAR Da'!AY95+'URQ Da'!AY95+'ROC Da'!AY95+'SM Da'!AY95+'BN Da'!AY95+'BS Da'!AY95+'TDC Da'!AY95</f>
        <v>433</v>
      </c>
      <c r="AZ95" s="55">
        <f>+'MIT Da'!AZ95+'SAR Da'!AZ95+'URQ Da'!AZ95+'ROC Da'!AZ95+'SM Da'!AZ95+'BN Da'!AZ95+'BS Da'!AZ95+'TDC Da'!AZ95</f>
        <v>170</v>
      </c>
      <c r="BA95" s="55">
        <f>+'MIT Da'!BA95+'SAR Da'!BA95+'URQ Da'!BA95+'ROC Da'!BA95+'SM Da'!BA95+'BN Da'!BA95+'BS Da'!BA95+'TDC Da'!BA95</f>
        <v>15</v>
      </c>
      <c r="BB95" s="55">
        <f>+'MIT Da'!BB95+'SAR Da'!BB95+'URQ Da'!BB95+'ROC Da'!BB95+'SM Da'!BB95+'BN Da'!BB95+'BS Da'!BB95+'TDC Da'!BB95</f>
        <v>0</v>
      </c>
      <c r="BC95" s="232">
        <f>+SUM(RED_InfraMR[[#This Row],[B.04.1 - Parque de Coches Remolcados Clase Unica]:[B.04.5 - Parque de Coches Remolcados para Servicios Especiales (Cartoneros)]])</f>
        <v>618</v>
      </c>
      <c r="BD95" s="393">
        <f>+'MIT Da'!BD95+'SAR Da'!BD95+'URQ Da'!BD95+'ROC Da'!BD95+'SM Da'!BD95+'BN Da'!BD95+'BS Da'!BD95+'TDC Da'!BD95</f>
        <v>150</v>
      </c>
      <c r="BE95" s="55">
        <f>+'MIT Da'!BE95+'SAR Da'!BE95+'URQ Da'!BE95+'ROC Da'!BE95+'SM Da'!BE95+'BN Da'!BE95+'BS Da'!BE95+'TDC Da'!BE95</f>
        <v>13</v>
      </c>
      <c r="BF95" s="55">
        <f>+'MIT Da'!BF95+'SAR Da'!BF95+'URQ Da'!BF95+'ROC Da'!BF95+'SM Da'!BF95+'BN Da'!BF95+'BS Da'!BF95+'TDC Da'!BF95</f>
        <v>92</v>
      </c>
      <c r="BG95" s="235"/>
    </row>
    <row r="96" spans="1:59">
      <c r="A96" s="1">
        <v>2000</v>
      </c>
      <c r="B96" s="1" t="s">
        <v>71</v>
      </c>
      <c r="C96" s="10">
        <f>+'MIT Da'!C96+'SAR Da'!C96+'URQ Da'!C96+'ROC Da'!C96+'SM Da'!C96+'BN Da'!C96+'BS Da'!C96+'TDC Da'!C96</f>
        <v>147.21299999999999</v>
      </c>
      <c r="D96" s="10">
        <f>+'MIT Da'!D96+'SAR Da'!D96+'URQ Da'!D96+'ROC Da'!D96+'SM Da'!D96+'BN Da'!D96+'BS Da'!D96+'TDC Da'!D96</f>
        <v>444.30600000000004</v>
      </c>
      <c r="E96" s="10">
        <f>+'MIT Da'!E96+'SAR Da'!E96+'URQ Da'!E96+'ROC Da'!E96+'SM Da'!E96+'BN Da'!E96+'BS Da'!E96+'TDC Da'!E96</f>
        <v>0</v>
      </c>
      <c r="F96" s="10">
        <f>+'MIT Da'!F96+'SAR Da'!F96+'URQ Da'!F96+'ROC Da'!F96+'SM Da'!F96+'BN Da'!F96+'BS Da'!F96+'TDC Da'!F96</f>
        <v>176.17364000000001</v>
      </c>
      <c r="G96" s="192">
        <f>+'MIT Da'!G96+'SAR Da'!G96+'URQ Da'!G96+'ROC Da'!G96+'SM Da'!G96+'BN Da'!G96+'BS Da'!G96+'TDC Da'!G96</f>
        <v>767.69263999999998</v>
      </c>
      <c r="H96" s="192">
        <f>+'MIT Da'!H96+'SAR Da'!H96+'URQ Da'!H96+'ROC Da'!H96+'SM Da'!H96+'BN Da'!H96+'BS Da'!H96+'TDC Da'!H96</f>
        <v>767.69263999999998</v>
      </c>
      <c r="I96" s="10">
        <f>+'MIT Da'!I96+'SAR Da'!I96+'URQ Da'!I96+'ROC Da'!I96+'SM Da'!I96+'BN Da'!I96+'BS Da'!I96+'TDC Da'!I96</f>
        <v>972.2581100000001</v>
      </c>
      <c r="J96" s="10">
        <f>+'MIT Da'!J96+'SAR Da'!J96+'URQ Da'!J96+'ROC Da'!J96+'SM Da'!J96+'BN Da'!J96+'BS Da'!J96+'TDC Da'!J96</f>
        <v>1060.415</v>
      </c>
      <c r="K96" s="10">
        <f>+'MIT Da'!K96+'SAR Da'!K96+'URQ Da'!K96+'ROC Da'!K96+'SM Da'!K96+'BN Da'!K96+'BS Da'!K96+'TDC Da'!K96</f>
        <v>54.516999999999996</v>
      </c>
      <c r="L96" s="10">
        <f>+'MIT Da'!L96+'SAR Da'!L96+'URQ Da'!L96+'ROC Da'!L96+'SM Da'!L96+'BN Da'!L96+'BS Da'!L96+'TDC Da'!L96</f>
        <v>379.49300000000005</v>
      </c>
      <c r="M96" s="10">
        <f>+'MIT Da'!M96+'SAR Da'!M96+'URQ Da'!M96+'ROC Da'!M96+'SM Da'!M96+'BN Da'!M96+'BS Da'!M96+'TDC Da'!M96</f>
        <v>21.314999999999998</v>
      </c>
      <c r="N96" s="192">
        <f>+'MIT Da'!N96+'SAR Da'!N96+'URQ Da'!N96+'ROC Da'!N96+'SM Da'!N96+'BN Da'!N96+'BS Da'!N96+'TDC Da'!N96</f>
        <v>1439.9079999999999</v>
      </c>
      <c r="O96" s="192">
        <f>+'MIT Da'!O96+'SAR Da'!O96+'URQ Da'!O96+'ROC Da'!O96+'SM Da'!O96+'BN Da'!O96+'BS Da'!O96+'TDC Da'!O96</f>
        <v>1439.9079999999999</v>
      </c>
      <c r="P96" s="55">
        <f>+'MIT Da'!P96+'SAR Da'!P96+'URQ Da'!P96+'ROC Da'!P96+'SM Da'!P96+'BN Da'!P96+'BS Da'!P96+'TDC Da'!P96</f>
        <v>203</v>
      </c>
      <c r="Q96" s="55">
        <f>+'MIT Da'!Q96+'SAR Da'!Q96+'URQ Da'!Q96+'ROC Da'!Q96+'SM Da'!Q96+'BN Da'!Q96+'BS Da'!Q96+'TDC Da'!Q96</f>
        <v>58</v>
      </c>
      <c r="R96" s="55">
        <f>+'MIT Da'!R96+'SAR Da'!R96+'URQ Da'!R96+'ROC Da'!R96+'SM Da'!R96+'BN Da'!R96+'BS Da'!R96+'TDC Da'!R96</f>
        <v>10</v>
      </c>
      <c r="S96" s="213">
        <f>+'MIT Da'!S96+'SAR Da'!S96+'URQ Da'!S96+'ROC Da'!S96+'SM Da'!S96+'BN Da'!S96+'BS Da'!S96+'TDC Da'!S96</f>
        <v>271</v>
      </c>
      <c r="T96" s="213">
        <f>+'MIT Da'!T96+'SAR Da'!T96+'URQ Da'!T96+'ROC Da'!T96+'SM Da'!T96+'BN Da'!T96+'BS Da'!T96+'TDC Da'!T96</f>
        <v>271</v>
      </c>
      <c r="U96" s="55">
        <f>+'MIT Da'!U96+'SAR Da'!U96+'URQ Da'!U96+'ROC Da'!U96+'SM Da'!U96+'BN Da'!U96+'BS Da'!U96+'TDC Da'!U96</f>
        <v>136</v>
      </c>
      <c r="V96" s="55">
        <f>+'MIT Da'!V96+'SAR Da'!V96+'URQ Da'!V96+'ROC Da'!V96+'SM Da'!V96+'BN Da'!V96+'BS Da'!V96+'TDC Da'!V96</f>
        <v>432</v>
      </c>
      <c r="W96" s="55">
        <f>+'MIT Da'!W96+'SAR Da'!W96+'URQ Da'!W96+'ROC Da'!W96+'SM Da'!W96+'BN Da'!W96+'BS Da'!W96+'TDC Da'!W96</f>
        <v>12</v>
      </c>
      <c r="X96" s="55">
        <f>+'MIT Da'!X96+'SAR Da'!X96+'URQ Da'!X96+'ROC Da'!X96+'SM Da'!X96+'BN Da'!X96+'BS Da'!X96+'TDC Da'!X96</f>
        <v>111</v>
      </c>
      <c r="Y96" s="55">
        <f>+'MIT Da'!Y96+'SAR Da'!Y96+'URQ Da'!Y96+'ROC Da'!Y96+'SM Da'!Y96+'BN Da'!Y96+'BS Da'!Y96+'TDC Da'!Y96</f>
        <v>4</v>
      </c>
      <c r="Z96" s="219">
        <f>+'MIT Da'!Z96+'SAR Da'!Z96+'URQ Da'!Z96+'ROC Da'!Z96+'SM Da'!Z96+'BN Da'!Z96+'BS Da'!Z96+'TDC Da'!Z96</f>
        <v>695</v>
      </c>
      <c r="AA96" s="55">
        <f>+'MIT Da'!AA96+'SAR Da'!AA96+'URQ Da'!AA96+'ROC Da'!AA96+'SM Da'!AA96+'BN Da'!AA96+'BS Da'!AA96+'TDC Da'!AA96</f>
        <v>160</v>
      </c>
      <c r="AB96" s="55">
        <f>+'MIT Da'!AB96+'SAR Da'!AB96+'URQ Da'!AB96+'ROC Da'!AB96+'SM Da'!AB96+'BN Da'!AB96+'BS Da'!AB96+'TDC Da'!AB96</f>
        <v>102</v>
      </c>
      <c r="AC96" s="55">
        <f>+'MIT Da'!AC96+'SAR Da'!AC96+'URQ Da'!AC96+'ROC Da'!AC96+'SM Da'!AC96+'BN Da'!AC96+'BS Da'!AC96+'TDC Da'!AC96</f>
        <v>695</v>
      </c>
      <c r="AD96" s="219">
        <f>+'MIT Da'!AD96+'SAR Da'!AD96+'URQ Da'!AD96+'ROC Da'!AD96+'SM Da'!AD96+'BN Da'!AD96+'BS Da'!AD96+'TDC Da'!AD96</f>
        <v>957</v>
      </c>
      <c r="AE96" s="55">
        <f>+'MIT Da'!AE96+'SAR Da'!AE96+'URQ Da'!AE96+'ROC Da'!AE96+'SM Da'!AE96+'BN Da'!AE96+'BS Da'!AE96+'TDC Da'!AE96</f>
        <v>54</v>
      </c>
      <c r="AF96" s="55">
        <f>+'MIT Da'!AF96+'SAR Da'!AF96+'URQ Da'!AF96+'ROC Da'!AF96+'SM Da'!AF96+'BN Da'!AF96+'BS Da'!AF96+'TDC Da'!AF96</f>
        <v>96</v>
      </c>
      <c r="AG96" s="55">
        <f>+'MIT Da'!AG96+'SAR Da'!AG96+'URQ Da'!AG96+'ROC Da'!AG96+'SM Da'!AG96+'BN Da'!AG96+'BS Da'!AG96+'TDC Da'!AG96</f>
        <v>443</v>
      </c>
      <c r="AH96" s="219">
        <f>+'MIT Da'!AH96+'SAR Da'!AH96+'URQ Da'!AH96+'ROC Da'!AH96+'SM Da'!AH96+'BN Da'!AH96+'BS Da'!AH96+'TDC Da'!AH96</f>
        <v>593</v>
      </c>
      <c r="AI96" s="10">
        <f>+'MIT Da'!AI96+'SAR Da'!AI96+'URQ Da'!AI96+'ROC Da'!AI96+'SM Da'!AI96+'BN Da'!AI96+'BS Da'!AI96+'TDC Da'!AI96</f>
        <v>274.60699999999997</v>
      </c>
      <c r="AJ96" s="10">
        <f>+'MIT Da'!AJ96+'SAR Da'!AJ96+'URQ Da'!AJ96+'ROC Da'!AJ96+'SM Da'!AJ96+'BN Da'!AJ96+'BS Da'!AJ96+'TDC Da'!AJ96</f>
        <v>7.32</v>
      </c>
      <c r="AK96" s="10">
        <f>+'MIT Da'!AK96+'SAR Da'!AK96+'URQ Da'!AK96+'ROC Da'!AK96+'SM Da'!AK96+'BN Da'!AK96+'BS Da'!AK96+'TDC Da'!AK96</f>
        <v>498.71500000000003</v>
      </c>
      <c r="AL96" s="222">
        <f>+'MIT Da'!AL96+'SAR Da'!AL96+'URQ Da'!AL96+'ROC Da'!AL96+'SM Da'!AL96+'BN Da'!AL96+'BS Da'!AL96+'TDC Da'!AL96</f>
        <v>780.64199999999994</v>
      </c>
      <c r="AM96" s="55">
        <f>+'MIT Da'!AM96+'SAR Da'!AM96+'URQ Da'!AM96+'ROC Da'!AM96+'SM Da'!AM96+'BN Da'!AM96+'BS Da'!AM96+'TDC Da'!AM96</f>
        <v>9</v>
      </c>
      <c r="AN96" s="55">
        <f>+'MIT Da'!AN96+'SAR Da'!AN96+'URQ Da'!AN96+'ROC Da'!AN96+'SM Da'!AN96+'BN Da'!AN96+'BS Da'!AN96+'TDC Da'!AN96</f>
        <v>57</v>
      </c>
      <c r="AO96" s="55">
        <f>+'MIT Da'!AO96+'SAR Da'!AO96+'URQ Da'!AO96+'ROC Da'!AO96+'SM Da'!AO96+'BN Da'!AO96+'BS Da'!AO96+'TDC Da'!AO96</f>
        <v>82</v>
      </c>
      <c r="AP96" s="232">
        <f>+'MIT Da'!AP96+'SAR Da'!AP96+'URQ Da'!AP96+'ROC Da'!AP96+'SM Da'!AP96+'BN Da'!AP96+'BS Da'!AP96+'TDC Da'!AP96</f>
        <v>148</v>
      </c>
      <c r="AQ96" s="55">
        <f>+'MIT Da'!AQ96+'SAR Da'!AQ96+'URQ Da'!AQ96+'ROC Da'!AQ96+'SM Da'!AQ96+'BN Da'!AQ96+'BS Da'!AQ96+'TDC Da'!AQ96</f>
        <v>596</v>
      </c>
      <c r="AR96" s="55">
        <f>+'MIT Da'!AR96+'SAR Da'!AR96+'URQ Da'!AR96+'ROC Da'!AR96+'SM Da'!AR96+'BN Da'!AR96+'BS Da'!AR96+'TDC Da'!AR96</f>
        <v>341</v>
      </c>
      <c r="AS96" s="55">
        <f>+'MIT Da'!AS96+'SAR Da'!AS96+'URQ Da'!AS96+'ROC Da'!AS96+'SM Da'!AS96+'BN Da'!AS96+'BS Da'!AS96+'TDC Da'!AS96</f>
        <v>39</v>
      </c>
      <c r="AT96" s="232">
        <f>+SUM(RED_InfraMR[[#This Row],[B.02.1 - Parque de Coches Eléctricos Motrices]:[B.02.3 - Parque de Coches Eléctricos Motrices Tipo R]])</f>
        <v>976</v>
      </c>
      <c r="AU96" s="55">
        <f>+'MIT Da'!AU96+'SAR Da'!AU96+'URQ Da'!AU96+'ROC Da'!AU96+'SM Da'!AU96+'BN Da'!AU96+'BS Da'!AU96+'TDC Da'!AU96</f>
        <v>0</v>
      </c>
      <c r="AV96" s="55">
        <f>+'MIT Da'!AV96+'SAR Da'!AV96+'URQ Da'!AV96+'ROC Da'!AV96+'SM Da'!AV96+'BN Da'!AV96+'BS Da'!AV96+'TDC Da'!AV96</f>
        <v>6</v>
      </c>
      <c r="AW96" s="55">
        <f>+'MIT Da'!AW96+'SAR Da'!AW96+'URQ Da'!AW96+'ROC Da'!AW96+'SM Da'!AW96+'BN Da'!AW96+'BS Da'!AW96+'TDC Da'!AW96</f>
        <v>10</v>
      </c>
      <c r="AX96" s="232">
        <f>+SUM(RED_InfraMR[[#This Row],[B.03.1 - Parque de Coches Motores Motrices Remolcados]:[B.03.3 - Parque de Coches Motores Motrices Cabina]])</f>
        <v>16</v>
      </c>
      <c r="AY96" s="55">
        <f>+'MIT Da'!AY96+'SAR Da'!AY96+'URQ Da'!AY96+'ROC Da'!AY96+'SM Da'!AY96+'BN Da'!AY96+'BS Da'!AY96+'TDC Da'!AY96</f>
        <v>433</v>
      </c>
      <c r="AZ96" s="55">
        <f>+'MIT Da'!AZ96+'SAR Da'!AZ96+'URQ Da'!AZ96+'ROC Da'!AZ96+'SM Da'!AZ96+'BN Da'!AZ96+'BS Da'!AZ96+'TDC Da'!AZ96</f>
        <v>170</v>
      </c>
      <c r="BA96" s="55">
        <f>+'MIT Da'!BA96+'SAR Da'!BA96+'URQ Da'!BA96+'ROC Da'!BA96+'SM Da'!BA96+'BN Da'!BA96+'BS Da'!BA96+'TDC Da'!BA96</f>
        <v>15</v>
      </c>
      <c r="BB96" s="55">
        <f>+'MIT Da'!BB96+'SAR Da'!BB96+'URQ Da'!BB96+'ROC Da'!BB96+'SM Da'!BB96+'BN Da'!BB96+'BS Da'!BB96+'TDC Da'!BB96</f>
        <v>0</v>
      </c>
      <c r="BC96" s="232">
        <f>+SUM(RED_InfraMR[[#This Row],[B.04.1 - Parque de Coches Remolcados Clase Unica]:[B.04.5 - Parque de Coches Remolcados para Servicios Especiales (Cartoneros)]])</f>
        <v>618</v>
      </c>
      <c r="BD96" s="393">
        <f>+'MIT Da'!BD96+'SAR Da'!BD96+'URQ Da'!BD96+'ROC Da'!BD96+'SM Da'!BD96+'BN Da'!BD96+'BS Da'!BD96+'TDC Da'!BD96</f>
        <v>150</v>
      </c>
      <c r="BE96" s="55">
        <f>+'MIT Da'!BE96+'SAR Da'!BE96+'URQ Da'!BE96+'ROC Da'!BE96+'SM Da'!BE96+'BN Da'!BE96+'BS Da'!BE96+'TDC Da'!BE96</f>
        <v>13</v>
      </c>
      <c r="BF96" s="55">
        <f>+'MIT Da'!BF96+'SAR Da'!BF96+'URQ Da'!BF96+'ROC Da'!BF96+'SM Da'!BF96+'BN Da'!BF96+'BS Da'!BF96+'TDC Da'!BF96</f>
        <v>92</v>
      </c>
      <c r="BG96" s="235"/>
    </row>
    <row r="97" spans="1:59">
      <c r="A97" s="1">
        <v>2000</v>
      </c>
      <c r="B97" s="1" t="s">
        <v>72</v>
      </c>
      <c r="C97" s="10">
        <f>+'MIT Da'!C97+'SAR Da'!C97+'URQ Da'!C97+'ROC Da'!C97+'SM Da'!C97+'BN Da'!C97+'BS Da'!C97+'TDC Da'!C97</f>
        <v>147.21299999999999</v>
      </c>
      <c r="D97" s="10">
        <f>+'MIT Da'!D97+'SAR Da'!D97+'URQ Da'!D97+'ROC Da'!D97+'SM Da'!D97+'BN Da'!D97+'BS Da'!D97+'TDC Da'!D97</f>
        <v>444.30600000000004</v>
      </c>
      <c r="E97" s="10">
        <f>+'MIT Da'!E97+'SAR Da'!E97+'URQ Da'!E97+'ROC Da'!E97+'SM Da'!E97+'BN Da'!E97+'BS Da'!E97+'TDC Da'!E97</f>
        <v>0</v>
      </c>
      <c r="F97" s="10">
        <f>+'MIT Da'!F97+'SAR Da'!F97+'URQ Da'!F97+'ROC Da'!F97+'SM Da'!F97+'BN Da'!F97+'BS Da'!F97+'TDC Da'!F97</f>
        <v>176.17364000000001</v>
      </c>
      <c r="G97" s="192">
        <f>+'MIT Da'!G97+'SAR Da'!G97+'URQ Da'!G97+'ROC Da'!G97+'SM Da'!G97+'BN Da'!G97+'BS Da'!G97+'TDC Da'!G97</f>
        <v>767.69263999999998</v>
      </c>
      <c r="H97" s="192">
        <f>+'MIT Da'!H97+'SAR Da'!H97+'URQ Da'!H97+'ROC Da'!H97+'SM Da'!H97+'BN Da'!H97+'BS Da'!H97+'TDC Da'!H97</f>
        <v>767.69263999999998</v>
      </c>
      <c r="I97" s="10">
        <f>+'MIT Da'!I97+'SAR Da'!I97+'URQ Da'!I97+'ROC Da'!I97+'SM Da'!I97+'BN Da'!I97+'BS Da'!I97+'TDC Da'!I97</f>
        <v>972.2581100000001</v>
      </c>
      <c r="J97" s="10">
        <f>+'MIT Da'!J97+'SAR Da'!J97+'URQ Da'!J97+'ROC Da'!J97+'SM Da'!J97+'BN Da'!J97+'BS Da'!J97+'TDC Da'!J97</f>
        <v>1060.415</v>
      </c>
      <c r="K97" s="10">
        <f>+'MIT Da'!K97+'SAR Da'!K97+'URQ Da'!K97+'ROC Da'!K97+'SM Da'!K97+'BN Da'!K97+'BS Da'!K97+'TDC Da'!K97</f>
        <v>54.516999999999996</v>
      </c>
      <c r="L97" s="10">
        <f>+'MIT Da'!L97+'SAR Da'!L97+'URQ Da'!L97+'ROC Da'!L97+'SM Da'!L97+'BN Da'!L97+'BS Da'!L97+'TDC Da'!L97</f>
        <v>379.49300000000005</v>
      </c>
      <c r="M97" s="10">
        <f>+'MIT Da'!M97+'SAR Da'!M97+'URQ Da'!M97+'ROC Da'!M97+'SM Da'!M97+'BN Da'!M97+'BS Da'!M97+'TDC Da'!M97</f>
        <v>21.314999999999998</v>
      </c>
      <c r="N97" s="192">
        <f>+'MIT Da'!N97+'SAR Da'!N97+'URQ Da'!N97+'ROC Da'!N97+'SM Da'!N97+'BN Da'!N97+'BS Da'!N97+'TDC Da'!N97</f>
        <v>1439.9079999999999</v>
      </c>
      <c r="O97" s="192">
        <f>+'MIT Da'!O97+'SAR Da'!O97+'URQ Da'!O97+'ROC Da'!O97+'SM Da'!O97+'BN Da'!O97+'BS Da'!O97+'TDC Da'!O97</f>
        <v>1439.9079999999999</v>
      </c>
      <c r="P97" s="55">
        <f>+'MIT Da'!P97+'SAR Da'!P97+'URQ Da'!P97+'ROC Da'!P97+'SM Da'!P97+'BN Da'!P97+'BS Da'!P97+'TDC Da'!P97</f>
        <v>203</v>
      </c>
      <c r="Q97" s="55">
        <f>+'MIT Da'!Q97+'SAR Da'!Q97+'URQ Da'!Q97+'ROC Da'!Q97+'SM Da'!Q97+'BN Da'!Q97+'BS Da'!Q97+'TDC Da'!Q97</f>
        <v>58</v>
      </c>
      <c r="R97" s="55">
        <f>+'MIT Da'!R97+'SAR Da'!R97+'URQ Da'!R97+'ROC Da'!R97+'SM Da'!R97+'BN Da'!R97+'BS Da'!R97+'TDC Da'!R97</f>
        <v>10</v>
      </c>
      <c r="S97" s="213">
        <f>+'MIT Da'!S97+'SAR Da'!S97+'URQ Da'!S97+'ROC Da'!S97+'SM Da'!S97+'BN Da'!S97+'BS Da'!S97+'TDC Da'!S97</f>
        <v>271</v>
      </c>
      <c r="T97" s="213">
        <f>+'MIT Da'!T97+'SAR Da'!T97+'URQ Da'!T97+'ROC Da'!T97+'SM Da'!T97+'BN Da'!T97+'BS Da'!T97+'TDC Da'!T97</f>
        <v>271</v>
      </c>
      <c r="U97" s="55">
        <f>+'MIT Da'!U97+'SAR Da'!U97+'URQ Da'!U97+'ROC Da'!U97+'SM Da'!U97+'BN Da'!U97+'BS Da'!U97+'TDC Da'!U97</f>
        <v>136</v>
      </c>
      <c r="V97" s="55">
        <f>+'MIT Da'!V97+'SAR Da'!V97+'URQ Da'!V97+'ROC Da'!V97+'SM Da'!V97+'BN Da'!V97+'BS Da'!V97+'TDC Da'!V97</f>
        <v>432</v>
      </c>
      <c r="W97" s="55">
        <f>+'MIT Da'!W97+'SAR Da'!W97+'URQ Da'!W97+'ROC Da'!W97+'SM Da'!W97+'BN Da'!W97+'BS Da'!W97+'TDC Da'!W97</f>
        <v>12</v>
      </c>
      <c r="X97" s="55">
        <f>+'MIT Da'!X97+'SAR Da'!X97+'URQ Da'!X97+'ROC Da'!X97+'SM Da'!X97+'BN Da'!X97+'BS Da'!X97+'TDC Da'!X97</f>
        <v>111</v>
      </c>
      <c r="Y97" s="55">
        <f>+'MIT Da'!Y97+'SAR Da'!Y97+'URQ Da'!Y97+'ROC Da'!Y97+'SM Da'!Y97+'BN Da'!Y97+'BS Da'!Y97+'TDC Da'!Y97</f>
        <v>4</v>
      </c>
      <c r="Z97" s="219">
        <f>+'MIT Da'!Z97+'SAR Da'!Z97+'URQ Da'!Z97+'ROC Da'!Z97+'SM Da'!Z97+'BN Da'!Z97+'BS Da'!Z97+'TDC Da'!Z97</f>
        <v>695</v>
      </c>
      <c r="AA97" s="55">
        <f>+'MIT Da'!AA97+'SAR Da'!AA97+'URQ Da'!AA97+'ROC Da'!AA97+'SM Da'!AA97+'BN Da'!AA97+'BS Da'!AA97+'TDC Da'!AA97</f>
        <v>160</v>
      </c>
      <c r="AB97" s="55">
        <f>+'MIT Da'!AB97+'SAR Da'!AB97+'URQ Da'!AB97+'ROC Da'!AB97+'SM Da'!AB97+'BN Da'!AB97+'BS Da'!AB97+'TDC Da'!AB97</f>
        <v>102</v>
      </c>
      <c r="AC97" s="55">
        <f>+'MIT Da'!AC97+'SAR Da'!AC97+'URQ Da'!AC97+'ROC Da'!AC97+'SM Da'!AC97+'BN Da'!AC97+'BS Da'!AC97+'TDC Da'!AC97</f>
        <v>695</v>
      </c>
      <c r="AD97" s="219">
        <f>+'MIT Da'!AD97+'SAR Da'!AD97+'URQ Da'!AD97+'ROC Da'!AD97+'SM Da'!AD97+'BN Da'!AD97+'BS Da'!AD97+'TDC Da'!AD97</f>
        <v>957</v>
      </c>
      <c r="AE97" s="55">
        <f>+'MIT Da'!AE97+'SAR Da'!AE97+'URQ Da'!AE97+'ROC Da'!AE97+'SM Da'!AE97+'BN Da'!AE97+'BS Da'!AE97+'TDC Da'!AE97</f>
        <v>54</v>
      </c>
      <c r="AF97" s="55">
        <f>+'MIT Da'!AF97+'SAR Da'!AF97+'URQ Da'!AF97+'ROC Da'!AF97+'SM Da'!AF97+'BN Da'!AF97+'BS Da'!AF97+'TDC Da'!AF97</f>
        <v>96</v>
      </c>
      <c r="AG97" s="55">
        <f>+'MIT Da'!AG97+'SAR Da'!AG97+'URQ Da'!AG97+'ROC Da'!AG97+'SM Da'!AG97+'BN Da'!AG97+'BS Da'!AG97+'TDC Da'!AG97</f>
        <v>443</v>
      </c>
      <c r="AH97" s="219">
        <f>+'MIT Da'!AH97+'SAR Da'!AH97+'URQ Da'!AH97+'ROC Da'!AH97+'SM Da'!AH97+'BN Da'!AH97+'BS Da'!AH97+'TDC Da'!AH97</f>
        <v>593</v>
      </c>
      <c r="AI97" s="10">
        <f>+'MIT Da'!AI97+'SAR Da'!AI97+'URQ Da'!AI97+'ROC Da'!AI97+'SM Da'!AI97+'BN Da'!AI97+'BS Da'!AI97+'TDC Da'!AI97</f>
        <v>274.60699999999997</v>
      </c>
      <c r="AJ97" s="10">
        <f>+'MIT Da'!AJ97+'SAR Da'!AJ97+'URQ Da'!AJ97+'ROC Da'!AJ97+'SM Da'!AJ97+'BN Da'!AJ97+'BS Da'!AJ97+'TDC Da'!AJ97</f>
        <v>7.32</v>
      </c>
      <c r="AK97" s="10">
        <f>+'MIT Da'!AK97+'SAR Da'!AK97+'URQ Da'!AK97+'ROC Da'!AK97+'SM Da'!AK97+'BN Da'!AK97+'BS Da'!AK97+'TDC Da'!AK97</f>
        <v>498.71500000000003</v>
      </c>
      <c r="AL97" s="222">
        <f>+'MIT Da'!AL97+'SAR Da'!AL97+'URQ Da'!AL97+'ROC Da'!AL97+'SM Da'!AL97+'BN Da'!AL97+'BS Da'!AL97+'TDC Da'!AL97</f>
        <v>780.64199999999994</v>
      </c>
      <c r="AM97" s="55">
        <f>+'MIT Da'!AM97+'SAR Da'!AM97+'URQ Da'!AM97+'ROC Da'!AM97+'SM Da'!AM97+'BN Da'!AM97+'BS Da'!AM97+'TDC Da'!AM97</f>
        <v>9</v>
      </c>
      <c r="AN97" s="55">
        <f>+'MIT Da'!AN97+'SAR Da'!AN97+'URQ Da'!AN97+'ROC Da'!AN97+'SM Da'!AN97+'BN Da'!AN97+'BS Da'!AN97+'TDC Da'!AN97</f>
        <v>57</v>
      </c>
      <c r="AO97" s="55">
        <f>+'MIT Da'!AO97+'SAR Da'!AO97+'URQ Da'!AO97+'ROC Da'!AO97+'SM Da'!AO97+'BN Da'!AO97+'BS Da'!AO97+'TDC Da'!AO97</f>
        <v>82</v>
      </c>
      <c r="AP97" s="232">
        <f>+'MIT Da'!AP97+'SAR Da'!AP97+'URQ Da'!AP97+'ROC Da'!AP97+'SM Da'!AP97+'BN Da'!AP97+'BS Da'!AP97+'TDC Da'!AP97</f>
        <v>148</v>
      </c>
      <c r="AQ97" s="55">
        <f>+'MIT Da'!AQ97+'SAR Da'!AQ97+'URQ Da'!AQ97+'ROC Da'!AQ97+'SM Da'!AQ97+'BN Da'!AQ97+'BS Da'!AQ97+'TDC Da'!AQ97</f>
        <v>596</v>
      </c>
      <c r="AR97" s="55">
        <f>+'MIT Da'!AR97+'SAR Da'!AR97+'URQ Da'!AR97+'ROC Da'!AR97+'SM Da'!AR97+'BN Da'!AR97+'BS Da'!AR97+'TDC Da'!AR97</f>
        <v>341</v>
      </c>
      <c r="AS97" s="55">
        <f>+'MIT Da'!AS97+'SAR Da'!AS97+'URQ Da'!AS97+'ROC Da'!AS97+'SM Da'!AS97+'BN Da'!AS97+'BS Da'!AS97+'TDC Da'!AS97</f>
        <v>39</v>
      </c>
      <c r="AT97" s="232">
        <f>+SUM(RED_InfraMR[[#This Row],[B.02.1 - Parque de Coches Eléctricos Motrices]:[B.02.3 - Parque de Coches Eléctricos Motrices Tipo R]])</f>
        <v>976</v>
      </c>
      <c r="AU97" s="55">
        <f>+'MIT Da'!AU97+'SAR Da'!AU97+'URQ Da'!AU97+'ROC Da'!AU97+'SM Da'!AU97+'BN Da'!AU97+'BS Da'!AU97+'TDC Da'!AU97</f>
        <v>0</v>
      </c>
      <c r="AV97" s="55">
        <f>+'MIT Da'!AV97+'SAR Da'!AV97+'URQ Da'!AV97+'ROC Da'!AV97+'SM Da'!AV97+'BN Da'!AV97+'BS Da'!AV97+'TDC Da'!AV97</f>
        <v>6</v>
      </c>
      <c r="AW97" s="55">
        <f>+'MIT Da'!AW97+'SAR Da'!AW97+'URQ Da'!AW97+'ROC Da'!AW97+'SM Da'!AW97+'BN Da'!AW97+'BS Da'!AW97+'TDC Da'!AW97</f>
        <v>10</v>
      </c>
      <c r="AX97" s="232">
        <f>+SUM(RED_InfraMR[[#This Row],[B.03.1 - Parque de Coches Motores Motrices Remolcados]:[B.03.3 - Parque de Coches Motores Motrices Cabina]])</f>
        <v>16</v>
      </c>
      <c r="AY97" s="55">
        <f>+'MIT Da'!AY97+'SAR Da'!AY97+'URQ Da'!AY97+'ROC Da'!AY97+'SM Da'!AY97+'BN Da'!AY97+'BS Da'!AY97+'TDC Da'!AY97</f>
        <v>433</v>
      </c>
      <c r="AZ97" s="55">
        <f>+'MIT Da'!AZ97+'SAR Da'!AZ97+'URQ Da'!AZ97+'ROC Da'!AZ97+'SM Da'!AZ97+'BN Da'!AZ97+'BS Da'!AZ97+'TDC Da'!AZ97</f>
        <v>170</v>
      </c>
      <c r="BA97" s="55">
        <f>+'MIT Da'!BA97+'SAR Da'!BA97+'URQ Da'!BA97+'ROC Da'!BA97+'SM Da'!BA97+'BN Da'!BA97+'BS Da'!BA97+'TDC Da'!BA97</f>
        <v>15</v>
      </c>
      <c r="BB97" s="55">
        <f>+'MIT Da'!BB97+'SAR Da'!BB97+'URQ Da'!BB97+'ROC Da'!BB97+'SM Da'!BB97+'BN Da'!BB97+'BS Da'!BB97+'TDC Da'!BB97</f>
        <v>0</v>
      </c>
      <c r="BC97" s="232">
        <f>+SUM(RED_InfraMR[[#This Row],[B.04.1 - Parque de Coches Remolcados Clase Unica]:[B.04.5 - Parque de Coches Remolcados para Servicios Especiales (Cartoneros)]])</f>
        <v>618</v>
      </c>
      <c r="BD97" s="393">
        <f>+'MIT Da'!BD97+'SAR Da'!BD97+'URQ Da'!BD97+'ROC Da'!BD97+'SM Da'!BD97+'BN Da'!BD97+'BS Da'!BD97+'TDC Da'!BD97</f>
        <v>150</v>
      </c>
      <c r="BE97" s="55">
        <f>+'MIT Da'!BE97+'SAR Da'!BE97+'URQ Da'!BE97+'ROC Da'!BE97+'SM Da'!BE97+'BN Da'!BE97+'BS Da'!BE97+'TDC Da'!BE97</f>
        <v>13</v>
      </c>
      <c r="BF97" s="55">
        <f>+'MIT Da'!BF97+'SAR Da'!BF97+'URQ Da'!BF97+'ROC Da'!BF97+'SM Da'!BF97+'BN Da'!BF97+'BS Da'!BF97+'TDC Da'!BF97</f>
        <v>92</v>
      </c>
      <c r="BG97" s="235"/>
    </row>
    <row r="98" spans="1:59">
      <c r="A98" s="1">
        <v>2001</v>
      </c>
      <c r="B98" s="1" t="s">
        <v>61</v>
      </c>
      <c r="C98" s="10">
        <f>+'MIT Da'!C98+'SAR Da'!C98+'URQ Da'!C98+'ROC Da'!C98+'SM Da'!C98+'BN Da'!C98+'BS Da'!C98+'TDC Da'!C98</f>
        <v>147.21299999999999</v>
      </c>
      <c r="D98" s="10">
        <f>+'MIT Da'!D98+'SAR Da'!D98+'URQ Da'!D98+'ROC Da'!D98+'SM Da'!D98+'BN Da'!D98+'BS Da'!D98+'TDC Da'!D98</f>
        <v>444.30600000000004</v>
      </c>
      <c r="E98" s="10">
        <f>+'MIT Da'!E98+'SAR Da'!E98+'URQ Da'!E98+'ROC Da'!E98+'SM Da'!E98+'BN Da'!E98+'BS Da'!E98+'TDC Da'!E98</f>
        <v>0</v>
      </c>
      <c r="F98" s="10">
        <f>+'MIT Da'!F98+'SAR Da'!F98+'URQ Da'!F98+'ROC Da'!F98+'SM Da'!F98+'BN Da'!F98+'BS Da'!F98+'TDC Da'!F98</f>
        <v>176.17364000000001</v>
      </c>
      <c r="G98" s="192">
        <f>+'MIT Da'!G98+'SAR Da'!G98+'URQ Da'!G98+'ROC Da'!G98+'SM Da'!G98+'BN Da'!G98+'BS Da'!G98+'TDC Da'!G98</f>
        <v>767.69263999999998</v>
      </c>
      <c r="H98" s="192">
        <f>+'MIT Da'!H98+'SAR Da'!H98+'URQ Da'!H98+'ROC Da'!H98+'SM Da'!H98+'BN Da'!H98+'BS Da'!H98+'TDC Da'!H98</f>
        <v>767.69263999999998</v>
      </c>
      <c r="I98" s="10">
        <f>+'MIT Da'!I98+'SAR Da'!I98+'URQ Da'!I98+'ROC Da'!I98+'SM Da'!I98+'BN Da'!I98+'BS Da'!I98+'TDC Da'!I98</f>
        <v>972.2581100000001</v>
      </c>
      <c r="J98" s="10">
        <f>+'MIT Da'!J98+'SAR Da'!J98+'URQ Da'!J98+'ROC Da'!J98+'SM Da'!J98+'BN Da'!J98+'BS Da'!J98+'TDC Da'!J98</f>
        <v>1060.415</v>
      </c>
      <c r="K98" s="10">
        <f>+'MIT Da'!K98+'SAR Da'!K98+'URQ Da'!K98+'ROC Da'!K98+'SM Da'!K98+'BN Da'!K98+'BS Da'!K98+'TDC Da'!K98</f>
        <v>54.516999999999996</v>
      </c>
      <c r="L98" s="10">
        <f>+'MIT Da'!L98+'SAR Da'!L98+'URQ Da'!L98+'ROC Da'!L98+'SM Da'!L98+'BN Da'!L98+'BS Da'!L98+'TDC Da'!L98</f>
        <v>379.49300000000005</v>
      </c>
      <c r="M98" s="10">
        <f>+'MIT Da'!M98+'SAR Da'!M98+'URQ Da'!M98+'ROC Da'!M98+'SM Da'!M98+'BN Da'!M98+'BS Da'!M98+'TDC Da'!M98</f>
        <v>21.314999999999998</v>
      </c>
      <c r="N98" s="192">
        <f>+'MIT Da'!N98+'SAR Da'!N98+'URQ Da'!N98+'ROC Da'!N98+'SM Da'!N98+'BN Da'!N98+'BS Da'!N98+'TDC Da'!N98</f>
        <v>1439.9079999999999</v>
      </c>
      <c r="O98" s="192">
        <f>+'MIT Da'!O98+'SAR Da'!O98+'URQ Da'!O98+'ROC Da'!O98+'SM Da'!O98+'BN Da'!O98+'BS Da'!O98+'TDC Da'!O98</f>
        <v>1439.9079999999999</v>
      </c>
      <c r="P98" s="55">
        <f>+'MIT Da'!P98+'SAR Da'!P98+'URQ Da'!P98+'ROC Da'!P98+'SM Da'!P98+'BN Da'!P98+'BS Da'!P98+'TDC Da'!P98</f>
        <v>203</v>
      </c>
      <c r="Q98" s="55">
        <f>+'MIT Da'!Q98+'SAR Da'!Q98+'URQ Da'!Q98+'ROC Da'!Q98+'SM Da'!Q98+'BN Da'!Q98+'BS Da'!Q98+'TDC Da'!Q98</f>
        <v>58</v>
      </c>
      <c r="R98" s="55">
        <f>+'MIT Da'!R98+'SAR Da'!R98+'URQ Da'!R98+'ROC Da'!R98+'SM Da'!R98+'BN Da'!R98+'BS Da'!R98+'TDC Da'!R98</f>
        <v>10</v>
      </c>
      <c r="S98" s="213">
        <f>+'MIT Da'!S98+'SAR Da'!S98+'URQ Da'!S98+'ROC Da'!S98+'SM Da'!S98+'BN Da'!S98+'BS Da'!S98+'TDC Da'!S98</f>
        <v>271</v>
      </c>
      <c r="T98" s="213">
        <f>+'MIT Da'!T98+'SAR Da'!T98+'URQ Da'!T98+'ROC Da'!T98+'SM Da'!T98+'BN Da'!T98+'BS Da'!T98+'TDC Da'!T98</f>
        <v>271</v>
      </c>
      <c r="U98" s="55">
        <f>+'MIT Da'!U98+'SAR Da'!U98+'URQ Da'!U98+'ROC Da'!U98+'SM Da'!U98+'BN Da'!U98+'BS Da'!U98+'TDC Da'!U98</f>
        <v>136</v>
      </c>
      <c r="V98" s="55">
        <f>+'MIT Da'!V98+'SAR Da'!V98+'URQ Da'!V98+'ROC Da'!V98+'SM Da'!V98+'BN Da'!V98+'BS Da'!V98+'TDC Da'!V98</f>
        <v>434</v>
      </c>
      <c r="W98" s="55">
        <f>+'MIT Da'!W98+'SAR Da'!W98+'URQ Da'!W98+'ROC Da'!W98+'SM Da'!W98+'BN Da'!W98+'BS Da'!W98+'TDC Da'!W98</f>
        <v>11</v>
      </c>
      <c r="X98" s="55">
        <f>+'MIT Da'!X98+'SAR Da'!X98+'URQ Da'!X98+'ROC Da'!X98+'SM Da'!X98+'BN Da'!X98+'BS Da'!X98+'TDC Da'!X98</f>
        <v>112</v>
      </c>
      <c r="Y98" s="55">
        <f>+'MIT Da'!Y98+'SAR Da'!Y98+'URQ Da'!Y98+'ROC Da'!Y98+'SM Da'!Y98+'BN Da'!Y98+'BS Da'!Y98+'TDC Da'!Y98</f>
        <v>4</v>
      </c>
      <c r="Z98" s="219">
        <f>+'MIT Da'!Z98+'SAR Da'!Z98+'URQ Da'!Z98+'ROC Da'!Z98+'SM Da'!Z98+'BN Da'!Z98+'BS Da'!Z98+'TDC Da'!Z98</f>
        <v>697</v>
      </c>
      <c r="AA98" s="55">
        <f>+'MIT Da'!AA98+'SAR Da'!AA98+'URQ Da'!AA98+'ROC Da'!AA98+'SM Da'!AA98+'BN Da'!AA98+'BS Da'!AA98+'TDC Da'!AA98</f>
        <v>160</v>
      </c>
      <c r="AB98" s="55">
        <f>+'MIT Da'!AB98+'SAR Da'!AB98+'URQ Da'!AB98+'ROC Da'!AB98+'SM Da'!AB98+'BN Da'!AB98+'BS Da'!AB98+'TDC Da'!AB98</f>
        <v>102</v>
      </c>
      <c r="AC98" s="55">
        <f>+'MIT Da'!AC98+'SAR Da'!AC98+'URQ Da'!AC98+'ROC Da'!AC98+'SM Da'!AC98+'BN Da'!AC98+'BS Da'!AC98+'TDC Da'!AC98</f>
        <v>697</v>
      </c>
      <c r="AD98" s="219">
        <f>+'MIT Da'!AD98+'SAR Da'!AD98+'URQ Da'!AD98+'ROC Da'!AD98+'SM Da'!AD98+'BN Da'!AD98+'BS Da'!AD98+'TDC Da'!AD98</f>
        <v>959</v>
      </c>
      <c r="AE98" s="55">
        <f>+'MIT Da'!AE98+'SAR Da'!AE98+'URQ Da'!AE98+'ROC Da'!AE98+'SM Da'!AE98+'BN Da'!AE98+'BS Da'!AE98+'TDC Da'!AE98</f>
        <v>54</v>
      </c>
      <c r="AF98" s="55">
        <f>+'MIT Da'!AF98+'SAR Da'!AF98+'URQ Da'!AF98+'ROC Da'!AF98+'SM Da'!AF98+'BN Da'!AF98+'BS Da'!AF98+'TDC Da'!AF98</f>
        <v>96</v>
      </c>
      <c r="AG98" s="55">
        <f>+'MIT Da'!AG98+'SAR Da'!AG98+'URQ Da'!AG98+'ROC Da'!AG98+'SM Da'!AG98+'BN Da'!AG98+'BS Da'!AG98+'TDC Da'!AG98</f>
        <v>444</v>
      </c>
      <c r="AH98" s="219">
        <f>+'MIT Da'!AH98+'SAR Da'!AH98+'URQ Da'!AH98+'ROC Da'!AH98+'SM Da'!AH98+'BN Da'!AH98+'BS Da'!AH98+'TDC Da'!AH98</f>
        <v>594</v>
      </c>
      <c r="AI98" s="10">
        <f>+'MIT Da'!AI98+'SAR Da'!AI98+'URQ Da'!AI98+'ROC Da'!AI98+'SM Da'!AI98+'BN Da'!AI98+'BS Da'!AI98+'TDC Da'!AI98</f>
        <v>274.60699999999997</v>
      </c>
      <c r="AJ98" s="10">
        <f>+'MIT Da'!AJ98+'SAR Da'!AJ98+'URQ Da'!AJ98+'ROC Da'!AJ98+'SM Da'!AJ98+'BN Da'!AJ98+'BS Da'!AJ98+'TDC Da'!AJ98</f>
        <v>7.32</v>
      </c>
      <c r="AK98" s="10">
        <f>+'MIT Da'!AK98+'SAR Da'!AK98+'URQ Da'!AK98+'ROC Da'!AK98+'SM Da'!AK98+'BN Da'!AK98+'BS Da'!AK98+'TDC Da'!AK98</f>
        <v>498.71500000000003</v>
      </c>
      <c r="AL98" s="222">
        <f>+'MIT Da'!AL98+'SAR Da'!AL98+'URQ Da'!AL98+'ROC Da'!AL98+'SM Da'!AL98+'BN Da'!AL98+'BS Da'!AL98+'TDC Da'!AL98</f>
        <v>780.64199999999994</v>
      </c>
      <c r="AM98" s="55">
        <f>+'MIT Da'!AM98+'SAR Da'!AM98+'URQ Da'!AM98+'ROC Da'!AM98+'SM Da'!AM98+'BN Da'!AM98+'BS Da'!AM98+'TDC Da'!AM98</f>
        <v>9</v>
      </c>
      <c r="AN98" s="55">
        <f>+'MIT Da'!AN98+'SAR Da'!AN98+'URQ Da'!AN98+'ROC Da'!AN98+'SM Da'!AN98+'BN Da'!AN98+'BS Da'!AN98+'TDC Da'!AN98</f>
        <v>57</v>
      </c>
      <c r="AO98" s="55">
        <f>+'MIT Da'!AO98+'SAR Da'!AO98+'URQ Da'!AO98+'ROC Da'!AO98+'SM Da'!AO98+'BN Da'!AO98+'BS Da'!AO98+'TDC Da'!AO98</f>
        <v>82</v>
      </c>
      <c r="AP98" s="232">
        <f>+'MIT Da'!AP98+'SAR Da'!AP98+'URQ Da'!AP98+'ROC Da'!AP98+'SM Da'!AP98+'BN Da'!AP98+'BS Da'!AP98+'TDC Da'!AP98</f>
        <v>148</v>
      </c>
      <c r="AQ98" s="55">
        <f>+'MIT Da'!AQ98+'SAR Da'!AQ98+'URQ Da'!AQ98+'ROC Da'!AQ98+'SM Da'!AQ98+'BN Da'!AQ98+'BS Da'!AQ98+'TDC Da'!AQ98</f>
        <v>596</v>
      </c>
      <c r="AR98" s="55">
        <f>+'MIT Da'!AR98+'SAR Da'!AR98+'URQ Da'!AR98+'ROC Da'!AR98+'SM Da'!AR98+'BN Da'!AR98+'BS Da'!AR98+'TDC Da'!AR98</f>
        <v>341</v>
      </c>
      <c r="AS98" s="55">
        <f>+'MIT Da'!AS98+'SAR Da'!AS98+'URQ Da'!AS98+'ROC Da'!AS98+'SM Da'!AS98+'BN Da'!AS98+'BS Da'!AS98+'TDC Da'!AS98</f>
        <v>39</v>
      </c>
      <c r="AT98" s="232">
        <f>+SUM(RED_InfraMR[[#This Row],[B.02.1 - Parque de Coches Eléctricos Motrices]:[B.02.3 - Parque de Coches Eléctricos Motrices Tipo R]])</f>
        <v>976</v>
      </c>
      <c r="AU98" s="55">
        <f>+'MIT Da'!AU98+'SAR Da'!AU98+'URQ Da'!AU98+'ROC Da'!AU98+'SM Da'!AU98+'BN Da'!AU98+'BS Da'!AU98+'TDC Da'!AU98</f>
        <v>0</v>
      </c>
      <c r="AV98" s="55">
        <f>+'MIT Da'!AV98+'SAR Da'!AV98+'URQ Da'!AV98+'ROC Da'!AV98+'SM Da'!AV98+'BN Da'!AV98+'BS Da'!AV98+'TDC Da'!AV98</f>
        <v>6</v>
      </c>
      <c r="AW98" s="55">
        <f>+'MIT Da'!AW98+'SAR Da'!AW98+'URQ Da'!AW98+'ROC Da'!AW98+'SM Da'!AW98+'BN Da'!AW98+'BS Da'!AW98+'TDC Da'!AW98</f>
        <v>10</v>
      </c>
      <c r="AX98" s="232">
        <f>+SUM(RED_InfraMR[[#This Row],[B.03.1 - Parque de Coches Motores Motrices Remolcados]:[B.03.3 - Parque de Coches Motores Motrices Cabina]])</f>
        <v>16</v>
      </c>
      <c r="AY98" s="55">
        <f>+'MIT Da'!AY98+'SAR Da'!AY98+'URQ Da'!AY98+'ROC Da'!AY98+'SM Da'!AY98+'BN Da'!AY98+'BS Da'!AY98+'TDC Da'!AY98</f>
        <v>433</v>
      </c>
      <c r="AZ98" s="55">
        <f>+'MIT Da'!AZ98+'SAR Da'!AZ98+'URQ Da'!AZ98+'ROC Da'!AZ98+'SM Da'!AZ98+'BN Da'!AZ98+'BS Da'!AZ98+'TDC Da'!AZ98</f>
        <v>170</v>
      </c>
      <c r="BA98" s="55">
        <f>+'MIT Da'!BA98+'SAR Da'!BA98+'URQ Da'!BA98+'ROC Da'!BA98+'SM Da'!BA98+'BN Da'!BA98+'BS Da'!BA98+'TDC Da'!BA98</f>
        <v>15</v>
      </c>
      <c r="BB98" s="55">
        <f>+'MIT Da'!BB98+'SAR Da'!BB98+'URQ Da'!BB98+'ROC Da'!BB98+'SM Da'!BB98+'BN Da'!BB98+'BS Da'!BB98+'TDC Da'!BB98</f>
        <v>0</v>
      </c>
      <c r="BC98" s="232">
        <f>+SUM(RED_InfraMR[[#This Row],[B.04.1 - Parque de Coches Remolcados Clase Unica]:[B.04.5 - Parque de Coches Remolcados para Servicios Especiales (Cartoneros)]])</f>
        <v>618</v>
      </c>
      <c r="BD98" s="393">
        <f>+'MIT Da'!BD98+'SAR Da'!BD98+'URQ Da'!BD98+'ROC Da'!BD98+'SM Da'!BD98+'BN Da'!BD98+'BS Da'!BD98+'TDC Da'!BD98</f>
        <v>150</v>
      </c>
      <c r="BE98" s="55">
        <f>+'MIT Da'!BE98+'SAR Da'!BE98+'URQ Da'!BE98+'ROC Da'!BE98+'SM Da'!BE98+'BN Da'!BE98+'BS Da'!BE98+'TDC Da'!BE98</f>
        <v>12</v>
      </c>
      <c r="BF98" s="55">
        <f>+'MIT Da'!BF98+'SAR Da'!BF98+'URQ Da'!BF98+'ROC Da'!BF98+'SM Da'!BF98+'BN Da'!BF98+'BS Da'!BF98+'TDC Da'!BF98</f>
        <v>92</v>
      </c>
      <c r="BG98" s="235"/>
    </row>
    <row r="99" spans="1:59">
      <c r="A99" s="1">
        <v>2001</v>
      </c>
      <c r="B99" s="1" t="s">
        <v>62</v>
      </c>
      <c r="C99" s="10">
        <f>+'MIT Da'!C99+'SAR Da'!C99+'URQ Da'!C99+'ROC Da'!C99+'SM Da'!C99+'BN Da'!C99+'BS Da'!C99+'TDC Da'!C99</f>
        <v>147.21299999999999</v>
      </c>
      <c r="D99" s="10">
        <f>+'MIT Da'!D99+'SAR Da'!D99+'URQ Da'!D99+'ROC Da'!D99+'SM Da'!D99+'BN Da'!D99+'BS Da'!D99+'TDC Da'!D99</f>
        <v>444.30600000000004</v>
      </c>
      <c r="E99" s="10">
        <f>+'MIT Da'!E99+'SAR Da'!E99+'URQ Da'!E99+'ROC Da'!E99+'SM Da'!E99+'BN Da'!E99+'BS Da'!E99+'TDC Da'!E99</f>
        <v>0</v>
      </c>
      <c r="F99" s="10">
        <f>+'MIT Da'!F99+'SAR Da'!F99+'URQ Da'!F99+'ROC Da'!F99+'SM Da'!F99+'BN Da'!F99+'BS Da'!F99+'TDC Da'!F99</f>
        <v>176.17364000000001</v>
      </c>
      <c r="G99" s="192">
        <f>+'MIT Da'!G99+'SAR Da'!G99+'URQ Da'!G99+'ROC Da'!G99+'SM Da'!G99+'BN Da'!G99+'BS Da'!G99+'TDC Da'!G99</f>
        <v>767.69263999999998</v>
      </c>
      <c r="H99" s="192">
        <f>+'MIT Da'!H99+'SAR Da'!H99+'URQ Da'!H99+'ROC Da'!H99+'SM Da'!H99+'BN Da'!H99+'BS Da'!H99+'TDC Da'!H99</f>
        <v>767.69263999999998</v>
      </c>
      <c r="I99" s="10">
        <f>+'MIT Da'!I99+'SAR Da'!I99+'URQ Da'!I99+'ROC Da'!I99+'SM Da'!I99+'BN Da'!I99+'BS Da'!I99+'TDC Da'!I99</f>
        <v>972.2581100000001</v>
      </c>
      <c r="J99" s="10">
        <f>+'MIT Da'!J99+'SAR Da'!J99+'URQ Da'!J99+'ROC Da'!J99+'SM Da'!J99+'BN Da'!J99+'BS Da'!J99+'TDC Da'!J99</f>
        <v>1060.415</v>
      </c>
      <c r="K99" s="10">
        <f>+'MIT Da'!K99+'SAR Da'!K99+'URQ Da'!K99+'ROC Da'!K99+'SM Da'!K99+'BN Da'!K99+'BS Da'!K99+'TDC Da'!K99</f>
        <v>54.516999999999996</v>
      </c>
      <c r="L99" s="10">
        <f>+'MIT Da'!L99+'SAR Da'!L99+'URQ Da'!L99+'ROC Da'!L99+'SM Da'!L99+'BN Da'!L99+'BS Da'!L99+'TDC Da'!L99</f>
        <v>379.49300000000005</v>
      </c>
      <c r="M99" s="10">
        <f>+'MIT Da'!M99+'SAR Da'!M99+'URQ Da'!M99+'ROC Da'!M99+'SM Da'!M99+'BN Da'!M99+'BS Da'!M99+'TDC Da'!M99</f>
        <v>21.314999999999998</v>
      </c>
      <c r="N99" s="192">
        <f>+'MIT Da'!N99+'SAR Da'!N99+'URQ Da'!N99+'ROC Da'!N99+'SM Da'!N99+'BN Da'!N99+'BS Da'!N99+'TDC Da'!N99</f>
        <v>1439.9079999999999</v>
      </c>
      <c r="O99" s="192">
        <f>+'MIT Da'!O99+'SAR Da'!O99+'URQ Da'!O99+'ROC Da'!O99+'SM Da'!O99+'BN Da'!O99+'BS Da'!O99+'TDC Da'!O99</f>
        <v>1439.9079999999999</v>
      </c>
      <c r="P99" s="55">
        <f>+'MIT Da'!P99+'SAR Da'!P99+'URQ Da'!P99+'ROC Da'!P99+'SM Da'!P99+'BN Da'!P99+'BS Da'!P99+'TDC Da'!P99</f>
        <v>203</v>
      </c>
      <c r="Q99" s="55">
        <f>+'MIT Da'!Q99+'SAR Da'!Q99+'URQ Da'!Q99+'ROC Da'!Q99+'SM Da'!Q99+'BN Da'!Q99+'BS Da'!Q99+'TDC Da'!Q99</f>
        <v>58</v>
      </c>
      <c r="R99" s="55">
        <f>+'MIT Da'!R99+'SAR Da'!R99+'URQ Da'!R99+'ROC Da'!R99+'SM Da'!R99+'BN Da'!R99+'BS Da'!R99+'TDC Da'!R99</f>
        <v>10</v>
      </c>
      <c r="S99" s="213">
        <f>+'MIT Da'!S99+'SAR Da'!S99+'URQ Da'!S99+'ROC Da'!S99+'SM Da'!S99+'BN Da'!S99+'BS Da'!S99+'TDC Da'!S99</f>
        <v>271</v>
      </c>
      <c r="T99" s="213">
        <f>+'MIT Da'!T99+'SAR Da'!T99+'URQ Da'!T99+'ROC Da'!T99+'SM Da'!T99+'BN Da'!T99+'BS Da'!T99+'TDC Da'!T99</f>
        <v>271</v>
      </c>
      <c r="U99" s="55">
        <f>+'MIT Da'!U99+'SAR Da'!U99+'URQ Da'!U99+'ROC Da'!U99+'SM Da'!U99+'BN Da'!U99+'BS Da'!U99+'TDC Da'!U99</f>
        <v>136</v>
      </c>
      <c r="V99" s="55">
        <f>+'MIT Da'!V99+'SAR Da'!V99+'URQ Da'!V99+'ROC Da'!V99+'SM Da'!V99+'BN Da'!V99+'BS Da'!V99+'TDC Da'!V99</f>
        <v>434</v>
      </c>
      <c r="W99" s="55">
        <f>+'MIT Da'!W99+'SAR Da'!W99+'URQ Da'!W99+'ROC Da'!W99+'SM Da'!W99+'BN Da'!W99+'BS Da'!W99+'TDC Da'!W99</f>
        <v>11</v>
      </c>
      <c r="X99" s="55">
        <f>+'MIT Da'!X99+'SAR Da'!X99+'URQ Da'!X99+'ROC Da'!X99+'SM Da'!X99+'BN Da'!X99+'BS Da'!X99+'TDC Da'!X99</f>
        <v>112</v>
      </c>
      <c r="Y99" s="55">
        <f>+'MIT Da'!Y99+'SAR Da'!Y99+'URQ Da'!Y99+'ROC Da'!Y99+'SM Da'!Y99+'BN Da'!Y99+'BS Da'!Y99+'TDC Da'!Y99</f>
        <v>4</v>
      </c>
      <c r="Z99" s="219">
        <f>+'MIT Da'!Z99+'SAR Da'!Z99+'URQ Da'!Z99+'ROC Da'!Z99+'SM Da'!Z99+'BN Da'!Z99+'BS Da'!Z99+'TDC Da'!Z99</f>
        <v>697</v>
      </c>
      <c r="AA99" s="55">
        <f>+'MIT Da'!AA99+'SAR Da'!AA99+'URQ Da'!AA99+'ROC Da'!AA99+'SM Da'!AA99+'BN Da'!AA99+'BS Da'!AA99+'TDC Da'!AA99</f>
        <v>160</v>
      </c>
      <c r="AB99" s="55">
        <f>+'MIT Da'!AB99+'SAR Da'!AB99+'URQ Da'!AB99+'ROC Da'!AB99+'SM Da'!AB99+'BN Da'!AB99+'BS Da'!AB99+'TDC Da'!AB99</f>
        <v>102</v>
      </c>
      <c r="AC99" s="55">
        <f>+'MIT Da'!AC99+'SAR Da'!AC99+'URQ Da'!AC99+'ROC Da'!AC99+'SM Da'!AC99+'BN Da'!AC99+'BS Da'!AC99+'TDC Da'!AC99</f>
        <v>697</v>
      </c>
      <c r="AD99" s="219">
        <f>+'MIT Da'!AD99+'SAR Da'!AD99+'URQ Da'!AD99+'ROC Da'!AD99+'SM Da'!AD99+'BN Da'!AD99+'BS Da'!AD99+'TDC Da'!AD99</f>
        <v>959</v>
      </c>
      <c r="AE99" s="55">
        <f>+'MIT Da'!AE99+'SAR Da'!AE99+'URQ Da'!AE99+'ROC Da'!AE99+'SM Da'!AE99+'BN Da'!AE99+'BS Da'!AE99+'TDC Da'!AE99</f>
        <v>54</v>
      </c>
      <c r="AF99" s="55">
        <f>+'MIT Da'!AF99+'SAR Da'!AF99+'URQ Da'!AF99+'ROC Da'!AF99+'SM Da'!AF99+'BN Da'!AF99+'BS Da'!AF99+'TDC Da'!AF99</f>
        <v>96</v>
      </c>
      <c r="AG99" s="55">
        <f>+'MIT Da'!AG99+'SAR Da'!AG99+'URQ Da'!AG99+'ROC Da'!AG99+'SM Da'!AG99+'BN Da'!AG99+'BS Da'!AG99+'TDC Da'!AG99</f>
        <v>444</v>
      </c>
      <c r="AH99" s="219">
        <f>+'MIT Da'!AH99+'SAR Da'!AH99+'URQ Da'!AH99+'ROC Da'!AH99+'SM Da'!AH99+'BN Da'!AH99+'BS Da'!AH99+'TDC Da'!AH99</f>
        <v>594</v>
      </c>
      <c r="AI99" s="10">
        <f>+'MIT Da'!AI99+'SAR Da'!AI99+'URQ Da'!AI99+'ROC Da'!AI99+'SM Da'!AI99+'BN Da'!AI99+'BS Da'!AI99+'TDC Da'!AI99</f>
        <v>274.60699999999997</v>
      </c>
      <c r="AJ99" s="10">
        <f>+'MIT Da'!AJ99+'SAR Da'!AJ99+'URQ Da'!AJ99+'ROC Da'!AJ99+'SM Da'!AJ99+'BN Da'!AJ99+'BS Da'!AJ99+'TDC Da'!AJ99</f>
        <v>7.32</v>
      </c>
      <c r="AK99" s="10">
        <f>+'MIT Da'!AK99+'SAR Da'!AK99+'URQ Da'!AK99+'ROC Da'!AK99+'SM Da'!AK99+'BN Da'!AK99+'BS Da'!AK99+'TDC Da'!AK99</f>
        <v>498.71500000000003</v>
      </c>
      <c r="AL99" s="222">
        <f>+'MIT Da'!AL99+'SAR Da'!AL99+'URQ Da'!AL99+'ROC Da'!AL99+'SM Da'!AL99+'BN Da'!AL99+'BS Da'!AL99+'TDC Da'!AL99</f>
        <v>780.64199999999994</v>
      </c>
      <c r="AM99" s="55">
        <f>+'MIT Da'!AM99+'SAR Da'!AM99+'URQ Da'!AM99+'ROC Da'!AM99+'SM Da'!AM99+'BN Da'!AM99+'BS Da'!AM99+'TDC Da'!AM99</f>
        <v>9</v>
      </c>
      <c r="AN99" s="55">
        <f>+'MIT Da'!AN99+'SAR Da'!AN99+'URQ Da'!AN99+'ROC Da'!AN99+'SM Da'!AN99+'BN Da'!AN99+'BS Da'!AN99+'TDC Da'!AN99</f>
        <v>57</v>
      </c>
      <c r="AO99" s="55">
        <f>+'MIT Da'!AO99+'SAR Da'!AO99+'URQ Da'!AO99+'ROC Da'!AO99+'SM Da'!AO99+'BN Da'!AO99+'BS Da'!AO99+'TDC Da'!AO99</f>
        <v>82</v>
      </c>
      <c r="AP99" s="232">
        <f>+'MIT Da'!AP99+'SAR Da'!AP99+'URQ Da'!AP99+'ROC Da'!AP99+'SM Da'!AP99+'BN Da'!AP99+'BS Da'!AP99+'TDC Da'!AP99</f>
        <v>148</v>
      </c>
      <c r="AQ99" s="55">
        <f>+'MIT Da'!AQ99+'SAR Da'!AQ99+'URQ Da'!AQ99+'ROC Da'!AQ99+'SM Da'!AQ99+'BN Da'!AQ99+'BS Da'!AQ99+'TDC Da'!AQ99</f>
        <v>596</v>
      </c>
      <c r="AR99" s="55">
        <f>+'MIT Da'!AR99+'SAR Da'!AR99+'URQ Da'!AR99+'ROC Da'!AR99+'SM Da'!AR99+'BN Da'!AR99+'BS Da'!AR99+'TDC Da'!AR99</f>
        <v>341</v>
      </c>
      <c r="AS99" s="55">
        <f>+'MIT Da'!AS99+'SAR Da'!AS99+'URQ Da'!AS99+'ROC Da'!AS99+'SM Da'!AS99+'BN Da'!AS99+'BS Da'!AS99+'TDC Da'!AS99</f>
        <v>39</v>
      </c>
      <c r="AT99" s="232">
        <f>+SUM(RED_InfraMR[[#This Row],[B.02.1 - Parque de Coches Eléctricos Motrices]:[B.02.3 - Parque de Coches Eléctricos Motrices Tipo R]])</f>
        <v>976</v>
      </c>
      <c r="AU99" s="55">
        <f>+'MIT Da'!AU99+'SAR Da'!AU99+'URQ Da'!AU99+'ROC Da'!AU99+'SM Da'!AU99+'BN Da'!AU99+'BS Da'!AU99+'TDC Da'!AU99</f>
        <v>0</v>
      </c>
      <c r="AV99" s="55">
        <f>+'MIT Da'!AV99+'SAR Da'!AV99+'URQ Da'!AV99+'ROC Da'!AV99+'SM Da'!AV99+'BN Da'!AV99+'BS Da'!AV99+'TDC Da'!AV99</f>
        <v>6</v>
      </c>
      <c r="AW99" s="55">
        <f>+'MIT Da'!AW99+'SAR Da'!AW99+'URQ Da'!AW99+'ROC Da'!AW99+'SM Da'!AW99+'BN Da'!AW99+'BS Da'!AW99+'TDC Da'!AW99</f>
        <v>10</v>
      </c>
      <c r="AX99" s="232">
        <f>+SUM(RED_InfraMR[[#This Row],[B.03.1 - Parque de Coches Motores Motrices Remolcados]:[B.03.3 - Parque de Coches Motores Motrices Cabina]])</f>
        <v>16</v>
      </c>
      <c r="AY99" s="55">
        <f>+'MIT Da'!AY99+'SAR Da'!AY99+'URQ Da'!AY99+'ROC Da'!AY99+'SM Da'!AY99+'BN Da'!AY99+'BS Da'!AY99+'TDC Da'!AY99</f>
        <v>433</v>
      </c>
      <c r="AZ99" s="55">
        <f>+'MIT Da'!AZ99+'SAR Da'!AZ99+'URQ Da'!AZ99+'ROC Da'!AZ99+'SM Da'!AZ99+'BN Da'!AZ99+'BS Da'!AZ99+'TDC Da'!AZ99</f>
        <v>170</v>
      </c>
      <c r="BA99" s="55">
        <f>+'MIT Da'!BA99+'SAR Da'!BA99+'URQ Da'!BA99+'ROC Da'!BA99+'SM Da'!BA99+'BN Da'!BA99+'BS Da'!BA99+'TDC Da'!BA99</f>
        <v>15</v>
      </c>
      <c r="BB99" s="55">
        <f>+'MIT Da'!BB99+'SAR Da'!BB99+'URQ Da'!BB99+'ROC Da'!BB99+'SM Da'!BB99+'BN Da'!BB99+'BS Da'!BB99+'TDC Da'!BB99</f>
        <v>0</v>
      </c>
      <c r="BC99" s="232">
        <f>+SUM(RED_InfraMR[[#This Row],[B.04.1 - Parque de Coches Remolcados Clase Unica]:[B.04.5 - Parque de Coches Remolcados para Servicios Especiales (Cartoneros)]])</f>
        <v>618</v>
      </c>
      <c r="BD99" s="393">
        <f>+'MIT Da'!BD99+'SAR Da'!BD99+'URQ Da'!BD99+'ROC Da'!BD99+'SM Da'!BD99+'BN Da'!BD99+'BS Da'!BD99+'TDC Da'!BD99</f>
        <v>150</v>
      </c>
      <c r="BE99" s="55">
        <f>+'MIT Da'!BE99+'SAR Da'!BE99+'URQ Da'!BE99+'ROC Da'!BE99+'SM Da'!BE99+'BN Da'!BE99+'BS Da'!BE99+'TDC Da'!BE99</f>
        <v>12</v>
      </c>
      <c r="BF99" s="55">
        <f>+'MIT Da'!BF99+'SAR Da'!BF99+'URQ Da'!BF99+'ROC Da'!BF99+'SM Da'!BF99+'BN Da'!BF99+'BS Da'!BF99+'TDC Da'!BF99</f>
        <v>92</v>
      </c>
      <c r="BG99" s="235"/>
    </row>
    <row r="100" spans="1:59">
      <c r="A100" s="1">
        <v>2001</v>
      </c>
      <c r="B100" s="1" t="s">
        <v>63</v>
      </c>
      <c r="C100" s="10">
        <f>+'MIT Da'!C100+'SAR Da'!C100+'URQ Da'!C100+'ROC Da'!C100+'SM Da'!C100+'BN Da'!C100+'BS Da'!C100+'TDC Da'!C100</f>
        <v>147.21299999999999</v>
      </c>
      <c r="D100" s="10">
        <f>+'MIT Da'!D100+'SAR Da'!D100+'URQ Da'!D100+'ROC Da'!D100+'SM Da'!D100+'BN Da'!D100+'BS Da'!D100+'TDC Da'!D100</f>
        <v>444.30600000000004</v>
      </c>
      <c r="E100" s="10">
        <f>+'MIT Da'!E100+'SAR Da'!E100+'URQ Da'!E100+'ROC Da'!E100+'SM Da'!E100+'BN Da'!E100+'BS Da'!E100+'TDC Da'!E100</f>
        <v>0</v>
      </c>
      <c r="F100" s="10">
        <f>+'MIT Da'!F100+'SAR Da'!F100+'URQ Da'!F100+'ROC Da'!F100+'SM Da'!F100+'BN Da'!F100+'BS Da'!F100+'TDC Da'!F100</f>
        <v>176.17364000000001</v>
      </c>
      <c r="G100" s="192">
        <f>+'MIT Da'!G100+'SAR Da'!G100+'URQ Da'!G100+'ROC Da'!G100+'SM Da'!G100+'BN Da'!G100+'BS Da'!G100+'TDC Da'!G100</f>
        <v>767.69263999999998</v>
      </c>
      <c r="H100" s="192">
        <f>+'MIT Da'!H100+'SAR Da'!H100+'URQ Da'!H100+'ROC Da'!H100+'SM Da'!H100+'BN Da'!H100+'BS Da'!H100+'TDC Da'!H100</f>
        <v>767.69263999999998</v>
      </c>
      <c r="I100" s="10">
        <f>+'MIT Da'!I100+'SAR Da'!I100+'URQ Da'!I100+'ROC Da'!I100+'SM Da'!I100+'BN Da'!I100+'BS Da'!I100+'TDC Da'!I100</f>
        <v>972.2581100000001</v>
      </c>
      <c r="J100" s="10">
        <f>+'MIT Da'!J100+'SAR Da'!J100+'URQ Da'!J100+'ROC Da'!J100+'SM Da'!J100+'BN Da'!J100+'BS Da'!J100+'TDC Da'!J100</f>
        <v>1060.415</v>
      </c>
      <c r="K100" s="10">
        <f>+'MIT Da'!K100+'SAR Da'!K100+'URQ Da'!K100+'ROC Da'!K100+'SM Da'!K100+'BN Da'!K100+'BS Da'!K100+'TDC Da'!K100</f>
        <v>54.516999999999996</v>
      </c>
      <c r="L100" s="10">
        <f>+'MIT Da'!L100+'SAR Da'!L100+'URQ Da'!L100+'ROC Da'!L100+'SM Da'!L100+'BN Da'!L100+'BS Da'!L100+'TDC Da'!L100</f>
        <v>379.49300000000005</v>
      </c>
      <c r="M100" s="10">
        <f>+'MIT Da'!M100+'SAR Da'!M100+'URQ Da'!M100+'ROC Da'!M100+'SM Da'!M100+'BN Da'!M100+'BS Da'!M100+'TDC Da'!M100</f>
        <v>21.314999999999998</v>
      </c>
      <c r="N100" s="192">
        <f>+'MIT Da'!N100+'SAR Da'!N100+'URQ Da'!N100+'ROC Da'!N100+'SM Da'!N100+'BN Da'!N100+'BS Da'!N100+'TDC Da'!N100</f>
        <v>1439.9079999999999</v>
      </c>
      <c r="O100" s="192">
        <f>+'MIT Da'!O100+'SAR Da'!O100+'URQ Da'!O100+'ROC Da'!O100+'SM Da'!O100+'BN Da'!O100+'BS Da'!O100+'TDC Da'!O100</f>
        <v>1439.9079999999999</v>
      </c>
      <c r="P100" s="55">
        <f>+'MIT Da'!P100+'SAR Da'!P100+'URQ Da'!P100+'ROC Da'!P100+'SM Da'!P100+'BN Da'!P100+'BS Da'!P100+'TDC Da'!P100</f>
        <v>203</v>
      </c>
      <c r="Q100" s="55">
        <f>+'MIT Da'!Q100+'SAR Da'!Q100+'URQ Da'!Q100+'ROC Da'!Q100+'SM Da'!Q100+'BN Da'!Q100+'BS Da'!Q100+'TDC Da'!Q100</f>
        <v>58</v>
      </c>
      <c r="R100" s="55">
        <f>+'MIT Da'!R100+'SAR Da'!R100+'URQ Da'!R100+'ROC Da'!R100+'SM Da'!R100+'BN Da'!R100+'BS Da'!R100+'TDC Da'!R100</f>
        <v>10</v>
      </c>
      <c r="S100" s="213">
        <f>+'MIT Da'!S100+'SAR Da'!S100+'URQ Da'!S100+'ROC Da'!S100+'SM Da'!S100+'BN Da'!S100+'BS Da'!S100+'TDC Da'!S100</f>
        <v>271</v>
      </c>
      <c r="T100" s="213">
        <f>+'MIT Da'!T100+'SAR Da'!T100+'URQ Da'!T100+'ROC Da'!T100+'SM Da'!T100+'BN Da'!T100+'BS Da'!T100+'TDC Da'!T100</f>
        <v>271</v>
      </c>
      <c r="U100" s="55">
        <f>+'MIT Da'!U100+'SAR Da'!U100+'URQ Da'!U100+'ROC Da'!U100+'SM Da'!U100+'BN Da'!U100+'BS Da'!U100+'TDC Da'!U100</f>
        <v>136</v>
      </c>
      <c r="V100" s="55">
        <f>+'MIT Da'!V100+'SAR Da'!V100+'URQ Da'!V100+'ROC Da'!V100+'SM Da'!V100+'BN Da'!V100+'BS Da'!V100+'TDC Da'!V100</f>
        <v>434</v>
      </c>
      <c r="W100" s="55">
        <f>+'MIT Da'!W100+'SAR Da'!W100+'URQ Da'!W100+'ROC Da'!W100+'SM Da'!W100+'BN Da'!W100+'BS Da'!W100+'TDC Da'!W100</f>
        <v>11</v>
      </c>
      <c r="X100" s="55">
        <f>+'MIT Da'!X100+'SAR Da'!X100+'URQ Da'!X100+'ROC Da'!X100+'SM Da'!X100+'BN Da'!X100+'BS Da'!X100+'TDC Da'!X100</f>
        <v>112</v>
      </c>
      <c r="Y100" s="55">
        <f>+'MIT Da'!Y100+'SAR Da'!Y100+'URQ Da'!Y100+'ROC Da'!Y100+'SM Da'!Y100+'BN Da'!Y100+'BS Da'!Y100+'TDC Da'!Y100</f>
        <v>4</v>
      </c>
      <c r="Z100" s="219">
        <f>+'MIT Da'!Z100+'SAR Da'!Z100+'URQ Da'!Z100+'ROC Da'!Z100+'SM Da'!Z100+'BN Da'!Z100+'BS Da'!Z100+'TDC Da'!Z100</f>
        <v>697</v>
      </c>
      <c r="AA100" s="55">
        <f>+'MIT Da'!AA100+'SAR Da'!AA100+'URQ Da'!AA100+'ROC Da'!AA100+'SM Da'!AA100+'BN Da'!AA100+'BS Da'!AA100+'TDC Da'!AA100</f>
        <v>160</v>
      </c>
      <c r="AB100" s="55">
        <f>+'MIT Da'!AB100+'SAR Da'!AB100+'URQ Da'!AB100+'ROC Da'!AB100+'SM Da'!AB100+'BN Da'!AB100+'BS Da'!AB100+'TDC Da'!AB100</f>
        <v>102</v>
      </c>
      <c r="AC100" s="55">
        <f>+'MIT Da'!AC100+'SAR Da'!AC100+'URQ Da'!AC100+'ROC Da'!AC100+'SM Da'!AC100+'BN Da'!AC100+'BS Da'!AC100+'TDC Da'!AC100</f>
        <v>697</v>
      </c>
      <c r="AD100" s="219">
        <f>+'MIT Da'!AD100+'SAR Da'!AD100+'URQ Da'!AD100+'ROC Da'!AD100+'SM Da'!AD100+'BN Da'!AD100+'BS Da'!AD100+'TDC Da'!AD100</f>
        <v>959</v>
      </c>
      <c r="AE100" s="55">
        <f>+'MIT Da'!AE100+'SAR Da'!AE100+'URQ Da'!AE100+'ROC Da'!AE100+'SM Da'!AE100+'BN Da'!AE100+'BS Da'!AE100+'TDC Da'!AE100</f>
        <v>54</v>
      </c>
      <c r="AF100" s="55">
        <f>+'MIT Da'!AF100+'SAR Da'!AF100+'URQ Da'!AF100+'ROC Da'!AF100+'SM Da'!AF100+'BN Da'!AF100+'BS Da'!AF100+'TDC Da'!AF100</f>
        <v>96</v>
      </c>
      <c r="AG100" s="55">
        <f>+'MIT Da'!AG100+'SAR Da'!AG100+'URQ Da'!AG100+'ROC Da'!AG100+'SM Da'!AG100+'BN Da'!AG100+'BS Da'!AG100+'TDC Da'!AG100</f>
        <v>444</v>
      </c>
      <c r="AH100" s="219">
        <f>+'MIT Da'!AH100+'SAR Da'!AH100+'URQ Da'!AH100+'ROC Da'!AH100+'SM Da'!AH100+'BN Da'!AH100+'BS Da'!AH100+'TDC Da'!AH100</f>
        <v>594</v>
      </c>
      <c r="AI100" s="10">
        <f>+'MIT Da'!AI100+'SAR Da'!AI100+'URQ Da'!AI100+'ROC Da'!AI100+'SM Da'!AI100+'BN Da'!AI100+'BS Da'!AI100+'TDC Da'!AI100</f>
        <v>274.60699999999997</v>
      </c>
      <c r="AJ100" s="10">
        <f>+'MIT Da'!AJ100+'SAR Da'!AJ100+'URQ Da'!AJ100+'ROC Da'!AJ100+'SM Da'!AJ100+'BN Da'!AJ100+'BS Da'!AJ100+'TDC Da'!AJ100</f>
        <v>7.32</v>
      </c>
      <c r="AK100" s="10">
        <f>+'MIT Da'!AK100+'SAR Da'!AK100+'URQ Da'!AK100+'ROC Da'!AK100+'SM Da'!AK100+'BN Da'!AK100+'BS Da'!AK100+'TDC Da'!AK100</f>
        <v>498.71500000000003</v>
      </c>
      <c r="AL100" s="222">
        <f>+'MIT Da'!AL100+'SAR Da'!AL100+'URQ Da'!AL100+'ROC Da'!AL100+'SM Da'!AL100+'BN Da'!AL100+'BS Da'!AL100+'TDC Da'!AL100</f>
        <v>780.64199999999994</v>
      </c>
      <c r="AM100" s="55">
        <f>+'MIT Da'!AM100+'SAR Da'!AM100+'URQ Da'!AM100+'ROC Da'!AM100+'SM Da'!AM100+'BN Da'!AM100+'BS Da'!AM100+'TDC Da'!AM100</f>
        <v>9</v>
      </c>
      <c r="AN100" s="55">
        <f>+'MIT Da'!AN100+'SAR Da'!AN100+'URQ Da'!AN100+'ROC Da'!AN100+'SM Da'!AN100+'BN Da'!AN100+'BS Da'!AN100+'TDC Da'!AN100</f>
        <v>57</v>
      </c>
      <c r="AO100" s="55">
        <f>+'MIT Da'!AO100+'SAR Da'!AO100+'URQ Da'!AO100+'ROC Da'!AO100+'SM Da'!AO100+'BN Da'!AO100+'BS Da'!AO100+'TDC Da'!AO100</f>
        <v>82</v>
      </c>
      <c r="AP100" s="232">
        <f>+'MIT Da'!AP100+'SAR Da'!AP100+'URQ Da'!AP100+'ROC Da'!AP100+'SM Da'!AP100+'BN Da'!AP100+'BS Da'!AP100+'TDC Da'!AP100</f>
        <v>148</v>
      </c>
      <c r="AQ100" s="55">
        <f>+'MIT Da'!AQ100+'SAR Da'!AQ100+'URQ Da'!AQ100+'ROC Da'!AQ100+'SM Da'!AQ100+'BN Da'!AQ100+'BS Da'!AQ100+'TDC Da'!AQ100</f>
        <v>596</v>
      </c>
      <c r="AR100" s="55">
        <f>+'MIT Da'!AR100+'SAR Da'!AR100+'URQ Da'!AR100+'ROC Da'!AR100+'SM Da'!AR100+'BN Da'!AR100+'BS Da'!AR100+'TDC Da'!AR100</f>
        <v>341</v>
      </c>
      <c r="AS100" s="55">
        <f>+'MIT Da'!AS100+'SAR Da'!AS100+'URQ Da'!AS100+'ROC Da'!AS100+'SM Da'!AS100+'BN Da'!AS100+'BS Da'!AS100+'TDC Da'!AS100</f>
        <v>39</v>
      </c>
      <c r="AT100" s="232">
        <f>+SUM(RED_InfraMR[[#This Row],[B.02.1 - Parque de Coches Eléctricos Motrices]:[B.02.3 - Parque de Coches Eléctricos Motrices Tipo R]])</f>
        <v>976</v>
      </c>
      <c r="AU100" s="55">
        <f>+'MIT Da'!AU100+'SAR Da'!AU100+'URQ Da'!AU100+'ROC Da'!AU100+'SM Da'!AU100+'BN Da'!AU100+'BS Da'!AU100+'TDC Da'!AU100</f>
        <v>0</v>
      </c>
      <c r="AV100" s="55">
        <f>+'MIT Da'!AV100+'SAR Da'!AV100+'URQ Da'!AV100+'ROC Da'!AV100+'SM Da'!AV100+'BN Da'!AV100+'BS Da'!AV100+'TDC Da'!AV100</f>
        <v>6</v>
      </c>
      <c r="AW100" s="55">
        <f>+'MIT Da'!AW100+'SAR Da'!AW100+'URQ Da'!AW100+'ROC Da'!AW100+'SM Da'!AW100+'BN Da'!AW100+'BS Da'!AW100+'TDC Da'!AW100</f>
        <v>10</v>
      </c>
      <c r="AX100" s="232">
        <f>+SUM(RED_InfraMR[[#This Row],[B.03.1 - Parque de Coches Motores Motrices Remolcados]:[B.03.3 - Parque de Coches Motores Motrices Cabina]])</f>
        <v>16</v>
      </c>
      <c r="AY100" s="55">
        <f>+'MIT Da'!AY100+'SAR Da'!AY100+'URQ Da'!AY100+'ROC Da'!AY100+'SM Da'!AY100+'BN Da'!AY100+'BS Da'!AY100+'TDC Da'!AY100</f>
        <v>433</v>
      </c>
      <c r="AZ100" s="55">
        <f>+'MIT Da'!AZ100+'SAR Da'!AZ100+'URQ Da'!AZ100+'ROC Da'!AZ100+'SM Da'!AZ100+'BN Da'!AZ100+'BS Da'!AZ100+'TDC Da'!AZ100</f>
        <v>170</v>
      </c>
      <c r="BA100" s="55">
        <f>+'MIT Da'!BA100+'SAR Da'!BA100+'URQ Da'!BA100+'ROC Da'!BA100+'SM Da'!BA100+'BN Da'!BA100+'BS Da'!BA100+'TDC Da'!BA100</f>
        <v>15</v>
      </c>
      <c r="BB100" s="55">
        <f>+'MIT Da'!BB100+'SAR Da'!BB100+'URQ Da'!BB100+'ROC Da'!BB100+'SM Da'!BB100+'BN Da'!BB100+'BS Da'!BB100+'TDC Da'!BB100</f>
        <v>0</v>
      </c>
      <c r="BC100" s="232">
        <f>+SUM(RED_InfraMR[[#This Row],[B.04.1 - Parque de Coches Remolcados Clase Unica]:[B.04.5 - Parque de Coches Remolcados para Servicios Especiales (Cartoneros)]])</f>
        <v>618</v>
      </c>
      <c r="BD100" s="393">
        <f>+'MIT Da'!BD100+'SAR Da'!BD100+'URQ Da'!BD100+'ROC Da'!BD100+'SM Da'!BD100+'BN Da'!BD100+'BS Da'!BD100+'TDC Da'!BD100</f>
        <v>150</v>
      </c>
      <c r="BE100" s="55">
        <f>+'MIT Da'!BE100+'SAR Da'!BE100+'URQ Da'!BE100+'ROC Da'!BE100+'SM Da'!BE100+'BN Da'!BE100+'BS Da'!BE100+'TDC Da'!BE100</f>
        <v>12</v>
      </c>
      <c r="BF100" s="55">
        <f>+'MIT Da'!BF100+'SAR Da'!BF100+'URQ Da'!BF100+'ROC Da'!BF100+'SM Da'!BF100+'BN Da'!BF100+'BS Da'!BF100+'TDC Da'!BF100</f>
        <v>92</v>
      </c>
      <c r="BG100" s="235"/>
    </row>
    <row r="101" spans="1:59">
      <c r="A101" s="1">
        <v>2001</v>
      </c>
      <c r="B101" s="1" t="s">
        <v>64</v>
      </c>
      <c r="C101" s="10">
        <f>+'MIT Da'!C101+'SAR Da'!C101+'URQ Da'!C101+'ROC Da'!C101+'SM Da'!C101+'BN Da'!C101+'BS Da'!C101+'TDC Da'!C101</f>
        <v>147.21299999999999</v>
      </c>
      <c r="D101" s="10">
        <f>+'MIT Da'!D101+'SAR Da'!D101+'URQ Da'!D101+'ROC Da'!D101+'SM Da'!D101+'BN Da'!D101+'BS Da'!D101+'TDC Da'!D101</f>
        <v>444.30600000000004</v>
      </c>
      <c r="E101" s="10">
        <f>+'MIT Da'!E101+'SAR Da'!E101+'URQ Da'!E101+'ROC Da'!E101+'SM Da'!E101+'BN Da'!E101+'BS Da'!E101+'TDC Da'!E101</f>
        <v>0</v>
      </c>
      <c r="F101" s="10">
        <f>+'MIT Da'!F101+'SAR Da'!F101+'URQ Da'!F101+'ROC Da'!F101+'SM Da'!F101+'BN Da'!F101+'BS Da'!F101+'TDC Da'!F101</f>
        <v>176.17364000000001</v>
      </c>
      <c r="G101" s="192">
        <f>+'MIT Da'!G101+'SAR Da'!G101+'URQ Da'!G101+'ROC Da'!G101+'SM Da'!G101+'BN Da'!G101+'BS Da'!G101+'TDC Da'!G101</f>
        <v>767.69263999999998</v>
      </c>
      <c r="H101" s="192">
        <f>+'MIT Da'!H101+'SAR Da'!H101+'URQ Da'!H101+'ROC Da'!H101+'SM Da'!H101+'BN Da'!H101+'BS Da'!H101+'TDC Da'!H101</f>
        <v>767.69263999999998</v>
      </c>
      <c r="I101" s="10">
        <f>+'MIT Da'!I101+'SAR Da'!I101+'URQ Da'!I101+'ROC Da'!I101+'SM Da'!I101+'BN Da'!I101+'BS Da'!I101+'TDC Da'!I101</f>
        <v>972.2581100000001</v>
      </c>
      <c r="J101" s="10">
        <f>+'MIT Da'!J101+'SAR Da'!J101+'URQ Da'!J101+'ROC Da'!J101+'SM Da'!J101+'BN Da'!J101+'BS Da'!J101+'TDC Da'!J101</f>
        <v>1060.415</v>
      </c>
      <c r="K101" s="10">
        <f>+'MIT Da'!K101+'SAR Da'!K101+'URQ Da'!K101+'ROC Da'!K101+'SM Da'!K101+'BN Da'!K101+'BS Da'!K101+'TDC Da'!K101</f>
        <v>54.516999999999996</v>
      </c>
      <c r="L101" s="10">
        <f>+'MIT Da'!L101+'SAR Da'!L101+'URQ Da'!L101+'ROC Da'!L101+'SM Da'!L101+'BN Da'!L101+'BS Da'!L101+'TDC Da'!L101</f>
        <v>379.49300000000005</v>
      </c>
      <c r="M101" s="10">
        <f>+'MIT Da'!M101+'SAR Da'!M101+'URQ Da'!M101+'ROC Da'!M101+'SM Da'!M101+'BN Da'!M101+'BS Da'!M101+'TDC Da'!M101</f>
        <v>21.314999999999998</v>
      </c>
      <c r="N101" s="192">
        <f>+'MIT Da'!N101+'SAR Da'!N101+'URQ Da'!N101+'ROC Da'!N101+'SM Da'!N101+'BN Da'!N101+'BS Da'!N101+'TDC Da'!N101</f>
        <v>1439.9079999999999</v>
      </c>
      <c r="O101" s="192">
        <f>+'MIT Da'!O101+'SAR Da'!O101+'URQ Da'!O101+'ROC Da'!O101+'SM Da'!O101+'BN Da'!O101+'BS Da'!O101+'TDC Da'!O101</f>
        <v>1439.9079999999999</v>
      </c>
      <c r="P101" s="55">
        <f>+'MIT Da'!P101+'SAR Da'!P101+'URQ Da'!P101+'ROC Da'!P101+'SM Da'!P101+'BN Da'!P101+'BS Da'!P101+'TDC Da'!P101</f>
        <v>203</v>
      </c>
      <c r="Q101" s="55">
        <f>+'MIT Da'!Q101+'SAR Da'!Q101+'URQ Da'!Q101+'ROC Da'!Q101+'SM Da'!Q101+'BN Da'!Q101+'BS Da'!Q101+'TDC Da'!Q101</f>
        <v>58</v>
      </c>
      <c r="R101" s="55">
        <f>+'MIT Da'!R101+'SAR Da'!R101+'URQ Da'!R101+'ROC Da'!R101+'SM Da'!R101+'BN Da'!R101+'BS Da'!R101+'TDC Da'!R101</f>
        <v>10</v>
      </c>
      <c r="S101" s="213">
        <f>+'MIT Da'!S101+'SAR Da'!S101+'URQ Da'!S101+'ROC Da'!S101+'SM Da'!S101+'BN Da'!S101+'BS Da'!S101+'TDC Da'!S101</f>
        <v>271</v>
      </c>
      <c r="T101" s="213">
        <f>+'MIT Da'!T101+'SAR Da'!T101+'URQ Da'!T101+'ROC Da'!T101+'SM Da'!T101+'BN Da'!T101+'BS Da'!T101+'TDC Da'!T101</f>
        <v>271</v>
      </c>
      <c r="U101" s="55">
        <f>+'MIT Da'!U101+'SAR Da'!U101+'URQ Da'!U101+'ROC Da'!U101+'SM Da'!U101+'BN Da'!U101+'BS Da'!U101+'TDC Da'!U101</f>
        <v>136</v>
      </c>
      <c r="V101" s="55">
        <f>+'MIT Da'!V101+'SAR Da'!V101+'URQ Da'!V101+'ROC Da'!V101+'SM Da'!V101+'BN Da'!V101+'BS Da'!V101+'TDC Da'!V101</f>
        <v>434</v>
      </c>
      <c r="W101" s="55">
        <f>+'MIT Da'!W101+'SAR Da'!W101+'URQ Da'!W101+'ROC Da'!W101+'SM Da'!W101+'BN Da'!W101+'BS Da'!W101+'TDC Da'!W101</f>
        <v>11</v>
      </c>
      <c r="X101" s="55">
        <f>+'MIT Da'!X101+'SAR Da'!X101+'URQ Da'!X101+'ROC Da'!X101+'SM Da'!X101+'BN Da'!X101+'BS Da'!X101+'TDC Da'!X101</f>
        <v>112</v>
      </c>
      <c r="Y101" s="55">
        <f>+'MIT Da'!Y101+'SAR Da'!Y101+'URQ Da'!Y101+'ROC Da'!Y101+'SM Da'!Y101+'BN Da'!Y101+'BS Da'!Y101+'TDC Da'!Y101</f>
        <v>4</v>
      </c>
      <c r="Z101" s="219">
        <f>+'MIT Da'!Z101+'SAR Da'!Z101+'URQ Da'!Z101+'ROC Da'!Z101+'SM Da'!Z101+'BN Da'!Z101+'BS Da'!Z101+'TDC Da'!Z101</f>
        <v>697</v>
      </c>
      <c r="AA101" s="55">
        <f>+'MIT Da'!AA101+'SAR Da'!AA101+'URQ Da'!AA101+'ROC Da'!AA101+'SM Da'!AA101+'BN Da'!AA101+'BS Da'!AA101+'TDC Da'!AA101</f>
        <v>160</v>
      </c>
      <c r="AB101" s="55">
        <f>+'MIT Da'!AB101+'SAR Da'!AB101+'URQ Da'!AB101+'ROC Da'!AB101+'SM Da'!AB101+'BN Da'!AB101+'BS Da'!AB101+'TDC Da'!AB101</f>
        <v>102</v>
      </c>
      <c r="AC101" s="55">
        <f>+'MIT Da'!AC101+'SAR Da'!AC101+'URQ Da'!AC101+'ROC Da'!AC101+'SM Da'!AC101+'BN Da'!AC101+'BS Da'!AC101+'TDC Da'!AC101</f>
        <v>697</v>
      </c>
      <c r="AD101" s="219">
        <f>+'MIT Da'!AD101+'SAR Da'!AD101+'URQ Da'!AD101+'ROC Da'!AD101+'SM Da'!AD101+'BN Da'!AD101+'BS Da'!AD101+'TDC Da'!AD101</f>
        <v>959</v>
      </c>
      <c r="AE101" s="55">
        <f>+'MIT Da'!AE101+'SAR Da'!AE101+'URQ Da'!AE101+'ROC Da'!AE101+'SM Da'!AE101+'BN Da'!AE101+'BS Da'!AE101+'TDC Da'!AE101</f>
        <v>54</v>
      </c>
      <c r="AF101" s="55">
        <f>+'MIT Da'!AF101+'SAR Da'!AF101+'URQ Da'!AF101+'ROC Da'!AF101+'SM Da'!AF101+'BN Da'!AF101+'BS Da'!AF101+'TDC Da'!AF101</f>
        <v>96</v>
      </c>
      <c r="AG101" s="55">
        <f>+'MIT Da'!AG101+'SAR Da'!AG101+'URQ Da'!AG101+'ROC Da'!AG101+'SM Da'!AG101+'BN Da'!AG101+'BS Da'!AG101+'TDC Da'!AG101</f>
        <v>444</v>
      </c>
      <c r="AH101" s="219">
        <f>+'MIT Da'!AH101+'SAR Da'!AH101+'URQ Da'!AH101+'ROC Da'!AH101+'SM Da'!AH101+'BN Da'!AH101+'BS Da'!AH101+'TDC Da'!AH101</f>
        <v>594</v>
      </c>
      <c r="AI101" s="10">
        <f>+'MIT Da'!AI101+'SAR Da'!AI101+'URQ Da'!AI101+'ROC Da'!AI101+'SM Da'!AI101+'BN Da'!AI101+'BS Da'!AI101+'TDC Da'!AI101</f>
        <v>274.60699999999997</v>
      </c>
      <c r="AJ101" s="10">
        <f>+'MIT Da'!AJ101+'SAR Da'!AJ101+'URQ Da'!AJ101+'ROC Da'!AJ101+'SM Da'!AJ101+'BN Da'!AJ101+'BS Da'!AJ101+'TDC Da'!AJ101</f>
        <v>7.32</v>
      </c>
      <c r="AK101" s="10">
        <f>+'MIT Da'!AK101+'SAR Da'!AK101+'URQ Da'!AK101+'ROC Da'!AK101+'SM Da'!AK101+'BN Da'!AK101+'BS Da'!AK101+'TDC Da'!AK101</f>
        <v>498.71500000000003</v>
      </c>
      <c r="AL101" s="222">
        <f>+'MIT Da'!AL101+'SAR Da'!AL101+'URQ Da'!AL101+'ROC Da'!AL101+'SM Da'!AL101+'BN Da'!AL101+'BS Da'!AL101+'TDC Da'!AL101</f>
        <v>780.64199999999994</v>
      </c>
      <c r="AM101" s="55">
        <f>+'MIT Da'!AM101+'SAR Da'!AM101+'URQ Da'!AM101+'ROC Da'!AM101+'SM Da'!AM101+'BN Da'!AM101+'BS Da'!AM101+'TDC Da'!AM101</f>
        <v>9</v>
      </c>
      <c r="AN101" s="55">
        <f>+'MIT Da'!AN101+'SAR Da'!AN101+'URQ Da'!AN101+'ROC Da'!AN101+'SM Da'!AN101+'BN Da'!AN101+'BS Da'!AN101+'TDC Da'!AN101</f>
        <v>57</v>
      </c>
      <c r="AO101" s="55">
        <f>+'MIT Da'!AO101+'SAR Da'!AO101+'URQ Da'!AO101+'ROC Da'!AO101+'SM Da'!AO101+'BN Da'!AO101+'BS Da'!AO101+'TDC Da'!AO101</f>
        <v>82</v>
      </c>
      <c r="AP101" s="232">
        <f>+'MIT Da'!AP101+'SAR Da'!AP101+'URQ Da'!AP101+'ROC Da'!AP101+'SM Da'!AP101+'BN Da'!AP101+'BS Da'!AP101+'TDC Da'!AP101</f>
        <v>148</v>
      </c>
      <c r="AQ101" s="55">
        <f>+'MIT Da'!AQ101+'SAR Da'!AQ101+'URQ Da'!AQ101+'ROC Da'!AQ101+'SM Da'!AQ101+'BN Da'!AQ101+'BS Da'!AQ101+'TDC Da'!AQ101</f>
        <v>596</v>
      </c>
      <c r="AR101" s="55">
        <f>+'MIT Da'!AR101+'SAR Da'!AR101+'URQ Da'!AR101+'ROC Da'!AR101+'SM Da'!AR101+'BN Da'!AR101+'BS Da'!AR101+'TDC Da'!AR101</f>
        <v>341</v>
      </c>
      <c r="AS101" s="55">
        <f>+'MIT Da'!AS101+'SAR Da'!AS101+'URQ Da'!AS101+'ROC Da'!AS101+'SM Da'!AS101+'BN Da'!AS101+'BS Da'!AS101+'TDC Da'!AS101</f>
        <v>39</v>
      </c>
      <c r="AT101" s="232">
        <f>+SUM(RED_InfraMR[[#This Row],[B.02.1 - Parque de Coches Eléctricos Motrices]:[B.02.3 - Parque de Coches Eléctricos Motrices Tipo R]])</f>
        <v>976</v>
      </c>
      <c r="AU101" s="55">
        <f>+'MIT Da'!AU101+'SAR Da'!AU101+'URQ Da'!AU101+'ROC Da'!AU101+'SM Da'!AU101+'BN Da'!AU101+'BS Da'!AU101+'TDC Da'!AU101</f>
        <v>0</v>
      </c>
      <c r="AV101" s="55">
        <f>+'MIT Da'!AV101+'SAR Da'!AV101+'URQ Da'!AV101+'ROC Da'!AV101+'SM Da'!AV101+'BN Da'!AV101+'BS Da'!AV101+'TDC Da'!AV101</f>
        <v>6</v>
      </c>
      <c r="AW101" s="55">
        <f>+'MIT Da'!AW101+'SAR Da'!AW101+'URQ Da'!AW101+'ROC Da'!AW101+'SM Da'!AW101+'BN Da'!AW101+'BS Da'!AW101+'TDC Da'!AW101</f>
        <v>10</v>
      </c>
      <c r="AX101" s="232">
        <f>+SUM(RED_InfraMR[[#This Row],[B.03.1 - Parque de Coches Motores Motrices Remolcados]:[B.03.3 - Parque de Coches Motores Motrices Cabina]])</f>
        <v>16</v>
      </c>
      <c r="AY101" s="55">
        <f>+'MIT Da'!AY101+'SAR Da'!AY101+'URQ Da'!AY101+'ROC Da'!AY101+'SM Da'!AY101+'BN Da'!AY101+'BS Da'!AY101+'TDC Da'!AY101</f>
        <v>433</v>
      </c>
      <c r="AZ101" s="55">
        <f>+'MIT Da'!AZ101+'SAR Da'!AZ101+'URQ Da'!AZ101+'ROC Da'!AZ101+'SM Da'!AZ101+'BN Da'!AZ101+'BS Da'!AZ101+'TDC Da'!AZ101</f>
        <v>170</v>
      </c>
      <c r="BA101" s="55">
        <f>+'MIT Da'!BA101+'SAR Da'!BA101+'URQ Da'!BA101+'ROC Da'!BA101+'SM Da'!BA101+'BN Da'!BA101+'BS Da'!BA101+'TDC Da'!BA101</f>
        <v>15</v>
      </c>
      <c r="BB101" s="55">
        <f>+'MIT Da'!BB101+'SAR Da'!BB101+'URQ Da'!BB101+'ROC Da'!BB101+'SM Da'!BB101+'BN Da'!BB101+'BS Da'!BB101+'TDC Da'!BB101</f>
        <v>0</v>
      </c>
      <c r="BC101" s="232">
        <f>+SUM(RED_InfraMR[[#This Row],[B.04.1 - Parque de Coches Remolcados Clase Unica]:[B.04.5 - Parque de Coches Remolcados para Servicios Especiales (Cartoneros)]])</f>
        <v>618</v>
      </c>
      <c r="BD101" s="393">
        <f>+'MIT Da'!BD101+'SAR Da'!BD101+'URQ Da'!BD101+'ROC Da'!BD101+'SM Da'!BD101+'BN Da'!BD101+'BS Da'!BD101+'TDC Da'!BD101</f>
        <v>150</v>
      </c>
      <c r="BE101" s="55">
        <f>+'MIT Da'!BE101+'SAR Da'!BE101+'URQ Da'!BE101+'ROC Da'!BE101+'SM Da'!BE101+'BN Da'!BE101+'BS Da'!BE101+'TDC Da'!BE101</f>
        <v>12</v>
      </c>
      <c r="BF101" s="55">
        <f>+'MIT Da'!BF101+'SAR Da'!BF101+'URQ Da'!BF101+'ROC Da'!BF101+'SM Da'!BF101+'BN Da'!BF101+'BS Da'!BF101+'TDC Da'!BF101</f>
        <v>92</v>
      </c>
      <c r="BG101" s="235"/>
    </row>
    <row r="102" spans="1:59">
      <c r="A102" s="1">
        <v>2001</v>
      </c>
      <c r="B102" s="1" t="s">
        <v>65</v>
      </c>
      <c r="C102" s="10">
        <f>+'MIT Da'!C102+'SAR Da'!C102+'URQ Da'!C102+'ROC Da'!C102+'SM Da'!C102+'BN Da'!C102+'BS Da'!C102+'TDC Da'!C102</f>
        <v>147.21299999999999</v>
      </c>
      <c r="D102" s="10">
        <f>+'MIT Da'!D102+'SAR Da'!D102+'URQ Da'!D102+'ROC Da'!D102+'SM Da'!D102+'BN Da'!D102+'BS Da'!D102+'TDC Da'!D102</f>
        <v>444.30600000000004</v>
      </c>
      <c r="E102" s="10">
        <f>+'MIT Da'!E102+'SAR Da'!E102+'URQ Da'!E102+'ROC Da'!E102+'SM Da'!E102+'BN Da'!E102+'BS Da'!E102+'TDC Da'!E102</f>
        <v>0</v>
      </c>
      <c r="F102" s="10">
        <f>+'MIT Da'!F102+'SAR Da'!F102+'URQ Da'!F102+'ROC Da'!F102+'SM Da'!F102+'BN Da'!F102+'BS Da'!F102+'TDC Da'!F102</f>
        <v>176.17364000000001</v>
      </c>
      <c r="G102" s="192">
        <f>+'MIT Da'!G102+'SAR Da'!G102+'URQ Da'!G102+'ROC Da'!G102+'SM Da'!G102+'BN Da'!G102+'BS Da'!G102+'TDC Da'!G102</f>
        <v>767.69263999999998</v>
      </c>
      <c r="H102" s="192">
        <f>+'MIT Da'!H102+'SAR Da'!H102+'URQ Da'!H102+'ROC Da'!H102+'SM Da'!H102+'BN Da'!H102+'BS Da'!H102+'TDC Da'!H102</f>
        <v>767.69263999999998</v>
      </c>
      <c r="I102" s="10">
        <f>+'MIT Da'!I102+'SAR Da'!I102+'URQ Da'!I102+'ROC Da'!I102+'SM Da'!I102+'BN Da'!I102+'BS Da'!I102+'TDC Da'!I102</f>
        <v>972.2581100000001</v>
      </c>
      <c r="J102" s="10">
        <f>+'MIT Da'!J102+'SAR Da'!J102+'URQ Da'!J102+'ROC Da'!J102+'SM Da'!J102+'BN Da'!J102+'BS Da'!J102+'TDC Da'!J102</f>
        <v>1060.415</v>
      </c>
      <c r="K102" s="10">
        <f>+'MIT Da'!K102+'SAR Da'!K102+'URQ Da'!K102+'ROC Da'!K102+'SM Da'!K102+'BN Da'!K102+'BS Da'!K102+'TDC Da'!K102</f>
        <v>54.516999999999996</v>
      </c>
      <c r="L102" s="10">
        <f>+'MIT Da'!L102+'SAR Da'!L102+'URQ Da'!L102+'ROC Da'!L102+'SM Da'!L102+'BN Da'!L102+'BS Da'!L102+'TDC Da'!L102</f>
        <v>379.49300000000005</v>
      </c>
      <c r="M102" s="10">
        <f>+'MIT Da'!M102+'SAR Da'!M102+'URQ Da'!M102+'ROC Da'!M102+'SM Da'!M102+'BN Da'!M102+'BS Da'!M102+'TDC Da'!M102</f>
        <v>21.314999999999998</v>
      </c>
      <c r="N102" s="192">
        <f>+'MIT Da'!N102+'SAR Da'!N102+'URQ Da'!N102+'ROC Da'!N102+'SM Da'!N102+'BN Da'!N102+'BS Da'!N102+'TDC Da'!N102</f>
        <v>1439.9079999999999</v>
      </c>
      <c r="O102" s="192">
        <f>+'MIT Da'!O102+'SAR Da'!O102+'URQ Da'!O102+'ROC Da'!O102+'SM Da'!O102+'BN Da'!O102+'BS Da'!O102+'TDC Da'!O102</f>
        <v>1439.9079999999999</v>
      </c>
      <c r="P102" s="55">
        <f>+'MIT Da'!P102+'SAR Da'!P102+'URQ Da'!P102+'ROC Da'!P102+'SM Da'!P102+'BN Da'!P102+'BS Da'!P102+'TDC Da'!P102</f>
        <v>203</v>
      </c>
      <c r="Q102" s="55">
        <f>+'MIT Da'!Q102+'SAR Da'!Q102+'URQ Da'!Q102+'ROC Da'!Q102+'SM Da'!Q102+'BN Da'!Q102+'BS Da'!Q102+'TDC Da'!Q102</f>
        <v>58</v>
      </c>
      <c r="R102" s="55">
        <f>+'MIT Da'!R102+'SAR Da'!R102+'URQ Da'!R102+'ROC Da'!R102+'SM Da'!R102+'BN Da'!R102+'BS Da'!R102+'TDC Da'!R102</f>
        <v>10</v>
      </c>
      <c r="S102" s="213">
        <f>+'MIT Da'!S102+'SAR Da'!S102+'URQ Da'!S102+'ROC Da'!S102+'SM Da'!S102+'BN Da'!S102+'BS Da'!S102+'TDC Da'!S102</f>
        <v>271</v>
      </c>
      <c r="T102" s="213">
        <f>+'MIT Da'!T102+'SAR Da'!T102+'URQ Da'!T102+'ROC Da'!T102+'SM Da'!T102+'BN Da'!T102+'BS Da'!T102+'TDC Da'!T102</f>
        <v>271</v>
      </c>
      <c r="U102" s="55">
        <f>+'MIT Da'!U102+'SAR Da'!U102+'URQ Da'!U102+'ROC Da'!U102+'SM Da'!U102+'BN Da'!U102+'BS Da'!U102+'TDC Da'!U102</f>
        <v>136</v>
      </c>
      <c r="V102" s="55">
        <f>+'MIT Da'!V102+'SAR Da'!V102+'URQ Da'!V102+'ROC Da'!V102+'SM Da'!V102+'BN Da'!V102+'BS Da'!V102+'TDC Da'!V102</f>
        <v>434</v>
      </c>
      <c r="W102" s="55">
        <f>+'MIT Da'!W102+'SAR Da'!W102+'URQ Da'!W102+'ROC Da'!W102+'SM Da'!W102+'BN Da'!W102+'BS Da'!W102+'TDC Da'!W102</f>
        <v>11</v>
      </c>
      <c r="X102" s="55">
        <f>+'MIT Da'!X102+'SAR Da'!X102+'URQ Da'!X102+'ROC Da'!X102+'SM Da'!X102+'BN Da'!X102+'BS Da'!X102+'TDC Da'!X102</f>
        <v>112</v>
      </c>
      <c r="Y102" s="55">
        <f>+'MIT Da'!Y102+'SAR Da'!Y102+'URQ Da'!Y102+'ROC Da'!Y102+'SM Da'!Y102+'BN Da'!Y102+'BS Da'!Y102+'TDC Da'!Y102</f>
        <v>4</v>
      </c>
      <c r="Z102" s="219">
        <f>+'MIT Da'!Z102+'SAR Da'!Z102+'URQ Da'!Z102+'ROC Da'!Z102+'SM Da'!Z102+'BN Da'!Z102+'BS Da'!Z102+'TDC Da'!Z102</f>
        <v>697</v>
      </c>
      <c r="AA102" s="55">
        <f>+'MIT Da'!AA102+'SAR Da'!AA102+'URQ Da'!AA102+'ROC Da'!AA102+'SM Da'!AA102+'BN Da'!AA102+'BS Da'!AA102+'TDC Da'!AA102</f>
        <v>160</v>
      </c>
      <c r="AB102" s="55">
        <f>+'MIT Da'!AB102+'SAR Da'!AB102+'URQ Da'!AB102+'ROC Da'!AB102+'SM Da'!AB102+'BN Da'!AB102+'BS Da'!AB102+'TDC Da'!AB102</f>
        <v>102</v>
      </c>
      <c r="AC102" s="55">
        <f>+'MIT Da'!AC102+'SAR Da'!AC102+'URQ Da'!AC102+'ROC Da'!AC102+'SM Da'!AC102+'BN Da'!AC102+'BS Da'!AC102+'TDC Da'!AC102</f>
        <v>697</v>
      </c>
      <c r="AD102" s="219">
        <f>+'MIT Da'!AD102+'SAR Da'!AD102+'URQ Da'!AD102+'ROC Da'!AD102+'SM Da'!AD102+'BN Da'!AD102+'BS Da'!AD102+'TDC Da'!AD102</f>
        <v>959</v>
      </c>
      <c r="AE102" s="55">
        <f>+'MIT Da'!AE102+'SAR Da'!AE102+'URQ Da'!AE102+'ROC Da'!AE102+'SM Da'!AE102+'BN Da'!AE102+'BS Da'!AE102+'TDC Da'!AE102</f>
        <v>54</v>
      </c>
      <c r="AF102" s="55">
        <f>+'MIT Da'!AF102+'SAR Da'!AF102+'URQ Da'!AF102+'ROC Da'!AF102+'SM Da'!AF102+'BN Da'!AF102+'BS Da'!AF102+'TDC Da'!AF102</f>
        <v>96</v>
      </c>
      <c r="AG102" s="55">
        <f>+'MIT Da'!AG102+'SAR Da'!AG102+'URQ Da'!AG102+'ROC Da'!AG102+'SM Da'!AG102+'BN Da'!AG102+'BS Da'!AG102+'TDC Da'!AG102</f>
        <v>444</v>
      </c>
      <c r="AH102" s="219">
        <f>+'MIT Da'!AH102+'SAR Da'!AH102+'URQ Da'!AH102+'ROC Da'!AH102+'SM Da'!AH102+'BN Da'!AH102+'BS Da'!AH102+'TDC Da'!AH102</f>
        <v>594</v>
      </c>
      <c r="AI102" s="10">
        <f>+'MIT Da'!AI102+'SAR Da'!AI102+'URQ Da'!AI102+'ROC Da'!AI102+'SM Da'!AI102+'BN Da'!AI102+'BS Da'!AI102+'TDC Da'!AI102</f>
        <v>274.60699999999997</v>
      </c>
      <c r="AJ102" s="10">
        <f>+'MIT Da'!AJ102+'SAR Da'!AJ102+'URQ Da'!AJ102+'ROC Da'!AJ102+'SM Da'!AJ102+'BN Da'!AJ102+'BS Da'!AJ102+'TDC Da'!AJ102</f>
        <v>7.32</v>
      </c>
      <c r="AK102" s="10">
        <f>+'MIT Da'!AK102+'SAR Da'!AK102+'URQ Da'!AK102+'ROC Da'!AK102+'SM Da'!AK102+'BN Da'!AK102+'BS Da'!AK102+'TDC Da'!AK102</f>
        <v>498.71500000000003</v>
      </c>
      <c r="AL102" s="222">
        <f>+'MIT Da'!AL102+'SAR Da'!AL102+'URQ Da'!AL102+'ROC Da'!AL102+'SM Da'!AL102+'BN Da'!AL102+'BS Da'!AL102+'TDC Da'!AL102</f>
        <v>780.64199999999994</v>
      </c>
      <c r="AM102" s="55">
        <f>+'MIT Da'!AM102+'SAR Da'!AM102+'URQ Da'!AM102+'ROC Da'!AM102+'SM Da'!AM102+'BN Da'!AM102+'BS Da'!AM102+'TDC Da'!AM102</f>
        <v>9</v>
      </c>
      <c r="AN102" s="55">
        <f>+'MIT Da'!AN102+'SAR Da'!AN102+'URQ Da'!AN102+'ROC Da'!AN102+'SM Da'!AN102+'BN Da'!AN102+'BS Da'!AN102+'TDC Da'!AN102</f>
        <v>57</v>
      </c>
      <c r="AO102" s="55">
        <f>+'MIT Da'!AO102+'SAR Da'!AO102+'URQ Da'!AO102+'ROC Da'!AO102+'SM Da'!AO102+'BN Da'!AO102+'BS Da'!AO102+'TDC Da'!AO102</f>
        <v>82</v>
      </c>
      <c r="AP102" s="232">
        <f>+'MIT Da'!AP102+'SAR Da'!AP102+'URQ Da'!AP102+'ROC Da'!AP102+'SM Da'!AP102+'BN Da'!AP102+'BS Da'!AP102+'TDC Da'!AP102</f>
        <v>148</v>
      </c>
      <c r="AQ102" s="55">
        <f>+'MIT Da'!AQ102+'SAR Da'!AQ102+'URQ Da'!AQ102+'ROC Da'!AQ102+'SM Da'!AQ102+'BN Da'!AQ102+'BS Da'!AQ102+'TDC Da'!AQ102</f>
        <v>596</v>
      </c>
      <c r="AR102" s="55">
        <f>+'MIT Da'!AR102+'SAR Da'!AR102+'URQ Da'!AR102+'ROC Da'!AR102+'SM Da'!AR102+'BN Da'!AR102+'BS Da'!AR102+'TDC Da'!AR102</f>
        <v>341</v>
      </c>
      <c r="AS102" s="55">
        <f>+'MIT Da'!AS102+'SAR Da'!AS102+'URQ Da'!AS102+'ROC Da'!AS102+'SM Da'!AS102+'BN Da'!AS102+'BS Da'!AS102+'TDC Da'!AS102</f>
        <v>39</v>
      </c>
      <c r="AT102" s="232">
        <f>+SUM(RED_InfraMR[[#This Row],[B.02.1 - Parque de Coches Eléctricos Motrices]:[B.02.3 - Parque de Coches Eléctricos Motrices Tipo R]])</f>
        <v>976</v>
      </c>
      <c r="AU102" s="55">
        <f>+'MIT Da'!AU102+'SAR Da'!AU102+'URQ Da'!AU102+'ROC Da'!AU102+'SM Da'!AU102+'BN Da'!AU102+'BS Da'!AU102+'TDC Da'!AU102</f>
        <v>0</v>
      </c>
      <c r="AV102" s="55">
        <f>+'MIT Da'!AV102+'SAR Da'!AV102+'URQ Da'!AV102+'ROC Da'!AV102+'SM Da'!AV102+'BN Da'!AV102+'BS Da'!AV102+'TDC Da'!AV102</f>
        <v>6</v>
      </c>
      <c r="AW102" s="55">
        <f>+'MIT Da'!AW102+'SAR Da'!AW102+'URQ Da'!AW102+'ROC Da'!AW102+'SM Da'!AW102+'BN Da'!AW102+'BS Da'!AW102+'TDC Da'!AW102</f>
        <v>10</v>
      </c>
      <c r="AX102" s="232">
        <f>+SUM(RED_InfraMR[[#This Row],[B.03.1 - Parque de Coches Motores Motrices Remolcados]:[B.03.3 - Parque de Coches Motores Motrices Cabina]])</f>
        <v>16</v>
      </c>
      <c r="AY102" s="55">
        <f>+'MIT Da'!AY102+'SAR Da'!AY102+'URQ Da'!AY102+'ROC Da'!AY102+'SM Da'!AY102+'BN Da'!AY102+'BS Da'!AY102+'TDC Da'!AY102</f>
        <v>433</v>
      </c>
      <c r="AZ102" s="55">
        <f>+'MIT Da'!AZ102+'SAR Da'!AZ102+'URQ Da'!AZ102+'ROC Da'!AZ102+'SM Da'!AZ102+'BN Da'!AZ102+'BS Da'!AZ102+'TDC Da'!AZ102</f>
        <v>170</v>
      </c>
      <c r="BA102" s="55">
        <f>+'MIT Da'!BA102+'SAR Da'!BA102+'URQ Da'!BA102+'ROC Da'!BA102+'SM Da'!BA102+'BN Da'!BA102+'BS Da'!BA102+'TDC Da'!BA102</f>
        <v>15</v>
      </c>
      <c r="BB102" s="55">
        <f>+'MIT Da'!BB102+'SAR Da'!BB102+'URQ Da'!BB102+'ROC Da'!BB102+'SM Da'!BB102+'BN Da'!BB102+'BS Da'!BB102+'TDC Da'!BB102</f>
        <v>0</v>
      </c>
      <c r="BC102" s="232">
        <f>+SUM(RED_InfraMR[[#This Row],[B.04.1 - Parque de Coches Remolcados Clase Unica]:[B.04.5 - Parque de Coches Remolcados para Servicios Especiales (Cartoneros)]])</f>
        <v>618</v>
      </c>
      <c r="BD102" s="393">
        <f>+'MIT Da'!BD102+'SAR Da'!BD102+'URQ Da'!BD102+'ROC Da'!BD102+'SM Da'!BD102+'BN Da'!BD102+'BS Da'!BD102+'TDC Da'!BD102</f>
        <v>150</v>
      </c>
      <c r="BE102" s="55">
        <f>+'MIT Da'!BE102+'SAR Da'!BE102+'URQ Da'!BE102+'ROC Da'!BE102+'SM Da'!BE102+'BN Da'!BE102+'BS Da'!BE102+'TDC Da'!BE102</f>
        <v>12</v>
      </c>
      <c r="BF102" s="55">
        <f>+'MIT Da'!BF102+'SAR Da'!BF102+'URQ Da'!BF102+'ROC Da'!BF102+'SM Da'!BF102+'BN Da'!BF102+'BS Da'!BF102+'TDC Da'!BF102</f>
        <v>92</v>
      </c>
      <c r="BG102" s="235"/>
    </row>
    <row r="103" spans="1:59">
      <c r="A103" s="1">
        <v>2001</v>
      </c>
      <c r="B103" s="1" t="s">
        <v>66</v>
      </c>
      <c r="C103" s="10">
        <f>+'MIT Da'!C103+'SAR Da'!C103+'URQ Da'!C103+'ROC Da'!C103+'SM Da'!C103+'BN Da'!C103+'BS Da'!C103+'TDC Da'!C103</f>
        <v>147.21299999999999</v>
      </c>
      <c r="D103" s="10">
        <f>+'MIT Da'!D103+'SAR Da'!D103+'URQ Da'!D103+'ROC Da'!D103+'SM Da'!D103+'BN Da'!D103+'BS Da'!D103+'TDC Da'!D103</f>
        <v>444.30600000000004</v>
      </c>
      <c r="E103" s="10">
        <f>+'MIT Da'!E103+'SAR Da'!E103+'URQ Da'!E103+'ROC Da'!E103+'SM Da'!E103+'BN Da'!E103+'BS Da'!E103+'TDC Da'!E103</f>
        <v>0</v>
      </c>
      <c r="F103" s="10">
        <f>+'MIT Da'!F103+'SAR Da'!F103+'URQ Da'!F103+'ROC Da'!F103+'SM Da'!F103+'BN Da'!F103+'BS Da'!F103+'TDC Da'!F103</f>
        <v>176.17364000000001</v>
      </c>
      <c r="G103" s="192">
        <f>+'MIT Da'!G103+'SAR Da'!G103+'URQ Da'!G103+'ROC Da'!G103+'SM Da'!G103+'BN Da'!G103+'BS Da'!G103+'TDC Da'!G103</f>
        <v>767.69263999999998</v>
      </c>
      <c r="H103" s="192">
        <f>+'MIT Da'!H103+'SAR Da'!H103+'URQ Da'!H103+'ROC Da'!H103+'SM Da'!H103+'BN Da'!H103+'BS Da'!H103+'TDC Da'!H103</f>
        <v>767.69263999999998</v>
      </c>
      <c r="I103" s="10">
        <f>+'MIT Da'!I103+'SAR Da'!I103+'URQ Da'!I103+'ROC Da'!I103+'SM Da'!I103+'BN Da'!I103+'BS Da'!I103+'TDC Da'!I103</f>
        <v>972.2581100000001</v>
      </c>
      <c r="J103" s="10">
        <f>+'MIT Da'!J103+'SAR Da'!J103+'URQ Da'!J103+'ROC Da'!J103+'SM Da'!J103+'BN Da'!J103+'BS Da'!J103+'TDC Da'!J103</f>
        <v>1060.415</v>
      </c>
      <c r="K103" s="10">
        <f>+'MIT Da'!K103+'SAR Da'!K103+'URQ Da'!K103+'ROC Da'!K103+'SM Da'!K103+'BN Da'!K103+'BS Da'!K103+'TDC Da'!K103</f>
        <v>54.516999999999996</v>
      </c>
      <c r="L103" s="10">
        <f>+'MIT Da'!L103+'SAR Da'!L103+'URQ Da'!L103+'ROC Da'!L103+'SM Da'!L103+'BN Da'!L103+'BS Da'!L103+'TDC Da'!L103</f>
        <v>379.49300000000005</v>
      </c>
      <c r="M103" s="10">
        <f>+'MIT Da'!M103+'SAR Da'!M103+'URQ Da'!M103+'ROC Da'!M103+'SM Da'!M103+'BN Da'!M103+'BS Da'!M103+'TDC Da'!M103</f>
        <v>21.314999999999998</v>
      </c>
      <c r="N103" s="192">
        <f>+'MIT Da'!N103+'SAR Da'!N103+'URQ Da'!N103+'ROC Da'!N103+'SM Da'!N103+'BN Da'!N103+'BS Da'!N103+'TDC Da'!N103</f>
        <v>1439.9079999999999</v>
      </c>
      <c r="O103" s="192">
        <f>+'MIT Da'!O103+'SAR Da'!O103+'URQ Da'!O103+'ROC Da'!O103+'SM Da'!O103+'BN Da'!O103+'BS Da'!O103+'TDC Da'!O103</f>
        <v>1439.9079999999999</v>
      </c>
      <c r="P103" s="55">
        <f>+'MIT Da'!P103+'SAR Da'!P103+'URQ Da'!P103+'ROC Da'!P103+'SM Da'!P103+'BN Da'!P103+'BS Da'!P103+'TDC Da'!P103</f>
        <v>203</v>
      </c>
      <c r="Q103" s="55">
        <f>+'MIT Da'!Q103+'SAR Da'!Q103+'URQ Da'!Q103+'ROC Da'!Q103+'SM Da'!Q103+'BN Da'!Q103+'BS Da'!Q103+'TDC Da'!Q103</f>
        <v>58</v>
      </c>
      <c r="R103" s="55">
        <f>+'MIT Da'!R103+'SAR Da'!R103+'URQ Da'!R103+'ROC Da'!R103+'SM Da'!R103+'BN Da'!R103+'BS Da'!R103+'TDC Da'!R103</f>
        <v>10</v>
      </c>
      <c r="S103" s="213">
        <f>+'MIT Da'!S103+'SAR Da'!S103+'URQ Da'!S103+'ROC Da'!S103+'SM Da'!S103+'BN Da'!S103+'BS Da'!S103+'TDC Da'!S103</f>
        <v>271</v>
      </c>
      <c r="T103" s="213">
        <f>+'MIT Da'!T103+'SAR Da'!T103+'URQ Da'!T103+'ROC Da'!T103+'SM Da'!T103+'BN Da'!T103+'BS Da'!T103+'TDC Da'!T103</f>
        <v>271</v>
      </c>
      <c r="U103" s="55">
        <f>+'MIT Da'!U103+'SAR Da'!U103+'URQ Da'!U103+'ROC Da'!U103+'SM Da'!U103+'BN Da'!U103+'BS Da'!U103+'TDC Da'!U103</f>
        <v>136</v>
      </c>
      <c r="V103" s="55">
        <f>+'MIT Da'!V103+'SAR Da'!V103+'URQ Da'!V103+'ROC Da'!V103+'SM Da'!V103+'BN Da'!V103+'BS Da'!V103+'TDC Da'!V103</f>
        <v>434</v>
      </c>
      <c r="W103" s="55">
        <f>+'MIT Da'!W103+'SAR Da'!W103+'URQ Da'!W103+'ROC Da'!W103+'SM Da'!W103+'BN Da'!W103+'BS Da'!W103+'TDC Da'!W103</f>
        <v>11</v>
      </c>
      <c r="X103" s="55">
        <f>+'MIT Da'!X103+'SAR Da'!X103+'URQ Da'!X103+'ROC Da'!X103+'SM Da'!X103+'BN Da'!X103+'BS Da'!X103+'TDC Da'!X103</f>
        <v>112</v>
      </c>
      <c r="Y103" s="55">
        <f>+'MIT Da'!Y103+'SAR Da'!Y103+'URQ Da'!Y103+'ROC Da'!Y103+'SM Da'!Y103+'BN Da'!Y103+'BS Da'!Y103+'TDC Da'!Y103</f>
        <v>4</v>
      </c>
      <c r="Z103" s="219">
        <f>+'MIT Da'!Z103+'SAR Da'!Z103+'URQ Da'!Z103+'ROC Da'!Z103+'SM Da'!Z103+'BN Da'!Z103+'BS Da'!Z103+'TDC Da'!Z103</f>
        <v>697</v>
      </c>
      <c r="AA103" s="55">
        <f>+'MIT Da'!AA103+'SAR Da'!AA103+'URQ Da'!AA103+'ROC Da'!AA103+'SM Da'!AA103+'BN Da'!AA103+'BS Da'!AA103+'TDC Da'!AA103</f>
        <v>160</v>
      </c>
      <c r="AB103" s="55">
        <f>+'MIT Da'!AB103+'SAR Da'!AB103+'URQ Da'!AB103+'ROC Da'!AB103+'SM Da'!AB103+'BN Da'!AB103+'BS Da'!AB103+'TDC Da'!AB103</f>
        <v>102</v>
      </c>
      <c r="AC103" s="55">
        <f>+'MIT Da'!AC103+'SAR Da'!AC103+'URQ Da'!AC103+'ROC Da'!AC103+'SM Da'!AC103+'BN Da'!AC103+'BS Da'!AC103+'TDC Da'!AC103</f>
        <v>697</v>
      </c>
      <c r="AD103" s="219">
        <f>+'MIT Da'!AD103+'SAR Da'!AD103+'URQ Da'!AD103+'ROC Da'!AD103+'SM Da'!AD103+'BN Da'!AD103+'BS Da'!AD103+'TDC Da'!AD103</f>
        <v>959</v>
      </c>
      <c r="AE103" s="55">
        <f>+'MIT Da'!AE103+'SAR Da'!AE103+'URQ Da'!AE103+'ROC Da'!AE103+'SM Da'!AE103+'BN Da'!AE103+'BS Da'!AE103+'TDC Da'!AE103</f>
        <v>54</v>
      </c>
      <c r="AF103" s="55">
        <f>+'MIT Da'!AF103+'SAR Da'!AF103+'URQ Da'!AF103+'ROC Da'!AF103+'SM Da'!AF103+'BN Da'!AF103+'BS Da'!AF103+'TDC Da'!AF103</f>
        <v>96</v>
      </c>
      <c r="AG103" s="55">
        <f>+'MIT Da'!AG103+'SAR Da'!AG103+'URQ Da'!AG103+'ROC Da'!AG103+'SM Da'!AG103+'BN Da'!AG103+'BS Da'!AG103+'TDC Da'!AG103</f>
        <v>444</v>
      </c>
      <c r="AH103" s="219">
        <f>+'MIT Da'!AH103+'SAR Da'!AH103+'URQ Da'!AH103+'ROC Da'!AH103+'SM Da'!AH103+'BN Da'!AH103+'BS Da'!AH103+'TDC Da'!AH103</f>
        <v>594</v>
      </c>
      <c r="AI103" s="10">
        <f>+'MIT Da'!AI103+'SAR Da'!AI103+'URQ Da'!AI103+'ROC Da'!AI103+'SM Da'!AI103+'BN Da'!AI103+'BS Da'!AI103+'TDC Da'!AI103</f>
        <v>274.60699999999997</v>
      </c>
      <c r="AJ103" s="10">
        <f>+'MIT Da'!AJ103+'SAR Da'!AJ103+'URQ Da'!AJ103+'ROC Da'!AJ103+'SM Da'!AJ103+'BN Da'!AJ103+'BS Da'!AJ103+'TDC Da'!AJ103</f>
        <v>7.32</v>
      </c>
      <c r="AK103" s="10">
        <f>+'MIT Da'!AK103+'SAR Da'!AK103+'URQ Da'!AK103+'ROC Da'!AK103+'SM Da'!AK103+'BN Da'!AK103+'BS Da'!AK103+'TDC Da'!AK103</f>
        <v>498.71500000000003</v>
      </c>
      <c r="AL103" s="222">
        <f>+'MIT Da'!AL103+'SAR Da'!AL103+'URQ Da'!AL103+'ROC Da'!AL103+'SM Da'!AL103+'BN Da'!AL103+'BS Da'!AL103+'TDC Da'!AL103</f>
        <v>780.64199999999994</v>
      </c>
      <c r="AM103" s="55">
        <f>+'MIT Da'!AM103+'SAR Da'!AM103+'URQ Da'!AM103+'ROC Da'!AM103+'SM Da'!AM103+'BN Da'!AM103+'BS Da'!AM103+'TDC Da'!AM103</f>
        <v>9</v>
      </c>
      <c r="AN103" s="55">
        <f>+'MIT Da'!AN103+'SAR Da'!AN103+'URQ Da'!AN103+'ROC Da'!AN103+'SM Da'!AN103+'BN Da'!AN103+'BS Da'!AN103+'TDC Da'!AN103</f>
        <v>57</v>
      </c>
      <c r="AO103" s="55">
        <f>+'MIT Da'!AO103+'SAR Da'!AO103+'URQ Da'!AO103+'ROC Da'!AO103+'SM Da'!AO103+'BN Da'!AO103+'BS Da'!AO103+'TDC Da'!AO103</f>
        <v>82</v>
      </c>
      <c r="AP103" s="232">
        <f>+'MIT Da'!AP103+'SAR Da'!AP103+'URQ Da'!AP103+'ROC Da'!AP103+'SM Da'!AP103+'BN Da'!AP103+'BS Da'!AP103+'TDC Da'!AP103</f>
        <v>148</v>
      </c>
      <c r="AQ103" s="55">
        <f>+'MIT Da'!AQ103+'SAR Da'!AQ103+'URQ Da'!AQ103+'ROC Da'!AQ103+'SM Da'!AQ103+'BN Da'!AQ103+'BS Da'!AQ103+'TDC Da'!AQ103</f>
        <v>596</v>
      </c>
      <c r="AR103" s="55">
        <f>+'MIT Da'!AR103+'SAR Da'!AR103+'URQ Da'!AR103+'ROC Da'!AR103+'SM Da'!AR103+'BN Da'!AR103+'BS Da'!AR103+'TDC Da'!AR103</f>
        <v>341</v>
      </c>
      <c r="AS103" s="55">
        <f>+'MIT Da'!AS103+'SAR Da'!AS103+'URQ Da'!AS103+'ROC Da'!AS103+'SM Da'!AS103+'BN Da'!AS103+'BS Da'!AS103+'TDC Da'!AS103</f>
        <v>39</v>
      </c>
      <c r="AT103" s="232">
        <f>+SUM(RED_InfraMR[[#This Row],[B.02.1 - Parque de Coches Eléctricos Motrices]:[B.02.3 - Parque de Coches Eléctricos Motrices Tipo R]])</f>
        <v>976</v>
      </c>
      <c r="AU103" s="55">
        <f>+'MIT Da'!AU103+'SAR Da'!AU103+'URQ Da'!AU103+'ROC Da'!AU103+'SM Da'!AU103+'BN Da'!AU103+'BS Da'!AU103+'TDC Da'!AU103</f>
        <v>0</v>
      </c>
      <c r="AV103" s="55">
        <f>+'MIT Da'!AV103+'SAR Da'!AV103+'URQ Da'!AV103+'ROC Da'!AV103+'SM Da'!AV103+'BN Da'!AV103+'BS Da'!AV103+'TDC Da'!AV103</f>
        <v>6</v>
      </c>
      <c r="AW103" s="55">
        <f>+'MIT Da'!AW103+'SAR Da'!AW103+'URQ Da'!AW103+'ROC Da'!AW103+'SM Da'!AW103+'BN Da'!AW103+'BS Da'!AW103+'TDC Da'!AW103</f>
        <v>10</v>
      </c>
      <c r="AX103" s="232">
        <f>+SUM(RED_InfraMR[[#This Row],[B.03.1 - Parque de Coches Motores Motrices Remolcados]:[B.03.3 - Parque de Coches Motores Motrices Cabina]])</f>
        <v>16</v>
      </c>
      <c r="AY103" s="55">
        <f>+'MIT Da'!AY103+'SAR Da'!AY103+'URQ Da'!AY103+'ROC Da'!AY103+'SM Da'!AY103+'BN Da'!AY103+'BS Da'!AY103+'TDC Da'!AY103</f>
        <v>433</v>
      </c>
      <c r="AZ103" s="55">
        <f>+'MIT Da'!AZ103+'SAR Da'!AZ103+'URQ Da'!AZ103+'ROC Da'!AZ103+'SM Da'!AZ103+'BN Da'!AZ103+'BS Da'!AZ103+'TDC Da'!AZ103</f>
        <v>170</v>
      </c>
      <c r="BA103" s="55">
        <f>+'MIT Da'!BA103+'SAR Da'!BA103+'URQ Da'!BA103+'ROC Da'!BA103+'SM Da'!BA103+'BN Da'!BA103+'BS Da'!BA103+'TDC Da'!BA103</f>
        <v>15</v>
      </c>
      <c r="BB103" s="55">
        <f>+'MIT Da'!BB103+'SAR Da'!BB103+'URQ Da'!BB103+'ROC Da'!BB103+'SM Da'!BB103+'BN Da'!BB103+'BS Da'!BB103+'TDC Da'!BB103</f>
        <v>0</v>
      </c>
      <c r="BC103" s="232">
        <f>+SUM(RED_InfraMR[[#This Row],[B.04.1 - Parque de Coches Remolcados Clase Unica]:[B.04.5 - Parque de Coches Remolcados para Servicios Especiales (Cartoneros)]])</f>
        <v>618</v>
      </c>
      <c r="BD103" s="393">
        <f>+'MIT Da'!BD103+'SAR Da'!BD103+'URQ Da'!BD103+'ROC Da'!BD103+'SM Da'!BD103+'BN Da'!BD103+'BS Da'!BD103+'TDC Da'!BD103</f>
        <v>150</v>
      </c>
      <c r="BE103" s="55">
        <f>+'MIT Da'!BE103+'SAR Da'!BE103+'URQ Da'!BE103+'ROC Da'!BE103+'SM Da'!BE103+'BN Da'!BE103+'BS Da'!BE103+'TDC Da'!BE103</f>
        <v>12</v>
      </c>
      <c r="BF103" s="55">
        <f>+'MIT Da'!BF103+'SAR Da'!BF103+'URQ Da'!BF103+'ROC Da'!BF103+'SM Da'!BF103+'BN Da'!BF103+'BS Da'!BF103+'TDC Da'!BF103</f>
        <v>92</v>
      </c>
      <c r="BG103" s="235"/>
    </row>
    <row r="104" spans="1:59">
      <c r="A104" s="1">
        <v>2001</v>
      </c>
      <c r="B104" s="1" t="s">
        <v>67</v>
      </c>
      <c r="C104" s="10">
        <f>+'MIT Da'!C104+'SAR Da'!C104+'URQ Da'!C104+'ROC Da'!C104+'SM Da'!C104+'BN Da'!C104+'BS Da'!C104+'TDC Da'!C104</f>
        <v>147.21299999999999</v>
      </c>
      <c r="D104" s="10">
        <f>+'MIT Da'!D104+'SAR Da'!D104+'URQ Da'!D104+'ROC Da'!D104+'SM Da'!D104+'BN Da'!D104+'BS Da'!D104+'TDC Da'!D104</f>
        <v>444.30600000000004</v>
      </c>
      <c r="E104" s="10">
        <f>+'MIT Da'!E104+'SAR Da'!E104+'URQ Da'!E104+'ROC Da'!E104+'SM Da'!E104+'BN Da'!E104+'BS Da'!E104+'TDC Da'!E104</f>
        <v>0</v>
      </c>
      <c r="F104" s="10">
        <f>+'MIT Da'!F104+'SAR Da'!F104+'URQ Da'!F104+'ROC Da'!F104+'SM Da'!F104+'BN Da'!F104+'BS Da'!F104+'TDC Da'!F104</f>
        <v>176.17364000000001</v>
      </c>
      <c r="G104" s="192">
        <f>+'MIT Da'!G104+'SAR Da'!G104+'URQ Da'!G104+'ROC Da'!G104+'SM Da'!G104+'BN Da'!G104+'BS Da'!G104+'TDC Da'!G104</f>
        <v>767.69263999999998</v>
      </c>
      <c r="H104" s="192">
        <f>+'MIT Da'!H104+'SAR Da'!H104+'URQ Da'!H104+'ROC Da'!H104+'SM Da'!H104+'BN Da'!H104+'BS Da'!H104+'TDC Da'!H104</f>
        <v>767.69263999999998</v>
      </c>
      <c r="I104" s="10">
        <f>+'MIT Da'!I104+'SAR Da'!I104+'URQ Da'!I104+'ROC Da'!I104+'SM Da'!I104+'BN Da'!I104+'BS Da'!I104+'TDC Da'!I104</f>
        <v>972.2581100000001</v>
      </c>
      <c r="J104" s="10">
        <f>+'MIT Da'!J104+'SAR Da'!J104+'URQ Da'!J104+'ROC Da'!J104+'SM Da'!J104+'BN Da'!J104+'BS Da'!J104+'TDC Da'!J104</f>
        <v>1060.415</v>
      </c>
      <c r="K104" s="10">
        <f>+'MIT Da'!K104+'SAR Da'!K104+'URQ Da'!K104+'ROC Da'!K104+'SM Da'!K104+'BN Da'!K104+'BS Da'!K104+'TDC Da'!K104</f>
        <v>54.516999999999996</v>
      </c>
      <c r="L104" s="10">
        <f>+'MIT Da'!L104+'SAR Da'!L104+'URQ Da'!L104+'ROC Da'!L104+'SM Da'!L104+'BN Da'!L104+'BS Da'!L104+'TDC Da'!L104</f>
        <v>379.49300000000005</v>
      </c>
      <c r="M104" s="10">
        <f>+'MIT Da'!M104+'SAR Da'!M104+'URQ Da'!M104+'ROC Da'!M104+'SM Da'!M104+'BN Da'!M104+'BS Da'!M104+'TDC Da'!M104</f>
        <v>21.314999999999998</v>
      </c>
      <c r="N104" s="192">
        <f>+'MIT Da'!N104+'SAR Da'!N104+'URQ Da'!N104+'ROC Da'!N104+'SM Da'!N104+'BN Da'!N104+'BS Da'!N104+'TDC Da'!N104</f>
        <v>1439.9079999999999</v>
      </c>
      <c r="O104" s="192">
        <f>+'MIT Da'!O104+'SAR Da'!O104+'URQ Da'!O104+'ROC Da'!O104+'SM Da'!O104+'BN Da'!O104+'BS Da'!O104+'TDC Da'!O104</f>
        <v>1439.9079999999999</v>
      </c>
      <c r="P104" s="55">
        <f>+'MIT Da'!P104+'SAR Da'!P104+'URQ Da'!P104+'ROC Da'!P104+'SM Da'!P104+'BN Da'!P104+'BS Da'!P104+'TDC Da'!P104</f>
        <v>203</v>
      </c>
      <c r="Q104" s="55">
        <f>+'MIT Da'!Q104+'SAR Da'!Q104+'URQ Da'!Q104+'ROC Da'!Q104+'SM Da'!Q104+'BN Da'!Q104+'BS Da'!Q104+'TDC Da'!Q104</f>
        <v>58</v>
      </c>
      <c r="R104" s="55">
        <f>+'MIT Da'!R104+'SAR Da'!R104+'URQ Da'!R104+'ROC Da'!R104+'SM Da'!R104+'BN Da'!R104+'BS Da'!R104+'TDC Da'!R104</f>
        <v>10</v>
      </c>
      <c r="S104" s="213">
        <f>+'MIT Da'!S104+'SAR Da'!S104+'URQ Da'!S104+'ROC Da'!S104+'SM Da'!S104+'BN Da'!S104+'BS Da'!S104+'TDC Da'!S104</f>
        <v>271</v>
      </c>
      <c r="T104" s="213">
        <f>+'MIT Da'!T104+'SAR Da'!T104+'URQ Da'!T104+'ROC Da'!T104+'SM Da'!T104+'BN Da'!T104+'BS Da'!T104+'TDC Da'!T104</f>
        <v>271</v>
      </c>
      <c r="U104" s="55">
        <f>+'MIT Da'!U104+'SAR Da'!U104+'URQ Da'!U104+'ROC Da'!U104+'SM Da'!U104+'BN Da'!U104+'BS Da'!U104+'TDC Da'!U104</f>
        <v>136</v>
      </c>
      <c r="V104" s="55">
        <f>+'MIT Da'!V104+'SAR Da'!V104+'URQ Da'!V104+'ROC Da'!V104+'SM Da'!V104+'BN Da'!V104+'BS Da'!V104+'TDC Da'!V104</f>
        <v>434</v>
      </c>
      <c r="W104" s="55">
        <f>+'MIT Da'!W104+'SAR Da'!W104+'URQ Da'!W104+'ROC Da'!W104+'SM Da'!W104+'BN Da'!W104+'BS Da'!W104+'TDC Da'!W104</f>
        <v>11</v>
      </c>
      <c r="X104" s="55">
        <f>+'MIT Da'!X104+'SAR Da'!X104+'URQ Da'!X104+'ROC Da'!X104+'SM Da'!X104+'BN Da'!X104+'BS Da'!X104+'TDC Da'!X104</f>
        <v>112</v>
      </c>
      <c r="Y104" s="55">
        <f>+'MIT Da'!Y104+'SAR Da'!Y104+'URQ Da'!Y104+'ROC Da'!Y104+'SM Da'!Y104+'BN Da'!Y104+'BS Da'!Y104+'TDC Da'!Y104</f>
        <v>4</v>
      </c>
      <c r="Z104" s="219">
        <f>+'MIT Da'!Z104+'SAR Da'!Z104+'URQ Da'!Z104+'ROC Da'!Z104+'SM Da'!Z104+'BN Da'!Z104+'BS Da'!Z104+'TDC Da'!Z104</f>
        <v>697</v>
      </c>
      <c r="AA104" s="55">
        <f>+'MIT Da'!AA104+'SAR Da'!AA104+'URQ Da'!AA104+'ROC Da'!AA104+'SM Da'!AA104+'BN Da'!AA104+'BS Da'!AA104+'TDC Da'!AA104</f>
        <v>160</v>
      </c>
      <c r="AB104" s="55">
        <f>+'MIT Da'!AB104+'SAR Da'!AB104+'URQ Da'!AB104+'ROC Da'!AB104+'SM Da'!AB104+'BN Da'!AB104+'BS Da'!AB104+'TDC Da'!AB104</f>
        <v>102</v>
      </c>
      <c r="AC104" s="55">
        <f>+'MIT Da'!AC104+'SAR Da'!AC104+'URQ Da'!AC104+'ROC Da'!AC104+'SM Da'!AC104+'BN Da'!AC104+'BS Da'!AC104+'TDC Da'!AC104</f>
        <v>697</v>
      </c>
      <c r="AD104" s="219">
        <f>+'MIT Da'!AD104+'SAR Da'!AD104+'URQ Da'!AD104+'ROC Da'!AD104+'SM Da'!AD104+'BN Da'!AD104+'BS Da'!AD104+'TDC Da'!AD104</f>
        <v>959</v>
      </c>
      <c r="AE104" s="55">
        <f>+'MIT Da'!AE104+'SAR Da'!AE104+'URQ Da'!AE104+'ROC Da'!AE104+'SM Da'!AE104+'BN Da'!AE104+'BS Da'!AE104+'TDC Da'!AE104</f>
        <v>54</v>
      </c>
      <c r="AF104" s="55">
        <f>+'MIT Da'!AF104+'SAR Da'!AF104+'URQ Da'!AF104+'ROC Da'!AF104+'SM Da'!AF104+'BN Da'!AF104+'BS Da'!AF104+'TDC Da'!AF104</f>
        <v>96</v>
      </c>
      <c r="AG104" s="55">
        <f>+'MIT Da'!AG104+'SAR Da'!AG104+'URQ Da'!AG104+'ROC Da'!AG104+'SM Da'!AG104+'BN Da'!AG104+'BS Da'!AG104+'TDC Da'!AG104</f>
        <v>444</v>
      </c>
      <c r="AH104" s="219">
        <f>+'MIT Da'!AH104+'SAR Da'!AH104+'URQ Da'!AH104+'ROC Da'!AH104+'SM Da'!AH104+'BN Da'!AH104+'BS Da'!AH104+'TDC Da'!AH104</f>
        <v>594</v>
      </c>
      <c r="AI104" s="10">
        <f>+'MIT Da'!AI104+'SAR Da'!AI104+'URQ Da'!AI104+'ROC Da'!AI104+'SM Da'!AI104+'BN Da'!AI104+'BS Da'!AI104+'TDC Da'!AI104</f>
        <v>274.60699999999997</v>
      </c>
      <c r="AJ104" s="10">
        <f>+'MIT Da'!AJ104+'SAR Da'!AJ104+'URQ Da'!AJ104+'ROC Da'!AJ104+'SM Da'!AJ104+'BN Da'!AJ104+'BS Da'!AJ104+'TDC Da'!AJ104</f>
        <v>7.32</v>
      </c>
      <c r="AK104" s="10">
        <f>+'MIT Da'!AK104+'SAR Da'!AK104+'URQ Da'!AK104+'ROC Da'!AK104+'SM Da'!AK104+'BN Da'!AK104+'BS Da'!AK104+'TDC Da'!AK104</f>
        <v>498.71500000000003</v>
      </c>
      <c r="AL104" s="222">
        <f>+'MIT Da'!AL104+'SAR Da'!AL104+'URQ Da'!AL104+'ROC Da'!AL104+'SM Da'!AL104+'BN Da'!AL104+'BS Da'!AL104+'TDC Da'!AL104</f>
        <v>780.64199999999994</v>
      </c>
      <c r="AM104" s="55">
        <f>+'MIT Da'!AM104+'SAR Da'!AM104+'URQ Da'!AM104+'ROC Da'!AM104+'SM Da'!AM104+'BN Da'!AM104+'BS Da'!AM104+'TDC Da'!AM104</f>
        <v>9</v>
      </c>
      <c r="AN104" s="55">
        <f>+'MIT Da'!AN104+'SAR Da'!AN104+'URQ Da'!AN104+'ROC Da'!AN104+'SM Da'!AN104+'BN Da'!AN104+'BS Da'!AN104+'TDC Da'!AN104</f>
        <v>57</v>
      </c>
      <c r="AO104" s="55">
        <f>+'MIT Da'!AO104+'SAR Da'!AO104+'URQ Da'!AO104+'ROC Da'!AO104+'SM Da'!AO104+'BN Da'!AO104+'BS Da'!AO104+'TDC Da'!AO104</f>
        <v>82</v>
      </c>
      <c r="AP104" s="232">
        <f>+'MIT Da'!AP104+'SAR Da'!AP104+'URQ Da'!AP104+'ROC Da'!AP104+'SM Da'!AP104+'BN Da'!AP104+'BS Da'!AP104+'TDC Da'!AP104</f>
        <v>148</v>
      </c>
      <c r="AQ104" s="55">
        <f>+'MIT Da'!AQ104+'SAR Da'!AQ104+'URQ Da'!AQ104+'ROC Da'!AQ104+'SM Da'!AQ104+'BN Da'!AQ104+'BS Da'!AQ104+'TDC Da'!AQ104</f>
        <v>596</v>
      </c>
      <c r="AR104" s="55">
        <f>+'MIT Da'!AR104+'SAR Da'!AR104+'URQ Da'!AR104+'ROC Da'!AR104+'SM Da'!AR104+'BN Da'!AR104+'BS Da'!AR104+'TDC Da'!AR104</f>
        <v>341</v>
      </c>
      <c r="AS104" s="55">
        <f>+'MIT Da'!AS104+'SAR Da'!AS104+'URQ Da'!AS104+'ROC Da'!AS104+'SM Da'!AS104+'BN Da'!AS104+'BS Da'!AS104+'TDC Da'!AS104</f>
        <v>39</v>
      </c>
      <c r="AT104" s="232">
        <f>+SUM(RED_InfraMR[[#This Row],[B.02.1 - Parque de Coches Eléctricos Motrices]:[B.02.3 - Parque de Coches Eléctricos Motrices Tipo R]])</f>
        <v>976</v>
      </c>
      <c r="AU104" s="55">
        <f>+'MIT Da'!AU104+'SAR Da'!AU104+'URQ Da'!AU104+'ROC Da'!AU104+'SM Da'!AU104+'BN Da'!AU104+'BS Da'!AU104+'TDC Da'!AU104</f>
        <v>0</v>
      </c>
      <c r="AV104" s="55">
        <f>+'MIT Da'!AV104+'SAR Da'!AV104+'URQ Da'!AV104+'ROC Da'!AV104+'SM Da'!AV104+'BN Da'!AV104+'BS Da'!AV104+'TDC Da'!AV104</f>
        <v>6</v>
      </c>
      <c r="AW104" s="55">
        <f>+'MIT Da'!AW104+'SAR Da'!AW104+'URQ Da'!AW104+'ROC Da'!AW104+'SM Da'!AW104+'BN Da'!AW104+'BS Da'!AW104+'TDC Da'!AW104</f>
        <v>10</v>
      </c>
      <c r="AX104" s="232">
        <f>+SUM(RED_InfraMR[[#This Row],[B.03.1 - Parque de Coches Motores Motrices Remolcados]:[B.03.3 - Parque de Coches Motores Motrices Cabina]])</f>
        <v>16</v>
      </c>
      <c r="AY104" s="55">
        <f>+'MIT Da'!AY104+'SAR Da'!AY104+'URQ Da'!AY104+'ROC Da'!AY104+'SM Da'!AY104+'BN Da'!AY104+'BS Da'!AY104+'TDC Da'!AY104</f>
        <v>433</v>
      </c>
      <c r="AZ104" s="55">
        <f>+'MIT Da'!AZ104+'SAR Da'!AZ104+'URQ Da'!AZ104+'ROC Da'!AZ104+'SM Da'!AZ104+'BN Da'!AZ104+'BS Da'!AZ104+'TDC Da'!AZ104</f>
        <v>170</v>
      </c>
      <c r="BA104" s="55">
        <f>+'MIT Da'!BA104+'SAR Da'!BA104+'URQ Da'!BA104+'ROC Da'!BA104+'SM Da'!BA104+'BN Da'!BA104+'BS Da'!BA104+'TDC Da'!BA104</f>
        <v>15</v>
      </c>
      <c r="BB104" s="55">
        <f>+'MIT Da'!BB104+'SAR Da'!BB104+'URQ Da'!BB104+'ROC Da'!BB104+'SM Da'!BB104+'BN Da'!BB104+'BS Da'!BB104+'TDC Da'!BB104</f>
        <v>0</v>
      </c>
      <c r="BC104" s="232">
        <f>+SUM(RED_InfraMR[[#This Row],[B.04.1 - Parque de Coches Remolcados Clase Unica]:[B.04.5 - Parque de Coches Remolcados para Servicios Especiales (Cartoneros)]])</f>
        <v>618</v>
      </c>
      <c r="BD104" s="393">
        <f>+'MIT Da'!BD104+'SAR Da'!BD104+'URQ Da'!BD104+'ROC Da'!BD104+'SM Da'!BD104+'BN Da'!BD104+'BS Da'!BD104+'TDC Da'!BD104</f>
        <v>150</v>
      </c>
      <c r="BE104" s="55">
        <f>+'MIT Da'!BE104+'SAR Da'!BE104+'URQ Da'!BE104+'ROC Da'!BE104+'SM Da'!BE104+'BN Da'!BE104+'BS Da'!BE104+'TDC Da'!BE104</f>
        <v>12</v>
      </c>
      <c r="BF104" s="55">
        <f>+'MIT Da'!BF104+'SAR Da'!BF104+'URQ Da'!BF104+'ROC Da'!BF104+'SM Da'!BF104+'BN Da'!BF104+'BS Da'!BF104+'TDC Da'!BF104</f>
        <v>92</v>
      </c>
      <c r="BG104" s="235"/>
    </row>
    <row r="105" spans="1:59">
      <c r="A105" s="1">
        <v>2001</v>
      </c>
      <c r="B105" s="1" t="s">
        <v>68</v>
      </c>
      <c r="C105" s="10">
        <f>+'MIT Da'!C105+'SAR Da'!C105+'URQ Da'!C105+'ROC Da'!C105+'SM Da'!C105+'BN Da'!C105+'BS Da'!C105+'TDC Da'!C105</f>
        <v>147.21299999999999</v>
      </c>
      <c r="D105" s="10">
        <f>+'MIT Da'!D105+'SAR Da'!D105+'URQ Da'!D105+'ROC Da'!D105+'SM Da'!D105+'BN Da'!D105+'BS Da'!D105+'TDC Da'!D105</f>
        <v>444.30600000000004</v>
      </c>
      <c r="E105" s="10">
        <f>+'MIT Da'!E105+'SAR Da'!E105+'URQ Da'!E105+'ROC Da'!E105+'SM Da'!E105+'BN Da'!E105+'BS Da'!E105+'TDC Da'!E105</f>
        <v>0</v>
      </c>
      <c r="F105" s="10">
        <f>+'MIT Da'!F105+'SAR Da'!F105+'URQ Da'!F105+'ROC Da'!F105+'SM Da'!F105+'BN Da'!F105+'BS Da'!F105+'TDC Da'!F105</f>
        <v>176.17364000000001</v>
      </c>
      <c r="G105" s="192">
        <f>+'MIT Da'!G105+'SAR Da'!G105+'URQ Da'!G105+'ROC Da'!G105+'SM Da'!G105+'BN Da'!G105+'BS Da'!G105+'TDC Da'!G105</f>
        <v>767.69263999999998</v>
      </c>
      <c r="H105" s="192">
        <f>+'MIT Da'!H105+'SAR Da'!H105+'URQ Da'!H105+'ROC Da'!H105+'SM Da'!H105+'BN Da'!H105+'BS Da'!H105+'TDC Da'!H105</f>
        <v>767.69263999999998</v>
      </c>
      <c r="I105" s="10">
        <f>+'MIT Da'!I105+'SAR Da'!I105+'URQ Da'!I105+'ROC Da'!I105+'SM Da'!I105+'BN Da'!I105+'BS Da'!I105+'TDC Da'!I105</f>
        <v>972.2581100000001</v>
      </c>
      <c r="J105" s="10">
        <f>+'MIT Da'!J105+'SAR Da'!J105+'URQ Da'!J105+'ROC Da'!J105+'SM Da'!J105+'BN Da'!J105+'BS Da'!J105+'TDC Da'!J105</f>
        <v>1060.415</v>
      </c>
      <c r="K105" s="10">
        <f>+'MIT Da'!K105+'SAR Da'!K105+'URQ Da'!K105+'ROC Da'!K105+'SM Da'!K105+'BN Da'!K105+'BS Da'!K105+'TDC Da'!K105</f>
        <v>54.516999999999996</v>
      </c>
      <c r="L105" s="10">
        <f>+'MIT Da'!L105+'SAR Da'!L105+'URQ Da'!L105+'ROC Da'!L105+'SM Da'!L105+'BN Da'!L105+'BS Da'!L105+'TDC Da'!L105</f>
        <v>379.49300000000005</v>
      </c>
      <c r="M105" s="10">
        <f>+'MIT Da'!M105+'SAR Da'!M105+'URQ Da'!M105+'ROC Da'!M105+'SM Da'!M105+'BN Da'!M105+'BS Da'!M105+'TDC Da'!M105</f>
        <v>21.314999999999998</v>
      </c>
      <c r="N105" s="192">
        <f>+'MIT Da'!N105+'SAR Da'!N105+'URQ Da'!N105+'ROC Da'!N105+'SM Da'!N105+'BN Da'!N105+'BS Da'!N105+'TDC Da'!N105</f>
        <v>1439.9079999999999</v>
      </c>
      <c r="O105" s="192">
        <f>+'MIT Da'!O105+'SAR Da'!O105+'URQ Da'!O105+'ROC Da'!O105+'SM Da'!O105+'BN Da'!O105+'BS Da'!O105+'TDC Da'!O105</f>
        <v>1439.9079999999999</v>
      </c>
      <c r="P105" s="55">
        <f>+'MIT Da'!P105+'SAR Da'!P105+'URQ Da'!P105+'ROC Da'!P105+'SM Da'!P105+'BN Da'!P105+'BS Da'!P105+'TDC Da'!P105</f>
        <v>203</v>
      </c>
      <c r="Q105" s="55">
        <f>+'MIT Da'!Q105+'SAR Da'!Q105+'URQ Da'!Q105+'ROC Da'!Q105+'SM Da'!Q105+'BN Da'!Q105+'BS Da'!Q105+'TDC Da'!Q105</f>
        <v>58</v>
      </c>
      <c r="R105" s="55">
        <f>+'MIT Da'!R105+'SAR Da'!R105+'URQ Da'!R105+'ROC Da'!R105+'SM Da'!R105+'BN Da'!R105+'BS Da'!R105+'TDC Da'!R105</f>
        <v>10</v>
      </c>
      <c r="S105" s="213">
        <f>+'MIT Da'!S105+'SAR Da'!S105+'URQ Da'!S105+'ROC Da'!S105+'SM Da'!S105+'BN Da'!S105+'BS Da'!S105+'TDC Da'!S105</f>
        <v>271</v>
      </c>
      <c r="T105" s="213">
        <f>+'MIT Da'!T105+'SAR Da'!T105+'URQ Da'!T105+'ROC Da'!T105+'SM Da'!T105+'BN Da'!T105+'BS Da'!T105+'TDC Da'!T105</f>
        <v>271</v>
      </c>
      <c r="U105" s="55">
        <f>+'MIT Da'!U105+'SAR Da'!U105+'URQ Da'!U105+'ROC Da'!U105+'SM Da'!U105+'BN Da'!U105+'BS Da'!U105+'TDC Da'!U105</f>
        <v>136</v>
      </c>
      <c r="V105" s="55">
        <f>+'MIT Da'!V105+'SAR Da'!V105+'URQ Da'!V105+'ROC Da'!V105+'SM Da'!V105+'BN Da'!V105+'BS Da'!V105+'TDC Da'!V105</f>
        <v>434</v>
      </c>
      <c r="W105" s="55">
        <f>+'MIT Da'!W105+'SAR Da'!W105+'URQ Da'!W105+'ROC Da'!W105+'SM Da'!W105+'BN Da'!W105+'BS Da'!W105+'TDC Da'!W105</f>
        <v>11</v>
      </c>
      <c r="X105" s="55">
        <f>+'MIT Da'!X105+'SAR Da'!X105+'URQ Da'!X105+'ROC Da'!X105+'SM Da'!X105+'BN Da'!X105+'BS Da'!X105+'TDC Da'!X105</f>
        <v>112</v>
      </c>
      <c r="Y105" s="55">
        <f>+'MIT Da'!Y105+'SAR Da'!Y105+'URQ Da'!Y105+'ROC Da'!Y105+'SM Da'!Y105+'BN Da'!Y105+'BS Da'!Y105+'TDC Da'!Y105</f>
        <v>4</v>
      </c>
      <c r="Z105" s="219">
        <f>+'MIT Da'!Z105+'SAR Da'!Z105+'URQ Da'!Z105+'ROC Da'!Z105+'SM Da'!Z105+'BN Da'!Z105+'BS Da'!Z105+'TDC Da'!Z105</f>
        <v>697</v>
      </c>
      <c r="AA105" s="55">
        <f>+'MIT Da'!AA105+'SAR Da'!AA105+'URQ Da'!AA105+'ROC Da'!AA105+'SM Da'!AA105+'BN Da'!AA105+'BS Da'!AA105+'TDC Da'!AA105</f>
        <v>160</v>
      </c>
      <c r="AB105" s="55">
        <f>+'MIT Da'!AB105+'SAR Da'!AB105+'URQ Da'!AB105+'ROC Da'!AB105+'SM Da'!AB105+'BN Da'!AB105+'BS Da'!AB105+'TDC Da'!AB105</f>
        <v>102</v>
      </c>
      <c r="AC105" s="55">
        <f>+'MIT Da'!AC105+'SAR Da'!AC105+'URQ Da'!AC105+'ROC Da'!AC105+'SM Da'!AC105+'BN Da'!AC105+'BS Da'!AC105+'TDC Da'!AC105</f>
        <v>697</v>
      </c>
      <c r="AD105" s="219">
        <f>+'MIT Da'!AD105+'SAR Da'!AD105+'URQ Da'!AD105+'ROC Da'!AD105+'SM Da'!AD105+'BN Da'!AD105+'BS Da'!AD105+'TDC Da'!AD105</f>
        <v>959</v>
      </c>
      <c r="AE105" s="55">
        <f>+'MIT Da'!AE105+'SAR Da'!AE105+'URQ Da'!AE105+'ROC Da'!AE105+'SM Da'!AE105+'BN Da'!AE105+'BS Da'!AE105+'TDC Da'!AE105</f>
        <v>54</v>
      </c>
      <c r="AF105" s="55">
        <f>+'MIT Da'!AF105+'SAR Da'!AF105+'URQ Da'!AF105+'ROC Da'!AF105+'SM Da'!AF105+'BN Da'!AF105+'BS Da'!AF105+'TDC Da'!AF105</f>
        <v>96</v>
      </c>
      <c r="AG105" s="55">
        <f>+'MIT Da'!AG105+'SAR Da'!AG105+'URQ Da'!AG105+'ROC Da'!AG105+'SM Da'!AG105+'BN Da'!AG105+'BS Da'!AG105+'TDC Da'!AG105</f>
        <v>444</v>
      </c>
      <c r="AH105" s="219">
        <f>+'MIT Da'!AH105+'SAR Da'!AH105+'URQ Da'!AH105+'ROC Da'!AH105+'SM Da'!AH105+'BN Da'!AH105+'BS Da'!AH105+'TDC Da'!AH105</f>
        <v>594</v>
      </c>
      <c r="AI105" s="10">
        <f>+'MIT Da'!AI105+'SAR Da'!AI105+'URQ Da'!AI105+'ROC Da'!AI105+'SM Da'!AI105+'BN Da'!AI105+'BS Da'!AI105+'TDC Da'!AI105</f>
        <v>274.60699999999997</v>
      </c>
      <c r="AJ105" s="10">
        <f>+'MIT Da'!AJ105+'SAR Da'!AJ105+'URQ Da'!AJ105+'ROC Da'!AJ105+'SM Da'!AJ105+'BN Da'!AJ105+'BS Da'!AJ105+'TDC Da'!AJ105</f>
        <v>7.32</v>
      </c>
      <c r="AK105" s="10">
        <f>+'MIT Da'!AK105+'SAR Da'!AK105+'URQ Da'!AK105+'ROC Da'!AK105+'SM Da'!AK105+'BN Da'!AK105+'BS Da'!AK105+'TDC Da'!AK105</f>
        <v>498.71500000000003</v>
      </c>
      <c r="AL105" s="222">
        <f>+'MIT Da'!AL105+'SAR Da'!AL105+'URQ Da'!AL105+'ROC Da'!AL105+'SM Da'!AL105+'BN Da'!AL105+'BS Da'!AL105+'TDC Da'!AL105</f>
        <v>780.64199999999994</v>
      </c>
      <c r="AM105" s="55">
        <f>+'MIT Da'!AM105+'SAR Da'!AM105+'URQ Da'!AM105+'ROC Da'!AM105+'SM Da'!AM105+'BN Da'!AM105+'BS Da'!AM105+'TDC Da'!AM105</f>
        <v>9</v>
      </c>
      <c r="AN105" s="55">
        <f>+'MIT Da'!AN105+'SAR Da'!AN105+'URQ Da'!AN105+'ROC Da'!AN105+'SM Da'!AN105+'BN Da'!AN105+'BS Da'!AN105+'TDC Da'!AN105</f>
        <v>57</v>
      </c>
      <c r="AO105" s="55">
        <f>+'MIT Da'!AO105+'SAR Da'!AO105+'URQ Da'!AO105+'ROC Da'!AO105+'SM Da'!AO105+'BN Da'!AO105+'BS Da'!AO105+'TDC Da'!AO105</f>
        <v>82</v>
      </c>
      <c r="AP105" s="232">
        <f>+'MIT Da'!AP105+'SAR Da'!AP105+'URQ Da'!AP105+'ROC Da'!AP105+'SM Da'!AP105+'BN Da'!AP105+'BS Da'!AP105+'TDC Da'!AP105</f>
        <v>148</v>
      </c>
      <c r="AQ105" s="55">
        <f>+'MIT Da'!AQ105+'SAR Da'!AQ105+'URQ Da'!AQ105+'ROC Da'!AQ105+'SM Da'!AQ105+'BN Da'!AQ105+'BS Da'!AQ105+'TDC Da'!AQ105</f>
        <v>596</v>
      </c>
      <c r="AR105" s="55">
        <f>+'MIT Da'!AR105+'SAR Da'!AR105+'URQ Da'!AR105+'ROC Da'!AR105+'SM Da'!AR105+'BN Da'!AR105+'BS Da'!AR105+'TDC Da'!AR105</f>
        <v>341</v>
      </c>
      <c r="AS105" s="55">
        <f>+'MIT Da'!AS105+'SAR Da'!AS105+'URQ Da'!AS105+'ROC Da'!AS105+'SM Da'!AS105+'BN Da'!AS105+'BS Da'!AS105+'TDC Da'!AS105</f>
        <v>39</v>
      </c>
      <c r="AT105" s="232">
        <f>+SUM(RED_InfraMR[[#This Row],[B.02.1 - Parque de Coches Eléctricos Motrices]:[B.02.3 - Parque de Coches Eléctricos Motrices Tipo R]])</f>
        <v>976</v>
      </c>
      <c r="AU105" s="55">
        <f>+'MIT Da'!AU105+'SAR Da'!AU105+'URQ Da'!AU105+'ROC Da'!AU105+'SM Da'!AU105+'BN Da'!AU105+'BS Da'!AU105+'TDC Da'!AU105</f>
        <v>0</v>
      </c>
      <c r="AV105" s="55">
        <f>+'MIT Da'!AV105+'SAR Da'!AV105+'URQ Da'!AV105+'ROC Da'!AV105+'SM Da'!AV105+'BN Da'!AV105+'BS Da'!AV105+'TDC Da'!AV105</f>
        <v>6</v>
      </c>
      <c r="AW105" s="55">
        <f>+'MIT Da'!AW105+'SAR Da'!AW105+'URQ Da'!AW105+'ROC Da'!AW105+'SM Da'!AW105+'BN Da'!AW105+'BS Da'!AW105+'TDC Da'!AW105</f>
        <v>10</v>
      </c>
      <c r="AX105" s="232">
        <f>+SUM(RED_InfraMR[[#This Row],[B.03.1 - Parque de Coches Motores Motrices Remolcados]:[B.03.3 - Parque de Coches Motores Motrices Cabina]])</f>
        <v>16</v>
      </c>
      <c r="AY105" s="55">
        <f>+'MIT Da'!AY105+'SAR Da'!AY105+'URQ Da'!AY105+'ROC Da'!AY105+'SM Da'!AY105+'BN Da'!AY105+'BS Da'!AY105+'TDC Da'!AY105</f>
        <v>433</v>
      </c>
      <c r="AZ105" s="55">
        <f>+'MIT Da'!AZ105+'SAR Da'!AZ105+'URQ Da'!AZ105+'ROC Da'!AZ105+'SM Da'!AZ105+'BN Da'!AZ105+'BS Da'!AZ105+'TDC Da'!AZ105</f>
        <v>170</v>
      </c>
      <c r="BA105" s="55">
        <f>+'MIT Da'!BA105+'SAR Da'!BA105+'URQ Da'!BA105+'ROC Da'!BA105+'SM Da'!BA105+'BN Da'!BA105+'BS Da'!BA105+'TDC Da'!BA105</f>
        <v>15</v>
      </c>
      <c r="BB105" s="55">
        <f>+'MIT Da'!BB105+'SAR Da'!BB105+'URQ Da'!BB105+'ROC Da'!BB105+'SM Da'!BB105+'BN Da'!BB105+'BS Da'!BB105+'TDC Da'!BB105</f>
        <v>0</v>
      </c>
      <c r="BC105" s="232">
        <f>+SUM(RED_InfraMR[[#This Row],[B.04.1 - Parque de Coches Remolcados Clase Unica]:[B.04.5 - Parque de Coches Remolcados para Servicios Especiales (Cartoneros)]])</f>
        <v>618</v>
      </c>
      <c r="BD105" s="393">
        <f>+'MIT Da'!BD105+'SAR Da'!BD105+'URQ Da'!BD105+'ROC Da'!BD105+'SM Da'!BD105+'BN Da'!BD105+'BS Da'!BD105+'TDC Da'!BD105</f>
        <v>150</v>
      </c>
      <c r="BE105" s="55">
        <f>+'MIT Da'!BE105+'SAR Da'!BE105+'URQ Da'!BE105+'ROC Da'!BE105+'SM Da'!BE105+'BN Da'!BE105+'BS Da'!BE105+'TDC Da'!BE105</f>
        <v>12</v>
      </c>
      <c r="BF105" s="55">
        <f>+'MIT Da'!BF105+'SAR Da'!BF105+'URQ Da'!BF105+'ROC Da'!BF105+'SM Da'!BF105+'BN Da'!BF105+'BS Da'!BF105+'TDC Da'!BF105</f>
        <v>92</v>
      </c>
      <c r="BG105" s="235"/>
    </row>
    <row r="106" spans="1:59">
      <c r="A106" s="1">
        <v>2001</v>
      </c>
      <c r="B106" s="1" t="s">
        <v>69</v>
      </c>
      <c r="C106" s="10">
        <f>+'MIT Da'!C106+'SAR Da'!C106+'URQ Da'!C106+'ROC Da'!C106+'SM Da'!C106+'BN Da'!C106+'BS Da'!C106+'TDC Da'!C106</f>
        <v>147.21299999999999</v>
      </c>
      <c r="D106" s="10">
        <f>+'MIT Da'!D106+'SAR Da'!D106+'URQ Da'!D106+'ROC Da'!D106+'SM Da'!D106+'BN Da'!D106+'BS Da'!D106+'TDC Da'!D106</f>
        <v>444.30600000000004</v>
      </c>
      <c r="E106" s="10">
        <f>+'MIT Da'!E106+'SAR Da'!E106+'URQ Da'!E106+'ROC Da'!E106+'SM Da'!E106+'BN Da'!E106+'BS Da'!E106+'TDC Da'!E106</f>
        <v>0</v>
      </c>
      <c r="F106" s="10">
        <f>+'MIT Da'!F106+'SAR Da'!F106+'URQ Da'!F106+'ROC Da'!F106+'SM Da'!F106+'BN Da'!F106+'BS Da'!F106+'TDC Da'!F106</f>
        <v>176.17364000000001</v>
      </c>
      <c r="G106" s="192">
        <f>+'MIT Da'!G106+'SAR Da'!G106+'URQ Da'!G106+'ROC Da'!G106+'SM Da'!G106+'BN Da'!G106+'BS Da'!G106+'TDC Da'!G106</f>
        <v>767.69263999999998</v>
      </c>
      <c r="H106" s="192">
        <f>+'MIT Da'!H106+'SAR Da'!H106+'URQ Da'!H106+'ROC Da'!H106+'SM Da'!H106+'BN Da'!H106+'BS Da'!H106+'TDC Da'!H106</f>
        <v>767.69263999999998</v>
      </c>
      <c r="I106" s="10">
        <f>+'MIT Da'!I106+'SAR Da'!I106+'URQ Da'!I106+'ROC Da'!I106+'SM Da'!I106+'BN Da'!I106+'BS Da'!I106+'TDC Da'!I106</f>
        <v>972.2581100000001</v>
      </c>
      <c r="J106" s="10">
        <f>+'MIT Da'!J106+'SAR Da'!J106+'URQ Da'!J106+'ROC Da'!J106+'SM Da'!J106+'BN Da'!J106+'BS Da'!J106+'TDC Da'!J106</f>
        <v>1060.415</v>
      </c>
      <c r="K106" s="10">
        <f>+'MIT Da'!K106+'SAR Da'!K106+'URQ Da'!K106+'ROC Da'!K106+'SM Da'!K106+'BN Da'!K106+'BS Da'!K106+'TDC Da'!K106</f>
        <v>54.516999999999996</v>
      </c>
      <c r="L106" s="10">
        <f>+'MIT Da'!L106+'SAR Da'!L106+'URQ Da'!L106+'ROC Da'!L106+'SM Da'!L106+'BN Da'!L106+'BS Da'!L106+'TDC Da'!L106</f>
        <v>379.49300000000005</v>
      </c>
      <c r="M106" s="10">
        <f>+'MIT Da'!M106+'SAR Da'!M106+'URQ Da'!M106+'ROC Da'!M106+'SM Da'!M106+'BN Da'!M106+'BS Da'!M106+'TDC Da'!M106</f>
        <v>21.314999999999998</v>
      </c>
      <c r="N106" s="192">
        <f>+'MIT Da'!N106+'SAR Da'!N106+'URQ Da'!N106+'ROC Da'!N106+'SM Da'!N106+'BN Da'!N106+'BS Da'!N106+'TDC Da'!N106</f>
        <v>1439.9079999999999</v>
      </c>
      <c r="O106" s="192">
        <f>+'MIT Da'!O106+'SAR Da'!O106+'URQ Da'!O106+'ROC Da'!O106+'SM Da'!O106+'BN Da'!O106+'BS Da'!O106+'TDC Da'!O106</f>
        <v>1439.9079999999999</v>
      </c>
      <c r="P106" s="55">
        <f>+'MIT Da'!P106+'SAR Da'!P106+'URQ Da'!P106+'ROC Da'!P106+'SM Da'!P106+'BN Da'!P106+'BS Da'!P106+'TDC Da'!P106</f>
        <v>203</v>
      </c>
      <c r="Q106" s="55">
        <f>+'MIT Da'!Q106+'SAR Da'!Q106+'URQ Da'!Q106+'ROC Da'!Q106+'SM Da'!Q106+'BN Da'!Q106+'BS Da'!Q106+'TDC Da'!Q106</f>
        <v>58</v>
      </c>
      <c r="R106" s="55">
        <f>+'MIT Da'!R106+'SAR Da'!R106+'URQ Da'!R106+'ROC Da'!R106+'SM Da'!R106+'BN Da'!R106+'BS Da'!R106+'TDC Da'!R106</f>
        <v>10</v>
      </c>
      <c r="S106" s="213">
        <f>+'MIT Da'!S106+'SAR Da'!S106+'URQ Da'!S106+'ROC Da'!S106+'SM Da'!S106+'BN Da'!S106+'BS Da'!S106+'TDC Da'!S106</f>
        <v>271</v>
      </c>
      <c r="T106" s="213">
        <f>+'MIT Da'!T106+'SAR Da'!T106+'URQ Da'!T106+'ROC Da'!T106+'SM Da'!T106+'BN Da'!T106+'BS Da'!T106+'TDC Da'!T106</f>
        <v>271</v>
      </c>
      <c r="U106" s="55">
        <f>+'MIT Da'!U106+'SAR Da'!U106+'URQ Da'!U106+'ROC Da'!U106+'SM Da'!U106+'BN Da'!U106+'BS Da'!U106+'TDC Da'!U106</f>
        <v>136</v>
      </c>
      <c r="V106" s="55">
        <f>+'MIT Da'!V106+'SAR Da'!V106+'URQ Da'!V106+'ROC Da'!V106+'SM Da'!V106+'BN Da'!V106+'BS Da'!V106+'TDC Da'!V106</f>
        <v>434</v>
      </c>
      <c r="W106" s="55">
        <f>+'MIT Da'!W106+'SAR Da'!W106+'URQ Da'!W106+'ROC Da'!W106+'SM Da'!W106+'BN Da'!W106+'BS Da'!W106+'TDC Da'!W106</f>
        <v>11</v>
      </c>
      <c r="X106" s="55">
        <f>+'MIT Da'!X106+'SAR Da'!X106+'URQ Da'!X106+'ROC Da'!X106+'SM Da'!X106+'BN Da'!X106+'BS Da'!X106+'TDC Da'!X106</f>
        <v>112</v>
      </c>
      <c r="Y106" s="55">
        <f>+'MIT Da'!Y106+'SAR Da'!Y106+'URQ Da'!Y106+'ROC Da'!Y106+'SM Da'!Y106+'BN Da'!Y106+'BS Da'!Y106+'TDC Da'!Y106</f>
        <v>4</v>
      </c>
      <c r="Z106" s="219">
        <f>+'MIT Da'!Z106+'SAR Da'!Z106+'URQ Da'!Z106+'ROC Da'!Z106+'SM Da'!Z106+'BN Da'!Z106+'BS Da'!Z106+'TDC Da'!Z106</f>
        <v>697</v>
      </c>
      <c r="AA106" s="55">
        <f>+'MIT Da'!AA106+'SAR Da'!AA106+'URQ Da'!AA106+'ROC Da'!AA106+'SM Da'!AA106+'BN Da'!AA106+'BS Da'!AA106+'TDC Da'!AA106</f>
        <v>160</v>
      </c>
      <c r="AB106" s="55">
        <f>+'MIT Da'!AB106+'SAR Da'!AB106+'URQ Da'!AB106+'ROC Da'!AB106+'SM Da'!AB106+'BN Da'!AB106+'BS Da'!AB106+'TDC Da'!AB106</f>
        <v>102</v>
      </c>
      <c r="AC106" s="55">
        <f>+'MIT Da'!AC106+'SAR Da'!AC106+'URQ Da'!AC106+'ROC Da'!AC106+'SM Da'!AC106+'BN Da'!AC106+'BS Da'!AC106+'TDC Da'!AC106</f>
        <v>697</v>
      </c>
      <c r="AD106" s="219">
        <f>+'MIT Da'!AD106+'SAR Da'!AD106+'URQ Da'!AD106+'ROC Da'!AD106+'SM Da'!AD106+'BN Da'!AD106+'BS Da'!AD106+'TDC Da'!AD106</f>
        <v>959</v>
      </c>
      <c r="AE106" s="55">
        <f>+'MIT Da'!AE106+'SAR Da'!AE106+'URQ Da'!AE106+'ROC Da'!AE106+'SM Da'!AE106+'BN Da'!AE106+'BS Da'!AE106+'TDC Da'!AE106</f>
        <v>54</v>
      </c>
      <c r="AF106" s="55">
        <f>+'MIT Da'!AF106+'SAR Da'!AF106+'URQ Da'!AF106+'ROC Da'!AF106+'SM Da'!AF106+'BN Da'!AF106+'BS Da'!AF106+'TDC Da'!AF106</f>
        <v>96</v>
      </c>
      <c r="AG106" s="55">
        <f>+'MIT Da'!AG106+'SAR Da'!AG106+'URQ Da'!AG106+'ROC Da'!AG106+'SM Da'!AG106+'BN Da'!AG106+'BS Da'!AG106+'TDC Da'!AG106</f>
        <v>444</v>
      </c>
      <c r="AH106" s="219">
        <f>+'MIT Da'!AH106+'SAR Da'!AH106+'URQ Da'!AH106+'ROC Da'!AH106+'SM Da'!AH106+'BN Da'!AH106+'BS Da'!AH106+'TDC Da'!AH106</f>
        <v>594</v>
      </c>
      <c r="AI106" s="10">
        <f>+'MIT Da'!AI106+'SAR Da'!AI106+'URQ Da'!AI106+'ROC Da'!AI106+'SM Da'!AI106+'BN Da'!AI106+'BS Da'!AI106+'TDC Da'!AI106</f>
        <v>274.60699999999997</v>
      </c>
      <c r="AJ106" s="10">
        <f>+'MIT Da'!AJ106+'SAR Da'!AJ106+'URQ Da'!AJ106+'ROC Da'!AJ106+'SM Da'!AJ106+'BN Da'!AJ106+'BS Da'!AJ106+'TDC Da'!AJ106</f>
        <v>7.32</v>
      </c>
      <c r="AK106" s="10">
        <f>+'MIT Da'!AK106+'SAR Da'!AK106+'URQ Da'!AK106+'ROC Da'!AK106+'SM Da'!AK106+'BN Da'!AK106+'BS Da'!AK106+'TDC Da'!AK106</f>
        <v>498.71500000000003</v>
      </c>
      <c r="AL106" s="222">
        <f>+'MIT Da'!AL106+'SAR Da'!AL106+'URQ Da'!AL106+'ROC Da'!AL106+'SM Da'!AL106+'BN Da'!AL106+'BS Da'!AL106+'TDC Da'!AL106</f>
        <v>780.64199999999994</v>
      </c>
      <c r="AM106" s="55">
        <f>+'MIT Da'!AM106+'SAR Da'!AM106+'URQ Da'!AM106+'ROC Da'!AM106+'SM Da'!AM106+'BN Da'!AM106+'BS Da'!AM106+'TDC Da'!AM106</f>
        <v>9</v>
      </c>
      <c r="AN106" s="55">
        <f>+'MIT Da'!AN106+'SAR Da'!AN106+'URQ Da'!AN106+'ROC Da'!AN106+'SM Da'!AN106+'BN Da'!AN106+'BS Da'!AN106+'TDC Da'!AN106</f>
        <v>57</v>
      </c>
      <c r="AO106" s="55">
        <f>+'MIT Da'!AO106+'SAR Da'!AO106+'URQ Da'!AO106+'ROC Da'!AO106+'SM Da'!AO106+'BN Da'!AO106+'BS Da'!AO106+'TDC Da'!AO106</f>
        <v>82</v>
      </c>
      <c r="AP106" s="232">
        <f>+'MIT Da'!AP106+'SAR Da'!AP106+'URQ Da'!AP106+'ROC Da'!AP106+'SM Da'!AP106+'BN Da'!AP106+'BS Da'!AP106+'TDC Da'!AP106</f>
        <v>148</v>
      </c>
      <c r="AQ106" s="55">
        <f>+'MIT Da'!AQ106+'SAR Da'!AQ106+'URQ Da'!AQ106+'ROC Da'!AQ106+'SM Da'!AQ106+'BN Da'!AQ106+'BS Da'!AQ106+'TDC Da'!AQ106</f>
        <v>596</v>
      </c>
      <c r="AR106" s="55">
        <f>+'MIT Da'!AR106+'SAR Da'!AR106+'URQ Da'!AR106+'ROC Da'!AR106+'SM Da'!AR106+'BN Da'!AR106+'BS Da'!AR106+'TDC Da'!AR106</f>
        <v>341</v>
      </c>
      <c r="AS106" s="55">
        <f>+'MIT Da'!AS106+'SAR Da'!AS106+'URQ Da'!AS106+'ROC Da'!AS106+'SM Da'!AS106+'BN Da'!AS106+'BS Da'!AS106+'TDC Da'!AS106</f>
        <v>39</v>
      </c>
      <c r="AT106" s="232">
        <f>+SUM(RED_InfraMR[[#This Row],[B.02.1 - Parque de Coches Eléctricos Motrices]:[B.02.3 - Parque de Coches Eléctricos Motrices Tipo R]])</f>
        <v>976</v>
      </c>
      <c r="AU106" s="55">
        <f>+'MIT Da'!AU106+'SAR Da'!AU106+'URQ Da'!AU106+'ROC Da'!AU106+'SM Da'!AU106+'BN Da'!AU106+'BS Da'!AU106+'TDC Da'!AU106</f>
        <v>0</v>
      </c>
      <c r="AV106" s="55">
        <f>+'MIT Da'!AV106+'SAR Da'!AV106+'URQ Da'!AV106+'ROC Da'!AV106+'SM Da'!AV106+'BN Da'!AV106+'BS Da'!AV106+'TDC Da'!AV106</f>
        <v>6</v>
      </c>
      <c r="AW106" s="55">
        <f>+'MIT Da'!AW106+'SAR Da'!AW106+'URQ Da'!AW106+'ROC Da'!AW106+'SM Da'!AW106+'BN Da'!AW106+'BS Da'!AW106+'TDC Da'!AW106</f>
        <v>10</v>
      </c>
      <c r="AX106" s="232">
        <f>+SUM(RED_InfraMR[[#This Row],[B.03.1 - Parque de Coches Motores Motrices Remolcados]:[B.03.3 - Parque de Coches Motores Motrices Cabina]])</f>
        <v>16</v>
      </c>
      <c r="AY106" s="55">
        <f>+'MIT Da'!AY106+'SAR Da'!AY106+'URQ Da'!AY106+'ROC Da'!AY106+'SM Da'!AY106+'BN Da'!AY106+'BS Da'!AY106+'TDC Da'!AY106</f>
        <v>433</v>
      </c>
      <c r="AZ106" s="55">
        <f>+'MIT Da'!AZ106+'SAR Da'!AZ106+'URQ Da'!AZ106+'ROC Da'!AZ106+'SM Da'!AZ106+'BN Da'!AZ106+'BS Da'!AZ106+'TDC Da'!AZ106</f>
        <v>170</v>
      </c>
      <c r="BA106" s="55">
        <f>+'MIT Da'!BA106+'SAR Da'!BA106+'URQ Da'!BA106+'ROC Da'!BA106+'SM Da'!BA106+'BN Da'!BA106+'BS Da'!BA106+'TDC Da'!BA106</f>
        <v>15</v>
      </c>
      <c r="BB106" s="55">
        <f>+'MIT Da'!BB106+'SAR Da'!BB106+'URQ Da'!BB106+'ROC Da'!BB106+'SM Da'!BB106+'BN Da'!BB106+'BS Da'!BB106+'TDC Da'!BB106</f>
        <v>0</v>
      </c>
      <c r="BC106" s="232">
        <f>+SUM(RED_InfraMR[[#This Row],[B.04.1 - Parque de Coches Remolcados Clase Unica]:[B.04.5 - Parque de Coches Remolcados para Servicios Especiales (Cartoneros)]])</f>
        <v>618</v>
      </c>
      <c r="BD106" s="393">
        <f>+'MIT Da'!BD106+'SAR Da'!BD106+'URQ Da'!BD106+'ROC Da'!BD106+'SM Da'!BD106+'BN Da'!BD106+'BS Da'!BD106+'TDC Da'!BD106</f>
        <v>150</v>
      </c>
      <c r="BE106" s="55">
        <f>+'MIT Da'!BE106+'SAR Da'!BE106+'URQ Da'!BE106+'ROC Da'!BE106+'SM Da'!BE106+'BN Da'!BE106+'BS Da'!BE106+'TDC Da'!BE106</f>
        <v>12</v>
      </c>
      <c r="BF106" s="55">
        <f>+'MIT Da'!BF106+'SAR Da'!BF106+'URQ Da'!BF106+'ROC Da'!BF106+'SM Da'!BF106+'BN Da'!BF106+'BS Da'!BF106+'TDC Da'!BF106</f>
        <v>92</v>
      </c>
      <c r="BG106" s="235"/>
    </row>
    <row r="107" spans="1:59">
      <c r="A107" s="1">
        <v>2001</v>
      </c>
      <c r="B107" s="1" t="s">
        <v>70</v>
      </c>
      <c r="C107" s="10">
        <f>+'MIT Da'!C107+'SAR Da'!C107+'URQ Da'!C107+'ROC Da'!C107+'SM Da'!C107+'BN Da'!C107+'BS Da'!C107+'TDC Da'!C107</f>
        <v>147.21299999999999</v>
      </c>
      <c r="D107" s="10">
        <f>+'MIT Da'!D107+'SAR Da'!D107+'URQ Da'!D107+'ROC Da'!D107+'SM Da'!D107+'BN Da'!D107+'BS Da'!D107+'TDC Da'!D107</f>
        <v>444.30600000000004</v>
      </c>
      <c r="E107" s="10">
        <f>+'MIT Da'!E107+'SAR Da'!E107+'URQ Da'!E107+'ROC Da'!E107+'SM Da'!E107+'BN Da'!E107+'BS Da'!E107+'TDC Da'!E107</f>
        <v>0</v>
      </c>
      <c r="F107" s="10">
        <f>+'MIT Da'!F107+'SAR Da'!F107+'URQ Da'!F107+'ROC Da'!F107+'SM Da'!F107+'BN Da'!F107+'BS Da'!F107+'TDC Da'!F107</f>
        <v>176.17364000000001</v>
      </c>
      <c r="G107" s="192">
        <f>+'MIT Da'!G107+'SAR Da'!G107+'URQ Da'!G107+'ROC Da'!G107+'SM Da'!G107+'BN Da'!G107+'BS Da'!G107+'TDC Da'!G107</f>
        <v>767.69263999999998</v>
      </c>
      <c r="H107" s="192">
        <f>+'MIT Da'!H107+'SAR Da'!H107+'URQ Da'!H107+'ROC Da'!H107+'SM Da'!H107+'BN Da'!H107+'BS Da'!H107+'TDC Da'!H107</f>
        <v>767.69263999999998</v>
      </c>
      <c r="I107" s="10">
        <f>+'MIT Da'!I107+'SAR Da'!I107+'URQ Da'!I107+'ROC Da'!I107+'SM Da'!I107+'BN Da'!I107+'BS Da'!I107+'TDC Da'!I107</f>
        <v>972.2581100000001</v>
      </c>
      <c r="J107" s="10">
        <f>+'MIT Da'!J107+'SAR Da'!J107+'URQ Da'!J107+'ROC Da'!J107+'SM Da'!J107+'BN Da'!J107+'BS Da'!J107+'TDC Da'!J107</f>
        <v>1060.415</v>
      </c>
      <c r="K107" s="10">
        <f>+'MIT Da'!K107+'SAR Da'!K107+'URQ Da'!K107+'ROC Da'!K107+'SM Da'!K107+'BN Da'!K107+'BS Da'!K107+'TDC Da'!K107</f>
        <v>54.516999999999996</v>
      </c>
      <c r="L107" s="10">
        <f>+'MIT Da'!L107+'SAR Da'!L107+'URQ Da'!L107+'ROC Da'!L107+'SM Da'!L107+'BN Da'!L107+'BS Da'!L107+'TDC Da'!L107</f>
        <v>379.49300000000005</v>
      </c>
      <c r="M107" s="10">
        <f>+'MIT Da'!M107+'SAR Da'!M107+'URQ Da'!M107+'ROC Da'!M107+'SM Da'!M107+'BN Da'!M107+'BS Da'!M107+'TDC Da'!M107</f>
        <v>21.314999999999998</v>
      </c>
      <c r="N107" s="192">
        <f>+'MIT Da'!N107+'SAR Da'!N107+'URQ Da'!N107+'ROC Da'!N107+'SM Da'!N107+'BN Da'!N107+'BS Da'!N107+'TDC Da'!N107</f>
        <v>1439.9079999999999</v>
      </c>
      <c r="O107" s="192">
        <f>+'MIT Da'!O107+'SAR Da'!O107+'URQ Da'!O107+'ROC Da'!O107+'SM Da'!O107+'BN Da'!O107+'BS Da'!O107+'TDC Da'!O107</f>
        <v>1439.9079999999999</v>
      </c>
      <c r="P107" s="55">
        <f>+'MIT Da'!P107+'SAR Da'!P107+'URQ Da'!P107+'ROC Da'!P107+'SM Da'!P107+'BN Da'!P107+'BS Da'!P107+'TDC Da'!P107</f>
        <v>203</v>
      </c>
      <c r="Q107" s="55">
        <f>+'MIT Da'!Q107+'SAR Da'!Q107+'URQ Da'!Q107+'ROC Da'!Q107+'SM Da'!Q107+'BN Da'!Q107+'BS Da'!Q107+'TDC Da'!Q107</f>
        <v>58</v>
      </c>
      <c r="R107" s="55">
        <f>+'MIT Da'!R107+'SAR Da'!R107+'URQ Da'!R107+'ROC Da'!R107+'SM Da'!R107+'BN Da'!R107+'BS Da'!R107+'TDC Da'!R107</f>
        <v>10</v>
      </c>
      <c r="S107" s="213">
        <f>+'MIT Da'!S107+'SAR Da'!S107+'URQ Da'!S107+'ROC Da'!S107+'SM Da'!S107+'BN Da'!S107+'BS Da'!S107+'TDC Da'!S107</f>
        <v>271</v>
      </c>
      <c r="T107" s="213">
        <f>+'MIT Da'!T107+'SAR Da'!T107+'URQ Da'!T107+'ROC Da'!T107+'SM Da'!T107+'BN Da'!T107+'BS Da'!T107+'TDC Da'!T107</f>
        <v>271</v>
      </c>
      <c r="U107" s="55">
        <f>+'MIT Da'!U107+'SAR Da'!U107+'URQ Da'!U107+'ROC Da'!U107+'SM Da'!U107+'BN Da'!U107+'BS Da'!U107+'TDC Da'!U107</f>
        <v>136</v>
      </c>
      <c r="V107" s="55">
        <f>+'MIT Da'!V107+'SAR Da'!V107+'URQ Da'!V107+'ROC Da'!V107+'SM Da'!V107+'BN Da'!V107+'BS Da'!V107+'TDC Da'!V107</f>
        <v>434</v>
      </c>
      <c r="W107" s="55">
        <f>+'MIT Da'!W107+'SAR Da'!W107+'URQ Da'!W107+'ROC Da'!W107+'SM Da'!W107+'BN Da'!W107+'BS Da'!W107+'TDC Da'!W107</f>
        <v>11</v>
      </c>
      <c r="X107" s="55">
        <f>+'MIT Da'!X107+'SAR Da'!X107+'URQ Da'!X107+'ROC Da'!X107+'SM Da'!X107+'BN Da'!X107+'BS Da'!X107+'TDC Da'!X107</f>
        <v>112</v>
      </c>
      <c r="Y107" s="55">
        <f>+'MIT Da'!Y107+'SAR Da'!Y107+'URQ Da'!Y107+'ROC Da'!Y107+'SM Da'!Y107+'BN Da'!Y107+'BS Da'!Y107+'TDC Da'!Y107</f>
        <v>4</v>
      </c>
      <c r="Z107" s="219">
        <f>+'MIT Da'!Z107+'SAR Da'!Z107+'URQ Da'!Z107+'ROC Da'!Z107+'SM Da'!Z107+'BN Da'!Z107+'BS Da'!Z107+'TDC Da'!Z107</f>
        <v>697</v>
      </c>
      <c r="AA107" s="55">
        <f>+'MIT Da'!AA107+'SAR Da'!AA107+'URQ Da'!AA107+'ROC Da'!AA107+'SM Da'!AA107+'BN Da'!AA107+'BS Da'!AA107+'TDC Da'!AA107</f>
        <v>160</v>
      </c>
      <c r="AB107" s="55">
        <f>+'MIT Da'!AB107+'SAR Da'!AB107+'URQ Da'!AB107+'ROC Da'!AB107+'SM Da'!AB107+'BN Da'!AB107+'BS Da'!AB107+'TDC Da'!AB107</f>
        <v>102</v>
      </c>
      <c r="AC107" s="55">
        <f>+'MIT Da'!AC107+'SAR Da'!AC107+'URQ Da'!AC107+'ROC Da'!AC107+'SM Da'!AC107+'BN Da'!AC107+'BS Da'!AC107+'TDC Da'!AC107</f>
        <v>697</v>
      </c>
      <c r="AD107" s="219">
        <f>+'MIT Da'!AD107+'SAR Da'!AD107+'URQ Da'!AD107+'ROC Da'!AD107+'SM Da'!AD107+'BN Da'!AD107+'BS Da'!AD107+'TDC Da'!AD107</f>
        <v>959</v>
      </c>
      <c r="AE107" s="55">
        <f>+'MIT Da'!AE107+'SAR Da'!AE107+'URQ Da'!AE107+'ROC Da'!AE107+'SM Da'!AE107+'BN Da'!AE107+'BS Da'!AE107+'TDC Da'!AE107</f>
        <v>54</v>
      </c>
      <c r="AF107" s="55">
        <f>+'MIT Da'!AF107+'SAR Da'!AF107+'URQ Da'!AF107+'ROC Da'!AF107+'SM Da'!AF107+'BN Da'!AF107+'BS Da'!AF107+'TDC Da'!AF107</f>
        <v>96</v>
      </c>
      <c r="AG107" s="55">
        <f>+'MIT Da'!AG107+'SAR Da'!AG107+'URQ Da'!AG107+'ROC Da'!AG107+'SM Da'!AG107+'BN Da'!AG107+'BS Da'!AG107+'TDC Da'!AG107</f>
        <v>444</v>
      </c>
      <c r="AH107" s="219">
        <f>+'MIT Da'!AH107+'SAR Da'!AH107+'URQ Da'!AH107+'ROC Da'!AH107+'SM Da'!AH107+'BN Da'!AH107+'BS Da'!AH107+'TDC Da'!AH107</f>
        <v>594</v>
      </c>
      <c r="AI107" s="10">
        <f>+'MIT Da'!AI107+'SAR Da'!AI107+'URQ Da'!AI107+'ROC Da'!AI107+'SM Da'!AI107+'BN Da'!AI107+'BS Da'!AI107+'TDC Da'!AI107</f>
        <v>274.60699999999997</v>
      </c>
      <c r="AJ107" s="10">
        <f>+'MIT Da'!AJ107+'SAR Da'!AJ107+'URQ Da'!AJ107+'ROC Da'!AJ107+'SM Da'!AJ107+'BN Da'!AJ107+'BS Da'!AJ107+'TDC Da'!AJ107</f>
        <v>7.32</v>
      </c>
      <c r="AK107" s="10">
        <f>+'MIT Da'!AK107+'SAR Da'!AK107+'URQ Da'!AK107+'ROC Da'!AK107+'SM Da'!AK107+'BN Da'!AK107+'BS Da'!AK107+'TDC Da'!AK107</f>
        <v>498.71500000000003</v>
      </c>
      <c r="AL107" s="222">
        <f>+'MIT Da'!AL107+'SAR Da'!AL107+'URQ Da'!AL107+'ROC Da'!AL107+'SM Da'!AL107+'BN Da'!AL107+'BS Da'!AL107+'TDC Da'!AL107</f>
        <v>780.64199999999994</v>
      </c>
      <c r="AM107" s="55">
        <f>+'MIT Da'!AM107+'SAR Da'!AM107+'URQ Da'!AM107+'ROC Da'!AM107+'SM Da'!AM107+'BN Da'!AM107+'BS Da'!AM107+'TDC Da'!AM107</f>
        <v>9</v>
      </c>
      <c r="AN107" s="55">
        <f>+'MIT Da'!AN107+'SAR Da'!AN107+'URQ Da'!AN107+'ROC Da'!AN107+'SM Da'!AN107+'BN Da'!AN107+'BS Da'!AN107+'TDC Da'!AN107</f>
        <v>57</v>
      </c>
      <c r="AO107" s="55">
        <f>+'MIT Da'!AO107+'SAR Da'!AO107+'URQ Da'!AO107+'ROC Da'!AO107+'SM Da'!AO107+'BN Da'!AO107+'BS Da'!AO107+'TDC Da'!AO107</f>
        <v>82</v>
      </c>
      <c r="AP107" s="232">
        <f>+'MIT Da'!AP107+'SAR Da'!AP107+'URQ Da'!AP107+'ROC Da'!AP107+'SM Da'!AP107+'BN Da'!AP107+'BS Da'!AP107+'TDC Da'!AP107</f>
        <v>148</v>
      </c>
      <c r="AQ107" s="55">
        <f>+'MIT Da'!AQ107+'SAR Da'!AQ107+'URQ Da'!AQ107+'ROC Da'!AQ107+'SM Da'!AQ107+'BN Da'!AQ107+'BS Da'!AQ107+'TDC Da'!AQ107</f>
        <v>596</v>
      </c>
      <c r="AR107" s="55">
        <f>+'MIT Da'!AR107+'SAR Da'!AR107+'URQ Da'!AR107+'ROC Da'!AR107+'SM Da'!AR107+'BN Da'!AR107+'BS Da'!AR107+'TDC Da'!AR107</f>
        <v>341</v>
      </c>
      <c r="AS107" s="55">
        <f>+'MIT Da'!AS107+'SAR Da'!AS107+'URQ Da'!AS107+'ROC Da'!AS107+'SM Da'!AS107+'BN Da'!AS107+'BS Da'!AS107+'TDC Da'!AS107</f>
        <v>39</v>
      </c>
      <c r="AT107" s="232">
        <f>+SUM(RED_InfraMR[[#This Row],[B.02.1 - Parque de Coches Eléctricos Motrices]:[B.02.3 - Parque de Coches Eléctricos Motrices Tipo R]])</f>
        <v>976</v>
      </c>
      <c r="AU107" s="55">
        <f>+'MIT Da'!AU107+'SAR Da'!AU107+'URQ Da'!AU107+'ROC Da'!AU107+'SM Da'!AU107+'BN Da'!AU107+'BS Da'!AU107+'TDC Da'!AU107</f>
        <v>0</v>
      </c>
      <c r="AV107" s="55">
        <f>+'MIT Da'!AV107+'SAR Da'!AV107+'URQ Da'!AV107+'ROC Da'!AV107+'SM Da'!AV107+'BN Da'!AV107+'BS Da'!AV107+'TDC Da'!AV107</f>
        <v>6</v>
      </c>
      <c r="AW107" s="55">
        <f>+'MIT Da'!AW107+'SAR Da'!AW107+'URQ Da'!AW107+'ROC Da'!AW107+'SM Da'!AW107+'BN Da'!AW107+'BS Da'!AW107+'TDC Da'!AW107</f>
        <v>10</v>
      </c>
      <c r="AX107" s="232">
        <f>+SUM(RED_InfraMR[[#This Row],[B.03.1 - Parque de Coches Motores Motrices Remolcados]:[B.03.3 - Parque de Coches Motores Motrices Cabina]])</f>
        <v>16</v>
      </c>
      <c r="AY107" s="55">
        <f>+'MIT Da'!AY107+'SAR Da'!AY107+'URQ Da'!AY107+'ROC Da'!AY107+'SM Da'!AY107+'BN Da'!AY107+'BS Da'!AY107+'TDC Da'!AY107</f>
        <v>433</v>
      </c>
      <c r="AZ107" s="55">
        <f>+'MIT Da'!AZ107+'SAR Da'!AZ107+'URQ Da'!AZ107+'ROC Da'!AZ107+'SM Da'!AZ107+'BN Da'!AZ107+'BS Da'!AZ107+'TDC Da'!AZ107</f>
        <v>170</v>
      </c>
      <c r="BA107" s="55">
        <f>+'MIT Da'!BA107+'SAR Da'!BA107+'URQ Da'!BA107+'ROC Da'!BA107+'SM Da'!BA107+'BN Da'!BA107+'BS Da'!BA107+'TDC Da'!BA107</f>
        <v>15</v>
      </c>
      <c r="BB107" s="55">
        <f>+'MIT Da'!BB107+'SAR Da'!BB107+'URQ Da'!BB107+'ROC Da'!BB107+'SM Da'!BB107+'BN Da'!BB107+'BS Da'!BB107+'TDC Da'!BB107</f>
        <v>0</v>
      </c>
      <c r="BC107" s="232">
        <f>+SUM(RED_InfraMR[[#This Row],[B.04.1 - Parque de Coches Remolcados Clase Unica]:[B.04.5 - Parque de Coches Remolcados para Servicios Especiales (Cartoneros)]])</f>
        <v>618</v>
      </c>
      <c r="BD107" s="393">
        <f>+'MIT Da'!BD107+'SAR Da'!BD107+'URQ Da'!BD107+'ROC Da'!BD107+'SM Da'!BD107+'BN Da'!BD107+'BS Da'!BD107+'TDC Da'!BD107</f>
        <v>150</v>
      </c>
      <c r="BE107" s="55">
        <f>+'MIT Da'!BE107+'SAR Da'!BE107+'URQ Da'!BE107+'ROC Da'!BE107+'SM Da'!BE107+'BN Da'!BE107+'BS Da'!BE107+'TDC Da'!BE107</f>
        <v>12</v>
      </c>
      <c r="BF107" s="55">
        <f>+'MIT Da'!BF107+'SAR Da'!BF107+'URQ Da'!BF107+'ROC Da'!BF107+'SM Da'!BF107+'BN Da'!BF107+'BS Da'!BF107+'TDC Da'!BF107</f>
        <v>92</v>
      </c>
      <c r="BG107" s="235"/>
    </row>
    <row r="108" spans="1:59">
      <c r="A108" s="1">
        <v>2001</v>
      </c>
      <c r="B108" s="1" t="s">
        <v>71</v>
      </c>
      <c r="C108" s="10">
        <f>+'MIT Da'!C108+'SAR Da'!C108+'URQ Da'!C108+'ROC Da'!C108+'SM Da'!C108+'BN Da'!C108+'BS Da'!C108+'TDC Da'!C108</f>
        <v>147.21299999999999</v>
      </c>
      <c r="D108" s="10">
        <f>+'MIT Da'!D108+'SAR Da'!D108+'URQ Da'!D108+'ROC Da'!D108+'SM Da'!D108+'BN Da'!D108+'BS Da'!D108+'TDC Da'!D108</f>
        <v>444.30600000000004</v>
      </c>
      <c r="E108" s="10">
        <f>+'MIT Da'!E108+'SAR Da'!E108+'URQ Da'!E108+'ROC Da'!E108+'SM Da'!E108+'BN Da'!E108+'BS Da'!E108+'TDC Da'!E108</f>
        <v>0</v>
      </c>
      <c r="F108" s="10">
        <f>+'MIT Da'!F108+'SAR Da'!F108+'URQ Da'!F108+'ROC Da'!F108+'SM Da'!F108+'BN Da'!F108+'BS Da'!F108+'TDC Da'!F108</f>
        <v>176.17364000000001</v>
      </c>
      <c r="G108" s="192">
        <f>+'MIT Da'!G108+'SAR Da'!G108+'URQ Da'!G108+'ROC Da'!G108+'SM Da'!G108+'BN Da'!G108+'BS Da'!G108+'TDC Da'!G108</f>
        <v>767.69263999999998</v>
      </c>
      <c r="H108" s="192">
        <f>+'MIT Da'!H108+'SAR Da'!H108+'URQ Da'!H108+'ROC Da'!H108+'SM Da'!H108+'BN Da'!H108+'BS Da'!H108+'TDC Da'!H108</f>
        <v>767.69263999999998</v>
      </c>
      <c r="I108" s="10">
        <f>+'MIT Da'!I108+'SAR Da'!I108+'URQ Da'!I108+'ROC Da'!I108+'SM Da'!I108+'BN Da'!I108+'BS Da'!I108+'TDC Da'!I108</f>
        <v>972.2581100000001</v>
      </c>
      <c r="J108" s="10">
        <f>+'MIT Da'!J108+'SAR Da'!J108+'URQ Da'!J108+'ROC Da'!J108+'SM Da'!J108+'BN Da'!J108+'BS Da'!J108+'TDC Da'!J108</f>
        <v>1060.415</v>
      </c>
      <c r="K108" s="10">
        <f>+'MIT Da'!K108+'SAR Da'!K108+'URQ Da'!K108+'ROC Da'!K108+'SM Da'!K108+'BN Da'!K108+'BS Da'!K108+'TDC Da'!K108</f>
        <v>54.516999999999996</v>
      </c>
      <c r="L108" s="10">
        <f>+'MIT Da'!L108+'SAR Da'!L108+'URQ Da'!L108+'ROC Da'!L108+'SM Da'!L108+'BN Da'!L108+'BS Da'!L108+'TDC Da'!L108</f>
        <v>379.49300000000005</v>
      </c>
      <c r="M108" s="10">
        <f>+'MIT Da'!M108+'SAR Da'!M108+'URQ Da'!M108+'ROC Da'!M108+'SM Da'!M108+'BN Da'!M108+'BS Da'!M108+'TDC Da'!M108</f>
        <v>21.314999999999998</v>
      </c>
      <c r="N108" s="192">
        <f>+'MIT Da'!N108+'SAR Da'!N108+'URQ Da'!N108+'ROC Da'!N108+'SM Da'!N108+'BN Da'!N108+'BS Da'!N108+'TDC Da'!N108</f>
        <v>1439.9079999999999</v>
      </c>
      <c r="O108" s="192">
        <f>+'MIT Da'!O108+'SAR Da'!O108+'URQ Da'!O108+'ROC Da'!O108+'SM Da'!O108+'BN Da'!O108+'BS Da'!O108+'TDC Da'!O108</f>
        <v>1439.9079999999999</v>
      </c>
      <c r="P108" s="55">
        <f>+'MIT Da'!P108+'SAR Da'!P108+'URQ Da'!P108+'ROC Da'!P108+'SM Da'!P108+'BN Da'!P108+'BS Da'!P108+'TDC Da'!P108</f>
        <v>203</v>
      </c>
      <c r="Q108" s="55">
        <f>+'MIT Da'!Q108+'SAR Da'!Q108+'URQ Da'!Q108+'ROC Da'!Q108+'SM Da'!Q108+'BN Da'!Q108+'BS Da'!Q108+'TDC Da'!Q108</f>
        <v>58</v>
      </c>
      <c r="R108" s="55">
        <f>+'MIT Da'!R108+'SAR Da'!R108+'URQ Da'!R108+'ROC Da'!R108+'SM Da'!R108+'BN Da'!R108+'BS Da'!R108+'TDC Da'!R108</f>
        <v>10</v>
      </c>
      <c r="S108" s="213">
        <f>+'MIT Da'!S108+'SAR Da'!S108+'URQ Da'!S108+'ROC Da'!S108+'SM Da'!S108+'BN Da'!S108+'BS Da'!S108+'TDC Da'!S108</f>
        <v>271</v>
      </c>
      <c r="T108" s="213">
        <f>+'MIT Da'!T108+'SAR Da'!T108+'URQ Da'!T108+'ROC Da'!T108+'SM Da'!T108+'BN Da'!T108+'BS Da'!T108+'TDC Da'!T108</f>
        <v>271</v>
      </c>
      <c r="U108" s="55">
        <f>+'MIT Da'!U108+'SAR Da'!U108+'URQ Da'!U108+'ROC Da'!U108+'SM Da'!U108+'BN Da'!U108+'BS Da'!U108+'TDC Da'!U108</f>
        <v>136</v>
      </c>
      <c r="V108" s="55">
        <f>+'MIT Da'!V108+'SAR Da'!V108+'URQ Da'!V108+'ROC Da'!V108+'SM Da'!V108+'BN Da'!V108+'BS Da'!V108+'TDC Da'!V108</f>
        <v>434</v>
      </c>
      <c r="W108" s="55">
        <f>+'MIT Da'!W108+'SAR Da'!W108+'URQ Da'!W108+'ROC Da'!W108+'SM Da'!W108+'BN Da'!W108+'BS Da'!W108+'TDC Da'!W108</f>
        <v>11</v>
      </c>
      <c r="X108" s="55">
        <f>+'MIT Da'!X108+'SAR Da'!X108+'URQ Da'!X108+'ROC Da'!X108+'SM Da'!X108+'BN Da'!X108+'BS Da'!X108+'TDC Da'!X108</f>
        <v>112</v>
      </c>
      <c r="Y108" s="55">
        <f>+'MIT Da'!Y108+'SAR Da'!Y108+'URQ Da'!Y108+'ROC Da'!Y108+'SM Da'!Y108+'BN Da'!Y108+'BS Da'!Y108+'TDC Da'!Y108</f>
        <v>4</v>
      </c>
      <c r="Z108" s="219">
        <f>+'MIT Da'!Z108+'SAR Da'!Z108+'URQ Da'!Z108+'ROC Da'!Z108+'SM Da'!Z108+'BN Da'!Z108+'BS Da'!Z108+'TDC Da'!Z108</f>
        <v>697</v>
      </c>
      <c r="AA108" s="55">
        <f>+'MIT Da'!AA108+'SAR Da'!AA108+'URQ Da'!AA108+'ROC Da'!AA108+'SM Da'!AA108+'BN Da'!AA108+'BS Da'!AA108+'TDC Da'!AA108</f>
        <v>160</v>
      </c>
      <c r="AB108" s="55">
        <f>+'MIT Da'!AB108+'SAR Da'!AB108+'URQ Da'!AB108+'ROC Da'!AB108+'SM Da'!AB108+'BN Da'!AB108+'BS Da'!AB108+'TDC Da'!AB108</f>
        <v>102</v>
      </c>
      <c r="AC108" s="55">
        <f>+'MIT Da'!AC108+'SAR Da'!AC108+'URQ Da'!AC108+'ROC Da'!AC108+'SM Da'!AC108+'BN Da'!AC108+'BS Da'!AC108+'TDC Da'!AC108</f>
        <v>697</v>
      </c>
      <c r="AD108" s="219">
        <f>+'MIT Da'!AD108+'SAR Da'!AD108+'URQ Da'!AD108+'ROC Da'!AD108+'SM Da'!AD108+'BN Da'!AD108+'BS Da'!AD108+'TDC Da'!AD108</f>
        <v>959</v>
      </c>
      <c r="AE108" s="55">
        <f>+'MIT Da'!AE108+'SAR Da'!AE108+'URQ Da'!AE108+'ROC Da'!AE108+'SM Da'!AE108+'BN Da'!AE108+'BS Da'!AE108+'TDC Da'!AE108</f>
        <v>54</v>
      </c>
      <c r="AF108" s="55">
        <f>+'MIT Da'!AF108+'SAR Da'!AF108+'URQ Da'!AF108+'ROC Da'!AF108+'SM Da'!AF108+'BN Da'!AF108+'BS Da'!AF108+'TDC Da'!AF108</f>
        <v>96</v>
      </c>
      <c r="AG108" s="55">
        <f>+'MIT Da'!AG108+'SAR Da'!AG108+'URQ Da'!AG108+'ROC Da'!AG108+'SM Da'!AG108+'BN Da'!AG108+'BS Da'!AG108+'TDC Da'!AG108</f>
        <v>444</v>
      </c>
      <c r="AH108" s="219">
        <f>+'MIT Da'!AH108+'SAR Da'!AH108+'URQ Da'!AH108+'ROC Da'!AH108+'SM Da'!AH108+'BN Da'!AH108+'BS Da'!AH108+'TDC Da'!AH108</f>
        <v>594</v>
      </c>
      <c r="AI108" s="10">
        <f>+'MIT Da'!AI108+'SAR Da'!AI108+'URQ Da'!AI108+'ROC Da'!AI108+'SM Da'!AI108+'BN Da'!AI108+'BS Da'!AI108+'TDC Da'!AI108</f>
        <v>274.60699999999997</v>
      </c>
      <c r="AJ108" s="10">
        <f>+'MIT Da'!AJ108+'SAR Da'!AJ108+'URQ Da'!AJ108+'ROC Da'!AJ108+'SM Da'!AJ108+'BN Da'!AJ108+'BS Da'!AJ108+'TDC Da'!AJ108</f>
        <v>7.32</v>
      </c>
      <c r="AK108" s="10">
        <f>+'MIT Da'!AK108+'SAR Da'!AK108+'URQ Da'!AK108+'ROC Da'!AK108+'SM Da'!AK108+'BN Da'!AK108+'BS Da'!AK108+'TDC Da'!AK108</f>
        <v>498.71500000000003</v>
      </c>
      <c r="AL108" s="222">
        <f>+'MIT Da'!AL108+'SAR Da'!AL108+'URQ Da'!AL108+'ROC Da'!AL108+'SM Da'!AL108+'BN Da'!AL108+'BS Da'!AL108+'TDC Da'!AL108</f>
        <v>780.64199999999994</v>
      </c>
      <c r="AM108" s="55">
        <f>+'MIT Da'!AM108+'SAR Da'!AM108+'URQ Da'!AM108+'ROC Da'!AM108+'SM Da'!AM108+'BN Da'!AM108+'BS Da'!AM108+'TDC Da'!AM108</f>
        <v>9</v>
      </c>
      <c r="AN108" s="55">
        <f>+'MIT Da'!AN108+'SAR Da'!AN108+'URQ Da'!AN108+'ROC Da'!AN108+'SM Da'!AN108+'BN Da'!AN108+'BS Da'!AN108+'TDC Da'!AN108</f>
        <v>57</v>
      </c>
      <c r="AO108" s="55">
        <f>+'MIT Da'!AO108+'SAR Da'!AO108+'URQ Da'!AO108+'ROC Da'!AO108+'SM Da'!AO108+'BN Da'!AO108+'BS Da'!AO108+'TDC Da'!AO108</f>
        <v>82</v>
      </c>
      <c r="AP108" s="232">
        <f>+'MIT Da'!AP108+'SAR Da'!AP108+'URQ Da'!AP108+'ROC Da'!AP108+'SM Da'!AP108+'BN Da'!AP108+'BS Da'!AP108+'TDC Da'!AP108</f>
        <v>148</v>
      </c>
      <c r="AQ108" s="55">
        <f>+'MIT Da'!AQ108+'SAR Da'!AQ108+'URQ Da'!AQ108+'ROC Da'!AQ108+'SM Da'!AQ108+'BN Da'!AQ108+'BS Da'!AQ108+'TDC Da'!AQ108</f>
        <v>596</v>
      </c>
      <c r="AR108" s="55">
        <f>+'MIT Da'!AR108+'SAR Da'!AR108+'URQ Da'!AR108+'ROC Da'!AR108+'SM Da'!AR108+'BN Da'!AR108+'BS Da'!AR108+'TDC Da'!AR108</f>
        <v>341</v>
      </c>
      <c r="AS108" s="55">
        <f>+'MIT Da'!AS108+'SAR Da'!AS108+'URQ Da'!AS108+'ROC Da'!AS108+'SM Da'!AS108+'BN Da'!AS108+'BS Da'!AS108+'TDC Da'!AS108</f>
        <v>39</v>
      </c>
      <c r="AT108" s="232">
        <f>+SUM(RED_InfraMR[[#This Row],[B.02.1 - Parque de Coches Eléctricos Motrices]:[B.02.3 - Parque de Coches Eléctricos Motrices Tipo R]])</f>
        <v>976</v>
      </c>
      <c r="AU108" s="55">
        <f>+'MIT Da'!AU108+'SAR Da'!AU108+'URQ Da'!AU108+'ROC Da'!AU108+'SM Da'!AU108+'BN Da'!AU108+'BS Da'!AU108+'TDC Da'!AU108</f>
        <v>0</v>
      </c>
      <c r="AV108" s="55">
        <f>+'MIT Da'!AV108+'SAR Da'!AV108+'URQ Da'!AV108+'ROC Da'!AV108+'SM Da'!AV108+'BN Da'!AV108+'BS Da'!AV108+'TDC Da'!AV108</f>
        <v>6</v>
      </c>
      <c r="AW108" s="55">
        <f>+'MIT Da'!AW108+'SAR Da'!AW108+'URQ Da'!AW108+'ROC Da'!AW108+'SM Da'!AW108+'BN Da'!AW108+'BS Da'!AW108+'TDC Da'!AW108</f>
        <v>10</v>
      </c>
      <c r="AX108" s="232">
        <f>+SUM(RED_InfraMR[[#This Row],[B.03.1 - Parque de Coches Motores Motrices Remolcados]:[B.03.3 - Parque de Coches Motores Motrices Cabina]])</f>
        <v>16</v>
      </c>
      <c r="AY108" s="55">
        <f>+'MIT Da'!AY108+'SAR Da'!AY108+'URQ Da'!AY108+'ROC Da'!AY108+'SM Da'!AY108+'BN Da'!AY108+'BS Da'!AY108+'TDC Da'!AY108</f>
        <v>433</v>
      </c>
      <c r="AZ108" s="55">
        <f>+'MIT Da'!AZ108+'SAR Da'!AZ108+'URQ Da'!AZ108+'ROC Da'!AZ108+'SM Da'!AZ108+'BN Da'!AZ108+'BS Da'!AZ108+'TDC Da'!AZ108</f>
        <v>170</v>
      </c>
      <c r="BA108" s="55">
        <f>+'MIT Da'!BA108+'SAR Da'!BA108+'URQ Da'!BA108+'ROC Da'!BA108+'SM Da'!BA108+'BN Da'!BA108+'BS Da'!BA108+'TDC Da'!BA108</f>
        <v>15</v>
      </c>
      <c r="BB108" s="55">
        <f>+'MIT Da'!BB108+'SAR Da'!BB108+'URQ Da'!BB108+'ROC Da'!BB108+'SM Da'!BB108+'BN Da'!BB108+'BS Da'!BB108+'TDC Da'!BB108</f>
        <v>0</v>
      </c>
      <c r="BC108" s="232">
        <f>+SUM(RED_InfraMR[[#This Row],[B.04.1 - Parque de Coches Remolcados Clase Unica]:[B.04.5 - Parque de Coches Remolcados para Servicios Especiales (Cartoneros)]])</f>
        <v>618</v>
      </c>
      <c r="BD108" s="393">
        <f>+'MIT Da'!BD108+'SAR Da'!BD108+'URQ Da'!BD108+'ROC Da'!BD108+'SM Da'!BD108+'BN Da'!BD108+'BS Da'!BD108+'TDC Da'!BD108</f>
        <v>150</v>
      </c>
      <c r="BE108" s="55">
        <f>+'MIT Da'!BE108+'SAR Da'!BE108+'URQ Da'!BE108+'ROC Da'!BE108+'SM Da'!BE108+'BN Da'!BE108+'BS Da'!BE108+'TDC Da'!BE108</f>
        <v>12</v>
      </c>
      <c r="BF108" s="55">
        <f>+'MIT Da'!BF108+'SAR Da'!BF108+'URQ Da'!BF108+'ROC Da'!BF108+'SM Da'!BF108+'BN Da'!BF108+'BS Da'!BF108+'TDC Da'!BF108</f>
        <v>92</v>
      </c>
      <c r="BG108" s="235"/>
    </row>
    <row r="109" spans="1:59">
      <c r="A109" s="1">
        <v>2001</v>
      </c>
      <c r="B109" s="1" t="s">
        <v>72</v>
      </c>
      <c r="C109" s="10">
        <f>+'MIT Da'!C109+'SAR Da'!C109+'URQ Da'!C109+'ROC Da'!C109+'SM Da'!C109+'BN Da'!C109+'BS Da'!C109+'TDC Da'!C109</f>
        <v>147.21299999999999</v>
      </c>
      <c r="D109" s="10">
        <f>+'MIT Da'!D109+'SAR Da'!D109+'URQ Da'!D109+'ROC Da'!D109+'SM Da'!D109+'BN Da'!D109+'BS Da'!D109+'TDC Da'!D109</f>
        <v>444.30600000000004</v>
      </c>
      <c r="E109" s="10">
        <f>+'MIT Da'!E109+'SAR Da'!E109+'URQ Da'!E109+'ROC Da'!E109+'SM Da'!E109+'BN Da'!E109+'BS Da'!E109+'TDC Da'!E109</f>
        <v>0</v>
      </c>
      <c r="F109" s="10">
        <f>+'MIT Da'!F109+'SAR Da'!F109+'URQ Da'!F109+'ROC Da'!F109+'SM Da'!F109+'BN Da'!F109+'BS Da'!F109+'TDC Da'!F109</f>
        <v>176.17364000000001</v>
      </c>
      <c r="G109" s="192">
        <f>+'MIT Da'!G109+'SAR Da'!G109+'URQ Da'!G109+'ROC Da'!G109+'SM Da'!G109+'BN Da'!G109+'BS Da'!G109+'TDC Da'!G109</f>
        <v>767.69263999999998</v>
      </c>
      <c r="H109" s="192">
        <f>+'MIT Da'!H109+'SAR Da'!H109+'URQ Da'!H109+'ROC Da'!H109+'SM Da'!H109+'BN Da'!H109+'BS Da'!H109+'TDC Da'!H109</f>
        <v>767.69263999999998</v>
      </c>
      <c r="I109" s="10">
        <f>+'MIT Da'!I109+'SAR Da'!I109+'URQ Da'!I109+'ROC Da'!I109+'SM Da'!I109+'BN Da'!I109+'BS Da'!I109+'TDC Da'!I109</f>
        <v>972.2581100000001</v>
      </c>
      <c r="J109" s="10">
        <f>+'MIT Da'!J109+'SAR Da'!J109+'URQ Da'!J109+'ROC Da'!J109+'SM Da'!J109+'BN Da'!J109+'BS Da'!J109+'TDC Da'!J109</f>
        <v>1060.415</v>
      </c>
      <c r="K109" s="10">
        <f>+'MIT Da'!K109+'SAR Da'!K109+'URQ Da'!K109+'ROC Da'!K109+'SM Da'!K109+'BN Da'!K109+'BS Da'!K109+'TDC Da'!K109</f>
        <v>54.516999999999996</v>
      </c>
      <c r="L109" s="10">
        <f>+'MIT Da'!L109+'SAR Da'!L109+'URQ Da'!L109+'ROC Da'!L109+'SM Da'!L109+'BN Da'!L109+'BS Da'!L109+'TDC Da'!L109</f>
        <v>379.49300000000005</v>
      </c>
      <c r="M109" s="10">
        <f>+'MIT Da'!M109+'SAR Da'!M109+'URQ Da'!M109+'ROC Da'!M109+'SM Da'!M109+'BN Da'!M109+'BS Da'!M109+'TDC Da'!M109</f>
        <v>21.314999999999998</v>
      </c>
      <c r="N109" s="192">
        <f>+'MIT Da'!N109+'SAR Da'!N109+'URQ Da'!N109+'ROC Da'!N109+'SM Da'!N109+'BN Da'!N109+'BS Da'!N109+'TDC Da'!N109</f>
        <v>1439.9079999999999</v>
      </c>
      <c r="O109" s="192">
        <f>+'MIT Da'!O109+'SAR Da'!O109+'URQ Da'!O109+'ROC Da'!O109+'SM Da'!O109+'BN Da'!O109+'BS Da'!O109+'TDC Da'!O109</f>
        <v>1439.9079999999999</v>
      </c>
      <c r="P109" s="55">
        <f>+'MIT Da'!P109+'SAR Da'!P109+'URQ Da'!P109+'ROC Da'!P109+'SM Da'!P109+'BN Da'!P109+'BS Da'!P109+'TDC Da'!P109</f>
        <v>203</v>
      </c>
      <c r="Q109" s="55">
        <f>+'MIT Da'!Q109+'SAR Da'!Q109+'URQ Da'!Q109+'ROC Da'!Q109+'SM Da'!Q109+'BN Da'!Q109+'BS Da'!Q109+'TDC Da'!Q109</f>
        <v>58</v>
      </c>
      <c r="R109" s="55">
        <f>+'MIT Da'!R109+'SAR Da'!R109+'URQ Da'!R109+'ROC Da'!R109+'SM Da'!R109+'BN Da'!R109+'BS Da'!R109+'TDC Da'!R109</f>
        <v>10</v>
      </c>
      <c r="S109" s="213">
        <f>+'MIT Da'!S109+'SAR Da'!S109+'URQ Da'!S109+'ROC Da'!S109+'SM Da'!S109+'BN Da'!S109+'BS Da'!S109+'TDC Da'!S109</f>
        <v>271</v>
      </c>
      <c r="T109" s="213">
        <f>+'MIT Da'!T109+'SAR Da'!T109+'URQ Da'!T109+'ROC Da'!T109+'SM Da'!T109+'BN Da'!T109+'BS Da'!T109+'TDC Da'!T109</f>
        <v>271</v>
      </c>
      <c r="U109" s="55">
        <f>+'MIT Da'!U109+'SAR Da'!U109+'URQ Da'!U109+'ROC Da'!U109+'SM Da'!U109+'BN Da'!U109+'BS Da'!U109+'TDC Da'!U109</f>
        <v>136</v>
      </c>
      <c r="V109" s="55">
        <f>+'MIT Da'!V109+'SAR Da'!V109+'URQ Da'!V109+'ROC Da'!V109+'SM Da'!V109+'BN Da'!V109+'BS Da'!V109+'TDC Da'!V109</f>
        <v>434</v>
      </c>
      <c r="W109" s="55">
        <f>+'MIT Da'!W109+'SAR Da'!W109+'URQ Da'!W109+'ROC Da'!W109+'SM Da'!W109+'BN Da'!W109+'BS Da'!W109+'TDC Da'!W109</f>
        <v>11</v>
      </c>
      <c r="X109" s="55">
        <f>+'MIT Da'!X109+'SAR Da'!X109+'URQ Da'!X109+'ROC Da'!X109+'SM Da'!X109+'BN Da'!X109+'BS Da'!X109+'TDC Da'!X109</f>
        <v>112</v>
      </c>
      <c r="Y109" s="55">
        <f>+'MIT Da'!Y109+'SAR Da'!Y109+'URQ Da'!Y109+'ROC Da'!Y109+'SM Da'!Y109+'BN Da'!Y109+'BS Da'!Y109+'TDC Da'!Y109</f>
        <v>4</v>
      </c>
      <c r="Z109" s="219">
        <f>+'MIT Da'!Z109+'SAR Da'!Z109+'URQ Da'!Z109+'ROC Da'!Z109+'SM Da'!Z109+'BN Da'!Z109+'BS Da'!Z109+'TDC Da'!Z109</f>
        <v>697</v>
      </c>
      <c r="AA109" s="55">
        <f>+'MIT Da'!AA109+'SAR Da'!AA109+'URQ Da'!AA109+'ROC Da'!AA109+'SM Da'!AA109+'BN Da'!AA109+'BS Da'!AA109+'TDC Da'!AA109</f>
        <v>160</v>
      </c>
      <c r="AB109" s="55">
        <f>+'MIT Da'!AB109+'SAR Da'!AB109+'URQ Da'!AB109+'ROC Da'!AB109+'SM Da'!AB109+'BN Da'!AB109+'BS Da'!AB109+'TDC Da'!AB109</f>
        <v>102</v>
      </c>
      <c r="AC109" s="55">
        <f>+'MIT Da'!AC109+'SAR Da'!AC109+'URQ Da'!AC109+'ROC Da'!AC109+'SM Da'!AC109+'BN Da'!AC109+'BS Da'!AC109+'TDC Da'!AC109</f>
        <v>697</v>
      </c>
      <c r="AD109" s="219">
        <f>+'MIT Da'!AD109+'SAR Da'!AD109+'URQ Da'!AD109+'ROC Da'!AD109+'SM Da'!AD109+'BN Da'!AD109+'BS Da'!AD109+'TDC Da'!AD109</f>
        <v>959</v>
      </c>
      <c r="AE109" s="55">
        <f>+'MIT Da'!AE109+'SAR Da'!AE109+'URQ Da'!AE109+'ROC Da'!AE109+'SM Da'!AE109+'BN Da'!AE109+'BS Da'!AE109+'TDC Da'!AE109</f>
        <v>54</v>
      </c>
      <c r="AF109" s="55">
        <f>+'MIT Da'!AF109+'SAR Da'!AF109+'URQ Da'!AF109+'ROC Da'!AF109+'SM Da'!AF109+'BN Da'!AF109+'BS Da'!AF109+'TDC Da'!AF109</f>
        <v>96</v>
      </c>
      <c r="AG109" s="55">
        <f>+'MIT Da'!AG109+'SAR Da'!AG109+'URQ Da'!AG109+'ROC Da'!AG109+'SM Da'!AG109+'BN Da'!AG109+'BS Da'!AG109+'TDC Da'!AG109</f>
        <v>444</v>
      </c>
      <c r="AH109" s="219">
        <f>+'MIT Da'!AH109+'SAR Da'!AH109+'URQ Da'!AH109+'ROC Da'!AH109+'SM Da'!AH109+'BN Da'!AH109+'BS Da'!AH109+'TDC Da'!AH109</f>
        <v>594</v>
      </c>
      <c r="AI109" s="10">
        <f>+'MIT Da'!AI109+'SAR Da'!AI109+'URQ Da'!AI109+'ROC Da'!AI109+'SM Da'!AI109+'BN Da'!AI109+'BS Da'!AI109+'TDC Da'!AI109</f>
        <v>274.60699999999997</v>
      </c>
      <c r="AJ109" s="10">
        <f>+'MIT Da'!AJ109+'SAR Da'!AJ109+'URQ Da'!AJ109+'ROC Da'!AJ109+'SM Da'!AJ109+'BN Da'!AJ109+'BS Da'!AJ109+'TDC Da'!AJ109</f>
        <v>7.32</v>
      </c>
      <c r="AK109" s="10">
        <f>+'MIT Da'!AK109+'SAR Da'!AK109+'URQ Da'!AK109+'ROC Da'!AK109+'SM Da'!AK109+'BN Da'!AK109+'BS Da'!AK109+'TDC Da'!AK109</f>
        <v>498.71500000000003</v>
      </c>
      <c r="AL109" s="222">
        <f>+'MIT Da'!AL109+'SAR Da'!AL109+'URQ Da'!AL109+'ROC Da'!AL109+'SM Da'!AL109+'BN Da'!AL109+'BS Da'!AL109+'TDC Da'!AL109</f>
        <v>780.64199999999994</v>
      </c>
      <c r="AM109" s="55">
        <f>+'MIT Da'!AM109+'SAR Da'!AM109+'URQ Da'!AM109+'ROC Da'!AM109+'SM Da'!AM109+'BN Da'!AM109+'BS Da'!AM109+'TDC Da'!AM109</f>
        <v>9</v>
      </c>
      <c r="AN109" s="55">
        <f>+'MIT Da'!AN109+'SAR Da'!AN109+'URQ Da'!AN109+'ROC Da'!AN109+'SM Da'!AN109+'BN Da'!AN109+'BS Da'!AN109+'TDC Da'!AN109</f>
        <v>57</v>
      </c>
      <c r="AO109" s="55">
        <f>+'MIT Da'!AO109+'SAR Da'!AO109+'URQ Da'!AO109+'ROC Da'!AO109+'SM Da'!AO109+'BN Da'!AO109+'BS Da'!AO109+'TDC Da'!AO109</f>
        <v>82</v>
      </c>
      <c r="AP109" s="232">
        <f>+'MIT Da'!AP109+'SAR Da'!AP109+'URQ Da'!AP109+'ROC Da'!AP109+'SM Da'!AP109+'BN Da'!AP109+'BS Da'!AP109+'TDC Da'!AP109</f>
        <v>148</v>
      </c>
      <c r="AQ109" s="55">
        <f>+'MIT Da'!AQ109+'SAR Da'!AQ109+'URQ Da'!AQ109+'ROC Da'!AQ109+'SM Da'!AQ109+'BN Da'!AQ109+'BS Da'!AQ109+'TDC Da'!AQ109</f>
        <v>596</v>
      </c>
      <c r="AR109" s="55">
        <f>+'MIT Da'!AR109+'SAR Da'!AR109+'URQ Da'!AR109+'ROC Da'!AR109+'SM Da'!AR109+'BN Da'!AR109+'BS Da'!AR109+'TDC Da'!AR109</f>
        <v>341</v>
      </c>
      <c r="AS109" s="55">
        <f>+'MIT Da'!AS109+'SAR Da'!AS109+'URQ Da'!AS109+'ROC Da'!AS109+'SM Da'!AS109+'BN Da'!AS109+'BS Da'!AS109+'TDC Da'!AS109</f>
        <v>39</v>
      </c>
      <c r="AT109" s="232">
        <f>+SUM(RED_InfraMR[[#This Row],[B.02.1 - Parque de Coches Eléctricos Motrices]:[B.02.3 - Parque de Coches Eléctricos Motrices Tipo R]])</f>
        <v>976</v>
      </c>
      <c r="AU109" s="55">
        <f>+'MIT Da'!AU109+'SAR Da'!AU109+'URQ Da'!AU109+'ROC Da'!AU109+'SM Da'!AU109+'BN Da'!AU109+'BS Da'!AU109+'TDC Da'!AU109</f>
        <v>0</v>
      </c>
      <c r="AV109" s="55">
        <f>+'MIT Da'!AV109+'SAR Da'!AV109+'URQ Da'!AV109+'ROC Da'!AV109+'SM Da'!AV109+'BN Da'!AV109+'BS Da'!AV109+'TDC Da'!AV109</f>
        <v>6</v>
      </c>
      <c r="AW109" s="55">
        <f>+'MIT Da'!AW109+'SAR Da'!AW109+'URQ Da'!AW109+'ROC Da'!AW109+'SM Da'!AW109+'BN Da'!AW109+'BS Da'!AW109+'TDC Da'!AW109</f>
        <v>10</v>
      </c>
      <c r="AX109" s="232">
        <f>+SUM(RED_InfraMR[[#This Row],[B.03.1 - Parque de Coches Motores Motrices Remolcados]:[B.03.3 - Parque de Coches Motores Motrices Cabina]])</f>
        <v>16</v>
      </c>
      <c r="AY109" s="55">
        <f>+'MIT Da'!AY109+'SAR Da'!AY109+'URQ Da'!AY109+'ROC Da'!AY109+'SM Da'!AY109+'BN Da'!AY109+'BS Da'!AY109+'TDC Da'!AY109</f>
        <v>433</v>
      </c>
      <c r="AZ109" s="55">
        <f>+'MIT Da'!AZ109+'SAR Da'!AZ109+'URQ Da'!AZ109+'ROC Da'!AZ109+'SM Da'!AZ109+'BN Da'!AZ109+'BS Da'!AZ109+'TDC Da'!AZ109</f>
        <v>170</v>
      </c>
      <c r="BA109" s="55">
        <f>+'MIT Da'!BA109+'SAR Da'!BA109+'URQ Da'!BA109+'ROC Da'!BA109+'SM Da'!BA109+'BN Da'!BA109+'BS Da'!BA109+'TDC Da'!BA109</f>
        <v>15</v>
      </c>
      <c r="BB109" s="55">
        <f>+'MIT Da'!BB109+'SAR Da'!BB109+'URQ Da'!BB109+'ROC Da'!BB109+'SM Da'!BB109+'BN Da'!BB109+'BS Da'!BB109+'TDC Da'!BB109</f>
        <v>0</v>
      </c>
      <c r="BC109" s="232">
        <f>+SUM(RED_InfraMR[[#This Row],[B.04.1 - Parque de Coches Remolcados Clase Unica]:[B.04.5 - Parque de Coches Remolcados para Servicios Especiales (Cartoneros)]])</f>
        <v>618</v>
      </c>
      <c r="BD109" s="393">
        <f>+'MIT Da'!BD109+'SAR Da'!BD109+'URQ Da'!BD109+'ROC Da'!BD109+'SM Da'!BD109+'BN Da'!BD109+'BS Da'!BD109+'TDC Da'!BD109</f>
        <v>150</v>
      </c>
      <c r="BE109" s="55">
        <f>+'MIT Da'!BE109+'SAR Da'!BE109+'URQ Da'!BE109+'ROC Da'!BE109+'SM Da'!BE109+'BN Da'!BE109+'BS Da'!BE109+'TDC Da'!BE109</f>
        <v>12</v>
      </c>
      <c r="BF109" s="55">
        <f>+'MIT Da'!BF109+'SAR Da'!BF109+'URQ Da'!BF109+'ROC Da'!BF109+'SM Da'!BF109+'BN Da'!BF109+'BS Da'!BF109+'TDC Da'!BF109</f>
        <v>92</v>
      </c>
      <c r="BG109" s="235"/>
    </row>
    <row r="110" spans="1:59">
      <c r="A110" s="1">
        <v>2002</v>
      </c>
      <c r="B110" s="1" t="s">
        <v>61</v>
      </c>
      <c r="C110" s="10">
        <f>+'MIT Da'!C110+'SAR Da'!C110+'URQ Da'!C110+'ROC Da'!C110+'SM Da'!C110+'BN Da'!C110+'BS Da'!C110+'TDC Da'!C110</f>
        <v>147.21299999999999</v>
      </c>
      <c r="D110" s="10">
        <f>+'MIT Da'!D110+'SAR Da'!D110+'URQ Da'!D110+'ROC Da'!D110+'SM Da'!D110+'BN Da'!D110+'BS Da'!D110+'TDC Da'!D110</f>
        <v>444.30600000000004</v>
      </c>
      <c r="E110" s="10">
        <f>+'MIT Da'!E110+'SAR Da'!E110+'URQ Da'!E110+'ROC Da'!E110+'SM Da'!E110+'BN Da'!E110+'BS Da'!E110+'TDC Da'!E110</f>
        <v>0</v>
      </c>
      <c r="F110" s="10">
        <f>+'MIT Da'!F110+'SAR Da'!F110+'URQ Da'!F110+'ROC Da'!F110+'SM Da'!F110+'BN Da'!F110+'BS Da'!F110+'TDC Da'!F110</f>
        <v>176.17364000000001</v>
      </c>
      <c r="G110" s="192">
        <f>+'MIT Da'!G110+'SAR Da'!G110+'URQ Da'!G110+'ROC Da'!G110+'SM Da'!G110+'BN Da'!G110+'BS Da'!G110+'TDC Da'!G110</f>
        <v>767.69263999999998</v>
      </c>
      <c r="H110" s="192">
        <f>+'MIT Da'!H110+'SAR Da'!H110+'URQ Da'!H110+'ROC Da'!H110+'SM Da'!H110+'BN Da'!H110+'BS Da'!H110+'TDC Da'!H110</f>
        <v>767.69263999999998</v>
      </c>
      <c r="I110" s="10">
        <f>+'MIT Da'!I110+'SAR Da'!I110+'URQ Da'!I110+'ROC Da'!I110+'SM Da'!I110+'BN Da'!I110+'BS Da'!I110+'TDC Da'!I110</f>
        <v>972.2581100000001</v>
      </c>
      <c r="J110" s="10">
        <f>+'MIT Da'!J110+'SAR Da'!J110+'URQ Da'!J110+'ROC Da'!J110+'SM Da'!J110+'BN Da'!J110+'BS Da'!J110+'TDC Da'!J110</f>
        <v>1060.415</v>
      </c>
      <c r="K110" s="10">
        <f>+'MIT Da'!K110+'SAR Da'!K110+'URQ Da'!K110+'ROC Da'!K110+'SM Da'!K110+'BN Da'!K110+'BS Da'!K110+'TDC Da'!K110</f>
        <v>54.516999999999996</v>
      </c>
      <c r="L110" s="10">
        <f>+'MIT Da'!L110+'SAR Da'!L110+'URQ Da'!L110+'ROC Da'!L110+'SM Da'!L110+'BN Da'!L110+'BS Da'!L110+'TDC Da'!L110</f>
        <v>379.49300000000005</v>
      </c>
      <c r="M110" s="10">
        <f>+'MIT Da'!M110+'SAR Da'!M110+'URQ Da'!M110+'ROC Da'!M110+'SM Da'!M110+'BN Da'!M110+'BS Da'!M110+'TDC Da'!M110</f>
        <v>21.314999999999998</v>
      </c>
      <c r="N110" s="192">
        <f>+'MIT Da'!N110+'SAR Da'!N110+'URQ Da'!N110+'ROC Da'!N110+'SM Da'!N110+'BN Da'!N110+'BS Da'!N110+'TDC Da'!N110</f>
        <v>1439.9079999999999</v>
      </c>
      <c r="O110" s="192">
        <f>+'MIT Da'!O110+'SAR Da'!O110+'URQ Da'!O110+'ROC Da'!O110+'SM Da'!O110+'BN Da'!O110+'BS Da'!O110+'TDC Da'!O110</f>
        <v>1439.9079999999999</v>
      </c>
      <c r="P110" s="55">
        <f>+'MIT Da'!P110+'SAR Da'!P110+'URQ Da'!P110+'ROC Da'!P110+'SM Da'!P110+'BN Da'!P110+'BS Da'!P110+'TDC Da'!P110</f>
        <v>203</v>
      </c>
      <c r="Q110" s="55">
        <f>+'MIT Da'!Q110+'SAR Da'!Q110+'URQ Da'!Q110+'ROC Da'!Q110+'SM Da'!Q110+'BN Da'!Q110+'BS Da'!Q110+'TDC Da'!Q110</f>
        <v>58</v>
      </c>
      <c r="R110" s="55">
        <f>+'MIT Da'!R110+'SAR Da'!R110+'URQ Da'!R110+'ROC Da'!R110+'SM Da'!R110+'BN Da'!R110+'BS Da'!R110+'TDC Da'!R110</f>
        <v>10</v>
      </c>
      <c r="S110" s="213">
        <f>+'MIT Da'!S110+'SAR Da'!S110+'URQ Da'!S110+'ROC Da'!S110+'SM Da'!S110+'BN Da'!S110+'BS Da'!S110+'TDC Da'!S110</f>
        <v>271</v>
      </c>
      <c r="T110" s="213">
        <f>+'MIT Da'!T110+'SAR Da'!T110+'URQ Da'!T110+'ROC Da'!T110+'SM Da'!T110+'BN Da'!T110+'BS Da'!T110+'TDC Da'!T110</f>
        <v>271</v>
      </c>
      <c r="U110" s="55">
        <f>+'MIT Da'!U110+'SAR Da'!U110+'URQ Da'!U110+'ROC Da'!U110+'SM Da'!U110+'BN Da'!U110+'BS Da'!U110+'TDC Da'!U110</f>
        <v>136</v>
      </c>
      <c r="V110" s="55">
        <f>+'MIT Da'!V110+'SAR Da'!V110+'URQ Da'!V110+'ROC Da'!V110+'SM Da'!V110+'BN Da'!V110+'BS Da'!V110+'TDC Da'!V110</f>
        <v>434</v>
      </c>
      <c r="W110" s="55">
        <f>+'MIT Da'!W110+'SAR Da'!W110+'URQ Da'!W110+'ROC Da'!W110+'SM Da'!W110+'BN Da'!W110+'BS Da'!W110+'TDC Da'!W110</f>
        <v>11</v>
      </c>
      <c r="X110" s="55">
        <f>+'MIT Da'!X110+'SAR Da'!X110+'URQ Da'!X110+'ROC Da'!X110+'SM Da'!X110+'BN Da'!X110+'BS Da'!X110+'TDC Da'!X110</f>
        <v>112</v>
      </c>
      <c r="Y110" s="55">
        <f>+'MIT Da'!Y110+'SAR Da'!Y110+'URQ Da'!Y110+'ROC Da'!Y110+'SM Da'!Y110+'BN Da'!Y110+'BS Da'!Y110+'TDC Da'!Y110</f>
        <v>4</v>
      </c>
      <c r="Z110" s="219">
        <f>+'MIT Da'!Z110+'SAR Da'!Z110+'URQ Da'!Z110+'ROC Da'!Z110+'SM Da'!Z110+'BN Da'!Z110+'BS Da'!Z110+'TDC Da'!Z110</f>
        <v>697</v>
      </c>
      <c r="AA110" s="55">
        <f>+'MIT Da'!AA110+'SAR Da'!AA110+'URQ Da'!AA110+'ROC Da'!AA110+'SM Da'!AA110+'BN Da'!AA110+'BS Da'!AA110+'TDC Da'!AA110</f>
        <v>160</v>
      </c>
      <c r="AB110" s="55">
        <f>+'MIT Da'!AB110+'SAR Da'!AB110+'URQ Da'!AB110+'ROC Da'!AB110+'SM Da'!AB110+'BN Da'!AB110+'BS Da'!AB110+'TDC Da'!AB110</f>
        <v>102</v>
      </c>
      <c r="AC110" s="55">
        <f>+'MIT Da'!AC110+'SAR Da'!AC110+'URQ Da'!AC110+'ROC Da'!AC110+'SM Da'!AC110+'BN Da'!AC110+'BS Da'!AC110+'TDC Da'!AC110</f>
        <v>697</v>
      </c>
      <c r="AD110" s="219">
        <f>+'MIT Da'!AD110+'SAR Da'!AD110+'URQ Da'!AD110+'ROC Da'!AD110+'SM Da'!AD110+'BN Da'!AD110+'BS Da'!AD110+'TDC Da'!AD110</f>
        <v>959</v>
      </c>
      <c r="AE110" s="55">
        <f>+'MIT Da'!AE110+'SAR Da'!AE110+'URQ Da'!AE110+'ROC Da'!AE110+'SM Da'!AE110+'BN Da'!AE110+'BS Da'!AE110+'TDC Da'!AE110</f>
        <v>54</v>
      </c>
      <c r="AF110" s="55">
        <f>+'MIT Da'!AF110+'SAR Da'!AF110+'URQ Da'!AF110+'ROC Da'!AF110+'SM Da'!AF110+'BN Da'!AF110+'BS Da'!AF110+'TDC Da'!AF110</f>
        <v>96</v>
      </c>
      <c r="AG110" s="55">
        <f>+'MIT Da'!AG110+'SAR Da'!AG110+'URQ Da'!AG110+'ROC Da'!AG110+'SM Da'!AG110+'BN Da'!AG110+'BS Da'!AG110+'TDC Da'!AG110</f>
        <v>446</v>
      </c>
      <c r="AH110" s="219">
        <f>+'MIT Da'!AH110+'SAR Da'!AH110+'URQ Da'!AH110+'ROC Da'!AH110+'SM Da'!AH110+'BN Da'!AH110+'BS Da'!AH110+'TDC Da'!AH110</f>
        <v>596</v>
      </c>
      <c r="AI110" s="10">
        <f>+'MIT Da'!AI110+'SAR Da'!AI110+'URQ Da'!AI110+'ROC Da'!AI110+'SM Da'!AI110+'BN Da'!AI110+'BS Da'!AI110+'TDC Da'!AI110</f>
        <v>274.60699999999997</v>
      </c>
      <c r="AJ110" s="10">
        <f>+'MIT Da'!AJ110+'SAR Da'!AJ110+'URQ Da'!AJ110+'ROC Da'!AJ110+'SM Da'!AJ110+'BN Da'!AJ110+'BS Da'!AJ110+'TDC Da'!AJ110</f>
        <v>7.32</v>
      </c>
      <c r="AK110" s="10">
        <f>+'MIT Da'!AK110+'SAR Da'!AK110+'URQ Da'!AK110+'ROC Da'!AK110+'SM Da'!AK110+'BN Da'!AK110+'BS Da'!AK110+'TDC Da'!AK110</f>
        <v>498.71500000000003</v>
      </c>
      <c r="AL110" s="222">
        <f>+'MIT Da'!AL110+'SAR Da'!AL110+'URQ Da'!AL110+'ROC Da'!AL110+'SM Da'!AL110+'BN Da'!AL110+'BS Da'!AL110+'TDC Da'!AL110</f>
        <v>780.64199999999994</v>
      </c>
      <c r="AM110" s="55">
        <f>+'MIT Da'!AM110+'SAR Da'!AM110+'URQ Da'!AM110+'ROC Da'!AM110+'SM Da'!AM110+'BN Da'!AM110+'BS Da'!AM110+'TDC Da'!AM110</f>
        <v>9</v>
      </c>
      <c r="AN110" s="55">
        <f>+'MIT Da'!AN110+'SAR Da'!AN110+'URQ Da'!AN110+'ROC Da'!AN110+'SM Da'!AN110+'BN Da'!AN110+'BS Da'!AN110+'TDC Da'!AN110</f>
        <v>57</v>
      </c>
      <c r="AO110" s="55">
        <f>+'MIT Da'!AO110+'SAR Da'!AO110+'URQ Da'!AO110+'ROC Da'!AO110+'SM Da'!AO110+'BN Da'!AO110+'BS Da'!AO110+'TDC Da'!AO110</f>
        <v>82</v>
      </c>
      <c r="AP110" s="232">
        <f>+'MIT Da'!AP110+'SAR Da'!AP110+'URQ Da'!AP110+'ROC Da'!AP110+'SM Da'!AP110+'BN Da'!AP110+'BS Da'!AP110+'TDC Da'!AP110</f>
        <v>148</v>
      </c>
      <c r="AQ110" s="55">
        <f>+'MIT Da'!AQ110+'SAR Da'!AQ110+'URQ Da'!AQ110+'ROC Da'!AQ110+'SM Da'!AQ110+'BN Da'!AQ110+'BS Da'!AQ110+'TDC Da'!AQ110</f>
        <v>596</v>
      </c>
      <c r="AR110" s="55">
        <f>+'MIT Da'!AR110+'SAR Da'!AR110+'URQ Da'!AR110+'ROC Da'!AR110+'SM Da'!AR110+'BN Da'!AR110+'BS Da'!AR110+'TDC Da'!AR110</f>
        <v>341</v>
      </c>
      <c r="AS110" s="55">
        <f>+'MIT Da'!AS110+'SAR Da'!AS110+'URQ Da'!AS110+'ROC Da'!AS110+'SM Da'!AS110+'BN Da'!AS110+'BS Da'!AS110+'TDC Da'!AS110</f>
        <v>39</v>
      </c>
      <c r="AT110" s="232">
        <f>+SUM(RED_InfraMR[[#This Row],[B.02.1 - Parque de Coches Eléctricos Motrices]:[B.02.3 - Parque de Coches Eléctricos Motrices Tipo R]])</f>
        <v>976</v>
      </c>
      <c r="AU110" s="55">
        <f>+'MIT Da'!AU110+'SAR Da'!AU110+'URQ Da'!AU110+'ROC Da'!AU110+'SM Da'!AU110+'BN Da'!AU110+'BS Da'!AU110+'TDC Da'!AU110</f>
        <v>0</v>
      </c>
      <c r="AV110" s="55">
        <f>+'MIT Da'!AV110+'SAR Da'!AV110+'URQ Da'!AV110+'ROC Da'!AV110+'SM Da'!AV110+'BN Da'!AV110+'BS Da'!AV110+'TDC Da'!AV110</f>
        <v>6</v>
      </c>
      <c r="AW110" s="55">
        <f>+'MIT Da'!AW110+'SAR Da'!AW110+'URQ Da'!AW110+'ROC Da'!AW110+'SM Da'!AW110+'BN Da'!AW110+'BS Da'!AW110+'TDC Da'!AW110</f>
        <v>10</v>
      </c>
      <c r="AX110" s="232">
        <f>+SUM(RED_InfraMR[[#This Row],[B.03.1 - Parque de Coches Motores Motrices Remolcados]:[B.03.3 - Parque de Coches Motores Motrices Cabina]])</f>
        <v>16</v>
      </c>
      <c r="AY110" s="55">
        <f>+'MIT Da'!AY110+'SAR Da'!AY110+'URQ Da'!AY110+'ROC Da'!AY110+'SM Da'!AY110+'BN Da'!AY110+'BS Da'!AY110+'TDC Da'!AY110</f>
        <v>427</v>
      </c>
      <c r="AZ110" s="55">
        <f>+'MIT Da'!AZ110+'SAR Da'!AZ110+'URQ Da'!AZ110+'ROC Da'!AZ110+'SM Da'!AZ110+'BN Da'!AZ110+'BS Da'!AZ110+'TDC Da'!AZ110</f>
        <v>169</v>
      </c>
      <c r="BA110" s="55">
        <f>+'MIT Da'!BA110+'SAR Da'!BA110+'URQ Da'!BA110+'ROC Da'!BA110+'SM Da'!BA110+'BN Da'!BA110+'BS Da'!BA110+'TDC Da'!BA110</f>
        <v>15</v>
      </c>
      <c r="BB110" s="55">
        <f>+'MIT Da'!BB110+'SAR Da'!BB110+'URQ Da'!BB110+'ROC Da'!BB110+'SM Da'!BB110+'BN Da'!BB110+'BS Da'!BB110+'TDC Da'!BB110</f>
        <v>0</v>
      </c>
      <c r="BC110" s="232">
        <f>+SUM(RED_InfraMR[[#This Row],[B.04.1 - Parque de Coches Remolcados Clase Unica]:[B.04.5 - Parque de Coches Remolcados para Servicios Especiales (Cartoneros)]])</f>
        <v>611</v>
      </c>
      <c r="BD110" s="393">
        <f>+'MIT Da'!BD110+'SAR Da'!BD110+'URQ Da'!BD110+'ROC Da'!BD110+'SM Da'!BD110+'BN Da'!BD110+'BS Da'!BD110+'TDC Da'!BD110</f>
        <v>150</v>
      </c>
      <c r="BE110" s="55">
        <f>+'MIT Da'!BE110+'SAR Da'!BE110+'URQ Da'!BE110+'ROC Da'!BE110+'SM Da'!BE110+'BN Da'!BE110+'BS Da'!BE110+'TDC Da'!BE110</f>
        <v>12</v>
      </c>
      <c r="BF110" s="55">
        <f>+'MIT Da'!BF110+'SAR Da'!BF110+'URQ Da'!BF110+'ROC Da'!BF110+'SM Da'!BF110+'BN Da'!BF110+'BS Da'!BF110+'TDC Da'!BF110</f>
        <v>92</v>
      </c>
      <c r="BG110" s="235"/>
    </row>
    <row r="111" spans="1:59">
      <c r="A111" s="1">
        <v>2002</v>
      </c>
      <c r="B111" s="1" t="s">
        <v>62</v>
      </c>
      <c r="C111" s="10">
        <f>+'MIT Da'!C111+'SAR Da'!C111+'URQ Da'!C111+'ROC Da'!C111+'SM Da'!C111+'BN Da'!C111+'BS Da'!C111+'TDC Da'!C111</f>
        <v>147.21299999999999</v>
      </c>
      <c r="D111" s="10">
        <f>+'MIT Da'!D111+'SAR Da'!D111+'URQ Da'!D111+'ROC Da'!D111+'SM Da'!D111+'BN Da'!D111+'BS Da'!D111+'TDC Da'!D111</f>
        <v>444.30600000000004</v>
      </c>
      <c r="E111" s="10">
        <f>+'MIT Da'!E111+'SAR Da'!E111+'URQ Da'!E111+'ROC Da'!E111+'SM Da'!E111+'BN Da'!E111+'BS Da'!E111+'TDC Da'!E111</f>
        <v>0</v>
      </c>
      <c r="F111" s="10">
        <f>+'MIT Da'!F111+'SAR Da'!F111+'URQ Da'!F111+'ROC Da'!F111+'SM Da'!F111+'BN Da'!F111+'BS Da'!F111+'TDC Da'!F111</f>
        <v>176.17364000000001</v>
      </c>
      <c r="G111" s="192">
        <f>+'MIT Da'!G111+'SAR Da'!G111+'URQ Da'!G111+'ROC Da'!G111+'SM Da'!G111+'BN Da'!G111+'BS Da'!G111+'TDC Da'!G111</f>
        <v>767.69263999999998</v>
      </c>
      <c r="H111" s="192">
        <f>+'MIT Da'!H111+'SAR Da'!H111+'URQ Da'!H111+'ROC Da'!H111+'SM Da'!H111+'BN Da'!H111+'BS Da'!H111+'TDC Da'!H111</f>
        <v>767.69263999999998</v>
      </c>
      <c r="I111" s="10">
        <f>+'MIT Da'!I111+'SAR Da'!I111+'URQ Da'!I111+'ROC Da'!I111+'SM Da'!I111+'BN Da'!I111+'BS Da'!I111+'TDC Da'!I111</f>
        <v>972.2581100000001</v>
      </c>
      <c r="J111" s="10">
        <f>+'MIT Da'!J111+'SAR Da'!J111+'URQ Da'!J111+'ROC Da'!J111+'SM Da'!J111+'BN Da'!J111+'BS Da'!J111+'TDC Da'!J111</f>
        <v>1060.415</v>
      </c>
      <c r="K111" s="10">
        <f>+'MIT Da'!K111+'SAR Da'!K111+'URQ Da'!K111+'ROC Da'!K111+'SM Da'!K111+'BN Da'!K111+'BS Da'!K111+'TDC Da'!K111</f>
        <v>54.516999999999996</v>
      </c>
      <c r="L111" s="10">
        <f>+'MIT Da'!L111+'SAR Da'!L111+'URQ Da'!L111+'ROC Da'!L111+'SM Da'!L111+'BN Da'!L111+'BS Da'!L111+'TDC Da'!L111</f>
        <v>379.49300000000005</v>
      </c>
      <c r="M111" s="10">
        <f>+'MIT Da'!M111+'SAR Da'!M111+'URQ Da'!M111+'ROC Da'!M111+'SM Da'!M111+'BN Da'!M111+'BS Da'!M111+'TDC Da'!M111</f>
        <v>21.314999999999998</v>
      </c>
      <c r="N111" s="192">
        <f>+'MIT Da'!N111+'SAR Da'!N111+'URQ Da'!N111+'ROC Da'!N111+'SM Da'!N111+'BN Da'!N111+'BS Da'!N111+'TDC Da'!N111</f>
        <v>1439.9079999999999</v>
      </c>
      <c r="O111" s="192">
        <f>+'MIT Da'!O111+'SAR Da'!O111+'URQ Da'!O111+'ROC Da'!O111+'SM Da'!O111+'BN Da'!O111+'BS Da'!O111+'TDC Da'!O111</f>
        <v>1439.9079999999999</v>
      </c>
      <c r="P111" s="55">
        <f>+'MIT Da'!P111+'SAR Da'!P111+'URQ Da'!P111+'ROC Da'!P111+'SM Da'!P111+'BN Da'!P111+'BS Da'!P111+'TDC Da'!P111</f>
        <v>203</v>
      </c>
      <c r="Q111" s="55">
        <f>+'MIT Da'!Q111+'SAR Da'!Q111+'URQ Da'!Q111+'ROC Da'!Q111+'SM Da'!Q111+'BN Da'!Q111+'BS Da'!Q111+'TDC Da'!Q111</f>
        <v>58</v>
      </c>
      <c r="R111" s="55">
        <f>+'MIT Da'!R111+'SAR Da'!R111+'URQ Da'!R111+'ROC Da'!R111+'SM Da'!R111+'BN Da'!R111+'BS Da'!R111+'TDC Da'!R111</f>
        <v>10</v>
      </c>
      <c r="S111" s="213">
        <f>+'MIT Da'!S111+'SAR Da'!S111+'URQ Da'!S111+'ROC Da'!S111+'SM Da'!S111+'BN Da'!S111+'BS Da'!S111+'TDC Da'!S111</f>
        <v>271</v>
      </c>
      <c r="T111" s="213">
        <f>+'MIT Da'!T111+'SAR Da'!T111+'URQ Da'!T111+'ROC Da'!T111+'SM Da'!T111+'BN Da'!T111+'BS Da'!T111+'TDC Da'!T111</f>
        <v>271</v>
      </c>
      <c r="U111" s="55">
        <f>+'MIT Da'!U111+'SAR Da'!U111+'URQ Da'!U111+'ROC Da'!U111+'SM Da'!U111+'BN Da'!U111+'BS Da'!U111+'TDC Da'!U111</f>
        <v>136</v>
      </c>
      <c r="V111" s="55">
        <f>+'MIT Da'!V111+'SAR Da'!V111+'URQ Da'!V111+'ROC Da'!V111+'SM Da'!V111+'BN Da'!V111+'BS Da'!V111+'TDC Da'!V111</f>
        <v>434</v>
      </c>
      <c r="W111" s="55">
        <f>+'MIT Da'!W111+'SAR Da'!W111+'URQ Da'!W111+'ROC Da'!W111+'SM Da'!W111+'BN Da'!W111+'BS Da'!W111+'TDC Da'!W111</f>
        <v>11</v>
      </c>
      <c r="X111" s="55">
        <f>+'MIT Da'!X111+'SAR Da'!X111+'URQ Da'!X111+'ROC Da'!X111+'SM Da'!X111+'BN Da'!X111+'BS Da'!X111+'TDC Da'!X111</f>
        <v>112</v>
      </c>
      <c r="Y111" s="55">
        <f>+'MIT Da'!Y111+'SAR Da'!Y111+'URQ Da'!Y111+'ROC Da'!Y111+'SM Da'!Y111+'BN Da'!Y111+'BS Da'!Y111+'TDC Da'!Y111</f>
        <v>4</v>
      </c>
      <c r="Z111" s="219">
        <f>+'MIT Da'!Z111+'SAR Da'!Z111+'URQ Da'!Z111+'ROC Da'!Z111+'SM Da'!Z111+'BN Da'!Z111+'BS Da'!Z111+'TDC Da'!Z111</f>
        <v>697</v>
      </c>
      <c r="AA111" s="55">
        <f>+'MIT Da'!AA111+'SAR Da'!AA111+'URQ Da'!AA111+'ROC Da'!AA111+'SM Da'!AA111+'BN Da'!AA111+'BS Da'!AA111+'TDC Da'!AA111</f>
        <v>160</v>
      </c>
      <c r="AB111" s="55">
        <f>+'MIT Da'!AB111+'SAR Da'!AB111+'URQ Da'!AB111+'ROC Da'!AB111+'SM Da'!AB111+'BN Da'!AB111+'BS Da'!AB111+'TDC Da'!AB111</f>
        <v>102</v>
      </c>
      <c r="AC111" s="55">
        <f>+'MIT Da'!AC111+'SAR Da'!AC111+'URQ Da'!AC111+'ROC Da'!AC111+'SM Da'!AC111+'BN Da'!AC111+'BS Da'!AC111+'TDC Da'!AC111</f>
        <v>697</v>
      </c>
      <c r="AD111" s="219">
        <f>+'MIT Da'!AD111+'SAR Da'!AD111+'URQ Da'!AD111+'ROC Da'!AD111+'SM Da'!AD111+'BN Da'!AD111+'BS Da'!AD111+'TDC Da'!AD111</f>
        <v>959</v>
      </c>
      <c r="AE111" s="55">
        <f>+'MIT Da'!AE111+'SAR Da'!AE111+'URQ Da'!AE111+'ROC Da'!AE111+'SM Da'!AE111+'BN Da'!AE111+'BS Da'!AE111+'TDC Da'!AE111</f>
        <v>54</v>
      </c>
      <c r="AF111" s="55">
        <f>+'MIT Da'!AF111+'SAR Da'!AF111+'URQ Da'!AF111+'ROC Da'!AF111+'SM Da'!AF111+'BN Da'!AF111+'BS Da'!AF111+'TDC Da'!AF111</f>
        <v>96</v>
      </c>
      <c r="AG111" s="55">
        <f>+'MIT Da'!AG111+'SAR Da'!AG111+'URQ Da'!AG111+'ROC Da'!AG111+'SM Da'!AG111+'BN Da'!AG111+'BS Da'!AG111+'TDC Da'!AG111</f>
        <v>446</v>
      </c>
      <c r="AH111" s="219">
        <f>+'MIT Da'!AH111+'SAR Da'!AH111+'URQ Da'!AH111+'ROC Da'!AH111+'SM Da'!AH111+'BN Da'!AH111+'BS Da'!AH111+'TDC Da'!AH111</f>
        <v>596</v>
      </c>
      <c r="AI111" s="10">
        <f>+'MIT Da'!AI111+'SAR Da'!AI111+'URQ Da'!AI111+'ROC Da'!AI111+'SM Da'!AI111+'BN Da'!AI111+'BS Da'!AI111+'TDC Da'!AI111</f>
        <v>274.60699999999997</v>
      </c>
      <c r="AJ111" s="10">
        <f>+'MIT Da'!AJ111+'SAR Da'!AJ111+'URQ Da'!AJ111+'ROC Da'!AJ111+'SM Da'!AJ111+'BN Da'!AJ111+'BS Da'!AJ111+'TDC Da'!AJ111</f>
        <v>7.32</v>
      </c>
      <c r="AK111" s="10">
        <f>+'MIT Da'!AK111+'SAR Da'!AK111+'URQ Da'!AK111+'ROC Da'!AK111+'SM Da'!AK111+'BN Da'!AK111+'BS Da'!AK111+'TDC Da'!AK111</f>
        <v>498.71500000000003</v>
      </c>
      <c r="AL111" s="222">
        <f>+'MIT Da'!AL111+'SAR Da'!AL111+'URQ Da'!AL111+'ROC Da'!AL111+'SM Da'!AL111+'BN Da'!AL111+'BS Da'!AL111+'TDC Da'!AL111</f>
        <v>780.64199999999994</v>
      </c>
      <c r="AM111" s="55">
        <f>+'MIT Da'!AM111+'SAR Da'!AM111+'URQ Da'!AM111+'ROC Da'!AM111+'SM Da'!AM111+'BN Da'!AM111+'BS Da'!AM111+'TDC Da'!AM111</f>
        <v>9</v>
      </c>
      <c r="AN111" s="55">
        <f>+'MIT Da'!AN111+'SAR Da'!AN111+'URQ Da'!AN111+'ROC Da'!AN111+'SM Da'!AN111+'BN Da'!AN111+'BS Da'!AN111+'TDC Da'!AN111</f>
        <v>57</v>
      </c>
      <c r="AO111" s="55">
        <f>+'MIT Da'!AO111+'SAR Da'!AO111+'URQ Da'!AO111+'ROC Da'!AO111+'SM Da'!AO111+'BN Da'!AO111+'BS Da'!AO111+'TDC Da'!AO111</f>
        <v>82</v>
      </c>
      <c r="AP111" s="232">
        <f>+'MIT Da'!AP111+'SAR Da'!AP111+'URQ Da'!AP111+'ROC Da'!AP111+'SM Da'!AP111+'BN Da'!AP111+'BS Da'!AP111+'TDC Da'!AP111</f>
        <v>148</v>
      </c>
      <c r="AQ111" s="55">
        <f>+'MIT Da'!AQ111+'SAR Da'!AQ111+'URQ Da'!AQ111+'ROC Da'!AQ111+'SM Da'!AQ111+'BN Da'!AQ111+'BS Da'!AQ111+'TDC Da'!AQ111</f>
        <v>596</v>
      </c>
      <c r="AR111" s="55">
        <f>+'MIT Da'!AR111+'SAR Da'!AR111+'URQ Da'!AR111+'ROC Da'!AR111+'SM Da'!AR111+'BN Da'!AR111+'BS Da'!AR111+'TDC Da'!AR111</f>
        <v>341</v>
      </c>
      <c r="AS111" s="55">
        <f>+'MIT Da'!AS111+'SAR Da'!AS111+'URQ Da'!AS111+'ROC Da'!AS111+'SM Da'!AS111+'BN Da'!AS111+'BS Da'!AS111+'TDC Da'!AS111</f>
        <v>39</v>
      </c>
      <c r="AT111" s="232">
        <f>+SUM(RED_InfraMR[[#This Row],[B.02.1 - Parque de Coches Eléctricos Motrices]:[B.02.3 - Parque de Coches Eléctricos Motrices Tipo R]])</f>
        <v>976</v>
      </c>
      <c r="AU111" s="55">
        <f>+'MIT Da'!AU111+'SAR Da'!AU111+'URQ Da'!AU111+'ROC Da'!AU111+'SM Da'!AU111+'BN Da'!AU111+'BS Da'!AU111+'TDC Da'!AU111</f>
        <v>0</v>
      </c>
      <c r="AV111" s="55">
        <f>+'MIT Da'!AV111+'SAR Da'!AV111+'URQ Da'!AV111+'ROC Da'!AV111+'SM Da'!AV111+'BN Da'!AV111+'BS Da'!AV111+'TDC Da'!AV111</f>
        <v>6</v>
      </c>
      <c r="AW111" s="55">
        <f>+'MIT Da'!AW111+'SAR Da'!AW111+'URQ Da'!AW111+'ROC Da'!AW111+'SM Da'!AW111+'BN Da'!AW111+'BS Da'!AW111+'TDC Da'!AW111</f>
        <v>10</v>
      </c>
      <c r="AX111" s="232">
        <f>+SUM(RED_InfraMR[[#This Row],[B.03.1 - Parque de Coches Motores Motrices Remolcados]:[B.03.3 - Parque de Coches Motores Motrices Cabina]])</f>
        <v>16</v>
      </c>
      <c r="AY111" s="55">
        <f>+'MIT Da'!AY111+'SAR Da'!AY111+'URQ Da'!AY111+'ROC Da'!AY111+'SM Da'!AY111+'BN Da'!AY111+'BS Da'!AY111+'TDC Da'!AY111</f>
        <v>427</v>
      </c>
      <c r="AZ111" s="55">
        <f>+'MIT Da'!AZ111+'SAR Da'!AZ111+'URQ Da'!AZ111+'ROC Da'!AZ111+'SM Da'!AZ111+'BN Da'!AZ111+'BS Da'!AZ111+'TDC Da'!AZ111</f>
        <v>169</v>
      </c>
      <c r="BA111" s="55">
        <f>+'MIT Da'!BA111+'SAR Da'!BA111+'URQ Da'!BA111+'ROC Da'!BA111+'SM Da'!BA111+'BN Da'!BA111+'BS Da'!BA111+'TDC Da'!BA111</f>
        <v>15</v>
      </c>
      <c r="BB111" s="55">
        <f>+'MIT Da'!BB111+'SAR Da'!BB111+'URQ Da'!BB111+'ROC Da'!BB111+'SM Da'!BB111+'BN Da'!BB111+'BS Da'!BB111+'TDC Da'!BB111</f>
        <v>0</v>
      </c>
      <c r="BC111" s="232">
        <f>+SUM(RED_InfraMR[[#This Row],[B.04.1 - Parque de Coches Remolcados Clase Unica]:[B.04.5 - Parque de Coches Remolcados para Servicios Especiales (Cartoneros)]])</f>
        <v>611</v>
      </c>
      <c r="BD111" s="393">
        <f>+'MIT Da'!BD111+'SAR Da'!BD111+'URQ Da'!BD111+'ROC Da'!BD111+'SM Da'!BD111+'BN Da'!BD111+'BS Da'!BD111+'TDC Da'!BD111</f>
        <v>150</v>
      </c>
      <c r="BE111" s="55">
        <f>+'MIT Da'!BE111+'SAR Da'!BE111+'URQ Da'!BE111+'ROC Da'!BE111+'SM Da'!BE111+'BN Da'!BE111+'BS Da'!BE111+'TDC Da'!BE111</f>
        <v>12</v>
      </c>
      <c r="BF111" s="55">
        <f>+'MIT Da'!BF111+'SAR Da'!BF111+'URQ Da'!BF111+'ROC Da'!BF111+'SM Da'!BF111+'BN Da'!BF111+'BS Da'!BF111+'TDC Da'!BF111</f>
        <v>92</v>
      </c>
      <c r="BG111" s="235"/>
    </row>
    <row r="112" spans="1:59">
      <c r="A112" s="1">
        <v>2002</v>
      </c>
      <c r="B112" s="1" t="s">
        <v>63</v>
      </c>
      <c r="C112" s="10">
        <f>+'MIT Da'!C112+'SAR Da'!C112+'URQ Da'!C112+'ROC Da'!C112+'SM Da'!C112+'BN Da'!C112+'BS Da'!C112+'TDC Da'!C112</f>
        <v>147.21299999999999</v>
      </c>
      <c r="D112" s="10">
        <f>+'MIT Da'!D112+'SAR Da'!D112+'URQ Da'!D112+'ROC Da'!D112+'SM Da'!D112+'BN Da'!D112+'BS Da'!D112+'TDC Da'!D112</f>
        <v>444.30600000000004</v>
      </c>
      <c r="E112" s="10">
        <f>+'MIT Da'!E112+'SAR Da'!E112+'URQ Da'!E112+'ROC Da'!E112+'SM Da'!E112+'BN Da'!E112+'BS Da'!E112+'TDC Da'!E112</f>
        <v>0</v>
      </c>
      <c r="F112" s="10">
        <f>+'MIT Da'!F112+'SAR Da'!F112+'URQ Da'!F112+'ROC Da'!F112+'SM Da'!F112+'BN Da'!F112+'BS Da'!F112+'TDC Da'!F112</f>
        <v>176.17364000000001</v>
      </c>
      <c r="G112" s="192">
        <f>+'MIT Da'!G112+'SAR Da'!G112+'URQ Da'!G112+'ROC Da'!G112+'SM Da'!G112+'BN Da'!G112+'BS Da'!G112+'TDC Da'!G112</f>
        <v>767.69263999999998</v>
      </c>
      <c r="H112" s="192">
        <f>+'MIT Da'!H112+'SAR Da'!H112+'URQ Da'!H112+'ROC Da'!H112+'SM Da'!H112+'BN Da'!H112+'BS Da'!H112+'TDC Da'!H112</f>
        <v>767.69263999999998</v>
      </c>
      <c r="I112" s="10">
        <f>+'MIT Da'!I112+'SAR Da'!I112+'URQ Da'!I112+'ROC Da'!I112+'SM Da'!I112+'BN Da'!I112+'BS Da'!I112+'TDC Da'!I112</f>
        <v>972.2581100000001</v>
      </c>
      <c r="J112" s="10">
        <f>+'MIT Da'!J112+'SAR Da'!J112+'URQ Da'!J112+'ROC Da'!J112+'SM Da'!J112+'BN Da'!J112+'BS Da'!J112+'TDC Da'!J112</f>
        <v>1060.415</v>
      </c>
      <c r="K112" s="10">
        <f>+'MIT Da'!K112+'SAR Da'!K112+'URQ Da'!K112+'ROC Da'!K112+'SM Da'!K112+'BN Da'!K112+'BS Da'!K112+'TDC Da'!K112</f>
        <v>54.516999999999996</v>
      </c>
      <c r="L112" s="10">
        <f>+'MIT Da'!L112+'SAR Da'!L112+'URQ Da'!L112+'ROC Da'!L112+'SM Da'!L112+'BN Da'!L112+'BS Da'!L112+'TDC Da'!L112</f>
        <v>379.49300000000005</v>
      </c>
      <c r="M112" s="10">
        <f>+'MIT Da'!M112+'SAR Da'!M112+'URQ Da'!M112+'ROC Da'!M112+'SM Da'!M112+'BN Da'!M112+'BS Da'!M112+'TDC Da'!M112</f>
        <v>21.314999999999998</v>
      </c>
      <c r="N112" s="192">
        <f>+'MIT Da'!N112+'SAR Da'!N112+'URQ Da'!N112+'ROC Da'!N112+'SM Da'!N112+'BN Da'!N112+'BS Da'!N112+'TDC Da'!N112</f>
        <v>1439.9079999999999</v>
      </c>
      <c r="O112" s="192">
        <f>+'MIT Da'!O112+'SAR Da'!O112+'URQ Da'!O112+'ROC Da'!O112+'SM Da'!O112+'BN Da'!O112+'BS Da'!O112+'TDC Da'!O112</f>
        <v>1439.9079999999999</v>
      </c>
      <c r="P112" s="55">
        <f>+'MIT Da'!P112+'SAR Da'!P112+'URQ Da'!P112+'ROC Da'!P112+'SM Da'!P112+'BN Da'!P112+'BS Da'!P112+'TDC Da'!P112</f>
        <v>203</v>
      </c>
      <c r="Q112" s="55">
        <f>+'MIT Da'!Q112+'SAR Da'!Q112+'URQ Da'!Q112+'ROC Da'!Q112+'SM Da'!Q112+'BN Da'!Q112+'BS Da'!Q112+'TDC Da'!Q112</f>
        <v>58</v>
      </c>
      <c r="R112" s="55">
        <f>+'MIT Da'!R112+'SAR Da'!R112+'URQ Da'!R112+'ROC Da'!R112+'SM Da'!R112+'BN Da'!R112+'BS Da'!R112+'TDC Da'!R112</f>
        <v>10</v>
      </c>
      <c r="S112" s="213">
        <f>+'MIT Da'!S112+'SAR Da'!S112+'URQ Da'!S112+'ROC Da'!S112+'SM Da'!S112+'BN Da'!S112+'BS Da'!S112+'TDC Da'!S112</f>
        <v>271</v>
      </c>
      <c r="T112" s="213">
        <f>+'MIT Da'!T112+'SAR Da'!T112+'URQ Da'!T112+'ROC Da'!T112+'SM Da'!T112+'BN Da'!T112+'BS Da'!T112+'TDC Da'!T112</f>
        <v>271</v>
      </c>
      <c r="U112" s="55">
        <f>+'MIT Da'!U112+'SAR Da'!U112+'URQ Da'!U112+'ROC Da'!U112+'SM Da'!U112+'BN Da'!U112+'BS Da'!U112+'TDC Da'!U112</f>
        <v>136</v>
      </c>
      <c r="V112" s="55">
        <f>+'MIT Da'!V112+'SAR Da'!V112+'URQ Da'!V112+'ROC Da'!V112+'SM Da'!V112+'BN Da'!V112+'BS Da'!V112+'TDC Da'!V112</f>
        <v>434</v>
      </c>
      <c r="W112" s="55">
        <f>+'MIT Da'!W112+'SAR Da'!W112+'URQ Da'!W112+'ROC Da'!W112+'SM Da'!W112+'BN Da'!W112+'BS Da'!W112+'TDC Da'!W112</f>
        <v>11</v>
      </c>
      <c r="X112" s="55">
        <f>+'MIT Da'!X112+'SAR Da'!X112+'URQ Da'!X112+'ROC Da'!X112+'SM Da'!X112+'BN Da'!X112+'BS Da'!X112+'TDC Da'!X112</f>
        <v>112</v>
      </c>
      <c r="Y112" s="55">
        <f>+'MIT Da'!Y112+'SAR Da'!Y112+'URQ Da'!Y112+'ROC Da'!Y112+'SM Da'!Y112+'BN Da'!Y112+'BS Da'!Y112+'TDC Da'!Y112</f>
        <v>4</v>
      </c>
      <c r="Z112" s="219">
        <f>+'MIT Da'!Z112+'SAR Da'!Z112+'URQ Da'!Z112+'ROC Da'!Z112+'SM Da'!Z112+'BN Da'!Z112+'BS Da'!Z112+'TDC Da'!Z112</f>
        <v>697</v>
      </c>
      <c r="AA112" s="55">
        <f>+'MIT Da'!AA112+'SAR Da'!AA112+'URQ Da'!AA112+'ROC Da'!AA112+'SM Da'!AA112+'BN Da'!AA112+'BS Da'!AA112+'TDC Da'!AA112</f>
        <v>160</v>
      </c>
      <c r="AB112" s="55">
        <f>+'MIT Da'!AB112+'SAR Da'!AB112+'URQ Da'!AB112+'ROC Da'!AB112+'SM Da'!AB112+'BN Da'!AB112+'BS Da'!AB112+'TDC Da'!AB112</f>
        <v>102</v>
      </c>
      <c r="AC112" s="55">
        <f>+'MIT Da'!AC112+'SAR Da'!AC112+'URQ Da'!AC112+'ROC Da'!AC112+'SM Da'!AC112+'BN Da'!AC112+'BS Da'!AC112+'TDC Da'!AC112</f>
        <v>697</v>
      </c>
      <c r="AD112" s="219">
        <f>+'MIT Da'!AD112+'SAR Da'!AD112+'URQ Da'!AD112+'ROC Da'!AD112+'SM Da'!AD112+'BN Da'!AD112+'BS Da'!AD112+'TDC Da'!AD112</f>
        <v>959</v>
      </c>
      <c r="AE112" s="55">
        <f>+'MIT Da'!AE112+'SAR Da'!AE112+'URQ Da'!AE112+'ROC Da'!AE112+'SM Da'!AE112+'BN Da'!AE112+'BS Da'!AE112+'TDC Da'!AE112</f>
        <v>54</v>
      </c>
      <c r="AF112" s="55">
        <f>+'MIT Da'!AF112+'SAR Da'!AF112+'URQ Da'!AF112+'ROC Da'!AF112+'SM Da'!AF112+'BN Da'!AF112+'BS Da'!AF112+'TDC Da'!AF112</f>
        <v>96</v>
      </c>
      <c r="AG112" s="55">
        <f>+'MIT Da'!AG112+'SAR Da'!AG112+'URQ Da'!AG112+'ROC Da'!AG112+'SM Da'!AG112+'BN Da'!AG112+'BS Da'!AG112+'TDC Da'!AG112</f>
        <v>446</v>
      </c>
      <c r="AH112" s="219">
        <f>+'MIT Da'!AH112+'SAR Da'!AH112+'URQ Da'!AH112+'ROC Da'!AH112+'SM Da'!AH112+'BN Da'!AH112+'BS Da'!AH112+'TDC Da'!AH112</f>
        <v>596</v>
      </c>
      <c r="AI112" s="10">
        <f>+'MIT Da'!AI112+'SAR Da'!AI112+'URQ Da'!AI112+'ROC Da'!AI112+'SM Da'!AI112+'BN Da'!AI112+'BS Da'!AI112+'TDC Da'!AI112</f>
        <v>274.60699999999997</v>
      </c>
      <c r="AJ112" s="10">
        <f>+'MIT Da'!AJ112+'SAR Da'!AJ112+'URQ Da'!AJ112+'ROC Da'!AJ112+'SM Da'!AJ112+'BN Da'!AJ112+'BS Da'!AJ112+'TDC Da'!AJ112</f>
        <v>7.32</v>
      </c>
      <c r="AK112" s="10">
        <f>+'MIT Da'!AK112+'SAR Da'!AK112+'URQ Da'!AK112+'ROC Da'!AK112+'SM Da'!AK112+'BN Da'!AK112+'BS Da'!AK112+'TDC Da'!AK112</f>
        <v>498.71500000000003</v>
      </c>
      <c r="AL112" s="222">
        <f>+'MIT Da'!AL112+'SAR Da'!AL112+'URQ Da'!AL112+'ROC Da'!AL112+'SM Da'!AL112+'BN Da'!AL112+'BS Da'!AL112+'TDC Da'!AL112</f>
        <v>780.64199999999994</v>
      </c>
      <c r="AM112" s="55">
        <f>+'MIT Da'!AM112+'SAR Da'!AM112+'URQ Da'!AM112+'ROC Da'!AM112+'SM Da'!AM112+'BN Da'!AM112+'BS Da'!AM112+'TDC Da'!AM112</f>
        <v>9</v>
      </c>
      <c r="AN112" s="55">
        <f>+'MIT Da'!AN112+'SAR Da'!AN112+'URQ Da'!AN112+'ROC Da'!AN112+'SM Da'!AN112+'BN Da'!AN112+'BS Da'!AN112+'TDC Da'!AN112</f>
        <v>57</v>
      </c>
      <c r="AO112" s="55">
        <f>+'MIT Da'!AO112+'SAR Da'!AO112+'URQ Da'!AO112+'ROC Da'!AO112+'SM Da'!AO112+'BN Da'!AO112+'BS Da'!AO112+'TDC Da'!AO112</f>
        <v>82</v>
      </c>
      <c r="AP112" s="232">
        <f>+'MIT Da'!AP112+'SAR Da'!AP112+'URQ Da'!AP112+'ROC Da'!AP112+'SM Da'!AP112+'BN Da'!AP112+'BS Da'!AP112+'TDC Da'!AP112</f>
        <v>148</v>
      </c>
      <c r="AQ112" s="55">
        <f>+'MIT Da'!AQ112+'SAR Da'!AQ112+'URQ Da'!AQ112+'ROC Da'!AQ112+'SM Da'!AQ112+'BN Da'!AQ112+'BS Da'!AQ112+'TDC Da'!AQ112</f>
        <v>596</v>
      </c>
      <c r="AR112" s="55">
        <f>+'MIT Da'!AR112+'SAR Da'!AR112+'URQ Da'!AR112+'ROC Da'!AR112+'SM Da'!AR112+'BN Da'!AR112+'BS Da'!AR112+'TDC Da'!AR112</f>
        <v>341</v>
      </c>
      <c r="AS112" s="55">
        <f>+'MIT Da'!AS112+'SAR Da'!AS112+'URQ Da'!AS112+'ROC Da'!AS112+'SM Da'!AS112+'BN Da'!AS112+'BS Da'!AS112+'TDC Da'!AS112</f>
        <v>39</v>
      </c>
      <c r="AT112" s="232">
        <f>+SUM(RED_InfraMR[[#This Row],[B.02.1 - Parque de Coches Eléctricos Motrices]:[B.02.3 - Parque de Coches Eléctricos Motrices Tipo R]])</f>
        <v>976</v>
      </c>
      <c r="AU112" s="55">
        <f>+'MIT Da'!AU112+'SAR Da'!AU112+'URQ Da'!AU112+'ROC Da'!AU112+'SM Da'!AU112+'BN Da'!AU112+'BS Da'!AU112+'TDC Da'!AU112</f>
        <v>0</v>
      </c>
      <c r="AV112" s="55">
        <f>+'MIT Da'!AV112+'SAR Da'!AV112+'URQ Da'!AV112+'ROC Da'!AV112+'SM Da'!AV112+'BN Da'!AV112+'BS Da'!AV112+'TDC Da'!AV112</f>
        <v>6</v>
      </c>
      <c r="AW112" s="55">
        <f>+'MIT Da'!AW112+'SAR Da'!AW112+'URQ Da'!AW112+'ROC Da'!AW112+'SM Da'!AW112+'BN Da'!AW112+'BS Da'!AW112+'TDC Da'!AW112</f>
        <v>10</v>
      </c>
      <c r="AX112" s="232">
        <f>+SUM(RED_InfraMR[[#This Row],[B.03.1 - Parque de Coches Motores Motrices Remolcados]:[B.03.3 - Parque de Coches Motores Motrices Cabina]])</f>
        <v>16</v>
      </c>
      <c r="AY112" s="55">
        <f>+'MIT Da'!AY112+'SAR Da'!AY112+'URQ Da'!AY112+'ROC Da'!AY112+'SM Da'!AY112+'BN Da'!AY112+'BS Da'!AY112+'TDC Da'!AY112</f>
        <v>427</v>
      </c>
      <c r="AZ112" s="55">
        <f>+'MIT Da'!AZ112+'SAR Da'!AZ112+'URQ Da'!AZ112+'ROC Da'!AZ112+'SM Da'!AZ112+'BN Da'!AZ112+'BS Da'!AZ112+'TDC Da'!AZ112</f>
        <v>169</v>
      </c>
      <c r="BA112" s="55">
        <f>+'MIT Da'!BA112+'SAR Da'!BA112+'URQ Da'!BA112+'ROC Da'!BA112+'SM Da'!BA112+'BN Da'!BA112+'BS Da'!BA112+'TDC Da'!BA112</f>
        <v>15</v>
      </c>
      <c r="BB112" s="55">
        <f>+'MIT Da'!BB112+'SAR Da'!BB112+'URQ Da'!BB112+'ROC Da'!BB112+'SM Da'!BB112+'BN Da'!BB112+'BS Da'!BB112+'TDC Da'!BB112</f>
        <v>0</v>
      </c>
      <c r="BC112" s="232">
        <f>+SUM(RED_InfraMR[[#This Row],[B.04.1 - Parque de Coches Remolcados Clase Unica]:[B.04.5 - Parque de Coches Remolcados para Servicios Especiales (Cartoneros)]])</f>
        <v>611</v>
      </c>
      <c r="BD112" s="393">
        <f>+'MIT Da'!BD112+'SAR Da'!BD112+'URQ Da'!BD112+'ROC Da'!BD112+'SM Da'!BD112+'BN Da'!BD112+'BS Da'!BD112+'TDC Da'!BD112</f>
        <v>150</v>
      </c>
      <c r="BE112" s="55">
        <f>+'MIT Da'!BE112+'SAR Da'!BE112+'URQ Da'!BE112+'ROC Da'!BE112+'SM Da'!BE112+'BN Da'!BE112+'BS Da'!BE112+'TDC Da'!BE112</f>
        <v>12</v>
      </c>
      <c r="BF112" s="55">
        <f>+'MIT Da'!BF112+'SAR Da'!BF112+'URQ Da'!BF112+'ROC Da'!BF112+'SM Da'!BF112+'BN Da'!BF112+'BS Da'!BF112+'TDC Da'!BF112</f>
        <v>92</v>
      </c>
      <c r="BG112" s="235"/>
    </row>
    <row r="113" spans="1:59">
      <c r="A113" s="1">
        <v>2002</v>
      </c>
      <c r="B113" s="1" t="s">
        <v>64</v>
      </c>
      <c r="C113" s="10">
        <f>+'MIT Da'!C113+'SAR Da'!C113+'URQ Da'!C113+'ROC Da'!C113+'SM Da'!C113+'BN Da'!C113+'BS Da'!C113+'TDC Da'!C113</f>
        <v>147.21299999999999</v>
      </c>
      <c r="D113" s="10">
        <f>+'MIT Da'!D113+'SAR Da'!D113+'URQ Da'!D113+'ROC Da'!D113+'SM Da'!D113+'BN Da'!D113+'BS Da'!D113+'TDC Da'!D113</f>
        <v>444.30600000000004</v>
      </c>
      <c r="E113" s="10">
        <f>+'MIT Da'!E113+'SAR Da'!E113+'URQ Da'!E113+'ROC Da'!E113+'SM Da'!E113+'BN Da'!E113+'BS Da'!E113+'TDC Da'!E113</f>
        <v>0</v>
      </c>
      <c r="F113" s="10">
        <f>+'MIT Da'!F113+'SAR Da'!F113+'URQ Da'!F113+'ROC Da'!F113+'SM Da'!F113+'BN Da'!F113+'BS Da'!F113+'TDC Da'!F113</f>
        <v>176.17364000000001</v>
      </c>
      <c r="G113" s="192">
        <f>+'MIT Da'!G113+'SAR Da'!G113+'URQ Da'!G113+'ROC Da'!G113+'SM Da'!G113+'BN Da'!G113+'BS Da'!G113+'TDC Da'!G113</f>
        <v>767.69263999999998</v>
      </c>
      <c r="H113" s="192">
        <f>+'MIT Da'!H113+'SAR Da'!H113+'URQ Da'!H113+'ROC Da'!H113+'SM Da'!H113+'BN Da'!H113+'BS Da'!H113+'TDC Da'!H113</f>
        <v>767.69263999999998</v>
      </c>
      <c r="I113" s="10">
        <f>+'MIT Da'!I113+'SAR Da'!I113+'URQ Da'!I113+'ROC Da'!I113+'SM Da'!I113+'BN Da'!I113+'BS Da'!I113+'TDC Da'!I113</f>
        <v>972.2581100000001</v>
      </c>
      <c r="J113" s="10">
        <f>+'MIT Da'!J113+'SAR Da'!J113+'URQ Da'!J113+'ROC Da'!J113+'SM Da'!J113+'BN Da'!J113+'BS Da'!J113+'TDC Da'!J113</f>
        <v>1060.415</v>
      </c>
      <c r="K113" s="10">
        <f>+'MIT Da'!K113+'SAR Da'!K113+'URQ Da'!K113+'ROC Da'!K113+'SM Da'!K113+'BN Da'!K113+'BS Da'!K113+'TDC Da'!K113</f>
        <v>54.516999999999996</v>
      </c>
      <c r="L113" s="10">
        <f>+'MIT Da'!L113+'SAR Da'!L113+'URQ Da'!L113+'ROC Da'!L113+'SM Da'!L113+'BN Da'!L113+'BS Da'!L113+'TDC Da'!L113</f>
        <v>379.49300000000005</v>
      </c>
      <c r="M113" s="10">
        <f>+'MIT Da'!M113+'SAR Da'!M113+'URQ Da'!M113+'ROC Da'!M113+'SM Da'!M113+'BN Da'!M113+'BS Da'!M113+'TDC Da'!M113</f>
        <v>21.314999999999998</v>
      </c>
      <c r="N113" s="192">
        <f>+'MIT Da'!N113+'SAR Da'!N113+'URQ Da'!N113+'ROC Da'!N113+'SM Da'!N113+'BN Da'!N113+'BS Da'!N113+'TDC Da'!N113</f>
        <v>1439.9079999999999</v>
      </c>
      <c r="O113" s="192">
        <f>+'MIT Da'!O113+'SAR Da'!O113+'URQ Da'!O113+'ROC Da'!O113+'SM Da'!O113+'BN Da'!O113+'BS Da'!O113+'TDC Da'!O113</f>
        <v>1439.9079999999999</v>
      </c>
      <c r="P113" s="55">
        <f>+'MIT Da'!P113+'SAR Da'!P113+'URQ Da'!P113+'ROC Da'!P113+'SM Da'!P113+'BN Da'!P113+'BS Da'!P113+'TDC Da'!P113</f>
        <v>203</v>
      </c>
      <c r="Q113" s="55">
        <f>+'MIT Da'!Q113+'SAR Da'!Q113+'URQ Da'!Q113+'ROC Da'!Q113+'SM Da'!Q113+'BN Da'!Q113+'BS Da'!Q113+'TDC Da'!Q113</f>
        <v>58</v>
      </c>
      <c r="R113" s="55">
        <f>+'MIT Da'!R113+'SAR Da'!R113+'URQ Da'!R113+'ROC Da'!R113+'SM Da'!R113+'BN Da'!R113+'BS Da'!R113+'TDC Da'!R113</f>
        <v>10</v>
      </c>
      <c r="S113" s="213">
        <f>+'MIT Da'!S113+'SAR Da'!S113+'URQ Da'!S113+'ROC Da'!S113+'SM Da'!S113+'BN Da'!S113+'BS Da'!S113+'TDC Da'!S113</f>
        <v>271</v>
      </c>
      <c r="T113" s="213">
        <f>+'MIT Da'!T113+'SAR Da'!T113+'URQ Da'!T113+'ROC Da'!T113+'SM Da'!T113+'BN Da'!T113+'BS Da'!T113+'TDC Da'!T113</f>
        <v>271</v>
      </c>
      <c r="U113" s="55">
        <f>+'MIT Da'!U113+'SAR Da'!U113+'URQ Da'!U113+'ROC Da'!U113+'SM Da'!U113+'BN Da'!U113+'BS Da'!U113+'TDC Da'!U113</f>
        <v>136</v>
      </c>
      <c r="V113" s="55">
        <f>+'MIT Da'!V113+'SAR Da'!V113+'URQ Da'!V113+'ROC Da'!V113+'SM Da'!V113+'BN Da'!V113+'BS Da'!V113+'TDC Da'!V113</f>
        <v>434</v>
      </c>
      <c r="W113" s="55">
        <f>+'MIT Da'!W113+'SAR Da'!W113+'URQ Da'!W113+'ROC Da'!W113+'SM Da'!W113+'BN Da'!W113+'BS Da'!W113+'TDC Da'!W113</f>
        <v>11</v>
      </c>
      <c r="X113" s="55">
        <f>+'MIT Da'!X113+'SAR Da'!X113+'URQ Da'!X113+'ROC Da'!X113+'SM Da'!X113+'BN Da'!X113+'BS Da'!X113+'TDC Da'!X113</f>
        <v>112</v>
      </c>
      <c r="Y113" s="55">
        <f>+'MIT Da'!Y113+'SAR Da'!Y113+'URQ Da'!Y113+'ROC Da'!Y113+'SM Da'!Y113+'BN Da'!Y113+'BS Da'!Y113+'TDC Da'!Y113</f>
        <v>4</v>
      </c>
      <c r="Z113" s="219">
        <f>+'MIT Da'!Z113+'SAR Da'!Z113+'URQ Da'!Z113+'ROC Da'!Z113+'SM Da'!Z113+'BN Da'!Z113+'BS Da'!Z113+'TDC Da'!Z113</f>
        <v>697</v>
      </c>
      <c r="AA113" s="55">
        <f>+'MIT Da'!AA113+'SAR Da'!AA113+'URQ Da'!AA113+'ROC Da'!AA113+'SM Da'!AA113+'BN Da'!AA113+'BS Da'!AA113+'TDC Da'!AA113</f>
        <v>160</v>
      </c>
      <c r="AB113" s="55">
        <f>+'MIT Da'!AB113+'SAR Da'!AB113+'URQ Da'!AB113+'ROC Da'!AB113+'SM Da'!AB113+'BN Da'!AB113+'BS Da'!AB113+'TDC Da'!AB113</f>
        <v>102</v>
      </c>
      <c r="AC113" s="55">
        <f>+'MIT Da'!AC113+'SAR Da'!AC113+'URQ Da'!AC113+'ROC Da'!AC113+'SM Da'!AC113+'BN Da'!AC113+'BS Da'!AC113+'TDC Da'!AC113</f>
        <v>697</v>
      </c>
      <c r="AD113" s="219">
        <f>+'MIT Da'!AD113+'SAR Da'!AD113+'URQ Da'!AD113+'ROC Da'!AD113+'SM Da'!AD113+'BN Da'!AD113+'BS Da'!AD113+'TDC Da'!AD113</f>
        <v>959</v>
      </c>
      <c r="AE113" s="55">
        <f>+'MIT Da'!AE113+'SAR Da'!AE113+'URQ Da'!AE113+'ROC Da'!AE113+'SM Da'!AE113+'BN Da'!AE113+'BS Da'!AE113+'TDC Da'!AE113</f>
        <v>54</v>
      </c>
      <c r="AF113" s="55">
        <f>+'MIT Da'!AF113+'SAR Da'!AF113+'URQ Da'!AF113+'ROC Da'!AF113+'SM Da'!AF113+'BN Da'!AF113+'BS Da'!AF113+'TDC Da'!AF113</f>
        <v>96</v>
      </c>
      <c r="AG113" s="55">
        <f>+'MIT Da'!AG113+'SAR Da'!AG113+'URQ Da'!AG113+'ROC Da'!AG113+'SM Da'!AG113+'BN Da'!AG113+'BS Da'!AG113+'TDC Da'!AG113</f>
        <v>446</v>
      </c>
      <c r="AH113" s="219">
        <f>+'MIT Da'!AH113+'SAR Da'!AH113+'URQ Da'!AH113+'ROC Da'!AH113+'SM Da'!AH113+'BN Da'!AH113+'BS Da'!AH113+'TDC Da'!AH113</f>
        <v>596</v>
      </c>
      <c r="AI113" s="10">
        <f>+'MIT Da'!AI113+'SAR Da'!AI113+'URQ Da'!AI113+'ROC Da'!AI113+'SM Da'!AI113+'BN Da'!AI113+'BS Da'!AI113+'TDC Da'!AI113</f>
        <v>274.60699999999997</v>
      </c>
      <c r="AJ113" s="10">
        <f>+'MIT Da'!AJ113+'SAR Da'!AJ113+'URQ Da'!AJ113+'ROC Da'!AJ113+'SM Da'!AJ113+'BN Da'!AJ113+'BS Da'!AJ113+'TDC Da'!AJ113</f>
        <v>7.32</v>
      </c>
      <c r="AK113" s="10">
        <f>+'MIT Da'!AK113+'SAR Da'!AK113+'URQ Da'!AK113+'ROC Da'!AK113+'SM Da'!AK113+'BN Da'!AK113+'BS Da'!AK113+'TDC Da'!AK113</f>
        <v>498.71500000000003</v>
      </c>
      <c r="AL113" s="222">
        <f>+'MIT Da'!AL113+'SAR Da'!AL113+'URQ Da'!AL113+'ROC Da'!AL113+'SM Da'!AL113+'BN Da'!AL113+'BS Da'!AL113+'TDC Da'!AL113</f>
        <v>780.64199999999994</v>
      </c>
      <c r="AM113" s="55">
        <f>+'MIT Da'!AM113+'SAR Da'!AM113+'URQ Da'!AM113+'ROC Da'!AM113+'SM Da'!AM113+'BN Da'!AM113+'BS Da'!AM113+'TDC Da'!AM113</f>
        <v>9</v>
      </c>
      <c r="AN113" s="55">
        <f>+'MIT Da'!AN113+'SAR Da'!AN113+'URQ Da'!AN113+'ROC Da'!AN113+'SM Da'!AN113+'BN Da'!AN113+'BS Da'!AN113+'TDC Da'!AN113</f>
        <v>57</v>
      </c>
      <c r="AO113" s="55">
        <f>+'MIT Da'!AO113+'SAR Da'!AO113+'URQ Da'!AO113+'ROC Da'!AO113+'SM Da'!AO113+'BN Da'!AO113+'BS Da'!AO113+'TDC Da'!AO113</f>
        <v>82</v>
      </c>
      <c r="AP113" s="232">
        <f>+'MIT Da'!AP113+'SAR Da'!AP113+'URQ Da'!AP113+'ROC Da'!AP113+'SM Da'!AP113+'BN Da'!AP113+'BS Da'!AP113+'TDC Da'!AP113</f>
        <v>148</v>
      </c>
      <c r="AQ113" s="55">
        <f>+'MIT Da'!AQ113+'SAR Da'!AQ113+'URQ Da'!AQ113+'ROC Da'!AQ113+'SM Da'!AQ113+'BN Da'!AQ113+'BS Da'!AQ113+'TDC Da'!AQ113</f>
        <v>596</v>
      </c>
      <c r="AR113" s="55">
        <f>+'MIT Da'!AR113+'SAR Da'!AR113+'URQ Da'!AR113+'ROC Da'!AR113+'SM Da'!AR113+'BN Da'!AR113+'BS Da'!AR113+'TDC Da'!AR113</f>
        <v>341</v>
      </c>
      <c r="AS113" s="55">
        <f>+'MIT Da'!AS113+'SAR Da'!AS113+'URQ Da'!AS113+'ROC Da'!AS113+'SM Da'!AS113+'BN Da'!AS113+'BS Da'!AS113+'TDC Da'!AS113</f>
        <v>39</v>
      </c>
      <c r="AT113" s="232">
        <f>+SUM(RED_InfraMR[[#This Row],[B.02.1 - Parque de Coches Eléctricos Motrices]:[B.02.3 - Parque de Coches Eléctricos Motrices Tipo R]])</f>
        <v>976</v>
      </c>
      <c r="AU113" s="55">
        <f>+'MIT Da'!AU113+'SAR Da'!AU113+'URQ Da'!AU113+'ROC Da'!AU113+'SM Da'!AU113+'BN Da'!AU113+'BS Da'!AU113+'TDC Da'!AU113</f>
        <v>0</v>
      </c>
      <c r="AV113" s="55">
        <f>+'MIT Da'!AV113+'SAR Da'!AV113+'URQ Da'!AV113+'ROC Da'!AV113+'SM Da'!AV113+'BN Da'!AV113+'BS Da'!AV113+'TDC Da'!AV113</f>
        <v>6</v>
      </c>
      <c r="AW113" s="55">
        <f>+'MIT Da'!AW113+'SAR Da'!AW113+'URQ Da'!AW113+'ROC Da'!AW113+'SM Da'!AW113+'BN Da'!AW113+'BS Da'!AW113+'TDC Da'!AW113</f>
        <v>10</v>
      </c>
      <c r="AX113" s="232">
        <f>+SUM(RED_InfraMR[[#This Row],[B.03.1 - Parque de Coches Motores Motrices Remolcados]:[B.03.3 - Parque de Coches Motores Motrices Cabina]])</f>
        <v>16</v>
      </c>
      <c r="AY113" s="55">
        <f>+'MIT Da'!AY113+'SAR Da'!AY113+'URQ Da'!AY113+'ROC Da'!AY113+'SM Da'!AY113+'BN Da'!AY113+'BS Da'!AY113+'TDC Da'!AY113</f>
        <v>427</v>
      </c>
      <c r="AZ113" s="55">
        <f>+'MIT Da'!AZ113+'SAR Da'!AZ113+'URQ Da'!AZ113+'ROC Da'!AZ113+'SM Da'!AZ113+'BN Da'!AZ113+'BS Da'!AZ113+'TDC Da'!AZ113</f>
        <v>169</v>
      </c>
      <c r="BA113" s="55">
        <f>+'MIT Da'!BA113+'SAR Da'!BA113+'URQ Da'!BA113+'ROC Da'!BA113+'SM Da'!BA113+'BN Da'!BA113+'BS Da'!BA113+'TDC Da'!BA113</f>
        <v>15</v>
      </c>
      <c r="BB113" s="55">
        <f>+'MIT Da'!BB113+'SAR Da'!BB113+'URQ Da'!BB113+'ROC Da'!BB113+'SM Da'!BB113+'BN Da'!BB113+'BS Da'!BB113+'TDC Da'!BB113</f>
        <v>0</v>
      </c>
      <c r="BC113" s="232">
        <f>+SUM(RED_InfraMR[[#This Row],[B.04.1 - Parque de Coches Remolcados Clase Unica]:[B.04.5 - Parque de Coches Remolcados para Servicios Especiales (Cartoneros)]])</f>
        <v>611</v>
      </c>
      <c r="BD113" s="393">
        <f>+'MIT Da'!BD113+'SAR Da'!BD113+'URQ Da'!BD113+'ROC Da'!BD113+'SM Da'!BD113+'BN Da'!BD113+'BS Da'!BD113+'TDC Da'!BD113</f>
        <v>150</v>
      </c>
      <c r="BE113" s="55">
        <f>+'MIT Da'!BE113+'SAR Da'!BE113+'URQ Da'!BE113+'ROC Da'!BE113+'SM Da'!BE113+'BN Da'!BE113+'BS Da'!BE113+'TDC Da'!BE113</f>
        <v>12</v>
      </c>
      <c r="BF113" s="55">
        <f>+'MIT Da'!BF113+'SAR Da'!BF113+'URQ Da'!BF113+'ROC Da'!BF113+'SM Da'!BF113+'BN Da'!BF113+'BS Da'!BF113+'TDC Da'!BF113</f>
        <v>92</v>
      </c>
      <c r="BG113" s="235"/>
    </row>
    <row r="114" spans="1:59">
      <c r="A114" s="1">
        <v>2002</v>
      </c>
      <c r="B114" s="1" t="s">
        <v>65</v>
      </c>
      <c r="C114" s="10">
        <f>+'MIT Da'!C114+'SAR Da'!C114+'URQ Da'!C114+'ROC Da'!C114+'SM Da'!C114+'BN Da'!C114+'BS Da'!C114+'TDC Da'!C114</f>
        <v>147.21299999999999</v>
      </c>
      <c r="D114" s="10">
        <f>+'MIT Da'!D114+'SAR Da'!D114+'URQ Da'!D114+'ROC Da'!D114+'SM Da'!D114+'BN Da'!D114+'BS Da'!D114+'TDC Da'!D114</f>
        <v>444.30600000000004</v>
      </c>
      <c r="E114" s="10">
        <f>+'MIT Da'!E114+'SAR Da'!E114+'URQ Da'!E114+'ROC Da'!E114+'SM Da'!E114+'BN Da'!E114+'BS Da'!E114+'TDC Da'!E114</f>
        <v>0</v>
      </c>
      <c r="F114" s="10">
        <f>+'MIT Da'!F114+'SAR Da'!F114+'URQ Da'!F114+'ROC Da'!F114+'SM Da'!F114+'BN Da'!F114+'BS Da'!F114+'TDC Da'!F114</f>
        <v>176.17364000000001</v>
      </c>
      <c r="G114" s="192">
        <f>+'MIT Da'!G114+'SAR Da'!G114+'URQ Da'!G114+'ROC Da'!G114+'SM Da'!G114+'BN Da'!G114+'BS Da'!G114+'TDC Da'!G114</f>
        <v>767.69263999999998</v>
      </c>
      <c r="H114" s="192">
        <f>+'MIT Da'!H114+'SAR Da'!H114+'URQ Da'!H114+'ROC Da'!H114+'SM Da'!H114+'BN Da'!H114+'BS Da'!H114+'TDC Da'!H114</f>
        <v>767.69263999999998</v>
      </c>
      <c r="I114" s="10">
        <f>+'MIT Da'!I114+'SAR Da'!I114+'URQ Da'!I114+'ROC Da'!I114+'SM Da'!I114+'BN Da'!I114+'BS Da'!I114+'TDC Da'!I114</f>
        <v>972.2581100000001</v>
      </c>
      <c r="J114" s="10">
        <f>+'MIT Da'!J114+'SAR Da'!J114+'URQ Da'!J114+'ROC Da'!J114+'SM Da'!J114+'BN Da'!J114+'BS Da'!J114+'TDC Da'!J114</f>
        <v>1060.415</v>
      </c>
      <c r="K114" s="10">
        <f>+'MIT Da'!K114+'SAR Da'!K114+'URQ Da'!K114+'ROC Da'!K114+'SM Da'!K114+'BN Da'!K114+'BS Da'!K114+'TDC Da'!K114</f>
        <v>54.516999999999996</v>
      </c>
      <c r="L114" s="10">
        <f>+'MIT Da'!L114+'SAR Da'!L114+'URQ Da'!L114+'ROC Da'!L114+'SM Da'!L114+'BN Da'!L114+'BS Da'!L114+'TDC Da'!L114</f>
        <v>379.49300000000005</v>
      </c>
      <c r="M114" s="10">
        <f>+'MIT Da'!M114+'SAR Da'!M114+'URQ Da'!M114+'ROC Da'!M114+'SM Da'!M114+'BN Da'!M114+'BS Da'!M114+'TDC Da'!M114</f>
        <v>21.314999999999998</v>
      </c>
      <c r="N114" s="192">
        <f>+'MIT Da'!N114+'SAR Da'!N114+'URQ Da'!N114+'ROC Da'!N114+'SM Da'!N114+'BN Da'!N114+'BS Da'!N114+'TDC Da'!N114</f>
        <v>1439.9079999999999</v>
      </c>
      <c r="O114" s="192">
        <f>+'MIT Da'!O114+'SAR Da'!O114+'URQ Da'!O114+'ROC Da'!O114+'SM Da'!O114+'BN Da'!O114+'BS Da'!O114+'TDC Da'!O114</f>
        <v>1439.9079999999999</v>
      </c>
      <c r="P114" s="55">
        <f>+'MIT Da'!P114+'SAR Da'!P114+'URQ Da'!P114+'ROC Da'!P114+'SM Da'!P114+'BN Da'!P114+'BS Da'!P114+'TDC Da'!P114</f>
        <v>203</v>
      </c>
      <c r="Q114" s="55">
        <f>+'MIT Da'!Q114+'SAR Da'!Q114+'URQ Da'!Q114+'ROC Da'!Q114+'SM Da'!Q114+'BN Da'!Q114+'BS Da'!Q114+'TDC Da'!Q114</f>
        <v>58</v>
      </c>
      <c r="R114" s="55">
        <f>+'MIT Da'!R114+'SAR Da'!R114+'URQ Da'!R114+'ROC Da'!R114+'SM Da'!R114+'BN Da'!R114+'BS Da'!R114+'TDC Da'!R114</f>
        <v>10</v>
      </c>
      <c r="S114" s="213">
        <f>+'MIT Da'!S114+'SAR Da'!S114+'URQ Da'!S114+'ROC Da'!S114+'SM Da'!S114+'BN Da'!S114+'BS Da'!S114+'TDC Da'!S114</f>
        <v>271</v>
      </c>
      <c r="T114" s="213">
        <f>+'MIT Da'!T114+'SAR Da'!T114+'URQ Da'!T114+'ROC Da'!T114+'SM Da'!T114+'BN Da'!T114+'BS Da'!T114+'TDC Da'!T114</f>
        <v>271</v>
      </c>
      <c r="U114" s="55">
        <f>+'MIT Da'!U114+'SAR Da'!U114+'URQ Da'!U114+'ROC Da'!U114+'SM Da'!U114+'BN Da'!U114+'BS Da'!U114+'TDC Da'!U114</f>
        <v>136</v>
      </c>
      <c r="V114" s="55">
        <f>+'MIT Da'!V114+'SAR Da'!V114+'URQ Da'!V114+'ROC Da'!V114+'SM Da'!V114+'BN Da'!V114+'BS Da'!V114+'TDC Da'!V114</f>
        <v>434</v>
      </c>
      <c r="W114" s="55">
        <f>+'MIT Da'!W114+'SAR Da'!W114+'URQ Da'!W114+'ROC Da'!W114+'SM Da'!W114+'BN Da'!W114+'BS Da'!W114+'TDC Da'!W114</f>
        <v>11</v>
      </c>
      <c r="X114" s="55">
        <f>+'MIT Da'!X114+'SAR Da'!X114+'URQ Da'!X114+'ROC Da'!X114+'SM Da'!X114+'BN Da'!X114+'BS Da'!X114+'TDC Da'!X114</f>
        <v>112</v>
      </c>
      <c r="Y114" s="55">
        <f>+'MIT Da'!Y114+'SAR Da'!Y114+'URQ Da'!Y114+'ROC Da'!Y114+'SM Da'!Y114+'BN Da'!Y114+'BS Da'!Y114+'TDC Da'!Y114</f>
        <v>4</v>
      </c>
      <c r="Z114" s="219">
        <f>+'MIT Da'!Z114+'SAR Da'!Z114+'URQ Da'!Z114+'ROC Da'!Z114+'SM Da'!Z114+'BN Da'!Z114+'BS Da'!Z114+'TDC Da'!Z114</f>
        <v>697</v>
      </c>
      <c r="AA114" s="55">
        <f>+'MIT Da'!AA114+'SAR Da'!AA114+'URQ Da'!AA114+'ROC Da'!AA114+'SM Da'!AA114+'BN Da'!AA114+'BS Da'!AA114+'TDC Da'!AA114</f>
        <v>160</v>
      </c>
      <c r="AB114" s="55">
        <f>+'MIT Da'!AB114+'SAR Da'!AB114+'URQ Da'!AB114+'ROC Da'!AB114+'SM Da'!AB114+'BN Da'!AB114+'BS Da'!AB114+'TDC Da'!AB114</f>
        <v>102</v>
      </c>
      <c r="AC114" s="55">
        <f>+'MIT Da'!AC114+'SAR Da'!AC114+'URQ Da'!AC114+'ROC Da'!AC114+'SM Da'!AC114+'BN Da'!AC114+'BS Da'!AC114+'TDC Da'!AC114</f>
        <v>697</v>
      </c>
      <c r="AD114" s="219">
        <f>+'MIT Da'!AD114+'SAR Da'!AD114+'URQ Da'!AD114+'ROC Da'!AD114+'SM Da'!AD114+'BN Da'!AD114+'BS Da'!AD114+'TDC Da'!AD114</f>
        <v>959</v>
      </c>
      <c r="AE114" s="55">
        <f>+'MIT Da'!AE114+'SAR Da'!AE114+'URQ Da'!AE114+'ROC Da'!AE114+'SM Da'!AE114+'BN Da'!AE114+'BS Da'!AE114+'TDC Da'!AE114</f>
        <v>54</v>
      </c>
      <c r="AF114" s="55">
        <f>+'MIT Da'!AF114+'SAR Da'!AF114+'URQ Da'!AF114+'ROC Da'!AF114+'SM Da'!AF114+'BN Da'!AF114+'BS Da'!AF114+'TDC Da'!AF114</f>
        <v>96</v>
      </c>
      <c r="AG114" s="55">
        <f>+'MIT Da'!AG114+'SAR Da'!AG114+'URQ Da'!AG114+'ROC Da'!AG114+'SM Da'!AG114+'BN Da'!AG114+'BS Da'!AG114+'TDC Da'!AG114</f>
        <v>446</v>
      </c>
      <c r="AH114" s="219">
        <f>+'MIT Da'!AH114+'SAR Da'!AH114+'URQ Da'!AH114+'ROC Da'!AH114+'SM Da'!AH114+'BN Da'!AH114+'BS Da'!AH114+'TDC Da'!AH114</f>
        <v>596</v>
      </c>
      <c r="AI114" s="10">
        <f>+'MIT Da'!AI114+'SAR Da'!AI114+'URQ Da'!AI114+'ROC Da'!AI114+'SM Da'!AI114+'BN Da'!AI114+'BS Da'!AI114+'TDC Da'!AI114</f>
        <v>274.60699999999997</v>
      </c>
      <c r="AJ114" s="10">
        <f>+'MIT Da'!AJ114+'SAR Da'!AJ114+'URQ Da'!AJ114+'ROC Da'!AJ114+'SM Da'!AJ114+'BN Da'!AJ114+'BS Da'!AJ114+'TDC Da'!AJ114</f>
        <v>7.32</v>
      </c>
      <c r="AK114" s="10">
        <f>+'MIT Da'!AK114+'SAR Da'!AK114+'URQ Da'!AK114+'ROC Da'!AK114+'SM Da'!AK114+'BN Da'!AK114+'BS Da'!AK114+'TDC Da'!AK114</f>
        <v>498.71500000000003</v>
      </c>
      <c r="AL114" s="222">
        <f>+'MIT Da'!AL114+'SAR Da'!AL114+'URQ Da'!AL114+'ROC Da'!AL114+'SM Da'!AL114+'BN Da'!AL114+'BS Da'!AL114+'TDC Da'!AL114</f>
        <v>780.64199999999994</v>
      </c>
      <c r="AM114" s="55">
        <f>+'MIT Da'!AM114+'SAR Da'!AM114+'URQ Da'!AM114+'ROC Da'!AM114+'SM Da'!AM114+'BN Da'!AM114+'BS Da'!AM114+'TDC Da'!AM114</f>
        <v>9</v>
      </c>
      <c r="AN114" s="55">
        <f>+'MIT Da'!AN114+'SAR Da'!AN114+'URQ Da'!AN114+'ROC Da'!AN114+'SM Da'!AN114+'BN Da'!AN114+'BS Da'!AN114+'TDC Da'!AN114</f>
        <v>57</v>
      </c>
      <c r="AO114" s="55">
        <f>+'MIT Da'!AO114+'SAR Da'!AO114+'URQ Da'!AO114+'ROC Da'!AO114+'SM Da'!AO114+'BN Da'!AO114+'BS Da'!AO114+'TDC Da'!AO114</f>
        <v>82</v>
      </c>
      <c r="AP114" s="232">
        <f>+'MIT Da'!AP114+'SAR Da'!AP114+'URQ Da'!AP114+'ROC Da'!AP114+'SM Da'!AP114+'BN Da'!AP114+'BS Da'!AP114+'TDC Da'!AP114</f>
        <v>148</v>
      </c>
      <c r="AQ114" s="55">
        <f>+'MIT Da'!AQ114+'SAR Da'!AQ114+'URQ Da'!AQ114+'ROC Da'!AQ114+'SM Da'!AQ114+'BN Da'!AQ114+'BS Da'!AQ114+'TDC Da'!AQ114</f>
        <v>596</v>
      </c>
      <c r="AR114" s="55">
        <f>+'MIT Da'!AR114+'SAR Da'!AR114+'URQ Da'!AR114+'ROC Da'!AR114+'SM Da'!AR114+'BN Da'!AR114+'BS Da'!AR114+'TDC Da'!AR114</f>
        <v>341</v>
      </c>
      <c r="AS114" s="55">
        <f>+'MIT Da'!AS114+'SAR Da'!AS114+'URQ Da'!AS114+'ROC Da'!AS114+'SM Da'!AS114+'BN Da'!AS114+'BS Da'!AS114+'TDC Da'!AS114</f>
        <v>39</v>
      </c>
      <c r="AT114" s="232">
        <f>+SUM(RED_InfraMR[[#This Row],[B.02.1 - Parque de Coches Eléctricos Motrices]:[B.02.3 - Parque de Coches Eléctricos Motrices Tipo R]])</f>
        <v>976</v>
      </c>
      <c r="AU114" s="55">
        <f>+'MIT Da'!AU114+'SAR Da'!AU114+'URQ Da'!AU114+'ROC Da'!AU114+'SM Da'!AU114+'BN Da'!AU114+'BS Da'!AU114+'TDC Da'!AU114</f>
        <v>0</v>
      </c>
      <c r="AV114" s="55">
        <f>+'MIT Da'!AV114+'SAR Da'!AV114+'URQ Da'!AV114+'ROC Da'!AV114+'SM Da'!AV114+'BN Da'!AV114+'BS Da'!AV114+'TDC Da'!AV114</f>
        <v>6</v>
      </c>
      <c r="AW114" s="55">
        <f>+'MIT Da'!AW114+'SAR Da'!AW114+'URQ Da'!AW114+'ROC Da'!AW114+'SM Da'!AW114+'BN Da'!AW114+'BS Da'!AW114+'TDC Da'!AW114</f>
        <v>10</v>
      </c>
      <c r="AX114" s="232">
        <f>+SUM(RED_InfraMR[[#This Row],[B.03.1 - Parque de Coches Motores Motrices Remolcados]:[B.03.3 - Parque de Coches Motores Motrices Cabina]])</f>
        <v>16</v>
      </c>
      <c r="AY114" s="55">
        <f>+'MIT Da'!AY114+'SAR Da'!AY114+'URQ Da'!AY114+'ROC Da'!AY114+'SM Da'!AY114+'BN Da'!AY114+'BS Da'!AY114+'TDC Da'!AY114</f>
        <v>427</v>
      </c>
      <c r="AZ114" s="55">
        <f>+'MIT Da'!AZ114+'SAR Da'!AZ114+'URQ Da'!AZ114+'ROC Da'!AZ114+'SM Da'!AZ114+'BN Da'!AZ114+'BS Da'!AZ114+'TDC Da'!AZ114</f>
        <v>169</v>
      </c>
      <c r="BA114" s="55">
        <f>+'MIT Da'!BA114+'SAR Da'!BA114+'URQ Da'!BA114+'ROC Da'!BA114+'SM Da'!BA114+'BN Da'!BA114+'BS Da'!BA114+'TDC Da'!BA114</f>
        <v>15</v>
      </c>
      <c r="BB114" s="55">
        <f>+'MIT Da'!BB114+'SAR Da'!BB114+'URQ Da'!BB114+'ROC Da'!BB114+'SM Da'!BB114+'BN Da'!BB114+'BS Da'!BB114+'TDC Da'!BB114</f>
        <v>0</v>
      </c>
      <c r="BC114" s="232">
        <f>+SUM(RED_InfraMR[[#This Row],[B.04.1 - Parque de Coches Remolcados Clase Unica]:[B.04.5 - Parque de Coches Remolcados para Servicios Especiales (Cartoneros)]])</f>
        <v>611</v>
      </c>
      <c r="BD114" s="393">
        <f>+'MIT Da'!BD114+'SAR Da'!BD114+'URQ Da'!BD114+'ROC Da'!BD114+'SM Da'!BD114+'BN Da'!BD114+'BS Da'!BD114+'TDC Da'!BD114</f>
        <v>150</v>
      </c>
      <c r="BE114" s="55">
        <f>+'MIT Da'!BE114+'SAR Da'!BE114+'URQ Da'!BE114+'ROC Da'!BE114+'SM Da'!BE114+'BN Da'!BE114+'BS Da'!BE114+'TDC Da'!BE114</f>
        <v>12</v>
      </c>
      <c r="BF114" s="55">
        <f>+'MIT Da'!BF114+'SAR Da'!BF114+'URQ Da'!BF114+'ROC Da'!BF114+'SM Da'!BF114+'BN Da'!BF114+'BS Da'!BF114+'TDC Da'!BF114</f>
        <v>92</v>
      </c>
      <c r="BG114" s="235"/>
    </row>
    <row r="115" spans="1:59">
      <c r="A115" s="1">
        <v>2002</v>
      </c>
      <c r="B115" s="1" t="s">
        <v>66</v>
      </c>
      <c r="C115" s="10">
        <f>+'MIT Da'!C115+'SAR Da'!C115+'URQ Da'!C115+'ROC Da'!C115+'SM Da'!C115+'BN Da'!C115+'BS Da'!C115+'TDC Da'!C115</f>
        <v>147.21299999999999</v>
      </c>
      <c r="D115" s="10">
        <f>+'MIT Da'!D115+'SAR Da'!D115+'URQ Da'!D115+'ROC Da'!D115+'SM Da'!D115+'BN Da'!D115+'BS Da'!D115+'TDC Da'!D115</f>
        <v>444.30600000000004</v>
      </c>
      <c r="E115" s="10">
        <f>+'MIT Da'!E115+'SAR Da'!E115+'URQ Da'!E115+'ROC Da'!E115+'SM Da'!E115+'BN Da'!E115+'BS Da'!E115+'TDC Da'!E115</f>
        <v>0</v>
      </c>
      <c r="F115" s="10">
        <f>+'MIT Da'!F115+'SAR Da'!F115+'URQ Da'!F115+'ROC Da'!F115+'SM Da'!F115+'BN Da'!F115+'BS Da'!F115+'TDC Da'!F115</f>
        <v>176.17364000000001</v>
      </c>
      <c r="G115" s="192">
        <f>+'MIT Da'!G115+'SAR Da'!G115+'URQ Da'!G115+'ROC Da'!G115+'SM Da'!G115+'BN Da'!G115+'BS Da'!G115+'TDC Da'!G115</f>
        <v>767.69263999999998</v>
      </c>
      <c r="H115" s="192">
        <f>+'MIT Da'!H115+'SAR Da'!H115+'URQ Da'!H115+'ROC Da'!H115+'SM Da'!H115+'BN Da'!H115+'BS Da'!H115+'TDC Da'!H115</f>
        <v>767.69263999999998</v>
      </c>
      <c r="I115" s="10">
        <f>+'MIT Da'!I115+'SAR Da'!I115+'URQ Da'!I115+'ROC Da'!I115+'SM Da'!I115+'BN Da'!I115+'BS Da'!I115+'TDC Da'!I115</f>
        <v>972.2581100000001</v>
      </c>
      <c r="J115" s="10">
        <f>+'MIT Da'!J115+'SAR Da'!J115+'URQ Da'!J115+'ROC Da'!J115+'SM Da'!J115+'BN Da'!J115+'BS Da'!J115+'TDC Da'!J115</f>
        <v>1060.415</v>
      </c>
      <c r="K115" s="10">
        <f>+'MIT Da'!K115+'SAR Da'!K115+'URQ Da'!K115+'ROC Da'!K115+'SM Da'!K115+'BN Da'!K115+'BS Da'!K115+'TDC Da'!K115</f>
        <v>54.516999999999996</v>
      </c>
      <c r="L115" s="10">
        <f>+'MIT Da'!L115+'SAR Da'!L115+'URQ Da'!L115+'ROC Da'!L115+'SM Da'!L115+'BN Da'!L115+'BS Da'!L115+'TDC Da'!L115</f>
        <v>379.49300000000005</v>
      </c>
      <c r="M115" s="10">
        <f>+'MIT Da'!M115+'SAR Da'!M115+'URQ Da'!M115+'ROC Da'!M115+'SM Da'!M115+'BN Da'!M115+'BS Da'!M115+'TDC Da'!M115</f>
        <v>21.314999999999998</v>
      </c>
      <c r="N115" s="192">
        <f>+'MIT Da'!N115+'SAR Da'!N115+'URQ Da'!N115+'ROC Da'!N115+'SM Da'!N115+'BN Da'!N115+'BS Da'!N115+'TDC Da'!N115</f>
        <v>1439.9079999999999</v>
      </c>
      <c r="O115" s="192">
        <f>+'MIT Da'!O115+'SAR Da'!O115+'URQ Da'!O115+'ROC Da'!O115+'SM Da'!O115+'BN Da'!O115+'BS Da'!O115+'TDC Da'!O115</f>
        <v>1439.9079999999999</v>
      </c>
      <c r="P115" s="55">
        <f>+'MIT Da'!P115+'SAR Da'!P115+'URQ Da'!P115+'ROC Da'!P115+'SM Da'!P115+'BN Da'!P115+'BS Da'!P115+'TDC Da'!P115</f>
        <v>203</v>
      </c>
      <c r="Q115" s="55">
        <f>+'MIT Da'!Q115+'SAR Da'!Q115+'URQ Da'!Q115+'ROC Da'!Q115+'SM Da'!Q115+'BN Da'!Q115+'BS Da'!Q115+'TDC Da'!Q115</f>
        <v>58</v>
      </c>
      <c r="R115" s="55">
        <f>+'MIT Da'!R115+'SAR Da'!R115+'URQ Da'!R115+'ROC Da'!R115+'SM Da'!R115+'BN Da'!R115+'BS Da'!R115+'TDC Da'!R115</f>
        <v>10</v>
      </c>
      <c r="S115" s="213">
        <f>+'MIT Da'!S115+'SAR Da'!S115+'URQ Da'!S115+'ROC Da'!S115+'SM Da'!S115+'BN Da'!S115+'BS Da'!S115+'TDC Da'!S115</f>
        <v>271</v>
      </c>
      <c r="T115" s="213">
        <f>+'MIT Da'!T115+'SAR Da'!T115+'URQ Da'!T115+'ROC Da'!T115+'SM Da'!T115+'BN Da'!T115+'BS Da'!T115+'TDC Da'!T115</f>
        <v>271</v>
      </c>
      <c r="U115" s="55">
        <f>+'MIT Da'!U115+'SAR Da'!U115+'URQ Da'!U115+'ROC Da'!U115+'SM Da'!U115+'BN Da'!U115+'BS Da'!U115+'TDC Da'!U115</f>
        <v>136</v>
      </c>
      <c r="V115" s="55">
        <f>+'MIT Da'!V115+'SAR Da'!V115+'URQ Da'!V115+'ROC Da'!V115+'SM Da'!V115+'BN Da'!V115+'BS Da'!V115+'TDC Da'!V115</f>
        <v>434</v>
      </c>
      <c r="W115" s="55">
        <f>+'MIT Da'!W115+'SAR Da'!W115+'URQ Da'!W115+'ROC Da'!W115+'SM Da'!W115+'BN Da'!W115+'BS Da'!W115+'TDC Da'!W115</f>
        <v>11</v>
      </c>
      <c r="X115" s="55">
        <f>+'MIT Da'!X115+'SAR Da'!X115+'URQ Da'!X115+'ROC Da'!X115+'SM Da'!X115+'BN Da'!X115+'BS Da'!X115+'TDC Da'!X115</f>
        <v>112</v>
      </c>
      <c r="Y115" s="55">
        <f>+'MIT Da'!Y115+'SAR Da'!Y115+'URQ Da'!Y115+'ROC Da'!Y115+'SM Da'!Y115+'BN Da'!Y115+'BS Da'!Y115+'TDC Da'!Y115</f>
        <v>4</v>
      </c>
      <c r="Z115" s="219">
        <f>+'MIT Da'!Z115+'SAR Da'!Z115+'URQ Da'!Z115+'ROC Da'!Z115+'SM Da'!Z115+'BN Da'!Z115+'BS Da'!Z115+'TDC Da'!Z115</f>
        <v>697</v>
      </c>
      <c r="AA115" s="55">
        <f>+'MIT Da'!AA115+'SAR Da'!AA115+'URQ Da'!AA115+'ROC Da'!AA115+'SM Da'!AA115+'BN Da'!AA115+'BS Da'!AA115+'TDC Da'!AA115</f>
        <v>160</v>
      </c>
      <c r="AB115" s="55">
        <f>+'MIT Da'!AB115+'SAR Da'!AB115+'URQ Da'!AB115+'ROC Da'!AB115+'SM Da'!AB115+'BN Da'!AB115+'BS Da'!AB115+'TDC Da'!AB115</f>
        <v>102</v>
      </c>
      <c r="AC115" s="55">
        <f>+'MIT Da'!AC115+'SAR Da'!AC115+'URQ Da'!AC115+'ROC Da'!AC115+'SM Da'!AC115+'BN Da'!AC115+'BS Da'!AC115+'TDC Da'!AC115</f>
        <v>697</v>
      </c>
      <c r="AD115" s="219">
        <f>+'MIT Da'!AD115+'SAR Da'!AD115+'URQ Da'!AD115+'ROC Da'!AD115+'SM Da'!AD115+'BN Da'!AD115+'BS Da'!AD115+'TDC Da'!AD115</f>
        <v>959</v>
      </c>
      <c r="AE115" s="55">
        <f>+'MIT Da'!AE115+'SAR Da'!AE115+'URQ Da'!AE115+'ROC Da'!AE115+'SM Da'!AE115+'BN Da'!AE115+'BS Da'!AE115+'TDC Da'!AE115</f>
        <v>54</v>
      </c>
      <c r="AF115" s="55">
        <f>+'MIT Da'!AF115+'SAR Da'!AF115+'URQ Da'!AF115+'ROC Da'!AF115+'SM Da'!AF115+'BN Da'!AF115+'BS Da'!AF115+'TDC Da'!AF115</f>
        <v>96</v>
      </c>
      <c r="AG115" s="55">
        <f>+'MIT Da'!AG115+'SAR Da'!AG115+'URQ Da'!AG115+'ROC Da'!AG115+'SM Da'!AG115+'BN Da'!AG115+'BS Da'!AG115+'TDC Da'!AG115</f>
        <v>446</v>
      </c>
      <c r="AH115" s="219">
        <f>+'MIT Da'!AH115+'SAR Da'!AH115+'URQ Da'!AH115+'ROC Da'!AH115+'SM Da'!AH115+'BN Da'!AH115+'BS Da'!AH115+'TDC Da'!AH115</f>
        <v>596</v>
      </c>
      <c r="AI115" s="10">
        <f>+'MIT Da'!AI115+'SAR Da'!AI115+'URQ Da'!AI115+'ROC Da'!AI115+'SM Da'!AI115+'BN Da'!AI115+'BS Da'!AI115+'TDC Da'!AI115</f>
        <v>274.60699999999997</v>
      </c>
      <c r="AJ115" s="10">
        <f>+'MIT Da'!AJ115+'SAR Da'!AJ115+'URQ Da'!AJ115+'ROC Da'!AJ115+'SM Da'!AJ115+'BN Da'!AJ115+'BS Da'!AJ115+'TDC Da'!AJ115</f>
        <v>7.32</v>
      </c>
      <c r="AK115" s="10">
        <f>+'MIT Da'!AK115+'SAR Da'!AK115+'URQ Da'!AK115+'ROC Da'!AK115+'SM Da'!AK115+'BN Da'!AK115+'BS Da'!AK115+'TDC Da'!AK115</f>
        <v>498.71500000000003</v>
      </c>
      <c r="AL115" s="222">
        <f>+'MIT Da'!AL115+'SAR Da'!AL115+'URQ Da'!AL115+'ROC Da'!AL115+'SM Da'!AL115+'BN Da'!AL115+'BS Da'!AL115+'TDC Da'!AL115</f>
        <v>780.64199999999994</v>
      </c>
      <c r="AM115" s="55">
        <f>+'MIT Da'!AM115+'SAR Da'!AM115+'URQ Da'!AM115+'ROC Da'!AM115+'SM Da'!AM115+'BN Da'!AM115+'BS Da'!AM115+'TDC Da'!AM115</f>
        <v>9</v>
      </c>
      <c r="AN115" s="55">
        <f>+'MIT Da'!AN115+'SAR Da'!AN115+'URQ Da'!AN115+'ROC Da'!AN115+'SM Da'!AN115+'BN Da'!AN115+'BS Da'!AN115+'TDC Da'!AN115</f>
        <v>57</v>
      </c>
      <c r="AO115" s="55">
        <f>+'MIT Da'!AO115+'SAR Da'!AO115+'URQ Da'!AO115+'ROC Da'!AO115+'SM Da'!AO115+'BN Da'!AO115+'BS Da'!AO115+'TDC Da'!AO115</f>
        <v>82</v>
      </c>
      <c r="AP115" s="232">
        <f>+'MIT Da'!AP115+'SAR Da'!AP115+'URQ Da'!AP115+'ROC Da'!AP115+'SM Da'!AP115+'BN Da'!AP115+'BS Da'!AP115+'TDC Da'!AP115</f>
        <v>148</v>
      </c>
      <c r="AQ115" s="55">
        <f>+'MIT Da'!AQ115+'SAR Da'!AQ115+'URQ Da'!AQ115+'ROC Da'!AQ115+'SM Da'!AQ115+'BN Da'!AQ115+'BS Da'!AQ115+'TDC Da'!AQ115</f>
        <v>596</v>
      </c>
      <c r="AR115" s="55">
        <f>+'MIT Da'!AR115+'SAR Da'!AR115+'URQ Da'!AR115+'ROC Da'!AR115+'SM Da'!AR115+'BN Da'!AR115+'BS Da'!AR115+'TDC Da'!AR115</f>
        <v>341</v>
      </c>
      <c r="AS115" s="55">
        <f>+'MIT Da'!AS115+'SAR Da'!AS115+'URQ Da'!AS115+'ROC Da'!AS115+'SM Da'!AS115+'BN Da'!AS115+'BS Da'!AS115+'TDC Da'!AS115</f>
        <v>39</v>
      </c>
      <c r="AT115" s="232">
        <f>+SUM(RED_InfraMR[[#This Row],[B.02.1 - Parque de Coches Eléctricos Motrices]:[B.02.3 - Parque de Coches Eléctricos Motrices Tipo R]])</f>
        <v>976</v>
      </c>
      <c r="AU115" s="55">
        <f>+'MIT Da'!AU115+'SAR Da'!AU115+'URQ Da'!AU115+'ROC Da'!AU115+'SM Da'!AU115+'BN Da'!AU115+'BS Da'!AU115+'TDC Da'!AU115</f>
        <v>0</v>
      </c>
      <c r="AV115" s="55">
        <f>+'MIT Da'!AV115+'SAR Da'!AV115+'URQ Da'!AV115+'ROC Da'!AV115+'SM Da'!AV115+'BN Da'!AV115+'BS Da'!AV115+'TDC Da'!AV115</f>
        <v>6</v>
      </c>
      <c r="AW115" s="55">
        <f>+'MIT Da'!AW115+'SAR Da'!AW115+'URQ Da'!AW115+'ROC Da'!AW115+'SM Da'!AW115+'BN Da'!AW115+'BS Da'!AW115+'TDC Da'!AW115</f>
        <v>10</v>
      </c>
      <c r="AX115" s="232">
        <f>+SUM(RED_InfraMR[[#This Row],[B.03.1 - Parque de Coches Motores Motrices Remolcados]:[B.03.3 - Parque de Coches Motores Motrices Cabina]])</f>
        <v>16</v>
      </c>
      <c r="AY115" s="55">
        <f>+'MIT Da'!AY115+'SAR Da'!AY115+'URQ Da'!AY115+'ROC Da'!AY115+'SM Da'!AY115+'BN Da'!AY115+'BS Da'!AY115+'TDC Da'!AY115</f>
        <v>427</v>
      </c>
      <c r="AZ115" s="55">
        <f>+'MIT Da'!AZ115+'SAR Da'!AZ115+'URQ Da'!AZ115+'ROC Da'!AZ115+'SM Da'!AZ115+'BN Da'!AZ115+'BS Da'!AZ115+'TDC Da'!AZ115</f>
        <v>169</v>
      </c>
      <c r="BA115" s="55">
        <f>+'MIT Da'!BA115+'SAR Da'!BA115+'URQ Da'!BA115+'ROC Da'!BA115+'SM Da'!BA115+'BN Da'!BA115+'BS Da'!BA115+'TDC Da'!BA115</f>
        <v>15</v>
      </c>
      <c r="BB115" s="55">
        <f>+'MIT Da'!BB115+'SAR Da'!BB115+'URQ Da'!BB115+'ROC Da'!BB115+'SM Da'!BB115+'BN Da'!BB115+'BS Da'!BB115+'TDC Da'!BB115</f>
        <v>0</v>
      </c>
      <c r="BC115" s="232">
        <f>+SUM(RED_InfraMR[[#This Row],[B.04.1 - Parque de Coches Remolcados Clase Unica]:[B.04.5 - Parque de Coches Remolcados para Servicios Especiales (Cartoneros)]])</f>
        <v>611</v>
      </c>
      <c r="BD115" s="393">
        <f>+'MIT Da'!BD115+'SAR Da'!BD115+'URQ Da'!BD115+'ROC Da'!BD115+'SM Da'!BD115+'BN Da'!BD115+'BS Da'!BD115+'TDC Da'!BD115</f>
        <v>150</v>
      </c>
      <c r="BE115" s="55">
        <f>+'MIT Da'!BE115+'SAR Da'!BE115+'URQ Da'!BE115+'ROC Da'!BE115+'SM Da'!BE115+'BN Da'!BE115+'BS Da'!BE115+'TDC Da'!BE115</f>
        <v>12</v>
      </c>
      <c r="BF115" s="55">
        <f>+'MIT Da'!BF115+'SAR Da'!BF115+'URQ Da'!BF115+'ROC Da'!BF115+'SM Da'!BF115+'BN Da'!BF115+'BS Da'!BF115+'TDC Da'!BF115</f>
        <v>92</v>
      </c>
      <c r="BG115" s="235"/>
    </row>
    <row r="116" spans="1:59">
      <c r="A116" s="1">
        <v>2002</v>
      </c>
      <c r="B116" s="1" t="s">
        <v>67</v>
      </c>
      <c r="C116" s="10">
        <f>+'MIT Da'!C116+'SAR Da'!C116+'URQ Da'!C116+'ROC Da'!C116+'SM Da'!C116+'BN Da'!C116+'BS Da'!C116+'TDC Da'!C116</f>
        <v>147.21299999999999</v>
      </c>
      <c r="D116" s="10">
        <f>+'MIT Da'!D116+'SAR Da'!D116+'URQ Da'!D116+'ROC Da'!D116+'SM Da'!D116+'BN Da'!D116+'BS Da'!D116+'TDC Da'!D116</f>
        <v>444.30600000000004</v>
      </c>
      <c r="E116" s="10">
        <f>+'MIT Da'!E116+'SAR Da'!E116+'URQ Da'!E116+'ROC Da'!E116+'SM Da'!E116+'BN Da'!E116+'BS Da'!E116+'TDC Da'!E116</f>
        <v>0</v>
      </c>
      <c r="F116" s="10">
        <f>+'MIT Da'!F116+'SAR Da'!F116+'URQ Da'!F116+'ROC Da'!F116+'SM Da'!F116+'BN Da'!F116+'BS Da'!F116+'TDC Da'!F116</f>
        <v>176.17364000000001</v>
      </c>
      <c r="G116" s="192">
        <f>+'MIT Da'!G116+'SAR Da'!G116+'URQ Da'!G116+'ROC Da'!G116+'SM Da'!G116+'BN Da'!G116+'BS Da'!G116+'TDC Da'!G116</f>
        <v>767.69263999999998</v>
      </c>
      <c r="H116" s="192">
        <f>+'MIT Da'!H116+'SAR Da'!H116+'URQ Da'!H116+'ROC Da'!H116+'SM Da'!H116+'BN Da'!H116+'BS Da'!H116+'TDC Da'!H116</f>
        <v>767.69263999999998</v>
      </c>
      <c r="I116" s="10">
        <f>+'MIT Da'!I116+'SAR Da'!I116+'URQ Da'!I116+'ROC Da'!I116+'SM Da'!I116+'BN Da'!I116+'BS Da'!I116+'TDC Da'!I116</f>
        <v>972.2581100000001</v>
      </c>
      <c r="J116" s="10">
        <f>+'MIT Da'!J116+'SAR Da'!J116+'URQ Da'!J116+'ROC Da'!J116+'SM Da'!J116+'BN Da'!J116+'BS Da'!J116+'TDC Da'!J116</f>
        <v>1060.415</v>
      </c>
      <c r="K116" s="10">
        <f>+'MIT Da'!K116+'SAR Da'!K116+'URQ Da'!K116+'ROC Da'!K116+'SM Da'!K116+'BN Da'!K116+'BS Da'!K116+'TDC Da'!K116</f>
        <v>54.516999999999996</v>
      </c>
      <c r="L116" s="10">
        <f>+'MIT Da'!L116+'SAR Da'!L116+'URQ Da'!L116+'ROC Da'!L116+'SM Da'!L116+'BN Da'!L116+'BS Da'!L116+'TDC Da'!L116</f>
        <v>379.49300000000005</v>
      </c>
      <c r="M116" s="10">
        <f>+'MIT Da'!M116+'SAR Da'!M116+'URQ Da'!M116+'ROC Da'!M116+'SM Da'!M116+'BN Da'!M116+'BS Da'!M116+'TDC Da'!M116</f>
        <v>21.314999999999998</v>
      </c>
      <c r="N116" s="192">
        <f>+'MIT Da'!N116+'SAR Da'!N116+'URQ Da'!N116+'ROC Da'!N116+'SM Da'!N116+'BN Da'!N116+'BS Da'!N116+'TDC Da'!N116</f>
        <v>1439.9079999999999</v>
      </c>
      <c r="O116" s="192">
        <f>+'MIT Da'!O116+'SAR Da'!O116+'URQ Da'!O116+'ROC Da'!O116+'SM Da'!O116+'BN Da'!O116+'BS Da'!O116+'TDC Da'!O116</f>
        <v>1439.9079999999999</v>
      </c>
      <c r="P116" s="55">
        <f>+'MIT Da'!P116+'SAR Da'!P116+'URQ Da'!P116+'ROC Da'!P116+'SM Da'!P116+'BN Da'!P116+'BS Da'!P116+'TDC Da'!P116</f>
        <v>203</v>
      </c>
      <c r="Q116" s="55">
        <f>+'MIT Da'!Q116+'SAR Da'!Q116+'URQ Da'!Q116+'ROC Da'!Q116+'SM Da'!Q116+'BN Da'!Q116+'BS Da'!Q116+'TDC Da'!Q116</f>
        <v>58</v>
      </c>
      <c r="R116" s="55">
        <f>+'MIT Da'!R116+'SAR Da'!R116+'URQ Da'!R116+'ROC Da'!R116+'SM Da'!R116+'BN Da'!R116+'BS Da'!R116+'TDC Da'!R116</f>
        <v>10</v>
      </c>
      <c r="S116" s="213">
        <f>+'MIT Da'!S116+'SAR Da'!S116+'URQ Da'!S116+'ROC Da'!S116+'SM Da'!S116+'BN Da'!S116+'BS Da'!S116+'TDC Da'!S116</f>
        <v>271</v>
      </c>
      <c r="T116" s="213">
        <f>+'MIT Da'!T116+'SAR Da'!T116+'URQ Da'!T116+'ROC Da'!T116+'SM Da'!T116+'BN Da'!T116+'BS Da'!T116+'TDC Da'!T116</f>
        <v>271</v>
      </c>
      <c r="U116" s="55">
        <f>+'MIT Da'!U116+'SAR Da'!U116+'URQ Da'!U116+'ROC Da'!U116+'SM Da'!U116+'BN Da'!U116+'BS Da'!U116+'TDC Da'!U116</f>
        <v>136</v>
      </c>
      <c r="V116" s="55">
        <f>+'MIT Da'!V116+'SAR Da'!V116+'URQ Da'!V116+'ROC Da'!V116+'SM Da'!V116+'BN Da'!V116+'BS Da'!V116+'TDC Da'!V116</f>
        <v>434</v>
      </c>
      <c r="W116" s="55">
        <f>+'MIT Da'!W116+'SAR Da'!W116+'URQ Da'!W116+'ROC Da'!W116+'SM Da'!W116+'BN Da'!W116+'BS Da'!W116+'TDC Da'!W116</f>
        <v>11</v>
      </c>
      <c r="X116" s="55">
        <f>+'MIT Da'!X116+'SAR Da'!X116+'URQ Da'!X116+'ROC Da'!X116+'SM Da'!X116+'BN Da'!X116+'BS Da'!X116+'TDC Da'!X116</f>
        <v>112</v>
      </c>
      <c r="Y116" s="55">
        <f>+'MIT Da'!Y116+'SAR Da'!Y116+'URQ Da'!Y116+'ROC Da'!Y116+'SM Da'!Y116+'BN Da'!Y116+'BS Da'!Y116+'TDC Da'!Y116</f>
        <v>4</v>
      </c>
      <c r="Z116" s="219">
        <f>+'MIT Da'!Z116+'SAR Da'!Z116+'URQ Da'!Z116+'ROC Da'!Z116+'SM Da'!Z116+'BN Da'!Z116+'BS Da'!Z116+'TDC Da'!Z116</f>
        <v>697</v>
      </c>
      <c r="AA116" s="55">
        <f>+'MIT Da'!AA116+'SAR Da'!AA116+'URQ Da'!AA116+'ROC Da'!AA116+'SM Da'!AA116+'BN Da'!AA116+'BS Da'!AA116+'TDC Da'!AA116</f>
        <v>160</v>
      </c>
      <c r="AB116" s="55">
        <f>+'MIT Da'!AB116+'SAR Da'!AB116+'URQ Da'!AB116+'ROC Da'!AB116+'SM Da'!AB116+'BN Da'!AB116+'BS Da'!AB116+'TDC Da'!AB116</f>
        <v>102</v>
      </c>
      <c r="AC116" s="55">
        <f>+'MIT Da'!AC116+'SAR Da'!AC116+'URQ Da'!AC116+'ROC Da'!AC116+'SM Da'!AC116+'BN Da'!AC116+'BS Da'!AC116+'TDC Da'!AC116</f>
        <v>697</v>
      </c>
      <c r="AD116" s="219">
        <f>+'MIT Da'!AD116+'SAR Da'!AD116+'URQ Da'!AD116+'ROC Da'!AD116+'SM Da'!AD116+'BN Da'!AD116+'BS Da'!AD116+'TDC Da'!AD116</f>
        <v>959</v>
      </c>
      <c r="AE116" s="55">
        <f>+'MIT Da'!AE116+'SAR Da'!AE116+'URQ Da'!AE116+'ROC Da'!AE116+'SM Da'!AE116+'BN Da'!AE116+'BS Da'!AE116+'TDC Da'!AE116</f>
        <v>54</v>
      </c>
      <c r="AF116" s="55">
        <f>+'MIT Da'!AF116+'SAR Da'!AF116+'URQ Da'!AF116+'ROC Da'!AF116+'SM Da'!AF116+'BN Da'!AF116+'BS Da'!AF116+'TDC Da'!AF116</f>
        <v>96</v>
      </c>
      <c r="AG116" s="55">
        <f>+'MIT Da'!AG116+'SAR Da'!AG116+'URQ Da'!AG116+'ROC Da'!AG116+'SM Da'!AG116+'BN Da'!AG116+'BS Da'!AG116+'TDC Da'!AG116</f>
        <v>446</v>
      </c>
      <c r="AH116" s="219">
        <f>+'MIT Da'!AH116+'SAR Da'!AH116+'URQ Da'!AH116+'ROC Da'!AH116+'SM Da'!AH116+'BN Da'!AH116+'BS Da'!AH116+'TDC Da'!AH116</f>
        <v>596</v>
      </c>
      <c r="AI116" s="10">
        <f>+'MIT Da'!AI116+'SAR Da'!AI116+'URQ Da'!AI116+'ROC Da'!AI116+'SM Da'!AI116+'BN Da'!AI116+'BS Da'!AI116+'TDC Da'!AI116</f>
        <v>274.60699999999997</v>
      </c>
      <c r="AJ116" s="10">
        <f>+'MIT Da'!AJ116+'SAR Da'!AJ116+'URQ Da'!AJ116+'ROC Da'!AJ116+'SM Da'!AJ116+'BN Da'!AJ116+'BS Da'!AJ116+'TDC Da'!AJ116</f>
        <v>7.32</v>
      </c>
      <c r="AK116" s="10">
        <f>+'MIT Da'!AK116+'SAR Da'!AK116+'URQ Da'!AK116+'ROC Da'!AK116+'SM Da'!AK116+'BN Da'!AK116+'BS Da'!AK116+'TDC Da'!AK116</f>
        <v>498.71500000000003</v>
      </c>
      <c r="AL116" s="222">
        <f>+'MIT Da'!AL116+'SAR Da'!AL116+'URQ Da'!AL116+'ROC Da'!AL116+'SM Da'!AL116+'BN Da'!AL116+'BS Da'!AL116+'TDC Da'!AL116</f>
        <v>780.64199999999994</v>
      </c>
      <c r="AM116" s="55">
        <f>+'MIT Da'!AM116+'SAR Da'!AM116+'URQ Da'!AM116+'ROC Da'!AM116+'SM Da'!AM116+'BN Da'!AM116+'BS Da'!AM116+'TDC Da'!AM116</f>
        <v>9</v>
      </c>
      <c r="AN116" s="55">
        <f>+'MIT Da'!AN116+'SAR Da'!AN116+'URQ Da'!AN116+'ROC Da'!AN116+'SM Da'!AN116+'BN Da'!AN116+'BS Da'!AN116+'TDC Da'!AN116</f>
        <v>57</v>
      </c>
      <c r="AO116" s="55">
        <f>+'MIT Da'!AO116+'SAR Da'!AO116+'URQ Da'!AO116+'ROC Da'!AO116+'SM Da'!AO116+'BN Da'!AO116+'BS Da'!AO116+'TDC Da'!AO116</f>
        <v>82</v>
      </c>
      <c r="AP116" s="232">
        <f>+'MIT Da'!AP116+'SAR Da'!AP116+'URQ Da'!AP116+'ROC Da'!AP116+'SM Da'!AP116+'BN Da'!AP116+'BS Da'!AP116+'TDC Da'!AP116</f>
        <v>148</v>
      </c>
      <c r="AQ116" s="55">
        <f>+'MIT Da'!AQ116+'SAR Da'!AQ116+'URQ Da'!AQ116+'ROC Da'!AQ116+'SM Da'!AQ116+'BN Da'!AQ116+'BS Da'!AQ116+'TDC Da'!AQ116</f>
        <v>596</v>
      </c>
      <c r="AR116" s="55">
        <f>+'MIT Da'!AR116+'SAR Da'!AR116+'URQ Da'!AR116+'ROC Da'!AR116+'SM Da'!AR116+'BN Da'!AR116+'BS Da'!AR116+'TDC Da'!AR116</f>
        <v>341</v>
      </c>
      <c r="AS116" s="55">
        <f>+'MIT Da'!AS116+'SAR Da'!AS116+'URQ Da'!AS116+'ROC Da'!AS116+'SM Da'!AS116+'BN Da'!AS116+'BS Da'!AS116+'TDC Da'!AS116</f>
        <v>39</v>
      </c>
      <c r="AT116" s="232">
        <f>+SUM(RED_InfraMR[[#This Row],[B.02.1 - Parque de Coches Eléctricos Motrices]:[B.02.3 - Parque de Coches Eléctricos Motrices Tipo R]])</f>
        <v>976</v>
      </c>
      <c r="AU116" s="55">
        <f>+'MIT Da'!AU116+'SAR Da'!AU116+'URQ Da'!AU116+'ROC Da'!AU116+'SM Da'!AU116+'BN Da'!AU116+'BS Da'!AU116+'TDC Da'!AU116</f>
        <v>0</v>
      </c>
      <c r="AV116" s="55">
        <f>+'MIT Da'!AV116+'SAR Da'!AV116+'URQ Da'!AV116+'ROC Da'!AV116+'SM Da'!AV116+'BN Da'!AV116+'BS Da'!AV116+'TDC Da'!AV116</f>
        <v>6</v>
      </c>
      <c r="AW116" s="55">
        <f>+'MIT Da'!AW116+'SAR Da'!AW116+'URQ Da'!AW116+'ROC Da'!AW116+'SM Da'!AW116+'BN Da'!AW116+'BS Da'!AW116+'TDC Da'!AW116</f>
        <v>10</v>
      </c>
      <c r="AX116" s="232">
        <f>+SUM(RED_InfraMR[[#This Row],[B.03.1 - Parque de Coches Motores Motrices Remolcados]:[B.03.3 - Parque de Coches Motores Motrices Cabina]])</f>
        <v>16</v>
      </c>
      <c r="AY116" s="55">
        <f>+'MIT Da'!AY116+'SAR Da'!AY116+'URQ Da'!AY116+'ROC Da'!AY116+'SM Da'!AY116+'BN Da'!AY116+'BS Da'!AY116+'TDC Da'!AY116</f>
        <v>427</v>
      </c>
      <c r="AZ116" s="55">
        <f>+'MIT Da'!AZ116+'SAR Da'!AZ116+'URQ Da'!AZ116+'ROC Da'!AZ116+'SM Da'!AZ116+'BN Da'!AZ116+'BS Da'!AZ116+'TDC Da'!AZ116</f>
        <v>169</v>
      </c>
      <c r="BA116" s="55">
        <f>+'MIT Da'!BA116+'SAR Da'!BA116+'URQ Da'!BA116+'ROC Da'!BA116+'SM Da'!BA116+'BN Da'!BA116+'BS Da'!BA116+'TDC Da'!BA116</f>
        <v>15</v>
      </c>
      <c r="BB116" s="55">
        <f>+'MIT Da'!BB116+'SAR Da'!BB116+'URQ Da'!BB116+'ROC Da'!BB116+'SM Da'!BB116+'BN Da'!BB116+'BS Da'!BB116+'TDC Da'!BB116</f>
        <v>0</v>
      </c>
      <c r="BC116" s="232">
        <f>+SUM(RED_InfraMR[[#This Row],[B.04.1 - Parque de Coches Remolcados Clase Unica]:[B.04.5 - Parque de Coches Remolcados para Servicios Especiales (Cartoneros)]])</f>
        <v>611</v>
      </c>
      <c r="BD116" s="393">
        <f>+'MIT Da'!BD116+'SAR Da'!BD116+'URQ Da'!BD116+'ROC Da'!BD116+'SM Da'!BD116+'BN Da'!BD116+'BS Da'!BD116+'TDC Da'!BD116</f>
        <v>150</v>
      </c>
      <c r="BE116" s="55">
        <f>+'MIT Da'!BE116+'SAR Da'!BE116+'URQ Da'!BE116+'ROC Da'!BE116+'SM Da'!BE116+'BN Da'!BE116+'BS Da'!BE116+'TDC Da'!BE116</f>
        <v>12</v>
      </c>
      <c r="BF116" s="55">
        <f>+'MIT Da'!BF116+'SAR Da'!BF116+'URQ Da'!BF116+'ROC Da'!BF116+'SM Da'!BF116+'BN Da'!BF116+'BS Da'!BF116+'TDC Da'!BF116</f>
        <v>92</v>
      </c>
      <c r="BG116" s="235"/>
    </row>
    <row r="117" spans="1:59">
      <c r="A117" s="1">
        <v>2002</v>
      </c>
      <c r="B117" s="1" t="s">
        <v>68</v>
      </c>
      <c r="C117" s="10">
        <f>+'MIT Da'!C117+'SAR Da'!C117+'URQ Da'!C117+'ROC Da'!C117+'SM Da'!C117+'BN Da'!C117+'BS Da'!C117+'TDC Da'!C117</f>
        <v>147.21299999999999</v>
      </c>
      <c r="D117" s="10">
        <f>+'MIT Da'!D117+'SAR Da'!D117+'URQ Da'!D117+'ROC Da'!D117+'SM Da'!D117+'BN Da'!D117+'BS Da'!D117+'TDC Da'!D117</f>
        <v>444.30600000000004</v>
      </c>
      <c r="E117" s="10">
        <f>+'MIT Da'!E117+'SAR Da'!E117+'URQ Da'!E117+'ROC Da'!E117+'SM Da'!E117+'BN Da'!E117+'BS Da'!E117+'TDC Da'!E117</f>
        <v>0</v>
      </c>
      <c r="F117" s="10">
        <f>+'MIT Da'!F117+'SAR Da'!F117+'URQ Da'!F117+'ROC Da'!F117+'SM Da'!F117+'BN Da'!F117+'BS Da'!F117+'TDC Da'!F117</f>
        <v>176.17364000000001</v>
      </c>
      <c r="G117" s="192">
        <f>+'MIT Da'!G117+'SAR Da'!G117+'URQ Da'!G117+'ROC Da'!G117+'SM Da'!G117+'BN Da'!G117+'BS Da'!G117+'TDC Da'!G117</f>
        <v>767.69263999999998</v>
      </c>
      <c r="H117" s="192">
        <f>+'MIT Da'!H117+'SAR Da'!H117+'URQ Da'!H117+'ROC Da'!H117+'SM Da'!H117+'BN Da'!H117+'BS Da'!H117+'TDC Da'!H117</f>
        <v>767.69263999999998</v>
      </c>
      <c r="I117" s="10">
        <f>+'MIT Da'!I117+'SAR Da'!I117+'URQ Da'!I117+'ROC Da'!I117+'SM Da'!I117+'BN Da'!I117+'BS Da'!I117+'TDC Da'!I117</f>
        <v>972.2581100000001</v>
      </c>
      <c r="J117" s="10">
        <f>+'MIT Da'!J117+'SAR Da'!J117+'URQ Da'!J117+'ROC Da'!J117+'SM Da'!J117+'BN Da'!J117+'BS Da'!J117+'TDC Da'!J117</f>
        <v>1060.415</v>
      </c>
      <c r="K117" s="10">
        <f>+'MIT Da'!K117+'SAR Da'!K117+'URQ Da'!K117+'ROC Da'!K117+'SM Da'!K117+'BN Da'!K117+'BS Da'!K117+'TDC Da'!K117</f>
        <v>54.516999999999996</v>
      </c>
      <c r="L117" s="10">
        <f>+'MIT Da'!L117+'SAR Da'!L117+'URQ Da'!L117+'ROC Da'!L117+'SM Da'!L117+'BN Da'!L117+'BS Da'!L117+'TDC Da'!L117</f>
        <v>379.49300000000005</v>
      </c>
      <c r="M117" s="10">
        <f>+'MIT Da'!M117+'SAR Da'!M117+'URQ Da'!M117+'ROC Da'!M117+'SM Da'!M117+'BN Da'!M117+'BS Da'!M117+'TDC Da'!M117</f>
        <v>21.314999999999998</v>
      </c>
      <c r="N117" s="192">
        <f>+'MIT Da'!N117+'SAR Da'!N117+'URQ Da'!N117+'ROC Da'!N117+'SM Da'!N117+'BN Da'!N117+'BS Da'!N117+'TDC Da'!N117</f>
        <v>1439.9079999999999</v>
      </c>
      <c r="O117" s="192">
        <f>+'MIT Da'!O117+'SAR Da'!O117+'URQ Da'!O117+'ROC Da'!O117+'SM Da'!O117+'BN Da'!O117+'BS Da'!O117+'TDC Da'!O117</f>
        <v>1439.9079999999999</v>
      </c>
      <c r="P117" s="55">
        <f>+'MIT Da'!P117+'SAR Da'!P117+'URQ Da'!P117+'ROC Da'!P117+'SM Da'!P117+'BN Da'!P117+'BS Da'!P117+'TDC Da'!P117</f>
        <v>203</v>
      </c>
      <c r="Q117" s="55">
        <f>+'MIT Da'!Q117+'SAR Da'!Q117+'URQ Da'!Q117+'ROC Da'!Q117+'SM Da'!Q117+'BN Da'!Q117+'BS Da'!Q117+'TDC Da'!Q117</f>
        <v>58</v>
      </c>
      <c r="R117" s="55">
        <f>+'MIT Da'!R117+'SAR Da'!R117+'URQ Da'!R117+'ROC Da'!R117+'SM Da'!R117+'BN Da'!R117+'BS Da'!R117+'TDC Da'!R117</f>
        <v>10</v>
      </c>
      <c r="S117" s="213">
        <f>+'MIT Da'!S117+'SAR Da'!S117+'URQ Da'!S117+'ROC Da'!S117+'SM Da'!S117+'BN Da'!S117+'BS Da'!S117+'TDC Da'!S117</f>
        <v>271</v>
      </c>
      <c r="T117" s="213">
        <f>+'MIT Da'!T117+'SAR Da'!T117+'URQ Da'!T117+'ROC Da'!T117+'SM Da'!T117+'BN Da'!T117+'BS Da'!T117+'TDC Da'!T117</f>
        <v>271</v>
      </c>
      <c r="U117" s="55">
        <f>+'MIT Da'!U117+'SAR Da'!U117+'URQ Da'!U117+'ROC Da'!U117+'SM Da'!U117+'BN Da'!U117+'BS Da'!U117+'TDC Da'!U117</f>
        <v>136</v>
      </c>
      <c r="V117" s="55">
        <f>+'MIT Da'!V117+'SAR Da'!V117+'URQ Da'!V117+'ROC Da'!V117+'SM Da'!V117+'BN Da'!V117+'BS Da'!V117+'TDC Da'!V117</f>
        <v>434</v>
      </c>
      <c r="W117" s="55">
        <f>+'MIT Da'!W117+'SAR Da'!W117+'URQ Da'!W117+'ROC Da'!W117+'SM Da'!W117+'BN Da'!W117+'BS Da'!W117+'TDC Da'!W117</f>
        <v>11</v>
      </c>
      <c r="X117" s="55">
        <f>+'MIT Da'!X117+'SAR Da'!X117+'URQ Da'!X117+'ROC Da'!X117+'SM Da'!X117+'BN Da'!X117+'BS Da'!X117+'TDC Da'!X117</f>
        <v>112</v>
      </c>
      <c r="Y117" s="55">
        <f>+'MIT Da'!Y117+'SAR Da'!Y117+'URQ Da'!Y117+'ROC Da'!Y117+'SM Da'!Y117+'BN Da'!Y117+'BS Da'!Y117+'TDC Da'!Y117</f>
        <v>4</v>
      </c>
      <c r="Z117" s="219">
        <f>+'MIT Da'!Z117+'SAR Da'!Z117+'URQ Da'!Z117+'ROC Da'!Z117+'SM Da'!Z117+'BN Da'!Z117+'BS Da'!Z117+'TDC Da'!Z117</f>
        <v>697</v>
      </c>
      <c r="AA117" s="55">
        <f>+'MIT Da'!AA117+'SAR Da'!AA117+'URQ Da'!AA117+'ROC Da'!AA117+'SM Da'!AA117+'BN Da'!AA117+'BS Da'!AA117+'TDC Da'!AA117</f>
        <v>160</v>
      </c>
      <c r="AB117" s="55">
        <f>+'MIT Da'!AB117+'SAR Da'!AB117+'URQ Da'!AB117+'ROC Da'!AB117+'SM Da'!AB117+'BN Da'!AB117+'BS Da'!AB117+'TDC Da'!AB117</f>
        <v>102</v>
      </c>
      <c r="AC117" s="55">
        <f>+'MIT Da'!AC117+'SAR Da'!AC117+'URQ Da'!AC117+'ROC Da'!AC117+'SM Da'!AC117+'BN Da'!AC117+'BS Da'!AC117+'TDC Da'!AC117</f>
        <v>697</v>
      </c>
      <c r="AD117" s="219">
        <f>+'MIT Da'!AD117+'SAR Da'!AD117+'URQ Da'!AD117+'ROC Da'!AD117+'SM Da'!AD117+'BN Da'!AD117+'BS Da'!AD117+'TDC Da'!AD117</f>
        <v>959</v>
      </c>
      <c r="AE117" s="55">
        <f>+'MIT Da'!AE117+'SAR Da'!AE117+'URQ Da'!AE117+'ROC Da'!AE117+'SM Da'!AE117+'BN Da'!AE117+'BS Da'!AE117+'TDC Da'!AE117</f>
        <v>54</v>
      </c>
      <c r="AF117" s="55">
        <f>+'MIT Da'!AF117+'SAR Da'!AF117+'URQ Da'!AF117+'ROC Da'!AF117+'SM Da'!AF117+'BN Da'!AF117+'BS Da'!AF117+'TDC Da'!AF117</f>
        <v>96</v>
      </c>
      <c r="AG117" s="55">
        <f>+'MIT Da'!AG117+'SAR Da'!AG117+'URQ Da'!AG117+'ROC Da'!AG117+'SM Da'!AG117+'BN Da'!AG117+'BS Da'!AG117+'TDC Da'!AG117</f>
        <v>446</v>
      </c>
      <c r="AH117" s="219">
        <f>+'MIT Da'!AH117+'SAR Da'!AH117+'URQ Da'!AH117+'ROC Da'!AH117+'SM Da'!AH117+'BN Da'!AH117+'BS Da'!AH117+'TDC Da'!AH117</f>
        <v>596</v>
      </c>
      <c r="AI117" s="10">
        <f>+'MIT Da'!AI117+'SAR Da'!AI117+'URQ Da'!AI117+'ROC Da'!AI117+'SM Da'!AI117+'BN Da'!AI117+'BS Da'!AI117+'TDC Da'!AI117</f>
        <v>274.60699999999997</v>
      </c>
      <c r="AJ117" s="10">
        <f>+'MIT Da'!AJ117+'SAR Da'!AJ117+'URQ Da'!AJ117+'ROC Da'!AJ117+'SM Da'!AJ117+'BN Da'!AJ117+'BS Da'!AJ117+'TDC Da'!AJ117</f>
        <v>7.32</v>
      </c>
      <c r="AK117" s="10">
        <f>+'MIT Da'!AK117+'SAR Da'!AK117+'URQ Da'!AK117+'ROC Da'!AK117+'SM Da'!AK117+'BN Da'!AK117+'BS Da'!AK117+'TDC Da'!AK117</f>
        <v>498.71500000000003</v>
      </c>
      <c r="AL117" s="222">
        <f>+'MIT Da'!AL117+'SAR Da'!AL117+'URQ Da'!AL117+'ROC Da'!AL117+'SM Da'!AL117+'BN Da'!AL117+'BS Da'!AL117+'TDC Da'!AL117</f>
        <v>780.64199999999994</v>
      </c>
      <c r="AM117" s="55">
        <f>+'MIT Da'!AM117+'SAR Da'!AM117+'URQ Da'!AM117+'ROC Da'!AM117+'SM Da'!AM117+'BN Da'!AM117+'BS Da'!AM117+'TDC Da'!AM117</f>
        <v>9</v>
      </c>
      <c r="AN117" s="55">
        <f>+'MIT Da'!AN117+'SAR Da'!AN117+'URQ Da'!AN117+'ROC Da'!AN117+'SM Da'!AN117+'BN Da'!AN117+'BS Da'!AN117+'TDC Da'!AN117</f>
        <v>57</v>
      </c>
      <c r="AO117" s="55">
        <f>+'MIT Da'!AO117+'SAR Da'!AO117+'URQ Da'!AO117+'ROC Da'!AO117+'SM Da'!AO117+'BN Da'!AO117+'BS Da'!AO117+'TDC Da'!AO117</f>
        <v>82</v>
      </c>
      <c r="AP117" s="232">
        <f>+'MIT Da'!AP117+'SAR Da'!AP117+'URQ Da'!AP117+'ROC Da'!AP117+'SM Da'!AP117+'BN Da'!AP117+'BS Da'!AP117+'TDC Da'!AP117</f>
        <v>148</v>
      </c>
      <c r="AQ117" s="55">
        <f>+'MIT Da'!AQ117+'SAR Da'!AQ117+'URQ Da'!AQ117+'ROC Da'!AQ117+'SM Da'!AQ117+'BN Da'!AQ117+'BS Da'!AQ117+'TDC Da'!AQ117</f>
        <v>596</v>
      </c>
      <c r="AR117" s="55">
        <f>+'MIT Da'!AR117+'SAR Da'!AR117+'URQ Da'!AR117+'ROC Da'!AR117+'SM Da'!AR117+'BN Da'!AR117+'BS Da'!AR117+'TDC Da'!AR117</f>
        <v>341</v>
      </c>
      <c r="AS117" s="55">
        <f>+'MIT Da'!AS117+'SAR Da'!AS117+'URQ Da'!AS117+'ROC Da'!AS117+'SM Da'!AS117+'BN Da'!AS117+'BS Da'!AS117+'TDC Da'!AS117</f>
        <v>39</v>
      </c>
      <c r="AT117" s="232">
        <f>+SUM(RED_InfraMR[[#This Row],[B.02.1 - Parque de Coches Eléctricos Motrices]:[B.02.3 - Parque de Coches Eléctricos Motrices Tipo R]])</f>
        <v>976</v>
      </c>
      <c r="AU117" s="55">
        <f>+'MIT Da'!AU117+'SAR Da'!AU117+'URQ Da'!AU117+'ROC Da'!AU117+'SM Da'!AU117+'BN Da'!AU117+'BS Da'!AU117+'TDC Da'!AU117</f>
        <v>0</v>
      </c>
      <c r="AV117" s="55">
        <f>+'MIT Da'!AV117+'SAR Da'!AV117+'URQ Da'!AV117+'ROC Da'!AV117+'SM Da'!AV117+'BN Da'!AV117+'BS Da'!AV117+'TDC Da'!AV117</f>
        <v>6</v>
      </c>
      <c r="AW117" s="55">
        <f>+'MIT Da'!AW117+'SAR Da'!AW117+'URQ Da'!AW117+'ROC Da'!AW117+'SM Da'!AW117+'BN Da'!AW117+'BS Da'!AW117+'TDC Da'!AW117</f>
        <v>10</v>
      </c>
      <c r="AX117" s="232">
        <f>+SUM(RED_InfraMR[[#This Row],[B.03.1 - Parque de Coches Motores Motrices Remolcados]:[B.03.3 - Parque de Coches Motores Motrices Cabina]])</f>
        <v>16</v>
      </c>
      <c r="AY117" s="55">
        <f>+'MIT Da'!AY117+'SAR Da'!AY117+'URQ Da'!AY117+'ROC Da'!AY117+'SM Da'!AY117+'BN Da'!AY117+'BS Da'!AY117+'TDC Da'!AY117</f>
        <v>427</v>
      </c>
      <c r="AZ117" s="55">
        <f>+'MIT Da'!AZ117+'SAR Da'!AZ117+'URQ Da'!AZ117+'ROC Da'!AZ117+'SM Da'!AZ117+'BN Da'!AZ117+'BS Da'!AZ117+'TDC Da'!AZ117</f>
        <v>169</v>
      </c>
      <c r="BA117" s="55">
        <f>+'MIT Da'!BA117+'SAR Da'!BA117+'URQ Da'!BA117+'ROC Da'!BA117+'SM Da'!BA117+'BN Da'!BA117+'BS Da'!BA117+'TDC Da'!BA117</f>
        <v>15</v>
      </c>
      <c r="BB117" s="55">
        <f>+'MIT Da'!BB117+'SAR Da'!BB117+'URQ Da'!BB117+'ROC Da'!BB117+'SM Da'!BB117+'BN Da'!BB117+'BS Da'!BB117+'TDC Da'!BB117</f>
        <v>0</v>
      </c>
      <c r="BC117" s="232">
        <f>+SUM(RED_InfraMR[[#This Row],[B.04.1 - Parque de Coches Remolcados Clase Unica]:[B.04.5 - Parque de Coches Remolcados para Servicios Especiales (Cartoneros)]])</f>
        <v>611</v>
      </c>
      <c r="BD117" s="393">
        <f>+'MIT Da'!BD117+'SAR Da'!BD117+'URQ Da'!BD117+'ROC Da'!BD117+'SM Da'!BD117+'BN Da'!BD117+'BS Da'!BD117+'TDC Da'!BD117</f>
        <v>150</v>
      </c>
      <c r="BE117" s="55">
        <f>+'MIT Da'!BE117+'SAR Da'!BE117+'URQ Da'!BE117+'ROC Da'!BE117+'SM Da'!BE117+'BN Da'!BE117+'BS Da'!BE117+'TDC Da'!BE117</f>
        <v>12</v>
      </c>
      <c r="BF117" s="55">
        <f>+'MIT Da'!BF117+'SAR Da'!BF117+'URQ Da'!BF117+'ROC Da'!BF117+'SM Da'!BF117+'BN Da'!BF117+'BS Da'!BF117+'TDC Da'!BF117</f>
        <v>92</v>
      </c>
      <c r="BG117" s="235"/>
    </row>
    <row r="118" spans="1:59">
      <c r="A118" s="1">
        <v>2002</v>
      </c>
      <c r="B118" s="1" t="s">
        <v>69</v>
      </c>
      <c r="C118" s="10">
        <f>+'MIT Da'!C118+'SAR Da'!C118+'URQ Da'!C118+'ROC Da'!C118+'SM Da'!C118+'BN Da'!C118+'BS Da'!C118+'TDC Da'!C118</f>
        <v>147.21299999999999</v>
      </c>
      <c r="D118" s="10">
        <f>+'MIT Da'!D118+'SAR Da'!D118+'URQ Da'!D118+'ROC Da'!D118+'SM Da'!D118+'BN Da'!D118+'BS Da'!D118+'TDC Da'!D118</f>
        <v>444.30600000000004</v>
      </c>
      <c r="E118" s="10">
        <f>+'MIT Da'!E118+'SAR Da'!E118+'URQ Da'!E118+'ROC Da'!E118+'SM Da'!E118+'BN Da'!E118+'BS Da'!E118+'TDC Da'!E118</f>
        <v>0</v>
      </c>
      <c r="F118" s="10">
        <f>+'MIT Da'!F118+'SAR Da'!F118+'URQ Da'!F118+'ROC Da'!F118+'SM Da'!F118+'BN Da'!F118+'BS Da'!F118+'TDC Da'!F118</f>
        <v>176.17364000000001</v>
      </c>
      <c r="G118" s="192">
        <f>+'MIT Da'!G118+'SAR Da'!G118+'URQ Da'!G118+'ROC Da'!G118+'SM Da'!G118+'BN Da'!G118+'BS Da'!G118+'TDC Da'!G118</f>
        <v>767.69263999999998</v>
      </c>
      <c r="H118" s="192">
        <f>+'MIT Da'!H118+'SAR Da'!H118+'URQ Da'!H118+'ROC Da'!H118+'SM Da'!H118+'BN Da'!H118+'BS Da'!H118+'TDC Da'!H118</f>
        <v>767.69263999999998</v>
      </c>
      <c r="I118" s="10">
        <f>+'MIT Da'!I118+'SAR Da'!I118+'URQ Da'!I118+'ROC Da'!I118+'SM Da'!I118+'BN Da'!I118+'BS Da'!I118+'TDC Da'!I118</f>
        <v>972.2581100000001</v>
      </c>
      <c r="J118" s="10">
        <f>+'MIT Da'!J118+'SAR Da'!J118+'URQ Da'!J118+'ROC Da'!J118+'SM Da'!J118+'BN Da'!J118+'BS Da'!J118+'TDC Da'!J118</f>
        <v>1060.415</v>
      </c>
      <c r="K118" s="10">
        <f>+'MIT Da'!K118+'SAR Da'!K118+'URQ Da'!K118+'ROC Da'!K118+'SM Da'!K118+'BN Da'!K118+'BS Da'!K118+'TDC Da'!K118</f>
        <v>54.516999999999996</v>
      </c>
      <c r="L118" s="10">
        <f>+'MIT Da'!L118+'SAR Da'!L118+'URQ Da'!L118+'ROC Da'!L118+'SM Da'!L118+'BN Da'!L118+'BS Da'!L118+'TDC Da'!L118</f>
        <v>379.49300000000005</v>
      </c>
      <c r="M118" s="10">
        <f>+'MIT Da'!M118+'SAR Da'!M118+'URQ Da'!M118+'ROC Da'!M118+'SM Da'!M118+'BN Da'!M118+'BS Da'!M118+'TDC Da'!M118</f>
        <v>21.314999999999998</v>
      </c>
      <c r="N118" s="192">
        <f>+'MIT Da'!N118+'SAR Da'!N118+'URQ Da'!N118+'ROC Da'!N118+'SM Da'!N118+'BN Da'!N118+'BS Da'!N118+'TDC Da'!N118</f>
        <v>1439.9079999999999</v>
      </c>
      <c r="O118" s="192">
        <f>+'MIT Da'!O118+'SAR Da'!O118+'URQ Da'!O118+'ROC Da'!O118+'SM Da'!O118+'BN Da'!O118+'BS Da'!O118+'TDC Da'!O118</f>
        <v>1439.9079999999999</v>
      </c>
      <c r="P118" s="55">
        <f>+'MIT Da'!P118+'SAR Da'!P118+'URQ Da'!P118+'ROC Da'!P118+'SM Da'!P118+'BN Da'!P118+'BS Da'!P118+'TDC Da'!P118</f>
        <v>203</v>
      </c>
      <c r="Q118" s="55">
        <f>+'MIT Da'!Q118+'SAR Da'!Q118+'URQ Da'!Q118+'ROC Da'!Q118+'SM Da'!Q118+'BN Da'!Q118+'BS Da'!Q118+'TDC Da'!Q118</f>
        <v>58</v>
      </c>
      <c r="R118" s="55">
        <f>+'MIT Da'!R118+'SAR Da'!R118+'URQ Da'!R118+'ROC Da'!R118+'SM Da'!R118+'BN Da'!R118+'BS Da'!R118+'TDC Da'!R118</f>
        <v>10</v>
      </c>
      <c r="S118" s="213">
        <f>+'MIT Da'!S118+'SAR Da'!S118+'URQ Da'!S118+'ROC Da'!S118+'SM Da'!S118+'BN Da'!S118+'BS Da'!S118+'TDC Da'!S118</f>
        <v>271</v>
      </c>
      <c r="T118" s="213">
        <f>+'MIT Da'!T118+'SAR Da'!T118+'URQ Da'!T118+'ROC Da'!T118+'SM Da'!T118+'BN Da'!T118+'BS Da'!T118+'TDC Da'!T118</f>
        <v>271</v>
      </c>
      <c r="U118" s="55">
        <f>+'MIT Da'!U118+'SAR Da'!U118+'URQ Da'!U118+'ROC Da'!U118+'SM Da'!U118+'BN Da'!U118+'BS Da'!U118+'TDC Da'!U118</f>
        <v>136</v>
      </c>
      <c r="V118" s="55">
        <f>+'MIT Da'!V118+'SAR Da'!V118+'URQ Da'!V118+'ROC Da'!V118+'SM Da'!V118+'BN Da'!V118+'BS Da'!V118+'TDC Da'!V118</f>
        <v>434</v>
      </c>
      <c r="W118" s="55">
        <f>+'MIT Da'!W118+'SAR Da'!W118+'URQ Da'!W118+'ROC Da'!W118+'SM Da'!W118+'BN Da'!W118+'BS Da'!W118+'TDC Da'!W118</f>
        <v>11</v>
      </c>
      <c r="X118" s="55">
        <f>+'MIT Da'!X118+'SAR Da'!X118+'URQ Da'!X118+'ROC Da'!X118+'SM Da'!X118+'BN Da'!X118+'BS Da'!X118+'TDC Da'!X118</f>
        <v>112</v>
      </c>
      <c r="Y118" s="55">
        <f>+'MIT Da'!Y118+'SAR Da'!Y118+'URQ Da'!Y118+'ROC Da'!Y118+'SM Da'!Y118+'BN Da'!Y118+'BS Da'!Y118+'TDC Da'!Y118</f>
        <v>4</v>
      </c>
      <c r="Z118" s="219">
        <f>+'MIT Da'!Z118+'SAR Da'!Z118+'URQ Da'!Z118+'ROC Da'!Z118+'SM Da'!Z118+'BN Da'!Z118+'BS Da'!Z118+'TDC Da'!Z118</f>
        <v>697</v>
      </c>
      <c r="AA118" s="55">
        <f>+'MIT Da'!AA118+'SAR Da'!AA118+'URQ Da'!AA118+'ROC Da'!AA118+'SM Da'!AA118+'BN Da'!AA118+'BS Da'!AA118+'TDC Da'!AA118</f>
        <v>160</v>
      </c>
      <c r="AB118" s="55">
        <f>+'MIT Da'!AB118+'SAR Da'!AB118+'URQ Da'!AB118+'ROC Da'!AB118+'SM Da'!AB118+'BN Da'!AB118+'BS Da'!AB118+'TDC Da'!AB118</f>
        <v>102</v>
      </c>
      <c r="AC118" s="55">
        <f>+'MIT Da'!AC118+'SAR Da'!AC118+'URQ Da'!AC118+'ROC Da'!AC118+'SM Da'!AC118+'BN Da'!AC118+'BS Da'!AC118+'TDC Da'!AC118</f>
        <v>697</v>
      </c>
      <c r="AD118" s="219">
        <f>+'MIT Da'!AD118+'SAR Da'!AD118+'URQ Da'!AD118+'ROC Da'!AD118+'SM Da'!AD118+'BN Da'!AD118+'BS Da'!AD118+'TDC Da'!AD118</f>
        <v>959</v>
      </c>
      <c r="AE118" s="55">
        <f>+'MIT Da'!AE118+'SAR Da'!AE118+'URQ Da'!AE118+'ROC Da'!AE118+'SM Da'!AE118+'BN Da'!AE118+'BS Da'!AE118+'TDC Da'!AE118</f>
        <v>54</v>
      </c>
      <c r="AF118" s="55">
        <f>+'MIT Da'!AF118+'SAR Da'!AF118+'URQ Da'!AF118+'ROC Da'!AF118+'SM Da'!AF118+'BN Da'!AF118+'BS Da'!AF118+'TDC Da'!AF118</f>
        <v>96</v>
      </c>
      <c r="AG118" s="55">
        <f>+'MIT Da'!AG118+'SAR Da'!AG118+'URQ Da'!AG118+'ROC Da'!AG118+'SM Da'!AG118+'BN Da'!AG118+'BS Da'!AG118+'TDC Da'!AG118</f>
        <v>446</v>
      </c>
      <c r="AH118" s="219">
        <f>+'MIT Da'!AH118+'SAR Da'!AH118+'URQ Da'!AH118+'ROC Da'!AH118+'SM Da'!AH118+'BN Da'!AH118+'BS Da'!AH118+'TDC Da'!AH118</f>
        <v>596</v>
      </c>
      <c r="AI118" s="10">
        <f>+'MIT Da'!AI118+'SAR Da'!AI118+'URQ Da'!AI118+'ROC Da'!AI118+'SM Da'!AI118+'BN Da'!AI118+'BS Da'!AI118+'TDC Da'!AI118</f>
        <v>274.60699999999997</v>
      </c>
      <c r="AJ118" s="10">
        <f>+'MIT Da'!AJ118+'SAR Da'!AJ118+'URQ Da'!AJ118+'ROC Da'!AJ118+'SM Da'!AJ118+'BN Da'!AJ118+'BS Da'!AJ118+'TDC Da'!AJ118</f>
        <v>7.32</v>
      </c>
      <c r="AK118" s="10">
        <f>+'MIT Da'!AK118+'SAR Da'!AK118+'URQ Da'!AK118+'ROC Da'!AK118+'SM Da'!AK118+'BN Da'!AK118+'BS Da'!AK118+'TDC Da'!AK118</f>
        <v>498.71500000000003</v>
      </c>
      <c r="AL118" s="222">
        <f>+'MIT Da'!AL118+'SAR Da'!AL118+'URQ Da'!AL118+'ROC Da'!AL118+'SM Da'!AL118+'BN Da'!AL118+'BS Da'!AL118+'TDC Da'!AL118</f>
        <v>780.64199999999994</v>
      </c>
      <c r="AM118" s="55">
        <f>+'MIT Da'!AM118+'SAR Da'!AM118+'URQ Da'!AM118+'ROC Da'!AM118+'SM Da'!AM118+'BN Da'!AM118+'BS Da'!AM118+'TDC Da'!AM118</f>
        <v>9</v>
      </c>
      <c r="AN118" s="55">
        <f>+'MIT Da'!AN118+'SAR Da'!AN118+'URQ Da'!AN118+'ROC Da'!AN118+'SM Da'!AN118+'BN Da'!AN118+'BS Da'!AN118+'TDC Da'!AN118</f>
        <v>57</v>
      </c>
      <c r="AO118" s="55">
        <f>+'MIT Da'!AO118+'SAR Da'!AO118+'URQ Da'!AO118+'ROC Da'!AO118+'SM Da'!AO118+'BN Da'!AO118+'BS Da'!AO118+'TDC Da'!AO118</f>
        <v>82</v>
      </c>
      <c r="AP118" s="232">
        <f>+'MIT Da'!AP118+'SAR Da'!AP118+'URQ Da'!AP118+'ROC Da'!AP118+'SM Da'!AP118+'BN Da'!AP118+'BS Da'!AP118+'TDC Da'!AP118</f>
        <v>148</v>
      </c>
      <c r="AQ118" s="55">
        <f>+'MIT Da'!AQ118+'SAR Da'!AQ118+'URQ Da'!AQ118+'ROC Da'!AQ118+'SM Da'!AQ118+'BN Da'!AQ118+'BS Da'!AQ118+'TDC Da'!AQ118</f>
        <v>596</v>
      </c>
      <c r="AR118" s="55">
        <f>+'MIT Da'!AR118+'SAR Da'!AR118+'URQ Da'!AR118+'ROC Da'!AR118+'SM Da'!AR118+'BN Da'!AR118+'BS Da'!AR118+'TDC Da'!AR118</f>
        <v>341</v>
      </c>
      <c r="AS118" s="55">
        <f>+'MIT Da'!AS118+'SAR Da'!AS118+'URQ Da'!AS118+'ROC Da'!AS118+'SM Da'!AS118+'BN Da'!AS118+'BS Da'!AS118+'TDC Da'!AS118</f>
        <v>39</v>
      </c>
      <c r="AT118" s="232">
        <f>+SUM(RED_InfraMR[[#This Row],[B.02.1 - Parque de Coches Eléctricos Motrices]:[B.02.3 - Parque de Coches Eléctricos Motrices Tipo R]])</f>
        <v>976</v>
      </c>
      <c r="AU118" s="55">
        <f>+'MIT Da'!AU118+'SAR Da'!AU118+'URQ Da'!AU118+'ROC Da'!AU118+'SM Da'!AU118+'BN Da'!AU118+'BS Da'!AU118+'TDC Da'!AU118</f>
        <v>0</v>
      </c>
      <c r="AV118" s="55">
        <f>+'MIT Da'!AV118+'SAR Da'!AV118+'URQ Da'!AV118+'ROC Da'!AV118+'SM Da'!AV118+'BN Da'!AV118+'BS Da'!AV118+'TDC Da'!AV118</f>
        <v>6</v>
      </c>
      <c r="AW118" s="55">
        <f>+'MIT Da'!AW118+'SAR Da'!AW118+'URQ Da'!AW118+'ROC Da'!AW118+'SM Da'!AW118+'BN Da'!AW118+'BS Da'!AW118+'TDC Da'!AW118</f>
        <v>10</v>
      </c>
      <c r="AX118" s="232">
        <f>+SUM(RED_InfraMR[[#This Row],[B.03.1 - Parque de Coches Motores Motrices Remolcados]:[B.03.3 - Parque de Coches Motores Motrices Cabina]])</f>
        <v>16</v>
      </c>
      <c r="AY118" s="55">
        <f>+'MIT Da'!AY118+'SAR Da'!AY118+'URQ Da'!AY118+'ROC Da'!AY118+'SM Da'!AY118+'BN Da'!AY118+'BS Da'!AY118+'TDC Da'!AY118</f>
        <v>427</v>
      </c>
      <c r="AZ118" s="55">
        <f>+'MIT Da'!AZ118+'SAR Da'!AZ118+'URQ Da'!AZ118+'ROC Da'!AZ118+'SM Da'!AZ118+'BN Da'!AZ118+'BS Da'!AZ118+'TDC Da'!AZ118</f>
        <v>169</v>
      </c>
      <c r="BA118" s="55">
        <f>+'MIT Da'!BA118+'SAR Da'!BA118+'URQ Da'!BA118+'ROC Da'!BA118+'SM Da'!BA118+'BN Da'!BA118+'BS Da'!BA118+'TDC Da'!BA118</f>
        <v>15</v>
      </c>
      <c r="BB118" s="55">
        <f>+'MIT Da'!BB118+'SAR Da'!BB118+'URQ Da'!BB118+'ROC Da'!BB118+'SM Da'!BB118+'BN Da'!BB118+'BS Da'!BB118+'TDC Da'!BB118</f>
        <v>0</v>
      </c>
      <c r="BC118" s="232">
        <f>+SUM(RED_InfraMR[[#This Row],[B.04.1 - Parque de Coches Remolcados Clase Unica]:[B.04.5 - Parque de Coches Remolcados para Servicios Especiales (Cartoneros)]])</f>
        <v>611</v>
      </c>
      <c r="BD118" s="393">
        <f>+'MIT Da'!BD118+'SAR Da'!BD118+'URQ Da'!BD118+'ROC Da'!BD118+'SM Da'!BD118+'BN Da'!BD118+'BS Da'!BD118+'TDC Da'!BD118</f>
        <v>150</v>
      </c>
      <c r="BE118" s="55">
        <f>+'MIT Da'!BE118+'SAR Da'!BE118+'URQ Da'!BE118+'ROC Da'!BE118+'SM Da'!BE118+'BN Da'!BE118+'BS Da'!BE118+'TDC Da'!BE118</f>
        <v>12</v>
      </c>
      <c r="BF118" s="55">
        <f>+'MIT Da'!BF118+'SAR Da'!BF118+'URQ Da'!BF118+'ROC Da'!BF118+'SM Da'!BF118+'BN Da'!BF118+'BS Da'!BF118+'TDC Da'!BF118</f>
        <v>92</v>
      </c>
      <c r="BG118" s="235"/>
    </row>
    <row r="119" spans="1:59">
      <c r="A119" s="1">
        <v>2002</v>
      </c>
      <c r="B119" s="1" t="s">
        <v>70</v>
      </c>
      <c r="C119" s="10">
        <f>+'MIT Da'!C119+'SAR Da'!C119+'URQ Da'!C119+'ROC Da'!C119+'SM Da'!C119+'BN Da'!C119+'BS Da'!C119+'TDC Da'!C119</f>
        <v>147.21299999999999</v>
      </c>
      <c r="D119" s="10">
        <f>+'MIT Da'!D119+'SAR Da'!D119+'URQ Da'!D119+'ROC Da'!D119+'SM Da'!D119+'BN Da'!D119+'BS Da'!D119+'TDC Da'!D119</f>
        <v>444.30600000000004</v>
      </c>
      <c r="E119" s="10">
        <f>+'MIT Da'!E119+'SAR Da'!E119+'URQ Da'!E119+'ROC Da'!E119+'SM Da'!E119+'BN Da'!E119+'BS Da'!E119+'TDC Da'!E119</f>
        <v>0</v>
      </c>
      <c r="F119" s="10">
        <f>+'MIT Da'!F119+'SAR Da'!F119+'URQ Da'!F119+'ROC Da'!F119+'SM Da'!F119+'BN Da'!F119+'BS Da'!F119+'TDC Da'!F119</f>
        <v>176.17364000000001</v>
      </c>
      <c r="G119" s="192">
        <f>+'MIT Da'!G119+'SAR Da'!G119+'URQ Da'!G119+'ROC Da'!G119+'SM Da'!G119+'BN Da'!G119+'BS Da'!G119+'TDC Da'!G119</f>
        <v>767.69263999999998</v>
      </c>
      <c r="H119" s="192">
        <f>+'MIT Da'!H119+'SAR Da'!H119+'URQ Da'!H119+'ROC Da'!H119+'SM Da'!H119+'BN Da'!H119+'BS Da'!H119+'TDC Da'!H119</f>
        <v>767.69263999999998</v>
      </c>
      <c r="I119" s="10">
        <f>+'MIT Da'!I119+'SAR Da'!I119+'URQ Da'!I119+'ROC Da'!I119+'SM Da'!I119+'BN Da'!I119+'BS Da'!I119+'TDC Da'!I119</f>
        <v>972.2581100000001</v>
      </c>
      <c r="J119" s="10">
        <f>+'MIT Da'!J119+'SAR Da'!J119+'URQ Da'!J119+'ROC Da'!J119+'SM Da'!J119+'BN Da'!J119+'BS Da'!J119+'TDC Da'!J119</f>
        <v>1060.415</v>
      </c>
      <c r="K119" s="10">
        <f>+'MIT Da'!K119+'SAR Da'!K119+'URQ Da'!K119+'ROC Da'!K119+'SM Da'!K119+'BN Da'!K119+'BS Da'!K119+'TDC Da'!K119</f>
        <v>54.516999999999996</v>
      </c>
      <c r="L119" s="10">
        <f>+'MIT Da'!L119+'SAR Da'!L119+'URQ Da'!L119+'ROC Da'!L119+'SM Da'!L119+'BN Da'!L119+'BS Da'!L119+'TDC Da'!L119</f>
        <v>379.49300000000005</v>
      </c>
      <c r="M119" s="10">
        <f>+'MIT Da'!M119+'SAR Da'!M119+'URQ Da'!M119+'ROC Da'!M119+'SM Da'!M119+'BN Da'!M119+'BS Da'!M119+'TDC Da'!M119</f>
        <v>21.314999999999998</v>
      </c>
      <c r="N119" s="192">
        <f>+'MIT Da'!N119+'SAR Da'!N119+'URQ Da'!N119+'ROC Da'!N119+'SM Da'!N119+'BN Da'!N119+'BS Da'!N119+'TDC Da'!N119</f>
        <v>1439.9079999999999</v>
      </c>
      <c r="O119" s="192">
        <f>+'MIT Da'!O119+'SAR Da'!O119+'URQ Da'!O119+'ROC Da'!O119+'SM Da'!O119+'BN Da'!O119+'BS Da'!O119+'TDC Da'!O119</f>
        <v>1439.9079999999999</v>
      </c>
      <c r="P119" s="55">
        <f>+'MIT Da'!P119+'SAR Da'!P119+'URQ Da'!P119+'ROC Da'!P119+'SM Da'!P119+'BN Da'!P119+'BS Da'!P119+'TDC Da'!P119</f>
        <v>203</v>
      </c>
      <c r="Q119" s="55">
        <f>+'MIT Da'!Q119+'SAR Da'!Q119+'URQ Da'!Q119+'ROC Da'!Q119+'SM Da'!Q119+'BN Da'!Q119+'BS Da'!Q119+'TDC Da'!Q119</f>
        <v>58</v>
      </c>
      <c r="R119" s="55">
        <f>+'MIT Da'!R119+'SAR Da'!R119+'URQ Da'!R119+'ROC Da'!R119+'SM Da'!R119+'BN Da'!R119+'BS Da'!R119+'TDC Da'!R119</f>
        <v>10</v>
      </c>
      <c r="S119" s="213">
        <f>+'MIT Da'!S119+'SAR Da'!S119+'URQ Da'!S119+'ROC Da'!S119+'SM Da'!S119+'BN Da'!S119+'BS Da'!S119+'TDC Da'!S119</f>
        <v>271</v>
      </c>
      <c r="T119" s="213">
        <f>+'MIT Da'!T119+'SAR Da'!T119+'URQ Da'!T119+'ROC Da'!T119+'SM Da'!T119+'BN Da'!T119+'BS Da'!T119+'TDC Da'!T119</f>
        <v>271</v>
      </c>
      <c r="U119" s="55">
        <f>+'MIT Da'!U119+'SAR Da'!U119+'URQ Da'!U119+'ROC Da'!U119+'SM Da'!U119+'BN Da'!U119+'BS Da'!U119+'TDC Da'!U119</f>
        <v>136</v>
      </c>
      <c r="V119" s="55">
        <f>+'MIT Da'!V119+'SAR Da'!V119+'URQ Da'!V119+'ROC Da'!V119+'SM Da'!V119+'BN Da'!V119+'BS Da'!V119+'TDC Da'!V119</f>
        <v>434</v>
      </c>
      <c r="W119" s="55">
        <f>+'MIT Da'!W119+'SAR Da'!W119+'URQ Da'!W119+'ROC Da'!W119+'SM Da'!W119+'BN Da'!W119+'BS Da'!W119+'TDC Da'!W119</f>
        <v>11</v>
      </c>
      <c r="X119" s="55">
        <f>+'MIT Da'!X119+'SAR Da'!X119+'URQ Da'!X119+'ROC Da'!X119+'SM Da'!X119+'BN Da'!X119+'BS Da'!X119+'TDC Da'!X119</f>
        <v>112</v>
      </c>
      <c r="Y119" s="55">
        <f>+'MIT Da'!Y119+'SAR Da'!Y119+'URQ Da'!Y119+'ROC Da'!Y119+'SM Da'!Y119+'BN Da'!Y119+'BS Da'!Y119+'TDC Da'!Y119</f>
        <v>4</v>
      </c>
      <c r="Z119" s="219">
        <f>+'MIT Da'!Z119+'SAR Da'!Z119+'URQ Da'!Z119+'ROC Da'!Z119+'SM Da'!Z119+'BN Da'!Z119+'BS Da'!Z119+'TDC Da'!Z119</f>
        <v>697</v>
      </c>
      <c r="AA119" s="55">
        <f>+'MIT Da'!AA119+'SAR Da'!AA119+'URQ Da'!AA119+'ROC Da'!AA119+'SM Da'!AA119+'BN Da'!AA119+'BS Da'!AA119+'TDC Da'!AA119</f>
        <v>160</v>
      </c>
      <c r="AB119" s="55">
        <f>+'MIT Da'!AB119+'SAR Da'!AB119+'URQ Da'!AB119+'ROC Da'!AB119+'SM Da'!AB119+'BN Da'!AB119+'BS Da'!AB119+'TDC Da'!AB119</f>
        <v>102</v>
      </c>
      <c r="AC119" s="55">
        <f>+'MIT Da'!AC119+'SAR Da'!AC119+'URQ Da'!AC119+'ROC Da'!AC119+'SM Da'!AC119+'BN Da'!AC119+'BS Da'!AC119+'TDC Da'!AC119</f>
        <v>697</v>
      </c>
      <c r="AD119" s="219">
        <f>+'MIT Da'!AD119+'SAR Da'!AD119+'URQ Da'!AD119+'ROC Da'!AD119+'SM Da'!AD119+'BN Da'!AD119+'BS Da'!AD119+'TDC Da'!AD119</f>
        <v>959</v>
      </c>
      <c r="AE119" s="55">
        <f>+'MIT Da'!AE119+'SAR Da'!AE119+'URQ Da'!AE119+'ROC Da'!AE119+'SM Da'!AE119+'BN Da'!AE119+'BS Da'!AE119+'TDC Da'!AE119</f>
        <v>54</v>
      </c>
      <c r="AF119" s="55">
        <f>+'MIT Da'!AF119+'SAR Da'!AF119+'URQ Da'!AF119+'ROC Da'!AF119+'SM Da'!AF119+'BN Da'!AF119+'BS Da'!AF119+'TDC Da'!AF119</f>
        <v>96</v>
      </c>
      <c r="AG119" s="55">
        <f>+'MIT Da'!AG119+'SAR Da'!AG119+'URQ Da'!AG119+'ROC Da'!AG119+'SM Da'!AG119+'BN Da'!AG119+'BS Da'!AG119+'TDC Da'!AG119</f>
        <v>446</v>
      </c>
      <c r="AH119" s="219">
        <f>+'MIT Da'!AH119+'SAR Da'!AH119+'URQ Da'!AH119+'ROC Da'!AH119+'SM Da'!AH119+'BN Da'!AH119+'BS Da'!AH119+'TDC Da'!AH119</f>
        <v>596</v>
      </c>
      <c r="AI119" s="10">
        <f>+'MIT Da'!AI119+'SAR Da'!AI119+'URQ Da'!AI119+'ROC Da'!AI119+'SM Da'!AI119+'BN Da'!AI119+'BS Da'!AI119+'TDC Da'!AI119</f>
        <v>274.60699999999997</v>
      </c>
      <c r="AJ119" s="10">
        <f>+'MIT Da'!AJ119+'SAR Da'!AJ119+'URQ Da'!AJ119+'ROC Da'!AJ119+'SM Da'!AJ119+'BN Da'!AJ119+'BS Da'!AJ119+'TDC Da'!AJ119</f>
        <v>7.32</v>
      </c>
      <c r="AK119" s="10">
        <f>+'MIT Da'!AK119+'SAR Da'!AK119+'URQ Da'!AK119+'ROC Da'!AK119+'SM Da'!AK119+'BN Da'!AK119+'BS Da'!AK119+'TDC Da'!AK119</f>
        <v>498.71500000000003</v>
      </c>
      <c r="AL119" s="222">
        <f>+'MIT Da'!AL119+'SAR Da'!AL119+'URQ Da'!AL119+'ROC Da'!AL119+'SM Da'!AL119+'BN Da'!AL119+'BS Da'!AL119+'TDC Da'!AL119</f>
        <v>780.64199999999994</v>
      </c>
      <c r="AM119" s="55">
        <f>+'MIT Da'!AM119+'SAR Da'!AM119+'URQ Da'!AM119+'ROC Da'!AM119+'SM Da'!AM119+'BN Da'!AM119+'BS Da'!AM119+'TDC Da'!AM119</f>
        <v>9</v>
      </c>
      <c r="AN119" s="55">
        <f>+'MIT Da'!AN119+'SAR Da'!AN119+'URQ Da'!AN119+'ROC Da'!AN119+'SM Da'!AN119+'BN Da'!AN119+'BS Da'!AN119+'TDC Da'!AN119</f>
        <v>57</v>
      </c>
      <c r="AO119" s="55">
        <f>+'MIT Da'!AO119+'SAR Da'!AO119+'URQ Da'!AO119+'ROC Da'!AO119+'SM Da'!AO119+'BN Da'!AO119+'BS Da'!AO119+'TDC Da'!AO119</f>
        <v>82</v>
      </c>
      <c r="AP119" s="232">
        <f>+'MIT Da'!AP119+'SAR Da'!AP119+'URQ Da'!AP119+'ROC Da'!AP119+'SM Da'!AP119+'BN Da'!AP119+'BS Da'!AP119+'TDC Da'!AP119</f>
        <v>148</v>
      </c>
      <c r="AQ119" s="55">
        <f>+'MIT Da'!AQ119+'SAR Da'!AQ119+'URQ Da'!AQ119+'ROC Da'!AQ119+'SM Da'!AQ119+'BN Da'!AQ119+'BS Da'!AQ119+'TDC Da'!AQ119</f>
        <v>596</v>
      </c>
      <c r="AR119" s="55">
        <f>+'MIT Da'!AR119+'SAR Da'!AR119+'URQ Da'!AR119+'ROC Da'!AR119+'SM Da'!AR119+'BN Da'!AR119+'BS Da'!AR119+'TDC Da'!AR119</f>
        <v>341</v>
      </c>
      <c r="AS119" s="55">
        <f>+'MIT Da'!AS119+'SAR Da'!AS119+'URQ Da'!AS119+'ROC Da'!AS119+'SM Da'!AS119+'BN Da'!AS119+'BS Da'!AS119+'TDC Da'!AS119</f>
        <v>39</v>
      </c>
      <c r="AT119" s="232">
        <f>+SUM(RED_InfraMR[[#This Row],[B.02.1 - Parque de Coches Eléctricos Motrices]:[B.02.3 - Parque de Coches Eléctricos Motrices Tipo R]])</f>
        <v>976</v>
      </c>
      <c r="AU119" s="55">
        <f>+'MIT Da'!AU119+'SAR Da'!AU119+'URQ Da'!AU119+'ROC Da'!AU119+'SM Da'!AU119+'BN Da'!AU119+'BS Da'!AU119+'TDC Da'!AU119</f>
        <v>0</v>
      </c>
      <c r="AV119" s="55">
        <f>+'MIT Da'!AV119+'SAR Da'!AV119+'URQ Da'!AV119+'ROC Da'!AV119+'SM Da'!AV119+'BN Da'!AV119+'BS Da'!AV119+'TDC Da'!AV119</f>
        <v>6</v>
      </c>
      <c r="AW119" s="55">
        <f>+'MIT Da'!AW119+'SAR Da'!AW119+'URQ Da'!AW119+'ROC Da'!AW119+'SM Da'!AW119+'BN Da'!AW119+'BS Da'!AW119+'TDC Da'!AW119</f>
        <v>10</v>
      </c>
      <c r="AX119" s="232">
        <f>+SUM(RED_InfraMR[[#This Row],[B.03.1 - Parque de Coches Motores Motrices Remolcados]:[B.03.3 - Parque de Coches Motores Motrices Cabina]])</f>
        <v>16</v>
      </c>
      <c r="AY119" s="55">
        <f>+'MIT Da'!AY119+'SAR Da'!AY119+'URQ Da'!AY119+'ROC Da'!AY119+'SM Da'!AY119+'BN Da'!AY119+'BS Da'!AY119+'TDC Da'!AY119</f>
        <v>427</v>
      </c>
      <c r="AZ119" s="55">
        <f>+'MIT Da'!AZ119+'SAR Da'!AZ119+'URQ Da'!AZ119+'ROC Da'!AZ119+'SM Da'!AZ119+'BN Da'!AZ119+'BS Da'!AZ119+'TDC Da'!AZ119</f>
        <v>169</v>
      </c>
      <c r="BA119" s="55">
        <f>+'MIT Da'!BA119+'SAR Da'!BA119+'URQ Da'!BA119+'ROC Da'!BA119+'SM Da'!BA119+'BN Da'!BA119+'BS Da'!BA119+'TDC Da'!BA119</f>
        <v>15</v>
      </c>
      <c r="BB119" s="55">
        <f>+'MIT Da'!BB119+'SAR Da'!BB119+'URQ Da'!BB119+'ROC Da'!BB119+'SM Da'!BB119+'BN Da'!BB119+'BS Da'!BB119+'TDC Da'!BB119</f>
        <v>0</v>
      </c>
      <c r="BC119" s="232">
        <f>+SUM(RED_InfraMR[[#This Row],[B.04.1 - Parque de Coches Remolcados Clase Unica]:[B.04.5 - Parque de Coches Remolcados para Servicios Especiales (Cartoneros)]])</f>
        <v>611</v>
      </c>
      <c r="BD119" s="393">
        <f>+'MIT Da'!BD119+'SAR Da'!BD119+'URQ Da'!BD119+'ROC Da'!BD119+'SM Da'!BD119+'BN Da'!BD119+'BS Da'!BD119+'TDC Da'!BD119</f>
        <v>150</v>
      </c>
      <c r="BE119" s="55">
        <f>+'MIT Da'!BE119+'SAR Da'!BE119+'URQ Da'!BE119+'ROC Da'!BE119+'SM Da'!BE119+'BN Da'!BE119+'BS Da'!BE119+'TDC Da'!BE119</f>
        <v>12</v>
      </c>
      <c r="BF119" s="55">
        <f>+'MIT Da'!BF119+'SAR Da'!BF119+'URQ Da'!BF119+'ROC Da'!BF119+'SM Da'!BF119+'BN Da'!BF119+'BS Da'!BF119+'TDC Da'!BF119</f>
        <v>92</v>
      </c>
      <c r="BG119" s="235"/>
    </row>
    <row r="120" spans="1:59">
      <c r="A120" s="1">
        <v>2002</v>
      </c>
      <c r="B120" s="1" t="s">
        <v>71</v>
      </c>
      <c r="C120" s="10">
        <f>+'MIT Da'!C120+'SAR Da'!C120+'URQ Da'!C120+'ROC Da'!C120+'SM Da'!C120+'BN Da'!C120+'BS Da'!C120+'TDC Da'!C120</f>
        <v>147.21299999999999</v>
      </c>
      <c r="D120" s="10">
        <f>+'MIT Da'!D120+'SAR Da'!D120+'URQ Da'!D120+'ROC Da'!D120+'SM Da'!D120+'BN Da'!D120+'BS Da'!D120+'TDC Da'!D120</f>
        <v>444.30600000000004</v>
      </c>
      <c r="E120" s="10">
        <f>+'MIT Da'!E120+'SAR Da'!E120+'URQ Da'!E120+'ROC Da'!E120+'SM Da'!E120+'BN Da'!E120+'BS Da'!E120+'TDC Da'!E120</f>
        <v>0</v>
      </c>
      <c r="F120" s="10">
        <f>+'MIT Da'!F120+'SAR Da'!F120+'URQ Da'!F120+'ROC Da'!F120+'SM Da'!F120+'BN Da'!F120+'BS Da'!F120+'TDC Da'!F120</f>
        <v>176.17364000000001</v>
      </c>
      <c r="G120" s="192">
        <f>+'MIT Da'!G120+'SAR Da'!G120+'URQ Da'!G120+'ROC Da'!G120+'SM Da'!G120+'BN Da'!G120+'BS Da'!G120+'TDC Da'!G120</f>
        <v>767.69263999999998</v>
      </c>
      <c r="H120" s="192">
        <f>+'MIT Da'!H120+'SAR Da'!H120+'URQ Da'!H120+'ROC Da'!H120+'SM Da'!H120+'BN Da'!H120+'BS Da'!H120+'TDC Da'!H120</f>
        <v>767.69263999999998</v>
      </c>
      <c r="I120" s="10">
        <f>+'MIT Da'!I120+'SAR Da'!I120+'URQ Da'!I120+'ROC Da'!I120+'SM Da'!I120+'BN Da'!I120+'BS Da'!I120+'TDC Da'!I120</f>
        <v>972.2581100000001</v>
      </c>
      <c r="J120" s="10">
        <f>+'MIT Da'!J120+'SAR Da'!J120+'URQ Da'!J120+'ROC Da'!J120+'SM Da'!J120+'BN Da'!J120+'BS Da'!J120+'TDC Da'!J120</f>
        <v>1060.415</v>
      </c>
      <c r="K120" s="10">
        <f>+'MIT Da'!K120+'SAR Da'!K120+'URQ Da'!K120+'ROC Da'!K120+'SM Da'!K120+'BN Da'!K120+'BS Da'!K120+'TDC Da'!K120</f>
        <v>54.516999999999996</v>
      </c>
      <c r="L120" s="10">
        <f>+'MIT Da'!L120+'SAR Da'!L120+'URQ Da'!L120+'ROC Da'!L120+'SM Da'!L120+'BN Da'!L120+'BS Da'!L120+'TDC Da'!L120</f>
        <v>379.49300000000005</v>
      </c>
      <c r="M120" s="10">
        <f>+'MIT Da'!M120+'SAR Da'!M120+'URQ Da'!M120+'ROC Da'!M120+'SM Da'!M120+'BN Da'!M120+'BS Da'!M120+'TDC Da'!M120</f>
        <v>21.314999999999998</v>
      </c>
      <c r="N120" s="192">
        <f>+'MIT Da'!N120+'SAR Da'!N120+'URQ Da'!N120+'ROC Da'!N120+'SM Da'!N120+'BN Da'!N120+'BS Da'!N120+'TDC Da'!N120</f>
        <v>1439.9079999999999</v>
      </c>
      <c r="O120" s="192">
        <f>+'MIT Da'!O120+'SAR Da'!O120+'URQ Da'!O120+'ROC Da'!O120+'SM Da'!O120+'BN Da'!O120+'BS Da'!O120+'TDC Da'!O120</f>
        <v>1439.9079999999999</v>
      </c>
      <c r="P120" s="55">
        <f>+'MIT Da'!P120+'SAR Da'!P120+'URQ Da'!P120+'ROC Da'!P120+'SM Da'!P120+'BN Da'!P120+'BS Da'!P120+'TDC Da'!P120</f>
        <v>203</v>
      </c>
      <c r="Q120" s="55">
        <f>+'MIT Da'!Q120+'SAR Da'!Q120+'URQ Da'!Q120+'ROC Da'!Q120+'SM Da'!Q120+'BN Da'!Q120+'BS Da'!Q120+'TDC Da'!Q120</f>
        <v>58</v>
      </c>
      <c r="R120" s="55">
        <f>+'MIT Da'!R120+'SAR Da'!R120+'URQ Da'!R120+'ROC Da'!R120+'SM Da'!R120+'BN Da'!R120+'BS Da'!R120+'TDC Da'!R120</f>
        <v>10</v>
      </c>
      <c r="S120" s="213">
        <f>+'MIT Da'!S120+'SAR Da'!S120+'URQ Da'!S120+'ROC Da'!S120+'SM Da'!S120+'BN Da'!S120+'BS Da'!S120+'TDC Da'!S120</f>
        <v>271</v>
      </c>
      <c r="T120" s="213">
        <f>+'MIT Da'!T120+'SAR Da'!T120+'URQ Da'!T120+'ROC Da'!T120+'SM Da'!T120+'BN Da'!T120+'BS Da'!T120+'TDC Da'!T120</f>
        <v>271</v>
      </c>
      <c r="U120" s="55">
        <f>+'MIT Da'!U120+'SAR Da'!U120+'URQ Da'!U120+'ROC Da'!U120+'SM Da'!U120+'BN Da'!U120+'BS Da'!U120+'TDC Da'!U120</f>
        <v>136</v>
      </c>
      <c r="V120" s="55">
        <f>+'MIT Da'!V120+'SAR Da'!V120+'URQ Da'!V120+'ROC Da'!V120+'SM Da'!V120+'BN Da'!V120+'BS Da'!V120+'TDC Da'!V120</f>
        <v>434</v>
      </c>
      <c r="W120" s="55">
        <f>+'MIT Da'!W120+'SAR Da'!W120+'URQ Da'!W120+'ROC Da'!W120+'SM Da'!W120+'BN Da'!W120+'BS Da'!W120+'TDC Da'!W120</f>
        <v>11</v>
      </c>
      <c r="X120" s="55">
        <f>+'MIT Da'!X120+'SAR Da'!X120+'URQ Da'!X120+'ROC Da'!X120+'SM Da'!X120+'BN Da'!X120+'BS Da'!X120+'TDC Da'!X120</f>
        <v>112</v>
      </c>
      <c r="Y120" s="55">
        <f>+'MIT Da'!Y120+'SAR Da'!Y120+'URQ Da'!Y120+'ROC Da'!Y120+'SM Da'!Y120+'BN Da'!Y120+'BS Da'!Y120+'TDC Da'!Y120</f>
        <v>4</v>
      </c>
      <c r="Z120" s="219">
        <f>+'MIT Da'!Z120+'SAR Da'!Z120+'URQ Da'!Z120+'ROC Da'!Z120+'SM Da'!Z120+'BN Da'!Z120+'BS Da'!Z120+'TDC Da'!Z120</f>
        <v>697</v>
      </c>
      <c r="AA120" s="55">
        <f>+'MIT Da'!AA120+'SAR Da'!AA120+'URQ Da'!AA120+'ROC Da'!AA120+'SM Da'!AA120+'BN Da'!AA120+'BS Da'!AA120+'TDC Da'!AA120</f>
        <v>160</v>
      </c>
      <c r="AB120" s="55">
        <f>+'MIT Da'!AB120+'SAR Da'!AB120+'URQ Da'!AB120+'ROC Da'!AB120+'SM Da'!AB120+'BN Da'!AB120+'BS Da'!AB120+'TDC Da'!AB120</f>
        <v>102</v>
      </c>
      <c r="AC120" s="55">
        <f>+'MIT Da'!AC120+'SAR Da'!AC120+'URQ Da'!AC120+'ROC Da'!AC120+'SM Da'!AC120+'BN Da'!AC120+'BS Da'!AC120+'TDC Da'!AC120</f>
        <v>697</v>
      </c>
      <c r="AD120" s="219">
        <f>+'MIT Da'!AD120+'SAR Da'!AD120+'URQ Da'!AD120+'ROC Da'!AD120+'SM Da'!AD120+'BN Da'!AD120+'BS Da'!AD120+'TDC Da'!AD120</f>
        <v>959</v>
      </c>
      <c r="AE120" s="55">
        <f>+'MIT Da'!AE120+'SAR Da'!AE120+'URQ Da'!AE120+'ROC Da'!AE120+'SM Da'!AE120+'BN Da'!AE120+'BS Da'!AE120+'TDC Da'!AE120</f>
        <v>54</v>
      </c>
      <c r="AF120" s="55">
        <f>+'MIT Da'!AF120+'SAR Da'!AF120+'URQ Da'!AF120+'ROC Da'!AF120+'SM Da'!AF120+'BN Da'!AF120+'BS Da'!AF120+'TDC Da'!AF120</f>
        <v>96</v>
      </c>
      <c r="AG120" s="55">
        <f>+'MIT Da'!AG120+'SAR Da'!AG120+'URQ Da'!AG120+'ROC Da'!AG120+'SM Da'!AG120+'BN Da'!AG120+'BS Da'!AG120+'TDC Da'!AG120</f>
        <v>446</v>
      </c>
      <c r="AH120" s="219">
        <f>+'MIT Da'!AH120+'SAR Da'!AH120+'URQ Da'!AH120+'ROC Da'!AH120+'SM Da'!AH120+'BN Da'!AH120+'BS Da'!AH120+'TDC Da'!AH120</f>
        <v>596</v>
      </c>
      <c r="AI120" s="10">
        <f>+'MIT Da'!AI120+'SAR Da'!AI120+'URQ Da'!AI120+'ROC Da'!AI120+'SM Da'!AI120+'BN Da'!AI120+'BS Da'!AI120+'TDC Da'!AI120</f>
        <v>274.60699999999997</v>
      </c>
      <c r="AJ120" s="10">
        <f>+'MIT Da'!AJ120+'SAR Da'!AJ120+'URQ Da'!AJ120+'ROC Da'!AJ120+'SM Da'!AJ120+'BN Da'!AJ120+'BS Da'!AJ120+'TDC Da'!AJ120</f>
        <v>7.32</v>
      </c>
      <c r="AK120" s="10">
        <f>+'MIT Da'!AK120+'SAR Da'!AK120+'URQ Da'!AK120+'ROC Da'!AK120+'SM Da'!AK120+'BN Da'!AK120+'BS Da'!AK120+'TDC Da'!AK120</f>
        <v>498.71500000000003</v>
      </c>
      <c r="AL120" s="222">
        <f>+'MIT Da'!AL120+'SAR Da'!AL120+'URQ Da'!AL120+'ROC Da'!AL120+'SM Da'!AL120+'BN Da'!AL120+'BS Da'!AL120+'TDC Da'!AL120</f>
        <v>780.64199999999994</v>
      </c>
      <c r="AM120" s="55">
        <f>+'MIT Da'!AM120+'SAR Da'!AM120+'URQ Da'!AM120+'ROC Da'!AM120+'SM Da'!AM120+'BN Da'!AM120+'BS Da'!AM120+'TDC Da'!AM120</f>
        <v>9</v>
      </c>
      <c r="AN120" s="55">
        <f>+'MIT Da'!AN120+'SAR Da'!AN120+'URQ Da'!AN120+'ROC Da'!AN120+'SM Da'!AN120+'BN Da'!AN120+'BS Da'!AN120+'TDC Da'!AN120</f>
        <v>57</v>
      </c>
      <c r="AO120" s="55">
        <f>+'MIT Da'!AO120+'SAR Da'!AO120+'URQ Da'!AO120+'ROC Da'!AO120+'SM Da'!AO120+'BN Da'!AO120+'BS Da'!AO120+'TDC Da'!AO120</f>
        <v>82</v>
      </c>
      <c r="AP120" s="232">
        <f>+'MIT Da'!AP120+'SAR Da'!AP120+'URQ Da'!AP120+'ROC Da'!AP120+'SM Da'!AP120+'BN Da'!AP120+'BS Da'!AP120+'TDC Da'!AP120</f>
        <v>148</v>
      </c>
      <c r="AQ120" s="55">
        <f>+'MIT Da'!AQ120+'SAR Da'!AQ120+'URQ Da'!AQ120+'ROC Da'!AQ120+'SM Da'!AQ120+'BN Da'!AQ120+'BS Da'!AQ120+'TDC Da'!AQ120</f>
        <v>596</v>
      </c>
      <c r="AR120" s="55">
        <f>+'MIT Da'!AR120+'SAR Da'!AR120+'URQ Da'!AR120+'ROC Da'!AR120+'SM Da'!AR120+'BN Da'!AR120+'BS Da'!AR120+'TDC Da'!AR120</f>
        <v>341</v>
      </c>
      <c r="AS120" s="55">
        <f>+'MIT Da'!AS120+'SAR Da'!AS120+'URQ Da'!AS120+'ROC Da'!AS120+'SM Da'!AS120+'BN Da'!AS120+'BS Da'!AS120+'TDC Da'!AS120</f>
        <v>39</v>
      </c>
      <c r="AT120" s="232">
        <f>+SUM(RED_InfraMR[[#This Row],[B.02.1 - Parque de Coches Eléctricos Motrices]:[B.02.3 - Parque de Coches Eléctricos Motrices Tipo R]])</f>
        <v>976</v>
      </c>
      <c r="AU120" s="55">
        <f>+'MIT Da'!AU120+'SAR Da'!AU120+'URQ Da'!AU120+'ROC Da'!AU120+'SM Da'!AU120+'BN Da'!AU120+'BS Da'!AU120+'TDC Da'!AU120</f>
        <v>0</v>
      </c>
      <c r="AV120" s="55">
        <f>+'MIT Da'!AV120+'SAR Da'!AV120+'URQ Da'!AV120+'ROC Da'!AV120+'SM Da'!AV120+'BN Da'!AV120+'BS Da'!AV120+'TDC Da'!AV120</f>
        <v>6</v>
      </c>
      <c r="AW120" s="55">
        <f>+'MIT Da'!AW120+'SAR Da'!AW120+'URQ Da'!AW120+'ROC Da'!AW120+'SM Da'!AW120+'BN Da'!AW120+'BS Da'!AW120+'TDC Da'!AW120</f>
        <v>10</v>
      </c>
      <c r="AX120" s="232">
        <f>+SUM(RED_InfraMR[[#This Row],[B.03.1 - Parque de Coches Motores Motrices Remolcados]:[B.03.3 - Parque de Coches Motores Motrices Cabina]])</f>
        <v>16</v>
      </c>
      <c r="AY120" s="55">
        <f>+'MIT Da'!AY120+'SAR Da'!AY120+'URQ Da'!AY120+'ROC Da'!AY120+'SM Da'!AY120+'BN Da'!AY120+'BS Da'!AY120+'TDC Da'!AY120</f>
        <v>427</v>
      </c>
      <c r="AZ120" s="55">
        <f>+'MIT Da'!AZ120+'SAR Da'!AZ120+'URQ Da'!AZ120+'ROC Da'!AZ120+'SM Da'!AZ120+'BN Da'!AZ120+'BS Da'!AZ120+'TDC Da'!AZ120</f>
        <v>169</v>
      </c>
      <c r="BA120" s="55">
        <f>+'MIT Da'!BA120+'SAR Da'!BA120+'URQ Da'!BA120+'ROC Da'!BA120+'SM Da'!BA120+'BN Da'!BA120+'BS Da'!BA120+'TDC Da'!BA120</f>
        <v>15</v>
      </c>
      <c r="BB120" s="55">
        <f>+'MIT Da'!BB120+'SAR Da'!BB120+'URQ Da'!BB120+'ROC Da'!BB120+'SM Da'!BB120+'BN Da'!BB120+'BS Da'!BB120+'TDC Da'!BB120</f>
        <v>0</v>
      </c>
      <c r="BC120" s="232">
        <f>+SUM(RED_InfraMR[[#This Row],[B.04.1 - Parque de Coches Remolcados Clase Unica]:[B.04.5 - Parque de Coches Remolcados para Servicios Especiales (Cartoneros)]])</f>
        <v>611</v>
      </c>
      <c r="BD120" s="393">
        <f>+'MIT Da'!BD120+'SAR Da'!BD120+'URQ Da'!BD120+'ROC Da'!BD120+'SM Da'!BD120+'BN Da'!BD120+'BS Da'!BD120+'TDC Da'!BD120</f>
        <v>150</v>
      </c>
      <c r="BE120" s="55">
        <f>+'MIT Da'!BE120+'SAR Da'!BE120+'URQ Da'!BE120+'ROC Da'!BE120+'SM Da'!BE120+'BN Da'!BE120+'BS Da'!BE120+'TDC Da'!BE120</f>
        <v>12</v>
      </c>
      <c r="BF120" s="55">
        <f>+'MIT Da'!BF120+'SAR Da'!BF120+'URQ Da'!BF120+'ROC Da'!BF120+'SM Da'!BF120+'BN Da'!BF120+'BS Da'!BF120+'TDC Da'!BF120</f>
        <v>92</v>
      </c>
      <c r="BG120" s="235"/>
    </row>
    <row r="121" spans="1:59">
      <c r="A121" s="1">
        <v>2002</v>
      </c>
      <c r="B121" s="1" t="s">
        <v>72</v>
      </c>
      <c r="C121" s="10">
        <f>+'MIT Da'!C121+'SAR Da'!C121+'URQ Da'!C121+'ROC Da'!C121+'SM Da'!C121+'BN Da'!C121+'BS Da'!C121+'TDC Da'!C121</f>
        <v>147.21299999999999</v>
      </c>
      <c r="D121" s="10">
        <f>+'MIT Da'!D121+'SAR Da'!D121+'URQ Da'!D121+'ROC Da'!D121+'SM Da'!D121+'BN Da'!D121+'BS Da'!D121+'TDC Da'!D121</f>
        <v>444.30600000000004</v>
      </c>
      <c r="E121" s="10">
        <f>+'MIT Da'!E121+'SAR Da'!E121+'URQ Da'!E121+'ROC Da'!E121+'SM Da'!E121+'BN Da'!E121+'BS Da'!E121+'TDC Da'!E121</f>
        <v>0</v>
      </c>
      <c r="F121" s="10">
        <f>+'MIT Da'!F121+'SAR Da'!F121+'URQ Da'!F121+'ROC Da'!F121+'SM Da'!F121+'BN Da'!F121+'BS Da'!F121+'TDC Da'!F121</f>
        <v>176.17364000000001</v>
      </c>
      <c r="G121" s="192">
        <f>+'MIT Da'!G121+'SAR Da'!G121+'URQ Da'!G121+'ROC Da'!G121+'SM Da'!G121+'BN Da'!G121+'BS Da'!G121+'TDC Da'!G121</f>
        <v>767.69263999999998</v>
      </c>
      <c r="H121" s="192">
        <f>+'MIT Da'!H121+'SAR Da'!H121+'URQ Da'!H121+'ROC Da'!H121+'SM Da'!H121+'BN Da'!H121+'BS Da'!H121+'TDC Da'!H121</f>
        <v>767.69263999999998</v>
      </c>
      <c r="I121" s="10">
        <f>+'MIT Da'!I121+'SAR Da'!I121+'URQ Da'!I121+'ROC Da'!I121+'SM Da'!I121+'BN Da'!I121+'BS Da'!I121+'TDC Da'!I121</f>
        <v>972.2581100000001</v>
      </c>
      <c r="J121" s="10">
        <f>+'MIT Da'!J121+'SAR Da'!J121+'URQ Da'!J121+'ROC Da'!J121+'SM Da'!J121+'BN Da'!J121+'BS Da'!J121+'TDC Da'!J121</f>
        <v>1060.415</v>
      </c>
      <c r="K121" s="10">
        <f>+'MIT Da'!K121+'SAR Da'!K121+'URQ Da'!K121+'ROC Da'!K121+'SM Da'!K121+'BN Da'!K121+'BS Da'!K121+'TDC Da'!K121</f>
        <v>54.516999999999996</v>
      </c>
      <c r="L121" s="10">
        <f>+'MIT Da'!L121+'SAR Da'!L121+'URQ Da'!L121+'ROC Da'!L121+'SM Da'!L121+'BN Da'!L121+'BS Da'!L121+'TDC Da'!L121</f>
        <v>379.49300000000005</v>
      </c>
      <c r="M121" s="10">
        <f>+'MIT Da'!M121+'SAR Da'!M121+'URQ Da'!M121+'ROC Da'!M121+'SM Da'!M121+'BN Da'!M121+'BS Da'!M121+'TDC Da'!M121</f>
        <v>21.314999999999998</v>
      </c>
      <c r="N121" s="192">
        <f>+'MIT Da'!N121+'SAR Da'!N121+'URQ Da'!N121+'ROC Da'!N121+'SM Da'!N121+'BN Da'!N121+'BS Da'!N121+'TDC Da'!N121</f>
        <v>1439.9079999999999</v>
      </c>
      <c r="O121" s="192">
        <f>+'MIT Da'!O121+'SAR Da'!O121+'URQ Da'!O121+'ROC Da'!O121+'SM Da'!O121+'BN Da'!O121+'BS Da'!O121+'TDC Da'!O121</f>
        <v>1439.9079999999999</v>
      </c>
      <c r="P121" s="55">
        <f>+'MIT Da'!P121+'SAR Da'!P121+'URQ Da'!P121+'ROC Da'!P121+'SM Da'!P121+'BN Da'!P121+'BS Da'!P121+'TDC Da'!P121</f>
        <v>203</v>
      </c>
      <c r="Q121" s="55">
        <f>+'MIT Da'!Q121+'SAR Da'!Q121+'URQ Da'!Q121+'ROC Da'!Q121+'SM Da'!Q121+'BN Da'!Q121+'BS Da'!Q121+'TDC Da'!Q121</f>
        <v>58</v>
      </c>
      <c r="R121" s="55">
        <f>+'MIT Da'!R121+'SAR Da'!R121+'URQ Da'!R121+'ROC Da'!R121+'SM Da'!R121+'BN Da'!R121+'BS Da'!R121+'TDC Da'!R121</f>
        <v>10</v>
      </c>
      <c r="S121" s="213">
        <f>+'MIT Da'!S121+'SAR Da'!S121+'URQ Da'!S121+'ROC Da'!S121+'SM Da'!S121+'BN Da'!S121+'BS Da'!S121+'TDC Da'!S121</f>
        <v>271</v>
      </c>
      <c r="T121" s="213">
        <f>+'MIT Da'!T121+'SAR Da'!T121+'URQ Da'!T121+'ROC Da'!T121+'SM Da'!T121+'BN Da'!T121+'BS Da'!T121+'TDC Da'!T121</f>
        <v>271</v>
      </c>
      <c r="U121" s="55">
        <f>+'MIT Da'!U121+'SAR Da'!U121+'URQ Da'!U121+'ROC Da'!U121+'SM Da'!U121+'BN Da'!U121+'BS Da'!U121+'TDC Da'!U121</f>
        <v>136</v>
      </c>
      <c r="V121" s="55">
        <f>+'MIT Da'!V121+'SAR Da'!V121+'URQ Da'!V121+'ROC Da'!V121+'SM Da'!V121+'BN Da'!V121+'BS Da'!V121+'TDC Da'!V121</f>
        <v>434</v>
      </c>
      <c r="W121" s="55">
        <f>+'MIT Da'!W121+'SAR Da'!W121+'URQ Da'!W121+'ROC Da'!W121+'SM Da'!W121+'BN Da'!W121+'BS Da'!W121+'TDC Da'!W121</f>
        <v>11</v>
      </c>
      <c r="X121" s="55">
        <f>+'MIT Da'!X121+'SAR Da'!X121+'URQ Da'!X121+'ROC Da'!X121+'SM Da'!X121+'BN Da'!X121+'BS Da'!X121+'TDC Da'!X121</f>
        <v>112</v>
      </c>
      <c r="Y121" s="55">
        <f>+'MIT Da'!Y121+'SAR Da'!Y121+'URQ Da'!Y121+'ROC Da'!Y121+'SM Da'!Y121+'BN Da'!Y121+'BS Da'!Y121+'TDC Da'!Y121</f>
        <v>4</v>
      </c>
      <c r="Z121" s="219">
        <f>+'MIT Da'!Z121+'SAR Da'!Z121+'URQ Da'!Z121+'ROC Da'!Z121+'SM Da'!Z121+'BN Da'!Z121+'BS Da'!Z121+'TDC Da'!Z121</f>
        <v>697</v>
      </c>
      <c r="AA121" s="55">
        <f>+'MIT Da'!AA121+'SAR Da'!AA121+'URQ Da'!AA121+'ROC Da'!AA121+'SM Da'!AA121+'BN Da'!AA121+'BS Da'!AA121+'TDC Da'!AA121</f>
        <v>160</v>
      </c>
      <c r="AB121" s="55">
        <f>+'MIT Da'!AB121+'SAR Da'!AB121+'URQ Da'!AB121+'ROC Da'!AB121+'SM Da'!AB121+'BN Da'!AB121+'BS Da'!AB121+'TDC Da'!AB121</f>
        <v>102</v>
      </c>
      <c r="AC121" s="55">
        <f>+'MIT Da'!AC121+'SAR Da'!AC121+'URQ Da'!AC121+'ROC Da'!AC121+'SM Da'!AC121+'BN Da'!AC121+'BS Da'!AC121+'TDC Da'!AC121</f>
        <v>697</v>
      </c>
      <c r="AD121" s="219">
        <f>+'MIT Da'!AD121+'SAR Da'!AD121+'URQ Da'!AD121+'ROC Da'!AD121+'SM Da'!AD121+'BN Da'!AD121+'BS Da'!AD121+'TDC Da'!AD121</f>
        <v>959</v>
      </c>
      <c r="AE121" s="55">
        <f>+'MIT Da'!AE121+'SAR Da'!AE121+'URQ Da'!AE121+'ROC Da'!AE121+'SM Da'!AE121+'BN Da'!AE121+'BS Da'!AE121+'TDC Da'!AE121</f>
        <v>54</v>
      </c>
      <c r="AF121" s="55">
        <f>+'MIT Da'!AF121+'SAR Da'!AF121+'URQ Da'!AF121+'ROC Da'!AF121+'SM Da'!AF121+'BN Da'!AF121+'BS Da'!AF121+'TDC Da'!AF121</f>
        <v>96</v>
      </c>
      <c r="AG121" s="55">
        <f>+'MIT Da'!AG121+'SAR Da'!AG121+'URQ Da'!AG121+'ROC Da'!AG121+'SM Da'!AG121+'BN Da'!AG121+'BS Da'!AG121+'TDC Da'!AG121</f>
        <v>446</v>
      </c>
      <c r="AH121" s="219">
        <f>+'MIT Da'!AH121+'SAR Da'!AH121+'URQ Da'!AH121+'ROC Da'!AH121+'SM Da'!AH121+'BN Da'!AH121+'BS Da'!AH121+'TDC Da'!AH121</f>
        <v>596</v>
      </c>
      <c r="AI121" s="10">
        <f>+'MIT Da'!AI121+'SAR Da'!AI121+'URQ Da'!AI121+'ROC Da'!AI121+'SM Da'!AI121+'BN Da'!AI121+'BS Da'!AI121+'TDC Da'!AI121</f>
        <v>274.60699999999997</v>
      </c>
      <c r="AJ121" s="10">
        <f>+'MIT Da'!AJ121+'SAR Da'!AJ121+'URQ Da'!AJ121+'ROC Da'!AJ121+'SM Da'!AJ121+'BN Da'!AJ121+'BS Da'!AJ121+'TDC Da'!AJ121</f>
        <v>7.32</v>
      </c>
      <c r="AK121" s="10">
        <f>+'MIT Da'!AK121+'SAR Da'!AK121+'URQ Da'!AK121+'ROC Da'!AK121+'SM Da'!AK121+'BN Da'!AK121+'BS Da'!AK121+'TDC Da'!AK121</f>
        <v>498.71500000000003</v>
      </c>
      <c r="AL121" s="222">
        <f>+'MIT Da'!AL121+'SAR Da'!AL121+'URQ Da'!AL121+'ROC Da'!AL121+'SM Da'!AL121+'BN Da'!AL121+'BS Da'!AL121+'TDC Da'!AL121</f>
        <v>780.64199999999994</v>
      </c>
      <c r="AM121" s="55">
        <f>+'MIT Da'!AM121+'SAR Da'!AM121+'URQ Da'!AM121+'ROC Da'!AM121+'SM Da'!AM121+'BN Da'!AM121+'BS Da'!AM121+'TDC Da'!AM121</f>
        <v>9</v>
      </c>
      <c r="AN121" s="55">
        <f>+'MIT Da'!AN121+'SAR Da'!AN121+'URQ Da'!AN121+'ROC Da'!AN121+'SM Da'!AN121+'BN Da'!AN121+'BS Da'!AN121+'TDC Da'!AN121</f>
        <v>57</v>
      </c>
      <c r="AO121" s="55">
        <f>+'MIT Da'!AO121+'SAR Da'!AO121+'URQ Da'!AO121+'ROC Da'!AO121+'SM Da'!AO121+'BN Da'!AO121+'BS Da'!AO121+'TDC Da'!AO121</f>
        <v>82</v>
      </c>
      <c r="AP121" s="232">
        <f>+'MIT Da'!AP121+'SAR Da'!AP121+'URQ Da'!AP121+'ROC Da'!AP121+'SM Da'!AP121+'BN Da'!AP121+'BS Da'!AP121+'TDC Da'!AP121</f>
        <v>148</v>
      </c>
      <c r="AQ121" s="55">
        <f>+'MIT Da'!AQ121+'SAR Da'!AQ121+'URQ Da'!AQ121+'ROC Da'!AQ121+'SM Da'!AQ121+'BN Da'!AQ121+'BS Da'!AQ121+'TDC Da'!AQ121</f>
        <v>596</v>
      </c>
      <c r="AR121" s="55">
        <f>+'MIT Da'!AR121+'SAR Da'!AR121+'URQ Da'!AR121+'ROC Da'!AR121+'SM Da'!AR121+'BN Da'!AR121+'BS Da'!AR121+'TDC Da'!AR121</f>
        <v>341</v>
      </c>
      <c r="AS121" s="55">
        <f>+'MIT Da'!AS121+'SAR Da'!AS121+'URQ Da'!AS121+'ROC Da'!AS121+'SM Da'!AS121+'BN Da'!AS121+'BS Da'!AS121+'TDC Da'!AS121</f>
        <v>39</v>
      </c>
      <c r="AT121" s="232">
        <f>+SUM(RED_InfraMR[[#This Row],[B.02.1 - Parque de Coches Eléctricos Motrices]:[B.02.3 - Parque de Coches Eléctricos Motrices Tipo R]])</f>
        <v>976</v>
      </c>
      <c r="AU121" s="55">
        <f>+'MIT Da'!AU121+'SAR Da'!AU121+'URQ Da'!AU121+'ROC Da'!AU121+'SM Da'!AU121+'BN Da'!AU121+'BS Da'!AU121+'TDC Da'!AU121</f>
        <v>0</v>
      </c>
      <c r="AV121" s="55">
        <f>+'MIT Da'!AV121+'SAR Da'!AV121+'URQ Da'!AV121+'ROC Da'!AV121+'SM Da'!AV121+'BN Da'!AV121+'BS Da'!AV121+'TDC Da'!AV121</f>
        <v>6</v>
      </c>
      <c r="AW121" s="55">
        <f>+'MIT Da'!AW121+'SAR Da'!AW121+'URQ Da'!AW121+'ROC Da'!AW121+'SM Da'!AW121+'BN Da'!AW121+'BS Da'!AW121+'TDC Da'!AW121</f>
        <v>10</v>
      </c>
      <c r="AX121" s="232">
        <f>+SUM(RED_InfraMR[[#This Row],[B.03.1 - Parque de Coches Motores Motrices Remolcados]:[B.03.3 - Parque de Coches Motores Motrices Cabina]])</f>
        <v>16</v>
      </c>
      <c r="AY121" s="55">
        <f>+'MIT Da'!AY121+'SAR Da'!AY121+'URQ Da'!AY121+'ROC Da'!AY121+'SM Da'!AY121+'BN Da'!AY121+'BS Da'!AY121+'TDC Da'!AY121</f>
        <v>427</v>
      </c>
      <c r="AZ121" s="55">
        <f>+'MIT Da'!AZ121+'SAR Da'!AZ121+'URQ Da'!AZ121+'ROC Da'!AZ121+'SM Da'!AZ121+'BN Da'!AZ121+'BS Da'!AZ121+'TDC Da'!AZ121</f>
        <v>169</v>
      </c>
      <c r="BA121" s="55">
        <f>+'MIT Da'!BA121+'SAR Da'!BA121+'URQ Da'!BA121+'ROC Da'!BA121+'SM Da'!BA121+'BN Da'!BA121+'BS Da'!BA121+'TDC Da'!BA121</f>
        <v>15</v>
      </c>
      <c r="BB121" s="55">
        <f>+'MIT Da'!BB121+'SAR Da'!BB121+'URQ Da'!BB121+'ROC Da'!BB121+'SM Da'!BB121+'BN Da'!BB121+'BS Da'!BB121+'TDC Da'!BB121</f>
        <v>0</v>
      </c>
      <c r="BC121" s="232">
        <f>+SUM(RED_InfraMR[[#This Row],[B.04.1 - Parque de Coches Remolcados Clase Unica]:[B.04.5 - Parque de Coches Remolcados para Servicios Especiales (Cartoneros)]])</f>
        <v>611</v>
      </c>
      <c r="BD121" s="393">
        <f>+'MIT Da'!BD121+'SAR Da'!BD121+'URQ Da'!BD121+'ROC Da'!BD121+'SM Da'!BD121+'BN Da'!BD121+'BS Da'!BD121+'TDC Da'!BD121</f>
        <v>150</v>
      </c>
      <c r="BE121" s="55">
        <f>+'MIT Da'!BE121+'SAR Da'!BE121+'URQ Da'!BE121+'ROC Da'!BE121+'SM Da'!BE121+'BN Da'!BE121+'BS Da'!BE121+'TDC Da'!BE121</f>
        <v>12</v>
      </c>
      <c r="BF121" s="55">
        <f>+'MIT Da'!BF121+'SAR Da'!BF121+'URQ Da'!BF121+'ROC Da'!BF121+'SM Da'!BF121+'BN Da'!BF121+'BS Da'!BF121+'TDC Da'!BF121</f>
        <v>92</v>
      </c>
      <c r="BG121" s="235"/>
    </row>
    <row r="122" spans="1:59">
      <c r="A122" s="1">
        <v>2003</v>
      </c>
      <c r="B122" s="1" t="s">
        <v>61</v>
      </c>
      <c r="C122" s="10">
        <f>+'MIT Da'!C122+'SAR Da'!C122+'URQ Da'!C122+'ROC Da'!C122+'SM Da'!C122+'BN Da'!C122+'BS Da'!C122+'TDC Da'!C122</f>
        <v>147.21299999999999</v>
      </c>
      <c r="D122" s="10">
        <f>+'MIT Da'!D122+'SAR Da'!D122+'URQ Da'!D122+'ROC Da'!D122+'SM Da'!D122+'BN Da'!D122+'BS Da'!D122+'TDC Da'!D122</f>
        <v>444.30600000000004</v>
      </c>
      <c r="E122" s="10">
        <f>+'MIT Da'!E122+'SAR Da'!E122+'URQ Da'!E122+'ROC Da'!E122+'SM Da'!E122+'BN Da'!E122+'BS Da'!E122+'TDC Da'!E122</f>
        <v>0</v>
      </c>
      <c r="F122" s="10">
        <f>+'MIT Da'!F122+'SAR Da'!F122+'URQ Da'!F122+'ROC Da'!F122+'SM Da'!F122+'BN Da'!F122+'BS Da'!F122+'TDC Da'!F122</f>
        <v>176.17364000000001</v>
      </c>
      <c r="G122" s="192">
        <f>+'MIT Da'!G122+'SAR Da'!G122+'URQ Da'!G122+'ROC Da'!G122+'SM Da'!G122+'BN Da'!G122+'BS Da'!G122+'TDC Da'!G122</f>
        <v>767.69263999999998</v>
      </c>
      <c r="H122" s="192">
        <f>+'MIT Da'!H122+'SAR Da'!H122+'URQ Da'!H122+'ROC Da'!H122+'SM Da'!H122+'BN Da'!H122+'BS Da'!H122+'TDC Da'!H122</f>
        <v>767.69263999999998</v>
      </c>
      <c r="I122" s="10">
        <f>+'MIT Da'!I122+'SAR Da'!I122+'URQ Da'!I122+'ROC Da'!I122+'SM Da'!I122+'BN Da'!I122+'BS Da'!I122+'TDC Da'!I122</f>
        <v>972.2581100000001</v>
      </c>
      <c r="J122" s="10">
        <f>+'MIT Da'!J122+'SAR Da'!J122+'URQ Da'!J122+'ROC Da'!J122+'SM Da'!J122+'BN Da'!J122+'BS Da'!J122+'TDC Da'!J122</f>
        <v>1060.415</v>
      </c>
      <c r="K122" s="10">
        <f>+'MIT Da'!K122+'SAR Da'!K122+'URQ Da'!K122+'ROC Da'!K122+'SM Da'!K122+'BN Da'!K122+'BS Da'!K122+'TDC Da'!K122</f>
        <v>54.516999999999996</v>
      </c>
      <c r="L122" s="10">
        <f>+'MIT Da'!L122+'SAR Da'!L122+'URQ Da'!L122+'ROC Da'!L122+'SM Da'!L122+'BN Da'!L122+'BS Da'!L122+'TDC Da'!L122</f>
        <v>379.49300000000005</v>
      </c>
      <c r="M122" s="10">
        <f>+'MIT Da'!M122+'SAR Da'!M122+'URQ Da'!M122+'ROC Da'!M122+'SM Da'!M122+'BN Da'!M122+'BS Da'!M122+'TDC Da'!M122</f>
        <v>21.314999999999998</v>
      </c>
      <c r="N122" s="192">
        <f>+'MIT Da'!N122+'SAR Da'!N122+'URQ Da'!N122+'ROC Da'!N122+'SM Da'!N122+'BN Da'!N122+'BS Da'!N122+'TDC Da'!N122</f>
        <v>1439.9079999999999</v>
      </c>
      <c r="O122" s="192">
        <f>+'MIT Da'!O122+'SAR Da'!O122+'URQ Da'!O122+'ROC Da'!O122+'SM Da'!O122+'BN Da'!O122+'BS Da'!O122+'TDC Da'!O122</f>
        <v>1439.9079999999999</v>
      </c>
      <c r="P122" s="55">
        <f>+'MIT Da'!P122+'SAR Da'!P122+'URQ Da'!P122+'ROC Da'!P122+'SM Da'!P122+'BN Da'!P122+'BS Da'!P122+'TDC Da'!P122</f>
        <v>203</v>
      </c>
      <c r="Q122" s="55">
        <f>+'MIT Da'!Q122+'SAR Da'!Q122+'URQ Da'!Q122+'ROC Da'!Q122+'SM Da'!Q122+'BN Da'!Q122+'BS Da'!Q122+'TDC Da'!Q122</f>
        <v>58</v>
      </c>
      <c r="R122" s="55">
        <f>+'MIT Da'!R122+'SAR Da'!R122+'URQ Da'!R122+'ROC Da'!R122+'SM Da'!R122+'BN Da'!R122+'BS Da'!R122+'TDC Da'!R122</f>
        <v>10</v>
      </c>
      <c r="S122" s="213">
        <f>+'MIT Da'!S122+'SAR Da'!S122+'URQ Da'!S122+'ROC Da'!S122+'SM Da'!S122+'BN Da'!S122+'BS Da'!S122+'TDC Da'!S122</f>
        <v>271</v>
      </c>
      <c r="T122" s="213">
        <f>+'MIT Da'!T122+'SAR Da'!T122+'URQ Da'!T122+'ROC Da'!T122+'SM Da'!T122+'BN Da'!T122+'BS Da'!T122+'TDC Da'!T122</f>
        <v>271</v>
      </c>
      <c r="U122" s="55">
        <f>+'MIT Da'!U122+'SAR Da'!U122+'URQ Da'!U122+'ROC Da'!U122+'SM Da'!U122+'BN Da'!U122+'BS Da'!U122+'TDC Da'!U122</f>
        <v>136</v>
      </c>
      <c r="V122" s="55">
        <f>+'MIT Da'!V122+'SAR Da'!V122+'URQ Da'!V122+'ROC Da'!V122+'SM Da'!V122+'BN Da'!V122+'BS Da'!V122+'TDC Da'!V122</f>
        <v>434</v>
      </c>
      <c r="W122" s="55">
        <f>+'MIT Da'!W122+'SAR Da'!W122+'URQ Da'!W122+'ROC Da'!W122+'SM Da'!W122+'BN Da'!W122+'BS Da'!W122+'TDC Da'!W122</f>
        <v>11</v>
      </c>
      <c r="X122" s="55">
        <f>+'MIT Da'!X122+'SAR Da'!X122+'URQ Da'!X122+'ROC Da'!X122+'SM Da'!X122+'BN Da'!X122+'BS Da'!X122+'TDC Da'!X122</f>
        <v>110</v>
      </c>
      <c r="Y122" s="55">
        <f>+'MIT Da'!Y122+'SAR Da'!Y122+'URQ Da'!Y122+'ROC Da'!Y122+'SM Da'!Y122+'BN Da'!Y122+'BS Da'!Y122+'TDC Da'!Y122</f>
        <v>4</v>
      </c>
      <c r="Z122" s="219">
        <f>+'MIT Da'!Z122+'SAR Da'!Z122+'URQ Da'!Z122+'ROC Da'!Z122+'SM Da'!Z122+'BN Da'!Z122+'BS Da'!Z122+'TDC Da'!Z122</f>
        <v>695</v>
      </c>
      <c r="AA122" s="55">
        <f>+'MIT Da'!AA122+'SAR Da'!AA122+'URQ Da'!AA122+'ROC Da'!AA122+'SM Da'!AA122+'BN Da'!AA122+'BS Da'!AA122+'TDC Da'!AA122</f>
        <v>160</v>
      </c>
      <c r="AB122" s="55">
        <f>+'MIT Da'!AB122+'SAR Da'!AB122+'URQ Da'!AB122+'ROC Da'!AB122+'SM Da'!AB122+'BN Da'!AB122+'BS Da'!AB122+'TDC Da'!AB122</f>
        <v>102</v>
      </c>
      <c r="AC122" s="55">
        <f>+'MIT Da'!AC122+'SAR Da'!AC122+'URQ Da'!AC122+'ROC Da'!AC122+'SM Da'!AC122+'BN Da'!AC122+'BS Da'!AC122+'TDC Da'!AC122</f>
        <v>695</v>
      </c>
      <c r="AD122" s="219">
        <f>+'MIT Da'!AD122+'SAR Da'!AD122+'URQ Da'!AD122+'ROC Da'!AD122+'SM Da'!AD122+'BN Da'!AD122+'BS Da'!AD122+'TDC Da'!AD122</f>
        <v>957</v>
      </c>
      <c r="AE122" s="55">
        <f>+'MIT Da'!AE122+'SAR Da'!AE122+'URQ Da'!AE122+'ROC Da'!AE122+'SM Da'!AE122+'BN Da'!AE122+'BS Da'!AE122+'TDC Da'!AE122</f>
        <v>54</v>
      </c>
      <c r="AF122" s="55">
        <f>+'MIT Da'!AF122+'SAR Da'!AF122+'URQ Da'!AF122+'ROC Da'!AF122+'SM Da'!AF122+'BN Da'!AF122+'BS Da'!AF122+'TDC Da'!AF122</f>
        <v>96</v>
      </c>
      <c r="AG122" s="55">
        <f>+'MIT Da'!AG122+'SAR Da'!AG122+'URQ Da'!AG122+'ROC Da'!AG122+'SM Da'!AG122+'BN Da'!AG122+'BS Da'!AG122+'TDC Da'!AG122</f>
        <v>448</v>
      </c>
      <c r="AH122" s="219">
        <f>+'MIT Da'!AH122+'SAR Da'!AH122+'URQ Da'!AH122+'ROC Da'!AH122+'SM Da'!AH122+'BN Da'!AH122+'BS Da'!AH122+'TDC Da'!AH122</f>
        <v>598</v>
      </c>
      <c r="AI122" s="10">
        <f>+'MIT Da'!AI122+'SAR Da'!AI122+'URQ Da'!AI122+'ROC Da'!AI122+'SM Da'!AI122+'BN Da'!AI122+'BS Da'!AI122+'TDC Da'!AI122</f>
        <v>274.60699999999997</v>
      </c>
      <c r="AJ122" s="10">
        <f>+'MIT Da'!AJ122+'SAR Da'!AJ122+'URQ Da'!AJ122+'ROC Da'!AJ122+'SM Da'!AJ122+'BN Da'!AJ122+'BS Da'!AJ122+'TDC Da'!AJ122</f>
        <v>7.32</v>
      </c>
      <c r="AK122" s="10">
        <f>+'MIT Da'!AK122+'SAR Da'!AK122+'URQ Da'!AK122+'ROC Da'!AK122+'SM Da'!AK122+'BN Da'!AK122+'BS Da'!AK122+'TDC Da'!AK122</f>
        <v>498.71500000000003</v>
      </c>
      <c r="AL122" s="222">
        <f>+'MIT Da'!AL122+'SAR Da'!AL122+'URQ Da'!AL122+'ROC Da'!AL122+'SM Da'!AL122+'BN Da'!AL122+'BS Da'!AL122+'TDC Da'!AL122</f>
        <v>780.64199999999994</v>
      </c>
      <c r="AM122" s="55">
        <f>+'MIT Da'!AM122+'SAR Da'!AM122+'URQ Da'!AM122+'ROC Da'!AM122+'SM Da'!AM122+'BN Da'!AM122+'BS Da'!AM122+'TDC Da'!AM122</f>
        <v>9</v>
      </c>
      <c r="AN122" s="55">
        <f>+'MIT Da'!AN122+'SAR Da'!AN122+'URQ Da'!AN122+'ROC Da'!AN122+'SM Da'!AN122+'BN Da'!AN122+'BS Da'!AN122+'TDC Da'!AN122</f>
        <v>57</v>
      </c>
      <c r="AO122" s="55">
        <f>+'MIT Da'!AO122+'SAR Da'!AO122+'URQ Da'!AO122+'ROC Da'!AO122+'SM Da'!AO122+'BN Da'!AO122+'BS Da'!AO122+'TDC Da'!AO122</f>
        <v>82</v>
      </c>
      <c r="AP122" s="232">
        <f>+'MIT Da'!AP122+'SAR Da'!AP122+'URQ Da'!AP122+'ROC Da'!AP122+'SM Da'!AP122+'BN Da'!AP122+'BS Da'!AP122+'TDC Da'!AP122</f>
        <v>148</v>
      </c>
      <c r="AQ122" s="55">
        <f>+'MIT Da'!AQ122+'SAR Da'!AQ122+'URQ Da'!AQ122+'ROC Da'!AQ122+'SM Da'!AQ122+'BN Da'!AQ122+'BS Da'!AQ122+'TDC Da'!AQ122</f>
        <v>596</v>
      </c>
      <c r="AR122" s="55">
        <f>+'MIT Da'!AR122+'SAR Da'!AR122+'URQ Da'!AR122+'ROC Da'!AR122+'SM Da'!AR122+'BN Da'!AR122+'BS Da'!AR122+'TDC Da'!AR122</f>
        <v>341</v>
      </c>
      <c r="AS122" s="55">
        <f>+'MIT Da'!AS122+'SAR Da'!AS122+'URQ Da'!AS122+'ROC Da'!AS122+'SM Da'!AS122+'BN Da'!AS122+'BS Da'!AS122+'TDC Da'!AS122</f>
        <v>39</v>
      </c>
      <c r="AT122" s="232">
        <f>+SUM(RED_InfraMR[[#This Row],[B.02.1 - Parque de Coches Eléctricos Motrices]:[B.02.3 - Parque de Coches Eléctricos Motrices Tipo R]])</f>
        <v>976</v>
      </c>
      <c r="AU122" s="55">
        <f>+'MIT Da'!AU122+'SAR Da'!AU122+'URQ Da'!AU122+'ROC Da'!AU122+'SM Da'!AU122+'BN Da'!AU122+'BS Da'!AU122+'TDC Da'!AU122</f>
        <v>0</v>
      </c>
      <c r="AV122" s="55">
        <f>+'MIT Da'!AV122+'SAR Da'!AV122+'URQ Da'!AV122+'ROC Da'!AV122+'SM Da'!AV122+'BN Da'!AV122+'BS Da'!AV122+'TDC Da'!AV122</f>
        <v>6</v>
      </c>
      <c r="AW122" s="55">
        <f>+'MIT Da'!AW122+'SAR Da'!AW122+'URQ Da'!AW122+'ROC Da'!AW122+'SM Da'!AW122+'BN Da'!AW122+'BS Da'!AW122+'TDC Da'!AW122</f>
        <v>10</v>
      </c>
      <c r="AX122" s="232">
        <f>+SUM(RED_InfraMR[[#This Row],[B.03.1 - Parque de Coches Motores Motrices Remolcados]:[B.03.3 - Parque de Coches Motores Motrices Cabina]])</f>
        <v>16</v>
      </c>
      <c r="AY122" s="55">
        <f>+'MIT Da'!AY122+'SAR Da'!AY122+'URQ Da'!AY122+'ROC Da'!AY122+'SM Da'!AY122+'BN Da'!AY122+'BS Da'!AY122+'TDC Da'!AY122</f>
        <v>433</v>
      </c>
      <c r="AZ122" s="55">
        <f>+'MIT Da'!AZ122+'SAR Da'!AZ122+'URQ Da'!AZ122+'ROC Da'!AZ122+'SM Da'!AZ122+'BN Da'!AZ122+'BS Da'!AZ122+'TDC Da'!AZ122</f>
        <v>169</v>
      </c>
      <c r="BA122" s="55">
        <f>+'MIT Da'!BA122+'SAR Da'!BA122+'URQ Da'!BA122+'ROC Da'!BA122+'SM Da'!BA122+'BN Da'!BA122+'BS Da'!BA122+'TDC Da'!BA122</f>
        <v>15</v>
      </c>
      <c r="BB122" s="55">
        <f>+'MIT Da'!BB122+'SAR Da'!BB122+'URQ Da'!BB122+'ROC Da'!BB122+'SM Da'!BB122+'BN Da'!BB122+'BS Da'!BB122+'TDC Da'!BB122</f>
        <v>0</v>
      </c>
      <c r="BC122" s="232">
        <f>+SUM(RED_InfraMR[[#This Row],[B.04.1 - Parque de Coches Remolcados Clase Unica]:[B.04.5 - Parque de Coches Remolcados para Servicios Especiales (Cartoneros)]])</f>
        <v>617</v>
      </c>
      <c r="BD122" s="393">
        <f>+'MIT Da'!BD122+'SAR Da'!BD122+'URQ Da'!BD122+'ROC Da'!BD122+'SM Da'!BD122+'BN Da'!BD122+'BS Da'!BD122+'TDC Da'!BD122</f>
        <v>150</v>
      </c>
      <c r="BE122" s="55">
        <f>+'MIT Da'!BE122+'SAR Da'!BE122+'URQ Da'!BE122+'ROC Da'!BE122+'SM Da'!BE122+'BN Da'!BE122+'BS Da'!BE122+'TDC Da'!BE122</f>
        <v>12</v>
      </c>
      <c r="BF122" s="55">
        <f>+'MIT Da'!BF122+'SAR Da'!BF122+'URQ Da'!BF122+'ROC Da'!BF122+'SM Da'!BF122+'BN Da'!BF122+'BS Da'!BF122+'TDC Da'!BF122</f>
        <v>92</v>
      </c>
      <c r="BG122" s="235"/>
    </row>
    <row r="123" spans="1:59">
      <c r="A123" s="1">
        <v>2003</v>
      </c>
      <c r="B123" s="1" t="s">
        <v>62</v>
      </c>
      <c r="C123" s="10">
        <f>+'MIT Da'!C123+'SAR Da'!C123+'URQ Da'!C123+'ROC Da'!C123+'SM Da'!C123+'BN Da'!C123+'BS Da'!C123+'TDC Da'!C123</f>
        <v>147.21299999999999</v>
      </c>
      <c r="D123" s="10">
        <f>+'MIT Da'!D123+'SAR Da'!D123+'URQ Da'!D123+'ROC Da'!D123+'SM Da'!D123+'BN Da'!D123+'BS Da'!D123+'TDC Da'!D123</f>
        <v>444.30600000000004</v>
      </c>
      <c r="E123" s="10">
        <f>+'MIT Da'!E123+'SAR Da'!E123+'URQ Da'!E123+'ROC Da'!E123+'SM Da'!E123+'BN Da'!E123+'BS Da'!E123+'TDC Da'!E123</f>
        <v>0</v>
      </c>
      <c r="F123" s="10">
        <f>+'MIT Da'!F123+'SAR Da'!F123+'URQ Da'!F123+'ROC Da'!F123+'SM Da'!F123+'BN Da'!F123+'BS Da'!F123+'TDC Da'!F123</f>
        <v>176.17364000000001</v>
      </c>
      <c r="G123" s="192">
        <f>+'MIT Da'!G123+'SAR Da'!G123+'URQ Da'!G123+'ROC Da'!G123+'SM Da'!G123+'BN Da'!G123+'BS Da'!G123+'TDC Da'!G123</f>
        <v>767.69263999999998</v>
      </c>
      <c r="H123" s="192">
        <f>+'MIT Da'!H123+'SAR Da'!H123+'URQ Da'!H123+'ROC Da'!H123+'SM Da'!H123+'BN Da'!H123+'BS Da'!H123+'TDC Da'!H123</f>
        <v>767.69263999999998</v>
      </c>
      <c r="I123" s="10">
        <f>+'MIT Da'!I123+'SAR Da'!I123+'URQ Da'!I123+'ROC Da'!I123+'SM Da'!I123+'BN Da'!I123+'BS Da'!I123+'TDC Da'!I123</f>
        <v>972.2581100000001</v>
      </c>
      <c r="J123" s="10">
        <f>+'MIT Da'!J123+'SAR Da'!J123+'URQ Da'!J123+'ROC Da'!J123+'SM Da'!J123+'BN Da'!J123+'BS Da'!J123+'TDC Da'!J123</f>
        <v>1060.415</v>
      </c>
      <c r="K123" s="10">
        <f>+'MIT Da'!K123+'SAR Da'!K123+'URQ Da'!K123+'ROC Da'!K123+'SM Da'!K123+'BN Da'!K123+'BS Da'!K123+'TDC Da'!K123</f>
        <v>54.516999999999996</v>
      </c>
      <c r="L123" s="10">
        <f>+'MIT Da'!L123+'SAR Da'!L123+'URQ Da'!L123+'ROC Da'!L123+'SM Da'!L123+'BN Da'!L123+'BS Da'!L123+'TDC Da'!L123</f>
        <v>379.49300000000005</v>
      </c>
      <c r="M123" s="10">
        <f>+'MIT Da'!M123+'SAR Da'!M123+'URQ Da'!M123+'ROC Da'!M123+'SM Da'!M123+'BN Da'!M123+'BS Da'!M123+'TDC Da'!M123</f>
        <v>21.314999999999998</v>
      </c>
      <c r="N123" s="192">
        <f>+'MIT Da'!N123+'SAR Da'!N123+'URQ Da'!N123+'ROC Da'!N123+'SM Da'!N123+'BN Da'!N123+'BS Da'!N123+'TDC Da'!N123</f>
        <v>1439.9079999999999</v>
      </c>
      <c r="O123" s="192">
        <f>+'MIT Da'!O123+'SAR Da'!O123+'URQ Da'!O123+'ROC Da'!O123+'SM Da'!O123+'BN Da'!O123+'BS Da'!O123+'TDC Da'!O123</f>
        <v>1439.9079999999999</v>
      </c>
      <c r="P123" s="55">
        <f>+'MIT Da'!P123+'SAR Da'!P123+'URQ Da'!P123+'ROC Da'!P123+'SM Da'!P123+'BN Da'!P123+'BS Da'!P123+'TDC Da'!P123</f>
        <v>203</v>
      </c>
      <c r="Q123" s="55">
        <f>+'MIT Da'!Q123+'SAR Da'!Q123+'URQ Da'!Q123+'ROC Da'!Q123+'SM Da'!Q123+'BN Da'!Q123+'BS Da'!Q123+'TDC Da'!Q123</f>
        <v>58</v>
      </c>
      <c r="R123" s="55">
        <f>+'MIT Da'!R123+'SAR Da'!R123+'URQ Da'!R123+'ROC Da'!R123+'SM Da'!R123+'BN Da'!R123+'BS Da'!R123+'TDC Da'!R123</f>
        <v>10</v>
      </c>
      <c r="S123" s="213">
        <f>+'MIT Da'!S123+'SAR Da'!S123+'URQ Da'!S123+'ROC Da'!S123+'SM Da'!S123+'BN Da'!S123+'BS Da'!S123+'TDC Da'!S123</f>
        <v>271</v>
      </c>
      <c r="T123" s="213">
        <f>+'MIT Da'!T123+'SAR Da'!T123+'URQ Da'!T123+'ROC Da'!T123+'SM Da'!T123+'BN Da'!T123+'BS Da'!T123+'TDC Da'!T123</f>
        <v>271</v>
      </c>
      <c r="U123" s="55">
        <f>+'MIT Da'!U123+'SAR Da'!U123+'URQ Da'!U123+'ROC Da'!U123+'SM Da'!U123+'BN Da'!U123+'BS Da'!U123+'TDC Da'!U123</f>
        <v>136</v>
      </c>
      <c r="V123" s="55">
        <f>+'MIT Da'!V123+'SAR Da'!V123+'URQ Da'!V123+'ROC Da'!V123+'SM Da'!V123+'BN Da'!V123+'BS Da'!V123+'TDC Da'!V123</f>
        <v>434</v>
      </c>
      <c r="W123" s="55">
        <f>+'MIT Da'!W123+'SAR Da'!W123+'URQ Da'!W123+'ROC Da'!W123+'SM Da'!W123+'BN Da'!W123+'BS Da'!W123+'TDC Da'!W123</f>
        <v>11</v>
      </c>
      <c r="X123" s="55">
        <f>+'MIT Da'!X123+'SAR Da'!X123+'URQ Da'!X123+'ROC Da'!X123+'SM Da'!X123+'BN Da'!X123+'BS Da'!X123+'TDC Da'!X123</f>
        <v>110</v>
      </c>
      <c r="Y123" s="55">
        <f>+'MIT Da'!Y123+'SAR Da'!Y123+'URQ Da'!Y123+'ROC Da'!Y123+'SM Da'!Y123+'BN Da'!Y123+'BS Da'!Y123+'TDC Da'!Y123</f>
        <v>4</v>
      </c>
      <c r="Z123" s="219">
        <f>+'MIT Da'!Z123+'SAR Da'!Z123+'URQ Da'!Z123+'ROC Da'!Z123+'SM Da'!Z123+'BN Da'!Z123+'BS Da'!Z123+'TDC Da'!Z123</f>
        <v>695</v>
      </c>
      <c r="AA123" s="55">
        <f>+'MIT Da'!AA123+'SAR Da'!AA123+'URQ Da'!AA123+'ROC Da'!AA123+'SM Da'!AA123+'BN Da'!AA123+'BS Da'!AA123+'TDC Da'!AA123</f>
        <v>160</v>
      </c>
      <c r="AB123" s="55">
        <f>+'MIT Da'!AB123+'SAR Da'!AB123+'URQ Da'!AB123+'ROC Da'!AB123+'SM Da'!AB123+'BN Da'!AB123+'BS Da'!AB123+'TDC Da'!AB123</f>
        <v>102</v>
      </c>
      <c r="AC123" s="55">
        <f>+'MIT Da'!AC123+'SAR Da'!AC123+'URQ Da'!AC123+'ROC Da'!AC123+'SM Da'!AC123+'BN Da'!AC123+'BS Da'!AC123+'TDC Da'!AC123</f>
        <v>695</v>
      </c>
      <c r="AD123" s="219">
        <f>+'MIT Da'!AD123+'SAR Da'!AD123+'URQ Da'!AD123+'ROC Da'!AD123+'SM Da'!AD123+'BN Da'!AD123+'BS Da'!AD123+'TDC Da'!AD123</f>
        <v>957</v>
      </c>
      <c r="AE123" s="55">
        <f>+'MIT Da'!AE123+'SAR Da'!AE123+'URQ Da'!AE123+'ROC Da'!AE123+'SM Da'!AE123+'BN Da'!AE123+'BS Da'!AE123+'TDC Da'!AE123</f>
        <v>54</v>
      </c>
      <c r="AF123" s="55">
        <f>+'MIT Da'!AF123+'SAR Da'!AF123+'URQ Da'!AF123+'ROC Da'!AF123+'SM Da'!AF123+'BN Da'!AF123+'BS Da'!AF123+'TDC Da'!AF123</f>
        <v>96</v>
      </c>
      <c r="AG123" s="55">
        <f>+'MIT Da'!AG123+'SAR Da'!AG123+'URQ Da'!AG123+'ROC Da'!AG123+'SM Da'!AG123+'BN Da'!AG123+'BS Da'!AG123+'TDC Da'!AG123</f>
        <v>448</v>
      </c>
      <c r="AH123" s="219">
        <f>+'MIT Da'!AH123+'SAR Da'!AH123+'URQ Da'!AH123+'ROC Da'!AH123+'SM Da'!AH123+'BN Da'!AH123+'BS Da'!AH123+'TDC Da'!AH123</f>
        <v>598</v>
      </c>
      <c r="AI123" s="10">
        <f>+'MIT Da'!AI123+'SAR Da'!AI123+'URQ Da'!AI123+'ROC Da'!AI123+'SM Da'!AI123+'BN Da'!AI123+'BS Da'!AI123+'TDC Da'!AI123</f>
        <v>274.60699999999997</v>
      </c>
      <c r="AJ123" s="10">
        <f>+'MIT Da'!AJ123+'SAR Da'!AJ123+'URQ Da'!AJ123+'ROC Da'!AJ123+'SM Da'!AJ123+'BN Da'!AJ123+'BS Da'!AJ123+'TDC Da'!AJ123</f>
        <v>7.32</v>
      </c>
      <c r="AK123" s="10">
        <f>+'MIT Da'!AK123+'SAR Da'!AK123+'URQ Da'!AK123+'ROC Da'!AK123+'SM Da'!AK123+'BN Da'!AK123+'BS Da'!AK123+'TDC Da'!AK123</f>
        <v>498.71500000000003</v>
      </c>
      <c r="AL123" s="222">
        <f>+'MIT Da'!AL123+'SAR Da'!AL123+'URQ Da'!AL123+'ROC Da'!AL123+'SM Da'!AL123+'BN Da'!AL123+'BS Da'!AL123+'TDC Da'!AL123</f>
        <v>780.64199999999994</v>
      </c>
      <c r="AM123" s="55">
        <f>+'MIT Da'!AM123+'SAR Da'!AM123+'URQ Da'!AM123+'ROC Da'!AM123+'SM Da'!AM123+'BN Da'!AM123+'BS Da'!AM123+'TDC Da'!AM123</f>
        <v>9</v>
      </c>
      <c r="AN123" s="55">
        <f>+'MIT Da'!AN123+'SAR Da'!AN123+'URQ Da'!AN123+'ROC Da'!AN123+'SM Da'!AN123+'BN Da'!AN123+'BS Da'!AN123+'TDC Da'!AN123</f>
        <v>57</v>
      </c>
      <c r="AO123" s="55">
        <f>+'MIT Da'!AO123+'SAR Da'!AO123+'URQ Da'!AO123+'ROC Da'!AO123+'SM Da'!AO123+'BN Da'!AO123+'BS Da'!AO123+'TDC Da'!AO123</f>
        <v>82</v>
      </c>
      <c r="AP123" s="232">
        <f>+'MIT Da'!AP123+'SAR Da'!AP123+'URQ Da'!AP123+'ROC Da'!AP123+'SM Da'!AP123+'BN Da'!AP123+'BS Da'!AP123+'TDC Da'!AP123</f>
        <v>148</v>
      </c>
      <c r="AQ123" s="55">
        <f>+'MIT Da'!AQ123+'SAR Da'!AQ123+'URQ Da'!AQ123+'ROC Da'!AQ123+'SM Da'!AQ123+'BN Da'!AQ123+'BS Da'!AQ123+'TDC Da'!AQ123</f>
        <v>596</v>
      </c>
      <c r="AR123" s="55">
        <f>+'MIT Da'!AR123+'SAR Da'!AR123+'URQ Da'!AR123+'ROC Da'!AR123+'SM Da'!AR123+'BN Da'!AR123+'BS Da'!AR123+'TDC Da'!AR123</f>
        <v>341</v>
      </c>
      <c r="AS123" s="55">
        <f>+'MIT Da'!AS123+'SAR Da'!AS123+'URQ Da'!AS123+'ROC Da'!AS123+'SM Da'!AS123+'BN Da'!AS123+'BS Da'!AS123+'TDC Da'!AS123</f>
        <v>39</v>
      </c>
      <c r="AT123" s="232">
        <f>+SUM(RED_InfraMR[[#This Row],[B.02.1 - Parque de Coches Eléctricos Motrices]:[B.02.3 - Parque de Coches Eléctricos Motrices Tipo R]])</f>
        <v>976</v>
      </c>
      <c r="AU123" s="55">
        <f>+'MIT Da'!AU123+'SAR Da'!AU123+'URQ Da'!AU123+'ROC Da'!AU123+'SM Da'!AU123+'BN Da'!AU123+'BS Da'!AU123+'TDC Da'!AU123</f>
        <v>0</v>
      </c>
      <c r="AV123" s="55">
        <f>+'MIT Da'!AV123+'SAR Da'!AV123+'URQ Da'!AV123+'ROC Da'!AV123+'SM Da'!AV123+'BN Da'!AV123+'BS Da'!AV123+'TDC Da'!AV123</f>
        <v>6</v>
      </c>
      <c r="AW123" s="55">
        <f>+'MIT Da'!AW123+'SAR Da'!AW123+'URQ Da'!AW123+'ROC Da'!AW123+'SM Da'!AW123+'BN Da'!AW123+'BS Da'!AW123+'TDC Da'!AW123</f>
        <v>10</v>
      </c>
      <c r="AX123" s="232">
        <f>+SUM(RED_InfraMR[[#This Row],[B.03.1 - Parque de Coches Motores Motrices Remolcados]:[B.03.3 - Parque de Coches Motores Motrices Cabina]])</f>
        <v>16</v>
      </c>
      <c r="AY123" s="55">
        <f>+'MIT Da'!AY123+'SAR Da'!AY123+'URQ Da'!AY123+'ROC Da'!AY123+'SM Da'!AY123+'BN Da'!AY123+'BS Da'!AY123+'TDC Da'!AY123</f>
        <v>433</v>
      </c>
      <c r="AZ123" s="55">
        <f>+'MIT Da'!AZ123+'SAR Da'!AZ123+'URQ Da'!AZ123+'ROC Da'!AZ123+'SM Da'!AZ123+'BN Da'!AZ123+'BS Da'!AZ123+'TDC Da'!AZ123</f>
        <v>169</v>
      </c>
      <c r="BA123" s="55">
        <f>+'MIT Da'!BA123+'SAR Da'!BA123+'URQ Da'!BA123+'ROC Da'!BA123+'SM Da'!BA123+'BN Da'!BA123+'BS Da'!BA123+'TDC Da'!BA123</f>
        <v>15</v>
      </c>
      <c r="BB123" s="55">
        <f>+'MIT Da'!BB123+'SAR Da'!BB123+'URQ Da'!BB123+'ROC Da'!BB123+'SM Da'!BB123+'BN Da'!BB123+'BS Da'!BB123+'TDC Da'!BB123</f>
        <v>0</v>
      </c>
      <c r="BC123" s="232">
        <f>+SUM(RED_InfraMR[[#This Row],[B.04.1 - Parque de Coches Remolcados Clase Unica]:[B.04.5 - Parque de Coches Remolcados para Servicios Especiales (Cartoneros)]])</f>
        <v>617</v>
      </c>
      <c r="BD123" s="393">
        <f>+'MIT Da'!BD123+'SAR Da'!BD123+'URQ Da'!BD123+'ROC Da'!BD123+'SM Da'!BD123+'BN Da'!BD123+'BS Da'!BD123+'TDC Da'!BD123</f>
        <v>150</v>
      </c>
      <c r="BE123" s="55">
        <f>+'MIT Da'!BE123+'SAR Da'!BE123+'URQ Da'!BE123+'ROC Da'!BE123+'SM Da'!BE123+'BN Da'!BE123+'BS Da'!BE123+'TDC Da'!BE123</f>
        <v>12</v>
      </c>
      <c r="BF123" s="55">
        <f>+'MIT Da'!BF123+'SAR Da'!BF123+'URQ Da'!BF123+'ROC Da'!BF123+'SM Da'!BF123+'BN Da'!BF123+'BS Da'!BF123+'TDC Da'!BF123</f>
        <v>92</v>
      </c>
      <c r="BG123" s="235"/>
    </row>
    <row r="124" spans="1:59">
      <c r="A124" s="1">
        <v>2003</v>
      </c>
      <c r="B124" s="1" t="s">
        <v>63</v>
      </c>
      <c r="C124" s="10">
        <f>+'MIT Da'!C124+'SAR Da'!C124+'URQ Da'!C124+'ROC Da'!C124+'SM Da'!C124+'BN Da'!C124+'BS Da'!C124+'TDC Da'!C124</f>
        <v>147.21299999999999</v>
      </c>
      <c r="D124" s="10">
        <f>+'MIT Da'!D124+'SAR Da'!D124+'URQ Da'!D124+'ROC Da'!D124+'SM Da'!D124+'BN Da'!D124+'BS Da'!D124+'TDC Da'!D124</f>
        <v>444.30600000000004</v>
      </c>
      <c r="E124" s="10">
        <f>+'MIT Da'!E124+'SAR Da'!E124+'URQ Da'!E124+'ROC Da'!E124+'SM Da'!E124+'BN Da'!E124+'BS Da'!E124+'TDC Da'!E124</f>
        <v>0</v>
      </c>
      <c r="F124" s="10">
        <f>+'MIT Da'!F124+'SAR Da'!F124+'URQ Da'!F124+'ROC Da'!F124+'SM Da'!F124+'BN Da'!F124+'BS Da'!F124+'TDC Da'!F124</f>
        <v>176.17364000000001</v>
      </c>
      <c r="G124" s="192">
        <f>+'MIT Da'!G124+'SAR Da'!G124+'URQ Da'!G124+'ROC Da'!G124+'SM Da'!G124+'BN Da'!G124+'BS Da'!G124+'TDC Da'!G124</f>
        <v>767.69263999999998</v>
      </c>
      <c r="H124" s="192">
        <f>+'MIT Da'!H124+'SAR Da'!H124+'URQ Da'!H124+'ROC Da'!H124+'SM Da'!H124+'BN Da'!H124+'BS Da'!H124+'TDC Da'!H124</f>
        <v>767.69263999999998</v>
      </c>
      <c r="I124" s="10">
        <f>+'MIT Da'!I124+'SAR Da'!I124+'URQ Da'!I124+'ROC Da'!I124+'SM Da'!I124+'BN Da'!I124+'BS Da'!I124+'TDC Da'!I124</f>
        <v>972.2581100000001</v>
      </c>
      <c r="J124" s="10">
        <f>+'MIT Da'!J124+'SAR Da'!J124+'URQ Da'!J124+'ROC Da'!J124+'SM Da'!J124+'BN Da'!J124+'BS Da'!J124+'TDC Da'!J124</f>
        <v>1060.415</v>
      </c>
      <c r="K124" s="10">
        <f>+'MIT Da'!K124+'SAR Da'!K124+'URQ Da'!K124+'ROC Da'!K124+'SM Da'!K124+'BN Da'!K124+'BS Da'!K124+'TDC Da'!K124</f>
        <v>54.516999999999996</v>
      </c>
      <c r="L124" s="10">
        <f>+'MIT Da'!L124+'SAR Da'!L124+'URQ Da'!L124+'ROC Da'!L124+'SM Da'!L124+'BN Da'!L124+'BS Da'!L124+'TDC Da'!L124</f>
        <v>379.49300000000005</v>
      </c>
      <c r="M124" s="10">
        <f>+'MIT Da'!M124+'SAR Da'!M124+'URQ Da'!M124+'ROC Da'!M124+'SM Da'!M124+'BN Da'!M124+'BS Da'!M124+'TDC Da'!M124</f>
        <v>21.314999999999998</v>
      </c>
      <c r="N124" s="192">
        <f>+'MIT Da'!N124+'SAR Da'!N124+'URQ Da'!N124+'ROC Da'!N124+'SM Da'!N124+'BN Da'!N124+'BS Da'!N124+'TDC Da'!N124</f>
        <v>1439.9079999999999</v>
      </c>
      <c r="O124" s="192">
        <f>+'MIT Da'!O124+'SAR Da'!O124+'URQ Da'!O124+'ROC Da'!O124+'SM Da'!O124+'BN Da'!O124+'BS Da'!O124+'TDC Da'!O124</f>
        <v>1439.9079999999999</v>
      </c>
      <c r="P124" s="55">
        <f>+'MIT Da'!P124+'SAR Da'!P124+'URQ Da'!P124+'ROC Da'!P124+'SM Da'!P124+'BN Da'!P124+'BS Da'!P124+'TDC Da'!P124</f>
        <v>203</v>
      </c>
      <c r="Q124" s="55">
        <f>+'MIT Da'!Q124+'SAR Da'!Q124+'URQ Da'!Q124+'ROC Da'!Q124+'SM Da'!Q124+'BN Da'!Q124+'BS Da'!Q124+'TDC Da'!Q124</f>
        <v>58</v>
      </c>
      <c r="R124" s="55">
        <f>+'MIT Da'!R124+'SAR Da'!R124+'URQ Da'!R124+'ROC Da'!R124+'SM Da'!R124+'BN Da'!R124+'BS Da'!R124+'TDC Da'!R124</f>
        <v>10</v>
      </c>
      <c r="S124" s="213">
        <f>+'MIT Da'!S124+'SAR Da'!S124+'URQ Da'!S124+'ROC Da'!S124+'SM Da'!S124+'BN Da'!S124+'BS Da'!S124+'TDC Da'!S124</f>
        <v>271</v>
      </c>
      <c r="T124" s="213">
        <f>+'MIT Da'!T124+'SAR Da'!T124+'URQ Da'!T124+'ROC Da'!T124+'SM Da'!T124+'BN Da'!T124+'BS Da'!T124+'TDC Da'!T124</f>
        <v>271</v>
      </c>
      <c r="U124" s="55">
        <f>+'MIT Da'!U124+'SAR Da'!U124+'URQ Da'!U124+'ROC Da'!U124+'SM Da'!U124+'BN Da'!U124+'BS Da'!U124+'TDC Da'!U124</f>
        <v>136</v>
      </c>
      <c r="V124" s="55">
        <f>+'MIT Da'!V124+'SAR Da'!V124+'URQ Da'!V124+'ROC Da'!V124+'SM Da'!V124+'BN Da'!V124+'BS Da'!V124+'TDC Da'!V124</f>
        <v>434</v>
      </c>
      <c r="W124" s="55">
        <f>+'MIT Da'!W124+'SAR Da'!W124+'URQ Da'!W124+'ROC Da'!W124+'SM Da'!W124+'BN Da'!W124+'BS Da'!W124+'TDC Da'!W124</f>
        <v>11</v>
      </c>
      <c r="X124" s="55">
        <f>+'MIT Da'!X124+'SAR Da'!X124+'URQ Da'!X124+'ROC Da'!X124+'SM Da'!X124+'BN Da'!X124+'BS Da'!X124+'TDC Da'!X124</f>
        <v>110</v>
      </c>
      <c r="Y124" s="55">
        <f>+'MIT Da'!Y124+'SAR Da'!Y124+'URQ Da'!Y124+'ROC Da'!Y124+'SM Da'!Y124+'BN Da'!Y124+'BS Da'!Y124+'TDC Da'!Y124</f>
        <v>4</v>
      </c>
      <c r="Z124" s="219">
        <f>+'MIT Da'!Z124+'SAR Da'!Z124+'URQ Da'!Z124+'ROC Da'!Z124+'SM Da'!Z124+'BN Da'!Z124+'BS Da'!Z124+'TDC Da'!Z124</f>
        <v>695</v>
      </c>
      <c r="AA124" s="55">
        <f>+'MIT Da'!AA124+'SAR Da'!AA124+'URQ Da'!AA124+'ROC Da'!AA124+'SM Da'!AA124+'BN Da'!AA124+'BS Da'!AA124+'TDC Da'!AA124</f>
        <v>160</v>
      </c>
      <c r="AB124" s="55">
        <f>+'MIT Da'!AB124+'SAR Da'!AB124+'URQ Da'!AB124+'ROC Da'!AB124+'SM Da'!AB124+'BN Da'!AB124+'BS Da'!AB124+'TDC Da'!AB124</f>
        <v>102</v>
      </c>
      <c r="AC124" s="55">
        <f>+'MIT Da'!AC124+'SAR Da'!AC124+'URQ Da'!AC124+'ROC Da'!AC124+'SM Da'!AC124+'BN Da'!AC124+'BS Da'!AC124+'TDC Da'!AC124</f>
        <v>695</v>
      </c>
      <c r="AD124" s="219">
        <f>+'MIT Da'!AD124+'SAR Da'!AD124+'URQ Da'!AD124+'ROC Da'!AD124+'SM Da'!AD124+'BN Da'!AD124+'BS Da'!AD124+'TDC Da'!AD124</f>
        <v>957</v>
      </c>
      <c r="AE124" s="55">
        <f>+'MIT Da'!AE124+'SAR Da'!AE124+'URQ Da'!AE124+'ROC Da'!AE124+'SM Da'!AE124+'BN Da'!AE124+'BS Da'!AE124+'TDC Da'!AE124</f>
        <v>54</v>
      </c>
      <c r="AF124" s="55">
        <f>+'MIT Da'!AF124+'SAR Da'!AF124+'URQ Da'!AF124+'ROC Da'!AF124+'SM Da'!AF124+'BN Da'!AF124+'BS Da'!AF124+'TDC Da'!AF124</f>
        <v>96</v>
      </c>
      <c r="AG124" s="55">
        <f>+'MIT Da'!AG124+'SAR Da'!AG124+'URQ Da'!AG124+'ROC Da'!AG124+'SM Da'!AG124+'BN Da'!AG124+'BS Da'!AG124+'TDC Da'!AG124</f>
        <v>448</v>
      </c>
      <c r="AH124" s="219">
        <f>+'MIT Da'!AH124+'SAR Da'!AH124+'URQ Da'!AH124+'ROC Da'!AH124+'SM Da'!AH124+'BN Da'!AH124+'BS Da'!AH124+'TDC Da'!AH124</f>
        <v>598</v>
      </c>
      <c r="AI124" s="10">
        <f>+'MIT Da'!AI124+'SAR Da'!AI124+'URQ Da'!AI124+'ROC Da'!AI124+'SM Da'!AI124+'BN Da'!AI124+'BS Da'!AI124+'TDC Da'!AI124</f>
        <v>274.60699999999997</v>
      </c>
      <c r="AJ124" s="10">
        <f>+'MIT Da'!AJ124+'SAR Da'!AJ124+'URQ Da'!AJ124+'ROC Da'!AJ124+'SM Da'!AJ124+'BN Da'!AJ124+'BS Da'!AJ124+'TDC Da'!AJ124</f>
        <v>7.32</v>
      </c>
      <c r="AK124" s="10">
        <f>+'MIT Da'!AK124+'SAR Da'!AK124+'URQ Da'!AK124+'ROC Da'!AK124+'SM Da'!AK124+'BN Da'!AK124+'BS Da'!AK124+'TDC Da'!AK124</f>
        <v>498.71500000000003</v>
      </c>
      <c r="AL124" s="222">
        <f>+'MIT Da'!AL124+'SAR Da'!AL124+'URQ Da'!AL124+'ROC Da'!AL124+'SM Da'!AL124+'BN Da'!AL124+'BS Da'!AL124+'TDC Da'!AL124</f>
        <v>780.64199999999994</v>
      </c>
      <c r="AM124" s="55">
        <f>+'MIT Da'!AM124+'SAR Da'!AM124+'URQ Da'!AM124+'ROC Da'!AM124+'SM Da'!AM124+'BN Da'!AM124+'BS Da'!AM124+'TDC Da'!AM124</f>
        <v>9</v>
      </c>
      <c r="AN124" s="55">
        <f>+'MIT Da'!AN124+'SAR Da'!AN124+'URQ Da'!AN124+'ROC Da'!AN124+'SM Da'!AN124+'BN Da'!AN124+'BS Da'!AN124+'TDC Da'!AN124</f>
        <v>57</v>
      </c>
      <c r="AO124" s="55">
        <f>+'MIT Da'!AO124+'SAR Da'!AO124+'URQ Da'!AO124+'ROC Da'!AO124+'SM Da'!AO124+'BN Da'!AO124+'BS Da'!AO124+'TDC Da'!AO124</f>
        <v>82</v>
      </c>
      <c r="AP124" s="232">
        <f>+'MIT Da'!AP124+'SAR Da'!AP124+'URQ Da'!AP124+'ROC Da'!AP124+'SM Da'!AP124+'BN Da'!AP124+'BS Da'!AP124+'TDC Da'!AP124</f>
        <v>148</v>
      </c>
      <c r="AQ124" s="55">
        <f>+'MIT Da'!AQ124+'SAR Da'!AQ124+'URQ Da'!AQ124+'ROC Da'!AQ124+'SM Da'!AQ124+'BN Da'!AQ124+'BS Da'!AQ124+'TDC Da'!AQ124</f>
        <v>596</v>
      </c>
      <c r="AR124" s="55">
        <f>+'MIT Da'!AR124+'SAR Da'!AR124+'URQ Da'!AR124+'ROC Da'!AR124+'SM Da'!AR124+'BN Da'!AR124+'BS Da'!AR124+'TDC Da'!AR124</f>
        <v>341</v>
      </c>
      <c r="AS124" s="55">
        <f>+'MIT Da'!AS124+'SAR Da'!AS124+'URQ Da'!AS124+'ROC Da'!AS124+'SM Da'!AS124+'BN Da'!AS124+'BS Da'!AS124+'TDC Da'!AS124</f>
        <v>39</v>
      </c>
      <c r="AT124" s="232">
        <f>+SUM(RED_InfraMR[[#This Row],[B.02.1 - Parque de Coches Eléctricos Motrices]:[B.02.3 - Parque de Coches Eléctricos Motrices Tipo R]])</f>
        <v>976</v>
      </c>
      <c r="AU124" s="55">
        <f>+'MIT Da'!AU124+'SAR Da'!AU124+'URQ Da'!AU124+'ROC Da'!AU124+'SM Da'!AU124+'BN Da'!AU124+'BS Da'!AU124+'TDC Da'!AU124</f>
        <v>0</v>
      </c>
      <c r="AV124" s="55">
        <f>+'MIT Da'!AV124+'SAR Da'!AV124+'URQ Da'!AV124+'ROC Da'!AV124+'SM Da'!AV124+'BN Da'!AV124+'BS Da'!AV124+'TDC Da'!AV124</f>
        <v>6</v>
      </c>
      <c r="AW124" s="55">
        <f>+'MIT Da'!AW124+'SAR Da'!AW124+'URQ Da'!AW124+'ROC Da'!AW124+'SM Da'!AW124+'BN Da'!AW124+'BS Da'!AW124+'TDC Da'!AW124</f>
        <v>10</v>
      </c>
      <c r="AX124" s="232">
        <f>+SUM(RED_InfraMR[[#This Row],[B.03.1 - Parque de Coches Motores Motrices Remolcados]:[B.03.3 - Parque de Coches Motores Motrices Cabina]])</f>
        <v>16</v>
      </c>
      <c r="AY124" s="55">
        <f>+'MIT Da'!AY124+'SAR Da'!AY124+'URQ Da'!AY124+'ROC Da'!AY124+'SM Da'!AY124+'BN Da'!AY124+'BS Da'!AY124+'TDC Da'!AY124</f>
        <v>433</v>
      </c>
      <c r="AZ124" s="55">
        <f>+'MIT Da'!AZ124+'SAR Da'!AZ124+'URQ Da'!AZ124+'ROC Da'!AZ124+'SM Da'!AZ124+'BN Da'!AZ124+'BS Da'!AZ124+'TDC Da'!AZ124</f>
        <v>169</v>
      </c>
      <c r="BA124" s="55">
        <f>+'MIT Da'!BA124+'SAR Da'!BA124+'URQ Da'!BA124+'ROC Da'!BA124+'SM Da'!BA124+'BN Da'!BA124+'BS Da'!BA124+'TDC Da'!BA124</f>
        <v>15</v>
      </c>
      <c r="BB124" s="55">
        <f>+'MIT Da'!BB124+'SAR Da'!BB124+'URQ Da'!BB124+'ROC Da'!BB124+'SM Da'!BB124+'BN Da'!BB124+'BS Da'!BB124+'TDC Da'!BB124</f>
        <v>0</v>
      </c>
      <c r="BC124" s="232">
        <f>+SUM(RED_InfraMR[[#This Row],[B.04.1 - Parque de Coches Remolcados Clase Unica]:[B.04.5 - Parque de Coches Remolcados para Servicios Especiales (Cartoneros)]])</f>
        <v>617</v>
      </c>
      <c r="BD124" s="393">
        <f>+'MIT Da'!BD124+'SAR Da'!BD124+'URQ Da'!BD124+'ROC Da'!BD124+'SM Da'!BD124+'BN Da'!BD124+'BS Da'!BD124+'TDC Da'!BD124</f>
        <v>150</v>
      </c>
      <c r="BE124" s="55">
        <f>+'MIT Da'!BE124+'SAR Da'!BE124+'URQ Da'!BE124+'ROC Da'!BE124+'SM Da'!BE124+'BN Da'!BE124+'BS Da'!BE124+'TDC Da'!BE124</f>
        <v>12</v>
      </c>
      <c r="BF124" s="55">
        <f>+'MIT Da'!BF124+'SAR Da'!BF124+'URQ Da'!BF124+'ROC Da'!BF124+'SM Da'!BF124+'BN Da'!BF124+'BS Da'!BF124+'TDC Da'!BF124</f>
        <v>92</v>
      </c>
      <c r="BG124" s="235"/>
    </row>
    <row r="125" spans="1:59">
      <c r="A125" s="1">
        <v>2003</v>
      </c>
      <c r="B125" s="1" t="s">
        <v>64</v>
      </c>
      <c r="C125" s="10">
        <f>+'MIT Da'!C125+'SAR Da'!C125+'URQ Da'!C125+'ROC Da'!C125+'SM Da'!C125+'BN Da'!C125+'BS Da'!C125+'TDC Da'!C125</f>
        <v>147.21299999999999</v>
      </c>
      <c r="D125" s="10">
        <f>+'MIT Da'!D125+'SAR Da'!D125+'URQ Da'!D125+'ROC Da'!D125+'SM Da'!D125+'BN Da'!D125+'BS Da'!D125+'TDC Da'!D125</f>
        <v>444.30600000000004</v>
      </c>
      <c r="E125" s="10">
        <f>+'MIT Da'!E125+'SAR Da'!E125+'URQ Da'!E125+'ROC Da'!E125+'SM Da'!E125+'BN Da'!E125+'BS Da'!E125+'TDC Da'!E125</f>
        <v>0</v>
      </c>
      <c r="F125" s="10">
        <f>+'MIT Da'!F125+'SAR Da'!F125+'URQ Da'!F125+'ROC Da'!F125+'SM Da'!F125+'BN Da'!F125+'BS Da'!F125+'TDC Da'!F125</f>
        <v>176.17364000000001</v>
      </c>
      <c r="G125" s="192">
        <f>+'MIT Da'!G125+'SAR Da'!G125+'URQ Da'!G125+'ROC Da'!G125+'SM Da'!G125+'BN Da'!G125+'BS Da'!G125+'TDC Da'!G125</f>
        <v>767.69263999999998</v>
      </c>
      <c r="H125" s="192">
        <f>+'MIT Da'!H125+'SAR Da'!H125+'URQ Da'!H125+'ROC Da'!H125+'SM Da'!H125+'BN Da'!H125+'BS Da'!H125+'TDC Da'!H125</f>
        <v>767.69263999999998</v>
      </c>
      <c r="I125" s="10">
        <f>+'MIT Da'!I125+'SAR Da'!I125+'URQ Da'!I125+'ROC Da'!I125+'SM Da'!I125+'BN Da'!I125+'BS Da'!I125+'TDC Da'!I125</f>
        <v>972.2581100000001</v>
      </c>
      <c r="J125" s="10">
        <f>+'MIT Da'!J125+'SAR Da'!J125+'URQ Da'!J125+'ROC Da'!J125+'SM Da'!J125+'BN Da'!J125+'BS Da'!J125+'TDC Da'!J125</f>
        <v>1060.415</v>
      </c>
      <c r="K125" s="10">
        <f>+'MIT Da'!K125+'SAR Da'!K125+'URQ Da'!K125+'ROC Da'!K125+'SM Da'!K125+'BN Da'!K125+'BS Da'!K125+'TDC Da'!K125</f>
        <v>54.516999999999996</v>
      </c>
      <c r="L125" s="10">
        <f>+'MIT Da'!L125+'SAR Da'!L125+'URQ Da'!L125+'ROC Da'!L125+'SM Da'!L125+'BN Da'!L125+'BS Da'!L125+'TDC Da'!L125</f>
        <v>379.49300000000005</v>
      </c>
      <c r="M125" s="10">
        <f>+'MIT Da'!M125+'SAR Da'!M125+'URQ Da'!M125+'ROC Da'!M125+'SM Da'!M125+'BN Da'!M125+'BS Da'!M125+'TDC Da'!M125</f>
        <v>21.314999999999998</v>
      </c>
      <c r="N125" s="192">
        <f>+'MIT Da'!N125+'SAR Da'!N125+'URQ Da'!N125+'ROC Da'!N125+'SM Da'!N125+'BN Da'!N125+'BS Da'!N125+'TDC Da'!N125</f>
        <v>1439.9079999999999</v>
      </c>
      <c r="O125" s="192">
        <f>+'MIT Da'!O125+'SAR Da'!O125+'URQ Da'!O125+'ROC Da'!O125+'SM Da'!O125+'BN Da'!O125+'BS Da'!O125+'TDC Da'!O125</f>
        <v>1439.9079999999999</v>
      </c>
      <c r="P125" s="55">
        <f>+'MIT Da'!P125+'SAR Da'!P125+'URQ Da'!P125+'ROC Da'!P125+'SM Da'!P125+'BN Da'!P125+'BS Da'!P125+'TDC Da'!P125</f>
        <v>203</v>
      </c>
      <c r="Q125" s="55">
        <f>+'MIT Da'!Q125+'SAR Da'!Q125+'URQ Da'!Q125+'ROC Da'!Q125+'SM Da'!Q125+'BN Da'!Q125+'BS Da'!Q125+'TDC Da'!Q125</f>
        <v>58</v>
      </c>
      <c r="R125" s="55">
        <f>+'MIT Da'!R125+'SAR Da'!R125+'URQ Da'!R125+'ROC Da'!R125+'SM Da'!R125+'BN Da'!R125+'BS Da'!R125+'TDC Da'!R125</f>
        <v>10</v>
      </c>
      <c r="S125" s="213">
        <f>+'MIT Da'!S125+'SAR Da'!S125+'URQ Da'!S125+'ROC Da'!S125+'SM Da'!S125+'BN Da'!S125+'BS Da'!S125+'TDC Da'!S125</f>
        <v>271</v>
      </c>
      <c r="T125" s="213">
        <f>+'MIT Da'!T125+'SAR Da'!T125+'URQ Da'!T125+'ROC Da'!T125+'SM Da'!T125+'BN Da'!T125+'BS Da'!T125+'TDC Da'!T125</f>
        <v>271</v>
      </c>
      <c r="U125" s="55">
        <f>+'MIT Da'!U125+'SAR Da'!U125+'URQ Da'!U125+'ROC Da'!U125+'SM Da'!U125+'BN Da'!U125+'BS Da'!U125+'TDC Da'!U125</f>
        <v>136</v>
      </c>
      <c r="V125" s="55">
        <f>+'MIT Da'!V125+'SAR Da'!V125+'URQ Da'!V125+'ROC Da'!V125+'SM Da'!V125+'BN Da'!V125+'BS Da'!V125+'TDC Da'!V125</f>
        <v>434</v>
      </c>
      <c r="W125" s="55">
        <f>+'MIT Da'!W125+'SAR Da'!W125+'URQ Da'!W125+'ROC Da'!W125+'SM Da'!W125+'BN Da'!W125+'BS Da'!W125+'TDC Da'!W125</f>
        <v>11</v>
      </c>
      <c r="X125" s="55">
        <f>+'MIT Da'!X125+'SAR Da'!X125+'URQ Da'!X125+'ROC Da'!X125+'SM Da'!X125+'BN Da'!X125+'BS Da'!X125+'TDC Da'!X125</f>
        <v>110</v>
      </c>
      <c r="Y125" s="55">
        <f>+'MIT Da'!Y125+'SAR Da'!Y125+'URQ Da'!Y125+'ROC Da'!Y125+'SM Da'!Y125+'BN Da'!Y125+'BS Da'!Y125+'TDC Da'!Y125</f>
        <v>4</v>
      </c>
      <c r="Z125" s="219">
        <f>+'MIT Da'!Z125+'SAR Da'!Z125+'URQ Da'!Z125+'ROC Da'!Z125+'SM Da'!Z125+'BN Da'!Z125+'BS Da'!Z125+'TDC Da'!Z125</f>
        <v>695</v>
      </c>
      <c r="AA125" s="55">
        <f>+'MIT Da'!AA125+'SAR Da'!AA125+'URQ Da'!AA125+'ROC Da'!AA125+'SM Da'!AA125+'BN Da'!AA125+'BS Da'!AA125+'TDC Da'!AA125</f>
        <v>160</v>
      </c>
      <c r="AB125" s="55">
        <f>+'MIT Da'!AB125+'SAR Da'!AB125+'URQ Da'!AB125+'ROC Da'!AB125+'SM Da'!AB125+'BN Da'!AB125+'BS Da'!AB125+'TDC Da'!AB125</f>
        <v>102</v>
      </c>
      <c r="AC125" s="55">
        <f>+'MIT Da'!AC125+'SAR Da'!AC125+'URQ Da'!AC125+'ROC Da'!AC125+'SM Da'!AC125+'BN Da'!AC125+'BS Da'!AC125+'TDC Da'!AC125</f>
        <v>695</v>
      </c>
      <c r="AD125" s="219">
        <f>+'MIT Da'!AD125+'SAR Da'!AD125+'URQ Da'!AD125+'ROC Da'!AD125+'SM Da'!AD125+'BN Da'!AD125+'BS Da'!AD125+'TDC Da'!AD125</f>
        <v>957</v>
      </c>
      <c r="AE125" s="55">
        <f>+'MIT Da'!AE125+'SAR Da'!AE125+'URQ Da'!AE125+'ROC Da'!AE125+'SM Da'!AE125+'BN Da'!AE125+'BS Da'!AE125+'TDC Da'!AE125</f>
        <v>54</v>
      </c>
      <c r="AF125" s="55">
        <f>+'MIT Da'!AF125+'SAR Da'!AF125+'URQ Da'!AF125+'ROC Da'!AF125+'SM Da'!AF125+'BN Da'!AF125+'BS Da'!AF125+'TDC Da'!AF125</f>
        <v>96</v>
      </c>
      <c r="AG125" s="55">
        <f>+'MIT Da'!AG125+'SAR Da'!AG125+'URQ Da'!AG125+'ROC Da'!AG125+'SM Da'!AG125+'BN Da'!AG125+'BS Da'!AG125+'TDC Da'!AG125</f>
        <v>448</v>
      </c>
      <c r="AH125" s="219">
        <f>+'MIT Da'!AH125+'SAR Da'!AH125+'URQ Da'!AH125+'ROC Da'!AH125+'SM Da'!AH125+'BN Da'!AH125+'BS Da'!AH125+'TDC Da'!AH125</f>
        <v>598</v>
      </c>
      <c r="AI125" s="10">
        <f>+'MIT Da'!AI125+'SAR Da'!AI125+'URQ Da'!AI125+'ROC Da'!AI125+'SM Da'!AI125+'BN Da'!AI125+'BS Da'!AI125+'TDC Da'!AI125</f>
        <v>274.60699999999997</v>
      </c>
      <c r="AJ125" s="10">
        <f>+'MIT Da'!AJ125+'SAR Da'!AJ125+'URQ Da'!AJ125+'ROC Da'!AJ125+'SM Da'!AJ125+'BN Da'!AJ125+'BS Da'!AJ125+'TDC Da'!AJ125</f>
        <v>7.32</v>
      </c>
      <c r="AK125" s="10">
        <f>+'MIT Da'!AK125+'SAR Da'!AK125+'URQ Da'!AK125+'ROC Da'!AK125+'SM Da'!AK125+'BN Da'!AK125+'BS Da'!AK125+'TDC Da'!AK125</f>
        <v>498.71500000000003</v>
      </c>
      <c r="AL125" s="222">
        <f>+'MIT Da'!AL125+'SAR Da'!AL125+'URQ Da'!AL125+'ROC Da'!AL125+'SM Da'!AL125+'BN Da'!AL125+'BS Da'!AL125+'TDC Da'!AL125</f>
        <v>780.64199999999994</v>
      </c>
      <c r="AM125" s="55">
        <f>+'MIT Da'!AM125+'SAR Da'!AM125+'URQ Da'!AM125+'ROC Da'!AM125+'SM Da'!AM125+'BN Da'!AM125+'BS Da'!AM125+'TDC Da'!AM125</f>
        <v>9</v>
      </c>
      <c r="AN125" s="55">
        <f>+'MIT Da'!AN125+'SAR Da'!AN125+'URQ Da'!AN125+'ROC Da'!AN125+'SM Da'!AN125+'BN Da'!AN125+'BS Da'!AN125+'TDC Da'!AN125</f>
        <v>57</v>
      </c>
      <c r="AO125" s="55">
        <f>+'MIT Da'!AO125+'SAR Da'!AO125+'URQ Da'!AO125+'ROC Da'!AO125+'SM Da'!AO125+'BN Da'!AO125+'BS Da'!AO125+'TDC Da'!AO125</f>
        <v>82</v>
      </c>
      <c r="AP125" s="232">
        <f>+'MIT Da'!AP125+'SAR Da'!AP125+'URQ Da'!AP125+'ROC Da'!AP125+'SM Da'!AP125+'BN Da'!AP125+'BS Da'!AP125+'TDC Da'!AP125</f>
        <v>148</v>
      </c>
      <c r="AQ125" s="55">
        <f>+'MIT Da'!AQ125+'SAR Da'!AQ125+'URQ Da'!AQ125+'ROC Da'!AQ125+'SM Da'!AQ125+'BN Da'!AQ125+'BS Da'!AQ125+'TDC Da'!AQ125</f>
        <v>596</v>
      </c>
      <c r="AR125" s="55">
        <f>+'MIT Da'!AR125+'SAR Da'!AR125+'URQ Da'!AR125+'ROC Da'!AR125+'SM Da'!AR125+'BN Da'!AR125+'BS Da'!AR125+'TDC Da'!AR125</f>
        <v>341</v>
      </c>
      <c r="AS125" s="55">
        <f>+'MIT Da'!AS125+'SAR Da'!AS125+'URQ Da'!AS125+'ROC Da'!AS125+'SM Da'!AS125+'BN Da'!AS125+'BS Da'!AS125+'TDC Da'!AS125</f>
        <v>39</v>
      </c>
      <c r="AT125" s="232">
        <f>+SUM(RED_InfraMR[[#This Row],[B.02.1 - Parque de Coches Eléctricos Motrices]:[B.02.3 - Parque de Coches Eléctricos Motrices Tipo R]])</f>
        <v>976</v>
      </c>
      <c r="AU125" s="55">
        <f>+'MIT Da'!AU125+'SAR Da'!AU125+'URQ Da'!AU125+'ROC Da'!AU125+'SM Da'!AU125+'BN Da'!AU125+'BS Da'!AU125+'TDC Da'!AU125</f>
        <v>0</v>
      </c>
      <c r="AV125" s="55">
        <f>+'MIT Da'!AV125+'SAR Da'!AV125+'URQ Da'!AV125+'ROC Da'!AV125+'SM Da'!AV125+'BN Da'!AV125+'BS Da'!AV125+'TDC Da'!AV125</f>
        <v>6</v>
      </c>
      <c r="AW125" s="55">
        <f>+'MIT Da'!AW125+'SAR Da'!AW125+'URQ Da'!AW125+'ROC Da'!AW125+'SM Da'!AW125+'BN Da'!AW125+'BS Da'!AW125+'TDC Da'!AW125</f>
        <v>10</v>
      </c>
      <c r="AX125" s="232">
        <f>+SUM(RED_InfraMR[[#This Row],[B.03.1 - Parque de Coches Motores Motrices Remolcados]:[B.03.3 - Parque de Coches Motores Motrices Cabina]])</f>
        <v>16</v>
      </c>
      <c r="AY125" s="55">
        <f>+'MIT Da'!AY125+'SAR Da'!AY125+'URQ Da'!AY125+'ROC Da'!AY125+'SM Da'!AY125+'BN Da'!AY125+'BS Da'!AY125+'TDC Da'!AY125</f>
        <v>433</v>
      </c>
      <c r="AZ125" s="55">
        <f>+'MIT Da'!AZ125+'SAR Da'!AZ125+'URQ Da'!AZ125+'ROC Da'!AZ125+'SM Da'!AZ125+'BN Da'!AZ125+'BS Da'!AZ125+'TDC Da'!AZ125</f>
        <v>169</v>
      </c>
      <c r="BA125" s="55">
        <f>+'MIT Da'!BA125+'SAR Da'!BA125+'URQ Da'!BA125+'ROC Da'!BA125+'SM Da'!BA125+'BN Da'!BA125+'BS Da'!BA125+'TDC Da'!BA125</f>
        <v>15</v>
      </c>
      <c r="BB125" s="55">
        <f>+'MIT Da'!BB125+'SAR Da'!BB125+'URQ Da'!BB125+'ROC Da'!BB125+'SM Da'!BB125+'BN Da'!BB125+'BS Da'!BB125+'TDC Da'!BB125</f>
        <v>0</v>
      </c>
      <c r="BC125" s="232">
        <f>+SUM(RED_InfraMR[[#This Row],[B.04.1 - Parque de Coches Remolcados Clase Unica]:[B.04.5 - Parque de Coches Remolcados para Servicios Especiales (Cartoneros)]])</f>
        <v>617</v>
      </c>
      <c r="BD125" s="393">
        <f>+'MIT Da'!BD125+'SAR Da'!BD125+'URQ Da'!BD125+'ROC Da'!BD125+'SM Da'!BD125+'BN Da'!BD125+'BS Da'!BD125+'TDC Da'!BD125</f>
        <v>150</v>
      </c>
      <c r="BE125" s="55">
        <f>+'MIT Da'!BE125+'SAR Da'!BE125+'URQ Da'!BE125+'ROC Da'!BE125+'SM Da'!BE125+'BN Da'!BE125+'BS Da'!BE125+'TDC Da'!BE125</f>
        <v>12</v>
      </c>
      <c r="BF125" s="55">
        <f>+'MIT Da'!BF125+'SAR Da'!BF125+'URQ Da'!BF125+'ROC Da'!BF125+'SM Da'!BF125+'BN Da'!BF125+'BS Da'!BF125+'TDC Da'!BF125</f>
        <v>92</v>
      </c>
      <c r="BG125" s="235"/>
    </row>
    <row r="126" spans="1:59">
      <c r="A126" s="1">
        <v>2003</v>
      </c>
      <c r="B126" s="1" t="s">
        <v>65</v>
      </c>
      <c r="C126" s="10">
        <f>+'MIT Da'!C126+'SAR Da'!C126+'URQ Da'!C126+'ROC Da'!C126+'SM Da'!C126+'BN Da'!C126+'BS Da'!C126+'TDC Da'!C126</f>
        <v>147.21299999999999</v>
      </c>
      <c r="D126" s="10">
        <f>+'MIT Da'!D126+'SAR Da'!D126+'URQ Da'!D126+'ROC Da'!D126+'SM Da'!D126+'BN Da'!D126+'BS Da'!D126+'TDC Da'!D126</f>
        <v>444.30600000000004</v>
      </c>
      <c r="E126" s="10">
        <f>+'MIT Da'!E126+'SAR Da'!E126+'URQ Da'!E126+'ROC Da'!E126+'SM Da'!E126+'BN Da'!E126+'BS Da'!E126+'TDC Da'!E126</f>
        <v>0</v>
      </c>
      <c r="F126" s="10">
        <f>+'MIT Da'!F126+'SAR Da'!F126+'URQ Da'!F126+'ROC Da'!F126+'SM Da'!F126+'BN Da'!F126+'BS Da'!F126+'TDC Da'!F126</f>
        <v>176.17364000000001</v>
      </c>
      <c r="G126" s="192">
        <f>+'MIT Da'!G126+'SAR Da'!G126+'URQ Da'!G126+'ROC Da'!G126+'SM Da'!G126+'BN Da'!G126+'BS Da'!G126+'TDC Da'!G126</f>
        <v>767.69263999999998</v>
      </c>
      <c r="H126" s="192">
        <f>+'MIT Da'!H126+'SAR Da'!H126+'URQ Da'!H126+'ROC Da'!H126+'SM Da'!H126+'BN Da'!H126+'BS Da'!H126+'TDC Da'!H126</f>
        <v>767.69263999999998</v>
      </c>
      <c r="I126" s="10">
        <f>+'MIT Da'!I126+'SAR Da'!I126+'URQ Da'!I126+'ROC Da'!I126+'SM Da'!I126+'BN Da'!I126+'BS Da'!I126+'TDC Da'!I126</f>
        <v>972.2581100000001</v>
      </c>
      <c r="J126" s="10">
        <f>+'MIT Da'!J126+'SAR Da'!J126+'URQ Da'!J126+'ROC Da'!J126+'SM Da'!J126+'BN Da'!J126+'BS Da'!J126+'TDC Da'!J126</f>
        <v>1060.415</v>
      </c>
      <c r="K126" s="10">
        <f>+'MIT Da'!K126+'SAR Da'!K126+'URQ Da'!K126+'ROC Da'!K126+'SM Da'!K126+'BN Da'!K126+'BS Da'!K126+'TDC Da'!K126</f>
        <v>54.516999999999996</v>
      </c>
      <c r="L126" s="10">
        <f>+'MIT Da'!L126+'SAR Da'!L126+'URQ Da'!L126+'ROC Da'!L126+'SM Da'!L126+'BN Da'!L126+'BS Da'!L126+'TDC Da'!L126</f>
        <v>379.49300000000005</v>
      </c>
      <c r="M126" s="10">
        <f>+'MIT Da'!M126+'SAR Da'!M126+'URQ Da'!M126+'ROC Da'!M126+'SM Da'!M126+'BN Da'!M126+'BS Da'!M126+'TDC Da'!M126</f>
        <v>21.314999999999998</v>
      </c>
      <c r="N126" s="192">
        <f>+'MIT Da'!N126+'SAR Da'!N126+'URQ Da'!N126+'ROC Da'!N126+'SM Da'!N126+'BN Da'!N126+'BS Da'!N126+'TDC Da'!N126</f>
        <v>1439.9079999999999</v>
      </c>
      <c r="O126" s="192">
        <f>+'MIT Da'!O126+'SAR Da'!O126+'URQ Da'!O126+'ROC Da'!O126+'SM Da'!O126+'BN Da'!O126+'BS Da'!O126+'TDC Da'!O126</f>
        <v>1439.9079999999999</v>
      </c>
      <c r="P126" s="55">
        <f>+'MIT Da'!P126+'SAR Da'!P126+'URQ Da'!P126+'ROC Da'!P126+'SM Da'!P126+'BN Da'!P126+'BS Da'!P126+'TDC Da'!P126</f>
        <v>203</v>
      </c>
      <c r="Q126" s="55">
        <f>+'MIT Da'!Q126+'SAR Da'!Q126+'URQ Da'!Q126+'ROC Da'!Q126+'SM Da'!Q126+'BN Da'!Q126+'BS Da'!Q126+'TDC Da'!Q126</f>
        <v>58</v>
      </c>
      <c r="R126" s="55">
        <f>+'MIT Da'!R126+'SAR Da'!R126+'URQ Da'!R126+'ROC Da'!R126+'SM Da'!R126+'BN Da'!R126+'BS Da'!R126+'TDC Da'!R126</f>
        <v>10</v>
      </c>
      <c r="S126" s="213">
        <f>+'MIT Da'!S126+'SAR Da'!S126+'URQ Da'!S126+'ROC Da'!S126+'SM Da'!S126+'BN Da'!S126+'BS Da'!S126+'TDC Da'!S126</f>
        <v>271</v>
      </c>
      <c r="T126" s="213">
        <f>+'MIT Da'!T126+'SAR Da'!T126+'URQ Da'!T126+'ROC Da'!T126+'SM Da'!T126+'BN Da'!T126+'BS Da'!T126+'TDC Da'!T126</f>
        <v>271</v>
      </c>
      <c r="U126" s="55">
        <f>+'MIT Da'!U126+'SAR Da'!U126+'URQ Da'!U126+'ROC Da'!U126+'SM Da'!U126+'BN Da'!U126+'BS Da'!U126+'TDC Da'!U126</f>
        <v>136</v>
      </c>
      <c r="V126" s="55">
        <f>+'MIT Da'!V126+'SAR Da'!V126+'URQ Da'!V126+'ROC Da'!V126+'SM Da'!V126+'BN Da'!V126+'BS Da'!V126+'TDC Da'!V126</f>
        <v>434</v>
      </c>
      <c r="W126" s="55">
        <f>+'MIT Da'!W126+'SAR Da'!W126+'URQ Da'!W126+'ROC Da'!W126+'SM Da'!W126+'BN Da'!W126+'BS Da'!W126+'TDC Da'!W126</f>
        <v>11</v>
      </c>
      <c r="X126" s="55">
        <f>+'MIT Da'!X126+'SAR Da'!X126+'URQ Da'!X126+'ROC Da'!X126+'SM Da'!X126+'BN Da'!X126+'BS Da'!X126+'TDC Da'!X126</f>
        <v>110</v>
      </c>
      <c r="Y126" s="55">
        <f>+'MIT Da'!Y126+'SAR Da'!Y126+'URQ Da'!Y126+'ROC Da'!Y126+'SM Da'!Y126+'BN Da'!Y126+'BS Da'!Y126+'TDC Da'!Y126</f>
        <v>4</v>
      </c>
      <c r="Z126" s="219">
        <f>+'MIT Da'!Z126+'SAR Da'!Z126+'URQ Da'!Z126+'ROC Da'!Z126+'SM Da'!Z126+'BN Da'!Z126+'BS Da'!Z126+'TDC Da'!Z126</f>
        <v>695</v>
      </c>
      <c r="AA126" s="55">
        <f>+'MIT Da'!AA126+'SAR Da'!AA126+'URQ Da'!AA126+'ROC Da'!AA126+'SM Da'!AA126+'BN Da'!AA126+'BS Da'!AA126+'TDC Da'!AA126</f>
        <v>160</v>
      </c>
      <c r="AB126" s="55">
        <f>+'MIT Da'!AB126+'SAR Da'!AB126+'URQ Da'!AB126+'ROC Da'!AB126+'SM Da'!AB126+'BN Da'!AB126+'BS Da'!AB126+'TDC Da'!AB126</f>
        <v>102</v>
      </c>
      <c r="AC126" s="55">
        <f>+'MIT Da'!AC126+'SAR Da'!AC126+'URQ Da'!AC126+'ROC Da'!AC126+'SM Da'!AC126+'BN Da'!AC126+'BS Da'!AC126+'TDC Da'!AC126</f>
        <v>695</v>
      </c>
      <c r="AD126" s="219">
        <f>+'MIT Da'!AD126+'SAR Da'!AD126+'URQ Da'!AD126+'ROC Da'!AD126+'SM Da'!AD126+'BN Da'!AD126+'BS Da'!AD126+'TDC Da'!AD126</f>
        <v>957</v>
      </c>
      <c r="AE126" s="55">
        <f>+'MIT Da'!AE126+'SAR Da'!AE126+'URQ Da'!AE126+'ROC Da'!AE126+'SM Da'!AE126+'BN Da'!AE126+'BS Da'!AE126+'TDC Da'!AE126</f>
        <v>54</v>
      </c>
      <c r="AF126" s="55">
        <f>+'MIT Da'!AF126+'SAR Da'!AF126+'URQ Da'!AF126+'ROC Da'!AF126+'SM Da'!AF126+'BN Da'!AF126+'BS Da'!AF126+'TDC Da'!AF126</f>
        <v>96</v>
      </c>
      <c r="AG126" s="55">
        <f>+'MIT Da'!AG126+'SAR Da'!AG126+'URQ Da'!AG126+'ROC Da'!AG126+'SM Da'!AG126+'BN Da'!AG126+'BS Da'!AG126+'TDC Da'!AG126</f>
        <v>448</v>
      </c>
      <c r="AH126" s="219">
        <f>+'MIT Da'!AH126+'SAR Da'!AH126+'URQ Da'!AH126+'ROC Da'!AH126+'SM Da'!AH126+'BN Da'!AH126+'BS Da'!AH126+'TDC Da'!AH126</f>
        <v>598</v>
      </c>
      <c r="AI126" s="10">
        <f>+'MIT Da'!AI126+'SAR Da'!AI126+'URQ Da'!AI126+'ROC Da'!AI126+'SM Da'!AI126+'BN Da'!AI126+'BS Da'!AI126+'TDC Da'!AI126</f>
        <v>274.60699999999997</v>
      </c>
      <c r="AJ126" s="10">
        <f>+'MIT Da'!AJ126+'SAR Da'!AJ126+'URQ Da'!AJ126+'ROC Da'!AJ126+'SM Da'!AJ126+'BN Da'!AJ126+'BS Da'!AJ126+'TDC Da'!AJ126</f>
        <v>7.32</v>
      </c>
      <c r="AK126" s="10">
        <f>+'MIT Da'!AK126+'SAR Da'!AK126+'URQ Da'!AK126+'ROC Da'!AK126+'SM Da'!AK126+'BN Da'!AK126+'BS Da'!AK126+'TDC Da'!AK126</f>
        <v>498.71500000000003</v>
      </c>
      <c r="AL126" s="222">
        <f>+'MIT Da'!AL126+'SAR Da'!AL126+'URQ Da'!AL126+'ROC Da'!AL126+'SM Da'!AL126+'BN Da'!AL126+'BS Da'!AL126+'TDC Da'!AL126</f>
        <v>780.64199999999994</v>
      </c>
      <c r="AM126" s="55">
        <f>+'MIT Da'!AM126+'SAR Da'!AM126+'URQ Da'!AM126+'ROC Da'!AM126+'SM Da'!AM126+'BN Da'!AM126+'BS Da'!AM126+'TDC Da'!AM126</f>
        <v>9</v>
      </c>
      <c r="AN126" s="55">
        <f>+'MIT Da'!AN126+'SAR Da'!AN126+'URQ Da'!AN126+'ROC Da'!AN126+'SM Da'!AN126+'BN Da'!AN126+'BS Da'!AN126+'TDC Da'!AN126</f>
        <v>57</v>
      </c>
      <c r="AO126" s="55">
        <f>+'MIT Da'!AO126+'SAR Da'!AO126+'URQ Da'!AO126+'ROC Da'!AO126+'SM Da'!AO126+'BN Da'!AO126+'BS Da'!AO126+'TDC Da'!AO126</f>
        <v>82</v>
      </c>
      <c r="AP126" s="232">
        <f>+'MIT Da'!AP126+'SAR Da'!AP126+'URQ Da'!AP126+'ROC Da'!AP126+'SM Da'!AP126+'BN Da'!AP126+'BS Da'!AP126+'TDC Da'!AP126</f>
        <v>148</v>
      </c>
      <c r="AQ126" s="55">
        <f>+'MIT Da'!AQ126+'SAR Da'!AQ126+'URQ Da'!AQ126+'ROC Da'!AQ126+'SM Da'!AQ126+'BN Da'!AQ126+'BS Da'!AQ126+'TDC Da'!AQ126</f>
        <v>596</v>
      </c>
      <c r="AR126" s="55">
        <f>+'MIT Da'!AR126+'SAR Da'!AR126+'URQ Da'!AR126+'ROC Da'!AR126+'SM Da'!AR126+'BN Da'!AR126+'BS Da'!AR126+'TDC Da'!AR126</f>
        <v>341</v>
      </c>
      <c r="AS126" s="55">
        <f>+'MIT Da'!AS126+'SAR Da'!AS126+'URQ Da'!AS126+'ROC Da'!AS126+'SM Da'!AS126+'BN Da'!AS126+'BS Da'!AS126+'TDC Da'!AS126</f>
        <v>39</v>
      </c>
      <c r="AT126" s="232">
        <f>+SUM(RED_InfraMR[[#This Row],[B.02.1 - Parque de Coches Eléctricos Motrices]:[B.02.3 - Parque de Coches Eléctricos Motrices Tipo R]])</f>
        <v>976</v>
      </c>
      <c r="AU126" s="55">
        <f>+'MIT Da'!AU126+'SAR Da'!AU126+'URQ Da'!AU126+'ROC Da'!AU126+'SM Da'!AU126+'BN Da'!AU126+'BS Da'!AU126+'TDC Da'!AU126</f>
        <v>0</v>
      </c>
      <c r="AV126" s="55">
        <f>+'MIT Da'!AV126+'SAR Da'!AV126+'URQ Da'!AV126+'ROC Da'!AV126+'SM Da'!AV126+'BN Da'!AV126+'BS Da'!AV126+'TDC Da'!AV126</f>
        <v>6</v>
      </c>
      <c r="AW126" s="55">
        <f>+'MIT Da'!AW126+'SAR Da'!AW126+'URQ Da'!AW126+'ROC Da'!AW126+'SM Da'!AW126+'BN Da'!AW126+'BS Da'!AW126+'TDC Da'!AW126</f>
        <v>10</v>
      </c>
      <c r="AX126" s="232">
        <f>+SUM(RED_InfraMR[[#This Row],[B.03.1 - Parque de Coches Motores Motrices Remolcados]:[B.03.3 - Parque de Coches Motores Motrices Cabina]])</f>
        <v>16</v>
      </c>
      <c r="AY126" s="55">
        <f>+'MIT Da'!AY126+'SAR Da'!AY126+'URQ Da'!AY126+'ROC Da'!AY126+'SM Da'!AY126+'BN Da'!AY126+'BS Da'!AY126+'TDC Da'!AY126</f>
        <v>433</v>
      </c>
      <c r="AZ126" s="55">
        <f>+'MIT Da'!AZ126+'SAR Da'!AZ126+'URQ Da'!AZ126+'ROC Da'!AZ126+'SM Da'!AZ126+'BN Da'!AZ126+'BS Da'!AZ126+'TDC Da'!AZ126</f>
        <v>169</v>
      </c>
      <c r="BA126" s="55">
        <f>+'MIT Da'!BA126+'SAR Da'!BA126+'URQ Da'!BA126+'ROC Da'!BA126+'SM Da'!BA126+'BN Da'!BA126+'BS Da'!BA126+'TDC Da'!BA126</f>
        <v>15</v>
      </c>
      <c r="BB126" s="55">
        <f>+'MIT Da'!BB126+'SAR Da'!BB126+'URQ Da'!BB126+'ROC Da'!BB126+'SM Da'!BB126+'BN Da'!BB126+'BS Da'!BB126+'TDC Da'!BB126</f>
        <v>0</v>
      </c>
      <c r="BC126" s="232">
        <f>+SUM(RED_InfraMR[[#This Row],[B.04.1 - Parque de Coches Remolcados Clase Unica]:[B.04.5 - Parque de Coches Remolcados para Servicios Especiales (Cartoneros)]])</f>
        <v>617</v>
      </c>
      <c r="BD126" s="393">
        <f>+'MIT Da'!BD126+'SAR Da'!BD126+'URQ Da'!BD126+'ROC Da'!BD126+'SM Da'!BD126+'BN Da'!BD126+'BS Da'!BD126+'TDC Da'!BD126</f>
        <v>150</v>
      </c>
      <c r="BE126" s="55">
        <f>+'MIT Da'!BE126+'SAR Da'!BE126+'URQ Da'!BE126+'ROC Da'!BE126+'SM Da'!BE126+'BN Da'!BE126+'BS Da'!BE126+'TDC Da'!BE126</f>
        <v>12</v>
      </c>
      <c r="BF126" s="55">
        <f>+'MIT Da'!BF126+'SAR Da'!BF126+'URQ Da'!BF126+'ROC Da'!BF126+'SM Da'!BF126+'BN Da'!BF126+'BS Da'!BF126+'TDC Da'!BF126</f>
        <v>92</v>
      </c>
      <c r="BG126" s="235"/>
    </row>
    <row r="127" spans="1:59">
      <c r="A127" s="1">
        <v>2003</v>
      </c>
      <c r="B127" s="1" t="s">
        <v>66</v>
      </c>
      <c r="C127" s="10">
        <f>+'MIT Da'!C127+'SAR Da'!C127+'URQ Da'!C127+'ROC Da'!C127+'SM Da'!C127+'BN Da'!C127+'BS Da'!C127+'TDC Da'!C127</f>
        <v>147.21299999999999</v>
      </c>
      <c r="D127" s="10">
        <f>+'MIT Da'!D127+'SAR Da'!D127+'URQ Da'!D127+'ROC Da'!D127+'SM Da'!D127+'BN Da'!D127+'BS Da'!D127+'TDC Da'!D127</f>
        <v>444.30600000000004</v>
      </c>
      <c r="E127" s="10">
        <f>+'MIT Da'!E127+'SAR Da'!E127+'URQ Da'!E127+'ROC Da'!E127+'SM Da'!E127+'BN Da'!E127+'BS Da'!E127+'TDC Da'!E127</f>
        <v>0</v>
      </c>
      <c r="F127" s="10">
        <f>+'MIT Da'!F127+'SAR Da'!F127+'URQ Da'!F127+'ROC Da'!F127+'SM Da'!F127+'BN Da'!F127+'BS Da'!F127+'TDC Da'!F127</f>
        <v>176.17364000000001</v>
      </c>
      <c r="G127" s="192">
        <f>+'MIT Da'!G127+'SAR Da'!G127+'URQ Da'!G127+'ROC Da'!G127+'SM Da'!G127+'BN Da'!G127+'BS Da'!G127+'TDC Da'!G127</f>
        <v>767.69263999999998</v>
      </c>
      <c r="H127" s="192">
        <f>+'MIT Da'!H127+'SAR Da'!H127+'URQ Da'!H127+'ROC Da'!H127+'SM Da'!H127+'BN Da'!H127+'BS Da'!H127+'TDC Da'!H127</f>
        <v>767.69263999999998</v>
      </c>
      <c r="I127" s="10">
        <f>+'MIT Da'!I127+'SAR Da'!I127+'URQ Da'!I127+'ROC Da'!I127+'SM Da'!I127+'BN Da'!I127+'BS Da'!I127+'TDC Da'!I127</f>
        <v>972.2581100000001</v>
      </c>
      <c r="J127" s="10">
        <f>+'MIT Da'!J127+'SAR Da'!J127+'URQ Da'!J127+'ROC Da'!J127+'SM Da'!J127+'BN Da'!J127+'BS Da'!J127+'TDC Da'!J127</f>
        <v>1060.415</v>
      </c>
      <c r="K127" s="10">
        <f>+'MIT Da'!K127+'SAR Da'!K127+'URQ Da'!K127+'ROC Da'!K127+'SM Da'!K127+'BN Da'!K127+'BS Da'!K127+'TDC Da'!K127</f>
        <v>54.516999999999996</v>
      </c>
      <c r="L127" s="10">
        <f>+'MIT Da'!L127+'SAR Da'!L127+'URQ Da'!L127+'ROC Da'!L127+'SM Da'!L127+'BN Da'!L127+'BS Da'!L127+'TDC Da'!L127</f>
        <v>379.49300000000005</v>
      </c>
      <c r="M127" s="10">
        <f>+'MIT Da'!M127+'SAR Da'!M127+'URQ Da'!M127+'ROC Da'!M127+'SM Da'!M127+'BN Da'!M127+'BS Da'!M127+'TDC Da'!M127</f>
        <v>21.314999999999998</v>
      </c>
      <c r="N127" s="192">
        <f>+'MIT Da'!N127+'SAR Da'!N127+'URQ Da'!N127+'ROC Da'!N127+'SM Da'!N127+'BN Da'!N127+'BS Da'!N127+'TDC Da'!N127</f>
        <v>1439.9079999999999</v>
      </c>
      <c r="O127" s="192">
        <f>+'MIT Da'!O127+'SAR Da'!O127+'URQ Da'!O127+'ROC Da'!O127+'SM Da'!O127+'BN Da'!O127+'BS Da'!O127+'TDC Da'!O127</f>
        <v>1439.9079999999999</v>
      </c>
      <c r="P127" s="55">
        <f>+'MIT Da'!P127+'SAR Da'!P127+'URQ Da'!P127+'ROC Da'!P127+'SM Da'!P127+'BN Da'!P127+'BS Da'!P127+'TDC Da'!P127</f>
        <v>203</v>
      </c>
      <c r="Q127" s="55">
        <f>+'MIT Da'!Q127+'SAR Da'!Q127+'URQ Da'!Q127+'ROC Da'!Q127+'SM Da'!Q127+'BN Da'!Q127+'BS Da'!Q127+'TDC Da'!Q127</f>
        <v>58</v>
      </c>
      <c r="R127" s="55">
        <f>+'MIT Da'!R127+'SAR Da'!R127+'URQ Da'!R127+'ROC Da'!R127+'SM Da'!R127+'BN Da'!R127+'BS Da'!R127+'TDC Da'!R127</f>
        <v>10</v>
      </c>
      <c r="S127" s="213">
        <f>+'MIT Da'!S127+'SAR Da'!S127+'URQ Da'!S127+'ROC Da'!S127+'SM Da'!S127+'BN Da'!S127+'BS Da'!S127+'TDC Da'!S127</f>
        <v>271</v>
      </c>
      <c r="T127" s="213">
        <f>+'MIT Da'!T127+'SAR Da'!T127+'URQ Da'!T127+'ROC Da'!T127+'SM Da'!T127+'BN Da'!T127+'BS Da'!T127+'TDC Da'!T127</f>
        <v>271</v>
      </c>
      <c r="U127" s="55">
        <f>+'MIT Da'!U127+'SAR Da'!U127+'URQ Da'!U127+'ROC Da'!U127+'SM Da'!U127+'BN Da'!U127+'BS Da'!U127+'TDC Da'!U127</f>
        <v>136</v>
      </c>
      <c r="V127" s="55">
        <f>+'MIT Da'!V127+'SAR Da'!V127+'URQ Da'!V127+'ROC Da'!V127+'SM Da'!V127+'BN Da'!V127+'BS Da'!V127+'TDC Da'!V127</f>
        <v>434</v>
      </c>
      <c r="W127" s="55">
        <f>+'MIT Da'!W127+'SAR Da'!W127+'URQ Da'!W127+'ROC Da'!W127+'SM Da'!W127+'BN Da'!W127+'BS Da'!W127+'TDC Da'!W127</f>
        <v>11</v>
      </c>
      <c r="X127" s="55">
        <f>+'MIT Da'!X127+'SAR Da'!X127+'URQ Da'!X127+'ROC Da'!X127+'SM Da'!X127+'BN Da'!X127+'BS Da'!X127+'TDC Da'!X127</f>
        <v>110</v>
      </c>
      <c r="Y127" s="55">
        <f>+'MIT Da'!Y127+'SAR Da'!Y127+'URQ Da'!Y127+'ROC Da'!Y127+'SM Da'!Y127+'BN Da'!Y127+'BS Da'!Y127+'TDC Da'!Y127</f>
        <v>4</v>
      </c>
      <c r="Z127" s="219">
        <f>+'MIT Da'!Z127+'SAR Da'!Z127+'URQ Da'!Z127+'ROC Da'!Z127+'SM Da'!Z127+'BN Da'!Z127+'BS Da'!Z127+'TDC Da'!Z127</f>
        <v>695</v>
      </c>
      <c r="AA127" s="55">
        <f>+'MIT Da'!AA127+'SAR Da'!AA127+'URQ Da'!AA127+'ROC Da'!AA127+'SM Da'!AA127+'BN Da'!AA127+'BS Da'!AA127+'TDC Da'!AA127</f>
        <v>160</v>
      </c>
      <c r="AB127" s="55">
        <f>+'MIT Da'!AB127+'SAR Da'!AB127+'URQ Da'!AB127+'ROC Da'!AB127+'SM Da'!AB127+'BN Da'!AB127+'BS Da'!AB127+'TDC Da'!AB127</f>
        <v>102</v>
      </c>
      <c r="AC127" s="55">
        <f>+'MIT Da'!AC127+'SAR Da'!AC127+'URQ Da'!AC127+'ROC Da'!AC127+'SM Da'!AC127+'BN Da'!AC127+'BS Da'!AC127+'TDC Da'!AC127</f>
        <v>695</v>
      </c>
      <c r="AD127" s="219">
        <f>+'MIT Da'!AD127+'SAR Da'!AD127+'URQ Da'!AD127+'ROC Da'!AD127+'SM Da'!AD127+'BN Da'!AD127+'BS Da'!AD127+'TDC Da'!AD127</f>
        <v>957</v>
      </c>
      <c r="AE127" s="55">
        <f>+'MIT Da'!AE127+'SAR Da'!AE127+'URQ Da'!AE127+'ROC Da'!AE127+'SM Da'!AE127+'BN Da'!AE127+'BS Da'!AE127+'TDC Da'!AE127</f>
        <v>54</v>
      </c>
      <c r="AF127" s="55">
        <f>+'MIT Da'!AF127+'SAR Da'!AF127+'URQ Da'!AF127+'ROC Da'!AF127+'SM Da'!AF127+'BN Da'!AF127+'BS Da'!AF127+'TDC Da'!AF127</f>
        <v>96</v>
      </c>
      <c r="AG127" s="55">
        <f>+'MIT Da'!AG127+'SAR Da'!AG127+'URQ Da'!AG127+'ROC Da'!AG127+'SM Da'!AG127+'BN Da'!AG127+'BS Da'!AG127+'TDC Da'!AG127</f>
        <v>448</v>
      </c>
      <c r="AH127" s="219">
        <f>+'MIT Da'!AH127+'SAR Da'!AH127+'URQ Da'!AH127+'ROC Da'!AH127+'SM Da'!AH127+'BN Da'!AH127+'BS Da'!AH127+'TDC Da'!AH127</f>
        <v>598</v>
      </c>
      <c r="AI127" s="10">
        <f>+'MIT Da'!AI127+'SAR Da'!AI127+'URQ Da'!AI127+'ROC Da'!AI127+'SM Da'!AI127+'BN Da'!AI127+'BS Da'!AI127+'TDC Da'!AI127</f>
        <v>274.60699999999997</v>
      </c>
      <c r="AJ127" s="10">
        <f>+'MIT Da'!AJ127+'SAR Da'!AJ127+'URQ Da'!AJ127+'ROC Da'!AJ127+'SM Da'!AJ127+'BN Da'!AJ127+'BS Da'!AJ127+'TDC Da'!AJ127</f>
        <v>7.32</v>
      </c>
      <c r="AK127" s="10">
        <f>+'MIT Da'!AK127+'SAR Da'!AK127+'URQ Da'!AK127+'ROC Da'!AK127+'SM Da'!AK127+'BN Da'!AK127+'BS Da'!AK127+'TDC Da'!AK127</f>
        <v>498.71500000000003</v>
      </c>
      <c r="AL127" s="222">
        <f>+'MIT Da'!AL127+'SAR Da'!AL127+'URQ Da'!AL127+'ROC Da'!AL127+'SM Da'!AL127+'BN Da'!AL127+'BS Da'!AL127+'TDC Da'!AL127</f>
        <v>780.64199999999994</v>
      </c>
      <c r="AM127" s="55">
        <f>+'MIT Da'!AM127+'SAR Da'!AM127+'URQ Da'!AM127+'ROC Da'!AM127+'SM Da'!AM127+'BN Da'!AM127+'BS Da'!AM127+'TDC Da'!AM127</f>
        <v>9</v>
      </c>
      <c r="AN127" s="55">
        <f>+'MIT Da'!AN127+'SAR Da'!AN127+'URQ Da'!AN127+'ROC Da'!AN127+'SM Da'!AN127+'BN Da'!AN127+'BS Da'!AN127+'TDC Da'!AN127</f>
        <v>57</v>
      </c>
      <c r="AO127" s="55">
        <f>+'MIT Da'!AO127+'SAR Da'!AO127+'URQ Da'!AO127+'ROC Da'!AO127+'SM Da'!AO127+'BN Da'!AO127+'BS Da'!AO127+'TDC Da'!AO127</f>
        <v>82</v>
      </c>
      <c r="AP127" s="232">
        <f>+'MIT Da'!AP127+'SAR Da'!AP127+'URQ Da'!AP127+'ROC Da'!AP127+'SM Da'!AP127+'BN Da'!AP127+'BS Da'!AP127+'TDC Da'!AP127</f>
        <v>148</v>
      </c>
      <c r="AQ127" s="55">
        <f>+'MIT Da'!AQ127+'SAR Da'!AQ127+'URQ Da'!AQ127+'ROC Da'!AQ127+'SM Da'!AQ127+'BN Da'!AQ127+'BS Da'!AQ127+'TDC Da'!AQ127</f>
        <v>596</v>
      </c>
      <c r="AR127" s="55">
        <f>+'MIT Da'!AR127+'SAR Da'!AR127+'URQ Da'!AR127+'ROC Da'!AR127+'SM Da'!AR127+'BN Da'!AR127+'BS Da'!AR127+'TDC Da'!AR127</f>
        <v>341</v>
      </c>
      <c r="AS127" s="55">
        <f>+'MIT Da'!AS127+'SAR Da'!AS127+'URQ Da'!AS127+'ROC Da'!AS127+'SM Da'!AS127+'BN Da'!AS127+'BS Da'!AS127+'TDC Da'!AS127</f>
        <v>39</v>
      </c>
      <c r="AT127" s="232">
        <f>+SUM(RED_InfraMR[[#This Row],[B.02.1 - Parque de Coches Eléctricos Motrices]:[B.02.3 - Parque de Coches Eléctricos Motrices Tipo R]])</f>
        <v>976</v>
      </c>
      <c r="AU127" s="55">
        <f>+'MIT Da'!AU127+'SAR Da'!AU127+'URQ Da'!AU127+'ROC Da'!AU127+'SM Da'!AU127+'BN Da'!AU127+'BS Da'!AU127+'TDC Da'!AU127</f>
        <v>0</v>
      </c>
      <c r="AV127" s="55">
        <f>+'MIT Da'!AV127+'SAR Da'!AV127+'URQ Da'!AV127+'ROC Da'!AV127+'SM Da'!AV127+'BN Da'!AV127+'BS Da'!AV127+'TDC Da'!AV127</f>
        <v>6</v>
      </c>
      <c r="AW127" s="55">
        <f>+'MIT Da'!AW127+'SAR Da'!AW127+'URQ Da'!AW127+'ROC Da'!AW127+'SM Da'!AW127+'BN Da'!AW127+'BS Da'!AW127+'TDC Da'!AW127</f>
        <v>10</v>
      </c>
      <c r="AX127" s="232">
        <f>+SUM(RED_InfraMR[[#This Row],[B.03.1 - Parque de Coches Motores Motrices Remolcados]:[B.03.3 - Parque de Coches Motores Motrices Cabina]])</f>
        <v>16</v>
      </c>
      <c r="AY127" s="55">
        <f>+'MIT Da'!AY127+'SAR Da'!AY127+'URQ Da'!AY127+'ROC Da'!AY127+'SM Da'!AY127+'BN Da'!AY127+'BS Da'!AY127+'TDC Da'!AY127</f>
        <v>433</v>
      </c>
      <c r="AZ127" s="55">
        <f>+'MIT Da'!AZ127+'SAR Da'!AZ127+'URQ Da'!AZ127+'ROC Da'!AZ127+'SM Da'!AZ127+'BN Da'!AZ127+'BS Da'!AZ127+'TDC Da'!AZ127</f>
        <v>169</v>
      </c>
      <c r="BA127" s="55">
        <f>+'MIT Da'!BA127+'SAR Da'!BA127+'URQ Da'!BA127+'ROC Da'!BA127+'SM Da'!BA127+'BN Da'!BA127+'BS Da'!BA127+'TDC Da'!BA127</f>
        <v>15</v>
      </c>
      <c r="BB127" s="55">
        <f>+'MIT Da'!BB127+'SAR Da'!BB127+'URQ Da'!BB127+'ROC Da'!BB127+'SM Da'!BB127+'BN Da'!BB127+'BS Da'!BB127+'TDC Da'!BB127</f>
        <v>0</v>
      </c>
      <c r="BC127" s="232">
        <f>+SUM(RED_InfraMR[[#This Row],[B.04.1 - Parque de Coches Remolcados Clase Unica]:[B.04.5 - Parque de Coches Remolcados para Servicios Especiales (Cartoneros)]])</f>
        <v>617</v>
      </c>
      <c r="BD127" s="393">
        <f>+'MIT Da'!BD127+'SAR Da'!BD127+'URQ Da'!BD127+'ROC Da'!BD127+'SM Da'!BD127+'BN Da'!BD127+'BS Da'!BD127+'TDC Da'!BD127</f>
        <v>150</v>
      </c>
      <c r="BE127" s="55">
        <f>+'MIT Da'!BE127+'SAR Da'!BE127+'URQ Da'!BE127+'ROC Da'!BE127+'SM Da'!BE127+'BN Da'!BE127+'BS Da'!BE127+'TDC Da'!BE127</f>
        <v>12</v>
      </c>
      <c r="BF127" s="55">
        <f>+'MIT Da'!BF127+'SAR Da'!BF127+'URQ Da'!BF127+'ROC Da'!BF127+'SM Da'!BF127+'BN Da'!BF127+'BS Da'!BF127+'TDC Da'!BF127</f>
        <v>92</v>
      </c>
      <c r="BG127" s="235"/>
    </row>
    <row r="128" spans="1:59">
      <c r="A128" s="1">
        <v>2003</v>
      </c>
      <c r="B128" s="1" t="s">
        <v>67</v>
      </c>
      <c r="C128" s="10">
        <f>+'MIT Da'!C128+'SAR Da'!C128+'URQ Da'!C128+'ROC Da'!C128+'SM Da'!C128+'BN Da'!C128+'BS Da'!C128+'TDC Da'!C128</f>
        <v>147.21299999999999</v>
      </c>
      <c r="D128" s="10">
        <f>+'MIT Da'!D128+'SAR Da'!D128+'URQ Da'!D128+'ROC Da'!D128+'SM Da'!D128+'BN Da'!D128+'BS Da'!D128+'TDC Da'!D128</f>
        <v>444.30600000000004</v>
      </c>
      <c r="E128" s="10">
        <f>+'MIT Da'!E128+'SAR Da'!E128+'URQ Da'!E128+'ROC Da'!E128+'SM Da'!E128+'BN Da'!E128+'BS Da'!E128+'TDC Da'!E128</f>
        <v>0</v>
      </c>
      <c r="F128" s="10">
        <f>+'MIT Da'!F128+'SAR Da'!F128+'URQ Da'!F128+'ROC Da'!F128+'SM Da'!F128+'BN Da'!F128+'BS Da'!F128+'TDC Da'!F128</f>
        <v>176.17364000000001</v>
      </c>
      <c r="G128" s="192">
        <f>+'MIT Da'!G128+'SAR Da'!G128+'URQ Da'!G128+'ROC Da'!G128+'SM Da'!G128+'BN Da'!G128+'BS Da'!G128+'TDC Da'!G128</f>
        <v>767.69263999999998</v>
      </c>
      <c r="H128" s="192">
        <f>+'MIT Da'!H128+'SAR Da'!H128+'URQ Da'!H128+'ROC Da'!H128+'SM Da'!H128+'BN Da'!H128+'BS Da'!H128+'TDC Da'!H128</f>
        <v>767.69263999999998</v>
      </c>
      <c r="I128" s="10">
        <f>+'MIT Da'!I128+'SAR Da'!I128+'URQ Da'!I128+'ROC Da'!I128+'SM Da'!I128+'BN Da'!I128+'BS Da'!I128+'TDC Da'!I128</f>
        <v>972.2581100000001</v>
      </c>
      <c r="J128" s="10">
        <f>+'MIT Da'!J128+'SAR Da'!J128+'URQ Da'!J128+'ROC Da'!J128+'SM Da'!J128+'BN Da'!J128+'BS Da'!J128+'TDC Da'!J128</f>
        <v>1060.415</v>
      </c>
      <c r="K128" s="10">
        <f>+'MIT Da'!K128+'SAR Da'!K128+'URQ Da'!K128+'ROC Da'!K128+'SM Da'!K128+'BN Da'!K128+'BS Da'!K128+'TDC Da'!K128</f>
        <v>54.516999999999996</v>
      </c>
      <c r="L128" s="10">
        <f>+'MIT Da'!L128+'SAR Da'!L128+'URQ Da'!L128+'ROC Da'!L128+'SM Da'!L128+'BN Da'!L128+'BS Da'!L128+'TDC Da'!L128</f>
        <v>379.49300000000005</v>
      </c>
      <c r="M128" s="10">
        <f>+'MIT Da'!M128+'SAR Da'!M128+'URQ Da'!M128+'ROC Da'!M128+'SM Da'!M128+'BN Da'!M128+'BS Da'!M128+'TDC Da'!M128</f>
        <v>21.314999999999998</v>
      </c>
      <c r="N128" s="192">
        <f>+'MIT Da'!N128+'SAR Da'!N128+'URQ Da'!N128+'ROC Da'!N128+'SM Da'!N128+'BN Da'!N128+'BS Da'!N128+'TDC Da'!N128</f>
        <v>1439.9079999999999</v>
      </c>
      <c r="O128" s="192">
        <f>+'MIT Da'!O128+'SAR Da'!O128+'URQ Da'!O128+'ROC Da'!O128+'SM Da'!O128+'BN Da'!O128+'BS Da'!O128+'TDC Da'!O128</f>
        <v>1439.9079999999999</v>
      </c>
      <c r="P128" s="55">
        <f>+'MIT Da'!P128+'SAR Da'!P128+'URQ Da'!P128+'ROC Da'!P128+'SM Da'!P128+'BN Da'!P128+'BS Da'!P128+'TDC Da'!P128</f>
        <v>203</v>
      </c>
      <c r="Q128" s="55">
        <f>+'MIT Da'!Q128+'SAR Da'!Q128+'URQ Da'!Q128+'ROC Da'!Q128+'SM Da'!Q128+'BN Da'!Q128+'BS Da'!Q128+'TDC Da'!Q128</f>
        <v>58</v>
      </c>
      <c r="R128" s="55">
        <f>+'MIT Da'!R128+'SAR Da'!R128+'URQ Da'!R128+'ROC Da'!R128+'SM Da'!R128+'BN Da'!R128+'BS Da'!R128+'TDC Da'!R128</f>
        <v>10</v>
      </c>
      <c r="S128" s="213">
        <f>+'MIT Da'!S128+'SAR Da'!S128+'URQ Da'!S128+'ROC Da'!S128+'SM Da'!S128+'BN Da'!S128+'BS Da'!S128+'TDC Da'!S128</f>
        <v>271</v>
      </c>
      <c r="T128" s="213">
        <f>+'MIT Da'!T128+'SAR Da'!T128+'URQ Da'!T128+'ROC Da'!T128+'SM Da'!T128+'BN Da'!T128+'BS Da'!T128+'TDC Da'!T128</f>
        <v>271</v>
      </c>
      <c r="U128" s="55">
        <f>+'MIT Da'!U128+'SAR Da'!U128+'URQ Da'!U128+'ROC Da'!U128+'SM Da'!U128+'BN Da'!U128+'BS Da'!U128+'TDC Da'!U128</f>
        <v>136</v>
      </c>
      <c r="V128" s="55">
        <f>+'MIT Da'!V128+'SAR Da'!V128+'URQ Da'!V128+'ROC Da'!V128+'SM Da'!V128+'BN Da'!V128+'BS Da'!V128+'TDC Da'!V128</f>
        <v>434</v>
      </c>
      <c r="W128" s="55">
        <f>+'MIT Da'!W128+'SAR Da'!W128+'URQ Da'!W128+'ROC Da'!W128+'SM Da'!W128+'BN Da'!W128+'BS Da'!W128+'TDC Da'!W128</f>
        <v>11</v>
      </c>
      <c r="X128" s="55">
        <f>+'MIT Da'!X128+'SAR Da'!X128+'URQ Da'!X128+'ROC Da'!X128+'SM Da'!X128+'BN Da'!X128+'BS Da'!X128+'TDC Da'!X128</f>
        <v>110</v>
      </c>
      <c r="Y128" s="55">
        <f>+'MIT Da'!Y128+'SAR Da'!Y128+'URQ Da'!Y128+'ROC Da'!Y128+'SM Da'!Y128+'BN Da'!Y128+'BS Da'!Y128+'TDC Da'!Y128</f>
        <v>4</v>
      </c>
      <c r="Z128" s="219">
        <f>+'MIT Da'!Z128+'SAR Da'!Z128+'URQ Da'!Z128+'ROC Da'!Z128+'SM Da'!Z128+'BN Da'!Z128+'BS Da'!Z128+'TDC Da'!Z128</f>
        <v>695</v>
      </c>
      <c r="AA128" s="55">
        <f>+'MIT Da'!AA128+'SAR Da'!AA128+'URQ Da'!AA128+'ROC Da'!AA128+'SM Da'!AA128+'BN Da'!AA128+'BS Da'!AA128+'TDC Da'!AA128</f>
        <v>160</v>
      </c>
      <c r="AB128" s="55">
        <f>+'MIT Da'!AB128+'SAR Da'!AB128+'URQ Da'!AB128+'ROC Da'!AB128+'SM Da'!AB128+'BN Da'!AB128+'BS Da'!AB128+'TDC Da'!AB128</f>
        <v>102</v>
      </c>
      <c r="AC128" s="55">
        <f>+'MIT Da'!AC128+'SAR Da'!AC128+'URQ Da'!AC128+'ROC Da'!AC128+'SM Da'!AC128+'BN Da'!AC128+'BS Da'!AC128+'TDC Da'!AC128</f>
        <v>695</v>
      </c>
      <c r="AD128" s="219">
        <f>+'MIT Da'!AD128+'SAR Da'!AD128+'URQ Da'!AD128+'ROC Da'!AD128+'SM Da'!AD128+'BN Da'!AD128+'BS Da'!AD128+'TDC Da'!AD128</f>
        <v>957</v>
      </c>
      <c r="AE128" s="55">
        <f>+'MIT Da'!AE128+'SAR Da'!AE128+'URQ Da'!AE128+'ROC Da'!AE128+'SM Da'!AE128+'BN Da'!AE128+'BS Da'!AE128+'TDC Da'!AE128</f>
        <v>54</v>
      </c>
      <c r="AF128" s="55">
        <f>+'MIT Da'!AF128+'SAR Da'!AF128+'URQ Da'!AF128+'ROC Da'!AF128+'SM Da'!AF128+'BN Da'!AF128+'BS Da'!AF128+'TDC Da'!AF128</f>
        <v>96</v>
      </c>
      <c r="AG128" s="55">
        <f>+'MIT Da'!AG128+'SAR Da'!AG128+'URQ Da'!AG128+'ROC Da'!AG128+'SM Da'!AG128+'BN Da'!AG128+'BS Da'!AG128+'TDC Da'!AG128</f>
        <v>448</v>
      </c>
      <c r="AH128" s="219">
        <f>+'MIT Da'!AH128+'SAR Da'!AH128+'URQ Da'!AH128+'ROC Da'!AH128+'SM Da'!AH128+'BN Da'!AH128+'BS Da'!AH128+'TDC Da'!AH128</f>
        <v>598</v>
      </c>
      <c r="AI128" s="10">
        <f>+'MIT Da'!AI128+'SAR Da'!AI128+'URQ Da'!AI128+'ROC Da'!AI128+'SM Da'!AI128+'BN Da'!AI128+'BS Da'!AI128+'TDC Da'!AI128</f>
        <v>274.60699999999997</v>
      </c>
      <c r="AJ128" s="10">
        <f>+'MIT Da'!AJ128+'SAR Da'!AJ128+'URQ Da'!AJ128+'ROC Da'!AJ128+'SM Da'!AJ128+'BN Da'!AJ128+'BS Da'!AJ128+'TDC Da'!AJ128</f>
        <v>7.32</v>
      </c>
      <c r="AK128" s="10">
        <f>+'MIT Da'!AK128+'SAR Da'!AK128+'URQ Da'!AK128+'ROC Da'!AK128+'SM Da'!AK128+'BN Da'!AK128+'BS Da'!AK128+'TDC Da'!AK128</f>
        <v>498.71500000000003</v>
      </c>
      <c r="AL128" s="222">
        <f>+'MIT Da'!AL128+'SAR Da'!AL128+'URQ Da'!AL128+'ROC Da'!AL128+'SM Da'!AL128+'BN Da'!AL128+'BS Da'!AL128+'TDC Da'!AL128</f>
        <v>780.64199999999994</v>
      </c>
      <c r="AM128" s="55">
        <f>+'MIT Da'!AM128+'SAR Da'!AM128+'URQ Da'!AM128+'ROC Da'!AM128+'SM Da'!AM128+'BN Da'!AM128+'BS Da'!AM128+'TDC Da'!AM128</f>
        <v>9</v>
      </c>
      <c r="AN128" s="55">
        <f>+'MIT Da'!AN128+'SAR Da'!AN128+'URQ Da'!AN128+'ROC Da'!AN128+'SM Da'!AN128+'BN Da'!AN128+'BS Da'!AN128+'TDC Da'!AN128</f>
        <v>57</v>
      </c>
      <c r="AO128" s="55">
        <f>+'MIT Da'!AO128+'SAR Da'!AO128+'URQ Da'!AO128+'ROC Da'!AO128+'SM Da'!AO128+'BN Da'!AO128+'BS Da'!AO128+'TDC Da'!AO128</f>
        <v>82</v>
      </c>
      <c r="AP128" s="232">
        <f>+'MIT Da'!AP128+'SAR Da'!AP128+'URQ Da'!AP128+'ROC Da'!AP128+'SM Da'!AP128+'BN Da'!AP128+'BS Da'!AP128+'TDC Da'!AP128</f>
        <v>148</v>
      </c>
      <c r="AQ128" s="55">
        <f>+'MIT Da'!AQ128+'SAR Da'!AQ128+'URQ Da'!AQ128+'ROC Da'!AQ128+'SM Da'!AQ128+'BN Da'!AQ128+'BS Da'!AQ128+'TDC Da'!AQ128</f>
        <v>596</v>
      </c>
      <c r="AR128" s="55">
        <f>+'MIT Da'!AR128+'SAR Da'!AR128+'URQ Da'!AR128+'ROC Da'!AR128+'SM Da'!AR128+'BN Da'!AR128+'BS Da'!AR128+'TDC Da'!AR128</f>
        <v>341</v>
      </c>
      <c r="AS128" s="55">
        <f>+'MIT Da'!AS128+'SAR Da'!AS128+'URQ Da'!AS128+'ROC Da'!AS128+'SM Da'!AS128+'BN Da'!AS128+'BS Da'!AS128+'TDC Da'!AS128</f>
        <v>39</v>
      </c>
      <c r="AT128" s="232">
        <f>+SUM(RED_InfraMR[[#This Row],[B.02.1 - Parque de Coches Eléctricos Motrices]:[B.02.3 - Parque de Coches Eléctricos Motrices Tipo R]])</f>
        <v>976</v>
      </c>
      <c r="AU128" s="55">
        <f>+'MIT Da'!AU128+'SAR Da'!AU128+'URQ Da'!AU128+'ROC Da'!AU128+'SM Da'!AU128+'BN Da'!AU128+'BS Da'!AU128+'TDC Da'!AU128</f>
        <v>0</v>
      </c>
      <c r="AV128" s="55">
        <f>+'MIT Da'!AV128+'SAR Da'!AV128+'URQ Da'!AV128+'ROC Da'!AV128+'SM Da'!AV128+'BN Da'!AV128+'BS Da'!AV128+'TDC Da'!AV128</f>
        <v>6</v>
      </c>
      <c r="AW128" s="55">
        <f>+'MIT Da'!AW128+'SAR Da'!AW128+'URQ Da'!AW128+'ROC Da'!AW128+'SM Da'!AW128+'BN Da'!AW128+'BS Da'!AW128+'TDC Da'!AW128</f>
        <v>10</v>
      </c>
      <c r="AX128" s="232">
        <f>+SUM(RED_InfraMR[[#This Row],[B.03.1 - Parque de Coches Motores Motrices Remolcados]:[B.03.3 - Parque de Coches Motores Motrices Cabina]])</f>
        <v>16</v>
      </c>
      <c r="AY128" s="55">
        <f>+'MIT Da'!AY128+'SAR Da'!AY128+'URQ Da'!AY128+'ROC Da'!AY128+'SM Da'!AY128+'BN Da'!AY128+'BS Da'!AY128+'TDC Da'!AY128</f>
        <v>433</v>
      </c>
      <c r="AZ128" s="55">
        <f>+'MIT Da'!AZ128+'SAR Da'!AZ128+'URQ Da'!AZ128+'ROC Da'!AZ128+'SM Da'!AZ128+'BN Da'!AZ128+'BS Da'!AZ128+'TDC Da'!AZ128</f>
        <v>169</v>
      </c>
      <c r="BA128" s="55">
        <f>+'MIT Da'!BA128+'SAR Da'!BA128+'URQ Da'!BA128+'ROC Da'!BA128+'SM Da'!BA128+'BN Da'!BA128+'BS Da'!BA128+'TDC Da'!BA128</f>
        <v>15</v>
      </c>
      <c r="BB128" s="55">
        <f>+'MIT Da'!BB128+'SAR Da'!BB128+'URQ Da'!BB128+'ROC Da'!BB128+'SM Da'!BB128+'BN Da'!BB128+'BS Da'!BB128+'TDC Da'!BB128</f>
        <v>0</v>
      </c>
      <c r="BC128" s="232">
        <f>+SUM(RED_InfraMR[[#This Row],[B.04.1 - Parque de Coches Remolcados Clase Unica]:[B.04.5 - Parque de Coches Remolcados para Servicios Especiales (Cartoneros)]])</f>
        <v>617</v>
      </c>
      <c r="BD128" s="393">
        <f>+'MIT Da'!BD128+'SAR Da'!BD128+'URQ Da'!BD128+'ROC Da'!BD128+'SM Da'!BD128+'BN Da'!BD128+'BS Da'!BD128+'TDC Da'!BD128</f>
        <v>150</v>
      </c>
      <c r="BE128" s="55">
        <f>+'MIT Da'!BE128+'SAR Da'!BE128+'URQ Da'!BE128+'ROC Da'!BE128+'SM Da'!BE128+'BN Da'!BE128+'BS Da'!BE128+'TDC Da'!BE128</f>
        <v>12</v>
      </c>
      <c r="BF128" s="55">
        <f>+'MIT Da'!BF128+'SAR Da'!BF128+'URQ Da'!BF128+'ROC Da'!BF128+'SM Da'!BF128+'BN Da'!BF128+'BS Da'!BF128+'TDC Da'!BF128</f>
        <v>92</v>
      </c>
      <c r="BG128" s="235"/>
    </row>
    <row r="129" spans="1:59">
      <c r="A129" s="1">
        <v>2003</v>
      </c>
      <c r="B129" s="1" t="s">
        <v>68</v>
      </c>
      <c r="C129" s="10">
        <f>+'MIT Da'!C129+'SAR Da'!C129+'URQ Da'!C129+'ROC Da'!C129+'SM Da'!C129+'BN Da'!C129+'BS Da'!C129+'TDC Da'!C129</f>
        <v>147.21299999999999</v>
      </c>
      <c r="D129" s="10">
        <f>+'MIT Da'!D129+'SAR Da'!D129+'URQ Da'!D129+'ROC Da'!D129+'SM Da'!D129+'BN Da'!D129+'BS Da'!D129+'TDC Da'!D129</f>
        <v>444.30600000000004</v>
      </c>
      <c r="E129" s="10">
        <f>+'MIT Da'!E129+'SAR Da'!E129+'URQ Da'!E129+'ROC Da'!E129+'SM Da'!E129+'BN Da'!E129+'BS Da'!E129+'TDC Da'!E129</f>
        <v>0</v>
      </c>
      <c r="F129" s="10">
        <f>+'MIT Da'!F129+'SAR Da'!F129+'URQ Da'!F129+'ROC Da'!F129+'SM Da'!F129+'BN Da'!F129+'BS Da'!F129+'TDC Da'!F129</f>
        <v>176.17364000000001</v>
      </c>
      <c r="G129" s="192">
        <f>+'MIT Da'!G129+'SAR Da'!G129+'URQ Da'!G129+'ROC Da'!G129+'SM Da'!G129+'BN Da'!G129+'BS Da'!G129+'TDC Da'!G129</f>
        <v>767.69263999999998</v>
      </c>
      <c r="H129" s="192">
        <f>+'MIT Da'!H129+'SAR Da'!H129+'URQ Da'!H129+'ROC Da'!H129+'SM Da'!H129+'BN Da'!H129+'BS Da'!H129+'TDC Da'!H129</f>
        <v>767.69263999999998</v>
      </c>
      <c r="I129" s="10">
        <f>+'MIT Da'!I129+'SAR Da'!I129+'URQ Da'!I129+'ROC Da'!I129+'SM Da'!I129+'BN Da'!I129+'BS Da'!I129+'TDC Da'!I129</f>
        <v>972.2581100000001</v>
      </c>
      <c r="J129" s="10">
        <f>+'MIT Da'!J129+'SAR Da'!J129+'URQ Da'!J129+'ROC Da'!J129+'SM Da'!J129+'BN Da'!J129+'BS Da'!J129+'TDC Da'!J129</f>
        <v>1060.415</v>
      </c>
      <c r="K129" s="10">
        <f>+'MIT Da'!K129+'SAR Da'!K129+'URQ Da'!K129+'ROC Da'!K129+'SM Da'!K129+'BN Da'!K129+'BS Da'!K129+'TDC Da'!K129</f>
        <v>54.516999999999996</v>
      </c>
      <c r="L129" s="10">
        <f>+'MIT Da'!L129+'SAR Da'!L129+'URQ Da'!L129+'ROC Da'!L129+'SM Da'!L129+'BN Da'!L129+'BS Da'!L129+'TDC Da'!L129</f>
        <v>379.49300000000005</v>
      </c>
      <c r="M129" s="10">
        <f>+'MIT Da'!M129+'SAR Da'!M129+'URQ Da'!M129+'ROC Da'!M129+'SM Da'!M129+'BN Da'!M129+'BS Da'!M129+'TDC Da'!M129</f>
        <v>21.314999999999998</v>
      </c>
      <c r="N129" s="192">
        <f>+'MIT Da'!N129+'SAR Da'!N129+'URQ Da'!N129+'ROC Da'!N129+'SM Da'!N129+'BN Da'!N129+'BS Da'!N129+'TDC Da'!N129</f>
        <v>1439.9079999999999</v>
      </c>
      <c r="O129" s="192">
        <f>+'MIT Da'!O129+'SAR Da'!O129+'URQ Da'!O129+'ROC Da'!O129+'SM Da'!O129+'BN Da'!O129+'BS Da'!O129+'TDC Da'!O129</f>
        <v>1439.9079999999999</v>
      </c>
      <c r="P129" s="55">
        <f>+'MIT Da'!P129+'SAR Da'!P129+'URQ Da'!P129+'ROC Da'!P129+'SM Da'!P129+'BN Da'!P129+'BS Da'!P129+'TDC Da'!P129</f>
        <v>203</v>
      </c>
      <c r="Q129" s="55">
        <f>+'MIT Da'!Q129+'SAR Da'!Q129+'URQ Da'!Q129+'ROC Da'!Q129+'SM Da'!Q129+'BN Da'!Q129+'BS Da'!Q129+'TDC Da'!Q129</f>
        <v>58</v>
      </c>
      <c r="R129" s="55">
        <f>+'MIT Da'!R129+'SAR Da'!R129+'URQ Da'!R129+'ROC Da'!R129+'SM Da'!R129+'BN Da'!R129+'BS Da'!R129+'TDC Da'!R129</f>
        <v>10</v>
      </c>
      <c r="S129" s="213">
        <f>+'MIT Da'!S129+'SAR Da'!S129+'URQ Da'!S129+'ROC Da'!S129+'SM Da'!S129+'BN Da'!S129+'BS Da'!S129+'TDC Da'!S129</f>
        <v>271</v>
      </c>
      <c r="T129" s="213">
        <f>+'MIT Da'!T129+'SAR Da'!T129+'URQ Da'!T129+'ROC Da'!T129+'SM Da'!T129+'BN Da'!T129+'BS Da'!T129+'TDC Da'!T129</f>
        <v>271</v>
      </c>
      <c r="U129" s="55">
        <f>+'MIT Da'!U129+'SAR Da'!U129+'URQ Da'!U129+'ROC Da'!U129+'SM Da'!U129+'BN Da'!U129+'BS Da'!U129+'TDC Da'!U129</f>
        <v>136</v>
      </c>
      <c r="V129" s="55">
        <f>+'MIT Da'!V129+'SAR Da'!V129+'URQ Da'!V129+'ROC Da'!V129+'SM Da'!V129+'BN Da'!V129+'BS Da'!V129+'TDC Da'!V129</f>
        <v>434</v>
      </c>
      <c r="W129" s="55">
        <f>+'MIT Da'!W129+'SAR Da'!W129+'URQ Da'!W129+'ROC Da'!W129+'SM Da'!W129+'BN Da'!W129+'BS Da'!W129+'TDC Da'!W129</f>
        <v>11</v>
      </c>
      <c r="X129" s="55">
        <f>+'MIT Da'!X129+'SAR Da'!X129+'URQ Da'!X129+'ROC Da'!X129+'SM Da'!X129+'BN Da'!X129+'BS Da'!X129+'TDC Da'!X129</f>
        <v>110</v>
      </c>
      <c r="Y129" s="55">
        <f>+'MIT Da'!Y129+'SAR Da'!Y129+'URQ Da'!Y129+'ROC Da'!Y129+'SM Da'!Y129+'BN Da'!Y129+'BS Da'!Y129+'TDC Da'!Y129</f>
        <v>4</v>
      </c>
      <c r="Z129" s="219">
        <f>+'MIT Da'!Z129+'SAR Da'!Z129+'URQ Da'!Z129+'ROC Da'!Z129+'SM Da'!Z129+'BN Da'!Z129+'BS Da'!Z129+'TDC Da'!Z129</f>
        <v>695</v>
      </c>
      <c r="AA129" s="55">
        <f>+'MIT Da'!AA129+'SAR Da'!AA129+'URQ Da'!AA129+'ROC Da'!AA129+'SM Da'!AA129+'BN Da'!AA129+'BS Da'!AA129+'TDC Da'!AA129</f>
        <v>160</v>
      </c>
      <c r="AB129" s="55">
        <f>+'MIT Da'!AB129+'SAR Da'!AB129+'URQ Da'!AB129+'ROC Da'!AB129+'SM Da'!AB129+'BN Da'!AB129+'BS Da'!AB129+'TDC Da'!AB129</f>
        <v>102</v>
      </c>
      <c r="AC129" s="55">
        <f>+'MIT Da'!AC129+'SAR Da'!AC129+'URQ Da'!AC129+'ROC Da'!AC129+'SM Da'!AC129+'BN Da'!AC129+'BS Da'!AC129+'TDC Da'!AC129</f>
        <v>695</v>
      </c>
      <c r="AD129" s="219">
        <f>+'MIT Da'!AD129+'SAR Da'!AD129+'URQ Da'!AD129+'ROC Da'!AD129+'SM Da'!AD129+'BN Da'!AD129+'BS Da'!AD129+'TDC Da'!AD129</f>
        <v>957</v>
      </c>
      <c r="AE129" s="55">
        <f>+'MIT Da'!AE129+'SAR Da'!AE129+'URQ Da'!AE129+'ROC Da'!AE129+'SM Da'!AE129+'BN Da'!AE129+'BS Da'!AE129+'TDC Da'!AE129</f>
        <v>54</v>
      </c>
      <c r="AF129" s="55">
        <f>+'MIT Da'!AF129+'SAR Da'!AF129+'URQ Da'!AF129+'ROC Da'!AF129+'SM Da'!AF129+'BN Da'!AF129+'BS Da'!AF129+'TDC Da'!AF129</f>
        <v>96</v>
      </c>
      <c r="AG129" s="55">
        <f>+'MIT Da'!AG129+'SAR Da'!AG129+'URQ Da'!AG129+'ROC Da'!AG129+'SM Da'!AG129+'BN Da'!AG129+'BS Da'!AG129+'TDC Da'!AG129</f>
        <v>448</v>
      </c>
      <c r="AH129" s="219">
        <f>+'MIT Da'!AH129+'SAR Da'!AH129+'URQ Da'!AH129+'ROC Da'!AH129+'SM Da'!AH129+'BN Da'!AH129+'BS Da'!AH129+'TDC Da'!AH129</f>
        <v>598</v>
      </c>
      <c r="AI129" s="10">
        <f>+'MIT Da'!AI129+'SAR Da'!AI129+'URQ Da'!AI129+'ROC Da'!AI129+'SM Da'!AI129+'BN Da'!AI129+'BS Da'!AI129+'TDC Da'!AI129</f>
        <v>274.60699999999997</v>
      </c>
      <c r="AJ129" s="10">
        <f>+'MIT Da'!AJ129+'SAR Da'!AJ129+'URQ Da'!AJ129+'ROC Da'!AJ129+'SM Da'!AJ129+'BN Da'!AJ129+'BS Da'!AJ129+'TDC Da'!AJ129</f>
        <v>7.32</v>
      </c>
      <c r="AK129" s="10">
        <f>+'MIT Da'!AK129+'SAR Da'!AK129+'URQ Da'!AK129+'ROC Da'!AK129+'SM Da'!AK129+'BN Da'!AK129+'BS Da'!AK129+'TDC Da'!AK129</f>
        <v>498.71500000000003</v>
      </c>
      <c r="AL129" s="222">
        <f>+'MIT Da'!AL129+'SAR Da'!AL129+'URQ Da'!AL129+'ROC Da'!AL129+'SM Da'!AL129+'BN Da'!AL129+'BS Da'!AL129+'TDC Da'!AL129</f>
        <v>780.64199999999994</v>
      </c>
      <c r="AM129" s="55">
        <f>+'MIT Da'!AM129+'SAR Da'!AM129+'URQ Da'!AM129+'ROC Da'!AM129+'SM Da'!AM129+'BN Da'!AM129+'BS Da'!AM129+'TDC Da'!AM129</f>
        <v>9</v>
      </c>
      <c r="AN129" s="55">
        <f>+'MIT Da'!AN129+'SAR Da'!AN129+'URQ Da'!AN129+'ROC Da'!AN129+'SM Da'!AN129+'BN Da'!AN129+'BS Da'!AN129+'TDC Da'!AN129</f>
        <v>57</v>
      </c>
      <c r="AO129" s="55">
        <f>+'MIT Da'!AO129+'SAR Da'!AO129+'URQ Da'!AO129+'ROC Da'!AO129+'SM Da'!AO129+'BN Da'!AO129+'BS Da'!AO129+'TDC Da'!AO129</f>
        <v>82</v>
      </c>
      <c r="AP129" s="232">
        <f>+'MIT Da'!AP129+'SAR Da'!AP129+'URQ Da'!AP129+'ROC Da'!AP129+'SM Da'!AP129+'BN Da'!AP129+'BS Da'!AP129+'TDC Da'!AP129</f>
        <v>148</v>
      </c>
      <c r="AQ129" s="55">
        <f>+'MIT Da'!AQ129+'SAR Da'!AQ129+'URQ Da'!AQ129+'ROC Da'!AQ129+'SM Da'!AQ129+'BN Da'!AQ129+'BS Da'!AQ129+'TDC Da'!AQ129</f>
        <v>596</v>
      </c>
      <c r="AR129" s="55">
        <f>+'MIT Da'!AR129+'SAR Da'!AR129+'URQ Da'!AR129+'ROC Da'!AR129+'SM Da'!AR129+'BN Da'!AR129+'BS Da'!AR129+'TDC Da'!AR129</f>
        <v>341</v>
      </c>
      <c r="AS129" s="55">
        <f>+'MIT Da'!AS129+'SAR Da'!AS129+'URQ Da'!AS129+'ROC Da'!AS129+'SM Da'!AS129+'BN Da'!AS129+'BS Da'!AS129+'TDC Da'!AS129</f>
        <v>39</v>
      </c>
      <c r="AT129" s="232">
        <f>+SUM(RED_InfraMR[[#This Row],[B.02.1 - Parque de Coches Eléctricos Motrices]:[B.02.3 - Parque de Coches Eléctricos Motrices Tipo R]])</f>
        <v>976</v>
      </c>
      <c r="AU129" s="55">
        <f>+'MIT Da'!AU129+'SAR Da'!AU129+'URQ Da'!AU129+'ROC Da'!AU129+'SM Da'!AU129+'BN Da'!AU129+'BS Da'!AU129+'TDC Da'!AU129</f>
        <v>0</v>
      </c>
      <c r="AV129" s="55">
        <f>+'MIT Da'!AV129+'SAR Da'!AV129+'URQ Da'!AV129+'ROC Da'!AV129+'SM Da'!AV129+'BN Da'!AV129+'BS Da'!AV129+'TDC Da'!AV129</f>
        <v>6</v>
      </c>
      <c r="AW129" s="55">
        <f>+'MIT Da'!AW129+'SAR Da'!AW129+'URQ Da'!AW129+'ROC Da'!AW129+'SM Da'!AW129+'BN Da'!AW129+'BS Da'!AW129+'TDC Da'!AW129</f>
        <v>10</v>
      </c>
      <c r="AX129" s="232">
        <f>+SUM(RED_InfraMR[[#This Row],[B.03.1 - Parque de Coches Motores Motrices Remolcados]:[B.03.3 - Parque de Coches Motores Motrices Cabina]])</f>
        <v>16</v>
      </c>
      <c r="AY129" s="55">
        <f>+'MIT Da'!AY129+'SAR Da'!AY129+'URQ Da'!AY129+'ROC Da'!AY129+'SM Da'!AY129+'BN Da'!AY129+'BS Da'!AY129+'TDC Da'!AY129</f>
        <v>433</v>
      </c>
      <c r="AZ129" s="55">
        <f>+'MIT Da'!AZ129+'SAR Da'!AZ129+'URQ Da'!AZ129+'ROC Da'!AZ129+'SM Da'!AZ129+'BN Da'!AZ129+'BS Da'!AZ129+'TDC Da'!AZ129</f>
        <v>169</v>
      </c>
      <c r="BA129" s="55">
        <f>+'MIT Da'!BA129+'SAR Da'!BA129+'URQ Da'!BA129+'ROC Da'!BA129+'SM Da'!BA129+'BN Da'!BA129+'BS Da'!BA129+'TDC Da'!BA129</f>
        <v>15</v>
      </c>
      <c r="BB129" s="55">
        <f>+'MIT Da'!BB129+'SAR Da'!BB129+'URQ Da'!BB129+'ROC Da'!BB129+'SM Da'!BB129+'BN Da'!BB129+'BS Da'!BB129+'TDC Da'!BB129</f>
        <v>0</v>
      </c>
      <c r="BC129" s="232">
        <f>+SUM(RED_InfraMR[[#This Row],[B.04.1 - Parque de Coches Remolcados Clase Unica]:[B.04.5 - Parque de Coches Remolcados para Servicios Especiales (Cartoneros)]])</f>
        <v>617</v>
      </c>
      <c r="BD129" s="393">
        <f>+'MIT Da'!BD129+'SAR Da'!BD129+'URQ Da'!BD129+'ROC Da'!BD129+'SM Da'!BD129+'BN Da'!BD129+'BS Da'!BD129+'TDC Da'!BD129</f>
        <v>150</v>
      </c>
      <c r="BE129" s="55">
        <f>+'MIT Da'!BE129+'SAR Da'!BE129+'URQ Da'!BE129+'ROC Da'!BE129+'SM Da'!BE129+'BN Da'!BE129+'BS Da'!BE129+'TDC Da'!BE129</f>
        <v>12</v>
      </c>
      <c r="BF129" s="55">
        <f>+'MIT Da'!BF129+'SAR Da'!BF129+'URQ Da'!BF129+'ROC Da'!BF129+'SM Da'!BF129+'BN Da'!BF129+'BS Da'!BF129+'TDC Da'!BF129</f>
        <v>92</v>
      </c>
      <c r="BG129" s="235"/>
    </row>
    <row r="130" spans="1:59">
      <c r="A130" s="1">
        <v>2003</v>
      </c>
      <c r="B130" s="1" t="s">
        <v>69</v>
      </c>
      <c r="C130" s="10">
        <f>+'MIT Da'!C130+'SAR Da'!C130+'URQ Da'!C130+'ROC Da'!C130+'SM Da'!C130+'BN Da'!C130+'BS Da'!C130+'TDC Da'!C130</f>
        <v>147.21299999999999</v>
      </c>
      <c r="D130" s="10">
        <f>+'MIT Da'!D130+'SAR Da'!D130+'URQ Da'!D130+'ROC Da'!D130+'SM Da'!D130+'BN Da'!D130+'BS Da'!D130+'TDC Da'!D130</f>
        <v>444.30600000000004</v>
      </c>
      <c r="E130" s="10">
        <f>+'MIT Da'!E130+'SAR Da'!E130+'URQ Da'!E130+'ROC Da'!E130+'SM Da'!E130+'BN Da'!E130+'BS Da'!E130+'TDC Da'!E130</f>
        <v>0</v>
      </c>
      <c r="F130" s="10">
        <f>+'MIT Da'!F130+'SAR Da'!F130+'URQ Da'!F130+'ROC Da'!F130+'SM Da'!F130+'BN Da'!F130+'BS Da'!F130+'TDC Da'!F130</f>
        <v>176.17364000000001</v>
      </c>
      <c r="G130" s="192">
        <f>+'MIT Da'!G130+'SAR Da'!G130+'URQ Da'!G130+'ROC Da'!G130+'SM Da'!G130+'BN Da'!G130+'BS Da'!G130+'TDC Da'!G130</f>
        <v>767.69263999999998</v>
      </c>
      <c r="H130" s="192">
        <f>+'MIT Da'!H130+'SAR Da'!H130+'URQ Da'!H130+'ROC Da'!H130+'SM Da'!H130+'BN Da'!H130+'BS Da'!H130+'TDC Da'!H130</f>
        <v>767.69263999999998</v>
      </c>
      <c r="I130" s="10">
        <f>+'MIT Da'!I130+'SAR Da'!I130+'URQ Da'!I130+'ROC Da'!I130+'SM Da'!I130+'BN Da'!I130+'BS Da'!I130+'TDC Da'!I130</f>
        <v>972.2581100000001</v>
      </c>
      <c r="J130" s="10">
        <f>+'MIT Da'!J130+'SAR Da'!J130+'URQ Da'!J130+'ROC Da'!J130+'SM Da'!J130+'BN Da'!J130+'BS Da'!J130+'TDC Da'!J130</f>
        <v>1060.415</v>
      </c>
      <c r="K130" s="10">
        <f>+'MIT Da'!K130+'SAR Da'!K130+'URQ Da'!K130+'ROC Da'!K130+'SM Da'!K130+'BN Da'!K130+'BS Da'!K130+'TDC Da'!K130</f>
        <v>54.516999999999996</v>
      </c>
      <c r="L130" s="10">
        <f>+'MIT Da'!L130+'SAR Da'!L130+'URQ Da'!L130+'ROC Da'!L130+'SM Da'!L130+'BN Da'!L130+'BS Da'!L130+'TDC Da'!L130</f>
        <v>379.49300000000005</v>
      </c>
      <c r="M130" s="10">
        <f>+'MIT Da'!M130+'SAR Da'!M130+'URQ Da'!M130+'ROC Da'!M130+'SM Da'!M130+'BN Da'!M130+'BS Da'!M130+'TDC Da'!M130</f>
        <v>21.314999999999998</v>
      </c>
      <c r="N130" s="192">
        <f>+'MIT Da'!N130+'SAR Da'!N130+'URQ Da'!N130+'ROC Da'!N130+'SM Da'!N130+'BN Da'!N130+'BS Da'!N130+'TDC Da'!N130</f>
        <v>1439.9079999999999</v>
      </c>
      <c r="O130" s="192">
        <f>+'MIT Da'!O130+'SAR Da'!O130+'URQ Da'!O130+'ROC Da'!O130+'SM Da'!O130+'BN Da'!O130+'BS Da'!O130+'TDC Da'!O130</f>
        <v>1439.9079999999999</v>
      </c>
      <c r="P130" s="55">
        <f>+'MIT Da'!P130+'SAR Da'!P130+'URQ Da'!P130+'ROC Da'!P130+'SM Da'!P130+'BN Da'!P130+'BS Da'!P130+'TDC Da'!P130</f>
        <v>203</v>
      </c>
      <c r="Q130" s="55">
        <f>+'MIT Da'!Q130+'SAR Da'!Q130+'URQ Da'!Q130+'ROC Da'!Q130+'SM Da'!Q130+'BN Da'!Q130+'BS Da'!Q130+'TDC Da'!Q130</f>
        <v>58</v>
      </c>
      <c r="R130" s="55">
        <f>+'MIT Da'!R130+'SAR Da'!R130+'URQ Da'!R130+'ROC Da'!R130+'SM Da'!R130+'BN Da'!R130+'BS Da'!R130+'TDC Da'!R130</f>
        <v>10</v>
      </c>
      <c r="S130" s="213">
        <f>+'MIT Da'!S130+'SAR Da'!S130+'URQ Da'!S130+'ROC Da'!S130+'SM Da'!S130+'BN Da'!S130+'BS Da'!S130+'TDC Da'!S130</f>
        <v>271</v>
      </c>
      <c r="T130" s="213">
        <f>+'MIT Da'!T130+'SAR Da'!T130+'URQ Da'!T130+'ROC Da'!T130+'SM Da'!T130+'BN Da'!T130+'BS Da'!T130+'TDC Da'!T130</f>
        <v>271</v>
      </c>
      <c r="U130" s="55">
        <f>+'MIT Da'!U130+'SAR Da'!U130+'URQ Da'!U130+'ROC Da'!U130+'SM Da'!U130+'BN Da'!U130+'BS Da'!U130+'TDC Da'!U130</f>
        <v>136</v>
      </c>
      <c r="V130" s="55">
        <f>+'MIT Da'!V130+'SAR Da'!V130+'URQ Da'!V130+'ROC Da'!V130+'SM Da'!V130+'BN Da'!V130+'BS Da'!V130+'TDC Da'!V130</f>
        <v>434</v>
      </c>
      <c r="W130" s="55">
        <f>+'MIT Da'!W130+'SAR Da'!W130+'URQ Da'!W130+'ROC Da'!W130+'SM Da'!W130+'BN Da'!W130+'BS Da'!W130+'TDC Da'!W130</f>
        <v>11</v>
      </c>
      <c r="X130" s="55">
        <f>+'MIT Da'!X130+'SAR Da'!X130+'URQ Da'!X130+'ROC Da'!X130+'SM Da'!X130+'BN Da'!X130+'BS Da'!X130+'TDC Da'!X130</f>
        <v>110</v>
      </c>
      <c r="Y130" s="55">
        <f>+'MIT Da'!Y130+'SAR Da'!Y130+'URQ Da'!Y130+'ROC Da'!Y130+'SM Da'!Y130+'BN Da'!Y130+'BS Da'!Y130+'TDC Da'!Y130</f>
        <v>4</v>
      </c>
      <c r="Z130" s="219">
        <f>+'MIT Da'!Z130+'SAR Da'!Z130+'URQ Da'!Z130+'ROC Da'!Z130+'SM Da'!Z130+'BN Da'!Z130+'BS Da'!Z130+'TDC Da'!Z130</f>
        <v>695</v>
      </c>
      <c r="AA130" s="55">
        <f>+'MIT Da'!AA130+'SAR Da'!AA130+'URQ Da'!AA130+'ROC Da'!AA130+'SM Da'!AA130+'BN Da'!AA130+'BS Da'!AA130+'TDC Da'!AA130</f>
        <v>160</v>
      </c>
      <c r="AB130" s="55">
        <f>+'MIT Da'!AB130+'SAR Da'!AB130+'URQ Da'!AB130+'ROC Da'!AB130+'SM Da'!AB130+'BN Da'!AB130+'BS Da'!AB130+'TDC Da'!AB130</f>
        <v>102</v>
      </c>
      <c r="AC130" s="55">
        <f>+'MIT Da'!AC130+'SAR Da'!AC130+'URQ Da'!AC130+'ROC Da'!AC130+'SM Da'!AC130+'BN Da'!AC130+'BS Da'!AC130+'TDC Da'!AC130</f>
        <v>695</v>
      </c>
      <c r="AD130" s="219">
        <f>+'MIT Da'!AD130+'SAR Da'!AD130+'URQ Da'!AD130+'ROC Da'!AD130+'SM Da'!AD130+'BN Da'!AD130+'BS Da'!AD130+'TDC Da'!AD130</f>
        <v>957</v>
      </c>
      <c r="AE130" s="55">
        <f>+'MIT Da'!AE130+'SAR Da'!AE130+'URQ Da'!AE130+'ROC Da'!AE130+'SM Da'!AE130+'BN Da'!AE130+'BS Da'!AE130+'TDC Da'!AE130</f>
        <v>54</v>
      </c>
      <c r="AF130" s="55">
        <f>+'MIT Da'!AF130+'SAR Da'!AF130+'URQ Da'!AF130+'ROC Da'!AF130+'SM Da'!AF130+'BN Da'!AF130+'BS Da'!AF130+'TDC Da'!AF130</f>
        <v>96</v>
      </c>
      <c r="AG130" s="55">
        <f>+'MIT Da'!AG130+'SAR Da'!AG130+'URQ Da'!AG130+'ROC Da'!AG130+'SM Da'!AG130+'BN Da'!AG130+'BS Da'!AG130+'TDC Da'!AG130</f>
        <v>448</v>
      </c>
      <c r="AH130" s="219">
        <f>+'MIT Da'!AH130+'SAR Da'!AH130+'URQ Da'!AH130+'ROC Da'!AH130+'SM Da'!AH130+'BN Da'!AH130+'BS Da'!AH130+'TDC Da'!AH130</f>
        <v>598</v>
      </c>
      <c r="AI130" s="10">
        <f>+'MIT Da'!AI130+'SAR Da'!AI130+'URQ Da'!AI130+'ROC Da'!AI130+'SM Da'!AI130+'BN Da'!AI130+'BS Da'!AI130+'TDC Da'!AI130</f>
        <v>274.60699999999997</v>
      </c>
      <c r="AJ130" s="10">
        <f>+'MIT Da'!AJ130+'SAR Da'!AJ130+'URQ Da'!AJ130+'ROC Da'!AJ130+'SM Da'!AJ130+'BN Da'!AJ130+'BS Da'!AJ130+'TDC Da'!AJ130</f>
        <v>7.32</v>
      </c>
      <c r="AK130" s="10">
        <f>+'MIT Da'!AK130+'SAR Da'!AK130+'URQ Da'!AK130+'ROC Da'!AK130+'SM Da'!AK130+'BN Da'!AK130+'BS Da'!AK130+'TDC Da'!AK130</f>
        <v>498.71500000000003</v>
      </c>
      <c r="AL130" s="222">
        <f>+'MIT Da'!AL130+'SAR Da'!AL130+'URQ Da'!AL130+'ROC Da'!AL130+'SM Da'!AL130+'BN Da'!AL130+'BS Da'!AL130+'TDC Da'!AL130</f>
        <v>780.64199999999994</v>
      </c>
      <c r="AM130" s="55">
        <f>+'MIT Da'!AM130+'SAR Da'!AM130+'URQ Da'!AM130+'ROC Da'!AM130+'SM Da'!AM130+'BN Da'!AM130+'BS Da'!AM130+'TDC Da'!AM130</f>
        <v>9</v>
      </c>
      <c r="AN130" s="55">
        <f>+'MIT Da'!AN130+'SAR Da'!AN130+'URQ Da'!AN130+'ROC Da'!AN130+'SM Da'!AN130+'BN Da'!AN130+'BS Da'!AN130+'TDC Da'!AN130</f>
        <v>57</v>
      </c>
      <c r="AO130" s="55">
        <f>+'MIT Da'!AO130+'SAR Da'!AO130+'URQ Da'!AO130+'ROC Da'!AO130+'SM Da'!AO130+'BN Da'!AO130+'BS Da'!AO130+'TDC Da'!AO130</f>
        <v>82</v>
      </c>
      <c r="AP130" s="232">
        <f>+'MIT Da'!AP130+'SAR Da'!AP130+'URQ Da'!AP130+'ROC Da'!AP130+'SM Da'!AP130+'BN Da'!AP130+'BS Da'!AP130+'TDC Da'!AP130</f>
        <v>148</v>
      </c>
      <c r="AQ130" s="55">
        <f>+'MIT Da'!AQ130+'SAR Da'!AQ130+'URQ Da'!AQ130+'ROC Da'!AQ130+'SM Da'!AQ130+'BN Da'!AQ130+'BS Da'!AQ130+'TDC Da'!AQ130</f>
        <v>596</v>
      </c>
      <c r="AR130" s="55">
        <f>+'MIT Da'!AR130+'SAR Da'!AR130+'URQ Da'!AR130+'ROC Da'!AR130+'SM Da'!AR130+'BN Da'!AR130+'BS Da'!AR130+'TDC Da'!AR130</f>
        <v>341</v>
      </c>
      <c r="AS130" s="55">
        <f>+'MIT Da'!AS130+'SAR Da'!AS130+'URQ Da'!AS130+'ROC Da'!AS130+'SM Da'!AS130+'BN Da'!AS130+'BS Da'!AS130+'TDC Da'!AS130</f>
        <v>39</v>
      </c>
      <c r="AT130" s="232">
        <f>+SUM(RED_InfraMR[[#This Row],[B.02.1 - Parque de Coches Eléctricos Motrices]:[B.02.3 - Parque de Coches Eléctricos Motrices Tipo R]])</f>
        <v>976</v>
      </c>
      <c r="AU130" s="55">
        <f>+'MIT Da'!AU130+'SAR Da'!AU130+'URQ Da'!AU130+'ROC Da'!AU130+'SM Da'!AU130+'BN Da'!AU130+'BS Da'!AU130+'TDC Da'!AU130</f>
        <v>0</v>
      </c>
      <c r="AV130" s="55">
        <f>+'MIT Da'!AV130+'SAR Da'!AV130+'URQ Da'!AV130+'ROC Da'!AV130+'SM Da'!AV130+'BN Da'!AV130+'BS Da'!AV130+'TDC Da'!AV130</f>
        <v>6</v>
      </c>
      <c r="AW130" s="55">
        <f>+'MIT Da'!AW130+'SAR Da'!AW130+'URQ Da'!AW130+'ROC Da'!AW130+'SM Da'!AW130+'BN Da'!AW130+'BS Da'!AW130+'TDC Da'!AW130</f>
        <v>10</v>
      </c>
      <c r="AX130" s="232">
        <f>+SUM(RED_InfraMR[[#This Row],[B.03.1 - Parque de Coches Motores Motrices Remolcados]:[B.03.3 - Parque de Coches Motores Motrices Cabina]])</f>
        <v>16</v>
      </c>
      <c r="AY130" s="55">
        <f>+'MIT Da'!AY130+'SAR Da'!AY130+'URQ Da'!AY130+'ROC Da'!AY130+'SM Da'!AY130+'BN Da'!AY130+'BS Da'!AY130+'TDC Da'!AY130</f>
        <v>433</v>
      </c>
      <c r="AZ130" s="55">
        <f>+'MIT Da'!AZ130+'SAR Da'!AZ130+'URQ Da'!AZ130+'ROC Da'!AZ130+'SM Da'!AZ130+'BN Da'!AZ130+'BS Da'!AZ130+'TDC Da'!AZ130</f>
        <v>169</v>
      </c>
      <c r="BA130" s="55">
        <f>+'MIT Da'!BA130+'SAR Da'!BA130+'URQ Da'!BA130+'ROC Da'!BA130+'SM Da'!BA130+'BN Da'!BA130+'BS Da'!BA130+'TDC Da'!BA130</f>
        <v>15</v>
      </c>
      <c r="BB130" s="55">
        <f>+'MIT Da'!BB130+'SAR Da'!BB130+'URQ Da'!BB130+'ROC Da'!BB130+'SM Da'!BB130+'BN Da'!BB130+'BS Da'!BB130+'TDC Da'!BB130</f>
        <v>0</v>
      </c>
      <c r="BC130" s="232">
        <f>+SUM(RED_InfraMR[[#This Row],[B.04.1 - Parque de Coches Remolcados Clase Unica]:[B.04.5 - Parque de Coches Remolcados para Servicios Especiales (Cartoneros)]])</f>
        <v>617</v>
      </c>
      <c r="BD130" s="393">
        <f>+'MIT Da'!BD130+'SAR Da'!BD130+'URQ Da'!BD130+'ROC Da'!BD130+'SM Da'!BD130+'BN Da'!BD130+'BS Da'!BD130+'TDC Da'!BD130</f>
        <v>150</v>
      </c>
      <c r="BE130" s="55">
        <f>+'MIT Da'!BE130+'SAR Da'!BE130+'URQ Da'!BE130+'ROC Da'!BE130+'SM Da'!BE130+'BN Da'!BE130+'BS Da'!BE130+'TDC Da'!BE130</f>
        <v>12</v>
      </c>
      <c r="BF130" s="55">
        <f>+'MIT Da'!BF130+'SAR Da'!BF130+'URQ Da'!BF130+'ROC Da'!BF130+'SM Da'!BF130+'BN Da'!BF130+'BS Da'!BF130+'TDC Da'!BF130</f>
        <v>92</v>
      </c>
      <c r="BG130" s="235"/>
    </row>
    <row r="131" spans="1:59">
      <c r="A131" s="1">
        <v>2003</v>
      </c>
      <c r="B131" s="1" t="s">
        <v>70</v>
      </c>
      <c r="C131" s="10">
        <f>+'MIT Da'!C131+'SAR Da'!C131+'URQ Da'!C131+'ROC Da'!C131+'SM Da'!C131+'BN Da'!C131+'BS Da'!C131+'TDC Da'!C131</f>
        <v>147.21299999999999</v>
      </c>
      <c r="D131" s="10">
        <f>+'MIT Da'!D131+'SAR Da'!D131+'URQ Da'!D131+'ROC Da'!D131+'SM Da'!D131+'BN Da'!D131+'BS Da'!D131+'TDC Da'!D131</f>
        <v>444.30600000000004</v>
      </c>
      <c r="E131" s="10">
        <f>+'MIT Da'!E131+'SAR Da'!E131+'URQ Da'!E131+'ROC Da'!E131+'SM Da'!E131+'BN Da'!E131+'BS Da'!E131+'TDC Da'!E131</f>
        <v>0</v>
      </c>
      <c r="F131" s="10">
        <f>+'MIT Da'!F131+'SAR Da'!F131+'URQ Da'!F131+'ROC Da'!F131+'SM Da'!F131+'BN Da'!F131+'BS Da'!F131+'TDC Da'!F131</f>
        <v>176.17364000000001</v>
      </c>
      <c r="G131" s="192">
        <f>+'MIT Da'!G131+'SAR Da'!G131+'URQ Da'!G131+'ROC Da'!G131+'SM Da'!G131+'BN Da'!G131+'BS Da'!G131+'TDC Da'!G131</f>
        <v>767.69263999999998</v>
      </c>
      <c r="H131" s="192">
        <f>+'MIT Da'!H131+'SAR Da'!H131+'URQ Da'!H131+'ROC Da'!H131+'SM Da'!H131+'BN Da'!H131+'BS Da'!H131+'TDC Da'!H131</f>
        <v>767.69263999999998</v>
      </c>
      <c r="I131" s="10">
        <f>+'MIT Da'!I131+'SAR Da'!I131+'URQ Da'!I131+'ROC Da'!I131+'SM Da'!I131+'BN Da'!I131+'BS Da'!I131+'TDC Da'!I131</f>
        <v>972.2581100000001</v>
      </c>
      <c r="J131" s="10">
        <f>+'MIT Da'!J131+'SAR Da'!J131+'URQ Da'!J131+'ROC Da'!J131+'SM Da'!J131+'BN Da'!J131+'BS Da'!J131+'TDC Da'!J131</f>
        <v>1060.415</v>
      </c>
      <c r="K131" s="10">
        <f>+'MIT Da'!K131+'SAR Da'!K131+'URQ Da'!K131+'ROC Da'!K131+'SM Da'!K131+'BN Da'!K131+'BS Da'!K131+'TDC Da'!K131</f>
        <v>54.516999999999996</v>
      </c>
      <c r="L131" s="10">
        <f>+'MIT Da'!L131+'SAR Da'!L131+'URQ Da'!L131+'ROC Da'!L131+'SM Da'!L131+'BN Da'!L131+'BS Da'!L131+'TDC Da'!L131</f>
        <v>379.49300000000005</v>
      </c>
      <c r="M131" s="10">
        <f>+'MIT Da'!M131+'SAR Da'!M131+'URQ Da'!M131+'ROC Da'!M131+'SM Da'!M131+'BN Da'!M131+'BS Da'!M131+'TDC Da'!M131</f>
        <v>21.314999999999998</v>
      </c>
      <c r="N131" s="192">
        <f>+'MIT Da'!N131+'SAR Da'!N131+'URQ Da'!N131+'ROC Da'!N131+'SM Da'!N131+'BN Da'!N131+'BS Da'!N131+'TDC Da'!N131</f>
        <v>1439.9079999999999</v>
      </c>
      <c r="O131" s="192">
        <f>+'MIT Da'!O131+'SAR Da'!O131+'URQ Da'!O131+'ROC Da'!O131+'SM Da'!O131+'BN Da'!O131+'BS Da'!O131+'TDC Da'!O131</f>
        <v>1439.9079999999999</v>
      </c>
      <c r="P131" s="55">
        <f>+'MIT Da'!P131+'SAR Da'!P131+'URQ Da'!P131+'ROC Da'!P131+'SM Da'!P131+'BN Da'!P131+'BS Da'!P131+'TDC Da'!P131</f>
        <v>203</v>
      </c>
      <c r="Q131" s="55">
        <f>+'MIT Da'!Q131+'SAR Da'!Q131+'URQ Da'!Q131+'ROC Da'!Q131+'SM Da'!Q131+'BN Da'!Q131+'BS Da'!Q131+'TDC Da'!Q131</f>
        <v>58</v>
      </c>
      <c r="R131" s="55">
        <f>+'MIT Da'!R131+'SAR Da'!R131+'URQ Da'!R131+'ROC Da'!R131+'SM Da'!R131+'BN Da'!R131+'BS Da'!R131+'TDC Da'!R131</f>
        <v>10</v>
      </c>
      <c r="S131" s="213">
        <f>+'MIT Da'!S131+'SAR Da'!S131+'URQ Da'!S131+'ROC Da'!S131+'SM Da'!S131+'BN Da'!S131+'BS Da'!S131+'TDC Da'!S131</f>
        <v>271</v>
      </c>
      <c r="T131" s="213">
        <f>+'MIT Da'!T131+'SAR Da'!T131+'URQ Da'!T131+'ROC Da'!T131+'SM Da'!T131+'BN Da'!T131+'BS Da'!T131+'TDC Da'!T131</f>
        <v>271</v>
      </c>
      <c r="U131" s="55">
        <f>+'MIT Da'!U131+'SAR Da'!U131+'URQ Da'!U131+'ROC Da'!U131+'SM Da'!U131+'BN Da'!U131+'BS Da'!U131+'TDC Da'!U131</f>
        <v>136</v>
      </c>
      <c r="V131" s="55">
        <f>+'MIT Da'!V131+'SAR Da'!V131+'URQ Da'!V131+'ROC Da'!V131+'SM Da'!V131+'BN Da'!V131+'BS Da'!V131+'TDC Da'!V131</f>
        <v>434</v>
      </c>
      <c r="W131" s="55">
        <f>+'MIT Da'!W131+'SAR Da'!W131+'URQ Da'!W131+'ROC Da'!W131+'SM Da'!W131+'BN Da'!W131+'BS Da'!W131+'TDC Da'!W131</f>
        <v>11</v>
      </c>
      <c r="X131" s="55">
        <f>+'MIT Da'!X131+'SAR Da'!X131+'URQ Da'!X131+'ROC Da'!X131+'SM Da'!X131+'BN Da'!X131+'BS Da'!X131+'TDC Da'!X131</f>
        <v>110</v>
      </c>
      <c r="Y131" s="55">
        <f>+'MIT Da'!Y131+'SAR Da'!Y131+'URQ Da'!Y131+'ROC Da'!Y131+'SM Da'!Y131+'BN Da'!Y131+'BS Da'!Y131+'TDC Da'!Y131</f>
        <v>4</v>
      </c>
      <c r="Z131" s="219">
        <f>+'MIT Da'!Z131+'SAR Da'!Z131+'URQ Da'!Z131+'ROC Da'!Z131+'SM Da'!Z131+'BN Da'!Z131+'BS Da'!Z131+'TDC Da'!Z131</f>
        <v>695</v>
      </c>
      <c r="AA131" s="55">
        <f>+'MIT Da'!AA131+'SAR Da'!AA131+'URQ Da'!AA131+'ROC Da'!AA131+'SM Da'!AA131+'BN Da'!AA131+'BS Da'!AA131+'TDC Da'!AA131</f>
        <v>160</v>
      </c>
      <c r="AB131" s="55">
        <f>+'MIT Da'!AB131+'SAR Da'!AB131+'URQ Da'!AB131+'ROC Da'!AB131+'SM Da'!AB131+'BN Da'!AB131+'BS Da'!AB131+'TDC Da'!AB131</f>
        <v>102</v>
      </c>
      <c r="AC131" s="55">
        <f>+'MIT Da'!AC131+'SAR Da'!AC131+'URQ Da'!AC131+'ROC Da'!AC131+'SM Da'!AC131+'BN Da'!AC131+'BS Da'!AC131+'TDC Da'!AC131</f>
        <v>695</v>
      </c>
      <c r="AD131" s="219">
        <f>+'MIT Da'!AD131+'SAR Da'!AD131+'URQ Da'!AD131+'ROC Da'!AD131+'SM Da'!AD131+'BN Da'!AD131+'BS Da'!AD131+'TDC Da'!AD131</f>
        <v>957</v>
      </c>
      <c r="AE131" s="55">
        <f>+'MIT Da'!AE131+'SAR Da'!AE131+'URQ Da'!AE131+'ROC Da'!AE131+'SM Da'!AE131+'BN Da'!AE131+'BS Da'!AE131+'TDC Da'!AE131</f>
        <v>54</v>
      </c>
      <c r="AF131" s="55">
        <f>+'MIT Da'!AF131+'SAR Da'!AF131+'URQ Da'!AF131+'ROC Da'!AF131+'SM Da'!AF131+'BN Da'!AF131+'BS Da'!AF131+'TDC Da'!AF131</f>
        <v>96</v>
      </c>
      <c r="AG131" s="55">
        <f>+'MIT Da'!AG131+'SAR Da'!AG131+'URQ Da'!AG131+'ROC Da'!AG131+'SM Da'!AG131+'BN Da'!AG131+'BS Da'!AG131+'TDC Da'!AG131</f>
        <v>448</v>
      </c>
      <c r="AH131" s="219">
        <f>+'MIT Da'!AH131+'SAR Da'!AH131+'URQ Da'!AH131+'ROC Da'!AH131+'SM Da'!AH131+'BN Da'!AH131+'BS Da'!AH131+'TDC Da'!AH131</f>
        <v>598</v>
      </c>
      <c r="AI131" s="10">
        <f>+'MIT Da'!AI131+'SAR Da'!AI131+'URQ Da'!AI131+'ROC Da'!AI131+'SM Da'!AI131+'BN Da'!AI131+'BS Da'!AI131+'TDC Da'!AI131</f>
        <v>274.60699999999997</v>
      </c>
      <c r="AJ131" s="10">
        <f>+'MIT Da'!AJ131+'SAR Da'!AJ131+'URQ Da'!AJ131+'ROC Da'!AJ131+'SM Da'!AJ131+'BN Da'!AJ131+'BS Da'!AJ131+'TDC Da'!AJ131</f>
        <v>7.32</v>
      </c>
      <c r="AK131" s="10">
        <f>+'MIT Da'!AK131+'SAR Da'!AK131+'URQ Da'!AK131+'ROC Da'!AK131+'SM Da'!AK131+'BN Da'!AK131+'BS Da'!AK131+'TDC Da'!AK131</f>
        <v>498.71500000000003</v>
      </c>
      <c r="AL131" s="222">
        <f>+'MIT Da'!AL131+'SAR Da'!AL131+'URQ Da'!AL131+'ROC Da'!AL131+'SM Da'!AL131+'BN Da'!AL131+'BS Da'!AL131+'TDC Da'!AL131</f>
        <v>780.64199999999994</v>
      </c>
      <c r="AM131" s="55">
        <f>+'MIT Da'!AM131+'SAR Da'!AM131+'URQ Da'!AM131+'ROC Da'!AM131+'SM Da'!AM131+'BN Da'!AM131+'BS Da'!AM131+'TDC Da'!AM131</f>
        <v>9</v>
      </c>
      <c r="AN131" s="55">
        <f>+'MIT Da'!AN131+'SAR Da'!AN131+'URQ Da'!AN131+'ROC Da'!AN131+'SM Da'!AN131+'BN Da'!AN131+'BS Da'!AN131+'TDC Da'!AN131</f>
        <v>57</v>
      </c>
      <c r="AO131" s="55">
        <f>+'MIT Da'!AO131+'SAR Da'!AO131+'URQ Da'!AO131+'ROC Da'!AO131+'SM Da'!AO131+'BN Da'!AO131+'BS Da'!AO131+'TDC Da'!AO131</f>
        <v>82</v>
      </c>
      <c r="AP131" s="232">
        <f>+'MIT Da'!AP131+'SAR Da'!AP131+'URQ Da'!AP131+'ROC Da'!AP131+'SM Da'!AP131+'BN Da'!AP131+'BS Da'!AP131+'TDC Da'!AP131</f>
        <v>148</v>
      </c>
      <c r="AQ131" s="55">
        <f>+'MIT Da'!AQ131+'SAR Da'!AQ131+'URQ Da'!AQ131+'ROC Da'!AQ131+'SM Da'!AQ131+'BN Da'!AQ131+'BS Da'!AQ131+'TDC Da'!AQ131</f>
        <v>596</v>
      </c>
      <c r="AR131" s="55">
        <f>+'MIT Da'!AR131+'SAR Da'!AR131+'URQ Da'!AR131+'ROC Da'!AR131+'SM Da'!AR131+'BN Da'!AR131+'BS Da'!AR131+'TDC Da'!AR131</f>
        <v>341</v>
      </c>
      <c r="AS131" s="55">
        <f>+'MIT Da'!AS131+'SAR Da'!AS131+'URQ Da'!AS131+'ROC Da'!AS131+'SM Da'!AS131+'BN Da'!AS131+'BS Da'!AS131+'TDC Da'!AS131</f>
        <v>39</v>
      </c>
      <c r="AT131" s="232">
        <f>+SUM(RED_InfraMR[[#This Row],[B.02.1 - Parque de Coches Eléctricos Motrices]:[B.02.3 - Parque de Coches Eléctricos Motrices Tipo R]])</f>
        <v>976</v>
      </c>
      <c r="AU131" s="55">
        <f>+'MIT Da'!AU131+'SAR Da'!AU131+'URQ Da'!AU131+'ROC Da'!AU131+'SM Da'!AU131+'BN Da'!AU131+'BS Da'!AU131+'TDC Da'!AU131</f>
        <v>0</v>
      </c>
      <c r="AV131" s="55">
        <f>+'MIT Da'!AV131+'SAR Da'!AV131+'URQ Da'!AV131+'ROC Da'!AV131+'SM Da'!AV131+'BN Da'!AV131+'BS Da'!AV131+'TDC Da'!AV131</f>
        <v>6</v>
      </c>
      <c r="AW131" s="55">
        <f>+'MIT Da'!AW131+'SAR Da'!AW131+'URQ Da'!AW131+'ROC Da'!AW131+'SM Da'!AW131+'BN Da'!AW131+'BS Da'!AW131+'TDC Da'!AW131</f>
        <v>10</v>
      </c>
      <c r="AX131" s="232">
        <f>+SUM(RED_InfraMR[[#This Row],[B.03.1 - Parque de Coches Motores Motrices Remolcados]:[B.03.3 - Parque de Coches Motores Motrices Cabina]])</f>
        <v>16</v>
      </c>
      <c r="AY131" s="55">
        <f>+'MIT Da'!AY131+'SAR Da'!AY131+'URQ Da'!AY131+'ROC Da'!AY131+'SM Da'!AY131+'BN Da'!AY131+'BS Da'!AY131+'TDC Da'!AY131</f>
        <v>433</v>
      </c>
      <c r="AZ131" s="55">
        <f>+'MIT Da'!AZ131+'SAR Da'!AZ131+'URQ Da'!AZ131+'ROC Da'!AZ131+'SM Da'!AZ131+'BN Da'!AZ131+'BS Da'!AZ131+'TDC Da'!AZ131</f>
        <v>169</v>
      </c>
      <c r="BA131" s="55">
        <f>+'MIT Da'!BA131+'SAR Da'!BA131+'URQ Da'!BA131+'ROC Da'!BA131+'SM Da'!BA131+'BN Da'!BA131+'BS Da'!BA131+'TDC Da'!BA131</f>
        <v>15</v>
      </c>
      <c r="BB131" s="55">
        <f>+'MIT Da'!BB131+'SAR Da'!BB131+'URQ Da'!BB131+'ROC Da'!BB131+'SM Da'!BB131+'BN Da'!BB131+'BS Da'!BB131+'TDC Da'!BB131</f>
        <v>0</v>
      </c>
      <c r="BC131" s="232">
        <f>+SUM(RED_InfraMR[[#This Row],[B.04.1 - Parque de Coches Remolcados Clase Unica]:[B.04.5 - Parque de Coches Remolcados para Servicios Especiales (Cartoneros)]])</f>
        <v>617</v>
      </c>
      <c r="BD131" s="393">
        <f>+'MIT Da'!BD131+'SAR Da'!BD131+'URQ Da'!BD131+'ROC Da'!BD131+'SM Da'!BD131+'BN Da'!BD131+'BS Da'!BD131+'TDC Da'!BD131</f>
        <v>150</v>
      </c>
      <c r="BE131" s="55">
        <f>+'MIT Da'!BE131+'SAR Da'!BE131+'URQ Da'!BE131+'ROC Da'!BE131+'SM Da'!BE131+'BN Da'!BE131+'BS Da'!BE131+'TDC Da'!BE131</f>
        <v>12</v>
      </c>
      <c r="BF131" s="55">
        <f>+'MIT Da'!BF131+'SAR Da'!BF131+'URQ Da'!BF131+'ROC Da'!BF131+'SM Da'!BF131+'BN Da'!BF131+'BS Da'!BF131+'TDC Da'!BF131</f>
        <v>92</v>
      </c>
      <c r="BG131" s="235"/>
    </row>
    <row r="132" spans="1:59">
      <c r="A132" s="1">
        <v>2003</v>
      </c>
      <c r="B132" s="1" t="s">
        <v>71</v>
      </c>
      <c r="C132" s="10">
        <f>+'MIT Da'!C132+'SAR Da'!C132+'URQ Da'!C132+'ROC Da'!C132+'SM Da'!C132+'BN Da'!C132+'BS Da'!C132+'TDC Da'!C132</f>
        <v>147.21299999999999</v>
      </c>
      <c r="D132" s="10">
        <f>+'MIT Da'!D132+'SAR Da'!D132+'URQ Da'!D132+'ROC Da'!D132+'SM Da'!D132+'BN Da'!D132+'BS Da'!D132+'TDC Da'!D132</f>
        <v>444.30600000000004</v>
      </c>
      <c r="E132" s="10">
        <f>+'MIT Da'!E132+'SAR Da'!E132+'URQ Da'!E132+'ROC Da'!E132+'SM Da'!E132+'BN Da'!E132+'BS Da'!E132+'TDC Da'!E132</f>
        <v>0</v>
      </c>
      <c r="F132" s="10">
        <f>+'MIT Da'!F132+'SAR Da'!F132+'URQ Da'!F132+'ROC Da'!F132+'SM Da'!F132+'BN Da'!F132+'BS Da'!F132+'TDC Da'!F132</f>
        <v>176.17364000000001</v>
      </c>
      <c r="G132" s="192">
        <f>+'MIT Da'!G132+'SAR Da'!G132+'URQ Da'!G132+'ROC Da'!G132+'SM Da'!G132+'BN Da'!G132+'BS Da'!G132+'TDC Da'!G132</f>
        <v>767.69263999999998</v>
      </c>
      <c r="H132" s="192">
        <f>+'MIT Da'!H132+'SAR Da'!H132+'URQ Da'!H132+'ROC Da'!H132+'SM Da'!H132+'BN Da'!H132+'BS Da'!H132+'TDC Da'!H132</f>
        <v>767.69263999999998</v>
      </c>
      <c r="I132" s="10">
        <f>+'MIT Da'!I132+'SAR Da'!I132+'URQ Da'!I132+'ROC Da'!I132+'SM Da'!I132+'BN Da'!I132+'BS Da'!I132+'TDC Da'!I132</f>
        <v>972.2581100000001</v>
      </c>
      <c r="J132" s="10">
        <f>+'MIT Da'!J132+'SAR Da'!J132+'URQ Da'!J132+'ROC Da'!J132+'SM Da'!J132+'BN Da'!J132+'BS Da'!J132+'TDC Da'!J132</f>
        <v>1060.415</v>
      </c>
      <c r="K132" s="10">
        <f>+'MIT Da'!K132+'SAR Da'!K132+'URQ Da'!K132+'ROC Da'!K132+'SM Da'!K132+'BN Da'!K132+'BS Da'!K132+'TDC Da'!K132</f>
        <v>54.516999999999996</v>
      </c>
      <c r="L132" s="10">
        <f>+'MIT Da'!L132+'SAR Da'!L132+'URQ Da'!L132+'ROC Da'!L132+'SM Da'!L132+'BN Da'!L132+'BS Da'!L132+'TDC Da'!L132</f>
        <v>379.49300000000005</v>
      </c>
      <c r="M132" s="10">
        <f>+'MIT Da'!M132+'SAR Da'!M132+'URQ Da'!M132+'ROC Da'!M132+'SM Da'!M132+'BN Da'!M132+'BS Da'!M132+'TDC Da'!M132</f>
        <v>21.314999999999998</v>
      </c>
      <c r="N132" s="192">
        <f>+'MIT Da'!N132+'SAR Da'!N132+'URQ Da'!N132+'ROC Da'!N132+'SM Da'!N132+'BN Da'!N132+'BS Da'!N132+'TDC Da'!N132</f>
        <v>1439.9079999999999</v>
      </c>
      <c r="O132" s="192">
        <f>+'MIT Da'!O132+'SAR Da'!O132+'URQ Da'!O132+'ROC Da'!O132+'SM Da'!O132+'BN Da'!O132+'BS Da'!O132+'TDC Da'!O132</f>
        <v>1439.9079999999999</v>
      </c>
      <c r="P132" s="55">
        <f>+'MIT Da'!P132+'SAR Da'!P132+'URQ Da'!P132+'ROC Da'!P132+'SM Da'!P132+'BN Da'!P132+'BS Da'!P132+'TDC Da'!P132</f>
        <v>203</v>
      </c>
      <c r="Q132" s="55">
        <f>+'MIT Da'!Q132+'SAR Da'!Q132+'URQ Da'!Q132+'ROC Da'!Q132+'SM Da'!Q132+'BN Da'!Q132+'BS Da'!Q132+'TDC Da'!Q132</f>
        <v>58</v>
      </c>
      <c r="R132" s="55">
        <f>+'MIT Da'!R132+'SAR Da'!R132+'URQ Da'!R132+'ROC Da'!R132+'SM Da'!R132+'BN Da'!R132+'BS Da'!R132+'TDC Da'!R132</f>
        <v>10</v>
      </c>
      <c r="S132" s="213">
        <f>+'MIT Da'!S132+'SAR Da'!S132+'URQ Da'!S132+'ROC Da'!S132+'SM Da'!S132+'BN Da'!S132+'BS Da'!S132+'TDC Da'!S132</f>
        <v>271</v>
      </c>
      <c r="T132" s="213">
        <f>+'MIT Da'!T132+'SAR Da'!T132+'URQ Da'!T132+'ROC Da'!T132+'SM Da'!T132+'BN Da'!T132+'BS Da'!T132+'TDC Da'!T132</f>
        <v>271</v>
      </c>
      <c r="U132" s="55">
        <f>+'MIT Da'!U132+'SAR Da'!U132+'URQ Da'!U132+'ROC Da'!U132+'SM Da'!U132+'BN Da'!U132+'BS Da'!U132+'TDC Da'!U132</f>
        <v>136</v>
      </c>
      <c r="V132" s="55">
        <f>+'MIT Da'!V132+'SAR Da'!V132+'URQ Da'!V132+'ROC Da'!V132+'SM Da'!V132+'BN Da'!V132+'BS Da'!V132+'TDC Da'!V132</f>
        <v>434</v>
      </c>
      <c r="W132" s="55">
        <f>+'MIT Da'!W132+'SAR Da'!W132+'URQ Da'!W132+'ROC Da'!W132+'SM Da'!W132+'BN Da'!W132+'BS Da'!W132+'TDC Da'!W132</f>
        <v>11</v>
      </c>
      <c r="X132" s="55">
        <f>+'MIT Da'!X132+'SAR Da'!X132+'URQ Da'!X132+'ROC Da'!X132+'SM Da'!X132+'BN Da'!X132+'BS Da'!X132+'TDC Da'!X132</f>
        <v>110</v>
      </c>
      <c r="Y132" s="55">
        <f>+'MIT Da'!Y132+'SAR Da'!Y132+'URQ Da'!Y132+'ROC Da'!Y132+'SM Da'!Y132+'BN Da'!Y132+'BS Da'!Y132+'TDC Da'!Y132</f>
        <v>4</v>
      </c>
      <c r="Z132" s="219">
        <f>+'MIT Da'!Z132+'SAR Da'!Z132+'URQ Da'!Z132+'ROC Da'!Z132+'SM Da'!Z132+'BN Da'!Z132+'BS Da'!Z132+'TDC Da'!Z132</f>
        <v>695</v>
      </c>
      <c r="AA132" s="55">
        <f>+'MIT Da'!AA132+'SAR Da'!AA132+'URQ Da'!AA132+'ROC Da'!AA132+'SM Da'!AA132+'BN Da'!AA132+'BS Da'!AA132+'TDC Da'!AA132</f>
        <v>160</v>
      </c>
      <c r="AB132" s="55">
        <f>+'MIT Da'!AB132+'SAR Da'!AB132+'URQ Da'!AB132+'ROC Da'!AB132+'SM Da'!AB132+'BN Da'!AB132+'BS Da'!AB132+'TDC Da'!AB132</f>
        <v>102</v>
      </c>
      <c r="AC132" s="55">
        <f>+'MIT Da'!AC132+'SAR Da'!AC132+'URQ Da'!AC132+'ROC Da'!AC132+'SM Da'!AC132+'BN Da'!AC132+'BS Da'!AC132+'TDC Da'!AC132</f>
        <v>695</v>
      </c>
      <c r="AD132" s="219">
        <f>+'MIT Da'!AD132+'SAR Da'!AD132+'URQ Da'!AD132+'ROC Da'!AD132+'SM Da'!AD132+'BN Da'!AD132+'BS Da'!AD132+'TDC Da'!AD132</f>
        <v>957</v>
      </c>
      <c r="AE132" s="55">
        <f>+'MIT Da'!AE132+'SAR Da'!AE132+'URQ Da'!AE132+'ROC Da'!AE132+'SM Da'!AE132+'BN Da'!AE132+'BS Da'!AE132+'TDC Da'!AE132</f>
        <v>54</v>
      </c>
      <c r="AF132" s="55">
        <f>+'MIT Da'!AF132+'SAR Da'!AF132+'URQ Da'!AF132+'ROC Da'!AF132+'SM Da'!AF132+'BN Da'!AF132+'BS Da'!AF132+'TDC Da'!AF132</f>
        <v>96</v>
      </c>
      <c r="AG132" s="55">
        <f>+'MIT Da'!AG132+'SAR Da'!AG132+'URQ Da'!AG132+'ROC Da'!AG132+'SM Da'!AG132+'BN Da'!AG132+'BS Da'!AG132+'TDC Da'!AG132</f>
        <v>448</v>
      </c>
      <c r="AH132" s="219">
        <f>+'MIT Da'!AH132+'SAR Da'!AH132+'URQ Da'!AH132+'ROC Da'!AH132+'SM Da'!AH132+'BN Da'!AH132+'BS Da'!AH132+'TDC Da'!AH132</f>
        <v>598</v>
      </c>
      <c r="AI132" s="10">
        <f>+'MIT Da'!AI132+'SAR Da'!AI132+'URQ Da'!AI132+'ROC Da'!AI132+'SM Da'!AI132+'BN Da'!AI132+'BS Da'!AI132+'TDC Da'!AI132</f>
        <v>274.60699999999997</v>
      </c>
      <c r="AJ132" s="10">
        <f>+'MIT Da'!AJ132+'SAR Da'!AJ132+'URQ Da'!AJ132+'ROC Da'!AJ132+'SM Da'!AJ132+'BN Da'!AJ132+'BS Da'!AJ132+'TDC Da'!AJ132</f>
        <v>7.32</v>
      </c>
      <c r="AK132" s="10">
        <f>+'MIT Da'!AK132+'SAR Da'!AK132+'URQ Da'!AK132+'ROC Da'!AK132+'SM Da'!AK132+'BN Da'!AK132+'BS Da'!AK132+'TDC Da'!AK132</f>
        <v>498.71500000000003</v>
      </c>
      <c r="AL132" s="222">
        <f>+'MIT Da'!AL132+'SAR Da'!AL132+'URQ Da'!AL132+'ROC Da'!AL132+'SM Da'!AL132+'BN Da'!AL132+'BS Da'!AL132+'TDC Da'!AL132</f>
        <v>780.64199999999994</v>
      </c>
      <c r="AM132" s="55">
        <f>+'MIT Da'!AM132+'SAR Da'!AM132+'URQ Da'!AM132+'ROC Da'!AM132+'SM Da'!AM132+'BN Da'!AM132+'BS Da'!AM132+'TDC Da'!AM132</f>
        <v>9</v>
      </c>
      <c r="AN132" s="55">
        <f>+'MIT Da'!AN132+'SAR Da'!AN132+'URQ Da'!AN132+'ROC Da'!AN132+'SM Da'!AN132+'BN Da'!AN132+'BS Da'!AN132+'TDC Da'!AN132</f>
        <v>57</v>
      </c>
      <c r="AO132" s="55">
        <f>+'MIT Da'!AO132+'SAR Da'!AO132+'URQ Da'!AO132+'ROC Da'!AO132+'SM Da'!AO132+'BN Da'!AO132+'BS Da'!AO132+'TDC Da'!AO132</f>
        <v>82</v>
      </c>
      <c r="AP132" s="232">
        <f>+'MIT Da'!AP132+'SAR Da'!AP132+'URQ Da'!AP132+'ROC Da'!AP132+'SM Da'!AP132+'BN Da'!AP132+'BS Da'!AP132+'TDC Da'!AP132</f>
        <v>148</v>
      </c>
      <c r="AQ132" s="55">
        <f>+'MIT Da'!AQ132+'SAR Da'!AQ132+'URQ Da'!AQ132+'ROC Da'!AQ132+'SM Da'!AQ132+'BN Da'!AQ132+'BS Da'!AQ132+'TDC Da'!AQ132</f>
        <v>596</v>
      </c>
      <c r="AR132" s="55">
        <f>+'MIT Da'!AR132+'SAR Da'!AR132+'URQ Da'!AR132+'ROC Da'!AR132+'SM Da'!AR132+'BN Da'!AR132+'BS Da'!AR132+'TDC Da'!AR132</f>
        <v>341</v>
      </c>
      <c r="AS132" s="55">
        <f>+'MIT Da'!AS132+'SAR Da'!AS132+'URQ Da'!AS132+'ROC Da'!AS132+'SM Da'!AS132+'BN Da'!AS132+'BS Da'!AS132+'TDC Da'!AS132</f>
        <v>39</v>
      </c>
      <c r="AT132" s="232">
        <f>+SUM(RED_InfraMR[[#This Row],[B.02.1 - Parque de Coches Eléctricos Motrices]:[B.02.3 - Parque de Coches Eléctricos Motrices Tipo R]])</f>
        <v>976</v>
      </c>
      <c r="AU132" s="55">
        <f>+'MIT Da'!AU132+'SAR Da'!AU132+'URQ Da'!AU132+'ROC Da'!AU132+'SM Da'!AU132+'BN Da'!AU132+'BS Da'!AU132+'TDC Da'!AU132</f>
        <v>0</v>
      </c>
      <c r="AV132" s="55">
        <f>+'MIT Da'!AV132+'SAR Da'!AV132+'URQ Da'!AV132+'ROC Da'!AV132+'SM Da'!AV132+'BN Da'!AV132+'BS Da'!AV132+'TDC Da'!AV132</f>
        <v>6</v>
      </c>
      <c r="AW132" s="55">
        <f>+'MIT Da'!AW132+'SAR Da'!AW132+'URQ Da'!AW132+'ROC Da'!AW132+'SM Da'!AW132+'BN Da'!AW132+'BS Da'!AW132+'TDC Da'!AW132</f>
        <v>10</v>
      </c>
      <c r="AX132" s="232">
        <f>+SUM(RED_InfraMR[[#This Row],[B.03.1 - Parque de Coches Motores Motrices Remolcados]:[B.03.3 - Parque de Coches Motores Motrices Cabina]])</f>
        <v>16</v>
      </c>
      <c r="AY132" s="55">
        <f>+'MIT Da'!AY132+'SAR Da'!AY132+'URQ Da'!AY132+'ROC Da'!AY132+'SM Da'!AY132+'BN Da'!AY132+'BS Da'!AY132+'TDC Da'!AY132</f>
        <v>433</v>
      </c>
      <c r="AZ132" s="55">
        <f>+'MIT Da'!AZ132+'SAR Da'!AZ132+'URQ Da'!AZ132+'ROC Da'!AZ132+'SM Da'!AZ132+'BN Da'!AZ132+'BS Da'!AZ132+'TDC Da'!AZ132</f>
        <v>169</v>
      </c>
      <c r="BA132" s="55">
        <f>+'MIT Da'!BA132+'SAR Da'!BA132+'URQ Da'!BA132+'ROC Da'!BA132+'SM Da'!BA132+'BN Da'!BA132+'BS Da'!BA132+'TDC Da'!BA132</f>
        <v>15</v>
      </c>
      <c r="BB132" s="55">
        <f>+'MIT Da'!BB132+'SAR Da'!BB132+'URQ Da'!BB132+'ROC Da'!BB132+'SM Da'!BB132+'BN Da'!BB132+'BS Da'!BB132+'TDC Da'!BB132</f>
        <v>0</v>
      </c>
      <c r="BC132" s="232">
        <f>+SUM(RED_InfraMR[[#This Row],[B.04.1 - Parque de Coches Remolcados Clase Unica]:[B.04.5 - Parque de Coches Remolcados para Servicios Especiales (Cartoneros)]])</f>
        <v>617</v>
      </c>
      <c r="BD132" s="393">
        <f>+'MIT Da'!BD132+'SAR Da'!BD132+'URQ Da'!BD132+'ROC Da'!BD132+'SM Da'!BD132+'BN Da'!BD132+'BS Da'!BD132+'TDC Da'!BD132</f>
        <v>150</v>
      </c>
      <c r="BE132" s="55">
        <f>+'MIT Da'!BE132+'SAR Da'!BE132+'URQ Da'!BE132+'ROC Da'!BE132+'SM Da'!BE132+'BN Da'!BE132+'BS Da'!BE132+'TDC Da'!BE132</f>
        <v>12</v>
      </c>
      <c r="BF132" s="55">
        <f>+'MIT Da'!BF132+'SAR Da'!BF132+'URQ Da'!BF132+'ROC Da'!BF132+'SM Da'!BF132+'BN Da'!BF132+'BS Da'!BF132+'TDC Da'!BF132</f>
        <v>92</v>
      </c>
      <c r="BG132" s="235"/>
    </row>
    <row r="133" spans="1:59">
      <c r="A133" s="1">
        <v>2003</v>
      </c>
      <c r="B133" s="1" t="s">
        <v>72</v>
      </c>
      <c r="C133" s="10">
        <f>+'MIT Da'!C133+'SAR Da'!C133+'URQ Da'!C133+'ROC Da'!C133+'SM Da'!C133+'BN Da'!C133+'BS Da'!C133+'TDC Da'!C133</f>
        <v>147.21299999999999</v>
      </c>
      <c r="D133" s="10">
        <f>+'MIT Da'!D133+'SAR Da'!D133+'URQ Da'!D133+'ROC Da'!D133+'SM Da'!D133+'BN Da'!D133+'BS Da'!D133+'TDC Da'!D133</f>
        <v>444.30600000000004</v>
      </c>
      <c r="E133" s="10">
        <f>+'MIT Da'!E133+'SAR Da'!E133+'URQ Da'!E133+'ROC Da'!E133+'SM Da'!E133+'BN Da'!E133+'BS Da'!E133+'TDC Da'!E133</f>
        <v>0</v>
      </c>
      <c r="F133" s="10">
        <f>+'MIT Da'!F133+'SAR Da'!F133+'URQ Da'!F133+'ROC Da'!F133+'SM Da'!F133+'BN Da'!F133+'BS Da'!F133+'TDC Da'!F133</f>
        <v>176.17364000000001</v>
      </c>
      <c r="G133" s="192">
        <f>+'MIT Da'!G133+'SAR Da'!G133+'URQ Da'!G133+'ROC Da'!G133+'SM Da'!G133+'BN Da'!G133+'BS Da'!G133+'TDC Da'!G133</f>
        <v>767.69263999999998</v>
      </c>
      <c r="H133" s="192">
        <f>+'MIT Da'!H133+'SAR Da'!H133+'URQ Da'!H133+'ROC Da'!H133+'SM Da'!H133+'BN Da'!H133+'BS Da'!H133+'TDC Da'!H133</f>
        <v>767.69263999999998</v>
      </c>
      <c r="I133" s="10">
        <f>+'MIT Da'!I133+'SAR Da'!I133+'URQ Da'!I133+'ROC Da'!I133+'SM Da'!I133+'BN Da'!I133+'BS Da'!I133+'TDC Da'!I133</f>
        <v>972.2581100000001</v>
      </c>
      <c r="J133" s="10">
        <f>+'MIT Da'!J133+'SAR Da'!J133+'URQ Da'!J133+'ROC Da'!J133+'SM Da'!J133+'BN Da'!J133+'BS Da'!J133+'TDC Da'!J133</f>
        <v>1060.415</v>
      </c>
      <c r="K133" s="10">
        <f>+'MIT Da'!K133+'SAR Da'!K133+'URQ Da'!K133+'ROC Da'!K133+'SM Da'!K133+'BN Da'!K133+'BS Da'!K133+'TDC Da'!K133</f>
        <v>54.516999999999996</v>
      </c>
      <c r="L133" s="10">
        <f>+'MIT Da'!L133+'SAR Da'!L133+'URQ Da'!L133+'ROC Da'!L133+'SM Da'!L133+'BN Da'!L133+'BS Da'!L133+'TDC Da'!L133</f>
        <v>379.49300000000005</v>
      </c>
      <c r="M133" s="10">
        <f>+'MIT Da'!M133+'SAR Da'!M133+'URQ Da'!M133+'ROC Da'!M133+'SM Da'!M133+'BN Da'!M133+'BS Da'!M133+'TDC Da'!M133</f>
        <v>21.314999999999998</v>
      </c>
      <c r="N133" s="192">
        <f>+'MIT Da'!N133+'SAR Da'!N133+'URQ Da'!N133+'ROC Da'!N133+'SM Da'!N133+'BN Da'!N133+'BS Da'!N133+'TDC Da'!N133</f>
        <v>1439.9079999999999</v>
      </c>
      <c r="O133" s="192">
        <f>+'MIT Da'!O133+'SAR Da'!O133+'URQ Da'!O133+'ROC Da'!O133+'SM Da'!O133+'BN Da'!O133+'BS Da'!O133+'TDC Da'!O133</f>
        <v>1439.9079999999999</v>
      </c>
      <c r="P133" s="55">
        <f>+'MIT Da'!P133+'SAR Da'!P133+'URQ Da'!P133+'ROC Da'!P133+'SM Da'!P133+'BN Da'!P133+'BS Da'!P133+'TDC Da'!P133</f>
        <v>203</v>
      </c>
      <c r="Q133" s="55">
        <f>+'MIT Da'!Q133+'SAR Da'!Q133+'URQ Da'!Q133+'ROC Da'!Q133+'SM Da'!Q133+'BN Da'!Q133+'BS Da'!Q133+'TDC Da'!Q133</f>
        <v>58</v>
      </c>
      <c r="R133" s="55">
        <f>+'MIT Da'!R133+'SAR Da'!R133+'URQ Da'!R133+'ROC Da'!R133+'SM Da'!R133+'BN Da'!R133+'BS Da'!R133+'TDC Da'!R133</f>
        <v>10</v>
      </c>
      <c r="S133" s="213">
        <f>+'MIT Da'!S133+'SAR Da'!S133+'URQ Da'!S133+'ROC Da'!S133+'SM Da'!S133+'BN Da'!S133+'BS Da'!S133+'TDC Da'!S133</f>
        <v>271</v>
      </c>
      <c r="T133" s="213">
        <f>+'MIT Da'!T133+'SAR Da'!T133+'URQ Da'!T133+'ROC Da'!T133+'SM Da'!T133+'BN Da'!T133+'BS Da'!T133+'TDC Da'!T133</f>
        <v>271</v>
      </c>
      <c r="U133" s="55">
        <f>+'MIT Da'!U133+'SAR Da'!U133+'URQ Da'!U133+'ROC Da'!U133+'SM Da'!U133+'BN Da'!U133+'BS Da'!U133+'TDC Da'!U133</f>
        <v>136</v>
      </c>
      <c r="V133" s="55">
        <f>+'MIT Da'!V133+'SAR Da'!V133+'URQ Da'!V133+'ROC Da'!V133+'SM Da'!V133+'BN Da'!V133+'BS Da'!V133+'TDC Da'!V133</f>
        <v>434</v>
      </c>
      <c r="W133" s="55">
        <f>+'MIT Da'!W133+'SAR Da'!W133+'URQ Da'!W133+'ROC Da'!W133+'SM Da'!W133+'BN Da'!W133+'BS Da'!W133+'TDC Da'!W133</f>
        <v>11</v>
      </c>
      <c r="X133" s="55">
        <f>+'MIT Da'!X133+'SAR Da'!X133+'URQ Da'!X133+'ROC Da'!X133+'SM Da'!X133+'BN Da'!X133+'BS Da'!X133+'TDC Da'!X133</f>
        <v>110</v>
      </c>
      <c r="Y133" s="55">
        <f>+'MIT Da'!Y133+'SAR Da'!Y133+'URQ Da'!Y133+'ROC Da'!Y133+'SM Da'!Y133+'BN Da'!Y133+'BS Da'!Y133+'TDC Da'!Y133</f>
        <v>4</v>
      </c>
      <c r="Z133" s="219">
        <f>+'MIT Da'!Z133+'SAR Da'!Z133+'URQ Da'!Z133+'ROC Da'!Z133+'SM Da'!Z133+'BN Da'!Z133+'BS Da'!Z133+'TDC Da'!Z133</f>
        <v>695</v>
      </c>
      <c r="AA133" s="55">
        <f>+'MIT Da'!AA133+'SAR Da'!AA133+'URQ Da'!AA133+'ROC Da'!AA133+'SM Da'!AA133+'BN Da'!AA133+'BS Da'!AA133+'TDC Da'!AA133</f>
        <v>160</v>
      </c>
      <c r="AB133" s="55">
        <f>+'MIT Da'!AB133+'SAR Da'!AB133+'URQ Da'!AB133+'ROC Da'!AB133+'SM Da'!AB133+'BN Da'!AB133+'BS Da'!AB133+'TDC Da'!AB133</f>
        <v>102</v>
      </c>
      <c r="AC133" s="55">
        <f>+'MIT Da'!AC133+'SAR Da'!AC133+'URQ Da'!AC133+'ROC Da'!AC133+'SM Da'!AC133+'BN Da'!AC133+'BS Da'!AC133+'TDC Da'!AC133</f>
        <v>695</v>
      </c>
      <c r="AD133" s="219">
        <f>+'MIT Da'!AD133+'SAR Da'!AD133+'URQ Da'!AD133+'ROC Da'!AD133+'SM Da'!AD133+'BN Da'!AD133+'BS Da'!AD133+'TDC Da'!AD133</f>
        <v>957</v>
      </c>
      <c r="AE133" s="55">
        <f>+'MIT Da'!AE133+'SAR Da'!AE133+'URQ Da'!AE133+'ROC Da'!AE133+'SM Da'!AE133+'BN Da'!AE133+'BS Da'!AE133+'TDC Da'!AE133</f>
        <v>54</v>
      </c>
      <c r="AF133" s="55">
        <f>+'MIT Da'!AF133+'SAR Da'!AF133+'URQ Da'!AF133+'ROC Da'!AF133+'SM Da'!AF133+'BN Da'!AF133+'BS Da'!AF133+'TDC Da'!AF133</f>
        <v>96</v>
      </c>
      <c r="AG133" s="55">
        <f>+'MIT Da'!AG133+'SAR Da'!AG133+'URQ Da'!AG133+'ROC Da'!AG133+'SM Da'!AG133+'BN Da'!AG133+'BS Da'!AG133+'TDC Da'!AG133</f>
        <v>448</v>
      </c>
      <c r="AH133" s="219">
        <f>+'MIT Da'!AH133+'SAR Da'!AH133+'URQ Da'!AH133+'ROC Da'!AH133+'SM Da'!AH133+'BN Da'!AH133+'BS Da'!AH133+'TDC Da'!AH133</f>
        <v>598</v>
      </c>
      <c r="AI133" s="10">
        <f>+'MIT Da'!AI133+'SAR Da'!AI133+'URQ Da'!AI133+'ROC Da'!AI133+'SM Da'!AI133+'BN Da'!AI133+'BS Da'!AI133+'TDC Da'!AI133</f>
        <v>274.60699999999997</v>
      </c>
      <c r="AJ133" s="10">
        <f>+'MIT Da'!AJ133+'SAR Da'!AJ133+'URQ Da'!AJ133+'ROC Da'!AJ133+'SM Da'!AJ133+'BN Da'!AJ133+'BS Da'!AJ133+'TDC Da'!AJ133</f>
        <v>7.32</v>
      </c>
      <c r="AK133" s="10">
        <f>+'MIT Da'!AK133+'SAR Da'!AK133+'URQ Da'!AK133+'ROC Da'!AK133+'SM Da'!AK133+'BN Da'!AK133+'BS Da'!AK133+'TDC Da'!AK133</f>
        <v>498.71500000000003</v>
      </c>
      <c r="AL133" s="222">
        <f>+'MIT Da'!AL133+'SAR Da'!AL133+'URQ Da'!AL133+'ROC Da'!AL133+'SM Da'!AL133+'BN Da'!AL133+'BS Da'!AL133+'TDC Da'!AL133</f>
        <v>780.64199999999994</v>
      </c>
      <c r="AM133" s="55">
        <f>+'MIT Da'!AM133+'SAR Da'!AM133+'URQ Da'!AM133+'ROC Da'!AM133+'SM Da'!AM133+'BN Da'!AM133+'BS Da'!AM133+'TDC Da'!AM133</f>
        <v>9</v>
      </c>
      <c r="AN133" s="55">
        <f>+'MIT Da'!AN133+'SAR Da'!AN133+'URQ Da'!AN133+'ROC Da'!AN133+'SM Da'!AN133+'BN Da'!AN133+'BS Da'!AN133+'TDC Da'!AN133</f>
        <v>57</v>
      </c>
      <c r="AO133" s="55">
        <f>+'MIT Da'!AO133+'SAR Da'!AO133+'URQ Da'!AO133+'ROC Da'!AO133+'SM Da'!AO133+'BN Da'!AO133+'BS Da'!AO133+'TDC Da'!AO133</f>
        <v>82</v>
      </c>
      <c r="AP133" s="232">
        <f>+'MIT Da'!AP133+'SAR Da'!AP133+'URQ Da'!AP133+'ROC Da'!AP133+'SM Da'!AP133+'BN Da'!AP133+'BS Da'!AP133+'TDC Da'!AP133</f>
        <v>148</v>
      </c>
      <c r="AQ133" s="55">
        <f>+'MIT Da'!AQ133+'SAR Da'!AQ133+'URQ Da'!AQ133+'ROC Da'!AQ133+'SM Da'!AQ133+'BN Da'!AQ133+'BS Da'!AQ133+'TDC Da'!AQ133</f>
        <v>596</v>
      </c>
      <c r="AR133" s="55">
        <f>+'MIT Da'!AR133+'SAR Da'!AR133+'URQ Da'!AR133+'ROC Da'!AR133+'SM Da'!AR133+'BN Da'!AR133+'BS Da'!AR133+'TDC Da'!AR133</f>
        <v>341</v>
      </c>
      <c r="AS133" s="55">
        <f>+'MIT Da'!AS133+'SAR Da'!AS133+'URQ Da'!AS133+'ROC Da'!AS133+'SM Da'!AS133+'BN Da'!AS133+'BS Da'!AS133+'TDC Da'!AS133</f>
        <v>39</v>
      </c>
      <c r="AT133" s="232">
        <f>+SUM(RED_InfraMR[[#This Row],[B.02.1 - Parque de Coches Eléctricos Motrices]:[B.02.3 - Parque de Coches Eléctricos Motrices Tipo R]])</f>
        <v>976</v>
      </c>
      <c r="AU133" s="55">
        <f>+'MIT Da'!AU133+'SAR Da'!AU133+'URQ Da'!AU133+'ROC Da'!AU133+'SM Da'!AU133+'BN Da'!AU133+'BS Da'!AU133+'TDC Da'!AU133</f>
        <v>0</v>
      </c>
      <c r="AV133" s="55">
        <f>+'MIT Da'!AV133+'SAR Da'!AV133+'URQ Da'!AV133+'ROC Da'!AV133+'SM Da'!AV133+'BN Da'!AV133+'BS Da'!AV133+'TDC Da'!AV133</f>
        <v>6</v>
      </c>
      <c r="AW133" s="55">
        <f>+'MIT Da'!AW133+'SAR Da'!AW133+'URQ Da'!AW133+'ROC Da'!AW133+'SM Da'!AW133+'BN Da'!AW133+'BS Da'!AW133+'TDC Da'!AW133</f>
        <v>10</v>
      </c>
      <c r="AX133" s="232">
        <f>+SUM(RED_InfraMR[[#This Row],[B.03.1 - Parque de Coches Motores Motrices Remolcados]:[B.03.3 - Parque de Coches Motores Motrices Cabina]])</f>
        <v>16</v>
      </c>
      <c r="AY133" s="55">
        <f>+'MIT Da'!AY133+'SAR Da'!AY133+'URQ Da'!AY133+'ROC Da'!AY133+'SM Da'!AY133+'BN Da'!AY133+'BS Da'!AY133+'TDC Da'!AY133</f>
        <v>433</v>
      </c>
      <c r="AZ133" s="55">
        <f>+'MIT Da'!AZ133+'SAR Da'!AZ133+'URQ Da'!AZ133+'ROC Da'!AZ133+'SM Da'!AZ133+'BN Da'!AZ133+'BS Da'!AZ133+'TDC Da'!AZ133</f>
        <v>169</v>
      </c>
      <c r="BA133" s="55">
        <f>+'MIT Da'!BA133+'SAR Da'!BA133+'URQ Da'!BA133+'ROC Da'!BA133+'SM Da'!BA133+'BN Da'!BA133+'BS Da'!BA133+'TDC Da'!BA133</f>
        <v>15</v>
      </c>
      <c r="BB133" s="55">
        <f>+'MIT Da'!BB133+'SAR Da'!BB133+'URQ Da'!BB133+'ROC Da'!BB133+'SM Da'!BB133+'BN Da'!BB133+'BS Da'!BB133+'TDC Da'!BB133</f>
        <v>0</v>
      </c>
      <c r="BC133" s="232">
        <f>+SUM(RED_InfraMR[[#This Row],[B.04.1 - Parque de Coches Remolcados Clase Unica]:[B.04.5 - Parque de Coches Remolcados para Servicios Especiales (Cartoneros)]])</f>
        <v>617</v>
      </c>
      <c r="BD133" s="393">
        <f>+'MIT Da'!BD133+'SAR Da'!BD133+'URQ Da'!BD133+'ROC Da'!BD133+'SM Da'!BD133+'BN Da'!BD133+'BS Da'!BD133+'TDC Da'!BD133</f>
        <v>150</v>
      </c>
      <c r="BE133" s="55">
        <f>+'MIT Da'!BE133+'SAR Da'!BE133+'URQ Da'!BE133+'ROC Da'!BE133+'SM Da'!BE133+'BN Da'!BE133+'BS Da'!BE133+'TDC Da'!BE133</f>
        <v>12</v>
      </c>
      <c r="BF133" s="55">
        <f>+'MIT Da'!BF133+'SAR Da'!BF133+'URQ Da'!BF133+'ROC Da'!BF133+'SM Da'!BF133+'BN Da'!BF133+'BS Da'!BF133+'TDC Da'!BF133</f>
        <v>92</v>
      </c>
      <c r="BG133" s="235"/>
    </row>
    <row r="134" spans="1:59">
      <c r="A134" s="1">
        <v>2004</v>
      </c>
      <c r="B134" s="1" t="s">
        <v>61</v>
      </c>
      <c r="C134" s="10">
        <f>+'MIT Da'!C134+'SAR Da'!C134+'URQ Da'!C134+'ROC Da'!C134+'SM Da'!C134+'BN Da'!C134+'BS Da'!C134+'TDC Da'!C134</f>
        <v>147.21299999999999</v>
      </c>
      <c r="D134" s="10">
        <f>+'MIT Da'!D134+'SAR Da'!D134+'URQ Da'!D134+'ROC Da'!D134+'SM Da'!D134+'BN Da'!D134+'BS Da'!D134+'TDC Da'!D134</f>
        <v>444.30600000000004</v>
      </c>
      <c r="E134" s="10">
        <f>+'MIT Da'!E134+'SAR Da'!E134+'URQ Da'!E134+'ROC Da'!E134+'SM Da'!E134+'BN Da'!E134+'BS Da'!E134+'TDC Da'!E134</f>
        <v>0</v>
      </c>
      <c r="F134" s="10">
        <f>+'MIT Da'!F134+'SAR Da'!F134+'URQ Da'!F134+'ROC Da'!F134+'SM Da'!F134+'BN Da'!F134+'BS Da'!F134+'TDC Da'!F134</f>
        <v>176.17364000000001</v>
      </c>
      <c r="G134" s="192">
        <f>+'MIT Da'!G134+'SAR Da'!G134+'URQ Da'!G134+'ROC Da'!G134+'SM Da'!G134+'BN Da'!G134+'BS Da'!G134+'TDC Da'!G134</f>
        <v>767.69263999999998</v>
      </c>
      <c r="H134" s="192">
        <f>+'MIT Da'!H134+'SAR Da'!H134+'URQ Da'!H134+'ROC Da'!H134+'SM Da'!H134+'BN Da'!H134+'BS Da'!H134+'TDC Da'!H134</f>
        <v>767.69263999999998</v>
      </c>
      <c r="I134" s="10">
        <f>+'MIT Da'!I134+'SAR Da'!I134+'URQ Da'!I134+'ROC Da'!I134+'SM Da'!I134+'BN Da'!I134+'BS Da'!I134+'TDC Da'!I134</f>
        <v>972.2581100000001</v>
      </c>
      <c r="J134" s="10">
        <f>+'MIT Da'!J134+'SAR Da'!J134+'URQ Da'!J134+'ROC Da'!J134+'SM Da'!J134+'BN Da'!J134+'BS Da'!J134+'TDC Da'!J134</f>
        <v>1060.415</v>
      </c>
      <c r="K134" s="10">
        <f>+'MIT Da'!K134+'SAR Da'!K134+'URQ Da'!K134+'ROC Da'!K134+'SM Da'!K134+'BN Da'!K134+'BS Da'!K134+'TDC Da'!K134</f>
        <v>54.516999999999996</v>
      </c>
      <c r="L134" s="10">
        <f>+'MIT Da'!L134+'SAR Da'!L134+'URQ Da'!L134+'ROC Da'!L134+'SM Da'!L134+'BN Da'!L134+'BS Da'!L134+'TDC Da'!L134</f>
        <v>379.49300000000005</v>
      </c>
      <c r="M134" s="10">
        <f>+'MIT Da'!M134+'SAR Da'!M134+'URQ Da'!M134+'ROC Da'!M134+'SM Da'!M134+'BN Da'!M134+'BS Da'!M134+'TDC Da'!M134</f>
        <v>21.314999999999998</v>
      </c>
      <c r="N134" s="192">
        <f>+'MIT Da'!N134+'SAR Da'!N134+'URQ Da'!N134+'ROC Da'!N134+'SM Da'!N134+'BN Da'!N134+'BS Da'!N134+'TDC Da'!N134</f>
        <v>1439.9079999999999</v>
      </c>
      <c r="O134" s="192">
        <f>+'MIT Da'!O134+'SAR Da'!O134+'URQ Da'!O134+'ROC Da'!O134+'SM Da'!O134+'BN Da'!O134+'BS Da'!O134+'TDC Da'!O134</f>
        <v>1439.9079999999999</v>
      </c>
      <c r="P134" s="55">
        <f>+'MIT Da'!P134+'SAR Da'!P134+'URQ Da'!P134+'ROC Da'!P134+'SM Da'!P134+'BN Da'!P134+'BS Da'!P134+'TDC Da'!P134</f>
        <v>203</v>
      </c>
      <c r="Q134" s="55">
        <f>+'MIT Da'!Q134+'SAR Da'!Q134+'URQ Da'!Q134+'ROC Da'!Q134+'SM Da'!Q134+'BN Da'!Q134+'BS Da'!Q134+'TDC Da'!Q134</f>
        <v>58</v>
      </c>
      <c r="R134" s="55">
        <f>+'MIT Da'!R134+'SAR Da'!R134+'URQ Da'!R134+'ROC Da'!R134+'SM Da'!R134+'BN Da'!R134+'BS Da'!R134+'TDC Da'!R134</f>
        <v>10</v>
      </c>
      <c r="S134" s="213">
        <f>+'MIT Da'!S134+'SAR Da'!S134+'URQ Da'!S134+'ROC Da'!S134+'SM Da'!S134+'BN Da'!S134+'BS Da'!S134+'TDC Da'!S134</f>
        <v>271</v>
      </c>
      <c r="T134" s="213">
        <f>+'MIT Da'!T134+'SAR Da'!T134+'URQ Da'!T134+'ROC Da'!T134+'SM Da'!T134+'BN Da'!T134+'BS Da'!T134+'TDC Da'!T134</f>
        <v>271</v>
      </c>
      <c r="U134" s="55">
        <f>+'MIT Da'!U134+'SAR Da'!U134+'URQ Da'!U134+'ROC Da'!U134+'SM Da'!U134+'BN Da'!U134+'BS Da'!U134+'TDC Da'!U134</f>
        <v>136</v>
      </c>
      <c r="V134" s="55">
        <f>+'MIT Da'!V134+'SAR Da'!V134+'URQ Da'!V134+'ROC Da'!V134+'SM Da'!V134+'BN Da'!V134+'BS Da'!V134+'TDC Da'!V134</f>
        <v>434</v>
      </c>
      <c r="W134" s="55">
        <f>+'MIT Da'!W134+'SAR Da'!W134+'URQ Da'!W134+'ROC Da'!W134+'SM Da'!W134+'BN Da'!W134+'BS Da'!W134+'TDC Da'!W134</f>
        <v>11</v>
      </c>
      <c r="X134" s="55">
        <f>+'MIT Da'!X134+'SAR Da'!X134+'URQ Da'!X134+'ROC Da'!X134+'SM Da'!X134+'BN Da'!X134+'BS Da'!X134+'TDC Da'!X134</f>
        <v>110</v>
      </c>
      <c r="Y134" s="55">
        <f>+'MIT Da'!Y134+'SAR Da'!Y134+'URQ Da'!Y134+'ROC Da'!Y134+'SM Da'!Y134+'BN Da'!Y134+'BS Da'!Y134+'TDC Da'!Y134</f>
        <v>4</v>
      </c>
      <c r="Z134" s="219">
        <f>+'MIT Da'!Z134+'SAR Da'!Z134+'URQ Da'!Z134+'ROC Da'!Z134+'SM Da'!Z134+'BN Da'!Z134+'BS Da'!Z134+'TDC Da'!Z134</f>
        <v>695</v>
      </c>
      <c r="AA134" s="55">
        <f>+'MIT Da'!AA134+'SAR Da'!AA134+'URQ Da'!AA134+'ROC Da'!AA134+'SM Da'!AA134+'BN Da'!AA134+'BS Da'!AA134+'TDC Da'!AA134</f>
        <v>160</v>
      </c>
      <c r="AB134" s="55">
        <f>+'MIT Da'!AB134+'SAR Da'!AB134+'URQ Da'!AB134+'ROC Da'!AB134+'SM Da'!AB134+'BN Da'!AB134+'BS Da'!AB134+'TDC Da'!AB134</f>
        <v>102</v>
      </c>
      <c r="AC134" s="55">
        <f>+'MIT Da'!AC134+'SAR Da'!AC134+'URQ Da'!AC134+'ROC Da'!AC134+'SM Da'!AC134+'BN Da'!AC134+'BS Da'!AC134+'TDC Da'!AC134</f>
        <v>695</v>
      </c>
      <c r="AD134" s="219">
        <f>+'MIT Da'!AD134+'SAR Da'!AD134+'URQ Da'!AD134+'ROC Da'!AD134+'SM Da'!AD134+'BN Da'!AD134+'BS Da'!AD134+'TDC Da'!AD134</f>
        <v>957</v>
      </c>
      <c r="AE134" s="55">
        <f>+'MIT Da'!AE134+'SAR Da'!AE134+'URQ Da'!AE134+'ROC Da'!AE134+'SM Da'!AE134+'BN Da'!AE134+'BS Da'!AE134+'TDC Da'!AE134</f>
        <v>54</v>
      </c>
      <c r="AF134" s="55">
        <f>+'MIT Da'!AF134+'SAR Da'!AF134+'URQ Da'!AF134+'ROC Da'!AF134+'SM Da'!AF134+'BN Da'!AF134+'BS Da'!AF134+'TDC Da'!AF134</f>
        <v>96</v>
      </c>
      <c r="AG134" s="55">
        <f>+'MIT Da'!AG134+'SAR Da'!AG134+'URQ Da'!AG134+'ROC Da'!AG134+'SM Da'!AG134+'BN Da'!AG134+'BS Da'!AG134+'TDC Da'!AG134</f>
        <v>448</v>
      </c>
      <c r="AH134" s="219">
        <f>+'MIT Da'!AH134+'SAR Da'!AH134+'URQ Da'!AH134+'ROC Da'!AH134+'SM Da'!AH134+'BN Da'!AH134+'BS Da'!AH134+'TDC Da'!AH134</f>
        <v>598</v>
      </c>
      <c r="AI134" s="10">
        <f>+'MIT Da'!AI134+'SAR Da'!AI134+'URQ Da'!AI134+'ROC Da'!AI134+'SM Da'!AI134+'BN Da'!AI134+'BS Da'!AI134+'TDC Da'!AI134</f>
        <v>274.60699999999997</v>
      </c>
      <c r="AJ134" s="10">
        <f>+'MIT Da'!AJ134+'SAR Da'!AJ134+'URQ Da'!AJ134+'ROC Da'!AJ134+'SM Da'!AJ134+'BN Da'!AJ134+'BS Da'!AJ134+'TDC Da'!AJ134</f>
        <v>7.32</v>
      </c>
      <c r="AK134" s="10">
        <f>+'MIT Da'!AK134+'SAR Da'!AK134+'URQ Da'!AK134+'ROC Da'!AK134+'SM Da'!AK134+'BN Da'!AK134+'BS Da'!AK134+'TDC Da'!AK134</f>
        <v>498.71500000000003</v>
      </c>
      <c r="AL134" s="222">
        <f>+'MIT Da'!AL134+'SAR Da'!AL134+'URQ Da'!AL134+'ROC Da'!AL134+'SM Da'!AL134+'BN Da'!AL134+'BS Da'!AL134+'TDC Da'!AL134</f>
        <v>780.64199999999994</v>
      </c>
      <c r="AM134" s="55">
        <f>+'MIT Da'!AM134+'SAR Da'!AM134+'URQ Da'!AM134+'ROC Da'!AM134+'SM Da'!AM134+'BN Da'!AM134+'BS Da'!AM134+'TDC Da'!AM134</f>
        <v>9</v>
      </c>
      <c r="AN134" s="55">
        <f>+'MIT Da'!AN134+'SAR Da'!AN134+'URQ Da'!AN134+'ROC Da'!AN134+'SM Da'!AN134+'BN Da'!AN134+'BS Da'!AN134+'TDC Da'!AN134</f>
        <v>57</v>
      </c>
      <c r="AO134" s="55">
        <f>+'MIT Da'!AO134+'SAR Da'!AO134+'URQ Da'!AO134+'ROC Da'!AO134+'SM Da'!AO134+'BN Da'!AO134+'BS Da'!AO134+'TDC Da'!AO134</f>
        <v>82</v>
      </c>
      <c r="AP134" s="232">
        <f>+'MIT Da'!AP134+'SAR Da'!AP134+'URQ Da'!AP134+'ROC Da'!AP134+'SM Da'!AP134+'BN Da'!AP134+'BS Da'!AP134+'TDC Da'!AP134</f>
        <v>148</v>
      </c>
      <c r="AQ134" s="55">
        <f>+'MIT Da'!AQ134+'SAR Da'!AQ134+'URQ Da'!AQ134+'ROC Da'!AQ134+'SM Da'!AQ134+'BN Da'!AQ134+'BS Da'!AQ134+'TDC Da'!AQ134</f>
        <v>596</v>
      </c>
      <c r="AR134" s="55">
        <f>+'MIT Da'!AR134+'SAR Da'!AR134+'URQ Da'!AR134+'ROC Da'!AR134+'SM Da'!AR134+'BN Da'!AR134+'BS Da'!AR134+'TDC Da'!AR134</f>
        <v>341</v>
      </c>
      <c r="AS134" s="55">
        <f>+'MIT Da'!AS134+'SAR Da'!AS134+'URQ Da'!AS134+'ROC Da'!AS134+'SM Da'!AS134+'BN Da'!AS134+'BS Da'!AS134+'TDC Da'!AS134</f>
        <v>39</v>
      </c>
      <c r="AT134" s="232">
        <f>+SUM(RED_InfraMR[[#This Row],[B.02.1 - Parque de Coches Eléctricos Motrices]:[B.02.3 - Parque de Coches Eléctricos Motrices Tipo R]])</f>
        <v>976</v>
      </c>
      <c r="AU134" s="55">
        <f>+'MIT Da'!AU134+'SAR Da'!AU134+'URQ Da'!AU134+'ROC Da'!AU134+'SM Da'!AU134+'BN Da'!AU134+'BS Da'!AU134+'TDC Da'!AU134</f>
        <v>0</v>
      </c>
      <c r="AV134" s="55">
        <f>+'MIT Da'!AV134+'SAR Da'!AV134+'URQ Da'!AV134+'ROC Da'!AV134+'SM Da'!AV134+'BN Da'!AV134+'BS Da'!AV134+'TDC Da'!AV134</f>
        <v>6</v>
      </c>
      <c r="AW134" s="55">
        <f>+'MIT Da'!AW134+'SAR Da'!AW134+'URQ Da'!AW134+'ROC Da'!AW134+'SM Da'!AW134+'BN Da'!AW134+'BS Da'!AW134+'TDC Da'!AW134</f>
        <v>10</v>
      </c>
      <c r="AX134" s="232">
        <f>+SUM(RED_InfraMR[[#This Row],[B.03.1 - Parque de Coches Motores Motrices Remolcados]:[B.03.3 - Parque de Coches Motores Motrices Cabina]])</f>
        <v>16</v>
      </c>
      <c r="AY134" s="55">
        <f>+'MIT Da'!AY134+'SAR Da'!AY134+'URQ Da'!AY134+'ROC Da'!AY134+'SM Da'!AY134+'BN Da'!AY134+'BS Da'!AY134+'TDC Da'!AY134</f>
        <v>437</v>
      </c>
      <c r="AZ134" s="55">
        <f>+'MIT Da'!AZ134+'SAR Da'!AZ134+'URQ Da'!AZ134+'ROC Da'!AZ134+'SM Da'!AZ134+'BN Da'!AZ134+'BS Da'!AZ134+'TDC Da'!AZ134</f>
        <v>173</v>
      </c>
      <c r="BA134" s="55">
        <f>+'MIT Da'!BA134+'SAR Da'!BA134+'URQ Da'!BA134+'ROC Da'!BA134+'SM Da'!BA134+'BN Da'!BA134+'BS Da'!BA134+'TDC Da'!BA134</f>
        <v>15</v>
      </c>
      <c r="BB134" s="55">
        <f>+'MIT Da'!BB134+'SAR Da'!BB134+'URQ Da'!BB134+'ROC Da'!BB134+'SM Da'!BB134+'BN Da'!BB134+'BS Da'!BB134+'TDC Da'!BB134</f>
        <v>0</v>
      </c>
      <c r="BC134" s="232">
        <f>+SUM(RED_InfraMR[[#This Row],[B.04.1 - Parque de Coches Remolcados Clase Unica]:[B.04.5 - Parque de Coches Remolcados para Servicios Especiales (Cartoneros)]])</f>
        <v>625</v>
      </c>
      <c r="BD134" s="393">
        <f>+'MIT Da'!BD134+'SAR Da'!BD134+'URQ Da'!BD134+'ROC Da'!BD134+'SM Da'!BD134+'BN Da'!BD134+'BS Da'!BD134+'TDC Da'!BD134</f>
        <v>150</v>
      </c>
      <c r="BE134" s="55">
        <f>+'MIT Da'!BE134+'SAR Da'!BE134+'URQ Da'!BE134+'ROC Da'!BE134+'SM Da'!BE134+'BN Da'!BE134+'BS Da'!BE134+'TDC Da'!BE134</f>
        <v>12</v>
      </c>
      <c r="BF134" s="55">
        <f>+'MIT Da'!BF134+'SAR Da'!BF134+'URQ Da'!BF134+'ROC Da'!BF134+'SM Da'!BF134+'BN Da'!BF134+'BS Da'!BF134+'TDC Da'!BF134</f>
        <v>92</v>
      </c>
      <c r="BG134" s="235"/>
    </row>
    <row r="135" spans="1:59">
      <c r="A135" s="1">
        <v>2004</v>
      </c>
      <c r="B135" s="1" t="s">
        <v>62</v>
      </c>
      <c r="C135" s="10">
        <f>+'MIT Da'!C135+'SAR Da'!C135+'URQ Da'!C135+'ROC Da'!C135+'SM Da'!C135+'BN Da'!C135+'BS Da'!C135+'TDC Da'!C135</f>
        <v>147.21299999999999</v>
      </c>
      <c r="D135" s="10">
        <f>+'MIT Da'!D135+'SAR Da'!D135+'URQ Da'!D135+'ROC Da'!D135+'SM Da'!D135+'BN Da'!D135+'BS Da'!D135+'TDC Da'!D135</f>
        <v>444.30600000000004</v>
      </c>
      <c r="E135" s="10">
        <f>+'MIT Da'!E135+'SAR Da'!E135+'URQ Da'!E135+'ROC Da'!E135+'SM Da'!E135+'BN Da'!E135+'BS Da'!E135+'TDC Da'!E135</f>
        <v>0</v>
      </c>
      <c r="F135" s="10">
        <f>+'MIT Da'!F135+'SAR Da'!F135+'URQ Da'!F135+'ROC Da'!F135+'SM Da'!F135+'BN Da'!F135+'BS Da'!F135+'TDC Da'!F135</f>
        <v>176.17364000000001</v>
      </c>
      <c r="G135" s="192">
        <f>+'MIT Da'!G135+'SAR Da'!G135+'URQ Da'!G135+'ROC Da'!G135+'SM Da'!G135+'BN Da'!G135+'BS Da'!G135+'TDC Da'!G135</f>
        <v>767.69263999999998</v>
      </c>
      <c r="H135" s="192">
        <f>+'MIT Da'!H135+'SAR Da'!H135+'URQ Da'!H135+'ROC Da'!H135+'SM Da'!H135+'BN Da'!H135+'BS Da'!H135+'TDC Da'!H135</f>
        <v>767.69263999999998</v>
      </c>
      <c r="I135" s="10">
        <f>+'MIT Da'!I135+'SAR Da'!I135+'URQ Da'!I135+'ROC Da'!I135+'SM Da'!I135+'BN Da'!I135+'BS Da'!I135+'TDC Da'!I135</f>
        <v>972.2581100000001</v>
      </c>
      <c r="J135" s="10">
        <f>+'MIT Da'!J135+'SAR Da'!J135+'URQ Da'!J135+'ROC Da'!J135+'SM Da'!J135+'BN Da'!J135+'BS Da'!J135+'TDC Da'!J135</f>
        <v>1060.415</v>
      </c>
      <c r="K135" s="10">
        <f>+'MIT Da'!K135+'SAR Da'!K135+'URQ Da'!K135+'ROC Da'!K135+'SM Da'!K135+'BN Da'!K135+'BS Da'!K135+'TDC Da'!K135</f>
        <v>54.516999999999996</v>
      </c>
      <c r="L135" s="10">
        <f>+'MIT Da'!L135+'SAR Da'!L135+'URQ Da'!L135+'ROC Da'!L135+'SM Da'!L135+'BN Da'!L135+'BS Da'!L135+'TDC Da'!L135</f>
        <v>379.49300000000005</v>
      </c>
      <c r="M135" s="10">
        <f>+'MIT Da'!M135+'SAR Da'!M135+'URQ Da'!M135+'ROC Da'!M135+'SM Da'!M135+'BN Da'!M135+'BS Da'!M135+'TDC Da'!M135</f>
        <v>21.314999999999998</v>
      </c>
      <c r="N135" s="192">
        <f>+'MIT Da'!N135+'SAR Da'!N135+'URQ Da'!N135+'ROC Da'!N135+'SM Da'!N135+'BN Da'!N135+'BS Da'!N135+'TDC Da'!N135</f>
        <v>1439.9079999999999</v>
      </c>
      <c r="O135" s="192">
        <f>+'MIT Da'!O135+'SAR Da'!O135+'URQ Da'!O135+'ROC Da'!O135+'SM Da'!O135+'BN Da'!O135+'BS Da'!O135+'TDC Da'!O135</f>
        <v>1439.9079999999999</v>
      </c>
      <c r="P135" s="55">
        <f>+'MIT Da'!P135+'SAR Da'!P135+'URQ Da'!P135+'ROC Da'!P135+'SM Da'!P135+'BN Da'!P135+'BS Da'!P135+'TDC Da'!P135</f>
        <v>203</v>
      </c>
      <c r="Q135" s="55">
        <f>+'MIT Da'!Q135+'SAR Da'!Q135+'URQ Da'!Q135+'ROC Da'!Q135+'SM Da'!Q135+'BN Da'!Q135+'BS Da'!Q135+'TDC Da'!Q135</f>
        <v>58</v>
      </c>
      <c r="R135" s="55">
        <f>+'MIT Da'!R135+'SAR Da'!R135+'URQ Da'!R135+'ROC Da'!R135+'SM Da'!R135+'BN Da'!R135+'BS Da'!R135+'TDC Da'!R135</f>
        <v>10</v>
      </c>
      <c r="S135" s="213">
        <f>+'MIT Da'!S135+'SAR Da'!S135+'URQ Da'!S135+'ROC Da'!S135+'SM Da'!S135+'BN Da'!S135+'BS Da'!S135+'TDC Da'!S135</f>
        <v>271</v>
      </c>
      <c r="T135" s="213">
        <f>+'MIT Da'!T135+'SAR Da'!T135+'URQ Da'!T135+'ROC Da'!T135+'SM Da'!T135+'BN Da'!T135+'BS Da'!T135+'TDC Da'!T135</f>
        <v>271</v>
      </c>
      <c r="U135" s="55">
        <f>+'MIT Da'!U135+'SAR Da'!U135+'URQ Da'!U135+'ROC Da'!U135+'SM Da'!U135+'BN Da'!U135+'BS Da'!U135+'TDC Da'!U135</f>
        <v>136</v>
      </c>
      <c r="V135" s="55">
        <f>+'MIT Da'!V135+'SAR Da'!V135+'URQ Da'!V135+'ROC Da'!V135+'SM Da'!V135+'BN Da'!V135+'BS Da'!V135+'TDC Da'!V135</f>
        <v>434</v>
      </c>
      <c r="W135" s="55">
        <f>+'MIT Da'!W135+'SAR Da'!W135+'URQ Da'!W135+'ROC Da'!W135+'SM Da'!W135+'BN Da'!W135+'BS Da'!W135+'TDC Da'!W135</f>
        <v>11</v>
      </c>
      <c r="X135" s="55">
        <f>+'MIT Da'!X135+'SAR Da'!X135+'URQ Da'!X135+'ROC Da'!X135+'SM Da'!X135+'BN Da'!X135+'BS Da'!X135+'TDC Da'!X135</f>
        <v>110</v>
      </c>
      <c r="Y135" s="55">
        <f>+'MIT Da'!Y135+'SAR Da'!Y135+'URQ Da'!Y135+'ROC Da'!Y135+'SM Da'!Y135+'BN Da'!Y135+'BS Da'!Y135+'TDC Da'!Y135</f>
        <v>4</v>
      </c>
      <c r="Z135" s="219">
        <f>+'MIT Da'!Z135+'SAR Da'!Z135+'URQ Da'!Z135+'ROC Da'!Z135+'SM Da'!Z135+'BN Da'!Z135+'BS Da'!Z135+'TDC Da'!Z135</f>
        <v>695</v>
      </c>
      <c r="AA135" s="55">
        <f>+'MIT Da'!AA135+'SAR Da'!AA135+'URQ Da'!AA135+'ROC Da'!AA135+'SM Da'!AA135+'BN Da'!AA135+'BS Da'!AA135+'TDC Da'!AA135</f>
        <v>160</v>
      </c>
      <c r="AB135" s="55">
        <f>+'MIT Da'!AB135+'SAR Da'!AB135+'URQ Da'!AB135+'ROC Da'!AB135+'SM Da'!AB135+'BN Da'!AB135+'BS Da'!AB135+'TDC Da'!AB135</f>
        <v>102</v>
      </c>
      <c r="AC135" s="55">
        <f>+'MIT Da'!AC135+'SAR Da'!AC135+'URQ Da'!AC135+'ROC Da'!AC135+'SM Da'!AC135+'BN Da'!AC135+'BS Da'!AC135+'TDC Da'!AC135</f>
        <v>695</v>
      </c>
      <c r="AD135" s="219">
        <f>+'MIT Da'!AD135+'SAR Da'!AD135+'URQ Da'!AD135+'ROC Da'!AD135+'SM Da'!AD135+'BN Da'!AD135+'BS Da'!AD135+'TDC Da'!AD135</f>
        <v>957</v>
      </c>
      <c r="AE135" s="55">
        <f>+'MIT Da'!AE135+'SAR Da'!AE135+'URQ Da'!AE135+'ROC Da'!AE135+'SM Da'!AE135+'BN Da'!AE135+'BS Da'!AE135+'TDC Da'!AE135</f>
        <v>54</v>
      </c>
      <c r="AF135" s="55">
        <f>+'MIT Da'!AF135+'SAR Da'!AF135+'URQ Da'!AF135+'ROC Da'!AF135+'SM Da'!AF135+'BN Da'!AF135+'BS Da'!AF135+'TDC Da'!AF135</f>
        <v>96</v>
      </c>
      <c r="AG135" s="55">
        <f>+'MIT Da'!AG135+'SAR Da'!AG135+'URQ Da'!AG135+'ROC Da'!AG135+'SM Da'!AG135+'BN Da'!AG135+'BS Da'!AG135+'TDC Da'!AG135</f>
        <v>448</v>
      </c>
      <c r="AH135" s="219">
        <f>+'MIT Da'!AH135+'SAR Da'!AH135+'URQ Da'!AH135+'ROC Da'!AH135+'SM Da'!AH135+'BN Da'!AH135+'BS Da'!AH135+'TDC Da'!AH135</f>
        <v>598</v>
      </c>
      <c r="AI135" s="10">
        <f>+'MIT Da'!AI135+'SAR Da'!AI135+'URQ Da'!AI135+'ROC Da'!AI135+'SM Da'!AI135+'BN Da'!AI135+'BS Da'!AI135+'TDC Da'!AI135</f>
        <v>274.60699999999997</v>
      </c>
      <c r="AJ135" s="10">
        <f>+'MIT Da'!AJ135+'SAR Da'!AJ135+'URQ Da'!AJ135+'ROC Da'!AJ135+'SM Da'!AJ135+'BN Da'!AJ135+'BS Da'!AJ135+'TDC Da'!AJ135</f>
        <v>7.32</v>
      </c>
      <c r="AK135" s="10">
        <f>+'MIT Da'!AK135+'SAR Da'!AK135+'URQ Da'!AK135+'ROC Da'!AK135+'SM Da'!AK135+'BN Da'!AK135+'BS Da'!AK135+'TDC Da'!AK135</f>
        <v>498.71500000000003</v>
      </c>
      <c r="AL135" s="222">
        <f>+'MIT Da'!AL135+'SAR Da'!AL135+'URQ Da'!AL135+'ROC Da'!AL135+'SM Da'!AL135+'BN Da'!AL135+'BS Da'!AL135+'TDC Da'!AL135</f>
        <v>780.64199999999994</v>
      </c>
      <c r="AM135" s="55">
        <f>+'MIT Da'!AM135+'SAR Da'!AM135+'URQ Da'!AM135+'ROC Da'!AM135+'SM Da'!AM135+'BN Da'!AM135+'BS Da'!AM135+'TDC Da'!AM135</f>
        <v>9</v>
      </c>
      <c r="AN135" s="55">
        <f>+'MIT Da'!AN135+'SAR Da'!AN135+'URQ Da'!AN135+'ROC Da'!AN135+'SM Da'!AN135+'BN Da'!AN135+'BS Da'!AN135+'TDC Da'!AN135</f>
        <v>57</v>
      </c>
      <c r="AO135" s="55">
        <f>+'MIT Da'!AO135+'SAR Da'!AO135+'URQ Da'!AO135+'ROC Da'!AO135+'SM Da'!AO135+'BN Da'!AO135+'BS Da'!AO135+'TDC Da'!AO135</f>
        <v>82</v>
      </c>
      <c r="AP135" s="232">
        <f>+'MIT Da'!AP135+'SAR Da'!AP135+'URQ Da'!AP135+'ROC Da'!AP135+'SM Da'!AP135+'BN Da'!AP135+'BS Da'!AP135+'TDC Da'!AP135</f>
        <v>148</v>
      </c>
      <c r="AQ135" s="55">
        <f>+'MIT Da'!AQ135+'SAR Da'!AQ135+'URQ Da'!AQ135+'ROC Da'!AQ135+'SM Da'!AQ135+'BN Da'!AQ135+'BS Da'!AQ135+'TDC Da'!AQ135</f>
        <v>596</v>
      </c>
      <c r="AR135" s="55">
        <f>+'MIT Da'!AR135+'SAR Da'!AR135+'URQ Da'!AR135+'ROC Da'!AR135+'SM Da'!AR135+'BN Da'!AR135+'BS Da'!AR135+'TDC Da'!AR135</f>
        <v>341</v>
      </c>
      <c r="AS135" s="55">
        <f>+'MIT Da'!AS135+'SAR Da'!AS135+'URQ Da'!AS135+'ROC Da'!AS135+'SM Da'!AS135+'BN Da'!AS135+'BS Da'!AS135+'TDC Da'!AS135</f>
        <v>39</v>
      </c>
      <c r="AT135" s="232">
        <f>+SUM(RED_InfraMR[[#This Row],[B.02.1 - Parque de Coches Eléctricos Motrices]:[B.02.3 - Parque de Coches Eléctricos Motrices Tipo R]])</f>
        <v>976</v>
      </c>
      <c r="AU135" s="55">
        <f>+'MIT Da'!AU135+'SAR Da'!AU135+'URQ Da'!AU135+'ROC Da'!AU135+'SM Da'!AU135+'BN Da'!AU135+'BS Da'!AU135+'TDC Da'!AU135</f>
        <v>0</v>
      </c>
      <c r="AV135" s="55">
        <f>+'MIT Da'!AV135+'SAR Da'!AV135+'URQ Da'!AV135+'ROC Da'!AV135+'SM Da'!AV135+'BN Da'!AV135+'BS Da'!AV135+'TDC Da'!AV135</f>
        <v>6</v>
      </c>
      <c r="AW135" s="55">
        <f>+'MIT Da'!AW135+'SAR Da'!AW135+'URQ Da'!AW135+'ROC Da'!AW135+'SM Da'!AW135+'BN Da'!AW135+'BS Da'!AW135+'TDC Da'!AW135</f>
        <v>10</v>
      </c>
      <c r="AX135" s="232">
        <f>+SUM(RED_InfraMR[[#This Row],[B.03.1 - Parque de Coches Motores Motrices Remolcados]:[B.03.3 - Parque de Coches Motores Motrices Cabina]])</f>
        <v>16</v>
      </c>
      <c r="AY135" s="55">
        <f>+'MIT Da'!AY135+'SAR Da'!AY135+'URQ Da'!AY135+'ROC Da'!AY135+'SM Da'!AY135+'BN Da'!AY135+'BS Da'!AY135+'TDC Da'!AY135</f>
        <v>437</v>
      </c>
      <c r="AZ135" s="55">
        <f>+'MIT Da'!AZ135+'SAR Da'!AZ135+'URQ Da'!AZ135+'ROC Da'!AZ135+'SM Da'!AZ135+'BN Da'!AZ135+'BS Da'!AZ135+'TDC Da'!AZ135</f>
        <v>173</v>
      </c>
      <c r="BA135" s="55">
        <f>+'MIT Da'!BA135+'SAR Da'!BA135+'URQ Da'!BA135+'ROC Da'!BA135+'SM Da'!BA135+'BN Da'!BA135+'BS Da'!BA135+'TDC Da'!BA135</f>
        <v>15</v>
      </c>
      <c r="BB135" s="55">
        <f>+'MIT Da'!BB135+'SAR Da'!BB135+'URQ Da'!BB135+'ROC Da'!BB135+'SM Da'!BB135+'BN Da'!BB135+'BS Da'!BB135+'TDC Da'!BB135</f>
        <v>0</v>
      </c>
      <c r="BC135" s="232">
        <f>+SUM(RED_InfraMR[[#This Row],[B.04.1 - Parque de Coches Remolcados Clase Unica]:[B.04.5 - Parque de Coches Remolcados para Servicios Especiales (Cartoneros)]])</f>
        <v>625</v>
      </c>
      <c r="BD135" s="393">
        <f>+'MIT Da'!BD135+'SAR Da'!BD135+'URQ Da'!BD135+'ROC Da'!BD135+'SM Da'!BD135+'BN Da'!BD135+'BS Da'!BD135+'TDC Da'!BD135</f>
        <v>150</v>
      </c>
      <c r="BE135" s="55">
        <f>+'MIT Da'!BE135+'SAR Da'!BE135+'URQ Da'!BE135+'ROC Da'!BE135+'SM Da'!BE135+'BN Da'!BE135+'BS Da'!BE135+'TDC Da'!BE135</f>
        <v>12</v>
      </c>
      <c r="BF135" s="55">
        <f>+'MIT Da'!BF135+'SAR Da'!BF135+'URQ Da'!BF135+'ROC Da'!BF135+'SM Da'!BF135+'BN Da'!BF135+'BS Da'!BF135+'TDC Da'!BF135</f>
        <v>92</v>
      </c>
      <c r="BG135" s="235"/>
    </row>
    <row r="136" spans="1:59">
      <c r="A136" s="1">
        <v>2004</v>
      </c>
      <c r="B136" s="1" t="s">
        <v>63</v>
      </c>
      <c r="C136" s="10">
        <f>+'MIT Da'!C136+'SAR Da'!C136+'URQ Da'!C136+'ROC Da'!C136+'SM Da'!C136+'BN Da'!C136+'BS Da'!C136+'TDC Da'!C136</f>
        <v>147.21299999999999</v>
      </c>
      <c r="D136" s="10">
        <f>+'MIT Da'!D136+'SAR Da'!D136+'URQ Da'!D136+'ROC Da'!D136+'SM Da'!D136+'BN Da'!D136+'BS Da'!D136+'TDC Da'!D136</f>
        <v>444.30600000000004</v>
      </c>
      <c r="E136" s="10">
        <f>+'MIT Da'!E136+'SAR Da'!E136+'URQ Da'!E136+'ROC Da'!E136+'SM Da'!E136+'BN Da'!E136+'BS Da'!E136+'TDC Da'!E136</f>
        <v>0</v>
      </c>
      <c r="F136" s="10">
        <f>+'MIT Da'!F136+'SAR Da'!F136+'URQ Da'!F136+'ROC Da'!F136+'SM Da'!F136+'BN Da'!F136+'BS Da'!F136+'TDC Da'!F136</f>
        <v>176.17364000000001</v>
      </c>
      <c r="G136" s="192">
        <f>+'MIT Da'!G136+'SAR Da'!G136+'URQ Da'!G136+'ROC Da'!G136+'SM Da'!G136+'BN Da'!G136+'BS Da'!G136+'TDC Da'!G136</f>
        <v>767.69263999999998</v>
      </c>
      <c r="H136" s="192">
        <f>+'MIT Da'!H136+'SAR Da'!H136+'URQ Da'!H136+'ROC Da'!H136+'SM Da'!H136+'BN Da'!H136+'BS Da'!H136+'TDC Da'!H136</f>
        <v>767.69263999999998</v>
      </c>
      <c r="I136" s="10">
        <f>+'MIT Da'!I136+'SAR Da'!I136+'URQ Da'!I136+'ROC Da'!I136+'SM Da'!I136+'BN Da'!I136+'BS Da'!I136+'TDC Da'!I136</f>
        <v>972.2581100000001</v>
      </c>
      <c r="J136" s="10">
        <f>+'MIT Da'!J136+'SAR Da'!J136+'URQ Da'!J136+'ROC Da'!J136+'SM Da'!J136+'BN Da'!J136+'BS Da'!J136+'TDC Da'!J136</f>
        <v>1060.415</v>
      </c>
      <c r="K136" s="10">
        <f>+'MIT Da'!K136+'SAR Da'!K136+'URQ Da'!K136+'ROC Da'!K136+'SM Da'!K136+'BN Da'!K136+'BS Da'!K136+'TDC Da'!K136</f>
        <v>54.516999999999996</v>
      </c>
      <c r="L136" s="10">
        <f>+'MIT Da'!L136+'SAR Da'!L136+'URQ Da'!L136+'ROC Da'!L136+'SM Da'!L136+'BN Da'!L136+'BS Da'!L136+'TDC Da'!L136</f>
        <v>379.49300000000005</v>
      </c>
      <c r="M136" s="10">
        <f>+'MIT Da'!M136+'SAR Da'!M136+'URQ Da'!M136+'ROC Da'!M136+'SM Da'!M136+'BN Da'!M136+'BS Da'!M136+'TDC Da'!M136</f>
        <v>21.314999999999998</v>
      </c>
      <c r="N136" s="192">
        <f>+'MIT Da'!N136+'SAR Da'!N136+'URQ Da'!N136+'ROC Da'!N136+'SM Da'!N136+'BN Da'!N136+'BS Da'!N136+'TDC Da'!N136</f>
        <v>1439.9079999999999</v>
      </c>
      <c r="O136" s="192">
        <f>+'MIT Da'!O136+'SAR Da'!O136+'URQ Da'!O136+'ROC Da'!O136+'SM Da'!O136+'BN Da'!O136+'BS Da'!O136+'TDC Da'!O136</f>
        <v>1439.9079999999999</v>
      </c>
      <c r="P136" s="55">
        <f>+'MIT Da'!P136+'SAR Da'!P136+'URQ Da'!P136+'ROC Da'!P136+'SM Da'!P136+'BN Da'!P136+'BS Da'!P136+'TDC Da'!P136</f>
        <v>203</v>
      </c>
      <c r="Q136" s="55">
        <f>+'MIT Da'!Q136+'SAR Da'!Q136+'URQ Da'!Q136+'ROC Da'!Q136+'SM Da'!Q136+'BN Da'!Q136+'BS Da'!Q136+'TDC Da'!Q136</f>
        <v>58</v>
      </c>
      <c r="R136" s="55">
        <f>+'MIT Da'!R136+'SAR Da'!R136+'URQ Da'!R136+'ROC Da'!R136+'SM Da'!R136+'BN Da'!R136+'BS Da'!R136+'TDC Da'!R136</f>
        <v>10</v>
      </c>
      <c r="S136" s="213">
        <f>+'MIT Da'!S136+'SAR Da'!S136+'URQ Da'!S136+'ROC Da'!S136+'SM Da'!S136+'BN Da'!S136+'BS Da'!S136+'TDC Da'!S136</f>
        <v>271</v>
      </c>
      <c r="T136" s="213">
        <f>+'MIT Da'!T136+'SAR Da'!T136+'URQ Da'!T136+'ROC Da'!T136+'SM Da'!T136+'BN Da'!T136+'BS Da'!T136+'TDC Da'!T136</f>
        <v>271</v>
      </c>
      <c r="U136" s="55">
        <f>+'MIT Da'!U136+'SAR Da'!U136+'URQ Da'!U136+'ROC Da'!U136+'SM Da'!U136+'BN Da'!U136+'BS Da'!U136+'TDC Da'!U136</f>
        <v>136</v>
      </c>
      <c r="V136" s="55">
        <f>+'MIT Da'!V136+'SAR Da'!V136+'URQ Da'!V136+'ROC Da'!V136+'SM Da'!V136+'BN Da'!V136+'BS Da'!V136+'TDC Da'!V136</f>
        <v>434</v>
      </c>
      <c r="W136" s="55">
        <f>+'MIT Da'!W136+'SAR Da'!W136+'URQ Da'!W136+'ROC Da'!W136+'SM Da'!W136+'BN Da'!W136+'BS Da'!W136+'TDC Da'!W136</f>
        <v>11</v>
      </c>
      <c r="X136" s="55">
        <f>+'MIT Da'!X136+'SAR Da'!X136+'URQ Da'!X136+'ROC Da'!X136+'SM Da'!X136+'BN Da'!X136+'BS Da'!X136+'TDC Da'!X136</f>
        <v>110</v>
      </c>
      <c r="Y136" s="55">
        <f>+'MIT Da'!Y136+'SAR Da'!Y136+'URQ Da'!Y136+'ROC Da'!Y136+'SM Da'!Y136+'BN Da'!Y136+'BS Da'!Y136+'TDC Da'!Y136</f>
        <v>4</v>
      </c>
      <c r="Z136" s="219">
        <f>+'MIT Da'!Z136+'SAR Da'!Z136+'URQ Da'!Z136+'ROC Da'!Z136+'SM Da'!Z136+'BN Da'!Z136+'BS Da'!Z136+'TDC Da'!Z136</f>
        <v>695</v>
      </c>
      <c r="AA136" s="55">
        <f>+'MIT Da'!AA136+'SAR Da'!AA136+'URQ Da'!AA136+'ROC Da'!AA136+'SM Da'!AA136+'BN Da'!AA136+'BS Da'!AA136+'TDC Da'!AA136</f>
        <v>160</v>
      </c>
      <c r="AB136" s="55">
        <f>+'MIT Da'!AB136+'SAR Da'!AB136+'URQ Da'!AB136+'ROC Da'!AB136+'SM Da'!AB136+'BN Da'!AB136+'BS Da'!AB136+'TDC Da'!AB136</f>
        <v>102</v>
      </c>
      <c r="AC136" s="55">
        <f>+'MIT Da'!AC136+'SAR Da'!AC136+'URQ Da'!AC136+'ROC Da'!AC136+'SM Da'!AC136+'BN Da'!AC136+'BS Da'!AC136+'TDC Da'!AC136</f>
        <v>695</v>
      </c>
      <c r="AD136" s="219">
        <f>+'MIT Da'!AD136+'SAR Da'!AD136+'URQ Da'!AD136+'ROC Da'!AD136+'SM Da'!AD136+'BN Da'!AD136+'BS Da'!AD136+'TDC Da'!AD136</f>
        <v>957</v>
      </c>
      <c r="AE136" s="55">
        <f>+'MIT Da'!AE136+'SAR Da'!AE136+'URQ Da'!AE136+'ROC Da'!AE136+'SM Da'!AE136+'BN Da'!AE136+'BS Da'!AE136+'TDC Da'!AE136</f>
        <v>54</v>
      </c>
      <c r="AF136" s="55">
        <f>+'MIT Da'!AF136+'SAR Da'!AF136+'URQ Da'!AF136+'ROC Da'!AF136+'SM Da'!AF136+'BN Da'!AF136+'BS Da'!AF136+'TDC Da'!AF136</f>
        <v>96</v>
      </c>
      <c r="AG136" s="55">
        <f>+'MIT Da'!AG136+'SAR Da'!AG136+'URQ Da'!AG136+'ROC Da'!AG136+'SM Da'!AG136+'BN Da'!AG136+'BS Da'!AG136+'TDC Da'!AG136</f>
        <v>448</v>
      </c>
      <c r="AH136" s="219">
        <f>+'MIT Da'!AH136+'SAR Da'!AH136+'URQ Da'!AH136+'ROC Da'!AH136+'SM Da'!AH136+'BN Da'!AH136+'BS Da'!AH136+'TDC Da'!AH136</f>
        <v>598</v>
      </c>
      <c r="AI136" s="10">
        <f>+'MIT Da'!AI136+'SAR Da'!AI136+'URQ Da'!AI136+'ROC Da'!AI136+'SM Da'!AI136+'BN Da'!AI136+'BS Da'!AI136+'TDC Da'!AI136</f>
        <v>274.60699999999997</v>
      </c>
      <c r="AJ136" s="10">
        <f>+'MIT Da'!AJ136+'SAR Da'!AJ136+'URQ Da'!AJ136+'ROC Da'!AJ136+'SM Da'!AJ136+'BN Da'!AJ136+'BS Da'!AJ136+'TDC Da'!AJ136</f>
        <v>7.32</v>
      </c>
      <c r="AK136" s="10">
        <f>+'MIT Da'!AK136+'SAR Da'!AK136+'URQ Da'!AK136+'ROC Da'!AK136+'SM Da'!AK136+'BN Da'!AK136+'BS Da'!AK136+'TDC Da'!AK136</f>
        <v>498.71500000000003</v>
      </c>
      <c r="AL136" s="222">
        <f>+'MIT Da'!AL136+'SAR Da'!AL136+'URQ Da'!AL136+'ROC Da'!AL136+'SM Da'!AL136+'BN Da'!AL136+'BS Da'!AL136+'TDC Da'!AL136</f>
        <v>780.64199999999994</v>
      </c>
      <c r="AM136" s="55">
        <f>+'MIT Da'!AM136+'SAR Da'!AM136+'URQ Da'!AM136+'ROC Da'!AM136+'SM Da'!AM136+'BN Da'!AM136+'BS Da'!AM136+'TDC Da'!AM136</f>
        <v>9</v>
      </c>
      <c r="AN136" s="55">
        <f>+'MIT Da'!AN136+'SAR Da'!AN136+'URQ Da'!AN136+'ROC Da'!AN136+'SM Da'!AN136+'BN Da'!AN136+'BS Da'!AN136+'TDC Da'!AN136</f>
        <v>57</v>
      </c>
      <c r="AO136" s="55">
        <f>+'MIT Da'!AO136+'SAR Da'!AO136+'URQ Da'!AO136+'ROC Da'!AO136+'SM Da'!AO136+'BN Da'!AO136+'BS Da'!AO136+'TDC Da'!AO136</f>
        <v>82</v>
      </c>
      <c r="AP136" s="232">
        <f>+'MIT Da'!AP136+'SAR Da'!AP136+'URQ Da'!AP136+'ROC Da'!AP136+'SM Da'!AP136+'BN Da'!AP136+'BS Da'!AP136+'TDC Da'!AP136</f>
        <v>148</v>
      </c>
      <c r="AQ136" s="55">
        <f>+'MIT Da'!AQ136+'SAR Da'!AQ136+'URQ Da'!AQ136+'ROC Da'!AQ136+'SM Da'!AQ136+'BN Da'!AQ136+'BS Da'!AQ136+'TDC Da'!AQ136</f>
        <v>596</v>
      </c>
      <c r="AR136" s="55">
        <f>+'MIT Da'!AR136+'SAR Da'!AR136+'URQ Da'!AR136+'ROC Da'!AR136+'SM Da'!AR136+'BN Da'!AR136+'BS Da'!AR136+'TDC Da'!AR136</f>
        <v>341</v>
      </c>
      <c r="AS136" s="55">
        <f>+'MIT Da'!AS136+'SAR Da'!AS136+'URQ Da'!AS136+'ROC Da'!AS136+'SM Da'!AS136+'BN Da'!AS136+'BS Da'!AS136+'TDC Da'!AS136</f>
        <v>39</v>
      </c>
      <c r="AT136" s="232">
        <f>+SUM(RED_InfraMR[[#This Row],[B.02.1 - Parque de Coches Eléctricos Motrices]:[B.02.3 - Parque de Coches Eléctricos Motrices Tipo R]])</f>
        <v>976</v>
      </c>
      <c r="AU136" s="55">
        <f>+'MIT Da'!AU136+'SAR Da'!AU136+'URQ Da'!AU136+'ROC Da'!AU136+'SM Da'!AU136+'BN Da'!AU136+'BS Da'!AU136+'TDC Da'!AU136</f>
        <v>0</v>
      </c>
      <c r="AV136" s="55">
        <f>+'MIT Da'!AV136+'SAR Da'!AV136+'URQ Da'!AV136+'ROC Da'!AV136+'SM Da'!AV136+'BN Da'!AV136+'BS Da'!AV136+'TDC Da'!AV136</f>
        <v>6</v>
      </c>
      <c r="AW136" s="55">
        <f>+'MIT Da'!AW136+'SAR Da'!AW136+'URQ Da'!AW136+'ROC Da'!AW136+'SM Da'!AW136+'BN Da'!AW136+'BS Da'!AW136+'TDC Da'!AW136</f>
        <v>10</v>
      </c>
      <c r="AX136" s="232">
        <f>+SUM(RED_InfraMR[[#This Row],[B.03.1 - Parque de Coches Motores Motrices Remolcados]:[B.03.3 - Parque de Coches Motores Motrices Cabina]])</f>
        <v>16</v>
      </c>
      <c r="AY136" s="55">
        <f>+'MIT Da'!AY136+'SAR Da'!AY136+'URQ Da'!AY136+'ROC Da'!AY136+'SM Da'!AY136+'BN Da'!AY136+'BS Da'!AY136+'TDC Da'!AY136</f>
        <v>437</v>
      </c>
      <c r="AZ136" s="55">
        <f>+'MIT Da'!AZ136+'SAR Da'!AZ136+'URQ Da'!AZ136+'ROC Da'!AZ136+'SM Da'!AZ136+'BN Da'!AZ136+'BS Da'!AZ136+'TDC Da'!AZ136</f>
        <v>173</v>
      </c>
      <c r="BA136" s="55">
        <f>+'MIT Da'!BA136+'SAR Da'!BA136+'URQ Da'!BA136+'ROC Da'!BA136+'SM Da'!BA136+'BN Da'!BA136+'BS Da'!BA136+'TDC Da'!BA136</f>
        <v>15</v>
      </c>
      <c r="BB136" s="55">
        <f>+'MIT Da'!BB136+'SAR Da'!BB136+'URQ Da'!BB136+'ROC Da'!BB136+'SM Da'!BB136+'BN Da'!BB136+'BS Da'!BB136+'TDC Da'!BB136</f>
        <v>0</v>
      </c>
      <c r="BC136" s="232">
        <f>+SUM(RED_InfraMR[[#This Row],[B.04.1 - Parque de Coches Remolcados Clase Unica]:[B.04.5 - Parque de Coches Remolcados para Servicios Especiales (Cartoneros)]])</f>
        <v>625</v>
      </c>
      <c r="BD136" s="393">
        <f>+'MIT Da'!BD136+'SAR Da'!BD136+'URQ Da'!BD136+'ROC Da'!BD136+'SM Da'!BD136+'BN Da'!BD136+'BS Da'!BD136+'TDC Da'!BD136</f>
        <v>150</v>
      </c>
      <c r="BE136" s="55">
        <f>+'MIT Da'!BE136+'SAR Da'!BE136+'URQ Da'!BE136+'ROC Da'!BE136+'SM Da'!BE136+'BN Da'!BE136+'BS Da'!BE136+'TDC Da'!BE136</f>
        <v>12</v>
      </c>
      <c r="BF136" s="55">
        <f>+'MIT Da'!BF136+'SAR Da'!BF136+'URQ Da'!BF136+'ROC Da'!BF136+'SM Da'!BF136+'BN Da'!BF136+'BS Da'!BF136+'TDC Da'!BF136</f>
        <v>92</v>
      </c>
      <c r="BG136" s="235"/>
    </row>
    <row r="137" spans="1:59">
      <c r="A137" s="1">
        <v>2004</v>
      </c>
      <c r="B137" s="1" t="s">
        <v>64</v>
      </c>
      <c r="C137" s="10">
        <f>+'MIT Da'!C137+'SAR Da'!C137+'URQ Da'!C137+'ROC Da'!C137+'SM Da'!C137+'BN Da'!C137+'BS Da'!C137+'TDC Da'!C137</f>
        <v>147.21299999999999</v>
      </c>
      <c r="D137" s="10">
        <f>+'MIT Da'!D137+'SAR Da'!D137+'URQ Da'!D137+'ROC Da'!D137+'SM Da'!D137+'BN Da'!D137+'BS Da'!D137+'TDC Da'!D137</f>
        <v>444.30600000000004</v>
      </c>
      <c r="E137" s="10">
        <f>+'MIT Da'!E137+'SAR Da'!E137+'URQ Da'!E137+'ROC Da'!E137+'SM Da'!E137+'BN Da'!E137+'BS Da'!E137+'TDC Da'!E137</f>
        <v>0</v>
      </c>
      <c r="F137" s="10">
        <f>+'MIT Da'!F137+'SAR Da'!F137+'URQ Da'!F137+'ROC Da'!F137+'SM Da'!F137+'BN Da'!F137+'BS Da'!F137+'TDC Da'!F137</f>
        <v>176.17364000000001</v>
      </c>
      <c r="G137" s="192">
        <f>+'MIT Da'!G137+'SAR Da'!G137+'URQ Da'!G137+'ROC Da'!G137+'SM Da'!G137+'BN Da'!G137+'BS Da'!G137+'TDC Da'!G137</f>
        <v>767.69263999999998</v>
      </c>
      <c r="H137" s="192">
        <f>+'MIT Da'!H137+'SAR Da'!H137+'URQ Da'!H137+'ROC Da'!H137+'SM Da'!H137+'BN Da'!H137+'BS Da'!H137+'TDC Da'!H137</f>
        <v>767.69263999999998</v>
      </c>
      <c r="I137" s="10">
        <f>+'MIT Da'!I137+'SAR Da'!I137+'URQ Da'!I137+'ROC Da'!I137+'SM Da'!I137+'BN Da'!I137+'BS Da'!I137+'TDC Da'!I137</f>
        <v>972.2581100000001</v>
      </c>
      <c r="J137" s="10">
        <f>+'MIT Da'!J137+'SAR Da'!J137+'URQ Da'!J137+'ROC Da'!J137+'SM Da'!J137+'BN Da'!J137+'BS Da'!J137+'TDC Da'!J137</f>
        <v>1060.415</v>
      </c>
      <c r="K137" s="10">
        <f>+'MIT Da'!K137+'SAR Da'!K137+'URQ Da'!K137+'ROC Da'!K137+'SM Da'!K137+'BN Da'!K137+'BS Da'!K137+'TDC Da'!K137</f>
        <v>54.516999999999996</v>
      </c>
      <c r="L137" s="10">
        <f>+'MIT Da'!L137+'SAR Da'!L137+'URQ Da'!L137+'ROC Da'!L137+'SM Da'!L137+'BN Da'!L137+'BS Da'!L137+'TDC Da'!L137</f>
        <v>379.49300000000005</v>
      </c>
      <c r="M137" s="10">
        <f>+'MIT Da'!M137+'SAR Da'!M137+'URQ Da'!M137+'ROC Da'!M137+'SM Da'!M137+'BN Da'!M137+'BS Da'!M137+'TDC Da'!M137</f>
        <v>21.314999999999998</v>
      </c>
      <c r="N137" s="192">
        <f>+'MIT Da'!N137+'SAR Da'!N137+'URQ Da'!N137+'ROC Da'!N137+'SM Da'!N137+'BN Da'!N137+'BS Da'!N137+'TDC Da'!N137</f>
        <v>1439.9079999999999</v>
      </c>
      <c r="O137" s="192">
        <f>+'MIT Da'!O137+'SAR Da'!O137+'URQ Da'!O137+'ROC Da'!O137+'SM Da'!O137+'BN Da'!O137+'BS Da'!O137+'TDC Da'!O137</f>
        <v>1439.9079999999999</v>
      </c>
      <c r="P137" s="55">
        <f>+'MIT Da'!P137+'SAR Da'!P137+'URQ Da'!P137+'ROC Da'!P137+'SM Da'!P137+'BN Da'!P137+'BS Da'!P137+'TDC Da'!P137</f>
        <v>203</v>
      </c>
      <c r="Q137" s="55">
        <f>+'MIT Da'!Q137+'SAR Da'!Q137+'URQ Da'!Q137+'ROC Da'!Q137+'SM Da'!Q137+'BN Da'!Q137+'BS Da'!Q137+'TDC Da'!Q137</f>
        <v>58</v>
      </c>
      <c r="R137" s="55">
        <f>+'MIT Da'!R137+'SAR Da'!R137+'URQ Da'!R137+'ROC Da'!R137+'SM Da'!R137+'BN Da'!R137+'BS Da'!R137+'TDC Da'!R137</f>
        <v>10</v>
      </c>
      <c r="S137" s="213">
        <f>+'MIT Da'!S137+'SAR Da'!S137+'URQ Da'!S137+'ROC Da'!S137+'SM Da'!S137+'BN Da'!S137+'BS Da'!S137+'TDC Da'!S137</f>
        <v>271</v>
      </c>
      <c r="T137" s="213">
        <f>+'MIT Da'!T137+'SAR Da'!T137+'URQ Da'!T137+'ROC Da'!T137+'SM Da'!T137+'BN Da'!T137+'BS Da'!T137+'TDC Da'!T137</f>
        <v>271</v>
      </c>
      <c r="U137" s="55">
        <f>+'MIT Da'!U137+'SAR Da'!U137+'URQ Da'!U137+'ROC Da'!U137+'SM Da'!U137+'BN Da'!U137+'BS Da'!U137+'TDC Da'!U137</f>
        <v>136</v>
      </c>
      <c r="V137" s="55">
        <f>+'MIT Da'!V137+'SAR Da'!V137+'URQ Da'!V137+'ROC Da'!V137+'SM Da'!V137+'BN Da'!V137+'BS Da'!V137+'TDC Da'!V137</f>
        <v>434</v>
      </c>
      <c r="W137" s="55">
        <f>+'MIT Da'!W137+'SAR Da'!W137+'URQ Da'!W137+'ROC Da'!W137+'SM Da'!W137+'BN Da'!W137+'BS Da'!W137+'TDC Da'!W137</f>
        <v>11</v>
      </c>
      <c r="X137" s="55">
        <f>+'MIT Da'!X137+'SAR Da'!X137+'URQ Da'!X137+'ROC Da'!X137+'SM Da'!X137+'BN Da'!X137+'BS Da'!X137+'TDC Da'!X137</f>
        <v>110</v>
      </c>
      <c r="Y137" s="55">
        <f>+'MIT Da'!Y137+'SAR Da'!Y137+'URQ Da'!Y137+'ROC Da'!Y137+'SM Da'!Y137+'BN Da'!Y137+'BS Da'!Y137+'TDC Da'!Y137</f>
        <v>4</v>
      </c>
      <c r="Z137" s="219">
        <f>+'MIT Da'!Z137+'SAR Da'!Z137+'URQ Da'!Z137+'ROC Da'!Z137+'SM Da'!Z137+'BN Da'!Z137+'BS Da'!Z137+'TDC Da'!Z137</f>
        <v>695</v>
      </c>
      <c r="AA137" s="55">
        <f>+'MIT Da'!AA137+'SAR Da'!AA137+'URQ Da'!AA137+'ROC Da'!AA137+'SM Da'!AA137+'BN Da'!AA137+'BS Da'!AA137+'TDC Da'!AA137</f>
        <v>160</v>
      </c>
      <c r="AB137" s="55">
        <f>+'MIT Da'!AB137+'SAR Da'!AB137+'URQ Da'!AB137+'ROC Da'!AB137+'SM Da'!AB137+'BN Da'!AB137+'BS Da'!AB137+'TDC Da'!AB137</f>
        <v>102</v>
      </c>
      <c r="AC137" s="55">
        <f>+'MIT Da'!AC137+'SAR Da'!AC137+'URQ Da'!AC137+'ROC Da'!AC137+'SM Da'!AC137+'BN Da'!AC137+'BS Da'!AC137+'TDC Da'!AC137</f>
        <v>695</v>
      </c>
      <c r="AD137" s="219">
        <f>+'MIT Da'!AD137+'SAR Da'!AD137+'URQ Da'!AD137+'ROC Da'!AD137+'SM Da'!AD137+'BN Da'!AD137+'BS Da'!AD137+'TDC Da'!AD137</f>
        <v>957</v>
      </c>
      <c r="AE137" s="55">
        <f>+'MIT Da'!AE137+'SAR Da'!AE137+'URQ Da'!AE137+'ROC Da'!AE137+'SM Da'!AE137+'BN Da'!AE137+'BS Da'!AE137+'TDC Da'!AE137</f>
        <v>54</v>
      </c>
      <c r="AF137" s="55">
        <f>+'MIT Da'!AF137+'SAR Da'!AF137+'URQ Da'!AF137+'ROC Da'!AF137+'SM Da'!AF137+'BN Da'!AF137+'BS Da'!AF137+'TDC Da'!AF137</f>
        <v>96</v>
      </c>
      <c r="AG137" s="55">
        <f>+'MIT Da'!AG137+'SAR Da'!AG137+'URQ Da'!AG137+'ROC Da'!AG137+'SM Da'!AG137+'BN Da'!AG137+'BS Da'!AG137+'TDC Da'!AG137</f>
        <v>448</v>
      </c>
      <c r="AH137" s="219">
        <f>+'MIT Da'!AH137+'SAR Da'!AH137+'URQ Da'!AH137+'ROC Da'!AH137+'SM Da'!AH137+'BN Da'!AH137+'BS Da'!AH137+'TDC Da'!AH137</f>
        <v>598</v>
      </c>
      <c r="AI137" s="10">
        <f>+'MIT Da'!AI137+'SAR Da'!AI137+'URQ Da'!AI137+'ROC Da'!AI137+'SM Da'!AI137+'BN Da'!AI137+'BS Da'!AI137+'TDC Da'!AI137</f>
        <v>274.60699999999997</v>
      </c>
      <c r="AJ137" s="10">
        <f>+'MIT Da'!AJ137+'SAR Da'!AJ137+'URQ Da'!AJ137+'ROC Da'!AJ137+'SM Da'!AJ137+'BN Da'!AJ137+'BS Da'!AJ137+'TDC Da'!AJ137</f>
        <v>7.32</v>
      </c>
      <c r="AK137" s="10">
        <f>+'MIT Da'!AK137+'SAR Da'!AK137+'URQ Da'!AK137+'ROC Da'!AK137+'SM Da'!AK137+'BN Da'!AK137+'BS Da'!AK137+'TDC Da'!AK137</f>
        <v>498.71500000000003</v>
      </c>
      <c r="AL137" s="222">
        <f>+'MIT Da'!AL137+'SAR Da'!AL137+'URQ Da'!AL137+'ROC Da'!AL137+'SM Da'!AL137+'BN Da'!AL137+'BS Da'!AL137+'TDC Da'!AL137</f>
        <v>780.64199999999994</v>
      </c>
      <c r="AM137" s="55">
        <f>+'MIT Da'!AM137+'SAR Da'!AM137+'URQ Da'!AM137+'ROC Da'!AM137+'SM Da'!AM137+'BN Da'!AM137+'BS Da'!AM137+'TDC Da'!AM137</f>
        <v>9</v>
      </c>
      <c r="AN137" s="55">
        <f>+'MIT Da'!AN137+'SAR Da'!AN137+'URQ Da'!AN137+'ROC Da'!AN137+'SM Da'!AN137+'BN Da'!AN137+'BS Da'!AN137+'TDC Da'!AN137</f>
        <v>57</v>
      </c>
      <c r="AO137" s="55">
        <f>+'MIT Da'!AO137+'SAR Da'!AO137+'URQ Da'!AO137+'ROC Da'!AO137+'SM Da'!AO137+'BN Da'!AO137+'BS Da'!AO137+'TDC Da'!AO137</f>
        <v>82</v>
      </c>
      <c r="AP137" s="232">
        <f>+'MIT Da'!AP137+'SAR Da'!AP137+'URQ Da'!AP137+'ROC Da'!AP137+'SM Da'!AP137+'BN Da'!AP137+'BS Da'!AP137+'TDC Da'!AP137</f>
        <v>148</v>
      </c>
      <c r="AQ137" s="55">
        <f>+'MIT Da'!AQ137+'SAR Da'!AQ137+'URQ Da'!AQ137+'ROC Da'!AQ137+'SM Da'!AQ137+'BN Da'!AQ137+'BS Da'!AQ137+'TDC Da'!AQ137</f>
        <v>596</v>
      </c>
      <c r="AR137" s="55">
        <f>+'MIT Da'!AR137+'SAR Da'!AR137+'URQ Da'!AR137+'ROC Da'!AR137+'SM Da'!AR137+'BN Da'!AR137+'BS Da'!AR137+'TDC Da'!AR137</f>
        <v>341</v>
      </c>
      <c r="AS137" s="55">
        <f>+'MIT Da'!AS137+'SAR Da'!AS137+'URQ Da'!AS137+'ROC Da'!AS137+'SM Da'!AS137+'BN Da'!AS137+'BS Da'!AS137+'TDC Da'!AS137</f>
        <v>39</v>
      </c>
      <c r="AT137" s="232">
        <f>+SUM(RED_InfraMR[[#This Row],[B.02.1 - Parque de Coches Eléctricos Motrices]:[B.02.3 - Parque de Coches Eléctricos Motrices Tipo R]])</f>
        <v>976</v>
      </c>
      <c r="AU137" s="55">
        <f>+'MIT Da'!AU137+'SAR Da'!AU137+'URQ Da'!AU137+'ROC Da'!AU137+'SM Da'!AU137+'BN Da'!AU137+'BS Da'!AU137+'TDC Da'!AU137</f>
        <v>0</v>
      </c>
      <c r="AV137" s="55">
        <f>+'MIT Da'!AV137+'SAR Da'!AV137+'URQ Da'!AV137+'ROC Da'!AV137+'SM Da'!AV137+'BN Da'!AV137+'BS Da'!AV137+'TDC Da'!AV137</f>
        <v>6</v>
      </c>
      <c r="AW137" s="55">
        <f>+'MIT Da'!AW137+'SAR Da'!AW137+'URQ Da'!AW137+'ROC Da'!AW137+'SM Da'!AW137+'BN Da'!AW137+'BS Da'!AW137+'TDC Da'!AW137</f>
        <v>10</v>
      </c>
      <c r="AX137" s="232">
        <f>+SUM(RED_InfraMR[[#This Row],[B.03.1 - Parque de Coches Motores Motrices Remolcados]:[B.03.3 - Parque de Coches Motores Motrices Cabina]])</f>
        <v>16</v>
      </c>
      <c r="AY137" s="55">
        <f>+'MIT Da'!AY137+'SAR Da'!AY137+'URQ Da'!AY137+'ROC Da'!AY137+'SM Da'!AY137+'BN Da'!AY137+'BS Da'!AY137+'TDC Da'!AY137</f>
        <v>437</v>
      </c>
      <c r="AZ137" s="55">
        <f>+'MIT Da'!AZ137+'SAR Da'!AZ137+'URQ Da'!AZ137+'ROC Da'!AZ137+'SM Da'!AZ137+'BN Da'!AZ137+'BS Da'!AZ137+'TDC Da'!AZ137</f>
        <v>173</v>
      </c>
      <c r="BA137" s="55">
        <f>+'MIT Da'!BA137+'SAR Da'!BA137+'URQ Da'!BA137+'ROC Da'!BA137+'SM Da'!BA137+'BN Da'!BA137+'BS Da'!BA137+'TDC Da'!BA137</f>
        <v>15</v>
      </c>
      <c r="BB137" s="55">
        <f>+'MIT Da'!BB137+'SAR Da'!BB137+'URQ Da'!BB137+'ROC Da'!BB137+'SM Da'!BB137+'BN Da'!BB137+'BS Da'!BB137+'TDC Da'!BB137</f>
        <v>0</v>
      </c>
      <c r="BC137" s="232">
        <f>+SUM(RED_InfraMR[[#This Row],[B.04.1 - Parque de Coches Remolcados Clase Unica]:[B.04.5 - Parque de Coches Remolcados para Servicios Especiales (Cartoneros)]])</f>
        <v>625</v>
      </c>
      <c r="BD137" s="393">
        <f>+'MIT Da'!BD137+'SAR Da'!BD137+'URQ Da'!BD137+'ROC Da'!BD137+'SM Da'!BD137+'BN Da'!BD137+'BS Da'!BD137+'TDC Da'!BD137</f>
        <v>150</v>
      </c>
      <c r="BE137" s="55">
        <f>+'MIT Da'!BE137+'SAR Da'!BE137+'URQ Da'!BE137+'ROC Da'!BE137+'SM Da'!BE137+'BN Da'!BE137+'BS Da'!BE137+'TDC Da'!BE137</f>
        <v>12</v>
      </c>
      <c r="BF137" s="55">
        <f>+'MIT Da'!BF137+'SAR Da'!BF137+'URQ Da'!BF137+'ROC Da'!BF137+'SM Da'!BF137+'BN Da'!BF137+'BS Da'!BF137+'TDC Da'!BF137</f>
        <v>92</v>
      </c>
      <c r="BG137" s="235"/>
    </row>
    <row r="138" spans="1:59">
      <c r="A138" s="1">
        <v>2004</v>
      </c>
      <c r="B138" s="1" t="s">
        <v>65</v>
      </c>
      <c r="C138" s="10">
        <f>+'MIT Da'!C138+'SAR Da'!C138+'URQ Da'!C138+'ROC Da'!C138+'SM Da'!C138+'BN Da'!C138+'BS Da'!C138+'TDC Da'!C138</f>
        <v>147.21299999999999</v>
      </c>
      <c r="D138" s="10">
        <f>+'MIT Da'!D138+'SAR Da'!D138+'URQ Da'!D138+'ROC Da'!D138+'SM Da'!D138+'BN Da'!D138+'BS Da'!D138+'TDC Da'!D138</f>
        <v>444.30600000000004</v>
      </c>
      <c r="E138" s="10">
        <f>+'MIT Da'!E138+'SAR Da'!E138+'URQ Da'!E138+'ROC Da'!E138+'SM Da'!E138+'BN Da'!E138+'BS Da'!E138+'TDC Da'!E138</f>
        <v>0</v>
      </c>
      <c r="F138" s="10">
        <f>+'MIT Da'!F138+'SAR Da'!F138+'URQ Da'!F138+'ROC Da'!F138+'SM Da'!F138+'BN Da'!F138+'BS Da'!F138+'TDC Da'!F138</f>
        <v>176.17364000000001</v>
      </c>
      <c r="G138" s="192">
        <f>+'MIT Da'!G138+'SAR Da'!G138+'URQ Da'!G138+'ROC Da'!G138+'SM Da'!G138+'BN Da'!G138+'BS Da'!G138+'TDC Da'!G138</f>
        <v>767.69263999999998</v>
      </c>
      <c r="H138" s="192">
        <f>+'MIT Da'!H138+'SAR Da'!H138+'URQ Da'!H138+'ROC Da'!H138+'SM Da'!H138+'BN Da'!H138+'BS Da'!H138+'TDC Da'!H138</f>
        <v>767.69263999999998</v>
      </c>
      <c r="I138" s="10">
        <f>+'MIT Da'!I138+'SAR Da'!I138+'URQ Da'!I138+'ROC Da'!I138+'SM Da'!I138+'BN Da'!I138+'BS Da'!I138+'TDC Da'!I138</f>
        <v>972.2581100000001</v>
      </c>
      <c r="J138" s="10">
        <f>+'MIT Da'!J138+'SAR Da'!J138+'URQ Da'!J138+'ROC Da'!J138+'SM Da'!J138+'BN Da'!J138+'BS Da'!J138+'TDC Da'!J138</f>
        <v>1060.415</v>
      </c>
      <c r="K138" s="10">
        <f>+'MIT Da'!K138+'SAR Da'!K138+'URQ Da'!K138+'ROC Da'!K138+'SM Da'!K138+'BN Da'!K138+'BS Da'!K138+'TDC Da'!K138</f>
        <v>54.516999999999996</v>
      </c>
      <c r="L138" s="10">
        <f>+'MIT Da'!L138+'SAR Da'!L138+'URQ Da'!L138+'ROC Da'!L138+'SM Da'!L138+'BN Da'!L138+'BS Da'!L138+'TDC Da'!L138</f>
        <v>379.49300000000005</v>
      </c>
      <c r="M138" s="10">
        <f>+'MIT Da'!M138+'SAR Da'!M138+'URQ Da'!M138+'ROC Da'!M138+'SM Da'!M138+'BN Da'!M138+'BS Da'!M138+'TDC Da'!M138</f>
        <v>21.314999999999998</v>
      </c>
      <c r="N138" s="192">
        <f>+'MIT Da'!N138+'SAR Da'!N138+'URQ Da'!N138+'ROC Da'!N138+'SM Da'!N138+'BN Da'!N138+'BS Da'!N138+'TDC Da'!N138</f>
        <v>1439.9079999999999</v>
      </c>
      <c r="O138" s="192">
        <f>+'MIT Da'!O138+'SAR Da'!O138+'URQ Da'!O138+'ROC Da'!O138+'SM Da'!O138+'BN Da'!O138+'BS Da'!O138+'TDC Da'!O138</f>
        <v>1439.9079999999999</v>
      </c>
      <c r="P138" s="55">
        <f>+'MIT Da'!P138+'SAR Da'!P138+'URQ Da'!P138+'ROC Da'!P138+'SM Da'!P138+'BN Da'!P138+'BS Da'!P138+'TDC Da'!P138</f>
        <v>203</v>
      </c>
      <c r="Q138" s="55">
        <f>+'MIT Da'!Q138+'SAR Da'!Q138+'URQ Da'!Q138+'ROC Da'!Q138+'SM Da'!Q138+'BN Da'!Q138+'BS Da'!Q138+'TDC Da'!Q138</f>
        <v>58</v>
      </c>
      <c r="R138" s="55">
        <f>+'MIT Da'!R138+'SAR Da'!R138+'URQ Da'!R138+'ROC Da'!R138+'SM Da'!R138+'BN Da'!R138+'BS Da'!R138+'TDC Da'!R138</f>
        <v>10</v>
      </c>
      <c r="S138" s="213">
        <f>+'MIT Da'!S138+'SAR Da'!S138+'URQ Da'!S138+'ROC Da'!S138+'SM Da'!S138+'BN Da'!S138+'BS Da'!S138+'TDC Da'!S138</f>
        <v>271</v>
      </c>
      <c r="T138" s="213">
        <f>+'MIT Da'!T138+'SAR Da'!T138+'URQ Da'!T138+'ROC Da'!T138+'SM Da'!T138+'BN Da'!T138+'BS Da'!T138+'TDC Da'!T138</f>
        <v>271</v>
      </c>
      <c r="U138" s="55">
        <f>+'MIT Da'!U138+'SAR Da'!U138+'URQ Da'!U138+'ROC Da'!U138+'SM Da'!U138+'BN Da'!U138+'BS Da'!U138+'TDC Da'!U138</f>
        <v>136</v>
      </c>
      <c r="V138" s="55">
        <f>+'MIT Da'!V138+'SAR Da'!V138+'URQ Da'!V138+'ROC Da'!V138+'SM Da'!V138+'BN Da'!V138+'BS Da'!V138+'TDC Da'!V138</f>
        <v>434</v>
      </c>
      <c r="W138" s="55">
        <f>+'MIT Da'!W138+'SAR Da'!W138+'URQ Da'!W138+'ROC Da'!W138+'SM Da'!W138+'BN Da'!W138+'BS Da'!W138+'TDC Da'!W138</f>
        <v>11</v>
      </c>
      <c r="X138" s="55">
        <f>+'MIT Da'!X138+'SAR Da'!X138+'URQ Da'!X138+'ROC Da'!X138+'SM Da'!X138+'BN Da'!X138+'BS Da'!X138+'TDC Da'!X138</f>
        <v>110</v>
      </c>
      <c r="Y138" s="55">
        <f>+'MIT Da'!Y138+'SAR Da'!Y138+'URQ Da'!Y138+'ROC Da'!Y138+'SM Da'!Y138+'BN Da'!Y138+'BS Da'!Y138+'TDC Da'!Y138</f>
        <v>4</v>
      </c>
      <c r="Z138" s="219">
        <f>+'MIT Da'!Z138+'SAR Da'!Z138+'URQ Da'!Z138+'ROC Da'!Z138+'SM Da'!Z138+'BN Da'!Z138+'BS Da'!Z138+'TDC Da'!Z138</f>
        <v>695</v>
      </c>
      <c r="AA138" s="55">
        <f>+'MIT Da'!AA138+'SAR Da'!AA138+'URQ Da'!AA138+'ROC Da'!AA138+'SM Da'!AA138+'BN Da'!AA138+'BS Da'!AA138+'TDC Da'!AA138</f>
        <v>160</v>
      </c>
      <c r="AB138" s="55">
        <f>+'MIT Da'!AB138+'SAR Da'!AB138+'URQ Da'!AB138+'ROC Da'!AB138+'SM Da'!AB138+'BN Da'!AB138+'BS Da'!AB138+'TDC Da'!AB138</f>
        <v>102</v>
      </c>
      <c r="AC138" s="55">
        <f>+'MIT Da'!AC138+'SAR Da'!AC138+'URQ Da'!AC138+'ROC Da'!AC138+'SM Da'!AC138+'BN Da'!AC138+'BS Da'!AC138+'TDC Da'!AC138</f>
        <v>695</v>
      </c>
      <c r="AD138" s="219">
        <f>+'MIT Da'!AD138+'SAR Da'!AD138+'URQ Da'!AD138+'ROC Da'!AD138+'SM Da'!AD138+'BN Da'!AD138+'BS Da'!AD138+'TDC Da'!AD138</f>
        <v>957</v>
      </c>
      <c r="AE138" s="55">
        <f>+'MIT Da'!AE138+'SAR Da'!AE138+'URQ Da'!AE138+'ROC Da'!AE138+'SM Da'!AE138+'BN Da'!AE138+'BS Da'!AE138+'TDC Da'!AE138</f>
        <v>54</v>
      </c>
      <c r="AF138" s="55">
        <f>+'MIT Da'!AF138+'SAR Da'!AF138+'URQ Da'!AF138+'ROC Da'!AF138+'SM Da'!AF138+'BN Da'!AF138+'BS Da'!AF138+'TDC Da'!AF138</f>
        <v>96</v>
      </c>
      <c r="AG138" s="55">
        <f>+'MIT Da'!AG138+'SAR Da'!AG138+'URQ Da'!AG138+'ROC Da'!AG138+'SM Da'!AG138+'BN Da'!AG138+'BS Da'!AG138+'TDC Da'!AG138</f>
        <v>448</v>
      </c>
      <c r="AH138" s="219">
        <f>+'MIT Da'!AH138+'SAR Da'!AH138+'URQ Da'!AH138+'ROC Da'!AH138+'SM Da'!AH138+'BN Da'!AH138+'BS Da'!AH138+'TDC Da'!AH138</f>
        <v>598</v>
      </c>
      <c r="AI138" s="10">
        <f>+'MIT Da'!AI138+'SAR Da'!AI138+'URQ Da'!AI138+'ROC Da'!AI138+'SM Da'!AI138+'BN Da'!AI138+'BS Da'!AI138+'TDC Da'!AI138</f>
        <v>274.60699999999997</v>
      </c>
      <c r="AJ138" s="10">
        <f>+'MIT Da'!AJ138+'SAR Da'!AJ138+'URQ Da'!AJ138+'ROC Da'!AJ138+'SM Da'!AJ138+'BN Da'!AJ138+'BS Da'!AJ138+'TDC Da'!AJ138</f>
        <v>7.32</v>
      </c>
      <c r="AK138" s="10">
        <f>+'MIT Da'!AK138+'SAR Da'!AK138+'URQ Da'!AK138+'ROC Da'!AK138+'SM Da'!AK138+'BN Da'!AK138+'BS Da'!AK138+'TDC Da'!AK138</f>
        <v>498.71500000000003</v>
      </c>
      <c r="AL138" s="222">
        <f>+'MIT Da'!AL138+'SAR Da'!AL138+'URQ Da'!AL138+'ROC Da'!AL138+'SM Da'!AL138+'BN Da'!AL138+'BS Da'!AL138+'TDC Da'!AL138</f>
        <v>780.64199999999994</v>
      </c>
      <c r="AM138" s="55">
        <f>+'MIT Da'!AM138+'SAR Da'!AM138+'URQ Da'!AM138+'ROC Da'!AM138+'SM Da'!AM138+'BN Da'!AM138+'BS Da'!AM138+'TDC Da'!AM138</f>
        <v>9</v>
      </c>
      <c r="AN138" s="55">
        <f>+'MIT Da'!AN138+'SAR Da'!AN138+'URQ Da'!AN138+'ROC Da'!AN138+'SM Da'!AN138+'BN Da'!AN138+'BS Da'!AN138+'TDC Da'!AN138</f>
        <v>57</v>
      </c>
      <c r="AO138" s="55">
        <f>+'MIT Da'!AO138+'SAR Da'!AO138+'URQ Da'!AO138+'ROC Da'!AO138+'SM Da'!AO138+'BN Da'!AO138+'BS Da'!AO138+'TDC Da'!AO138</f>
        <v>82</v>
      </c>
      <c r="AP138" s="232">
        <f>+'MIT Da'!AP138+'SAR Da'!AP138+'URQ Da'!AP138+'ROC Da'!AP138+'SM Da'!AP138+'BN Da'!AP138+'BS Da'!AP138+'TDC Da'!AP138</f>
        <v>148</v>
      </c>
      <c r="AQ138" s="55">
        <f>+'MIT Da'!AQ138+'SAR Da'!AQ138+'URQ Da'!AQ138+'ROC Da'!AQ138+'SM Da'!AQ138+'BN Da'!AQ138+'BS Da'!AQ138+'TDC Da'!AQ138</f>
        <v>596</v>
      </c>
      <c r="AR138" s="55">
        <f>+'MIT Da'!AR138+'SAR Da'!AR138+'URQ Da'!AR138+'ROC Da'!AR138+'SM Da'!AR138+'BN Da'!AR138+'BS Da'!AR138+'TDC Da'!AR138</f>
        <v>341</v>
      </c>
      <c r="AS138" s="55">
        <f>+'MIT Da'!AS138+'SAR Da'!AS138+'URQ Da'!AS138+'ROC Da'!AS138+'SM Da'!AS138+'BN Da'!AS138+'BS Da'!AS138+'TDC Da'!AS138</f>
        <v>39</v>
      </c>
      <c r="AT138" s="232">
        <f>+SUM(RED_InfraMR[[#This Row],[B.02.1 - Parque de Coches Eléctricos Motrices]:[B.02.3 - Parque de Coches Eléctricos Motrices Tipo R]])</f>
        <v>976</v>
      </c>
      <c r="AU138" s="55">
        <f>+'MIT Da'!AU138+'SAR Da'!AU138+'URQ Da'!AU138+'ROC Da'!AU138+'SM Da'!AU138+'BN Da'!AU138+'BS Da'!AU138+'TDC Da'!AU138</f>
        <v>0</v>
      </c>
      <c r="AV138" s="55">
        <f>+'MIT Da'!AV138+'SAR Da'!AV138+'URQ Da'!AV138+'ROC Da'!AV138+'SM Da'!AV138+'BN Da'!AV138+'BS Da'!AV138+'TDC Da'!AV138</f>
        <v>6</v>
      </c>
      <c r="AW138" s="55">
        <f>+'MIT Da'!AW138+'SAR Da'!AW138+'URQ Da'!AW138+'ROC Da'!AW138+'SM Da'!AW138+'BN Da'!AW138+'BS Da'!AW138+'TDC Da'!AW138</f>
        <v>10</v>
      </c>
      <c r="AX138" s="232">
        <f>+SUM(RED_InfraMR[[#This Row],[B.03.1 - Parque de Coches Motores Motrices Remolcados]:[B.03.3 - Parque de Coches Motores Motrices Cabina]])</f>
        <v>16</v>
      </c>
      <c r="AY138" s="55">
        <f>+'MIT Da'!AY138+'SAR Da'!AY138+'URQ Da'!AY138+'ROC Da'!AY138+'SM Da'!AY138+'BN Da'!AY138+'BS Da'!AY138+'TDC Da'!AY138</f>
        <v>437</v>
      </c>
      <c r="AZ138" s="55">
        <f>+'MIT Da'!AZ138+'SAR Da'!AZ138+'URQ Da'!AZ138+'ROC Da'!AZ138+'SM Da'!AZ138+'BN Da'!AZ138+'BS Da'!AZ138+'TDC Da'!AZ138</f>
        <v>173</v>
      </c>
      <c r="BA138" s="55">
        <f>+'MIT Da'!BA138+'SAR Da'!BA138+'URQ Da'!BA138+'ROC Da'!BA138+'SM Da'!BA138+'BN Da'!BA138+'BS Da'!BA138+'TDC Da'!BA138</f>
        <v>15</v>
      </c>
      <c r="BB138" s="55">
        <f>+'MIT Da'!BB138+'SAR Da'!BB138+'URQ Da'!BB138+'ROC Da'!BB138+'SM Da'!BB138+'BN Da'!BB138+'BS Da'!BB138+'TDC Da'!BB138</f>
        <v>0</v>
      </c>
      <c r="BC138" s="232">
        <f>+SUM(RED_InfraMR[[#This Row],[B.04.1 - Parque de Coches Remolcados Clase Unica]:[B.04.5 - Parque de Coches Remolcados para Servicios Especiales (Cartoneros)]])</f>
        <v>625</v>
      </c>
      <c r="BD138" s="393">
        <f>+'MIT Da'!BD138+'SAR Da'!BD138+'URQ Da'!BD138+'ROC Da'!BD138+'SM Da'!BD138+'BN Da'!BD138+'BS Da'!BD138+'TDC Da'!BD138</f>
        <v>150</v>
      </c>
      <c r="BE138" s="55">
        <f>+'MIT Da'!BE138+'SAR Da'!BE138+'URQ Da'!BE138+'ROC Da'!BE138+'SM Da'!BE138+'BN Da'!BE138+'BS Da'!BE138+'TDC Da'!BE138</f>
        <v>12</v>
      </c>
      <c r="BF138" s="55">
        <f>+'MIT Da'!BF138+'SAR Da'!BF138+'URQ Da'!BF138+'ROC Da'!BF138+'SM Da'!BF138+'BN Da'!BF138+'BS Da'!BF138+'TDC Da'!BF138</f>
        <v>92</v>
      </c>
      <c r="BG138" s="235"/>
    </row>
    <row r="139" spans="1:59">
      <c r="A139" s="1">
        <v>2004</v>
      </c>
      <c r="B139" s="1" t="s">
        <v>66</v>
      </c>
      <c r="C139" s="10">
        <f>+'MIT Da'!C139+'SAR Da'!C139+'URQ Da'!C139+'ROC Da'!C139+'SM Da'!C139+'BN Da'!C139+'BS Da'!C139+'TDC Da'!C139</f>
        <v>147.21299999999999</v>
      </c>
      <c r="D139" s="10">
        <f>+'MIT Da'!D139+'SAR Da'!D139+'URQ Da'!D139+'ROC Da'!D139+'SM Da'!D139+'BN Da'!D139+'BS Da'!D139+'TDC Da'!D139</f>
        <v>444.30600000000004</v>
      </c>
      <c r="E139" s="10">
        <f>+'MIT Da'!E139+'SAR Da'!E139+'URQ Da'!E139+'ROC Da'!E139+'SM Da'!E139+'BN Da'!E139+'BS Da'!E139+'TDC Da'!E139</f>
        <v>0</v>
      </c>
      <c r="F139" s="10">
        <f>+'MIT Da'!F139+'SAR Da'!F139+'URQ Da'!F139+'ROC Da'!F139+'SM Da'!F139+'BN Da'!F139+'BS Da'!F139+'TDC Da'!F139</f>
        <v>176.17364000000001</v>
      </c>
      <c r="G139" s="192">
        <f>+'MIT Da'!G139+'SAR Da'!G139+'URQ Da'!G139+'ROC Da'!G139+'SM Da'!G139+'BN Da'!G139+'BS Da'!G139+'TDC Da'!G139</f>
        <v>767.69263999999998</v>
      </c>
      <c r="H139" s="192">
        <f>+'MIT Da'!H139+'SAR Da'!H139+'URQ Da'!H139+'ROC Da'!H139+'SM Da'!H139+'BN Da'!H139+'BS Da'!H139+'TDC Da'!H139</f>
        <v>767.69263999999998</v>
      </c>
      <c r="I139" s="10">
        <f>+'MIT Da'!I139+'SAR Da'!I139+'URQ Da'!I139+'ROC Da'!I139+'SM Da'!I139+'BN Da'!I139+'BS Da'!I139+'TDC Da'!I139</f>
        <v>972.2581100000001</v>
      </c>
      <c r="J139" s="10">
        <f>+'MIT Da'!J139+'SAR Da'!J139+'URQ Da'!J139+'ROC Da'!J139+'SM Da'!J139+'BN Da'!J139+'BS Da'!J139+'TDC Da'!J139</f>
        <v>1060.415</v>
      </c>
      <c r="K139" s="10">
        <f>+'MIT Da'!K139+'SAR Da'!K139+'URQ Da'!K139+'ROC Da'!K139+'SM Da'!K139+'BN Da'!K139+'BS Da'!K139+'TDC Da'!K139</f>
        <v>54.516999999999996</v>
      </c>
      <c r="L139" s="10">
        <f>+'MIT Da'!L139+'SAR Da'!L139+'URQ Da'!L139+'ROC Da'!L139+'SM Da'!L139+'BN Da'!L139+'BS Da'!L139+'TDC Da'!L139</f>
        <v>379.49300000000005</v>
      </c>
      <c r="M139" s="10">
        <f>+'MIT Da'!M139+'SAR Da'!M139+'URQ Da'!M139+'ROC Da'!M139+'SM Da'!M139+'BN Da'!M139+'BS Da'!M139+'TDC Da'!M139</f>
        <v>21.314999999999998</v>
      </c>
      <c r="N139" s="192">
        <f>+'MIT Da'!N139+'SAR Da'!N139+'URQ Da'!N139+'ROC Da'!N139+'SM Da'!N139+'BN Da'!N139+'BS Da'!N139+'TDC Da'!N139</f>
        <v>1439.9079999999999</v>
      </c>
      <c r="O139" s="192">
        <f>+'MIT Da'!O139+'SAR Da'!O139+'URQ Da'!O139+'ROC Da'!O139+'SM Da'!O139+'BN Da'!O139+'BS Da'!O139+'TDC Da'!O139</f>
        <v>1439.9079999999999</v>
      </c>
      <c r="P139" s="55">
        <f>+'MIT Da'!P139+'SAR Da'!P139+'URQ Da'!P139+'ROC Da'!P139+'SM Da'!P139+'BN Da'!P139+'BS Da'!P139+'TDC Da'!P139</f>
        <v>203</v>
      </c>
      <c r="Q139" s="55">
        <f>+'MIT Da'!Q139+'SAR Da'!Q139+'URQ Da'!Q139+'ROC Da'!Q139+'SM Da'!Q139+'BN Da'!Q139+'BS Da'!Q139+'TDC Da'!Q139</f>
        <v>58</v>
      </c>
      <c r="R139" s="55">
        <f>+'MIT Da'!R139+'SAR Da'!R139+'URQ Da'!R139+'ROC Da'!R139+'SM Da'!R139+'BN Da'!R139+'BS Da'!R139+'TDC Da'!R139</f>
        <v>10</v>
      </c>
      <c r="S139" s="213">
        <f>+'MIT Da'!S139+'SAR Da'!S139+'URQ Da'!S139+'ROC Da'!S139+'SM Da'!S139+'BN Da'!S139+'BS Da'!S139+'TDC Da'!S139</f>
        <v>271</v>
      </c>
      <c r="T139" s="213">
        <f>+'MIT Da'!T139+'SAR Da'!T139+'URQ Da'!T139+'ROC Da'!T139+'SM Da'!T139+'BN Da'!T139+'BS Da'!T139+'TDC Da'!T139</f>
        <v>271</v>
      </c>
      <c r="U139" s="55">
        <f>+'MIT Da'!U139+'SAR Da'!U139+'URQ Da'!U139+'ROC Da'!U139+'SM Da'!U139+'BN Da'!U139+'BS Da'!U139+'TDC Da'!U139</f>
        <v>136</v>
      </c>
      <c r="V139" s="55">
        <f>+'MIT Da'!V139+'SAR Da'!V139+'URQ Da'!V139+'ROC Da'!V139+'SM Da'!V139+'BN Da'!V139+'BS Da'!V139+'TDC Da'!V139</f>
        <v>434</v>
      </c>
      <c r="W139" s="55">
        <f>+'MIT Da'!W139+'SAR Da'!W139+'URQ Da'!W139+'ROC Da'!W139+'SM Da'!W139+'BN Da'!W139+'BS Da'!W139+'TDC Da'!W139</f>
        <v>11</v>
      </c>
      <c r="X139" s="55">
        <f>+'MIT Da'!X139+'SAR Da'!X139+'URQ Da'!X139+'ROC Da'!X139+'SM Da'!X139+'BN Da'!X139+'BS Da'!X139+'TDC Da'!X139</f>
        <v>110</v>
      </c>
      <c r="Y139" s="55">
        <f>+'MIT Da'!Y139+'SAR Da'!Y139+'URQ Da'!Y139+'ROC Da'!Y139+'SM Da'!Y139+'BN Da'!Y139+'BS Da'!Y139+'TDC Da'!Y139</f>
        <v>4</v>
      </c>
      <c r="Z139" s="219">
        <f>+'MIT Da'!Z139+'SAR Da'!Z139+'URQ Da'!Z139+'ROC Da'!Z139+'SM Da'!Z139+'BN Da'!Z139+'BS Da'!Z139+'TDC Da'!Z139</f>
        <v>695</v>
      </c>
      <c r="AA139" s="55">
        <f>+'MIT Da'!AA139+'SAR Da'!AA139+'URQ Da'!AA139+'ROC Da'!AA139+'SM Da'!AA139+'BN Da'!AA139+'BS Da'!AA139+'TDC Da'!AA139</f>
        <v>160</v>
      </c>
      <c r="AB139" s="55">
        <f>+'MIT Da'!AB139+'SAR Da'!AB139+'URQ Da'!AB139+'ROC Da'!AB139+'SM Da'!AB139+'BN Da'!AB139+'BS Da'!AB139+'TDC Da'!AB139</f>
        <v>102</v>
      </c>
      <c r="AC139" s="55">
        <f>+'MIT Da'!AC139+'SAR Da'!AC139+'URQ Da'!AC139+'ROC Da'!AC139+'SM Da'!AC139+'BN Da'!AC139+'BS Da'!AC139+'TDC Da'!AC139</f>
        <v>695</v>
      </c>
      <c r="AD139" s="219">
        <f>+'MIT Da'!AD139+'SAR Da'!AD139+'URQ Da'!AD139+'ROC Da'!AD139+'SM Da'!AD139+'BN Da'!AD139+'BS Da'!AD139+'TDC Da'!AD139</f>
        <v>957</v>
      </c>
      <c r="AE139" s="55">
        <f>+'MIT Da'!AE139+'SAR Da'!AE139+'URQ Da'!AE139+'ROC Da'!AE139+'SM Da'!AE139+'BN Da'!AE139+'BS Da'!AE139+'TDC Da'!AE139</f>
        <v>54</v>
      </c>
      <c r="AF139" s="55">
        <f>+'MIT Da'!AF139+'SAR Da'!AF139+'URQ Da'!AF139+'ROC Da'!AF139+'SM Da'!AF139+'BN Da'!AF139+'BS Da'!AF139+'TDC Da'!AF139</f>
        <v>96</v>
      </c>
      <c r="AG139" s="55">
        <f>+'MIT Da'!AG139+'SAR Da'!AG139+'URQ Da'!AG139+'ROC Da'!AG139+'SM Da'!AG139+'BN Da'!AG139+'BS Da'!AG139+'TDC Da'!AG139</f>
        <v>448</v>
      </c>
      <c r="AH139" s="219">
        <f>+'MIT Da'!AH139+'SAR Da'!AH139+'URQ Da'!AH139+'ROC Da'!AH139+'SM Da'!AH139+'BN Da'!AH139+'BS Da'!AH139+'TDC Da'!AH139</f>
        <v>598</v>
      </c>
      <c r="AI139" s="10">
        <f>+'MIT Da'!AI139+'SAR Da'!AI139+'URQ Da'!AI139+'ROC Da'!AI139+'SM Da'!AI139+'BN Da'!AI139+'BS Da'!AI139+'TDC Da'!AI139</f>
        <v>274.60699999999997</v>
      </c>
      <c r="AJ139" s="10">
        <f>+'MIT Da'!AJ139+'SAR Da'!AJ139+'URQ Da'!AJ139+'ROC Da'!AJ139+'SM Da'!AJ139+'BN Da'!AJ139+'BS Da'!AJ139+'TDC Da'!AJ139</f>
        <v>7.32</v>
      </c>
      <c r="AK139" s="10">
        <f>+'MIT Da'!AK139+'SAR Da'!AK139+'URQ Da'!AK139+'ROC Da'!AK139+'SM Da'!AK139+'BN Da'!AK139+'BS Da'!AK139+'TDC Da'!AK139</f>
        <v>498.71500000000003</v>
      </c>
      <c r="AL139" s="222">
        <f>+'MIT Da'!AL139+'SAR Da'!AL139+'URQ Da'!AL139+'ROC Da'!AL139+'SM Da'!AL139+'BN Da'!AL139+'BS Da'!AL139+'TDC Da'!AL139</f>
        <v>780.64199999999994</v>
      </c>
      <c r="AM139" s="55">
        <f>+'MIT Da'!AM139+'SAR Da'!AM139+'URQ Da'!AM139+'ROC Da'!AM139+'SM Da'!AM139+'BN Da'!AM139+'BS Da'!AM139+'TDC Da'!AM139</f>
        <v>9</v>
      </c>
      <c r="AN139" s="55">
        <f>+'MIT Da'!AN139+'SAR Da'!AN139+'URQ Da'!AN139+'ROC Da'!AN139+'SM Da'!AN139+'BN Da'!AN139+'BS Da'!AN139+'TDC Da'!AN139</f>
        <v>57</v>
      </c>
      <c r="AO139" s="55">
        <f>+'MIT Da'!AO139+'SAR Da'!AO139+'URQ Da'!AO139+'ROC Da'!AO139+'SM Da'!AO139+'BN Da'!AO139+'BS Da'!AO139+'TDC Da'!AO139</f>
        <v>82</v>
      </c>
      <c r="AP139" s="232">
        <f>+'MIT Da'!AP139+'SAR Da'!AP139+'URQ Da'!AP139+'ROC Da'!AP139+'SM Da'!AP139+'BN Da'!AP139+'BS Da'!AP139+'TDC Da'!AP139</f>
        <v>148</v>
      </c>
      <c r="AQ139" s="55">
        <f>+'MIT Da'!AQ139+'SAR Da'!AQ139+'URQ Da'!AQ139+'ROC Da'!AQ139+'SM Da'!AQ139+'BN Da'!AQ139+'BS Da'!AQ139+'TDC Da'!AQ139</f>
        <v>596</v>
      </c>
      <c r="AR139" s="55">
        <f>+'MIT Da'!AR139+'SAR Da'!AR139+'URQ Da'!AR139+'ROC Da'!AR139+'SM Da'!AR139+'BN Da'!AR139+'BS Da'!AR139+'TDC Da'!AR139</f>
        <v>341</v>
      </c>
      <c r="AS139" s="55">
        <f>+'MIT Da'!AS139+'SAR Da'!AS139+'URQ Da'!AS139+'ROC Da'!AS139+'SM Da'!AS139+'BN Da'!AS139+'BS Da'!AS139+'TDC Da'!AS139</f>
        <v>39</v>
      </c>
      <c r="AT139" s="232">
        <f>+SUM(RED_InfraMR[[#This Row],[B.02.1 - Parque de Coches Eléctricos Motrices]:[B.02.3 - Parque de Coches Eléctricos Motrices Tipo R]])</f>
        <v>976</v>
      </c>
      <c r="AU139" s="55">
        <f>+'MIT Da'!AU139+'SAR Da'!AU139+'URQ Da'!AU139+'ROC Da'!AU139+'SM Da'!AU139+'BN Da'!AU139+'BS Da'!AU139+'TDC Da'!AU139</f>
        <v>0</v>
      </c>
      <c r="AV139" s="55">
        <f>+'MIT Da'!AV139+'SAR Da'!AV139+'URQ Da'!AV139+'ROC Da'!AV139+'SM Da'!AV139+'BN Da'!AV139+'BS Da'!AV139+'TDC Da'!AV139</f>
        <v>6</v>
      </c>
      <c r="AW139" s="55">
        <f>+'MIT Da'!AW139+'SAR Da'!AW139+'URQ Da'!AW139+'ROC Da'!AW139+'SM Da'!AW139+'BN Da'!AW139+'BS Da'!AW139+'TDC Da'!AW139</f>
        <v>10</v>
      </c>
      <c r="AX139" s="232">
        <f>+SUM(RED_InfraMR[[#This Row],[B.03.1 - Parque de Coches Motores Motrices Remolcados]:[B.03.3 - Parque de Coches Motores Motrices Cabina]])</f>
        <v>16</v>
      </c>
      <c r="AY139" s="55">
        <f>+'MIT Da'!AY139+'SAR Da'!AY139+'URQ Da'!AY139+'ROC Da'!AY139+'SM Da'!AY139+'BN Da'!AY139+'BS Da'!AY139+'TDC Da'!AY139</f>
        <v>437</v>
      </c>
      <c r="AZ139" s="55">
        <f>+'MIT Da'!AZ139+'SAR Da'!AZ139+'URQ Da'!AZ139+'ROC Da'!AZ139+'SM Da'!AZ139+'BN Da'!AZ139+'BS Da'!AZ139+'TDC Da'!AZ139</f>
        <v>173</v>
      </c>
      <c r="BA139" s="55">
        <f>+'MIT Da'!BA139+'SAR Da'!BA139+'URQ Da'!BA139+'ROC Da'!BA139+'SM Da'!BA139+'BN Da'!BA139+'BS Da'!BA139+'TDC Da'!BA139</f>
        <v>15</v>
      </c>
      <c r="BB139" s="55">
        <f>+'MIT Da'!BB139+'SAR Da'!BB139+'URQ Da'!BB139+'ROC Da'!BB139+'SM Da'!BB139+'BN Da'!BB139+'BS Da'!BB139+'TDC Da'!BB139</f>
        <v>0</v>
      </c>
      <c r="BC139" s="232">
        <f>+SUM(RED_InfraMR[[#This Row],[B.04.1 - Parque de Coches Remolcados Clase Unica]:[B.04.5 - Parque de Coches Remolcados para Servicios Especiales (Cartoneros)]])</f>
        <v>625</v>
      </c>
      <c r="BD139" s="393">
        <f>+'MIT Da'!BD139+'SAR Da'!BD139+'URQ Da'!BD139+'ROC Da'!BD139+'SM Da'!BD139+'BN Da'!BD139+'BS Da'!BD139+'TDC Da'!BD139</f>
        <v>150</v>
      </c>
      <c r="BE139" s="55">
        <f>+'MIT Da'!BE139+'SAR Da'!BE139+'URQ Da'!BE139+'ROC Da'!BE139+'SM Da'!BE139+'BN Da'!BE139+'BS Da'!BE139+'TDC Da'!BE139</f>
        <v>12</v>
      </c>
      <c r="BF139" s="55">
        <f>+'MIT Da'!BF139+'SAR Da'!BF139+'URQ Da'!BF139+'ROC Da'!BF139+'SM Da'!BF139+'BN Da'!BF139+'BS Da'!BF139+'TDC Da'!BF139</f>
        <v>92</v>
      </c>
      <c r="BG139" s="235"/>
    </row>
    <row r="140" spans="1:59">
      <c r="A140" s="1">
        <v>2004</v>
      </c>
      <c r="B140" s="1" t="s">
        <v>67</v>
      </c>
      <c r="C140" s="10">
        <f>+'MIT Da'!C140+'SAR Da'!C140+'URQ Da'!C140+'ROC Da'!C140+'SM Da'!C140+'BN Da'!C140+'BS Da'!C140+'TDC Da'!C140</f>
        <v>147.21299999999999</v>
      </c>
      <c r="D140" s="10">
        <f>+'MIT Da'!D140+'SAR Da'!D140+'URQ Da'!D140+'ROC Da'!D140+'SM Da'!D140+'BN Da'!D140+'BS Da'!D140+'TDC Da'!D140</f>
        <v>444.30600000000004</v>
      </c>
      <c r="E140" s="10">
        <f>+'MIT Da'!E140+'SAR Da'!E140+'URQ Da'!E140+'ROC Da'!E140+'SM Da'!E140+'BN Da'!E140+'BS Da'!E140+'TDC Da'!E140</f>
        <v>0</v>
      </c>
      <c r="F140" s="10">
        <f>+'MIT Da'!F140+'SAR Da'!F140+'URQ Da'!F140+'ROC Da'!F140+'SM Da'!F140+'BN Da'!F140+'BS Da'!F140+'TDC Da'!F140</f>
        <v>176.17364000000001</v>
      </c>
      <c r="G140" s="192">
        <f>+'MIT Da'!G140+'SAR Da'!G140+'URQ Da'!G140+'ROC Da'!G140+'SM Da'!G140+'BN Da'!G140+'BS Da'!G140+'TDC Da'!G140</f>
        <v>767.69263999999998</v>
      </c>
      <c r="H140" s="192">
        <f>+'MIT Da'!H140+'SAR Da'!H140+'URQ Da'!H140+'ROC Da'!H140+'SM Da'!H140+'BN Da'!H140+'BS Da'!H140+'TDC Da'!H140</f>
        <v>767.69263999999998</v>
      </c>
      <c r="I140" s="10">
        <f>+'MIT Da'!I140+'SAR Da'!I140+'URQ Da'!I140+'ROC Da'!I140+'SM Da'!I140+'BN Da'!I140+'BS Da'!I140+'TDC Da'!I140</f>
        <v>972.2581100000001</v>
      </c>
      <c r="J140" s="10">
        <f>+'MIT Da'!J140+'SAR Da'!J140+'URQ Da'!J140+'ROC Da'!J140+'SM Da'!J140+'BN Da'!J140+'BS Da'!J140+'TDC Da'!J140</f>
        <v>1060.415</v>
      </c>
      <c r="K140" s="10">
        <f>+'MIT Da'!K140+'SAR Da'!K140+'URQ Da'!K140+'ROC Da'!K140+'SM Da'!K140+'BN Da'!K140+'BS Da'!K140+'TDC Da'!K140</f>
        <v>54.516999999999996</v>
      </c>
      <c r="L140" s="10">
        <f>+'MIT Da'!L140+'SAR Da'!L140+'URQ Da'!L140+'ROC Da'!L140+'SM Da'!L140+'BN Da'!L140+'BS Da'!L140+'TDC Da'!L140</f>
        <v>379.49300000000005</v>
      </c>
      <c r="M140" s="10">
        <f>+'MIT Da'!M140+'SAR Da'!M140+'URQ Da'!M140+'ROC Da'!M140+'SM Da'!M140+'BN Da'!M140+'BS Da'!M140+'TDC Da'!M140</f>
        <v>21.314999999999998</v>
      </c>
      <c r="N140" s="192">
        <f>+'MIT Da'!N140+'SAR Da'!N140+'URQ Da'!N140+'ROC Da'!N140+'SM Da'!N140+'BN Da'!N140+'BS Da'!N140+'TDC Da'!N140</f>
        <v>1439.9079999999999</v>
      </c>
      <c r="O140" s="192">
        <f>+'MIT Da'!O140+'SAR Da'!O140+'URQ Da'!O140+'ROC Da'!O140+'SM Da'!O140+'BN Da'!O140+'BS Da'!O140+'TDC Da'!O140</f>
        <v>1439.9079999999999</v>
      </c>
      <c r="P140" s="55">
        <f>+'MIT Da'!P140+'SAR Da'!P140+'URQ Da'!P140+'ROC Da'!P140+'SM Da'!P140+'BN Da'!P140+'BS Da'!P140+'TDC Da'!P140</f>
        <v>203</v>
      </c>
      <c r="Q140" s="55">
        <f>+'MIT Da'!Q140+'SAR Da'!Q140+'URQ Da'!Q140+'ROC Da'!Q140+'SM Da'!Q140+'BN Da'!Q140+'BS Da'!Q140+'TDC Da'!Q140</f>
        <v>58</v>
      </c>
      <c r="R140" s="55">
        <f>+'MIT Da'!R140+'SAR Da'!R140+'URQ Da'!R140+'ROC Da'!R140+'SM Da'!R140+'BN Da'!R140+'BS Da'!R140+'TDC Da'!R140</f>
        <v>10</v>
      </c>
      <c r="S140" s="213">
        <f>+'MIT Da'!S140+'SAR Da'!S140+'URQ Da'!S140+'ROC Da'!S140+'SM Da'!S140+'BN Da'!S140+'BS Da'!S140+'TDC Da'!S140</f>
        <v>271</v>
      </c>
      <c r="T140" s="213">
        <f>+'MIT Da'!T140+'SAR Da'!T140+'URQ Da'!T140+'ROC Da'!T140+'SM Da'!T140+'BN Da'!T140+'BS Da'!T140+'TDC Da'!T140</f>
        <v>271</v>
      </c>
      <c r="U140" s="55">
        <f>+'MIT Da'!U140+'SAR Da'!U140+'URQ Da'!U140+'ROC Da'!U140+'SM Da'!U140+'BN Da'!U140+'BS Da'!U140+'TDC Da'!U140</f>
        <v>136</v>
      </c>
      <c r="V140" s="55">
        <f>+'MIT Da'!V140+'SAR Da'!V140+'URQ Da'!V140+'ROC Da'!V140+'SM Da'!V140+'BN Da'!V140+'BS Da'!V140+'TDC Da'!V140</f>
        <v>434</v>
      </c>
      <c r="W140" s="55">
        <f>+'MIT Da'!W140+'SAR Da'!W140+'URQ Da'!W140+'ROC Da'!W140+'SM Da'!W140+'BN Da'!W140+'BS Da'!W140+'TDC Da'!W140</f>
        <v>11</v>
      </c>
      <c r="X140" s="55">
        <f>+'MIT Da'!X140+'SAR Da'!X140+'URQ Da'!X140+'ROC Da'!X140+'SM Da'!X140+'BN Da'!X140+'BS Da'!X140+'TDC Da'!X140</f>
        <v>110</v>
      </c>
      <c r="Y140" s="55">
        <f>+'MIT Da'!Y140+'SAR Da'!Y140+'URQ Da'!Y140+'ROC Da'!Y140+'SM Da'!Y140+'BN Da'!Y140+'BS Da'!Y140+'TDC Da'!Y140</f>
        <v>4</v>
      </c>
      <c r="Z140" s="219">
        <f>+'MIT Da'!Z140+'SAR Da'!Z140+'URQ Da'!Z140+'ROC Da'!Z140+'SM Da'!Z140+'BN Da'!Z140+'BS Da'!Z140+'TDC Da'!Z140</f>
        <v>695</v>
      </c>
      <c r="AA140" s="55">
        <f>+'MIT Da'!AA140+'SAR Da'!AA140+'URQ Da'!AA140+'ROC Da'!AA140+'SM Da'!AA140+'BN Da'!AA140+'BS Da'!AA140+'TDC Da'!AA140</f>
        <v>160</v>
      </c>
      <c r="AB140" s="55">
        <f>+'MIT Da'!AB140+'SAR Da'!AB140+'URQ Da'!AB140+'ROC Da'!AB140+'SM Da'!AB140+'BN Da'!AB140+'BS Da'!AB140+'TDC Da'!AB140</f>
        <v>102</v>
      </c>
      <c r="AC140" s="55">
        <f>+'MIT Da'!AC140+'SAR Da'!AC140+'URQ Da'!AC140+'ROC Da'!AC140+'SM Da'!AC140+'BN Da'!AC140+'BS Da'!AC140+'TDC Da'!AC140</f>
        <v>695</v>
      </c>
      <c r="AD140" s="219">
        <f>+'MIT Da'!AD140+'SAR Da'!AD140+'URQ Da'!AD140+'ROC Da'!AD140+'SM Da'!AD140+'BN Da'!AD140+'BS Da'!AD140+'TDC Da'!AD140</f>
        <v>957</v>
      </c>
      <c r="AE140" s="55">
        <f>+'MIT Da'!AE140+'SAR Da'!AE140+'URQ Da'!AE140+'ROC Da'!AE140+'SM Da'!AE140+'BN Da'!AE140+'BS Da'!AE140+'TDC Da'!AE140</f>
        <v>54</v>
      </c>
      <c r="AF140" s="55">
        <f>+'MIT Da'!AF140+'SAR Da'!AF140+'URQ Da'!AF140+'ROC Da'!AF140+'SM Da'!AF140+'BN Da'!AF140+'BS Da'!AF140+'TDC Da'!AF140</f>
        <v>96</v>
      </c>
      <c r="AG140" s="55">
        <f>+'MIT Da'!AG140+'SAR Da'!AG140+'URQ Da'!AG140+'ROC Da'!AG140+'SM Da'!AG140+'BN Da'!AG140+'BS Da'!AG140+'TDC Da'!AG140</f>
        <v>448</v>
      </c>
      <c r="AH140" s="219">
        <f>+'MIT Da'!AH140+'SAR Da'!AH140+'URQ Da'!AH140+'ROC Da'!AH140+'SM Da'!AH140+'BN Da'!AH140+'BS Da'!AH140+'TDC Da'!AH140</f>
        <v>598</v>
      </c>
      <c r="AI140" s="10">
        <f>+'MIT Da'!AI140+'SAR Da'!AI140+'URQ Da'!AI140+'ROC Da'!AI140+'SM Da'!AI140+'BN Da'!AI140+'BS Da'!AI140+'TDC Da'!AI140</f>
        <v>274.60699999999997</v>
      </c>
      <c r="AJ140" s="10">
        <f>+'MIT Da'!AJ140+'SAR Da'!AJ140+'URQ Da'!AJ140+'ROC Da'!AJ140+'SM Da'!AJ140+'BN Da'!AJ140+'BS Da'!AJ140+'TDC Da'!AJ140</f>
        <v>7.32</v>
      </c>
      <c r="AK140" s="10">
        <f>+'MIT Da'!AK140+'SAR Da'!AK140+'URQ Da'!AK140+'ROC Da'!AK140+'SM Da'!AK140+'BN Da'!AK140+'BS Da'!AK140+'TDC Da'!AK140</f>
        <v>498.71500000000003</v>
      </c>
      <c r="AL140" s="222">
        <f>+'MIT Da'!AL140+'SAR Da'!AL140+'URQ Da'!AL140+'ROC Da'!AL140+'SM Da'!AL140+'BN Da'!AL140+'BS Da'!AL140+'TDC Da'!AL140</f>
        <v>780.64199999999994</v>
      </c>
      <c r="AM140" s="55">
        <f>+'MIT Da'!AM140+'SAR Da'!AM140+'URQ Da'!AM140+'ROC Da'!AM140+'SM Da'!AM140+'BN Da'!AM140+'BS Da'!AM140+'TDC Da'!AM140</f>
        <v>9</v>
      </c>
      <c r="AN140" s="55">
        <f>+'MIT Da'!AN140+'SAR Da'!AN140+'URQ Da'!AN140+'ROC Da'!AN140+'SM Da'!AN140+'BN Da'!AN140+'BS Da'!AN140+'TDC Da'!AN140</f>
        <v>57</v>
      </c>
      <c r="AO140" s="55">
        <f>+'MIT Da'!AO140+'SAR Da'!AO140+'URQ Da'!AO140+'ROC Da'!AO140+'SM Da'!AO140+'BN Da'!AO140+'BS Da'!AO140+'TDC Da'!AO140</f>
        <v>82</v>
      </c>
      <c r="AP140" s="232">
        <f>+'MIT Da'!AP140+'SAR Da'!AP140+'URQ Da'!AP140+'ROC Da'!AP140+'SM Da'!AP140+'BN Da'!AP140+'BS Da'!AP140+'TDC Da'!AP140</f>
        <v>148</v>
      </c>
      <c r="AQ140" s="55">
        <f>+'MIT Da'!AQ140+'SAR Da'!AQ140+'URQ Da'!AQ140+'ROC Da'!AQ140+'SM Da'!AQ140+'BN Da'!AQ140+'BS Da'!AQ140+'TDC Da'!AQ140</f>
        <v>596</v>
      </c>
      <c r="AR140" s="55">
        <f>+'MIT Da'!AR140+'SAR Da'!AR140+'URQ Da'!AR140+'ROC Da'!AR140+'SM Da'!AR140+'BN Da'!AR140+'BS Da'!AR140+'TDC Da'!AR140</f>
        <v>341</v>
      </c>
      <c r="AS140" s="55">
        <f>+'MIT Da'!AS140+'SAR Da'!AS140+'URQ Da'!AS140+'ROC Da'!AS140+'SM Da'!AS140+'BN Da'!AS140+'BS Da'!AS140+'TDC Da'!AS140</f>
        <v>39</v>
      </c>
      <c r="AT140" s="232">
        <f>+SUM(RED_InfraMR[[#This Row],[B.02.1 - Parque de Coches Eléctricos Motrices]:[B.02.3 - Parque de Coches Eléctricos Motrices Tipo R]])</f>
        <v>976</v>
      </c>
      <c r="AU140" s="55">
        <f>+'MIT Da'!AU140+'SAR Da'!AU140+'URQ Da'!AU140+'ROC Da'!AU140+'SM Da'!AU140+'BN Da'!AU140+'BS Da'!AU140+'TDC Da'!AU140</f>
        <v>0</v>
      </c>
      <c r="AV140" s="55">
        <f>+'MIT Da'!AV140+'SAR Da'!AV140+'URQ Da'!AV140+'ROC Da'!AV140+'SM Da'!AV140+'BN Da'!AV140+'BS Da'!AV140+'TDC Da'!AV140</f>
        <v>6</v>
      </c>
      <c r="AW140" s="55">
        <f>+'MIT Da'!AW140+'SAR Da'!AW140+'URQ Da'!AW140+'ROC Da'!AW140+'SM Da'!AW140+'BN Da'!AW140+'BS Da'!AW140+'TDC Da'!AW140</f>
        <v>10</v>
      </c>
      <c r="AX140" s="232">
        <f>+SUM(RED_InfraMR[[#This Row],[B.03.1 - Parque de Coches Motores Motrices Remolcados]:[B.03.3 - Parque de Coches Motores Motrices Cabina]])</f>
        <v>16</v>
      </c>
      <c r="AY140" s="55">
        <f>+'MIT Da'!AY140+'SAR Da'!AY140+'URQ Da'!AY140+'ROC Da'!AY140+'SM Da'!AY140+'BN Da'!AY140+'BS Da'!AY140+'TDC Da'!AY140</f>
        <v>437</v>
      </c>
      <c r="AZ140" s="55">
        <f>+'MIT Da'!AZ140+'SAR Da'!AZ140+'URQ Da'!AZ140+'ROC Da'!AZ140+'SM Da'!AZ140+'BN Da'!AZ140+'BS Da'!AZ140+'TDC Da'!AZ140</f>
        <v>173</v>
      </c>
      <c r="BA140" s="55">
        <f>+'MIT Da'!BA140+'SAR Da'!BA140+'URQ Da'!BA140+'ROC Da'!BA140+'SM Da'!BA140+'BN Da'!BA140+'BS Da'!BA140+'TDC Da'!BA140</f>
        <v>15</v>
      </c>
      <c r="BB140" s="55">
        <f>+'MIT Da'!BB140+'SAR Da'!BB140+'URQ Da'!BB140+'ROC Da'!BB140+'SM Da'!BB140+'BN Da'!BB140+'BS Da'!BB140+'TDC Da'!BB140</f>
        <v>0</v>
      </c>
      <c r="BC140" s="232">
        <f>+SUM(RED_InfraMR[[#This Row],[B.04.1 - Parque de Coches Remolcados Clase Unica]:[B.04.5 - Parque de Coches Remolcados para Servicios Especiales (Cartoneros)]])</f>
        <v>625</v>
      </c>
      <c r="BD140" s="393">
        <f>+'MIT Da'!BD140+'SAR Da'!BD140+'URQ Da'!BD140+'ROC Da'!BD140+'SM Da'!BD140+'BN Da'!BD140+'BS Da'!BD140+'TDC Da'!BD140</f>
        <v>150</v>
      </c>
      <c r="BE140" s="55">
        <f>+'MIT Da'!BE140+'SAR Da'!BE140+'URQ Da'!BE140+'ROC Da'!BE140+'SM Da'!BE140+'BN Da'!BE140+'BS Da'!BE140+'TDC Da'!BE140</f>
        <v>12</v>
      </c>
      <c r="BF140" s="55">
        <f>+'MIT Da'!BF140+'SAR Da'!BF140+'URQ Da'!BF140+'ROC Da'!BF140+'SM Da'!BF140+'BN Da'!BF140+'BS Da'!BF140+'TDC Da'!BF140</f>
        <v>92</v>
      </c>
      <c r="BG140" s="235"/>
    </row>
    <row r="141" spans="1:59">
      <c r="A141" s="1">
        <v>2004</v>
      </c>
      <c r="B141" s="1" t="s">
        <v>68</v>
      </c>
      <c r="C141" s="10">
        <f>+'MIT Da'!C141+'SAR Da'!C141+'URQ Da'!C141+'ROC Da'!C141+'SM Da'!C141+'BN Da'!C141+'BS Da'!C141+'TDC Da'!C141</f>
        <v>147.21299999999999</v>
      </c>
      <c r="D141" s="10">
        <f>+'MIT Da'!D141+'SAR Da'!D141+'URQ Da'!D141+'ROC Da'!D141+'SM Da'!D141+'BN Da'!D141+'BS Da'!D141+'TDC Da'!D141</f>
        <v>444.30600000000004</v>
      </c>
      <c r="E141" s="10">
        <f>+'MIT Da'!E141+'SAR Da'!E141+'URQ Da'!E141+'ROC Da'!E141+'SM Da'!E141+'BN Da'!E141+'BS Da'!E141+'TDC Da'!E141</f>
        <v>0</v>
      </c>
      <c r="F141" s="10">
        <f>+'MIT Da'!F141+'SAR Da'!F141+'URQ Da'!F141+'ROC Da'!F141+'SM Da'!F141+'BN Da'!F141+'BS Da'!F141+'TDC Da'!F141</f>
        <v>176.17364000000001</v>
      </c>
      <c r="G141" s="192">
        <f>+'MIT Da'!G141+'SAR Da'!G141+'URQ Da'!G141+'ROC Da'!G141+'SM Da'!G141+'BN Da'!G141+'BS Da'!G141+'TDC Da'!G141</f>
        <v>767.69263999999998</v>
      </c>
      <c r="H141" s="192">
        <f>+'MIT Da'!H141+'SAR Da'!H141+'URQ Da'!H141+'ROC Da'!H141+'SM Da'!H141+'BN Da'!H141+'BS Da'!H141+'TDC Da'!H141</f>
        <v>767.69263999999998</v>
      </c>
      <c r="I141" s="10">
        <f>+'MIT Da'!I141+'SAR Da'!I141+'URQ Da'!I141+'ROC Da'!I141+'SM Da'!I141+'BN Da'!I141+'BS Da'!I141+'TDC Da'!I141</f>
        <v>972.2581100000001</v>
      </c>
      <c r="J141" s="10">
        <f>+'MIT Da'!J141+'SAR Da'!J141+'URQ Da'!J141+'ROC Da'!J141+'SM Da'!J141+'BN Da'!J141+'BS Da'!J141+'TDC Da'!J141</f>
        <v>1060.415</v>
      </c>
      <c r="K141" s="10">
        <f>+'MIT Da'!K141+'SAR Da'!K141+'URQ Da'!K141+'ROC Da'!K141+'SM Da'!K141+'BN Da'!K141+'BS Da'!K141+'TDC Da'!K141</f>
        <v>54.516999999999996</v>
      </c>
      <c r="L141" s="10">
        <f>+'MIT Da'!L141+'SAR Da'!L141+'URQ Da'!L141+'ROC Da'!L141+'SM Da'!L141+'BN Da'!L141+'BS Da'!L141+'TDC Da'!L141</f>
        <v>379.49300000000005</v>
      </c>
      <c r="M141" s="10">
        <f>+'MIT Da'!M141+'SAR Da'!M141+'URQ Da'!M141+'ROC Da'!M141+'SM Da'!M141+'BN Da'!M141+'BS Da'!M141+'TDC Da'!M141</f>
        <v>21.314999999999998</v>
      </c>
      <c r="N141" s="192">
        <f>+'MIT Da'!N141+'SAR Da'!N141+'URQ Da'!N141+'ROC Da'!N141+'SM Da'!N141+'BN Da'!N141+'BS Da'!N141+'TDC Da'!N141</f>
        <v>1439.9079999999999</v>
      </c>
      <c r="O141" s="192">
        <f>+'MIT Da'!O141+'SAR Da'!O141+'URQ Da'!O141+'ROC Da'!O141+'SM Da'!O141+'BN Da'!O141+'BS Da'!O141+'TDC Da'!O141</f>
        <v>1439.9079999999999</v>
      </c>
      <c r="P141" s="55">
        <f>+'MIT Da'!P141+'SAR Da'!P141+'URQ Da'!P141+'ROC Da'!P141+'SM Da'!P141+'BN Da'!P141+'BS Da'!P141+'TDC Da'!P141</f>
        <v>203</v>
      </c>
      <c r="Q141" s="55">
        <f>+'MIT Da'!Q141+'SAR Da'!Q141+'URQ Da'!Q141+'ROC Da'!Q141+'SM Da'!Q141+'BN Da'!Q141+'BS Da'!Q141+'TDC Da'!Q141</f>
        <v>58</v>
      </c>
      <c r="R141" s="55">
        <f>+'MIT Da'!R141+'SAR Da'!R141+'URQ Da'!R141+'ROC Da'!R141+'SM Da'!R141+'BN Da'!R141+'BS Da'!R141+'TDC Da'!R141</f>
        <v>10</v>
      </c>
      <c r="S141" s="213">
        <f>+'MIT Da'!S141+'SAR Da'!S141+'URQ Da'!S141+'ROC Da'!S141+'SM Da'!S141+'BN Da'!S141+'BS Da'!S141+'TDC Da'!S141</f>
        <v>271</v>
      </c>
      <c r="T141" s="213">
        <f>+'MIT Da'!T141+'SAR Da'!T141+'URQ Da'!T141+'ROC Da'!T141+'SM Da'!T141+'BN Da'!T141+'BS Da'!T141+'TDC Da'!T141</f>
        <v>271</v>
      </c>
      <c r="U141" s="55">
        <f>+'MIT Da'!U141+'SAR Da'!U141+'URQ Da'!U141+'ROC Da'!U141+'SM Da'!U141+'BN Da'!U141+'BS Da'!U141+'TDC Da'!U141</f>
        <v>136</v>
      </c>
      <c r="V141" s="55">
        <f>+'MIT Da'!V141+'SAR Da'!V141+'URQ Da'!V141+'ROC Da'!V141+'SM Da'!V141+'BN Da'!V141+'BS Da'!V141+'TDC Da'!V141</f>
        <v>434</v>
      </c>
      <c r="W141" s="55">
        <f>+'MIT Da'!W141+'SAR Da'!W141+'URQ Da'!W141+'ROC Da'!W141+'SM Da'!W141+'BN Da'!W141+'BS Da'!W141+'TDC Da'!W141</f>
        <v>11</v>
      </c>
      <c r="X141" s="55">
        <f>+'MIT Da'!X141+'SAR Da'!X141+'URQ Da'!X141+'ROC Da'!X141+'SM Da'!X141+'BN Da'!X141+'BS Da'!X141+'TDC Da'!X141</f>
        <v>110</v>
      </c>
      <c r="Y141" s="55">
        <f>+'MIT Da'!Y141+'SAR Da'!Y141+'URQ Da'!Y141+'ROC Da'!Y141+'SM Da'!Y141+'BN Da'!Y141+'BS Da'!Y141+'TDC Da'!Y141</f>
        <v>4</v>
      </c>
      <c r="Z141" s="219">
        <f>+'MIT Da'!Z141+'SAR Da'!Z141+'URQ Da'!Z141+'ROC Da'!Z141+'SM Da'!Z141+'BN Da'!Z141+'BS Da'!Z141+'TDC Da'!Z141</f>
        <v>695</v>
      </c>
      <c r="AA141" s="55">
        <f>+'MIT Da'!AA141+'SAR Da'!AA141+'URQ Da'!AA141+'ROC Da'!AA141+'SM Da'!AA141+'BN Da'!AA141+'BS Da'!AA141+'TDC Da'!AA141</f>
        <v>160</v>
      </c>
      <c r="AB141" s="55">
        <f>+'MIT Da'!AB141+'SAR Da'!AB141+'URQ Da'!AB141+'ROC Da'!AB141+'SM Da'!AB141+'BN Da'!AB141+'BS Da'!AB141+'TDC Da'!AB141</f>
        <v>102</v>
      </c>
      <c r="AC141" s="55">
        <f>+'MIT Da'!AC141+'SAR Da'!AC141+'URQ Da'!AC141+'ROC Da'!AC141+'SM Da'!AC141+'BN Da'!AC141+'BS Da'!AC141+'TDC Da'!AC141</f>
        <v>695</v>
      </c>
      <c r="AD141" s="219">
        <f>+'MIT Da'!AD141+'SAR Da'!AD141+'URQ Da'!AD141+'ROC Da'!AD141+'SM Da'!AD141+'BN Da'!AD141+'BS Da'!AD141+'TDC Da'!AD141</f>
        <v>957</v>
      </c>
      <c r="AE141" s="55">
        <f>+'MIT Da'!AE141+'SAR Da'!AE141+'URQ Da'!AE141+'ROC Da'!AE141+'SM Da'!AE141+'BN Da'!AE141+'BS Da'!AE141+'TDC Da'!AE141</f>
        <v>54</v>
      </c>
      <c r="AF141" s="55">
        <f>+'MIT Da'!AF141+'SAR Da'!AF141+'URQ Da'!AF141+'ROC Da'!AF141+'SM Da'!AF141+'BN Da'!AF141+'BS Da'!AF141+'TDC Da'!AF141</f>
        <v>96</v>
      </c>
      <c r="AG141" s="55">
        <f>+'MIT Da'!AG141+'SAR Da'!AG141+'URQ Da'!AG141+'ROC Da'!AG141+'SM Da'!AG141+'BN Da'!AG141+'BS Da'!AG141+'TDC Da'!AG141</f>
        <v>448</v>
      </c>
      <c r="AH141" s="219">
        <f>+'MIT Da'!AH141+'SAR Da'!AH141+'URQ Da'!AH141+'ROC Da'!AH141+'SM Da'!AH141+'BN Da'!AH141+'BS Da'!AH141+'TDC Da'!AH141</f>
        <v>598</v>
      </c>
      <c r="AI141" s="10">
        <f>+'MIT Da'!AI141+'SAR Da'!AI141+'URQ Da'!AI141+'ROC Da'!AI141+'SM Da'!AI141+'BN Da'!AI141+'BS Da'!AI141+'TDC Da'!AI141</f>
        <v>274.60699999999997</v>
      </c>
      <c r="AJ141" s="10">
        <f>+'MIT Da'!AJ141+'SAR Da'!AJ141+'URQ Da'!AJ141+'ROC Da'!AJ141+'SM Da'!AJ141+'BN Da'!AJ141+'BS Da'!AJ141+'TDC Da'!AJ141</f>
        <v>7.32</v>
      </c>
      <c r="AK141" s="10">
        <f>+'MIT Da'!AK141+'SAR Da'!AK141+'URQ Da'!AK141+'ROC Da'!AK141+'SM Da'!AK141+'BN Da'!AK141+'BS Da'!AK141+'TDC Da'!AK141</f>
        <v>498.71500000000003</v>
      </c>
      <c r="AL141" s="222">
        <f>+'MIT Da'!AL141+'SAR Da'!AL141+'URQ Da'!AL141+'ROC Da'!AL141+'SM Da'!AL141+'BN Da'!AL141+'BS Da'!AL141+'TDC Da'!AL141</f>
        <v>780.64199999999994</v>
      </c>
      <c r="AM141" s="55">
        <f>+'MIT Da'!AM141+'SAR Da'!AM141+'URQ Da'!AM141+'ROC Da'!AM141+'SM Da'!AM141+'BN Da'!AM141+'BS Da'!AM141+'TDC Da'!AM141</f>
        <v>9</v>
      </c>
      <c r="AN141" s="55">
        <f>+'MIT Da'!AN141+'SAR Da'!AN141+'URQ Da'!AN141+'ROC Da'!AN141+'SM Da'!AN141+'BN Da'!AN141+'BS Da'!AN141+'TDC Da'!AN141</f>
        <v>57</v>
      </c>
      <c r="AO141" s="55">
        <f>+'MIT Da'!AO141+'SAR Da'!AO141+'URQ Da'!AO141+'ROC Da'!AO141+'SM Da'!AO141+'BN Da'!AO141+'BS Da'!AO141+'TDC Da'!AO141</f>
        <v>82</v>
      </c>
      <c r="AP141" s="232">
        <f>+'MIT Da'!AP141+'SAR Da'!AP141+'URQ Da'!AP141+'ROC Da'!AP141+'SM Da'!AP141+'BN Da'!AP141+'BS Da'!AP141+'TDC Da'!AP141</f>
        <v>148</v>
      </c>
      <c r="AQ141" s="55">
        <f>+'MIT Da'!AQ141+'SAR Da'!AQ141+'URQ Da'!AQ141+'ROC Da'!AQ141+'SM Da'!AQ141+'BN Da'!AQ141+'BS Da'!AQ141+'TDC Da'!AQ141</f>
        <v>596</v>
      </c>
      <c r="AR141" s="55">
        <f>+'MIT Da'!AR141+'SAR Da'!AR141+'URQ Da'!AR141+'ROC Da'!AR141+'SM Da'!AR141+'BN Da'!AR141+'BS Da'!AR141+'TDC Da'!AR141</f>
        <v>341</v>
      </c>
      <c r="AS141" s="55">
        <f>+'MIT Da'!AS141+'SAR Da'!AS141+'URQ Da'!AS141+'ROC Da'!AS141+'SM Da'!AS141+'BN Da'!AS141+'BS Da'!AS141+'TDC Da'!AS141</f>
        <v>39</v>
      </c>
      <c r="AT141" s="232">
        <f>+SUM(RED_InfraMR[[#This Row],[B.02.1 - Parque de Coches Eléctricos Motrices]:[B.02.3 - Parque de Coches Eléctricos Motrices Tipo R]])</f>
        <v>976</v>
      </c>
      <c r="AU141" s="55">
        <f>+'MIT Da'!AU141+'SAR Da'!AU141+'URQ Da'!AU141+'ROC Da'!AU141+'SM Da'!AU141+'BN Da'!AU141+'BS Da'!AU141+'TDC Da'!AU141</f>
        <v>0</v>
      </c>
      <c r="AV141" s="55">
        <f>+'MIT Da'!AV141+'SAR Da'!AV141+'URQ Da'!AV141+'ROC Da'!AV141+'SM Da'!AV141+'BN Da'!AV141+'BS Da'!AV141+'TDC Da'!AV141</f>
        <v>6</v>
      </c>
      <c r="AW141" s="55">
        <f>+'MIT Da'!AW141+'SAR Da'!AW141+'URQ Da'!AW141+'ROC Da'!AW141+'SM Da'!AW141+'BN Da'!AW141+'BS Da'!AW141+'TDC Da'!AW141</f>
        <v>10</v>
      </c>
      <c r="AX141" s="232">
        <f>+SUM(RED_InfraMR[[#This Row],[B.03.1 - Parque de Coches Motores Motrices Remolcados]:[B.03.3 - Parque de Coches Motores Motrices Cabina]])</f>
        <v>16</v>
      </c>
      <c r="AY141" s="55">
        <f>+'MIT Da'!AY141+'SAR Da'!AY141+'URQ Da'!AY141+'ROC Da'!AY141+'SM Da'!AY141+'BN Da'!AY141+'BS Da'!AY141+'TDC Da'!AY141</f>
        <v>437</v>
      </c>
      <c r="AZ141" s="55">
        <f>+'MIT Da'!AZ141+'SAR Da'!AZ141+'URQ Da'!AZ141+'ROC Da'!AZ141+'SM Da'!AZ141+'BN Da'!AZ141+'BS Da'!AZ141+'TDC Da'!AZ141</f>
        <v>173</v>
      </c>
      <c r="BA141" s="55">
        <f>+'MIT Da'!BA141+'SAR Da'!BA141+'URQ Da'!BA141+'ROC Da'!BA141+'SM Da'!BA141+'BN Da'!BA141+'BS Da'!BA141+'TDC Da'!BA141</f>
        <v>15</v>
      </c>
      <c r="BB141" s="55">
        <f>+'MIT Da'!BB141+'SAR Da'!BB141+'URQ Da'!BB141+'ROC Da'!BB141+'SM Da'!BB141+'BN Da'!BB141+'BS Da'!BB141+'TDC Da'!BB141</f>
        <v>0</v>
      </c>
      <c r="BC141" s="232">
        <f>+SUM(RED_InfraMR[[#This Row],[B.04.1 - Parque de Coches Remolcados Clase Unica]:[B.04.5 - Parque de Coches Remolcados para Servicios Especiales (Cartoneros)]])</f>
        <v>625</v>
      </c>
      <c r="BD141" s="393">
        <f>+'MIT Da'!BD141+'SAR Da'!BD141+'URQ Da'!BD141+'ROC Da'!BD141+'SM Da'!BD141+'BN Da'!BD141+'BS Da'!BD141+'TDC Da'!BD141</f>
        <v>150</v>
      </c>
      <c r="BE141" s="55">
        <f>+'MIT Da'!BE141+'SAR Da'!BE141+'URQ Da'!BE141+'ROC Da'!BE141+'SM Da'!BE141+'BN Da'!BE141+'BS Da'!BE141+'TDC Da'!BE141</f>
        <v>12</v>
      </c>
      <c r="BF141" s="55">
        <f>+'MIT Da'!BF141+'SAR Da'!BF141+'URQ Da'!BF141+'ROC Da'!BF141+'SM Da'!BF141+'BN Da'!BF141+'BS Da'!BF141+'TDC Da'!BF141</f>
        <v>92</v>
      </c>
      <c r="BG141" s="235"/>
    </row>
    <row r="142" spans="1:59">
      <c r="A142" s="1">
        <v>2004</v>
      </c>
      <c r="B142" s="1" t="s">
        <v>69</v>
      </c>
      <c r="C142" s="10">
        <f>+'MIT Da'!C142+'SAR Da'!C142+'URQ Da'!C142+'ROC Da'!C142+'SM Da'!C142+'BN Da'!C142+'BS Da'!C142+'TDC Da'!C142</f>
        <v>147.21299999999999</v>
      </c>
      <c r="D142" s="10">
        <f>+'MIT Da'!D142+'SAR Da'!D142+'URQ Da'!D142+'ROC Da'!D142+'SM Da'!D142+'BN Da'!D142+'BS Da'!D142+'TDC Da'!D142</f>
        <v>444.30600000000004</v>
      </c>
      <c r="E142" s="10">
        <f>+'MIT Da'!E142+'SAR Da'!E142+'URQ Da'!E142+'ROC Da'!E142+'SM Da'!E142+'BN Da'!E142+'BS Da'!E142+'TDC Da'!E142</f>
        <v>0</v>
      </c>
      <c r="F142" s="10">
        <f>+'MIT Da'!F142+'SAR Da'!F142+'URQ Da'!F142+'ROC Da'!F142+'SM Da'!F142+'BN Da'!F142+'BS Da'!F142+'TDC Da'!F142</f>
        <v>176.17364000000001</v>
      </c>
      <c r="G142" s="192">
        <f>+'MIT Da'!G142+'SAR Da'!G142+'URQ Da'!G142+'ROC Da'!G142+'SM Da'!G142+'BN Da'!G142+'BS Da'!G142+'TDC Da'!G142</f>
        <v>767.69263999999998</v>
      </c>
      <c r="H142" s="192">
        <f>+'MIT Da'!H142+'SAR Da'!H142+'URQ Da'!H142+'ROC Da'!H142+'SM Da'!H142+'BN Da'!H142+'BS Da'!H142+'TDC Da'!H142</f>
        <v>767.69263999999998</v>
      </c>
      <c r="I142" s="10">
        <f>+'MIT Da'!I142+'SAR Da'!I142+'URQ Da'!I142+'ROC Da'!I142+'SM Da'!I142+'BN Da'!I142+'BS Da'!I142+'TDC Da'!I142</f>
        <v>972.2581100000001</v>
      </c>
      <c r="J142" s="10">
        <f>+'MIT Da'!J142+'SAR Da'!J142+'URQ Da'!J142+'ROC Da'!J142+'SM Da'!J142+'BN Da'!J142+'BS Da'!J142+'TDC Da'!J142</f>
        <v>1060.415</v>
      </c>
      <c r="K142" s="10">
        <f>+'MIT Da'!K142+'SAR Da'!K142+'URQ Da'!K142+'ROC Da'!K142+'SM Da'!K142+'BN Da'!K142+'BS Da'!K142+'TDC Da'!K142</f>
        <v>54.516999999999996</v>
      </c>
      <c r="L142" s="10">
        <f>+'MIT Da'!L142+'SAR Da'!L142+'URQ Da'!L142+'ROC Da'!L142+'SM Da'!L142+'BN Da'!L142+'BS Da'!L142+'TDC Da'!L142</f>
        <v>379.49300000000005</v>
      </c>
      <c r="M142" s="10">
        <f>+'MIT Da'!M142+'SAR Da'!M142+'URQ Da'!M142+'ROC Da'!M142+'SM Da'!M142+'BN Da'!M142+'BS Da'!M142+'TDC Da'!M142</f>
        <v>21.314999999999998</v>
      </c>
      <c r="N142" s="192">
        <f>+'MIT Da'!N142+'SAR Da'!N142+'URQ Da'!N142+'ROC Da'!N142+'SM Da'!N142+'BN Da'!N142+'BS Da'!N142+'TDC Da'!N142</f>
        <v>1439.9079999999999</v>
      </c>
      <c r="O142" s="192">
        <f>+'MIT Da'!O142+'SAR Da'!O142+'URQ Da'!O142+'ROC Da'!O142+'SM Da'!O142+'BN Da'!O142+'BS Da'!O142+'TDC Da'!O142</f>
        <v>1439.9079999999999</v>
      </c>
      <c r="P142" s="55">
        <f>+'MIT Da'!P142+'SAR Da'!P142+'URQ Da'!P142+'ROC Da'!P142+'SM Da'!P142+'BN Da'!P142+'BS Da'!P142+'TDC Da'!P142</f>
        <v>203</v>
      </c>
      <c r="Q142" s="55">
        <f>+'MIT Da'!Q142+'SAR Da'!Q142+'URQ Da'!Q142+'ROC Da'!Q142+'SM Da'!Q142+'BN Da'!Q142+'BS Da'!Q142+'TDC Da'!Q142</f>
        <v>58</v>
      </c>
      <c r="R142" s="55">
        <f>+'MIT Da'!R142+'SAR Da'!R142+'URQ Da'!R142+'ROC Da'!R142+'SM Da'!R142+'BN Da'!R142+'BS Da'!R142+'TDC Da'!R142</f>
        <v>10</v>
      </c>
      <c r="S142" s="213">
        <f>+'MIT Da'!S142+'SAR Da'!S142+'URQ Da'!S142+'ROC Da'!S142+'SM Da'!S142+'BN Da'!S142+'BS Da'!S142+'TDC Da'!S142</f>
        <v>271</v>
      </c>
      <c r="T142" s="213">
        <f>+'MIT Da'!T142+'SAR Da'!T142+'URQ Da'!T142+'ROC Da'!T142+'SM Da'!T142+'BN Da'!T142+'BS Da'!T142+'TDC Da'!T142</f>
        <v>271</v>
      </c>
      <c r="U142" s="55">
        <f>+'MIT Da'!U142+'SAR Da'!U142+'URQ Da'!U142+'ROC Da'!U142+'SM Da'!U142+'BN Da'!U142+'BS Da'!U142+'TDC Da'!U142</f>
        <v>136</v>
      </c>
      <c r="V142" s="55">
        <f>+'MIT Da'!V142+'SAR Da'!V142+'URQ Da'!V142+'ROC Da'!V142+'SM Da'!V142+'BN Da'!V142+'BS Da'!V142+'TDC Da'!V142</f>
        <v>434</v>
      </c>
      <c r="W142" s="55">
        <f>+'MIT Da'!W142+'SAR Da'!W142+'URQ Da'!W142+'ROC Da'!W142+'SM Da'!W142+'BN Da'!W142+'BS Da'!W142+'TDC Da'!W142</f>
        <v>11</v>
      </c>
      <c r="X142" s="55">
        <f>+'MIT Da'!X142+'SAR Da'!X142+'URQ Da'!X142+'ROC Da'!X142+'SM Da'!X142+'BN Da'!X142+'BS Da'!X142+'TDC Da'!X142</f>
        <v>110</v>
      </c>
      <c r="Y142" s="55">
        <f>+'MIT Da'!Y142+'SAR Da'!Y142+'URQ Da'!Y142+'ROC Da'!Y142+'SM Da'!Y142+'BN Da'!Y142+'BS Da'!Y142+'TDC Da'!Y142</f>
        <v>4</v>
      </c>
      <c r="Z142" s="219">
        <f>+'MIT Da'!Z142+'SAR Da'!Z142+'URQ Da'!Z142+'ROC Da'!Z142+'SM Da'!Z142+'BN Da'!Z142+'BS Da'!Z142+'TDC Da'!Z142</f>
        <v>695</v>
      </c>
      <c r="AA142" s="55">
        <f>+'MIT Da'!AA142+'SAR Da'!AA142+'URQ Da'!AA142+'ROC Da'!AA142+'SM Da'!AA142+'BN Da'!AA142+'BS Da'!AA142+'TDC Da'!AA142</f>
        <v>160</v>
      </c>
      <c r="AB142" s="55">
        <f>+'MIT Da'!AB142+'SAR Da'!AB142+'URQ Da'!AB142+'ROC Da'!AB142+'SM Da'!AB142+'BN Da'!AB142+'BS Da'!AB142+'TDC Da'!AB142</f>
        <v>102</v>
      </c>
      <c r="AC142" s="55">
        <f>+'MIT Da'!AC142+'SAR Da'!AC142+'URQ Da'!AC142+'ROC Da'!AC142+'SM Da'!AC142+'BN Da'!AC142+'BS Da'!AC142+'TDC Da'!AC142</f>
        <v>695</v>
      </c>
      <c r="AD142" s="219">
        <f>+'MIT Da'!AD142+'SAR Da'!AD142+'URQ Da'!AD142+'ROC Da'!AD142+'SM Da'!AD142+'BN Da'!AD142+'BS Da'!AD142+'TDC Da'!AD142</f>
        <v>957</v>
      </c>
      <c r="AE142" s="55">
        <f>+'MIT Da'!AE142+'SAR Da'!AE142+'URQ Da'!AE142+'ROC Da'!AE142+'SM Da'!AE142+'BN Da'!AE142+'BS Da'!AE142+'TDC Da'!AE142</f>
        <v>54</v>
      </c>
      <c r="AF142" s="55">
        <f>+'MIT Da'!AF142+'SAR Da'!AF142+'URQ Da'!AF142+'ROC Da'!AF142+'SM Da'!AF142+'BN Da'!AF142+'BS Da'!AF142+'TDC Da'!AF142</f>
        <v>96</v>
      </c>
      <c r="AG142" s="55">
        <f>+'MIT Da'!AG142+'SAR Da'!AG142+'URQ Da'!AG142+'ROC Da'!AG142+'SM Da'!AG142+'BN Da'!AG142+'BS Da'!AG142+'TDC Da'!AG142</f>
        <v>448</v>
      </c>
      <c r="AH142" s="219">
        <f>+'MIT Da'!AH142+'SAR Da'!AH142+'URQ Da'!AH142+'ROC Da'!AH142+'SM Da'!AH142+'BN Da'!AH142+'BS Da'!AH142+'TDC Da'!AH142</f>
        <v>598</v>
      </c>
      <c r="AI142" s="10">
        <f>+'MIT Da'!AI142+'SAR Da'!AI142+'URQ Da'!AI142+'ROC Da'!AI142+'SM Da'!AI142+'BN Da'!AI142+'BS Da'!AI142+'TDC Da'!AI142</f>
        <v>274.60699999999997</v>
      </c>
      <c r="AJ142" s="10">
        <f>+'MIT Da'!AJ142+'SAR Da'!AJ142+'URQ Da'!AJ142+'ROC Da'!AJ142+'SM Da'!AJ142+'BN Da'!AJ142+'BS Da'!AJ142+'TDC Da'!AJ142</f>
        <v>7.32</v>
      </c>
      <c r="AK142" s="10">
        <f>+'MIT Da'!AK142+'SAR Da'!AK142+'URQ Da'!AK142+'ROC Da'!AK142+'SM Da'!AK142+'BN Da'!AK142+'BS Da'!AK142+'TDC Da'!AK142</f>
        <v>498.71500000000003</v>
      </c>
      <c r="AL142" s="222">
        <f>+'MIT Da'!AL142+'SAR Da'!AL142+'URQ Da'!AL142+'ROC Da'!AL142+'SM Da'!AL142+'BN Da'!AL142+'BS Da'!AL142+'TDC Da'!AL142</f>
        <v>780.64199999999994</v>
      </c>
      <c r="AM142" s="55">
        <f>+'MIT Da'!AM142+'SAR Da'!AM142+'URQ Da'!AM142+'ROC Da'!AM142+'SM Da'!AM142+'BN Da'!AM142+'BS Da'!AM142+'TDC Da'!AM142</f>
        <v>9</v>
      </c>
      <c r="AN142" s="55">
        <f>+'MIT Da'!AN142+'SAR Da'!AN142+'URQ Da'!AN142+'ROC Da'!AN142+'SM Da'!AN142+'BN Da'!AN142+'BS Da'!AN142+'TDC Da'!AN142</f>
        <v>57</v>
      </c>
      <c r="AO142" s="55">
        <f>+'MIT Da'!AO142+'SAR Da'!AO142+'URQ Da'!AO142+'ROC Da'!AO142+'SM Da'!AO142+'BN Da'!AO142+'BS Da'!AO142+'TDC Da'!AO142</f>
        <v>82</v>
      </c>
      <c r="AP142" s="232">
        <f>+'MIT Da'!AP142+'SAR Da'!AP142+'URQ Da'!AP142+'ROC Da'!AP142+'SM Da'!AP142+'BN Da'!AP142+'BS Da'!AP142+'TDC Da'!AP142</f>
        <v>148</v>
      </c>
      <c r="AQ142" s="55">
        <f>+'MIT Da'!AQ142+'SAR Da'!AQ142+'URQ Da'!AQ142+'ROC Da'!AQ142+'SM Da'!AQ142+'BN Da'!AQ142+'BS Da'!AQ142+'TDC Da'!AQ142</f>
        <v>596</v>
      </c>
      <c r="AR142" s="55">
        <f>+'MIT Da'!AR142+'SAR Da'!AR142+'URQ Da'!AR142+'ROC Da'!AR142+'SM Da'!AR142+'BN Da'!AR142+'BS Da'!AR142+'TDC Da'!AR142</f>
        <v>341</v>
      </c>
      <c r="AS142" s="55">
        <f>+'MIT Da'!AS142+'SAR Da'!AS142+'URQ Da'!AS142+'ROC Da'!AS142+'SM Da'!AS142+'BN Da'!AS142+'BS Da'!AS142+'TDC Da'!AS142</f>
        <v>39</v>
      </c>
      <c r="AT142" s="232">
        <f>+SUM(RED_InfraMR[[#This Row],[B.02.1 - Parque de Coches Eléctricos Motrices]:[B.02.3 - Parque de Coches Eléctricos Motrices Tipo R]])</f>
        <v>976</v>
      </c>
      <c r="AU142" s="55">
        <f>+'MIT Da'!AU142+'SAR Da'!AU142+'URQ Da'!AU142+'ROC Da'!AU142+'SM Da'!AU142+'BN Da'!AU142+'BS Da'!AU142+'TDC Da'!AU142</f>
        <v>0</v>
      </c>
      <c r="AV142" s="55">
        <f>+'MIT Da'!AV142+'SAR Da'!AV142+'URQ Da'!AV142+'ROC Da'!AV142+'SM Da'!AV142+'BN Da'!AV142+'BS Da'!AV142+'TDC Da'!AV142</f>
        <v>6</v>
      </c>
      <c r="AW142" s="55">
        <f>+'MIT Da'!AW142+'SAR Da'!AW142+'URQ Da'!AW142+'ROC Da'!AW142+'SM Da'!AW142+'BN Da'!AW142+'BS Da'!AW142+'TDC Da'!AW142</f>
        <v>10</v>
      </c>
      <c r="AX142" s="232">
        <f>+SUM(RED_InfraMR[[#This Row],[B.03.1 - Parque de Coches Motores Motrices Remolcados]:[B.03.3 - Parque de Coches Motores Motrices Cabina]])</f>
        <v>16</v>
      </c>
      <c r="AY142" s="55">
        <f>+'MIT Da'!AY142+'SAR Da'!AY142+'URQ Da'!AY142+'ROC Da'!AY142+'SM Da'!AY142+'BN Da'!AY142+'BS Da'!AY142+'TDC Da'!AY142</f>
        <v>437</v>
      </c>
      <c r="AZ142" s="55">
        <f>+'MIT Da'!AZ142+'SAR Da'!AZ142+'URQ Da'!AZ142+'ROC Da'!AZ142+'SM Da'!AZ142+'BN Da'!AZ142+'BS Da'!AZ142+'TDC Da'!AZ142</f>
        <v>173</v>
      </c>
      <c r="BA142" s="55">
        <f>+'MIT Da'!BA142+'SAR Da'!BA142+'URQ Da'!BA142+'ROC Da'!BA142+'SM Da'!BA142+'BN Da'!BA142+'BS Da'!BA142+'TDC Da'!BA142</f>
        <v>15</v>
      </c>
      <c r="BB142" s="55">
        <f>+'MIT Da'!BB142+'SAR Da'!BB142+'URQ Da'!BB142+'ROC Da'!BB142+'SM Da'!BB142+'BN Da'!BB142+'BS Da'!BB142+'TDC Da'!BB142</f>
        <v>0</v>
      </c>
      <c r="BC142" s="232">
        <f>+SUM(RED_InfraMR[[#This Row],[B.04.1 - Parque de Coches Remolcados Clase Unica]:[B.04.5 - Parque de Coches Remolcados para Servicios Especiales (Cartoneros)]])</f>
        <v>625</v>
      </c>
      <c r="BD142" s="393">
        <f>+'MIT Da'!BD142+'SAR Da'!BD142+'URQ Da'!BD142+'ROC Da'!BD142+'SM Da'!BD142+'BN Da'!BD142+'BS Da'!BD142+'TDC Da'!BD142</f>
        <v>150</v>
      </c>
      <c r="BE142" s="55">
        <f>+'MIT Da'!BE142+'SAR Da'!BE142+'URQ Da'!BE142+'ROC Da'!BE142+'SM Da'!BE142+'BN Da'!BE142+'BS Da'!BE142+'TDC Da'!BE142</f>
        <v>12</v>
      </c>
      <c r="BF142" s="55">
        <f>+'MIT Da'!BF142+'SAR Da'!BF142+'URQ Da'!BF142+'ROC Da'!BF142+'SM Da'!BF142+'BN Da'!BF142+'BS Da'!BF142+'TDC Da'!BF142</f>
        <v>92</v>
      </c>
      <c r="BG142" s="235"/>
    </row>
    <row r="143" spans="1:59">
      <c r="A143" s="1">
        <v>2004</v>
      </c>
      <c r="B143" s="1" t="s">
        <v>70</v>
      </c>
      <c r="C143" s="10">
        <f>+'MIT Da'!C143+'SAR Da'!C143+'URQ Da'!C143+'ROC Da'!C143+'SM Da'!C143+'BN Da'!C143+'BS Da'!C143+'TDC Da'!C143</f>
        <v>147.21299999999999</v>
      </c>
      <c r="D143" s="10">
        <f>+'MIT Da'!D143+'SAR Da'!D143+'URQ Da'!D143+'ROC Da'!D143+'SM Da'!D143+'BN Da'!D143+'BS Da'!D143+'TDC Da'!D143</f>
        <v>444.30600000000004</v>
      </c>
      <c r="E143" s="10">
        <f>+'MIT Da'!E143+'SAR Da'!E143+'URQ Da'!E143+'ROC Da'!E143+'SM Da'!E143+'BN Da'!E143+'BS Da'!E143+'TDC Da'!E143</f>
        <v>0</v>
      </c>
      <c r="F143" s="10">
        <f>+'MIT Da'!F143+'SAR Da'!F143+'URQ Da'!F143+'ROC Da'!F143+'SM Da'!F143+'BN Da'!F143+'BS Da'!F143+'TDC Da'!F143</f>
        <v>176.17364000000001</v>
      </c>
      <c r="G143" s="192">
        <f>+'MIT Da'!G143+'SAR Da'!G143+'URQ Da'!G143+'ROC Da'!G143+'SM Da'!G143+'BN Da'!G143+'BS Da'!G143+'TDC Da'!G143</f>
        <v>767.69263999999998</v>
      </c>
      <c r="H143" s="192">
        <f>+'MIT Da'!H143+'SAR Da'!H143+'URQ Da'!H143+'ROC Da'!H143+'SM Da'!H143+'BN Da'!H143+'BS Da'!H143+'TDC Da'!H143</f>
        <v>767.69263999999998</v>
      </c>
      <c r="I143" s="10">
        <f>+'MIT Da'!I143+'SAR Da'!I143+'URQ Da'!I143+'ROC Da'!I143+'SM Da'!I143+'BN Da'!I143+'BS Da'!I143+'TDC Da'!I143</f>
        <v>972.2581100000001</v>
      </c>
      <c r="J143" s="10">
        <f>+'MIT Da'!J143+'SAR Da'!J143+'URQ Da'!J143+'ROC Da'!J143+'SM Da'!J143+'BN Da'!J143+'BS Da'!J143+'TDC Da'!J143</f>
        <v>1060.415</v>
      </c>
      <c r="K143" s="10">
        <f>+'MIT Da'!K143+'SAR Da'!K143+'URQ Da'!K143+'ROC Da'!K143+'SM Da'!K143+'BN Da'!K143+'BS Da'!K143+'TDC Da'!K143</f>
        <v>54.516999999999996</v>
      </c>
      <c r="L143" s="10">
        <f>+'MIT Da'!L143+'SAR Da'!L143+'URQ Da'!L143+'ROC Da'!L143+'SM Da'!L143+'BN Da'!L143+'BS Da'!L143+'TDC Da'!L143</f>
        <v>379.49300000000005</v>
      </c>
      <c r="M143" s="10">
        <f>+'MIT Da'!M143+'SAR Da'!M143+'URQ Da'!M143+'ROC Da'!M143+'SM Da'!M143+'BN Da'!M143+'BS Da'!M143+'TDC Da'!M143</f>
        <v>21.314999999999998</v>
      </c>
      <c r="N143" s="192">
        <f>+'MIT Da'!N143+'SAR Da'!N143+'URQ Da'!N143+'ROC Da'!N143+'SM Da'!N143+'BN Da'!N143+'BS Da'!N143+'TDC Da'!N143</f>
        <v>1439.9079999999999</v>
      </c>
      <c r="O143" s="192">
        <f>+'MIT Da'!O143+'SAR Da'!O143+'URQ Da'!O143+'ROC Da'!O143+'SM Da'!O143+'BN Da'!O143+'BS Da'!O143+'TDC Da'!O143</f>
        <v>1439.9079999999999</v>
      </c>
      <c r="P143" s="55">
        <f>+'MIT Da'!P143+'SAR Da'!P143+'URQ Da'!P143+'ROC Da'!P143+'SM Da'!P143+'BN Da'!P143+'BS Da'!P143+'TDC Da'!P143</f>
        <v>203</v>
      </c>
      <c r="Q143" s="55">
        <f>+'MIT Da'!Q143+'SAR Da'!Q143+'URQ Da'!Q143+'ROC Da'!Q143+'SM Da'!Q143+'BN Da'!Q143+'BS Da'!Q143+'TDC Da'!Q143</f>
        <v>58</v>
      </c>
      <c r="R143" s="55">
        <f>+'MIT Da'!R143+'SAR Da'!R143+'URQ Da'!R143+'ROC Da'!R143+'SM Da'!R143+'BN Da'!R143+'BS Da'!R143+'TDC Da'!R143</f>
        <v>10</v>
      </c>
      <c r="S143" s="213">
        <f>+'MIT Da'!S143+'SAR Da'!S143+'URQ Da'!S143+'ROC Da'!S143+'SM Da'!S143+'BN Da'!S143+'BS Da'!S143+'TDC Da'!S143</f>
        <v>271</v>
      </c>
      <c r="T143" s="213">
        <f>+'MIT Da'!T143+'SAR Da'!T143+'URQ Da'!T143+'ROC Da'!T143+'SM Da'!T143+'BN Da'!T143+'BS Da'!T143+'TDC Da'!T143</f>
        <v>271</v>
      </c>
      <c r="U143" s="55">
        <f>+'MIT Da'!U143+'SAR Da'!U143+'URQ Da'!U143+'ROC Da'!U143+'SM Da'!U143+'BN Da'!U143+'BS Da'!U143+'TDC Da'!U143</f>
        <v>136</v>
      </c>
      <c r="V143" s="55">
        <f>+'MIT Da'!V143+'SAR Da'!V143+'URQ Da'!V143+'ROC Da'!V143+'SM Da'!V143+'BN Da'!V143+'BS Da'!V143+'TDC Da'!V143</f>
        <v>434</v>
      </c>
      <c r="W143" s="55">
        <f>+'MIT Da'!W143+'SAR Da'!W143+'URQ Da'!W143+'ROC Da'!W143+'SM Da'!W143+'BN Da'!W143+'BS Da'!W143+'TDC Da'!W143</f>
        <v>11</v>
      </c>
      <c r="X143" s="55">
        <f>+'MIT Da'!X143+'SAR Da'!X143+'URQ Da'!X143+'ROC Da'!X143+'SM Da'!X143+'BN Da'!X143+'BS Da'!X143+'TDC Da'!X143</f>
        <v>110</v>
      </c>
      <c r="Y143" s="55">
        <f>+'MIT Da'!Y143+'SAR Da'!Y143+'URQ Da'!Y143+'ROC Da'!Y143+'SM Da'!Y143+'BN Da'!Y143+'BS Da'!Y143+'TDC Da'!Y143</f>
        <v>4</v>
      </c>
      <c r="Z143" s="219">
        <f>+'MIT Da'!Z143+'SAR Da'!Z143+'URQ Da'!Z143+'ROC Da'!Z143+'SM Da'!Z143+'BN Da'!Z143+'BS Da'!Z143+'TDC Da'!Z143</f>
        <v>695</v>
      </c>
      <c r="AA143" s="55">
        <f>+'MIT Da'!AA143+'SAR Da'!AA143+'URQ Da'!AA143+'ROC Da'!AA143+'SM Da'!AA143+'BN Da'!AA143+'BS Da'!AA143+'TDC Da'!AA143</f>
        <v>160</v>
      </c>
      <c r="AB143" s="55">
        <f>+'MIT Da'!AB143+'SAR Da'!AB143+'URQ Da'!AB143+'ROC Da'!AB143+'SM Da'!AB143+'BN Da'!AB143+'BS Da'!AB143+'TDC Da'!AB143</f>
        <v>102</v>
      </c>
      <c r="AC143" s="55">
        <f>+'MIT Da'!AC143+'SAR Da'!AC143+'URQ Da'!AC143+'ROC Da'!AC143+'SM Da'!AC143+'BN Da'!AC143+'BS Da'!AC143+'TDC Da'!AC143</f>
        <v>695</v>
      </c>
      <c r="AD143" s="219">
        <f>+'MIT Da'!AD143+'SAR Da'!AD143+'URQ Da'!AD143+'ROC Da'!AD143+'SM Da'!AD143+'BN Da'!AD143+'BS Da'!AD143+'TDC Da'!AD143</f>
        <v>957</v>
      </c>
      <c r="AE143" s="55">
        <f>+'MIT Da'!AE143+'SAR Da'!AE143+'URQ Da'!AE143+'ROC Da'!AE143+'SM Da'!AE143+'BN Da'!AE143+'BS Da'!AE143+'TDC Da'!AE143</f>
        <v>54</v>
      </c>
      <c r="AF143" s="55">
        <f>+'MIT Da'!AF143+'SAR Da'!AF143+'URQ Da'!AF143+'ROC Da'!AF143+'SM Da'!AF143+'BN Da'!AF143+'BS Da'!AF143+'TDC Da'!AF143</f>
        <v>96</v>
      </c>
      <c r="AG143" s="55">
        <f>+'MIT Da'!AG143+'SAR Da'!AG143+'URQ Da'!AG143+'ROC Da'!AG143+'SM Da'!AG143+'BN Da'!AG143+'BS Da'!AG143+'TDC Da'!AG143</f>
        <v>448</v>
      </c>
      <c r="AH143" s="219">
        <f>+'MIT Da'!AH143+'SAR Da'!AH143+'URQ Da'!AH143+'ROC Da'!AH143+'SM Da'!AH143+'BN Da'!AH143+'BS Da'!AH143+'TDC Da'!AH143</f>
        <v>598</v>
      </c>
      <c r="AI143" s="10">
        <f>+'MIT Da'!AI143+'SAR Da'!AI143+'URQ Da'!AI143+'ROC Da'!AI143+'SM Da'!AI143+'BN Da'!AI143+'BS Da'!AI143+'TDC Da'!AI143</f>
        <v>274.60699999999997</v>
      </c>
      <c r="AJ143" s="10">
        <f>+'MIT Da'!AJ143+'SAR Da'!AJ143+'URQ Da'!AJ143+'ROC Da'!AJ143+'SM Da'!AJ143+'BN Da'!AJ143+'BS Da'!AJ143+'TDC Da'!AJ143</f>
        <v>7.32</v>
      </c>
      <c r="AK143" s="10">
        <f>+'MIT Da'!AK143+'SAR Da'!AK143+'URQ Da'!AK143+'ROC Da'!AK143+'SM Da'!AK143+'BN Da'!AK143+'BS Da'!AK143+'TDC Da'!AK143</f>
        <v>498.71500000000003</v>
      </c>
      <c r="AL143" s="222">
        <f>+'MIT Da'!AL143+'SAR Da'!AL143+'URQ Da'!AL143+'ROC Da'!AL143+'SM Da'!AL143+'BN Da'!AL143+'BS Da'!AL143+'TDC Da'!AL143</f>
        <v>780.64199999999994</v>
      </c>
      <c r="AM143" s="55">
        <f>+'MIT Da'!AM143+'SAR Da'!AM143+'URQ Da'!AM143+'ROC Da'!AM143+'SM Da'!AM143+'BN Da'!AM143+'BS Da'!AM143+'TDC Da'!AM143</f>
        <v>9</v>
      </c>
      <c r="AN143" s="55">
        <f>+'MIT Da'!AN143+'SAR Da'!AN143+'URQ Da'!AN143+'ROC Da'!AN143+'SM Da'!AN143+'BN Da'!AN143+'BS Da'!AN143+'TDC Da'!AN143</f>
        <v>57</v>
      </c>
      <c r="AO143" s="55">
        <f>+'MIT Da'!AO143+'SAR Da'!AO143+'URQ Da'!AO143+'ROC Da'!AO143+'SM Da'!AO143+'BN Da'!AO143+'BS Da'!AO143+'TDC Da'!AO143</f>
        <v>82</v>
      </c>
      <c r="AP143" s="232">
        <f>+'MIT Da'!AP143+'SAR Da'!AP143+'URQ Da'!AP143+'ROC Da'!AP143+'SM Da'!AP143+'BN Da'!AP143+'BS Da'!AP143+'TDC Da'!AP143</f>
        <v>148</v>
      </c>
      <c r="AQ143" s="55">
        <f>+'MIT Da'!AQ143+'SAR Da'!AQ143+'URQ Da'!AQ143+'ROC Da'!AQ143+'SM Da'!AQ143+'BN Da'!AQ143+'BS Da'!AQ143+'TDC Da'!AQ143</f>
        <v>596</v>
      </c>
      <c r="AR143" s="55">
        <f>+'MIT Da'!AR143+'SAR Da'!AR143+'URQ Da'!AR143+'ROC Da'!AR143+'SM Da'!AR143+'BN Da'!AR143+'BS Da'!AR143+'TDC Da'!AR143</f>
        <v>341</v>
      </c>
      <c r="AS143" s="55">
        <f>+'MIT Da'!AS143+'SAR Da'!AS143+'URQ Da'!AS143+'ROC Da'!AS143+'SM Da'!AS143+'BN Da'!AS143+'BS Da'!AS143+'TDC Da'!AS143</f>
        <v>39</v>
      </c>
      <c r="AT143" s="232">
        <f>+SUM(RED_InfraMR[[#This Row],[B.02.1 - Parque de Coches Eléctricos Motrices]:[B.02.3 - Parque de Coches Eléctricos Motrices Tipo R]])</f>
        <v>976</v>
      </c>
      <c r="AU143" s="55">
        <f>+'MIT Da'!AU143+'SAR Da'!AU143+'URQ Da'!AU143+'ROC Da'!AU143+'SM Da'!AU143+'BN Da'!AU143+'BS Da'!AU143+'TDC Da'!AU143</f>
        <v>0</v>
      </c>
      <c r="AV143" s="55">
        <f>+'MIT Da'!AV143+'SAR Da'!AV143+'URQ Da'!AV143+'ROC Da'!AV143+'SM Da'!AV143+'BN Da'!AV143+'BS Da'!AV143+'TDC Da'!AV143</f>
        <v>6</v>
      </c>
      <c r="AW143" s="55">
        <f>+'MIT Da'!AW143+'SAR Da'!AW143+'URQ Da'!AW143+'ROC Da'!AW143+'SM Da'!AW143+'BN Da'!AW143+'BS Da'!AW143+'TDC Da'!AW143</f>
        <v>10</v>
      </c>
      <c r="AX143" s="232">
        <f>+SUM(RED_InfraMR[[#This Row],[B.03.1 - Parque de Coches Motores Motrices Remolcados]:[B.03.3 - Parque de Coches Motores Motrices Cabina]])</f>
        <v>16</v>
      </c>
      <c r="AY143" s="55">
        <f>+'MIT Da'!AY143+'SAR Da'!AY143+'URQ Da'!AY143+'ROC Da'!AY143+'SM Da'!AY143+'BN Da'!AY143+'BS Da'!AY143+'TDC Da'!AY143</f>
        <v>437</v>
      </c>
      <c r="AZ143" s="55">
        <f>+'MIT Da'!AZ143+'SAR Da'!AZ143+'URQ Da'!AZ143+'ROC Da'!AZ143+'SM Da'!AZ143+'BN Da'!AZ143+'BS Da'!AZ143+'TDC Da'!AZ143</f>
        <v>173</v>
      </c>
      <c r="BA143" s="55">
        <f>+'MIT Da'!BA143+'SAR Da'!BA143+'URQ Da'!BA143+'ROC Da'!BA143+'SM Da'!BA143+'BN Da'!BA143+'BS Da'!BA143+'TDC Da'!BA143</f>
        <v>15</v>
      </c>
      <c r="BB143" s="55">
        <f>+'MIT Da'!BB143+'SAR Da'!BB143+'URQ Da'!BB143+'ROC Da'!BB143+'SM Da'!BB143+'BN Da'!BB143+'BS Da'!BB143+'TDC Da'!BB143</f>
        <v>0</v>
      </c>
      <c r="BC143" s="232">
        <f>+SUM(RED_InfraMR[[#This Row],[B.04.1 - Parque de Coches Remolcados Clase Unica]:[B.04.5 - Parque de Coches Remolcados para Servicios Especiales (Cartoneros)]])</f>
        <v>625</v>
      </c>
      <c r="BD143" s="393">
        <f>+'MIT Da'!BD143+'SAR Da'!BD143+'URQ Da'!BD143+'ROC Da'!BD143+'SM Da'!BD143+'BN Da'!BD143+'BS Da'!BD143+'TDC Da'!BD143</f>
        <v>150</v>
      </c>
      <c r="BE143" s="55">
        <f>+'MIT Da'!BE143+'SAR Da'!BE143+'URQ Da'!BE143+'ROC Da'!BE143+'SM Da'!BE143+'BN Da'!BE143+'BS Da'!BE143+'TDC Da'!BE143</f>
        <v>12</v>
      </c>
      <c r="BF143" s="55">
        <f>+'MIT Da'!BF143+'SAR Da'!BF143+'URQ Da'!BF143+'ROC Da'!BF143+'SM Da'!BF143+'BN Da'!BF143+'BS Da'!BF143+'TDC Da'!BF143</f>
        <v>92</v>
      </c>
      <c r="BG143" s="235"/>
    </row>
    <row r="144" spans="1:59">
      <c r="A144" s="1">
        <v>2004</v>
      </c>
      <c r="B144" s="1" t="s">
        <v>71</v>
      </c>
      <c r="C144" s="10">
        <f>+'MIT Da'!C144+'SAR Da'!C144+'URQ Da'!C144+'ROC Da'!C144+'SM Da'!C144+'BN Da'!C144+'BS Da'!C144+'TDC Da'!C144</f>
        <v>147.21299999999999</v>
      </c>
      <c r="D144" s="10">
        <f>+'MIT Da'!D144+'SAR Da'!D144+'URQ Da'!D144+'ROC Da'!D144+'SM Da'!D144+'BN Da'!D144+'BS Da'!D144+'TDC Da'!D144</f>
        <v>444.30600000000004</v>
      </c>
      <c r="E144" s="10">
        <f>+'MIT Da'!E144+'SAR Da'!E144+'URQ Da'!E144+'ROC Da'!E144+'SM Da'!E144+'BN Da'!E144+'BS Da'!E144+'TDC Da'!E144</f>
        <v>0</v>
      </c>
      <c r="F144" s="10">
        <f>+'MIT Da'!F144+'SAR Da'!F144+'URQ Da'!F144+'ROC Da'!F144+'SM Da'!F144+'BN Da'!F144+'BS Da'!F144+'TDC Da'!F144</f>
        <v>176.17364000000001</v>
      </c>
      <c r="G144" s="192">
        <f>+'MIT Da'!G144+'SAR Da'!G144+'URQ Da'!G144+'ROC Da'!G144+'SM Da'!G144+'BN Da'!G144+'BS Da'!G144+'TDC Da'!G144</f>
        <v>767.69263999999998</v>
      </c>
      <c r="H144" s="192">
        <f>+'MIT Da'!H144+'SAR Da'!H144+'URQ Da'!H144+'ROC Da'!H144+'SM Da'!H144+'BN Da'!H144+'BS Da'!H144+'TDC Da'!H144</f>
        <v>767.69263999999998</v>
      </c>
      <c r="I144" s="10">
        <f>+'MIT Da'!I144+'SAR Da'!I144+'URQ Da'!I144+'ROC Da'!I144+'SM Da'!I144+'BN Da'!I144+'BS Da'!I144+'TDC Da'!I144</f>
        <v>972.2581100000001</v>
      </c>
      <c r="J144" s="10">
        <f>+'MIT Da'!J144+'SAR Da'!J144+'URQ Da'!J144+'ROC Da'!J144+'SM Da'!J144+'BN Da'!J144+'BS Da'!J144+'TDC Da'!J144</f>
        <v>1060.415</v>
      </c>
      <c r="K144" s="10">
        <f>+'MIT Da'!K144+'SAR Da'!K144+'URQ Da'!K144+'ROC Da'!K144+'SM Da'!K144+'BN Da'!K144+'BS Da'!K144+'TDC Da'!K144</f>
        <v>54.516999999999996</v>
      </c>
      <c r="L144" s="10">
        <f>+'MIT Da'!L144+'SAR Da'!L144+'URQ Da'!L144+'ROC Da'!L144+'SM Da'!L144+'BN Da'!L144+'BS Da'!L144+'TDC Da'!L144</f>
        <v>379.49300000000005</v>
      </c>
      <c r="M144" s="10">
        <f>+'MIT Da'!M144+'SAR Da'!M144+'URQ Da'!M144+'ROC Da'!M144+'SM Da'!M144+'BN Da'!M144+'BS Da'!M144+'TDC Da'!M144</f>
        <v>21.314999999999998</v>
      </c>
      <c r="N144" s="192">
        <f>+'MIT Da'!N144+'SAR Da'!N144+'URQ Da'!N144+'ROC Da'!N144+'SM Da'!N144+'BN Da'!N144+'BS Da'!N144+'TDC Da'!N144</f>
        <v>1439.9079999999999</v>
      </c>
      <c r="O144" s="192">
        <f>+'MIT Da'!O144+'SAR Da'!O144+'URQ Da'!O144+'ROC Da'!O144+'SM Da'!O144+'BN Da'!O144+'BS Da'!O144+'TDC Da'!O144</f>
        <v>1439.9079999999999</v>
      </c>
      <c r="P144" s="55">
        <f>+'MIT Da'!P144+'SAR Da'!P144+'URQ Da'!P144+'ROC Da'!P144+'SM Da'!P144+'BN Da'!P144+'BS Da'!P144+'TDC Da'!P144</f>
        <v>203</v>
      </c>
      <c r="Q144" s="55">
        <f>+'MIT Da'!Q144+'SAR Da'!Q144+'URQ Da'!Q144+'ROC Da'!Q144+'SM Da'!Q144+'BN Da'!Q144+'BS Da'!Q144+'TDC Da'!Q144</f>
        <v>58</v>
      </c>
      <c r="R144" s="55">
        <f>+'MIT Da'!R144+'SAR Da'!R144+'URQ Da'!R144+'ROC Da'!R144+'SM Da'!R144+'BN Da'!R144+'BS Da'!R144+'TDC Da'!R144</f>
        <v>10</v>
      </c>
      <c r="S144" s="213">
        <f>+'MIT Da'!S144+'SAR Da'!S144+'URQ Da'!S144+'ROC Da'!S144+'SM Da'!S144+'BN Da'!S144+'BS Da'!S144+'TDC Da'!S144</f>
        <v>271</v>
      </c>
      <c r="T144" s="213">
        <f>+'MIT Da'!T144+'SAR Da'!T144+'URQ Da'!T144+'ROC Da'!T144+'SM Da'!T144+'BN Da'!T144+'BS Da'!T144+'TDC Da'!T144</f>
        <v>271</v>
      </c>
      <c r="U144" s="55">
        <f>+'MIT Da'!U144+'SAR Da'!U144+'URQ Da'!U144+'ROC Da'!U144+'SM Da'!U144+'BN Da'!U144+'BS Da'!U144+'TDC Da'!U144</f>
        <v>136</v>
      </c>
      <c r="V144" s="55">
        <f>+'MIT Da'!V144+'SAR Da'!V144+'URQ Da'!V144+'ROC Da'!V144+'SM Da'!V144+'BN Da'!V144+'BS Da'!V144+'TDC Da'!V144</f>
        <v>434</v>
      </c>
      <c r="W144" s="55">
        <f>+'MIT Da'!W144+'SAR Da'!W144+'URQ Da'!W144+'ROC Da'!W144+'SM Da'!W144+'BN Da'!W144+'BS Da'!W144+'TDC Da'!W144</f>
        <v>11</v>
      </c>
      <c r="X144" s="55">
        <f>+'MIT Da'!X144+'SAR Da'!X144+'URQ Da'!X144+'ROC Da'!X144+'SM Da'!X144+'BN Da'!X144+'BS Da'!X144+'TDC Da'!X144</f>
        <v>110</v>
      </c>
      <c r="Y144" s="55">
        <f>+'MIT Da'!Y144+'SAR Da'!Y144+'URQ Da'!Y144+'ROC Da'!Y144+'SM Da'!Y144+'BN Da'!Y144+'BS Da'!Y144+'TDC Da'!Y144</f>
        <v>4</v>
      </c>
      <c r="Z144" s="219">
        <f>+'MIT Da'!Z144+'SAR Da'!Z144+'URQ Da'!Z144+'ROC Da'!Z144+'SM Da'!Z144+'BN Da'!Z144+'BS Da'!Z144+'TDC Da'!Z144</f>
        <v>695</v>
      </c>
      <c r="AA144" s="55">
        <f>+'MIT Da'!AA144+'SAR Da'!AA144+'URQ Da'!AA144+'ROC Da'!AA144+'SM Da'!AA144+'BN Da'!AA144+'BS Da'!AA144+'TDC Da'!AA144</f>
        <v>160</v>
      </c>
      <c r="AB144" s="55">
        <f>+'MIT Da'!AB144+'SAR Da'!AB144+'URQ Da'!AB144+'ROC Da'!AB144+'SM Da'!AB144+'BN Da'!AB144+'BS Da'!AB144+'TDC Da'!AB144</f>
        <v>102</v>
      </c>
      <c r="AC144" s="55">
        <f>+'MIT Da'!AC144+'SAR Da'!AC144+'URQ Da'!AC144+'ROC Da'!AC144+'SM Da'!AC144+'BN Da'!AC144+'BS Da'!AC144+'TDC Da'!AC144</f>
        <v>695</v>
      </c>
      <c r="AD144" s="219">
        <f>+'MIT Da'!AD144+'SAR Da'!AD144+'URQ Da'!AD144+'ROC Da'!AD144+'SM Da'!AD144+'BN Da'!AD144+'BS Da'!AD144+'TDC Da'!AD144</f>
        <v>957</v>
      </c>
      <c r="AE144" s="55">
        <f>+'MIT Da'!AE144+'SAR Da'!AE144+'URQ Da'!AE144+'ROC Da'!AE144+'SM Da'!AE144+'BN Da'!AE144+'BS Da'!AE144+'TDC Da'!AE144</f>
        <v>54</v>
      </c>
      <c r="AF144" s="55">
        <f>+'MIT Da'!AF144+'SAR Da'!AF144+'URQ Da'!AF144+'ROC Da'!AF144+'SM Da'!AF144+'BN Da'!AF144+'BS Da'!AF144+'TDC Da'!AF144</f>
        <v>96</v>
      </c>
      <c r="AG144" s="55">
        <f>+'MIT Da'!AG144+'SAR Da'!AG144+'URQ Da'!AG144+'ROC Da'!AG144+'SM Da'!AG144+'BN Da'!AG144+'BS Da'!AG144+'TDC Da'!AG144</f>
        <v>448</v>
      </c>
      <c r="AH144" s="219">
        <f>+'MIT Da'!AH144+'SAR Da'!AH144+'URQ Da'!AH144+'ROC Da'!AH144+'SM Da'!AH144+'BN Da'!AH144+'BS Da'!AH144+'TDC Da'!AH144</f>
        <v>598</v>
      </c>
      <c r="AI144" s="10">
        <f>+'MIT Da'!AI144+'SAR Da'!AI144+'URQ Da'!AI144+'ROC Da'!AI144+'SM Da'!AI144+'BN Da'!AI144+'BS Da'!AI144+'TDC Da'!AI144</f>
        <v>274.60699999999997</v>
      </c>
      <c r="AJ144" s="10">
        <f>+'MIT Da'!AJ144+'SAR Da'!AJ144+'URQ Da'!AJ144+'ROC Da'!AJ144+'SM Da'!AJ144+'BN Da'!AJ144+'BS Da'!AJ144+'TDC Da'!AJ144</f>
        <v>7.32</v>
      </c>
      <c r="AK144" s="10">
        <f>+'MIT Da'!AK144+'SAR Da'!AK144+'URQ Da'!AK144+'ROC Da'!AK144+'SM Da'!AK144+'BN Da'!AK144+'BS Da'!AK144+'TDC Da'!AK144</f>
        <v>498.71500000000003</v>
      </c>
      <c r="AL144" s="222">
        <f>+'MIT Da'!AL144+'SAR Da'!AL144+'URQ Da'!AL144+'ROC Da'!AL144+'SM Da'!AL144+'BN Da'!AL144+'BS Da'!AL144+'TDC Da'!AL144</f>
        <v>780.64199999999994</v>
      </c>
      <c r="AM144" s="55">
        <f>+'MIT Da'!AM144+'SAR Da'!AM144+'URQ Da'!AM144+'ROC Da'!AM144+'SM Da'!AM144+'BN Da'!AM144+'BS Da'!AM144+'TDC Da'!AM144</f>
        <v>9</v>
      </c>
      <c r="AN144" s="55">
        <f>+'MIT Da'!AN144+'SAR Da'!AN144+'URQ Da'!AN144+'ROC Da'!AN144+'SM Da'!AN144+'BN Da'!AN144+'BS Da'!AN144+'TDC Da'!AN144</f>
        <v>57</v>
      </c>
      <c r="AO144" s="55">
        <f>+'MIT Da'!AO144+'SAR Da'!AO144+'URQ Da'!AO144+'ROC Da'!AO144+'SM Da'!AO144+'BN Da'!AO144+'BS Da'!AO144+'TDC Da'!AO144</f>
        <v>82</v>
      </c>
      <c r="AP144" s="232">
        <f>+'MIT Da'!AP144+'SAR Da'!AP144+'URQ Da'!AP144+'ROC Da'!AP144+'SM Da'!AP144+'BN Da'!AP144+'BS Da'!AP144+'TDC Da'!AP144</f>
        <v>148</v>
      </c>
      <c r="AQ144" s="55">
        <f>+'MIT Da'!AQ144+'SAR Da'!AQ144+'URQ Da'!AQ144+'ROC Da'!AQ144+'SM Da'!AQ144+'BN Da'!AQ144+'BS Da'!AQ144+'TDC Da'!AQ144</f>
        <v>596</v>
      </c>
      <c r="AR144" s="55">
        <f>+'MIT Da'!AR144+'SAR Da'!AR144+'URQ Da'!AR144+'ROC Da'!AR144+'SM Da'!AR144+'BN Da'!AR144+'BS Da'!AR144+'TDC Da'!AR144</f>
        <v>341</v>
      </c>
      <c r="AS144" s="55">
        <f>+'MIT Da'!AS144+'SAR Da'!AS144+'URQ Da'!AS144+'ROC Da'!AS144+'SM Da'!AS144+'BN Da'!AS144+'BS Da'!AS144+'TDC Da'!AS144</f>
        <v>39</v>
      </c>
      <c r="AT144" s="232">
        <f>+SUM(RED_InfraMR[[#This Row],[B.02.1 - Parque de Coches Eléctricos Motrices]:[B.02.3 - Parque de Coches Eléctricos Motrices Tipo R]])</f>
        <v>976</v>
      </c>
      <c r="AU144" s="55">
        <f>+'MIT Da'!AU144+'SAR Da'!AU144+'URQ Da'!AU144+'ROC Da'!AU144+'SM Da'!AU144+'BN Da'!AU144+'BS Da'!AU144+'TDC Da'!AU144</f>
        <v>0</v>
      </c>
      <c r="AV144" s="55">
        <f>+'MIT Da'!AV144+'SAR Da'!AV144+'URQ Da'!AV144+'ROC Da'!AV144+'SM Da'!AV144+'BN Da'!AV144+'BS Da'!AV144+'TDC Da'!AV144</f>
        <v>6</v>
      </c>
      <c r="AW144" s="55">
        <f>+'MIT Da'!AW144+'SAR Da'!AW144+'URQ Da'!AW144+'ROC Da'!AW144+'SM Da'!AW144+'BN Da'!AW144+'BS Da'!AW144+'TDC Da'!AW144</f>
        <v>10</v>
      </c>
      <c r="AX144" s="232">
        <f>+SUM(RED_InfraMR[[#This Row],[B.03.1 - Parque de Coches Motores Motrices Remolcados]:[B.03.3 - Parque de Coches Motores Motrices Cabina]])</f>
        <v>16</v>
      </c>
      <c r="AY144" s="55">
        <f>+'MIT Da'!AY144+'SAR Da'!AY144+'URQ Da'!AY144+'ROC Da'!AY144+'SM Da'!AY144+'BN Da'!AY144+'BS Da'!AY144+'TDC Da'!AY144</f>
        <v>437</v>
      </c>
      <c r="AZ144" s="55">
        <f>+'MIT Da'!AZ144+'SAR Da'!AZ144+'URQ Da'!AZ144+'ROC Da'!AZ144+'SM Da'!AZ144+'BN Da'!AZ144+'BS Da'!AZ144+'TDC Da'!AZ144</f>
        <v>173</v>
      </c>
      <c r="BA144" s="55">
        <f>+'MIT Da'!BA144+'SAR Da'!BA144+'URQ Da'!BA144+'ROC Da'!BA144+'SM Da'!BA144+'BN Da'!BA144+'BS Da'!BA144+'TDC Da'!BA144</f>
        <v>15</v>
      </c>
      <c r="BB144" s="55">
        <f>+'MIT Da'!BB144+'SAR Da'!BB144+'URQ Da'!BB144+'ROC Da'!BB144+'SM Da'!BB144+'BN Da'!BB144+'BS Da'!BB144+'TDC Da'!BB144</f>
        <v>0</v>
      </c>
      <c r="BC144" s="232">
        <f>+SUM(RED_InfraMR[[#This Row],[B.04.1 - Parque de Coches Remolcados Clase Unica]:[B.04.5 - Parque de Coches Remolcados para Servicios Especiales (Cartoneros)]])</f>
        <v>625</v>
      </c>
      <c r="BD144" s="393">
        <f>+'MIT Da'!BD144+'SAR Da'!BD144+'URQ Da'!BD144+'ROC Da'!BD144+'SM Da'!BD144+'BN Da'!BD144+'BS Da'!BD144+'TDC Da'!BD144</f>
        <v>150</v>
      </c>
      <c r="BE144" s="55">
        <f>+'MIT Da'!BE144+'SAR Da'!BE144+'URQ Da'!BE144+'ROC Da'!BE144+'SM Da'!BE144+'BN Da'!BE144+'BS Da'!BE144+'TDC Da'!BE144</f>
        <v>12</v>
      </c>
      <c r="BF144" s="55">
        <f>+'MIT Da'!BF144+'SAR Da'!BF144+'URQ Da'!BF144+'ROC Da'!BF144+'SM Da'!BF144+'BN Da'!BF144+'BS Da'!BF144+'TDC Da'!BF144</f>
        <v>92</v>
      </c>
      <c r="BG144" s="235"/>
    </row>
    <row r="145" spans="1:59">
      <c r="A145" s="1">
        <v>2004</v>
      </c>
      <c r="B145" s="1" t="s">
        <v>72</v>
      </c>
      <c r="C145" s="10">
        <f>+'MIT Da'!C145+'SAR Da'!C145+'URQ Da'!C145+'ROC Da'!C145+'SM Da'!C145+'BN Da'!C145+'BS Da'!C145+'TDC Da'!C145</f>
        <v>147.21299999999999</v>
      </c>
      <c r="D145" s="10">
        <f>+'MIT Da'!D145+'SAR Da'!D145+'URQ Da'!D145+'ROC Da'!D145+'SM Da'!D145+'BN Da'!D145+'BS Da'!D145+'TDC Da'!D145</f>
        <v>444.30600000000004</v>
      </c>
      <c r="E145" s="10">
        <f>+'MIT Da'!E145+'SAR Da'!E145+'URQ Da'!E145+'ROC Da'!E145+'SM Da'!E145+'BN Da'!E145+'BS Da'!E145+'TDC Da'!E145</f>
        <v>0</v>
      </c>
      <c r="F145" s="10">
        <f>+'MIT Da'!F145+'SAR Da'!F145+'URQ Da'!F145+'ROC Da'!F145+'SM Da'!F145+'BN Da'!F145+'BS Da'!F145+'TDC Da'!F145</f>
        <v>176.17364000000001</v>
      </c>
      <c r="G145" s="192">
        <f>+'MIT Da'!G145+'SAR Da'!G145+'URQ Da'!G145+'ROC Da'!G145+'SM Da'!G145+'BN Da'!G145+'BS Da'!G145+'TDC Da'!G145</f>
        <v>767.69263999999998</v>
      </c>
      <c r="H145" s="192">
        <f>+'MIT Da'!H145+'SAR Da'!H145+'URQ Da'!H145+'ROC Da'!H145+'SM Da'!H145+'BN Da'!H145+'BS Da'!H145+'TDC Da'!H145</f>
        <v>767.69263999999998</v>
      </c>
      <c r="I145" s="10">
        <f>+'MIT Da'!I145+'SAR Da'!I145+'URQ Da'!I145+'ROC Da'!I145+'SM Da'!I145+'BN Da'!I145+'BS Da'!I145+'TDC Da'!I145</f>
        <v>972.2581100000001</v>
      </c>
      <c r="J145" s="10">
        <f>+'MIT Da'!J145+'SAR Da'!J145+'URQ Da'!J145+'ROC Da'!J145+'SM Da'!J145+'BN Da'!J145+'BS Da'!J145+'TDC Da'!J145</f>
        <v>1060.415</v>
      </c>
      <c r="K145" s="10">
        <f>+'MIT Da'!K145+'SAR Da'!K145+'URQ Da'!K145+'ROC Da'!K145+'SM Da'!K145+'BN Da'!K145+'BS Da'!K145+'TDC Da'!K145</f>
        <v>54.516999999999996</v>
      </c>
      <c r="L145" s="10">
        <f>+'MIT Da'!L145+'SAR Da'!L145+'URQ Da'!L145+'ROC Da'!L145+'SM Da'!L145+'BN Da'!L145+'BS Da'!L145+'TDC Da'!L145</f>
        <v>379.49300000000005</v>
      </c>
      <c r="M145" s="10">
        <f>+'MIT Da'!M145+'SAR Da'!M145+'URQ Da'!M145+'ROC Da'!M145+'SM Da'!M145+'BN Da'!M145+'BS Da'!M145+'TDC Da'!M145</f>
        <v>21.314999999999998</v>
      </c>
      <c r="N145" s="192">
        <f>+'MIT Da'!N145+'SAR Da'!N145+'URQ Da'!N145+'ROC Da'!N145+'SM Da'!N145+'BN Da'!N145+'BS Da'!N145+'TDC Da'!N145</f>
        <v>1439.9079999999999</v>
      </c>
      <c r="O145" s="192">
        <f>+'MIT Da'!O145+'SAR Da'!O145+'URQ Da'!O145+'ROC Da'!O145+'SM Da'!O145+'BN Da'!O145+'BS Da'!O145+'TDC Da'!O145</f>
        <v>1439.9079999999999</v>
      </c>
      <c r="P145" s="55">
        <f>+'MIT Da'!P145+'SAR Da'!P145+'URQ Da'!P145+'ROC Da'!P145+'SM Da'!P145+'BN Da'!P145+'BS Da'!P145+'TDC Da'!P145</f>
        <v>203</v>
      </c>
      <c r="Q145" s="55">
        <f>+'MIT Da'!Q145+'SAR Da'!Q145+'URQ Da'!Q145+'ROC Da'!Q145+'SM Da'!Q145+'BN Da'!Q145+'BS Da'!Q145+'TDC Da'!Q145</f>
        <v>58</v>
      </c>
      <c r="R145" s="55">
        <f>+'MIT Da'!R145+'SAR Da'!R145+'URQ Da'!R145+'ROC Da'!R145+'SM Da'!R145+'BN Da'!R145+'BS Da'!R145+'TDC Da'!R145</f>
        <v>10</v>
      </c>
      <c r="S145" s="213">
        <f>+'MIT Da'!S145+'SAR Da'!S145+'URQ Da'!S145+'ROC Da'!S145+'SM Da'!S145+'BN Da'!S145+'BS Da'!S145+'TDC Da'!S145</f>
        <v>271</v>
      </c>
      <c r="T145" s="213">
        <f>+'MIT Da'!T145+'SAR Da'!T145+'URQ Da'!T145+'ROC Da'!T145+'SM Da'!T145+'BN Da'!T145+'BS Da'!T145+'TDC Da'!T145</f>
        <v>271</v>
      </c>
      <c r="U145" s="55">
        <f>+'MIT Da'!U145+'SAR Da'!U145+'URQ Da'!U145+'ROC Da'!U145+'SM Da'!U145+'BN Da'!U145+'BS Da'!U145+'TDC Da'!U145</f>
        <v>136</v>
      </c>
      <c r="V145" s="55">
        <f>+'MIT Da'!V145+'SAR Da'!V145+'URQ Da'!V145+'ROC Da'!V145+'SM Da'!V145+'BN Da'!V145+'BS Da'!V145+'TDC Da'!V145</f>
        <v>434</v>
      </c>
      <c r="W145" s="55">
        <f>+'MIT Da'!W145+'SAR Da'!W145+'URQ Da'!W145+'ROC Da'!W145+'SM Da'!W145+'BN Da'!W145+'BS Da'!W145+'TDC Da'!W145</f>
        <v>11</v>
      </c>
      <c r="X145" s="55">
        <f>+'MIT Da'!X145+'SAR Da'!X145+'URQ Da'!X145+'ROC Da'!X145+'SM Da'!X145+'BN Da'!X145+'BS Da'!X145+'TDC Da'!X145</f>
        <v>110</v>
      </c>
      <c r="Y145" s="55">
        <f>+'MIT Da'!Y145+'SAR Da'!Y145+'URQ Da'!Y145+'ROC Da'!Y145+'SM Da'!Y145+'BN Da'!Y145+'BS Da'!Y145+'TDC Da'!Y145</f>
        <v>4</v>
      </c>
      <c r="Z145" s="219">
        <f>+'MIT Da'!Z145+'SAR Da'!Z145+'URQ Da'!Z145+'ROC Da'!Z145+'SM Da'!Z145+'BN Da'!Z145+'BS Da'!Z145+'TDC Da'!Z145</f>
        <v>695</v>
      </c>
      <c r="AA145" s="55">
        <f>+'MIT Da'!AA145+'SAR Da'!AA145+'URQ Da'!AA145+'ROC Da'!AA145+'SM Da'!AA145+'BN Da'!AA145+'BS Da'!AA145+'TDC Da'!AA145</f>
        <v>160</v>
      </c>
      <c r="AB145" s="55">
        <f>+'MIT Da'!AB145+'SAR Da'!AB145+'URQ Da'!AB145+'ROC Da'!AB145+'SM Da'!AB145+'BN Da'!AB145+'BS Da'!AB145+'TDC Da'!AB145</f>
        <v>102</v>
      </c>
      <c r="AC145" s="55">
        <f>+'MIT Da'!AC145+'SAR Da'!AC145+'URQ Da'!AC145+'ROC Da'!AC145+'SM Da'!AC145+'BN Da'!AC145+'BS Da'!AC145+'TDC Da'!AC145</f>
        <v>695</v>
      </c>
      <c r="AD145" s="219">
        <f>+'MIT Da'!AD145+'SAR Da'!AD145+'URQ Da'!AD145+'ROC Da'!AD145+'SM Da'!AD145+'BN Da'!AD145+'BS Da'!AD145+'TDC Da'!AD145</f>
        <v>957</v>
      </c>
      <c r="AE145" s="55">
        <f>+'MIT Da'!AE145+'SAR Da'!AE145+'URQ Da'!AE145+'ROC Da'!AE145+'SM Da'!AE145+'BN Da'!AE145+'BS Da'!AE145+'TDC Da'!AE145</f>
        <v>54</v>
      </c>
      <c r="AF145" s="55">
        <f>+'MIT Da'!AF145+'SAR Da'!AF145+'URQ Da'!AF145+'ROC Da'!AF145+'SM Da'!AF145+'BN Da'!AF145+'BS Da'!AF145+'TDC Da'!AF145</f>
        <v>96</v>
      </c>
      <c r="AG145" s="55">
        <f>+'MIT Da'!AG145+'SAR Da'!AG145+'URQ Da'!AG145+'ROC Da'!AG145+'SM Da'!AG145+'BN Da'!AG145+'BS Da'!AG145+'TDC Da'!AG145</f>
        <v>448</v>
      </c>
      <c r="AH145" s="219">
        <f>+'MIT Da'!AH145+'SAR Da'!AH145+'URQ Da'!AH145+'ROC Da'!AH145+'SM Da'!AH145+'BN Da'!AH145+'BS Da'!AH145+'TDC Da'!AH145</f>
        <v>598</v>
      </c>
      <c r="AI145" s="10">
        <f>+'MIT Da'!AI145+'SAR Da'!AI145+'URQ Da'!AI145+'ROC Da'!AI145+'SM Da'!AI145+'BN Da'!AI145+'BS Da'!AI145+'TDC Da'!AI145</f>
        <v>274.60699999999997</v>
      </c>
      <c r="AJ145" s="10">
        <f>+'MIT Da'!AJ145+'SAR Da'!AJ145+'URQ Da'!AJ145+'ROC Da'!AJ145+'SM Da'!AJ145+'BN Da'!AJ145+'BS Da'!AJ145+'TDC Da'!AJ145</f>
        <v>7.32</v>
      </c>
      <c r="AK145" s="10">
        <f>+'MIT Da'!AK145+'SAR Da'!AK145+'URQ Da'!AK145+'ROC Da'!AK145+'SM Da'!AK145+'BN Da'!AK145+'BS Da'!AK145+'TDC Da'!AK145</f>
        <v>498.71500000000003</v>
      </c>
      <c r="AL145" s="222">
        <f>+'MIT Da'!AL145+'SAR Da'!AL145+'URQ Da'!AL145+'ROC Da'!AL145+'SM Da'!AL145+'BN Da'!AL145+'BS Da'!AL145+'TDC Da'!AL145</f>
        <v>780.64199999999994</v>
      </c>
      <c r="AM145" s="55">
        <f>+'MIT Da'!AM145+'SAR Da'!AM145+'URQ Da'!AM145+'ROC Da'!AM145+'SM Da'!AM145+'BN Da'!AM145+'BS Da'!AM145+'TDC Da'!AM145</f>
        <v>9</v>
      </c>
      <c r="AN145" s="55">
        <f>+'MIT Da'!AN145+'SAR Da'!AN145+'URQ Da'!AN145+'ROC Da'!AN145+'SM Da'!AN145+'BN Da'!AN145+'BS Da'!AN145+'TDC Da'!AN145</f>
        <v>57</v>
      </c>
      <c r="AO145" s="55">
        <f>+'MIT Da'!AO145+'SAR Da'!AO145+'URQ Da'!AO145+'ROC Da'!AO145+'SM Da'!AO145+'BN Da'!AO145+'BS Da'!AO145+'TDC Da'!AO145</f>
        <v>82</v>
      </c>
      <c r="AP145" s="232">
        <f>+'MIT Da'!AP145+'SAR Da'!AP145+'URQ Da'!AP145+'ROC Da'!AP145+'SM Da'!AP145+'BN Da'!AP145+'BS Da'!AP145+'TDC Da'!AP145</f>
        <v>148</v>
      </c>
      <c r="AQ145" s="55">
        <f>+'MIT Da'!AQ145+'SAR Da'!AQ145+'URQ Da'!AQ145+'ROC Da'!AQ145+'SM Da'!AQ145+'BN Da'!AQ145+'BS Da'!AQ145+'TDC Da'!AQ145</f>
        <v>596</v>
      </c>
      <c r="AR145" s="55">
        <f>+'MIT Da'!AR145+'SAR Da'!AR145+'URQ Da'!AR145+'ROC Da'!AR145+'SM Da'!AR145+'BN Da'!AR145+'BS Da'!AR145+'TDC Da'!AR145</f>
        <v>341</v>
      </c>
      <c r="AS145" s="55">
        <f>+'MIT Da'!AS145+'SAR Da'!AS145+'URQ Da'!AS145+'ROC Da'!AS145+'SM Da'!AS145+'BN Da'!AS145+'BS Da'!AS145+'TDC Da'!AS145</f>
        <v>39</v>
      </c>
      <c r="AT145" s="232">
        <f>+SUM(RED_InfraMR[[#This Row],[B.02.1 - Parque de Coches Eléctricos Motrices]:[B.02.3 - Parque de Coches Eléctricos Motrices Tipo R]])</f>
        <v>976</v>
      </c>
      <c r="AU145" s="55">
        <f>+'MIT Da'!AU145+'SAR Da'!AU145+'URQ Da'!AU145+'ROC Da'!AU145+'SM Da'!AU145+'BN Da'!AU145+'BS Da'!AU145+'TDC Da'!AU145</f>
        <v>0</v>
      </c>
      <c r="AV145" s="55">
        <f>+'MIT Da'!AV145+'SAR Da'!AV145+'URQ Da'!AV145+'ROC Da'!AV145+'SM Da'!AV145+'BN Da'!AV145+'BS Da'!AV145+'TDC Da'!AV145</f>
        <v>6</v>
      </c>
      <c r="AW145" s="55">
        <f>+'MIT Da'!AW145+'SAR Da'!AW145+'URQ Da'!AW145+'ROC Da'!AW145+'SM Da'!AW145+'BN Da'!AW145+'BS Da'!AW145+'TDC Da'!AW145</f>
        <v>10</v>
      </c>
      <c r="AX145" s="232">
        <f>+SUM(RED_InfraMR[[#This Row],[B.03.1 - Parque de Coches Motores Motrices Remolcados]:[B.03.3 - Parque de Coches Motores Motrices Cabina]])</f>
        <v>16</v>
      </c>
      <c r="AY145" s="55">
        <f>+'MIT Da'!AY145+'SAR Da'!AY145+'URQ Da'!AY145+'ROC Da'!AY145+'SM Da'!AY145+'BN Da'!AY145+'BS Da'!AY145+'TDC Da'!AY145</f>
        <v>437</v>
      </c>
      <c r="AZ145" s="55">
        <f>+'MIT Da'!AZ145+'SAR Da'!AZ145+'URQ Da'!AZ145+'ROC Da'!AZ145+'SM Da'!AZ145+'BN Da'!AZ145+'BS Da'!AZ145+'TDC Da'!AZ145</f>
        <v>173</v>
      </c>
      <c r="BA145" s="55">
        <f>+'MIT Da'!BA145+'SAR Da'!BA145+'URQ Da'!BA145+'ROC Da'!BA145+'SM Da'!BA145+'BN Da'!BA145+'BS Da'!BA145+'TDC Da'!BA145</f>
        <v>15</v>
      </c>
      <c r="BB145" s="55">
        <f>+'MIT Da'!BB145+'SAR Da'!BB145+'URQ Da'!BB145+'ROC Da'!BB145+'SM Da'!BB145+'BN Da'!BB145+'BS Da'!BB145+'TDC Da'!BB145</f>
        <v>0</v>
      </c>
      <c r="BC145" s="232">
        <f>+SUM(RED_InfraMR[[#This Row],[B.04.1 - Parque de Coches Remolcados Clase Unica]:[B.04.5 - Parque de Coches Remolcados para Servicios Especiales (Cartoneros)]])</f>
        <v>625</v>
      </c>
      <c r="BD145" s="393">
        <f>+'MIT Da'!BD145+'SAR Da'!BD145+'URQ Da'!BD145+'ROC Da'!BD145+'SM Da'!BD145+'BN Da'!BD145+'BS Da'!BD145+'TDC Da'!BD145</f>
        <v>150</v>
      </c>
      <c r="BE145" s="55">
        <f>+'MIT Da'!BE145+'SAR Da'!BE145+'URQ Da'!BE145+'ROC Da'!BE145+'SM Da'!BE145+'BN Da'!BE145+'BS Da'!BE145+'TDC Da'!BE145</f>
        <v>12</v>
      </c>
      <c r="BF145" s="55">
        <f>+'MIT Da'!BF145+'SAR Da'!BF145+'URQ Da'!BF145+'ROC Da'!BF145+'SM Da'!BF145+'BN Da'!BF145+'BS Da'!BF145+'TDC Da'!BF145</f>
        <v>92</v>
      </c>
      <c r="BG145" s="235"/>
    </row>
    <row r="146" spans="1:59">
      <c r="A146" s="1">
        <v>2005</v>
      </c>
      <c r="B146" s="1" t="s">
        <v>61</v>
      </c>
      <c r="C146" s="10">
        <f>+'MIT Da'!C146+'SAR Da'!C146+'URQ Da'!C146+'ROC Da'!C146+'SM Da'!C146+'BN Da'!C146+'BS Da'!C146+'TDC Da'!C146</f>
        <v>147.21299999999999</v>
      </c>
      <c r="D146" s="10">
        <f>+'MIT Da'!D146+'SAR Da'!D146+'URQ Da'!D146+'ROC Da'!D146+'SM Da'!D146+'BN Da'!D146+'BS Da'!D146+'TDC Da'!D146</f>
        <v>444.30600000000004</v>
      </c>
      <c r="E146" s="10">
        <f>+'MIT Da'!E146+'SAR Da'!E146+'URQ Da'!E146+'ROC Da'!E146+'SM Da'!E146+'BN Da'!E146+'BS Da'!E146+'TDC Da'!E146</f>
        <v>0</v>
      </c>
      <c r="F146" s="10">
        <f>+'MIT Da'!F146+'SAR Da'!F146+'URQ Da'!F146+'ROC Da'!F146+'SM Da'!F146+'BN Da'!F146+'BS Da'!F146+'TDC Da'!F146</f>
        <v>176.17364000000001</v>
      </c>
      <c r="G146" s="192">
        <f>+'MIT Da'!G146+'SAR Da'!G146+'URQ Da'!G146+'ROC Da'!G146+'SM Da'!G146+'BN Da'!G146+'BS Da'!G146+'TDC Da'!G146</f>
        <v>767.69263999999998</v>
      </c>
      <c r="H146" s="192">
        <f>+'MIT Da'!H146+'SAR Da'!H146+'URQ Da'!H146+'ROC Da'!H146+'SM Da'!H146+'BN Da'!H146+'BS Da'!H146+'TDC Da'!H146</f>
        <v>767.69263999999998</v>
      </c>
      <c r="I146" s="10">
        <f>+'MIT Da'!I146+'SAR Da'!I146+'URQ Da'!I146+'ROC Da'!I146+'SM Da'!I146+'BN Da'!I146+'BS Da'!I146+'TDC Da'!I146</f>
        <v>972.2581100000001</v>
      </c>
      <c r="J146" s="10">
        <f>+'MIT Da'!J146+'SAR Da'!J146+'URQ Da'!J146+'ROC Da'!J146+'SM Da'!J146+'BN Da'!J146+'BS Da'!J146+'TDC Da'!J146</f>
        <v>1060.415</v>
      </c>
      <c r="K146" s="10">
        <f>+'MIT Da'!K146+'SAR Da'!K146+'URQ Da'!K146+'ROC Da'!K146+'SM Da'!K146+'BN Da'!K146+'BS Da'!K146+'TDC Da'!K146</f>
        <v>54.516999999999996</v>
      </c>
      <c r="L146" s="10">
        <f>+'MIT Da'!L146+'SAR Da'!L146+'URQ Da'!L146+'ROC Da'!L146+'SM Da'!L146+'BN Da'!L146+'BS Da'!L146+'TDC Da'!L146</f>
        <v>379.49300000000005</v>
      </c>
      <c r="M146" s="10">
        <f>+'MIT Da'!M146+'SAR Da'!M146+'URQ Da'!M146+'ROC Da'!M146+'SM Da'!M146+'BN Da'!M146+'BS Da'!M146+'TDC Da'!M146</f>
        <v>21.314999999999998</v>
      </c>
      <c r="N146" s="192">
        <f>+'MIT Da'!N146+'SAR Da'!N146+'URQ Da'!N146+'ROC Da'!N146+'SM Da'!N146+'BN Da'!N146+'BS Da'!N146+'TDC Da'!N146</f>
        <v>1439.9079999999999</v>
      </c>
      <c r="O146" s="192">
        <f>+'MIT Da'!O146+'SAR Da'!O146+'URQ Da'!O146+'ROC Da'!O146+'SM Da'!O146+'BN Da'!O146+'BS Da'!O146+'TDC Da'!O146</f>
        <v>1439.9079999999999</v>
      </c>
      <c r="P146" s="55">
        <f>+'MIT Da'!P146+'SAR Da'!P146+'URQ Da'!P146+'ROC Da'!P146+'SM Da'!P146+'BN Da'!P146+'BS Da'!P146+'TDC Da'!P146</f>
        <v>203</v>
      </c>
      <c r="Q146" s="55">
        <f>+'MIT Da'!Q146+'SAR Da'!Q146+'URQ Da'!Q146+'ROC Da'!Q146+'SM Da'!Q146+'BN Da'!Q146+'BS Da'!Q146+'TDC Da'!Q146</f>
        <v>58</v>
      </c>
      <c r="R146" s="55">
        <f>+'MIT Da'!R146+'SAR Da'!R146+'URQ Da'!R146+'ROC Da'!R146+'SM Da'!R146+'BN Da'!R146+'BS Da'!R146+'TDC Da'!R146</f>
        <v>10</v>
      </c>
      <c r="S146" s="213">
        <f>+'MIT Da'!S146+'SAR Da'!S146+'URQ Da'!S146+'ROC Da'!S146+'SM Da'!S146+'BN Da'!S146+'BS Da'!S146+'TDC Da'!S146</f>
        <v>271</v>
      </c>
      <c r="T146" s="213">
        <f>+'MIT Da'!T146+'SAR Da'!T146+'URQ Da'!T146+'ROC Da'!T146+'SM Da'!T146+'BN Da'!T146+'BS Da'!T146+'TDC Da'!T146</f>
        <v>271</v>
      </c>
      <c r="U146" s="55">
        <f>+'MIT Da'!U146+'SAR Da'!U146+'URQ Da'!U146+'ROC Da'!U146+'SM Da'!U146+'BN Da'!U146+'BS Da'!U146+'TDC Da'!U146</f>
        <v>136</v>
      </c>
      <c r="V146" s="55">
        <f>+'MIT Da'!V146+'SAR Da'!V146+'URQ Da'!V146+'ROC Da'!V146+'SM Da'!V146+'BN Da'!V146+'BS Da'!V146+'TDC Da'!V146</f>
        <v>434</v>
      </c>
      <c r="W146" s="55">
        <f>+'MIT Da'!W146+'SAR Da'!W146+'URQ Da'!W146+'ROC Da'!W146+'SM Da'!W146+'BN Da'!W146+'BS Da'!W146+'TDC Da'!W146</f>
        <v>11</v>
      </c>
      <c r="X146" s="55">
        <f>+'MIT Da'!X146+'SAR Da'!X146+'URQ Da'!X146+'ROC Da'!X146+'SM Da'!X146+'BN Da'!X146+'BS Da'!X146+'TDC Da'!X146</f>
        <v>110</v>
      </c>
      <c r="Y146" s="55">
        <f>+'MIT Da'!Y146+'SAR Da'!Y146+'URQ Da'!Y146+'ROC Da'!Y146+'SM Da'!Y146+'BN Da'!Y146+'BS Da'!Y146+'TDC Da'!Y146</f>
        <v>4</v>
      </c>
      <c r="Z146" s="219">
        <f>+'MIT Da'!Z146+'SAR Da'!Z146+'URQ Da'!Z146+'ROC Da'!Z146+'SM Da'!Z146+'BN Da'!Z146+'BS Da'!Z146+'TDC Da'!Z146</f>
        <v>695</v>
      </c>
      <c r="AA146" s="55">
        <f>+'MIT Da'!AA146+'SAR Da'!AA146+'URQ Da'!AA146+'ROC Da'!AA146+'SM Da'!AA146+'BN Da'!AA146+'BS Da'!AA146+'TDC Da'!AA146</f>
        <v>160</v>
      </c>
      <c r="AB146" s="55">
        <f>+'MIT Da'!AB146+'SAR Da'!AB146+'URQ Da'!AB146+'ROC Da'!AB146+'SM Da'!AB146+'BN Da'!AB146+'BS Da'!AB146+'TDC Da'!AB146</f>
        <v>102</v>
      </c>
      <c r="AC146" s="55">
        <f>+'MIT Da'!AC146+'SAR Da'!AC146+'URQ Da'!AC146+'ROC Da'!AC146+'SM Da'!AC146+'BN Da'!AC146+'BS Da'!AC146+'TDC Da'!AC146</f>
        <v>695</v>
      </c>
      <c r="AD146" s="219">
        <f>+'MIT Da'!AD146+'SAR Da'!AD146+'URQ Da'!AD146+'ROC Da'!AD146+'SM Da'!AD146+'BN Da'!AD146+'BS Da'!AD146+'TDC Da'!AD146</f>
        <v>957</v>
      </c>
      <c r="AE146" s="55">
        <f>+'MIT Da'!AE146+'SAR Da'!AE146+'URQ Da'!AE146+'ROC Da'!AE146+'SM Da'!AE146+'BN Da'!AE146+'BS Da'!AE146+'TDC Da'!AE146</f>
        <v>54</v>
      </c>
      <c r="AF146" s="55">
        <f>+'MIT Da'!AF146+'SAR Da'!AF146+'URQ Da'!AF146+'ROC Da'!AF146+'SM Da'!AF146+'BN Da'!AF146+'BS Da'!AF146+'TDC Da'!AF146</f>
        <v>96</v>
      </c>
      <c r="AG146" s="55">
        <f>+'MIT Da'!AG146+'SAR Da'!AG146+'URQ Da'!AG146+'ROC Da'!AG146+'SM Da'!AG146+'BN Da'!AG146+'BS Da'!AG146+'TDC Da'!AG146</f>
        <v>448</v>
      </c>
      <c r="AH146" s="219">
        <f>+'MIT Da'!AH146+'SAR Da'!AH146+'URQ Da'!AH146+'ROC Da'!AH146+'SM Da'!AH146+'BN Da'!AH146+'BS Da'!AH146+'TDC Da'!AH146</f>
        <v>598</v>
      </c>
      <c r="AI146" s="10">
        <f>+'MIT Da'!AI146+'SAR Da'!AI146+'URQ Da'!AI146+'ROC Da'!AI146+'SM Da'!AI146+'BN Da'!AI146+'BS Da'!AI146+'TDC Da'!AI146</f>
        <v>274.60699999999997</v>
      </c>
      <c r="AJ146" s="10">
        <f>+'MIT Da'!AJ146+'SAR Da'!AJ146+'URQ Da'!AJ146+'ROC Da'!AJ146+'SM Da'!AJ146+'BN Da'!AJ146+'BS Da'!AJ146+'TDC Da'!AJ146</f>
        <v>7.32</v>
      </c>
      <c r="AK146" s="10">
        <f>+'MIT Da'!AK146+'SAR Da'!AK146+'URQ Da'!AK146+'ROC Da'!AK146+'SM Da'!AK146+'BN Da'!AK146+'BS Da'!AK146+'TDC Da'!AK146</f>
        <v>498.71500000000003</v>
      </c>
      <c r="AL146" s="222">
        <f>+'MIT Da'!AL146+'SAR Da'!AL146+'URQ Da'!AL146+'ROC Da'!AL146+'SM Da'!AL146+'BN Da'!AL146+'BS Da'!AL146+'TDC Da'!AL146</f>
        <v>780.64199999999994</v>
      </c>
      <c r="AM146" s="55">
        <f>+'MIT Da'!AM146+'SAR Da'!AM146+'URQ Da'!AM146+'ROC Da'!AM146+'SM Da'!AM146+'BN Da'!AM146+'BS Da'!AM146+'TDC Da'!AM146</f>
        <v>9</v>
      </c>
      <c r="AN146" s="55">
        <f>+'MIT Da'!AN146+'SAR Da'!AN146+'URQ Da'!AN146+'ROC Da'!AN146+'SM Da'!AN146+'BN Da'!AN146+'BS Da'!AN146+'TDC Da'!AN146</f>
        <v>57</v>
      </c>
      <c r="AO146" s="55">
        <f>+'MIT Da'!AO146+'SAR Da'!AO146+'URQ Da'!AO146+'ROC Da'!AO146+'SM Da'!AO146+'BN Da'!AO146+'BS Da'!AO146+'TDC Da'!AO146</f>
        <v>82</v>
      </c>
      <c r="AP146" s="232">
        <f>+'MIT Da'!AP146+'SAR Da'!AP146+'URQ Da'!AP146+'ROC Da'!AP146+'SM Da'!AP146+'BN Da'!AP146+'BS Da'!AP146+'TDC Da'!AP146</f>
        <v>148</v>
      </c>
      <c r="AQ146" s="55">
        <f>+'MIT Da'!AQ146+'SAR Da'!AQ146+'URQ Da'!AQ146+'ROC Da'!AQ146+'SM Da'!AQ146+'BN Da'!AQ146+'BS Da'!AQ146+'TDC Da'!AQ146</f>
        <v>596</v>
      </c>
      <c r="AR146" s="55">
        <f>+'MIT Da'!AR146+'SAR Da'!AR146+'URQ Da'!AR146+'ROC Da'!AR146+'SM Da'!AR146+'BN Da'!AR146+'BS Da'!AR146+'TDC Da'!AR146</f>
        <v>341</v>
      </c>
      <c r="AS146" s="55">
        <f>+'MIT Da'!AS146+'SAR Da'!AS146+'URQ Da'!AS146+'ROC Da'!AS146+'SM Da'!AS146+'BN Da'!AS146+'BS Da'!AS146+'TDC Da'!AS146</f>
        <v>39</v>
      </c>
      <c r="AT146" s="232">
        <f>+SUM(RED_InfraMR[[#This Row],[B.02.1 - Parque de Coches Eléctricos Motrices]:[B.02.3 - Parque de Coches Eléctricos Motrices Tipo R]])</f>
        <v>976</v>
      </c>
      <c r="AU146" s="55">
        <f>+'MIT Da'!AU146+'SAR Da'!AU146+'URQ Da'!AU146+'ROC Da'!AU146+'SM Da'!AU146+'BN Da'!AU146+'BS Da'!AU146+'TDC Da'!AU146</f>
        <v>0</v>
      </c>
      <c r="AV146" s="55">
        <f>+'MIT Da'!AV146+'SAR Da'!AV146+'URQ Da'!AV146+'ROC Da'!AV146+'SM Da'!AV146+'BN Da'!AV146+'BS Da'!AV146+'TDC Da'!AV146</f>
        <v>6</v>
      </c>
      <c r="AW146" s="55">
        <f>+'MIT Da'!AW146+'SAR Da'!AW146+'URQ Da'!AW146+'ROC Da'!AW146+'SM Da'!AW146+'BN Da'!AW146+'BS Da'!AW146+'TDC Da'!AW146</f>
        <v>10</v>
      </c>
      <c r="AX146" s="232">
        <f>+SUM(RED_InfraMR[[#This Row],[B.03.1 - Parque de Coches Motores Motrices Remolcados]:[B.03.3 - Parque de Coches Motores Motrices Cabina]])</f>
        <v>16</v>
      </c>
      <c r="AY146" s="55">
        <f>+'MIT Da'!AY146+'SAR Da'!AY146+'URQ Da'!AY146+'ROC Da'!AY146+'SM Da'!AY146+'BN Da'!AY146+'BS Da'!AY146+'TDC Da'!AY146</f>
        <v>437</v>
      </c>
      <c r="AZ146" s="55">
        <f>+'MIT Da'!AZ146+'SAR Da'!AZ146+'URQ Da'!AZ146+'ROC Da'!AZ146+'SM Da'!AZ146+'BN Da'!AZ146+'BS Da'!AZ146+'TDC Da'!AZ146</f>
        <v>173</v>
      </c>
      <c r="BA146" s="55">
        <f>+'MIT Da'!BA146+'SAR Da'!BA146+'URQ Da'!BA146+'ROC Da'!BA146+'SM Da'!BA146+'BN Da'!BA146+'BS Da'!BA146+'TDC Da'!BA146</f>
        <v>15</v>
      </c>
      <c r="BB146" s="55">
        <f>+'MIT Da'!BB146+'SAR Da'!BB146+'URQ Da'!BB146+'ROC Da'!BB146+'SM Da'!BB146+'BN Da'!BB146+'BS Da'!BB146+'TDC Da'!BB146</f>
        <v>0</v>
      </c>
      <c r="BC146" s="232">
        <f>+SUM(RED_InfraMR[[#This Row],[B.04.1 - Parque de Coches Remolcados Clase Unica]:[B.04.5 - Parque de Coches Remolcados para Servicios Especiales (Cartoneros)]])</f>
        <v>625</v>
      </c>
      <c r="BD146" s="393">
        <f>+'MIT Da'!BD146+'SAR Da'!BD146+'URQ Da'!BD146+'ROC Da'!BD146+'SM Da'!BD146+'BN Da'!BD146+'BS Da'!BD146+'TDC Da'!BD146</f>
        <v>150</v>
      </c>
      <c r="BE146" s="55">
        <f>+'MIT Da'!BE146+'SAR Da'!BE146+'URQ Da'!BE146+'ROC Da'!BE146+'SM Da'!BE146+'BN Da'!BE146+'BS Da'!BE146+'TDC Da'!BE146</f>
        <v>12</v>
      </c>
      <c r="BF146" s="55">
        <f>+'MIT Da'!BF146+'SAR Da'!BF146+'URQ Da'!BF146+'ROC Da'!BF146+'SM Da'!BF146+'BN Da'!BF146+'BS Da'!BF146+'TDC Da'!BF146</f>
        <v>92</v>
      </c>
      <c r="BG146" s="235"/>
    </row>
    <row r="147" spans="1:59">
      <c r="A147" s="1">
        <v>2005</v>
      </c>
      <c r="B147" s="1" t="s">
        <v>62</v>
      </c>
      <c r="C147" s="10">
        <f>+'MIT Da'!C147+'SAR Da'!C147+'URQ Da'!C147+'ROC Da'!C147+'SM Da'!C147+'BN Da'!C147+'BS Da'!C147+'TDC Da'!C147</f>
        <v>147.21299999999999</v>
      </c>
      <c r="D147" s="10">
        <f>+'MIT Da'!D147+'SAR Da'!D147+'URQ Da'!D147+'ROC Da'!D147+'SM Da'!D147+'BN Da'!D147+'BS Da'!D147+'TDC Da'!D147</f>
        <v>444.30600000000004</v>
      </c>
      <c r="E147" s="10">
        <f>+'MIT Da'!E147+'SAR Da'!E147+'URQ Da'!E147+'ROC Da'!E147+'SM Da'!E147+'BN Da'!E147+'BS Da'!E147+'TDC Da'!E147</f>
        <v>0</v>
      </c>
      <c r="F147" s="10">
        <f>+'MIT Da'!F147+'SAR Da'!F147+'URQ Da'!F147+'ROC Da'!F147+'SM Da'!F147+'BN Da'!F147+'BS Da'!F147+'TDC Da'!F147</f>
        <v>176.17364000000001</v>
      </c>
      <c r="G147" s="192">
        <f>+'MIT Da'!G147+'SAR Da'!G147+'URQ Da'!G147+'ROC Da'!G147+'SM Da'!G147+'BN Da'!G147+'BS Da'!G147+'TDC Da'!G147</f>
        <v>767.69263999999998</v>
      </c>
      <c r="H147" s="192">
        <f>+'MIT Da'!H147+'SAR Da'!H147+'URQ Da'!H147+'ROC Da'!H147+'SM Da'!H147+'BN Da'!H147+'BS Da'!H147+'TDC Da'!H147</f>
        <v>767.69263999999998</v>
      </c>
      <c r="I147" s="10">
        <f>+'MIT Da'!I147+'SAR Da'!I147+'URQ Da'!I147+'ROC Da'!I147+'SM Da'!I147+'BN Da'!I147+'BS Da'!I147+'TDC Da'!I147</f>
        <v>972.2581100000001</v>
      </c>
      <c r="J147" s="10">
        <f>+'MIT Da'!J147+'SAR Da'!J147+'URQ Da'!J147+'ROC Da'!J147+'SM Da'!J147+'BN Da'!J147+'BS Da'!J147+'TDC Da'!J147</f>
        <v>1060.415</v>
      </c>
      <c r="K147" s="10">
        <f>+'MIT Da'!K147+'SAR Da'!K147+'URQ Da'!K147+'ROC Da'!K147+'SM Da'!K147+'BN Da'!K147+'BS Da'!K147+'TDC Da'!K147</f>
        <v>54.516999999999996</v>
      </c>
      <c r="L147" s="10">
        <f>+'MIT Da'!L147+'SAR Da'!L147+'URQ Da'!L147+'ROC Da'!L147+'SM Da'!L147+'BN Da'!L147+'BS Da'!L147+'TDC Da'!L147</f>
        <v>379.49300000000005</v>
      </c>
      <c r="M147" s="10">
        <f>+'MIT Da'!M147+'SAR Da'!M147+'URQ Da'!M147+'ROC Da'!M147+'SM Da'!M147+'BN Da'!M147+'BS Da'!M147+'TDC Da'!M147</f>
        <v>21.314999999999998</v>
      </c>
      <c r="N147" s="192">
        <f>+'MIT Da'!N147+'SAR Da'!N147+'URQ Da'!N147+'ROC Da'!N147+'SM Da'!N147+'BN Da'!N147+'BS Da'!N147+'TDC Da'!N147</f>
        <v>1439.9079999999999</v>
      </c>
      <c r="O147" s="192">
        <f>+'MIT Da'!O147+'SAR Da'!O147+'URQ Da'!O147+'ROC Da'!O147+'SM Da'!O147+'BN Da'!O147+'BS Da'!O147+'TDC Da'!O147</f>
        <v>1439.9079999999999</v>
      </c>
      <c r="P147" s="55">
        <f>+'MIT Da'!P147+'SAR Da'!P147+'URQ Da'!P147+'ROC Da'!P147+'SM Da'!P147+'BN Da'!P147+'BS Da'!P147+'TDC Da'!P147</f>
        <v>203</v>
      </c>
      <c r="Q147" s="55">
        <f>+'MIT Da'!Q147+'SAR Da'!Q147+'URQ Da'!Q147+'ROC Da'!Q147+'SM Da'!Q147+'BN Da'!Q147+'BS Da'!Q147+'TDC Da'!Q147</f>
        <v>58</v>
      </c>
      <c r="R147" s="55">
        <f>+'MIT Da'!R147+'SAR Da'!R147+'URQ Da'!R147+'ROC Da'!R147+'SM Da'!R147+'BN Da'!R147+'BS Da'!R147+'TDC Da'!R147</f>
        <v>10</v>
      </c>
      <c r="S147" s="213">
        <f>+'MIT Da'!S147+'SAR Da'!S147+'URQ Da'!S147+'ROC Da'!S147+'SM Da'!S147+'BN Da'!S147+'BS Da'!S147+'TDC Da'!S147</f>
        <v>271</v>
      </c>
      <c r="T147" s="213">
        <f>+'MIT Da'!T147+'SAR Da'!T147+'URQ Da'!T147+'ROC Da'!T147+'SM Da'!T147+'BN Da'!T147+'BS Da'!T147+'TDC Da'!T147</f>
        <v>271</v>
      </c>
      <c r="U147" s="55">
        <f>+'MIT Da'!U147+'SAR Da'!U147+'URQ Da'!U147+'ROC Da'!U147+'SM Da'!U147+'BN Da'!U147+'BS Da'!U147+'TDC Da'!U147</f>
        <v>136</v>
      </c>
      <c r="V147" s="55">
        <f>+'MIT Da'!V147+'SAR Da'!V147+'URQ Da'!V147+'ROC Da'!V147+'SM Da'!V147+'BN Da'!V147+'BS Da'!V147+'TDC Da'!V147</f>
        <v>434</v>
      </c>
      <c r="W147" s="55">
        <f>+'MIT Da'!W147+'SAR Da'!W147+'URQ Da'!W147+'ROC Da'!W147+'SM Da'!W147+'BN Da'!W147+'BS Da'!W147+'TDC Da'!W147</f>
        <v>11</v>
      </c>
      <c r="X147" s="55">
        <f>+'MIT Da'!X147+'SAR Da'!X147+'URQ Da'!X147+'ROC Da'!X147+'SM Da'!X147+'BN Da'!X147+'BS Da'!X147+'TDC Da'!X147</f>
        <v>110</v>
      </c>
      <c r="Y147" s="55">
        <f>+'MIT Da'!Y147+'SAR Da'!Y147+'URQ Da'!Y147+'ROC Da'!Y147+'SM Da'!Y147+'BN Da'!Y147+'BS Da'!Y147+'TDC Da'!Y147</f>
        <v>4</v>
      </c>
      <c r="Z147" s="219">
        <f>+'MIT Da'!Z147+'SAR Da'!Z147+'URQ Da'!Z147+'ROC Da'!Z147+'SM Da'!Z147+'BN Da'!Z147+'BS Da'!Z147+'TDC Da'!Z147</f>
        <v>695</v>
      </c>
      <c r="AA147" s="55">
        <f>+'MIT Da'!AA147+'SAR Da'!AA147+'URQ Da'!AA147+'ROC Da'!AA147+'SM Da'!AA147+'BN Da'!AA147+'BS Da'!AA147+'TDC Da'!AA147</f>
        <v>160</v>
      </c>
      <c r="AB147" s="55">
        <f>+'MIT Da'!AB147+'SAR Da'!AB147+'URQ Da'!AB147+'ROC Da'!AB147+'SM Da'!AB147+'BN Da'!AB147+'BS Da'!AB147+'TDC Da'!AB147</f>
        <v>102</v>
      </c>
      <c r="AC147" s="55">
        <f>+'MIT Da'!AC147+'SAR Da'!AC147+'URQ Da'!AC147+'ROC Da'!AC147+'SM Da'!AC147+'BN Da'!AC147+'BS Da'!AC147+'TDC Da'!AC147</f>
        <v>695</v>
      </c>
      <c r="AD147" s="219">
        <f>+'MIT Da'!AD147+'SAR Da'!AD147+'URQ Da'!AD147+'ROC Da'!AD147+'SM Da'!AD147+'BN Da'!AD147+'BS Da'!AD147+'TDC Da'!AD147</f>
        <v>957</v>
      </c>
      <c r="AE147" s="55">
        <f>+'MIT Da'!AE147+'SAR Da'!AE147+'URQ Da'!AE147+'ROC Da'!AE147+'SM Da'!AE147+'BN Da'!AE147+'BS Da'!AE147+'TDC Da'!AE147</f>
        <v>54</v>
      </c>
      <c r="AF147" s="55">
        <f>+'MIT Da'!AF147+'SAR Da'!AF147+'URQ Da'!AF147+'ROC Da'!AF147+'SM Da'!AF147+'BN Da'!AF147+'BS Da'!AF147+'TDC Da'!AF147</f>
        <v>96</v>
      </c>
      <c r="AG147" s="55">
        <f>+'MIT Da'!AG147+'SAR Da'!AG147+'URQ Da'!AG147+'ROC Da'!AG147+'SM Da'!AG147+'BN Da'!AG147+'BS Da'!AG147+'TDC Da'!AG147</f>
        <v>448</v>
      </c>
      <c r="AH147" s="219">
        <f>+'MIT Da'!AH147+'SAR Da'!AH147+'URQ Da'!AH147+'ROC Da'!AH147+'SM Da'!AH147+'BN Da'!AH147+'BS Da'!AH147+'TDC Da'!AH147</f>
        <v>598</v>
      </c>
      <c r="AI147" s="10">
        <f>+'MIT Da'!AI147+'SAR Da'!AI147+'URQ Da'!AI147+'ROC Da'!AI147+'SM Da'!AI147+'BN Da'!AI147+'BS Da'!AI147+'TDC Da'!AI147</f>
        <v>274.60699999999997</v>
      </c>
      <c r="AJ147" s="10">
        <f>+'MIT Da'!AJ147+'SAR Da'!AJ147+'URQ Da'!AJ147+'ROC Da'!AJ147+'SM Da'!AJ147+'BN Da'!AJ147+'BS Da'!AJ147+'TDC Da'!AJ147</f>
        <v>7.32</v>
      </c>
      <c r="AK147" s="10">
        <f>+'MIT Da'!AK147+'SAR Da'!AK147+'URQ Da'!AK147+'ROC Da'!AK147+'SM Da'!AK147+'BN Da'!AK147+'BS Da'!AK147+'TDC Da'!AK147</f>
        <v>498.71500000000003</v>
      </c>
      <c r="AL147" s="222">
        <f>+'MIT Da'!AL147+'SAR Da'!AL147+'URQ Da'!AL147+'ROC Da'!AL147+'SM Da'!AL147+'BN Da'!AL147+'BS Da'!AL147+'TDC Da'!AL147</f>
        <v>780.64199999999994</v>
      </c>
      <c r="AM147" s="55">
        <f>+'MIT Da'!AM147+'SAR Da'!AM147+'URQ Da'!AM147+'ROC Da'!AM147+'SM Da'!AM147+'BN Da'!AM147+'BS Da'!AM147+'TDC Da'!AM147</f>
        <v>9</v>
      </c>
      <c r="AN147" s="55">
        <f>+'MIT Da'!AN147+'SAR Da'!AN147+'URQ Da'!AN147+'ROC Da'!AN147+'SM Da'!AN147+'BN Da'!AN147+'BS Da'!AN147+'TDC Da'!AN147</f>
        <v>57</v>
      </c>
      <c r="AO147" s="55">
        <f>+'MIT Da'!AO147+'SAR Da'!AO147+'URQ Da'!AO147+'ROC Da'!AO147+'SM Da'!AO147+'BN Da'!AO147+'BS Da'!AO147+'TDC Da'!AO147</f>
        <v>82</v>
      </c>
      <c r="AP147" s="232">
        <f>+'MIT Da'!AP147+'SAR Da'!AP147+'URQ Da'!AP147+'ROC Da'!AP147+'SM Da'!AP147+'BN Da'!AP147+'BS Da'!AP147+'TDC Da'!AP147</f>
        <v>148</v>
      </c>
      <c r="AQ147" s="55">
        <f>+'MIT Da'!AQ147+'SAR Da'!AQ147+'URQ Da'!AQ147+'ROC Da'!AQ147+'SM Da'!AQ147+'BN Da'!AQ147+'BS Da'!AQ147+'TDC Da'!AQ147</f>
        <v>596</v>
      </c>
      <c r="AR147" s="55">
        <f>+'MIT Da'!AR147+'SAR Da'!AR147+'URQ Da'!AR147+'ROC Da'!AR147+'SM Da'!AR147+'BN Da'!AR147+'BS Da'!AR147+'TDC Da'!AR147</f>
        <v>341</v>
      </c>
      <c r="AS147" s="55">
        <f>+'MIT Da'!AS147+'SAR Da'!AS147+'URQ Da'!AS147+'ROC Da'!AS147+'SM Da'!AS147+'BN Da'!AS147+'BS Da'!AS147+'TDC Da'!AS147</f>
        <v>39</v>
      </c>
      <c r="AT147" s="232">
        <f>+SUM(RED_InfraMR[[#This Row],[B.02.1 - Parque de Coches Eléctricos Motrices]:[B.02.3 - Parque de Coches Eléctricos Motrices Tipo R]])</f>
        <v>976</v>
      </c>
      <c r="AU147" s="55">
        <f>+'MIT Da'!AU147+'SAR Da'!AU147+'URQ Da'!AU147+'ROC Da'!AU147+'SM Da'!AU147+'BN Da'!AU147+'BS Da'!AU147+'TDC Da'!AU147</f>
        <v>0</v>
      </c>
      <c r="AV147" s="55">
        <f>+'MIT Da'!AV147+'SAR Da'!AV147+'URQ Da'!AV147+'ROC Da'!AV147+'SM Da'!AV147+'BN Da'!AV147+'BS Da'!AV147+'TDC Da'!AV147</f>
        <v>6</v>
      </c>
      <c r="AW147" s="55">
        <f>+'MIT Da'!AW147+'SAR Da'!AW147+'URQ Da'!AW147+'ROC Da'!AW147+'SM Da'!AW147+'BN Da'!AW147+'BS Da'!AW147+'TDC Da'!AW147</f>
        <v>10</v>
      </c>
      <c r="AX147" s="232">
        <f>+SUM(RED_InfraMR[[#This Row],[B.03.1 - Parque de Coches Motores Motrices Remolcados]:[B.03.3 - Parque de Coches Motores Motrices Cabina]])</f>
        <v>16</v>
      </c>
      <c r="AY147" s="55">
        <f>+'MIT Da'!AY147+'SAR Da'!AY147+'URQ Da'!AY147+'ROC Da'!AY147+'SM Da'!AY147+'BN Da'!AY147+'BS Da'!AY147+'TDC Da'!AY147</f>
        <v>437</v>
      </c>
      <c r="AZ147" s="55">
        <f>+'MIT Da'!AZ147+'SAR Da'!AZ147+'URQ Da'!AZ147+'ROC Da'!AZ147+'SM Da'!AZ147+'BN Da'!AZ147+'BS Da'!AZ147+'TDC Da'!AZ147</f>
        <v>173</v>
      </c>
      <c r="BA147" s="55">
        <f>+'MIT Da'!BA147+'SAR Da'!BA147+'URQ Da'!BA147+'ROC Da'!BA147+'SM Da'!BA147+'BN Da'!BA147+'BS Da'!BA147+'TDC Da'!BA147</f>
        <v>15</v>
      </c>
      <c r="BB147" s="55">
        <f>+'MIT Da'!BB147+'SAR Da'!BB147+'URQ Da'!BB147+'ROC Da'!BB147+'SM Da'!BB147+'BN Da'!BB147+'BS Da'!BB147+'TDC Da'!BB147</f>
        <v>0</v>
      </c>
      <c r="BC147" s="232">
        <f>+SUM(RED_InfraMR[[#This Row],[B.04.1 - Parque de Coches Remolcados Clase Unica]:[B.04.5 - Parque de Coches Remolcados para Servicios Especiales (Cartoneros)]])</f>
        <v>625</v>
      </c>
      <c r="BD147" s="393">
        <f>+'MIT Da'!BD147+'SAR Da'!BD147+'URQ Da'!BD147+'ROC Da'!BD147+'SM Da'!BD147+'BN Da'!BD147+'BS Da'!BD147+'TDC Da'!BD147</f>
        <v>150</v>
      </c>
      <c r="BE147" s="55">
        <f>+'MIT Da'!BE147+'SAR Da'!BE147+'URQ Da'!BE147+'ROC Da'!BE147+'SM Da'!BE147+'BN Da'!BE147+'BS Da'!BE147+'TDC Da'!BE147</f>
        <v>12</v>
      </c>
      <c r="BF147" s="55">
        <f>+'MIT Da'!BF147+'SAR Da'!BF147+'URQ Da'!BF147+'ROC Da'!BF147+'SM Da'!BF147+'BN Da'!BF147+'BS Da'!BF147+'TDC Da'!BF147</f>
        <v>92</v>
      </c>
      <c r="BG147" s="235"/>
    </row>
    <row r="148" spans="1:59">
      <c r="A148" s="1">
        <v>2005</v>
      </c>
      <c r="B148" s="1" t="s">
        <v>63</v>
      </c>
      <c r="C148" s="10">
        <f>+'MIT Da'!C148+'SAR Da'!C148+'URQ Da'!C148+'ROC Da'!C148+'SM Da'!C148+'BN Da'!C148+'BS Da'!C148+'TDC Da'!C148</f>
        <v>147.21299999999999</v>
      </c>
      <c r="D148" s="10">
        <f>+'MIT Da'!D148+'SAR Da'!D148+'URQ Da'!D148+'ROC Da'!D148+'SM Da'!D148+'BN Da'!D148+'BS Da'!D148+'TDC Da'!D148</f>
        <v>444.30600000000004</v>
      </c>
      <c r="E148" s="10">
        <f>+'MIT Da'!E148+'SAR Da'!E148+'URQ Da'!E148+'ROC Da'!E148+'SM Da'!E148+'BN Da'!E148+'BS Da'!E148+'TDC Da'!E148</f>
        <v>0</v>
      </c>
      <c r="F148" s="10">
        <f>+'MIT Da'!F148+'SAR Da'!F148+'URQ Da'!F148+'ROC Da'!F148+'SM Da'!F148+'BN Da'!F148+'BS Da'!F148+'TDC Da'!F148</f>
        <v>176.17364000000001</v>
      </c>
      <c r="G148" s="192">
        <f>+'MIT Da'!G148+'SAR Da'!G148+'URQ Da'!G148+'ROC Da'!G148+'SM Da'!G148+'BN Da'!G148+'BS Da'!G148+'TDC Da'!G148</f>
        <v>767.69263999999998</v>
      </c>
      <c r="H148" s="192">
        <f>+'MIT Da'!H148+'SAR Da'!H148+'URQ Da'!H148+'ROC Da'!H148+'SM Da'!H148+'BN Da'!H148+'BS Da'!H148+'TDC Da'!H148</f>
        <v>767.69263999999998</v>
      </c>
      <c r="I148" s="10">
        <f>+'MIT Da'!I148+'SAR Da'!I148+'URQ Da'!I148+'ROC Da'!I148+'SM Da'!I148+'BN Da'!I148+'BS Da'!I148+'TDC Da'!I148</f>
        <v>972.2581100000001</v>
      </c>
      <c r="J148" s="10">
        <f>+'MIT Da'!J148+'SAR Da'!J148+'URQ Da'!J148+'ROC Da'!J148+'SM Da'!J148+'BN Da'!J148+'BS Da'!J148+'TDC Da'!J148</f>
        <v>1060.415</v>
      </c>
      <c r="K148" s="10">
        <f>+'MIT Da'!K148+'SAR Da'!K148+'URQ Da'!K148+'ROC Da'!K148+'SM Da'!K148+'BN Da'!K148+'BS Da'!K148+'TDC Da'!K148</f>
        <v>54.516999999999996</v>
      </c>
      <c r="L148" s="10">
        <f>+'MIT Da'!L148+'SAR Da'!L148+'URQ Da'!L148+'ROC Da'!L148+'SM Da'!L148+'BN Da'!L148+'BS Da'!L148+'TDC Da'!L148</f>
        <v>379.49300000000005</v>
      </c>
      <c r="M148" s="10">
        <f>+'MIT Da'!M148+'SAR Da'!M148+'URQ Da'!M148+'ROC Da'!M148+'SM Da'!M148+'BN Da'!M148+'BS Da'!M148+'TDC Da'!M148</f>
        <v>21.314999999999998</v>
      </c>
      <c r="N148" s="192">
        <f>+'MIT Da'!N148+'SAR Da'!N148+'URQ Da'!N148+'ROC Da'!N148+'SM Da'!N148+'BN Da'!N148+'BS Da'!N148+'TDC Da'!N148</f>
        <v>1439.9079999999999</v>
      </c>
      <c r="O148" s="192">
        <f>+'MIT Da'!O148+'SAR Da'!O148+'URQ Da'!O148+'ROC Da'!O148+'SM Da'!O148+'BN Da'!O148+'BS Da'!O148+'TDC Da'!O148</f>
        <v>1439.9079999999999</v>
      </c>
      <c r="P148" s="55">
        <f>+'MIT Da'!P148+'SAR Da'!P148+'URQ Da'!P148+'ROC Da'!P148+'SM Da'!P148+'BN Da'!P148+'BS Da'!P148+'TDC Da'!P148</f>
        <v>203</v>
      </c>
      <c r="Q148" s="55">
        <f>+'MIT Da'!Q148+'SAR Da'!Q148+'URQ Da'!Q148+'ROC Da'!Q148+'SM Da'!Q148+'BN Da'!Q148+'BS Da'!Q148+'TDC Da'!Q148</f>
        <v>58</v>
      </c>
      <c r="R148" s="55">
        <f>+'MIT Da'!R148+'SAR Da'!R148+'URQ Da'!R148+'ROC Da'!R148+'SM Da'!R148+'BN Da'!R148+'BS Da'!R148+'TDC Da'!R148</f>
        <v>10</v>
      </c>
      <c r="S148" s="213">
        <f>+'MIT Da'!S148+'SAR Da'!S148+'URQ Da'!S148+'ROC Da'!S148+'SM Da'!S148+'BN Da'!S148+'BS Da'!S148+'TDC Da'!S148</f>
        <v>271</v>
      </c>
      <c r="T148" s="213">
        <f>+'MIT Da'!T148+'SAR Da'!T148+'URQ Da'!T148+'ROC Da'!T148+'SM Da'!T148+'BN Da'!T148+'BS Da'!T148+'TDC Da'!T148</f>
        <v>271</v>
      </c>
      <c r="U148" s="55">
        <f>+'MIT Da'!U148+'SAR Da'!U148+'URQ Da'!U148+'ROC Da'!U148+'SM Da'!U148+'BN Da'!U148+'BS Da'!U148+'TDC Da'!U148</f>
        <v>136</v>
      </c>
      <c r="V148" s="55">
        <f>+'MIT Da'!V148+'SAR Da'!V148+'URQ Da'!V148+'ROC Da'!V148+'SM Da'!V148+'BN Da'!V148+'BS Da'!V148+'TDC Da'!V148</f>
        <v>434</v>
      </c>
      <c r="W148" s="55">
        <f>+'MIT Da'!W148+'SAR Da'!W148+'URQ Da'!W148+'ROC Da'!W148+'SM Da'!W148+'BN Da'!W148+'BS Da'!W148+'TDC Da'!W148</f>
        <v>11</v>
      </c>
      <c r="X148" s="55">
        <f>+'MIT Da'!X148+'SAR Da'!X148+'URQ Da'!X148+'ROC Da'!X148+'SM Da'!X148+'BN Da'!X148+'BS Da'!X148+'TDC Da'!X148</f>
        <v>110</v>
      </c>
      <c r="Y148" s="55">
        <f>+'MIT Da'!Y148+'SAR Da'!Y148+'URQ Da'!Y148+'ROC Da'!Y148+'SM Da'!Y148+'BN Da'!Y148+'BS Da'!Y148+'TDC Da'!Y148</f>
        <v>4</v>
      </c>
      <c r="Z148" s="219">
        <f>+'MIT Da'!Z148+'SAR Da'!Z148+'URQ Da'!Z148+'ROC Da'!Z148+'SM Da'!Z148+'BN Da'!Z148+'BS Da'!Z148+'TDC Da'!Z148</f>
        <v>695</v>
      </c>
      <c r="AA148" s="55">
        <f>+'MIT Da'!AA148+'SAR Da'!AA148+'URQ Da'!AA148+'ROC Da'!AA148+'SM Da'!AA148+'BN Da'!AA148+'BS Da'!AA148+'TDC Da'!AA148</f>
        <v>160</v>
      </c>
      <c r="AB148" s="55">
        <f>+'MIT Da'!AB148+'SAR Da'!AB148+'URQ Da'!AB148+'ROC Da'!AB148+'SM Da'!AB148+'BN Da'!AB148+'BS Da'!AB148+'TDC Da'!AB148</f>
        <v>102</v>
      </c>
      <c r="AC148" s="55">
        <f>+'MIT Da'!AC148+'SAR Da'!AC148+'URQ Da'!AC148+'ROC Da'!AC148+'SM Da'!AC148+'BN Da'!AC148+'BS Da'!AC148+'TDC Da'!AC148</f>
        <v>695</v>
      </c>
      <c r="AD148" s="219">
        <f>+'MIT Da'!AD148+'SAR Da'!AD148+'URQ Da'!AD148+'ROC Da'!AD148+'SM Da'!AD148+'BN Da'!AD148+'BS Da'!AD148+'TDC Da'!AD148</f>
        <v>957</v>
      </c>
      <c r="AE148" s="55">
        <f>+'MIT Da'!AE148+'SAR Da'!AE148+'URQ Da'!AE148+'ROC Da'!AE148+'SM Da'!AE148+'BN Da'!AE148+'BS Da'!AE148+'TDC Da'!AE148</f>
        <v>54</v>
      </c>
      <c r="AF148" s="55">
        <f>+'MIT Da'!AF148+'SAR Da'!AF148+'URQ Da'!AF148+'ROC Da'!AF148+'SM Da'!AF148+'BN Da'!AF148+'BS Da'!AF148+'TDC Da'!AF148</f>
        <v>96</v>
      </c>
      <c r="AG148" s="55">
        <f>+'MIT Da'!AG148+'SAR Da'!AG148+'URQ Da'!AG148+'ROC Da'!AG148+'SM Da'!AG148+'BN Da'!AG148+'BS Da'!AG148+'TDC Da'!AG148</f>
        <v>448</v>
      </c>
      <c r="AH148" s="219">
        <f>+'MIT Da'!AH148+'SAR Da'!AH148+'URQ Da'!AH148+'ROC Da'!AH148+'SM Da'!AH148+'BN Da'!AH148+'BS Da'!AH148+'TDC Da'!AH148</f>
        <v>598</v>
      </c>
      <c r="AI148" s="10">
        <f>+'MIT Da'!AI148+'SAR Da'!AI148+'URQ Da'!AI148+'ROC Da'!AI148+'SM Da'!AI148+'BN Da'!AI148+'BS Da'!AI148+'TDC Da'!AI148</f>
        <v>274.60699999999997</v>
      </c>
      <c r="AJ148" s="10">
        <f>+'MIT Da'!AJ148+'SAR Da'!AJ148+'URQ Da'!AJ148+'ROC Da'!AJ148+'SM Da'!AJ148+'BN Da'!AJ148+'BS Da'!AJ148+'TDC Da'!AJ148</f>
        <v>7.32</v>
      </c>
      <c r="AK148" s="10">
        <f>+'MIT Da'!AK148+'SAR Da'!AK148+'URQ Da'!AK148+'ROC Da'!AK148+'SM Da'!AK148+'BN Da'!AK148+'BS Da'!AK148+'TDC Da'!AK148</f>
        <v>498.71500000000003</v>
      </c>
      <c r="AL148" s="222">
        <f>+'MIT Da'!AL148+'SAR Da'!AL148+'URQ Da'!AL148+'ROC Da'!AL148+'SM Da'!AL148+'BN Da'!AL148+'BS Da'!AL148+'TDC Da'!AL148</f>
        <v>780.64199999999994</v>
      </c>
      <c r="AM148" s="55">
        <f>+'MIT Da'!AM148+'SAR Da'!AM148+'URQ Da'!AM148+'ROC Da'!AM148+'SM Da'!AM148+'BN Da'!AM148+'BS Da'!AM148+'TDC Da'!AM148</f>
        <v>9</v>
      </c>
      <c r="AN148" s="55">
        <f>+'MIT Da'!AN148+'SAR Da'!AN148+'URQ Da'!AN148+'ROC Da'!AN148+'SM Da'!AN148+'BN Da'!AN148+'BS Da'!AN148+'TDC Da'!AN148</f>
        <v>57</v>
      </c>
      <c r="AO148" s="55">
        <f>+'MIT Da'!AO148+'SAR Da'!AO148+'URQ Da'!AO148+'ROC Da'!AO148+'SM Da'!AO148+'BN Da'!AO148+'BS Da'!AO148+'TDC Da'!AO148</f>
        <v>82</v>
      </c>
      <c r="AP148" s="232">
        <f>+'MIT Da'!AP148+'SAR Da'!AP148+'URQ Da'!AP148+'ROC Da'!AP148+'SM Da'!AP148+'BN Da'!AP148+'BS Da'!AP148+'TDC Da'!AP148</f>
        <v>148</v>
      </c>
      <c r="AQ148" s="55">
        <f>+'MIT Da'!AQ148+'SAR Da'!AQ148+'URQ Da'!AQ148+'ROC Da'!AQ148+'SM Da'!AQ148+'BN Da'!AQ148+'BS Da'!AQ148+'TDC Da'!AQ148</f>
        <v>596</v>
      </c>
      <c r="AR148" s="55">
        <f>+'MIT Da'!AR148+'SAR Da'!AR148+'URQ Da'!AR148+'ROC Da'!AR148+'SM Da'!AR148+'BN Da'!AR148+'BS Da'!AR148+'TDC Da'!AR148</f>
        <v>341</v>
      </c>
      <c r="AS148" s="55">
        <f>+'MIT Da'!AS148+'SAR Da'!AS148+'URQ Da'!AS148+'ROC Da'!AS148+'SM Da'!AS148+'BN Da'!AS148+'BS Da'!AS148+'TDC Da'!AS148</f>
        <v>39</v>
      </c>
      <c r="AT148" s="232">
        <f>+SUM(RED_InfraMR[[#This Row],[B.02.1 - Parque de Coches Eléctricos Motrices]:[B.02.3 - Parque de Coches Eléctricos Motrices Tipo R]])</f>
        <v>976</v>
      </c>
      <c r="AU148" s="55">
        <f>+'MIT Da'!AU148+'SAR Da'!AU148+'URQ Da'!AU148+'ROC Da'!AU148+'SM Da'!AU148+'BN Da'!AU148+'BS Da'!AU148+'TDC Da'!AU148</f>
        <v>0</v>
      </c>
      <c r="AV148" s="55">
        <f>+'MIT Da'!AV148+'SAR Da'!AV148+'URQ Da'!AV148+'ROC Da'!AV148+'SM Da'!AV148+'BN Da'!AV148+'BS Da'!AV148+'TDC Da'!AV148</f>
        <v>6</v>
      </c>
      <c r="AW148" s="55">
        <f>+'MIT Da'!AW148+'SAR Da'!AW148+'URQ Da'!AW148+'ROC Da'!AW148+'SM Da'!AW148+'BN Da'!AW148+'BS Da'!AW148+'TDC Da'!AW148</f>
        <v>10</v>
      </c>
      <c r="AX148" s="232">
        <f>+SUM(RED_InfraMR[[#This Row],[B.03.1 - Parque de Coches Motores Motrices Remolcados]:[B.03.3 - Parque de Coches Motores Motrices Cabina]])</f>
        <v>16</v>
      </c>
      <c r="AY148" s="55">
        <f>+'MIT Da'!AY148+'SAR Da'!AY148+'URQ Da'!AY148+'ROC Da'!AY148+'SM Da'!AY148+'BN Da'!AY148+'BS Da'!AY148+'TDC Da'!AY148</f>
        <v>437</v>
      </c>
      <c r="AZ148" s="55">
        <f>+'MIT Da'!AZ148+'SAR Da'!AZ148+'URQ Da'!AZ148+'ROC Da'!AZ148+'SM Da'!AZ148+'BN Da'!AZ148+'BS Da'!AZ148+'TDC Da'!AZ148</f>
        <v>173</v>
      </c>
      <c r="BA148" s="55">
        <f>+'MIT Da'!BA148+'SAR Da'!BA148+'URQ Da'!BA148+'ROC Da'!BA148+'SM Da'!BA148+'BN Da'!BA148+'BS Da'!BA148+'TDC Da'!BA148</f>
        <v>15</v>
      </c>
      <c r="BB148" s="55">
        <f>+'MIT Da'!BB148+'SAR Da'!BB148+'URQ Da'!BB148+'ROC Da'!BB148+'SM Da'!BB148+'BN Da'!BB148+'BS Da'!BB148+'TDC Da'!BB148</f>
        <v>0</v>
      </c>
      <c r="BC148" s="232">
        <f>+SUM(RED_InfraMR[[#This Row],[B.04.1 - Parque de Coches Remolcados Clase Unica]:[B.04.5 - Parque de Coches Remolcados para Servicios Especiales (Cartoneros)]])</f>
        <v>625</v>
      </c>
      <c r="BD148" s="393">
        <f>+'MIT Da'!BD148+'SAR Da'!BD148+'URQ Da'!BD148+'ROC Da'!BD148+'SM Da'!BD148+'BN Da'!BD148+'BS Da'!BD148+'TDC Da'!BD148</f>
        <v>150</v>
      </c>
      <c r="BE148" s="55">
        <f>+'MIT Da'!BE148+'SAR Da'!BE148+'URQ Da'!BE148+'ROC Da'!BE148+'SM Da'!BE148+'BN Da'!BE148+'BS Da'!BE148+'TDC Da'!BE148</f>
        <v>12</v>
      </c>
      <c r="BF148" s="55">
        <f>+'MIT Da'!BF148+'SAR Da'!BF148+'URQ Da'!BF148+'ROC Da'!BF148+'SM Da'!BF148+'BN Da'!BF148+'BS Da'!BF148+'TDC Da'!BF148</f>
        <v>92</v>
      </c>
      <c r="BG148" s="235"/>
    </row>
    <row r="149" spans="1:59">
      <c r="A149" s="1">
        <v>2005</v>
      </c>
      <c r="B149" s="1" t="s">
        <v>64</v>
      </c>
      <c r="C149" s="10">
        <f>+'MIT Da'!C149+'SAR Da'!C149+'URQ Da'!C149+'ROC Da'!C149+'SM Da'!C149+'BN Da'!C149+'BS Da'!C149+'TDC Da'!C149</f>
        <v>147.21299999999999</v>
      </c>
      <c r="D149" s="10">
        <f>+'MIT Da'!D149+'SAR Da'!D149+'URQ Da'!D149+'ROC Da'!D149+'SM Da'!D149+'BN Da'!D149+'BS Da'!D149+'TDC Da'!D149</f>
        <v>444.30600000000004</v>
      </c>
      <c r="E149" s="10">
        <f>+'MIT Da'!E149+'SAR Da'!E149+'URQ Da'!E149+'ROC Da'!E149+'SM Da'!E149+'BN Da'!E149+'BS Da'!E149+'TDC Da'!E149</f>
        <v>0</v>
      </c>
      <c r="F149" s="10">
        <f>+'MIT Da'!F149+'SAR Da'!F149+'URQ Da'!F149+'ROC Da'!F149+'SM Da'!F149+'BN Da'!F149+'BS Da'!F149+'TDC Da'!F149</f>
        <v>176.17364000000001</v>
      </c>
      <c r="G149" s="192">
        <f>+'MIT Da'!G149+'SAR Da'!G149+'URQ Da'!G149+'ROC Da'!G149+'SM Da'!G149+'BN Da'!G149+'BS Da'!G149+'TDC Da'!G149</f>
        <v>767.69263999999998</v>
      </c>
      <c r="H149" s="192">
        <f>+'MIT Da'!H149+'SAR Da'!H149+'URQ Da'!H149+'ROC Da'!H149+'SM Da'!H149+'BN Da'!H149+'BS Da'!H149+'TDC Da'!H149</f>
        <v>767.69263999999998</v>
      </c>
      <c r="I149" s="10">
        <f>+'MIT Da'!I149+'SAR Da'!I149+'URQ Da'!I149+'ROC Da'!I149+'SM Da'!I149+'BN Da'!I149+'BS Da'!I149+'TDC Da'!I149</f>
        <v>972.2581100000001</v>
      </c>
      <c r="J149" s="10">
        <f>+'MIT Da'!J149+'SAR Da'!J149+'URQ Da'!J149+'ROC Da'!J149+'SM Da'!J149+'BN Da'!J149+'BS Da'!J149+'TDC Da'!J149</f>
        <v>1060.415</v>
      </c>
      <c r="K149" s="10">
        <f>+'MIT Da'!K149+'SAR Da'!K149+'URQ Da'!K149+'ROC Da'!K149+'SM Da'!K149+'BN Da'!K149+'BS Da'!K149+'TDC Da'!K149</f>
        <v>54.516999999999996</v>
      </c>
      <c r="L149" s="10">
        <f>+'MIT Da'!L149+'SAR Da'!L149+'URQ Da'!L149+'ROC Da'!L149+'SM Da'!L149+'BN Da'!L149+'BS Da'!L149+'TDC Da'!L149</f>
        <v>379.49300000000005</v>
      </c>
      <c r="M149" s="10">
        <f>+'MIT Da'!M149+'SAR Da'!M149+'URQ Da'!M149+'ROC Da'!M149+'SM Da'!M149+'BN Da'!M149+'BS Da'!M149+'TDC Da'!M149</f>
        <v>21.314999999999998</v>
      </c>
      <c r="N149" s="192">
        <f>+'MIT Da'!N149+'SAR Da'!N149+'URQ Da'!N149+'ROC Da'!N149+'SM Da'!N149+'BN Da'!N149+'BS Da'!N149+'TDC Da'!N149</f>
        <v>1439.9079999999999</v>
      </c>
      <c r="O149" s="192">
        <f>+'MIT Da'!O149+'SAR Da'!O149+'URQ Da'!O149+'ROC Da'!O149+'SM Da'!O149+'BN Da'!O149+'BS Da'!O149+'TDC Da'!O149</f>
        <v>1439.9079999999999</v>
      </c>
      <c r="P149" s="55">
        <f>+'MIT Da'!P149+'SAR Da'!P149+'URQ Da'!P149+'ROC Da'!P149+'SM Da'!P149+'BN Da'!P149+'BS Da'!P149+'TDC Da'!P149</f>
        <v>203</v>
      </c>
      <c r="Q149" s="55">
        <f>+'MIT Da'!Q149+'SAR Da'!Q149+'URQ Da'!Q149+'ROC Da'!Q149+'SM Da'!Q149+'BN Da'!Q149+'BS Da'!Q149+'TDC Da'!Q149</f>
        <v>58</v>
      </c>
      <c r="R149" s="55">
        <f>+'MIT Da'!R149+'SAR Da'!R149+'URQ Da'!R149+'ROC Da'!R149+'SM Da'!R149+'BN Da'!R149+'BS Da'!R149+'TDC Da'!R149</f>
        <v>10</v>
      </c>
      <c r="S149" s="213">
        <f>+'MIT Da'!S149+'SAR Da'!S149+'URQ Da'!S149+'ROC Da'!S149+'SM Da'!S149+'BN Da'!S149+'BS Da'!S149+'TDC Da'!S149</f>
        <v>271</v>
      </c>
      <c r="T149" s="213">
        <f>+'MIT Da'!T149+'SAR Da'!T149+'URQ Da'!T149+'ROC Da'!T149+'SM Da'!T149+'BN Da'!T149+'BS Da'!T149+'TDC Da'!T149</f>
        <v>271</v>
      </c>
      <c r="U149" s="55">
        <f>+'MIT Da'!U149+'SAR Da'!U149+'URQ Da'!U149+'ROC Da'!U149+'SM Da'!U149+'BN Da'!U149+'BS Da'!U149+'TDC Da'!U149</f>
        <v>136</v>
      </c>
      <c r="V149" s="55">
        <f>+'MIT Da'!V149+'SAR Da'!V149+'URQ Da'!V149+'ROC Da'!V149+'SM Da'!V149+'BN Da'!V149+'BS Da'!V149+'TDC Da'!V149</f>
        <v>434</v>
      </c>
      <c r="W149" s="55">
        <f>+'MIT Da'!W149+'SAR Da'!W149+'URQ Da'!W149+'ROC Da'!W149+'SM Da'!W149+'BN Da'!W149+'BS Da'!W149+'TDC Da'!W149</f>
        <v>11</v>
      </c>
      <c r="X149" s="55">
        <f>+'MIT Da'!X149+'SAR Da'!X149+'URQ Da'!X149+'ROC Da'!X149+'SM Da'!X149+'BN Da'!X149+'BS Da'!X149+'TDC Da'!X149</f>
        <v>110</v>
      </c>
      <c r="Y149" s="55">
        <f>+'MIT Da'!Y149+'SAR Da'!Y149+'URQ Da'!Y149+'ROC Da'!Y149+'SM Da'!Y149+'BN Da'!Y149+'BS Da'!Y149+'TDC Da'!Y149</f>
        <v>4</v>
      </c>
      <c r="Z149" s="219">
        <f>+'MIT Da'!Z149+'SAR Da'!Z149+'URQ Da'!Z149+'ROC Da'!Z149+'SM Da'!Z149+'BN Da'!Z149+'BS Da'!Z149+'TDC Da'!Z149</f>
        <v>695</v>
      </c>
      <c r="AA149" s="55">
        <f>+'MIT Da'!AA149+'SAR Da'!AA149+'URQ Da'!AA149+'ROC Da'!AA149+'SM Da'!AA149+'BN Da'!AA149+'BS Da'!AA149+'TDC Da'!AA149</f>
        <v>160</v>
      </c>
      <c r="AB149" s="55">
        <f>+'MIT Da'!AB149+'SAR Da'!AB149+'URQ Da'!AB149+'ROC Da'!AB149+'SM Da'!AB149+'BN Da'!AB149+'BS Da'!AB149+'TDC Da'!AB149</f>
        <v>102</v>
      </c>
      <c r="AC149" s="55">
        <f>+'MIT Da'!AC149+'SAR Da'!AC149+'URQ Da'!AC149+'ROC Da'!AC149+'SM Da'!AC149+'BN Da'!AC149+'BS Da'!AC149+'TDC Da'!AC149</f>
        <v>695</v>
      </c>
      <c r="AD149" s="219">
        <f>+'MIT Da'!AD149+'SAR Da'!AD149+'URQ Da'!AD149+'ROC Da'!AD149+'SM Da'!AD149+'BN Da'!AD149+'BS Da'!AD149+'TDC Da'!AD149</f>
        <v>957</v>
      </c>
      <c r="AE149" s="55">
        <f>+'MIT Da'!AE149+'SAR Da'!AE149+'URQ Da'!AE149+'ROC Da'!AE149+'SM Da'!AE149+'BN Da'!AE149+'BS Da'!AE149+'TDC Da'!AE149</f>
        <v>54</v>
      </c>
      <c r="AF149" s="55">
        <f>+'MIT Da'!AF149+'SAR Da'!AF149+'URQ Da'!AF149+'ROC Da'!AF149+'SM Da'!AF149+'BN Da'!AF149+'BS Da'!AF149+'TDC Da'!AF149</f>
        <v>96</v>
      </c>
      <c r="AG149" s="55">
        <f>+'MIT Da'!AG149+'SAR Da'!AG149+'URQ Da'!AG149+'ROC Da'!AG149+'SM Da'!AG149+'BN Da'!AG149+'BS Da'!AG149+'TDC Da'!AG149</f>
        <v>448</v>
      </c>
      <c r="AH149" s="219">
        <f>+'MIT Da'!AH149+'SAR Da'!AH149+'URQ Da'!AH149+'ROC Da'!AH149+'SM Da'!AH149+'BN Da'!AH149+'BS Da'!AH149+'TDC Da'!AH149</f>
        <v>598</v>
      </c>
      <c r="AI149" s="10">
        <f>+'MIT Da'!AI149+'SAR Da'!AI149+'URQ Da'!AI149+'ROC Da'!AI149+'SM Da'!AI149+'BN Da'!AI149+'BS Da'!AI149+'TDC Da'!AI149</f>
        <v>274.60699999999997</v>
      </c>
      <c r="AJ149" s="10">
        <f>+'MIT Da'!AJ149+'SAR Da'!AJ149+'URQ Da'!AJ149+'ROC Da'!AJ149+'SM Da'!AJ149+'BN Da'!AJ149+'BS Da'!AJ149+'TDC Da'!AJ149</f>
        <v>7.32</v>
      </c>
      <c r="AK149" s="10">
        <f>+'MIT Da'!AK149+'SAR Da'!AK149+'URQ Da'!AK149+'ROC Da'!AK149+'SM Da'!AK149+'BN Da'!AK149+'BS Da'!AK149+'TDC Da'!AK149</f>
        <v>498.71500000000003</v>
      </c>
      <c r="AL149" s="222">
        <f>+'MIT Da'!AL149+'SAR Da'!AL149+'URQ Da'!AL149+'ROC Da'!AL149+'SM Da'!AL149+'BN Da'!AL149+'BS Da'!AL149+'TDC Da'!AL149</f>
        <v>780.64199999999994</v>
      </c>
      <c r="AM149" s="55">
        <f>+'MIT Da'!AM149+'SAR Da'!AM149+'URQ Da'!AM149+'ROC Da'!AM149+'SM Da'!AM149+'BN Da'!AM149+'BS Da'!AM149+'TDC Da'!AM149</f>
        <v>9</v>
      </c>
      <c r="AN149" s="55">
        <f>+'MIT Da'!AN149+'SAR Da'!AN149+'URQ Da'!AN149+'ROC Da'!AN149+'SM Da'!AN149+'BN Da'!AN149+'BS Da'!AN149+'TDC Da'!AN149</f>
        <v>57</v>
      </c>
      <c r="AO149" s="55">
        <f>+'MIT Da'!AO149+'SAR Da'!AO149+'URQ Da'!AO149+'ROC Da'!AO149+'SM Da'!AO149+'BN Da'!AO149+'BS Da'!AO149+'TDC Da'!AO149</f>
        <v>82</v>
      </c>
      <c r="AP149" s="232">
        <f>+'MIT Da'!AP149+'SAR Da'!AP149+'URQ Da'!AP149+'ROC Da'!AP149+'SM Da'!AP149+'BN Da'!AP149+'BS Da'!AP149+'TDC Da'!AP149</f>
        <v>148</v>
      </c>
      <c r="AQ149" s="55">
        <f>+'MIT Da'!AQ149+'SAR Da'!AQ149+'URQ Da'!AQ149+'ROC Da'!AQ149+'SM Da'!AQ149+'BN Da'!AQ149+'BS Da'!AQ149+'TDC Da'!AQ149</f>
        <v>596</v>
      </c>
      <c r="AR149" s="55">
        <f>+'MIT Da'!AR149+'SAR Da'!AR149+'URQ Da'!AR149+'ROC Da'!AR149+'SM Da'!AR149+'BN Da'!AR149+'BS Da'!AR149+'TDC Da'!AR149</f>
        <v>341</v>
      </c>
      <c r="AS149" s="55">
        <f>+'MIT Da'!AS149+'SAR Da'!AS149+'URQ Da'!AS149+'ROC Da'!AS149+'SM Da'!AS149+'BN Da'!AS149+'BS Da'!AS149+'TDC Da'!AS149</f>
        <v>39</v>
      </c>
      <c r="AT149" s="232">
        <f>+SUM(RED_InfraMR[[#This Row],[B.02.1 - Parque de Coches Eléctricos Motrices]:[B.02.3 - Parque de Coches Eléctricos Motrices Tipo R]])</f>
        <v>976</v>
      </c>
      <c r="AU149" s="55">
        <f>+'MIT Da'!AU149+'SAR Da'!AU149+'URQ Da'!AU149+'ROC Da'!AU149+'SM Da'!AU149+'BN Da'!AU149+'BS Da'!AU149+'TDC Da'!AU149</f>
        <v>0</v>
      </c>
      <c r="AV149" s="55">
        <f>+'MIT Da'!AV149+'SAR Da'!AV149+'URQ Da'!AV149+'ROC Da'!AV149+'SM Da'!AV149+'BN Da'!AV149+'BS Da'!AV149+'TDC Da'!AV149</f>
        <v>6</v>
      </c>
      <c r="AW149" s="55">
        <f>+'MIT Da'!AW149+'SAR Da'!AW149+'URQ Da'!AW149+'ROC Da'!AW149+'SM Da'!AW149+'BN Da'!AW149+'BS Da'!AW149+'TDC Da'!AW149</f>
        <v>10</v>
      </c>
      <c r="AX149" s="232">
        <f>+SUM(RED_InfraMR[[#This Row],[B.03.1 - Parque de Coches Motores Motrices Remolcados]:[B.03.3 - Parque de Coches Motores Motrices Cabina]])</f>
        <v>16</v>
      </c>
      <c r="AY149" s="55">
        <f>+'MIT Da'!AY149+'SAR Da'!AY149+'URQ Da'!AY149+'ROC Da'!AY149+'SM Da'!AY149+'BN Da'!AY149+'BS Da'!AY149+'TDC Da'!AY149</f>
        <v>437</v>
      </c>
      <c r="AZ149" s="55">
        <f>+'MIT Da'!AZ149+'SAR Da'!AZ149+'URQ Da'!AZ149+'ROC Da'!AZ149+'SM Da'!AZ149+'BN Da'!AZ149+'BS Da'!AZ149+'TDC Da'!AZ149</f>
        <v>173</v>
      </c>
      <c r="BA149" s="55">
        <f>+'MIT Da'!BA149+'SAR Da'!BA149+'URQ Da'!BA149+'ROC Da'!BA149+'SM Da'!BA149+'BN Da'!BA149+'BS Da'!BA149+'TDC Da'!BA149</f>
        <v>15</v>
      </c>
      <c r="BB149" s="55">
        <f>+'MIT Da'!BB149+'SAR Da'!BB149+'URQ Da'!BB149+'ROC Da'!BB149+'SM Da'!BB149+'BN Da'!BB149+'BS Da'!BB149+'TDC Da'!BB149</f>
        <v>0</v>
      </c>
      <c r="BC149" s="232">
        <f>+SUM(RED_InfraMR[[#This Row],[B.04.1 - Parque de Coches Remolcados Clase Unica]:[B.04.5 - Parque de Coches Remolcados para Servicios Especiales (Cartoneros)]])</f>
        <v>625</v>
      </c>
      <c r="BD149" s="393">
        <f>+'MIT Da'!BD149+'SAR Da'!BD149+'URQ Da'!BD149+'ROC Da'!BD149+'SM Da'!BD149+'BN Da'!BD149+'BS Da'!BD149+'TDC Da'!BD149</f>
        <v>150</v>
      </c>
      <c r="BE149" s="55">
        <f>+'MIT Da'!BE149+'SAR Da'!BE149+'URQ Da'!BE149+'ROC Da'!BE149+'SM Da'!BE149+'BN Da'!BE149+'BS Da'!BE149+'TDC Da'!BE149</f>
        <v>12</v>
      </c>
      <c r="BF149" s="55">
        <f>+'MIT Da'!BF149+'SAR Da'!BF149+'URQ Da'!BF149+'ROC Da'!BF149+'SM Da'!BF149+'BN Da'!BF149+'BS Da'!BF149+'TDC Da'!BF149</f>
        <v>92</v>
      </c>
      <c r="BG149" s="235"/>
    </row>
    <row r="150" spans="1:59">
      <c r="A150" s="1">
        <v>2005</v>
      </c>
      <c r="B150" s="1" t="s">
        <v>65</v>
      </c>
      <c r="C150" s="10">
        <f>+'MIT Da'!C150+'SAR Da'!C150+'URQ Da'!C150+'ROC Da'!C150+'SM Da'!C150+'BN Da'!C150+'BS Da'!C150+'TDC Da'!C150</f>
        <v>147.21299999999999</v>
      </c>
      <c r="D150" s="10">
        <f>+'MIT Da'!D150+'SAR Da'!D150+'URQ Da'!D150+'ROC Da'!D150+'SM Da'!D150+'BN Da'!D150+'BS Da'!D150+'TDC Da'!D150</f>
        <v>444.30600000000004</v>
      </c>
      <c r="E150" s="10">
        <f>+'MIT Da'!E150+'SAR Da'!E150+'URQ Da'!E150+'ROC Da'!E150+'SM Da'!E150+'BN Da'!E150+'BS Da'!E150+'TDC Da'!E150</f>
        <v>0</v>
      </c>
      <c r="F150" s="10">
        <f>+'MIT Da'!F150+'SAR Da'!F150+'URQ Da'!F150+'ROC Da'!F150+'SM Da'!F150+'BN Da'!F150+'BS Da'!F150+'TDC Da'!F150</f>
        <v>176.17364000000001</v>
      </c>
      <c r="G150" s="192">
        <f>+'MIT Da'!G150+'SAR Da'!G150+'URQ Da'!G150+'ROC Da'!G150+'SM Da'!G150+'BN Da'!G150+'BS Da'!G150+'TDC Da'!G150</f>
        <v>767.69263999999998</v>
      </c>
      <c r="H150" s="192">
        <f>+'MIT Da'!H150+'SAR Da'!H150+'URQ Da'!H150+'ROC Da'!H150+'SM Da'!H150+'BN Da'!H150+'BS Da'!H150+'TDC Da'!H150</f>
        <v>767.69263999999998</v>
      </c>
      <c r="I150" s="10">
        <f>+'MIT Da'!I150+'SAR Da'!I150+'URQ Da'!I150+'ROC Da'!I150+'SM Da'!I150+'BN Da'!I150+'BS Da'!I150+'TDC Da'!I150</f>
        <v>972.2581100000001</v>
      </c>
      <c r="J150" s="10">
        <f>+'MIT Da'!J150+'SAR Da'!J150+'URQ Da'!J150+'ROC Da'!J150+'SM Da'!J150+'BN Da'!J150+'BS Da'!J150+'TDC Da'!J150</f>
        <v>1060.415</v>
      </c>
      <c r="K150" s="10">
        <f>+'MIT Da'!K150+'SAR Da'!K150+'URQ Da'!K150+'ROC Da'!K150+'SM Da'!K150+'BN Da'!K150+'BS Da'!K150+'TDC Da'!K150</f>
        <v>54.516999999999996</v>
      </c>
      <c r="L150" s="10">
        <f>+'MIT Da'!L150+'SAR Da'!L150+'URQ Da'!L150+'ROC Da'!L150+'SM Da'!L150+'BN Da'!L150+'BS Da'!L150+'TDC Da'!L150</f>
        <v>379.49300000000005</v>
      </c>
      <c r="M150" s="10">
        <f>+'MIT Da'!M150+'SAR Da'!M150+'URQ Da'!M150+'ROC Da'!M150+'SM Da'!M150+'BN Da'!M150+'BS Da'!M150+'TDC Da'!M150</f>
        <v>21.314999999999998</v>
      </c>
      <c r="N150" s="192">
        <f>+'MIT Da'!N150+'SAR Da'!N150+'URQ Da'!N150+'ROC Da'!N150+'SM Da'!N150+'BN Da'!N150+'BS Da'!N150+'TDC Da'!N150</f>
        <v>1439.9079999999999</v>
      </c>
      <c r="O150" s="192">
        <f>+'MIT Da'!O150+'SAR Da'!O150+'URQ Da'!O150+'ROC Da'!O150+'SM Da'!O150+'BN Da'!O150+'BS Da'!O150+'TDC Da'!O150</f>
        <v>1439.9079999999999</v>
      </c>
      <c r="P150" s="55">
        <f>+'MIT Da'!P150+'SAR Da'!P150+'URQ Da'!P150+'ROC Da'!P150+'SM Da'!P150+'BN Da'!P150+'BS Da'!P150+'TDC Da'!P150</f>
        <v>203</v>
      </c>
      <c r="Q150" s="55">
        <f>+'MIT Da'!Q150+'SAR Da'!Q150+'URQ Da'!Q150+'ROC Da'!Q150+'SM Da'!Q150+'BN Da'!Q150+'BS Da'!Q150+'TDC Da'!Q150</f>
        <v>58</v>
      </c>
      <c r="R150" s="55">
        <f>+'MIT Da'!R150+'SAR Da'!R150+'URQ Da'!R150+'ROC Da'!R150+'SM Da'!R150+'BN Da'!R150+'BS Da'!R150+'TDC Da'!R150</f>
        <v>10</v>
      </c>
      <c r="S150" s="213">
        <f>+'MIT Da'!S150+'SAR Da'!S150+'URQ Da'!S150+'ROC Da'!S150+'SM Da'!S150+'BN Da'!S150+'BS Da'!S150+'TDC Da'!S150</f>
        <v>271</v>
      </c>
      <c r="T150" s="213">
        <f>+'MIT Da'!T150+'SAR Da'!T150+'URQ Da'!T150+'ROC Da'!T150+'SM Da'!T150+'BN Da'!T150+'BS Da'!T150+'TDC Da'!T150</f>
        <v>271</v>
      </c>
      <c r="U150" s="55">
        <f>+'MIT Da'!U150+'SAR Da'!U150+'URQ Da'!U150+'ROC Da'!U150+'SM Da'!U150+'BN Da'!U150+'BS Da'!U150+'TDC Da'!U150</f>
        <v>136</v>
      </c>
      <c r="V150" s="55">
        <f>+'MIT Da'!V150+'SAR Da'!V150+'URQ Da'!V150+'ROC Da'!V150+'SM Da'!V150+'BN Da'!V150+'BS Da'!V150+'TDC Da'!V150</f>
        <v>434</v>
      </c>
      <c r="W150" s="55">
        <f>+'MIT Da'!W150+'SAR Da'!W150+'URQ Da'!W150+'ROC Da'!W150+'SM Da'!W150+'BN Da'!W150+'BS Da'!W150+'TDC Da'!W150</f>
        <v>11</v>
      </c>
      <c r="X150" s="55">
        <f>+'MIT Da'!X150+'SAR Da'!X150+'URQ Da'!X150+'ROC Da'!X150+'SM Da'!X150+'BN Da'!X150+'BS Da'!X150+'TDC Da'!X150</f>
        <v>110</v>
      </c>
      <c r="Y150" s="55">
        <f>+'MIT Da'!Y150+'SAR Da'!Y150+'URQ Da'!Y150+'ROC Da'!Y150+'SM Da'!Y150+'BN Da'!Y150+'BS Da'!Y150+'TDC Da'!Y150</f>
        <v>4</v>
      </c>
      <c r="Z150" s="219">
        <f>+'MIT Da'!Z150+'SAR Da'!Z150+'URQ Da'!Z150+'ROC Da'!Z150+'SM Da'!Z150+'BN Da'!Z150+'BS Da'!Z150+'TDC Da'!Z150</f>
        <v>695</v>
      </c>
      <c r="AA150" s="55">
        <f>+'MIT Da'!AA150+'SAR Da'!AA150+'URQ Da'!AA150+'ROC Da'!AA150+'SM Da'!AA150+'BN Da'!AA150+'BS Da'!AA150+'TDC Da'!AA150</f>
        <v>160</v>
      </c>
      <c r="AB150" s="55">
        <f>+'MIT Da'!AB150+'SAR Da'!AB150+'URQ Da'!AB150+'ROC Da'!AB150+'SM Da'!AB150+'BN Da'!AB150+'BS Da'!AB150+'TDC Da'!AB150</f>
        <v>102</v>
      </c>
      <c r="AC150" s="55">
        <f>+'MIT Da'!AC150+'SAR Da'!AC150+'URQ Da'!AC150+'ROC Da'!AC150+'SM Da'!AC150+'BN Da'!AC150+'BS Da'!AC150+'TDC Da'!AC150</f>
        <v>695</v>
      </c>
      <c r="AD150" s="219">
        <f>+'MIT Da'!AD150+'SAR Da'!AD150+'URQ Da'!AD150+'ROC Da'!AD150+'SM Da'!AD150+'BN Da'!AD150+'BS Da'!AD150+'TDC Da'!AD150</f>
        <v>957</v>
      </c>
      <c r="AE150" s="55">
        <f>+'MIT Da'!AE150+'SAR Da'!AE150+'URQ Da'!AE150+'ROC Da'!AE150+'SM Da'!AE150+'BN Da'!AE150+'BS Da'!AE150+'TDC Da'!AE150</f>
        <v>54</v>
      </c>
      <c r="AF150" s="55">
        <f>+'MIT Da'!AF150+'SAR Da'!AF150+'URQ Da'!AF150+'ROC Da'!AF150+'SM Da'!AF150+'BN Da'!AF150+'BS Da'!AF150+'TDC Da'!AF150</f>
        <v>96</v>
      </c>
      <c r="AG150" s="55">
        <f>+'MIT Da'!AG150+'SAR Da'!AG150+'URQ Da'!AG150+'ROC Da'!AG150+'SM Da'!AG150+'BN Da'!AG150+'BS Da'!AG150+'TDC Da'!AG150</f>
        <v>448</v>
      </c>
      <c r="AH150" s="219">
        <f>+'MIT Da'!AH150+'SAR Da'!AH150+'URQ Da'!AH150+'ROC Da'!AH150+'SM Da'!AH150+'BN Da'!AH150+'BS Da'!AH150+'TDC Da'!AH150</f>
        <v>598</v>
      </c>
      <c r="AI150" s="10">
        <f>+'MIT Da'!AI150+'SAR Da'!AI150+'URQ Da'!AI150+'ROC Da'!AI150+'SM Da'!AI150+'BN Da'!AI150+'BS Da'!AI150+'TDC Da'!AI150</f>
        <v>274.60699999999997</v>
      </c>
      <c r="AJ150" s="10">
        <f>+'MIT Da'!AJ150+'SAR Da'!AJ150+'URQ Da'!AJ150+'ROC Da'!AJ150+'SM Da'!AJ150+'BN Da'!AJ150+'BS Da'!AJ150+'TDC Da'!AJ150</f>
        <v>7.32</v>
      </c>
      <c r="AK150" s="10">
        <f>+'MIT Da'!AK150+'SAR Da'!AK150+'URQ Da'!AK150+'ROC Da'!AK150+'SM Da'!AK150+'BN Da'!AK150+'BS Da'!AK150+'TDC Da'!AK150</f>
        <v>498.71500000000003</v>
      </c>
      <c r="AL150" s="222">
        <f>+'MIT Da'!AL150+'SAR Da'!AL150+'URQ Da'!AL150+'ROC Da'!AL150+'SM Da'!AL150+'BN Da'!AL150+'BS Da'!AL150+'TDC Da'!AL150</f>
        <v>780.64199999999994</v>
      </c>
      <c r="AM150" s="55">
        <f>+'MIT Da'!AM150+'SAR Da'!AM150+'URQ Da'!AM150+'ROC Da'!AM150+'SM Da'!AM150+'BN Da'!AM150+'BS Da'!AM150+'TDC Da'!AM150</f>
        <v>9</v>
      </c>
      <c r="AN150" s="55">
        <f>+'MIT Da'!AN150+'SAR Da'!AN150+'URQ Da'!AN150+'ROC Da'!AN150+'SM Da'!AN150+'BN Da'!AN150+'BS Da'!AN150+'TDC Da'!AN150</f>
        <v>57</v>
      </c>
      <c r="AO150" s="55">
        <f>+'MIT Da'!AO150+'SAR Da'!AO150+'URQ Da'!AO150+'ROC Da'!AO150+'SM Da'!AO150+'BN Da'!AO150+'BS Da'!AO150+'TDC Da'!AO150</f>
        <v>82</v>
      </c>
      <c r="AP150" s="232">
        <f>+'MIT Da'!AP150+'SAR Da'!AP150+'URQ Da'!AP150+'ROC Da'!AP150+'SM Da'!AP150+'BN Da'!AP150+'BS Da'!AP150+'TDC Da'!AP150</f>
        <v>148</v>
      </c>
      <c r="AQ150" s="55">
        <f>+'MIT Da'!AQ150+'SAR Da'!AQ150+'URQ Da'!AQ150+'ROC Da'!AQ150+'SM Da'!AQ150+'BN Da'!AQ150+'BS Da'!AQ150+'TDC Da'!AQ150</f>
        <v>596</v>
      </c>
      <c r="AR150" s="55">
        <f>+'MIT Da'!AR150+'SAR Da'!AR150+'URQ Da'!AR150+'ROC Da'!AR150+'SM Da'!AR150+'BN Da'!AR150+'BS Da'!AR150+'TDC Da'!AR150</f>
        <v>341</v>
      </c>
      <c r="AS150" s="55">
        <f>+'MIT Da'!AS150+'SAR Da'!AS150+'URQ Da'!AS150+'ROC Da'!AS150+'SM Da'!AS150+'BN Da'!AS150+'BS Da'!AS150+'TDC Da'!AS150</f>
        <v>39</v>
      </c>
      <c r="AT150" s="232">
        <f>+SUM(RED_InfraMR[[#This Row],[B.02.1 - Parque de Coches Eléctricos Motrices]:[B.02.3 - Parque de Coches Eléctricos Motrices Tipo R]])</f>
        <v>976</v>
      </c>
      <c r="AU150" s="55">
        <f>+'MIT Da'!AU150+'SAR Da'!AU150+'URQ Da'!AU150+'ROC Da'!AU150+'SM Da'!AU150+'BN Da'!AU150+'BS Da'!AU150+'TDC Da'!AU150</f>
        <v>0</v>
      </c>
      <c r="AV150" s="55">
        <f>+'MIT Da'!AV150+'SAR Da'!AV150+'URQ Da'!AV150+'ROC Da'!AV150+'SM Da'!AV150+'BN Da'!AV150+'BS Da'!AV150+'TDC Da'!AV150</f>
        <v>6</v>
      </c>
      <c r="AW150" s="55">
        <f>+'MIT Da'!AW150+'SAR Da'!AW150+'URQ Da'!AW150+'ROC Da'!AW150+'SM Da'!AW150+'BN Da'!AW150+'BS Da'!AW150+'TDC Da'!AW150</f>
        <v>10</v>
      </c>
      <c r="AX150" s="232">
        <f>+SUM(RED_InfraMR[[#This Row],[B.03.1 - Parque de Coches Motores Motrices Remolcados]:[B.03.3 - Parque de Coches Motores Motrices Cabina]])</f>
        <v>16</v>
      </c>
      <c r="AY150" s="55">
        <f>+'MIT Da'!AY150+'SAR Da'!AY150+'URQ Da'!AY150+'ROC Da'!AY150+'SM Da'!AY150+'BN Da'!AY150+'BS Da'!AY150+'TDC Da'!AY150</f>
        <v>437</v>
      </c>
      <c r="AZ150" s="55">
        <f>+'MIT Da'!AZ150+'SAR Da'!AZ150+'URQ Da'!AZ150+'ROC Da'!AZ150+'SM Da'!AZ150+'BN Da'!AZ150+'BS Da'!AZ150+'TDC Da'!AZ150</f>
        <v>173</v>
      </c>
      <c r="BA150" s="55">
        <f>+'MIT Da'!BA150+'SAR Da'!BA150+'URQ Da'!BA150+'ROC Da'!BA150+'SM Da'!BA150+'BN Da'!BA150+'BS Da'!BA150+'TDC Da'!BA150</f>
        <v>15</v>
      </c>
      <c r="BB150" s="55">
        <f>+'MIT Da'!BB150+'SAR Da'!BB150+'URQ Da'!BB150+'ROC Da'!BB150+'SM Da'!BB150+'BN Da'!BB150+'BS Da'!BB150+'TDC Da'!BB150</f>
        <v>0</v>
      </c>
      <c r="BC150" s="232">
        <f>+SUM(RED_InfraMR[[#This Row],[B.04.1 - Parque de Coches Remolcados Clase Unica]:[B.04.5 - Parque de Coches Remolcados para Servicios Especiales (Cartoneros)]])</f>
        <v>625</v>
      </c>
      <c r="BD150" s="393">
        <f>+'MIT Da'!BD150+'SAR Da'!BD150+'URQ Da'!BD150+'ROC Da'!BD150+'SM Da'!BD150+'BN Da'!BD150+'BS Da'!BD150+'TDC Da'!BD150</f>
        <v>150</v>
      </c>
      <c r="BE150" s="55">
        <f>+'MIT Da'!BE150+'SAR Da'!BE150+'URQ Da'!BE150+'ROC Da'!BE150+'SM Da'!BE150+'BN Da'!BE150+'BS Da'!BE150+'TDC Da'!BE150</f>
        <v>12</v>
      </c>
      <c r="BF150" s="55">
        <f>+'MIT Da'!BF150+'SAR Da'!BF150+'URQ Da'!BF150+'ROC Da'!BF150+'SM Da'!BF150+'BN Da'!BF150+'BS Da'!BF150+'TDC Da'!BF150</f>
        <v>92</v>
      </c>
      <c r="BG150" s="235"/>
    </row>
    <row r="151" spans="1:59">
      <c r="A151" s="1">
        <v>2005</v>
      </c>
      <c r="B151" s="1" t="s">
        <v>66</v>
      </c>
      <c r="C151" s="10">
        <f>+'MIT Da'!C151+'SAR Da'!C151+'URQ Da'!C151+'ROC Da'!C151+'SM Da'!C151+'BN Da'!C151+'BS Da'!C151+'TDC Da'!C151</f>
        <v>147.21299999999999</v>
      </c>
      <c r="D151" s="10">
        <f>+'MIT Da'!D151+'SAR Da'!D151+'URQ Da'!D151+'ROC Da'!D151+'SM Da'!D151+'BN Da'!D151+'BS Da'!D151+'TDC Da'!D151</f>
        <v>444.30600000000004</v>
      </c>
      <c r="E151" s="10">
        <f>+'MIT Da'!E151+'SAR Da'!E151+'URQ Da'!E151+'ROC Da'!E151+'SM Da'!E151+'BN Da'!E151+'BS Da'!E151+'TDC Da'!E151</f>
        <v>0</v>
      </c>
      <c r="F151" s="10">
        <f>+'MIT Da'!F151+'SAR Da'!F151+'URQ Da'!F151+'ROC Da'!F151+'SM Da'!F151+'BN Da'!F151+'BS Da'!F151+'TDC Da'!F151</f>
        <v>176.17364000000001</v>
      </c>
      <c r="G151" s="192">
        <f>+'MIT Da'!G151+'SAR Da'!G151+'URQ Da'!G151+'ROC Da'!G151+'SM Da'!G151+'BN Da'!G151+'BS Da'!G151+'TDC Da'!G151</f>
        <v>767.69263999999998</v>
      </c>
      <c r="H151" s="192">
        <f>+'MIT Da'!H151+'SAR Da'!H151+'URQ Da'!H151+'ROC Da'!H151+'SM Da'!H151+'BN Da'!H151+'BS Da'!H151+'TDC Da'!H151</f>
        <v>767.69263999999998</v>
      </c>
      <c r="I151" s="10">
        <f>+'MIT Da'!I151+'SAR Da'!I151+'URQ Da'!I151+'ROC Da'!I151+'SM Da'!I151+'BN Da'!I151+'BS Da'!I151+'TDC Da'!I151</f>
        <v>972.2581100000001</v>
      </c>
      <c r="J151" s="10">
        <f>+'MIT Da'!J151+'SAR Da'!J151+'URQ Da'!J151+'ROC Da'!J151+'SM Da'!J151+'BN Da'!J151+'BS Da'!J151+'TDC Da'!J151</f>
        <v>1060.415</v>
      </c>
      <c r="K151" s="10">
        <f>+'MIT Da'!K151+'SAR Da'!K151+'URQ Da'!K151+'ROC Da'!K151+'SM Da'!K151+'BN Da'!K151+'BS Da'!K151+'TDC Da'!K151</f>
        <v>54.516999999999996</v>
      </c>
      <c r="L151" s="10">
        <f>+'MIT Da'!L151+'SAR Da'!L151+'URQ Da'!L151+'ROC Da'!L151+'SM Da'!L151+'BN Da'!L151+'BS Da'!L151+'TDC Da'!L151</f>
        <v>379.49300000000005</v>
      </c>
      <c r="M151" s="10">
        <f>+'MIT Da'!M151+'SAR Da'!M151+'URQ Da'!M151+'ROC Da'!M151+'SM Da'!M151+'BN Da'!M151+'BS Da'!M151+'TDC Da'!M151</f>
        <v>21.314999999999998</v>
      </c>
      <c r="N151" s="192">
        <f>+'MIT Da'!N151+'SAR Da'!N151+'URQ Da'!N151+'ROC Da'!N151+'SM Da'!N151+'BN Da'!N151+'BS Da'!N151+'TDC Da'!N151</f>
        <v>1439.9079999999999</v>
      </c>
      <c r="O151" s="192">
        <f>+'MIT Da'!O151+'SAR Da'!O151+'URQ Da'!O151+'ROC Da'!O151+'SM Da'!O151+'BN Da'!O151+'BS Da'!O151+'TDC Da'!O151</f>
        <v>1439.9079999999999</v>
      </c>
      <c r="P151" s="55">
        <f>+'MIT Da'!P151+'SAR Da'!P151+'URQ Da'!P151+'ROC Da'!P151+'SM Da'!P151+'BN Da'!P151+'BS Da'!P151+'TDC Da'!P151</f>
        <v>203</v>
      </c>
      <c r="Q151" s="55">
        <f>+'MIT Da'!Q151+'SAR Da'!Q151+'URQ Da'!Q151+'ROC Da'!Q151+'SM Da'!Q151+'BN Da'!Q151+'BS Da'!Q151+'TDC Da'!Q151</f>
        <v>58</v>
      </c>
      <c r="R151" s="55">
        <f>+'MIT Da'!R151+'SAR Da'!R151+'URQ Da'!R151+'ROC Da'!R151+'SM Da'!R151+'BN Da'!R151+'BS Da'!R151+'TDC Da'!R151</f>
        <v>10</v>
      </c>
      <c r="S151" s="213">
        <f>+'MIT Da'!S151+'SAR Da'!S151+'URQ Da'!S151+'ROC Da'!S151+'SM Da'!S151+'BN Da'!S151+'BS Da'!S151+'TDC Da'!S151</f>
        <v>271</v>
      </c>
      <c r="T151" s="213">
        <f>+'MIT Da'!T151+'SAR Da'!T151+'URQ Da'!T151+'ROC Da'!T151+'SM Da'!T151+'BN Da'!T151+'BS Da'!T151+'TDC Da'!T151</f>
        <v>271</v>
      </c>
      <c r="U151" s="55">
        <f>+'MIT Da'!U151+'SAR Da'!U151+'URQ Da'!U151+'ROC Da'!U151+'SM Da'!U151+'BN Da'!U151+'BS Da'!U151+'TDC Da'!U151</f>
        <v>136</v>
      </c>
      <c r="V151" s="55">
        <f>+'MIT Da'!V151+'SAR Da'!V151+'URQ Da'!V151+'ROC Da'!V151+'SM Da'!V151+'BN Da'!V151+'BS Da'!V151+'TDC Da'!V151</f>
        <v>434</v>
      </c>
      <c r="W151" s="55">
        <f>+'MIT Da'!W151+'SAR Da'!W151+'URQ Da'!W151+'ROC Da'!W151+'SM Da'!W151+'BN Da'!W151+'BS Da'!W151+'TDC Da'!W151</f>
        <v>11</v>
      </c>
      <c r="X151" s="55">
        <f>+'MIT Da'!X151+'SAR Da'!X151+'URQ Da'!X151+'ROC Da'!X151+'SM Da'!X151+'BN Da'!X151+'BS Da'!X151+'TDC Da'!X151</f>
        <v>110</v>
      </c>
      <c r="Y151" s="55">
        <f>+'MIT Da'!Y151+'SAR Da'!Y151+'URQ Da'!Y151+'ROC Da'!Y151+'SM Da'!Y151+'BN Da'!Y151+'BS Da'!Y151+'TDC Da'!Y151</f>
        <v>4</v>
      </c>
      <c r="Z151" s="219">
        <f>+'MIT Da'!Z151+'SAR Da'!Z151+'URQ Da'!Z151+'ROC Da'!Z151+'SM Da'!Z151+'BN Da'!Z151+'BS Da'!Z151+'TDC Da'!Z151</f>
        <v>695</v>
      </c>
      <c r="AA151" s="55">
        <f>+'MIT Da'!AA151+'SAR Da'!AA151+'URQ Da'!AA151+'ROC Da'!AA151+'SM Da'!AA151+'BN Da'!AA151+'BS Da'!AA151+'TDC Da'!AA151</f>
        <v>160</v>
      </c>
      <c r="AB151" s="55">
        <f>+'MIT Da'!AB151+'SAR Da'!AB151+'URQ Da'!AB151+'ROC Da'!AB151+'SM Da'!AB151+'BN Da'!AB151+'BS Da'!AB151+'TDC Da'!AB151</f>
        <v>102</v>
      </c>
      <c r="AC151" s="55">
        <f>+'MIT Da'!AC151+'SAR Da'!AC151+'URQ Da'!AC151+'ROC Da'!AC151+'SM Da'!AC151+'BN Da'!AC151+'BS Da'!AC151+'TDC Da'!AC151</f>
        <v>695</v>
      </c>
      <c r="AD151" s="219">
        <f>+'MIT Da'!AD151+'SAR Da'!AD151+'URQ Da'!AD151+'ROC Da'!AD151+'SM Da'!AD151+'BN Da'!AD151+'BS Da'!AD151+'TDC Da'!AD151</f>
        <v>957</v>
      </c>
      <c r="AE151" s="55">
        <f>+'MIT Da'!AE151+'SAR Da'!AE151+'URQ Da'!AE151+'ROC Da'!AE151+'SM Da'!AE151+'BN Da'!AE151+'BS Da'!AE151+'TDC Da'!AE151</f>
        <v>54</v>
      </c>
      <c r="AF151" s="55">
        <f>+'MIT Da'!AF151+'SAR Da'!AF151+'URQ Da'!AF151+'ROC Da'!AF151+'SM Da'!AF151+'BN Da'!AF151+'BS Da'!AF151+'TDC Da'!AF151</f>
        <v>96</v>
      </c>
      <c r="AG151" s="55">
        <f>+'MIT Da'!AG151+'SAR Da'!AG151+'URQ Da'!AG151+'ROC Da'!AG151+'SM Da'!AG151+'BN Da'!AG151+'BS Da'!AG151+'TDC Da'!AG151</f>
        <v>448</v>
      </c>
      <c r="AH151" s="219">
        <f>+'MIT Da'!AH151+'SAR Da'!AH151+'URQ Da'!AH151+'ROC Da'!AH151+'SM Da'!AH151+'BN Da'!AH151+'BS Da'!AH151+'TDC Da'!AH151</f>
        <v>598</v>
      </c>
      <c r="AI151" s="10">
        <f>+'MIT Da'!AI151+'SAR Da'!AI151+'URQ Da'!AI151+'ROC Da'!AI151+'SM Da'!AI151+'BN Da'!AI151+'BS Da'!AI151+'TDC Da'!AI151</f>
        <v>274.60699999999997</v>
      </c>
      <c r="AJ151" s="10">
        <f>+'MIT Da'!AJ151+'SAR Da'!AJ151+'URQ Da'!AJ151+'ROC Da'!AJ151+'SM Da'!AJ151+'BN Da'!AJ151+'BS Da'!AJ151+'TDC Da'!AJ151</f>
        <v>7.32</v>
      </c>
      <c r="AK151" s="10">
        <f>+'MIT Da'!AK151+'SAR Da'!AK151+'URQ Da'!AK151+'ROC Da'!AK151+'SM Da'!AK151+'BN Da'!AK151+'BS Da'!AK151+'TDC Da'!AK151</f>
        <v>498.71500000000003</v>
      </c>
      <c r="AL151" s="222">
        <f>+'MIT Da'!AL151+'SAR Da'!AL151+'URQ Da'!AL151+'ROC Da'!AL151+'SM Da'!AL151+'BN Da'!AL151+'BS Da'!AL151+'TDC Da'!AL151</f>
        <v>780.64199999999994</v>
      </c>
      <c r="AM151" s="55">
        <f>+'MIT Da'!AM151+'SAR Da'!AM151+'URQ Da'!AM151+'ROC Da'!AM151+'SM Da'!AM151+'BN Da'!AM151+'BS Da'!AM151+'TDC Da'!AM151</f>
        <v>9</v>
      </c>
      <c r="AN151" s="55">
        <f>+'MIT Da'!AN151+'SAR Da'!AN151+'URQ Da'!AN151+'ROC Da'!AN151+'SM Da'!AN151+'BN Da'!AN151+'BS Da'!AN151+'TDC Da'!AN151</f>
        <v>57</v>
      </c>
      <c r="AO151" s="55">
        <f>+'MIT Da'!AO151+'SAR Da'!AO151+'URQ Da'!AO151+'ROC Da'!AO151+'SM Da'!AO151+'BN Da'!AO151+'BS Da'!AO151+'TDC Da'!AO151</f>
        <v>82</v>
      </c>
      <c r="AP151" s="232">
        <f>+'MIT Da'!AP151+'SAR Da'!AP151+'URQ Da'!AP151+'ROC Da'!AP151+'SM Da'!AP151+'BN Da'!AP151+'BS Da'!AP151+'TDC Da'!AP151</f>
        <v>148</v>
      </c>
      <c r="AQ151" s="55">
        <f>+'MIT Da'!AQ151+'SAR Da'!AQ151+'URQ Da'!AQ151+'ROC Da'!AQ151+'SM Da'!AQ151+'BN Da'!AQ151+'BS Da'!AQ151+'TDC Da'!AQ151</f>
        <v>596</v>
      </c>
      <c r="AR151" s="55">
        <f>+'MIT Da'!AR151+'SAR Da'!AR151+'URQ Da'!AR151+'ROC Da'!AR151+'SM Da'!AR151+'BN Da'!AR151+'BS Da'!AR151+'TDC Da'!AR151</f>
        <v>341</v>
      </c>
      <c r="AS151" s="55">
        <f>+'MIT Da'!AS151+'SAR Da'!AS151+'URQ Da'!AS151+'ROC Da'!AS151+'SM Da'!AS151+'BN Da'!AS151+'BS Da'!AS151+'TDC Da'!AS151</f>
        <v>39</v>
      </c>
      <c r="AT151" s="232">
        <f>+SUM(RED_InfraMR[[#This Row],[B.02.1 - Parque de Coches Eléctricos Motrices]:[B.02.3 - Parque de Coches Eléctricos Motrices Tipo R]])</f>
        <v>976</v>
      </c>
      <c r="AU151" s="55">
        <f>+'MIT Da'!AU151+'SAR Da'!AU151+'URQ Da'!AU151+'ROC Da'!AU151+'SM Da'!AU151+'BN Da'!AU151+'BS Da'!AU151+'TDC Da'!AU151</f>
        <v>0</v>
      </c>
      <c r="AV151" s="55">
        <f>+'MIT Da'!AV151+'SAR Da'!AV151+'URQ Da'!AV151+'ROC Da'!AV151+'SM Da'!AV151+'BN Da'!AV151+'BS Da'!AV151+'TDC Da'!AV151</f>
        <v>6</v>
      </c>
      <c r="AW151" s="55">
        <f>+'MIT Da'!AW151+'SAR Da'!AW151+'URQ Da'!AW151+'ROC Da'!AW151+'SM Da'!AW151+'BN Da'!AW151+'BS Da'!AW151+'TDC Da'!AW151</f>
        <v>10</v>
      </c>
      <c r="AX151" s="232">
        <f>+SUM(RED_InfraMR[[#This Row],[B.03.1 - Parque de Coches Motores Motrices Remolcados]:[B.03.3 - Parque de Coches Motores Motrices Cabina]])</f>
        <v>16</v>
      </c>
      <c r="AY151" s="55">
        <f>+'MIT Da'!AY151+'SAR Da'!AY151+'URQ Da'!AY151+'ROC Da'!AY151+'SM Da'!AY151+'BN Da'!AY151+'BS Da'!AY151+'TDC Da'!AY151</f>
        <v>437</v>
      </c>
      <c r="AZ151" s="55">
        <f>+'MIT Da'!AZ151+'SAR Da'!AZ151+'URQ Da'!AZ151+'ROC Da'!AZ151+'SM Da'!AZ151+'BN Da'!AZ151+'BS Da'!AZ151+'TDC Da'!AZ151</f>
        <v>173</v>
      </c>
      <c r="BA151" s="55">
        <f>+'MIT Da'!BA151+'SAR Da'!BA151+'URQ Da'!BA151+'ROC Da'!BA151+'SM Da'!BA151+'BN Da'!BA151+'BS Da'!BA151+'TDC Da'!BA151</f>
        <v>15</v>
      </c>
      <c r="BB151" s="55">
        <f>+'MIT Da'!BB151+'SAR Da'!BB151+'URQ Da'!BB151+'ROC Da'!BB151+'SM Da'!BB151+'BN Da'!BB151+'BS Da'!BB151+'TDC Da'!BB151</f>
        <v>0</v>
      </c>
      <c r="BC151" s="232">
        <f>+SUM(RED_InfraMR[[#This Row],[B.04.1 - Parque de Coches Remolcados Clase Unica]:[B.04.5 - Parque de Coches Remolcados para Servicios Especiales (Cartoneros)]])</f>
        <v>625</v>
      </c>
      <c r="BD151" s="393">
        <f>+'MIT Da'!BD151+'SAR Da'!BD151+'URQ Da'!BD151+'ROC Da'!BD151+'SM Da'!BD151+'BN Da'!BD151+'BS Da'!BD151+'TDC Da'!BD151</f>
        <v>150</v>
      </c>
      <c r="BE151" s="55">
        <f>+'MIT Da'!BE151+'SAR Da'!BE151+'URQ Da'!BE151+'ROC Da'!BE151+'SM Da'!BE151+'BN Da'!BE151+'BS Da'!BE151+'TDC Da'!BE151</f>
        <v>12</v>
      </c>
      <c r="BF151" s="55">
        <f>+'MIT Da'!BF151+'SAR Da'!BF151+'URQ Da'!BF151+'ROC Da'!BF151+'SM Da'!BF151+'BN Da'!BF151+'BS Da'!BF151+'TDC Da'!BF151</f>
        <v>92</v>
      </c>
      <c r="BG151" s="235"/>
    </row>
    <row r="152" spans="1:59">
      <c r="A152" s="1">
        <v>2005</v>
      </c>
      <c r="B152" s="1" t="s">
        <v>67</v>
      </c>
      <c r="C152" s="10">
        <f>+'MIT Da'!C152+'SAR Da'!C152+'URQ Da'!C152+'ROC Da'!C152+'SM Da'!C152+'BN Da'!C152+'BS Da'!C152+'TDC Da'!C152</f>
        <v>147.21299999999999</v>
      </c>
      <c r="D152" s="10">
        <f>+'MIT Da'!D152+'SAR Da'!D152+'URQ Da'!D152+'ROC Da'!D152+'SM Da'!D152+'BN Da'!D152+'BS Da'!D152+'TDC Da'!D152</f>
        <v>444.30600000000004</v>
      </c>
      <c r="E152" s="10">
        <f>+'MIT Da'!E152+'SAR Da'!E152+'URQ Da'!E152+'ROC Da'!E152+'SM Da'!E152+'BN Da'!E152+'BS Da'!E152+'TDC Da'!E152</f>
        <v>0</v>
      </c>
      <c r="F152" s="10">
        <f>+'MIT Da'!F152+'SAR Da'!F152+'URQ Da'!F152+'ROC Da'!F152+'SM Da'!F152+'BN Da'!F152+'BS Da'!F152+'TDC Da'!F152</f>
        <v>176.17364000000001</v>
      </c>
      <c r="G152" s="192">
        <f>+'MIT Da'!G152+'SAR Da'!G152+'URQ Da'!G152+'ROC Da'!G152+'SM Da'!G152+'BN Da'!G152+'BS Da'!G152+'TDC Da'!G152</f>
        <v>767.69263999999998</v>
      </c>
      <c r="H152" s="192">
        <f>+'MIT Da'!H152+'SAR Da'!H152+'URQ Da'!H152+'ROC Da'!H152+'SM Da'!H152+'BN Da'!H152+'BS Da'!H152+'TDC Da'!H152</f>
        <v>767.69263999999998</v>
      </c>
      <c r="I152" s="10">
        <f>+'MIT Da'!I152+'SAR Da'!I152+'URQ Da'!I152+'ROC Da'!I152+'SM Da'!I152+'BN Da'!I152+'BS Da'!I152+'TDC Da'!I152</f>
        <v>972.2581100000001</v>
      </c>
      <c r="J152" s="10">
        <f>+'MIT Da'!J152+'SAR Da'!J152+'URQ Da'!J152+'ROC Da'!J152+'SM Da'!J152+'BN Da'!J152+'BS Da'!J152+'TDC Da'!J152</f>
        <v>1060.415</v>
      </c>
      <c r="K152" s="10">
        <f>+'MIT Da'!K152+'SAR Da'!K152+'URQ Da'!K152+'ROC Da'!K152+'SM Da'!K152+'BN Da'!K152+'BS Da'!K152+'TDC Da'!K152</f>
        <v>54.516999999999996</v>
      </c>
      <c r="L152" s="10">
        <f>+'MIT Da'!L152+'SAR Da'!L152+'URQ Da'!L152+'ROC Da'!L152+'SM Da'!L152+'BN Da'!L152+'BS Da'!L152+'TDC Da'!L152</f>
        <v>379.49300000000005</v>
      </c>
      <c r="M152" s="10">
        <f>+'MIT Da'!M152+'SAR Da'!M152+'URQ Da'!M152+'ROC Da'!M152+'SM Da'!M152+'BN Da'!M152+'BS Da'!M152+'TDC Da'!M152</f>
        <v>21.314999999999998</v>
      </c>
      <c r="N152" s="192">
        <f>+'MIT Da'!N152+'SAR Da'!N152+'URQ Da'!N152+'ROC Da'!N152+'SM Da'!N152+'BN Da'!N152+'BS Da'!N152+'TDC Da'!N152</f>
        <v>1439.9079999999999</v>
      </c>
      <c r="O152" s="192">
        <f>+'MIT Da'!O152+'SAR Da'!O152+'URQ Da'!O152+'ROC Da'!O152+'SM Da'!O152+'BN Da'!O152+'BS Da'!O152+'TDC Da'!O152</f>
        <v>1439.9079999999999</v>
      </c>
      <c r="P152" s="55">
        <f>+'MIT Da'!P152+'SAR Da'!P152+'URQ Da'!P152+'ROC Da'!P152+'SM Da'!P152+'BN Da'!P152+'BS Da'!P152+'TDC Da'!P152</f>
        <v>203</v>
      </c>
      <c r="Q152" s="55">
        <f>+'MIT Da'!Q152+'SAR Da'!Q152+'URQ Da'!Q152+'ROC Da'!Q152+'SM Da'!Q152+'BN Da'!Q152+'BS Da'!Q152+'TDC Da'!Q152</f>
        <v>58</v>
      </c>
      <c r="R152" s="55">
        <f>+'MIT Da'!R152+'SAR Da'!R152+'URQ Da'!R152+'ROC Da'!R152+'SM Da'!R152+'BN Da'!R152+'BS Da'!R152+'TDC Da'!R152</f>
        <v>10</v>
      </c>
      <c r="S152" s="213">
        <f>+'MIT Da'!S152+'SAR Da'!S152+'URQ Da'!S152+'ROC Da'!S152+'SM Da'!S152+'BN Da'!S152+'BS Da'!S152+'TDC Da'!S152</f>
        <v>271</v>
      </c>
      <c r="T152" s="213">
        <f>+'MIT Da'!T152+'SAR Da'!T152+'URQ Da'!T152+'ROC Da'!T152+'SM Da'!T152+'BN Da'!T152+'BS Da'!T152+'TDC Da'!T152</f>
        <v>271</v>
      </c>
      <c r="U152" s="55">
        <f>+'MIT Da'!U152+'SAR Da'!U152+'URQ Da'!U152+'ROC Da'!U152+'SM Da'!U152+'BN Da'!U152+'BS Da'!U152+'TDC Da'!U152</f>
        <v>136</v>
      </c>
      <c r="V152" s="55">
        <f>+'MIT Da'!V152+'SAR Da'!V152+'URQ Da'!V152+'ROC Da'!V152+'SM Da'!V152+'BN Da'!V152+'BS Da'!V152+'TDC Da'!V152</f>
        <v>434</v>
      </c>
      <c r="W152" s="55">
        <f>+'MIT Da'!W152+'SAR Da'!W152+'URQ Da'!W152+'ROC Da'!W152+'SM Da'!W152+'BN Da'!W152+'BS Da'!W152+'TDC Da'!W152</f>
        <v>11</v>
      </c>
      <c r="X152" s="55">
        <f>+'MIT Da'!X152+'SAR Da'!X152+'URQ Da'!X152+'ROC Da'!X152+'SM Da'!X152+'BN Da'!X152+'BS Da'!X152+'TDC Da'!X152</f>
        <v>110</v>
      </c>
      <c r="Y152" s="55">
        <f>+'MIT Da'!Y152+'SAR Da'!Y152+'URQ Da'!Y152+'ROC Da'!Y152+'SM Da'!Y152+'BN Da'!Y152+'BS Da'!Y152+'TDC Da'!Y152</f>
        <v>4</v>
      </c>
      <c r="Z152" s="219">
        <f>+'MIT Da'!Z152+'SAR Da'!Z152+'URQ Da'!Z152+'ROC Da'!Z152+'SM Da'!Z152+'BN Da'!Z152+'BS Da'!Z152+'TDC Da'!Z152</f>
        <v>695</v>
      </c>
      <c r="AA152" s="55">
        <f>+'MIT Da'!AA152+'SAR Da'!AA152+'URQ Da'!AA152+'ROC Da'!AA152+'SM Da'!AA152+'BN Da'!AA152+'BS Da'!AA152+'TDC Da'!AA152</f>
        <v>160</v>
      </c>
      <c r="AB152" s="55">
        <f>+'MIT Da'!AB152+'SAR Da'!AB152+'URQ Da'!AB152+'ROC Da'!AB152+'SM Da'!AB152+'BN Da'!AB152+'BS Da'!AB152+'TDC Da'!AB152</f>
        <v>102</v>
      </c>
      <c r="AC152" s="55">
        <f>+'MIT Da'!AC152+'SAR Da'!AC152+'URQ Da'!AC152+'ROC Da'!AC152+'SM Da'!AC152+'BN Da'!AC152+'BS Da'!AC152+'TDC Da'!AC152</f>
        <v>695</v>
      </c>
      <c r="AD152" s="219">
        <f>+'MIT Da'!AD152+'SAR Da'!AD152+'URQ Da'!AD152+'ROC Da'!AD152+'SM Da'!AD152+'BN Da'!AD152+'BS Da'!AD152+'TDC Da'!AD152</f>
        <v>957</v>
      </c>
      <c r="AE152" s="55">
        <f>+'MIT Da'!AE152+'SAR Da'!AE152+'URQ Da'!AE152+'ROC Da'!AE152+'SM Da'!AE152+'BN Da'!AE152+'BS Da'!AE152+'TDC Da'!AE152</f>
        <v>54</v>
      </c>
      <c r="AF152" s="55">
        <f>+'MIT Da'!AF152+'SAR Da'!AF152+'URQ Da'!AF152+'ROC Da'!AF152+'SM Da'!AF152+'BN Da'!AF152+'BS Da'!AF152+'TDC Da'!AF152</f>
        <v>96</v>
      </c>
      <c r="AG152" s="55">
        <f>+'MIT Da'!AG152+'SAR Da'!AG152+'URQ Da'!AG152+'ROC Da'!AG152+'SM Da'!AG152+'BN Da'!AG152+'BS Da'!AG152+'TDC Da'!AG152</f>
        <v>448</v>
      </c>
      <c r="AH152" s="219">
        <f>+'MIT Da'!AH152+'SAR Da'!AH152+'URQ Da'!AH152+'ROC Da'!AH152+'SM Da'!AH152+'BN Da'!AH152+'BS Da'!AH152+'TDC Da'!AH152</f>
        <v>598</v>
      </c>
      <c r="AI152" s="10">
        <f>+'MIT Da'!AI152+'SAR Da'!AI152+'URQ Da'!AI152+'ROC Da'!AI152+'SM Da'!AI152+'BN Da'!AI152+'BS Da'!AI152+'TDC Da'!AI152</f>
        <v>274.60699999999997</v>
      </c>
      <c r="AJ152" s="10">
        <f>+'MIT Da'!AJ152+'SAR Da'!AJ152+'URQ Da'!AJ152+'ROC Da'!AJ152+'SM Da'!AJ152+'BN Da'!AJ152+'BS Da'!AJ152+'TDC Da'!AJ152</f>
        <v>7.32</v>
      </c>
      <c r="AK152" s="10">
        <f>+'MIT Da'!AK152+'SAR Da'!AK152+'URQ Da'!AK152+'ROC Da'!AK152+'SM Da'!AK152+'BN Da'!AK152+'BS Da'!AK152+'TDC Da'!AK152</f>
        <v>498.71500000000003</v>
      </c>
      <c r="AL152" s="222">
        <f>+'MIT Da'!AL152+'SAR Da'!AL152+'URQ Da'!AL152+'ROC Da'!AL152+'SM Da'!AL152+'BN Da'!AL152+'BS Da'!AL152+'TDC Da'!AL152</f>
        <v>780.64199999999994</v>
      </c>
      <c r="AM152" s="55">
        <f>+'MIT Da'!AM152+'SAR Da'!AM152+'URQ Da'!AM152+'ROC Da'!AM152+'SM Da'!AM152+'BN Da'!AM152+'BS Da'!AM152+'TDC Da'!AM152</f>
        <v>9</v>
      </c>
      <c r="AN152" s="55">
        <f>+'MIT Da'!AN152+'SAR Da'!AN152+'URQ Da'!AN152+'ROC Da'!AN152+'SM Da'!AN152+'BN Da'!AN152+'BS Da'!AN152+'TDC Da'!AN152</f>
        <v>57</v>
      </c>
      <c r="AO152" s="55">
        <f>+'MIT Da'!AO152+'SAR Da'!AO152+'URQ Da'!AO152+'ROC Da'!AO152+'SM Da'!AO152+'BN Da'!AO152+'BS Da'!AO152+'TDC Da'!AO152</f>
        <v>82</v>
      </c>
      <c r="AP152" s="232">
        <f>+'MIT Da'!AP152+'SAR Da'!AP152+'URQ Da'!AP152+'ROC Da'!AP152+'SM Da'!AP152+'BN Da'!AP152+'BS Da'!AP152+'TDC Da'!AP152</f>
        <v>148</v>
      </c>
      <c r="AQ152" s="55">
        <f>+'MIT Da'!AQ152+'SAR Da'!AQ152+'URQ Da'!AQ152+'ROC Da'!AQ152+'SM Da'!AQ152+'BN Da'!AQ152+'BS Da'!AQ152+'TDC Da'!AQ152</f>
        <v>596</v>
      </c>
      <c r="AR152" s="55">
        <f>+'MIT Da'!AR152+'SAR Da'!AR152+'URQ Da'!AR152+'ROC Da'!AR152+'SM Da'!AR152+'BN Da'!AR152+'BS Da'!AR152+'TDC Da'!AR152</f>
        <v>341</v>
      </c>
      <c r="AS152" s="55">
        <f>+'MIT Da'!AS152+'SAR Da'!AS152+'URQ Da'!AS152+'ROC Da'!AS152+'SM Da'!AS152+'BN Da'!AS152+'BS Da'!AS152+'TDC Da'!AS152</f>
        <v>39</v>
      </c>
      <c r="AT152" s="232">
        <f>+SUM(RED_InfraMR[[#This Row],[B.02.1 - Parque de Coches Eléctricos Motrices]:[B.02.3 - Parque de Coches Eléctricos Motrices Tipo R]])</f>
        <v>976</v>
      </c>
      <c r="AU152" s="55">
        <f>+'MIT Da'!AU152+'SAR Da'!AU152+'URQ Da'!AU152+'ROC Da'!AU152+'SM Da'!AU152+'BN Da'!AU152+'BS Da'!AU152+'TDC Da'!AU152</f>
        <v>0</v>
      </c>
      <c r="AV152" s="55">
        <f>+'MIT Da'!AV152+'SAR Da'!AV152+'URQ Da'!AV152+'ROC Da'!AV152+'SM Da'!AV152+'BN Da'!AV152+'BS Da'!AV152+'TDC Da'!AV152</f>
        <v>6</v>
      </c>
      <c r="AW152" s="55">
        <f>+'MIT Da'!AW152+'SAR Da'!AW152+'URQ Da'!AW152+'ROC Da'!AW152+'SM Da'!AW152+'BN Da'!AW152+'BS Da'!AW152+'TDC Da'!AW152</f>
        <v>10</v>
      </c>
      <c r="AX152" s="232">
        <f>+SUM(RED_InfraMR[[#This Row],[B.03.1 - Parque de Coches Motores Motrices Remolcados]:[B.03.3 - Parque de Coches Motores Motrices Cabina]])</f>
        <v>16</v>
      </c>
      <c r="AY152" s="55">
        <f>+'MIT Da'!AY152+'SAR Da'!AY152+'URQ Da'!AY152+'ROC Da'!AY152+'SM Da'!AY152+'BN Da'!AY152+'BS Da'!AY152+'TDC Da'!AY152</f>
        <v>437</v>
      </c>
      <c r="AZ152" s="55">
        <f>+'MIT Da'!AZ152+'SAR Da'!AZ152+'URQ Da'!AZ152+'ROC Da'!AZ152+'SM Da'!AZ152+'BN Da'!AZ152+'BS Da'!AZ152+'TDC Da'!AZ152</f>
        <v>173</v>
      </c>
      <c r="BA152" s="55">
        <f>+'MIT Da'!BA152+'SAR Da'!BA152+'URQ Da'!BA152+'ROC Da'!BA152+'SM Da'!BA152+'BN Da'!BA152+'BS Da'!BA152+'TDC Da'!BA152</f>
        <v>15</v>
      </c>
      <c r="BB152" s="55">
        <f>+'MIT Da'!BB152+'SAR Da'!BB152+'URQ Da'!BB152+'ROC Da'!BB152+'SM Da'!BB152+'BN Da'!BB152+'BS Da'!BB152+'TDC Da'!BB152</f>
        <v>0</v>
      </c>
      <c r="BC152" s="232">
        <f>+SUM(RED_InfraMR[[#This Row],[B.04.1 - Parque de Coches Remolcados Clase Unica]:[B.04.5 - Parque de Coches Remolcados para Servicios Especiales (Cartoneros)]])</f>
        <v>625</v>
      </c>
      <c r="BD152" s="393">
        <f>+'MIT Da'!BD152+'SAR Da'!BD152+'URQ Da'!BD152+'ROC Da'!BD152+'SM Da'!BD152+'BN Da'!BD152+'BS Da'!BD152+'TDC Da'!BD152</f>
        <v>150</v>
      </c>
      <c r="BE152" s="55">
        <f>+'MIT Da'!BE152+'SAR Da'!BE152+'URQ Da'!BE152+'ROC Da'!BE152+'SM Da'!BE152+'BN Da'!BE152+'BS Da'!BE152+'TDC Da'!BE152</f>
        <v>12</v>
      </c>
      <c r="BF152" s="55">
        <f>+'MIT Da'!BF152+'SAR Da'!BF152+'URQ Da'!BF152+'ROC Da'!BF152+'SM Da'!BF152+'BN Da'!BF152+'BS Da'!BF152+'TDC Da'!BF152</f>
        <v>92</v>
      </c>
      <c r="BG152" s="235"/>
    </row>
    <row r="153" spans="1:59">
      <c r="A153" s="1">
        <v>2005</v>
      </c>
      <c r="B153" s="1" t="s">
        <v>68</v>
      </c>
      <c r="C153" s="10">
        <f>+'MIT Da'!C153+'SAR Da'!C153+'URQ Da'!C153+'ROC Da'!C153+'SM Da'!C153+'BN Da'!C153+'BS Da'!C153+'TDC Da'!C153</f>
        <v>147.21299999999999</v>
      </c>
      <c r="D153" s="10">
        <f>+'MIT Da'!D153+'SAR Da'!D153+'URQ Da'!D153+'ROC Da'!D153+'SM Da'!D153+'BN Da'!D153+'BS Da'!D153+'TDC Da'!D153</f>
        <v>444.30600000000004</v>
      </c>
      <c r="E153" s="10">
        <f>+'MIT Da'!E153+'SAR Da'!E153+'URQ Da'!E153+'ROC Da'!E153+'SM Da'!E153+'BN Da'!E153+'BS Da'!E153+'TDC Da'!E153</f>
        <v>0</v>
      </c>
      <c r="F153" s="10">
        <f>+'MIT Da'!F153+'SAR Da'!F153+'URQ Da'!F153+'ROC Da'!F153+'SM Da'!F153+'BN Da'!F153+'BS Da'!F153+'TDC Da'!F153</f>
        <v>176.17364000000001</v>
      </c>
      <c r="G153" s="192">
        <f>+'MIT Da'!G153+'SAR Da'!G153+'URQ Da'!G153+'ROC Da'!G153+'SM Da'!G153+'BN Da'!G153+'BS Da'!G153+'TDC Da'!G153</f>
        <v>767.69263999999998</v>
      </c>
      <c r="H153" s="192">
        <f>+'MIT Da'!H153+'SAR Da'!H153+'URQ Da'!H153+'ROC Da'!H153+'SM Da'!H153+'BN Da'!H153+'BS Da'!H153+'TDC Da'!H153</f>
        <v>767.69263999999998</v>
      </c>
      <c r="I153" s="10">
        <f>+'MIT Da'!I153+'SAR Da'!I153+'URQ Da'!I153+'ROC Da'!I153+'SM Da'!I153+'BN Da'!I153+'BS Da'!I153+'TDC Da'!I153</f>
        <v>972.2581100000001</v>
      </c>
      <c r="J153" s="10">
        <f>+'MIT Da'!J153+'SAR Da'!J153+'URQ Da'!J153+'ROC Da'!J153+'SM Da'!J153+'BN Da'!J153+'BS Da'!J153+'TDC Da'!J153</f>
        <v>1060.415</v>
      </c>
      <c r="K153" s="10">
        <f>+'MIT Da'!K153+'SAR Da'!K153+'URQ Da'!K153+'ROC Da'!K153+'SM Da'!K153+'BN Da'!K153+'BS Da'!K153+'TDC Da'!K153</f>
        <v>54.516999999999996</v>
      </c>
      <c r="L153" s="10">
        <f>+'MIT Da'!L153+'SAR Da'!L153+'URQ Da'!L153+'ROC Da'!L153+'SM Da'!L153+'BN Da'!L153+'BS Da'!L153+'TDC Da'!L153</f>
        <v>379.49300000000005</v>
      </c>
      <c r="M153" s="10">
        <f>+'MIT Da'!M153+'SAR Da'!M153+'URQ Da'!M153+'ROC Da'!M153+'SM Da'!M153+'BN Da'!M153+'BS Da'!M153+'TDC Da'!M153</f>
        <v>21.314999999999998</v>
      </c>
      <c r="N153" s="192">
        <f>+'MIT Da'!N153+'SAR Da'!N153+'URQ Da'!N153+'ROC Da'!N153+'SM Da'!N153+'BN Da'!N153+'BS Da'!N153+'TDC Da'!N153</f>
        <v>1439.9079999999999</v>
      </c>
      <c r="O153" s="192">
        <f>+'MIT Da'!O153+'SAR Da'!O153+'URQ Da'!O153+'ROC Da'!O153+'SM Da'!O153+'BN Da'!O153+'BS Da'!O153+'TDC Da'!O153</f>
        <v>1439.9079999999999</v>
      </c>
      <c r="P153" s="55">
        <f>+'MIT Da'!P153+'SAR Da'!P153+'URQ Da'!P153+'ROC Da'!P153+'SM Da'!P153+'BN Da'!P153+'BS Da'!P153+'TDC Da'!P153</f>
        <v>203</v>
      </c>
      <c r="Q153" s="55">
        <f>+'MIT Da'!Q153+'SAR Da'!Q153+'URQ Da'!Q153+'ROC Da'!Q153+'SM Da'!Q153+'BN Da'!Q153+'BS Da'!Q153+'TDC Da'!Q153</f>
        <v>58</v>
      </c>
      <c r="R153" s="55">
        <f>+'MIT Da'!R153+'SAR Da'!R153+'URQ Da'!R153+'ROC Da'!R153+'SM Da'!R153+'BN Da'!R153+'BS Da'!R153+'TDC Da'!R153</f>
        <v>10</v>
      </c>
      <c r="S153" s="213">
        <f>+'MIT Da'!S153+'SAR Da'!S153+'URQ Da'!S153+'ROC Da'!S153+'SM Da'!S153+'BN Da'!S153+'BS Da'!S153+'TDC Da'!S153</f>
        <v>271</v>
      </c>
      <c r="T153" s="213">
        <f>+'MIT Da'!T153+'SAR Da'!T153+'URQ Da'!T153+'ROC Da'!T153+'SM Da'!T153+'BN Da'!T153+'BS Da'!T153+'TDC Da'!T153</f>
        <v>271</v>
      </c>
      <c r="U153" s="55">
        <f>+'MIT Da'!U153+'SAR Da'!U153+'URQ Da'!U153+'ROC Da'!U153+'SM Da'!U153+'BN Da'!U153+'BS Da'!U153+'TDC Da'!U153</f>
        <v>136</v>
      </c>
      <c r="V153" s="55">
        <f>+'MIT Da'!V153+'SAR Da'!V153+'URQ Da'!V153+'ROC Da'!V153+'SM Da'!V153+'BN Da'!V153+'BS Da'!V153+'TDC Da'!V153</f>
        <v>434</v>
      </c>
      <c r="W153" s="55">
        <f>+'MIT Da'!W153+'SAR Da'!W153+'URQ Da'!W153+'ROC Da'!W153+'SM Da'!W153+'BN Da'!W153+'BS Da'!W153+'TDC Da'!W153</f>
        <v>11</v>
      </c>
      <c r="X153" s="55">
        <f>+'MIT Da'!X153+'SAR Da'!X153+'URQ Da'!X153+'ROC Da'!X153+'SM Da'!X153+'BN Da'!X153+'BS Da'!X153+'TDC Da'!X153</f>
        <v>110</v>
      </c>
      <c r="Y153" s="55">
        <f>+'MIT Da'!Y153+'SAR Da'!Y153+'URQ Da'!Y153+'ROC Da'!Y153+'SM Da'!Y153+'BN Da'!Y153+'BS Da'!Y153+'TDC Da'!Y153</f>
        <v>4</v>
      </c>
      <c r="Z153" s="219">
        <f>+'MIT Da'!Z153+'SAR Da'!Z153+'URQ Da'!Z153+'ROC Da'!Z153+'SM Da'!Z153+'BN Da'!Z153+'BS Da'!Z153+'TDC Da'!Z153</f>
        <v>695</v>
      </c>
      <c r="AA153" s="55">
        <f>+'MIT Da'!AA153+'SAR Da'!AA153+'URQ Da'!AA153+'ROC Da'!AA153+'SM Da'!AA153+'BN Da'!AA153+'BS Da'!AA153+'TDC Da'!AA153</f>
        <v>160</v>
      </c>
      <c r="AB153" s="55">
        <f>+'MIT Da'!AB153+'SAR Da'!AB153+'URQ Da'!AB153+'ROC Da'!AB153+'SM Da'!AB153+'BN Da'!AB153+'BS Da'!AB153+'TDC Da'!AB153</f>
        <v>102</v>
      </c>
      <c r="AC153" s="55">
        <f>+'MIT Da'!AC153+'SAR Da'!AC153+'URQ Da'!AC153+'ROC Da'!AC153+'SM Da'!AC153+'BN Da'!AC153+'BS Da'!AC153+'TDC Da'!AC153</f>
        <v>695</v>
      </c>
      <c r="AD153" s="219">
        <f>+'MIT Da'!AD153+'SAR Da'!AD153+'URQ Da'!AD153+'ROC Da'!AD153+'SM Da'!AD153+'BN Da'!AD153+'BS Da'!AD153+'TDC Da'!AD153</f>
        <v>957</v>
      </c>
      <c r="AE153" s="55">
        <f>+'MIT Da'!AE153+'SAR Da'!AE153+'URQ Da'!AE153+'ROC Da'!AE153+'SM Da'!AE153+'BN Da'!AE153+'BS Da'!AE153+'TDC Da'!AE153</f>
        <v>54</v>
      </c>
      <c r="AF153" s="55">
        <f>+'MIT Da'!AF153+'SAR Da'!AF153+'URQ Da'!AF153+'ROC Da'!AF153+'SM Da'!AF153+'BN Da'!AF153+'BS Da'!AF153+'TDC Da'!AF153</f>
        <v>96</v>
      </c>
      <c r="AG153" s="55">
        <f>+'MIT Da'!AG153+'SAR Da'!AG153+'URQ Da'!AG153+'ROC Da'!AG153+'SM Da'!AG153+'BN Da'!AG153+'BS Da'!AG153+'TDC Da'!AG153</f>
        <v>448</v>
      </c>
      <c r="AH153" s="219">
        <f>+'MIT Da'!AH153+'SAR Da'!AH153+'URQ Da'!AH153+'ROC Da'!AH153+'SM Da'!AH153+'BN Da'!AH153+'BS Da'!AH153+'TDC Da'!AH153</f>
        <v>598</v>
      </c>
      <c r="AI153" s="10">
        <f>+'MIT Da'!AI153+'SAR Da'!AI153+'URQ Da'!AI153+'ROC Da'!AI153+'SM Da'!AI153+'BN Da'!AI153+'BS Da'!AI153+'TDC Da'!AI153</f>
        <v>274.60699999999997</v>
      </c>
      <c r="AJ153" s="10">
        <f>+'MIT Da'!AJ153+'SAR Da'!AJ153+'URQ Da'!AJ153+'ROC Da'!AJ153+'SM Da'!AJ153+'BN Da'!AJ153+'BS Da'!AJ153+'TDC Da'!AJ153</f>
        <v>7.32</v>
      </c>
      <c r="AK153" s="10">
        <f>+'MIT Da'!AK153+'SAR Da'!AK153+'URQ Da'!AK153+'ROC Da'!AK153+'SM Da'!AK153+'BN Da'!AK153+'BS Da'!AK153+'TDC Da'!AK153</f>
        <v>498.71500000000003</v>
      </c>
      <c r="AL153" s="222">
        <f>+'MIT Da'!AL153+'SAR Da'!AL153+'URQ Da'!AL153+'ROC Da'!AL153+'SM Da'!AL153+'BN Da'!AL153+'BS Da'!AL153+'TDC Da'!AL153</f>
        <v>780.64199999999994</v>
      </c>
      <c r="AM153" s="55">
        <f>+'MIT Da'!AM153+'SAR Da'!AM153+'URQ Da'!AM153+'ROC Da'!AM153+'SM Da'!AM153+'BN Da'!AM153+'BS Da'!AM153+'TDC Da'!AM153</f>
        <v>9</v>
      </c>
      <c r="AN153" s="55">
        <f>+'MIT Da'!AN153+'SAR Da'!AN153+'URQ Da'!AN153+'ROC Da'!AN153+'SM Da'!AN153+'BN Da'!AN153+'BS Da'!AN153+'TDC Da'!AN153</f>
        <v>57</v>
      </c>
      <c r="AO153" s="55">
        <f>+'MIT Da'!AO153+'SAR Da'!AO153+'URQ Da'!AO153+'ROC Da'!AO153+'SM Da'!AO153+'BN Da'!AO153+'BS Da'!AO153+'TDC Da'!AO153</f>
        <v>82</v>
      </c>
      <c r="AP153" s="232">
        <f>+'MIT Da'!AP153+'SAR Da'!AP153+'URQ Da'!AP153+'ROC Da'!AP153+'SM Da'!AP153+'BN Da'!AP153+'BS Da'!AP153+'TDC Da'!AP153</f>
        <v>148</v>
      </c>
      <c r="AQ153" s="55">
        <f>+'MIT Da'!AQ153+'SAR Da'!AQ153+'URQ Da'!AQ153+'ROC Da'!AQ153+'SM Da'!AQ153+'BN Da'!AQ153+'BS Da'!AQ153+'TDC Da'!AQ153</f>
        <v>596</v>
      </c>
      <c r="AR153" s="55">
        <f>+'MIT Da'!AR153+'SAR Da'!AR153+'URQ Da'!AR153+'ROC Da'!AR153+'SM Da'!AR153+'BN Da'!AR153+'BS Da'!AR153+'TDC Da'!AR153</f>
        <v>341</v>
      </c>
      <c r="AS153" s="55">
        <f>+'MIT Da'!AS153+'SAR Da'!AS153+'URQ Da'!AS153+'ROC Da'!AS153+'SM Da'!AS153+'BN Da'!AS153+'BS Da'!AS153+'TDC Da'!AS153</f>
        <v>39</v>
      </c>
      <c r="AT153" s="232">
        <f>+SUM(RED_InfraMR[[#This Row],[B.02.1 - Parque de Coches Eléctricos Motrices]:[B.02.3 - Parque de Coches Eléctricos Motrices Tipo R]])</f>
        <v>976</v>
      </c>
      <c r="AU153" s="55">
        <f>+'MIT Da'!AU153+'SAR Da'!AU153+'URQ Da'!AU153+'ROC Da'!AU153+'SM Da'!AU153+'BN Da'!AU153+'BS Da'!AU153+'TDC Da'!AU153</f>
        <v>0</v>
      </c>
      <c r="AV153" s="55">
        <f>+'MIT Da'!AV153+'SAR Da'!AV153+'URQ Da'!AV153+'ROC Da'!AV153+'SM Da'!AV153+'BN Da'!AV153+'BS Da'!AV153+'TDC Da'!AV153</f>
        <v>6</v>
      </c>
      <c r="AW153" s="55">
        <f>+'MIT Da'!AW153+'SAR Da'!AW153+'URQ Da'!AW153+'ROC Da'!AW153+'SM Da'!AW153+'BN Da'!AW153+'BS Da'!AW153+'TDC Da'!AW153</f>
        <v>10</v>
      </c>
      <c r="AX153" s="232">
        <f>+SUM(RED_InfraMR[[#This Row],[B.03.1 - Parque de Coches Motores Motrices Remolcados]:[B.03.3 - Parque de Coches Motores Motrices Cabina]])</f>
        <v>16</v>
      </c>
      <c r="AY153" s="55">
        <f>+'MIT Da'!AY153+'SAR Da'!AY153+'URQ Da'!AY153+'ROC Da'!AY153+'SM Da'!AY153+'BN Da'!AY153+'BS Da'!AY153+'TDC Da'!AY153</f>
        <v>437</v>
      </c>
      <c r="AZ153" s="55">
        <f>+'MIT Da'!AZ153+'SAR Da'!AZ153+'URQ Da'!AZ153+'ROC Da'!AZ153+'SM Da'!AZ153+'BN Da'!AZ153+'BS Da'!AZ153+'TDC Da'!AZ153</f>
        <v>173</v>
      </c>
      <c r="BA153" s="55">
        <f>+'MIT Da'!BA153+'SAR Da'!BA153+'URQ Da'!BA153+'ROC Da'!BA153+'SM Da'!BA153+'BN Da'!BA153+'BS Da'!BA153+'TDC Da'!BA153</f>
        <v>15</v>
      </c>
      <c r="BB153" s="55">
        <f>+'MIT Da'!BB153+'SAR Da'!BB153+'URQ Da'!BB153+'ROC Da'!BB153+'SM Da'!BB153+'BN Da'!BB153+'BS Da'!BB153+'TDC Da'!BB153</f>
        <v>0</v>
      </c>
      <c r="BC153" s="232">
        <f>+SUM(RED_InfraMR[[#This Row],[B.04.1 - Parque de Coches Remolcados Clase Unica]:[B.04.5 - Parque de Coches Remolcados para Servicios Especiales (Cartoneros)]])</f>
        <v>625</v>
      </c>
      <c r="BD153" s="393">
        <f>+'MIT Da'!BD153+'SAR Da'!BD153+'URQ Da'!BD153+'ROC Da'!BD153+'SM Da'!BD153+'BN Da'!BD153+'BS Da'!BD153+'TDC Da'!BD153</f>
        <v>150</v>
      </c>
      <c r="BE153" s="55">
        <f>+'MIT Da'!BE153+'SAR Da'!BE153+'URQ Da'!BE153+'ROC Da'!BE153+'SM Da'!BE153+'BN Da'!BE153+'BS Da'!BE153+'TDC Da'!BE153</f>
        <v>12</v>
      </c>
      <c r="BF153" s="55">
        <f>+'MIT Da'!BF153+'SAR Da'!BF153+'URQ Da'!BF153+'ROC Da'!BF153+'SM Da'!BF153+'BN Da'!BF153+'BS Da'!BF153+'TDC Da'!BF153</f>
        <v>92</v>
      </c>
      <c r="BG153" s="235"/>
    </row>
    <row r="154" spans="1:59">
      <c r="A154" s="1">
        <v>2005</v>
      </c>
      <c r="B154" s="1" t="s">
        <v>69</v>
      </c>
      <c r="C154" s="10">
        <f>+'MIT Da'!C154+'SAR Da'!C154+'URQ Da'!C154+'ROC Da'!C154+'SM Da'!C154+'BN Da'!C154+'BS Da'!C154+'TDC Da'!C154</f>
        <v>147.21299999999999</v>
      </c>
      <c r="D154" s="10">
        <f>+'MIT Da'!D154+'SAR Da'!D154+'URQ Da'!D154+'ROC Da'!D154+'SM Da'!D154+'BN Da'!D154+'BS Da'!D154+'TDC Da'!D154</f>
        <v>444.30600000000004</v>
      </c>
      <c r="E154" s="10">
        <f>+'MIT Da'!E154+'SAR Da'!E154+'URQ Da'!E154+'ROC Da'!E154+'SM Da'!E154+'BN Da'!E154+'BS Da'!E154+'TDC Da'!E154</f>
        <v>0</v>
      </c>
      <c r="F154" s="10">
        <f>+'MIT Da'!F154+'SAR Da'!F154+'URQ Da'!F154+'ROC Da'!F154+'SM Da'!F154+'BN Da'!F154+'BS Da'!F154+'TDC Da'!F154</f>
        <v>176.17364000000001</v>
      </c>
      <c r="G154" s="192">
        <f>+'MIT Da'!G154+'SAR Da'!G154+'URQ Da'!G154+'ROC Da'!G154+'SM Da'!G154+'BN Da'!G154+'BS Da'!G154+'TDC Da'!G154</f>
        <v>767.69263999999998</v>
      </c>
      <c r="H154" s="192">
        <f>+'MIT Da'!H154+'SAR Da'!H154+'URQ Da'!H154+'ROC Da'!H154+'SM Da'!H154+'BN Da'!H154+'BS Da'!H154+'TDC Da'!H154</f>
        <v>767.69263999999998</v>
      </c>
      <c r="I154" s="10">
        <f>+'MIT Da'!I154+'SAR Da'!I154+'URQ Da'!I154+'ROC Da'!I154+'SM Da'!I154+'BN Da'!I154+'BS Da'!I154+'TDC Da'!I154</f>
        <v>972.2581100000001</v>
      </c>
      <c r="J154" s="10">
        <f>+'MIT Da'!J154+'SAR Da'!J154+'URQ Da'!J154+'ROC Da'!J154+'SM Da'!J154+'BN Da'!J154+'BS Da'!J154+'TDC Da'!J154</f>
        <v>1060.415</v>
      </c>
      <c r="K154" s="10">
        <f>+'MIT Da'!K154+'SAR Da'!K154+'URQ Da'!K154+'ROC Da'!K154+'SM Da'!K154+'BN Da'!K154+'BS Da'!K154+'TDC Da'!K154</f>
        <v>54.516999999999996</v>
      </c>
      <c r="L154" s="10">
        <f>+'MIT Da'!L154+'SAR Da'!L154+'URQ Da'!L154+'ROC Da'!L154+'SM Da'!L154+'BN Da'!L154+'BS Da'!L154+'TDC Da'!L154</f>
        <v>379.49300000000005</v>
      </c>
      <c r="M154" s="10">
        <f>+'MIT Da'!M154+'SAR Da'!M154+'URQ Da'!M154+'ROC Da'!M154+'SM Da'!M154+'BN Da'!M154+'BS Da'!M154+'TDC Da'!M154</f>
        <v>21.314999999999998</v>
      </c>
      <c r="N154" s="192">
        <f>+'MIT Da'!N154+'SAR Da'!N154+'URQ Da'!N154+'ROC Da'!N154+'SM Da'!N154+'BN Da'!N154+'BS Da'!N154+'TDC Da'!N154</f>
        <v>1439.9079999999999</v>
      </c>
      <c r="O154" s="192">
        <f>+'MIT Da'!O154+'SAR Da'!O154+'URQ Da'!O154+'ROC Da'!O154+'SM Da'!O154+'BN Da'!O154+'BS Da'!O154+'TDC Da'!O154</f>
        <v>1439.9079999999999</v>
      </c>
      <c r="P154" s="55">
        <f>+'MIT Da'!P154+'SAR Da'!P154+'URQ Da'!P154+'ROC Da'!P154+'SM Da'!P154+'BN Da'!P154+'BS Da'!P154+'TDC Da'!P154</f>
        <v>203</v>
      </c>
      <c r="Q154" s="55">
        <f>+'MIT Da'!Q154+'SAR Da'!Q154+'URQ Da'!Q154+'ROC Da'!Q154+'SM Da'!Q154+'BN Da'!Q154+'BS Da'!Q154+'TDC Da'!Q154</f>
        <v>58</v>
      </c>
      <c r="R154" s="55">
        <f>+'MIT Da'!R154+'SAR Da'!R154+'URQ Da'!R154+'ROC Da'!R154+'SM Da'!R154+'BN Da'!R154+'BS Da'!R154+'TDC Da'!R154</f>
        <v>10</v>
      </c>
      <c r="S154" s="213">
        <f>+'MIT Da'!S154+'SAR Da'!S154+'URQ Da'!S154+'ROC Da'!S154+'SM Da'!S154+'BN Da'!S154+'BS Da'!S154+'TDC Da'!S154</f>
        <v>271</v>
      </c>
      <c r="T154" s="213">
        <f>+'MIT Da'!T154+'SAR Da'!T154+'URQ Da'!T154+'ROC Da'!T154+'SM Da'!T154+'BN Da'!T154+'BS Da'!T154+'TDC Da'!T154</f>
        <v>271</v>
      </c>
      <c r="U154" s="55">
        <f>+'MIT Da'!U154+'SAR Da'!U154+'URQ Da'!U154+'ROC Da'!U154+'SM Da'!U154+'BN Da'!U154+'BS Da'!U154+'TDC Da'!U154</f>
        <v>136</v>
      </c>
      <c r="V154" s="55">
        <f>+'MIT Da'!V154+'SAR Da'!V154+'URQ Da'!V154+'ROC Da'!V154+'SM Da'!V154+'BN Da'!V154+'BS Da'!V154+'TDC Da'!V154</f>
        <v>434</v>
      </c>
      <c r="W154" s="55">
        <f>+'MIT Da'!W154+'SAR Da'!W154+'URQ Da'!W154+'ROC Da'!W154+'SM Da'!W154+'BN Da'!W154+'BS Da'!W154+'TDC Da'!W154</f>
        <v>11</v>
      </c>
      <c r="X154" s="55">
        <f>+'MIT Da'!X154+'SAR Da'!X154+'URQ Da'!X154+'ROC Da'!X154+'SM Da'!X154+'BN Da'!X154+'BS Da'!X154+'TDC Da'!X154</f>
        <v>110</v>
      </c>
      <c r="Y154" s="55">
        <f>+'MIT Da'!Y154+'SAR Da'!Y154+'URQ Da'!Y154+'ROC Da'!Y154+'SM Da'!Y154+'BN Da'!Y154+'BS Da'!Y154+'TDC Da'!Y154</f>
        <v>4</v>
      </c>
      <c r="Z154" s="219">
        <f>+'MIT Da'!Z154+'SAR Da'!Z154+'URQ Da'!Z154+'ROC Da'!Z154+'SM Da'!Z154+'BN Da'!Z154+'BS Da'!Z154+'TDC Da'!Z154</f>
        <v>695</v>
      </c>
      <c r="AA154" s="55">
        <f>+'MIT Da'!AA154+'SAR Da'!AA154+'URQ Da'!AA154+'ROC Da'!AA154+'SM Da'!AA154+'BN Da'!AA154+'BS Da'!AA154+'TDC Da'!AA154</f>
        <v>160</v>
      </c>
      <c r="AB154" s="55">
        <f>+'MIT Da'!AB154+'SAR Da'!AB154+'URQ Da'!AB154+'ROC Da'!AB154+'SM Da'!AB154+'BN Da'!AB154+'BS Da'!AB154+'TDC Da'!AB154</f>
        <v>102</v>
      </c>
      <c r="AC154" s="55">
        <f>+'MIT Da'!AC154+'SAR Da'!AC154+'URQ Da'!AC154+'ROC Da'!AC154+'SM Da'!AC154+'BN Da'!AC154+'BS Da'!AC154+'TDC Da'!AC154</f>
        <v>695</v>
      </c>
      <c r="AD154" s="219">
        <f>+'MIT Da'!AD154+'SAR Da'!AD154+'URQ Da'!AD154+'ROC Da'!AD154+'SM Da'!AD154+'BN Da'!AD154+'BS Da'!AD154+'TDC Da'!AD154</f>
        <v>957</v>
      </c>
      <c r="AE154" s="55">
        <f>+'MIT Da'!AE154+'SAR Da'!AE154+'URQ Da'!AE154+'ROC Da'!AE154+'SM Da'!AE154+'BN Da'!AE154+'BS Da'!AE154+'TDC Da'!AE154</f>
        <v>54</v>
      </c>
      <c r="AF154" s="55">
        <f>+'MIT Da'!AF154+'SAR Da'!AF154+'URQ Da'!AF154+'ROC Da'!AF154+'SM Da'!AF154+'BN Da'!AF154+'BS Da'!AF154+'TDC Da'!AF154</f>
        <v>96</v>
      </c>
      <c r="AG154" s="55">
        <f>+'MIT Da'!AG154+'SAR Da'!AG154+'URQ Da'!AG154+'ROC Da'!AG154+'SM Da'!AG154+'BN Da'!AG154+'BS Da'!AG154+'TDC Da'!AG154</f>
        <v>448</v>
      </c>
      <c r="AH154" s="219">
        <f>+'MIT Da'!AH154+'SAR Da'!AH154+'URQ Da'!AH154+'ROC Da'!AH154+'SM Da'!AH154+'BN Da'!AH154+'BS Da'!AH154+'TDC Da'!AH154</f>
        <v>598</v>
      </c>
      <c r="AI154" s="10">
        <f>+'MIT Da'!AI154+'SAR Da'!AI154+'URQ Da'!AI154+'ROC Da'!AI154+'SM Da'!AI154+'BN Da'!AI154+'BS Da'!AI154+'TDC Da'!AI154</f>
        <v>274.60699999999997</v>
      </c>
      <c r="AJ154" s="10">
        <f>+'MIT Da'!AJ154+'SAR Da'!AJ154+'URQ Da'!AJ154+'ROC Da'!AJ154+'SM Da'!AJ154+'BN Da'!AJ154+'BS Da'!AJ154+'TDC Da'!AJ154</f>
        <v>7.32</v>
      </c>
      <c r="AK154" s="10">
        <f>+'MIT Da'!AK154+'SAR Da'!AK154+'URQ Da'!AK154+'ROC Da'!AK154+'SM Da'!AK154+'BN Da'!AK154+'BS Da'!AK154+'TDC Da'!AK154</f>
        <v>498.71500000000003</v>
      </c>
      <c r="AL154" s="222">
        <f>+'MIT Da'!AL154+'SAR Da'!AL154+'URQ Da'!AL154+'ROC Da'!AL154+'SM Da'!AL154+'BN Da'!AL154+'BS Da'!AL154+'TDC Da'!AL154</f>
        <v>780.64199999999994</v>
      </c>
      <c r="AM154" s="55">
        <f>+'MIT Da'!AM154+'SAR Da'!AM154+'URQ Da'!AM154+'ROC Da'!AM154+'SM Da'!AM154+'BN Da'!AM154+'BS Da'!AM154+'TDC Da'!AM154</f>
        <v>9</v>
      </c>
      <c r="AN154" s="55">
        <f>+'MIT Da'!AN154+'SAR Da'!AN154+'URQ Da'!AN154+'ROC Da'!AN154+'SM Da'!AN154+'BN Da'!AN154+'BS Da'!AN154+'TDC Da'!AN154</f>
        <v>57</v>
      </c>
      <c r="AO154" s="55">
        <f>+'MIT Da'!AO154+'SAR Da'!AO154+'URQ Da'!AO154+'ROC Da'!AO154+'SM Da'!AO154+'BN Da'!AO154+'BS Da'!AO154+'TDC Da'!AO154</f>
        <v>82</v>
      </c>
      <c r="AP154" s="232">
        <f>+'MIT Da'!AP154+'SAR Da'!AP154+'URQ Da'!AP154+'ROC Da'!AP154+'SM Da'!AP154+'BN Da'!AP154+'BS Da'!AP154+'TDC Da'!AP154</f>
        <v>148</v>
      </c>
      <c r="AQ154" s="55">
        <f>+'MIT Da'!AQ154+'SAR Da'!AQ154+'URQ Da'!AQ154+'ROC Da'!AQ154+'SM Da'!AQ154+'BN Da'!AQ154+'BS Da'!AQ154+'TDC Da'!AQ154</f>
        <v>596</v>
      </c>
      <c r="AR154" s="55">
        <f>+'MIT Da'!AR154+'SAR Da'!AR154+'URQ Da'!AR154+'ROC Da'!AR154+'SM Da'!AR154+'BN Da'!AR154+'BS Da'!AR154+'TDC Da'!AR154</f>
        <v>341</v>
      </c>
      <c r="AS154" s="55">
        <f>+'MIT Da'!AS154+'SAR Da'!AS154+'URQ Da'!AS154+'ROC Da'!AS154+'SM Da'!AS154+'BN Da'!AS154+'BS Da'!AS154+'TDC Da'!AS154</f>
        <v>39</v>
      </c>
      <c r="AT154" s="232">
        <f>+SUM(RED_InfraMR[[#This Row],[B.02.1 - Parque de Coches Eléctricos Motrices]:[B.02.3 - Parque de Coches Eléctricos Motrices Tipo R]])</f>
        <v>976</v>
      </c>
      <c r="AU154" s="55">
        <f>+'MIT Da'!AU154+'SAR Da'!AU154+'URQ Da'!AU154+'ROC Da'!AU154+'SM Da'!AU154+'BN Da'!AU154+'BS Da'!AU154+'TDC Da'!AU154</f>
        <v>0</v>
      </c>
      <c r="AV154" s="55">
        <f>+'MIT Da'!AV154+'SAR Da'!AV154+'URQ Da'!AV154+'ROC Da'!AV154+'SM Da'!AV154+'BN Da'!AV154+'BS Da'!AV154+'TDC Da'!AV154</f>
        <v>6</v>
      </c>
      <c r="AW154" s="55">
        <f>+'MIT Da'!AW154+'SAR Da'!AW154+'URQ Da'!AW154+'ROC Da'!AW154+'SM Da'!AW154+'BN Da'!AW154+'BS Da'!AW154+'TDC Da'!AW154</f>
        <v>10</v>
      </c>
      <c r="AX154" s="232">
        <f>+SUM(RED_InfraMR[[#This Row],[B.03.1 - Parque de Coches Motores Motrices Remolcados]:[B.03.3 - Parque de Coches Motores Motrices Cabina]])</f>
        <v>16</v>
      </c>
      <c r="AY154" s="55">
        <f>+'MIT Da'!AY154+'SAR Da'!AY154+'URQ Da'!AY154+'ROC Da'!AY154+'SM Da'!AY154+'BN Da'!AY154+'BS Da'!AY154+'TDC Da'!AY154</f>
        <v>437</v>
      </c>
      <c r="AZ154" s="55">
        <f>+'MIT Da'!AZ154+'SAR Da'!AZ154+'URQ Da'!AZ154+'ROC Da'!AZ154+'SM Da'!AZ154+'BN Da'!AZ154+'BS Da'!AZ154+'TDC Da'!AZ154</f>
        <v>173</v>
      </c>
      <c r="BA154" s="55">
        <f>+'MIT Da'!BA154+'SAR Da'!BA154+'URQ Da'!BA154+'ROC Da'!BA154+'SM Da'!BA154+'BN Da'!BA154+'BS Da'!BA154+'TDC Da'!BA154</f>
        <v>15</v>
      </c>
      <c r="BB154" s="55">
        <f>+'MIT Da'!BB154+'SAR Da'!BB154+'URQ Da'!BB154+'ROC Da'!BB154+'SM Da'!BB154+'BN Da'!BB154+'BS Da'!BB154+'TDC Da'!BB154</f>
        <v>0</v>
      </c>
      <c r="BC154" s="232">
        <f>+SUM(RED_InfraMR[[#This Row],[B.04.1 - Parque de Coches Remolcados Clase Unica]:[B.04.5 - Parque de Coches Remolcados para Servicios Especiales (Cartoneros)]])</f>
        <v>625</v>
      </c>
      <c r="BD154" s="393">
        <f>+'MIT Da'!BD154+'SAR Da'!BD154+'URQ Da'!BD154+'ROC Da'!BD154+'SM Da'!BD154+'BN Da'!BD154+'BS Da'!BD154+'TDC Da'!BD154</f>
        <v>150</v>
      </c>
      <c r="BE154" s="55">
        <f>+'MIT Da'!BE154+'SAR Da'!BE154+'URQ Da'!BE154+'ROC Da'!BE154+'SM Da'!BE154+'BN Da'!BE154+'BS Da'!BE154+'TDC Da'!BE154</f>
        <v>12</v>
      </c>
      <c r="BF154" s="55">
        <f>+'MIT Da'!BF154+'SAR Da'!BF154+'URQ Da'!BF154+'ROC Da'!BF154+'SM Da'!BF154+'BN Da'!BF154+'BS Da'!BF154+'TDC Da'!BF154</f>
        <v>92</v>
      </c>
      <c r="BG154" s="235"/>
    </row>
    <row r="155" spans="1:59">
      <c r="A155" s="1">
        <v>2005</v>
      </c>
      <c r="B155" s="1" t="s">
        <v>70</v>
      </c>
      <c r="C155" s="10">
        <f>+'MIT Da'!C155+'SAR Da'!C155+'URQ Da'!C155+'ROC Da'!C155+'SM Da'!C155+'BN Da'!C155+'BS Da'!C155+'TDC Da'!C155</f>
        <v>147.21299999999999</v>
      </c>
      <c r="D155" s="10">
        <f>+'MIT Da'!D155+'SAR Da'!D155+'URQ Da'!D155+'ROC Da'!D155+'SM Da'!D155+'BN Da'!D155+'BS Da'!D155+'TDC Da'!D155</f>
        <v>444.30600000000004</v>
      </c>
      <c r="E155" s="10">
        <f>+'MIT Da'!E155+'SAR Da'!E155+'URQ Da'!E155+'ROC Da'!E155+'SM Da'!E155+'BN Da'!E155+'BS Da'!E155+'TDC Da'!E155</f>
        <v>0</v>
      </c>
      <c r="F155" s="10">
        <f>+'MIT Da'!F155+'SAR Da'!F155+'URQ Da'!F155+'ROC Da'!F155+'SM Da'!F155+'BN Da'!F155+'BS Da'!F155+'TDC Da'!F155</f>
        <v>176.17364000000001</v>
      </c>
      <c r="G155" s="192">
        <f>+'MIT Da'!G155+'SAR Da'!G155+'URQ Da'!G155+'ROC Da'!G155+'SM Da'!G155+'BN Da'!G155+'BS Da'!G155+'TDC Da'!G155</f>
        <v>767.69263999999998</v>
      </c>
      <c r="H155" s="192">
        <f>+'MIT Da'!H155+'SAR Da'!H155+'URQ Da'!H155+'ROC Da'!H155+'SM Da'!H155+'BN Da'!H155+'BS Da'!H155+'TDC Da'!H155</f>
        <v>767.69263999999998</v>
      </c>
      <c r="I155" s="10">
        <f>+'MIT Da'!I155+'SAR Da'!I155+'URQ Da'!I155+'ROC Da'!I155+'SM Da'!I155+'BN Da'!I155+'BS Da'!I155+'TDC Da'!I155</f>
        <v>972.2581100000001</v>
      </c>
      <c r="J155" s="10">
        <f>+'MIT Da'!J155+'SAR Da'!J155+'URQ Da'!J155+'ROC Da'!J155+'SM Da'!J155+'BN Da'!J155+'BS Da'!J155+'TDC Da'!J155</f>
        <v>1060.415</v>
      </c>
      <c r="K155" s="10">
        <f>+'MIT Da'!K155+'SAR Da'!K155+'URQ Da'!K155+'ROC Da'!K155+'SM Da'!K155+'BN Da'!K155+'BS Da'!K155+'TDC Da'!K155</f>
        <v>54.516999999999996</v>
      </c>
      <c r="L155" s="10">
        <f>+'MIT Da'!L155+'SAR Da'!L155+'URQ Da'!L155+'ROC Da'!L155+'SM Da'!L155+'BN Da'!L155+'BS Da'!L155+'TDC Da'!L155</f>
        <v>379.49300000000005</v>
      </c>
      <c r="M155" s="10">
        <f>+'MIT Da'!M155+'SAR Da'!M155+'URQ Da'!M155+'ROC Da'!M155+'SM Da'!M155+'BN Da'!M155+'BS Da'!M155+'TDC Da'!M155</f>
        <v>21.314999999999998</v>
      </c>
      <c r="N155" s="192">
        <f>+'MIT Da'!N155+'SAR Da'!N155+'URQ Da'!N155+'ROC Da'!N155+'SM Da'!N155+'BN Da'!N155+'BS Da'!N155+'TDC Da'!N155</f>
        <v>1439.9079999999999</v>
      </c>
      <c r="O155" s="192">
        <f>+'MIT Da'!O155+'SAR Da'!O155+'URQ Da'!O155+'ROC Da'!O155+'SM Da'!O155+'BN Da'!O155+'BS Da'!O155+'TDC Da'!O155</f>
        <v>1439.9079999999999</v>
      </c>
      <c r="P155" s="55">
        <f>+'MIT Da'!P155+'SAR Da'!P155+'URQ Da'!P155+'ROC Da'!P155+'SM Da'!P155+'BN Da'!P155+'BS Da'!P155+'TDC Da'!P155</f>
        <v>203</v>
      </c>
      <c r="Q155" s="55">
        <f>+'MIT Da'!Q155+'SAR Da'!Q155+'URQ Da'!Q155+'ROC Da'!Q155+'SM Da'!Q155+'BN Da'!Q155+'BS Da'!Q155+'TDC Da'!Q155</f>
        <v>58</v>
      </c>
      <c r="R155" s="55">
        <f>+'MIT Da'!R155+'SAR Da'!R155+'URQ Da'!R155+'ROC Da'!R155+'SM Da'!R155+'BN Da'!R155+'BS Da'!R155+'TDC Da'!R155</f>
        <v>10</v>
      </c>
      <c r="S155" s="213">
        <f>+'MIT Da'!S155+'SAR Da'!S155+'URQ Da'!S155+'ROC Da'!S155+'SM Da'!S155+'BN Da'!S155+'BS Da'!S155+'TDC Da'!S155</f>
        <v>271</v>
      </c>
      <c r="T155" s="213">
        <f>+'MIT Da'!T155+'SAR Da'!T155+'URQ Da'!T155+'ROC Da'!T155+'SM Da'!T155+'BN Da'!T155+'BS Da'!T155+'TDC Da'!T155</f>
        <v>271</v>
      </c>
      <c r="U155" s="55">
        <f>+'MIT Da'!U155+'SAR Da'!U155+'URQ Da'!U155+'ROC Da'!U155+'SM Da'!U155+'BN Da'!U155+'BS Da'!U155+'TDC Da'!U155</f>
        <v>136</v>
      </c>
      <c r="V155" s="55">
        <f>+'MIT Da'!V155+'SAR Da'!V155+'URQ Da'!V155+'ROC Da'!V155+'SM Da'!V155+'BN Da'!V155+'BS Da'!V155+'TDC Da'!V155</f>
        <v>434</v>
      </c>
      <c r="W155" s="55">
        <f>+'MIT Da'!W155+'SAR Da'!W155+'URQ Da'!W155+'ROC Da'!W155+'SM Da'!W155+'BN Da'!W155+'BS Da'!W155+'TDC Da'!W155</f>
        <v>11</v>
      </c>
      <c r="X155" s="55">
        <f>+'MIT Da'!X155+'SAR Da'!X155+'URQ Da'!X155+'ROC Da'!X155+'SM Da'!X155+'BN Da'!X155+'BS Da'!X155+'TDC Da'!X155</f>
        <v>110</v>
      </c>
      <c r="Y155" s="55">
        <f>+'MIT Da'!Y155+'SAR Da'!Y155+'URQ Da'!Y155+'ROC Da'!Y155+'SM Da'!Y155+'BN Da'!Y155+'BS Da'!Y155+'TDC Da'!Y155</f>
        <v>4</v>
      </c>
      <c r="Z155" s="219">
        <f>+'MIT Da'!Z155+'SAR Da'!Z155+'URQ Da'!Z155+'ROC Da'!Z155+'SM Da'!Z155+'BN Da'!Z155+'BS Da'!Z155+'TDC Da'!Z155</f>
        <v>695</v>
      </c>
      <c r="AA155" s="55">
        <f>+'MIT Da'!AA155+'SAR Da'!AA155+'URQ Da'!AA155+'ROC Da'!AA155+'SM Da'!AA155+'BN Da'!AA155+'BS Da'!AA155+'TDC Da'!AA155</f>
        <v>160</v>
      </c>
      <c r="AB155" s="55">
        <f>+'MIT Da'!AB155+'SAR Da'!AB155+'URQ Da'!AB155+'ROC Da'!AB155+'SM Da'!AB155+'BN Da'!AB155+'BS Da'!AB155+'TDC Da'!AB155</f>
        <v>102</v>
      </c>
      <c r="AC155" s="55">
        <f>+'MIT Da'!AC155+'SAR Da'!AC155+'URQ Da'!AC155+'ROC Da'!AC155+'SM Da'!AC155+'BN Da'!AC155+'BS Da'!AC155+'TDC Da'!AC155</f>
        <v>695</v>
      </c>
      <c r="AD155" s="219">
        <f>+'MIT Da'!AD155+'SAR Da'!AD155+'URQ Da'!AD155+'ROC Da'!AD155+'SM Da'!AD155+'BN Da'!AD155+'BS Da'!AD155+'TDC Da'!AD155</f>
        <v>957</v>
      </c>
      <c r="AE155" s="55">
        <f>+'MIT Da'!AE155+'SAR Da'!AE155+'URQ Da'!AE155+'ROC Da'!AE155+'SM Da'!AE155+'BN Da'!AE155+'BS Da'!AE155+'TDC Da'!AE155</f>
        <v>54</v>
      </c>
      <c r="AF155" s="55">
        <f>+'MIT Da'!AF155+'SAR Da'!AF155+'URQ Da'!AF155+'ROC Da'!AF155+'SM Da'!AF155+'BN Da'!AF155+'BS Da'!AF155+'TDC Da'!AF155</f>
        <v>96</v>
      </c>
      <c r="AG155" s="55">
        <f>+'MIT Da'!AG155+'SAR Da'!AG155+'URQ Da'!AG155+'ROC Da'!AG155+'SM Da'!AG155+'BN Da'!AG155+'BS Da'!AG155+'TDC Da'!AG155</f>
        <v>448</v>
      </c>
      <c r="AH155" s="219">
        <f>+'MIT Da'!AH155+'SAR Da'!AH155+'URQ Da'!AH155+'ROC Da'!AH155+'SM Da'!AH155+'BN Da'!AH155+'BS Da'!AH155+'TDC Da'!AH155</f>
        <v>598</v>
      </c>
      <c r="AI155" s="10">
        <f>+'MIT Da'!AI155+'SAR Da'!AI155+'URQ Da'!AI155+'ROC Da'!AI155+'SM Da'!AI155+'BN Da'!AI155+'BS Da'!AI155+'TDC Da'!AI155</f>
        <v>274.60699999999997</v>
      </c>
      <c r="AJ155" s="10">
        <f>+'MIT Da'!AJ155+'SAR Da'!AJ155+'URQ Da'!AJ155+'ROC Da'!AJ155+'SM Da'!AJ155+'BN Da'!AJ155+'BS Da'!AJ155+'TDC Da'!AJ155</f>
        <v>7.32</v>
      </c>
      <c r="AK155" s="10">
        <f>+'MIT Da'!AK155+'SAR Da'!AK155+'URQ Da'!AK155+'ROC Da'!AK155+'SM Da'!AK155+'BN Da'!AK155+'BS Da'!AK155+'TDC Da'!AK155</f>
        <v>498.71500000000003</v>
      </c>
      <c r="AL155" s="222">
        <f>+'MIT Da'!AL155+'SAR Da'!AL155+'URQ Da'!AL155+'ROC Da'!AL155+'SM Da'!AL155+'BN Da'!AL155+'BS Da'!AL155+'TDC Da'!AL155</f>
        <v>780.64199999999994</v>
      </c>
      <c r="AM155" s="55">
        <f>+'MIT Da'!AM155+'SAR Da'!AM155+'URQ Da'!AM155+'ROC Da'!AM155+'SM Da'!AM155+'BN Da'!AM155+'BS Da'!AM155+'TDC Da'!AM155</f>
        <v>9</v>
      </c>
      <c r="AN155" s="55">
        <f>+'MIT Da'!AN155+'SAR Da'!AN155+'URQ Da'!AN155+'ROC Da'!AN155+'SM Da'!AN155+'BN Da'!AN155+'BS Da'!AN155+'TDC Da'!AN155</f>
        <v>57</v>
      </c>
      <c r="AO155" s="55">
        <f>+'MIT Da'!AO155+'SAR Da'!AO155+'URQ Da'!AO155+'ROC Da'!AO155+'SM Da'!AO155+'BN Da'!AO155+'BS Da'!AO155+'TDC Da'!AO155</f>
        <v>82</v>
      </c>
      <c r="AP155" s="232">
        <f>+'MIT Da'!AP155+'SAR Da'!AP155+'URQ Da'!AP155+'ROC Da'!AP155+'SM Da'!AP155+'BN Da'!AP155+'BS Da'!AP155+'TDC Da'!AP155</f>
        <v>148</v>
      </c>
      <c r="AQ155" s="55">
        <f>+'MIT Da'!AQ155+'SAR Da'!AQ155+'URQ Da'!AQ155+'ROC Da'!AQ155+'SM Da'!AQ155+'BN Da'!AQ155+'BS Da'!AQ155+'TDC Da'!AQ155</f>
        <v>596</v>
      </c>
      <c r="AR155" s="55">
        <f>+'MIT Da'!AR155+'SAR Da'!AR155+'URQ Da'!AR155+'ROC Da'!AR155+'SM Da'!AR155+'BN Da'!AR155+'BS Da'!AR155+'TDC Da'!AR155</f>
        <v>341</v>
      </c>
      <c r="AS155" s="55">
        <f>+'MIT Da'!AS155+'SAR Da'!AS155+'URQ Da'!AS155+'ROC Da'!AS155+'SM Da'!AS155+'BN Da'!AS155+'BS Da'!AS155+'TDC Da'!AS155</f>
        <v>39</v>
      </c>
      <c r="AT155" s="232">
        <f>+SUM(RED_InfraMR[[#This Row],[B.02.1 - Parque de Coches Eléctricos Motrices]:[B.02.3 - Parque de Coches Eléctricos Motrices Tipo R]])</f>
        <v>976</v>
      </c>
      <c r="AU155" s="55">
        <f>+'MIT Da'!AU155+'SAR Da'!AU155+'URQ Da'!AU155+'ROC Da'!AU155+'SM Da'!AU155+'BN Da'!AU155+'BS Da'!AU155+'TDC Da'!AU155</f>
        <v>0</v>
      </c>
      <c r="AV155" s="55">
        <f>+'MIT Da'!AV155+'SAR Da'!AV155+'URQ Da'!AV155+'ROC Da'!AV155+'SM Da'!AV155+'BN Da'!AV155+'BS Da'!AV155+'TDC Da'!AV155</f>
        <v>6</v>
      </c>
      <c r="AW155" s="55">
        <f>+'MIT Da'!AW155+'SAR Da'!AW155+'URQ Da'!AW155+'ROC Da'!AW155+'SM Da'!AW155+'BN Da'!AW155+'BS Da'!AW155+'TDC Da'!AW155</f>
        <v>10</v>
      </c>
      <c r="AX155" s="232">
        <f>+SUM(RED_InfraMR[[#This Row],[B.03.1 - Parque de Coches Motores Motrices Remolcados]:[B.03.3 - Parque de Coches Motores Motrices Cabina]])</f>
        <v>16</v>
      </c>
      <c r="AY155" s="55">
        <f>+'MIT Da'!AY155+'SAR Da'!AY155+'URQ Da'!AY155+'ROC Da'!AY155+'SM Da'!AY155+'BN Da'!AY155+'BS Da'!AY155+'TDC Da'!AY155</f>
        <v>437</v>
      </c>
      <c r="AZ155" s="55">
        <f>+'MIT Da'!AZ155+'SAR Da'!AZ155+'URQ Da'!AZ155+'ROC Da'!AZ155+'SM Da'!AZ155+'BN Da'!AZ155+'BS Da'!AZ155+'TDC Da'!AZ155</f>
        <v>173</v>
      </c>
      <c r="BA155" s="55">
        <f>+'MIT Da'!BA155+'SAR Da'!BA155+'URQ Da'!BA155+'ROC Da'!BA155+'SM Da'!BA155+'BN Da'!BA155+'BS Da'!BA155+'TDC Da'!BA155</f>
        <v>15</v>
      </c>
      <c r="BB155" s="55">
        <f>+'MIT Da'!BB155+'SAR Da'!BB155+'URQ Da'!BB155+'ROC Da'!BB155+'SM Da'!BB155+'BN Da'!BB155+'BS Da'!BB155+'TDC Da'!BB155</f>
        <v>0</v>
      </c>
      <c r="BC155" s="232">
        <f>+SUM(RED_InfraMR[[#This Row],[B.04.1 - Parque de Coches Remolcados Clase Unica]:[B.04.5 - Parque de Coches Remolcados para Servicios Especiales (Cartoneros)]])</f>
        <v>625</v>
      </c>
      <c r="BD155" s="393">
        <f>+'MIT Da'!BD155+'SAR Da'!BD155+'URQ Da'!BD155+'ROC Da'!BD155+'SM Da'!BD155+'BN Da'!BD155+'BS Da'!BD155+'TDC Da'!BD155</f>
        <v>150</v>
      </c>
      <c r="BE155" s="55">
        <f>+'MIT Da'!BE155+'SAR Da'!BE155+'URQ Da'!BE155+'ROC Da'!BE155+'SM Da'!BE155+'BN Da'!BE155+'BS Da'!BE155+'TDC Da'!BE155</f>
        <v>12</v>
      </c>
      <c r="BF155" s="55">
        <f>+'MIT Da'!BF155+'SAR Da'!BF155+'URQ Da'!BF155+'ROC Da'!BF155+'SM Da'!BF155+'BN Da'!BF155+'BS Da'!BF155+'TDC Da'!BF155</f>
        <v>92</v>
      </c>
      <c r="BG155" s="235"/>
    </row>
    <row r="156" spans="1:59">
      <c r="A156" s="1">
        <v>2005</v>
      </c>
      <c r="B156" s="1" t="s">
        <v>71</v>
      </c>
      <c r="C156" s="10">
        <f>+'MIT Da'!C156+'SAR Da'!C156+'URQ Da'!C156+'ROC Da'!C156+'SM Da'!C156+'BN Da'!C156+'BS Da'!C156+'TDC Da'!C156</f>
        <v>147.21299999999999</v>
      </c>
      <c r="D156" s="10">
        <f>+'MIT Da'!D156+'SAR Da'!D156+'URQ Da'!D156+'ROC Da'!D156+'SM Da'!D156+'BN Da'!D156+'BS Da'!D156+'TDC Da'!D156</f>
        <v>444.30600000000004</v>
      </c>
      <c r="E156" s="10">
        <f>+'MIT Da'!E156+'SAR Da'!E156+'URQ Da'!E156+'ROC Da'!E156+'SM Da'!E156+'BN Da'!E156+'BS Da'!E156+'TDC Da'!E156</f>
        <v>0</v>
      </c>
      <c r="F156" s="10">
        <f>+'MIT Da'!F156+'SAR Da'!F156+'URQ Da'!F156+'ROC Da'!F156+'SM Da'!F156+'BN Da'!F156+'BS Da'!F156+'TDC Da'!F156</f>
        <v>176.17364000000001</v>
      </c>
      <c r="G156" s="192">
        <f>+'MIT Da'!G156+'SAR Da'!G156+'URQ Da'!G156+'ROC Da'!G156+'SM Da'!G156+'BN Da'!G156+'BS Da'!G156+'TDC Da'!G156</f>
        <v>767.69263999999998</v>
      </c>
      <c r="H156" s="192">
        <f>+'MIT Da'!H156+'SAR Da'!H156+'URQ Da'!H156+'ROC Da'!H156+'SM Da'!H156+'BN Da'!H156+'BS Da'!H156+'TDC Da'!H156</f>
        <v>767.69263999999998</v>
      </c>
      <c r="I156" s="10">
        <f>+'MIT Da'!I156+'SAR Da'!I156+'URQ Da'!I156+'ROC Da'!I156+'SM Da'!I156+'BN Da'!I156+'BS Da'!I156+'TDC Da'!I156</f>
        <v>972.2581100000001</v>
      </c>
      <c r="J156" s="10">
        <f>+'MIT Da'!J156+'SAR Da'!J156+'URQ Da'!J156+'ROC Da'!J156+'SM Da'!J156+'BN Da'!J156+'BS Da'!J156+'TDC Da'!J156</f>
        <v>1060.415</v>
      </c>
      <c r="K156" s="10">
        <f>+'MIT Da'!K156+'SAR Da'!K156+'URQ Da'!K156+'ROC Da'!K156+'SM Da'!K156+'BN Da'!K156+'BS Da'!K156+'TDC Da'!K156</f>
        <v>54.516999999999996</v>
      </c>
      <c r="L156" s="10">
        <f>+'MIT Da'!L156+'SAR Da'!L156+'URQ Da'!L156+'ROC Da'!L156+'SM Da'!L156+'BN Da'!L156+'BS Da'!L156+'TDC Da'!L156</f>
        <v>379.49300000000005</v>
      </c>
      <c r="M156" s="10">
        <f>+'MIT Da'!M156+'SAR Da'!M156+'URQ Da'!M156+'ROC Da'!M156+'SM Da'!M156+'BN Da'!M156+'BS Da'!M156+'TDC Da'!M156</f>
        <v>21.314999999999998</v>
      </c>
      <c r="N156" s="192">
        <f>+'MIT Da'!N156+'SAR Da'!N156+'URQ Da'!N156+'ROC Da'!N156+'SM Da'!N156+'BN Da'!N156+'BS Da'!N156+'TDC Da'!N156</f>
        <v>1439.9079999999999</v>
      </c>
      <c r="O156" s="192">
        <f>+'MIT Da'!O156+'SAR Da'!O156+'URQ Da'!O156+'ROC Da'!O156+'SM Da'!O156+'BN Da'!O156+'BS Da'!O156+'TDC Da'!O156</f>
        <v>1439.9079999999999</v>
      </c>
      <c r="P156" s="55">
        <f>+'MIT Da'!P156+'SAR Da'!P156+'URQ Da'!P156+'ROC Da'!P156+'SM Da'!P156+'BN Da'!P156+'BS Da'!P156+'TDC Da'!P156</f>
        <v>203</v>
      </c>
      <c r="Q156" s="55">
        <f>+'MIT Da'!Q156+'SAR Da'!Q156+'URQ Da'!Q156+'ROC Da'!Q156+'SM Da'!Q156+'BN Da'!Q156+'BS Da'!Q156+'TDC Da'!Q156</f>
        <v>58</v>
      </c>
      <c r="R156" s="55">
        <f>+'MIT Da'!R156+'SAR Da'!R156+'URQ Da'!R156+'ROC Da'!R156+'SM Da'!R156+'BN Da'!R156+'BS Da'!R156+'TDC Da'!R156</f>
        <v>10</v>
      </c>
      <c r="S156" s="213">
        <f>+'MIT Da'!S156+'SAR Da'!S156+'URQ Da'!S156+'ROC Da'!S156+'SM Da'!S156+'BN Da'!S156+'BS Da'!S156+'TDC Da'!S156</f>
        <v>271</v>
      </c>
      <c r="T156" s="213">
        <f>+'MIT Da'!T156+'SAR Da'!T156+'URQ Da'!T156+'ROC Da'!T156+'SM Da'!T156+'BN Da'!T156+'BS Da'!T156+'TDC Da'!T156</f>
        <v>271</v>
      </c>
      <c r="U156" s="55">
        <f>+'MIT Da'!U156+'SAR Da'!U156+'URQ Da'!U156+'ROC Da'!U156+'SM Da'!U156+'BN Da'!U156+'BS Da'!U156+'TDC Da'!U156</f>
        <v>136</v>
      </c>
      <c r="V156" s="55">
        <f>+'MIT Da'!V156+'SAR Da'!V156+'URQ Da'!V156+'ROC Da'!V156+'SM Da'!V156+'BN Da'!V156+'BS Da'!V156+'TDC Da'!V156</f>
        <v>434</v>
      </c>
      <c r="W156" s="55">
        <f>+'MIT Da'!W156+'SAR Da'!W156+'URQ Da'!W156+'ROC Da'!W156+'SM Da'!W156+'BN Da'!W156+'BS Da'!W156+'TDC Da'!W156</f>
        <v>11</v>
      </c>
      <c r="X156" s="55">
        <f>+'MIT Da'!X156+'SAR Da'!X156+'URQ Da'!X156+'ROC Da'!X156+'SM Da'!X156+'BN Da'!X156+'BS Da'!X156+'TDC Da'!X156</f>
        <v>110</v>
      </c>
      <c r="Y156" s="55">
        <f>+'MIT Da'!Y156+'SAR Da'!Y156+'URQ Da'!Y156+'ROC Da'!Y156+'SM Da'!Y156+'BN Da'!Y156+'BS Da'!Y156+'TDC Da'!Y156</f>
        <v>4</v>
      </c>
      <c r="Z156" s="219">
        <f>+'MIT Da'!Z156+'SAR Da'!Z156+'URQ Da'!Z156+'ROC Da'!Z156+'SM Da'!Z156+'BN Da'!Z156+'BS Da'!Z156+'TDC Da'!Z156</f>
        <v>695</v>
      </c>
      <c r="AA156" s="55">
        <f>+'MIT Da'!AA156+'SAR Da'!AA156+'URQ Da'!AA156+'ROC Da'!AA156+'SM Da'!AA156+'BN Da'!AA156+'BS Da'!AA156+'TDC Da'!AA156</f>
        <v>160</v>
      </c>
      <c r="AB156" s="55">
        <f>+'MIT Da'!AB156+'SAR Da'!AB156+'URQ Da'!AB156+'ROC Da'!AB156+'SM Da'!AB156+'BN Da'!AB156+'BS Da'!AB156+'TDC Da'!AB156</f>
        <v>102</v>
      </c>
      <c r="AC156" s="55">
        <f>+'MIT Da'!AC156+'SAR Da'!AC156+'URQ Da'!AC156+'ROC Da'!AC156+'SM Da'!AC156+'BN Da'!AC156+'BS Da'!AC156+'TDC Da'!AC156</f>
        <v>695</v>
      </c>
      <c r="AD156" s="219">
        <f>+'MIT Da'!AD156+'SAR Da'!AD156+'URQ Da'!AD156+'ROC Da'!AD156+'SM Da'!AD156+'BN Da'!AD156+'BS Da'!AD156+'TDC Da'!AD156</f>
        <v>957</v>
      </c>
      <c r="AE156" s="55">
        <f>+'MIT Da'!AE156+'SAR Da'!AE156+'URQ Da'!AE156+'ROC Da'!AE156+'SM Da'!AE156+'BN Da'!AE156+'BS Da'!AE156+'TDC Da'!AE156</f>
        <v>54</v>
      </c>
      <c r="AF156" s="55">
        <f>+'MIT Da'!AF156+'SAR Da'!AF156+'URQ Da'!AF156+'ROC Da'!AF156+'SM Da'!AF156+'BN Da'!AF156+'BS Da'!AF156+'TDC Da'!AF156</f>
        <v>96</v>
      </c>
      <c r="AG156" s="55">
        <f>+'MIT Da'!AG156+'SAR Da'!AG156+'URQ Da'!AG156+'ROC Da'!AG156+'SM Da'!AG156+'BN Da'!AG156+'BS Da'!AG156+'TDC Da'!AG156</f>
        <v>448</v>
      </c>
      <c r="AH156" s="219">
        <f>+'MIT Da'!AH156+'SAR Da'!AH156+'URQ Da'!AH156+'ROC Da'!AH156+'SM Da'!AH156+'BN Da'!AH156+'BS Da'!AH156+'TDC Da'!AH156</f>
        <v>598</v>
      </c>
      <c r="AI156" s="10">
        <f>+'MIT Da'!AI156+'SAR Da'!AI156+'URQ Da'!AI156+'ROC Da'!AI156+'SM Da'!AI156+'BN Da'!AI156+'BS Da'!AI156+'TDC Da'!AI156</f>
        <v>274.60699999999997</v>
      </c>
      <c r="AJ156" s="10">
        <f>+'MIT Da'!AJ156+'SAR Da'!AJ156+'URQ Da'!AJ156+'ROC Da'!AJ156+'SM Da'!AJ156+'BN Da'!AJ156+'BS Da'!AJ156+'TDC Da'!AJ156</f>
        <v>7.32</v>
      </c>
      <c r="AK156" s="10">
        <f>+'MIT Da'!AK156+'SAR Da'!AK156+'URQ Da'!AK156+'ROC Da'!AK156+'SM Da'!AK156+'BN Da'!AK156+'BS Da'!AK156+'TDC Da'!AK156</f>
        <v>498.71500000000003</v>
      </c>
      <c r="AL156" s="222">
        <f>+'MIT Da'!AL156+'SAR Da'!AL156+'URQ Da'!AL156+'ROC Da'!AL156+'SM Da'!AL156+'BN Da'!AL156+'BS Da'!AL156+'TDC Da'!AL156</f>
        <v>780.64199999999994</v>
      </c>
      <c r="AM156" s="55">
        <f>+'MIT Da'!AM156+'SAR Da'!AM156+'URQ Da'!AM156+'ROC Da'!AM156+'SM Da'!AM156+'BN Da'!AM156+'BS Da'!AM156+'TDC Da'!AM156</f>
        <v>9</v>
      </c>
      <c r="AN156" s="55">
        <f>+'MIT Da'!AN156+'SAR Da'!AN156+'URQ Da'!AN156+'ROC Da'!AN156+'SM Da'!AN156+'BN Da'!AN156+'BS Da'!AN156+'TDC Da'!AN156</f>
        <v>57</v>
      </c>
      <c r="AO156" s="55">
        <f>+'MIT Da'!AO156+'SAR Da'!AO156+'URQ Da'!AO156+'ROC Da'!AO156+'SM Da'!AO156+'BN Da'!AO156+'BS Da'!AO156+'TDC Da'!AO156</f>
        <v>82</v>
      </c>
      <c r="AP156" s="232">
        <f>+'MIT Da'!AP156+'SAR Da'!AP156+'URQ Da'!AP156+'ROC Da'!AP156+'SM Da'!AP156+'BN Da'!AP156+'BS Da'!AP156+'TDC Da'!AP156</f>
        <v>148</v>
      </c>
      <c r="AQ156" s="55">
        <f>+'MIT Da'!AQ156+'SAR Da'!AQ156+'URQ Da'!AQ156+'ROC Da'!AQ156+'SM Da'!AQ156+'BN Da'!AQ156+'BS Da'!AQ156+'TDC Da'!AQ156</f>
        <v>596</v>
      </c>
      <c r="AR156" s="55">
        <f>+'MIT Da'!AR156+'SAR Da'!AR156+'URQ Da'!AR156+'ROC Da'!AR156+'SM Da'!AR156+'BN Da'!AR156+'BS Da'!AR156+'TDC Da'!AR156</f>
        <v>341</v>
      </c>
      <c r="AS156" s="55">
        <f>+'MIT Da'!AS156+'SAR Da'!AS156+'URQ Da'!AS156+'ROC Da'!AS156+'SM Da'!AS156+'BN Da'!AS156+'BS Da'!AS156+'TDC Da'!AS156</f>
        <v>39</v>
      </c>
      <c r="AT156" s="232">
        <f>+SUM(RED_InfraMR[[#This Row],[B.02.1 - Parque de Coches Eléctricos Motrices]:[B.02.3 - Parque de Coches Eléctricos Motrices Tipo R]])</f>
        <v>976</v>
      </c>
      <c r="AU156" s="55">
        <f>+'MIT Da'!AU156+'SAR Da'!AU156+'URQ Da'!AU156+'ROC Da'!AU156+'SM Da'!AU156+'BN Da'!AU156+'BS Da'!AU156+'TDC Da'!AU156</f>
        <v>0</v>
      </c>
      <c r="AV156" s="55">
        <f>+'MIT Da'!AV156+'SAR Da'!AV156+'URQ Da'!AV156+'ROC Da'!AV156+'SM Da'!AV156+'BN Da'!AV156+'BS Da'!AV156+'TDC Da'!AV156</f>
        <v>6</v>
      </c>
      <c r="AW156" s="55">
        <f>+'MIT Da'!AW156+'SAR Da'!AW156+'URQ Da'!AW156+'ROC Da'!AW156+'SM Da'!AW156+'BN Da'!AW156+'BS Da'!AW156+'TDC Da'!AW156</f>
        <v>10</v>
      </c>
      <c r="AX156" s="232">
        <f>+SUM(RED_InfraMR[[#This Row],[B.03.1 - Parque de Coches Motores Motrices Remolcados]:[B.03.3 - Parque de Coches Motores Motrices Cabina]])</f>
        <v>16</v>
      </c>
      <c r="AY156" s="55">
        <f>+'MIT Da'!AY156+'SAR Da'!AY156+'URQ Da'!AY156+'ROC Da'!AY156+'SM Da'!AY156+'BN Da'!AY156+'BS Da'!AY156+'TDC Da'!AY156</f>
        <v>437</v>
      </c>
      <c r="AZ156" s="55">
        <f>+'MIT Da'!AZ156+'SAR Da'!AZ156+'URQ Da'!AZ156+'ROC Da'!AZ156+'SM Da'!AZ156+'BN Da'!AZ156+'BS Da'!AZ156+'TDC Da'!AZ156</f>
        <v>173</v>
      </c>
      <c r="BA156" s="55">
        <f>+'MIT Da'!BA156+'SAR Da'!BA156+'URQ Da'!BA156+'ROC Da'!BA156+'SM Da'!BA156+'BN Da'!BA156+'BS Da'!BA156+'TDC Da'!BA156</f>
        <v>15</v>
      </c>
      <c r="BB156" s="55">
        <f>+'MIT Da'!BB156+'SAR Da'!BB156+'URQ Da'!BB156+'ROC Da'!BB156+'SM Da'!BB156+'BN Da'!BB156+'BS Da'!BB156+'TDC Da'!BB156</f>
        <v>0</v>
      </c>
      <c r="BC156" s="232">
        <f>+SUM(RED_InfraMR[[#This Row],[B.04.1 - Parque de Coches Remolcados Clase Unica]:[B.04.5 - Parque de Coches Remolcados para Servicios Especiales (Cartoneros)]])</f>
        <v>625</v>
      </c>
      <c r="BD156" s="393">
        <f>+'MIT Da'!BD156+'SAR Da'!BD156+'URQ Da'!BD156+'ROC Da'!BD156+'SM Da'!BD156+'BN Da'!BD156+'BS Da'!BD156+'TDC Da'!BD156</f>
        <v>150</v>
      </c>
      <c r="BE156" s="55">
        <f>+'MIT Da'!BE156+'SAR Da'!BE156+'URQ Da'!BE156+'ROC Da'!BE156+'SM Da'!BE156+'BN Da'!BE156+'BS Da'!BE156+'TDC Da'!BE156</f>
        <v>12</v>
      </c>
      <c r="BF156" s="55">
        <f>+'MIT Da'!BF156+'SAR Da'!BF156+'URQ Da'!BF156+'ROC Da'!BF156+'SM Da'!BF156+'BN Da'!BF156+'BS Da'!BF156+'TDC Da'!BF156</f>
        <v>92</v>
      </c>
      <c r="BG156" s="235"/>
    </row>
    <row r="157" spans="1:59">
      <c r="A157" s="1">
        <v>2005</v>
      </c>
      <c r="B157" s="1" t="s">
        <v>72</v>
      </c>
      <c r="C157" s="10">
        <f>+'MIT Da'!C157+'SAR Da'!C157+'URQ Da'!C157+'ROC Da'!C157+'SM Da'!C157+'BN Da'!C157+'BS Da'!C157+'TDC Da'!C157</f>
        <v>147.21299999999999</v>
      </c>
      <c r="D157" s="10">
        <f>+'MIT Da'!D157+'SAR Da'!D157+'URQ Da'!D157+'ROC Da'!D157+'SM Da'!D157+'BN Da'!D157+'BS Da'!D157+'TDC Da'!D157</f>
        <v>444.30600000000004</v>
      </c>
      <c r="E157" s="10">
        <f>+'MIT Da'!E157+'SAR Da'!E157+'URQ Da'!E157+'ROC Da'!E157+'SM Da'!E157+'BN Da'!E157+'BS Da'!E157+'TDC Da'!E157</f>
        <v>0</v>
      </c>
      <c r="F157" s="10">
        <f>+'MIT Da'!F157+'SAR Da'!F157+'URQ Da'!F157+'ROC Da'!F157+'SM Da'!F157+'BN Da'!F157+'BS Da'!F157+'TDC Da'!F157</f>
        <v>176.17364000000001</v>
      </c>
      <c r="G157" s="192">
        <f>+'MIT Da'!G157+'SAR Da'!G157+'URQ Da'!G157+'ROC Da'!G157+'SM Da'!G157+'BN Da'!G157+'BS Da'!G157+'TDC Da'!G157</f>
        <v>767.69263999999998</v>
      </c>
      <c r="H157" s="192">
        <f>+'MIT Da'!H157+'SAR Da'!H157+'URQ Da'!H157+'ROC Da'!H157+'SM Da'!H157+'BN Da'!H157+'BS Da'!H157+'TDC Da'!H157</f>
        <v>767.69263999999998</v>
      </c>
      <c r="I157" s="10">
        <f>+'MIT Da'!I157+'SAR Da'!I157+'URQ Da'!I157+'ROC Da'!I157+'SM Da'!I157+'BN Da'!I157+'BS Da'!I157+'TDC Da'!I157</f>
        <v>972.2581100000001</v>
      </c>
      <c r="J157" s="10">
        <f>+'MIT Da'!J157+'SAR Da'!J157+'URQ Da'!J157+'ROC Da'!J157+'SM Da'!J157+'BN Da'!J157+'BS Da'!J157+'TDC Da'!J157</f>
        <v>1060.415</v>
      </c>
      <c r="K157" s="10">
        <f>+'MIT Da'!K157+'SAR Da'!K157+'URQ Da'!K157+'ROC Da'!K157+'SM Da'!K157+'BN Da'!K157+'BS Da'!K157+'TDC Da'!K157</f>
        <v>54.516999999999996</v>
      </c>
      <c r="L157" s="10">
        <f>+'MIT Da'!L157+'SAR Da'!L157+'URQ Da'!L157+'ROC Da'!L157+'SM Da'!L157+'BN Da'!L157+'BS Da'!L157+'TDC Da'!L157</f>
        <v>379.49300000000005</v>
      </c>
      <c r="M157" s="10">
        <f>+'MIT Da'!M157+'SAR Da'!M157+'URQ Da'!M157+'ROC Da'!M157+'SM Da'!M157+'BN Da'!M157+'BS Da'!M157+'TDC Da'!M157</f>
        <v>21.314999999999998</v>
      </c>
      <c r="N157" s="192">
        <f>+'MIT Da'!N157+'SAR Da'!N157+'URQ Da'!N157+'ROC Da'!N157+'SM Da'!N157+'BN Da'!N157+'BS Da'!N157+'TDC Da'!N157</f>
        <v>1439.9079999999999</v>
      </c>
      <c r="O157" s="192">
        <f>+'MIT Da'!O157+'SAR Da'!O157+'URQ Da'!O157+'ROC Da'!O157+'SM Da'!O157+'BN Da'!O157+'BS Da'!O157+'TDC Da'!O157</f>
        <v>1439.9079999999999</v>
      </c>
      <c r="P157" s="55">
        <f>+'MIT Da'!P157+'SAR Da'!P157+'URQ Da'!P157+'ROC Da'!P157+'SM Da'!P157+'BN Da'!P157+'BS Da'!P157+'TDC Da'!P157</f>
        <v>203</v>
      </c>
      <c r="Q157" s="55">
        <f>+'MIT Da'!Q157+'SAR Da'!Q157+'URQ Da'!Q157+'ROC Da'!Q157+'SM Da'!Q157+'BN Da'!Q157+'BS Da'!Q157+'TDC Da'!Q157</f>
        <v>58</v>
      </c>
      <c r="R157" s="55">
        <f>+'MIT Da'!R157+'SAR Da'!R157+'URQ Da'!R157+'ROC Da'!R157+'SM Da'!R157+'BN Da'!R157+'BS Da'!R157+'TDC Da'!R157</f>
        <v>10</v>
      </c>
      <c r="S157" s="213">
        <f>+'MIT Da'!S157+'SAR Da'!S157+'URQ Da'!S157+'ROC Da'!S157+'SM Da'!S157+'BN Da'!S157+'BS Da'!S157+'TDC Da'!S157</f>
        <v>271</v>
      </c>
      <c r="T157" s="213">
        <f>+'MIT Da'!T157+'SAR Da'!T157+'URQ Da'!T157+'ROC Da'!T157+'SM Da'!T157+'BN Da'!T157+'BS Da'!T157+'TDC Da'!T157</f>
        <v>271</v>
      </c>
      <c r="U157" s="55">
        <f>+'MIT Da'!U157+'SAR Da'!U157+'URQ Da'!U157+'ROC Da'!U157+'SM Da'!U157+'BN Da'!U157+'BS Da'!U157+'TDC Da'!U157</f>
        <v>136</v>
      </c>
      <c r="V157" s="55">
        <f>+'MIT Da'!V157+'SAR Da'!V157+'URQ Da'!V157+'ROC Da'!V157+'SM Da'!V157+'BN Da'!V157+'BS Da'!V157+'TDC Da'!V157</f>
        <v>434</v>
      </c>
      <c r="W157" s="55">
        <f>+'MIT Da'!W157+'SAR Da'!W157+'URQ Da'!W157+'ROC Da'!W157+'SM Da'!W157+'BN Da'!W157+'BS Da'!W157+'TDC Da'!W157</f>
        <v>11</v>
      </c>
      <c r="X157" s="55">
        <f>+'MIT Da'!X157+'SAR Da'!X157+'URQ Da'!X157+'ROC Da'!X157+'SM Da'!X157+'BN Da'!X157+'BS Da'!X157+'TDC Da'!X157</f>
        <v>110</v>
      </c>
      <c r="Y157" s="55">
        <f>+'MIT Da'!Y157+'SAR Da'!Y157+'URQ Da'!Y157+'ROC Da'!Y157+'SM Da'!Y157+'BN Da'!Y157+'BS Da'!Y157+'TDC Da'!Y157</f>
        <v>4</v>
      </c>
      <c r="Z157" s="219">
        <f>+'MIT Da'!Z157+'SAR Da'!Z157+'URQ Da'!Z157+'ROC Da'!Z157+'SM Da'!Z157+'BN Da'!Z157+'BS Da'!Z157+'TDC Da'!Z157</f>
        <v>695</v>
      </c>
      <c r="AA157" s="55">
        <f>+'MIT Da'!AA157+'SAR Da'!AA157+'URQ Da'!AA157+'ROC Da'!AA157+'SM Da'!AA157+'BN Da'!AA157+'BS Da'!AA157+'TDC Da'!AA157</f>
        <v>160</v>
      </c>
      <c r="AB157" s="55">
        <f>+'MIT Da'!AB157+'SAR Da'!AB157+'URQ Da'!AB157+'ROC Da'!AB157+'SM Da'!AB157+'BN Da'!AB157+'BS Da'!AB157+'TDC Da'!AB157</f>
        <v>102</v>
      </c>
      <c r="AC157" s="55">
        <f>+'MIT Da'!AC157+'SAR Da'!AC157+'URQ Da'!AC157+'ROC Da'!AC157+'SM Da'!AC157+'BN Da'!AC157+'BS Da'!AC157+'TDC Da'!AC157</f>
        <v>695</v>
      </c>
      <c r="AD157" s="219">
        <f>+'MIT Da'!AD157+'SAR Da'!AD157+'URQ Da'!AD157+'ROC Da'!AD157+'SM Da'!AD157+'BN Da'!AD157+'BS Da'!AD157+'TDC Da'!AD157</f>
        <v>957</v>
      </c>
      <c r="AE157" s="55">
        <f>+'MIT Da'!AE157+'SAR Da'!AE157+'URQ Da'!AE157+'ROC Da'!AE157+'SM Da'!AE157+'BN Da'!AE157+'BS Da'!AE157+'TDC Da'!AE157</f>
        <v>54</v>
      </c>
      <c r="AF157" s="55">
        <f>+'MIT Da'!AF157+'SAR Da'!AF157+'URQ Da'!AF157+'ROC Da'!AF157+'SM Da'!AF157+'BN Da'!AF157+'BS Da'!AF157+'TDC Da'!AF157</f>
        <v>96</v>
      </c>
      <c r="AG157" s="55">
        <f>+'MIT Da'!AG157+'SAR Da'!AG157+'URQ Da'!AG157+'ROC Da'!AG157+'SM Da'!AG157+'BN Da'!AG157+'BS Da'!AG157+'TDC Da'!AG157</f>
        <v>448</v>
      </c>
      <c r="AH157" s="219">
        <f>+'MIT Da'!AH157+'SAR Da'!AH157+'URQ Da'!AH157+'ROC Da'!AH157+'SM Da'!AH157+'BN Da'!AH157+'BS Da'!AH157+'TDC Da'!AH157</f>
        <v>598</v>
      </c>
      <c r="AI157" s="10">
        <f>+'MIT Da'!AI157+'SAR Da'!AI157+'URQ Da'!AI157+'ROC Da'!AI157+'SM Da'!AI157+'BN Da'!AI157+'BS Da'!AI157+'TDC Da'!AI157</f>
        <v>274.60699999999997</v>
      </c>
      <c r="AJ157" s="10">
        <f>+'MIT Da'!AJ157+'SAR Da'!AJ157+'URQ Da'!AJ157+'ROC Da'!AJ157+'SM Da'!AJ157+'BN Da'!AJ157+'BS Da'!AJ157+'TDC Da'!AJ157</f>
        <v>7.32</v>
      </c>
      <c r="AK157" s="10">
        <f>+'MIT Da'!AK157+'SAR Da'!AK157+'URQ Da'!AK157+'ROC Da'!AK157+'SM Da'!AK157+'BN Da'!AK157+'BS Da'!AK157+'TDC Da'!AK157</f>
        <v>498.71500000000003</v>
      </c>
      <c r="AL157" s="222">
        <f>+'MIT Da'!AL157+'SAR Da'!AL157+'URQ Da'!AL157+'ROC Da'!AL157+'SM Da'!AL157+'BN Da'!AL157+'BS Da'!AL157+'TDC Da'!AL157</f>
        <v>780.64199999999994</v>
      </c>
      <c r="AM157" s="55">
        <f>+'MIT Da'!AM157+'SAR Da'!AM157+'URQ Da'!AM157+'ROC Da'!AM157+'SM Da'!AM157+'BN Da'!AM157+'BS Da'!AM157+'TDC Da'!AM157</f>
        <v>9</v>
      </c>
      <c r="AN157" s="55">
        <f>+'MIT Da'!AN157+'SAR Da'!AN157+'URQ Da'!AN157+'ROC Da'!AN157+'SM Da'!AN157+'BN Da'!AN157+'BS Da'!AN157+'TDC Da'!AN157</f>
        <v>57</v>
      </c>
      <c r="AO157" s="55">
        <f>+'MIT Da'!AO157+'SAR Da'!AO157+'URQ Da'!AO157+'ROC Da'!AO157+'SM Da'!AO157+'BN Da'!AO157+'BS Da'!AO157+'TDC Da'!AO157</f>
        <v>82</v>
      </c>
      <c r="AP157" s="232">
        <f>+'MIT Da'!AP157+'SAR Da'!AP157+'URQ Da'!AP157+'ROC Da'!AP157+'SM Da'!AP157+'BN Da'!AP157+'BS Da'!AP157+'TDC Da'!AP157</f>
        <v>148</v>
      </c>
      <c r="AQ157" s="55">
        <f>+'MIT Da'!AQ157+'SAR Da'!AQ157+'URQ Da'!AQ157+'ROC Da'!AQ157+'SM Da'!AQ157+'BN Da'!AQ157+'BS Da'!AQ157+'TDC Da'!AQ157</f>
        <v>596</v>
      </c>
      <c r="AR157" s="55">
        <f>+'MIT Da'!AR157+'SAR Da'!AR157+'URQ Da'!AR157+'ROC Da'!AR157+'SM Da'!AR157+'BN Da'!AR157+'BS Da'!AR157+'TDC Da'!AR157</f>
        <v>341</v>
      </c>
      <c r="AS157" s="55">
        <f>+'MIT Da'!AS157+'SAR Da'!AS157+'URQ Da'!AS157+'ROC Da'!AS157+'SM Da'!AS157+'BN Da'!AS157+'BS Da'!AS157+'TDC Da'!AS157</f>
        <v>39</v>
      </c>
      <c r="AT157" s="232">
        <f>+SUM(RED_InfraMR[[#This Row],[B.02.1 - Parque de Coches Eléctricos Motrices]:[B.02.3 - Parque de Coches Eléctricos Motrices Tipo R]])</f>
        <v>976</v>
      </c>
      <c r="AU157" s="55">
        <f>+'MIT Da'!AU157+'SAR Da'!AU157+'URQ Da'!AU157+'ROC Da'!AU157+'SM Da'!AU157+'BN Da'!AU157+'BS Da'!AU157+'TDC Da'!AU157</f>
        <v>0</v>
      </c>
      <c r="AV157" s="55">
        <f>+'MIT Da'!AV157+'SAR Da'!AV157+'URQ Da'!AV157+'ROC Da'!AV157+'SM Da'!AV157+'BN Da'!AV157+'BS Da'!AV157+'TDC Da'!AV157</f>
        <v>6</v>
      </c>
      <c r="AW157" s="55">
        <f>+'MIT Da'!AW157+'SAR Da'!AW157+'URQ Da'!AW157+'ROC Da'!AW157+'SM Da'!AW157+'BN Da'!AW157+'BS Da'!AW157+'TDC Da'!AW157</f>
        <v>10</v>
      </c>
      <c r="AX157" s="232">
        <f>+SUM(RED_InfraMR[[#This Row],[B.03.1 - Parque de Coches Motores Motrices Remolcados]:[B.03.3 - Parque de Coches Motores Motrices Cabina]])</f>
        <v>16</v>
      </c>
      <c r="AY157" s="55">
        <f>+'MIT Da'!AY157+'SAR Da'!AY157+'URQ Da'!AY157+'ROC Da'!AY157+'SM Da'!AY157+'BN Da'!AY157+'BS Da'!AY157+'TDC Da'!AY157</f>
        <v>437</v>
      </c>
      <c r="AZ157" s="55">
        <f>+'MIT Da'!AZ157+'SAR Da'!AZ157+'URQ Da'!AZ157+'ROC Da'!AZ157+'SM Da'!AZ157+'BN Da'!AZ157+'BS Da'!AZ157+'TDC Da'!AZ157</f>
        <v>173</v>
      </c>
      <c r="BA157" s="55">
        <f>+'MIT Da'!BA157+'SAR Da'!BA157+'URQ Da'!BA157+'ROC Da'!BA157+'SM Da'!BA157+'BN Da'!BA157+'BS Da'!BA157+'TDC Da'!BA157</f>
        <v>15</v>
      </c>
      <c r="BB157" s="55">
        <f>+'MIT Da'!BB157+'SAR Da'!BB157+'URQ Da'!BB157+'ROC Da'!BB157+'SM Da'!BB157+'BN Da'!BB157+'BS Da'!BB157+'TDC Da'!BB157</f>
        <v>0</v>
      </c>
      <c r="BC157" s="232">
        <f>+SUM(RED_InfraMR[[#This Row],[B.04.1 - Parque de Coches Remolcados Clase Unica]:[B.04.5 - Parque de Coches Remolcados para Servicios Especiales (Cartoneros)]])</f>
        <v>625</v>
      </c>
      <c r="BD157" s="393">
        <f>+'MIT Da'!BD157+'SAR Da'!BD157+'URQ Da'!BD157+'ROC Da'!BD157+'SM Da'!BD157+'BN Da'!BD157+'BS Da'!BD157+'TDC Da'!BD157</f>
        <v>150</v>
      </c>
      <c r="BE157" s="55">
        <f>+'MIT Da'!BE157+'SAR Da'!BE157+'URQ Da'!BE157+'ROC Da'!BE157+'SM Da'!BE157+'BN Da'!BE157+'BS Da'!BE157+'TDC Da'!BE157</f>
        <v>12</v>
      </c>
      <c r="BF157" s="55">
        <f>+'MIT Da'!BF157+'SAR Da'!BF157+'URQ Da'!BF157+'ROC Da'!BF157+'SM Da'!BF157+'BN Da'!BF157+'BS Da'!BF157+'TDC Da'!BF157</f>
        <v>92</v>
      </c>
      <c r="BG157" s="235"/>
    </row>
    <row r="158" spans="1:59">
      <c r="A158" s="1">
        <v>2006</v>
      </c>
      <c r="B158" s="1" t="s">
        <v>61</v>
      </c>
      <c r="C158" s="10">
        <f>+'MIT Da'!C158+'SAR Da'!C158+'URQ Da'!C158+'ROC Da'!C158+'SM Da'!C158+'BN Da'!C158+'BS Da'!C158+'TDC Da'!C158</f>
        <v>147.21299999999999</v>
      </c>
      <c r="D158" s="10">
        <f>+'MIT Da'!D158+'SAR Da'!D158+'URQ Da'!D158+'ROC Da'!D158+'SM Da'!D158+'BN Da'!D158+'BS Da'!D158+'TDC Da'!D158</f>
        <v>444.30600000000004</v>
      </c>
      <c r="E158" s="10">
        <f>+'MIT Da'!E158+'SAR Da'!E158+'URQ Da'!E158+'ROC Da'!E158+'SM Da'!E158+'BN Da'!E158+'BS Da'!E158+'TDC Da'!E158</f>
        <v>0</v>
      </c>
      <c r="F158" s="10">
        <f>+'MIT Da'!F158+'SAR Da'!F158+'URQ Da'!F158+'ROC Da'!F158+'SM Da'!F158+'BN Da'!F158+'BS Da'!F158+'TDC Da'!F158</f>
        <v>176.17364000000001</v>
      </c>
      <c r="G158" s="192">
        <f>+'MIT Da'!G158+'SAR Da'!G158+'URQ Da'!G158+'ROC Da'!G158+'SM Da'!G158+'BN Da'!G158+'BS Da'!G158+'TDC Da'!G158</f>
        <v>767.69263999999998</v>
      </c>
      <c r="H158" s="192">
        <f>+'MIT Da'!H158+'SAR Da'!H158+'URQ Da'!H158+'ROC Da'!H158+'SM Da'!H158+'BN Da'!H158+'BS Da'!H158+'TDC Da'!H158</f>
        <v>767.69263999999998</v>
      </c>
      <c r="I158" s="10">
        <f>+'MIT Da'!I158+'SAR Da'!I158+'URQ Da'!I158+'ROC Da'!I158+'SM Da'!I158+'BN Da'!I158+'BS Da'!I158+'TDC Da'!I158</f>
        <v>972.2581100000001</v>
      </c>
      <c r="J158" s="10">
        <f>+'MIT Da'!J158+'SAR Da'!J158+'URQ Da'!J158+'ROC Da'!J158+'SM Da'!J158+'BN Da'!J158+'BS Da'!J158+'TDC Da'!J158</f>
        <v>1060.415</v>
      </c>
      <c r="K158" s="10">
        <f>+'MIT Da'!K158+'SAR Da'!K158+'URQ Da'!K158+'ROC Da'!K158+'SM Da'!K158+'BN Da'!K158+'BS Da'!K158+'TDC Da'!K158</f>
        <v>54.516999999999996</v>
      </c>
      <c r="L158" s="10">
        <f>+'MIT Da'!L158+'SAR Da'!L158+'URQ Da'!L158+'ROC Da'!L158+'SM Da'!L158+'BN Da'!L158+'BS Da'!L158+'TDC Da'!L158</f>
        <v>379.49300000000005</v>
      </c>
      <c r="M158" s="10">
        <f>+'MIT Da'!M158+'SAR Da'!M158+'URQ Da'!M158+'ROC Da'!M158+'SM Da'!M158+'BN Da'!M158+'BS Da'!M158+'TDC Da'!M158</f>
        <v>21.314999999999998</v>
      </c>
      <c r="N158" s="192">
        <f>+'MIT Da'!N158+'SAR Da'!N158+'URQ Da'!N158+'ROC Da'!N158+'SM Da'!N158+'BN Da'!N158+'BS Da'!N158+'TDC Da'!N158</f>
        <v>1439.9079999999999</v>
      </c>
      <c r="O158" s="192">
        <f>+'MIT Da'!O158+'SAR Da'!O158+'URQ Da'!O158+'ROC Da'!O158+'SM Da'!O158+'BN Da'!O158+'BS Da'!O158+'TDC Da'!O158</f>
        <v>1439.9079999999999</v>
      </c>
      <c r="P158" s="55">
        <f>+'MIT Da'!P158+'SAR Da'!P158+'URQ Da'!P158+'ROC Da'!P158+'SM Da'!P158+'BN Da'!P158+'BS Da'!P158+'TDC Da'!P158</f>
        <v>203</v>
      </c>
      <c r="Q158" s="55">
        <f>+'MIT Da'!Q158+'SAR Da'!Q158+'URQ Da'!Q158+'ROC Da'!Q158+'SM Da'!Q158+'BN Da'!Q158+'BS Da'!Q158+'TDC Da'!Q158</f>
        <v>58</v>
      </c>
      <c r="R158" s="55">
        <f>+'MIT Da'!R158+'SAR Da'!R158+'URQ Da'!R158+'ROC Da'!R158+'SM Da'!R158+'BN Da'!R158+'BS Da'!R158+'TDC Da'!R158</f>
        <v>10</v>
      </c>
      <c r="S158" s="213">
        <f>+'MIT Da'!S158+'SAR Da'!S158+'URQ Da'!S158+'ROC Da'!S158+'SM Da'!S158+'BN Da'!S158+'BS Da'!S158+'TDC Da'!S158</f>
        <v>271</v>
      </c>
      <c r="T158" s="213">
        <f>+'MIT Da'!T158+'SAR Da'!T158+'URQ Da'!T158+'ROC Da'!T158+'SM Da'!T158+'BN Da'!T158+'BS Da'!T158+'TDC Da'!T158</f>
        <v>271</v>
      </c>
      <c r="U158" s="55">
        <f>+'MIT Da'!U158+'SAR Da'!U158+'URQ Da'!U158+'ROC Da'!U158+'SM Da'!U158+'BN Da'!U158+'BS Da'!U158+'TDC Da'!U158</f>
        <v>136</v>
      </c>
      <c r="V158" s="55">
        <f>+'MIT Da'!V158+'SAR Da'!V158+'URQ Da'!V158+'ROC Da'!V158+'SM Da'!V158+'BN Da'!V158+'BS Da'!V158+'TDC Da'!V158</f>
        <v>434</v>
      </c>
      <c r="W158" s="55">
        <f>+'MIT Da'!W158+'SAR Da'!W158+'URQ Da'!W158+'ROC Da'!W158+'SM Da'!W158+'BN Da'!W158+'BS Da'!W158+'TDC Da'!W158</f>
        <v>11</v>
      </c>
      <c r="X158" s="55">
        <f>+'MIT Da'!X158+'SAR Da'!X158+'URQ Da'!X158+'ROC Da'!X158+'SM Da'!X158+'BN Da'!X158+'BS Da'!X158+'TDC Da'!X158</f>
        <v>107</v>
      </c>
      <c r="Y158" s="55">
        <f>+'MIT Da'!Y158+'SAR Da'!Y158+'URQ Da'!Y158+'ROC Da'!Y158+'SM Da'!Y158+'BN Da'!Y158+'BS Da'!Y158+'TDC Da'!Y158</f>
        <v>4</v>
      </c>
      <c r="Z158" s="219">
        <f>+'MIT Da'!Z158+'SAR Da'!Z158+'URQ Da'!Z158+'ROC Da'!Z158+'SM Da'!Z158+'BN Da'!Z158+'BS Da'!Z158+'TDC Da'!Z158</f>
        <v>692</v>
      </c>
      <c r="AA158" s="55">
        <f>+'MIT Da'!AA158+'SAR Da'!AA158+'URQ Da'!AA158+'ROC Da'!AA158+'SM Da'!AA158+'BN Da'!AA158+'BS Da'!AA158+'TDC Da'!AA158</f>
        <v>161</v>
      </c>
      <c r="AB158" s="55">
        <f>+'MIT Da'!AB158+'SAR Da'!AB158+'URQ Da'!AB158+'ROC Da'!AB158+'SM Da'!AB158+'BN Da'!AB158+'BS Da'!AB158+'TDC Da'!AB158</f>
        <v>102</v>
      </c>
      <c r="AC158" s="55">
        <f>+'MIT Da'!AC158+'SAR Da'!AC158+'URQ Da'!AC158+'ROC Da'!AC158+'SM Da'!AC158+'BN Da'!AC158+'BS Da'!AC158+'TDC Da'!AC158</f>
        <v>692</v>
      </c>
      <c r="AD158" s="219">
        <f>+'MIT Da'!AD158+'SAR Da'!AD158+'URQ Da'!AD158+'ROC Da'!AD158+'SM Da'!AD158+'BN Da'!AD158+'BS Da'!AD158+'TDC Da'!AD158</f>
        <v>955</v>
      </c>
      <c r="AE158" s="55">
        <f>+'MIT Da'!AE158+'SAR Da'!AE158+'URQ Da'!AE158+'ROC Da'!AE158+'SM Da'!AE158+'BN Da'!AE158+'BS Da'!AE158+'TDC Da'!AE158</f>
        <v>54</v>
      </c>
      <c r="AF158" s="55">
        <f>+'MIT Da'!AF158+'SAR Da'!AF158+'URQ Da'!AF158+'ROC Da'!AF158+'SM Da'!AF158+'BN Da'!AF158+'BS Da'!AF158+'TDC Da'!AF158</f>
        <v>96</v>
      </c>
      <c r="AG158" s="55">
        <f>+'MIT Da'!AG158+'SAR Da'!AG158+'URQ Da'!AG158+'ROC Da'!AG158+'SM Da'!AG158+'BN Da'!AG158+'BS Da'!AG158+'TDC Da'!AG158</f>
        <v>447</v>
      </c>
      <c r="AH158" s="219">
        <f>+'MIT Da'!AH158+'SAR Da'!AH158+'URQ Da'!AH158+'ROC Da'!AH158+'SM Da'!AH158+'BN Da'!AH158+'BS Da'!AH158+'TDC Da'!AH158</f>
        <v>597</v>
      </c>
      <c r="AI158" s="10">
        <f>+'MIT Da'!AI158+'SAR Da'!AI158+'URQ Da'!AI158+'ROC Da'!AI158+'SM Da'!AI158+'BN Da'!AI158+'BS Da'!AI158+'TDC Da'!AI158</f>
        <v>274.60699999999997</v>
      </c>
      <c r="AJ158" s="10">
        <f>+'MIT Da'!AJ158+'SAR Da'!AJ158+'URQ Da'!AJ158+'ROC Da'!AJ158+'SM Da'!AJ158+'BN Da'!AJ158+'BS Da'!AJ158+'TDC Da'!AJ158</f>
        <v>7.32</v>
      </c>
      <c r="AK158" s="10">
        <f>+'MIT Da'!AK158+'SAR Da'!AK158+'URQ Da'!AK158+'ROC Da'!AK158+'SM Da'!AK158+'BN Da'!AK158+'BS Da'!AK158+'TDC Da'!AK158</f>
        <v>498.71500000000003</v>
      </c>
      <c r="AL158" s="222">
        <f>+'MIT Da'!AL158+'SAR Da'!AL158+'URQ Da'!AL158+'ROC Da'!AL158+'SM Da'!AL158+'BN Da'!AL158+'BS Da'!AL158+'TDC Da'!AL158</f>
        <v>780.64199999999994</v>
      </c>
      <c r="AM158" s="55">
        <f>+'MIT Da'!AM158+'SAR Da'!AM158+'URQ Da'!AM158+'ROC Da'!AM158+'SM Da'!AM158+'BN Da'!AM158+'BS Da'!AM158+'TDC Da'!AM158</f>
        <v>10</v>
      </c>
      <c r="AN158" s="55">
        <f>+'MIT Da'!AN158+'SAR Da'!AN158+'URQ Da'!AN158+'ROC Da'!AN158+'SM Da'!AN158+'BN Da'!AN158+'BS Da'!AN158+'TDC Da'!AN158</f>
        <v>57</v>
      </c>
      <c r="AO158" s="55">
        <f>+'MIT Da'!AO158+'SAR Da'!AO158+'URQ Da'!AO158+'ROC Da'!AO158+'SM Da'!AO158+'BN Da'!AO158+'BS Da'!AO158+'TDC Da'!AO158</f>
        <v>82</v>
      </c>
      <c r="AP158" s="232">
        <f>+'MIT Da'!AP158+'SAR Da'!AP158+'URQ Da'!AP158+'ROC Da'!AP158+'SM Da'!AP158+'BN Da'!AP158+'BS Da'!AP158+'TDC Da'!AP158</f>
        <v>149</v>
      </c>
      <c r="AQ158" s="55">
        <f>+'MIT Da'!AQ158+'SAR Da'!AQ158+'URQ Da'!AQ158+'ROC Da'!AQ158+'SM Da'!AQ158+'BN Da'!AQ158+'BS Da'!AQ158+'TDC Da'!AQ158</f>
        <v>596</v>
      </c>
      <c r="AR158" s="55">
        <f>+'MIT Da'!AR158+'SAR Da'!AR158+'URQ Da'!AR158+'ROC Da'!AR158+'SM Da'!AR158+'BN Da'!AR158+'BS Da'!AR158+'TDC Da'!AR158</f>
        <v>341</v>
      </c>
      <c r="AS158" s="55">
        <f>+'MIT Da'!AS158+'SAR Da'!AS158+'URQ Da'!AS158+'ROC Da'!AS158+'SM Da'!AS158+'BN Da'!AS158+'BS Da'!AS158+'TDC Da'!AS158</f>
        <v>39</v>
      </c>
      <c r="AT158" s="232">
        <f>+SUM(RED_InfraMR[[#This Row],[B.02.1 - Parque de Coches Eléctricos Motrices]:[B.02.3 - Parque de Coches Eléctricos Motrices Tipo R]])</f>
        <v>976</v>
      </c>
      <c r="AU158" s="55">
        <f>+'MIT Da'!AU158+'SAR Da'!AU158+'URQ Da'!AU158+'ROC Da'!AU158+'SM Da'!AU158+'BN Da'!AU158+'BS Da'!AU158+'TDC Da'!AU158</f>
        <v>0</v>
      </c>
      <c r="AV158" s="55">
        <f>+'MIT Da'!AV158+'SAR Da'!AV158+'URQ Da'!AV158+'ROC Da'!AV158+'SM Da'!AV158+'BN Da'!AV158+'BS Da'!AV158+'TDC Da'!AV158</f>
        <v>6</v>
      </c>
      <c r="AW158" s="55">
        <f>+'MIT Da'!AW158+'SAR Da'!AW158+'URQ Da'!AW158+'ROC Da'!AW158+'SM Da'!AW158+'BN Da'!AW158+'BS Da'!AW158+'TDC Da'!AW158</f>
        <v>10</v>
      </c>
      <c r="AX158" s="232">
        <f>+SUM(RED_InfraMR[[#This Row],[B.03.1 - Parque de Coches Motores Motrices Remolcados]:[B.03.3 - Parque de Coches Motores Motrices Cabina]])</f>
        <v>16</v>
      </c>
      <c r="AY158" s="55">
        <f>+'MIT Da'!AY158+'SAR Da'!AY158+'URQ Da'!AY158+'ROC Da'!AY158+'SM Da'!AY158+'BN Da'!AY158+'BS Da'!AY158+'TDC Da'!AY158</f>
        <v>437</v>
      </c>
      <c r="AZ158" s="55">
        <f>+'MIT Da'!AZ158+'SAR Da'!AZ158+'URQ Da'!AZ158+'ROC Da'!AZ158+'SM Da'!AZ158+'BN Da'!AZ158+'BS Da'!AZ158+'TDC Da'!AZ158</f>
        <v>173</v>
      </c>
      <c r="BA158" s="55">
        <f>+'MIT Da'!BA158+'SAR Da'!BA158+'URQ Da'!BA158+'ROC Da'!BA158+'SM Da'!BA158+'BN Da'!BA158+'BS Da'!BA158+'TDC Da'!BA158</f>
        <v>15</v>
      </c>
      <c r="BB158" s="55">
        <f>+'MIT Da'!BB158+'SAR Da'!BB158+'URQ Da'!BB158+'ROC Da'!BB158+'SM Da'!BB158+'BN Da'!BB158+'BS Da'!BB158+'TDC Da'!BB158</f>
        <v>0</v>
      </c>
      <c r="BC158" s="232">
        <f>+SUM(RED_InfraMR[[#This Row],[B.04.1 - Parque de Coches Remolcados Clase Unica]:[B.04.5 - Parque de Coches Remolcados para Servicios Especiales (Cartoneros)]])</f>
        <v>625</v>
      </c>
      <c r="BD158" s="393">
        <f>+'MIT Da'!BD158+'SAR Da'!BD158+'URQ Da'!BD158+'ROC Da'!BD158+'SM Da'!BD158+'BN Da'!BD158+'BS Da'!BD158+'TDC Da'!BD158</f>
        <v>150</v>
      </c>
      <c r="BE158" s="55">
        <f>+'MIT Da'!BE158+'SAR Da'!BE158+'URQ Da'!BE158+'ROC Da'!BE158+'SM Da'!BE158+'BN Da'!BE158+'BS Da'!BE158+'TDC Da'!BE158</f>
        <v>12</v>
      </c>
      <c r="BF158" s="55">
        <f>+'MIT Da'!BF158+'SAR Da'!BF158+'URQ Da'!BF158+'ROC Da'!BF158+'SM Da'!BF158+'BN Da'!BF158+'BS Da'!BF158+'TDC Da'!BF158</f>
        <v>92</v>
      </c>
      <c r="BG158" s="235"/>
    </row>
    <row r="159" spans="1:59">
      <c r="A159" s="1">
        <v>2006</v>
      </c>
      <c r="B159" s="1" t="s">
        <v>62</v>
      </c>
      <c r="C159" s="10">
        <f>+'MIT Da'!C159+'SAR Da'!C159+'URQ Da'!C159+'ROC Da'!C159+'SM Da'!C159+'BN Da'!C159+'BS Da'!C159+'TDC Da'!C159</f>
        <v>147.21299999999999</v>
      </c>
      <c r="D159" s="10">
        <f>+'MIT Da'!D159+'SAR Da'!D159+'URQ Da'!D159+'ROC Da'!D159+'SM Da'!D159+'BN Da'!D159+'BS Da'!D159+'TDC Da'!D159</f>
        <v>444.30600000000004</v>
      </c>
      <c r="E159" s="10">
        <f>+'MIT Da'!E159+'SAR Da'!E159+'URQ Da'!E159+'ROC Da'!E159+'SM Da'!E159+'BN Da'!E159+'BS Da'!E159+'TDC Da'!E159</f>
        <v>0</v>
      </c>
      <c r="F159" s="10">
        <f>+'MIT Da'!F159+'SAR Da'!F159+'URQ Da'!F159+'ROC Da'!F159+'SM Da'!F159+'BN Da'!F159+'BS Da'!F159+'TDC Da'!F159</f>
        <v>176.17364000000001</v>
      </c>
      <c r="G159" s="192">
        <f>+'MIT Da'!G159+'SAR Da'!G159+'URQ Da'!G159+'ROC Da'!G159+'SM Da'!G159+'BN Da'!G159+'BS Da'!G159+'TDC Da'!G159</f>
        <v>767.69263999999998</v>
      </c>
      <c r="H159" s="192">
        <f>+'MIT Da'!H159+'SAR Da'!H159+'URQ Da'!H159+'ROC Da'!H159+'SM Da'!H159+'BN Da'!H159+'BS Da'!H159+'TDC Da'!H159</f>
        <v>767.69263999999998</v>
      </c>
      <c r="I159" s="10">
        <f>+'MIT Da'!I159+'SAR Da'!I159+'URQ Da'!I159+'ROC Da'!I159+'SM Da'!I159+'BN Da'!I159+'BS Da'!I159+'TDC Da'!I159</f>
        <v>972.2581100000001</v>
      </c>
      <c r="J159" s="10">
        <f>+'MIT Da'!J159+'SAR Da'!J159+'URQ Da'!J159+'ROC Da'!J159+'SM Da'!J159+'BN Da'!J159+'BS Da'!J159+'TDC Da'!J159</f>
        <v>1060.415</v>
      </c>
      <c r="K159" s="10">
        <f>+'MIT Da'!K159+'SAR Da'!K159+'URQ Da'!K159+'ROC Da'!K159+'SM Da'!K159+'BN Da'!K159+'BS Da'!K159+'TDC Da'!K159</f>
        <v>54.516999999999996</v>
      </c>
      <c r="L159" s="10">
        <f>+'MIT Da'!L159+'SAR Da'!L159+'URQ Da'!L159+'ROC Da'!L159+'SM Da'!L159+'BN Da'!L159+'BS Da'!L159+'TDC Da'!L159</f>
        <v>379.49300000000005</v>
      </c>
      <c r="M159" s="10">
        <f>+'MIT Da'!M159+'SAR Da'!M159+'URQ Da'!M159+'ROC Da'!M159+'SM Da'!M159+'BN Da'!M159+'BS Da'!M159+'TDC Da'!M159</f>
        <v>21.314999999999998</v>
      </c>
      <c r="N159" s="192">
        <f>+'MIT Da'!N159+'SAR Da'!N159+'URQ Da'!N159+'ROC Da'!N159+'SM Da'!N159+'BN Da'!N159+'BS Da'!N159+'TDC Da'!N159</f>
        <v>1439.9079999999999</v>
      </c>
      <c r="O159" s="192">
        <f>+'MIT Da'!O159+'SAR Da'!O159+'URQ Da'!O159+'ROC Da'!O159+'SM Da'!O159+'BN Da'!O159+'BS Da'!O159+'TDC Da'!O159</f>
        <v>1439.9079999999999</v>
      </c>
      <c r="P159" s="55">
        <f>+'MIT Da'!P159+'SAR Da'!P159+'URQ Da'!P159+'ROC Da'!P159+'SM Da'!P159+'BN Da'!P159+'BS Da'!P159+'TDC Da'!P159</f>
        <v>203</v>
      </c>
      <c r="Q159" s="55">
        <f>+'MIT Da'!Q159+'SAR Da'!Q159+'URQ Da'!Q159+'ROC Da'!Q159+'SM Da'!Q159+'BN Da'!Q159+'BS Da'!Q159+'TDC Da'!Q159</f>
        <v>58</v>
      </c>
      <c r="R159" s="55">
        <f>+'MIT Da'!R159+'SAR Da'!R159+'URQ Da'!R159+'ROC Da'!R159+'SM Da'!R159+'BN Da'!R159+'BS Da'!R159+'TDC Da'!R159</f>
        <v>10</v>
      </c>
      <c r="S159" s="213">
        <f>+'MIT Da'!S159+'SAR Da'!S159+'URQ Da'!S159+'ROC Da'!S159+'SM Da'!S159+'BN Da'!S159+'BS Da'!S159+'TDC Da'!S159</f>
        <v>271</v>
      </c>
      <c r="T159" s="213">
        <f>+'MIT Da'!T159+'SAR Da'!T159+'URQ Da'!T159+'ROC Da'!T159+'SM Da'!T159+'BN Da'!T159+'BS Da'!T159+'TDC Da'!T159</f>
        <v>271</v>
      </c>
      <c r="U159" s="55">
        <f>+'MIT Da'!U159+'SAR Da'!U159+'URQ Da'!U159+'ROC Da'!U159+'SM Da'!U159+'BN Da'!U159+'BS Da'!U159+'TDC Da'!U159</f>
        <v>136</v>
      </c>
      <c r="V159" s="55">
        <f>+'MIT Da'!V159+'SAR Da'!V159+'URQ Da'!V159+'ROC Da'!V159+'SM Da'!V159+'BN Da'!V159+'BS Da'!V159+'TDC Da'!V159</f>
        <v>434</v>
      </c>
      <c r="W159" s="55">
        <f>+'MIT Da'!W159+'SAR Da'!W159+'URQ Da'!W159+'ROC Da'!W159+'SM Da'!W159+'BN Da'!W159+'BS Da'!W159+'TDC Da'!W159</f>
        <v>11</v>
      </c>
      <c r="X159" s="55">
        <f>+'MIT Da'!X159+'SAR Da'!X159+'URQ Da'!X159+'ROC Da'!X159+'SM Da'!X159+'BN Da'!X159+'BS Da'!X159+'TDC Da'!X159</f>
        <v>107</v>
      </c>
      <c r="Y159" s="55">
        <f>+'MIT Da'!Y159+'SAR Da'!Y159+'URQ Da'!Y159+'ROC Da'!Y159+'SM Da'!Y159+'BN Da'!Y159+'BS Da'!Y159+'TDC Da'!Y159</f>
        <v>4</v>
      </c>
      <c r="Z159" s="219">
        <f>+'MIT Da'!Z159+'SAR Da'!Z159+'URQ Da'!Z159+'ROC Da'!Z159+'SM Da'!Z159+'BN Da'!Z159+'BS Da'!Z159+'TDC Da'!Z159</f>
        <v>692</v>
      </c>
      <c r="AA159" s="55">
        <f>+'MIT Da'!AA159+'SAR Da'!AA159+'URQ Da'!AA159+'ROC Da'!AA159+'SM Da'!AA159+'BN Da'!AA159+'BS Da'!AA159+'TDC Da'!AA159</f>
        <v>161</v>
      </c>
      <c r="AB159" s="55">
        <f>+'MIT Da'!AB159+'SAR Da'!AB159+'URQ Da'!AB159+'ROC Da'!AB159+'SM Da'!AB159+'BN Da'!AB159+'BS Da'!AB159+'TDC Da'!AB159</f>
        <v>102</v>
      </c>
      <c r="AC159" s="55">
        <f>+'MIT Da'!AC159+'SAR Da'!AC159+'URQ Da'!AC159+'ROC Da'!AC159+'SM Da'!AC159+'BN Da'!AC159+'BS Da'!AC159+'TDC Da'!AC159</f>
        <v>692</v>
      </c>
      <c r="AD159" s="219">
        <f>+'MIT Da'!AD159+'SAR Da'!AD159+'URQ Da'!AD159+'ROC Da'!AD159+'SM Da'!AD159+'BN Da'!AD159+'BS Da'!AD159+'TDC Da'!AD159</f>
        <v>955</v>
      </c>
      <c r="AE159" s="55">
        <f>+'MIT Da'!AE159+'SAR Da'!AE159+'URQ Da'!AE159+'ROC Da'!AE159+'SM Da'!AE159+'BN Da'!AE159+'BS Da'!AE159+'TDC Da'!AE159</f>
        <v>54</v>
      </c>
      <c r="AF159" s="55">
        <f>+'MIT Da'!AF159+'SAR Da'!AF159+'URQ Da'!AF159+'ROC Da'!AF159+'SM Da'!AF159+'BN Da'!AF159+'BS Da'!AF159+'TDC Da'!AF159</f>
        <v>96</v>
      </c>
      <c r="AG159" s="55">
        <f>+'MIT Da'!AG159+'SAR Da'!AG159+'URQ Da'!AG159+'ROC Da'!AG159+'SM Da'!AG159+'BN Da'!AG159+'BS Da'!AG159+'TDC Da'!AG159</f>
        <v>447</v>
      </c>
      <c r="AH159" s="219">
        <f>+'MIT Da'!AH159+'SAR Da'!AH159+'URQ Da'!AH159+'ROC Da'!AH159+'SM Da'!AH159+'BN Da'!AH159+'BS Da'!AH159+'TDC Da'!AH159</f>
        <v>597</v>
      </c>
      <c r="AI159" s="10">
        <f>+'MIT Da'!AI159+'SAR Da'!AI159+'URQ Da'!AI159+'ROC Da'!AI159+'SM Da'!AI159+'BN Da'!AI159+'BS Da'!AI159+'TDC Da'!AI159</f>
        <v>274.60699999999997</v>
      </c>
      <c r="AJ159" s="10">
        <f>+'MIT Da'!AJ159+'SAR Da'!AJ159+'URQ Da'!AJ159+'ROC Da'!AJ159+'SM Da'!AJ159+'BN Da'!AJ159+'BS Da'!AJ159+'TDC Da'!AJ159</f>
        <v>7.32</v>
      </c>
      <c r="AK159" s="10">
        <f>+'MIT Da'!AK159+'SAR Da'!AK159+'URQ Da'!AK159+'ROC Da'!AK159+'SM Da'!AK159+'BN Da'!AK159+'BS Da'!AK159+'TDC Da'!AK159</f>
        <v>498.71500000000003</v>
      </c>
      <c r="AL159" s="222">
        <f>+'MIT Da'!AL159+'SAR Da'!AL159+'URQ Da'!AL159+'ROC Da'!AL159+'SM Da'!AL159+'BN Da'!AL159+'BS Da'!AL159+'TDC Da'!AL159</f>
        <v>780.64199999999994</v>
      </c>
      <c r="AM159" s="55">
        <f>+'MIT Da'!AM159+'SAR Da'!AM159+'URQ Da'!AM159+'ROC Da'!AM159+'SM Da'!AM159+'BN Da'!AM159+'BS Da'!AM159+'TDC Da'!AM159</f>
        <v>10</v>
      </c>
      <c r="AN159" s="55">
        <f>+'MIT Da'!AN159+'SAR Da'!AN159+'URQ Da'!AN159+'ROC Da'!AN159+'SM Da'!AN159+'BN Da'!AN159+'BS Da'!AN159+'TDC Da'!AN159</f>
        <v>57</v>
      </c>
      <c r="AO159" s="55">
        <f>+'MIT Da'!AO159+'SAR Da'!AO159+'URQ Da'!AO159+'ROC Da'!AO159+'SM Da'!AO159+'BN Da'!AO159+'BS Da'!AO159+'TDC Da'!AO159</f>
        <v>82</v>
      </c>
      <c r="AP159" s="232">
        <f>+'MIT Da'!AP159+'SAR Da'!AP159+'URQ Da'!AP159+'ROC Da'!AP159+'SM Da'!AP159+'BN Da'!AP159+'BS Da'!AP159+'TDC Da'!AP159</f>
        <v>149</v>
      </c>
      <c r="AQ159" s="55">
        <f>+'MIT Da'!AQ159+'SAR Da'!AQ159+'URQ Da'!AQ159+'ROC Da'!AQ159+'SM Da'!AQ159+'BN Da'!AQ159+'BS Da'!AQ159+'TDC Da'!AQ159</f>
        <v>596</v>
      </c>
      <c r="AR159" s="55">
        <f>+'MIT Da'!AR159+'SAR Da'!AR159+'URQ Da'!AR159+'ROC Da'!AR159+'SM Da'!AR159+'BN Da'!AR159+'BS Da'!AR159+'TDC Da'!AR159</f>
        <v>341</v>
      </c>
      <c r="AS159" s="55">
        <f>+'MIT Da'!AS159+'SAR Da'!AS159+'URQ Da'!AS159+'ROC Da'!AS159+'SM Da'!AS159+'BN Da'!AS159+'BS Da'!AS159+'TDC Da'!AS159</f>
        <v>39</v>
      </c>
      <c r="AT159" s="232">
        <f>+SUM(RED_InfraMR[[#This Row],[B.02.1 - Parque de Coches Eléctricos Motrices]:[B.02.3 - Parque de Coches Eléctricos Motrices Tipo R]])</f>
        <v>976</v>
      </c>
      <c r="AU159" s="55">
        <f>+'MIT Da'!AU159+'SAR Da'!AU159+'URQ Da'!AU159+'ROC Da'!AU159+'SM Da'!AU159+'BN Da'!AU159+'BS Da'!AU159+'TDC Da'!AU159</f>
        <v>0</v>
      </c>
      <c r="AV159" s="55">
        <f>+'MIT Da'!AV159+'SAR Da'!AV159+'URQ Da'!AV159+'ROC Da'!AV159+'SM Da'!AV159+'BN Da'!AV159+'BS Da'!AV159+'TDC Da'!AV159</f>
        <v>6</v>
      </c>
      <c r="AW159" s="55">
        <f>+'MIT Da'!AW159+'SAR Da'!AW159+'URQ Da'!AW159+'ROC Da'!AW159+'SM Da'!AW159+'BN Da'!AW159+'BS Da'!AW159+'TDC Da'!AW159</f>
        <v>10</v>
      </c>
      <c r="AX159" s="232">
        <f>+SUM(RED_InfraMR[[#This Row],[B.03.1 - Parque de Coches Motores Motrices Remolcados]:[B.03.3 - Parque de Coches Motores Motrices Cabina]])</f>
        <v>16</v>
      </c>
      <c r="AY159" s="55">
        <f>+'MIT Da'!AY159+'SAR Da'!AY159+'URQ Da'!AY159+'ROC Da'!AY159+'SM Da'!AY159+'BN Da'!AY159+'BS Da'!AY159+'TDC Da'!AY159</f>
        <v>437</v>
      </c>
      <c r="AZ159" s="55">
        <f>+'MIT Da'!AZ159+'SAR Da'!AZ159+'URQ Da'!AZ159+'ROC Da'!AZ159+'SM Da'!AZ159+'BN Da'!AZ159+'BS Da'!AZ159+'TDC Da'!AZ159</f>
        <v>173</v>
      </c>
      <c r="BA159" s="55">
        <f>+'MIT Da'!BA159+'SAR Da'!BA159+'URQ Da'!BA159+'ROC Da'!BA159+'SM Da'!BA159+'BN Da'!BA159+'BS Da'!BA159+'TDC Da'!BA159</f>
        <v>15</v>
      </c>
      <c r="BB159" s="55">
        <f>+'MIT Da'!BB159+'SAR Da'!BB159+'URQ Da'!BB159+'ROC Da'!BB159+'SM Da'!BB159+'BN Da'!BB159+'BS Da'!BB159+'TDC Da'!BB159</f>
        <v>0</v>
      </c>
      <c r="BC159" s="232">
        <f>+SUM(RED_InfraMR[[#This Row],[B.04.1 - Parque de Coches Remolcados Clase Unica]:[B.04.5 - Parque de Coches Remolcados para Servicios Especiales (Cartoneros)]])</f>
        <v>625</v>
      </c>
      <c r="BD159" s="393">
        <f>+'MIT Da'!BD159+'SAR Da'!BD159+'URQ Da'!BD159+'ROC Da'!BD159+'SM Da'!BD159+'BN Da'!BD159+'BS Da'!BD159+'TDC Da'!BD159</f>
        <v>150</v>
      </c>
      <c r="BE159" s="55">
        <f>+'MIT Da'!BE159+'SAR Da'!BE159+'URQ Da'!BE159+'ROC Da'!BE159+'SM Da'!BE159+'BN Da'!BE159+'BS Da'!BE159+'TDC Da'!BE159</f>
        <v>12</v>
      </c>
      <c r="BF159" s="55">
        <f>+'MIT Da'!BF159+'SAR Da'!BF159+'URQ Da'!BF159+'ROC Da'!BF159+'SM Da'!BF159+'BN Da'!BF159+'BS Da'!BF159+'TDC Da'!BF159</f>
        <v>92</v>
      </c>
      <c r="BG159" s="235"/>
    </row>
    <row r="160" spans="1:59">
      <c r="A160" s="1">
        <v>2006</v>
      </c>
      <c r="B160" s="1" t="s">
        <v>63</v>
      </c>
      <c r="C160" s="10">
        <f>+'MIT Da'!C160+'SAR Da'!C160+'URQ Da'!C160+'ROC Da'!C160+'SM Da'!C160+'BN Da'!C160+'BS Da'!C160+'TDC Da'!C160</f>
        <v>147.21299999999999</v>
      </c>
      <c r="D160" s="10">
        <f>+'MIT Da'!D160+'SAR Da'!D160+'URQ Da'!D160+'ROC Da'!D160+'SM Da'!D160+'BN Da'!D160+'BS Da'!D160+'TDC Da'!D160</f>
        <v>444.30600000000004</v>
      </c>
      <c r="E160" s="10">
        <f>+'MIT Da'!E160+'SAR Da'!E160+'URQ Da'!E160+'ROC Da'!E160+'SM Da'!E160+'BN Da'!E160+'BS Da'!E160+'TDC Da'!E160</f>
        <v>0</v>
      </c>
      <c r="F160" s="10">
        <f>+'MIT Da'!F160+'SAR Da'!F160+'URQ Da'!F160+'ROC Da'!F160+'SM Da'!F160+'BN Da'!F160+'BS Da'!F160+'TDC Da'!F160</f>
        <v>176.17364000000001</v>
      </c>
      <c r="G160" s="192">
        <f>+'MIT Da'!G160+'SAR Da'!G160+'URQ Da'!G160+'ROC Da'!G160+'SM Da'!G160+'BN Da'!G160+'BS Da'!G160+'TDC Da'!G160</f>
        <v>767.69263999999998</v>
      </c>
      <c r="H160" s="192">
        <f>+'MIT Da'!H160+'SAR Da'!H160+'URQ Da'!H160+'ROC Da'!H160+'SM Da'!H160+'BN Da'!H160+'BS Da'!H160+'TDC Da'!H160</f>
        <v>767.69263999999998</v>
      </c>
      <c r="I160" s="10">
        <f>+'MIT Da'!I160+'SAR Da'!I160+'URQ Da'!I160+'ROC Da'!I160+'SM Da'!I160+'BN Da'!I160+'BS Da'!I160+'TDC Da'!I160</f>
        <v>972.2581100000001</v>
      </c>
      <c r="J160" s="10">
        <f>+'MIT Da'!J160+'SAR Da'!J160+'URQ Da'!J160+'ROC Da'!J160+'SM Da'!J160+'BN Da'!J160+'BS Da'!J160+'TDC Da'!J160</f>
        <v>1060.415</v>
      </c>
      <c r="K160" s="10">
        <f>+'MIT Da'!K160+'SAR Da'!K160+'URQ Da'!K160+'ROC Da'!K160+'SM Da'!K160+'BN Da'!K160+'BS Da'!K160+'TDC Da'!K160</f>
        <v>54.516999999999996</v>
      </c>
      <c r="L160" s="10">
        <f>+'MIT Da'!L160+'SAR Da'!L160+'URQ Da'!L160+'ROC Da'!L160+'SM Da'!L160+'BN Da'!L160+'BS Da'!L160+'TDC Da'!L160</f>
        <v>379.49300000000005</v>
      </c>
      <c r="M160" s="10">
        <f>+'MIT Da'!M160+'SAR Da'!M160+'URQ Da'!M160+'ROC Da'!M160+'SM Da'!M160+'BN Da'!M160+'BS Da'!M160+'TDC Da'!M160</f>
        <v>21.314999999999998</v>
      </c>
      <c r="N160" s="192">
        <f>+'MIT Da'!N160+'SAR Da'!N160+'URQ Da'!N160+'ROC Da'!N160+'SM Da'!N160+'BN Da'!N160+'BS Da'!N160+'TDC Da'!N160</f>
        <v>1439.9079999999999</v>
      </c>
      <c r="O160" s="192">
        <f>+'MIT Da'!O160+'SAR Da'!O160+'URQ Da'!O160+'ROC Da'!O160+'SM Da'!O160+'BN Da'!O160+'BS Da'!O160+'TDC Da'!O160</f>
        <v>1439.9079999999999</v>
      </c>
      <c r="P160" s="55">
        <f>+'MIT Da'!P160+'SAR Da'!P160+'URQ Da'!P160+'ROC Da'!P160+'SM Da'!P160+'BN Da'!P160+'BS Da'!P160+'TDC Da'!P160</f>
        <v>203</v>
      </c>
      <c r="Q160" s="55">
        <f>+'MIT Da'!Q160+'SAR Da'!Q160+'URQ Da'!Q160+'ROC Da'!Q160+'SM Da'!Q160+'BN Da'!Q160+'BS Da'!Q160+'TDC Da'!Q160</f>
        <v>58</v>
      </c>
      <c r="R160" s="55">
        <f>+'MIT Da'!R160+'SAR Da'!R160+'URQ Da'!R160+'ROC Da'!R160+'SM Da'!R160+'BN Da'!R160+'BS Da'!R160+'TDC Da'!R160</f>
        <v>10</v>
      </c>
      <c r="S160" s="213">
        <f>+'MIT Da'!S160+'SAR Da'!S160+'URQ Da'!S160+'ROC Da'!S160+'SM Da'!S160+'BN Da'!S160+'BS Da'!S160+'TDC Da'!S160</f>
        <v>271</v>
      </c>
      <c r="T160" s="213">
        <f>+'MIT Da'!T160+'SAR Da'!T160+'URQ Da'!T160+'ROC Da'!T160+'SM Da'!T160+'BN Da'!T160+'BS Da'!T160+'TDC Da'!T160</f>
        <v>271</v>
      </c>
      <c r="U160" s="55">
        <f>+'MIT Da'!U160+'SAR Da'!U160+'URQ Da'!U160+'ROC Da'!U160+'SM Da'!U160+'BN Da'!U160+'BS Da'!U160+'TDC Da'!U160</f>
        <v>136</v>
      </c>
      <c r="V160" s="55">
        <f>+'MIT Da'!V160+'SAR Da'!V160+'URQ Da'!V160+'ROC Da'!V160+'SM Da'!V160+'BN Da'!V160+'BS Da'!V160+'TDC Da'!V160</f>
        <v>434</v>
      </c>
      <c r="W160" s="55">
        <f>+'MIT Da'!W160+'SAR Da'!W160+'URQ Da'!W160+'ROC Da'!W160+'SM Da'!W160+'BN Da'!W160+'BS Da'!W160+'TDC Da'!W160</f>
        <v>11</v>
      </c>
      <c r="X160" s="55">
        <f>+'MIT Da'!X160+'SAR Da'!X160+'URQ Da'!X160+'ROC Da'!X160+'SM Da'!X160+'BN Da'!X160+'BS Da'!X160+'TDC Da'!X160</f>
        <v>107</v>
      </c>
      <c r="Y160" s="55">
        <f>+'MIT Da'!Y160+'SAR Da'!Y160+'URQ Da'!Y160+'ROC Da'!Y160+'SM Da'!Y160+'BN Da'!Y160+'BS Da'!Y160+'TDC Da'!Y160</f>
        <v>4</v>
      </c>
      <c r="Z160" s="219">
        <f>+'MIT Da'!Z160+'SAR Da'!Z160+'URQ Da'!Z160+'ROC Da'!Z160+'SM Da'!Z160+'BN Da'!Z160+'BS Da'!Z160+'TDC Da'!Z160</f>
        <v>692</v>
      </c>
      <c r="AA160" s="55">
        <f>+'MIT Da'!AA160+'SAR Da'!AA160+'URQ Da'!AA160+'ROC Da'!AA160+'SM Da'!AA160+'BN Da'!AA160+'BS Da'!AA160+'TDC Da'!AA160</f>
        <v>161</v>
      </c>
      <c r="AB160" s="55">
        <f>+'MIT Da'!AB160+'SAR Da'!AB160+'URQ Da'!AB160+'ROC Da'!AB160+'SM Da'!AB160+'BN Da'!AB160+'BS Da'!AB160+'TDC Da'!AB160</f>
        <v>102</v>
      </c>
      <c r="AC160" s="55">
        <f>+'MIT Da'!AC160+'SAR Da'!AC160+'URQ Da'!AC160+'ROC Da'!AC160+'SM Da'!AC160+'BN Da'!AC160+'BS Da'!AC160+'TDC Da'!AC160</f>
        <v>692</v>
      </c>
      <c r="AD160" s="219">
        <f>+'MIT Da'!AD160+'SAR Da'!AD160+'URQ Da'!AD160+'ROC Da'!AD160+'SM Da'!AD160+'BN Da'!AD160+'BS Da'!AD160+'TDC Da'!AD160</f>
        <v>955</v>
      </c>
      <c r="AE160" s="55">
        <f>+'MIT Da'!AE160+'SAR Da'!AE160+'URQ Da'!AE160+'ROC Da'!AE160+'SM Da'!AE160+'BN Da'!AE160+'BS Da'!AE160+'TDC Da'!AE160</f>
        <v>54</v>
      </c>
      <c r="AF160" s="55">
        <f>+'MIT Da'!AF160+'SAR Da'!AF160+'URQ Da'!AF160+'ROC Da'!AF160+'SM Da'!AF160+'BN Da'!AF160+'BS Da'!AF160+'TDC Da'!AF160</f>
        <v>96</v>
      </c>
      <c r="AG160" s="55">
        <f>+'MIT Da'!AG160+'SAR Da'!AG160+'URQ Da'!AG160+'ROC Da'!AG160+'SM Da'!AG160+'BN Da'!AG160+'BS Da'!AG160+'TDC Da'!AG160</f>
        <v>447</v>
      </c>
      <c r="AH160" s="219">
        <f>+'MIT Da'!AH160+'SAR Da'!AH160+'URQ Da'!AH160+'ROC Da'!AH160+'SM Da'!AH160+'BN Da'!AH160+'BS Da'!AH160+'TDC Da'!AH160</f>
        <v>597</v>
      </c>
      <c r="AI160" s="10">
        <f>+'MIT Da'!AI160+'SAR Da'!AI160+'URQ Da'!AI160+'ROC Da'!AI160+'SM Da'!AI160+'BN Da'!AI160+'BS Da'!AI160+'TDC Da'!AI160</f>
        <v>274.60699999999997</v>
      </c>
      <c r="AJ160" s="10">
        <f>+'MIT Da'!AJ160+'SAR Da'!AJ160+'URQ Da'!AJ160+'ROC Da'!AJ160+'SM Da'!AJ160+'BN Da'!AJ160+'BS Da'!AJ160+'TDC Da'!AJ160</f>
        <v>7.32</v>
      </c>
      <c r="AK160" s="10">
        <f>+'MIT Da'!AK160+'SAR Da'!AK160+'URQ Da'!AK160+'ROC Da'!AK160+'SM Da'!AK160+'BN Da'!AK160+'BS Da'!AK160+'TDC Da'!AK160</f>
        <v>498.71500000000003</v>
      </c>
      <c r="AL160" s="222">
        <f>+'MIT Da'!AL160+'SAR Da'!AL160+'URQ Da'!AL160+'ROC Da'!AL160+'SM Da'!AL160+'BN Da'!AL160+'BS Da'!AL160+'TDC Da'!AL160</f>
        <v>780.64199999999994</v>
      </c>
      <c r="AM160" s="55">
        <f>+'MIT Da'!AM160+'SAR Da'!AM160+'URQ Da'!AM160+'ROC Da'!AM160+'SM Da'!AM160+'BN Da'!AM160+'BS Da'!AM160+'TDC Da'!AM160</f>
        <v>10</v>
      </c>
      <c r="AN160" s="55">
        <f>+'MIT Da'!AN160+'SAR Da'!AN160+'URQ Da'!AN160+'ROC Da'!AN160+'SM Da'!AN160+'BN Da'!AN160+'BS Da'!AN160+'TDC Da'!AN160</f>
        <v>57</v>
      </c>
      <c r="AO160" s="55">
        <f>+'MIT Da'!AO160+'SAR Da'!AO160+'URQ Da'!AO160+'ROC Da'!AO160+'SM Da'!AO160+'BN Da'!AO160+'BS Da'!AO160+'TDC Da'!AO160</f>
        <v>82</v>
      </c>
      <c r="AP160" s="232">
        <f>+'MIT Da'!AP160+'SAR Da'!AP160+'URQ Da'!AP160+'ROC Da'!AP160+'SM Da'!AP160+'BN Da'!AP160+'BS Da'!AP160+'TDC Da'!AP160</f>
        <v>149</v>
      </c>
      <c r="AQ160" s="55">
        <f>+'MIT Da'!AQ160+'SAR Da'!AQ160+'URQ Da'!AQ160+'ROC Da'!AQ160+'SM Da'!AQ160+'BN Da'!AQ160+'BS Da'!AQ160+'TDC Da'!AQ160</f>
        <v>596</v>
      </c>
      <c r="AR160" s="55">
        <f>+'MIT Da'!AR160+'SAR Da'!AR160+'URQ Da'!AR160+'ROC Da'!AR160+'SM Da'!AR160+'BN Da'!AR160+'BS Da'!AR160+'TDC Da'!AR160</f>
        <v>341</v>
      </c>
      <c r="AS160" s="55">
        <f>+'MIT Da'!AS160+'SAR Da'!AS160+'URQ Da'!AS160+'ROC Da'!AS160+'SM Da'!AS160+'BN Da'!AS160+'BS Da'!AS160+'TDC Da'!AS160</f>
        <v>39</v>
      </c>
      <c r="AT160" s="232">
        <f>+SUM(RED_InfraMR[[#This Row],[B.02.1 - Parque de Coches Eléctricos Motrices]:[B.02.3 - Parque de Coches Eléctricos Motrices Tipo R]])</f>
        <v>976</v>
      </c>
      <c r="AU160" s="55">
        <f>+'MIT Da'!AU160+'SAR Da'!AU160+'URQ Da'!AU160+'ROC Da'!AU160+'SM Da'!AU160+'BN Da'!AU160+'BS Da'!AU160+'TDC Da'!AU160</f>
        <v>0</v>
      </c>
      <c r="AV160" s="55">
        <f>+'MIT Da'!AV160+'SAR Da'!AV160+'URQ Da'!AV160+'ROC Da'!AV160+'SM Da'!AV160+'BN Da'!AV160+'BS Da'!AV160+'TDC Da'!AV160</f>
        <v>6</v>
      </c>
      <c r="AW160" s="55">
        <f>+'MIT Da'!AW160+'SAR Da'!AW160+'URQ Da'!AW160+'ROC Da'!AW160+'SM Da'!AW160+'BN Da'!AW160+'BS Da'!AW160+'TDC Da'!AW160</f>
        <v>10</v>
      </c>
      <c r="AX160" s="232">
        <f>+SUM(RED_InfraMR[[#This Row],[B.03.1 - Parque de Coches Motores Motrices Remolcados]:[B.03.3 - Parque de Coches Motores Motrices Cabina]])</f>
        <v>16</v>
      </c>
      <c r="AY160" s="55">
        <f>+'MIT Da'!AY160+'SAR Da'!AY160+'URQ Da'!AY160+'ROC Da'!AY160+'SM Da'!AY160+'BN Da'!AY160+'BS Da'!AY160+'TDC Da'!AY160</f>
        <v>437</v>
      </c>
      <c r="AZ160" s="55">
        <f>+'MIT Da'!AZ160+'SAR Da'!AZ160+'URQ Da'!AZ160+'ROC Da'!AZ160+'SM Da'!AZ160+'BN Da'!AZ160+'BS Da'!AZ160+'TDC Da'!AZ160</f>
        <v>173</v>
      </c>
      <c r="BA160" s="55">
        <f>+'MIT Da'!BA160+'SAR Da'!BA160+'URQ Da'!BA160+'ROC Da'!BA160+'SM Da'!BA160+'BN Da'!BA160+'BS Da'!BA160+'TDC Da'!BA160</f>
        <v>15</v>
      </c>
      <c r="BB160" s="55">
        <f>+'MIT Da'!BB160+'SAR Da'!BB160+'URQ Da'!BB160+'ROC Da'!BB160+'SM Da'!BB160+'BN Da'!BB160+'BS Da'!BB160+'TDC Da'!BB160</f>
        <v>0</v>
      </c>
      <c r="BC160" s="232">
        <f>+SUM(RED_InfraMR[[#This Row],[B.04.1 - Parque de Coches Remolcados Clase Unica]:[B.04.5 - Parque de Coches Remolcados para Servicios Especiales (Cartoneros)]])</f>
        <v>625</v>
      </c>
      <c r="BD160" s="393">
        <f>+'MIT Da'!BD160+'SAR Da'!BD160+'URQ Da'!BD160+'ROC Da'!BD160+'SM Da'!BD160+'BN Da'!BD160+'BS Da'!BD160+'TDC Da'!BD160</f>
        <v>150</v>
      </c>
      <c r="BE160" s="55">
        <f>+'MIT Da'!BE160+'SAR Da'!BE160+'URQ Da'!BE160+'ROC Da'!BE160+'SM Da'!BE160+'BN Da'!BE160+'BS Da'!BE160+'TDC Da'!BE160</f>
        <v>12</v>
      </c>
      <c r="BF160" s="55">
        <f>+'MIT Da'!BF160+'SAR Da'!BF160+'URQ Da'!BF160+'ROC Da'!BF160+'SM Da'!BF160+'BN Da'!BF160+'BS Da'!BF160+'TDC Da'!BF160</f>
        <v>92</v>
      </c>
      <c r="BG160" s="235"/>
    </row>
    <row r="161" spans="1:59">
      <c r="A161" s="1">
        <v>2006</v>
      </c>
      <c r="B161" s="1" t="s">
        <v>64</v>
      </c>
      <c r="C161" s="10">
        <f>+'MIT Da'!C161+'SAR Da'!C161+'URQ Da'!C161+'ROC Da'!C161+'SM Da'!C161+'BN Da'!C161+'BS Da'!C161+'TDC Da'!C161</f>
        <v>147.21299999999999</v>
      </c>
      <c r="D161" s="10">
        <f>+'MIT Da'!D161+'SAR Da'!D161+'URQ Da'!D161+'ROC Da'!D161+'SM Da'!D161+'BN Da'!D161+'BS Da'!D161+'TDC Da'!D161</f>
        <v>444.30600000000004</v>
      </c>
      <c r="E161" s="10">
        <f>+'MIT Da'!E161+'SAR Da'!E161+'URQ Da'!E161+'ROC Da'!E161+'SM Da'!E161+'BN Da'!E161+'BS Da'!E161+'TDC Da'!E161</f>
        <v>0</v>
      </c>
      <c r="F161" s="10">
        <f>+'MIT Da'!F161+'SAR Da'!F161+'URQ Da'!F161+'ROC Da'!F161+'SM Da'!F161+'BN Da'!F161+'BS Da'!F161+'TDC Da'!F161</f>
        <v>176.17364000000001</v>
      </c>
      <c r="G161" s="192">
        <f>+'MIT Da'!G161+'SAR Da'!G161+'URQ Da'!G161+'ROC Da'!G161+'SM Da'!G161+'BN Da'!G161+'BS Da'!G161+'TDC Da'!G161</f>
        <v>767.69263999999998</v>
      </c>
      <c r="H161" s="192">
        <f>+'MIT Da'!H161+'SAR Da'!H161+'URQ Da'!H161+'ROC Da'!H161+'SM Da'!H161+'BN Da'!H161+'BS Da'!H161+'TDC Da'!H161</f>
        <v>767.69263999999998</v>
      </c>
      <c r="I161" s="10">
        <f>+'MIT Da'!I161+'SAR Da'!I161+'URQ Da'!I161+'ROC Da'!I161+'SM Da'!I161+'BN Da'!I161+'BS Da'!I161+'TDC Da'!I161</f>
        <v>972.2581100000001</v>
      </c>
      <c r="J161" s="10">
        <f>+'MIT Da'!J161+'SAR Da'!J161+'URQ Da'!J161+'ROC Da'!J161+'SM Da'!J161+'BN Da'!J161+'BS Da'!J161+'TDC Da'!J161</f>
        <v>1060.415</v>
      </c>
      <c r="K161" s="10">
        <f>+'MIT Da'!K161+'SAR Da'!K161+'URQ Da'!K161+'ROC Da'!K161+'SM Da'!K161+'BN Da'!K161+'BS Da'!K161+'TDC Da'!K161</f>
        <v>54.516999999999996</v>
      </c>
      <c r="L161" s="10">
        <f>+'MIT Da'!L161+'SAR Da'!L161+'URQ Da'!L161+'ROC Da'!L161+'SM Da'!L161+'BN Da'!L161+'BS Da'!L161+'TDC Da'!L161</f>
        <v>379.49300000000005</v>
      </c>
      <c r="M161" s="10">
        <f>+'MIT Da'!M161+'SAR Da'!M161+'URQ Da'!M161+'ROC Da'!M161+'SM Da'!M161+'BN Da'!M161+'BS Da'!M161+'TDC Da'!M161</f>
        <v>21.314999999999998</v>
      </c>
      <c r="N161" s="192">
        <f>+'MIT Da'!N161+'SAR Da'!N161+'URQ Da'!N161+'ROC Da'!N161+'SM Da'!N161+'BN Da'!N161+'BS Da'!N161+'TDC Da'!N161</f>
        <v>1439.9079999999999</v>
      </c>
      <c r="O161" s="192">
        <f>+'MIT Da'!O161+'SAR Da'!O161+'URQ Da'!O161+'ROC Da'!O161+'SM Da'!O161+'BN Da'!O161+'BS Da'!O161+'TDC Da'!O161</f>
        <v>1439.9079999999999</v>
      </c>
      <c r="P161" s="55">
        <f>+'MIT Da'!P161+'SAR Da'!P161+'URQ Da'!P161+'ROC Da'!P161+'SM Da'!P161+'BN Da'!P161+'BS Da'!P161+'TDC Da'!P161</f>
        <v>203</v>
      </c>
      <c r="Q161" s="55">
        <f>+'MIT Da'!Q161+'SAR Da'!Q161+'URQ Da'!Q161+'ROC Da'!Q161+'SM Da'!Q161+'BN Da'!Q161+'BS Da'!Q161+'TDC Da'!Q161</f>
        <v>58</v>
      </c>
      <c r="R161" s="55">
        <f>+'MIT Da'!R161+'SAR Da'!R161+'URQ Da'!R161+'ROC Da'!R161+'SM Da'!R161+'BN Da'!R161+'BS Da'!R161+'TDC Da'!R161</f>
        <v>10</v>
      </c>
      <c r="S161" s="213">
        <f>+'MIT Da'!S161+'SAR Da'!S161+'URQ Da'!S161+'ROC Da'!S161+'SM Da'!S161+'BN Da'!S161+'BS Da'!S161+'TDC Da'!S161</f>
        <v>271</v>
      </c>
      <c r="T161" s="213">
        <f>+'MIT Da'!T161+'SAR Da'!T161+'URQ Da'!T161+'ROC Da'!T161+'SM Da'!T161+'BN Da'!T161+'BS Da'!T161+'TDC Da'!T161</f>
        <v>271</v>
      </c>
      <c r="U161" s="55">
        <f>+'MIT Da'!U161+'SAR Da'!U161+'URQ Da'!U161+'ROC Da'!U161+'SM Da'!U161+'BN Da'!U161+'BS Da'!U161+'TDC Da'!U161</f>
        <v>136</v>
      </c>
      <c r="V161" s="55">
        <f>+'MIT Da'!V161+'SAR Da'!V161+'URQ Da'!V161+'ROC Da'!V161+'SM Da'!V161+'BN Da'!V161+'BS Da'!V161+'TDC Da'!V161</f>
        <v>434</v>
      </c>
      <c r="W161" s="55">
        <f>+'MIT Da'!W161+'SAR Da'!W161+'URQ Da'!W161+'ROC Da'!W161+'SM Da'!W161+'BN Da'!W161+'BS Da'!W161+'TDC Da'!W161</f>
        <v>11</v>
      </c>
      <c r="X161" s="55">
        <f>+'MIT Da'!X161+'SAR Da'!X161+'URQ Da'!X161+'ROC Da'!X161+'SM Da'!X161+'BN Da'!X161+'BS Da'!X161+'TDC Da'!X161</f>
        <v>107</v>
      </c>
      <c r="Y161" s="55">
        <f>+'MIT Da'!Y161+'SAR Da'!Y161+'URQ Da'!Y161+'ROC Da'!Y161+'SM Da'!Y161+'BN Da'!Y161+'BS Da'!Y161+'TDC Da'!Y161</f>
        <v>4</v>
      </c>
      <c r="Z161" s="219">
        <f>+'MIT Da'!Z161+'SAR Da'!Z161+'URQ Da'!Z161+'ROC Da'!Z161+'SM Da'!Z161+'BN Da'!Z161+'BS Da'!Z161+'TDC Da'!Z161</f>
        <v>692</v>
      </c>
      <c r="AA161" s="55">
        <f>+'MIT Da'!AA161+'SAR Da'!AA161+'URQ Da'!AA161+'ROC Da'!AA161+'SM Da'!AA161+'BN Da'!AA161+'BS Da'!AA161+'TDC Da'!AA161</f>
        <v>161</v>
      </c>
      <c r="AB161" s="55">
        <f>+'MIT Da'!AB161+'SAR Da'!AB161+'URQ Da'!AB161+'ROC Da'!AB161+'SM Da'!AB161+'BN Da'!AB161+'BS Da'!AB161+'TDC Da'!AB161</f>
        <v>102</v>
      </c>
      <c r="AC161" s="55">
        <f>+'MIT Da'!AC161+'SAR Da'!AC161+'URQ Da'!AC161+'ROC Da'!AC161+'SM Da'!AC161+'BN Da'!AC161+'BS Da'!AC161+'TDC Da'!AC161</f>
        <v>692</v>
      </c>
      <c r="AD161" s="219">
        <f>+'MIT Da'!AD161+'SAR Da'!AD161+'URQ Da'!AD161+'ROC Da'!AD161+'SM Da'!AD161+'BN Da'!AD161+'BS Da'!AD161+'TDC Da'!AD161</f>
        <v>955</v>
      </c>
      <c r="AE161" s="55">
        <f>+'MIT Da'!AE161+'SAR Da'!AE161+'URQ Da'!AE161+'ROC Da'!AE161+'SM Da'!AE161+'BN Da'!AE161+'BS Da'!AE161+'TDC Da'!AE161</f>
        <v>54</v>
      </c>
      <c r="AF161" s="55">
        <f>+'MIT Da'!AF161+'SAR Da'!AF161+'URQ Da'!AF161+'ROC Da'!AF161+'SM Da'!AF161+'BN Da'!AF161+'BS Da'!AF161+'TDC Da'!AF161</f>
        <v>96</v>
      </c>
      <c r="AG161" s="55">
        <f>+'MIT Da'!AG161+'SAR Da'!AG161+'URQ Da'!AG161+'ROC Da'!AG161+'SM Da'!AG161+'BN Da'!AG161+'BS Da'!AG161+'TDC Da'!AG161</f>
        <v>447</v>
      </c>
      <c r="AH161" s="219">
        <f>+'MIT Da'!AH161+'SAR Da'!AH161+'URQ Da'!AH161+'ROC Da'!AH161+'SM Da'!AH161+'BN Da'!AH161+'BS Da'!AH161+'TDC Da'!AH161</f>
        <v>597</v>
      </c>
      <c r="AI161" s="10">
        <f>+'MIT Da'!AI161+'SAR Da'!AI161+'URQ Da'!AI161+'ROC Da'!AI161+'SM Da'!AI161+'BN Da'!AI161+'BS Da'!AI161+'TDC Da'!AI161</f>
        <v>274.60699999999997</v>
      </c>
      <c r="AJ161" s="10">
        <f>+'MIT Da'!AJ161+'SAR Da'!AJ161+'URQ Da'!AJ161+'ROC Da'!AJ161+'SM Da'!AJ161+'BN Da'!AJ161+'BS Da'!AJ161+'TDC Da'!AJ161</f>
        <v>7.32</v>
      </c>
      <c r="AK161" s="10">
        <f>+'MIT Da'!AK161+'SAR Da'!AK161+'URQ Da'!AK161+'ROC Da'!AK161+'SM Da'!AK161+'BN Da'!AK161+'BS Da'!AK161+'TDC Da'!AK161</f>
        <v>498.71500000000003</v>
      </c>
      <c r="AL161" s="222">
        <f>+'MIT Da'!AL161+'SAR Da'!AL161+'URQ Da'!AL161+'ROC Da'!AL161+'SM Da'!AL161+'BN Da'!AL161+'BS Da'!AL161+'TDC Da'!AL161</f>
        <v>780.64199999999994</v>
      </c>
      <c r="AM161" s="55">
        <f>+'MIT Da'!AM161+'SAR Da'!AM161+'URQ Da'!AM161+'ROC Da'!AM161+'SM Da'!AM161+'BN Da'!AM161+'BS Da'!AM161+'TDC Da'!AM161</f>
        <v>10</v>
      </c>
      <c r="AN161" s="55">
        <f>+'MIT Da'!AN161+'SAR Da'!AN161+'URQ Da'!AN161+'ROC Da'!AN161+'SM Da'!AN161+'BN Da'!AN161+'BS Da'!AN161+'TDC Da'!AN161</f>
        <v>57</v>
      </c>
      <c r="AO161" s="55">
        <f>+'MIT Da'!AO161+'SAR Da'!AO161+'URQ Da'!AO161+'ROC Da'!AO161+'SM Da'!AO161+'BN Da'!AO161+'BS Da'!AO161+'TDC Da'!AO161</f>
        <v>82</v>
      </c>
      <c r="AP161" s="232">
        <f>+'MIT Da'!AP161+'SAR Da'!AP161+'URQ Da'!AP161+'ROC Da'!AP161+'SM Da'!AP161+'BN Da'!AP161+'BS Da'!AP161+'TDC Da'!AP161</f>
        <v>149</v>
      </c>
      <c r="AQ161" s="55">
        <f>+'MIT Da'!AQ161+'SAR Da'!AQ161+'URQ Da'!AQ161+'ROC Da'!AQ161+'SM Da'!AQ161+'BN Da'!AQ161+'BS Da'!AQ161+'TDC Da'!AQ161</f>
        <v>596</v>
      </c>
      <c r="AR161" s="55">
        <f>+'MIT Da'!AR161+'SAR Da'!AR161+'URQ Da'!AR161+'ROC Da'!AR161+'SM Da'!AR161+'BN Da'!AR161+'BS Da'!AR161+'TDC Da'!AR161</f>
        <v>341</v>
      </c>
      <c r="AS161" s="55">
        <f>+'MIT Da'!AS161+'SAR Da'!AS161+'URQ Da'!AS161+'ROC Da'!AS161+'SM Da'!AS161+'BN Da'!AS161+'BS Da'!AS161+'TDC Da'!AS161</f>
        <v>39</v>
      </c>
      <c r="AT161" s="232">
        <f>+SUM(RED_InfraMR[[#This Row],[B.02.1 - Parque de Coches Eléctricos Motrices]:[B.02.3 - Parque de Coches Eléctricos Motrices Tipo R]])</f>
        <v>976</v>
      </c>
      <c r="AU161" s="55">
        <f>+'MIT Da'!AU161+'SAR Da'!AU161+'URQ Da'!AU161+'ROC Da'!AU161+'SM Da'!AU161+'BN Da'!AU161+'BS Da'!AU161+'TDC Da'!AU161</f>
        <v>0</v>
      </c>
      <c r="AV161" s="55">
        <f>+'MIT Da'!AV161+'SAR Da'!AV161+'URQ Da'!AV161+'ROC Da'!AV161+'SM Da'!AV161+'BN Da'!AV161+'BS Da'!AV161+'TDC Da'!AV161</f>
        <v>6</v>
      </c>
      <c r="AW161" s="55">
        <f>+'MIT Da'!AW161+'SAR Da'!AW161+'URQ Da'!AW161+'ROC Da'!AW161+'SM Da'!AW161+'BN Da'!AW161+'BS Da'!AW161+'TDC Da'!AW161</f>
        <v>10</v>
      </c>
      <c r="AX161" s="232">
        <f>+SUM(RED_InfraMR[[#This Row],[B.03.1 - Parque de Coches Motores Motrices Remolcados]:[B.03.3 - Parque de Coches Motores Motrices Cabina]])</f>
        <v>16</v>
      </c>
      <c r="AY161" s="55">
        <f>+'MIT Da'!AY161+'SAR Da'!AY161+'URQ Da'!AY161+'ROC Da'!AY161+'SM Da'!AY161+'BN Da'!AY161+'BS Da'!AY161+'TDC Da'!AY161</f>
        <v>437</v>
      </c>
      <c r="AZ161" s="55">
        <f>+'MIT Da'!AZ161+'SAR Da'!AZ161+'URQ Da'!AZ161+'ROC Da'!AZ161+'SM Da'!AZ161+'BN Da'!AZ161+'BS Da'!AZ161+'TDC Da'!AZ161</f>
        <v>173</v>
      </c>
      <c r="BA161" s="55">
        <f>+'MIT Da'!BA161+'SAR Da'!BA161+'URQ Da'!BA161+'ROC Da'!BA161+'SM Da'!BA161+'BN Da'!BA161+'BS Da'!BA161+'TDC Da'!BA161</f>
        <v>15</v>
      </c>
      <c r="BB161" s="55">
        <f>+'MIT Da'!BB161+'SAR Da'!BB161+'URQ Da'!BB161+'ROC Da'!BB161+'SM Da'!BB161+'BN Da'!BB161+'BS Da'!BB161+'TDC Da'!BB161</f>
        <v>0</v>
      </c>
      <c r="BC161" s="232">
        <f>+SUM(RED_InfraMR[[#This Row],[B.04.1 - Parque de Coches Remolcados Clase Unica]:[B.04.5 - Parque de Coches Remolcados para Servicios Especiales (Cartoneros)]])</f>
        <v>625</v>
      </c>
      <c r="BD161" s="393">
        <f>+'MIT Da'!BD161+'SAR Da'!BD161+'URQ Da'!BD161+'ROC Da'!BD161+'SM Da'!BD161+'BN Da'!BD161+'BS Da'!BD161+'TDC Da'!BD161</f>
        <v>150</v>
      </c>
      <c r="BE161" s="55">
        <f>+'MIT Da'!BE161+'SAR Da'!BE161+'URQ Da'!BE161+'ROC Da'!BE161+'SM Da'!BE161+'BN Da'!BE161+'BS Da'!BE161+'TDC Da'!BE161</f>
        <v>12</v>
      </c>
      <c r="BF161" s="55">
        <f>+'MIT Da'!BF161+'SAR Da'!BF161+'URQ Da'!BF161+'ROC Da'!BF161+'SM Da'!BF161+'BN Da'!BF161+'BS Da'!BF161+'TDC Da'!BF161</f>
        <v>92</v>
      </c>
      <c r="BG161" s="235"/>
    </row>
    <row r="162" spans="1:59">
      <c r="A162" s="1">
        <v>2006</v>
      </c>
      <c r="B162" s="1" t="s">
        <v>65</v>
      </c>
      <c r="C162" s="10">
        <f>+'MIT Da'!C162+'SAR Da'!C162+'URQ Da'!C162+'ROC Da'!C162+'SM Da'!C162+'BN Da'!C162+'BS Da'!C162+'TDC Da'!C162</f>
        <v>147.21299999999999</v>
      </c>
      <c r="D162" s="10">
        <f>+'MIT Da'!D162+'SAR Da'!D162+'URQ Da'!D162+'ROC Da'!D162+'SM Da'!D162+'BN Da'!D162+'BS Da'!D162+'TDC Da'!D162</f>
        <v>444.30600000000004</v>
      </c>
      <c r="E162" s="10">
        <f>+'MIT Da'!E162+'SAR Da'!E162+'URQ Da'!E162+'ROC Da'!E162+'SM Da'!E162+'BN Da'!E162+'BS Da'!E162+'TDC Da'!E162</f>
        <v>0</v>
      </c>
      <c r="F162" s="10">
        <f>+'MIT Da'!F162+'SAR Da'!F162+'URQ Da'!F162+'ROC Da'!F162+'SM Da'!F162+'BN Da'!F162+'BS Da'!F162+'TDC Da'!F162</f>
        <v>176.17364000000001</v>
      </c>
      <c r="G162" s="192">
        <f>+'MIT Da'!G162+'SAR Da'!G162+'URQ Da'!G162+'ROC Da'!G162+'SM Da'!G162+'BN Da'!G162+'BS Da'!G162+'TDC Da'!G162</f>
        <v>767.69263999999998</v>
      </c>
      <c r="H162" s="192">
        <f>+'MIT Da'!H162+'SAR Da'!H162+'URQ Da'!H162+'ROC Da'!H162+'SM Da'!H162+'BN Da'!H162+'BS Da'!H162+'TDC Da'!H162</f>
        <v>767.69263999999998</v>
      </c>
      <c r="I162" s="10">
        <f>+'MIT Da'!I162+'SAR Da'!I162+'URQ Da'!I162+'ROC Da'!I162+'SM Da'!I162+'BN Da'!I162+'BS Da'!I162+'TDC Da'!I162</f>
        <v>972.2581100000001</v>
      </c>
      <c r="J162" s="10">
        <f>+'MIT Da'!J162+'SAR Da'!J162+'URQ Da'!J162+'ROC Da'!J162+'SM Da'!J162+'BN Da'!J162+'BS Da'!J162+'TDC Da'!J162</f>
        <v>1060.415</v>
      </c>
      <c r="K162" s="10">
        <f>+'MIT Da'!K162+'SAR Da'!K162+'URQ Da'!K162+'ROC Da'!K162+'SM Da'!K162+'BN Da'!K162+'BS Da'!K162+'TDC Da'!K162</f>
        <v>54.516999999999996</v>
      </c>
      <c r="L162" s="10">
        <f>+'MIT Da'!L162+'SAR Da'!L162+'URQ Da'!L162+'ROC Da'!L162+'SM Da'!L162+'BN Da'!L162+'BS Da'!L162+'TDC Da'!L162</f>
        <v>379.49300000000005</v>
      </c>
      <c r="M162" s="10">
        <f>+'MIT Da'!M162+'SAR Da'!M162+'URQ Da'!M162+'ROC Da'!M162+'SM Da'!M162+'BN Da'!M162+'BS Da'!M162+'TDC Da'!M162</f>
        <v>21.314999999999998</v>
      </c>
      <c r="N162" s="192">
        <f>+'MIT Da'!N162+'SAR Da'!N162+'URQ Da'!N162+'ROC Da'!N162+'SM Da'!N162+'BN Da'!N162+'BS Da'!N162+'TDC Da'!N162</f>
        <v>1439.9079999999999</v>
      </c>
      <c r="O162" s="192">
        <f>+'MIT Da'!O162+'SAR Da'!O162+'URQ Da'!O162+'ROC Da'!O162+'SM Da'!O162+'BN Da'!O162+'BS Da'!O162+'TDC Da'!O162</f>
        <v>1439.9079999999999</v>
      </c>
      <c r="P162" s="55">
        <f>+'MIT Da'!P162+'SAR Da'!P162+'URQ Da'!P162+'ROC Da'!P162+'SM Da'!P162+'BN Da'!P162+'BS Da'!P162+'TDC Da'!P162</f>
        <v>203</v>
      </c>
      <c r="Q162" s="55">
        <f>+'MIT Da'!Q162+'SAR Da'!Q162+'URQ Da'!Q162+'ROC Da'!Q162+'SM Da'!Q162+'BN Da'!Q162+'BS Da'!Q162+'TDC Da'!Q162</f>
        <v>58</v>
      </c>
      <c r="R162" s="55">
        <f>+'MIT Da'!R162+'SAR Da'!R162+'URQ Da'!R162+'ROC Da'!R162+'SM Da'!R162+'BN Da'!R162+'BS Da'!R162+'TDC Da'!R162</f>
        <v>10</v>
      </c>
      <c r="S162" s="213">
        <f>+'MIT Da'!S162+'SAR Da'!S162+'URQ Da'!S162+'ROC Da'!S162+'SM Da'!S162+'BN Da'!S162+'BS Da'!S162+'TDC Da'!S162</f>
        <v>271</v>
      </c>
      <c r="T162" s="213">
        <f>+'MIT Da'!T162+'SAR Da'!T162+'URQ Da'!T162+'ROC Da'!T162+'SM Da'!T162+'BN Da'!T162+'BS Da'!T162+'TDC Da'!T162</f>
        <v>271</v>
      </c>
      <c r="U162" s="55">
        <f>+'MIT Da'!U162+'SAR Da'!U162+'URQ Da'!U162+'ROC Da'!U162+'SM Da'!U162+'BN Da'!U162+'BS Da'!U162+'TDC Da'!U162</f>
        <v>136</v>
      </c>
      <c r="V162" s="55">
        <f>+'MIT Da'!V162+'SAR Da'!V162+'URQ Da'!V162+'ROC Da'!V162+'SM Da'!V162+'BN Da'!V162+'BS Da'!V162+'TDC Da'!V162</f>
        <v>434</v>
      </c>
      <c r="W162" s="55">
        <f>+'MIT Da'!W162+'SAR Da'!W162+'URQ Da'!W162+'ROC Da'!W162+'SM Da'!W162+'BN Da'!W162+'BS Da'!W162+'TDC Da'!W162</f>
        <v>11</v>
      </c>
      <c r="X162" s="55">
        <f>+'MIT Da'!X162+'SAR Da'!X162+'URQ Da'!X162+'ROC Da'!X162+'SM Da'!X162+'BN Da'!X162+'BS Da'!X162+'TDC Da'!X162</f>
        <v>107</v>
      </c>
      <c r="Y162" s="55">
        <f>+'MIT Da'!Y162+'SAR Da'!Y162+'URQ Da'!Y162+'ROC Da'!Y162+'SM Da'!Y162+'BN Da'!Y162+'BS Da'!Y162+'TDC Da'!Y162</f>
        <v>4</v>
      </c>
      <c r="Z162" s="219">
        <f>+'MIT Da'!Z162+'SAR Da'!Z162+'URQ Da'!Z162+'ROC Da'!Z162+'SM Da'!Z162+'BN Da'!Z162+'BS Da'!Z162+'TDC Da'!Z162</f>
        <v>692</v>
      </c>
      <c r="AA162" s="55">
        <f>+'MIT Da'!AA162+'SAR Da'!AA162+'URQ Da'!AA162+'ROC Da'!AA162+'SM Da'!AA162+'BN Da'!AA162+'BS Da'!AA162+'TDC Da'!AA162</f>
        <v>161</v>
      </c>
      <c r="AB162" s="55">
        <f>+'MIT Da'!AB162+'SAR Da'!AB162+'URQ Da'!AB162+'ROC Da'!AB162+'SM Da'!AB162+'BN Da'!AB162+'BS Da'!AB162+'TDC Da'!AB162</f>
        <v>102</v>
      </c>
      <c r="AC162" s="55">
        <f>+'MIT Da'!AC162+'SAR Da'!AC162+'URQ Da'!AC162+'ROC Da'!AC162+'SM Da'!AC162+'BN Da'!AC162+'BS Da'!AC162+'TDC Da'!AC162</f>
        <v>692</v>
      </c>
      <c r="AD162" s="219">
        <f>+'MIT Da'!AD162+'SAR Da'!AD162+'URQ Da'!AD162+'ROC Da'!AD162+'SM Da'!AD162+'BN Da'!AD162+'BS Da'!AD162+'TDC Da'!AD162</f>
        <v>955</v>
      </c>
      <c r="AE162" s="55">
        <f>+'MIT Da'!AE162+'SAR Da'!AE162+'URQ Da'!AE162+'ROC Da'!AE162+'SM Da'!AE162+'BN Da'!AE162+'BS Da'!AE162+'TDC Da'!AE162</f>
        <v>54</v>
      </c>
      <c r="AF162" s="55">
        <f>+'MIT Da'!AF162+'SAR Da'!AF162+'URQ Da'!AF162+'ROC Da'!AF162+'SM Da'!AF162+'BN Da'!AF162+'BS Da'!AF162+'TDC Da'!AF162</f>
        <v>96</v>
      </c>
      <c r="AG162" s="55">
        <f>+'MIT Da'!AG162+'SAR Da'!AG162+'URQ Da'!AG162+'ROC Da'!AG162+'SM Da'!AG162+'BN Da'!AG162+'BS Da'!AG162+'TDC Da'!AG162</f>
        <v>447</v>
      </c>
      <c r="AH162" s="219">
        <f>+'MIT Da'!AH162+'SAR Da'!AH162+'URQ Da'!AH162+'ROC Da'!AH162+'SM Da'!AH162+'BN Da'!AH162+'BS Da'!AH162+'TDC Da'!AH162</f>
        <v>597</v>
      </c>
      <c r="AI162" s="10">
        <f>+'MIT Da'!AI162+'SAR Da'!AI162+'URQ Da'!AI162+'ROC Da'!AI162+'SM Da'!AI162+'BN Da'!AI162+'BS Da'!AI162+'TDC Da'!AI162</f>
        <v>274.60699999999997</v>
      </c>
      <c r="AJ162" s="10">
        <f>+'MIT Da'!AJ162+'SAR Da'!AJ162+'URQ Da'!AJ162+'ROC Da'!AJ162+'SM Da'!AJ162+'BN Da'!AJ162+'BS Da'!AJ162+'TDC Da'!AJ162</f>
        <v>7.32</v>
      </c>
      <c r="AK162" s="10">
        <f>+'MIT Da'!AK162+'SAR Da'!AK162+'URQ Da'!AK162+'ROC Da'!AK162+'SM Da'!AK162+'BN Da'!AK162+'BS Da'!AK162+'TDC Da'!AK162</f>
        <v>498.71500000000003</v>
      </c>
      <c r="AL162" s="222">
        <f>+'MIT Da'!AL162+'SAR Da'!AL162+'URQ Da'!AL162+'ROC Da'!AL162+'SM Da'!AL162+'BN Da'!AL162+'BS Da'!AL162+'TDC Da'!AL162</f>
        <v>780.64199999999994</v>
      </c>
      <c r="AM162" s="55">
        <f>+'MIT Da'!AM162+'SAR Da'!AM162+'URQ Da'!AM162+'ROC Da'!AM162+'SM Da'!AM162+'BN Da'!AM162+'BS Da'!AM162+'TDC Da'!AM162</f>
        <v>10</v>
      </c>
      <c r="AN162" s="55">
        <f>+'MIT Da'!AN162+'SAR Da'!AN162+'URQ Da'!AN162+'ROC Da'!AN162+'SM Da'!AN162+'BN Da'!AN162+'BS Da'!AN162+'TDC Da'!AN162</f>
        <v>57</v>
      </c>
      <c r="AO162" s="55">
        <f>+'MIT Da'!AO162+'SAR Da'!AO162+'URQ Da'!AO162+'ROC Da'!AO162+'SM Da'!AO162+'BN Da'!AO162+'BS Da'!AO162+'TDC Da'!AO162</f>
        <v>82</v>
      </c>
      <c r="AP162" s="232">
        <f>+'MIT Da'!AP162+'SAR Da'!AP162+'URQ Da'!AP162+'ROC Da'!AP162+'SM Da'!AP162+'BN Da'!AP162+'BS Da'!AP162+'TDC Da'!AP162</f>
        <v>149</v>
      </c>
      <c r="AQ162" s="55">
        <f>+'MIT Da'!AQ162+'SAR Da'!AQ162+'URQ Da'!AQ162+'ROC Da'!AQ162+'SM Da'!AQ162+'BN Da'!AQ162+'BS Da'!AQ162+'TDC Da'!AQ162</f>
        <v>596</v>
      </c>
      <c r="AR162" s="55">
        <f>+'MIT Da'!AR162+'SAR Da'!AR162+'URQ Da'!AR162+'ROC Da'!AR162+'SM Da'!AR162+'BN Da'!AR162+'BS Da'!AR162+'TDC Da'!AR162</f>
        <v>341</v>
      </c>
      <c r="AS162" s="55">
        <f>+'MIT Da'!AS162+'SAR Da'!AS162+'URQ Da'!AS162+'ROC Da'!AS162+'SM Da'!AS162+'BN Da'!AS162+'BS Da'!AS162+'TDC Da'!AS162</f>
        <v>39</v>
      </c>
      <c r="AT162" s="232">
        <f>+SUM(RED_InfraMR[[#This Row],[B.02.1 - Parque de Coches Eléctricos Motrices]:[B.02.3 - Parque de Coches Eléctricos Motrices Tipo R]])</f>
        <v>976</v>
      </c>
      <c r="AU162" s="55">
        <f>+'MIT Da'!AU162+'SAR Da'!AU162+'URQ Da'!AU162+'ROC Da'!AU162+'SM Da'!AU162+'BN Da'!AU162+'BS Da'!AU162+'TDC Da'!AU162</f>
        <v>0</v>
      </c>
      <c r="AV162" s="55">
        <f>+'MIT Da'!AV162+'SAR Da'!AV162+'URQ Da'!AV162+'ROC Da'!AV162+'SM Da'!AV162+'BN Da'!AV162+'BS Da'!AV162+'TDC Da'!AV162</f>
        <v>6</v>
      </c>
      <c r="AW162" s="55">
        <f>+'MIT Da'!AW162+'SAR Da'!AW162+'URQ Da'!AW162+'ROC Da'!AW162+'SM Da'!AW162+'BN Da'!AW162+'BS Da'!AW162+'TDC Da'!AW162</f>
        <v>10</v>
      </c>
      <c r="AX162" s="232">
        <f>+SUM(RED_InfraMR[[#This Row],[B.03.1 - Parque de Coches Motores Motrices Remolcados]:[B.03.3 - Parque de Coches Motores Motrices Cabina]])</f>
        <v>16</v>
      </c>
      <c r="AY162" s="55">
        <f>+'MIT Da'!AY162+'SAR Da'!AY162+'URQ Da'!AY162+'ROC Da'!AY162+'SM Da'!AY162+'BN Da'!AY162+'BS Da'!AY162+'TDC Da'!AY162</f>
        <v>437</v>
      </c>
      <c r="AZ162" s="55">
        <f>+'MIT Da'!AZ162+'SAR Da'!AZ162+'URQ Da'!AZ162+'ROC Da'!AZ162+'SM Da'!AZ162+'BN Da'!AZ162+'BS Da'!AZ162+'TDC Da'!AZ162</f>
        <v>173</v>
      </c>
      <c r="BA162" s="55">
        <f>+'MIT Da'!BA162+'SAR Da'!BA162+'URQ Da'!BA162+'ROC Da'!BA162+'SM Da'!BA162+'BN Da'!BA162+'BS Da'!BA162+'TDC Da'!BA162</f>
        <v>15</v>
      </c>
      <c r="BB162" s="55">
        <f>+'MIT Da'!BB162+'SAR Da'!BB162+'URQ Da'!BB162+'ROC Da'!BB162+'SM Da'!BB162+'BN Da'!BB162+'BS Da'!BB162+'TDC Da'!BB162</f>
        <v>0</v>
      </c>
      <c r="BC162" s="232">
        <f>+SUM(RED_InfraMR[[#This Row],[B.04.1 - Parque de Coches Remolcados Clase Unica]:[B.04.5 - Parque de Coches Remolcados para Servicios Especiales (Cartoneros)]])</f>
        <v>625</v>
      </c>
      <c r="BD162" s="393">
        <f>+'MIT Da'!BD162+'SAR Da'!BD162+'URQ Da'!BD162+'ROC Da'!BD162+'SM Da'!BD162+'BN Da'!BD162+'BS Da'!BD162+'TDC Da'!BD162</f>
        <v>150</v>
      </c>
      <c r="BE162" s="55">
        <f>+'MIT Da'!BE162+'SAR Da'!BE162+'URQ Da'!BE162+'ROC Da'!BE162+'SM Da'!BE162+'BN Da'!BE162+'BS Da'!BE162+'TDC Da'!BE162</f>
        <v>12</v>
      </c>
      <c r="BF162" s="55">
        <f>+'MIT Da'!BF162+'SAR Da'!BF162+'URQ Da'!BF162+'ROC Da'!BF162+'SM Da'!BF162+'BN Da'!BF162+'BS Da'!BF162+'TDC Da'!BF162</f>
        <v>92</v>
      </c>
      <c r="BG162" s="235"/>
    </row>
    <row r="163" spans="1:59">
      <c r="A163" s="1">
        <v>2006</v>
      </c>
      <c r="B163" s="1" t="s">
        <v>66</v>
      </c>
      <c r="C163" s="10">
        <f>+'MIT Da'!C163+'SAR Da'!C163+'URQ Da'!C163+'ROC Da'!C163+'SM Da'!C163+'BN Da'!C163+'BS Da'!C163+'TDC Da'!C163</f>
        <v>147.21299999999999</v>
      </c>
      <c r="D163" s="10">
        <f>+'MIT Da'!D163+'SAR Da'!D163+'URQ Da'!D163+'ROC Da'!D163+'SM Da'!D163+'BN Da'!D163+'BS Da'!D163+'TDC Da'!D163</f>
        <v>444.30600000000004</v>
      </c>
      <c r="E163" s="10">
        <f>+'MIT Da'!E163+'SAR Da'!E163+'URQ Da'!E163+'ROC Da'!E163+'SM Da'!E163+'BN Da'!E163+'BS Da'!E163+'TDC Da'!E163</f>
        <v>0</v>
      </c>
      <c r="F163" s="10">
        <f>+'MIT Da'!F163+'SAR Da'!F163+'URQ Da'!F163+'ROC Da'!F163+'SM Da'!F163+'BN Da'!F163+'BS Da'!F163+'TDC Da'!F163</f>
        <v>176.17364000000001</v>
      </c>
      <c r="G163" s="192">
        <f>+'MIT Da'!G163+'SAR Da'!G163+'URQ Da'!G163+'ROC Da'!G163+'SM Da'!G163+'BN Da'!G163+'BS Da'!G163+'TDC Da'!G163</f>
        <v>767.69263999999998</v>
      </c>
      <c r="H163" s="192">
        <f>+'MIT Da'!H163+'SAR Da'!H163+'URQ Da'!H163+'ROC Da'!H163+'SM Da'!H163+'BN Da'!H163+'BS Da'!H163+'TDC Da'!H163</f>
        <v>767.69263999999998</v>
      </c>
      <c r="I163" s="10">
        <f>+'MIT Da'!I163+'SAR Da'!I163+'URQ Da'!I163+'ROC Da'!I163+'SM Da'!I163+'BN Da'!I163+'BS Da'!I163+'TDC Da'!I163</f>
        <v>972.2581100000001</v>
      </c>
      <c r="J163" s="10">
        <f>+'MIT Da'!J163+'SAR Da'!J163+'URQ Da'!J163+'ROC Da'!J163+'SM Da'!J163+'BN Da'!J163+'BS Da'!J163+'TDC Da'!J163</f>
        <v>1060.415</v>
      </c>
      <c r="K163" s="10">
        <f>+'MIT Da'!K163+'SAR Da'!K163+'URQ Da'!K163+'ROC Da'!K163+'SM Da'!K163+'BN Da'!K163+'BS Da'!K163+'TDC Da'!K163</f>
        <v>54.516999999999996</v>
      </c>
      <c r="L163" s="10">
        <f>+'MIT Da'!L163+'SAR Da'!L163+'URQ Da'!L163+'ROC Da'!L163+'SM Da'!L163+'BN Da'!L163+'BS Da'!L163+'TDC Da'!L163</f>
        <v>379.49300000000005</v>
      </c>
      <c r="M163" s="10">
        <f>+'MIT Da'!M163+'SAR Da'!M163+'URQ Da'!M163+'ROC Da'!M163+'SM Da'!M163+'BN Da'!M163+'BS Da'!M163+'TDC Da'!M163</f>
        <v>21.314999999999998</v>
      </c>
      <c r="N163" s="192">
        <f>+'MIT Da'!N163+'SAR Da'!N163+'URQ Da'!N163+'ROC Da'!N163+'SM Da'!N163+'BN Da'!N163+'BS Da'!N163+'TDC Da'!N163</f>
        <v>1439.9079999999999</v>
      </c>
      <c r="O163" s="192">
        <f>+'MIT Da'!O163+'SAR Da'!O163+'URQ Da'!O163+'ROC Da'!O163+'SM Da'!O163+'BN Da'!O163+'BS Da'!O163+'TDC Da'!O163</f>
        <v>1439.9079999999999</v>
      </c>
      <c r="P163" s="55">
        <f>+'MIT Da'!P163+'SAR Da'!P163+'URQ Da'!P163+'ROC Da'!P163+'SM Da'!P163+'BN Da'!P163+'BS Da'!P163+'TDC Da'!P163</f>
        <v>203</v>
      </c>
      <c r="Q163" s="55">
        <f>+'MIT Da'!Q163+'SAR Da'!Q163+'URQ Da'!Q163+'ROC Da'!Q163+'SM Da'!Q163+'BN Da'!Q163+'BS Da'!Q163+'TDC Da'!Q163</f>
        <v>58</v>
      </c>
      <c r="R163" s="55">
        <f>+'MIT Da'!R163+'SAR Da'!R163+'URQ Da'!R163+'ROC Da'!R163+'SM Da'!R163+'BN Da'!R163+'BS Da'!R163+'TDC Da'!R163</f>
        <v>10</v>
      </c>
      <c r="S163" s="213">
        <f>+'MIT Da'!S163+'SAR Da'!S163+'URQ Da'!S163+'ROC Da'!S163+'SM Da'!S163+'BN Da'!S163+'BS Da'!S163+'TDC Da'!S163</f>
        <v>271</v>
      </c>
      <c r="T163" s="213">
        <f>+'MIT Da'!T163+'SAR Da'!T163+'URQ Da'!T163+'ROC Da'!T163+'SM Da'!T163+'BN Da'!T163+'BS Da'!T163+'TDC Da'!T163</f>
        <v>271</v>
      </c>
      <c r="U163" s="55">
        <f>+'MIT Da'!U163+'SAR Da'!U163+'URQ Da'!U163+'ROC Da'!U163+'SM Da'!U163+'BN Da'!U163+'BS Da'!U163+'TDC Da'!U163</f>
        <v>136</v>
      </c>
      <c r="V163" s="55">
        <f>+'MIT Da'!V163+'SAR Da'!V163+'URQ Da'!V163+'ROC Da'!V163+'SM Da'!V163+'BN Da'!V163+'BS Da'!V163+'TDC Da'!V163</f>
        <v>434</v>
      </c>
      <c r="W163" s="55">
        <f>+'MIT Da'!W163+'SAR Da'!W163+'URQ Da'!W163+'ROC Da'!W163+'SM Da'!W163+'BN Da'!W163+'BS Da'!W163+'TDC Da'!W163</f>
        <v>11</v>
      </c>
      <c r="X163" s="55">
        <f>+'MIT Da'!X163+'SAR Da'!X163+'URQ Da'!X163+'ROC Da'!X163+'SM Da'!X163+'BN Da'!X163+'BS Da'!X163+'TDC Da'!X163</f>
        <v>107</v>
      </c>
      <c r="Y163" s="55">
        <f>+'MIT Da'!Y163+'SAR Da'!Y163+'URQ Da'!Y163+'ROC Da'!Y163+'SM Da'!Y163+'BN Da'!Y163+'BS Da'!Y163+'TDC Da'!Y163</f>
        <v>4</v>
      </c>
      <c r="Z163" s="219">
        <f>+'MIT Da'!Z163+'SAR Da'!Z163+'URQ Da'!Z163+'ROC Da'!Z163+'SM Da'!Z163+'BN Da'!Z163+'BS Da'!Z163+'TDC Da'!Z163</f>
        <v>692</v>
      </c>
      <c r="AA163" s="55">
        <f>+'MIT Da'!AA163+'SAR Da'!AA163+'URQ Da'!AA163+'ROC Da'!AA163+'SM Da'!AA163+'BN Da'!AA163+'BS Da'!AA163+'TDC Da'!AA163</f>
        <v>161</v>
      </c>
      <c r="AB163" s="55">
        <f>+'MIT Da'!AB163+'SAR Da'!AB163+'URQ Da'!AB163+'ROC Da'!AB163+'SM Da'!AB163+'BN Da'!AB163+'BS Da'!AB163+'TDC Da'!AB163</f>
        <v>102</v>
      </c>
      <c r="AC163" s="55">
        <f>+'MIT Da'!AC163+'SAR Da'!AC163+'URQ Da'!AC163+'ROC Da'!AC163+'SM Da'!AC163+'BN Da'!AC163+'BS Da'!AC163+'TDC Da'!AC163</f>
        <v>692</v>
      </c>
      <c r="AD163" s="219">
        <f>+'MIT Da'!AD163+'SAR Da'!AD163+'URQ Da'!AD163+'ROC Da'!AD163+'SM Da'!AD163+'BN Da'!AD163+'BS Da'!AD163+'TDC Da'!AD163</f>
        <v>955</v>
      </c>
      <c r="AE163" s="55">
        <f>+'MIT Da'!AE163+'SAR Da'!AE163+'URQ Da'!AE163+'ROC Da'!AE163+'SM Da'!AE163+'BN Da'!AE163+'BS Da'!AE163+'TDC Da'!AE163</f>
        <v>54</v>
      </c>
      <c r="AF163" s="55">
        <f>+'MIT Da'!AF163+'SAR Da'!AF163+'URQ Da'!AF163+'ROC Da'!AF163+'SM Da'!AF163+'BN Da'!AF163+'BS Da'!AF163+'TDC Da'!AF163</f>
        <v>96</v>
      </c>
      <c r="AG163" s="55">
        <f>+'MIT Da'!AG163+'SAR Da'!AG163+'URQ Da'!AG163+'ROC Da'!AG163+'SM Da'!AG163+'BN Da'!AG163+'BS Da'!AG163+'TDC Da'!AG163</f>
        <v>447</v>
      </c>
      <c r="AH163" s="219">
        <f>+'MIT Da'!AH163+'SAR Da'!AH163+'URQ Da'!AH163+'ROC Da'!AH163+'SM Da'!AH163+'BN Da'!AH163+'BS Da'!AH163+'TDC Da'!AH163</f>
        <v>597</v>
      </c>
      <c r="AI163" s="10">
        <f>+'MIT Da'!AI163+'SAR Da'!AI163+'URQ Da'!AI163+'ROC Da'!AI163+'SM Da'!AI163+'BN Da'!AI163+'BS Da'!AI163+'TDC Da'!AI163</f>
        <v>274.60699999999997</v>
      </c>
      <c r="AJ163" s="10">
        <f>+'MIT Da'!AJ163+'SAR Da'!AJ163+'URQ Da'!AJ163+'ROC Da'!AJ163+'SM Da'!AJ163+'BN Da'!AJ163+'BS Da'!AJ163+'TDC Da'!AJ163</f>
        <v>7.32</v>
      </c>
      <c r="AK163" s="10">
        <f>+'MIT Da'!AK163+'SAR Da'!AK163+'URQ Da'!AK163+'ROC Da'!AK163+'SM Da'!AK163+'BN Da'!AK163+'BS Da'!AK163+'TDC Da'!AK163</f>
        <v>498.71500000000003</v>
      </c>
      <c r="AL163" s="222">
        <f>+'MIT Da'!AL163+'SAR Da'!AL163+'URQ Da'!AL163+'ROC Da'!AL163+'SM Da'!AL163+'BN Da'!AL163+'BS Da'!AL163+'TDC Da'!AL163</f>
        <v>780.64199999999994</v>
      </c>
      <c r="AM163" s="55">
        <f>+'MIT Da'!AM163+'SAR Da'!AM163+'URQ Da'!AM163+'ROC Da'!AM163+'SM Da'!AM163+'BN Da'!AM163+'BS Da'!AM163+'TDC Da'!AM163</f>
        <v>10</v>
      </c>
      <c r="AN163" s="55">
        <f>+'MIT Da'!AN163+'SAR Da'!AN163+'URQ Da'!AN163+'ROC Da'!AN163+'SM Da'!AN163+'BN Da'!AN163+'BS Da'!AN163+'TDC Da'!AN163</f>
        <v>57</v>
      </c>
      <c r="AO163" s="55">
        <f>+'MIT Da'!AO163+'SAR Da'!AO163+'URQ Da'!AO163+'ROC Da'!AO163+'SM Da'!AO163+'BN Da'!AO163+'BS Da'!AO163+'TDC Da'!AO163</f>
        <v>82</v>
      </c>
      <c r="AP163" s="232">
        <f>+'MIT Da'!AP163+'SAR Da'!AP163+'URQ Da'!AP163+'ROC Da'!AP163+'SM Da'!AP163+'BN Da'!AP163+'BS Da'!AP163+'TDC Da'!AP163</f>
        <v>149</v>
      </c>
      <c r="AQ163" s="55">
        <f>+'MIT Da'!AQ163+'SAR Da'!AQ163+'URQ Da'!AQ163+'ROC Da'!AQ163+'SM Da'!AQ163+'BN Da'!AQ163+'BS Da'!AQ163+'TDC Da'!AQ163</f>
        <v>596</v>
      </c>
      <c r="AR163" s="55">
        <f>+'MIT Da'!AR163+'SAR Da'!AR163+'URQ Da'!AR163+'ROC Da'!AR163+'SM Da'!AR163+'BN Da'!AR163+'BS Da'!AR163+'TDC Da'!AR163</f>
        <v>341</v>
      </c>
      <c r="AS163" s="55">
        <f>+'MIT Da'!AS163+'SAR Da'!AS163+'URQ Da'!AS163+'ROC Da'!AS163+'SM Da'!AS163+'BN Da'!AS163+'BS Da'!AS163+'TDC Da'!AS163</f>
        <v>39</v>
      </c>
      <c r="AT163" s="232">
        <f>+SUM(RED_InfraMR[[#This Row],[B.02.1 - Parque de Coches Eléctricos Motrices]:[B.02.3 - Parque de Coches Eléctricos Motrices Tipo R]])</f>
        <v>976</v>
      </c>
      <c r="AU163" s="55">
        <f>+'MIT Da'!AU163+'SAR Da'!AU163+'URQ Da'!AU163+'ROC Da'!AU163+'SM Da'!AU163+'BN Da'!AU163+'BS Da'!AU163+'TDC Da'!AU163</f>
        <v>0</v>
      </c>
      <c r="AV163" s="55">
        <f>+'MIT Da'!AV163+'SAR Da'!AV163+'URQ Da'!AV163+'ROC Da'!AV163+'SM Da'!AV163+'BN Da'!AV163+'BS Da'!AV163+'TDC Da'!AV163</f>
        <v>6</v>
      </c>
      <c r="AW163" s="55">
        <f>+'MIT Da'!AW163+'SAR Da'!AW163+'URQ Da'!AW163+'ROC Da'!AW163+'SM Da'!AW163+'BN Da'!AW163+'BS Da'!AW163+'TDC Da'!AW163</f>
        <v>10</v>
      </c>
      <c r="AX163" s="232">
        <f>+SUM(RED_InfraMR[[#This Row],[B.03.1 - Parque de Coches Motores Motrices Remolcados]:[B.03.3 - Parque de Coches Motores Motrices Cabina]])</f>
        <v>16</v>
      </c>
      <c r="AY163" s="55">
        <f>+'MIT Da'!AY163+'SAR Da'!AY163+'URQ Da'!AY163+'ROC Da'!AY163+'SM Da'!AY163+'BN Da'!AY163+'BS Da'!AY163+'TDC Da'!AY163</f>
        <v>437</v>
      </c>
      <c r="AZ163" s="55">
        <f>+'MIT Da'!AZ163+'SAR Da'!AZ163+'URQ Da'!AZ163+'ROC Da'!AZ163+'SM Da'!AZ163+'BN Da'!AZ163+'BS Da'!AZ163+'TDC Da'!AZ163</f>
        <v>173</v>
      </c>
      <c r="BA163" s="55">
        <f>+'MIT Da'!BA163+'SAR Da'!BA163+'URQ Da'!BA163+'ROC Da'!BA163+'SM Da'!BA163+'BN Da'!BA163+'BS Da'!BA163+'TDC Da'!BA163</f>
        <v>15</v>
      </c>
      <c r="BB163" s="55">
        <f>+'MIT Da'!BB163+'SAR Da'!BB163+'URQ Da'!BB163+'ROC Da'!BB163+'SM Da'!BB163+'BN Da'!BB163+'BS Da'!BB163+'TDC Da'!BB163</f>
        <v>0</v>
      </c>
      <c r="BC163" s="232">
        <f>+SUM(RED_InfraMR[[#This Row],[B.04.1 - Parque de Coches Remolcados Clase Unica]:[B.04.5 - Parque de Coches Remolcados para Servicios Especiales (Cartoneros)]])</f>
        <v>625</v>
      </c>
      <c r="BD163" s="393">
        <f>+'MIT Da'!BD163+'SAR Da'!BD163+'URQ Da'!BD163+'ROC Da'!BD163+'SM Da'!BD163+'BN Da'!BD163+'BS Da'!BD163+'TDC Da'!BD163</f>
        <v>150</v>
      </c>
      <c r="BE163" s="55">
        <f>+'MIT Da'!BE163+'SAR Da'!BE163+'URQ Da'!BE163+'ROC Da'!BE163+'SM Da'!BE163+'BN Da'!BE163+'BS Da'!BE163+'TDC Da'!BE163</f>
        <v>12</v>
      </c>
      <c r="BF163" s="55">
        <f>+'MIT Da'!BF163+'SAR Da'!BF163+'URQ Da'!BF163+'ROC Da'!BF163+'SM Da'!BF163+'BN Da'!BF163+'BS Da'!BF163+'TDC Da'!BF163</f>
        <v>92</v>
      </c>
      <c r="BG163" s="235"/>
    </row>
    <row r="164" spans="1:59">
      <c r="A164" s="1">
        <v>2006</v>
      </c>
      <c r="B164" s="1" t="s">
        <v>67</v>
      </c>
      <c r="C164" s="10">
        <f>+'MIT Da'!C164+'SAR Da'!C164+'URQ Da'!C164+'ROC Da'!C164+'SM Da'!C164+'BN Da'!C164+'BS Da'!C164+'TDC Da'!C164</f>
        <v>147.21299999999999</v>
      </c>
      <c r="D164" s="10">
        <f>+'MIT Da'!D164+'SAR Da'!D164+'URQ Da'!D164+'ROC Da'!D164+'SM Da'!D164+'BN Da'!D164+'BS Da'!D164+'TDC Da'!D164</f>
        <v>444.30600000000004</v>
      </c>
      <c r="E164" s="10">
        <f>+'MIT Da'!E164+'SAR Da'!E164+'URQ Da'!E164+'ROC Da'!E164+'SM Da'!E164+'BN Da'!E164+'BS Da'!E164+'TDC Da'!E164</f>
        <v>0</v>
      </c>
      <c r="F164" s="10">
        <f>+'MIT Da'!F164+'SAR Da'!F164+'URQ Da'!F164+'ROC Da'!F164+'SM Da'!F164+'BN Da'!F164+'BS Da'!F164+'TDC Da'!F164</f>
        <v>176.17364000000001</v>
      </c>
      <c r="G164" s="192">
        <f>+'MIT Da'!G164+'SAR Da'!G164+'URQ Da'!G164+'ROC Da'!G164+'SM Da'!G164+'BN Da'!G164+'BS Da'!G164+'TDC Da'!G164</f>
        <v>767.69263999999998</v>
      </c>
      <c r="H164" s="192">
        <f>+'MIT Da'!H164+'SAR Da'!H164+'URQ Da'!H164+'ROC Da'!H164+'SM Da'!H164+'BN Da'!H164+'BS Da'!H164+'TDC Da'!H164</f>
        <v>767.69263999999998</v>
      </c>
      <c r="I164" s="10">
        <f>+'MIT Da'!I164+'SAR Da'!I164+'URQ Da'!I164+'ROC Da'!I164+'SM Da'!I164+'BN Da'!I164+'BS Da'!I164+'TDC Da'!I164</f>
        <v>972.2581100000001</v>
      </c>
      <c r="J164" s="10">
        <f>+'MIT Da'!J164+'SAR Da'!J164+'URQ Da'!J164+'ROC Da'!J164+'SM Da'!J164+'BN Da'!J164+'BS Da'!J164+'TDC Da'!J164</f>
        <v>1060.415</v>
      </c>
      <c r="K164" s="10">
        <f>+'MIT Da'!K164+'SAR Da'!K164+'URQ Da'!K164+'ROC Da'!K164+'SM Da'!K164+'BN Da'!K164+'BS Da'!K164+'TDC Da'!K164</f>
        <v>54.516999999999996</v>
      </c>
      <c r="L164" s="10">
        <f>+'MIT Da'!L164+'SAR Da'!L164+'URQ Da'!L164+'ROC Da'!L164+'SM Da'!L164+'BN Da'!L164+'BS Da'!L164+'TDC Da'!L164</f>
        <v>379.49300000000005</v>
      </c>
      <c r="M164" s="10">
        <f>+'MIT Da'!M164+'SAR Da'!M164+'URQ Da'!M164+'ROC Da'!M164+'SM Da'!M164+'BN Da'!M164+'BS Da'!M164+'TDC Da'!M164</f>
        <v>21.314999999999998</v>
      </c>
      <c r="N164" s="192">
        <f>+'MIT Da'!N164+'SAR Da'!N164+'URQ Da'!N164+'ROC Da'!N164+'SM Da'!N164+'BN Da'!N164+'BS Da'!N164+'TDC Da'!N164</f>
        <v>1439.9079999999999</v>
      </c>
      <c r="O164" s="192">
        <f>+'MIT Da'!O164+'SAR Da'!O164+'URQ Da'!O164+'ROC Da'!O164+'SM Da'!O164+'BN Da'!O164+'BS Da'!O164+'TDC Da'!O164</f>
        <v>1439.9079999999999</v>
      </c>
      <c r="P164" s="55">
        <f>+'MIT Da'!P164+'SAR Da'!P164+'URQ Da'!P164+'ROC Da'!P164+'SM Da'!P164+'BN Da'!P164+'BS Da'!P164+'TDC Da'!P164</f>
        <v>203</v>
      </c>
      <c r="Q164" s="55">
        <f>+'MIT Da'!Q164+'SAR Da'!Q164+'URQ Da'!Q164+'ROC Da'!Q164+'SM Da'!Q164+'BN Da'!Q164+'BS Da'!Q164+'TDC Da'!Q164</f>
        <v>58</v>
      </c>
      <c r="R164" s="55">
        <f>+'MIT Da'!R164+'SAR Da'!R164+'URQ Da'!R164+'ROC Da'!R164+'SM Da'!R164+'BN Da'!R164+'BS Da'!R164+'TDC Da'!R164</f>
        <v>10</v>
      </c>
      <c r="S164" s="213">
        <f>+'MIT Da'!S164+'SAR Da'!S164+'URQ Da'!S164+'ROC Da'!S164+'SM Da'!S164+'BN Da'!S164+'BS Da'!S164+'TDC Da'!S164</f>
        <v>271</v>
      </c>
      <c r="T164" s="213">
        <f>+'MIT Da'!T164+'SAR Da'!T164+'URQ Da'!T164+'ROC Da'!T164+'SM Da'!T164+'BN Da'!T164+'BS Da'!T164+'TDC Da'!T164</f>
        <v>271</v>
      </c>
      <c r="U164" s="55">
        <f>+'MIT Da'!U164+'SAR Da'!U164+'URQ Da'!U164+'ROC Da'!U164+'SM Da'!U164+'BN Da'!U164+'BS Da'!U164+'TDC Da'!U164</f>
        <v>136</v>
      </c>
      <c r="V164" s="55">
        <f>+'MIT Da'!V164+'SAR Da'!V164+'URQ Da'!V164+'ROC Da'!V164+'SM Da'!V164+'BN Da'!V164+'BS Da'!V164+'TDC Da'!V164</f>
        <v>434</v>
      </c>
      <c r="W164" s="55">
        <f>+'MIT Da'!W164+'SAR Da'!W164+'URQ Da'!W164+'ROC Da'!W164+'SM Da'!W164+'BN Da'!W164+'BS Da'!W164+'TDC Da'!W164</f>
        <v>11</v>
      </c>
      <c r="X164" s="55">
        <f>+'MIT Da'!X164+'SAR Da'!X164+'URQ Da'!X164+'ROC Da'!X164+'SM Da'!X164+'BN Da'!X164+'BS Da'!X164+'TDC Da'!X164</f>
        <v>107</v>
      </c>
      <c r="Y164" s="55">
        <f>+'MIT Da'!Y164+'SAR Da'!Y164+'URQ Da'!Y164+'ROC Da'!Y164+'SM Da'!Y164+'BN Da'!Y164+'BS Da'!Y164+'TDC Da'!Y164</f>
        <v>4</v>
      </c>
      <c r="Z164" s="219">
        <f>+'MIT Da'!Z164+'SAR Da'!Z164+'URQ Da'!Z164+'ROC Da'!Z164+'SM Da'!Z164+'BN Da'!Z164+'BS Da'!Z164+'TDC Da'!Z164</f>
        <v>692</v>
      </c>
      <c r="AA164" s="55">
        <f>+'MIT Da'!AA164+'SAR Da'!AA164+'URQ Da'!AA164+'ROC Da'!AA164+'SM Da'!AA164+'BN Da'!AA164+'BS Da'!AA164+'TDC Da'!AA164</f>
        <v>161</v>
      </c>
      <c r="AB164" s="55">
        <f>+'MIT Da'!AB164+'SAR Da'!AB164+'URQ Da'!AB164+'ROC Da'!AB164+'SM Da'!AB164+'BN Da'!AB164+'BS Da'!AB164+'TDC Da'!AB164</f>
        <v>102</v>
      </c>
      <c r="AC164" s="55">
        <f>+'MIT Da'!AC164+'SAR Da'!AC164+'URQ Da'!AC164+'ROC Da'!AC164+'SM Da'!AC164+'BN Da'!AC164+'BS Da'!AC164+'TDC Da'!AC164</f>
        <v>692</v>
      </c>
      <c r="AD164" s="219">
        <f>+'MIT Da'!AD164+'SAR Da'!AD164+'URQ Da'!AD164+'ROC Da'!AD164+'SM Da'!AD164+'BN Da'!AD164+'BS Da'!AD164+'TDC Da'!AD164</f>
        <v>955</v>
      </c>
      <c r="AE164" s="55">
        <f>+'MIT Da'!AE164+'SAR Da'!AE164+'URQ Da'!AE164+'ROC Da'!AE164+'SM Da'!AE164+'BN Da'!AE164+'BS Da'!AE164+'TDC Da'!AE164</f>
        <v>54</v>
      </c>
      <c r="AF164" s="55">
        <f>+'MIT Da'!AF164+'SAR Da'!AF164+'URQ Da'!AF164+'ROC Da'!AF164+'SM Da'!AF164+'BN Da'!AF164+'BS Da'!AF164+'TDC Da'!AF164</f>
        <v>96</v>
      </c>
      <c r="AG164" s="55">
        <f>+'MIT Da'!AG164+'SAR Da'!AG164+'URQ Da'!AG164+'ROC Da'!AG164+'SM Da'!AG164+'BN Da'!AG164+'BS Da'!AG164+'TDC Da'!AG164</f>
        <v>447</v>
      </c>
      <c r="AH164" s="219">
        <f>+'MIT Da'!AH164+'SAR Da'!AH164+'URQ Da'!AH164+'ROC Da'!AH164+'SM Da'!AH164+'BN Da'!AH164+'BS Da'!AH164+'TDC Da'!AH164</f>
        <v>597</v>
      </c>
      <c r="AI164" s="10">
        <f>+'MIT Da'!AI164+'SAR Da'!AI164+'URQ Da'!AI164+'ROC Da'!AI164+'SM Da'!AI164+'BN Da'!AI164+'BS Da'!AI164+'TDC Da'!AI164</f>
        <v>274.60699999999997</v>
      </c>
      <c r="AJ164" s="10">
        <f>+'MIT Da'!AJ164+'SAR Da'!AJ164+'URQ Da'!AJ164+'ROC Da'!AJ164+'SM Da'!AJ164+'BN Da'!AJ164+'BS Da'!AJ164+'TDC Da'!AJ164</f>
        <v>7.32</v>
      </c>
      <c r="AK164" s="10">
        <f>+'MIT Da'!AK164+'SAR Da'!AK164+'URQ Da'!AK164+'ROC Da'!AK164+'SM Da'!AK164+'BN Da'!AK164+'BS Da'!AK164+'TDC Da'!AK164</f>
        <v>498.71500000000003</v>
      </c>
      <c r="AL164" s="222">
        <f>+'MIT Da'!AL164+'SAR Da'!AL164+'URQ Da'!AL164+'ROC Da'!AL164+'SM Da'!AL164+'BN Da'!AL164+'BS Da'!AL164+'TDC Da'!AL164</f>
        <v>780.64199999999994</v>
      </c>
      <c r="AM164" s="55">
        <f>+'MIT Da'!AM164+'SAR Da'!AM164+'URQ Da'!AM164+'ROC Da'!AM164+'SM Da'!AM164+'BN Da'!AM164+'BS Da'!AM164+'TDC Da'!AM164</f>
        <v>10</v>
      </c>
      <c r="AN164" s="55">
        <f>+'MIT Da'!AN164+'SAR Da'!AN164+'URQ Da'!AN164+'ROC Da'!AN164+'SM Da'!AN164+'BN Da'!AN164+'BS Da'!AN164+'TDC Da'!AN164</f>
        <v>57</v>
      </c>
      <c r="AO164" s="55">
        <f>+'MIT Da'!AO164+'SAR Da'!AO164+'URQ Da'!AO164+'ROC Da'!AO164+'SM Da'!AO164+'BN Da'!AO164+'BS Da'!AO164+'TDC Da'!AO164</f>
        <v>82</v>
      </c>
      <c r="AP164" s="232">
        <f>+'MIT Da'!AP164+'SAR Da'!AP164+'URQ Da'!AP164+'ROC Da'!AP164+'SM Da'!AP164+'BN Da'!AP164+'BS Da'!AP164+'TDC Da'!AP164</f>
        <v>149</v>
      </c>
      <c r="AQ164" s="55">
        <f>+'MIT Da'!AQ164+'SAR Da'!AQ164+'URQ Da'!AQ164+'ROC Da'!AQ164+'SM Da'!AQ164+'BN Da'!AQ164+'BS Da'!AQ164+'TDC Da'!AQ164</f>
        <v>596</v>
      </c>
      <c r="AR164" s="55">
        <f>+'MIT Da'!AR164+'SAR Da'!AR164+'URQ Da'!AR164+'ROC Da'!AR164+'SM Da'!AR164+'BN Da'!AR164+'BS Da'!AR164+'TDC Da'!AR164</f>
        <v>341</v>
      </c>
      <c r="AS164" s="55">
        <f>+'MIT Da'!AS164+'SAR Da'!AS164+'URQ Da'!AS164+'ROC Da'!AS164+'SM Da'!AS164+'BN Da'!AS164+'BS Da'!AS164+'TDC Da'!AS164</f>
        <v>39</v>
      </c>
      <c r="AT164" s="232">
        <f>+SUM(RED_InfraMR[[#This Row],[B.02.1 - Parque de Coches Eléctricos Motrices]:[B.02.3 - Parque de Coches Eléctricos Motrices Tipo R]])</f>
        <v>976</v>
      </c>
      <c r="AU164" s="55">
        <f>+'MIT Da'!AU164+'SAR Da'!AU164+'URQ Da'!AU164+'ROC Da'!AU164+'SM Da'!AU164+'BN Da'!AU164+'BS Da'!AU164+'TDC Da'!AU164</f>
        <v>0</v>
      </c>
      <c r="AV164" s="55">
        <f>+'MIT Da'!AV164+'SAR Da'!AV164+'URQ Da'!AV164+'ROC Da'!AV164+'SM Da'!AV164+'BN Da'!AV164+'BS Da'!AV164+'TDC Da'!AV164</f>
        <v>6</v>
      </c>
      <c r="AW164" s="55">
        <f>+'MIT Da'!AW164+'SAR Da'!AW164+'URQ Da'!AW164+'ROC Da'!AW164+'SM Da'!AW164+'BN Da'!AW164+'BS Da'!AW164+'TDC Da'!AW164</f>
        <v>10</v>
      </c>
      <c r="AX164" s="232">
        <f>+SUM(RED_InfraMR[[#This Row],[B.03.1 - Parque de Coches Motores Motrices Remolcados]:[B.03.3 - Parque de Coches Motores Motrices Cabina]])</f>
        <v>16</v>
      </c>
      <c r="AY164" s="55">
        <f>+'MIT Da'!AY164+'SAR Da'!AY164+'URQ Da'!AY164+'ROC Da'!AY164+'SM Da'!AY164+'BN Da'!AY164+'BS Da'!AY164+'TDC Da'!AY164</f>
        <v>437</v>
      </c>
      <c r="AZ164" s="55">
        <f>+'MIT Da'!AZ164+'SAR Da'!AZ164+'URQ Da'!AZ164+'ROC Da'!AZ164+'SM Da'!AZ164+'BN Da'!AZ164+'BS Da'!AZ164+'TDC Da'!AZ164</f>
        <v>173</v>
      </c>
      <c r="BA164" s="55">
        <f>+'MIT Da'!BA164+'SAR Da'!BA164+'URQ Da'!BA164+'ROC Da'!BA164+'SM Da'!BA164+'BN Da'!BA164+'BS Da'!BA164+'TDC Da'!BA164</f>
        <v>15</v>
      </c>
      <c r="BB164" s="55">
        <f>+'MIT Da'!BB164+'SAR Da'!BB164+'URQ Da'!BB164+'ROC Da'!BB164+'SM Da'!BB164+'BN Da'!BB164+'BS Da'!BB164+'TDC Da'!BB164</f>
        <v>0</v>
      </c>
      <c r="BC164" s="232">
        <f>+SUM(RED_InfraMR[[#This Row],[B.04.1 - Parque de Coches Remolcados Clase Unica]:[B.04.5 - Parque de Coches Remolcados para Servicios Especiales (Cartoneros)]])</f>
        <v>625</v>
      </c>
      <c r="BD164" s="393">
        <f>+'MIT Da'!BD164+'SAR Da'!BD164+'URQ Da'!BD164+'ROC Da'!BD164+'SM Da'!BD164+'BN Da'!BD164+'BS Da'!BD164+'TDC Da'!BD164</f>
        <v>150</v>
      </c>
      <c r="BE164" s="55">
        <f>+'MIT Da'!BE164+'SAR Da'!BE164+'URQ Da'!BE164+'ROC Da'!BE164+'SM Da'!BE164+'BN Da'!BE164+'BS Da'!BE164+'TDC Da'!BE164</f>
        <v>12</v>
      </c>
      <c r="BF164" s="55">
        <f>+'MIT Da'!BF164+'SAR Da'!BF164+'URQ Da'!BF164+'ROC Da'!BF164+'SM Da'!BF164+'BN Da'!BF164+'BS Da'!BF164+'TDC Da'!BF164</f>
        <v>92</v>
      </c>
      <c r="BG164" s="235"/>
    </row>
    <row r="165" spans="1:59">
      <c r="A165" s="1">
        <v>2006</v>
      </c>
      <c r="B165" s="1" t="s">
        <v>68</v>
      </c>
      <c r="C165" s="10">
        <f>+'MIT Da'!C165+'SAR Da'!C165+'URQ Da'!C165+'ROC Da'!C165+'SM Da'!C165+'BN Da'!C165+'BS Da'!C165+'TDC Da'!C165</f>
        <v>147.21299999999999</v>
      </c>
      <c r="D165" s="10">
        <f>+'MIT Da'!D165+'SAR Da'!D165+'URQ Da'!D165+'ROC Da'!D165+'SM Da'!D165+'BN Da'!D165+'BS Da'!D165+'TDC Da'!D165</f>
        <v>444.30600000000004</v>
      </c>
      <c r="E165" s="10">
        <f>+'MIT Da'!E165+'SAR Da'!E165+'URQ Da'!E165+'ROC Da'!E165+'SM Da'!E165+'BN Da'!E165+'BS Da'!E165+'TDC Da'!E165</f>
        <v>0</v>
      </c>
      <c r="F165" s="10">
        <f>+'MIT Da'!F165+'SAR Da'!F165+'URQ Da'!F165+'ROC Da'!F165+'SM Da'!F165+'BN Da'!F165+'BS Da'!F165+'TDC Da'!F165</f>
        <v>176.17364000000001</v>
      </c>
      <c r="G165" s="192">
        <f>+'MIT Da'!G165+'SAR Da'!G165+'URQ Da'!G165+'ROC Da'!G165+'SM Da'!G165+'BN Da'!G165+'BS Da'!G165+'TDC Da'!G165</f>
        <v>767.69263999999998</v>
      </c>
      <c r="H165" s="192">
        <f>+'MIT Da'!H165+'SAR Da'!H165+'URQ Da'!H165+'ROC Da'!H165+'SM Da'!H165+'BN Da'!H165+'BS Da'!H165+'TDC Da'!H165</f>
        <v>767.69263999999998</v>
      </c>
      <c r="I165" s="10">
        <f>+'MIT Da'!I165+'SAR Da'!I165+'URQ Da'!I165+'ROC Da'!I165+'SM Da'!I165+'BN Da'!I165+'BS Da'!I165+'TDC Da'!I165</f>
        <v>972.2581100000001</v>
      </c>
      <c r="J165" s="10">
        <f>+'MIT Da'!J165+'SAR Da'!J165+'URQ Da'!J165+'ROC Da'!J165+'SM Da'!J165+'BN Da'!J165+'BS Da'!J165+'TDC Da'!J165</f>
        <v>1060.415</v>
      </c>
      <c r="K165" s="10">
        <f>+'MIT Da'!K165+'SAR Da'!K165+'URQ Da'!K165+'ROC Da'!K165+'SM Da'!K165+'BN Da'!K165+'BS Da'!K165+'TDC Da'!K165</f>
        <v>54.516999999999996</v>
      </c>
      <c r="L165" s="10">
        <f>+'MIT Da'!L165+'SAR Da'!L165+'URQ Da'!L165+'ROC Da'!L165+'SM Da'!L165+'BN Da'!L165+'BS Da'!L165+'TDC Da'!L165</f>
        <v>379.49300000000005</v>
      </c>
      <c r="M165" s="10">
        <f>+'MIT Da'!M165+'SAR Da'!M165+'URQ Da'!M165+'ROC Da'!M165+'SM Da'!M165+'BN Da'!M165+'BS Da'!M165+'TDC Da'!M165</f>
        <v>21.314999999999998</v>
      </c>
      <c r="N165" s="192">
        <f>+'MIT Da'!N165+'SAR Da'!N165+'URQ Da'!N165+'ROC Da'!N165+'SM Da'!N165+'BN Da'!N165+'BS Da'!N165+'TDC Da'!N165</f>
        <v>1439.9079999999999</v>
      </c>
      <c r="O165" s="192">
        <f>+'MIT Da'!O165+'SAR Da'!O165+'URQ Da'!O165+'ROC Da'!O165+'SM Da'!O165+'BN Da'!O165+'BS Da'!O165+'TDC Da'!O165</f>
        <v>1439.9079999999999</v>
      </c>
      <c r="P165" s="55">
        <f>+'MIT Da'!P165+'SAR Da'!P165+'URQ Da'!P165+'ROC Da'!P165+'SM Da'!P165+'BN Da'!P165+'BS Da'!P165+'TDC Da'!P165</f>
        <v>203</v>
      </c>
      <c r="Q165" s="55">
        <f>+'MIT Da'!Q165+'SAR Da'!Q165+'URQ Da'!Q165+'ROC Da'!Q165+'SM Da'!Q165+'BN Da'!Q165+'BS Da'!Q165+'TDC Da'!Q165</f>
        <v>58</v>
      </c>
      <c r="R165" s="55">
        <f>+'MIT Da'!R165+'SAR Da'!R165+'URQ Da'!R165+'ROC Da'!R165+'SM Da'!R165+'BN Da'!R165+'BS Da'!R165+'TDC Da'!R165</f>
        <v>10</v>
      </c>
      <c r="S165" s="213">
        <f>+'MIT Da'!S165+'SAR Da'!S165+'URQ Da'!S165+'ROC Da'!S165+'SM Da'!S165+'BN Da'!S165+'BS Da'!S165+'TDC Da'!S165</f>
        <v>271</v>
      </c>
      <c r="T165" s="213">
        <f>+'MIT Da'!T165+'SAR Da'!T165+'URQ Da'!T165+'ROC Da'!T165+'SM Da'!T165+'BN Da'!T165+'BS Da'!T165+'TDC Da'!T165</f>
        <v>271</v>
      </c>
      <c r="U165" s="55">
        <f>+'MIT Da'!U165+'SAR Da'!U165+'URQ Da'!U165+'ROC Da'!U165+'SM Da'!U165+'BN Da'!U165+'BS Da'!U165+'TDC Da'!U165</f>
        <v>136</v>
      </c>
      <c r="V165" s="55">
        <f>+'MIT Da'!V165+'SAR Da'!V165+'URQ Da'!V165+'ROC Da'!V165+'SM Da'!V165+'BN Da'!V165+'BS Da'!V165+'TDC Da'!V165</f>
        <v>434</v>
      </c>
      <c r="W165" s="55">
        <f>+'MIT Da'!W165+'SAR Da'!W165+'URQ Da'!W165+'ROC Da'!W165+'SM Da'!W165+'BN Da'!W165+'BS Da'!W165+'TDC Da'!W165</f>
        <v>11</v>
      </c>
      <c r="X165" s="55">
        <f>+'MIT Da'!X165+'SAR Da'!X165+'URQ Da'!X165+'ROC Da'!X165+'SM Da'!X165+'BN Da'!X165+'BS Da'!X165+'TDC Da'!X165</f>
        <v>107</v>
      </c>
      <c r="Y165" s="55">
        <f>+'MIT Da'!Y165+'SAR Da'!Y165+'URQ Da'!Y165+'ROC Da'!Y165+'SM Da'!Y165+'BN Da'!Y165+'BS Da'!Y165+'TDC Da'!Y165</f>
        <v>4</v>
      </c>
      <c r="Z165" s="219">
        <f>+'MIT Da'!Z165+'SAR Da'!Z165+'URQ Da'!Z165+'ROC Da'!Z165+'SM Da'!Z165+'BN Da'!Z165+'BS Da'!Z165+'TDC Da'!Z165</f>
        <v>692</v>
      </c>
      <c r="AA165" s="55">
        <f>+'MIT Da'!AA165+'SAR Da'!AA165+'URQ Da'!AA165+'ROC Da'!AA165+'SM Da'!AA165+'BN Da'!AA165+'BS Da'!AA165+'TDC Da'!AA165</f>
        <v>161</v>
      </c>
      <c r="AB165" s="55">
        <f>+'MIT Da'!AB165+'SAR Da'!AB165+'URQ Da'!AB165+'ROC Da'!AB165+'SM Da'!AB165+'BN Da'!AB165+'BS Da'!AB165+'TDC Da'!AB165</f>
        <v>102</v>
      </c>
      <c r="AC165" s="55">
        <f>+'MIT Da'!AC165+'SAR Da'!AC165+'URQ Da'!AC165+'ROC Da'!AC165+'SM Da'!AC165+'BN Da'!AC165+'BS Da'!AC165+'TDC Da'!AC165</f>
        <v>692</v>
      </c>
      <c r="AD165" s="219">
        <f>+'MIT Da'!AD165+'SAR Da'!AD165+'URQ Da'!AD165+'ROC Da'!AD165+'SM Da'!AD165+'BN Da'!AD165+'BS Da'!AD165+'TDC Da'!AD165</f>
        <v>955</v>
      </c>
      <c r="AE165" s="55">
        <f>+'MIT Da'!AE165+'SAR Da'!AE165+'URQ Da'!AE165+'ROC Da'!AE165+'SM Da'!AE165+'BN Da'!AE165+'BS Da'!AE165+'TDC Da'!AE165</f>
        <v>54</v>
      </c>
      <c r="AF165" s="55">
        <f>+'MIT Da'!AF165+'SAR Da'!AF165+'URQ Da'!AF165+'ROC Da'!AF165+'SM Da'!AF165+'BN Da'!AF165+'BS Da'!AF165+'TDC Da'!AF165</f>
        <v>96</v>
      </c>
      <c r="AG165" s="55">
        <f>+'MIT Da'!AG165+'SAR Da'!AG165+'URQ Da'!AG165+'ROC Da'!AG165+'SM Da'!AG165+'BN Da'!AG165+'BS Da'!AG165+'TDC Da'!AG165</f>
        <v>447</v>
      </c>
      <c r="AH165" s="219">
        <f>+'MIT Da'!AH165+'SAR Da'!AH165+'URQ Da'!AH165+'ROC Da'!AH165+'SM Da'!AH165+'BN Da'!AH165+'BS Da'!AH165+'TDC Da'!AH165</f>
        <v>597</v>
      </c>
      <c r="AI165" s="10">
        <f>+'MIT Da'!AI165+'SAR Da'!AI165+'URQ Da'!AI165+'ROC Da'!AI165+'SM Da'!AI165+'BN Da'!AI165+'BS Da'!AI165+'TDC Da'!AI165</f>
        <v>274.60699999999997</v>
      </c>
      <c r="AJ165" s="10">
        <f>+'MIT Da'!AJ165+'SAR Da'!AJ165+'URQ Da'!AJ165+'ROC Da'!AJ165+'SM Da'!AJ165+'BN Da'!AJ165+'BS Da'!AJ165+'TDC Da'!AJ165</f>
        <v>7.32</v>
      </c>
      <c r="AK165" s="10">
        <f>+'MIT Da'!AK165+'SAR Da'!AK165+'URQ Da'!AK165+'ROC Da'!AK165+'SM Da'!AK165+'BN Da'!AK165+'BS Da'!AK165+'TDC Da'!AK165</f>
        <v>498.71500000000003</v>
      </c>
      <c r="AL165" s="222">
        <f>+'MIT Da'!AL165+'SAR Da'!AL165+'URQ Da'!AL165+'ROC Da'!AL165+'SM Da'!AL165+'BN Da'!AL165+'BS Da'!AL165+'TDC Da'!AL165</f>
        <v>780.64199999999994</v>
      </c>
      <c r="AM165" s="55">
        <f>+'MIT Da'!AM165+'SAR Da'!AM165+'URQ Da'!AM165+'ROC Da'!AM165+'SM Da'!AM165+'BN Da'!AM165+'BS Da'!AM165+'TDC Da'!AM165</f>
        <v>10</v>
      </c>
      <c r="AN165" s="55">
        <f>+'MIT Da'!AN165+'SAR Da'!AN165+'URQ Da'!AN165+'ROC Da'!AN165+'SM Da'!AN165+'BN Da'!AN165+'BS Da'!AN165+'TDC Da'!AN165</f>
        <v>57</v>
      </c>
      <c r="AO165" s="55">
        <f>+'MIT Da'!AO165+'SAR Da'!AO165+'URQ Da'!AO165+'ROC Da'!AO165+'SM Da'!AO165+'BN Da'!AO165+'BS Da'!AO165+'TDC Da'!AO165</f>
        <v>82</v>
      </c>
      <c r="AP165" s="232">
        <f>+'MIT Da'!AP165+'SAR Da'!AP165+'URQ Da'!AP165+'ROC Da'!AP165+'SM Da'!AP165+'BN Da'!AP165+'BS Da'!AP165+'TDC Da'!AP165</f>
        <v>149</v>
      </c>
      <c r="AQ165" s="55">
        <f>+'MIT Da'!AQ165+'SAR Da'!AQ165+'URQ Da'!AQ165+'ROC Da'!AQ165+'SM Da'!AQ165+'BN Da'!AQ165+'BS Da'!AQ165+'TDC Da'!AQ165</f>
        <v>596</v>
      </c>
      <c r="AR165" s="55">
        <f>+'MIT Da'!AR165+'SAR Da'!AR165+'URQ Da'!AR165+'ROC Da'!AR165+'SM Da'!AR165+'BN Da'!AR165+'BS Da'!AR165+'TDC Da'!AR165</f>
        <v>341</v>
      </c>
      <c r="AS165" s="55">
        <f>+'MIT Da'!AS165+'SAR Da'!AS165+'URQ Da'!AS165+'ROC Da'!AS165+'SM Da'!AS165+'BN Da'!AS165+'BS Da'!AS165+'TDC Da'!AS165</f>
        <v>39</v>
      </c>
      <c r="AT165" s="232">
        <f>+SUM(RED_InfraMR[[#This Row],[B.02.1 - Parque de Coches Eléctricos Motrices]:[B.02.3 - Parque de Coches Eléctricos Motrices Tipo R]])</f>
        <v>976</v>
      </c>
      <c r="AU165" s="55">
        <f>+'MIT Da'!AU165+'SAR Da'!AU165+'URQ Da'!AU165+'ROC Da'!AU165+'SM Da'!AU165+'BN Da'!AU165+'BS Da'!AU165+'TDC Da'!AU165</f>
        <v>0</v>
      </c>
      <c r="AV165" s="55">
        <f>+'MIT Da'!AV165+'SAR Da'!AV165+'URQ Da'!AV165+'ROC Da'!AV165+'SM Da'!AV165+'BN Da'!AV165+'BS Da'!AV165+'TDC Da'!AV165</f>
        <v>6</v>
      </c>
      <c r="AW165" s="55">
        <f>+'MIT Da'!AW165+'SAR Da'!AW165+'URQ Da'!AW165+'ROC Da'!AW165+'SM Da'!AW165+'BN Da'!AW165+'BS Da'!AW165+'TDC Da'!AW165</f>
        <v>10</v>
      </c>
      <c r="AX165" s="232">
        <f>+SUM(RED_InfraMR[[#This Row],[B.03.1 - Parque de Coches Motores Motrices Remolcados]:[B.03.3 - Parque de Coches Motores Motrices Cabina]])</f>
        <v>16</v>
      </c>
      <c r="AY165" s="55">
        <f>+'MIT Da'!AY165+'SAR Da'!AY165+'URQ Da'!AY165+'ROC Da'!AY165+'SM Da'!AY165+'BN Da'!AY165+'BS Da'!AY165+'TDC Da'!AY165</f>
        <v>437</v>
      </c>
      <c r="AZ165" s="55">
        <f>+'MIT Da'!AZ165+'SAR Da'!AZ165+'URQ Da'!AZ165+'ROC Da'!AZ165+'SM Da'!AZ165+'BN Da'!AZ165+'BS Da'!AZ165+'TDC Da'!AZ165</f>
        <v>173</v>
      </c>
      <c r="BA165" s="55">
        <f>+'MIT Da'!BA165+'SAR Da'!BA165+'URQ Da'!BA165+'ROC Da'!BA165+'SM Da'!BA165+'BN Da'!BA165+'BS Da'!BA165+'TDC Da'!BA165</f>
        <v>15</v>
      </c>
      <c r="BB165" s="55">
        <f>+'MIT Da'!BB165+'SAR Da'!BB165+'URQ Da'!BB165+'ROC Da'!BB165+'SM Da'!BB165+'BN Da'!BB165+'BS Da'!BB165+'TDC Da'!BB165</f>
        <v>0</v>
      </c>
      <c r="BC165" s="232">
        <f>+SUM(RED_InfraMR[[#This Row],[B.04.1 - Parque de Coches Remolcados Clase Unica]:[B.04.5 - Parque de Coches Remolcados para Servicios Especiales (Cartoneros)]])</f>
        <v>625</v>
      </c>
      <c r="BD165" s="393">
        <f>+'MIT Da'!BD165+'SAR Da'!BD165+'URQ Da'!BD165+'ROC Da'!BD165+'SM Da'!BD165+'BN Da'!BD165+'BS Da'!BD165+'TDC Da'!BD165</f>
        <v>150</v>
      </c>
      <c r="BE165" s="55">
        <f>+'MIT Da'!BE165+'SAR Da'!BE165+'URQ Da'!BE165+'ROC Da'!BE165+'SM Da'!BE165+'BN Da'!BE165+'BS Da'!BE165+'TDC Da'!BE165</f>
        <v>12</v>
      </c>
      <c r="BF165" s="55">
        <f>+'MIT Da'!BF165+'SAR Da'!BF165+'URQ Da'!BF165+'ROC Da'!BF165+'SM Da'!BF165+'BN Da'!BF165+'BS Da'!BF165+'TDC Da'!BF165</f>
        <v>92</v>
      </c>
      <c r="BG165" s="235"/>
    </row>
    <row r="166" spans="1:59">
      <c r="A166" s="1">
        <v>2006</v>
      </c>
      <c r="B166" s="1" t="s">
        <v>69</v>
      </c>
      <c r="C166" s="10">
        <f>+'MIT Da'!C166+'SAR Da'!C166+'URQ Da'!C166+'ROC Da'!C166+'SM Da'!C166+'BN Da'!C166+'BS Da'!C166+'TDC Da'!C166</f>
        <v>147.21299999999999</v>
      </c>
      <c r="D166" s="10">
        <f>+'MIT Da'!D166+'SAR Da'!D166+'URQ Da'!D166+'ROC Da'!D166+'SM Da'!D166+'BN Da'!D166+'BS Da'!D166+'TDC Da'!D166</f>
        <v>444.30600000000004</v>
      </c>
      <c r="E166" s="10">
        <f>+'MIT Da'!E166+'SAR Da'!E166+'URQ Da'!E166+'ROC Da'!E166+'SM Da'!E166+'BN Da'!E166+'BS Da'!E166+'TDC Da'!E166</f>
        <v>0</v>
      </c>
      <c r="F166" s="10">
        <f>+'MIT Da'!F166+'SAR Da'!F166+'URQ Da'!F166+'ROC Da'!F166+'SM Da'!F166+'BN Da'!F166+'BS Da'!F166+'TDC Da'!F166</f>
        <v>176.17364000000001</v>
      </c>
      <c r="G166" s="192">
        <f>+'MIT Da'!G166+'SAR Da'!G166+'URQ Da'!G166+'ROC Da'!G166+'SM Da'!G166+'BN Da'!G166+'BS Da'!G166+'TDC Da'!G166</f>
        <v>767.69263999999998</v>
      </c>
      <c r="H166" s="192">
        <f>+'MIT Da'!H166+'SAR Da'!H166+'URQ Da'!H166+'ROC Da'!H166+'SM Da'!H166+'BN Da'!H166+'BS Da'!H166+'TDC Da'!H166</f>
        <v>767.69263999999998</v>
      </c>
      <c r="I166" s="10">
        <f>+'MIT Da'!I166+'SAR Da'!I166+'URQ Da'!I166+'ROC Da'!I166+'SM Da'!I166+'BN Da'!I166+'BS Da'!I166+'TDC Da'!I166</f>
        <v>972.2581100000001</v>
      </c>
      <c r="J166" s="10">
        <f>+'MIT Da'!J166+'SAR Da'!J166+'URQ Da'!J166+'ROC Da'!J166+'SM Da'!J166+'BN Da'!J166+'BS Da'!J166+'TDC Da'!J166</f>
        <v>1060.415</v>
      </c>
      <c r="K166" s="10">
        <f>+'MIT Da'!K166+'SAR Da'!K166+'URQ Da'!K166+'ROC Da'!K166+'SM Da'!K166+'BN Da'!K166+'BS Da'!K166+'TDC Da'!K166</f>
        <v>54.516999999999996</v>
      </c>
      <c r="L166" s="10">
        <f>+'MIT Da'!L166+'SAR Da'!L166+'URQ Da'!L166+'ROC Da'!L166+'SM Da'!L166+'BN Da'!L166+'BS Da'!L166+'TDC Da'!L166</f>
        <v>379.49300000000005</v>
      </c>
      <c r="M166" s="10">
        <f>+'MIT Da'!M166+'SAR Da'!M166+'URQ Da'!M166+'ROC Da'!M166+'SM Da'!M166+'BN Da'!M166+'BS Da'!M166+'TDC Da'!M166</f>
        <v>21.314999999999998</v>
      </c>
      <c r="N166" s="192">
        <f>+'MIT Da'!N166+'SAR Da'!N166+'URQ Da'!N166+'ROC Da'!N166+'SM Da'!N166+'BN Da'!N166+'BS Da'!N166+'TDC Da'!N166</f>
        <v>1439.9079999999999</v>
      </c>
      <c r="O166" s="192">
        <f>+'MIT Da'!O166+'SAR Da'!O166+'URQ Da'!O166+'ROC Da'!O166+'SM Da'!O166+'BN Da'!O166+'BS Da'!O166+'TDC Da'!O166</f>
        <v>1439.9079999999999</v>
      </c>
      <c r="P166" s="55">
        <f>+'MIT Da'!P166+'SAR Da'!P166+'URQ Da'!P166+'ROC Da'!P166+'SM Da'!P166+'BN Da'!P166+'BS Da'!P166+'TDC Da'!P166</f>
        <v>203</v>
      </c>
      <c r="Q166" s="55">
        <f>+'MIT Da'!Q166+'SAR Da'!Q166+'URQ Da'!Q166+'ROC Da'!Q166+'SM Da'!Q166+'BN Da'!Q166+'BS Da'!Q166+'TDC Da'!Q166</f>
        <v>58</v>
      </c>
      <c r="R166" s="55">
        <f>+'MIT Da'!R166+'SAR Da'!R166+'URQ Da'!R166+'ROC Da'!R166+'SM Da'!R166+'BN Da'!R166+'BS Da'!R166+'TDC Da'!R166</f>
        <v>10</v>
      </c>
      <c r="S166" s="213">
        <f>+'MIT Da'!S166+'SAR Da'!S166+'URQ Da'!S166+'ROC Da'!S166+'SM Da'!S166+'BN Da'!S166+'BS Da'!S166+'TDC Da'!S166</f>
        <v>271</v>
      </c>
      <c r="T166" s="213">
        <f>+'MIT Da'!T166+'SAR Da'!T166+'URQ Da'!T166+'ROC Da'!T166+'SM Da'!T166+'BN Da'!T166+'BS Da'!T166+'TDC Da'!T166</f>
        <v>271</v>
      </c>
      <c r="U166" s="55">
        <f>+'MIT Da'!U166+'SAR Da'!U166+'URQ Da'!U166+'ROC Da'!U166+'SM Da'!U166+'BN Da'!U166+'BS Da'!U166+'TDC Da'!U166</f>
        <v>136</v>
      </c>
      <c r="V166" s="55">
        <f>+'MIT Da'!V166+'SAR Da'!V166+'URQ Da'!V166+'ROC Da'!V166+'SM Da'!V166+'BN Da'!V166+'BS Da'!V166+'TDC Da'!V166</f>
        <v>434</v>
      </c>
      <c r="W166" s="55">
        <f>+'MIT Da'!W166+'SAR Da'!W166+'URQ Da'!W166+'ROC Da'!W166+'SM Da'!W166+'BN Da'!W166+'BS Da'!W166+'TDC Da'!W166</f>
        <v>11</v>
      </c>
      <c r="X166" s="55">
        <f>+'MIT Da'!X166+'SAR Da'!X166+'URQ Da'!X166+'ROC Da'!X166+'SM Da'!X166+'BN Da'!X166+'BS Da'!X166+'TDC Da'!X166</f>
        <v>107</v>
      </c>
      <c r="Y166" s="55">
        <f>+'MIT Da'!Y166+'SAR Da'!Y166+'URQ Da'!Y166+'ROC Da'!Y166+'SM Da'!Y166+'BN Da'!Y166+'BS Da'!Y166+'TDC Da'!Y166</f>
        <v>4</v>
      </c>
      <c r="Z166" s="219">
        <f>+'MIT Da'!Z166+'SAR Da'!Z166+'URQ Da'!Z166+'ROC Da'!Z166+'SM Da'!Z166+'BN Da'!Z166+'BS Da'!Z166+'TDC Da'!Z166</f>
        <v>692</v>
      </c>
      <c r="AA166" s="55">
        <f>+'MIT Da'!AA166+'SAR Da'!AA166+'URQ Da'!AA166+'ROC Da'!AA166+'SM Da'!AA166+'BN Da'!AA166+'BS Da'!AA166+'TDC Da'!AA166</f>
        <v>161</v>
      </c>
      <c r="AB166" s="55">
        <f>+'MIT Da'!AB166+'SAR Da'!AB166+'URQ Da'!AB166+'ROC Da'!AB166+'SM Da'!AB166+'BN Da'!AB166+'BS Da'!AB166+'TDC Da'!AB166</f>
        <v>102</v>
      </c>
      <c r="AC166" s="55">
        <f>+'MIT Da'!AC166+'SAR Da'!AC166+'URQ Da'!AC166+'ROC Da'!AC166+'SM Da'!AC166+'BN Da'!AC166+'BS Da'!AC166+'TDC Da'!AC166</f>
        <v>692</v>
      </c>
      <c r="AD166" s="219">
        <f>+'MIT Da'!AD166+'SAR Da'!AD166+'URQ Da'!AD166+'ROC Da'!AD166+'SM Da'!AD166+'BN Da'!AD166+'BS Da'!AD166+'TDC Da'!AD166</f>
        <v>955</v>
      </c>
      <c r="AE166" s="55">
        <f>+'MIT Da'!AE166+'SAR Da'!AE166+'URQ Da'!AE166+'ROC Da'!AE166+'SM Da'!AE166+'BN Da'!AE166+'BS Da'!AE166+'TDC Da'!AE166</f>
        <v>54</v>
      </c>
      <c r="AF166" s="55">
        <f>+'MIT Da'!AF166+'SAR Da'!AF166+'URQ Da'!AF166+'ROC Da'!AF166+'SM Da'!AF166+'BN Da'!AF166+'BS Da'!AF166+'TDC Da'!AF166</f>
        <v>96</v>
      </c>
      <c r="AG166" s="55">
        <f>+'MIT Da'!AG166+'SAR Da'!AG166+'URQ Da'!AG166+'ROC Da'!AG166+'SM Da'!AG166+'BN Da'!AG166+'BS Da'!AG166+'TDC Da'!AG166</f>
        <v>447</v>
      </c>
      <c r="AH166" s="219">
        <f>+'MIT Da'!AH166+'SAR Da'!AH166+'URQ Da'!AH166+'ROC Da'!AH166+'SM Da'!AH166+'BN Da'!AH166+'BS Da'!AH166+'TDC Da'!AH166</f>
        <v>597</v>
      </c>
      <c r="AI166" s="10">
        <f>+'MIT Da'!AI166+'SAR Da'!AI166+'URQ Da'!AI166+'ROC Da'!AI166+'SM Da'!AI166+'BN Da'!AI166+'BS Da'!AI166+'TDC Da'!AI166</f>
        <v>274.60699999999997</v>
      </c>
      <c r="AJ166" s="10">
        <f>+'MIT Da'!AJ166+'SAR Da'!AJ166+'URQ Da'!AJ166+'ROC Da'!AJ166+'SM Da'!AJ166+'BN Da'!AJ166+'BS Da'!AJ166+'TDC Da'!AJ166</f>
        <v>7.32</v>
      </c>
      <c r="AK166" s="10">
        <f>+'MIT Da'!AK166+'SAR Da'!AK166+'URQ Da'!AK166+'ROC Da'!AK166+'SM Da'!AK166+'BN Da'!AK166+'BS Da'!AK166+'TDC Da'!AK166</f>
        <v>498.71500000000003</v>
      </c>
      <c r="AL166" s="222">
        <f>+'MIT Da'!AL166+'SAR Da'!AL166+'URQ Da'!AL166+'ROC Da'!AL166+'SM Da'!AL166+'BN Da'!AL166+'BS Da'!AL166+'TDC Da'!AL166</f>
        <v>780.64199999999994</v>
      </c>
      <c r="AM166" s="55">
        <f>+'MIT Da'!AM166+'SAR Da'!AM166+'URQ Da'!AM166+'ROC Da'!AM166+'SM Da'!AM166+'BN Da'!AM166+'BS Da'!AM166+'TDC Da'!AM166</f>
        <v>10</v>
      </c>
      <c r="AN166" s="55">
        <f>+'MIT Da'!AN166+'SAR Da'!AN166+'URQ Da'!AN166+'ROC Da'!AN166+'SM Da'!AN166+'BN Da'!AN166+'BS Da'!AN166+'TDC Da'!AN166</f>
        <v>57</v>
      </c>
      <c r="AO166" s="55">
        <f>+'MIT Da'!AO166+'SAR Da'!AO166+'URQ Da'!AO166+'ROC Da'!AO166+'SM Da'!AO166+'BN Da'!AO166+'BS Da'!AO166+'TDC Da'!AO166</f>
        <v>82</v>
      </c>
      <c r="AP166" s="232">
        <f>+'MIT Da'!AP166+'SAR Da'!AP166+'URQ Da'!AP166+'ROC Da'!AP166+'SM Da'!AP166+'BN Da'!AP166+'BS Da'!AP166+'TDC Da'!AP166</f>
        <v>149</v>
      </c>
      <c r="AQ166" s="55">
        <f>+'MIT Da'!AQ166+'SAR Da'!AQ166+'URQ Da'!AQ166+'ROC Da'!AQ166+'SM Da'!AQ166+'BN Da'!AQ166+'BS Da'!AQ166+'TDC Da'!AQ166</f>
        <v>596</v>
      </c>
      <c r="AR166" s="55">
        <f>+'MIT Da'!AR166+'SAR Da'!AR166+'URQ Da'!AR166+'ROC Da'!AR166+'SM Da'!AR166+'BN Da'!AR166+'BS Da'!AR166+'TDC Da'!AR166</f>
        <v>341</v>
      </c>
      <c r="AS166" s="55">
        <f>+'MIT Da'!AS166+'SAR Da'!AS166+'URQ Da'!AS166+'ROC Da'!AS166+'SM Da'!AS166+'BN Da'!AS166+'BS Da'!AS166+'TDC Da'!AS166</f>
        <v>39</v>
      </c>
      <c r="AT166" s="232">
        <f>+SUM(RED_InfraMR[[#This Row],[B.02.1 - Parque de Coches Eléctricos Motrices]:[B.02.3 - Parque de Coches Eléctricos Motrices Tipo R]])</f>
        <v>976</v>
      </c>
      <c r="AU166" s="55">
        <f>+'MIT Da'!AU166+'SAR Da'!AU166+'URQ Da'!AU166+'ROC Da'!AU166+'SM Da'!AU166+'BN Da'!AU166+'BS Da'!AU166+'TDC Da'!AU166</f>
        <v>0</v>
      </c>
      <c r="AV166" s="55">
        <f>+'MIT Da'!AV166+'SAR Da'!AV166+'URQ Da'!AV166+'ROC Da'!AV166+'SM Da'!AV166+'BN Da'!AV166+'BS Da'!AV166+'TDC Da'!AV166</f>
        <v>6</v>
      </c>
      <c r="AW166" s="55">
        <f>+'MIT Da'!AW166+'SAR Da'!AW166+'URQ Da'!AW166+'ROC Da'!AW166+'SM Da'!AW166+'BN Da'!AW166+'BS Da'!AW166+'TDC Da'!AW166</f>
        <v>10</v>
      </c>
      <c r="AX166" s="232">
        <f>+SUM(RED_InfraMR[[#This Row],[B.03.1 - Parque de Coches Motores Motrices Remolcados]:[B.03.3 - Parque de Coches Motores Motrices Cabina]])</f>
        <v>16</v>
      </c>
      <c r="AY166" s="55">
        <f>+'MIT Da'!AY166+'SAR Da'!AY166+'URQ Da'!AY166+'ROC Da'!AY166+'SM Da'!AY166+'BN Da'!AY166+'BS Da'!AY166+'TDC Da'!AY166</f>
        <v>437</v>
      </c>
      <c r="AZ166" s="55">
        <f>+'MIT Da'!AZ166+'SAR Da'!AZ166+'URQ Da'!AZ166+'ROC Da'!AZ166+'SM Da'!AZ166+'BN Da'!AZ166+'BS Da'!AZ166+'TDC Da'!AZ166</f>
        <v>173</v>
      </c>
      <c r="BA166" s="55">
        <f>+'MIT Da'!BA166+'SAR Da'!BA166+'URQ Da'!BA166+'ROC Da'!BA166+'SM Da'!BA166+'BN Da'!BA166+'BS Da'!BA166+'TDC Da'!BA166</f>
        <v>15</v>
      </c>
      <c r="BB166" s="55">
        <f>+'MIT Da'!BB166+'SAR Da'!BB166+'URQ Da'!BB166+'ROC Da'!BB166+'SM Da'!BB166+'BN Da'!BB166+'BS Da'!BB166+'TDC Da'!BB166</f>
        <v>0</v>
      </c>
      <c r="BC166" s="232">
        <f>+SUM(RED_InfraMR[[#This Row],[B.04.1 - Parque de Coches Remolcados Clase Unica]:[B.04.5 - Parque de Coches Remolcados para Servicios Especiales (Cartoneros)]])</f>
        <v>625</v>
      </c>
      <c r="BD166" s="393">
        <f>+'MIT Da'!BD166+'SAR Da'!BD166+'URQ Da'!BD166+'ROC Da'!BD166+'SM Da'!BD166+'BN Da'!BD166+'BS Da'!BD166+'TDC Da'!BD166</f>
        <v>150</v>
      </c>
      <c r="BE166" s="55">
        <f>+'MIT Da'!BE166+'SAR Da'!BE166+'URQ Da'!BE166+'ROC Da'!BE166+'SM Da'!BE166+'BN Da'!BE166+'BS Da'!BE166+'TDC Da'!BE166</f>
        <v>12</v>
      </c>
      <c r="BF166" s="55">
        <f>+'MIT Da'!BF166+'SAR Da'!BF166+'URQ Da'!BF166+'ROC Da'!BF166+'SM Da'!BF166+'BN Da'!BF166+'BS Da'!BF166+'TDC Da'!BF166</f>
        <v>92</v>
      </c>
      <c r="BG166" s="235"/>
    </row>
    <row r="167" spans="1:59">
      <c r="A167" s="1">
        <v>2006</v>
      </c>
      <c r="B167" s="1" t="s">
        <v>70</v>
      </c>
      <c r="C167" s="10">
        <f>+'MIT Da'!C167+'SAR Da'!C167+'URQ Da'!C167+'ROC Da'!C167+'SM Da'!C167+'BN Da'!C167+'BS Da'!C167+'TDC Da'!C167</f>
        <v>147.21299999999999</v>
      </c>
      <c r="D167" s="10">
        <f>+'MIT Da'!D167+'SAR Da'!D167+'URQ Da'!D167+'ROC Da'!D167+'SM Da'!D167+'BN Da'!D167+'BS Da'!D167+'TDC Da'!D167</f>
        <v>444.30600000000004</v>
      </c>
      <c r="E167" s="10">
        <f>+'MIT Da'!E167+'SAR Da'!E167+'URQ Da'!E167+'ROC Da'!E167+'SM Da'!E167+'BN Da'!E167+'BS Da'!E167+'TDC Da'!E167</f>
        <v>0</v>
      </c>
      <c r="F167" s="10">
        <f>+'MIT Da'!F167+'SAR Da'!F167+'URQ Da'!F167+'ROC Da'!F167+'SM Da'!F167+'BN Da'!F167+'BS Da'!F167+'TDC Da'!F167</f>
        <v>176.17364000000001</v>
      </c>
      <c r="G167" s="192">
        <f>+'MIT Da'!G167+'SAR Da'!G167+'URQ Da'!G167+'ROC Da'!G167+'SM Da'!G167+'BN Da'!G167+'BS Da'!G167+'TDC Da'!G167</f>
        <v>767.69263999999998</v>
      </c>
      <c r="H167" s="192">
        <f>+'MIT Da'!H167+'SAR Da'!H167+'URQ Da'!H167+'ROC Da'!H167+'SM Da'!H167+'BN Da'!H167+'BS Da'!H167+'TDC Da'!H167</f>
        <v>767.69263999999998</v>
      </c>
      <c r="I167" s="10">
        <f>+'MIT Da'!I167+'SAR Da'!I167+'URQ Da'!I167+'ROC Da'!I167+'SM Da'!I167+'BN Da'!I167+'BS Da'!I167+'TDC Da'!I167</f>
        <v>972.2581100000001</v>
      </c>
      <c r="J167" s="10">
        <f>+'MIT Da'!J167+'SAR Da'!J167+'URQ Da'!J167+'ROC Da'!J167+'SM Da'!J167+'BN Da'!J167+'BS Da'!J167+'TDC Da'!J167</f>
        <v>1060.415</v>
      </c>
      <c r="K167" s="10">
        <f>+'MIT Da'!K167+'SAR Da'!K167+'URQ Da'!K167+'ROC Da'!K167+'SM Da'!K167+'BN Da'!K167+'BS Da'!K167+'TDC Da'!K167</f>
        <v>54.516999999999996</v>
      </c>
      <c r="L167" s="10">
        <f>+'MIT Da'!L167+'SAR Da'!L167+'URQ Da'!L167+'ROC Da'!L167+'SM Da'!L167+'BN Da'!L167+'BS Da'!L167+'TDC Da'!L167</f>
        <v>379.49300000000005</v>
      </c>
      <c r="M167" s="10">
        <f>+'MIT Da'!M167+'SAR Da'!M167+'URQ Da'!M167+'ROC Da'!M167+'SM Da'!M167+'BN Da'!M167+'BS Da'!M167+'TDC Da'!M167</f>
        <v>21.314999999999998</v>
      </c>
      <c r="N167" s="192">
        <f>+'MIT Da'!N167+'SAR Da'!N167+'URQ Da'!N167+'ROC Da'!N167+'SM Da'!N167+'BN Da'!N167+'BS Da'!N167+'TDC Da'!N167</f>
        <v>1439.9079999999999</v>
      </c>
      <c r="O167" s="192">
        <f>+'MIT Da'!O167+'SAR Da'!O167+'URQ Da'!O167+'ROC Da'!O167+'SM Da'!O167+'BN Da'!O167+'BS Da'!O167+'TDC Da'!O167</f>
        <v>1439.9079999999999</v>
      </c>
      <c r="P167" s="55">
        <f>+'MIT Da'!P167+'SAR Da'!P167+'URQ Da'!P167+'ROC Da'!P167+'SM Da'!P167+'BN Da'!P167+'BS Da'!P167+'TDC Da'!P167</f>
        <v>203</v>
      </c>
      <c r="Q167" s="55">
        <f>+'MIT Da'!Q167+'SAR Da'!Q167+'URQ Da'!Q167+'ROC Da'!Q167+'SM Da'!Q167+'BN Da'!Q167+'BS Da'!Q167+'TDC Da'!Q167</f>
        <v>58</v>
      </c>
      <c r="R167" s="55">
        <f>+'MIT Da'!R167+'SAR Da'!R167+'URQ Da'!R167+'ROC Da'!R167+'SM Da'!R167+'BN Da'!R167+'BS Da'!R167+'TDC Da'!R167</f>
        <v>10</v>
      </c>
      <c r="S167" s="213">
        <f>+'MIT Da'!S167+'SAR Da'!S167+'URQ Da'!S167+'ROC Da'!S167+'SM Da'!S167+'BN Da'!S167+'BS Da'!S167+'TDC Da'!S167</f>
        <v>271</v>
      </c>
      <c r="T167" s="213">
        <f>+'MIT Da'!T167+'SAR Da'!T167+'URQ Da'!T167+'ROC Da'!T167+'SM Da'!T167+'BN Da'!T167+'BS Da'!T167+'TDC Da'!T167</f>
        <v>271</v>
      </c>
      <c r="U167" s="55">
        <f>+'MIT Da'!U167+'SAR Da'!U167+'URQ Da'!U167+'ROC Da'!U167+'SM Da'!U167+'BN Da'!U167+'BS Da'!U167+'TDC Da'!U167</f>
        <v>136</v>
      </c>
      <c r="V167" s="55">
        <f>+'MIT Da'!V167+'SAR Da'!V167+'URQ Da'!V167+'ROC Da'!V167+'SM Da'!V167+'BN Da'!V167+'BS Da'!V167+'TDC Da'!V167</f>
        <v>434</v>
      </c>
      <c r="W167" s="55">
        <f>+'MIT Da'!W167+'SAR Da'!W167+'URQ Da'!W167+'ROC Da'!W167+'SM Da'!W167+'BN Da'!W167+'BS Da'!W167+'TDC Da'!W167</f>
        <v>11</v>
      </c>
      <c r="X167" s="55">
        <f>+'MIT Da'!X167+'SAR Da'!X167+'URQ Da'!X167+'ROC Da'!X167+'SM Da'!X167+'BN Da'!X167+'BS Da'!X167+'TDC Da'!X167</f>
        <v>107</v>
      </c>
      <c r="Y167" s="55">
        <f>+'MIT Da'!Y167+'SAR Da'!Y167+'URQ Da'!Y167+'ROC Da'!Y167+'SM Da'!Y167+'BN Da'!Y167+'BS Da'!Y167+'TDC Da'!Y167</f>
        <v>4</v>
      </c>
      <c r="Z167" s="219">
        <f>+'MIT Da'!Z167+'SAR Da'!Z167+'URQ Da'!Z167+'ROC Da'!Z167+'SM Da'!Z167+'BN Da'!Z167+'BS Da'!Z167+'TDC Da'!Z167</f>
        <v>692</v>
      </c>
      <c r="AA167" s="55">
        <f>+'MIT Da'!AA167+'SAR Da'!AA167+'URQ Da'!AA167+'ROC Da'!AA167+'SM Da'!AA167+'BN Da'!AA167+'BS Da'!AA167+'TDC Da'!AA167</f>
        <v>161</v>
      </c>
      <c r="AB167" s="55">
        <f>+'MIT Da'!AB167+'SAR Da'!AB167+'URQ Da'!AB167+'ROC Da'!AB167+'SM Da'!AB167+'BN Da'!AB167+'BS Da'!AB167+'TDC Da'!AB167</f>
        <v>102</v>
      </c>
      <c r="AC167" s="55">
        <f>+'MIT Da'!AC167+'SAR Da'!AC167+'URQ Da'!AC167+'ROC Da'!AC167+'SM Da'!AC167+'BN Da'!AC167+'BS Da'!AC167+'TDC Da'!AC167</f>
        <v>692</v>
      </c>
      <c r="AD167" s="219">
        <f>+'MIT Da'!AD167+'SAR Da'!AD167+'URQ Da'!AD167+'ROC Da'!AD167+'SM Da'!AD167+'BN Da'!AD167+'BS Da'!AD167+'TDC Da'!AD167</f>
        <v>955</v>
      </c>
      <c r="AE167" s="55">
        <f>+'MIT Da'!AE167+'SAR Da'!AE167+'URQ Da'!AE167+'ROC Da'!AE167+'SM Da'!AE167+'BN Da'!AE167+'BS Da'!AE167+'TDC Da'!AE167</f>
        <v>54</v>
      </c>
      <c r="AF167" s="55">
        <f>+'MIT Da'!AF167+'SAR Da'!AF167+'URQ Da'!AF167+'ROC Da'!AF167+'SM Da'!AF167+'BN Da'!AF167+'BS Da'!AF167+'TDC Da'!AF167</f>
        <v>96</v>
      </c>
      <c r="AG167" s="55">
        <f>+'MIT Da'!AG167+'SAR Da'!AG167+'URQ Da'!AG167+'ROC Da'!AG167+'SM Da'!AG167+'BN Da'!AG167+'BS Da'!AG167+'TDC Da'!AG167</f>
        <v>447</v>
      </c>
      <c r="AH167" s="219">
        <f>+'MIT Da'!AH167+'SAR Da'!AH167+'URQ Da'!AH167+'ROC Da'!AH167+'SM Da'!AH167+'BN Da'!AH167+'BS Da'!AH167+'TDC Da'!AH167</f>
        <v>597</v>
      </c>
      <c r="AI167" s="10">
        <f>+'MIT Da'!AI167+'SAR Da'!AI167+'URQ Da'!AI167+'ROC Da'!AI167+'SM Da'!AI167+'BN Da'!AI167+'BS Da'!AI167+'TDC Da'!AI167</f>
        <v>274.60699999999997</v>
      </c>
      <c r="AJ167" s="10">
        <f>+'MIT Da'!AJ167+'SAR Da'!AJ167+'URQ Da'!AJ167+'ROC Da'!AJ167+'SM Da'!AJ167+'BN Da'!AJ167+'BS Da'!AJ167+'TDC Da'!AJ167</f>
        <v>7.32</v>
      </c>
      <c r="AK167" s="10">
        <f>+'MIT Da'!AK167+'SAR Da'!AK167+'URQ Da'!AK167+'ROC Da'!AK167+'SM Da'!AK167+'BN Da'!AK167+'BS Da'!AK167+'TDC Da'!AK167</f>
        <v>498.71500000000003</v>
      </c>
      <c r="AL167" s="222">
        <f>+'MIT Da'!AL167+'SAR Da'!AL167+'URQ Da'!AL167+'ROC Da'!AL167+'SM Da'!AL167+'BN Da'!AL167+'BS Da'!AL167+'TDC Da'!AL167</f>
        <v>780.64199999999994</v>
      </c>
      <c r="AM167" s="55">
        <f>+'MIT Da'!AM167+'SAR Da'!AM167+'URQ Da'!AM167+'ROC Da'!AM167+'SM Da'!AM167+'BN Da'!AM167+'BS Da'!AM167+'TDC Da'!AM167</f>
        <v>10</v>
      </c>
      <c r="AN167" s="55">
        <f>+'MIT Da'!AN167+'SAR Da'!AN167+'URQ Da'!AN167+'ROC Da'!AN167+'SM Da'!AN167+'BN Da'!AN167+'BS Da'!AN167+'TDC Da'!AN167</f>
        <v>57</v>
      </c>
      <c r="AO167" s="55">
        <f>+'MIT Da'!AO167+'SAR Da'!AO167+'URQ Da'!AO167+'ROC Da'!AO167+'SM Da'!AO167+'BN Da'!AO167+'BS Da'!AO167+'TDC Da'!AO167</f>
        <v>82</v>
      </c>
      <c r="AP167" s="232">
        <f>+'MIT Da'!AP167+'SAR Da'!AP167+'URQ Da'!AP167+'ROC Da'!AP167+'SM Da'!AP167+'BN Da'!AP167+'BS Da'!AP167+'TDC Da'!AP167</f>
        <v>149</v>
      </c>
      <c r="AQ167" s="55">
        <f>+'MIT Da'!AQ167+'SAR Da'!AQ167+'URQ Da'!AQ167+'ROC Da'!AQ167+'SM Da'!AQ167+'BN Da'!AQ167+'BS Da'!AQ167+'TDC Da'!AQ167</f>
        <v>596</v>
      </c>
      <c r="AR167" s="55">
        <f>+'MIT Da'!AR167+'SAR Da'!AR167+'URQ Da'!AR167+'ROC Da'!AR167+'SM Da'!AR167+'BN Da'!AR167+'BS Da'!AR167+'TDC Da'!AR167</f>
        <v>341</v>
      </c>
      <c r="AS167" s="55">
        <f>+'MIT Da'!AS167+'SAR Da'!AS167+'URQ Da'!AS167+'ROC Da'!AS167+'SM Da'!AS167+'BN Da'!AS167+'BS Da'!AS167+'TDC Da'!AS167</f>
        <v>39</v>
      </c>
      <c r="AT167" s="232">
        <f>+SUM(RED_InfraMR[[#This Row],[B.02.1 - Parque de Coches Eléctricos Motrices]:[B.02.3 - Parque de Coches Eléctricos Motrices Tipo R]])</f>
        <v>976</v>
      </c>
      <c r="AU167" s="55">
        <f>+'MIT Da'!AU167+'SAR Da'!AU167+'URQ Da'!AU167+'ROC Da'!AU167+'SM Da'!AU167+'BN Da'!AU167+'BS Da'!AU167+'TDC Da'!AU167</f>
        <v>0</v>
      </c>
      <c r="AV167" s="55">
        <f>+'MIT Da'!AV167+'SAR Da'!AV167+'URQ Da'!AV167+'ROC Da'!AV167+'SM Da'!AV167+'BN Da'!AV167+'BS Da'!AV167+'TDC Da'!AV167</f>
        <v>6</v>
      </c>
      <c r="AW167" s="55">
        <f>+'MIT Da'!AW167+'SAR Da'!AW167+'URQ Da'!AW167+'ROC Da'!AW167+'SM Da'!AW167+'BN Da'!AW167+'BS Da'!AW167+'TDC Da'!AW167</f>
        <v>10</v>
      </c>
      <c r="AX167" s="232">
        <f>+SUM(RED_InfraMR[[#This Row],[B.03.1 - Parque de Coches Motores Motrices Remolcados]:[B.03.3 - Parque de Coches Motores Motrices Cabina]])</f>
        <v>16</v>
      </c>
      <c r="AY167" s="55">
        <f>+'MIT Da'!AY167+'SAR Da'!AY167+'URQ Da'!AY167+'ROC Da'!AY167+'SM Da'!AY167+'BN Da'!AY167+'BS Da'!AY167+'TDC Da'!AY167</f>
        <v>437</v>
      </c>
      <c r="AZ167" s="55">
        <f>+'MIT Da'!AZ167+'SAR Da'!AZ167+'URQ Da'!AZ167+'ROC Da'!AZ167+'SM Da'!AZ167+'BN Da'!AZ167+'BS Da'!AZ167+'TDC Da'!AZ167</f>
        <v>173</v>
      </c>
      <c r="BA167" s="55">
        <f>+'MIT Da'!BA167+'SAR Da'!BA167+'URQ Da'!BA167+'ROC Da'!BA167+'SM Da'!BA167+'BN Da'!BA167+'BS Da'!BA167+'TDC Da'!BA167</f>
        <v>15</v>
      </c>
      <c r="BB167" s="55">
        <f>+'MIT Da'!BB167+'SAR Da'!BB167+'URQ Da'!BB167+'ROC Da'!BB167+'SM Da'!BB167+'BN Da'!BB167+'BS Da'!BB167+'TDC Da'!BB167</f>
        <v>0</v>
      </c>
      <c r="BC167" s="232">
        <f>+SUM(RED_InfraMR[[#This Row],[B.04.1 - Parque de Coches Remolcados Clase Unica]:[B.04.5 - Parque de Coches Remolcados para Servicios Especiales (Cartoneros)]])</f>
        <v>625</v>
      </c>
      <c r="BD167" s="393">
        <f>+'MIT Da'!BD167+'SAR Da'!BD167+'URQ Da'!BD167+'ROC Da'!BD167+'SM Da'!BD167+'BN Da'!BD167+'BS Da'!BD167+'TDC Da'!BD167</f>
        <v>150</v>
      </c>
      <c r="BE167" s="55">
        <f>+'MIT Da'!BE167+'SAR Da'!BE167+'URQ Da'!BE167+'ROC Da'!BE167+'SM Da'!BE167+'BN Da'!BE167+'BS Da'!BE167+'TDC Da'!BE167</f>
        <v>12</v>
      </c>
      <c r="BF167" s="55">
        <f>+'MIT Da'!BF167+'SAR Da'!BF167+'URQ Da'!BF167+'ROC Da'!BF167+'SM Da'!BF167+'BN Da'!BF167+'BS Da'!BF167+'TDC Da'!BF167</f>
        <v>92</v>
      </c>
      <c r="BG167" s="235"/>
    </row>
    <row r="168" spans="1:59">
      <c r="A168" s="1">
        <v>2006</v>
      </c>
      <c r="B168" s="1" t="s">
        <v>71</v>
      </c>
      <c r="C168" s="10">
        <f>+'MIT Da'!C168+'SAR Da'!C168+'URQ Da'!C168+'ROC Da'!C168+'SM Da'!C168+'BN Da'!C168+'BS Da'!C168+'TDC Da'!C168</f>
        <v>147.21299999999999</v>
      </c>
      <c r="D168" s="10">
        <f>+'MIT Da'!D168+'SAR Da'!D168+'URQ Da'!D168+'ROC Da'!D168+'SM Da'!D168+'BN Da'!D168+'BS Da'!D168+'TDC Da'!D168</f>
        <v>434.00300000000004</v>
      </c>
      <c r="E168" s="10">
        <f>+'MIT Da'!E168+'SAR Da'!E168+'URQ Da'!E168+'ROC Da'!E168+'SM Da'!E168+'BN Da'!E168+'BS Da'!E168+'TDC Da'!E168</f>
        <v>0</v>
      </c>
      <c r="F168" s="10">
        <f>+'MIT Da'!F168+'SAR Da'!F168+'URQ Da'!F168+'ROC Da'!F168+'SM Da'!F168+'BN Da'!F168+'BS Da'!F168+'TDC Da'!F168</f>
        <v>186.47664</v>
      </c>
      <c r="G168" s="192">
        <f>+'MIT Da'!G168+'SAR Da'!G168+'URQ Da'!G168+'ROC Da'!G168+'SM Da'!G168+'BN Da'!G168+'BS Da'!G168+'TDC Da'!G168</f>
        <v>767.69263999999998</v>
      </c>
      <c r="H168" s="192">
        <f>+'MIT Da'!H168+'SAR Da'!H168+'URQ Da'!H168+'ROC Da'!H168+'SM Da'!H168+'BN Da'!H168+'BS Da'!H168+'TDC Da'!H168</f>
        <v>767.69263999999998</v>
      </c>
      <c r="I168" s="10">
        <f>+'MIT Da'!I168+'SAR Da'!I168+'URQ Da'!I168+'ROC Da'!I168+'SM Da'!I168+'BN Da'!I168+'BS Da'!I168+'TDC Da'!I168</f>
        <v>1011.74311</v>
      </c>
      <c r="J168" s="10">
        <f>+'MIT Da'!J168+'SAR Da'!J168+'URQ Da'!J168+'ROC Da'!J168+'SM Da'!J168+'BN Da'!J168+'BS Da'!J168+'TDC Da'!J168</f>
        <v>1039.809</v>
      </c>
      <c r="K168" s="10">
        <f>+'MIT Da'!K168+'SAR Da'!K168+'URQ Da'!K168+'ROC Da'!K168+'SM Da'!K168+'BN Da'!K168+'BS Da'!K168+'TDC Da'!K168</f>
        <v>54.516999999999996</v>
      </c>
      <c r="L168" s="10">
        <f>+'MIT Da'!L168+'SAR Da'!L168+'URQ Da'!L168+'ROC Da'!L168+'SM Da'!L168+'BN Da'!L168+'BS Da'!L168+'TDC Da'!L168</f>
        <v>400.09900000000005</v>
      </c>
      <c r="M168" s="10">
        <f>+'MIT Da'!M168+'SAR Da'!M168+'URQ Da'!M168+'ROC Da'!M168+'SM Da'!M168+'BN Da'!M168+'BS Da'!M168+'TDC Da'!M168</f>
        <v>21.314999999999998</v>
      </c>
      <c r="N168" s="192">
        <f>+'MIT Da'!N168+'SAR Da'!N168+'URQ Da'!N168+'ROC Da'!N168+'SM Da'!N168+'BN Da'!N168+'BS Da'!N168+'TDC Da'!N168</f>
        <v>1439.9079999999999</v>
      </c>
      <c r="O168" s="192">
        <f>+'MIT Da'!O168+'SAR Da'!O168+'URQ Da'!O168+'ROC Da'!O168+'SM Da'!O168+'BN Da'!O168+'BS Da'!O168+'TDC Da'!O168</f>
        <v>1439.9079999999999</v>
      </c>
      <c r="P168" s="55">
        <f>+'MIT Da'!P168+'SAR Da'!P168+'URQ Da'!P168+'ROC Da'!P168+'SM Da'!P168+'BN Da'!P168+'BS Da'!P168+'TDC Da'!P168</f>
        <v>203</v>
      </c>
      <c r="Q168" s="55">
        <f>+'MIT Da'!Q168+'SAR Da'!Q168+'URQ Da'!Q168+'ROC Da'!Q168+'SM Da'!Q168+'BN Da'!Q168+'BS Da'!Q168+'TDC Da'!Q168</f>
        <v>58</v>
      </c>
      <c r="R168" s="55">
        <f>+'MIT Da'!R168+'SAR Da'!R168+'URQ Da'!R168+'ROC Da'!R168+'SM Da'!R168+'BN Da'!R168+'BS Da'!R168+'TDC Da'!R168</f>
        <v>10</v>
      </c>
      <c r="S168" s="213">
        <f>+'MIT Da'!S168+'SAR Da'!S168+'URQ Da'!S168+'ROC Da'!S168+'SM Da'!S168+'BN Da'!S168+'BS Da'!S168+'TDC Da'!S168</f>
        <v>271</v>
      </c>
      <c r="T168" s="213">
        <f>+'MIT Da'!T168+'SAR Da'!T168+'URQ Da'!T168+'ROC Da'!T168+'SM Da'!T168+'BN Da'!T168+'BS Da'!T168+'TDC Da'!T168</f>
        <v>271</v>
      </c>
      <c r="U168" s="55">
        <f>+'MIT Da'!U168+'SAR Da'!U168+'URQ Da'!U168+'ROC Da'!U168+'SM Da'!U168+'BN Da'!U168+'BS Da'!U168+'TDC Da'!U168</f>
        <v>136</v>
      </c>
      <c r="V168" s="55">
        <f>+'MIT Da'!V168+'SAR Da'!V168+'URQ Da'!V168+'ROC Da'!V168+'SM Da'!V168+'BN Da'!V168+'BS Da'!V168+'TDC Da'!V168</f>
        <v>434</v>
      </c>
      <c r="W168" s="55">
        <f>+'MIT Da'!W168+'SAR Da'!W168+'URQ Da'!W168+'ROC Da'!W168+'SM Da'!W168+'BN Da'!W168+'BS Da'!W168+'TDC Da'!W168</f>
        <v>11</v>
      </c>
      <c r="X168" s="55">
        <f>+'MIT Da'!X168+'SAR Da'!X168+'URQ Da'!X168+'ROC Da'!X168+'SM Da'!X168+'BN Da'!X168+'BS Da'!X168+'TDC Da'!X168</f>
        <v>107</v>
      </c>
      <c r="Y168" s="55">
        <f>+'MIT Da'!Y168+'SAR Da'!Y168+'URQ Da'!Y168+'ROC Da'!Y168+'SM Da'!Y168+'BN Da'!Y168+'BS Da'!Y168+'TDC Da'!Y168</f>
        <v>4</v>
      </c>
      <c r="Z168" s="219">
        <f>+'MIT Da'!Z168+'SAR Da'!Z168+'URQ Da'!Z168+'ROC Da'!Z168+'SM Da'!Z168+'BN Da'!Z168+'BS Da'!Z168+'TDC Da'!Z168</f>
        <v>692</v>
      </c>
      <c r="AA168" s="55">
        <f>+'MIT Da'!AA168+'SAR Da'!AA168+'URQ Da'!AA168+'ROC Da'!AA168+'SM Da'!AA168+'BN Da'!AA168+'BS Da'!AA168+'TDC Da'!AA168</f>
        <v>161</v>
      </c>
      <c r="AB168" s="55">
        <f>+'MIT Da'!AB168+'SAR Da'!AB168+'URQ Da'!AB168+'ROC Da'!AB168+'SM Da'!AB168+'BN Da'!AB168+'BS Da'!AB168+'TDC Da'!AB168</f>
        <v>102</v>
      </c>
      <c r="AC168" s="55">
        <f>+'MIT Da'!AC168+'SAR Da'!AC168+'URQ Da'!AC168+'ROC Da'!AC168+'SM Da'!AC168+'BN Da'!AC168+'BS Da'!AC168+'TDC Da'!AC168</f>
        <v>692</v>
      </c>
      <c r="AD168" s="219">
        <f>+'MIT Da'!AD168+'SAR Da'!AD168+'URQ Da'!AD168+'ROC Da'!AD168+'SM Da'!AD168+'BN Da'!AD168+'BS Da'!AD168+'TDC Da'!AD168</f>
        <v>955</v>
      </c>
      <c r="AE168" s="55">
        <f>+'MIT Da'!AE168+'SAR Da'!AE168+'URQ Da'!AE168+'ROC Da'!AE168+'SM Da'!AE168+'BN Da'!AE168+'BS Da'!AE168+'TDC Da'!AE168</f>
        <v>54</v>
      </c>
      <c r="AF168" s="55">
        <f>+'MIT Da'!AF168+'SAR Da'!AF168+'URQ Da'!AF168+'ROC Da'!AF168+'SM Da'!AF168+'BN Da'!AF168+'BS Da'!AF168+'TDC Da'!AF168</f>
        <v>96</v>
      </c>
      <c r="AG168" s="55">
        <f>+'MIT Da'!AG168+'SAR Da'!AG168+'URQ Da'!AG168+'ROC Da'!AG168+'SM Da'!AG168+'BN Da'!AG168+'BS Da'!AG168+'TDC Da'!AG168</f>
        <v>447</v>
      </c>
      <c r="AH168" s="219">
        <f>+'MIT Da'!AH168+'SAR Da'!AH168+'URQ Da'!AH168+'ROC Da'!AH168+'SM Da'!AH168+'BN Da'!AH168+'BS Da'!AH168+'TDC Da'!AH168</f>
        <v>597</v>
      </c>
      <c r="AI168" s="10">
        <f>+'MIT Da'!AI168+'SAR Da'!AI168+'URQ Da'!AI168+'ROC Da'!AI168+'SM Da'!AI168+'BN Da'!AI168+'BS Da'!AI168+'TDC Da'!AI168</f>
        <v>274.60699999999997</v>
      </c>
      <c r="AJ168" s="10">
        <f>+'MIT Da'!AJ168+'SAR Da'!AJ168+'URQ Da'!AJ168+'ROC Da'!AJ168+'SM Da'!AJ168+'BN Da'!AJ168+'BS Da'!AJ168+'TDC Da'!AJ168</f>
        <v>7.32</v>
      </c>
      <c r="AK168" s="10">
        <f>+'MIT Da'!AK168+'SAR Da'!AK168+'URQ Da'!AK168+'ROC Da'!AK168+'SM Da'!AK168+'BN Da'!AK168+'BS Da'!AK168+'TDC Da'!AK168</f>
        <v>498.71500000000003</v>
      </c>
      <c r="AL168" s="222">
        <f>+'MIT Da'!AL168+'SAR Da'!AL168+'URQ Da'!AL168+'ROC Da'!AL168+'SM Da'!AL168+'BN Da'!AL168+'BS Da'!AL168+'TDC Da'!AL168</f>
        <v>780.64199999999994</v>
      </c>
      <c r="AM168" s="55">
        <f>+'MIT Da'!AM168+'SAR Da'!AM168+'URQ Da'!AM168+'ROC Da'!AM168+'SM Da'!AM168+'BN Da'!AM168+'BS Da'!AM168+'TDC Da'!AM168</f>
        <v>10</v>
      </c>
      <c r="AN168" s="55">
        <f>+'MIT Da'!AN168+'SAR Da'!AN168+'URQ Da'!AN168+'ROC Da'!AN168+'SM Da'!AN168+'BN Da'!AN168+'BS Da'!AN168+'TDC Da'!AN168</f>
        <v>57</v>
      </c>
      <c r="AO168" s="55">
        <f>+'MIT Da'!AO168+'SAR Da'!AO168+'URQ Da'!AO168+'ROC Da'!AO168+'SM Da'!AO168+'BN Da'!AO168+'BS Da'!AO168+'TDC Da'!AO168</f>
        <v>82</v>
      </c>
      <c r="AP168" s="232">
        <f>+'MIT Da'!AP168+'SAR Da'!AP168+'URQ Da'!AP168+'ROC Da'!AP168+'SM Da'!AP168+'BN Da'!AP168+'BS Da'!AP168+'TDC Da'!AP168</f>
        <v>149</v>
      </c>
      <c r="AQ168" s="55">
        <f>+'MIT Da'!AQ168+'SAR Da'!AQ168+'URQ Da'!AQ168+'ROC Da'!AQ168+'SM Da'!AQ168+'BN Da'!AQ168+'BS Da'!AQ168+'TDC Da'!AQ168</f>
        <v>596</v>
      </c>
      <c r="AR168" s="55">
        <f>+'MIT Da'!AR168+'SAR Da'!AR168+'URQ Da'!AR168+'ROC Da'!AR168+'SM Da'!AR168+'BN Da'!AR168+'BS Da'!AR168+'TDC Da'!AR168</f>
        <v>341</v>
      </c>
      <c r="AS168" s="55">
        <f>+'MIT Da'!AS168+'SAR Da'!AS168+'URQ Da'!AS168+'ROC Da'!AS168+'SM Da'!AS168+'BN Da'!AS168+'BS Da'!AS168+'TDC Da'!AS168</f>
        <v>39</v>
      </c>
      <c r="AT168" s="232">
        <f>+SUM(RED_InfraMR[[#This Row],[B.02.1 - Parque de Coches Eléctricos Motrices]:[B.02.3 - Parque de Coches Eléctricos Motrices Tipo R]])</f>
        <v>976</v>
      </c>
      <c r="AU168" s="55">
        <f>+'MIT Da'!AU168+'SAR Da'!AU168+'URQ Da'!AU168+'ROC Da'!AU168+'SM Da'!AU168+'BN Da'!AU168+'BS Da'!AU168+'TDC Da'!AU168</f>
        <v>0</v>
      </c>
      <c r="AV168" s="55">
        <f>+'MIT Da'!AV168+'SAR Da'!AV168+'URQ Da'!AV168+'ROC Da'!AV168+'SM Da'!AV168+'BN Da'!AV168+'BS Da'!AV168+'TDC Da'!AV168</f>
        <v>6</v>
      </c>
      <c r="AW168" s="55">
        <f>+'MIT Da'!AW168+'SAR Da'!AW168+'URQ Da'!AW168+'ROC Da'!AW168+'SM Da'!AW168+'BN Da'!AW168+'BS Da'!AW168+'TDC Da'!AW168</f>
        <v>10</v>
      </c>
      <c r="AX168" s="232">
        <f>+SUM(RED_InfraMR[[#This Row],[B.03.1 - Parque de Coches Motores Motrices Remolcados]:[B.03.3 - Parque de Coches Motores Motrices Cabina]])</f>
        <v>16</v>
      </c>
      <c r="AY168" s="55">
        <f>+'MIT Da'!AY168+'SAR Da'!AY168+'URQ Da'!AY168+'ROC Da'!AY168+'SM Da'!AY168+'BN Da'!AY168+'BS Da'!AY168+'TDC Da'!AY168</f>
        <v>437</v>
      </c>
      <c r="AZ168" s="55">
        <f>+'MIT Da'!AZ168+'SAR Da'!AZ168+'URQ Da'!AZ168+'ROC Da'!AZ168+'SM Da'!AZ168+'BN Da'!AZ168+'BS Da'!AZ168+'TDC Da'!AZ168</f>
        <v>173</v>
      </c>
      <c r="BA168" s="55">
        <f>+'MIT Da'!BA168+'SAR Da'!BA168+'URQ Da'!BA168+'ROC Da'!BA168+'SM Da'!BA168+'BN Da'!BA168+'BS Da'!BA168+'TDC Da'!BA168</f>
        <v>15</v>
      </c>
      <c r="BB168" s="55">
        <f>+'MIT Da'!BB168+'SAR Da'!BB168+'URQ Da'!BB168+'ROC Da'!BB168+'SM Da'!BB168+'BN Da'!BB168+'BS Da'!BB168+'TDC Da'!BB168</f>
        <v>0</v>
      </c>
      <c r="BC168" s="232">
        <f>+SUM(RED_InfraMR[[#This Row],[B.04.1 - Parque de Coches Remolcados Clase Unica]:[B.04.5 - Parque de Coches Remolcados para Servicios Especiales (Cartoneros)]])</f>
        <v>625</v>
      </c>
      <c r="BD168" s="393">
        <f>+'MIT Da'!BD168+'SAR Da'!BD168+'URQ Da'!BD168+'ROC Da'!BD168+'SM Da'!BD168+'BN Da'!BD168+'BS Da'!BD168+'TDC Da'!BD168</f>
        <v>150</v>
      </c>
      <c r="BE168" s="55">
        <f>+'MIT Da'!BE168+'SAR Da'!BE168+'URQ Da'!BE168+'ROC Da'!BE168+'SM Da'!BE168+'BN Da'!BE168+'BS Da'!BE168+'TDC Da'!BE168</f>
        <v>12</v>
      </c>
      <c r="BF168" s="55">
        <f>+'MIT Da'!BF168+'SAR Da'!BF168+'URQ Da'!BF168+'ROC Da'!BF168+'SM Da'!BF168+'BN Da'!BF168+'BS Da'!BF168+'TDC Da'!BF168</f>
        <v>92</v>
      </c>
      <c r="BG168" s="235"/>
    </row>
    <row r="169" spans="1:59">
      <c r="A169" s="1">
        <v>2006</v>
      </c>
      <c r="B169" s="1" t="s">
        <v>72</v>
      </c>
      <c r="C169" s="10">
        <f>+'MIT Da'!C169+'SAR Da'!C169+'URQ Da'!C169+'ROC Da'!C169+'SM Da'!C169+'BN Da'!C169+'BS Da'!C169+'TDC Da'!C169</f>
        <v>147.21299999999999</v>
      </c>
      <c r="D169" s="10">
        <f>+'MIT Da'!D169+'SAR Da'!D169+'URQ Da'!D169+'ROC Da'!D169+'SM Da'!D169+'BN Da'!D169+'BS Da'!D169+'TDC Da'!D169</f>
        <v>434.00300000000004</v>
      </c>
      <c r="E169" s="10">
        <f>+'MIT Da'!E169+'SAR Da'!E169+'URQ Da'!E169+'ROC Da'!E169+'SM Da'!E169+'BN Da'!E169+'BS Da'!E169+'TDC Da'!E169</f>
        <v>0</v>
      </c>
      <c r="F169" s="10">
        <f>+'MIT Da'!F169+'SAR Da'!F169+'URQ Da'!F169+'ROC Da'!F169+'SM Da'!F169+'BN Da'!F169+'BS Da'!F169+'TDC Da'!F169</f>
        <v>186.47664</v>
      </c>
      <c r="G169" s="192">
        <f>+'MIT Da'!G169+'SAR Da'!G169+'URQ Da'!G169+'ROC Da'!G169+'SM Da'!G169+'BN Da'!G169+'BS Da'!G169+'TDC Da'!G169</f>
        <v>767.69263999999998</v>
      </c>
      <c r="H169" s="192">
        <f>+'MIT Da'!H169+'SAR Da'!H169+'URQ Da'!H169+'ROC Da'!H169+'SM Da'!H169+'BN Da'!H169+'BS Da'!H169+'TDC Da'!H169</f>
        <v>767.69263999999998</v>
      </c>
      <c r="I169" s="10">
        <f>+'MIT Da'!I169+'SAR Da'!I169+'URQ Da'!I169+'ROC Da'!I169+'SM Da'!I169+'BN Da'!I169+'BS Da'!I169+'TDC Da'!I169</f>
        <v>1011.74311</v>
      </c>
      <c r="J169" s="10">
        <f>+'MIT Da'!J169+'SAR Da'!J169+'URQ Da'!J169+'ROC Da'!J169+'SM Da'!J169+'BN Da'!J169+'BS Da'!J169+'TDC Da'!J169</f>
        <v>1039.809</v>
      </c>
      <c r="K169" s="10">
        <f>+'MIT Da'!K169+'SAR Da'!K169+'URQ Da'!K169+'ROC Da'!K169+'SM Da'!K169+'BN Da'!K169+'BS Da'!K169+'TDC Da'!K169</f>
        <v>54.516999999999996</v>
      </c>
      <c r="L169" s="10">
        <f>+'MIT Da'!L169+'SAR Da'!L169+'URQ Da'!L169+'ROC Da'!L169+'SM Da'!L169+'BN Da'!L169+'BS Da'!L169+'TDC Da'!L169</f>
        <v>400.09900000000005</v>
      </c>
      <c r="M169" s="10">
        <f>+'MIT Da'!M169+'SAR Da'!M169+'URQ Da'!M169+'ROC Da'!M169+'SM Da'!M169+'BN Da'!M169+'BS Da'!M169+'TDC Da'!M169</f>
        <v>21.314999999999998</v>
      </c>
      <c r="N169" s="192">
        <f>+'MIT Da'!N169+'SAR Da'!N169+'URQ Da'!N169+'ROC Da'!N169+'SM Da'!N169+'BN Da'!N169+'BS Da'!N169+'TDC Da'!N169</f>
        <v>1439.9079999999999</v>
      </c>
      <c r="O169" s="192">
        <f>+'MIT Da'!O169+'SAR Da'!O169+'URQ Da'!O169+'ROC Da'!O169+'SM Da'!O169+'BN Da'!O169+'BS Da'!O169+'TDC Da'!O169</f>
        <v>1439.9079999999999</v>
      </c>
      <c r="P169" s="55">
        <f>+'MIT Da'!P169+'SAR Da'!P169+'URQ Da'!P169+'ROC Da'!P169+'SM Da'!P169+'BN Da'!P169+'BS Da'!P169+'TDC Da'!P169</f>
        <v>203</v>
      </c>
      <c r="Q169" s="55">
        <f>+'MIT Da'!Q169+'SAR Da'!Q169+'URQ Da'!Q169+'ROC Da'!Q169+'SM Da'!Q169+'BN Da'!Q169+'BS Da'!Q169+'TDC Da'!Q169</f>
        <v>58</v>
      </c>
      <c r="R169" s="55">
        <f>+'MIT Da'!R169+'SAR Da'!R169+'URQ Da'!R169+'ROC Da'!R169+'SM Da'!R169+'BN Da'!R169+'BS Da'!R169+'TDC Da'!R169</f>
        <v>10</v>
      </c>
      <c r="S169" s="213">
        <f>+'MIT Da'!S169+'SAR Da'!S169+'URQ Da'!S169+'ROC Da'!S169+'SM Da'!S169+'BN Da'!S169+'BS Da'!S169+'TDC Da'!S169</f>
        <v>271</v>
      </c>
      <c r="T169" s="213">
        <f>+'MIT Da'!T169+'SAR Da'!T169+'URQ Da'!T169+'ROC Da'!T169+'SM Da'!T169+'BN Da'!T169+'BS Da'!T169+'TDC Da'!T169</f>
        <v>271</v>
      </c>
      <c r="U169" s="55">
        <f>+'MIT Da'!U169+'SAR Da'!U169+'URQ Da'!U169+'ROC Da'!U169+'SM Da'!U169+'BN Da'!U169+'BS Da'!U169+'TDC Da'!U169</f>
        <v>136</v>
      </c>
      <c r="V169" s="55">
        <f>+'MIT Da'!V169+'SAR Da'!V169+'URQ Da'!V169+'ROC Da'!V169+'SM Da'!V169+'BN Da'!V169+'BS Da'!V169+'TDC Da'!V169</f>
        <v>434</v>
      </c>
      <c r="W169" s="55">
        <f>+'MIT Da'!W169+'SAR Da'!W169+'URQ Da'!W169+'ROC Da'!W169+'SM Da'!W169+'BN Da'!W169+'BS Da'!W169+'TDC Da'!W169</f>
        <v>11</v>
      </c>
      <c r="X169" s="55">
        <f>+'MIT Da'!X169+'SAR Da'!X169+'URQ Da'!X169+'ROC Da'!X169+'SM Da'!X169+'BN Da'!X169+'BS Da'!X169+'TDC Da'!X169</f>
        <v>107</v>
      </c>
      <c r="Y169" s="55">
        <f>+'MIT Da'!Y169+'SAR Da'!Y169+'URQ Da'!Y169+'ROC Da'!Y169+'SM Da'!Y169+'BN Da'!Y169+'BS Da'!Y169+'TDC Da'!Y169</f>
        <v>4</v>
      </c>
      <c r="Z169" s="219">
        <f>+'MIT Da'!Z169+'SAR Da'!Z169+'URQ Da'!Z169+'ROC Da'!Z169+'SM Da'!Z169+'BN Da'!Z169+'BS Da'!Z169+'TDC Da'!Z169</f>
        <v>692</v>
      </c>
      <c r="AA169" s="55">
        <f>+'MIT Da'!AA169+'SAR Da'!AA169+'URQ Da'!AA169+'ROC Da'!AA169+'SM Da'!AA169+'BN Da'!AA169+'BS Da'!AA169+'TDC Da'!AA169</f>
        <v>161</v>
      </c>
      <c r="AB169" s="55">
        <f>+'MIT Da'!AB169+'SAR Da'!AB169+'URQ Da'!AB169+'ROC Da'!AB169+'SM Da'!AB169+'BN Da'!AB169+'BS Da'!AB169+'TDC Da'!AB169</f>
        <v>102</v>
      </c>
      <c r="AC169" s="55">
        <f>+'MIT Da'!AC169+'SAR Da'!AC169+'URQ Da'!AC169+'ROC Da'!AC169+'SM Da'!AC169+'BN Da'!AC169+'BS Da'!AC169+'TDC Da'!AC169</f>
        <v>692</v>
      </c>
      <c r="AD169" s="219">
        <f>+'MIT Da'!AD169+'SAR Da'!AD169+'URQ Da'!AD169+'ROC Da'!AD169+'SM Da'!AD169+'BN Da'!AD169+'BS Da'!AD169+'TDC Da'!AD169</f>
        <v>955</v>
      </c>
      <c r="AE169" s="55">
        <f>+'MIT Da'!AE169+'SAR Da'!AE169+'URQ Da'!AE169+'ROC Da'!AE169+'SM Da'!AE169+'BN Da'!AE169+'BS Da'!AE169+'TDC Da'!AE169</f>
        <v>54</v>
      </c>
      <c r="AF169" s="55">
        <f>+'MIT Da'!AF169+'SAR Da'!AF169+'URQ Da'!AF169+'ROC Da'!AF169+'SM Da'!AF169+'BN Da'!AF169+'BS Da'!AF169+'TDC Da'!AF169</f>
        <v>96</v>
      </c>
      <c r="AG169" s="55">
        <f>+'MIT Da'!AG169+'SAR Da'!AG169+'URQ Da'!AG169+'ROC Da'!AG169+'SM Da'!AG169+'BN Da'!AG169+'BS Da'!AG169+'TDC Da'!AG169</f>
        <v>447</v>
      </c>
      <c r="AH169" s="219">
        <f>+'MIT Da'!AH169+'SAR Da'!AH169+'URQ Da'!AH169+'ROC Da'!AH169+'SM Da'!AH169+'BN Da'!AH169+'BS Da'!AH169+'TDC Da'!AH169</f>
        <v>597</v>
      </c>
      <c r="AI169" s="10">
        <f>+'MIT Da'!AI169+'SAR Da'!AI169+'URQ Da'!AI169+'ROC Da'!AI169+'SM Da'!AI169+'BN Da'!AI169+'BS Da'!AI169+'TDC Da'!AI169</f>
        <v>274.60699999999997</v>
      </c>
      <c r="AJ169" s="10">
        <f>+'MIT Da'!AJ169+'SAR Da'!AJ169+'URQ Da'!AJ169+'ROC Da'!AJ169+'SM Da'!AJ169+'BN Da'!AJ169+'BS Da'!AJ169+'TDC Da'!AJ169</f>
        <v>7.32</v>
      </c>
      <c r="AK169" s="10">
        <f>+'MIT Da'!AK169+'SAR Da'!AK169+'URQ Da'!AK169+'ROC Da'!AK169+'SM Da'!AK169+'BN Da'!AK169+'BS Da'!AK169+'TDC Da'!AK169</f>
        <v>498.71500000000003</v>
      </c>
      <c r="AL169" s="222">
        <f>+'MIT Da'!AL169+'SAR Da'!AL169+'URQ Da'!AL169+'ROC Da'!AL169+'SM Da'!AL169+'BN Da'!AL169+'BS Da'!AL169+'TDC Da'!AL169</f>
        <v>780.64199999999994</v>
      </c>
      <c r="AM169" s="55">
        <f>+'MIT Da'!AM169+'SAR Da'!AM169+'URQ Da'!AM169+'ROC Da'!AM169+'SM Da'!AM169+'BN Da'!AM169+'BS Da'!AM169+'TDC Da'!AM169</f>
        <v>10</v>
      </c>
      <c r="AN169" s="55">
        <f>+'MIT Da'!AN169+'SAR Da'!AN169+'URQ Da'!AN169+'ROC Da'!AN169+'SM Da'!AN169+'BN Da'!AN169+'BS Da'!AN169+'TDC Da'!AN169</f>
        <v>57</v>
      </c>
      <c r="AO169" s="55">
        <f>+'MIT Da'!AO169+'SAR Da'!AO169+'URQ Da'!AO169+'ROC Da'!AO169+'SM Da'!AO169+'BN Da'!AO169+'BS Da'!AO169+'TDC Da'!AO169</f>
        <v>82</v>
      </c>
      <c r="AP169" s="232">
        <f>+'MIT Da'!AP169+'SAR Da'!AP169+'URQ Da'!AP169+'ROC Da'!AP169+'SM Da'!AP169+'BN Da'!AP169+'BS Da'!AP169+'TDC Da'!AP169</f>
        <v>149</v>
      </c>
      <c r="AQ169" s="55">
        <f>+'MIT Da'!AQ169+'SAR Da'!AQ169+'URQ Da'!AQ169+'ROC Da'!AQ169+'SM Da'!AQ169+'BN Da'!AQ169+'BS Da'!AQ169+'TDC Da'!AQ169</f>
        <v>596</v>
      </c>
      <c r="AR169" s="55">
        <f>+'MIT Da'!AR169+'SAR Da'!AR169+'URQ Da'!AR169+'ROC Da'!AR169+'SM Da'!AR169+'BN Da'!AR169+'BS Da'!AR169+'TDC Da'!AR169</f>
        <v>341</v>
      </c>
      <c r="AS169" s="55">
        <f>+'MIT Da'!AS169+'SAR Da'!AS169+'URQ Da'!AS169+'ROC Da'!AS169+'SM Da'!AS169+'BN Da'!AS169+'BS Da'!AS169+'TDC Da'!AS169</f>
        <v>39</v>
      </c>
      <c r="AT169" s="232">
        <f>+SUM(RED_InfraMR[[#This Row],[B.02.1 - Parque de Coches Eléctricos Motrices]:[B.02.3 - Parque de Coches Eléctricos Motrices Tipo R]])</f>
        <v>976</v>
      </c>
      <c r="AU169" s="55">
        <f>+'MIT Da'!AU169+'SAR Da'!AU169+'URQ Da'!AU169+'ROC Da'!AU169+'SM Da'!AU169+'BN Da'!AU169+'BS Da'!AU169+'TDC Da'!AU169</f>
        <v>0</v>
      </c>
      <c r="AV169" s="55">
        <f>+'MIT Da'!AV169+'SAR Da'!AV169+'URQ Da'!AV169+'ROC Da'!AV169+'SM Da'!AV169+'BN Da'!AV169+'BS Da'!AV169+'TDC Da'!AV169</f>
        <v>6</v>
      </c>
      <c r="AW169" s="55">
        <f>+'MIT Da'!AW169+'SAR Da'!AW169+'URQ Da'!AW169+'ROC Da'!AW169+'SM Da'!AW169+'BN Da'!AW169+'BS Da'!AW169+'TDC Da'!AW169</f>
        <v>10</v>
      </c>
      <c r="AX169" s="232">
        <f>+SUM(RED_InfraMR[[#This Row],[B.03.1 - Parque de Coches Motores Motrices Remolcados]:[B.03.3 - Parque de Coches Motores Motrices Cabina]])</f>
        <v>16</v>
      </c>
      <c r="AY169" s="55">
        <f>+'MIT Da'!AY169+'SAR Da'!AY169+'URQ Da'!AY169+'ROC Da'!AY169+'SM Da'!AY169+'BN Da'!AY169+'BS Da'!AY169+'TDC Da'!AY169</f>
        <v>437</v>
      </c>
      <c r="AZ169" s="55">
        <f>+'MIT Da'!AZ169+'SAR Da'!AZ169+'URQ Da'!AZ169+'ROC Da'!AZ169+'SM Da'!AZ169+'BN Da'!AZ169+'BS Da'!AZ169+'TDC Da'!AZ169</f>
        <v>173</v>
      </c>
      <c r="BA169" s="55">
        <f>+'MIT Da'!BA169+'SAR Da'!BA169+'URQ Da'!BA169+'ROC Da'!BA169+'SM Da'!BA169+'BN Da'!BA169+'BS Da'!BA169+'TDC Da'!BA169</f>
        <v>15</v>
      </c>
      <c r="BB169" s="55">
        <f>+'MIT Da'!BB169+'SAR Da'!BB169+'URQ Da'!BB169+'ROC Da'!BB169+'SM Da'!BB169+'BN Da'!BB169+'BS Da'!BB169+'TDC Da'!BB169</f>
        <v>0</v>
      </c>
      <c r="BC169" s="232">
        <f>+SUM(RED_InfraMR[[#This Row],[B.04.1 - Parque de Coches Remolcados Clase Unica]:[B.04.5 - Parque de Coches Remolcados para Servicios Especiales (Cartoneros)]])</f>
        <v>625</v>
      </c>
      <c r="BD169" s="393">
        <f>+'MIT Da'!BD169+'SAR Da'!BD169+'URQ Da'!BD169+'ROC Da'!BD169+'SM Da'!BD169+'BN Da'!BD169+'BS Da'!BD169+'TDC Da'!BD169</f>
        <v>150</v>
      </c>
      <c r="BE169" s="55">
        <f>+'MIT Da'!BE169+'SAR Da'!BE169+'URQ Da'!BE169+'ROC Da'!BE169+'SM Da'!BE169+'BN Da'!BE169+'BS Da'!BE169+'TDC Da'!BE169</f>
        <v>12</v>
      </c>
      <c r="BF169" s="55">
        <f>+'MIT Da'!BF169+'SAR Da'!BF169+'URQ Da'!BF169+'ROC Da'!BF169+'SM Da'!BF169+'BN Da'!BF169+'BS Da'!BF169+'TDC Da'!BF169</f>
        <v>92</v>
      </c>
      <c r="BG169" s="235"/>
    </row>
    <row r="170" spans="1:59">
      <c r="A170" s="1">
        <v>2007</v>
      </c>
      <c r="B170" s="1" t="s">
        <v>61</v>
      </c>
      <c r="C170" s="10">
        <f>+'MIT Da'!C170+'SAR Da'!C170+'URQ Da'!C170+'ROC Da'!C170+'SM Da'!C170+'BN Da'!C170+'BS Da'!C170+'TDC Da'!C170</f>
        <v>147.21299999999999</v>
      </c>
      <c r="D170" s="10">
        <f>+'MIT Da'!D170+'SAR Da'!D170+'URQ Da'!D170+'ROC Da'!D170+'SM Da'!D170+'BN Da'!D170+'BS Da'!D170+'TDC Da'!D170</f>
        <v>434.00300000000004</v>
      </c>
      <c r="E170" s="10">
        <f>+'MIT Da'!E170+'SAR Da'!E170+'URQ Da'!E170+'ROC Da'!E170+'SM Da'!E170+'BN Da'!E170+'BS Da'!E170+'TDC Da'!E170</f>
        <v>0</v>
      </c>
      <c r="F170" s="10">
        <f>+'MIT Da'!F170+'SAR Da'!F170+'URQ Da'!F170+'ROC Da'!F170+'SM Da'!F170+'BN Da'!F170+'BS Da'!F170+'TDC Da'!F170</f>
        <v>186.47664</v>
      </c>
      <c r="G170" s="192">
        <f>+'MIT Da'!G170+'SAR Da'!G170+'URQ Da'!G170+'ROC Da'!G170+'SM Da'!G170+'BN Da'!G170+'BS Da'!G170+'TDC Da'!G170</f>
        <v>767.69263999999998</v>
      </c>
      <c r="H170" s="192">
        <f>+'MIT Da'!H170+'SAR Da'!H170+'URQ Da'!H170+'ROC Da'!H170+'SM Da'!H170+'BN Da'!H170+'BS Da'!H170+'TDC Da'!H170</f>
        <v>767.69263999999998</v>
      </c>
      <c r="I170" s="10">
        <f>+'MIT Da'!I170+'SAR Da'!I170+'URQ Da'!I170+'ROC Da'!I170+'SM Da'!I170+'BN Da'!I170+'BS Da'!I170+'TDC Da'!I170</f>
        <v>1011.74311</v>
      </c>
      <c r="J170" s="10">
        <f>+'MIT Da'!J170+'SAR Da'!J170+'URQ Da'!J170+'ROC Da'!J170+'SM Da'!J170+'BN Da'!J170+'BS Da'!J170+'TDC Da'!J170</f>
        <v>1039.809</v>
      </c>
      <c r="K170" s="10">
        <f>+'MIT Da'!K170+'SAR Da'!K170+'URQ Da'!K170+'ROC Da'!K170+'SM Da'!K170+'BN Da'!K170+'BS Da'!K170+'TDC Da'!K170</f>
        <v>54.516999999999996</v>
      </c>
      <c r="L170" s="10">
        <f>+'MIT Da'!L170+'SAR Da'!L170+'URQ Da'!L170+'ROC Da'!L170+'SM Da'!L170+'BN Da'!L170+'BS Da'!L170+'TDC Da'!L170</f>
        <v>400.09900000000005</v>
      </c>
      <c r="M170" s="10">
        <f>+'MIT Da'!M170+'SAR Da'!M170+'URQ Da'!M170+'ROC Da'!M170+'SM Da'!M170+'BN Da'!M170+'BS Da'!M170+'TDC Da'!M170</f>
        <v>21.314999999999998</v>
      </c>
      <c r="N170" s="192">
        <f>+'MIT Da'!N170+'SAR Da'!N170+'URQ Da'!N170+'ROC Da'!N170+'SM Da'!N170+'BN Da'!N170+'BS Da'!N170+'TDC Da'!N170</f>
        <v>1439.9079999999999</v>
      </c>
      <c r="O170" s="192">
        <f>+'MIT Da'!O170+'SAR Da'!O170+'URQ Da'!O170+'ROC Da'!O170+'SM Da'!O170+'BN Da'!O170+'BS Da'!O170+'TDC Da'!O170</f>
        <v>1439.9079999999999</v>
      </c>
      <c r="P170" s="55">
        <f>+'MIT Da'!P170+'SAR Da'!P170+'URQ Da'!P170+'ROC Da'!P170+'SM Da'!P170+'BN Da'!P170+'BS Da'!P170+'TDC Da'!P170</f>
        <v>203</v>
      </c>
      <c r="Q170" s="55">
        <f>+'MIT Da'!Q170+'SAR Da'!Q170+'URQ Da'!Q170+'ROC Da'!Q170+'SM Da'!Q170+'BN Da'!Q170+'BS Da'!Q170+'TDC Da'!Q170</f>
        <v>58</v>
      </c>
      <c r="R170" s="55">
        <f>+'MIT Da'!R170+'SAR Da'!R170+'URQ Da'!R170+'ROC Da'!R170+'SM Da'!R170+'BN Da'!R170+'BS Da'!R170+'TDC Da'!R170</f>
        <v>10</v>
      </c>
      <c r="S170" s="213">
        <f>+'MIT Da'!S170+'SAR Da'!S170+'URQ Da'!S170+'ROC Da'!S170+'SM Da'!S170+'BN Da'!S170+'BS Da'!S170+'TDC Da'!S170</f>
        <v>271</v>
      </c>
      <c r="T170" s="213">
        <f>+'MIT Da'!T170+'SAR Da'!T170+'URQ Da'!T170+'ROC Da'!T170+'SM Da'!T170+'BN Da'!T170+'BS Da'!T170+'TDC Da'!T170</f>
        <v>271</v>
      </c>
      <c r="U170" s="55">
        <f>+'MIT Da'!U170+'SAR Da'!U170+'URQ Da'!U170+'ROC Da'!U170+'SM Da'!U170+'BN Da'!U170+'BS Da'!U170+'TDC Da'!U170</f>
        <v>136</v>
      </c>
      <c r="V170" s="55">
        <f>+'MIT Da'!V170+'SAR Da'!V170+'URQ Da'!V170+'ROC Da'!V170+'SM Da'!V170+'BN Da'!V170+'BS Da'!V170+'TDC Da'!V170</f>
        <v>434</v>
      </c>
      <c r="W170" s="55">
        <f>+'MIT Da'!W170+'SAR Da'!W170+'URQ Da'!W170+'ROC Da'!W170+'SM Da'!W170+'BN Da'!W170+'BS Da'!W170+'TDC Da'!W170</f>
        <v>11</v>
      </c>
      <c r="X170" s="55">
        <f>+'MIT Da'!X170+'SAR Da'!X170+'URQ Da'!X170+'ROC Da'!X170+'SM Da'!X170+'BN Da'!X170+'BS Da'!X170+'TDC Da'!X170</f>
        <v>107</v>
      </c>
      <c r="Y170" s="55">
        <f>+'MIT Da'!Y170+'SAR Da'!Y170+'URQ Da'!Y170+'ROC Da'!Y170+'SM Da'!Y170+'BN Da'!Y170+'BS Da'!Y170+'TDC Da'!Y170</f>
        <v>4</v>
      </c>
      <c r="Z170" s="219">
        <f>+'MIT Da'!Z170+'SAR Da'!Z170+'URQ Da'!Z170+'ROC Da'!Z170+'SM Da'!Z170+'BN Da'!Z170+'BS Da'!Z170+'TDC Da'!Z170</f>
        <v>692</v>
      </c>
      <c r="AA170" s="55">
        <f>+'MIT Da'!AA170+'SAR Da'!AA170+'URQ Da'!AA170+'ROC Da'!AA170+'SM Da'!AA170+'BN Da'!AA170+'BS Da'!AA170+'TDC Da'!AA170</f>
        <v>161</v>
      </c>
      <c r="AB170" s="55">
        <f>+'MIT Da'!AB170+'SAR Da'!AB170+'URQ Da'!AB170+'ROC Da'!AB170+'SM Da'!AB170+'BN Da'!AB170+'BS Da'!AB170+'TDC Da'!AB170</f>
        <v>102</v>
      </c>
      <c r="AC170" s="55">
        <f>+'MIT Da'!AC170+'SAR Da'!AC170+'URQ Da'!AC170+'ROC Da'!AC170+'SM Da'!AC170+'BN Da'!AC170+'BS Da'!AC170+'TDC Da'!AC170</f>
        <v>692</v>
      </c>
      <c r="AD170" s="219">
        <f>+'MIT Da'!AD170+'SAR Da'!AD170+'URQ Da'!AD170+'ROC Da'!AD170+'SM Da'!AD170+'BN Da'!AD170+'BS Da'!AD170+'TDC Da'!AD170</f>
        <v>955</v>
      </c>
      <c r="AE170" s="55">
        <f>+'MIT Da'!AE170+'SAR Da'!AE170+'URQ Da'!AE170+'ROC Da'!AE170+'SM Da'!AE170+'BN Da'!AE170+'BS Da'!AE170+'TDC Da'!AE170</f>
        <v>54</v>
      </c>
      <c r="AF170" s="55">
        <f>+'MIT Da'!AF170+'SAR Da'!AF170+'URQ Da'!AF170+'ROC Da'!AF170+'SM Da'!AF170+'BN Da'!AF170+'BS Da'!AF170+'TDC Da'!AF170</f>
        <v>96</v>
      </c>
      <c r="AG170" s="55">
        <f>+'MIT Da'!AG170+'SAR Da'!AG170+'URQ Da'!AG170+'ROC Da'!AG170+'SM Da'!AG170+'BN Da'!AG170+'BS Da'!AG170+'TDC Da'!AG170</f>
        <v>447</v>
      </c>
      <c r="AH170" s="219">
        <f>+'MIT Da'!AH170+'SAR Da'!AH170+'URQ Da'!AH170+'ROC Da'!AH170+'SM Da'!AH170+'BN Da'!AH170+'BS Da'!AH170+'TDC Da'!AH170</f>
        <v>597</v>
      </c>
      <c r="AI170" s="10">
        <f>+'MIT Da'!AI170+'SAR Da'!AI170+'URQ Da'!AI170+'ROC Da'!AI170+'SM Da'!AI170+'BN Da'!AI170+'BS Da'!AI170+'TDC Da'!AI170</f>
        <v>274.60699999999997</v>
      </c>
      <c r="AJ170" s="10">
        <f>+'MIT Da'!AJ170+'SAR Da'!AJ170+'URQ Da'!AJ170+'ROC Da'!AJ170+'SM Da'!AJ170+'BN Da'!AJ170+'BS Da'!AJ170+'TDC Da'!AJ170</f>
        <v>7.32</v>
      </c>
      <c r="AK170" s="10">
        <f>+'MIT Da'!AK170+'SAR Da'!AK170+'URQ Da'!AK170+'ROC Da'!AK170+'SM Da'!AK170+'BN Da'!AK170+'BS Da'!AK170+'TDC Da'!AK170</f>
        <v>498.71500000000003</v>
      </c>
      <c r="AL170" s="222">
        <f>+'MIT Da'!AL170+'SAR Da'!AL170+'URQ Da'!AL170+'ROC Da'!AL170+'SM Da'!AL170+'BN Da'!AL170+'BS Da'!AL170+'TDC Da'!AL170</f>
        <v>780.64199999999994</v>
      </c>
      <c r="AM170" s="55">
        <f>+'MIT Da'!AM170+'SAR Da'!AM170+'URQ Da'!AM170+'ROC Da'!AM170+'SM Da'!AM170+'BN Da'!AM170+'BS Da'!AM170+'TDC Da'!AM170</f>
        <v>12</v>
      </c>
      <c r="AN170" s="55">
        <f>+'MIT Da'!AN170+'SAR Da'!AN170+'URQ Da'!AN170+'ROC Da'!AN170+'SM Da'!AN170+'BN Da'!AN170+'BS Da'!AN170+'TDC Da'!AN170</f>
        <v>57</v>
      </c>
      <c r="AO170" s="55">
        <f>+'MIT Da'!AO170+'SAR Da'!AO170+'URQ Da'!AO170+'ROC Da'!AO170+'SM Da'!AO170+'BN Da'!AO170+'BS Da'!AO170+'TDC Da'!AO170</f>
        <v>82</v>
      </c>
      <c r="AP170" s="232">
        <f>+'MIT Da'!AP170+'SAR Da'!AP170+'URQ Da'!AP170+'ROC Da'!AP170+'SM Da'!AP170+'BN Da'!AP170+'BS Da'!AP170+'TDC Da'!AP170</f>
        <v>151</v>
      </c>
      <c r="AQ170" s="55">
        <f>+'MIT Da'!AQ170+'SAR Da'!AQ170+'URQ Da'!AQ170+'ROC Da'!AQ170+'SM Da'!AQ170+'BN Da'!AQ170+'BS Da'!AQ170+'TDC Da'!AQ170</f>
        <v>596</v>
      </c>
      <c r="AR170" s="55">
        <f>+'MIT Da'!AR170+'SAR Da'!AR170+'URQ Da'!AR170+'ROC Da'!AR170+'SM Da'!AR170+'BN Da'!AR170+'BS Da'!AR170+'TDC Da'!AR170</f>
        <v>341</v>
      </c>
      <c r="AS170" s="55">
        <f>+'MIT Da'!AS170+'SAR Da'!AS170+'URQ Da'!AS170+'ROC Da'!AS170+'SM Da'!AS170+'BN Da'!AS170+'BS Da'!AS170+'TDC Da'!AS170</f>
        <v>39</v>
      </c>
      <c r="AT170" s="232">
        <f>+SUM(RED_InfraMR[[#This Row],[B.02.1 - Parque de Coches Eléctricos Motrices]:[B.02.3 - Parque de Coches Eléctricos Motrices Tipo R]])</f>
        <v>976</v>
      </c>
      <c r="AU170" s="55">
        <f>+'MIT Da'!AU170+'SAR Da'!AU170+'URQ Da'!AU170+'ROC Da'!AU170+'SM Da'!AU170+'BN Da'!AU170+'BS Da'!AU170+'TDC Da'!AU170</f>
        <v>0</v>
      </c>
      <c r="AV170" s="55">
        <f>+'MIT Da'!AV170+'SAR Da'!AV170+'URQ Da'!AV170+'ROC Da'!AV170+'SM Da'!AV170+'BN Da'!AV170+'BS Da'!AV170+'TDC Da'!AV170</f>
        <v>6</v>
      </c>
      <c r="AW170" s="55">
        <f>+'MIT Da'!AW170+'SAR Da'!AW170+'URQ Da'!AW170+'ROC Da'!AW170+'SM Da'!AW170+'BN Da'!AW170+'BS Da'!AW170+'TDC Da'!AW170</f>
        <v>10</v>
      </c>
      <c r="AX170" s="232">
        <f>+SUM(RED_InfraMR[[#This Row],[B.03.1 - Parque de Coches Motores Motrices Remolcados]:[B.03.3 - Parque de Coches Motores Motrices Cabina]])</f>
        <v>16</v>
      </c>
      <c r="AY170" s="55">
        <f>+'MIT Da'!AY170+'SAR Da'!AY170+'URQ Da'!AY170+'ROC Da'!AY170+'SM Da'!AY170+'BN Da'!AY170+'BS Da'!AY170+'TDC Da'!AY170</f>
        <v>437</v>
      </c>
      <c r="AZ170" s="55">
        <f>+'MIT Da'!AZ170+'SAR Da'!AZ170+'URQ Da'!AZ170+'ROC Da'!AZ170+'SM Da'!AZ170+'BN Da'!AZ170+'BS Da'!AZ170+'TDC Da'!AZ170</f>
        <v>173</v>
      </c>
      <c r="BA170" s="55">
        <f>+'MIT Da'!BA170+'SAR Da'!BA170+'URQ Da'!BA170+'ROC Da'!BA170+'SM Da'!BA170+'BN Da'!BA170+'BS Da'!BA170+'TDC Da'!BA170</f>
        <v>15</v>
      </c>
      <c r="BB170" s="55">
        <f>+'MIT Da'!BB170+'SAR Da'!BB170+'URQ Da'!BB170+'ROC Da'!BB170+'SM Da'!BB170+'BN Da'!BB170+'BS Da'!BB170+'TDC Da'!BB170</f>
        <v>0</v>
      </c>
      <c r="BC170" s="232">
        <f>+SUM(RED_InfraMR[[#This Row],[B.04.1 - Parque de Coches Remolcados Clase Unica]:[B.04.5 - Parque de Coches Remolcados para Servicios Especiales (Cartoneros)]])</f>
        <v>625</v>
      </c>
      <c r="BD170" s="393">
        <f>+'MIT Da'!BD170+'SAR Da'!BD170+'URQ Da'!BD170+'ROC Da'!BD170+'SM Da'!BD170+'BN Da'!BD170+'BS Da'!BD170+'TDC Da'!BD170</f>
        <v>163</v>
      </c>
      <c r="BE170" s="55">
        <f>+'MIT Da'!BE170+'SAR Da'!BE170+'URQ Da'!BE170+'ROC Da'!BE170+'SM Da'!BE170+'BN Da'!BE170+'BS Da'!BE170+'TDC Da'!BE170</f>
        <v>12</v>
      </c>
      <c r="BF170" s="55">
        <f>+'MIT Da'!BF170+'SAR Da'!BF170+'URQ Da'!BF170+'ROC Da'!BF170+'SM Da'!BF170+'BN Da'!BF170+'BS Da'!BF170+'TDC Da'!BF170</f>
        <v>92</v>
      </c>
      <c r="BG170" s="235"/>
    </row>
    <row r="171" spans="1:59">
      <c r="A171" s="1">
        <v>2007</v>
      </c>
      <c r="B171" s="1" t="s">
        <v>62</v>
      </c>
      <c r="C171" s="10">
        <f>+'MIT Da'!C171+'SAR Da'!C171+'URQ Da'!C171+'ROC Da'!C171+'SM Da'!C171+'BN Da'!C171+'BS Da'!C171+'TDC Da'!C171</f>
        <v>147.21299999999999</v>
      </c>
      <c r="D171" s="10">
        <f>+'MIT Da'!D171+'SAR Da'!D171+'URQ Da'!D171+'ROC Da'!D171+'SM Da'!D171+'BN Da'!D171+'BS Da'!D171+'TDC Da'!D171</f>
        <v>434.00300000000004</v>
      </c>
      <c r="E171" s="10">
        <f>+'MIT Da'!E171+'SAR Da'!E171+'URQ Da'!E171+'ROC Da'!E171+'SM Da'!E171+'BN Da'!E171+'BS Da'!E171+'TDC Da'!E171</f>
        <v>0</v>
      </c>
      <c r="F171" s="10">
        <f>+'MIT Da'!F171+'SAR Da'!F171+'URQ Da'!F171+'ROC Da'!F171+'SM Da'!F171+'BN Da'!F171+'BS Da'!F171+'TDC Da'!F171</f>
        <v>186.47664</v>
      </c>
      <c r="G171" s="192">
        <f>+'MIT Da'!G171+'SAR Da'!G171+'URQ Da'!G171+'ROC Da'!G171+'SM Da'!G171+'BN Da'!G171+'BS Da'!G171+'TDC Da'!G171</f>
        <v>767.69263999999998</v>
      </c>
      <c r="H171" s="192">
        <f>+'MIT Da'!H171+'SAR Da'!H171+'URQ Da'!H171+'ROC Da'!H171+'SM Da'!H171+'BN Da'!H171+'BS Da'!H171+'TDC Da'!H171</f>
        <v>767.69263999999998</v>
      </c>
      <c r="I171" s="10">
        <f>+'MIT Da'!I171+'SAR Da'!I171+'URQ Da'!I171+'ROC Da'!I171+'SM Da'!I171+'BN Da'!I171+'BS Da'!I171+'TDC Da'!I171</f>
        <v>1011.74311</v>
      </c>
      <c r="J171" s="10">
        <f>+'MIT Da'!J171+'SAR Da'!J171+'URQ Da'!J171+'ROC Da'!J171+'SM Da'!J171+'BN Da'!J171+'BS Da'!J171+'TDC Da'!J171</f>
        <v>1039.809</v>
      </c>
      <c r="K171" s="10">
        <f>+'MIT Da'!K171+'SAR Da'!K171+'URQ Da'!K171+'ROC Da'!K171+'SM Da'!K171+'BN Da'!K171+'BS Da'!K171+'TDC Da'!K171</f>
        <v>54.516999999999996</v>
      </c>
      <c r="L171" s="10">
        <f>+'MIT Da'!L171+'SAR Da'!L171+'URQ Da'!L171+'ROC Da'!L171+'SM Da'!L171+'BN Da'!L171+'BS Da'!L171+'TDC Da'!L171</f>
        <v>400.09900000000005</v>
      </c>
      <c r="M171" s="10">
        <f>+'MIT Da'!M171+'SAR Da'!M171+'URQ Da'!M171+'ROC Da'!M171+'SM Da'!M171+'BN Da'!M171+'BS Da'!M171+'TDC Da'!M171</f>
        <v>21.314999999999998</v>
      </c>
      <c r="N171" s="192">
        <f>+'MIT Da'!N171+'SAR Da'!N171+'URQ Da'!N171+'ROC Da'!N171+'SM Da'!N171+'BN Da'!N171+'BS Da'!N171+'TDC Da'!N171</f>
        <v>1439.9079999999999</v>
      </c>
      <c r="O171" s="192">
        <f>+'MIT Da'!O171+'SAR Da'!O171+'URQ Da'!O171+'ROC Da'!O171+'SM Da'!O171+'BN Da'!O171+'BS Da'!O171+'TDC Da'!O171</f>
        <v>1439.9079999999999</v>
      </c>
      <c r="P171" s="55">
        <f>+'MIT Da'!P171+'SAR Da'!P171+'URQ Da'!P171+'ROC Da'!P171+'SM Da'!P171+'BN Da'!P171+'BS Da'!P171+'TDC Da'!P171</f>
        <v>203</v>
      </c>
      <c r="Q171" s="55">
        <f>+'MIT Da'!Q171+'SAR Da'!Q171+'URQ Da'!Q171+'ROC Da'!Q171+'SM Da'!Q171+'BN Da'!Q171+'BS Da'!Q171+'TDC Da'!Q171</f>
        <v>58</v>
      </c>
      <c r="R171" s="55">
        <f>+'MIT Da'!R171+'SAR Da'!R171+'URQ Da'!R171+'ROC Da'!R171+'SM Da'!R171+'BN Da'!R171+'BS Da'!R171+'TDC Da'!R171</f>
        <v>10</v>
      </c>
      <c r="S171" s="213">
        <f>+'MIT Da'!S171+'SAR Da'!S171+'URQ Da'!S171+'ROC Da'!S171+'SM Da'!S171+'BN Da'!S171+'BS Da'!S171+'TDC Da'!S171</f>
        <v>271</v>
      </c>
      <c r="T171" s="213">
        <f>+'MIT Da'!T171+'SAR Da'!T171+'URQ Da'!T171+'ROC Da'!T171+'SM Da'!T171+'BN Da'!T171+'BS Da'!T171+'TDC Da'!T171</f>
        <v>271</v>
      </c>
      <c r="U171" s="55">
        <f>+'MIT Da'!U171+'SAR Da'!U171+'URQ Da'!U171+'ROC Da'!U171+'SM Da'!U171+'BN Da'!U171+'BS Da'!U171+'TDC Da'!U171</f>
        <v>136</v>
      </c>
      <c r="V171" s="55">
        <f>+'MIT Da'!V171+'SAR Da'!V171+'URQ Da'!V171+'ROC Da'!V171+'SM Da'!V171+'BN Da'!V171+'BS Da'!V171+'TDC Da'!V171</f>
        <v>434</v>
      </c>
      <c r="W171" s="55">
        <f>+'MIT Da'!W171+'SAR Da'!W171+'URQ Da'!W171+'ROC Da'!W171+'SM Da'!W171+'BN Da'!W171+'BS Da'!W171+'TDC Da'!W171</f>
        <v>11</v>
      </c>
      <c r="X171" s="55">
        <f>+'MIT Da'!X171+'SAR Da'!X171+'URQ Da'!X171+'ROC Da'!X171+'SM Da'!X171+'BN Da'!X171+'BS Da'!X171+'TDC Da'!X171</f>
        <v>107</v>
      </c>
      <c r="Y171" s="55">
        <f>+'MIT Da'!Y171+'SAR Da'!Y171+'URQ Da'!Y171+'ROC Da'!Y171+'SM Da'!Y171+'BN Da'!Y171+'BS Da'!Y171+'TDC Da'!Y171</f>
        <v>4</v>
      </c>
      <c r="Z171" s="219">
        <f>+'MIT Da'!Z171+'SAR Da'!Z171+'URQ Da'!Z171+'ROC Da'!Z171+'SM Da'!Z171+'BN Da'!Z171+'BS Da'!Z171+'TDC Da'!Z171</f>
        <v>692</v>
      </c>
      <c r="AA171" s="55">
        <f>+'MIT Da'!AA171+'SAR Da'!AA171+'URQ Da'!AA171+'ROC Da'!AA171+'SM Da'!AA171+'BN Da'!AA171+'BS Da'!AA171+'TDC Da'!AA171</f>
        <v>161</v>
      </c>
      <c r="AB171" s="55">
        <f>+'MIT Da'!AB171+'SAR Da'!AB171+'URQ Da'!AB171+'ROC Da'!AB171+'SM Da'!AB171+'BN Da'!AB171+'BS Da'!AB171+'TDC Da'!AB171</f>
        <v>102</v>
      </c>
      <c r="AC171" s="55">
        <f>+'MIT Da'!AC171+'SAR Da'!AC171+'URQ Da'!AC171+'ROC Da'!AC171+'SM Da'!AC171+'BN Da'!AC171+'BS Da'!AC171+'TDC Da'!AC171</f>
        <v>692</v>
      </c>
      <c r="AD171" s="219">
        <f>+'MIT Da'!AD171+'SAR Da'!AD171+'URQ Da'!AD171+'ROC Da'!AD171+'SM Da'!AD171+'BN Da'!AD171+'BS Da'!AD171+'TDC Da'!AD171</f>
        <v>955</v>
      </c>
      <c r="AE171" s="55">
        <f>+'MIT Da'!AE171+'SAR Da'!AE171+'URQ Da'!AE171+'ROC Da'!AE171+'SM Da'!AE171+'BN Da'!AE171+'BS Da'!AE171+'TDC Da'!AE171</f>
        <v>54</v>
      </c>
      <c r="AF171" s="55">
        <f>+'MIT Da'!AF171+'SAR Da'!AF171+'URQ Da'!AF171+'ROC Da'!AF171+'SM Da'!AF171+'BN Da'!AF171+'BS Da'!AF171+'TDC Da'!AF171</f>
        <v>96</v>
      </c>
      <c r="AG171" s="55">
        <f>+'MIT Da'!AG171+'SAR Da'!AG171+'URQ Da'!AG171+'ROC Da'!AG171+'SM Da'!AG171+'BN Da'!AG171+'BS Da'!AG171+'TDC Da'!AG171</f>
        <v>447</v>
      </c>
      <c r="AH171" s="219">
        <f>+'MIT Da'!AH171+'SAR Da'!AH171+'URQ Da'!AH171+'ROC Da'!AH171+'SM Da'!AH171+'BN Da'!AH171+'BS Da'!AH171+'TDC Da'!AH171</f>
        <v>597</v>
      </c>
      <c r="AI171" s="10">
        <f>+'MIT Da'!AI171+'SAR Da'!AI171+'URQ Da'!AI171+'ROC Da'!AI171+'SM Da'!AI171+'BN Da'!AI171+'BS Da'!AI171+'TDC Da'!AI171</f>
        <v>274.60699999999997</v>
      </c>
      <c r="AJ171" s="10">
        <f>+'MIT Da'!AJ171+'SAR Da'!AJ171+'URQ Da'!AJ171+'ROC Da'!AJ171+'SM Da'!AJ171+'BN Da'!AJ171+'BS Da'!AJ171+'TDC Da'!AJ171</f>
        <v>7.32</v>
      </c>
      <c r="AK171" s="10">
        <f>+'MIT Da'!AK171+'SAR Da'!AK171+'URQ Da'!AK171+'ROC Da'!AK171+'SM Da'!AK171+'BN Da'!AK171+'BS Da'!AK171+'TDC Da'!AK171</f>
        <v>498.71500000000003</v>
      </c>
      <c r="AL171" s="222">
        <f>+'MIT Da'!AL171+'SAR Da'!AL171+'URQ Da'!AL171+'ROC Da'!AL171+'SM Da'!AL171+'BN Da'!AL171+'BS Da'!AL171+'TDC Da'!AL171</f>
        <v>780.64199999999994</v>
      </c>
      <c r="AM171" s="55">
        <f>+'MIT Da'!AM171+'SAR Da'!AM171+'URQ Da'!AM171+'ROC Da'!AM171+'SM Da'!AM171+'BN Da'!AM171+'BS Da'!AM171+'TDC Da'!AM171</f>
        <v>12</v>
      </c>
      <c r="AN171" s="55">
        <f>+'MIT Da'!AN171+'SAR Da'!AN171+'URQ Da'!AN171+'ROC Da'!AN171+'SM Da'!AN171+'BN Da'!AN171+'BS Da'!AN171+'TDC Da'!AN171</f>
        <v>57</v>
      </c>
      <c r="AO171" s="55">
        <f>+'MIT Da'!AO171+'SAR Da'!AO171+'URQ Da'!AO171+'ROC Da'!AO171+'SM Da'!AO171+'BN Da'!AO171+'BS Da'!AO171+'TDC Da'!AO171</f>
        <v>82</v>
      </c>
      <c r="AP171" s="232">
        <f>+'MIT Da'!AP171+'SAR Da'!AP171+'URQ Da'!AP171+'ROC Da'!AP171+'SM Da'!AP171+'BN Da'!AP171+'BS Da'!AP171+'TDC Da'!AP171</f>
        <v>151</v>
      </c>
      <c r="AQ171" s="55">
        <f>+'MIT Da'!AQ171+'SAR Da'!AQ171+'URQ Da'!AQ171+'ROC Da'!AQ171+'SM Da'!AQ171+'BN Da'!AQ171+'BS Da'!AQ171+'TDC Da'!AQ171</f>
        <v>596</v>
      </c>
      <c r="AR171" s="55">
        <f>+'MIT Da'!AR171+'SAR Da'!AR171+'URQ Da'!AR171+'ROC Da'!AR171+'SM Da'!AR171+'BN Da'!AR171+'BS Da'!AR171+'TDC Da'!AR171</f>
        <v>341</v>
      </c>
      <c r="AS171" s="55">
        <f>+'MIT Da'!AS171+'SAR Da'!AS171+'URQ Da'!AS171+'ROC Da'!AS171+'SM Da'!AS171+'BN Da'!AS171+'BS Da'!AS171+'TDC Da'!AS171</f>
        <v>39</v>
      </c>
      <c r="AT171" s="232">
        <f>+SUM(RED_InfraMR[[#This Row],[B.02.1 - Parque de Coches Eléctricos Motrices]:[B.02.3 - Parque de Coches Eléctricos Motrices Tipo R]])</f>
        <v>976</v>
      </c>
      <c r="AU171" s="55">
        <f>+'MIT Da'!AU171+'SAR Da'!AU171+'URQ Da'!AU171+'ROC Da'!AU171+'SM Da'!AU171+'BN Da'!AU171+'BS Da'!AU171+'TDC Da'!AU171</f>
        <v>0</v>
      </c>
      <c r="AV171" s="55">
        <f>+'MIT Da'!AV171+'SAR Da'!AV171+'URQ Da'!AV171+'ROC Da'!AV171+'SM Da'!AV171+'BN Da'!AV171+'BS Da'!AV171+'TDC Da'!AV171</f>
        <v>6</v>
      </c>
      <c r="AW171" s="55">
        <f>+'MIT Da'!AW171+'SAR Da'!AW171+'URQ Da'!AW171+'ROC Da'!AW171+'SM Da'!AW171+'BN Da'!AW171+'BS Da'!AW171+'TDC Da'!AW171</f>
        <v>10</v>
      </c>
      <c r="AX171" s="232">
        <f>+SUM(RED_InfraMR[[#This Row],[B.03.1 - Parque de Coches Motores Motrices Remolcados]:[B.03.3 - Parque de Coches Motores Motrices Cabina]])</f>
        <v>16</v>
      </c>
      <c r="AY171" s="55">
        <f>+'MIT Da'!AY171+'SAR Da'!AY171+'URQ Da'!AY171+'ROC Da'!AY171+'SM Da'!AY171+'BN Da'!AY171+'BS Da'!AY171+'TDC Da'!AY171</f>
        <v>437</v>
      </c>
      <c r="AZ171" s="55">
        <f>+'MIT Da'!AZ171+'SAR Da'!AZ171+'URQ Da'!AZ171+'ROC Da'!AZ171+'SM Da'!AZ171+'BN Da'!AZ171+'BS Da'!AZ171+'TDC Da'!AZ171</f>
        <v>173</v>
      </c>
      <c r="BA171" s="55">
        <f>+'MIT Da'!BA171+'SAR Da'!BA171+'URQ Da'!BA171+'ROC Da'!BA171+'SM Da'!BA171+'BN Da'!BA171+'BS Da'!BA171+'TDC Da'!BA171</f>
        <v>15</v>
      </c>
      <c r="BB171" s="55">
        <f>+'MIT Da'!BB171+'SAR Da'!BB171+'URQ Da'!BB171+'ROC Da'!BB171+'SM Da'!BB171+'BN Da'!BB171+'BS Da'!BB171+'TDC Da'!BB171</f>
        <v>0</v>
      </c>
      <c r="BC171" s="232">
        <f>+SUM(RED_InfraMR[[#This Row],[B.04.1 - Parque de Coches Remolcados Clase Unica]:[B.04.5 - Parque de Coches Remolcados para Servicios Especiales (Cartoneros)]])</f>
        <v>625</v>
      </c>
      <c r="BD171" s="393">
        <f>+'MIT Da'!BD171+'SAR Da'!BD171+'URQ Da'!BD171+'ROC Da'!BD171+'SM Da'!BD171+'BN Da'!BD171+'BS Da'!BD171+'TDC Da'!BD171</f>
        <v>163</v>
      </c>
      <c r="BE171" s="55">
        <f>+'MIT Da'!BE171+'SAR Da'!BE171+'URQ Da'!BE171+'ROC Da'!BE171+'SM Da'!BE171+'BN Da'!BE171+'BS Da'!BE171+'TDC Da'!BE171</f>
        <v>12</v>
      </c>
      <c r="BF171" s="55">
        <f>+'MIT Da'!BF171+'SAR Da'!BF171+'URQ Da'!BF171+'ROC Da'!BF171+'SM Da'!BF171+'BN Da'!BF171+'BS Da'!BF171+'TDC Da'!BF171</f>
        <v>92</v>
      </c>
      <c r="BG171" s="235"/>
    </row>
    <row r="172" spans="1:59">
      <c r="A172" s="1">
        <v>2007</v>
      </c>
      <c r="B172" s="1" t="s">
        <v>63</v>
      </c>
      <c r="C172" s="10">
        <f>+'MIT Da'!C172+'SAR Da'!C172+'URQ Da'!C172+'ROC Da'!C172+'SM Da'!C172+'BN Da'!C172+'BS Da'!C172+'TDC Da'!C172</f>
        <v>147.21299999999999</v>
      </c>
      <c r="D172" s="10">
        <f>+'MIT Da'!D172+'SAR Da'!D172+'URQ Da'!D172+'ROC Da'!D172+'SM Da'!D172+'BN Da'!D172+'BS Da'!D172+'TDC Da'!D172</f>
        <v>434.00300000000004</v>
      </c>
      <c r="E172" s="10">
        <f>+'MIT Da'!E172+'SAR Da'!E172+'URQ Da'!E172+'ROC Da'!E172+'SM Da'!E172+'BN Da'!E172+'BS Da'!E172+'TDC Da'!E172</f>
        <v>0</v>
      </c>
      <c r="F172" s="10">
        <f>+'MIT Da'!F172+'SAR Da'!F172+'URQ Da'!F172+'ROC Da'!F172+'SM Da'!F172+'BN Da'!F172+'BS Da'!F172+'TDC Da'!F172</f>
        <v>186.47664</v>
      </c>
      <c r="G172" s="192">
        <f>+'MIT Da'!G172+'SAR Da'!G172+'URQ Da'!G172+'ROC Da'!G172+'SM Da'!G172+'BN Da'!G172+'BS Da'!G172+'TDC Da'!G172</f>
        <v>767.69263999999998</v>
      </c>
      <c r="H172" s="192">
        <f>+'MIT Da'!H172+'SAR Da'!H172+'URQ Da'!H172+'ROC Da'!H172+'SM Da'!H172+'BN Da'!H172+'BS Da'!H172+'TDC Da'!H172</f>
        <v>767.69263999999998</v>
      </c>
      <c r="I172" s="10">
        <f>+'MIT Da'!I172+'SAR Da'!I172+'URQ Da'!I172+'ROC Da'!I172+'SM Da'!I172+'BN Da'!I172+'BS Da'!I172+'TDC Da'!I172</f>
        <v>1011.74311</v>
      </c>
      <c r="J172" s="10">
        <f>+'MIT Da'!J172+'SAR Da'!J172+'URQ Da'!J172+'ROC Da'!J172+'SM Da'!J172+'BN Da'!J172+'BS Da'!J172+'TDC Da'!J172</f>
        <v>1039.809</v>
      </c>
      <c r="K172" s="10">
        <f>+'MIT Da'!K172+'SAR Da'!K172+'URQ Da'!K172+'ROC Da'!K172+'SM Da'!K172+'BN Da'!K172+'BS Da'!K172+'TDC Da'!K172</f>
        <v>54.516999999999996</v>
      </c>
      <c r="L172" s="10">
        <f>+'MIT Da'!L172+'SAR Da'!L172+'URQ Da'!L172+'ROC Da'!L172+'SM Da'!L172+'BN Da'!L172+'BS Da'!L172+'TDC Da'!L172</f>
        <v>400.09900000000005</v>
      </c>
      <c r="M172" s="10">
        <f>+'MIT Da'!M172+'SAR Da'!M172+'URQ Da'!M172+'ROC Da'!M172+'SM Da'!M172+'BN Da'!M172+'BS Da'!M172+'TDC Da'!M172</f>
        <v>21.314999999999998</v>
      </c>
      <c r="N172" s="192">
        <f>+'MIT Da'!N172+'SAR Da'!N172+'URQ Da'!N172+'ROC Da'!N172+'SM Da'!N172+'BN Da'!N172+'BS Da'!N172+'TDC Da'!N172</f>
        <v>1439.9079999999999</v>
      </c>
      <c r="O172" s="192">
        <f>+'MIT Da'!O172+'SAR Da'!O172+'URQ Da'!O172+'ROC Da'!O172+'SM Da'!O172+'BN Da'!O172+'BS Da'!O172+'TDC Da'!O172</f>
        <v>1439.9079999999999</v>
      </c>
      <c r="P172" s="55">
        <f>+'MIT Da'!P172+'SAR Da'!P172+'URQ Da'!P172+'ROC Da'!P172+'SM Da'!P172+'BN Da'!P172+'BS Da'!P172+'TDC Da'!P172</f>
        <v>203</v>
      </c>
      <c r="Q172" s="55">
        <f>+'MIT Da'!Q172+'SAR Da'!Q172+'URQ Da'!Q172+'ROC Da'!Q172+'SM Da'!Q172+'BN Da'!Q172+'BS Da'!Q172+'TDC Da'!Q172</f>
        <v>58</v>
      </c>
      <c r="R172" s="55">
        <f>+'MIT Da'!R172+'SAR Da'!R172+'URQ Da'!R172+'ROC Da'!R172+'SM Da'!R172+'BN Da'!R172+'BS Da'!R172+'TDC Da'!R172</f>
        <v>10</v>
      </c>
      <c r="S172" s="213">
        <f>+'MIT Da'!S172+'SAR Da'!S172+'URQ Da'!S172+'ROC Da'!S172+'SM Da'!S172+'BN Da'!S172+'BS Da'!S172+'TDC Da'!S172</f>
        <v>271</v>
      </c>
      <c r="T172" s="213">
        <f>+'MIT Da'!T172+'SAR Da'!T172+'URQ Da'!T172+'ROC Da'!T172+'SM Da'!T172+'BN Da'!T172+'BS Da'!T172+'TDC Da'!T172</f>
        <v>271</v>
      </c>
      <c r="U172" s="55">
        <f>+'MIT Da'!U172+'SAR Da'!U172+'URQ Da'!U172+'ROC Da'!U172+'SM Da'!U172+'BN Da'!U172+'BS Da'!U172+'TDC Da'!U172</f>
        <v>136</v>
      </c>
      <c r="V172" s="55">
        <f>+'MIT Da'!V172+'SAR Da'!V172+'URQ Da'!V172+'ROC Da'!V172+'SM Da'!V172+'BN Da'!V172+'BS Da'!V172+'TDC Da'!V172</f>
        <v>434</v>
      </c>
      <c r="W172" s="55">
        <f>+'MIT Da'!W172+'SAR Da'!W172+'URQ Da'!W172+'ROC Da'!W172+'SM Da'!W172+'BN Da'!W172+'BS Da'!W172+'TDC Da'!W172</f>
        <v>11</v>
      </c>
      <c r="X172" s="55">
        <f>+'MIT Da'!X172+'SAR Da'!X172+'URQ Da'!X172+'ROC Da'!X172+'SM Da'!X172+'BN Da'!X172+'BS Da'!X172+'TDC Da'!X172</f>
        <v>107</v>
      </c>
      <c r="Y172" s="55">
        <f>+'MIT Da'!Y172+'SAR Da'!Y172+'URQ Da'!Y172+'ROC Da'!Y172+'SM Da'!Y172+'BN Da'!Y172+'BS Da'!Y172+'TDC Da'!Y172</f>
        <v>4</v>
      </c>
      <c r="Z172" s="219">
        <f>+'MIT Da'!Z172+'SAR Da'!Z172+'URQ Da'!Z172+'ROC Da'!Z172+'SM Da'!Z172+'BN Da'!Z172+'BS Da'!Z172+'TDC Da'!Z172</f>
        <v>692</v>
      </c>
      <c r="AA172" s="55">
        <f>+'MIT Da'!AA172+'SAR Da'!AA172+'URQ Da'!AA172+'ROC Da'!AA172+'SM Da'!AA172+'BN Da'!AA172+'BS Da'!AA172+'TDC Da'!AA172</f>
        <v>161</v>
      </c>
      <c r="AB172" s="55">
        <f>+'MIT Da'!AB172+'SAR Da'!AB172+'URQ Da'!AB172+'ROC Da'!AB172+'SM Da'!AB172+'BN Da'!AB172+'BS Da'!AB172+'TDC Da'!AB172</f>
        <v>102</v>
      </c>
      <c r="AC172" s="55">
        <f>+'MIT Da'!AC172+'SAR Da'!AC172+'URQ Da'!AC172+'ROC Da'!AC172+'SM Da'!AC172+'BN Da'!AC172+'BS Da'!AC172+'TDC Da'!AC172</f>
        <v>692</v>
      </c>
      <c r="AD172" s="219">
        <f>+'MIT Da'!AD172+'SAR Da'!AD172+'URQ Da'!AD172+'ROC Da'!AD172+'SM Da'!AD172+'BN Da'!AD172+'BS Da'!AD172+'TDC Da'!AD172</f>
        <v>955</v>
      </c>
      <c r="AE172" s="55">
        <f>+'MIT Da'!AE172+'SAR Da'!AE172+'URQ Da'!AE172+'ROC Da'!AE172+'SM Da'!AE172+'BN Da'!AE172+'BS Da'!AE172+'TDC Da'!AE172</f>
        <v>54</v>
      </c>
      <c r="AF172" s="55">
        <f>+'MIT Da'!AF172+'SAR Da'!AF172+'URQ Da'!AF172+'ROC Da'!AF172+'SM Da'!AF172+'BN Da'!AF172+'BS Da'!AF172+'TDC Da'!AF172</f>
        <v>96</v>
      </c>
      <c r="AG172" s="55">
        <f>+'MIT Da'!AG172+'SAR Da'!AG172+'URQ Da'!AG172+'ROC Da'!AG172+'SM Da'!AG172+'BN Da'!AG172+'BS Da'!AG172+'TDC Da'!AG172</f>
        <v>447</v>
      </c>
      <c r="AH172" s="219">
        <f>+'MIT Da'!AH172+'SAR Da'!AH172+'URQ Da'!AH172+'ROC Da'!AH172+'SM Da'!AH172+'BN Da'!AH172+'BS Da'!AH172+'TDC Da'!AH172</f>
        <v>597</v>
      </c>
      <c r="AI172" s="10">
        <f>+'MIT Da'!AI172+'SAR Da'!AI172+'URQ Da'!AI172+'ROC Da'!AI172+'SM Da'!AI172+'BN Da'!AI172+'BS Da'!AI172+'TDC Da'!AI172</f>
        <v>274.60699999999997</v>
      </c>
      <c r="AJ172" s="10">
        <f>+'MIT Da'!AJ172+'SAR Da'!AJ172+'URQ Da'!AJ172+'ROC Da'!AJ172+'SM Da'!AJ172+'BN Da'!AJ172+'BS Da'!AJ172+'TDC Da'!AJ172</f>
        <v>7.32</v>
      </c>
      <c r="AK172" s="10">
        <f>+'MIT Da'!AK172+'SAR Da'!AK172+'URQ Da'!AK172+'ROC Da'!AK172+'SM Da'!AK172+'BN Da'!AK172+'BS Da'!AK172+'TDC Da'!AK172</f>
        <v>498.71500000000003</v>
      </c>
      <c r="AL172" s="222">
        <f>+'MIT Da'!AL172+'SAR Da'!AL172+'URQ Da'!AL172+'ROC Da'!AL172+'SM Da'!AL172+'BN Da'!AL172+'BS Da'!AL172+'TDC Da'!AL172</f>
        <v>780.64199999999994</v>
      </c>
      <c r="AM172" s="55">
        <f>+'MIT Da'!AM172+'SAR Da'!AM172+'URQ Da'!AM172+'ROC Da'!AM172+'SM Da'!AM172+'BN Da'!AM172+'BS Da'!AM172+'TDC Da'!AM172</f>
        <v>12</v>
      </c>
      <c r="AN172" s="55">
        <f>+'MIT Da'!AN172+'SAR Da'!AN172+'URQ Da'!AN172+'ROC Da'!AN172+'SM Da'!AN172+'BN Da'!AN172+'BS Da'!AN172+'TDC Da'!AN172</f>
        <v>57</v>
      </c>
      <c r="AO172" s="55">
        <f>+'MIT Da'!AO172+'SAR Da'!AO172+'URQ Da'!AO172+'ROC Da'!AO172+'SM Da'!AO172+'BN Da'!AO172+'BS Da'!AO172+'TDC Da'!AO172</f>
        <v>82</v>
      </c>
      <c r="AP172" s="232">
        <f>+'MIT Da'!AP172+'SAR Da'!AP172+'URQ Da'!AP172+'ROC Da'!AP172+'SM Da'!AP172+'BN Da'!AP172+'BS Da'!AP172+'TDC Da'!AP172</f>
        <v>151</v>
      </c>
      <c r="AQ172" s="55">
        <f>+'MIT Da'!AQ172+'SAR Da'!AQ172+'URQ Da'!AQ172+'ROC Da'!AQ172+'SM Da'!AQ172+'BN Da'!AQ172+'BS Da'!AQ172+'TDC Da'!AQ172</f>
        <v>596</v>
      </c>
      <c r="AR172" s="55">
        <f>+'MIT Da'!AR172+'SAR Da'!AR172+'URQ Da'!AR172+'ROC Da'!AR172+'SM Da'!AR172+'BN Da'!AR172+'BS Da'!AR172+'TDC Da'!AR172</f>
        <v>341</v>
      </c>
      <c r="AS172" s="55">
        <f>+'MIT Da'!AS172+'SAR Da'!AS172+'URQ Da'!AS172+'ROC Da'!AS172+'SM Da'!AS172+'BN Da'!AS172+'BS Da'!AS172+'TDC Da'!AS172</f>
        <v>39</v>
      </c>
      <c r="AT172" s="232">
        <f>+SUM(RED_InfraMR[[#This Row],[B.02.1 - Parque de Coches Eléctricos Motrices]:[B.02.3 - Parque de Coches Eléctricos Motrices Tipo R]])</f>
        <v>976</v>
      </c>
      <c r="AU172" s="55">
        <f>+'MIT Da'!AU172+'SAR Da'!AU172+'URQ Da'!AU172+'ROC Da'!AU172+'SM Da'!AU172+'BN Da'!AU172+'BS Da'!AU172+'TDC Da'!AU172</f>
        <v>0</v>
      </c>
      <c r="AV172" s="55">
        <f>+'MIT Da'!AV172+'SAR Da'!AV172+'URQ Da'!AV172+'ROC Da'!AV172+'SM Da'!AV172+'BN Da'!AV172+'BS Da'!AV172+'TDC Da'!AV172</f>
        <v>6</v>
      </c>
      <c r="AW172" s="55">
        <f>+'MIT Da'!AW172+'SAR Da'!AW172+'URQ Da'!AW172+'ROC Da'!AW172+'SM Da'!AW172+'BN Da'!AW172+'BS Da'!AW172+'TDC Da'!AW172</f>
        <v>10</v>
      </c>
      <c r="AX172" s="232">
        <f>+SUM(RED_InfraMR[[#This Row],[B.03.1 - Parque de Coches Motores Motrices Remolcados]:[B.03.3 - Parque de Coches Motores Motrices Cabina]])</f>
        <v>16</v>
      </c>
      <c r="AY172" s="55">
        <f>+'MIT Da'!AY172+'SAR Da'!AY172+'URQ Da'!AY172+'ROC Da'!AY172+'SM Da'!AY172+'BN Da'!AY172+'BS Da'!AY172+'TDC Da'!AY172</f>
        <v>437</v>
      </c>
      <c r="AZ172" s="55">
        <f>+'MIT Da'!AZ172+'SAR Da'!AZ172+'URQ Da'!AZ172+'ROC Da'!AZ172+'SM Da'!AZ172+'BN Da'!AZ172+'BS Da'!AZ172+'TDC Da'!AZ172</f>
        <v>173</v>
      </c>
      <c r="BA172" s="55">
        <f>+'MIT Da'!BA172+'SAR Da'!BA172+'URQ Da'!BA172+'ROC Da'!BA172+'SM Da'!BA172+'BN Da'!BA172+'BS Da'!BA172+'TDC Da'!BA172</f>
        <v>15</v>
      </c>
      <c r="BB172" s="55">
        <f>+'MIT Da'!BB172+'SAR Da'!BB172+'URQ Da'!BB172+'ROC Da'!BB172+'SM Da'!BB172+'BN Da'!BB172+'BS Da'!BB172+'TDC Da'!BB172</f>
        <v>0</v>
      </c>
      <c r="BC172" s="232">
        <f>+SUM(RED_InfraMR[[#This Row],[B.04.1 - Parque de Coches Remolcados Clase Unica]:[B.04.5 - Parque de Coches Remolcados para Servicios Especiales (Cartoneros)]])</f>
        <v>625</v>
      </c>
      <c r="BD172" s="393">
        <f>+'MIT Da'!BD172+'SAR Da'!BD172+'URQ Da'!BD172+'ROC Da'!BD172+'SM Da'!BD172+'BN Da'!BD172+'BS Da'!BD172+'TDC Da'!BD172</f>
        <v>163</v>
      </c>
      <c r="BE172" s="55">
        <f>+'MIT Da'!BE172+'SAR Da'!BE172+'URQ Da'!BE172+'ROC Da'!BE172+'SM Da'!BE172+'BN Da'!BE172+'BS Da'!BE172+'TDC Da'!BE172</f>
        <v>12</v>
      </c>
      <c r="BF172" s="55">
        <f>+'MIT Da'!BF172+'SAR Da'!BF172+'URQ Da'!BF172+'ROC Da'!BF172+'SM Da'!BF172+'BN Da'!BF172+'BS Da'!BF172+'TDC Da'!BF172</f>
        <v>92</v>
      </c>
      <c r="BG172" s="235"/>
    </row>
    <row r="173" spans="1:59">
      <c r="A173" s="1">
        <v>2007</v>
      </c>
      <c r="B173" s="1" t="s">
        <v>64</v>
      </c>
      <c r="C173" s="10">
        <f>+'MIT Da'!C173+'SAR Da'!C173+'URQ Da'!C173+'ROC Da'!C173+'SM Da'!C173+'BN Da'!C173+'BS Da'!C173+'TDC Da'!C173</f>
        <v>147.21299999999999</v>
      </c>
      <c r="D173" s="10">
        <f>+'MIT Da'!D173+'SAR Da'!D173+'URQ Da'!D173+'ROC Da'!D173+'SM Da'!D173+'BN Da'!D173+'BS Da'!D173+'TDC Da'!D173</f>
        <v>434.00300000000004</v>
      </c>
      <c r="E173" s="10">
        <f>+'MIT Da'!E173+'SAR Da'!E173+'URQ Da'!E173+'ROC Da'!E173+'SM Da'!E173+'BN Da'!E173+'BS Da'!E173+'TDC Da'!E173</f>
        <v>0</v>
      </c>
      <c r="F173" s="10">
        <f>+'MIT Da'!F173+'SAR Da'!F173+'URQ Da'!F173+'ROC Da'!F173+'SM Da'!F173+'BN Da'!F173+'BS Da'!F173+'TDC Da'!F173</f>
        <v>186.47664</v>
      </c>
      <c r="G173" s="192">
        <f>+'MIT Da'!G173+'SAR Da'!G173+'URQ Da'!G173+'ROC Da'!G173+'SM Da'!G173+'BN Da'!G173+'BS Da'!G173+'TDC Da'!G173</f>
        <v>767.69263999999998</v>
      </c>
      <c r="H173" s="192">
        <f>+'MIT Da'!H173+'SAR Da'!H173+'URQ Da'!H173+'ROC Da'!H173+'SM Da'!H173+'BN Da'!H173+'BS Da'!H173+'TDC Da'!H173</f>
        <v>767.69263999999998</v>
      </c>
      <c r="I173" s="10">
        <f>+'MIT Da'!I173+'SAR Da'!I173+'URQ Da'!I173+'ROC Da'!I173+'SM Da'!I173+'BN Da'!I173+'BS Da'!I173+'TDC Da'!I173</f>
        <v>1011.74311</v>
      </c>
      <c r="J173" s="10">
        <f>+'MIT Da'!J173+'SAR Da'!J173+'URQ Da'!J173+'ROC Da'!J173+'SM Da'!J173+'BN Da'!J173+'BS Da'!J173+'TDC Da'!J173</f>
        <v>1039.809</v>
      </c>
      <c r="K173" s="10">
        <f>+'MIT Da'!K173+'SAR Da'!K173+'URQ Da'!K173+'ROC Da'!K173+'SM Da'!K173+'BN Da'!K173+'BS Da'!K173+'TDC Da'!K173</f>
        <v>54.516999999999996</v>
      </c>
      <c r="L173" s="10">
        <f>+'MIT Da'!L173+'SAR Da'!L173+'URQ Da'!L173+'ROC Da'!L173+'SM Da'!L173+'BN Da'!L173+'BS Da'!L173+'TDC Da'!L173</f>
        <v>400.09900000000005</v>
      </c>
      <c r="M173" s="10">
        <f>+'MIT Da'!M173+'SAR Da'!M173+'URQ Da'!M173+'ROC Da'!M173+'SM Da'!M173+'BN Da'!M173+'BS Da'!M173+'TDC Da'!M173</f>
        <v>21.314999999999998</v>
      </c>
      <c r="N173" s="192">
        <f>+'MIT Da'!N173+'SAR Da'!N173+'URQ Da'!N173+'ROC Da'!N173+'SM Da'!N173+'BN Da'!N173+'BS Da'!N173+'TDC Da'!N173</f>
        <v>1439.9079999999999</v>
      </c>
      <c r="O173" s="192">
        <f>+'MIT Da'!O173+'SAR Da'!O173+'URQ Da'!O173+'ROC Da'!O173+'SM Da'!O173+'BN Da'!O173+'BS Da'!O173+'TDC Da'!O173</f>
        <v>1439.9079999999999</v>
      </c>
      <c r="P173" s="55">
        <f>+'MIT Da'!P173+'SAR Da'!P173+'URQ Da'!P173+'ROC Da'!P173+'SM Da'!P173+'BN Da'!P173+'BS Da'!P173+'TDC Da'!P173</f>
        <v>203</v>
      </c>
      <c r="Q173" s="55">
        <f>+'MIT Da'!Q173+'SAR Da'!Q173+'URQ Da'!Q173+'ROC Da'!Q173+'SM Da'!Q173+'BN Da'!Q173+'BS Da'!Q173+'TDC Da'!Q173</f>
        <v>58</v>
      </c>
      <c r="R173" s="55">
        <f>+'MIT Da'!R173+'SAR Da'!R173+'URQ Da'!R173+'ROC Da'!R173+'SM Da'!R173+'BN Da'!R173+'BS Da'!R173+'TDC Da'!R173</f>
        <v>10</v>
      </c>
      <c r="S173" s="213">
        <f>+'MIT Da'!S173+'SAR Da'!S173+'URQ Da'!S173+'ROC Da'!S173+'SM Da'!S173+'BN Da'!S173+'BS Da'!S173+'TDC Da'!S173</f>
        <v>271</v>
      </c>
      <c r="T173" s="213">
        <f>+'MIT Da'!T173+'SAR Da'!T173+'URQ Da'!T173+'ROC Da'!T173+'SM Da'!T173+'BN Da'!T173+'BS Da'!T173+'TDC Da'!T173</f>
        <v>271</v>
      </c>
      <c r="U173" s="55">
        <f>+'MIT Da'!U173+'SAR Da'!U173+'URQ Da'!U173+'ROC Da'!U173+'SM Da'!U173+'BN Da'!U173+'BS Da'!U173+'TDC Da'!U173</f>
        <v>136</v>
      </c>
      <c r="V173" s="55">
        <f>+'MIT Da'!V173+'SAR Da'!V173+'URQ Da'!V173+'ROC Da'!V173+'SM Da'!V173+'BN Da'!V173+'BS Da'!V173+'TDC Da'!V173</f>
        <v>434</v>
      </c>
      <c r="W173" s="55">
        <f>+'MIT Da'!W173+'SAR Da'!W173+'URQ Da'!W173+'ROC Da'!W173+'SM Da'!W173+'BN Da'!W173+'BS Da'!W173+'TDC Da'!W173</f>
        <v>11</v>
      </c>
      <c r="X173" s="55">
        <f>+'MIT Da'!X173+'SAR Da'!X173+'URQ Da'!X173+'ROC Da'!X173+'SM Da'!X173+'BN Da'!X173+'BS Da'!X173+'TDC Da'!X173</f>
        <v>107</v>
      </c>
      <c r="Y173" s="55">
        <f>+'MIT Da'!Y173+'SAR Da'!Y173+'URQ Da'!Y173+'ROC Da'!Y173+'SM Da'!Y173+'BN Da'!Y173+'BS Da'!Y173+'TDC Da'!Y173</f>
        <v>4</v>
      </c>
      <c r="Z173" s="219">
        <f>+'MIT Da'!Z173+'SAR Da'!Z173+'URQ Da'!Z173+'ROC Da'!Z173+'SM Da'!Z173+'BN Da'!Z173+'BS Da'!Z173+'TDC Da'!Z173</f>
        <v>692</v>
      </c>
      <c r="AA173" s="55">
        <f>+'MIT Da'!AA173+'SAR Da'!AA173+'URQ Da'!AA173+'ROC Da'!AA173+'SM Da'!AA173+'BN Da'!AA173+'BS Da'!AA173+'TDC Da'!AA173</f>
        <v>161</v>
      </c>
      <c r="AB173" s="55">
        <f>+'MIT Da'!AB173+'SAR Da'!AB173+'URQ Da'!AB173+'ROC Da'!AB173+'SM Da'!AB173+'BN Da'!AB173+'BS Da'!AB173+'TDC Da'!AB173</f>
        <v>102</v>
      </c>
      <c r="AC173" s="55">
        <f>+'MIT Da'!AC173+'SAR Da'!AC173+'URQ Da'!AC173+'ROC Da'!AC173+'SM Da'!AC173+'BN Da'!AC173+'BS Da'!AC173+'TDC Da'!AC173</f>
        <v>692</v>
      </c>
      <c r="AD173" s="219">
        <f>+'MIT Da'!AD173+'SAR Da'!AD173+'URQ Da'!AD173+'ROC Da'!AD173+'SM Da'!AD173+'BN Da'!AD173+'BS Da'!AD173+'TDC Da'!AD173</f>
        <v>955</v>
      </c>
      <c r="AE173" s="55">
        <f>+'MIT Da'!AE173+'SAR Da'!AE173+'URQ Da'!AE173+'ROC Da'!AE173+'SM Da'!AE173+'BN Da'!AE173+'BS Da'!AE173+'TDC Da'!AE173</f>
        <v>54</v>
      </c>
      <c r="AF173" s="55">
        <f>+'MIT Da'!AF173+'SAR Da'!AF173+'URQ Da'!AF173+'ROC Da'!AF173+'SM Da'!AF173+'BN Da'!AF173+'BS Da'!AF173+'TDC Da'!AF173</f>
        <v>96</v>
      </c>
      <c r="AG173" s="55">
        <f>+'MIT Da'!AG173+'SAR Da'!AG173+'URQ Da'!AG173+'ROC Da'!AG173+'SM Da'!AG173+'BN Da'!AG173+'BS Da'!AG173+'TDC Da'!AG173</f>
        <v>447</v>
      </c>
      <c r="AH173" s="219">
        <f>+'MIT Da'!AH173+'SAR Da'!AH173+'URQ Da'!AH173+'ROC Da'!AH173+'SM Da'!AH173+'BN Da'!AH173+'BS Da'!AH173+'TDC Da'!AH173</f>
        <v>597</v>
      </c>
      <c r="AI173" s="10">
        <f>+'MIT Da'!AI173+'SAR Da'!AI173+'URQ Da'!AI173+'ROC Da'!AI173+'SM Da'!AI173+'BN Da'!AI173+'BS Da'!AI173+'TDC Da'!AI173</f>
        <v>274.60699999999997</v>
      </c>
      <c r="AJ173" s="10">
        <f>+'MIT Da'!AJ173+'SAR Da'!AJ173+'URQ Da'!AJ173+'ROC Da'!AJ173+'SM Da'!AJ173+'BN Da'!AJ173+'BS Da'!AJ173+'TDC Da'!AJ173</f>
        <v>7.32</v>
      </c>
      <c r="AK173" s="10">
        <f>+'MIT Da'!AK173+'SAR Da'!AK173+'URQ Da'!AK173+'ROC Da'!AK173+'SM Da'!AK173+'BN Da'!AK173+'BS Da'!AK173+'TDC Da'!AK173</f>
        <v>498.71500000000003</v>
      </c>
      <c r="AL173" s="222">
        <f>+'MIT Da'!AL173+'SAR Da'!AL173+'URQ Da'!AL173+'ROC Da'!AL173+'SM Da'!AL173+'BN Da'!AL173+'BS Da'!AL173+'TDC Da'!AL173</f>
        <v>780.64199999999994</v>
      </c>
      <c r="AM173" s="55">
        <f>+'MIT Da'!AM173+'SAR Da'!AM173+'URQ Da'!AM173+'ROC Da'!AM173+'SM Da'!AM173+'BN Da'!AM173+'BS Da'!AM173+'TDC Da'!AM173</f>
        <v>12</v>
      </c>
      <c r="AN173" s="55">
        <f>+'MIT Da'!AN173+'SAR Da'!AN173+'URQ Da'!AN173+'ROC Da'!AN173+'SM Da'!AN173+'BN Da'!AN173+'BS Da'!AN173+'TDC Da'!AN173</f>
        <v>57</v>
      </c>
      <c r="AO173" s="55">
        <f>+'MIT Da'!AO173+'SAR Da'!AO173+'URQ Da'!AO173+'ROC Da'!AO173+'SM Da'!AO173+'BN Da'!AO173+'BS Da'!AO173+'TDC Da'!AO173</f>
        <v>82</v>
      </c>
      <c r="AP173" s="232">
        <f>+'MIT Da'!AP173+'SAR Da'!AP173+'URQ Da'!AP173+'ROC Da'!AP173+'SM Da'!AP173+'BN Da'!AP173+'BS Da'!AP173+'TDC Da'!AP173</f>
        <v>151</v>
      </c>
      <c r="AQ173" s="55">
        <f>+'MIT Da'!AQ173+'SAR Da'!AQ173+'URQ Da'!AQ173+'ROC Da'!AQ173+'SM Da'!AQ173+'BN Da'!AQ173+'BS Da'!AQ173+'TDC Da'!AQ173</f>
        <v>596</v>
      </c>
      <c r="AR173" s="55">
        <f>+'MIT Da'!AR173+'SAR Da'!AR173+'URQ Da'!AR173+'ROC Da'!AR173+'SM Da'!AR173+'BN Da'!AR173+'BS Da'!AR173+'TDC Da'!AR173</f>
        <v>341</v>
      </c>
      <c r="AS173" s="55">
        <f>+'MIT Da'!AS173+'SAR Da'!AS173+'URQ Da'!AS173+'ROC Da'!AS173+'SM Da'!AS173+'BN Da'!AS173+'BS Da'!AS173+'TDC Da'!AS173</f>
        <v>39</v>
      </c>
      <c r="AT173" s="232">
        <f>+SUM(RED_InfraMR[[#This Row],[B.02.1 - Parque de Coches Eléctricos Motrices]:[B.02.3 - Parque de Coches Eléctricos Motrices Tipo R]])</f>
        <v>976</v>
      </c>
      <c r="AU173" s="55">
        <f>+'MIT Da'!AU173+'SAR Da'!AU173+'URQ Da'!AU173+'ROC Da'!AU173+'SM Da'!AU173+'BN Da'!AU173+'BS Da'!AU173+'TDC Da'!AU173</f>
        <v>0</v>
      </c>
      <c r="AV173" s="55">
        <f>+'MIT Da'!AV173+'SAR Da'!AV173+'URQ Da'!AV173+'ROC Da'!AV173+'SM Da'!AV173+'BN Da'!AV173+'BS Da'!AV173+'TDC Da'!AV173</f>
        <v>6</v>
      </c>
      <c r="AW173" s="55">
        <f>+'MIT Da'!AW173+'SAR Da'!AW173+'URQ Da'!AW173+'ROC Da'!AW173+'SM Da'!AW173+'BN Da'!AW173+'BS Da'!AW173+'TDC Da'!AW173</f>
        <v>10</v>
      </c>
      <c r="AX173" s="232">
        <f>+SUM(RED_InfraMR[[#This Row],[B.03.1 - Parque de Coches Motores Motrices Remolcados]:[B.03.3 - Parque de Coches Motores Motrices Cabina]])</f>
        <v>16</v>
      </c>
      <c r="AY173" s="55">
        <f>+'MIT Da'!AY173+'SAR Da'!AY173+'URQ Da'!AY173+'ROC Da'!AY173+'SM Da'!AY173+'BN Da'!AY173+'BS Da'!AY173+'TDC Da'!AY173</f>
        <v>437</v>
      </c>
      <c r="AZ173" s="55">
        <f>+'MIT Da'!AZ173+'SAR Da'!AZ173+'URQ Da'!AZ173+'ROC Da'!AZ173+'SM Da'!AZ173+'BN Da'!AZ173+'BS Da'!AZ173+'TDC Da'!AZ173</f>
        <v>173</v>
      </c>
      <c r="BA173" s="55">
        <f>+'MIT Da'!BA173+'SAR Da'!BA173+'URQ Da'!BA173+'ROC Da'!BA173+'SM Da'!BA173+'BN Da'!BA173+'BS Da'!BA173+'TDC Da'!BA173</f>
        <v>15</v>
      </c>
      <c r="BB173" s="55">
        <f>+'MIT Da'!BB173+'SAR Da'!BB173+'URQ Da'!BB173+'ROC Da'!BB173+'SM Da'!BB173+'BN Da'!BB173+'BS Da'!BB173+'TDC Da'!BB173</f>
        <v>0</v>
      </c>
      <c r="BC173" s="232">
        <f>+SUM(RED_InfraMR[[#This Row],[B.04.1 - Parque de Coches Remolcados Clase Unica]:[B.04.5 - Parque de Coches Remolcados para Servicios Especiales (Cartoneros)]])</f>
        <v>625</v>
      </c>
      <c r="BD173" s="393">
        <f>+'MIT Da'!BD173+'SAR Da'!BD173+'URQ Da'!BD173+'ROC Da'!BD173+'SM Da'!BD173+'BN Da'!BD173+'BS Da'!BD173+'TDC Da'!BD173</f>
        <v>163</v>
      </c>
      <c r="BE173" s="55">
        <f>+'MIT Da'!BE173+'SAR Da'!BE173+'URQ Da'!BE173+'ROC Da'!BE173+'SM Da'!BE173+'BN Da'!BE173+'BS Da'!BE173+'TDC Da'!BE173</f>
        <v>12</v>
      </c>
      <c r="BF173" s="55">
        <f>+'MIT Da'!BF173+'SAR Da'!BF173+'URQ Da'!BF173+'ROC Da'!BF173+'SM Da'!BF173+'BN Da'!BF173+'BS Da'!BF173+'TDC Da'!BF173</f>
        <v>92</v>
      </c>
      <c r="BG173" s="235"/>
    </row>
    <row r="174" spans="1:59">
      <c r="A174" s="1">
        <v>2007</v>
      </c>
      <c r="B174" s="1" t="s">
        <v>65</v>
      </c>
      <c r="C174" s="10">
        <f>+'MIT Da'!C174+'SAR Da'!C174+'URQ Da'!C174+'ROC Da'!C174+'SM Da'!C174+'BN Da'!C174+'BS Da'!C174+'TDC Da'!C174</f>
        <v>147.21299999999999</v>
      </c>
      <c r="D174" s="10">
        <f>+'MIT Da'!D174+'SAR Da'!D174+'URQ Da'!D174+'ROC Da'!D174+'SM Da'!D174+'BN Da'!D174+'BS Da'!D174+'TDC Da'!D174</f>
        <v>434.00300000000004</v>
      </c>
      <c r="E174" s="10">
        <f>+'MIT Da'!E174+'SAR Da'!E174+'URQ Da'!E174+'ROC Da'!E174+'SM Da'!E174+'BN Da'!E174+'BS Da'!E174+'TDC Da'!E174</f>
        <v>0</v>
      </c>
      <c r="F174" s="10">
        <f>+'MIT Da'!F174+'SAR Da'!F174+'URQ Da'!F174+'ROC Da'!F174+'SM Da'!F174+'BN Da'!F174+'BS Da'!F174+'TDC Da'!F174</f>
        <v>186.47664</v>
      </c>
      <c r="G174" s="192">
        <f>+'MIT Da'!G174+'SAR Da'!G174+'URQ Da'!G174+'ROC Da'!G174+'SM Da'!G174+'BN Da'!G174+'BS Da'!G174+'TDC Da'!G174</f>
        <v>767.69263999999998</v>
      </c>
      <c r="H174" s="192">
        <f>+'MIT Da'!H174+'SAR Da'!H174+'URQ Da'!H174+'ROC Da'!H174+'SM Da'!H174+'BN Da'!H174+'BS Da'!H174+'TDC Da'!H174</f>
        <v>767.69263999999998</v>
      </c>
      <c r="I174" s="10">
        <f>+'MIT Da'!I174+'SAR Da'!I174+'URQ Da'!I174+'ROC Da'!I174+'SM Da'!I174+'BN Da'!I174+'BS Da'!I174+'TDC Da'!I174</f>
        <v>1011.74311</v>
      </c>
      <c r="J174" s="10">
        <f>+'MIT Da'!J174+'SAR Da'!J174+'URQ Da'!J174+'ROC Da'!J174+'SM Da'!J174+'BN Da'!J174+'BS Da'!J174+'TDC Da'!J174</f>
        <v>1039.809</v>
      </c>
      <c r="K174" s="10">
        <f>+'MIT Da'!K174+'SAR Da'!K174+'URQ Da'!K174+'ROC Da'!K174+'SM Da'!K174+'BN Da'!K174+'BS Da'!K174+'TDC Da'!K174</f>
        <v>54.516999999999996</v>
      </c>
      <c r="L174" s="10">
        <f>+'MIT Da'!L174+'SAR Da'!L174+'URQ Da'!L174+'ROC Da'!L174+'SM Da'!L174+'BN Da'!L174+'BS Da'!L174+'TDC Da'!L174</f>
        <v>400.09900000000005</v>
      </c>
      <c r="M174" s="10">
        <f>+'MIT Da'!M174+'SAR Da'!M174+'URQ Da'!M174+'ROC Da'!M174+'SM Da'!M174+'BN Da'!M174+'BS Da'!M174+'TDC Da'!M174</f>
        <v>21.314999999999998</v>
      </c>
      <c r="N174" s="192">
        <f>+'MIT Da'!N174+'SAR Da'!N174+'URQ Da'!N174+'ROC Da'!N174+'SM Da'!N174+'BN Da'!N174+'BS Da'!N174+'TDC Da'!N174</f>
        <v>1439.9079999999999</v>
      </c>
      <c r="O174" s="192">
        <f>+'MIT Da'!O174+'SAR Da'!O174+'URQ Da'!O174+'ROC Da'!O174+'SM Da'!O174+'BN Da'!O174+'BS Da'!O174+'TDC Da'!O174</f>
        <v>1439.9079999999999</v>
      </c>
      <c r="P174" s="55">
        <f>+'MIT Da'!P174+'SAR Da'!P174+'URQ Da'!P174+'ROC Da'!P174+'SM Da'!P174+'BN Da'!P174+'BS Da'!P174+'TDC Da'!P174</f>
        <v>203</v>
      </c>
      <c r="Q174" s="55">
        <f>+'MIT Da'!Q174+'SAR Da'!Q174+'URQ Da'!Q174+'ROC Da'!Q174+'SM Da'!Q174+'BN Da'!Q174+'BS Da'!Q174+'TDC Da'!Q174</f>
        <v>58</v>
      </c>
      <c r="R174" s="55">
        <f>+'MIT Da'!R174+'SAR Da'!R174+'URQ Da'!R174+'ROC Da'!R174+'SM Da'!R174+'BN Da'!R174+'BS Da'!R174+'TDC Da'!R174</f>
        <v>10</v>
      </c>
      <c r="S174" s="213">
        <f>+'MIT Da'!S174+'SAR Da'!S174+'URQ Da'!S174+'ROC Da'!S174+'SM Da'!S174+'BN Da'!S174+'BS Da'!S174+'TDC Da'!S174</f>
        <v>271</v>
      </c>
      <c r="T174" s="213">
        <f>+'MIT Da'!T174+'SAR Da'!T174+'URQ Da'!T174+'ROC Da'!T174+'SM Da'!T174+'BN Da'!T174+'BS Da'!T174+'TDC Da'!T174</f>
        <v>271</v>
      </c>
      <c r="U174" s="55">
        <f>+'MIT Da'!U174+'SAR Da'!U174+'URQ Da'!U174+'ROC Da'!U174+'SM Da'!U174+'BN Da'!U174+'BS Da'!U174+'TDC Da'!U174</f>
        <v>136</v>
      </c>
      <c r="V174" s="55">
        <f>+'MIT Da'!V174+'SAR Da'!V174+'URQ Da'!V174+'ROC Da'!V174+'SM Da'!V174+'BN Da'!V174+'BS Da'!V174+'TDC Da'!V174</f>
        <v>434</v>
      </c>
      <c r="W174" s="55">
        <f>+'MIT Da'!W174+'SAR Da'!W174+'URQ Da'!W174+'ROC Da'!W174+'SM Da'!W174+'BN Da'!W174+'BS Da'!W174+'TDC Da'!W174</f>
        <v>11</v>
      </c>
      <c r="X174" s="55">
        <f>+'MIT Da'!X174+'SAR Da'!X174+'URQ Da'!X174+'ROC Da'!X174+'SM Da'!X174+'BN Da'!X174+'BS Da'!X174+'TDC Da'!X174</f>
        <v>107</v>
      </c>
      <c r="Y174" s="55">
        <f>+'MIT Da'!Y174+'SAR Da'!Y174+'URQ Da'!Y174+'ROC Da'!Y174+'SM Da'!Y174+'BN Da'!Y174+'BS Da'!Y174+'TDC Da'!Y174</f>
        <v>4</v>
      </c>
      <c r="Z174" s="219">
        <f>+'MIT Da'!Z174+'SAR Da'!Z174+'URQ Da'!Z174+'ROC Da'!Z174+'SM Da'!Z174+'BN Da'!Z174+'BS Da'!Z174+'TDC Da'!Z174</f>
        <v>692</v>
      </c>
      <c r="AA174" s="55">
        <f>+'MIT Da'!AA174+'SAR Da'!AA174+'URQ Da'!AA174+'ROC Da'!AA174+'SM Da'!AA174+'BN Da'!AA174+'BS Da'!AA174+'TDC Da'!AA174</f>
        <v>161</v>
      </c>
      <c r="AB174" s="55">
        <f>+'MIT Da'!AB174+'SAR Da'!AB174+'URQ Da'!AB174+'ROC Da'!AB174+'SM Da'!AB174+'BN Da'!AB174+'BS Da'!AB174+'TDC Da'!AB174</f>
        <v>102</v>
      </c>
      <c r="AC174" s="55">
        <f>+'MIT Da'!AC174+'SAR Da'!AC174+'URQ Da'!AC174+'ROC Da'!AC174+'SM Da'!AC174+'BN Da'!AC174+'BS Da'!AC174+'TDC Da'!AC174</f>
        <v>692</v>
      </c>
      <c r="AD174" s="219">
        <f>+'MIT Da'!AD174+'SAR Da'!AD174+'URQ Da'!AD174+'ROC Da'!AD174+'SM Da'!AD174+'BN Da'!AD174+'BS Da'!AD174+'TDC Da'!AD174</f>
        <v>955</v>
      </c>
      <c r="AE174" s="55">
        <f>+'MIT Da'!AE174+'SAR Da'!AE174+'URQ Da'!AE174+'ROC Da'!AE174+'SM Da'!AE174+'BN Da'!AE174+'BS Da'!AE174+'TDC Da'!AE174</f>
        <v>54</v>
      </c>
      <c r="AF174" s="55">
        <f>+'MIT Da'!AF174+'SAR Da'!AF174+'URQ Da'!AF174+'ROC Da'!AF174+'SM Da'!AF174+'BN Da'!AF174+'BS Da'!AF174+'TDC Da'!AF174</f>
        <v>96</v>
      </c>
      <c r="AG174" s="55">
        <f>+'MIT Da'!AG174+'SAR Da'!AG174+'URQ Da'!AG174+'ROC Da'!AG174+'SM Da'!AG174+'BN Da'!AG174+'BS Da'!AG174+'TDC Da'!AG174</f>
        <v>447</v>
      </c>
      <c r="AH174" s="219">
        <f>+'MIT Da'!AH174+'SAR Da'!AH174+'URQ Da'!AH174+'ROC Da'!AH174+'SM Da'!AH174+'BN Da'!AH174+'BS Da'!AH174+'TDC Da'!AH174</f>
        <v>597</v>
      </c>
      <c r="AI174" s="10">
        <f>+'MIT Da'!AI174+'SAR Da'!AI174+'URQ Da'!AI174+'ROC Da'!AI174+'SM Da'!AI174+'BN Da'!AI174+'BS Da'!AI174+'TDC Da'!AI174</f>
        <v>274.60699999999997</v>
      </c>
      <c r="AJ174" s="10">
        <f>+'MIT Da'!AJ174+'SAR Da'!AJ174+'URQ Da'!AJ174+'ROC Da'!AJ174+'SM Da'!AJ174+'BN Da'!AJ174+'BS Da'!AJ174+'TDC Da'!AJ174</f>
        <v>7.32</v>
      </c>
      <c r="AK174" s="10">
        <f>+'MIT Da'!AK174+'SAR Da'!AK174+'URQ Da'!AK174+'ROC Da'!AK174+'SM Da'!AK174+'BN Da'!AK174+'BS Da'!AK174+'TDC Da'!AK174</f>
        <v>498.71500000000003</v>
      </c>
      <c r="AL174" s="222">
        <f>+'MIT Da'!AL174+'SAR Da'!AL174+'URQ Da'!AL174+'ROC Da'!AL174+'SM Da'!AL174+'BN Da'!AL174+'BS Da'!AL174+'TDC Da'!AL174</f>
        <v>780.64199999999994</v>
      </c>
      <c r="AM174" s="55">
        <f>+'MIT Da'!AM174+'SAR Da'!AM174+'URQ Da'!AM174+'ROC Da'!AM174+'SM Da'!AM174+'BN Da'!AM174+'BS Da'!AM174+'TDC Da'!AM174</f>
        <v>12</v>
      </c>
      <c r="AN174" s="55">
        <f>+'MIT Da'!AN174+'SAR Da'!AN174+'URQ Da'!AN174+'ROC Da'!AN174+'SM Da'!AN174+'BN Da'!AN174+'BS Da'!AN174+'TDC Da'!AN174</f>
        <v>57</v>
      </c>
      <c r="AO174" s="55">
        <f>+'MIT Da'!AO174+'SAR Da'!AO174+'URQ Da'!AO174+'ROC Da'!AO174+'SM Da'!AO174+'BN Da'!AO174+'BS Da'!AO174+'TDC Da'!AO174</f>
        <v>82</v>
      </c>
      <c r="AP174" s="232">
        <f>+'MIT Da'!AP174+'SAR Da'!AP174+'URQ Da'!AP174+'ROC Da'!AP174+'SM Da'!AP174+'BN Da'!AP174+'BS Da'!AP174+'TDC Da'!AP174</f>
        <v>151</v>
      </c>
      <c r="AQ174" s="55">
        <f>+'MIT Da'!AQ174+'SAR Da'!AQ174+'URQ Da'!AQ174+'ROC Da'!AQ174+'SM Da'!AQ174+'BN Da'!AQ174+'BS Da'!AQ174+'TDC Da'!AQ174</f>
        <v>596</v>
      </c>
      <c r="AR174" s="55">
        <f>+'MIT Da'!AR174+'SAR Da'!AR174+'URQ Da'!AR174+'ROC Da'!AR174+'SM Da'!AR174+'BN Da'!AR174+'BS Da'!AR174+'TDC Da'!AR174</f>
        <v>341</v>
      </c>
      <c r="AS174" s="55">
        <f>+'MIT Da'!AS174+'SAR Da'!AS174+'URQ Da'!AS174+'ROC Da'!AS174+'SM Da'!AS174+'BN Da'!AS174+'BS Da'!AS174+'TDC Da'!AS174</f>
        <v>39</v>
      </c>
      <c r="AT174" s="232">
        <f>+SUM(RED_InfraMR[[#This Row],[B.02.1 - Parque de Coches Eléctricos Motrices]:[B.02.3 - Parque de Coches Eléctricos Motrices Tipo R]])</f>
        <v>976</v>
      </c>
      <c r="AU174" s="55">
        <f>+'MIT Da'!AU174+'SAR Da'!AU174+'URQ Da'!AU174+'ROC Da'!AU174+'SM Da'!AU174+'BN Da'!AU174+'BS Da'!AU174+'TDC Da'!AU174</f>
        <v>0</v>
      </c>
      <c r="AV174" s="55">
        <f>+'MIT Da'!AV174+'SAR Da'!AV174+'URQ Da'!AV174+'ROC Da'!AV174+'SM Da'!AV174+'BN Da'!AV174+'BS Da'!AV174+'TDC Da'!AV174</f>
        <v>6</v>
      </c>
      <c r="AW174" s="55">
        <f>+'MIT Da'!AW174+'SAR Da'!AW174+'URQ Da'!AW174+'ROC Da'!AW174+'SM Da'!AW174+'BN Da'!AW174+'BS Da'!AW174+'TDC Da'!AW174</f>
        <v>10</v>
      </c>
      <c r="AX174" s="232">
        <f>+SUM(RED_InfraMR[[#This Row],[B.03.1 - Parque de Coches Motores Motrices Remolcados]:[B.03.3 - Parque de Coches Motores Motrices Cabina]])</f>
        <v>16</v>
      </c>
      <c r="AY174" s="55">
        <f>+'MIT Da'!AY174+'SAR Da'!AY174+'URQ Da'!AY174+'ROC Da'!AY174+'SM Da'!AY174+'BN Da'!AY174+'BS Da'!AY174+'TDC Da'!AY174</f>
        <v>437</v>
      </c>
      <c r="AZ174" s="55">
        <f>+'MIT Da'!AZ174+'SAR Da'!AZ174+'URQ Da'!AZ174+'ROC Da'!AZ174+'SM Da'!AZ174+'BN Da'!AZ174+'BS Da'!AZ174+'TDC Da'!AZ174</f>
        <v>173</v>
      </c>
      <c r="BA174" s="55">
        <f>+'MIT Da'!BA174+'SAR Da'!BA174+'URQ Da'!BA174+'ROC Da'!BA174+'SM Da'!BA174+'BN Da'!BA174+'BS Da'!BA174+'TDC Da'!BA174</f>
        <v>15</v>
      </c>
      <c r="BB174" s="55">
        <f>+'MIT Da'!BB174+'SAR Da'!BB174+'URQ Da'!BB174+'ROC Da'!BB174+'SM Da'!BB174+'BN Da'!BB174+'BS Da'!BB174+'TDC Da'!BB174</f>
        <v>0</v>
      </c>
      <c r="BC174" s="232">
        <f>+SUM(RED_InfraMR[[#This Row],[B.04.1 - Parque de Coches Remolcados Clase Unica]:[B.04.5 - Parque de Coches Remolcados para Servicios Especiales (Cartoneros)]])</f>
        <v>625</v>
      </c>
      <c r="BD174" s="393">
        <f>+'MIT Da'!BD174+'SAR Da'!BD174+'URQ Da'!BD174+'ROC Da'!BD174+'SM Da'!BD174+'BN Da'!BD174+'BS Da'!BD174+'TDC Da'!BD174</f>
        <v>163</v>
      </c>
      <c r="BE174" s="55">
        <f>+'MIT Da'!BE174+'SAR Da'!BE174+'URQ Da'!BE174+'ROC Da'!BE174+'SM Da'!BE174+'BN Da'!BE174+'BS Da'!BE174+'TDC Da'!BE174</f>
        <v>12</v>
      </c>
      <c r="BF174" s="55">
        <f>+'MIT Da'!BF174+'SAR Da'!BF174+'URQ Da'!BF174+'ROC Da'!BF174+'SM Da'!BF174+'BN Da'!BF174+'BS Da'!BF174+'TDC Da'!BF174</f>
        <v>92</v>
      </c>
      <c r="BG174" s="235"/>
    </row>
    <row r="175" spans="1:59">
      <c r="A175" s="1">
        <v>2007</v>
      </c>
      <c r="B175" s="1" t="s">
        <v>66</v>
      </c>
      <c r="C175" s="10">
        <f>+'MIT Da'!C175+'SAR Da'!C175+'URQ Da'!C175+'ROC Da'!C175+'SM Da'!C175+'BN Da'!C175+'BS Da'!C175+'TDC Da'!C175</f>
        <v>147.21299999999999</v>
      </c>
      <c r="D175" s="10">
        <f>+'MIT Da'!D175+'SAR Da'!D175+'URQ Da'!D175+'ROC Da'!D175+'SM Da'!D175+'BN Da'!D175+'BS Da'!D175+'TDC Da'!D175</f>
        <v>434.00300000000004</v>
      </c>
      <c r="E175" s="10">
        <f>+'MIT Da'!E175+'SAR Da'!E175+'URQ Da'!E175+'ROC Da'!E175+'SM Da'!E175+'BN Da'!E175+'BS Da'!E175+'TDC Da'!E175</f>
        <v>0</v>
      </c>
      <c r="F175" s="10">
        <f>+'MIT Da'!F175+'SAR Da'!F175+'URQ Da'!F175+'ROC Da'!F175+'SM Da'!F175+'BN Da'!F175+'BS Da'!F175+'TDC Da'!F175</f>
        <v>186.47664</v>
      </c>
      <c r="G175" s="192">
        <f>+'MIT Da'!G175+'SAR Da'!G175+'URQ Da'!G175+'ROC Da'!G175+'SM Da'!G175+'BN Da'!G175+'BS Da'!G175+'TDC Da'!G175</f>
        <v>767.69263999999998</v>
      </c>
      <c r="H175" s="192">
        <f>+'MIT Da'!H175+'SAR Da'!H175+'URQ Da'!H175+'ROC Da'!H175+'SM Da'!H175+'BN Da'!H175+'BS Da'!H175+'TDC Da'!H175</f>
        <v>767.69263999999998</v>
      </c>
      <c r="I175" s="10">
        <f>+'MIT Da'!I175+'SAR Da'!I175+'URQ Da'!I175+'ROC Da'!I175+'SM Da'!I175+'BN Da'!I175+'BS Da'!I175+'TDC Da'!I175</f>
        <v>1011.74311</v>
      </c>
      <c r="J175" s="10">
        <f>+'MIT Da'!J175+'SAR Da'!J175+'URQ Da'!J175+'ROC Da'!J175+'SM Da'!J175+'BN Da'!J175+'BS Da'!J175+'TDC Da'!J175</f>
        <v>1039.809</v>
      </c>
      <c r="K175" s="10">
        <f>+'MIT Da'!K175+'SAR Da'!K175+'URQ Da'!K175+'ROC Da'!K175+'SM Da'!K175+'BN Da'!K175+'BS Da'!K175+'TDC Da'!K175</f>
        <v>54.516999999999996</v>
      </c>
      <c r="L175" s="10">
        <f>+'MIT Da'!L175+'SAR Da'!L175+'URQ Da'!L175+'ROC Da'!L175+'SM Da'!L175+'BN Da'!L175+'BS Da'!L175+'TDC Da'!L175</f>
        <v>400.09900000000005</v>
      </c>
      <c r="M175" s="10">
        <f>+'MIT Da'!M175+'SAR Da'!M175+'URQ Da'!M175+'ROC Da'!M175+'SM Da'!M175+'BN Da'!M175+'BS Da'!M175+'TDC Da'!M175</f>
        <v>21.314999999999998</v>
      </c>
      <c r="N175" s="192">
        <f>+'MIT Da'!N175+'SAR Da'!N175+'URQ Da'!N175+'ROC Da'!N175+'SM Da'!N175+'BN Da'!N175+'BS Da'!N175+'TDC Da'!N175</f>
        <v>1439.9079999999999</v>
      </c>
      <c r="O175" s="192">
        <f>+'MIT Da'!O175+'SAR Da'!O175+'URQ Da'!O175+'ROC Da'!O175+'SM Da'!O175+'BN Da'!O175+'BS Da'!O175+'TDC Da'!O175</f>
        <v>1439.9079999999999</v>
      </c>
      <c r="P175" s="55">
        <f>+'MIT Da'!P175+'SAR Da'!P175+'URQ Da'!P175+'ROC Da'!P175+'SM Da'!P175+'BN Da'!P175+'BS Da'!P175+'TDC Da'!P175</f>
        <v>203</v>
      </c>
      <c r="Q175" s="55">
        <f>+'MIT Da'!Q175+'SAR Da'!Q175+'URQ Da'!Q175+'ROC Da'!Q175+'SM Da'!Q175+'BN Da'!Q175+'BS Da'!Q175+'TDC Da'!Q175</f>
        <v>58</v>
      </c>
      <c r="R175" s="55">
        <f>+'MIT Da'!R175+'SAR Da'!R175+'URQ Da'!R175+'ROC Da'!R175+'SM Da'!R175+'BN Da'!R175+'BS Da'!R175+'TDC Da'!R175</f>
        <v>10</v>
      </c>
      <c r="S175" s="213">
        <f>+'MIT Da'!S175+'SAR Da'!S175+'URQ Da'!S175+'ROC Da'!S175+'SM Da'!S175+'BN Da'!S175+'BS Da'!S175+'TDC Da'!S175</f>
        <v>271</v>
      </c>
      <c r="T175" s="213">
        <f>+'MIT Da'!T175+'SAR Da'!T175+'URQ Da'!T175+'ROC Da'!T175+'SM Da'!T175+'BN Da'!T175+'BS Da'!T175+'TDC Da'!T175</f>
        <v>271</v>
      </c>
      <c r="U175" s="55">
        <f>+'MIT Da'!U175+'SAR Da'!U175+'URQ Da'!U175+'ROC Da'!U175+'SM Da'!U175+'BN Da'!U175+'BS Da'!U175+'TDC Da'!U175</f>
        <v>136</v>
      </c>
      <c r="V175" s="55">
        <f>+'MIT Da'!V175+'SAR Da'!V175+'URQ Da'!V175+'ROC Da'!V175+'SM Da'!V175+'BN Da'!V175+'BS Da'!V175+'TDC Da'!V175</f>
        <v>434</v>
      </c>
      <c r="W175" s="55">
        <f>+'MIT Da'!W175+'SAR Da'!W175+'URQ Da'!W175+'ROC Da'!W175+'SM Da'!W175+'BN Da'!W175+'BS Da'!W175+'TDC Da'!W175</f>
        <v>11</v>
      </c>
      <c r="X175" s="55">
        <f>+'MIT Da'!X175+'SAR Da'!X175+'URQ Da'!X175+'ROC Da'!X175+'SM Da'!X175+'BN Da'!X175+'BS Da'!X175+'TDC Da'!X175</f>
        <v>107</v>
      </c>
      <c r="Y175" s="55">
        <f>+'MIT Da'!Y175+'SAR Da'!Y175+'URQ Da'!Y175+'ROC Da'!Y175+'SM Da'!Y175+'BN Da'!Y175+'BS Da'!Y175+'TDC Da'!Y175</f>
        <v>4</v>
      </c>
      <c r="Z175" s="219">
        <f>+'MIT Da'!Z175+'SAR Da'!Z175+'URQ Da'!Z175+'ROC Da'!Z175+'SM Da'!Z175+'BN Da'!Z175+'BS Da'!Z175+'TDC Da'!Z175</f>
        <v>692</v>
      </c>
      <c r="AA175" s="55">
        <f>+'MIT Da'!AA175+'SAR Da'!AA175+'URQ Da'!AA175+'ROC Da'!AA175+'SM Da'!AA175+'BN Da'!AA175+'BS Da'!AA175+'TDC Da'!AA175</f>
        <v>161</v>
      </c>
      <c r="AB175" s="55">
        <f>+'MIT Da'!AB175+'SAR Da'!AB175+'URQ Da'!AB175+'ROC Da'!AB175+'SM Da'!AB175+'BN Da'!AB175+'BS Da'!AB175+'TDC Da'!AB175</f>
        <v>102</v>
      </c>
      <c r="AC175" s="55">
        <f>+'MIT Da'!AC175+'SAR Da'!AC175+'URQ Da'!AC175+'ROC Da'!AC175+'SM Da'!AC175+'BN Da'!AC175+'BS Da'!AC175+'TDC Da'!AC175</f>
        <v>692</v>
      </c>
      <c r="AD175" s="219">
        <f>+'MIT Da'!AD175+'SAR Da'!AD175+'URQ Da'!AD175+'ROC Da'!AD175+'SM Da'!AD175+'BN Da'!AD175+'BS Da'!AD175+'TDC Da'!AD175</f>
        <v>955</v>
      </c>
      <c r="AE175" s="55">
        <f>+'MIT Da'!AE175+'SAR Da'!AE175+'URQ Da'!AE175+'ROC Da'!AE175+'SM Da'!AE175+'BN Da'!AE175+'BS Da'!AE175+'TDC Da'!AE175</f>
        <v>54</v>
      </c>
      <c r="AF175" s="55">
        <f>+'MIT Da'!AF175+'SAR Da'!AF175+'URQ Da'!AF175+'ROC Da'!AF175+'SM Da'!AF175+'BN Da'!AF175+'BS Da'!AF175+'TDC Da'!AF175</f>
        <v>96</v>
      </c>
      <c r="AG175" s="55">
        <f>+'MIT Da'!AG175+'SAR Da'!AG175+'URQ Da'!AG175+'ROC Da'!AG175+'SM Da'!AG175+'BN Da'!AG175+'BS Da'!AG175+'TDC Da'!AG175</f>
        <v>447</v>
      </c>
      <c r="AH175" s="219">
        <f>+'MIT Da'!AH175+'SAR Da'!AH175+'URQ Da'!AH175+'ROC Da'!AH175+'SM Da'!AH175+'BN Da'!AH175+'BS Da'!AH175+'TDC Da'!AH175</f>
        <v>597</v>
      </c>
      <c r="AI175" s="10">
        <f>+'MIT Da'!AI175+'SAR Da'!AI175+'URQ Da'!AI175+'ROC Da'!AI175+'SM Da'!AI175+'BN Da'!AI175+'BS Da'!AI175+'TDC Da'!AI175</f>
        <v>274.60699999999997</v>
      </c>
      <c r="AJ175" s="10">
        <f>+'MIT Da'!AJ175+'SAR Da'!AJ175+'URQ Da'!AJ175+'ROC Da'!AJ175+'SM Da'!AJ175+'BN Da'!AJ175+'BS Da'!AJ175+'TDC Da'!AJ175</f>
        <v>7.32</v>
      </c>
      <c r="AK175" s="10">
        <f>+'MIT Da'!AK175+'SAR Da'!AK175+'URQ Da'!AK175+'ROC Da'!AK175+'SM Da'!AK175+'BN Da'!AK175+'BS Da'!AK175+'TDC Da'!AK175</f>
        <v>498.71500000000003</v>
      </c>
      <c r="AL175" s="222">
        <f>+'MIT Da'!AL175+'SAR Da'!AL175+'URQ Da'!AL175+'ROC Da'!AL175+'SM Da'!AL175+'BN Da'!AL175+'BS Da'!AL175+'TDC Da'!AL175</f>
        <v>780.64199999999994</v>
      </c>
      <c r="AM175" s="55">
        <f>+'MIT Da'!AM175+'SAR Da'!AM175+'URQ Da'!AM175+'ROC Da'!AM175+'SM Da'!AM175+'BN Da'!AM175+'BS Da'!AM175+'TDC Da'!AM175</f>
        <v>12</v>
      </c>
      <c r="AN175" s="55">
        <f>+'MIT Da'!AN175+'SAR Da'!AN175+'URQ Da'!AN175+'ROC Da'!AN175+'SM Da'!AN175+'BN Da'!AN175+'BS Da'!AN175+'TDC Da'!AN175</f>
        <v>57</v>
      </c>
      <c r="AO175" s="55">
        <f>+'MIT Da'!AO175+'SAR Da'!AO175+'URQ Da'!AO175+'ROC Da'!AO175+'SM Da'!AO175+'BN Da'!AO175+'BS Da'!AO175+'TDC Da'!AO175</f>
        <v>82</v>
      </c>
      <c r="AP175" s="232">
        <f>+'MIT Da'!AP175+'SAR Da'!AP175+'URQ Da'!AP175+'ROC Da'!AP175+'SM Da'!AP175+'BN Da'!AP175+'BS Da'!AP175+'TDC Da'!AP175</f>
        <v>151</v>
      </c>
      <c r="AQ175" s="55">
        <f>+'MIT Da'!AQ175+'SAR Da'!AQ175+'URQ Da'!AQ175+'ROC Da'!AQ175+'SM Da'!AQ175+'BN Da'!AQ175+'BS Da'!AQ175+'TDC Da'!AQ175</f>
        <v>596</v>
      </c>
      <c r="AR175" s="55">
        <f>+'MIT Da'!AR175+'SAR Da'!AR175+'URQ Da'!AR175+'ROC Da'!AR175+'SM Da'!AR175+'BN Da'!AR175+'BS Da'!AR175+'TDC Da'!AR175</f>
        <v>341</v>
      </c>
      <c r="AS175" s="55">
        <f>+'MIT Da'!AS175+'SAR Da'!AS175+'URQ Da'!AS175+'ROC Da'!AS175+'SM Da'!AS175+'BN Da'!AS175+'BS Da'!AS175+'TDC Da'!AS175</f>
        <v>39</v>
      </c>
      <c r="AT175" s="232">
        <f>+SUM(RED_InfraMR[[#This Row],[B.02.1 - Parque de Coches Eléctricos Motrices]:[B.02.3 - Parque de Coches Eléctricos Motrices Tipo R]])</f>
        <v>976</v>
      </c>
      <c r="AU175" s="55">
        <f>+'MIT Da'!AU175+'SAR Da'!AU175+'URQ Da'!AU175+'ROC Da'!AU175+'SM Da'!AU175+'BN Da'!AU175+'BS Da'!AU175+'TDC Da'!AU175</f>
        <v>0</v>
      </c>
      <c r="AV175" s="55">
        <f>+'MIT Da'!AV175+'SAR Da'!AV175+'URQ Da'!AV175+'ROC Da'!AV175+'SM Da'!AV175+'BN Da'!AV175+'BS Da'!AV175+'TDC Da'!AV175</f>
        <v>6</v>
      </c>
      <c r="AW175" s="55">
        <f>+'MIT Da'!AW175+'SAR Da'!AW175+'URQ Da'!AW175+'ROC Da'!AW175+'SM Da'!AW175+'BN Da'!AW175+'BS Da'!AW175+'TDC Da'!AW175</f>
        <v>10</v>
      </c>
      <c r="AX175" s="232">
        <f>+SUM(RED_InfraMR[[#This Row],[B.03.1 - Parque de Coches Motores Motrices Remolcados]:[B.03.3 - Parque de Coches Motores Motrices Cabina]])</f>
        <v>16</v>
      </c>
      <c r="AY175" s="55">
        <f>+'MIT Da'!AY175+'SAR Da'!AY175+'URQ Da'!AY175+'ROC Da'!AY175+'SM Da'!AY175+'BN Da'!AY175+'BS Da'!AY175+'TDC Da'!AY175</f>
        <v>437</v>
      </c>
      <c r="AZ175" s="55">
        <f>+'MIT Da'!AZ175+'SAR Da'!AZ175+'URQ Da'!AZ175+'ROC Da'!AZ175+'SM Da'!AZ175+'BN Da'!AZ175+'BS Da'!AZ175+'TDC Da'!AZ175</f>
        <v>173</v>
      </c>
      <c r="BA175" s="55">
        <f>+'MIT Da'!BA175+'SAR Da'!BA175+'URQ Da'!BA175+'ROC Da'!BA175+'SM Da'!BA175+'BN Da'!BA175+'BS Da'!BA175+'TDC Da'!BA175</f>
        <v>15</v>
      </c>
      <c r="BB175" s="55">
        <f>+'MIT Da'!BB175+'SAR Da'!BB175+'URQ Da'!BB175+'ROC Da'!BB175+'SM Da'!BB175+'BN Da'!BB175+'BS Da'!BB175+'TDC Da'!BB175</f>
        <v>0</v>
      </c>
      <c r="BC175" s="232">
        <f>+SUM(RED_InfraMR[[#This Row],[B.04.1 - Parque de Coches Remolcados Clase Unica]:[B.04.5 - Parque de Coches Remolcados para Servicios Especiales (Cartoneros)]])</f>
        <v>625</v>
      </c>
      <c r="BD175" s="393">
        <f>+'MIT Da'!BD175+'SAR Da'!BD175+'URQ Da'!BD175+'ROC Da'!BD175+'SM Da'!BD175+'BN Da'!BD175+'BS Da'!BD175+'TDC Da'!BD175</f>
        <v>163</v>
      </c>
      <c r="BE175" s="55">
        <f>+'MIT Da'!BE175+'SAR Da'!BE175+'URQ Da'!BE175+'ROC Da'!BE175+'SM Da'!BE175+'BN Da'!BE175+'BS Da'!BE175+'TDC Da'!BE175</f>
        <v>12</v>
      </c>
      <c r="BF175" s="55">
        <f>+'MIT Da'!BF175+'SAR Da'!BF175+'URQ Da'!BF175+'ROC Da'!BF175+'SM Da'!BF175+'BN Da'!BF175+'BS Da'!BF175+'TDC Da'!BF175</f>
        <v>92</v>
      </c>
      <c r="BG175" s="235"/>
    </row>
    <row r="176" spans="1:59">
      <c r="A176" s="1">
        <v>2007</v>
      </c>
      <c r="B176" s="1" t="s">
        <v>67</v>
      </c>
      <c r="C176" s="10">
        <f>+'MIT Da'!C176+'SAR Da'!C176+'URQ Da'!C176+'ROC Da'!C176+'SM Da'!C176+'BN Da'!C176+'BS Da'!C176+'TDC Da'!C176</f>
        <v>147.21299999999999</v>
      </c>
      <c r="D176" s="10">
        <f>+'MIT Da'!D176+'SAR Da'!D176+'URQ Da'!D176+'ROC Da'!D176+'SM Da'!D176+'BN Da'!D176+'BS Da'!D176+'TDC Da'!D176</f>
        <v>434.00300000000004</v>
      </c>
      <c r="E176" s="10">
        <f>+'MIT Da'!E176+'SAR Da'!E176+'URQ Da'!E176+'ROC Da'!E176+'SM Da'!E176+'BN Da'!E176+'BS Da'!E176+'TDC Da'!E176</f>
        <v>0</v>
      </c>
      <c r="F176" s="10">
        <f>+'MIT Da'!F176+'SAR Da'!F176+'URQ Da'!F176+'ROC Da'!F176+'SM Da'!F176+'BN Da'!F176+'BS Da'!F176+'TDC Da'!F176</f>
        <v>186.47664</v>
      </c>
      <c r="G176" s="192">
        <f>+'MIT Da'!G176+'SAR Da'!G176+'URQ Da'!G176+'ROC Da'!G176+'SM Da'!G176+'BN Da'!G176+'BS Da'!G176+'TDC Da'!G176</f>
        <v>767.69263999999998</v>
      </c>
      <c r="H176" s="192">
        <f>+'MIT Da'!H176+'SAR Da'!H176+'URQ Da'!H176+'ROC Da'!H176+'SM Da'!H176+'BN Da'!H176+'BS Da'!H176+'TDC Da'!H176</f>
        <v>767.69263999999998</v>
      </c>
      <c r="I176" s="10">
        <f>+'MIT Da'!I176+'SAR Da'!I176+'URQ Da'!I176+'ROC Da'!I176+'SM Da'!I176+'BN Da'!I176+'BS Da'!I176+'TDC Da'!I176</f>
        <v>1011.74311</v>
      </c>
      <c r="J176" s="10">
        <f>+'MIT Da'!J176+'SAR Da'!J176+'URQ Da'!J176+'ROC Da'!J176+'SM Da'!J176+'BN Da'!J176+'BS Da'!J176+'TDC Da'!J176</f>
        <v>1039.809</v>
      </c>
      <c r="K176" s="10">
        <f>+'MIT Da'!K176+'SAR Da'!K176+'URQ Da'!K176+'ROC Da'!K176+'SM Da'!K176+'BN Da'!K176+'BS Da'!K176+'TDC Da'!K176</f>
        <v>54.516999999999996</v>
      </c>
      <c r="L176" s="10">
        <f>+'MIT Da'!L176+'SAR Da'!L176+'URQ Da'!L176+'ROC Da'!L176+'SM Da'!L176+'BN Da'!L176+'BS Da'!L176+'TDC Da'!L176</f>
        <v>400.09900000000005</v>
      </c>
      <c r="M176" s="10">
        <f>+'MIT Da'!M176+'SAR Da'!M176+'URQ Da'!M176+'ROC Da'!M176+'SM Da'!M176+'BN Da'!M176+'BS Da'!M176+'TDC Da'!M176</f>
        <v>21.314999999999998</v>
      </c>
      <c r="N176" s="192">
        <f>+'MIT Da'!N176+'SAR Da'!N176+'URQ Da'!N176+'ROC Da'!N176+'SM Da'!N176+'BN Da'!N176+'BS Da'!N176+'TDC Da'!N176</f>
        <v>1439.9079999999999</v>
      </c>
      <c r="O176" s="192">
        <f>+'MIT Da'!O176+'SAR Da'!O176+'URQ Da'!O176+'ROC Da'!O176+'SM Da'!O176+'BN Da'!O176+'BS Da'!O176+'TDC Da'!O176</f>
        <v>1439.9079999999999</v>
      </c>
      <c r="P176" s="55">
        <f>+'MIT Da'!P176+'SAR Da'!P176+'URQ Da'!P176+'ROC Da'!P176+'SM Da'!P176+'BN Da'!P176+'BS Da'!P176+'TDC Da'!P176</f>
        <v>203</v>
      </c>
      <c r="Q176" s="55">
        <f>+'MIT Da'!Q176+'SAR Da'!Q176+'URQ Da'!Q176+'ROC Da'!Q176+'SM Da'!Q176+'BN Da'!Q176+'BS Da'!Q176+'TDC Da'!Q176</f>
        <v>58</v>
      </c>
      <c r="R176" s="55">
        <f>+'MIT Da'!R176+'SAR Da'!R176+'URQ Da'!R176+'ROC Da'!R176+'SM Da'!R176+'BN Da'!R176+'BS Da'!R176+'TDC Da'!R176</f>
        <v>10</v>
      </c>
      <c r="S176" s="213">
        <f>+'MIT Da'!S176+'SAR Da'!S176+'URQ Da'!S176+'ROC Da'!S176+'SM Da'!S176+'BN Da'!S176+'BS Da'!S176+'TDC Da'!S176</f>
        <v>271</v>
      </c>
      <c r="T176" s="213">
        <f>+'MIT Da'!T176+'SAR Da'!T176+'URQ Da'!T176+'ROC Da'!T176+'SM Da'!T176+'BN Da'!T176+'BS Da'!T176+'TDC Da'!T176</f>
        <v>271</v>
      </c>
      <c r="U176" s="55">
        <f>+'MIT Da'!U176+'SAR Da'!U176+'URQ Da'!U176+'ROC Da'!U176+'SM Da'!U176+'BN Da'!U176+'BS Da'!U176+'TDC Da'!U176</f>
        <v>136</v>
      </c>
      <c r="V176" s="55">
        <f>+'MIT Da'!V176+'SAR Da'!V176+'URQ Da'!V176+'ROC Da'!V176+'SM Da'!V176+'BN Da'!V176+'BS Da'!V176+'TDC Da'!V176</f>
        <v>434</v>
      </c>
      <c r="W176" s="55">
        <f>+'MIT Da'!W176+'SAR Da'!W176+'URQ Da'!W176+'ROC Da'!W176+'SM Da'!W176+'BN Da'!W176+'BS Da'!W176+'TDC Da'!W176</f>
        <v>11</v>
      </c>
      <c r="X176" s="55">
        <f>+'MIT Da'!X176+'SAR Da'!X176+'URQ Da'!X176+'ROC Da'!X176+'SM Da'!X176+'BN Da'!X176+'BS Da'!X176+'TDC Da'!X176</f>
        <v>107</v>
      </c>
      <c r="Y176" s="55">
        <f>+'MIT Da'!Y176+'SAR Da'!Y176+'URQ Da'!Y176+'ROC Da'!Y176+'SM Da'!Y176+'BN Da'!Y176+'BS Da'!Y176+'TDC Da'!Y176</f>
        <v>4</v>
      </c>
      <c r="Z176" s="219">
        <f>+'MIT Da'!Z176+'SAR Da'!Z176+'URQ Da'!Z176+'ROC Da'!Z176+'SM Da'!Z176+'BN Da'!Z176+'BS Da'!Z176+'TDC Da'!Z176</f>
        <v>692</v>
      </c>
      <c r="AA176" s="55">
        <f>+'MIT Da'!AA176+'SAR Da'!AA176+'URQ Da'!AA176+'ROC Da'!AA176+'SM Da'!AA176+'BN Da'!AA176+'BS Da'!AA176+'TDC Da'!AA176</f>
        <v>161</v>
      </c>
      <c r="AB176" s="55">
        <f>+'MIT Da'!AB176+'SAR Da'!AB176+'URQ Da'!AB176+'ROC Da'!AB176+'SM Da'!AB176+'BN Da'!AB176+'BS Da'!AB176+'TDC Da'!AB176</f>
        <v>102</v>
      </c>
      <c r="AC176" s="55">
        <f>+'MIT Da'!AC176+'SAR Da'!AC176+'URQ Da'!AC176+'ROC Da'!AC176+'SM Da'!AC176+'BN Da'!AC176+'BS Da'!AC176+'TDC Da'!AC176</f>
        <v>692</v>
      </c>
      <c r="AD176" s="219">
        <f>+'MIT Da'!AD176+'SAR Da'!AD176+'URQ Da'!AD176+'ROC Da'!AD176+'SM Da'!AD176+'BN Da'!AD176+'BS Da'!AD176+'TDC Da'!AD176</f>
        <v>955</v>
      </c>
      <c r="AE176" s="55">
        <f>+'MIT Da'!AE176+'SAR Da'!AE176+'URQ Da'!AE176+'ROC Da'!AE176+'SM Da'!AE176+'BN Da'!AE176+'BS Da'!AE176+'TDC Da'!AE176</f>
        <v>54</v>
      </c>
      <c r="AF176" s="55">
        <f>+'MIT Da'!AF176+'SAR Da'!AF176+'URQ Da'!AF176+'ROC Da'!AF176+'SM Da'!AF176+'BN Da'!AF176+'BS Da'!AF176+'TDC Da'!AF176</f>
        <v>96</v>
      </c>
      <c r="AG176" s="55">
        <f>+'MIT Da'!AG176+'SAR Da'!AG176+'URQ Da'!AG176+'ROC Da'!AG176+'SM Da'!AG176+'BN Da'!AG176+'BS Da'!AG176+'TDC Da'!AG176</f>
        <v>447</v>
      </c>
      <c r="AH176" s="219">
        <f>+'MIT Da'!AH176+'SAR Da'!AH176+'URQ Da'!AH176+'ROC Da'!AH176+'SM Da'!AH176+'BN Da'!AH176+'BS Da'!AH176+'TDC Da'!AH176</f>
        <v>597</v>
      </c>
      <c r="AI176" s="10">
        <f>+'MIT Da'!AI176+'SAR Da'!AI176+'URQ Da'!AI176+'ROC Da'!AI176+'SM Da'!AI176+'BN Da'!AI176+'BS Da'!AI176+'TDC Da'!AI176</f>
        <v>274.60699999999997</v>
      </c>
      <c r="AJ176" s="10">
        <f>+'MIT Da'!AJ176+'SAR Da'!AJ176+'URQ Da'!AJ176+'ROC Da'!AJ176+'SM Da'!AJ176+'BN Da'!AJ176+'BS Da'!AJ176+'TDC Da'!AJ176</f>
        <v>7.32</v>
      </c>
      <c r="AK176" s="10">
        <f>+'MIT Da'!AK176+'SAR Da'!AK176+'URQ Da'!AK176+'ROC Da'!AK176+'SM Da'!AK176+'BN Da'!AK176+'BS Da'!AK176+'TDC Da'!AK176</f>
        <v>498.71500000000003</v>
      </c>
      <c r="AL176" s="222">
        <f>+'MIT Da'!AL176+'SAR Da'!AL176+'URQ Da'!AL176+'ROC Da'!AL176+'SM Da'!AL176+'BN Da'!AL176+'BS Da'!AL176+'TDC Da'!AL176</f>
        <v>780.64199999999994</v>
      </c>
      <c r="AM176" s="55">
        <f>+'MIT Da'!AM176+'SAR Da'!AM176+'URQ Da'!AM176+'ROC Da'!AM176+'SM Da'!AM176+'BN Da'!AM176+'BS Da'!AM176+'TDC Da'!AM176</f>
        <v>12</v>
      </c>
      <c r="AN176" s="55">
        <f>+'MIT Da'!AN176+'SAR Da'!AN176+'URQ Da'!AN176+'ROC Da'!AN176+'SM Da'!AN176+'BN Da'!AN176+'BS Da'!AN176+'TDC Da'!AN176</f>
        <v>57</v>
      </c>
      <c r="AO176" s="55">
        <f>+'MIT Da'!AO176+'SAR Da'!AO176+'URQ Da'!AO176+'ROC Da'!AO176+'SM Da'!AO176+'BN Da'!AO176+'BS Da'!AO176+'TDC Da'!AO176</f>
        <v>82</v>
      </c>
      <c r="AP176" s="232">
        <f>+'MIT Da'!AP176+'SAR Da'!AP176+'URQ Da'!AP176+'ROC Da'!AP176+'SM Da'!AP176+'BN Da'!AP176+'BS Da'!AP176+'TDC Da'!AP176</f>
        <v>151</v>
      </c>
      <c r="AQ176" s="55">
        <f>+'MIT Da'!AQ176+'SAR Da'!AQ176+'URQ Da'!AQ176+'ROC Da'!AQ176+'SM Da'!AQ176+'BN Da'!AQ176+'BS Da'!AQ176+'TDC Da'!AQ176</f>
        <v>596</v>
      </c>
      <c r="AR176" s="55">
        <f>+'MIT Da'!AR176+'SAR Da'!AR176+'URQ Da'!AR176+'ROC Da'!AR176+'SM Da'!AR176+'BN Da'!AR176+'BS Da'!AR176+'TDC Da'!AR176</f>
        <v>341</v>
      </c>
      <c r="AS176" s="55">
        <f>+'MIT Da'!AS176+'SAR Da'!AS176+'URQ Da'!AS176+'ROC Da'!AS176+'SM Da'!AS176+'BN Da'!AS176+'BS Da'!AS176+'TDC Da'!AS176</f>
        <v>39</v>
      </c>
      <c r="AT176" s="232">
        <f>+SUM(RED_InfraMR[[#This Row],[B.02.1 - Parque de Coches Eléctricos Motrices]:[B.02.3 - Parque de Coches Eléctricos Motrices Tipo R]])</f>
        <v>976</v>
      </c>
      <c r="AU176" s="55">
        <f>+'MIT Da'!AU176+'SAR Da'!AU176+'URQ Da'!AU176+'ROC Da'!AU176+'SM Da'!AU176+'BN Da'!AU176+'BS Da'!AU176+'TDC Da'!AU176</f>
        <v>0</v>
      </c>
      <c r="AV176" s="55">
        <f>+'MIT Da'!AV176+'SAR Da'!AV176+'URQ Da'!AV176+'ROC Da'!AV176+'SM Da'!AV176+'BN Da'!AV176+'BS Da'!AV176+'TDC Da'!AV176</f>
        <v>6</v>
      </c>
      <c r="AW176" s="55">
        <f>+'MIT Da'!AW176+'SAR Da'!AW176+'URQ Da'!AW176+'ROC Da'!AW176+'SM Da'!AW176+'BN Da'!AW176+'BS Da'!AW176+'TDC Da'!AW176</f>
        <v>10</v>
      </c>
      <c r="AX176" s="232">
        <f>+SUM(RED_InfraMR[[#This Row],[B.03.1 - Parque de Coches Motores Motrices Remolcados]:[B.03.3 - Parque de Coches Motores Motrices Cabina]])</f>
        <v>16</v>
      </c>
      <c r="AY176" s="55">
        <f>+'MIT Da'!AY176+'SAR Da'!AY176+'URQ Da'!AY176+'ROC Da'!AY176+'SM Da'!AY176+'BN Da'!AY176+'BS Da'!AY176+'TDC Da'!AY176</f>
        <v>437</v>
      </c>
      <c r="AZ176" s="55">
        <f>+'MIT Da'!AZ176+'SAR Da'!AZ176+'URQ Da'!AZ176+'ROC Da'!AZ176+'SM Da'!AZ176+'BN Da'!AZ176+'BS Da'!AZ176+'TDC Da'!AZ176</f>
        <v>173</v>
      </c>
      <c r="BA176" s="55">
        <f>+'MIT Da'!BA176+'SAR Da'!BA176+'URQ Da'!BA176+'ROC Da'!BA176+'SM Da'!BA176+'BN Da'!BA176+'BS Da'!BA176+'TDC Da'!BA176</f>
        <v>15</v>
      </c>
      <c r="BB176" s="55">
        <f>+'MIT Da'!BB176+'SAR Da'!BB176+'URQ Da'!BB176+'ROC Da'!BB176+'SM Da'!BB176+'BN Da'!BB176+'BS Da'!BB176+'TDC Da'!BB176</f>
        <v>0</v>
      </c>
      <c r="BC176" s="232">
        <f>+SUM(RED_InfraMR[[#This Row],[B.04.1 - Parque de Coches Remolcados Clase Unica]:[B.04.5 - Parque de Coches Remolcados para Servicios Especiales (Cartoneros)]])</f>
        <v>625</v>
      </c>
      <c r="BD176" s="393">
        <f>+'MIT Da'!BD176+'SAR Da'!BD176+'URQ Da'!BD176+'ROC Da'!BD176+'SM Da'!BD176+'BN Da'!BD176+'BS Da'!BD176+'TDC Da'!BD176</f>
        <v>163</v>
      </c>
      <c r="BE176" s="55">
        <f>+'MIT Da'!BE176+'SAR Da'!BE176+'URQ Da'!BE176+'ROC Da'!BE176+'SM Da'!BE176+'BN Da'!BE176+'BS Da'!BE176+'TDC Da'!BE176</f>
        <v>12</v>
      </c>
      <c r="BF176" s="55">
        <f>+'MIT Da'!BF176+'SAR Da'!BF176+'URQ Da'!BF176+'ROC Da'!BF176+'SM Da'!BF176+'BN Da'!BF176+'BS Da'!BF176+'TDC Da'!BF176</f>
        <v>92</v>
      </c>
      <c r="BG176" s="235"/>
    </row>
    <row r="177" spans="1:59">
      <c r="A177" s="1">
        <v>2007</v>
      </c>
      <c r="B177" s="1" t="s">
        <v>68</v>
      </c>
      <c r="C177" s="10">
        <f>+'MIT Da'!C177+'SAR Da'!C177+'URQ Da'!C177+'ROC Da'!C177+'SM Da'!C177+'BN Da'!C177+'BS Da'!C177+'TDC Da'!C177</f>
        <v>147.21299999999999</v>
      </c>
      <c r="D177" s="10">
        <f>+'MIT Da'!D177+'SAR Da'!D177+'URQ Da'!D177+'ROC Da'!D177+'SM Da'!D177+'BN Da'!D177+'BS Da'!D177+'TDC Da'!D177</f>
        <v>434.00300000000004</v>
      </c>
      <c r="E177" s="10">
        <f>+'MIT Da'!E177+'SAR Da'!E177+'URQ Da'!E177+'ROC Da'!E177+'SM Da'!E177+'BN Da'!E177+'BS Da'!E177+'TDC Da'!E177</f>
        <v>0</v>
      </c>
      <c r="F177" s="10">
        <f>+'MIT Da'!F177+'SAR Da'!F177+'URQ Da'!F177+'ROC Da'!F177+'SM Da'!F177+'BN Da'!F177+'BS Da'!F177+'TDC Da'!F177</f>
        <v>186.47664</v>
      </c>
      <c r="G177" s="192">
        <f>+'MIT Da'!G177+'SAR Da'!G177+'URQ Da'!G177+'ROC Da'!G177+'SM Da'!G177+'BN Da'!G177+'BS Da'!G177+'TDC Da'!G177</f>
        <v>767.69263999999998</v>
      </c>
      <c r="H177" s="192">
        <f>+'MIT Da'!H177+'SAR Da'!H177+'URQ Da'!H177+'ROC Da'!H177+'SM Da'!H177+'BN Da'!H177+'BS Da'!H177+'TDC Da'!H177</f>
        <v>767.69263999999998</v>
      </c>
      <c r="I177" s="10">
        <f>+'MIT Da'!I177+'SAR Da'!I177+'URQ Da'!I177+'ROC Da'!I177+'SM Da'!I177+'BN Da'!I177+'BS Da'!I177+'TDC Da'!I177</f>
        <v>1011.74311</v>
      </c>
      <c r="J177" s="10">
        <f>+'MIT Da'!J177+'SAR Da'!J177+'URQ Da'!J177+'ROC Da'!J177+'SM Da'!J177+'BN Da'!J177+'BS Da'!J177+'TDC Da'!J177</f>
        <v>1039.809</v>
      </c>
      <c r="K177" s="10">
        <f>+'MIT Da'!K177+'SAR Da'!K177+'URQ Da'!K177+'ROC Da'!K177+'SM Da'!K177+'BN Da'!K177+'BS Da'!K177+'TDC Da'!K177</f>
        <v>54.516999999999996</v>
      </c>
      <c r="L177" s="10">
        <f>+'MIT Da'!L177+'SAR Da'!L177+'URQ Da'!L177+'ROC Da'!L177+'SM Da'!L177+'BN Da'!L177+'BS Da'!L177+'TDC Da'!L177</f>
        <v>400.09900000000005</v>
      </c>
      <c r="M177" s="10">
        <f>+'MIT Da'!M177+'SAR Da'!M177+'URQ Da'!M177+'ROC Da'!M177+'SM Da'!M177+'BN Da'!M177+'BS Da'!M177+'TDC Da'!M177</f>
        <v>21.314999999999998</v>
      </c>
      <c r="N177" s="192">
        <f>+'MIT Da'!N177+'SAR Da'!N177+'URQ Da'!N177+'ROC Da'!N177+'SM Da'!N177+'BN Da'!N177+'BS Da'!N177+'TDC Da'!N177</f>
        <v>1439.9079999999999</v>
      </c>
      <c r="O177" s="192">
        <f>+'MIT Da'!O177+'SAR Da'!O177+'URQ Da'!O177+'ROC Da'!O177+'SM Da'!O177+'BN Da'!O177+'BS Da'!O177+'TDC Da'!O177</f>
        <v>1439.9079999999999</v>
      </c>
      <c r="P177" s="55">
        <f>+'MIT Da'!P177+'SAR Da'!P177+'URQ Da'!P177+'ROC Da'!P177+'SM Da'!P177+'BN Da'!P177+'BS Da'!P177+'TDC Da'!P177</f>
        <v>203</v>
      </c>
      <c r="Q177" s="55">
        <f>+'MIT Da'!Q177+'SAR Da'!Q177+'URQ Da'!Q177+'ROC Da'!Q177+'SM Da'!Q177+'BN Da'!Q177+'BS Da'!Q177+'TDC Da'!Q177</f>
        <v>58</v>
      </c>
      <c r="R177" s="55">
        <f>+'MIT Da'!R177+'SAR Da'!R177+'URQ Da'!R177+'ROC Da'!R177+'SM Da'!R177+'BN Da'!R177+'BS Da'!R177+'TDC Da'!R177</f>
        <v>10</v>
      </c>
      <c r="S177" s="213">
        <f>+'MIT Da'!S177+'SAR Da'!S177+'URQ Da'!S177+'ROC Da'!S177+'SM Da'!S177+'BN Da'!S177+'BS Da'!S177+'TDC Da'!S177</f>
        <v>271</v>
      </c>
      <c r="T177" s="213">
        <f>+'MIT Da'!T177+'SAR Da'!T177+'URQ Da'!T177+'ROC Da'!T177+'SM Da'!T177+'BN Da'!T177+'BS Da'!T177+'TDC Da'!T177</f>
        <v>271</v>
      </c>
      <c r="U177" s="55">
        <f>+'MIT Da'!U177+'SAR Da'!U177+'URQ Da'!U177+'ROC Da'!U177+'SM Da'!U177+'BN Da'!U177+'BS Da'!U177+'TDC Da'!U177</f>
        <v>136</v>
      </c>
      <c r="V177" s="55">
        <f>+'MIT Da'!V177+'SAR Da'!V177+'URQ Da'!V177+'ROC Da'!V177+'SM Da'!V177+'BN Da'!V177+'BS Da'!V177+'TDC Da'!V177</f>
        <v>434</v>
      </c>
      <c r="W177" s="55">
        <f>+'MIT Da'!W177+'SAR Da'!W177+'URQ Da'!W177+'ROC Da'!W177+'SM Da'!W177+'BN Da'!W177+'BS Da'!W177+'TDC Da'!W177</f>
        <v>11</v>
      </c>
      <c r="X177" s="55">
        <f>+'MIT Da'!X177+'SAR Da'!X177+'URQ Da'!X177+'ROC Da'!X177+'SM Da'!X177+'BN Da'!X177+'BS Da'!X177+'TDC Da'!X177</f>
        <v>107</v>
      </c>
      <c r="Y177" s="55">
        <f>+'MIT Da'!Y177+'SAR Da'!Y177+'URQ Da'!Y177+'ROC Da'!Y177+'SM Da'!Y177+'BN Da'!Y177+'BS Da'!Y177+'TDC Da'!Y177</f>
        <v>4</v>
      </c>
      <c r="Z177" s="219">
        <f>+'MIT Da'!Z177+'SAR Da'!Z177+'URQ Da'!Z177+'ROC Da'!Z177+'SM Da'!Z177+'BN Da'!Z177+'BS Da'!Z177+'TDC Da'!Z177</f>
        <v>692</v>
      </c>
      <c r="AA177" s="55">
        <f>+'MIT Da'!AA177+'SAR Da'!AA177+'URQ Da'!AA177+'ROC Da'!AA177+'SM Da'!AA177+'BN Da'!AA177+'BS Da'!AA177+'TDC Da'!AA177</f>
        <v>161</v>
      </c>
      <c r="AB177" s="55">
        <f>+'MIT Da'!AB177+'SAR Da'!AB177+'URQ Da'!AB177+'ROC Da'!AB177+'SM Da'!AB177+'BN Da'!AB177+'BS Da'!AB177+'TDC Da'!AB177</f>
        <v>102</v>
      </c>
      <c r="AC177" s="55">
        <f>+'MIT Da'!AC177+'SAR Da'!AC177+'URQ Da'!AC177+'ROC Da'!AC177+'SM Da'!AC177+'BN Da'!AC177+'BS Da'!AC177+'TDC Da'!AC177</f>
        <v>692</v>
      </c>
      <c r="AD177" s="219">
        <f>+'MIT Da'!AD177+'SAR Da'!AD177+'URQ Da'!AD177+'ROC Da'!AD177+'SM Da'!AD177+'BN Da'!AD177+'BS Da'!AD177+'TDC Da'!AD177</f>
        <v>955</v>
      </c>
      <c r="AE177" s="55">
        <f>+'MIT Da'!AE177+'SAR Da'!AE177+'URQ Da'!AE177+'ROC Da'!AE177+'SM Da'!AE177+'BN Da'!AE177+'BS Da'!AE177+'TDC Da'!AE177</f>
        <v>54</v>
      </c>
      <c r="AF177" s="55">
        <f>+'MIT Da'!AF177+'SAR Da'!AF177+'URQ Da'!AF177+'ROC Da'!AF177+'SM Da'!AF177+'BN Da'!AF177+'BS Da'!AF177+'TDC Da'!AF177</f>
        <v>96</v>
      </c>
      <c r="AG177" s="55">
        <f>+'MIT Da'!AG177+'SAR Da'!AG177+'URQ Da'!AG177+'ROC Da'!AG177+'SM Da'!AG177+'BN Da'!AG177+'BS Da'!AG177+'TDC Da'!AG177</f>
        <v>447</v>
      </c>
      <c r="AH177" s="219">
        <f>+'MIT Da'!AH177+'SAR Da'!AH177+'URQ Da'!AH177+'ROC Da'!AH177+'SM Da'!AH177+'BN Da'!AH177+'BS Da'!AH177+'TDC Da'!AH177</f>
        <v>597</v>
      </c>
      <c r="AI177" s="10">
        <f>+'MIT Da'!AI177+'SAR Da'!AI177+'URQ Da'!AI177+'ROC Da'!AI177+'SM Da'!AI177+'BN Da'!AI177+'BS Da'!AI177+'TDC Da'!AI177</f>
        <v>274.60699999999997</v>
      </c>
      <c r="AJ177" s="10">
        <f>+'MIT Da'!AJ177+'SAR Da'!AJ177+'URQ Da'!AJ177+'ROC Da'!AJ177+'SM Da'!AJ177+'BN Da'!AJ177+'BS Da'!AJ177+'TDC Da'!AJ177</f>
        <v>7.32</v>
      </c>
      <c r="AK177" s="10">
        <f>+'MIT Da'!AK177+'SAR Da'!AK177+'URQ Da'!AK177+'ROC Da'!AK177+'SM Da'!AK177+'BN Da'!AK177+'BS Da'!AK177+'TDC Da'!AK177</f>
        <v>498.71500000000003</v>
      </c>
      <c r="AL177" s="222">
        <f>+'MIT Da'!AL177+'SAR Da'!AL177+'URQ Da'!AL177+'ROC Da'!AL177+'SM Da'!AL177+'BN Da'!AL177+'BS Da'!AL177+'TDC Da'!AL177</f>
        <v>780.64199999999994</v>
      </c>
      <c r="AM177" s="55">
        <f>+'MIT Da'!AM177+'SAR Da'!AM177+'URQ Da'!AM177+'ROC Da'!AM177+'SM Da'!AM177+'BN Da'!AM177+'BS Da'!AM177+'TDC Da'!AM177</f>
        <v>12</v>
      </c>
      <c r="AN177" s="55">
        <f>+'MIT Da'!AN177+'SAR Da'!AN177+'URQ Da'!AN177+'ROC Da'!AN177+'SM Da'!AN177+'BN Da'!AN177+'BS Da'!AN177+'TDC Da'!AN177</f>
        <v>57</v>
      </c>
      <c r="AO177" s="55">
        <f>+'MIT Da'!AO177+'SAR Da'!AO177+'URQ Da'!AO177+'ROC Da'!AO177+'SM Da'!AO177+'BN Da'!AO177+'BS Da'!AO177+'TDC Da'!AO177</f>
        <v>82</v>
      </c>
      <c r="AP177" s="232">
        <f>+'MIT Da'!AP177+'SAR Da'!AP177+'URQ Da'!AP177+'ROC Da'!AP177+'SM Da'!AP177+'BN Da'!AP177+'BS Da'!AP177+'TDC Da'!AP177</f>
        <v>151</v>
      </c>
      <c r="AQ177" s="55">
        <f>+'MIT Da'!AQ177+'SAR Da'!AQ177+'URQ Da'!AQ177+'ROC Da'!AQ177+'SM Da'!AQ177+'BN Da'!AQ177+'BS Da'!AQ177+'TDC Da'!AQ177</f>
        <v>596</v>
      </c>
      <c r="AR177" s="55">
        <f>+'MIT Da'!AR177+'SAR Da'!AR177+'URQ Da'!AR177+'ROC Da'!AR177+'SM Da'!AR177+'BN Da'!AR177+'BS Da'!AR177+'TDC Da'!AR177</f>
        <v>341</v>
      </c>
      <c r="AS177" s="55">
        <f>+'MIT Da'!AS177+'SAR Da'!AS177+'URQ Da'!AS177+'ROC Da'!AS177+'SM Da'!AS177+'BN Da'!AS177+'BS Da'!AS177+'TDC Da'!AS177</f>
        <v>39</v>
      </c>
      <c r="AT177" s="232">
        <f>+SUM(RED_InfraMR[[#This Row],[B.02.1 - Parque de Coches Eléctricos Motrices]:[B.02.3 - Parque de Coches Eléctricos Motrices Tipo R]])</f>
        <v>976</v>
      </c>
      <c r="AU177" s="55">
        <f>+'MIT Da'!AU177+'SAR Da'!AU177+'URQ Da'!AU177+'ROC Da'!AU177+'SM Da'!AU177+'BN Da'!AU177+'BS Da'!AU177+'TDC Da'!AU177</f>
        <v>0</v>
      </c>
      <c r="AV177" s="55">
        <f>+'MIT Da'!AV177+'SAR Da'!AV177+'URQ Da'!AV177+'ROC Da'!AV177+'SM Da'!AV177+'BN Da'!AV177+'BS Da'!AV177+'TDC Da'!AV177</f>
        <v>6</v>
      </c>
      <c r="AW177" s="55">
        <f>+'MIT Da'!AW177+'SAR Da'!AW177+'URQ Da'!AW177+'ROC Da'!AW177+'SM Da'!AW177+'BN Da'!AW177+'BS Da'!AW177+'TDC Da'!AW177</f>
        <v>10</v>
      </c>
      <c r="AX177" s="232">
        <f>+SUM(RED_InfraMR[[#This Row],[B.03.1 - Parque de Coches Motores Motrices Remolcados]:[B.03.3 - Parque de Coches Motores Motrices Cabina]])</f>
        <v>16</v>
      </c>
      <c r="AY177" s="55">
        <f>+'MIT Da'!AY177+'SAR Da'!AY177+'URQ Da'!AY177+'ROC Da'!AY177+'SM Da'!AY177+'BN Da'!AY177+'BS Da'!AY177+'TDC Da'!AY177</f>
        <v>437</v>
      </c>
      <c r="AZ177" s="55">
        <f>+'MIT Da'!AZ177+'SAR Da'!AZ177+'URQ Da'!AZ177+'ROC Da'!AZ177+'SM Da'!AZ177+'BN Da'!AZ177+'BS Da'!AZ177+'TDC Da'!AZ177</f>
        <v>173</v>
      </c>
      <c r="BA177" s="55">
        <f>+'MIT Da'!BA177+'SAR Da'!BA177+'URQ Da'!BA177+'ROC Da'!BA177+'SM Da'!BA177+'BN Da'!BA177+'BS Da'!BA177+'TDC Da'!BA177</f>
        <v>15</v>
      </c>
      <c r="BB177" s="55">
        <f>+'MIT Da'!BB177+'SAR Da'!BB177+'URQ Da'!BB177+'ROC Da'!BB177+'SM Da'!BB177+'BN Da'!BB177+'BS Da'!BB177+'TDC Da'!BB177</f>
        <v>0</v>
      </c>
      <c r="BC177" s="232">
        <f>+SUM(RED_InfraMR[[#This Row],[B.04.1 - Parque de Coches Remolcados Clase Unica]:[B.04.5 - Parque de Coches Remolcados para Servicios Especiales (Cartoneros)]])</f>
        <v>625</v>
      </c>
      <c r="BD177" s="393">
        <f>+'MIT Da'!BD177+'SAR Da'!BD177+'URQ Da'!BD177+'ROC Da'!BD177+'SM Da'!BD177+'BN Da'!BD177+'BS Da'!BD177+'TDC Da'!BD177</f>
        <v>163</v>
      </c>
      <c r="BE177" s="55">
        <f>+'MIT Da'!BE177+'SAR Da'!BE177+'URQ Da'!BE177+'ROC Da'!BE177+'SM Da'!BE177+'BN Da'!BE177+'BS Da'!BE177+'TDC Da'!BE177</f>
        <v>12</v>
      </c>
      <c r="BF177" s="55">
        <f>+'MIT Da'!BF177+'SAR Da'!BF177+'URQ Da'!BF177+'ROC Da'!BF177+'SM Da'!BF177+'BN Da'!BF177+'BS Da'!BF177+'TDC Da'!BF177</f>
        <v>92</v>
      </c>
      <c r="BG177" s="235"/>
    </row>
    <row r="178" spans="1:59">
      <c r="A178" s="1">
        <v>2007</v>
      </c>
      <c r="B178" s="1" t="s">
        <v>69</v>
      </c>
      <c r="C178" s="10">
        <f>+'MIT Da'!C178+'SAR Da'!C178+'URQ Da'!C178+'ROC Da'!C178+'SM Da'!C178+'BN Da'!C178+'BS Da'!C178+'TDC Da'!C178</f>
        <v>147.21299999999999</v>
      </c>
      <c r="D178" s="10">
        <f>+'MIT Da'!D178+'SAR Da'!D178+'URQ Da'!D178+'ROC Da'!D178+'SM Da'!D178+'BN Da'!D178+'BS Da'!D178+'TDC Da'!D178</f>
        <v>434.00300000000004</v>
      </c>
      <c r="E178" s="10">
        <f>+'MIT Da'!E178+'SAR Da'!E178+'URQ Da'!E178+'ROC Da'!E178+'SM Da'!E178+'BN Da'!E178+'BS Da'!E178+'TDC Da'!E178</f>
        <v>0</v>
      </c>
      <c r="F178" s="10">
        <f>+'MIT Da'!F178+'SAR Da'!F178+'URQ Da'!F178+'ROC Da'!F178+'SM Da'!F178+'BN Da'!F178+'BS Da'!F178+'TDC Da'!F178</f>
        <v>186.47664</v>
      </c>
      <c r="G178" s="192">
        <f>+'MIT Da'!G178+'SAR Da'!G178+'URQ Da'!G178+'ROC Da'!G178+'SM Da'!G178+'BN Da'!G178+'BS Da'!G178+'TDC Da'!G178</f>
        <v>767.69263999999998</v>
      </c>
      <c r="H178" s="192">
        <f>+'MIT Da'!H178+'SAR Da'!H178+'URQ Da'!H178+'ROC Da'!H178+'SM Da'!H178+'BN Da'!H178+'BS Da'!H178+'TDC Da'!H178</f>
        <v>767.69263999999998</v>
      </c>
      <c r="I178" s="10">
        <f>+'MIT Da'!I178+'SAR Da'!I178+'URQ Da'!I178+'ROC Da'!I178+'SM Da'!I178+'BN Da'!I178+'BS Da'!I178+'TDC Da'!I178</f>
        <v>1011.74311</v>
      </c>
      <c r="J178" s="10">
        <f>+'MIT Da'!J178+'SAR Da'!J178+'URQ Da'!J178+'ROC Da'!J178+'SM Da'!J178+'BN Da'!J178+'BS Da'!J178+'TDC Da'!J178</f>
        <v>1039.809</v>
      </c>
      <c r="K178" s="10">
        <f>+'MIT Da'!K178+'SAR Da'!K178+'URQ Da'!K178+'ROC Da'!K178+'SM Da'!K178+'BN Da'!K178+'BS Da'!K178+'TDC Da'!K178</f>
        <v>54.516999999999996</v>
      </c>
      <c r="L178" s="10">
        <f>+'MIT Da'!L178+'SAR Da'!L178+'URQ Da'!L178+'ROC Da'!L178+'SM Da'!L178+'BN Da'!L178+'BS Da'!L178+'TDC Da'!L178</f>
        <v>400.09900000000005</v>
      </c>
      <c r="M178" s="10">
        <f>+'MIT Da'!M178+'SAR Da'!M178+'URQ Da'!M178+'ROC Da'!M178+'SM Da'!M178+'BN Da'!M178+'BS Da'!M178+'TDC Da'!M178</f>
        <v>21.314999999999998</v>
      </c>
      <c r="N178" s="192">
        <f>+'MIT Da'!N178+'SAR Da'!N178+'URQ Da'!N178+'ROC Da'!N178+'SM Da'!N178+'BN Da'!N178+'BS Da'!N178+'TDC Da'!N178</f>
        <v>1439.9079999999999</v>
      </c>
      <c r="O178" s="192">
        <f>+'MIT Da'!O178+'SAR Da'!O178+'URQ Da'!O178+'ROC Da'!O178+'SM Da'!O178+'BN Da'!O178+'BS Da'!O178+'TDC Da'!O178</f>
        <v>1439.9079999999999</v>
      </c>
      <c r="P178" s="55">
        <f>+'MIT Da'!P178+'SAR Da'!P178+'URQ Da'!P178+'ROC Da'!P178+'SM Da'!P178+'BN Da'!P178+'BS Da'!P178+'TDC Da'!P178</f>
        <v>203</v>
      </c>
      <c r="Q178" s="55">
        <f>+'MIT Da'!Q178+'SAR Da'!Q178+'URQ Da'!Q178+'ROC Da'!Q178+'SM Da'!Q178+'BN Da'!Q178+'BS Da'!Q178+'TDC Da'!Q178</f>
        <v>58</v>
      </c>
      <c r="R178" s="55">
        <f>+'MIT Da'!R178+'SAR Da'!R178+'URQ Da'!R178+'ROC Da'!R178+'SM Da'!R178+'BN Da'!R178+'BS Da'!R178+'TDC Da'!R178</f>
        <v>10</v>
      </c>
      <c r="S178" s="213">
        <f>+'MIT Da'!S178+'SAR Da'!S178+'URQ Da'!S178+'ROC Da'!S178+'SM Da'!S178+'BN Da'!S178+'BS Da'!S178+'TDC Da'!S178</f>
        <v>271</v>
      </c>
      <c r="T178" s="213">
        <f>+'MIT Da'!T178+'SAR Da'!T178+'URQ Da'!T178+'ROC Da'!T178+'SM Da'!T178+'BN Da'!T178+'BS Da'!T178+'TDC Da'!T178</f>
        <v>271</v>
      </c>
      <c r="U178" s="55">
        <f>+'MIT Da'!U178+'SAR Da'!U178+'URQ Da'!U178+'ROC Da'!U178+'SM Da'!U178+'BN Da'!U178+'BS Da'!U178+'TDC Da'!U178</f>
        <v>136</v>
      </c>
      <c r="V178" s="55">
        <f>+'MIT Da'!V178+'SAR Da'!V178+'URQ Da'!V178+'ROC Da'!V178+'SM Da'!V178+'BN Da'!V178+'BS Da'!V178+'TDC Da'!V178</f>
        <v>434</v>
      </c>
      <c r="W178" s="55">
        <f>+'MIT Da'!W178+'SAR Da'!W178+'URQ Da'!W178+'ROC Da'!W178+'SM Da'!W178+'BN Da'!W178+'BS Da'!W178+'TDC Da'!W178</f>
        <v>11</v>
      </c>
      <c r="X178" s="55">
        <f>+'MIT Da'!X178+'SAR Da'!X178+'URQ Da'!X178+'ROC Da'!X178+'SM Da'!X178+'BN Da'!X178+'BS Da'!X178+'TDC Da'!X178</f>
        <v>107</v>
      </c>
      <c r="Y178" s="55">
        <f>+'MIT Da'!Y178+'SAR Da'!Y178+'URQ Da'!Y178+'ROC Da'!Y178+'SM Da'!Y178+'BN Da'!Y178+'BS Da'!Y178+'TDC Da'!Y178</f>
        <v>4</v>
      </c>
      <c r="Z178" s="219">
        <f>+'MIT Da'!Z178+'SAR Da'!Z178+'URQ Da'!Z178+'ROC Da'!Z178+'SM Da'!Z178+'BN Da'!Z178+'BS Da'!Z178+'TDC Da'!Z178</f>
        <v>692</v>
      </c>
      <c r="AA178" s="55">
        <f>+'MIT Da'!AA178+'SAR Da'!AA178+'URQ Da'!AA178+'ROC Da'!AA178+'SM Da'!AA178+'BN Da'!AA178+'BS Da'!AA178+'TDC Da'!AA178</f>
        <v>161</v>
      </c>
      <c r="AB178" s="55">
        <f>+'MIT Da'!AB178+'SAR Da'!AB178+'URQ Da'!AB178+'ROC Da'!AB178+'SM Da'!AB178+'BN Da'!AB178+'BS Da'!AB178+'TDC Da'!AB178</f>
        <v>102</v>
      </c>
      <c r="AC178" s="55">
        <f>+'MIT Da'!AC178+'SAR Da'!AC178+'URQ Da'!AC178+'ROC Da'!AC178+'SM Da'!AC178+'BN Da'!AC178+'BS Da'!AC178+'TDC Da'!AC178</f>
        <v>692</v>
      </c>
      <c r="AD178" s="219">
        <f>+'MIT Da'!AD178+'SAR Da'!AD178+'URQ Da'!AD178+'ROC Da'!AD178+'SM Da'!AD178+'BN Da'!AD178+'BS Da'!AD178+'TDC Da'!AD178</f>
        <v>955</v>
      </c>
      <c r="AE178" s="55">
        <f>+'MIT Da'!AE178+'SAR Da'!AE178+'URQ Da'!AE178+'ROC Da'!AE178+'SM Da'!AE178+'BN Da'!AE178+'BS Da'!AE178+'TDC Da'!AE178</f>
        <v>54</v>
      </c>
      <c r="AF178" s="55">
        <f>+'MIT Da'!AF178+'SAR Da'!AF178+'URQ Da'!AF178+'ROC Da'!AF178+'SM Da'!AF178+'BN Da'!AF178+'BS Da'!AF178+'TDC Da'!AF178</f>
        <v>96</v>
      </c>
      <c r="AG178" s="55">
        <f>+'MIT Da'!AG178+'SAR Da'!AG178+'URQ Da'!AG178+'ROC Da'!AG178+'SM Da'!AG178+'BN Da'!AG178+'BS Da'!AG178+'TDC Da'!AG178</f>
        <v>447</v>
      </c>
      <c r="AH178" s="219">
        <f>+'MIT Da'!AH178+'SAR Da'!AH178+'URQ Da'!AH178+'ROC Da'!AH178+'SM Da'!AH178+'BN Da'!AH178+'BS Da'!AH178+'TDC Da'!AH178</f>
        <v>597</v>
      </c>
      <c r="AI178" s="10">
        <f>+'MIT Da'!AI178+'SAR Da'!AI178+'URQ Da'!AI178+'ROC Da'!AI178+'SM Da'!AI178+'BN Da'!AI178+'BS Da'!AI178+'TDC Da'!AI178</f>
        <v>274.60699999999997</v>
      </c>
      <c r="AJ178" s="10">
        <f>+'MIT Da'!AJ178+'SAR Da'!AJ178+'URQ Da'!AJ178+'ROC Da'!AJ178+'SM Da'!AJ178+'BN Da'!AJ178+'BS Da'!AJ178+'TDC Da'!AJ178</f>
        <v>7.32</v>
      </c>
      <c r="AK178" s="10">
        <f>+'MIT Da'!AK178+'SAR Da'!AK178+'URQ Da'!AK178+'ROC Da'!AK178+'SM Da'!AK178+'BN Da'!AK178+'BS Da'!AK178+'TDC Da'!AK178</f>
        <v>498.71500000000003</v>
      </c>
      <c r="AL178" s="222">
        <f>+'MIT Da'!AL178+'SAR Da'!AL178+'URQ Da'!AL178+'ROC Da'!AL178+'SM Da'!AL178+'BN Da'!AL178+'BS Da'!AL178+'TDC Da'!AL178</f>
        <v>780.64199999999994</v>
      </c>
      <c r="AM178" s="55">
        <f>+'MIT Da'!AM178+'SAR Da'!AM178+'URQ Da'!AM178+'ROC Da'!AM178+'SM Da'!AM178+'BN Da'!AM178+'BS Da'!AM178+'TDC Da'!AM178</f>
        <v>12</v>
      </c>
      <c r="AN178" s="55">
        <f>+'MIT Da'!AN178+'SAR Da'!AN178+'URQ Da'!AN178+'ROC Da'!AN178+'SM Da'!AN178+'BN Da'!AN178+'BS Da'!AN178+'TDC Da'!AN178</f>
        <v>57</v>
      </c>
      <c r="AO178" s="55">
        <f>+'MIT Da'!AO178+'SAR Da'!AO178+'URQ Da'!AO178+'ROC Da'!AO178+'SM Da'!AO178+'BN Da'!AO178+'BS Da'!AO178+'TDC Da'!AO178</f>
        <v>82</v>
      </c>
      <c r="AP178" s="232">
        <f>+'MIT Da'!AP178+'SAR Da'!AP178+'URQ Da'!AP178+'ROC Da'!AP178+'SM Da'!AP178+'BN Da'!AP178+'BS Da'!AP178+'TDC Da'!AP178</f>
        <v>151</v>
      </c>
      <c r="AQ178" s="55">
        <f>+'MIT Da'!AQ178+'SAR Da'!AQ178+'URQ Da'!AQ178+'ROC Da'!AQ178+'SM Da'!AQ178+'BN Da'!AQ178+'BS Da'!AQ178+'TDC Da'!AQ178</f>
        <v>596</v>
      </c>
      <c r="AR178" s="55">
        <f>+'MIT Da'!AR178+'SAR Da'!AR178+'URQ Da'!AR178+'ROC Da'!AR178+'SM Da'!AR178+'BN Da'!AR178+'BS Da'!AR178+'TDC Da'!AR178</f>
        <v>341</v>
      </c>
      <c r="AS178" s="55">
        <f>+'MIT Da'!AS178+'SAR Da'!AS178+'URQ Da'!AS178+'ROC Da'!AS178+'SM Da'!AS178+'BN Da'!AS178+'BS Da'!AS178+'TDC Da'!AS178</f>
        <v>39</v>
      </c>
      <c r="AT178" s="232">
        <f>+SUM(RED_InfraMR[[#This Row],[B.02.1 - Parque de Coches Eléctricos Motrices]:[B.02.3 - Parque de Coches Eléctricos Motrices Tipo R]])</f>
        <v>976</v>
      </c>
      <c r="AU178" s="55">
        <f>+'MIT Da'!AU178+'SAR Da'!AU178+'URQ Da'!AU178+'ROC Da'!AU178+'SM Da'!AU178+'BN Da'!AU178+'BS Da'!AU178+'TDC Da'!AU178</f>
        <v>0</v>
      </c>
      <c r="AV178" s="55">
        <f>+'MIT Da'!AV178+'SAR Da'!AV178+'URQ Da'!AV178+'ROC Da'!AV178+'SM Da'!AV178+'BN Da'!AV178+'BS Da'!AV178+'TDC Da'!AV178</f>
        <v>6</v>
      </c>
      <c r="AW178" s="55">
        <f>+'MIT Da'!AW178+'SAR Da'!AW178+'URQ Da'!AW178+'ROC Da'!AW178+'SM Da'!AW178+'BN Da'!AW178+'BS Da'!AW178+'TDC Da'!AW178</f>
        <v>10</v>
      </c>
      <c r="AX178" s="232">
        <f>+SUM(RED_InfraMR[[#This Row],[B.03.1 - Parque de Coches Motores Motrices Remolcados]:[B.03.3 - Parque de Coches Motores Motrices Cabina]])</f>
        <v>16</v>
      </c>
      <c r="AY178" s="55">
        <f>+'MIT Da'!AY178+'SAR Da'!AY178+'URQ Da'!AY178+'ROC Da'!AY178+'SM Da'!AY178+'BN Da'!AY178+'BS Da'!AY178+'TDC Da'!AY178</f>
        <v>437</v>
      </c>
      <c r="AZ178" s="55">
        <f>+'MIT Da'!AZ178+'SAR Da'!AZ178+'URQ Da'!AZ178+'ROC Da'!AZ178+'SM Da'!AZ178+'BN Da'!AZ178+'BS Da'!AZ178+'TDC Da'!AZ178</f>
        <v>173</v>
      </c>
      <c r="BA178" s="55">
        <f>+'MIT Da'!BA178+'SAR Da'!BA178+'URQ Da'!BA178+'ROC Da'!BA178+'SM Da'!BA178+'BN Da'!BA178+'BS Da'!BA178+'TDC Da'!BA178</f>
        <v>15</v>
      </c>
      <c r="BB178" s="55">
        <f>+'MIT Da'!BB178+'SAR Da'!BB178+'URQ Da'!BB178+'ROC Da'!BB178+'SM Da'!BB178+'BN Da'!BB178+'BS Da'!BB178+'TDC Da'!BB178</f>
        <v>0</v>
      </c>
      <c r="BC178" s="232">
        <f>+SUM(RED_InfraMR[[#This Row],[B.04.1 - Parque de Coches Remolcados Clase Unica]:[B.04.5 - Parque de Coches Remolcados para Servicios Especiales (Cartoneros)]])</f>
        <v>625</v>
      </c>
      <c r="BD178" s="393">
        <f>+'MIT Da'!BD178+'SAR Da'!BD178+'URQ Da'!BD178+'ROC Da'!BD178+'SM Da'!BD178+'BN Da'!BD178+'BS Da'!BD178+'TDC Da'!BD178</f>
        <v>163</v>
      </c>
      <c r="BE178" s="55">
        <f>+'MIT Da'!BE178+'SAR Da'!BE178+'URQ Da'!BE178+'ROC Da'!BE178+'SM Da'!BE178+'BN Da'!BE178+'BS Da'!BE178+'TDC Da'!BE178</f>
        <v>12</v>
      </c>
      <c r="BF178" s="55">
        <f>+'MIT Da'!BF178+'SAR Da'!BF178+'URQ Da'!BF178+'ROC Da'!BF178+'SM Da'!BF178+'BN Da'!BF178+'BS Da'!BF178+'TDC Da'!BF178</f>
        <v>92</v>
      </c>
      <c r="BG178" s="235"/>
    </row>
    <row r="179" spans="1:59">
      <c r="A179" s="1">
        <v>2007</v>
      </c>
      <c r="B179" s="1" t="s">
        <v>70</v>
      </c>
      <c r="C179" s="10">
        <f>+'MIT Da'!C179+'SAR Da'!C179+'URQ Da'!C179+'ROC Da'!C179+'SM Da'!C179+'BN Da'!C179+'BS Da'!C179+'TDC Da'!C179</f>
        <v>147.21299999999999</v>
      </c>
      <c r="D179" s="10">
        <f>+'MIT Da'!D179+'SAR Da'!D179+'URQ Da'!D179+'ROC Da'!D179+'SM Da'!D179+'BN Da'!D179+'BS Da'!D179+'TDC Da'!D179</f>
        <v>434.00300000000004</v>
      </c>
      <c r="E179" s="10">
        <f>+'MIT Da'!E179+'SAR Da'!E179+'URQ Da'!E179+'ROC Da'!E179+'SM Da'!E179+'BN Da'!E179+'BS Da'!E179+'TDC Da'!E179</f>
        <v>0</v>
      </c>
      <c r="F179" s="10">
        <f>+'MIT Da'!F179+'SAR Da'!F179+'URQ Da'!F179+'ROC Da'!F179+'SM Da'!F179+'BN Da'!F179+'BS Da'!F179+'TDC Da'!F179</f>
        <v>186.47664</v>
      </c>
      <c r="G179" s="192">
        <f>+'MIT Da'!G179+'SAR Da'!G179+'URQ Da'!G179+'ROC Da'!G179+'SM Da'!G179+'BN Da'!G179+'BS Da'!G179+'TDC Da'!G179</f>
        <v>767.69263999999998</v>
      </c>
      <c r="H179" s="192">
        <f>+'MIT Da'!H179+'SAR Da'!H179+'URQ Da'!H179+'ROC Da'!H179+'SM Da'!H179+'BN Da'!H179+'BS Da'!H179+'TDC Da'!H179</f>
        <v>767.69263999999998</v>
      </c>
      <c r="I179" s="10">
        <f>+'MIT Da'!I179+'SAR Da'!I179+'URQ Da'!I179+'ROC Da'!I179+'SM Da'!I179+'BN Da'!I179+'BS Da'!I179+'TDC Da'!I179</f>
        <v>1011.74311</v>
      </c>
      <c r="J179" s="10">
        <f>+'MIT Da'!J179+'SAR Da'!J179+'URQ Da'!J179+'ROC Da'!J179+'SM Da'!J179+'BN Da'!J179+'BS Da'!J179+'TDC Da'!J179</f>
        <v>1039.809</v>
      </c>
      <c r="K179" s="10">
        <f>+'MIT Da'!K179+'SAR Da'!K179+'URQ Da'!K179+'ROC Da'!K179+'SM Da'!K179+'BN Da'!K179+'BS Da'!K179+'TDC Da'!K179</f>
        <v>54.516999999999996</v>
      </c>
      <c r="L179" s="10">
        <f>+'MIT Da'!L179+'SAR Da'!L179+'URQ Da'!L179+'ROC Da'!L179+'SM Da'!L179+'BN Da'!L179+'BS Da'!L179+'TDC Da'!L179</f>
        <v>400.09900000000005</v>
      </c>
      <c r="M179" s="10">
        <f>+'MIT Da'!M179+'SAR Da'!M179+'URQ Da'!M179+'ROC Da'!M179+'SM Da'!M179+'BN Da'!M179+'BS Da'!M179+'TDC Da'!M179</f>
        <v>21.314999999999998</v>
      </c>
      <c r="N179" s="192">
        <f>+'MIT Da'!N179+'SAR Da'!N179+'URQ Da'!N179+'ROC Da'!N179+'SM Da'!N179+'BN Da'!N179+'BS Da'!N179+'TDC Da'!N179</f>
        <v>1439.9079999999999</v>
      </c>
      <c r="O179" s="192">
        <f>+'MIT Da'!O179+'SAR Da'!O179+'URQ Da'!O179+'ROC Da'!O179+'SM Da'!O179+'BN Da'!O179+'BS Da'!O179+'TDC Da'!O179</f>
        <v>1439.9079999999999</v>
      </c>
      <c r="P179" s="55">
        <f>+'MIT Da'!P179+'SAR Da'!P179+'URQ Da'!P179+'ROC Da'!P179+'SM Da'!P179+'BN Da'!P179+'BS Da'!P179+'TDC Da'!P179</f>
        <v>203</v>
      </c>
      <c r="Q179" s="55">
        <f>+'MIT Da'!Q179+'SAR Da'!Q179+'URQ Da'!Q179+'ROC Da'!Q179+'SM Da'!Q179+'BN Da'!Q179+'BS Da'!Q179+'TDC Da'!Q179</f>
        <v>58</v>
      </c>
      <c r="R179" s="55">
        <f>+'MIT Da'!R179+'SAR Da'!R179+'URQ Da'!R179+'ROC Da'!R179+'SM Da'!R179+'BN Da'!R179+'BS Da'!R179+'TDC Da'!R179</f>
        <v>10</v>
      </c>
      <c r="S179" s="213">
        <f>+'MIT Da'!S179+'SAR Da'!S179+'URQ Da'!S179+'ROC Da'!S179+'SM Da'!S179+'BN Da'!S179+'BS Da'!S179+'TDC Da'!S179</f>
        <v>271</v>
      </c>
      <c r="T179" s="213">
        <f>+'MIT Da'!T179+'SAR Da'!T179+'URQ Da'!T179+'ROC Da'!T179+'SM Da'!T179+'BN Da'!T179+'BS Da'!T179+'TDC Da'!T179</f>
        <v>271</v>
      </c>
      <c r="U179" s="55">
        <f>+'MIT Da'!U179+'SAR Da'!U179+'URQ Da'!U179+'ROC Da'!U179+'SM Da'!U179+'BN Da'!U179+'BS Da'!U179+'TDC Da'!U179</f>
        <v>136</v>
      </c>
      <c r="V179" s="55">
        <f>+'MIT Da'!V179+'SAR Da'!V179+'URQ Da'!V179+'ROC Da'!V179+'SM Da'!V179+'BN Da'!V179+'BS Da'!V179+'TDC Da'!V179</f>
        <v>434</v>
      </c>
      <c r="W179" s="55">
        <f>+'MIT Da'!W179+'SAR Da'!W179+'URQ Da'!W179+'ROC Da'!W179+'SM Da'!W179+'BN Da'!W179+'BS Da'!W179+'TDC Da'!W179</f>
        <v>11</v>
      </c>
      <c r="X179" s="55">
        <f>+'MIT Da'!X179+'SAR Da'!X179+'URQ Da'!X179+'ROC Da'!X179+'SM Da'!X179+'BN Da'!X179+'BS Da'!X179+'TDC Da'!X179</f>
        <v>107</v>
      </c>
      <c r="Y179" s="55">
        <f>+'MIT Da'!Y179+'SAR Da'!Y179+'URQ Da'!Y179+'ROC Da'!Y179+'SM Da'!Y179+'BN Da'!Y179+'BS Da'!Y179+'TDC Da'!Y179</f>
        <v>4</v>
      </c>
      <c r="Z179" s="219">
        <f>+'MIT Da'!Z179+'SAR Da'!Z179+'URQ Da'!Z179+'ROC Da'!Z179+'SM Da'!Z179+'BN Da'!Z179+'BS Da'!Z179+'TDC Da'!Z179</f>
        <v>692</v>
      </c>
      <c r="AA179" s="55">
        <f>+'MIT Da'!AA179+'SAR Da'!AA179+'URQ Da'!AA179+'ROC Da'!AA179+'SM Da'!AA179+'BN Da'!AA179+'BS Da'!AA179+'TDC Da'!AA179</f>
        <v>161</v>
      </c>
      <c r="AB179" s="55">
        <f>+'MIT Da'!AB179+'SAR Da'!AB179+'URQ Da'!AB179+'ROC Da'!AB179+'SM Da'!AB179+'BN Da'!AB179+'BS Da'!AB179+'TDC Da'!AB179</f>
        <v>102</v>
      </c>
      <c r="AC179" s="55">
        <f>+'MIT Da'!AC179+'SAR Da'!AC179+'URQ Da'!AC179+'ROC Da'!AC179+'SM Da'!AC179+'BN Da'!AC179+'BS Da'!AC179+'TDC Da'!AC179</f>
        <v>692</v>
      </c>
      <c r="AD179" s="219">
        <f>+'MIT Da'!AD179+'SAR Da'!AD179+'URQ Da'!AD179+'ROC Da'!AD179+'SM Da'!AD179+'BN Da'!AD179+'BS Da'!AD179+'TDC Da'!AD179</f>
        <v>955</v>
      </c>
      <c r="AE179" s="55">
        <f>+'MIT Da'!AE179+'SAR Da'!AE179+'URQ Da'!AE179+'ROC Da'!AE179+'SM Da'!AE179+'BN Da'!AE179+'BS Da'!AE179+'TDC Da'!AE179</f>
        <v>54</v>
      </c>
      <c r="AF179" s="55">
        <f>+'MIT Da'!AF179+'SAR Da'!AF179+'URQ Da'!AF179+'ROC Da'!AF179+'SM Da'!AF179+'BN Da'!AF179+'BS Da'!AF179+'TDC Da'!AF179</f>
        <v>96</v>
      </c>
      <c r="AG179" s="55">
        <f>+'MIT Da'!AG179+'SAR Da'!AG179+'URQ Da'!AG179+'ROC Da'!AG179+'SM Da'!AG179+'BN Da'!AG179+'BS Da'!AG179+'TDC Da'!AG179</f>
        <v>447</v>
      </c>
      <c r="AH179" s="219">
        <f>+'MIT Da'!AH179+'SAR Da'!AH179+'URQ Da'!AH179+'ROC Da'!AH179+'SM Da'!AH179+'BN Da'!AH179+'BS Da'!AH179+'TDC Da'!AH179</f>
        <v>597</v>
      </c>
      <c r="AI179" s="10">
        <f>+'MIT Da'!AI179+'SAR Da'!AI179+'URQ Da'!AI179+'ROC Da'!AI179+'SM Da'!AI179+'BN Da'!AI179+'BS Da'!AI179+'TDC Da'!AI179</f>
        <v>274.60699999999997</v>
      </c>
      <c r="AJ179" s="10">
        <f>+'MIT Da'!AJ179+'SAR Da'!AJ179+'URQ Da'!AJ179+'ROC Da'!AJ179+'SM Da'!AJ179+'BN Da'!AJ179+'BS Da'!AJ179+'TDC Da'!AJ179</f>
        <v>7.32</v>
      </c>
      <c r="AK179" s="10">
        <f>+'MIT Da'!AK179+'SAR Da'!AK179+'URQ Da'!AK179+'ROC Da'!AK179+'SM Da'!AK179+'BN Da'!AK179+'BS Da'!AK179+'TDC Da'!AK179</f>
        <v>498.71500000000003</v>
      </c>
      <c r="AL179" s="222">
        <f>+'MIT Da'!AL179+'SAR Da'!AL179+'URQ Da'!AL179+'ROC Da'!AL179+'SM Da'!AL179+'BN Da'!AL179+'BS Da'!AL179+'TDC Da'!AL179</f>
        <v>780.64199999999994</v>
      </c>
      <c r="AM179" s="55">
        <f>+'MIT Da'!AM179+'SAR Da'!AM179+'URQ Da'!AM179+'ROC Da'!AM179+'SM Da'!AM179+'BN Da'!AM179+'BS Da'!AM179+'TDC Da'!AM179</f>
        <v>12</v>
      </c>
      <c r="AN179" s="55">
        <f>+'MIT Da'!AN179+'SAR Da'!AN179+'URQ Da'!AN179+'ROC Da'!AN179+'SM Da'!AN179+'BN Da'!AN179+'BS Da'!AN179+'TDC Da'!AN179</f>
        <v>57</v>
      </c>
      <c r="AO179" s="55">
        <f>+'MIT Da'!AO179+'SAR Da'!AO179+'URQ Da'!AO179+'ROC Da'!AO179+'SM Da'!AO179+'BN Da'!AO179+'BS Da'!AO179+'TDC Da'!AO179</f>
        <v>82</v>
      </c>
      <c r="AP179" s="232">
        <f>+'MIT Da'!AP179+'SAR Da'!AP179+'URQ Da'!AP179+'ROC Da'!AP179+'SM Da'!AP179+'BN Da'!AP179+'BS Da'!AP179+'TDC Da'!AP179</f>
        <v>151</v>
      </c>
      <c r="AQ179" s="55">
        <f>+'MIT Da'!AQ179+'SAR Da'!AQ179+'URQ Da'!AQ179+'ROC Da'!AQ179+'SM Da'!AQ179+'BN Da'!AQ179+'BS Da'!AQ179+'TDC Da'!AQ179</f>
        <v>596</v>
      </c>
      <c r="AR179" s="55">
        <f>+'MIT Da'!AR179+'SAR Da'!AR179+'URQ Da'!AR179+'ROC Da'!AR179+'SM Da'!AR179+'BN Da'!AR179+'BS Da'!AR179+'TDC Da'!AR179</f>
        <v>341</v>
      </c>
      <c r="AS179" s="55">
        <f>+'MIT Da'!AS179+'SAR Da'!AS179+'URQ Da'!AS179+'ROC Da'!AS179+'SM Da'!AS179+'BN Da'!AS179+'BS Da'!AS179+'TDC Da'!AS179</f>
        <v>39</v>
      </c>
      <c r="AT179" s="232">
        <f>+SUM(RED_InfraMR[[#This Row],[B.02.1 - Parque de Coches Eléctricos Motrices]:[B.02.3 - Parque de Coches Eléctricos Motrices Tipo R]])</f>
        <v>976</v>
      </c>
      <c r="AU179" s="55">
        <f>+'MIT Da'!AU179+'SAR Da'!AU179+'URQ Da'!AU179+'ROC Da'!AU179+'SM Da'!AU179+'BN Da'!AU179+'BS Da'!AU179+'TDC Da'!AU179</f>
        <v>0</v>
      </c>
      <c r="AV179" s="55">
        <f>+'MIT Da'!AV179+'SAR Da'!AV179+'URQ Da'!AV179+'ROC Da'!AV179+'SM Da'!AV179+'BN Da'!AV179+'BS Da'!AV179+'TDC Da'!AV179</f>
        <v>6</v>
      </c>
      <c r="AW179" s="55">
        <f>+'MIT Da'!AW179+'SAR Da'!AW179+'URQ Da'!AW179+'ROC Da'!AW179+'SM Da'!AW179+'BN Da'!AW179+'BS Da'!AW179+'TDC Da'!AW179</f>
        <v>10</v>
      </c>
      <c r="AX179" s="232">
        <f>+SUM(RED_InfraMR[[#This Row],[B.03.1 - Parque de Coches Motores Motrices Remolcados]:[B.03.3 - Parque de Coches Motores Motrices Cabina]])</f>
        <v>16</v>
      </c>
      <c r="AY179" s="55">
        <f>+'MIT Da'!AY179+'SAR Da'!AY179+'URQ Da'!AY179+'ROC Da'!AY179+'SM Da'!AY179+'BN Da'!AY179+'BS Da'!AY179+'TDC Da'!AY179</f>
        <v>437</v>
      </c>
      <c r="AZ179" s="55">
        <f>+'MIT Da'!AZ179+'SAR Da'!AZ179+'URQ Da'!AZ179+'ROC Da'!AZ179+'SM Da'!AZ179+'BN Da'!AZ179+'BS Da'!AZ179+'TDC Da'!AZ179</f>
        <v>173</v>
      </c>
      <c r="BA179" s="55">
        <f>+'MIT Da'!BA179+'SAR Da'!BA179+'URQ Da'!BA179+'ROC Da'!BA179+'SM Da'!BA179+'BN Da'!BA179+'BS Da'!BA179+'TDC Da'!BA179</f>
        <v>15</v>
      </c>
      <c r="BB179" s="55">
        <f>+'MIT Da'!BB179+'SAR Da'!BB179+'URQ Da'!BB179+'ROC Da'!BB179+'SM Da'!BB179+'BN Da'!BB179+'BS Da'!BB179+'TDC Da'!BB179</f>
        <v>0</v>
      </c>
      <c r="BC179" s="232">
        <f>+SUM(RED_InfraMR[[#This Row],[B.04.1 - Parque de Coches Remolcados Clase Unica]:[B.04.5 - Parque de Coches Remolcados para Servicios Especiales (Cartoneros)]])</f>
        <v>625</v>
      </c>
      <c r="BD179" s="393">
        <f>+'MIT Da'!BD179+'SAR Da'!BD179+'URQ Da'!BD179+'ROC Da'!BD179+'SM Da'!BD179+'BN Da'!BD179+'BS Da'!BD179+'TDC Da'!BD179</f>
        <v>163</v>
      </c>
      <c r="BE179" s="55">
        <f>+'MIT Da'!BE179+'SAR Da'!BE179+'URQ Da'!BE179+'ROC Da'!BE179+'SM Da'!BE179+'BN Da'!BE179+'BS Da'!BE179+'TDC Da'!BE179</f>
        <v>12</v>
      </c>
      <c r="BF179" s="55">
        <f>+'MIT Da'!BF179+'SAR Da'!BF179+'URQ Da'!BF179+'ROC Da'!BF179+'SM Da'!BF179+'BN Da'!BF179+'BS Da'!BF179+'TDC Da'!BF179</f>
        <v>92</v>
      </c>
      <c r="BG179" s="235"/>
    </row>
    <row r="180" spans="1:59">
      <c r="A180" s="1">
        <v>2007</v>
      </c>
      <c r="B180" s="1" t="s">
        <v>71</v>
      </c>
      <c r="C180" s="10">
        <f>+'MIT Da'!C180+'SAR Da'!C180+'URQ Da'!C180+'ROC Da'!C180+'SM Da'!C180+'BN Da'!C180+'BS Da'!C180+'TDC Da'!C180</f>
        <v>147.21299999999999</v>
      </c>
      <c r="D180" s="10">
        <f>+'MIT Da'!D180+'SAR Da'!D180+'URQ Da'!D180+'ROC Da'!D180+'SM Da'!D180+'BN Da'!D180+'BS Da'!D180+'TDC Da'!D180</f>
        <v>434.00300000000004</v>
      </c>
      <c r="E180" s="10">
        <f>+'MIT Da'!E180+'SAR Da'!E180+'URQ Da'!E180+'ROC Da'!E180+'SM Da'!E180+'BN Da'!E180+'BS Da'!E180+'TDC Da'!E180</f>
        <v>0</v>
      </c>
      <c r="F180" s="10">
        <f>+'MIT Da'!F180+'SAR Da'!F180+'URQ Da'!F180+'ROC Da'!F180+'SM Da'!F180+'BN Da'!F180+'BS Da'!F180+'TDC Da'!F180</f>
        <v>186.47664</v>
      </c>
      <c r="G180" s="192">
        <f>+'MIT Da'!G180+'SAR Da'!G180+'URQ Da'!G180+'ROC Da'!G180+'SM Da'!G180+'BN Da'!G180+'BS Da'!G180+'TDC Da'!G180</f>
        <v>767.69263999999998</v>
      </c>
      <c r="H180" s="192">
        <f>+'MIT Da'!H180+'SAR Da'!H180+'URQ Da'!H180+'ROC Da'!H180+'SM Da'!H180+'BN Da'!H180+'BS Da'!H180+'TDC Da'!H180</f>
        <v>767.69263999999998</v>
      </c>
      <c r="I180" s="10">
        <f>+'MIT Da'!I180+'SAR Da'!I180+'URQ Da'!I180+'ROC Da'!I180+'SM Da'!I180+'BN Da'!I180+'BS Da'!I180+'TDC Da'!I180</f>
        <v>1011.74311</v>
      </c>
      <c r="J180" s="10">
        <f>+'MIT Da'!J180+'SAR Da'!J180+'URQ Da'!J180+'ROC Da'!J180+'SM Da'!J180+'BN Da'!J180+'BS Da'!J180+'TDC Da'!J180</f>
        <v>1039.809</v>
      </c>
      <c r="K180" s="10">
        <f>+'MIT Da'!K180+'SAR Da'!K180+'URQ Da'!K180+'ROC Da'!K180+'SM Da'!K180+'BN Da'!K180+'BS Da'!K180+'TDC Da'!K180</f>
        <v>54.516999999999996</v>
      </c>
      <c r="L180" s="10">
        <f>+'MIT Da'!L180+'SAR Da'!L180+'URQ Da'!L180+'ROC Da'!L180+'SM Da'!L180+'BN Da'!L180+'BS Da'!L180+'TDC Da'!L180</f>
        <v>400.09900000000005</v>
      </c>
      <c r="M180" s="10">
        <f>+'MIT Da'!M180+'SAR Da'!M180+'URQ Da'!M180+'ROC Da'!M180+'SM Da'!M180+'BN Da'!M180+'BS Da'!M180+'TDC Da'!M180</f>
        <v>21.314999999999998</v>
      </c>
      <c r="N180" s="192">
        <f>+'MIT Da'!N180+'SAR Da'!N180+'URQ Da'!N180+'ROC Da'!N180+'SM Da'!N180+'BN Da'!N180+'BS Da'!N180+'TDC Da'!N180</f>
        <v>1439.9079999999999</v>
      </c>
      <c r="O180" s="192">
        <f>+'MIT Da'!O180+'SAR Da'!O180+'URQ Da'!O180+'ROC Da'!O180+'SM Da'!O180+'BN Da'!O180+'BS Da'!O180+'TDC Da'!O180</f>
        <v>1439.9079999999999</v>
      </c>
      <c r="P180" s="55">
        <f>+'MIT Da'!P180+'SAR Da'!P180+'URQ Da'!P180+'ROC Da'!P180+'SM Da'!P180+'BN Da'!P180+'BS Da'!P180+'TDC Da'!P180</f>
        <v>203</v>
      </c>
      <c r="Q180" s="55">
        <f>+'MIT Da'!Q180+'SAR Da'!Q180+'URQ Da'!Q180+'ROC Da'!Q180+'SM Da'!Q180+'BN Da'!Q180+'BS Da'!Q180+'TDC Da'!Q180</f>
        <v>58</v>
      </c>
      <c r="R180" s="55">
        <f>+'MIT Da'!R180+'SAR Da'!R180+'URQ Da'!R180+'ROC Da'!R180+'SM Da'!R180+'BN Da'!R180+'BS Da'!R180+'TDC Da'!R180</f>
        <v>10</v>
      </c>
      <c r="S180" s="213">
        <f>+'MIT Da'!S180+'SAR Da'!S180+'URQ Da'!S180+'ROC Da'!S180+'SM Da'!S180+'BN Da'!S180+'BS Da'!S180+'TDC Da'!S180</f>
        <v>271</v>
      </c>
      <c r="T180" s="213">
        <f>+'MIT Da'!T180+'SAR Da'!T180+'URQ Da'!T180+'ROC Da'!T180+'SM Da'!T180+'BN Da'!T180+'BS Da'!T180+'TDC Da'!T180</f>
        <v>271</v>
      </c>
      <c r="U180" s="55">
        <f>+'MIT Da'!U180+'SAR Da'!U180+'URQ Da'!U180+'ROC Da'!U180+'SM Da'!U180+'BN Da'!U180+'BS Da'!U180+'TDC Da'!U180</f>
        <v>136</v>
      </c>
      <c r="V180" s="55">
        <f>+'MIT Da'!V180+'SAR Da'!V180+'URQ Da'!V180+'ROC Da'!V180+'SM Da'!V180+'BN Da'!V180+'BS Da'!V180+'TDC Da'!V180</f>
        <v>434</v>
      </c>
      <c r="W180" s="55">
        <f>+'MIT Da'!W180+'SAR Da'!W180+'URQ Da'!W180+'ROC Da'!W180+'SM Da'!W180+'BN Da'!W180+'BS Da'!W180+'TDC Da'!W180</f>
        <v>11</v>
      </c>
      <c r="X180" s="55">
        <f>+'MIT Da'!X180+'SAR Da'!X180+'URQ Da'!X180+'ROC Da'!X180+'SM Da'!X180+'BN Da'!X180+'BS Da'!X180+'TDC Da'!X180</f>
        <v>107</v>
      </c>
      <c r="Y180" s="55">
        <f>+'MIT Da'!Y180+'SAR Da'!Y180+'URQ Da'!Y180+'ROC Da'!Y180+'SM Da'!Y180+'BN Da'!Y180+'BS Da'!Y180+'TDC Da'!Y180</f>
        <v>4</v>
      </c>
      <c r="Z180" s="219">
        <f>+'MIT Da'!Z180+'SAR Da'!Z180+'URQ Da'!Z180+'ROC Da'!Z180+'SM Da'!Z180+'BN Da'!Z180+'BS Da'!Z180+'TDC Da'!Z180</f>
        <v>692</v>
      </c>
      <c r="AA180" s="55">
        <f>+'MIT Da'!AA180+'SAR Da'!AA180+'URQ Da'!AA180+'ROC Da'!AA180+'SM Da'!AA180+'BN Da'!AA180+'BS Da'!AA180+'TDC Da'!AA180</f>
        <v>161</v>
      </c>
      <c r="AB180" s="55">
        <f>+'MIT Da'!AB180+'SAR Da'!AB180+'URQ Da'!AB180+'ROC Da'!AB180+'SM Da'!AB180+'BN Da'!AB180+'BS Da'!AB180+'TDC Da'!AB180</f>
        <v>102</v>
      </c>
      <c r="AC180" s="55">
        <f>+'MIT Da'!AC180+'SAR Da'!AC180+'URQ Da'!AC180+'ROC Da'!AC180+'SM Da'!AC180+'BN Da'!AC180+'BS Da'!AC180+'TDC Da'!AC180</f>
        <v>692</v>
      </c>
      <c r="AD180" s="219">
        <f>+'MIT Da'!AD180+'SAR Da'!AD180+'URQ Da'!AD180+'ROC Da'!AD180+'SM Da'!AD180+'BN Da'!AD180+'BS Da'!AD180+'TDC Da'!AD180</f>
        <v>955</v>
      </c>
      <c r="AE180" s="55">
        <f>+'MIT Da'!AE180+'SAR Da'!AE180+'URQ Da'!AE180+'ROC Da'!AE180+'SM Da'!AE180+'BN Da'!AE180+'BS Da'!AE180+'TDC Da'!AE180</f>
        <v>54</v>
      </c>
      <c r="AF180" s="55">
        <f>+'MIT Da'!AF180+'SAR Da'!AF180+'URQ Da'!AF180+'ROC Da'!AF180+'SM Da'!AF180+'BN Da'!AF180+'BS Da'!AF180+'TDC Da'!AF180</f>
        <v>96</v>
      </c>
      <c r="AG180" s="55">
        <f>+'MIT Da'!AG180+'SAR Da'!AG180+'URQ Da'!AG180+'ROC Da'!AG180+'SM Da'!AG180+'BN Da'!AG180+'BS Da'!AG180+'TDC Da'!AG180</f>
        <v>447</v>
      </c>
      <c r="AH180" s="219">
        <f>+'MIT Da'!AH180+'SAR Da'!AH180+'URQ Da'!AH180+'ROC Da'!AH180+'SM Da'!AH180+'BN Da'!AH180+'BS Da'!AH180+'TDC Da'!AH180</f>
        <v>597</v>
      </c>
      <c r="AI180" s="10">
        <f>+'MIT Da'!AI180+'SAR Da'!AI180+'URQ Da'!AI180+'ROC Da'!AI180+'SM Da'!AI180+'BN Da'!AI180+'BS Da'!AI180+'TDC Da'!AI180</f>
        <v>274.60699999999997</v>
      </c>
      <c r="AJ180" s="10">
        <f>+'MIT Da'!AJ180+'SAR Da'!AJ180+'URQ Da'!AJ180+'ROC Da'!AJ180+'SM Da'!AJ180+'BN Da'!AJ180+'BS Da'!AJ180+'TDC Da'!AJ180</f>
        <v>7.32</v>
      </c>
      <c r="AK180" s="10">
        <f>+'MIT Da'!AK180+'SAR Da'!AK180+'URQ Da'!AK180+'ROC Da'!AK180+'SM Da'!AK180+'BN Da'!AK180+'BS Da'!AK180+'TDC Da'!AK180</f>
        <v>498.71500000000003</v>
      </c>
      <c r="AL180" s="222">
        <f>+'MIT Da'!AL180+'SAR Da'!AL180+'URQ Da'!AL180+'ROC Da'!AL180+'SM Da'!AL180+'BN Da'!AL180+'BS Da'!AL180+'TDC Da'!AL180</f>
        <v>780.64199999999994</v>
      </c>
      <c r="AM180" s="55">
        <f>+'MIT Da'!AM180+'SAR Da'!AM180+'URQ Da'!AM180+'ROC Da'!AM180+'SM Da'!AM180+'BN Da'!AM180+'BS Da'!AM180+'TDC Da'!AM180</f>
        <v>12</v>
      </c>
      <c r="AN180" s="55">
        <f>+'MIT Da'!AN180+'SAR Da'!AN180+'URQ Da'!AN180+'ROC Da'!AN180+'SM Da'!AN180+'BN Da'!AN180+'BS Da'!AN180+'TDC Da'!AN180</f>
        <v>57</v>
      </c>
      <c r="AO180" s="55">
        <f>+'MIT Da'!AO180+'SAR Da'!AO180+'URQ Da'!AO180+'ROC Da'!AO180+'SM Da'!AO180+'BN Da'!AO180+'BS Da'!AO180+'TDC Da'!AO180</f>
        <v>82</v>
      </c>
      <c r="AP180" s="232">
        <f>+'MIT Da'!AP180+'SAR Da'!AP180+'URQ Da'!AP180+'ROC Da'!AP180+'SM Da'!AP180+'BN Da'!AP180+'BS Da'!AP180+'TDC Da'!AP180</f>
        <v>151</v>
      </c>
      <c r="AQ180" s="55">
        <f>+'MIT Da'!AQ180+'SAR Da'!AQ180+'URQ Da'!AQ180+'ROC Da'!AQ180+'SM Da'!AQ180+'BN Da'!AQ180+'BS Da'!AQ180+'TDC Da'!AQ180</f>
        <v>596</v>
      </c>
      <c r="AR180" s="55">
        <f>+'MIT Da'!AR180+'SAR Da'!AR180+'URQ Da'!AR180+'ROC Da'!AR180+'SM Da'!AR180+'BN Da'!AR180+'BS Da'!AR180+'TDC Da'!AR180</f>
        <v>341</v>
      </c>
      <c r="AS180" s="55">
        <f>+'MIT Da'!AS180+'SAR Da'!AS180+'URQ Da'!AS180+'ROC Da'!AS180+'SM Da'!AS180+'BN Da'!AS180+'BS Da'!AS180+'TDC Da'!AS180</f>
        <v>39</v>
      </c>
      <c r="AT180" s="232">
        <f>+SUM(RED_InfraMR[[#This Row],[B.02.1 - Parque de Coches Eléctricos Motrices]:[B.02.3 - Parque de Coches Eléctricos Motrices Tipo R]])</f>
        <v>976</v>
      </c>
      <c r="AU180" s="55">
        <f>+'MIT Da'!AU180+'SAR Da'!AU180+'URQ Da'!AU180+'ROC Da'!AU180+'SM Da'!AU180+'BN Da'!AU180+'BS Da'!AU180+'TDC Da'!AU180</f>
        <v>0</v>
      </c>
      <c r="AV180" s="55">
        <f>+'MIT Da'!AV180+'SAR Da'!AV180+'URQ Da'!AV180+'ROC Da'!AV180+'SM Da'!AV180+'BN Da'!AV180+'BS Da'!AV180+'TDC Da'!AV180</f>
        <v>6</v>
      </c>
      <c r="AW180" s="55">
        <f>+'MIT Da'!AW180+'SAR Da'!AW180+'URQ Da'!AW180+'ROC Da'!AW180+'SM Da'!AW180+'BN Da'!AW180+'BS Da'!AW180+'TDC Da'!AW180</f>
        <v>10</v>
      </c>
      <c r="AX180" s="232">
        <f>+SUM(RED_InfraMR[[#This Row],[B.03.1 - Parque de Coches Motores Motrices Remolcados]:[B.03.3 - Parque de Coches Motores Motrices Cabina]])</f>
        <v>16</v>
      </c>
      <c r="AY180" s="55">
        <f>+'MIT Da'!AY180+'SAR Da'!AY180+'URQ Da'!AY180+'ROC Da'!AY180+'SM Da'!AY180+'BN Da'!AY180+'BS Da'!AY180+'TDC Da'!AY180</f>
        <v>437</v>
      </c>
      <c r="AZ180" s="55">
        <f>+'MIT Da'!AZ180+'SAR Da'!AZ180+'URQ Da'!AZ180+'ROC Da'!AZ180+'SM Da'!AZ180+'BN Da'!AZ180+'BS Da'!AZ180+'TDC Da'!AZ180</f>
        <v>173</v>
      </c>
      <c r="BA180" s="55">
        <f>+'MIT Da'!BA180+'SAR Da'!BA180+'URQ Da'!BA180+'ROC Da'!BA180+'SM Da'!BA180+'BN Da'!BA180+'BS Da'!BA180+'TDC Da'!BA180</f>
        <v>15</v>
      </c>
      <c r="BB180" s="55">
        <f>+'MIT Da'!BB180+'SAR Da'!BB180+'URQ Da'!BB180+'ROC Da'!BB180+'SM Da'!BB180+'BN Da'!BB180+'BS Da'!BB180+'TDC Da'!BB180</f>
        <v>0</v>
      </c>
      <c r="BC180" s="232">
        <f>+SUM(RED_InfraMR[[#This Row],[B.04.1 - Parque de Coches Remolcados Clase Unica]:[B.04.5 - Parque de Coches Remolcados para Servicios Especiales (Cartoneros)]])</f>
        <v>625</v>
      </c>
      <c r="BD180" s="393">
        <f>+'MIT Da'!BD180+'SAR Da'!BD180+'URQ Da'!BD180+'ROC Da'!BD180+'SM Da'!BD180+'BN Da'!BD180+'BS Da'!BD180+'TDC Da'!BD180</f>
        <v>163</v>
      </c>
      <c r="BE180" s="55">
        <f>+'MIT Da'!BE180+'SAR Da'!BE180+'URQ Da'!BE180+'ROC Da'!BE180+'SM Da'!BE180+'BN Da'!BE180+'BS Da'!BE180+'TDC Da'!BE180</f>
        <v>12</v>
      </c>
      <c r="BF180" s="55">
        <f>+'MIT Da'!BF180+'SAR Da'!BF180+'URQ Da'!BF180+'ROC Da'!BF180+'SM Da'!BF180+'BN Da'!BF180+'BS Da'!BF180+'TDC Da'!BF180</f>
        <v>92</v>
      </c>
      <c r="BG180" s="235"/>
    </row>
    <row r="181" spans="1:59">
      <c r="A181" s="1">
        <v>2007</v>
      </c>
      <c r="B181" s="1" t="s">
        <v>72</v>
      </c>
      <c r="C181" s="10">
        <f>+'MIT Da'!C181+'SAR Da'!C181+'URQ Da'!C181+'ROC Da'!C181+'SM Da'!C181+'BN Da'!C181+'BS Da'!C181+'TDC Da'!C181</f>
        <v>147.21299999999999</v>
      </c>
      <c r="D181" s="10">
        <f>+'MIT Da'!D181+'SAR Da'!D181+'URQ Da'!D181+'ROC Da'!D181+'SM Da'!D181+'BN Da'!D181+'BS Da'!D181+'TDC Da'!D181</f>
        <v>434.00300000000004</v>
      </c>
      <c r="E181" s="10">
        <f>+'MIT Da'!E181+'SAR Da'!E181+'URQ Da'!E181+'ROC Da'!E181+'SM Da'!E181+'BN Da'!E181+'BS Da'!E181+'TDC Da'!E181</f>
        <v>0</v>
      </c>
      <c r="F181" s="10">
        <f>+'MIT Da'!F181+'SAR Da'!F181+'URQ Da'!F181+'ROC Da'!F181+'SM Da'!F181+'BN Da'!F181+'BS Da'!F181+'TDC Da'!F181</f>
        <v>186.47664</v>
      </c>
      <c r="G181" s="192">
        <f>+'MIT Da'!G181+'SAR Da'!G181+'URQ Da'!G181+'ROC Da'!G181+'SM Da'!G181+'BN Da'!G181+'BS Da'!G181+'TDC Da'!G181</f>
        <v>767.69263999999998</v>
      </c>
      <c r="H181" s="192">
        <f>+'MIT Da'!H181+'SAR Da'!H181+'URQ Da'!H181+'ROC Da'!H181+'SM Da'!H181+'BN Da'!H181+'BS Da'!H181+'TDC Da'!H181</f>
        <v>767.69263999999998</v>
      </c>
      <c r="I181" s="10">
        <f>+'MIT Da'!I181+'SAR Da'!I181+'URQ Da'!I181+'ROC Da'!I181+'SM Da'!I181+'BN Da'!I181+'BS Da'!I181+'TDC Da'!I181</f>
        <v>1011.74311</v>
      </c>
      <c r="J181" s="10">
        <f>+'MIT Da'!J181+'SAR Da'!J181+'URQ Da'!J181+'ROC Da'!J181+'SM Da'!J181+'BN Da'!J181+'BS Da'!J181+'TDC Da'!J181</f>
        <v>1039.809</v>
      </c>
      <c r="K181" s="10">
        <f>+'MIT Da'!K181+'SAR Da'!K181+'URQ Da'!K181+'ROC Da'!K181+'SM Da'!K181+'BN Da'!K181+'BS Da'!K181+'TDC Da'!K181</f>
        <v>54.516999999999996</v>
      </c>
      <c r="L181" s="10">
        <f>+'MIT Da'!L181+'SAR Da'!L181+'URQ Da'!L181+'ROC Da'!L181+'SM Da'!L181+'BN Da'!L181+'BS Da'!L181+'TDC Da'!L181</f>
        <v>400.09900000000005</v>
      </c>
      <c r="M181" s="10">
        <f>+'MIT Da'!M181+'SAR Da'!M181+'URQ Da'!M181+'ROC Da'!M181+'SM Da'!M181+'BN Da'!M181+'BS Da'!M181+'TDC Da'!M181</f>
        <v>21.314999999999998</v>
      </c>
      <c r="N181" s="192">
        <f>+'MIT Da'!N181+'SAR Da'!N181+'URQ Da'!N181+'ROC Da'!N181+'SM Da'!N181+'BN Da'!N181+'BS Da'!N181+'TDC Da'!N181</f>
        <v>1439.9079999999999</v>
      </c>
      <c r="O181" s="192">
        <f>+'MIT Da'!O181+'SAR Da'!O181+'URQ Da'!O181+'ROC Da'!O181+'SM Da'!O181+'BN Da'!O181+'BS Da'!O181+'TDC Da'!O181</f>
        <v>1439.9079999999999</v>
      </c>
      <c r="P181" s="55">
        <f>+'MIT Da'!P181+'SAR Da'!P181+'URQ Da'!P181+'ROC Da'!P181+'SM Da'!P181+'BN Da'!P181+'BS Da'!P181+'TDC Da'!P181</f>
        <v>203</v>
      </c>
      <c r="Q181" s="55">
        <f>+'MIT Da'!Q181+'SAR Da'!Q181+'URQ Da'!Q181+'ROC Da'!Q181+'SM Da'!Q181+'BN Da'!Q181+'BS Da'!Q181+'TDC Da'!Q181</f>
        <v>58</v>
      </c>
      <c r="R181" s="55">
        <f>+'MIT Da'!R181+'SAR Da'!R181+'URQ Da'!R181+'ROC Da'!R181+'SM Da'!R181+'BN Da'!R181+'BS Da'!R181+'TDC Da'!R181</f>
        <v>10</v>
      </c>
      <c r="S181" s="213">
        <f>+'MIT Da'!S181+'SAR Da'!S181+'URQ Da'!S181+'ROC Da'!S181+'SM Da'!S181+'BN Da'!S181+'BS Da'!S181+'TDC Da'!S181</f>
        <v>271</v>
      </c>
      <c r="T181" s="213">
        <f>+'MIT Da'!T181+'SAR Da'!T181+'URQ Da'!T181+'ROC Da'!T181+'SM Da'!T181+'BN Da'!T181+'BS Da'!T181+'TDC Da'!T181</f>
        <v>271</v>
      </c>
      <c r="U181" s="55">
        <f>+'MIT Da'!U181+'SAR Da'!U181+'URQ Da'!U181+'ROC Da'!U181+'SM Da'!U181+'BN Da'!U181+'BS Da'!U181+'TDC Da'!U181</f>
        <v>136</v>
      </c>
      <c r="V181" s="55">
        <f>+'MIT Da'!V181+'SAR Da'!V181+'URQ Da'!V181+'ROC Da'!V181+'SM Da'!V181+'BN Da'!V181+'BS Da'!V181+'TDC Da'!V181</f>
        <v>434</v>
      </c>
      <c r="W181" s="55">
        <f>+'MIT Da'!W181+'SAR Da'!W181+'URQ Da'!W181+'ROC Da'!W181+'SM Da'!W181+'BN Da'!W181+'BS Da'!W181+'TDC Da'!W181</f>
        <v>11</v>
      </c>
      <c r="X181" s="55">
        <f>+'MIT Da'!X181+'SAR Da'!X181+'URQ Da'!X181+'ROC Da'!X181+'SM Da'!X181+'BN Da'!X181+'BS Da'!X181+'TDC Da'!X181</f>
        <v>107</v>
      </c>
      <c r="Y181" s="55">
        <f>+'MIT Da'!Y181+'SAR Da'!Y181+'URQ Da'!Y181+'ROC Da'!Y181+'SM Da'!Y181+'BN Da'!Y181+'BS Da'!Y181+'TDC Da'!Y181</f>
        <v>4</v>
      </c>
      <c r="Z181" s="219">
        <f>+'MIT Da'!Z181+'SAR Da'!Z181+'URQ Da'!Z181+'ROC Da'!Z181+'SM Da'!Z181+'BN Da'!Z181+'BS Da'!Z181+'TDC Da'!Z181</f>
        <v>692</v>
      </c>
      <c r="AA181" s="55">
        <f>+'MIT Da'!AA181+'SAR Da'!AA181+'URQ Da'!AA181+'ROC Da'!AA181+'SM Da'!AA181+'BN Da'!AA181+'BS Da'!AA181+'TDC Da'!AA181</f>
        <v>161</v>
      </c>
      <c r="AB181" s="55">
        <f>+'MIT Da'!AB181+'SAR Da'!AB181+'URQ Da'!AB181+'ROC Da'!AB181+'SM Da'!AB181+'BN Da'!AB181+'BS Da'!AB181+'TDC Da'!AB181</f>
        <v>102</v>
      </c>
      <c r="AC181" s="55">
        <f>+'MIT Da'!AC181+'SAR Da'!AC181+'URQ Da'!AC181+'ROC Da'!AC181+'SM Da'!AC181+'BN Da'!AC181+'BS Da'!AC181+'TDC Da'!AC181</f>
        <v>692</v>
      </c>
      <c r="AD181" s="219">
        <f>+'MIT Da'!AD181+'SAR Da'!AD181+'URQ Da'!AD181+'ROC Da'!AD181+'SM Da'!AD181+'BN Da'!AD181+'BS Da'!AD181+'TDC Da'!AD181</f>
        <v>955</v>
      </c>
      <c r="AE181" s="55">
        <f>+'MIT Da'!AE181+'SAR Da'!AE181+'URQ Da'!AE181+'ROC Da'!AE181+'SM Da'!AE181+'BN Da'!AE181+'BS Da'!AE181+'TDC Da'!AE181</f>
        <v>54</v>
      </c>
      <c r="AF181" s="55">
        <f>+'MIT Da'!AF181+'SAR Da'!AF181+'URQ Da'!AF181+'ROC Da'!AF181+'SM Da'!AF181+'BN Da'!AF181+'BS Da'!AF181+'TDC Da'!AF181</f>
        <v>96</v>
      </c>
      <c r="AG181" s="55">
        <f>+'MIT Da'!AG181+'SAR Da'!AG181+'URQ Da'!AG181+'ROC Da'!AG181+'SM Da'!AG181+'BN Da'!AG181+'BS Da'!AG181+'TDC Da'!AG181</f>
        <v>447</v>
      </c>
      <c r="AH181" s="219">
        <f>+'MIT Da'!AH181+'SAR Da'!AH181+'URQ Da'!AH181+'ROC Da'!AH181+'SM Da'!AH181+'BN Da'!AH181+'BS Da'!AH181+'TDC Da'!AH181</f>
        <v>597</v>
      </c>
      <c r="AI181" s="10">
        <f>+'MIT Da'!AI181+'SAR Da'!AI181+'URQ Da'!AI181+'ROC Da'!AI181+'SM Da'!AI181+'BN Da'!AI181+'BS Da'!AI181+'TDC Da'!AI181</f>
        <v>274.60699999999997</v>
      </c>
      <c r="AJ181" s="10">
        <f>+'MIT Da'!AJ181+'SAR Da'!AJ181+'URQ Da'!AJ181+'ROC Da'!AJ181+'SM Da'!AJ181+'BN Da'!AJ181+'BS Da'!AJ181+'TDC Da'!AJ181</f>
        <v>7.32</v>
      </c>
      <c r="AK181" s="10">
        <f>+'MIT Da'!AK181+'SAR Da'!AK181+'URQ Da'!AK181+'ROC Da'!AK181+'SM Da'!AK181+'BN Da'!AK181+'BS Da'!AK181+'TDC Da'!AK181</f>
        <v>498.71500000000003</v>
      </c>
      <c r="AL181" s="222">
        <f>+'MIT Da'!AL181+'SAR Da'!AL181+'URQ Da'!AL181+'ROC Da'!AL181+'SM Da'!AL181+'BN Da'!AL181+'BS Da'!AL181+'TDC Da'!AL181</f>
        <v>780.64199999999994</v>
      </c>
      <c r="AM181" s="55">
        <f>+'MIT Da'!AM181+'SAR Da'!AM181+'URQ Da'!AM181+'ROC Da'!AM181+'SM Da'!AM181+'BN Da'!AM181+'BS Da'!AM181+'TDC Da'!AM181</f>
        <v>12</v>
      </c>
      <c r="AN181" s="55">
        <f>+'MIT Da'!AN181+'SAR Da'!AN181+'URQ Da'!AN181+'ROC Da'!AN181+'SM Da'!AN181+'BN Da'!AN181+'BS Da'!AN181+'TDC Da'!AN181</f>
        <v>57</v>
      </c>
      <c r="AO181" s="55">
        <f>+'MIT Da'!AO181+'SAR Da'!AO181+'URQ Da'!AO181+'ROC Da'!AO181+'SM Da'!AO181+'BN Da'!AO181+'BS Da'!AO181+'TDC Da'!AO181</f>
        <v>82</v>
      </c>
      <c r="AP181" s="232">
        <f>+'MIT Da'!AP181+'SAR Da'!AP181+'URQ Da'!AP181+'ROC Da'!AP181+'SM Da'!AP181+'BN Da'!AP181+'BS Da'!AP181+'TDC Da'!AP181</f>
        <v>151</v>
      </c>
      <c r="AQ181" s="55">
        <f>+'MIT Da'!AQ181+'SAR Da'!AQ181+'URQ Da'!AQ181+'ROC Da'!AQ181+'SM Da'!AQ181+'BN Da'!AQ181+'BS Da'!AQ181+'TDC Da'!AQ181</f>
        <v>596</v>
      </c>
      <c r="AR181" s="55">
        <f>+'MIT Da'!AR181+'SAR Da'!AR181+'URQ Da'!AR181+'ROC Da'!AR181+'SM Da'!AR181+'BN Da'!AR181+'BS Da'!AR181+'TDC Da'!AR181</f>
        <v>341</v>
      </c>
      <c r="AS181" s="55">
        <f>+'MIT Da'!AS181+'SAR Da'!AS181+'URQ Da'!AS181+'ROC Da'!AS181+'SM Da'!AS181+'BN Da'!AS181+'BS Da'!AS181+'TDC Da'!AS181</f>
        <v>39</v>
      </c>
      <c r="AT181" s="232">
        <f>+SUM(RED_InfraMR[[#This Row],[B.02.1 - Parque de Coches Eléctricos Motrices]:[B.02.3 - Parque de Coches Eléctricos Motrices Tipo R]])</f>
        <v>976</v>
      </c>
      <c r="AU181" s="55">
        <f>+'MIT Da'!AU181+'SAR Da'!AU181+'URQ Da'!AU181+'ROC Da'!AU181+'SM Da'!AU181+'BN Da'!AU181+'BS Da'!AU181+'TDC Da'!AU181</f>
        <v>0</v>
      </c>
      <c r="AV181" s="55">
        <f>+'MIT Da'!AV181+'SAR Da'!AV181+'URQ Da'!AV181+'ROC Da'!AV181+'SM Da'!AV181+'BN Da'!AV181+'BS Da'!AV181+'TDC Da'!AV181</f>
        <v>6</v>
      </c>
      <c r="AW181" s="55">
        <f>+'MIT Da'!AW181+'SAR Da'!AW181+'URQ Da'!AW181+'ROC Da'!AW181+'SM Da'!AW181+'BN Da'!AW181+'BS Da'!AW181+'TDC Da'!AW181</f>
        <v>10</v>
      </c>
      <c r="AX181" s="232">
        <f>+SUM(RED_InfraMR[[#This Row],[B.03.1 - Parque de Coches Motores Motrices Remolcados]:[B.03.3 - Parque de Coches Motores Motrices Cabina]])</f>
        <v>16</v>
      </c>
      <c r="AY181" s="55">
        <f>+'MIT Da'!AY181+'SAR Da'!AY181+'URQ Da'!AY181+'ROC Da'!AY181+'SM Da'!AY181+'BN Da'!AY181+'BS Da'!AY181+'TDC Da'!AY181</f>
        <v>437</v>
      </c>
      <c r="AZ181" s="55">
        <f>+'MIT Da'!AZ181+'SAR Da'!AZ181+'URQ Da'!AZ181+'ROC Da'!AZ181+'SM Da'!AZ181+'BN Da'!AZ181+'BS Da'!AZ181+'TDC Da'!AZ181</f>
        <v>173</v>
      </c>
      <c r="BA181" s="55">
        <f>+'MIT Da'!BA181+'SAR Da'!BA181+'URQ Da'!BA181+'ROC Da'!BA181+'SM Da'!BA181+'BN Da'!BA181+'BS Da'!BA181+'TDC Da'!BA181</f>
        <v>15</v>
      </c>
      <c r="BB181" s="55">
        <f>+'MIT Da'!BB181+'SAR Da'!BB181+'URQ Da'!BB181+'ROC Da'!BB181+'SM Da'!BB181+'BN Da'!BB181+'BS Da'!BB181+'TDC Da'!BB181</f>
        <v>0</v>
      </c>
      <c r="BC181" s="232">
        <f>+SUM(RED_InfraMR[[#This Row],[B.04.1 - Parque de Coches Remolcados Clase Unica]:[B.04.5 - Parque de Coches Remolcados para Servicios Especiales (Cartoneros)]])</f>
        <v>625</v>
      </c>
      <c r="BD181" s="393">
        <f>+'MIT Da'!BD181+'SAR Da'!BD181+'URQ Da'!BD181+'ROC Da'!BD181+'SM Da'!BD181+'BN Da'!BD181+'BS Da'!BD181+'TDC Da'!BD181</f>
        <v>163</v>
      </c>
      <c r="BE181" s="55">
        <f>+'MIT Da'!BE181+'SAR Da'!BE181+'URQ Da'!BE181+'ROC Da'!BE181+'SM Da'!BE181+'BN Da'!BE181+'BS Da'!BE181+'TDC Da'!BE181</f>
        <v>12</v>
      </c>
      <c r="BF181" s="55">
        <f>+'MIT Da'!BF181+'SAR Da'!BF181+'URQ Da'!BF181+'ROC Da'!BF181+'SM Da'!BF181+'BN Da'!BF181+'BS Da'!BF181+'TDC Da'!BF181</f>
        <v>92</v>
      </c>
      <c r="BG181" s="235"/>
    </row>
    <row r="182" spans="1:59">
      <c r="A182" s="1">
        <v>2008</v>
      </c>
      <c r="B182" s="1" t="s">
        <v>61</v>
      </c>
      <c r="C182" s="10">
        <f>+'MIT Da'!C182+'SAR Da'!C182+'URQ Da'!C182+'ROC Da'!C182+'SM Da'!C182+'BN Da'!C182+'BS Da'!C182+'TDC Da'!C182</f>
        <v>147.21299999999999</v>
      </c>
      <c r="D182" s="10">
        <f>+'MIT Da'!D182+'SAR Da'!D182+'URQ Da'!D182+'ROC Da'!D182+'SM Da'!D182+'BN Da'!D182+'BS Da'!D182+'TDC Da'!D182</f>
        <v>434.00300000000004</v>
      </c>
      <c r="E182" s="10">
        <f>+'MIT Da'!E182+'SAR Da'!E182+'URQ Da'!E182+'ROC Da'!E182+'SM Da'!E182+'BN Da'!E182+'BS Da'!E182+'TDC Da'!E182</f>
        <v>0</v>
      </c>
      <c r="F182" s="10">
        <f>+'MIT Da'!F182+'SAR Da'!F182+'URQ Da'!F182+'ROC Da'!F182+'SM Da'!F182+'BN Da'!F182+'BS Da'!F182+'TDC Da'!F182</f>
        <v>186.47664</v>
      </c>
      <c r="G182" s="192">
        <f>+'MIT Da'!G182+'SAR Da'!G182+'URQ Da'!G182+'ROC Da'!G182+'SM Da'!G182+'BN Da'!G182+'BS Da'!G182+'TDC Da'!G182</f>
        <v>767.69263999999998</v>
      </c>
      <c r="H182" s="192">
        <f>+'MIT Da'!H182+'SAR Da'!H182+'URQ Da'!H182+'ROC Da'!H182+'SM Da'!H182+'BN Da'!H182+'BS Da'!H182+'TDC Da'!H182</f>
        <v>767.69263999999998</v>
      </c>
      <c r="I182" s="10">
        <f>+'MIT Da'!I182+'SAR Da'!I182+'URQ Da'!I182+'ROC Da'!I182+'SM Da'!I182+'BN Da'!I182+'BS Da'!I182+'TDC Da'!I182</f>
        <v>1011.74311</v>
      </c>
      <c r="J182" s="10">
        <f>+'MIT Da'!J182+'SAR Da'!J182+'URQ Da'!J182+'ROC Da'!J182+'SM Da'!J182+'BN Da'!J182+'BS Da'!J182+'TDC Da'!J182</f>
        <v>1039.809</v>
      </c>
      <c r="K182" s="10">
        <f>+'MIT Da'!K182+'SAR Da'!K182+'URQ Da'!K182+'ROC Da'!K182+'SM Da'!K182+'BN Da'!K182+'BS Da'!K182+'TDC Da'!K182</f>
        <v>54.516999999999996</v>
      </c>
      <c r="L182" s="10">
        <f>+'MIT Da'!L182+'SAR Da'!L182+'URQ Da'!L182+'ROC Da'!L182+'SM Da'!L182+'BN Da'!L182+'BS Da'!L182+'TDC Da'!L182</f>
        <v>400.09900000000005</v>
      </c>
      <c r="M182" s="10">
        <f>+'MIT Da'!M182+'SAR Da'!M182+'URQ Da'!M182+'ROC Da'!M182+'SM Da'!M182+'BN Da'!M182+'BS Da'!M182+'TDC Da'!M182</f>
        <v>21.314999999999998</v>
      </c>
      <c r="N182" s="192">
        <f>+'MIT Da'!N182+'SAR Da'!N182+'URQ Da'!N182+'ROC Da'!N182+'SM Da'!N182+'BN Da'!N182+'BS Da'!N182+'TDC Da'!N182</f>
        <v>1439.9079999999999</v>
      </c>
      <c r="O182" s="192">
        <f>+'MIT Da'!O182+'SAR Da'!O182+'URQ Da'!O182+'ROC Da'!O182+'SM Da'!O182+'BN Da'!O182+'BS Da'!O182+'TDC Da'!O182</f>
        <v>1439.9079999999999</v>
      </c>
      <c r="P182" s="55">
        <f>+'MIT Da'!P182+'SAR Da'!P182+'URQ Da'!P182+'ROC Da'!P182+'SM Da'!P182+'BN Da'!P182+'BS Da'!P182+'TDC Da'!P182</f>
        <v>203</v>
      </c>
      <c r="Q182" s="55">
        <f>+'MIT Da'!Q182+'SAR Da'!Q182+'URQ Da'!Q182+'ROC Da'!Q182+'SM Da'!Q182+'BN Da'!Q182+'BS Da'!Q182+'TDC Da'!Q182</f>
        <v>58</v>
      </c>
      <c r="R182" s="55">
        <f>+'MIT Da'!R182+'SAR Da'!R182+'URQ Da'!R182+'ROC Da'!R182+'SM Da'!R182+'BN Da'!R182+'BS Da'!R182+'TDC Da'!R182</f>
        <v>10</v>
      </c>
      <c r="S182" s="213">
        <f>+'MIT Da'!S182+'SAR Da'!S182+'URQ Da'!S182+'ROC Da'!S182+'SM Da'!S182+'BN Da'!S182+'BS Da'!S182+'TDC Da'!S182</f>
        <v>271</v>
      </c>
      <c r="T182" s="213">
        <f>+'MIT Da'!T182+'SAR Da'!T182+'URQ Da'!T182+'ROC Da'!T182+'SM Da'!T182+'BN Da'!T182+'BS Da'!T182+'TDC Da'!T182</f>
        <v>271</v>
      </c>
      <c r="U182" s="55">
        <f>+'MIT Da'!U182+'SAR Da'!U182+'URQ Da'!U182+'ROC Da'!U182+'SM Da'!U182+'BN Da'!U182+'BS Da'!U182+'TDC Da'!U182</f>
        <v>136</v>
      </c>
      <c r="V182" s="55">
        <f>+'MIT Da'!V182+'SAR Da'!V182+'URQ Da'!V182+'ROC Da'!V182+'SM Da'!V182+'BN Da'!V182+'BS Da'!V182+'TDC Da'!V182</f>
        <v>435</v>
      </c>
      <c r="W182" s="55">
        <f>+'MIT Da'!W182+'SAR Da'!W182+'URQ Da'!W182+'ROC Da'!W182+'SM Da'!W182+'BN Da'!W182+'BS Da'!W182+'TDC Da'!W182</f>
        <v>11</v>
      </c>
      <c r="X182" s="55">
        <f>+'MIT Da'!X182+'SAR Da'!X182+'URQ Da'!X182+'ROC Da'!X182+'SM Da'!X182+'BN Da'!X182+'BS Da'!X182+'TDC Da'!X182</f>
        <v>107</v>
      </c>
      <c r="Y182" s="55">
        <f>+'MIT Da'!Y182+'SAR Da'!Y182+'URQ Da'!Y182+'ROC Da'!Y182+'SM Da'!Y182+'BN Da'!Y182+'BS Da'!Y182+'TDC Da'!Y182</f>
        <v>4</v>
      </c>
      <c r="Z182" s="219">
        <f>+'MIT Da'!Z182+'SAR Da'!Z182+'URQ Da'!Z182+'ROC Da'!Z182+'SM Da'!Z182+'BN Da'!Z182+'BS Da'!Z182+'TDC Da'!Z182</f>
        <v>693</v>
      </c>
      <c r="AA182" s="55">
        <f>+'MIT Da'!AA182+'SAR Da'!AA182+'URQ Da'!AA182+'ROC Da'!AA182+'SM Da'!AA182+'BN Da'!AA182+'BS Da'!AA182+'TDC Da'!AA182</f>
        <v>162</v>
      </c>
      <c r="AB182" s="55">
        <f>+'MIT Da'!AB182+'SAR Da'!AB182+'URQ Da'!AB182+'ROC Da'!AB182+'SM Da'!AB182+'BN Da'!AB182+'BS Da'!AB182+'TDC Da'!AB182</f>
        <v>101</v>
      </c>
      <c r="AC182" s="55">
        <f>+'MIT Da'!AC182+'SAR Da'!AC182+'URQ Da'!AC182+'ROC Da'!AC182+'SM Da'!AC182+'BN Da'!AC182+'BS Da'!AC182+'TDC Da'!AC182</f>
        <v>693</v>
      </c>
      <c r="AD182" s="219">
        <f>+'MIT Da'!AD182+'SAR Da'!AD182+'URQ Da'!AD182+'ROC Da'!AD182+'SM Da'!AD182+'BN Da'!AD182+'BS Da'!AD182+'TDC Da'!AD182</f>
        <v>956</v>
      </c>
      <c r="AE182" s="55">
        <f>+'MIT Da'!AE182+'SAR Da'!AE182+'URQ Da'!AE182+'ROC Da'!AE182+'SM Da'!AE182+'BN Da'!AE182+'BS Da'!AE182+'TDC Da'!AE182</f>
        <v>54</v>
      </c>
      <c r="AF182" s="55">
        <f>+'MIT Da'!AF182+'SAR Da'!AF182+'URQ Da'!AF182+'ROC Da'!AF182+'SM Da'!AF182+'BN Da'!AF182+'BS Da'!AF182+'TDC Da'!AF182</f>
        <v>96</v>
      </c>
      <c r="AG182" s="55">
        <f>+'MIT Da'!AG182+'SAR Da'!AG182+'URQ Da'!AG182+'ROC Da'!AG182+'SM Da'!AG182+'BN Da'!AG182+'BS Da'!AG182+'TDC Da'!AG182</f>
        <v>448</v>
      </c>
      <c r="AH182" s="219">
        <f>+'MIT Da'!AH182+'SAR Da'!AH182+'URQ Da'!AH182+'ROC Da'!AH182+'SM Da'!AH182+'BN Da'!AH182+'BS Da'!AH182+'TDC Da'!AH182</f>
        <v>598</v>
      </c>
      <c r="AI182" s="10">
        <f>+'MIT Da'!AI182+'SAR Da'!AI182+'URQ Da'!AI182+'ROC Da'!AI182+'SM Da'!AI182+'BN Da'!AI182+'BS Da'!AI182+'TDC Da'!AI182</f>
        <v>274.60699999999997</v>
      </c>
      <c r="AJ182" s="10">
        <f>+'MIT Da'!AJ182+'SAR Da'!AJ182+'URQ Da'!AJ182+'ROC Da'!AJ182+'SM Da'!AJ182+'BN Da'!AJ182+'BS Da'!AJ182+'TDC Da'!AJ182</f>
        <v>7.32</v>
      </c>
      <c r="AK182" s="10">
        <f>+'MIT Da'!AK182+'SAR Da'!AK182+'URQ Da'!AK182+'ROC Da'!AK182+'SM Da'!AK182+'BN Da'!AK182+'BS Da'!AK182+'TDC Da'!AK182</f>
        <v>498.71500000000003</v>
      </c>
      <c r="AL182" s="222">
        <f>+'MIT Da'!AL182+'SAR Da'!AL182+'URQ Da'!AL182+'ROC Da'!AL182+'SM Da'!AL182+'BN Da'!AL182+'BS Da'!AL182+'TDC Da'!AL182</f>
        <v>780.64199999999994</v>
      </c>
      <c r="AM182" s="55">
        <f>+'MIT Da'!AM182+'SAR Da'!AM182+'URQ Da'!AM182+'ROC Da'!AM182+'SM Da'!AM182+'BN Da'!AM182+'BS Da'!AM182+'TDC Da'!AM182</f>
        <v>12</v>
      </c>
      <c r="AN182" s="55">
        <f>+'MIT Da'!AN182+'SAR Da'!AN182+'URQ Da'!AN182+'ROC Da'!AN182+'SM Da'!AN182+'BN Da'!AN182+'BS Da'!AN182+'TDC Da'!AN182</f>
        <v>57</v>
      </c>
      <c r="AO182" s="55">
        <f>+'MIT Da'!AO182+'SAR Da'!AO182+'URQ Da'!AO182+'ROC Da'!AO182+'SM Da'!AO182+'BN Da'!AO182+'BS Da'!AO182+'TDC Da'!AO182</f>
        <v>82</v>
      </c>
      <c r="AP182" s="232">
        <f>+'MIT Da'!AP182+'SAR Da'!AP182+'URQ Da'!AP182+'ROC Da'!AP182+'SM Da'!AP182+'BN Da'!AP182+'BS Da'!AP182+'TDC Da'!AP182</f>
        <v>151</v>
      </c>
      <c r="AQ182" s="55">
        <f>+'MIT Da'!AQ182+'SAR Da'!AQ182+'URQ Da'!AQ182+'ROC Da'!AQ182+'SM Da'!AQ182+'BN Da'!AQ182+'BS Da'!AQ182+'TDC Da'!AQ182</f>
        <v>596</v>
      </c>
      <c r="AR182" s="55">
        <f>+'MIT Da'!AR182+'SAR Da'!AR182+'URQ Da'!AR182+'ROC Da'!AR182+'SM Da'!AR182+'BN Da'!AR182+'BS Da'!AR182+'TDC Da'!AR182</f>
        <v>341</v>
      </c>
      <c r="AS182" s="55">
        <f>+'MIT Da'!AS182+'SAR Da'!AS182+'URQ Da'!AS182+'ROC Da'!AS182+'SM Da'!AS182+'BN Da'!AS182+'BS Da'!AS182+'TDC Da'!AS182</f>
        <v>39</v>
      </c>
      <c r="AT182" s="232">
        <f>+SUM(RED_InfraMR[[#This Row],[B.02.1 - Parque de Coches Eléctricos Motrices]:[B.02.3 - Parque de Coches Eléctricos Motrices Tipo R]])</f>
        <v>976</v>
      </c>
      <c r="AU182" s="55">
        <f>+'MIT Da'!AU182+'SAR Da'!AU182+'URQ Da'!AU182+'ROC Da'!AU182+'SM Da'!AU182+'BN Da'!AU182+'BS Da'!AU182+'TDC Da'!AU182</f>
        <v>0</v>
      </c>
      <c r="AV182" s="55">
        <f>+'MIT Da'!AV182+'SAR Da'!AV182+'URQ Da'!AV182+'ROC Da'!AV182+'SM Da'!AV182+'BN Da'!AV182+'BS Da'!AV182+'TDC Da'!AV182</f>
        <v>6</v>
      </c>
      <c r="AW182" s="55">
        <f>+'MIT Da'!AW182+'SAR Da'!AW182+'URQ Da'!AW182+'ROC Da'!AW182+'SM Da'!AW182+'BN Da'!AW182+'BS Da'!AW182+'TDC Da'!AW182</f>
        <v>10</v>
      </c>
      <c r="AX182" s="232">
        <f>+SUM(RED_InfraMR[[#This Row],[B.03.1 - Parque de Coches Motores Motrices Remolcados]:[B.03.3 - Parque de Coches Motores Motrices Cabina]])</f>
        <v>16</v>
      </c>
      <c r="AY182" s="55">
        <f>+'MIT Da'!AY182+'SAR Da'!AY182+'URQ Da'!AY182+'ROC Da'!AY182+'SM Da'!AY182+'BN Da'!AY182+'BS Da'!AY182+'TDC Da'!AY182</f>
        <v>437</v>
      </c>
      <c r="AZ182" s="55">
        <f>+'MIT Da'!AZ182+'SAR Da'!AZ182+'URQ Da'!AZ182+'ROC Da'!AZ182+'SM Da'!AZ182+'BN Da'!AZ182+'BS Da'!AZ182+'TDC Da'!AZ182</f>
        <v>173</v>
      </c>
      <c r="BA182" s="55">
        <f>+'MIT Da'!BA182+'SAR Da'!BA182+'URQ Da'!BA182+'ROC Da'!BA182+'SM Da'!BA182+'BN Da'!BA182+'BS Da'!BA182+'TDC Da'!BA182</f>
        <v>15</v>
      </c>
      <c r="BB182" s="55">
        <f>+'MIT Da'!BB182+'SAR Da'!BB182+'URQ Da'!BB182+'ROC Da'!BB182+'SM Da'!BB182+'BN Da'!BB182+'BS Da'!BB182+'TDC Da'!BB182</f>
        <v>0</v>
      </c>
      <c r="BC182" s="232">
        <f>+SUM(RED_InfraMR[[#This Row],[B.04.1 - Parque de Coches Remolcados Clase Unica]:[B.04.5 - Parque de Coches Remolcados para Servicios Especiales (Cartoneros)]])</f>
        <v>625</v>
      </c>
      <c r="BD182" s="393">
        <f>+'MIT Da'!BD182+'SAR Da'!BD182+'URQ Da'!BD182+'ROC Da'!BD182+'SM Da'!BD182+'BN Da'!BD182+'BS Da'!BD182+'TDC Da'!BD182</f>
        <v>163</v>
      </c>
      <c r="BE182" s="55">
        <f>+'MIT Da'!BE182+'SAR Da'!BE182+'URQ Da'!BE182+'ROC Da'!BE182+'SM Da'!BE182+'BN Da'!BE182+'BS Da'!BE182+'TDC Da'!BE182</f>
        <v>12</v>
      </c>
      <c r="BF182" s="55">
        <f>+'MIT Da'!BF182+'SAR Da'!BF182+'URQ Da'!BF182+'ROC Da'!BF182+'SM Da'!BF182+'BN Da'!BF182+'BS Da'!BF182+'TDC Da'!BF182</f>
        <v>92</v>
      </c>
      <c r="BG182" s="235"/>
    </row>
    <row r="183" spans="1:59">
      <c r="A183" s="1">
        <v>2008</v>
      </c>
      <c r="B183" s="1" t="s">
        <v>62</v>
      </c>
      <c r="C183" s="10">
        <f>+'MIT Da'!C183+'SAR Da'!C183+'URQ Da'!C183+'ROC Da'!C183+'SM Da'!C183+'BN Da'!C183+'BS Da'!C183+'TDC Da'!C183</f>
        <v>147.21299999999999</v>
      </c>
      <c r="D183" s="10">
        <f>+'MIT Da'!D183+'SAR Da'!D183+'URQ Da'!D183+'ROC Da'!D183+'SM Da'!D183+'BN Da'!D183+'BS Da'!D183+'TDC Da'!D183</f>
        <v>434.00300000000004</v>
      </c>
      <c r="E183" s="10">
        <f>+'MIT Da'!E183+'SAR Da'!E183+'URQ Da'!E183+'ROC Da'!E183+'SM Da'!E183+'BN Da'!E183+'BS Da'!E183+'TDC Da'!E183</f>
        <v>0</v>
      </c>
      <c r="F183" s="10">
        <f>+'MIT Da'!F183+'SAR Da'!F183+'URQ Da'!F183+'ROC Da'!F183+'SM Da'!F183+'BN Da'!F183+'BS Da'!F183+'TDC Da'!F183</f>
        <v>186.47664</v>
      </c>
      <c r="G183" s="192">
        <f>+'MIT Da'!G183+'SAR Da'!G183+'URQ Da'!G183+'ROC Da'!G183+'SM Da'!G183+'BN Da'!G183+'BS Da'!G183+'TDC Da'!G183</f>
        <v>767.69263999999998</v>
      </c>
      <c r="H183" s="192">
        <f>+'MIT Da'!H183+'SAR Da'!H183+'URQ Da'!H183+'ROC Da'!H183+'SM Da'!H183+'BN Da'!H183+'BS Da'!H183+'TDC Da'!H183</f>
        <v>767.69263999999998</v>
      </c>
      <c r="I183" s="10">
        <f>+'MIT Da'!I183+'SAR Da'!I183+'URQ Da'!I183+'ROC Da'!I183+'SM Da'!I183+'BN Da'!I183+'BS Da'!I183+'TDC Da'!I183</f>
        <v>1011.74311</v>
      </c>
      <c r="J183" s="10">
        <f>+'MIT Da'!J183+'SAR Da'!J183+'URQ Da'!J183+'ROC Da'!J183+'SM Da'!J183+'BN Da'!J183+'BS Da'!J183+'TDC Da'!J183</f>
        <v>1039.809</v>
      </c>
      <c r="K183" s="10">
        <f>+'MIT Da'!K183+'SAR Da'!K183+'URQ Da'!K183+'ROC Da'!K183+'SM Da'!K183+'BN Da'!K183+'BS Da'!K183+'TDC Da'!K183</f>
        <v>54.516999999999996</v>
      </c>
      <c r="L183" s="10">
        <f>+'MIT Da'!L183+'SAR Da'!L183+'URQ Da'!L183+'ROC Da'!L183+'SM Da'!L183+'BN Da'!L183+'BS Da'!L183+'TDC Da'!L183</f>
        <v>400.09900000000005</v>
      </c>
      <c r="M183" s="10">
        <f>+'MIT Da'!M183+'SAR Da'!M183+'URQ Da'!M183+'ROC Da'!M183+'SM Da'!M183+'BN Da'!M183+'BS Da'!M183+'TDC Da'!M183</f>
        <v>21.314999999999998</v>
      </c>
      <c r="N183" s="192">
        <f>+'MIT Da'!N183+'SAR Da'!N183+'URQ Da'!N183+'ROC Da'!N183+'SM Da'!N183+'BN Da'!N183+'BS Da'!N183+'TDC Da'!N183</f>
        <v>1439.9079999999999</v>
      </c>
      <c r="O183" s="192">
        <f>+'MIT Da'!O183+'SAR Da'!O183+'URQ Da'!O183+'ROC Da'!O183+'SM Da'!O183+'BN Da'!O183+'BS Da'!O183+'TDC Da'!O183</f>
        <v>1439.9079999999999</v>
      </c>
      <c r="P183" s="55">
        <f>+'MIT Da'!P183+'SAR Da'!P183+'URQ Da'!P183+'ROC Da'!P183+'SM Da'!P183+'BN Da'!P183+'BS Da'!P183+'TDC Da'!P183</f>
        <v>203</v>
      </c>
      <c r="Q183" s="55">
        <f>+'MIT Da'!Q183+'SAR Da'!Q183+'URQ Da'!Q183+'ROC Da'!Q183+'SM Da'!Q183+'BN Da'!Q183+'BS Da'!Q183+'TDC Da'!Q183</f>
        <v>58</v>
      </c>
      <c r="R183" s="55">
        <f>+'MIT Da'!R183+'SAR Da'!R183+'URQ Da'!R183+'ROC Da'!R183+'SM Da'!R183+'BN Da'!R183+'BS Da'!R183+'TDC Da'!R183</f>
        <v>10</v>
      </c>
      <c r="S183" s="213">
        <f>+'MIT Da'!S183+'SAR Da'!S183+'URQ Da'!S183+'ROC Da'!S183+'SM Da'!S183+'BN Da'!S183+'BS Da'!S183+'TDC Da'!S183</f>
        <v>271</v>
      </c>
      <c r="T183" s="213">
        <f>+'MIT Da'!T183+'SAR Da'!T183+'URQ Da'!T183+'ROC Da'!T183+'SM Da'!T183+'BN Da'!T183+'BS Da'!T183+'TDC Da'!T183</f>
        <v>271</v>
      </c>
      <c r="U183" s="55">
        <f>+'MIT Da'!U183+'SAR Da'!U183+'URQ Da'!U183+'ROC Da'!U183+'SM Da'!U183+'BN Da'!U183+'BS Da'!U183+'TDC Da'!U183</f>
        <v>136</v>
      </c>
      <c r="V183" s="55">
        <f>+'MIT Da'!V183+'SAR Da'!V183+'URQ Da'!V183+'ROC Da'!V183+'SM Da'!V183+'BN Da'!V183+'BS Da'!V183+'TDC Da'!V183</f>
        <v>435</v>
      </c>
      <c r="W183" s="55">
        <f>+'MIT Da'!W183+'SAR Da'!W183+'URQ Da'!W183+'ROC Da'!W183+'SM Da'!W183+'BN Da'!W183+'BS Da'!W183+'TDC Da'!W183</f>
        <v>11</v>
      </c>
      <c r="X183" s="55">
        <f>+'MIT Da'!X183+'SAR Da'!X183+'URQ Da'!X183+'ROC Da'!X183+'SM Da'!X183+'BN Da'!X183+'BS Da'!X183+'TDC Da'!X183</f>
        <v>107</v>
      </c>
      <c r="Y183" s="55">
        <f>+'MIT Da'!Y183+'SAR Da'!Y183+'URQ Da'!Y183+'ROC Da'!Y183+'SM Da'!Y183+'BN Da'!Y183+'BS Da'!Y183+'TDC Da'!Y183</f>
        <v>4</v>
      </c>
      <c r="Z183" s="219">
        <f>+'MIT Da'!Z183+'SAR Da'!Z183+'URQ Da'!Z183+'ROC Da'!Z183+'SM Da'!Z183+'BN Da'!Z183+'BS Da'!Z183+'TDC Da'!Z183</f>
        <v>693</v>
      </c>
      <c r="AA183" s="55">
        <f>+'MIT Da'!AA183+'SAR Da'!AA183+'URQ Da'!AA183+'ROC Da'!AA183+'SM Da'!AA183+'BN Da'!AA183+'BS Da'!AA183+'TDC Da'!AA183</f>
        <v>162</v>
      </c>
      <c r="AB183" s="55">
        <f>+'MIT Da'!AB183+'SAR Da'!AB183+'URQ Da'!AB183+'ROC Da'!AB183+'SM Da'!AB183+'BN Da'!AB183+'BS Da'!AB183+'TDC Da'!AB183</f>
        <v>101</v>
      </c>
      <c r="AC183" s="55">
        <f>+'MIT Da'!AC183+'SAR Da'!AC183+'URQ Da'!AC183+'ROC Da'!AC183+'SM Da'!AC183+'BN Da'!AC183+'BS Da'!AC183+'TDC Da'!AC183</f>
        <v>693</v>
      </c>
      <c r="AD183" s="219">
        <f>+'MIT Da'!AD183+'SAR Da'!AD183+'URQ Da'!AD183+'ROC Da'!AD183+'SM Da'!AD183+'BN Da'!AD183+'BS Da'!AD183+'TDC Da'!AD183</f>
        <v>956</v>
      </c>
      <c r="AE183" s="55">
        <f>+'MIT Da'!AE183+'SAR Da'!AE183+'URQ Da'!AE183+'ROC Da'!AE183+'SM Da'!AE183+'BN Da'!AE183+'BS Da'!AE183+'TDC Da'!AE183</f>
        <v>54</v>
      </c>
      <c r="AF183" s="55">
        <f>+'MIT Da'!AF183+'SAR Da'!AF183+'URQ Da'!AF183+'ROC Da'!AF183+'SM Da'!AF183+'BN Da'!AF183+'BS Da'!AF183+'TDC Da'!AF183</f>
        <v>96</v>
      </c>
      <c r="AG183" s="55">
        <f>+'MIT Da'!AG183+'SAR Da'!AG183+'URQ Da'!AG183+'ROC Da'!AG183+'SM Da'!AG183+'BN Da'!AG183+'BS Da'!AG183+'TDC Da'!AG183</f>
        <v>448</v>
      </c>
      <c r="AH183" s="219">
        <f>+'MIT Da'!AH183+'SAR Da'!AH183+'URQ Da'!AH183+'ROC Da'!AH183+'SM Da'!AH183+'BN Da'!AH183+'BS Da'!AH183+'TDC Da'!AH183</f>
        <v>598</v>
      </c>
      <c r="AI183" s="10">
        <f>+'MIT Da'!AI183+'SAR Da'!AI183+'URQ Da'!AI183+'ROC Da'!AI183+'SM Da'!AI183+'BN Da'!AI183+'BS Da'!AI183+'TDC Da'!AI183</f>
        <v>274.60699999999997</v>
      </c>
      <c r="AJ183" s="10">
        <f>+'MIT Da'!AJ183+'SAR Da'!AJ183+'URQ Da'!AJ183+'ROC Da'!AJ183+'SM Da'!AJ183+'BN Da'!AJ183+'BS Da'!AJ183+'TDC Da'!AJ183</f>
        <v>7.32</v>
      </c>
      <c r="AK183" s="10">
        <f>+'MIT Da'!AK183+'SAR Da'!AK183+'URQ Da'!AK183+'ROC Da'!AK183+'SM Da'!AK183+'BN Da'!AK183+'BS Da'!AK183+'TDC Da'!AK183</f>
        <v>498.71500000000003</v>
      </c>
      <c r="AL183" s="222">
        <f>+'MIT Da'!AL183+'SAR Da'!AL183+'URQ Da'!AL183+'ROC Da'!AL183+'SM Da'!AL183+'BN Da'!AL183+'BS Da'!AL183+'TDC Da'!AL183</f>
        <v>780.64199999999994</v>
      </c>
      <c r="AM183" s="55">
        <f>+'MIT Da'!AM183+'SAR Da'!AM183+'URQ Da'!AM183+'ROC Da'!AM183+'SM Da'!AM183+'BN Da'!AM183+'BS Da'!AM183+'TDC Da'!AM183</f>
        <v>12</v>
      </c>
      <c r="AN183" s="55">
        <f>+'MIT Da'!AN183+'SAR Da'!AN183+'URQ Da'!AN183+'ROC Da'!AN183+'SM Da'!AN183+'BN Da'!AN183+'BS Da'!AN183+'TDC Da'!AN183</f>
        <v>57</v>
      </c>
      <c r="AO183" s="55">
        <f>+'MIT Da'!AO183+'SAR Da'!AO183+'URQ Da'!AO183+'ROC Da'!AO183+'SM Da'!AO183+'BN Da'!AO183+'BS Da'!AO183+'TDC Da'!AO183</f>
        <v>82</v>
      </c>
      <c r="AP183" s="232">
        <f>+'MIT Da'!AP183+'SAR Da'!AP183+'URQ Da'!AP183+'ROC Da'!AP183+'SM Da'!AP183+'BN Da'!AP183+'BS Da'!AP183+'TDC Da'!AP183</f>
        <v>151</v>
      </c>
      <c r="AQ183" s="55">
        <f>+'MIT Da'!AQ183+'SAR Da'!AQ183+'URQ Da'!AQ183+'ROC Da'!AQ183+'SM Da'!AQ183+'BN Da'!AQ183+'BS Da'!AQ183+'TDC Da'!AQ183</f>
        <v>596</v>
      </c>
      <c r="AR183" s="55">
        <f>+'MIT Da'!AR183+'SAR Da'!AR183+'URQ Da'!AR183+'ROC Da'!AR183+'SM Da'!AR183+'BN Da'!AR183+'BS Da'!AR183+'TDC Da'!AR183</f>
        <v>341</v>
      </c>
      <c r="AS183" s="55">
        <f>+'MIT Da'!AS183+'SAR Da'!AS183+'URQ Da'!AS183+'ROC Da'!AS183+'SM Da'!AS183+'BN Da'!AS183+'BS Da'!AS183+'TDC Da'!AS183</f>
        <v>39</v>
      </c>
      <c r="AT183" s="232">
        <f>+SUM(RED_InfraMR[[#This Row],[B.02.1 - Parque de Coches Eléctricos Motrices]:[B.02.3 - Parque de Coches Eléctricos Motrices Tipo R]])</f>
        <v>976</v>
      </c>
      <c r="AU183" s="55">
        <f>+'MIT Da'!AU183+'SAR Da'!AU183+'URQ Da'!AU183+'ROC Da'!AU183+'SM Da'!AU183+'BN Da'!AU183+'BS Da'!AU183+'TDC Da'!AU183</f>
        <v>0</v>
      </c>
      <c r="AV183" s="55">
        <f>+'MIT Da'!AV183+'SAR Da'!AV183+'URQ Da'!AV183+'ROC Da'!AV183+'SM Da'!AV183+'BN Da'!AV183+'BS Da'!AV183+'TDC Da'!AV183</f>
        <v>6</v>
      </c>
      <c r="AW183" s="55">
        <f>+'MIT Da'!AW183+'SAR Da'!AW183+'URQ Da'!AW183+'ROC Da'!AW183+'SM Da'!AW183+'BN Da'!AW183+'BS Da'!AW183+'TDC Da'!AW183</f>
        <v>10</v>
      </c>
      <c r="AX183" s="232">
        <f>+SUM(RED_InfraMR[[#This Row],[B.03.1 - Parque de Coches Motores Motrices Remolcados]:[B.03.3 - Parque de Coches Motores Motrices Cabina]])</f>
        <v>16</v>
      </c>
      <c r="AY183" s="55">
        <f>+'MIT Da'!AY183+'SAR Da'!AY183+'URQ Da'!AY183+'ROC Da'!AY183+'SM Da'!AY183+'BN Da'!AY183+'BS Da'!AY183+'TDC Da'!AY183</f>
        <v>437</v>
      </c>
      <c r="AZ183" s="55">
        <f>+'MIT Da'!AZ183+'SAR Da'!AZ183+'URQ Da'!AZ183+'ROC Da'!AZ183+'SM Da'!AZ183+'BN Da'!AZ183+'BS Da'!AZ183+'TDC Da'!AZ183</f>
        <v>173</v>
      </c>
      <c r="BA183" s="55">
        <f>+'MIT Da'!BA183+'SAR Da'!BA183+'URQ Da'!BA183+'ROC Da'!BA183+'SM Da'!BA183+'BN Da'!BA183+'BS Da'!BA183+'TDC Da'!BA183</f>
        <v>15</v>
      </c>
      <c r="BB183" s="55">
        <f>+'MIT Da'!BB183+'SAR Da'!BB183+'URQ Da'!BB183+'ROC Da'!BB183+'SM Da'!BB183+'BN Da'!BB183+'BS Da'!BB183+'TDC Da'!BB183</f>
        <v>0</v>
      </c>
      <c r="BC183" s="232">
        <f>+SUM(RED_InfraMR[[#This Row],[B.04.1 - Parque de Coches Remolcados Clase Unica]:[B.04.5 - Parque de Coches Remolcados para Servicios Especiales (Cartoneros)]])</f>
        <v>625</v>
      </c>
      <c r="BD183" s="393">
        <f>+'MIT Da'!BD183+'SAR Da'!BD183+'URQ Da'!BD183+'ROC Da'!BD183+'SM Da'!BD183+'BN Da'!BD183+'BS Da'!BD183+'TDC Da'!BD183</f>
        <v>163</v>
      </c>
      <c r="BE183" s="55">
        <f>+'MIT Da'!BE183+'SAR Da'!BE183+'URQ Da'!BE183+'ROC Da'!BE183+'SM Da'!BE183+'BN Da'!BE183+'BS Da'!BE183+'TDC Da'!BE183</f>
        <v>12</v>
      </c>
      <c r="BF183" s="55">
        <f>+'MIT Da'!BF183+'SAR Da'!BF183+'URQ Da'!BF183+'ROC Da'!BF183+'SM Da'!BF183+'BN Da'!BF183+'BS Da'!BF183+'TDC Da'!BF183</f>
        <v>92</v>
      </c>
      <c r="BG183" s="235"/>
    </row>
    <row r="184" spans="1:59">
      <c r="A184" s="1">
        <v>2008</v>
      </c>
      <c r="B184" s="1" t="s">
        <v>63</v>
      </c>
      <c r="C184" s="10">
        <f>+'MIT Da'!C184+'SAR Da'!C184+'URQ Da'!C184+'ROC Da'!C184+'SM Da'!C184+'BN Da'!C184+'BS Da'!C184+'TDC Da'!C184</f>
        <v>147.21299999999999</v>
      </c>
      <c r="D184" s="10">
        <f>+'MIT Da'!D184+'SAR Da'!D184+'URQ Da'!D184+'ROC Da'!D184+'SM Da'!D184+'BN Da'!D184+'BS Da'!D184+'TDC Da'!D184</f>
        <v>434.00300000000004</v>
      </c>
      <c r="E184" s="10">
        <f>+'MIT Da'!E184+'SAR Da'!E184+'URQ Da'!E184+'ROC Da'!E184+'SM Da'!E184+'BN Da'!E184+'BS Da'!E184+'TDC Da'!E184</f>
        <v>0</v>
      </c>
      <c r="F184" s="10">
        <f>+'MIT Da'!F184+'SAR Da'!F184+'URQ Da'!F184+'ROC Da'!F184+'SM Da'!F184+'BN Da'!F184+'BS Da'!F184+'TDC Da'!F184</f>
        <v>186.47664</v>
      </c>
      <c r="G184" s="192">
        <f>+'MIT Da'!G184+'SAR Da'!G184+'URQ Da'!G184+'ROC Da'!G184+'SM Da'!G184+'BN Da'!G184+'BS Da'!G184+'TDC Da'!G184</f>
        <v>767.69263999999998</v>
      </c>
      <c r="H184" s="192">
        <f>+'MIT Da'!H184+'SAR Da'!H184+'URQ Da'!H184+'ROC Da'!H184+'SM Da'!H184+'BN Da'!H184+'BS Da'!H184+'TDC Da'!H184</f>
        <v>767.69263999999998</v>
      </c>
      <c r="I184" s="10">
        <f>+'MIT Da'!I184+'SAR Da'!I184+'URQ Da'!I184+'ROC Da'!I184+'SM Da'!I184+'BN Da'!I184+'BS Da'!I184+'TDC Da'!I184</f>
        <v>1011.74311</v>
      </c>
      <c r="J184" s="10">
        <f>+'MIT Da'!J184+'SAR Da'!J184+'URQ Da'!J184+'ROC Da'!J184+'SM Da'!J184+'BN Da'!J184+'BS Da'!J184+'TDC Da'!J184</f>
        <v>1039.809</v>
      </c>
      <c r="K184" s="10">
        <f>+'MIT Da'!K184+'SAR Da'!K184+'URQ Da'!K184+'ROC Da'!K184+'SM Da'!K184+'BN Da'!K184+'BS Da'!K184+'TDC Da'!K184</f>
        <v>54.516999999999996</v>
      </c>
      <c r="L184" s="10">
        <f>+'MIT Da'!L184+'SAR Da'!L184+'URQ Da'!L184+'ROC Da'!L184+'SM Da'!L184+'BN Da'!L184+'BS Da'!L184+'TDC Da'!L184</f>
        <v>400.09900000000005</v>
      </c>
      <c r="M184" s="10">
        <f>+'MIT Da'!M184+'SAR Da'!M184+'URQ Da'!M184+'ROC Da'!M184+'SM Da'!M184+'BN Da'!M184+'BS Da'!M184+'TDC Da'!M184</f>
        <v>21.314999999999998</v>
      </c>
      <c r="N184" s="192">
        <f>+'MIT Da'!N184+'SAR Da'!N184+'URQ Da'!N184+'ROC Da'!N184+'SM Da'!N184+'BN Da'!N184+'BS Da'!N184+'TDC Da'!N184</f>
        <v>1439.9079999999999</v>
      </c>
      <c r="O184" s="192">
        <f>+'MIT Da'!O184+'SAR Da'!O184+'URQ Da'!O184+'ROC Da'!O184+'SM Da'!O184+'BN Da'!O184+'BS Da'!O184+'TDC Da'!O184</f>
        <v>1439.9079999999999</v>
      </c>
      <c r="P184" s="55">
        <f>+'MIT Da'!P184+'SAR Da'!P184+'URQ Da'!P184+'ROC Da'!P184+'SM Da'!P184+'BN Da'!P184+'BS Da'!P184+'TDC Da'!P184</f>
        <v>203</v>
      </c>
      <c r="Q184" s="55">
        <f>+'MIT Da'!Q184+'SAR Da'!Q184+'URQ Da'!Q184+'ROC Da'!Q184+'SM Da'!Q184+'BN Da'!Q184+'BS Da'!Q184+'TDC Da'!Q184</f>
        <v>58</v>
      </c>
      <c r="R184" s="55">
        <f>+'MIT Da'!R184+'SAR Da'!R184+'URQ Da'!R184+'ROC Da'!R184+'SM Da'!R184+'BN Da'!R184+'BS Da'!R184+'TDC Da'!R184</f>
        <v>10</v>
      </c>
      <c r="S184" s="213">
        <f>+'MIT Da'!S184+'SAR Da'!S184+'URQ Da'!S184+'ROC Da'!S184+'SM Da'!S184+'BN Da'!S184+'BS Da'!S184+'TDC Da'!S184</f>
        <v>271</v>
      </c>
      <c r="T184" s="213">
        <f>+'MIT Da'!T184+'SAR Da'!T184+'URQ Da'!T184+'ROC Da'!T184+'SM Da'!T184+'BN Da'!T184+'BS Da'!T184+'TDC Da'!T184</f>
        <v>271</v>
      </c>
      <c r="U184" s="55">
        <f>+'MIT Da'!U184+'SAR Da'!U184+'URQ Da'!U184+'ROC Da'!U184+'SM Da'!U184+'BN Da'!U184+'BS Da'!U184+'TDC Da'!U184</f>
        <v>136</v>
      </c>
      <c r="V184" s="55">
        <f>+'MIT Da'!V184+'SAR Da'!V184+'URQ Da'!V184+'ROC Da'!V184+'SM Da'!V184+'BN Da'!V184+'BS Da'!V184+'TDC Da'!V184</f>
        <v>435</v>
      </c>
      <c r="W184" s="55">
        <f>+'MIT Da'!W184+'SAR Da'!W184+'URQ Da'!W184+'ROC Da'!W184+'SM Da'!W184+'BN Da'!W184+'BS Da'!W184+'TDC Da'!W184</f>
        <v>11</v>
      </c>
      <c r="X184" s="55">
        <f>+'MIT Da'!X184+'SAR Da'!X184+'URQ Da'!X184+'ROC Da'!X184+'SM Da'!X184+'BN Da'!X184+'BS Da'!X184+'TDC Da'!X184</f>
        <v>107</v>
      </c>
      <c r="Y184" s="55">
        <f>+'MIT Da'!Y184+'SAR Da'!Y184+'URQ Da'!Y184+'ROC Da'!Y184+'SM Da'!Y184+'BN Da'!Y184+'BS Da'!Y184+'TDC Da'!Y184</f>
        <v>4</v>
      </c>
      <c r="Z184" s="219">
        <f>+'MIT Da'!Z184+'SAR Da'!Z184+'URQ Da'!Z184+'ROC Da'!Z184+'SM Da'!Z184+'BN Da'!Z184+'BS Da'!Z184+'TDC Da'!Z184</f>
        <v>693</v>
      </c>
      <c r="AA184" s="55">
        <f>+'MIT Da'!AA184+'SAR Da'!AA184+'URQ Da'!AA184+'ROC Da'!AA184+'SM Da'!AA184+'BN Da'!AA184+'BS Da'!AA184+'TDC Da'!AA184</f>
        <v>162</v>
      </c>
      <c r="AB184" s="55">
        <f>+'MIT Da'!AB184+'SAR Da'!AB184+'URQ Da'!AB184+'ROC Da'!AB184+'SM Da'!AB184+'BN Da'!AB184+'BS Da'!AB184+'TDC Da'!AB184</f>
        <v>101</v>
      </c>
      <c r="AC184" s="55">
        <f>+'MIT Da'!AC184+'SAR Da'!AC184+'URQ Da'!AC184+'ROC Da'!AC184+'SM Da'!AC184+'BN Da'!AC184+'BS Da'!AC184+'TDC Da'!AC184</f>
        <v>693</v>
      </c>
      <c r="AD184" s="219">
        <f>+'MIT Da'!AD184+'SAR Da'!AD184+'URQ Da'!AD184+'ROC Da'!AD184+'SM Da'!AD184+'BN Da'!AD184+'BS Da'!AD184+'TDC Da'!AD184</f>
        <v>956</v>
      </c>
      <c r="AE184" s="55">
        <f>+'MIT Da'!AE184+'SAR Da'!AE184+'URQ Da'!AE184+'ROC Da'!AE184+'SM Da'!AE184+'BN Da'!AE184+'BS Da'!AE184+'TDC Da'!AE184</f>
        <v>54</v>
      </c>
      <c r="AF184" s="55">
        <f>+'MIT Da'!AF184+'SAR Da'!AF184+'URQ Da'!AF184+'ROC Da'!AF184+'SM Da'!AF184+'BN Da'!AF184+'BS Da'!AF184+'TDC Da'!AF184</f>
        <v>96</v>
      </c>
      <c r="AG184" s="55">
        <f>+'MIT Da'!AG184+'SAR Da'!AG184+'URQ Da'!AG184+'ROC Da'!AG184+'SM Da'!AG184+'BN Da'!AG184+'BS Da'!AG184+'TDC Da'!AG184</f>
        <v>448</v>
      </c>
      <c r="AH184" s="219">
        <f>+'MIT Da'!AH184+'SAR Da'!AH184+'URQ Da'!AH184+'ROC Da'!AH184+'SM Da'!AH184+'BN Da'!AH184+'BS Da'!AH184+'TDC Da'!AH184</f>
        <v>598</v>
      </c>
      <c r="AI184" s="10">
        <f>+'MIT Da'!AI184+'SAR Da'!AI184+'URQ Da'!AI184+'ROC Da'!AI184+'SM Da'!AI184+'BN Da'!AI184+'BS Da'!AI184+'TDC Da'!AI184</f>
        <v>274.60699999999997</v>
      </c>
      <c r="AJ184" s="10">
        <f>+'MIT Da'!AJ184+'SAR Da'!AJ184+'URQ Da'!AJ184+'ROC Da'!AJ184+'SM Da'!AJ184+'BN Da'!AJ184+'BS Da'!AJ184+'TDC Da'!AJ184</f>
        <v>7.32</v>
      </c>
      <c r="AK184" s="10">
        <f>+'MIT Da'!AK184+'SAR Da'!AK184+'URQ Da'!AK184+'ROC Da'!AK184+'SM Da'!AK184+'BN Da'!AK184+'BS Da'!AK184+'TDC Da'!AK184</f>
        <v>498.71500000000003</v>
      </c>
      <c r="AL184" s="222">
        <f>+'MIT Da'!AL184+'SAR Da'!AL184+'URQ Da'!AL184+'ROC Da'!AL184+'SM Da'!AL184+'BN Da'!AL184+'BS Da'!AL184+'TDC Da'!AL184</f>
        <v>780.64199999999994</v>
      </c>
      <c r="AM184" s="55">
        <f>+'MIT Da'!AM184+'SAR Da'!AM184+'URQ Da'!AM184+'ROC Da'!AM184+'SM Da'!AM184+'BN Da'!AM184+'BS Da'!AM184+'TDC Da'!AM184</f>
        <v>12</v>
      </c>
      <c r="AN184" s="55">
        <f>+'MIT Da'!AN184+'SAR Da'!AN184+'URQ Da'!AN184+'ROC Da'!AN184+'SM Da'!AN184+'BN Da'!AN184+'BS Da'!AN184+'TDC Da'!AN184</f>
        <v>57</v>
      </c>
      <c r="AO184" s="55">
        <f>+'MIT Da'!AO184+'SAR Da'!AO184+'URQ Da'!AO184+'ROC Da'!AO184+'SM Da'!AO184+'BN Da'!AO184+'BS Da'!AO184+'TDC Da'!AO184</f>
        <v>82</v>
      </c>
      <c r="AP184" s="232">
        <f>+'MIT Da'!AP184+'SAR Da'!AP184+'URQ Da'!AP184+'ROC Da'!AP184+'SM Da'!AP184+'BN Da'!AP184+'BS Da'!AP184+'TDC Da'!AP184</f>
        <v>151</v>
      </c>
      <c r="AQ184" s="55">
        <f>+'MIT Da'!AQ184+'SAR Da'!AQ184+'URQ Da'!AQ184+'ROC Da'!AQ184+'SM Da'!AQ184+'BN Da'!AQ184+'BS Da'!AQ184+'TDC Da'!AQ184</f>
        <v>596</v>
      </c>
      <c r="AR184" s="55">
        <f>+'MIT Da'!AR184+'SAR Da'!AR184+'URQ Da'!AR184+'ROC Da'!AR184+'SM Da'!AR184+'BN Da'!AR184+'BS Da'!AR184+'TDC Da'!AR184</f>
        <v>341</v>
      </c>
      <c r="AS184" s="55">
        <f>+'MIT Da'!AS184+'SAR Da'!AS184+'URQ Da'!AS184+'ROC Da'!AS184+'SM Da'!AS184+'BN Da'!AS184+'BS Da'!AS184+'TDC Da'!AS184</f>
        <v>39</v>
      </c>
      <c r="AT184" s="232">
        <f>+SUM(RED_InfraMR[[#This Row],[B.02.1 - Parque de Coches Eléctricos Motrices]:[B.02.3 - Parque de Coches Eléctricos Motrices Tipo R]])</f>
        <v>976</v>
      </c>
      <c r="AU184" s="55">
        <f>+'MIT Da'!AU184+'SAR Da'!AU184+'URQ Da'!AU184+'ROC Da'!AU184+'SM Da'!AU184+'BN Da'!AU184+'BS Da'!AU184+'TDC Da'!AU184</f>
        <v>0</v>
      </c>
      <c r="AV184" s="55">
        <f>+'MIT Da'!AV184+'SAR Da'!AV184+'URQ Da'!AV184+'ROC Da'!AV184+'SM Da'!AV184+'BN Da'!AV184+'BS Da'!AV184+'TDC Da'!AV184</f>
        <v>6</v>
      </c>
      <c r="AW184" s="55">
        <f>+'MIT Da'!AW184+'SAR Da'!AW184+'URQ Da'!AW184+'ROC Da'!AW184+'SM Da'!AW184+'BN Da'!AW184+'BS Da'!AW184+'TDC Da'!AW184</f>
        <v>10</v>
      </c>
      <c r="AX184" s="232">
        <f>+SUM(RED_InfraMR[[#This Row],[B.03.1 - Parque de Coches Motores Motrices Remolcados]:[B.03.3 - Parque de Coches Motores Motrices Cabina]])</f>
        <v>16</v>
      </c>
      <c r="AY184" s="55">
        <f>+'MIT Da'!AY184+'SAR Da'!AY184+'URQ Da'!AY184+'ROC Da'!AY184+'SM Da'!AY184+'BN Da'!AY184+'BS Da'!AY184+'TDC Da'!AY184</f>
        <v>437</v>
      </c>
      <c r="AZ184" s="55">
        <f>+'MIT Da'!AZ184+'SAR Da'!AZ184+'URQ Da'!AZ184+'ROC Da'!AZ184+'SM Da'!AZ184+'BN Da'!AZ184+'BS Da'!AZ184+'TDC Da'!AZ184</f>
        <v>173</v>
      </c>
      <c r="BA184" s="55">
        <f>+'MIT Da'!BA184+'SAR Da'!BA184+'URQ Da'!BA184+'ROC Da'!BA184+'SM Da'!BA184+'BN Da'!BA184+'BS Da'!BA184+'TDC Da'!BA184</f>
        <v>15</v>
      </c>
      <c r="BB184" s="55">
        <f>+'MIT Da'!BB184+'SAR Da'!BB184+'URQ Da'!BB184+'ROC Da'!BB184+'SM Da'!BB184+'BN Da'!BB184+'BS Da'!BB184+'TDC Da'!BB184</f>
        <v>0</v>
      </c>
      <c r="BC184" s="232">
        <f>+SUM(RED_InfraMR[[#This Row],[B.04.1 - Parque de Coches Remolcados Clase Unica]:[B.04.5 - Parque de Coches Remolcados para Servicios Especiales (Cartoneros)]])</f>
        <v>625</v>
      </c>
      <c r="BD184" s="393">
        <f>+'MIT Da'!BD184+'SAR Da'!BD184+'URQ Da'!BD184+'ROC Da'!BD184+'SM Da'!BD184+'BN Da'!BD184+'BS Da'!BD184+'TDC Da'!BD184</f>
        <v>163</v>
      </c>
      <c r="BE184" s="55">
        <f>+'MIT Da'!BE184+'SAR Da'!BE184+'URQ Da'!BE184+'ROC Da'!BE184+'SM Da'!BE184+'BN Da'!BE184+'BS Da'!BE184+'TDC Da'!BE184</f>
        <v>12</v>
      </c>
      <c r="BF184" s="55">
        <f>+'MIT Da'!BF184+'SAR Da'!BF184+'URQ Da'!BF184+'ROC Da'!BF184+'SM Da'!BF184+'BN Da'!BF184+'BS Da'!BF184+'TDC Da'!BF184</f>
        <v>92</v>
      </c>
      <c r="BG184" s="235"/>
    </row>
    <row r="185" spans="1:59">
      <c r="A185" s="1">
        <v>2008</v>
      </c>
      <c r="B185" s="1" t="s">
        <v>64</v>
      </c>
      <c r="C185" s="10">
        <f>+'MIT Da'!C185+'SAR Da'!C185+'URQ Da'!C185+'ROC Da'!C185+'SM Da'!C185+'BN Da'!C185+'BS Da'!C185+'TDC Da'!C185</f>
        <v>147.21299999999999</v>
      </c>
      <c r="D185" s="10">
        <f>+'MIT Da'!D185+'SAR Da'!D185+'URQ Da'!D185+'ROC Da'!D185+'SM Da'!D185+'BN Da'!D185+'BS Da'!D185+'TDC Da'!D185</f>
        <v>434.00300000000004</v>
      </c>
      <c r="E185" s="10">
        <f>+'MIT Da'!E185+'SAR Da'!E185+'URQ Da'!E185+'ROC Da'!E185+'SM Da'!E185+'BN Da'!E185+'BS Da'!E185+'TDC Da'!E185</f>
        <v>0</v>
      </c>
      <c r="F185" s="10">
        <f>+'MIT Da'!F185+'SAR Da'!F185+'URQ Da'!F185+'ROC Da'!F185+'SM Da'!F185+'BN Da'!F185+'BS Da'!F185+'TDC Da'!F185</f>
        <v>186.47664</v>
      </c>
      <c r="G185" s="192">
        <f>+'MIT Da'!G185+'SAR Da'!G185+'URQ Da'!G185+'ROC Da'!G185+'SM Da'!G185+'BN Da'!G185+'BS Da'!G185+'TDC Da'!G185</f>
        <v>767.69263999999998</v>
      </c>
      <c r="H185" s="192">
        <f>+'MIT Da'!H185+'SAR Da'!H185+'URQ Da'!H185+'ROC Da'!H185+'SM Da'!H185+'BN Da'!H185+'BS Da'!H185+'TDC Da'!H185</f>
        <v>767.69263999999998</v>
      </c>
      <c r="I185" s="10">
        <f>+'MIT Da'!I185+'SAR Da'!I185+'URQ Da'!I185+'ROC Da'!I185+'SM Da'!I185+'BN Da'!I185+'BS Da'!I185+'TDC Da'!I185</f>
        <v>1011.74311</v>
      </c>
      <c r="J185" s="10">
        <f>+'MIT Da'!J185+'SAR Da'!J185+'URQ Da'!J185+'ROC Da'!J185+'SM Da'!J185+'BN Da'!J185+'BS Da'!J185+'TDC Da'!J185</f>
        <v>1039.809</v>
      </c>
      <c r="K185" s="10">
        <f>+'MIT Da'!K185+'SAR Da'!K185+'URQ Da'!K185+'ROC Da'!K185+'SM Da'!K185+'BN Da'!K185+'BS Da'!K185+'TDC Da'!K185</f>
        <v>54.516999999999996</v>
      </c>
      <c r="L185" s="10">
        <f>+'MIT Da'!L185+'SAR Da'!L185+'URQ Da'!L185+'ROC Da'!L185+'SM Da'!L185+'BN Da'!L185+'BS Da'!L185+'TDC Da'!L185</f>
        <v>400.09900000000005</v>
      </c>
      <c r="M185" s="10">
        <f>+'MIT Da'!M185+'SAR Da'!M185+'URQ Da'!M185+'ROC Da'!M185+'SM Da'!M185+'BN Da'!M185+'BS Da'!M185+'TDC Da'!M185</f>
        <v>21.314999999999998</v>
      </c>
      <c r="N185" s="192">
        <f>+'MIT Da'!N185+'SAR Da'!N185+'URQ Da'!N185+'ROC Da'!N185+'SM Da'!N185+'BN Da'!N185+'BS Da'!N185+'TDC Da'!N185</f>
        <v>1439.9079999999999</v>
      </c>
      <c r="O185" s="192">
        <f>+'MIT Da'!O185+'SAR Da'!O185+'URQ Da'!O185+'ROC Da'!O185+'SM Da'!O185+'BN Da'!O185+'BS Da'!O185+'TDC Da'!O185</f>
        <v>1439.9079999999999</v>
      </c>
      <c r="P185" s="55">
        <f>+'MIT Da'!P185+'SAR Da'!P185+'URQ Da'!P185+'ROC Da'!P185+'SM Da'!P185+'BN Da'!P185+'BS Da'!P185+'TDC Da'!P185</f>
        <v>203</v>
      </c>
      <c r="Q185" s="55">
        <f>+'MIT Da'!Q185+'SAR Da'!Q185+'URQ Da'!Q185+'ROC Da'!Q185+'SM Da'!Q185+'BN Da'!Q185+'BS Da'!Q185+'TDC Da'!Q185</f>
        <v>58</v>
      </c>
      <c r="R185" s="55">
        <f>+'MIT Da'!R185+'SAR Da'!R185+'URQ Da'!R185+'ROC Da'!R185+'SM Da'!R185+'BN Da'!R185+'BS Da'!R185+'TDC Da'!R185</f>
        <v>10</v>
      </c>
      <c r="S185" s="213">
        <f>+'MIT Da'!S185+'SAR Da'!S185+'URQ Da'!S185+'ROC Da'!S185+'SM Da'!S185+'BN Da'!S185+'BS Da'!S185+'TDC Da'!S185</f>
        <v>271</v>
      </c>
      <c r="T185" s="213">
        <f>+'MIT Da'!T185+'SAR Da'!T185+'URQ Da'!T185+'ROC Da'!T185+'SM Da'!T185+'BN Da'!T185+'BS Da'!T185+'TDC Da'!T185</f>
        <v>271</v>
      </c>
      <c r="U185" s="55">
        <f>+'MIT Da'!U185+'SAR Da'!U185+'URQ Da'!U185+'ROC Da'!U185+'SM Da'!U185+'BN Da'!U185+'BS Da'!U185+'TDC Da'!U185</f>
        <v>136</v>
      </c>
      <c r="V185" s="55">
        <f>+'MIT Da'!V185+'SAR Da'!V185+'URQ Da'!V185+'ROC Da'!V185+'SM Da'!V185+'BN Da'!V185+'BS Da'!V185+'TDC Da'!V185</f>
        <v>435</v>
      </c>
      <c r="W185" s="55">
        <f>+'MIT Da'!W185+'SAR Da'!W185+'URQ Da'!W185+'ROC Da'!W185+'SM Da'!W185+'BN Da'!W185+'BS Da'!W185+'TDC Da'!W185</f>
        <v>11</v>
      </c>
      <c r="X185" s="55">
        <f>+'MIT Da'!X185+'SAR Da'!X185+'URQ Da'!X185+'ROC Da'!X185+'SM Da'!X185+'BN Da'!X185+'BS Da'!X185+'TDC Da'!X185</f>
        <v>107</v>
      </c>
      <c r="Y185" s="55">
        <f>+'MIT Da'!Y185+'SAR Da'!Y185+'URQ Da'!Y185+'ROC Da'!Y185+'SM Da'!Y185+'BN Da'!Y185+'BS Da'!Y185+'TDC Da'!Y185</f>
        <v>4</v>
      </c>
      <c r="Z185" s="219">
        <f>+'MIT Da'!Z185+'SAR Da'!Z185+'URQ Da'!Z185+'ROC Da'!Z185+'SM Da'!Z185+'BN Da'!Z185+'BS Da'!Z185+'TDC Da'!Z185</f>
        <v>693</v>
      </c>
      <c r="AA185" s="55">
        <f>+'MIT Da'!AA185+'SAR Da'!AA185+'URQ Da'!AA185+'ROC Da'!AA185+'SM Da'!AA185+'BN Da'!AA185+'BS Da'!AA185+'TDC Da'!AA185</f>
        <v>162</v>
      </c>
      <c r="AB185" s="55">
        <f>+'MIT Da'!AB185+'SAR Da'!AB185+'URQ Da'!AB185+'ROC Da'!AB185+'SM Da'!AB185+'BN Da'!AB185+'BS Da'!AB185+'TDC Da'!AB185</f>
        <v>101</v>
      </c>
      <c r="AC185" s="55">
        <f>+'MIT Da'!AC185+'SAR Da'!AC185+'URQ Da'!AC185+'ROC Da'!AC185+'SM Da'!AC185+'BN Da'!AC185+'BS Da'!AC185+'TDC Da'!AC185</f>
        <v>693</v>
      </c>
      <c r="AD185" s="219">
        <f>+'MIT Da'!AD185+'SAR Da'!AD185+'URQ Da'!AD185+'ROC Da'!AD185+'SM Da'!AD185+'BN Da'!AD185+'BS Da'!AD185+'TDC Da'!AD185</f>
        <v>956</v>
      </c>
      <c r="AE185" s="55">
        <f>+'MIT Da'!AE185+'SAR Da'!AE185+'URQ Da'!AE185+'ROC Da'!AE185+'SM Da'!AE185+'BN Da'!AE185+'BS Da'!AE185+'TDC Da'!AE185</f>
        <v>54</v>
      </c>
      <c r="AF185" s="55">
        <f>+'MIT Da'!AF185+'SAR Da'!AF185+'URQ Da'!AF185+'ROC Da'!AF185+'SM Da'!AF185+'BN Da'!AF185+'BS Da'!AF185+'TDC Da'!AF185</f>
        <v>96</v>
      </c>
      <c r="AG185" s="55">
        <f>+'MIT Da'!AG185+'SAR Da'!AG185+'URQ Da'!AG185+'ROC Da'!AG185+'SM Da'!AG185+'BN Da'!AG185+'BS Da'!AG185+'TDC Da'!AG185</f>
        <v>448</v>
      </c>
      <c r="AH185" s="219">
        <f>+'MIT Da'!AH185+'SAR Da'!AH185+'URQ Da'!AH185+'ROC Da'!AH185+'SM Da'!AH185+'BN Da'!AH185+'BS Da'!AH185+'TDC Da'!AH185</f>
        <v>598</v>
      </c>
      <c r="AI185" s="10">
        <f>+'MIT Da'!AI185+'SAR Da'!AI185+'URQ Da'!AI185+'ROC Da'!AI185+'SM Da'!AI185+'BN Da'!AI185+'BS Da'!AI185+'TDC Da'!AI185</f>
        <v>274.60699999999997</v>
      </c>
      <c r="AJ185" s="10">
        <f>+'MIT Da'!AJ185+'SAR Da'!AJ185+'URQ Da'!AJ185+'ROC Da'!AJ185+'SM Da'!AJ185+'BN Da'!AJ185+'BS Da'!AJ185+'TDC Da'!AJ185</f>
        <v>7.32</v>
      </c>
      <c r="AK185" s="10">
        <f>+'MIT Da'!AK185+'SAR Da'!AK185+'URQ Da'!AK185+'ROC Da'!AK185+'SM Da'!AK185+'BN Da'!AK185+'BS Da'!AK185+'TDC Da'!AK185</f>
        <v>498.71500000000003</v>
      </c>
      <c r="AL185" s="222">
        <f>+'MIT Da'!AL185+'SAR Da'!AL185+'URQ Da'!AL185+'ROC Da'!AL185+'SM Da'!AL185+'BN Da'!AL185+'BS Da'!AL185+'TDC Da'!AL185</f>
        <v>780.64199999999994</v>
      </c>
      <c r="AM185" s="55">
        <f>+'MIT Da'!AM185+'SAR Da'!AM185+'URQ Da'!AM185+'ROC Da'!AM185+'SM Da'!AM185+'BN Da'!AM185+'BS Da'!AM185+'TDC Da'!AM185</f>
        <v>12</v>
      </c>
      <c r="AN185" s="55">
        <f>+'MIT Da'!AN185+'SAR Da'!AN185+'URQ Da'!AN185+'ROC Da'!AN185+'SM Da'!AN185+'BN Da'!AN185+'BS Da'!AN185+'TDC Da'!AN185</f>
        <v>57</v>
      </c>
      <c r="AO185" s="55">
        <f>+'MIT Da'!AO185+'SAR Da'!AO185+'URQ Da'!AO185+'ROC Da'!AO185+'SM Da'!AO185+'BN Da'!AO185+'BS Da'!AO185+'TDC Da'!AO185</f>
        <v>82</v>
      </c>
      <c r="AP185" s="232">
        <f>+'MIT Da'!AP185+'SAR Da'!AP185+'URQ Da'!AP185+'ROC Da'!AP185+'SM Da'!AP185+'BN Da'!AP185+'BS Da'!AP185+'TDC Da'!AP185</f>
        <v>151</v>
      </c>
      <c r="AQ185" s="55">
        <f>+'MIT Da'!AQ185+'SAR Da'!AQ185+'URQ Da'!AQ185+'ROC Da'!AQ185+'SM Da'!AQ185+'BN Da'!AQ185+'BS Da'!AQ185+'TDC Da'!AQ185</f>
        <v>596</v>
      </c>
      <c r="AR185" s="55">
        <f>+'MIT Da'!AR185+'SAR Da'!AR185+'URQ Da'!AR185+'ROC Da'!AR185+'SM Da'!AR185+'BN Da'!AR185+'BS Da'!AR185+'TDC Da'!AR185</f>
        <v>341</v>
      </c>
      <c r="AS185" s="55">
        <f>+'MIT Da'!AS185+'SAR Da'!AS185+'URQ Da'!AS185+'ROC Da'!AS185+'SM Da'!AS185+'BN Da'!AS185+'BS Da'!AS185+'TDC Da'!AS185</f>
        <v>39</v>
      </c>
      <c r="AT185" s="232">
        <f>+SUM(RED_InfraMR[[#This Row],[B.02.1 - Parque de Coches Eléctricos Motrices]:[B.02.3 - Parque de Coches Eléctricos Motrices Tipo R]])</f>
        <v>976</v>
      </c>
      <c r="AU185" s="55">
        <f>+'MIT Da'!AU185+'SAR Da'!AU185+'URQ Da'!AU185+'ROC Da'!AU185+'SM Da'!AU185+'BN Da'!AU185+'BS Da'!AU185+'TDC Da'!AU185</f>
        <v>0</v>
      </c>
      <c r="AV185" s="55">
        <f>+'MIT Da'!AV185+'SAR Da'!AV185+'URQ Da'!AV185+'ROC Da'!AV185+'SM Da'!AV185+'BN Da'!AV185+'BS Da'!AV185+'TDC Da'!AV185</f>
        <v>6</v>
      </c>
      <c r="AW185" s="55">
        <f>+'MIT Da'!AW185+'SAR Da'!AW185+'URQ Da'!AW185+'ROC Da'!AW185+'SM Da'!AW185+'BN Da'!AW185+'BS Da'!AW185+'TDC Da'!AW185</f>
        <v>10</v>
      </c>
      <c r="AX185" s="232">
        <f>+SUM(RED_InfraMR[[#This Row],[B.03.1 - Parque de Coches Motores Motrices Remolcados]:[B.03.3 - Parque de Coches Motores Motrices Cabina]])</f>
        <v>16</v>
      </c>
      <c r="AY185" s="55">
        <f>+'MIT Da'!AY185+'SAR Da'!AY185+'URQ Da'!AY185+'ROC Da'!AY185+'SM Da'!AY185+'BN Da'!AY185+'BS Da'!AY185+'TDC Da'!AY185</f>
        <v>437</v>
      </c>
      <c r="AZ185" s="55">
        <f>+'MIT Da'!AZ185+'SAR Da'!AZ185+'URQ Da'!AZ185+'ROC Da'!AZ185+'SM Da'!AZ185+'BN Da'!AZ185+'BS Da'!AZ185+'TDC Da'!AZ185</f>
        <v>173</v>
      </c>
      <c r="BA185" s="55">
        <f>+'MIT Da'!BA185+'SAR Da'!BA185+'URQ Da'!BA185+'ROC Da'!BA185+'SM Da'!BA185+'BN Da'!BA185+'BS Da'!BA185+'TDC Da'!BA185</f>
        <v>15</v>
      </c>
      <c r="BB185" s="55">
        <f>+'MIT Da'!BB185+'SAR Da'!BB185+'URQ Da'!BB185+'ROC Da'!BB185+'SM Da'!BB185+'BN Da'!BB185+'BS Da'!BB185+'TDC Da'!BB185</f>
        <v>0</v>
      </c>
      <c r="BC185" s="232">
        <f>+SUM(RED_InfraMR[[#This Row],[B.04.1 - Parque de Coches Remolcados Clase Unica]:[B.04.5 - Parque de Coches Remolcados para Servicios Especiales (Cartoneros)]])</f>
        <v>625</v>
      </c>
      <c r="BD185" s="393">
        <f>+'MIT Da'!BD185+'SAR Da'!BD185+'URQ Da'!BD185+'ROC Da'!BD185+'SM Da'!BD185+'BN Da'!BD185+'BS Da'!BD185+'TDC Da'!BD185</f>
        <v>163</v>
      </c>
      <c r="BE185" s="55">
        <f>+'MIT Da'!BE185+'SAR Da'!BE185+'URQ Da'!BE185+'ROC Da'!BE185+'SM Da'!BE185+'BN Da'!BE185+'BS Da'!BE185+'TDC Da'!BE185</f>
        <v>12</v>
      </c>
      <c r="BF185" s="55">
        <f>+'MIT Da'!BF185+'SAR Da'!BF185+'URQ Da'!BF185+'ROC Da'!BF185+'SM Da'!BF185+'BN Da'!BF185+'BS Da'!BF185+'TDC Da'!BF185</f>
        <v>92</v>
      </c>
      <c r="BG185" s="235"/>
    </row>
    <row r="186" spans="1:59">
      <c r="A186" s="1">
        <v>2008</v>
      </c>
      <c r="B186" s="1" t="s">
        <v>65</v>
      </c>
      <c r="C186" s="10">
        <f>+'MIT Da'!C186+'SAR Da'!C186+'URQ Da'!C186+'ROC Da'!C186+'SM Da'!C186+'BN Da'!C186+'BS Da'!C186+'TDC Da'!C186</f>
        <v>147.21299999999999</v>
      </c>
      <c r="D186" s="10">
        <f>+'MIT Da'!D186+'SAR Da'!D186+'URQ Da'!D186+'ROC Da'!D186+'SM Da'!D186+'BN Da'!D186+'BS Da'!D186+'TDC Da'!D186</f>
        <v>434.00300000000004</v>
      </c>
      <c r="E186" s="10">
        <f>+'MIT Da'!E186+'SAR Da'!E186+'URQ Da'!E186+'ROC Da'!E186+'SM Da'!E186+'BN Da'!E186+'BS Da'!E186+'TDC Da'!E186</f>
        <v>0</v>
      </c>
      <c r="F186" s="10">
        <f>+'MIT Da'!F186+'SAR Da'!F186+'URQ Da'!F186+'ROC Da'!F186+'SM Da'!F186+'BN Da'!F186+'BS Da'!F186+'TDC Da'!F186</f>
        <v>186.47664</v>
      </c>
      <c r="G186" s="192">
        <f>+'MIT Da'!G186+'SAR Da'!G186+'URQ Da'!G186+'ROC Da'!G186+'SM Da'!G186+'BN Da'!G186+'BS Da'!G186+'TDC Da'!G186</f>
        <v>767.69263999999998</v>
      </c>
      <c r="H186" s="192">
        <f>+'MIT Da'!H186+'SAR Da'!H186+'URQ Da'!H186+'ROC Da'!H186+'SM Da'!H186+'BN Da'!H186+'BS Da'!H186+'TDC Da'!H186</f>
        <v>767.69263999999998</v>
      </c>
      <c r="I186" s="10">
        <f>+'MIT Da'!I186+'SAR Da'!I186+'URQ Da'!I186+'ROC Da'!I186+'SM Da'!I186+'BN Da'!I186+'BS Da'!I186+'TDC Da'!I186</f>
        <v>1011.74311</v>
      </c>
      <c r="J186" s="10">
        <f>+'MIT Da'!J186+'SAR Da'!J186+'URQ Da'!J186+'ROC Da'!J186+'SM Da'!J186+'BN Da'!J186+'BS Da'!J186+'TDC Da'!J186</f>
        <v>1039.809</v>
      </c>
      <c r="K186" s="10">
        <f>+'MIT Da'!K186+'SAR Da'!K186+'URQ Da'!K186+'ROC Da'!K186+'SM Da'!K186+'BN Da'!K186+'BS Da'!K186+'TDC Da'!K186</f>
        <v>54.516999999999996</v>
      </c>
      <c r="L186" s="10">
        <f>+'MIT Da'!L186+'SAR Da'!L186+'URQ Da'!L186+'ROC Da'!L186+'SM Da'!L186+'BN Da'!L186+'BS Da'!L186+'TDC Da'!L186</f>
        <v>400.09900000000005</v>
      </c>
      <c r="M186" s="10">
        <f>+'MIT Da'!M186+'SAR Da'!M186+'URQ Da'!M186+'ROC Da'!M186+'SM Da'!M186+'BN Da'!M186+'BS Da'!M186+'TDC Da'!M186</f>
        <v>21.314999999999998</v>
      </c>
      <c r="N186" s="192">
        <f>+'MIT Da'!N186+'SAR Da'!N186+'URQ Da'!N186+'ROC Da'!N186+'SM Da'!N186+'BN Da'!N186+'BS Da'!N186+'TDC Da'!N186</f>
        <v>1439.9079999999999</v>
      </c>
      <c r="O186" s="192">
        <f>+'MIT Da'!O186+'SAR Da'!O186+'URQ Da'!O186+'ROC Da'!O186+'SM Da'!O186+'BN Da'!O186+'BS Da'!O186+'TDC Da'!O186</f>
        <v>1439.9079999999999</v>
      </c>
      <c r="P186" s="55">
        <f>+'MIT Da'!P186+'SAR Da'!P186+'URQ Da'!P186+'ROC Da'!P186+'SM Da'!P186+'BN Da'!P186+'BS Da'!P186+'TDC Da'!P186</f>
        <v>203</v>
      </c>
      <c r="Q186" s="55">
        <f>+'MIT Da'!Q186+'SAR Da'!Q186+'URQ Da'!Q186+'ROC Da'!Q186+'SM Da'!Q186+'BN Da'!Q186+'BS Da'!Q186+'TDC Da'!Q186</f>
        <v>58</v>
      </c>
      <c r="R186" s="55">
        <f>+'MIT Da'!R186+'SAR Da'!R186+'URQ Da'!R186+'ROC Da'!R186+'SM Da'!R186+'BN Da'!R186+'BS Da'!R186+'TDC Da'!R186</f>
        <v>10</v>
      </c>
      <c r="S186" s="213">
        <f>+'MIT Da'!S186+'SAR Da'!S186+'URQ Da'!S186+'ROC Da'!S186+'SM Da'!S186+'BN Da'!S186+'BS Da'!S186+'TDC Da'!S186</f>
        <v>271</v>
      </c>
      <c r="T186" s="213">
        <f>+'MIT Da'!T186+'SAR Da'!T186+'URQ Da'!T186+'ROC Da'!T186+'SM Da'!T186+'BN Da'!T186+'BS Da'!T186+'TDC Da'!T186</f>
        <v>271</v>
      </c>
      <c r="U186" s="55">
        <f>+'MIT Da'!U186+'SAR Da'!U186+'URQ Da'!U186+'ROC Da'!U186+'SM Da'!U186+'BN Da'!U186+'BS Da'!U186+'TDC Da'!U186</f>
        <v>136</v>
      </c>
      <c r="V186" s="55">
        <f>+'MIT Da'!V186+'SAR Da'!V186+'URQ Da'!V186+'ROC Da'!V186+'SM Da'!V186+'BN Da'!V186+'BS Da'!V186+'TDC Da'!V186</f>
        <v>435</v>
      </c>
      <c r="W186" s="55">
        <f>+'MIT Da'!W186+'SAR Da'!W186+'URQ Da'!W186+'ROC Da'!W186+'SM Da'!W186+'BN Da'!W186+'BS Da'!W186+'TDC Da'!W186</f>
        <v>11</v>
      </c>
      <c r="X186" s="55">
        <f>+'MIT Da'!X186+'SAR Da'!X186+'URQ Da'!X186+'ROC Da'!X186+'SM Da'!X186+'BN Da'!X186+'BS Da'!X186+'TDC Da'!X186</f>
        <v>107</v>
      </c>
      <c r="Y186" s="55">
        <f>+'MIT Da'!Y186+'SAR Da'!Y186+'URQ Da'!Y186+'ROC Da'!Y186+'SM Da'!Y186+'BN Da'!Y186+'BS Da'!Y186+'TDC Da'!Y186</f>
        <v>4</v>
      </c>
      <c r="Z186" s="219">
        <f>+'MIT Da'!Z186+'SAR Da'!Z186+'URQ Da'!Z186+'ROC Da'!Z186+'SM Da'!Z186+'BN Da'!Z186+'BS Da'!Z186+'TDC Da'!Z186</f>
        <v>693</v>
      </c>
      <c r="AA186" s="55">
        <f>+'MIT Da'!AA186+'SAR Da'!AA186+'URQ Da'!AA186+'ROC Da'!AA186+'SM Da'!AA186+'BN Da'!AA186+'BS Da'!AA186+'TDC Da'!AA186</f>
        <v>162</v>
      </c>
      <c r="AB186" s="55">
        <f>+'MIT Da'!AB186+'SAR Da'!AB186+'URQ Da'!AB186+'ROC Da'!AB186+'SM Da'!AB186+'BN Da'!AB186+'BS Da'!AB186+'TDC Da'!AB186</f>
        <v>101</v>
      </c>
      <c r="AC186" s="55">
        <f>+'MIT Da'!AC186+'SAR Da'!AC186+'URQ Da'!AC186+'ROC Da'!AC186+'SM Da'!AC186+'BN Da'!AC186+'BS Da'!AC186+'TDC Da'!AC186</f>
        <v>693</v>
      </c>
      <c r="AD186" s="219">
        <f>+'MIT Da'!AD186+'SAR Da'!AD186+'URQ Da'!AD186+'ROC Da'!AD186+'SM Da'!AD186+'BN Da'!AD186+'BS Da'!AD186+'TDC Da'!AD186</f>
        <v>956</v>
      </c>
      <c r="AE186" s="55">
        <f>+'MIT Da'!AE186+'SAR Da'!AE186+'URQ Da'!AE186+'ROC Da'!AE186+'SM Da'!AE186+'BN Da'!AE186+'BS Da'!AE186+'TDC Da'!AE186</f>
        <v>54</v>
      </c>
      <c r="AF186" s="55">
        <f>+'MIT Da'!AF186+'SAR Da'!AF186+'URQ Da'!AF186+'ROC Da'!AF186+'SM Da'!AF186+'BN Da'!AF186+'BS Da'!AF186+'TDC Da'!AF186</f>
        <v>96</v>
      </c>
      <c r="AG186" s="55">
        <f>+'MIT Da'!AG186+'SAR Da'!AG186+'URQ Da'!AG186+'ROC Da'!AG186+'SM Da'!AG186+'BN Da'!AG186+'BS Da'!AG186+'TDC Da'!AG186</f>
        <v>448</v>
      </c>
      <c r="AH186" s="219">
        <f>+'MIT Da'!AH186+'SAR Da'!AH186+'URQ Da'!AH186+'ROC Da'!AH186+'SM Da'!AH186+'BN Da'!AH186+'BS Da'!AH186+'TDC Da'!AH186</f>
        <v>598</v>
      </c>
      <c r="AI186" s="10">
        <f>+'MIT Da'!AI186+'SAR Da'!AI186+'URQ Da'!AI186+'ROC Da'!AI186+'SM Da'!AI186+'BN Da'!AI186+'BS Da'!AI186+'TDC Da'!AI186</f>
        <v>274.60699999999997</v>
      </c>
      <c r="AJ186" s="10">
        <f>+'MIT Da'!AJ186+'SAR Da'!AJ186+'URQ Da'!AJ186+'ROC Da'!AJ186+'SM Da'!AJ186+'BN Da'!AJ186+'BS Da'!AJ186+'TDC Da'!AJ186</f>
        <v>7.32</v>
      </c>
      <c r="AK186" s="10">
        <f>+'MIT Da'!AK186+'SAR Da'!AK186+'URQ Da'!AK186+'ROC Da'!AK186+'SM Da'!AK186+'BN Da'!AK186+'BS Da'!AK186+'TDC Da'!AK186</f>
        <v>498.71500000000003</v>
      </c>
      <c r="AL186" s="222">
        <f>+'MIT Da'!AL186+'SAR Da'!AL186+'URQ Da'!AL186+'ROC Da'!AL186+'SM Da'!AL186+'BN Da'!AL186+'BS Da'!AL186+'TDC Da'!AL186</f>
        <v>780.64199999999994</v>
      </c>
      <c r="AM186" s="55">
        <f>+'MIT Da'!AM186+'SAR Da'!AM186+'URQ Da'!AM186+'ROC Da'!AM186+'SM Da'!AM186+'BN Da'!AM186+'BS Da'!AM186+'TDC Da'!AM186</f>
        <v>12</v>
      </c>
      <c r="AN186" s="55">
        <f>+'MIT Da'!AN186+'SAR Da'!AN186+'URQ Da'!AN186+'ROC Da'!AN186+'SM Da'!AN186+'BN Da'!AN186+'BS Da'!AN186+'TDC Da'!AN186</f>
        <v>57</v>
      </c>
      <c r="AO186" s="55">
        <f>+'MIT Da'!AO186+'SAR Da'!AO186+'URQ Da'!AO186+'ROC Da'!AO186+'SM Da'!AO186+'BN Da'!AO186+'BS Da'!AO186+'TDC Da'!AO186</f>
        <v>82</v>
      </c>
      <c r="AP186" s="232">
        <f>+'MIT Da'!AP186+'SAR Da'!AP186+'URQ Da'!AP186+'ROC Da'!AP186+'SM Da'!AP186+'BN Da'!AP186+'BS Da'!AP186+'TDC Da'!AP186</f>
        <v>151</v>
      </c>
      <c r="AQ186" s="55">
        <f>+'MIT Da'!AQ186+'SAR Da'!AQ186+'URQ Da'!AQ186+'ROC Da'!AQ186+'SM Da'!AQ186+'BN Da'!AQ186+'BS Da'!AQ186+'TDC Da'!AQ186</f>
        <v>596</v>
      </c>
      <c r="AR186" s="55">
        <f>+'MIT Da'!AR186+'SAR Da'!AR186+'URQ Da'!AR186+'ROC Da'!AR186+'SM Da'!AR186+'BN Da'!AR186+'BS Da'!AR186+'TDC Da'!AR186</f>
        <v>341</v>
      </c>
      <c r="AS186" s="55">
        <f>+'MIT Da'!AS186+'SAR Da'!AS186+'URQ Da'!AS186+'ROC Da'!AS186+'SM Da'!AS186+'BN Da'!AS186+'BS Da'!AS186+'TDC Da'!AS186</f>
        <v>39</v>
      </c>
      <c r="AT186" s="232">
        <f>+SUM(RED_InfraMR[[#This Row],[B.02.1 - Parque de Coches Eléctricos Motrices]:[B.02.3 - Parque de Coches Eléctricos Motrices Tipo R]])</f>
        <v>976</v>
      </c>
      <c r="AU186" s="55">
        <f>+'MIT Da'!AU186+'SAR Da'!AU186+'URQ Da'!AU186+'ROC Da'!AU186+'SM Da'!AU186+'BN Da'!AU186+'BS Da'!AU186+'TDC Da'!AU186</f>
        <v>0</v>
      </c>
      <c r="AV186" s="55">
        <f>+'MIT Da'!AV186+'SAR Da'!AV186+'URQ Da'!AV186+'ROC Da'!AV186+'SM Da'!AV186+'BN Da'!AV186+'BS Da'!AV186+'TDC Da'!AV186</f>
        <v>6</v>
      </c>
      <c r="AW186" s="55">
        <f>+'MIT Da'!AW186+'SAR Da'!AW186+'URQ Da'!AW186+'ROC Da'!AW186+'SM Da'!AW186+'BN Da'!AW186+'BS Da'!AW186+'TDC Da'!AW186</f>
        <v>10</v>
      </c>
      <c r="AX186" s="232">
        <f>+SUM(RED_InfraMR[[#This Row],[B.03.1 - Parque de Coches Motores Motrices Remolcados]:[B.03.3 - Parque de Coches Motores Motrices Cabina]])</f>
        <v>16</v>
      </c>
      <c r="AY186" s="55">
        <f>+'MIT Da'!AY186+'SAR Da'!AY186+'URQ Da'!AY186+'ROC Da'!AY186+'SM Da'!AY186+'BN Da'!AY186+'BS Da'!AY186+'TDC Da'!AY186</f>
        <v>437</v>
      </c>
      <c r="AZ186" s="55">
        <f>+'MIT Da'!AZ186+'SAR Da'!AZ186+'URQ Da'!AZ186+'ROC Da'!AZ186+'SM Da'!AZ186+'BN Da'!AZ186+'BS Da'!AZ186+'TDC Da'!AZ186</f>
        <v>173</v>
      </c>
      <c r="BA186" s="55">
        <f>+'MIT Da'!BA186+'SAR Da'!BA186+'URQ Da'!BA186+'ROC Da'!BA186+'SM Da'!BA186+'BN Da'!BA186+'BS Da'!BA186+'TDC Da'!BA186</f>
        <v>15</v>
      </c>
      <c r="BB186" s="55">
        <f>+'MIT Da'!BB186+'SAR Da'!BB186+'URQ Da'!BB186+'ROC Da'!BB186+'SM Da'!BB186+'BN Da'!BB186+'BS Da'!BB186+'TDC Da'!BB186</f>
        <v>0</v>
      </c>
      <c r="BC186" s="232">
        <f>+SUM(RED_InfraMR[[#This Row],[B.04.1 - Parque de Coches Remolcados Clase Unica]:[B.04.5 - Parque de Coches Remolcados para Servicios Especiales (Cartoneros)]])</f>
        <v>625</v>
      </c>
      <c r="BD186" s="393">
        <f>+'MIT Da'!BD186+'SAR Da'!BD186+'URQ Da'!BD186+'ROC Da'!BD186+'SM Da'!BD186+'BN Da'!BD186+'BS Da'!BD186+'TDC Da'!BD186</f>
        <v>163</v>
      </c>
      <c r="BE186" s="55">
        <f>+'MIT Da'!BE186+'SAR Da'!BE186+'URQ Da'!BE186+'ROC Da'!BE186+'SM Da'!BE186+'BN Da'!BE186+'BS Da'!BE186+'TDC Da'!BE186</f>
        <v>12</v>
      </c>
      <c r="BF186" s="55">
        <f>+'MIT Da'!BF186+'SAR Da'!BF186+'URQ Da'!BF186+'ROC Da'!BF186+'SM Da'!BF186+'BN Da'!BF186+'BS Da'!BF186+'TDC Da'!BF186</f>
        <v>92</v>
      </c>
      <c r="BG186" s="235"/>
    </row>
    <row r="187" spans="1:59">
      <c r="A187" s="1">
        <v>2008</v>
      </c>
      <c r="B187" s="1" t="s">
        <v>66</v>
      </c>
      <c r="C187" s="10">
        <f>+'MIT Da'!C187+'SAR Da'!C187+'URQ Da'!C187+'ROC Da'!C187+'SM Da'!C187+'BN Da'!C187+'BS Da'!C187+'TDC Da'!C187</f>
        <v>147.21299999999999</v>
      </c>
      <c r="D187" s="10">
        <f>+'MIT Da'!D187+'SAR Da'!D187+'URQ Da'!D187+'ROC Da'!D187+'SM Da'!D187+'BN Da'!D187+'BS Da'!D187+'TDC Da'!D187</f>
        <v>434.00300000000004</v>
      </c>
      <c r="E187" s="10">
        <f>+'MIT Da'!E187+'SAR Da'!E187+'URQ Da'!E187+'ROC Da'!E187+'SM Da'!E187+'BN Da'!E187+'BS Da'!E187+'TDC Da'!E187</f>
        <v>0</v>
      </c>
      <c r="F187" s="10">
        <f>+'MIT Da'!F187+'SAR Da'!F187+'URQ Da'!F187+'ROC Da'!F187+'SM Da'!F187+'BN Da'!F187+'BS Da'!F187+'TDC Da'!F187</f>
        <v>186.47664</v>
      </c>
      <c r="G187" s="192">
        <f>+'MIT Da'!G187+'SAR Da'!G187+'URQ Da'!G187+'ROC Da'!G187+'SM Da'!G187+'BN Da'!G187+'BS Da'!G187+'TDC Da'!G187</f>
        <v>767.69263999999998</v>
      </c>
      <c r="H187" s="192">
        <f>+'MIT Da'!H187+'SAR Da'!H187+'URQ Da'!H187+'ROC Da'!H187+'SM Da'!H187+'BN Da'!H187+'BS Da'!H187+'TDC Da'!H187</f>
        <v>767.69263999999998</v>
      </c>
      <c r="I187" s="10">
        <f>+'MIT Da'!I187+'SAR Da'!I187+'URQ Da'!I187+'ROC Da'!I187+'SM Da'!I187+'BN Da'!I187+'BS Da'!I187+'TDC Da'!I187</f>
        <v>1011.74311</v>
      </c>
      <c r="J187" s="10">
        <f>+'MIT Da'!J187+'SAR Da'!J187+'URQ Da'!J187+'ROC Da'!J187+'SM Da'!J187+'BN Da'!J187+'BS Da'!J187+'TDC Da'!J187</f>
        <v>1039.809</v>
      </c>
      <c r="K187" s="10">
        <f>+'MIT Da'!K187+'SAR Da'!K187+'URQ Da'!K187+'ROC Da'!K187+'SM Da'!K187+'BN Da'!K187+'BS Da'!K187+'TDC Da'!K187</f>
        <v>54.516999999999996</v>
      </c>
      <c r="L187" s="10">
        <f>+'MIT Da'!L187+'SAR Da'!L187+'URQ Da'!L187+'ROC Da'!L187+'SM Da'!L187+'BN Da'!L187+'BS Da'!L187+'TDC Da'!L187</f>
        <v>400.09900000000005</v>
      </c>
      <c r="M187" s="10">
        <f>+'MIT Da'!M187+'SAR Da'!M187+'URQ Da'!M187+'ROC Da'!M187+'SM Da'!M187+'BN Da'!M187+'BS Da'!M187+'TDC Da'!M187</f>
        <v>21.314999999999998</v>
      </c>
      <c r="N187" s="192">
        <f>+'MIT Da'!N187+'SAR Da'!N187+'URQ Da'!N187+'ROC Da'!N187+'SM Da'!N187+'BN Da'!N187+'BS Da'!N187+'TDC Da'!N187</f>
        <v>1439.9079999999999</v>
      </c>
      <c r="O187" s="192">
        <f>+'MIT Da'!O187+'SAR Da'!O187+'URQ Da'!O187+'ROC Da'!O187+'SM Da'!O187+'BN Da'!O187+'BS Da'!O187+'TDC Da'!O187</f>
        <v>1439.9079999999999</v>
      </c>
      <c r="P187" s="55">
        <f>+'MIT Da'!P187+'SAR Da'!P187+'URQ Da'!P187+'ROC Da'!P187+'SM Da'!P187+'BN Da'!P187+'BS Da'!P187+'TDC Da'!P187</f>
        <v>203</v>
      </c>
      <c r="Q187" s="55">
        <f>+'MIT Da'!Q187+'SAR Da'!Q187+'URQ Da'!Q187+'ROC Da'!Q187+'SM Da'!Q187+'BN Da'!Q187+'BS Da'!Q187+'TDC Da'!Q187</f>
        <v>58</v>
      </c>
      <c r="R187" s="55">
        <f>+'MIT Da'!R187+'SAR Da'!R187+'URQ Da'!R187+'ROC Da'!R187+'SM Da'!R187+'BN Da'!R187+'BS Da'!R187+'TDC Da'!R187</f>
        <v>10</v>
      </c>
      <c r="S187" s="213">
        <f>+'MIT Da'!S187+'SAR Da'!S187+'URQ Da'!S187+'ROC Da'!S187+'SM Da'!S187+'BN Da'!S187+'BS Da'!S187+'TDC Da'!S187</f>
        <v>271</v>
      </c>
      <c r="T187" s="213">
        <f>+'MIT Da'!T187+'SAR Da'!T187+'URQ Da'!T187+'ROC Da'!T187+'SM Da'!T187+'BN Da'!T187+'BS Da'!T187+'TDC Da'!T187</f>
        <v>271</v>
      </c>
      <c r="U187" s="55">
        <f>+'MIT Da'!U187+'SAR Da'!U187+'URQ Da'!U187+'ROC Da'!U187+'SM Da'!U187+'BN Da'!U187+'BS Da'!U187+'TDC Da'!U187</f>
        <v>136</v>
      </c>
      <c r="V187" s="55">
        <f>+'MIT Da'!V187+'SAR Da'!V187+'URQ Da'!V187+'ROC Da'!V187+'SM Da'!V187+'BN Da'!V187+'BS Da'!V187+'TDC Da'!V187</f>
        <v>435</v>
      </c>
      <c r="W187" s="55">
        <f>+'MIT Da'!W187+'SAR Da'!W187+'URQ Da'!W187+'ROC Da'!W187+'SM Da'!W187+'BN Da'!W187+'BS Da'!W187+'TDC Da'!W187</f>
        <v>11</v>
      </c>
      <c r="X187" s="55">
        <f>+'MIT Da'!X187+'SAR Da'!X187+'URQ Da'!X187+'ROC Da'!X187+'SM Da'!X187+'BN Da'!X187+'BS Da'!X187+'TDC Da'!X187</f>
        <v>107</v>
      </c>
      <c r="Y187" s="55">
        <f>+'MIT Da'!Y187+'SAR Da'!Y187+'URQ Da'!Y187+'ROC Da'!Y187+'SM Da'!Y187+'BN Da'!Y187+'BS Da'!Y187+'TDC Da'!Y187</f>
        <v>4</v>
      </c>
      <c r="Z187" s="219">
        <f>+'MIT Da'!Z187+'SAR Da'!Z187+'URQ Da'!Z187+'ROC Da'!Z187+'SM Da'!Z187+'BN Da'!Z187+'BS Da'!Z187+'TDC Da'!Z187</f>
        <v>693</v>
      </c>
      <c r="AA187" s="55">
        <f>+'MIT Da'!AA187+'SAR Da'!AA187+'URQ Da'!AA187+'ROC Da'!AA187+'SM Da'!AA187+'BN Da'!AA187+'BS Da'!AA187+'TDC Da'!AA187</f>
        <v>162</v>
      </c>
      <c r="AB187" s="55">
        <f>+'MIT Da'!AB187+'SAR Da'!AB187+'URQ Da'!AB187+'ROC Da'!AB187+'SM Da'!AB187+'BN Da'!AB187+'BS Da'!AB187+'TDC Da'!AB187</f>
        <v>101</v>
      </c>
      <c r="AC187" s="55">
        <f>+'MIT Da'!AC187+'SAR Da'!AC187+'URQ Da'!AC187+'ROC Da'!AC187+'SM Da'!AC187+'BN Da'!AC187+'BS Da'!AC187+'TDC Da'!AC187</f>
        <v>693</v>
      </c>
      <c r="AD187" s="219">
        <f>+'MIT Da'!AD187+'SAR Da'!AD187+'URQ Da'!AD187+'ROC Da'!AD187+'SM Da'!AD187+'BN Da'!AD187+'BS Da'!AD187+'TDC Da'!AD187</f>
        <v>956</v>
      </c>
      <c r="AE187" s="55">
        <f>+'MIT Da'!AE187+'SAR Da'!AE187+'URQ Da'!AE187+'ROC Da'!AE187+'SM Da'!AE187+'BN Da'!AE187+'BS Da'!AE187+'TDC Da'!AE187</f>
        <v>54</v>
      </c>
      <c r="AF187" s="55">
        <f>+'MIT Da'!AF187+'SAR Da'!AF187+'URQ Da'!AF187+'ROC Da'!AF187+'SM Da'!AF187+'BN Da'!AF187+'BS Da'!AF187+'TDC Da'!AF187</f>
        <v>96</v>
      </c>
      <c r="AG187" s="55">
        <f>+'MIT Da'!AG187+'SAR Da'!AG187+'URQ Da'!AG187+'ROC Da'!AG187+'SM Da'!AG187+'BN Da'!AG187+'BS Da'!AG187+'TDC Da'!AG187</f>
        <v>448</v>
      </c>
      <c r="AH187" s="219">
        <f>+'MIT Da'!AH187+'SAR Da'!AH187+'URQ Da'!AH187+'ROC Da'!AH187+'SM Da'!AH187+'BN Da'!AH187+'BS Da'!AH187+'TDC Da'!AH187</f>
        <v>598</v>
      </c>
      <c r="AI187" s="10">
        <f>+'MIT Da'!AI187+'SAR Da'!AI187+'URQ Da'!AI187+'ROC Da'!AI187+'SM Da'!AI187+'BN Da'!AI187+'BS Da'!AI187+'TDC Da'!AI187</f>
        <v>274.60699999999997</v>
      </c>
      <c r="AJ187" s="10">
        <f>+'MIT Da'!AJ187+'SAR Da'!AJ187+'URQ Da'!AJ187+'ROC Da'!AJ187+'SM Da'!AJ187+'BN Da'!AJ187+'BS Da'!AJ187+'TDC Da'!AJ187</f>
        <v>7.32</v>
      </c>
      <c r="AK187" s="10">
        <f>+'MIT Da'!AK187+'SAR Da'!AK187+'URQ Da'!AK187+'ROC Da'!AK187+'SM Da'!AK187+'BN Da'!AK187+'BS Da'!AK187+'TDC Da'!AK187</f>
        <v>498.71500000000003</v>
      </c>
      <c r="AL187" s="222">
        <f>+'MIT Da'!AL187+'SAR Da'!AL187+'URQ Da'!AL187+'ROC Da'!AL187+'SM Da'!AL187+'BN Da'!AL187+'BS Da'!AL187+'TDC Da'!AL187</f>
        <v>780.64199999999994</v>
      </c>
      <c r="AM187" s="55">
        <f>+'MIT Da'!AM187+'SAR Da'!AM187+'URQ Da'!AM187+'ROC Da'!AM187+'SM Da'!AM187+'BN Da'!AM187+'BS Da'!AM187+'TDC Da'!AM187</f>
        <v>12</v>
      </c>
      <c r="AN187" s="55">
        <f>+'MIT Da'!AN187+'SAR Da'!AN187+'URQ Da'!AN187+'ROC Da'!AN187+'SM Da'!AN187+'BN Da'!AN187+'BS Da'!AN187+'TDC Da'!AN187</f>
        <v>57</v>
      </c>
      <c r="AO187" s="55">
        <f>+'MIT Da'!AO187+'SAR Da'!AO187+'URQ Da'!AO187+'ROC Da'!AO187+'SM Da'!AO187+'BN Da'!AO187+'BS Da'!AO187+'TDC Da'!AO187</f>
        <v>82</v>
      </c>
      <c r="AP187" s="232">
        <f>+'MIT Da'!AP187+'SAR Da'!AP187+'URQ Da'!AP187+'ROC Da'!AP187+'SM Da'!AP187+'BN Da'!AP187+'BS Da'!AP187+'TDC Da'!AP187</f>
        <v>151</v>
      </c>
      <c r="AQ187" s="55">
        <f>+'MIT Da'!AQ187+'SAR Da'!AQ187+'URQ Da'!AQ187+'ROC Da'!AQ187+'SM Da'!AQ187+'BN Da'!AQ187+'BS Da'!AQ187+'TDC Da'!AQ187</f>
        <v>596</v>
      </c>
      <c r="AR187" s="55">
        <f>+'MIT Da'!AR187+'SAR Da'!AR187+'URQ Da'!AR187+'ROC Da'!AR187+'SM Da'!AR187+'BN Da'!AR187+'BS Da'!AR187+'TDC Da'!AR187</f>
        <v>341</v>
      </c>
      <c r="AS187" s="55">
        <f>+'MIT Da'!AS187+'SAR Da'!AS187+'URQ Da'!AS187+'ROC Da'!AS187+'SM Da'!AS187+'BN Da'!AS187+'BS Da'!AS187+'TDC Da'!AS187</f>
        <v>39</v>
      </c>
      <c r="AT187" s="232">
        <f>+SUM(RED_InfraMR[[#This Row],[B.02.1 - Parque de Coches Eléctricos Motrices]:[B.02.3 - Parque de Coches Eléctricos Motrices Tipo R]])</f>
        <v>976</v>
      </c>
      <c r="AU187" s="55">
        <f>+'MIT Da'!AU187+'SAR Da'!AU187+'URQ Da'!AU187+'ROC Da'!AU187+'SM Da'!AU187+'BN Da'!AU187+'BS Da'!AU187+'TDC Da'!AU187</f>
        <v>0</v>
      </c>
      <c r="AV187" s="55">
        <f>+'MIT Da'!AV187+'SAR Da'!AV187+'URQ Da'!AV187+'ROC Da'!AV187+'SM Da'!AV187+'BN Da'!AV187+'BS Da'!AV187+'TDC Da'!AV187</f>
        <v>6</v>
      </c>
      <c r="AW187" s="55">
        <f>+'MIT Da'!AW187+'SAR Da'!AW187+'URQ Da'!AW187+'ROC Da'!AW187+'SM Da'!AW187+'BN Da'!AW187+'BS Da'!AW187+'TDC Da'!AW187</f>
        <v>10</v>
      </c>
      <c r="AX187" s="232">
        <f>+SUM(RED_InfraMR[[#This Row],[B.03.1 - Parque de Coches Motores Motrices Remolcados]:[B.03.3 - Parque de Coches Motores Motrices Cabina]])</f>
        <v>16</v>
      </c>
      <c r="AY187" s="55">
        <f>+'MIT Da'!AY187+'SAR Da'!AY187+'URQ Da'!AY187+'ROC Da'!AY187+'SM Da'!AY187+'BN Da'!AY187+'BS Da'!AY187+'TDC Da'!AY187</f>
        <v>437</v>
      </c>
      <c r="AZ187" s="55">
        <f>+'MIT Da'!AZ187+'SAR Da'!AZ187+'URQ Da'!AZ187+'ROC Da'!AZ187+'SM Da'!AZ187+'BN Da'!AZ187+'BS Da'!AZ187+'TDC Da'!AZ187</f>
        <v>173</v>
      </c>
      <c r="BA187" s="55">
        <f>+'MIT Da'!BA187+'SAR Da'!BA187+'URQ Da'!BA187+'ROC Da'!BA187+'SM Da'!BA187+'BN Da'!BA187+'BS Da'!BA187+'TDC Da'!BA187</f>
        <v>15</v>
      </c>
      <c r="BB187" s="55">
        <f>+'MIT Da'!BB187+'SAR Da'!BB187+'URQ Da'!BB187+'ROC Da'!BB187+'SM Da'!BB187+'BN Da'!BB187+'BS Da'!BB187+'TDC Da'!BB187</f>
        <v>0</v>
      </c>
      <c r="BC187" s="232">
        <f>+SUM(RED_InfraMR[[#This Row],[B.04.1 - Parque de Coches Remolcados Clase Unica]:[B.04.5 - Parque de Coches Remolcados para Servicios Especiales (Cartoneros)]])</f>
        <v>625</v>
      </c>
      <c r="BD187" s="393">
        <f>+'MIT Da'!BD187+'SAR Da'!BD187+'URQ Da'!BD187+'ROC Da'!BD187+'SM Da'!BD187+'BN Da'!BD187+'BS Da'!BD187+'TDC Da'!BD187</f>
        <v>163</v>
      </c>
      <c r="BE187" s="55">
        <f>+'MIT Da'!BE187+'SAR Da'!BE187+'URQ Da'!BE187+'ROC Da'!BE187+'SM Da'!BE187+'BN Da'!BE187+'BS Da'!BE187+'TDC Da'!BE187</f>
        <v>12</v>
      </c>
      <c r="BF187" s="55">
        <f>+'MIT Da'!BF187+'SAR Da'!BF187+'URQ Da'!BF187+'ROC Da'!BF187+'SM Da'!BF187+'BN Da'!BF187+'BS Da'!BF187+'TDC Da'!BF187</f>
        <v>92</v>
      </c>
      <c r="BG187" s="235"/>
    </row>
    <row r="188" spans="1:59">
      <c r="A188" s="1">
        <v>2008</v>
      </c>
      <c r="B188" s="1" t="s">
        <v>67</v>
      </c>
      <c r="C188" s="10">
        <f>+'MIT Da'!C188+'SAR Da'!C188+'URQ Da'!C188+'ROC Da'!C188+'SM Da'!C188+'BN Da'!C188+'BS Da'!C188+'TDC Da'!C188</f>
        <v>147.21299999999999</v>
      </c>
      <c r="D188" s="10">
        <f>+'MIT Da'!D188+'SAR Da'!D188+'URQ Da'!D188+'ROC Da'!D188+'SM Da'!D188+'BN Da'!D188+'BS Da'!D188+'TDC Da'!D188</f>
        <v>434.00300000000004</v>
      </c>
      <c r="E188" s="10">
        <f>+'MIT Da'!E188+'SAR Da'!E188+'URQ Da'!E188+'ROC Da'!E188+'SM Da'!E188+'BN Da'!E188+'BS Da'!E188+'TDC Da'!E188</f>
        <v>0</v>
      </c>
      <c r="F188" s="10">
        <f>+'MIT Da'!F188+'SAR Da'!F188+'URQ Da'!F188+'ROC Da'!F188+'SM Da'!F188+'BN Da'!F188+'BS Da'!F188+'TDC Da'!F188</f>
        <v>186.47664</v>
      </c>
      <c r="G188" s="192">
        <f>+'MIT Da'!G188+'SAR Da'!G188+'URQ Da'!G188+'ROC Da'!G188+'SM Da'!G188+'BN Da'!G188+'BS Da'!G188+'TDC Da'!G188</f>
        <v>767.69263999999998</v>
      </c>
      <c r="H188" s="192">
        <f>+'MIT Da'!H188+'SAR Da'!H188+'URQ Da'!H188+'ROC Da'!H188+'SM Da'!H188+'BN Da'!H188+'BS Da'!H188+'TDC Da'!H188</f>
        <v>767.69263999999998</v>
      </c>
      <c r="I188" s="10">
        <f>+'MIT Da'!I188+'SAR Da'!I188+'URQ Da'!I188+'ROC Da'!I188+'SM Da'!I188+'BN Da'!I188+'BS Da'!I188+'TDC Da'!I188</f>
        <v>1011.74311</v>
      </c>
      <c r="J188" s="10">
        <f>+'MIT Da'!J188+'SAR Da'!J188+'URQ Da'!J188+'ROC Da'!J188+'SM Da'!J188+'BN Da'!J188+'BS Da'!J188+'TDC Da'!J188</f>
        <v>1039.809</v>
      </c>
      <c r="K188" s="10">
        <f>+'MIT Da'!K188+'SAR Da'!K188+'URQ Da'!K188+'ROC Da'!K188+'SM Da'!K188+'BN Da'!K188+'BS Da'!K188+'TDC Da'!K188</f>
        <v>54.516999999999996</v>
      </c>
      <c r="L188" s="10">
        <f>+'MIT Da'!L188+'SAR Da'!L188+'URQ Da'!L188+'ROC Da'!L188+'SM Da'!L188+'BN Da'!L188+'BS Da'!L188+'TDC Da'!L188</f>
        <v>400.09900000000005</v>
      </c>
      <c r="M188" s="10">
        <f>+'MIT Da'!M188+'SAR Da'!M188+'URQ Da'!M188+'ROC Da'!M188+'SM Da'!M188+'BN Da'!M188+'BS Da'!M188+'TDC Da'!M188</f>
        <v>21.314999999999998</v>
      </c>
      <c r="N188" s="192">
        <f>+'MIT Da'!N188+'SAR Da'!N188+'URQ Da'!N188+'ROC Da'!N188+'SM Da'!N188+'BN Da'!N188+'BS Da'!N188+'TDC Da'!N188</f>
        <v>1439.9079999999999</v>
      </c>
      <c r="O188" s="192">
        <f>+'MIT Da'!O188+'SAR Da'!O188+'URQ Da'!O188+'ROC Da'!O188+'SM Da'!O188+'BN Da'!O188+'BS Da'!O188+'TDC Da'!O188</f>
        <v>1439.9079999999999</v>
      </c>
      <c r="P188" s="55">
        <f>+'MIT Da'!P188+'SAR Da'!P188+'URQ Da'!P188+'ROC Da'!P188+'SM Da'!P188+'BN Da'!P188+'BS Da'!P188+'TDC Da'!P188</f>
        <v>203</v>
      </c>
      <c r="Q188" s="55">
        <f>+'MIT Da'!Q188+'SAR Da'!Q188+'URQ Da'!Q188+'ROC Da'!Q188+'SM Da'!Q188+'BN Da'!Q188+'BS Da'!Q188+'TDC Da'!Q188</f>
        <v>58</v>
      </c>
      <c r="R188" s="55">
        <f>+'MIT Da'!R188+'SAR Da'!R188+'URQ Da'!R188+'ROC Da'!R188+'SM Da'!R188+'BN Da'!R188+'BS Da'!R188+'TDC Da'!R188</f>
        <v>10</v>
      </c>
      <c r="S188" s="213">
        <f>+'MIT Da'!S188+'SAR Da'!S188+'URQ Da'!S188+'ROC Da'!S188+'SM Da'!S188+'BN Da'!S188+'BS Da'!S188+'TDC Da'!S188</f>
        <v>271</v>
      </c>
      <c r="T188" s="213">
        <f>+'MIT Da'!T188+'SAR Da'!T188+'URQ Da'!T188+'ROC Da'!T188+'SM Da'!T188+'BN Da'!T188+'BS Da'!T188+'TDC Da'!T188</f>
        <v>271</v>
      </c>
      <c r="U188" s="55">
        <f>+'MIT Da'!U188+'SAR Da'!U188+'URQ Da'!U188+'ROC Da'!U188+'SM Da'!U188+'BN Da'!U188+'BS Da'!U188+'TDC Da'!U188</f>
        <v>136</v>
      </c>
      <c r="V188" s="55">
        <f>+'MIT Da'!V188+'SAR Da'!V188+'URQ Da'!V188+'ROC Da'!V188+'SM Da'!V188+'BN Da'!V188+'BS Da'!V188+'TDC Da'!V188</f>
        <v>435</v>
      </c>
      <c r="W188" s="55">
        <f>+'MIT Da'!W188+'SAR Da'!W188+'URQ Da'!W188+'ROC Da'!W188+'SM Da'!W188+'BN Da'!W188+'BS Da'!W188+'TDC Da'!W188</f>
        <v>11</v>
      </c>
      <c r="X188" s="55">
        <f>+'MIT Da'!X188+'SAR Da'!X188+'URQ Da'!X188+'ROC Da'!X188+'SM Da'!X188+'BN Da'!X188+'BS Da'!X188+'TDC Da'!X188</f>
        <v>107</v>
      </c>
      <c r="Y188" s="55">
        <f>+'MIT Da'!Y188+'SAR Da'!Y188+'URQ Da'!Y188+'ROC Da'!Y188+'SM Da'!Y188+'BN Da'!Y188+'BS Da'!Y188+'TDC Da'!Y188</f>
        <v>4</v>
      </c>
      <c r="Z188" s="219">
        <f>+'MIT Da'!Z188+'SAR Da'!Z188+'URQ Da'!Z188+'ROC Da'!Z188+'SM Da'!Z188+'BN Da'!Z188+'BS Da'!Z188+'TDC Da'!Z188</f>
        <v>693</v>
      </c>
      <c r="AA188" s="55">
        <f>+'MIT Da'!AA188+'SAR Da'!AA188+'URQ Da'!AA188+'ROC Da'!AA188+'SM Da'!AA188+'BN Da'!AA188+'BS Da'!AA188+'TDC Da'!AA188</f>
        <v>162</v>
      </c>
      <c r="AB188" s="55">
        <f>+'MIT Da'!AB188+'SAR Da'!AB188+'URQ Da'!AB188+'ROC Da'!AB188+'SM Da'!AB188+'BN Da'!AB188+'BS Da'!AB188+'TDC Da'!AB188</f>
        <v>101</v>
      </c>
      <c r="AC188" s="55">
        <f>+'MIT Da'!AC188+'SAR Da'!AC188+'URQ Da'!AC188+'ROC Da'!AC188+'SM Da'!AC188+'BN Da'!AC188+'BS Da'!AC188+'TDC Da'!AC188</f>
        <v>693</v>
      </c>
      <c r="AD188" s="219">
        <f>+'MIT Da'!AD188+'SAR Da'!AD188+'URQ Da'!AD188+'ROC Da'!AD188+'SM Da'!AD188+'BN Da'!AD188+'BS Da'!AD188+'TDC Da'!AD188</f>
        <v>956</v>
      </c>
      <c r="AE188" s="55">
        <f>+'MIT Da'!AE188+'SAR Da'!AE188+'URQ Da'!AE188+'ROC Da'!AE188+'SM Da'!AE188+'BN Da'!AE188+'BS Da'!AE188+'TDC Da'!AE188</f>
        <v>54</v>
      </c>
      <c r="AF188" s="55">
        <f>+'MIT Da'!AF188+'SAR Da'!AF188+'URQ Da'!AF188+'ROC Da'!AF188+'SM Da'!AF188+'BN Da'!AF188+'BS Da'!AF188+'TDC Da'!AF188</f>
        <v>96</v>
      </c>
      <c r="AG188" s="55">
        <f>+'MIT Da'!AG188+'SAR Da'!AG188+'URQ Da'!AG188+'ROC Da'!AG188+'SM Da'!AG188+'BN Da'!AG188+'BS Da'!AG188+'TDC Da'!AG188</f>
        <v>448</v>
      </c>
      <c r="AH188" s="219">
        <f>+'MIT Da'!AH188+'SAR Da'!AH188+'URQ Da'!AH188+'ROC Da'!AH188+'SM Da'!AH188+'BN Da'!AH188+'BS Da'!AH188+'TDC Da'!AH188</f>
        <v>598</v>
      </c>
      <c r="AI188" s="10">
        <f>+'MIT Da'!AI188+'SAR Da'!AI188+'URQ Da'!AI188+'ROC Da'!AI188+'SM Da'!AI188+'BN Da'!AI188+'BS Da'!AI188+'TDC Da'!AI188</f>
        <v>274.60699999999997</v>
      </c>
      <c r="AJ188" s="10">
        <f>+'MIT Da'!AJ188+'SAR Da'!AJ188+'URQ Da'!AJ188+'ROC Da'!AJ188+'SM Da'!AJ188+'BN Da'!AJ188+'BS Da'!AJ188+'TDC Da'!AJ188</f>
        <v>7.32</v>
      </c>
      <c r="AK188" s="10">
        <f>+'MIT Da'!AK188+'SAR Da'!AK188+'URQ Da'!AK188+'ROC Da'!AK188+'SM Da'!AK188+'BN Da'!AK188+'BS Da'!AK188+'TDC Da'!AK188</f>
        <v>498.71500000000003</v>
      </c>
      <c r="AL188" s="222">
        <f>+'MIT Da'!AL188+'SAR Da'!AL188+'URQ Da'!AL188+'ROC Da'!AL188+'SM Da'!AL188+'BN Da'!AL188+'BS Da'!AL188+'TDC Da'!AL188</f>
        <v>780.64199999999994</v>
      </c>
      <c r="AM188" s="55">
        <f>+'MIT Da'!AM188+'SAR Da'!AM188+'URQ Da'!AM188+'ROC Da'!AM188+'SM Da'!AM188+'BN Da'!AM188+'BS Da'!AM188+'TDC Da'!AM188</f>
        <v>12</v>
      </c>
      <c r="AN188" s="55">
        <f>+'MIT Da'!AN188+'SAR Da'!AN188+'URQ Da'!AN188+'ROC Da'!AN188+'SM Da'!AN188+'BN Da'!AN188+'BS Da'!AN188+'TDC Da'!AN188</f>
        <v>57</v>
      </c>
      <c r="AO188" s="55">
        <f>+'MIT Da'!AO188+'SAR Da'!AO188+'URQ Da'!AO188+'ROC Da'!AO188+'SM Da'!AO188+'BN Da'!AO188+'BS Da'!AO188+'TDC Da'!AO188</f>
        <v>82</v>
      </c>
      <c r="AP188" s="232">
        <f>+'MIT Da'!AP188+'SAR Da'!AP188+'URQ Da'!AP188+'ROC Da'!AP188+'SM Da'!AP188+'BN Da'!AP188+'BS Da'!AP188+'TDC Da'!AP188</f>
        <v>151</v>
      </c>
      <c r="AQ188" s="55">
        <f>+'MIT Da'!AQ188+'SAR Da'!AQ188+'URQ Da'!AQ188+'ROC Da'!AQ188+'SM Da'!AQ188+'BN Da'!AQ188+'BS Da'!AQ188+'TDC Da'!AQ188</f>
        <v>596</v>
      </c>
      <c r="AR188" s="55">
        <f>+'MIT Da'!AR188+'SAR Da'!AR188+'URQ Da'!AR188+'ROC Da'!AR188+'SM Da'!AR188+'BN Da'!AR188+'BS Da'!AR188+'TDC Da'!AR188</f>
        <v>341</v>
      </c>
      <c r="AS188" s="55">
        <f>+'MIT Da'!AS188+'SAR Da'!AS188+'URQ Da'!AS188+'ROC Da'!AS188+'SM Da'!AS188+'BN Da'!AS188+'BS Da'!AS188+'TDC Da'!AS188</f>
        <v>39</v>
      </c>
      <c r="AT188" s="232">
        <f>+SUM(RED_InfraMR[[#This Row],[B.02.1 - Parque de Coches Eléctricos Motrices]:[B.02.3 - Parque de Coches Eléctricos Motrices Tipo R]])</f>
        <v>976</v>
      </c>
      <c r="AU188" s="55">
        <f>+'MIT Da'!AU188+'SAR Da'!AU188+'URQ Da'!AU188+'ROC Da'!AU188+'SM Da'!AU188+'BN Da'!AU188+'BS Da'!AU188+'TDC Da'!AU188</f>
        <v>0</v>
      </c>
      <c r="AV188" s="55">
        <f>+'MIT Da'!AV188+'SAR Da'!AV188+'URQ Da'!AV188+'ROC Da'!AV188+'SM Da'!AV188+'BN Da'!AV188+'BS Da'!AV188+'TDC Da'!AV188</f>
        <v>6</v>
      </c>
      <c r="AW188" s="55">
        <f>+'MIT Da'!AW188+'SAR Da'!AW188+'URQ Da'!AW188+'ROC Da'!AW188+'SM Da'!AW188+'BN Da'!AW188+'BS Da'!AW188+'TDC Da'!AW188</f>
        <v>10</v>
      </c>
      <c r="AX188" s="232">
        <f>+SUM(RED_InfraMR[[#This Row],[B.03.1 - Parque de Coches Motores Motrices Remolcados]:[B.03.3 - Parque de Coches Motores Motrices Cabina]])</f>
        <v>16</v>
      </c>
      <c r="AY188" s="55">
        <f>+'MIT Da'!AY188+'SAR Da'!AY188+'URQ Da'!AY188+'ROC Da'!AY188+'SM Da'!AY188+'BN Da'!AY188+'BS Da'!AY188+'TDC Da'!AY188</f>
        <v>437</v>
      </c>
      <c r="AZ188" s="55">
        <f>+'MIT Da'!AZ188+'SAR Da'!AZ188+'URQ Da'!AZ188+'ROC Da'!AZ188+'SM Da'!AZ188+'BN Da'!AZ188+'BS Da'!AZ188+'TDC Da'!AZ188</f>
        <v>173</v>
      </c>
      <c r="BA188" s="55">
        <f>+'MIT Da'!BA188+'SAR Da'!BA188+'URQ Da'!BA188+'ROC Da'!BA188+'SM Da'!BA188+'BN Da'!BA188+'BS Da'!BA188+'TDC Da'!BA188</f>
        <v>15</v>
      </c>
      <c r="BB188" s="55">
        <f>+'MIT Da'!BB188+'SAR Da'!BB188+'URQ Da'!BB188+'ROC Da'!BB188+'SM Da'!BB188+'BN Da'!BB188+'BS Da'!BB188+'TDC Da'!BB188</f>
        <v>0</v>
      </c>
      <c r="BC188" s="232">
        <f>+SUM(RED_InfraMR[[#This Row],[B.04.1 - Parque de Coches Remolcados Clase Unica]:[B.04.5 - Parque de Coches Remolcados para Servicios Especiales (Cartoneros)]])</f>
        <v>625</v>
      </c>
      <c r="BD188" s="393">
        <f>+'MIT Da'!BD188+'SAR Da'!BD188+'URQ Da'!BD188+'ROC Da'!BD188+'SM Da'!BD188+'BN Da'!BD188+'BS Da'!BD188+'TDC Da'!BD188</f>
        <v>163</v>
      </c>
      <c r="BE188" s="55">
        <f>+'MIT Da'!BE188+'SAR Da'!BE188+'URQ Da'!BE188+'ROC Da'!BE188+'SM Da'!BE188+'BN Da'!BE188+'BS Da'!BE188+'TDC Da'!BE188</f>
        <v>12</v>
      </c>
      <c r="BF188" s="55">
        <f>+'MIT Da'!BF188+'SAR Da'!BF188+'URQ Da'!BF188+'ROC Da'!BF188+'SM Da'!BF188+'BN Da'!BF188+'BS Da'!BF188+'TDC Da'!BF188</f>
        <v>92</v>
      </c>
      <c r="BG188" s="235"/>
    </row>
    <row r="189" spans="1:59">
      <c r="A189" s="1">
        <v>2008</v>
      </c>
      <c r="B189" s="1" t="s">
        <v>68</v>
      </c>
      <c r="C189" s="10">
        <f>+'MIT Da'!C189+'SAR Da'!C189+'URQ Da'!C189+'ROC Da'!C189+'SM Da'!C189+'BN Da'!C189+'BS Da'!C189+'TDC Da'!C189</f>
        <v>147.21299999999999</v>
      </c>
      <c r="D189" s="10">
        <f>+'MIT Da'!D189+'SAR Da'!D189+'URQ Da'!D189+'ROC Da'!D189+'SM Da'!D189+'BN Da'!D189+'BS Da'!D189+'TDC Da'!D189</f>
        <v>434.00300000000004</v>
      </c>
      <c r="E189" s="10">
        <f>+'MIT Da'!E189+'SAR Da'!E189+'URQ Da'!E189+'ROC Da'!E189+'SM Da'!E189+'BN Da'!E189+'BS Da'!E189+'TDC Da'!E189</f>
        <v>0</v>
      </c>
      <c r="F189" s="10">
        <f>+'MIT Da'!F189+'SAR Da'!F189+'URQ Da'!F189+'ROC Da'!F189+'SM Da'!F189+'BN Da'!F189+'BS Da'!F189+'TDC Da'!F189</f>
        <v>186.47664</v>
      </c>
      <c r="G189" s="192">
        <f>+'MIT Da'!G189+'SAR Da'!G189+'URQ Da'!G189+'ROC Da'!G189+'SM Da'!G189+'BN Da'!G189+'BS Da'!G189+'TDC Da'!G189</f>
        <v>767.69263999999998</v>
      </c>
      <c r="H189" s="192">
        <f>+'MIT Da'!H189+'SAR Da'!H189+'URQ Da'!H189+'ROC Da'!H189+'SM Da'!H189+'BN Da'!H189+'BS Da'!H189+'TDC Da'!H189</f>
        <v>767.69263999999998</v>
      </c>
      <c r="I189" s="10">
        <f>+'MIT Da'!I189+'SAR Da'!I189+'URQ Da'!I189+'ROC Da'!I189+'SM Da'!I189+'BN Da'!I189+'BS Da'!I189+'TDC Da'!I189</f>
        <v>1011.74311</v>
      </c>
      <c r="J189" s="10">
        <f>+'MIT Da'!J189+'SAR Da'!J189+'URQ Da'!J189+'ROC Da'!J189+'SM Da'!J189+'BN Da'!J189+'BS Da'!J189+'TDC Da'!J189</f>
        <v>1039.809</v>
      </c>
      <c r="K189" s="10">
        <f>+'MIT Da'!K189+'SAR Da'!K189+'URQ Da'!K189+'ROC Da'!K189+'SM Da'!K189+'BN Da'!K189+'BS Da'!K189+'TDC Da'!K189</f>
        <v>54.516999999999996</v>
      </c>
      <c r="L189" s="10">
        <f>+'MIT Da'!L189+'SAR Da'!L189+'URQ Da'!L189+'ROC Da'!L189+'SM Da'!L189+'BN Da'!L189+'BS Da'!L189+'TDC Da'!L189</f>
        <v>400.09900000000005</v>
      </c>
      <c r="M189" s="10">
        <f>+'MIT Da'!M189+'SAR Da'!M189+'URQ Da'!M189+'ROC Da'!M189+'SM Da'!M189+'BN Da'!M189+'BS Da'!M189+'TDC Da'!M189</f>
        <v>21.314999999999998</v>
      </c>
      <c r="N189" s="192">
        <f>+'MIT Da'!N189+'SAR Da'!N189+'URQ Da'!N189+'ROC Da'!N189+'SM Da'!N189+'BN Da'!N189+'BS Da'!N189+'TDC Da'!N189</f>
        <v>1439.9079999999999</v>
      </c>
      <c r="O189" s="192">
        <f>+'MIT Da'!O189+'SAR Da'!O189+'URQ Da'!O189+'ROC Da'!O189+'SM Da'!O189+'BN Da'!O189+'BS Da'!O189+'TDC Da'!O189</f>
        <v>1439.9079999999999</v>
      </c>
      <c r="P189" s="55">
        <f>+'MIT Da'!P189+'SAR Da'!P189+'URQ Da'!P189+'ROC Da'!P189+'SM Da'!P189+'BN Da'!P189+'BS Da'!P189+'TDC Da'!P189</f>
        <v>203</v>
      </c>
      <c r="Q189" s="55">
        <f>+'MIT Da'!Q189+'SAR Da'!Q189+'URQ Da'!Q189+'ROC Da'!Q189+'SM Da'!Q189+'BN Da'!Q189+'BS Da'!Q189+'TDC Da'!Q189</f>
        <v>58</v>
      </c>
      <c r="R189" s="55">
        <f>+'MIT Da'!R189+'SAR Da'!R189+'URQ Da'!R189+'ROC Da'!R189+'SM Da'!R189+'BN Da'!R189+'BS Da'!R189+'TDC Da'!R189</f>
        <v>10</v>
      </c>
      <c r="S189" s="213">
        <f>+'MIT Da'!S189+'SAR Da'!S189+'URQ Da'!S189+'ROC Da'!S189+'SM Da'!S189+'BN Da'!S189+'BS Da'!S189+'TDC Da'!S189</f>
        <v>271</v>
      </c>
      <c r="T189" s="213">
        <f>+'MIT Da'!T189+'SAR Da'!T189+'URQ Da'!T189+'ROC Da'!T189+'SM Da'!T189+'BN Da'!T189+'BS Da'!T189+'TDC Da'!T189</f>
        <v>271</v>
      </c>
      <c r="U189" s="55">
        <f>+'MIT Da'!U189+'SAR Da'!U189+'URQ Da'!U189+'ROC Da'!U189+'SM Da'!U189+'BN Da'!U189+'BS Da'!U189+'TDC Da'!U189</f>
        <v>136</v>
      </c>
      <c r="V189" s="55">
        <f>+'MIT Da'!V189+'SAR Da'!V189+'URQ Da'!V189+'ROC Da'!V189+'SM Da'!V189+'BN Da'!V189+'BS Da'!V189+'TDC Da'!V189</f>
        <v>435</v>
      </c>
      <c r="W189" s="55">
        <f>+'MIT Da'!W189+'SAR Da'!W189+'URQ Da'!W189+'ROC Da'!W189+'SM Da'!W189+'BN Da'!W189+'BS Da'!W189+'TDC Da'!W189</f>
        <v>11</v>
      </c>
      <c r="X189" s="55">
        <f>+'MIT Da'!X189+'SAR Da'!X189+'URQ Da'!X189+'ROC Da'!X189+'SM Da'!X189+'BN Da'!X189+'BS Da'!X189+'TDC Da'!X189</f>
        <v>107</v>
      </c>
      <c r="Y189" s="55">
        <f>+'MIT Da'!Y189+'SAR Da'!Y189+'URQ Da'!Y189+'ROC Da'!Y189+'SM Da'!Y189+'BN Da'!Y189+'BS Da'!Y189+'TDC Da'!Y189</f>
        <v>4</v>
      </c>
      <c r="Z189" s="219">
        <f>+'MIT Da'!Z189+'SAR Da'!Z189+'URQ Da'!Z189+'ROC Da'!Z189+'SM Da'!Z189+'BN Da'!Z189+'BS Da'!Z189+'TDC Da'!Z189</f>
        <v>693</v>
      </c>
      <c r="AA189" s="55">
        <f>+'MIT Da'!AA189+'SAR Da'!AA189+'URQ Da'!AA189+'ROC Da'!AA189+'SM Da'!AA189+'BN Da'!AA189+'BS Da'!AA189+'TDC Da'!AA189</f>
        <v>162</v>
      </c>
      <c r="AB189" s="55">
        <f>+'MIT Da'!AB189+'SAR Da'!AB189+'URQ Da'!AB189+'ROC Da'!AB189+'SM Da'!AB189+'BN Da'!AB189+'BS Da'!AB189+'TDC Da'!AB189</f>
        <v>101</v>
      </c>
      <c r="AC189" s="55">
        <f>+'MIT Da'!AC189+'SAR Da'!AC189+'URQ Da'!AC189+'ROC Da'!AC189+'SM Da'!AC189+'BN Da'!AC189+'BS Da'!AC189+'TDC Da'!AC189</f>
        <v>693</v>
      </c>
      <c r="AD189" s="219">
        <f>+'MIT Da'!AD189+'SAR Da'!AD189+'URQ Da'!AD189+'ROC Da'!AD189+'SM Da'!AD189+'BN Da'!AD189+'BS Da'!AD189+'TDC Da'!AD189</f>
        <v>956</v>
      </c>
      <c r="AE189" s="55">
        <f>+'MIT Da'!AE189+'SAR Da'!AE189+'URQ Da'!AE189+'ROC Da'!AE189+'SM Da'!AE189+'BN Da'!AE189+'BS Da'!AE189+'TDC Da'!AE189</f>
        <v>54</v>
      </c>
      <c r="AF189" s="55">
        <f>+'MIT Da'!AF189+'SAR Da'!AF189+'URQ Da'!AF189+'ROC Da'!AF189+'SM Da'!AF189+'BN Da'!AF189+'BS Da'!AF189+'TDC Da'!AF189</f>
        <v>96</v>
      </c>
      <c r="AG189" s="55">
        <f>+'MIT Da'!AG189+'SAR Da'!AG189+'URQ Da'!AG189+'ROC Da'!AG189+'SM Da'!AG189+'BN Da'!AG189+'BS Da'!AG189+'TDC Da'!AG189</f>
        <v>448</v>
      </c>
      <c r="AH189" s="219">
        <f>+'MIT Da'!AH189+'SAR Da'!AH189+'URQ Da'!AH189+'ROC Da'!AH189+'SM Da'!AH189+'BN Da'!AH189+'BS Da'!AH189+'TDC Da'!AH189</f>
        <v>598</v>
      </c>
      <c r="AI189" s="10">
        <f>+'MIT Da'!AI189+'SAR Da'!AI189+'URQ Da'!AI189+'ROC Da'!AI189+'SM Da'!AI189+'BN Da'!AI189+'BS Da'!AI189+'TDC Da'!AI189</f>
        <v>274.60699999999997</v>
      </c>
      <c r="AJ189" s="10">
        <f>+'MIT Da'!AJ189+'SAR Da'!AJ189+'URQ Da'!AJ189+'ROC Da'!AJ189+'SM Da'!AJ189+'BN Da'!AJ189+'BS Da'!AJ189+'TDC Da'!AJ189</f>
        <v>7.32</v>
      </c>
      <c r="AK189" s="10">
        <f>+'MIT Da'!AK189+'SAR Da'!AK189+'URQ Da'!AK189+'ROC Da'!AK189+'SM Da'!AK189+'BN Da'!AK189+'BS Da'!AK189+'TDC Da'!AK189</f>
        <v>498.71500000000003</v>
      </c>
      <c r="AL189" s="222">
        <f>+'MIT Da'!AL189+'SAR Da'!AL189+'URQ Da'!AL189+'ROC Da'!AL189+'SM Da'!AL189+'BN Da'!AL189+'BS Da'!AL189+'TDC Da'!AL189</f>
        <v>780.64199999999994</v>
      </c>
      <c r="AM189" s="55">
        <f>+'MIT Da'!AM189+'SAR Da'!AM189+'URQ Da'!AM189+'ROC Da'!AM189+'SM Da'!AM189+'BN Da'!AM189+'BS Da'!AM189+'TDC Da'!AM189</f>
        <v>12</v>
      </c>
      <c r="AN189" s="55">
        <f>+'MIT Da'!AN189+'SAR Da'!AN189+'URQ Da'!AN189+'ROC Da'!AN189+'SM Da'!AN189+'BN Da'!AN189+'BS Da'!AN189+'TDC Da'!AN189</f>
        <v>57</v>
      </c>
      <c r="AO189" s="55">
        <f>+'MIT Da'!AO189+'SAR Da'!AO189+'URQ Da'!AO189+'ROC Da'!AO189+'SM Da'!AO189+'BN Da'!AO189+'BS Da'!AO189+'TDC Da'!AO189</f>
        <v>82</v>
      </c>
      <c r="AP189" s="232">
        <f>+'MIT Da'!AP189+'SAR Da'!AP189+'URQ Da'!AP189+'ROC Da'!AP189+'SM Da'!AP189+'BN Da'!AP189+'BS Da'!AP189+'TDC Da'!AP189</f>
        <v>151</v>
      </c>
      <c r="AQ189" s="55">
        <f>+'MIT Da'!AQ189+'SAR Da'!AQ189+'URQ Da'!AQ189+'ROC Da'!AQ189+'SM Da'!AQ189+'BN Da'!AQ189+'BS Da'!AQ189+'TDC Da'!AQ189</f>
        <v>596</v>
      </c>
      <c r="AR189" s="55">
        <f>+'MIT Da'!AR189+'SAR Da'!AR189+'URQ Da'!AR189+'ROC Da'!AR189+'SM Da'!AR189+'BN Da'!AR189+'BS Da'!AR189+'TDC Da'!AR189</f>
        <v>341</v>
      </c>
      <c r="AS189" s="55">
        <f>+'MIT Da'!AS189+'SAR Da'!AS189+'URQ Da'!AS189+'ROC Da'!AS189+'SM Da'!AS189+'BN Da'!AS189+'BS Da'!AS189+'TDC Da'!AS189</f>
        <v>39</v>
      </c>
      <c r="AT189" s="232">
        <f>+SUM(RED_InfraMR[[#This Row],[B.02.1 - Parque de Coches Eléctricos Motrices]:[B.02.3 - Parque de Coches Eléctricos Motrices Tipo R]])</f>
        <v>976</v>
      </c>
      <c r="AU189" s="55">
        <f>+'MIT Da'!AU189+'SAR Da'!AU189+'URQ Da'!AU189+'ROC Da'!AU189+'SM Da'!AU189+'BN Da'!AU189+'BS Da'!AU189+'TDC Da'!AU189</f>
        <v>0</v>
      </c>
      <c r="AV189" s="55">
        <f>+'MIT Da'!AV189+'SAR Da'!AV189+'URQ Da'!AV189+'ROC Da'!AV189+'SM Da'!AV189+'BN Da'!AV189+'BS Da'!AV189+'TDC Da'!AV189</f>
        <v>6</v>
      </c>
      <c r="AW189" s="55">
        <f>+'MIT Da'!AW189+'SAR Da'!AW189+'URQ Da'!AW189+'ROC Da'!AW189+'SM Da'!AW189+'BN Da'!AW189+'BS Da'!AW189+'TDC Da'!AW189</f>
        <v>10</v>
      </c>
      <c r="AX189" s="232">
        <f>+SUM(RED_InfraMR[[#This Row],[B.03.1 - Parque de Coches Motores Motrices Remolcados]:[B.03.3 - Parque de Coches Motores Motrices Cabina]])</f>
        <v>16</v>
      </c>
      <c r="AY189" s="55">
        <f>+'MIT Da'!AY189+'SAR Da'!AY189+'URQ Da'!AY189+'ROC Da'!AY189+'SM Da'!AY189+'BN Da'!AY189+'BS Da'!AY189+'TDC Da'!AY189</f>
        <v>437</v>
      </c>
      <c r="AZ189" s="55">
        <f>+'MIT Da'!AZ189+'SAR Da'!AZ189+'URQ Da'!AZ189+'ROC Da'!AZ189+'SM Da'!AZ189+'BN Da'!AZ189+'BS Da'!AZ189+'TDC Da'!AZ189</f>
        <v>173</v>
      </c>
      <c r="BA189" s="55">
        <f>+'MIT Da'!BA189+'SAR Da'!BA189+'URQ Da'!BA189+'ROC Da'!BA189+'SM Da'!BA189+'BN Da'!BA189+'BS Da'!BA189+'TDC Da'!BA189</f>
        <v>15</v>
      </c>
      <c r="BB189" s="55">
        <f>+'MIT Da'!BB189+'SAR Da'!BB189+'URQ Da'!BB189+'ROC Da'!BB189+'SM Da'!BB189+'BN Da'!BB189+'BS Da'!BB189+'TDC Da'!BB189</f>
        <v>0</v>
      </c>
      <c r="BC189" s="232">
        <f>+SUM(RED_InfraMR[[#This Row],[B.04.1 - Parque de Coches Remolcados Clase Unica]:[B.04.5 - Parque de Coches Remolcados para Servicios Especiales (Cartoneros)]])</f>
        <v>625</v>
      </c>
      <c r="BD189" s="393">
        <f>+'MIT Da'!BD189+'SAR Da'!BD189+'URQ Da'!BD189+'ROC Da'!BD189+'SM Da'!BD189+'BN Da'!BD189+'BS Da'!BD189+'TDC Da'!BD189</f>
        <v>163</v>
      </c>
      <c r="BE189" s="55">
        <f>+'MIT Da'!BE189+'SAR Da'!BE189+'URQ Da'!BE189+'ROC Da'!BE189+'SM Da'!BE189+'BN Da'!BE189+'BS Da'!BE189+'TDC Da'!BE189</f>
        <v>12</v>
      </c>
      <c r="BF189" s="55">
        <f>+'MIT Da'!BF189+'SAR Da'!BF189+'URQ Da'!BF189+'ROC Da'!BF189+'SM Da'!BF189+'BN Da'!BF189+'BS Da'!BF189+'TDC Da'!BF189</f>
        <v>92</v>
      </c>
      <c r="BG189" s="235"/>
    </row>
    <row r="190" spans="1:59">
      <c r="A190" s="1">
        <v>2008</v>
      </c>
      <c r="B190" s="1" t="s">
        <v>69</v>
      </c>
      <c r="C190" s="10">
        <f>+'MIT Da'!C190+'SAR Da'!C190+'URQ Da'!C190+'ROC Da'!C190+'SM Da'!C190+'BN Da'!C190+'BS Da'!C190+'TDC Da'!C190</f>
        <v>147.21299999999999</v>
      </c>
      <c r="D190" s="10">
        <f>+'MIT Da'!D190+'SAR Da'!D190+'URQ Da'!D190+'ROC Da'!D190+'SM Da'!D190+'BN Da'!D190+'BS Da'!D190+'TDC Da'!D190</f>
        <v>434.00300000000004</v>
      </c>
      <c r="E190" s="10">
        <f>+'MIT Da'!E190+'SAR Da'!E190+'URQ Da'!E190+'ROC Da'!E190+'SM Da'!E190+'BN Da'!E190+'BS Da'!E190+'TDC Da'!E190</f>
        <v>0</v>
      </c>
      <c r="F190" s="10">
        <f>+'MIT Da'!F190+'SAR Da'!F190+'URQ Da'!F190+'ROC Da'!F190+'SM Da'!F190+'BN Da'!F190+'BS Da'!F190+'TDC Da'!F190</f>
        <v>186.47664</v>
      </c>
      <c r="G190" s="192">
        <f>+'MIT Da'!G190+'SAR Da'!G190+'URQ Da'!G190+'ROC Da'!G190+'SM Da'!G190+'BN Da'!G190+'BS Da'!G190+'TDC Da'!G190</f>
        <v>767.69263999999998</v>
      </c>
      <c r="H190" s="192">
        <f>+'MIT Da'!H190+'SAR Da'!H190+'URQ Da'!H190+'ROC Da'!H190+'SM Da'!H190+'BN Da'!H190+'BS Da'!H190+'TDC Da'!H190</f>
        <v>767.69263999999998</v>
      </c>
      <c r="I190" s="10">
        <f>+'MIT Da'!I190+'SAR Da'!I190+'URQ Da'!I190+'ROC Da'!I190+'SM Da'!I190+'BN Da'!I190+'BS Da'!I190+'TDC Da'!I190</f>
        <v>1011.74311</v>
      </c>
      <c r="J190" s="10">
        <f>+'MIT Da'!J190+'SAR Da'!J190+'URQ Da'!J190+'ROC Da'!J190+'SM Da'!J190+'BN Da'!J190+'BS Da'!J190+'TDC Da'!J190</f>
        <v>1039.809</v>
      </c>
      <c r="K190" s="10">
        <f>+'MIT Da'!K190+'SAR Da'!K190+'URQ Da'!K190+'ROC Da'!K190+'SM Da'!K190+'BN Da'!K190+'BS Da'!K190+'TDC Da'!K190</f>
        <v>54.516999999999996</v>
      </c>
      <c r="L190" s="10">
        <f>+'MIT Da'!L190+'SAR Da'!L190+'URQ Da'!L190+'ROC Da'!L190+'SM Da'!L190+'BN Da'!L190+'BS Da'!L190+'TDC Da'!L190</f>
        <v>400.09900000000005</v>
      </c>
      <c r="M190" s="10">
        <f>+'MIT Da'!M190+'SAR Da'!M190+'URQ Da'!M190+'ROC Da'!M190+'SM Da'!M190+'BN Da'!M190+'BS Da'!M190+'TDC Da'!M190</f>
        <v>21.314999999999998</v>
      </c>
      <c r="N190" s="192">
        <f>+'MIT Da'!N190+'SAR Da'!N190+'URQ Da'!N190+'ROC Da'!N190+'SM Da'!N190+'BN Da'!N190+'BS Da'!N190+'TDC Da'!N190</f>
        <v>1439.9079999999999</v>
      </c>
      <c r="O190" s="192">
        <f>+'MIT Da'!O190+'SAR Da'!O190+'URQ Da'!O190+'ROC Da'!O190+'SM Da'!O190+'BN Da'!O190+'BS Da'!O190+'TDC Da'!O190</f>
        <v>1439.9079999999999</v>
      </c>
      <c r="P190" s="55">
        <f>+'MIT Da'!P190+'SAR Da'!P190+'URQ Da'!P190+'ROC Da'!P190+'SM Da'!P190+'BN Da'!P190+'BS Da'!P190+'TDC Da'!P190</f>
        <v>203</v>
      </c>
      <c r="Q190" s="55">
        <f>+'MIT Da'!Q190+'SAR Da'!Q190+'URQ Da'!Q190+'ROC Da'!Q190+'SM Da'!Q190+'BN Da'!Q190+'BS Da'!Q190+'TDC Da'!Q190</f>
        <v>58</v>
      </c>
      <c r="R190" s="55">
        <f>+'MIT Da'!R190+'SAR Da'!R190+'URQ Da'!R190+'ROC Da'!R190+'SM Da'!R190+'BN Da'!R190+'BS Da'!R190+'TDC Da'!R190</f>
        <v>10</v>
      </c>
      <c r="S190" s="213">
        <f>+'MIT Da'!S190+'SAR Da'!S190+'URQ Da'!S190+'ROC Da'!S190+'SM Da'!S190+'BN Da'!S190+'BS Da'!S190+'TDC Da'!S190</f>
        <v>271</v>
      </c>
      <c r="T190" s="213">
        <f>+'MIT Da'!T190+'SAR Da'!T190+'URQ Da'!T190+'ROC Da'!T190+'SM Da'!T190+'BN Da'!T190+'BS Da'!T190+'TDC Da'!T190</f>
        <v>271</v>
      </c>
      <c r="U190" s="55">
        <f>+'MIT Da'!U190+'SAR Da'!U190+'URQ Da'!U190+'ROC Da'!U190+'SM Da'!U190+'BN Da'!U190+'BS Da'!U190+'TDC Da'!U190</f>
        <v>136</v>
      </c>
      <c r="V190" s="55">
        <f>+'MIT Da'!V190+'SAR Da'!V190+'URQ Da'!V190+'ROC Da'!V190+'SM Da'!V190+'BN Da'!V190+'BS Da'!V190+'TDC Da'!V190</f>
        <v>435</v>
      </c>
      <c r="W190" s="55">
        <f>+'MIT Da'!W190+'SAR Da'!W190+'URQ Da'!W190+'ROC Da'!W190+'SM Da'!W190+'BN Da'!W190+'BS Da'!W190+'TDC Da'!W190</f>
        <v>11</v>
      </c>
      <c r="X190" s="55">
        <f>+'MIT Da'!X190+'SAR Da'!X190+'URQ Da'!X190+'ROC Da'!X190+'SM Da'!X190+'BN Da'!X190+'BS Da'!X190+'TDC Da'!X190</f>
        <v>107</v>
      </c>
      <c r="Y190" s="55">
        <f>+'MIT Da'!Y190+'SAR Da'!Y190+'URQ Da'!Y190+'ROC Da'!Y190+'SM Da'!Y190+'BN Da'!Y190+'BS Da'!Y190+'TDC Da'!Y190</f>
        <v>4</v>
      </c>
      <c r="Z190" s="219">
        <f>+'MIT Da'!Z190+'SAR Da'!Z190+'URQ Da'!Z190+'ROC Da'!Z190+'SM Da'!Z190+'BN Da'!Z190+'BS Da'!Z190+'TDC Da'!Z190</f>
        <v>693</v>
      </c>
      <c r="AA190" s="55">
        <f>+'MIT Da'!AA190+'SAR Da'!AA190+'URQ Da'!AA190+'ROC Da'!AA190+'SM Da'!AA190+'BN Da'!AA190+'BS Da'!AA190+'TDC Da'!AA190</f>
        <v>162</v>
      </c>
      <c r="AB190" s="55">
        <f>+'MIT Da'!AB190+'SAR Da'!AB190+'URQ Da'!AB190+'ROC Da'!AB190+'SM Da'!AB190+'BN Da'!AB190+'BS Da'!AB190+'TDC Da'!AB190</f>
        <v>101</v>
      </c>
      <c r="AC190" s="55">
        <f>+'MIT Da'!AC190+'SAR Da'!AC190+'URQ Da'!AC190+'ROC Da'!AC190+'SM Da'!AC190+'BN Da'!AC190+'BS Da'!AC190+'TDC Da'!AC190</f>
        <v>693</v>
      </c>
      <c r="AD190" s="219">
        <f>+'MIT Da'!AD190+'SAR Da'!AD190+'URQ Da'!AD190+'ROC Da'!AD190+'SM Da'!AD190+'BN Da'!AD190+'BS Da'!AD190+'TDC Da'!AD190</f>
        <v>956</v>
      </c>
      <c r="AE190" s="55">
        <f>+'MIT Da'!AE190+'SAR Da'!AE190+'URQ Da'!AE190+'ROC Da'!AE190+'SM Da'!AE190+'BN Da'!AE190+'BS Da'!AE190+'TDC Da'!AE190</f>
        <v>54</v>
      </c>
      <c r="AF190" s="55">
        <f>+'MIT Da'!AF190+'SAR Da'!AF190+'URQ Da'!AF190+'ROC Da'!AF190+'SM Da'!AF190+'BN Da'!AF190+'BS Da'!AF190+'TDC Da'!AF190</f>
        <v>96</v>
      </c>
      <c r="AG190" s="55">
        <f>+'MIT Da'!AG190+'SAR Da'!AG190+'URQ Da'!AG190+'ROC Da'!AG190+'SM Da'!AG190+'BN Da'!AG190+'BS Da'!AG190+'TDC Da'!AG190</f>
        <v>448</v>
      </c>
      <c r="AH190" s="219">
        <f>+'MIT Da'!AH190+'SAR Da'!AH190+'URQ Da'!AH190+'ROC Da'!AH190+'SM Da'!AH190+'BN Da'!AH190+'BS Da'!AH190+'TDC Da'!AH190</f>
        <v>598</v>
      </c>
      <c r="AI190" s="10">
        <f>+'MIT Da'!AI190+'SAR Da'!AI190+'URQ Da'!AI190+'ROC Da'!AI190+'SM Da'!AI190+'BN Da'!AI190+'BS Da'!AI190+'TDC Da'!AI190</f>
        <v>274.60699999999997</v>
      </c>
      <c r="AJ190" s="10">
        <f>+'MIT Da'!AJ190+'SAR Da'!AJ190+'URQ Da'!AJ190+'ROC Da'!AJ190+'SM Da'!AJ190+'BN Da'!AJ190+'BS Da'!AJ190+'TDC Da'!AJ190</f>
        <v>7.32</v>
      </c>
      <c r="AK190" s="10">
        <f>+'MIT Da'!AK190+'SAR Da'!AK190+'URQ Da'!AK190+'ROC Da'!AK190+'SM Da'!AK190+'BN Da'!AK190+'BS Da'!AK190+'TDC Da'!AK190</f>
        <v>498.71500000000003</v>
      </c>
      <c r="AL190" s="222">
        <f>+'MIT Da'!AL190+'SAR Da'!AL190+'URQ Da'!AL190+'ROC Da'!AL190+'SM Da'!AL190+'BN Da'!AL190+'BS Da'!AL190+'TDC Da'!AL190</f>
        <v>780.64199999999994</v>
      </c>
      <c r="AM190" s="55">
        <f>+'MIT Da'!AM190+'SAR Da'!AM190+'URQ Da'!AM190+'ROC Da'!AM190+'SM Da'!AM190+'BN Da'!AM190+'BS Da'!AM190+'TDC Da'!AM190</f>
        <v>12</v>
      </c>
      <c r="AN190" s="55">
        <f>+'MIT Da'!AN190+'SAR Da'!AN190+'URQ Da'!AN190+'ROC Da'!AN190+'SM Da'!AN190+'BN Da'!AN190+'BS Da'!AN190+'TDC Da'!AN190</f>
        <v>57</v>
      </c>
      <c r="AO190" s="55">
        <f>+'MIT Da'!AO190+'SAR Da'!AO190+'URQ Da'!AO190+'ROC Da'!AO190+'SM Da'!AO190+'BN Da'!AO190+'BS Da'!AO190+'TDC Da'!AO190</f>
        <v>82</v>
      </c>
      <c r="AP190" s="232">
        <f>+'MIT Da'!AP190+'SAR Da'!AP190+'URQ Da'!AP190+'ROC Da'!AP190+'SM Da'!AP190+'BN Da'!AP190+'BS Da'!AP190+'TDC Da'!AP190</f>
        <v>151</v>
      </c>
      <c r="AQ190" s="55">
        <f>+'MIT Da'!AQ190+'SAR Da'!AQ190+'URQ Da'!AQ190+'ROC Da'!AQ190+'SM Da'!AQ190+'BN Da'!AQ190+'BS Da'!AQ190+'TDC Da'!AQ190</f>
        <v>596</v>
      </c>
      <c r="AR190" s="55">
        <f>+'MIT Da'!AR190+'SAR Da'!AR190+'URQ Da'!AR190+'ROC Da'!AR190+'SM Da'!AR190+'BN Da'!AR190+'BS Da'!AR190+'TDC Da'!AR190</f>
        <v>341</v>
      </c>
      <c r="AS190" s="55">
        <f>+'MIT Da'!AS190+'SAR Da'!AS190+'URQ Da'!AS190+'ROC Da'!AS190+'SM Da'!AS190+'BN Da'!AS190+'BS Da'!AS190+'TDC Da'!AS190</f>
        <v>39</v>
      </c>
      <c r="AT190" s="232">
        <f>+SUM(RED_InfraMR[[#This Row],[B.02.1 - Parque de Coches Eléctricos Motrices]:[B.02.3 - Parque de Coches Eléctricos Motrices Tipo R]])</f>
        <v>976</v>
      </c>
      <c r="AU190" s="55">
        <f>+'MIT Da'!AU190+'SAR Da'!AU190+'URQ Da'!AU190+'ROC Da'!AU190+'SM Da'!AU190+'BN Da'!AU190+'BS Da'!AU190+'TDC Da'!AU190</f>
        <v>0</v>
      </c>
      <c r="AV190" s="55">
        <f>+'MIT Da'!AV190+'SAR Da'!AV190+'URQ Da'!AV190+'ROC Da'!AV190+'SM Da'!AV190+'BN Da'!AV190+'BS Da'!AV190+'TDC Da'!AV190</f>
        <v>6</v>
      </c>
      <c r="AW190" s="55">
        <f>+'MIT Da'!AW190+'SAR Da'!AW190+'URQ Da'!AW190+'ROC Da'!AW190+'SM Da'!AW190+'BN Da'!AW190+'BS Da'!AW190+'TDC Da'!AW190</f>
        <v>10</v>
      </c>
      <c r="AX190" s="232">
        <f>+SUM(RED_InfraMR[[#This Row],[B.03.1 - Parque de Coches Motores Motrices Remolcados]:[B.03.3 - Parque de Coches Motores Motrices Cabina]])</f>
        <v>16</v>
      </c>
      <c r="AY190" s="55">
        <f>+'MIT Da'!AY190+'SAR Da'!AY190+'URQ Da'!AY190+'ROC Da'!AY190+'SM Da'!AY190+'BN Da'!AY190+'BS Da'!AY190+'TDC Da'!AY190</f>
        <v>437</v>
      </c>
      <c r="AZ190" s="55">
        <f>+'MIT Da'!AZ190+'SAR Da'!AZ190+'URQ Da'!AZ190+'ROC Da'!AZ190+'SM Da'!AZ190+'BN Da'!AZ190+'BS Da'!AZ190+'TDC Da'!AZ190</f>
        <v>173</v>
      </c>
      <c r="BA190" s="55">
        <f>+'MIT Da'!BA190+'SAR Da'!BA190+'URQ Da'!BA190+'ROC Da'!BA190+'SM Da'!BA190+'BN Da'!BA190+'BS Da'!BA190+'TDC Da'!BA190</f>
        <v>15</v>
      </c>
      <c r="BB190" s="55">
        <f>+'MIT Da'!BB190+'SAR Da'!BB190+'URQ Da'!BB190+'ROC Da'!BB190+'SM Da'!BB190+'BN Da'!BB190+'BS Da'!BB190+'TDC Da'!BB190</f>
        <v>0</v>
      </c>
      <c r="BC190" s="232">
        <f>+SUM(RED_InfraMR[[#This Row],[B.04.1 - Parque de Coches Remolcados Clase Unica]:[B.04.5 - Parque de Coches Remolcados para Servicios Especiales (Cartoneros)]])</f>
        <v>625</v>
      </c>
      <c r="BD190" s="393">
        <f>+'MIT Da'!BD190+'SAR Da'!BD190+'URQ Da'!BD190+'ROC Da'!BD190+'SM Da'!BD190+'BN Da'!BD190+'BS Da'!BD190+'TDC Da'!BD190</f>
        <v>163</v>
      </c>
      <c r="BE190" s="55">
        <f>+'MIT Da'!BE190+'SAR Da'!BE190+'URQ Da'!BE190+'ROC Da'!BE190+'SM Da'!BE190+'BN Da'!BE190+'BS Da'!BE190+'TDC Da'!BE190</f>
        <v>12</v>
      </c>
      <c r="BF190" s="55">
        <f>+'MIT Da'!BF190+'SAR Da'!BF190+'URQ Da'!BF190+'ROC Da'!BF190+'SM Da'!BF190+'BN Da'!BF190+'BS Da'!BF190+'TDC Da'!BF190</f>
        <v>92</v>
      </c>
      <c r="BG190" s="235"/>
    </row>
    <row r="191" spans="1:59">
      <c r="A191" s="1">
        <v>2008</v>
      </c>
      <c r="B191" s="1" t="s">
        <v>70</v>
      </c>
      <c r="C191" s="10">
        <f>+'MIT Da'!C191+'SAR Da'!C191+'URQ Da'!C191+'ROC Da'!C191+'SM Da'!C191+'BN Da'!C191+'BS Da'!C191+'TDC Da'!C191</f>
        <v>147.21299999999999</v>
      </c>
      <c r="D191" s="10">
        <f>+'MIT Da'!D191+'SAR Da'!D191+'URQ Da'!D191+'ROC Da'!D191+'SM Da'!D191+'BN Da'!D191+'BS Da'!D191+'TDC Da'!D191</f>
        <v>434.00300000000004</v>
      </c>
      <c r="E191" s="10">
        <f>+'MIT Da'!E191+'SAR Da'!E191+'URQ Da'!E191+'ROC Da'!E191+'SM Da'!E191+'BN Da'!E191+'BS Da'!E191+'TDC Da'!E191</f>
        <v>0</v>
      </c>
      <c r="F191" s="10">
        <f>+'MIT Da'!F191+'SAR Da'!F191+'URQ Da'!F191+'ROC Da'!F191+'SM Da'!F191+'BN Da'!F191+'BS Da'!F191+'TDC Da'!F191</f>
        <v>186.47664</v>
      </c>
      <c r="G191" s="192">
        <f>+'MIT Da'!G191+'SAR Da'!G191+'URQ Da'!G191+'ROC Da'!G191+'SM Da'!G191+'BN Da'!G191+'BS Da'!G191+'TDC Da'!G191</f>
        <v>767.69263999999998</v>
      </c>
      <c r="H191" s="192">
        <f>+'MIT Da'!H191+'SAR Da'!H191+'URQ Da'!H191+'ROC Da'!H191+'SM Da'!H191+'BN Da'!H191+'BS Da'!H191+'TDC Da'!H191</f>
        <v>767.69263999999998</v>
      </c>
      <c r="I191" s="10">
        <f>+'MIT Da'!I191+'SAR Da'!I191+'URQ Da'!I191+'ROC Da'!I191+'SM Da'!I191+'BN Da'!I191+'BS Da'!I191+'TDC Da'!I191</f>
        <v>1011.74311</v>
      </c>
      <c r="J191" s="10">
        <f>+'MIT Da'!J191+'SAR Da'!J191+'URQ Da'!J191+'ROC Da'!J191+'SM Da'!J191+'BN Da'!J191+'BS Da'!J191+'TDC Da'!J191</f>
        <v>1039.809</v>
      </c>
      <c r="K191" s="10">
        <f>+'MIT Da'!K191+'SAR Da'!K191+'URQ Da'!K191+'ROC Da'!K191+'SM Da'!K191+'BN Da'!K191+'BS Da'!K191+'TDC Da'!K191</f>
        <v>54.516999999999996</v>
      </c>
      <c r="L191" s="10">
        <f>+'MIT Da'!L191+'SAR Da'!L191+'URQ Da'!L191+'ROC Da'!L191+'SM Da'!L191+'BN Da'!L191+'BS Da'!L191+'TDC Da'!L191</f>
        <v>400.09900000000005</v>
      </c>
      <c r="M191" s="10">
        <f>+'MIT Da'!M191+'SAR Da'!M191+'URQ Da'!M191+'ROC Da'!M191+'SM Da'!M191+'BN Da'!M191+'BS Da'!M191+'TDC Da'!M191</f>
        <v>21.314999999999998</v>
      </c>
      <c r="N191" s="192">
        <f>+'MIT Da'!N191+'SAR Da'!N191+'URQ Da'!N191+'ROC Da'!N191+'SM Da'!N191+'BN Da'!N191+'BS Da'!N191+'TDC Da'!N191</f>
        <v>1439.9079999999999</v>
      </c>
      <c r="O191" s="192">
        <f>+'MIT Da'!O191+'SAR Da'!O191+'URQ Da'!O191+'ROC Da'!O191+'SM Da'!O191+'BN Da'!O191+'BS Da'!O191+'TDC Da'!O191</f>
        <v>1439.9079999999999</v>
      </c>
      <c r="P191" s="55">
        <f>+'MIT Da'!P191+'SAR Da'!P191+'URQ Da'!P191+'ROC Da'!P191+'SM Da'!P191+'BN Da'!P191+'BS Da'!P191+'TDC Da'!P191</f>
        <v>203</v>
      </c>
      <c r="Q191" s="55">
        <f>+'MIT Da'!Q191+'SAR Da'!Q191+'URQ Da'!Q191+'ROC Da'!Q191+'SM Da'!Q191+'BN Da'!Q191+'BS Da'!Q191+'TDC Da'!Q191</f>
        <v>58</v>
      </c>
      <c r="R191" s="55">
        <f>+'MIT Da'!R191+'SAR Da'!R191+'URQ Da'!R191+'ROC Da'!R191+'SM Da'!R191+'BN Da'!R191+'BS Da'!R191+'TDC Da'!R191</f>
        <v>10</v>
      </c>
      <c r="S191" s="213">
        <f>+'MIT Da'!S191+'SAR Da'!S191+'URQ Da'!S191+'ROC Da'!S191+'SM Da'!S191+'BN Da'!S191+'BS Da'!S191+'TDC Da'!S191</f>
        <v>271</v>
      </c>
      <c r="T191" s="213">
        <f>+'MIT Da'!T191+'SAR Da'!T191+'URQ Da'!T191+'ROC Da'!T191+'SM Da'!T191+'BN Da'!T191+'BS Da'!T191+'TDC Da'!T191</f>
        <v>271</v>
      </c>
      <c r="U191" s="55">
        <f>+'MIT Da'!U191+'SAR Da'!U191+'URQ Da'!U191+'ROC Da'!U191+'SM Da'!U191+'BN Da'!U191+'BS Da'!U191+'TDC Da'!U191</f>
        <v>136</v>
      </c>
      <c r="V191" s="55">
        <f>+'MIT Da'!V191+'SAR Da'!V191+'URQ Da'!V191+'ROC Da'!V191+'SM Da'!V191+'BN Da'!V191+'BS Da'!V191+'TDC Da'!V191</f>
        <v>435</v>
      </c>
      <c r="W191" s="55">
        <f>+'MIT Da'!W191+'SAR Da'!W191+'URQ Da'!W191+'ROC Da'!W191+'SM Da'!W191+'BN Da'!W191+'BS Da'!W191+'TDC Da'!W191</f>
        <v>11</v>
      </c>
      <c r="X191" s="55">
        <f>+'MIT Da'!X191+'SAR Da'!X191+'URQ Da'!X191+'ROC Da'!X191+'SM Da'!X191+'BN Da'!X191+'BS Da'!X191+'TDC Da'!X191</f>
        <v>107</v>
      </c>
      <c r="Y191" s="55">
        <f>+'MIT Da'!Y191+'SAR Da'!Y191+'URQ Da'!Y191+'ROC Da'!Y191+'SM Da'!Y191+'BN Da'!Y191+'BS Da'!Y191+'TDC Da'!Y191</f>
        <v>4</v>
      </c>
      <c r="Z191" s="219">
        <f>+'MIT Da'!Z191+'SAR Da'!Z191+'URQ Da'!Z191+'ROC Da'!Z191+'SM Da'!Z191+'BN Da'!Z191+'BS Da'!Z191+'TDC Da'!Z191</f>
        <v>693</v>
      </c>
      <c r="AA191" s="55">
        <f>+'MIT Da'!AA191+'SAR Da'!AA191+'URQ Da'!AA191+'ROC Da'!AA191+'SM Da'!AA191+'BN Da'!AA191+'BS Da'!AA191+'TDC Da'!AA191</f>
        <v>162</v>
      </c>
      <c r="AB191" s="55">
        <f>+'MIT Da'!AB191+'SAR Da'!AB191+'URQ Da'!AB191+'ROC Da'!AB191+'SM Da'!AB191+'BN Da'!AB191+'BS Da'!AB191+'TDC Da'!AB191</f>
        <v>101</v>
      </c>
      <c r="AC191" s="55">
        <f>+'MIT Da'!AC191+'SAR Da'!AC191+'URQ Da'!AC191+'ROC Da'!AC191+'SM Da'!AC191+'BN Da'!AC191+'BS Da'!AC191+'TDC Da'!AC191</f>
        <v>693</v>
      </c>
      <c r="AD191" s="219">
        <f>+'MIT Da'!AD191+'SAR Da'!AD191+'URQ Da'!AD191+'ROC Da'!AD191+'SM Da'!AD191+'BN Da'!AD191+'BS Da'!AD191+'TDC Da'!AD191</f>
        <v>956</v>
      </c>
      <c r="AE191" s="55">
        <f>+'MIT Da'!AE191+'SAR Da'!AE191+'URQ Da'!AE191+'ROC Da'!AE191+'SM Da'!AE191+'BN Da'!AE191+'BS Da'!AE191+'TDC Da'!AE191</f>
        <v>54</v>
      </c>
      <c r="AF191" s="55">
        <f>+'MIT Da'!AF191+'SAR Da'!AF191+'URQ Da'!AF191+'ROC Da'!AF191+'SM Da'!AF191+'BN Da'!AF191+'BS Da'!AF191+'TDC Da'!AF191</f>
        <v>96</v>
      </c>
      <c r="AG191" s="55">
        <f>+'MIT Da'!AG191+'SAR Da'!AG191+'URQ Da'!AG191+'ROC Da'!AG191+'SM Da'!AG191+'BN Da'!AG191+'BS Da'!AG191+'TDC Da'!AG191</f>
        <v>448</v>
      </c>
      <c r="AH191" s="219">
        <f>+'MIT Da'!AH191+'SAR Da'!AH191+'URQ Da'!AH191+'ROC Da'!AH191+'SM Da'!AH191+'BN Da'!AH191+'BS Da'!AH191+'TDC Da'!AH191</f>
        <v>598</v>
      </c>
      <c r="AI191" s="10">
        <f>+'MIT Da'!AI191+'SAR Da'!AI191+'URQ Da'!AI191+'ROC Da'!AI191+'SM Da'!AI191+'BN Da'!AI191+'BS Da'!AI191+'TDC Da'!AI191</f>
        <v>274.60699999999997</v>
      </c>
      <c r="AJ191" s="10">
        <f>+'MIT Da'!AJ191+'SAR Da'!AJ191+'URQ Da'!AJ191+'ROC Da'!AJ191+'SM Da'!AJ191+'BN Da'!AJ191+'BS Da'!AJ191+'TDC Da'!AJ191</f>
        <v>7.32</v>
      </c>
      <c r="AK191" s="10">
        <f>+'MIT Da'!AK191+'SAR Da'!AK191+'URQ Da'!AK191+'ROC Da'!AK191+'SM Da'!AK191+'BN Da'!AK191+'BS Da'!AK191+'TDC Da'!AK191</f>
        <v>498.71500000000003</v>
      </c>
      <c r="AL191" s="222">
        <f>+'MIT Da'!AL191+'SAR Da'!AL191+'URQ Da'!AL191+'ROC Da'!AL191+'SM Da'!AL191+'BN Da'!AL191+'BS Da'!AL191+'TDC Da'!AL191</f>
        <v>780.64199999999994</v>
      </c>
      <c r="AM191" s="55">
        <f>+'MIT Da'!AM191+'SAR Da'!AM191+'URQ Da'!AM191+'ROC Da'!AM191+'SM Da'!AM191+'BN Da'!AM191+'BS Da'!AM191+'TDC Da'!AM191</f>
        <v>12</v>
      </c>
      <c r="AN191" s="55">
        <f>+'MIT Da'!AN191+'SAR Da'!AN191+'URQ Da'!AN191+'ROC Da'!AN191+'SM Da'!AN191+'BN Da'!AN191+'BS Da'!AN191+'TDC Da'!AN191</f>
        <v>57</v>
      </c>
      <c r="AO191" s="55">
        <f>+'MIT Da'!AO191+'SAR Da'!AO191+'URQ Da'!AO191+'ROC Da'!AO191+'SM Da'!AO191+'BN Da'!AO191+'BS Da'!AO191+'TDC Da'!AO191</f>
        <v>82</v>
      </c>
      <c r="AP191" s="232">
        <f>+'MIT Da'!AP191+'SAR Da'!AP191+'URQ Da'!AP191+'ROC Da'!AP191+'SM Da'!AP191+'BN Da'!AP191+'BS Da'!AP191+'TDC Da'!AP191</f>
        <v>151</v>
      </c>
      <c r="AQ191" s="55">
        <f>+'MIT Da'!AQ191+'SAR Da'!AQ191+'URQ Da'!AQ191+'ROC Da'!AQ191+'SM Da'!AQ191+'BN Da'!AQ191+'BS Da'!AQ191+'TDC Da'!AQ191</f>
        <v>596</v>
      </c>
      <c r="AR191" s="55">
        <f>+'MIT Da'!AR191+'SAR Da'!AR191+'URQ Da'!AR191+'ROC Da'!AR191+'SM Da'!AR191+'BN Da'!AR191+'BS Da'!AR191+'TDC Da'!AR191</f>
        <v>341</v>
      </c>
      <c r="AS191" s="55">
        <f>+'MIT Da'!AS191+'SAR Da'!AS191+'URQ Da'!AS191+'ROC Da'!AS191+'SM Da'!AS191+'BN Da'!AS191+'BS Da'!AS191+'TDC Da'!AS191</f>
        <v>39</v>
      </c>
      <c r="AT191" s="232">
        <f>+SUM(RED_InfraMR[[#This Row],[B.02.1 - Parque de Coches Eléctricos Motrices]:[B.02.3 - Parque de Coches Eléctricos Motrices Tipo R]])</f>
        <v>976</v>
      </c>
      <c r="AU191" s="55">
        <f>+'MIT Da'!AU191+'SAR Da'!AU191+'URQ Da'!AU191+'ROC Da'!AU191+'SM Da'!AU191+'BN Da'!AU191+'BS Da'!AU191+'TDC Da'!AU191</f>
        <v>0</v>
      </c>
      <c r="AV191" s="55">
        <f>+'MIT Da'!AV191+'SAR Da'!AV191+'URQ Da'!AV191+'ROC Da'!AV191+'SM Da'!AV191+'BN Da'!AV191+'BS Da'!AV191+'TDC Da'!AV191</f>
        <v>6</v>
      </c>
      <c r="AW191" s="55">
        <f>+'MIT Da'!AW191+'SAR Da'!AW191+'URQ Da'!AW191+'ROC Da'!AW191+'SM Da'!AW191+'BN Da'!AW191+'BS Da'!AW191+'TDC Da'!AW191</f>
        <v>10</v>
      </c>
      <c r="AX191" s="232">
        <f>+SUM(RED_InfraMR[[#This Row],[B.03.1 - Parque de Coches Motores Motrices Remolcados]:[B.03.3 - Parque de Coches Motores Motrices Cabina]])</f>
        <v>16</v>
      </c>
      <c r="AY191" s="55">
        <f>+'MIT Da'!AY191+'SAR Da'!AY191+'URQ Da'!AY191+'ROC Da'!AY191+'SM Da'!AY191+'BN Da'!AY191+'BS Da'!AY191+'TDC Da'!AY191</f>
        <v>437</v>
      </c>
      <c r="AZ191" s="55">
        <f>+'MIT Da'!AZ191+'SAR Da'!AZ191+'URQ Da'!AZ191+'ROC Da'!AZ191+'SM Da'!AZ191+'BN Da'!AZ191+'BS Da'!AZ191+'TDC Da'!AZ191</f>
        <v>173</v>
      </c>
      <c r="BA191" s="55">
        <f>+'MIT Da'!BA191+'SAR Da'!BA191+'URQ Da'!BA191+'ROC Da'!BA191+'SM Da'!BA191+'BN Da'!BA191+'BS Da'!BA191+'TDC Da'!BA191</f>
        <v>15</v>
      </c>
      <c r="BB191" s="55">
        <f>+'MIT Da'!BB191+'SAR Da'!BB191+'URQ Da'!BB191+'ROC Da'!BB191+'SM Da'!BB191+'BN Da'!BB191+'BS Da'!BB191+'TDC Da'!BB191</f>
        <v>0</v>
      </c>
      <c r="BC191" s="232">
        <f>+SUM(RED_InfraMR[[#This Row],[B.04.1 - Parque de Coches Remolcados Clase Unica]:[B.04.5 - Parque de Coches Remolcados para Servicios Especiales (Cartoneros)]])</f>
        <v>625</v>
      </c>
      <c r="BD191" s="393">
        <f>+'MIT Da'!BD191+'SAR Da'!BD191+'URQ Da'!BD191+'ROC Da'!BD191+'SM Da'!BD191+'BN Da'!BD191+'BS Da'!BD191+'TDC Da'!BD191</f>
        <v>163</v>
      </c>
      <c r="BE191" s="55">
        <f>+'MIT Da'!BE191+'SAR Da'!BE191+'URQ Da'!BE191+'ROC Da'!BE191+'SM Da'!BE191+'BN Da'!BE191+'BS Da'!BE191+'TDC Da'!BE191</f>
        <v>12</v>
      </c>
      <c r="BF191" s="55">
        <f>+'MIT Da'!BF191+'SAR Da'!BF191+'URQ Da'!BF191+'ROC Da'!BF191+'SM Da'!BF191+'BN Da'!BF191+'BS Da'!BF191+'TDC Da'!BF191</f>
        <v>92</v>
      </c>
      <c r="BG191" s="235"/>
    </row>
    <row r="192" spans="1:59">
      <c r="A192" s="1">
        <v>2008</v>
      </c>
      <c r="B192" s="1" t="s">
        <v>71</v>
      </c>
      <c r="C192" s="10">
        <f>+'MIT Da'!C192+'SAR Da'!C192+'URQ Da'!C192+'ROC Da'!C192+'SM Da'!C192+'BN Da'!C192+'BS Da'!C192+'TDC Da'!C192</f>
        <v>147.21299999999999</v>
      </c>
      <c r="D192" s="10">
        <f>+'MIT Da'!D192+'SAR Da'!D192+'URQ Da'!D192+'ROC Da'!D192+'SM Da'!D192+'BN Da'!D192+'BS Da'!D192+'TDC Da'!D192</f>
        <v>434.00300000000004</v>
      </c>
      <c r="E192" s="10">
        <f>+'MIT Da'!E192+'SAR Da'!E192+'URQ Da'!E192+'ROC Da'!E192+'SM Da'!E192+'BN Da'!E192+'BS Da'!E192+'TDC Da'!E192</f>
        <v>0</v>
      </c>
      <c r="F192" s="10">
        <f>+'MIT Da'!F192+'SAR Da'!F192+'URQ Da'!F192+'ROC Da'!F192+'SM Da'!F192+'BN Da'!F192+'BS Da'!F192+'TDC Da'!F192</f>
        <v>186.47664</v>
      </c>
      <c r="G192" s="192">
        <f>+'MIT Da'!G192+'SAR Da'!G192+'URQ Da'!G192+'ROC Da'!G192+'SM Da'!G192+'BN Da'!G192+'BS Da'!G192+'TDC Da'!G192</f>
        <v>767.69263999999998</v>
      </c>
      <c r="H192" s="192">
        <f>+'MIT Da'!H192+'SAR Da'!H192+'URQ Da'!H192+'ROC Da'!H192+'SM Da'!H192+'BN Da'!H192+'BS Da'!H192+'TDC Da'!H192</f>
        <v>767.69263999999998</v>
      </c>
      <c r="I192" s="10">
        <f>+'MIT Da'!I192+'SAR Da'!I192+'URQ Da'!I192+'ROC Da'!I192+'SM Da'!I192+'BN Da'!I192+'BS Da'!I192+'TDC Da'!I192</f>
        <v>1011.74311</v>
      </c>
      <c r="J192" s="10">
        <f>+'MIT Da'!J192+'SAR Da'!J192+'URQ Da'!J192+'ROC Da'!J192+'SM Da'!J192+'BN Da'!J192+'BS Da'!J192+'TDC Da'!J192</f>
        <v>1039.809</v>
      </c>
      <c r="K192" s="10">
        <f>+'MIT Da'!K192+'SAR Da'!K192+'URQ Da'!K192+'ROC Da'!K192+'SM Da'!K192+'BN Da'!K192+'BS Da'!K192+'TDC Da'!K192</f>
        <v>54.516999999999996</v>
      </c>
      <c r="L192" s="10">
        <f>+'MIT Da'!L192+'SAR Da'!L192+'URQ Da'!L192+'ROC Da'!L192+'SM Da'!L192+'BN Da'!L192+'BS Da'!L192+'TDC Da'!L192</f>
        <v>400.09900000000005</v>
      </c>
      <c r="M192" s="10">
        <f>+'MIT Da'!M192+'SAR Da'!M192+'URQ Da'!M192+'ROC Da'!M192+'SM Da'!M192+'BN Da'!M192+'BS Da'!M192+'TDC Da'!M192</f>
        <v>21.314999999999998</v>
      </c>
      <c r="N192" s="192">
        <f>+'MIT Da'!N192+'SAR Da'!N192+'URQ Da'!N192+'ROC Da'!N192+'SM Da'!N192+'BN Da'!N192+'BS Da'!N192+'TDC Da'!N192</f>
        <v>1439.9079999999999</v>
      </c>
      <c r="O192" s="192">
        <f>+'MIT Da'!O192+'SAR Da'!O192+'URQ Da'!O192+'ROC Da'!O192+'SM Da'!O192+'BN Da'!O192+'BS Da'!O192+'TDC Da'!O192</f>
        <v>1439.9079999999999</v>
      </c>
      <c r="P192" s="55">
        <f>+'MIT Da'!P192+'SAR Da'!P192+'URQ Da'!P192+'ROC Da'!P192+'SM Da'!P192+'BN Da'!P192+'BS Da'!P192+'TDC Da'!P192</f>
        <v>203</v>
      </c>
      <c r="Q192" s="55">
        <f>+'MIT Da'!Q192+'SAR Da'!Q192+'URQ Da'!Q192+'ROC Da'!Q192+'SM Da'!Q192+'BN Da'!Q192+'BS Da'!Q192+'TDC Da'!Q192</f>
        <v>58</v>
      </c>
      <c r="R192" s="55">
        <f>+'MIT Da'!R192+'SAR Da'!R192+'URQ Da'!R192+'ROC Da'!R192+'SM Da'!R192+'BN Da'!R192+'BS Da'!R192+'TDC Da'!R192</f>
        <v>10</v>
      </c>
      <c r="S192" s="213">
        <f>+'MIT Da'!S192+'SAR Da'!S192+'URQ Da'!S192+'ROC Da'!S192+'SM Da'!S192+'BN Da'!S192+'BS Da'!S192+'TDC Da'!S192</f>
        <v>271</v>
      </c>
      <c r="T192" s="213">
        <f>+'MIT Da'!T192+'SAR Da'!T192+'URQ Da'!T192+'ROC Da'!T192+'SM Da'!T192+'BN Da'!T192+'BS Da'!T192+'TDC Da'!T192</f>
        <v>271</v>
      </c>
      <c r="U192" s="55">
        <f>+'MIT Da'!U192+'SAR Da'!U192+'URQ Da'!U192+'ROC Da'!U192+'SM Da'!U192+'BN Da'!U192+'BS Da'!U192+'TDC Da'!U192</f>
        <v>136</v>
      </c>
      <c r="V192" s="55">
        <f>+'MIT Da'!V192+'SAR Da'!V192+'URQ Da'!V192+'ROC Da'!V192+'SM Da'!V192+'BN Da'!V192+'BS Da'!V192+'TDC Da'!V192</f>
        <v>435</v>
      </c>
      <c r="W192" s="55">
        <f>+'MIT Da'!W192+'SAR Da'!W192+'URQ Da'!W192+'ROC Da'!W192+'SM Da'!W192+'BN Da'!W192+'BS Da'!W192+'TDC Da'!W192</f>
        <v>11</v>
      </c>
      <c r="X192" s="55">
        <f>+'MIT Da'!X192+'SAR Da'!X192+'URQ Da'!X192+'ROC Da'!X192+'SM Da'!X192+'BN Da'!X192+'BS Da'!X192+'TDC Da'!X192</f>
        <v>107</v>
      </c>
      <c r="Y192" s="55">
        <f>+'MIT Da'!Y192+'SAR Da'!Y192+'URQ Da'!Y192+'ROC Da'!Y192+'SM Da'!Y192+'BN Da'!Y192+'BS Da'!Y192+'TDC Da'!Y192</f>
        <v>4</v>
      </c>
      <c r="Z192" s="219">
        <f>+'MIT Da'!Z192+'SAR Da'!Z192+'URQ Da'!Z192+'ROC Da'!Z192+'SM Da'!Z192+'BN Da'!Z192+'BS Da'!Z192+'TDC Da'!Z192</f>
        <v>693</v>
      </c>
      <c r="AA192" s="55">
        <f>+'MIT Da'!AA192+'SAR Da'!AA192+'URQ Da'!AA192+'ROC Da'!AA192+'SM Da'!AA192+'BN Da'!AA192+'BS Da'!AA192+'TDC Da'!AA192</f>
        <v>162</v>
      </c>
      <c r="AB192" s="55">
        <f>+'MIT Da'!AB192+'SAR Da'!AB192+'URQ Da'!AB192+'ROC Da'!AB192+'SM Da'!AB192+'BN Da'!AB192+'BS Da'!AB192+'TDC Da'!AB192</f>
        <v>101</v>
      </c>
      <c r="AC192" s="55">
        <f>+'MIT Da'!AC192+'SAR Da'!AC192+'URQ Da'!AC192+'ROC Da'!AC192+'SM Da'!AC192+'BN Da'!AC192+'BS Da'!AC192+'TDC Da'!AC192</f>
        <v>693</v>
      </c>
      <c r="AD192" s="219">
        <f>+'MIT Da'!AD192+'SAR Da'!AD192+'URQ Da'!AD192+'ROC Da'!AD192+'SM Da'!AD192+'BN Da'!AD192+'BS Da'!AD192+'TDC Da'!AD192</f>
        <v>956</v>
      </c>
      <c r="AE192" s="55">
        <f>+'MIT Da'!AE192+'SAR Da'!AE192+'URQ Da'!AE192+'ROC Da'!AE192+'SM Da'!AE192+'BN Da'!AE192+'BS Da'!AE192+'TDC Da'!AE192</f>
        <v>54</v>
      </c>
      <c r="AF192" s="55">
        <f>+'MIT Da'!AF192+'SAR Da'!AF192+'URQ Da'!AF192+'ROC Da'!AF192+'SM Da'!AF192+'BN Da'!AF192+'BS Da'!AF192+'TDC Da'!AF192</f>
        <v>96</v>
      </c>
      <c r="AG192" s="55">
        <f>+'MIT Da'!AG192+'SAR Da'!AG192+'URQ Da'!AG192+'ROC Da'!AG192+'SM Da'!AG192+'BN Da'!AG192+'BS Da'!AG192+'TDC Da'!AG192</f>
        <v>448</v>
      </c>
      <c r="AH192" s="219">
        <f>+'MIT Da'!AH192+'SAR Da'!AH192+'URQ Da'!AH192+'ROC Da'!AH192+'SM Da'!AH192+'BN Da'!AH192+'BS Da'!AH192+'TDC Da'!AH192</f>
        <v>598</v>
      </c>
      <c r="AI192" s="10">
        <f>+'MIT Da'!AI192+'SAR Da'!AI192+'URQ Da'!AI192+'ROC Da'!AI192+'SM Da'!AI192+'BN Da'!AI192+'BS Da'!AI192+'TDC Da'!AI192</f>
        <v>274.60699999999997</v>
      </c>
      <c r="AJ192" s="10">
        <f>+'MIT Da'!AJ192+'SAR Da'!AJ192+'URQ Da'!AJ192+'ROC Da'!AJ192+'SM Da'!AJ192+'BN Da'!AJ192+'BS Da'!AJ192+'TDC Da'!AJ192</f>
        <v>7.32</v>
      </c>
      <c r="AK192" s="10">
        <f>+'MIT Da'!AK192+'SAR Da'!AK192+'URQ Da'!AK192+'ROC Da'!AK192+'SM Da'!AK192+'BN Da'!AK192+'BS Da'!AK192+'TDC Da'!AK192</f>
        <v>498.71500000000003</v>
      </c>
      <c r="AL192" s="222">
        <f>+'MIT Da'!AL192+'SAR Da'!AL192+'URQ Da'!AL192+'ROC Da'!AL192+'SM Da'!AL192+'BN Da'!AL192+'BS Da'!AL192+'TDC Da'!AL192</f>
        <v>780.64199999999994</v>
      </c>
      <c r="AM192" s="55">
        <f>+'MIT Da'!AM192+'SAR Da'!AM192+'URQ Da'!AM192+'ROC Da'!AM192+'SM Da'!AM192+'BN Da'!AM192+'BS Da'!AM192+'TDC Da'!AM192</f>
        <v>12</v>
      </c>
      <c r="AN192" s="55">
        <f>+'MIT Da'!AN192+'SAR Da'!AN192+'URQ Da'!AN192+'ROC Da'!AN192+'SM Da'!AN192+'BN Da'!AN192+'BS Da'!AN192+'TDC Da'!AN192</f>
        <v>57</v>
      </c>
      <c r="AO192" s="55">
        <f>+'MIT Da'!AO192+'SAR Da'!AO192+'URQ Da'!AO192+'ROC Da'!AO192+'SM Da'!AO192+'BN Da'!AO192+'BS Da'!AO192+'TDC Da'!AO192</f>
        <v>82</v>
      </c>
      <c r="AP192" s="232">
        <f>+'MIT Da'!AP192+'SAR Da'!AP192+'URQ Da'!AP192+'ROC Da'!AP192+'SM Da'!AP192+'BN Da'!AP192+'BS Da'!AP192+'TDC Da'!AP192</f>
        <v>151</v>
      </c>
      <c r="AQ192" s="55">
        <f>+'MIT Da'!AQ192+'SAR Da'!AQ192+'URQ Da'!AQ192+'ROC Da'!AQ192+'SM Da'!AQ192+'BN Da'!AQ192+'BS Da'!AQ192+'TDC Da'!AQ192</f>
        <v>596</v>
      </c>
      <c r="AR192" s="55">
        <f>+'MIT Da'!AR192+'SAR Da'!AR192+'URQ Da'!AR192+'ROC Da'!AR192+'SM Da'!AR192+'BN Da'!AR192+'BS Da'!AR192+'TDC Da'!AR192</f>
        <v>341</v>
      </c>
      <c r="AS192" s="55">
        <f>+'MIT Da'!AS192+'SAR Da'!AS192+'URQ Da'!AS192+'ROC Da'!AS192+'SM Da'!AS192+'BN Da'!AS192+'BS Da'!AS192+'TDC Da'!AS192</f>
        <v>39</v>
      </c>
      <c r="AT192" s="232">
        <f>+SUM(RED_InfraMR[[#This Row],[B.02.1 - Parque de Coches Eléctricos Motrices]:[B.02.3 - Parque de Coches Eléctricos Motrices Tipo R]])</f>
        <v>976</v>
      </c>
      <c r="AU192" s="55">
        <f>+'MIT Da'!AU192+'SAR Da'!AU192+'URQ Da'!AU192+'ROC Da'!AU192+'SM Da'!AU192+'BN Da'!AU192+'BS Da'!AU192+'TDC Da'!AU192</f>
        <v>0</v>
      </c>
      <c r="AV192" s="55">
        <f>+'MIT Da'!AV192+'SAR Da'!AV192+'URQ Da'!AV192+'ROC Da'!AV192+'SM Da'!AV192+'BN Da'!AV192+'BS Da'!AV192+'TDC Da'!AV192</f>
        <v>6</v>
      </c>
      <c r="AW192" s="55">
        <f>+'MIT Da'!AW192+'SAR Da'!AW192+'URQ Da'!AW192+'ROC Da'!AW192+'SM Da'!AW192+'BN Da'!AW192+'BS Da'!AW192+'TDC Da'!AW192</f>
        <v>10</v>
      </c>
      <c r="AX192" s="232">
        <f>+SUM(RED_InfraMR[[#This Row],[B.03.1 - Parque de Coches Motores Motrices Remolcados]:[B.03.3 - Parque de Coches Motores Motrices Cabina]])</f>
        <v>16</v>
      </c>
      <c r="AY192" s="55">
        <f>+'MIT Da'!AY192+'SAR Da'!AY192+'URQ Da'!AY192+'ROC Da'!AY192+'SM Da'!AY192+'BN Da'!AY192+'BS Da'!AY192+'TDC Da'!AY192</f>
        <v>437</v>
      </c>
      <c r="AZ192" s="55">
        <f>+'MIT Da'!AZ192+'SAR Da'!AZ192+'URQ Da'!AZ192+'ROC Da'!AZ192+'SM Da'!AZ192+'BN Da'!AZ192+'BS Da'!AZ192+'TDC Da'!AZ192</f>
        <v>173</v>
      </c>
      <c r="BA192" s="55">
        <f>+'MIT Da'!BA192+'SAR Da'!BA192+'URQ Da'!BA192+'ROC Da'!BA192+'SM Da'!BA192+'BN Da'!BA192+'BS Da'!BA192+'TDC Da'!BA192</f>
        <v>15</v>
      </c>
      <c r="BB192" s="55">
        <f>+'MIT Da'!BB192+'SAR Da'!BB192+'URQ Da'!BB192+'ROC Da'!BB192+'SM Da'!BB192+'BN Da'!BB192+'BS Da'!BB192+'TDC Da'!BB192</f>
        <v>0</v>
      </c>
      <c r="BC192" s="232">
        <f>+SUM(RED_InfraMR[[#This Row],[B.04.1 - Parque de Coches Remolcados Clase Unica]:[B.04.5 - Parque de Coches Remolcados para Servicios Especiales (Cartoneros)]])</f>
        <v>625</v>
      </c>
      <c r="BD192" s="393">
        <f>+'MIT Da'!BD192+'SAR Da'!BD192+'URQ Da'!BD192+'ROC Da'!BD192+'SM Da'!BD192+'BN Da'!BD192+'BS Da'!BD192+'TDC Da'!BD192</f>
        <v>163</v>
      </c>
      <c r="BE192" s="55">
        <f>+'MIT Da'!BE192+'SAR Da'!BE192+'URQ Da'!BE192+'ROC Da'!BE192+'SM Da'!BE192+'BN Da'!BE192+'BS Da'!BE192+'TDC Da'!BE192</f>
        <v>12</v>
      </c>
      <c r="BF192" s="55">
        <f>+'MIT Da'!BF192+'SAR Da'!BF192+'URQ Da'!BF192+'ROC Da'!BF192+'SM Da'!BF192+'BN Da'!BF192+'BS Da'!BF192+'TDC Da'!BF192</f>
        <v>92</v>
      </c>
      <c r="BG192" s="235"/>
    </row>
    <row r="193" spans="1:59">
      <c r="A193" s="1">
        <v>2008</v>
      </c>
      <c r="B193" s="1" t="s">
        <v>72</v>
      </c>
      <c r="C193" s="10">
        <f>+'MIT Da'!C193+'SAR Da'!C193+'URQ Da'!C193+'ROC Da'!C193+'SM Da'!C193+'BN Da'!C193+'BS Da'!C193+'TDC Da'!C193</f>
        <v>147.21299999999999</v>
      </c>
      <c r="D193" s="10">
        <f>+'MIT Da'!D193+'SAR Da'!D193+'URQ Da'!D193+'ROC Da'!D193+'SM Da'!D193+'BN Da'!D193+'BS Da'!D193+'TDC Da'!D193</f>
        <v>434.00300000000004</v>
      </c>
      <c r="E193" s="10">
        <f>+'MIT Da'!E193+'SAR Da'!E193+'URQ Da'!E193+'ROC Da'!E193+'SM Da'!E193+'BN Da'!E193+'BS Da'!E193+'TDC Da'!E193</f>
        <v>0</v>
      </c>
      <c r="F193" s="10">
        <f>+'MIT Da'!F193+'SAR Da'!F193+'URQ Da'!F193+'ROC Da'!F193+'SM Da'!F193+'BN Da'!F193+'BS Da'!F193+'TDC Da'!F193</f>
        <v>186.47664</v>
      </c>
      <c r="G193" s="192">
        <f>+'MIT Da'!G193+'SAR Da'!G193+'URQ Da'!G193+'ROC Da'!G193+'SM Da'!G193+'BN Da'!G193+'BS Da'!G193+'TDC Da'!G193</f>
        <v>767.69263999999998</v>
      </c>
      <c r="H193" s="192">
        <f>+'MIT Da'!H193+'SAR Da'!H193+'URQ Da'!H193+'ROC Da'!H193+'SM Da'!H193+'BN Da'!H193+'BS Da'!H193+'TDC Da'!H193</f>
        <v>767.69263999999998</v>
      </c>
      <c r="I193" s="10">
        <f>+'MIT Da'!I193+'SAR Da'!I193+'URQ Da'!I193+'ROC Da'!I193+'SM Da'!I193+'BN Da'!I193+'BS Da'!I193+'TDC Da'!I193</f>
        <v>1011.74311</v>
      </c>
      <c r="J193" s="10">
        <f>+'MIT Da'!J193+'SAR Da'!J193+'URQ Da'!J193+'ROC Da'!J193+'SM Da'!J193+'BN Da'!J193+'BS Da'!J193+'TDC Da'!J193</f>
        <v>1039.809</v>
      </c>
      <c r="K193" s="10">
        <f>+'MIT Da'!K193+'SAR Da'!K193+'URQ Da'!K193+'ROC Da'!K193+'SM Da'!K193+'BN Da'!K193+'BS Da'!K193+'TDC Da'!K193</f>
        <v>54.516999999999996</v>
      </c>
      <c r="L193" s="10">
        <f>+'MIT Da'!L193+'SAR Da'!L193+'URQ Da'!L193+'ROC Da'!L193+'SM Da'!L193+'BN Da'!L193+'BS Da'!L193+'TDC Da'!L193</f>
        <v>400.09900000000005</v>
      </c>
      <c r="M193" s="10">
        <f>+'MIT Da'!M193+'SAR Da'!M193+'URQ Da'!M193+'ROC Da'!M193+'SM Da'!M193+'BN Da'!M193+'BS Da'!M193+'TDC Da'!M193</f>
        <v>21.314999999999998</v>
      </c>
      <c r="N193" s="192">
        <f>+'MIT Da'!N193+'SAR Da'!N193+'URQ Da'!N193+'ROC Da'!N193+'SM Da'!N193+'BN Da'!N193+'BS Da'!N193+'TDC Da'!N193</f>
        <v>1439.9079999999999</v>
      </c>
      <c r="O193" s="192">
        <f>+'MIT Da'!O193+'SAR Da'!O193+'URQ Da'!O193+'ROC Da'!O193+'SM Da'!O193+'BN Da'!O193+'BS Da'!O193+'TDC Da'!O193</f>
        <v>1439.9079999999999</v>
      </c>
      <c r="P193" s="55">
        <f>+'MIT Da'!P193+'SAR Da'!P193+'URQ Da'!P193+'ROC Da'!P193+'SM Da'!P193+'BN Da'!P193+'BS Da'!P193+'TDC Da'!P193</f>
        <v>203</v>
      </c>
      <c r="Q193" s="55">
        <f>+'MIT Da'!Q193+'SAR Da'!Q193+'URQ Da'!Q193+'ROC Da'!Q193+'SM Da'!Q193+'BN Da'!Q193+'BS Da'!Q193+'TDC Da'!Q193</f>
        <v>58</v>
      </c>
      <c r="R193" s="55">
        <f>+'MIT Da'!R193+'SAR Da'!R193+'URQ Da'!R193+'ROC Da'!R193+'SM Da'!R193+'BN Da'!R193+'BS Da'!R193+'TDC Da'!R193</f>
        <v>10</v>
      </c>
      <c r="S193" s="213">
        <f>+'MIT Da'!S193+'SAR Da'!S193+'URQ Da'!S193+'ROC Da'!S193+'SM Da'!S193+'BN Da'!S193+'BS Da'!S193+'TDC Da'!S193</f>
        <v>271</v>
      </c>
      <c r="T193" s="213">
        <f>+'MIT Da'!T193+'SAR Da'!T193+'URQ Da'!T193+'ROC Da'!T193+'SM Da'!T193+'BN Da'!T193+'BS Da'!T193+'TDC Da'!T193</f>
        <v>271</v>
      </c>
      <c r="U193" s="55">
        <f>+'MIT Da'!U193+'SAR Da'!U193+'URQ Da'!U193+'ROC Da'!U193+'SM Da'!U193+'BN Da'!U193+'BS Da'!U193+'TDC Da'!U193</f>
        <v>136</v>
      </c>
      <c r="V193" s="55">
        <f>+'MIT Da'!V193+'SAR Da'!V193+'URQ Da'!V193+'ROC Da'!V193+'SM Da'!V193+'BN Da'!V193+'BS Da'!V193+'TDC Da'!V193</f>
        <v>435</v>
      </c>
      <c r="W193" s="55">
        <f>+'MIT Da'!W193+'SAR Da'!W193+'URQ Da'!W193+'ROC Da'!W193+'SM Da'!W193+'BN Da'!W193+'BS Da'!W193+'TDC Da'!W193</f>
        <v>11</v>
      </c>
      <c r="X193" s="55">
        <f>+'MIT Da'!X193+'SAR Da'!X193+'URQ Da'!X193+'ROC Da'!X193+'SM Da'!X193+'BN Da'!X193+'BS Da'!X193+'TDC Da'!X193</f>
        <v>107</v>
      </c>
      <c r="Y193" s="55">
        <f>+'MIT Da'!Y193+'SAR Da'!Y193+'URQ Da'!Y193+'ROC Da'!Y193+'SM Da'!Y193+'BN Da'!Y193+'BS Da'!Y193+'TDC Da'!Y193</f>
        <v>4</v>
      </c>
      <c r="Z193" s="219">
        <f>+'MIT Da'!Z193+'SAR Da'!Z193+'URQ Da'!Z193+'ROC Da'!Z193+'SM Da'!Z193+'BN Da'!Z193+'BS Da'!Z193+'TDC Da'!Z193</f>
        <v>693</v>
      </c>
      <c r="AA193" s="55">
        <f>+'MIT Da'!AA193+'SAR Da'!AA193+'URQ Da'!AA193+'ROC Da'!AA193+'SM Da'!AA193+'BN Da'!AA193+'BS Da'!AA193+'TDC Da'!AA193</f>
        <v>162</v>
      </c>
      <c r="AB193" s="55">
        <f>+'MIT Da'!AB193+'SAR Da'!AB193+'URQ Da'!AB193+'ROC Da'!AB193+'SM Da'!AB193+'BN Da'!AB193+'BS Da'!AB193+'TDC Da'!AB193</f>
        <v>101</v>
      </c>
      <c r="AC193" s="55">
        <f>+'MIT Da'!AC193+'SAR Da'!AC193+'URQ Da'!AC193+'ROC Da'!AC193+'SM Da'!AC193+'BN Da'!AC193+'BS Da'!AC193+'TDC Da'!AC193</f>
        <v>693</v>
      </c>
      <c r="AD193" s="219">
        <f>+'MIT Da'!AD193+'SAR Da'!AD193+'URQ Da'!AD193+'ROC Da'!AD193+'SM Da'!AD193+'BN Da'!AD193+'BS Da'!AD193+'TDC Da'!AD193</f>
        <v>956</v>
      </c>
      <c r="AE193" s="55">
        <f>+'MIT Da'!AE193+'SAR Da'!AE193+'URQ Da'!AE193+'ROC Da'!AE193+'SM Da'!AE193+'BN Da'!AE193+'BS Da'!AE193+'TDC Da'!AE193</f>
        <v>54</v>
      </c>
      <c r="AF193" s="55">
        <f>+'MIT Da'!AF193+'SAR Da'!AF193+'URQ Da'!AF193+'ROC Da'!AF193+'SM Da'!AF193+'BN Da'!AF193+'BS Da'!AF193+'TDC Da'!AF193</f>
        <v>96</v>
      </c>
      <c r="AG193" s="55">
        <f>+'MIT Da'!AG193+'SAR Da'!AG193+'URQ Da'!AG193+'ROC Da'!AG193+'SM Da'!AG193+'BN Da'!AG193+'BS Da'!AG193+'TDC Da'!AG193</f>
        <v>448</v>
      </c>
      <c r="AH193" s="219">
        <f>+'MIT Da'!AH193+'SAR Da'!AH193+'URQ Da'!AH193+'ROC Da'!AH193+'SM Da'!AH193+'BN Da'!AH193+'BS Da'!AH193+'TDC Da'!AH193</f>
        <v>598</v>
      </c>
      <c r="AI193" s="10">
        <f>+'MIT Da'!AI193+'SAR Da'!AI193+'URQ Da'!AI193+'ROC Da'!AI193+'SM Da'!AI193+'BN Da'!AI193+'BS Da'!AI193+'TDC Da'!AI193</f>
        <v>274.60699999999997</v>
      </c>
      <c r="AJ193" s="10">
        <f>+'MIT Da'!AJ193+'SAR Da'!AJ193+'URQ Da'!AJ193+'ROC Da'!AJ193+'SM Da'!AJ193+'BN Da'!AJ193+'BS Da'!AJ193+'TDC Da'!AJ193</f>
        <v>7.32</v>
      </c>
      <c r="AK193" s="10">
        <f>+'MIT Da'!AK193+'SAR Da'!AK193+'URQ Da'!AK193+'ROC Da'!AK193+'SM Da'!AK193+'BN Da'!AK193+'BS Da'!AK193+'TDC Da'!AK193</f>
        <v>498.71500000000003</v>
      </c>
      <c r="AL193" s="222">
        <f>+'MIT Da'!AL193+'SAR Da'!AL193+'URQ Da'!AL193+'ROC Da'!AL193+'SM Da'!AL193+'BN Da'!AL193+'BS Da'!AL193+'TDC Da'!AL193</f>
        <v>780.64199999999994</v>
      </c>
      <c r="AM193" s="55">
        <f>+'MIT Da'!AM193+'SAR Da'!AM193+'URQ Da'!AM193+'ROC Da'!AM193+'SM Da'!AM193+'BN Da'!AM193+'BS Da'!AM193+'TDC Da'!AM193</f>
        <v>12</v>
      </c>
      <c r="AN193" s="55">
        <f>+'MIT Da'!AN193+'SAR Da'!AN193+'URQ Da'!AN193+'ROC Da'!AN193+'SM Da'!AN193+'BN Da'!AN193+'BS Da'!AN193+'TDC Da'!AN193</f>
        <v>57</v>
      </c>
      <c r="AO193" s="55">
        <f>+'MIT Da'!AO193+'SAR Da'!AO193+'URQ Da'!AO193+'ROC Da'!AO193+'SM Da'!AO193+'BN Da'!AO193+'BS Da'!AO193+'TDC Da'!AO193</f>
        <v>82</v>
      </c>
      <c r="AP193" s="232">
        <f>+'MIT Da'!AP193+'SAR Da'!AP193+'URQ Da'!AP193+'ROC Da'!AP193+'SM Da'!AP193+'BN Da'!AP193+'BS Da'!AP193+'TDC Da'!AP193</f>
        <v>151</v>
      </c>
      <c r="AQ193" s="55">
        <f>+'MIT Da'!AQ193+'SAR Da'!AQ193+'URQ Da'!AQ193+'ROC Da'!AQ193+'SM Da'!AQ193+'BN Da'!AQ193+'BS Da'!AQ193+'TDC Da'!AQ193</f>
        <v>596</v>
      </c>
      <c r="AR193" s="55">
        <f>+'MIT Da'!AR193+'SAR Da'!AR193+'URQ Da'!AR193+'ROC Da'!AR193+'SM Da'!AR193+'BN Da'!AR193+'BS Da'!AR193+'TDC Da'!AR193</f>
        <v>341</v>
      </c>
      <c r="AS193" s="55">
        <f>+'MIT Da'!AS193+'SAR Da'!AS193+'URQ Da'!AS193+'ROC Da'!AS193+'SM Da'!AS193+'BN Da'!AS193+'BS Da'!AS193+'TDC Da'!AS193</f>
        <v>39</v>
      </c>
      <c r="AT193" s="232">
        <f>+SUM(RED_InfraMR[[#This Row],[B.02.1 - Parque de Coches Eléctricos Motrices]:[B.02.3 - Parque de Coches Eléctricos Motrices Tipo R]])</f>
        <v>976</v>
      </c>
      <c r="AU193" s="55">
        <f>+'MIT Da'!AU193+'SAR Da'!AU193+'URQ Da'!AU193+'ROC Da'!AU193+'SM Da'!AU193+'BN Da'!AU193+'BS Da'!AU193+'TDC Da'!AU193</f>
        <v>0</v>
      </c>
      <c r="AV193" s="55">
        <f>+'MIT Da'!AV193+'SAR Da'!AV193+'URQ Da'!AV193+'ROC Da'!AV193+'SM Da'!AV193+'BN Da'!AV193+'BS Da'!AV193+'TDC Da'!AV193</f>
        <v>6</v>
      </c>
      <c r="AW193" s="55">
        <f>+'MIT Da'!AW193+'SAR Da'!AW193+'URQ Da'!AW193+'ROC Da'!AW193+'SM Da'!AW193+'BN Da'!AW193+'BS Da'!AW193+'TDC Da'!AW193</f>
        <v>10</v>
      </c>
      <c r="AX193" s="232">
        <f>+SUM(RED_InfraMR[[#This Row],[B.03.1 - Parque de Coches Motores Motrices Remolcados]:[B.03.3 - Parque de Coches Motores Motrices Cabina]])</f>
        <v>16</v>
      </c>
      <c r="AY193" s="55">
        <f>+'MIT Da'!AY193+'SAR Da'!AY193+'URQ Da'!AY193+'ROC Da'!AY193+'SM Da'!AY193+'BN Da'!AY193+'BS Da'!AY193+'TDC Da'!AY193</f>
        <v>437</v>
      </c>
      <c r="AZ193" s="55">
        <f>+'MIT Da'!AZ193+'SAR Da'!AZ193+'URQ Da'!AZ193+'ROC Da'!AZ193+'SM Da'!AZ193+'BN Da'!AZ193+'BS Da'!AZ193+'TDC Da'!AZ193</f>
        <v>173</v>
      </c>
      <c r="BA193" s="55">
        <f>+'MIT Da'!BA193+'SAR Da'!BA193+'URQ Da'!BA193+'ROC Da'!BA193+'SM Da'!BA193+'BN Da'!BA193+'BS Da'!BA193+'TDC Da'!BA193</f>
        <v>15</v>
      </c>
      <c r="BB193" s="55">
        <f>+'MIT Da'!BB193+'SAR Da'!BB193+'URQ Da'!BB193+'ROC Da'!BB193+'SM Da'!BB193+'BN Da'!BB193+'BS Da'!BB193+'TDC Da'!BB193</f>
        <v>0</v>
      </c>
      <c r="BC193" s="232">
        <f>+SUM(RED_InfraMR[[#This Row],[B.04.1 - Parque de Coches Remolcados Clase Unica]:[B.04.5 - Parque de Coches Remolcados para Servicios Especiales (Cartoneros)]])</f>
        <v>625</v>
      </c>
      <c r="BD193" s="393">
        <f>+'MIT Da'!BD193+'SAR Da'!BD193+'URQ Da'!BD193+'ROC Da'!BD193+'SM Da'!BD193+'BN Da'!BD193+'BS Da'!BD193+'TDC Da'!BD193</f>
        <v>163</v>
      </c>
      <c r="BE193" s="55">
        <f>+'MIT Da'!BE193+'SAR Da'!BE193+'URQ Da'!BE193+'ROC Da'!BE193+'SM Da'!BE193+'BN Da'!BE193+'BS Da'!BE193+'TDC Da'!BE193</f>
        <v>12</v>
      </c>
      <c r="BF193" s="55">
        <f>+'MIT Da'!BF193+'SAR Da'!BF193+'URQ Da'!BF193+'ROC Da'!BF193+'SM Da'!BF193+'BN Da'!BF193+'BS Da'!BF193+'TDC Da'!BF193</f>
        <v>92</v>
      </c>
      <c r="BG193" s="235"/>
    </row>
    <row r="194" spans="1:59">
      <c r="A194" s="1">
        <v>2009</v>
      </c>
      <c r="B194" s="1" t="s">
        <v>61</v>
      </c>
      <c r="C194" s="10">
        <f>+'MIT Da'!C194+'SAR Da'!C194+'URQ Da'!C194+'ROC Da'!C194+'SM Da'!C194+'BN Da'!C194+'BS Da'!C194+'TDC Da'!C194</f>
        <v>147.21299999999999</v>
      </c>
      <c r="D194" s="10">
        <f>+'MIT Da'!D194+'SAR Da'!D194+'URQ Da'!D194+'ROC Da'!D194+'SM Da'!D194+'BN Da'!D194+'BS Da'!D194+'TDC Da'!D194</f>
        <v>434.00300000000004</v>
      </c>
      <c r="E194" s="10">
        <f>+'MIT Da'!E194+'SAR Da'!E194+'URQ Da'!E194+'ROC Da'!E194+'SM Da'!E194+'BN Da'!E194+'BS Da'!E194+'TDC Da'!E194</f>
        <v>0</v>
      </c>
      <c r="F194" s="10">
        <f>+'MIT Da'!F194+'SAR Da'!F194+'URQ Da'!F194+'ROC Da'!F194+'SM Da'!F194+'BN Da'!F194+'BS Da'!F194+'TDC Da'!F194</f>
        <v>186.47664</v>
      </c>
      <c r="G194" s="192">
        <f>+'MIT Da'!G194+'SAR Da'!G194+'URQ Da'!G194+'ROC Da'!G194+'SM Da'!G194+'BN Da'!G194+'BS Da'!G194+'TDC Da'!G194</f>
        <v>767.69263999999998</v>
      </c>
      <c r="H194" s="192">
        <f>+'MIT Da'!H194+'SAR Da'!H194+'URQ Da'!H194+'ROC Da'!H194+'SM Da'!H194+'BN Da'!H194+'BS Da'!H194+'TDC Da'!H194</f>
        <v>767.69263999999998</v>
      </c>
      <c r="I194" s="10">
        <f>+'MIT Da'!I194+'SAR Da'!I194+'URQ Da'!I194+'ROC Da'!I194+'SM Da'!I194+'BN Da'!I194+'BS Da'!I194+'TDC Da'!I194</f>
        <v>1011.74311</v>
      </c>
      <c r="J194" s="10">
        <f>+'MIT Da'!J194+'SAR Da'!J194+'URQ Da'!J194+'ROC Da'!J194+'SM Da'!J194+'BN Da'!J194+'BS Da'!J194+'TDC Da'!J194</f>
        <v>1039.809</v>
      </c>
      <c r="K194" s="10">
        <f>+'MIT Da'!K194+'SAR Da'!K194+'URQ Da'!K194+'ROC Da'!K194+'SM Da'!K194+'BN Da'!K194+'BS Da'!K194+'TDC Da'!K194</f>
        <v>54.516999999999996</v>
      </c>
      <c r="L194" s="10">
        <f>+'MIT Da'!L194+'SAR Da'!L194+'URQ Da'!L194+'ROC Da'!L194+'SM Da'!L194+'BN Da'!L194+'BS Da'!L194+'TDC Da'!L194</f>
        <v>400.09900000000005</v>
      </c>
      <c r="M194" s="10">
        <f>+'MIT Da'!M194+'SAR Da'!M194+'URQ Da'!M194+'ROC Da'!M194+'SM Da'!M194+'BN Da'!M194+'BS Da'!M194+'TDC Da'!M194</f>
        <v>21.314999999999998</v>
      </c>
      <c r="N194" s="192">
        <f>+'MIT Da'!N194+'SAR Da'!N194+'URQ Da'!N194+'ROC Da'!N194+'SM Da'!N194+'BN Da'!N194+'BS Da'!N194+'TDC Da'!N194</f>
        <v>1439.9079999999999</v>
      </c>
      <c r="O194" s="192">
        <f>+'MIT Da'!O194+'SAR Da'!O194+'URQ Da'!O194+'ROC Da'!O194+'SM Da'!O194+'BN Da'!O194+'BS Da'!O194+'TDC Da'!O194</f>
        <v>1439.9079999999999</v>
      </c>
      <c r="P194" s="55">
        <f>+'MIT Da'!P194+'SAR Da'!P194+'URQ Da'!P194+'ROC Da'!P194+'SM Da'!P194+'BN Da'!P194+'BS Da'!P194+'TDC Da'!P194</f>
        <v>203</v>
      </c>
      <c r="Q194" s="55">
        <f>+'MIT Da'!Q194+'SAR Da'!Q194+'URQ Da'!Q194+'ROC Da'!Q194+'SM Da'!Q194+'BN Da'!Q194+'BS Da'!Q194+'TDC Da'!Q194</f>
        <v>58</v>
      </c>
      <c r="R194" s="55">
        <f>+'MIT Da'!R194+'SAR Da'!R194+'URQ Da'!R194+'ROC Da'!R194+'SM Da'!R194+'BN Da'!R194+'BS Da'!R194+'TDC Da'!R194</f>
        <v>10</v>
      </c>
      <c r="S194" s="213">
        <f>+'MIT Da'!S194+'SAR Da'!S194+'URQ Da'!S194+'ROC Da'!S194+'SM Da'!S194+'BN Da'!S194+'BS Da'!S194+'TDC Da'!S194</f>
        <v>271</v>
      </c>
      <c r="T194" s="213">
        <f>+'MIT Da'!T194+'SAR Da'!T194+'URQ Da'!T194+'ROC Da'!T194+'SM Da'!T194+'BN Da'!T194+'BS Da'!T194+'TDC Da'!T194</f>
        <v>271</v>
      </c>
      <c r="U194" s="55">
        <f>+'MIT Da'!U194+'SAR Da'!U194+'URQ Da'!U194+'ROC Da'!U194+'SM Da'!U194+'BN Da'!U194+'BS Da'!U194+'TDC Da'!U194</f>
        <v>136</v>
      </c>
      <c r="V194" s="55">
        <f>+'MIT Da'!V194+'SAR Da'!V194+'URQ Da'!V194+'ROC Da'!V194+'SM Da'!V194+'BN Da'!V194+'BS Da'!V194+'TDC Da'!V194</f>
        <v>434</v>
      </c>
      <c r="W194" s="55">
        <f>+'MIT Da'!W194+'SAR Da'!W194+'URQ Da'!W194+'ROC Da'!W194+'SM Da'!W194+'BN Da'!W194+'BS Da'!W194+'TDC Da'!W194</f>
        <v>11</v>
      </c>
      <c r="X194" s="55">
        <f>+'MIT Da'!X194+'SAR Da'!X194+'URQ Da'!X194+'ROC Da'!X194+'SM Da'!X194+'BN Da'!X194+'BS Da'!X194+'TDC Da'!X194</f>
        <v>107</v>
      </c>
      <c r="Y194" s="55">
        <f>+'MIT Da'!Y194+'SAR Da'!Y194+'URQ Da'!Y194+'ROC Da'!Y194+'SM Da'!Y194+'BN Da'!Y194+'BS Da'!Y194+'TDC Da'!Y194</f>
        <v>4</v>
      </c>
      <c r="Z194" s="219">
        <f>+'MIT Da'!Z194+'SAR Da'!Z194+'URQ Da'!Z194+'ROC Da'!Z194+'SM Da'!Z194+'BN Da'!Z194+'BS Da'!Z194+'TDC Da'!Z194</f>
        <v>692</v>
      </c>
      <c r="AA194" s="55">
        <f>+'MIT Da'!AA194+'SAR Da'!AA194+'URQ Da'!AA194+'ROC Da'!AA194+'SM Da'!AA194+'BN Da'!AA194+'BS Da'!AA194+'TDC Da'!AA194</f>
        <v>164</v>
      </c>
      <c r="AB194" s="55">
        <f>+'MIT Da'!AB194+'SAR Da'!AB194+'URQ Da'!AB194+'ROC Da'!AB194+'SM Da'!AB194+'BN Da'!AB194+'BS Da'!AB194+'TDC Da'!AB194</f>
        <v>101</v>
      </c>
      <c r="AC194" s="55">
        <f>+'MIT Da'!AC194+'SAR Da'!AC194+'URQ Da'!AC194+'ROC Da'!AC194+'SM Da'!AC194+'BN Da'!AC194+'BS Da'!AC194+'TDC Da'!AC194</f>
        <v>692</v>
      </c>
      <c r="AD194" s="219">
        <f>+'MIT Da'!AD194+'SAR Da'!AD194+'URQ Da'!AD194+'ROC Da'!AD194+'SM Da'!AD194+'BN Da'!AD194+'BS Da'!AD194+'TDC Da'!AD194</f>
        <v>957</v>
      </c>
      <c r="AE194" s="55">
        <f>+'MIT Da'!AE194+'SAR Da'!AE194+'URQ Da'!AE194+'ROC Da'!AE194+'SM Da'!AE194+'BN Da'!AE194+'BS Da'!AE194+'TDC Da'!AE194</f>
        <v>54</v>
      </c>
      <c r="AF194" s="55">
        <f>+'MIT Da'!AF194+'SAR Da'!AF194+'URQ Da'!AF194+'ROC Da'!AF194+'SM Da'!AF194+'BN Da'!AF194+'BS Da'!AF194+'TDC Da'!AF194</f>
        <v>95</v>
      </c>
      <c r="AG194" s="55">
        <f>+'MIT Da'!AG194+'SAR Da'!AG194+'URQ Da'!AG194+'ROC Da'!AG194+'SM Da'!AG194+'BN Da'!AG194+'BS Da'!AG194+'TDC Da'!AG194</f>
        <v>449</v>
      </c>
      <c r="AH194" s="219">
        <f>+'MIT Da'!AH194+'SAR Da'!AH194+'URQ Da'!AH194+'ROC Da'!AH194+'SM Da'!AH194+'BN Da'!AH194+'BS Da'!AH194+'TDC Da'!AH194</f>
        <v>598</v>
      </c>
      <c r="AI194" s="10">
        <f>+'MIT Da'!AI194+'SAR Da'!AI194+'URQ Da'!AI194+'ROC Da'!AI194+'SM Da'!AI194+'BN Da'!AI194+'BS Da'!AI194+'TDC Da'!AI194</f>
        <v>274.60699999999997</v>
      </c>
      <c r="AJ194" s="10">
        <f>+'MIT Da'!AJ194+'SAR Da'!AJ194+'URQ Da'!AJ194+'ROC Da'!AJ194+'SM Da'!AJ194+'BN Da'!AJ194+'BS Da'!AJ194+'TDC Da'!AJ194</f>
        <v>7.32</v>
      </c>
      <c r="AK194" s="10">
        <f>+'MIT Da'!AK194+'SAR Da'!AK194+'URQ Da'!AK194+'ROC Da'!AK194+'SM Da'!AK194+'BN Da'!AK194+'BS Da'!AK194+'TDC Da'!AK194</f>
        <v>498.71500000000003</v>
      </c>
      <c r="AL194" s="222">
        <f>+'MIT Da'!AL194+'SAR Da'!AL194+'URQ Da'!AL194+'ROC Da'!AL194+'SM Da'!AL194+'BN Da'!AL194+'BS Da'!AL194+'TDC Da'!AL194</f>
        <v>780.64199999999994</v>
      </c>
      <c r="AM194" s="55">
        <f>+'MIT Da'!AM194+'SAR Da'!AM194+'URQ Da'!AM194+'ROC Da'!AM194+'SM Da'!AM194+'BN Da'!AM194+'BS Da'!AM194+'TDC Da'!AM194</f>
        <v>12</v>
      </c>
      <c r="AN194" s="55">
        <f>+'MIT Da'!AN194+'SAR Da'!AN194+'URQ Da'!AN194+'ROC Da'!AN194+'SM Da'!AN194+'BN Da'!AN194+'BS Da'!AN194+'TDC Da'!AN194</f>
        <v>57</v>
      </c>
      <c r="AO194" s="55">
        <f>+'MIT Da'!AO194+'SAR Da'!AO194+'URQ Da'!AO194+'ROC Da'!AO194+'SM Da'!AO194+'BN Da'!AO194+'BS Da'!AO194+'TDC Da'!AO194</f>
        <v>82</v>
      </c>
      <c r="AP194" s="232">
        <f>+'MIT Da'!AP194+'SAR Da'!AP194+'URQ Da'!AP194+'ROC Da'!AP194+'SM Da'!AP194+'BN Da'!AP194+'BS Da'!AP194+'TDC Da'!AP194</f>
        <v>151</v>
      </c>
      <c r="AQ194" s="55">
        <f>+'MIT Da'!AQ194+'SAR Da'!AQ194+'URQ Da'!AQ194+'ROC Da'!AQ194+'SM Da'!AQ194+'BN Da'!AQ194+'BS Da'!AQ194+'TDC Da'!AQ194</f>
        <v>596</v>
      </c>
      <c r="AR194" s="55">
        <f>+'MIT Da'!AR194+'SAR Da'!AR194+'URQ Da'!AR194+'ROC Da'!AR194+'SM Da'!AR194+'BN Da'!AR194+'BS Da'!AR194+'TDC Da'!AR194</f>
        <v>341</v>
      </c>
      <c r="AS194" s="55">
        <f>+'MIT Da'!AS194+'SAR Da'!AS194+'URQ Da'!AS194+'ROC Da'!AS194+'SM Da'!AS194+'BN Da'!AS194+'BS Da'!AS194+'TDC Da'!AS194</f>
        <v>39</v>
      </c>
      <c r="AT194" s="232">
        <f>+SUM(RED_InfraMR[[#This Row],[B.02.1 - Parque de Coches Eléctricos Motrices]:[B.02.3 - Parque de Coches Eléctricos Motrices Tipo R]])</f>
        <v>976</v>
      </c>
      <c r="AU194" s="55">
        <f>+'MIT Da'!AU194+'SAR Da'!AU194+'URQ Da'!AU194+'ROC Da'!AU194+'SM Da'!AU194+'BN Da'!AU194+'BS Da'!AU194+'TDC Da'!AU194</f>
        <v>0</v>
      </c>
      <c r="AV194" s="55">
        <f>+'MIT Da'!AV194+'SAR Da'!AV194+'URQ Da'!AV194+'ROC Da'!AV194+'SM Da'!AV194+'BN Da'!AV194+'BS Da'!AV194+'TDC Da'!AV194</f>
        <v>6</v>
      </c>
      <c r="AW194" s="55">
        <f>+'MIT Da'!AW194+'SAR Da'!AW194+'URQ Da'!AW194+'ROC Da'!AW194+'SM Da'!AW194+'BN Da'!AW194+'BS Da'!AW194+'TDC Da'!AW194</f>
        <v>10</v>
      </c>
      <c r="AX194" s="232">
        <f>+SUM(RED_InfraMR[[#This Row],[B.03.1 - Parque de Coches Motores Motrices Remolcados]:[B.03.3 - Parque de Coches Motores Motrices Cabina]])</f>
        <v>16</v>
      </c>
      <c r="AY194" s="55">
        <f>+'MIT Da'!AY194+'SAR Da'!AY194+'URQ Da'!AY194+'ROC Da'!AY194+'SM Da'!AY194+'BN Da'!AY194+'BS Da'!AY194+'TDC Da'!AY194</f>
        <v>437</v>
      </c>
      <c r="AZ194" s="55">
        <f>+'MIT Da'!AZ194+'SAR Da'!AZ194+'URQ Da'!AZ194+'ROC Da'!AZ194+'SM Da'!AZ194+'BN Da'!AZ194+'BS Da'!AZ194+'TDC Da'!AZ194</f>
        <v>173</v>
      </c>
      <c r="BA194" s="55">
        <f>+'MIT Da'!BA194+'SAR Da'!BA194+'URQ Da'!BA194+'ROC Da'!BA194+'SM Da'!BA194+'BN Da'!BA194+'BS Da'!BA194+'TDC Da'!BA194</f>
        <v>15</v>
      </c>
      <c r="BB194" s="55">
        <f>+'MIT Da'!BB194+'SAR Da'!BB194+'URQ Da'!BB194+'ROC Da'!BB194+'SM Da'!BB194+'BN Da'!BB194+'BS Da'!BB194+'TDC Da'!BB194</f>
        <v>0</v>
      </c>
      <c r="BC194" s="232">
        <f>+SUM(RED_InfraMR[[#This Row],[B.04.1 - Parque de Coches Remolcados Clase Unica]:[B.04.5 - Parque de Coches Remolcados para Servicios Especiales (Cartoneros)]])</f>
        <v>625</v>
      </c>
      <c r="BD194" s="393">
        <f>+'MIT Da'!BD194+'SAR Da'!BD194+'URQ Da'!BD194+'ROC Da'!BD194+'SM Da'!BD194+'BN Da'!BD194+'BS Da'!BD194+'TDC Da'!BD194</f>
        <v>163</v>
      </c>
      <c r="BE194" s="55">
        <f>+'MIT Da'!BE194+'SAR Da'!BE194+'URQ Da'!BE194+'ROC Da'!BE194+'SM Da'!BE194+'BN Da'!BE194+'BS Da'!BE194+'TDC Da'!BE194</f>
        <v>12</v>
      </c>
      <c r="BF194" s="55">
        <f>+'MIT Da'!BF194+'SAR Da'!BF194+'URQ Da'!BF194+'ROC Da'!BF194+'SM Da'!BF194+'BN Da'!BF194+'BS Da'!BF194+'TDC Da'!BF194</f>
        <v>92</v>
      </c>
      <c r="BG194" s="235"/>
    </row>
    <row r="195" spans="1:59">
      <c r="A195" s="1">
        <v>2009</v>
      </c>
      <c r="B195" s="1" t="s">
        <v>62</v>
      </c>
      <c r="C195" s="10">
        <f>+'MIT Da'!C195+'SAR Da'!C195+'URQ Da'!C195+'ROC Da'!C195+'SM Da'!C195+'BN Da'!C195+'BS Da'!C195+'TDC Da'!C195</f>
        <v>147.21299999999999</v>
      </c>
      <c r="D195" s="10">
        <f>+'MIT Da'!D195+'SAR Da'!D195+'URQ Da'!D195+'ROC Da'!D195+'SM Da'!D195+'BN Da'!D195+'BS Da'!D195+'TDC Da'!D195</f>
        <v>434.00300000000004</v>
      </c>
      <c r="E195" s="10">
        <f>+'MIT Da'!E195+'SAR Da'!E195+'URQ Da'!E195+'ROC Da'!E195+'SM Da'!E195+'BN Da'!E195+'BS Da'!E195+'TDC Da'!E195</f>
        <v>0</v>
      </c>
      <c r="F195" s="10">
        <f>+'MIT Da'!F195+'SAR Da'!F195+'URQ Da'!F195+'ROC Da'!F195+'SM Da'!F195+'BN Da'!F195+'BS Da'!F195+'TDC Da'!F195</f>
        <v>186.47664</v>
      </c>
      <c r="G195" s="192">
        <f>+'MIT Da'!G195+'SAR Da'!G195+'URQ Da'!G195+'ROC Da'!G195+'SM Da'!G195+'BN Da'!G195+'BS Da'!G195+'TDC Da'!G195</f>
        <v>767.69263999999998</v>
      </c>
      <c r="H195" s="192">
        <f>+'MIT Da'!H195+'SAR Da'!H195+'URQ Da'!H195+'ROC Da'!H195+'SM Da'!H195+'BN Da'!H195+'BS Da'!H195+'TDC Da'!H195</f>
        <v>767.69263999999998</v>
      </c>
      <c r="I195" s="10">
        <f>+'MIT Da'!I195+'SAR Da'!I195+'URQ Da'!I195+'ROC Da'!I195+'SM Da'!I195+'BN Da'!I195+'BS Da'!I195+'TDC Da'!I195</f>
        <v>1011.74311</v>
      </c>
      <c r="J195" s="10">
        <f>+'MIT Da'!J195+'SAR Da'!J195+'URQ Da'!J195+'ROC Da'!J195+'SM Da'!J195+'BN Da'!J195+'BS Da'!J195+'TDC Da'!J195</f>
        <v>1039.809</v>
      </c>
      <c r="K195" s="10">
        <f>+'MIT Da'!K195+'SAR Da'!K195+'URQ Da'!K195+'ROC Da'!K195+'SM Da'!K195+'BN Da'!K195+'BS Da'!K195+'TDC Da'!K195</f>
        <v>54.516999999999996</v>
      </c>
      <c r="L195" s="10">
        <f>+'MIT Da'!L195+'SAR Da'!L195+'URQ Da'!L195+'ROC Da'!L195+'SM Da'!L195+'BN Da'!L195+'BS Da'!L195+'TDC Da'!L195</f>
        <v>400.09900000000005</v>
      </c>
      <c r="M195" s="10">
        <f>+'MIT Da'!M195+'SAR Da'!M195+'URQ Da'!M195+'ROC Da'!M195+'SM Da'!M195+'BN Da'!M195+'BS Da'!M195+'TDC Da'!M195</f>
        <v>21.314999999999998</v>
      </c>
      <c r="N195" s="192">
        <f>+'MIT Da'!N195+'SAR Da'!N195+'URQ Da'!N195+'ROC Da'!N195+'SM Da'!N195+'BN Da'!N195+'BS Da'!N195+'TDC Da'!N195</f>
        <v>1439.9079999999999</v>
      </c>
      <c r="O195" s="192">
        <f>+'MIT Da'!O195+'SAR Da'!O195+'URQ Da'!O195+'ROC Da'!O195+'SM Da'!O195+'BN Da'!O195+'BS Da'!O195+'TDC Da'!O195</f>
        <v>1439.9079999999999</v>
      </c>
      <c r="P195" s="55">
        <f>+'MIT Da'!P195+'SAR Da'!P195+'URQ Da'!P195+'ROC Da'!P195+'SM Da'!P195+'BN Da'!P195+'BS Da'!P195+'TDC Da'!P195</f>
        <v>203</v>
      </c>
      <c r="Q195" s="55">
        <f>+'MIT Da'!Q195+'SAR Da'!Q195+'URQ Da'!Q195+'ROC Da'!Q195+'SM Da'!Q195+'BN Da'!Q195+'BS Da'!Q195+'TDC Da'!Q195</f>
        <v>58</v>
      </c>
      <c r="R195" s="55">
        <f>+'MIT Da'!R195+'SAR Da'!R195+'URQ Da'!R195+'ROC Da'!R195+'SM Da'!R195+'BN Da'!R195+'BS Da'!R195+'TDC Da'!R195</f>
        <v>10</v>
      </c>
      <c r="S195" s="213">
        <f>+'MIT Da'!S195+'SAR Da'!S195+'URQ Da'!S195+'ROC Da'!S195+'SM Da'!S195+'BN Da'!S195+'BS Da'!S195+'TDC Da'!S195</f>
        <v>271</v>
      </c>
      <c r="T195" s="213">
        <f>+'MIT Da'!T195+'SAR Da'!T195+'URQ Da'!T195+'ROC Da'!T195+'SM Da'!T195+'BN Da'!T195+'BS Da'!T195+'TDC Da'!T195</f>
        <v>271</v>
      </c>
      <c r="U195" s="55">
        <f>+'MIT Da'!U195+'SAR Da'!U195+'URQ Da'!U195+'ROC Da'!U195+'SM Da'!U195+'BN Da'!U195+'BS Da'!U195+'TDC Da'!U195</f>
        <v>136</v>
      </c>
      <c r="V195" s="55">
        <f>+'MIT Da'!V195+'SAR Da'!V195+'URQ Da'!V195+'ROC Da'!V195+'SM Da'!V195+'BN Da'!V195+'BS Da'!V195+'TDC Da'!V195</f>
        <v>434</v>
      </c>
      <c r="W195" s="55">
        <f>+'MIT Da'!W195+'SAR Da'!W195+'URQ Da'!W195+'ROC Da'!W195+'SM Da'!W195+'BN Da'!W195+'BS Da'!W195+'TDC Da'!W195</f>
        <v>11</v>
      </c>
      <c r="X195" s="55">
        <f>+'MIT Da'!X195+'SAR Da'!X195+'URQ Da'!X195+'ROC Da'!X195+'SM Da'!X195+'BN Da'!X195+'BS Da'!X195+'TDC Da'!X195</f>
        <v>107</v>
      </c>
      <c r="Y195" s="55">
        <f>+'MIT Da'!Y195+'SAR Da'!Y195+'URQ Da'!Y195+'ROC Da'!Y195+'SM Da'!Y195+'BN Da'!Y195+'BS Da'!Y195+'TDC Da'!Y195</f>
        <v>4</v>
      </c>
      <c r="Z195" s="219">
        <f>+'MIT Da'!Z195+'SAR Da'!Z195+'URQ Da'!Z195+'ROC Da'!Z195+'SM Da'!Z195+'BN Da'!Z195+'BS Da'!Z195+'TDC Da'!Z195</f>
        <v>692</v>
      </c>
      <c r="AA195" s="55">
        <f>+'MIT Da'!AA195+'SAR Da'!AA195+'URQ Da'!AA195+'ROC Da'!AA195+'SM Da'!AA195+'BN Da'!AA195+'BS Da'!AA195+'TDC Da'!AA195</f>
        <v>164</v>
      </c>
      <c r="AB195" s="55">
        <f>+'MIT Da'!AB195+'SAR Da'!AB195+'URQ Da'!AB195+'ROC Da'!AB195+'SM Da'!AB195+'BN Da'!AB195+'BS Da'!AB195+'TDC Da'!AB195</f>
        <v>101</v>
      </c>
      <c r="AC195" s="55">
        <f>+'MIT Da'!AC195+'SAR Da'!AC195+'URQ Da'!AC195+'ROC Da'!AC195+'SM Da'!AC195+'BN Da'!AC195+'BS Da'!AC195+'TDC Da'!AC195</f>
        <v>692</v>
      </c>
      <c r="AD195" s="219">
        <f>+'MIT Da'!AD195+'SAR Da'!AD195+'URQ Da'!AD195+'ROC Da'!AD195+'SM Da'!AD195+'BN Da'!AD195+'BS Da'!AD195+'TDC Da'!AD195</f>
        <v>957</v>
      </c>
      <c r="AE195" s="55">
        <f>+'MIT Da'!AE195+'SAR Da'!AE195+'URQ Da'!AE195+'ROC Da'!AE195+'SM Da'!AE195+'BN Da'!AE195+'BS Da'!AE195+'TDC Da'!AE195</f>
        <v>54</v>
      </c>
      <c r="AF195" s="55">
        <f>+'MIT Da'!AF195+'SAR Da'!AF195+'URQ Da'!AF195+'ROC Da'!AF195+'SM Da'!AF195+'BN Da'!AF195+'BS Da'!AF195+'TDC Da'!AF195</f>
        <v>95</v>
      </c>
      <c r="AG195" s="55">
        <f>+'MIT Da'!AG195+'SAR Da'!AG195+'URQ Da'!AG195+'ROC Da'!AG195+'SM Da'!AG195+'BN Da'!AG195+'BS Da'!AG195+'TDC Da'!AG195</f>
        <v>449</v>
      </c>
      <c r="AH195" s="219">
        <f>+'MIT Da'!AH195+'SAR Da'!AH195+'URQ Da'!AH195+'ROC Da'!AH195+'SM Da'!AH195+'BN Da'!AH195+'BS Da'!AH195+'TDC Da'!AH195</f>
        <v>598</v>
      </c>
      <c r="AI195" s="10">
        <f>+'MIT Da'!AI195+'SAR Da'!AI195+'URQ Da'!AI195+'ROC Da'!AI195+'SM Da'!AI195+'BN Da'!AI195+'BS Da'!AI195+'TDC Da'!AI195</f>
        <v>274.60699999999997</v>
      </c>
      <c r="AJ195" s="10">
        <f>+'MIT Da'!AJ195+'SAR Da'!AJ195+'URQ Da'!AJ195+'ROC Da'!AJ195+'SM Da'!AJ195+'BN Da'!AJ195+'BS Da'!AJ195+'TDC Da'!AJ195</f>
        <v>7.32</v>
      </c>
      <c r="AK195" s="10">
        <f>+'MIT Da'!AK195+'SAR Da'!AK195+'URQ Da'!AK195+'ROC Da'!AK195+'SM Da'!AK195+'BN Da'!AK195+'BS Da'!AK195+'TDC Da'!AK195</f>
        <v>498.71500000000003</v>
      </c>
      <c r="AL195" s="222">
        <f>+'MIT Da'!AL195+'SAR Da'!AL195+'URQ Da'!AL195+'ROC Da'!AL195+'SM Da'!AL195+'BN Da'!AL195+'BS Da'!AL195+'TDC Da'!AL195</f>
        <v>780.64199999999994</v>
      </c>
      <c r="AM195" s="55">
        <f>+'MIT Da'!AM195+'SAR Da'!AM195+'URQ Da'!AM195+'ROC Da'!AM195+'SM Da'!AM195+'BN Da'!AM195+'BS Da'!AM195+'TDC Da'!AM195</f>
        <v>12</v>
      </c>
      <c r="AN195" s="55">
        <f>+'MIT Da'!AN195+'SAR Da'!AN195+'URQ Da'!AN195+'ROC Da'!AN195+'SM Da'!AN195+'BN Da'!AN195+'BS Da'!AN195+'TDC Da'!AN195</f>
        <v>57</v>
      </c>
      <c r="AO195" s="55">
        <f>+'MIT Da'!AO195+'SAR Da'!AO195+'URQ Da'!AO195+'ROC Da'!AO195+'SM Da'!AO195+'BN Da'!AO195+'BS Da'!AO195+'TDC Da'!AO195</f>
        <v>82</v>
      </c>
      <c r="AP195" s="232">
        <f>+'MIT Da'!AP195+'SAR Da'!AP195+'URQ Da'!AP195+'ROC Da'!AP195+'SM Da'!AP195+'BN Da'!AP195+'BS Da'!AP195+'TDC Da'!AP195</f>
        <v>151</v>
      </c>
      <c r="AQ195" s="55">
        <f>+'MIT Da'!AQ195+'SAR Da'!AQ195+'URQ Da'!AQ195+'ROC Da'!AQ195+'SM Da'!AQ195+'BN Da'!AQ195+'BS Da'!AQ195+'TDC Da'!AQ195</f>
        <v>596</v>
      </c>
      <c r="AR195" s="55">
        <f>+'MIT Da'!AR195+'SAR Da'!AR195+'URQ Da'!AR195+'ROC Da'!AR195+'SM Da'!AR195+'BN Da'!AR195+'BS Da'!AR195+'TDC Da'!AR195</f>
        <v>341</v>
      </c>
      <c r="AS195" s="55">
        <f>+'MIT Da'!AS195+'SAR Da'!AS195+'URQ Da'!AS195+'ROC Da'!AS195+'SM Da'!AS195+'BN Da'!AS195+'BS Da'!AS195+'TDC Da'!AS195</f>
        <v>39</v>
      </c>
      <c r="AT195" s="232">
        <f>+SUM(RED_InfraMR[[#This Row],[B.02.1 - Parque de Coches Eléctricos Motrices]:[B.02.3 - Parque de Coches Eléctricos Motrices Tipo R]])</f>
        <v>976</v>
      </c>
      <c r="AU195" s="55">
        <f>+'MIT Da'!AU195+'SAR Da'!AU195+'URQ Da'!AU195+'ROC Da'!AU195+'SM Da'!AU195+'BN Da'!AU195+'BS Da'!AU195+'TDC Da'!AU195</f>
        <v>0</v>
      </c>
      <c r="AV195" s="55">
        <f>+'MIT Da'!AV195+'SAR Da'!AV195+'URQ Da'!AV195+'ROC Da'!AV195+'SM Da'!AV195+'BN Da'!AV195+'BS Da'!AV195+'TDC Da'!AV195</f>
        <v>6</v>
      </c>
      <c r="AW195" s="55">
        <f>+'MIT Da'!AW195+'SAR Da'!AW195+'URQ Da'!AW195+'ROC Da'!AW195+'SM Da'!AW195+'BN Da'!AW195+'BS Da'!AW195+'TDC Da'!AW195</f>
        <v>10</v>
      </c>
      <c r="AX195" s="232">
        <f>+SUM(RED_InfraMR[[#This Row],[B.03.1 - Parque de Coches Motores Motrices Remolcados]:[B.03.3 - Parque de Coches Motores Motrices Cabina]])</f>
        <v>16</v>
      </c>
      <c r="AY195" s="55">
        <f>+'MIT Da'!AY195+'SAR Da'!AY195+'URQ Da'!AY195+'ROC Da'!AY195+'SM Da'!AY195+'BN Da'!AY195+'BS Da'!AY195+'TDC Da'!AY195</f>
        <v>437</v>
      </c>
      <c r="AZ195" s="55">
        <f>+'MIT Da'!AZ195+'SAR Da'!AZ195+'URQ Da'!AZ195+'ROC Da'!AZ195+'SM Da'!AZ195+'BN Da'!AZ195+'BS Da'!AZ195+'TDC Da'!AZ195</f>
        <v>173</v>
      </c>
      <c r="BA195" s="55">
        <f>+'MIT Da'!BA195+'SAR Da'!BA195+'URQ Da'!BA195+'ROC Da'!BA195+'SM Da'!BA195+'BN Da'!BA195+'BS Da'!BA195+'TDC Da'!BA195</f>
        <v>15</v>
      </c>
      <c r="BB195" s="55">
        <f>+'MIT Da'!BB195+'SAR Da'!BB195+'URQ Da'!BB195+'ROC Da'!BB195+'SM Da'!BB195+'BN Da'!BB195+'BS Da'!BB195+'TDC Da'!BB195</f>
        <v>0</v>
      </c>
      <c r="BC195" s="232">
        <f>+SUM(RED_InfraMR[[#This Row],[B.04.1 - Parque de Coches Remolcados Clase Unica]:[B.04.5 - Parque de Coches Remolcados para Servicios Especiales (Cartoneros)]])</f>
        <v>625</v>
      </c>
      <c r="BD195" s="393">
        <f>+'MIT Da'!BD195+'SAR Da'!BD195+'URQ Da'!BD195+'ROC Da'!BD195+'SM Da'!BD195+'BN Da'!BD195+'BS Da'!BD195+'TDC Da'!BD195</f>
        <v>163</v>
      </c>
      <c r="BE195" s="55">
        <f>+'MIT Da'!BE195+'SAR Da'!BE195+'URQ Da'!BE195+'ROC Da'!BE195+'SM Da'!BE195+'BN Da'!BE195+'BS Da'!BE195+'TDC Da'!BE195</f>
        <v>12</v>
      </c>
      <c r="BF195" s="55">
        <f>+'MIT Da'!BF195+'SAR Da'!BF195+'URQ Da'!BF195+'ROC Da'!BF195+'SM Da'!BF195+'BN Da'!BF195+'BS Da'!BF195+'TDC Da'!BF195</f>
        <v>92</v>
      </c>
      <c r="BG195" s="235"/>
    </row>
    <row r="196" spans="1:59">
      <c r="A196" s="1">
        <v>2009</v>
      </c>
      <c r="B196" s="1" t="s">
        <v>63</v>
      </c>
      <c r="C196" s="10">
        <f>+'MIT Da'!C196+'SAR Da'!C196+'URQ Da'!C196+'ROC Da'!C196+'SM Da'!C196+'BN Da'!C196+'BS Da'!C196+'TDC Da'!C196</f>
        <v>147.21299999999999</v>
      </c>
      <c r="D196" s="10">
        <f>+'MIT Da'!D196+'SAR Da'!D196+'URQ Da'!D196+'ROC Da'!D196+'SM Da'!D196+'BN Da'!D196+'BS Da'!D196+'TDC Da'!D196</f>
        <v>434.00300000000004</v>
      </c>
      <c r="E196" s="10">
        <f>+'MIT Da'!E196+'SAR Da'!E196+'URQ Da'!E196+'ROC Da'!E196+'SM Da'!E196+'BN Da'!E196+'BS Da'!E196+'TDC Da'!E196</f>
        <v>0</v>
      </c>
      <c r="F196" s="10">
        <f>+'MIT Da'!F196+'SAR Da'!F196+'URQ Da'!F196+'ROC Da'!F196+'SM Da'!F196+'BN Da'!F196+'BS Da'!F196+'TDC Da'!F196</f>
        <v>186.47664</v>
      </c>
      <c r="G196" s="192">
        <f>+'MIT Da'!G196+'SAR Da'!G196+'URQ Da'!G196+'ROC Da'!G196+'SM Da'!G196+'BN Da'!G196+'BS Da'!G196+'TDC Da'!G196</f>
        <v>767.69263999999998</v>
      </c>
      <c r="H196" s="192">
        <f>+'MIT Da'!H196+'SAR Da'!H196+'URQ Da'!H196+'ROC Da'!H196+'SM Da'!H196+'BN Da'!H196+'BS Da'!H196+'TDC Da'!H196</f>
        <v>767.69263999999998</v>
      </c>
      <c r="I196" s="10">
        <f>+'MIT Da'!I196+'SAR Da'!I196+'URQ Da'!I196+'ROC Da'!I196+'SM Da'!I196+'BN Da'!I196+'BS Da'!I196+'TDC Da'!I196</f>
        <v>1011.74311</v>
      </c>
      <c r="J196" s="10">
        <f>+'MIT Da'!J196+'SAR Da'!J196+'URQ Da'!J196+'ROC Da'!J196+'SM Da'!J196+'BN Da'!J196+'BS Da'!J196+'TDC Da'!J196</f>
        <v>1039.809</v>
      </c>
      <c r="K196" s="10">
        <f>+'MIT Da'!K196+'SAR Da'!K196+'URQ Da'!K196+'ROC Da'!K196+'SM Da'!K196+'BN Da'!K196+'BS Da'!K196+'TDC Da'!K196</f>
        <v>54.516999999999996</v>
      </c>
      <c r="L196" s="10">
        <f>+'MIT Da'!L196+'SAR Da'!L196+'URQ Da'!L196+'ROC Da'!L196+'SM Da'!L196+'BN Da'!L196+'BS Da'!L196+'TDC Da'!L196</f>
        <v>400.09900000000005</v>
      </c>
      <c r="M196" s="10">
        <f>+'MIT Da'!M196+'SAR Da'!M196+'URQ Da'!M196+'ROC Da'!M196+'SM Da'!M196+'BN Da'!M196+'BS Da'!M196+'TDC Da'!M196</f>
        <v>21.314999999999998</v>
      </c>
      <c r="N196" s="192">
        <f>+'MIT Da'!N196+'SAR Da'!N196+'URQ Da'!N196+'ROC Da'!N196+'SM Da'!N196+'BN Da'!N196+'BS Da'!N196+'TDC Da'!N196</f>
        <v>1439.9079999999999</v>
      </c>
      <c r="O196" s="192">
        <f>+'MIT Da'!O196+'SAR Da'!O196+'URQ Da'!O196+'ROC Da'!O196+'SM Da'!O196+'BN Da'!O196+'BS Da'!O196+'TDC Da'!O196</f>
        <v>1439.9079999999999</v>
      </c>
      <c r="P196" s="55">
        <f>+'MIT Da'!P196+'SAR Da'!P196+'URQ Da'!P196+'ROC Da'!P196+'SM Da'!P196+'BN Da'!P196+'BS Da'!P196+'TDC Da'!P196</f>
        <v>203</v>
      </c>
      <c r="Q196" s="55">
        <f>+'MIT Da'!Q196+'SAR Da'!Q196+'URQ Da'!Q196+'ROC Da'!Q196+'SM Da'!Q196+'BN Da'!Q196+'BS Da'!Q196+'TDC Da'!Q196</f>
        <v>58</v>
      </c>
      <c r="R196" s="55">
        <f>+'MIT Da'!R196+'SAR Da'!R196+'URQ Da'!R196+'ROC Da'!R196+'SM Da'!R196+'BN Da'!R196+'BS Da'!R196+'TDC Da'!R196</f>
        <v>10</v>
      </c>
      <c r="S196" s="213">
        <f>+'MIT Da'!S196+'SAR Da'!S196+'URQ Da'!S196+'ROC Da'!S196+'SM Da'!S196+'BN Da'!S196+'BS Da'!S196+'TDC Da'!S196</f>
        <v>271</v>
      </c>
      <c r="T196" s="213">
        <f>+'MIT Da'!T196+'SAR Da'!T196+'URQ Da'!T196+'ROC Da'!T196+'SM Da'!T196+'BN Da'!T196+'BS Da'!T196+'TDC Da'!T196</f>
        <v>271</v>
      </c>
      <c r="U196" s="55">
        <f>+'MIT Da'!U196+'SAR Da'!U196+'URQ Da'!U196+'ROC Da'!U196+'SM Da'!U196+'BN Da'!U196+'BS Da'!U196+'TDC Da'!U196</f>
        <v>136</v>
      </c>
      <c r="V196" s="55">
        <f>+'MIT Da'!V196+'SAR Da'!V196+'URQ Da'!V196+'ROC Da'!V196+'SM Da'!V196+'BN Da'!V196+'BS Da'!V196+'TDC Da'!V196</f>
        <v>434</v>
      </c>
      <c r="W196" s="55">
        <f>+'MIT Da'!W196+'SAR Da'!W196+'URQ Da'!W196+'ROC Da'!W196+'SM Da'!W196+'BN Da'!W196+'BS Da'!W196+'TDC Da'!W196</f>
        <v>11</v>
      </c>
      <c r="X196" s="55">
        <f>+'MIT Da'!X196+'SAR Da'!X196+'URQ Da'!X196+'ROC Da'!X196+'SM Da'!X196+'BN Da'!X196+'BS Da'!X196+'TDC Da'!X196</f>
        <v>107</v>
      </c>
      <c r="Y196" s="55">
        <f>+'MIT Da'!Y196+'SAR Da'!Y196+'URQ Da'!Y196+'ROC Da'!Y196+'SM Da'!Y196+'BN Da'!Y196+'BS Da'!Y196+'TDC Da'!Y196</f>
        <v>4</v>
      </c>
      <c r="Z196" s="219">
        <f>+'MIT Da'!Z196+'SAR Da'!Z196+'URQ Da'!Z196+'ROC Da'!Z196+'SM Da'!Z196+'BN Da'!Z196+'BS Da'!Z196+'TDC Da'!Z196</f>
        <v>692</v>
      </c>
      <c r="AA196" s="55">
        <f>+'MIT Da'!AA196+'SAR Da'!AA196+'URQ Da'!AA196+'ROC Da'!AA196+'SM Da'!AA196+'BN Da'!AA196+'BS Da'!AA196+'TDC Da'!AA196</f>
        <v>164</v>
      </c>
      <c r="AB196" s="55">
        <f>+'MIT Da'!AB196+'SAR Da'!AB196+'URQ Da'!AB196+'ROC Da'!AB196+'SM Da'!AB196+'BN Da'!AB196+'BS Da'!AB196+'TDC Da'!AB196</f>
        <v>101</v>
      </c>
      <c r="AC196" s="55">
        <f>+'MIT Da'!AC196+'SAR Da'!AC196+'URQ Da'!AC196+'ROC Da'!AC196+'SM Da'!AC196+'BN Da'!AC196+'BS Da'!AC196+'TDC Da'!AC196</f>
        <v>692</v>
      </c>
      <c r="AD196" s="219">
        <f>+'MIT Da'!AD196+'SAR Da'!AD196+'URQ Da'!AD196+'ROC Da'!AD196+'SM Da'!AD196+'BN Da'!AD196+'BS Da'!AD196+'TDC Da'!AD196</f>
        <v>957</v>
      </c>
      <c r="AE196" s="55">
        <f>+'MIT Da'!AE196+'SAR Da'!AE196+'URQ Da'!AE196+'ROC Da'!AE196+'SM Da'!AE196+'BN Da'!AE196+'BS Da'!AE196+'TDC Da'!AE196</f>
        <v>54</v>
      </c>
      <c r="AF196" s="55">
        <f>+'MIT Da'!AF196+'SAR Da'!AF196+'URQ Da'!AF196+'ROC Da'!AF196+'SM Da'!AF196+'BN Da'!AF196+'BS Da'!AF196+'TDC Da'!AF196</f>
        <v>95</v>
      </c>
      <c r="AG196" s="55">
        <f>+'MIT Da'!AG196+'SAR Da'!AG196+'URQ Da'!AG196+'ROC Da'!AG196+'SM Da'!AG196+'BN Da'!AG196+'BS Da'!AG196+'TDC Da'!AG196</f>
        <v>449</v>
      </c>
      <c r="AH196" s="219">
        <f>+'MIT Da'!AH196+'SAR Da'!AH196+'URQ Da'!AH196+'ROC Da'!AH196+'SM Da'!AH196+'BN Da'!AH196+'BS Da'!AH196+'TDC Da'!AH196</f>
        <v>598</v>
      </c>
      <c r="AI196" s="10">
        <f>+'MIT Da'!AI196+'SAR Da'!AI196+'URQ Da'!AI196+'ROC Da'!AI196+'SM Da'!AI196+'BN Da'!AI196+'BS Da'!AI196+'TDC Da'!AI196</f>
        <v>274.60699999999997</v>
      </c>
      <c r="AJ196" s="10">
        <f>+'MIT Da'!AJ196+'SAR Da'!AJ196+'URQ Da'!AJ196+'ROC Da'!AJ196+'SM Da'!AJ196+'BN Da'!AJ196+'BS Da'!AJ196+'TDC Da'!AJ196</f>
        <v>7.32</v>
      </c>
      <c r="AK196" s="10">
        <f>+'MIT Da'!AK196+'SAR Da'!AK196+'URQ Da'!AK196+'ROC Da'!AK196+'SM Da'!AK196+'BN Da'!AK196+'BS Da'!AK196+'TDC Da'!AK196</f>
        <v>498.71500000000003</v>
      </c>
      <c r="AL196" s="222">
        <f>+'MIT Da'!AL196+'SAR Da'!AL196+'URQ Da'!AL196+'ROC Da'!AL196+'SM Da'!AL196+'BN Da'!AL196+'BS Da'!AL196+'TDC Da'!AL196</f>
        <v>780.64199999999994</v>
      </c>
      <c r="AM196" s="55">
        <f>+'MIT Da'!AM196+'SAR Da'!AM196+'URQ Da'!AM196+'ROC Da'!AM196+'SM Da'!AM196+'BN Da'!AM196+'BS Da'!AM196+'TDC Da'!AM196</f>
        <v>12</v>
      </c>
      <c r="AN196" s="55">
        <f>+'MIT Da'!AN196+'SAR Da'!AN196+'URQ Da'!AN196+'ROC Da'!AN196+'SM Da'!AN196+'BN Da'!AN196+'BS Da'!AN196+'TDC Da'!AN196</f>
        <v>57</v>
      </c>
      <c r="AO196" s="55">
        <f>+'MIT Da'!AO196+'SAR Da'!AO196+'URQ Da'!AO196+'ROC Da'!AO196+'SM Da'!AO196+'BN Da'!AO196+'BS Da'!AO196+'TDC Da'!AO196</f>
        <v>82</v>
      </c>
      <c r="AP196" s="232">
        <f>+'MIT Da'!AP196+'SAR Da'!AP196+'URQ Da'!AP196+'ROC Da'!AP196+'SM Da'!AP196+'BN Da'!AP196+'BS Da'!AP196+'TDC Da'!AP196</f>
        <v>151</v>
      </c>
      <c r="AQ196" s="55">
        <f>+'MIT Da'!AQ196+'SAR Da'!AQ196+'URQ Da'!AQ196+'ROC Da'!AQ196+'SM Da'!AQ196+'BN Da'!AQ196+'BS Da'!AQ196+'TDC Da'!AQ196</f>
        <v>596</v>
      </c>
      <c r="AR196" s="55">
        <f>+'MIT Da'!AR196+'SAR Da'!AR196+'URQ Da'!AR196+'ROC Da'!AR196+'SM Da'!AR196+'BN Da'!AR196+'BS Da'!AR196+'TDC Da'!AR196</f>
        <v>341</v>
      </c>
      <c r="AS196" s="55">
        <f>+'MIT Da'!AS196+'SAR Da'!AS196+'URQ Da'!AS196+'ROC Da'!AS196+'SM Da'!AS196+'BN Da'!AS196+'BS Da'!AS196+'TDC Da'!AS196</f>
        <v>39</v>
      </c>
      <c r="AT196" s="232">
        <f>+SUM(RED_InfraMR[[#This Row],[B.02.1 - Parque de Coches Eléctricos Motrices]:[B.02.3 - Parque de Coches Eléctricos Motrices Tipo R]])</f>
        <v>976</v>
      </c>
      <c r="AU196" s="55">
        <f>+'MIT Da'!AU196+'SAR Da'!AU196+'URQ Da'!AU196+'ROC Da'!AU196+'SM Da'!AU196+'BN Da'!AU196+'BS Da'!AU196+'TDC Da'!AU196</f>
        <v>0</v>
      </c>
      <c r="AV196" s="55">
        <f>+'MIT Da'!AV196+'SAR Da'!AV196+'URQ Da'!AV196+'ROC Da'!AV196+'SM Da'!AV196+'BN Da'!AV196+'BS Da'!AV196+'TDC Da'!AV196</f>
        <v>6</v>
      </c>
      <c r="AW196" s="55">
        <f>+'MIT Da'!AW196+'SAR Da'!AW196+'URQ Da'!AW196+'ROC Da'!AW196+'SM Da'!AW196+'BN Da'!AW196+'BS Da'!AW196+'TDC Da'!AW196</f>
        <v>10</v>
      </c>
      <c r="AX196" s="232">
        <f>+SUM(RED_InfraMR[[#This Row],[B.03.1 - Parque de Coches Motores Motrices Remolcados]:[B.03.3 - Parque de Coches Motores Motrices Cabina]])</f>
        <v>16</v>
      </c>
      <c r="AY196" s="55">
        <f>+'MIT Da'!AY196+'SAR Da'!AY196+'URQ Da'!AY196+'ROC Da'!AY196+'SM Da'!AY196+'BN Da'!AY196+'BS Da'!AY196+'TDC Da'!AY196</f>
        <v>437</v>
      </c>
      <c r="AZ196" s="55">
        <f>+'MIT Da'!AZ196+'SAR Da'!AZ196+'URQ Da'!AZ196+'ROC Da'!AZ196+'SM Da'!AZ196+'BN Da'!AZ196+'BS Da'!AZ196+'TDC Da'!AZ196</f>
        <v>173</v>
      </c>
      <c r="BA196" s="55">
        <f>+'MIT Da'!BA196+'SAR Da'!BA196+'URQ Da'!BA196+'ROC Da'!BA196+'SM Da'!BA196+'BN Da'!BA196+'BS Da'!BA196+'TDC Da'!BA196</f>
        <v>15</v>
      </c>
      <c r="BB196" s="55">
        <f>+'MIT Da'!BB196+'SAR Da'!BB196+'URQ Da'!BB196+'ROC Da'!BB196+'SM Da'!BB196+'BN Da'!BB196+'BS Da'!BB196+'TDC Da'!BB196</f>
        <v>0</v>
      </c>
      <c r="BC196" s="232">
        <f>+SUM(RED_InfraMR[[#This Row],[B.04.1 - Parque de Coches Remolcados Clase Unica]:[B.04.5 - Parque de Coches Remolcados para Servicios Especiales (Cartoneros)]])</f>
        <v>625</v>
      </c>
      <c r="BD196" s="393">
        <f>+'MIT Da'!BD196+'SAR Da'!BD196+'URQ Da'!BD196+'ROC Da'!BD196+'SM Da'!BD196+'BN Da'!BD196+'BS Da'!BD196+'TDC Da'!BD196</f>
        <v>163</v>
      </c>
      <c r="BE196" s="55">
        <f>+'MIT Da'!BE196+'SAR Da'!BE196+'URQ Da'!BE196+'ROC Da'!BE196+'SM Da'!BE196+'BN Da'!BE196+'BS Da'!BE196+'TDC Da'!BE196</f>
        <v>12</v>
      </c>
      <c r="BF196" s="55">
        <f>+'MIT Da'!BF196+'SAR Da'!BF196+'URQ Da'!BF196+'ROC Da'!BF196+'SM Da'!BF196+'BN Da'!BF196+'BS Da'!BF196+'TDC Da'!BF196</f>
        <v>92</v>
      </c>
      <c r="BG196" s="235"/>
    </row>
    <row r="197" spans="1:59">
      <c r="A197" s="1">
        <v>2009</v>
      </c>
      <c r="B197" s="1" t="s">
        <v>64</v>
      </c>
      <c r="C197" s="10">
        <f>+'MIT Da'!C197+'SAR Da'!C197+'URQ Da'!C197+'ROC Da'!C197+'SM Da'!C197+'BN Da'!C197+'BS Da'!C197+'TDC Da'!C197</f>
        <v>147.21299999999999</v>
      </c>
      <c r="D197" s="10">
        <f>+'MIT Da'!D197+'SAR Da'!D197+'URQ Da'!D197+'ROC Da'!D197+'SM Da'!D197+'BN Da'!D197+'BS Da'!D197+'TDC Da'!D197</f>
        <v>434.00300000000004</v>
      </c>
      <c r="E197" s="10">
        <f>+'MIT Da'!E197+'SAR Da'!E197+'URQ Da'!E197+'ROC Da'!E197+'SM Da'!E197+'BN Da'!E197+'BS Da'!E197+'TDC Da'!E197</f>
        <v>0</v>
      </c>
      <c r="F197" s="10">
        <f>+'MIT Da'!F197+'SAR Da'!F197+'URQ Da'!F197+'ROC Da'!F197+'SM Da'!F197+'BN Da'!F197+'BS Da'!F197+'TDC Da'!F197</f>
        <v>186.47664</v>
      </c>
      <c r="G197" s="192">
        <f>+'MIT Da'!G197+'SAR Da'!G197+'URQ Da'!G197+'ROC Da'!G197+'SM Da'!G197+'BN Da'!G197+'BS Da'!G197+'TDC Da'!G197</f>
        <v>767.69263999999998</v>
      </c>
      <c r="H197" s="192">
        <f>+'MIT Da'!H197+'SAR Da'!H197+'URQ Da'!H197+'ROC Da'!H197+'SM Da'!H197+'BN Da'!H197+'BS Da'!H197+'TDC Da'!H197</f>
        <v>767.69263999999998</v>
      </c>
      <c r="I197" s="10">
        <f>+'MIT Da'!I197+'SAR Da'!I197+'URQ Da'!I197+'ROC Da'!I197+'SM Da'!I197+'BN Da'!I197+'BS Da'!I197+'TDC Da'!I197</f>
        <v>1011.74311</v>
      </c>
      <c r="J197" s="10">
        <f>+'MIT Da'!J197+'SAR Da'!J197+'URQ Da'!J197+'ROC Da'!J197+'SM Da'!J197+'BN Da'!J197+'BS Da'!J197+'TDC Da'!J197</f>
        <v>1039.809</v>
      </c>
      <c r="K197" s="10">
        <f>+'MIT Da'!K197+'SAR Da'!K197+'URQ Da'!K197+'ROC Da'!K197+'SM Da'!K197+'BN Da'!K197+'BS Da'!K197+'TDC Da'!K197</f>
        <v>54.516999999999996</v>
      </c>
      <c r="L197" s="10">
        <f>+'MIT Da'!L197+'SAR Da'!L197+'URQ Da'!L197+'ROC Da'!L197+'SM Da'!L197+'BN Da'!L197+'BS Da'!L197+'TDC Da'!L197</f>
        <v>400.09900000000005</v>
      </c>
      <c r="M197" s="10">
        <f>+'MIT Da'!M197+'SAR Da'!M197+'URQ Da'!M197+'ROC Da'!M197+'SM Da'!M197+'BN Da'!M197+'BS Da'!M197+'TDC Da'!M197</f>
        <v>21.314999999999998</v>
      </c>
      <c r="N197" s="192">
        <f>+'MIT Da'!N197+'SAR Da'!N197+'URQ Da'!N197+'ROC Da'!N197+'SM Da'!N197+'BN Da'!N197+'BS Da'!N197+'TDC Da'!N197</f>
        <v>1439.9079999999999</v>
      </c>
      <c r="O197" s="192">
        <f>+'MIT Da'!O197+'SAR Da'!O197+'URQ Da'!O197+'ROC Da'!O197+'SM Da'!O197+'BN Da'!O197+'BS Da'!O197+'TDC Da'!O197</f>
        <v>1439.9079999999999</v>
      </c>
      <c r="P197" s="55">
        <f>+'MIT Da'!P197+'SAR Da'!P197+'URQ Da'!P197+'ROC Da'!P197+'SM Da'!P197+'BN Da'!P197+'BS Da'!P197+'TDC Da'!P197</f>
        <v>203</v>
      </c>
      <c r="Q197" s="55">
        <f>+'MIT Da'!Q197+'SAR Da'!Q197+'URQ Da'!Q197+'ROC Da'!Q197+'SM Da'!Q197+'BN Da'!Q197+'BS Da'!Q197+'TDC Da'!Q197</f>
        <v>58</v>
      </c>
      <c r="R197" s="55">
        <f>+'MIT Da'!R197+'SAR Da'!R197+'URQ Da'!R197+'ROC Da'!R197+'SM Da'!R197+'BN Da'!R197+'BS Da'!R197+'TDC Da'!R197</f>
        <v>10</v>
      </c>
      <c r="S197" s="213">
        <f>+'MIT Da'!S197+'SAR Da'!S197+'URQ Da'!S197+'ROC Da'!S197+'SM Da'!S197+'BN Da'!S197+'BS Da'!S197+'TDC Da'!S197</f>
        <v>271</v>
      </c>
      <c r="T197" s="213">
        <f>+'MIT Da'!T197+'SAR Da'!T197+'URQ Da'!T197+'ROC Da'!T197+'SM Da'!T197+'BN Da'!T197+'BS Da'!T197+'TDC Da'!T197</f>
        <v>271</v>
      </c>
      <c r="U197" s="55">
        <f>+'MIT Da'!U197+'SAR Da'!U197+'URQ Da'!U197+'ROC Da'!U197+'SM Da'!U197+'BN Da'!U197+'BS Da'!U197+'TDC Da'!U197</f>
        <v>136</v>
      </c>
      <c r="V197" s="55">
        <f>+'MIT Da'!V197+'SAR Da'!V197+'URQ Da'!V197+'ROC Da'!V197+'SM Da'!V197+'BN Da'!V197+'BS Da'!V197+'TDC Da'!V197</f>
        <v>434</v>
      </c>
      <c r="W197" s="55">
        <f>+'MIT Da'!W197+'SAR Da'!W197+'URQ Da'!W197+'ROC Da'!W197+'SM Da'!W197+'BN Da'!W197+'BS Da'!W197+'TDC Da'!W197</f>
        <v>11</v>
      </c>
      <c r="X197" s="55">
        <f>+'MIT Da'!X197+'SAR Da'!X197+'URQ Da'!X197+'ROC Da'!X197+'SM Da'!X197+'BN Da'!X197+'BS Da'!X197+'TDC Da'!X197</f>
        <v>107</v>
      </c>
      <c r="Y197" s="55">
        <f>+'MIT Da'!Y197+'SAR Da'!Y197+'URQ Da'!Y197+'ROC Da'!Y197+'SM Da'!Y197+'BN Da'!Y197+'BS Da'!Y197+'TDC Da'!Y197</f>
        <v>4</v>
      </c>
      <c r="Z197" s="219">
        <f>+'MIT Da'!Z197+'SAR Da'!Z197+'URQ Da'!Z197+'ROC Da'!Z197+'SM Da'!Z197+'BN Da'!Z197+'BS Da'!Z197+'TDC Da'!Z197</f>
        <v>692</v>
      </c>
      <c r="AA197" s="55">
        <f>+'MIT Da'!AA197+'SAR Da'!AA197+'URQ Da'!AA197+'ROC Da'!AA197+'SM Da'!AA197+'BN Da'!AA197+'BS Da'!AA197+'TDC Da'!AA197</f>
        <v>164</v>
      </c>
      <c r="AB197" s="55">
        <f>+'MIT Da'!AB197+'SAR Da'!AB197+'URQ Da'!AB197+'ROC Da'!AB197+'SM Da'!AB197+'BN Da'!AB197+'BS Da'!AB197+'TDC Da'!AB197</f>
        <v>101</v>
      </c>
      <c r="AC197" s="55">
        <f>+'MIT Da'!AC197+'SAR Da'!AC197+'URQ Da'!AC197+'ROC Da'!AC197+'SM Da'!AC197+'BN Da'!AC197+'BS Da'!AC197+'TDC Da'!AC197</f>
        <v>692</v>
      </c>
      <c r="AD197" s="219">
        <f>+'MIT Da'!AD197+'SAR Da'!AD197+'URQ Da'!AD197+'ROC Da'!AD197+'SM Da'!AD197+'BN Da'!AD197+'BS Da'!AD197+'TDC Da'!AD197</f>
        <v>957</v>
      </c>
      <c r="AE197" s="55">
        <f>+'MIT Da'!AE197+'SAR Da'!AE197+'URQ Da'!AE197+'ROC Da'!AE197+'SM Da'!AE197+'BN Da'!AE197+'BS Da'!AE197+'TDC Da'!AE197</f>
        <v>54</v>
      </c>
      <c r="AF197" s="55">
        <f>+'MIT Da'!AF197+'SAR Da'!AF197+'URQ Da'!AF197+'ROC Da'!AF197+'SM Da'!AF197+'BN Da'!AF197+'BS Da'!AF197+'TDC Da'!AF197</f>
        <v>95</v>
      </c>
      <c r="AG197" s="55">
        <f>+'MIT Da'!AG197+'SAR Da'!AG197+'URQ Da'!AG197+'ROC Da'!AG197+'SM Da'!AG197+'BN Da'!AG197+'BS Da'!AG197+'TDC Da'!AG197</f>
        <v>449</v>
      </c>
      <c r="AH197" s="219">
        <f>+'MIT Da'!AH197+'SAR Da'!AH197+'URQ Da'!AH197+'ROC Da'!AH197+'SM Da'!AH197+'BN Da'!AH197+'BS Da'!AH197+'TDC Da'!AH197</f>
        <v>598</v>
      </c>
      <c r="AI197" s="10">
        <f>+'MIT Da'!AI197+'SAR Da'!AI197+'URQ Da'!AI197+'ROC Da'!AI197+'SM Da'!AI197+'BN Da'!AI197+'BS Da'!AI197+'TDC Da'!AI197</f>
        <v>274.60699999999997</v>
      </c>
      <c r="AJ197" s="10">
        <f>+'MIT Da'!AJ197+'SAR Da'!AJ197+'URQ Da'!AJ197+'ROC Da'!AJ197+'SM Da'!AJ197+'BN Da'!AJ197+'BS Da'!AJ197+'TDC Da'!AJ197</f>
        <v>7.32</v>
      </c>
      <c r="AK197" s="10">
        <f>+'MIT Da'!AK197+'SAR Da'!AK197+'URQ Da'!AK197+'ROC Da'!AK197+'SM Da'!AK197+'BN Da'!AK197+'BS Da'!AK197+'TDC Da'!AK197</f>
        <v>498.71500000000003</v>
      </c>
      <c r="AL197" s="222">
        <f>+'MIT Da'!AL197+'SAR Da'!AL197+'URQ Da'!AL197+'ROC Da'!AL197+'SM Da'!AL197+'BN Da'!AL197+'BS Da'!AL197+'TDC Da'!AL197</f>
        <v>780.64199999999994</v>
      </c>
      <c r="AM197" s="55">
        <f>+'MIT Da'!AM197+'SAR Da'!AM197+'URQ Da'!AM197+'ROC Da'!AM197+'SM Da'!AM197+'BN Da'!AM197+'BS Da'!AM197+'TDC Da'!AM197</f>
        <v>12</v>
      </c>
      <c r="AN197" s="55">
        <f>+'MIT Da'!AN197+'SAR Da'!AN197+'URQ Da'!AN197+'ROC Da'!AN197+'SM Da'!AN197+'BN Da'!AN197+'BS Da'!AN197+'TDC Da'!AN197</f>
        <v>57</v>
      </c>
      <c r="AO197" s="55">
        <f>+'MIT Da'!AO197+'SAR Da'!AO197+'URQ Da'!AO197+'ROC Da'!AO197+'SM Da'!AO197+'BN Da'!AO197+'BS Da'!AO197+'TDC Da'!AO197</f>
        <v>82</v>
      </c>
      <c r="AP197" s="232">
        <f>+'MIT Da'!AP197+'SAR Da'!AP197+'URQ Da'!AP197+'ROC Da'!AP197+'SM Da'!AP197+'BN Da'!AP197+'BS Da'!AP197+'TDC Da'!AP197</f>
        <v>151</v>
      </c>
      <c r="AQ197" s="55">
        <f>+'MIT Da'!AQ197+'SAR Da'!AQ197+'URQ Da'!AQ197+'ROC Da'!AQ197+'SM Da'!AQ197+'BN Da'!AQ197+'BS Da'!AQ197+'TDC Da'!AQ197</f>
        <v>596</v>
      </c>
      <c r="AR197" s="55">
        <f>+'MIT Da'!AR197+'SAR Da'!AR197+'URQ Da'!AR197+'ROC Da'!AR197+'SM Da'!AR197+'BN Da'!AR197+'BS Da'!AR197+'TDC Da'!AR197</f>
        <v>341</v>
      </c>
      <c r="AS197" s="55">
        <f>+'MIT Da'!AS197+'SAR Da'!AS197+'URQ Da'!AS197+'ROC Da'!AS197+'SM Da'!AS197+'BN Da'!AS197+'BS Da'!AS197+'TDC Da'!AS197</f>
        <v>39</v>
      </c>
      <c r="AT197" s="232">
        <f>+SUM(RED_InfraMR[[#This Row],[B.02.1 - Parque de Coches Eléctricos Motrices]:[B.02.3 - Parque de Coches Eléctricos Motrices Tipo R]])</f>
        <v>976</v>
      </c>
      <c r="AU197" s="55">
        <f>+'MIT Da'!AU197+'SAR Da'!AU197+'URQ Da'!AU197+'ROC Da'!AU197+'SM Da'!AU197+'BN Da'!AU197+'BS Da'!AU197+'TDC Da'!AU197</f>
        <v>0</v>
      </c>
      <c r="AV197" s="55">
        <f>+'MIT Da'!AV197+'SAR Da'!AV197+'URQ Da'!AV197+'ROC Da'!AV197+'SM Da'!AV197+'BN Da'!AV197+'BS Da'!AV197+'TDC Da'!AV197</f>
        <v>6</v>
      </c>
      <c r="AW197" s="55">
        <f>+'MIT Da'!AW197+'SAR Da'!AW197+'URQ Da'!AW197+'ROC Da'!AW197+'SM Da'!AW197+'BN Da'!AW197+'BS Da'!AW197+'TDC Da'!AW197</f>
        <v>10</v>
      </c>
      <c r="AX197" s="232">
        <f>+SUM(RED_InfraMR[[#This Row],[B.03.1 - Parque de Coches Motores Motrices Remolcados]:[B.03.3 - Parque de Coches Motores Motrices Cabina]])</f>
        <v>16</v>
      </c>
      <c r="AY197" s="55">
        <f>+'MIT Da'!AY197+'SAR Da'!AY197+'URQ Da'!AY197+'ROC Da'!AY197+'SM Da'!AY197+'BN Da'!AY197+'BS Da'!AY197+'TDC Da'!AY197</f>
        <v>437</v>
      </c>
      <c r="AZ197" s="55">
        <f>+'MIT Da'!AZ197+'SAR Da'!AZ197+'URQ Da'!AZ197+'ROC Da'!AZ197+'SM Da'!AZ197+'BN Da'!AZ197+'BS Da'!AZ197+'TDC Da'!AZ197</f>
        <v>173</v>
      </c>
      <c r="BA197" s="55">
        <f>+'MIT Da'!BA197+'SAR Da'!BA197+'URQ Da'!BA197+'ROC Da'!BA197+'SM Da'!BA197+'BN Da'!BA197+'BS Da'!BA197+'TDC Da'!BA197</f>
        <v>15</v>
      </c>
      <c r="BB197" s="55">
        <f>+'MIT Da'!BB197+'SAR Da'!BB197+'URQ Da'!BB197+'ROC Da'!BB197+'SM Da'!BB197+'BN Da'!BB197+'BS Da'!BB197+'TDC Da'!BB197</f>
        <v>0</v>
      </c>
      <c r="BC197" s="232">
        <f>+SUM(RED_InfraMR[[#This Row],[B.04.1 - Parque de Coches Remolcados Clase Unica]:[B.04.5 - Parque de Coches Remolcados para Servicios Especiales (Cartoneros)]])</f>
        <v>625</v>
      </c>
      <c r="BD197" s="393">
        <f>+'MIT Da'!BD197+'SAR Da'!BD197+'URQ Da'!BD197+'ROC Da'!BD197+'SM Da'!BD197+'BN Da'!BD197+'BS Da'!BD197+'TDC Da'!BD197</f>
        <v>163</v>
      </c>
      <c r="BE197" s="55">
        <f>+'MIT Da'!BE197+'SAR Da'!BE197+'URQ Da'!BE197+'ROC Da'!BE197+'SM Da'!BE197+'BN Da'!BE197+'BS Da'!BE197+'TDC Da'!BE197</f>
        <v>12</v>
      </c>
      <c r="BF197" s="55">
        <f>+'MIT Da'!BF197+'SAR Da'!BF197+'URQ Da'!BF197+'ROC Da'!BF197+'SM Da'!BF197+'BN Da'!BF197+'BS Da'!BF197+'TDC Da'!BF197</f>
        <v>92</v>
      </c>
      <c r="BG197" s="235"/>
    </row>
    <row r="198" spans="1:59">
      <c r="A198" s="1">
        <v>2009</v>
      </c>
      <c r="B198" s="1" t="s">
        <v>65</v>
      </c>
      <c r="C198" s="10">
        <f>+'MIT Da'!C198+'SAR Da'!C198+'URQ Da'!C198+'ROC Da'!C198+'SM Da'!C198+'BN Da'!C198+'BS Da'!C198+'TDC Da'!C198</f>
        <v>147.21299999999999</v>
      </c>
      <c r="D198" s="10">
        <f>+'MIT Da'!D198+'SAR Da'!D198+'URQ Da'!D198+'ROC Da'!D198+'SM Da'!D198+'BN Da'!D198+'BS Da'!D198+'TDC Da'!D198</f>
        <v>434.00300000000004</v>
      </c>
      <c r="E198" s="10">
        <f>+'MIT Da'!E198+'SAR Da'!E198+'URQ Da'!E198+'ROC Da'!E198+'SM Da'!E198+'BN Da'!E198+'BS Da'!E198+'TDC Da'!E198</f>
        <v>0</v>
      </c>
      <c r="F198" s="10">
        <f>+'MIT Da'!F198+'SAR Da'!F198+'URQ Da'!F198+'ROC Da'!F198+'SM Da'!F198+'BN Da'!F198+'BS Da'!F198+'TDC Da'!F198</f>
        <v>186.47664</v>
      </c>
      <c r="G198" s="192">
        <f>+'MIT Da'!G198+'SAR Da'!G198+'URQ Da'!G198+'ROC Da'!G198+'SM Da'!G198+'BN Da'!G198+'BS Da'!G198+'TDC Da'!G198</f>
        <v>767.69263999999998</v>
      </c>
      <c r="H198" s="192">
        <f>+'MIT Da'!H198+'SAR Da'!H198+'URQ Da'!H198+'ROC Da'!H198+'SM Da'!H198+'BN Da'!H198+'BS Da'!H198+'TDC Da'!H198</f>
        <v>767.69263999999998</v>
      </c>
      <c r="I198" s="10">
        <f>+'MIT Da'!I198+'SAR Da'!I198+'URQ Da'!I198+'ROC Da'!I198+'SM Da'!I198+'BN Da'!I198+'BS Da'!I198+'TDC Da'!I198</f>
        <v>1011.74311</v>
      </c>
      <c r="J198" s="10">
        <f>+'MIT Da'!J198+'SAR Da'!J198+'URQ Da'!J198+'ROC Da'!J198+'SM Da'!J198+'BN Da'!J198+'BS Da'!J198+'TDC Da'!J198</f>
        <v>1039.809</v>
      </c>
      <c r="K198" s="10">
        <f>+'MIT Da'!K198+'SAR Da'!K198+'URQ Da'!K198+'ROC Da'!K198+'SM Da'!K198+'BN Da'!K198+'BS Da'!K198+'TDC Da'!K198</f>
        <v>54.516999999999996</v>
      </c>
      <c r="L198" s="10">
        <f>+'MIT Da'!L198+'SAR Da'!L198+'URQ Da'!L198+'ROC Da'!L198+'SM Da'!L198+'BN Da'!L198+'BS Da'!L198+'TDC Da'!L198</f>
        <v>400.09900000000005</v>
      </c>
      <c r="M198" s="10">
        <f>+'MIT Da'!M198+'SAR Da'!M198+'URQ Da'!M198+'ROC Da'!M198+'SM Da'!M198+'BN Da'!M198+'BS Da'!M198+'TDC Da'!M198</f>
        <v>21.314999999999998</v>
      </c>
      <c r="N198" s="192">
        <f>+'MIT Da'!N198+'SAR Da'!N198+'URQ Da'!N198+'ROC Da'!N198+'SM Da'!N198+'BN Da'!N198+'BS Da'!N198+'TDC Da'!N198</f>
        <v>1439.9079999999999</v>
      </c>
      <c r="O198" s="192">
        <f>+'MIT Da'!O198+'SAR Da'!O198+'URQ Da'!O198+'ROC Da'!O198+'SM Da'!O198+'BN Da'!O198+'BS Da'!O198+'TDC Da'!O198</f>
        <v>1439.9079999999999</v>
      </c>
      <c r="P198" s="55">
        <f>+'MIT Da'!P198+'SAR Da'!P198+'URQ Da'!P198+'ROC Da'!P198+'SM Da'!P198+'BN Da'!P198+'BS Da'!P198+'TDC Da'!P198</f>
        <v>203</v>
      </c>
      <c r="Q198" s="55">
        <f>+'MIT Da'!Q198+'SAR Da'!Q198+'URQ Da'!Q198+'ROC Da'!Q198+'SM Da'!Q198+'BN Da'!Q198+'BS Da'!Q198+'TDC Da'!Q198</f>
        <v>58</v>
      </c>
      <c r="R198" s="55">
        <f>+'MIT Da'!R198+'SAR Da'!R198+'URQ Da'!R198+'ROC Da'!R198+'SM Da'!R198+'BN Da'!R198+'BS Da'!R198+'TDC Da'!R198</f>
        <v>10</v>
      </c>
      <c r="S198" s="213">
        <f>+'MIT Da'!S198+'SAR Da'!S198+'URQ Da'!S198+'ROC Da'!S198+'SM Da'!S198+'BN Da'!S198+'BS Da'!S198+'TDC Da'!S198</f>
        <v>271</v>
      </c>
      <c r="T198" s="213">
        <f>+'MIT Da'!T198+'SAR Da'!T198+'URQ Da'!T198+'ROC Da'!T198+'SM Da'!T198+'BN Da'!T198+'BS Da'!T198+'TDC Da'!T198</f>
        <v>271</v>
      </c>
      <c r="U198" s="55">
        <f>+'MIT Da'!U198+'SAR Da'!U198+'URQ Da'!U198+'ROC Da'!U198+'SM Da'!U198+'BN Da'!U198+'BS Da'!U198+'TDC Da'!U198</f>
        <v>136</v>
      </c>
      <c r="V198" s="55">
        <f>+'MIT Da'!V198+'SAR Da'!V198+'URQ Da'!V198+'ROC Da'!V198+'SM Da'!V198+'BN Da'!V198+'BS Da'!V198+'TDC Da'!V198</f>
        <v>434</v>
      </c>
      <c r="W198" s="55">
        <f>+'MIT Da'!W198+'SAR Da'!W198+'URQ Da'!W198+'ROC Da'!W198+'SM Da'!W198+'BN Da'!W198+'BS Da'!W198+'TDC Da'!W198</f>
        <v>11</v>
      </c>
      <c r="X198" s="55">
        <f>+'MIT Da'!X198+'SAR Da'!X198+'URQ Da'!X198+'ROC Da'!X198+'SM Da'!X198+'BN Da'!X198+'BS Da'!X198+'TDC Da'!X198</f>
        <v>107</v>
      </c>
      <c r="Y198" s="55">
        <f>+'MIT Da'!Y198+'SAR Da'!Y198+'URQ Da'!Y198+'ROC Da'!Y198+'SM Da'!Y198+'BN Da'!Y198+'BS Da'!Y198+'TDC Da'!Y198</f>
        <v>4</v>
      </c>
      <c r="Z198" s="219">
        <f>+'MIT Da'!Z198+'SAR Da'!Z198+'URQ Da'!Z198+'ROC Da'!Z198+'SM Da'!Z198+'BN Da'!Z198+'BS Da'!Z198+'TDC Da'!Z198</f>
        <v>692</v>
      </c>
      <c r="AA198" s="55">
        <f>+'MIT Da'!AA198+'SAR Da'!AA198+'URQ Da'!AA198+'ROC Da'!AA198+'SM Da'!AA198+'BN Da'!AA198+'BS Da'!AA198+'TDC Da'!AA198</f>
        <v>164</v>
      </c>
      <c r="AB198" s="55">
        <f>+'MIT Da'!AB198+'SAR Da'!AB198+'URQ Da'!AB198+'ROC Da'!AB198+'SM Da'!AB198+'BN Da'!AB198+'BS Da'!AB198+'TDC Da'!AB198</f>
        <v>101</v>
      </c>
      <c r="AC198" s="55">
        <f>+'MIT Da'!AC198+'SAR Da'!AC198+'URQ Da'!AC198+'ROC Da'!AC198+'SM Da'!AC198+'BN Da'!AC198+'BS Da'!AC198+'TDC Da'!AC198</f>
        <v>692</v>
      </c>
      <c r="AD198" s="219">
        <f>+'MIT Da'!AD198+'SAR Da'!AD198+'URQ Da'!AD198+'ROC Da'!AD198+'SM Da'!AD198+'BN Da'!AD198+'BS Da'!AD198+'TDC Da'!AD198</f>
        <v>957</v>
      </c>
      <c r="AE198" s="55">
        <f>+'MIT Da'!AE198+'SAR Da'!AE198+'URQ Da'!AE198+'ROC Da'!AE198+'SM Da'!AE198+'BN Da'!AE198+'BS Da'!AE198+'TDC Da'!AE198</f>
        <v>54</v>
      </c>
      <c r="AF198" s="55">
        <f>+'MIT Da'!AF198+'SAR Da'!AF198+'URQ Da'!AF198+'ROC Da'!AF198+'SM Da'!AF198+'BN Da'!AF198+'BS Da'!AF198+'TDC Da'!AF198</f>
        <v>95</v>
      </c>
      <c r="AG198" s="55">
        <f>+'MIT Da'!AG198+'SAR Da'!AG198+'URQ Da'!AG198+'ROC Da'!AG198+'SM Da'!AG198+'BN Da'!AG198+'BS Da'!AG198+'TDC Da'!AG198</f>
        <v>449</v>
      </c>
      <c r="AH198" s="219">
        <f>+'MIT Da'!AH198+'SAR Da'!AH198+'URQ Da'!AH198+'ROC Da'!AH198+'SM Da'!AH198+'BN Da'!AH198+'BS Da'!AH198+'TDC Da'!AH198</f>
        <v>598</v>
      </c>
      <c r="AI198" s="10">
        <f>+'MIT Da'!AI198+'SAR Da'!AI198+'URQ Da'!AI198+'ROC Da'!AI198+'SM Da'!AI198+'BN Da'!AI198+'BS Da'!AI198+'TDC Da'!AI198</f>
        <v>274.60699999999997</v>
      </c>
      <c r="AJ198" s="10">
        <f>+'MIT Da'!AJ198+'SAR Da'!AJ198+'URQ Da'!AJ198+'ROC Da'!AJ198+'SM Da'!AJ198+'BN Da'!AJ198+'BS Da'!AJ198+'TDC Da'!AJ198</f>
        <v>7.32</v>
      </c>
      <c r="AK198" s="10">
        <f>+'MIT Da'!AK198+'SAR Da'!AK198+'URQ Da'!AK198+'ROC Da'!AK198+'SM Da'!AK198+'BN Da'!AK198+'BS Da'!AK198+'TDC Da'!AK198</f>
        <v>498.71500000000003</v>
      </c>
      <c r="AL198" s="222">
        <f>+'MIT Da'!AL198+'SAR Da'!AL198+'URQ Da'!AL198+'ROC Da'!AL198+'SM Da'!AL198+'BN Da'!AL198+'BS Da'!AL198+'TDC Da'!AL198</f>
        <v>780.64199999999994</v>
      </c>
      <c r="AM198" s="55">
        <f>+'MIT Da'!AM198+'SAR Da'!AM198+'URQ Da'!AM198+'ROC Da'!AM198+'SM Da'!AM198+'BN Da'!AM198+'BS Da'!AM198+'TDC Da'!AM198</f>
        <v>12</v>
      </c>
      <c r="AN198" s="55">
        <f>+'MIT Da'!AN198+'SAR Da'!AN198+'URQ Da'!AN198+'ROC Da'!AN198+'SM Da'!AN198+'BN Da'!AN198+'BS Da'!AN198+'TDC Da'!AN198</f>
        <v>57</v>
      </c>
      <c r="AO198" s="55">
        <f>+'MIT Da'!AO198+'SAR Da'!AO198+'URQ Da'!AO198+'ROC Da'!AO198+'SM Da'!AO198+'BN Da'!AO198+'BS Da'!AO198+'TDC Da'!AO198</f>
        <v>82</v>
      </c>
      <c r="AP198" s="232">
        <f>+'MIT Da'!AP198+'SAR Da'!AP198+'URQ Da'!AP198+'ROC Da'!AP198+'SM Da'!AP198+'BN Da'!AP198+'BS Da'!AP198+'TDC Da'!AP198</f>
        <v>151</v>
      </c>
      <c r="AQ198" s="55">
        <f>+'MIT Da'!AQ198+'SAR Da'!AQ198+'URQ Da'!AQ198+'ROC Da'!AQ198+'SM Da'!AQ198+'BN Da'!AQ198+'BS Da'!AQ198+'TDC Da'!AQ198</f>
        <v>596</v>
      </c>
      <c r="AR198" s="55">
        <f>+'MIT Da'!AR198+'SAR Da'!AR198+'URQ Da'!AR198+'ROC Da'!AR198+'SM Da'!AR198+'BN Da'!AR198+'BS Da'!AR198+'TDC Da'!AR198</f>
        <v>341</v>
      </c>
      <c r="AS198" s="55">
        <f>+'MIT Da'!AS198+'SAR Da'!AS198+'URQ Da'!AS198+'ROC Da'!AS198+'SM Da'!AS198+'BN Da'!AS198+'BS Da'!AS198+'TDC Da'!AS198</f>
        <v>39</v>
      </c>
      <c r="AT198" s="232">
        <f>+SUM(RED_InfraMR[[#This Row],[B.02.1 - Parque de Coches Eléctricos Motrices]:[B.02.3 - Parque de Coches Eléctricos Motrices Tipo R]])</f>
        <v>976</v>
      </c>
      <c r="AU198" s="55">
        <f>+'MIT Da'!AU198+'SAR Da'!AU198+'URQ Da'!AU198+'ROC Da'!AU198+'SM Da'!AU198+'BN Da'!AU198+'BS Da'!AU198+'TDC Da'!AU198</f>
        <v>0</v>
      </c>
      <c r="AV198" s="55">
        <f>+'MIT Da'!AV198+'SAR Da'!AV198+'URQ Da'!AV198+'ROC Da'!AV198+'SM Da'!AV198+'BN Da'!AV198+'BS Da'!AV198+'TDC Da'!AV198</f>
        <v>6</v>
      </c>
      <c r="AW198" s="55">
        <f>+'MIT Da'!AW198+'SAR Da'!AW198+'URQ Da'!AW198+'ROC Da'!AW198+'SM Da'!AW198+'BN Da'!AW198+'BS Da'!AW198+'TDC Da'!AW198</f>
        <v>10</v>
      </c>
      <c r="AX198" s="232">
        <f>+SUM(RED_InfraMR[[#This Row],[B.03.1 - Parque de Coches Motores Motrices Remolcados]:[B.03.3 - Parque de Coches Motores Motrices Cabina]])</f>
        <v>16</v>
      </c>
      <c r="AY198" s="55">
        <f>+'MIT Da'!AY198+'SAR Da'!AY198+'URQ Da'!AY198+'ROC Da'!AY198+'SM Da'!AY198+'BN Da'!AY198+'BS Da'!AY198+'TDC Da'!AY198</f>
        <v>437</v>
      </c>
      <c r="AZ198" s="55">
        <f>+'MIT Da'!AZ198+'SAR Da'!AZ198+'URQ Da'!AZ198+'ROC Da'!AZ198+'SM Da'!AZ198+'BN Da'!AZ198+'BS Da'!AZ198+'TDC Da'!AZ198</f>
        <v>173</v>
      </c>
      <c r="BA198" s="55">
        <f>+'MIT Da'!BA198+'SAR Da'!BA198+'URQ Da'!BA198+'ROC Da'!BA198+'SM Da'!BA198+'BN Da'!BA198+'BS Da'!BA198+'TDC Da'!BA198</f>
        <v>15</v>
      </c>
      <c r="BB198" s="55">
        <f>+'MIT Da'!BB198+'SAR Da'!BB198+'URQ Da'!BB198+'ROC Da'!BB198+'SM Da'!BB198+'BN Da'!BB198+'BS Da'!BB198+'TDC Da'!BB198</f>
        <v>0</v>
      </c>
      <c r="BC198" s="232">
        <f>+SUM(RED_InfraMR[[#This Row],[B.04.1 - Parque de Coches Remolcados Clase Unica]:[B.04.5 - Parque de Coches Remolcados para Servicios Especiales (Cartoneros)]])</f>
        <v>625</v>
      </c>
      <c r="BD198" s="393">
        <f>+'MIT Da'!BD198+'SAR Da'!BD198+'URQ Da'!BD198+'ROC Da'!BD198+'SM Da'!BD198+'BN Da'!BD198+'BS Da'!BD198+'TDC Da'!BD198</f>
        <v>163</v>
      </c>
      <c r="BE198" s="55">
        <f>+'MIT Da'!BE198+'SAR Da'!BE198+'URQ Da'!BE198+'ROC Da'!BE198+'SM Da'!BE198+'BN Da'!BE198+'BS Da'!BE198+'TDC Da'!BE198</f>
        <v>12</v>
      </c>
      <c r="BF198" s="55">
        <f>+'MIT Da'!BF198+'SAR Da'!BF198+'URQ Da'!BF198+'ROC Da'!BF198+'SM Da'!BF198+'BN Da'!BF198+'BS Da'!BF198+'TDC Da'!BF198</f>
        <v>92</v>
      </c>
      <c r="BG198" s="235"/>
    </row>
    <row r="199" spans="1:59">
      <c r="A199" s="1">
        <v>2009</v>
      </c>
      <c r="B199" s="1" t="s">
        <v>66</v>
      </c>
      <c r="C199" s="10">
        <f>+'MIT Da'!C199+'SAR Da'!C199+'URQ Da'!C199+'ROC Da'!C199+'SM Da'!C199+'BN Da'!C199+'BS Da'!C199+'TDC Da'!C199</f>
        <v>147.21299999999999</v>
      </c>
      <c r="D199" s="10">
        <f>+'MIT Da'!D199+'SAR Da'!D199+'URQ Da'!D199+'ROC Da'!D199+'SM Da'!D199+'BN Da'!D199+'BS Da'!D199+'TDC Da'!D199</f>
        <v>434.00300000000004</v>
      </c>
      <c r="E199" s="10">
        <f>+'MIT Da'!E199+'SAR Da'!E199+'URQ Da'!E199+'ROC Da'!E199+'SM Da'!E199+'BN Da'!E199+'BS Da'!E199+'TDC Da'!E199</f>
        <v>0</v>
      </c>
      <c r="F199" s="10">
        <f>+'MIT Da'!F199+'SAR Da'!F199+'URQ Da'!F199+'ROC Da'!F199+'SM Da'!F199+'BN Da'!F199+'BS Da'!F199+'TDC Da'!F199</f>
        <v>186.47664</v>
      </c>
      <c r="G199" s="192">
        <f>+'MIT Da'!G199+'SAR Da'!G199+'URQ Da'!G199+'ROC Da'!G199+'SM Da'!G199+'BN Da'!G199+'BS Da'!G199+'TDC Da'!G199</f>
        <v>767.69263999999998</v>
      </c>
      <c r="H199" s="192">
        <f>+'MIT Da'!H199+'SAR Da'!H199+'URQ Da'!H199+'ROC Da'!H199+'SM Da'!H199+'BN Da'!H199+'BS Da'!H199+'TDC Da'!H199</f>
        <v>767.69263999999998</v>
      </c>
      <c r="I199" s="10">
        <f>+'MIT Da'!I199+'SAR Da'!I199+'URQ Da'!I199+'ROC Da'!I199+'SM Da'!I199+'BN Da'!I199+'BS Da'!I199+'TDC Da'!I199</f>
        <v>1011.74311</v>
      </c>
      <c r="J199" s="10">
        <f>+'MIT Da'!J199+'SAR Da'!J199+'URQ Da'!J199+'ROC Da'!J199+'SM Da'!J199+'BN Da'!J199+'BS Da'!J199+'TDC Da'!J199</f>
        <v>1039.809</v>
      </c>
      <c r="K199" s="10">
        <f>+'MIT Da'!K199+'SAR Da'!K199+'URQ Da'!K199+'ROC Da'!K199+'SM Da'!K199+'BN Da'!K199+'BS Da'!K199+'TDC Da'!K199</f>
        <v>54.516999999999996</v>
      </c>
      <c r="L199" s="10">
        <f>+'MIT Da'!L199+'SAR Da'!L199+'URQ Da'!L199+'ROC Da'!L199+'SM Da'!L199+'BN Da'!L199+'BS Da'!L199+'TDC Da'!L199</f>
        <v>400.09900000000005</v>
      </c>
      <c r="M199" s="10">
        <f>+'MIT Da'!M199+'SAR Da'!M199+'URQ Da'!M199+'ROC Da'!M199+'SM Da'!M199+'BN Da'!M199+'BS Da'!M199+'TDC Da'!M199</f>
        <v>21.314999999999998</v>
      </c>
      <c r="N199" s="192">
        <f>+'MIT Da'!N199+'SAR Da'!N199+'URQ Da'!N199+'ROC Da'!N199+'SM Da'!N199+'BN Da'!N199+'BS Da'!N199+'TDC Da'!N199</f>
        <v>1439.9079999999999</v>
      </c>
      <c r="O199" s="192">
        <f>+'MIT Da'!O199+'SAR Da'!O199+'URQ Da'!O199+'ROC Da'!O199+'SM Da'!O199+'BN Da'!O199+'BS Da'!O199+'TDC Da'!O199</f>
        <v>1439.9079999999999</v>
      </c>
      <c r="P199" s="55">
        <f>+'MIT Da'!P199+'SAR Da'!P199+'URQ Da'!P199+'ROC Da'!P199+'SM Da'!P199+'BN Da'!P199+'BS Da'!P199+'TDC Da'!P199</f>
        <v>203</v>
      </c>
      <c r="Q199" s="55">
        <f>+'MIT Da'!Q199+'SAR Da'!Q199+'URQ Da'!Q199+'ROC Da'!Q199+'SM Da'!Q199+'BN Da'!Q199+'BS Da'!Q199+'TDC Da'!Q199</f>
        <v>58</v>
      </c>
      <c r="R199" s="55">
        <f>+'MIT Da'!R199+'SAR Da'!R199+'URQ Da'!R199+'ROC Da'!R199+'SM Da'!R199+'BN Da'!R199+'BS Da'!R199+'TDC Da'!R199</f>
        <v>10</v>
      </c>
      <c r="S199" s="213">
        <f>+'MIT Da'!S199+'SAR Da'!S199+'URQ Da'!S199+'ROC Da'!S199+'SM Da'!S199+'BN Da'!S199+'BS Da'!S199+'TDC Da'!S199</f>
        <v>271</v>
      </c>
      <c r="T199" s="213">
        <f>+'MIT Da'!T199+'SAR Da'!T199+'URQ Da'!T199+'ROC Da'!T199+'SM Da'!T199+'BN Da'!T199+'BS Da'!T199+'TDC Da'!T199</f>
        <v>271</v>
      </c>
      <c r="U199" s="55">
        <f>+'MIT Da'!U199+'SAR Da'!U199+'URQ Da'!U199+'ROC Da'!U199+'SM Da'!U199+'BN Da'!U199+'BS Da'!U199+'TDC Da'!U199</f>
        <v>136</v>
      </c>
      <c r="V199" s="55">
        <f>+'MIT Da'!V199+'SAR Da'!V199+'URQ Da'!V199+'ROC Da'!V199+'SM Da'!V199+'BN Da'!V199+'BS Da'!V199+'TDC Da'!V199</f>
        <v>434</v>
      </c>
      <c r="W199" s="55">
        <f>+'MIT Da'!W199+'SAR Da'!W199+'URQ Da'!W199+'ROC Da'!W199+'SM Da'!W199+'BN Da'!W199+'BS Da'!W199+'TDC Da'!W199</f>
        <v>11</v>
      </c>
      <c r="X199" s="55">
        <f>+'MIT Da'!X199+'SAR Da'!X199+'URQ Da'!X199+'ROC Da'!X199+'SM Da'!X199+'BN Da'!X199+'BS Da'!X199+'TDC Da'!X199</f>
        <v>107</v>
      </c>
      <c r="Y199" s="55">
        <f>+'MIT Da'!Y199+'SAR Da'!Y199+'URQ Da'!Y199+'ROC Da'!Y199+'SM Da'!Y199+'BN Da'!Y199+'BS Da'!Y199+'TDC Da'!Y199</f>
        <v>4</v>
      </c>
      <c r="Z199" s="219">
        <f>+'MIT Da'!Z199+'SAR Da'!Z199+'URQ Da'!Z199+'ROC Da'!Z199+'SM Da'!Z199+'BN Da'!Z199+'BS Da'!Z199+'TDC Da'!Z199</f>
        <v>692</v>
      </c>
      <c r="AA199" s="55">
        <f>+'MIT Da'!AA199+'SAR Da'!AA199+'URQ Da'!AA199+'ROC Da'!AA199+'SM Da'!AA199+'BN Da'!AA199+'BS Da'!AA199+'TDC Da'!AA199</f>
        <v>164</v>
      </c>
      <c r="AB199" s="55">
        <f>+'MIT Da'!AB199+'SAR Da'!AB199+'URQ Da'!AB199+'ROC Da'!AB199+'SM Da'!AB199+'BN Da'!AB199+'BS Da'!AB199+'TDC Da'!AB199</f>
        <v>101</v>
      </c>
      <c r="AC199" s="55">
        <f>+'MIT Da'!AC199+'SAR Da'!AC199+'URQ Da'!AC199+'ROC Da'!AC199+'SM Da'!AC199+'BN Da'!AC199+'BS Da'!AC199+'TDC Da'!AC199</f>
        <v>692</v>
      </c>
      <c r="AD199" s="219">
        <f>+'MIT Da'!AD199+'SAR Da'!AD199+'URQ Da'!AD199+'ROC Da'!AD199+'SM Da'!AD199+'BN Da'!AD199+'BS Da'!AD199+'TDC Da'!AD199</f>
        <v>957</v>
      </c>
      <c r="AE199" s="55">
        <f>+'MIT Da'!AE199+'SAR Da'!AE199+'URQ Da'!AE199+'ROC Da'!AE199+'SM Da'!AE199+'BN Da'!AE199+'BS Da'!AE199+'TDC Da'!AE199</f>
        <v>54</v>
      </c>
      <c r="AF199" s="55">
        <f>+'MIT Da'!AF199+'SAR Da'!AF199+'URQ Da'!AF199+'ROC Da'!AF199+'SM Da'!AF199+'BN Da'!AF199+'BS Da'!AF199+'TDC Da'!AF199</f>
        <v>95</v>
      </c>
      <c r="AG199" s="55">
        <f>+'MIT Da'!AG199+'SAR Da'!AG199+'URQ Da'!AG199+'ROC Da'!AG199+'SM Da'!AG199+'BN Da'!AG199+'BS Da'!AG199+'TDC Da'!AG199</f>
        <v>449</v>
      </c>
      <c r="AH199" s="219">
        <f>+'MIT Da'!AH199+'SAR Da'!AH199+'URQ Da'!AH199+'ROC Da'!AH199+'SM Da'!AH199+'BN Da'!AH199+'BS Da'!AH199+'TDC Da'!AH199</f>
        <v>598</v>
      </c>
      <c r="AI199" s="10">
        <f>+'MIT Da'!AI199+'SAR Da'!AI199+'URQ Da'!AI199+'ROC Da'!AI199+'SM Da'!AI199+'BN Da'!AI199+'BS Da'!AI199+'TDC Da'!AI199</f>
        <v>274.60699999999997</v>
      </c>
      <c r="AJ199" s="10">
        <f>+'MIT Da'!AJ199+'SAR Da'!AJ199+'URQ Da'!AJ199+'ROC Da'!AJ199+'SM Da'!AJ199+'BN Da'!AJ199+'BS Da'!AJ199+'TDC Da'!AJ199</f>
        <v>7.32</v>
      </c>
      <c r="AK199" s="10">
        <f>+'MIT Da'!AK199+'SAR Da'!AK199+'URQ Da'!AK199+'ROC Da'!AK199+'SM Da'!AK199+'BN Da'!AK199+'BS Da'!AK199+'TDC Da'!AK199</f>
        <v>498.71500000000003</v>
      </c>
      <c r="AL199" s="222">
        <f>+'MIT Da'!AL199+'SAR Da'!AL199+'URQ Da'!AL199+'ROC Da'!AL199+'SM Da'!AL199+'BN Da'!AL199+'BS Da'!AL199+'TDC Da'!AL199</f>
        <v>780.64199999999994</v>
      </c>
      <c r="AM199" s="55">
        <f>+'MIT Da'!AM199+'SAR Da'!AM199+'URQ Da'!AM199+'ROC Da'!AM199+'SM Da'!AM199+'BN Da'!AM199+'BS Da'!AM199+'TDC Da'!AM199</f>
        <v>12</v>
      </c>
      <c r="AN199" s="55">
        <f>+'MIT Da'!AN199+'SAR Da'!AN199+'URQ Da'!AN199+'ROC Da'!AN199+'SM Da'!AN199+'BN Da'!AN199+'BS Da'!AN199+'TDC Da'!AN199</f>
        <v>57</v>
      </c>
      <c r="AO199" s="55">
        <f>+'MIT Da'!AO199+'SAR Da'!AO199+'URQ Da'!AO199+'ROC Da'!AO199+'SM Da'!AO199+'BN Da'!AO199+'BS Da'!AO199+'TDC Da'!AO199</f>
        <v>82</v>
      </c>
      <c r="AP199" s="232">
        <f>+'MIT Da'!AP199+'SAR Da'!AP199+'URQ Da'!AP199+'ROC Da'!AP199+'SM Da'!AP199+'BN Da'!AP199+'BS Da'!AP199+'TDC Da'!AP199</f>
        <v>151</v>
      </c>
      <c r="AQ199" s="55">
        <f>+'MIT Da'!AQ199+'SAR Da'!AQ199+'URQ Da'!AQ199+'ROC Da'!AQ199+'SM Da'!AQ199+'BN Da'!AQ199+'BS Da'!AQ199+'TDC Da'!AQ199</f>
        <v>596</v>
      </c>
      <c r="AR199" s="55">
        <f>+'MIT Da'!AR199+'SAR Da'!AR199+'URQ Da'!AR199+'ROC Da'!AR199+'SM Da'!AR199+'BN Da'!AR199+'BS Da'!AR199+'TDC Da'!AR199</f>
        <v>341</v>
      </c>
      <c r="AS199" s="55">
        <f>+'MIT Da'!AS199+'SAR Da'!AS199+'URQ Da'!AS199+'ROC Da'!AS199+'SM Da'!AS199+'BN Da'!AS199+'BS Da'!AS199+'TDC Da'!AS199</f>
        <v>39</v>
      </c>
      <c r="AT199" s="232">
        <f>+SUM(RED_InfraMR[[#This Row],[B.02.1 - Parque de Coches Eléctricos Motrices]:[B.02.3 - Parque de Coches Eléctricos Motrices Tipo R]])</f>
        <v>976</v>
      </c>
      <c r="AU199" s="55">
        <f>+'MIT Da'!AU199+'SAR Da'!AU199+'URQ Da'!AU199+'ROC Da'!AU199+'SM Da'!AU199+'BN Da'!AU199+'BS Da'!AU199+'TDC Da'!AU199</f>
        <v>0</v>
      </c>
      <c r="AV199" s="55">
        <f>+'MIT Da'!AV199+'SAR Da'!AV199+'URQ Da'!AV199+'ROC Da'!AV199+'SM Da'!AV199+'BN Da'!AV199+'BS Da'!AV199+'TDC Da'!AV199</f>
        <v>6</v>
      </c>
      <c r="AW199" s="55">
        <f>+'MIT Da'!AW199+'SAR Da'!AW199+'URQ Da'!AW199+'ROC Da'!AW199+'SM Da'!AW199+'BN Da'!AW199+'BS Da'!AW199+'TDC Da'!AW199</f>
        <v>10</v>
      </c>
      <c r="AX199" s="232">
        <f>+SUM(RED_InfraMR[[#This Row],[B.03.1 - Parque de Coches Motores Motrices Remolcados]:[B.03.3 - Parque de Coches Motores Motrices Cabina]])</f>
        <v>16</v>
      </c>
      <c r="AY199" s="55">
        <f>+'MIT Da'!AY199+'SAR Da'!AY199+'URQ Da'!AY199+'ROC Da'!AY199+'SM Da'!AY199+'BN Da'!AY199+'BS Da'!AY199+'TDC Da'!AY199</f>
        <v>437</v>
      </c>
      <c r="AZ199" s="55">
        <f>+'MIT Da'!AZ199+'SAR Da'!AZ199+'URQ Da'!AZ199+'ROC Da'!AZ199+'SM Da'!AZ199+'BN Da'!AZ199+'BS Da'!AZ199+'TDC Da'!AZ199</f>
        <v>173</v>
      </c>
      <c r="BA199" s="55">
        <f>+'MIT Da'!BA199+'SAR Da'!BA199+'URQ Da'!BA199+'ROC Da'!BA199+'SM Da'!BA199+'BN Da'!BA199+'BS Da'!BA199+'TDC Da'!BA199</f>
        <v>15</v>
      </c>
      <c r="BB199" s="55">
        <f>+'MIT Da'!BB199+'SAR Da'!BB199+'URQ Da'!BB199+'ROC Da'!BB199+'SM Da'!BB199+'BN Da'!BB199+'BS Da'!BB199+'TDC Da'!BB199</f>
        <v>0</v>
      </c>
      <c r="BC199" s="232">
        <f>+SUM(RED_InfraMR[[#This Row],[B.04.1 - Parque de Coches Remolcados Clase Unica]:[B.04.5 - Parque de Coches Remolcados para Servicios Especiales (Cartoneros)]])</f>
        <v>625</v>
      </c>
      <c r="BD199" s="393">
        <f>+'MIT Da'!BD199+'SAR Da'!BD199+'URQ Da'!BD199+'ROC Da'!BD199+'SM Da'!BD199+'BN Da'!BD199+'BS Da'!BD199+'TDC Da'!BD199</f>
        <v>163</v>
      </c>
      <c r="BE199" s="55">
        <f>+'MIT Da'!BE199+'SAR Da'!BE199+'URQ Da'!BE199+'ROC Da'!BE199+'SM Da'!BE199+'BN Da'!BE199+'BS Da'!BE199+'TDC Da'!BE199</f>
        <v>12</v>
      </c>
      <c r="BF199" s="55">
        <f>+'MIT Da'!BF199+'SAR Da'!BF199+'URQ Da'!BF199+'ROC Da'!BF199+'SM Da'!BF199+'BN Da'!BF199+'BS Da'!BF199+'TDC Da'!BF199</f>
        <v>92</v>
      </c>
      <c r="BG199" s="235"/>
    </row>
    <row r="200" spans="1:59">
      <c r="A200" s="1">
        <v>2009</v>
      </c>
      <c r="B200" s="1" t="s">
        <v>67</v>
      </c>
      <c r="C200" s="10">
        <f>+'MIT Da'!C200+'SAR Da'!C200+'URQ Da'!C200+'ROC Da'!C200+'SM Da'!C200+'BN Da'!C200+'BS Da'!C200+'TDC Da'!C200</f>
        <v>147.21299999999999</v>
      </c>
      <c r="D200" s="10">
        <f>+'MIT Da'!D200+'SAR Da'!D200+'URQ Da'!D200+'ROC Da'!D200+'SM Da'!D200+'BN Da'!D200+'BS Da'!D200+'TDC Da'!D200</f>
        <v>434.00300000000004</v>
      </c>
      <c r="E200" s="10">
        <f>+'MIT Da'!E200+'SAR Da'!E200+'URQ Da'!E200+'ROC Da'!E200+'SM Da'!E200+'BN Da'!E200+'BS Da'!E200+'TDC Da'!E200</f>
        <v>0</v>
      </c>
      <c r="F200" s="10">
        <f>+'MIT Da'!F200+'SAR Da'!F200+'URQ Da'!F200+'ROC Da'!F200+'SM Da'!F200+'BN Da'!F200+'BS Da'!F200+'TDC Da'!F200</f>
        <v>186.47664</v>
      </c>
      <c r="G200" s="192">
        <f>+'MIT Da'!G200+'SAR Da'!G200+'URQ Da'!G200+'ROC Da'!G200+'SM Da'!G200+'BN Da'!G200+'BS Da'!G200+'TDC Da'!G200</f>
        <v>767.69263999999998</v>
      </c>
      <c r="H200" s="192">
        <f>+'MIT Da'!H200+'SAR Da'!H200+'URQ Da'!H200+'ROC Da'!H200+'SM Da'!H200+'BN Da'!H200+'BS Da'!H200+'TDC Da'!H200</f>
        <v>767.69263999999998</v>
      </c>
      <c r="I200" s="10">
        <f>+'MIT Da'!I200+'SAR Da'!I200+'URQ Da'!I200+'ROC Da'!I200+'SM Da'!I200+'BN Da'!I200+'BS Da'!I200+'TDC Da'!I200</f>
        <v>1011.74311</v>
      </c>
      <c r="J200" s="10">
        <f>+'MIT Da'!J200+'SAR Da'!J200+'URQ Da'!J200+'ROC Da'!J200+'SM Da'!J200+'BN Da'!J200+'BS Da'!J200+'TDC Da'!J200</f>
        <v>1039.809</v>
      </c>
      <c r="K200" s="10">
        <f>+'MIT Da'!K200+'SAR Da'!K200+'URQ Da'!K200+'ROC Da'!K200+'SM Da'!K200+'BN Da'!K200+'BS Da'!K200+'TDC Da'!K200</f>
        <v>54.516999999999996</v>
      </c>
      <c r="L200" s="10">
        <f>+'MIT Da'!L200+'SAR Da'!L200+'URQ Da'!L200+'ROC Da'!L200+'SM Da'!L200+'BN Da'!L200+'BS Da'!L200+'TDC Da'!L200</f>
        <v>400.09900000000005</v>
      </c>
      <c r="M200" s="10">
        <f>+'MIT Da'!M200+'SAR Da'!M200+'URQ Da'!M200+'ROC Da'!M200+'SM Da'!M200+'BN Da'!M200+'BS Da'!M200+'TDC Da'!M200</f>
        <v>21.314999999999998</v>
      </c>
      <c r="N200" s="192">
        <f>+'MIT Da'!N200+'SAR Da'!N200+'URQ Da'!N200+'ROC Da'!N200+'SM Da'!N200+'BN Da'!N200+'BS Da'!N200+'TDC Da'!N200</f>
        <v>1439.9079999999999</v>
      </c>
      <c r="O200" s="192">
        <f>+'MIT Da'!O200+'SAR Da'!O200+'URQ Da'!O200+'ROC Da'!O200+'SM Da'!O200+'BN Da'!O200+'BS Da'!O200+'TDC Da'!O200</f>
        <v>1439.9079999999999</v>
      </c>
      <c r="P200" s="55">
        <f>+'MIT Da'!P200+'SAR Da'!P200+'URQ Da'!P200+'ROC Da'!P200+'SM Da'!P200+'BN Da'!P200+'BS Da'!P200+'TDC Da'!P200</f>
        <v>203</v>
      </c>
      <c r="Q200" s="55">
        <f>+'MIT Da'!Q200+'SAR Da'!Q200+'URQ Da'!Q200+'ROC Da'!Q200+'SM Da'!Q200+'BN Da'!Q200+'BS Da'!Q200+'TDC Da'!Q200</f>
        <v>58</v>
      </c>
      <c r="R200" s="55">
        <f>+'MIT Da'!R200+'SAR Da'!R200+'URQ Da'!R200+'ROC Da'!R200+'SM Da'!R200+'BN Da'!R200+'BS Da'!R200+'TDC Da'!R200</f>
        <v>10</v>
      </c>
      <c r="S200" s="213">
        <f>+'MIT Da'!S200+'SAR Da'!S200+'URQ Da'!S200+'ROC Da'!S200+'SM Da'!S200+'BN Da'!S200+'BS Da'!S200+'TDC Da'!S200</f>
        <v>271</v>
      </c>
      <c r="T200" s="213">
        <f>+'MIT Da'!T200+'SAR Da'!T200+'URQ Da'!T200+'ROC Da'!T200+'SM Da'!T200+'BN Da'!T200+'BS Da'!T200+'TDC Da'!T200</f>
        <v>271</v>
      </c>
      <c r="U200" s="55">
        <f>+'MIT Da'!U200+'SAR Da'!U200+'URQ Da'!U200+'ROC Da'!U200+'SM Da'!U200+'BN Da'!U200+'BS Da'!U200+'TDC Da'!U200</f>
        <v>136</v>
      </c>
      <c r="V200" s="55">
        <f>+'MIT Da'!V200+'SAR Da'!V200+'URQ Da'!V200+'ROC Da'!V200+'SM Da'!V200+'BN Da'!V200+'BS Da'!V200+'TDC Da'!V200</f>
        <v>434</v>
      </c>
      <c r="W200" s="55">
        <f>+'MIT Da'!W200+'SAR Da'!W200+'URQ Da'!W200+'ROC Da'!W200+'SM Da'!W200+'BN Da'!W200+'BS Da'!W200+'TDC Da'!W200</f>
        <v>11</v>
      </c>
      <c r="X200" s="55">
        <f>+'MIT Da'!X200+'SAR Da'!X200+'URQ Da'!X200+'ROC Da'!X200+'SM Da'!X200+'BN Da'!X200+'BS Da'!X200+'TDC Da'!X200</f>
        <v>107</v>
      </c>
      <c r="Y200" s="55">
        <f>+'MIT Da'!Y200+'SAR Da'!Y200+'URQ Da'!Y200+'ROC Da'!Y200+'SM Da'!Y200+'BN Da'!Y200+'BS Da'!Y200+'TDC Da'!Y200</f>
        <v>4</v>
      </c>
      <c r="Z200" s="219">
        <f>+'MIT Da'!Z200+'SAR Da'!Z200+'URQ Da'!Z200+'ROC Da'!Z200+'SM Da'!Z200+'BN Da'!Z200+'BS Da'!Z200+'TDC Da'!Z200</f>
        <v>692</v>
      </c>
      <c r="AA200" s="55">
        <f>+'MIT Da'!AA200+'SAR Da'!AA200+'URQ Da'!AA200+'ROC Da'!AA200+'SM Da'!AA200+'BN Da'!AA200+'BS Da'!AA200+'TDC Da'!AA200</f>
        <v>164</v>
      </c>
      <c r="AB200" s="55">
        <f>+'MIT Da'!AB200+'SAR Da'!AB200+'URQ Da'!AB200+'ROC Da'!AB200+'SM Da'!AB200+'BN Da'!AB200+'BS Da'!AB200+'TDC Da'!AB200</f>
        <v>101</v>
      </c>
      <c r="AC200" s="55">
        <f>+'MIT Da'!AC200+'SAR Da'!AC200+'URQ Da'!AC200+'ROC Da'!AC200+'SM Da'!AC200+'BN Da'!AC200+'BS Da'!AC200+'TDC Da'!AC200</f>
        <v>692</v>
      </c>
      <c r="AD200" s="219">
        <f>+'MIT Da'!AD200+'SAR Da'!AD200+'URQ Da'!AD200+'ROC Da'!AD200+'SM Da'!AD200+'BN Da'!AD200+'BS Da'!AD200+'TDC Da'!AD200</f>
        <v>957</v>
      </c>
      <c r="AE200" s="55">
        <f>+'MIT Da'!AE200+'SAR Da'!AE200+'URQ Da'!AE200+'ROC Da'!AE200+'SM Da'!AE200+'BN Da'!AE200+'BS Da'!AE200+'TDC Da'!AE200</f>
        <v>54</v>
      </c>
      <c r="AF200" s="55">
        <f>+'MIT Da'!AF200+'SAR Da'!AF200+'URQ Da'!AF200+'ROC Da'!AF200+'SM Da'!AF200+'BN Da'!AF200+'BS Da'!AF200+'TDC Da'!AF200</f>
        <v>95</v>
      </c>
      <c r="AG200" s="55">
        <f>+'MIT Da'!AG200+'SAR Da'!AG200+'URQ Da'!AG200+'ROC Da'!AG200+'SM Da'!AG200+'BN Da'!AG200+'BS Da'!AG200+'TDC Da'!AG200</f>
        <v>449</v>
      </c>
      <c r="AH200" s="219">
        <f>+'MIT Da'!AH200+'SAR Da'!AH200+'URQ Da'!AH200+'ROC Da'!AH200+'SM Da'!AH200+'BN Da'!AH200+'BS Da'!AH200+'TDC Da'!AH200</f>
        <v>598</v>
      </c>
      <c r="AI200" s="10">
        <f>+'MIT Da'!AI200+'SAR Da'!AI200+'URQ Da'!AI200+'ROC Da'!AI200+'SM Da'!AI200+'BN Da'!AI200+'BS Da'!AI200+'TDC Da'!AI200</f>
        <v>274.60699999999997</v>
      </c>
      <c r="AJ200" s="10">
        <f>+'MIT Da'!AJ200+'SAR Da'!AJ200+'URQ Da'!AJ200+'ROC Da'!AJ200+'SM Da'!AJ200+'BN Da'!AJ200+'BS Da'!AJ200+'TDC Da'!AJ200</f>
        <v>7.32</v>
      </c>
      <c r="AK200" s="10">
        <f>+'MIT Da'!AK200+'SAR Da'!AK200+'URQ Da'!AK200+'ROC Da'!AK200+'SM Da'!AK200+'BN Da'!AK200+'BS Da'!AK200+'TDC Da'!AK200</f>
        <v>498.71500000000003</v>
      </c>
      <c r="AL200" s="222">
        <f>+'MIT Da'!AL200+'SAR Da'!AL200+'URQ Da'!AL200+'ROC Da'!AL200+'SM Da'!AL200+'BN Da'!AL200+'BS Da'!AL200+'TDC Da'!AL200</f>
        <v>780.64199999999994</v>
      </c>
      <c r="AM200" s="55">
        <f>+'MIT Da'!AM200+'SAR Da'!AM200+'URQ Da'!AM200+'ROC Da'!AM200+'SM Da'!AM200+'BN Da'!AM200+'BS Da'!AM200+'TDC Da'!AM200</f>
        <v>12</v>
      </c>
      <c r="AN200" s="55">
        <f>+'MIT Da'!AN200+'SAR Da'!AN200+'URQ Da'!AN200+'ROC Da'!AN200+'SM Da'!AN200+'BN Da'!AN200+'BS Da'!AN200+'TDC Da'!AN200</f>
        <v>57</v>
      </c>
      <c r="AO200" s="55">
        <f>+'MIT Da'!AO200+'SAR Da'!AO200+'URQ Da'!AO200+'ROC Da'!AO200+'SM Da'!AO200+'BN Da'!AO200+'BS Da'!AO200+'TDC Da'!AO200</f>
        <v>82</v>
      </c>
      <c r="AP200" s="232">
        <f>+'MIT Da'!AP200+'SAR Da'!AP200+'URQ Da'!AP200+'ROC Da'!AP200+'SM Da'!AP200+'BN Da'!AP200+'BS Da'!AP200+'TDC Da'!AP200</f>
        <v>151</v>
      </c>
      <c r="AQ200" s="55">
        <f>+'MIT Da'!AQ200+'SAR Da'!AQ200+'URQ Da'!AQ200+'ROC Da'!AQ200+'SM Da'!AQ200+'BN Da'!AQ200+'BS Da'!AQ200+'TDC Da'!AQ200</f>
        <v>596</v>
      </c>
      <c r="AR200" s="55">
        <f>+'MIT Da'!AR200+'SAR Da'!AR200+'URQ Da'!AR200+'ROC Da'!AR200+'SM Da'!AR200+'BN Da'!AR200+'BS Da'!AR200+'TDC Da'!AR200</f>
        <v>341</v>
      </c>
      <c r="AS200" s="55">
        <f>+'MIT Da'!AS200+'SAR Da'!AS200+'URQ Da'!AS200+'ROC Da'!AS200+'SM Da'!AS200+'BN Da'!AS200+'BS Da'!AS200+'TDC Da'!AS200</f>
        <v>39</v>
      </c>
      <c r="AT200" s="232">
        <f>+SUM(RED_InfraMR[[#This Row],[B.02.1 - Parque de Coches Eléctricos Motrices]:[B.02.3 - Parque de Coches Eléctricos Motrices Tipo R]])</f>
        <v>976</v>
      </c>
      <c r="AU200" s="55">
        <f>+'MIT Da'!AU200+'SAR Da'!AU200+'URQ Da'!AU200+'ROC Da'!AU200+'SM Da'!AU200+'BN Da'!AU200+'BS Da'!AU200+'TDC Da'!AU200</f>
        <v>0</v>
      </c>
      <c r="AV200" s="55">
        <f>+'MIT Da'!AV200+'SAR Da'!AV200+'URQ Da'!AV200+'ROC Da'!AV200+'SM Da'!AV200+'BN Da'!AV200+'BS Da'!AV200+'TDC Da'!AV200</f>
        <v>6</v>
      </c>
      <c r="AW200" s="55">
        <f>+'MIT Da'!AW200+'SAR Da'!AW200+'URQ Da'!AW200+'ROC Da'!AW200+'SM Da'!AW200+'BN Da'!AW200+'BS Da'!AW200+'TDC Da'!AW200</f>
        <v>10</v>
      </c>
      <c r="AX200" s="232">
        <f>+SUM(RED_InfraMR[[#This Row],[B.03.1 - Parque de Coches Motores Motrices Remolcados]:[B.03.3 - Parque de Coches Motores Motrices Cabina]])</f>
        <v>16</v>
      </c>
      <c r="AY200" s="55">
        <f>+'MIT Da'!AY200+'SAR Da'!AY200+'URQ Da'!AY200+'ROC Da'!AY200+'SM Da'!AY200+'BN Da'!AY200+'BS Da'!AY200+'TDC Da'!AY200</f>
        <v>437</v>
      </c>
      <c r="AZ200" s="55">
        <f>+'MIT Da'!AZ200+'SAR Da'!AZ200+'URQ Da'!AZ200+'ROC Da'!AZ200+'SM Da'!AZ200+'BN Da'!AZ200+'BS Da'!AZ200+'TDC Da'!AZ200</f>
        <v>173</v>
      </c>
      <c r="BA200" s="55">
        <f>+'MIT Da'!BA200+'SAR Da'!BA200+'URQ Da'!BA200+'ROC Da'!BA200+'SM Da'!BA200+'BN Da'!BA200+'BS Da'!BA200+'TDC Da'!BA200</f>
        <v>15</v>
      </c>
      <c r="BB200" s="55">
        <f>+'MIT Da'!BB200+'SAR Da'!BB200+'URQ Da'!BB200+'ROC Da'!BB200+'SM Da'!BB200+'BN Da'!BB200+'BS Da'!BB200+'TDC Da'!BB200</f>
        <v>0</v>
      </c>
      <c r="BC200" s="232">
        <f>+SUM(RED_InfraMR[[#This Row],[B.04.1 - Parque de Coches Remolcados Clase Unica]:[B.04.5 - Parque de Coches Remolcados para Servicios Especiales (Cartoneros)]])</f>
        <v>625</v>
      </c>
      <c r="BD200" s="393">
        <f>+'MIT Da'!BD200+'SAR Da'!BD200+'URQ Da'!BD200+'ROC Da'!BD200+'SM Da'!BD200+'BN Da'!BD200+'BS Da'!BD200+'TDC Da'!BD200</f>
        <v>163</v>
      </c>
      <c r="BE200" s="55">
        <f>+'MIT Da'!BE200+'SAR Da'!BE200+'URQ Da'!BE200+'ROC Da'!BE200+'SM Da'!BE200+'BN Da'!BE200+'BS Da'!BE200+'TDC Da'!BE200</f>
        <v>12</v>
      </c>
      <c r="BF200" s="55">
        <f>+'MIT Da'!BF200+'SAR Da'!BF200+'URQ Da'!BF200+'ROC Da'!BF200+'SM Da'!BF200+'BN Da'!BF200+'BS Da'!BF200+'TDC Da'!BF200</f>
        <v>92</v>
      </c>
      <c r="BG200" s="235"/>
    </row>
    <row r="201" spans="1:59">
      <c r="A201" s="1">
        <v>2009</v>
      </c>
      <c r="B201" s="1" t="s">
        <v>68</v>
      </c>
      <c r="C201" s="10">
        <f>+'MIT Da'!C201+'SAR Da'!C201+'URQ Da'!C201+'ROC Da'!C201+'SM Da'!C201+'BN Da'!C201+'BS Da'!C201+'TDC Da'!C201</f>
        <v>147.21299999999999</v>
      </c>
      <c r="D201" s="10">
        <f>+'MIT Da'!D201+'SAR Da'!D201+'URQ Da'!D201+'ROC Da'!D201+'SM Da'!D201+'BN Da'!D201+'BS Da'!D201+'TDC Da'!D201</f>
        <v>434.00300000000004</v>
      </c>
      <c r="E201" s="10">
        <f>+'MIT Da'!E201+'SAR Da'!E201+'URQ Da'!E201+'ROC Da'!E201+'SM Da'!E201+'BN Da'!E201+'BS Da'!E201+'TDC Da'!E201</f>
        <v>0</v>
      </c>
      <c r="F201" s="10">
        <f>+'MIT Da'!F201+'SAR Da'!F201+'URQ Da'!F201+'ROC Da'!F201+'SM Da'!F201+'BN Da'!F201+'BS Da'!F201+'TDC Da'!F201</f>
        <v>186.47664</v>
      </c>
      <c r="G201" s="192">
        <f>+'MIT Da'!G201+'SAR Da'!G201+'URQ Da'!G201+'ROC Da'!G201+'SM Da'!G201+'BN Da'!G201+'BS Da'!G201+'TDC Da'!G201</f>
        <v>767.69263999999998</v>
      </c>
      <c r="H201" s="192">
        <f>+'MIT Da'!H201+'SAR Da'!H201+'URQ Da'!H201+'ROC Da'!H201+'SM Da'!H201+'BN Da'!H201+'BS Da'!H201+'TDC Da'!H201</f>
        <v>767.69263999999998</v>
      </c>
      <c r="I201" s="10">
        <f>+'MIT Da'!I201+'SAR Da'!I201+'URQ Da'!I201+'ROC Da'!I201+'SM Da'!I201+'BN Da'!I201+'BS Da'!I201+'TDC Da'!I201</f>
        <v>1011.74311</v>
      </c>
      <c r="J201" s="10">
        <f>+'MIT Da'!J201+'SAR Da'!J201+'URQ Da'!J201+'ROC Da'!J201+'SM Da'!J201+'BN Da'!J201+'BS Da'!J201+'TDC Da'!J201</f>
        <v>1039.809</v>
      </c>
      <c r="K201" s="10">
        <f>+'MIT Da'!K201+'SAR Da'!K201+'URQ Da'!K201+'ROC Da'!K201+'SM Da'!K201+'BN Da'!K201+'BS Da'!K201+'TDC Da'!K201</f>
        <v>54.516999999999996</v>
      </c>
      <c r="L201" s="10">
        <f>+'MIT Da'!L201+'SAR Da'!L201+'URQ Da'!L201+'ROC Da'!L201+'SM Da'!L201+'BN Da'!L201+'BS Da'!L201+'TDC Da'!L201</f>
        <v>400.09900000000005</v>
      </c>
      <c r="M201" s="10">
        <f>+'MIT Da'!M201+'SAR Da'!M201+'URQ Da'!M201+'ROC Da'!M201+'SM Da'!M201+'BN Da'!M201+'BS Da'!M201+'TDC Da'!M201</f>
        <v>21.314999999999998</v>
      </c>
      <c r="N201" s="192">
        <f>+'MIT Da'!N201+'SAR Da'!N201+'URQ Da'!N201+'ROC Da'!N201+'SM Da'!N201+'BN Da'!N201+'BS Da'!N201+'TDC Da'!N201</f>
        <v>1439.9079999999999</v>
      </c>
      <c r="O201" s="192">
        <f>+'MIT Da'!O201+'SAR Da'!O201+'URQ Da'!O201+'ROC Da'!O201+'SM Da'!O201+'BN Da'!O201+'BS Da'!O201+'TDC Da'!O201</f>
        <v>1439.9079999999999</v>
      </c>
      <c r="P201" s="55">
        <f>+'MIT Da'!P201+'SAR Da'!P201+'URQ Da'!P201+'ROC Da'!P201+'SM Da'!P201+'BN Da'!P201+'BS Da'!P201+'TDC Da'!P201</f>
        <v>203</v>
      </c>
      <c r="Q201" s="55">
        <f>+'MIT Da'!Q201+'SAR Da'!Q201+'URQ Da'!Q201+'ROC Da'!Q201+'SM Da'!Q201+'BN Da'!Q201+'BS Da'!Q201+'TDC Da'!Q201</f>
        <v>58</v>
      </c>
      <c r="R201" s="55">
        <f>+'MIT Da'!R201+'SAR Da'!R201+'URQ Da'!R201+'ROC Da'!R201+'SM Da'!R201+'BN Da'!R201+'BS Da'!R201+'TDC Da'!R201</f>
        <v>10</v>
      </c>
      <c r="S201" s="213">
        <f>+'MIT Da'!S201+'SAR Da'!S201+'URQ Da'!S201+'ROC Da'!S201+'SM Da'!S201+'BN Da'!S201+'BS Da'!S201+'TDC Da'!S201</f>
        <v>271</v>
      </c>
      <c r="T201" s="213">
        <f>+'MIT Da'!T201+'SAR Da'!T201+'URQ Da'!T201+'ROC Da'!T201+'SM Da'!T201+'BN Da'!T201+'BS Da'!T201+'TDC Da'!T201</f>
        <v>271</v>
      </c>
      <c r="U201" s="55">
        <f>+'MIT Da'!U201+'SAR Da'!U201+'URQ Da'!U201+'ROC Da'!U201+'SM Da'!U201+'BN Da'!U201+'BS Da'!U201+'TDC Da'!U201</f>
        <v>136</v>
      </c>
      <c r="V201" s="55">
        <f>+'MIT Da'!V201+'SAR Da'!V201+'URQ Da'!V201+'ROC Da'!V201+'SM Da'!V201+'BN Da'!V201+'BS Da'!V201+'TDC Da'!V201</f>
        <v>434</v>
      </c>
      <c r="W201" s="55">
        <f>+'MIT Da'!W201+'SAR Da'!W201+'URQ Da'!W201+'ROC Da'!W201+'SM Da'!W201+'BN Da'!W201+'BS Da'!W201+'TDC Da'!W201</f>
        <v>11</v>
      </c>
      <c r="X201" s="55">
        <f>+'MIT Da'!X201+'SAR Da'!X201+'URQ Da'!X201+'ROC Da'!X201+'SM Da'!X201+'BN Da'!X201+'BS Da'!X201+'TDC Da'!X201</f>
        <v>107</v>
      </c>
      <c r="Y201" s="55">
        <f>+'MIT Da'!Y201+'SAR Da'!Y201+'URQ Da'!Y201+'ROC Da'!Y201+'SM Da'!Y201+'BN Da'!Y201+'BS Da'!Y201+'TDC Da'!Y201</f>
        <v>4</v>
      </c>
      <c r="Z201" s="219">
        <f>+'MIT Da'!Z201+'SAR Da'!Z201+'URQ Da'!Z201+'ROC Da'!Z201+'SM Da'!Z201+'BN Da'!Z201+'BS Da'!Z201+'TDC Da'!Z201</f>
        <v>692</v>
      </c>
      <c r="AA201" s="55">
        <f>+'MIT Da'!AA201+'SAR Da'!AA201+'URQ Da'!AA201+'ROC Da'!AA201+'SM Da'!AA201+'BN Da'!AA201+'BS Da'!AA201+'TDC Da'!AA201</f>
        <v>164</v>
      </c>
      <c r="AB201" s="55">
        <f>+'MIT Da'!AB201+'SAR Da'!AB201+'URQ Da'!AB201+'ROC Da'!AB201+'SM Da'!AB201+'BN Da'!AB201+'BS Da'!AB201+'TDC Da'!AB201</f>
        <v>101</v>
      </c>
      <c r="AC201" s="55">
        <f>+'MIT Da'!AC201+'SAR Da'!AC201+'URQ Da'!AC201+'ROC Da'!AC201+'SM Da'!AC201+'BN Da'!AC201+'BS Da'!AC201+'TDC Da'!AC201</f>
        <v>692</v>
      </c>
      <c r="AD201" s="219">
        <f>+'MIT Da'!AD201+'SAR Da'!AD201+'URQ Da'!AD201+'ROC Da'!AD201+'SM Da'!AD201+'BN Da'!AD201+'BS Da'!AD201+'TDC Da'!AD201</f>
        <v>957</v>
      </c>
      <c r="AE201" s="55">
        <f>+'MIT Da'!AE201+'SAR Da'!AE201+'URQ Da'!AE201+'ROC Da'!AE201+'SM Da'!AE201+'BN Da'!AE201+'BS Da'!AE201+'TDC Da'!AE201</f>
        <v>54</v>
      </c>
      <c r="AF201" s="55">
        <f>+'MIT Da'!AF201+'SAR Da'!AF201+'URQ Da'!AF201+'ROC Da'!AF201+'SM Da'!AF201+'BN Da'!AF201+'BS Da'!AF201+'TDC Da'!AF201</f>
        <v>95</v>
      </c>
      <c r="AG201" s="55">
        <f>+'MIT Da'!AG201+'SAR Da'!AG201+'URQ Da'!AG201+'ROC Da'!AG201+'SM Da'!AG201+'BN Da'!AG201+'BS Da'!AG201+'TDC Da'!AG201</f>
        <v>449</v>
      </c>
      <c r="AH201" s="219">
        <f>+'MIT Da'!AH201+'SAR Da'!AH201+'URQ Da'!AH201+'ROC Da'!AH201+'SM Da'!AH201+'BN Da'!AH201+'BS Da'!AH201+'TDC Da'!AH201</f>
        <v>598</v>
      </c>
      <c r="AI201" s="10">
        <f>+'MIT Da'!AI201+'SAR Da'!AI201+'URQ Da'!AI201+'ROC Da'!AI201+'SM Da'!AI201+'BN Da'!AI201+'BS Da'!AI201+'TDC Da'!AI201</f>
        <v>274.60699999999997</v>
      </c>
      <c r="AJ201" s="10">
        <f>+'MIT Da'!AJ201+'SAR Da'!AJ201+'URQ Da'!AJ201+'ROC Da'!AJ201+'SM Da'!AJ201+'BN Da'!AJ201+'BS Da'!AJ201+'TDC Da'!AJ201</f>
        <v>7.32</v>
      </c>
      <c r="AK201" s="10">
        <f>+'MIT Da'!AK201+'SAR Da'!AK201+'URQ Da'!AK201+'ROC Da'!AK201+'SM Da'!AK201+'BN Da'!AK201+'BS Da'!AK201+'TDC Da'!AK201</f>
        <v>498.71500000000003</v>
      </c>
      <c r="AL201" s="222">
        <f>+'MIT Da'!AL201+'SAR Da'!AL201+'URQ Da'!AL201+'ROC Da'!AL201+'SM Da'!AL201+'BN Da'!AL201+'BS Da'!AL201+'TDC Da'!AL201</f>
        <v>780.64199999999994</v>
      </c>
      <c r="AM201" s="55">
        <f>+'MIT Da'!AM201+'SAR Da'!AM201+'URQ Da'!AM201+'ROC Da'!AM201+'SM Da'!AM201+'BN Da'!AM201+'BS Da'!AM201+'TDC Da'!AM201</f>
        <v>12</v>
      </c>
      <c r="AN201" s="55">
        <f>+'MIT Da'!AN201+'SAR Da'!AN201+'URQ Da'!AN201+'ROC Da'!AN201+'SM Da'!AN201+'BN Da'!AN201+'BS Da'!AN201+'TDC Da'!AN201</f>
        <v>57</v>
      </c>
      <c r="AO201" s="55">
        <f>+'MIT Da'!AO201+'SAR Da'!AO201+'URQ Da'!AO201+'ROC Da'!AO201+'SM Da'!AO201+'BN Da'!AO201+'BS Da'!AO201+'TDC Da'!AO201</f>
        <v>82</v>
      </c>
      <c r="AP201" s="232">
        <f>+'MIT Da'!AP201+'SAR Da'!AP201+'URQ Da'!AP201+'ROC Da'!AP201+'SM Da'!AP201+'BN Da'!AP201+'BS Da'!AP201+'TDC Da'!AP201</f>
        <v>151</v>
      </c>
      <c r="AQ201" s="55">
        <f>+'MIT Da'!AQ201+'SAR Da'!AQ201+'URQ Da'!AQ201+'ROC Da'!AQ201+'SM Da'!AQ201+'BN Da'!AQ201+'BS Da'!AQ201+'TDC Da'!AQ201</f>
        <v>596</v>
      </c>
      <c r="AR201" s="55">
        <f>+'MIT Da'!AR201+'SAR Da'!AR201+'URQ Da'!AR201+'ROC Da'!AR201+'SM Da'!AR201+'BN Da'!AR201+'BS Da'!AR201+'TDC Da'!AR201</f>
        <v>341</v>
      </c>
      <c r="AS201" s="55">
        <f>+'MIT Da'!AS201+'SAR Da'!AS201+'URQ Da'!AS201+'ROC Da'!AS201+'SM Da'!AS201+'BN Da'!AS201+'BS Da'!AS201+'TDC Da'!AS201</f>
        <v>39</v>
      </c>
      <c r="AT201" s="232">
        <f>+SUM(RED_InfraMR[[#This Row],[B.02.1 - Parque de Coches Eléctricos Motrices]:[B.02.3 - Parque de Coches Eléctricos Motrices Tipo R]])</f>
        <v>976</v>
      </c>
      <c r="AU201" s="55">
        <f>+'MIT Da'!AU201+'SAR Da'!AU201+'URQ Da'!AU201+'ROC Da'!AU201+'SM Da'!AU201+'BN Da'!AU201+'BS Da'!AU201+'TDC Da'!AU201</f>
        <v>0</v>
      </c>
      <c r="AV201" s="55">
        <f>+'MIT Da'!AV201+'SAR Da'!AV201+'URQ Da'!AV201+'ROC Da'!AV201+'SM Da'!AV201+'BN Da'!AV201+'BS Da'!AV201+'TDC Da'!AV201</f>
        <v>6</v>
      </c>
      <c r="AW201" s="55">
        <f>+'MIT Da'!AW201+'SAR Da'!AW201+'URQ Da'!AW201+'ROC Da'!AW201+'SM Da'!AW201+'BN Da'!AW201+'BS Da'!AW201+'TDC Da'!AW201</f>
        <v>10</v>
      </c>
      <c r="AX201" s="232">
        <f>+SUM(RED_InfraMR[[#This Row],[B.03.1 - Parque de Coches Motores Motrices Remolcados]:[B.03.3 - Parque de Coches Motores Motrices Cabina]])</f>
        <v>16</v>
      </c>
      <c r="AY201" s="55">
        <f>+'MIT Da'!AY201+'SAR Da'!AY201+'URQ Da'!AY201+'ROC Da'!AY201+'SM Da'!AY201+'BN Da'!AY201+'BS Da'!AY201+'TDC Da'!AY201</f>
        <v>437</v>
      </c>
      <c r="AZ201" s="55">
        <f>+'MIT Da'!AZ201+'SAR Da'!AZ201+'URQ Da'!AZ201+'ROC Da'!AZ201+'SM Da'!AZ201+'BN Da'!AZ201+'BS Da'!AZ201+'TDC Da'!AZ201</f>
        <v>173</v>
      </c>
      <c r="BA201" s="55">
        <f>+'MIT Da'!BA201+'SAR Da'!BA201+'URQ Da'!BA201+'ROC Da'!BA201+'SM Da'!BA201+'BN Da'!BA201+'BS Da'!BA201+'TDC Da'!BA201</f>
        <v>15</v>
      </c>
      <c r="BB201" s="55">
        <f>+'MIT Da'!BB201+'SAR Da'!BB201+'URQ Da'!BB201+'ROC Da'!BB201+'SM Da'!BB201+'BN Da'!BB201+'BS Da'!BB201+'TDC Da'!BB201</f>
        <v>0</v>
      </c>
      <c r="BC201" s="232">
        <f>+SUM(RED_InfraMR[[#This Row],[B.04.1 - Parque de Coches Remolcados Clase Unica]:[B.04.5 - Parque de Coches Remolcados para Servicios Especiales (Cartoneros)]])</f>
        <v>625</v>
      </c>
      <c r="BD201" s="393">
        <f>+'MIT Da'!BD201+'SAR Da'!BD201+'URQ Da'!BD201+'ROC Da'!BD201+'SM Da'!BD201+'BN Da'!BD201+'BS Da'!BD201+'TDC Da'!BD201</f>
        <v>163</v>
      </c>
      <c r="BE201" s="55">
        <f>+'MIT Da'!BE201+'SAR Da'!BE201+'URQ Da'!BE201+'ROC Da'!BE201+'SM Da'!BE201+'BN Da'!BE201+'BS Da'!BE201+'TDC Da'!BE201</f>
        <v>12</v>
      </c>
      <c r="BF201" s="55">
        <f>+'MIT Da'!BF201+'SAR Da'!BF201+'URQ Da'!BF201+'ROC Da'!BF201+'SM Da'!BF201+'BN Da'!BF201+'BS Da'!BF201+'TDC Da'!BF201</f>
        <v>92</v>
      </c>
      <c r="BG201" s="235"/>
    </row>
    <row r="202" spans="1:59">
      <c r="A202" s="1">
        <v>2009</v>
      </c>
      <c r="B202" s="1" t="s">
        <v>69</v>
      </c>
      <c r="C202" s="10">
        <f>+'MIT Da'!C202+'SAR Da'!C202+'URQ Da'!C202+'ROC Da'!C202+'SM Da'!C202+'BN Da'!C202+'BS Da'!C202+'TDC Da'!C202</f>
        <v>147.21299999999999</v>
      </c>
      <c r="D202" s="10">
        <f>+'MIT Da'!D202+'SAR Da'!D202+'URQ Da'!D202+'ROC Da'!D202+'SM Da'!D202+'BN Da'!D202+'BS Da'!D202+'TDC Da'!D202</f>
        <v>434.00300000000004</v>
      </c>
      <c r="E202" s="10">
        <f>+'MIT Da'!E202+'SAR Da'!E202+'URQ Da'!E202+'ROC Da'!E202+'SM Da'!E202+'BN Da'!E202+'BS Da'!E202+'TDC Da'!E202</f>
        <v>0</v>
      </c>
      <c r="F202" s="10">
        <f>+'MIT Da'!F202+'SAR Da'!F202+'URQ Da'!F202+'ROC Da'!F202+'SM Da'!F202+'BN Da'!F202+'BS Da'!F202+'TDC Da'!F202</f>
        <v>186.47664</v>
      </c>
      <c r="G202" s="192">
        <f>+'MIT Da'!G202+'SAR Da'!G202+'URQ Da'!G202+'ROC Da'!G202+'SM Da'!G202+'BN Da'!G202+'BS Da'!G202+'TDC Da'!G202</f>
        <v>767.69263999999998</v>
      </c>
      <c r="H202" s="192">
        <f>+'MIT Da'!H202+'SAR Da'!H202+'URQ Da'!H202+'ROC Da'!H202+'SM Da'!H202+'BN Da'!H202+'BS Da'!H202+'TDC Da'!H202</f>
        <v>767.69263999999998</v>
      </c>
      <c r="I202" s="10">
        <f>+'MIT Da'!I202+'SAR Da'!I202+'URQ Da'!I202+'ROC Da'!I202+'SM Da'!I202+'BN Da'!I202+'BS Da'!I202+'TDC Da'!I202</f>
        <v>1011.74311</v>
      </c>
      <c r="J202" s="10">
        <f>+'MIT Da'!J202+'SAR Da'!J202+'URQ Da'!J202+'ROC Da'!J202+'SM Da'!J202+'BN Da'!J202+'BS Da'!J202+'TDC Da'!J202</f>
        <v>1039.809</v>
      </c>
      <c r="K202" s="10">
        <f>+'MIT Da'!K202+'SAR Da'!K202+'URQ Da'!K202+'ROC Da'!K202+'SM Da'!K202+'BN Da'!K202+'BS Da'!K202+'TDC Da'!K202</f>
        <v>54.516999999999996</v>
      </c>
      <c r="L202" s="10">
        <f>+'MIT Da'!L202+'SAR Da'!L202+'URQ Da'!L202+'ROC Da'!L202+'SM Da'!L202+'BN Da'!L202+'BS Da'!L202+'TDC Da'!L202</f>
        <v>400.09900000000005</v>
      </c>
      <c r="M202" s="10">
        <f>+'MIT Da'!M202+'SAR Da'!M202+'URQ Da'!M202+'ROC Da'!M202+'SM Da'!M202+'BN Da'!M202+'BS Da'!M202+'TDC Da'!M202</f>
        <v>21.314999999999998</v>
      </c>
      <c r="N202" s="192">
        <f>+'MIT Da'!N202+'SAR Da'!N202+'URQ Da'!N202+'ROC Da'!N202+'SM Da'!N202+'BN Da'!N202+'BS Da'!N202+'TDC Da'!N202</f>
        <v>1439.9079999999999</v>
      </c>
      <c r="O202" s="192">
        <f>+'MIT Da'!O202+'SAR Da'!O202+'URQ Da'!O202+'ROC Da'!O202+'SM Da'!O202+'BN Da'!O202+'BS Da'!O202+'TDC Da'!O202</f>
        <v>1439.9079999999999</v>
      </c>
      <c r="P202" s="55">
        <f>+'MIT Da'!P202+'SAR Da'!P202+'URQ Da'!P202+'ROC Da'!P202+'SM Da'!P202+'BN Da'!P202+'BS Da'!P202+'TDC Da'!P202</f>
        <v>203</v>
      </c>
      <c r="Q202" s="55">
        <f>+'MIT Da'!Q202+'SAR Da'!Q202+'URQ Da'!Q202+'ROC Da'!Q202+'SM Da'!Q202+'BN Da'!Q202+'BS Da'!Q202+'TDC Da'!Q202</f>
        <v>58</v>
      </c>
      <c r="R202" s="55">
        <f>+'MIT Da'!R202+'SAR Da'!R202+'URQ Da'!R202+'ROC Da'!R202+'SM Da'!R202+'BN Da'!R202+'BS Da'!R202+'TDC Da'!R202</f>
        <v>10</v>
      </c>
      <c r="S202" s="213">
        <f>+'MIT Da'!S202+'SAR Da'!S202+'URQ Da'!S202+'ROC Da'!S202+'SM Da'!S202+'BN Da'!S202+'BS Da'!S202+'TDC Da'!S202</f>
        <v>271</v>
      </c>
      <c r="T202" s="213">
        <f>+'MIT Da'!T202+'SAR Da'!T202+'URQ Da'!T202+'ROC Da'!T202+'SM Da'!T202+'BN Da'!T202+'BS Da'!T202+'TDC Da'!T202</f>
        <v>271</v>
      </c>
      <c r="U202" s="55">
        <f>+'MIT Da'!U202+'SAR Da'!U202+'URQ Da'!U202+'ROC Da'!U202+'SM Da'!U202+'BN Da'!U202+'BS Da'!U202+'TDC Da'!U202</f>
        <v>136</v>
      </c>
      <c r="V202" s="55">
        <f>+'MIT Da'!V202+'SAR Da'!V202+'URQ Da'!V202+'ROC Da'!V202+'SM Da'!V202+'BN Da'!V202+'BS Da'!V202+'TDC Da'!V202</f>
        <v>434</v>
      </c>
      <c r="W202" s="55">
        <f>+'MIT Da'!W202+'SAR Da'!W202+'URQ Da'!W202+'ROC Da'!W202+'SM Da'!W202+'BN Da'!W202+'BS Da'!W202+'TDC Da'!W202</f>
        <v>11</v>
      </c>
      <c r="X202" s="55">
        <f>+'MIT Da'!X202+'SAR Da'!X202+'URQ Da'!X202+'ROC Da'!X202+'SM Da'!X202+'BN Da'!X202+'BS Da'!X202+'TDC Da'!X202</f>
        <v>107</v>
      </c>
      <c r="Y202" s="55">
        <f>+'MIT Da'!Y202+'SAR Da'!Y202+'URQ Da'!Y202+'ROC Da'!Y202+'SM Da'!Y202+'BN Da'!Y202+'BS Da'!Y202+'TDC Da'!Y202</f>
        <v>4</v>
      </c>
      <c r="Z202" s="219">
        <f>+'MIT Da'!Z202+'SAR Da'!Z202+'URQ Da'!Z202+'ROC Da'!Z202+'SM Da'!Z202+'BN Da'!Z202+'BS Da'!Z202+'TDC Da'!Z202</f>
        <v>692</v>
      </c>
      <c r="AA202" s="55">
        <f>+'MIT Da'!AA202+'SAR Da'!AA202+'URQ Da'!AA202+'ROC Da'!AA202+'SM Da'!AA202+'BN Da'!AA202+'BS Da'!AA202+'TDC Da'!AA202</f>
        <v>164</v>
      </c>
      <c r="AB202" s="55">
        <f>+'MIT Da'!AB202+'SAR Da'!AB202+'URQ Da'!AB202+'ROC Da'!AB202+'SM Da'!AB202+'BN Da'!AB202+'BS Da'!AB202+'TDC Da'!AB202</f>
        <v>101</v>
      </c>
      <c r="AC202" s="55">
        <f>+'MIT Da'!AC202+'SAR Da'!AC202+'URQ Da'!AC202+'ROC Da'!AC202+'SM Da'!AC202+'BN Da'!AC202+'BS Da'!AC202+'TDC Da'!AC202</f>
        <v>692</v>
      </c>
      <c r="AD202" s="219">
        <f>+'MIT Da'!AD202+'SAR Da'!AD202+'URQ Da'!AD202+'ROC Da'!AD202+'SM Da'!AD202+'BN Da'!AD202+'BS Da'!AD202+'TDC Da'!AD202</f>
        <v>957</v>
      </c>
      <c r="AE202" s="55">
        <f>+'MIT Da'!AE202+'SAR Da'!AE202+'URQ Da'!AE202+'ROC Da'!AE202+'SM Da'!AE202+'BN Da'!AE202+'BS Da'!AE202+'TDC Da'!AE202</f>
        <v>54</v>
      </c>
      <c r="AF202" s="55">
        <f>+'MIT Da'!AF202+'SAR Da'!AF202+'URQ Da'!AF202+'ROC Da'!AF202+'SM Da'!AF202+'BN Da'!AF202+'BS Da'!AF202+'TDC Da'!AF202</f>
        <v>95</v>
      </c>
      <c r="AG202" s="55">
        <f>+'MIT Da'!AG202+'SAR Da'!AG202+'URQ Da'!AG202+'ROC Da'!AG202+'SM Da'!AG202+'BN Da'!AG202+'BS Da'!AG202+'TDC Da'!AG202</f>
        <v>449</v>
      </c>
      <c r="AH202" s="219">
        <f>+'MIT Da'!AH202+'SAR Da'!AH202+'URQ Da'!AH202+'ROC Da'!AH202+'SM Da'!AH202+'BN Da'!AH202+'BS Da'!AH202+'TDC Da'!AH202</f>
        <v>598</v>
      </c>
      <c r="AI202" s="10">
        <f>+'MIT Da'!AI202+'SAR Da'!AI202+'URQ Da'!AI202+'ROC Da'!AI202+'SM Da'!AI202+'BN Da'!AI202+'BS Da'!AI202+'TDC Da'!AI202</f>
        <v>274.60699999999997</v>
      </c>
      <c r="AJ202" s="10">
        <f>+'MIT Da'!AJ202+'SAR Da'!AJ202+'URQ Da'!AJ202+'ROC Da'!AJ202+'SM Da'!AJ202+'BN Da'!AJ202+'BS Da'!AJ202+'TDC Da'!AJ202</f>
        <v>7.32</v>
      </c>
      <c r="AK202" s="10">
        <f>+'MIT Da'!AK202+'SAR Da'!AK202+'URQ Da'!AK202+'ROC Da'!AK202+'SM Da'!AK202+'BN Da'!AK202+'BS Da'!AK202+'TDC Da'!AK202</f>
        <v>498.71500000000003</v>
      </c>
      <c r="AL202" s="222">
        <f>+'MIT Da'!AL202+'SAR Da'!AL202+'URQ Da'!AL202+'ROC Da'!AL202+'SM Da'!AL202+'BN Da'!AL202+'BS Da'!AL202+'TDC Da'!AL202</f>
        <v>780.64199999999994</v>
      </c>
      <c r="AM202" s="55">
        <f>+'MIT Da'!AM202+'SAR Da'!AM202+'URQ Da'!AM202+'ROC Da'!AM202+'SM Da'!AM202+'BN Da'!AM202+'BS Da'!AM202+'TDC Da'!AM202</f>
        <v>12</v>
      </c>
      <c r="AN202" s="55">
        <f>+'MIT Da'!AN202+'SAR Da'!AN202+'URQ Da'!AN202+'ROC Da'!AN202+'SM Da'!AN202+'BN Da'!AN202+'BS Da'!AN202+'TDC Da'!AN202</f>
        <v>57</v>
      </c>
      <c r="AO202" s="55">
        <f>+'MIT Da'!AO202+'SAR Da'!AO202+'URQ Da'!AO202+'ROC Da'!AO202+'SM Da'!AO202+'BN Da'!AO202+'BS Da'!AO202+'TDC Da'!AO202</f>
        <v>82</v>
      </c>
      <c r="AP202" s="232">
        <f>+'MIT Da'!AP202+'SAR Da'!AP202+'URQ Da'!AP202+'ROC Da'!AP202+'SM Da'!AP202+'BN Da'!AP202+'BS Da'!AP202+'TDC Da'!AP202</f>
        <v>151</v>
      </c>
      <c r="AQ202" s="55">
        <f>+'MIT Da'!AQ202+'SAR Da'!AQ202+'URQ Da'!AQ202+'ROC Da'!AQ202+'SM Da'!AQ202+'BN Da'!AQ202+'BS Da'!AQ202+'TDC Da'!AQ202</f>
        <v>596</v>
      </c>
      <c r="AR202" s="55">
        <f>+'MIT Da'!AR202+'SAR Da'!AR202+'URQ Da'!AR202+'ROC Da'!AR202+'SM Da'!AR202+'BN Da'!AR202+'BS Da'!AR202+'TDC Da'!AR202</f>
        <v>341</v>
      </c>
      <c r="AS202" s="55">
        <f>+'MIT Da'!AS202+'SAR Da'!AS202+'URQ Da'!AS202+'ROC Da'!AS202+'SM Da'!AS202+'BN Da'!AS202+'BS Da'!AS202+'TDC Da'!AS202</f>
        <v>39</v>
      </c>
      <c r="AT202" s="232">
        <f>+SUM(RED_InfraMR[[#This Row],[B.02.1 - Parque de Coches Eléctricos Motrices]:[B.02.3 - Parque de Coches Eléctricos Motrices Tipo R]])</f>
        <v>976</v>
      </c>
      <c r="AU202" s="55">
        <f>+'MIT Da'!AU202+'SAR Da'!AU202+'URQ Da'!AU202+'ROC Da'!AU202+'SM Da'!AU202+'BN Da'!AU202+'BS Da'!AU202+'TDC Da'!AU202</f>
        <v>0</v>
      </c>
      <c r="AV202" s="55">
        <f>+'MIT Da'!AV202+'SAR Da'!AV202+'URQ Da'!AV202+'ROC Da'!AV202+'SM Da'!AV202+'BN Da'!AV202+'BS Da'!AV202+'TDC Da'!AV202</f>
        <v>6</v>
      </c>
      <c r="AW202" s="55">
        <f>+'MIT Da'!AW202+'SAR Da'!AW202+'URQ Da'!AW202+'ROC Da'!AW202+'SM Da'!AW202+'BN Da'!AW202+'BS Da'!AW202+'TDC Da'!AW202</f>
        <v>10</v>
      </c>
      <c r="AX202" s="232">
        <f>+SUM(RED_InfraMR[[#This Row],[B.03.1 - Parque de Coches Motores Motrices Remolcados]:[B.03.3 - Parque de Coches Motores Motrices Cabina]])</f>
        <v>16</v>
      </c>
      <c r="AY202" s="55">
        <f>+'MIT Da'!AY202+'SAR Da'!AY202+'URQ Da'!AY202+'ROC Da'!AY202+'SM Da'!AY202+'BN Da'!AY202+'BS Da'!AY202+'TDC Da'!AY202</f>
        <v>437</v>
      </c>
      <c r="AZ202" s="55">
        <f>+'MIT Da'!AZ202+'SAR Da'!AZ202+'URQ Da'!AZ202+'ROC Da'!AZ202+'SM Da'!AZ202+'BN Da'!AZ202+'BS Da'!AZ202+'TDC Da'!AZ202</f>
        <v>173</v>
      </c>
      <c r="BA202" s="55">
        <f>+'MIT Da'!BA202+'SAR Da'!BA202+'URQ Da'!BA202+'ROC Da'!BA202+'SM Da'!BA202+'BN Da'!BA202+'BS Da'!BA202+'TDC Da'!BA202</f>
        <v>15</v>
      </c>
      <c r="BB202" s="55">
        <f>+'MIT Da'!BB202+'SAR Da'!BB202+'URQ Da'!BB202+'ROC Da'!BB202+'SM Da'!BB202+'BN Da'!BB202+'BS Da'!BB202+'TDC Da'!BB202</f>
        <v>0</v>
      </c>
      <c r="BC202" s="232">
        <f>+SUM(RED_InfraMR[[#This Row],[B.04.1 - Parque de Coches Remolcados Clase Unica]:[B.04.5 - Parque de Coches Remolcados para Servicios Especiales (Cartoneros)]])</f>
        <v>625</v>
      </c>
      <c r="BD202" s="393">
        <f>+'MIT Da'!BD202+'SAR Da'!BD202+'URQ Da'!BD202+'ROC Da'!BD202+'SM Da'!BD202+'BN Da'!BD202+'BS Da'!BD202+'TDC Da'!BD202</f>
        <v>163</v>
      </c>
      <c r="BE202" s="55">
        <f>+'MIT Da'!BE202+'SAR Da'!BE202+'URQ Da'!BE202+'ROC Da'!BE202+'SM Da'!BE202+'BN Da'!BE202+'BS Da'!BE202+'TDC Da'!BE202</f>
        <v>12</v>
      </c>
      <c r="BF202" s="55">
        <f>+'MIT Da'!BF202+'SAR Da'!BF202+'URQ Da'!BF202+'ROC Da'!BF202+'SM Da'!BF202+'BN Da'!BF202+'BS Da'!BF202+'TDC Da'!BF202</f>
        <v>92</v>
      </c>
      <c r="BG202" s="235"/>
    </row>
    <row r="203" spans="1:59">
      <c r="A203" s="1">
        <v>2009</v>
      </c>
      <c r="B203" s="1" t="s">
        <v>70</v>
      </c>
      <c r="C203" s="10">
        <f>+'MIT Da'!C203+'SAR Da'!C203+'URQ Da'!C203+'ROC Da'!C203+'SM Da'!C203+'BN Da'!C203+'BS Da'!C203+'TDC Da'!C203</f>
        <v>147.21299999999999</v>
      </c>
      <c r="D203" s="10">
        <f>+'MIT Da'!D203+'SAR Da'!D203+'URQ Da'!D203+'ROC Da'!D203+'SM Da'!D203+'BN Da'!D203+'BS Da'!D203+'TDC Da'!D203</f>
        <v>434.00300000000004</v>
      </c>
      <c r="E203" s="10">
        <f>+'MIT Da'!E203+'SAR Da'!E203+'URQ Da'!E203+'ROC Da'!E203+'SM Da'!E203+'BN Da'!E203+'BS Da'!E203+'TDC Da'!E203</f>
        <v>0</v>
      </c>
      <c r="F203" s="10">
        <f>+'MIT Da'!F203+'SAR Da'!F203+'URQ Da'!F203+'ROC Da'!F203+'SM Da'!F203+'BN Da'!F203+'BS Da'!F203+'TDC Da'!F203</f>
        <v>186.47664</v>
      </c>
      <c r="G203" s="192">
        <f>+'MIT Da'!G203+'SAR Da'!G203+'URQ Da'!G203+'ROC Da'!G203+'SM Da'!G203+'BN Da'!G203+'BS Da'!G203+'TDC Da'!G203</f>
        <v>767.69263999999998</v>
      </c>
      <c r="H203" s="192">
        <f>+'MIT Da'!H203+'SAR Da'!H203+'URQ Da'!H203+'ROC Da'!H203+'SM Da'!H203+'BN Da'!H203+'BS Da'!H203+'TDC Da'!H203</f>
        <v>767.69263999999998</v>
      </c>
      <c r="I203" s="10">
        <f>+'MIT Da'!I203+'SAR Da'!I203+'URQ Da'!I203+'ROC Da'!I203+'SM Da'!I203+'BN Da'!I203+'BS Da'!I203+'TDC Da'!I203</f>
        <v>1011.74311</v>
      </c>
      <c r="J203" s="10">
        <f>+'MIT Da'!J203+'SAR Da'!J203+'URQ Da'!J203+'ROC Da'!J203+'SM Da'!J203+'BN Da'!J203+'BS Da'!J203+'TDC Da'!J203</f>
        <v>1039.809</v>
      </c>
      <c r="K203" s="10">
        <f>+'MIT Da'!K203+'SAR Da'!K203+'URQ Da'!K203+'ROC Da'!K203+'SM Da'!K203+'BN Da'!K203+'BS Da'!K203+'TDC Da'!K203</f>
        <v>54.516999999999996</v>
      </c>
      <c r="L203" s="10">
        <f>+'MIT Da'!L203+'SAR Da'!L203+'URQ Da'!L203+'ROC Da'!L203+'SM Da'!L203+'BN Da'!L203+'BS Da'!L203+'TDC Da'!L203</f>
        <v>400.09900000000005</v>
      </c>
      <c r="M203" s="10">
        <f>+'MIT Da'!M203+'SAR Da'!M203+'URQ Da'!M203+'ROC Da'!M203+'SM Da'!M203+'BN Da'!M203+'BS Da'!M203+'TDC Da'!M203</f>
        <v>21.314999999999998</v>
      </c>
      <c r="N203" s="192">
        <f>+'MIT Da'!N203+'SAR Da'!N203+'URQ Da'!N203+'ROC Da'!N203+'SM Da'!N203+'BN Da'!N203+'BS Da'!N203+'TDC Da'!N203</f>
        <v>1439.9079999999999</v>
      </c>
      <c r="O203" s="192">
        <f>+'MIT Da'!O203+'SAR Da'!O203+'URQ Da'!O203+'ROC Da'!O203+'SM Da'!O203+'BN Da'!O203+'BS Da'!O203+'TDC Da'!O203</f>
        <v>1439.9079999999999</v>
      </c>
      <c r="P203" s="55">
        <f>+'MIT Da'!P203+'SAR Da'!P203+'URQ Da'!P203+'ROC Da'!P203+'SM Da'!P203+'BN Da'!P203+'BS Da'!P203+'TDC Da'!P203</f>
        <v>203</v>
      </c>
      <c r="Q203" s="55">
        <f>+'MIT Da'!Q203+'SAR Da'!Q203+'URQ Da'!Q203+'ROC Da'!Q203+'SM Da'!Q203+'BN Da'!Q203+'BS Da'!Q203+'TDC Da'!Q203</f>
        <v>58</v>
      </c>
      <c r="R203" s="55">
        <f>+'MIT Da'!R203+'SAR Da'!R203+'URQ Da'!R203+'ROC Da'!R203+'SM Da'!R203+'BN Da'!R203+'BS Da'!R203+'TDC Da'!R203</f>
        <v>10</v>
      </c>
      <c r="S203" s="213">
        <f>+'MIT Da'!S203+'SAR Da'!S203+'URQ Da'!S203+'ROC Da'!S203+'SM Da'!S203+'BN Da'!S203+'BS Da'!S203+'TDC Da'!S203</f>
        <v>271</v>
      </c>
      <c r="T203" s="213">
        <f>+'MIT Da'!T203+'SAR Da'!T203+'URQ Da'!T203+'ROC Da'!T203+'SM Da'!T203+'BN Da'!T203+'BS Da'!T203+'TDC Da'!T203</f>
        <v>271</v>
      </c>
      <c r="U203" s="55">
        <f>+'MIT Da'!U203+'SAR Da'!U203+'URQ Da'!U203+'ROC Da'!U203+'SM Da'!U203+'BN Da'!U203+'BS Da'!U203+'TDC Da'!U203</f>
        <v>136</v>
      </c>
      <c r="V203" s="55">
        <f>+'MIT Da'!V203+'SAR Da'!V203+'URQ Da'!V203+'ROC Da'!V203+'SM Da'!V203+'BN Da'!V203+'BS Da'!V203+'TDC Da'!V203</f>
        <v>434</v>
      </c>
      <c r="W203" s="55">
        <f>+'MIT Da'!W203+'SAR Da'!W203+'URQ Da'!W203+'ROC Da'!W203+'SM Da'!W203+'BN Da'!W203+'BS Da'!W203+'TDC Da'!W203</f>
        <v>11</v>
      </c>
      <c r="X203" s="55">
        <f>+'MIT Da'!X203+'SAR Da'!X203+'URQ Da'!X203+'ROC Da'!X203+'SM Da'!X203+'BN Da'!X203+'BS Da'!X203+'TDC Da'!X203</f>
        <v>107</v>
      </c>
      <c r="Y203" s="55">
        <f>+'MIT Da'!Y203+'SAR Da'!Y203+'URQ Da'!Y203+'ROC Da'!Y203+'SM Da'!Y203+'BN Da'!Y203+'BS Da'!Y203+'TDC Da'!Y203</f>
        <v>4</v>
      </c>
      <c r="Z203" s="219">
        <f>+'MIT Da'!Z203+'SAR Da'!Z203+'URQ Da'!Z203+'ROC Da'!Z203+'SM Da'!Z203+'BN Da'!Z203+'BS Da'!Z203+'TDC Da'!Z203</f>
        <v>692</v>
      </c>
      <c r="AA203" s="55">
        <f>+'MIT Da'!AA203+'SAR Da'!AA203+'URQ Da'!AA203+'ROC Da'!AA203+'SM Da'!AA203+'BN Da'!AA203+'BS Da'!AA203+'TDC Da'!AA203</f>
        <v>164</v>
      </c>
      <c r="AB203" s="55">
        <f>+'MIT Da'!AB203+'SAR Da'!AB203+'URQ Da'!AB203+'ROC Da'!AB203+'SM Da'!AB203+'BN Da'!AB203+'BS Da'!AB203+'TDC Da'!AB203</f>
        <v>101</v>
      </c>
      <c r="AC203" s="55">
        <f>+'MIT Da'!AC203+'SAR Da'!AC203+'URQ Da'!AC203+'ROC Da'!AC203+'SM Da'!AC203+'BN Da'!AC203+'BS Da'!AC203+'TDC Da'!AC203</f>
        <v>692</v>
      </c>
      <c r="AD203" s="219">
        <f>+'MIT Da'!AD203+'SAR Da'!AD203+'URQ Da'!AD203+'ROC Da'!AD203+'SM Da'!AD203+'BN Da'!AD203+'BS Da'!AD203+'TDC Da'!AD203</f>
        <v>957</v>
      </c>
      <c r="AE203" s="55">
        <f>+'MIT Da'!AE203+'SAR Da'!AE203+'URQ Da'!AE203+'ROC Da'!AE203+'SM Da'!AE203+'BN Da'!AE203+'BS Da'!AE203+'TDC Da'!AE203</f>
        <v>54</v>
      </c>
      <c r="AF203" s="55">
        <f>+'MIT Da'!AF203+'SAR Da'!AF203+'URQ Da'!AF203+'ROC Da'!AF203+'SM Da'!AF203+'BN Da'!AF203+'BS Da'!AF203+'TDC Da'!AF203</f>
        <v>95</v>
      </c>
      <c r="AG203" s="55">
        <f>+'MIT Da'!AG203+'SAR Da'!AG203+'URQ Da'!AG203+'ROC Da'!AG203+'SM Da'!AG203+'BN Da'!AG203+'BS Da'!AG203+'TDC Da'!AG203</f>
        <v>449</v>
      </c>
      <c r="AH203" s="219">
        <f>+'MIT Da'!AH203+'SAR Da'!AH203+'URQ Da'!AH203+'ROC Da'!AH203+'SM Da'!AH203+'BN Da'!AH203+'BS Da'!AH203+'TDC Da'!AH203</f>
        <v>598</v>
      </c>
      <c r="AI203" s="10">
        <f>+'MIT Da'!AI203+'SAR Da'!AI203+'URQ Da'!AI203+'ROC Da'!AI203+'SM Da'!AI203+'BN Da'!AI203+'BS Da'!AI203+'TDC Da'!AI203</f>
        <v>274.60699999999997</v>
      </c>
      <c r="AJ203" s="10">
        <f>+'MIT Da'!AJ203+'SAR Da'!AJ203+'URQ Da'!AJ203+'ROC Da'!AJ203+'SM Da'!AJ203+'BN Da'!AJ203+'BS Da'!AJ203+'TDC Da'!AJ203</f>
        <v>7.32</v>
      </c>
      <c r="AK203" s="10">
        <f>+'MIT Da'!AK203+'SAR Da'!AK203+'URQ Da'!AK203+'ROC Da'!AK203+'SM Da'!AK203+'BN Da'!AK203+'BS Da'!AK203+'TDC Da'!AK203</f>
        <v>498.71500000000003</v>
      </c>
      <c r="AL203" s="222">
        <f>+'MIT Da'!AL203+'SAR Da'!AL203+'URQ Da'!AL203+'ROC Da'!AL203+'SM Da'!AL203+'BN Da'!AL203+'BS Da'!AL203+'TDC Da'!AL203</f>
        <v>780.64199999999994</v>
      </c>
      <c r="AM203" s="55">
        <f>+'MIT Da'!AM203+'SAR Da'!AM203+'URQ Da'!AM203+'ROC Da'!AM203+'SM Da'!AM203+'BN Da'!AM203+'BS Da'!AM203+'TDC Da'!AM203</f>
        <v>12</v>
      </c>
      <c r="AN203" s="55">
        <f>+'MIT Da'!AN203+'SAR Da'!AN203+'URQ Da'!AN203+'ROC Da'!AN203+'SM Da'!AN203+'BN Da'!AN203+'BS Da'!AN203+'TDC Da'!AN203</f>
        <v>57</v>
      </c>
      <c r="AO203" s="55">
        <f>+'MIT Da'!AO203+'SAR Da'!AO203+'URQ Da'!AO203+'ROC Da'!AO203+'SM Da'!AO203+'BN Da'!AO203+'BS Da'!AO203+'TDC Da'!AO203</f>
        <v>82</v>
      </c>
      <c r="AP203" s="232">
        <f>+'MIT Da'!AP203+'SAR Da'!AP203+'URQ Da'!AP203+'ROC Da'!AP203+'SM Da'!AP203+'BN Da'!AP203+'BS Da'!AP203+'TDC Da'!AP203</f>
        <v>151</v>
      </c>
      <c r="AQ203" s="55">
        <f>+'MIT Da'!AQ203+'SAR Da'!AQ203+'URQ Da'!AQ203+'ROC Da'!AQ203+'SM Da'!AQ203+'BN Da'!AQ203+'BS Da'!AQ203+'TDC Da'!AQ203</f>
        <v>596</v>
      </c>
      <c r="AR203" s="55">
        <f>+'MIT Da'!AR203+'SAR Da'!AR203+'URQ Da'!AR203+'ROC Da'!AR203+'SM Da'!AR203+'BN Da'!AR203+'BS Da'!AR203+'TDC Da'!AR203</f>
        <v>341</v>
      </c>
      <c r="AS203" s="55">
        <f>+'MIT Da'!AS203+'SAR Da'!AS203+'URQ Da'!AS203+'ROC Da'!AS203+'SM Da'!AS203+'BN Da'!AS203+'BS Da'!AS203+'TDC Da'!AS203</f>
        <v>39</v>
      </c>
      <c r="AT203" s="232">
        <f>+SUM(RED_InfraMR[[#This Row],[B.02.1 - Parque de Coches Eléctricos Motrices]:[B.02.3 - Parque de Coches Eléctricos Motrices Tipo R]])</f>
        <v>976</v>
      </c>
      <c r="AU203" s="55">
        <f>+'MIT Da'!AU203+'SAR Da'!AU203+'URQ Da'!AU203+'ROC Da'!AU203+'SM Da'!AU203+'BN Da'!AU203+'BS Da'!AU203+'TDC Da'!AU203</f>
        <v>0</v>
      </c>
      <c r="AV203" s="55">
        <f>+'MIT Da'!AV203+'SAR Da'!AV203+'URQ Da'!AV203+'ROC Da'!AV203+'SM Da'!AV203+'BN Da'!AV203+'BS Da'!AV203+'TDC Da'!AV203</f>
        <v>6</v>
      </c>
      <c r="AW203" s="55">
        <f>+'MIT Da'!AW203+'SAR Da'!AW203+'URQ Da'!AW203+'ROC Da'!AW203+'SM Da'!AW203+'BN Da'!AW203+'BS Da'!AW203+'TDC Da'!AW203</f>
        <v>10</v>
      </c>
      <c r="AX203" s="232">
        <f>+SUM(RED_InfraMR[[#This Row],[B.03.1 - Parque de Coches Motores Motrices Remolcados]:[B.03.3 - Parque de Coches Motores Motrices Cabina]])</f>
        <v>16</v>
      </c>
      <c r="AY203" s="55">
        <f>+'MIT Da'!AY203+'SAR Da'!AY203+'URQ Da'!AY203+'ROC Da'!AY203+'SM Da'!AY203+'BN Da'!AY203+'BS Da'!AY203+'TDC Da'!AY203</f>
        <v>437</v>
      </c>
      <c r="AZ203" s="55">
        <f>+'MIT Da'!AZ203+'SAR Da'!AZ203+'URQ Da'!AZ203+'ROC Da'!AZ203+'SM Da'!AZ203+'BN Da'!AZ203+'BS Da'!AZ203+'TDC Da'!AZ203</f>
        <v>173</v>
      </c>
      <c r="BA203" s="55">
        <f>+'MIT Da'!BA203+'SAR Da'!BA203+'URQ Da'!BA203+'ROC Da'!BA203+'SM Da'!BA203+'BN Da'!BA203+'BS Da'!BA203+'TDC Da'!BA203</f>
        <v>15</v>
      </c>
      <c r="BB203" s="55">
        <f>+'MIT Da'!BB203+'SAR Da'!BB203+'URQ Da'!BB203+'ROC Da'!BB203+'SM Da'!BB203+'BN Da'!BB203+'BS Da'!BB203+'TDC Da'!BB203</f>
        <v>0</v>
      </c>
      <c r="BC203" s="232">
        <f>+SUM(RED_InfraMR[[#This Row],[B.04.1 - Parque de Coches Remolcados Clase Unica]:[B.04.5 - Parque de Coches Remolcados para Servicios Especiales (Cartoneros)]])</f>
        <v>625</v>
      </c>
      <c r="BD203" s="393">
        <f>+'MIT Da'!BD203+'SAR Da'!BD203+'URQ Da'!BD203+'ROC Da'!BD203+'SM Da'!BD203+'BN Da'!BD203+'BS Da'!BD203+'TDC Da'!BD203</f>
        <v>163</v>
      </c>
      <c r="BE203" s="55">
        <f>+'MIT Da'!BE203+'SAR Da'!BE203+'URQ Da'!BE203+'ROC Da'!BE203+'SM Da'!BE203+'BN Da'!BE203+'BS Da'!BE203+'TDC Da'!BE203</f>
        <v>12</v>
      </c>
      <c r="BF203" s="55">
        <f>+'MIT Da'!BF203+'SAR Da'!BF203+'URQ Da'!BF203+'ROC Da'!BF203+'SM Da'!BF203+'BN Da'!BF203+'BS Da'!BF203+'TDC Da'!BF203</f>
        <v>92</v>
      </c>
      <c r="BG203" s="235"/>
    </row>
    <row r="204" spans="1:59">
      <c r="A204" s="1">
        <v>2009</v>
      </c>
      <c r="B204" s="1" t="s">
        <v>71</v>
      </c>
      <c r="C204" s="10">
        <f>+'MIT Da'!C204+'SAR Da'!C204+'URQ Da'!C204+'ROC Da'!C204+'SM Da'!C204+'BN Da'!C204+'BS Da'!C204+'TDC Da'!C204</f>
        <v>147.21299999999999</v>
      </c>
      <c r="D204" s="10">
        <f>+'MIT Da'!D204+'SAR Da'!D204+'URQ Da'!D204+'ROC Da'!D204+'SM Da'!D204+'BN Da'!D204+'BS Da'!D204+'TDC Da'!D204</f>
        <v>434.00300000000004</v>
      </c>
      <c r="E204" s="10">
        <f>+'MIT Da'!E204+'SAR Da'!E204+'URQ Da'!E204+'ROC Da'!E204+'SM Da'!E204+'BN Da'!E204+'BS Da'!E204+'TDC Da'!E204</f>
        <v>0</v>
      </c>
      <c r="F204" s="10">
        <f>+'MIT Da'!F204+'SAR Da'!F204+'URQ Da'!F204+'ROC Da'!F204+'SM Da'!F204+'BN Da'!F204+'BS Da'!F204+'TDC Da'!F204</f>
        <v>186.47664</v>
      </c>
      <c r="G204" s="192">
        <f>+'MIT Da'!G204+'SAR Da'!G204+'URQ Da'!G204+'ROC Da'!G204+'SM Da'!G204+'BN Da'!G204+'BS Da'!G204+'TDC Da'!G204</f>
        <v>767.69263999999998</v>
      </c>
      <c r="H204" s="192">
        <f>+'MIT Da'!H204+'SAR Da'!H204+'URQ Da'!H204+'ROC Da'!H204+'SM Da'!H204+'BN Da'!H204+'BS Da'!H204+'TDC Da'!H204</f>
        <v>767.69263999999998</v>
      </c>
      <c r="I204" s="10">
        <f>+'MIT Da'!I204+'SAR Da'!I204+'URQ Da'!I204+'ROC Da'!I204+'SM Da'!I204+'BN Da'!I204+'BS Da'!I204+'TDC Da'!I204</f>
        <v>1011.74311</v>
      </c>
      <c r="J204" s="10">
        <f>+'MIT Da'!J204+'SAR Da'!J204+'URQ Da'!J204+'ROC Da'!J204+'SM Da'!J204+'BN Da'!J204+'BS Da'!J204+'TDC Da'!J204</f>
        <v>1039.809</v>
      </c>
      <c r="K204" s="10">
        <f>+'MIT Da'!K204+'SAR Da'!K204+'URQ Da'!K204+'ROC Da'!K204+'SM Da'!K204+'BN Da'!K204+'BS Da'!K204+'TDC Da'!K204</f>
        <v>54.516999999999996</v>
      </c>
      <c r="L204" s="10">
        <f>+'MIT Da'!L204+'SAR Da'!L204+'URQ Da'!L204+'ROC Da'!L204+'SM Da'!L204+'BN Da'!L204+'BS Da'!L204+'TDC Da'!L204</f>
        <v>400.09900000000005</v>
      </c>
      <c r="M204" s="10">
        <f>+'MIT Da'!M204+'SAR Da'!M204+'URQ Da'!M204+'ROC Da'!M204+'SM Da'!M204+'BN Da'!M204+'BS Da'!M204+'TDC Da'!M204</f>
        <v>21.314999999999998</v>
      </c>
      <c r="N204" s="192">
        <f>+'MIT Da'!N204+'SAR Da'!N204+'URQ Da'!N204+'ROC Da'!N204+'SM Da'!N204+'BN Da'!N204+'BS Da'!N204+'TDC Da'!N204</f>
        <v>1439.9079999999999</v>
      </c>
      <c r="O204" s="192">
        <f>+'MIT Da'!O204+'SAR Da'!O204+'URQ Da'!O204+'ROC Da'!O204+'SM Da'!O204+'BN Da'!O204+'BS Da'!O204+'TDC Da'!O204</f>
        <v>1439.9079999999999</v>
      </c>
      <c r="P204" s="55">
        <f>+'MIT Da'!P204+'SAR Da'!P204+'URQ Da'!P204+'ROC Da'!P204+'SM Da'!P204+'BN Da'!P204+'BS Da'!P204+'TDC Da'!P204</f>
        <v>203</v>
      </c>
      <c r="Q204" s="55">
        <f>+'MIT Da'!Q204+'SAR Da'!Q204+'URQ Da'!Q204+'ROC Da'!Q204+'SM Da'!Q204+'BN Da'!Q204+'BS Da'!Q204+'TDC Da'!Q204</f>
        <v>58</v>
      </c>
      <c r="R204" s="55">
        <f>+'MIT Da'!R204+'SAR Da'!R204+'URQ Da'!R204+'ROC Da'!R204+'SM Da'!R204+'BN Da'!R204+'BS Da'!R204+'TDC Da'!R204</f>
        <v>10</v>
      </c>
      <c r="S204" s="213">
        <f>+'MIT Da'!S204+'SAR Da'!S204+'URQ Da'!S204+'ROC Da'!S204+'SM Da'!S204+'BN Da'!S204+'BS Da'!S204+'TDC Da'!S204</f>
        <v>271</v>
      </c>
      <c r="T204" s="213">
        <f>+'MIT Da'!T204+'SAR Da'!T204+'URQ Da'!T204+'ROC Da'!T204+'SM Da'!T204+'BN Da'!T204+'BS Da'!T204+'TDC Da'!T204</f>
        <v>271</v>
      </c>
      <c r="U204" s="55">
        <f>+'MIT Da'!U204+'SAR Da'!U204+'URQ Da'!U204+'ROC Da'!U204+'SM Da'!U204+'BN Da'!U204+'BS Da'!U204+'TDC Da'!U204</f>
        <v>136</v>
      </c>
      <c r="V204" s="55">
        <f>+'MIT Da'!V204+'SAR Da'!V204+'URQ Da'!V204+'ROC Da'!V204+'SM Da'!V204+'BN Da'!V204+'BS Da'!V204+'TDC Da'!V204</f>
        <v>434</v>
      </c>
      <c r="W204" s="55">
        <f>+'MIT Da'!W204+'SAR Da'!W204+'URQ Da'!W204+'ROC Da'!W204+'SM Da'!W204+'BN Da'!W204+'BS Da'!W204+'TDC Da'!W204</f>
        <v>11</v>
      </c>
      <c r="X204" s="55">
        <f>+'MIT Da'!X204+'SAR Da'!X204+'URQ Da'!X204+'ROC Da'!X204+'SM Da'!X204+'BN Da'!X204+'BS Da'!X204+'TDC Da'!X204</f>
        <v>107</v>
      </c>
      <c r="Y204" s="55">
        <f>+'MIT Da'!Y204+'SAR Da'!Y204+'URQ Da'!Y204+'ROC Da'!Y204+'SM Da'!Y204+'BN Da'!Y204+'BS Da'!Y204+'TDC Da'!Y204</f>
        <v>4</v>
      </c>
      <c r="Z204" s="219">
        <f>+'MIT Da'!Z204+'SAR Da'!Z204+'URQ Da'!Z204+'ROC Da'!Z204+'SM Da'!Z204+'BN Da'!Z204+'BS Da'!Z204+'TDC Da'!Z204</f>
        <v>692</v>
      </c>
      <c r="AA204" s="55">
        <f>+'MIT Da'!AA204+'SAR Da'!AA204+'URQ Da'!AA204+'ROC Da'!AA204+'SM Da'!AA204+'BN Da'!AA204+'BS Da'!AA204+'TDC Da'!AA204</f>
        <v>164</v>
      </c>
      <c r="AB204" s="55">
        <f>+'MIT Da'!AB204+'SAR Da'!AB204+'URQ Da'!AB204+'ROC Da'!AB204+'SM Da'!AB204+'BN Da'!AB204+'BS Da'!AB204+'TDC Da'!AB204</f>
        <v>101</v>
      </c>
      <c r="AC204" s="55">
        <f>+'MIT Da'!AC204+'SAR Da'!AC204+'URQ Da'!AC204+'ROC Da'!AC204+'SM Da'!AC204+'BN Da'!AC204+'BS Da'!AC204+'TDC Da'!AC204</f>
        <v>692</v>
      </c>
      <c r="AD204" s="219">
        <f>+'MIT Da'!AD204+'SAR Da'!AD204+'URQ Da'!AD204+'ROC Da'!AD204+'SM Da'!AD204+'BN Da'!AD204+'BS Da'!AD204+'TDC Da'!AD204</f>
        <v>957</v>
      </c>
      <c r="AE204" s="55">
        <f>+'MIT Da'!AE204+'SAR Da'!AE204+'URQ Da'!AE204+'ROC Da'!AE204+'SM Da'!AE204+'BN Da'!AE204+'BS Da'!AE204+'TDC Da'!AE204</f>
        <v>54</v>
      </c>
      <c r="AF204" s="55">
        <f>+'MIT Da'!AF204+'SAR Da'!AF204+'URQ Da'!AF204+'ROC Da'!AF204+'SM Da'!AF204+'BN Da'!AF204+'BS Da'!AF204+'TDC Da'!AF204</f>
        <v>95</v>
      </c>
      <c r="AG204" s="55">
        <f>+'MIT Da'!AG204+'SAR Da'!AG204+'URQ Da'!AG204+'ROC Da'!AG204+'SM Da'!AG204+'BN Da'!AG204+'BS Da'!AG204+'TDC Da'!AG204</f>
        <v>449</v>
      </c>
      <c r="AH204" s="219">
        <f>+'MIT Da'!AH204+'SAR Da'!AH204+'URQ Da'!AH204+'ROC Da'!AH204+'SM Da'!AH204+'BN Da'!AH204+'BS Da'!AH204+'TDC Da'!AH204</f>
        <v>598</v>
      </c>
      <c r="AI204" s="10">
        <f>+'MIT Da'!AI204+'SAR Da'!AI204+'URQ Da'!AI204+'ROC Da'!AI204+'SM Da'!AI204+'BN Da'!AI204+'BS Da'!AI204+'TDC Da'!AI204</f>
        <v>274.60699999999997</v>
      </c>
      <c r="AJ204" s="10">
        <f>+'MIT Da'!AJ204+'SAR Da'!AJ204+'URQ Da'!AJ204+'ROC Da'!AJ204+'SM Da'!AJ204+'BN Da'!AJ204+'BS Da'!AJ204+'TDC Da'!AJ204</f>
        <v>7.32</v>
      </c>
      <c r="AK204" s="10">
        <f>+'MIT Da'!AK204+'SAR Da'!AK204+'URQ Da'!AK204+'ROC Da'!AK204+'SM Da'!AK204+'BN Da'!AK204+'BS Da'!AK204+'TDC Da'!AK204</f>
        <v>498.71500000000003</v>
      </c>
      <c r="AL204" s="222">
        <f>+'MIT Da'!AL204+'SAR Da'!AL204+'URQ Da'!AL204+'ROC Da'!AL204+'SM Da'!AL204+'BN Da'!AL204+'BS Da'!AL204+'TDC Da'!AL204</f>
        <v>780.64199999999994</v>
      </c>
      <c r="AM204" s="55">
        <f>+'MIT Da'!AM204+'SAR Da'!AM204+'URQ Da'!AM204+'ROC Da'!AM204+'SM Da'!AM204+'BN Da'!AM204+'BS Da'!AM204+'TDC Da'!AM204</f>
        <v>12</v>
      </c>
      <c r="AN204" s="55">
        <f>+'MIT Da'!AN204+'SAR Da'!AN204+'URQ Da'!AN204+'ROC Da'!AN204+'SM Da'!AN204+'BN Da'!AN204+'BS Da'!AN204+'TDC Da'!AN204</f>
        <v>57</v>
      </c>
      <c r="AO204" s="55">
        <f>+'MIT Da'!AO204+'SAR Da'!AO204+'URQ Da'!AO204+'ROC Da'!AO204+'SM Da'!AO204+'BN Da'!AO204+'BS Da'!AO204+'TDC Da'!AO204</f>
        <v>82</v>
      </c>
      <c r="AP204" s="232">
        <f>+'MIT Da'!AP204+'SAR Da'!AP204+'URQ Da'!AP204+'ROC Da'!AP204+'SM Da'!AP204+'BN Da'!AP204+'BS Da'!AP204+'TDC Da'!AP204</f>
        <v>151</v>
      </c>
      <c r="AQ204" s="55">
        <f>+'MIT Da'!AQ204+'SAR Da'!AQ204+'URQ Da'!AQ204+'ROC Da'!AQ204+'SM Da'!AQ204+'BN Da'!AQ204+'BS Da'!AQ204+'TDC Da'!AQ204</f>
        <v>596</v>
      </c>
      <c r="AR204" s="55">
        <f>+'MIT Da'!AR204+'SAR Da'!AR204+'URQ Da'!AR204+'ROC Da'!AR204+'SM Da'!AR204+'BN Da'!AR204+'BS Da'!AR204+'TDC Da'!AR204</f>
        <v>341</v>
      </c>
      <c r="AS204" s="55">
        <f>+'MIT Da'!AS204+'SAR Da'!AS204+'URQ Da'!AS204+'ROC Da'!AS204+'SM Da'!AS204+'BN Da'!AS204+'BS Da'!AS204+'TDC Da'!AS204</f>
        <v>39</v>
      </c>
      <c r="AT204" s="232">
        <f>+SUM(RED_InfraMR[[#This Row],[B.02.1 - Parque de Coches Eléctricos Motrices]:[B.02.3 - Parque de Coches Eléctricos Motrices Tipo R]])</f>
        <v>976</v>
      </c>
      <c r="AU204" s="55">
        <f>+'MIT Da'!AU204+'SAR Da'!AU204+'URQ Da'!AU204+'ROC Da'!AU204+'SM Da'!AU204+'BN Da'!AU204+'BS Da'!AU204+'TDC Da'!AU204</f>
        <v>0</v>
      </c>
      <c r="AV204" s="55">
        <f>+'MIT Da'!AV204+'SAR Da'!AV204+'URQ Da'!AV204+'ROC Da'!AV204+'SM Da'!AV204+'BN Da'!AV204+'BS Da'!AV204+'TDC Da'!AV204</f>
        <v>6</v>
      </c>
      <c r="AW204" s="55">
        <f>+'MIT Da'!AW204+'SAR Da'!AW204+'URQ Da'!AW204+'ROC Da'!AW204+'SM Da'!AW204+'BN Da'!AW204+'BS Da'!AW204+'TDC Da'!AW204</f>
        <v>10</v>
      </c>
      <c r="AX204" s="232">
        <f>+SUM(RED_InfraMR[[#This Row],[B.03.1 - Parque de Coches Motores Motrices Remolcados]:[B.03.3 - Parque de Coches Motores Motrices Cabina]])</f>
        <v>16</v>
      </c>
      <c r="AY204" s="55">
        <f>+'MIT Da'!AY204+'SAR Da'!AY204+'URQ Da'!AY204+'ROC Da'!AY204+'SM Da'!AY204+'BN Da'!AY204+'BS Da'!AY204+'TDC Da'!AY204</f>
        <v>437</v>
      </c>
      <c r="AZ204" s="55">
        <f>+'MIT Da'!AZ204+'SAR Da'!AZ204+'URQ Da'!AZ204+'ROC Da'!AZ204+'SM Da'!AZ204+'BN Da'!AZ204+'BS Da'!AZ204+'TDC Da'!AZ204</f>
        <v>173</v>
      </c>
      <c r="BA204" s="55">
        <f>+'MIT Da'!BA204+'SAR Da'!BA204+'URQ Da'!BA204+'ROC Da'!BA204+'SM Da'!BA204+'BN Da'!BA204+'BS Da'!BA204+'TDC Da'!BA204</f>
        <v>15</v>
      </c>
      <c r="BB204" s="55">
        <f>+'MIT Da'!BB204+'SAR Da'!BB204+'URQ Da'!BB204+'ROC Da'!BB204+'SM Da'!BB204+'BN Da'!BB204+'BS Da'!BB204+'TDC Da'!BB204</f>
        <v>0</v>
      </c>
      <c r="BC204" s="232">
        <f>+SUM(RED_InfraMR[[#This Row],[B.04.1 - Parque de Coches Remolcados Clase Unica]:[B.04.5 - Parque de Coches Remolcados para Servicios Especiales (Cartoneros)]])</f>
        <v>625</v>
      </c>
      <c r="BD204" s="393">
        <f>+'MIT Da'!BD204+'SAR Da'!BD204+'URQ Da'!BD204+'ROC Da'!BD204+'SM Da'!BD204+'BN Da'!BD204+'BS Da'!BD204+'TDC Da'!BD204</f>
        <v>163</v>
      </c>
      <c r="BE204" s="55">
        <f>+'MIT Da'!BE204+'SAR Da'!BE204+'URQ Da'!BE204+'ROC Da'!BE204+'SM Da'!BE204+'BN Da'!BE204+'BS Da'!BE204+'TDC Da'!BE204</f>
        <v>12</v>
      </c>
      <c r="BF204" s="55">
        <f>+'MIT Da'!BF204+'SAR Da'!BF204+'URQ Da'!BF204+'ROC Da'!BF204+'SM Da'!BF204+'BN Da'!BF204+'BS Da'!BF204+'TDC Da'!BF204</f>
        <v>92</v>
      </c>
      <c r="BG204" s="235"/>
    </row>
    <row r="205" spans="1:59">
      <c r="A205" s="1">
        <v>2009</v>
      </c>
      <c r="B205" s="1" t="s">
        <v>72</v>
      </c>
      <c r="C205" s="10">
        <f>+'MIT Da'!C205+'SAR Da'!C205+'URQ Da'!C205+'ROC Da'!C205+'SM Da'!C205+'BN Da'!C205+'BS Da'!C205+'TDC Da'!C205</f>
        <v>147.21299999999999</v>
      </c>
      <c r="D205" s="10">
        <f>+'MIT Da'!D205+'SAR Da'!D205+'URQ Da'!D205+'ROC Da'!D205+'SM Da'!D205+'BN Da'!D205+'BS Da'!D205+'TDC Da'!D205</f>
        <v>434.00300000000004</v>
      </c>
      <c r="E205" s="10">
        <f>+'MIT Da'!E205+'SAR Da'!E205+'URQ Da'!E205+'ROC Da'!E205+'SM Da'!E205+'BN Da'!E205+'BS Da'!E205+'TDC Da'!E205</f>
        <v>0</v>
      </c>
      <c r="F205" s="10">
        <f>+'MIT Da'!F205+'SAR Da'!F205+'URQ Da'!F205+'ROC Da'!F205+'SM Da'!F205+'BN Da'!F205+'BS Da'!F205+'TDC Da'!F205</f>
        <v>186.47664</v>
      </c>
      <c r="G205" s="192">
        <f>+'MIT Da'!G205+'SAR Da'!G205+'URQ Da'!G205+'ROC Da'!G205+'SM Da'!G205+'BN Da'!G205+'BS Da'!G205+'TDC Da'!G205</f>
        <v>767.69263999999998</v>
      </c>
      <c r="H205" s="192">
        <f>+'MIT Da'!H205+'SAR Da'!H205+'URQ Da'!H205+'ROC Da'!H205+'SM Da'!H205+'BN Da'!H205+'BS Da'!H205+'TDC Da'!H205</f>
        <v>767.69263999999998</v>
      </c>
      <c r="I205" s="10">
        <f>+'MIT Da'!I205+'SAR Da'!I205+'URQ Da'!I205+'ROC Da'!I205+'SM Da'!I205+'BN Da'!I205+'BS Da'!I205+'TDC Da'!I205</f>
        <v>1011.74311</v>
      </c>
      <c r="J205" s="10">
        <f>+'MIT Da'!J205+'SAR Da'!J205+'URQ Da'!J205+'ROC Da'!J205+'SM Da'!J205+'BN Da'!J205+'BS Da'!J205+'TDC Da'!J205</f>
        <v>1039.809</v>
      </c>
      <c r="K205" s="10">
        <f>+'MIT Da'!K205+'SAR Da'!K205+'URQ Da'!K205+'ROC Da'!K205+'SM Da'!K205+'BN Da'!K205+'BS Da'!K205+'TDC Da'!K205</f>
        <v>54.516999999999996</v>
      </c>
      <c r="L205" s="10">
        <f>+'MIT Da'!L205+'SAR Da'!L205+'URQ Da'!L205+'ROC Da'!L205+'SM Da'!L205+'BN Da'!L205+'BS Da'!L205+'TDC Da'!L205</f>
        <v>400.09900000000005</v>
      </c>
      <c r="M205" s="10">
        <f>+'MIT Da'!M205+'SAR Da'!M205+'URQ Da'!M205+'ROC Da'!M205+'SM Da'!M205+'BN Da'!M205+'BS Da'!M205+'TDC Da'!M205</f>
        <v>21.314999999999998</v>
      </c>
      <c r="N205" s="192">
        <f>+'MIT Da'!N205+'SAR Da'!N205+'URQ Da'!N205+'ROC Da'!N205+'SM Da'!N205+'BN Da'!N205+'BS Da'!N205+'TDC Da'!N205</f>
        <v>1439.9079999999999</v>
      </c>
      <c r="O205" s="192">
        <f>+'MIT Da'!O205+'SAR Da'!O205+'URQ Da'!O205+'ROC Da'!O205+'SM Da'!O205+'BN Da'!O205+'BS Da'!O205+'TDC Da'!O205</f>
        <v>1439.9079999999999</v>
      </c>
      <c r="P205" s="55">
        <f>+'MIT Da'!P205+'SAR Da'!P205+'URQ Da'!P205+'ROC Da'!P205+'SM Da'!P205+'BN Da'!P205+'BS Da'!P205+'TDC Da'!P205</f>
        <v>203</v>
      </c>
      <c r="Q205" s="55">
        <f>+'MIT Da'!Q205+'SAR Da'!Q205+'URQ Da'!Q205+'ROC Da'!Q205+'SM Da'!Q205+'BN Da'!Q205+'BS Da'!Q205+'TDC Da'!Q205</f>
        <v>58</v>
      </c>
      <c r="R205" s="55">
        <f>+'MIT Da'!R205+'SAR Da'!R205+'URQ Da'!R205+'ROC Da'!R205+'SM Da'!R205+'BN Da'!R205+'BS Da'!R205+'TDC Da'!R205</f>
        <v>10</v>
      </c>
      <c r="S205" s="213">
        <f>+'MIT Da'!S205+'SAR Da'!S205+'URQ Da'!S205+'ROC Da'!S205+'SM Da'!S205+'BN Da'!S205+'BS Da'!S205+'TDC Da'!S205</f>
        <v>271</v>
      </c>
      <c r="T205" s="213">
        <f>+'MIT Da'!T205+'SAR Da'!T205+'URQ Da'!T205+'ROC Da'!T205+'SM Da'!T205+'BN Da'!T205+'BS Da'!T205+'TDC Da'!T205</f>
        <v>271</v>
      </c>
      <c r="U205" s="55">
        <f>+'MIT Da'!U205+'SAR Da'!U205+'URQ Da'!U205+'ROC Da'!U205+'SM Da'!U205+'BN Da'!U205+'BS Da'!U205+'TDC Da'!U205</f>
        <v>136</v>
      </c>
      <c r="V205" s="55">
        <f>+'MIT Da'!V205+'SAR Da'!V205+'URQ Da'!V205+'ROC Da'!V205+'SM Da'!V205+'BN Da'!V205+'BS Da'!V205+'TDC Da'!V205</f>
        <v>434</v>
      </c>
      <c r="W205" s="55">
        <f>+'MIT Da'!W205+'SAR Da'!W205+'URQ Da'!W205+'ROC Da'!W205+'SM Da'!W205+'BN Da'!W205+'BS Da'!W205+'TDC Da'!W205</f>
        <v>11</v>
      </c>
      <c r="X205" s="55">
        <f>+'MIT Da'!X205+'SAR Da'!X205+'URQ Da'!X205+'ROC Da'!X205+'SM Da'!X205+'BN Da'!X205+'BS Da'!X205+'TDC Da'!X205</f>
        <v>107</v>
      </c>
      <c r="Y205" s="55">
        <f>+'MIT Da'!Y205+'SAR Da'!Y205+'URQ Da'!Y205+'ROC Da'!Y205+'SM Da'!Y205+'BN Da'!Y205+'BS Da'!Y205+'TDC Da'!Y205</f>
        <v>4</v>
      </c>
      <c r="Z205" s="219">
        <f>+'MIT Da'!Z205+'SAR Da'!Z205+'URQ Da'!Z205+'ROC Da'!Z205+'SM Da'!Z205+'BN Da'!Z205+'BS Da'!Z205+'TDC Da'!Z205</f>
        <v>692</v>
      </c>
      <c r="AA205" s="55">
        <f>+'MIT Da'!AA205+'SAR Da'!AA205+'URQ Da'!AA205+'ROC Da'!AA205+'SM Da'!AA205+'BN Da'!AA205+'BS Da'!AA205+'TDC Da'!AA205</f>
        <v>164</v>
      </c>
      <c r="AB205" s="55">
        <f>+'MIT Da'!AB205+'SAR Da'!AB205+'URQ Da'!AB205+'ROC Da'!AB205+'SM Da'!AB205+'BN Da'!AB205+'BS Da'!AB205+'TDC Da'!AB205</f>
        <v>101</v>
      </c>
      <c r="AC205" s="55">
        <f>+'MIT Da'!AC205+'SAR Da'!AC205+'URQ Da'!AC205+'ROC Da'!AC205+'SM Da'!AC205+'BN Da'!AC205+'BS Da'!AC205+'TDC Da'!AC205</f>
        <v>692</v>
      </c>
      <c r="AD205" s="219">
        <f>+'MIT Da'!AD205+'SAR Da'!AD205+'URQ Da'!AD205+'ROC Da'!AD205+'SM Da'!AD205+'BN Da'!AD205+'BS Da'!AD205+'TDC Da'!AD205</f>
        <v>957</v>
      </c>
      <c r="AE205" s="55">
        <f>+'MIT Da'!AE205+'SAR Da'!AE205+'URQ Da'!AE205+'ROC Da'!AE205+'SM Da'!AE205+'BN Da'!AE205+'BS Da'!AE205+'TDC Da'!AE205</f>
        <v>54</v>
      </c>
      <c r="AF205" s="55">
        <f>+'MIT Da'!AF205+'SAR Da'!AF205+'URQ Da'!AF205+'ROC Da'!AF205+'SM Da'!AF205+'BN Da'!AF205+'BS Da'!AF205+'TDC Da'!AF205</f>
        <v>95</v>
      </c>
      <c r="AG205" s="55">
        <f>+'MIT Da'!AG205+'SAR Da'!AG205+'URQ Da'!AG205+'ROC Da'!AG205+'SM Da'!AG205+'BN Da'!AG205+'BS Da'!AG205+'TDC Da'!AG205</f>
        <v>449</v>
      </c>
      <c r="AH205" s="219">
        <f>+'MIT Da'!AH205+'SAR Da'!AH205+'URQ Da'!AH205+'ROC Da'!AH205+'SM Da'!AH205+'BN Da'!AH205+'BS Da'!AH205+'TDC Da'!AH205</f>
        <v>598</v>
      </c>
      <c r="AI205" s="10">
        <f>+'MIT Da'!AI205+'SAR Da'!AI205+'URQ Da'!AI205+'ROC Da'!AI205+'SM Da'!AI205+'BN Da'!AI205+'BS Da'!AI205+'TDC Da'!AI205</f>
        <v>274.60699999999997</v>
      </c>
      <c r="AJ205" s="10">
        <f>+'MIT Da'!AJ205+'SAR Da'!AJ205+'URQ Da'!AJ205+'ROC Da'!AJ205+'SM Da'!AJ205+'BN Da'!AJ205+'BS Da'!AJ205+'TDC Da'!AJ205</f>
        <v>7.32</v>
      </c>
      <c r="AK205" s="10">
        <f>+'MIT Da'!AK205+'SAR Da'!AK205+'URQ Da'!AK205+'ROC Da'!AK205+'SM Da'!AK205+'BN Da'!AK205+'BS Da'!AK205+'TDC Da'!AK205</f>
        <v>498.71500000000003</v>
      </c>
      <c r="AL205" s="222">
        <f>+'MIT Da'!AL205+'SAR Da'!AL205+'URQ Da'!AL205+'ROC Da'!AL205+'SM Da'!AL205+'BN Da'!AL205+'BS Da'!AL205+'TDC Da'!AL205</f>
        <v>780.64199999999994</v>
      </c>
      <c r="AM205" s="55">
        <f>+'MIT Da'!AM205+'SAR Da'!AM205+'URQ Da'!AM205+'ROC Da'!AM205+'SM Da'!AM205+'BN Da'!AM205+'BS Da'!AM205+'TDC Da'!AM205</f>
        <v>12</v>
      </c>
      <c r="AN205" s="55">
        <f>+'MIT Da'!AN205+'SAR Da'!AN205+'URQ Da'!AN205+'ROC Da'!AN205+'SM Da'!AN205+'BN Da'!AN205+'BS Da'!AN205+'TDC Da'!AN205</f>
        <v>57</v>
      </c>
      <c r="AO205" s="55">
        <f>+'MIT Da'!AO205+'SAR Da'!AO205+'URQ Da'!AO205+'ROC Da'!AO205+'SM Da'!AO205+'BN Da'!AO205+'BS Da'!AO205+'TDC Da'!AO205</f>
        <v>82</v>
      </c>
      <c r="AP205" s="232">
        <f>+'MIT Da'!AP205+'SAR Da'!AP205+'URQ Da'!AP205+'ROC Da'!AP205+'SM Da'!AP205+'BN Da'!AP205+'BS Da'!AP205+'TDC Da'!AP205</f>
        <v>151</v>
      </c>
      <c r="AQ205" s="55">
        <f>+'MIT Da'!AQ205+'SAR Da'!AQ205+'URQ Da'!AQ205+'ROC Da'!AQ205+'SM Da'!AQ205+'BN Da'!AQ205+'BS Da'!AQ205+'TDC Da'!AQ205</f>
        <v>596</v>
      </c>
      <c r="AR205" s="55">
        <f>+'MIT Da'!AR205+'SAR Da'!AR205+'URQ Da'!AR205+'ROC Da'!AR205+'SM Da'!AR205+'BN Da'!AR205+'BS Da'!AR205+'TDC Da'!AR205</f>
        <v>341</v>
      </c>
      <c r="AS205" s="55">
        <f>+'MIT Da'!AS205+'SAR Da'!AS205+'URQ Da'!AS205+'ROC Da'!AS205+'SM Da'!AS205+'BN Da'!AS205+'BS Da'!AS205+'TDC Da'!AS205</f>
        <v>39</v>
      </c>
      <c r="AT205" s="232">
        <f>+SUM(RED_InfraMR[[#This Row],[B.02.1 - Parque de Coches Eléctricos Motrices]:[B.02.3 - Parque de Coches Eléctricos Motrices Tipo R]])</f>
        <v>976</v>
      </c>
      <c r="AU205" s="55">
        <f>+'MIT Da'!AU205+'SAR Da'!AU205+'URQ Da'!AU205+'ROC Da'!AU205+'SM Da'!AU205+'BN Da'!AU205+'BS Da'!AU205+'TDC Da'!AU205</f>
        <v>0</v>
      </c>
      <c r="AV205" s="55">
        <f>+'MIT Da'!AV205+'SAR Da'!AV205+'URQ Da'!AV205+'ROC Da'!AV205+'SM Da'!AV205+'BN Da'!AV205+'BS Da'!AV205+'TDC Da'!AV205</f>
        <v>6</v>
      </c>
      <c r="AW205" s="55">
        <f>+'MIT Da'!AW205+'SAR Da'!AW205+'URQ Da'!AW205+'ROC Da'!AW205+'SM Da'!AW205+'BN Da'!AW205+'BS Da'!AW205+'TDC Da'!AW205</f>
        <v>10</v>
      </c>
      <c r="AX205" s="232">
        <f>+SUM(RED_InfraMR[[#This Row],[B.03.1 - Parque de Coches Motores Motrices Remolcados]:[B.03.3 - Parque de Coches Motores Motrices Cabina]])</f>
        <v>16</v>
      </c>
      <c r="AY205" s="55">
        <f>+'MIT Da'!AY205+'SAR Da'!AY205+'URQ Da'!AY205+'ROC Da'!AY205+'SM Da'!AY205+'BN Da'!AY205+'BS Da'!AY205+'TDC Da'!AY205</f>
        <v>437</v>
      </c>
      <c r="AZ205" s="55">
        <f>+'MIT Da'!AZ205+'SAR Da'!AZ205+'URQ Da'!AZ205+'ROC Da'!AZ205+'SM Da'!AZ205+'BN Da'!AZ205+'BS Da'!AZ205+'TDC Da'!AZ205</f>
        <v>173</v>
      </c>
      <c r="BA205" s="55">
        <f>+'MIT Da'!BA205+'SAR Da'!BA205+'URQ Da'!BA205+'ROC Da'!BA205+'SM Da'!BA205+'BN Da'!BA205+'BS Da'!BA205+'TDC Da'!BA205</f>
        <v>15</v>
      </c>
      <c r="BB205" s="55">
        <f>+'MIT Da'!BB205+'SAR Da'!BB205+'URQ Da'!BB205+'ROC Da'!BB205+'SM Da'!BB205+'BN Da'!BB205+'BS Da'!BB205+'TDC Da'!BB205</f>
        <v>0</v>
      </c>
      <c r="BC205" s="232">
        <f>+SUM(RED_InfraMR[[#This Row],[B.04.1 - Parque de Coches Remolcados Clase Unica]:[B.04.5 - Parque de Coches Remolcados para Servicios Especiales (Cartoneros)]])</f>
        <v>625</v>
      </c>
      <c r="BD205" s="393">
        <f>+'MIT Da'!BD205+'SAR Da'!BD205+'URQ Da'!BD205+'ROC Da'!BD205+'SM Da'!BD205+'BN Da'!BD205+'BS Da'!BD205+'TDC Da'!BD205</f>
        <v>163</v>
      </c>
      <c r="BE205" s="55">
        <f>+'MIT Da'!BE205+'SAR Da'!BE205+'URQ Da'!BE205+'ROC Da'!BE205+'SM Da'!BE205+'BN Da'!BE205+'BS Da'!BE205+'TDC Da'!BE205</f>
        <v>12</v>
      </c>
      <c r="BF205" s="55">
        <f>+'MIT Da'!BF205+'SAR Da'!BF205+'URQ Da'!BF205+'ROC Da'!BF205+'SM Da'!BF205+'BN Da'!BF205+'BS Da'!BF205+'TDC Da'!BF205</f>
        <v>92</v>
      </c>
      <c r="BG205" s="235"/>
    </row>
    <row r="206" spans="1:59">
      <c r="A206" s="1">
        <v>2010</v>
      </c>
      <c r="B206" s="1" t="s">
        <v>61</v>
      </c>
      <c r="C206" s="10">
        <f>+'MIT Da'!C206+'SAR Da'!C206+'URQ Da'!C206+'ROC Da'!C206+'SM Da'!C206+'BN Da'!C206+'BS Da'!C206+'TDC Da'!C206</f>
        <v>147.21299999999999</v>
      </c>
      <c r="D206" s="10">
        <f>+'MIT Da'!D206+'SAR Da'!D206+'URQ Da'!D206+'ROC Da'!D206+'SM Da'!D206+'BN Da'!D206+'BS Da'!D206+'TDC Da'!D206</f>
        <v>434.00300000000004</v>
      </c>
      <c r="E206" s="10">
        <f>+'MIT Da'!E206+'SAR Da'!E206+'URQ Da'!E206+'ROC Da'!E206+'SM Da'!E206+'BN Da'!E206+'BS Da'!E206+'TDC Da'!E206</f>
        <v>0</v>
      </c>
      <c r="F206" s="10">
        <f>+'MIT Da'!F206+'SAR Da'!F206+'URQ Da'!F206+'ROC Da'!F206+'SM Da'!F206+'BN Da'!F206+'BS Da'!F206+'TDC Da'!F206</f>
        <v>186.47664</v>
      </c>
      <c r="G206" s="192">
        <f>+'MIT Da'!G206+'SAR Da'!G206+'URQ Da'!G206+'ROC Da'!G206+'SM Da'!G206+'BN Da'!G206+'BS Da'!G206+'TDC Da'!G206</f>
        <v>767.69263999999998</v>
      </c>
      <c r="H206" s="192">
        <f>+'MIT Da'!H206+'SAR Da'!H206+'URQ Da'!H206+'ROC Da'!H206+'SM Da'!H206+'BN Da'!H206+'BS Da'!H206+'TDC Da'!H206</f>
        <v>767.69263999999998</v>
      </c>
      <c r="I206" s="10">
        <f>+'MIT Da'!I206+'SAR Da'!I206+'URQ Da'!I206+'ROC Da'!I206+'SM Da'!I206+'BN Da'!I206+'BS Da'!I206+'TDC Da'!I206</f>
        <v>1011.74311</v>
      </c>
      <c r="J206" s="10">
        <f>+'MIT Da'!J206+'SAR Da'!J206+'URQ Da'!J206+'ROC Da'!J206+'SM Da'!J206+'BN Da'!J206+'BS Da'!J206+'TDC Da'!J206</f>
        <v>1039.809</v>
      </c>
      <c r="K206" s="10">
        <f>+'MIT Da'!K206+'SAR Da'!K206+'URQ Da'!K206+'ROC Da'!K206+'SM Da'!K206+'BN Da'!K206+'BS Da'!K206+'TDC Da'!K206</f>
        <v>54.516999999999996</v>
      </c>
      <c r="L206" s="10">
        <f>+'MIT Da'!L206+'SAR Da'!L206+'URQ Da'!L206+'ROC Da'!L206+'SM Da'!L206+'BN Da'!L206+'BS Da'!L206+'TDC Da'!L206</f>
        <v>400.09900000000005</v>
      </c>
      <c r="M206" s="10">
        <f>+'MIT Da'!M206+'SAR Da'!M206+'URQ Da'!M206+'ROC Da'!M206+'SM Da'!M206+'BN Da'!M206+'BS Da'!M206+'TDC Da'!M206</f>
        <v>21.314999999999998</v>
      </c>
      <c r="N206" s="192">
        <f>+'MIT Da'!N206+'SAR Da'!N206+'URQ Da'!N206+'ROC Da'!N206+'SM Da'!N206+'BN Da'!N206+'BS Da'!N206+'TDC Da'!N206</f>
        <v>1439.9079999999999</v>
      </c>
      <c r="O206" s="192">
        <f>+'MIT Da'!O206+'SAR Da'!O206+'URQ Da'!O206+'ROC Da'!O206+'SM Da'!O206+'BN Da'!O206+'BS Da'!O206+'TDC Da'!O206</f>
        <v>1439.9079999999999</v>
      </c>
      <c r="P206" s="55">
        <f>+'MIT Da'!P206+'SAR Da'!P206+'URQ Da'!P206+'ROC Da'!P206+'SM Da'!P206+'BN Da'!P206+'BS Da'!P206+'TDC Da'!P206</f>
        <v>203</v>
      </c>
      <c r="Q206" s="55">
        <f>+'MIT Da'!Q206+'SAR Da'!Q206+'URQ Da'!Q206+'ROC Da'!Q206+'SM Da'!Q206+'BN Da'!Q206+'BS Da'!Q206+'TDC Da'!Q206</f>
        <v>58</v>
      </c>
      <c r="R206" s="55">
        <f>+'MIT Da'!R206+'SAR Da'!R206+'URQ Da'!R206+'ROC Da'!R206+'SM Da'!R206+'BN Da'!R206+'BS Da'!R206+'TDC Da'!R206</f>
        <v>10</v>
      </c>
      <c r="S206" s="213">
        <f>+'MIT Da'!S206+'SAR Da'!S206+'URQ Da'!S206+'ROC Da'!S206+'SM Da'!S206+'BN Da'!S206+'BS Da'!S206+'TDC Da'!S206</f>
        <v>271</v>
      </c>
      <c r="T206" s="213">
        <f>+'MIT Da'!T206+'SAR Da'!T206+'URQ Da'!T206+'ROC Da'!T206+'SM Da'!T206+'BN Da'!T206+'BS Da'!T206+'TDC Da'!T206</f>
        <v>271</v>
      </c>
      <c r="U206" s="55">
        <f>+'MIT Da'!U206+'SAR Da'!U206+'URQ Da'!U206+'ROC Da'!U206+'SM Da'!U206+'BN Da'!U206+'BS Da'!U206+'TDC Da'!U206</f>
        <v>136</v>
      </c>
      <c r="V206" s="55">
        <f>+'MIT Da'!V206+'SAR Da'!V206+'URQ Da'!V206+'ROC Da'!V206+'SM Da'!V206+'BN Da'!V206+'BS Da'!V206+'TDC Da'!V206</f>
        <v>433</v>
      </c>
      <c r="W206" s="55">
        <f>+'MIT Da'!W206+'SAR Da'!W206+'URQ Da'!W206+'ROC Da'!W206+'SM Da'!W206+'BN Da'!W206+'BS Da'!W206+'TDC Da'!W206</f>
        <v>11</v>
      </c>
      <c r="X206" s="55">
        <f>+'MIT Da'!X206+'SAR Da'!X206+'URQ Da'!X206+'ROC Da'!X206+'SM Da'!X206+'BN Da'!X206+'BS Da'!X206+'TDC Da'!X206</f>
        <v>107</v>
      </c>
      <c r="Y206" s="55">
        <f>+'MIT Da'!Y206+'SAR Da'!Y206+'URQ Da'!Y206+'ROC Da'!Y206+'SM Da'!Y206+'BN Da'!Y206+'BS Da'!Y206+'TDC Da'!Y206</f>
        <v>4</v>
      </c>
      <c r="Z206" s="219">
        <f>+'MIT Da'!Z206+'SAR Da'!Z206+'URQ Da'!Z206+'ROC Da'!Z206+'SM Da'!Z206+'BN Da'!Z206+'BS Da'!Z206+'TDC Da'!Z206</f>
        <v>691</v>
      </c>
      <c r="AA206" s="55">
        <f>+'MIT Da'!AA206+'SAR Da'!AA206+'URQ Da'!AA206+'ROC Da'!AA206+'SM Da'!AA206+'BN Da'!AA206+'BS Da'!AA206+'TDC Da'!AA206</f>
        <v>165</v>
      </c>
      <c r="AB206" s="55">
        <f>+'MIT Da'!AB206+'SAR Da'!AB206+'URQ Da'!AB206+'ROC Da'!AB206+'SM Da'!AB206+'BN Da'!AB206+'BS Da'!AB206+'TDC Da'!AB206</f>
        <v>100</v>
      </c>
      <c r="AC206" s="55">
        <f>+'MIT Da'!AC206+'SAR Da'!AC206+'URQ Da'!AC206+'ROC Da'!AC206+'SM Da'!AC206+'BN Da'!AC206+'BS Da'!AC206+'TDC Da'!AC206</f>
        <v>691</v>
      </c>
      <c r="AD206" s="219">
        <f>+'MIT Da'!AD206+'SAR Da'!AD206+'URQ Da'!AD206+'ROC Da'!AD206+'SM Da'!AD206+'BN Da'!AD206+'BS Da'!AD206+'TDC Da'!AD206</f>
        <v>956</v>
      </c>
      <c r="AE206" s="55">
        <f>+'MIT Da'!AE206+'SAR Da'!AE206+'URQ Da'!AE206+'ROC Da'!AE206+'SM Da'!AE206+'BN Da'!AE206+'BS Da'!AE206+'TDC Da'!AE206</f>
        <v>54</v>
      </c>
      <c r="AF206" s="55">
        <f>+'MIT Da'!AF206+'SAR Da'!AF206+'URQ Da'!AF206+'ROC Da'!AF206+'SM Da'!AF206+'BN Da'!AF206+'BS Da'!AF206+'TDC Da'!AF206</f>
        <v>95</v>
      </c>
      <c r="AG206" s="55">
        <f>+'MIT Da'!AG206+'SAR Da'!AG206+'URQ Da'!AG206+'ROC Da'!AG206+'SM Da'!AG206+'BN Da'!AG206+'BS Da'!AG206+'TDC Da'!AG206</f>
        <v>449</v>
      </c>
      <c r="AH206" s="219">
        <f>+'MIT Da'!AH206+'SAR Da'!AH206+'URQ Da'!AH206+'ROC Da'!AH206+'SM Da'!AH206+'BN Da'!AH206+'BS Da'!AH206+'TDC Da'!AH206</f>
        <v>598</v>
      </c>
      <c r="AI206" s="10">
        <f>+'MIT Da'!AI206+'SAR Da'!AI206+'URQ Da'!AI206+'ROC Da'!AI206+'SM Da'!AI206+'BN Da'!AI206+'BS Da'!AI206+'TDC Da'!AI206</f>
        <v>279.92699999999996</v>
      </c>
      <c r="AJ206" s="10">
        <f>+'MIT Da'!AJ206+'SAR Da'!AJ206+'URQ Da'!AJ206+'ROC Da'!AJ206+'SM Da'!AJ206+'BN Da'!AJ206+'BS Da'!AJ206+'TDC Da'!AJ206</f>
        <v>2</v>
      </c>
      <c r="AK206" s="10">
        <f>+'MIT Da'!AK206+'SAR Da'!AK206+'URQ Da'!AK206+'ROC Da'!AK206+'SM Da'!AK206+'BN Da'!AK206+'BS Da'!AK206+'TDC Da'!AK206</f>
        <v>498.71500000000003</v>
      </c>
      <c r="AL206" s="222">
        <f>+'MIT Da'!AL206+'SAR Da'!AL206+'URQ Da'!AL206+'ROC Da'!AL206+'SM Da'!AL206+'BN Da'!AL206+'BS Da'!AL206+'TDC Da'!AL206</f>
        <v>780.64199999999994</v>
      </c>
      <c r="AM206" s="55">
        <f>+'MIT Da'!AM206+'SAR Da'!AM206+'URQ Da'!AM206+'ROC Da'!AM206+'SM Da'!AM206+'BN Da'!AM206+'BS Da'!AM206+'TDC Da'!AM206</f>
        <v>12</v>
      </c>
      <c r="AN206" s="55">
        <f>+'MIT Da'!AN206+'SAR Da'!AN206+'URQ Da'!AN206+'ROC Da'!AN206+'SM Da'!AN206+'BN Da'!AN206+'BS Da'!AN206+'TDC Da'!AN206</f>
        <v>58</v>
      </c>
      <c r="AO206" s="55">
        <f>+'MIT Da'!AO206+'SAR Da'!AO206+'URQ Da'!AO206+'ROC Da'!AO206+'SM Da'!AO206+'BN Da'!AO206+'BS Da'!AO206+'TDC Da'!AO206</f>
        <v>82</v>
      </c>
      <c r="AP206" s="232">
        <f>+'MIT Da'!AP206+'SAR Da'!AP206+'URQ Da'!AP206+'ROC Da'!AP206+'SM Da'!AP206+'BN Da'!AP206+'BS Da'!AP206+'TDC Da'!AP206</f>
        <v>152</v>
      </c>
      <c r="AQ206" s="55">
        <f>+'MIT Da'!AQ206+'SAR Da'!AQ206+'URQ Da'!AQ206+'ROC Da'!AQ206+'SM Da'!AQ206+'BN Da'!AQ206+'BS Da'!AQ206+'TDC Da'!AQ206</f>
        <v>596</v>
      </c>
      <c r="AR206" s="55">
        <f>+'MIT Da'!AR206+'SAR Da'!AR206+'URQ Da'!AR206+'ROC Da'!AR206+'SM Da'!AR206+'BN Da'!AR206+'BS Da'!AR206+'TDC Da'!AR206</f>
        <v>341</v>
      </c>
      <c r="AS206" s="55">
        <f>+'MIT Da'!AS206+'SAR Da'!AS206+'URQ Da'!AS206+'ROC Da'!AS206+'SM Da'!AS206+'BN Da'!AS206+'BS Da'!AS206+'TDC Da'!AS206</f>
        <v>39</v>
      </c>
      <c r="AT206" s="232">
        <f>+SUM(RED_InfraMR[[#This Row],[B.02.1 - Parque de Coches Eléctricos Motrices]:[B.02.3 - Parque de Coches Eléctricos Motrices Tipo R]])</f>
        <v>976</v>
      </c>
      <c r="AU206" s="55">
        <f>+'MIT Da'!AU206+'SAR Da'!AU206+'URQ Da'!AU206+'ROC Da'!AU206+'SM Da'!AU206+'BN Da'!AU206+'BS Da'!AU206+'TDC Da'!AU206</f>
        <v>12</v>
      </c>
      <c r="AV206" s="55">
        <f>+'MIT Da'!AV206+'SAR Da'!AV206+'URQ Da'!AV206+'ROC Da'!AV206+'SM Da'!AV206+'BN Da'!AV206+'BS Da'!AV206+'TDC Da'!AV206</f>
        <v>6</v>
      </c>
      <c r="AW206" s="55">
        <f>+'MIT Da'!AW206+'SAR Da'!AW206+'URQ Da'!AW206+'ROC Da'!AW206+'SM Da'!AW206+'BN Da'!AW206+'BS Da'!AW206+'TDC Da'!AW206</f>
        <v>10</v>
      </c>
      <c r="AX206" s="232">
        <f>+SUM(RED_InfraMR[[#This Row],[B.03.1 - Parque de Coches Motores Motrices Remolcados]:[B.03.3 - Parque de Coches Motores Motrices Cabina]])</f>
        <v>28</v>
      </c>
      <c r="AY206" s="55">
        <f>+'MIT Da'!AY206+'SAR Da'!AY206+'URQ Da'!AY206+'ROC Da'!AY206+'SM Da'!AY206+'BN Da'!AY206+'BS Da'!AY206+'TDC Da'!AY206</f>
        <v>437</v>
      </c>
      <c r="AZ206" s="55">
        <f>+'MIT Da'!AZ206+'SAR Da'!AZ206+'URQ Da'!AZ206+'ROC Da'!AZ206+'SM Da'!AZ206+'BN Da'!AZ206+'BS Da'!AZ206+'TDC Da'!AZ206</f>
        <v>173</v>
      </c>
      <c r="BA206" s="55">
        <f>+'MIT Da'!BA206+'SAR Da'!BA206+'URQ Da'!BA206+'ROC Da'!BA206+'SM Da'!BA206+'BN Da'!BA206+'BS Da'!BA206+'TDC Da'!BA206</f>
        <v>15</v>
      </c>
      <c r="BB206" s="55">
        <f>+'MIT Da'!BB206+'SAR Da'!BB206+'URQ Da'!BB206+'ROC Da'!BB206+'SM Da'!BB206+'BN Da'!BB206+'BS Da'!BB206+'TDC Da'!BB206</f>
        <v>0</v>
      </c>
      <c r="BC206" s="232">
        <f>+SUM(RED_InfraMR[[#This Row],[B.04.1 - Parque de Coches Remolcados Clase Unica]:[B.04.5 - Parque de Coches Remolcados para Servicios Especiales (Cartoneros)]])</f>
        <v>625</v>
      </c>
      <c r="BD206" s="393">
        <f>+'MIT Da'!BD206+'SAR Da'!BD206+'URQ Da'!BD206+'ROC Da'!BD206+'SM Da'!BD206+'BN Da'!BD206+'BS Da'!BD206+'TDC Da'!BD206</f>
        <v>164</v>
      </c>
      <c r="BE206" s="55">
        <f>+'MIT Da'!BE206+'SAR Da'!BE206+'URQ Da'!BE206+'ROC Da'!BE206+'SM Da'!BE206+'BN Da'!BE206+'BS Da'!BE206+'TDC Da'!BE206</f>
        <v>12</v>
      </c>
      <c r="BF206" s="55">
        <f>+'MIT Da'!BF206+'SAR Da'!BF206+'URQ Da'!BF206+'ROC Da'!BF206+'SM Da'!BF206+'BN Da'!BF206+'BS Da'!BF206+'TDC Da'!BF206</f>
        <v>92</v>
      </c>
      <c r="BG206" s="235"/>
    </row>
    <row r="207" spans="1:59">
      <c r="A207" s="1">
        <v>2010</v>
      </c>
      <c r="B207" s="1" t="s">
        <v>62</v>
      </c>
      <c r="C207" s="10">
        <f>+'MIT Da'!C207+'SAR Da'!C207+'URQ Da'!C207+'ROC Da'!C207+'SM Da'!C207+'BN Da'!C207+'BS Da'!C207+'TDC Da'!C207</f>
        <v>147.21299999999999</v>
      </c>
      <c r="D207" s="10">
        <f>+'MIT Da'!D207+'SAR Da'!D207+'URQ Da'!D207+'ROC Da'!D207+'SM Da'!D207+'BN Da'!D207+'BS Da'!D207+'TDC Da'!D207</f>
        <v>434.00300000000004</v>
      </c>
      <c r="E207" s="10">
        <f>+'MIT Da'!E207+'SAR Da'!E207+'URQ Da'!E207+'ROC Da'!E207+'SM Da'!E207+'BN Da'!E207+'BS Da'!E207+'TDC Da'!E207</f>
        <v>0</v>
      </c>
      <c r="F207" s="10">
        <f>+'MIT Da'!F207+'SAR Da'!F207+'URQ Da'!F207+'ROC Da'!F207+'SM Da'!F207+'BN Da'!F207+'BS Da'!F207+'TDC Da'!F207</f>
        <v>186.47664</v>
      </c>
      <c r="G207" s="192">
        <f>+'MIT Da'!G207+'SAR Da'!G207+'URQ Da'!G207+'ROC Da'!G207+'SM Da'!G207+'BN Da'!G207+'BS Da'!G207+'TDC Da'!G207</f>
        <v>767.69263999999998</v>
      </c>
      <c r="H207" s="192">
        <f>+'MIT Da'!H207+'SAR Da'!H207+'URQ Da'!H207+'ROC Da'!H207+'SM Da'!H207+'BN Da'!H207+'BS Da'!H207+'TDC Da'!H207</f>
        <v>767.69263999999998</v>
      </c>
      <c r="I207" s="10">
        <f>+'MIT Da'!I207+'SAR Da'!I207+'URQ Da'!I207+'ROC Da'!I207+'SM Da'!I207+'BN Da'!I207+'BS Da'!I207+'TDC Da'!I207</f>
        <v>1011.74311</v>
      </c>
      <c r="J207" s="10">
        <f>+'MIT Da'!J207+'SAR Da'!J207+'URQ Da'!J207+'ROC Da'!J207+'SM Da'!J207+'BN Da'!J207+'BS Da'!J207+'TDC Da'!J207</f>
        <v>1039.809</v>
      </c>
      <c r="K207" s="10">
        <f>+'MIT Da'!K207+'SAR Da'!K207+'URQ Da'!K207+'ROC Da'!K207+'SM Da'!K207+'BN Da'!K207+'BS Da'!K207+'TDC Da'!K207</f>
        <v>54.516999999999996</v>
      </c>
      <c r="L207" s="10">
        <f>+'MIT Da'!L207+'SAR Da'!L207+'URQ Da'!L207+'ROC Da'!L207+'SM Da'!L207+'BN Da'!L207+'BS Da'!L207+'TDC Da'!L207</f>
        <v>400.09900000000005</v>
      </c>
      <c r="M207" s="10">
        <f>+'MIT Da'!M207+'SAR Da'!M207+'URQ Da'!M207+'ROC Da'!M207+'SM Da'!M207+'BN Da'!M207+'BS Da'!M207+'TDC Da'!M207</f>
        <v>21.314999999999998</v>
      </c>
      <c r="N207" s="192">
        <f>+'MIT Da'!N207+'SAR Da'!N207+'URQ Da'!N207+'ROC Da'!N207+'SM Da'!N207+'BN Da'!N207+'BS Da'!N207+'TDC Da'!N207</f>
        <v>1439.9079999999999</v>
      </c>
      <c r="O207" s="192">
        <f>+'MIT Da'!O207+'SAR Da'!O207+'URQ Da'!O207+'ROC Da'!O207+'SM Da'!O207+'BN Da'!O207+'BS Da'!O207+'TDC Da'!O207</f>
        <v>1439.9079999999999</v>
      </c>
      <c r="P207" s="55">
        <f>+'MIT Da'!P207+'SAR Da'!P207+'URQ Da'!P207+'ROC Da'!P207+'SM Da'!P207+'BN Da'!P207+'BS Da'!P207+'TDC Da'!P207</f>
        <v>203</v>
      </c>
      <c r="Q207" s="55">
        <f>+'MIT Da'!Q207+'SAR Da'!Q207+'URQ Da'!Q207+'ROC Da'!Q207+'SM Da'!Q207+'BN Da'!Q207+'BS Da'!Q207+'TDC Da'!Q207</f>
        <v>58</v>
      </c>
      <c r="R207" s="55">
        <f>+'MIT Da'!R207+'SAR Da'!R207+'URQ Da'!R207+'ROC Da'!R207+'SM Da'!R207+'BN Da'!R207+'BS Da'!R207+'TDC Da'!R207</f>
        <v>10</v>
      </c>
      <c r="S207" s="213">
        <f>+'MIT Da'!S207+'SAR Da'!S207+'URQ Da'!S207+'ROC Da'!S207+'SM Da'!S207+'BN Da'!S207+'BS Da'!S207+'TDC Da'!S207</f>
        <v>271</v>
      </c>
      <c r="T207" s="213">
        <f>+'MIT Da'!T207+'SAR Da'!T207+'URQ Da'!T207+'ROC Da'!T207+'SM Da'!T207+'BN Da'!T207+'BS Da'!T207+'TDC Da'!T207</f>
        <v>271</v>
      </c>
      <c r="U207" s="55">
        <f>+'MIT Da'!U207+'SAR Da'!U207+'URQ Da'!U207+'ROC Da'!U207+'SM Da'!U207+'BN Da'!U207+'BS Da'!U207+'TDC Da'!U207</f>
        <v>136</v>
      </c>
      <c r="V207" s="55">
        <f>+'MIT Da'!V207+'SAR Da'!V207+'URQ Da'!V207+'ROC Da'!V207+'SM Da'!V207+'BN Da'!V207+'BS Da'!V207+'TDC Da'!V207</f>
        <v>433</v>
      </c>
      <c r="W207" s="55">
        <f>+'MIT Da'!W207+'SAR Da'!W207+'URQ Da'!W207+'ROC Da'!W207+'SM Da'!W207+'BN Da'!W207+'BS Da'!W207+'TDC Da'!W207</f>
        <v>11</v>
      </c>
      <c r="X207" s="55">
        <f>+'MIT Da'!X207+'SAR Da'!X207+'URQ Da'!X207+'ROC Da'!X207+'SM Da'!X207+'BN Da'!X207+'BS Da'!X207+'TDC Da'!X207</f>
        <v>107</v>
      </c>
      <c r="Y207" s="55">
        <f>+'MIT Da'!Y207+'SAR Da'!Y207+'URQ Da'!Y207+'ROC Da'!Y207+'SM Da'!Y207+'BN Da'!Y207+'BS Da'!Y207+'TDC Da'!Y207</f>
        <v>4</v>
      </c>
      <c r="Z207" s="219">
        <f>+'MIT Da'!Z207+'SAR Da'!Z207+'URQ Da'!Z207+'ROC Da'!Z207+'SM Da'!Z207+'BN Da'!Z207+'BS Da'!Z207+'TDC Da'!Z207</f>
        <v>691</v>
      </c>
      <c r="AA207" s="55">
        <f>+'MIT Da'!AA207+'SAR Da'!AA207+'URQ Da'!AA207+'ROC Da'!AA207+'SM Da'!AA207+'BN Da'!AA207+'BS Da'!AA207+'TDC Da'!AA207</f>
        <v>165</v>
      </c>
      <c r="AB207" s="55">
        <f>+'MIT Da'!AB207+'SAR Da'!AB207+'URQ Da'!AB207+'ROC Da'!AB207+'SM Da'!AB207+'BN Da'!AB207+'BS Da'!AB207+'TDC Da'!AB207</f>
        <v>100</v>
      </c>
      <c r="AC207" s="55">
        <f>+'MIT Da'!AC207+'SAR Da'!AC207+'URQ Da'!AC207+'ROC Da'!AC207+'SM Da'!AC207+'BN Da'!AC207+'BS Da'!AC207+'TDC Da'!AC207</f>
        <v>691</v>
      </c>
      <c r="AD207" s="219">
        <f>+'MIT Da'!AD207+'SAR Da'!AD207+'URQ Da'!AD207+'ROC Da'!AD207+'SM Da'!AD207+'BN Da'!AD207+'BS Da'!AD207+'TDC Da'!AD207</f>
        <v>956</v>
      </c>
      <c r="AE207" s="55">
        <f>+'MIT Da'!AE207+'SAR Da'!AE207+'URQ Da'!AE207+'ROC Da'!AE207+'SM Da'!AE207+'BN Da'!AE207+'BS Da'!AE207+'TDC Da'!AE207</f>
        <v>54</v>
      </c>
      <c r="AF207" s="55">
        <f>+'MIT Da'!AF207+'SAR Da'!AF207+'URQ Da'!AF207+'ROC Da'!AF207+'SM Da'!AF207+'BN Da'!AF207+'BS Da'!AF207+'TDC Da'!AF207</f>
        <v>95</v>
      </c>
      <c r="AG207" s="55">
        <f>+'MIT Da'!AG207+'SAR Da'!AG207+'URQ Da'!AG207+'ROC Da'!AG207+'SM Da'!AG207+'BN Da'!AG207+'BS Da'!AG207+'TDC Da'!AG207</f>
        <v>449</v>
      </c>
      <c r="AH207" s="219">
        <f>+'MIT Da'!AH207+'SAR Da'!AH207+'URQ Da'!AH207+'ROC Da'!AH207+'SM Da'!AH207+'BN Da'!AH207+'BS Da'!AH207+'TDC Da'!AH207</f>
        <v>598</v>
      </c>
      <c r="AI207" s="10">
        <f>+'MIT Da'!AI207+'SAR Da'!AI207+'URQ Da'!AI207+'ROC Da'!AI207+'SM Da'!AI207+'BN Da'!AI207+'BS Da'!AI207+'TDC Da'!AI207</f>
        <v>279.92699999999996</v>
      </c>
      <c r="AJ207" s="10">
        <f>+'MIT Da'!AJ207+'SAR Da'!AJ207+'URQ Da'!AJ207+'ROC Da'!AJ207+'SM Da'!AJ207+'BN Da'!AJ207+'BS Da'!AJ207+'TDC Da'!AJ207</f>
        <v>2</v>
      </c>
      <c r="AK207" s="10">
        <f>+'MIT Da'!AK207+'SAR Da'!AK207+'URQ Da'!AK207+'ROC Da'!AK207+'SM Da'!AK207+'BN Da'!AK207+'BS Da'!AK207+'TDC Da'!AK207</f>
        <v>498.71500000000003</v>
      </c>
      <c r="AL207" s="222">
        <f>+'MIT Da'!AL207+'SAR Da'!AL207+'URQ Da'!AL207+'ROC Da'!AL207+'SM Da'!AL207+'BN Da'!AL207+'BS Da'!AL207+'TDC Da'!AL207</f>
        <v>780.64199999999994</v>
      </c>
      <c r="AM207" s="55">
        <f>+'MIT Da'!AM207+'SAR Da'!AM207+'URQ Da'!AM207+'ROC Da'!AM207+'SM Da'!AM207+'BN Da'!AM207+'BS Da'!AM207+'TDC Da'!AM207</f>
        <v>12</v>
      </c>
      <c r="AN207" s="55">
        <f>+'MIT Da'!AN207+'SAR Da'!AN207+'URQ Da'!AN207+'ROC Da'!AN207+'SM Da'!AN207+'BN Da'!AN207+'BS Da'!AN207+'TDC Da'!AN207</f>
        <v>58</v>
      </c>
      <c r="AO207" s="55">
        <f>+'MIT Da'!AO207+'SAR Da'!AO207+'URQ Da'!AO207+'ROC Da'!AO207+'SM Da'!AO207+'BN Da'!AO207+'BS Da'!AO207+'TDC Da'!AO207</f>
        <v>82</v>
      </c>
      <c r="AP207" s="232">
        <f>+'MIT Da'!AP207+'SAR Da'!AP207+'URQ Da'!AP207+'ROC Da'!AP207+'SM Da'!AP207+'BN Da'!AP207+'BS Da'!AP207+'TDC Da'!AP207</f>
        <v>152</v>
      </c>
      <c r="AQ207" s="55">
        <f>+'MIT Da'!AQ207+'SAR Da'!AQ207+'URQ Da'!AQ207+'ROC Da'!AQ207+'SM Da'!AQ207+'BN Da'!AQ207+'BS Da'!AQ207+'TDC Da'!AQ207</f>
        <v>596</v>
      </c>
      <c r="AR207" s="55">
        <f>+'MIT Da'!AR207+'SAR Da'!AR207+'URQ Da'!AR207+'ROC Da'!AR207+'SM Da'!AR207+'BN Da'!AR207+'BS Da'!AR207+'TDC Da'!AR207</f>
        <v>341</v>
      </c>
      <c r="AS207" s="55">
        <f>+'MIT Da'!AS207+'SAR Da'!AS207+'URQ Da'!AS207+'ROC Da'!AS207+'SM Da'!AS207+'BN Da'!AS207+'BS Da'!AS207+'TDC Da'!AS207</f>
        <v>39</v>
      </c>
      <c r="AT207" s="232">
        <f>+SUM(RED_InfraMR[[#This Row],[B.02.1 - Parque de Coches Eléctricos Motrices]:[B.02.3 - Parque de Coches Eléctricos Motrices Tipo R]])</f>
        <v>976</v>
      </c>
      <c r="AU207" s="55">
        <f>+'MIT Da'!AU207+'SAR Da'!AU207+'URQ Da'!AU207+'ROC Da'!AU207+'SM Da'!AU207+'BN Da'!AU207+'BS Da'!AU207+'TDC Da'!AU207</f>
        <v>12</v>
      </c>
      <c r="AV207" s="55">
        <f>+'MIT Da'!AV207+'SAR Da'!AV207+'URQ Da'!AV207+'ROC Da'!AV207+'SM Da'!AV207+'BN Da'!AV207+'BS Da'!AV207+'TDC Da'!AV207</f>
        <v>6</v>
      </c>
      <c r="AW207" s="55">
        <f>+'MIT Da'!AW207+'SAR Da'!AW207+'URQ Da'!AW207+'ROC Da'!AW207+'SM Da'!AW207+'BN Da'!AW207+'BS Da'!AW207+'TDC Da'!AW207</f>
        <v>10</v>
      </c>
      <c r="AX207" s="232">
        <f>+SUM(RED_InfraMR[[#This Row],[B.03.1 - Parque de Coches Motores Motrices Remolcados]:[B.03.3 - Parque de Coches Motores Motrices Cabina]])</f>
        <v>28</v>
      </c>
      <c r="AY207" s="55">
        <f>+'MIT Da'!AY207+'SAR Da'!AY207+'URQ Da'!AY207+'ROC Da'!AY207+'SM Da'!AY207+'BN Da'!AY207+'BS Da'!AY207+'TDC Da'!AY207</f>
        <v>437</v>
      </c>
      <c r="AZ207" s="55">
        <f>+'MIT Da'!AZ207+'SAR Da'!AZ207+'URQ Da'!AZ207+'ROC Da'!AZ207+'SM Da'!AZ207+'BN Da'!AZ207+'BS Da'!AZ207+'TDC Da'!AZ207</f>
        <v>173</v>
      </c>
      <c r="BA207" s="55">
        <f>+'MIT Da'!BA207+'SAR Da'!BA207+'URQ Da'!BA207+'ROC Da'!BA207+'SM Da'!BA207+'BN Da'!BA207+'BS Da'!BA207+'TDC Da'!BA207</f>
        <v>15</v>
      </c>
      <c r="BB207" s="55">
        <f>+'MIT Da'!BB207+'SAR Da'!BB207+'URQ Da'!BB207+'ROC Da'!BB207+'SM Da'!BB207+'BN Da'!BB207+'BS Da'!BB207+'TDC Da'!BB207</f>
        <v>0</v>
      </c>
      <c r="BC207" s="232">
        <f>+SUM(RED_InfraMR[[#This Row],[B.04.1 - Parque de Coches Remolcados Clase Unica]:[B.04.5 - Parque de Coches Remolcados para Servicios Especiales (Cartoneros)]])</f>
        <v>625</v>
      </c>
      <c r="BD207" s="393">
        <f>+'MIT Da'!BD207+'SAR Da'!BD207+'URQ Da'!BD207+'ROC Da'!BD207+'SM Da'!BD207+'BN Da'!BD207+'BS Da'!BD207+'TDC Da'!BD207</f>
        <v>164</v>
      </c>
      <c r="BE207" s="55">
        <f>+'MIT Da'!BE207+'SAR Da'!BE207+'URQ Da'!BE207+'ROC Da'!BE207+'SM Da'!BE207+'BN Da'!BE207+'BS Da'!BE207+'TDC Da'!BE207</f>
        <v>12</v>
      </c>
      <c r="BF207" s="55">
        <f>+'MIT Da'!BF207+'SAR Da'!BF207+'URQ Da'!BF207+'ROC Da'!BF207+'SM Da'!BF207+'BN Da'!BF207+'BS Da'!BF207+'TDC Da'!BF207</f>
        <v>92</v>
      </c>
      <c r="BG207" s="235"/>
    </row>
    <row r="208" spans="1:59">
      <c r="A208" s="1">
        <v>2010</v>
      </c>
      <c r="B208" s="1" t="s">
        <v>63</v>
      </c>
      <c r="C208" s="10">
        <f>+'MIT Da'!C208+'SAR Da'!C208+'URQ Da'!C208+'ROC Da'!C208+'SM Da'!C208+'BN Da'!C208+'BS Da'!C208+'TDC Da'!C208</f>
        <v>147.21299999999999</v>
      </c>
      <c r="D208" s="10">
        <f>+'MIT Da'!D208+'SAR Da'!D208+'URQ Da'!D208+'ROC Da'!D208+'SM Da'!D208+'BN Da'!D208+'BS Da'!D208+'TDC Da'!D208</f>
        <v>434.00300000000004</v>
      </c>
      <c r="E208" s="10">
        <f>+'MIT Da'!E208+'SAR Da'!E208+'URQ Da'!E208+'ROC Da'!E208+'SM Da'!E208+'BN Da'!E208+'BS Da'!E208+'TDC Da'!E208</f>
        <v>0</v>
      </c>
      <c r="F208" s="10">
        <f>+'MIT Da'!F208+'SAR Da'!F208+'URQ Da'!F208+'ROC Da'!F208+'SM Da'!F208+'BN Da'!F208+'BS Da'!F208+'TDC Da'!F208</f>
        <v>186.47664</v>
      </c>
      <c r="G208" s="192">
        <f>+'MIT Da'!G208+'SAR Da'!G208+'URQ Da'!G208+'ROC Da'!G208+'SM Da'!G208+'BN Da'!G208+'BS Da'!G208+'TDC Da'!G208</f>
        <v>767.69263999999998</v>
      </c>
      <c r="H208" s="192">
        <f>+'MIT Da'!H208+'SAR Da'!H208+'URQ Da'!H208+'ROC Da'!H208+'SM Da'!H208+'BN Da'!H208+'BS Da'!H208+'TDC Da'!H208</f>
        <v>767.69263999999998</v>
      </c>
      <c r="I208" s="10">
        <f>+'MIT Da'!I208+'SAR Da'!I208+'URQ Da'!I208+'ROC Da'!I208+'SM Da'!I208+'BN Da'!I208+'BS Da'!I208+'TDC Da'!I208</f>
        <v>1011.74311</v>
      </c>
      <c r="J208" s="10">
        <f>+'MIT Da'!J208+'SAR Da'!J208+'URQ Da'!J208+'ROC Da'!J208+'SM Da'!J208+'BN Da'!J208+'BS Da'!J208+'TDC Da'!J208</f>
        <v>1039.809</v>
      </c>
      <c r="K208" s="10">
        <f>+'MIT Da'!K208+'SAR Da'!K208+'URQ Da'!K208+'ROC Da'!K208+'SM Da'!K208+'BN Da'!K208+'BS Da'!K208+'TDC Da'!K208</f>
        <v>54.516999999999996</v>
      </c>
      <c r="L208" s="10">
        <f>+'MIT Da'!L208+'SAR Da'!L208+'URQ Da'!L208+'ROC Da'!L208+'SM Da'!L208+'BN Da'!L208+'BS Da'!L208+'TDC Da'!L208</f>
        <v>400.09900000000005</v>
      </c>
      <c r="M208" s="10">
        <f>+'MIT Da'!M208+'SAR Da'!M208+'URQ Da'!M208+'ROC Da'!M208+'SM Da'!M208+'BN Da'!M208+'BS Da'!M208+'TDC Da'!M208</f>
        <v>21.314999999999998</v>
      </c>
      <c r="N208" s="192">
        <f>+'MIT Da'!N208+'SAR Da'!N208+'URQ Da'!N208+'ROC Da'!N208+'SM Da'!N208+'BN Da'!N208+'BS Da'!N208+'TDC Da'!N208</f>
        <v>1439.9079999999999</v>
      </c>
      <c r="O208" s="192">
        <f>+'MIT Da'!O208+'SAR Da'!O208+'URQ Da'!O208+'ROC Da'!O208+'SM Da'!O208+'BN Da'!O208+'BS Da'!O208+'TDC Da'!O208</f>
        <v>1439.9079999999999</v>
      </c>
      <c r="P208" s="55">
        <f>+'MIT Da'!P208+'SAR Da'!P208+'URQ Da'!P208+'ROC Da'!P208+'SM Da'!P208+'BN Da'!P208+'BS Da'!P208+'TDC Da'!P208</f>
        <v>203</v>
      </c>
      <c r="Q208" s="55">
        <f>+'MIT Da'!Q208+'SAR Da'!Q208+'URQ Da'!Q208+'ROC Da'!Q208+'SM Da'!Q208+'BN Da'!Q208+'BS Da'!Q208+'TDC Da'!Q208</f>
        <v>58</v>
      </c>
      <c r="R208" s="55">
        <f>+'MIT Da'!R208+'SAR Da'!R208+'URQ Da'!R208+'ROC Da'!R208+'SM Da'!R208+'BN Da'!R208+'BS Da'!R208+'TDC Da'!R208</f>
        <v>10</v>
      </c>
      <c r="S208" s="213">
        <f>+'MIT Da'!S208+'SAR Da'!S208+'URQ Da'!S208+'ROC Da'!S208+'SM Da'!S208+'BN Da'!S208+'BS Da'!S208+'TDC Da'!S208</f>
        <v>271</v>
      </c>
      <c r="T208" s="213">
        <f>+'MIT Da'!T208+'SAR Da'!T208+'URQ Da'!T208+'ROC Da'!T208+'SM Da'!T208+'BN Da'!T208+'BS Da'!T208+'TDC Da'!T208</f>
        <v>271</v>
      </c>
      <c r="U208" s="55">
        <f>+'MIT Da'!U208+'SAR Da'!U208+'URQ Da'!U208+'ROC Da'!U208+'SM Da'!U208+'BN Da'!U208+'BS Da'!U208+'TDC Da'!U208</f>
        <v>136</v>
      </c>
      <c r="V208" s="55">
        <f>+'MIT Da'!V208+'SAR Da'!V208+'URQ Da'!V208+'ROC Da'!V208+'SM Da'!V208+'BN Da'!V208+'BS Da'!V208+'TDC Da'!V208</f>
        <v>433</v>
      </c>
      <c r="W208" s="55">
        <f>+'MIT Da'!W208+'SAR Da'!W208+'URQ Da'!W208+'ROC Da'!W208+'SM Da'!W208+'BN Da'!W208+'BS Da'!W208+'TDC Da'!W208</f>
        <v>11</v>
      </c>
      <c r="X208" s="55">
        <f>+'MIT Da'!X208+'SAR Da'!X208+'URQ Da'!X208+'ROC Da'!X208+'SM Da'!X208+'BN Da'!X208+'BS Da'!X208+'TDC Da'!X208</f>
        <v>107</v>
      </c>
      <c r="Y208" s="55">
        <f>+'MIT Da'!Y208+'SAR Da'!Y208+'URQ Da'!Y208+'ROC Da'!Y208+'SM Da'!Y208+'BN Da'!Y208+'BS Da'!Y208+'TDC Da'!Y208</f>
        <v>4</v>
      </c>
      <c r="Z208" s="219">
        <f>+'MIT Da'!Z208+'SAR Da'!Z208+'URQ Da'!Z208+'ROC Da'!Z208+'SM Da'!Z208+'BN Da'!Z208+'BS Da'!Z208+'TDC Da'!Z208</f>
        <v>691</v>
      </c>
      <c r="AA208" s="55">
        <f>+'MIT Da'!AA208+'SAR Da'!AA208+'URQ Da'!AA208+'ROC Da'!AA208+'SM Da'!AA208+'BN Da'!AA208+'BS Da'!AA208+'TDC Da'!AA208</f>
        <v>165</v>
      </c>
      <c r="AB208" s="55">
        <f>+'MIT Da'!AB208+'SAR Da'!AB208+'URQ Da'!AB208+'ROC Da'!AB208+'SM Da'!AB208+'BN Da'!AB208+'BS Da'!AB208+'TDC Da'!AB208</f>
        <v>100</v>
      </c>
      <c r="AC208" s="55">
        <f>+'MIT Da'!AC208+'SAR Da'!AC208+'URQ Da'!AC208+'ROC Da'!AC208+'SM Da'!AC208+'BN Da'!AC208+'BS Da'!AC208+'TDC Da'!AC208</f>
        <v>691</v>
      </c>
      <c r="AD208" s="219">
        <f>+'MIT Da'!AD208+'SAR Da'!AD208+'URQ Da'!AD208+'ROC Da'!AD208+'SM Da'!AD208+'BN Da'!AD208+'BS Da'!AD208+'TDC Da'!AD208</f>
        <v>956</v>
      </c>
      <c r="AE208" s="55">
        <f>+'MIT Da'!AE208+'SAR Da'!AE208+'URQ Da'!AE208+'ROC Da'!AE208+'SM Da'!AE208+'BN Da'!AE208+'BS Da'!AE208+'TDC Da'!AE208</f>
        <v>54</v>
      </c>
      <c r="AF208" s="55">
        <f>+'MIT Da'!AF208+'SAR Da'!AF208+'URQ Da'!AF208+'ROC Da'!AF208+'SM Da'!AF208+'BN Da'!AF208+'BS Da'!AF208+'TDC Da'!AF208</f>
        <v>95</v>
      </c>
      <c r="AG208" s="55">
        <f>+'MIT Da'!AG208+'SAR Da'!AG208+'URQ Da'!AG208+'ROC Da'!AG208+'SM Da'!AG208+'BN Da'!AG208+'BS Da'!AG208+'TDC Da'!AG208</f>
        <v>449</v>
      </c>
      <c r="AH208" s="219">
        <f>+'MIT Da'!AH208+'SAR Da'!AH208+'URQ Da'!AH208+'ROC Da'!AH208+'SM Da'!AH208+'BN Da'!AH208+'BS Da'!AH208+'TDC Da'!AH208</f>
        <v>598</v>
      </c>
      <c r="AI208" s="10">
        <f>+'MIT Da'!AI208+'SAR Da'!AI208+'URQ Da'!AI208+'ROC Da'!AI208+'SM Da'!AI208+'BN Da'!AI208+'BS Da'!AI208+'TDC Da'!AI208</f>
        <v>279.92699999999996</v>
      </c>
      <c r="AJ208" s="10">
        <f>+'MIT Da'!AJ208+'SAR Da'!AJ208+'URQ Da'!AJ208+'ROC Da'!AJ208+'SM Da'!AJ208+'BN Da'!AJ208+'BS Da'!AJ208+'TDC Da'!AJ208</f>
        <v>2</v>
      </c>
      <c r="AK208" s="10">
        <f>+'MIT Da'!AK208+'SAR Da'!AK208+'URQ Da'!AK208+'ROC Da'!AK208+'SM Da'!AK208+'BN Da'!AK208+'BS Da'!AK208+'TDC Da'!AK208</f>
        <v>498.71500000000003</v>
      </c>
      <c r="AL208" s="222">
        <f>+'MIT Da'!AL208+'SAR Da'!AL208+'URQ Da'!AL208+'ROC Da'!AL208+'SM Da'!AL208+'BN Da'!AL208+'BS Da'!AL208+'TDC Da'!AL208</f>
        <v>780.64199999999994</v>
      </c>
      <c r="AM208" s="55">
        <f>+'MIT Da'!AM208+'SAR Da'!AM208+'URQ Da'!AM208+'ROC Da'!AM208+'SM Da'!AM208+'BN Da'!AM208+'BS Da'!AM208+'TDC Da'!AM208</f>
        <v>12</v>
      </c>
      <c r="AN208" s="55">
        <f>+'MIT Da'!AN208+'SAR Da'!AN208+'URQ Da'!AN208+'ROC Da'!AN208+'SM Da'!AN208+'BN Da'!AN208+'BS Da'!AN208+'TDC Da'!AN208</f>
        <v>58</v>
      </c>
      <c r="AO208" s="55">
        <f>+'MIT Da'!AO208+'SAR Da'!AO208+'URQ Da'!AO208+'ROC Da'!AO208+'SM Da'!AO208+'BN Da'!AO208+'BS Da'!AO208+'TDC Da'!AO208</f>
        <v>82</v>
      </c>
      <c r="AP208" s="232">
        <f>+'MIT Da'!AP208+'SAR Da'!AP208+'URQ Da'!AP208+'ROC Da'!AP208+'SM Da'!AP208+'BN Da'!AP208+'BS Da'!AP208+'TDC Da'!AP208</f>
        <v>152</v>
      </c>
      <c r="AQ208" s="55">
        <f>+'MIT Da'!AQ208+'SAR Da'!AQ208+'URQ Da'!AQ208+'ROC Da'!AQ208+'SM Da'!AQ208+'BN Da'!AQ208+'BS Da'!AQ208+'TDC Da'!AQ208</f>
        <v>596</v>
      </c>
      <c r="AR208" s="55">
        <f>+'MIT Da'!AR208+'SAR Da'!AR208+'URQ Da'!AR208+'ROC Da'!AR208+'SM Da'!AR208+'BN Da'!AR208+'BS Da'!AR208+'TDC Da'!AR208</f>
        <v>341</v>
      </c>
      <c r="AS208" s="55">
        <f>+'MIT Da'!AS208+'SAR Da'!AS208+'URQ Da'!AS208+'ROC Da'!AS208+'SM Da'!AS208+'BN Da'!AS208+'BS Da'!AS208+'TDC Da'!AS208</f>
        <v>39</v>
      </c>
      <c r="AT208" s="232">
        <f>+SUM(RED_InfraMR[[#This Row],[B.02.1 - Parque de Coches Eléctricos Motrices]:[B.02.3 - Parque de Coches Eléctricos Motrices Tipo R]])</f>
        <v>976</v>
      </c>
      <c r="AU208" s="55">
        <f>+'MIT Da'!AU208+'SAR Da'!AU208+'URQ Da'!AU208+'ROC Da'!AU208+'SM Da'!AU208+'BN Da'!AU208+'BS Da'!AU208+'TDC Da'!AU208</f>
        <v>12</v>
      </c>
      <c r="AV208" s="55">
        <f>+'MIT Da'!AV208+'SAR Da'!AV208+'URQ Da'!AV208+'ROC Da'!AV208+'SM Da'!AV208+'BN Da'!AV208+'BS Da'!AV208+'TDC Da'!AV208</f>
        <v>6</v>
      </c>
      <c r="AW208" s="55">
        <f>+'MIT Da'!AW208+'SAR Da'!AW208+'URQ Da'!AW208+'ROC Da'!AW208+'SM Da'!AW208+'BN Da'!AW208+'BS Da'!AW208+'TDC Da'!AW208</f>
        <v>10</v>
      </c>
      <c r="AX208" s="232">
        <f>+SUM(RED_InfraMR[[#This Row],[B.03.1 - Parque de Coches Motores Motrices Remolcados]:[B.03.3 - Parque de Coches Motores Motrices Cabina]])</f>
        <v>28</v>
      </c>
      <c r="AY208" s="55">
        <f>+'MIT Da'!AY208+'SAR Da'!AY208+'URQ Da'!AY208+'ROC Da'!AY208+'SM Da'!AY208+'BN Da'!AY208+'BS Da'!AY208+'TDC Da'!AY208</f>
        <v>437</v>
      </c>
      <c r="AZ208" s="55">
        <f>+'MIT Da'!AZ208+'SAR Da'!AZ208+'URQ Da'!AZ208+'ROC Da'!AZ208+'SM Da'!AZ208+'BN Da'!AZ208+'BS Da'!AZ208+'TDC Da'!AZ208</f>
        <v>173</v>
      </c>
      <c r="BA208" s="55">
        <f>+'MIT Da'!BA208+'SAR Da'!BA208+'URQ Da'!BA208+'ROC Da'!BA208+'SM Da'!BA208+'BN Da'!BA208+'BS Da'!BA208+'TDC Da'!BA208</f>
        <v>15</v>
      </c>
      <c r="BB208" s="55">
        <f>+'MIT Da'!BB208+'SAR Da'!BB208+'URQ Da'!BB208+'ROC Da'!BB208+'SM Da'!BB208+'BN Da'!BB208+'BS Da'!BB208+'TDC Da'!BB208</f>
        <v>0</v>
      </c>
      <c r="BC208" s="232">
        <f>+SUM(RED_InfraMR[[#This Row],[B.04.1 - Parque de Coches Remolcados Clase Unica]:[B.04.5 - Parque de Coches Remolcados para Servicios Especiales (Cartoneros)]])</f>
        <v>625</v>
      </c>
      <c r="BD208" s="393">
        <f>+'MIT Da'!BD208+'SAR Da'!BD208+'URQ Da'!BD208+'ROC Da'!BD208+'SM Da'!BD208+'BN Da'!BD208+'BS Da'!BD208+'TDC Da'!BD208</f>
        <v>164</v>
      </c>
      <c r="BE208" s="55">
        <f>+'MIT Da'!BE208+'SAR Da'!BE208+'URQ Da'!BE208+'ROC Da'!BE208+'SM Da'!BE208+'BN Da'!BE208+'BS Da'!BE208+'TDC Da'!BE208</f>
        <v>12</v>
      </c>
      <c r="BF208" s="55">
        <f>+'MIT Da'!BF208+'SAR Da'!BF208+'URQ Da'!BF208+'ROC Da'!BF208+'SM Da'!BF208+'BN Da'!BF208+'BS Da'!BF208+'TDC Da'!BF208</f>
        <v>92</v>
      </c>
      <c r="BG208" s="235"/>
    </row>
    <row r="209" spans="1:59">
      <c r="A209" s="1">
        <v>2010</v>
      </c>
      <c r="B209" s="1" t="s">
        <v>64</v>
      </c>
      <c r="C209" s="10">
        <f>+'MIT Da'!C209+'SAR Da'!C209+'URQ Da'!C209+'ROC Da'!C209+'SM Da'!C209+'BN Da'!C209+'BS Da'!C209+'TDC Da'!C209</f>
        <v>147.21299999999999</v>
      </c>
      <c r="D209" s="10">
        <f>+'MIT Da'!D209+'SAR Da'!D209+'URQ Da'!D209+'ROC Da'!D209+'SM Da'!D209+'BN Da'!D209+'BS Da'!D209+'TDC Da'!D209</f>
        <v>434.00300000000004</v>
      </c>
      <c r="E209" s="10">
        <f>+'MIT Da'!E209+'SAR Da'!E209+'URQ Da'!E209+'ROC Da'!E209+'SM Da'!E209+'BN Da'!E209+'BS Da'!E209+'TDC Da'!E209</f>
        <v>0</v>
      </c>
      <c r="F209" s="10">
        <f>+'MIT Da'!F209+'SAR Da'!F209+'URQ Da'!F209+'ROC Da'!F209+'SM Da'!F209+'BN Da'!F209+'BS Da'!F209+'TDC Da'!F209</f>
        <v>186.47664</v>
      </c>
      <c r="G209" s="192">
        <f>+'MIT Da'!G209+'SAR Da'!G209+'URQ Da'!G209+'ROC Da'!G209+'SM Da'!G209+'BN Da'!G209+'BS Da'!G209+'TDC Da'!G209</f>
        <v>767.69263999999998</v>
      </c>
      <c r="H209" s="192">
        <f>+'MIT Da'!H209+'SAR Da'!H209+'URQ Da'!H209+'ROC Da'!H209+'SM Da'!H209+'BN Da'!H209+'BS Da'!H209+'TDC Da'!H209</f>
        <v>767.69263999999998</v>
      </c>
      <c r="I209" s="10">
        <f>+'MIT Da'!I209+'SAR Da'!I209+'URQ Da'!I209+'ROC Da'!I209+'SM Da'!I209+'BN Da'!I209+'BS Da'!I209+'TDC Da'!I209</f>
        <v>1011.74311</v>
      </c>
      <c r="J209" s="10">
        <f>+'MIT Da'!J209+'SAR Da'!J209+'URQ Da'!J209+'ROC Da'!J209+'SM Da'!J209+'BN Da'!J209+'BS Da'!J209+'TDC Da'!J209</f>
        <v>1039.809</v>
      </c>
      <c r="K209" s="10">
        <f>+'MIT Da'!K209+'SAR Da'!K209+'URQ Da'!K209+'ROC Da'!K209+'SM Da'!K209+'BN Da'!K209+'BS Da'!K209+'TDC Da'!K209</f>
        <v>54.516999999999996</v>
      </c>
      <c r="L209" s="10">
        <f>+'MIT Da'!L209+'SAR Da'!L209+'URQ Da'!L209+'ROC Da'!L209+'SM Da'!L209+'BN Da'!L209+'BS Da'!L209+'TDC Da'!L209</f>
        <v>400.09900000000005</v>
      </c>
      <c r="M209" s="10">
        <f>+'MIT Da'!M209+'SAR Da'!M209+'URQ Da'!M209+'ROC Da'!M209+'SM Da'!M209+'BN Da'!M209+'BS Da'!M209+'TDC Da'!M209</f>
        <v>21.314999999999998</v>
      </c>
      <c r="N209" s="192">
        <f>+'MIT Da'!N209+'SAR Da'!N209+'URQ Da'!N209+'ROC Da'!N209+'SM Da'!N209+'BN Da'!N209+'BS Da'!N209+'TDC Da'!N209</f>
        <v>1439.9079999999999</v>
      </c>
      <c r="O209" s="192">
        <f>+'MIT Da'!O209+'SAR Da'!O209+'URQ Da'!O209+'ROC Da'!O209+'SM Da'!O209+'BN Da'!O209+'BS Da'!O209+'TDC Da'!O209</f>
        <v>1439.9079999999999</v>
      </c>
      <c r="P209" s="55">
        <f>+'MIT Da'!P209+'SAR Da'!P209+'URQ Da'!P209+'ROC Da'!P209+'SM Da'!P209+'BN Da'!P209+'BS Da'!P209+'TDC Da'!P209</f>
        <v>203</v>
      </c>
      <c r="Q209" s="55">
        <f>+'MIT Da'!Q209+'SAR Da'!Q209+'URQ Da'!Q209+'ROC Da'!Q209+'SM Da'!Q209+'BN Da'!Q209+'BS Da'!Q209+'TDC Da'!Q209</f>
        <v>58</v>
      </c>
      <c r="R209" s="55">
        <f>+'MIT Da'!R209+'SAR Da'!R209+'URQ Da'!R209+'ROC Da'!R209+'SM Da'!R209+'BN Da'!R209+'BS Da'!R209+'TDC Da'!R209</f>
        <v>10</v>
      </c>
      <c r="S209" s="213">
        <f>+'MIT Da'!S209+'SAR Da'!S209+'URQ Da'!S209+'ROC Da'!S209+'SM Da'!S209+'BN Da'!S209+'BS Da'!S209+'TDC Da'!S209</f>
        <v>271</v>
      </c>
      <c r="T209" s="213">
        <f>+'MIT Da'!T209+'SAR Da'!T209+'URQ Da'!T209+'ROC Da'!T209+'SM Da'!T209+'BN Da'!T209+'BS Da'!T209+'TDC Da'!T209</f>
        <v>271</v>
      </c>
      <c r="U209" s="55">
        <f>+'MIT Da'!U209+'SAR Da'!U209+'URQ Da'!U209+'ROC Da'!U209+'SM Da'!U209+'BN Da'!U209+'BS Da'!U209+'TDC Da'!U209</f>
        <v>136</v>
      </c>
      <c r="V209" s="55">
        <f>+'MIT Da'!V209+'SAR Da'!V209+'URQ Da'!V209+'ROC Da'!V209+'SM Da'!V209+'BN Da'!V209+'BS Da'!V209+'TDC Da'!V209</f>
        <v>433</v>
      </c>
      <c r="W209" s="55">
        <f>+'MIT Da'!W209+'SAR Da'!W209+'URQ Da'!W209+'ROC Da'!W209+'SM Da'!W209+'BN Da'!W209+'BS Da'!W209+'TDC Da'!W209</f>
        <v>11</v>
      </c>
      <c r="X209" s="55">
        <f>+'MIT Da'!X209+'SAR Da'!X209+'URQ Da'!X209+'ROC Da'!X209+'SM Da'!X209+'BN Da'!X209+'BS Da'!X209+'TDC Da'!X209</f>
        <v>107</v>
      </c>
      <c r="Y209" s="55">
        <f>+'MIT Da'!Y209+'SAR Da'!Y209+'URQ Da'!Y209+'ROC Da'!Y209+'SM Da'!Y209+'BN Da'!Y209+'BS Da'!Y209+'TDC Da'!Y209</f>
        <v>4</v>
      </c>
      <c r="Z209" s="219">
        <f>+'MIT Da'!Z209+'SAR Da'!Z209+'URQ Da'!Z209+'ROC Da'!Z209+'SM Da'!Z209+'BN Da'!Z209+'BS Da'!Z209+'TDC Da'!Z209</f>
        <v>691</v>
      </c>
      <c r="AA209" s="55">
        <f>+'MIT Da'!AA209+'SAR Da'!AA209+'URQ Da'!AA209+'ROC Da'!AA209+'SM Da'!AA209+'BN Da'!AA209+'BS Da'!AA209+'TDC Da'!AA209</f>
        <v>165</v>
      </c>
      <c r="AB209" s="55">
        <f>+'MIT Da'!AB209+'SAR Da'!AB209+'URQ Da'!AB209+'ROC Da'!AB209+'SM Da'!AB209+'BN Da'!AB209+'BS Da'!AB209+'TDC Da'!AB209</f>
        <v>100</v>
      </c>
      <c r="AC209" s="55">
        <f>+'MIT Da'!AC209+'SAR Da'!AC209+'URQ Da'!AC209+'ROC Da'!AC209+'SM Da'!AC209+'BN Da'!AC209+'BS Da'!AC209+'TDC Da'!AC209</f>
        <v>691</v>
      </c>
      <c r="AD209" s="219">
        <f>+'MIT Da'!AD209+'SAR Da'!AD209+'URQ Da'!AD209+'ROC Da'!AD209+'SM Da'!AD209+'BN Da'!AD209+'BS Da'!AD209+'TDC Da'!AD209</f>
        <v>956</v>
      </c>
      <c r="AE209" s="55">
        <f>+'MIT Da'!AE209+'SAR Da'!AE209+'URQ Da'!AE209+'ROC Da'!AE209+'SM Da'!AE209+'BN Da'!AE209+'BS Da'!AE209+'TDC Da'!AE209</f>
        <v>54</v>
      </c>
      <c r="AF209" s="55">
        <f>+'MIT Da'!AF209+'SAR Da'!AF209+'URQ Da'!AF209+'ROC Da'!AF209+'SM Da'!AF209+'BN Da'!AF209+'BS Da'!AF209+'TDC Da'!AF209</f>
        <v>95</v>
      </c>
      <c r="AG209" s="55">
        <f>+'MIT Da'!AG209+'SAR Da'!AG209+'URQ Da'!AG209+'ROC Da'!AG209+'SM Da'!AG209+'BN Da'!AG209+'BS Da'!AG209+'TDC Da'!AG209</f>
        <v>449</v>
      </c>
      <c r="AH209" s="219">
        <f>+'MIT Da'!AH209+'SAR Da'!AH209+'URQ Da'!AH209+'ROC Da'!AH209+'SM Da'!AH209+'BN Da'!AH209+'BS Da'!AH209+'TDC Da'!AH209</f>
        <v>598</v>
      </c>
      <c r="AI209" s="10">
        <f>+'MIT Da'!AI209+'SAR Da'!AI209+'URQ Da'!AI209+'ROC Da'!AI209+'SM Da'!AI209+'BN Da'!AI209+'BS Da'!AI209+'TDC Da'!AI209</f>
        <v>279.92699999999996</v>
      </c>
      <c r="AJ209" s="10">
        <f>+'MIT Da'!AJ209+'SAR Da'!AJ209+'URQ Da'!AJ209+'ROC Da'!AJ209+'SM Da'!AJ209+'BN Da'!AJ209+'BS Da'!AJ209+'TDC Da'!AJ209</f>
        <v>2</v>
      </c>
      <c r="AK209" s="10">
        <f>+'MIT Da'!AK209+'SAR Da'!AK209+'URQ Da'!AK209+'ROC Da'!AK209+'SM Da'!AK209+'BN Da'!AK209+'BS Da'!AK209+'TDC Da'!AK209</f>
        <v>498.71500000000003</v>
      </c>
      <c r="AL209" s="222">
        <f>+'MIT Da'!AL209+'SAR Da'!AL209+'URQ Da'!AL209+'ROC Da'!AL209+'SM Da'!AL209+'BN Da'!AL209+'BS Da'!AL209+'TDC Da'!AL209</f>
        <v>780.64199999999994</v>
      </c>
      <c r="AM209" s="55">
        <f>+'MIT Da'!AM209+'SAR Da'!AM209+'URQ Da'!AM209+'ROC Da'!AM209+'SM Da'!AM209+'BN Da'!AM209+'BS Da'!AM209+'TDC Da'!AM209</f>
        <v>12</v>
      </c>
      <c r="AN209" s="55">
        <f>+'MIT Da'!AN209+'SAR Da'!AN209+'URQ Da'!AN209+'ROC Da'!AN209+'SM Da'!AN209+'BN Da'!AN209+'BS Da'!AN209+'TDC Da'!AN209</f>
        <v>58</v>
      </c>
      <c r="AO209" s="55">
        <f>+'MIT Da'!AO209+'SAR Da'!AO209+'URQ Da'!AO209+'ROC Da'!AO209+'SM Da'!AO209+'BN Da'!AO209+'BS Da'!AO209+'TDC Da'!AO209</f>
        <v>82</v>
      </c>
      <c r="AP209" s="232">
        <f>+'MIT Da'!AP209+'SAR Da'!AP209+'URQ Da'!AP209+'ROC Da'!AP209+'SM Da'!AP209+'BN Da'!AP209+'BS Da'!AP209+'TDC Da'!AP209</f>
        <v>152</v>
      </c>
      <c r="AQ209" s="55">
        <f>+'MIT Da'!AQ209+'SAR Da'!AQ209+'URQ Da'!AQ209+'ROC Da'!AQ209+'SM Da'!AQ209+'BN Da'!AQ209+'BS Da'!AQ209+'TDC Da'!AQ209</f>
        <v>596</v>
      </c>
      <c r="AR209" s="55">
        <f>+'MIT Da'!AR209+'SAR Da'!AR209+'URQ Da'!AR209+'ROC Da'!AR209+'SM Da'!AR209+'BN Da'!AR209+'BS Da'!AR209+'TDC Da'!AR209</f>
        <v>341</v>
      </c>
      <c r="AS209" s="55">
        <f>+'MIT Da'!AS209+'SAR Da'!AS209+'URQ Da'!AS209+'ROC Da'!AS209+'SM Da'!AS209+'BN Da'!AS209+'BS Da'!AS209+'TDC Da'!AS209</f>
        <v>39</v>
      </c>
      <c r="AT209" s="232">
        <f>+SUM(RED_InfraMR[[#This Row],[B.02.1 - Parque de Coches Eléctricos Motrices]:[B.02.3 - Parque de Coches Eléctricos Motrices Tipo R]])</f>
        <v>976</v>
      </c>
      <c r="AU209" s="55">
        <f>+'MIT Da'!AU209+'SAR Da'!AU209+'URQ Da'!AU209+'ROC Da'!AU209+'SM Da'!AU209+'BN Da'!AU209+'BS Da'!AU209+'TDC Da'!AU209</f>
        <v>12</v>
      </c>
      <c r="AV209" s="55">
        <f>+'MIT Da'!AV209+'SAR Da'!AV209+'URQ Da'!AV209+'ROC Da'!AV209+'SM Da'!AV209+'BN Da'!AV209+'BS Da'!AV209+'TDC Da'!AV209</f>
        <v>6</v>
      </c>
      <c r="AW209" s="55">
        <f>+'MIT Da'!AW209+'SAR Da'!AW209+'URQ Da'!AW209+'ROC Da'!AW209+'SM Da'!AW209+'BN Da'!AW209+'BS Da'!AW209+'TDC Da'!AW209</f>
        <v>10</v>
      </c>
      <c r="AX209" s="232">
        <f>+SUM(RED_InfraMR[[#This Row],[B.03.1 - Parque de Coches Motores Motrices Remolcados]:[B.03.3 - Parque de Coches Motores Motrices Cabina]])</f>
        <v>28</v>
      </c>
      <c r="AY209" s="55">
        <f>+'MIT Da'!AY209+'SAR Da'!AY209+'URQ Da'!AY209+'ROC Da'!AY209+'SM Da'!AY209+'BN Da'!AY209+'BS Da'!AY209+'TDC Da'!AY209</f>
        <v>437</v>
      </c>
      <c r="AZ209" s="55">
        <f>+'MIT Da'!AZ209+'SAR Da'!AZ209+'URQ Da'!AZ209+'ROC Da'!AZ209+'SM Da'!AZ209+'BN Da'!AZ209+'BS Da'!AZ209+'TDC Da'!AZ209</f>
        <v>173</v>
      </c>
      <c r="BA209" s="55">
        <f>+'MIT Da'!BA209+'SAR Da'!BA209+'URQ Da'!BA209+'ROC Da'!BA209+'SM Da'!BA209+'BN Da'!BA209+'BS Da'!BA209+'TDC Da'!BA209</f>
        <v>15</v>
      </c>
      <c r="BB209" s="55">
        <f>+'MIT Da'!BB209+'SAR Da'!BB209+'URQ Da'!BB209+'ROC Da'!BB209+'SM Da'!BB209+'BN Da'!BB209+'BS Da'!BB209+'TDC Da'!BB209</f>
        <v>0</v>
      </c>
      <c r="BC209" s="232">
        <f>+SUM(RED_InfraMR[[#This Row],[B.04.1 - Parque de Coches Remolcados Clase Unica]:[B.04.5 - Parque de Coches Remolcados para Servicios Especiales (Cartoneros)]])</f>
        <v>625</v>
      </c>
      <c r="BD209" s="393">
        <f>+'MIT Da'!BD209+'SAR Da'!BD209+'URQ Da'!BD209+'ROC Da'!BD209+'SM Da'!BD209+'BN Da'!BD209+'BS Da'!BD209+'TDC Da'!BD209</f>
        <v>164</v>
      </c>
      <c r="BE209" s="55">
        <f>+'MIT Da'!BE209+'SAR Da'!BE209+'URQ Da'!BE209+'ROC Da'!BE209+'SM Da'!BE209+'BN Da'!BE209+'BS Da'!BE209+'TDC Da'!BE209</f>
        <v>12</v>
      </c>
      <c r="BF209" s="55">
        <f>+'MIT Da'!BF209+'SAR Da'!BF209+'URQ Da'!BF209+'ROC Da'!BF209+'SM Da'!BF209+'BN Da'!BF209+'BS Da'!BF209+'TDC Da'!BF209</f>
        <v>92</v>
      </c>
      <c r="BG209" s="235"/>
    </row>
    <row r="210" spans="1:59">
      <c r="A210" s="1">
        <v>2010</v>
      </c>
      <c r="B210" s="1" t="s">
        <v>65</v>
      </c>
      <c r="C210" s="10">
        <f>+'MIT Da'!C210+'SAR Da'!C210+'URQ Da'!C210+'ROC Da'!C210+'SM Da'!C210+'BN Da'!C210+'BS Da'!C210+'TDC Da'!C210</f>
        <v>147.21299999999999</v>
      </c>
      <c r="D210" s="10">
        <f>+'MIT Da'!D210+'SAR Da'!D210+'URQ Da'!D210+'ROC Da'!D210+'SM Da'!D210+'BN Da'!D210+'BS Da'!D210+'TDC Da'!D210</f>
        <v>434.00300000000004</v>
      </c>
      <c r="E210" s="10">
        <f>+'MIT Da'!E210+'SAR Da'!E210+'URQ Da'!E210+'ROC Da'!E210+'SM Da'!E210+'BN Da'!E210+'BS Da'!E210+'TDC Da'!E210</f>
        <v>0</v>
      </c>
      <c r="F210" s="10">
        <f>+'MIT Da'!F210+'SAR Da'!F210+'URQ Da'!F210+'ROC Da'!F210+'SM Da'!F210+'BN Da'!F210+'BS Da'!F210+'TDC Da'!F210</f>
        <v>186.47664</v>
      </c>
      <c r="G210" s="192">
        <f>+'MIT Da'!G210+'SAR Da'!G210+'URQ Da'!G210+'ROC Da'!G210+'SM Da'!G210+'BN Da'!G210+'BS Da'!G210+'TDC Da'!G210</f>
        <v>767.69263999999998</v>
      </c>
      <c r="H210" s="192">
        <f>+'MIT Da'!H210+'SAR Da'!H210+'URQ Da'!H210+'ROC Da'!H210+'SM Da'!H210+'BN Da'!H210+'BS Da'!H210+'TDC Da'!H210</f>
        <v>767.69263999999998</v>
      </c>
      <c r="I210" s="10">
        <f>+'MIT Da'!I210+'SAR Da'!I210+'URQ Da'!I210+'ROC Da'!I210+'SM Da'!I210+'BN Da'!I210+'BS Da'!I210+'TDC Da'!I210</f>
        <v>1011.74311</v>
      </c>
      <c r="J210" s="10">
        <f>+'MIT Da'!J210+'SAR Da'!J210+'URQ Da'!J210+'ROC Da'!J210+'SM Da'!J210+'BN Da'!J210+'BS Da'!J210+'TDC Da'!J210</f>
        <v>1039.809</v>
      </c>
      <c r="K210" s="10">
        <f>+'MIT Da'!K210+'SAR Da'!K210+'URQ Da'!K210+'ROC Da'!K210+'SM Da'!K210+'BN Da'!K210+'BS Da'!K210+'TDC Da'!K210</f>
        <v>54.516999999999996</v>
      </c>
      <c r="L210" s="10">
        <f>+'MIT Da'!L210+'SAR Da'!L210+'URQ Da'!L210+'ROC Da'!L210+'SM Da'!L210+'BN Da'!L210+'BS Da'!L210+'TDC Da'!L210</f>
        <v>400.09900000000005</v>
      </c>
      <c r="M210" s="10">
        <f>+'MIT Da'!M210+'SAR Da'!M210+'URQ Da'!M210+'ROC Da'!M210+'SM Da'!M210+'BN Da'!M210+'BS Da'!M210+'TDC Da'!M210</f>
        <v>21.314999999999998</v>
      </c>
      <c r="N210" s="192">
        <f>+'MIT Da'!N210+'SAR Da'!N210+'URQ Da'!N210+'ROC Da'!N210+'SM Da'!N210+'BN Da'!N210+'BS Da'!N210+'TDC Da'!N210</f>
        <v>1439.9079999999999</v>
      </c>
      <c r="O210" s="192">
        <f>+'MIT Da'!O210+'SAR Da'!O210+'URQ Da'!O210+'ROC Da'!O210+'SM Da'!O210+'BN Da'!O210+'BS Da'!O210+'TDC Da'!O210</f>
        <v>1439.9079999999999</v>
      </c>
      <c r="P210" s="55">
        <f>+'MIT Da'!P210+'SAR Da'!P210+'URQ Da'!P210+'ROC Da'!P210+'SM Da'!P210+'BN Da'!P210+'BS Da'!P210+'TDC Da'!P210</f>
        <v>203</v>
      </c>
      <c r="Q210" s="55">
        <f>+'MIT Da'!Q210+'SAR Da'!Q210+'URQ Da'!Q210+'ROC Da'!Q210+'SM Da'!Q210+'BN Da'!Q210+'BS Da'!Q210+'TDC Da'!Q210</f>
        <v>58</v>
      </c>
      <c r="R210" s="55">
        <f>+'MIT Da'!R210+'SAR Da'!R210+'URQ Da'!R210+'ROC Da'!R210+'SM Da'!R210+'BN Da'!R210+'BS Da'!R210+'TDC Da'!R210</f>
        <v>10</v>
      </c>
      <c r="S210" s="213">
        <f>+'MIT Da'!S210+'SAR Da'!S210+'URQ Da'!S210+'ROC Da'!S210+'SM Da'!S210+'BN Da'!S210+'BS Da'!S210+'TDC Da'!S210</f>
        <v>271</v>
      </c>
      <c r="T210" s="213">
        <f>+'MIT Da'!T210+'SAR Da'!T210+'URQ Da'!T210+'ROC Da'!T210+'SM Da'!T210+'BN Da'!T210+'BS Da'!T210+'TDC Da'!T210</f>
        <v>271</v>
      </c>
      <c r="U210" s="55">
        <f>+'MIT Da'!U210+'SAR Da'!U210+'URQ Da'!U210+'ROC Da'!U210+'SM Da'!U210+'BN Da'!U210+'BS Da'!U210+'TDC Da'!U210</f>
        <v>136</v>
      </c>
      <c r="V210" s="55">
        <f>+'MIT Da'!V210+'SAR Da'!V210+'URQ Da'!V210+'ROC Da'!V210+'SM Da'!V210+'BN Da'!V210+'BS Da'!V210+'TDC Da'!V210</f>
        <v>433</v>
      </c>
      <c r="W210" s="55">
        <f>+'MIT Da'!W210+'SAR Da'!W210+'URQ Da'!W210+'ROC Da'!W210+'SM Da'!W210+'BN Da'!W210+'BS Da'!W210+'TDC Da'!W210</f>
        <v>11</v>
      </c>
      <c r="X210" s="55">
        <f>+'MIT Da'!X210+'SAR Da'!X210+'URQ Da'!X210+'ROC Da'!X210+'SM Da'!X210+'BN Da'!X210+'BS Da'!X210+'TDC Da'!X210</f>
        <v>107</v>
      </c>
      <c r="Y210" s="55">
        <f>+'MIT Da'!Y210+'SAR Da'!Y210+'URQ Da'!Y210+'ROC Da'!Y210+'SM Da'!Y210+'BN Da'!Y210+'BS Da'!Y210+'TDC Da'!Y210</f>
        <v>4</v>
      </c>
      <c r="Z210" s="219">
        <f>+'MIT Da'!Z210+'SAR Da'!Z210+'URQ Da'!Z210+'ROC Da'!Z210+'SM Da'!Z210+'BN Da'!Z210+'BS Da'!Z210+'TDC Da'!Z210</f>
        <v>691</v>
      </c>
      <c r="AA210" s="55">
        <f>+'MIT Da'!AA210+'SAR Da'!AA210+'URQ Da'!AA210+'ROC Da'!AA210+'SM Da'!AA210+'BN Da'!AA210+'BS Da'!AA210+'TDC Da'!AA210</f>
        <v>165</v>
      </c>
      <c r="AB210" s="55">
        <f>+'MIT Da'!AB210+'SAR Da'!AB210+'URQ Da'!AB210+'ROC Da'!AB210+'SM Da'!AB210+'BN Da'!AB210+'BS Da'!AB210+'TDC Da'!AB210</f>
        <v>100</v>
      </c>
      <c r="AC210" s="55">
        <f>+'MIT Da'!AC210+'SAR Da'!AC210+'URQ Da'!AC210+'ROC Da'!AC210+'SM Da'!AC210+'BN Da'!AC210+'BS Da'!AC210+'TDC Da'!AC210</f>
        <v>691</v>
      </c>
      <c r="AD210" s="219">
        <f>+'MIT Da'!AD210+'SAR Da'!AD210+'URQ Da'!AD210+'ROC Da'!AD210+'SM Da'!AD210+'BN Da'!AD210+'BS Da'!AD210+'TDC Da'!AD210</f>
        <v>956</v>
      </c>
      <c r="AE210" s="55">
        <f>+'MIT Da'!AE210+'SAR Da'!AE210+'URQ Da'!AE210+'ROC Da'!AE210+'SM Da'!AE210+'BN Da'!AE210+'BS Da'!AE210+'TDC Da'!AE210</f>
        <v>54</v>
      </c>
      <c r="AF210" s="55">
        <f>+'MIT Da'!AF210+'SAR Da'!AF210+'URQ Da'!AF210+'ROC Da'!AF210+'SM Da'!AF210+'BN Da'!AF210+'BS Da'!AF210+'TDC Da'!AF210</f>
        <v>95</v>
      </c>
      <c r="AG210" s="55">
        <f>+'MIT Da'!AG210+'SAR Da'!AG210+'URQ Da'!AG210+'ROC Da'!AG210+'SM Da'!AG210+'BN Da'!AG210+'BS Da'!AG210+'TDC Da'!AG210</f>
        <v>449</v>
      </c>
      <c r="AH210" s="219">
        <f>+'MIT Da'!AH210+'SAR Da'!AH210+'URQ Da'!AH210+'ROC Da'!AH210+'SM Da'!AH210+'BN Da'!AH210+'BS Da'!AH210+'TDC Da'!AH210</f>
        <v>598</v>
      </c>
      <c r="AI210" s="10">
        <f>+'MIT Da'!AI210+'SAR Da'!AI210+'URQ Da'!AI210+'ROC Da'!AI210+'SM Da'!AI210+'BN Da'!AI210+'BS Da'!AI210+'TDC Da'!AI210</f>
        <v>279.92699999999996</v>
      </c>
      <c r="AJ210" s="10">
        <f>+'MIT Da'!AJ210+'SAR Da'!AJ210+'URQ Da'!AJ210+'ROC Da'!AJ210+'SM Da'!AJ210+'BN Da'!AJ210+'BS Da'!AJ210+'TDC Da'!AJ210</f>
        <v>2</v>
      </c>
      <c r="AK210" s="10">
        <f>+'MIT Da'!AK210+'SAR Da'!AK210+'URQ Da'!AK210+'ROC Da'!AK210+'SM Da'!AK210+'BN Da'!AK210+'BS Da'!AK210+'TDC Da'!AK210</f>
        <v>498.71500000000003</v>
      </c>
      <c r="AL210" s="222">
        <f>+'MIT Da'!AL210+'SAR Da'!AL210+'URQ Da'!AL210+'ROC Da'!AL210+'SM Da'!AL210+'BN Da'!AL210+'BS Da'!AL210+'TDC Da'!AL210</f>
        <v>780.64199999999994</v>
      </c>
      <c r="AM210" s="55">
        <f>+'MIT Da'!AM210+'SAR Da'!AM210+'URQ Da'!AM210+'ROC Da'!AM210+'SM Da'!AM210+'BN Da'!AM210+'BS Da'!AM210+'TDC Da'!AM210</f>
        <v>12</v>
      </c>
      <c r="AN210" s="55">
        <f>+'MIT Da'!AN210+'SAR Da'!AN210+'URQ Da'!AN210+'ROC Da'!AN210+'SM Da'!AN210+'BN Da'!AN210+'BS Da'!AN210+'TDC Da'!AN210</f>
        <v>58</v>
      </c>
      <c r="AO210" s="55">
        <f>+'MIT Da'!AO210+'SAR Da'!AO210+'URQ Da'!AO210+'ROC Da'!AO210+'SM Da'!AO210+'BN Da'!AO210+'BS Da'!AO210+'TDC Da'!AO210</f>
        <v>82</v>
      </c>
      <c r="AP210" s="232">
        <f>+'MIT Da'!AP210+'SAR Da'!AP210+'URQ Da'!AP210+'ROC Da'!AP210+'SM Da'!AP210+'BN Da'!AP210+'BS Da'!AP210+'TDC Da'!AP210</f>
        <v>152</v>
      </c>
      <c r="AQ210" s="55">
        <f>+'MIT Da'!AQ210+'SAR Da'!AQ210+'URQ Da'!AQ210+'ROC Da'!AQ210+'SM Da'!AQ210+'BN Da'!AQ210+'BS Da'!AQ210+'TDC Da'!AQ210</f>
        <v>596</v>
      </c>
      <c r="AR210" s="55">
        <f>+'MIT Da'!AR210+'SAR Da'!AR210+'URQ Da'!AR210+'ROC Da'!AR210+'SM Da'!AR210+'BN Da'!AR210+'BS Da'!AR210+'TDC Da'!AR210</f>
        <v>341</v>
      </c>
      <c r="AS210" s="55">
        <f>+'MIT Da'!AS210+'SAR Da'!AS210+'URQ Da'!AS210+'ROC Da'!AS210+'SM Da'!AS210+'BN Da'!AS210+'BS Da'!AS210+'TDC Da'!AS210</f>
        <v>39</v>
      </c>
      <c r="AT210" s="232">
        <f>+SUM(RED_InfraMR[[#This Row],[B.02.1 - Parque de Coches Eléctricos Motrices]:[B.02.3 - Parque de Coches Eléctricos Motrices Tipo R]])</f>
        <v>976</v>
      </c>
      <c r="AU210" s="55">
        <f>+'MIT Da'!AU210+'SAR Da'!AU210+'URQ Da'!AU210+'ROC Da'!AU210+'SM Da'!AU210+'BN Da'!AU210+'BS Da'!AU210+'TDC Da'!AU210</f>
        <v>12</v>
      </c>
      <c r="AV210" s="55">
        <f>+'MIT Da'!AV210+'SAR Da'!AV210+'URQ Da'!AV210+'ROC Da'!AV210+'SM Da'!AV210+'BN Da'!AV210+'BS Da'!AV210+'TDC Da'!AV210</f>
        <v>6</v>
      </c>
      <c r="AW210" s="55">
        <f>+'MIT Da'!AW210+'SAR Da'!AW210+'URQ Da'!AW210+'ROC Da'!AW210+'SM Da'!AW210+'BN Da'!AW210+'BS Da'!AW210+'TDC Da'!AW210</f>
        <v>10</v>
      </c>
      <c r="AX210" s="232">
        <f>+SUM(RED_InfraMR[[#This Row],[B.03.1 - Parque de Coches Motores Motrices Remolcados]:[B.03.3 - Parque de Coches Motores Motrices Cabina]])</f>
        <v>28</v>
      </c>
      <c r="AY210" s="55">
        <f>+'MIT Da'!AY210+'SAR Da'!AY210+'URQ Da'!AY210+'ROC Da'!AY210+'SM Da'!AY210+'BN Da'!AY210+'BS Da'!AY210+'TDC Da'!AY210</f>
        <v>437</v>
      </c>
      <c r="AZ210" s="55">
        <f>+'MIT Da'!AZ210+'SAR Da'!AZ210+'URQ Da'!AZ210+'ROC Da'!AZ210+'SM Da'!AZ210+'BN Da'!AZ210+'BS Da'!AZ210+'TDC Da'!AZ210</f>
        <v>173</v>
      </c>
      <c r="BA210" s="55">
        <f>+'MIT Da'!BA210+'SAR Da'!BA210+'URQ Da'!BA210+'ROC Da'!BA210+'SM Da'!BA210+'BN Da'!BA210+'BS Da'!BA210+'TDC Da'!BA210</f>
        <v>15</v>
      </c>
      <c r="BB210" s="55">
        <f>+'MIT Da'!BB210+'SAR Da'!BB210+'URQ Da'!BB210+'ROC Da'!BB210+'SM Da'!BB210+'BN Da'!BB210+'BS Da'!BB210+'TDC Da'!BB210</f>
        <v>0</v>
      </c>
      <c r="BC210" s="232">
        <f>+SUM(RED_InfraMR[[#This Row],[B.04.1 - Parque de Coches Remolcados Clase Unica]:[B.04.5 - Parque de Coches Remolcados para Servicios Especiales (Cartoneros)]])</f>
        <v>625</v>
      </c>
      <c r="BD210" s="393">
        <f>+'MIT Da'!BD210+'SAR Da'!BD210+'URQ Da'!BD210+'ROC Da'!BD210+'SM Da'!BD210+'BN Da'!BD210+'BS Da'!BD210+'TDC Da'!BD210</f>
        <v>164</v>
      </c>
      <c r="BE210" s="55">
        <f>+'MIT Da'!BE210+'SAR Da'!BE210+'URQ Da'!BE210+'ROC Da'!BE210+'SM Da'!BE210+'BN Da'!BE210+'BS Da'!BE210+'TDC Da'!BE210</f>
        <v>12</v>
      </c>
      <c r="BF210" s="55">
        <f>+'MIT Da'!BF210+'SAR Da'!BF210+'URQ Da'!BF210+'ROC Da'!BF210+'SM Da'!BF210+'BN Da'!BF210+'BS Da'!BF210+'TDC Da'!BF210</f>
        <v>92</v>
      </c>
      <c r="BG210" s="235"/>
    </row>
    <row r="211" spans="1:59">
      <c r="A211" s="1">
        <v>2010</v>
      </c>
      <c r="B211" s="1" t="s">
        <v>66</v>
      </c>
      <c r="C211" s="10">
        <f>+'MIT Da'!C211+'SAR Da'!C211+'URQ Da'!C211+'ROC Da'!C211+'SM Da'!C211+'BN Da'!C211+'BS Da'!C211+'TDC Da'!C211</f>
        <v>147.21299999999999</v>
      </c>
      <c r="D211" s="10">
        <f>+'MIT Da'!D211+'SAR Da'!D211+'URQ Da'!D211+'ROC Da'!D211+'SM Da'!D211+'BN Da'!D211+'BS Da'!D211+'TDC Da'!D211</f>
        <v>434.00300000000004</v>
      </c>
      <c r="E211" s="10">
        <f>+'MIT Da'!E211+'SAR Da'!E211+'URQ Da'!E211+'ROC Da'!E211+'SM Da'!E211+'BN Da'!E211+'BS Da'!E211+'TDC Da'!E211</f>
        <v>0</v>
      </c>
      <c r="F211" s="10">
        <f>+'MIT Da'!F211+'SAR Da'!F211+'URQ Da'!F211+'ROC Da'!F211+'SM Da'!F211+'BN Da'!F211+'BS Da'!F211+'TDC Da'!F211</f>
        <v>186.47664</v>
      </c>
      <c r="G211" s="192">
        <f>+'MIT Da'!G211+'SAR Da'!G211+'URQ Da'!G211+'ROC Da'!G211+'SM Da'!G211+'BN Da'!G211+'BS Da'!G211+'TDC Da'!G211</f>
        <v>767.69263999999998</v>
      </c>
      <c r="H211" s="192">
        <f>+'MIT Da'!H211+'SAR Da'!H211+'URQ Da'!H211+'ROC Da'!H211+'SM Da'!H211+'BN Da'!H211+'BS Da'!H211+'TDC Da'!H211</f>
        <v>767.69263999999998</v>
      </c>
      <c r="I211" s="10">
        <f>+'MIT Da'!I211+'SAR Da'!I211+'URQ Da'!I211+'ROC Da'!I211+'SM Da'!I211+'BN Da'!I211+'BS Da'!I211+'TDC Da'!I211</f>
        <v>1011.74311</v>
      </c>
      <c r="J211" s="10">
        <f>+'MIT Da'!J211+'SAR Da'!J211+'URQ Da'!J211+'ROC Da'!J211+'SM Da'!J211+'BN Da'!J211+'BS Da'!J211+'TDC Da'!J211</f>
        <v>1039.809</v>
      </c>
      <c r="K211" s="10">
        <f>+'MIT Da'!K211+'SAR Da'!K211+'URQ Da'!K211+'ROC Da'!K211+'SM Da'!K211+'BN Da'!K211+'BS Da'!K211+'TDC Da'!K211</f>
        <v>54.516999999999996</v>
      </c>
      <c r="L211" s="10">
        <f>+'MIT Da'!L211+'SAR Da'!L211+'URQ Da'!L211+'ROC Da'!L211+'SM Da'!L211+'BN Da'!L211+'BS Da'!L211+'TDC Da'!L211</f>
        <v>400.09900000000005</v>
      </c>
      <c r="M211" s="10">
        <f>+'MIT Da'!M211+'SAR Da'!M211+'URQ Da'!M211+'ROC Da'!M211+'SM Da'!M211+'BN Da'!M211+'BS Da'!M211+'TDC Da'!M211</f>
        <v>21.314999999999998</v>
      </c>
      <c r="N211" s="192">
        <f>+'MIT Da'!N211+'SAR Da'!N211+'URQ Da'!N211+'ROC Da'!N211+'SM Da'!N211+'BN Da'!N211+'BS Da'!N211+'TDC Da'!N211</f>
        <v>1439.9079999999999</v>
      </c>
      <c r="O211" s="192">
        <f>+'MIT Da'!O211+'SAR Da'!O211+'URQ Da'!O211+'ROC Da'!O211+'SM Da'!O211+'BN Da'!O211+'BS Da'!O211+'TDC Da'!O211</f>
        <v>1439.9079999999999</v>
      </c>
      <c r="P211" s="55">
        <f>+'MIT Da'!P211+'SAR Da'!P211+'URQ Da'!P211+'ROC Da'!P211+'SM Da'!P211+'BN Da'!P211+'BS Da'!P211+'TDC Da'!P211</f>
        <v>203</v>
      </c>
      <c r="Q211" s="55">
        <f>+'MIT Da'!Q211+'SAR Da'!Q211+'URQ Da'!Q211+'ROC Da'!Q211+'SM Da'!Q211+'BN Da'!Q211+'BS Da'!Q211+'TDC Da'!Q211</f>
        <v>58</v>
      </c>
      <c r="R211" s="55">
        <f>+'MIT Da'!R211+'SAR Da'!R211+'URQ Da'!R211+'ROC Da'!R211+'SM Da'!R211+'BN Da'!R211+'BS Da'!R211+'TDC Da'!R211</f>
        <v>10</v>
      </c>
      <c r="S211" s="213">
        <f>+'MIT Da'!S211+'SAR Da'!S211+'URQ Da'!S211+'ROC Da'!S211+'SM Da'!S211+'BN Da'!S211+'BS Da'!S211+'TDC Da'!S211</f>
        <v>271</v>
      </c>
      <c r="T211" s="213">
        <f>+'MIT Da'!T211+'SAR Da'!T211+'URQ Da'!T211+'ROC Da'!T211+'SM Da'!T211+'BN Da'!T211+'BS Da'!T211+'TDC Da'!T211</f>
        <v>271</v>
      </c>
      <c r="U211" s="55">
        <f>+'MIT Da'!U211+'SAR Da'!U211+'URQ Da'!U211+'ROC Da'!U211+'SM Da'!U211+'BN Da'!U211+'BS Da'!U211+'TDC Da'!U211</f>
        <v>136</v>
      </c>
      <c r="V211" s="55">
        <f>+'MIT Da'!V211+'SAR Da'!V211+'URQ Da'!V211+'ROC Da'!V211+'SM Da'!V211+'BN Da'!V211+'BS Da'!V211+'TDC Da'!V211</f>
        <v>433</v>
      </c>
      <c r="W211" s="55">
        <f>+'MIT Da'!W211+'SAR Da'!W211+'URQ Da'!W211+'ROC Da'!W211+'SM Da'!W211+'BN Da'!W211+'BS Da'!W211+'TDC Da'!W211</f>
        <v>11</v>
      </c>
      <c r="X211" s="55">
        <f>+'MIT Da'!X211+'SAR Da'!X211+'URQ Da'!X211+'ROC Da'!X211+'SM Da'!X211+'BN Da'!X211+'BS Da'!X211+'TDC Da'!X211</f>
        <v>107</v>
      </c>
      <c r="Y211" s="55">
        <f>+'MIT Da'!Y211+'SAR Da'!Y211+'URQ Da'!Y211+'ROC Da'!Y211+'SM Da'!Y211+'BN Da'!Y211+'BS Da'!Y211+'TDC Da'!Y211</f>
        <v>4</v>
      </c>
      <c r="Z211" s="219">
        <f>+'MIT Da'!Z211+'SAR Da'!Z211+'URQ Da'!Z211+'ROC Da'!Z211+'SM Da'!Z211+'BN Da'!Z211+'BS Da'!Z211+'TDC Da'!Z211</f>
        <v>691</v>
      </c>
      <c r="AA211" s="55">
        <f>+'MIT Da'!AA211+'SAR Da'!AA211+'URQ Da'!AA211+'ROC Da'!AA211+'SM Da'!AA211+'BN Da'!AA211+'BS Da'!AA211+'TDC Da'!AA211</f>
        <v>165</v>
      </c>
      <c r="AB211" s="55">
        <f>+'MIT Da'!AB211+'SAR Da'!AB211+'URQ Da'!AB211+'ROC Da'!AB211+'SM Da'!AB211+'BN Da'!AB211+'BS Da'!AB211+'TDC Da'!AB211</f>
        <v>100</v>
      </c>
      <c r="AC211" s="55">
        <f>+'MIT Da'!AC211+'SAR Da'!AC211+'URQ Da'!AC211+'ROC Da'!AC211+'SM Da'!AC211+'BN Da'!AC211+'BS Da'!AC211+'TDC Da'!AC211</f>
        <v>691</v>
      </c>
      <c r="AD211" s="219">
        <f>+'MIT Da'!AD211+'SAR Da'!AD211+'URQ Da'!AD211+'ROC Da'!AD211+'SM Da'!AD211+'BN Da'!AD211+'BS Da'!AD211+'TDC Da'!AD211</f>
        <v>956</v>
      </c>
      <c r="AE211" s="55">
        <f>+'MIT Da'!AE211+'SAR Da'!AE211+'URQ Da'!AE211+'ROC Da'!AE211+'SM Da'!AE211+'BN Da'!AE211+'BS Da'!AE211+'TDC Da'!AE211</f>
        <v>54</v>
      </c>
      <c r="AF211" s="55">
        <f>+'MIT Da'!AF211+'SAR Da'!AF211+'URQ Da'!AF211+'ROC Da'!AF211+'SM Da'!AF211+'BN Da'!AF211+'BS Da'!AF211+'TDC Da'!AF211</f>
        <v>95</v>
      </c>
      <c r="AG211" s="55">
        <f>+'MIT Da'!AG211+'SAR Da'!AG211+'URQ Da'!AG211+'ROC Da'!AG211+'SM Da'!AG211+'BN Da'!AG211+'BS Da'!AG211+'TDC Da'!AG211</f>
        <v>449</v>
      </c>
      <c r="AH211" s="219">
        <f>+'MIT Da'!AH211+'SAR Da'!AH211+'URQ Da'!AH211+'ROC Da'!AH211+'SM Da'!AH211+'BN Da'!AH211+'BS Da'!AH211+'TDC Da'!AH211</f>
        <v>598</v>
      </c>
      <c r="AI211" s="10">
        <f>+'MIT Da'!AI211+'SAR Da'!AI211+'URQ Da'!AI211+'ROC Da'!AI211+'SM Da'!AI211+'BN Da'!AI211+'BS Da'!AI211+'TDC Da'!AI211</f>
        <v>279.92699999999996</v>
      </c>
      <c r="AJ211" s="10">
        <f>+'MIT Da'!AJ211+'SAR Da'!AJ211+'URQ Da'!AJ211+'ROC Da'!AJ211+'SM Da'!AJ211+'BN Da'!AJ211+'BS Da'!AJ211+'TDC Da'!AJ211</f>
        <v>2</v>
      </c>
      <c r="AK211" s="10">
        <f>+'MIT Da'!AK211+'SAR Da'!AK211+'URQ Da'!AK211+'ROC Da'!AK211+'SM Da'!AK211+'BN Da'!AK211+'BS Da'!AK211+'TDC Da'!AK211</f>
        <v>498.71500000000003</v>
      </c>
      <c r="AL211" s="222">
        <f>+'MIT Da'!AL211+'SAR Da'!AL211+'URQ Da'!AL211+'ROC Da'!AL211+'SM Da'!AL211+'BN Da'!AL211+'BS Da'!AL211+'TDC Da'!AL211</f>
        <v>780.64199999999994</v>
      </c>
      <c r="AM211" s="55">
        <f>+'MIT Da'!AM211+'SAR Da'!AM211+'URQ Da'!AM211+'ROC Da'!AM211+'SM Da'!AM211+'BN Da'!AM211+'BS Da'!AM211+'TDC Da'!AM211</f>
        <v>12</v>
      </c>
      <c r="AN211" s="55">
        <f>+'MIT Da'!AN211+'SAR Da'!AN211+'URQ Da'!AN211+'ROC Da'!AN211+'SM Da'!AN211+'BN Da'!AN211+'BS Da'!AN211+'TDC Da'!AN211</f>
        <v>58</v>
      </c>
      <c r="AO211" s="55">
        <f>+'MIT Da'!AO211+'SAR Da'!AO211+'URQ Da'!AO211+'ROC Da'!AO211+'SM Da'!AO211+'BN Da'!AO211+'BS Da'!AO211+'TDC Da'!AO211</f>
        <v>82</v>
      </c>
      <c r="AP211" s="232">
        <f>+'MIT Da'!AP211+'SAR Da'!AP211+'URQ Da'!AP211+'ROC Da'!AP211+'SM Da'!AP211+'BN Da'!AP211+'BS Da'!AP211+'TDC Da'!AP211</f>
        <v>152</v>
      </c>
      <c r="AQ211" s="55">
        <f>+'MIT Da'!AQ211+'SAR Da'!AQ211+'URQ Da'!AQ211+'ROC Da'!AQ211+'SM Da'!AQ211+'BN Da'!AQ211+'BS Da'!AQ211+'TDC Da'!AQ211</f>
        <v>596</v>
      </c>
      <c r="AR211" s="55">
        <f>+'MIT Da'!AR211+'SAR Da'!AR211+'URQ Da'!AR211+'ROC Da'!AR211+'SM Da'!AR211+'BN Da'!AR211+'BS Da'!AR211+'TDC Da'!AR211</f>
        <v>341</v>
      </c>
      <c r="AS211" s="55">
        <f>+'MIT Da'!AS211+'SAR Da'!AS211+'URQ Da'!AS211+'ROC Da'!AS211+'SM Da'!AS211+'BN Da'!AS211+'BS Da'!AS211+'TDC Da'!AS211</f>
        <v>39</v>
      </c>
      <c r="AT211" s="232">
        <f>+SUM(RED_InfraMR[[#This Row],[B.02.1 - Parque de Coches Eléctricos Motrices]:[B.02.3 - Parque de Coches Eléctricos Motrices Tipo R]])</f>
        <v>976</v>
      </c>
      <c r="AU211" s="55">
        <f>+'MIT Da'!AU211+'SAR Da'!AU211+'URQ Da'!AU211+'ROC Da'!AU211+'SM Da'!AU211+'BN Da'!AU211+'BS Da'!AU211+'TDC Da'!AU211</f>
        <v>12</v>
      </c>
      <c r="AV211" s="55">
        <f>+'MIT Da'!AV211+'SAR Da'!AV211+'URQ Da'!AV211+'ROC Da'!AV211+'SM Da'!AV211+'BN Da'!AV211+'BS Da'!AV211+'TDC Da'!AV211</f>
        <v>6</v>
      </c>
      <c r="AW211" s="55">
        <f>+'MIT Da'!AW211+'SAR Da'!AW211+'URQ Da'!AW211+'ROC Da'!AW211+'SM Da'!AW211+'BN Da'!AW211+'BS Da'!AW211+'TDC Da'!AW211</f>
        <v>10</v>
      </c>
      <c r="AX211" s="232">
        <f>+SUM(RED_InfraMR[[#This Row],[B.03.1 - Parque de Coches Motores Motrices Remolcados]:[B.03.3 - Parque de Coches Motores Motrices Cabina]])</f>
        <v>28</v>
      </c>
      <c r="AY211" s="55">
        <f>+'MIT Da'!AY211+'SAR Da'!AY211+'URQ Da'!AY211+'ROC Da'!AY211+'SM Da'!AY211+'BN Da'!AY211+'BS Da'!AY211+'TDC Da'!AY211</f>
        <v>437</v>
      </c>
      <c r="AZ211" s="55">
        <f>+'MIT Da'!AZ211+'SAR Da'!AZ211+'URQ Da'!AZ211+'ROC Da'!AZ211+'SM Da'!AZ211+'BN Da'!AZ211+'BS Da'!AZ211+'TDC Da'!AZ211</f>
        <v>173</v>
      </c>
      <c r="BA211" s="55">
        <f>+'MIT Da'!BA211+'SAR Da'!BA211+'URQ Da'!BA211+'ROC Da'!BA211+'SM Da'!BA211+'BN Da'!BA211+'BS Da'!BA211+'TDC Da'!BA211</f>
        <v>15</v>
      </c>
      <c r="BB211" s="55">
        <f>+'MIT Da'!BB211+'SAR Da'!BB211+'URQ Da'!BB211+'ROC Da'!BB211+'SM Da'!BB211+'BN Da'!BB211+'BS Da'!BB211+'TDC Da'!BB211</f>
        <v>0</v>
      </c>
      <c r="BC211" s="232">
        <f>+SUM(RED_InfraMR[[#This Row],[B.04.1 - Parque de Coches Remolcados Clase Unica]:[B.04.5 - Parque de Coches Remolcados para Servicios Especiales (Cartoneros)]])</f>
        <v>625</v>
      </c>
      <c r="BD211" s="393">
        <f>+'MIT Da'!BD211+'SAR Da'!BD211+'URQ Da'!BD211+'ROC Da'!BD211+'SM Da'!BD211+'BN Da'!BD211+'BS Da'!BD211+'TDC Da'!BD211</f>
        <v>164</v>
      </c>
      <c r="BE211" s="55">
        <f>+'MIT Da'!BE211+'SAR Da'!BE211+'URQ Da'!BE211+'ROC Da'!BE211+'SM Da'!BE211+'BN Da'!BE211+'BS Da'!BE211+'TDC Da'!BE211</f>
        <v>12</v>
      </c>
      <c r="BF211" s="55">
        <f>+'MIT Da'!BF211+'SAR Da'!BF211+'URQ Da'!BF211+'ROC Da'!BF211+'SM Da'!BF211+'BN Da'!BF211+'BS Da'!BF211+'TDC Da'!BF211</f>
        <v>92</v>
      </c>
      <c r="BG211" s="235"/>
    </row>
    <row r="212" spans="1:59">
      <c r="A212" s="1">
        <v>2010</v>
      </c>
      <c r="B212" s="1" t="s">
        <v>67</v>
      </c>
      <c r="C212" s="10">
        <f>+'MIT Da'!C212+'SAR Da'!C212+'URQ Da'!C212+'ROC Da'!C212+'SM Da'!C212+'BN Da'!C212+'BS Da'!C212+'TDC Da'!C212</f>
        <v>147.21299999999999</v>
      </c>
      <c r="D212" s="10">
        <f>+'MIT Da'!D212+'SAR Da'!D212+'URQ Da'!D212+'ROC Da'!D212+'SM Da'!D212+'BN Da'!D212+'BS Da'!D212+'TDC Da'!D212</f>
        <v>434.00300000000004</v>
      </c>
      <c r="E212" s="10">
        <f>+'MIT Da'!E212+'SAR Da'!E212+'URQ Da'!E212+'ROC Da'!E212+'SM Da'!E212+'BN Da'!E212+'BS Da'!E212+'TDC Da'!E212</f>
        <v>0</v>
      </c>
      <c r="F212" s="10">
        <f>+'MIT Da'!F212+'SAR Da'!F212+'URQ Da'!F212+'ROC Da'!F212+'SM Da'!F212+'BN Da'!F212+'BS Da'!F212+'TDC Da'!F212</f>
        <v>186.47664</v>
      </c>
      <c r="G212" s="192">
        <f>+'MIT Da'!G212+'SAR Da'!G212+'URQ Da'!G212+'ROC Da'!G212+'SM Da'!G212+'BN Da'!G212+'BS Da'!G212+'TDC Da'!G212</f>
        <v>767.69263999999998</v>
      </c>
      <c r="H212" s="192">
        <f>+'MIT Da'!H212+'SAR Da'!H212+'URQ Da'!H212+'ROC Da'!H212+'SM Da'!H212+'BN Da'!H212+'BS Da'!H212+'TDC Da'!H212</f>
        <v>767.69263999999998</v>
      </c>
      <c r="I212" s="10">
        <f>+'MIT Da'!I212+'SAR Da'!I212+'URQ Da'!I212+'ROC Da'!I212+'SM Da'!I212+'BN Da'!I212+'BS Da'!I212+'TDC Da'!I212</f>
        <v>1011.74311</v>
      </c>
      <c r="J212" s="10">
        <f>+'MIT Da'!J212+'SAR Da'!J212+'URQ Da'!J212+'ROC Da'!J212+'SM Da'!J212+'BN Da'!J212+'BS Da'!J212+'TDC Da'!J212</f>
        <v>1039.809</v>
      </c>
      <c r="K212" s="10">
        <f>+'MIT Da'!K212+'SAR Da'!K212+'URQ Da'!K212+'ROC Da'!K212+'SM Da'!K212+'BN Da'!K212+'BS Da'!K212+'TDC Da'!K212</f>
        <v>54.516999999999996</v>
      </c>
      <c r="L212" s="10">
        <f>+'MIT Da'!L212+'SAR Da'!L212+'URQ Da'!L212+'ROC Da'!L212+'SM Da'!L212+'BN Da'!L212+'BS Da'!L212+'TDC Da'!L212</f>
        <v>400.09900000000005</v>
      </c>
      <c r="M212" s="10">
        <f>+'MIT Da'!M212+'SAR Da'!M212+'URQ Da'!M212+'ROC Da'!M212+'SM Da'!M212+'BN Da'!M212+'BS Da'!M212+'TDC Da'!M212</f>
        <v>21.314999999999998</v>
      </c>
      <c r="N212" s="192">
        <f>+'MIT Da'!N212+'SAR Da'!N212+'URQ Da'!N212+'ROC Da'!N212+'SM Da'!N212+'BN Da'!N212+'BS Da'!N212+'TDC Da'!N212</f>
        <v>1439.9079999999999</v>
      </c>
      <c r="O212" s="192">
        <f>+'MIT Da'!O212+'SAR Da'!O212+'URQ Da'!O212+'ROC Da'!O212+'SM Da'!O212+'BN Da'!O212+'BS Da'!O212+'TDC Da'!O212</f>
        <v>1439.9079999999999</v>
      </c>
      <c r="P212" s="55">
        <f>+'MIT Da'!P212+'SAR Da'!P212+'URQ Da'!P212+'ROC Da'!P212+'SM Da'!P212+'BN Da'!P212+'BS Da'!P212+'TDC Da'!P212</f>
        <v>203</v>
      </c>
      <c r="Q212" s="55">
        <f>+'MIT Da'!Q212+'SAR Da'!Q212+'URQ Da'!Q212+'ROC Da'!Q212+'SM Da'!Q212+'BN Da'!Q212+'BS Da'!Q212+'TDC Da'!Q212</f>
        <v>58</v>
      </c>
      <c r="R212" s="55">
        <f>+'MIT Da'!R212+'SAR Da'!R212+'URQ Da'!R212+'ROC Da'!R212+'SM Da'!R212+'BN Da'!R212+'BS Da'!R212+'TDC Da'!R212</f>
        <v>10</v>
      </c>
      <c r="S212" s="213">
        <f>+'MIT Da'!S212+'SAR Da'!S212+'URQ Da'!S212+'ROC Da'!S212+'SM Da'!S212+'BN Da'!S212+'BS Da'!S212+'TDC Da'!S212</f>
        <v>271</v>
      </c>
      <c r="T212" s="213">
        <f>+'MIT Da'!T212+'SAR Da'!T212+'URQ Da'!T212+'ROC Da'!T212+'SM Da'!T212+'BN Da'!T212+'BS Da'!T212+'TDC Da'!T212</f>
        <v>271</v>
      </c>
      <c r="U212" s="55">
        <f>+'MIT Da'!U212+'SAR Da'!U212+'URQ Da'!U212+'ROC Da'!U212+'SM Da'!U212+'BN Da'!U212+'BS Da'!U212+'TDC Da'!U212</f>
        <v>136</v>
      </c>
      <c r="V212" s="55">
        <f>+'MIT Da'!V212+'SAR Da'!V212+'URQ Da'!V212+'ROC Da'!V212+'SM Da'!V212+'BN Da'!V212+'BS Da'!V212+'TDC Da'!V212</f>
        <v>433</v>
      </c>
      <c r="W212" s="55">
        <f>+'MIT Da'!W212+'SAR Da'!W212+'URQ Da'!W212+'ROC Da'!W212+'SM Da'!W212+'BN Da'!W212+'BS Da'!W212+'TDC Da'!W212</f>
        <v>11</v>
      </c>
      <c r="X212" s="55">
        <f>+'MIT Da'!X212+'SAR Da'!X212+'URQ Da'!X212+'ROC Da'!X212+'SM Da'!X212+'BN Da'!X212+'BS Da'!X212+'TDC Da'!X212</f>
        <v>107</v>
      </c>
      <c r="Y212" s="55">
        <f>+'MIT Da'!Y212+'SAR Da'!Y212+'URQ Da'!Y212+'ROC Da'!Y212+'SM Da'!Y212+'BN Da'!Y212+'BS Da'!Y212+'TDC Da'!Y212</f>
        <v>4</v>
      </c>
      <c r="Z212" s="219">
        <f>+'MIT Da'!Z212+'SAR Da'!Z212+'URQ Da'!Z212+'ROC Da'!Z212+'SM Da'!Z212+'BN Da'!Z212+'BS Da'!Z212+'TDC Da'!Z212</f>
        <v>691</v>
      </c>
      <c r="AA212" s="55">
        <f>+'MIT Da'!AA212+'SAR Da'!AA212+'URQ Da'!AA212+'ROC Da'!AA212+'SM Da'!AA212+'BN Da'!AA212+'BS Da'!AA212+'TDC Da'!AA212</f>
        <v>165</v>
      </c>
      <c r="AB212" s="55">
        <f>+'MIT Da'!AB212+'SAR Da'!AB212+'URQ Da'!AB212+'ROC Da'!AB212+'SM Da'!AB212+'BN Da'!AB212+'BS Da'!AB212+'TDC Da'!AB212</f>
        <v>100</v>
      </c>
      <c r="AC212" s="55">
        <f>+'MIT Da'!AC212+'SAR Da'!AC212+'URQ Da'!AC212+'ROC Da'!AC212+'SM Da'!AC212+'BN Da'!AC212+'BS Da'!AC212+'TDC Da'!AC212</f>
        <v>691</v>
      </c>
      <c r="AD212" s="219">
        <f>+'MIT Da'!AD212+'SAR Da'!AD212+'URQ Da'!AD212+'ROC Da'!AD212+'SM Da'!AD212+'BN Da'!AD212+'BS Da'!AD212+'TDC Da'!AD212</f>
        <v>956</v>
      </c>
      <c r="AE212" s="55">
        <f>+'MIT Da'!AE212+'SAR Da'!AE212+'URQ Da'!AE212+'ROC Da'!AE212+'SM Da'!AE212+'BN Da'!AE212+'BS Da'!AE212+'TDC Da'!AE212</f>
        <v>54</v>
      </c>
      <c r="AF212" s="55">
        <f>+'MIT Da'!AF212+'SAR Da'!AF212+'URQ Da'!AF212+'ROC Da'!AF212+'SM Da'!AF212+'BN Da'!AF212+'BS Da'!AF212+'TDC Da'!AF212</f>
        <v>95</v>
      </c>
      <c r="AG212" s="55">
        <f>+'MIT Da'!AG212+'SAR Da'!AG212+'URQ Da'!AG212+'ROC Da'!AG212+'SM Da'!AG212+'BN Da'!AG212+'BS Da'!AG212+'TDC Da'!AG212</f>
        <v>449</v>
      </c>
      <c r="AH212" s="219">
        <f>+'MIT Da'!AH212+'SAR Da'!AH212+'URQ Da'!AH212+'ROC Da'!AH212+'SM Da'!AH212+'BN Da'!AH212+'BS Da'!AH212+'TDC Da'!AH212</f>
        <v>598</v>
      </c>
      <c r="AI212" s="10">
        <f>+'MIT Da'!AI212+'SAR Da'!AI212+'URQ Da'!AI212+'ROC Da'!AI212+'SM Da'!AI212+'BN Da'!AI212+'BS Da'!AI212+'TDC Da'!AI212</f>
        <v>279.92699999999996</v>
      </c>
      <c r="AJ212" s="10">
        <f>+'MIT Da'!AJ212+'SAR Da'!AJ212+'URQ Da'!AJ212+'ROC Da'!AJ212+'SM Da'!AJ212+'BN Da'!AJ212+'BS Da'!AJ212+'TDC Da'!AJ212</f>
        <v>2</v>
      </c>
      <c r="AK212" s="10">
        <f>+'MIT Da'!AK212+'SAR Da'!AK212+'URQ Da'!AK212+'ROC Da'!AK212+'SM Da'!AK212+'BN Da'!AK212+'BS Da'!AK212+'TDC Da'!AK212</f>
        <v>498.71500000000003</v>
      </c>
      <c r="AL212" s="222">
        <f>+'MIT Da'!AL212+'SAR Da'!AL212+'URQ Da'!AL212+'ROC Da'!AL212+'SM Da'!AL212+'BN Da'!AL212+'BS Da'!AL212+'TDC Da'!AL212</f>
        <v>780.64199999999994</v>
      </c>
      <c r="AM212" s="55">
        <f>+'MIT Da'!AM212+'SAR Da'!AM212+'URQ Da'!AM212+'ROC Da'!AM212+'SM Da'!AM212+'BN Da'!AM212+'BS Da'!AM212+'TDC Da'!AM212</f>
        <v>12</v>
      </c>
      <c r="AN212" s="55">
        <f>+'MIT Da'!AN212+'SAR Da'!AN212+'URQ Da'!AN212+'ROC Da'!AN212+'SM Da'!AN212+'BN Da'!AN212+'BS Da'!AN212+'TDC Da'!AN212</f>
        <v>58</v>
      </c>
      <c r="AO212" s="55">
        <f>+'MIT Da'!AO212+'SAR Da'!AO212+'URQ Da'!AO212+'ROC Da'!AO212+'SM Da'!AO212+'BN Da'!AO212+'BS Da'!AO212+'TDC Da'!AO212</f>
        <v>82</v>
      </c>
      <c r="AP212" s="232">
        <f>+'MIT Da'!AP212+'SAR Da'!AP212+'URQ Da'!AP212+'ROC Da'!AP212+'SM Da'!AP212+'BN Da'!AP212+'BS Da'!AP212+'TDC Da'!AP212</f>
        <v>152</v>
      </c>
      <c r="AQ212" s="55">
        <f>+'MIT Da'!AQ212+'SAR Da'!AQ212+'URQ Da'!AQ212+'ROC Da'!AQ212+'SM Da'!AQ212+'BN Da'!AQ212+'BS Da'!AQ212+'TDC Da'!AQ212</f>
        <v>596</v>
      </c>
      <c r="AR212" s="55">
        <f>+'MIT Da'!AR212+'SAR Da'!AR212+'URQ Da'!AR212+'ROC Da'!AR212+'SM Da'!AR212+'BN Da'!AR212+'BS Da'!AR212+'TDC Da'!AR212</f>
        <v>341</v>
      </c>
      <c r="AS212" s="55">
        <f>+'MIT Da'!AS212+'SAR Da'!AS212+'URQ Da'!AS212+'ROC Da'!AS212+'SM Da'!AS212+'BN Da'!AS212+'BS Da'!AS212+'TDC Da'!AS212</f>
        <v>39</v>
      </c>
      <c r="AT212" s="232">
        <f>+SUM(RED_InfraMR[[#This Row],[B.02.1 - Parque de Coches Eléctricos Motrices]:[B.02.3 - Parque de Coches Eléctricos Motrices Tipo R]])</f>
        <v>976</v>
      </c>
      <c r="AU212" s="55">
        <f>+'MIT Da'!AU212+'SAR Da'!AU212+'URQ Da'!AU212+'ROC Da'!AU212+'SM Da'!AU212+'BN Da'!AU212+'BS Da'!AU212+'TDC Da'!AU212</f>
        <v>12</v>
      </c>
      <c r="AV212" s="55">
        <f>+'MIT Da'!AV212+'SAR Da'!AV212+'URQ Da'!AV212+'ROC Da'!AV212+'SM Da'!AV212+'BN Da'!AV212+'BS Da'!AV212+'TDC Da'!AV212</f>
        <v>6</v>
      </c>
      <c r="AW212" s="55">
        <f>+'MIT Da'!AW212+'SAR Da'!AW212+'URQ Da'!AW212+'ROC Da'!AW212+'SM Da'!AW212+'BN Da'!AW212+'BS Da'!AW212+'TDC Da'!AW212</f>
        <v>10</v>
      </c>
      <c r="AX212" s="232">
        <f>+SUM(RED_InfraMR[[#This Row],[B.03.1 - Parque de Coches Motores Motrices Remolcados]:[B.03.3 - Parque de Coches Motores Motrices Cabina]])</f>
        <v>28</v>
      </c>
      <c r="AY212" s="55">
        <f>+'MIT Da'!AY212+'SAR Da'!AY212+'URQ Da'!AY212+'ROC Da'!AY212+'SM Da'!AY212+'BN Da'!AY212+'BS Da'!AY212+'TDC Da'!AY212</f>
        <v>437</v>
      </c>
      <c r="AZ212" s="55">
        <f>+'MIT Da'!AZ212+'SAR Da'!AZ212+'URQ Da'!AZ212+'ROC Da'!AZ212+'SM Da'!AZ212+'BN Da'!AZ212+'BS Da'!AZ212+'TDC Da'!AZ212</f>
        <v>173</v>
      </c>
      <c r="BA212" s="55">
        <f>+'MIT Da'!BA212+'SAR Da'!BA212+'URQ Da'!BA212+'ROC Da'!BA212+'SM Da'!BA212+'BN Da'!BA212+'BS Da'!BA212+'TDC Da'!BA212</f>
        <v>15</v>
      </c>
      <c r="BB212" s="55">
        <f>+'MIT Da'!BB212+'SAR Da'!BB212+'URQ Da'!BB212+'ROC Da'!BB212+'SM Da'!BB212+'BN Da'!BB212+'BS Da'!BB212+'TDC Da'!BB212</f>
        <v>0</v>
      </c>
      <c r="BC212" s="232">
        <f>+SUM(RED_InfraMR[[#This Row],[B.04.1 - Parque de Coches Remolcados Clase Unica]:[B.04.5 - Parque de Coches Remolcados para Servicios Especiales (Cartoneros)]])</f>
        <v>625</v>
      </c>
      <c r="BD212" s="393">
        <f>+'MIT Da'!BD212+'SAR Da'!BD212+'URQ Da'!BD212+'ROC Da'!BD212+'SM Da'!BD212+'BN Da'!BD212+'BS Da'!BD212+'TDC Da'!BD212</f>
        <v>164</v>
      </c>
      <c r="BE212" s="55">
        <f>+'MIT Da'!BE212+'SAR Da'!BE212+'URQ Da'!BE212+'ROC Da'!BE212+'SM Da'!BE212+'BN Da'!BE212+'BS Da'!BE212+'TDC Da'!BE212</f>
        <v>12</v>
      </c>
      <c r="BF212" s="55">
        <f>+'MIT Da'!BF212+'SAR Da'!BF212+'URQ Da'!BF212+'ROC Da'!BF212+'SM Da'!BF212+'BN Da'!BF212+'BS Da'!BF212+'TDC Da'!BF212</f>
        <v>92</v>
      </c>
      <c r="BG212" s="235"/>
    </row>
    <row r="213" spans="1:59">
      <c r="A213" s="1">
        <v>2010</v>
      </c>
      <c r="B213" s="1" t="s">
        <v>68</v>
      </c>
      <c r="C213" s="10">
        <f>+'MIT Da'!C213+'SAR Da'!C213+'URQ Da'!C213+'ROC Da'!C213+'SM Da'!C213+'BN Da'!C213+'BS Da'!C213+'TDC Da'!C213</f>
        <v>147.21299999999999</v>
      </c>
      <c r="D213" s="10">
        <f>+'MIT Da'!D213+'SAR Da'!D213+'URQ Da'!D213+'ROC Da'!D213+'SM Da'!D213+'BN Da'!D213+'BS Da'!D213+'TDC Da'!D213</f>
        <v>434.00300000000004</v>
      </c>
      <c r="E213" s="10">
        <f>+'MIT Da'!E213+'SAR Da'!E213+'URQ Da'!E213+'ROC Da'!E213+'SM Da'!E213+'BN Da'!E213+'BS Da'!E213+'TDC Da'!E213</f>
        <v>0</v>
      </c>
      <c r="F213" s="10">
        <f>+'MIT Da'!F213+'SAR Da'!F213+'URQ Da'!F213+'ROC Da'!F213+'SM Da'!F213+'BN Da'!F213+'BS Da'!F213+'TDC Da'!F213</f>
        <v>186.47664</v>
      </c>
      <c r="G213" s="192">
        <f>+'MIT Da'!G213+'SAR Da'!G213+'URQ Da'!G213+'ROC Da'!G213+'SM Da'!G213+'BN Da'!G213+'BS Da'!G213+'TDC Da'!G213</f>
        <v>767.69263999999998</v>
      </c>
      <c r="H213" s="192">
        <f>+'MIT Da'!H213+'SAR Da'!H213+'URQ Da'!H213+'ROC Da'!H213+'SM Da'!H213+'BN Da'!H213+'BS Da'!H213+'TDC Da'!H213</f>
        <v>767.69263999999998</v>
      </c>
      <c r="I213" s="10">
        <f>+'MIT Da'!I213+'SAR Da'!I213+'URQ Da'!I213+'ROC Da'!I213+'SM Da'!I213+'BN Da'!I213+'BS Da'!I213+'TDC Da'!I213</f>
        <v>1011.74311</v>
      </c>
      <c r="J213" s="10">
        <f>+'MIT Da'!J213+'SAR Da'!J213+'URQ Da'!J213+'ROC Da'!J213+'SM Da'!J213+'BN Da'!J213+'BS Da'!J213+'TDC Da'!J213</f>
        <v>1039.809</v>
      </c>
      <c r="K213" s="10">
        <f>+'MIT Da'!K213+'SAR Da'!K213+'URQ Da'!K213+'ROC Da'!K213+'SM Da'!K213+'BN Da'!K213+'BS Da'!K213+'TDC Da'!K213</f>
        <v>54.516999999999996</v>
      </c>
      <c r="L213" s="10">
        <f>+'MIT Da'!L213+'SAR Da'!L213+'URQ Da'!L213+'ROC Da'!L213+'SM Da'!L213+'BN Da'!L213+'BS Da'!L213+'TDC Da'!L213</f>
        <v>400.09900000000005</v>
      </c>
      <c r="M213" s="10">
        <f>+'MIT Da'!M213+'SAR Da'!M213+'URQ Da'!M213+'ROC Da'!M213+'SM Da'!M213+'BN Da'!M213+'BS Da'!M213+'TDC Da'!M213</f>
        <v>21.314999999999998</v>
      </c>
      <c r="N213" s="192">
        <f>+'MIT Da'!N213+'SAR Da'!N213+'URQ Da'!N213+'ROC Da'!N213+'SM Da'!N213+'BN Da'!N213+'BS Da'!N213+'TDC Da'!N213</f>
        <v>1439.9079999999999</v>
      </c>
      <c r="O213" s="192">
        <f>+'MIT Da'!O213+'SAR Da'!O213+'URQ Da'!O213+'ROC Da'!O213+'SM Da'!O213+'BN Da'!O213+'BS Da'!O213+'TDC Da'!O213</f>
        <v>1439.9079999999999</v>
      </c>
      <c r="P213" s="55">
        <f>+'MIT Da'!P213+'SAR Da'!P213+'URQ Da'!P213+'ROC Da'!P213+'SM Da'!P213+'BN Da'!P213+'BS Da'!P213+'TDC Da'!P213</f>
        <v>203</v>
      </c>
      <c r="Q213" s="55">
        <f>+'MIT Da'!Q213+'SAR Da'!Q213+'URQ Da'!Q213+'ROC Da'!Q213+'SM Da'!Q213+'BN Da'!Q213+'BS Da'!Q213+'TDC Da'!Q213</f>
        <v>58</v>
      </c>
      <c r="R213" s="55">
        <f>+'MIT Da'!R213+'SAR Da'!R213+'URQ Da'!R213+'ROC Da'!R213+'SM Da'!R213+'BN Da'!R213+'BS Da'!R213+'TDC Da'!R213</f>
        <v>10</v>
      </c>
      <c r="S213" s="213">
        <f>+'MIT Da'!S213+'SAR Da'!S213+'URQ Da'!S213+'ROC Da'!S213+'SM Da'!S213+'BN Da'!S213+'BS Da'!S213+'TDC Da'!S213</f>
        <v>271</v>
      </c>
      <c r="T213" s="213">
        <f>+'MIT Da'!T213+'SAR Da'!T213+'URQ Da'!T213+'ROC Da'!T213+'SM Da'!T213+'BN Da'!T213+'BS Da'!T213+'TDC Da'!T213</f>
        <v>271</v>
      </c>
      <c r="U213" s="55">
        <f>+'MIT Da'!U213+'SAR Da'!U213+'URQ Da'!U213+'ROC Da'!U213+'SM Da'!U213+'BN Da'!U213+'BS Da'!U213+'TDC Da'!U213</f>
        <v>136</v>
      </c>
      <c r="V213" s="55">
        <f>+'MIT Da'!V213+'SAR Da'!V213+'URQ Da'!V213+'ROC Da'!V213+'SM Da'!V213+'BN Da'!V213+'BS Da'!V213+'TDC Da'!V213</f>
        <v>433</v>
      </c>
      <c r="W213" s="55">
        <f>+'MIT Da'!W213+'SAR Da'!W213+'URQ Da'!W213+'ROC Da'!W213+'SM Da'!W213+'BN Da'!W213+'BS Da'!W213+'TDC Da'!W213</f>
        <v>11</v>
      </c>
      <c r="X213" s="55">
        <f>+'MIT Da'!X213+'SAR Da'!X213+'URQ Da'!X213+'ROC Da'!X213+'SM Da'!X213+'BN Da'!X213+'BS Da'!X213+'TDC Da'!X213</f>
        <v>107</v>
      </c>
      <c r="Y213" s="55">
        <f>+'MIT Da'!Y213+'SAR Da'!Y213+'URQ Da'!Y213+'ROC Da'!Y213+'SM Da'!Y213+'BN Da'!Y213+'BS Da'!Y213+'TDC Da'!Y213</f>
        <v>4</v>
      </c>
      <c r="Z213" s="219">
        <f>+'MIT Da'!Z213+'SAR Da'!Z213+'URQ Da'!Z213+'ROC Da'!Z213+'SM Da'!Z213+'BN Da'!Z213+'BS Da'!Z213+'TDC Da'!Z213</f>
        <v>691</v>
      </c>
      <c r="AA213" s="55">
        <f>+'MIT Da'!AA213+'SAR Da'!AA213+'URQ Da'!AA213+'ROC Da'!AA213+'SM Da'!AA213+'BN Da'!AA213+'BS Da'!AA213+'TDC Da'!AA213</f>
        <v>165</v>
      </c>
      <c r="AB213" s="55">
        <f>+'MIT Da'!AB213+'SAR Da'!AB213+'URQ Da'!AB213+'ROC Da'!AB213+'SM Da'!AB213+'BN Da'!AB213+'BS Da'!AB213+'TDC Da'!AB213</f>
        <v>100</v>
      </c>
      <c r="AC213" s="55">
        <f>+'MIT Da'!AC213+'SAR Da'!AC213+'URQ Da'!AC213+'ROC Da'!AC213+'SM Da'!AC213+'BN Da'!AC213+'BS Da'!AC213+'TDC Da'!AC213</f>
        <v>691</v>
      </c>
      <c r="AD213" s="219">
        <f>+'MIT Da'!AD213+'SAR Da'!AD213+'URQ Da'!AD213+'ROC Da'!AD213+'SM Da'!AD213+'BN Da'!AD213+'BS Da'!AD213+'TDC Da'!AD213</f>
        <v>956</v>
      </c>
      <c r="AE213" s="55">
        <f>+'MIT Da'!AE213+'SAR Da'!AE213+'URQ Da'!AE213+'ROC Da'!AE213+'SM Da'!AE213+'BN Da'!AE213+'BS Da'!AE213+'TDC Da'!AE213</f>
        <v>54</v>
      </c>
      <c r="AF213" s="55">
        <f>+'MIT Da'!AF213+'SAR Da'!AF213+'URQ Da'!AF213+'ROC Da'!AF213+'SM Da'!AF213+'BN Da'!AF213+'BS Da'!AF213+'TDC Da'!AF213</f>
        <v>95</v>
      </c>
      <c r="AG213" s="55">
        <f>+'MIT Da'!AG213+'SAR Da'!AG213+'URQ Da'!AG213+'ROC Da'!AG213+'SM Da'!AG213+'BN Da'!AG213+'BS Da'!AG213+'TDC Da'!AG213</f>
        <v>449</v>
      </c>
      <c r="AH213" s="219">
        <f>+'MIT Da'!AH213+'SAR Da'!AH213+'URQ Da'!AH213+'ROC Da'!AH213+'SM Da'!AH213+'BN Da'!AH213+'BS Da'!AH213+'TDC Da'!AH213</f>
        <v>598</v>
      </c>
      <c r="AI213" s="10">
        <f>+'MIT Da'!AI213+'SAR Da'!AI213+'URQ Da'!AI213+'ROC Da'!AI213+'SM Da'!AI213+'BN Da'!AI213+'BS Da'!AI213+'TDC Da'!AI213</f>
        <v>279.92699999999996</v>
      </c>
      <c r="AJ213" s="10">
        <f>+'MIT Da'!AJ213+'SAR Da'!AJ213+'URQ Da'!AJ213+'ROC Da'!AJ213+'SM Da'!AJ213+'BN Da'!AJ213+'BS Da'!AJ213+'TDC Da'!AJ213</f>
        <v>2</v>
      </c>
      <c r="AK213" s="10">
        <f>+'MIT Da'!AK213+'SAR Da'!AK213+'URQ Da'!AK213+'ROC Da'!AK213+'SM Da'!AK213+'BN Da'!AK213+'BS Da'!AK213+'TDC Da'!AK213</f>
        <v>498.71500000000003</v>
      </c>
      <c r="AL213" s="222">
        <f>+'MIT Da'!AL213+'SAR Da'!AL213+'URQ Da'!AL213+'ROC Da'!AL213+'SM Da'!AL213+'BN Da'!AL213+'BS Da'!AL213+'TDC Da'!AL213</f>
        <v>780.64199999999994</v>
      </c>
      <c r="AM213" s="55">
        <f>+'MIT Da'!AM213+'SAR Da'!AM213+'URQ Da'!AM213+'ROC Da'!AM213+'SM Da'!AM213+'BN Da'!AM213+'BS Da'!AM213+'TDC Da'!AM213</f>
        <v>12</v>
      </c>
      <c r="AN213" s="55">
        <f>+'MIT Da'!AN213+'SAR Da'!AN213+'URQ Da'!AN213+'ROC Da'!AN213+'SM Da'!AN213+'BN Da'!AN213+'BS Da'!AN213+'TDC Da'!AN213</f>
        <v>58</v>
      </c>
      <c r="AO213" s="55">
        <f>+'MIT Da'!AO213+'SAR Da'!AO213+'URQ Da'!AO213+'ROC Da'!AO213+'SM Da'!AO213+'BN Da'!AO213+'BS Da'!AO213+'TDC Da'!AO213</f>
        <v>82</v>
      </c>
      <c r="AP213" s="232">
        <f>+'MIT Da'!AP213+'SAR Da'!AP213+'URQ Da'!AP213+'ROC Da'!AP213+'SM Da'!AP213+'BN Da'!AP213+'BS Da'!AP213+'TDC Da'!AP213</f>
        <v>152</v>
      </c>
      <c r="AQ213" s="55">
        <f>+'MIT Da'!AQ213+'SAR Da'!AQ213+'URQ Da'!AQ213+'ROC Da'!AQ213+'SM Da'!AQ213+'BN Da'!AQ213+'BS Da'!AQ213+'TDC Da'!AQ213</f>
        <v>596</v>
      </c>
      <c r="AR213" s="55">
        <f>+'MIT Da'!AR213+'SAR Da'!AR213+'URQ Da'!AR213+'ROC Da'!AR213+'SM Da'!AR213+'BN Da'!AR213+'BS Da'!AR213+'TDC Da'!AR213</f>
        <v>341</v>
      </c>
      <c r="AS213" s="55">
        <f>+'MIT Da'!AS213+'SAR Da'!AS213+'URQ Da'!AS213+'ROC Da'!AS213+'SM Da'!AS213+'BN Da'!AS213+'BS Da'!AS213+'TDC Da'!AS213</f>
        <v>39</v>
      </c>
      <c r="AT213" s="232">
        <f>+SUM(RED_InfraMR[[#This Row],[B.02.1 - Parque de Coches Eléctricos Motrices]:[B.02.3 - Parque de Coches Eléctricos Motrices Tipo R]])</f>
        <v>976</v>
      </c>
      <c r="AU213" s="55">
        <f>+'MIT Da'!AU213+'SAR Da'!AU213+'URQ Da'!AU213+'ROC Da'!AU213+'SM Da'!AU213+'BN Da'!AU213+'BS Da'!AU213+'TDC Da'!AU213</f>
        <v>12</v>
      </c>
      <c r="AV213" s="55">
        <f>+'MIT Da'!AV213+'SAR Da'!AV213+'URQ Da'!AV213+'ROC Da'!AV213+'SM Da'!AV213+'BN Da'!AV213+'BS Da'!AV213+'TDC Da'!AV213</f>
        <v>6</v>
      </c>
      <c r="AW213" s="55">
        <f>+'MIT Da'!AW213+'SAR Da'!AW213+'URQ Da'!AW213+'ROC Da'!AW213+'SM Da'!AW213+'BN Da'!AW213+'BS Da'!AW213+'TDC Da'!AW213</f>
        <v>10</v>
      </c>
      <c r="AX213" s="232">
        <f>+SUM(RED_InfraMR[[#This Row],[B.03.1 - Parque de Coches Motores Motrices Remolcados]:[B.03.3 - Parque de Coches Motores Motrices Cabina]])</f>
        <v>28</v>
      </c>
      <c r="AY213" s="55">
        <f>+'MIT Da'!AY213+'SAR Da'!AY213+'URQ Da'!AY213+'ROC Da'!AY213+'SM Da'!AY213+'BN Da'!AY213+'BS Da'!AY213+'TDC Da'!AY213</f>
        <v>437</v>
      </c>
      <c r="AZ213" s="55">
        <f>+'MIT Da'!AZ213+'SAR Da'!AZ213+'URQ Da'!AZ213+'ROC Da'!AZ213+'SM Da'!AZ213+'BN Da'!AZ213+'BS Da'!AZ213+'TDC Da'!AZ213</f>
        <v>173</v>
      </c>
      <c r="BA213" s="55">
        <f>+'MIT Da'!BA213+'SAR Da'!BA213+'URQ Da'!BA213+'ROC Da'!BA213+'SM Da'!BA213+'BN Da'!BA213+'BS Da'!BA213+'TDC Da'!BA213</f>
        <v>15</v>
      </c>
      <c r="BB213" s="55">
        <f>+'MIT Da'!BB213+'SAR Da'!BB213+'URQ Da'!BB213+'ROC Da'!BB213+'SM Da'!BB213+'BN Da'!BB213+'BS Da'!BB213+'TDC Da'!BB213</f>
        <v>0</v>
      </c>
      <c r="BC213" s="232">
        <f>+SUM(RED_InfraMR[[#This Row],[B.04.1 - Parque de Coches Remolcados Clase Unica]:[B.04.5 - Parque de Coches Remolcados para Servicios Especiales (Cartoneros)]])</f>
        <v>625</v>
      </c>
      <c r="BD213" s="393">
        <f>+'MIT Da'!BD213+'SAR Da'!BD213+'URQ Da'!BD213+'ROC Da'!BD213+'SM Da'!BD213+'BN Da'!BD213+'BS Da'!BD213+'TDC Da'!BD213</f>
        <v>164</v>
      </c>
      <c r="BE213" s="55">
        <f>+'MIT Da'!BE213+'SAR Da'!BE213+'URQ Da'!BE213+'ROC Da'!BE213+'SM Da'!BE213+'BN Da'!BE213+'BS Da'!BE213+'TDC Da'!BE213</f>
        <v>12</v>
      </c>
      <c r="BF213" s="55">
        <f>+'MIT Da'!BF213+'SAR Da'!BF213+'URQ Da'!BF213+'ROC Da'!BF213+'SM Da'!BF213+'BN Da'!BF213+'BS Da'!BF213+'TDC Da'!BF213</f>
        <v>92</v>
      </c>
      <c r="BG213" s="235"/>
    </row>
    <row r="214" spans="1:59">
      <c r="A214" s="1">
        <v>2010</v>
      </c>
      <c r="B214" s="1" t="s">
        <v>69</v>
      </c>
      <c r="C214" s="10">
        <f>+'MIT Da'!C214+'SAR Da'!C214+'URQ Da'!C214+'ROC Da'!C214+'SM Da'!C214+'BN Da'!C214+'BS Da'!C214+'TDC Da'!C214</f>
        <v>147.21299999999999</v>
      </c>
      <c r="D214" s="10">
        <f>+'MIT Da'!D214+'SAR Da'!D214+'URQ Da'!D214+'ROC Da'!D214+'SM Da'!D214+'BN Da'!D214+'BS Da'!D214+'TDC Da'!D214</f>
        <v>434.00300000000004</v>
      </c>
      <c r="E214" s="10">
        <f>+'MIT Da'!E214+'SAR Da'!E214+'URQ Da'!E214+'ROC Da'!E214+'SM Da'!E214+'BN Da'!E214+'BS Da'!E214+'TDC Da'!E214</f>
        <v>0</v>
      </c>
      <c r="F214" s="10">
        <f>+'MIT Da'!F214+'SAR Da'!F214+'URQ Da'!F214+'ROC Da'!F214+'SM Da'!F214+'BN Da'!F214+'BS Da'!F214+'TDC Da'!F214</f>
        <v>186.47664</v>
      </c>
      <c r="G214" s="192">
        <f>+'MIT Da'!G214+'SAR Da'!G214+'URQ Da'!G214+'ROC Da'!G214+'SM Da'!G214+'BN Da'!G214+'BS Da'!G214+'TDC Da'!G214</f>
        <v>767.69263999999998</v>
      </c>
      <c r="H214" s="192">
        <f>+'MIT Da'!H214+'SAR Da'!H214+'URQ Da'!H214+'ROC Da'!H214+'SM Da'!H214+'BN Da'!H214+'BS Da'!H214+'TDC Da'!H214</f>
        <v>767.69263999999998</v>
      </c>
      <c r="I214" s="10">
        <f>+'MIT Da'!I214+'SAR Da'!I214+'URQ Da'!I214+'ROC Da'!I214+'SM Da'!I214+'BN Da'!I214+'BS Da'!I214+'TDC Da'!I214</f>
        <v>1011.74311</v>
      </c>
      <c r="J214" s="10">
        <f>+'MIT Da'!J214+'SAR Da'!J214+'URQ Da'!J214+'ROC Da'!J214+'SM Da'!J214+'BN Da'!J214+'BS Da'!J214+'TDC Da'!J214</f>
        <v>1039.809</v>
      </c>
      <c r="K214" s="10">
        <f>+'MIT Da'!K214+'SAR Da'!K214+'URQ Da'!K214+'ROC Da'!K214+'SM Da'!K214+'BN Da'!K214+'BS Da'!K214+'TDC Da'!K214</f>
        <v>54.516999999999996</v>
      </c>
      <c r="L214" s="10">
        <f>+'MIT Da'!L214+'SAR Da'!L214+'URQ Da'!L214+'ROC Da'!L214+'SM Da'!L214+'BN Da'!L214+'BS Da'!L214+'TDC Da'!L214</f>
        <v>400.09900000000005</v>
      </c>
      <c r="M214" s="10">
        <f>+'MIT Da'!M214+'SAR Da'!M214+'URQ Da'!M214+'ROC Da'!M214+'SM Da'!M214+'BN Da'!M214+'BS Da'!M214+'TDC Da'!M214</f>
        <v>21.314999999999998</v>
      </c>
      <c r="N214" s="192">
        <f>+'MIT Da'!N214+'SAR Da'!N214+'URQ Da'!N214+'ROC Da'!N214+'SM Da'!N214+'BN Da'!N214+'BS Da'!N214+'TDC Da'!N214</f>
        <v>1439.9079999999999</v>
      </c>
      <c r="O214" s="192">
        <f>+'MIT Da'!O214+'SAR Da'!O214+'URQ Da'!O214+'ROC Da'!O214+'SM Da'!O214+'BN Da'!O214+'BS Da'!O214+'TDC Da'!O214</f>
        <v>1439.9079999999999</v>
      </c>
      <c r="P214" s="55">
        <f>+'MIT Da'!P214+'SAR Da'!P214+'URQ Da'!P214+'ROC Da'!P214+'SM Da'!P214+'BN Da'!P214+'BS Da'!P214+'TDC Da'!P214</f>
        <v>203</v>
      </c>
      <c r="Q214" s="55">
        <f>+'MIT Da'!Q214+'SAR Da'!Q214+'URQ Da'!Q214+'ROC Da'!Q214+'SM Da'!Q214+'BN Da'!Q214+'BS Da'!Q214+'TDC Da'!Q214</f>
        <v>58</v>
      </c>
      <c r="R214" s="55">
        <f>+'MIT Da'!R214+'SAR Da'!R214+'URQ Da'!R214+'ROC Da'!R214+'SM Da'!R214+'BN Da'!R214+'BS Da'!R214+'TDC Da'!R214</f>
        <v>10</v>
      </c>
      <c r="S214" s="213">
        <f>+'MIT Da'!S214+'SAR Da'!S214+'URQ Da'!S214+'ROC Da'!S214+'SM Da'!S214+'BN Da'!S214+'BS Da'!S214+'TDC Da'!S214</f>
        <v>271</v>
      </c>
      <c r="T214" s="213">
        <f>+'MIT Da'!T214+'SAR Da'!T214+'URQ Da'!T214+'ROC Da'!T214+'SM Da'!T214+'BN Da'!T214+'BS Da'!T214+'TDC Da'!T214</f>
        <v>271</v>
      </c>
      <c r="U214" s="55">
        <f>+'MIT Da'!U214+'SAR Da'!U214+'URQ Da'!U214+'ROC Da'!U214+'SM Da'!U214+'BN Da'!U214+'BS Da'!U214+'TDC Da'!U214</f>
        <v>136</v>
      </c>
      <c r="V214" s="55">
        <f>+'MIT Da'!V214+'SAR Da'!V214+'URQ Da'!V214+'ROC Da'!V214+'SM Da'!V214+'BN Da'!V214+'BS Da'!V214+'TDC Da'!V214</f>
        <v>433</v>
      </c>
      <c r="W214" s="55">
        <f>+'MIT Da'!W214+'SAR Da'!W214+'URQ Da'!W214+'ROC Da'!W214+'SM Da'!W214+'BN Da'!W214+'BS Da'!W214+'TDC Da'!W214</f>
        <v>11</v>
      </c>
      <c r="X214" s="55">
        <f>+'MIT Da'!X214+'SAR Da'!X214+'URQ Da'!X214+'ROC Da'!X214+'SM Da'!X214+'BN Da'!X214+'BS Da'!X214+'TDC Da'!X214</f>
        <v>107</v>
      </c>
      <c r="Y214" s="55">
        <f>+'MIT Da'!Y214+'SAR Da'!Y214+'URQ Da'!Y214+'ROC Da'!Y214+'SM Da'!Y214+'BN Da'!Y214+'BS Da'!Y214+'TDC Da'!Y214</f>
        <v>4</v>
      </c>
      <c r="Z214" s="219">
        <f>+'MIT Da'!Z214+'SAR Da'!Z214+'URQ Da'!Z214+'ROC Da'!Z214+'SM Da'!Z214+'BN Da'!Z214+'BS Da'!Z214+'TDC Da'!Z214</f>
        <v>691</v>
      </c>
      <c r="AA214" s="55">
        <f>+'MIT Da'!AA214+'SAR Da'!AA214+'URQ Da'!AA214+'ROC Da'!AA214+'SM Da'!AA214+'BN Da'!AA214+'BS Da'!AA214+'TDC Da'!AA214</f>
        <v>165</v>
      </c>
      <c r="AB214" s="55">
        <f>+'MIT Da'!AB214+'SAR Da'!AB214+'URQ Da'!AB214+'ROC Da'!AB214+'SM Da'!AB214+'BN Da'!AB214+'BS Da'!AB214+'TDC Da'!AB214</f>
        <v>100</v>
      </c>
      <c r="AC214" s="55">
        <f>+'MIT Da'!AC214+'SAR Da'!AC214+'URQ Da'!AC214+'ROC Da'!AC214+'SM Da'!AC214+'BN Da'!AC214+'BS Da'!AC214+'TDC Da'!AC214</f>
        <v>691</v>
      </c>
      <c r="AD214" s="219">
        <f>+'MIT Da'!AD214+'SAR Da'!AD214+'URQ Da'!AD214+'ROC Da'!AD214+'SM Da'!AD214+'BN Da'!AD214+'BS Da'!AD214+'TDC Da'!AD214</f>
        <v>956</v>
      </c>
      <c r="AE214" s="55">
        <f>+'MIT Da'!AE214+'SAR Da'!AE214+'URQ Da'!AE214+'ROC Da'!AE214+'SM Da'!AE214+'BN Da'!AE214+'BS Da'!AE214+'TDC Da'!AE214</f>
        <v>54</v>
      </c>
      <c r="AF214" s="55">
        <f>+'MIT Da'!AF214+'SAR Da'!AF214+'URQ Da'!AF214+'ROC Da'!AF214+'SM Da'!AF214+'BN Da'!AF214+'BS Da'!AF214+'TDC Da'!AF214</f>
        <v>95</v>
      </c>
      <c r="AG214" s="55">
        <f>+'MIT Da'!AG214+'SAR Da'!AG214+'URQ Da'!AG214+'ROC Da'!AG214+'SM Da'!AG214+'BN Da'!AG214+'BS Da'!AG214+'TDC Da'!AG214</f>
        <v>449</v>
      </c>
      <c r="AH214" s="219">
        <f>+'MIT Da'!AH214+'SAR Da'!AH214+'URQ Da'!AH214+'ROC Da'!AH214+'SM Da'!AH214+'BN Da'!AH214+'BS Da'!AH214+'TDC Da'!AH214</f>
        <v>598</v>
      </c>
      <c r="AI214" s="10">
        <f>+'MIT Da'!AI214+'SAR Da'!AI214+'URQ Da'!AI214+'ROC Da'!AI214+'SM Da'!AI214+'BN Da'!AI214+'BS Da'!AI214+'TDC Da'!AI214</f>
        <v>279.92699999999996</v>
      </c>
      <c r="AJ214" s="10">
        <f>+'MIT Da'!AJ214+'SAR Da'!AJ214+'URQ Da'!AJ214+'ROC Da'!AJ214+'SM Da'!AJ214+'BN Da'!AJ214+'BS Da'!AJ214+'TDC Da'!AJ214</f>
        <v>2</v>
      </c>
      <c r="AK214" s="10">
        <f>+'MIT Da'!AK214+'SAR Da'!AK214+'URQ Da'!AK214+'ROC Da'!AK214+'SM Da'!AK214+'BN Da'!AK214+'BS Da'!AK214+'TDC Da'!AK214</f>
        <v>498.71500000000003</v>
      </c>
      <c r="AL214" s="222">
        <f>+'MIT Da'!AL214+'SAR Da'!AL214+'URQ Da'!AL214+'ROC Da'!AL214+'SM Da'!AL214+'BN Da'!AL214+'BS Da'!AL214+'TDC Da'!AL214</f>
        <v>780.64199999999994</v>
      </c>
      <c r="AM214" s="55">
        <f>+'MIT Da'!AM214+'SAR Da'!AM214+'URQ Da'!AM214+'ROC Da'!AM214+'SM Da'!AM214+'BN Da'!AM214+'BS Da'!AM214+'TDC Da'!AM214</f>
        <v>12</v>
      </c>
      <c r="AN214" s="55">
        <f>+'MIT Da'!AN214+'SAR Da'!AN214+'URQ Da'!AN214+'ROC Da'!AN214+'SM Da'!AN214+'BN Da'!AN214+'BS Da'!AN214+'TDC Da'!AN214</f>
        <v>58</v>
      </c>
      <c r="AO214" s="55">
        <f>+'MIT Da'!AO214+'SAR Da'!AO214+'URQ Da'!AO214+'ROC Da'!AO214+'SM Da'!AO214+'BN Da'!AO214+'BS Da'!AO214+'TDC Da'!AO214</f>
        <v>82</v>
      </c>
      <c r="AP214" s="232">
        <f>+'MIT Da'!AP214+'SAR Da'!AP214+'URQ Da'!AP214+'ROC Da'!AP214+'SM Da'!AP214+'BN Da'!AP214+'BS Da'!AP214+'TDC Da'!AP214</f>
        <v>152</v>
      </c>
      <c r="AQ214" s="55">
        <f>+'MIT Da'!AQ214+'SAR Da'!AQ214+'URQ Da'!AQ214+'ROC Da'!AQ214+'SM Da'!AQ214+'BN Da'!AQ214+'BS Da'!AQ214+'TDC Da'!AQ214</f>
        <v>596</v>
      </c>
      <c r="AR214" s="55">
        <f>+'MIT Da'!AR214+'SAR Da'!AR214+'URQ Da'!AR214+'ROC Da'!AR214+'SM Da'!AR214+'BN Da'!AR214+'BS Da'!AR214+'TDC Da'!AR214</f>
        <v>341</v>
      </c>
      <c r="AS214" s="55">
        <f>+'MIT Da'!AS214+'SAR Da'!AS214+'URQ Da'!AS214+'ROC Da'!AS214+'SM Da'!AS214+'BN Da'!AS214+'BS Da'!AS214+'TDC Da'!AS214</f>
        <v>39</v>
      </c>
      <c r="AT214" s="232">
        <f>+SUM(RED_InfraMR[[#This Row],[B.02.1 - Parque de Coches Eléctricos Motrices]:[B.02.3 - Parque de Coches Eléctricos Motrices Tipo R]])</f>
        <v>976</v>
      </c>
      <c r="AU214" s="55">
        <f>+'MIT Da'!AU214+'SAR Da'!AU214+'URQ Da'!AU214+'ROC Da'!AU214+'SM Da'!AU214+'BN Da'!AU214+'BS Da'!AU214+'TDC Da'!AU214</f>
        <v>12</v>
      </c>
      <c r="AV214" s="55">
        <f>+'MIT Da'!AV214+'SAR Da'!AV214+'URQ Da'!AV214+'ROC Da'!AV214+'SM Da'!AV214+'BN Da'!AV214+'BS Da'!AV214+'TDC Da'!AV214</f>
        <v>6</v>
      </c>
      <c r="AW214" s="55">
        <f>+'MIT Da'!AW214+'SAR Da'!AW214+'URQ Da'!AW214+'ROC Da'!AW214+'SM Da'!AW214+'BN Da'!AW214+'BS Da'!AW214+'TDC Da'!AW214</f>
        <v>10</v>
      </c>
      <c r="AX214" s="232">
        <f>+SUM(RED_InfraMR[[#This Row],[B.03.1 - Parque de Coches Motores Motrices Remolcados]:[B.03.3 - Parque de Coches Motores Motrices Cabina]])</f>
        <v>28</v>
      </c>
      <c r="AY214" s="55">
        <f>+'MIT Da'!AY214+'SAR Da'!AY214+'URQ Da'!AY214+'ROC Da'!AY214+'SM Da'!AY214+'BN Da'!AY214+'BS Da'!AY214+'TDC Da'!AY214</f>
        <v>437</v>
      </c>
      <c r="AZ214" s="55">
        <f>+'MIT Da'!AZ214+'SAR Da'!AZ214+'URQ Da'!AZ214+'ROC Da'!AZ214+'SM Da'!AZ214+'BN Da'!AZ214+'BS Da'!AZ214+'TDC Da'!AZ214</f>
        <v>173</v>
      </c>
      <c r="BA214" s="55">
        <f>+'MIT Da'!BA214+'SAR Da'!BA214+'URQ Da'!BA214+'ROC Da'!BA214+'SM Da'!BA214+'BN Da'!BA214+'BS Da'!BA214+'TDC Da'!BA214</f>
        <v>15</v>
      </c>
      <c r="BB214" s="55">
        <f>+'MIT Da'!BB214+'SAR Da'!BB214+'URQ Da'!BB214+'ROC Da'!BB214+'SM Da'!BB214+'BN Da'!BB214+'BS Da'!BB214+'TDC Da'!BB214</f>
        <v>0</v>
      </c>
      <c r="BC214" s="232">
        <f>+SUM(RED_InfraMR[[#This Row],[B.04.1 - Parque de Coches Remolcados Clase Unica]:[B.04.5 - Parque de Coches Remolcados para Servicios Especiales (Cartoneros)]])</f>
        <v>625</v>
      </c>
      <c r="BD214" s="393">
        <f>+'MIT Da'!BD214+'SAR Da'!BD214+'URQ Da'!BD214+'ROC Da'!BD214+'SM Da'!BD214+'BN Da'!BD214+'BS Da'!BD214+'TDC Da'!BD214</f>
        <v>164</v>
      </c>
      <c r="BE214" s="55">
        <f>+'MIT Da'!BE214+'SAR Da'!BE214+'URQ Da'!BE214+'ROC Da'!BE214+'SM Da'!BE214+'BN Da'!BE214+'BS Da'!BE214+'TDC Da'!BE214</f>
        <v>12</v>
      </c>
      <c r="BF214" s="55">
        <f>+'MIT Da'!BF214+'SAR Da'!BF214+'URQ Da'!BF214+'ROC Da'!BF214+'SM Da'!BF214+'BN Da'!BF214+'BS Da'!BF214+'TDC Da'!BF214</f>
        <v>92</v>
      </c>
      <c r="BG214" s="235"/>
    </row>
    <row r="215" spans="1:59">
      <c r="A215" s="1">
        <v>2010</v>
      </c>
      <c r="B215" s="1" t="s">
        <v>70</v>
      </c>
      <c r="C215" s="10">
        <f>+'MIT Da'!C215+'SAR Da'!C215+'URQ Da'!C215+'ROC Da'!C215+'SM Da'!C215+'BN Da'!C215+'BS Da'!C215+'TDC Da'!C215</f>
        <v>147.21299999999999</v>
      </c>
      <c r="D215" s="10">
        <f>+'MIT Da'!D215+'SAR Da'!D215+'URQ Da'!D215+'ROC Da'!D215+'SM Da'!D215+'BN Da'!D215+'BS Da'!D215+'TDC Da'!D215</f>
        <v>434.00300000000004</v>
      </c>
      <c r="E215" s="10">
        <f>+'MIT Da'!E215+'SAR Da'!E215+'URQ Da'!E215+'ROC Da'!E215+'SM Da'!E215+'BN Da'!E215+'BS Da'!E215+'TDC Da'!E215</f>
        <v>0</v>
      </c>
      <c r="F215" s="10">
        <f>+'MIT Da'!F215+'SAR Da'!F215+'URQ Da'!F215+'ROC Da'!F215+'SM Da'!F215+'BN Da'!F215+'BS Da'!F215+'TDC Da'!F215</f>
        <v>186.47664</v>
      </c>
      <c r="G215" s="192">
        <f>+'MIT Da'!G215+'SAR Da'!G215+'URQ Da'!G215+'ROC Da'!G215+'SM Da'!G215+'BN Da'!G215+'BS Da'!G215+'TDC Da'!G215</f>
        <v>767.69263999999998</v>
      </c>
      <c r="H215" s="192">
        <f>+'MIT Da'!H215+'SAR Da'!H215+'URQ Da'!H215+'ROC Da'!H215+'SM Da'!H215+'BN Da'!H215+'BS Da'!H215+'TDC Da'!H215</f>
        <v>767.69263999999998</v>
      </c>
      <c r="I215" s="10">
        <f>+'MIT Da'!I215+'SAR Da'!I215+'URQ Da'!I215+'ROC Da'!I215+'SM Da'!I215+'BN Da'!I215+'BS Da'!I215+'TDC Da'!I215</f>
        <v>1011.74311</v>
      </c>
      <c r="J215" s="10">
        <f>+'MIT Da'!J215+'SAR Da'!J215+'URQ Da'!J215+'ROC Da'!J215+'SM Da'!J215+'BN Da'!J215+'BS Da'!J215+'TDC Da'!J215</f>
        <v>1039.809</v>
      </c>
      <c r="K215" s="10">
        <f>+'MIT Da'!K215+'SAR Da'!K215+'URQ Da'!K215+'ROC Da'!K215+'SM Da'!K215+'BN Da'!K215+'BS Da'!K215+'TDC Da'!K215</f>
        <v>54.516999999999996</v>
      </c>
      <c r="L215" s="10">
        <f>+'MIT Da'!L215+'SAR Da'!L215+'URQ Da'!L215+'ROC Da'!L215+'SM Da'!L215+'BN Da'!L215+'BS Da'!L215+'TDC Da'!L215</f>
        <v>400.09900000000005</v>
      </c>
      <c r="M215" s="10">
        <f>+'MIT Da'!M215+'SAR Da'!M215+'URQ Da'!M215+'ROC Da'!M215+'SM Da'!M215+'BN Da'!M215+'BS Da'!M215+'TDC Da'!M215</f>
        <v>21.314999999999998</v>
      </c>
      <c r="N215" s="192">
        <f>+'MIT Da'!N215+'SAR Da'!N215+'URQ Da'!N215+'ROC Da'!N215+'SM Da'!N215+'BN Da'!N215+'BS Da'!N215+'TDC Da'!N215</f>
        <v>1439.9079999999999</v>
      </c>
      <c r="O215" s="192">
        <f>+'MIT Da'!O215+'SAR Da'!O215+'URQ Da'!O215+'ROC Da'!O215+'SM Da'!O215+'BN Da'!O215+'BS Da'!O215+'TDC Da'!O215</f>
        <v>1439.9079999999999</v>
      </c>
      <c r="P215" s="55">
        <f>+'MIT Da'!P215+'SAR Da'!P215+'URQ Da'!P215+'ROC Da'!P215+'SM Da'!P215+'BN Da'!P215+'BS Da'!P215+'TDC Da'!P215</f>
        <v>203</v>
      </c>
      <c r="Q215" s="55">
        <f>+'MIT Da'!Q215+'SAR Da'!Q215+'URQ Da'!Q215+'ROC Da'!Q215+'SM Da'!Q215+'BN Da'!Q215+'BS Da'!Q215+'TDC Da'!Q215</f>
        <v>58</v>
      </c>
      <c r="R215" s="55">
        <f>+'MIT Da'!R215+'SAR Da'!R215+'URQ Da'!R215+'ROC Da'!R215+'SM Da'!R215+'BN Da'!R215+'BS Da'!R215+'TDC Da'!R215</f>
        <v>10</v>
      </c>
      <c r="S215" s="213">
        <f>+'MIT Da'!S215+'SAR Da'!S215+'URQ Da'!S215+'ROC Da'!S215+'SM Da'!S215+'BN Da'!S215+'BS Da'!S215+'TDC Da'!S215</f>
        <v>271</v>
      </c>
      <c r="T215" s="213">
        <f>+'MIT Da'!T215+'SAR Da'!T215+'URQ Da'!T215+'ROC Da'!T215+'SM Da'!T215+'BN Da'!T215+'BS Da'!T215+'TDC Da'!T215</f>
        <v>271</v>
      </c>
      <c r="U215" s="55">
        <f>+'MIT Da'!U215+'SAR Da'!U215+'URQ Da'!U215+'ROC Da'!U215+'SM Da'!U215+'BN Da'!U215+'BS Da'!U215+'TDC Da'!U215</f>
        <v>136</v>
      </c>
      <c r="V215" s="55">
        <f>+'MIT Da'!V215+'SAR Da'!V215+'URQ Da'!V215+'ROC Da'!V215+'SM Da'!V215+'BN Da'!V215+'BS Da'!V215+'TDC Da'!V215</f>
        <v>433</v>
      </c>
      <c r="W215" s="55">
        <f>+'MIT Da'!W215+'SAR Da'!W215+'URQ Da'!W215+'ROC Da'!W215+'SM Da'!W215+'BN Da'!W215+'BS Da'!W215+'TDC Da'!W215</f>
        <v>11</v>
      </c>
      <c r="X215" s="55">
        <f>+'MIT Da'!X215+'SAR Da'!X215+'URQ Da'!X215+'ROC Da'!X215+'SM Da'!X215+'BN Da'!X215+'BS Da'!X215+'TDC Da'!X215</f>
        <v>107</v>
      </c>
      <c r="Y215" s="55">
        <f>+'MIT Da'!Y215+'SAR Da'!Y215+'URQ Da'!Y215+'ROC Da'!Y215+'SM Da'!Y215+'BN Da'!Y215+'BS Da'!Y215+'TDC Da'!Y215</f>
        <v>4</v>
      </c>
      <c r="Z215" s="219">
        <f>+'MIT Da'!Z215+'SAR Da'!Z215+'URQ Da'!Z215+'ROC Da'!Z215+'SM Da'!Z215+'BN Da'!Z215+'BS Da'!Z215+'TDC Da'!Z215</f>
        <v>691</v>
      </c>
      <c r="AA215" s="55">
        <f>+'MIT Da'!AA215+'SAR Da'!AA215+'URQ Da'!AA215+'ROC Da'!AA215+'SM Da'!AA215+'BN Da'!AA215+'BS Da'!AA215+'TDC Da'!AA215</f>
        <v>165</v>
      </c>
      <c r="AB215" s="55">
        <f>+'MIT Da'!AB215+'SAR Da'!AB215+'URQ Da'!AB215+'ROC Da'!AB215+'SM Da'!AB215+'BN Da'!AB215+'BS Da'!AB215+'TDC Da'!AB215</f>
        <v>100</v>
      </c>
      <c r="AC215" s="55">
        <f>+'MIT Da'!AC215+'SAR Da'!AC215+'URQ Da'!AC215+'ROC Da'!AC215+'SM Da'!AC215+'BN Da'!AC215+'BS Da'!AC215+'TDC Da'!AC215</f>
        <v>691</v>
      </c>
      <c r="AD215" s="219">
        <f>+'MIT Da'!AD215+'SAR Da'!AD215+'URQ Da'!AD215+'ROC Da'!AD215+'SM Da'!AD215+'BN Da'!AD215+'BS Da'!AD215+'TDC Da'!AD215</f>
        <v>956</v>
      </c>
      <c r="AE215" s="55">
        <f>+'MIT Da'!AE215+'SAR Da'!AE215+'URQ Da'!AE215+'ROC Da'!AE215+'SM Da'!AE215+'BN Da'!AE215+'BS Da'!AE215+'TDC Da'!AE215</f>
        <v>54</v>
      </c>
      <c r="AF215" s="55">
        <f>+'MIT Da'!AF215+'SAR Da'!AF215+'URQ Da'!AF215+'ROC Da'!AF215+'SM Da'!AF215+'BN Da'!AF215+'BS Da'!AF215+'TDC Da'!AF215</f>
        <v>95</v>
      </c>
      <c r="AG215" s="55">
        <f>+'MIT Da'!AG215+'SAR Da'!AG215+'URQ Da'!AG215+'ROC Da'!AG215+'SM Da'!AG215+'BN Da'!AG215+'BS Da'!AG215+'TDC Da'!AG215</f>
        <v>449</v>
      </c>
      <c r="AH215" s="219">
        <f>+'MIT Da'!AH215+'SAR Da'!AH215+'URQ Da'!AH215+'ROC Da'!AH215+'SM Da'!AH215+'BN Da'!AH215+'BS Da'!AH215+'TDC Da'!AH215</f>
        <v>598</v>
      </c>
      <c r="AI215" s="10">
        <f>+'MIT Da'!AI215+'SAR Da'!AI215+'URQ Da'!AI215+'ROC Da'!AI215+'SM Da'!AI215+'BN Da'!AI215+'BS Da'!AI215+'TDC Da'!AI215</f>
        <v>279.92699999999996</v>
      </c>
      <c r="AJ215" s="10">
        <f>+'MIT Da'!AJ215+'SAR Da'!AJ215+'URQ Da'!AJ215+'ROC Da'!AJ215+'SM Da'!AJ215+'BN Da'!AJ215+'BS Da'!AJ215+'TDC Da'!AJ215</f>
        <v>2</v>
      </c>
      <c r="AK215" s="10">
        <f>+'MIT Da'!AK215+'SAR Da'!AK215+'URQ Da'!AK215+'ROC Da'!AK215+'SM Da'!AK215+'BN Da'!AK215+'BS Da'!AK215+'TDC Da'!AK215</f>
        <v>498.71500000000003</v>
      </c>
      <c r="AL215" s="222">
        <f>+'MIT Da'!AL215+'SAR Da'!AL215+'URQ Da'!AL215+'ROC Da'!AL215+'SM Da'!AL215+'BN Da'!AL215+'BS Da'!AL215+'TDC Da'!AL215</f>
        <v>780.64199999999994</v>
      </c>
      <c r="AM215" s="55">
        <f>+'MIT Da'!AM215+'SAR Da'!AM215+'URQ Da'!AM215+'ROC Da'!AM215+'SM Da'!AM215+'BN Da'!AM215+'BS Da'!AM215+'TDC Da'!AM215</f>
        <v>12</v>
      </c>
      <c r="AN215" s="55">
        <f>+'MIT Da'!AN215+'SAR Da'!AN215+'URQ Da'!AN215+'ROC Da'!AN215+'SM Da'!AN215+'BN Da'!AN215+'BS Da'!AN215+'TDC Da'!AN215</f>
        <v>58</v>
      </c>
      <c r="AO215" s="55">
        <f>+'MIT Da'!AO215+'SAR Da'!AO215+'URQ Da'!AO215+'ROC Da'!AO215+'SM Da'!AO215+'BN Da'!AO215+'BS Da'!AO215+'TDC Da'!AO215</f>
        <v>82</v>
      </c>
      <c r="AP215" s="232">
        <f>+'MIT Da'!AP215+'SAR Da'!AP215+'URQ Da'!AP215+'ROC Da'!AP215+'SM Da'!AP215+'BN Da'!AP215+'BS Da'!AP215+'TDC Da'!AP215</f>
        <v>152</v>
      </c>
      <c r="AQ215" s="55">
        <f>+'MIT Da'!AQ215+'SAR Da'!AQ215+'URQ Da'!AQ215+'ROC Da'!AQ215+'SM Da'!AQ215+'BN Da'!AQ215+'BS Da'!AQ215+'TDC Da'!AQ215</f>
        <v>596</v>
      </c>
      <c r="AR215" s="55">
        <f>+'MIT Da'!AR215+'SAR Da'!AR215+'URQ Da'!AR215+'ROC Da'!AR215+'SM Da'!AR215+'BN Da'!AR215+'BS Da'!AR215+'TDC Da'!AR215</f>
        <v>341</v>
      </c>
      <c r="AS215" s="55">
        <f>+'MIT Da'!AS215+'SAR Da'!AS215+'URQ Da'!AS215+'ROC Da'!AS215+'SM Da'!AS215+'BN Da'!AS215+'BS Da'!AS215+'TDC Da'!AS215</f>
        <v>39</v>
      </c>
      <c r="AT215" s="232">
        <f>+SUM(RED_InfraMR[[#This Row],[B.02.1 - Parque de Coches Eléctricos Motrices]:[B.02.3 - Parque de Coches Eléctricos Motrices Tipo R]])</f>
        <v>976</v>
      </c>
      <c r="AU215" s="55">
        <f>+'MIT Da'!AU215+'SAR Da'!AU215+'URQ Da'!AU215+'ROC Da'!AU215+'SM Da'!AU215+'BN Da'!AU215+'BS Da'!AU215+'TDC Da'!AU215</f>
        <v>12</v>
      </c>
      <c r="AV215" s="55">
        <f>+'MIT Da'!AV215+'SAR Da'!AV215+'URQ Da'!AV215+'ROC Da'!AV215+'SM Da'!AV215+'BN Da'!AV215+'BS Da'!AV215+'TDC Da'!AV215</f>
        <v>6</v>
      </c>
      <c r="AW215" s="55">
        <f>+'MIT Da'!AW215+'SAR Da'!AW215+'URQ Da'!AW215+'ROC Da'!AW215+'SM Da'!AW215+'BN Da'!AW215+'BS Da'!AW215+'TDC Da'!AW215</f>
        <v>10</v>
      </c>
      <c r="AX215" s="232">
        <f>+SUM(RED_InfraMR[[#This Row],[B.03.1 - Parque de Coches Motores Motrices Remolcados]:[B.03.3 - Parque de Coches Motores Motrices Cabina]])</f>
        <v>28</v>
      </c>
      <c r="AY215" s="55">
        <f>+'MIT Da'!AY215+'SAR Da'!AY215+'URQ Da'!AY215+'ROC Da'!AY215+'SM Da'!AY215+'BN Da'!AY215+'BS Da'!AY215+'TDC Da'!AY215</f>
        <v>437</v>
      </c>
      <c r="AZ215" s="55">
        <f>+'MIT Da'!AZ215+'SAR Da'!AZ215+'URQ Da'!AZ215+'ROC Da'!AZ215+'SM Da'!AZ215+'BN Da'!AZ215+'BS Da'!AZ215+'TDC Da'!AZ215</f>
        <v>173</v>
      </c>
      <c r="BA215" s="55">
        <f>+'MIT Da'!BA215+'SAR Da'!BA215+'URQ Da'!BA215+'ROC Da'!BA215+'SM Da'!BA215+'BN Da'!BA215+'BS Da'!BA215+'TDC Da'!BA215</f>
        <v>15</v>
      </c>
      <c r="BB215" s="55">
        <f>+'MIT Da'!BB215+'SAR Da'!BB215+'URQ Da'!BB215+'ROC Da'!BB215+'SM Da'!BB215+'BN Da'!BB215+'BS Da'!BB215+'TDC Da'!BB215</f>
        <v>0</v>
      </c>
      <c r="BC215" s="232">
        <f>+SUM(RED_InfraMR[[#This Row],[B.04.1 - Parque de Coches Remolcados Clase Unica]:[B.04.5 - Parque de Coches Remolcados para Servicios Especiales (Cartoneros)]])</f>
        <v>625</v>
      </c>
      <c r="BD215" s="393">
        <f>+'MIT Da'!BD215+'SAR Da'!BD215+'URQ Da'!BD215+'ROC Da'!BD215+'SM Da'!BD215+'BN Da'!BD215+'BS Da'!BD215+'TDC Da'!BD215</f>
        <v>164</v>
      </c>
      <c r="BE215" s="55">
        <f>+'MIT Da'!BE215+'SAR Da'!BE215+'URQ Da'!BE215+'ROC Da'!BE215+'SM Da'!BE215+'BN Da'!BE215+'BS Da'!BE215+'TDC Da'!BE215</f>
        <v>12</v>
      </c>
      <c r="BF215" s="55">
        <f>+'MIT Da'!BF215+'SAR Da'!BF215+'URQ Da'!BF215+'ROC Da'!BF215+'SM Da'!BF215+'BN Da'!BF215+'BS Da'!BF215+'TDC Da'!BF215</f>
        <v>92</v>
      </c>
      <c r="BG215" s="235"/>
    </row>
    <row r="216" spans="1:59">
      <c r="A216" s="1">
        <v>2010</v>
      </c>
      <c r="B216" s="1" t="s">
        <v>71</v>
      </c>
      <c r="C216" s="10">
        <f>+'MIT Da'!C216+'SAR Da'!C216+'URQ Da'!C216+'ROC Da'!C216+'SM Da'!C216+'BN Da'!C216+'BS Da'!C216+'TDC Da'!C216</f>
        <v>147.21299999999999</v>
      </c>
      <c r="D216" s="10">
        <f>+'MIT Da'!D216+'SAR Da'!D216+'URQ Da'!D216+'ROC Da'!D216+'SM Da'!D216+'BN Da'!D216+'BS Da'!D216+'TDC Da'!D216</f>
        <v>434.00300000000004</v>
      </c>
      <c r="E216" s="10">
        <f>+'MIT Da'!E216+'SAR Da'!E216+'URQ Da'!E216+'ROC Da'!E216+'SM Da'!E216+'BN Da'!E216+'BS Da'!E216+'TDC Da'!E216</f>
        <v>0</v>
      </c>
      <c r="F216" s="10">
        <f>+'MIT Da'!F216+'SAR Da'!F216+'URQ Da'!F216+'ROC Da'!F216+'SM Da'!F216+'BN Da'!F216+'BS Da'!F216+'TDC Da'!F216</f>
        <v>186.47664</v>
      </c>
      <c r="G216" s="192">
        <f>+'MIT Da'!G216+'SAR Da'!G216+'URQ Da'!G216+'ROC Da'!G216+'SM Da'!G216+'BN Da'!G216+'BS Da'!G216+'TDC Da'!G216</f>
        <v>767.69263999999998</v>
      </c>
      <c r="H216" s="192">
        <f>+'MIT Da'!H216+'SAR Da'!H216+'URQ Da'!H216+'ROC Da'!H216+'SM Da'!H216+'BN Da'!H216+'BS Da'!H216+'TDC Da'!H216</f>
        <v>767.69263999999998</v>
      </c>
      <c r="I216" s="10">
        <f>+'MIT Da'!I216+'SAR Da'!I216+'URQ Da'!I216+'ROC Da'!I216+'SM Da'!I216+'BN Da'!I216+'BS Da'!I216+'TDC Da'!I216</f>
        <v>1011.74311</v>
      </c>
      <c r="J216" s="10">
        <f>+'MIT Da'!J216+'SAR Da'!J216+'URQ Da'!J216+'ROC Da'!J216+'SM Da'!J216+'BN Da'!J216+'BS Da'!J216+'TDC Da'!J216</f>
        <v>1039.809</v>
      </c>
      <c r="K216" s="10">
        <f>+'MIT Da'!K216+'SAR Da'!K216+'URQ Da'!K216+'ROC Da'!K216+'SM Da'!K216+'BN Da'!K216+'BS Da'!K216+'TDC Da'!K216</f>
        <v>54.516999999999996</v>
      </c>
      <c r="L216" s="10">
        <f>+'MIT Da'!L216+'SAR Da'!L216+'URQ Da'!L216+'ROC Da'!L216+'SM Da'!L216+'BN Da'!L216+'BS Da'!L216+'TDC Da'!L216</f>
        <v>400.09900000000005</v>
      </c>
      <c r="M216" s="10">
        <f>+'MIT Da'!M216+'SAR Da'!M216+'URQ Da'!M216+'ROC Da'!M216+'SM Da'!M216+'BN Da'!M216+'BS Da'!M216+'TDC Da'!M216</f>
        <v>21.314999999999998</v>
      </c>
      <c r="N216" s="192">
        <f>+'MIT Da'!N216+'SAR Da'!N216+'URQ Da'!N216+'ROC Da'!N216+'SM Da'!N216+'BN Da'!N216+'BS Da'!N216+'TDC Da'!N216</f>
        <v>1439.9079999999999</v>
      </c>
      <c r="O216" s="192">
        <f>+'MIT Da'!O216+'SAR Da'!O216+'URQ Da'!O216+'ROC Da'!O216+'SM Da'!O216+'BN Da'!O216+'BS Da'!O216+'TDC Da'!O216</f>
        <v>1439.9079999999999</v>
      </c>
      <c r="P216" s="55">
        <f>+'MIT Da'!P216+'SAR Da'!P216+'URQ Da'!P216+'ROC Da'!P216+'SM Da'!P216+'BN Da'!P216+'BS Da'!P216+'TDC Da'!P216</f>
        <v>203</v>
      </c>
      <c r="Q216" s="55">
        <f>+'MIT Da'!Q216+'SAR Da'!Q216+'URQ Da'!Q216+'ROC Da'!Q216+'SM Da'!Q216+'BN Da'!Q216+'BS Da'!Q216+'TDC Da'!Q216</f>
        <v>58</v>
      </c>
      <c r="R216" s="55">
        <f>+'MIT Da'!R216+'SAR Da'!R216+'URQ Da'!R216+'ROC Da'!R216+'SM Da'!R216+'BN Da'!R216+'BS Da'!R216+'TDC Da'!R216</f>
        <v>10</v>
      </c>
      <c r="S216" s="213">
        <f>+'MIT Da'!S216+'SAR Da'!S216+'URQ Da'!S216+'ROC Da'!S216+'SM Da'!S216+'BN Da'!S216+'BS Da'!S216+'TDC Da'!S216</f>
        <v>271</v>
      </c>
      <c r="T216" s="213">
        <f>+'MIT Da'!T216+'SAR Da'!T216+'URQ Da'!T216+'ROC Da'!T216+'SM Da'!T216+'BN Da'!T216+'BS Da'!T216+'TDC Da'!T216</f>
        <v>271</v>
      </c>
      <c r="U216" s="55">
        <f>+'MIT Da'!U216+'SAR Da'!U216+'URQ Da'!U216+'ROC Da'!U216+'SM Da'!U216+'BN Da'!U216+'BS Da'!U216+'TDC Da'!U216</f>
        <v>136</v>
      </c>
      <c r="V216" s="55">
        <f>+'MIT Da'!V216+'SAR Da'!V216+'URQ Da'!V216+'ROC Da'!V216+'SM Da'!V216+'BN Da'!V216+'BS Da'!V216+'TDC Da'!V216</f>
        <v>433</v>
      </c>
      <c r="W216" s="55">
        <f>+'MIT Da'!W216+'SAR Da'!W216+'URQ Da'!W216+'ROC Da'!W216+'SM Da'!W216+'BN Da'!W216+'BS Da'!W216+'TDC Da'!W216</f>
        <v>11</v>
      </c>
      <c r="X216" s="55">
        <f>+'MIT Da'!X216+'SAR Da'!X216+'URQ Da'!X216+'ROC Da'!X216+'SM Da'!X216+'BN Da'!X216+'BS Da'!X216+'TDC Da'!X216</f>
        <v>107</v>
      </c>
      <c r="Y216" s="55">
        <f>+'MIT Da'!Y216+'SAR Da'!Y216+'URQ Da'!Y216+'ROC Da'!Y216+'SM Da'!Y216+'BN Da'!Y216+'BS Da'!Y216+'TDC Da'!Y216</f>
        <v>4</v>
      </c>
      <c r="Z216" s="219">
        <f>+'MIT Da'!Z216+'SAR Da'!Z216+'URQ Da'!Z216+'ROC Da'!Z216+'SM Da'!Z216+'BN Da'!Z216+'BS Da'!Z216+'TDC Da'!Z216</f>
        <v>691</v>
      </c>
      <c r="AA216" s="55">
        <f>+'MIT Da'!AA216+'SAR Da'!AA216+'URQ Da'!AA216+'ROC Da'!AA216+'SM Da'!AA216+'BN Da'!AA216+'BS Da'!AA216+'TDC Da'!AA216</f>
        <v>165</v>
      </c>
      <c r="AB216" s="55">
        <f>+'MIT Da'!AB216+'SAR Da'!AB216+'URQ Da'!AB216+'ROC Da'!AB216+'SM Da'!AB216+'BN Da'!AB216+'BS Da'!AB216+'TDC Da'!AB216</f>
        <v>100</v>
      </c>
      <c r="AC216" s="55">
        <f>+'MIT Da'!AC216+'SAR Da'!AC216+'URQ Da'!AC216+'ROC Da'!AC216+'SM Da'!AC216+'BN Da'!AC216+'BS Da'!AC216+'TDC Da'!AC216</f>
        <v>691</v>
      </c>
      <c r="AD216" s="219">
        <f>+'MIT Da'!AD216+'SAR Da'!AD216+'URQ Da'!AD216+'ROC Da'!AD216+'SM Da'!AD216+'BN Da'!AD216+'BS Da'!AD216+'TDC Da'!AD216</f>
        <v>956</v>
      </c>
      <c r="AE216" s="55">
        <f>+'MIT Da'!AE216+'SAR Da'!AE216+'URQ Da'!AE216+'ROC Da'!AE216+'SM Da'!AE216+'BN Da'!AE216+'BS Da'!AE216+'TDC Da'!AE216</f>
        <v>54</v>
      </c>
      <c r="AF216" s="55">
        <f>+'MIT Da'!AF216+'SAR Da'!AF216+'URQ Da'!AF216+'ROC Da'!AF216+'SM Da'!AF216+'BN Da'!AF216+'BS Da'!AF216+'TDC Da'!AF216</f>
        <v>95</v>
      </c>
      <c r="AG216" s="55">
        <f>+'MIT Da'!AG216+'SAR Da'!AG216+'URQ Da'!AG216+'ROC Da'!AG216+'SM Da'!AG216+'BN Da'!AG216+'BS Da'!AG216+'TDC Da'!AG216</f>
        <v>449</v>
      </c>
      <c r="AH216" s="219">
        <f>+'MIT Da'!AH216+'SAR Da'!AH216+'URQ Da'!AH216+'ROC Da'!AH216+'SM Da'!AH216+'BN Da'!AH216+'BS Da'!AH216+'TDC Da'!AH216</f>
        <v>598</v>
      </c>
      <c r="AI216" s="10">
        <f>+'MIT Da'!AI216+'SAR Da'!AI216+'URQ Da'!AI216+'ROC Da'!AI216+'SM Da'!AI216+'BN Da'!AI216+'BS Da'!AI216+'TDC Da'!AI216</f>
        <v>279.92699999999996</v>
      </c>
      <c r="AJ216" s="10">
        <f>+'MIT Da'!AJ216+'SAR Da'!AJ216+'URQ Da'!AJ216+'ROC Da'!AJ216+'SM Da'!AJ216+'BN Da'!AJ216+'BS Da'!AJ216+'TDC Da'!AJ216</f>
        <v>2</v>
      </c>
      <c r="AK216" s="10">
        <f>+'MIT Da'!AK216+'SAR Da'!AK216+'URQ Da'!AK216+'ROC Da'!AK216+'SM Da'!AK216+'BN Da'!AK216+'BS Da'!AK216+'TDC Da'!AK216</f>
        <v>498.71500000000003</v>
      </c>
      <c r="AL216" s="222">
        <f>+'MIT Da'!AL216+'SAR Da'!AL216+'URQ Da'!AL216+'ROC Da'!AL216+'SM Da'!AL216+'BN Da'!AL216+'BS Da'!AL216+'TDC Da'!AL216</f>
        <v>780.64199999999994</v>
      </c>
      <c r="AM216" s="55">
        <f>+'MIT Da'!AM216+'SAR Da'!AM216+'URQ Da'!AM216+'ROC Da'!AM216+'SM Da'!AM216+'BN Da'!AM216+'BS Da'!AM216+'TDC Da'!AM216</f>
        <v>12</v>
      </c>
      <c r="AN216" s="55">
        <f>+'MIT Da'!AN216+'SAR Da'!AN216+'URQ Da'!AN216+'ROC Da'!AN216+'SM Da'!AN216+'BN Da'!AN216+'BS Da'!AN216+'TDC Da'!AN216</f>
        <v>58</v>
      </c>
      <c r="AO216" s="55">
        <f>+'MIT Da'!AO216+'SAR Da'!AO216+'URQ Da'!AO216+'ROC Da'!AO216+'SM Da'!AO216+'BN Da'!AO216+'BS Da'!AO216+'TDC Da'!AO216</f>
        <v>82</v>
      </c>
      <c r="AP216" s="232">
        <f>+'MIT Da'!AP216+'SAR Da'!AP216+'URQ Da'!AP216+'ROC Da'!AP216+'SM Da'!AP216+'BN Da'!AP216+'BS Da'!AP216+'TDC Da'!AP216</f>
        <v>152</v>
      </c>
      <c r="AQ216" s="55">
        <f>+'MIT Da'!AQ216+'SAR Da'!AQ216+'URQ Da'!AQ216+'ROC Da'!AQ216+'SM Da'!AQ216+'BN Da'!AQ216+'BS Da'!AQ216+'TDC Da'!AQ216</f>
        <v>596</v>
      </c>
      <c r="AR216" s="55">
        <f>+'MIT Da'!AR216+'SAR Da'!AR216+'URQ Da'!AR216+'ROC Da'!AR216+'SM Da'!AR216+'BN Da'!AR216+'BS Da'!AR216+'TDC Da'!AR216</f>
        <v>341</v>
      </c>
      <c r="AS216" s="55">
        <f>+'MIT Da'!AS216+'SAR Da'!AS216+'URQ Da'!AS216+'ROC Da'!AS216+'SM Da'!AS216+'BN Da'!AS216+'BS Da'!AS216+'TDC Da'!AS216</f>
        <v>39</v>
      </c>
      <c r="AT216" s="232">
        <f>+SUM(RED_InfraMR[[#This Row],[B.02.1 - Parque de Coches Eléctricos Motrices]:[B.02.3 - Parque de Coches Eléctricos Motrices Tipo R]])</f>
        <v>976</v>
      </c>
      <c r="AU216" s="55">
        <f>+'MIT Da'!AU216+'SAR Da'!AU216+'URQ Da'!AU216+'ROC Da'!AU216+'SM Da'!AU216+'BN Da'!AU216+'BS Da'!AU216+'TDC Da'!AU216</f>
        <v>12</v>
      </c>
      <c r="AV216" s="55">
        <f>+'MIT Da'!AV216+'SAR Da'!AV216+'URQ Da'!AV216+'ROC Da'!AV216+'SM Da'!AV216+'BN Da'!AV216+'BS Da'!AV216+'TDC Da'!AV216</f>
        <v>6</v>
      </c>
      <c r="AW216" s="55">
        <f>+'MIT Da'!AW216+'SAR Da'!AW216+'URQ Da'!AW216+'ROC Da'!AW216+'SM Da'!AW216+'BN Da'!AW216+'BS Da'!AW216+'TDC Da'!AW216</f>
        <v>10</v>
      </c>
      <c r="AX216" s="232">
        <f>+SUM(RED_InfraMR[[#This Row],[B.03.1 - Parque de Coches Motores Motrices Remolcados]:[B.03.3 - Parque de Coches Motores Motrices Cabina]])</f>
        <v>28</v>
      </c>
      <c r="AY216" s="55">
        <f>+'MIT Da'!AY216+'SAR Da'!AY216+'URQ Da'!AY216+'ROC Da'!AY216+'SM Da'!AY216+'BN Da'!AY216+'BS Da'!AY216+'TDC Da'!AY216</f>
        <v>437</v>
      </c>
      <c r="AZ216" s="55">
        <f>+'MIT Da'!AZ216+'SAR Da'!AZ216+'URQ Da'!AZ216+'ROC Da'!AZ216+'SM Da'!AZ216+'BN Da'!AZ216+'BS Da'!AZ216+'TDC Da'!AZ216</f>
        <v>173</v>
      </c>
      <c r="BA216" s="55">
        <f>+'MIT Da'!BA216+'SAR Da'!BA216+'URQ Da'!BA216+'ROC Da'!BA216+'SM Da'!BA216+'BN Da'!BA216+'BS Da'!BA216+'TDC Da'!BA216</f>
        <v>15</v>
      </c>
      <c r="BB216" s="55">
        <f>+'MIT Da'!BB216+'SAR Da'!BB216+'URQ Da'!BB216+'ROC Da'!BB216+'SM Da'!BB216+'BN Da'!BB216+'BS Da'!BB216+'TDC Da'!BB216</f>
        <v>0</v>
      </c>
      <c r="BC216" s="232">
        <f>+SUM(RED_InfraMR[[#This Row],[B.04.1 - Parque de Coches Remolcados Clase Unica]:[B.04.5 - Parque de Coches Remolcados para Servicios Especiales (Cartoneros)]])</f>
        <v>625</v>
      </c>
      <c r="BD216" s="393">
        <f>+'MIT Da'!BD216+'SAR Da'!BD216+'URQ Da'!BD216+'ROC Da'!BD216+'SM Da'!BD216+'BN Da'!BD216+'BS Da'!BD216+'TDC Da'!BD216</f>
        <v>164</v>
      </c>
      <c r="BE216" s="55">
        <f>+'MIT Da'!BE216+'SAR Da'!BE216+'URQ Da'!BE216+'ROC Da'!BE216+'SM Da'!BE216+'BN Da'!BE216+'BS Da'!BE216+'TDC Da'!BE216</f>
        <v>12</v>
      </c>
      <c r="BF216" s="55">
        <f>+'MIT Da'!BF216+'SAR Da'!BF216+'URQ Da'!BF216+'ROC Da'!BF216+'SM Da'!BF216+'BN Da'!BF216+'BS Da'!BF216+'TDC Da'!BF216</f>
        <v>92</v>
      </c>
      <c r="BG216" s="235"/>
    </row>
    <row r="217" spans="1:59">
      <c r="A217" s="1">
        <v>2010</v>
      </c>
      <c r="B217" s="1" t="s">
        <v>72</v>
      </c>
      <c r="C217" s="10">
        <f>+'MIT Da'!C217+'SAR Da'!C217+'URQ Da'!C217+'ROC Da'!C217+'SM Da'!C217+'BN Da'!C217+'BS Da'!C217+'TDC Da'!C217</f>
        <v>147.21299999999999</v>
      </c>
      <c r="D217" s="10">
        <f>+'MIT Da'!D217+'SAR Da'!D217+'URQ Da'!D217+'ROC Da'!D217+'SM Da'!D217+'BN Da'!D217+'BS Da'!D217+'TDC Da'!D217</f>
        <v>434.00300000000004</v>
      </c>
      <c r="E217" s="10">
        <f>+'MIT Da'!E217+'SAR Da'!E217+'URQ Da'!E217+'ROC Da'!E217+'SM Da'!E217+'BN Da'!E217+'BS Da'!E217+'TDC Da'!E217</f>
        <v>0</v>
      </c>
      <c r="F217" s="10">
        <f>+'MIT Da'!F217+'SAR Da'!F217+'URQ Da'!F217+'ROC Da'!F217+'SM Da'!F217+'BN Da'!F217+'BS Da'!F217+'TDC Da'!F217</f>
        <v>186.47664</v>
      </c>
      <c r="G217" s="192">
        <f>+'MIT Da'!G217+'SAR Da'!G217+'URQ Da'!G217+'ROC Da'!G217+'SM Da'!G217+'BN Da'!G217+'BS Da'!G217+'TDC Da'!G217</f>
        <v>767.69263999999998</v>
      </c>
      <c r="H217" s="192">
        <f>+'MIT Da'!H217+'SAR Da'!H217+'URQ Da'!H217+'ROC Da'!H217+'SM Da'!H217+'BN Da'!H217+'BS Da'!H217+'TDC Da'!H217</f>
        <v>767.69263999999998</v>
      </c>
      <c r="I217" s="10">
        <f>+'MIT Da'!I217+'SAR Da'!I217+'URQ Da'!I217+'ROC Da'!I217+'SM Da'!I217+'BN Da'!I217+'BS Da'!I217+'TDC Da'!I217</f>
        <v>1011.74311</v>
      </c>
      <c r="J217" s="10">
        <f>+'MIT Da'!J217+'SAR Da'!J217+'URQ Da'!J217+'ROC Da'!J217+'SM Da'!J217+'BN Da'!J217+'BS Da'!J217+'TDC Da'!J217</f>
        <v>1039.809</v>
      </c>
      <c r="K217" s="10">
        <f>+'MIT Da'!K217+'SAR Da'!K217+'URQ Da'!K217+'ROC Da'!K217+'SM Da'!K217+'BN Da'!K217+'BS Da'!K217+'TDC Da'!K217</f>
        <v>54.516999999999996</v>
      </c>
      <c r="L217" s="10">
        <f>+'MIT Da'!L217+'SAR Da'!L217+'URQ Da'!L217+'ROC Da'!L217+'SM Da'!L217+'BN Da'!L217+'BS Da'!L217+'TDC Da'!L217</f>
        <v>400.09900000000005</v>
      </c>
      <c r="M217" s="10">
        <f>+'MIT Da'!M217+'SAR Da'!M217+'URQ Da'!M217+'ROC Da'!M217+'SM Da'!M217+'BN Da'!M217+'BS Da'!M217+'TDC Da'!M217</f>
        <v>21.314999999999998</v>
      </c>
      <c r="N217" s="192">
        <f>+'MIT Da'!N217+'SAR Da'!N217+'URQ Da'!N217+'ROC Da'!N217+'SM Da'!N217+'BN Da'!N217+'BS Da'!N217+'TDC Da'!N217</f>
        <v>1439.9079999999999</v>
      </c>
      <c r="O217" s="192">
        <f>+'MIT Da'!O217+'SAR Da'!O217+'URQ Da'!O217+'ROC Da'!O217+'SM Da'!O217+'BN Da'!O217+'BS Da'!O217+'TDC Da'!O217</f>
        <v>1439.9079999999999</v>
      </c>
      <c r="P217" s="55">
        <f>+'MIT Da'!P217+'SAR Da'!P217+'URQ Da'!P217+'ROC Da'!P217+'SM Da'!P217+'BN Da'!P217+'BS Da'!P217+'TDC Da'!P217</f>
        <v>203</v>
      </c>
      <c r="Q217" s="55">
        <f>+'MIT Da'!Q217+'SAR Da'!Q217+'URQ Da'!Q217+'ROC Da'!Q217+'SM Da'!Q217+'BN Da'!Q217+'BS Da'!Q217+'TDC Da'!Q217</f>
        <v>58</v>
      </c>
      <c r="R217" s="55">
        <f>+'MIT Da'!R217+'SAR Da'!R217+'URQ Da'!R217+'ROC Da'!R217+'SM Da'!R217+'BN Da'!R217+'BS Da'!R217+'TDC Da'!R217</f>
        <v>10</v>
      </c>
      <c r="S217" s="213">
        <f>+'MIT Da'!S217+'SAR Da'!S217+'URQ Da'!S217+'ROC Da'!S217+'SM Da'!S217+'BN Da'!S217+'BS Da'!S217+'TDC Da'!S217</f>
        <v>271</v>
      </c>
      <c r="T217" s="213">
        <f>+'MIT Da'!T217+'SAR Da'!T217+'URQ Da'!T217+'ROC Da'!T217+'SM Da'!T217+'BN Da'!T217+'BS Da'!T217+'TDC Da'!T217</f>
        <v>271</v>
      </c>
      <c r="U217" s="55">
        <f>+'MIT Da'!U217+'SAR Da'!U217+'URQ Da'!U217+'ROC Da'!U217+'SM Da'!U217+'BN Da'!U217+'BS Da'!U217+'TDC Da'!U217</f>
        <v>136</v>
      </c>
      <c r="V217" s="55">
        <f>+'MIT Da'!V217+'SAR Da'!V217+'URQ Da'!V217+'ROC Da'!V217+'SM Da'!V217+'BN Da'!V217+'BS Da'!V217+'TDC Da'!V217</f>
        <v>433</v>
      </c>
      <c r="W217" s="55">
        <f>+'MIT Da'!W217+'SAR Da'!W217+'URQ Da'!W217+'ROC Da'!W217+'SM Da'!W217+'BN Da'!W217+'BS Da'!W217+'TDC Da'!W217</f>
        <v>11</v>
      </c>
      <c r="X217" s="55">
        <f>+'MIT Da'!X217+'SAR Da'!X217+'URQ Da'!X217+'ROC Da'!X217+'SM Da'!X217+'BN Da'!X217+'BS Da'!X217+'TDC Da'!X217</f>
        <v>107</v>
      </c>
      <c r="Y217" s="55">
        <f>+'MIT Da'!Y217+'SAR Da'!Y217+'URQ Da'!Y217+'ROC Da'!Y217+'SM Da'!Y217+'BN Da'!Y217+'BS Da'!Y217+'TDC Da'!Y217</f>
        <v>4</v>
      </c>
      <c r="Z217" s="219">
        <f>+'MIT Da'!Z217+'SAR Da'!Z217+'URQ Da'!Z217+'ROC Da'!Z217+'SM Da'!Z217+'BN Da'!Z217+'BS Da'!Z217+'TDC Da'!Z217</f>
        <v>691</v>
      </c>
      <c r="AA217" s="55">
        <f>+'MIT Da'!AA217+'SAR Da'!AA217+'URQ Da'!AA217+'ROC Da'!AA217+'SM Da'!AA217+'BN Da'!AA217+'BS Da'!AA217+'TDC Da'!AA217</f>
        <v>165</v>
      </c>
      <c r="AB217" s="55">
        <f>+'MIT Da'!AB217+'SAR Da'!AB217+'URQ Da'!AB217+'ROC Da'!AB217+'SM Da'!AB217+'BN Da'!AB217+'BS Da'!AB217+'TDC Da'!AB217</f>
        <v>100</v>
      </c>
      <c r="AC217" s="55">
        <f>+'MIT Da'!AC217+'SAR Da'!AC217+'URQ Da'!AC217+'ROC Da'!AC217+'SM Da'!AC217+'BN Da'!AC217+'BS Da'!AC217+'TDC Da'!AC217</f>
        <v>691</v>
      </c>
      <c r="AD217" s="219">
        <f>+'MIT Da'!AD217+'SAR Da'!AD217+'URQ Da'!AD217+'ROC Da'!AD217+'SM Da'!AD217+'BN Da'!AD217+'BS Da'!AD217+'TDC Da'!AD217</f>
        <v>956</v>
      </c>
      <c r="AE217" s="55">
        <f>+'MIT Da'!AE217+'SAR Da'!AE217+'URQ Da'!AE217+'ROC Da'!AE217+'SM Da'!AE217+'BN Da'!AE217+'BS Da'!AE217+'TDC Da'!AE217</f>
        <v>54</v>
      </c>
      <c r="AF217" s="55">
        <f>+'MIT Da'!AF217+'SAR Da'!AF217+'URQ Da'!AF217+'ROC Da'!AF217+'SM Da'!AF217+'BN Da'!AF217+'BS Da'!AF217+'TDC Da'!AF217</f>
        <v>95</v>
      </c>
      <c r="AG217" s="55">
        <f>+'MIT Da'!AG217+'SAR Da'!AG217+'URQ Da'!AG217+'ROC Da'!AG217+'SM Da'!AG217+'BN Da'!AG217+'BS Da'!AG217+'TDC Da'!AG217</f>
        <v>449</v>
      </c>
      <c r="AH217" s="219">
        <f>+'MIT Da'!AH217+'SAR Da'!AH217+'URQ Da'!AH217+'ROC Da'!AH217+'SM Da'!AH217+'BN Da'!AH217+'BS Da'!AH217+'TDC Da'!AH217</f>
        <v>598</v>
      </c>
      <c r="AI217" s="10">
        <f>+'MIT Da'!AI217+'SAR Da'!AI217+'URQ Da'!AI217+'ROC Da'!AI217+'SM Da'!AI217+'BN Da'!AI217+'BS Da'!AI217+'TDC Da'!AI217</f>
        <v>279.92699999999996</v>
      </c>
      <c r="AJ217" s="10">
        <f>+'MIT Da'!AJ217+'SAR Da'!AJ217+'URQ Da'!AJ217+'ROC Da'!AJ217+'SM Da'!AJ217+'BN Da'!AJ217+'BS Da'!AJ217+'TDC Da'!AJ217</f>
        <v>2</v>
      </c>
      <c r="AK217" s="10">
        <f>+'MIT Da'!AK217+'SAR Da'!AK217+'URQ Da'!AK217+'ROC Da'!AK217+'SM Da'!AK217+'BN Da'!AK217+'BS Da'!AK217+'TDC Da'!AK217</f>
        <v>498.71500000000003</v>
      </c>
      <c r="AL217" s="222">
        <f>+'MIT Da'!AL217+'SAR Da'!AL217+'URQ Da'!AL217+'ROC Da'!AL217+'SM Da'!AL217+'BN Da'!AL217+'BS Da'!AL217+'TDC Da'!AL217</f>
        <v>780.64199999999994</v>
      </c>
      <c r="AM217" s="55">
        <f>+'MIT Da'!AM217+'SAR Da'!AM217+'URQ Da'!AM217+'ROC Da'!AM217+'SM Da'!AM217+'BN Da'!AM217+'BS Da'!AM217+'TDC Da'!AM217</f>
        <v>12</v>
      </c>
      <c r="AN217" s="55">
        <f>+'MIT Da'!AN217+'SAR Da'!AN217+'URQ Da'!AN217+'ROC Da'!AN217+'SM Da'!AN217+'BN Da'!AN217+'BS Da'!AN217+'TDC Da'!AN217</f>
        <v>58</v>
      </c>
      <c r="AO217" s="55">
        <f>+'MIT Da'!AO217+'SAR Da'!AO217+'URQ Da'!AO217+'ROC Da'!AO217+'SM Da'!AO217+'BN Da'!AO217+'BS Da'!AO217+'TDC Da'!AO217</f>
        <v>82</v>
      </c>
      <c r="AP217" s="232">
        <f>+'MIT Da'!AP217+'SAR Da'!AP217+'URQ Da'!AP217+'ROC Da'!AP217+'SM Da'!AP217+'BN Da'!AP217+'BS Da'!AP217+'TDC Da'!AP217</f>
        <v>152</v>
      </c>
      <c r="AQ217" s="55">
        <f>+'MIT Da'!AQ217+'SAR Da'!AQ217+'URQ Da'!AQ217+'ROC Da'!AQ217+'SM Da'!AQ217+'BN Da'!AQ217+'BS Da'!AQ217+'TDC Da'!AQ217</f>
        <v>596</v>
      </c>
      <c r="AR217" s="55">
        <f>+'MIT Da'!AR217+'SAR Da'!AR217+'URQ Da'!AR217+'ROC Da'!AR217+'SM Da'!AR217+'BN Da'!AR217+'BS Da'!AR217+'TDC Da'!AR217</f>
        <v>341</v>
      </c>
      <c r="AS217" s="55">
        <f>+'MIT Da'!AS217+'SAR Da'!AS217+'URQ Da'!AS217+'ROC Da'!AS217+'SM Da'!AS217+'BN Da'!AS217+'BS Da'!AS217+'TDC Da'!AS217</f>
        <v>39</v>
      </c>
      <c r="AT217" s="232">
        <f>+SUM(RED_InfraMR[[#This Row],[B.02.1 - Parque de Coches Eléctricos Motrices]:[B.02.3 - Parque de Coches Eléctricos Motrices Tipo R]])</f>
        <v>976</v>
      </c>
      <c r="AU217" s="55">
        <f>+'MIT Da'!AU217+'SAR Da'!AU217+'URQ Da'!AU217+'ROC Da'!AU217+'SM Da'!AU217+'BN Da'!AU217+'BS Da'!AU217+'TDC Da'!AU217</f>
        <v>12</v>
      </c>
      <c r="AV217" s="55">
        <f>+'MIT Da'!AV217+'SAR Da'!AV217+'URQ Da'!AV217+'ROC Da'!AV217+'SM Da'!AV217+'BN Da'!AV217+'BS Da'!AV217+'TDC Da'!AV217</f>
        <v>6</v>
      </c>
      <c r="AW217" s="55">
        <f>+'MIT Da'!AW217+'SAR Da'!AW217+'URQ Da'!AW217+'ROC Da'!AW217+'SM Da'!AW217+'BN Da'!AW217+'BS Da'!AW217+'TDC Da'!AW217</f>
        <v>10</v>
      </c>
      <c r="AX217" s="232">
        <f>+SUM(RED_InfraMR[[#This Row],[B.03.1 - Parque de Coches Motores Motrices Remolcados]:[B.03.3 - Parque de Coches Motores Motrices Cabina]])</f>
        <v>28</v>
      </c>
      <c r="AY217" s="55">
        <f>+'MIT Da'!AY217+'SAR Da'!AY217+'URQ Da'!AY217+'ROC Da'!AY217+'SM Da'!AY217+'BN Da'!AY217+'BS Da'!AY217+'TDC Da'!AY217</f>
        <v>437</v>
      </c>
      <c r="AZ217" s="55">
        <f>+'MIT Da'!AZ217+'SAR Da'!AZ217+'URQ Da'!AZ217+'ROC Da'!AZ217+'SM Da'!AZ217+'BN Da'!AZ217+'BS Da'!AZ217+'TDC Da'!AZ217</f>
        <v>173</v>
      </c>
      <c r="BA217" s="55">
        <f>+'MIT Da'!BA217+'SAR Da'!BA217+'URQ Da'!BA217+'ROC Da'!BA217+'SM Da'!BA217+'BN Da'!BA217+'BS Da'!BA217+'TDC Da'!BA217</f>
        <v>15</v>
      </c>
      <c r="BB217" s="55">
        <f>+'MIT Da'!BB217+'SAR Da'!BB217+'URQ Da'!BB217+'ROC Da'!BB217+'SM Da'!BB217+'BN Da'!BB217+'BS Da'!BB217+'TDC Da'!BB217</f>
        <v>0</v>
      </c>
      <c r="BC217" s="232">
        <f>+SUM(RED_InfraMR[[#This Row],[B.04.1 - Parque de Coches Remolcados Clase Unica]:[B.04.5 - Parque de Coches Remolcados para Servicios Especiales (Cartoneros)]])</f>
        <v>625</v>
      </c>
      <c r="BD217" s="393">
        <f>+'MIT Da'!BD217+'SAR Da'!BD217+'URQ Da'!BD217+'ROC Da'!BD217+'SM Da'!BD217+'BN Da'!BD217+'BS Da'!BD217+'TDC Da'!BD217</f>
        <v>164</v>
      </c>
      <c r="BE217" s="55">
        <f>+'MIT Da'!BE217+'SAR Da'!BE217+'URQ Da'!BE217+'ROC Da'!BE217+'SM Da'!BE217+'BN Da'!BE217+'BS Da'!BE217+'TDC Da'!BE217</f>
        <v>12</v>
      </c>
      <c r="BF217" s="55">
        <f>+'MIT Da'!BF217+'SAR Da'!BF217+'URQ Da'!BF217+'ROC Da'!BF217+'SM Da'!BF217+'BN Da'!BF217+'BS Da'!BF217+'TDC Da'!BF217</f>
        <v>92</v>
      </c>
      <c r="BG217" s="235"/>
    </row>
    <row r="218" spans="1:59">
      <c r="A218" s="1">
        <v>2011</v>
      </c>
      <c r="B218" s="1" t="s">
        <v>61</v>
      </c>
      <c r="C218" s="10">
        <f>+'MIT Da'!C218+'SAR Da'!C218+'URQ Da'!C218+'ROC Da'!C218+'SM Da'!C218+'BN Da'!C218+'BS Da'!C218+'TDC Da'!C218</f>
        <v>147.21299999999999</v>
      </c>
      <c r="D218" s="10">
        <f>+'MIT Da'!D218+'SAR Da'!D218+'URQ Da'!D218+'ROC Da'!D218+'SM Da'!D218+'BN Da'!D218+'BS Da'!D218+'TDC Da'!D218</f>
        <v>434.00300000000004</v>
      </c>
      <c r="E218" s="10">
        <f>+'MIT Da'!E218+'SAR Da'!E218+'URQ Da'!E218+'ROC Da'!E218+'SM Da'!E218+'BN Da'!E218+'BS Da'!E218+'TDC Da'!E218</f>
        <v>0</v>
      </c>
      <c r="F218" s="10">
        <f>+'MIT Da'!F218+'SAR Da'!F218+'URQ Da'!F218+'ROC Da'!F218+'SM Da'!F218+'BN Da'!F218+'BS Da'!F218+'TDC Da'!F218</f>
        <v>186.47664</v>
      </c>
      <c r="G218" s="192">
        <f>+'MIT Da'!G218+'SAR Da'!G218+'URQ Da'!G218+'ROC Da'!G218+'SM Da'!G218+'BN Da'!G218+'BS Da'!G218+'TDC Da'!G218</f>
        <v>767.69263999999998</v>
      </c>
      <c r="H218" s="192">
        <f>+'MIT Da'!H218+'SAR Da'!H218+'URQ Da'!H218+'ROC Da'!H218+'SM Da'!H218+'BN Da'!H218+'BS Da'!H218+'TDC Da'!H218</f>
        <v>767.69263999999998</v>
      </c>
      <c r="I218" s="10">
        <f>+'MIT Da'!I218+'SAR Da'!I218+'URQ Da'!I218+'ROC Da'!I218+'SM Da'!I218+'BN Da'!I218+'BS Da'!I218+'TDC Da'!I218</f>
        <v>1011.74311</v>
      </c>
      <c r="J218" s="10">
        <f>+'MIT Da'!J218+'SAR Da'!J218+'URQ Da'!J218+'ROC Da'!J218+'SM Da'!J218+'BN Da'!J218+'BS Da'!J218+'TDC Da'!J218</f>
        <v>1039.809</v>
      </c>
      <c r="K218" s="10">
        <f>+'MIT Da'!K218+'SAR Da'!K218+'URQ Da'!K218+'ROC Da'!K218+'SM Da'!K218+'BN Da'!K218+'BS Da'!K218+'TDC Da'!K218</f>
        <v>54.516999999999996</v>
      </c>
      <c r="L218" s="10">
        <f>+'MIT Da'!L218+'SAR Da'!L218+'URQ Da'!L218+'ROC Da'!L218+'SM Da'!L218+'BN Da'!L218+'BS Da'!L218+'TDC Da'!L218</f>
        <v>400.09900000000005</v>
      </c>
      <c r="M218" s="10">
        <f>+'MIT Da'!M218+'SAR Da'!M218+'URQ Da'!M218+'ROC Da'!M218+'SM Da'!M218+'BN Da'!M218+'BS Da'!M218+'TDC Da'!M218</f>
        <v>21.314999999999998</v>
      </c>
      <c r="N218" s="192">
        <f>+'MIT Da'!N218+'SAR Da'!N218+'URQ Da'!N218+'ROC Da'!N218+'SM Da'!N218+'BN Da'!N218+'BS Da'!N218+'TDC Da'!N218</f>
        <v>1439.9079999999999</v>
      </c>
      <c r="O218" s="192">
        <f>+'MIT Da'!O218+'SAR Da'!O218+'URQ Da'!O218+'ROC Da'!O218+'SM Da'!O218+'BN Da'!O218+'BS Da'!O218+'TDC Da'!O218</f>
        <v>1439.9079999999999</v>
      </c>
      <c r="P218" s="55">
        <f>+'MIT Da'!P218+'SAR Da'!P218+'URQ Da'!P218+'ROC Da'!P218+'SM Da'!P218+'BN Da'!P218+'BS Da'!P218+'TDC Da'!P218</f>
        <v>203</v>
      </c>
      <c r="Q218" s="55">
        <f>+'MIT Da'!Q218+'SAR Da'!Q218+'URQ Da'!Q218+'ROC Da'!Q218+'SM Da'!Q218+'BN Da'!Q218+'BS Da'!Q218+'TDC Da'!Q218</f>
        <v>58</v>
      </c>
      <c r="R218" s="55">
        <f>+'MIT Da'!R218+'SAR Da'!R218+'URQ Da'!R218+'ROC Da'!R218+'SM Da'!R218+'BN Da'!R218+'BS Da'!R218+'TDC Da'!R218</f>
        <v>10</v>
      </c>
      <c r="S218" s="213">
        <f>+'MIT Da'!S218+'SAR Da'!S218+'URQ Da'!S218+'ROC Da'!S218+'SM Da'!S218+'BN Da'!S218+'BS Da'!S218+'TDC Da'!S218</f>
        <v>271</v>
      </c>
      <c r="T218" s="213">
        <f>+'MIT Da'!T218+'SAR Da'!T218+'URQ Da'!T218+'ROC Da'!T218+'SM Da'!T218+'BN Da'!T218+'BS Da'!T218+'TDC Da'!T218</f>
        <v>271</v>
      </c>
      <c r="U218" s="55">
        <f>+'MIT Da'!U218+'SAR Da'!U218+'URQ Da'!U218+'ROC Da'!U218+'SM Da'!U218+'BN Da'!U218+'BS Da'!U218+'TDC Da'!U218</f>
        <v>136</v>
      </c>
      <c r="V218" s="55">
        <f>+'MIT Da'!V218+'SAR Da'!V218+'URQ Da'!V218+'ROC Da'!V218+'SM Da'!V218+'BN Da'!V218+'BS Da'!V218+'TDC Da'!V218</f>
        <v>430</v>
      </c>
      <c r="W218" s="55">
        <f>+'MIT Da'!W218+'SAR Da'!W218+'URQ Da'!W218+'ROC Da'!W218+'SM Da'!W218+'BN Da'!W218+'BS Da'!W218+'TDC Da'!W218</f>
        <v>11</v>
      </c>
      <c r="X218" s="55">
        <f>+'MIT Da'!X218+'SAR Da'!X218+'URQ Da'!X218+'ROC Da'!X218+'SM Da'!X218+'BN Da'!X218+'BS Da'!X218+'TDC Da'!X218</f>
        <v>107</v>
      </c>
      <c r="Y218" s="55">
        <f>+'MIT Da'!Y218+'SAR Da'!Y218+'URQ Da'!Y218+'ROC Da'!Y218+'SM Da'!Y218+'BN Da'!Y218+'BS Da'!Y218+'TDC Da'!Y218</f>
        <v>4</v>
      </c>
      <c r="Z218" s="219">
        <f>+'MIT Da'!Z218+'SAR Da'!Z218+'URQ Da'!Z218+'ROC Da'!Z218+'SM Da'!Z218+'BN Da'!Z218+'BS Da'!Z218+'TDC Da'!Z218</f>
        <v>688</v>
      </c>
      <c r="AA218" s="55">
        <f>+'MIT Da'!AA218+'SAR Da'!AA218+'URQ Da'!AA218+'ROC Da'!AA218+'SM Da'!AA218+'BN Da'!AA218+'BS Da'!AA218+'TDC Da'!AA218</f>
        <v>169</v>
      </c>
      <c r="AB218" s="55">
        <f>+'MIT Da'!AB218+'SAR Da'!AB218+'URQ Da'!AB218+'ROC Da'!AB218+'SM Da'!AB218+'BN Da'!AB218+'BS Da'!AB218+'TDC Da'!AB218</f>
        <v>101</v>
      </c>
      <c r="AC218" s="55">
        <f>+'MIT Da'!AC218+'SAR Da'!AC218+'URQ Da'!AC218+'ROC Da'!AC218+'SM Da'!AC218+'BN Da'!AC218+'BS Da'!AC218+'TDC Da'!AC218</f>
        <v>688</v>
      </c>
      <c r="AD218" s="219">
        <f>+'MIT Da'!AD218+'SAR Da'!AD218+'URQ Da'!AD218+'ROC Da'!AD218+'SM Da'!AD218+'BN Da'!AD218+'BS Da'!AD218+'TDC Da'!AD218</f>
        <v>958</v>
      </c>
      <c r="AE218" s="55">
        <f>+'MIT Da'!AE218+'SAR Da'!AE218+'URQ Da'!AE218+'ROC Da'!AE218+'SM Da'!AE218+'BN Da'!AE218+'BS Da'!AE218+'TDC Da'!AE218</f>
        <v>54</v>
      </c>
      <c r="AF218" s="55">
        <f>+'MIT Da'!AF218+'SAR Da'!AF218+'URQ Da'!AF218+'ROC Da'!AF218+'SM Da'!AF218+'BN Da'!AF218+'BS Da'!AF218+'TDC Da'!AF218</f>
        <v>95</v>
      </c>
      <c r="AG218" s="55">
        <f>+'MIT Da'!AG218+'SAR Da'!AG218+'URQ Da'!AG218+'ROC Da'!AG218+'SM Da'!AG218+'BN Da'!AG218+'BS Da'!AG218+'TDC Da'!AG218</f>
        <v>447</v>
      </c>
      <c r="AH218" s="219">
        <f>+'MIT Da'!AH218+'SAR Da'!AH218+'URQ Da'!AH218+'ROC Da'!AH218+'SM Da'!AH218+'BN Da'!AH218+'BS Da'!AH218+'TDC Da'!AH218</f>
        <v>596</v>
      </c>
      <c r="AI218" s="10">
        <f>+'MIT Da'!AI218+'SAR Da'!AI218+'URQ Da'!AI218+'ROC Da'!AI218+'SM Da'!AI218+'BN Da'!AI218+'BS Da'!AI218+'TDC Da'!AI218</f>
        <v>279.92699999999996</v>
      </c>
      <c r="AJ218" s="10">
        <f>+'MIT Da'!AJ218+'SAR Da'!AJ218+'URQ Da'!AJ218+'ROC Da'!AJ218+'SM Da'!AJ218+'BN Da'!AJ218+'BS Da'!AJ218+'TDC Da'!AJ218</f>
        <v>2</v>
      </c>
      <c r="AK218" s="10">
        <f>+'MIT Da'!AK218+'SAR Da'!AK218+'URQ Da'!AK218+'ROC Da'!AK218+'SM Da'!AK218+'BN Da'!AK218+'BS Da'!AK218+'TDC Da'!AK218</f>
        <v>498.71500000000003</v>
      </c>
      <c r="AL218" s="222">
        <f>+'MIT Da'!AL218+'SAR Da'!AL218+'URQ Da'!AL218+'ROC Da'!AL218+'SM Da'!AL218+'BN Da'!AL218+'BS Da'!AL218+'TDC Da'!AL218</f>
        <v>780.64199999999994</v>
      </c>
      <c r="AM218" s="55">
        <f>+'MIT Da'!AM218+'SAR Da'!AM218+'URQ Da'!AM218+'ROC Da'!AM218+'SM Da'!AM218+'BN Da'!AM218+'BS Da'!AM218+'TDC Da'!AM218</f>
        <v>12</v>
      </c>
      <c r="AN218" s="55">
        <f>+'MIT Da'!AN218+'SAR Da'!AN218+'URQ Da'!AN218+'ROC Da'!AN218+'SM Da'!AN218+'BN Da'!AN218+'BS Da'!AN218+'TDC Da'!AN218</f>
        <v>58</v>
      </c>
      <c r="AO218" s="55">
        <f>+'MIT Da'!AO218+'SAR Da'!AO218+'URQ Da'!AO218+'ROC Da'!AO218+'SM Da'!AO218+'BN Da'!AO218+'BS Da'!AO218+'TDC Da'!AO218</f>
        <v>82</v>
      </c>
      <c r="AP218" s="232">
        <f>+'MIT Da'!AP218+'SAR Da'!AP218+'URQ Da'!AP218+'ROC Da'!AP218+'SM Da'!AP218+'BN Da'!AP218+'BS Da'!AP218+'TDC Da'!AP218</f>
        <v>152</v>
      </c>
      <c r="AQ218" s="55">
        <f>+'MIT Da'!AQ218+'SAR Da'!AQ218+'URQ Da'!AQ218+'ROC Da'!AQ218+'SM Da'!AQ218+'BN Da'!AQ218+'BS Da'!AQ218+'TDC Da'!AQ218</f>
        <v>596</v>
      </c>
      <c r="AR218" s="55">
        <f>+'MIT Da'!AR218+'SAR Da'!AR218+'URQ Da'!AR218+'ROC Da'!AR218+'SM Da'!AR218+'BN Da'!AR218+'BS Da'!AR218+'TDC Da'!AR218</f>
        <v>341</v>
      </c>
      <c r="AS218" s="55">
        <f>+'MIT Da'!AS218+'SAR Da'!AS218+'URQ Da'!AS218+'ROC Da'!AS218+'SM Da'!AS218+'BN Da'!AS218+'BS Da'!AS218+'TDC Da'!AS218</f>
        <v>39</v>
      </c>
      <c r="AT218" s="232">
        <f>+SUM(RED_InfraMR[[#This Row],[B.02.1 - Parque de Coches Eléctricos Motrices]:[B.02.3 - Parque de Coches Eléctricos Motrices Tipo R]])</f>
        <v>976</v>
      </c>
      <c r="AU218" s="55">
        <f>+'MIT Da'!AU218+'SAR Da'!AU218+'URQ Da'!AU218+'ROC Da'!AU218+'SM Da'!AU218+'BN Da'!AU218+'BS Da'!AU218+'TDC Da'!AU218</f>
        <v>12</v>
      </c>
      <c r="AV218" s="55">
        <f>+'MIT Da'!AV218+'SAR Da'!AV218+'URQ Da'!AV218+'ROC Da'!AV218+'SM Da'!AV218+'BN Da'!AV218+'BS Da'!AV218+'TDC Da'!AV218</f>
        <v>6</v>
      </c>
      <c r="AW218" s="55">
        <f>+'MIT Da'!AW218+'SAR Da'!AW218+'URQ Da'!AW218+'ROC Da'!AW218+'SM Da'!AW218+'BN Da'!AW218+'BS Da'!AW218+'TDC Da'!AW218</f>
        <v>10</v>
      </c>
      <c r="AX218" s="232">
        <f>+SUM(RED_InfraMR[[#This Row],[B.03.1 - Parque de Coches Motores Motrices Remolcados]:[B.03.3 - Parque de Coches Motores Motrices Cabina]])</f>
        <v>28</v>
      </c>
      <c r="AY218" s="55">
        <f>+'MIT Da'!AY218+'SAR Da'!AY218+'URQ Da'!AY218+'ROC Da'!AY218+'SM Da'!AY218+'BN Da'!AY218+'BS Da'!AY218+'TDC Da'!AY218</f>
        <v>437</v>
      </c>
      <c r="AZ218" s="55">
        <f>+'MIT Da'!AZ218+'SAR Da'!AZ218+'URQ Da'!AZ218+'ROC Da'!AZ218+'SM Da'!AZ218+'BN Da'!AZ218+'BS Da'!AZ218+'TDC Da'!AZ218</f>
        <v>173</v>
      </c>
      <c r="BA218" s="55">
        <f>+'MIT Da'!BA218+'SAR Da'!BA218+'URQ Da'!BA218+'ROC Da'!BA218+'SM Da'!BA218+'BN Da'!BA218+'BS Da'!BA218+'TDC Da'!BA218</f>
        <v>15</v>
      </c>
      <c r="BB218" s="55">
        <f>+'MIT Da'!BB218+'SAR Da'!BB218+'URQ Da'!BB218+'ROC Da'!BB218+'SM Da'!BB218+'BN Da'!BB218+'BS Da'!BB218+'TDC Da'!BB218</f>
        <v>0</v>
      </c>
      <c r="BC218" s="232">
        <f>+SUM(RED_InfraMR[[#This Row],[B.04.1 - Parque de Coches Remolcados Clase Unica]:[B.04.5 - Parque de Coches Remolcados para Servicios Especiales (Cartoneros)]])</f>
        <v>625</v>
      </c>
      <c r="BD218" s="393">
        <f>+'MIT Da'!BD218+'SAR Da'!BD218+'URQ Da'!BD218+'ROC Da'!BD218+'SM Da'!BD218+'BN Da'!BD218+'BS Da'!BD218+'TDC Da'!BD218</f>
        <v>164</v>
      </c>
      <c r="BE218" s="55">
        <f>+'MIT Da'!BE218+'SAR Da'!BE218+'URQ Da'!BE218+'ROC Da'!BE218+'SM Da'!BE218+'BN Da'!BE218+'BS Da'!BE218+'TDC Da'!BE218</f>
        <v>12</v>
      </c>
      <c r="BF218" s="55">
        <f>+'MIT Da'!BF218+'SAR Da'!BF218+'URQ Da'!BF218+'ROC Da'!BF218+'SM Da'!BF218+'BN Da'!BF218+'BS Da'!BF218+'TDC Da'!BF218</f>
        <v>92</v>
      </c>
      <c r="BG218" s="235"/>
    </row>
    <row r="219" spans="1:59">
      <c r="A219" s="1">
        <v>2011</v>
      </c>
      <c r="B219" s="1" t="s">
        <v>62</v>
      </c>
      <c r="C219" s="10">
        <f>+'MIT Da'!C219+'SAR Da'!C219+'URQ Da'!C219+'ROC Da'!C219+'SM Da'!C219+'BN Da'!C219+'BS Da'!C219+'TDC Da'!C219</f>
        <v>147.21299999999999</v>
      </c>
      <c r="D219" s="10">
        <f>+'MIT Da'!D219+'SAR Da'!D219+'URQ Da'!D219+'ROC Da'!D219+'SM Da'!D219+'BN Da'!D219+'BS Da'!D219+'TDC Da'!D219</f>
        <v>434.00300000000004</v>
      </c>
      <c r="E219" s="10">
        <f>+'MIT Da'!E219+'SAR Da'!E219+'URQ Da'!E219+'ROC Da'!E219+'SM Da'!E219+'BN Da'!E219+'BS Da'!E219+'TDC Da'!E219</f>
        <v>0</v>
      </c>
      <c r="F219" s="10">
        <f>+'MIT Da'!F219+'SAR Da'!F219+'URQ Da'!F219+'ROC Da'!F219+'SM Da'!F219+'BN Da'!F219+'BS Da'!F219+'TDC Da'!F219</f>
        <v>186.47664</v>
      </c>
      <c r="G219" s="192">
        <f>+'MIT Da'!G219+'SAR Da'!G219+'URQ Da'!G219+'ROC Da'!G219+'SM Da'!G219+'BN Da'!G219+'BS Da'!G219+'TDC Da'!G219</f>
        <v>767.69263999999998</v>
      </c>
      <c r="H219" s="192">
        <f>+'MIT Da'!H219+'SAR Da'!H219+'URQ Da'!H219+'ROC Da'!H219+'SM Da'!H219+'BN Da'!H219+'BS Da'!H219+'TDC Da'!H219</f>
        <v>767.69263999999998</v>
      </c>
      <c r="I219" s="10">
        <f>+'MIT Da'!I219+'SAR Da'!I219+'URQ Da'!I219+'ROC Da'!I219+'SM Da'!I219+'BN Da'!I219+'BS Da'!I219+'TDC Da'!I219</f>
        <v>1011.74311</v>
      </c>
      <c r="J219" s="10">
        <f>+'MIT Da'!J219+'SAR Da'!J219+'URQ Da'!J219+'ROC Da'!J219+'SM Da'!J219+'BN Da'!J219+'BS Da'!J219+'TDC Da'!J219</f>
        <v>1039.809</v>
      </c>
      <c r="K219" s="10">
        <f>+'MIT Da'!K219+'SAR Da'!K219+'URQ Da'!K219+'ROC Da'!K219+'SM Da'!K219+'BN Da'!K219+'BS Da'!K219+'TDC Da'!K219</f>
        <v>54.516999999999996</v>
      </c>
      <c r="L219" s="10">
        <f>+'MIT Da'!L219+'SAR Da'!L219+'URQ Da'!L219+'ROC Da'!L219+'SM Da'!L219+'BN Da'!L219+'BS Da'!L219+'TDC Da'!L219</f>
        <v>400.09900000000005</v>
      </c>
      <c r="M219" s="10">
        <f>+'MIT Da'!M219+'SAR Da'!M219+'URQ Da'!M219+'ROC Da'!M219+'SM Da'!M219+'BN Da'!M219+'BS Da'!M219+'TDC Da'!M219</f>
        <v>21.314999999999998</v>
      </c>
      <c r="N219" s="192">
        <f>+'MIT Da'!N219+'SAR Da'!N219+'URQ Da'!N219+'ROC Da'!N219+'SM Da'!N219+'BN Da'!N219+'BS Da'!N219+'TDC Da'!N219</f>
        <v>1439.9079999999999</v>
      </c>
      <c r="O219" s="192">
        <f>+'MIT Da'!O219+'SAR Da'!O219+'URQ Da'!O219+'ROC Da'!O219+'SM Da'!O219+'BN Da'!O219+'BS Da'!O219+'TDC Da'!O219</f>
        <v>1439.9079999999999</v>
      </c>
      <c r="P219" s="55">
        <f>+'MIT Da'!P219+'SAR Da'!P219+'URQ Da'!P219+'ROC Da'!P219+'SM Da'!P219+'BN Da'!P219+'BS Da'!P219+'TDC Da'!P219</f>
        <v>203</v>
      </c>
      <c r="Q219" s="55">
        <f>+'MIT Da'!Q219+'SAR Da'!Q219+'URQ Da'!Q219+'ROC Da'!Q219+'SM Da'!Q219+'BN Da'!Q219+'BS Da'!Q219+'TDC Da'!Q219</f>
        <v>58</v>
      </c>
      <c r="R219" s="55">
        <f>+'MIT Da'!R219+'SAR Da'!R219+'URQ Da'!R219+'ROC Da'!R219+'SM Da'!R219+'BN Da'!R219+'BS Da'!R219+'TDC Da'!R219</f>
        <v>10</v>
      </c>
      <c r="S219" s="213">
        <f>+'MIT Da'!S219+'SAR Da'!S219+'URQ Da'!S219+'ROC Da'!S219+'SM Da'!S219+'BN Da'!S219+'BS Da'!S219+'TDC Da'!S219</f>
        <v>271</v>
      </c>
      <c r="T219" s="213">
        <f>+'MIT Da'!T219+'SAR Da'!T219+'URQ Da'!T219+'ROC Da'!T219+'SM Da'!T219+'BN Da'!T219+'BS Da'!T219+'TDC Da'!T219</f>
        <v>271</v>
      </c>
      <c r="U219" s="55">
        <f>+'MIT Da'!U219+'SAR Da'!U219+'URQ Da'!U219+'ROC Da'!U219+'SM Da'!U219+'BN Da'!U219+'BS Da'!U219+'TDC Da'!U219</f>
        <v>136</v>
      </c>
      <c r="V219" s="55">
        <f>+'MIT Da'!V219+'SAR Da'!V219+'URQ Da'!V219+'ROC Da'!V219+'SM Da'!V219+'BN Da'!V219+'BS Da'!V219+'TDC Da'!V219</f>
        <v>430</v>
      </c>
      <c r="W219" s="55">
        <f>+'MIT Da'!W219+'SAR Da'!W219+'URQ Da'!W219+'ROC Da'!W219+'SM Da'!W219+'BN Da'!W219+'BS Da'!W219+'TDC Da'!W219</f>
        <v>11</v>
      </c>
      <c r="X219" s="55">
        <f>+'MIT Da'!X219+'SAR Da'!X219+'URQ Da'!X219+'ROC Da'!X219+'SM Da'!X219+'BN Da'!X219+'BS Da'!X219+'TDC Da'!X219</f>
        <v>107</v>
      </c>
      <c r="Y219" s="55">
        <f>+'MIT Da'!Y219+'SAR Da'!Y219+'URQ Da'!Y219+'ROC Da'!Y219+'SM Da'!Y219+'BN Da'!Y219+'BS Da'!Y219+'TDC Da'!Y219</f>
        <v>4</v>
      </c>
      <c r="Z219" s="219">
        <f>+'MIT Da'!Z219+'SAR Da'!Z219+'URQ Da'!Z219+'ROC Da'!Z219+'SM Da'!Z219+'BN Da'!Z219+'BS Da'!Z219+'TDC Da'!Z219</f>
        <v>688</v>
      </c>
      <c r="AA219" s="55">
        <f>+'MIT Da'!AA219+'SAR Da'!AA219+'URQ Da'!AA219+'ROC Da'!AA219+'SM Da'!AA219+'BN Da'!AA219+'BS Da'!AA219+'TDC Da'!AA219</f>
        <v>169</v>
      </c>
      <c r="AB219" s="55">
        <f>+'MIT Da'!AB219+'SAR Da'!AB219+'URQ Da'!AB219+'ROC Da'!AB219+'SM Da'!AB219+'BN Da'!AB219+'BS Da'!AB219+'TDC Da'!AB219</f>
        <v>101</v>
      </c>
      <c r="AC219" s="55">
        <f>+'MIT Da'!AC219+'SAR Da'!AC219+'URQ Da'!AC219+'ROC Da'!AC219+'SM Da'!AC219+'BN Da'!AC219+'BS Da'!AC219+'TDC Da'!AC219</f>
        <v>688</v>
      </c>
      <c r="AD219" s="219">
        <f>+'MIT Da'!AD219+'SAR Da'!AD219+'URQ Da'!AD219+'ROC Da'!AD219+'SM Da'!AD219+'BN Da'!AD219+'BS Da'!AD219+'TDC Da'!AD219</f>
        <v>958</v>
      </c>
      <c r="AE219" s="55">
        <f>+'MIT Da'!AE219+'SAR Da'!AE219+'URQ Da'!AE219+'ROC Da'!AE219+'SM Da'!AE219+'BN Da'!AE219+'BS Da'!AE219+'TDC Da'!AE219</f>
        <v>54</v>
      </c>
      <c r="AF219" s="55">
        <f>+'MIT Da'!AF219+'SAR Da'!AF219+'URQ Da'!AF219+'ROC Da'!AF219+'SM Da'!AF219+'BN Da'!AF219+'BS Da'!AF219+'TDC Da'!AF219</f>
        <v>95</v>
      </c>
      <c r="AG219" s="55">
        <f>+'MIT Da'!AG219+'SAR Da'!AG219+'URQ Da'!AG219+'ROC Da'!AG219+'SM Da'!AG219+'BN Da'!AG219+'BS Da'!AG219+'TDC Da'!AG219</f>
        <v>447</v>
      </c>
      <c r="AH219" s="219">
        <f>+'MIT Da'!AH219+'SAR Da'!AH219+'URQ Da'!AH219+'ROC Da'!AH219+'SM Da'!AH219+'BN Da'!AH219+'BS Da'!AH219+'TDC Da'!AH219</f>
        <v>596</v>
      </c>
      <c r="AI219" s="10">
        <f>+'MIT Da'!AI219+'SAR Da'!AI219+'URQ Da'!AI219+'ROC Da'!AI219+'SM Da'!AI219+'BN Da'!AI219+'BS Da'!AI219+'TDC Da'!AI219</f>
        <v>279.92699999999996</v>
      </c>
      <c r="AJ219" s="10">
        <f>+'MIT Da'!AJ219+'SAR Da'!AJ219+'URQ Da'!AJ219+'ROC Da'!AJ219+'SM Da'!AJ219+'BN Da'!AJ219+'BS Da'!AJ219+'TDC Da'!AJ219</f>
        <v>2</v>
      </c>
      <c r="AK219" s="10">
        <f>+'MIT Da'!AK219+'SAR Da'!AK219+'URQ Da'!AK219+'ROC Da'!AK219+'SM Da'!AK219+'BN Da'!AK219+'BS Da'!AK219+'TDC Da'!AK219</f>
        <v>498.71500000000003</v>
      </c>
      <c r="AL219" s="222">
        <f>+'MIT Da'!AL219+'SAR Da'!AL219+'URQ Da'!AL219+'ROC Da'!AL219+'SM Da'!AL219+'BN Da'!AL219+'BS Da'!AL219+'TDC Da'!AL219</f>
        <v>780.64199999999994</v>
      </c>
      <c r="AM219" s="55">
        <f>+'MIT Da'!AM219+'SAR Da'!AM219+'URQ Da'!AM219+'ROC Da'!AM219+'SM Da'!AM219+'BN Da'!AM219+'BS Da'!AM219+'TDC Da'!AM219</f>
        <v>12</v>
      </c>
      <c r="AN219" s="55">
        <f>+'MIT Da'!AN219+'SAR Da'!AN219+'URQ Da'!AN219+'ROC Da'!AN219+'SM Da'!AN219+'BN Da'!AN219+'BS Da'!AN219+'TDC Da'!AN219</f>
        <v>58</v>
      </c>
      <c r="AO219" s="55">
        <f>+'MIT Da'!AO219+'SAR Da'!AO219+'URQ Da'!AO219+'ROC Da'!AO219+'SM Da'!AO219+'BN Da'!AO219+'BS Da'!AO219+'TDC Da'!AO219</f>
        <v>82</v>
      </c>
      <c r="AP219" s="232">
        <f>+'MIT Da'!AP219+'SAR Da'!AP219+'URQ Da'!AP219+'ROC Da'!AP219+'SM Da'!AP219+'BN Da'!AP219+'BS Da'!AP219+'TDC Da'!AP219</f>
        <v>152</v>
      </c>
      <c r="AQ219" s="55">
        <f>+'MIT Da'!AQ219+'SAR Da'!AQ219+'URQ Da'!AQ219+'ROC Da'!AQ219+'SM Da'!AQ219+'BN Da'!AQ219+'BS Da'!AQ219+'TDC Da'!AQ219</f>
        <v>596</v>
      </c>
      <c r="AR219" s="55">
        <f>+'MIT Da'!AR219+'SAR Da'!AR219+'URQ Da'!AR219+'ROC Da'!AR219+'SM Da'!AR219+'BN Da'!AR219+'BS Da'!AR219+'TDC Da'!AR219</f>
        <v>341</v>
      </c>
      <c r="AS219" s="55">
        <f>+'MIT Da'!AS219+'SAR Da'!AS219+'URQ Da'!AS219+'ROC Da'!AS219+'SM Da'!AS219+'BN Da'!AS219+'BS Da'!AS219+'TDC Da'!AS219</f>
        <v>39</v>
      </c>
      <c r="AT219" s="232">
        <f>+SUM(RED_InfraMR[[#This Row],[B.02.1 - Parque de Coches Eléctricos Motrices]:[B.02.3 - Parque de Coches Eléctricos Motrices Tipo R]])</f>
        <v>976</v>
      </c>
      <c r="AU219" s="55">
        <f>+'MIT Da'!AU219+'SAR Da'!AU219+'URQ Da'!AU219+'ROC Da'!AU219+'SM Da'!AU219+'BN Da'!AU219+'BS Da'!AU219+'TDC Da'!AU219</f>
        <v>12</v>
      </c>
      <c r="AV219" s="55">
        <f>+'MIT Da'!AV219+'SAR Da'!AV219+'URQ Da'!AV219+'ROC Da'!AV219+'SM Da'!AV219+'BN Da'!AV219+'BS Da'!AV219+'TDC Da'!AV219</f>
        <v>6</v>
      </c>
      <c r="AW219" s="55">
        <f>+'MIT Da'!AW219+'SAR Da'!AW219+'URQ Da'!AW219+'ROC Da'!AW219+'SM Da'!AW219+'BN Da'!AW219+'BS Da'!AW219+'TDC Da'!AW219</f>
        <v>10</v>
      </c>
      <c r="AX219" s="232">
        <f>+SUM(RED_InfraMR[[#This Row],[B.03.1 - Parque de Coches Motores Motrices Remolcados]:[B.03.3 - Parque de Coches Motores Motrices Cabina]])</f>
        <v>28</v>
      </c>
      <c r="AY219" s="55">
        <f>+'MIT Da'!AY219+'SAR Da'!AY219+'URQ Da'!AY219+'ROC Da'!AY219+'SM Da'!AY219+'BN Da'!AY219+'BS Da'!AY219+'TDC Da'!AY219</f>
        <v>437</v>
      </c>
      <c r="AZ219" s="55">
        <f>+'MIT Da'!AZ219+'SAR Da'!AZ219+'URQ Da'!AZ219+'ROC Da'!AZ219+'SM Da'!AZ219+'BN Da'!AZ219+'BS Da'!AZ219+'TDC Da'!AZ219</f>
        <v>173</v>
      </c>
      <c r="BA219" s="55">
        <f>+'MIT Da'!BA219+'SAR Da'!BA219+'URQ Da'!BA219+'ROC Da'!BA219+'SM Da'!BA219+'BN Da'!BA219+'BS Da'!BA219+'TDC Da'!BA219</f>
        <v>15</v>
      </c>
      <c r="BB219" s="55">
        <f>+'MIT Da'!BB219+'SAR Da'!BB219+'URQ Da'!BB219+'ROC Da'!BB219+'SM Da'!BB219+'BN Da'!BB219+'BS Da'!BB219+'TDC Da'!BB219</f>
        <v>0</v>
      </c>
      <c r="BC219" s="232">
        <f>+SUM(RED_InfraMR[[#This Row],[B.04.1 - Parque de Coches Remolcados Clase Unica]:[B.04.5 - Parque de Coches Remolcados para Servicios Especiales (Cartoneros)]])</f>
        <v>625</v>
      </c>
      <c r="BD219" s="393">
        <f>+'MIT Da'!BD219+'SAR Da'!BD219+'URQ Da'!BD219+'ROC Da'!BD219+'SM Da'!BD219+'BN Da'!BD219+'BS Da'!BD219+'TDC Da'!BD219</f>
        <v>164</v>
      </c>
      <c r="BE219" s="55">
        <f>+'MIT Da'!BE219+'SAR Da'!BE219+'URQ Da'!BE219+'ROC Da'!BE219+'SM Da'!BE219+'BN Da'!BE219+'BS Da'!BE219+'TDC Da'!BE219</f>
        <v>12</v>
      </c>
      <c r="BF219" s="55">
        <f>+'MIT Da'!BF219+'SAR Da'!BF219+'URQ Da'!BF219+'ROC Da'!BF219+'SM Da'!BF219+'BN Da'!BF219+'BS Da'!BF219+'TDC Da'!BF219</f>
        <v>92</v>
      </c>
      <c r="BG219" s="235"/>
    </row>
    <row r="220" spans="1:59">
      <c r="A220" s="1">
        <v>2011</v>
      </c>
      <c r="B220" s="1" t="s">
        <v>63</v>
      </c>
      <c r="C220" s="10">
        <f>+'MIT Da'!C220+'SAR Da'!C220+'URQ Da'!C220+'ROC Da'!C220+'SM Da'!C220+'BN Da'!C220+'BS Da'!C220+'TDC Da'!C220</f>
        <v>147.21299999999999</v>
      </c>
      <c r="D220" s="10">
        <f>+'MIT Da'!D220+'SAR Da'!D220+'URQ Da'!D220+'ROC Da'!D220+'SM Da'!D220+'BN Da'!D220+'BS Da'!D220+'TDC Da'!D220</f>
        <v>434.00300000000004</v>
      </c>
      <c r="E220" s="10">
        <f>+'MIT Da'!E220+'SAR Da'!E220+'URQ Da'!E220+'ROC Da'!E220+'SM Da'!E220+'BN Da'!E220+'BS Da'!E220+'TDC Da'!E220</f>
        <v>0</v>
      </c>
      <c r="F220" s="10">
        <f>+'MIT Da'!F220+'SAR Da'!F220+'URQ Da'!F220+'ROC Da'!F220+'SM Da'!F220+'BN Da'!F220+'BS Da'!F220+'TDC Da'!F220</f>
        <v>186.47664</v>
      </c>
      <c r="G220" s="192">
        <f>+'MIT Da'!G220+'SAR Da'!G220+'URQ Da'!G220+'ROC Da'!G220+'SM Da'!G220+'BN Da'!G220+'BS Da'!G220+'TDC Da'!G220</f>
        <v>767.69263999999998</v>
      </c>
      <c r="H220" s="192">
        <f>+'MIT Da'!H220+'SAR Da'!H220+'URQ Da'!H220+'ROC Da'!H220+'SM Da'!H220+'BN Da'!H220+'BS Da'!H220+'TDC Da'!H220</f>
        <v>767.69263999999998</v>
      </c>
      <c r="I220" s="10">
        <f>+'MIT Da'!I220+'SAR Da'!I220+'URQ Da'!I220+'ROC Da'!I220+'SM Da'!I220+'BN Da'!I220+'BS Da'!I220+'TDC Da'!I220</f>
        <v>1011.74311</v>
      </c>
      <c r="J220" s="10">
        <f>+'MIT Da'!J220+'SAR Da'!J220+'URQ Da'!J220+'ROC Da'!J220+'SM Da'!J220+'BN Da'!J220+'BS Da'!J220+'TDC Da'!J220</f>
        <v>1039.809</v>
      </c>
      <c r="K220" s="10">
        <f>+'MIT Da'!K220+'SAR Da'!K220+'URQ Da'!K220+'ROC Da'!K220+'SM Da'!K220+'BN Da'!K220+'BS Da'!K220+'TDC Da'!K220</f>
        <v>54.516999999999996</v>
      </c>
      <c r="L220" s="10">
        <f>+'MIT Da'!L220+'SAR Da'!L220+'URQ Da'!L220+'ROC Da'!L220+'SM Da'!L220+'BN Da'!L220+'BS Da'!L220+'TDC Da'!L220</f>
        <v>400.09900000000005</v>
      </c>
      <c r="M220" s="10">
        <f>+'MIT Da'!M220+'SAR Da'!M220+'URQ Da'!M220+'ROC Da'!M220+'SM Da'!M220+'BN Da'!M220+'BS Da'!M220+'TDC Da'!M220</f>
        <v>21.314999999999998</v>
      </c>
      <c r="N220" s="192">
        <f>+'MIT Da'!N220+'SAR Da'!N220+'URQ Da'!N220+'ROC Da'!N220+'SM Da'!N220+'BN Da'!N220+'BS Da'!N220+'TDC Da'!N220</f>
        <v>1439.9079999999999</v>
      </c>
      <c r="O220" s="192">
        <f>+'MIT Da'!O220+'SAR Da'!O220+'URQ Da'!O220+'ROC Da'!O220+'SM Da'!O220+'BN Da'!O220+'BS Da'!O220+'TDC Da'!O220</f>
        <v>1439.9079999999999</v>
      </c>
      <c r="P220" s="55">
        <f>+'MIT Da'!P220+'SAR Da'!P220+'URQ Da'!P220+'ROC Da'!P220+'SM Da'!P220+'BN Da'!P220+'BS Da'!P220+'TDC Da'!P220</f>
        <v>203</v>
      </c>
      <c r="Q220" s="55">
        <f>+'MIT Da'!Q220+'SAR Da'!Q220+'URQ Da'!Q220+'ROC Da'!Q220+'SM Da'!Q220+'BN Da'!Q220+'BS Da'!Q220+'TDC Da'!Q220</f>
        <v>58</v>
      </c>
      <c r="R220" s="55">
        <f>+'MIT Da'!R220+'SAR Da'!R220+'URQ Da'!R220+'ROC Da'!R220+'SM Da'!R220+'BN Da'!R220+'BS Da'!R220+'TDC Da'!R220</f>
        <v>10</v>
      </c>
      <c r="S220" s="213">
        <f>+'MIT Da'!S220+'SAR Da'!S220+'URQ Da'!S220+'ROC Da'!S220+'SM Da'!S220+'BN Da'!S220+'BS Da'!S220+'TDC Da'!S220</f>
        <v>271</v>
      </c>
      <c r="T220" s="213">
        <f>+'MIT Da'!T220+'SAR Da'!T220+'URQ Da'!T220+'ROC Da'!T220+'SM Da'!T220+'BN Da'!T220+'BS Da'!T220+'TDC Da'!T220</f>
        <v>271</v>
      </c>
      <c r="U220" s="55">
        <f>+'MIT Da'!U220+'SAR Da'!U220+'URQ Da'!U220+'ROC Da'!U220+'SM Da'!U220+'BN Da'!U220+'BS Da'!U220+'TDC Da'!U220</f>
        <v>136</v>
      </c>
      <c r="V220" s="55">
        <f>+'MIT Da'!V220+'SAR Da'!V220+'URQ Da'!V220+'ROC Da'!V220+'SM Da'!V220+'BN Da'!V220+'BS Da'!V220+'TDC Da'!V220</f>
        <v>430</v>
      </c>
      <c r="W220" s="55">
        <f>+'MIT Da'!W220+'SAR Da'!W220+'URQ Da'!W220+'ROC Da'!W220+'SM Da'!W220+'BN Da'!W220+'BS Da'!W220+'TDC Da'!W220</f>
        <v>11</v>
      </c>
      <c r="X220" s="55">
        <f>+'MIT Da'!X220+'SAR Da'!X220+'URQ Da'!X220+'ROC Da'!X220+'SM Da'!X220+'BN Da'!X220+'BS Da'!X220+'TDC Da'!X220</f>
        <v>107</v>
      </c>
      <c r="Y220" s="55">
        <f>+'MIT Da'!Y220+'SAR Da'!Y220+'URQ Da'!Y220+'ROC Da'!Y220+'SM Da'!Y220+'BN Da'!Y220+'BS Da'!Y220+'TDC Da'!Y220</f>
        <v>4</v>
      </c>
      <c r="Z220" s="219">
        <f>+'MIT Da'!Z220+'SAR Da'!Z220+'URQ Da'!Z220+'ROC Da'!Z220+'SM Da'!Z220+'BN Da'!Z220+'BS Da'!Z220+'TDC Da'!Z220</f>
        <v>688</v>
      </c>
      <c r="AA220" s="55">
        <f>+'MIT Da'!AA220+'SAR Da'!AA220+'URQ Da'!AA220+'ROC Da'!AA220+'SM Da'!AA220+'BN Da'!AA220+'BS Da'!AA220+'TDC Da'!AA220</f>
        <v>169</v>
      </c>
      <c r="AB220" s="55">
        <f>+'MIT Da'!AB220+'SAR Da'!AB220+'URQ Da'!AB220+'ROC Da'!AB220+'SM Da'!AB220+'BN Da'!AB220+'BS Da'!AB220+'TDC Da'!AB220</f>
        <v>101</v>
      </c>
      <c r="AC220" s="55">
        <f>+'MIT Da'!AC220+'SAR Da'!AC220+'URQ Da'!AC220+'ROC Da'!AC220+'SM Da'!AC220+'BN Da'!AC220+'BS Da'!AC220+'TDC Da'!AC220</f>
        <v>688</v>
      </c>
      <c r="AD220" s="219">
        <f>+'MIT Da'!AD220+'SAR Da'!AD220+'URQ Da'!AD220+'ROC Da'!AD220+'SM Da'!AD220+'BN Da'!AD220+'BS Da'!AD220+'TDC Da'!AD220</f>
        <v>958</v>
      </c>
      <c r="AE220" s="55">
        <f>+'MIT Da'!AE220+'SAR Da'!AE220+'URQ Da'!AE220+'ROC Da'!AE220+'SM Da'!AE220+'BN Da'!AE220+'BS Da'!AE220+'TDC Da'!AE220</f>
        <v>54</v>
      </c>
      <c r="AF220" s="55">
        <f>+'MIT Da'!AF220+'SAR Da'!AF220+'URQ Da'!AF220+'ROC Da'!AF220+'SM Da'!AF220+'BN Da'!AF220+'BS Da'!AF220+'TDC Da'!AF220</f>
        <v>95</v>
      </c>
      <c r="AG220" s="55">
        <f>+'MIT Da'!AG220+'SAR Da'!AG220+'URQ Da'!AG220+'ROC Da'!AG220+'SM Da'!AG220+'BN Da'!AG220+'BS Da'!AG220+'TDC Da'!AG220</f>
        <v>447</v>
      </c>
      <c r="AH220" s="219">
        <f>+'MIT Da'!AH220+'SAR Da'!AH220+'URQ Da'!AH220+'ROC Da'!AH220+'SM Da'!AH220+'BN Da'!AH220+'BS Da'!AH220+'TDC Da'!AH220</f>
        <v>596</v>
      </c>
      <c r="AI220" s="10">
        <f>+'MIT Da'!AI220+'SAR Da'!AI220+'URQ Da'!AI220+'ROC Da'!AI220+'SM Da'!AI220+'BN Da'!AI220+'BS Da'!AI220+'TDC Da'!AI220</f>
        <v>279.92699999999996</v>
      </c>
      <c r="AJ220" s="10">
        <f>+'MIT Da'!AJ220+'SAR Da'!AJ220+'URQ Da'!AJ220+'ROC Da'!AJ220+'SM Da'!AJ220+'BN Da'!AJ220+'BS Da'!AJ220+'TDC Da'!AJ220</f>
        <v>2</v>
      </c>
      <c r="AK220" s="10">
        <f>+'MIT Da'!AK220+'SAR Da'!AK220+'URQ Da'!AK220+'ROC Da'!AK220+'SM Da'!AK220+'BN Da'!AK220+'BS Da'!AK220+'TDC Da'!AK220</f>
        <v>498.71500000000003</v>
      </c>
      <c r="AL220" s="222">
        <f>+'MIT Da'!AL220+'SAR Da'!AL220+'URQ Da'!AL220+'ROC Da'!AL220+'SM Da'!AL220+'BN Da'!AL220+'BS Da'!AL220+'TDC Da'!AL220</f>
        <v>780.64199999999994</v>
      </c>
      <c r="AM220" s="55">
        <f>+'MIT Da'!AM220+'SAR Da'!AM220+'URQ Da'!AM220+'ROC Da'!AM220+'SM Da'!AM220+'BN Da'!AM220+'BS Da'!AM220+'TDC Da'!AM220</f>
        <v>12</v>
      </c>
      <c r="AN220" s="55">
        <f>+'MIT Da'!AN220+'SAR Da'!AN220+'URQ Da'!AN220+'ROC Da'!AN220+'SM Da'!AN220+'BN Da'!AN220+'BS Da'!AN220+'TDC Da'!AN220</f>
        <v>58</v>
      </c>
      <c r="AO220" s="55">
        <f>+'MIT Da'!AO220+'SAR Da'!AO220+'URQ Da'!AO220+'ROC Da'!AO220+'SM Da'!AO220+'BN Da'!AO220+'BS Da'!AO220+'TDC Da'!AO220</f>
        <v>82</v>
      </c>
      <c r="AP220" s="232">
        <f>+'MIT Da'!AP220+'SAR Da'!AP220+'URQ Da'!AP220+'ROC Da'!AP220+'SM Da'!AP220+'BN Da'!AP220+'BS Da'!AP220+'TDC Da'!AP220</f>
        <v>152</v>
      </c>
      <c r="AQ220" s="55">
        <f>+'MIT Da'!AQ220+'SAR Da'!AQ220+'URQ Da'!AQ220+'ROC Da'!AQ220+'SM Da'!AQ220+'BN Da'!AQ220+'BS Da'!AQ220+'TDC Da'!AQ220</f>
        <v>596</v>
      </c>
      <c r="AR220" s="55">
        <f>+'MIT Da'!AR220+'SAR Da'!AR220+'URQ Da'!AR220+'ROC Da'!AR220+'SM Da'!AR220+'BN Da'!AR220+'BS Da'!AR220+'TDC Da'!AR220</f>
        <v>341</v>
      </c>
      <c r="AS220" s="55">
        <f>+'MIT Da'!AS220+'SAR Da'!AS220+'URQ Da'!AS220+'ROC Da'!AS220+'SM Da'!AS220+'BN Da'!AS220+'BS Da'!AS220+'TDC Da'!AS220</f>
        <v>39</v>
      </c>
      <c r="AT220" s="232">
        <f>+SUM(RED_InfraMR[[#This Row],[B.02.1 - Parque de Coches Eléctricos Motrices]:[B.02.3 - Parque de Coches Eléctricos Motrices Tipo R]])</f>
        <v>976</v>
      </c>
      <c r="AU220" s="55">
        <f>+'MIT Da'!AU220+'SAR Da'!AU220+'URQ Da'!AU220+'ROC Da'!AU220+'SM Da'!AU220+'BN Da'!AU220+'BS Da'!AU220+'TDC Da'!AU220</f>
        <v>12</v>
      </c>
      <c r="AV220" s="55">
        <f>+'MIT Da'!AV220+'SAR Da'!AV220+'URQ Da'!AV220+'ROC Da'!AV220+'SM Da'!AV220+'BN Da'!AV220+'BS Da'!AV220+'TDC Da'!AV220</f>
        <v>6</v>
      </c>
      <c r="AW220" s="55">
        <f>+'MIT Da'!AW220+'SAR Da'!AW220+'URQ Da'!AW220+'ROC Da'!AW220+'SM Da'!AW220+'BN Da'!AW220+'BS Da'!AW220+'TDC Da'!AW220</f>
        <v>10</v>
      </c>
      <c r="AX220" s="232">
        <f>+SUM(RED_InfraMR[[#This Row],[B.03.1 - Parque de Coches Motores Motrices Remolcados]:[B.03.3 - Parque de Coches Motores Motrices Cabina]])</f>
        <v>28</v>
      </c>
      <c r="AY220" s="55">
        <f>+'MIT Da'!AY220+'SAR Da'!AY220+'URQ Da'!AY220+'ROC Da'!AY220+'SM Da'!AY220+'BN Da'!AY220+'BS Da'!AY220+'TDC Da'!AY220</f>
        <v>437</v>
      </c>
      <c r="AZ220" s="55">
        <f>+'MIT Da'!AZ220+'SAR Da'!AZ220+'URQ Da'!AZ220+'ROC Da'!AZ220+'SM Da'!AZ220+'BN Da'!AZ220+'BS Da'!AZ220+'TDC Da'!AZ220</f>
        <v>173</v>
      </c>
      <c r="BA220" s="55">
        <f>+'MIT Da'!BA220+'SAR Da'!BA220+'URQ Da'!BA220+'ROC Da'!BA220+'SM Da'!BA220+'BN Da'!BA220+'BS Da'!BA220+'TDC Da'!BA220</f>
        <v>15</v>
      </c>
      <c r="BB220" s="55">
        <f>+'MIT Da'!BB220+'SAR Da'!BB220+'URQ Da'!BB220+'ROC Da'!BB220+'SM Da'!BB220+'BN Da'!BB220+'BS Da'!BB220+'TDC Da'!BB220</f>
        <v>0</v>
      </c>
      <c r="BC220" s="232">
        <f>+SUM(RED_InfraMR[[#This Row],[B.04.1 - Parque de Coches Remolcados Clase Unica]:[B.04.5 - Parque de Coches Remolcados para Servicios Especiales (Cartoneros)]])</f>
        <v>625</v>
      </c>
      <c r="BD220" s="393">
        <f>+'MIT Da'!BD220+'SAR Da'!BD220+'URQ Da'!BD220+'ROC Da'!BD220+'SM Da'!BD220+'BN Da'!BD220+'BS Da'!BD220+'TDC Da'!BD220</f>
        <v>164</v>
      </c>
      <c r="BE220" s="55">
        <f>+'MIT Da'!BE220+'SAR Da'!BE220+'URQ Da'!BE220+'ROC Da'!BE220+'SM Da'!BE220+'BN Da'!BE220+'BS Da'!BE220+'TDC Da'!BE220</f>
        <v>12</v>
      </c>
      <c r="BF220" s="55">
        <f>+'MIT Da'!BF220+'SAR Da'!BF220+'URQ Da'!BF220+'ROC Da'!BF220+'SM Da'!BF220+'BN Da'!BF220+'BS Da'!BF220+'TDC Da'!BF220</f>
        <v>92</v>
      </c>
      <c r="BG220" s="235"/>
    </row>
    <row r="221" spans="1:59">
      <c r="A221" s="1">
        <v>2011</v>
      </c>
      <c r="B221" s="1" t="s">
        <v>64</v>
      </c>
      <c r="C221" s="10">
        <f>+'MIT Da'!C221+'SAR Da'!C221+'URQ Da'!C221+'ROC Da'!C221+'SM Da'!C221+'BN Da'!C221+'BS Da'!C221+'TDC Da'!C221</f>
        <v>147.21299999999999</v>
      </c>
      <c r="D221" s="10">
        <f>+'MIT Da'!D221+'SAR Da'!D221+'URQ Da'!D221+'ROC Da'!D221+'SM Da'!D221+'BN Da'!D221+'BS Da'!D221+'TDC Da'!D221</f>
        <v>434.00300000000004</v>
      </c>
      <c r="E221" s="10">
        <f>+'MIT Da'!E221+'SAR Da'!E221+'URQ Da'!E221+'ROC Da'!E221+'SM Da'!E221+'BN Da'!E221+'BS Da'!E221+'TDC Da'!E221</f>
        <v>0</v>
      </c>
      <c r="F221" s="10">
        <f>+'MIT Da'!F221+'SAR Da'!F221+'URQ Da'!F221+'ROC Da'!F221+'SM Da'!F221+'BN Da'!F221+'BS Da'!F221+'TDC Da'!F221</f>
        <v>186.47664</v>
      </c>
      <c r="G221" s="192">
        <f>+'MIT Da'!G221+'SAR Da'!G221+'URQ Da'!G221+'ROC Da'!G221+'SM Da'!G221+'BN Da'!G221+'BS Da'!G221+'TDC Da'!G221</f>
        <v>767.69263999999998</v>
      </c>
      <c r="H221" s="192">
        <f>+'MIT Da'!H221+'SAR Da'!H221+'URQ Da'!H221+'ROC Da'!H221+'SM Da'!H221+'BN Da'!H221+'BS Da'!H221+'TDC Da'!H221</f>
        <v>767.69263999999998</v>
      </c>
      <c r="I221" s="10">
        <f>+'MIT Da'!I221+'SAR Da'!I221+'URQ Da'!I221+'ROC Da'!I221+'SM Da'!I221+'BN Da'!I221+'BS Da'!I221+'TDC Da'!I221</f>
        <v>1011.74311</v>
      </c>
      <c r="J221" s="10">
        <f>+'MIT Da'!J221+'SAR Da'!J221+'URQ Da'!J221+'ROC Da'!J221+'SM Da'!J221+'BN Da'!J221+'BS Da'!J221+'TDC Da'!J221</f>
        <v>1039.809</v>
      </c>
      <c r="K221" s="10">
        <f>+'MIT Da'!K221+'SAR Da'!K221+'URQ Da'!K221+'ROC Da'!K221+'SM Da'!K221+'BN Da'!K221+'BS Da'!K221+'TDC Da'!K221</f>
        <v>54.516999999999996</v>
      </c>
      <c r="L221" s="10">
        <f>+'MIT Da'!L221+'SAR Da'!L221+'URQ Da'!L221+'ROC Da'!L221+'SM Da'!L221+'BN Da'!L221+'BS Da'!L221+'TDC Da'!L221</f>
        <v>400.09900000000005</v>
      </c>
      <c r="M221" s="10">
        <f>+'MIT Da'!M221+'SAR Da'!M221+'URQ Da'!M221+'ROC Da'!M221+'SM Da'!M221+'BN Da'!M221+'BS Da'!M221+'TDC Da'!M221</f>
        <v>21.314999999999998</v>
      </c>
      <c r="N221" s="192">
        <f>+'MIT Da'!N221+'SAR Da'!N221+'URQ Da'!N221+'ROC Da'!N221+'SM Da'!N221+'BN Da'!N221+'BS Da'!N221+'TDC Da'!N221</f>
        <v>1439.9079999999999</v>
      </c>
      <c r="O221" s="192">
        <f>+'MIT Da'!O221+'SAR Da'!O221+'URQ Da'!O221+'ROC Da'!O221+'SM Da'!O221+'BN Da'!O221+'BS Da'!O221+'TDC Da'!O221</f>
        <v>1439.9079999999999</v>
      </c>
      <c r="P221" s="55">
        <f>+'MIT Da'!P221+'SAR Da'!P221+'URQ Da'!P221+'ROC Da'!P221+'SM Da'!P221+'BN Da'!P221+'BS Da'!P221+'TDC Da'!P221</f>
        <v>203</v>
      </c>
      <c r="Q221" s="55">
        <f>+'MIT Da'!Q221+'SAR Da'!Q221+'URQ Da'!Q221+'ROC Da'!Q221+'SM Da'!Q221+'BN Da'!Q221+'BS Da'!Q221+'TDC Da'!Q221</f>
        <v>58</v>
      </c>
      <c r="R221" s="55">
        <f>+'MIT Da'!R221+'SAR Da'!R221+'URQ Da'!R221+'ROC Da'!R221+'SM Da'!R221+'BN Da'!R221+'BS Da'!R221+'TDC Da'!R221</f>
        <v>10</v>
      </c>
      <c r="S221" s="213">
        <f>+'MIT Da'!S221+'SAR Da'!S221+'URQ Da'!S221+'ROC Da'!S221+'SM Da'!S221+'BN Da'!S221+'BS Da'!S221+'TDC Da'!S221</f>
        <v>271</v>
      </c>
      <c r="T221" s="213">
        <f>+'MIT Da'!T221+'SAR Da'!T221+'URQ Da'!T221+'ROC Da'!T221+'SM Da'!T221+'BN Da'!T221+'BS Da'!T221+'TDC Da'!T221</f>
        <v>271</v>
      </c>
      <c r="U221" s="55">
        <f>+'MIT Da'!U221+'SAR Da'!U221+'URQ Da'!U221+'ROC Da'!U221+'SM Da'!U221+'BN Da'!U221+'BS Da'!U221+'TDC Da'!U221</f>
        <v>136</v>
      </c>
      <c r="V221" s="55">
        <f>+'MIT Da'!V221+'SAR Da'!V221+'URQ Da'!V221+'ROC Da'!V221+'SM Da'!V221+'BN Da'!V221+'BS Da'!V221+'TDC Da'!V221</f>
        <v>430</v>
      </c>
      <c r="W221" s="55">
        <f>+'MIT Da'!W221+'SAR Da'!W221+'URQ Da'!W221+'ROC Da'!W221+'SM Da'!W221+'BN Da'!W221+'BS Da'!W221+'TDC Da'!W221</f>
        <v>11</v>
      </c>
      <c r="X221" s="55">
        <f>+'MIT Da'!X221+'SAR Da'!X221+'URQ Da'!X221+'ROC Da'!X221+'SM Da'!X221+'BN Da'!X221+'BS Da'!X221+'TDC Da'!X221</f>
        <v>107</v>
      </c>
      <c r="Y221" s="55">
        <f>+'MIT Da'!Y221+'SAR Da'!Y221+'URQ Da'!Y221+'ROC Da'!Y221+'SM Da'!Y221+'BN Da'!Y221+'BS Da'!Y221+'TDC Da'!Y221</f>
        <v>4</v>
      </c>
      <c r="Z221" s="219">
        <f>+'MIT Da'!Z221+'SAR Da'!Z221+'URQ Da'!Z221+'ROC Da'!Z221+'SM Da'!Z221+'BN Da'!Z221+'BS Da'!Z221+'TDC Da'!Z221</f>
        <v>688</v>
      </c>
      <c r="AA221" s="55">
        <f>+'MIT Da'!AA221+'SAR Da'!AA221+'URQ Da'!AA221+'ROC Da'!AA221+'SM Da'!AA221+'BN Da'!AA221+'BS Da'!AA221+'TDC Da'!AA221</f>
        <v>169</v>
      </c>
      <c r="AB221" s="55">
        <f>+'MIT Da'!AB221+'SAR Da'!AB221+'URQ Da'!AB221+'ROC Da'!AB221+'SM Da'!AB221+'BN Da'!AB221+'BS Da'!AB221+'TDC Da'!AB221</f>
        <v>101</v>
      </c>
      <c r="AC221" s="55">
        <f>+'MIT Da'!AC221+'SAR Da'!AC221+'URQ Da'!AC221+'ROC Da'!AC221+'SM Da'!AC221+'BN Da'!AC221+'BS Da'!AC221+'TDC Da'!AC221</f>
        <v>688</v>
      </c>
      <c r="AD221" s="219">
        <f>+'MIT Da'!AD221+'SAR Da'!AD221+'URQ Da'!AD221+'ROC Da'!AD221+'SM Da'!AD221+'BN Da'!AD221+'BS Da'!AD221+'TDC Da'!AD221</f>
        <v>958</v>
      </c>
      <c r="AE221" s="55">
        <f>+'MIT Da'!AE221+'SAR Da'!AE221+'URQ Da'!AE221+'ROC Da'!AE221+'SM Da'!AE221+'BN Da'!AE221+'BS Da'!AE221+'TDC Da'!AE221</f>
        <v>54</v>
      </c>
      <c r="AF221" s="55">
        <f>+'MIT Da'!AF221+'SAR Da'!AF221+'URQ Da'!AF221+'ROC Da'!AF221+'SM Da'!AF221+'BN Da'!AF221+'BS Da'!AF221+'TDC Da'!AF221</f>
        <v>95</v>
      </c>
      <c r="AG221" s="55">
        <f>+'MIT Da'!AG221+'SAR Da'!AG221+'URQ Da'!AG221+'ROC Da'!AG221+'SM Da'!AG221+'BN Da'!AG221+'BS Da'!AG221+'TDC Da'!AG221</f>
        <v>447</v>
      </c>
      <c r="AH221" s="219">
        <f>+'MIT Da'!AH221+'SAR Da'!AH221+'URQ Da'!AH221+'ROC Da'!AH221+'SM Da'!AH221+'BN Da'!AH221+'BS Da'!AH221+'TDC Da'!AH221</f>
        <v>596</v>
      </c>
      <c r="AI221" s="10">
        <f>+'MIT Da'!AI221+'SAR Da'!AI221+'URQ Da'!AI221+'ROC Da'!AI221+'SM Da'!AI221+'BN Da'!AI221+'BS Da'!AI221+'TDC Da'!AI221</f>
        <v>279.92699999999996</v>
      </c>
      <c r="AJ221" s="10">
        <f>+'MIT Da'!AJ221+'SAR Da'!AJ221+'URQ Da'!AJ221+'ROC Da'!AJ221+'SM Da'!AJ221+'BN Da'!AJ221+'BS Da'!AJ221+'TDC Da'!AJ221</f>
        <v>2</v>
      </c>
      <c r="AK221" s="10">
        <f>+'MIT Da'!AK221+'SAR Da'!AK221+'URQ Da'!AK221+'ROC Da'!AK221+'SM Da'!AK221+'BN Da'!AK221+'BS Da'!AK221+'TDC Da'!AK221</f>
        <v>498.71500000000003</v>
      </c>
      <c r="AL221" s="222">
        <f>+'MIT Da'!AL221+'SAR Da'!AL221+'URQ Da'!AL221+'ROC Da'!AL221+'SM Da'!AL221+'BN Da'!AL221+'BS Da'!AL221+'TDC Da'!AL221</f>
        <v>780.64199999999994</v>
      </c>
      <c r="AM221" s="55">
        <f>+'MIT Da'!AM221+'SAR Da'!AM221+'URQ Da'!AM221+'ROC Da'!AM221+'SM Da'!AM221+'BN Da'!AM221+'BS Da'!AM221+'TDC Da'!AM221</f>
        <v>12</v>
      </c>
      <c r="AN221" s="55">
        <f>+'MIT Da'!AN221+'SAR Da'!AN221+'URQ Da'!AN221+'ROC Da'!AN221+'SM Da'!AN221+'BN Da'!AN221+'BS Da'!AN221+'TDC Da'!AN221</f>
        <v>58</v>
      </c>
      <c r="AO221" s="55">
        <f>+'MIT Da'!AO221+'SAR Da'!AO221+'URQ Da'!AO221+'ROC Da'!AO221+'SM Da'!AO221+'BN Da'!AO221+'BS Da'!AO221+'TDC Da'!AO221</f>
        <v>82</v>
      </c>
      <c r="AP221" s="232">
        <f>+'MIT Da'!AP221+'SAR Da'!AP221+'URQ Da'!AP221+'ROC Da'!AP221+'SM Da'!AP221+'BN Da'!AP221+'BS Da'!AP221+'TDC Da'!AP221</f>
        <v>152</v>
      </c>
      <c r="AQ221" s="55">
        <f>+'MIT Da'!AQ221+'SAR Da'!AQ221+'URQ Da'!AQ221+'ROC Da'!AQ221+'SM Da'!AQ221+'BN Da'!AQ221+'BS Da'!AQ221+'TDC Da'!AQ221</f>
        <v>596</v>
      </c>
      <c r="AR221" s="55">
        <f>+'MIT Da'!AR221+'SAR Da'!AR221+'URQ Da'!AR221+'ROC Da'!AR221+'SM Da'!AR221+'BN Da'!AR221+'BS Da'!AR221+'TDC Da'!AR221</f>
        <v>341</v>
      </c>
      <c r="AS221" s="55">
        <f>+'MIT Da'!AS221+'SAR Da'!AS221+'URQ Da'!AS221+'ROC Da'!AS221+'SM Da'!AS221+'BN Da'!AS221+'BS Da'!AS221+'TDC Da'!AS221</f>
        <v>39</v>
      </c>
      <c r="AT221" s="232">
        <f>+SUM(RED_InfraMR[[#This Row],[B.02.1 - Parque de Coches Eléctricos Motrices]:[B.02.3 - Parque de Coches Eléctricos Motrices Tipo R]])</f>
        <v>976</v>
      </c>
      <c r="AU221" s="55">
        <f>+'MIT Da'!AU221+'SAR Da'!AU221+'URQ Da'!AU221+'ROC Da'!AU221+'SM Da'!AU221+'BN Da'!AU221+'BS Da'!AU221+'TDC Da'!AU221</f>
        <v>12</v>
      </c>
      <c r="AV221" s="55">
        <f>+'MIT Da'!AV221+'SAR Da'!AV221+'URQ Da'!AV221+'ROC Da'!AV221+'SM Da'!AV221+'BN Da'!AV221+'BS Da'!AV221+'TDC Da'!AV221</f>
        <v>6</v>
      </c>
      <c r="AW221" s="55">
        <f>+'MIT Da'!AW221+'SAR Da'!AW221+'URQ Da'!AW221+'ROC Da'!AW221+'SM Da'!AW221+'BN Da'!AW221+'BS Da'!AW221+'TDC Da'!AW221</f>
        <v>10</v>
      </c>
      <c r="AX221" s="232">
        <f>+SUM(RED_InfraMR[[#This Row],[B.03.1 - Parque de Coches Motores Motrices Remolcados]:[B.03.3 - Parque de Coches Motores Motrices Cabina]])</f>
        <v>28</v>
      </c>
      <c r="AY221" s="55">
        <f>+'MIT Da'!AY221+'SAR Da'!AY221+'URQ Da'!AY221+'ROC Da'!AY221+'SM Da'!AY221+'BN Da'!AY221+'BS Da'!AY221+'TDC Da'!AY221</f>
        <v>437</v>
      </c>
      <c r="AZ221" s="55">
        <f>+'MIT Da'!AZ221+'SAR Da'!AZ221+'URQ Da'!AZ221+'ROC Da'!AZ221+'SM Da'!AZ221+'BN Da'!AZ221+'BS Da'!AZ221+'TDC Da'!AZ221</f>
        <v>173</v>
      </c>
      <c r="BA221" s="55">
        <f>+'MIT Da'!BA221+'SAR Da'!BA221+'URQ Da'!BA221+'ROC Da'!BA221+'SM Da'!BA221+'BN Da'!BA221+'BS Da'!BA221+'TDC Da'!BA221</f>
        <v>15</v>
      </c>
      <c r="BB221" s="55">
        <f>+'MIT Da'!BB221+'SAR Da'!BB221+'URQ Da'!BB221+'ROC Da'!BB221+'SM Da'!BB221+'BN Da'!BB221+'BS Da'!BB221+'TDC Da'!BB221</f>
        <v>0</v>
      </c>
      <c r="BC221" s="232">
        <f>+SUM(RED_InfraMR[[#This Row],[B.04.1 - Parque de Coches Remolcados Clase Unica]:[B.04.5 - Parque de Coches Remolcados para Servicios Especiales (Cartoneros)]])</f>
        <v>625</v>
      </c>
      <c r="BD221" s="393">
        <f>+'MIT Da'!BD221+'SAR Da'!BD221+'URQ Da'!BD221+'ROC Da'!BD221+'SM Da'!BD221+'BN Da'!BD221+'BS Da'!BD221+'TDC Da'!BD221</f>
        <v>164</v>
      </c>
      <c r="BE221" s="55">
        <f>+'MIT Da'!BE221+'SAR Da'!BE221+'URQ Da'!BE221+'ROC Da'!BE221+'SM Da'!BE221+'BN Da'!BE221+'BS Da'!BE221+'TDC Da'!BE221</f>
        <v>12</v>
      </c>
      <c r="BF221" s="55">
        <f>+'MIT Da'!BF221+'SAR Da'!BF221+'URQ Da'!BF221+'ROC Da'!BF221+'SM Da'!BF221+'BN Da'!BF221+'BS Da'!BF221+'TDC Da'!BF221</f>
        <v>92</v>
      </c>
      <c r="BG221" s="235"/>
    </row>
    <row r="222" spans="1:59">
      <c r="A222" s="1">
        <v>2011</v>
      </c>
      <c r="B222" s="1" t="s">
        <v>65</v>
      </c>
      <c r="C222" s="10">
        <f>+'MIT Da'!C222+'SAR Da'!C222+'URQ Da'!C222+'ROC Da'!C222+'SM Da'!C222+'BN Da'!C222+'BS Da'!C222+'TDC Da'!C222</f>
        <v>147.21299999999999</v>
      </c>
      <c r="D222" s="10">
        <f>+'MIT Da'!D222+'SAR Da'!D222+'URQ Da'!D222+'ROC Da'!D222+'SM Da'!D222+'BN Da'!D222+'BS Da'!D222+'TDC Da'!D222</f>
        <v>434.00300000000004</v>
      </c>
      <c r="E222" s="10">
        <f>+'MIT Da'!E222+'SAR Da'!E222+'URQ Da'!E222+'ROC Da'!E222+'SM Da'!E222+'BN Da'!E222+'BS Da'!E222+'TDC Da'!E222</f>
        <v>0</v>
      </c>
      <c r="F222" s="10">
        <f>+'MIT Da'!F222+'SAR Da'!F222+'URQ Da'!F222+'ROC Da'!F222+'SM Da'!F222+'BN Da'!F222+'BS Da'!F222+'TDC Da'!F222</f>
        <v>186.47664</v>
      </c>
      <c r="G222" s="192">
        <f>+'MIT Da'!G222+'SAR Da'!G222+'URQ Da'!G222+'ROC Da'!G222+'SM Da'!G222+'BN Da'!G222+'BS Da'!G222+'TDC Da'!G222</f>
        <v>767.69263999999998</v>
      </c>
      <c r="H222" s="192">
        <f>+'MIT Da'!H222+'SAR Da'!H222+'URQ Da'!H222+'ROC Da'!H222+'SM Da'!H222+'BN Da'!H222+'BS Da'!H222+'TDC Da'!H222</f>
        <v>767.69263999999998</v>
      </c>
      <c r="I222" s="10">
        <f>+'MIT Da'!I222+'SAR Da'!I222+'URQ Da'!I222+'ROC Da'!I222+'SM Da'!I222+'BN Da'!I222+'BS Da'!I222+'TDC Da'!I222</f>
        <v>1011.74311</v>
      </c>
      <c r="J222" s="10">
        <f>+'MIT Da'!J222+'SAR Da'!J222+'URQ Da'!J222+'ROC Da'!J222+'SM Da'!J222+'BN Da'!J222+'BS Da'!J222+'TDC Da'!J222</f>
        <v>1039.809</v>
      </c>
      <c r="K222" s="10">
        <f>+'MIT Da'!K222+'SAR Da'!K222+'URQ Da'!K222+'ROC Da'!K222+'SM Da'!K222+'BN Da'!K222+'BS Da'!K222+'TDC Da'!K222</f>
        <v>54.516999999999996</v>
      </c>
      <c r="L222" s="10">
        <f>+'MIT Da'!L222+'SAR Da'!L222+'URQ Da'!L222+'ROC Da'!L222+'SM Da'!L222+'BN Da'!L222+'BS Da'!L222+'TDC Da'!L222</f>
        <v>400.09900000000005</v>
      </c>
      <c r="M222" s="10">
        <f>+'MIT Da'!M222+'SAR Da'!M222+'URQ Da'!M222+'ROC Da'!M222+'SM Da'!M222+'BN Da'!M222+'BS Da'!M222+'TDC Da'!M222</f>
        <v>21.314999999999998</v>
      </c>
      <c r="N222" s="192">
        <f>+'MIT Da'!N222+'SAR Da'!N222+'URQ Da'!N222+'ROC Da'!N222+'SM Da'!N222+'BN Da'!N222+'BS Da'!N222+'TDC Da'!N222</f>
        <v>1439.9079999999999</v>
      </c>
      <c r="O222" s="192">
        <f>+'MIT Da'!O222+'SAR Da'!O222+'URQ Da'!O222+'ROC Da'!O222+'SM Da'!O222+'BN Da'!O222+'BS Da'!O222+'TDC Da'!O222</f>
        <v>1439.9079999999999</v>
      </c>
      <c r="P222" s="55">
        <f>+'MIT Da'!P222+'SAR Da'!P222+'URQ Da'!P222+'ROC Da'!P222+'SM Da'!P222+'BN Da'!P222+'BS Da'!P222+'TDC Da'!P222</f>
        <v>203</v>
      </c>
      <c r="Q222" s="55">
        <f>+'MIT Da'!Q222+'SAR Da'!Q222+'URQ Da'!Q222+'ROC Da'!Q222+'SM Da'!Q222+'BN Da'!Q222+'BS Da'!Q222+'TDC Da'!Q222</f>
        <v>58</v>
      </c>
      <c r="R222" s="55">
        <f>+'MIT Da'!R222+'SAR Da'!R222+'URQ Da'!R222+'ROC Da'!R222+'SM Da'!R222+'BN Da'!R222+'BS Da'!R222+'TDC Da'!R222</f>
        <v>10</v>
      </c>
      <c r="S222" s="213">
        <f>+'MIT Da'!S222+'SAR Da'!S222+'URQ Da'!S222+'ROC Da'!S222+'SM Da'!S222+'BN Da'!S222+'BS Da'!S222+'TDC Da'!S222</f>
        <v>271</v>
      </c>
      <c r="T222" s="213">
        <f>+'MIT Da'!T222+'SAR Da'!T222+'URQ Da'!T222+'ROC Da'!T222+'SM Da'!T222+'BN Da'!T222+'BS Da'!T222+'TDC Da'!T222</f>
        <v>271</v>
      </c>
      <c r="U222" s="55">
        <f>+'MIT Da'!U222+'SAR Da'!U222+'URQ Da'!U222+'ROC Da'!U222+'SM Da'!U222+'BN Da'!U222+'BS Da'!U222+'TDC Da'!U222</f>
        <v>136</v>
      </c>
      <c r="V222" s="55">
        <f>+'MIT Da'!V222+'SAR Da'!V222+'URQ Da'!V222+'ROC Da'!V222+'SM Da'!V222+'BN Da'!V222+'BS Da'!V222+'TDC Da'!V222</f>
        <v>430</v>
      </c>
      <c r="W222" s="55">
        <f>+'MIT Da'!W222+'SAR Da'!W222+'URQ Da'!W222+'ROC Da'!W222+'SM Da'!W222+'BN Da'!W222+'BS Da'!W222+'TDC Da'!W222</f>
        <v>11</v>
      </c>
      <c r="X222" s="55">
        <f>+'MIT Da'!X222+'SAR Da'!X222+'URQ Da'!X222+'ROC Da'!X222+'SM Da'!X222+'BN Da'!X222+'BS Da'!X222+'TDC Da'!X222</f>
        <v>107</v>
      </c>
      <c r="Y222" s="55">
        <f>+'MIT Da'!Y222+'SAR Da'!Y222+'URQ Da'!Y222+'ROC Da'!Y222+'SM Da'!Y222+'BN Da'!Y222+'BS Da'!Y222+'TDC Da'!Y222</f>
        <v>4</v>
      </c>
      <c r="Z222" s="219">
        <f>+'MIT Da'!Z222+'SAR Da'!Z222+'URQ Da'!Z222+'ROC Da'!Z222+'SM Da'!Z222+'BN Da'!Z222+'BS Da'!Z222+'TDC Da'!Z222</f>
        <v>688</v>
      </c>
      <c r="AA222" s="55">
        <f>+'MIT Da'!AA222+'SAR Da'!AA222+'URQ Da'!AA222+'ROC Da'!AA222+'SM Da'!AA222+'BN Da'!AA222+'BS Da'!AA222+'TDC Da'!AA222</f>
        <v>169</v>
      </c>
      <c r="AB222" s="55">
        <f>+'MIT Da'!AB222+'SAR Da'!AB222+'URQ Da'!AB222+'ROC Da'!AB222+'SM Da'!AB222+'BN Da'!AB222+'BS Da'!AB222+'TDC Da'!AB222</f>
        <v>101</v>
      </c>
      <c r="AC222" s="55">
        <f>+'MIT Da'!AC222+'SAR Da'!AC222+'URQ Da'!AC222+'ROC Da'!AC222+'SM Da'!AC222+'BN Da'!AC222+'BS Da'!AC222+'TDC Da'!AC222</f>
        <v>688</v>
      </c>
      <c r="AD222" s="219">
        <f>+'MIT Da'!AD222+'SAR Da'!AD222+'URQ Da'!AD222+'ROC Da'!AD222+'SM Da'!AD222+'BN Da'!AD222+'BS Da'!AD222+'TDC Da'!AD222</f>
        <v>958</v>
      </c>
      <c r="AE222" s="55">
        <f>+'MIT Da'!AE222+'SAR Da'!AE222+'URQ Da'!AE222+'ROC Da'!AE222+'SM Da'!AE222+'BN Da'!AE222+'BS Da'!AE222+'TDC Da'!AE222</f>
        <v>54</v>
      </c>
      <c r="AF222" s="55">
        <f>+'MIT Da'!AF222+'SAR Da'!AF222+'URQ Da'!AF222+'ROC Da'!AF222+'SM Da'!AF222+'BN Da'!AF222+'BS Da'!AF222+'TDC Da'!AF222</f>
        <v>95</v>
      </c>
      <c r="AG222" s="55">
        <f>+'MIT Da'!AG222+'SAR Da'!AG222+'URQ Da'!AG222+'ROC Da'!AG222+'SM Da'!AG222+'BN Da'!AG222+'BS Da'!AG222+'TDC Da'!AG222</f>
        <v>447</v>
      </c>
      <c r="AH222" s="219">
        <f>+'MIT Da'!AH222+'SAR Da'!AH222+'URQ Da'!AH222+'ROC Da'!AH222+'SM Da'!AH222+'BN Da'!AH222+'BS Da'!AH222+'TDC Da'!AH222</f>
        <v>596</v>
      </c>
      <c r="AI222" s="10">
        <f>+'MIT Da'!AI222+'SAR Da'!AI222+'URQ Da'!AI222+'ROC Da'!AI222+'SM Da'!AI222+'BN Da'!AI222+'BS Da'!AI222+'TDC Da'!AI222</f>
        <v>279.92699999999996</v>
      </c>
      <c r="AJ222" s="10">
        <f>+'MIT Da'!AJ222+'SAR Da'!AJ222+'URQ Da'!AJ222+'ROC Da'!AJ222+'SM Da'!AJ222+'BN Da'!AJ222+'BS Da'!AJ222+'TDC Da'!AJ222</f>
        <v>2</v>
      </c>
      <c r="AK222" s="10">
        <f>+'MIT Da'!AK222+'SAR Da'!AK222+'URQ Da'!AK222+'ROC Da'!AK222+'SM Da'!AK222+'BN Da'!AK222+'BS Da'!AK222+'TDC Da'!AK222</f>
        <v>498.71500000000003</v>
      </c>
      <c r="AL222" s="222">
        <f>+'MIT Da'!AL222+'SAR Da'!AL222+'URQ Da'!AL222+'ROC Da'!AL222+'SM Da'!AL222+'BN Da'!AL222+'BS Da'!AL222+'TDC Da'!AL222</f>
        <v>780.64199999999994</v>
      </c>
      <c r="AM222" s="55">
        <f>+'MIT Da'!AM222+'SAR Da'!AM222+'URQ Da'!AM222+'ROC Da'!AM222+'SM Da'!AM222+'BN Da'!AM222+'BS Da'!AM222+'TDC Da'!AM222</f>
        <v>12</v>
      </c>
      <c r="AN222" s="55">
        <f>+'MIT Da'!AN222+'SAR Da'!AN222+'URQ Da'!AN222+'ROC Da'!AN222+'SM Da'!AN222+'BN Da'!AN222+'BS Da'!AN222+'TDC Da'!AN222</f>
        <v>58</v>
      </c>
      <c r="AO222" s="55">
        <f>+'MIT Da'!AO222+'SAR Da'!AO222+'URQ Da'!AO222+'ROC Da'!AO222+'SM Da'!AO222+'BN Da'!AO222+'BS Da'!AO222+'TDC Da'!AO222</f>
        <v>82</v>
      </c>
      <c r="AP222" s="232">
        <f>+'MIT Da'!AP222+'SAR Da'!AP222+'URQ Da'!AP222+'ROC Da'!AP222+'SM Da'!AP222+'BN Da'!AP222+'BS Da'!AP222+'TDC Da'!AP222</f>
        <v>152</v>
      </c>
      <c r="AQ222" s="55">
        <f>+'MIT Da'!AQ222+'SAR Da'!AQ222+'URQ Da'!AQ222+'ROC Da'!AQ222+'SM Da'!AQ222+'BN Da'!AQ222+'BS Da'!AQ222+'TDC Da'!AQ222</f>
        <v>596</v>
      </c>
      <c r="AR222" s="55">
        <f>+'MIT Da'!AR222+'SAR Da'!AR222+'URQ Da'!AR222+'ROC Da'!AR222+'SM Da'!AR222+'BN Da'!AR222+'BS Da'!AR222+'TDC Da'!AR222</f>
        <v>341</v>
      </c>
      <c r="AS222" s="55">
        <f>+'MIT Da'!AS222+'SAR Da'!AS222+'URQ Da'!AS222+'ROC Da'!AS222+'SM Da'!AS222+'BN Da'!AS222+'BS Da'!AS222+'TDC Da'!AS222</f>
        <v>39</v>
      </c>
      <c r="AT222" s="232">
        <f>+SUM(RED_InfraMR[[#This Row],[B.02.1 - Parque de Coches Eléctricos Motrices]:[B.02.3 - Parque de Coches Eléctricos Motrices Tipo R]])</f>
        <v>976</v>
      </c>
      <c r="AU222" s="55">
        <f>+'MIT Da'!AU222+'SAR Da'!AU222+'URQ Da'!AU222+'ROC Da'!AU222+'SM Da'!AU222+'BN Da'!AU222+'BS Da'!AU222+'TDC Da'!AU222</f>
        <v>12</v>
      </c>
      <c r="AV222" s="55">
        <f>+'MIT Da'!AV222+'SAR Da'!AV222+'URQ Da'!AV222+'ROC Da'!AV222+'SM Da'!AV222+'BN Da'!AV222+'BS Da'!AV222+'TDC Da'!AV222</f>
        <v>6</v>
      </c>
      <c r="AW222" s="55">
        <f>+'MIT Da'!AW222+'SAR Da'!AW222+'URQ Da'!AW222+'ROC Da'!AW222+'SM Da'!AW222+'BN Da'!AW222+'BS Da'!AW222+'TDC Da'!AW222</f>
        <v>10</v>
      </c>
      <c r="AX222" s="232">
        <f>+SUM(RED_InfraMR[[#This Row],[B.03.1 - Parque de Coches Motores Motrices Remolcados]:[B.03.3 - Parque de Coches Motores Motrices Cabina]])</f>
        <v>28</v>
      </c>
      <c r="AY222" s="55">
        <f>+'MIT Da'!AY222+'SAR Da'!AY222+'URQ Da'!AY222+'ROC Da'!AY222+'SM Da'!AY222+'BN Da'!AY222+'BS Da'!AY222+'TDC Da'!AY222</f>
        <v>437</v>
      </c>
      <c r="AZ222" s="55">
        <f>+'MIT Da'!AZ222+'SAR Da'!AZ222+'URQ Da'!AZ222+'ROC Da'!AZ222+'SM Da'!AZ222+'BN Da'!AZ222+'BS Da'!AZ222+'TDC Da'!AZ222</f>
        <v>173</v>
      </c>
      <c r="BA222" s="55">
        <f>+'MIT Da'!BA222+'SAR Da'!BA222+'URQ Da'!BA222+'ROC Da'!BA222+'SM Da'!BA222+'BN Da'!BA222+'BS Da'!BA222+'TDC Da'!BA222</f>
        <v>15</v>
      </c>
      <c r="BB222" s="55">
        <f>+'MIT Da'!BB222+'SAR Da'!BB222+'URQ Da'!BB222+'ROC Da'!BB222+'SM Da'!BB222+'BN Da'!BB222+'BS Da'!BB222+'TDC Da'!BB222</f>
        <v>0</v>
      </c>
      <c r="BC222" s="232">
        <f>+SUM(RED_InfraMR[[#This Row],[B.04.1 - Parque de Coches Remolcados Clase Unica]:[B.04.5 - Parque de Coches Remolcados para Servicios Especiales (Cartoneros)]])</f>
        <v>625</v>
      </c>
      <c r="BD222" s="393">
        <f>+'MIT Da'!BD222+'SAR Da'!BD222+'URQ Da'!BD222+'ROC Da'!BD222+'SM Da'!BD222+'BN Da'!BD222+'BS Da'!BD222+'TDC Da'!BD222</f>
        <v>164</v>
      </c>
      <c r="BE222" s="55">
        <f>+'MIT Da'!BE222+'SAR Da'!BE222+'URQ Da'!BE222+'ROC Da'!BE222+'SM Da'!BE222+'BN Da'!BE222+'BS Da'!BE222+'TDC Da'!BE222</f>
        <v>12</v>
      </c>
      <c r="BF222" s="55">
        <f>+'MIT Da'!BF222+'SAR Da'!BF222+'URQ Da'!BF222+'ROC Da'!BF222+'SM Da'!BF222+'BN Da'!BF222+'BS Da'!BF222+'TDC Da'!BF222</f>
        <v>92</v>
      </c>
      <c r="BG222" s="235"/>
    </row>
    <row r="223" spans="1:59">
      <c r="A223" s="1">
        <v>2011</v>
      </c>
      <c r="B223" s="1" t="s">
        <v>66</v>
      </c>
      <c r="C223" s="10">
        <f>+'MIT Da'!C223+'SAR Da'!C223+'URQ Da'!C223+'ROC Da'!C223+'SM Da'!C223+'BN Da'!C223+'BS Da'!C223+'TDC Da'!C223</f>
        <v>147.21299999999999</v>
      </c>
      <c r="D223" s="10">
        <f>+'MIT Da'!D223+'SAR Da'!D223+'URQ Da'!D223+'ROC Da'!D223+'SM Da'!D223+'BN Da'!D223+'BS Da'!D223+'TDC Da'!D223</f>
        <v>434.00300000000004</v>
      </c>
      <c r="E223" s="10">
        <f>+'MIT Da'!E223+'SAR Da'!E223+'URQ Da'!E223+'ROC Da'!E223+'SM Da'!E223+'BN Da'!E223+'BS Da'!E223+'TDC Da'!E223</f>
        <v>0</v>
      </c>
      <c r="F223" s="10">
        <f>+'MIT Da'!F223+'SAR Da'!F223+'URQ Da'!F223+'ROC Da'!F223+'SM Da'!F223+'BN Da'!F223+'BS Da'!F223+'TDC Da'!F223</f>
        <v>186.47664</v>
      </c>
      <c r="G223" s="192">
        <f>+'MIT Da'!G223+'SAR Da'!G223+'URQ Da'!G223+'ROC Da'!G223+'SM Da'!G223+'BN Da'!G223+'BS Da'!G223+'TDC Da'!G223</f>
        <v>767.69263999999998</v>
      </c>
      <c r="H223" s="192">
        <f>+'MIT Da'!H223+'SAR Da'!H223+'URQ Da'!H223+'ROC Da'!H223+'SM Da'!H223+'BN Da'!H223+'BS Da'!H223+'TDC Da'!H223</f>
        <v>767.69263999999998</v>
      </c>
      <c r="I223" s="10">
        <f>+'MIT Da'!I223+'SAR Da'!I223+'URQ Da'!I223+'ROC Da'!I223+'SM Da'!I223+'BN Da'!I223+'BS Da'!I223+'TDC Da'!I223</f>
        <v>1011.74311</v>
      </c>
      <c r="J223" s="10">
        <f>+'MIT Da'!J223+'SAR Da'!J223+'URQ Da'!J223+'ROC Da'!J223+'SM Da'!J223+'BN Da'!J223+'BS Da'!J223+'TDC Da'!J223</f>
        <v>1039.809</v>
      </c>
      <c r="K223" s="10">
        <f>+'MIT Da'!K223+'SAR Da'!K223+'URQ Da'!K223+'ROC Da'!K223+'SM Da'!K223+'BN Da'!K223+'BS Da'!K223+'TDC Da'!K223</f>
        <v>54.516999999999996</v>
      </c>
      <c r="L223" s="10">
        <f>+'MIT Da'!L223+'SAR Da'!L223+'URQ Da'!L223+'ROC Da'!L223+'SM Da'!L223+'BN Da'!L223+'BS Da'!L223+'TDC Da'!L223</f>
        <v>400.09900000000005</v>
      </c>
      <c r="M223" s="10">
        <f>+'MIT Da'!M223+'SAR Da'!M223+'URQ Da'!M223+'ROC Da'!M223+'SM Da'!M223+'BN Da'!M223+'BS Da'!M223+'TDC Da'!M223</f>
        <v>21.314999999999998</v>
      </c>
      <c r="N223" s="192">
        <f>+'MIT Da'!N223+'SAR Da'!N223+'URQ Da'!N223+'ROC Da'!N223+'SM Da'!N223+'BN Da'!N223+'BS Da'!N223+'TDC Da'!N223</f>
        <v>1439.9079999999999</v>
      </c>
      <c r="O223" s="192">
        <f>+'MIT Da'!O223+'SAR Da'!O223+'URQ Da'!O223+'ROC Da'!O223+'SM Da'!O223+'BN Da'!O223+'BS Da'!O223+'TDC Da'!O223</f>
        <v>1439.9079999999999</v>
      </c>
      <c r="P223" s="55">
        <f>+'MIT Da'!P223+'SAR Da'!P223+'URQ Da'!P223+'ROC Da'!P223+'SM Da'!P223+'BN Da'!P223+'BS Da'!P223+'TDC Da'!P223</f>
        <v>203</v>
      </c>
      <c r="Q223" s="55">
        <f>+'MIT Da'!Q223+'SAR Da'!Q223+'URQ Da'!Q223+'ROC Da'!Q223+'SM Da'!Q223+'BN Da'!Q223+'BS Da'!Q223+'TDC Da'!Q223</f>
        <v>58</v>
      </c>
      <c r="R223" s="55">
        <f>+'MIT Da'!R223+'SAR Da'!R223+'URQ Da'!R223+'ROC Da'!R223+'SM Da'!R223+'BN Da'!R223+'BS Da'!R223+'TDC Da'!R223</f>
        <v>10</v>
      </c>
      <c r="S223" s="213">
        <f>+'MIT Da'!S223+'SAR Da'!S223+'URQ Da'!S223+'ROC Da'!S223+'SM Da'!S223+'BN Da'!S223+'BS Da'!S223+'TDC Da'!S223</f>
        <v>271</v>
      </c>
      <c r="T223" s="213">
        <f>+'MIT Da'!T223+'SAR Da'!T223+'URQ Da'!T223+'ROC Da'!T223+'SM Da'!T223+'BN Da'!T223+'BS Da'!T223+'TDC Da'!T223</f>
        <v>271</v>
      </c>
      <c r="U223" s="55">
        <f>+'MIT Da'!U223+'SAR Da'!U223+'URQ Da'!U223+'ROC Da'!U223+'SM Da'!U223+'BN Da'!U223+'BS Da'!U223+'TDC Da'!U223</f>
        <v>136</v>
      </c>
      <c r="V223" s="55">
        <f>+'MIT Da'!V223+'SAR Da'!V223+'URQ Da'!V223+'ROC Da'!V223+'SM Da'!V223+'BN Da'!V223+'BS Da'!V223+'TDC Da'!V223</f>
        <v>430</v>
      </c>
      <c r="W223" s="55">
        <f>+'MIT Da'!W223+'SAR Da'!W223+'URQ Da'!W223+'ROC Da'!W223+'SM Da'!W223+'BN Da'!W223+'BS Da'!W223+'TDC Da'!W223</f>
        <v>11</v>
      </c>
      <c r="X223" s="55">
        <f>+'MIT Da'!X223+'SAR Da'!X223+'URQ Da'!X223+'ROC Da'!X223+'SM Da'!X223+'BN Da'!X223+'BS Da'!X223+'TDC Da'!X223</f>
        <v>107</v>
      </c>
      <c r="Y223" s="55">
        <f>+'MIT Da'!Y223+'SAR Da'!Y223+'URQ Da'!Y223+'ROC Da'!Y223+'SM Da'!Y223+'BN Da'!Y223+'BS Da'!Y223+'TDC Da'!Y223</f>
        <v>4</v>
      </c>
      <c r="Z223" s="219">
        <f>+'MIT Da'!Z223+'SAR Da'!Z223+'URQ Da'!Z223+'ROC Da'!Z223+'SM Da'!Z223+'BN Da'!Z223+'BS Da'!Z223+'TDC Da'!Z223</f>
        <v>688</v>
      </c>
      <c r="AA223" s="55">
        <f>+'MIT Da'!AA223+'SAR Da'!AA223+'URQ Da'!AA223+'ROC Da'!AA223+'SM Da'!AA223+'BN Da'!AA223+'BS Da'!AA223+'TDC Da'!AA223</f>
        <v>169</v>
      </c>
      <c r="AB223" s="55">
        <f>+'MIT Da'!AB223+'SAR Da'!AB223+'URQ Da'!AB223+'ROC Da'!AB223+'SM Da'!AB223+'BN Da'!AB223+'BS Da'!AB223+'TDC Da'!AB223</f>
        <v>101</v>
      </c>
      <c r="AC223" s="55">
        <f>+'MIT Da'!AC223+'SAR Da'!AC223+'URQ Da'!AC223+'ROC Da'!AC223+'SM Da'!AC223+'BN Da'!AC223+'BS Da'!AC223+'TDC Da'!AC223</f>
        <v>688</v>
      </c>
      <c r="AD223" s="219">
        <f>+'MIT Da'!AD223+'SAR Da'!AD223+'URQ Da'!AD223+'ROC Da'!AD223+'SM Da'!AD223+'BN Da'!AD223+'BS Da'!AD223+'TDC Da'!AD223</f>
        <v>958</v>
      </c>
      <c r="AE223" s="55">
        <f>+'MIT Da'!AE223+'SAR Da'!AE223+'URQ Da'!AE223+'ROC Da'!AE223+'SM Da'!AE223+'BN Da'!AE223+'BS Da'!AE223+'TDC Da'!AE223</f>
        <v>54</v>
      </c>
      <c r="AF223" s="55">
        <f>+'MIT Da'!AF223+'SAR Da'!AF223+'URQ Da'!AF223+'ROC Da'!AF223+'SM Da'!AF223+'BN Da'!AF223+'BS Da'!AF223+'TDC Da'!AF223</f>
        <v>95</v>
      </c>
      <c r="AG223" s="55">
        <f>+'MIT Da'!AG223+'SAR Da'!AG223+'URQ Da'!AG223+'ROC Da'!AG223+'SM Da'!AG223+'BN Da'!AG223+'BS Da'!AG223+'TDC Da'!AG223</f>
        <v>447</v>
      </c>
      <c r="AH223" s="219">
        <f>+'MIT Da'!AH223+'SAR Da'!AH223+'URQ Da'!AH223+'ROC Da'!AH223+'SM Da'!AH223+'BN Da'!AH223+'BS Da'!AH223+'TDC Da'!AH223</f>
        <v>596</v>
      </c>
      <c r="AI223" s="10">
        <f>+'MIT Da'!AI223+'SAR Da'!AI223+'URQ Da'!AI223+'ROC Da'!AI223+'SM Da'!AI223+'BN Da'!AI223+'BS Da'!AI223+'TDC Da'!AI223</f>
        <v>279.92699999999996</v>
      </c>
      <c r="AJ223" s="10">
        <f>+'MIT Da'!AJ223+'SAR Da'!AJ223+'URQ Da'!AJ223+'ROC Da'!AJ223+'SM Da'!AJ223+'BN Da'!AJ223+'BS Da'!AJ223+'TDC Da'!AJ223</f>
        <v>2</v>
      </c>
      <c r="AK223" s="10">
        <f>+'MIT Da'!AK223+'SAR Da'!AK223+'URQ Da'!AK223+'ROC Da'!AK223+'SM Da'!AK223+'BN Da'!AK223+'BS Da'!AK223+'TDC Da'!AK223</f>
        <v>498.71500000000003</v>
      </c>
      <c r="AL223" s="222">
        <f>+'MIT Da'!AL223+'SAR Da'!AL223+'URQ Da'!AL223+'ROC Da'!AL223+'SM Da'!AL223+'BN Da'!AL223+'BS Da'!AL223+'TDC Da'!AL223</f>
        <v>780.64199999999994</v>
      </c>
      <c r="AM223" s="55">
        <f>+'MIT Da'!AM223+'SAR Da'!AM223+'URQ Da'!AM223+'ROC Da'!AM223+'SM Da'!AM223+'BN Da'!AM223+'BS Da'!AM223+'TDC Da'!AM223</f>
        <v>12</v>
      </c>
      <c r="AN223" s="55">
        <f>+'MIT Da'!AN223+'SAR Da'!AN223+'URQ Da'!AN223+'ROC Da'!AN223+'SM Da'!AN223+'BN Da'!AN223+'BS Da'!AN223+'TDC Da'!AN223</f>
        <v>58</v>
      </c>
      <c r="AO223" s="55">
        <f>+'MIT Da'!AO223+'SAR Da'!AO223+'URQ Da'!AO223+'ROC Da'!AO223+'SM Da'!AO223+'BN Da'!AO223+'BS Da'!AO223+'TDC Da'!AO223</f>
        <v>82</v>
      </c>
      <c r="AP223" s="232">
        <f>+'MIT Da'!AP223+'SAR Da'!AP223+'URQ Da'!AP223+'ROC Da'!AP223+'SM Da'!AP223+'BN Da'!AP223+'BS Da'!AP223+'TDC Da'!AP223</f>
        <v>152</v>
      </c>
      <c r="AQ223" s="55">
        <f>+'MIT Da'!AQ223+'SAR Da'!AQ223+'URQ Da'!AQ223+'ROC Da'!AQ223+'SM Da'!AQ223+'BN Da'!AQ223+'BS Da'!AQ223+'TDC Da'!AQ223</f>
        <v>596</v>
      </c>
      <c r="AR223" s="55">
        <f>+'MIT Da'!AR223+'SAR Da'!AR223+'URQ Da'!AR223+'ROC Da'!AR223+'SM Da'!AR223+'BN Da'!AR223+'BS Da'!AR223+'TDC Da'!AR223</f>
        <v>341</v>
      </c>
      <c r="AS223" s="55">
        <f>+'MIT Da'!AS223+'SAR Da'!AS223+'URQ Da'!AS223+'ROC Da'!AS223+'SM Da'!AS223+'BN Da'!AS223+'BS Da'!AS223+'TDC Da'!AS223</f>
        <v>39</v>
      </c>
      <c r="AT223" s="232">
        <f>+SUM(RED_InfraMR[[#This Row],[B.02.1 - Parque de Coches Eléctricos Motrices]:[B.02.3 - Parque de Coches Eléctricos Motrices Tipo R]])</f>
        <v>976</v>
      </c>
      <c r="AU223" s="55">
        <f>+'MIT Da'!AU223+'SAR Da'!AU223+'URQ Da'!AU223+'ROC Da'!AU223+'SM Da'!AU223+'BN Da'!AU223+'BS Da'!AU223+'TDC Da'!AU223</f>
        <v>12</v>
      </c>
      <c r="AV223" s="55">
        <f>+'MIT Da'!AV223+'SAR Da'!AV223+'URQ Da'!AV223+'ROC Da'!AV223+'SM Da'!AV223+'BN Da'!AV223+'BS Da'!AV223+'TDC Da'!AV223</f>
        <v>6</v>
      </c>
      <c r="AW223" s="55">
        <f>+'MIT Da'!AW223+'SAR Da'!AW223+'URQ Da'!AW223+'ROC Da'!AW223+'SM Da'!AW223+'BN Da'!AW223+'BS Da'!AW223+'TDC Da'!AW223</f>
        <v>10</v>
      </c>
      <c r="AX223" s="232">
        <f>+SUM(RED_InfraMR[[#This Row],[B.03.1 - Parque de Coches Motores Motrices Remolcados]:[B.03.3 - Parque de Coches Motores Motrices Cabina]])</f>
        <v>28</v>
      </c>
      <c r="AY223" s="55">
        <f>+'MIT Da'!AY223+'SAR Da'!AY223+'URQ Da'!AY223+'ROC Da'!AY223+'SM Da'!AY223+'BN Da'!AY223+'BS Da'!AY223+'TDC Da'!AY223</f>
        <v>437</v>
      </c>
      <c r="AZ223" s="55">
        <f>+'MIT Da'!AZ223+'SAR Da'!AZ223+'URQ Da'!AZ223+'ROC Da'!AZ223+'SM Da'!AZ223+'BN Da'!AZ223+'BS Da'!AZ223+'TDC Da'!AZ223</f>
        <v>173</v>
      </c>
      <c r="BA223" s="55">
        <f>+'MIT Da'!BA223+'SAR Da'!BA223+'URQ Da'!BA223+'ROC Da'!BA223+'SM Da'!BA223+'BN Da'!BA223+'BS Da'!BA223+'TDC Da'!BA223</f>
        <v>15</v>
      </c>
      <c r="BB223" s="55">
        <f>+'MIT Da'!BB223+'SAR Da'!BB223+'URQ Da'!BB223+'ROC Da'!BB223+'SM Da'!BB223+'BN Da'!BB223+'BS Da'!BB223+'TDC Da'!BB223</f>
        <v>0</v>
      </c>
      <c r="BC223" s="232">
        <f>+SUM(RED_InfraMR[[#This Row],[B.04.1 - Parque de Coches Remolcados Clase Unica]:[B.04.5 - Parque de Coches Remolcados para Servicios Especiales (Cartoneros)]])</f>
        <v>625</v>
      </c>
      <c r="BD223" s="393">
        <f>+'MIT Da'!BD223+'SAR Da'!BD223+'URQ Da'!BD223+'ROC Da'!BD223+'SM Da'!BD223+'BN Da'!BD223+'BS Da'!BD223+'TDC Da'!BD223</f>
        <v>164</v>
      </c>
      <c r="BE223" s="55">
        <f>+'MIT Da'!BE223+'SAR Da'!BE223+'URQ Da'!BE223+'ROC Da'!BE223+'SM Da'!BE223+'BN Da'!BE223+'BS Da'!BE223+'TDC Da'!BE223</f>
        <v>12</v>
      </c>
      <c r="BF223" s="55">
        <f>+'MIT Da'!BF223+'SAR Da'!BF223+'URQ Da'!BF223+'ROC Da'!BF223+'SM Da'!BF223+'BN Da'!BF223+'BS Da'!BF223+'TDC Da'!BF223</f>
        <v>92</v>
      </c>
      <c r="BG223" s="235"/>
    </row>
    <row r="224" spans="1:59">
      <c r="A224" s="1">
        <v>2011</v>
      </c>
      <c r="B224" s="1" t="s">
        <v>67</v>
      </c>
      <c r="C224" s="10">
        <f>+'MIT Da'!C224+'SAR Da'!C224+'URQ Da'!C224+'ROC Da'!C224+'SM Da'!C224+'BN Da'!C224+'BS Da'!C224+'TDC Da'!C224</f>
        <v>147.21299999999999</v>
      </c>
      <c r="D224" s="10">
        <f>+'MIT Da'!D224+'SAR Da'!D224+'URQ Da'!D224+'ROC Da'!D224+'SM Da'!D224+'BN Da'!D224+'BS Da'!D224+'TDC Da'!D224</f>
        <v>434.00300000000004</v>
      </c>
      <c r="E224" s="10">
        <f>+'MIT Da'!E224+'SAR Da'!E224+'URQ Da'!E224+'ROC Da'!E224+'SM Da'!E224+'BN Da'!E224+'BS Da'!E224+'TDC Da'!E224</f>
        <v>0</v>
      </c>
      <c r="F224" s="10">
        <f>+'MIT Da'!F224+'SAR Da'!F224+'URQ Da'!F224+'ROC Da'!F224+'SM Da'!F224+'BN Da'!F224+'BS Da'!F224+'TDC Da'!F224</f>
        <v>186.47664</v>
      </c>
      <c r="G224" s="192">
        <f>+'MIT Da'!G224+'SAR Da'!G224+'URQ Da'!G224+'ROC Da'!G224+'SM Da'!G224+'BN Da'!G224+'BS Da'!G224+'TDC Da'!G224</f>
        <v>767.69263999999998</v>
      </c>
      <c r="H224" s="192">
        <f>+'MIT Da'!H224+'SAR Da'!H224+'URQ Da'!H224+'ROC Da'!H224+'SM Da'!H224+'BN Da'!H224+'BS Da'!H224+'TDC Da'!H224</f>
        <v>767.69263999999998</v>
      </c>
      <c r="I224" s="10">
        <f>+'MIT Da'!I224+'SAR Da'!I224+'URQ Da'!I224+'ROC Da'!I224+'SM Da'!I224+'BN Da'!I224+'BS Da'!I224+'TDC Da'!I224</f>
        <v>1011.74311</v>
      </c>
      <c r="J224" s="10">
        <f>+'MIT Da'!J224+'SAR Da'!J224+'URQ Da'!J224+'ROC Da'!J224+'SM Da'!J224+'BN Da'!J224+'BS Da'!J224+'TDC Da'!J224</f>
        <v>1039.809</v>
      </c>
      <c r="K224" s="10">
        <f>+'MIT Da'!K224+'SAR Da'!K224+'URQ Da'!K224+'ROC Da'!K224+'SM Da'!K224+'BN Da'!K224+'BS Da'!K224+'TDC Da'!K224</f>
        <v>54.516999999999996</v>
      </c>
      <c r="L224" s="10">
        <f>+'MIT Da'!L224+'SAR Da'!L224+'URQ Da'!L224+'ROC Da'!L224+'SM Da'!L224+'BN Da'!L224+'BS Da'!L224+'TDC Da'!L224</f>
        <v>400.09900000000005</v>
      </c>
      <c r="M224" s="10">
        <f>+'MIT Da'!M224+'SAR Da'!M224+'URQ Da'!M224+'ROC Da'!M224+'SM Da'!M224+'BN Da'!M224+'BS Da'!M224+'TDC Da'!M224</f>
        <v>21.314999999999998</v>
      </c>
      <c r="N224" s="192">
        <f>+'MIT Da'!N224+'SAR Da'!N224+'URQ Da'!N224+'ROC Da'!N224+'SM Da'!N224+'BN Da'!N224+'BS Da'!N224+'TDC Da'!N224</f>
        <v>1439.9079999999999</v>
      </c>
      <c r="O224" s="192">
        <f>+'MIT Da'!O224+'SAR Da'!O224+'URQ Da'!O224+'ROC Da'!O224+'SM Da'!O224+'BN Da'!O224+'BS Da'!O224+'TDC Da'!O224</f>
        <v>1439.9079999999999</v>
      </c>
      <c r="P224" s="55">
        <f>+'MIT Da'!P224+'SAR Da'!P224+'URQ Da'!P224+'ROC Da'!P224+'SM Da'!P224+'BN Da'!P224+'BS Da'!P224+'TDC Da'!P224</f>
        <v>203</v>
      </c>
      <c r="Q224" s="55">
        <f>+'MIT Da'!Q224+'SAR Da'!Q224+'URQ Da'!Q224+'ROC Da'!Q224+'SM Da'!Q224+'BN Da'!Q224+'BS Da'!Q224+'TDC Da'!Q224</f>
        <v>58</v>
      </c>
      <c r="R224" s="55">
        <f>+'MIT Da'!R224+'SAR Da'!R224+'URQ Da'!R224+'ROC Da'!R224+'SM Da'!R224+'BN Da'!R224+'BS Da'!R224+'TDC Da'!R224</f>
        <v>10</v>
      </c>
      <c r="S224" s="213">
        <f>+'MIT Da'!S224+'SAR Da'!S224+'URQ Da'!S224+'ROC Da'!S224+'SM Da'!S224+'BN Da'!S224+'BS Da'!S224+'TDC Da'!S224</f>
        <v>271</v>
      </c>
      <c r="T224" s="213">
        <f>+'MIT Da'!T224+'SAR Da'!T224+'URQ Da'!T224+'ROC Da'!T224+'SM Da'!T224+'BN Da'!T224+'BS Da'!T224+'TDC Da'!T224</f>
        <v>271</v>
      </c>
      <c r="U224" s="55">
        <f>+'MIT Da'!U224+'SAR Da'!U224+'URQ Da'!U224+'ROC Da'!U224+'SM Da'!U224+'BN Da'!U224+'BS Da'!U224+'TDC Da'!U224</f>
        <v>136</v>
      </c>
      <c r="V224" s="55">
        <f>+'MIT Da'!V224+'SAR Da'!V224+'URQ Da'!V224+'ROC Da'!V224+'SM Da'!V224+'BN Da'!V224+'BS Da'!V224+'TDC Da'!V224</f>
        <v>430</v>
      </c>
      <c r="W224" s="55">
        <f>+'MIT Da'!W224+'SAR Da'!W224+'URQ Da'!W224+'ROC Da'!W224+'SM Da'!W224+'BN Da'!W224+'BS Da'!W224+'TDC Da'!W224</f>
        <v>11</v>
      </c>
      <c r="X224" s="55">
        <f>+'MIT Da'!X224+'SAR Da'!X224+'URQ Da'!X224+'ROC Da'!X224+'SM Da'!X224+'BN Da'!X224+'BS Da'!X224+'TDC Da'!X224</f>
        <v>107</v>
      </c>
      <c r="Y224" s="55">
        <f>+'MIT Da'!Y224+'SAR Da'!Y224+'URQ Da'!Y224+'ROC Da'!Y224+'SM Da'!Y224+'BN Da'!Y224+'BS Da'!Y224+'TDC Da'!Y224</f>
        <v>4</v>
      </c>
      <c r="Z224" s="219">
        <f>+'MIT Da'!Z224+'SAR Da'!Z224+'URQ Da'!Z224+'ROC Da'!Z224+'SM Da'!Z224+'BN Da'!Z224+'BS Da'!Z224+'TDC Da'!Z224</f>
        <v>688</v>
      </c>
      <c r="AA224" s="55">
        <f>+'MIT Da'!AA224+'SAR Da'!AA224+'URQ Da'!AA224+'ROC Da'!AA224+'SM Da'!AA224+'BN Da'!AA224+'BS Da'!AA224+'TDC Da'!AA224</f>
        <v>169</v>
      </c>
      <c r="AB224" s="55">
        <f>+'MIT Da'!AB224+'SAR Da'!AB224+'URQ Da'!AB224+'ROC Da'!AB224+'SM Da'!AB224+'BN Da'!AB224+'BS Da'!AB224+'TDC Da'!AB224</f>
        <v>101</v>
      </c>
      <c r="AC224" s="55">
        <f>+'MIT Da'!AC224+'SAR Da'!AC224+'URQ Da'!AC224+'ROC Da'!AC224+'SM Da'!AC224+'BN Da'!AC224+'BS Da'!AC224+'TDC Da'!AC224</f>
        <v>688</v>
      </c>
      <c r="AD224" s="219">
        <f>+'MIT Da'!AD224+'SAR Da'!AD224+'URQ Da'!AD224+'ROC Da'!AD224+'SM Da'!AD224+'BN Da'!AD224+'BS Da'!AD224+'TDC Da'!AD224</f>
        <v>958</v>
      </c>
      <c r="AE224" s="55">
        <f>+'MIT Da'!AE224+'SAR Da'!AE224+'URQ Da'!AE224+'ROC Da'!AE224+'SM Da'!AE224+'BN Da'!AE224+'BS Da'!AE224+'TDC Da'!AE224</f>
        <v>54</v>
      </c>
      <c r="AF224" s="55">
        <f>+'MIT Da'!AF224+'SAR Da'!AF224+'URQ Da'!AF224+'ROC Da'!AF224+'SM Da'!AF224+'BN Da'!AF224+'BS Da'!AF224+'TDC Da'!AF224</f>
        <v>95</v>
      </c>
      <c r="AG224" s="55">
        <f>+'MIT Da'!AG224+'SAR Da'!AG224+'URQ Da'!AG224+'ROC Da'!AG224+'SM Da'!AG224+'BN Da'!AG224+'BS Da'!AG224+'TDC Da'!AG224</f>
        <v>447</v>
      </c>
      <c r="AH224" s="219">
        <f>+'MIT Da'!AH224+'SAR Da'!AH224+'URQ Da'!AH224+'ROC Da'!AH224+'SM Da'!AH224+'BN Da'!AH224+'BS Da'!AH224+'TDC Da'!AH224</f>
        <v>596</v>
      </c>
      <c r="AI224" s="10">
        <f>+'MIT Da'!AI224+'SAR Da'!AI224+'URQ Da'!AI224+'ROC Da'!AI224+'SM Da'!AI224+'BN Da'!AI224+'BS Da'!AI224+'TDC Da'!AI224</f>
        <v>279.92699999999996</v>
      </c>
      <c r="AJ224" s="10">
        <f>+'MIT Da'!AJ224+'SAR Da'!AJ224+'URQ Da'!AJ224+'ROC Da'!AJ224+'SM Da'!AJ224+'BN Da'!AJ224+'BS Da'!AJ224+'TDC Da'!AJ224</f>
        <v>2</v>
      </c>
      <c r="AK224" s="10">
        <f>+'MIT Da'!AK224+'SAR Da'!AK224+'URQ Da'!AK224+'ROC Da'!AK224+'SM Da'!AK224+'BN Da'!AK224+'BS Da'!AK224+'TDC Da'!AK224</f>
        <v>498.71500000000003</v>
      </c>
      <c r="AL224" s="222">
        <f>+'MIT Da'!AL224+'SAR Da'!AL224+'URQ Da'!AL224+'ROC Da'!AL224+'SM Da'!AL224+'BN Da'!AL224+'BS Da'!AL224+'TDC Da'!AL224</f>
        <v>780.64199999999994</v>
      </c>
      <c r="AM224" s="55">
        <f>+'MIT Da'!AM224+'SAR Da'!AM224+'URQ Da'!AM224+'ROC Da'!AM224+'SM Da'!AM224+'BN Da'!AM224+'BS Da'!AM224+'TDC Da'!AM224</f>
        <v>12</v>
      </c>
      <c r="AN224" s="55">
        <f>+'MIT Da'!AN224+'SAR Da'!AN224+'URQ Da'!AN224+'ROC Da'!AN224+'SM Da'!AN224+'BN Da'!AN224+'BS Da'!AN224+'TDC Da'!AN224</f>
        <v>58</v>
      </c>
      <c r="AO224" s="55">
        <f>+'MIT Da'!AO224+'SAR Da'!AO224+'URQ Da'!AO224+'ROC Da'!AO224+'SM Da'!AO224+'BN Da'!AO224+'BS Da'!AO224+'TDC Da'!AO224</f>
        <v>82</v>
      </c>
      <c r="AP224" s="232">
        <f>+'MIT Da'!AP224+'SAR Da'!AP224+'URQ Da'!AP224+'ROC Da'!AP224+'SM Da'!AP224+'BN Da'!AP224+'BS Da'!AP224+'TDC Da'!AP224</f>
        <v>152</v>
      </c>
      <c r="AQ224" s="55">
        <f>+'MIT Da'!AQ224+'SAR Da'!AQ224+'URQ Da'!AQ224+'ROC Da'!AQ224+'SM Da'!AQ224+'BN Da'!AQ224+'BS Da'!AQ224+'TDC Da'!AQ224</f>
        <v>596</v>
      </c>
      <c r="AR224" s="55">
        <f>+'MIT Da'!AR224+'SAR Da'!AR224+'URQ Da'!AR224+'ROC Da'!AR224+'SM Da'!AR224+'BN Da'!AR224+'BS Da'!AR224+'TDC Da'!AR224</f>
        <v>341</v>
      </c>
      <c r="AS224" s="55">
        <f>+'MIT Da'!AS224+'SAR Da'!AS224+'URQ Da'!AS224+'ROC Da'!AS224+'SM Da'!AS224+'BN Da'!AS224+'BS Da'!AS224+'TDC Da'!AS224</f>
        <v>39</v>
      </c>
      <c r="AT224" s="232">
        <f>+SUM(RED_InfraMR[[#This Row],[B.02.1 - Parque de Coches Eléctricos Motrices]:[B.02.3 - Parque de Coches Eléctricos Motrices Tipo R]])</f>
        <v>976</v>
      </c>
      <c r="AU224" s="55">
        <f>+'MIT Da'!AU224+'SAR Da'!AU224+'URQ Da'!AU224+'ROC Da'!AU224+'SM Da'!AU224+'BN Da'!AU224+'BS Da'!AU224+'TDC Da'!AU224</f>
        <v>12</v>
      </c>
      <c r="AV224" s="55">
        <f>+'MIT Da'!AV224+'SAR Da'!AV224+'URQ Da'!AV224+'ROC Da'!AV224+'SM Da'!AV224+'BN Da'!AV224+'BS Da'!AV224+'TDC Da'!AV224</f>
        <v>6</v>
      </c>
      <c r="AW224" s="55">
        <f>+'MIT Da'!AW224+'SAR Da'!AW224+'URQ Da'!AW224+'ROC Da'!AW224+'SM Da'!AW224+'BN Da'!AW224+'BS Da'!AW224+'TDC Da'!AW224</f>
        <v>10</v>
      </c>
      <c r="AX224" s="232">
        <f>+SUM(RED_InfraMR[[#This Row],[B.03.1 - Parque de Coches Motores Motrices Remolcados]:[B.03.3 - Parque de Coches Motores Motrices Cabina]])</f>
        <v>28</v>
      </c>
      <c r="AY224" s="55">
        <f>+'MIT Da'!AY224+'SAR Da'!AY224+'URQ Da'!AY224+'ROC Da'!AY224+'SM Da'!AY224+'BN Da'!AY224+'BS Da'!AY224+'TDC Da'!AY224</f>
        <v>437</v>
      </c>
      <c r="AZ224" s="55">
        <f>+'MIT Da'!AZ224+'SAR Da'!AZ224+'URQ Da'!AZ224+'ROC Da'!AZ224+'SM Da'!AZ224+'BN Da'!AZ224+'BS Da'!AZ224+'TDC Da'!AZ224</f>
        <v>173</v>
      </c>
      <c r="BA224" s="55">
        <f>+'MIT Da'!BA224+'SAR Da'!BA224+'URQ Da'!BA224+'ROC Da'!BA224+'SM Da'!BA224+'BN Da'!BA224+'BS Da'!BA224+'TDC Da'!BA224</f>
        <v>15</v>
      </c>
      <c r="BB224" s="55">
        <f>+'MIT Da'!BB224+'SAR Da'!BB224+'URQ Da'!BB224+'ROC Da'!BB224+'SM Da'!BB224+'BN Da'!BB224+'BS Da'!BB224+'TDC Da'!BB224</f>
        <v>0</v>
      </c>
      <c r="BC224" s="232">
        <f>+SUM(RED_InfraMR[[#This Row],[B.04.1 - Parque de Coches Remolcados Clase Unica]:[B.04.5 - Parque de Coches Remolcados para Servicios Especiales (Cartoneros)]])</f>
        <v>625</v>
      </c>
      <c r="BD224" s="393">
        <f>+'MIT Da'!BD224+'SAR Da'!BD224+'URQ Da'!BD224+'ROC Da'!BD224+'SM Da'!BD224+'BN Da'!BD224+'BS Da'!BD224+'TDC Da'!BD224</f>
        <v>164</v>
      </c>
      <c r="BE224" s="55">
        <f>+'MIT Da'!BE224+'SAR Da'!BE224+'URQ Da'!BE224+'ROC Da'!BE224+'SM Da'!BE224+'BN Da'!BE224+'BS Da'!BE224+'TDC Da'!BE224</f>
        <v>12</v>
      </c>
      <c r="BF224" s="55">
        <f>+'MIT Da'!BF224+'SAR Da'!BF224+'URQ Da'!BF224+'ROC Da'!BF224+'SM Da'!BF224+'BN Da'!BF224+'BS Da'!BF224+'TDC Da'!BF224</f>
        <v>92</v>
      </c>
      <c r="BG224" s="235"/>
    </row>
    <row r="225" spans="1:59">
      <c r="A225" s="1">
        <v>2011</v>
      </c>
      <c r="B225" s="1" t="s">
        <v>68</v>
      </c>
      <c r="C225" s="10">
        <f>+'MIT Da'!C225+'SAR Da'!C225+'URQ Da'!C225+'ROC Da'!C225+'SM Da'!C225+'BN Da'!C225+'BS Da'!C225+'TDC Da'!C225</f>
        <v>147.21299999999999</v>
      </c>
      <c r="D225" s="10">
        <f>+'MIT Da'!D225+'SAR Da'!D225+'URQ Da'!D225+'ROC Da'!D225+'SM Da'!D225+'BN Da'!D225+'BS Da'!D225+'TDC Da'!D225</f>
        <v>434.00300000000004</v>
      </c>
      <c r="E225" s="10">
        <f>+'MIT Da'!E225+'SAR Da'!E225+'URQ Da'!E225+'ROC Da'!E225+'SM Da'!E225+'BN Da'!E225+'BS Da'!E225+'TDC Da'!E225</f>
        <v>0</v>
      </c>
      <c r="F225" s="10">
        <f>+'MIT Da'!F225+'SAR Da'!F225+'URQ Da'!F225+'ROC Da'!F225+'SM Da'!F225+'BN Da'!F225+'BS Da'!F225+'TDC Da'!F225</f>
        <v>186.47664</v>
      </c>
      <c r="G225" s="192">
        <f>+'MIT Da'!G225+'SAR Da'!G225+'URQ Da'!G225+'ROC Da'!G225+'SM Da'!G225+'BN Da'!G225+'BS Da'!G225+'TDC Da'!G225</f>
        <v>767.69263999999998</v>
      </c>
      <c r="H225" s="192">
        <f>+'MIT Da'!H225+'SAR Da'!H225+'URQ Da'!H225+'ROC Da'!H225+'SM Da'!H225+'BN Da'!H225+'BS Da'!H225+'TDC Da'!H225</f>
        <v>767.69263999999998</v>
      </c>
      <c r="I225" s="10">
        <f>+'MIT Da'!I225+'SAR Da'!I225+'URQ Da'!I225+'ROC Da'!I225+'SM Da'!I225+'BN Da'!I225+'BS Da'!I225+'TDC Da'!I225</f>
        <v>1011.74311</v>
      </c>
      <c r="J225" s="10">
        <f>+'MIT Da'!J225+'SAR Da'!J225+'URQ Da'!J225+'ROC Da'!J225+'SM Da'!J225+'BN Da'!J225+'BS Da'!J225+'TDC Da'!J225</f>
        <v>1039.809</v>
      </c>
      <c r="K225" s="10">
        <f>+'MIT Da'!K225+'SAR Da'!K225+'URQ Da'!K225+'ROC Da'!K225+'SM Da'!K225+'BN Da'!K225+'BS Da'!K225+'TDC Da'!K225</f>
        <v>54.516999999999996</v>
      </c>
      <c r="L225" s="10">
        <f>+'MIT Da'!L225+'SAR Da'!L225+'URQ Da'!L225+'ROC Da'!L225+'SM Da'!L225+'BN Da'!L225+'BS Da'!L225+'TDC Da'!L225</f>
        <v>400.09900000000005</v>
      </c>
      <c r="M225" s="10">
        <f>+'MIT Da'!M225+'SAR Da'!M225+'URQ Da'!M225+'ROC Da'!M225+'SM Da'!M225+'BN Da'!M225+'BS Da'!M225+'TDC Da'!M225</f>
        <v>21.314999999999998</v>
      </c>
      <c r="N225" s="192">
        <f>+'MIT Da'!N225+'SAR Da'!N225+'URQ Da'!N225+'ROC Da'!N225+'SM Da'!N225+'BN Da'!N225+'BS Da'!N225+'TDC Da'!N225</f>
        <v>1439.9079999999999</v>
      </c>
      <c r="O225" s="192">
        <f>+'MIT Da'!O225+'SAR Da'!O225+'URQ Da'!O225+'ROC Da'!O225+'SM Da'!O225+'BN Da'!O225+'BS Da'!O225+'TDC Da'!O225</f>
        <v>1439.9079999999999</v>
      </c>
      <c r="P225" s="55">
        <f>+'MIT Da'!P225+'SAR Da'!P225+'URQ Da'!P225+'ROC Da'!P225+'SM Da'!P225+'BN Da'!P225+'BS Da'!P225+'TDC Da'!P225</f>
        <v>203</v>
      </c>
      <c r="Q225" s="55">
        <f>+'MIT Da'!Q225+'SAR Da'!Q225+'URQ Da'!Q225+'ROC Da'!Q225+'SM Da'!Q225+'BN Da'!Q225+'BS Da'!Q225+'TDC Da'!Q225</f>
        <v>58</v>
      </c>
      <c r="R225" s="55">
        <f>+'MIT Da'!R225+'SAR Da'!R225+'URQ Da'!R225+'ROC Da'!R225+'SM Da'!R225+'BN Da'!R225+'BS Da'!R225+'TDC Da'!R225</f>
        <v>10</v>
      </c>
      <c r="S225" s="213">
        <f>+'MIT Da'!S225+'SAR Da'!S225+'URQ Da'!S225+'ROC Da'!S225+'SM Da'!S225+'BN Da'!S225+'BS Da'!S225+'TDC Da'!S225</f>
        <v>271</v>
      </c>
      <c r="T225" s="213">
        <f>+'MIT Da'!T225+'SAR Da'!T225+'URQ Da'!T225+'ROC Da'!T225+'SM Da'!T225+'BN Da'!T225+'BS Da'!T225+'TDC Da'!T225</f>
        <v>271</v>
      </c>
      <c r="U225" s="55">
        <f>+'MIT Da'!U225+'SAR Da'!U225+'URQ Da'!U225+'ROC Da'!U225+'SM Da'!U225+'BN Da'!U225+'BS Da'!U225+'TDC Da'!U225</f>
        <v>136</v>
      </c>
      <c r="V225" s="55">
        <f>+'MIT Da'!V225+'SAR Da'!V225+'URQ Da'!V225+'ROC Da'!V225+'SM Da'!V225+'BN Da'!V225+'BS Da'!V225+'TDC Da'!V225</f>
        <v>430</v>
      </c>
      <c r="W225" s="55">
        <f>+'MIT Da'!W225+'SAR Da'!W225+'URQ Da'!W225+'ROC Da'!W225+'SM Da'!W225+'BN Da'!W225+'BS Da'!W225+'TDC Da'!W225</f>
        <v>11</v>
      </c>
      <c r="X225" s="55">
        <f>+'MIT Da'!X225+'SAR Da'!X225+'URQ Da'!X225+'ROC Da'!X225+'SM Da'!X225+'BN Da'!X225+'BS Da'!X225+'TDC Da'!X225</f>
        <v>107</v>
      </c>
      <c r="Y225" s="55">
        <f>+'MIT Da'!Y225+'SAR Da'!Y225+'URQ Da'!Y225+'ROC Da'!Y225+'SM Da'!Y225+'BN Da'!Y225+'BS Da'!Y225+'TDC Da'!Y225</f>
        <v>4</v>
      </c>
      <c r="Z225" s="219">
        <f>+'MIT Da'!Z225+'SAR Da'!Z225+'URQ Da'!Z225+'ROC Da'!Z225+'SM Da'!Z225+'BN Da'!Z225+'BS Da'!Z225+'TDC Da'!Z225</f>
        <v>688</v>
      </c>
      <c r="AA225" s="55">
        <f>+'MIT Da'!AA225+'SAR Da'!AA225+'URQ Da'!AA225+'ROC Da'!AA225+'SM Da'!AA225+'BN Da'!AA225+'BS Da'!AA225+'TDC Da'!AA225</f>
        <v>169</v>
      </c>
      <c r="AB225" s="55">
        <f>+'MIT Da'!AB225+'SAR Da'!AB225+'URQ Da'!AB225+'ROC Da'!AB225+'SM Da'!AB225+'BN Da'!AB225+'BS Da'!AB225+'TDC Da'!AB225</f>
        <v>101</v>
      </c>
      <c r="AC225" s="55">
        <f>+'MIT Da'!AC225+'SAR Da'!AC225+'URQ Da'!AC225+'ROC Da'!AC225+'SM Da'!AC225+'BN Da'!AC225+'BS Da'!AC225+'TDC Da'!AC225</f>
        <v>688</v>
      </c>
      <c r="AD225" s="219">
        <f>+'MIT Da'!AD225+'SAR Da'!AD225+'URQ Da'!AD225+'ROC Da'!AD225+'SM Da'!AD225+'BN Da'!AD225+'BS Da'!AD225+'TDC Da'!AD225</f>
        <v>958</v>
      </c>
      <c r="AE225" s="55">
        <f>+'MIT Da'!AE225+'SAR Da'!AE225+'URQ Da'!AE225+'ROC Da'!AE225+'SM Da'!AE225+'BN Da'!AE225+'BS Da'!AE225+'TDC Da'!AE225</f>
        <v>54</v>
      </c>
      <c r="AF225" s="55">
        <f>+'MIT Da'!AF225+'SAR Da'!AF225+'URQ Da'!AF225+'ROC Da'!AF225+'SM Da'!AF225+'BN Da'!AF225+'BS Da'!AF225+'TDC Da'!AF225</f>
        <v>95</v>
      </c>
      <c r="AG225" s="55">
        <f>+'MIT Da'!AG225+'SAR Da'!AG225+'URQ Da'!AG225+'ROC Da'!AG225+'SM Da'!AG225+'BN Da'!AG225+'BS Da'!AG225+'TDC Da'!AG225</f>
        <v>447</v>
      </c>
      <c r="AH225" s="219">
        <f>+'MIT Da'!AH225+'SAR Da'!AH225+'URQ Da'!AH225+'ROC Da'!AH225+'SM Da'!AH225+'BN Da'!AH225+'BS Da'!AH225+'TDC Da'!AH225</f>
        <v>596</v>
      </c>
      <c r="AI225" s="10">
        <f>+'MIT Da'!AI225+'SAR Da'!AI225+'URQ Da'!AI225+'ROC Da'!AI225+'SM Da'!AI225+'BN Da'!AI225+'BS Da'!AI225+'TDC Da'!AI225</f>
        <v>279.92699999999996</v>
      </c>
      <c r="AJ225" s="10">
        <f>+'MIT Da'!AJ225+'SAR Da'!AJ225+'URQ Da'!AJ225+'ROC Da'!AJ225+'SM Da'!AJ225+'BN Da'!AJ225+'BS Da'!AJ225+'TDC Da'!AJ225</f>
        <v>2</v>
      </c>
      <c r="AK225" s="10">
        <f>+'MIT Da'!AK225+'SAR Da'!AK225+'URQ Da'!AK225+'ROC Da'!AK225+'SM Da'!AK225+'BN Da'!AK225+'BS Da'!AK225+'TDC Da'!AK225</f>
        <v>498.71500000000003</v>
      </c>
      <c r="AL225" s="222">
        <f>+'MIT Da'!AL225+'SAR Da'!AL225+'URQ Da'!AL225+'ROC Da'!AL225+'SM Da'!AL225+'BN Da'!AL225+'BS Da'!AL225+'TDC Da'!AL225</f>
        <v>780.64199999999994</v>
      </c>
      <c r="AM225" s="55">
        <f>+'MIT Da'!AM225+'SAR Da'!AM225+'URQ Da'!AM225+'ROC Da'!AM225+'SM Da'!AM225+'BN Da'!AM225+'BS Da'!AM225+'TDC Da'!AM225</f>
        <v>12</v>
      </c>
      <c r="AN225" s="55">
        <f>+'MIT Da'!AN225+'SAR Da'!AN225+'URQ Da'!AN225+'ROC Da'!AN225+'SM Da'!AN225+'BN Da'!AN225+'BS Da'!AN225+'TDC Da'!AN225</f>
        <v>58</v>
      </c>
      <c r="AO225" s="55">
        <f>+'MIT Da'!AO225+'SAR Da'!AO225+'URQ Da'!AO225+'ROC Da'!AO225+'SM Da'!AO225+'BN Da'!AO225+'BS Da'!AO225+'TDC Da'!AO225</f>
        <v>82</v>
      </c>
      <c r="AP225" s="232">
        <f>+'MIT Da'!AP225+'SAR Da'!AP225+'URQ Da'!AP225+'ROC Da'!AP225+'SM Da'!AP225+'BN Da'!AP225+'BS Da'!AP225+'TDC Da'!AP225</f>
        <v>152</v>
      </c>
      <c r="AQ225" s="55">
        <f>+'MIT Da'!AQ225+'SAR Da'!AQ225+'URQ Da'!AQ225+'ROC Da'!AQ225+'SM Da'!AQ225+'BN Da'!AQ225+'BS Da'!AQ225+'TDC Da'!AQ225</f>
        <v>596</v>
      </c>
      <c r="AR225" s="55">
        <f>+'MIT Da'!AR225+'SAR Da'!AR225+'URQ Da'!AR225+'ROC Da'!AR225+'SM Da'!AR225+'BN Da'!AR225+'BS Da'!AR225+'TDC Da'!AR225</f>
        <v>341</v>
      </c>
      <c r="AS225" s="55">
        <f>+'MIT Da'!AS225+'SAR Da'!AS225+'URQ Da'!AS225+'ROC Da'!AS225+'SM Da'!AS225+'BN Da'!AS225+'BS Da'!AS225+'TDC Da'!AS225</f>
        <v>39</v>
      </c>
      <c r="AT225" s="232">
        <f>+SUM(RED_InfraMR[[#This Row],[B.02.1 - Parque de Coches Eléctricos Motrices]:[B.02.3 - Parque de Coches Eléctricos Motrices Tipo R]])</f>
        <v>976</v>
      </c>
      <c r="AU225" s="55">
        <f>+'MIT Da'!AU225+'SAR Da'!AU225+'URQ Da'!AU225+'ROC Da'!AU225+'SM Da'!AU225+'BN Da'!AU225+'BS Da'!AU225+'TDC Da'!AU225</f>
        <v>12</v>
      </c>
      <c r="AV225" s="55">
        <f>+'MIT Da'!AV225+'SAR Da'!AV225+'URQ Da'!AV225+'ROC Da'!AV225+'SM Da'!AV225+'BN Da'!AV225+'BS Da'!AV225+'TDC Da'!AV225</f>
        <v>6</v>
      </c>
      <c r="AW225" s="55">
        <f>+'MIT Da'!AW225+'SAR Da'!AW225+'URQ Da'!AW225+'ROC Da'!AW225+'SM Da'!AW225+'BN Da'!AW225+'BS Da'!AW225+'TDC Da'!AW225</f>
        <v>10</v>
      </c>
      <c r="AX225" s="232">
        <f>+SUM(RED_InfraMR[[#This Row],[B.03.1 - Parque de Coches Motores Motrices Remolcados]:[B.03.3 - Parque de Coches Motores Motrices Cabina]])</f>
        <v>28</v>
      </c>
      <c r="AY225" s="55">
        <f>+'MIT Da'!AY225+'SAR Da'!AY225+'URQ Da'!AY225+'ROC Da'!AY225+'SM Da'!AY225+'BN Da'!AY225+'BS Da'!AY225+'TDC Da'!AY225</f>
        <v>437</v>
      </c>
      <c r="AZ225" s="55">
        <f>+'MIT Da'!AZ225+'SAR Da'!AZ225+'URQ Da'!AZ225+'ROC Da'!AZ225+'SM Da'!AZ225+'BN Da'!AZ225+'BS Da'!AZ225+'TDC Da'!AZ225</f>
        <v>173</v>
      </c>
      <c r="BA225" s="55">
        <f>+'MIT Da'!BA225+'SAR Da'!BA225+'URQ Da'!BA225+'ROC Da'!BA225+'SM Da'!BA225+'BN Da'!BA225+'BS Da'!BA225+'TDC Da'!BA225</f>
        <v>15</v>
      </c>
      <c r="BB225" s="55">
        <f>+'MIT Da'!BB225+'SAR Da'!BB225+'URQ Da'!BB225+'ROC Da'!BB225+'SM Da'!BB225+'BN Da'!BB225+'BS Da'!BB225+'TDC Da'!BB225</f>
        <v>0</v>
      </c>
      <c r="BC225" s="232">
        <f>+SUM(RED_InfraMR[[#This Row],[B.04.1 - Parque de Coches Remolcados Clase Unica]:[B.04.5 - Parque de Coches Remolcados para Servicios Especiales (Cartoneros)]])</f>
        <v>625</v>
      </c>
      <c r="BD225" s="393">
        <f>+'MIT Da'!BD225+'SAR Da'!BD225+'URQ Da'!BD225+'ROC Da'!BD225+'SM Da'!BD225+'BN Da'!BD225+'BS Da'!BD225+'TDC Da'!BD225</f>
        <v>164</v>
      </c>
      <c r="BE225" s="55">
        <f>+'MIT Da'!BE225+'SAR Da'!BE225+'URQ Da'!BE225+'ROC Da'!BE225+'SM Da'!BE225+'BN Da'!BE225+'BS Da'!BE225+'TDC Da'!BE225</f>
        <v>12</v>
      </c>
      <c r="BF225" s="55">
        <f>+'MIT Da'!BF225+'SAR Da'!BF225+'URQ Da'!BF225+'ROC Da'!BF225+'SM Da'!BF225+'BN Da'!BF225+'BS Da'!BF225+'TDC Da'!BF225</f>
        <v>92</v>
      </c>
      <c r="BG225" s="235"/>
    </row>
    <row r="226" spans="1:59">
      <c r="A226" s="1">
        <v>2011</v>
      </c>
      <c r="B226" s="1" t="s">
        <v>69</v>
      </c>
      <c r="C226" s="10">
        <f>+'MIT Da'!C226+'SAR Da'!C226+'URQ Da'!C226+'ROC Da'!C226+'SM Da'!C226+'BN Da'!C226+'BS Da'!C226+'TDC Da'!C226</f>
        <v>147.21299999999999</v>
      </c>
      <c r="D226" s="10">
        <f>+'MIT Da'!D226+'SAR Da'!D226+'URQ Da'!D226+'ROC Da'!D226+'SM Da'!D226+'BN Da'!D226+'BS Da'!D226+'TDC Da'!D226</f>
        <v>434.00300000000004</v>
      </c>
      <c r="E226" s="10">
        <f>+'MIT Da'!E226+'SAR Da'!E226+'URQ Da'!E226+'ROC Da'!E226+'SM Da'!E226+'BN Da'!E226+'BS Da'!E226+'TDC Da'!E226</f>
        <v>0</v>
      </c>
      <c r="F226" s="10">
        <f>+'MIT Da'!F226+'SAR Da'!F226+'URQ Da'!F226+'ROC Da'!F226+'SM Da'!F226+'BN Da'!F226+'BS Da'!F226+'TDC Da'!F226</f>
        <v>186.47664</v>
      </c>
      <c r="G226" s="192">
        <f>+'MIT Da'!G226+'SAR Da'!G226+'URQ Da'!G226+'ROC Da'!G226+'SM Da'!G226+'BN Da'!G226+'BS Da'!G226+'TDC Da'!G226</f>
        <v>767.69263999999998</v>
      </c>
      <c r="H226" s="192">
        <f>+'MIT Da'!H226+'SAR Da'!H226+'URQ Da'!H226+'ROC Da'!H226+'SM Da'!H226+'BN Da'!H226+'BS Da'!H226+'TDC Da'!H226</f>
        <v>767.69263999999998</v>
      </c>
      <c r="I226" s="10">
        <f>+'MIT Da'!I226+'SAR Da'!I226+'URQ Da'!I226+'ROC Da'!I226+'SM Da'!I226+'BN Da'!I226+'BS Da'!I226+'TDC Da'!I226</f>
        <v>1011.74311</v>
      </c>
      <c r="J226" s="10">
        <f>+'MIT Da'!J226+'SAR Da'!J226+'URQ Da'!J226+'ROC Da'!J226+'SM Da'!J226+'BN Da'!J226+'BS Da'!J226+'TDC Da'!J226</f>
        <v>1039.809</v>
      </c>
      <c r="K226" s="10">
        <f>+'MIT Da'!K226+'SAR Da'!K226+'URQ Da'!K226+'ROC Da'!K226+'SM Da'!K226+'BN Da'!K226+'BS Da'!K226+'TDC Da'!K226</f>
        <v>54.516999999999996</v>
      </c>
      <c r="L226" s="10">
        <f>+'MIT Da'!L226+'SAR Da'!L226+'URQ Da'!L226+'ROC Da'!L226+'SM Da'!L226+'BN Da'!L226+'BS Da'!L226+'TDC Da'!L226</f>
        <v>400.09900000000005</v>
      </c>
      <c r="M226" s="10">
        <f>+'MIT Da'!M226+'SAR Da'!M226+'URQ Da'!M226+'ROC Da'!M226+'SM Da'!M226+'BN Da'!M226+'BS Da'!M226+'TDC Da'!M226</f>
        <v>21.314999999999998</v>
      </c>
      <c r="N226" s="192">
        <f>+'MIT Da'!N226+'SAR Da'!N226+'URQ Da'!N226+'ROC Da'!N226+'SM Da'!N226+'BN Da'!N226+'BS Da'!N226+'TDC Da'!N226</f>
        <v>1439.9079999999999</v>
      </c>
      <c r="O226" s="192">
        <f>+'MIT Da'!O226+'SAR Da'!O226+'URQ Da'!O226+'ROC Da'!O226+'SM Da'!O226+'BN Da'!O226+'BS Da'!O226+'TDC Da'!O226</f>
        <v>1439.9079999999999</v>
      </c>
      <c r="P226" s="55">
        <f>+'MIT Da'!P226+'SAR Da'!P226+'URQ Da'!P226+'ROC Da'!P226+'SM Da'!P226+'BN Da'!P226+'BS Da'!P226+'TDC Da'!P226</f>
        <v>203</v>
      </c>
      <c r="Q226" s="55">
        <f>+'MIT Da'!Q226+'SAR Da'!Q226+'URQ Da'!Q226+'ROC Da'!Q226+'SM Da'!Q226+'BN Da'!Q226+'BS Da'!Q226+'TDC Da'!Q226</f>
        <v>58</v>
      </c>
      <c r="R226" s="55">
        <f>+'MIT Da'!R226+'SAR Da'!R226+'URQ Da'!R226+'ROC Da'!R226+'SM Da'!R226+'BN Da'!R226+'BS Da'!R226+'TDC Da'!R226</f>
        <v>10</v>
      </c>
      <c r="S226" s="213">
        <f>+'MIT Da'!S226+'SAR Da'!S226+'URQ Da'!S226+'ROC Da'!S226+'SM Da'!S226+'BN Da'!S226+'BS Da'!S226+'TDC Da'!S226</f>
        <v>271</v>
      </c>
      <c r="T226" s="213">
        <f>+'MIT Da'!T226+'SAR Da'!T226+'URQ Da'!T226+'ROC Da'!T226+'SM Da'!T226+'BN Da'!T226+'BS Da'!T226+'TDC Da'!T226</f>
        <v>271</v>
      </c>
      <c r="U226" s="55">
        <f>+'MIT Da'!U226+'SAR Da'!U226+'URQ Da'!U226+'ROC Da'!U226+'SM Da'!U226+'BN Da'!U226+'BS Da'!U226+'TDC Da'!U226</f>
        <v>136</v>
      </c>
      <c r="V226" s="55">
        <f>+'MIT Da'!V226+'SAR Da'!V226+'URQ Da'!V226+'ROC Da'!V226+'SM Da'!V226+'BN Da'!V226+'BS Da'!V226+'TDC Da'!V226</f>
        <v>430</v>
      </c>
      <c r="W226" s="55">
        <f>+'MIT Da'!W226+'SAR Da'!W226+'URQ Da'!W226+'ROC Da'!W226+'SM Da'!W226+'BN Da'!W226+'BS Da'!W226+'TDC Da'!W226</f>
        <v>11</v>
      </c>
      <c r="X226" s="55">
        <f>+'MIT Da'!X226+'SAR Da'!X226+'URQ Da'!X226+'ROC Da'!X226+'SM Da'!X226+'BN Da'!X226+'BS Da'!X226+'TDC Da'!X226</f>
        <v>107</v>
      </c>
      <c r="Y226" s="55">
        <f>+'MIT Da'!Y226+'SAR Da'!Y226+'URQ Da'!Y226+'ROC Da'!Y226+'SM Da'!Y226+'BN Da'!Y226+'BS Da'!Y226+'TDC Da'!Y226</f>
        <v>4</v>
      </c>
      <c r="Z226" s="219">
        <f>+'MIT Da'!Z226+'SAR Da'!Z226+'URQ Da'!Z226+'ROC Da'!Z226+'SM Da'!Z226+'BN Da'!Z226+'BS Da'!Z226+'TDC Da'!Z226</f>
        <v>688</v>
      </c>
      <c r="AA226" s="55">
        <f>+'MIT Da'!AA226+'SAR Da'!AA226+'URQ Da'!AA226+'ROC Da'!AA226+'SM Da'!AA226+'BN Da'!AA226+'BS Da'!AA226+'TDC Da'!AA226</f>
        <v>169</v>
      </c>
      <c r="AB226" s="55">
        <f>+'MIT Da'!AB226+'SAR Da'!AB226+'URQ Da'!AB226+'ROC Da'!AB226+'SM Da'!AB226+'BN Da'!AB226+'BS Da'!AB226+'TDC Da'!AB226</f>
        <v>101</v>
      </c>
      <c r="AC226" s="55">
        <f>+'MIT Da'!AC226+'SAR Da'!AC226+'URQ Da'!AC226+'ROC Da'!AC226+'SM Da'!AC226+'BN Da'!AC226+'BS Da'!AC226+'TDC Da'!AC226</f>
        <v>688</v>
      </c>
      <c r="AD226" s="219">
        <f>+'MIT Da'!AD226+'SAR Da'!AD226+'URQ Da'!AD226+'ROC Da'!AD226+'SM Da'!AD226+'BN Da'!AD226+'BS Da'!AD226+'TDC Da'!AD226</f>
        <v>958</v>
      </c>
      <c r="AE226" s="55">
        <f>+'MIT Da'!AE226+'SAR Da'!AE226+'URQ Da'!AE226+'ROC Da'!AE226+'SM Da'!AE226+'BN Da'!AE226+'BS Da'!AE226+'TDC Da'!AE226</f>
        <v>54</v>
      </c>
      <c r="AF226" s="55">
        <f>+'MIT Da'!AF226+'SAR Da'!AF226+'URQ Da'!AF226+'ROC Da'!AF226+'SM Da'!AF226+'BN Da'!AF226+'BS Da'!AF226+'TDC Da'!AF226</f>
        <v>95</v>
      </c>
      <c r="AG226" s="55">
        <f>+'MIT Da'!AG226+'SAR Da'!AG226+'URQ Da'!AG226+'ROC Da'!AG226+'SM Da'!AG226+'BN Da'!AG226+'BS Da'!AG226+'TDC Da'!AG226</f>
        <v>447</v>
      </c>
      <c r="AH226" s="219">
        <f>+'MIT Da'!AH226+'SAR Da'!AH226+'URQ Da'!AH226+'ROC Da'!AH226+'SM Da'!AH226+'BN Da'!AH226+'BS Da'!AH226+'TDC Da'!AH226</f>
        <v>596</v>
      </c>
      <c r="AI226" s="10">
        <f>+'MIT Da'!AI226+'SAR Da'!AI226+'URQ Da'!AI226+'ROC Da'!AI226+'SM Da'!AI226+'BN Da'!AI226+'BS Da'!AI226+'TDC Da'!AI226</f>
        <v>279.92699999999996</v>
      </c>
      <c r="AJ226" s="10">
        <f>+'MIT Da'!AJ226+'SAR Da'!AJ226+'URQ Da'!AJ226+'ROC Da'!AJ226+'SM Da'!AJ226+'BN Da'!AJ226+'BS Da'!AJ226+'TDC Da'!AJ226</f>
        <v>2</v>
      </c>
      <c r="AK226" s="10">
        <f>+'MIT Da'!AK226+'SAR Da'!AK226+'URQ Da'!AK226+'ROC Da'!AK226+'SM Da'!AK226+'BN Da'!AK226+'BS Da'!AK226+'TDC Da'!AK226</f>
        <v>498.71500000000003</v>
      </c>
      <c r="AL226" s="222">
        <f>+'MIT Da'!AL226+'SAR Da'!AL226+'URQ Da'!AL226+'ROC Da'!AL226+'SM Da'!AL226+'BN Da'!AL226+'BS Da'!AL226+'TDC Da'!AL226</f>
        <v>780.64199999999994</v>
      </c>
      <c r="AM226" s="55">
        <f>+'MIT Da'!AM226+'SAR Da'!AM226+'URQ Da'!AM226+'ROC Da'!AM226+'SM Da'!AM226+'BN Da'!AM226+'BS Da'!AM226+'TDC Da'!AM226</f>
        <v>12</v>
      </c>
      <c r="AN226" s="55">
        <f>+'MIT Da'!AN226+'SAR Da'!AN226+'URQ Da'!AN226+'ROC Da'!AN226+'SM Da'!AN226+'BN Da'!AN226+'BS Da'!AN226+'TDC Da'!AN226</f>
        <v>58</v>
      </c>
      <c r="AO226" s="55">
        <f>+'MIT Da'!AO226+'SAR Da'!AO226+'URQ Da'!AO226+'ROC Da'!AO226+'SM Da'!AO226+'BN Da'!AO226+'BS Da'!AO226+'TDC Da'!AO226</f>
        <v>82</v>
      </c>
      <c r="AP226" s="232">
        <f>+'MIT Da'!AP226+'SAR Da'!AP226+'URQ Da'!AP226+'ROC Da'!AP226+'SM Da'!AP226+'BN Da'!AP226+'BS Da'!AP226+'TDC Da'!AP226</f>
        <v>152</v>
      </c>
      <c r="AQ226" s="55">
        <f>+'MIT Da'!AQ226+'SAR Da'!AQ226+'URQ Da'!AQ226+'ROC Da'!AQ226+'SM Da'!AQ226+'BN Da'!AQ226+'BS Da'!AQ226+'TDC Da'!AQ226</f>
        <v>596</v>
      </c>
      <c r="AR226" s="55">
        <f>+'MIT Da'!AR226+'SAR Da'!AR226+'URQ Da'!AR226+'ROC Da'!AR226+'SM Da'!AR226+'BN Da'!AR226+'BS Da'!AR226+'TDC Da'!AR226</f>
        <v>341</v>
      </c>
      <c r="AS226" s="55">
        <f>+'MIT Da'!AS226+'SAR Da'!AS226+'URQ Da'!AS226+'ROC Da'!AS226+'SM Da'!AS226+'BN Da'!AS226+'BS Da'!AS226+'TDC Da'!AS226</f>
        <v>39</v>
      </c>
      <c r="AT226" s="232">
        <f>+SUM(RED_InfraMR[[#This Row],[B.02.1 - Parque de Coches Eléctricos Motrices]:[B.02.3 - Parque de Coches Eléctricos Motrices Tipo R]])</f>
        <v>976</v>
      </c>
      <c r="AU226" s="55">
        <f>+'MIT Da'!AU226+'SAR Da'!AU226+'URQ Da'!AU226+'ROC Da'!AU226+'SM Da'!AU226+'BN Da'!AU226+'BS Da'!AU226+'TDC Da'!AU226</f>
        <v>12</v>
      </c>
      <c r="AV226" s="55">
        <f>+'MIT Da'!AV226+'SAR Da'!AV226+'URQ Da'!AV226+'ROC Da'!AV226+'SM Da'!AV226+'BN Da'!AV226+'BS Da'!AV226+'TDC Da'!AV226</f>
        <v>6</v>
      </c>
      <c r="AW226" s="55">
        <f>+'MIT Da'!AW226+'SAR Da'!AW226+'URQ Da'!AW226+'ROC Da'!AW226+'SM Da'!AW226+'BN Da'!AW226+'BS Da'!AW226+'TDC Da'!AW226</f>
        <v>10</v>
      </c>
      <c r="AX226" s="232">
        <f>+SUM(RED_InfraMR[[#This Row],[B.03.1 - Parque de Coches Motores Motrices Remolcados]:[B.03.3 - Parque de Coches Motores Motrices Cabina]])</f>
        <v>28</v>
      </c>
      <c r="AY226" s="55">
        <f>+'MIT Da'!AY226+'SAR Da'!AY226+'URQ Da'!AY226+'ROC Da'!AY226+'SM Da'!AY226+'BN Da'!AY226+'BS Da'!AY226+'TDC Da'!AY226</f>
        <v>437</v>
      </c>
      <c r="AZ226" s="55">
        <f>+'MIT Da'!AZ226+'SAR Da'!AZ226+'URQ Da'!AZ226+'ROC Da'!AZ226+'SM Da'!AZ226+'BN Da'!AZ226+'BS Da'!AZ226+'TDC Da'!AZ226</f>
        <v>173</v>
      </c>
      <c r="BA226" s="55">
        <f>+'MIT Da'!BA226+'SAR Da'!BA226+'URQ Da'!BA226+'ROC Da'!BA226+'SM Da'!BA226+'BN Da'!BA226+'BS Da'!BA226+'TDC Da'!BA226</f>
        <v>15</v>
      </c>
      <c r="BB226" s="55">
        <f>+'MIT Da'!BB226+'SAR Da'!BB226+'URQ Da'!BB226+'ROC Da'!BB226+'SM Da'!BB226+'BN Da'!BB226+'BS Da'!BB226+'TDC Da'!BB226</f>
        <v>0</v>
      </c>
      <c r="BC226" s="232">
        <f>+SUM(RED_InfraMR[[#This Row],[B.04.1 - Parque de Coches Remolcados Clase Unica]:[B.04.5 - Parque de Coches Remolcados para Servicios Especiales (Cartoneros)]])</f>
        <v>625</v>
      </c>
      <c r="BD226" s="393">
        <f>+'MIT Da'!BD226+'SAR Da'!BD226+'URQ Da'!BD226+'ROC Da'!BD226+'SM Da'!BD226+'BN Da'!BD226+'BS Da'!BD226+'TDC Da'!BD226</f>
        <v>164</v>
      </c>
      <c r="BE226" s="55">
        <f>+'MIT Da'!BE226+'SAR Da'!BE226+'URQ Da'!BE226+'ROC Da'!BE226+'SM Da'!BE226+'BN Da'!BE226+'BS Da'!BE226+'TDC Da'!BE226</f>
        <v>12</v>
      </c>
      <c r="BF226" s="55">
        <f>+'MIT Da'!BF226+'SAR Da'!BF226+'URQ Da'!BF226+'ROC Da'!BF226+'SM Da'!BF226+'BN Da'!BF226+'BS Da'!BF226+'TDC Da'!BF226</f>
        <v>92</v>
      </c>
      <c r="BG226" s="235"/>
    </row>
    <row r="227" spans="1:59">
      <c r="A227" s="1">
        <v>2011</v>
      </c>
      <c r="B227" s="1" t="s">
        <v>70</v>
      </c>
      <c r="C227" s="10">
        <f>+'MIT Da'!C227+'SAR Da'!C227+'URQ Da'!C227+'ROC Da'!C227+'SM Da'!C227+'BN Da'!C227+'BS Da'!C227+'TDC Da'!C227</f>
        <v>147.21299999999999</v>
      </c>
      <c r="D227" s="10">
        <f>+'MIT Da'!D227+'SAR Da'!D227+'URQ Da'!D227+'ROC Da'!D227+'SM Da'!D227+'BN Da'!D227+'BS Da'!D227+'TDC Da'!D227</f>
        <v>434.00300000000004</v>
      </c>
      <c r="E227" s="10">
        <f>+'MIT Da'!E227+'SAR Da'!E227+'URQ Da'!E227+'ROC Da'!E227+'SM Da'!E227+'BN Da'!E227+'BS Da'!E227+'TDC Da'!E227</f>
        <v>0</v>
      </c>
      <c r="F227" s="10">
        <f>+'MIT Da'!F227+'SAR Da'!F227+'URQ Da'!F227+'ROC Da'!F227+'SM Da'!F227+'BN Da'!F227+'BS Da'!F227+'TDC Da'!F227</f>
        <v>186.47664</v>
      </c>
      <c r="G227" s="192">
        <f>+'MIT Da'!G227+'SAR Da'!G227+'URQ Da'!G227+'ROC Da'!G227+'SM Da'!G227+'BN Da'!G227+'BS Da'!G227+'TDC Da'!G227</f>
        <v>767.69263999999998</v>
      </c>
      <c r="H227" s="192">
        <f>+'MIT Da'!H227+'SAR Da'!H227+'URQ Da'!H227+'ROC Da'!H227+'SM Da'!H227+'BN Da'!H227+'BS Da'!H227+'TDC Da'!H227</f>
        <v>767.69263999999998</v>
      </c>
      <c r="I227" s="10">
        <f>+'MIT Da'!I227+'SAR Da'!I227+'URQ Da'!I227+'ROC Da'!I227+'SM Da'!I227+'BN Da'!I227+'BS Da'!I227+'TDC Da'!I227</f>
        <v>1011.74311</v>
      </c>
      <c r="J227" s="10">
        <f>+'MIT Da'!J227+'SAR Da'!J227+'URQ Da'!J227+'ROC Da'!J227+'SM Da'!J227+'BN Da'!J227+'BS Da'!J227+'TDC Da'!J227</f>
        <v>1039.809</v>
      </c>
      <c r="K227" s="10">
        <f>+'MIT Da'!K227+'SAR Da'!K227+'URQ Da'!K227+'ROC Da'!K227+'SM Da'!K227+'BN Da'!K227+'BS Da'!K227+'TDC Da'!K227</f>
        <v>54.516999999999996</v>
      </c>
      <c r="L227" s="10">
        <f>+'MIT Da'!L227+'SAR Da'!L227+'URQ Da'!L227+'ROC Da'!L227+'SM Da'!L227+'BN Da'!L227+'BS Da'!L227+'TDC Da'!L227</f>
        <v>400.09900000000005</v>
      </c>
      <c r="M227" s="10">
        <f>+'MIT Da'!M227+'SAR Da'!M227+'URQ Da'!M227+'ROC Da'!M227+'SM Da'!M227+'BN Da'!M227+'BS Da'!M227+'TDC Da'!M227</f>
        <v>21.314999999999998</v>
      </c>
      <c r="N227" s="192">
        <f>+'MIT Da'!N227+'SAR Da'!N227+'URQ Da'!N227+'ROC Da'!N227+'SM Da'!N227+'BN Da'!N227+'BS Da'!N227+'TDC Da'!N227</f>
        <v>1439.9079999999999</v>
      </c>
      <c r="O227" s="192">
        <f>+'MIT Da'!O227+'SAR Da'!O227+'URQ Da'!O227+'ROC Da'!O227+'SM Da'!O227+'BN Da'!O227+'BS Da'!O227+'TDC Da'!O227</f>
        <v>1439.9079999999999</v>
      </c>
      <c r="P227" s="55">
        <f>+'MIT Da'!P227+'SAR Da'!P227+'URQ Da'!P227+'ROC Da'!P227+'SM Da'!P227+'BN Da'!P227+'BS Da'!P227+'TDC Da'!P227</f>
        <v>203</v>
      </c>
      <c r="Q227" s="55">
        <f>+'MIT Da'!Q227+'SAR Da'!Q227+'URQ Da'!Q227+'ROC Da'!Q227+'SM Da'!Q227+'BN Da'!Q227+'BS Da'!Q227+'TDC Da'!Q227</f>
        <v>58</v>
      </c>
      <c r="R227" s="55">
        <f>+'MIT Da'!R227+'SAR Da'!R227+'URQ Da'!R227+'ROC Da'!R227+'SM Da'!R227+'BN Da'!R227+'BS Da'!R227+'TDC Da'!R227</f>
        <v>10</v>
      </c>
      <c r="S227" s="213">
        <f>+'MIT Da'!S227+'SAR Da'!S227+'URQ Da'!S227+'ROC Da'!S227+'SM Da'!S227+'BN Da'!S227+'BS Da'!S227+'TDC Da'!S227</f>
        <v>271</v>
      </c>
      <c r="T227" s="213">
        <f>+'MIT Da'!T227+'SAR Da'!T227+'URQ Da'!T227+'ROC Da'!T227+'SM Da'!T227+'BN Da'!T227+'BS Da'!T227+'TDC Da'!T227</f>
        <v>271</v>
      </c>
      <c r="U227" s="55">
        <f>+'MIT Da'!U227+'SAR Da'!U227+'URQ Da'!U227+'ROC Da'!U227+'SM Da'!U227+'BN Da'!U227+'BS Da'!U227+'TDC Da'!U227</f>
        <v>136</v>
      </c>
      <c r="V227" s="55">
        <f>+'MIT Da'!V227+'SAR Da'!V227+'URQ Da'!V227+'ROC Da'!V227+'SM Da'!V227+'BN Da'!V227+'BS Da'!V227+'TDC Da'!V227</f>
        <v>430</v>
      </c>
      <c r="W227" s="55">
        <f>+'MIT Da'!W227+'SAR Da'!W227+'URQ Da'!W227+'ROC Da'!W227+'SM Da'!W227+'BN Da'!W227+'BS Da'!W227+'TDC Da'!W227</f>
        <v>11</v>
      </c>
      <c r="X227" s="55">
        <f>+'MIT Da'!X227+'SAR Da'!X227+'URQ Da'!X227+'ROC Da'!X227+'SM Da'!X227+'BN Da'!X227+'BS Da'!X227+'TDC Da'!X227</f>
        <v>107</v>
      </c>
      <c r="Y227" s="55">
        <f>+'MIT Da'!Y227+'SAR Da'!Y227+'URQ Da'!Y227+'ROC Da'!Y227+'SM Da'!Y227+'BN Da'!Y227+'BS Da'!Y227+'TDC Da'!Y227</f>
        <v>4</v>
      </c>
      <c r="Z227" s="219">
        <f>+'MIT Da'!Z227+'SAR Da'!Z227+'URQ Da'!Z227+'ROC Da'!Z227+'SM Da'!Z227+'BN Da'!Z227+'BS Da'!Z227+'TDC Da'!Z227</f>
        <v>688</v>
      </c>
      <c r="AA227" s="55">
        <f>+'MIT Da'!AA227+'SAR Da'!AA227+'URQ Da'!AA227+'ROC Da'!AA227+'SM Da'!AA227+'BN Da'!AA227+'BS Da'!AA227+'TDC Da'!AA227</f>
        <v>169</v>
      </c>
      <c r="AB227" s="55">
        <f>+'MIT Da'!AB227+'SAR Da'!AB227+'URQ Da'!AB227+'ROC Da'!AB227+'SM Da'!AB227+'BN Da'!AB227+'BS Da'!AB227+'TDC Da'!AB227</f>
        <v>101</v>
      </c>
      <c r="AC227" s="55">
        <f>+'MIT Da'!AC227+'SAR Da'!AC227+'URQ Da'!AC227+'ROC Da'!AC227+'SM Da'!AC227+'BN Da'!AC227+'BS Da'!AC227+'TDC Da'!AC227</f>
        <v>688</v>
      </c>
      <c r="AD227" s="219">
        <f>+'MIT Da'!AD227+'SAR Da'!AD227+'URQ Da'!AD227+'ROC Da'!AD227+'SM Da'!AD227+'BN Da'!AD227+'BS Da'!AD227+'TDC Da'!AD227</f>
        <v>958</v>
      </c>
      <c r="AE227" s="55">
        <f>+'MIT Da'!AE227+'SAR Da'!AE227+'URQ Da'!AE227+'ROC Da'!AE227+'SM Da'!AE227+'BN Da'!AE227+'BS Da'!AE227+'TDC Da'!AE227</f>
        <v>54</v>
      </c>
      <c r="AF227" s="55">
        <f>+'MIT Da'!AF227+'SAR Da'!AF227+'URQ Da'!AF227+'ROC Da'!AF227+'SM Da'!AF227+'BN Da'!AF227+'BS Da'!AF227+'TDC Da'!AF227</f>
        <v>95</v>
      </c>
      <c r="AG227" s="55">
        <f>+'MIT Da'!AG227+'SAR Da'!AG227+'URQ Da'!AG227+'ROC Da'!AG227+'SM Da'!AG227+'BN Da'!AG227+'BS Da'!AG227+'TDC Da'!AG227</f>
        <v>447</v>
      </c>
      <c r="AH227" s="219">
        <f>+'MIT Da'!AH227+'SAR Da'!AH227+'URQ Da'!AH227+'ROC Da'!AH227+'SM Da'!AH227+'BN Da'!AH227+'BS Da'!AH227+'TDC Da'!AH227</f>
        <v>596</v>
      </c>
      <c r="AI227" s="10">
        <f>+'MIT Da'!AI227+'SAR Da'!AI227+'URQ Da'!AI227+'ROC Da'!AI227+'SM Da'!AI227+'BN Da'!AI227+'BS Da'!AI227+'TDC Da'!AI227</f>
        <v>279.92699999999996</v>
      </c>
      <c r="AJ227" s="10">
        <f>+'MIT Da'!AJ227+'SAR Da'!AJ227+'URQ Da'!AJ227+'ROC Da'!AJ227+'SM Da'!AJ227+'BN Da'!AJ227+'BS Da'!AJ227+'TDC Da'!AJ227</f>
        <v>2</v>
      </c>
      <c r="AK227" s="10">
        <f>+'MIT Da'!AK227+'SAR Da'!AK227+'URQ Da'!AK227+'ROC Da'!AK227+'SM Da'!AK227+'BN Da'!AK227+'BS Da'!AK227+'TDC Da'!AK227</f>
        <v>498.71500000000003</v>
      </c>
      <c r="AL227" s="222">
        <f>+'MIT Da'!AL227+'SAR Da'!AL227+'URQ Da'!AL227+'ROC Da'!AL227+'SM Da'!AL227+'BN Da'!AL227+'BS Da'!AL227+'TDC Da'!AL227</f>
        <v>780.64199999999994</v>
      </c>
      <c r="AM227" s="55">
        <f>+'MIT Da'!AM227+'SAR Da'!AM227+'URQ Da'!AM227+'ROC Da'!AM227+'SM Da'!AM227+'BN Da'!AM227+'BS Da'!AM227+'TDC Da'!AM227</f>
        <v>12</v>
      </c>
      <c r="AN227" s="55">
        <f>+'MIT Da'!AN227+'SAR Da'!AN227+'URQ Da'!AN227+'ROC Da'!AN227+'SM Da'!AN227+'BN Da'!AN227+'BS Da'!AN227+'TDC Da'!AN227</f>
        <v>58</v>
      </c>
      <c r="AO227" s="55">
        <f>+'MIT Da'!AO227+'SAR Da'!AO227+'URQ Da'!AO227+'ROC Da'!AO227+'SM Da'!AO227+'BN Da'!AO227+'BS Da'!AO227+'TDC Da'!AO227</f>
        <v>82</v>
      </c>
      <c r="AP227" s="232">
        <f>+'MIT Da'!AP227+'SAR Da'!AP227+'URQ Da'!AP227+'ROC Da'!AP227+'SM Da'!AP227+'BN Da'!AP227+'BS Da'!AP227+'TDC Da'!AP227</f>
        <v>152</v>
      </c>
      <c r="AQ227" s="55">
        <f>+'MIT Da'!AQ227+'SAR Da'!AQ227+'URQ Da'!AQ227+'ROC Da'!AQ227+'SM Da'!AQ227+'BN Da'!AQ227+'BS Da'!AQ227+'TDC Da'!AQ227</f>
        <v>596</v>
      </c>
      <c r="AR227" s="55">
        <f>+'MIT Da'!AR227+'SAR Da'!AR227+'URQ Da'!AR227+'ROC Da'!AR227+'SM Da'!AR227+'BN Da'!AR227+'BS Da'!AR227+'TDC Da'!AR227</f>
        <v>341</v>
      </c>
      <c r="AS227" s="55">
        <f>+'MIT Da'!AS227+'SAR Da'!AS227+'URQ Da'!AS227+'ROC Da'!AS227+'SM Da'!AS227+'BN Da'!AS227+'BS Da'!AS227+'TDC Da'!AS227</f>
        <v>39</v>
      </c>
      <c r="AT227" s="232">
        <f>+SUM(RED_InfraMR[[#This Row],[B.02.1 - Parque de Coches Eléctricos Motrices]:[B.02.3 - Parque de Coches Eléctricos Motrices Tipo R]])</f>
        <v>976</v>
      </c>
      <c r="AU227" s="55">
        <f>+'MIT Da'!AU227+'SAR Da'!AU227+'URQ Da'!AU227+'ROC Da'!AU227+'SM Da'!AU227+'BN Da'!AU227+'BS Da'!AU227+'TDC Da'!AU227</f>
        <v>12</v>
      </c>
      <c r="AV227" s="55">
        <f>+'MIT Da'!AV227+'SAR Da'!AV227+'URQ Da'!AV227+'ROC Da'!AV227+'SM Da'!AV227+'BN Da'!AV227+'BS Da'!AV227+'TDC Da'!AV227</f>
        <v>6</v>
      </c>
      <c r="AW227" s="55">
        <f>+'MIT Da'!AW227+'SAR Da'!AW227+'URQ Da'!AW227+'ROC Da'!AW227+'SM Da'!AW227+'BN Da'!AW227+'BS Da'!AW227+'TDC Da'!AW227</f>
        <v>10</v>
      </c>
      <c r="AX227" s="232">
        <f>+SUM(RED_InfraMR[[#This Row],[B.03.1 - Parque de Coches Motores Motrices Remolcados]:[B.03.3 - Parque de Coches Motores Motrices Cabina]])</f>
        <v>28</v>
      </c>
      <c r="AY227" s="55">
        <f>+'MIT Da'!AY227+'SAR Da'!AY227+'URQ Da'!AY227+'ROC Da'!AY227+'SM Da'!AY227+'BN Da'!AY227+'BS Da'!AY227+'TDC Da'!AY227</f>
        <v>437</v>
      </c>
      <c r="AZ227" s="55">
        <f>+'MIT Da'!AZ227+'SAR Da'!AZ227+'URQ Da'!AZ227+'ROC Da'!AZ227+'SM Da'!AZ227+'BN Da'!AZ227+'BS Da'!AZ227+'TDC Da'!AZ227</f>
        <v>173</v>
      </c>
      <c r="BA227" s="55">
        <f>+'MIT Da'!BA227+'SAR Da'!BA227+'URQ Da'!BA227+'ROC Da'!BA227+'SM Da'!BA227+'BN Da'!BA227+'BS Da'!BA227+'TDC Da'!BA227</f>
        <v>15</v>
      </c>
      <c r="BB227" s="55">
        <f>+'MIT Da'!BB227+'SAR Da'!BB227+'URQ Da'!BB227+'ROC Da'!BB227+'SM Da'!BB227+'BN Da'!BB227+'BS Da'!BB227+'TDC Da'!BB227</f>
        <v>0</v>
      </c>
      <c r="BC227" s="232">
        <f>+SUM(RED_InfraMR[[#This Row],[B.04.1 - Parque de Coches Remolcados Clase Unica]:[B.04.5 - Parque de Coches Remolcados para Servicios Especiales (Cartoneros)]])</f>
        <v>625</v>
      </c>
      <c r="BD227" s="393">
        <f>+'MIT Da'!BD227+'SAR Da'!BD227+'URQ Da'!BD227+'ROC Da'!BD227+'SM Da'!BD227+'BN Da'!BD227+'BS Da'!BD227+'TDC Da'!BD227</f>
        <v>164</v>
      </c>
      <c r="BE227" s="55">
        <f>+'MIT Da'!BE227+'SAR Da'!BE227+'URQ Da'!BE227+'ROC Da'!BE227+'SM Da'!BE227+'BN Da'!BE227+'BS Da'!BE227+'TDC Da'!BE227</f>
        <v>12</v>
      </c>
      <c r="BF227" s="55">
        <f>+'MIT Da'!BF227+'SAR Da'!BF227+'URQ Da'!BF227+'ROC Da'!BF227+'SM Da'!BF227+'BN Da'!BF227+'BS Da'!BF227+'TDC Da'!BF227</f>
        <v>92</v>
      </c>
      <c r="BG227" s="235"/>
    </row>
    <row r="228" spans="1:59">
      <c r="A228" s="1">
        <v>2011</v>
      </c>
      <c r="B228" s="1" t="s">
        <v>71</v>
      </c>
      <c r="C228" s="10">
        <f>+'MIT Da'!C228+'SAR Da'!C228+'URQ Da'!C228+'ROC Da'!C228+'SM Da'!C228+'BN Da'!C228+'BS Da'!C228+'TDC Da'!C228</f>
        <v>147.21299999999999</v>
      </c>
      <c r="D228" s="10">
        <f>+'MIT Da'!D228+'SAR Da'!D228+'URQ Da'!D228+'ROC Da'!D228+'SM Da'!D228+'BN Da'!D228+'BS Da'!D228+'TDC Da'!D228</f>
        <v>434.00300000000004</v>
      </c>
      <c r="E228" s="10">
        <f>+'MIT Da'!E228+'SAR Da'!E228+'URQ Da'!E228+'ROC Da'!E228+'SM Da'!E228+'BN Da'!E228+'BS Da'!E228+'TDC Da'!E228</f>
        <v>0</v>
      </c>
      <c r="F228" s="10">
        <f>+'MIT Da'!F228+'SAR Da'!F228+'URQ Da'!F228+'ROC Da'!F228+'SM Da'!F228+'BN Da'!F228+'BS Da'!F228+'TDC Da'!F228</f>
        <v>186.47664</v>
      </c>
      <c r="G228" s="192">
        <f>+'MIT Da'!G228+'SAR Da'!G228+'URQ Da'!G228+'ROC Da'!G228+'SM Da'!G228+'BN Da'!G228+'BS Da'!G228+'TDC Da'!G228</f>
        <v>767.69263999999998</v>
      </c>
      <c r="H228" s="192">
        <f>+'MIT Da'!H228+'SAR Da'!H228+'URQ Da'!H228+'ROC Da'!H228+'SM Da'!H228+'BN Da'!H228+'BS Da'!H228+'TDC Da'!H228</f>
        <v>767.69263999999998</v>
      </c>
      <c r="I228" s="10">
        <f>+'MIT Da'!I228+'SAR Da'!I228+'URQ Da'!I228+'ROC Da'!I228+'SM Da'!I228+'BN Da'!I228+'BS Da'!I228+'TDC Da'!I228</f>
        <v>1011.74311</v>
      </c>
      <c r="J228" s="10">
        <f>+'MIT Da'!J228+'SAR Da'!J228+'URQ Da'!J228+'ROC Da'!J228+'SM Da'!J228+'BN Da'!J228+'BS Da'!J228+'TDC Da'!J228</f>
        <v>1039.809</v>
      </c>
      <c r="K228" s="10">
        <f>+'MIT Da'!K228+'SAR Da'!K228+'URQ Da'!K228+'ROC Da'!K228+'SM Da'!K228+'BN Da'!K228+'BS Da'!K228+'TDC Da'!K228</f>
        <v>54.516999999999996</v>
      </c>
      <c r="L228" s="10">
        <f>+'MIT Da'!L228+'SAR Da'!L228+'URQ Da'!L228+'ROC Da'!L228+'SM Da'!L228+'BN Da'!L228+'BS Da'!L228+'TDC Da'!L228</f>
        <v>400.09900000000005</v>
      </c>
      <c r="M228" s="10">
        <f>+'MIT Da'!M228+'SAR Da'!M228+'URQ Da'!M228+'ROC Da'!M228+'SM Da'!M228+'BN Da'!M228+'BS Da'!M228+'TDC Da'!M228</f>
        <v>21.314999999999998</v>
      </c>
      <c r="N228" s="192">
        <f>+'MIT Da'!N228+'SAR Da'!N228+'URQ Da'!N228+'ROC Da'!N228+'SM Da'!N228+'BN Da'!N228+'BS Da'!N228+'TDC Da'!N228</f>
        <v>1439.9079999999999</v>
      </c>
      <c r="O228" s="192">
        <f>+'MIT Da'!O228+'SAR Da'!O228+'URQ Da'!O228+'ROC Da'!O228+'SM Da'!O228+'BN Da'!O228+'BS Da'!O228+'TDC Da'!O228</f>
        <v>1439.9079999999999</v>
      </c>
      <c r="P228" s="55">
        <f>+'MIT Da'!P228+'SAR Da'!P228+'URQ Da'!P228+'ROC Da'!P228+'SM Da'!P228+'BN Da'!P228+'BS Da'!P228+'TDC Da'!P228</f>
        <v>203</v>
      </c>
      <c r="Q228" s="55">
        <f>+'MIT Da'!Q228+'SAR Da'!Q228+'URQ Da'!Q228+'ROC Da'!Q228+'SM Da'!Q228+'BN Da'!Q228+'BS Da'!Q228+'TDC Da'!Q228</f>
        <v>58</v>
      </c>
      <c r="R228" s="55">
        <f>+'MIT Da'!R228+'SAR Da'!R228+'URQ Da'!R228+'ROC Da'!R228+'SM Da'!R228+'BN Da'!R228+'BS Da'!R228+'TDC Da'!R228</f>
        <v>10</v>
      </c>
      <c r="S228" s="213">
        <f>+'MIT Da'!S228+'SAR Da'!S228+'URQ Da'!S228+'ROC Da'!S228+'SM Da'!S228+'BN Da'!S228+'BS Da'!S228+'TDC Da'!S228</f>
        <v>271</v>
      </c>
      <c r="T228" s="213">
        <f>+'MIT Da'!T228+'SAR Da'!T228+'URQ Da'!T228+'ROC Da'!T228+'SM Da'!T228+'BN Da'!T228+'BS Da'!T228+'TDC Da'!T228</f>
        <v>271</v>
      </c>
      <c r="U228" s="55">
        <f>+'MIT Da'!U228+'SAR Da'!U228+'URQ Da'!U228+'ROC Da'!U228+'SM Da'!U228+'BN Da'!U228+'BS Da'!U228+'TDC Da'!U228</f>
        <v>136</v>
      </c>
      <c r="V228" s="55">
        <f>+'MIT Da'!V228+'SAR Da'!V228+'URQ Da'!V228+'ROC Da'!V228+'SM Da'!V228+'BN Da'!V228+'BS Da'!V228+'TDC Da'!V228</f>
        <v>430</v>
      </c>
      <c r="W228" s="55">
        <f>+'MIT Da'!W228+'SAR Da'!W228+'URQ Da'!W228+'ROC Da'!W228+'SM Da'!W228+'BN Da'!W228+'BS Da'!W228+'TDC Da'!W228</f>
        <v>11</v>
      </c>
      <c r="X228" s="55">
        <f>+'MIT Da'!X228+'SAR Da'!X228+'URQ Da'!X228+'ROC Da'!X228+'SM Da'!X228+'BN Da'!X228+'BS Da'!X228+'TDC Da'!X228</f>
        <v>107</v>
      </c>
      <c r="Y228" s="55">
        <f>+'MIT Da'!Y228+'SAR Da'!Y228+'URQ Da'!Y228+'ROC Da'!Y228+'SM Da'!Y228+'BN Da'!Y228+'BS Da'!Y228+'TDC Da'!Y228</f>
        <v>4</v>
      </c>
      <c r="Z228" s="219">
        <f>+'MIT Da'!Z228+'SAR Da'!Z228+'URQ Da'!Z228+'ROC Da'!Z228+'SM Da'!Z228+'BN Da'!Z228+'BS Da'!Z228+'TDC Da'!Z228</f>
        <v>688</v>
      </c>
      <c r="AA228" s="55">
        <f>+'MIT Da'!AA228+'SAR Da'!AA228+'URQ Da'!AA228+'ROC Da'!AA228+'SM Da'!AA228+'BN Da'!AA228+'BS Da'!AA228+'TDC Da'!AA228</f>
        <v>169</v>
      </c>
      <c r="AB228" s="55">
        <f>+'MIT Da'!AB228+'SAR Da'!AB228+'URQ Da'!AB228+'ROC Da'!AB228+'SM Da'!AB228+'BN Da'!AB228+'BS Da'!AB228+'TDC Da'!AB228</f>
        <v>101</v>
      </c>
      <c r="AC228" s="55">
        <f>+'MIT Da'!AC228+'SAR Da'!AC228+'URQ Da'!AC228+'ROC Da'!AC228+'SM Da'!AC228+'BN Da'!AC228+'BS Da'!AC228+'TDC Da'!AC228</f>
        <v>688</v>
      </c>
      <c r="AD228" s="219">
        <f>+'MIT Da'!AD228+'SAR Da'!AD228+'URQ Da'!AD228+'ROC Da'!AD228+'SM Da'!AD228+'BN Da'!AD228+'BS Da'!AD228+'TDC Da'!AD228</f>
        <v>958</v>
      </c>
      <c r="AE228" s="55">
        <f>+'MIT Da'!AE228+'SAR Da'!AE228+'URQ Da'!AE228+'ROC Da'!AE228+'SM Da'!AE228+'BN Da'!AE228+'BS Da'!AE228+'TDC Da'!AE228</f>
        <v>54</v>
      </c>
      <c r="AF228" s="55">
        <f>+'MIT Da'!AF228+'SAR Da'!AF228+'URQ Da'!AF228+'ROC Da'!AF228+'SM Da'!AF228+'BN Da'!AF228+'BS Da'!AF228+'TDC Da'!AF228</f>
        <v>95</v>
      </c>
      <c r="AG228" s="55">
        <f>+'MIT Da'!AG228+'SAR Da'!AG228+'URQ Da'!AG228+'ROC Da'!AG228+'SM Da'!AG228+'BN Da'!AG228+'BS Da'!AG228+'TDC Da'!AG228</f>
        <v>447</v>
      </c>
      <c r="AH228" s="219">
        <f>+'MIT Da'!AH228+'SAR Da'!AH228+'URQ Da'!AH228+'ROC Da'!AH228+'SM Da'!AH228+'BN Da'!AH228+'BS Da'!AH228+'TDC Da'!AH228</f>
        <v>596</v>
      </c>
      <c r="AI228" s="10">
        <f>+'MIT Da'!AI228+'SAR Da'!AI228+'URQ Da'!AI228+'ROC Da'!AI228+'SM Da'!AI228+'BN Da'!AI228+'BS Da'!AI228+'TDC Da'!AI228</f>
        <v>279.92699999999996</v>
      </c>
      <c r="AJ228" s="10">
        <f>+'MIT Da'!AJ228+'SAR Da'!AJ228+'URQ Da'!AJ228+'ROC Da'!AJ228+'SM Da'!AJ228+'BN Da'!AJ228+'BS Da'!AJ228+'TDC Da'!AJ228</f>
        <v>2</v>
      </c>
      <c r="AK228" s="10">
        <f>+'MIT Da'!AK228+'SAR Da'!AK228+'URQ Da'!AK228+'ROC Da'!AK228+'SM Da'!AK228+'BN Da'!AK228+'BS Da'!AK228+'TDC Da'!AK228</f>
        <v>498.71500000000003</v>
      </c>
      <c r="AL228" s="222">
        <f>+'MIT Da'!AL228+'SAR Da'!AL228+'URQ Da'!AL228+'ROC Da'!AL228+'SM Da'!AL228+'BN Da'!AL228+'BS Da'!AL228+'TDC Da'!AL228</f>
        <v>780.64199999999994</v>
      </c>
      <c r="AM228" s="55">
        <f>+'MIT Da'!AM228+'SAR Da'!AM228+'URQ Da'!AM228+'ROC Da'!AM228+'SM Da'!AM228+'BN Da'!AM228+'BS Da'!AM228+'TDC Da'!AM228</f>
        <v>12</v>
      </c>
      <c r="AN228" s="55">
        <f>+'MIT Da'!AN228+'SAR Da'!AN228+'URQ Da'!AN228+'ROC Da'!AN228+'SM Da'!AN228+'BN Da'!AN228+'BS Da'!AN228+'TDC Da'!AN228</f>
        <v>58</v>
      </c>
      <c r="AO228" s="55">
        <f>+'MIT Da'!AO228+'SAR Da'!AO228+'URQ Da'!AO228+'ROC Da'!AO228+'SM Da'!AO228+'BN Da'!AO228+'BS Da'!AO228+'TDC Da'!AO228</f>
        <v>82</v>
      </c>
      <c r="AP228" s="232">
        <f>+'MIT Da'!AP228+'SAR Da'!AP228+'URQ Da'!AP228+'ROC Da'!AP228+'SM Da'!AP228+'BN Da'!AP228+'BS Da'!AP228+'TDC Da'!AP228</f>
        <v>152</v>
      </c>
      <c r="AQ228" s="55">
        <f>+'MIT Da'!AQ228+'SAR Da'!AQ228+'URQ Da'!AQ228+'ROC Da'!AQ228+'SM Da'!AQ228+'BN Da'!AQ228+'BS Da'!AQ228+'TDC Da'!AQ228</f>
        <v>596</v>
      </c>
      <c r="AR228" s="55">
        <f>+'MIT Da'!AR228+'SAR Da'!AR228+'URQ Da'!AR228+'ROC Da'!AR228+'SM Da'!AR228+'BN Da'!AR228+'BS Da'!AR228+'TDC Da'!AR228</f>
        <v>341</v>
      </c>
      <c r="AS228" s="55">
        <f>+'MIT Da'!AS228+'SAR Da'!AS228+'URQ Da'!AS228+'ROC Da'!AS228+'SM Da'!AS228+'BN Da'!AS228+'BS Da'!AS228+'TDC Da'!AS228</f>
        <v>39</v>
      </c>
      <c r="AT228" s="232">
        <f>+SUM(RED_InfraMR[[#This Row],[B.02.1 - Parque de Coches Eléctricos Motrices]:[B.02.3 - Parque de Coches Eléctricos Motrices Tipo R]])</f>
        <v>976</v>
      </c>
      <c r="AU228" s="55">
        <f>+'MIT Da'!AU228+'SAR Da'!AU228+'URQ Da'!AU228+'ROC Da'!AU228+'SM Da'!AU228+'BN Da'!AU228+'BS Da'!AU228+'TDC Da'!AU228</f>
        <v>12</v>
      </c>
      <c r="AV228" s="55">
        <f>+'MIT Da'!AV228+'SAR Da'!AV228+'URQ Da'!AV228+'ROC Da'!AV228+'SM Da'!AV228+'BN Da'!AV228+'BS Da'!AV228+'TDC Da'!AV228</f>
        <v>6</v>
      </c>
      <c r="AW228" s="55">
        <f>+'MIT Da'!AW228+'SAR Da'!AW228+'URQ Da'!AW228+'ROC Da'!AW228+'SM Da'!AW228+'BN Da'!AW228+'BS Da'!AW228+'TDC Da'!AW228</f>
        <v>10</v>
      </c>
      <c r="AX228" s="232">
        <f>+SUM(RED_InfraMR[[#This Row],[B.03.1 - Parque de Coches Motores Motrices Remolcados]:[B.03.3 - Parque de Coches Motores Motrices Cabina]])</f>
        <v>28</v>
      </c>
      <c r="AY228" s="55">
        <f>+'MIT Da'!AY228+'SAR Da'!AY228+'URQ Da'!AY228+'ROC Da'!AY228+'SM Da'!AY228+'BN Da'!AY228+'BS Da'!AY228+'TDC Da'!AY228</f>
        <v>437</v>
      </c>
      <c r="AZ228" s="55">
        <f>+'MIT Da'!AZ228+'SAR Da'!AZ228+'URQ Da'!AZ228+'ROC Da'!AZ228+'SM Da'!AZ228+'BN Da'!AZ228+'BS Da'!AZ228+'TDC Da'!AZ228</f>
        <v>173</v>
      </c>
      <c r="BA228" s="55">
        <f>+'MIT Da'!BA228+'SAR Da'!BA228+'URQ Da'!BA228+'ROC Da'!BA228+'SM Da'!BA228+'BN Da'!BA228+'BS Da'!BA228+'TDC Da'!BA228</f>
        <v>15</v>
      </c>
      <c r="BB228" s="55">
        <f>+'MIT Da'!BB228+'SAR Da'!BB228+'URQ Da'!BB228+'ROC Da'!BB228+'SM Da'!BB228+'BN Da'!BB228+'BS Da'!BB228+'TDC Da'!BB228</f>
        <v>0</v>
      </c>
      <c r="BC228" s="232">
        <f>+SUM(RED_InfraMR[[#This Row],[B.04.1 - Parque de Coches Remolcados Clase Unica]:[B.04.5 - Parque de Coches Remolcados para Servicios Especiales (Cartoneros)]])</f>
        <v>625</v>
      </c>
      <c r="BD228" s="393">
        <f>+'MIT Da'!BD228+'SAR Da'!BD228+'URQ Da'!BD228+'ROC Da'!BD228+'SM Da'!BD228+'BN Da'!BD228+'BS Da'!BD228+'TDC Da'!BD228</f>
        <v>164</v>
      </c>
      <c r="BE228" s="55">
        <f>+'MIT Da'!BE228+'SAR Da'!BE228+'URQ Da'!BE228+'ROC Da'!BE228+'SM Da'!BE228+'BN Da'!BE228+'BS Da'!BE228+'TDC Da'!BE228</f>
        <v>12</v>
      </c>
      <c r="BF228" s="55">
        <f>+'MIT Da'!BF228+'SAR Da'!BF228+'URQ Da'!BF228+'ROC Da'!BF228+'SM Da'!BF228+'BN Da'!BF228+'BS Da'!BF228+'TDC Da'!BF228</f>
        <v>92</v>
      </c>
      <c r="BG228" s="235"/>
    </row>
    <row r="229" spans="1:59">
      <c r="A229" s="1">
        <v>2011</v>
      </c>
      <c r="B229" s="1" t="s">
        <v>72</v>
      </c>
      <c r="C229" s="10">
        <f>+'MIT Da'!C229+'SAR Da'!C229+'URQ Da'!C229+'ROC Da'!C229+'SM Da'!C229+'BN Da'!C229+'BS Da'!C229+'TDC Da'!C229</f>
        <v>147.21299999999999</v>
      </c>
      <c r="D229" s="10">
        <f>+'MIT Da'!D229+'SAR Da'!D229+'URQ Da'!D229+'ROC Da'!D229+'SM Da'!D229+'BN Da'!D229+'BS Da'!D229+'TDC Da'!D229</f>
        <v>434.00300000000004</v>
      </c>
      <c r="E229" s="10">
        <f>+'MIT Da'!E229+'SAR Da'!E229+'URQ Da'!E229+'ROC Da'!E229+'SM Da'!E229+'BN Da'!E229+'BS Da'!E229+'TDC Da'!E229</f>
        <v>0</v>
      </c>
      <c r="F229" s="10">
        <f>+'MIT Da'!F229+'SAR Da'!F229+'URQ Da'!F229+'ROC Da'!F229+'SM Da'!F229+'BN Da'!F229+'BS Da'!F229+'TDC Da'!F229</f>
        <v>186.47664</v>
      </c>
      <c r="G229" s="192">
        <f>+'MIT Da'!G229+'SAR Da'!G229+'URQ Da'!G229+'ROC Da'!G229+'SM Da'!G229+'BN Da'!G229+'BS Da'!G229+'TDC Da'!G229</f>
        <v>767.69263999999998</v>
      </c>
      <c r="H229" s="192">
        <f>+'MIT Da'!H229+'SAR Da'!H229+'URQ Da'!H229+'ROC Da'!H229+'SM Da'!H229+'BN Da'!H229+'BS Da'!H229+'TDC Da'!H229</f>
        <v>767.69263999999998</v>
      </c>
      <c r="I229" s="10">
        <f>+'MIT Da'!I229+'SAR Da'!I229+'URQ Da'!I229+'ROC Da'!I229+'SM Da'!I229+'BN Da'!I229+'BS Da'!I229+'TDC Da'!I229</f>
        <v>1011.74311</v>
      </c>
      <c r="J229" s="10">
        <f>+'MIT Da'!J229+'SAR Da'!J229+'URQ Da'!J229+'ROC Da'!J229+'SM Da'!J229+'BN Da'!J229+'BS Da'!J229+'TDC Da'!J229</f>
        <v>1039.809</v>
      </c>
      <c r="K229" s="10">
        <f>+'MIT Da'!K229+'SAR Da'!K229+'URQ Da'!K229+'ROC Da'!K229+'SM Da'!K229+'BN Da'!K229+'BS Da'!K229+'TDC Da'!K229</f>
        <v>54.516999999999996</v>
      </c>
      <c r="L229" s="10">
        <f>+'MIT Da'!L229+'SAR Da'!L229+'URQ Da'!L229+'ROC Da'!L229+'SM Da'!L229+'BN Da'!L229+'BS Da'!L229+'TDC Da'!L229</f>
        <v>400.09900000000005</v>
      </c>
      <c r="M229" s="10">
        <f>+'MIT Da'!M229+'SAR Da'!M229+'URQ Da'!M229+'ROC Da'!M229+'SM Da'!M229+'BN Da'!M229+'BS Da'!M229+'TDC Da'!M229</f>
        <v>21.314999999999998</v>
      </c>
      <c r="N229" s="192">
        <f>+'MIT Da'!N229+'SAR Da'!N229+'URQ Da'!N229+'ROC Da'!N229+'SM Da'!N229+'BN Da'!N229+'BS Da'!N229+'TDC Da'!N229</f>
        <v>1439.9079999999999</v>
      </c>
      <c r="O229" s="192">
        <f>+'MIT Da'!O229+'SAR Da'!O229+'URQ Da'!O229+'ROC Da'!O229+'SM Da'!O229+'BN Da'!O229+'BS Da'!O229+'TDC Da'!O229</f>
        <v>1439.9079999999999</v>
      </c>
      <c r="P229" s="55">
        <f>+'MIT Da'!P229+'SAR Da'!P229+'URQ Da'!P229+'ROC Da'!P229+'SM Da'!P229+'BN Da'!P229+'BS Da'!P229+'TDC Da'!P229</f>
        <v>203</v>
      </c>
      <c r="Q229" s="55">
        <f>+'MIT Da'!Q229+'SAR Da'!Q229+'URQ Da'!Q229+'ROC Da'!Q229+'SM Da'!Q229+'BN Da'!Q229+'BS Da'!Q229+'TDC Da'!Q229</f>
        <v>58</v>
      </c>
      <c r="R229" s="55">
        <f>+'MIT Da'!R229+'SAR Da'!R229+'URQ Da'!R229+'ROC Da'!R229+'SM Da'!R229+'BN Da'!R229+'BS Da'!R229+'TDC Da'!R229</f>
        <v>10</v>
      </c>
      <c r="S229" s="213">
        <f>+'MIT Da'!S229+'SAR Da'!S229+'URQ Da'!S229+'ROC Da'!S229+'SM Da'!S229+'BN Da'!S229+'BS Da'!S229+'TDC Da'!S229</f>
        <v>271</v>
      </c>
      <c r="T229" s="213">
        <f>+'MIT Da'!T229+'SAR Da'!T229+'URQ Da'!T229+'ROC Da'!T229+'SM Da'!T229+'BN Da'!T229+'BS Da'!T229+'TDC Da'!T229</f>
        <v>271</v>
      </c>
      <c r="U229" s="55">
        <f>+'MIT Da'!U229+'SAR Da'!U229+'URQ Da'!U229+'ROC Da'!U229+'SM Da'!U229+'BN Da'!U229+'BS Da'!U229+'TDC Da'!U229</f>
        <v>136</v>
      </c>
      <c r="V229" s="55">
        <f>+'MIT Da'!V229+'SAR Da'!V229+'URQ Da'!V229+'ROC Da'!V229+'SM Da'!V229+'BN Da'!V229+'BS Da'!V229+'TDC Da'!V229</f>
        <v>430</v>
      </c>
      <c r="W229" s="55">
        <f>+'MIT Da'!W229+'SAR Da'!W229+'URQ Da'!W229+'ROC Da'!W229+'SM Da'!W229+'BN Da'!W229+'BS Da'!W229+'TDC Da'!W229</f>
        <v>11</v>
      </c>
      <c r="X229" s="55">
        <f>+'MIT Da'!X229+'SAR Da'!X229+'URQ Da'!X229+'ROC Da'!X229+'SM Da'!X229+'BN Da'!X229+'BS Da'!X229+'TDC Da'!X229</f>
        <v>107</v>
      </c>
      <c r="Y229" s="55">
        <f>+'MIT Da'!Y229+'SAR Da'!Y229+'URQ Da'!Y229+'ROC Da'!Y229+'SM Da'!Y229+'BN Da'!Y229+'BS Da'!Y229+'TDC Da'!Y229</f>
        <v>4</v>
      </c>
      <c r="Z229" s="219">
        <f>+'MIT Da'!Z229+'SAR Da'!Z229+'URQ Da'!Z229+'ROC Da'!Z229+'SM Da'!Z229+'BN Da'!Z229+'BS Da'!Z229+'TDC Da'!Z229</f>
        <v>688</v>
      </c>
      <c r="AA229" s="55">
        <f>+'MIT Da'!AA229+'SAR Da'!AA229+'URQ Da'!AA229+'ROC Da'!AA229+'SM Da'!AA229+'BN Da'!AA229+'BS Da'!AA229+'TDC Da'!AA229</f>
        <v>169</v>
      </c>
      <c r="AB229" s="55">
        <f>+'MIT Da'!AB229+'SAR Da'!AB229+'URQ Da'!AB229+'ROC Da'!AB229+'SM Da'!AB229+'BN Da'!AB229+'BS Da'!AB229+'TDC Da'!AB229</f>
        <v>101</v>
      </c>
      <c r="AC229" s="55">
        <f>+'MIT Da'!AC229+'SAR Da'!AC229+'URQ Da'!AC229+'ROC Da'!AC229+'SM Da'!AC229+'BN Da'!AC229+'BS Da'!AC229+'TDC Da'!AC229</f>
        <v>688</v>
      </c>
      <c r="AD229" s="219">
        <f>+'MIT Da'!AD229+'SAR Da'!AD229+'URQ Da'!AD229+'ROC Da'!AD229+'SM Da'!AD229+'BN Da'!AD229+'BS Da'!AD229+'TDC Da'!AD229</f>
        <v>958</v>
      </c>
      <c r="AE229" s="55">
        <f>+'MIT Da'!AE229+'SAR Da'!AE229+'URQ Da'!AE229+'ROC Da'!AE229+'SM Da'!AE229+'BN Da'!AE229+'BS Da'!AE229+'TDC Da'!AE229</f>
        <v>54</v>
      </c>
      <c r="AF229" s="55">
        <f>+'MIT Da'!AF229+'SAR Da'!AF229+'URQ Da'!AF229+'ROC Da'!AF229+'SM Da'!AF229+'BN Da'!AF229+'BS Da'!AF229+'TDC Da'!AF229</f>
        <v>95</v>
      </c>
      <c r="AG229" s="55">
        <f>+'MIT Da'!AG229+'SAR Da'!AG229+'URQ Da'!AG229+'ROC Da'!AG229+'SM Da'!AG229+'BN Da'!AG229+'BS Da'!AG229+'TDC Da'!AG229</f>
        <v>447</v>
      </c>
      <c r="AH229" s="219">
        <f>+'MIT Da'!AH229+'SAR Da'!AH229+'URQ Da'!AH229+'ROC Da'!AH229+'SM Da'!AH229+'BN Da'!AH229+'BS Da'!AH229+'TDC Da'!AH229</f>
        <v>596</v>
      </c>
      <c r="AI229" s="10">
        <f>+'MIT Da'!AI229+'SAR Da'!AI229+'URQ Da'!AI229+'ROC Da'!AI229+'SM Da'!AI229+'BN Da'!AI229+'BS Da'!AI229+'TDC Da'!AI229</f>
        <v>279.92699999999996</v>
      </c>
      <c r="AJ229" s="10">
        <f>+'MIT Da'!AJ229+'SAR Da'!AJ229+'URQ Da'!AJ229+'ROC Da'!AJ229+'SM Da'!AJ229+'BN Da'!AJ229+'BS Da'!AJ229+'TDC Da'!AJ229</f>
        <v>2</v>
      </c>
      <c r="AK229" s="10">
        <f>+'MIT Da'!AK229+'SAR Da'!AK229+'URQ Da'!AK229+'ROC Da'!AK229+'SM Da'!AK229+'BN Da'!AK229+'BS Da'!AK229+'TDC Da'!AK229</f>
        <v>498.71500000000003</v>
      </c>
      <c r="AL229" s="222">
        <f>+'MIT Da'!AL229+'SAR Da'!AL229+'URQ Da'!AL229+'ROC Da'!AL229+'SM Da'!AL229+'BN Da'!AL229+'BS Da'!AL229+'TDC Da'!AL229</f>
        <v>780.64199999999994</v>
      </c>
      <c r="AM229" s="55">
        <f>+'MIT Da'!AM229+'SAR Da'!AM229+'URQ Da'!AM229+'ROC Da'!AM229+'SM Da'!AM229+'BN Da'!AM229+'BS Da'!AM229+'TDC Da'!AM229</f>
        <v>12</v>
      </c>
      <c r="AN229" s="55">
        <f>+'MIT Da'!AN229+'SAR Da'!AN229+'URQ Da'!AN229+'ROC Da'!AN229+'SM Da'!AN229+'BN Da'!AN229+'BS Da'!AN229+'TDC Da'!AN229</f>
        <v>58</v>
      </c>
      <c r="AO229" s="55">
        <f>+'MIT Da'!AO229+'SAR Da'!AO229+'URQ Da'!AO229+'ROC Da'!AO229+'SM Da'!AO229+'BN Da'!AO229+'BS Da'!AO229+'TDC Da'!AO229</f>
        <v>82</v>
      </c>
      <c r="AP229" s="232">
        <f>+'MIT Da'!AP229+'SAR Da'!AP229+'URQ Da'!AP229+'ROC Da'!AP229+'SM Da'!AP229+'BN Da'!AP229+'BS Da'!AP229+'TDC Da'!AP229</f>
        <v>152</v>
      </c>
      <c r="AQ229" s="55">
        <f>+'MIT Da'!AQ229+'SAR Da'!AQ229+'URQ Da'!AQ229+'ROC Da'!AQ229+'SM Da'!AQ229+'BN Da'!AQ229+'BS Da'!AQ229+'TDC Da'!AQ229</f>
        <v>596</v>
      </c>
      <c r="AR229" s="55">
        <f>+'MIT Da'!AR229+'SAR Da'!AR229+'URQ Da'!AR229+'ROC Da'!AR229+'SM Da'!AR229+'BN Da'!AR229+'BS Da'!AR229+'TDC Da'!AR229</f>
        <v>341</v>
      </c>
      <c r="AS229" s="55">
        <f>+'MIT Da'!AS229+'SAR Da'!AS229+'URQ Da'!AS229+'ROC Da'!AS229+'SM Da'!AS229+'BN Da'!AS229+'BS Da'!AS229+'TDC Da'!AS229</f>
        <v>39</v>
      </c>
      <c r="AT229" s="232">
        <f>+SUM(RED_InfraMR[[#This Row],[B.02.1 - Parque de Coches Eléctricos Motrices]:[B.02.3 - Parque de Coches Eléctricos Motrices Tipo R]])</f>
        <v>976</v>
      </c>
      <c r="AU229" s="55">
        <f>+'MIT Da'!AU229+'SAR Da'!AU229+'URQ Da'!AU229+'ROC Da'!AU229+'SM Da'!AU229+'BN Da'!AU229+'BS Da'!AU229+'TDC Da'!AU229</f>
        <v>12</v>
      </c>
      <c r="AV229" s="55">
        <f>+'MIT Da'!AV229+'SAR Da'!AV229+'URQ Da'!AV229+'ROC Da'!AV229+'SM Da'!AV229+'BN Da'!AV229+'BS Da'!AV229+'TDC Da'!AV229</f>
        <v>6</v>
      </c>
      <c r="AW229" s="55">
        <f>+'MIT Da'!AW229+'SAR Da'!AW229+'URQ Da'!AW229+'ROC Da'!AW229+'SM Da'!AW229+'BN Da'!AW229+'BS Da'!AW229+'TDC Da'!AW229</f>
        <v>10</v>
      </c>
      <c r="AX229" s="232">
        <f>+SUM(RED_InfraMR[[#This Row],[B.03.1 - Parque de Coches Motores Motrices Remolcados]:[B.03.3 - Parque de Coches Motores Motrices Cabina]])</f>
        <v>28</v>
      </c>
      <c r="AY229" s="55">
        <f>+'MIT Da'!AY229+'SAR Da'!AY229+'URQ Da'!AY229+'ROC Da'!AY229+'SM Da'!AY229+'BN Da'!AY229+'BS Da'!AY229+'TDC Da'!AY229</f>
        <v>437</v>
      </c>
      <c r="AZ229" s="55">
        <f>+'MIT Da'!AZ229+'SAR Da'!AZ229+'URQ Da'!AZ229+'ROC Da'!AZ229+'SM Da'!AZ229+'BN Da'!AZ229+'BS Da'!AZ229+'TDC Da'!AZ229</f>
        <v>173</v>
      </c>
      <c r="BA229" s="55">
        <f>+'MIT Da'!BA229+'SAR Da'!BA229+'URQ Da'!BA229+'ROC Da'!BA229+'SM Da'!BA229+'BN Da'!BA229+'BS Da'!BA229+'TDC Da'!BA229</f>
        <v>15</v>
      </c>
      <c r="BB229" s="55">
        <f>+'MIT Da'!BB229+'SAR Da'!BB229+'URQ Da'!BB229+'ROC Da'!BB229+'SM Da'!BB229+'BN Da'!BB229+'BS Da'!BB229+'TDC Da'!BB229</f>
        <v>0</v>
      </c>
      <c r="BC229" s="232">
        <f>+SUM(RED_InfraMR[[#This Row],[B.04.1 - Parque de Coches Remolcados Clase Unica]:[B.04.5 - Parque de Coches Remolcados para Servicios Especiales (Cartoneros)]])</f>
        <v>625</v>
      </c>
      <c r="BD229" s="393">
        <f>+'MIT Da'!BD229+'SAR Da'!BD229+'URQ Da'!BD229+'ROC Da'!BD229+'SM Da'!BD229+'BN Da'!BD229+'BS Da'!BD229+'TDC Da'!BD229</f>
        <v>164</v>
      </c>
      <c r="BE229" s="55">
        <f>+'MIT Da'!BE229+'SAR Da'!BE229+'URQ Da'!BE229+'ROC Da'!BE229+'SM Da'!BE229+'BN Da'!BE229+'BS Da'!BE229+'TDC Da'!BE229</f>
        <v>12</v>
      </c>
      <c r="BF229" s="55">
        <f>+'MIT Da'!BF229+'SAR Da'!BF229+'URQ Da'!BF229+'ROC Da'!BF229+'SM Da'!BF229+'BN Da'!BF229+'BS Da'!BF229+'TDC Da'!BF229</f>
        <v>92</v>
      </c>
      <c r="BG229" s="235"/>
    </row>
    <row r="230" spans="1:59">
      <c r="A230" s="1">
        <v>2012</v>
      </c>
      <c r="B230" s="1" t="s">
        <v>61</v>
      </c>
      <c r="C230" s="10">
        <f>+'MIT Da'!C230+'SAR Da'!C230+'URQ Da'!C230+'ROC Da'!C230+'SM Da'!C230+'BN Da'!C230+'BS Da'!C230+'TDC Da'!C230</f>
        <v>147.21299999999999</v>
      </c>
      <c r="D230" s="10">
        <f>+'MIT Da'!D230+'SAR Da'!D230+'URQ Da'!D230+'ROC Da'!D230+'SM Da'!D230+'BN Da'!D230+'BS Da'!D230+'TDC Da'!D230</f>
        <v>434.00300000000004</v>
      </c>
      <c r="E230" s="10">
        <f>+'MIT Da'!E230+'SAR Da'!E230+'URQ Da'!E230+'ROC Da'!E230+'SM Da'!E230+'BN Da'!E230+'BS Da'!E230+'TDC Da'!E230</f>
        <v>0</v>
      </c>
      <c r="F230" s="10">
        <f>+'MIT Da'!F230+'SAR Da'!F230+'URQ Da'!F230+'ROC Da'!F230+'SM Da'!F230+'BN Da'!F230+'BS Da'!F230+'TDC Da'!F230</f>
        <v>186.47664</v>
      </c>
      <c r="G230" s="192">
        <f>+'MIT Da'!G230+'SAR Da'!G230+'URQ Da'!G230+'ROC Da'!G230+'SM Da'!G230+'BN Da'!G230+'BS Da'!G230+'TDC Da'!G230</f>
        <v>767.69263999999998</v>
      </c>
      <c r="H230" s="192">
        <f>+'MIT Da'!H230+'SAR Da'!H230+'URQ Da'!H230+'ROC Da'!H230+'SM Da'!H230+'BN Da'!H230+'BS Da'!H230+'TDC Da'!H230</f>
        <v>767.69263999999998</v>
      </c>
      <c r="I230" s="10">
        <f>+'MIT Da'!I230+'SAR Da'!I230+'URQ Da'!I230+'ROC Da'!I230+'SM Da'!I230+'BN Da'!I230+'BS Da'!I230+'TDC Da'!I230</f>
        <v>1011.74311</v>
      </c>
      <c r="J230" s="10">
        <f>+'MIT Da'!J230+'SAR Da'!J230+'URQ Da'!J230+'ROC Da'!J230+'SM Da'!J230+'BN Da'!J230+'BS Da'!J230+'TDC Da'!J230</f>
        <v>1039.809</v>
      </c>
      <c r="K230" s="10">
        <f>+'MIT Da'!K230+'SAR Da'!K230+'URQ Da'!K230+'ROC Da'!K230+'SM Da'!K230+'BN Da'!K230+'BS Da'!K230+'TDC Da'!K230</f>
        <v>54.516999999999996</v>
      </c>
      <c r="L230" s="10">
        <f>+'MIT Da'!L230+'SAR Da'!L230+'URQ Da'!L230+'ROC Da'!L230+'SM Da'!L230+'BN Da'!L230+'BS Da'!L230+'TDC Da'!L230</f>
        <v>400.09900000000005</v>
      </c>
      <c r="M230" s="10">
        <f>+'MIT Da'!M230+'SAR Da'!M230+'URQ Da'!M230+'ROC Da'!M230+'SM Da'!M230+'BN Da'!M230+'BS Da'!M230+'TDC Da'!M230</f>
        <v>21.314999999999998</v>
      </c>
      <c r="N230" s="192">
        <f>+'MIT Da'!N230+'SAR Da'!N230+'URQ Da'!N230+'ROC Da'!N230+'SM Da'!N230+'BN Da'!N230+'BS Da'!N230+'TDC Da'!N230</f>
        <v>1439.9079999999999</v>
      </c>
      <c r="O230" s="192">
        <f>+'MIT Da'!O230+'SAR Da'!O230+'URQ Da'!O230+'ROC Da'!O230+'SM Da'!O230+'BN Da'!O230+'BS Da'!O230+'TDC Da'!O230</f>
        <v>1439.9079999999999</v>
      </c>
      <c r="P230" s="55">
        <f>+'MIT Da'!P230+'SAR Da'!P230+'URQ Da'!P230+'ROC Da'!P230+'SM Da'!P230+'BN Da'!P230+'BS Da'!P230+'TDC Da'!P230</f>
        <v>203</v>
      </c>
      <c r="Q230" s="55">
        <f>+'MIT Da'!Q230+'SAR Da'!Q230+'URQ Da'!Q230+'ROC Da'!Q230+'SM Da'!Q230+'BN Da'!Q230+'BS Da'!Q230+'TDC Da'!Q230</f>
        <v>58</v>
      </c>
      <c r="R230" s="55">
        <f>+'MIT Da'!R230+'SAR Da'!R230+'URQ Da'!R230+'ROC Da'!R230+'SM Da'!R230+'BN Da'!R230+'BS Da'!R230+'TDC Da'!R230</f>
        <v>10</v>
      </c>
      <c r="S230" s="213">
        <f>+'MIT Da'!S230+'SAR Da'!S230+'URQ Da'!S230+'ROC Da'!S230+'SM Da'!S230+'BN Da'!S230+'BS Da'!S230+'TDC Da'!S230</f>
        <v>271</v>
      </c>
      <c r="T230" s="213">
        <f>+'MIT Da'!T230+'SAR Da'!T230+'URQ Da'!T230+'ROC Da'!T230+'SM Da'!T230+'BN Da'!T230+'BS Da'!T230+'TDC Da'!T230</f>
        <v>271</v>
      </c>
      <c r="U230" s="55">
        <f>+'MIT Da'!U230+'SAR Da'!U230+'URQ Da'!U230+'ROC Da'!U230+'SM Da'!U230+'BN Da'!U230+'BS Da'!U230+'TDC Da'!U230</f>
        <v>134</v>
      </c>
      <c r="V230" s="55">
        <f>+'MIT Da'!V230+'SAR Da'!V230+'URQ Da'!V230+'ROC Da'!V230+'SM Da'!V230+'BN Da'!V230+'BS Da'!V230+'TDC Da'!V230</f>
        <v>427</v>
      </c>
      <c r="W230" s="55">
        <f>+'MIT Da'!W230+'SAR Da'!W230+'URQ Da'!W230+'ROC Da'!W230+'SM Da'!W230+'BN Da'!W230+'BS Da'!W230+'TDC Da'!W230</f>
        <v>11</v>
      </c>
      <c r="X230" s="55">
        <f>+'MIT Da'!X230+'SAR Da'!X230+'URQ Da'!X230+'ROC Da'!X230+'SM Da'!X230+'BN Da'!X230+'BS Da'!X230+'TDC Da'!X230</f>
        <v>107</v>
      </c>
      <c r="Y230" s="55">
        <f>+'MIT Da'!Y230+'SAR Da'!Y230+'URQ Da'!Y230+'ROC Da'!Y230+'SM Da'!Y230+'BN Da'!Y230+'BS Da'!Y230+'TDC Da'!Y230</f>
        <v>4</v>
      </c>
      <c r="Z230" s="219">
        <f>+'MIT Da'!Z230+'SAR Da'!Z230+'URQ Da'!Z230+'ROC Da'!Z230+'SM Da'!Z230+'BN Da'!Z230+'BS Da'!Z230+'TDC Da'!Z230</f>
        <v>683</v>
      </c>
      <c r="AA230" s="55">
        <f>+'MIT Da'!AA230+'SAR Da'!AA230+'URQ Da'!AA230+'ROC Da'!AA230+'SM Da'!AA230+'BN Da'!AA230+'BS Da'!AA230+'TDC Da'!AA230</f>
        <v>173</v>
      </c>
      <c r="AB230" s="55">
        <f>+'MIT Da'!AB230+'SAR Da'!AB230+'URQ Da'!AB230+'ROC Da'!AB230+'SM Da'!AB230+'BN Da'!AB230+'BS Da'!AB230+'TDC Da'!AB230</f>
        <v>101</v>
      </c>
      <c r="AC230" s="55">
        <f>+'MIT Da'!AC230+'SAR Da'!AC230+'URQ Da'!AC230+'ROC Da'!AC230+'SM Da'!AC230+'BN Da'!AC230+'BS Da'!AC230+'TDC Da'!AC230</f>
        <v>683</v>
      </c>
      <c r="AD230" s="219">
        <f>+'MIT Da'!AD230+'SAR Da'!AD230+'URQ Da'!AD230+'ROC Da'!AD230+'SM Da'!AD230+'BN Da'!AD230+'BS Da'!AD230+'TDC Da'!AD230</f>
        <v>957</v>
      </c>
      <c r="AE230" s="55">
        <f>+'MIT Da'!AE230+'SAR Da'!AE230+'URQ Da'!AE230+'ROC Da'!AE230+'SM Da'!AE230+'BN Da'!AE230+'BS Da'!AE230+'TDC Da'!AE230</f>
        <v>54</v>
      </c>
      <c r="AF230" s="55">
        <f>+'MIT Da'!AF230+'SAR Da'!AF230+'URQ Da'!AF230+'ROC Da'!AF230+'SM Da'!AF230+'BN Da'!AF230+'BS Da'!AF230+'TDC Da'!AF230</f>
        <v>95</v>
      </c>
      <c r="AG230" s="55">
        <f>+'MIT Da'!AG230+'SAR Da'!AG230+'URQ Da'!AG230+'ROC Da'!AG230+'SM Da'!AG230+'BN Da'!AG230+'BS Da'!AG230+'TDC Da'!AG230</f>
        <v>447</v>
      </c>
      <c r="AH230" s="219">
        <f>+'MIT Da'!AH230+'SAR Da'!AH230+'URQ Da'!AH230+'ROC Da'!AH230+'SM Da'!AH230+'BN Da'!AH230+'BS Da'!AH230+'TDC Da'!AH230</f>
        <v>596</v>
      </c>
      <c r="AI230" s="10">
        <f>+'MIT Da'!AI230+'SAR Da'!AI230+'URQ Da'!AI230+'ROC Da'!AI230+'SM Da'!AI230+'BN Da'!AI230+'BS Da'!AI230+'TDC Da'!AI230</f>
        <v>281.214</v>
      </c>
      <c r="AJ230" s="10">
        <f>+'MIT Da'!AJ230+'SAR Da'!AJ230+'URQ Da'!AJ230+'ROC Da'!AJ230+'SM Da'!AJ230+'BN Da'!AJ230+'BS Da'!AJ230+'TDC Da'!AJ230</f>
        <v>2</v>
      </c>
      <c r="AK230" s="10">
        <f>+'MIT Da'!AK230+'SAR Da'!AK230+'URQ Da'!AK230+'ROC Da'!AK230+'SM Da'!AK230+'BN Da'!AK230+'BS Da'!AK230+'TDC Da'!AK230</f>
        <v>497.428</v>
      </c>
      <c r="AL230" s="222">
        <f>+'MIT Da'!AL230+'SAR Da'!AL230+'URQ Da'!AL230+'ROC Da'!AL230+'SM Da'!AL230+'BN Da'!AL230+'BS Da'!AL230+'TDC Da'!AL230</f>
        <v>780.64199999999994</v>
      </c>
      <c r="AM230" s="55">
        <f>+'MIT Da'!AM230+'SAR Da'!AM230+'URQ Da'!AM230+'ROC Da'!AM230+'SM Da'!AM230+'BN Da'!AM230+'BS Da'!AM230+'TDC Da'!AM230</f>
        <v>12</v>
      </c>
      <c r="AN230" s="55">
        <f>+'MIT Da'!AN230+'SAR Da'!AN230+'URQ Da'!AN230+'ROC Da'!AN230+'SM Da'!AN230+'BN Da'!AN230+'BS Da'!AN230+'TDC Da'!AN230</f>
        <v>58</v>
      </c>
      <c r="AO230" s="55">
        <f>+'MIT Da'!AO230+'SAR Da'!AO230+'URQ Da'!AO230+'ROC Da'!AO230+'SM Da'!AO230+'BN Da'!AO230+'BS Da'!AO230+'TDC Da'!AO230</f>
        <v>82</v>
      </c>
      <c r="AP230" s="232">
        <f>+'MIT Da'!AP230+'SAR Da'!AP230+'URQ Da'!AP230+'ROC Da'!AP230+'SM Da'!AP230+'BN Da'!AP230+'BS Da'!AP230+'TDC Da'!AP230</f>
        <v>152</v>
      </c>
      <c r="AQ230" s="55">
        <f>+'MIT Da'!AQ230+'SAR Da'!AQ230+'URQ Da'!AQ230+'ROC Da'!AQ230+'SM Da'!AQ230+'BN Da'!AQ230+'BS Da'!AQ230+'TDC Da'!AQ230</f>
        <v>596</v>
      </c>
      <c r="AR230" s="55">
        <f>+'MIT Da'!AR230+'SAR Da'!AR230+'URQ Da'!AR230+'ROC Da'!AR230+'SM Da'!AR230+'BN Da'!AR230+'BS Da'!AR230+'TDC Da'!AR230</f>
        <v>341</v>
      </c>
      <c r="AS230" s="55">
        <f>+'MIT Da'!AS230+'SAR Da'!AS230+'URQ Da'!AS230+'ROC Da'!AS230+'SM Da'!AS230+'BN Da'!AS230+'BS Da'!AS230+'TDC Da'!AS230</f>
        <v>39</v>
      </c>
      <c r="AT230" s="232">
        <f>+SUM(RED_InfraMR[[#This Row],[B.02.1 - Parque de Coches Eléctricos Motrices]:[B.02.3 - Parque de Coches Eléctricos Motrices Tipo R]])</f>
        <v>976</v>
      </c>
      <c r="AU230" s="55">
        <f>+'MIT Da'!AU230+'SAR Da'!AU230+'URQ Da'!AU230+'ROC Da'!AU230+'SM Da'!AU230+'BN Da'!AU230+'BS Da'!AU230+'TDC Da'!AU230</f>
        <v>12</v>
      </c>
      <c r="AV230" s="55">
        <f>+'MIT Da'!AV230+'SAR Da'!AV230+'URQ Da'!AV230+'ROC Da'!AV230+'SM Da'!AV230+'BN Da'!AV230+'BS Da'!AV230+'TDC Da'!AV230</f>
        <v>6</v>
      </c>
      <c r="AW230" s="55">
        <f>+'MIT Da'!AW230+'SAR Da'!AW230+'URQ Da'!AW230+'ROC Da'!AW230+'SM Da'!AW230+'BN Da'!AW230+'BS Da'!AW230+'TDC Da'!AW230</f>
        <v>10</v>
      </c>
      <c r="AX230" s="232">
        <f>+SUM(RED_InfraMR[[#This Row],[B.03.1 - Parque de Coches Motores Motrices Remolcados]:[B.03.3 - Parque de Coches Motores Motrices Cabina]])</f>
        <v>28</v>
      </c>
      <c r="AY230" s="55">
        <f>+'MIT Da'!AY230+'SAR Da'!AY230+'URQ Da'!AY230+'ROC Da'!AY230+'SM Da'!AY230+'BN Da'!AY230+'BS Da'!AY230+'TDC Da'!AY230</f>
        <v>440</v>
      </c>
      <c r="AZ230" s="55">
        <f>+'MIT Da'!AZ230+'SAR Da'!AZ230+'URQ Da'!AZ230+'ROC Da'!AZ230+'SM Da'!AZ230+'BN Da'!AZ230+'BS Da'!AZ230+'TDC Da'!AZ230</f>
        <v>170</v>
      </c>
      <c r="BA230" s="55">
        <f>+'MIT Da'!BA230+'SAR Da'!BA230+'URQ Da'!BA230+'ROC Da'!BA230+'SM Da'!BA230+'BN Da'!BA230+'BS Da'!BA230+'TDC Da'!BA230</f>
        <v>15</v>
      </c>
      <c r="BB230" s="55">
        <f>+'MIT Da'!BB230+'SAR Da'!BB230+'URQ Da'!BB230+'ROC Da'!BB230+'SM Da'!BB230+'BN Da'!BB230+'BS Da'!BB230+'TDC Da'!BB230</f>
        <v>0</v>
      </c>
      <c r="BC230" s="232">
        <f>+SUM(RED_InfraMR[[#This Row],[B.04.1 - Parque de Coches Remolcados Clase Unica]:[B.04.5 - Parque de Coches Remolcados para Servicios Especiales (Cartoneros)]])</f>
        <v>625</v>
      </c>
      <c r="BD230" s="393">
        <f>+'MIT Da'!BD230+'SAR Da'!BD230+'URQ Da'!BD230+'ROC Da'!BD230+'SM Da'!BD230+'BN Da'!BD230+'BS Da'!BD230+'TDC Da'!BD230</f>
        <v>164</v>
      </c>
      <c r="BE230" s="55">
        <f>+'MIT Da'!BE230+'SAR Da'!BE230+'URQ Da'!BE230+'ROC Da'!BE230+'SM Da'!BE230+'BN Da'!BE230+'BS Da'!BE230+'TDC Da'!BE230</f>
        <v>12</v>
      </c>
      <c r="BF230" s="55">
        <f>+'MIT Da'!BF230+'SAR Da'!BF230+'URQ Da'!BF230+'ROC Da'!BF230+'SM Da'!BF230+'BN Da'!BF230+'BS Da'!BF230+'TDC Da'!BF230</f>
        <v>92</v>
      </c>
      <c r="BG230" s="235"/>
    </row>
    <row r="231" spans="1:59">
      <c r="A231" s="1">
        <v>2012</v>
      </c>
      <c r="B231" s="1" t="s">
        <v>62</v>
      </c>
      <c r="C231" s="10">
        <f>+'MIT Da'!C231+'SAR Da'!C231+'URQ Da'!C231+'ROC Da'!C231+'SM Da'!C231+'BN Da'!C231+'BS Da'!C231+'TDC Da'!C231</f>
        <v>147.21299999999999</v>
      </c>
      <c r="D231" s="10">
        <f>+'MIT Da'!D231+'SAR Da'!D231+'URQ Da'!D231+'ROC Da'!D231+'SM Da'!D231+'BN Da'!D231+'BS Da'!D231+'TDC Da'!D231</f>
        <v>434.00300000000004</v>
      </c>
      <c r="E231" s="10">
        <f>+'MIT Da'!E231+'SAR Da'!E231+'URQ Da'!E231+'ROC Da'!E231+'SM Da'!E231+'BN Da'!E231+'BS Da'!E231+'TDC Da'!E231</f>
        <v>0</v>
      </c>
      <c r="F231" s="10">
        <f>+'MIT Da'!F231+'SAR Da'!F231+'URQ Da'!F231+'ROC Da'!F231+'SM Da'!F231+'BN Da'!F231+'BS Da'!F231+'TDC Da'!F231</f>
        <v>186.47664</v>
      </c>
      <c r="G231" s="192">
        <f>+'MIT Da'!G231+'SAR Da'!G231+'URQ Da'!G231+'ROC Da'!G231+'SM Da'!G231+'BN Da'!G231+'BS Da'!G231+'TDC Da'!G231</f>
        <v>767.69263999999998</v>
      </c>
      <c r="H231" s="192">
        <f>+'MIT Da'!H231+'SAR Da'!H231+'URQ Da'!H231+'ROC Da'!H231+'SM Da'!H231+'BN Da'!H231+'BS Da'!H231+'TDC Da'!H231</f>
        <v>767.69263999999998</v>
      </c>
      <c r="I231" s="10">
        <f>+'MIT Da'!I231+'SAR Da'!I231+'URQ Da'!I231+'ROC Da'!I231+'SM Da'!I231+'BN Da'!I231+'BS Da'!I231+'TDC Da'!I231</f>
        <v>1011.74311</v>
      </c>
      <c r="J231" s="10">
        <f>+'MIT Da'!J231+'SAR Da'!J231+'URQ Da'!J231+'ROC Da'!J231+'SM Da'!J231+'BN Da'!J231+'BS Da'!J231+'TDC Da'!J231</f>
        <v>1039.809</v>
      </c>
      <c r="K231" s="10">
        <f>+'MIT Da'!K231+'SAR Da'!K231+'URQ Da'!K231+'ROC Da'!K231+'SM Da'!K231+'BN Da'!K231+'BS Da'!K231+'TDC Da'!K231</f>
        <v>54.516999999999996</v>
      </c>
      <c r="L231" s="10">
        <f>+'MIT Da'!L231+'SAR Da'!L231+'URQ Da'!L231+'ROC Da'!L231+'SM Da'!L231+'BN Da'!L231+'BS Da'!L231+'TDC Da'!L231</f>
        <v>400.09900000000005</v>
      </c>
      <c r="M231" s="10">
        <f>+'MIT Da'!M231+'SAR Da'!M231+'URQ Da'!M231+'ROC Da'!M231+'SM Da'!M231+'BN Da'!M231+'BS Da'!M231+'TDC Da'!M231</f>
        <v>21.314999999999998</v>
      </c>
      <c r="N231" s="192">
        <f>+'MIT Da'!N231+'SAR Da'!N231+'URQ Da'!N231+'ROC Da'!N231+'SM Da'!N231+'BN Da'!N231+'BS Da'!N231+'TDC Da'!N231</f>
        <v>1439.9079999999999</v>
      </c>
      <c r="O231" s="192">
        <f>+'MIT Da'!O231+'SAR Da'!O231+'URQ Da'!O231+'ROC Da'!O231+'SM Da'!O231+'BN Da'!O231+'BS Da'!O231+'TDC Da'!O231</f>
        <v>1439.9079999999999</v>
      </c>
      <c r="P231" s="55">
        <f>+'MIT Da'!P231+'SAR Da'!P231+'URQ Da'!P231+'ROC Da'!P231+'SM Da'!P231+'BN Da'!P231+'BS Da'!P231+'TDC Da'!P231</f>
        <v>203</v>
      </c>
      <c r="Q231" s="55">
        <f>+'MIT Da'!Q231+'SAR Da'!Q231+'URQ Da'!Q231+'ROC Da'!Q231+'SM Da'!Q231+'BN Da'!Q231+'BS Da'!Q231+'TDC Da'!Q231</f>
        <v>58</v>
      </c>
      <c r="R231" s="55">
        <f>+'MIT Da'!R231+'SAR Da'!R231+'URQ Da'!R231+'ROC Da'!R231+'SM Da'!R231+'BN Da'!R231+'BS Da'!R231+'TDC Da'!R231</f>
        <v>10</v>
      </c>
      <c r="S231" s="213">
        <f>+'MIT Da'!S231+'SAR Da'!S231+'URQ Da'!S231+'ROC Da'!S231+'SM Da'!S231+'BN Da'!S231+'BS Da'!S231+'TDC Da'!S231</f>
        <v>271</v>
      </c>
      <c r="T231" s="213">
        <f>+'MIT Da'!T231+'SAR Da'!T231+'URQ Da'!T231+'ROC Da'!T231+'SM Da'!T231+'BN Da'!T231+'BS Da'!T231+'TDC Da'!T231</f>
        <v>271</v>
      </c>
      <c r="U231" s="55">
        <f>+'MIT Da'!U231+'SAR Da'!U231+'URQ Da'!U231+'ROC Da'!U231+'SM Da'!U231+'BN Da'!U231+'BS Da'!U231+'TDC Da'!U231</f>
        <v>134</v>
      </c>
      <c r="V231" s="55">
        <f>+'MIT Da'!V231+'SAR Da'!V231+'URQ Da'!V231+'ROC Da'!V231+'SM Da'!V231+'BN Da'!V231+'BS Da'!V231+'TDC Da'!V231</f>
        <v>427</v>
      </c>
      <c r="W231" s="55">
        <f>+'MIT Da'!W231+'SAR Da'!W231+'URQ Da'!W231+'ROC Da'!W231+'SM Da'!W231+'BN Da'!W231+'BS Da'!W231+'TDC Da'!W231</f>
        <v>11</v>
      </c>
      <c r="X231" s="55">
        <f>+'MIT Da'!X231+'SAR Da'!X231+'URQ Da'!X231+'ROC Da'!X231+'SM Da'!X231+'BN Da'!X231+'BS Da'!X231+'TDC Da'!X231</f>
        <v>107</v>
      </c>
      <c r="Y231" s="55">
        <f>+'MIT Da'!Y231+'SAR Da'!Y231+'URQ Da'!Y231+'ROC Da'!Y231+'SM Da'!Y231+'BN Da'!Y231+'BS Da'!Y231+'TDC Da'!Y231</f>
        <v>4</v>
      </c>
      <c r="Z231" s="219">
        <f>+'MIT Da'!Z231+'SAR Da'!Z231+'URQ Da'!Z231+'ROC Da'!Z231+'SM Da'!Z231+'BN Da'!Z231+'BS Da'!Z231+'TDC Da'!Z231</f>
        <v>683</v>
      </c>
      <c r="AA231" s="55">
        <f>+'MIT Da'!AA231+'SAR Da'!AA231+'URQ Da'!AA231+'ROC Da'!AA231+'SM Da'!AA231+'BN Da'!AA231+'BS Da'!AA231+'TDC Da'!AA231</f>
        <v>173</v>
      </c>
      <c r="AB231" s="55">
        <f>+'MIT Da'!AB231+'SAR Da'!AB231+'URQ Da'!AB231+'ROC Da'!AB231+'SM Da'!AB231+'BN Da'!AB231+'BS Da'!AB231+'TDC Da'!AB231</f>
        <v>101</v>
      </c>
      <c r="AC231" s="55">
        <f>+'MIT Da'!AC231+'SAR Da'!AC231+'URQ Da'!AC231+'ROC Da'!AC231+'SM Da'!AC231+'BN Da'!AC231+'BS Da'!AC231+'TDC Da'!AC231</f>
        <v>683</v>
      </c>
      <c r="AD231" s="219">
        <f>+'MIT Da'!AD231+'SAR Da'!AD231+'URQ Da'!AD231+'ROC Da'!AD231+'SM Da'!AD231+'BN Da'!AD231+'BS Da'!AD231+'TDC Da'!AD231</f>
        <v>957</v>
      </c>
      <c r="AE231" s="55">
        <f>+'MIT Da'!AE231+'SAR Da'!AE231+'URQ Da'!AE231+'ROC Da'!AE231+'SM Da'!AE231+'BN Da'!AE231+'BS Da'!AE231+'TDC Da'!AE231</f>
        <v>54</v>
      </c>
      <c r="AF231" s="55">
        <f>+'MIT Da'!AF231+'SAR Da'!AF231+'URQ Da'!AF231+'ROC Da'!AF231+'SM Da'!AF231+'BN Da'!AF231+'BS Da'!AF231+'TDC Da'!AF231</f>
        <v>95</v>
      </c>
      <c r="AG231" s="55">
        <f>+'MIT Da'!AG231+'SAR Da'!AG231+'URQ Da'!AG231+'ROC Da'!AG231+'SM Da'!AG231+'BN Da'!AG231+'BS Da'!AG231+'TDC Da'!AG231</f>
        <v>447</v>
      </c>
      <c r="AH231" s="219">
        <f>+'MIT Da'!AH231+'SAR Da'!AH231+'URQ Da'!AH231+'ROC Da'!AH231+'SM Da'!AH231+'BN Da'!AH231+'BS Da'!AH231+'TDC Da'!AH231</f>
        <v>596</v>
      </c>
      <c r="AI231" s="10">
        <f>+'MIT Da'!AI231+'SAR Da'!AI231+'URQ Da'!AI231+'ROC Da'!AI231+'SM Da'!AI231+'BN Da'!AI231+'BS Da'!AI231+'TDC Da'!AI231</f>
        <v>281.214</v>
      </c>
      <c r="AJ231" s="10">
        <f>+'MIT Da'!AJ231+'SAR Da'!AJ231+'URQ Da'!AJ231+'ROC Da'!AJ231+'SM Da'!AJ231+'BN Da'!AJ231+'BS Da'!AJ231+'TDC Da'!AJ231</f>
        <v>2</v>
      </c>
      <c r="AK231" s="10">
        <f>+'MIT Da'!AK231+'SAR Da'!AK231+'URQ Da'!AK231+'ROC Da'!AK231+'SM Da'!AK231+'BN Da'!AK231+'BS Da'!AK231+'TDC Da'!AK231</f>
        <v>497.428</v>
      </c>
      <c r="AL231" s="222">
        <f>+'MIT Da'!AL231+'SAR Da'!AL231+'URQ Da'!AL231+'ROC Da'!AL231+'SM Da'!AL231+'BN Da'!AL231+'BS Da'!AL231+'TDC Da'!AL231</f>
        <v>780.64199999999994</v>
      </c>
      <c r="AM231" s="55">
        <f>+'MIT Da'!AM231+'SAR Da'!AM231+'URQ Da'!AM231+'ROC Da'!AM231+'SM Da'!AM231+'BN Da'!AM231+'BS Da'!AM231+'TDC Da'!AM231</f>
        <v>12</v>
      </c>
      <c r="AN231" s="55">
        <f>+'MIT Da'!AN231+'SAR Da'!AN231+'URQ Da'!AN231+'ROC Da'!AN231+'SM Da'!AN231+'BN Da'!AN231+'BS Da'!AN231+'TDC Da'!AN231</f>
        <v>58</v>
      </c>
      <c r="AO231" s="55">
        <f>+'MIT Da'!AO231+'SAR Da'!AO231+'URQ Da'!AO231+'ROC Da'!AO231+'SM Da'!AO231+'BN Da'!AO231+'BS Da'!AO231+'TDC Da'!AO231</f>
        <v>82</v>
      </c>
      <c r="AP231" s="232">
        <f>+'MIT Da'!AP231+'SAR Da'!AP231+'URQ Da'!AP231+'ROC Da'!AP231+'SM Da'!AP231+'BN Da'!AP231+'BS Da'!AP231+'TDC Da'!AP231</f>
        <v>152</v>
      </c>
      <c r="AQ231" s="55">
        <f>+'MIT Da'!AQ231+'SAR Da'!AQ231+'URQ Da'!AQ231+'ROC Da'!AQ231+'SM Da'!AQ231+'BN Da'!AQ231+'BS Da'!AQ231+'TDC Da'!AQ231</f>
        <v>596</v>
      </c>
      <c r="AR231" s="55">
        <f>+'MIT Da'!AR231+'SAR Da'!AR231+'URQ Da'!AR231+'ROC Da'!AR231+'SM Da'!AR231+'BN Da'!AR231+'BS Da'!AR231+'TDC Da'!AR231</f>
        <v>341</v>
      </c>
      <c r="AS231" s="55">
        <f>+'MIT Da'!AS231+'SAR Da'!AS231+'URQ Da'!AS231+'ROC Da'!AS231+'SM Da'!AS231+'BN Da'!AS231+'BS Da'!AS231+'TDC Da'!AS231</f>
        <v>39</v>
      </c>
      <c r="AT231" s="232">
        <f>+SUM(RED_InfraMR[[#This Row],[B.02.1 - Parque de Coches Eléctricos Motrices]:[B.02.3 - Parque de Coches Eléctricos Motrices Tipo R]])</f>
        <v>976</v>
      </c>
      <c r="AU231" s="55">
        <f>+'MIT Da'!AU231+'SAR Da'!AU231+'URQ Da'!AU231+'ROC Da'!AU231+'SM Da'!AU231+'BN Da'!AU231+'BS Da'!AU231+'TDC Da'!AU231</f>
        <v>12</v>
      </c>
      <c r="AV231" s="55">
        <f>+'MIT Da'!AV231+'SAR Da'!AV231+'URQ Da'!AV231+'ROC Da'!AV231+'SM Da'!AV231+'BN Da'!AV231+'BS Da'!AV231+'TDC Da'!AV231</f>
        <v>6</v>
      </c>
      <c r="AW231" s="55">
        <f>+'MIT Da'!AW231+'SAR Da'!AW231+'URQ Da'!AW231+'ROC Da'!AW231+'SM Da'!AW231+'BN Da'!AW231+'BS Da'!AW231+'TDC Da'!AW231</f>
        <v>10</v>
      </c>
      <c r="AX231" s="232">
        <f>+SUM(RED_InfraMR[[#This Row],[B.03.1 - Parque de Coches Motores Motrices Remolcados]:[B.03.3 - Parque de Coches Motores Motrices Cabina]])</f>
        <v>28</v>
      </c>
      <c r="AY231" s="55">
        <f>+'MIT Da'!AY231+'SAR Da'!AY231+'URQ Da'!AY231+'ROC Da'!AY231+'SM Da'!AY231+'BN Da'!AY231+'BS Da'!AY231+'TDC Da'!AY231</f>
        <v>440</v>
      </c>
      <c r="AZ231" s="55">
        <f>+'MIT Da'!AZ231+'SAR Da'!AZ231+'URQ Da'!AZ231+'ROC Da'!AZ231+'SM Da'!AZ231+'BN Da'!AZ231+'BS Da'!AZ231+'TDC Da'!AZ231</f>
        <v>170</v>
      </c>
      <c r="BA231" s="55">
        <f>+'MIT Da'!BA231+'SAR Da'!BA231+'URQ Da'!BA231+'ROC Da'!BA231+'SM Da'!BA231+'BN Da'!BA231+'BS Da'!BA231+'TDC Da'!BA231</f>
        <v>15</v>
      </c>
      <c r="BB231" s="55">
        <f>+'MIT Da'!BB231+'SAR Da'!BB231+'URQ Da'!BB231+'ROC Da'!BB231+'SM Da'!BB231+'BN Da'!BB231+'BS Da'!BB231+'TDC Da'!BB231</f>
        <v>0</v>
      </c>
      <c r="BC231" s="232">
        <f>+SUM(RED_InfraMR[[#This Row],[B.04.1 - Parque de Coches Remolcados Clase Unica]:[B.04.5 - Parque de Coches Remolcados para Servicios Especiales (Cartoneros)]])</f>
        <v>625</v>
      </c>
      <c r="BD231" s="393">
        <f>+'MIT Da'!BD231+'SAR Da'!BD231+'URQ Da'!BD231+'ROC Da'!BD231+'SM Da'!BD231+'BN Da'!BD231+'BS Da'!BD231+'TDC Da'!BD231</f>
        <v>164</v>
      </c>
      <c r="BE231" s="55">
        <f>+'MIT Da'!BE231+'SAR Da'!BE231+'URQ Da'!BE231+'ROC Da'!BE231+'SM Da'!BE231+'BN Da'!BE231+'BS Da'!BE231+'TDC Da'!BE231</f>
        <v>12</v>
      </c>
      <c r="BF231" s="55">
        <f>+'MIT Da'!BF231+'SAR Da'!BF231+'URQ Da'!BF231+'ROC Da'!BF231+'SM Da'!BF231+'BN Da'!BF231+'BS Da'!BF231+'TDC Da'!BF231</f>
        <v>92</v>
      </c>
      <c r="BG231" s="235"/>
    </row>
    <row r="232" spans="1:59">
      <c r="A232" s="1">
        <v>2012</v>
      </c>
      <c r="B232" s="1" t="s">
        <v>63</v>
      </c>
      <c r="C232" s="10">
        <f>+'MIT Da'!C232+'SAR Da'!C232+'URQ Da'!C232+'ROC Da'!C232+'SM Da'!C232+'BN Da'!C232+'BS Da'!C232+'TDC Da'!C232</f>
        <v>147.21299999999999</v>
      </c>
      <c r="D232" s="10">
        <f>+'MIT Da'!D232+'SAR Da'!D232+'URQ Da'!D232+'ROC Da'!D232+'SM Da'!D232+'BN Da'!D232+'BS Da'!D232+'TDC Da'!D232</f>
        <v>434.00300000000004</v>
      </c>
      <c r="E232" s="10">
        <f>+'MIT Da'!E232+'SAR Da'!E232+'URQ Da'!E232+'ROC Da'!E232+'SM Da'!E232+'BN Da'!E232+'BS Da'!E232+'TDC Da'!E232</f>
        <v>0</v>
      </c>
      <c r="F232" s="10">
        <f>+'MIT Da'!F232+'SAR Da'!F232+'URQ Da'!F232+'ROC Da'!F232+'SM Da'!F232+'BN Da'!F232+'BS Da'!F232+'TDC Da'!F232</f>
        <v>186.47664</v>
      </c>
      <c r="G232" s="192">
        <f>+'MIT Da'!G232+'SAR Da'!G232+'URQ Da'!G232+'ROC Da'!G232+'SM Da'!G232+'BN Da'!G232+'BS Da'!G232+'TDC Da'!G232</f>
        <v>767.69263999999998</v>
      </c>
      <c r="H232" s="192">
        <f>+'MIT Da'!H232+'SAR Da'!H232+'URQ Da'!H232+'ROC Da'!H232+'SM Da'!H232+'BN Da'!H232+'BS Da'!H232+'TDC Da'!H232</f>
        <v>767.69263999999998</v>
      </c>
      <c r="I232" s="10">
        <f>+'MIT Da'!I232+'SAR Da'!I232+'URQ Da'!I232+'ROC Da'!I232+'SM Da'!I232+'BN Da'!I232+'BS Da'!I232+'TDC Da'!I232</f>
        <v>1011.74311</v>
      </c>
      <c r="J232" s="10">
        <f>+'MIT Da'!J232+'SAR Da'!J232+'URQ Da'!J232+'ROC Da'!J232+'SM Da'!J232+'BN Da'!J232+'BS Da'!J232+'TDC Da'!J232</f>
        <v>1039.809</v>
      </c>
      <c r="K232" s="10">
        <f>+'MIT Da'!K232+'SAR Da'!K232+'URQ Da'!K232+'ROC Da'!K232+'SM Da'!K232+'BN Da'!K232+'BS Da'!K232+'TDC Da'!K232</f>
        <v>54.516999999999996</v>
      </c>
      <c r="L232" s="10">
        <f>+'MIT Da'!L232+'SAR Da'!L232+'URQ Da'!L232+'ROC Da'!L232+'SM Da'!L232+'BN Da'!L232+'BS Da'!L232+'TDC Da'!L232</f>
        <v>400.09900000000005</v>
      </c>
      <c r="M232" s="10">
        <f>+'MIT Da'!M232+'SAR Da'!M232+'URQ Da'!M232+'ROC Da'!M232+'SM Da'!M232+'BN Da'!M232+'BS Da'!M232+'TDC Da'!M232</f>
        <v>21.314999999999998</v>
      </c>
      <c r="N232" s="192">
        <f>+'MIT Da'!N232+'SAR Da'!N232+'URQ Da'!N232+'ROC Da'!N232+'SM Da'!N232+'BN Da'!N232+'BS Da'!N232+'TDC Da'!N232</f>
        <v>1439.9079999999999</v>
      </c>
      <c r="O232" s="192">
        <f>+'MIT Da'!O232+'SAR Da'!O232+'URQ Da'!O232+'ROC Da'!O232+'SM Da'!O232+'BN Da'!O232+'BS Da'!O232+'TDC Da'!O232</f>
        <v>1439.9079999999999</v>
      </c>
      <c r="P232" s="55">
        <f>+'MIT Da'!P232+'SAR Da'!P232+'URQ Da'!P232+'ROC Da'!P232+'SM Da'!P232+'BN Da'!P232+'BS Da'!P232+'TDC Da'!P232</f>
        <v>203</v>
      </c>
      <c r="Q232" s="55">
        <f>+'MIT Da'!Q232+'SAR Da'!Q232+'URQ Da'!Q232+'ROC Da'!Q232+'SM Da'!Q232+'BN Da'!Q232+'BS Da'!Q232+'TDC Da'!Q232</f>
        <v>58</v>
      </c>
      <c r="R232" s="55">
        <f>+'MIT Da'!R232+'SAR Da'!R232+'URQ Da'!R232+'ROC Da'!R232+'SM Da'!R232+'BN Da'!R232+'BS Da'!R232+'TDC Da'!R232</f>
        <v>10</v>
      </c>
      <c r="S232" s="213">
        <f>+'MIT Da'!S232+'SAR Da'!S232+'URQ Da'!S232+'ROC Da'!S232+'SM Da'!S232+'BN Da'!S232+'BS Da'!S232+'TDC Da'!S232</f>
        <v>271</v>
      </c>
      <c r="T232" s="213">
        <f>+'MIT Da'!T232+'SAR Da'!T232+'URQ Da'!T232+'ROC Da'!T232+'SM Da'!T232+'BN Da'!T232+'BS Da'!T232+'TDC Da'!T232</f>
        <v>271</v>
      </c>
      <c r="U232" s="55">
        <f>+'MIT Da'!U232+'SAR Da'!U232+'URQ Da'!U232+'ROC Da'!U232+'SM Da'!U232+'BN Da'!U232+'BS Da'!U232+'TDC Da'!U232</f>
        <v>134</v>
      </c>
      <c r="V232" s="55">
        <f>+'MIT Da'!V232+'SAR Da'!V232+'URQ Da'!V232+'ROC Da'!V232+'SM Da'!V232+'BN Da'!V232+'BS Da'!V232+'TDC Da'!V232</f>
        <v>427</v>
      </c>
      <c r="W232" s="55">
        <f>+'MIT Da'!W232+'SAR Da'!W232+'URQ Da'!W232+'ROC Da'!W232+'SM Da'!W232+'BN Da'!W232+'BS Da'!W232+'TDC Da'!W232</f>
        <v>11</v>
      </c>
      <c r="X232" s="55">
        <f>+'MIT Da'!X232+'SAR Da'!X232+'URQ Da'!X232+'ROC Da'!X232+'SM Da'!X232+'BN Da'!X232+'BS Da'!X232+'TDC Da'!X232</f>
        <v>107</v>
      </c>
      <c r="Y232" s="55">
        <f>+'MIT Da'!Y232+'SAR Da'!Y232+'URQ Da'!Y232+'ROC Da'!Y232+'SM Da'!Y232+'BN Da'!Y232+'BS Da'!Y232+'TDC Da'!Y232</f>
        <v>4</v>
      </c>
      <c r="Z232" s="219">
        <f>+'MIT Da'!Z232+'SAR Da'!Z232+'URQ Da'!Z232+'ROC Da'!Z232+'SM Da'!Z232+'BN Da'!Z232+'BS Da'!Z232+'TDC Da'!Z232</f>
        <v>683</v>
      </c>
      <c r="AA232" s="55">
        <f>+'MIT Da'!AA232+'SAR Da'!AA232+'URQ Da'!AA232+'ROC Da'!AA232+'SM Da'!AA232+'BN Da'!AA232+'BS Da'!AA232+'TDC Da'!AA232</f>
        <v>173</v>
      </c>
      <c r="AB232" s="55">
        <f>+'MIT Da'!AB232+'SAR Da'!AB232+'URQ Da'!AB232+'ROC Da'!AB232+'SM Da'!AB232+'BN Da'!AB232+'BS Da'!AB232+'TDC Da'!AB232</f>
        <v>101</v>
      </c>
      <c r="AC232" s="55">
        <f>+'MIT Da'!AC232+'SAR Da'!AC232+'URQ Da'!AC232+'ROC Da'!AC232+'SM Da'!AC232+'BN Da'!AC232+'BS Da'!AC232+'TDC Da'!AC232</f>
        <v>683</v>
      </c>
      <c r="AD232" s="219">
        <f>+'MIT Da'!AD232+'SAR Da'!AD232+'URQ Da'!AD232+'ROC Da'!AD232+'SM Da'!AD232+'BN Da'!AD232+'BS Da'!AD232+'TDC Da'!AD232</f>
        <v>957</v>
      </c>
      <c r="AE232" s="55">
        <f>+'MIT Da'!AE232+'SAR Da'!AE232+'URQ Da'!AE232+'ROC Da'!AE232+'SM Da'!AE232+'BN Da'!AE232+'BS Da'!AE232+'TDC Da'!AE232</f>
        <v>54</v>
      </c>
      <c r="AF232" s="55">
        <f>+'MIT Da'!AF232+'SAR Da'!AF232+'URQ Da'!AF232+'ROC Da'!AF232+'SM Da'!AF232+'BN Da'!AF232+'BS Da'!AF232+'TDC Da'!AF232</f>
        <v>95</v>
      </c>
      <c r="AG232" s="55">
        <f>+'MIT Da'!AG232+'SAR Da'!AG232+'URQ Da'!AG232+'ROC Da'!AG232+'SM Da'!AG232+'BN Da'!AG232+'BS Da'!AG232+'TDC Da'!AG232</f>
        <v>447</v>
      </c>
      <c r="AH232" s="219">
        <f>+'MIT Da'!AH232+'SAR Da'!AH232+'URQ Da'!AH232+'ROC Da'!AH232+'SM Da'!AH232+'BN Da'!AH232+'BS Da'!AH232+'TDC Da'!AH232</f>
        <v>596</v>
      </c>
      <c r="AI232" s="10">
        <f>+'MIT Da'!AI232+'SAR Da'!AI232+'URQ Da'!AI232+'ROC Da'!AI232+'SM Da'!AI232+'BN Da'!AI232+'BS Da'!AI232+'TDC Da'!AI232</f>
        <v>281.214</v>
      </c>
      <c r="AJ232" s="10">
        <f>+'MIT Da'!AJ232+'SAR Da'!AJ232+'URQ Da'!AJ232+'ROC Da'!AJ232+'SM Da'!AJ232+'BN Da'!AJ232+'BS Da'!AJ232+'TDC Da'!AJ232</f>
        <v>2</v>
      </c>
      <c r="AK232" s="10">
        <f>+'MIT Da'!AK232+'SAR Da'!AK232+'URQ Da'!AK232+'ROC Da'!AK232+'SM Da'!AK232+'BN Da'!AK232+'BS Da'!AK232+'TDC Da'!AK232</f>
        <v>497.428</v>
      </c>
      <c r="AL232" s="222">
        <f>+'MIT Da'!AL232+'SAR Da'!AL232+'URQ Da'!AL232+'ROC Da'!AL232+'SM Da'!AL232+'BN Da'!AL232+'BS Da'!AL232+'TDC Da'!AL232</f>
        <v>780.64199999999994</v>
      </c>
      <c r="AM232" s="55">
        <f>+'MIT Da'!AM232+'SAR Da'!AM232+'URQ Da'!AM232+'ROC Da'!AM232+'SM Da'!AM232+'BN Da'!AM232+'BS Da'!AM232+'TDC Da'!AM232</f>
        <v>12</v>
      </c>
      <c r="AN232" s="55">
        <f>+'MIT Da'!AN232+'SAR Da'!AN232+'URQ Da'!AN232+'ROC Da'!AN232+'SM Da'!AN232+'BN Da'!AN232+'BS Da'!AN232+'TDC Da'!AN232</f>
        <v>58</v>
      </c>
      <c r="AO232" s="55">
        <f>+'MIT Da'!AO232+'SAR Da'!AO232+'URQ Da'!AO232+'ROC Da'!AO232+'SM Da'!AO232+'BN Da'!AO232+'BS Da'!AO232+'TDC Da'!AO232</f>
        <v>82</v>
      </c>
      <c r="AP232" s="232">
        <f>+'MIT Da'!AP232+'SAR Da'!AP232+'URQ Da'!AP232+'ROC Da'!AP232+'SM Da'!AP232+'BN Da'!AP232+'BS Da'!AP232+'TDC Da'!AP232</f>
        <v>152</v>
      </c>
      <c r="AQ232" s="55">
        <f>+'MIT Da'!AQ232+'SAR Da'!AQ232+'URQ Da'!AQ232+'ROC Da'!AQ232+'SM Da'!AQ232+'BN Da'!AQ232+'BS Da'!AQ232+'TDC Da'!AQ232</f>
        <v>596</v>
      </c>
      <c r="AR232" s="55">
        <f>+'MIT Da'!AR232+'SAR Da'!AR232+'URQ Da'!AR232+'ROC Da'!AR232+'SM Da'!AR232+'BN Da'!AR232+'BS Da'!AR232+'TDC Da'!AR232</f>
        <v>341</v>
      </c>
      <c r="AS232" s="55">
        <f>+'MIT Da'!AS232+'SAR Da'!AS232+'URQ Da'!AS232+'ROC Da'!AS232+'SM Da'!AS232+'BN Da'!AS232+'BS Da'!AS232+'TDC Da'!AS232</f>
        <v>39</v>
      </c>
      <c r="AT232" s="232">
        <f>+SUM(RED_InfraMR[[#This Row],[B.02.1 - Parque de Coches Eléctricos Motrices]:[B.02.3 - Parque de Coches Eléctricos Motrices Tipo R]])</f>
        <v>976</v>
      </c>
      <c r="AU232" s="55">
        <f>+'MIT Da'!AU232+'SAR Da'!AU232+'URQ Da'!AU232+'ROC Da'!AU232+'SM Da'!AU232+'BN Da'!AU232+'BS Da'!AU232+'TDC Da'!AU232</f>
        <v>12</v>
      </c>
      <c r="AV232" s="55">
        <f>+'MIT Da'!AV232+'SAR Da'!AV232+'URQ Da'!AV232+'ROC Da'!AV232+'SM Da'!AV232+'BN Da'!AV232+'BS Da'!AV232+'TDC Da'!AV232</f>
        <v>6</v>
      </c>
      <c r="AW232" s="55">
        <f>+'MIT Da'!AW232+'SAR Da'!AW232+'URQ Da'!AW232+'ROC Da'!AW232+'SM Da'!AW232+'BN Da'!AW232+'BS Da'!AW232+'TDC Da'!AW232</f>
        <v>10</v>
      </c>
      <c r="AX232" s="232">
        <f>+SUM(RED_InfraMR[[#This Row],[B.03.1 - Parque de Coches Motores Motrices Remolcados]:[B.03.3 - Parque de Coches Motores Motrices Cabina]])</f>
        <v>28</v>
      </c>
      <c r="AY232" s="55">
        <f>+'MIT Da'!AY232+'SAR Da'!AY232+'URQ Da'!AY232+'ROC Da'!AY232+'SM Da'!AY232+'BN Da'!AY232+'BS Da'!AY232+'TDC Da'!AY232</f>
        <v>440</v>
      </c>
      <c r="AZ232" s="55">
        <f>+'MIT Da'!AZ232+'SAR Da'!AZ232+'URQ Da'!AZ232+'ROC Da'!AZ232+'SM Da'!AZ232+'BN Da'!AZ232+'BS Da'!AZ232+'TDC Da'!AZ232</f>
        <v>170</v>
      </c>
      <c r="BA232" s="55">
        <f>+'MIT Da'!BA232+'SAR Da'!BA232+'URQ Da'!BA232+'ROC Da'!BA232+'SM Da'!BA232+'BN Da'!BA232+'BS Da'!BA232+'TDC Da'!BA232</f>
        <v>15</v>
      </c>
      <c r="BB232" s="55">
        <f>+'MIT Da'!BB232+'SAR Da'!BB232+'URQ Da'!BB232+'ROC Da'!BB232+'SM Da'!BB232+'BN Da'!BB232+'BS Da'!BB232+'TDC Da'!BB232</f>
        <v>0</v>
      </c>
      <c r="BC232" s="232">
        <f>+SUM(RED_InfraMR[[#This Row],[B.04.1 - Parque de Coches Remolcados Clase Unica]:[B.04.5 - Parque de Coches Remolcados para Servicios Especiales (Cartoneros)]])</f>
        <v>625</v>
      </c>
      <c r="BD232" s="393">
        <f>+'MIT Da'!BD232+'SAR Da'!BD232+'URQ Da'!BD232+'ROC Da'!BD232+'SM Da'!BD232+'BN Da'!BD232+'BS Da'!BD232+'TDC Da'!BD232</f>
        <v>164</v>
      </c>
      <c r="BE232" s="55">
        <f>+'MIT Da'!BE232+'SAR Da'!BE232+'URQ Da'!BE232+'ROC Da'!BE232+'SM Da'!BE232+'BN Da'!BE232+'BS Da'!BE232+'TDC Da'!BE232</f>
        <v>12</v>
      </c>
      <c r="BF232" s="55">
        <f>+'MIT Da'!BF232+'SAR Da'!BF232+'URQ Da'!BF232+'ROC Da'!BF232+'SM Da'!BF232+'BN Da'!BF232+'BS Da'!BF232+'TDC Da'!BF232</f>
        <v>92</v>
      </c>
      <c r="BG232" s="235"/>
    </row>
    <row r="233" spans="1:59">
      <c r="A233" s="1">
        <v>2012</v>
      </c>
      <c r="B233" s="1" t="s">
        <v>64</v>
      </c>
      <c r="C233" s="10">
        <f>+'MIT Da'!C233+'SAR Da'!C233+'URQ Da'!C233+'ROC Da'!C233+'SM Da'!C233+'BN Da'!C233+'BS Da'!C233+'TDC Da'!C233</f>
        <v>147.21299999999999</v>
      </c>
      <c r="D233" s="10">
        <f>+'MIT Da'!D233+'SAR Da'!D233+'URQ Da'!D233+'ROC Da'!D233+'SM Da'!D233+'BN Da'!D233+'BS Da'!D233+'TDC Da'!D233</f>
        <v>434.00300000000004</v>
      </c>
      <c r="E233" s="10">
        <f>+'MIT Da'!E233+'SAR Da'!E233+'URQ Da'!E233+'ROC Da'!E233+'SM Da'!E233+'BN Da'!E233+'BS Da'!E233+'TDC Da'!E233</f>
        <v>0</v>
      </c>
      <c r="F233" s="10">
        <f>+'MIT Da'!F233+'SAR Da'!F233+'URQ Da'!F233+'ROC Da'!F233+'SM Da'!F233+'BN Da'!F233+'BS Da'!F233+'TDC Da'!F233</f>
        <v>186.47664</v>
      </c>
      <c r="G233" s="192">
        <f>+'MIT Da'!G233+'SAR Da'!G233+'URQ Da'!G233+'ROC Da'!G233+'SM Da'!G233+'BN Da'!G233+'BS Da'!G233+'TDC Da'!G233</f>
        <v>767.69263999999998</v>
      </c>
      <c r="H233" s="192">
        <f>+'MIT Da'!H233+'SAR Da'!H233+'URQ Da'!H233+'ROC Da'!H233+'SM Da'!H233+'BN Da'!H233+'BS Da'!H233+'TDC Da'!H233</f>
        <v>767.69263999999998</v>
      </c>
      <c r="I233" s="10">
        <f>+'MIT Da'!I233+'SAR Da'!I233+'URQ Da'!I233+'ROC Da'!I233+'SM Da'!I233+'BN Da'!I233+'BS Da'!I233+'TDC Da'!I233</f>
        <v>1011.74311</v>
      </c>
      <c r="J233" s="10">
        <f>+'MIT Da'!J233+'SAR Da'!J233+'URQ Da'!J233+'ROC Da'!J233+'SM Da'!J233+'BN Da'!J233+'BS Da'!J233+'TDC Da'!J233</f>
        <v>1039.809</v>
      </c>
      <c r="K233" s="10">
        <f>+'MIT Da'!K233+'SAR Da'!K233+'URQ Da'!K233+'ROC Da'!K233+'SM Da'!K233+'BN Da'!K233+'BS Da'!K233+'TDC Da'!K233</f>
        <v>54.516999999999996</v>
      </c>
      <c r="L233" s="10">
        <f>+'MIT Da'!L233+'SAR Da'!L233+'URQ Da'!L233+'ROC Da'!L233+'SM Da'!L233+'BN Da'!L233+'BS Da'!L233+'TDC Da'!L233</f>
        <v>400.09900000000005</v>
      </c>
      <c r="M233" s="10">
        <f>+'MIT Da'!M233+'SAR Da'!M233+'URQ Da'!M233+'ROC Da'!M233+'SM Da'!M233+'BN Da'!M233+'BS Da'!M233+'TDC Da'!M233</f>
        <v>21.314999999999998</v>
      </c>
      <c r="N233" s="192">
        <f>+'MIT Da'!N233+'SAR Da'!N233+'URQ Da'!N233+'ROC Da'!N233+'SM Da'!N233+'BN Da'!N233+'BS Da'!N233+'TDC Da'!N233</f>
        <v>1439.9079999999999</v>
      </c>
      <c r="O233" s="192">
        <f>+'MIT Da'!O233+'SAR Da'!O233+'URQ Da'!O233+'ROC Da'!O233+'SM Da'!O233+'BN Da'!O233+'BS Da'!O233+'TDC Da'!O233</f>
        <v>1439.9079999999999</v>
      </c>
      <c r="P233" s="55">
        <f>+'MIT Da'!P233+'SAR Da'!P233+'URQ Da'!P233+'ROC Da'!P233+'SM Da'!P233+'BN Da'!P233+'BS Da'!P233+'TDC Da'!P233</f>
        <v>203</v>
      </c>
      <c r="Q233" s="55">
        <f>+'MIT Da'!Q233+'SAR Da'!Q233+'URQ Da'!Q233+'ROC Da'!Q233+'SM Da'!Q233+'BN Da'!Q233+'BS Da'!Q233+'TDC Da'!Q233</f>
        <v>58</v>
      </c>
      <c r="R233" s="55">
        <f>+'MIT Da'!R233+'SAR Da'!R233+'URQ Da'!R233+'ROC Da'!R233+'SM Da'!R233+'BN Da'!R233+'BS Da'!R233+'TDC Da'!R233</f>
        <v>10</v>
      </c>
      <c r="S233" s="213">
        <f>+'MIT Da'!S233+'SAR Da'!S233+'URQ Da'!S233+'ROC Da'!S233+'SM Da'!S233+'BN Da'!S233+'BS Da'!S233+'TDC Da'!S233</f>
        <v>271</v>
      </c>
      <c r="T233" s="213">
        <f>+'MIT Da'!T233+'SAR Da'!T233+'URQ Da'!T233+'ROC Da'!T233+'SM Da'!T233+'BN Da'!T233+'BS Da'!T233+'TDC Da'!T233</f>
        <v>271</v>
      </c>
      <c r="U233" s="55">
        <f>+'MIT Da'!U233+'SAR Da'!U233+'URQ Da'!U233+'ROC Da'!U233+'SM Da'!U233+'BN Da'!U233+'BS Da'!U233+'TDC Da'!U233</f>
        <v>134</v>
      </c>
      <c r="V233" s="55">
        <f>+'MIT Da'!V233+'SAR Da'!V233+'URQ Da'!V233+'ROC Da'!V233+'SM Da'!V233+'BN Da'!V233+'BS Da'!V233+'TDC Da'!V233</f>
        <v>427</v>
      </c>
      <c r="W233" s="55">
        <f>+'MIT Da'!W233+'SAR Da'!W233+'URQ Da'!W233+'ROC Da'!W233+'SM Da'!W233+'BN Da'!W233+'BS Da'!W233+'TDC Da'!W233</f>
        <v>11</v>
      </c>
      <c r="X233" s="55">
        <f>+'MIT Da'!X233+'SAR Da'!X233+'URQ Da'!X233+'ROC Da'!X233+'SM Da'!X233+'BN Da'!X233+'BS Da'!X233+'TDC Da'!X233</f>
        <v>107</v>
      </c>
      <c r="Y233" s="55">
        <f>+'MIT Da'!Y233+'SAR Da'!Y233+'URQ Da'!Y233+'ROC Da'!Y233+'SM Da'!Y233+'BN Da'!Y233+'BS Da'!Y233+'TDC Da'!Y233</f>
        <v>4</v>
      </c>
      <c r="Z233" s="219">
        <f>+'MIT Da'!Z233+'SAR Da'!Z233+'URQ Da'!Z233+'ROC Da'!Z233+'SM Da'!Z233+'BN Da'!Z233+'BS Da'!Z233+'TDC Da'!Z233</f>
        <v>683</v>
      </c>
      <c r="AA233" s="55">
        <f>+'MIT Da'!AA233+'SAR Da'!AA233+'URQ Da'!AA233+'ROC Da'!AA233+'SM Da'!AA233+'BN Da'!AA233+'BS Da'!AA233+'TDC Da'!AA233</f>
        <v>173</v>
      </c>
      <c r="AB233" s="55">
        <f>+'MIT Da'!AB233+'SAR Da'!AB233+'URQ Da'!AB233+'ROC Da'!AB233+'SM Da'!AB233+'BN Da'!AB233+'BS Da'!AB233+'TDC Da'!AB233</f>
        <v>101</v>
      </c>
      <c r="AC233" s="55">
        <f>+'MIT Da'!AC233+'SAR Da'!AC233+'URQ Da'!AC233+'ROC Da'!AC233+'SM Da'!AC233+'BN Da'!AC233+'BS Da'!AC233+'TDC Da'!AC233</f>
        <v>683</v>
      </c>
      <c r="AD233" s="219">
        <f>+'MIT Da'!AD233+'SAR Da'!AD233+'URQ Da'!AD233+'ROC Da'!AD233+'SM Da'!AD233+'BN Da'!AD233+'BS Da'!AD233+'TDC Da'!AD233</f>
        <v>957</v>
      </c>
      <c r="AE233" s="55">
        <f>+'MIT Da'!AE233+'SAR Da'!AE233+'URQ Da'!AE233+'ROC Da'!AE233+'SM Da'!AE233+'BN Da'!AE233+'BS Da'!AE233+'TDC Da'!AE233</f>
        <v>54</v>
      </c>
      <c r="AF233" s="55">
        <f>+'MIT Da'!AF233+'SAR Da'!AF233+'URQ Da'!AF233+'ROC Da'!AF233+'SM Da'!AF233+'BN Da'!AF233+'BS Da'!AF233+'TDC Da'!AF233</f>
        <v>95</v>
      </c>
      <c r="AG233" s="55">
        <f>+'MIT Da'!AG233+'SAR Da'!AG233+'URQ Da'!AG233+'ROC Da'!AG233+'SM Da'!AG233+'BN Da'!AG233+'BS Da'!AG233+'TDC Da'!AG233</f>
        <v>447</v>
      </c>
      <c r="AH233" s="219">
        <f>+'MIT Da'!AH233+'SAR Da'!AH233+'URQ Da'!AH233+'ROC Da'!AH233+'SM Da'!AH233+'BN Da'!AH233+'BS Da'!AH233+'TDC Da'!AH233</f>
        <v>596</v>
      </c>
      <c r="AI233" s="10">
        <f>+'MIT Da'!AI233+'SAR Da'!AI233+'URQ Da'!AI233+'ROC Da'!AI233+'SM Da'!AI233+'BN Da'!AI233+'BS Da'!AI233+'TDC Da'!AI233</f>
        <v>281.214</v>
      </c>
      <c r="AJ233" s="10">
        <f>+'MIT Da'!AJ233+'SAR Da'!AJ233+'URQ Da'!AJ233+'ROC Da'!AJ233+'SM Da'!AJ233+'BN Da'!AJ233+'BS Da'!AJ233+'TDC Da'!AJ233</f>
        <v>2</v>
      </c>
      <c r="AK233" s="10">
        <f>+'MIT Da'!AK233+'SAR Da'!AK233+'URQ Da'!AK233+'ROC Da'!AK233+'SM Da'!AK233+'BN Da'!AK233+'BS Da'!AK233+'TDC Da'!AK233</f>
        <v>497.428</v>
      </c>
      <c r="AL233" s="222">
        <f>+'MIT Da'!AL233+'SAR Da'!AL233+'URQ Da'!AL233+'ROC Da'!AL233+'SM Da'!AL233+'BN Da'!AL233+'BS Da'!AL233+'TDC Da'!AL233</f>
        <v>780.64199999999994</v>
      </c>
      <c r="AM233" s="55">
        <f>+'MIT Da'!AM233+'SAR Da'!AM233+'URQ Da'!AM233+'ROC Da'!AM233+'SM Da'!AM233+'BN Da'!AM233+'BS Da'!AM233+'TDC Da'!AM233</f>
        <v>12</v>
      </c>
      <c r="AN233" s="55">
        <f>+'MIT Da'!AN233+'SAR Da'!AN233+'URQ Da'!AN233+'ROC Da'!AN233+'SM Da'!AN233+'BN Da'!AN233+'BS Da'!AN233+'TDC Da'!AN233</f>
        <v>58</v>
      </c>
      <c r="AO233" s="55">
        <f>+'MIT Da'!AO233+'SAR Da'!AO233+'URQ Da'!AO233+'ROC Da'!AO233+'SM Da'!AO233+'BN Da'!AO233+'BS Da'!AO233+'TDC Da'!AO233</f>
        <v>82</v>
      </c>
      <c r="AP233" s="232">
        <f>+'MIT Da'!AP233+'SAR Da'!AP233+'URQ Da'!AP233+'ROC Da'!AP233+'SM Da'!AP233+'BN Da'!AP233+'BS Da'!AP233+'TDC Da'!AP233</f>
        <v>152</v>
      </c>
      <c r="AQ233" s="55">
        <f>+'MIT Da'!AQ233+'SAR Da'!AQ233+'URQ Da'!AQ233+'ROC Da'!AQ233+'SM Da'!AQ233+'BN Da'!AQ233+'BS Da'!AQ233+'TDC Da'!AQ233</f>
        <v>596</v>
      </c>
      <c r="AR233" s="55">
        <f>+'MIT Da'!AR233+'SAR Da'!AR233+'URQ Da'!AR233+'ROC Da'!AR233+'SM Da'!AR233+'BN Da'!AR233+'BS Da'!AR233+'TDC Da'!AR233</f>
        <v>341</v>
      </c>
      <c r="AS233" s="55">
        <f>+'MIT Da'!AS233+'SAR Da'!AS233+'URQ Da'!AS233+'ROC Da'!AS233+'SM Da'!AS233+'BN Da'!AS233+'BS Da'!AS233+'TDC Da'!AS233</f>
        <v>39</v>
      </c>
      <c r="AT233" s="232">
        <f>+SUM(RED_InfraMR[[#This Row],[B.02.1 - Parque de Coches Eléctricos Motrices]:[B.02.3 - Parque de Coches Eléctricos Motrices Tipo R]])</f>
        <v>976</v>
      </c>
      <c r="AU233" s="55">
        <f>+'MIT Da'!AU233+'SAR Da'!AU233+'URQ Da'!AU233+'ROC Da'!AU233+'SM Da'!AU233+'BN Da'!AU233+'BS Da'!AU233+'TDC Da'!AU233</f>
        <v>12</v>
      </c>
      <c r="AV233" s="55">
        <f>+'MIT Da'!AV233+'SAR Da'!AV233+'URQ Da'!AV233+'ROC Da'!AV233+'SM Da'!AV233+'BN Da'!AV233+'BS Da'!AV233+'TDC Da'!AV233</f>
        <v>6</v>
      </c>
      <c r="AW233" s="55">
        <f>+'MIT Da'!AW233+'SAR Da'!AW233+'URQ Da'!AW233+'ROC Da'!AW233+'SM Da'!AW233+'BN Da'!AW233+'BS Da'!AW233+'TDC Da'!AW233</f>
        <v>10</v>
      </c>
      <c r="AX233" s="232">
        <f>+SUM(RED_InfraMR[[#This Row],[B.03.1 - Parque de Coches Motores Motrices Remolcados]:[B.03.3 - Parque de Coches Motores Motrices Cabina]])</f>
        <v>28</v>
      </c>
      <c r="AY233" s="55">
        <f>+'MIT Da'!AY233+'SAR Da'!AY233+'URQ Da'!AY233+'ROC Da'!AY233+'SM Da'!AY233+'BN Da'!AY233+'BS Da'!AY233+'TDC Da'!AY233</f>
        <v>440</v>
      </c>
      <c r="AZ233" s="55">
        <f>+'MIT Da'!AZ233+'SAR Da'!AZ233+'URQ Da'!AZ233+'ROC Da'!AZ233+'SM Da'!AZ233+'BN Da'!AZ233+'BS Da'!AZ233+'TDC Da'!AZ233</f>
        <v>170</v>
      </c>
      <c r="BA233" s="55">
        <f>+'MIT Da'!BA233+'SAR Da'!BA233+'URQ Da'!BA233+'ROC Da'!BA233+'SM Da'!BA233+'BN Da'!BA233+'BS Da'!BA233+'TDC Da'!BA233</f>
        <v>15</v>
      </c>
      <c r="BB233" s="55">
        <f>+'MIT Da'!BB233+'SAR Da'!BB233+'URQ Da'!BB233+'ROC Da'!BB233+'SM Da'!BB233+'BN Da'!BB233+'BS Da'!BB233+'TDC Da'!BB233</f>
        <v>0</v>
      </c>
      <c r="BC233" s="232">
        <f>+SUM(RED_InfraMR[[#This Row],[B.04.1 - Parque de Coches Remolcados Clase Unica]:[B.04.5 - Parque de Coches Remolcados para Servicios Especiales (Cartoneros)]])</f>
        <v>625</v>
      </c>
      <c r="BD233" s="393">
        <f>+'MIT Da'!BD233+'SAR Da'!BD233+'URQ Da'!BD233+'ROC Da'!BD233+'SM Da'!BD233+'BN Da'!BD233+'BS Da'!BD233+'TDC Da'!BD233</f>
        <v>164</v>
      </c>
      <c r="BE233" s="55">
        <f>+'MIT Da'!BE233+'SAR Da'!BE233+'URQ Da'!BE233+'ROC Da'!BE233+'SM Da'!BE233+'BN Da'!BE233+'BS Da'!BE233+'TDC Da'!BE233</f>
        <v>12</v>
      </c>
      <c r="BF233" s="55">
        <f>+'MIT Da'!BF233+'SAR Da'!BF233+'URQ Da'!BF233+'ROC Da'!BF233+'SM Da'!BF233+'BN Da'!BF233+'BS Da'!BF233+'TDC Da'!BF233</f>
        <v>92</v>
      </c>
      <c r="BG233" s="235"/>
    </row>
    <row r="234" spans="1:59">
      <c r="A234" s="1">
        <v>2012</v>
      </c>
      <c r="B234" s="1" t="s">
        <v>65</v>
      </c>
      <c r="C234" s="10">
        <f>+'MIT Da'!C234+'SAR Da'!C234+'URQ Da'!C234+'ROC Da'!C234+'SM Da'!C234+'BN Da'!C234+'BS Da'!C234+'TDC Da'!C234</f>
        <v>147.21299999999999</v>
      </c>
      <c r="D234" s="10">
        <f>+'MIT Da'!D234+'SAR Da'!D234+'URQ Da'!D234+'ROC Da'!D234+'SM Da'!D234+'BN Da'!D234+'BS Da'!D234+'TDC Da'!D234</f>
        <v>434.00300000000004</v>
      </c>
      <c r="E234" s="10">
        <f>+'MIT Da'!E234+'SAR Da'!E234+'URQ Da'!E234+'ROC Da'!E234+'SM Da'!E234+'BN Da'!E234+'BS Da'!E234+'TDC Da'!E234</f>
        <v>0</v>
      </c>
      <c r="F234" s="10">
        <f>+'MIT Da'!F234+'SAR Da'!F234+'URQ Da'!F234+'ROC Da'!F234+'SM Da'!F234+'BN Da'!F234+'BS Da'!F234+'TDC Da'!F234</f>
        <v>186.47664</v>
      </c>
      <c r="G234" s="192">
        <f>+'MIT Da'!G234+'SAR Da'!G234+'URQ Da'!G234+'ROC Da'!G234+'SM Da'!G234+'BN Da'!G234+'BS Da'!G234+'TDC Da'!G234</f>
        <v>767.69263999999998</v>
      </c>
      <c r="H234" s="192">
        <f>+'MIT Da'!H234+'SAR Da'!H234+'URQ Da'!H234+'ROC Da'!H234+'SM Da'!H234+'BN Da'!H234+'BS Da'!H234+'TDC Da'!H234</f>
        <v>767.69263999999998</v>
      </c>
      <c r="I234" s="10">
        <f>+'MIT Da'!I234+'SAR Da'!I234+'URQ Da'!I234+'ROC Da'!I234+'SM Da'!I234+'BN Da'!I234+'BS Da'!I234+'TDC Da'!I234</f>
        <v>1011.74311</v>
      </c>
      <c r="J234" s="10">
        <f>+'MIT Da'!J234+'SAR Da'!J234+'URQ Da'!J234+'ROC Da'!J234+'SM Da'!J234+'BN Da'!J234+'BS Da'!J234+'TDC Da'!J234</f>
        <v>1039.809</v>
      </c>
      <c r="K234" s="10">
        <f>+'MIT Da'!K234+'SAR Da'!K234+'URQ Da'!K234+'ROC Da'!K234+'SM Da'!K234+'BN Da'!K234+'BS Da'!K234+'TDC Da'!K234</f>
        <v>54.516999999999996</v>
      </c>
      <c r="L234" s="10">
        <f>+'MIT Da'!L234+'SAR Da'!L234+'URQ Da'!L234+'ROC Da'!L234+'SM Da'!L234+'BN Da'!L234+'BS Da'!L234+'TDC Da'!L234</f>
        <v>400.09900000000005</v>
      </c>
      <c r="M234" s="10">
        <f>+'MIT Da'!M234+'SAR Da'!M234+'URQ Da'!M234+'ROC Da'!M234+'SM Da'!M234+'BN Da'!M234+'BS Da'!M234+'TDC Da'!M234</f>
        <v>21.314999999999998</v>
      </c>
      <c r="N234" s="192">
        <f>+'MIT Da'!N234+'SAR Da'!N234+'URQ Da'!N234+'ROC Da'!N234+'SM Da'!N234+'BN Da'!N234+'BS Da'!N234+'TDC Da'!N234</f>
        <v>1439.9079999999999</v>
      </c>
      <c r="O234" s="192">
        <f>+'MIT Da'!O234+'SAR Da'!O234+'URQ Da'!O234+'ROC Da'!O234+'SM Da'!O234+'BN Da'!O234+'BS Da'!O234+'TDC Da'!O234</f>
        <v>1439.9079999999999</v>
      </c>
      <c r="P234" s="55">
        <f>+'MIT Da'!P234+'SAR Da'!P234+'URQ Da'!P234+'ROC Da'!P234+'SM Da'!P234+'BN Da'!P234+'BS Da'!P234+'TDC Da'!P234</f>
        <v>203</v>
      </c>
      <c r="Q234" s="55">
        <f>+'MIT Da'!Q234+'SAR Da'!Q234+'URQ Da'!Q234+'ROC Da'!Q234+'SM Da'!Q234+'BN Da'!Q234+'BS Da'!Q234+'TDC Da'!Q234</f>
        <v>58</v>
      </c>
      <c r="R234" s="55">
        <f>+'MIT Da'!R234+'SAR Da'!R234+'URQ Da'!R234+'ROC Da'!R234+'SM Da'!R234+'BN Da'!R234+'BS Da'!R234+'TDC Da'!R234</f>
        <v>10</v>
      </c>
      <c r="S234" s="213">
        <f>+'MIT Da'!S234+'SAR Da'!S234+'URQ Da'!S234+'ROC Da'!S234+'SM Da'!S234+'BN Da'!S234+'BS Da'!S234+'TDC Da'!S234</f>
        <v>271</v>
      </c>
      <c r="T234" s="213">
        <f>+'MIT Da'!T234+'SAR Da'!T234+'URQ Da'!T234+'ROC Da'!T234+'SM Da'!T234+'BN Da'!T234+'BS Da'!T234+'TDC Da'!T234</f>
        <v>271</v>
      </c>
      <c r="U234" s="55">
        <f>+'MIT Da'!U234+'SAR Da'!U234+'URQ Da'!U234+'ROC Da'!U234+'SM Da'!U234+'BN Da'!U234+'BS Da'!U234+'TDC Da'!U234</f>
        <v>134</v>
      </c>
      <c r="V234" s="55">
        <f>+'MIT Da'!V234+'SAR Da'!V234+'URQ Da'!V234+'ROC Da'!V234+'SM Da'!V234+'BN Da'!V234+'BS Da'!V234+'TDC Da'!V234</f>
        <v>427</v>
      </c>
      <c r="W234" s="55">
        <f>+'MIT Da'!W234+'SAR Da'!W234+'URQ Da'!W234+'ROC Da'!W234+'SM Da'!W234+'BN Da'!W234+'BS Da'!W234+'TDC Da'!W234</f>
        <v>11</v>
      </c>
      <c r="X234" s="55">
        <f>+'MIT Da'!X234+'SAR Da'!X234+'URQ Da'!X234+'ROC Da'!X234+'SM Da'!X234+'BN Da'!X234+'BS Da'!X234+'TDC Da'!X234</f>
        <v>107</v>
      </c>
      <c r="Y234" s="55">
        <f>+'MIT Da'!Y234+'SAR Da'!Y234+'URQ Da'!Y234+'ROC Da'!Y234+'SM Da'!Y234+'BN Da'!Y234+'BS Da'!Y234+'TDC Da'!Y234</f>
        <v>4</v>
      </c>
      <c r="Z234" s="219">
        <f>+'MIT Da'!Z234+'SAR Da'!Z234+'URQ Da'!Z234+'ROC Da'!Z234+'SM Da'!Z234+'BN Da'!Z234+'BS Da'!Z234+'TDC Da'!Z234</f>
        <v>683</v>
      </c>
      <c r="AA234" s="55">
        <f>+'MIT Da'!AA234+'SAR Da'!AA234+'URQ Da'!AA234+'ROC Da'!AA234+'SM Da'!AA234+'BN Da'!AA234+'BS Da'!AA234+'TDC Da'!AA234</f>
        <v>173</v>
      </c>
      <c r="AB234" s="55">
        <f>+'MIT Da'!AB234+'SAR Da'!AB234+'URQ Da'!AB234+'ROC Da'!AB234+'SM Da'!AB234+'BN Da'!AB234+'BS Da'!AB234+'TDC Da'!AB234</f>
        <v>101</v>
      </c>
      <c r="AC234" s="55">
        <f>+'MIT Da'!AC234+'SAR Da'!AC234+'URQ Da'!AC234+'ROC Da'!AC234+'SM Da'!AC234+'BN Da'!AC234+'BS Da'!AC234+'TDC Da'!AC234</f>
        <v>683</v>
      </c>
      <c r="AD234" s="219">
        <f>+'MIT Da'!AD234+'SAR Da'!AD234+'URQ Da'!AD234+'ROC Da'!AD234+'SM Da'!AD234+'BN Da'!AD234+'BS Da'!AD234+'TDC Da'!AD234</f>
        <v>957</v>
      </c>
      <c r="AE234" s="55">
        <f>+'MIT Da'!AE234+'SAR Da'!AE234+'URQ Da'!AE234+'ROC Da'!AE234+'SM Da'!AE234+'BN Da'!AE234+'BS Da'!AE234+'TDC Da'!AE234</f>
        <v>54</v>
      </c>
      <c r="AF234" s="55">
        <f>+'MIT Da'!AF234+'SAR Da'!AF234+'URQ Da'!AF234+'ROC Da'!AF234+'SM Da'!AF234+'BN Da'!AF234+'BS Da'!AF234+'TDC Da'!AF234</f>
        <v>95</v>
      </c>
      <c r="AG234" s="55">
        <f>+'MIT Da'!AG234+'SAR Da'!AG234+'URQ Da'!AG234+'ROC Da'!AG234+'SM Da'!AG234+'BN Da'!AG234+'BS Da'!AG234+'TDC Da'!AG234</f>
        <v>447</v>
      </c>
      <c r="AH234" s="219">
        <f>+'MIT Da'!AH234+'SAR Da'!AH234+'URQ Da'!AH234+'ROC Da'!AH234+'SM Da'!AH234+'BN Da'!AH234+'BS Da'!AH234+'TDC Da'!AH234</f>
        <v>596</v>
      </c>
      <c r="AI234" s="10">
        <f>+'MIT Da'!AI234+'SAR Da'!AI234+'URQ Da'!AI234+'ROC Da'!AI234+'SM Da'!AI234+'BN Da'!AI234+'BS Da'!AI234+'TDC Da'!AI234</f>
        <v>281.214</v>
      </c>
      <c r="AJ234" s="10">
        <f>+'MIT Da'!AJ234+'SAR Da'!AJ234+'URQ Da'!AJ234+'ROC Da'!AJ234+'SM Da'!AJ234+'BN Da'!AJ234+'BS Da'!AJ234+'TDC Da'!AJ234</f>
        <v>2</v>
      </c>
      <c r="AK234" s="10">
        <f>+'MIT Da'!AK234+'SAR Da'!AK234+'URQ Da'!AK234+'ROC Da'!AK234+'SM Da'!AK234+'BN Da'!AK234+'BS Da'!AK234+'TDC Da'!AK234</f>
        <v>497.428</v>
      </c>
      <c r="AL234" s="222">
        <f>+'MIT Da'!AL234+'SAR Da'!AL234+'URQ Da'!AL234+'ROC Da'!AL234+'SM Da'!AL234+'BN Da'!AL234+'BS Da'!AL234+'TDC Da'!AL234</f>
        <v>780.64199999999994</v>
      </c>
      <c r="AM234" s="55">
        <f>+'MIT Da'!AM234+'SAR Da'!AM234+'URQ Da'!AM234+'ROC Da'!AM234+'SM Da'!AM234+'BN Da'!AM234+'BS Da'!AM234+'TDC Da'!AM234</f>
        <v>12</v>
      </c>
      <c r="AN234" s="55">
        <f>+'MIT Da'!AN234+'SAR Da'!AN234+'URQ Da'!AN234+'ROC Da'!AN234+'SM Da'!AN234+'BN Da'!AN234+'BS Da'!AN234+'TDC Da'!AN234</f>
        <v>58</v>
      </c>
      <c r="AO234" s="55">
        <f>+'MIT Da'!AO234+'SAR Da'!AO234+'URQ Da'!AO234+'ROC Da'!AO234+'SM Da'!AO234+'BN Da'!AO234+'BS Da'!AO234+'TDC Da'!AO234</f>
        <v>82</v>
      </c>
      <c r="AP234" s="232">
        <f>+'MIT Da'!AP234+'SAR Da'!AP234+'URQ Da'!AP234+'ROC Da'!AP234+'SM Da'!AP234+'BN Da'!AP234+'BS Da'!AP234+'TDC Da'!AP234</f>
        <v>152</v>
      </c>
      <c r="AQ234" s="55">
        <f>+'MIT Da'!AQ234+'SAR Da'!AQ234+'URQ Da'!AQ234+'ROC Da'!AQ234+'SM Da'!AQ234+'BN Da'!AQ234+'BS Da'!AQ234+'TDC Da'!AQ234</f>
        <v>596</v>
      </c>
      <c r="AR234" s="55">
        <f>+'MIT Da'!AR234+'SAR Da'!AR234+'URQ Da'!AR234+'ROC Da'!AR234+'SM Da'!AR234+'BN Da'!AR234+'BS Da'!AR234+'TDC Da'!AR234</f>
        <v>341</v>
      </c>
      <c r="AS234" s="55">
        <f>+'MIT Da'!AS234+'SAR Da'!AS234+'URQ Da'!AS234+'ROC Da'!AS234+'SM Da'!AS234+'BN Da'!AS234+'BS Da'!AS234+'TDC Da'!AS234</f>
        <v>39</v>
      </c>
      <c r="AT234" s="232">
        <f>+SUM(RED_InfraMR[[#This Row],[B.02.1 - Parque de Coches Eléctricos Motrices]:[B.02.3 - Parque de Coches Eléctricos Motrices Tipo R]])</f>
        <v>976</v>
      </c>
      <c r="AU234" s="55">
        <f>+'MIT Da'!AU234+'SAR Da'!AU234+'URQ Da'!AU234+'ROC Da'!AU234+'SM Da'!AU234+'BN Da'!AU234+'BS Da'!AU234+'TDC Da'!AU234</f>
        <v>12</v>
      </c>
      <c r="AV234" s="55">
        <f>+'MIT Da'!AV234+'SAR Da'!AV234+'URQ Da'!AV234+'ROC Da'!AV234+'SM Da'!AV234+'BN Da'!AV234+'BS Da'!AV234+'TDC Da'!AV234</f>
        <v>6</v>
      </c>
      <c r="AW234" s="55">
        <f>+'MIT Da'!AW234+'SAR Da'!AW234+'URQ Da'!AW234+'ROC Da'!AW234+'SM Da'!AW234+'BN Da'!AW234+'BS Da'!AW234+'TDC Da'!AW234</f>
        <v>10</v>
      </c>
      <c r="AX234" s="232">
        <f>+SUM(RED_InfraMR[[#This Row],[B.03.1 - Parque de Coches Motores Motrices Remolcados]:[B.03.3 - Parque de Coches Motores Motrices Cabina]])</f>
        <v>28</v>
      </c>
      <c r="AY234" s="55">
        <f>+'MIT Da'!AY234+'SAR Da'!AY234+'URQ Da'!AY234+'ROC Da'!AY234+'SM Da'!AY234+'BN Da'!AY234+'BS Da'!AY234+'TDC Da'!AY234</f>
        <v>440</v>
      </c>
      <c r="AZ234" s="55">
        <f>+'MIT Da'!AZ234+'SAR Da'!AZ234+'URQ Da'!AZ234+'ROC Da'!AZ234+'SM Da'!AZ234+'BN Da'!AZ234+'BS Da'!AZ234+'TDC Da'!AZ234</f>
        <v>170</v>
      </c>
      <c r="BA234" s="55">
        <f>+'MIT Da'!BA234+'SAR Da'!BA234+'URQ Da'!BA234+'ROC Da'!BA234+'SM Da'!BA234+'BN Da'!BA234+'BS Da'!BA234+'TDC Da'!BA234</f>
        <v>15</v>
      </c>
      <c r="BB234" s="55">
        <f>+'MIT Da'!BB234+'SAR Da'!BB234+'URQ Da'!BB234+'ROC Da'!BB234+'SM Da'!BB234+'BN Da'!BB234+'BS Da'!BB234+'TDC Da'!BB234</f>
        <v>0</v>
      </c>
      <c r="BC234" s="232">
        <f>+SUM(RED_InfraMR[[#This Row],[B.04.1 - Parque de Coches Remolcados Clase Unica]:[B.04.5 - Parque de Coches Remolcados para Servicios Especiales (Cartoneros)]])</f>
        <v>625</v>
      </c>
      <c r="BD234" s="393">
        <f>+'MIT Da'!BD234+'SAR Da'!BD234+'URQ Da'!BD234+'ROC Da'!BD234+'SM Da'!BD234+'BN Da'!BD234+'BS Da'!BD234+'TDC Da'!BD234</f>
        <v>164</v>
      </c>
      <c r="BE234" s="55">
        <f>+'MIT Da'!BE234+'SAR Da'!BE234+'URQ Da'!BE234+'ROC Da'!BE234+'SM Da'!BE234+'BN Da'!BE234+'BS Da'!BE234+'TDC Da'!BE234</f>
        <v>12</v>
      </c>
      <c r="BF234" s="55">
        <f>+'MIT Da'!BF234+'SAR Da'!BF234+'URQ Da'!BF234+'ROC Da'!BF234+'SM Da'!BF234+'BN Da'!BF234+'BS Da'!BF234+'TDC Da'!BF234</f>
        <v>92</v>
      </c>
      <c r="BG234" s="235"/>
    </row>
    <row r="235" spans="1:59">
      <c r="A235" s="1">
        <v>2012</v>
      </c>
      <c r="B235" s="1" t="s">
        <v>66</v>
      </c>
      <c r="C235" s="10">
        <f>+'MIT Da'!C235+'SAR Da'!C235+'URQ Da'!C235+'ROC Da'!C235+'SM Da'!C235+'BN Da'!C235+'BS Da'!C235+'TDC Da'!C235</f>
        <v>147.21299999999999</v>
      </c>
      <c r="D235" s="10">
        <f>+'MIT Da'!D235+'SAR Da'!D235+'URQ Da'!D235+'ROC Da'!D235+'SM Da'!D235+'BN Da'!D235+'BS Da'!D235+'TDC Da'!D235</f>
        <v>434.00300000000004</v>
      </c>
      <c r="E235" s="10">
        <f>+'MIT Da'!E235+'SAR Da'!E235+'URQ Da'!E235+'ROC Da'!E235+'SM Da'!E235+'BN Da'!E235+'BS Da'!E235+'TDC Da'!E235</f>
        <v>0</v>
      </c>
      <c r="F235" s="10">
        <f>+'MIT Da'!F235+'SAR Da'!F235+'URQ Da'!F235+'ROC Da'!F235+'SM Da'!F235+'BN Da'!F235+'BS Da'!F235+'TDC Da'!F235</f>
        <v>186.47664</v>
      </c>
      <c r="G235" s="192">
        <f>+'MIT Da'!G235+'SAR Da'!G235+'URQ Da'!G235+'ROC Da'!G235+'SM Da'!G235+'BN Da'!G235+'BS Da'!G235+'TDC Da'!G235</f>
        <v>767.69263999999998</v>
      </c>
      <c r="H235" s="192">
        <f>+'MIT Da'!H235+'SAR Da'!H235+'URQ Da'!H235+'ROC Da'!H235+'SM Da'!H235+'BN Da'!H235+'BS Da'!H235+'TDC Da'!H235</f>
        <v>767.69263999999998</v>
      </c>
      <c r="I235" s="10">
        <f>+'MIT Da'!I235+'SAR Da'!I235+'URQ Da'!I235+'ROC Da'!I235+'SM Da'!I235+'BN Da'!I235+'BS Da'!I235+'TDC Da'!I235</f>
        <v>1011.74311</v>
      </c>
      <c r="J235" s="10">
        <f>+'MIT Da'!J235+'SAR Da'!J235+'URQ Da'!J235+'ROC Da'!J235+'SM Da'!J235+'BN Da'!J235+'BS Da'!J235+'TDC Da'!J235</f>
        <v>1039.809</v>
      </c>
      <c r="K235" s="10">
        <f>+'MIT Da'!K235+'SAR Da'!K235+'URQ Da'!K235+'ROC Da'!K235+'SM Da'!K235+'BN Da'!K235+'BS Da'!K235+'TDC Da'!K235</f>
        <v>54.516999999999996</v>
      </c>
      <c r="L235" s="10">
        <f>+'MIT Da'!L235+'SAR Da'!L235+'URQ Da'!L235+'ROC Da'!L235+'SM Da'!L235+'BN Da'!L235+'BS Da'!L235+'TDC Da'!L235</f>
        <v>400.09900000000005</v>
      </c>
      <c r="M235" s="10">
        <f>+'MIT Da'!M235+'SAR Da'!M235+'URQ Da'!M235+'ROC Da'!M235+'SM Da'!M235+'BN Da'!M235+'BS Da'!M235+'TDC Da'!M235</f>
        <v>21.314999999999998</v>
      </c>
      <c r="N235" s="192">
        <f>+'MIT Da'!N235+'SAR Da'!N235+'URQ Da'!N235+'ROC Da'!N235+'SM Da'!N235+'BN Da'!N235+'BS Da'!N235+'TDC Da'!N235</f>
        <v>1439.9079999999999</v>
      </c>
      <c r="O235" s="192">
        <f>+'MIT Da'!O235+'SAR Da'!O235+'URQ Da'!O235+'ROC Da'!O235+'SM Da'!O235+'BN Da'!O235+'BS Da'!O235+'TDC Da'!O235</f>
        <v>1439.9079999999999</v>
      </c>
      <c r="P235" s="55">
        <f>+'MIT Da'!P235+'SAR Da'!P235+'URQ Da'!P235+'ROC Da'!P235+'SM Da'!P235+'BN Da'!P235+'BS Da'!P235+'TDC Da'!P235</f>
        <v>203</v>
      </c>
      <c r="Q235" s="55">
        <f>+'MIT Da'!Q235+'SAR Da'!Q235+'URQ Da'!Q235+'ROC Da'!Q235+'SM Da'!Q235+'BN Da'!Q235+'BS Da'!Q235+'TDC Da'!Q235</f>
        <v>58</v>
      </c>
      <c r="R235" s="55">
        <f>+'MIT Da'!R235+'SAR Da'!R235+'URQ Da'!R235+'ROC Da'!R235+'SM Da'!R235+'BN Da'!R235+'BS Da'!R235+'TDC Da'!R235</f>
        <v>10</v>
      </c>
      <c r="S235" s="213">
        <f>+'MIT Da'!S235+'SAR Da'!S235+'URQ Da'!S235+'ROC Da'!S235+'SM Da'!S235+'BN Da'!S235+'BS Da'!S235+'TDC Da'!S235</f>
        <v>271</v>
      </c>
      <c r="T235" s="213">
        <f>+'MIT Da'!T235+'SAR Da'!T235+'URQ Da'!T235+'ROC Da'!T235+'SM Da'!T235+'BN Da'!T235+'BS Da'!T235+'TDC Da'!T235</f>
        <v>271</v>
      </c>
      <c r="U235" s="55">
        <f>+'MIT Da'!U235+'SAR Da'!U235+'URQ Da'!U235+'ROC Da'!U235+'SM Da'!U235+'BN Da'!U235+'BS Da'!U235+'TDC Da'!U235</f>
        <v>134</v>
      </c>
      <c r="V235" s="55">
        <f>+'MIT Da'!V235+'SAR Da'!V235+'URQ Da'!V235+'ROC Da'!V235+'SM Da'!V235+'BN Da'!V235+'BS Da'!V235+'TDC Da'!V235</f>
        <v>427</v>
      </c>
      <c r="W235" s="55">
        <f>+'MIT Da'!W235+'SAR Da'!W235+'URQ Da'!W235+'ROC Da'!W235+'SM Da'!W235+'BN Da'!W235+'BS Da'!W235+'TDC Da'!W235</f>
        <v>11</v>
      </c>
      <c r="X235" s="55">
        <f>+'MIT Da'!X235+'SAR Da'!X235+'URQ Da'!X235+'ROC Da'!X235+'SM Da'!X235+'BN Da'!X235+'BS Da'!X235+'TDC Da'!X235</f>
        <v>107</v>
      </c>
      <c r="Y235" s="55">
        <f>+'MIT Da'!Y235+'SAR Da'!Y235+'URQ Da'!Y235+'ROC Da'!Y235+'SM Da'!Y235+'BN Da'!Y235+'BS Da'!Y235+'TDC Da'!Y235</f>
        <v>4</v>
      </c>
      <c r="Z235" s="219">
        <f>+'MIT Da'!Z235+'SAR Da'!Z235+'URQ Da'!Z235+'ROC Da'!Z235+'SM Da'!Z235+'BN Da'!Z235+'BS Da'!Z235+'TDC Da'!Z235</f>
        <v>683</v>
      </c>
      <c r="AA235" s="55">
        <f>+'MIT Da'!AA235+'SAR Da'!AA235+'URQ Da'!AA235+'ROC Da'!AA235+'SM Da'!AA235+'BN Da'!AA235+'BS Da'!AA235+'TDC Da'!AA235</f>
        <v>173</v>
      </c>
      <c r="AB235" s="55">
        <f>+'MIT Da'!AB235+'SAR Da'!AB235+'URQ Da'!AB235+'ROC Da'!AB235+'SM Da'!AB235+'BN Da'!AB235+'BS Da'!AB235+'TDC Da'!AB235</f>
        <v>101</v>
      </c>
      <c r="AC235" s="55">
        <f>+'MIT Da'!AC235+'SAR Da'!AC235+'URQ Da'!AC235+'ROC Da'!AC235+'SM Da'!AC235+'BN Da'!AC235+'BS Da'!AC235+'TDC Da'!AC235</f>
        <v>683</v>
      </c>
      <c r="AD235" s="219">
        <f>+'MIT Da'!AD235+'SAR Da'!AD235+'URQ Da'!AD235+'ROC Da'!AD235+'SM Da'!AD235+'BN Da'!AD235+'BS Da'!AD235+'TDC Da'!AD235</f>
        <v>957</v>
      </c>
      <c r="AE235" s="55">
        <f>+'MIT Da'!AE235+'SAR Da'!AE235+'URQ Da'!AE235+'ROC Da'!AE235+'SM Da'!AE235+'BN Da'!AE235+'BS Da'!AE235+'TDC Da'!AE235</f>
        <v>54</v>
      </c>
      <c r="AF235" s="55">
        <f>+'MIT Da'!AF235+'SAR Da'!AF235+'URQ Da'!AF235+'ROC Da'!AF235+'SM Da'!AF235+'BN Da'!AF235+'BS Da'!AF235+'TDC Da'!AF235</f>
        <v>95</v>
      </c>
      <c r="AG235" s="55">
        <f>+'MIT Da'!AG235+'SAR Da'!AG235+'URQ Da'!AG235+'ROC Da'!AG235+'SM Da'!AG235+'BN Da'!AG235+'BS Da'!AG235+'TDC Da'!AG235</f>
        <v>447</v>
      </c>
      <c r="AH235" s="219">
        <f>+'MIT Da'!AH235+'SAR Da'!AH235+'URQ Da'!AH235+'ROC Da'!AH235+'SM Da'!AH235+'BN Da'!AH235+'BS Da'!AH235+'TDC Da'!AH235</f>
        <v>596</v>
      </c>
      <c r="AI235" s="10">
        <f>+'MIT Da'!AI235+'SAR Da'!AI235+'URQ Da'!AI235+'ROC Da'!AI235+'SM Da'!AI235+'BN Da'!AI235+'BS Da'!AI235+'TDC Da'!AI235</f>
        <v>281.214</v>
      </c>
      <c r="AJ235" s="10">
        <f>+'MIT Da'!AJ235+'SAR Da'!AJ235+'URQ Da'!AJ235+'ROC Da'!AJ235+'SM Da'!AJ235+'BN Da'!AJ235+'BS Da'!AJ235+'TDC Da'!AJ235</f>
        <v>2</v>
      </c>
      <c r="AK235" s="10">
        <f>+'MIT Da'!AK235+'SAR Da'!AK235+'URQ Da'!AK235+'ROC Da'!AK235+'SM Da'!AK235+'BN Da'!AK235+'BS Da'!AK235+'TDC Da'!AK235</f>
        <v>497.428</v>
      </c>
      <c r="AL235" s="222">
        <f>+'MIT Da'!AL235+'SAR Da'!AL235+'URQ Da'!AL235+'ROC Da'!AL235+'SM Da'!AL235+'BN Da'!AL235+'BS Da'!AL235+'TDC Da'!AL235</f>
        <v>780.64199999999994</v>
      </c>
      <c r="AM235" s="55">
        <f>+'MIT Da'!AM235+'SAR Da'!AM235+'URQ Da'!AM235+'ROC Da'!AM235+'SM Da'!AM235+'BN Da'!AM235+'BS Da'!AM235+'TDC Da'!AM235</f>
        <v>12</v>
      </c>
      <c r="AN235" s="55">
        <f>+'MIT Da'!AN235+'SAR Da'!AN235+'URQ Da'!AN235+'ROC Da'!AN235+'SM Da'!AN235+'BN Da'!AN235+'BS Da'!AN235+'TDC Da'!AN235</f>
        <v>58</v>
      </c>
      <c r="AO235" s="55">
        <f>+'MIT Da'!AO235+'SAR Da'!AO235+'URQ Da'!AO235+'ROC Da'!AO235+'SM Da'!AO235+'BN Da'!AO235+'BS Da'!AO235+'TDC Da'!AO235</f>
        <v>82</v>
      </c>
      <c r="AP235" s="232">
        <f>+'MIT Da'!AP235+'SAR Da'!AP235+'URQ Da'!AP235+'ROC Da'!AP235+'SM Da'!AP235+'BN Da'!AP235+'BS Da'!AP235+'TDC Da'!AP235</f>
        <v>152</v>
      </c>
      <c r="AQ235" s="55">
        <f>+'MIT Da'!AQ235+'SAR Da'!AQ235+'URQ Da'!AQ235+'ROC Da'!AQ235+'SM Da'!AQ235+'BN Da'!AQ235+'BS Da'!AQ235+'TDC Da'!AQ235</f>
        <v>596</v>
      </c>
      <c r="AR235" s="55">
        <f>+'MIT Da'!AR235+'SAR Da'!AR235+'URQ Da'!AR235+'ROC Da'!AR235+'SM Da'!AR235+'BN Da'!AR235+'BS Da'!AR235+'TDC Da'!AR235</f>
        <v>341</v>
      </c>
      <c r="AS235" s="55">
        <f>+'MIT Da'!AS235+'SAR Da'!AS235+'URQ Da'!AS235+'ROC Da'!AS235+'SM Da'!AS235+'BN Da'!AS235+'BS Da'!AS235+'TDC Da'!AS235</f>
        <v>39</v>
      </c>
      <c r="AT235" s="232">
        <f>+SUM(RED_InfraMR[[#This Row],[B.02.1 - Parque de Coches Eléctricos Motrices]:[B.02.3 - Parque de Coches Eléctricos Motrices Tipo R]])</f>
        <v>976</v>
      </c>
      <c r="AU235" s="55">
        <f>+'MIT Da'!AU235+'SAR Da'!AU235+'URQ Da'!AU235+'ROC Da'!AU235+'SM Da'!AU235+'BN Da'!AU235+'BS Da'!AU235+'TDC Da'!AU235</f>
        <v>12</v>
      </c>
      <c r="AV235" s="55">
        <f>+'MIT Da'!AV235+'SAR Da'!AV235+'URQ Da'!AV235+'ROC Da'!AV235+'SM Da'!AV235+'BN Da'!AV235+'BS Da'!AV235+'TDC Da'!AV235</f>
        <v>6</v>
      </c>
      <c r="AW235" s="55">
        <f>+'MIT Da'!AW235+'SAR Da'!AW235+'URQ Da'!AW235+'ROC Da'!AW235+'SM Da'!AW235+'BN Da'!AW235+'BS Da'!AW235+'TDC Da'!AW235</f>
        <v>10</v>
      </c>
      <c r="AX235" s="232">
        <f>+SUM(RED_InfraMR[[#This Row],[B.03.1 - Parque de Coches Motores Motrices Remolcados]:[B.03.3 - Parque de Coches Motores Motrices Cabina]])</f>
        <v>28</v>
      </c>
      <c r="AY235" s="55">
        <f>+'MIT Da'!AY235+'SAR Da'!AY235+'URQ Da'!AY235+'ROC Da'!AY235+'SM Da'!AY235+'BN Da'!AY235+'BS Da'!AY235+'TDC Da'!AY235</f>
        <v>440</v>
      </c>
      <c r="AZ235" s="55">
        <f>+'MIT Da'!AZ235+'SAR Da'!AZ235+'URQ Da'!AZ235+'ROC Da'!AZ235+'SM Da'!AZ235+'BN Da'!AZ235+'BS Da'!AZ235+'TDC Da'!AZ235</f>
        <v>170</v>
      </c>
      <c r="BA235" s="55">
        <f>+'MIT Da'!BA235+'SAR Da'!BA235+'URQ Da'!BA235+'ROC Da'!BA235+'SM Da'!BA235+'BN Da'!BA235+'BS Da'!BA235+'TDC Da'!BA235</f>
        <v>15</v>
      </c>
      <c r="BB235" s="55">
        <f>+'MIT Da'!BB235+'SAR Da'!BB235+'URQ Da'!BB235+'ROC Da'!BB235+'SM Da'!BB235+'BN Da'!BB235+'BS Da'!BB235+'TDC Da'!BB235</f>
        <v>0</v>
      </c>
      <c r="BC235" s="232">
        <f>+SUM(RED_InfraMR[[#This Row],[B.04.1 - Parque de Coches Remolcados Clase Unica]:[B.04.5 - Parque de Coches Remolcados para Servicios Especiales (Cartoneros)]])</f>
        <v>625</v>
      </c>
      <c r="BD235" s="393">
        <f>+'MIT Da'!BD235+'SAR Da'!BD235+'URQ Da'!BD235+'ROC Da'!BD235+'SM Da'!BD235+'BN Da'!BD235+'BS Da'!BD235+'TDC Da'!BD235</f>
        <v>164</v>
      </c>
      <c r="BE235" s="55">
        <f>+'MIT Da'!BE235+'SAR Da'!BE235+'URQ Da'!BE235+'ROC Da'!BE235+'SM Da'!BE235+'BN Da'!BE235+'BS Da'!BE235+'TDC Da'!BE235</f>
        <v>12</v>
      </c>
      <c r="BF235" s="55">
        <f>+'MIT Da'!BF235+'SAR Da'!BF235+'URQ Da'!BF235+'ROC Da'!BF235+'SM Da'!BF235+'BN Da'!BF235+'BS Da'!BF235+'TDC Da'!BF235</f>
        <v>92</v>
      </c>
      <c r="BG235" s="235"/>
    </row>
    <row r="236" spans="1:59">
      <c r="A236" s="1">
        <v>2012</v>
      </c>
      <c r="B236" s="1" t="s">
        <v>67</v>
      </c>
      <c r="C236" s="10">
        <f>+'MIT Da'!C236+'SAR Da'!C236+'URQ Da'!C236+'ROC Da'!C236+'SM Da'!C236+'BN Da'!C236+'BS Da'!C236+'TDC Da'!C236</f>
        <v>147.21299999999999</v>
      </c>
      <c r="D236" s="10">
        <f>+'MIT Da'!D236+'SAR Da'!D236+'URQ Da'!D236+'ROC Da'!D236+'SM Da'!D236+'BN Da'!D236+'BS Da'!D236+'TDC Da'!D236</f>
        <v>434.00300000000004</v>
      </c>
      <c r="E236" s="10">
        <f>+'MIT Da'!E236+'SAR Da'!E236+'URQ Da'!E236+'ROC Da'!E236+'SM Da'!E236+'BN Da'!E236+'BS Da'!E236+'TDC Da'!E236</f>
        <v>0</v>
      </c>
      <c r="F236" s="10">
        <f>+'MIT Da'!F236+'SAR Da'!F236+'URQ Da'!F236+'ROC Da'!F236+'SM Da'!F236+'BN Da'!F236+'BS Da'!F236+'TDC Da'!F236</f>
        <v>186.47664</v>
      </c>
      <c r="G236" s="192">
        <f>+'MIT Da'!G236+'SAR Da'!G236+'URQ Da'!G236+'ROC Da'!G236+'SM Da'!G236+'BN Da'!G236+'BS Da'!G236+'TDC Da'!G236</f>
        <v>767.69263999999998</v>
      </c>
      <c r="H236" s="192">
        <f>+'MIT Da'!H236+'SAR Da'!H236+'URQ Da'!H236+'ROC Da'!H236+'SM Da'!H236+'BN Da'!H236+'BS Da'!H236+'TDC Da'!H236</f>
        <v>767.69263999999998</v>
      </c>
      <c r="I236" s="10">
        <f>+'MIT Da'!I236+'SAR Da'!I236+'URQ Da'!I236+'ROC Da'!I236+'SM Da'!I236+'BN Da'!I236+'BS Da'!I236+'TDC Da'!I236</f>
        <v>1011.74311</v>
      </c>
      <c r="J236" s="10">
        <f>+'MIT Da'!J236+'SAR Da'!J236+'URQ Da'!J236+'ROC Da'!J236+'SM Da'!J236+'BN Da'!J236+'BS Da'!J236+'TDC Da'!J236</f>
        <v>1039.809</v>
      </c>
      <c r="K236" s="10">
        <f>+'MIT Da'!K236+'SAR Da'!K236+'URQ Da'!K236+'ROC Da'!K236+'SM Da'!K236+'BN Da'!K236+'BS Da'!K236+'TDC Da'!K236</f>
        <v>54.516999999999996</v>
      </c>
      <c r="L236" s="10">
        <f>+'MIT Da'!L236+'SAR Da'!L236+'URQ Da'!L236+'ROC Da'!L236+'SM Da'!L236+'BN Da'!L236+'BS Da'!L236+'TDC Da'!L236</f>
        <v>400.09900000000005</v>
      </c>
      <c r="M236" s="10">
        <f>+'MIT Da'!M236+'SAR Da'!M236+'URQ Da'!M236+'ROC Da'!M236+'SM Da'!M236+'BN Da'!M236+'BS Da'!M236+'TDC Da'!M236</f>
        <v>21.314999999999998</v>
      </c>
      <c r="N236" s="192">
        <f>+'MIT Da'!N236+'SAR Da'!N236+'URQ Da'!N236+'ROC Da'!N236+'SM Da'!N236+'BN Da'!N236+'BS Da'!N236+'TDC Da'!N236</f>
        <v>1439.9079999999999</v>
      </c>
      <c r="O236" s="192">
        <f>+'MIT Da'!O236+'SAR Da'!O236+'URQ Da'!O236+'ROC Da'!O236+'SM Da'!O236+'BN Da'!O236+'BS Da'!O236+'TDC Da'!O236</f>
        <v>1439.9079999999999</v>
      </c>
      <c r="P236" s="55">
        <f>+'MIT Da'!P236+'SAR Da'!P236+'URQ Da'!P236+'ROC Da'!P236+'SM Da'!P236+'BN Da'!P236+'BS Da'!P236+'TDC Da'!P236</f>
        <v>203</v>
      </c>
      <c r="Q236" s="55">
        <f>+'MIT Da'!Q236+'SAR Da'!Q236+'URQ Da'!Q236+'ROC Da'!Q236+'SM Da'!Q236+'BN Da'!Q236+'BS Da'!Q236+'TDC Da'!Q236</f>
        <v>58</v>
      </c>
      <c r="R236" s="55">
        <f>+'MIT Da'!R236+'SAR Da'!R236+'URQ Da'!R236+'ROC Da'!R236+'SM Da'!R236+'BN Da'!R236+'BS Da'!R236+'TDC Da'!R236</f>
        <v>10</v>
      </c>
      <c r="S236" s="213">
        <f>+'MIT Da'!S236+'SAR Da'!S236+'URQ Da'!S236+'ROC Da'!S236+'SM Da'!S236+'BN Da'!S236+'BS Da'!S236+'TDC Da'!S236</f>
        <v>271</v>
      </c>
      <c r="T236" s="213">
        <f>+'MIT Da'!T236+'SAR Da'!T236+'URQ Da'!T236+'ROC Da'!T236+'SM Da'!T236+'BN Da'!T236+'BS Da'!T236+'TDC Da'!T236</f>
        <v>271</v>
      </c>
      <c r="U236" s="55">
        <f>+'MIT Da'!U236+'SAR Da'!U236+'URQ Da'!U236+'ROC Da'!U236+'SM Da'!U236+'BN Da'!U236+'BS Da'!U236+'TDC Da'!U236</f>
        <v>134</v>
      </c>
      <c r="V236" s="55">
        <f>+'MIT Da'!V236+'SAR Da'!V236+'URQ Da'!V236+'ROC Da'!V236+'SM Da'!V236+'BN Da'!V236+'BS Da'!V236+'TDC Da'!V236</f>
        <v>427</v>
      </c>
      <c r="W236" s="55">
        <f>+'MIT Da'!W236+'SAR Da'!W236+'URQ Da'!W236+'ROC Da'!W236+'SM Da'!W236+'BN Da'!W236+'BS Da'!W236+'TDC Da'!W236</f>
        <v>11</v>
      </c>
      <c r="X236" s="55">
        <f>+'MIT Da'!X236+'SAR Da'!X236+'URQ Da'!X236+'ROC Da'!X236+'SM Da'!X236+'BN Da'!X236+'BS Da'!X236+'TDC Da'!X236</f>
        <v>107</v>
      </c>
      <c r="Y236" s="55">
        <f>+'MIT Da'!Y236+'SAR Da'!Y236+'URQ Da'!Y236+'ROC Da'!Y236+'SM Da'!Y236+'BN Da'!Y236+'BS Da'!Y236+'TDC Da'!Y236</f>
        <v>4</v>
      </c>
      <c r="Z236" s="219">
        <f>+'MIT Da'!Z236+'SAR Da'!Z236+'URQ Da'!Z236+'ROC Da'!Z236+'SM Da'!Z236+'BN Da'!Z236+'BS Da'!Z236+'TDC Da'!Z236</f>
        <v>683</v>
      </c>
      <c r="AA236" s="55">
        <f>+'MIT Da'!AA236+'SAR Da'!AA236+'URQ Da'!AA236+'ROC Da'!AA236+'SM Da'!AA236+'BN Da'!AA236+'BS Da'!AA236+'TDC Da'!AA236</f>
        <v>173</v>
      </c>
      <c r="AB236" s="55">
        <f>+'MIT Da'!AB236+'SAR Da'!AB236+'URQ Da'!AB236+'ROC Da'!AB236+'SM Da'!AB236+'BN Da'!AB236+'BS Da'!AB236+'TDC Da'!AB236</f>
        <v>101</v>
      </c>
      <c r="AC236" s="55">
        <f>+'MIT Da'!AC236+'SAR Da'!AC236+'URQ Da'!AC236+'ROC Da'!AC236+'SM Da'!AC236+'BN Da'!AC236+'BS Da'!AC236+'TDC Da'!AC236</f>
        <v>683</v>
      </c>
      <c r="AD236" s="219">
        <f>+'MIT Da'!AD236+'SAR Da'!AD236+'URQ Da'!AD236+'ROC Da'!AD236+'SM Da'!AD236+'BN Da'!AD236+'BS Da'!AD236+'TDC Da'!AD236</f>
        <v>957</v>
      </c>
      <c r="AE236" s="55">
        <f>+'MIT Da'!AE236+'SAR Da'!AE236+'URQ Da'!AE236+'ROC Da'!AE236+'SM Da'!AE236+'BN Da'!AE236+'BS Da'!AE236+'TDC Da'!AE236</f>
        <v>54</v>
      </c>
      <c r="AF236" s="55">
        <f>+'MIT Da'!AF236+'SAR Da'!AF236+'URQ Da'!AF236+'ROC Da'!AF236+'SM Da'!AF236+'BN Da'!AF236+'BS Da'!AF236+'TDC Da'!AF236</f>
        <v>95</v>
      </c>
      <c r="AG236" s="55">
        <f>+'MIT Da'!AG236+'SAR Da'!AG236+'URQ Da'!AG236+'ROC Da'!AG236+'SM Da'!AG236+'BN Da'!AG236+'BS Da'!AG236+'TDC Da'!AG236</f>
        <v>447</v>
      </c>
      <c r="AH236" s="219">
        <f>+'MIT Da'!AH236+'SAR Da'!AH236+'URQ Da'!AH236+'ROC Da'!AH236+'SM Da'!AH236+'BN Da'!AH236+'BS Da'!AH236+'TDC Da'!AH236</f>
        <v>596</v>
      </c>
      <c r="AI236" s="10">
        <f>+'MIT Da'!AI236+'SAR Da'!AI236+'URQ Da'!AI236+'ROC Da'!AI236+'SM Da'!AI236+'BN Da'!AI236+'BS Da'!AI236+'TDC Da'!AI236</f>
        <v>281.214</v>
      </c>
      <c r="AJ236" s="10">
        <f>+'MIT Da'!AJ236+'SAR Da'!AJ236+'URQ Da'!AJ236+'ROC Da'!AJ236+'SM Da'!AJ236+'BN Da'!AJ236+'BS Da'!AJ236+'TDC Da'!AJ236</f>
        <v>2</v>
      </c>
      <c r="AK236" s="10">
        <f>+'MIT Da'!AK236+'SAR Da'!AK236+'URQ Da'!AK236+'ROC Da'!AK236+'SM Da'!AK236+'BN Da'!AK236+'BS Da'!AK236+'TDC Da'!AK236</f>
        <v>497.428</v>
      </c>
      <c r="AL236" s="222">
        <f>+'MIT Da'!AL236+'SAR Da'!AL236+'URQ Da'!AL236+'ROC Da'!AL236+'SM Da'!AL236+'BN Da'!AL236+'BS Da'!AL236+'TDC Da'!AL236</f>
        <v>780.64199999999994</v>
      </c>
      <c r="AM236" s="55">
        <f>+'MIT Da'!AM236+'SAR Da'!AM236+'URQ Da'!AM236+'ROC Da'!AM236+'SM Da'!AM236+'BN Da'!AM236+'BS Da'!AM236+'TDC Da'!AM236</f>
        <v>12</v>
      </c>
      <c r="AN236" s="55">
        <f>+'MIT Da'!AN236+'SAR Da'!AN236+'URQ Da'!AN236+'ROC Da'!AN236+'SM Da'!AN236+'BN Da'!AN236+'BS Da'!AN236+'TDC Da'!AN236</f>
        <v>58</v>
      </c>
      <c r="AO236" s="55">
        <f>+'MIT Da'!AO236+'SAR Da'!AO236+'URQ Da'!AO236+'ROC Da'!AO236+'SM Da'!AO236+'BN Da'!AO236+'BS Da'!AO236+'TDC Da'!AO236</f>
        <v>82</v>
      </c>
      <c r="AP236" s="232">
        <f>+'MIT Da'!AP236+'SAR Da'!AP236+'URQ Da'!AP236+'ROC Da'!AP236+'SM Da'!AP236+'BN Da'!AP236+'BS Da'!AP236+'TDC Da'!AP236</f>
        <v>152</v>
      </c>
      <c r="AQ236" s="55">
        <f>+'MIT Da'!AQ236+'SAR Da'!AQ236+'URQ Da'!AQ236+'ROC Da'!AQ236+'SM Da'!AQ236+'BN Da'!AQ236+'BS Da'!AQ236+'TDC Da'!AQ236</f>
        <v>596</v>
      </c>
      <c r="AR236" s="55">
        <f>+'MIT Da'!AR236+'SAR Da'!AR236+'URQ Da'!AR236+'ROC Da'!AR236+'SM Da'!AR236+'BN Da'!AR236+'BS Da'!AR236+'TDC Da'!AR236</f>
        <v>341</v>
      </c>
      <c r="AS236" s="55">
        <f>+'MIT Da'!AS236+'SAR Da'!AS236+'URQ Da'!AS236+'ROC Da'!AS236+'SM Da'!AS236+'BN Da'!AS236+'BS Da'!AS236+'TDC Da'!AS236</f>
        <v>39</v>
      </c>
      <c r="AT236" s="232">
        <f>+SUM(RED_InfraMR[[#This Row],[B.02.1 - Parque de Coches Eléctricos Motrices]:[B.02.3 - Parque de Coches Eléctricos Motrices Tipo R]])</f>
        <v>976</v>
      </c>
      <c r="AU236" s="55">
        <f>+'MIT Da'!AU236+'SAR Da'!AU236+'URQ Da'!AU236+'ROC Da'!AU236+'SM Da'!AU236+'BN Da'!AU236+'BS Da'!AU236+'TDC Da'!AU236</f>
        <v>12</v>
      </c>
      <c r="AV236" s="55">
        <f>+'MIT Da'!AV236+'SAR Da'!AV236+'URQ Da'!AV236+'ROC Da'!AV236+'SM Da'!AV236+'BN Da'!AV236+'BS Da'!AV236+'TDC Da'!AV236</f>
        <v>6</v>
      </c>
      <c r="AW236" s="55">
        <f>+'MIT Da'!AW236+'SAR Da'!AW236+'URQ Da'!AW236+'ROC Da'!AW236+'SM Da'!AW236+'BN Da'!AW236+'BS Da'!AW236+'TDC Da'!AW236</f>
        <v>10</v>
      </c>
      <c r="AX236" s="232">
        <f>+SUM(RED_InfraMR[[#This Row],[B.03.1 - Parque de Coches Motores Motrices Remolcados]:[B.03.3 - Parque de Coches Motores Motrices Cabina]])</f>
        <v>28</v>
      </c>
      <c r="AY236" s="55">
        <f>+'MIT Da'!AY236+'SAR Da'!AY236+'URQ Da'!AY236+'ROC Da'!AY236+'SM Da'!AY236+'BN Da'!AY236+'BS Da'!AY236+'TDC Da'!AY236</f>
        <v>440</v>
      </c>
      <c r="AZ236" s="55">
        <f>+'MIT Da'!AZ236+'SAR Da'!AZ236+'URQ Da'!AZ236+'ROC Da'!AZ236+'SM Da'!AZ236+'BN Da'!AZ236+'BS Da'!AZ236+'TDC Da'!AZ236</f>
        <v>170</v>
      </c>
      <c r="BA236" s="55">
        <f>+'MIT Da'!BA236+'SAR Da'!BA236+'URQ Da'!BA236+'ROC Da'!BA236+'SM Da'!BA236+'BN Da'!BA236+'BS Da'!BA236+'TDC Da'!BA236</f>
        <v>15</v>
      </c>
      <c r="BB236" s="55">
        <f>+'MIT Da'!BB236+'SAR Da'!BB236+'URQ Da'!BB236+'ROC Da'!BB236+'SM Da'!BB236+'BN Da'!BB236+'BS Da'!BB236+'TDC Da'!BB236</f>
        <v>0</v>
      </c>
      <c r="BC236" s="232">
        <f>+SUM(RED_InfraMR[[#This Row],[B.04.1 - Parque de Coches Remolcados Clase Unica]:[B.04.5 - Parque de Coches Remolcados para Servicios Especiales (Cartoneros)]])</f>
        <v>625</v>
      </c>
      <c r="BD236" s="393">
        <f>+'MIT Da'!BD236+'SAR Da'!BD236+'URQ Da'!BD236+'ROC Da'!BD236+'SM Da'!BD236+'BN Da'!BD236+'BS Da'!BD236+'TDC Da'!BD236</f>
        <v>164</v>
      </c>
      <c r="BE236" s="55">
        <f>+'MIT Da'!BE236+'SAR Da'!BE236+'URQ Da'!BE236+'ROC Da'!BE236+'SM Da'!BE236+'BN Da'!BE236+'BS Da'!BE236+'TDC Da'!BE236</f>
        <v>12</v>
      </c>
      <c r="BF236" s="55">
        <f>+'MIT Da'!BF236+'SAR Da'!BF236+'URQ Da'!BF236+'ROC Da'!BF236+'SM Da'!BF236+'BN Da'!BF236+'BS Da'!BF236+'TDC Da'!BF236</f>
        <v>92</v>
      </c>
      <c r="BG236" s="235"/>
    </row>
    <row r="237" spans="1:59">
      <c r="A237" s="1">
        <v>2012</v>
      </c>
      <c r="B237" s="1" t="s">
        <v>68</v>
      </c>
      <c r="C237" s="10">
        <f>+'MIT Da'!C237+'SAR Da'!C237+'URQ Da'!C237+'ROC Da'!C237+'SM Da'!C237+'BN Da'!C237+'BS Da'!C237+'TDC Da'!C237</f>
        <v>147.21299999999999</v>
      </c>
      <c r="D237" s="10">
        <f>+'MIT Da'!D237+'SAR Da'!D237+'URQ Da'!D237+'ROC Da'!D237+'SM Da'!D237+'BN Da'!D237+'BS Da'!D237+'TDC Da'!D237</f>
        <v>434.00300000000004</v>
      </c>
      <c r="E237" s="10">
        <f>+'MIT Da'!E237+'SAR Da'!E237+'URQ Da'!E237+'ROC Da'!E237+'SM Da'!E237+'BN Da'!E237+'BS Da'!E237+'TDC Da'!E237</f>
        <v>0</v>
      </c>
      <c r="F237" s="10">
        <f>+'MIT Da'!F237+'SAR Da'!F237+'URQ Da'!F237+'ROC Da'!F237+'SM Da'!F237+'BN Da'!F237+'BS Da'!F237+'TDC Da'!F237</f>
        <v>186.47664</v>
      </c>
      <c r="G237" s="192">
        <f>+'MIT Da'!G237+'SAR Da'!G237+'URQ Da'!G237+'ROC Da'!G237+'SM Da'!G237+'BN Da'!G237+'BS Da'!G237+'TDC Da'!G237</f>
        <v>767.69263999999998</v>
      </c>
      <c r="H237" s="192">
        <f>+'MIT Da'!H237+'SAR Da'!H237+'URQ Da'!H237+'ROC Da'!H237+'SM Da'!H237+'BN Da'!H237+'BS Da'!H237+'TDC Da'!H237</f>
        <v>767.69263999999998</v>
      </c>
      <c r="I237" s="10">
        <f>+'MIT Da'!I237+'SAR Da'!I237+'URQ Da'!I237+'ROC Da'!I237+'SM Da'!I237+'BN Da'!I237+'BS Da'!I237+'TDC Da'!I237</f>
        <v>1011.74311</v>
      </c>
      <c r="J237" s="10">
        <f>+'MIT Da'!J237+'SAR Da'!J237+'URQ Da'!J237+'ROC Da'!J237+'SM Da'!J237+'BN Da'!J237+'BS Da'!J237+'TDC Da'!J237</f>
        <v>1039.809</v>
      </c>
      <c r="K237" s="10">
        <f>+'MIT Da'!K237+'SAR Da'!K237+'URQ Da'!K237+'ROC Da'!K237+'SM Da'!K237+'BN Da'!K237+'BS Da'!K237+'TDC Da'!K237</f>
        <v>54.516999999999996</v>
      </c>
      <c r="L237" s="10">
        <f>+'MIT Da'!L237+'SAR Da'!L237+'URQ Da'!L237+'ROC Da'!L237+'SM Da'!L237+'BN Da'!L237+'BS Da'!L237+'TDC Da'!L237</f>
        <v>400.09900000000005</v>
      </c>
      <c r="M237" s="10">
        <f>+'MIT Da'!M237+'SAR Da'!M237+'URQ Da'!M237+'ROC Da'!M237+'SM Da'!M237+'BN Da'!M237+'BS Da'!M237+'TDC Da'!M237</f>
        <v>21.314999999999998</v>
      </c>
      <c r="N237" s="192">
        <f>+'MIT Da'!N237+'SAR Da'!N237+'URQ Da'!N237+'ROC Da'!N237+'SM Da'!N237+'BN Da'!N237+'BS Da'!N237+'TDC Da'!N237</f>
        <v>1439.9079999999999</v>
      </c>
      <c r="O237" s="192">
        <f>+'MIT Da'!O237+'SAR Da'!O237+'URQ Da'!O237+'ROC Da'!O237+'SM Da'!O237+'BN Da'!O237+'BS Da'!O237+'TDC Da'!O237</f>
        <v>1439.9079999999999</v>
      </c>
      <c r="P237" s="55">
        <f>+'MIT Da'!P237+'SAR Da'!P237+'URQ Da'!P237+'ROC Da'!P237+'SM Da'!P237+'BN Da'!P237+'BS Da'!P237+'TDC Da'!P237</f>
        <v>203</v>
      </c>
      <c r="Q237" s="55">
        <f>+'MIT Da'!Q237+'SAR Da'!Q237+'URQ Da'!Q237+'ROC Da'!Q237+'SM Da'!Q237+'BN Da'!Q237+'BS Da'!Q237+'TDC Da'!Q237</f>
        <v>58</v>
      </c>
      <c r="R237" s="55">
        <f>+'MIT Da'!R237+'SAR Da'!R237+'URQ Da'!R237+'ROC Da'!R237+'SM Da'!R237+'BN Da'!R237+'BS Da'!R237+'TDC Da'!R237</f>
        <v>10</v>
      </c>
      <c r="S237" s="213">
        <f>+'MIT Da'!S237+'SAR Da'!S237+'URQ Da'!S237+'ROC Da'!S237+'SM Da'!S237+'BN Da'!S237+'BS Da'!S237+'TDC Da'!S237</f>
        <v>271</v>
      </c>
      <c r="T237" s="213">
        <f>+'MIT Da'!T237+'SAR Da'!T237+'URQ Da'!T237+'ROC Da'!T237+'SM Da'!T237+'BN Da'!T237+'BS Da'!T237+'TDC Da'!T237</f>
        <v>271</v>
      </c>
      <c r="U237" s="55">
        <f>+'MIT Da'!U237+'SAR Da'!U237+'URQ Da'!U237+'ROC Da'!U237+'SM Da'!U237+'BN Da'!U237+'BS Da'!U237+'TDC Da'!U237</f>
        <v>134</v>
      </c>
      <c r="V237" s="55">
        <f>+'MIT Da'!V237+'SAR Da'!V237+'URQ Da'!V237+'ROC Da'!V237+'SM Da'!V237+'BN Da'!V237+'BS Da'!V237+'TDC Da'!V237</f>
        <v>427</v>
      </c>
      <c r="W237" s="55">
        <f>+'MIT Da'!W237+'SAR Da'!W237+'URQ Da'!W237+'ROC Da'!W237+'SM Da'!W237+'BN Da'!W237+'BS Da'!W237+'TDC Da'!W237</f>
        <v>11</v>
      </c>
      <c r="X237" s="55">
        <f>+'MIT Da'!X237+'SAR Da'!X237+'URQ Da'!X237+'ROC Da'!X237+'SM Da'!X237+'BN Da'!X237+'BS Da'!X237+'TDC Da'!X237</f>
        <v>107</v>
      </c>
      <c r="Y237" s="55">
        <f>+'MIT Da'!Y237+'SAR Da'!Y237+'URQ Da'!Y237+'ROC Da'!Y237+'SM Da'!Y237+'BN Da'!Y237+'BS Da'!Y237+'TDC Da'!Y237</f>
        <v>4</v>
      </c>
      <c r="Z237" s="219">
        <f>+'MIT Da'!Z237+'SAR Da'!Z237+'URQ Da'!Z237+'ROC Da'!Z237+'SM Da'!Z237+'BN Da'!Z237+'BS Da'!Z237+'TDC Da'!Z237</f>
        <v>683</v>
      </c>
      <c r="AA237" s="55">
        <f>+'MIT Da'!AA237+'SAR Da'!AA237+'URQ Da'!AA237+'ROC Da'!AA237+'SM Da'!AA237+'BN Da'!AA237+'BS Da'!AA237+'TDC Da'!AA237</f>
        <v>173</v>
      </c>
      <c r="AB237" s="55">
        <f>+'MIT Da'!AB237+'SAR Da'!AB237+'URQ Da'!AB237+'ROC Da'!AB237+'SM Da'!AB237+'BN Da'!AB237+'BS Da'!AB237+'TDC Da'!AB237</f>
        <v>101</v>
      </c>
      <c r="AC237" s="55">
        <f>+'MIT Da'!AC237+'SAR Da'!AC237+'URQ Da'!AC237+'ROC Da'!AC237+'SM Da'!AC237+'BN Da'!AC237+'BS Da'!AC237+'TDC Da'!AC237</f>
        <v>683</v>
      </c>
      <c r="AD237" s="219">
        <f>+'MIT Da'!AD237+'SAR Da'!AD237+'URQ Da'!AD237+'ROC Da'!AD237+'SM Da'!AD237+'BN Da'!AD237+'BS Da'!AD237+'TDC Da'!AD237</f>
        <v>957</v>
      </c>
      <c r="AE237" s="55">
        <f>+'MIT Da'!AE237+'SAR Da'!AE237+'URQ Da'!AE237+'ROC Da'!AE237+'SM Da'!AE237+'BN Da'!AE237+'BS Da'!AE237+'TDC Da'!AE237</f>
        <v>54</v>
      </c>
      <c r="AF237" s="55">
        <f>+'MIT Da'!AF237+'SAR Da'!AF237+'URQ Da'!AF237+'ROC Da'!AF237+'SM Da'!AF237+'BN Da'!AF237+'BS Da'!AF237+'TDC Da'!AF237</f>
        <v>95</v>
      </c>
      <c r="AG237" s="55">
        <f>+'MIT Da'!AG237+'SAR Da'!AG237+'URQ Da'!AG237+'ROC Da'!AG237+'SM Da'!AG237+'BN Da'!AG237+'BS Da'!AG237+'TDC Da'!AG237</f>
        <v>447</v>
      </c>
      <c r="AH237" s="219">
        <f>+'MIT Da'!AH237+'SAR Da'!AH237+'URQ Da'!AH237+'ROC Da'!AH237+'SM Da'!AH237+'BN Da'!AH237+'BS Da'!AH237+'TDC Da'!AH237</f>
        <v>596</v>
      </c>
      <c r="AI237" s="10">
        <f>+'MIT Da'!AI237+'SAR Da'!AI237+'URQ Da'!AI237+'ROC Da'!AI237+'SM Da'!AI237+'BN Da'!AI237+'BS Da'!AI237+'TDC Da'!AI237</f>
        <v>281.214</v>
      </c>
      <c r="AJ237" s="10">
        <f>+'MIT Da'!AJ237+'SAR Da'!AJ237+'URQ Da'!AJ237+'ROC Da'!AJ237+'SM Da'!AJ237+'BN Da'!AJ237+'BS Da'!AJ237+'TDC Da'!AJ237</f>
        <v>2</v>
      </c>
      <c r="AK237" s="10">
        <f>+'MIT Da'!AK237+'SAR Da'!AK237+'URQ Da'!AK237+'ROC Da'!AK237+'SM Da'!AK237+'BN Da'!AK237+'BS Da'!AK237+'TDC Da'!AK237</f>
        <v>497.428</v>
      </c>
      <c r="AL237" s="222">
        <f>+'MIT Da'!AL237+'SAR Da'!AL237+'URQ Da'!AL237+'ROC Da'!AL237+'SM Da'!AL237+'BN Da'!AL237+'BS Da'!AL237+'TDC Da'!AL237</f>
        <v>780.64199999999994</v>
      </c>
      <c r="AM237" s="55">
        <f>+'MIT Da'!AM237+'SAR Da'!AM237+'URQ Da'!AM237+'ROC Da'!AM237+'SM Da'!AM237+'BN Da'!AM237+'BS Da'!AM237+'TDC Da'!AM237</f>
        <v>12</v>
      </c>
      <c r="AN237" s="55">
        <f>+'MIT Da'!AN237+'SAR Da'!AN237+'URQ Da'!AN237+'ROC Da'!AN237+'SM Da'!AN237+'BN Da'!AN237+'BS Da'!AN237+'TDC Da'!AN237</f>
        <v>58</v>
      </c>
      <c r="AO237" s="55">
        <f>+'MIT Da'!AO237+'SAR Da'!AO237+'URQ Da'!AO237+'ROC Da'!AO237+'SM Da'!AO237+'BN Da'!AO237+'BS Da'!AO237+'TDC Da'!AO237</f>
        <v>82</v>
      </c>
      <c r="AP237" s="232">
        <f>+'MIT Da'!AP237+'SAR Da'!AP237+'URQ Da'!AP237+'ROC Da'!AP237+'SM Da'!AP237+'BN Da'!AP237+'BS Da'!AP237+'TDC Da'!AP237</f>
        <v>152</v>
      </c>
      <c r="AQ237" s="55">
        <f>+'MIT Da'!AQ237+'SAR Da'!AQ237+'URQ Da'!AQ237+'ROC Da'!AQ237+'SM Da'!AQ237+'BN Da'!AQ237+'BS Da'!AQ237+'TDC Da'!AQ237</f>
        <v>596</v>
      </c>
      <c r="AR237" s="55">
        <f>+'MIT Da'!AR237+'SAR Da'!AR237+'URQ Da'!AR237+'ROC Da'!AR237+'SM Da'!AR237+'BN Da'!AR237+'BS Da'!AR237+'TDC Da'!AR237</f>
        <v>341</v>
      </c>
      <c r="AS237" s="55">
        <f>+'MIT Da'!AS237+'SAR Da'!AS237+'URQ Da'!AS237+'ROC Da'!AS237+'SM Da'!AS237+'BN Da'!AS237+'BS Da'!AS237+'TDC Da'!AS237</f>
        <v>39</v>
      </c>
      <c r="AT237" s="232">
        <f>+SUM(RED_InfraMR[[#This Row],[B.02.1 - Parque de Coches Eléctricos Motrices]:[B.02.3 - Parque de Coches Eléctricos Motrices Tipo R]])</f>
        <v>976</v>
      </c>
      <c r="AU237" s="55">
        <f>+'MIT Da'!AU237+'SAR Da'!AU237+'URQ Da'!AU237+'ROC Da'!AU237+'SM Da'!AU237+'BN Da'!AU237+'BS Da'!AU237+'TDC Da'!AU237</f>
        <v>12</v>
      </c>
      <c r="AV237" s="55">
        <f>+'MIT Da'!AV237+'SAR Da'!AV237+'URQ Da'!AV237+'ROC Da'!AV237+'SM Da'!AV237+'BN Da'!AV237+'BS Da'!AV237+'TDC Da'!AV237</f>
        <v>6</v>
      </c>
      <c r="AW237" s="55">
        <f>+'MIT Da'!AW237+'SAR Da'!AW237+'URQ Da'!AW237+'ROC Da'!AW237+'SM Da'!AW237+'BN Da'!AW237+'BS Da'!AW237+'TDC Da'!AW237</f>
        <v>10</v>
      </c>
      <c r="AX237" s="232">
        <f>+SUM(RED_InfraMR[[#This Row],[B.03.1 - Parque de Coches Motores Motrices Remolcados]:[B.03.3 - Parque de Coches Motores Motrices Cabina]])</f>
        <v>28</v>
      </c>
      <c r="AY237" s="55">
        <f>+'MIT Da'!AY237+'SAR Da'!AY237+'URQ Da'!AY237+'ROC Da'!AY237+'SM Da'!AY237+'BN Da'!AY237+'BS Da'!AY237+'TDC Da'!AY237</f>
        <v>440</v>
      </c>
      <c r="AZ237" s="55">
        <f>+'MIT Da'!AZ237+'SAR Da'!AZ237+'URQ Da'!AZ237+'ROC Da'!AZ237+'SM Da'!AZ237+'BN Da'!AZ237+'BS Da'!AZ237+'TDC Da'!AZ237</f>
        <v>170</v>
      </c>
      <c r="BA237" s="55">
        <f>+'MIT Da'!BA237+'SAR Da'!BA237+'URQ Da'!BA237+'ROC Da'!BA237+'SM Da'!BA237+'BN Da'!BA237+'BS Da'!BA237+'TDC Da'!BA237</f>
        <v>15</v>
      </c>
      <c r="BB237" s="55">
        <f>+'MIT Da'!BB237+'SAR Da'!BB237+'URQ Da'!BB237+'ROC Da'!BB237+'SM Da'!BB237+'BN Da'!BB237+'BS Da'!BB237+'TDC Da'!BB237</f>
        <v>0</v>
      </c>
      <c r="BC237" s="232">
        <f>+SUM(RED_InfraMR[[#This Row],[B.04.1 - Parque de Coches Remolcados Clase Unica]:[B.04.5 - Parque de Coches Remolcados para Servicios Especiales (Cartoneros)]])</f>
        <v>625</v>
      </c>
      <c r="BD237" s="393">
        <f>+'MIT Da'!BD237+'SAR Da'!BD237+'URQ Da'!BD237+'ROC Da'!BD237+'SM Da'!BD237+'BN Da'!BD237+'BS Da'!BD237+'TDC Da'!BD237</f>
        <v>164</v>
      </c>
      <c r="BE237" s="55">
        <f>+'MIT Da'!BE237+'SAR Da'!BE237+'URQ Da'!BE237+'ROC Da'!BE237+'SM Da'!BE237+'BN Da'!BE237+'BS Da'!BE237+'TDC Da'!BE237</f>
        <v>12</v>
      </c>
      <c r="BF237" s="55">
        <f>+'MIT Da'!BF237+'SAR Da'!BF237+'URQ Da'!BF237+'ROC Da'!BF237+'SM Da'!BF237+'BN Da'!BF237+'BS Da'!BF237+'TDC Da'!BF237</f>
        <v>92</v>
      </c>
      <c r="BG237" s="235"/>
    </row>
    <row r="238" spans="1:59">
      <c r="A238" s="1">
        <v>2012</v>
      </c>
      <c r="B238" s="1" t="s">
        <v>69</v>
      </c>
      <c r="C238" s="10">
        <f>+'MIT Da'!C238+'SAR Da'!C238+'URQ Da'!C238+'ROC Da'!C238+'SM Da'!C238+'BN Da'!C238+'BS Da'!C238+'TDC Da'!C238</f>
        <v>147.21299999999999</v>
      </c>
      <c r="D238" s="10">
        <f>+'MIT Da'!D238+'SAR Da'!D238+'URQ Da'!D238+'ROC Da'!D238+'SM Da'!D238+'BN Da'!D238+'BS Da'!D238+'TDC Da'!D238</f>
        <v>434.00300000000004</v>
      </c>
      <c r="E238" s="10">
        <f>+'MIT Da'!E238+'SAR Da'!E238+'URQ Da'!E238+'ROC Da'!E238+'SM Da'!E238+'BN Da'!E238+'BS Da'!E238+'TDC Da'!E238</f>
        <v>0</v>
      </c>
      <c r="F238" s="10">
        <f>+'MIT Da'!F238+'SAR Da'!F238+'URQ Da'!F238+'ROC Da'!F238+'SM Da'!F238+'BN Da'!F238+'BS Da'!F238+'TDC Da'!F238</f>
        <v>186.47664</v>
      </c>
      <c r="G238" s="192">
        <f>+'MIT Da'!G238+'SAR Da'!G238+'URQ Da'!G238+'ROC Da'!G238+'SM Da'!G238+'BN Da'!G238+'BS Da'!G238+'TDC Da'!G238</f>
        <v>767.69263999999998</v>
      </c>
      <c r="H238" s="192">
        <f>+'MIT Da'!H238+'SAR Da'!H238+'URQ Da'!H238+'ROC Da'!H238+'SM Da'!H238+'BN Da'!H238+'BS Da'!H238+'TDC Da'!H238</f>
        <v>767.69263999999998</v>
      </c>
      <c r="I238" s="10">
        <f>+'MIT Da'!I238+'SAR Da'!I238+'URQ Da'!I238+'ROC Da'!I238+'SM Da'!I238+'BN Da'!I238+'BS Da'!I238+'TDC Da'!I238</f>
        <v>1011.74311</v>
      </c>
      <c r="J238" s="10">
        <f>+'MIT Da'!J238+'SAR Da'!J238+'URQ Da'!J238+'ROC Da'!J238+'SM Da'!J238+'BN Da'!J238+'BS Da'!J238+'TDC Da'!J238</f>
        <v>1039.809</v>
      </c>
      <c r="K238" s="10">
        <f>+'MIT Da'!K238+'SAR Da'!K238+'URQ Da'!K238+'ROC Da'!K238+'SM Da'!K238+'BN Da'!K238+'BS Da'!K238+'TDC Da'!K238</f>
        <v>54.516999999999996</v>
      </c>
      <c r="L238" s="10">
        <f>+'MIT Da'!L238+'SAR Da'!L238+'URQ Da'!L238+'ROC Da'!L238+'SM Da'!L238+'BN Da'!L238+'BS Da'!L238+'TDC Da'!L238</f>
        <v>400.09900000000005</v>
      </c>
      <c r="M238" s="10">
        <f>+'MIT Da'!M238+'SAR Da'!M238+'URQ Da'!M238+'ROC Da'!M238+'SM Da'!M238+'BN Da'!M238+'BS Da'!M238+'TDC Da'!M238</f>
        <v>21.314999999999998</v>
      </c>
      <c r="N238" s="192">
        <f>+'MIT Da'!N238+'SAR Da'!N238+'URQ Da'!N238+'ROC Da'!N238+'SM Da'!N238+'BN Da'!N238+'BS Da'!N238+'TDC Da'!N238</f>
        <v>1439.9079999999999</v>
      </c>
      <c r="O238" s="192">
        <f>+'MIT Da'!O238+'SAR Da'!O238+'URQ Da'!O238+'ROC Da'!O238+'SM Da'!O238+'BN Da'!O238+'BS Da'!O238+'TDC Da'!O238</f>
        <v>1439.9079999999999</v>
      </c>
      <c r="P238" s="55">
        <f>+'MIT Da'!P238+'SAR Da'!P238+'URQ Da'!P238+'ROC Da'!P238+'SM Da'!P238+'BN Da'!P238+'BS Da'!P238+'TDC Da'!P238</f>
        <v>203</v>
      </c>
      <c r="Q238" s="55">
        <f>+'MIT Da'!Q238+'SAR Da'!Q238+'URQ Da'!Q238+'ROC Da'!Q238+'SM Da'!Q238+'BN Da'!Q238+'BS Da'!Q238+'TDC Da'!Q238</f>
        <v>58</v>
      </c>
      <c r="R238" s="55">
        <f>+'MIT Da'!R238+'SAR Da'!R238+'URQ Da'!R238+'ROC Da'!R238+'SM Da'!R238+'BN Da'!R238+'BS Da'!R238+'TDC Da'!R238</f>
        <v>10</v>
      </c>
      <c r="S238" s="213">
        <f>+'MIT Da'!S238+'SAR Da'!S238+'URQ Da'!S238+'ROC Da'!S238+'SM Da'!S238+'BN Da'!S238+'BS Da'!S238+'TDC Da'!S238</f>
        <v>271</v>
      </c>
      <c r="T238" s="213">
        <f>+'MIT Da'!T238+'SAR Da'!T238+'URQ Da'!T238+'ROC Da'!T238+'SM Da'!T238+'BN Da'!T238+'BS Da'!T238+'TDC Da'!T238</f>
        <v>271</v>
      </c>
      <c r="U238" s="55">
        <f>+'MIT Da'!U238+'SAR Da'!U238+'URQ Da'!U238+'ROC Da'!U238+'SM Da'!U238+'BN Da'!U238+'BS Da'!U238+'TDC Da'!U238</f>
        <v>134</v>
      </c>
      <c r="V238" s="55">
        <f>+'MIT Da'!V238+'SAR Da'!V238+'URQ Da'!V238+'ROC Da'!V238+'SM Da'!V238+'BN Da'!V238+'BS Da'!V238+'TDC Da'!V238</f>
        <v>427</v>
      </c>
      <c r="W238" s="55">
        <f>+'MIT Da'!W238+'SAR Da'!W238+'URQ Da'!W238+'ROC Da'!W238+'SM Da'!W238+'BN Da'!W238+'BS Da'!W238+'TDC Da'!W238</f>
        <v>11</v>
      </c>
      <c r="X238" s="55">
        <f>+'MIT Da'!X238+'SAR Da'!X238+'URQ Da'!X238+'ROC Da'!X238+'SM Da'!X238+'BN Da'!X238+'BS Da'!X238+'TDC Da'!X238</f>
        <v>107</v>
      </c>
      <c r="Y238" s="55">
        <f>+'MIT Da'!Y238+'SAR Da'!Y238+'URQ Da'!Y238+'ROC Da'!Y238+'SM Da'!Y238+'BN Da'!Y238+'BS Da'!Y238+'TDC Da'!Y238</f>
        <v>4</v>
      </c>
      <c r="Z238" s="219">
        <f>+'MIT Da'!Z238+'SAR Da'!Z238+'URQ Da'!Z238+'ROC Da'!Z238+'SM Da'!Z238+'BN Da'!Z238+'BS Da'!Z238+'TDC Da'!Z238</f>
        <v>683</v>
      </c>
      <c r="AA238" s="55">
        <f>+'MIT Da'!AA238+'SAR Da'!AA238+'URQ Da'!AA238+'ROC Da'!AA238+'SM Da'!AA238+'BN Da'!AA238+'BS Da'!AA238+'TDC Da'!AA238</f>
        <v>173</v>
      </c>
      <c r="AB238" s="55">
        <f>+'MIT Da'!AB238+'SAR Da'!AB238+'URQ Da'!AB238+'ROC Da'!AB238+'SM Da'!AB238+'BN Da'!AB238+'BS Da'!AB238+'TDC Da'!AB238</f>
        <v>101</v>
      </c>
      <c r="AC238" s="55">
        <f>+'MIT Da'!AC238+'SAR Da'!AC238+'URQ Da'!AC238+'ROC Da'!AC238+'SM Da'!AC238+'BN Da'!AC238+'BS Da'!AC238+'TDC Da'!AC238</f>
        <v>683</v>
      </c>
      <c r="AD238" s="219">
        <f>+'MIT Da'!AD238+'SAR Da'!AD238+'URQ Da'!AD238+'ROC Da'!AD238+'SM Da'!AD238+'BN Da'!AD238+'BS Da'!AD238+'TDC Da'!AD238</f>
        <v>957</v>
      </c>
      <c r="AE238" s="55">
        <f>+'MIT Da'!AE238+'SAR Da'!AE238+'URQ Da'!AE238+'ROC Da'!AE238+'SM Da'!AE238+'BN Da'!AE238+'BS Da'!AE238+'TDC Da'!AE238</f>
        <v>54</v>
      </c>
      <c r="AF238" s="55">
        <f>+'MIT Da'!AF238+'SAR Da'!AF238+'URQ Da'!AF238+'ROC Da'!AF238+'SM Da'!AF238+'BN Da'!AF238+'BS Da'!AF238+'TDC Da'!AF238</f>
        <v>95</v>
      </c>
      <c r="AG238" s="55">
        <f>+'MIT Da'!AG238+'SAR Da'!AG238+'URQ Da'!AG238+'ROC Da'!AG238+'SM Da'!AG238+'BN Da'!AG238+'BS Da'!AG238+'TDC Da'!AG238</f>
        <v>447</v>
      </c>
      <c r="AH238" s="219">
        <f>+'MIT Da'!AH238+'SAR Da'!AH238+'URQ Da'!AH238+'ROC Da'!AH238+'SM Da'!AH238+'BN Da'!AH238+'BS Da'!AH238+'TDC Da'!AH238</f>
        <v>596</v>
      </c>
      <c r="AI238" s="10">
        <f>+'MIT Da'!AI238+'SAR Da'!AI238+'URQ Da'!AI238+'ROC Da'!AI238+'SM Da'!AI238+'BN Da'!AI238+'BS Da'!AI238+'TDC Da'!AI238</f>
        <v>281.214</v>
      </c>
      <c r="AJ238" s="10">
        <f>+'MIT Da'!AJ238+'SAR Da'!AJ238+'URQ Da'!AJ238+'ROC Da'!AJ238+'SM Da'!AJ238+'BN Da'!AJ238+'BS Da'!AJ238+'TDC Da'!AJ238</f>
        <v>2</v>
      </c>
      <c r="AK238" s="10">
        <f>+'MIT Da'!AK238+'SAR Da'!AK238+'URQ Da'!AK238+'ROC Da'!AK238+'SM Da'!AK238+'BN Da'!AK238+'BS Da'!AK238+'TDC Da'!AK238</f>
        <v>497.428</v>
      </c>
      <c r="AL238" s="222">
        <f>+'MIT Da'!AL238+'SAR Da'!AL238+'URQ Da'!AL238+'ROC Da'!AL238+'SM Da'!AL238+'BN Da'!AL238+'BS Da'!AL238+'TDC Da'!AL238</f>
        <v>780.64199999999994</v>
      </c>
      <c r="AM238" s="55">
        <f>+'MIT Da'!AM238+'SAR Da'!AM238+'URQ Da'!AM238+'ROC Da'!AM238+'SM Da'!AM238+'BN Da'!AM238+'BS Da'!AM238+'TDC Da'!AM238</f>
        <v>12</v>
      </c>
      <c r="AN238" s="55">
        <f>+'MIT Da'!AN238+'SAR Da'!AN238+'URQ Da'!AN238+'ROC Da'!AN238+'SM Da'!AN238+'BN Da'!AN238+'BS Da'!AN238+'TDC Da'!AN238</f>
        <v>58</v>
      </c>
      <c r="AO238" s="55">
        <f>+'MIT Da'!AO238+'SAR Da'!AO238+'URQ Da'!AO238+'ROC Da'!AO238+'SM Da'!AO238+'BN Da'!AO238+'BS Da'!AO238+'TDC Da'!AO238</f>
        <v>82</v>
      </c>
      <c r="AP238" s="232">
        <f>+'MIT Da'!AP238+'SAR Da'!AP238+'URQ Da'!AP238+'ROC Da'!AP238+'SM Da'!AP238+'BN Da'!AP238+'BS Da'!AP238+'TDC Da'!AP238</f>
        <v>152</v>
      </c>
      <c r="AQ238" s="55">
        <f>+'MIT Da'!AQ238+'SAR Da'!AQ238+'URQ Da'!AQ238+'ROC Da'!AQ238+'SM Da'!AQ238+'BN Da'!AQ238+'BS Da'!AQ238+'TDC Da'!AQ238</f>
        <v>596</v>
      </c>
      <c r="AR238" s="55">
        <f>+'MIT Da'!AR238+'SAR Da'!AR238+'URQ Da'!AR238+'ROC Da'!AR238+'SM Da'!AR238+'BN Da'!AR238+'BS Da'!AR238+'TDC Da'!AR238</f>
        <v>341</v>
      </c>
      <c r="AS238" s="55">
        <f>+'MIT Da'!AS238+'SAR Da'!AS238+'URQ Da'!AS238+'ROC Da'!AS238+'SM Da'!AS238+'BN Da'!AS238+'BS Da'!AS238+'TDC Da'!AS238</f>
        <v>39</v>
      </c>
      <c r="AT238" s="232">
        <f>+SUM(RED_InfraMR[[#This Row],[B.02.1 - Parque de Coches Eléctricos Motrices]:[B.02.3 - Parque de Coches Eléctricos Motrices Tipo R]])</f>
        <v>976</v>
      </c>
      <c r="AU238" s="55">
        <f>+'MIT Da'!AU238+'SAR Da'!AU238+'URQ Da'!AU238+'ROC Da'!AU238+'SM Da'!AU238+'BN Da'!AU238+'BS Da'!AU238+'TDC Da'!AU238</f>
        <v>12</v>
      </c>
      <c r="AV238" s="55">
        <f>+'MIT Da'!AV238+'SAR Da'!AV238+'URQ Da'!AV238+'ROC Da'!AV238+'SM Da'!AV238+'BN Da'!AV238+'BS Da'!AV238+'TDC Da'!AV238</f>
        <v>6</v>
      </c>
      <c r="AW238" s="55">
        <f>+'MIT Da'!AW238+'SAR Da'!AW238+'URQ Da'!AW238+'ROC Da'!AW238+'SM Da'!AW238+'BN Da'!AW238+'BS Da'!AW238+'TDC Da'!AW238</f>
        <v>10</v>
      </c>
      <c r="AX238" s="232">
        <f>+SUM(RED_InfraMR[[#This Row],[B.03.1 - Parque de Coches Motores Motrices Remolcados]:[B.03.3 - Parque de Coches Motores Motrices Cabina]])</f>
        <v>28</v>
      </c>
      <c r="AY238" s="55">
        <f>+'MIT Da'!AY238+'SAR Da'!AY238+'URQ Da'!AY238+'ROC Da'!AY238+'SM Da'!AY238+'BN Da'!AY238+'BS Da'!AY238+'TDC Da'!AY238</f>
        <v>440</v>
      </c>
      <c r="AZ238" s="55">
        <f>+'MIT Da'!AZ238+'SAR Da'!AZ238+'URQ Da'!AZ238+'ROC Da'!AZ238+'SM Da'!AZ238+'BN Da'!AZ238+'BS Da'!AZ238+'TDC Da'!AZ238</f>
        <v>170</v>
      </c>
      <c r="BA238" s="55">
        <f>+'MIT Da'!BA238+'SAR Da'!BA238+'URQ Da'!BA238+'ROC Da'!BA238+'SM Da'!BA238+'BN Da'!BA238+'BS Da'!BA238+'TDC Da'!BA238</f>
        <v>15</v>
      </c>
      <c r="BB238" s="55">
        <f>+'MIT Da'!BB238+'SAR Da'!BB238+'URQ Da'!BB238+'ROC Da'!BB238+'SM Da'!BB238+'BN Da'!BB238+'BS Da'!BB238+'TDC Da'!BB238</f>
        <v>0</v>
      </c>
      <c r="BC238" s="232">
        <f>+SUM(RED_InfraMR[[#This Row],[B.04.1 - Parque de Coches Remolcados Clase Unica]:[B.04.5 - Parque de Coches Remolcados para Servicios Especiales (Cartoneros)]])</f>
        <v>625</v>
      </c>
      <c r="BD238" s="393">
        <f>+'MIT Da'!BD238+'SAR Da'!BD238+'URQ Da'!BD238+'ROC Da'!BD238+'SM Da'!BD238+'BN Da'!BD238+'BS Da'!BD238+'TDC Da'!BD238</f>
        <v>164</v>
      </c>
      <c r="BE238" s="55">
        <f>+'MIT Da'!BE238+'SAR Da'!BE238+'URQ Da'!BE238+'ROC Da'!BE238+'SM Da'!BE238+'BN Da'!BE238+'BS Da'!BE238+'TDC Da'!BE238</f>
        <v>12</v>
      </c>
      <c r="BF238" s="55">
        <f>+'MIT Da'!BF238+'SAR Da'!BF238+'URQ Da'!BF238+'ROC Da'!BF238+'SM Da'!BF238+'BN Da'!BF238+'BS Da'!BF238+'TDC Da'!BF238</f>
        <v>92</v>
      </c>
      <c r="BG238" s="235"/>
    </row>
    <row r="239" spans="1:59">
      <c r="A239" s="1">
        <v>2012</v>
      </c>
      <c r="B239" s="1" t="s">
        <v>70</v>
      </c>
      <c r="C239" s="10">
        <f>+'MIT Da'!C239+'SAR Da'!C239+'URQ Da'!C239+'ROC Da'!C239+'SM Da'!C239+'BN Da'!C239+'BS Da'!C239+'TDC Da'!C239</f>
        <v>147.21299999999999</v>
      </c>
      <c r="D239" s="10">
        <f>+'MIT Da'!D239+'SAR Da'!D239+'URQ Da'!D239+'ROC Da'!D239+'SM Da'!D239+'BN Da'!D239+'BS Da'!D239+'TDC Da'!D239</f>
        <v>434.00300000000004</v>
      </c>
      <c r="E239" s="10">
        <f>+'MIT Da'!E239+'SAR Da'!E239+'URQ Da'!E239+'ROC Da'!E239+'SM Da'!E239+'BN Da'!E239+'BS Da'!E239+'TDC Da'!E239</f>
        <v>0</v>
      </c>
      <c r="F239" s="10">
        <f>+'MIT Da'!F239+'SAR Da'!F239+'URQ Da'!F239+'ROC Da'!F239+'SM Da'!F239+'BN Da'!F239+'BS Da'!F239+'TDC Da'!F239</f>
        <v>186.47664</v>
      </c>
      <c r="G239" s="192">
        <f>+'MIT Da'!G239+'SAR Da'!G239+'URQ Da'!G239+'ROC Da'!G239+'SM Da'!G239+'BN Da'!G239+'BS Da'!G239+'TDC Da'!G239</f>
        <v>767.69263999999998</v>
      </c>
      <c r="H239" s="192">
        <f>+'MIT Da'!H239+'SAR Da'!H239+'URQ Da'!H239+'ROC Da'!H239+'SM Da'!H239+'BN Da'!H239+'BS Da'!H239+'TDC Da'!H239</f>
        <v>767.69263999999998</v>
      </c>
      <c r="I239" s="10">
        <f>+'MIT Da'!I239+'SAR Da'!I239+'URQ Da'!I239+'ROC Da'!I239+'SM Da'!I239+'BN Da'!I239+'BS Da'!I239+'TDC Da'!I239</f>
        <v>1011.74311</v>
      </c>
      <c r="J239" s="10">
        <f>+'MIT Da'!J239+'SAR Da'!J239+'URQ Da'!J239+'ROC Da'!J239+'SM Da'!J239+'BN Da'!J239+'BS Da'!J239+'TDC Da'!J239</f>
        <v>1039.809</v>
      </c>
      <c r="K239" s="10">
        <f>+'MIT Da'!K239+'SAR Da'!K239+'URQ Da'!K239+'ROC Da'!K239+'SM Da'!K239+'BN Da'!K239+'BS Da'!K239+'TDC Da'!K239</f>
        <v>54.516999999999996</v>
      </c>
      <c r="L239" s="10">
        <f>+'MIT Da'!L239+'SAR Da'!L239+'URQ Da'!L239+'ROC Da'!L239+'SM Da'!L239+'BN Da'!L239+'BS Da'!L239+'TDC Da'!L239</f>
        <v>400.09900000000005</v>
      </c>
      <c r="M239" s="10">
        <f>+'MIT Da'!M239+'SAR Da'!M239+'URQ Da'!M239+'ROC Da'!M239+'SM Da'!M239+'BN Da'!M239+'BS Da'!M239+'TDC Da'!M239</f>
        <v>21.314999999999998</v>
      </c>
      <c r="N239" s="192">
        <f>+'MIT Da'!N239+'SAR Da'!N239+'URQ Da'!N239+'ROC Da'!N239+'SM Da'!N239+'BN Da'!N239+'BS Da'!N239+'TDC Da'!N239</f>
        <v>1439.9079999999999</v>
      </c>
      <c r="O239" s="192">
        <f>+'MIT Da'!O239+'SAR Da'!O239+'URQ Da'!O239+'ROC Da'!O239+'SM Da'!O239+'BN Da'!O239+'BS Da'!O239+'TDC Da'!O239</f>
        <v>1439.9079999999999</v>
      </c>
      <c r="P239" s="55">
        <f>+'MIT Da'!P239+'SAR Da'!P239+'URQ Da'!P239+'ROC Da'!P239+'SM Da'!P239+'BN Da'!P239+'BS Da'!P239+'TDC Da'!P239</f>
        <v>203</v>
      </c>
      <c r="Q239" s="55">
        <f>+'MIT Da'!Q239+'SAR Da'!Q239+'URQ Da'!Q239+'ROC Da'!Q239+'SM Da'!Q239+'BN Da'!Q239+'BS Da'!Q239+'TDC Da'!Q239</f>
        <v>58</v>
      </c>
      <c r="R239" s="55">
        <f>+'MIT Da'!R239+'SAR Da'!R239+'URQ Da'!R239+'ROC Da'!R239+'SM Da'!R239+'BN Da'!R239+'BS Da'!R239+'TDC Da'!R239</f>
        <v>10</v>
      </c>
      <c r="S239" s="213">
        <f>+'MIT Da'!S239+'SAR Da'!S239+'URQ Da'!S239+'ROC Da'!S239+'SM Da'!S239+'BN Da'!S239+'BS Da'!S239+'TDC Da'!S239</f>
        <v>271</v>
      </c>
      <c r="T239" s="213">
        <f>+'MIT Da'!T239+'SAR Da'!T239+'URQ Da'!T239+'ROC Da'!T239+'SM Da'!T239+'BN Da'!T239+'BS Da'!T239+'TDC Da'!T239</f>
        <v>271</v>
      </c>
      <c r="U239" s="55">
        <f>+'MIT Da'!U239+'SAR Da'!U239+'URQ Da'!U239+'ROC Da'!U239+'SM Da'!U239+'BN Da'!U239+'BS Da'!U239+'TDC Da'!U239</f>
        <v>134</v>
      </c>
      <c r="V239" s="55">
        <f>+'MIT Da'!V239+'SAR Da'!V239+'URQ Da'!V239+'ROC Da'!V239+'SM Da'!V239+'BN Da'!V239+'BS Da'!V239+'TDC Da'!V239</f>
        <v>427</v>
      </c>
      <c r="W239" s="55">
        <f>+'MIT Da'!W239+'SAR Da'!W239+'URQ Da'!W239+'ROC Da'!W239+'SM Da'!W239+'BN Da'!W239+'BS Da'!W239+'TDC Da'!W239</f>
        <v>11</v>
      </c>
      <c r="X239" s="55">
        <f>+'MIT Da'!X239+'SAR Da'!X239+'URQ Da'!X239+'ROC Da'!X239+'SM Da'!X239+'BN Da'!X239+'BS Da'!X239+'TDC Da'!X239</f>
        <v>107</v>
      </c>
      <c r="Y239" s="55">
        <f>+'MIT Da'!Y239+'SAR Da'!Y239+'URQ Da'!Y239+'ROC Da'!Y239+'SM Da'!Y239+'BN Da'!Y239+'BS Da'!Y239+'TDC Da'!Y239</f>
        <v>4</v>
      </c>
      <c r="Z239" s="219">
        <f>+'MIT Da'!Z239+'SAR Da'!Z239+'URQ Da'!Z239+'ROC Da'!Z239+'SM Da'!Z239+'BN Da'!Z239+'BS Da'!Z239+'TDC Da'!Z239</f>
        <v>683</v>
      </c>
      <c r="AA239" s="55">
        <f>+'MIT Da'!AA239+'SAR Da'!AA239+'URQ Da'!AA239+'ROC Da'!AA239+'SM Da'!AA239+'BN Da'!AA239+'BS Da'!AA239+'TDC Da'!AA239</f>
        <v>173</v>
      </c>
      <c r="AB239" s="55">
        <f>+'MIT Da'!AB239+'SAR Da'!AB239+'URQ Da'!AB239+'ROC Da'!AB239+'SM Da'!AB239+'BN Da'!AB239+'BS Da'!AB239+'TDC Da'!AB239</f>
        <v>101</v>
      </c>
      <c r="AC239" s="55">
        <f>+'MIT Da'!AC239+'SAR Da'!AC239+'URQ Da'!AC239+'ROC Da'!AC239+'SM Da'!AC239+'BN Da'!AC239+'BS Da'!AC239+'TDC Da'!AC239</f>
        <v>683</v>
      </c>
      <c r="AD239" s="219">
        <f>+'MIT Da'!AD239+'SAR Da'!AD239+'URQ Da'!AD239+'ROC Da'!AD239+'SM Da'!AD239+'BN Da'!AD239+'BS Da'!AD239+'TDC Da'!AD239</f>
        <v>957</v>
      </c>
      <c r="AE239" s="55">
        <f>+'MIT Da'!AE239+'SAR Da'!AE239+'URQ Da'!AE239+'ROC Da'!AE239+'SM Da'!AE239+'BN Da'!AE239+'BS Da'!AE239+'TDC Da'!AE239</f>
        <v>54</v>
      </c>
      <c r="AF239" s="55">
        <f>+'MIT Da'!AF239+'SAR Da'!AF239+'URQ Da'!AF239+'ROC Da'!AF239+'SM Da'!AF239+'BN Da'!AF239+'BS Da'!AF239+'TDC Da'!AF239</f>
        <v>95</v>
      </c>
      <c r="AG239" s="55">
        <f>+'MIT Da'!AG239+'SAR Da'!AG239+'URQ Da'!AG239+'ROC Da'!AG239+'SM Da'!AG239+'BN Da'!AG239+'BS Da'!AG239+'TDC Da'!AG239</f>
        <v>447</v>
      </c>
      <c r="AH239" s="219">
        <f>+'MIT Da'!AH239+'SAR Da'!AH239+'URQ Da'!AH239+'ROC Da'!AH239+'SM Da'!AH239+'BN Da'!AH239+'BS Da'!AH239+'TDC Da'!AH239</f>
        <v>596</v>
      </c>
      <c r="AI239" s="10">
        <f>+'MIT Da'!AI239+'SAR Da'!AI239+'URQ Da'!AI239+'ROC Da'!AI239+'SM Da'!AI239+'BN Da'!AI239+'BS Da'!AI239+'TDC Da'!AI239</f>
        <v>281.214</v>
      </c>
      <c r="AJ239" s="10">
        <f>+'MIT Da'!AJ239+'SAR Da'!AJ239+'URQ Da'!AJ239+'ROC Da'!AJ239+'SM Da'!AJ239+'BN Da'!AJ239+'BS Da'!AJ239+'TDC Da'!AJ239</f>
        <v>2</v>
      </c>
      <c r="AK239" s="10">
        <f>+'MIT Da'!AK239+'SAR Da'!AK239+'URQ Da'!AK239+'ROC Da'!AK239+'SM Da'!AK239+'BN Da'!AK239+'BS Da'!AK239+'TDC Da'!AK239</f>
        <v>497.428</v>
      </c>
      <c r="AL239" s="222">
        <f>+'MIT Da'!AL239+'SAR Da'!AL239+'URQ Da'!AL239+'ROC Da'!AL239+'SM Da'!AL239+'BN Da'!AL239+'BS Da'!AL239+'TDC Da'!AL239</f>
        <v>780.64199999999994</v>
      </c>
      <c r="AM239" s="55">
        <f>+'MIT Da'!AM239+'SAR Da'!AM239+'URQ Da'!AM239+'ROC Da'!AM239+'SM Da'!AM239+'BN Da'!AM239+'BS Da'!AM239+'TDC Da'!AM239</f>
        <v>12</v>
      </c>
      <c r="AN239" s="55">
        <f>+'MIT Da'!AN239+'SAR Da'!AN239+'URQ Da'!AN239+'ROC Da'!AN239+'SM Da'!AN239+'BN Da'!AN239+'BS Da'!AN239+'TDC Da'!AN239</f>
        <v>58</v>
      </c>
      <c r="AO239" s="55">
        <f>+'MIT Da'!AO239+'SAR Da'!AO239+'URQ Da'!AO239+'ROC Da'!AO239+'SM Da'!AO239+'BN Da'!AO239+'BS Da'!AO239+'TDC Da'!AO239</f>
        <v>82</v>
      </c>
      <c r="AP239" s="232">
        <f>+'MIT Da'!AP239+'SAR Da'!AP239+'URQ Da'!AP239+'ROC Da'!AP239+'SM Da'!AP239+'BN Da'!AP239+'BS Da'!AP239+'TDC Da'!AP239</f>
        <v>152</v>
      </c>
      <c r="AQ239" s="55">
        <f>+'MIT Da'!AQ239+'SAR Da'!AQ239+'URQ Da'!AQ239+'ROC Da'!AQ239+'SM Da'!AQ239+'BN Da'!AQ239+'BS Da'!AQ239+'TDC Da'!AQ239</f>
        <v>596</v>
      </c>
      <c r="AR239" s="55">
        <f>+'MIT Da'!AR239+'SAR Da'!AR239+'URQ Da'!AR239+'ROC Da'!AR239+'SM Da'!AR239+'BN Da'!AR239+'BS Da'!AR239+'TDC Da'!AR239</f>
        <v>341</v>
      </c>
      <c r="AS239" s="55">
        <f>+'MIT Da'!AS239+'SAR Da'!AS239+'URQ Da'!AS239+'ROC Da'!AS239+'SM Da'!AS239+'BN Da'!AS239+'BS Da'!AS239+'TDC Da'!AS239</f>
        <v>39</v>
      </c>
      <c r="AT239" s="232">
        <f>+SUM(RED_InfraMR[[#This Row],[B.02.1 - Parque de Coches Eléctricos Motrices]:[B.02.3 - Parque de Coches Eléctricos Motrices Tipo R]])</f>
        <v>976</v>
      </c>
      <c r="AU239" s="55">
        <f>+'MIT Da'!AU239+'SAR Da'!AU239+'URQ Da'!AU239+'ROC Da'!AU239+'SM Da'!AU239+'BN Da'!AU239+'BS Da'!AU239+'TDC Da'!AU239</f>
        <v>12</v>
      </c>
      <c r="AV239" s="55">
        <f>+'MIT Da'!AV239+'SAR Da'!AV239+'URQ Da'!AV239+'ROC Da'!AV239+'SM Da'!AV239+'BN Da'!AV239+'BS Da'!AV239+'TDC Da'!AV239</f>
        <v>6</v>
      </c>
      <c r="AW239" s="55">
        <f>+'MIT Da'!AW239+'SAR Da'!AW239+'URQ Da'!AW239+'ROC Da'!AW239+'SM Da'!AW239+'BN Da'!AW239+'BS Da'!AW239+'TDC Da'!AW239</f>
        <v>10</v>
      </c>
      <c r="AX239" s="232">
        <f>+SUM(RED_InfraMR[[#This Row],[B.03.1 - Parque de Coches Motores Motrices Remolcados]:[B.03.3 - Parque de Coches Motores Motrices Cabina]])</f>
        <v>28</v>
      </c>
      <c r="AY239" s="55">
        <f>+'MIT Da'!AY239+'SAR Da'!AY239+'URQ Da'!AY239+'ROC Da'!AY239+'SM Da'!AY239+'BN Da'!AY239+'BS Da'!AY239+'TDC Da'!AY239</f>
        <v>440</v>
      </c>
      <c r="AZ239" s="55">
        <f>+'MIT Da'!AZ239+'SAR Da'!AZ239+'URQ Da'!AZ239+'ROC Da'!AZ239+'SM Da'!AZ239+'BN Da'!AZ239+'BS Da'!AZ239+'TDC Da'!AZ239</f>
        <v>170</v>
      </c>
      <c r="BA239" s="55">
        <f>+'MIT Da'!BA239+'SAR Da'!BA239+'URQ Da'!BA239+'ROC Da'!BA239+'SM Da'!BA239+'BN Da'!BA239+'BS Da'!BA239+'TDC Da'!BA239</f>
        <v>15</v>
      </c>
      <c r="BB239" s="55">
        <f>+'MIT Da'!BB239+'SAR Da'!BB239+'URQ Da'!BB239+'ROC Da'!BB239+'SM Da'!BB239+'BN Da'!BB239+'BS Da'!BB239+'TDC Da'!BB239</f>
        <v>0</v>
      </c>
      <c r="BC239" s="232">
        <f>+SUM(RED_InfraMR[[#This Row],[B.04.1 - Parque de Coches Remolcados Clase Unica]:[B.04.5 - Parque de Coches Remolcados para Servicios Especiales (Cartoneros)]])</f>
        <v>625</v>
      </c>
      <c r="BD239" s="393">
        <f>+'MIT Da'!BD239+'SAR Da'!BD239+'URQ Da'!BD239+'ROC Da'!BD239+'SM Da'!BD239+'BN Da'!BD239+'BS Da'!BD239+'TDC Da'!BD239</f>
        <v>164</v>
      </c>
      <c r="BE239" s="55">
        <f>+'MIT Da'!BE239+'SAR Da'!BE239+'URQ Da'!BE239+'ROC Da'!BE239+'SM Da'!BE239+'BN Da'!BE239+'BS Da'!BE239+'TDC Da'!BE239</f>
        <v>12</v>
      </c>
      <c r="BF239" s="55">
        <f>+'MIT Da'!BF239+'SAR Da'!BF239+'URQ Da'!BF239+'ROC Da'!BF239+'SM Da'!BF239+'BN Da'!BF239+'BS Da'!BF239+'TDC Da'!BF239</f>
        <v>92</v>
      </c>
      <c r="BG239" s="235"/>
    </row>
    <row r="240" spans="1:59">
      <c r="A240" s="1">
        <v>2012</v>
      </c>
      <c r="B240" s="1" t="s">
        <v>71</v>
      </c>
      <c r="C240" s="10">
        <f>+'MIT Da'!C240+'SAR Da'!C240+'URQ Da'!C240+'ROC Da'!C240+'SM Da'!C240+'BN Da'!C240+'BS Da'!C240+'TDC Da'!C240</f>
        <v>147.21299999999999</v>
      </c>
      <c r="D240" s="10">
        <f>+'MIT Da'!D240+'SAR Da'!D240+'URQ Da'!D240+'ROC Da'!D240+'SM Da'!D240+'BN Da'!D240+'BS Da'!D240+'TDC Da'!D240</f>
        <v>434.00300000000004</v>
      </c>
      <c r="E240" s="10">
        <f>+'MIT Da'!E240+'SAR Da'!E240+'URQ Da'!E240+'ROC Da'!E240+'SM Da'!E240+'BN Da'!E240+'BS Da'!E240+'TDC Da'!E240</f>
        <v>0</v>
      </c>
      <c r="F240" s="10">
        <f>+'MIT Da'!F240+'SAR Da'!F240+'URQ Da'!F240+'ROC Da'!F240+'SM Da'!F240+'BN Da'!F240+'BS Da'!F240+'TDC Da'!F240</f>
        <v>186.47664</v>
      </c>
      <c r="G240" s="192">
        <f>+'MIT Da'!G240+'SAR Da'!G240+'URQ Da'!G240+'ROC Da'!G240+'SM Da'!G240+'BN Da'!G240+'BS Da'!G240+'TDC Da'!G240</f>
        <v>767.69263999999998</v>
      </c>
      <c r="H240" s="192">
        <f>+'MIT Da'!H240+'SAR Da'!H240+'URQ Da'!H240+'ROC Da'!H240+'SM Da'!H240+'BN Da'!H240+'BS Da'!H240+'TDC Da'!H240</f>
        <v>767.69263999999998</v>
      </c>
      <c r="I240" s="10">
        <f>+'MIT Da'!I240+'SAR Da'!I240+'URQ Da'!I240+'ROC Da'!I240+'SM Da'!I240+'BN Da'!I240+'BS Da'!I240+'TDC Da'!I240</f>
        <v>1011.74311</v>
      </c>
      <c r="J240" s="10">
        <f>+'MIT Da'!J240+'SAR Da'!J240+'URQ Da'!J240+'ROC Da'!J240+'SM Da'!J240+'BN Da'!J240+'BS Da'!J240+'TDC Da'!J240</f>
        <v>1039.809</v>
      </c>
      <c r="K240" s="10">
        <f>+'MIT Da'!K240+'SAR Da'!K240+'URQ Da'!K240+'ROC Da'!K240+'SM Da'!K240+'BN Da'!K240+'BS Da'!K240+'TDC Da'!K240</f>
        <v>54.516999999999996</v>
      </c>
      <c r="L240" s="10">
        <f>+'MIT Da'!L240+'SAR Da'!L240+'URQ Da'!L240+'ROC Da'!L240+'SM Da'!L240+'BN Da'!L240+'BS Da'!L240+'TDC Da'!L240</f>
        <v>400.09900000000005</v>
      </c>
      <c r="M240" s="10">
        <f>+'MIT Da'!M240+'SAR Da'!M240+'URQ Da'!M240+'ROC Da'!M240+'SM Da'!M240+'BN Da'!M240+'BS Da'!M240+'TDC Da'!M240</f>
        <v>21.314999999999998</v>
      </c>
      <c r="N240" s="192">
        <f>+'MIT Da'!N240+'SAR Da'!N240+'URQ Da'!N240+'ROC Da'!N240+'SM Da'!N240+'BN Da'!N240+'BS Da'!N240+'TDC Da'!N240</f>
        <v>1439.9079999999999</v>
      </c>
      <c r="O240" s="192">
        <f>+'MIT Da'!O240+'SAR Da'!O240+'URQ Da'!O240+'ROC Da'!O240+'SM Da'!O240+'BN Da'!O240+'BS Da'!O240+'TDC Da'!O240</f>
        <v>1439.9079999999999</v>
      </c>
      <c r="P240" s="55">
        <f>+'MIT Da'!P240+'SAR Da'!P240+'URQ Da'!P240+'ROC Da'!P240+'SM Da'!P240+'BN Da'!P240+'BS Da'!P240+'TDC Da'!P240</f>
        <v>203</v>
      </c>
      <c r="Q240" s="55">
        <f>+'MIT Da'!Q240+'SAR Da'!Q240+'URQ Da'!Q240+'ROC Da'!Q240+'SM Da'!Q240+'BN Da'!Q240+'BS Da'!Q240+'TDC Da'!Q240</f>
        <v>58</v>
      </c>
      <c r="R240" s="55">
        <f>+'MIT Da'!R240+'SAR Da'!R240+'URQ Da'!R240+'ROC Da'!R240+'SM Da'!R240+'BN Da'!R240+'BS Da'!R240+'TDC Da'!R240</f>
        <v>10</v>
      </c>
      <c r="S240" s="213">
        <f>+'MIT Da'!S240+'SAR Da'!S240+'URQ Da'!S240+'ROC Da'!S240+'SM Da'!S240+'BN Da'!S240+'BS Da'!S240+'TDC Da'!S240</f>
        <v>271</v>
      </c>
      <c r="T240" s="213">
        <f>+'MIT Da'!T240+'SAR Da'!T240+'URQ Da'!T240+'ROC Da'!T240+'SM Da'!T240+'BN Da'!T240+'BS Da'!T240+'TDC Da'!T240</f>
        <v>271</v>
      </c>
      <c r="U240" s="55">
        <f>+'MIT Da'!U240+'SAR Da'!U240+'URQ Da'!U240+'ROC Da'!U240+'SM Da'!U240+'BN Da'!U240+'BS Da'!U240+'TDC Da'!U240</f>
        <v>134</v>
      </c>
      <c r="V240" s="55">
        <f>+'MIT Da'!V240+'SAR Da'!V240+'URQ Da'!V240+'ROC Da'!V240+'SM Da'!V240+'BN Da'!V240+'BS Da'!V240+'TDC Da'!V240</f>
        <v>427</v>
      </c>
      <c r="W240" s="55">
        <f>+'MIT Da'!W240+'SAR Da'!W240+'URQ Da'!W240+'ROC Da'!W240+'SM Da'!W240+'BN Da'!W240+'BS Da'!W240+'TDC Da'!W240</f>
        <v>11</v>
      </c>
      <c r="X240" s="55">
        <f>+'MIT Da'!X240+'SAR Da'!X240+'URQ Da'!X240+'ROC Da'!X240+'SM Da'!X240+'BN Da'!X240+'BS Da'!X240+'TDC Da'!X240</f>
        <v>107</v>
      </c>
      <c r="Y240" s="55">
        <f>+'MIT Da'!Y240+'SAR Da'!Y240+'URQ Da'!Y240+'ROC Da'!Y240+'SM Da'!Y240+'BN Da'!Y240+'BS Da'!Y240+'TDC Da'!Y240</f>
        <v>4</v>
      </c>
      <c r="Z240" s="219">
        <f>+'MIT Da'!Z240+'SAR Da'!Z240+'URQ Da'!Z240+'ROC Da'!Z240+'SM Da'!Z240+'BN Da'!Z240+'BS Da'!Z240+'TDC Da'!Z240</f>
        <v>683</v>
      </c>
      <c r="AA240" s="55">
        <f>+'MIT Da'!AA240+'SAR Da'!AA240+'URQ Da'!AA240+'ROC Da'!AA240+'SM Da'!AA240+'BN Da'!AA240+'BS Da'!AA240+'TDC Da'!AA240</f>
        <v>173</v>
      </c>
      <c r="AB240" s="55">
        <f>+'MIT Da'!AB240+'SAR Da'!AB240+'URQ Da'!AB240+'ROC Da'!AB240+'SM Da'!AB240+'BN Da'!AB240+'BS Da'!AB240+'TDC Da'!AB240</f>
        <v>101</v>
      </c>
      <c r="AC240" s="55">
        <f>+'MIT Da'!AC240+'SAR Da'!AC240+'URQ Da'!AC240+'ROC Da'!AC240+'SM Da'!AC240+'BN Da'!AC240+'BS Da'!AC240+'TDC Da'!AC240</f>
        <v>683</v>
      </c>
      <c r="AD240" s="219">
        <f>+'MIT Da'!AD240+'SAR Da'!AD240+'URQ Da'!AD240+'ROC Da'!AD240+'SM Da'!AD240+'BN Da'!AD240+'BS Da'!AD240+'TDC Da'!AD240</f>
        <v>957</v>
      </c>
      <c r="AE240" s="55">
        <f>+'MIT Da'!AE240+'SAR Da'!AE240+'URQ Da'!AE240+'ROC Da'!AE240+'SM Da'!AE240+'BN Da'!AE240+'BS Da'!AE240+'TDC Da'!AE240</f>
        <v>54</v>
      </c>
      <c r="AF240" s="55">
        <f>+'MIT Da'!AF240+'SAR Da'!AF240+'URQ Da'!AF240+'ROC Da'!AF240+'SM Da'!AF240+'BN Da'!AF240+'BS Da'!AF240+'TDC Da'!AF240</f>
        <v>95</v>
      </c>
      <c r="AG240" s="55">
        <f>+'MIT Da'!AG240+'SAR Da'!AG240+'URQ Da'!AG240+'ROC Da'!AG240+'SM Da'!AG240+'BN Da'!AG240+'BS Da'!AG240+'TDC Da'!AG240</f>
        <v>447</v>
      </c>
      <c r="AH240" s="219">
        <f>+'MIT Da'!AH240+'SAR Da'!AH240+'URQ Da'!AH240+'ROC Da'!AH240+'SM Da'!AH240+'BN Da'!AH240+'BS Da'!AH240+'TDC Da'!AH240</f>
        <v>596</v>
      </c>
      <c r="AI240" s="10">
        <f>+'MIT Da'!AI240+'SAR Da'!AI240+'URQ Da'!AI240+'ROC Da'!AI240+'SM Da'!AI240+'BN Da'!AI240+'BS Da'!AI240+'TDC Da'!AI240</f>
        <v>281.214</v>
      </c>
      <c r="AJ240" s="10">
        <f>+'MIT Da'!AJ240+'SAR Da'!AJ240+'URQ Da'!AJ240+'ROC Da'!AJ240+'SM Da'!AJ240+'BN Da'!AJ240+'BS Da'!AJ240+'TDC Da'!AJ240</f>
        <v>2</v>
      </c>
      <c r="AK240" s="10">
        <f>+'MIT Da'!AK240+'SAR Da'!AK240+'URQ Da'!AK240+'ROC Da'!AK240+'SM Da'!AK240+'BN Da'!AK240+'BS Da'!AK240+'TDC Da'!AK240</f>
        <v>497.428</v>
      </c>
      <c r="AL240" s="222">
        <f>+'MIT Da'!AL240+'SAR Da'!AL240+'URQ Da'!AL240+'ROC Da'!AL240+'SM Da'!AL240+'BN Da'!AL240+'BS Da'!AL240+'TDC Da'!AL240</f>
        <v>780.64199999999994</v>
      </c>
      <c r="AM240" s="55">
        <f>+'MIT Da'!AM240+'SAR Da'!AM240+'URQ Da'!AM240+'ROC Da'!AM240+'SM Da'!AM240+'BN Da'!AM240+'BS Da'!AM240+'TDC Da'!AM240</f>
        <v>12</v>
      </c>
      <c r="AN240" s="55">
        <f>+'MIT Da'!AN240+'SAR Da'!AN240+'URQ Da'!AN240+'ROC Da'!AN240+'SM Da'!AN240+'BN Da'!AN240+'BS Da'!AN240+'TDC Da'!AN240</f>
        <v>58</v>
      </c>
      <c r="AO240" s="55">
        <f>+'MIT Da'!AO240+'SAR Da'!AO240+'URQ Da'!AO240+'ROC Da'!AO240+'SM Da'!AO240+'BN Da'!AO240+'BS Da'!AO240+'TDC Da'!AO240</f>
        <v>82</v>
      </c>
      <c r="AP240" s="232">
        <f>+'MIT Da'!AP240+'SAR Da'!AP240+'URQ Da'!AP240+'ROC Da'!AP240+'SM Da'!AP240+'BN Da'!AP240+'BS Da'!AP240+'TDC Da'!AP240</f>
        <v>152</v>
      </c>
      <c r="AQ240" s="55">
        <f>+'MIT Da'!AQ240+'SAR Da'!AQ240+'URQ Da'!AQ240+'ROC Da'!AQ240+'SM Da'!AQ240+'BN Da'!AQ240+'BS Da'!AQ240+'TDC Da'!AQ240</f>
        <v>596</v>
      </c>
      <c r="AR240" s="55">
        <f>+'MIT Da'!AR240+'SAR Da'!AR240+'URQ Da'!AR240+'ROC Da'!AR240+'SM Da'!AR240+'BN Da'!AR240+'BS Da'!AR240+'TDC Da'!AR240</f>
        <v>341</v>
      </c>
      <c r="AS240" s="55">
        <f>+'MIT Da'!AS240+'SAR Da'!AS240+'URQ Da'!AS240+'ROC Da'!AS240+'SM Da'!AS240+'BN Da'!AS240+'BS Da'!AS240+'TDC Da'!AS240</f>
        <v>39</v>
      </c>
      <c r="AT240" s="232">
        <f>+SUM(RED_InfraMR[[#This Row],[B.02.1 - Parque de Coches Eléctricos Motrices]:[B.02.3 - Parque de Coches Eléctricos Motrices Tipo R]])</f>
        <v>976</v>
      </c>
      <c r="AU240" s="55">
        <f>+'MIT Da'!AU240+'SAR Da'!AU240+'URQ Da'!AU240+'ROC Da'!AU240+'SM Da'!AU240+'BN Da'!AU240+'BS Da'!AU240+'TDC Da'!AU240</f>
        <v>12</v>
      </c>
      <c r="AV240" s="55">
        <f>+'MIT Da'!AV240+'SAR Da'!AV240+'URQ Da'!AV240+'ROC Da'!AV240+'SM Da'!AV240+'BN Da'!AV240+'BS Da'!AV240+'TDC Da'!AV240</f>
        <v>6</v>
      </c>
      <c r="AW240" s="55">
        <f>+'MIT Da'!AW240+'SAR Da'!AW240+'URQ Da'!AW240+'ROC Da'!AW240+'SM Da'!AW240+'BN Da'!AW240+'BS Da'!AW240+'TDC Da'!AW240</f>
        <v>10</v>
      </c>
      <c r="AX240" s="232">
        <f>+SUM(RED_InfraMR[[#This Row],[B.03.1 - Parque de Coches Motores Motrices Remolcados]:[B.03.3 - Parque de Coches Motores Motrices Cabina]])</f>
        <v>28</v>
      </c>
      <c r="AY240" s="55">
        <f>+'MIT Da'!AY240+'SAR Da'!AY240+'URQ Da'!AY240+'ROC Da'!AY240+'SM Da'!AY240+'BN Da'!AY240+'BS Da'!AY240+'TDC Da'!AY240</f>
        <v>440</v>
      </c>
      <c r="AZ240" s="55">
        <f>+'MIT Da'!AZ240+'SAR Da'!AZ240+'URQ Da'!AZ240+'ROC Da'!AZ240+'SM Da'!AZ240+'BN Da'!AZ240+'BS Da'!AZ240+'TDC Da'!AZ240</f>
        <v>170</v>
      </c>
      <c r="BA240" s="55">
        <f>+'MIT Da'!BA240+'SAR Da'!BA240+'URQ Da'!BA240+'ROC Da'!BA240+'SM Da'!BA240+'BN Da'!BA240+'BS Da'!BA240+'TDC Da'!BA240</f>
        <v>15</v>
      </c>
      <c r="BB240" s="55">
        <f>+'MIT Da'!BB240+'SAR Da'!BB240+'URQ Da'!BB240+'ROC Da'!BB240+'SM Da'!BB240+'BN Da'!BB240+'BS Da'!BB240+'TDC Da'!BB240</f>
        <v>0</v>
      </c>
      <c r="BC240" s="232">
        <f>+SUM(RED_InfraMR[[#This Row],[B.04.1 - Parque de Coches Remolcados Clase Unica]:[B.04.5 - Parque de Coches Remolcados para Servicios Especiales (Cartoneros)]])</f>
        <v>625</v>
      </c>
      <c r="BD240" s="393">
        <f>+'MIT Da'!BD240+'SAR Da'!BD240+'URQ Da'!BD240+'ROC Da'!BD240+'SM Da'!BD240+'BN Da'!BD240+'BS Da'!BD240+'TDC Da'!BD240</f>
        <v>164</v>
      </c>
      <c r="BE240" s="55">
        <f>+'MIT Da'!BE240+'SAR Da'!BE240+'URQ Da'!BE240+'ROC Da'!BE240+'SM Da'!BE240+'BN Da'!BE240+'BS Da'!BE240+'TDC Da'!BE240</f>
        <v>12</v>
      </c>
      <c r="BF240" s="55">
        <f>+'MIT Da'!BF240+'SAR Da'!BF240+'URQ Da'!BF240+'ROC Da'!BF240+'SM Da'!BF240+'BN Da'!BF240+'BS Da'!BF240+'TDC Da'!BF240</f>
        <v>92</v>
      </c>
      <c r="BG240" s="235"/>
    </row>
    <row r="241" spans="1:59">
      <c r="A241" s="1">
        <v>2012</v>
      </c>
      <c r="B241" s="1" t="s">
        <v>72</v>
      </c>
      <c r="C241" s="10">
        <f>+'MIT Da'!C241+'SAR Da'!C241+'URQ Da'!C241+'ROC Da'!C241+'SM Da'!C241+'BN Da'!C241+'BS Da'!C241+'TDC Da'!C241</f>
        <v>147.21299999999999</v>
      </c>
      <c r="D241" s="10">
        <f>+'MIT Da'!D241+'SAR Da'!D241+'URQ Da'!D241+'ROC Da'!D241+'SM Da'!D241+'BN Da'!D241+'BS Da'!D241+'TDC Da'!D241</f>
        <v>434.00300000000004</v>
      </c>
      <c r="E241" s="10">
        <f>+'MIT Da'!E241+'SAR Da'!E241+'URQ Da'!E241+'ROC Da'!E241+'SM Da'!E241+'BN Da'!E241+'BS Da'!E241+'TDC Da'!E241</f>
        <v>0</v>
      </c>
      <c r="F241" s="10">
        <f>+'MIT Da'!F241+'SAR Da'!F241+'URQ Da'!F241+'ROC Da'!F241+'SM Da'!F241+'BN Da'!F241+'BS Da'!F241+'TDC Da'!F241</f>
        <v>186.47664</v>
      </c>
      <c r="G241" s="192">
        <f>+'MIT Da'!G241+'SAR Da'!G241+'URQ Da'!G241+'ROC Da'!G241+'SM Da'!G241+'BN Da'!G241+'BS Da'!G241+'TDC Da'!G241</f>
        <v>767.69263999999998</v>
      </c>
      <c r="H241" s="192">
        <f>+'MIT Da'!H241+'SAR Da'!H241+'URQ Da'!H241+'ROC Da'!H241+'SM Da'!H241+'BN Da'!H241+'BS Da'!H241+'TDC Da'!H241</f>
        <v>767.69263999999998</v>
      </c>
      <c r="I241" s="10">
        <f>+'MIT Da'!I241+'SAR Da'!I241+'URQ Da'!I241+'ROC Da'!I241+'SM Da'!I241+'BN Da'!I241+'BS Da'!I241+'TDC Da'!I241</f>
        <v>1011.74311</v>
      </c>
      <c r="J241" s="10">
        <f>+'MIT Da'!J241+'SAR Da'!J241+'URQ Da'!J241+'ROC Da'!J241+'SM Da'!J241+'BN Da'!J241+'BS Da'!J241+'TDC Da'!J241</f>
        <v>1039.809</v>
      </c>
      <c r="K241" s="10">
        <f>+'MIT Da'!K241+'SAR Da'!K241+'URQ Da'!K241+'ROC Da'!K241+'SM Da'!K241+'BN Da'!K241+'BS Da'!K241+'TDC Da'!K241</f>
        <v>54.516999999999996</v>
      </c>
      <c r="L241" s="10">
        <f>+'MIT Da'!L241+'SAR Da'!L241+'URQ Da'!L241+'ROC Da'!L241+'SM Da'!L241+'BN Da'!L241+'BS Da'!L241+'TDC Da'!L241</f>
        <v>400.09900000000005</v>
      </c>
      <c r="M241" s="10">
        <f>+'MIT Da'!M241+'SAR Da'!M241+'URQ Da'!M241+'ROC Da'!M241+'SM Da'!M241+'BN Da'!M241+'BS Da'!M241+'TDC Da'!M241</f>
        <v>21.314999999999998</v>
      </c>
      <c r="N241" s="192">
        <f>+'MIT Da'!N241+'SAR Da'!N241+'URQ Da'!N241+'ROC Da'!N241+'SM Da'!N241+'BN Da'!N241+'BS Da'!N241+'TDC Da'!N241</f>
        <v>1439.9079999999999</v>
      </c>
      <c r="O241" s="192">
        <f>+'MIT Da'!O241+'SAR Da'!O241+'URQ Da'!O241+'ROC Da'!O241+'SM Da'!O241+'BN Da'!O241+'BS Da'!O241+'TDC Da'!O241</f>
        <v>1439.9079999999999</v>
      </c>
      <c r="P241" s="55">
        <f>+'MIT Da'!P241+'SAR Da'!P241+'URQ Da'!P241+'ROC Da'!P241+'SM Da'!P241+'BN Da'!P241+'BS Da'!P241+'TDC Da'!P241</f>
        <v>203</v>
      </c>
      <c r="Q241" s="55">
        <f>+'MIT Da'!Q241+'SAR Da'!Q241+'URQ Da'!Q241+'ROC Da'!Q241+'SM Da'!Q241+'BN Da'!Q241+'BS Da'!Q241+'TDC Da'!Q241</f>
        <v>58</v>
      </c>
      <c r="R241" s="55">
        <f>+'MIT Da'!R241+'SAR Da'!R241+'URQ Da'!R241+'ROC Da'!R241+'SM Da'!R241+'BN Da'!R241+'BS Da'!R241+'TDC Da'!R241</f>
        <v>10</v>
      </c>
      <c r="S241" s="213">
        <f>+'MIT Da'!S241+'SAR Da'!S241+'URQ Da'!S241+'ROC Da'!S241+'SM Da'!S241+'BN Da'!S241+'BS Da'!S241+'TDC Da'!S241</f>
        <v>271</v>
      </c>
      <c r="T241" s="213">
        <f>+'MIT Da'!T241+'SAR Da'!T241+'URQ Da'!T241+'ROC Da'!T241+'SM Da'!T241+'BN Da'!T241+'BS Da'!T241+'TDC Da'!T241</f>
        <v>271</v>
      </c>
      <c r="U241" s="55">
        <f>+'MIT Da'!U241+'SAR Da'!U241+'URQ Da'!U241+'ROC Da'!U241+'SM Da'!U241+'BN Da'!U241+'BS Da'!U241+'TDC Da'!U241</f>
        <v>134</v>
      </c>
      <c r="V241" s="55">
        <f>+'MIT Da'!V241+'SAR Da'!V241+'URQ Da'!V241+'ROC Da'!V241+'SM Da'!V241+'BN Da'!V241+'BS Da'!V241+'TDC Da'!V241</f>
        <v>427</v>
      </c>
      <c r="W241" s="55">
        <f>+'MIT Da'!W241+'SAR Da'!W241+'URQ Da'!W241+'ROC Da'!W241+'SM Da'!W241+'BN Da'!W241+'BS Da'!W241+'TDC Da'!W241</f>
        <v>11</v>
      </c>
      <c r="X241" s="55">
        <f>+'MIT Da'!X241+'SAR Da'!X241+'URQ Da'!X241+'ROC Da'!X241+'SM Da'!X241+'BN Da'!X241+'BS Da'!X241+'TDC Da'!X241</f>
        <v>107</v>
      </c>
      <c r="Y241" s="55">
        <f>+'MIT Da'!Y241+'SAR Da'!Y241+'URQ Da'!Y241+'ROC Da'!Y241+'SM Da'!Y241+'BN Da'!Y241+'BS Da'!Y241+'TDC Da'!Y241</f>
        <v>4</v>
      </c>
      <c r="Z241" s="219">
        <f>+'MIT Da'!Z241+'SAR Da'!Z241+'URQ Da'!Z241+'ROC Da'!Z241+'SM Da'!Z241+'BN Da'!Z241+'BS Da'!Z241+'TDC Da'!Z241</f>
        <v>683</v>
      </c>
      <c r="AA241" s="55">
        <f>+'MIT Da'!AA241+'SAR Da'!AA241+'URQ Da'!AA241+'ROC Da'!AA241+'SM Da'!AA241+'BN Da'!AA241+'BS Da'!AA241+'TDC Da'!AA241</f>
        <v>173</v>
      </c>
      <c r="AB241" s="55">
        <f>+'MIT Da'!AB241+'SAR Da'!AB241+'URQ Da'!AB241+'ROC Da'!AB241+'SM Da'!AB241+'BN Da'!AB241+'BS Da'!AB241+'TDC Da'!AB241</f>
        <v>101</v>
      </c>
      <c r="AC241" s="55">
        <f>+'MIT Da'!AC241+'SAR Da'!AC241+'URQ Da'!AC241+'ROC Da'!AC241+'SM Da'!AC241+'BN Da'!AC241+'BS Da'!AC241+'TDC Da'!AC241</f>
        <v>683</v>
      </c>
      <c r="AD241" s="219">
        <f>+'MIT Da'!AD241+'SAR Da'!AD241+'URQ Da'!AD241+'ROC Da'!AD241+'SM Da'!AD241+'BN Da'!AD241+'BS Da'!AD241+'TDC Da'!AD241</f>
        <v>957</v>
      </c>
      <c r="AE241" s="55">
        <f>+'MIT Da'!AE241+'SAR Da'!AE241+'URQ Da'!AE241+'ROC Da'!AE241+'SM Da'!AE241+'BN Da'!AE241+'BS Da'!AE241+'TDC Da'!AE241</f>
        <v>54</v>
      </c>
      <c r="AF241" s="55">
        <f>+'MIT Da'!AF241+'SAR Da'!AF241+'URQ Da'!AF241+'ROC Da'!AF241+'SM Da'!AF241+'BN Da'!AF241+'BS Da'!AF241+'TDC Da'!AF241</f>
        <v>95</v>
      </c>
      <c r="AG241" s="55">
        <f>+'MIT Da'!AG241+'SAR Da'!AG241+'URQ Da'!AG241+'ROC Da'!AG241+'SM Da'!AG241+'BN Da'!AG241+'BS Da'!AG241+'TDC Da'!AG241</f>
        <v>447</v>
      </c>
      <c r="AH241" s="219">
        <f>+'MIT Da'!AH241+'SAR Da'!AH241+'URQ Da'!AH241+'ROC Da'!AH241+'SM Da'!AH241+'BN Da'!AH241+'BS Da'!AH241+'TDC Da'!AH241</f>
        <v>596</v>
      </c>
      <c r="AI241" s="10">
        <f>+'MIT Da'!AI241+'SAR Da'!AI241+'URQ Da'!AI241+'ROC Da'!AI241+'SM Da'!AI241+'BN Da'!AI241+'BS Da'!AI241+'TDC Da'!AI241</f>
        <v>281.214</v>
      </c>
      <c r="AJ241" s="10">
        <f>+'MIT Da'!AJ241+'SAR Da'!AJ241+'URQ Da'!AJ241+'ROC Da'!AJ241+'SM Da'!AJ241+'BN Da'!AJ241+'BS Da'!AJ241+'TDC Da'!AJ241</f>
        <v>2</v>
      </c>
      <c r="AK241" s="10">
        <f>+'MIT Da'!AK241+'SAR Da'!AK241+'URQ Da'!AK241+'ROC Da'!AK241+'SM Da'!AK241+'BN Da'!AK241+'BS Da'!AK241+'TDC Da'!AK241</f>
        <v>497.428</v>
      </c>
      <c r="AL241" s="222">
        <f>+'MIT Da'!AL241+'SAR Da'!AL241+'URQ Da'!AL241+'ROC Da'!AL241+'SM Da'!AL241+'BN Da'!AL241+'BS Da'!AL241+'TDC Da'!AL241</f>
        <v>780.64199999999994</v>
      </c>
      <c r="AM241" s="55">
        <f>+'MIT Da'!AM241+'SAR Da'!AM241+'URQ Da'!AM241+'ROC Da'!AM241+'SM Da'!AM241+'BN Da'!AM241+'BS Da'!AM241+'TDC Da'!AM241</f>
        <v>12</v>
      </c>
      <c r="AN241" s="55">
        <f>+'MIT Da'!AN241+'SAR Da'!AN241+'URQ Da'!AN241+'ROC Da'!AN241+'SM Da'!AN241+'BN Da'!AN241+'BS Da'!AN241+'TDC Da'!AN241</f>
        <v>58</v>
      </c>
      <c r="AO241" s="55">
        <f>+'MIT Da'!AO241+'SAR Da'!AO241+'URQ Da'!AO241+'ROC Da'!AO241+'SM Da'!AO241+'BN Da'!AO241+'BS Da'!AO241+'TDC Da'!AO241</f>
        <v>82</v>
      </c>
      <c r="AP241" s="232">
        <f>+'MIT Da'!AP241+'SAR Da'!AP241+'URQ Da'!AP241+'ROC Da'!AP241+'SM Da'!AP241+'BN Da'!AP241+'BS Da'!AP241+'TDC Da'!AP241</f>
        <v>152</v>
      </c>
      <c r="AQ241" s="55">
        <f>+'MIT Da'!AQ241+'SAR Da'!AQ241+'URQ Da'!AQ241+'ROC Da'!AQ241+'SM Da'!AQ241+'BN Da'!AQ241+'BS Da'!AQ241+'TDC Da'!AQ241</f>
        <v>596</v>
      </c>
      <c r="AR241" s="55">
        <f>+'MIT Da'!AR241+'SAR Da'!AR241+'URQ Da'!AR241+'ROC Da'!AR241+'SM Da'!AR241+'BN Da'!AR241+'BS Da'!AR241+'TDC Da'!AR241</f>
        <v>341</v>
      </c>
      <c r="AS241" s="55">
        <f>+'MIT Da'!AS241+'SAR Da'!AS241+'URQ Da'!AS241+'ROC Da'!AS241+'SM Da'!AS241+'BN Da'!AS241+'BS Da'!AS241+'TDC Da'!AS241</f>
        <v>39</v>
      </c>
      <c r="AT241" s="232">
        <f>+SUM(RED_InfraMR[[#This Row],[B.02.1 - Parque de Coches Eléctricos Motrices]:[B.02.3 - Parque de Coches Eléctricos Motrices Tipo R]])</f>
        <v>976</v>
      </c>
      <c r="AU241" s="55">
        <f>+'MIT Da'!AU241+'SAR Da'!AU241+'URQ Da'!AU241+'ROC Da'!AU241+'SM Da'!AU241+'BN Da'!AU241+'BS Da'!AU241+'TDC Da'!AU241</f>
        <v>12</v>
      </c>
      <c r="AV241" s="55">
        <f>+'MIT Da'!AV241+'SAR Da'!AV241+'URQ Da'!AV241+'ROC Da'!AV241+'SM Da'!AV241+'BN Da'!AV241+'BS Da'!AV241+'TDC Da'!AV241</f>
        <v>6</v>
      </c>
      <c r="AW241" s="55">
        <f>+'MIT Da'!AW241+'SAR Da'!AW241+'URQ Da'!AW241+'ROC Da'!AW241+'SM Da'!AW241+'BN Da'!AW241+'BS Da'!AW241+'TDC Da'!AW241</f>
        <v>10</v>
      </c>
      <c r="AX241" s="232">
        <f>+SUM(RED_InfraMR[[#This Row],[B.03.1 - Parque de Coches Motores Motrices Remolcados]:[B.03.3 - Parque de Coches Motores Motrices Cabina]])</f>
        <v>28</v>
      </c>
      <c r="AY241" s="55">
        <f>+'MIT Da'!AY241+'SAR Da'!AY241+'URQ Da'!AY241+'ROC Da'!AY241+'SM Da'!AY241+'BN Da'!AY241+'BS Da'!AY241+'TDC Da'!AY241</f>
        <v>440</v>
      </c>
      <c r="AZ241" s="55">
        <f>+'MIT Da'!AZ241+'SAR Da'!AZ241+'URQ Da'!AZ241+'ROC Da'!AZ241+'SM Da'!AZ241+'BN Da'!AZ241+'BS Da'!AZ241+'TDC Da'!AZ241</f>
        <v>170</v>
      </c>
      <c r="BA241" s="55">
        <f>+'MIT Da'!BA241+'SAR Da'!BA241+'URQ Da'!BA241+'ROC Da'!BA241+'SM Da'!BA241+'BN Da'!BA241+'BS Da'!BA241+'TDC Da'!BA241</f>
        <v>15</v>
      </c>
      <c r="BB241" s="55">
        <f>+'MIT Da'!BB241+'SAR Da'!BB241+'URQ Da'!BB241+'ROC Da'!BB241+'SM Da'!BB241+'BN Da'!BB241+'BS Da'!BB241+'TDC Da'!BB241</f>
        <v>0</v>
      </c>
      <c r="BC241" s="232">
        <f>+SUM(RED_InfraMR[[#This Row],[B.04.1 - Parque de Coches Remolcados Clase Unica]:[B.04.5 - Parque de Coches Remolcados para Servicios Especiales (Cartoneros)]])</f>
        <v>625</v>
      </c>
      <c r="BD241" s="393">
        <f>+'MIT Da'!BD241+'SAR Da'!BD241+'URQ Da'!BD241+'ROC Da'!BD241+'SM Da'!BD241+'BN Da'!BD241+'BS Da'!BD241+'TDC Da'!BD241</f>
        <v>164</v>
      </c>
      <c r="BE241" s="55">
        <f>+'MIT Da'!BE241+'SAR Da'!BE241+'URQ Da'!BE241+'ROC Da'!BE241+'SM Da'!BE241+'BN Da'!BE241+'BS Da'!BE241+'TDC Da'!BE241</f>
        <v>12</v>
      </c>
      <c r="BF241" s="55">
        <f>+'MIT Da'!BF241+'SAR Da'!BF241+'URQ Da'!BF241+'ROC Da'!BF241+'SM Da'!BF241+'BN Da'!BF241+'BS Da'!BF241+'TDC Da'!BF241</f>
        <v>92</v>
      </c>
      <c r="BG241" s="235"/>
    </row>
    <row r="242" spans="1:59">
      <c r="A242" s="1">
        <v>2013</v>
      </c>
      <c r="B242" s="1" t="s">
        <v>61</v>
      </c>
      <c r="C242" s="10">
        <f>+'MIT Da'!C242+'SAR Da'!C242+'URQ Da'!C242+'ROC Da'!C242+'SM Da'!C242+'BN Da'!C242+'BS Da'!C242+'TDC Da'!C242</f>
        <v>147.21299999999999</v>
      </c>
      <c r="D242" s="10">
        <f>+'MIT Da'!D242+'SAR Da'!D242+'URQ Da'!D242+'ROC Da'!D242+'SM Da'!D242+'BN Da'!D242+'BS Da'!D242+'TDC Da'!D242</f>
        <v>434.00300000000004</v>
      </c>
      <c r="E242" s="10">
        <f>+'MIT Da'!E242+'SAR Da'!E242+'URQ Da'!E242+'ROC Da'!E242+'SM Da'!E242+'BN Da'!E242+'BS Da'!E242+'TDC Da'!E242</f>
        <v>0</v>
      </c>
      <c r="F242" s="10">
        <f>+'MIT Da'!F242+'SAR Da'!F242+'URQ Da'!F242+'ROC Da'!F242+'SM Da'!F242+'BN Da'!F242+'BS Da'!F242+'TDC Da'!F242</f>
        <v>186.47664</v>
      </c>
      <c r="G242" s="192">
        <f>+'MIT Da'!G242+'SAR Da'!G242+'URQ Da'!G242+'ROC Da'!G242+'SM Da'!G242+'BN Da'!G242+'BS Da'!G242+'TDC Da'!G242</f>
        <v>767.69263999999998</v>
      </c>
      <c r="H242" s="192">
        <f>+'MIT Da'!H242+'SAR Da'!H242+'URQ Da'!H242+'ROC Da'!H242+'SM Da'!H242+'BN Da'!H242+'BS Da'!H242+'TDC Da'!H242</f>
        <v>767.69263999999998</v>
      </c>
      <c r="I242" s="10">
        <f>+'MIT Da'!I242+'SAR Da'!I242+'URQ Da'!I242+'ROC Da'!I242+'SM Da'!I242+'BN Da'!I242+'BS Da'!I242+'TDC Da'!I242</f>
        <v>1011.74311</v>
      </c>
      <c r="J242" s="10">
        <f>+'MIT Da'!J242+'SAR Da'!J242+'URQ Da'!J242+'ROC Da'!J242+'SM Da'!J242+'BN Da'!J242+'BS Da'!J242+'TDC Da'!J242</f>
        <v>1039.809</v>
      </c>
      <c r="K242" s="10">
        <f>+'MIT Da'!K242+'SAR Da'!K242+'URQ Da'!K242+'ROC Da'!K242+'SM Da'!K242+'BN Da'!K242+'BS Da'!K242+'TDC Da'!K242</f>
        <v>54.516999999999996</v>
      </c>
      <c r="L242" s="10">
        <f>+'MIT Da'!L242+'SAR Da'!L242+'URQ Da'!L242+'ROC Da'!L242+'SM Da'!L242+'BN Da'!L242+'BS Da'!L242+'TDC Da'!L242</f>
        <v>400.09900000000005</v>
      </c>
      <c r="M242" s="10">
        <f>+'MIT Da'!M242+'SAR Da'!M242+'URQ Da'!M242+'ROC Da'!M242+'SM Da'!M242+'BN Da'!M242+'BS Da'!M242+'TDC Da'!M242</f>
        <v>21.314999999999998</v>
      </c>
      <c r="N242" s="192">
        <f>+'MIT Da'!N242+'SAR Da'!N242+'URQ Da'!N242+'ROC Da'!N242+'SM Da'!N242+'BN Da'!N242+'BS Da'!N242+'TDC Da'!N242</f>
        <v>1439.9079999999999</v>
      </c>
      <c r="O242" s="192">
        <f>+'MIT Da'!O242+'SAR Da'!O242+'URQ Da'!O242+'ROC Da'!O242+'SM Da'!O242+'BN Da'!O242+'BS Da'!O242+'TDC Da'!O242</f>
        <v>1439.9079999999999</v>
      </c>
      <c r="P242" s="55">
        <f>+'MIT Da'!P242+'SAR Da'!P242+'URQ Da'!P242+'ROC Da'!P242+'SM Da'!P242+'BN Da'!P242+'BS Da'!P242+'TDC Da'!P242</f>
        <v>203</v>
      </c>
      <c r="Q242" s="55">
        <f>+'MIT Da'!Q242+'SAR Da'!Q242+'URQ Da'!Q242+'ROC Da'!Q242+'SM Da'!Q242+'BN Da'!Q242+'BS Da'!Q242+'TDC Da'!Q242</f>
        <v>58</v>
      </c>
      <c r="R242" s="55">
        <f>+'MIT Da'!R242+'SAR Da'!R242+'URQ Da'!R242+'ROC Da'!R242+'SM Da'!R242+'BN Da'!R242+'BS Da'!R242+'TDC Da'!R242</f>
        <v>10</v>
      </c>
      <c r="S242" s="213">
        <f>+'MIT Da'!S242+'SAR Da'!S242+'URQ Da'!S242+'ROC Da'!S242+'SM Da'!S242+'BN Da'!S242+'BS Da'!S242+'TDC Da'!S242</f>
        <v>271</v>
      </c>
      <c r="T242" s="213">
        <f>+'MIT Da'!T242+'SAR Da'!T242+'URQ Da'!T242+'ROC Da'!T242+'SM Da'!T242+'BN Da'!T242+'BS Da'!T242+'TDC Da'!T242</f>
        <v>271</v>
      </c>
      <c r="U242" s="55">
        <f>+'MIT Da'!U242+'SAR Da'!U242+'URQ Da'!U242+'ROC Da'!U242+'SM Da'!U242+'BN Da'!U242+'BS Da'!U242+'TDC Da'!U242</f>
        <v>134</v>
      </c>
      <c r="V242" s="55">
        <f>+'MIT Da'!V242+'SAR Da'!V242+'URQ Da'!V242+'ROC Da'!V242+'SM Da'!V242+'BN Da'!V242+'BS Da'!V242+'TDC Da'!V242</f>
        <v>417</v>
      </c>
      <c r="W242" s="55">
        <f>+'MIT Da'!W242+'SAR Da'!W242+'URQ Da'!W242+'ROC Da'!W242+'SM Da'!W242+'BN Da'!W242+'BS Da'!W242+'TDC Da'!W242</f>
        <v>11</v>
      </c>
      <c r="X242" s="55">
        <f>+'MIT Da'!X242+'SAR Da'!X242+'URQ Da'!X242+'ROC Da'!X242+'SM Da'!X242+'BN Da'!X242+'BS Da'!X242+'TDC Da'!X242</f>
        <v>107</v>
      </c>
      <c r="Y242" s="55">
        <f>+'MIT Da'!Y242+'SAR Da'!Y242+'URQ Da'!Y242+'ROC Da'!Y242+'SM Da'!Y242+'BN Da'!Y242+'BS Da'!Y242+'TDC Da'!Y242</f>
        <v>4</v>
      </c>
      <c r="Z242" s="219">
        <f>+'MIT Da'!Z242+'SAR Da'!Z242+'URQ Da'!Z242+'ROC Da'!Z242+'SM Da'!Z242+'BN Da'!Z242+'BS Da'!Z242+'TDC Da'!Z242</f>
        <v>673</v>
      </c>
      <c r="AA242" s="55">
        <f>+'MIT Da'!AA242+'SAR Da'!AA242+'URQ Da'!AA242+'ROC Da'!AA242+'SM Da'!AA242+'BN Da'!AA242+'BS Da'!AA242+'TDC Da'!AA242</f>
        <v>182</v>
      </c>
      <c r="AB242" s="55">
        <f>+'MIT Da'!AB242+'SAR Da'!AB242+'URQ Da'!AB242+'ROC Da'!AB242+'SM Da'!AB242+'BN Da'!AB242+'BS Da'!AB242+'TDC Da'!AB242</f>
        <v>101</v>
      </c>
      <c r="AC242" s="55">
        <f>+'MIT Da'!AC242+'SAR Da'!AC242+'URQ Da'!AC242+'ROC Da'!AC242+'SM Da'!AC242+'BN Da'!AC242+'BS Da'!AC242+'TDC Da'!AC242</f>
        <v>673</v>
      </c>
      <c r="AD242" s="219">
        <f>+'MIT Da'!AD242+'SAR Da'!AD242+'URQ Da'!AD242+'ROC Da'!AD242+'SM Da'!AD242+'BN Da'!AD242+'BS Da'!AD242+'TDC Da'!AD242</f>
        <v>956</v>
      </c>
      <c r="AE242" s="55">
        <f>+'MIT Da'!AE242+'SAR Da'!AE242+'URQ Da'!AE242+'ROC Da'!AE242+'SM Da'!AE242+'BN Da'!AE242+'BS Da'!AE242+'TDC Da'!AE242</f>
        <v>54</v>
      </c>
      <c r="AF242" s="55">
        <f>+'MIT Da'!AF242+'SAR Da'!AF242+'URQ Da'!AF242+'ROC Da'!AF242+'SM Da'!AF242+'BN Da'!AF242+'BS Da'!AF242+'TDC Da'!AF242</f>
        <v>95</v>
      </c>
      <c r="AG242" s="55">
        <f>+'MIT Da'!AG242+'SAR Da'!AG242+'URQ Da'!AG242+'ROC Da'!AG242+'SM Da'!AG242+'BN Da'!AG242+'BS Da'!AG242+'TDC Da'!AG242</f>
        <v>447</v>
      </c>
      <c r="AH242" s="219">
        <f>+'MIT Da'!AH242+'SAR Da'!AH242+'URQ Da'!AH242+'ROC Da'!AH242+'SM Da'!AH242+'BN Da'!AH242+'BS Da'!AH242+'TDC Da'!AH242</f>
        <v>596</v>
      </c>
      <c r="AI242" s="10">
        <f>+'MIT Da'!AI242+'SAR Da'!AI242+'URQ Da'!AI242+'ROC Da'!AI242+'SM Da'!AI242+'BN Da'!AI242+'BS Da'!AI242+'TDC Da'!AI242</f>
        <v>281.214</v>
      </c>
      <c r="AJ242" s="10">
        <f>+'MIT Da'!AJ242+'SAR Da'!AJ242+'URQ Da'!AJ242+'ROC Da'!AJ242+'SM Da'!AJ242+'BN Da'!AJ242+'BS Da'!AJ242+'TDC Da'!AJ242</f>
        <v>2</v>
      </c>
      <c r="AK242" s="10">
        <f>+'MIT Da'!AK242+'SAR Da'!AK242+'URQ Da'!AK242+'ROC Da'!AK242+'SM Da'!AK242+'BN Da'!AK242+'BS Da'!AK242+'TDC Da'!AK242</f>
        <v>497.428</v>
      </c>
      <c r="AL242" s="222">
        <f>+'MIT Da'!AL242+'SAR Da'!AL242+'URQ Da'!AL242+'ROC Da'!AL242+'SM Da'!AL242+'BN Da'!AL242+'BS Da'!AL242+'TDC Da'!AL242</f>
        <v>780.64199999999994</v>
      </c>
      <c r="AM242" s="55">
        <f>+'MIT Da'!AM242+'SAR Da'!AM242+'URQ Da'!AM242+'ROC Da'!AM242+'SM Da'!AM242+'BN Da'!AM242+'BS Da'!AM242+'TDC Da'!AM242</f>
        <v>12</v>
      </c>
      <c r="AN242" s="55">
        <f>+'MIT Da'!AN242+'SAR Da'!AN242+'URQ Da'!AN242+'ROC Da'!AN242+'SM Da'!AN242+'BN Da'!AN242+'BS Da'!AN242+'TDC Da'!AN242</f>
        <v>60</v>
      </c>
      <c r="AO242" s="55">
        <f>+'MIT Da'!AO242+'SAR Da'!AO242+'URQ Da'!AO242+'ROC Da'!AO242+'SM Da'!AO242+'BN Da'!AO242+'BS Da'!AO242+'TDC Da'!AO242</f>
        <v>82</v>
      </c>
      <c r="AP242" s="232">
        <f>+'MIT Da'!AP242+'SAR Da'!AP242+'URQ Da'!AP242+'ROC Da'!AP242+'SM Da'!AP242+'BN Da'!AP242+'BS Da'!AP242+'TDC Da'!AP242</f>
        <v>154</v>
      </c>
      <c r="AQ242" s="55">
        <f>+'MIT Da'!AQ242+'SAR Da'!AQ242+'URQ Da'!AQ242+'ROC Da'!AQ242+'SM Da'!AQ242+'BN Da'!AQ242+'BS Da'!AQ242+'TDC Da'!AQ242</f>
        <v>596</v>
      </c>
      <c r="AR242" s="55">
        <f>+'MIT Da'!AR242+'SAR Da'!AR242+'URQ Da'!AR242+'ROC Da'!AR242+'SM Da'!AR242+'BN Da'!AR242+'BS Da'!AR242+'TDC Da'!AR242</f>
        <v>341</v>
      </c>
      <c r="AS242" s="55">
        <f>+'MIT Da'!AS242+'SAR Da'!AS242+'URQ Da'!AS242+'ROC Da'!AS242+'SM Da'!AS242+'BN Da'!AS242+'BS Da'!AS242+'TDC Da'!AS242</f>
        <v>39</v>
      </c>
      <c r="AT242" s="232">
        <f>+SUM(RED_InfraMR[[#This Row],[B.02.1 - Parque de Coches Eléctricos Motrices]:[B.02.3 - Parque de Coches Eléctricos Motrices Tipo R]])</f>
        <v>976</v>
      </c>
      <c r="AU242" s="55">
        <f>+'MIT Da'!AU242+'SAR Da'!AU242+'URQ Da'!AU242+'ROC Da'!AU242+'SM Da'!AU242+'BN Da'!AU242+'BS Da'!AU242+'TDC Da'!AU242</f>
        <v>12</v>
      </c>
      <c r="AV242" s="55">
        <f>+'MIT Da'!AV242+'SAR Da'!AV242+'URQ Da'!AV242+'ROC Da'!AV242+'SM Da'!AV242+'BN Da'!AV242+'BS Da'!AV242+'TDC Da'!AV242</f>
        <v>6</v>
      </c>
      <c r="AW242" s="55">
        <f>+'MIT Da'!AW242+'SAR Da'!AW242+'URQ Da'!AW242+'ROC Da'!AW242+'SM Da'!AW242+'BN Da'!AW242+'BS Da'!AW242+'TDC Da'!AW242</f>
        <v>10</v>
      </c>
      <c r="AX242" s="232">
        <f>+SUM(RED_InfraMR[[#This Row],[B.03.1 - Parque de Coches Motores Motrices Remolcados]:[B.03.3 - Parque de Coches Motores Motrices Cabina]])</f>
        <v>28</v>
      </c>
      <c r="AY242" s="55">
        <f>+'MIT Da'!AY242+'SAR Da'!AY242+'URQ Da'!AY242+'ROC Da'!AY242+'SM Da'!AY242+'BN Da'!AY242+'BS Da'!AY242+'TDC Da'!AY242</f>
        <v>440</v>
      </c>
      <c r="AZ242" s="55">
        <f>+'MIT Da'!AZ242+'SAR Da'!AZ242+'URQ Da'!AZ242+'ROC Da'!AZ242+'SM Da'!AZ242+'BN Da'!AZ242+'BS Da'!AZ242+'TDC Da'!AZ242</f>
        <v>170</v>
      </c>
      <c r="BA242" s="55">
        <f>+'MIT Da'!BA242+'SAR Da'!BA242+'URQ Da'!BA242+'ROC Da'!BA242+'SM Da'!BA242+'BN Da'!BA242+'BS Da'!BA242+'TDC Da'!BA242</f>
        <v>15</v>
      </c>
      <c r="BB242" s="55">
        <f>+'MIT Da'!BB242+'SAR Da'!BB242+'URQ Da'!BB242+'ROC Da'!BB242+'SM Da'!BB242+'BN Da'!BB242+'BS Da'!BB242+'TDC Da'!BB242</f>
        <v>0</v>
      </c>
      <c r="BC242" s="232">
        <f>+SUM(RED_InfraMR[[#This Row],[B.04.1 - Parque de Coches Remolcados Clase Unica]:[B.04.5 - Parque de Coches Remolcados para Servicios Especiales (Cartoneros)]])</f>
        <v>625</v>
      </c>
      <c r="BD242" s="393">
        <f>+'MIT Da'!BD242+'SAR Da'!BD242+'URQ Da'!BD242+'ROC Da'!BD242+'SM Da'!BD242+'BN Da'!BD242+'BS Da'!BD242+'TDC Da'!BD242</f>
        <v>164</v>
      </c>
      <c r="BE242" s="55">
        <f>+'MIT Da'!BE242+'SAR Da'!BE242+'URQ Da'!BE242+'ROC Da'!BE242+'SM Da'!BE242+'BN Da'!BE242+'BS Da'!BE242+'TDC Da'!BE242</f>
        <v>12</v>
      </c>
      <c r="BF242" s="55">
        <f>+'MIT Da'!BF242+'SAR Da'!BF242+'URQ Da'!BF242+'ROC Da'!BF242+'SM Da'!BF242+'BN Da'!BF242+'BS Da'!BF242+'TDC Da'!BF242</f>
        <v>92</v>
      </c>
      <c r="BG242" s="235"/>
    </row>
    <row r="243" spans="1:59">
      <c r="A243" s="1">
        <v>2013</v>
      </c>
      <c r="B243" s="1" t="s">
        <v>62</v>
      </c>
      <c r="C243" s="10">
        <f>+'MIT Da'!C243+'SAR Da'!C243+'URQ Da'!C243+'ROC Da'!C243+'SM Da'!C243+'BN Da'!C243+'BS Da'!C243+'TDC Da'!C243</f>
        <v>147.21299999999999</v>
      </c>
      <c r="D243" s="10">
        <f>+'MIT Da'!D243+'SAR Da'!D243+'URQ Da'!D243+'ROC Da'!D243+'SM Da'!D243+'BN Da'!D243+'BS Da'!D243+'TDC Da'!D243</f>
        <v>434.00300000000004</v>
      </c>
      <c r="E243" s="10">
        <f>+'MIT Da'!E243+'SAR Da'!E243+'URQ Da'!E243+'ROC Da'!E243+'SM Da'!E243+'BN Da'!E243+'BS Da'!E243+'TDC Da'!E243</f>
        <v>0</v>
      </c>
      <c r="F243" s="10">
        <f>+'MIT Da'!F243+'SAR Da'!F243+'URQ Da'!F243+'ROC Da'!F243+'SM Da'!F243+'BN Da'!F243+'BS Da'!F243+'TDC Da'!F243</f>
        <v>186.47664</v>
      </c>
      <c r="G243" s="192">
        <f>+'MIT Da'!G243+'SAR Da'!G243+'URQ Da'!G243+'ROC Da'!G243+'SM Da'!G243+'BN Da'!G243+'BS Da'!G243+'TDC Da'!G243</f>
        <v>767.69263999999998</v>
      </c>
      <c r="H243" s="192">
        <f>+'MIT Da'!H243+'SAR Da'!H243+'URQ Da'!H243+'ROC Da'!H243+'SM Da'!H243+'BN Da'!H243+'BS Da'!H243+'TDC Da'!H243</f>
        <v>767.69263999999998</v>
      </c>
      <c r="I243" s="10">
        <f>+'MIT Da'!I243+'SAR Da'!I243+'URQ Da'!I243+'ROC Da'!I243+'SM Da'!I243+'BN Da'!I243+'BS Da'!I243+'TDC Da'!I243</f>
        <v>1011.74311</v>
      </c>
      <c r="J243" s="10">
        <f>+'MIT Da'!J243+'SAR Da'!J243+'URQ Da'!J243+'ROC Da'!J243+'SM Da'!J243+'BN Da'!J243+'BS Da'!J243+'TDC Da'!J243</f>
        <v>1039.809</v>
      </c>
      <c r="K243" s="10">
        <f>+'MIT Da'!K243+'SAR Da'!K243+'URQ Da'!K243+'ROC Da'!K243+'SM Da'!K243+'BN Da'!K243+'BS Da'!K243+'TDC Da'!K243</f>
        <v>54.516999999999996</v>
      </c>
      <c r="L243" s="10">
        <f>+'MIT Da'!L243+'SAR Da'!L243+'URQ Da'!L243+'ROC Da'!L243+'SM Da'!L243+'BN Da'!L243+'BS Da'!L243+'TDC Da'!L243</f>
        <v>400.09900000000005</v>
      </c>
      <c r="M243" s="10">
        <f>+'MIT Da'!M243+'SAR Da'!M243+'URQ Da'!M243+'ROC Da'!M243+'SM Da'!M243+'BN Da'!M243+'BS Da'!M243+'TDC Da'!M243</f>
        <v>21.314999999999998</v>
      </c>
      <c r="N243" s="192">
        <f>+'MIT Da'!N243+'SAR Da'!N243+'URQ Da'!N243+'ROC Da'!N243+'SM Da'!N243+'BN Da'!N243+'BS Da'!N243+'TDC Da'!N243</f>
        <v>1439.9079999999999</v>
      </c>
      <c r="O243" s="192">
        <f>+'MIT Da'!O243+'SAR Da'!O243+'URQ Da'!O243+'ROC Da'!O243+'SM Da'!O243+'BN Da'!O243+'BS Da'!O243+'TDC Da'!O243</f>
        <v>1439.9079999999999</v>
      </c>
      <c r="P243" s="55">
        <f>+'MIT Da'!P243+'SAR Da'!P243+'URQ Da'!P243+'ROC Da'!P243+'SM Da'!P243+'BN Da'!P243+'BS Da'!P243+'TDC Da'!P243</f>
        <v>203</v>
      </c>
      <c r="Q243" s="55">
        <f>+'MIT Da'!Q243+'SAR Da'!Q243+'URQ Da'!Q243+'ROC Da'!Q243+'SM Da'!Q243+'BN Da'!Q243+'BS Da'!Q243+'TDC Da'!Q243</f>
        <v>58</v>
      </c>
      <c r="R243" s="55">
        <f>+'MIT Da'!R243+'SAR Da'!R243+'URQ Da'!R243+'ROC Da'!R243+'SM Da'!R243+'BN Da'!R243+'BS Da'!R243+'TDC Da'!R243</f>
        <v>10</v>
      </c>
      <c r="S243" s="213">
        <f>+'MIT Da'!S243+'SAR Da'!S243+'URQ Da'!S243+'ROC Da'!S243+'SM Da'!S243+'BN Da'!S243+'BS Da'!S243+'TDC Da'!S243</f>
        <v>271</v>
      </c>
      <c r="T243" s="213">
        <f>+'MIT Da'!T243+'SAR Da'!T243+'URQ Da'!T243+'ROC Da'!T243+'SM Da'!T243+'BN Da'!T243+'BS Da'!T243+'TDC Da'!T243</f>
        <v>271</v>
      </c>
      <c r="U243" s="55">
        <f>+'MIT Da'!U243+'SAR Da'!U243+'URQ Da'!U243+'ROC Da'!U243+'SM Da'!U243+'BN Da'!U243+'BS Da'!U243+'TDC Da'!U243</f>
        <v>134</v>
      </c>
      <c r="V243" s="55">
        <f>+'MIT Da'!V243+'SAR Da'!V243+'URQ Da'!V243+'ROC Da'!V243+'SM Da'!V243+'BN Da'!V243+'BS Da'!V243+'TDC Da'!V243</f>
        <v>417</v>
      </c>
      <c r="W243" s="55">
        <f>+'MIT Da'!W243+'SAR Da'!W243+'URQ Da'!W243+'ROC Da'!W243+'SM Da'!W243+'BN Da'!W243+'BS Da'!W243+'TDC Da'!W243</f>
        <v>11</v>
      </c>
      <c r="X243" s="55">
        <f>+'MIT Da'!X243+'SAR Da'!X243+'URQ Da'!X243+'ROC Da'!X243+'SM Da'!X243+'BN Da'!X243+'BS Da'!X243+'TDC Da'!X243</f>
        <v>107</v>
      </c>
      <c r="Y243" s="55">
        <f>+'MIT Da'!Y243+'SAR Da'!Y243+'URQ Da'!Y243+'ROC Da'!Y243+'SM Da'!Y243+'BN Da'!Y243+'BS Da'!Y243+'TDC Da'!Y243</f>
        <v>4</v>
      </c>
      <c r="Z243" s="219">
        <f>+'MIT Da'!Z243+'SAR Da'!Z243+'URQ Da'!Z243+'ROC Da'!Z243+'SM Da'!Z243+'BN Da'!Z243+'BS Da'!Z243+'TDC Da'!Z243</f>
        <v>673</v>
      </c>
      <c r="AA243" s="55">
        <f>+'MIT Da'!AA243+'SAR Da'!AA243+'URQ Da'!AA243+'ROC Da'!AA243+'SM Da'!AA243+'BN Da'!AA243+'BS Da'!AA243+'TDC Da'!AA243</f>
        <v>182</v>
      </c>
      <c r="AB243" s="55">
        <f>+'MIT Da'!AB243+'SAR Da'!AB243+'URQ Da'!AB243+'ROC Da'!AB243+'SM Da'!AB243+'BN Da'!AB243+'BS Da'!AB243+'TDC Da'!AB243</f>
        <v>101</v>
      </c>
      <c r="AC243" s="55">
        <f>+'MIT Da'!AC243+'SAR Da'!AC243+'URQ Da'!AC243+'ROC Da'!AC243+'SM Da'!AC243+'BN Da'!AC243+'BS Da'!AC243+'TDC Da'!AC243</f>
        <v>673</v>
      </c>
      <c r="AD243" s="219">
        <f>+'MIT Da'!AD243+'SAR Da'!AD243+'URQ Da'!AD243+'ROC Da'!AD243+'SM Da'!AD243+'BN Da'!AD243+'BS Da'!AD243+'TDC Da'!AD243</f>
        <v>956</v>
      </c>
      <c r="AE243" s="55">
        <f>+'MIT Da'!AE243+'SAR Da'!AE243+'URQ Da'!AE243+'ROC Da'!AE243+'SM Da'!AE243+'BN Da'!AE243+'BS Da'!AE243+'TDC Da'!AE243</f>
        <v>54</v>
      </c>
      <c r="AF243" s="55">
        <f>+'MIT Da'!AF243+'SAR Da'!AF243+'URQ Da'!AF243+'ROC Da'!AF243+'SM Da'!AF243+'BN Da'!AF243+'BS Da'!AF243+'TDC Da'!AF243</f>
        <v>95</v>
      </c>
      <c r="AG243" s="55">
        <f>+'MIT Da'!AG243+'SAR Da'!AG243+'URQ Da'!AG243+'ROC Da'!AG243+'SM Da'!AG243+'BN Da'!AG243+'BS Da'!AG243+'TDC Da'!AG243</f>
        <v>447</v>
      </c>
      <c r="AH243" s="219">
        <f>+'MIT Da'!AH243+'SAR Da'!AH243+'URQ Da'!AH243+'ROC Da'!AH243+'SM Da'!AH243+'BN Da'!AH243+'BS Da'!AH243+'TDC Da'!AH243</f>
        <v>596</v>
      </c>
      <c r="AI243" s="10">
        <f>+'MIT Da'!AI243+'SAR Da'!AI243+'URQ Da'!AI243+'ROC Da'!AI243+'SM Da'!AI243+'BN Da'!AI243+'BS Da'!AI243+'TDC Da'!AI243</f>
        <v>281.214</v>
      </c>
      <c r="AJ243" s="10">
        <f>+'MIT Da'!AJ243+'SAR Da'!AJ243+'URQ Da'!AJ243+'ROC Da'!AJ243+'SM Da'!AJ243+'BN Da'!AJ243+'BS Da'!AJ243+'TDC Da'!AJ243</f>
        <v>2</v>
      </c>
      <c r="AK243" s="10">
        <f>+'MIT Da'!AK243+'SAR Da'!AK243+'URQ Da'!AK243+'ROC Da'!AK243+'SM Da'!AK243+'BN Da'!AK243+'BS Da'!AK243+'TDC Da'!AK243</f>
        <v>497.428</v>
      </c>
      <c r="AL243" s="222">
        <f>+'MIT Da'!AL243+'SAR Da'!AL243+'URQ Da'!AL243+'ROC Da'!AL243+'SM Da'!AL243+'BN Da'!AL243+'BS Da'!AL243+'TDC Da'!AL243</f>
        <v>780.64199999999994</v>
      </c>
      <c r="AM243" s="55">
        <f>+'MIT Da'!AM243+'SAR Da'!AM243+'URQ Da'!AM243+'ROC Da'!AM243+'SM Da'!AM243+'BN Da'!AM243+'BS Da'!AM243+'TDC Da'!AM243</f>
        <v>12</v>
      </c>
      <c r="AN243" s="55">
        <f>+'MIT Da'!AN243+'SAR Da'!AN243+'URQ Da'!AN243+'ROC Da'!AN243+'SM Da'!AN243+'BN Da'!AN243+'BS Da'!AN243+'TDC Da'!AN243</f>
        <v>60</v>
      </c>
      <c r="AO243" s="55">
        <f>+'MIT Da'!AO243+'SAR Da'!AO243+'URQ Da'!AO243+'ROC Da'!AO243+'SM Da'!AO243+'BN Da'!AO243+'BS Da'!AO243+'TDC Da'!AO243</f>
        <v>82</v>
      </c>
      <c r="AP243" s="232">
        <f>+'MIT Da'!AP243+'SAR Da'!AP243+'URQ Da'!AP243+'ROC Da'!AP243+'SM Da'!AP243+'BN Da'!AP243+'BS Da'!AP243+'TDC Da'!AP243</f>
        <v>154</v>
      </c>
      <c r="AQ243" s="55">
        <f>+'MIT Da'!AQ243+'SAR Da'!AQ243+'URQ Da'!AQ243+'ROC Da'!AQ243+'SM Da'!AQ243+'BN Da'!AQ243+'BS Da'!AQ243+'TDC Da'!AQ243</f>
        <v>596</v>
      </c>
      <c r="AR243" s="55">
        <f>+'MIT Da'!AR243+'SAR Da'!AR243+'URQ Da'!AR243+'ROC Da'!AR243+'SM Da'!AR243+'BN Da'!AR243+'BS Da'!AR243+'TDC Da'!AR243</f>
        <v>341</v>
      </c>
      <c r="AS243" s="55">
        <f>+'MIT Da'!AS243+'SAR Da'!AS243+'URQ Da'!AS243+'ROC Da'!AS243+'SM Da'!AS243+'BN Da'!AS243+'BS Da'!AS243+'TDC Da'!AS243</f>
        <v>39</v>
      </c>
      <c r="AT243" s="232">
        <f>+SUM(RED_InfraMR[[#This Row],[B.02.1 - Parque de Coches Eléctricos Motrices]:[B.02.3 - Parque de Coches Eléctricos Motrices Tipo R]])</f>
        <v>976</v>
      </c>
      <c r="AU243" s="55">
        <f>+'MIT Da'!AU243+'SAR Da'!AU243+'URQ Da'!AU243+'ROC Da'!AU243+'SM Da'!AU243+'BN Da'!AU243+'BS Da'!AU243+'TDC Da'!AU243</f>
        <v>12</v>
      </c>
      <c r="AV243" s="55">
        <f>+'MIT Da'!AV243+'SAR Da'!AV243+'URQ Da'!AV243+'ROC Da'!AV243+'SM Da'!AV243+'BN Da'!AV243+'BS Da'!AV243+'TDC Da'!AV243</f>
        <v>6</v>
      </c>
      <c r="AW243" s="55">
        <f>+'MIT Da'!AW243+'SAR Da'!AW243+'URQ Da'!AW243+'ROC Da'!AW243+'SM Da'!AW243+'BN Da'!AW243+'BS Da'!AW243+'TDC Da'!AW243</f>
        <v>10</v>
      </c>
      <c r="AX243" s="232">
        <f>+SUM(RED_InfraMR[[#This Row],[B.03.1 - Parque de Coches Motores Motrices Remolcados]:[B.03.3 - Parque de Coches Motores Motrices Cabina]])</f>
        <v>28</v>
      </c>
      <c r="AY243" s="55">
        <f>+'MIT Da'!AY243+'SAR Da'!AY243+'URQ Da'!AY243+'ROC Da'!AY243+'SM Da'!AY243+'BN Da'!AY243+'BS Da'!AY243+'TDC Da'!AY243</f>
        <v>440</v>
      </c>
      <c r="AZ243" s="55">
        <f>+'MIT Da'!AZ243+'SAR Da'!AZ243+'URQ Da'!AZ243+'ROC Da'!AZ243+'SM Da'!AZ243+'BN Da'!AZ243+'BS Da'!AZ243+'TDC Da'!AZ243</f>
        <v>170</v>
      </c>
      <c r="BA243" s="55">
        <f>+'MIT Da'!BA243+'SAR Da'!BA243+'URQ Da'!BA243+'ROC Da'!BA243+'SM Da'!BA243+'BN Da'!BA243+'BS Da'!BA243+'TDC Da'!BA243</f>
        <v>15</v>
      </c>
      <c r="BB243" s="55">
        <f>+'MIT Da'!BB243+'SAR Da'!BB243+'URQ Da'!BB243+'ROC Da'!BB243+'SM Da'!BB243+'BN Da'!BB243+'BS Da'!BB243+'TDC Da'!BB243</f>
        <v>0</v>
      </c>
      <c r="BC243" s="232">
        <f>+SUM(RED_InfraMR[[#This Row],[B.04.1 - Parque de Coches Remolcados Clase Unica]:[B.04.5 - Parque de Coches Remolcados para Servicios Especiales (Cartoneros)]])</f>
        <v>625</v>
      </c>
      <c r="BD243" s="393">
        <f>+'MIT Da'!BD243+'SAR Da'!BD243+'URQ Da'!BD243+'ROC Da'!BD243+'SM Da'!BD243+'BN Da'!BD243+'BS Da'!BD243+'TDC Da'!BD243</f>
        <v>164</v>
      </c>
      <c r="BE243" s="55">
        <f>+'MIT Da'!BE243+'SAR Da'!BE243+'URQ Da'!BE243+'ROC Da'!BE243+'SM Da'!BE243+'BN Da'!BE243+'BS Da'!BE243+'TDC Da'!BE243</f>
        <v>12</v>
      </c>
      <c r="BF243" s="55">
        <f>+'MIT Da'!BF243+'SAR Da'!BF243+'URQ Da'!BF243+'ROC Da'!BF243+'SM Da'!BF243+'BN Da'!BF243+'BS Da'!BF243+'TDC Da'!BF243</f>
        <v>92</v>
      </c>
      <c r="BG243" s="235"/>
    </row>
    <row r="244" spans="1:59">
      <c r="A244" s="1">
        <v>2013</v>
      </c>
      <c r="B244" s="1" t="s">
        <v>63</v>
      </c>
      <c r="C244" s="10">
        <f>+'MIT Da'!C244+'SAR Da'!C244+'URQ Da'!C244+'ROC Da'!C244+'SM Da'!C244+'BN Da'!C244+'BS Da'!C244+'TDC Da'!C244</f>
        <v>147.21299999999999</v>
      </c>
      <c r="D244" s="10">
        <f>+'MIT Da'!D244+'SAR Da'!D244+'URQ Da'!D244+'ROC Da'!D244+'SM Da'!D244+'BN Da'!D244+'BS Da'!D244+'TDC Da'!D244</f>
        <v>434.00300000000004</v>
      </c>
      <c r="E244" s="10">
        <f>+'MIT Da'!E244+'SAR Da'!E244+'URQ Da'!E244+'ROC Da'!E244+'SM Da'!E244+'BN Da'!E244+'BS Da'!E244+'TDC Da'!E244</f>
        <v>0</v>
      </c>
      <c r="F244" s="10">
        <f>+'MIT Da'!F244+'SAR Da'!F244+'URQ Da'!F244+'ROC Da'!F244+'SM Da'!F244+'BN Da'!F244+'BS Da'!F244+'TDC Da'!F244</f>
        <v>186.47664</v>
      </c>
      <c r="G244" s="192">
        <f>+'MIT Da'!G244+'SAR Da'!G244+'URQ Da'!G244+'ROC Da'!G244+'SM Da'!G244+'BN Da'!G244+'BS Da'!G244+'TDC Da'!G244</f>
        <v>767.69263999999998</v>
      </c>
      <c r="H244" s="192">
        <f>+'MIT Da'!H244+'SAR Da'!H244+'URQ Da'!H244+'ROC Da'!H244+'SM Da'!H244+'BN Da'!H244+'BS Da'!H244+'TDC Da'!H244</f>
        <v>767.69263999999998</v>
      </c>
      <c r="I244" s="10">
        <f>+'MIT Da'!I244+'SAR Da'!I244+'URQ Da'!I244+'ROC Da'!I244+'SM Da'!I244+'BN Da'!I244+'BS Da'!I244+'TDC Da'!I244</f>
        <v>1011.74311</v>
      </c>
      <c r="J244" s="10">
        <f>+'MIT Da'!J244+'SAR Da'!J244+'URQ Da'!J244+'ROC Da'!J244+'SM Da'!J244+'BN Da'!J244+'BS Da'!J244+'TDC Da'!J244</f>
        <v>1039.809</v>
      </c>
      <c r="K244" s="10">
        <f>+'MIT Da'!K244+'SAR Da'!K244+'URQ Da'!K244+'ROC Da'!K244+'SM Da'!K244+'BN Da'!K244+'BS Da'!K244+'TDC Da'!K244</f>
        <v>54.516999999999996</v>
      </c>
      <c r="L244" s="10">
        <f>+'MIT Da'!L244+'SAR Da'!L244+'URQ Da'!L244+'ROC Da'!L244+'SM Da'!L244+'BN Da'!L244+'BS Da'!L244+'TDC Da'!L244</f>
        <v>400.09900000000005</v>
      </c>
      <c r="M244" s="10">
        <f>+'MIT Da'!M244+'SAR Da'!M244+'URQ Da'!M244+'ROC Da'!M244+'SM Da'!M244+'BN Da'!M244+'BS Da'!M244+'TDC Da'!M244</f>
        <v>21.314999999999998</v>
      </c>
      <c r="N244" s="192">
        <f>+'MIT Da'!N244+'SAR Da'!N244+'URQ Da'!N244+'ROC Da'!N244+'SM Da'!N244+'BN Da'!N244+'BS Da'!N244+'TDC Da'!N244</f>
        <v>1439.9079999999999</v>
      </c>
      <c r="O244" s="192">
        <f>+'MIT Da'!O244+'SAR Da'!O244+'URQ Da'!O244+'ROC Da'!O244+'SM Da'!O244+'BN Da'!O244+'BS Da'!O244+'TDC Da'!O244</f>
        <v>1439.9079999999999</v>
      </c>
      <c r="P244" s="55">
        <f>+'MIT Da'!P244+'SAR Da'!P244+'URQ Da'!P244+'ROC Da'!P244+'SM Da'!P244+'BN Da'!P244+'BS Da'!P244+'TDC Da'!P244</f>
        <v>203</v>
      </c>
      <c r="Q244" s="55">
        <f>+'MIT Da'!Q244+'SAR Da'!Q244+'URQ Da'!Q244+'ROC Da'!Q244+'SM Da'!Q244+'BN Da'!Q244+'BS Da'!Q244+'TDC Da'!Q244</f>
        <v>58</v>
      </c>
      <c r="R244" s="55">
        <f>+'MIT Da'!R244+'SAR Da'!R244+'URQ Da'!R244+'ROC Da'!R244+'SM Da'!R244+'BN Da'!R244+'BS Da'!R244+'TDC Da'!R244</f>
        <v>10</v>
      </c>
      <c r="S244" s="213">
        <f>+'MIT Da'!S244+'SAR Da'!S244+'URQ Da'!S244+'ROC Da'!S244+'SM Da'!S244+'BN Da'!S244+'BS Da'!S244+'TDC Da'!S244</f>
        <v>271</v>
      </c>
      <c r="T244" s="213">
        <f>+'MIT Da'!T244+'SAR Da'!T244+'URQ Da'!T244+'ROC Da'!T244+'SM Da'!T244+'BN Da'!T244+'BS Da'!T244+'TDC Da'!T244</f>
        <v>271</v>
      </c>
      <c r="U244" s="55">
        <f>+'MIT Da'!U244+'SAR Da'!U244+'URQ Da'!U244+'ROC Da'!U244+'SM Da'!U244+'BN Da'!U244+'BS Da'!U244+'TDC Da'!U244</f>
        <v>134</v>
      </c>
      <c r="V244" s="55">
        <f>+'MIT Da'!V244+'SAR Da'!V244+'URQ Da'!V244+'ROC Da'!V244+'SM Da'!V244+'BN Da'!V244+'BS Da'!V244+'TDC Da'!V244</f>
        <v>417</v>
      </c>
      <c r="W244" s="55">
        <f>+'MIT Da'!W244+'SAR Da'!W244+'URQ Da'!W244+'ROC Da'!W244+'SM Da'!W244+'BN Da'!W244+'BS Da'!W244+'TDC Da'!W244</f>
        <v>11</v>
      </c>
      <c r="X244" s="55">
        <f>+'MIT Da'!X244+'SAR Da'!X244+'URQ Da'!X244+'ROC Da'!X244+'SM Da'!X244+'BN Da'!X244+'BS Da'!X244+'TDC Da'!X244</f>
        <v>107</v>
      </c>
      <c r="Y244" s="55">
        <f>+'MIT Da'!Y244+'SAR Da'!Y244+'URQ Da'!Y244+'ROC Da'!Y244+'SM Da'!Y244+'BN Da'!Y244+'BS Da'!Y244+'TDC Da'!Y244</f>
        <v>4</v>
      </c>
      <c r="Z244" s="219">
        <f>+'MIT Da'!Z244+'SAR Da'!Z244+'URQ Da'!Z244+'ROC Da'!Z244+'SM Da'!Z244+'BN Da'!Z244+'BS Da'!Z244+'TDC Da'!Z244</f>
        <v>673</v>
      </c>
      <c r="AA244" s="55">
        <f>+'MIT Da'!AA244+'SAR Da'!AA244+'URQ Da'!AA244+'ROC Da'!AA244+'SM Da'!AA244+'BN Da'!AA244+'BS Da'!AA244+'TDC Da'!AA244</f>
        <v>182</v>
      </c>
      <c r="AB244" s="55">
        <f>+'MIT Da'!AB244+'SAR Da'!AB244+'URQ Da'!AB244+'ROC Da'!AB244+'SM Da'!AB244+'BN Da'!AB244+'BS Da'!AB244+'TDC Da'!AB244</f>
        <v>101</v>
      </c>
      <c r="AC244" s="55">
        <f>+'MIT Da'!AC244+'SAR Da'!AC244+'URQ Da'!AC244+'ROC Da'!AC244+'SM Da'!AC244+'BN Da'!AC244+'BS Da'!AC244+'TDC Da'!AC244</f>
        <v>673</v>
      </c>
      <c r="AD244" s="219">
        <f>+'MIT Da'!AD244+'SAR Da'!AD244+'URQ Da'!AD244+'ROC Da'!AD244+'SM Da'!AD244+'BN Da'!AD244+'BS Da'!AD244+'TDC Da'!AD244</f>
        <v>956</v>
      </c>
      <c r="AE244" s="55">
        <f>+'MIT Da'!AE244+'SAR Da'!AE244+'URQ Da'!AE244+'ROC Da'!AE244+'SM Da'!AE244+'BN Da'!AE244+'BS Da'!AE244+'TDC Da'!AE244</f>
        <v>54</v>
      </c>
      <c r="AF244" s="55">
        <f>+'MIT Da'!AF244+'SAR Da'!AF244+'URQ Da'!AF244+'ROC Da'!AF244+'SM Da'!AF244+'BN Da'!AF244+'BS Da'!AF244+'TDC Da'!AF244</f>
        <v>95</v>
      </c>
      <c r="AG244" s="55">
        <f>+'MIT Da'!AG244+'SAR Da'!AG244+'URQ Da'!AG244+'ROC Da'!AG244+'SM Da'!AG244+'BN Da'!AG244+'BS Da'!AG244+'TDC Da'!AG244</f>
        <v>447</v>
      </c>
      <c r="AH244" s="219">
        <f>+'MIT Da'!AH244+'SAR Da'!AH244+'URQ Da'!AH244+'ROC Da'!AH244+'SM Da'!AH244+'BN Da'!AH244+'BS Da'!AH244+'TDC Da'!AH244</f>
        <v>596</v>
      </c>
      <c r="AI244" s="10">
        <f>+'MIT Da'!AI244+'SAR Da'!AI244+'URQ Da'!AI244+'ROC Da'!AI244+'SM Da'!AI244+'BN Da'!AI244+'BS Da'!AI244+'TDC Da'!AI244</f>
        <v>281.214</v>
      </c>
      <c r="AJ244" s="10">
        <f>+'MIT Da'!AJ244+'SAR Da'!AJ244+'URQ Da'!AJ244+'ROC Da'!AJ244+'SM Da'!AJ244+'BN Da'!AJ244+'BS Da'!AJ244+'TDC Da'!AJ244</f>
        <v>2</v>
      </c>
      <c r="AK244" s="10">
        <f>+'MIT Da'!AK244+'SAR Da'!AK244+'URQ Da'!AK244+'ROC Da'!AK244+'SM Da'!AK244+'BN Da'!AK244+'BS Da'!AK244+'TDC Da'!AK244</f>
        <v>497.428</v>
      </c>
      <c r="AL244" s="222">
        <f>+'MIT Da'!AL244+'SAR Da'!AL244+'URQ Da'!AL244+'ROC Da'!AL244+'SM Da'!AL244+'BN Da'!AL244+'BS Da'!AL244+'TDC Da'!AL244</f>
        <v>780.64199999999994</v>
      </c>
      <c r="AM244" s="55">
        <f>+'MIT Da'!AM244+'SAR Da'!AM244+'URQ Da'!AM244+'ROC Da'!AM244+'SM Da'!AM244+'BN Da'!AM244+'BS Da'!AM244+'TDC Da'!AM244</f>
        <v>12</v>
      </c>
      <c r="AN244" s="55">
        <f>+'MIT Da'!AN244+'SAR Da'!AN244+'URQ Da'!AN244+'ROC Da'!AN244+'SM Da'!AN244+'BN Da'!AN244+'BS Da'!AN244+'TDC Da'!AN244</f>
        <v>60</v>
      </c>
      <c r="AO244" s="55">
        <f>+'MIT Da'!AO244+'SAR Da'!AO244+'URQ Da'!AO244+'ROC Da'!AO244+'SM Da'!AO244+'BN Da'!AO244+'BS Da'!AO244+'TDC Da'!AO244</f>
        <v>82</v>
      </c>
      <c r="AP244" s="232">
        <f>+'MIT Da'!AP244+'SAR Da'!AP244+'URQ Da'!AP244+'ROC Da'!AP244+'SM Da'!AP244+'BN Da'!AP244+'BS Da'!AP244+'TDC Da'!AP244</f>
        <v>154</v>
      </c>
      <c r="AQ244" s="55">
        <f>+'MIT Da'!AQ244+'SAR Da'!AQ244+'URQ Da'!AQ244+'ROC Da'!AQ244+'SM Da'!AQ244+'BN Da'!AQ244+'BS Da'!AQ244+'TDC Da'!AQ244</f>
        <v>596</v>
      </c>
      <c r="AR244" s="55">
        <f>+'MIT Da'!AR244+'SAR Da'!AR244+'URQ Da'!AR244+'ROC Da'!AR244+'SM Da'!AR244+'BN Da'!AR244+'BS Da'!AR244+'TDC Da'!AR244</f>
        <v>341</v>
      </c>
      <c r="AS244" s="55">
        <f>+'MIT Da'!AS244+'SAR Da'!AS244+'URQ Da'!AS244+'ROC Da'!AS244+'SM Da'!AS244+'BN Da'!AS244+'BS Da'!AS244+'TDC Da'!AS244</f>
        <v>39</v>
      </c>
      <c r="AT244" s="232">
        <f>+SUM(RED_InfraMR[[#This Row],[B.02.1 - Parque de Coches Eléctricos Motrices]:[B.02.3 - Parque de Coches Eléctricos Motrices Tipo R]])</f>
        <v>976</v>
      </c>
      <c r="AU244" s="55">
        <f>+'MIT Da'!AU244+'SAR Da'!AU244+'URQ Da'!AU244+'ROC Da'!AU244+'SM Da'!AU244+'BN Da'!AU244+'BS Da'!AU244+'TDC Da'!AU244</f>
        <v>12</v>
      </c>
      <c r="AV244" s="55">
        <f>+'MIT Da'!AV244+'SAR Da'!AV244+'URQ Da'!AV244+'ROC Da'!AV244+'SM Da'!AV244+'BN Da'!AV244+'BS Da'!AV244+'TDC Da'!AV244</f>
        <v>6</v>
      </c>
      <c r="AW244" s="55">
        <f>+'MIT Da'!AW244+'SAR Da'!AW244+'URQ Da'!AW244+'ROC Da'!AW244+'SM Da'!AW244+'BN Da'!AW244+'BS Da'!AW244+'TDC Da'!AW244</f>
        <v>10</v>
      </c>
      <c r="AX244" s="232">
        <f>+SUM(RED_InfraMR[[#This Row],[B.03.1 - Parque de Coches Motores Motrices Remolcados]:[B.03.3 - Parque de Coches Motores Motrices Cabina]])</f>
        <v>28</v>
      </c>
      <c r="AY244" s="55">
        <f>+'MIT Da'!AY244+'SAR Da'!AY244+'URQ Da'!AY244+'ROC Da'!AY244+'SM Da'!AY244+'BN Da'!AY244+'BS Da'!AY244+'TDC Da'!AY244</f>
        <v>440</v>
      </c>
      <c r="AZ244" s="55">
        <f>+'MIT Da'!AZ244+'SAR Da'!AZ244+'URQ Da'!AZ244+'ROC Da'!AZ244+'SM Da'!AZ244+'BN Da'!AZ244+'BS Da'!AZ244+'TDC Da'!AZ244</f>
        <v>170</v>
      </c>
      <c r="BA244" s="55">
        <f>+'MIT Da'!BA244+'SAR Da'!BA244+'URQ Da'!BA244+'ROC Da'!BA244+'SM Da'!BA244+'BN Da'!BA244+'BS Da'!BA244+'TDC Da'!BA244</f>
        <v>15</v>
      </c>
      <c r="BB244" s="55">
        <f>+'MIT Da'!BB244+'SAR Da'!BB244+'URQ Da'!BB244+'ROC Da'!BB244+'SM Da'!BB244+'BN Da'!BB244+'BS Da'!BB244+'TDC Da'!BB244</f>
        <v>0</v>
      </c>
      <c r="BC244" s="232">
        <f>+SUM(RED_InfraMR[[#This Row],[B.04.1 - Parque de Coches Remolcados Clase Unica]:[B.04.5 - Parque de Coches Remolcados para Servicios Especiales (Cartoneros)]])</f>
        <v>625</v>
      </c>
      <c r="BD244" s="393">
        <f>+'MIT Da'!BD244+'SAR Da'!BD244+'URQ Da'!BD244+'ROC Da'!BD244+'SM Da'!BD244+'BN Da'!BD244+'BS Da'!BD244+'TDC Da'!BD244</f>
        <v>164</v>
      </c>
      <c r="BE244" s="55">
        <f>+'MIT Da'!BE244+'SAR Da'!BE244+'URQ Da'!BE244+'ROC Da'!BE244+'SM Da'!BE244+'BN Da'!BE244+'BS Da'!BE244+'TDC Da'!BE244</f>
        <v>12</v>
      </c>
      <c r="BF244" s="55">
        <f>+'MIT Da'!BF244+'SAR Da'!BF244+'URQ Da'!BF244+'ROC Da'!BF244+'SM Da'!BF244+'BN Da'!BF244+'BS Da'!BF244+'TDC Da'!BF244</f>
        <v>92</v>
      </c>
      <c r="BG244" s="235"/>
    </row>
    <row r="245" spans="1:59">
      <c r="A245" s="1">
        <v>2013</v>
      </c>
      <c r="B245" s="1" t="s">
        <v>64</v>
      </c>
      <c r="C245" s="10">
        <f>+'MIT Da'!C245+'SAR Da'!C245+'URQ Da'!C245+'ROC Da'!C245+'SM Da'!C245+'BN Da'!C245+'BS Da'!C245+'TDC Da'!C245</f>
        <v>147.21299999999999</v>
      </c>
      <c r="D245" s="10">
        <f>+'MIT Da'!D245+'SAR Da'!D245+'URQ Da'!D245+'ROC Da'!D245+'SM Da'!D245+'BN Da'!D245+'BS Da'!D245+'TDC Da'!D245</f>
        <v>434.00300000000004</v>
      </c>
      <c r="E245" s="10">
        <f>+'MIT Da'!E245+'SAR Da'!E245+'URQ Da'!E245+'ROC Da'!E245+'SM Da'!E245+'BN Da'!E245+'BS Da'!E245+'TDC Da'!E245</f>
        <v>0</v>
      </c>
      <c r="F245" s="10">
        <f>+'MIT Da'!F245+'SAR Da'!F245+'URQ Da'!F245+'ROC Da'!F245+'SM Da'!F245+'BN Da'!F245+'BS Da'!F245+'TDC Da'!F245</f>
        <v>186.47664</v>
      </c>
      <c r="G245" s="192">
        <f>+'MIT Da'!G245+'SAR Da'!G245+'URQ Da'!G245+'ROC Da'!G245+'SM Da'!G245+'BN Da'!G245+'BS Da'!G245+'TDC Da'!G245</f>
        <v>767.69263999999998</v>
      </c>
      <c r="H245" s="192">
        <f>+'MIT Da'!H245+'SAR Da'!H245+'URQ Da'!H245+'ROC Da'!H245+'SM Da'!H245+'BN Da'!H245+'BS Da'!H245+'TDC Da'!H245</f>
        <v>767.69263999999998</v>
      </c>
      <c r="I245" s="10">
        <f>+'MIT Da'!I245+'SAR Da'!I245+'URQ Da'!I245+'ROC Da'!I245+'SM Da'!I245+'BN Da'!I245+'BS Da'!I245+'TDC Da'!I245</f>
        <v>1011.74311</v>
      </c>
      <c r="J245" s="10">
        <f>+'MIT Da'!J245+'SAR Da'!J245+'URQ Da'!J245+'ROC Da'!J245+'SM Da'!J245+'BN Da'!J245+'BS Da'!J245+'TDC Da'!J245</f>
        <v>1039.809</v>
      </c>
      <c r="K245" s="10">
        <f>+'MIT Da'!K245+'SAR Da'!K245+'URQ Da'!K245+'ROC Da'!K245+'SM Da'!K245+'BN Da'!K245+'BS Da'!K245+'TDC Da'!K245</f>
        <v>54.516999999999996</v>
      </c>
      <c r="L245" s="10">
        <f>+'MIT Da'!L245+'SAR Da'!L245+'URQ Da'!L245+'ROC Da'!L245+'SM Da'!L245+'BN Da'!L245+'BS Da'!L245+'TDC Da'!L245</f>
        <v>400.09900000000005</v>
      </c>
      <c r="M245" s="10">
        <f>+'MIT Da'!M245+'SAR Da'!M245+'URQ Da'!M245+'ROC Da'!M245+'SM Da'!M245+'BN Da'!M245+'BS Da'!M245+'TDC Da'!M245</f>
        <v>21.314999999999998</v>
      </c>
      <c r="N245" s="192">
        <f>+'MIT Da'!N245+'SAR Da'!N245+'URQ Da'!N245+'ROC Da'!N245+'SM Da'!N245+'BN Da'!N245+'BS Da'!N245+'TDC Da'!N245</f>
        <v>1439.9079999999999</v>
      </c>
      <c r="O245" s="192">
        <f>+'MIT Da'!O245+'SAR Da'!O245+'URQ Da'!O245+'ROC Da'!O245+'SM Da'!O245+'BN Da'!O245+'BS Da'!O245+'TDC Da'!O245</f>
        <v>1439.9079999999999</v>
      </c>
      <c r="P245" s="55">
        <f>+'MIT Da'!P245+'SAR Da'!P245+'URQ Da'!P245+'ROC Da'!P245+'SM Da'!P245+'BN Da'!P245+'BS Da'!P245+'TDC Da'!P245</f>
        <v>203</v>
      </c>
      <c r="Q245" s="55">
        <f>+'MIT Da'!Q245+'SAR Da'!Q245+'URQ Da'!Q245+'ROC Da'!Q245+'SM Da'!Q245+'BN Da'!Q245+'BS Da'!Q245+'TDC Da'!Q245</f>
        <v>58</v>
      </c>
      <c r="R245" s="55">
        <f>+'MIT Da'!R245+'SAR Da'!R245+'URQ Da'!R245+'ROC Da'!R245+'SM Da'!R245+'BN Da'!R245+'BS Da'!R245+'TDC Da'!R245</f>
        <v>10</v>
      </c>
      <c r="S245" s="213">
        <f>+'MIT Da'!S245+'SAR Da'!S245+'URQ Da'!S245+'ROC Da'!S245+'SM Da'!S245+'BN Da'!S245+'BS Da'!S245+'TDC Da'!S245</f>
        <v>271</v>
      </c>
      <c r="T245" s="213">
        <f>+'MIT Da'!T245+'SAR Da'!T245+'URQ Da'!T245+'ROC Da'!T245+'SM Da'!T245+'BN Da'!T245+'BS Da'!T245+'TDC Da'!T245</f>
        <v>271</v>
      </c>
      <c r="U245" s="55">
        <f>+'MIT Da'!U245+'SAR Da'!U245+'URQ Da'!U245+'ROC Da'!U245+'SM Da'!U245+'BN Da'!U245+'BS Da'!U245+'TDC Da'!U245</f>
        <v>134</v>
      </c>
      <c r="V245" s="55">
        <f>+'MIT Da'!V245+'SAR Da'!V245+'URQ Da'!V245+'ROC Da'!V245+'SM Da'!V245+'BN Da'!V245+'BS Da'!V245+'TDC Da'!V245</f>
        <v>417</v>
      </c>
      <c r="W245" s="55">
        <f>+'MIT Da'!W245+'SAR Da'!W245+'URQ Da'!W245+'ROC Da'!W245+'SM Da'!W245+'BN Da'!W245+'BS Da'!W245+'TDC Da'!W245</f>
        <v>11</v>
      </c>
      <c r="X245" s="55">
        <f>+'MIT Da'!X245+'SAR Da'!X245+'URQ Da'!X245+'ROC Da'!X245+'SM Da'!X245+'BN Da'!X245+'BS Da'!X245+'TDC Da'!X245</f>
        <v>107</v>
      </c>
      <c r="Y245" s="55">
        <f>+'MIT Da'!Y245+'SAR Da'!Y245+'URQ Da'!Y245+'ROC Da'!Y245+'SM Da'!Y245+'BN Da'!Y245+'BS Da'!Y245+'TDC Da'!Y245</f>
        <v>4</v>
      </c>
      <c r="Z245" s="219">
        <f>+'MIT Da'!Z245+'SAR Da'!Z245+'URQ Da'!Z245+'ROC Da'!Z245+'SM Da'!Z245+'BN Da'!Z245+'BS Da'!Z245+'TDC Da'!Z245</f>
        <v>673</v>
      </c>
      <c r="AA245" s="55">
        <f>+'MIT Da'!AA245+'SAR Da'!AA245+'URQ Da'!AA245+'ROC Da'!AA245+'SM Da'!AA245+'BN Da'!AA245+'BS Da'!AA245+'TDC Da'!AA245</f>
        <v>182</v>
      </c>
      <c r="AB245" s="55">
        <f>+'MIT Da'!AB245+'SAR Da'!AB245+'URQ Da'!AB245+'ROC Da'!AB245+'SM Da'!AB245+'BN Da'!AB245+'BS Da'!AB245+'TDC Da'!AB245</f>
        <v>101</v>
      </c>
      <c r="AC245" s="55">
        <f>+'MIT Da'!AC245+'SAR Da'!AC245+'URQ Da'!AC245+'ROC Da'!AC245+'SM Da'!AC245+'BN Da'!AC245+'BS Da'!AC245+'TDC Da'!AC245</f>
        <v>673</v>
      </c>
      <c r="AD245" s="219">
        <f>+'MIT Da'!AD245+'SAR Da'!AD245+'URQ Da'!AD245+'ROC Da'!AD245+'SM Da'!AD245+'BN Da'!AD245+'BS Da'!AD245+'TDC Da'!AD245</f>
        <v>956</v>
      </c>
      <c r="AE245" s="55">
        <f>+'MIT Da'!AE245+'SAR Da'!AE245+'URQ Da'!AE245+'ROC Da'!AE245+'SM Da'!AE245+'BN Da'!AE245+'BS Da'!AE245+'TDC Da'!AE245</f>
        <v>54</v>
      </c>
      <c r="AF245" s="55">
        <f>+'MIT Da'!AF245+'SAR Da'!AF245+'URQ Da'!AF245+'ROC Da'!AF245+'SM Da'!AF245+'BN Da'!AF245+'BS Da'!AF245+'TDC Da'!AF245</f>
        <v>95</v>
      </c>
      <c r="AG245" s="55">
        <f>+'MIT Da'!AG245+'SAR Da'!AG245+'URQ Da'!AG245+'ROC Da'!AG245+'SM Da'!AG245+'BN Da'!AG245+'BS Da'!AG245+'TDC Da'!AG245</f>
        <v>447</v>
      </c>
      <c r="AH245" s="219">
        <f>+'MIT Da'!AH245+'SAR Da'!AH245+'URQ Da'!AH245+'ROC Da'!AH245+'SM Da'!AH245+'BN Da'!AH245+'BS Da'!AH245+'TDC Da'!AH245</f>
        <v>596</v>
      </c>
      <c r="AI245" s="10">
        <f>+'MIT Da'!AI245+'SAR Da'!AI245+'URQ Da'!AI245+'ROC Da'!AI245+'SM Da'!AI245+'BN Da'!AI245+'BS Da'!AI245+'TDC Da'!AI245</f>
        <v>281.214</v>
      </c>
      <c r="AJ245" s="10">
        <f>+'MIT Da'!AJ245+'SAR Da'!AJ245+'URQ Da'!AJ245+'ROC Da'!AJ245+'SM Da'!AJ245+'BN Da'!AJ245+'BS Da'!AJ245+'TDC Da'!AJ245</f>
        <v>2</v>
      </c>
      <c r="AK245" s="10">
        <f>+'MIT Da'!AK245+'SAR Da'!AK245+'URQ Da'!AK245+'ROC Da'!AK245+'SM Da'!AK245+'BN Da'!AK245+'BS Da'!AK245+'TDC Da'!AK245</f>
        <v>497.428</v>
      </c>
      <c r="AL245" s="222">
        <f>+'MIT Da'!AL245+'SAR Da'!AL245+'URQ Da'!AL245+'ROC Da'!AL245+'SM Da'!AL245+'BN Da'!AL245+'BS Da'!AL245+'TDC Da'!AL245</f>
        <v>780.64199999999994</v>
      </c>
      <c r="AM245" s="55">
        <f>+'MIT Da'!AM245+'SAR Da'!AM245+'URQ Da'!AM245+'ROC Da'!AM245+'SM Da'!AM245+'BN Da'!AM245+'BS Da'!AM245+'TDC Da'!AM245</f>
        <v>12</v>
      </c>
      <c r="AN245" s="55">
        <f>+'MIT Da'!AN245+'SAR Da'!AN245+'URQ Da'!AN245+'ROC Da'!AN245+'SM Da'!AN245+'BN Da'!AN245+'BS Da'!AN245+'TDC Da'!AN245</f>
        <v>60</v>
      </c>
      <c r="AO245" s="55">
        <f>+'MIT Da'!AO245+'SAR Da'!AO245+'URQ Da'!AO245+'ROC Da'!AO245+'SM Da'!AO245+'BN Da'!AO245+'BS Da'!AO245+'TDC Da'!AO245</f>
        <v>82</v>
      </c>
      <c r="AP245" s="232">
        <f>+'MIT Da'!AP245+'SAR Da'!AP245+'URQ Da'!AP245+'ROC Da'!AP245+'SM Da'!AP245+'BN Da'!AP245+'BS Da'!AP245+'TDC Da'!AP245</f>
        <v>154</v>
      </c>
      <c r="AQ245" s="55">
        <f>+'MIT Da'!AQ245+'SAR Da'!AQ245+'URQ Da'!AQ245+'ROC Da'!AQ245+'SM Da'!AQ245+'BN Da'!AQ245+'BS Da'!AQ245+'TDC Da'!AQ245</f>
        <v>596</v>
      </c>
      <c r="AR245" s="55">
        <f>+'MIT Da'!AR245+'SAR Da'!AR245+'URQ Da'!AR245+'ROC Da'!AR245+'SM Da'!AR245+'BN Da'!AR245+'BS Da'!AR245+'TDC Da'!AR245</f>
        <v>341</v>
      </c>
      <c r="AS245" s="55">
        <f>+'MIT Da'!AS245+'SAR Da'!AS245+'URQ Da'!AS245+'ROC Da'!AS245+'SM Da'!AS245+'BN Da'!AS245+'BS Da'!AS245+'TDC Da'!AS245</f>
        <v>39</v>
      </c>
      <c r="AT245" s="232">
        <f>+SUM(RED_InfraMR[[#This Row],[B.02.1 - Parque de Coches Eléctricos Motrices]:[B.02.3 - Parque de Coches Eléctricos Motrices Tipo R]])</f>
        <v>976</v>
      </c>
      <c r="AU245" s="55">
        <f>+'MIT Da'!AU245+'SAR Da'!AU245+'URQ Da'!AU245+'ROC Da'!AU245+'SM Da'!AU245+'BN Da'!AU245+'BS Da'!AU245+'TDC Da'!AU245</f>
        <v>12</v>
      </c>
      <c r="AV245" s="55">
        <f>+'MIT Da'!AV245+'SAR Da'!AV245+'URQ Da'!AV245+'ROC Da'!AV245+'SM Da'!AV245+'BN Da'!AV245+'BS Da'!AV245+'TDC Da'!AV245</f>
        <v>6</v>
      </c>
      <c r="AW245" s="55">
        <f>+'MIT Da'!AW245+'SAR Da'!AW245+'URQ Da'!AW245+'ROC Da'!AW245+'SM Da'!AW245+'BN Da'!AW245+'BS Da'!AW245+'TDC Da'!AW245</f>
        <v>10</v>
      </c>
      <c r="AX245" s="232">
        <f>+SUM(RED_InfraMR[[#This Row],[B.03.1 - Parque de Coches Motores Motrices Remolcados]:[B.03.3 - Parque de Coches Motores Motrices Cabina]])</f>
        <v>28</v>
      </c>
      <c r="AY245" s="55">
        <f>+'MIT Da'!AY245+'SAR Da'!AY245+'URQ Da'!AY245+'ROC Da'!AY245+'SM Da'!AY245+'BN Da'!AY245+'BS Da'!AY245+'TDC Da'!AY245</f>
        <v>440</v>
      </c>
      <c r="AZ245" s="55">
        <f>+'MIT Da'!AZ245+'SAR Da'!AZ245+'URQ Da'!AZ245+'ROC Da'!AZ245+'SM Da'!AZ245+'BN Da'!AZ245+'BS Da'!AZ245+'TDC Da'!AZ245</f>
        <v>170</v>
      </c>
      <c r="BA245" s="55">
        <f>+'MIT Da'!BA245+'SAR Da'!BA245+'URQ Da'!BA245+'ROC Da'!BA245+'SM Da'!BA245+'BN Da'!BA245+'BS Da'!BA245+'TDC Da'!BA245</f>
        <v>15</v>
      </c>
      <c r="BB245" s="55">
        <f>+'MIT Da'!BB245+'SAR Da'!BB245+'URQ Da'!BB245+'ROC Da'!BB245+'SM Da'!BB245+'BN Da'!BB245+'BS Da'!BB245+'TDC Da'!BB245</f>
        <v>0</v>
      </c>
      <c r="BC245" s="232">
        <f>+SUM(RED_InfraMR[[#This Row],[B.04.1 - Parque de Coches Remolcados Clase Unica]:[B.04.5 - Parque de Coches Remolcados para Servicios Especiales (Cartoneros)]])</f>
        <v>625</v>
      </c>
      <c r="BD245" s="393">
        <f>+'MIT Da'!BD245+'SAR Da'!BD245+'URQ Da'!BD245+'ROC Da'!BD245+'SM Da'!BD245+'BN Da'!BD245+'BS Da'!BD245+'TDC Da'!BD245</f>
        <v>164</v>
      </c>
      <c r="BE245" s="55">
        <f>+'MIT Da'!BE245+'SAR Da'!BE245+'URQ Da'!BE245+'ROC Da'!BE245+'SM Da'!BE245+'BN Da'!BE245+'BS Da'!BE245+'TDC Da'!BE245</f>
        <v>12</v>
      </c>
      <c r="BF245" s="55">
        <f>+'MIT Da'!BF245+'SAR Da'!BF245+'URQ Da'!BF245+'ROC Da'!BF245+'SM Da'!BF245+'BN Da'!BF245+'BS Da'!BF245+'TDC Da'!BF245</f>
        <v>92</v>
      </c>
      <c r="BG245" s="235"/>
    </row>
    <row r="246" spans="1:59">
      <c r="A246" s="1">
        <v>2013</v>
      </c>
      <c r="B246" s="1" t="s">
        <v>65</v>
      </c>
      <c r="C246" s="10">
        <f>+'MIT Da'!C246+'SAR Da'!C246+'URQ Da'!C246+'ROC Da'!C246+'SM Da'!C246+'BN Da'!C246+'BS Da'!C246+'TDC Da'!C246</f>
        <v>147.21299999999999</v>
      </c>
      <c r="D246" s="10">
        <f>+'MIT Da'!D246+'SAR Da'!D246+'URQ Da'!D246+'ROC Da'!D246+'SM Da'!D246+'BN Da'!D246+'BS Da'!D246+'TDC Da'!D246</f>
        <v>434.00300000000004</v>
      </c>
      <c r="E246" s="10">
        <f>+'MIT Da'!E246+'SAR Da'!E246+'URQ Da'!E246+'ROC Da'!E246+'SM Da'!E246+'BN Da'!E246+'BS Da'!E246+'TDC Da'!E246</f>
        <v>0</v>
      </c>
      <c r="F246" s="10">
        <f>+'MIT Da'!F246+'SAR Da'!F246+'URQ Da'!F246+'ROC Da'!F246+'SM Da'!F246+'BN Da'!F246+'BS Da'!F246+'TDC Da'!F246</f>
        <v>186.47664</v>
      </c>
      <c r="G246" s="192">
        <f>+'MIT Da'!G246+'SAR Da'!G246+'URQ Da'!G246+'ROC Da'!G246+'SM Da'!G246+'BN Da'!G246+'BS Da'!G246+'TDC Da'!G246</f>
        <v>767.69263999999998</v>
      </c>
      <c r="H246" s="192">
        <f>+'MIT Da'!H246+'SAR Da'!H246+'URQ Da'!H246+'ROC Da'!H246+'SM Da'!H246+'BN Da'!H246+'BS Da'!H246+'TDC Da'!H246</f>
        <v>767.69263999999998</v>
      </c>
      <c r="I246" s="10">
        <f>+'MIT Da'!I246+'SAR Da'!I246+'URQ Da'!I246+'ROC Da'!I246+'SM Da'!I246+'BN Da'!I246+'BS Da'!I246+'TDC Da'!I246</f>
        <v>1011.74311</v>
      </c>
      <c r="J246" s="10">
        <f>+'MIT Da'!J246+'SAR Da'!J246+'URQ Da'!J246+'ROC Da'!J246+'SM Da'!J246+'BN Da'!J246+'BS Da'!J246+'TDC Da'!J246</f>
        <v>1039.809</v>
      </c>
      <c r="K246" s="10">
        <f>+'MIT Da'!K246+'SAR Da'!K246+'URQ Da'!K246+'ROC Da'!K246+'SM Da'!K246+'BN Da'!K246+'BS Da'!K246+'TDC Da'!K246</f>
        <v>54.516999999999996</v>
      </c>
      <c r="L246" s="10">
        <f>+'MIT Da'!L246+'SAR Da'!L246+'URQ Da'!L246+'ROC Da'!L246+'SM Da'!L246+'BN Da'!L246+'BS Da'!L246+'TDC Da'!L246</f>
        <v>400.09900000000005</v>
      </c>
      <c r="M246" s="10">
        <f>+'MIT Da'!M246+'SAR Da'!M246+'URQ Da'!M246+'ROC Da'!M246+'SM Da'!M246+'BN Da'!M246+'BS Da'!M246+'TDC Da'!M246</f>
        <v>21.314999999999998</v>
      </c>
      <c r="N246" s="192">
        <f>+'MIT Da'!N246+'SAR Da'!N246+'URQ Da'!N246+'ROC Da'!N246+'SM Da'!N246+'BN Da'!N246+'BS Da'!N246+'TDC Da'!N246</f>
        <v>1439.9079999999999</v>
      </c>
      <c r="O246" s="192">
        <f>+'MIT Da'!O246+'SAR Da'!O246+'URQ Da'!O246+'ROC Da'!O246+'SM Da'!O246+'BN Da'!O246+'BS Da'!O246+'TDC Da'!O246</f>
        <v>1439.9079999999999</v>
      </c>
      <c r="P246" s="55">
        <f>+'MIT Da'!P246+'SAR Da'!P246+'URQ Da'!P246+'ROC Da'!P246+'SM Da'!P246+'BN Da'!P246+'BS Da'!P246+'TDC Da'!P246</f>
        <v>203</v>
      </c>
      <c r="Q246" s="55">
        <f>+'MIT Da'!Q246+'SAR Da'!Q246+'URQ Da'!Q246+'ROC Da'!Q246+'SM Da'!Q246+'BN Da'!Q246+'BS Da'!Q246+'TDC Da'!Q246</f>
        <v>58</v>
      </c>
      <c r="R246" s="55">
        <f>+'MIT Da'!R246+'SAR Da'!R246+'URQ Da'!R246+'ROC Da'!R246+'SM Da'!R246+'BN Da'!R246+'BS Da'!R246+'TDC Da'!R246</f>
        <v>10</v>
      </c>
      <c r="S246" s="213">
        <f>+'MIT Da'!S246+'SAR Da'!S246+'URQ Da'!S246+'ROC Da'!S246+'SM Da'!S246+'BN Da'!S246+'BS Da'!S246+'TDC Da'!S246</f>
        <v>271</v>
      </c>
      <c r="T246" s="213">
        <f>+'MIT Da'!T246+'SAR Da'!T246+'URQ Da'!T246+'ROC Da'!T246+'SM Da'!T246+'BN Da'!T246+'BS Da'!T246+'TDC Da'!T246</f>
        <v>271</v>
      </c>
      <c r="U246" s="55">
        <f>+'MIT Da'!U246+'SAR Da'!U246+'URQ Da'!U246+'ROC Da'!U246+'SM Da'!U246+'BN Da'!U246+'BS Da'!U246+'TDC Da'!U246</f>
        <v>134</v>
      </c>
      <c r="V246" s="55">
        <f>+'MIT Da'!V246+'SAR Da'!V246+'URQ Da'!V246+'ROC Da'!V246+'SM Da'!V246+'BN Da'!V246+'BS Da'!V246+'TDC Da'!V246</f>
        <v>417</v>
      </c>
      <c r="W246" s="55">
        <f>+'MIT Da'!W246+'SAR Da'!W246+'URQ Da'!W246+'ROC Da'!W246+'SM Da'!W246+'BN Da'!W246+'BS Da'!W246+'TDC Da'!W246</f>
        <v>11</v>
      </c>
      <c r="X246" s="55">
        <f>+'MIT Da'!X246+'SAR Da'!X246+'URQ Da'!X246+'ROC Da'!X246+'SM Da'!X246+'BN Da'!X246+'BS Da'!X246+'TDC Da'!X246</f>
        <v>107</v>
      </c>
      <c r="Y246" s="55">
        <f>+'MIT Da'!Y246+'SAR Da'!Y246+'URQ Da'!Y246+'ROC Da'!Y246+'SM Da'!Y246+'BN Da'!Y246+'BS Da'!Y246+'TDC Da'!Y246</f>
        <v>4</v>
      </c>
      <c r="Z246" s="219">
        <f>+'MIT Da'!Z246+'SAR Da'!Z246+'URQ Da'!Z246+'ROC Da'!Z246+'SM Da'!Z246+'BN Da'!Z246+'BS Da'!Z246+'TDC Da'!Z246</f>
        <v>673</v>
      </c>
      <c r="AA246" s="55">
        <f>+'MIT Da'!AA246+'SAR Da'!AA246+'URQ Da'!AA246+'ROC Da'!AA246+'SM Da'!AA246+'BN Da'!AA246+'BS Da'!AA246+'TDC Da'!AA246</f>
        <v>182</v>
      </c>
      <c r="AB246" s="55">
        <f>+'MIT Da'!AB246+'SAR Da'!AB246+'URQ Da'!AB246+'ROC Da'!AB246+'SM Da'!AB246+'BN Da'!AB246+'BS Da'!AB246+'TDC Da'!AB246</f>
        <v>101</v>
      </c>
      <c r="AC246" s="55">
        <f>+'MIT Da'!AC246+'SAR Da'!AC246+'URQ Da'!AC246+'ROC Da'!AC246+'SM Da'!AC246+'BN Da'!AC246+'BS Da'!AC246+'TDC Da'!AC246</f>
        <v>673</v>
      </c>
      <c r="AD246" s="219">
        <f>+'MIT Da'!AD246+'SAR Da'!AD246+'URQ Da'!AD246+'ROC Da'!AD246+'SM Da'!AD246+'BN Da'!AD246+'BS Da'!AD246+'TDC Da'!AD246</f>
        <v>956</v>
      </c>
      <c r="AE246" s="55">
        <f>+'MIT Da'!AE246+'SAR Da'!AE246+'URQ Da'!AE246+'ROC Da'!AE246+'SM Da'!AE246+'BN Da'!AE246+'BS Da'!AE246+'TDC Da'!AE246</f>
        <v>54</v>
      </c>
      <c r="AF246" s="55">
        <f>+'MIT Da'!AF246+'SAR Da'!AF246+'URQ Da'!AF246+'ROC Da'!AF246+'SM Da'!AF246+'BN Da'!AF246+'BS Da'!AF246+'TDC Da'!AF246</f>
        <v>95</v>
      </c>
      <c r="AG246" s="55">
        <f>+'MIT Da'!AG246+'SAR Da'!AG246+'URQ Da'!AG246+'ROC Da'!AG246+'SM Da'!AG246+'BN Da'!AG246+'BS Da'!AG246+'TDC Da'!AG246</f>
        <v>447</v>
      </c>
      <c r="AH246" s="219">
        <f>+'MIT Da'!AH246+'SAR Da'!AH246+'URQ Da'!AH246+'ROC Da'!AH246+'SM Da'!AH246+'BN Da'!AH246+'BS Da'!AH246+'TDC Da'!AH246</f>
        <v>596</v>
      </c>
      <c r="AI246" s="10">
        <f>+'MIT Da'!AI246+'SAR Da'!AI246+'URQ Da'!AI246+'ROC Da'!AI246+'SM Da'!AI246+'BN Da'!AI246+'BS Da'!AI246+'TDC Da'!AI246</f>
        <v>281.214</v>
      </c>
      <c r="AJ246" s="10">
        <f>+'MIT Da'!AJ246+'SAR Da'!AJ246+'URQ Da'!AJ246+'ROC Da'!AJ246+'SM Da'!AJ246+'BN Da'!AJ246+'BS Da'!AJ246+'TDC Da'!AJ246</f>
        <v>2</v>
      </c>
      <c r="AK246" s="10">
        <f>+'MIT Da'!AK246+'SAR Da'!AK246+'URQ Da'!AK246+'ROC Da'!AK246+'SM Da'!AK246+'BN Da'!AK246+'BS Da'!AK246+'TDC Da'!AK246</f>
        <v>497.428</v>
      </c>
      <c r="AL246" s="222">
        <f>+'MIT Da'!AL246+'SAR Da'!AL246+'URQ Da'!AL246+'ROC Da'!AL246+'SM Da'!AL246+'BN Da'!AL246+'BS Da'!AL246+'TDC Da'!AL246</f>
        <v>780.64199999999994</v>
      </c>
      <c r="AM246" s="55">
        <f>+'MIT Da'!AM246+'SAR Da'!AM246+'URQ Da'!AM246+'ROC Da'!AM246+'SM Da'!AM246+'BN Da'!AM246+'BS Da'!AM246+'TDC Da'!AM246</f>
        <v>12</v>
      </c>
      <c r="AN246" s="55">
        <f>+'MIT Da'!AN246+'SAR Da'!AN246+'URQ Da'!AN246+'ROC Da'!AN246+'SM Da'!AN246+'BN Da'!AN246+'BS Da'!AN246+'TDC Da'!AN246</f>
        <v>60</v>
      </c>
      <c r="AO246" s="55">
        <f>+'MIT Da'!AO246+'SAR Da'!AO246+'URQ Da'!AO246+'ROC Da'!AO246+'SM Da'!AO246+'BN Da'!AO246+'BS Da'!AO246+'TDC Da'!AO246</f>
        <v>82</v>
      </c>
      <c r="AP246" s="232">
        <f>+'MIT Da'!AP246+'SAR Da'!AP246+'URQ Da'!AP246+'ROC Da'!AP246+'SM Da'!AP246+'BN Da'!AP246+'BS Da'!AP246+'TDC Da'!AP246</f>
        <v>154</v>
      </c>
      <c r="AQ246" s="55">
        <f>+'MIT Da'!AQ246+'SAR Da'!AQ246+'URQ Da'!AQ246+'ROC Da'!AQ246+'SM Da'!AQ246+'BN Da'!AQ246+'BS Da'!AQ246+'TDC Da'!AQ246</f>
        <v>596</v>
      </c>
      <c r="AR246" s="55">
        <f>+'MIT Da'!AR246+'SAR Da'!AR246+'URQ Da'!AR246+'ROC Da'!AR246+'SM Da'!AR246+'BN Da'!AR246+'BS Da'!AR246+'TDC Da'!AR246</f>
        <v>341</v>
      </c>
      <c r="AS246" s="55">
        <f>+'MIT Da'!AS246+'SAR Da'!AS246+'URQ Da'!AS246+'ROC Da'!AS246+'SM Da'!AS246+'BN Da'!AS246+'BS Da'!AS246+'TDC Da'!AS246</f>
        <v>39</v>
      </c>
      <c r="AT246" s="232">
        <f>+SUM(RED_InfraMR[[#This Row],[B.02.1 - Parque de Coches Eléctricos Motrices]:[B.02.3 - Parque de Coches Eléctricos Motrices Tipo R]])</f>
        <v>976</v>
      </c>
      <c r="AU246" s="55">
        <f>+'MIT Da'!AU246+'SAR Da'!AU246+'URQ Da'!AU246+'ROC Da'!AU246+'SM Da'!AU246+'BN Da'!AU246+'BS Da'!AU246+'TDC Da'!AU246</f>
        <v>12</v>
      </c>
      <c r="AV246" s="55">
        <f>+'MIT Da'!AV246+'SAR Da'!AV246+'URQ Da'!AV246+'ROC Da'!AV246+'SM Da'!AV246+'BN Da'!AV246+'BS Da'!AV246+'TDC Da'!AV246</f>
        <v>6</v>
      </c>
      <c r="AW246" s="55">
        <f>+'MIT Da'!AW246+'SAR Da'!AW246+'URQ Da'!AW246+'ROC Da'!AW246+'SM Da'!AW246+'BN Da'!AW246+'BS Da'!AW246+'TDC Da'!AW246</f>
        <v>10</v>
      </c>
      <c r="AX246" s="232">
        <f>+SUM(RED_InfraMR[[#This Row],[B.03.1 - Parque de Coches Motores Motrices Remolcados]:[B.03.3 - Parque de Coches Motores Motrices Cabina]])</f>
        <v>28</v>
      </c>
      <c r="AY246" s="55">
        <f>+'MIT Da'!AY246+'SAR Da'!AY246+'URQ Da'!AY246+'ROC Da'!AY246+'SM Da'!AY246+'BN Da'!AY246+'BS Da'!AY246+'TDC Da'!AY246</f>
        <v>440</v>
      </c>
      <c r="AZ246" s="55">
        <f>+'MIT Da'!AZ246+'SAR Da'!AZ246+'URQ Da'!AZ246+'ROC Da'!AZ246+'SM Da'!AZ246+'BN Da'!AZ246+'BS Da'!AZ246+'TDC Da'!AZ246</f>
        <v>170</v>
      </c>
      <c r="BA246" s="55">
        <f>+'MIT Da'!BA246+'SAR Da'!BA246+'URQ Da'!BA246+'ROC Da'!BA246+'SM Da'!BA246+'BN Da'!BA246+'BS Da'!BA246+'TDC Da'!BA246</f>
        <v>15</v>
      </c>
      <c r="BB246" s="55">
        <f>+'MIT Da'!BB246+'SAR Da'!BB246+'URQ Da'!BB246+'ROC Da'!BB246+'SM Da'!BB246+'BN Da'!BB246+'BS Da'!BB246+'TDC Da'!BB246</f>
        <v>0</v>
      </c>
      <c r="BC246" s="232">
        <f>+SUM(RED_InfraMR[[#This Row],[B.04.1 - Parque de Coches Remolcados Clase Unica]:[B.04.5 - Parque de Coches Remolcados para Servicios Especiales (Cartoneros)]])</f>
        <v>625</v>
      </c>
      <c r="BD246" s="393">
        <f>+'MIT Da'!BD246+'SAR Da'!BD246+'URQ Da'!BD246+'ROC Da'!BD246+'SM Da'!BD246+'BN Da'!BD246+'BS Da'!BD246+'TDC Da'!BD246</f>
        <v>164</v>
      </c>
      <c r="BE246" s="55">
        <f>+'MIT Da'!BE246+'SAR Da'!BE246+'URQ Da'!BE246+'ROC Da'!BE246+'SM Da'!BE246+'BN Da'!BE246+'BS Da'!BE246+'TDC Da'!BE246</f>
        <v>12</v>
      </c>
      <c r="BF246" s="55">
        <f>+'MIT Da'!BF246+'SAR Da'!BF246+'URQ Da'!BF246+'ROC Da'!BF246+'SM Da'!BF246+'BN Da'!BF246+'BS Da'!BF246+'TDC Da'!BF246</f>
        <v>92</v>
      </c>
      <c r="BG246" s="235"/>
    </row>
    <row r="247" spans="1:59">
      <c r="A247" s="1">
        <v>2013</v>
      </c>
      <c r="B247" s="1" t="s">
        <v>66</v>
      </c>
      <c r="C247" s="10">
        <f>+'MIT Da'!C247+'SAR Da'!C247+'URQ Da'!C247+'ROC Da'!C247+'SM Da'!C247+'BN Da'!C247+'BS Da'!C247+'TDC Da'!C247</f>
        <v>147.21299999999999</v>
      </c>
      <c r="D247" s="10">
        <f>+'MIT Da'!D247+'SAR Da'!D247+'URQ Da'!D247+'ROC Da'!D247+'SM Da'!D247+'BN Da'!D247+'BS Da'!D247+'TDC Da'!D247</f>
        <v>434.00300000000004</v>
      </c>
      <c r="E247" s="10">
        <f>+'MIT Da'!E247+'SAR Da'!E247+'URQ Da'!E247+'ROC Da'!E247+'SM Da'!E247+'BN Da'!E247+'BS Da'!E247+'TDC Da'!E247</f>
        <v>0</v>
      </c>
      <c r="F247" s="10">
        <f>+'MIT Da'!F247+'SAR Da'!F247+'URQ Da'!F247+'ROC Da'!F247+'SM Da'!F247+'BN Da'!F247+'BS Da'!F247+'TDC Da'!F247</f>
        <v>186.47664</v>
      </c>
      <c r="G247" s="192">
        <f>+'MIT Da'!G247+'SAR Da'!G247+'URQ Da'!G247+'ROC Da'!G247+'SM Da'!G247+'BN Da'!G247+'BS Da'!G247+'TDC Da'!G247</f>
        <v>767.69263999999998</v>
      </c>
      <c r="H247" s="192">
        <f>+'MIT Da'!H247+'SAR Da'!H247+'URQ Da'!H247+'ROC Da'!H247+'SM Da'!H247+'BN Da'!H247+'BS Da'!H247+'TDC Da'!H247</f>
        <v>767.69263999999998</v>
      </c>
      <c r="I247" s="10">
        <f>+'MIT Da'!I247+'SAR Da'!I247+'URQ Da'!I247+'ROC Da'!I247+'SM Da'!I247+'BN Da'!I247+'BS Da'!I247+'TDC Da'!I247</f>
        <v>1011.74311</v>
      </c>
      <c r="J247" s="10">
        <f>+'MIT Da'!J247+'SAR Da'!J247+'URQ Da'!J247+'ROC Da'!J247+'SM Da'!J247+'BN Da'!J247+'BS Da'!J247+'TDC Da'!J247</f>
        <v>1039.809</v>
      </c>
      <c r="K247" s="10">
        <f>+'MIT Da'!K247+'SAR Da'!K247+'URQ Da'!K247+'ROC Da'!K247+'SM Da'!K247+'BN Da'!K247+'BS Da'!K247+'TDC Da'!K247</f>
        <v>54.516999999999996</v>
      </c>
      <c r="L247" s="10">
        <f>+'MIT Da'!L247+'SAR Da'!L247+'URQ Da'!L247+'ROC Da'!L247+'SM Da'!L247+'BN Da'!L247+'BS Da'!L247+'TDC Da'!L247</f>
        <v>400.09900000000005</v>
      </c>
      <c r="M247" s="10">
        <f>+'MIT Da'!M247+'SAR Da'!M247+'URQ Da'!M247+'ROC Da'!M247+'SM Da'!M247+'BN Da'!M247+'BS Da'!M247+'TDC Da'!M247</f>
        <v>21.314999999999998</v>
      </c>
      <c r="N247" s="192">
        <f>+'MIT Da'!N247+'SAR Da'!N247+'URQ Da'!N247+'ROC Da'!N247+'SM Da'!N247+'BN Da'!N247+'BS Da'!N247+'TDC Da'!N247</f>
        <v>1439.9079999999999</v>
      </c>
      <c r="O247" s="192">
        <f>+'MIT Da'!O247+'SAR Da'!O247+'URQ Da'!O247+'ROC Da'!O247+'SM Da'!O247+'BN Da'!O247+'BS Da'!O247+'TDC Da'!O247</f>
        <v>1439.9079999999999</v>
      </c>
      <c r="P247" s="55">
        <f>+'MIT Da'!P247+'SAR Da'!P247+'URQ Da'!P247+'ROC Da'!P247+'SM Da'!P247+'BN Da'!P247+'BS Da'!P247+'TDC Da'!P247</f>
        <v>203</v>
      </c>
      <c r="Q247" s="55">
        <f>+'MIT Da'!Q247+'SAR Da'!Q247+'URQ Da'!Q247+'ROC Da'!Q247+'SM Da'!Q247+'BN Da'!Q247+'BS Da'!Q247+'TDC Da'!Q247</f>
        <v>58</v>
      </c>
      <c r="R247" s="55">
        <f>+'MIT Da'!R247+'SAR Da'!R247+'URQ Da'!R247+'ROC Da'!R247+'SM Da'!R247+'BN Da'!R247+'BS Da'!R247+'TDC Da'!R247</f>
        <v>10</v>
      </c>
      <c r="S247" s="213">
        <f>+'MIT Da'!S247+'SAR Da'!S247+'URQ Da'!S247+'ROC Da'!S247+'SM Da'!S247+'BN Da'!S247+'BS Da'!S247+'TDC Da'!S247</f>
        <v>271</v>
      </c>
      <c r="T247" s="213">
        <f>+'MIT Da'!T247+'SAR Da'!T247+'URQ Da'!T247+'ROC Da'!T247+'SM Da'!T247+'BN Da'!T247+'BS Da'!T247+'TDC Da'!T247</f>
        <v>271</v>
      </c>
      <c r="U247" s="55">
        <f>+'MIT Da'!U247+'SAR Da'!U247+'URQ Da'!U247+'ROC Da'!U247+'SM Da'!U247+'BN Da'!U247+'BS Da'!U247+'TDC Da'!U247</f>
        <v>134</v>
      </c>
      <c r="V247" s="55">
        <f>+'MIT Da'!V247+'SAR Da'!V247+'URQ Da'!V247+'ROC Da'!V247+'SM Da'!V247+'BN Da'!V247+'BS Da'!V247+'TDC Da'!V247</f>
        <v>417</v>
      </c>
      <c r="W247" s="55">
        <f>+'MIT Da'!W247+'SAR Da'!W247+'URQ Da'!W247+'ROC Da'!W247+'SM Da'!W247+'BN Da'!W247+'BS Da'!W247+'TDC Da'!W247</f>
        <v>11</v>
      </c>
      <c r="X247" s="55">
        <f>+'MIT Da'!X247+'SAR Da'!X247+'URQ Da'!X247+'ROC Da'!X247+'SM Da'!X247+'BN Da'!X247+'BS Da'!X247+'TDC Da'!X247</f>
        <v>107</v>
      </c>
      <c r="Y247" s="55">
        <f>+'MIT Da'!Y247+'SAR Da'!Y247+'URQ Da'!Y247+'ROC Da'!Y247+'SM Da'!Y247+'BN Da'!Y247+'BS Da'!Y247+'TDC Da'!Y247</f>
        <v>4</v>
      </c>
      <c r="Z247" s="219">
        <f>+'MIT Da'!Z247+'SAR Da'!Z247+'URQ Da'!Z247+'ROC Da'!Z247+'SM Da'!Z247+'BN Da'!Z247+'BS Da'!Z247+'TDC Da'!Z247</f>
        <v>673</v>
      </c>
      <c r="AA247" s="55">
        <f>+'MIT Da'!AA247+'SAR Da'!AA247+'URQ Da'!AA247+'ROC Da'!AA247+'SM Da'!AA247+'BN Da'!AA247+'BS Da'!AA247+'TDC Da'!AA247</f>
        <v>182</v>
      </c>
      <c r="AB247" s="55">
        <f>+'MIT Da'!AB247+'SAR Da'!AB247+'URQ Da'!AB247+'ROC Da'!AB247+'SM Da'!AB247+'BN Da'!AB247+'BS Da'!AB247+'TDC Da'!AB247</f>
        <v>101</v>
      </c>
      <c r="AC247" s="55">
        <f>+'MIT Da'!AC247+'SAR Da'!AC247+'URQ Da'!AC247+'ROC Da'!AC247+'SM Da'!AC247+'BN Da'!AC247+'BS Da'!AC247+'TDC Da'!AC247</f>
        <v>673</v>
      </c>
      <c r="AD247" s="219">
        <f>+'MIT Da'!AD247+'SAR Da'!AD247+'URQ Da'!AD247+'ROC Da'!AD247+'SM Da'!AD247+'BN Da'!AD247+'BS Da'!AD247+'TDC Da'!AD247</f>
        <v>956</v>
      </c>
      <c r="AE247" s="55">
        <f>+'MIT Da'!AE247+'SAR Da'!AE247+'URQ Da'!AE247+'ROC Da'!AE247+'SM Da'!AE247+'BN Da'!AE247+'BS Da'!AE247+'TDC Da'!AE247</f>
        <v>54</v>
      </c>
      <c r="AF247" s="55">
        <f>+'MIT Da'!AF247+'SAR Da'!AF247+'URQ Da'!AF247+'ROC Da'!AF247+'SM Da'!AF247+'BN Da'!AF247+'BS Da'!AF247+'TDC Da'!AF247</f>
        <v>95</v>
      </c>
      <c r="AG247" s="55">
        <f>+'MIT Da'!AG247+'SAR Da'!AG247+'URQ Da'!AG247+'ROC Da'!AG247+'SM Da'!AG247+'BN Da'!AG247+'BS Da'!AG247+'TDC Da'!AG247</f>
        <v>447</v>
      </c>
      <c r="AH247" s="219">
        <f>+'MIT Da'!AH247+'SAR Da'!AH247+'URQ Da'!AH247+'ROC Da'!AH247+'SM Da'!AH247+'BN Da'!AH247+'BS Da'!AH247+'TDC Da'!AH247</f>
        <v>596</v>
      </c>
      <c r="AI247" s="10">
        <f>+'MIT Da'!AI247+'SAR Da'!AI247+'URQ Da'!AI247+'ROC Da'!AI247+'SM Da'!AI247+'BN Da'!AI247+'BS Da'!AI247+'TDC Da'!AI247</f>
        <v>281.214</v>
      </c>
      <c r="AJ247" s="10">
        <f>+'MIT Da'!AJ247+'SAR Da'!AJ247+'URQ Da'!AJ247+'ROC Da'!AJ247+'SM Da'!AJ247+'BN Da'!AJ247+'BS Da'!AJ247+'TDC Da'!AJ247</f>
        <v>2</v>
      </c>
      <c r="AK247" s="10">
        <f>+'MIT Da'!AK247+'SAR Da'!AK247+'URQ Da'!AK247+'ROC Da'!AK247+'SM Da'!AK247+'BN Da'!AK247+'BS Da'!AK247+'TDC Da'!AK247</f>
        <v>497.428</v>
      </c>
      <c r="AL247" s="222">
        <f>+'MIT Da'!AL247+'SAR Da'!AL247+'URQ Da'!AL247+'ROC Da'!AL247+'SM Da'!AL247+'BN Da'!AL247+'BS Da'!AL247+'TDC Da'!AL247</f>
        <v>780.64199999999994</v>
      </c>
      <c r="AM247" s="55">
        <f>+'MIT Da'!AM247+'SAR Da'!AM247+'URQ Da'!AM247+'ROC Da'!AM247+'SM Da'!AM247+'BN Da'!AM247+'BS Da'!AM247+'TDC Da'!AM247</f>
        <v>12</v>
      </c>
      <c r="AN247" s="55">
        <f>+'MIT Da'!AN247+'SAR Da'!AN247+'URQ Da'!AN247+'ROC Da'!AN247+'SM Da'!AN247+'BN Da'!AN247+'BS Da'!AN247+'TDC Da'!AN247</f>
        <v>60</v>
      </c>
      <c r="AO247" s="55">
        <f>+'MIT Da'!AO247+'SAR Da'!AO247+'URQ Da'!AO247+'ROC Da'!AO247+'SM Da'!AO247+'BN Da'!AO247+'BS Da'!AO247+'TDC Da'!AO247</f>
        <v>82</v>
      </c>
      <c r="AP247" s="232">
        <f>+'MIT Da'!AP247+'SAR Da'!AP247+'URQ Da'!AP247+'ROC Da'!AP247+'SM Da'!AP247+'BN Da'!AP247+'BS Da'!AP247+'TDC Da'!AP247</f>
        <v>154</v>
      </c>
      <c r="AQ247" s="55">
        <f>+'MIT Da'!AQ247+'SAR Da'!AQ247+'URQ Da'!AQ247+'ROC Da'!AQ247+'SM Da'!AQ247+'BN Da'!AQ247+'BS Da'!AQ247+'TDC Da'!AQ247</f>
        <v>596</v>
      </c>
      <c r="AR247" s="55">
        <f>+'MIT Da'!AR247+'SAR Da'!AR247+'URQ Da'!AR247+'ROC Da'!AR247+'SM Da'!AR247+'BN Da'!AR247+'BS Da'!AR247+'TDC Da'!AR247</f>
        <v>341</v>
      </c>
      <c r="AS247" s="55">
        <f>+'MIT Da'!AS247+'SAR Da'!AS247+'URQ Da'!AS247+'ROC Da'!AS247+'SM Da'!AS247+'BN Da'!AS247+'BS Da'!AS247+'TDC Da'!AS247</f>
        <v>39</v>
      </c>
      <c r="AT247" s="232">
        <f>+SUM(RED_InfraMR[[#This Row],[B.02.1 - Parque de Coches Eléctricos Motrices]:[B.02.3 - Parque de Coches Eléctricos Motrices Tipo R]])</f>
        <v>976</v>
      </c>
      <c r="AU247" s="55">
        <f>+'MIT Da'!AU247+'SAR Da'!AU247+'URQ Da'!AU247+'ROC Da'!AU247+'SM Da'!AU247+'BN Da'!AU247+'BS Da'!AU247+'TDC Da'!AU247</f>
        <v>12</v>
      </c>
      <c r="AV247" s="55">
        <f>+'MIT Da'!AV247+'SAR Da'!AV247+'URQ Da'!AV247+'ROC Da'!AV247+'SM Da'!AV247+'BN Da'!AV247+'BS Da'!AV247+'TDC Da'!AV247</f>
        <v>6</v>
      </c>
      <c r="AW247" s="55">
        <f>+'MIT Da'!AW247+'SAR Da'!AW247+'URQ Da'!AW247+'ROC Da'!AW247+'SM Da'!AW247+'BN Da'!AW247+'BS Da'!AW247+'TDC Da'!AW247</f>
        <v>10</v>
      </c>
      <c r="AX247" s="232">
        <f>+SUM(RED_InfraMR[[#This Row],[B.03.1 - Parque de Coches Motores Motrices Remolcados]:[B.03.3 - Parque de Coches Motores Motrices Cabina]])</f>
        <v>28</v>
      </c>
      <c r="AY247" s="55">
        <f>+'MIT Da'!AY247+'SAR Da'!AY247+'URQ Da'!AY247+'ROC Da'!AY247+'SM Da'!AY247+'BN Da'!AY247+'BS Da'!AY247+'TDC Da'!AY247</f>
        <v>440</v>
      </c>
      <c r="AZ247" s="55">
        <f>+'MIT Da'!AZ247+'SAR Da'!AZ247+'URQ Da'!AZ247+'ROC Da'!AZ247+'SM Da'!AZ247+'BN Da'!AZ247+'BS Da'!AZ247+'TDC Da'!AZ247</f>
        <v>170</v>
      </c>
      <c r="BA247" s="55">
        <f>+'MIT Da'!BA247+'SAR Da'!BA247+'URQ Da'!BA247+'ROC Da'!BA247+'SM Da'!BA247+'BN Da'!BA247+'BS Da'!BA247+'TDC Da'!BA247</f>
        <v>15</v>
      </c>
      <c r="BB247" s="55">
        <f>+'MIT Da'!BB247+'SAR Da'!BB247+'URQ Da'!BB247+'ROC Da'!BB247+'SM Da'!BB247+'BN Da'!BB247+'BS Da'!BB247+'TDC Da'!BB247</f>
        <v>0</v>
      </c>
      <c r="BC247" s="232">
        <f>+SUM(RED_InfraMR[[#This Row],[B.04.1 - Parque de Coches Remolcados Clase Unica]:[B.04.5 - Parque de Coches Remolcados para Servicios Especiales (Cartoneros)]])</f>
        <v>625</v>
      </c>
      <c r="BD247" s="393">
        <f>+'MIT Da'!BD247+'SAR Da'!BD247+'URQ Da'!BD247+'ROC Da'!BD247+'SM Da'!BD247+'BN Da'!BD247+'BS Da'!BD247+'TDC Da'!BD247</f>
        <v>164</v>
      </c>
      <c r="BE247" s="55">
        <f>+'MIT Da'!BE247+'SAR Da'!BE247+'URQ Da'!BE247+'ROC Da'!BE247+'SM Da'!BE247+'BN Da'!BE247+'BS Da'!BE247+'TDC Da'!BE247</f>
        <v>12</v>
      </c>
      <c r="BF247" s="55">
        <f>+'MIT Da'!BF247+'SAR Da'!BF247+'URQ Da'!BF247+'ROC Da'!BF247+'SM Da'!BF247+'BN Da'!BF247+'BS Da'!BF247+'TDC Da'!BF247</f>
        <v>92</v>
      </c>
      <c r="BG247" s="235"/>
    </row>
    <row r="248" spans="1:59">
      <c r="A248" s="1">
        <v>2013</v>
      </c>
      <c r="B248" s="1" t="s">
        <v>67</v>
      </c>
      <c r="C248" s="10">
        <f>+'MIT Da'!C248+'SAR Da'!C248+'URQ Da'!C248+'ROC Da'!C248+'SM Da'!C248+'BN Da'!C248+'BS Da'!C248+'TDC Da'!C248</f>
        <v>147.21299999999999</v>
      </c>
      <c r="D248" s="10">
        <f>+'MIT Da'!D248+'SAR Da'!D248+'URQ Da'!D248+'ROC Da'!D248+'SM Da'!D248+'BN Da'!D248+'BS Da'!D248+'TDC Da'!D248</f>
        <v>434.00300000000004</v>
      </c>
      <c r="E248" s="10">
        <f>+'MIT Da'!E248+'SAR Da'!E248+'URQ Da'!E248+'ROC Da'!E248+'SM Da'!E248+'BN Da'!E248+'BS Da'!E248+'TDC Da'!E248</f>
        <v>0</v>
      </c>
      <c r="F248" s="10">
        <f>+'MIT Da'!F248+'SAR Da'!F248+'URQ Da'!F248+'ROC Da'!F248+'SM Da'!F248+'BN Da'!F248+'BS Da'!F248+'TDC Da'!F248</f>
        <v>186.47664</v>
      </c>
      <c r="G248" s="192">
        <f>+'MIT Da'!G248+'SAR Da'!G248+'URQ Da'!G248+'ROC Da'!G248+'SM Da'!G248+'BN Da'!G248+'BS Da'!G248+'TDC Da'!G248</f>
        <v>767.69263999999998</v>
      </c>
      <c r="H248" s="192">
        <f>+'MIT Da'!H248+'SAR Da'!H248+'URQ Da'!H248+'ROC Da'!H248+'SM Da'!H248+'BN Da'!H248+'BS Da'!H248+'TDC Da'!H248</f>
        <v>767.69263999999998</v>
      </c>
      <c r="I248" s="10">
        <f>+'MIT Da'!I248+'SAR Da'!I248+'URQ Da'!I248+'ROC Da'!I248+'SM Da'!I248+'BN Da'!I248+'BS Da'!I248+'TDC Da'!I248</f>
        <v>1011.74311</v>
      </c>
      <c r="J248" s="10">
        <f>+'MIT Da'!J248+'SAR Da'!J248+'URQ Da'!J248+'ROC Da'!J248+'SM Da'!J248+'BN Da'!J248+'BS Da'!J248+'TDC Da'!J248</f>
        <v>1039.809</v>
      </c>
      <c r="K248" s="10">
        <f>+'MIT Da'!K248+'SAR Da'!K248+'URQ Da'!K248+'ROC Da'!K248+'SM Da'!K248+'BN Da'!K248+'BS Da'!K248+'TDC Da'!K248</f>
        <v>54.516999999999996</v>
      </c>
      <c r="L248" s="10">
        <f>+'MIT Da'!L248+'SAR Da'!L248+'URQ Da'!L248+'ROC Da'!L248+'SM Da'!L248+'BN Da'!L248+'BS Da'!L248+'TDC Da'!L248</f>
        <v>400.09900000000005</v>
      </c>
      <c r="M248" s="10">
        <f>+'MIT Da'!M248+'SAR Da'!M248+'URQ Da'!M248+'ROC Da'!M248+'SM Da'!M248+'BN Da'!M248+'BS Da'!M248+'TDC Da'!M248</f>
        <v>21.314999999999998</v>
      </c>
      <c r="N248" s="192">
        <f>+'MIT Da'!N248+'SAR Da'!N248+'URQ Da'!N248+'ROC Da'!N248+'SM Da'!N248+'BN Da'!N248+'BS Da'!N248+'TDC Da'!N248</f>
        <v>1439.9079999999999</v>
      </c>
      <c r="O248" s="192">
        <f>+'MIT Da'!O248+'SAR Da'!O248+'URQ Da'!O248+'ROC Da'!O248+'SM Da'!O248+'BN Da'!O248+'BS Da'!O248+'TDC Da'!O248</f>
        <v>1439.9079999999999</v>
      </c>
      <c r="P248" s="55">
        <f>+'MIT Da'!P248+'SAR Da'!P248+'URQ Da'!P248+'ROC Da'!P248+'SM Da'!P248+'BN Da'!P248+'BS Da'!P248+'TDC Da'!P248</f>
        <v>203</v>
      </c>
      <c r="Q248" s="55">
        <f>+'MIT Da'!Q248+'SAR Da'!Q248+'URQ Da'!Q248+'ROC Da'!Q248+'SM Da'!Q248+'BN Da'!Q248+'BS Da'!Q248+'TDC Da'!Q248</f>
        <v>58</v>
      </c>
      <c r="R248" s="55">
        <f>+'MIT Da'!R248+'SAR Da'!R248+'URQ Da'!R248+'ROC Da'!R248+'SM Da'!R248+'BN Da'!R248+'BS Da'!R248+'TDC Da'!R248</f>
        <v>10</v>
      </c>
      <c r="S248" s="213">
        <f>+'MIT Da'!S248+'SAR Da'!S248+'URQ Da'!S248+'ROC Da'!S248+'SM Da'!S248+'BN Da'!S248+'BS Da'!S248+'TDC Da'!S248</f>
        <v>271</v>
      </c>
      <c r="T248" s="213">
        <f>+'MIT Da'!T248+'SAR Da'!T248+'URQ Da'!T248+'ROC Da'!T248+'SM Da'!T248+'BN Da'!T248+'BS Da'!T248+'TDC Da'!T248</f>
        <v>271</v>
      </c>
      <c r="U248" s="55">
        <f>+'MIT Da'!U248+'SAR Da'!U248+'URQ Da'!U248+'ROC Da'!U248+'SM Da'!U248+'BN Da'!U248+'BS Da'!U248+'TDC Da'!U248</f>
        <v>134</v>
      </c>
      <c r="V248" s="55">
        <f>+'MIT Da'!V248+'SAR Da'!V248+'URQ Da'!V248+'ROC Da'!V248+'SM Da'!V248+'BN Da'!V248+'BS Da'!V248+'TDC Da'!V248</f>
        <v>417</v>
      </c>
      <c r="W248" s="55">
        <f>+'MIT Da'!W248+'SAR Da'!W248+'URQ Da'!W248+'ROC Da'!W248+'SM Da'!W248+'BN Da'!W248+'BS Da'!W248+'TDC Da'!W248</f>
        <v>11</v>
      </c>
      <c r="X248" s="55">
        <f>+'MIT Da'!X248+'SAR Da'!X248+'URQ Da'!X248+'ROC Da'!X248+'SM Da'!X248+'BN Da'!X248+'BS Da'!X248+'TDC Da'!X248</f>
        <v>107</v>
      </c>
      <c r="Y248" s="55">
        <f>+'MIT Da'!Y248+'SAR Da'!Y248+'URQ Da'!Y248+'ROC Da'!Y248+'SM Da'!Y248+'BN Da'!Y248+'BS Da'!Y248+'TDC Da'!Y248</f>
        <v>4</v>
      </c>
      <c r="Z248" s="219">
        <f>+'MIT Da'!Z248+'SAR Da'!Z248+'URQ Da'!Z248+'ROC Da'!Z248+'SM Da'!Z248+'BN Da'!Z248+'BS Da'!Z248+'TDC Da'!Z248</f>
        <v>673</v>
      </c>
      <c r="AA248" s="55">
        <f>+'MIT Da'!AA248+'SAR Da'!AA248+'URQ Da'!AA248+'ROC Da'!AA248+'SM Da'!AA248+'BN Da'!AA248+'BS Da'!AA248+'TDC Da'!AA248</f>
        <v>182</v>
      </c>
      <c r="AB248" s="55">
        <f>+'MIT Da'!AB248+'SAR Da'!AB248+'URQ Da'!AB248+'ROC Da'!AB248+'SM Da'!AB248+'BN Da'!AB248+'BS Da'!AB248+'TDC Da'!AB248</f>
        <v>101</v>
      </c>
      <c r="AC248" s="55">
        <f>+'MIT Da'!AC248+'SAR Da'!AC248+'URQ Da'!AC248+'ROC Da'!AC248+'SM Da'!AC248+'BN Da'!AC248+'BS Da'!AC248+'TDC Da'!AC248</f>
        <v>673</v>
      </c>
      <c r="AD248" s="219">
        <f>+'MIT Da'!AD248+'SAR Da'!AD248+'URQ Da'!AD248+'ROC Da'!AD248+'SM Da'!AD248+'BN Da'!AD248+'BS Da'!AD248+'TDC Da'!AD248</f>
        <v>956</v>
      </c>
      <c r="AE248" s="55">
        <f>+'MIT Da'!AE248+'SAR Da'!AE248+'URQ Da'!AE248+'ROC Da'!AE248+'SM Da'!AE248+'BN Da'!AE248+'BS Da'!AE248+'TDC Da'!AE248</f>
        <v>54</v>
      </c>
      <c r="AF248" s="55">
        <f>+'MIT Da'!AF248+'SAR Da'!AF248+'URQ Da'!AF248+'ROC Da'!AF248+'SM Da'!AF248+'BN Da'!AF248+'BS Da'!AF248+'TDC Da'!AF248</f>
        <v>95</v>
      </c>
      <c r="AG248" s="55">
        <f>+'MIT Da'!AG248+'SAR Da'!AG248+'URQ Da'!AG248+'ROC Da'!AG248+'SM Da'!AG248+'BN Da'!AG248+'BS Da'!AG248+'TDC Da'!AG248</f>
        <v>447</v>
      </c>
      <c r="AH248" s="219">
        <f>+'MIT Da'!AH248+'SAR Da'!AH248+'URQ Da'!AH248+'ROC Da'!AH248+'SM Da'!AH248+'BN Da'!AH248+'BS Da'!AH248+'TDC Da'!AH248</f>
        <v>596</v>
      </c>
      <c r="AI248" s="10">
        <f>+'MIT Da'!AI248+'SAR Da'!AI248+'URQ Da'!AI248+'ROC Da'!AI248+'SM Da'!AI248+'BN Da'!AI248+'BS Da'!AI248+'TDC Da'!AI248</f>
        <v>281.214</v>
      </c>
      <c r="AJ248" s="10">
        <f>+'MIT Da'!AJ248+'SAR Da'!AJ248+'URQ Da'!AJ248+'ROC Da'!AJ248+'SM Da'!AJ248+'BN Da'!AJ248+'BS Da'!AJ248+'TDC Da'!AJ248</f>
        <v>2</v>
      </c>
      <c r="AK248" s="10">
        <f>+'MIT Da'!AK248+'SAR Da'!AK248+'URQ Da'!AK248+'ROC Da'!AK248+'SM Da'!AK248+'BN Da'!AK248+'BS Da'!AK248+'TDC Da'!AK248</f>
        <v>497.428</v>
      </c>
      <c r="AL248" s="222">
        <f>+'MIT Da'!AL248+'SAR Da'!AL248+'URQ Da'!AL248+'ROC Da'!AL248+'SM Da'!AL248+'BN Da'!AL248+'BS Da'!AL248+'TDC Da'!AL248</f>
        <v>780.64199999999994</v>
      </c>
      <c r="AM248" s="55">
        <f>+'MIT Da'!AM248+'SAR Da'!AM248+'URQ Da'!AM248+'ROC Da'!AM248+'SM Da'!AM248+'BN Da'!AM248+'BS Da'!AM248+'TDC Da'!AM248</f>
        <v>12</v>
      </c>
      <c r="AN248" s="55">
        <f>+'MIT Da'!AN248+'SAR Da'!AN248+'URQ Da'!AN248+'ROC Da'!AN248+'SM Da'!AN248+'BN Da'!AN248+'BS Da'!AN248+'TDC Da'!AN248</f>
        <v>60</v>
      </c>
      <c r="AO248" s="55">
        <f>+'MIT Da'!AO248+'SAR Da'!AO248+'URQ Da'!AO248+'ROC Da'!AO248+'SM Da'!AO248+'BN Da'!AO248+'BS Da'!AO248+'TDC Da'!AO248</f>
        <v>82</v>
      </c>
      <c r="AP248" s="232">
        <f>+'MIT Da'!AP248+'SAR Da'!AP248+'URQ Da'!AP248+'ROC Da'!AP248+'SM Da'!AP248+'BN Da'!AP248+'BS Da'!AP248+'TDC Da'!AP248</f>
        <v>154</v>
      </c>
      <c r="AQ248" s="55">
        <f>+'MIT Da'!AQ248+'SAR Da'!AQ248+'URQ Da'!AQ248+'ROC Da'!AQ248+'SM Da'!AQ248+'BN Da'!AQ248+'BS Da'!AQ248+'TDC Da'!AQ248</f>
        <v>596</v>
      </c>
      <c r="AR248" s="55">
        <f>+'MIT Da'!AR248+'SAR Da'!AR248+'URQ Da'!AR248+'ROC Da'!AR248+'SM Da'!AR248+'BN Da'!AR248+'BS Da'!AR248+'TDC Da'!AR248</f>
        <v>341</v>
      </c>
      <c r="AS248" s="55">
        <f>+'MIT Da'!AS248+'SAR Da'!AS248+'URQ Da'!AS248+'ROC Da'!AS248+'SM Da'!AS248+'BN Da'!AS248+'BS Da'!AS248+'TDC Da'!AS248</f>
        <v>39</v>
      </c>
      <c r="AT248" s="232">
        <f>+SUM(RED_InfraMR[[#This Row],[B.02.1 - Parque de Coches Eléctricos Motrices]:[B.02.3 - Parque de Coches Eléctricos Motrices Tipo R]])</f>
        <v>976</v>
      </c>
      <c r="AU248" s="55">
        <f>+'MIT Da'!AU248+'SAR Da'!AU248+'URQ Da'!AU248+'ROC Da'!AU248+'SM Da'!AU248+'BN Da'!AU248+'BS Da'!AU248+'TDC Da'!AU248</f>
        <v>12</v>
      </c>
      <c r="AV248" s="55">
        <f>+'MIT Da'!AV248+'SAR Da'!AV248+'URQ Da'!AV248+'ROC Da'!AV248+'SM Da'!AV248+'BN Da'!AV248+'BS Da'!AV248+'TDC Da'!AV248</f>
        <v>6</v>
      </c>
      <c r="AW248" s="55">
        <f>+'MIT Da'!AW248+'SAR Da'!AW248+'URQ Da'!AW248+'ROC Da'!AW248+'SM Da'!AW248+'BN Da'!AW248+'BS Da'!AW248+'TDC Da'!AW248</f>
        <v>10</v>
      </c>
      <c r="AX248" s="232">
        <f>+SUM(RED_InfraMR[[#This Row],[B.03.1 - Parque de Coches Motores Motrices Remolcados]:[B.03.3 - Parque de Coches Motores Motrices Cabina]])</f>
        <v>28</v>
      </c>
      <c r="AY248" s="55">
        <f>+'MIT Da'!AY248+'SAR Da'!AY248+'URQ Da'!AY248+'ROC Da'!AY248+'SM Da'!AY248+'BN Da'!AY248+'BS Da'!AY248+'TDC Da'!AY248</f>
        <v>440</v>
      </c>
      <c r="AZ248" s="55">
        <f>+'MIT Da'!AZ248+'SAR Da'!AZ248+'URQ Da'!AZ248+'ROC Da'!AZ248+'SM Da'!AZ248+'BN Da'!AZ248+'BS Da'!AZ248+'TDC Da'!AZ248</f>
        <v>170</v>
      </c>
      <c r="BA248" s="55">
        <f>+'MIT Da'!BA248+'SAR Da'!BA248+'URQ Da'!BA248+'ROC Da'!BA248+'SM Da'!BA248+'BN Da'!BA248+'BS Da'!BA248+'TDC Da'!BA248</f>
        <v>15</v>
      </c>
      <c r="BB248" s="55">
        <f>+'MIT Da'!BB248+'SAR Da'!BB248+'URQ Da'!BB248+'ROC Da'!BB248+'SM Da'!BB248+'BN Da'!BB248+'BS Da'!BB248+'TDC Da'!BB248</f>
        <v>0</v>
      </c>
      <c r="BC248" s="232">
        <f>+SUM(RED_InfraMR[[#This Row],[B.04.1 - Parque de Coches Remolcados Clase Unica]:[B.04.5 - Parque de Coches Remolcados para Servicios Especiales (Cartoneros)]])</f>
        <v>625</v>
      </c>
      <c r="BD248" s="393">
        <f>+'MIT Da'!BD248+'SAR Da'!BD248+'URQ Da'!BD248+'ROC Da'!BD248+'SM Da'!BD248+'BN Da'!BD248+'BS Da'!BD248+'TDC Da'!BD248</f>
        <v>164</v>
      </c>
      <c r="BE248" s="55">
        <f>+'MIT Da'!BE248+'SAR Da'!BE248+'URQ Da'!BE248+'ROC Da'!BE248+'SM Da'!BE248+'BN Da'!BE248+'BS Da'!BE248+'TDC Da'!BE248</f>
        <v>12</v>
      </c>
      <c r="BF248" s="55">
        <f>+'MIT Da'!BF248+'SAR Da'!BF248+'URQ Da'!BF248+'ROC Da'!BF248+'SM Da'!BF248+'BN Da'!BF248+'BS Da'!BF248+'TDC Da'!BF248</f>
        <v>92</v>
      </c>
      <c r="BG248" s="235"/>
    </row>
    <row r="249" spans="1:59">
      <c r="A249" s="1">
        <v>2013</v>
      </c>
      <c r="B249" s="1" t="s">
        <v>68</v>
      </c>
      <c r="C249" s="10">
        <f>+'MIT Da'!C249+'SAR Da'!C249+'URQ Da'!C249+'ROC Da'!C249+'SM Da'!C249+'BN Da'!C249+'BS Da'!C249+'TDC Da'!C249</f>
        <v>147.21299999999999</v>
      </c>
      <c r="D249" s="10">
        <f>+'MIT Da'!D249+'SAR Da'!D249+'URQ Da'!D249+'ROC Da'!D249+'SM Da'!D249+'BN Da'!D249+'BS Da'!D249+'TDC Da'!D249</f>
        <v>434.00300000000004</v>
      </c>
      <c r="E249" s="10">
        <f>+'MIT Da'!E249+'SAR Da'!E249+'URQ Da'!E249+'ROC Da'!E249+'SM Da'!E249+'BN Da'!E249+'BS Da'!E249+'TDC Da'!E249</f>
        <v>0</v>
      </c>
      <c r="F249" s="10">
        <f>+'MIT Da'!F249+'SAR Da'!F249+'URQ Da'!F249+'ROC Da'!F249+'SM Da'!F249+'BN Da'!F249+'BS Da'!F249+'TDC Da'!F249</f>
        <v>186.47664</v>
      </c>
      <c r="G249" s="192">
        <f>+'MIT Da'!G249+'SAR Da'!G249+'URQ Da'!G249+'ROC Da'!G249+'SM Da'!G249+'BN Da'!G249+'BS Da'!G249+'TDC Da'!G249</f>
        <v>767.69263999999998</v>
      </c>
      <c r="H249" s="192">
        <f>+'MIT Da'!H249+'SAR Da'!H249+'URQ Da'!H249+'ROC Da'!H249+'SM Da'!H249+'BN Da'!H249+'BS Da'!H249+'TDC Da'!H249</f>
        <v>767.69263999999998</v>
      </c>
      <c r="I249" s="10">
        <f>+'MIT Da'!I249+'SAR Da'!I249+'URQ Da'!I249+'ROC Da'!I249+'SM Da'!I249+'BN Da'!I249+'BS Da'!I249+'TDC Da'!I249</f>
        <v>1011.74311</v>
      </c>
      <c r="J249" s="10">
        <f>+'MIT Da'!J249+'SAR Da'!J249+'URQ Da'!J249+'ROC Da'!J249+'SM Da'!J249+'BN Da'!J249+'BS Da'!J249+'TDC Da'!J249</f>
        <v>1039.809</v>
      </c>
      <c r="K249" s="10">
        <f>+'MIT Da'!K249+'SAR Da'!K249+'URQ Da'!K249+'ROC Da'!K249+'SM Da'!K249+'BN Da'!K249+'BS Da'!K249+'TDC Da'!K249</f>
        <v>54.516999999999996</v>
      </c>
      <c r="L249" s="10">
        <f>+'MIT Da'!L249+'SAR Da'!L249+'URQ Da'!L249+'ROC Da'!L249+'SM Da'!L249+'BN Da'!L249+'BS Da'!L249+'TDC Da'!L249</f>
        <v>400.09900000000005</v>
      </c>
      <c r="M249" s="10">
        <f>+'MIT Da'!M249+'SAR Da'!M249+'URQ Da'!M249+'ROC Da'!M249+'SM Da'!M249+'BN Da'!M249+'BS Da'!M249+'TDC Da'!M249</f>
        <v>21.314999999999998</v>
      </c>
      <c r="N249" s="192">
        <f>+'MIT Da'!N249+'SAR Da'!N249+'URQ Da'!N249+'ROC Da'!N249+'SM Da'!N249+'BN Da'!N249+'BS Da'!N249+'TDC Da'!N249</f>
        <v>1439.9079999999999</v>
      </c>
      <c r="O249" s="192">
        <f>+'MIT Da'!O249+'SAR Da'!O249+'URQ Da'!O249+'ROC Da'!O249+'SM Da'!O249+'BN Da'!O249+'BS Da'!O249+'TDC Da'!O249</f>
        <v>1439.9079999999999</v>
      </c>
      <c r="P249" s="55">
        <f>+'MIT Da'!P249+'SAR Da'!P249+'URQ Da'!P249+'ROC Da'!P249+'SM Da'!P249+'BN Da'!P249+'BS Da'!P249+'TDC Da'!P249</f>
        <v>203</v>
      </c>
      <c r="Q249" s="55">
        <f>+'MIT Da'!Q249+'SAR Da'!Q249+'URQ Da'!Q249+'ROC Da'!Q249+'SM Da'!Q249+'BN Da'!Q249+'BS Da'!Q249+'TDC Da'!Q249</f>
        <v>58</v>
      </c>
      <c r="R249" s="55">
        <f>+'MIT Da'!R249+'SAR Da'!R249+'URQ Da'!R249+'ROC Da'!R249+'SM Da'!R249+'BN Da'!R249+'BS Da'!R249+'TDC Da'!R249</f>
        <v>10</v>
      </c>
      <c r="S249" s="213">
        <f>+'MIT Da'!S249+'SAR Da'!S249+'URQ Da'!S249+'ROC Da'!S249+'SM Da'!S249+'BN Da'!S249+'BS Da'!S249+'TDC Da'!S249</f>
        <v>271</v>
      </c>
      <c r="T249" s="213">
        <f>+'MIT Da'!T249+'SAR Da'!T249+'URQ Da'!T249+'ROC Da'!T249+'SM Da'!T249+'BN Da'!T249+'BS Da'!T249+'TDC Da'!T249</f>
        <v>271</v>
      </c>
      <c r="U249" s="55">
        <f>+'MIT Da'!U249+'SAR Da'!U249+'URQ Da'!U249+'ROC Da'!U249+'SM Da'!U249+'BN Da'!U249+'BS Da'!U249+'TDC Da'!U249</f>
        <v>134</v>
      </c>
      <c r="V249" s="55">
        <f>+'MIT Da'!V249+'SAR Da'!V249+'URQ Da'!V249+'ROC Da'!V249+'SM Da'!V249+'BN Da'!V249+'BS Da'!V249+'TDC Da'!V249</f>
        <v>417</v>
      </c>
      <c r="W249" s="55">
        <f>+'MIT Da'!W249+'SAR Da'!W249+'URQ Da'!W249+'ROC Da'!W249+'SM Da'!W249+'BN Da'!W249+'BS Da'!W249+'TDC Da'!W249</f>
        <v>11</v>
      </c>
      <c r="X249" s="55">
        <f>+'MIT Da'!X249+'SAR Da'!X249+'URQ Da'!X249+'ROC Da'!X249+'SM Da'!X249+'BN Da'!X249+'BS Da'!X249+'TDC Da'!X249</f>
        <v>107</v>
      </c>
      <c r="Y249" s="55">
        <f>+'MIT Da'!Y249+'SAR Da'!Y249+'URQ Da'!Y249+'ROC Da'!Y249+'SM Da'!Y249+'BN Da'!Y249+'BS Da'!Y249+'TDC Da'!Y249</f>
        <v>4</v>
      </c>
      <c r="Z249" s="219">
        <f>+'MIT Da'!Z249+'SAR Da'!Z249+'URQ Da'!Z249+'ROC Da'!Z249+'SM Da'!Z249+'BN Da'!Z249+'BS Da'!Z249+'TDC Da'!Z249</f>
        <v>673</v>
      </c>
      <c r="AA249" s="55">
        <f>+'MIT Da'!AA249+'SAR Da'!AA249+'URQ Da'!AA249+'ROC Da'!AA249+'SM Da'!AA249+'BN Da'!AA249+'BS Da'!AA249+'TDC Da'!AA249</f>
        <v>182</v>
      </c>
      <c r="AB249" s="55">
        <f>+'MIT Da'!AB249+'SAR Da'!AB249+'URQ Da'!AB249+'ROC Da'!AB249+'SM Da'!AB249+'BN Da'!AB249+'BS Da'!AB249+'TDC Da'!AB249</f>
        <v>101</v>
      </c>
      <c r="AC249" s="55">
        <f>+'MIT Da'!AC249+'SAR Da'!AC249+'URQ Da'!AC249+'ROC Da'!AC249+'SM Da'!AC249+'BN Da'!AC249+'BS Da'!AC249+'TDC Da'!AC249</f>
        <v>673</v>
      </c>
      <c r="AD249" s="219">
        <f>+'MIT Da'!AD249+'SAR Da'!AD249+'URQ Da'!AD249+'ROC Da'!AD249+'SM Da'!AD249+'BN Da'!AD249+'BS Da'!AD249+'TDC Da'!AD249</f>
        <v>956</v>
      </c>
      <c r="AE249" s="55">
        <f>+'MIT Da'!AE249+'SAR Da'!AE249+'URQ Da'!AE249+'ROC Da'!AE249+'SM Da'!AE249+'BN Da'!AE249+'BS Da'!AE249+'TDC Da'!AE249</f>
        <v>54</v>
      </c>
      <c r="AF249" s="55">
        <f>+'MIT Da'!AF249+'SAR Da'!AF249+'URQ Da'!AF249+'ROC Da'!AF249+'SM Da'!AF249+'BN Da'!AF249+'BS Da'!AF249+'TDC Da'!AF249</f>
        <v>95</v>
      </c>
      <c r="AG249" s="55">
        <f>+'MIT Da'!AG249+'SAR Da'!AG249+'URQ Da'!AG249+'ROC Da'!AG249+'SM Da'!AG249+'BN Da'!AG249+'BS Da'!AG249+'TDC Da'!AG249</f>
        <v>447</v>
      </c>
      <c r="AH249" s="219">
        <f>+'MIT Da'!AH249+'SAR Da'!AH249+'URQ Da'!AH249+'ROC Da'!AH249+'SM Da'!AH249+'BN Da'!AH249+'BS Da'!AH249+'TDC Da'!AH249</f>
        <v>596</v>
      </c>
      <c r="AI249" s="10">
        <f>+'MIT Da'!AI249+'SAR Da'!AI249+'URQ Da'!AI249+'ROC Da'!AI249+'SM Da'!AI249+'BN Da'!AI249+'BS Da'!AI249+'TDC Da'!AI249</f>
        <v>281.214</v>
      </c>
      <c r="AJ249" s="10">
        <f>+'MIT Da'!AJ249+'SAR Da'!AJ249+'URQ Da'!AJ249+'ROC Da'!AJ249+'SM Da'!AJ249+'BN Da'!AJ249+'BS Da'!AJ249+'TDC Da'!AJ249</f>
        <v>2</v>
      </c>
      <c r="AK249" s="10">
        <f>+'MIT Da'!AK249+'SAR Da'!AK249+'URQ Da'!AK249+'ROC Da'!AK249+'SM Da'!AK249+'BN Da'!AK249+'BS Da'!AK249+'TDC Da'!AK249</f>
        <v>497.428</v>
      </c>
      <c r="AL249" s="222">
        <f>+'MIT Da'!AL249+'SAR Da'!AL249+'URQ Da'!AL249+'ROC Da'!AL249+'SM Da'!AL249+'BN Da'!AL249+'BS Da'!AL249+'TDC Da'!AL249</f>
        <v>780.64199999999994</v>
      </c>
      <c r="AM249" s="55">
        <f>+'MIT Da'!AM249+'SAR Da'!AM249+'URQ Da'!AM249+'ROC Da'!AM249+'SM Da'!AM249+'BN Da'!AM249+'BS Da'!AM249+'TDC Da'!AM249</f>
        <v>12</v>
      </c>
      <c r="AN249" s="55">
        <f>+'MIT Da'!AN249+'SAR Da'!AN249+'URQ Da'!AN249+'ROC Da'!AN249+'SM Da'!AN249+'BN Da'!AN249+'BS Da'!AN249+'TDC Da'!AN249</f>
        <v>60</v>
      </c>
      <c r="AO249" s="55">
        <f>+'MIT Da'!AO249+'SAR Da'!AO249+'URQ Da'!AO249+'ROC Da'!AO249+'SM Da'!AO249+'BN Da'!AO249+'BS Da'!AO249+'TDC Da'!AO249</f>
        <v>82</v>
      </c>
      <c r="AP249" s="232">
        <f>+'MIT Da'!AP249+'SAR Da'!AP249+'URQ Da'!AP249+'ROC Da'!AP249+'SM Da'!AP249+'BN Da'!AP249+'BS Da'!AP249+'TDC Da'!AP249</f>
        <v>154</v>
      </c>
      <c r="AQ249" s="55">
        <f>+'MIT Da'!AQ249+'SAR Da'!AQ249+'URQ Da'!AQ249+'ROC Da'!AQ249+'SM Da'!AQ249+'BN Da'!AQ249+'BS Da'!AQ249+'TDC Da'!AQ249</f>
        <v>596</v>
      </c>
      <c r="AR249" s="55">
        <f>+'MIT Da'!AR249+'SAR Da'!AR249+'URQ Da'!AR249+'ROC Da'!AR249+'SM Da'!AR249+'BN Da'!AR249+'BS Da'!AR249+'TDC Da'!AR249</f>
        <v>341</v>
      </c>
      <c r="AS249" s="55">
        <f>+'MIT Da'!AS249+'SAR Da'!AS249+'URQ Da'!AS249+'ROC Da'!AS249+'SM Da'!AS249+'BN Da'!AS249+'BS Da'!AS249+'TDC Da'!AS249</f>
        <v>39</v>
      </c>
      <c r="AT249" s="232">
        <f>+SUM(RED_InfraMR[[#This Row],[B.02.1 - Parque de Coches Eléctricos Motrices]:[B.02.3 - Parque de Coches Eléctricos Motrices Tipo R]])</f>
        <v>976</v>
      </c>
      <c r="AU249" s="55">
        <f>+'MIT Da'!AU249+'SAR Da'!AU249+'URQ Da'!AU249+'ROC Da'!AU249+'SM Da'!AU249+'BN Da'!AU249+'BS Da'!AU249+'TDC Da'!AU249</f>
        <v>12</v>
      </c>
      <c r="AV249" s="55">
        <f>+'MIT Da'!AV249+'SAR Da'!AV249+'URQ Da'!AV249+'ROC Da'!AV249+'SM Da'!AV249+'BN Da'!AV249+'BS Da'!AV249+'TDC Da'!AV249</f>
        <v>6</v>
      </c>
      <c r="AW249" s="55">
        <f>+'MIT Da'!AW249+'SAR Da'!AW249+'URQ Da'!AW249+'ROC Da'!AW249+'SM Da'!AW249+'BN Da'!AW249+'BS Da'!AW249+'TDC Da'!AW249</f>
        <v>10</v>
      </c>
      <c r="AX249" s="232">
        <f>+SUM(RED_InfraMR[[#This Row],[B.03.1 - Parque de Coches Motores Motrices Remolcados]:[B.03.3 - Parque de Coches Motores Motrices Cabina]])</f>
        <v>28</v>
      </c>
      <c r="AY249" s="55">
        <f>+'MIT Da'!AY249+'SAR Da'!AY249+'URQ Da'!AY249+'ROC Da'!AY249+'SM Da'!AY249+'BN Da'!AY249+'BS Da'!AY249+'TDC Da'!AY249</f>
        <v>440</v>
      </c>
      <c r="AZ249" s="55">
        <f>+'MIT Da'!AZ249+'SAR Da'!AZ249+'URQ Da'!AZ249+'ROC Da'!AZ249+'SM Da'!AZ249+'BN Da'!AZ249+'BS Da'!AZ249+'TDC Da'!AZ249</f>
        <v>170</v>
      </c>
      <c r="BA249" s="55">
        <f>+'MIT Da'!BA249+'SAR Da'!BA249+'URQ Da'!BA249+'ROC Da'!BA249+'SM Da'!BA249+'BN Da'!BA249+'BS Da'!BA249+'TDC Da'!BA249</f>
        <v>15</v>
      </c>
      <c r="BB249" s="55">
        <f>+'MIT Da'!BB249+'SAR Da'!BB249+'URQ Da'!BB249+'ROC Da'!BB249+'SM Da'!BB249+'BN Da'!BB249+'BS Da'!BB249+'TDC Da'!BB249</f>
        <v>0</v>
      </c>
      <c r="BC249" s="232">
        <f>+SUM(RED_InfraMR[[#This Row],[B.04.1 - Parque de Coches Remolcados Clase Unica]:[B.04.5 - Parque de Coches Remolcados para Servicios Especiales (Cartoneros)]])</f>
        <v>625</v>
      </c>
      <c r="BD249" s="393">
        <f>+'MIT Da'!BD249+'SAR Da'!BD249+'URQ Da'!BD249+'ROC Da'!BD249+'SM Da'!BD249+'BN Da'!BD249+'BS Da'!BD249+'TDC Da'!BD249</f>
        <v>164</v>
      </c>
      <c r="BE249" s="55">
        <f>+'MIT Da'!BE249+'SAR Da'!BE249+'URQ Da'!BE249+'ROC Da'!BE249+'SM Da'!BE249+'BN Da'!BE249+'BS Da'!BE249+'TDC Da'!BE249</f>
        <v>12</v>
      </c>
      <c r="BF249" s="55">
        <f>+'MIT Da'!BF249+'SAR Da'!BF249+'URQ Da'!BF249+'ROC Da'!BF249+'SM Da'!BF249+'BN Da'!BF249+'BS Da'!BF249+'TDC Da'!BF249</f>
        <v>92</v>
      </c>
      <c r="BG249" s="235"/>
    </row>
    <row r="250" spans="1:59">
      <c r="A250" s="1">
        <v>2013</v>
      </c>
      <c r="B250" s="1" t="s">
        <v>69</v>
      </c>
      <c r="C250" s="10">
        <f>+'MIT Da'!C250+'SAR Da'!C250+'URQ Da'!C250+'ROC Da'!C250+'SM Da'!C250+'BN Da'!C250+'BS Da'!C250+'TDC Da'!C250</f>
        <v>147.21299999999999</v>
      </c>
      <c r="D250" s="10">
        <f>+'MIT Da'!D250+'SAR Da'!D250+'URQ Da'!D250+'ROC Da'!D250+'SM Da'!D250+'BN Da'!D250+'BS Da'!D250+'TDC Da'!D250</f>
        <v>434.00300000000004</v>
      </c>
      <c r="E250" s="10">
        <f>+'MIT Da'!E250+'SAR Da'!E250+'URQ Da'!E250+'ROC Da'!E250+'SM Da'!E250+'BN Da'!E250+'BS Da'!E250+'TDC Da'!E250</f>
        <v>0</v>
      </c>
      <c r="F250" s="10">
        <f>+'MIT Da'!F250+'SAR Da'!F250+'URQ Da'!F250+'ROC Da'!F250+'SM Da'!F250+'BN Da'!F250+'BS Da'!F250+'TDC Da'!F250</f>
        <v>186.47664</v>
      </c>
      <c r="G250" s="192">
        <f>+'MIT Da'!G250+'SAR Da'!G250+'URQ Da'!G250+'ROC Da'!G250+'SM Da'!G250+'BN Da'!G250+'BS Da'!G250+'TDC Da'!G250</f>
        <v>767.69263999999998</v>
      </c>
      <c r="H250" s="192">
        <f>+'MIT Da'!H250+'SAR Da'!H250+'URQ Da'!H250+'ROC Da'!H250+'SM Da'!H250+'BN Da'!H250+'BS Da'!H250+'TDC Da'!H250</f>
        <v>767.69263999999998</v>
      </c>
      <c r="I250" s="10">
        <f>+'MIT Da'!I250+'SAR Da'!I250+'URQ Da'!I250+'ROC Da'!I250+'SM Da'!I250+'BN Da'!I250+'BS Da'!I250+'TDC Da'!I250</f>
        <v>1011.74311</v>
      </c>
      <c r="J250" s="10">
        <f>+'MIT Da'!J250+'SAR Da'!J250+'URQ Da'!J250+'ROC Da'!J250+'SM Da'!J250+'BN Da'!J250+'BS Da'!J250+'TDC Da'!J250</f>
        <v>1039.809</v>
      </c>
      <c r="K250" s="10">
        <f>+'MIT Da'!K250+'SAR Da'!K250+'URQ Da'!K250+'ROC Da'!K250+'SM Da'!K250+'BN Da'!K250+'BS Da'!K250+'TDC Da'!K250</f>
        <v>54.516999999999996</v>
      </c>
      <c r="L250" s="10">
        <f>+'MIT Da'!L250+'SAR Da'!L250+'URQ Da'!L250+'ROC Da'!L250+'SM Da'!L250+'BN Da'!L250+'BS Da'!L250+'TDC Da'!L250</f>
        <v>400.09900000000005</v>
      </c>
      <c r="M250" s="10">
        <f>+'MIT Da'!M250+'SAR Da'!M250+'URQ Da'!M250+'ROC Da'!M250+'SM Da'!M250+'BN Da'!M250+'BS Da'!M250+'TDC Da'!M250</f>
        <v>21.314999999999998</v>
      </c>
      <c r="N250" s="192">
        <f>+'MIT Da'!N250+'SAR Da'!N250+'URQ Da'!N250+'ROC Da'!N250+'SM Da'!N250+'BN Da'!N250+'BS Da'!N250+'TDC Da'!N250</f>
        <v>1439.9079999999999</v>
      </c>
      <c r="O250" s="192">
        <f>+'MIT Da'!O250+'SAR Da'!O250+'URQ Da'!O250+'ROC Da'!O250+'SM Da'!O250+'BN Da'!O250+'BS Da'!O250+'TDC Da'!O250</f>
        <v>1439.9079999999999</v>
      </c>
      <c r="P250" s="55">
        <f>+'MIT Da'!P250+'SAR Da'!P250+'URQ Da'!P250+'ROC Da'!P250+'SM Da'!P250+'BN Da'!P250+'BS Da'!P250+'TDC Da'!P250</f>
        <v>203</v>
      </c>
      <c r="Q250" s="55">
        <f>+'MIT Da'!Q250+'SAR Da'!Q250+'URQ Da'!Q250+'ROC Da'!Q250+'SM Da'!Q250+'BN Da'!Q250+'BS Da'!Q250+'TDC Da'!Q250</f>
        <v>58</v>
      </c>
      <c r="R250" s="55">
        <f>+'MIT Da'!R250+'SAR Da'!R250+'URQ Da'!R250+'ROC Da'!R250+'SM Da'!R250+'BN Da'!R250+'BS Da'!R250+'TDC Da'!R250</f>
        <v>10</v>
      </c>
      <c r="S250" s="213">
        <f>+'MIT Da'!S250+'SAR Da'!S250+'URQ Da'!S250+'ROC Da'!S250+'SM Da'!S250+'BN Da'!S250+'BS Da'!S250+'TDC Da'!S250</f>
        <v>271</v>
      </c>
      <c r="T250" s="213">
        <f>+'MIT Da'!T250+'SAR Da'!T250+'URQ Da'!T250+'ROC Da'!T250+'SM Da'!T250+'BN Da'!T250+'BS Da'!T250+'TDC Da'!T250</f>
        <v>271</v>
      </c>
      <c r="U250" s="55">
        <f>+'MIT Da'!U250+'SAR Da'!U250+'URQ Da'!U250+'ROC Da'!U250+'SM Da'!U250+'BN Da'!U250+'BS Da'!U250+'TDC Da'!U250</f>
        <v>134</v>
      </c>
      <c r="V250" s="55">
        <f>+'MIT Da'!V250+'SAR Da'!V250+'URQ Da'!V250+'ROC Da'!V250+'SM Da'!V250+'BN Da'!V250+'BS Da'!V250+'TDC Da'!V250</f>
        <v>417</v>
      </c>
      <c r="W250" s="55">
        <f>+'MIT Da'!W250+'SAR Da'!W250+'URQ Da'!W250+'ROC Da'!W250+'SM Da'!W250+'BN Da'!W250+'BS Da'!W250+'TDC Da'!W250</f>
        <v>11</v>
      </c>
      <c r="X250" s="55">
        <f>+'MIT Da'!X250+'SAR Da'!X250+'URQ Da'!X250+'ROC Da'!X250+'SM Da'!X250+'BN Da'!X250+'BS Da'!X250+'TDC Da'!X250</f>
        <v>107</v>
      </c>
      <c r="Y250" s="55">
        <f>+'MIT Da'!Y250+'SAR Da'!Y250+'URQ Da'!Y250+'ROC Da'!Y250+'SM Da'!Y250+'BN Da'!Y250+'BS Da'!Y250+'TDC Da'!Y250</f>
        <v>4</v>
      </c>
      <c r="Z250" s="219">
        <f>+'MIT Da'!Z250+'SAR Da'!Z250+'URQ Da'!Z250+'ROC Da'!Z250+'SM Da'!Z250+'BN Da'!Z250+'BS Da'!Z250+'TDC Da'!Z250</f>
        <v>673</v>
      </c>
      <c r="AA250" s="55">
        <f>+'MIT Da'!AA250+'SAR Da'!AA250+'URQ Da'!AA250+'ROC Da'!AA250+'SM Da'!AA250+'BN Da'!AA250+'BS Da'!AA250+'TDC Da'!AA250</f>
        <v>182</v>
      </c>
      <c r="AB250" s="55">
        <f>+'MIT Da'!AB250+'SAR Da'!AB250+'URQ Da'!AB250+'ROC Da'!AB250+'SM Da'!AB250+'BN Da'!AB250+'BS Da'!AB250+'TDC Da'!AB250</f>
        <v>101</v>
      </c>
      <c r="AC250" s="55">
        <f>+'MIT Da'!AC250+'SAR Da'!AC250+'URQ Da'!AC250+'ROC Da'!AC250+'SM Da'!AC250+'BN Da'!AC250+'BS Da'!AC250+'TDC Da'!AC250</f>
        <v>673</v>
      </c>
      <c r="AD250" s="219">
        <f>+'MIT Da'!AD250+'SAR Da'!AD250+'URQ Da'!AD250+'ROC Da'!AD250+'SM Da'!AD250+'BN Da'!AD250+'BS Da'!AD250+'TDC Da'!AD250</f>
        <v>956</v>
      </c>
      <c r="AE250" s="55">
        <f>+'MIT Da'!AE250+'SAR Da'!AE250+'URQ Da'!AE250+'ROC Da'!AE250+'SM Da'!AE250+'BN Da'!AE250+'BS Da'!AE250+'TDC Da'!AE250</f>
        <v>54</v>
      </c>
      <c r="AF250" s="55">
        <f>+'MIT Da'!AF250+'SAR Da'!AF250+'URQ Da'!AF250+'ROC Da'!AF250+'SM Da'!AF250+'BN Da'!AF250+'BS Da'!AF250+'TDC Da'!AF250</f>
        <v>95</v>
      </c>
      <c r="AG250" s="55">
        <f>+'MIT Da'!AG250+'SAR Da'!AG250+'URQ Da'!AG250+'ROC Da'!AG250+'SM Da'!AG250+'BN Da'!AG250+'BS Da'!AG250+'TDC Da'!AG250</f>
        <v>447</v>
      </c>
      <c r="AH250" s="219">
        <f>+'MIT Da'!AH250+'SAR Da'!AH250+'URQ Da'!AH250+'ROC Da'!AH250+'SM Da'!AH250+'BN Da'!AH250+'BS Da'!AH250+'TDC Da'!AH250</f>
        <v>596</v>
      </c>
      <c r="AI250" s="10">
        <f>+'MIT Da'!AI250+'SAR Da'!AI250+'URQ Da'!AI250+'ROC Da'!AI250+'SM Da'!AI250+'BN Da'!AI250+'BS Da'!AI250+'TDC Da'!AI250</f>
        <v>281.214</v>
      </c>
      <c r="AJ250" s="10">
        <f>+'MIT Da'!AJ250+'SAR Da'!AJ250+'URQ Da'!AJ250+'ROC Da'!AJ250+'SM Da'!AJ250+'BN Da'!AJ250+'BS Da'!AJ250+'TDC Da'!AJ250</f>
        <v>2</v>
      </c>
      <c r="AK250" s="10">
        <f>+'MIT Da'!AK250+'SAR Da'!AK250+'URQ Da'!AK250+'ROC Da'!AK250+'SM Da'!AK250+'BN Da'!AK250+'BS Da'!AK250+'TDC Da'!AK250</f>
        <v>497.428</v>
      </c>
      <c r="AL250" s="222">
        <f>+'MIT Da'!AL250+'SAR Da'!AL250+'URQ Da'!AL250+'ROC Da'!AL250+'SM Da'!AL250+'BN Da'!AL250+'BS Da'!AL250+'TDC Da'!AL250</f>
        <v>780.64199999999994</v>
      </c>
      <c r="AM250" s="55">
        <f>+'MIT Da'!AM250+'SAR Da'!AM250+'URQ Da'!AM250+'ROC Da'!AM250+'SM Da'!AM250+'BN Da'!AM250+'BS Da'!AM250+'TDC Da'!AM250</f>
        <v>12</v>
      </c>
      <c r="AN250" s="55">
        <f>+'MIT Da'!AN250+'SAR Da'!AN250+'URQ Da'!AN250+'ROC Da'!AN250+'SM Da'!AN250+'BN Da'!AN250+'BS Da'!AN250+'TDC Da'!AN250</f>
        <v>60</v>
      </c>
      <c r="AO250" s="55">
        <f>+'MIT Da'!AO250+'SAR Da'!AO250+'URQ Da'!AO250+'ROC Da'!AO250+'SM Da'!AO250+'BN Da'!AO250+'BS Da'!AO250+'TDC Da'!AO250</f>
        <v>82</v>
      </c>
      <c r="AP250" s="232">
        <f>+'MIT Da'!AP250+'SAR Da'!AP250+'URQ Da'!AP250+'ROC Da'!AP250+'SM Da'!AP250+'BN Da'!AP250+'BS Da'!AP250+'TDC Da'!AP250</f>
        <v>154</v>
      </c>
      <c r="AQ250" s="55">
        <f>+'MIT Da'!AQ250+'SAR Da'!AQ250+'URQ Da'!AQ250+'ROC Da'!AQ250+'SM Da'!AQ250+'BN Da'!AQ250+'BS Da'!AQ250+'TDC Da'!AQ250</f>
        <v>596</v>
      </c>
      <c r="AR250" s="55">
        <f>+'MIT Da'!AR250+'SAR Da'!AR250+'URQ Da'!AR250+'ROC Da'!AR250+'SM Da'!AR250+'BN Da'!AR250+'BS Da'!AR250+'TDC Da'!AR250</f>
        <v>341</v>
      </c>
      <c r="AS250" s="55">
        <f>+'MIT Da'!AS250+'SAR Da'!AS250+'URQ Da'!AS250+'ROC Da'!AS250+'SM Da'!AS250+'BN Da'!AS250+'BS Da'!AS250+'TDC Da'!AS250</f>
        <v>39</v>
      </c>
      <c r="AT250" s="232">
        <f>+SUM(RED_InfraMR[[#This Row],[B.02.1 - Parque de Coches Eléctricos Motrices]:[B.02.3 - Parque de Coches Eléctricos Motrices Tipo R]])</f>
        <v>976</v>
      </c>
      <c r="AU250" s="55">
        <f>+'MIT Da'!AU250+'SAR Da'!AU250+'URQ Da'!AU250+'ROC Da'!AU250+'SM Da'!AU250+'BN Da'!AU250+'BS Da'!AU250+'TDC Da'!AU250</f>
        <v>12</v>
      </c>
      <c r="AV250" s="55">
        <f>+'MIT Da'!AV250+'SAR Da'!AV250+'URQ Da'!AV250+'ROC Da'!AV250+'SM Da'!AV250+'BN Da'!AV250+'BS Da'!AV250+'TDC Da'!AV250</f>
        <v>6</v>
      </c>
      <c r="AW250" s="55">
        <f>+'MIT Da'!AW250+'SAR Da'!AW250+'URQ Da'!AW250+'ROC Da'!AW250+'SM Da'!AW250+'BN Da'!AW250+'BS Da'!AW250+'TDC Da'!AW250</f>
        <v>10</v>
      </c>
      <c r="AX250" s="232">
        <f>+SUM(RED_InfraMR[[#This Row],[B.03.1 - Parque de Coches Motores Motrices Remolcados]:[B.03.3 - Parque de Coches Motores Motrices Cabina]])</f>
        <v>28</v>
      </c>
      <c r="AY250" s="55">
        <f>+'MIT Da'!AY250+'SAR Da'!AY250+'URQ Da'!AY250+'ROC Da'!AY250+'SM Da'!AY250+'BN Da'!AY250+'BS Da'!AY250+'TDC Da'!AY250</f>
        <v>440</v>
      </c>
      <c r="AZ250" s="55">
        <f>+'MIT Da'!AZ250+'SAR Da'!AZ250+'URQ Da'!AZ250+'ROC Da'!AZ250+'SM Da'!AZ250+'BN Da'!AZ250+'BS Da'!AZ250+'TDC Da'!AZ250</f>
        <v>170</v>
      </c>
      <c r="BA250" s="55">
        <f>+'MIT Da'!BA250+'SAR Da'!BA250+'URQ Da'!BA250+'ROC Da'!BA250+'SM Da'!BA250+'BN Da'!BA250+'BS Da'!BA250+'TDC Da'!BA250</f>
        <v>15</v>
      </c>
      <c r="BB250" s="55">
        <f>+'MIT Da'!BB250+'SAR Da'!BB250+'URQ Da'!BB250+'ROC Da'!BB250+'SM Da'!BB250+'BN Da'!BB250+'BS Da'!BB250+'TDC Da'!BB250</f>
        <v>0</v>
      </c>
      <c r="BC250" s="232">
        <f>+SUM(RED_InfraMR[[#This Row],[B.04.1 - Parque de Coches Remolcados Clase Unica]:[B.04.5 - Parque de Coches Remolcados para Servicios Especiales (Cartoneros)]])</f>
        <v>625</v>
      </c>
      <c r="BD250" s="393">
        <f>+'MIT Da'!BD250+'SAR Da'!BD250+'URQ Da'!BD250+'ROC Da'!BD250+'SM Da'!BD250+'BN Da'!BD250+'BS Da'!BD250+'TDC Da'!BD250</f>
        <v>164</v>
      </c>
      <c r="BE250" s="55">
        <f>+'MIT Da'!BE250+'SAR Da'!BE250+'URQ Da'!BE250+'ROC Da'!BE250+'SM Da'!BE250+'BN Da'!BE250+'BS Da'!BE250+'TDC Da'!BE250</f>
        <v>12</v>
      </c>
      <c r="BF250" s="55">
        <f>+'MIT Da'!BF250+'SAR Da'!BF250+'URQ Da'!BF250+'ROC Da'!BF250+'SM Da'!BF250+'BN Da'!BF250+'BS Da'!BF250+'TDC Da'!BF250</f>
        <v>92</v>
      </c>
      <c r="BG250" s="235"/>
    </row>
    <row r="251" spans="1:59">
      <c r="A251" s="1">
        <v>2013</v>
      </c>
      <c r="B251" s="1" t="s">
        <v>70</v>
      </c>
      <c r="C251" s="10">
        <f>+'MIT Da'!C251+'SAR Da'!C251+'URQ Da'!C251+'ROC Da'!C251+'SM Da'!C251+'BN Da'!C251+'BS Da'!C251+'TDC Da'!C251</f>
        <v>147.21299999999999</v>
      </c>
      <c r="D251" s="10">
        <f>+'MIT Da'!D251+'SAR Da'!D251+'URQ Da'!D251+'ROC Da'!D251+'SM Da'!D251+'BN Da'!D251+'BS Da'!D251+'TDC Da'!D251</f>
        <v>434.00300000000004</v>
      </c>
      <c r="E251" s="10">
        <f>+'MIT Da'!E251+'SAR Da'!E251+'URQ Da'!E251+'ROC Da'!E251+'SM Da'!E251+'BN Da'!E251+'BS Da'!E251+'TDC Da'!E251</f>
        <v>0</v>
      </c>
      <c r="F251" s="10">
        <f>+'MIT Da'!F251+'SAR Da'!F251+'URQ Da'!F251+'ROC Da'!F251+'SM Da'!F251+'BN Da'!F251+'BS Da'!F251+'TDC Da'!F251</f>
        <v>186.47664</v>
      </c>
      <c r="G251" s="192">
        <f>+'MIT Da'!G251+'SAR Da'!G251+'URQ Da'!G251+'ROC Da'!G251+'SM Da'!G251+'BN Da'!G251+'BS Da'!G251+'TDC Da'!G251</f>
        <v>767.69263999999998</v>
      </c>
      <c r="H251" s="192">
        <f>+'MIT Da'!H251+'SAR Da'!H251+'URQ Da'!H251+'ROC Da'!H251+'SM Da'!H251+'BN Da'!H251+'BS Da'!H251+'TDC Da'!H251</f>
        <v>767.69263999999998</v>
      </c>
      <c r="I251" s="10">
        <f>+'MIT Da'!I251+'SAR Da'!I251+'URQ Da'!I251+'ROC Da'!I251+'SM Da'!I251+'BN Da'!I251+'BS Da'!I251+'TDC Da'!I251</f>
        <v>1011.74311</v>
      </c>
      <c r="J251" s="10">
        <f>+'MIT Da'!J251+'SAR Da'!J251+'URQ Da'!J251+'ROC Da'!J251+'SM Da'!J251+'BN Da'!J251+'BS Da'!J251+'TDC Da'!J251</f>
        <v>1039.809</v>
      </c>
      <c r="K251" s="10">
        <f>+'MIT Da'!K251+'SAR Da'!K251+'URQ Da'!K251+'ROC Da'!K251+'SM Da'!K251+'BN Da'!K251+'BS Da'!K251+'TDC Da'!K251</f>
        <v>54.516999999999996</v>
      </c>
      <c r="L251" s="10">
        <f>+'MIT Da'!L251+'SAR Da'!L251+'URQ Da'!L251+'ROC Da'!L251+'SM Da'!L251+'BN Da'!L251+'BS Da'!L251+'TDC Da'!L251</f>
        <v>400.09900000000005</v>
      </c>
      <c r="M251" s="10">
        <f>+'MIT Da'!M251+'SAR Da'!M251+'URQ Da'!M251+'ROC Da'!M251+'SM Da'!M251+'BN Da'!M251+'BS Da'!M251+'TDC Da'!M251</f>
        <v>21.314999999999998</v>
      </c>
      <c r="N251" s="192">
        <f>+'MIT Da'!N251+'SAR Da'!N251+'URQ Da'!N251+'ROC Da'!N251+'SM Da'!N251+'BN Da'!N251+'BS Da'!N251+'TDC Da'!N251</f>
        <v>1439.9079999999999</v>
      </c>
      <c r="O251" s="192">
        <f>+'MIT Da'!O251+'SAR Da'!O251+'URQ Da'!O251+'ROC Da'!O251+'SM Da'!O251+'BN Da'!O251+'BS Da'!O251+'TDC Da'!O251</f>
        <v>1439.9079999999999</v>
      </c>
      <c r="P251" s="55">
        <f>+'MIT Da'!P251+'SAR Da'!P251+'URQ Da'!P251+'ROC Da'!P251+'SM Da'!P251+'BN Da'!P251+'BS Da'!P251+'TDC Da'!P251</f>
        <v>203</v>
      </c>
      <c r="Q251" s="55">
        <f>+'MIT Da'!Q251+'SAR Da'!Q251+'URQ Da'!Q251+'ROC Da'!Q251+'SM Da'!Q251+'BN Da'!Q251+'BS Da'!Q251+'TDC Da'!Q251</f>
        <v>58</v>
      </c>
      <c r="R251" s="55">
        <f>+'MIT Da'!R251+'SAR Da'!R251+'URQ Da'!R251+'ROC Da'!R251+'SM Da'!R251+'BN Da'!R251+'BS Da'!R251+'TDC Da'!R251</f>
        <v>10</v>
      </c>
      <c r="S251" s="213">
        <f>+'MIT Da'!S251+'SAR Da'!S251+'URQ Da'!S251+'ROC Da'!S251+'SM Da'!S251+'BN Da'!S251+'BS Da'!S251+'TDC Da'!S251</f>
        <v>271</v>
      </c>
      <c r="T251" s="213">
        <f>+'MIT Da'!T251+'SAR Da'!T251+'URQ Da'!T251+'ROC Da'!T251+'SM Da'!T251+'BN Da'!T251+'BS Da'!T251+'TDC Da'!T251</f>
        <v>271</v>
      </c>
      <c r="U251" s="55">
        <f>+'MIT Da'!U251+'SAR Da'!U251+'URQ Da'!U251+'ROC Da'!U251+'SM Da'!U251+'BN Da'!U251+'BS Da'!U251+'TDC Da'!U251</f>
        <v>134</v>
      </c>
      <c r="V251" s="55">
        <f>+'MIT Da'!V251+'SAR Da'!V251+'URQ Da'!V251+'ROC Da'!V251+'SM Da'!V251+'BN Da'!V251+'BS Da'!V251+'TDC Da'!V251</f>
        <v>417</v>
      </c>
      <c r="W251" s="55">
        <f>+'MIT Da'!W251+'SAR Da'!W251+'URQ Da'!W251+'ROC Da'!W251+'SM Da'!W251+'BN Da'!W251+'BS Da'!W251+'TDC Da'!W251</f>
        <v>11</v>
      </c>
      <c r="X251" s="55">
        <f>+'MIT Da'!X251+'SAR Da'!X251+'URQ Da'!X251+'ROC Da'!X251+'SM Da'!X251+'BN Da'!X251+'BS Da'!X251+'TDC Da'!X251</f>
        <v>107</v>
      </c>
      <c r="Y251" s="55">
        <f>+'MIT Da'!Y251+'SAR Da'!Y251+'URQ Da'!Y251+'ROC Da'!Y251+'SM Da'!Y251+'BN Da'!Y251+'BS Da'!Y251+'TDC Da'!Y251</f>
        <v>4</v>
      </c>
      <c r="Z251" s="219">
        <f>+'MIT Da'!Z251+'SAR Da'!Z251+'URQ Da'!Z251+'ROC Da'!Z251+'SM Da'!Z251+'BN Da'!Z251+'BS Da'!Z251+'TDC Da'!Z251</f>
        <v>673</v>
      </c>
      <c r="AA251" s="55">
        <f>+'MIT Da'!AA251+'SAR Da'!AA251+'URQ Da'!AA251+'ROC Da'!AA251+'SM Da'!AA251+'BN Da'!AA251+'BS Da'!AA251+'TDC Da'!AA251</f>
        <v>182</v>
      </c>
      <c r="AB251" s="55">
        <f>+'MIT Da'!AB251+'SAR Da'!AB251+'URQ Da'!AB251+'ROC Da'!AB251+'SM Da'!AB251+'BN Da'!AB251+'BS Da'!AB251+'TDC Da'!AB251</f>
        <v>101</v>
      </c>
      <c r="AC251" s="55">
        <f>+'MIT Da'!AC251+'SAR Da'!AC251+'URQ Da'!AC251+'ROC Da'!AC251+'SM Da'!AC251+'BN Da'!AC251+'BS Da'!AC251+'TDC Da'!AC251</f>
        <v>673</v>
      </c>
      <c r="AD251" s="219">
        <f>+'MIT Da'!AD251+'SAR Da'!AD251+'URQ Da'!AD251+'ROC Da'!AD251+'SM Da'!AD251+'BN Da'!AD251+'BS Da'!AD251+'TDC Da'!AD251</f>
        <v>956</v>
      </c>
      <c r="AE251" s="55">
        <f>+'MIT Da'!AE251+'SAR Da'!AE251+'URQ Da'!AE251+'ROC Da'!AE251+'SM Da'!AE251+'BN Da'!AE251+'BS Da'!AE251+'TDC Da'!AE251</f>
        <v>54</v>
      </c>
      <c r="AF251" s="55">
        <f>+'MIT Da'!AF251+'SAR Da'!AF251+'URQ Da'!AF251+'ROC Da'!AF251+'SM Da'!AF251+'BN Da'!AF251+'BS Da'!AF251+'TDC Da'!AF251</f>
        <v>95</v>
      </c>
      <c r="AG251" s="55">
        <f>+'MIT Da'!AG251+'SAR Da'!AG251+'URQ Da'!AG251+'ROC Da'!AG251+'SM Da'!AG251+'BN Da'!AG251+'BS Da'!AG251+'TDC Da'!AG251</f>
        <v>447</v>
      </c>
      <c r="AH251" s="219">
        <f>+'MIT Da'!AH251+'SAR Da'!AH251+'URQ Da'!AH251+'ROC Da'!AH251+'SM Da'!AH251+'BN Da'!AH251+'BS Da'!AH251+'TDC Da'!AH251</f>
        <v>596</v>
      </c>
      <c r="AI251" s="10">
        <f>+'MIT Da'!AI251+'SAR Da'!AI251+'URQ Da'!AI251+'ROC Da'!AI251+'SM Da'!AI251+'BN Da'!AI251+'BS Da'!AI251+'TDC Da'!AI251</f>
        <v>281.214</v>
      </c>
      <c r="AJ251" s="10">
        <f>+'MIT Da'!AJ251+'SAR Da'!AJ251+'URQ Da'!AJ251+'ROC Da'!AJ251+'SM Da'!AJ251+'BN Da'!AJ251+'BS Da'!AJ251+'TDC Da'!AJ251</f>
        <v>2</v>
      </c>
      <c r="AK251" s="10">
        <f>+'MIT Da'!AK251+'SAR Da'!AK251+'URQ Da'!AK251+'ROC Da'!AK251+'SM Da'!AK251+'BN Da'!AK251+'BS Da'!AK251+'TDC Da'!AK251</f>
        <v>497.428</v>
      </c>
      <c r="AL251" s="222">
        <f>+'MIT Da'!AL251+'SAR Da'!AL251+'URQ Da'!AL251+'ROC Da'!AL251+'SM Da'!AL251+'BN Da'!AL251+'BS Da'!AL251+'TDC Da'!AL251</f>
        <v>780.64199999999994</v>
      </c>
      <c r="AM251" s="55">
        <f>+'MIT Da'!AM251+'SAR Da'!AM251+'URQ Da'!AM251+'ROC Da'!AM251+'SM Da'!AM251+'BN Da'!AM251+'BS Da'!AM251+'TDC Da'!AM251</f>
        <v>9</v>
      </c>
      <c r="AN251" s="55">
        <f>+'MIT Da'!AN251+'SAR Da'!AN251+'URQ Da'!AN251+'ROC Da'!AN251+'SM Da'!AN251+'BN Da'!AN251+'BS Da'!AN251+'TDC Da'!AN251</f>
        <v>58</v>
      </c>
      <c r="AO251" s="55">
        <f>+'MIT Da'!AO251+'SAR Da'!AO251+'URQ Da'!AO251+'ROC Da'!AO251+'SM Da'!AO251+'BN Da'!AO251+'BS Da'!AO251+'TDC Da'!AO251</f>
        <v>77</v>
      </c>
      <c r="AP251" s="232">
        <f>+'MIT Da'!AP251+'SAR Da'!AP251+'URQ Da'!AP251+'ROC Da'!AP251+'SM Da'!AP251+'BN Da'!AP251+'BS Da'!AP251+'TDC Da'!AP251</f>
        <v>144</v>
      </c>
      <c r="AQ251" s="55">
        <f>+'MIT Da'!AQ251+'SAR Da'!AQ251+'URQ Da'!AQ251+'ROC Da'!AQ251+'SM Da'!AQ251+'BN Da'!AQ251+'BS Da'!AQ251+'TDC Da'!AQ251</f>
        <v>596</v>
      </c>
      <c r="AR251" s="55">
        <f>+'MIT Da'!AR251+'SAR Da'!AR251+'URQ Da'!AR251+'ROC Da'!AR251+'SM Da'!AR251+'BN Da'!AR251+'BS Da'!AR251+'TDC Da'!AR251</f>
        <v>341</v>
      </c>
      <c r="AS251" s="55">
        <f>+'MIT Da'!AS251+'SAR Da'!AS251+'URQ Da'!AS251+'ROC Da'!AS251+'SM Da'!AS251+'BN Da'!AS251+'BS Da'!AS251+'TDC Da'!AS251</f>
        <v>39</v>
      </c>
      <c r="AT251" s="232">
        <f>+SUM(RED_InfraMR[[#This Row],[B.02.1 - Parque de Coches Eléctricos Motrices]:[B.02.3 - Parque de Coches Eléctricos Motrices Tipo R]])</f>
        <v>976</v>
      </c>
      <c r="AU251" s="55">
        <f>+'MIT Da'!AU251+'SAR Da'!AU251+'URQ Da'!AU251+'ROC Da'!AU251+'SM Da'!AU251+'BN Da'!AU251+'BS Da'!AU251+'TDC Da'!AU251</f>
        <v>12</v>
      </c>
      <c r="AV251" s="55">
        <f>+'MIT Da'!AV251+'SAR Da'!AV251+'URQ Da'!AV251+'ROC Da'!AV251+'SM Da'!AV251+'BN Da'!AV251+'BS Da'!AV251+'TDC Da'!AV251</f>
        <v>6</v>
      </c>
      <c r="AW251" s="55">
        <f>+'MIT Da'!AW251+'SAR Da'!AW251+'URQ Da'!AW251+'ROC Da'!AW251+'SM Da'!AW251+'BN Da'!AW251+'BS Da'!AW251+'TDC Da'!AW251</f>
        <v>10</v>
      </c>
      <c r="AX251" s="232">
        <f>+SUM(RED_InfraMR[[#This Row],[B.03.1 - Parque de Coches Motores Motrices Remolcados]:[B.03.3 - Parque de Coches Motores Motrices Cabina]])</f>
        <v>28</v>
      </c>
      <c r="AY251" s="55">
        <f>+'MIT Da'!AY251+'SAR Da'!AY251+'URQ Da'!AY251+'ROC Da'!AY251+'SM Da'!AY251+'BN Da'!AY251+'BS Da'!AY251+'TDC Da'!AY251</f>
        <v>496</v>
      </c>
      <c r="AZ251" s="55">
        <f>+'MIT Da'!AZ251+'SAR Da'!AZ251+'URQ Da'!AZ251+'ROC Da'!AZ251+'SM Da'!AZ251+'BN Da'!AZ251+'BS Da'!AZ251+'TDC Da'!AZ251</f>
        <v>128</v>
      </c>
      <c r="BA251" s="55">
        <f>+'MIT Da'!BA251+'SAR Da'!BA251+'URQ Da'!BA251+'ROC Da'!BA251+'SM Da'!BA251+'BN Da'!BA251+'BS Da'!BA251+'TDC Da'!BA251</f>
        <v>15</v>
      </c>
      <c r="BB251" s="55">
        <f>+'MIT Da'!BB251+'SAR Da'!BB251+'URQ Da'!BB251+'ROC Da'!BB251+'SM Da'!BB251+'BN Da'!BB251+'BS Da'!BB251+'TDC Da'!BB251</f>
        <v>0</v>
      </c>
      <c r="BC251" s="232">
        <f>+SUM(RED_InfraMR[[#This Row],[B.04.1 - Parque de Coches Remolcados Clase Unica]:[B.04.5 - Parque de Coches Remolcados para Servicios Especiales (Cartoneros)]])</f>
        <v>639</v>
      </c>
      <c r="BD251" s="393">
        <f>+'MIT Da'!BD251+'SAR Da'!BD251+'URQ Da'!BD251+'ROC Da'!BD251+'SM Da'!BD251+'BN Da'!BD251+'BS Da'!BD251+'TDC Da'!BD251</f>
        <v>164</v>
      </c>
      <c r="BE251" s="55">
        <f>+'MIT Da'!BE251+'SAR Da'!BE251+'URQ Da'!BE251+'ROC Da'!BE251+'SM Da'!BE251+'BN Da'!BE251+'BS Da'!BE251+'TDC Da'!BE251</f>
        <v>32</v>
      </c>
      <c r="BF251" s="55">
        <f>+'MIT Da'!BF251+'SAR Da'!BF251+'URQ Da'!BF251+'ROC Da'!BF251+'SM Da'!BF251+'BN Da'!BF251+'BS Da'!BF251+'TDC Da'!BF251</f>
        <v>103</v>
      </c>
      <c r="BG251" s="235"/>
    </row>
    <row r="252" spans="1:59">
      <c r="A252" s="1">
        <v>2013</v>
      </c>
      <c r="B252" s="1" t="s">
        <v>71</v>
      </c>
      <c r="C252" s="10">
        <f>+'MIT Da'!C252+'SAR Da'!C252+'URQ Da'!C252+'ROC Da'!C252+'SM Da'!C252+'BN Da'!C252+'BS Da'!C252+'TDC Da'!C252</f>
        <v>147.21299999999999</v>
      </c>
      <c r="D252" s="10">
        <f>+'MIT Da'!D252+'SAR Da'!D252+'URQ Da'!D252+'ROC Da'!D252+'SM Da'!D252+'BN Da'!D252+'BS Da'!D252+'TDC Da'!D252</f>
        <v>434.00300000000004</v>
      </c>
      <c r="E252" s="10">
        <f>+'MIT Da'!E252+'SAR Da'!E252+'URQ Da'!E252+'ROC Da'!E252+'SM Da'!E252+'BN Da'!E252+'BS Da'!E252+'TDC Da'!E252</f>
        <v>0</v>
      </c>
      <c r="F252" s="10">
        <f>+'MIT Da'!F252+'SAR Da'!F252+'URQ Da'!F252+'ROC Da'!F252+'SM Da'!F252+'BN Da'!F252+'BS Da'!F252+'TDC Da'!F252</f>
        <v>186.47664</v>
      </c>
      <c r="G252" s="192">
        <f>+'MIT Da'!G252+'SAR Da'!G252+'URQ Da'!G252+'ROC Da'!G252+'SM Da'!G252+'BN Da'!G252+'BS Da'!G252+'TDC Da'!G252</f>
        <v>767.69263999999998</v>
      </c>
      <c r="H252" s="192">
        <f>+'MIT Da'!H252+'SAR Da'!H252+'URQ Da'!H252+'ROC Da'!H252+'SM Da'!H252+'BN Da'!H252+'BS Da'!H252+'TDC Da'!H252</f>
        <v>767.69263999999998</v>
      </c>
      <c r="I252" s="10">
        <f>+'MIT Da'!I252+'SAR Da'!I252+'URQ Da'!I252+'ROC Da'!I252+'SM Da'!I252+'BN Da'!I252+'BS Da'!I252+'TDC Da'!I252</f>
        <v>1011.74311</v>
      </c>
      <c r="J252" s="10">
        <f>+'MIT Da'!J252+'SAR Da'!J252+'URQ Da'!J252+'ROC Da'!J252+'SM Da'!J252+'BN Da'!J252+'BS Da'!J252+'TDC Da'!J252</f>
        <v>1039.809</v>
      </c>
      <c r="K252" s="10">
        <f>+'MIT Da'!K252+'SAR Da'!K252+'URQ Da'!K252+'ROC Da'!K252+'SM Da'!K252+'BN Da'!K252+'BS Da'!K252+'TDC Da'!K252</f>
        <v>54.516999999999996</v>
      </c>
      <c r="L252" s="10">
        <f>+'MIT Da'!L252+'SAR Da'!L252+'URQ Da'!L252+'ROC Da'!L252+'SM Da'!L252+'BN Da'!L252+'BS Da'!L252+'TDC Da'!L252</f>
        <v>400.09900000000005</v>
      </c>
      <c r="M252" s="10">
        <f>+'MIT Da'!M252+'SAR Da'!M252+'URQ Da'!M252+'ROC Da'!M252+'SM Da'!M252+'BN Da'!M252+'BS Da'!M252+'TDC Da'!M252</f>
        <v>21.314999999999998</v>
      </c>
      <c r="N252" s="192">
        <f>+'MIT Da'!N252+'SAR Da'!N252+'URQ Da'!N252+'ROC Da'!N252+'SM Da'!N252+'BN Da'!N252+'BS Da'!N252+'TDC Da'!N252</f>
        <v>1439.9079999999999</v>
      </c>
      <c r="O252" s="192">
        <f>+'MIT Da'!O252+'SAR Da'!O252+'URQ Da'!O252+'ROC Da'!O252+'SM Da'!O252+'BN Da'!O252+'BS Da'!O252+'TDC Da'!O252</f>
        <v>1439.9079999999999</v>
      </c>
      <c r="P252" s="55">
        <f>+'MIT Da'!P252+'SAR Da'!P252+'URQ Da'!P252+'ROC Da'!P252+'SM Da'!P252+'BN Da'!P252+'BS Da'!P252+'TDC Da'!P252</f>
        <v>203</v>
      </c>
      <c r="Q252" s="55">
        <f>+'MIT Da'!Q252+'SAR Da'!Q252+'URQ Da'!Q252+'ROC Da'!Q252+'SM Da'!Q252+'BN Da'!Q252+'BS Da'!Q252+'TDC Da'!Q252</f>
        <v>58</v>
      </c>
      <c r="R252" s="55">
        <f>+'MIT Da'!R252+'SAR Da'!R252+'URQ Da'!R252+'ROC Da'!R252+'SM Da'!R252+'BN Da'!R252+'BS Da'!R252+'TDC Da'!R252</f>
        <v>10</v>
      </c>
      <c r="S252" s="213">
        <f>+'MIT Da'!S252+'SAR Da'!S252+'URQ Da'!S252+'ROC Da'!S252+'SM Da'!S252+'BN Da'!S252+'BS Da'!S252+'TDC Da'!S252</f>
        <v>271</v>
      </c>
      <c r="T252" s="213">
        <f>+'MIT Da'!T252+'SAR Da'!T252+'URQ Da'!T252+'ROC Da'!T252+'SM Da'!T252+'BN Da'!T252+'BS Da'!T252+'TDC Da'!T252</f>
        <v>271</v>
      </c>
      <c r="U252" s="55">
        <f>+'MIT Da'!U252+'SAR Da'!U252+'URQ Da'!U252+'ROC Da'!U252+'SM Da'!U252+'BN Da'!U252+'BS Da'!U252+'TDC Da'!U252</f>
        <v>134</v>
      </c>
      <c r="V252" s="55">
        <f>+'MIT Da'!V252+'SAR Da'!V252+'URQ Da'!V252+'ROC Da'!V252+'SM Da'!V252+'BN Da'!V252+'BS Da'!V252+'TDC Da'!V252</f>
        <v>417</v>
      </c>
      <c r="W252" s="55">
        <f>+'MIT Da'!W252+'SAR Da'!W252+'URQ Da'!W252+'ROC Da'!W252+'SM Da'!W252+'BN Da'!W252+'BS Da'!W252+'TDC Da'!W252</f>
        <v>11</v>
      </c>
      <c r="X252" s="55">
        <f>+'MIT Da'!X252+'SAR Da'!X252+'URQ Da'!X252+'ROC Da'!X252+'SM Da'!X252+'BN Da'!X252+'BS Da'!X252+'TDC Da'!X252</f>
        <v>107</v>
      </c>
      <c r="Y252" s="55">
        <f>+'MIT Da'!Y252+'SAR Da'!Y252+'URQ Da'!Y252+'ROC Da'!Y252+'SM Da'!Y252+'BN Da'!Y252+'BS Da'!Y252+'TDC Da'!Y252</f>
        <v>4</v>
      </c>
      <c r="Z252" s="219">
        <f>+'MIT Da'!Z252+'SAR Da'!Z252+'URQ Da'!Z252+'ROC Da'!Z252+'SM Da'!Z252+'BN Da'!Z252+'BS Da'!Z252+'TDC Da'!Z252</f>
        <v>673</v>
      </c>
      <c r="AA252" s="55">
        <f>+'MIT Da'!AA252+'SAR Da'!AA252+'URQ Da'!AA252+'ROC Da'!AA252+'SM Da'!AA252+'BN Da'!AA252+'BS Da'!AA252+'TDC Da'!AA252</f>
        <v>182</v>
      </c>
      <c r="AB252" s="55">
        <f>+'MIT Da'!AB252+'SAR Da'!AB252+'URQ Da'!AB252+'ROC Da'!AB252+'SM Da'!AB252+'BN Da'!AB252+'BS Da'!AB252+'TDC Da'!AB252</f>
        <v>101</v>
      </c>
      <c r="AC252" s="55">
        <f>+'MIT Da'!AC252+'SAR Da'!AC252+'URQ Da'!AC252+'ROC Da'!AC252+'SM Da'!AC252+'BN Da'!AC252+'BS Da'!AC252+'TDC Da'!AC252</f>
        <v>673</v>
      </c>
      <c r="AD252" s="219">
        <f>+'MIT Da'!AD252+'SAR Da'!AD252+'URQ Da'!AD252+'ROC Da'!AD252+'SM Da'!AD252+'BN Da'!AD252+'BS Da'!AD252+'TDC Da'!AD252</f>
        <v>956</v>
      </c>
      <c r="AE252" s="55">
        <f>+'MIT Da'!AE252+'SAR Da'!AE252+'URQ Da'!AE252+'ROC Da'!AE252+'SM Da'!AE252+'BN Da'!AE252+'BS Da'!AE252+'TDC Da'!AE252</f>
        <v>54</v>
      </c>
      <c r="AF252" s="55">
        <f>+'MIT Da'!AF252+'SAR Da'!AF252+'URQ Da'!AF252+'ROC Da'!AF252+'SM Da'!AF252+'BN Da'!AF252+'BS Da'!AF252+'TDC Da'!AF252</f>
        <v>95</v>
      </c>
      <c r="AG252" s="55">
        <f>+'MIT Da'!AG252+'SAR Da'!AG252+'URQ Da'!AG252+'ROC Da'!AG252+'SM Da'!AG252+'BN Da'!AG252+'BS Da'!AG252+'TDC Da'!AG252</f>
        <v>447</v>
      </c>
      <c r="AH252" s="219">
        <f>+'MIT Da'!AH252+'SAR Da'!AH252+'URQ Da'!AH252+'ROC Da'!AH252+'SM Da'!AH252+'BN Da'!AH252+'BS Da'!AH252+'TDC Da'!AH252</f>
        <v>596</v>
      </c>
      <c r="AI252" s="10">
        <f>+'MIT Da'!AI252+'SAR Da'!AI252+'URQ Da'!AI252+'ROC Da'!AI252+'SM Da'!AI252+'BN Da'!AI252+'BS Da'!AI252+'TDC Da'!AI252</f>
        <v>281.214</v>
      </c>
      <c r="AJ252" s="10">
        <f>+'MIT Da'!AJ252+'SAR Da'!AJ252+'URQ Da'!AJ252+'ROC Da'!AJ252+'SM Da'!AJ252+'BN Da'!AJ252+'BS Da'!AJ252+'TDC Da'!AJ252</f>
        <v>2</v>
      </c>
      <c r="AK252" s="10">
        <f>+'MIT Da'!AK252+'SAR Da'!AK252+'URQ Da'!AK252+'ROC Da'!AK252+'SM Da'!AK252+'BN Da'!AK252+'BS Da'!AK252+'TDC Da'!AK252</f>
        <v>497.428</v>
      </c>
      <c r="AL252" s="222">
        <f>+'MIT Da'!AL252+'SAR Da'!AL252+'URQ Da'!AL252+'ROC Da'!AL252+'SM Da'!AL252+'BN Da'!AL252+'BS Da'!AL252+'TDC Da'!AL252</f>
        <v>780.64199999999994</v>
      </c>
      <c r="AM252" s="55">
        <f>+'MIT Da'!AM252+'SAR Da'!AM252+'URQ Da'!AM252+'ROC Da'!AM252+'SM Da'!AM252+'BN Da'!AM252+'BS Da'!AM252+'TDC Da'!AM252</f>
        <v>9</v>
      </c>
      <c r="AN252" s="55">
        <f>+'MIT Da'!AN252+'SAR Da'!AN252+'URQ Da'!AN252+'ROC Da'!AN252+'SM Da'!AN252+'BN Da'!AN252+'BS Da'!AN252+'TDC Da'!AN252</f>
        <v>58</v>
      </c>
      <c r="AO252" s="55">
        <f>+'MIT Da'!AO252+'SAR Da'!AO252+'URQ Da'!AO252+'ROC Da'!AO252+'SM Da'!AO252+'BN Da'!AO252+'BS Da'!AO252+'TDC Da'!AO252</f>
        <v>77</v>
      </c>
      <c r="AP252" s="232">
        <f>+'MIT Da'!AP252+'SAR Da'!AP252+'URQ Da'!AP252+'ROC Da'!AP252+'SM Da'!AP252+'BN Da'!AP252+'BS Da'!AP252+'TDC Da'!AP252</f>
        <v>144</v>
      </c>
      <c r="AQ252" s="55">
        <f>+'MIT Da'!AQ252+'SAR Da'!AQ252+'URQ Da'!AQ252+'ROC Da'!AQ252+'SM Da'!AQ252+'BN Da'!AQ252+'BS Da'!AQ252+'TDC Da'!AQ252</f>
        <v>596</v>
      </c>
      <c r="AR252" s="55">
        <f>+'MIT Da'!AR252+'SAR Da'!AR252+'URQ Da'!AR252+'ROC Da'!AR252+'SM Da'!AR252+'BN Da'!AR252+'BS Da'!AR252+'TDC Da'!AR252</f>
        <v>341</v>
      </c>
      <c r="AS252" s="55">
        <f>+'MIT Da'!AS252+'SAR Da'!AS252+'URQ Da'!AS252+'ROC Da'!AS252+'SM Da'!AS252+'BN Da'!AS252+'BS Da'!AS252+'TDC Da'!AS252</f>
        <v>39</v>
      </c>
      <c r="AT252" s="232">
        <f>+SUM(RED_InfraMR[[#This Row],[B.02.1 - Parque de Coches Eléctricos Motrices]:[B.02.3 - Parque de Coches Eléctricos Motrices Tipo R]])</f>
        <v>976</v>
      </c>
      <c r="AU252" s="55">
        <f>+'MIT Da'!AU252+'SAR Da'!AU252+'URQ Da'!AU252+'ROC Da'!AU252+'SM Da'!AU252+'BN Da'!AU252+'BS Da'!AU252+'TDC Da'!AU252</f>
        <v>12</v>
      </c>
      <c r="AV252" s="55">
        <f>+'MIT Da'!AV252+'SAR Da'!AV252+'URQ Da'!AV252+'ROC Da'!AV252+'SM Da'!AV252+'BN Da'!AV252+'BS Da'!AV252+'TDC Da'!AV252</f>
        <v>6</v>
      </c>
      <c r="AW252" s="55">
        <f>+'MIT Da'!AW252+'SAR Da'!AW252+'URQ Da'!AW252+'ROC Da'!AW252+'SM Da'!AW252+'BN Da'!AW252+'BS Da'!AW252+'TDC Da'!AW252</f>
        <v>10</v>
      </c>
      <c r="AX252" s="232">
        <f>+SUM(RED_InfraMR[[#This Row],[B.03.1 - Parque de Coches Motores Motrices Remolcados]:[B.03.3 - Parque de Coches Motores Motrices Cabina]])</f>
        <v>28</v>
      </c>
      <c r="AY252" s="55">
        <f>+'MIT Da'!AY252+'SAR Da'!AY252+'URQ Da'!AY252+'ROC Da'!AY252+'SM Da'!AY252+'BN Da'!AY252+'BS Da'!AY252+'TDC Da'!AY252</f>
        <v>496</v>
      </c>
      <c r="AZ252" s="55">
        <f>+'MIT Da'!AZ252+'SAR Da'!AZ252+'URQ Da'!AZ252+'ROC Da'!AZ252+'SM Da'!AZ252+'BN Da'!AZ252+'BS Da'!AZ252+'TDC Da'!AZ252</f>
        <v>128</v>
      </c>
      <c r="BA252" s="55">
        <f>+'MIT Da'!BA252+'SAR Da'!BA252+'URQ Da'!BA252+'ROC Da'!BA252+'SM Da'!BA252+'BN Da'!BA252+'BS Da'!BA252+'TDC Da'!BA252</f>
        <v>15</v>
      </c>
      <c r="BB252" s="55">
        <f>+'MIT Da'!BB252+'SAR Da'!BB252+'URQ Da'!BB252+'ROC Da'!BB252+'SM Da'!BB252+'BN Da'!BB252+'BS Da'!BB252+'TDC Da'!BB252</f>
        <v>0</v>
      </c>
      <c r="BC252" s="232">
        <f>+SUM(RED_InfraMR[[#This Row],[B.04.1 - Parque de Coches Remolcados Clase Unica]:[B.04.5 - Parque de Coches Remolcados para Servicios Especiales (Cartoneros)]])</f>
        <v>639</v>
      </c>
      <c r="BD252" s="393">
        <f>+'MIT Da'!BD252+'SAR Da'!BD252+'URQ Da'!BD252+'ROC Da'!BD252+'SM Da'!BD252+'BN Da'!BD252+'BS Da'!BD252+'TDC Da'!BD252</f>
        <v>164</v>
      </c>
      <c r="BE252" s="55">
        <f>+'MIT Da'!BE252+'SAR Da'!BE252+'URQ Da'!BE252+'ROC Da'!BE252+'SM Da'!BE252+'BN Da'!BE252+'BS Da'!BE252+'TDC Da'!BE252</f>
        <v>32</v>
      </c>
      <c r="BF252" s="55">
        <f>+'MIT Da'!BF252+'SAR Da'!BF252+'URQ Da'!BF252+'ROC Da'!BF252+'SM Da'!BF252+'BN Da'!BF252+'BS Da'!BF252+'TDC Da'!BF252</f>
        <v>103</v>
      </c>
      <c r="BG252" s="235"/>
    </row>
    <row r="253" spans="1:59">
      <c r="A253" s="1">
        <v>2013</v>
      </c>
      <c r="B253" s="1" t="s">
        <v>72</v>
      </c>
      <c r="C253" s="10">
        <f>+'MIT Da'!C253+'SAR Da'!C253+'URQ Da'!C253+'ROC Da'!C253+'SM Da'!C253+'BN Da'!C253+'BS Da'!C253+'TDC Da'!C253</f>
        <v>147.21299999999999</v>
      </c>
      <c r="D253" s="10">
        <f>+'MIT Da'!D253+'SAR Da'!D253+'URQ Da'!D253+'ROC Da'!D253+'SM Da'!D253+'BN Da'!D253+'BS Da'!D253+'TDC Da'!D253</f>
        <v>434.00300000000004</v>
      </c>
      <c r="E253" s="10">
        <f>+'MIT Da'!E253+'SAR Da'!E253+'URQ Da'!E253+'ROC Da'!E253+'SM Da'!E253+'BN Da'!E253+'BS Da'!E253+'TDC Da'!E253</f>
        <v>0</v>
      </c>
      <c r="F253" s="10">
        <f>+'MIT Da'!F253+'SAR Da'!F253+'URQ Da'!F253+'ROC Da'!F253+'SM Da'!F253+'BN Da'!F253+'BS Da'!F253+'TDC Da'!F253</f>
        <v>186.47664</v>
      </c>
      <c r="G253" s="192">
        <f>+'MIT Da'!G253+'SAR Da'!G253+'URQ Da'!G253+'ROC Da'!G253+'SM Da'!G253+'BN Da'!G253+'BS Da'!G253+'TDC Da'!G253</f>
        <v>767.69263999999998</v>
      </c>
      <c r="H253" s="192">
        <f>+'MIT Da'!H253+'SAR Da'!H253+'URQ Da'!H253+'ROC Da'!H253+'SM Da'!H253+'BN Da'!H253+'BS Da'!H253+'TDC Da'!H253</f>
        <v>767.69263999999998</v>
      </c>
      <c r="I253" s="10">
        <f>+'MIT Da'!I253+'SAR Da'!I253+'URQ Da'!I253+'ROC Da'!I253+'SM Da'!I253+'BN Da'!I253+'BS Da'!I253+'TDC Da'!I253</f>
        <v>1011.74311</v>
      </c>
      <c r="J253" s="10">
        <f>+'MIT Da'!J253+'SAR Da'!J253+'URQ Da'!J253+'ROC Da'!J253+'SM Da'!J253+'BN Da'!J253+'BS Da'!J253+'TDC Da'!J253</f>
        <v>1039.809</v>
      </c>
      <c r="K253" s="10">
        <f>+'MIT Da'!K253+'SAR Da'!K253+'URQ Da'!K253+'ROC Da'!K253+'SM Da'!K253+'BN Da'!K253+'BS Da'!K253+'TDC Da'!K253</f>
        <v>54.516999999999996</v>
      </c>
      <c r="L253" s="10">
        <f>+'MIT Da'!L253+'SAR Da'!L253+'URQ Da'!L253+'ROC Da'!L253+'SM Da'!L253+'BN Da'!L253+'BS Da'!L253+'TDC Da'!L253</f>
        <v>400.09900000000005</v>
      </c>
      <c r="M253" s="10">
        <f>+'MIT Da'!M253+'SAR Da'!M253+'URQ Da'!M253+'ROC Da'!M253+'SM Da'!M253+'BN Da'!M253+'BS Da'!M253+'TDC Da'!M253</f>
        <v>21.314999999999998</v>
      </c>
      <c r="N253" s="192">
        <f>+'MIT Da'!N253+'SAR Da'!N253+'URQ Da'!N253+'ROC Da'!N253+'SM Da'!N253+'BN Da'!N253+'BS Da'!N253+'TDC Da'!N253</f>
        <v>1439.9079999999999</v>
      </c>
      <c r="O253" s="192">
        <f>+'MIT Da'!O253+'SAR Da'!O253+'URQ Da'!O253+'ROC Da'!O253+'SM Da'!O253+'BN Da'!O253+'BS Da'!O253+'TDC Da'!O253</f>
        <v>1439.9079999999999</v>
      </c>
      <c r="P253" s="55">
        <f>+'MIT Da'!P253+'SAR Da'!P253+'URQ Da'!P253+'ROC Da'!P253+'SM Da'!P253+'BN Da'!P253+'BS Da'!P253+'TDC Da'!P253</f>
        <v>203</v>
      </c>
      <c r="Q253" s="55">
        <f>+'MIT Da'!Q253+'SAR Da'!Q253+'URQ Da'!Q253+'ROC Da'!Q253+'SM Da'!Q253+'BN Da'!Q253+'BS Da'!Q253+'TDC Da'!Q253</f>
        <v>58</v>
      </c>
      <c r="R253" s="55">
        <f>+'MIT Da'!R253+'SAR Da'!R253+'URQ Da'!R253+'ROC Da'!R253+'SM Da'!R253+'BN Da'!R253+'BS Da'!R253+'TDC Da'!R253</f>
        <v>10</v>
      </c>
      <c r="S253" s="213">
        <f>+'MIT Da'!S253+'SAR Da'!S253+'URQ Da'!S253+'ROC Da'!S253+'SM Da'!S253+'BN Da'!S253+'BS Da'!S253+'TDC Da'!S253</f>
        <v>271</v>
      </c>
      <c r="T253" s="213">
        <f>+'MIT Da'!T253+'SAR Da'!T253+'URQ Da'!T253+'ROC Da'!T253+'SM Da'!T253+'BN Da'!T253+'BS Da'!T253+'TDC Da'!T253</f>
        <v>271</v>
      </c>
      <c r="U253" s="55">
        <f>+'MIT Da'!U253+'SAR Da'!U253+'URQ Da'!U253+'ROC Da'!U253+'SM Da'!U253+'BN Da'!U253+'BS Da'!U253+'TDC Da'!U253</f>
        <v>134</v>
      </c>
      <c r="V253" s="55">
        <f>+'MIT Da'!V253+'SAR Da'!V253+'URQ Da'!V253+'ROC Da'!V253+'SM Da'!V253+'BN Da'!V253+'BS Da'!V253+'TDC Da'!V253</f>
        <v>417</v>
      </c>
      <c r="W253" s="55">
        <f>+'MIT Da'!W253+'SAR Da'!W253+'URQ Da'!W253+'ROC Da'!W253+'SM Da'!W253+'BN Da'!W253+'BS Da'!W253+'TDC Da'!W253</f>
        <v>11</v>
      </c>
      <c r="X253" s="55">
        <f>+'MIT Da'!X253+'SAR Da'!X253+'URQ Da'!X253+'ROC Da'!X253+'SM Da'!X253+'BN Da'!X253+'BS Da'!X253+'TDC Da'!X253</f>
        <v>107</v>
      </c>
      <c r="Y253" s="55">
        <f>+'MIT Da'!Y253+'SAR Da'!Y253+'URQ Da'!Y253+'ROC Da'!Y253+'SM Da'!Y253+'BN Da'!Y253+'BS Da'!Y253+'TDC Da'!Y253</f>
        <v>4</v>
      </c>
      <c r="Z253" s="219">
        <f>+'MIT Da'!Z253+'SAR Da'!Z253+'URQ Da'!Z253+'ROC Da'!Z253+'SM Da'!Z253+'BN Da'!Z253+'BS Da'!Z253+'TDC Da'!Z253</f>
        <v>673</v>
      </c>
      <c r="AA253" s="55">
        <f>+'MIT Da'!AA253+'SAR Da'!AA253+'URQ Da'!AA253+'ROC Da'!AA253+'SM Da'!AA253+'BN Da'!AA253+'BS Da'!AA253+'TDC Da'!AA253</f>
        <v>182</v>
      </c>
      <c r="AB253" s="55">
        <f>+'MIT Da'!AB253+'SAR Da'!AB253+'URQ Da'!AB253+'ROC Da'!AB253+'SM Da'!AB253+'BN Da'!AB253+'BS Da'!AB253+'TDC Da'!AB253</f>
        <v>101</v>
      </c>
      <c r="AC253" s="55">
        <f>+'MIT Da'!AC253+'SAR Da'!AC253+'URQ Da'!AC253+'ROC Da'!AC253+'SM Da'!AC253+'BN Da'!AC253+'BS Da'!AC253+'TDC Da'!AC253</f>
        <v>673</v>
      </c>
      <c r="AD253" s="219">
        <f>+'MIT Da'!AD253+'SAR Da'!AD253+'URQ Da'!AD253+'ROC Da'!AD253+'SM Da'!AD253+'BN Da'!AD253+'BS Da'!AD253+'TDC Da'!AD253</f>
        <v>956</v>
      </c>
      <c r="AE253" s="55">
        <f>+'MIT Da'!AE253+'SAR Da'!AE253+'URQ Da'!AE253+'ROC Da'!AE253+'SM Da'!AE253+'BN Da'!AE253+'BS Da'!AE253+'TDC Da'!AE253</f>
        <v>54</v>
      </c>
      <c r="AF253" s="55">
        <f>+'MIT Da'!AF253+'SAR Da'!AF253+'URQ Da'!AF253+'ROC Da'!AF253+'SM Da'!AF253+'BN Da'!AF253+'BS Da'!AF253+'TDC Da'!AF253</f>
        <v>95</v>
      </c>
      <c r="AG253" s="55">
        <f>+'MIT Da'!AG253+'SAR Da'!AG253+'URQ Da'!AG253+'ROC Da'!AG253+'SM Da'!AG253+'BN Da'!AG253+'BS Da'!AG253+'TDC Da'!AG253</f>
        <v>447</v>
      </c>
      <c r="AH253" s="219">
        <f>+'MIT Da'!AH253+'SAR Da'!AH253+'URQ Da'!AH253+'ROC Da'!AH253+'SM Da'!AH253+'BN Da'!AH253+'BS Da'!AH253+'TDC Da'!AH253</f>
        <v>596</v>
      </c>
      <c r="AI253" s="10">
        <f>+'MIT Da'!AI253+'SAR Da'!AI253+'URQ Da'!AI253+'ROC Da'!AI253+'SM Da'!AI253+'BN Da'!AI253+'BS Da'!AI253+'TDC Da'!AI253</f>
        <v>281.214</v>
      </c>
      <c r="AJ253" s="10">
        <f>+'MIT Da'!AJ253+'SAR Da'!AJ253+'URQ Da'!AJ253+'ROC Da'!AJ253+'SM Da'!AJ253+'BN Da'!AJ253+'BS Da'!AJ253+'TDC Da'!AJ253</f>
        <v>2</v>
      </c>
      <c r="AK253" s="10">
        <f>+'MIT Da'!AK253+'SAR Da'!AK253+'URQ Da'!AK253+'ROC Da'!AK253+'SM Da'!AK253+'BN Da'!AK253+'BS Da'!AK253+'TDC Da'!AK253</f>
        <v>497.428</v>
      </c>
      <c r="AL253" s="222">
        <f>+'MIT Da'!AL253+'SAR Da'!AL253+'URQ Da'!AL253+'ROC Da'!AL253+'SM Da'!AL253+'BN Da'!AL253+'BS Da'!AL253+'TDC Da'!AL253</f>
        <v>780.64199999999994</v>
      </c>
      <c r="AM253" s="55">
        <f>+'MIT Da'!AM253+'SAR Da'!AM253+'URQ Da'!AM253+'ROC Da'!AM253+'SM Da'!AM253+'BN Da'!AM253+'BS Da'!AM253+'TDC Da'!AM253</f>
        <v>9</v>
      </c>
      <c r="AN253" s="55">
        <f>+'MIT Da'!AN253+'SAR Da'!AN253+'URQ Da'!AN253+'ROC Da'!AN253+'SM Da'!AN253+'BN Da'!AN253+'BS Da'!AN253+'TDC Da'!AN253</f>
        <v>58</v>
      </c>
      <c r="AO253" s="55">
        <f>+'MIT Da'!AO253+'SAR Da'!AO253+'URQ Da'!AO253+'ROC Da'!AO253+'SM Da'!AO253+'BN Da'!AO253+'BS Da'!AO253+'TDC Da'!AO253</f>
        <v>77</v>
      </c>
      <c r="AP253" s="232">
        <f>+'MIT Da'!AP253+'SAR Da'!AP253+'URQ Da'!AP253+'ROC Da'!AP253+'SM Da'!AP253+'BN Da'!AP253+'BS Da'!AP253+'TDC Da'!AP253</f>
        <v>144</v>
      </c>
      <c r="AQ253" s="55">
        <f>+'MIT Da'!AQ253+'SAR Da'!AQ253+'URQ Da'!AQ253+'ROC Da'!AQ253+'SM Da'!AQ253+'BN Da'!AQ253+'BS Da'!AQ253+'TDC Da'!AQ253</f>
        <v>596</v>
      </c>
      <c r="AR253" s="55">
        <f>+'MIT Da'!AR253+'SAR Da'!AR253+'URQ Da'!AR253+'ROC Da'!AR253+'SM Da'!AR253+'BN Da'!AR253+'BS Da'!AR253+'TDC Da'!AR253</f>
        <v>341</v>
      </c>
      <c r="AS253" s="55">
        <f>+'MIT Da'!AS253+'SAR Da'!AS253+'URQ Da'!AS253+'ROC Da'!AS253+'SM Da'!AS253+'BN Da'!AS253+'BS Da'!AS253+'TDC Da'!AS253</f>
        <v>39</v>
      </c>
      <c r="AT253" s="232">
        <f>+SUM(RED_InfraMR[[#This Row],[B.02.1 - Parque de Coches Eléctricos Motrices]:[B.02.3 - Parque de Coches Eléctricos Motrices Tipo R]])</f>
        <v>976</v>
      </c>
      <c r="AU253" s="55">
        <f>+'MIT Da'!AU253+'SAR Da'!AU253+'URQ Da'!AU253+'ROC Da'!AU253+'SM Da'!AU253+'BN Da'!AU253+'BS Da'!AU253+'TDC Da'!AU253</f>
        <v>12</v>
      </c>
      <c r="AV253" s="55">
        <f>+'MIT Da'!AV253+'SAR Da'!AV253+'URQ Da'!AV253+'ROC Da'!AV253+'SM Da'!AV253+'BN Da'!AV253+'BS Da'!AV253+'TDC Da'!AV253</f>
        <v>6</v>
      </c>
      <c r="AW253" s="55">
        <f>+'MIT Da'!AW253+'SAR Da'!AW253+'URQ Da'!AW253+'ROC Da'!AW253+'SM Da'!AW253+'BN Da'!AW253+'BS Da'!AW253+'TDC Da'!AW253</f>
        <v>10</v>
      </c>
      <c r="AX253" s="232">
        <f>+SUM(RED_InfraMR[[#This Row],[B.03.1 - Parque de Coches Motores Motrices Remolcados]:[B.03.3 - Parque de Coches Motores Motrices Cabina]])</f>
        <v>28</v>
      </c>
      <c r="AY253" s="55">
        <f>+'MIT Da'!AY253+'SAR Da'!AY253+'URQ Da'!AY253+'ROC Da'!AY253+'SM Da'!AY253+'BN Da'!AY253+'BS Da'!AY253+'TDC Da'!AY253</f>
        <v>496</v>
      </c>
      <c r="AZ253" s="55">
        <f>+'MIT Da'!AZ253+'SAR Da'!AZ253+'URQ Da'!AZ253+'ROC Da'!AZ253+'SM Da'!AZ253+'BN Da'!AZ253+'BS Da'!AZ253+'TDC Da'!AZ253</f>
        <v>128</v>
      </c>
      <c r="BA253" s="55">
        <f>+'MIT Da'!BA253+'SAR Da'!BA253+'URQ Da'!BA253+'ROC Da'!BA253+'SM Da'!BA253+'BN Da'!BA253+'BS Da'!BA253+'TDC Da'!BA253</f>
        <v>15</v>
      </c>
      <c r="BB253" s="55">
        <f>+'MIT Da'!BB253+'SAR Da'!BB253+'URQ Da'!BB253+'ROC Da'!BB253+'SM Da'!BB253+'BN Da'!BB253+'BS Da'!BB253+'TDC Da'!BB253</f>
        <v>0</v>
      </c>
      <c r="BC253" s="232">
        <f>+SUM(RED_InfraMR[[#This Row],[B.04.1 - Parque de Coches Remolcados Clase Unica]:[B.04.5 - Parque de Coches Remolcados para Servicios Especiales (Cartoneros)]])</f>
        <v>639</v>
      </c>
      <c r="BD253" s="393">
        <f>+'MIT Da'!BD253+'SAR Da'!BD253+'URQ Da'!BD253+'ROC Da'!BD253+'SM Da'!BD253+'BN Da'!BD253+'BS Da'!BD253+'TDC Da'!BD253</f>
        <v>164</v>
      </c>
      <c r="BE253" s="55">
        <f>+'MIT Da'!BE253+'SAR Da'!BE253+'URQ Da'!BE253+'ROC Da'!BE253+'SM Da'!BE253+'BN Da'!BE253+'BS Da'!BE253+'TDC Da'!BE253</f>
        <v>32</v>
      </c>
      <c r="BF253" s="55">
        <f>+'MIT Da'!BF253+'SAR Da'!BF253+'URQ Da'!BF253+'ROC Da'!BF253+'SM Da'!BF253+'BN Da'!BF253+'BS Da'!BF253+'TDC Da'!BF253</f>
        <v>103</v>
      </c>
      <c r="BG253" s="235"/>
    </row>
    <row r="254" spans="1:59">
      <c r="A254" s="1">
        <v>2014</v>
      </c>
      <c r="B254" s="1" t="s">
        <v>61</v>
      </c>
      <c r="C254" s="10">
        <f>+'MIT Da'!C254+'SAR Da'!C254+'URQ Da'!C254+'ROC Da'!C254+'SM Da'!C254+'BN Da'!C254+'BS Da'!C254+'TDC Da'!C254</f>
        <v>147.21299999999999</v>
      </c>
      <c r="D254" s="10">
        <f>+'MIT Da'!D254+'SAR Da'!D254+'URQ Da'!D254+'ROC Da'!D254+'SM Da'!D254+'BN Da'!D254+'BS Da'!D254+'TDC Da'!D254</f>
        <v>434.00300000000004</v>
      </c>
      <c r="E254" s="10">
        <f>+'MIT Da'!E254+'SAR Da'!E254+'URQ Da'!E254+'ROC Da'!E254+'SM Da'!E254+'BN Da'!E254+'BS Da'!E254+'TDC Da'!E254</f>
        <v>0</v>
      </c>
      <c r="F254" s="10">
        <f>+'MIT Da'!F254+'SAR Da'!F254+'URQ Da'!F254+'ROC Da'!F254+'SM Da'!F254+'BN Da'!F254+'BS Da'!F254+'TDC Da'!F254</f>
        <v>186.47664</v>
      </c>
      <c r="G254" s="192">
        <f>+'MIT Da'!G254+'SAR Da'!G254+'URQ Da'!G254+'ROC Da'!G254+'SM Da'!G254+'BN Da'!G254+'BS Da'!G254+'TDC Da'!G254</f>
        <v>767.69263999999998</v>
      </c>
      <c r="H254" s="192">
        <f>+'MIT Da'!H254+'SAR Da'!H254+'URQ Da'!H254+'ROC Da'!H254+'SM Da'!H254+'BN Da'!H254+'BS Da'!H254+'TDC Da'!H254</f>
        <v>767.69263999999998</v>
      </c>
      <c r="I254" s="10">
        <f>+'MIT Da'!I254+'SAR Da'!I254+'URQ Da'!I254+'ROC Da'!I254+'SM Da'!I254+'BN Da'!I254+'BS Da'!I254+'TDC Da'!I254</f>
        <v>1011.74311</v>
      </c>
      <c r="J254" s="10">
        <f>+'MIT Da'!J254+'SAR Da'!J254+'URQ Da'!J254+'ROC Da'!J254+'SM Da'!J254+'BN Da'!J254+'BS Da'!J254+'TDC Da'!J254</f>
        <v>1039.809</v>
      </c>
      <c r="K254" s="10">
        <f>+'MIT Da'!K254+'SAR Da'!K254+'URQ Da'!K254+'ROC Da'!K254+'SM Da'!K254+'BN Da'!K254+'BS Da'!K254+'TDC Da'!K254</f>
        <v>54.516999999999996</v>
      </c>
      <c r="L254" s="10">
        <f>+'MIT Da'!L254+'SAR Da'!L254+'URQ Da'!L254+'ROC Da'!L254+'SM Da'!L254+'BN Da'!L254+'BS Da'!L254+'TDC Da'!L254</f>
        <v>400.09900000000005</v>
      </c>
      <c r="M254" s="10">
        <f>+'MIT Da'!M254+'SAR Da'!M254+'URQ Da'!M254+'ROC Da'!M254+'SM Da'!M254+'BN Da'!M254+'BS Da'!M254+'TDC Da'!M254</f>
        <v>21.314999999999998</v>
      </c>
      <c r="N254" s="192">
        <f>+'MIT Da'!N254+'SAR Da'!N254+'URQ Da'!N254+'ROC Da'!N254+'SM Da'!N254+'BN Da'!N254+'BS Da'!N254+'TDC Da'!N254</f>
        <v>1439.9079999999999</v>
      </c>
      <c r="O254" s="192">
        <f>+'MIT Da'!O254+'SAR Da'!O254+'URQ Da'!O254+'ROC Da'!O254+'SM Da'!O254+'BN Da'!O254+'BS Da'!O254+'TDC Da'!O254</f>
        <v>1439.9079999999999</v>
      </c>
      <c r="P254" s="55">
        <f>+'MIT Da'!P254+'SAR Da'!P254+'URQ Da'!P254+'ROC Da'!P254+'SM Da'!P254+'BN Da'!P254+'BS Da'!P254+'TDC Da'!P254</f>
        <v>203</v>
      </c>
      <c r="Q254" s="55">
        <f>+'MIT Da'!Q254+'SAR Da'!Q254+'URQ Da'!Q254+'ROC Da'!Q254+'SM Da'!Q254+'BN Da'!Q254+'BS Da'!Q254+'TDC Da'!Q254</f>
        <v>58</v>
      </c>
      <c r="R254" s="55">
        <f>+'MIT Da'!R254+'SAR Da'!R254+'URQ Da'!R254+'ROC Da'!R254+'SM Da'!R254+'BN Da'!R254+'BS Da'!R254+'TDC Da'!R254</f>
        <v>10</v>
      </c>
      <c r="S254" s="213">
        <f>+'MIT Da'!S254+'SAR Da'!S254+'URQ Da'!S254+'ROC Da'!S254+'SM Da'!S254+'BN Da'!S254+'BS Da'!S254+'TDC Da'!S254</f>
        <v>271</v>
      </c>
      <c r="T254" s="213">
        <f>+'MIT Da'!T254+'SAR Da'!T254+'URQ Da'!T254+'ROC Da'!T254+'SM Da'!T254+'BN Da'!T254+'BS Da'!T254+'TDC Da'!T254</f>
        <v>271</v>
      </c>
      <c r="U254" s="55">
        <f>+'MIT Da'!U254+'SAR Da'!U254+'URQ Da'!U254+'ROC Da'!U254+'SM Da'!U254+'BN Da'!U254+'BS Da'!U254+'TDC Da'!U254</f>
        <v>134</v>
      </c>
      <c r="V254" s="55">
        <f>+'MIT Da'!V254+'SAR Da'!V254+'URQ Da'!V254+'ROC Da'!V254+'SM Da'!V254+'BN Da'!V254+'BS Da'!V254+'TDC Da'!V254</f>
        <v>417</v>
      </c>
      <c r="W254" s="55">
        <f>+'MIT Da'!W254+'SAR Da'!W254+'URQ Da'!W254+'ROC Da'!W254+'SM Da'!W254+'BN Da'!W254+'BS Da'!W254+'TDC Da'!W254</f>
        <v>11</v>
      </c>
      <c r="X254" s="55">
        <f>+'MIT Da'!X254+'SAR Da'!X254+'URQ Da'!X254+'ROC Da'!X254+'SM Da'!X254+'BN Da'!X254+'BS Da'!X254+'TDC Da'!X254</f>
        <v>107</v>
      </c>
      <c r="Y254" s="55">
        <f>+'MIT Da'!Y254+'SAR Da'!Y254+'URQ Da'!Y254+'ROC Da'!Y254+'SM Da'!Y254+'BN Da'!Y254+'BS Da'!Y254+'TDC Da'!Y254</f>
        <v>4</v>
      </c>
      <c r="Z254" s="219">
        <f>+'MIT Da'!Z254+'SAR Da'!Z254+'URQ Da'!Z254+'ROC Da'!Z254+'SM Da'!Z254+'BN Da'!Z254+'BS Da'!Z254+'TDC Da'!Z254</f>
        <v>673</v>
      </c>
      <c r="AA254" s="55">
        <f>+'MIT Da'!AA254+'SAR Da'!AA254+'URQ Da'!AA254+'ROC Da'!AA254+'SM Da'!AA254+'BN Da'!AA254+'BS Da'!AA254+'TDC Da'!AA254</f>
        <v>183</v>
      </c>
      <c r="AB254" s="55">
        <f>+'MIT Da'!AB254+'SAR Da'!AB254+'URQ Da'!AB254+'ROC Da'!AB254+'SM Da'!AB254+'BN Da'!AB254+'BS Da'!AB254+'TDC Da'!AB254</f>
        <v>101</v>
      </c>
      <c r="AC254" s="55">
        <f>+'MIT Da'!AC254+'SAR Da'!AC254+'URQ Da'!AC254+'ROC Da'!AC254+'SM Da'!AC254+'BN Da'!AC254+'BS Da'!AC254+'TDC Da'!AC254</f>
        <v>673</v>
      </c>
      <c r="AD254" s="219">
        <f>+'MIT Da'!AD254+'SAR Da'!AD254+'URQ Da'!AD254+'ROC Da'!AD254+'SM Da'!AD254+'BN Da'!AD254+'BS Da'!AD254+'TDC Da'!AD254</f>
        <v>957</v>
      </c>
      <c r="AE254" s="55">
        <f>+'MIT Da'!AE254+'SAR Da'!AE254+'URQ Da'!AE254+'ROC Da'!AE254+'SM Da'!AE254+'BN Da'!AE254+'BS Da'!AE254+'TDC Da'!AE254</f>
        <v>54</v>
      </c>
      <c r="AF254" s="55">
        <f>+'MIT Da'!AF254+'SAR Da'!AF254+'URQ Da'!AF254+'ROC Da'!AF254+'SM Da'!AF254+'BN Da'!AF254+'BS Da'!AF254+'TDC Da'!AF254</f>
        <v>95</v>
      </c>
      <c r="AG254" s="55">
        <f>+'MIT Da'!AG254+'SAR Da'!AG254+'URQ Da'!AG254+'ROC Da'!AG254+'SM Da'!AG254+'BN Da'!AG254+'BS Da'!AG254+'TDC Da'!AG254</f>
        <v>447</v>
      </c>
      <c r="AH254" s="219">
        <f>+'MIT Da'!AH254+'SAR Da'!AH254+'URQ Da'!AH254+'ROC Da'!AH254+'SM Da'!AH254+'BN Da'!AH254+'BS Da'!AH254+'TDC Da'!AH254</f>
        <v>596</v>
      </c>
      <c r="AI254" s="10">
        <f>+'MIT Da'!AI254+'SAR Da'!AI254+'URQ Da'!AI254+'ROC Da'!AI254+'SM Da'!AI254+'BN Da'!AI254+'BS Da'!AI254+'TDC Da'!AI254</f>
        <v>280.81400000000002</v>
      </c>
      <c r="AJ254" s="10">
        <f>+'MIT Da'!AJ254+'SAR Da'!AJ254+'URQ Da'!AJ254+'ROC Da'!AJ254+'SM Da'!AJ254+'BN Da'!AJ254+'BS Da'!AJ254+'TDC Da'!AJ254</f>
        <v>2.4</v>
      </c>
      <c r="AK254" s="10">
        <f>+'MIT Da'!AK254+'SAR Da'!AK254+'URQ Da'!AK254+'ROC Da'!AK254+'SM Da'!AK254+'BN Da'!AK254+'BS Da'!AK254+'TDC Da'!AK254</f>
        <v>497.428</v>
      </c>
      <c r="AL254" s="222">
        <f>+'MIT Da'!AL254+'SAR Da'!AL254+'URQ Da'!AL254+'ROC Da'!AL254+'SM Da'!AL254+'BN Da'!AL254+'BS Da'!AL254+'TDC Da'!AL254</f>
        <v>780.64199999999994</v>
      </c>
      <c r="AM254" s="55">
        <f>+'MIT Da'!AM254+'SAR Da'!AM254+'URQ Da'!AM254+'ROC Da'!AM254+'SM Da'!AM254+'BN Da'!AM254+'BS Da'!AM254+'TDC Da'!AM254</f>
        <v>9</v>
      </c>
      <c r="AN254" s="55">
        <f>+'MIT Da'!AN254+'SAR Da'!AN254+'URQ Da'!AN254+'ROC Da'!AN254+'SM Da'!AN254+'BN Da'!AN254+'BS Da'!AN254+'TDC Da'!AN254</f>
        <v>56</v>
      </c>
      <c r="AO254" s="55">
        <f>+'MIT Da'!AO254+'SAR Da'!AO254+'URQ Da'!AO254+'ROC Da'!AO254+'SM Da'!AO254+'BN Da'!AO254+'BS Da'!AO254+'TDC Da'!AO254</f>
        <v>77</v>
      </c>
      <c r="AP254" s="232">
        <f>+'MIT Da'!AP254+'SAR Da'!AP254+'URQ Da'!AP254+'ROC Da'!AP254+'SM Da'!AP254+'BN Da'!AP254+'BS Da'!AP254+'TDC Da'!AP254</f>
        <v>142</v>
      </c>
      <c r="AQ254" s="55">
        <f>+'MIT Da'!AQ254+'SAR Da'!AQ254+'URQ Da'!AQ254+'ROC Da'!AQ254+'SM Da'!AQ254+'BN Da'!AQ254+'BS Da'!AQ254+'TDC Da'!AQ254</f>
        <v>596</v>
      </c>
      <c r="AR254" s="55">
        <f>+'MIT Da'!AR254+'SAR Da'!AR254+'URQ Da'!AR254+'ROC Da'!AR254+'SM Da'!AR254+'BN Da'!AR254+'BS Da'!AR254+'TDC Da'!AR254</f>
        <v>341</v>
      </c>
      <c r="AS254" s="55">
        <f>+'MIT Da'!AS254+'SAR Da'!AS254+'URQ Da'!AS254+'ROC Da'!AS254+'SM Da'!AS254+'BN Da'!AS254+'BS Da'!AS254+'TDC Da'!AS254</f>
        <v>39</v>
      </c>
      <c r="AT254" s="232">
        <f>+SUM(RED_InfraMR[[#This Row],[B.02.1 - Parque de Coches Eléctricos Motrices]:[B.02.3 - Parque de Coches Eléctricos Motrices Tipo R]])</f>
        <v>976</v>
      </c>
      <c r="AU254" s="55">
        <f>+'MIT Da'!AU254+'SAR Da'!AU254+'URQ Da'!AU254+'ROC Da'!AU254+'SM Da'!AU254+'BN Da'!AU254+'BS Da'!AU254+'TDC Da'!AU254</f>
        <v>12</v>
      </c>
      <c r="AV254" s="55">
        <f>+'MIT Da'!AV254+'SAR Da'!AV254+'URQ Da'!AV254+'ROC Da'!AV254+'SM Da'!AV254+'BN Da'!AV254+'BS Da'!AV254+'TDC Da'!AV254</f>
        <v>6</v>
      </c>
      <c r="AW254" s="55">
        <f>+'MIT Da'!AW254+'SAR Da'!AW254+'URQ Da'!AW254+'ROC Da'!AW254+'SM Da'!AW254+'BN Da'!AW254+'BS Da'!AW254+'TDC Da'!AW254</f>
        <v>10</v>
      </c>
      <c r="AX254" s="232">
        <f>+SUM(RED_InfraMR[[#This Row],[B.03.1 - Parque de Coches Motores Motrices Remolcados]:[B.03.3 - Parque de Coches Motores Motrices Cabina]])</f>
        <v>28</v>
      </c>
      <c r="AY254" s="55">
        <f>+'MIT Da'!AY254+'SAR Da'!AY254+'URQ Da'!AY254+'ROC Da'!AY254+'SM Da'!AY254+'BN Da'!AY254+'BS Da'!AY254+'TDC Da'!AY254</f>
        <v>496</v>
      </c>
      <c r="AZ254" s="55">
        <f>+'MIT Da'!AZ254+'SAR Da'!AZ254+'URQ Da'!AZ254+'ROC Da'!AZ254+'SM Da'!AZ254+'BN Da'!AZ254+'BS Da'!AZ254+'TDC Da'!AZ254</f>
        <v>128</v>
      </c>
      <c r="BA254" s="55">
        <f>+'MIT Da'!BA254+'SAR Da'!BA254+'URQ Da'!BA254+'ROC Da'!BA254+'SM Da'!BA254+'BN Da'!BA254+'BS Da'!BA254+'TDC Da'!BA254</f>
        <v>15</v>
      </c>
      <c r="BB254" s="55">
        <f>+'MIT Da'!BB254+'SAR Da'!BB254+'URQ Da'!BB254+'ROC Da'!BB254+'SM Da'!BB254+'BN Da'!BB254+'BS Da'!BB254+'TDC Da'!BB254</f>
        <v>0</v>
      </c>
      <c r="BC254" s="232">
        <f>+SUM(RED_InfraMR[[#This Row],[B.04.1 - Parque de Coches Remolcados Clase Unica]:[B.04.5 - Parque de Coches Remolcados para Servicios Especiales (Cartoneros)]])</f>
        <v>639</v>
      </c>
      <c r="BD254" s="393">
        <f>+'MIT Da'!BD254+'SAR Da'!BD254+'URQ Da'!BD254+'ROC Da'!BD254+'SM Da'!BD254+'BN Da'!BD254+'BS Da'!BD254+'TDC Da'!BD254</f>
        <v>164</v>
      </c>
      <c r="BE254" s="55">
        <f>+'MIT Da'!BE254+'SAR Da'!BE254+'URQ Da'!BE254+'ROC Da'!BE254+'SM Da'!BE254+'BN Da'!BE254+'BS Da'!BE254+'TDC Da'!BE254</f>
        <v>32</v>
      </c>
      <c r="BF254" s="55">
        <f>+'MIT Da'!BF254+'SAR Da'!BF254+'URQ Da'!BF254+'ROC Da'!BF254+'SM Da'!BF254+'BN Da'!BF254+'BS Da'!BF254+'TDC Da'!BF254</f>
        <v>103</v>
      </c>
      <c r="BG254" s="235"/>
    </row>
    <row r="255" spans="1:59">
      <c r="A255" s="1">
        <v>2014</v>
      </c>
      <c r="B255" s="1" t="s">
        <v>62</v>
      </c>
      <c r="C255" s="10">
        <f>+'MIT Da'!C255+'SAR Da'!C255+'URQ Da'!C255+'ROC Da'!C255+'SM Da'!C255+'BN Da'!C255+'BS Da'!C255+'TDC Da'!C255</f>
        <v>147.21299999999999</v>
      </c>
      <c r="D255" s="10">
        <f>+'MIT Da'!D255+'SAR Da'!D255+'URQ Da'!D255+'ROC Da'!D255+'SM Da'!D255+'BN Da'!D255+'BS Da'!D255+'TDC Da'!D255</f>
        <v>434.00300000000004</v>
      </c>
      <c r="E255" s="10">
        <f>+'MIT Da'!E255+'SAR Da'!E255+'URQ Da'!E255+'ROC Da'!E255+'SM Da'!E255+'BN Da'!E255+'BS Da'!E255+'TDC Da'!E255</f>
        <v>0</v>
      </c>
      <c r="F255" s="10">
        <f>+'MIT Da'!F255+'SAR Da'!F255+'URQ Da'!F255+'ROC Da'!F255+'SM Da'!F255+'BN Da'!F255+'BS Da'!F255+'TDC Da'!F255</f>
        <v>186.47664</v>
      </c>
      <c r="G255" s="192">
        <f>+'MIT Da'!G255+'SAR Da'!G255+'URQ Da'!G255+'ROC Da'!G255+'SM Da'!G255+'BN Da'!G255+'BS Da'!G255+'TDC Da'!G255</f>
        <v>767.69263999999998</v>
      </c>
      <c r="H255" s="192">
        <f>+'MIT Da'!H255+'SAR Da'!H255+'URQ Da'!H255+'ROC Da'!H255+'SM Da'!H255+'BN Da'!H255+'BS Da'!H255+'TDC Da'!H255</f>
        <v>767.69263999999998</v>
      </c>
      <c r="I255" s="10">
        <f>+'MIT Da'!I255+'SAR Da'!I255+'URQ Da'!I255+'ROC Da'!I255+'SM Da'!I255+'BN Da'!I255+'BS Da'!I255+'TDC Da'!I255</f>
        <v>1011.74311</v>
      </c>
      <c r="J255" s="10">
        <f>+'MIT Da'!J255+'SAR Da'!J255+'URQ Da'!J255+'ROC Da'!J255+'SM Da'!J255+'BN Da'!J255+'BS Da'!J255+'TDC Da'!J255</f>
        <v>1039.809</v>
      </c>
      <c r="K255" s="10">
        <f>+'MIT Da'!K255+'SAR Da'!K255+'URQ Da'!K255+'ROC Da'!K255+'SM Da'!K255+'BN Da'!K255+'BS Da'!K255+'TDC Da'!K255</f>
        <v>54.516999999999996</v>
      </c>
      <c r="L255" s="10">
        <f>+'MIT Da'!L255+'SAR Da'!L255+'URQ Da'!L255+'ROC Da'!L255+'SM Da'!L255+'BN Da'!L255+'BS Da'!L255+'TDC Da'!L255</f>
        <v>400.09900000000005</v>
      </c>
      <c r="M255" s="10">
        <f>+'MIT Da'!M255+'SAR Da'!M255+'URQ Da'!M255+'ROC Da'!M255+'SM Da'!M255+'BN Da'!M255+'BS Da'!M255+'TDC Da'!M255</f>
        <v>21.314999999999998</v>
      </c>
      <c r="N255" s="192">
        <f>+'MIT Da'!N255+'SAR Da'!N255+'URQ Da'!N255+'ROC Da'!N255+'SM Da'!N255+'BN Da'!N255+'BS Da'!N255+'TDC Da'!N255</f>
        <v>1439.9079999999999</v>
      </c>
      <c r="O255" s="192">
        <f>+'MIT Da'!O255+'SAR Da'!O255+'URQ Da'!O255+'ROC Da'!O255+'SM Da'!O255+'BN Da'!O255+'BS Da'!O255+'TDC Da'!O255</f>
        <v>1439.9079999999999</v>
      </c>
      <c r="P255" s="55">
        <f>+'MIT Da'!P255+'SAR Da'!P255+'URQ Da'!P255+'ROC Da'!P255+'SM Da'!P255+'BN Da'!P255+'BS Da'!P255+'TDC Da'!P255</f>
        <v>203</v>
      </c>
      <c r="Q255" s="55">
        <f>+'MIT Da'!Q255+'SAR Da'!Q255+'URQ Da'!Q255+'ROC Da'!Q255+'SM Da'!Q255+'BN Da'!Q255+'BS Da'!Q255+'TDC Da'!Q255</f>
        <v>58</v>
      </c>
      <c r="R255" s="55">
        <f>+'MIT Da'!R255+'SAR Da'!R255+'URQ Da'!R255+'ROC Da'!R255+'SM Da'!R255+'BN Da'!R255+'BS Da'!R255+'TDC Da'!R255</f>
        <v>10</v>
      </c>
      <c r="S255" s="213">
        <f>+'MIT Da'!S255+'SAR Da'!S255+'URQ Da'!S255+'ROC Da'!S255+'SM Da'!S255+'BN Da'!S255+'BS Da'!S255+'TDC Da'!S255</f>
        <v>271</v>
      </c>
      <c r="T255" s="213">
        <f>+'MIT Da'!T255+'SAR Da'!T255+'URQ Da'!T255+'ROC Da'!T255+'SM Da'!T255+'BN Da'!T255+'BS Da'!T255+'TDC Da'!T255</f>
        <v>271</v>
      </c>
      <c r="U255" s="55">
        <f>+'MIT Da'!U255+'SAR Da'!U255+'URQ Da'!U255+'ROC Da'!U255+'SM Da'!U255+'BN Da'!U255+'BS Da'!U255+'TDC Da'!U255</f>
        <v>134</v>
      </c>
      <c r="V255" s="55">
        <f>+'MIT Da'!V255+'SAR Da'!V255+'URQ Da'!V255+'ROC Da'!V255+'SM Da'!V255+'BN Da'!V255+'BS Da'!V255+'TDC Da'!V255</f>
        <v>417</v>
      </c>
      <c r="W255" s="55">
        <f>+'MIT Da'!W255+'SAR Da'!W255+'URQ Da'!W255+'ROC Da'!W255+'SM Da'!W255+'BN Da'!W255+'BS Da'!W255+'TDC Da'!W255</f>
        <v>11</v>
      </c>
      <c r="X255" s="55">
        <f>+'MIT Da'!X255+'SAR Da'!X255+'URQ Da'!X255+'ROC Da'!X255+'SM Da'!X255+'BN Da'!X255+'BS Da'!X255+'TDC Da'!X255</f>
        <v>107</v>
      </c>
      <c r="Y255" s="55">
        <f>+'MIT Da'!Y255+'SAR Da'!Y255+'URQ Da'!Y255+'ROC Da'!Y255+'SM Da'!Y255+'BN Da'!Y255+'BS Da'!Y255+'TDC Da'!Y255</f>
        <v>4</v>
      </c>
      <c r="Z255" s="219">
        <f>+'MIT Da'!Z255+'SAR Da'!Z255+'URQ Da'!Z255+'ROC Da'!Z255+'SM Da'!Z255+'BN Da'!Z255+'BS Da'!Z255+'TDC Da'!Z255</f>
        <v>673</v>
      </c>
      <c r="AA255" s="55">
        <f>+'MIT Da'!AA255+'SAR Da'!AA255+'URQ Da'!AA255+'ROC Da'!AA255+'SM Da'!AA255+'BN Da'!AA255+'BS Da'!AA255+'TDC Da'!AA255</f>
        <v>183</v>
      </c>
      <c r="AB255" s="55">
        <f>+'MIT Da'!AB255+'SAR Da'!AB255+'URQ Da'!AB255+'ROC Da'!AB255+'SM Da'!AB255+'BN Da'!AB255+'BS Da'!AB255+'TDC Da'!AB255</f>
        <v>101</v>
      </c>
      <c r="AC255" s="55">
        <f>+'MIT Da'!AC255+'SAR Da'!AC255+'URQ Da'!AC255+'ROC Da'!AC255+'SM Da'!AC255+'BN Da'!AC255+'BS Da'!AC255+'TDC Da'!AC255</f>
        <v>673</v>
      </c>
      <c r="AD255" s="219">
        <f>+'MIT Da'!AD255+'SAR Da'!AD255+'URQ Da'!AD255+'ROC Da'!AD255+'SM Da'!AD255+'BN Da'!AD255+'BS Da'!AD255+'TDC Da'!AD255</f>
        <v>957</v>
      </c>
      <c r="AE255" s="55">
        <f>+'MIT Da'!AE255+'SAR Da'!AE255+'URQ Da'!AE255+'ROC Da'!AE255+'SM Da'!AE255+'BN Da'!AE255+'BS Da'!AE255+'TDC Da'!AE255</f>
        <v>54</v>
      </c>
      <c r="AF255" s="55">
        <f>+'MIT Da'!AF255+'SAR Da'!AF255+'URQ Da'!AF255+'ROC Da'!AF255+'SM Da'!AF255+'BN Da'!AF255+'BS Da'!AF255+'TDC Da'!AF255</f>
        <v>95</v>
      </c>
      <c r="AG255" s="55">
        <f>+'MIT Da'!AG255+'SAR Da'!AG255+'URQ Da'!AG255+'ROC Da'!AG255+'SM Da'!AG255+'BN Da'!AG255+'BS Da'!AG255+'TDC Da'!AG255</f>
        <v>447</v>
      </c>
      <c r="AH255" s="219">
        <f>+'MIT Da'!AH255+'SAR Da'!AH255+'URQ Da'!AH255+'ROC Da'!AH255+'SM Da'!AH255+'BN Da'!AH255+'BS Da'!AH255+'TDC Da'!AH255</f>
        <v>596</v>
      </c>
      <c r="AI255" s="10">
        <f>+'MIT Da'!AI255+'SAR Da'!AI255+'URQ Da'!AI255+'ROC Da'!AI255+'SM Da'!AI255+'BN Da'!AI255+'BS Da'!AI255+'TDC Da'!AI255</f>
        <v>280.81400000000002</v>
      </c>
      <c r="AJ255" s="10">
        <f>+'MIT Da'!AJ255+'SAR Da'!AJ255+'URQ Da'!AJ255+'ROC Da'!AJ255+'SM Da'!AJ255+'BN Da'!AJ255+'BS Da'!AJ255+'TDC Da'!AJ255</f>
        <v>2.4</v>
      </c>
      <c r="AK255" s="10">
        <f>+'MIT Da'!AK255+'SAR Da'!AK255+'URQ Da'!AK255+'ROC Da'!AK255+'SM Da'!AK255+'BN Da'!AK255+'BS Da'!AK255+'TDC Da'!AK255</f>
        <v>497.428</v>
      </c>
      <c r="AL255" s="222">
        <f>+'MIT Da'!AL255+'SAR Da'!AL255+'URQ Da'!AL255+'ROC Da'!AL255+'SM Da'!AL255+'BN Da'!AL255+'BS Da'!AL255+'TDC Da'!AL255</f>
        <v>780.64199999999994</v>
      </c>
      <c r="AM255" s="55">
        <f>+'MIT Da'!AM255+'SAR Da'!AM255+'URQ Da'!AM255+'ROC Da'!AM255+'SM Da'!AM255+'BN Da'!AM255+'BS Da'!AM255+'TDC Da'!AM255</f>
        <v>9</v>
      </c>
      <c r="AN255" s="55">
        <f>+'MIT Da'!AN255+'SAR Da'!AN255+'URQ Da'!AN255+'ROC Da'!AN255+'SM Da'!AN255+'BN Da'!AN255+'BS Da'!AN255+'TDC Da'!AN255</f>
        <v>56</v>
      </c>
      <c r="AO255" s="55">
        <f>+'MIT Da'!AO255+'SAR Da'!AO255+'URQ Da'!AO255+'ROC Da'!AO255+'SM Da'!AO255+'BN Da'!AO255+'BS Da'!AO255+'TDC Da'!AO255</f>
        <v>77</v>
      </c>
      <c r="AP255" s="232">
        <f>+'MIT Da'!AP255+'SAR Da'!AP255+'URQ Da'!AP255+'ROC Da'!AP255+'SM Da'!AP255+'BN Da'!AP255+'BS Da'!AP255+'TDC Da'!AP255</f>
        <v>142</v>
      </c>
      <c r="AQ255" s="55">
        <f>+'MIT Da'!AQ255+'SAR Da'!AQ255+'URQ Da'!AQ255+'ROC Da'!AQ255+'SM Da'!AQ255+'BN Da'!AQ255+'BS Da'!AQ255+'TDC Da'!AQ255</f>
        <v>596</v>
      </c>
      <c r="AR255" s="55">
        <f>+'MIT Da'!AR255+'SAR Da'!AR255+'URQ Da'!AR255+'ROC Da'!AR255+'SM Da'!AR255+'BN Da'!AR255+'BS Da'!AR255+'TDC Da'!AR255</f>
        <v>341</v>
      </c>
      <c r="AS255" s="55">
        <f>+'MIT Da'!AS255+'SAR Da'!AS255+'URQ Da'!AS255+'ROC Da'!AS255+'SM Da'!AS255+'BN Da'!AS255+'BS Da'!AS255+'TDC Da'!AS255</f>
        <v>39</v>
      </c>
      <c r="AT255" s="232">
        <f>+SUM(RED_InfraMR[[#This Row],[B.02.1 - Parque de Coches Eléctricos Motrices]:[B.02.3 - Parque de Coches Eléctricos Motrices Tipo R]])</f>
        <v>976</v>
      </c>
      <c r="AU255" s="55">
        <f>+'MIT Da'!AU255+'SAR Da'!AU255+'URQ Da'!AU255+'ROC Da'!AU255+'SM Da'!AU255+'BN Da'!AU255+'BS Da'!AU255+'TDC Da'!AU255</f>
        <v>12</v>
      </c>
      <c r="AV255" s="55">
        <f>+'MIT Da'!AV255+'SAR Da'!AV255+'URQ Da'!AV255+'ROC Da'!AV255+'SM Da'!AV255+'BN Da'!AV255+'BS Da'!AV255+'TDC Da'!AV255</f>
        <v>6</v>
      </c>
      <c r="AW255" s="55">
        <f>+'MIT Da'!AW255+'SAR Da'!AW255+'URQ Da'!AW255+'ROC Da'!AW255+'SM Da'!AW255+'BN Da'!AW255+'BS Da'!AW255+'TDC Da'!AW255</f>
        <v>10</v>
      </c>
      <c r="AX255" s="232">
        <f>+SUM(RED_InfraMR[[#This Row],[B.03.1 - Parque de Coches Motores Motrices Remolcados]:[B.03.3 - Parque de Coches Motores Motrices Cabina]])</f>
        <v>28</v>
      </c>
      <c r="AY255" s="55">
        <f>+'MIT Da'!AY255+'SAR Da'!AY255+'URQ Da'!AY255+'ROC Da'!AY255+'SM Da'!AY255+'BN Da'!AY255+'BS Da'!AY255+'TDC Da'!AY255</f>
        <v>496</v>
      </c>
      <c r="AZ255" s="55">
        <f>+'MIT Da'!AZ255+'SAR Da'!AZ255+'URQ Da'!AZ255+'ROC Da'!AZ255+'SM Da'!AZ255+'BN Da'!AZ255+'BS Da'!AZ255+'TDC Da'!AZ255</f>
        <v>128</v>
      </c>
      <c r="BA255" s="55">
        <f>+'MIT Da'!BA255+'SAR Da'!BA255+'URQ Da'!BA255+'ROC Da'!BA255+'SM Da'!BA255+'BN Da'!BA255+'BS Da'!BA255+'TDC Da'!BA255</f>
        <v>15</v>
      </c>
      <c r="BB255" s="55">
        <f>+'MIT Da'!BB255+'SAR Da'!BB255+'URQ Da'!BB255+'ROC Da'!BB255+'SM Da'!BB255+'BN Da'!BB255+'BS Da'!BB255+'TDC Da'!BB255</f>
        <v>0</v>
      </c>
      <c r="BC255" s="232">
        <f>+SUM(RED_InfraMR[[#This Row],[B.04.1 - Parque de Coches Remolcados Clase Unica]:[B.04.5 - Parque de Coches Remolcados para Servicios Especiales (Cartoneros)]])</f>
        <v>639</v>
      </c>
      <c r="BD255" s="393">
        <f>+'MIT Da'!BD255+'SAR Da'!BD255+'URQ Da'!BD255+'ROC Da'!BD255+'SM Da'!BD255+'BN Da'!BD255+'BS Da'!BD255+'TDC Da'!BD255</f>
        <v>164</v>
      </c>
      <c r="BE255" s="55">
        <f>+'MIT Da'!BE255+'SAR Da'!BE255+'URQ Da'!BE255+'ROC Da'!BE255+'SM Da'!BE255+'BN Da'!BE255+'BS Da'!BE255+'TDC Da'!BE255</f>
        <v>32</v>
      </c>
      <c r="BF255" s="55">
        <f>+'MIT Da'!BF255+'SAR Da'!BF255+'URQ Da'!BF255+'ROC Da'!BF255+'SM Da'!BF255+'BN Da'!BF255+'BS Da'!BF255+'TDC Da'!BF255</f>
        <v>103</v>
      </c>
      <c r="BG255" s="235"/>
    </row>
    <row r="256" spans="1:59">
      <c r="A256" s="1">
        <v>2014</v>
      </c>
      <c r="B256" s="1" t="s">
        <v>63</v>
      </c>
      <c r="C256" s="10">
        <f>+'MIT Da'!C256+'SAR Da'!C256+'URQ Da'!C256+'ROC Da'!C256+'SM Da'!C256+'BN Da'!C256+'BS Da'!C256+'TDC Da'!C256</f>
        <v>147.21299999999999</v>
      </c>
      <c r="D256" s="10">
        <f>+'MIT Da'!D256+'SAR Da'!D256+'URQ Da'!D256+'ROC Da'!D256+'SM Da'!D256+'BN Da'!D256+'BS Da'!D256+'TDC Da'!D256</f>
        <v>434.00300000000004</v>
      </c>
      <c r="E256" s="10">
        <f>+'MIT Da'!E256+'SAR Da'!E256+'URQ Da'!E256+'ROC Da'!E256+'SM Da'!E256+'BN Da'!E256+'BS Da'!E256+'TDC Da'!E256</f>
        <v>0</v>
      </c>
      <c r="F256" s="10">
        <f>+'MIT Da'!F256+'SAR Da'!F256+'URQ Da'!F256+'ROC Da'!F256+'SM Da'!F256+'BN Da'!F256+'BS Da'!F256+'TDC Da'!F256</f>
        <v>186.47664</v>
      </c>
      <c r="G256" s="192">
        <f>+'MIT Da'!G256+'SAR Da'!G256+'URQ Da'!G256+'ROC Da'!G256+'SM Da'!G256+'BN Da'!G256+'BS Da'!G256+'TDC Da'!G256</f>
        <v>767.69263999999998</v>
      </c>
      <c r="H256" s="192">
        <f>+'MIT Da'!H256+'SAR Da'!H256+'URQ Da'!H256+'ROC Da'!H256+'SM Da'!H256+'BN Da'!H256+'BS Da'!H256+'TDC Da'!H256</f>
        <v>767.69263999999998</v>
      </c>
      <c r="I256" s="10">
        <f>+'MIT Da'!I256+'SAR Da'!I256+'URQ Da'!I256+'ROC Da'!I256+'SM Da'!I256+'BN Da'!I256+'BS Da'!I256+'TDC Da'!I256</f>
        <v>1011.74311</v>
      </c>
      <c r="J256" s="10">
        <f>+'MIT Da'!J256+'SAR Da'!J256+'URQ Da'!J256+'ROC Da'!J256+'SM Da'!J256+'BN Da'!J256+'BS Da'!J256+'TDC Da'!J256</f>
        <v>1039.809</v>
      </c>
      <c r="K256" s="10">
        <f>+'MIT Da'!K256+'SAR Da'!K256+'URQ Da'!K256+'ROC Da'!K256+'SM Da'!K256+'BN Da'!K256+'BS Da'!K256+'TDC Da'!K256</f>
        <v>54.516999999999996</v>
      </c>
      <c r="L256" s="10">
        <f>+'MIT Da'!L256+'SAR Da'!L256+'URQ Da'!L256+'ROC Da'!L256+'SM Da'!L256+'BN Da'!L256+'BS Da'!L256+'TDC Da'!L256</f>
        <v>400.09900000000005</v>
      </c>
      <c r="M256" s="10">
        <f>+'MIT Da'!M256+'SAR Da'!M256+'URQ Da'!M256+'ROC Da'!M256+'SM Da'!M256+'BN Da'!M256+'BS Da'!M256+'TDC Da'!M256</f>
        <v>21.314999999999998</v>
      </c>
      <c r="N256" s="192">
        <f>+'MIT Da'!N256+'SAR Da'!N256+'URQ Da'!N256+'ROC Da'!N256+'SM Da'!N256+'BN Da'!N256+'BS Da'!N256+'TDC Da'!N256</f>
        <v>1439.9079999999999</v>
      </c>
      <c r="O256" s="192">
        <f>+'MIT Da'!O256+'SAR Da'!O256+'URQ Da'!O256+'ROC Da'!O256+'SM Da'!O256+'BN Da'!O256+'BS Da'!O256+'TDC Da'!O256</f>
        <v>1439.9079999999999</v>
      </c>
      <c r="P256" s="55">
        <f>+'MIT Da'!P256+'SAR Da'!P256+'URQ Da'!P256+'ROC Da'!P256+'SM Da'!P256+'BN Da'!P256+'BS Da'!P256+'TDC Da'!P256</f>
        <v>203</v>
      </c>
      <c r="Q256" s="55">
        <f>+'MIT Da'!Q256+'SAR Da'!Q256+'URQ Da'!Q256+'ROC Da'!Q256+'SM Da'!Q256+'BN Da'!Q256+'BS Da'!Q256+'TDC Da'!Q256</f>
        <v>58</v>
      </c>
      <c r="R256" s="55">
        <f>+'MIT Da'!R256+'SAR Da'!R256+'URQ Da'!R256+'ROC Da'!R256+'SM Da'!R256+'BN Da'!R256+'BS Da'!R256+'TDC Da'!R256</f>
        <v>10</v>
      </c>
      <c r="S256" s="213">
        <f>+'MIT Da'!S256+'SAR Da'!S256+'URQ Da'!S256+'ROC Da'!S256+'SM Da'!S256+'BN Da'!S256+'BS Da'!S256+'TDC Da'!S256</f>
        <v>271</v>
      </c>
      <c r="T256" s="213">
        <f>+'MIT Da'!T256+'SAR Da'!T256+'URQ Da'!T256+'ROC Da'!T256+'SM Da'!T256+'BN Da'!T256+'BS Da'!T256+'TDC Da'!T256</f>
        <v>271</v>
      </c>
      <c r="U256" s="55">
        <f>+'MIT Da'!U256+'SAR Da'!U256+'URQ Da'!U256+'ROC Da'!U256+'SM Da'!U256+'BN Da'!U256+'BS Da'!U256+'TDC Da'!U256</f>
        <v>134</v>
      </c>
      <c r="V256" s="55">
        <f>+'MIT Da'!V256+'SAR Da'!V256+'URQ Da'!V256+'ROC Da'!V256+'SM Da'!V256+'BN Da'!V256+'BS Da'!V256+'TDC Da'!V256</f>
        <v>417</v>
      </c>
      <c r="W256" s="55">
        <f>+'MIT Da'!W256+'SAR Da'!W256+'URQ Da'!W256+'ROC Da'!W256+'SM Da'!W256+'BN Da'!W256+'BS Da'!W256+'TDC Da'!W256</f>
        <v>11</v>
      </c>
      <c r="X256" s="55">
        <f>+'MIT Da'!X256+'SAR Da'!X256+'URQ Da'!X256+'ROC Da'!X256+'SM Da'!X256+'BN Da'!X256+'BS Da'!X256+'TDC Da'!X256</f>
        <v>107</v>
      </c>
      <c r="Y256" s="55">
        <f>+'MIT Da'!Y256+'SAR Da'!Y256+'URQ Da'!Y256+'ROC Da'!Y256+'SM Da'!Y256+'BN Da'!Y256+'BS Da'!Y256+'TDC Da'!Y256</f>
        <v>4</v>
      </c>
      <c r="Z256" s="219">
        <f>+'MIT Da'!Z256+'SAR Da'!Z256+'URQ Da'!Z256+'ROC Da'!Z256+'SM Da'!Z256+'BN Da'!Z256+'BS Da'!Z256+'TDC Da'!Z256</f>
        <v>673</v>
      </c>
      <c r="AA256" s="55">
        <f>+'MIT Da'!AA256+'SAR Da'!AA256+'URQ Da'!AA256+'ROC Da'!AA256+'SM Da'!AA256+'BN Da'!AA256+'BS Da'!AA256+'TDC Da'!AA256</f>
        <v>183</v>
      </c>
      <c r="AB256" s="55">
        <f>+'MIT Da'!AB256+'SAR Da'!AB256+'URQ Da'!AB256+'ROC Da'!AB256+'SM Da'!AB256+'BN Da'!AB256+'BS Da'!AB256+'TDC Da'!AB256</f>
        <v>101</v>
      </c>
      <c r="AC256" s="55">
        <f>+'MIT Da'!AC256+'SAR Da'!AC256+'URQ Da'!AC256+'ROC Da'!AC256+'SM Da'!AC256+'BN Da'!AC256+'BS Da'!AC256+'TDC Da'!AC256</f>
        <v>673</v>
      </c>
      <c r="AD256" s="219">
        <f>+'MIT Da'!AD256+'SAR Da'!AD256+'URQ Da'!AD256+'ROC Da'!AD256+'SM Da'!AD256+'BN Da'!AD256+'BS Da'!AD256+'TDC Da'!AD256</f>
        <v>957</v>
      </c>
      <c r="AE256" s="55">
        <f>+'MIT Da'!AE256+'SAR Da'!AE256+'URQ Da'!AE256+'ROC Da'!AE256+'SM Da'!AE256+'BN Da'!AE256+'BS Da'!AE256+'TDC Da'!AE256</f>
        <v>54</v>
      </c>
      <c r="AF256" s="55">
        <f>+'MIT Da'!AF256+'SAR Da'!AF256+'URQ Da'!AF256+'ROC Da'!AF256+'SM Da'!AF256+'BN Da'!AF256+'BS Da'!AF256+'TDC Da'!AF256</f>
        <v>95</v>
      </c>
      <c r="AG256" s="55">
        <f>+'MIT Da'!AG256+'SAR Da'!AG256+'URQ Da'!AG256+'ROC Da'!AG256+'SM Da'!AG256+'BN Da'!AG256+'BS Da'!AG256+'TDC Da'!AG256</f>
        <v>447</v>
      </c>
      <c r="AH256" s="219">
        <f>+'MIT Da'!AH256+'SAR Da'!AH256+'URQ Da'!AH256+'ROC Da'!AH256+'SM Da'!AH256+'BN Da'!AH256+'BS Da'!AH256+'TDC Da'!AH256</f>
        <v>596</v>
      </c>
      <c r="AI256" s="10">
        <f>+'MIT Da'!AI256+'SAR Da'!AI256+'URQ Da'!AI256+'ROC Da'!AI256+'SM Da'!AI256+'BN Da'!AI256+'BS Da'!AI256+'TDC Da'!AI256</f>
        <v>280.81400000000002</v>
      </c>
      <c r="AJ256" s="10">
        <f>+'MIT Da'!AJ256+'SAR Da'!AJ256+'URQ Da'!AJ256+'ROC Da'!AJ256+'SM Da'!AJ256+'BN Da'!AJ256+'BS Da'!AJ256+'TDC Da'!AJ256</f>
        <v>2.4</v>
      </c>
      <c r="AK256" s="10">
        <f>+'MIT Da'!AK256+'SAR Da'!AK256+'URQ Da'!AK256+'ROC Da'!AK256+'SM Da'!AK256+'BN Da'!AK256+'BS Da'!AK256+'TDC Da'!AK256</f>
        <v>497.428</v>
      </c>
      <c r="AL256" s="222">
        <f>+'MIT Da'!AL256+'SAR Da'!AL256+'URQ Da'!AL256+'ROC Da'!AL256+'SM Da'!AL256+'BN Da'!AL256+'BS Da'!AL256+'TDC Da'!AL256</f>
        <v>780.64199999999994</v>
      </c>
      <c r="AM256" s="55">
        <f>+'MIT Da'!AM256+'SAR Da'!AM256+'URQ Da'!AM256+'ROC Da'!AM256+'SM Da'!AM256+'BN Da'!AM256+'BS Da'!AM256+'TDC Da'!AM256</f>
        <v>9</v>
      </c>
      <c r="AN256" s="55">
        <f>+'MIT Da'!AN256+'SAR Da'!AN256+'URQ Da'!AN256+'ROC Da'!AN256+'SM Da'!AN256+'BN Da'!AN256+'BS Da'!AN256+'TDC Da'!AN256</f>
        <v>56</v>
      </c>
      <c r="AO256" s="55">
        <f>+'MIT Da'!AO256+'SAR Da'!AO256+'URQ Da'!AO256+'ROC Da'!AO256+'SM Da'!AO256+'BN Da'!AO256+'BS Da'!AO256+'TDC Da'!AO256</f>
        <v>77</v>
      </c>
      <c r="AP256" s="232">
        <f>+'MIT Da'!AP256+'SAR Da'!AP256+'URQ Da'!AP256+'ROC Da'!AP256+'SM Da'!AP256+'BN Da'!AP256+'BS Da'!AP256+'TDC Da'!AP256</f>
        <v>142</v>
      </c>
      <c r="AQ256" s="55">
        <f>+'MIT Da'!AQ256+'SAR Da'!AQ256+'URQ Da'!AQ256+'ROC Da'!AQ256+'SM Da'!AQ256+'BN Da'!AQ256+'BS Da'!AQ256+'TDC Da'!AQ256</f>
        <v>596</v>
      </c>
      <c r="AR256" s="55">
        <f>+'MIT Da'!AR256+'SAR Da'!AR256+'URQ Da'!AR256+'ROC Da'!AR256+'SM Da'!AR256+'BN Da'!AR256+'BS Da'!AR256+'TDC Da'!AR256</f>
        <v>341</v>
      </c>
      <c r="AS256" s="55">
        <f>+'MIT Da'!AS256+'SAR Da'!AS256+'URQ Da'!AS256+'ROC Da'!AS256+'SM Da'!AS256+'BN Da'!AS256+'BS Da'!AS256+'TDC Da'!AS256</f>
        <v>39</v>
      </c>
      <c r="AT256" s="232">
        <f>+SUM(RED_InfraMR[[#This Row],[B.02.1 - Parque de Coches Eléctricos Motrices]:[B.02.3 - Parque de Coches Eléctricos Motrices Tipo R]])</f>
        <v>976</v>
      </c>
      <c r="AU256" s="55">
        <f>+'MIT Da'!AU256+'SAR Da'!AU256+'URQ Da'!AU256+'ROC Da'!AU256+'SM Da'!AU256+'BN Da'!AU256+'BS Da'!AU256+'TDC Da'!AU256</f>
        <v>12</v>
      </c>
      <c r="AV256" s="55">
        <f>+'MIT Da'!AV256+'SAR Da'!AV256+'URQ Da'!AV256+'ROC Da'!AV256+'SM Da'!AV256+'BN Da'!AV256+'BS Da'!AV256+'TDC Da'!AV256</f>
        <v>6</v>
      </c>
      <c r="AW256" s="55">
        <f>+'MIT Da'!AW256+'SAR Da'!AW256+'URQ Da'!AW256+'ROC Da'!AW256+'SM Da'!AW256+'BN Da'!AW256+'BS Da'!AW256+'TDC Da'!AW256</f>
        <v>10</v>
      </c>
      <c r="AX256" s="232">
        <f>+SUM(RED_InfraMR[[#This Row],[B.03.1 - Parque de Coches Motores Motrices Remolcados]:[B.03.3 - Parque de Coches Motores Motrices Cabina]])</f>
        <v>28</v>
      </c>
      <c r="AY256" s="55">
        <f>+'MIT Da'!AY256+'SAR Da'!AY256+'URQ Da'!AY256+'ROC Da'!AY256+'SM Da'!AY256+'BN Da'!AY256+'BS Da'!AY256+'TDC Da'!AY256</f>
        <v>496</v>
      </c>
      <c r="AZ256" s="55">
        <f>+'MIT Da'!AZ256+'SAR Da'!AZ256+'URQ Da'!AZ256+'ROC Da'!AZ256+'SM Da'!AZ256+'BN Da'!AZ256+'BS Da'!AZ256+'TDC Da'!AZ256</f>
        <v>128</v>
      </c>
      <c r="BA256" s="55">
        <f>+'MIT Da'!BA256+'SAR Da'!BA256+'URQ Da'!BA256+'ROC Da'!BA256+'SM Da'!BA256+'BN Da'!BA256+'BS Da'!BA256+'TDC Da'!BA256</f>
        <v>15</v>
      </c>
      <c r="BB256" s="55">
        <f>+'MIT Da'!BB256+'SAR Da'!BB256+'URQ Da'!BB256+'ROC Da'!BB256+'SM Da'!BB256+'BN Da'!BB256+'BS Da'!BB256+'TDC Da'!BB256</f>
        <v>0</v>
      </c>
      <c r="BC256" s="232">
        <f>+SUM(RED_InfraMR[[#This Row],[B.04.1 - Parque de Coches Remolcados Clase Unica]:[B.04.5 - Parque de Coches Remolcados para Servicios Especiales (Cartoneros)]])</f>
        <v>639</v>
      </c>
      <c r="BD256" s="393">
        <f>+'MIT Da'!BD256+'SAR Da'!BD256+'URQ Da'!BD256+'ROC Da'!BD256+'SM Da'!BD256+'BN Da'!BD256+'BS Da'!BD256+'TDC Da'!BD256</f>
        <v>164</v>
      </c>
      <c r="BE256" s="55">
        <f>+'MIT Da'!BE256+'SAR Da'!BE256+'URQ Da'!BE256+'ROC Da'!BE256+'SM Da'!BE256+'BN Da'!BE256+'BS Da'!BE256+'TDC Da'!BE256</f>
        <v>32</v>
      </c>
      <c r="BF256" s="55">
        <f>+'MIT Da'!BF256+'SAR Da'!BF256+'URQ Da'!BF256+'ROC Da'!BF256+'SM Da'!BF256+'BN Da'!BF256+'BS Da'!BF256+'TDC Da'!BF256</f>
        <v>103</v>
      </c>
      <c r="BG256" s="235"/>
    </row>
    <row r="257" spans="1:60">
      <c r="A257" s="1">
        <v>2014</v>
      </c>
      <c r="B257" s="1" t="s">
        <v>64</v>
      </c>
      <c r="C257" s="10">
        <f>+'MIT Da'!C257+'SAR Da'!C257+'URQ Da'!C257+'ROC Da'!C257+'SM Da'!C257+'BN Da'!C257+'BS Da'!C257+'TDC Da'!C257</f>
        <v>147.21299999999999</v>
      </c>
      <c r="D257" s="10">
        <f>+'MIT Da'!D257+'SAR Da'!D257+'URQ Da'!D257+'ROC Da'!D257+'SM Da'!D257+'BN Da'!D257+'BS Da'!D257+'TDC Da'!D257</f>
        <v>434.00300000000004</v>
      </c>
      <c r="E257" s="10">
        <f>+'MIT Da'!E257+'SAR Da'!E257+'URQ Da'!E257+'ROC Da'!E257+'SM Da'!E257+'BN Da'!E257+'BS Da'!E257+'TDC Da'!E257</f>
        <v>0</v>
      </c>
      <c r="F257" s="10">
        <f>+'MIT Da'!F257+'SAR Da'!F257+'URQ Da'!F257+'ROC Da'!F257+'SM Da'!F257+'BN Da'!F257+'BS Da'!F257+'TDC Da'!F257</f>
        <v>186.47664</v>
      </c>
      <c r="G257" s="192">
        <f>+'MIT Da'!G257+'SAR Da'!G257+'URQ Da'!G257+'ROC Da'!G257+'SM Da'!G257+'BN Da'!G257+'BS Da'!G257+'TDC Da'!G257</f>
        <v>767.69263999999998</v>
      </c>
      <c r="H257" s="192">
        <f>+'MIT Da'!H257+'SAR Da'!H257+'URQ Da'!H257+'ROC Da'!H257+'SM Da'!H257+'BN Da'!H257+'BS Da'!H257+'TDC Da'!H257</f>
        <v>767.69263999999998</v>
      </c>
      <c r="I257" s="10">
        <f>+'MIT Da'!I257+'SAR Da'!I257+'URQ Da'!I257+'ROC Da'!I257+'SM Da'!I257+'BN Da'!I257+'BS Da'!I257+'TDC Da'!I257</f>
        <v>1011.74311</v>
      </c>
      <c r="J257" s="10">
        <f>+'MIT Da'!J257+'SAR Da'!J257+'URQ Da'!J257+'ROC Da'!J257+'SM Da'!J257+'BN Da'!J257+'BS Da'!J257+'TDC Da'!J257</f>
        <v>1039.809</v>
      </c>
      <c r="K257" s="10">
        <f>+'MIT Da'!K257+'SAR Da'!K257+'URQ Da'!K257+'ROC Da'!K257+'SM Da'!K257+'BN Da'!K257+'BS Da'!K257+'TDC Da'!K257</f>
        <v>54.516999999999996</v>
      </c>
      <c r="L257" s="10">
        <f>+'MIT Da'!L257+'SAR Da'!L257+'URQ Da'!L257+'ROC Da'!L257+'SM Da'!L257+'BN Da'!L257+'BS Da'!L257+'TDC Da'!L257</f>
        <v>400.09900000000005</v>
      </c>
      <c r="M257" s="10">
        <f>+'MIT Da'!M257+'SAR Da'!M257+'URQ Da'!M257+'ROC Da'!M257+'SM Da'!M257+'BN Da'!M257+'BS Da'!M257+'TDC Da'!M257</f>
        <v>21.314999999999998</v>
      </c>
      <c r="N257" s="192">
        <f>+'MIT Da'!N257+'SAR Da'!N257+'URQ Da'!N257+'ROC Da'!N257+'SM Da'!N257+'BN Da'!N257+'BS Da'!N257+'TDC Da'!N257</f>
        <v>1439.9079999999999</v>
      </c>
      <c r="O257" s="192">
        <f>+'MIT Da'!O257+'SAR Da'!O257+'URQ Da'!O257+'ROC Da'!O257+'SM Da'!O257+'BN Da'!O257+'BS Da'!O257+'TDC Da'!O257</f>
        <v>1439.9079999999999</v>
      </c>
      <c r="P257" s="55">
        <f>+'MIT Da'!P257+'SAR Da'!P257+'URQ Da'!P257+'ROC Da'!P257+'SM Da'!P257+'BN Da'!P257+'BS Da'!P257+'TDC Da'!P257</f>
        <v>203</v>
      </c>
      <c r="Q257" s="55">
        <f>+'MIT Da'!Q257+'SAR Da'!Q257+'URQ Da'!Q257+'ROC Da'!Q257+'SM Da'!Q257+'BN Da'!Q257+'BS Da'!Q257+'TDC Da'!Q257</f>
        <v>58</v>
      </c>
      <c r="R257" s="55">
        <f>+'MIT Da'!R257+'SAR Da'!R257+'URQ Da'!R257+'ROC Da'!R257+'SM Da'!R257+'BN Da'!R257+'BS Da'!R257+'TDC Da'!R257</f>
        <v>10</v>
      </c>
      <c r="S257" s="213">
        <f>+'MIT Da'!S257+'SAR Da'!S257+'URQ Da'!S257+'ROC Da'!S257+'SM Da'!S257+'BN Da'!S257+'BS Da'!S257+'TDC Da'!S257</f>
        <v>271</v>
      </c>
      <c r="T257" s="213">
        <f>+'MIT Da'!T257+'SAR Da'!T257+'URQ Da'!T257+'ROC Da'!T257+'SM Da'!T257+'BN Da'!T257+'BS Da'!T257+'TDC Da'!T257</f>
        <v>271</v>
      </c>
      <c r="U257" s="55">
        <f>+'MIT Da'!U257+'SAR Da'!U257+'URQ Da'!U257+'ROC Da'!U257+'SM Da'!U257+'BN Da'!U257+'BS Da'!U257+'TDC Da'!U257</f>
        <v>134</v>
      </c>
      <c r="V257" s="55">
        <f>+'MIT Da'!V257+'SAR Da'!V257+'URQ Da'!V257+'ROC Da'!V257+'SM Da'!V257+'BN Da'!V257+'BS Da'!V257+'TDC Da'!V257</f>
        <v>417</v>
      </c>
      <c r="W257" s="55">
        <f>+'MIT Da'!W257+'SAR Da'!W257+'URQ Da'!W257+'ROC Da'!W257+'SM Da'!W257+'BN Da'!W257+'BS Da'!W257+'TDC Da'!W257</f>
        <v>11</v>
      </c>
      <c r="X257" s="55">
        <f>+'MIT Da'!X257+'SAR Da'!X257+'URQ Da'!X257+'ROC Da'!X257+'SM Da'!X257+'BN Da'!X257+'BS Da'!X257+'TDC Da'!X257</f>
        <v>107</v>
      </c>
      <c r="Y257" s="55">
        <f>+'MIT Da'!Y257+'SAR Da'!Y257+'URQ Da'!Y257+'ROC Da'!Y257+'SM Da'!Y257+'BN Da'!Y257+'BS Da'!Y257+'TDC Da'!Y257</f>
        <v>4</v>
      </c>
      <c r="Z257" s="219">
        <f>+'MIT Da'!Z257+'SAR Da'!Z257+'URQ Da'!Z257+'ROC Da'!Z257+'SM Da'!Z257+'BN Da'!Z257+'BS Da'!Z257+'TDC Da'!Z257</f>
        <v>673</v>
      </c>
      <c r="AA257" s="55">
        <f>+'MIT Da'!AA257+'SAR Da'!AA257+'URQ Da'!AA257+'ROC Da'!AA257+'SM Da'!AA257+'BN Da'!AA257+'BS Da'!AA257+'TDC Da'!AA257</f>
        <v>183</v>
      </c>
      <c r="AB257" s="55">
        <f>+'MIT Da'!AB257+'SAR Da'!AB257+'URQ Da'!AB257+'ROC Da'!AB257+'SM Da'!AB257+'BN Da'!AB257+'BS Da'!AB257+'TDC Da'!AB257</f>
        <v>101</v>
      </c>
      <c r="AC257" s="55">
        <f>+'MIT Da'!AC257+'SAR Da'!AC257+'URQ Da'!AC257+'ROC Da'!AC257+'SM Da'!AC257+'BN Da'!AC257+'BS Da'!AC257+'TDC Da'!AC257</f>
        <v>673</v>
      </c>
      <c r="AD257" s="219">
        <f>+'MIT Da'!AD257+'SAR Da'!AD257+'URQ Da'!AD257+'ROC Da'!AD257+'SM Da'!AD257+'BN Da'!AD257+'BS Da'!AD257+'TDC Da'!AD257</f>
        <v>957</v>
      </c>
      <c r="AE257" s="55">
        <f>+'MIT Da'!AE257+'SAR Da'!AE257+'URQ Da'!AE257+'ROC Da'!AE257+'SM Da'!AE257+'BN Da'!AE257+'BS Da'!AE257+'TDC Da'!AE257</f>
        <v>54</v>
      </c>
      <c r="AF257" s="55">
        <f>+'MIT Da'!AF257+'SAR Da'!AF257+'URQ Da'!AF257+'ROC Da'!AF257+'SM Da'!AF257+'BN Da'!AF257+'BS Da'!AF257+'TDC Da'!AF257</f>
        <v>95</v>
      </c>
      <c r="AG257" s="55">
        <f>+'MIT Da'!AG257+'SAR Da'!AG257+'URQ Da'!AG257+'ROC Da'!AG257+'SM Da'!AG257+'BN Da'!AG257+'BS Da'!AG257+'TDC Da'!AG257</f>
        <v>447</v>
      </c>
      <c r="AH257" s="219">
        <f>+'MIT Da'!AH257+'SAR Da'!AH257+'URQ Da'!AH257+'ROC Da'!AH257+'SM Da'!AH257+'BN Da'!AH257+'BS Da'!AH257+'TDC Da'!AH257</f>
        <v>596</v>
      </c>
      <c r="AI257" s="10">
        <f>+'MIT Da'!AI257+'SAR Da'!AI257+'URQ Da'!AI257+'ROC Da'!AI257+'SM Da'!AI257+'BN Da'!AI257+'BS Da'!AI257+'TDC Da'!AI257</f>
        <v>280.81400000000002</v>
      </c>
      <c r="AJ257" s="10">
        <f>+'MIT Da'!AJ257+'SAR Da'!AJ257+'URQ Da'!AJ257+'ROC Da'!AJ257+'SM Da'!AJ257+'BN Da'!AJ257+'BS Da'!AJ257+'TDC Da'!AJ257</f>
        <v>2.4</v>
      </c>
      <c r="AK257" s="10">
        <f>+'MIT Da'!AK257+'SAR Da'!AK257+'URQ Da'!AK257+'ROC Da'!AK257+'SM Da'!AK257+'BN Da'!AK257+'BS Da'!AK257+'TDC Da'!AK257</f>
        <v>497.428</v>
      </c>
      <c r="AL257" s="222">
        <f>+'MIT Da'!AL257+'SAR Da'!AL257+'URQ Da'!AL257+'ROC Da'!AL257+'SM Da'!AL257+'BN Da'!AL257+'BS Da'!AL257+'TDC Da'!AL257</f>
        <v>780.64199999999994</v>
      </c>
      <c r="AM257" s="55">
        <f>+'MIT Da'!AM257+'SAR Da'!AM257+'URQ Da'!AM257+'ROC Da'!AM257+'SM Da'!AM257+'BN Da'!AM257+'BS Da'!AM257+'TDC Da'!AM257</f>
        <v>9</v>
      </c>
      <c r="AN257" s="55">
        <f>+'MIT Da'!AN257+'SAR Da'!AN257+'URQ Da'!AN257+'ROC Da'!AN257+'SM Da'!AN257+'BN Da'!AN257+'BS Da'!AN257+'TDC Da'!AN257</f>
        <v>56</v>
      </c>
      <c r="AO257" s="55">
        <f>+'MIT Da'!AO257+'SAR Da'!AO257+'URQ Da'!AO257+'ROC Da'!AO257+'SM Da'!AO257+'BN Da'!AO257+'BS Da'!AO257+'TDC Da'!AO257</f>
        <v>77</v>
      </c>
      <c r="AP257" s="232">
        <f>+'MIT Da'!AP257+'SAR Da'!AP257+'URQ Da'!AP257+'ROC Da'!AP257+'SM Da'!AP257+'BN Da'!AP257+'BS Da'!AP257+'TDC Da'!AP257</f>
        <v>142</v>
      </c>
      <c r="AQ257" s="55">
        <f>+'MIT Da'!AQ257+'SAR Da'!AQ257+'URQ Da'!AQ257+'ROC Da'!AQ257+'SM Da'!AQ257+'BN Da'!AQ257+'BS Da'!AQ257+'TDC Da'!AQ257</f>
        <v>596</v>
      </c>
      <c r="AR257" s="55">
        <f>+'MIT Da'!AR257+'SAR Da'!AR257+'URQ Da'!AR257+'ROC Da'!AR257+'SM Da'!AR257+'BN Da'!AR257+'BS Da'!AR257+'TDC Da'!AR257</f>
        <v>341</v>
      </c>
      <c r="AS257" s="55">
        <f>+'MIT Da'!AS257+'SAR Da'!AS257+'URQ Da'!AS257+'ROC Da'!AS257+'SM Da'!AS257+'BN Da'!AS257+'BS Da'!AS257+'TDC Da'!AS257</f>
        <v>39</v>
      </c>
      <c r="AT257" s="232">
        <f>+SUM(RED_InfraMR[[#This Row],[B.02.1 - Parque de Coches Eléctricos Motrices]:[B.02.3 - Parque de Coches Eléctricos Motrices Tipo R]])</f>
        <v>976</v>
      </c>
      <c r="AU257" s="55">
        <f>+'MIT Da'!AU257+'SAR Da'!AU257+'URQ Da'!AU257+'ROC Da'!AU257+'SM Da'!AU257+'BN Da'!AU257+'BS Da'!AU257+'TDC Da'!AU257</f>
        <v>12</v>
      </c>
      <c r="AV257" s="55">
        <f>+'MIT Da'!AV257+'SAR Da'!AV257+'URQ Da'!AV257+'ROC Da'!AV257+'SM Da'!AV257+'BN Da'!AV257+'BS Da'!AV257+'TDC Da'!AV257</f>
        <v>6</v>
      </c>
      <c r="AW257" s="55">
        <f>+'MIT Da'!AW257+'SAR Da'!AW257+'URQ Da'!AW257+'ROC Da'!AW257+'SM Da'!AW257+'BN Da'!AW257+'BS Da'!AW257+'TDC Da'!AW257</f>
        <v>10</v>
      </c>
      <c r="AX257" s="232">
        <f>+SUM(RED_InfraMR[[#This Row],[B.03.1 - Parque de Coches Motores Motrices Remolcados]:[B.03.3 - Parque de Coches Motores Motrices Cabina]])</f>
        <v>28</v>
      </c>
      <c r="AY257" s="55">
        <f>+'MIT Da'!AY257+'SAR Da'!AY257+'URQ Da'!AY257+'ROC Da'!AY257+'SM Da'!AY257+'BN Da'!AY257+'BS Da'!AY257+'TDC Da'!AY257</f>
        <v>496</v>
      </c>
      <c r="AZ257" s="55">
        <f>+'MIT Da'!AZ257+'SAR Da'!AZ257+'URQ Da'!AZ257+'ROC Da'!AZ257+'SM Da'!AZ257+'BN Da'!AZ257+'BS Da'!AZ257+'TDC Da'!AZ257</f>
        <v>128</v>
      </c>
      <c r="BA257" s="55">
        <f>+'MIT Da'!BA257+'SAR Da'!BA257+'URQ Da'!BA257+'ROC Da'!BA257+'SM Da'!BA257+'BN Da'!BA257+'BS Da'!BA257+'TDC Da'!BA257</f>
        <v>15</v>
      </c>
      <c r="BB257" s="55">
        <f>+'MIT Da'!BB257+'SAR Da'!BB257+'URQ Da'!BB257+'ROC Da'!BB257+'SM Da'!BB257+'BN Da'!BB257+'BS Da'!BB257+'TDC Da'!BB257</f>
        <v>0</v>
      </c>
      <c r="BC257" s="232">
        <f>+SUM(RED_InfraMR[[#This Row],[B.04.1 - Parque de Coches Remolcados Clase Unica]:[B.04.5 - Parque de Coches Remolcados para Servicios Especiales (Cartoneros)]])</f>
        <v>639</v>
      </c>
      <c r="BD257" s="393">
        <f>+'MIT Da'!BD257+'SAR Da'!BD257+'URQ Da'!BD257+'ROC Da'!BD257+'SM Da'!BD257+'BN Da'!BD257+'BS Da'!BD257+'TDC Da'!BD257</f>
        <v>164</v>
      </c>
      <c r="BE257" s="55">
        <f>+'MIT Da'!BE257+'SAR Da'!BE257+'URQ Da'!BE257+'ROC Da'!BE257+'SM Da'!BE257+'BN Da'!BE257+'BS Da'!BE257+'TDC Da'!BE257</f>
        <v>32</v>
      </c>
      <c r="BF257" s="55">
        <f>+'MIT Da'!BF257+'SAR Da'!BF257+'URQ Da'!BF257+'ROC Da'!BF257+'SM Da'!BF257+'BN Da'!BF257+'BS Da'!BF257+'TDC Da'!BF257</f>
        <v>103</v>
      </c>
      <c r="BG257" s="235"/>
    </row>
    <row r="258" spans="1:60">
      <c r="A258" s="1">
        <v>2014</v>
      </c>
      <c r="B258" s="1" t="s">
        <v>65</v>
      </c>
      <c r="C258" s="10">
        <f>+'MIT Da'!C258+'SAR Da'!C258+'URQ Da'!C258+'ROC Da'!C258+'SM Da'!C258+'BN Da'!C258+'BS Da'!C258+'TDC Da'!C258</f>
        <v>147.21299999999999</v>
      </c>
      <c r="D258" s="10">
        <f>+'MIT Da'!D258+'SAR Da'!D258+'URQ Da'!D258+'ROC Da'!D258+'SM Da'!D258+'BN Da'!D258+'BS Da'!D258+'TDC Da'!D258</f>
        <v>450.86300000000006</v>
      </c>
      <c r="E258" s="10">
        <f>+'MIT Da'!E258+'SAR Da'!E258+'URQ Da'!E258+'ROC Da'!E258+'SM Da'!E258+'BN Da'!E258+'BS Da'!E258+'TDC Da'!E258</f>
        <v>0</v>
      </c>
      <c r="F258" s="10">
        <f>+'MIT Da'!F258+'SAR Da'!F258+'URQ Da'!F258+'ROC Da'!F258+'SM Da'!F258+'BN Da'!F258+'BS Da'!F258+'TDC Da'!F258</f>
        <v>186.47664</v>
      </c>
      <c r="G258" s="192">
        <f>+'MIT Da'!G258+'SAR Da'!G258+'URQ Da'!G258+'ROC Da'!G258+'SM Da'!G258+'BN Da'!G258+'BS Da'!G258+'TDC Da'!G258</f>
        <v>784.55263999999988</v>
      </c>
      <c r="H258" s="192">
        <f>+'MIT Da'!H258+'SAR Da'!H258+'URQ Da'!H258+'ROC Da'!H258+'SM Da'!H258+'BN Da'!H258+'BS Da'!H258+'TDC Da'!H258</f>
        <v>784.55263999999988</v>
      </c>
      <c r="I258" s="10">
        <f>+'MIT Da'!I258+'SAR Da'!I258+'URQ Da'!I258+'ROC Da'!I258+'SM Da'!I258+'BN Da'!I258+'BS Da'!I258+'TDC Da'!I258</f>
        <v>1028.60311</v>
      </c>
      <c r="J258" s="10">
        <f>+'MIT Da'!J258+'SAR Da'!J258+'URQ Da'!J258+'ROC Da'!J258+'SM Da'!J258+'BN Da'!J258+'BS Da'!J258+'TDC Da'!J258</f>
        <v>1056.6689100000001</v>
      </c>
      <c r="K258" s="10">
        <f>+'MIT Da'!K258+'SAR Da'!K258+'URQ Da'!K258+'ROC Da'!K258+'SM Da'!K258+'BN Da'!K258+'BS Da'!K258+'TDC Da'!K258</f>
        <v>54.516999999999996</v>
      </c>
      <c r="L258" s="10">
        <f>+'MIT Da'!L258+'SAR Da'!L258+'URQ Da'!L258+'ROC Da'!L258+'SM Da'!L258+'BN Da'!L258+'BS Da'!L258+'TDC Da'!L258</f>
        <v>400.09900000000005</v>
      </c>
      <c r="M258" s="10">
        <f>+'MIT Da'!M258+'SAR Da'!M258+'URQ Da'!M258+'ROC Da'!M258+'SM Da'!M258+'BN Da'!M258+'BS Da'!M258+'TDC Da'!M258</f>
        <v>21.314999999999998</v>
      </c>
      <c r="N258" s="192">
        <f>+'MIT Da'!N258+'SAR Da'!N258+'URQ Da'!N258+'ROC Da'!N258+'SM Da'!N258+'BN Da'!N258+'BS Da'!N258+'TDC Da'!N258</f>
        <v>1456.7679099999998</v>
      </c>
      <c r="O258" s="192">
        <f>+'MIT Da'!O258+'SAR Da'!O258+'URQ Da'!O258+'ROC Da'!O258+'SM Da'!O258+'BN Da'!O258+'BS Da'!O258+'TDC Da'!O258</f>
        <v>1456.7679099999998</v>
      </c>
      <c r="P258" s="55">
        <f>+'MIT Da'!P258+'SAR Da'!P258+'URQ Da'!P258+'ROC Da'!P258+'SM Da'!P258+'BN Da'!P258+'BS Da'!P258+'TDC Da'!P258</f>
        <v>205</v>
      </c>
      <c r="Q258" s="55">
        <f>+'MIT Da'!Q258+'SAR Da'!Q258+'URQ Da'!Q258+'ROC Da'!Q258+'SM Da'!Q258+'BN Da'!Q258+'BS Da'!Q258+'TDC Da'!Q258</f>
        <v>58</v>
      </c>
      <c r="R258" s="55">
        <f>+'MIT Da'!R258+'SAR Da'!R258+'URQ Da'!R258+'ROC Da'!R258+'SM Da'!R258+'BN Da'!R258+'BS Da'!R258+'TDC Da'!R258</f>
        <v>10</v>
      </c>
      <c r="S258" s="213">
        <f>+'MIT Da'!S258+'SAR Da'!S258+'URQ Da'!S258+'ROC Da'!S258+'SM Da'!S258+'BN Da'!S258+'BS Da'!S258+'TDC Da'!S258</f>
        <v>273</v>
      </c>
      <c r="T258" s="213">
        <f>+'MIT Da'!T258+'SAR Da'!T258+'URQ Da'!T258+'ROC Da'!T258+'SM Da'!T258+'BN Da'!T258+'BS Da'!T258+'TDC Da'!T258</f>
        <v>273</v>
      </c>
      <c r="U258" s="55">
        <f>+'MIT Da'!U258+'SAR Da'!U258+'URQ Da'!U258+'ROC Da'!U258+'SM Da'!U258+'BN Da'!U258+'BS Da'!U258+'TDC Da'!U258</f>
        <v>137</v>
      </c>
      <c r="V258" s="55">
        <f>+'MIT Da'!V258+'SAR Da'!V258+'URQ Da'!V258+'ROC Da'!V258+'SM Da'!V258+'BN Da'!V258+'BS Da'!V258+'TDC Da'!V258</f>
        <v>415</v>
      </c>
      <c r="W258" s="55">
        <f>+'MIT Da'!W258+'SAR Da'!W258+'URQ Da'!W258+'ROC Da'!W258+'SM Da'!W258+'BN Da'!W258+'BS Da'!W258+'TDC Da'!W258</f>
        <v>11</v>
      </c>
      <c r="X258" s="55">
        <f>+'MIT Da'!X258+'SAR Da'!X258+'URQ Da'!X258+'ROC Da'!X258+'SM Da'!X258+'BN Da'!X258+'BS Da'!X258+'TDC Da'!X258</f>
        <v>117</v>
      </c>
      <c r="Y258" s="55">
        <f>+'MIT Da'!Y258+'SAR Da'!Y258+'URQ Da'!Y258+'ROC Da'!Y258+'SM Da'!Y258+'BN Da'!Y258+'BS Da'!Y258+'TDC Da'!Y258</f>
        <v>4</v>
      </c>
      <c r="Z258" s="219">
        <f>+'MIT Da'!Z258+'SAR Da'!Z258+'URQ Da'!Z258+'ROC Da'!Z258+'SM Da'!Z258+'BN Da'!Z258+'BS Da'!Z258+'TDC Da'!Z258</f>
        <v>684</v>
      </c>
      <c r="AA258" s="55">
        <f>+'MIT Da'!AA258+'SAR Da'!AA258+'URQ Da'!AA258+'ROC Da'!AA258+'SM Da'!AA258+'BN Da'!AA258+'BS Da'!AA258+'TDC Da'!AA258</f>
        <v>187</v>
      </c>
      <c r="AB258" s="55">
        <f>+'MIT Da'!AB258+'SAR Da'!AB258+'URQ Da'!AB258+'ROC Da'!AB258+'SM Da'!AB258+'BN Da'!AB258+'BS Da'!AB258+'TDC Da'!AB258</f>
        <v>103</v>
      </c>
      <c r="AC258" s="55">
        <f>+'MIT Da'!AC258+'SAR Da'!AC258+'URQ Da'!AC258+'ROC Da'!AC258+'SM Da'!AC258+'BN Da'!AC258+'BS Da'!AC258+'TDC Da'!AC258</f>
        <v>684</v>
      </c>
      <c r="AD258" s="219">
        <f>+'MIT Da'!AD258+'SAR Da'!AD258+'URQ Da'!AD258+'ROC Da'!AD258+'SM Da'!AD258+'BN Da'!AD258+'BS Da'!AD258+'TDC Da'!AD258</f>
        <v>974</v>
      </c>
      <c r="AE258" s="55">
        <f>+'MIT Da'!AE258+'SAR Da'!AE258+'URQ Da'!AE258+'ROC Da'!AE258+'SM Da'!AE258+'BN Da'!AE258+'BS Da'!AE258+'TDC Da'!AE258</f>
        <v>55</v>
      </c>
      <c r="AF258" s="55">
        <f>+'MIT Da'!AF258+'SAR Da'!AF258+'URQ Da'!AF258+'ROC Da'!AF258+'SM Da'!AF258+'BN Da'!AF258+'BS Da'!AF258+'TDC Da'!AF258</f>
        <v>100</v>
      </c>
      <c r="AG258" s="55">
        <f>+'MIT Da'!AG258+'SAR Da'!AG258+'URQ Da'!AG258+'ROC Da'!AG258+'SM Da'!AG258+'BN Da'!AG258+'BS Da'!AG258+'TDC Da'!AG258</f>
        <v>451</v>
      </c>
      <c r="AH258" s="219">
        <f>+'MIT Da'!AH258+'SAR Da'!AH258+'URQ Da'!AH258+'ROC Da'!AH258+'SM Da'!AH258+'BN Da'!AH258+'BS Da'!AH258+'TDC Da'!AH258</f>
        <v>606</v>
      </c>
      <c r="AI258" s="10">
        <f>+'MIT Da'!AI258+'SAR Da'!AI258+'URQ Da'!AI258+'ROC Da'!AI258+'SM Da'!AI258+'BN Da'!AI258+'BS Da'!AI258+'TDC Da'!AI258</f>
        <v>280.81400000000002</v>
      </c>
      <c r="AJ258" s="10">
        <f>+'MIT Da'!AJ258+'SAR Da'!AJ258+'URQ Da'!AJ258+'ROC Da'!AJ258+'SM Da'!AJ258+'BN Da'!AJ258+'BS Da'!AJ258+'TDC Da'!AJ258</f>
        <v>2.4</v>
      </c>
      <c r="AK258" s="10">
        <f>+'MIT Da'!AK258+'SAR Da'!AK258+'URQ Da'!AK258+'ROC Da'!AK258+'SM Da'!AK258+'BN Da'!AK258+'BS Da'!AK258+'TDC Da'!AK258</f>
        <v>514.28800000000001</v>
      </c>
      <c r="AL258" s="222">
        <f>+'MIT Da'!AL258+'SAR Da'!AL258+'URQ Da'!AL258+'ROC Da'!AL258+'SM Da'!AL258+'BN Da'!AL258+'BS Da'!AL258+'TDC Da'!AL258</f>
        <v>797.50199999999995</v>
      </c>
      <c r="AM258" s="55">
        <f>+'MIT Da'!AM258+'SAR Da'!AM258+'URQ Da'!AM258+'ROC Da'!AM258+'SM Da'!AM258+'BN Da'!AM258+'BS Da'!AM258+'TDC Da'!AM258</f>
        <v>9</v>
      </c>
      <c r="AN258" s="55">
        <f>+'MIT Da'!AN258+'SAR Da'!AN258+'URQ Da'!AN258+'ROC Da'!AN258+'SM Da'!AN258+'BN Da'!AN258+'BS Da'!AN258+'TDC Da'!AN258</f>
        <v>56</v>
      </c>
      <c r="AO258" s="55">
        <f>+'MIT Da'!AO258+'SAR Da'!AO258+'URQ Da'!AO258+'ROC Da'!AO258+'SM Da'!AO258+'BN Da'!AO258+'BS Da'!AO258+'TDC Da'!AO258</f>
        <v>77</v>
      </c>
      <c r="AP258" s="232">
        <f>+'MIT Da'!AP258+'SAR Da'!AP258+'URQ Da'!AP258+'ROC Da'!AP258+'SM Da'!AP258+'BN Da'!AP258+'BS Da'!AP258+'TDC Da'!AP258</f>
        <v>142</v>
      </c>
      <c r="AQ258" s="55">
        <f>+'MIT Da'!AQ258+'SAR Da'!AQ258+'URQ Da'!AQ258+'ROC Da'!AQ258+'SM Da'!AQ258+'BN Da'!AQ258+'BS Da'!AQ258+'TDC Da'!AQ258</f>
        <v>596</v>
      </c>
      <c r="AR258" s="55">
        <f>+'MIT Da'!AR258+'SAR Da'!AR258+'URQ Da'!AR258+'ROC Da'!AR258+'SM Da'!AR258+'BN Da'!AR258+'BS Da'!AR258+'TDC Da'!AR258</f>
        <v>341</v>
      </c>
      <c r="AS258" s="55">
        <f>+'MIT Da'!AS258+'SAR Da'!AS258+'URQ Da'!AS258+'ROC Da'!AS258+'SM Da'!AS258+'BN Da'!AS258+'BS Da'!AS258+'TDC Da'!AS258</f>
        <v>39</v>
      </c>
      <c r="AT258" s="232">
        <f>+SUM(RED_InfraMR[[#This Row],[B.02.1 - Parque de Coches Eléctricos Motrices]:[B.02.3 - Parque de Coches Eléctricos Motrices Tipo R]])</f>
        <v>976</v>
      </c>
      <c r="AU258" s="55">
        <f>+'MIT Da'!AU258+'SAR Da'!AU258+'URQ Da'!AU258+'ROC Da'!AU258+'SM Da'!AU258+'BN Da'!AU258+'BS Da'!AU258+'TDC Da'!AU258</f>
        <v>12</v>
      </c>
      <c r="AV258" s="55">
        <f>+'MIT Da'!AV258+'SAR Da'!AV258+'URQ Da'!AV258+'ROC Da'!AV258+'SM Da'!AV258+'BN Da'!AV258+'BS Da'!AV258+'TDC Da'!AV258</f>
        <v>6</v>
      </c>
      <c r="AW258" s="55">
        <f>+'MIT Da'!AW258+'SAR Da'!AW258+'URQ Da'!AW258+'ROC Da'!AW258+'SM Da'!AW258+'BN Da'!AW258+'BS Da'!AW258+'TDC Da'!AW258</f>
        <v>10</v>
      </c>
      <c r="AX258" s="232">
        <f>+SUM(RED_InfraMR[[#This Row],[B.03.1 - Parque de Coches Motores Motrices Remolcados]:[B.03.3 - Parque de Coches Motores Motrices Cabina]])</f>
        <v>28</v>
      </c>
      <c r="AY258" s="55">
        <f>+'MIT Da'!AY258+'SAR Da'!AY258+'URQ Da'!AY258+'ROC Da'!AY258+'SM Da'!AY258+'BN Da'!AY258+'BS Da'!AY258+'TDC Da'!AY258</f>
        <v>496</v>
      </c>
      <c r="AZ258" s="55">
        <f>+'MIT Da'!AZ258+'SAR Da'!AZ258+'URQ Da'!AZ258+'ROC Da'!AZ258+'SM Da'!AZ258+'BN Da'!AZ258+'BS Da'!AZ258+'TDC Da'!AZ258</f>
        <v>128</v>
      </c>
      <c r="BA258" s="55">
        <f>+'MIT Da'!BA258+'SAR Da'!BA258+'URQ Da'!BA258+'ROC Da'!BA258+'SM Da'!BA258+'BN Da'!BA258+'BS Da'!BA258+'TDC Da'!BA258</f>
        <v>15</v>
      </c>
      <c r="BB258" s="55">
        <f>+'MIT Da'!BB258+'SAR Da'!BB258+'URQ Da'!BB258+'ROC Da'!BB258+'SM Da'!BB258+'BN Da'!BB258+'BS Da'!BB258+'TDC Da'!BB258</f>
        <v>0</v>
      </c>
      <c r="BC258" s="232">
        <f>+SUM(RED_InfraMR[[#This Row],[B.04.1 - Parque de Coches Remolcados Clase Unica]:[B.04.5 - Parque de Coches Remolcados para Servicios Especiales (Cartoneros)]])</f>
        <v>639</v>
      </c>
      <c r="BD258" s="393">
        <f>+'MIT Da'!BD258+'SAR Da'!BD258+'URQ Da'!BD258+'ROC Da'!BD258+'SM Da'!BD258+'BN Da'!BD258+'BS Da'!BD258+'TDC Da'!BD258</f>
        <v>164</v>
      </c>
      <c r="BE258" s="55">
        <f>+'MIT Da'!BE258+'SAR Da'!BE258+'URQ Da'!BE258+'ROC Da'!BE258+'SM Da'!BE258+'BN Da'!BE258+'BS Da'!BE258+'TDC Da'!BE258</f>
        <v>32</v>
      </c>
      <c r="BF258" s="55">
        <f>+'MIT Da'!BF258+'SAR Da'!BF258+'URQ Da'!BF258+'ROC Da'!BF258+'SM Da'!BF258+'BN Da'!BF258+'BS Da'!BF258+'TDC Da'!BF258</f>
        <v>103</v>
      </c>
      <c r="BG258" s="235"/>
    </row>
    <row r="259" spans="1:60">
      <c r="A259" s="1">
        <v>2014</v>
      </c>
      <c r="B259" s="1" t="s">
        <v>66</v>
      </c>
      <c r="C259" s="10">
        <f>+'MIT Da'!C259+'SAR Da'!C259+'URQ Da'!C259+'ROC Da'!C259+'SM Da'!C259+'BN Da'!C259+'BS Da'!C259+'TDC Da'!C259</f>
        <v>147.21299999999999</v>
      </c>
      <c r="D259" s="10">
        <f>+'MIT Da'!D259+'SAR Da'!D259+'URQ Da'!D259+'ROC Da'!D259+'SM Da'!D259+'BN Da'!D259+'BS Da'!D259+'TDC Da'!D259</f>
        <v>450.86300000000006</v>
      </c>
      <c r="E259" s="10">
        <f>+'MIT Da'!E259+'SAR Da'!E259+'URQ Da'!E259+'ROC Da'!E259+'SM Da'!E259+'BN Da'!E259+'BS Da'!E259+'TDC Da'!E259</f>
        <v>0</v>
      </c>
      <c r="F259" s="10">
        <f>+'MIT Da'!F259+'SAR Da'!F259+'URQ Da'!F259+'ROC Da'!F259+'SM Da'!F259+'BN Da'!F259+'BS Da'!F259+'TDC Da'!F259</f>
        <v>186.47664</v>
      </c>
      <c r="G259" s="192">
        <f>+'MIT Da'!G259+'SAR Da'!G259+'URQ Da'!G259+'ROC Da'!G259+'SM Da'!G259+'BN Da'!G259+'BS Da'!G259+'TDC Da'!G259</f>
        <v>784.55263999999988</v>
      </c>
      <c r="H259" s="192">
        <f>+'MIT Da'!H259+'SAR Da'!H259+'URQ Da'!H259+'ROC Da'!H259+'SM Da'!H259+'BN Da'!H259+'BS Da'!H259+'TDC Da'!H259</f>
        <v>784.55263999999988</v>
      </c>
      <c r="I259" s="10">
        <f>+'MIT Da'!I259+'SAR Da'!I259+'URQ Da'!I259+'ROC Da'!I259+'SM Da'!I259+'BN Da'!I259+'BS Da'!I259+'TDC Da'!I259</f>
        <v>1028.60311</v>
      </c>
      <c r="J259" s="10">
        <f>+'MIT Da'!J259+'SAR Da'!J259+'URQ Da'!J259+'ROC Da'!J259+'SM Da'!J259+'BN Da'!J259+'BS Da'!J259+'TDC Da'!J259</f>
        <v>1056.6689100000001</v>
      </c>
      <c r="K259" s="10">
        <f>+'MIT Da'!K259+'SAR Da'!K259+'URQ Da'!K259+'ROC Da'!K259+'SM Da'!K259+'BN Da'!K259+'BS Da'!K259+'TDC Da'!K259</f>
        <v>54.516999999999996</v>
      </c>
      <c r="L259" s="10">
        <f>+'MIT Da'!L259+'SAR Da'!L259+'URQ Da'!L259+'ROC Da'!L259+'SM Da'!L259+'BN Da'!L259+'BS Da'!L259+'TDC Da'!L259</f>
        <v>400.09900000000005</v>
      </c>
      <c r="M259" s="10">
        <f>+'MIT Da'!M259+'SAR Da'!M259+'URQ Da'!M259+'ROC Da'!M259+'SM Da'!M259+'BN Da'!M259+'BS Da'!M259+'TDC Da'!M259</f>
        <v>21.314999999999998</v>
      </c>
      <c r="N259" s="192">
        <f>+'MIT Da'!N259+'SAR Da'!N259+'URQ Da'!N259+'ROC Da'!N259+'SM Da'!N259+'BN Da'!N259+'BS Da'!N259+'TDC Da'!N259</f>
        <v>1456.7679099999998</v>
      </c>
      <c r="O259" s="192">
        <f>+'MIT Da'!O259+'SAR Da'!O259+'URQ Da'!O259+'ROC Da'!O259+'SM Da'!O259+'BN Da'!O259+'BS Da'!O259+'TDC Da'!O259</f>
        <v>1456.7679099999998</v>
      </c>
      <c r="P259" s="55">
        <f>+'MIT Da'!P259+'SAR Da'!P259+'URQ Da'!P259+'ROC Da'!P259+'SM Da'!P259+'BN Da'!P259+'BS Da'!P259+'TDC Da'!P259</f>
        <v>205</v>
      </c>
      <c r="Q259" s="55">
        <f>+'MIT Da'!Q259+'SAR Da'!Q259+'URQ Da'!Q259+'ROC Da'!Q259+'SM Da'!Q259+'BN Da'!Q259+'BS Da'!Q259+'TDC Da'!Q259</f>
        <v>58</v>
      </c>
      <c r="R259" s="55">
        <f>+'MIT Da'!R259+'SAR Da'!R259+'URQ Da'!R259+'ROC Da'!R259+'SM Da'!R259+'BN Da'!R259+'BS Da'!R259+'TDC Da'!R259</f>
        <v>10</v>
      </c>
      <c r="S259" s="213">
        <f>+'MIT Da'!S259+'SAR Da'!S259+'URQ Da'!S259+'ROC Da'!S259+'SM Da'!S259+'BN Da'!S259+'BS Da'!S259+'TDC Da'!S259</f>
        <v>273</v>
      </c>
      <c r="T259" s="213">
        <f>+'MIT Da'!T259+'SAR Da'!T259+'URQ Da'!T259+'ROC Da'!T259+'SM Da'!T259+'BN Da'!T259+'BS Da'!T259+'TDC Da'!T259</f>
        <v>273</v>
      </c>
      <c r="U259" s="55">
        <f>+'MIT Da'!U259+'SAR Da'!U259+'URQ Da'!U259+'ROC Da'!U259+'SM Da'!U259+'BN Da'!U259+'BS Da'!U259+'TDC Da'!U259</f>
        <v>137</v>
      </c>
      <c r="V259" s="55">
        <f>+'MIT Da'!V259+'SAR Da'!V259+'URQ Da'!V259+'ROC Da'!V259+'SM Da'!V259+'BN Da'!V259+'BS Da'!V259+'TDC Da'!V259</f>
        <v>415</v>
      </c>
      <c r="W259" s="55">
        <f>+'MIT Da'!W259+'SAR Da'!W259+'URQ Da'!W259+'ROC Da'!W259+'SM Da'!W259+'BN Da'!W259+'BS Da'!W259+'TDC Da'!W259</f>
        <v>11</v>
      </c>
      <c r="X259" s="55">
        <f>+'MIT Da'!X259+'SAR Da'!X259+'URQ Da'!X259+'ROC Da'!X259+'SM Da'!X259+'BN Da'!X259+'BS Da'!X259+'TDC Da'!X259</f>
        <v>117</v>
      </c>
      <c r="Y259" s="55">
        <f>+'MIT Da'!Y259+'SAR Da'!Y259+'URQ Da'!Y259+'ROC Da'!Y259+'SM Da'!Y259+'BN Da'!Y259+'BS Da'!Y259+'TDC Da'!Y259</f>
        <v>4</v>
      </c>
      <c r="Z259" s="219">
        <f>+'MIT Da'!Z259+'SAR Da'!Z259+'URQ Da'!Z259+'ROC Da'!Z259+'SM Da'!Z259+'BN Da'!Z259+'BS Da'!Z259+'TDC Da'!Z259</f>
        <v>684</v>
      </c>
      <c r="AA259" s="55">
        <f>+'MIT Da'!AA259+'SAR Da'!AA259+'URQ Da'!AA259+'ROC Da'!AA259+'SM Da'!AA259+'BN Da'!AA259+'BS Da'!AA259+'TDC Da'!AA259</f>
        <v>187</v>
      </c>
      <c r="AB259" s="55">
        <f>+'MIT Da'!AB259+'SAR Da'!AB259+'URQ Da'!AB259+'ROC Da'!AB259+'SM Da'!AB259+'BN Da'!AB259+'BS Da'!AB259+'TDC Da'!AB259</f>
        <v>103</v>
      </c>
      <c r="AC259" s="55">
        <f>+'MIT Da'!AC259+'SAR Da'!AC259+'URQ Da'!AC259+'ROC Da'!AC259+'SM Da'!AC259+'BN Da'!AC259+'BS Da'!AC259+'TDC Da'!AC259</f>
        <v>684</v>
      </c>
      <c r="AD259" s="219">
        <f>+'MIT Da'!AD259+'SAR Da'!AD259+'URQ Da'!AD259+'ROC Da'!AD259+'SM Da'!AD259+'BN Da'!AD259+'BS Da'!AD259+'TDC Da'!AD259</f>
        <v>974</v>
      </c>
      <c r="AE259" s="55">
        <f>+'MIT Da'!AE259+'SAR Da'!AE259+'URQ Da'!AE259+'ROC Da'!AE259+'SM Da'!AE259+'BN Da'!AE259+'BS Da'!AE259+'TDC Da'!AE259</f>
        <v>55</v>
      </c>
      <c r="AF259" s="55">
        <f>+'MIT Da'!AF259+'SAR Da'!AF259+'URQ Da'!AF259+'ROC Da'!AF259+'SM Da'!AF259+'BN Da'!AF259+'BS Da'!AF259+'TDC Da'!AF259</f>
        <v>100</v>
      </c>
      <c r="AG259" s="55">
        <f>+'MIT Da'!AG259+'SAR Da'!AG259+'URQ Da'!AG259+'ROC Da'!AG259+'SM Da'!AG259+'BN Da'!AG259+'BS Da'!AG259+'TDC Da'!AG259</f>
        <v>451</v>
      </c>
      <c r="AH259" s="219">
        <f>+'MIT Da'!AH259+'SAR Da'!AH259+'URQ Da'!AH259+'ROC Da'!AH259+'SM Da'!AH259+'BN Da'!AH259+'BS Da'!AH259+'TDC Da'!AH259</f>
        <v>606</v>
      </c>
      <c r="AI259" s="10">
        <f>+'MIT Da'!AI259+'SAR Da'!AI259+'URQ Da'!AI259+'ROC Da'!AI259+'SM Da'!AI259+'BN Da'!AI259+'BS Da'!AI259+'TDC Da'!AI259</f>
        <v>280.81400000000002</v>
      </c>
      <c r="AJ259" s="10">
        <f>+'MIT Da'!AJ259+'SAR Da'!AJ259+'URQ Da'!AJ259+'ROC Da'!AJ259+'SM Da'!AJ259+'BN Da'!AJ259+'BS Da'!AJ259+'TDC Da'!AJ259</f>
        <v>2.4</v>
      </c>
      <c r="AK259" s="10">
        <f>+'MIT Da'!AK259+'SAR Da'!AK259+'URQ Da'!AK259+'ROC Da'!AK259+'SM Da'!AK259+'BN Da'!AK259+'BS Da'!AK259+'TDC Da'!AK259</f>
        <v>514.28800000000001</v>
      </c>
      <c r="AL259" s="222">
        <f>+'MIT Da'!AL259+'SAR Da'!AL259+'URQ Da'!AL259+'ROC Da'!AL259+'SM Da'!AL259+'BN Da'!AL259+'BS Da'!AL259+'TDC Da'!AL259</f>
        <v>797.50199999999995</v>
      </c>
      <c r="AM259" s="55">
        <f>+'MIT Da'!AM259+'SAR Da'!AM259+'URQ Da'!AM259+'ROC Da'!AM259+'SM Da'!AM259+'BN Da'!AM259+'BS Da'!AM259+'TDC Da'!AM259</f>
        <v>9</v>
      </c>
      <c r="AN259" s="55">
        <f>+'MIT Da'!AN259+'SAR Da'!AN259+'URQ Da'!AN259+'ROC Da'!AN259+'SM Da'!AN259+'BN Da'!AN259+'BS Da'!AN259+'TDC Da'!AN259</f>
        <v>56</v>
      </c>
      <c r="AO259" s="55">
        <f>+'MIT Da'!AO259+'SAR Da'!AO259+'URQ Da'!AO259+'ROC Da'!AO259+'SM Da'!AO259+'BN Da'!AO259+'BS Da'!AO259+'TDC Da'!AO259</f>
        <v>77</v>
      </c>
      <c r="AP259" s="232">
        <f>+'MIT Da'!AP259+'SAR Da'!AP259+'URQ Da'!AP259+'ROC Da'!AP259+'SM Da'!AP259+'BN Da'!AP259+'BS Da'!AP259+'TDC Da'!AP259</f>
        <v>142</v>
      </c>
      <c r="AQ259" s="55">
        <f>+'MIT Da'!AQ259+'SAR Da'!AQ259+'URQ Da'!AQ259+'ROC Da'!AQ259+'SM Da'!AQ259+'BN Da'!AQ259+'BS Da'!AQ259+'TDC Da'!AQ259</f>
        <v>596</v>
      </c>
      <c r="AR259" s="55">
        <f>+'MIT Da'!AR259+'SAR Da'!AR259+'URQ Da'!AR259+'ROC Da'!AR259+'SM Da'!AR259+'BN Da'!AR259+'BS Da'!AR259+'TDC Da'!AR259</f>
        <v>341</v>
      </c>
      <c r="AS259" s="55">
        <f>+'MIT Da'!AS259+'SAR Da'!AS259+'URQ Da'!AS259+'ROC Da'!AS259+'SM Da'!AS259+'BN Da'!AS259+'BS Da'!AS259+'TDC Da'!AS259</f>
        <v>39</v>
      </c>
      <c r="AT259" s="232">
        <f>+SUM(RED_InfraMR[[#This Row],[B.02.1 - Parque de Coches Eléctricos Motrices]:[B.02.3 - Parque de Coches Eléctricos Motrices Tipo R]])</f>
        <v>976</v>
      </c>
      <c r="AU259" s="55">
        <f>+'MIT Da'!AU259+'SAR Da'!AU259+'URQ Da'!AU259+'ROC Da'!AU259+'SM Da'!AU259+'BN Da'!AU259+'BS Da'!AU259+'TDC Da'!AU259</f>
        <v>12</v>
      </c>
      <c r="AV259" s="55">
        <f>+'MIT Da'!AV259+'SAR Da'!AV259+'URQ Da'!AV259+'ROC Da'!AV259+'SM Da'!AV259+'BN Da'!AV259+'BS Da'!AV259+'TDC Da'!AV259</f>
        <v>6</v>
      </c>
      <c r="AW259" s="55">
        <f>+'MIT Da'!AW259+'SAR Da'!AW259+'URQ Da'!AW259+'ROC Da'!AW259+'SM Da'!AW259+'BN Da'!AW259+'BS Da'!AW259+'TDC Da'!AW259</f>
        <v>10</v>
      </c>
      <c r="AX259" s="232">
        <f>+SUM(RED_InfraMR[[#This Row],[B.03.1 - Parque de Coches Motores Motrices Remolcados]:[B.03.3 - Parque de Coches Motores Motrices Cabina]])</f>
        <v>28</v>
      </c>
      <c r="AY259" s="55">
        <f>+'MIT Da'!AY259+'SAR Da'!AY259+'URQ Da'!AY259+'ROC Da'!AY259+'SM Da'!AY259+'BN Da'!AY259+'BS Da'!AY259+'TDC Da'!AY259</f>
        <v>496</v>
      </c>
      <c r="AZ259" s="55">
        <f>+'MIT Da'!AZ259+'SAR Da'!AZ259+'URQ Da'!AZ259+'ROC Da'!AZ259+'SM Da'!AZ259+'BN Da'!AZ259+'BS Da'!AZ259+'TDC Da'!AZ259</f>
        <v>128</v>
      </c>
      <c r="BA259" s="55">
        <f>+'MIT Da'!BA259+'SAR Da'!BA259+'URQ Da'!BA259+'ROC Da'!BA259+'SM Da'!BA259+'BN Da'!BA259+'BS Da'!BA259+'TDC Da'!BA259</f>
        <v>15</v>
      </c>
      <c r="BB259" s="55">
        <f>+'MIT Da'!BB259+'SAR Da'!BB259+'URQ Da'!BB259+'ROC Da'!BB259+'SM Da'!BB259+'BN Da'!BB259+'BS Da'!BB259+'TDC Da'!BB259</f>
        <v>0</v>
      </c>
      <c r="BC259" s="232">
        <f>+SUM(RED_InfraMR[[#This Row],[B.04.1 - Parque de Coches Remolcados Clase Unica]:[B.04.5 - Parque de Coches Remolcados para Servicios Especiales (Cartoneros)]])</f>
        <v>639</v>
      </c>
      <c r="BD259" s="393">
        <f>+'MIT Da'!BD259+'SAR Da'!BD259+'URQ Da'!BD259+'ROC Da'!BD259+'SM Da'!BD259+'BN Da'!BD259+'BS Da'!BD259+'TDC Da'!BD259</f>
        <v>164</v>
      </c>
      <c r="BE259" s="55">
        <f>+'MIT Da'!BE259+'SAR Da'!BE259+'URQ Da'!BE259+'ROC Da'!BE259+'SM Da'!BE259+'BN Da'!BE259+'BS Da'!BE259+'TDC Da'!BE259</f>
        <v>32</v>
      </c>
      <c r="BF259" s="55">
        <f>+'MIT Da'!BF259+'SAR Da'!BF259+'URQ Da'!BF259+'ROC Da'!BF259+'SM Da'!BF259+'BN Da'!BF259+'BS Da'!BF259+'TDC Da'!BF259</f>
        <v>103</v>
      </c>
      <c r="BG259" s="235"/>
    </row>
    <row r="260" spans="1:60">
      <c r="A260" s="1">
        <v>2014</v>
      </c>
      <c r="B260" s="1" t="s">
        <v>67</v>
      </c>
      <c r="C260" s="10">
        <f>+'MIT Da'!C260+'SAR Da'!C260+'URQ Da'!C260+'ROC Da'!C260+'SM Da'!C260+'BN Da'!C260+'BS Da'!C260+'TDC Da'!C260</f>
        <v>147.21299999999999</v>
      </c>
      <c r="D260" s="10">
        <f>+'MIT Da'!D260+'SAR Da'!D260+'URQ Da'!D260+'ROC Da'!D260+'SM Da'!D260+'BN Da'!D260+'BS Da'!D260+'TDC Da'!D260</f>
        <v>450.86300000000006</v>
      </c>
      <c r="E260" s="10">
        <f>+'MIT Da'!E260+'SAR Da'!E260+'URQ Da'!E260+'ROC Da'!E260+'SM Da'!E260+'BN Da'!E260+'BS Da'!E260+'TDC Da'!E260</f>
        <v>0</v>
      </c>
      <c r="F260" s="10">
        <f>+'MIT Da'!F260+'SAR Da'!F260+'URQ Da'!F260+'ROC Da'!F260+'SM Da'!F260+'BN Da'!F260+'BS Da'!F260+'TDC Da'!F260</f>
        <v>186.47664</v>
      </c>
      <c r="G260" s="192">
        <f>+'MIT Da'!G260+'SAR Da'!G260+'URQ Da'!G260+'ROC Da'!G260+'SM Da'!G260+'BN Da'!G260+'BS Da'!G260+'TDC Da'!G260</f>
        <v>784.55263999999988</v>
      </c>
      <c r="H260" s="192">
        <f>+'MIT Da'!H260+'SAR Da'!H260+'URQ Da'!H260+'ROC Da'!H260+'SM Da'!H260+'BN Da'!H260+'BS Da'!H260+'TDC Da'!H260</f>
        <v>784.55263999999988</v>
      </c>
      <c r="I260" s="10">
        <f>+'MIT Da'!I260+'SAR Da'!I260+'URQ Da'!I260+'ROC Da'!I260+'SM Da'!I260+'BN Da'!I260+'BS Da'!I260+'TDC Da'!I260</f>
        <v>1028.60311</v>
      </c>
      <c r="J260" s="10">
        <f>+'MIT Da'!J260+'SAR Da'!J260+'URQ Da'!J260+'ROC Da'!J260+'SM Da'!J260+'BN Da'!J260+'BS Da'!J260+'TDC Da'!J260</f>
        <v>1056.6689100000001</v>
      </c>
      <c r="K260" s="10">
        <f>+'MIT Da'!K260+'SAR Da'!K260+'URQ Da'!K260+'ROC Da'!K260+'SM Da'!K260+'BN Da'!K260+'BS Da'!K260+'TDC Da'!K260</f>
        <v>54.516999999999996</v>
      </c>
      <c r="L260" s="10">
        <f>+'MIT Da'!L260+'SAR Da'!L260+'URQ Da'!L260+'ROC Da'!L260+'SM Da'!L260+'BN Da'!L260+'BS Da'!L260+'TDC Da'!L260</f>
        <v>400.09900000000005</v>
      </c>
      <c r="M260" s="10">
        <f>+'MIT Da'!M260+'SAR Da'!M260+'URQ Da'!M260+'ROC Da'!M260+'SM Da'!M260+'BN Da'!M260+'BS Da'!M260+'TDC Da'!M260</f>
        <v>21.314999999999998</v>
      </c>
      <c r="N260" s="192">
        <f>+'MIT Da'!N260+'SAR Da'!N260+'URQ Da'!N260+'ROC Da'!N260+'SM Da'!N260+'BN Da'!N260+'BS Da'!N260+'TDC Da'!N260</f>
        <v>1456.7679099999998</v>
      </c>
      <c r="O260" s="192">
        <f>+'MIT Da'!O260+'SAR Da'!O260+'URQ Da'!O260+'ROC Da'!O260+'SM Da'!O260+'BN Da'!O260+'BS Da'!O260+'TDC Da'!O260</f>
        <v>1456.7679099999998</v>
      </c>
      <c r="P260" s="55">
        <f>+'MIT Da'!P260+'SAR Da'!P260+'URQ Da'!P260+'ROC Da'!P260+'SM Da'!P260+'BN Da'!P260+'BS Da'!P260+'TDC Da'!P260</f>
        <v>205</v>
      </c>
      <c r="Q260" s="55">
        <f>+'MIT Da'!Q260+'SAR Da'!Q260+'URQ Da'!Q260+'ROC Da'!Q260+'SM Da'!Q260+'BN Da'!Q260+'BS Da'!Q260+'TDC Da'!Q260</f>
        <v>58</v>
      </c>
      <c r="R260" s="55">
        <f>+'MIT Da'!R260+'SAR Da'!R260+'URQ Da'!R260+'ROC Da'!R260+'SM Da'!R260+'BN Da'!R260+'BS Da'!R260+'TDC Da'!R260</f>
        <v>10</v>
      </c>
      <c r="S260" s="213">
        <f>+'MIT Da'!S260+'SAR Da'!S260+'URQ Da'!S260+'ROC Da'!S260+'SM Da'!S260+'BN Da'!S260+'BS Da'!S260+'TDC Da'!S260</f>
        <v>273</v>
      </c>
      <c r="T260" s="213">
        <f>+'MIT Da'!T260+'SAR Da'!T260+'URQ Da'!T260+'ROC Da'!T260+'SM Da'!T260+'BN Da'!T260+'BS Da'!T260+'TDC Da'!T260</f>
        <v>273</v>
      </c>
      <c r="U260" s="55">
        <f>+'MIT Da'!U260+'SAR Da'!U260+'URQ Da'!U260+'ROC Da'!U260+'SM Da'!U260+'BN Da'!U260+'BS Da'!U260+'TDC Da'!U260</f>
        <v>137</v>
      </c>
      <c r="V260" s="55">
        <f>+'MIT Da'!V260+'SAR Da'!V260+'URQ Da'!V260+'ROC Da'!V260+'SM Da'!V260+'BN Da'!V260+'BS Da'!V260+'TDC Da'!V260</f>
        <v>415</v>
      </c>
      <c r="W260" s="55">
        <f>+'MIT Da'!W260+'SAR Da'!W260+'URQ Da'!W260+'ROC Da'!W260+'SM Da'!W260+'BN Da'!W260+'BS Da'!W260+'TDC Da'!W260</f>
        <v>11</v>
      </c>
      <c r="X260" s="55">
        <f>+'MIT Da'!X260+'SAR Da'!X260+'URQ Da'!X260+'ROC Da'!X260+'SM Da'!X260+'BN Da'!X260+'BS Da'!X260+'TDC Da'!X260</f>
        <v>117</v>
      </c>
      <c r="Y260" s="55">
        <f>+'MIT Da'!Y260+'SAR Da'!Y260+'URQ Da'!Y260+'ROC Da'!Y260+'SM Da'!Y260+'BN Da'!Y260+'BS Da'!Y260+'TDC Da'!Y260</f>
        <v>4</v>
      </c>
      <c r="Z260" s="219">
        <f>+'MIT Da'!Z260+'SAR Da'!Z260+'URQ Da'!Z260+'ROC Da'!Z260+'SM Da'!Z260+'BN Da'!Z260+'BS Da'!Z260+'TDC Da'!Z260</f>
        <v>684</v>
      </c>
      <c r="AA260" s="55">
        <f>+'MIT Da'!AA260+'SAR Da'!AA260+'URQ Da'!AA260+'ROC Da'!AA260+'SM Da'!AA260+'BN Da'!AA260+'BS Da'!AA260+'TDC Da'!AA260</f>
        <v>187</v>
      </c>
      <c r="AB260" s="55">
        <f>+'MIT Da'!AB260+'SAR Da'!AB260+'URQ Da'!AB260+'ROC Da'!AB260+'SM Da'!AB260+'BN Da'!AB260+'BS Da'!AB260+'TDC Da'!AB260</f>
        <v>103</v>
      </c>
      <c r="AC260" s="55">
        <f>+'MIT Da'!AC260+'SAR Da'!AC260+'URQ Da'!AC260+'ROC Da'!AC260+'SM Da'!AC260+'BN Da'!AC260+'BS Da'!AC260+'TDC Da'!AC260</f>
        <v>684</v>
      </c>
      <c r="AD260" s="219">
        <f>+'MIT Da'!AD260+'SAR Da'!AD260+'URQ Da'!AD260+'ROC Da'!AD260+'SM Da'!AD260+'BN Da'!AD260+'BS Da'!AD260+'TDC Da'!AD260</f>
        <v>974</v>
      </c>
      <c r="AE260" s="55">
        <f>+'MIT Da'!AE260+'SAR Da'!AE260+'URQ Da'!AE260+'ROC Da'!AE260+'SM Da'!AE260+'BN Da'!AE260+'BS Da'!AE260+'TDC Da'!AE260</f>
        <v>55</v>
      </c>
      <c r="AF260" s="55">
        <f>+'MIT Da'!AF260+'SAR Da'!AF260+'URQ Da'!AF260+'ROC Da'!AF260+'SM Da'!AF260+'BN Da'!AF260+'BS Da'!AF260+'TDC Da'!AF260</f>
        <v>100</v>
      </c>
      <c r="AG260" s="55">
        <f>+'MIT Da'!AG260+'SAR Da'!AG260+'URQ Da'!AG260+'ROC Da'!AG260+'SM Da'!AG260+'BN Da'!AG260+'BS Da'!AG260+'TDC Da'!AG260</f>
        <v>451</v>
      </c>
      <c r="AH260" s="219">
        <f>+'MIT Da'!AH260+'SAR Da'!AH260+'URQ Da'!AH260+'ROC Da'!AH260+'SM Da'!AH260+'BN Da'!AH260+'BS Da'!AH260+'TDC Da'!AH260</f>
        <v>606</v>
      </c>
      <c r="AI260" s="10">
        <f>+'MIT Da'!AI260+'SAR Da'!AI260+'URQ Da'!AI260+'ROC Da'!AI260+'SM Da'!AI260+'BN Da'!AI260+'BS Da'!AI260+'TDC Da'!AI260</f>
        <v>280.81400000000002</v>
      </c>
      <c r="AJ260" s="10">
        <f>+'MIT Da'!AJ260+'SAR Da'!AJ260+'URQ Da'!AJ260+'ROC Da'!AJ260+'SM Da'!AJ260+'BN Da'!AJ260+'BS Da'!AJ260+'TDC Da'!AJ260</f>
        <v>2.4</v>
      </c>
      <c r="AK260" s="10">
        <f>+'MIT Da'!AK260+'SAR Da'!AK260+'URQ Da'!AK260+'ROC Da'!AK260+'SM Da'!AK260+'BN Da'!AK260+'BS Da'!AK260+'TDC Da'!AK260</f>
        <v>514.28800000000001</v>
      </c>
      <c r="AL260" s="222">
        <f>+'MIT Da'!AL260+'SAR Da'!AL260+'URQ Da'!AL260+'ROC Da'!AL260+'SM Da'!AL260+'BN Da'!AL260+'BS Da'!AL260+'TDC Da'!AL260</f>
        <v>797.50199999999995</v>
      </c>
      <c r="AM260" s="55">
        <f>+'MIT Da'!AM260+'SAR Da'!AM260+'URQ Da'!AM260+'ROC Da'!AM260+'SM Da'!AM260+'BN Da'!AM260+'BS Da'!AM260+'TDC Da'!AM260</f>
        <v>9</v>
      </c>
      <c r="AN260" s="55">
        <f>+'MIT Da'!AN260+'SAR Da'!AN260+'URQ Da'!AN260+'ROC Da'!AN260+'SM Da'!AN260+'BN Da'!AN260+'BS Da'!AN260+'TDC Da'!AN260</f>
        <v>56</v>
      </c>
      <c r="AO260" s="55">
        <f>+'MIT Da'!AO260+'SAR Da'!AO260+'URQ Da'!AO260+'ROC Da'!AO260+'SM Da'!AO260+'BN Da'!AO260+'BS Da'!AO260+'TDC Da'!AO260</f>
        <v>77</v>
      </c>
      <c r="AP260" s="232">
        <f>+'MIT Da'!AP260+'SAR Da'!AP260+'URQ Da'!AP260+'ROC Da'!AP260+'SM Da'!AP260+'BN Da'!AP260+'BS Da'!AP260+'TDC Da'!AP260</f>
        <v>142</v>
      </c>
      <c r="AQ260" s="55">
        <f>+'MIT Da'!AQ260+'SAR Da'!AQ260+'URQ Da'!AQ260+'ROC Da'!AQ260+'SM Da'!AQ260+'BN Da'!AQ260+'BS Da'!AQ260+'TDC Da'!AQ260</f>
        <v>596</v>
      </c>
      <c r="AR260" s="55">
        <f>+'MIT Da'!AR260+'SAR Da'!AR260+'URQ Da'!AR260+'ROC Da'!AR260+'SM Da'!AR260+'BN Da'!AR260+'BS Da'!AR260+'TDC Da'!AR260</f>
        <v>341</v>
      </c>
      <c r="AS260" s="55">
        <f>+'MIT Da'!AS260+'SAR Da'!AS260+'URQ Da'!AS260+'ROC Da'!AS260+'SM Da'!AS260+'BN Da'!AS260+'BS Da'!AS260+'TDC Da'!AS260</f>
        <v>39</v>
      </c>
      <c r="AT260" s="232">
        <f>+SUM(RED_InfraMR[[#This Row],[B.02.1 - Parque de Coches Eléctricos Motrices]:[B.02.3 - Parque de Coches Eléctricos Motrices Tipo R]])</f>
        <v>976</v>
      </c>
      <c r="AU260" s="55">
        <f>+'MIT Da'!AU260+'SAR Da'!AU260+'URQ Da'!AU260+'ROC Da'!AU260+'SM Da'!AU260+'BN Da'!AU260+'BS Da'!AU260+'TDC Da'!AU260</f>
        <v>12</v>
      </c>
      <c r="AV260" s="55">
        <f>+'MIT Da'!AV260+'SAR Da'!AV260+'URQ Da'!AV260+'ROC Da'!AV260+'SM Da'!AV260+'BN Da'!AV260+'BS Da'!AV260+'TDC Da'!AV260</f>
        <v>6</v>
      </c>
      <c r="AW260" s="55">
        <f>+'MIT Da'!AW260+'SAR Da'!AW260+'URQ Da'!AW260+'ROC Da'!AW260+'SM Da'!AW260+'BN Da'!AW260+'BS Da'!AW260+'TDC Da'!AW260</f>
        <v>10</v>
      </c>
      <c r="AX260" s="232">
        <f>+SUM(RED_InfraMR[[#This Row],[B.03.1 - Parque de Coches Motores Motrices Remolcados]:[B.03.3 - Parque de Coches Motores Motrices Cabina]])</f>
        <v>28</v>
      </c>
      <c r="AY260" s="55">
        <f>+'MIT Da'!AY260+'SAR Da'!AY260+'URQ Da'!AY260+'ROC Da'!AY260+'SM Da'!AY260+'BN Da'!AY260+'BS Da'!AY260+'TDC Da'!AY260</f>
        <v>496</v>
      </c>
      <c r="AZ260" s="55">
        <f>+'MIT Da'!AZ260+'SAR Da'!AZ260+'URQ Da'!AZ260+'ROC Da'!AZ260+'SM Da'!AZ260+'BN Da'!AZ260+'BS Da'!AZ260+'TDC Da'!AZ260</f>
        <v>128</v>
      </c>
      <c r="BA260" s="55">
        <f>+'MIT Da'!BA260+'SAR Da'!BA260+'URQ Da'!BA260+'ROC Da'!BA260+'SM Da'!BA260+'BN Da'!BA260+'BS Da'!BA260+'TDC Da'!BA260</f>
        <v>15</v>
      </c>
      <c r="BB260" s="55">
        <f>+'MIT Da'!BB260+'SAR Da'!BB260+'URQ Da'!BB260+'ROC Da'!BB260+'SM Da'!BB260+'BN Da'!BB260+'BS Da'!BB260+'TDC Da'!BB260</f>
        <v>0</v>
      </c>
      <c r="BC260" s="232">
        <f>+SUM(RED_InfraMR[[#This Row],[B.04.1 - Parque de Coches Remolcados Clase Unica]:[B.04.5 - Parque de Coches Remolcados para Servicios Especiales (Cartoneros)]])</f>
        <v>639</v>
      </c>
      <c r="BD260" s="393">
        <f>+'MIT Da'!BD260+'SAR Da'!BD260+'URQ Da'!BD260+'ROC Da'!BD260+'SM Da'!BD260+'BN Da'!BD260+'BS Da'!BD260+'TDC Da'!BD260</f>
        <v>164</v>
      </c>
      <c r="BE260" s="55">
        <f>+'MIT Da'!BE260+'SAR Da'!BE260+'URQ Da'!BE260+'ROC Da'!BE260+'SM Da'!BE260+'BN Da'!BE260+'BS Da'!BE260+'TDC Da'!BE260</f>
        <v>32</v>
      </c>
      <c r="BF260" s="55">
        <f>+'MIT Da'!BF260+'SAR Da'!BF260+'URQ Da'!BF260+'ROC Da'!BF260+'SM Da'!BF260+'BN Da'!BF260+'BS Da'!BF260+'TDC Da'!BF260</f>
        <v>103</v>
      </c>
      <c r="BG260" s="235"/>
    </row>
    <row r="261" spans="1:60">
      <c r="A261" s="1">
        <v>2014</v>
      </c>
      <c r="B261" s="1" t="s">
        <v>68</v>
      </c>
      <c r="C261" s="10">
        <f>+'MIT Da'!C261+'SAR Da'!C261+'URQ Da'!C261+'ROC Da'!C261+'SM Da'!C261+'BN Da'!C261+'BS Da'!C261+'TDC Da'!C261</f>
        <v>147.21299999999999</v>
      </c>
      <c r="D261" s="10">
        <f>+'MIT Da'!D261+'SAR Da'!D261+'URQ Da'!D261+'ROC Da'!D261+'SM Da'!D261+'BN Da'!D261+'BS Da'!D261+'TDC Da'!D261</f>
        <v>450.86300000000006</v>
      </c>
      <c r="E261" s="10">
        <f>+'MIT Da'!E261+'SAR Da'!E261+'URQ Da'!E261+'ROC Da'!E261+'SM Da'!E261+'BN Da'!E261+'BS Da'!E261+'TDC Da'!E261</f>
        <v>0</v>
      </c>
      <c r="F261" s="10">
        <f>+'MIT Da'!F261+'SAR Da'!F261+'URQ Da'!F261+'ROC Da'!F261+'SM Da'!F261+'BN Da'!F261+'BS Da'!F261+'TDC Da'!F261</f>
        <v>186.47664</v>
      </c>
      <c r="G261" s="192">
        <f>+'MIT Da'!G261+'SAR Da'!G261+'URQ Da'!G261+'ROC Da'!G261+'SM Da'!G261+'BN Da'!G261+'BS Da'!G261+'TDC Da'!G261</f>
        <v>784.55263999999988</v>
      </c>
      <c r="H261" s="192">
        <f>+'MIT Da'!H261+'SAR Da'!H261+'URQ Da'!H261+'ROC Da'!H261+'SM Da'!H261+'BN Da'!H261+'BS Da'!H261+'TDC Da'!H261</f>
        <v>784.55263999999988</v>
      </c>
      <c r="I261" s="10">
        <f>+'MIT Da'!I261+'SAR Da'!I261+'URQ Da'!I261+'ROC Da'!I261+'SM Da'!I261+'BN Da'!I261+'BS Da'!I261+'TDC Da'!I261</f>
        <v>1028.60311</v>
      </c>
      <c r="J261" s="10">
        <f>+'MIT Da'!J261+'SAR Da'!J261+'URQ Da'!J261+'ROC Da'!J261+'SM Da'!J261+'BN Da'!J261+'BS Da'!J261+'TDC Da'!J261</f>
        <v>1056.6689100000001</v>
      </c>
      <c r="K261" s="10">
        <f>+'MIT Da'!K261+'SAR Da'!K261+'URQ Da'!K261+'ROC Da'!K261+'SM Da'!K261+'BN Da'!K261+'BS Da'!K261+'TDC Da'!K261</f>
        <v>54.516999999999996</v>
      </c>
      <c r="L261" s="10">
        <f>+'MIT Da'!L261+'SAR Da'!L261+'URQ Da'!L261+'ROC Da'!L261+'SM Da'!L261+'BN Da'!L261+'BS Da'!L261+'TDC Da'!L261</f>
        <v>400.09900000000005</v>
      </c>
      <c r="M261" s="10">
        <f>+'MIT Da'!M261+'SAR Da'!M261+'URQ Da'!M261+'ROC Da'!M261+'SM Da'!M261+'BN Da'!M261+'BS Da'!M261+'TDC Da'!M261</f>
        <v>21.314999999999998</v>
      </c>
      <c r="N261" s="192">
        <f>+'MIT Da'!N261+'SAR Da'!N261+'URQ Da'!N261+'ROC Da'!N261+'SM Da'!N261+'BN Da'!N261+'BS Da'!N261+'TDC Da'!N261</f>
        <v>1456.7679099999998</v>
      </c>
      <c r="O261" s="192">
        <f>+'MIT Da'!O261+'SAR Da'!O261+'URQ Da'!O261+'ROC Da'!O261+'SM Da'!O261+'BN Da'!O261+'BS Da'!O261+'TDC Da'!O261</f>
        <v>1456.7679099999998</v>
      </c>
      <c r="P261" s="55">
        <f>+'MIT Da'!P261+'SAR Da'!P261+'URQ Da'!P261+'ROC Da'!P261+'SM Da'!P261+'BN Da'!P261+'BS Da'!P261+'TDC Da'!P261</f>
        <v>205</v>
      </c>
      <c r="Q261" s="55">
        <f>+'MIT Da'!Q261+'SAR Da'!Q261+'URQ Da'!Q261+'ROC Da'!Q261+'SM Da'!Q261+'BN Da'!Q261+'BS Da'!Q261+'TDC Da'!Q261</f>
        <v>58</v>
      </c>
      <c r="R261" s="55">
        <f>+'MIT Da'!R261+'SAR Da'!R261+'URQ Da'!R261+'ROC Da'!R261+'SM Da'!R261+'BN Da'!R261+'BS Da'!R261+'TDC Da'!R261</f>
        <v>10</v>
      </c>
      <c r="S261" s="213">
        <f>+'MIT Da'!S261+'SAR Da'!S261+'URQ Da'!S261+'ROC Da'!S261+'SM Da'!S261+'BN Da'!S261+'BS Da'!S261+'TDC Da'!S261</f>
        <v>273</v>
      </c>
      <c r="T261" s="213">
        <f>+'MIT Da'!T261+'SAR Da'!T261+'URQ Da'!T261+'ROC Da'!T261+'SM Da'!T261+'BN Da'!T261+'BS Da'!T261+'TDC Da'!T261</f>
        <v>273</v>
      </c>
      <c r="U261" s="55">
        <f>+'MIT Da'!U261+'SAR Da'!U261+'URQ Da'!U261+'ROC Da'!U261+'SM Da'!U261+'BN Da'!U261+'BS Da'!U261+'TDC Da'!U261</f>
        <v>137</v>
      </c>
      <c r="V261" s="55">
        <f>+'MIT Da'!V261+'SAR Da'!V261+'URQ Da'!V261+'ROC Da'!V261+'SM Da'!V261+'BN Da'!V261+'BS Da'!V261+'TDC Da'!V261</f>
        <v>415</v>
      </c>
      <c r="W261" s="55">
        <f>+'MIT Da'!W261+'SAR Da'!W261+'URQ Da'!W261+'ROC Da'!W261+'SM Da'!W261+'BN Da'!W261+'BS Da'!W261+'TDC Da'!W261</f>
        <v>11</v>
      </c>
      <c r="X261" s="55">
        <f>+'MIT Da'!X261+'SAR Da'!X261+'URQ Da'!X261+'ROC Da'!X261+'SM Da'!X261+'BN Da'!X261+'BS Da'!X261+'TDC Da'!X261</f>
        <v>117</v>
      </c>
      <c r="Y261" s="55">
        <f>+'MIT Da'!Y261+'SAR Da'!Y261+'URQ Da'!Y261+'ROC Da'!Y261+'SM Da'!Y261+'BN Da'!Y261+'BS Da'!Y261+'TDC Da'!Y261</f>
        <v>4</v>
      </c>
      <c r="Z261" s="219">
        <f>+'MIT Da'!Z261+'SAR Da'!Z261+'URQ Da'!Z261+'ROC Da'!Z261+'SM Da'!Z261+'BN Da'!Z261+'BS Da'!Z261+'TDC Da'!Z261</f>
        <v>684</v>
      </c>
      <c r="AA261" s="55">
        <f>+'MIT Da'!AA261+'SAR Da'!AA261+'URQ Da'!AA261+'ROC Da'!AA261+'SM Da'!AA261+'BN Da'!AA261+'BS Da'!AA261+'TDC Da'!AA261</f>
        <v>187</v>
      </c>
      <c r="AB261" s="55">
        <f>+'MIT Da'!AB261+'SAR Da'!AB261+'URQ Da'!AB261+'ROC Da'!AB261+'SM Da'!AB261+'BN Da'!AB261+'BS Da'!AB261+'TDC Da'!AB261</f>
        <v>103</v>
      </c>
      <c r="AC261" s="55">
        <f>+'MIT Da'!AC261+'SAR Da'!AC261+'URQ Da'!AC261+'ROC Da'!AC261+'SM Da'!AC261+'BN Da'!AC261+'BS Da'!AC261+'TDC Da'!AC261</f>
        <v>684</v>
      </c>
      <c r="AD261" s="219">
        <f>+'MIT Da'!AD261+'SAR Da'!AD261+'URQ Da'!AD261+'ROC Da'!AD261+'SM Da'!AD261+'BN Da'!AD261+'BS Da'!AD261+'TDC Da'!AD261</f>
        <v>974</v>
      </c>
      <c r="AE261" s="55">
        <f>+'MIT Da'!AE261+'SAR Da'!AE261+'URQ Da'!AE261+'ROC Da'!AE261+'SM Da'!AE261+'BN Da'!AE261+'BS Da'!AE261+'TDC Da'!AE261</f>
        <v>55</v>
      </c>
      <c r="AF261" s="55">
        <f>+'MIT Da'!AF261+'SAR Da'!AF261+'URQ Da'!AF261+'ROC Da'!AF261+'SM Da'!AF261+'BN Da'!AF261+'BS Da'!AF261+'TDC Da'!AF261</f>
        <v>100</v>
      </c>
      <c r="AG261" s="55">
        <f>+'MIT Da'!AG261+'SAR Da'!AG261+'URQ Da'!AG261+'ROC Da'!AG261+'SM Da'!AG261+'BN Da'!AG261+'BS Da'!AG261+'TDC Da'!AG261</f>
        <v>451</v>
      </c>
      <c r="AH261" s="219">
        <f>+'MIT Da'!AH261+'SAR Da'!AH261+'URQ Da'!AH261+'ROC Da'!AH261+'SM Da'!AH261+'BN Da'!AH261+'BS Da'!AH261+'TDC Da'!AH261</f>
        <v>606</v>
      </c>
      <c r="AI261" s="10">
        <f>+'MIT Da'!AI261+'SAR Da'!AI261+'URQ Da'!AI261+'ROC Da'!AI261+'SM Da'!AI261+'BN Da'!AI261+'BS Da'!AI261+'TDC Da'!AI261</f>
        <v>280.81400000000002</v>
      </c>
      <c r="AJ261" s="10">
        <f>+'MIT Da'!AJ261+'SAR Da'!AJ261+'URQ Da'!AJ261+'ROC Da'!AJ261+'SM Da'!AJ261+'BN Da'!AJ261+'BS Da'!AJ261+'TDC Da'!AJ261</f>
        <v>2.4</v>
      </c>
      <c r="AK261" s="10">
        <f>+'MIT Da'!AK261+'SAR Da'!AK261+'URQ Da'!AK261+'ROC Da'!AK261+'SM Da'!AK261+'BN Da'!AK261+'BS Da'!AK261+'TDC Da'!AK261</f>
        <v>514.28800000000001</v>
      </c>
      <c r="AL261" s="222">
        <f>+'MIT Da'!AL261+'SAR Da'!AL261+'URQ Da'!AL261+'ROC Da'!AL261+'SM Da'!AL261+'BN Da'!AL261+'BS Da'!AL261+'TDC Da'!AL261</f>
        <v>797.50199999999995</v>
      </c>
      <c r="AM261" s="55">
        <f>+'MIT Da'!AM261+'SAR Da'!AM261+'URQ Da'!AM261+'ROC Da'!AM261+'SM Da'!AM261+'BN Da'!AM261+'BS Da'!AM261+'TDC Da'!AM261</f>
        <v>9</v>
      </c>
      <c r="AN261" s="55">
        <f>+'MIT Da'!AN261+'SAR Da'!AN261+'URQ Da'!AN261+'ROC Da'!AN261+'SM Da'!AN261+'BN Da'!AN261+'BS Da'!AN261+'TDC Da'!AN261</f>
        <v>56</v>
      </c>
      <c r="AO261" s="55">
        <f>+'MIT Da'!AO261+'SAR Da'!AO261+'URQ Da'!AO261+'ROC Da'!AO261+'SM Da'!AO261+'BN Da'!AO261+'BS Da'!AO261+'TDC Da'!AO261</f>
        <v>77</v>
      </c>
      <c r="AP261" s="232">
        <f>+'MIT Da'!AP261+'SAR Da'!AP261+'URQ Da'!AP261+'ROC Da'!AP261+'SM Da'!AP261+'BN Da'!AP261+'BS Da'!AP261+'TDC Da'!AP261</f>
        <v>142</v>
      </c>
      <c r="AQ261" s="55">
        <f>+'MIT Da'!AQ261+'SAR Da'!AQ261+'URQ Da'!AQ261+'ROC Da'!AQ261+'SM Da'!AQ261+'BN Da'!AQ261+'BS Da'!AQ261+'TDC Da'!AQ261</f>
        <v>596</v>
      </c>
      <c r="AR261" s="55">
        <f>+'MIT Da'!AR261+'SAR Da'!AR261+'URQ Da'!AR261+'ROC Da'!AR261+'SM Da'!AR261+'BN Da'!AR261+'BS Da'!AR261+'TDC Da'!AR261</f>
        <v>341</v>
      </c>
      <c r="AS261" s="55">
        <f>+'MIT Da'!AS261+'SAR Da'!AS261+'URQ Da'!AS261+'ROC Da'!AS261+'SM Da'!AS261+'BN Da'!AS261+'BS Da'!AS261+'TDC Da'!AS261</f>
        <v>39</v>
      </c>
      <c r="AT261" s="232">
        <f>+SUM(RED_InfraMR[[#This Row],[B.02.1 - Parque de Coches Eléctricos Motrices]:[B.02.3 - Parque de Coches Eléctricos Motrices Tipo R]])</f>
        <v>976</v>
      </c>
      <c r="AU261" s="55">
        <f>+'MIT Da'!AU261+'SAR Da'!AU261+'URQ Da'!AU261+'ROC Da'!AU261+'SM Da'!AU261+'BN Da'!AU261+'BS Da'!AU261+'TDC Da'!AU261</f>
        <v>12</v>
      </c>
      <c r="AV261" s="55">
        <f>+'MIT Da'!AV261+'SAR Da'!AV261+'URQ Da'!AV261+'ROC Da'!AV261+'SM Da'!AV261+'BN Da'!AV261+'BS Da'!AV261+'TDC Da'!AV261</f>
        <v>6</v>
      </c>
      <c r="AW261" s="55">
        <f>+'MIT Da'!AW261+'SAR Da'!AW261+'URQ Da'!AW261+'ROC Da'!AW261+'SM Da'!AW261+'BN Da'!AW261+'BS Da'!AW261+'TDC Da'!AW261</f>
        <v>10</v>
      </c>
      <c r="AX261" s="232">
        <f>+SUM(RED_InfraMR[[#This Row],[B.03.1 - Parque de Coches Motores Motrices Remolcados]:[B.03.3 - Parque de Coches Motores Motrices Cabina]])</f>
        <v>28</v>
      </c>
      <c r="AY261" s="55">
        <f>+'MIT Da'!AY261+'SAR Da'!AY261+'URQ Da'!AY261+'ROC Da'!AY261+'SM Da'!AY261+'BN Da'!AY261+'BS Da'!AY261+'TDC Da'!AY261</f>
        <v>496</v>
      </c>
      <c r="AZ261" s="55">
        <f>+'MIT Da'!AZ261+'SAR Da'!AZ261+'URQ Da'!AZ261+'ROC Da'!AZ261+'SM Da'!AZ261+'BN Da'!AZ261+'BS Da'!AZ261+'TDC Da'!AZ261</f>
        <v>128</v>
      </c>
      <c r="BA261" s="55">
        <f>+'MIT Da'!BA261+'SAR Da'!BA261+'URQ Da'!BA261+'ROC Da'!BA261+'SM Da'!BA261+'BN Da'!BA261+'BS Da'!BA261+'TDC Da'!BA261</f>
        <v>15</v>
      </c>
      <c r="BB261" s="55">
        <f>+'MIT Da'!BB261+'SAR Da'!BB261+'URQ Da'!BB261+'ROC Da'!BB261+'SM Da'!BB261+'BN Da'!BB261+'BS Da'!BB261+'TDC Da'!BB261</f>
        <v>0</v>
      </c>
      <c r="BC261" s="232">
        <f>+SUM(RED_InfraMR[[#This Row],[B.04.1 - Parque de Coches Remolcados Clase Unica]:[B.04.5 - Parque de Coches Remolcados para Servicios Especiales (Cartoneros)]])</f>
        <v>639</v>
      </c>
      <c r="BD261" s="393">
        <f>+'MIT Da'!BD261+'SAR Da'!BD261+'URQ Da'!BD261+'ROC Da'!BD261+'SM Da'!BD261+'BN Da'!BD261+'BS Da'!BD261+'TDC Da'!BD261</f>
        <v>164</v>
      </c>
      <c r="BE261" s="55">
        <f>+'MIT Da'!BE261+'SAR Da'!BE261+'URQ Da'!BE261+'ROC Da'!BE261+'SM Da'!BE261+'BN Da'!BE261+'BS Da'!BE261+'TDC Da'!BE261</f>
        <v>32</v>
      </c>
      <c r="BF261" s="55">
        <f>+'MIT Da'!BF261+'SAR Da'!BF261+'URQ Da'!BF261+'ROC Da'!BF261+'SM Da'!BF261+'BN Da'!BF261+'BS Da'!BF261+'TDC Da'!BF261</f>
        <v>103</v>
      </c>
      <c r="BG261" s="235"/>
    </row>
    <row r="262" spans="1:60">
      <c r="A262" s="1">
        <v>2014</v>
      </c>
      <c r="B262" s="1" t="s">
        <v>69</v>
      </c>
      <c r="C262" s="10">
        <f>+'MIT Da'!C262+'SAR Da'!C262+'URQ Da'!C262+'ROC Da'!C262+'SM Da'!C262+'BN Da'!C262+'BS Da'!C262+'TDC Da'!C262</f>
        <v>147.21299999999999</v>
      </c>
      <c r="D262" s="10">
        <f>+'MIT Da'!D262+'SAR Da'!D262+'URQ Da'!D262+'ROC Da'!D262+'SM Da'!D262+'BN Da'!D262+'BS Da'!D262+'TDC Da'!D262</f>
        <v>450.86300000000006</v>
      </c>
      <c r="E262" s="10">
        <f>+'MIT Da'!E262+'SAR Da'!E262+'URQ Da'!E262+'ROC Da'!E262+'SM Da'!E262+'BN Da'!E262+'BS Da'!E262+'TDC Da'!E262</f>
        <v>0</v>
      </c>
      <c r="F262" s="10">
        <f>+'MIT Da'!F262+'SAR Da'!F262+'URQ Da'!F262+'ROC Da'!F262+'SM Da'!F262+'BN Da'!F262+'BS Da'!F262+'TDC Da'!F262</f>
        <v>186.47664</v>
      </c>
      <c r="G262" s="192">
        <f>+'MIT Da'!G262+'SAR Da'!G262+'URQ Da'!G262+'ROC Da'!G262+'SM Da'!G262+'BN Da'!G262+'BS Da'!G262+'TDC Da'!G262</f>
        <v>784.55263999999988</v>
      </c>
      <c r="H262" s="192">
        <f>+'MIT Da'!H262+'SAR Da'!H262+'URQ Da'!H262+'ROC Da'!H262+'SM Da'!H262+'BN Da'!H262+'BS Da'!H262+'TDC Da'!H262</f>
        <v>784.55263999999988</v>
      </c>
      <c r="I262" s="10">
        <f>+'MIT Da'!I262+'SAR Da'!I262+'URQ Da'!I262+'ROC Da'!I262+'SM Da'!I262+'BN Da'!I262+'BS Da'!I262+'TDC Da'!I262</f>
        <v>1028.60311</v>
      </c>
      <c r="J262" s="10">
        <f>+'MIT Da'!J262+'SAR Da'!J262+'URQ Da'!J262+'ROC Da'!J262+'SM Da'!J262+'BN Da'!J262+'BS Da'!J262+'TDC Da'!J262</f>
        <v>1056.6689100000001</v>
      </c>
      <c r="K262" s="10">
        <f>+'MIT Da'!K262+'SAR Da'!K262+'URQ Da'!K262+'ROC Da'!K262+'SM Da'!K262+'BN Da'!K262+'BS Da'!K262+'TDC Da'!K262</f>
        <v>54.516999999999996</v>
      </c>
      <c r="L262" s="10">
        <f>+'MIT Da'!L262+'SAR Da'!L262+'URQ Da'!L262+'ROC Da'!L262+'SM Da'!L262+'BN Da'!L262+'BS Da'!L262+'TDC Da'!L262</f>
        <v>400.09900000000005</v>
      </c>
      <c r="M262" s="10">
        <f>+'MIT Da'!M262+'SAR Da'!M262+'URQ Da'!M262+'ROC Da'!M262+'SM Da'!M262+'BN Da'!M262+'BS Da'!M262+'TDC Da'!M262</f>
        <v>21.314999999999998</v>
      </c>
      <c r="N262" s="192">
        <f>+'MIT Da'!N262+'SAR Da'!N262+'URQ Da'!N262+'ROC Da'!N262+'SM Da'!N262+'BN Da'!N262+'BS Da'!N262+'TDC Da'!N262</f>
        <v>1456.7679099999998</v>
      </c>
      <c r="O262" s="192">
        <f>+'MIT Da'!O262+'SAR Da'!O262+'URQ Da'!O262+'ROC Da'!O262+'SM Da'!O262+'BN Da'!O262+'BS Da'!O262+'TDC Da'!O262</f>
        <v>1456.7679099999998</v>
      </c>
      <c r="P262" s="55">
        <f>+'MIT Da'!P262+'SAR Da'!P262+'URQ Da'!P262+'ROC Da'!P262+'SM Da'!P262+'BN Da'!P262+'BS Da'!P262+'TDC Da'!P262</f>
        <v>205</v>
      </c>
      <c r="Q262" s="55">
        <f>+'MIT Da'!Q262+'SAR Da'!Q262+'URQ Da'!Q262+'ROC Da'!Q262+'SM Da'!Q262+'BN Da'!Q262+'BS Da'!Q262+'TDC Da'!Q262</f>
        <v>58</v>
      </c>
      <c r="R262" s="55">
        <f>+'MIT Da'!R262+'SAR Da'!R262+'URQ Da'!R262+'ROC Da'!R262+'SM Da'!R262+'BN Da'!R262+'BS Da'!R262+'TDC Da'!R262</f>
        <v>10</v>
      </c>
      <c r="S262" s="213">
        <f>+'MIT Da'!S262+'SAR Da'!S262+'URQ Da'!S262+'ROC Da'!S262+'SM Da'!S262+'BN Da'!S262+'BS Da'!S262+'TDC Da'!S262</f>
        <v>273</v>
      </c>
      <c r="T262" s="213">
        <f>+'MIT Da'!T262+'SAR Da'!T262+'URQ Da'!T262+'ROC Da'!T262+'SM Da'!T262+'BN Da'!T262+'BS Da'!T262+'TDC Da'!T262</f>
        <v>273</v>
      </c>
      <c r="U262" s="55">
        <f>+'MIT Da'!U262+'SAR Da'!U262+'URQ Da'!U262+'ROC Da'!U262+'SM Da'!U262+'BN Da'!U262+'BS Da'!U262+'TDC Da'!U262</f>
        <v>137</v>
      </c>
      <c r="V262" s="55">
        <f>+'MIT Da'!V262+'SAR Da'!V262+'URQ Da'!V262+'ROC Da'!V262+'SM Da'!V262+'BN Da'!V262+'BS Da'!V262+'TDC Da'!V262</f>
        <v>415</v>
      </c>
      <c r="W262" s="55">
        <f>+'MIT Da'!W262+'SAR Da'!W262+'URQ Da'!W262+'ROC Da'!W262+'SM Da'!W262+'BN Da'!W262+'BS Da'!W262+'TDC Da'!W262</f>
        <v>11</v>
      </c>
      <c r="X262" s="55">
        <f>+'MIT Da'!X262+'SAR Da'!X262+'URQ Da'!X262+'ROC Da'!X262+'SM Da'!X262+'BN Da'!X262+'BS Da'!X262+'TDC Da'!X262</f>
        <v>117</v>
      </c>
      <c r="Y262" s="55">
        <f>+'MIT Da'!Y262+'SAR Da'!Y262+'URQ Da'!Y262+'ROC Da'!Y262+'SM Da'!Y262+'BN Da'!Y262+'BS Da'!Y262+'TDC Da'!Y262</f>
        <v>4</v>
      </c>
      <c r="Z262" s="219">
        <f>+'MIT Da'!Z262+'SAR Da'!Z262+'URQ Da'!Z262+'ROC Da'!Z262+'SM Da'!Z262+'BN Da'!Z262+'BS Da'!Z262+'TDC Da'!Z262</f>
        <v>684</v>
      </c>
      <c r="AA262" s="55">
        <f>+'MIT Da'!AA262+'SAR Da'!AA262+'URQ Da'!AA262+'ROC Da'!AA262+'SM Da'!AA262+'BN Da'!AA262+'BS Da'!AA262+'TDC Da'!AA262</f>
        <v>187</v>
      </c>
      <c r="AB262" s="55">
        <f>+'MIT Da'!AB262+'SAR Da'!AB262+'URQ Da'!AB262+'ROC Da'!AB262+'SM Da'!AB262+'BN Da'!AB262+'BS Da'!AB262+'TDC Da'!AB262</f>
        <v>103</v>
      </c>
      <c r="AC262" s="55">
        <f>+'MIT Da'!AC262+'SAR Da'!AC262+'URQ Da'!AC262+'ROC Da'!AC262+'SM Da'!AC262+'BN Da'!AC262+'BS Da'!AC262+'TDC Da'!AC262</f>
        <v>684</v>
      </c>
      <c r="AD262" s="219">
        <f>+'MIT Da'!AD262+'SAR Da'!AD262+'URQ Da'!AD262+'ROC Da'!AD262+'SM Da'!AD262+'BN Da'!AD262+'BS Da'!AD262+'TDC Da'!AD262</f>
        <v>974</v>
      </c>
      <c r="AE262" s="55">
        <f>+'MIT Da'!AE262+'SAR Da'!AE262+'URQ Da'!AE262+'ROC Da'!AE262+'SM Da'!AE262+'BN Da'!AE262+'BS Da'!AE262+'TDC Da'!AE262</f>
        <v>55</v>
      </c>
      <c r="AF262" s="55">
        <f>+'MIT Da'!AF262+'SAR Da'!AF262+'URQ Da'!AF262+'ROC Da'!AF262+'SM Da'!AF262+'BN Da'!AF262+'BS Da'!AF262+'TDC Da'!AF262</f>
        <v>100</v>
      </c>
      <c r="AG262" s="55">
        <f>+'MIT Da'!AG262+'SAR Da'!AG262+'URQ Da'!AG262+'ROC Da'!AG262+'SM Da'!AG262+'BN Da'!AG262+'BS Da'!AG262+'TDC Da'!AG262</f>
        <v>451</v>
      </c>
      <c r="AH262" s="219">
        <f>+'MIT Da'!AH262+'SAR Da'!AH262+'URQ Da'!AH262+'ROC Da'!AH262+'SM Da'!AH262+'BN Da'!AH262+'BS Da'!AH262+'TDC Da'!AH262</f>
        <v>606</v>
      </c>
      <c r="AI262" s="10">
        <f>+'MIT Da'!AI262+'SAR Da'!AI262+'URQ Da'!AI262+'ROC Da'!AI262+'SM Da'!AI262+'BN Da'!AI262+'BS Da'!AI262+'TDC Da'!AI262</f>
        <v>280.81400000000002</v>
      </c>
      <c r="AJ262" s="10">
        <f>+'MIT Da'!AJ262+'SAR Da'!AJ262+'URQ Da'!AJ262+'ROC Da'!AJ262+'SM Da'!AJ262+'BN Da'!AJ262+'BS Da'!AJ262+'TDC Da'!AJ262</f>
        <v>2.4</v>
      </c>
      <c r="AK262" s="10">
        <f>+'MIT Da'!AK262+'SAR Da'!AK262+'URQ Da'!AK262+'ROC Da'!AK262+'SM Da'!AK262+'BN Da'!AK262+'BS Da'!AK262+'TDC Da'!AK262</f>
        <v>514.28800000000001</v>
      </c>
      <c r="AL262" s="222">
        <f>+'MIT Da'!AL262+'SAR Da'!AL262+'URQ Da'!AL262+'ROC Da'!AL262+'SM Da'!AL262+'BN Da'!AL262+'BS Da'!AL262+'TDC Da'!AL262</f>
        <v>797.50199999999995</v>
      </c>
      <c r="AM262" s="55">
        <f>+'MIT Da'!AM262+'SAR Da'!AM262+'URQ Da'!AM262+'ROC Da'!AM262+'SM Da'!AM262+'BN Da'!AM262+'BS Da'!AM262+'TDC Da'!AM262</f>
        <v>9</v>
      </c>
      <c r="AN262" s="55">
        <f>+'MIT Da'!AN262+'SAR Da'!AN262+'URQ Da'!AN262+'ROC Da'!AN262+'SM Da'!AN262+'BN Da'!AN262+'BS Da'!AN262+'TDC Da'!AN262</f>
        <v>56</v>
      </c>
      <c r="AO262" s="55">
        <f>+'MIT Da'!AO262+'SAR Da'!AO262+'URQ Da'!AO262+'ROC Da'!AO262+'SM Da'!AO262+'BN Da'!AO262+'BS Da'!AO262+'TDC Da'!AO262</f>
        <v>77</v>
      </c>
      <c r="AP262" s="232">
        <f>+'MIT Da'!AP262+'SAR Da'!AP262+'URQ Da'!AP262+'ROC Da'!AP262+'SM Da'!AP262+'BN Da'!AP262+'BS Da'!AP262+'TDC Da'!AP262</f>
        <v>142</v>
      </c>
      <c r="AQ262" s="55">
        <f>+'MIT Da'!AQ262+'SAR Da'!AQ262+'URQ Da'!AQ262+'ROC Da'!AQ262+'SM Da'!AQ262+'BN Da'!AQ262+'BS Da'!AQ262+'TDC Da'!AQ262</f>
        <v>596</v>
      </c>
      <c r="AR262" s="55">
        <f>+'MIT Da'!AR262+'SAR Da'!AR262+'URQ Da'!AR262+'ROC Da'!AR262+'SM Da'!AR262+'BN Da'!AR262+'BS Da'!AR262+'TDC Da'!AR262</f>
        <v>341</v>
      </c>
      <c r="AS262" s="55">
        <f>+'MIT Da'!AS262+'SAR Da'!AS262+'URQ Da'!AS262+'ROC Da'!AS262+'SM Da'!AS262+'BN Da'!AS262+'BS Da'!AS262+'TDC Da'!AS262</f>
        <v>39</v>
      </c>
      <c r="AT262" s="232">
        <f>+SUM(RED_InfraMR[[#This Row],[B.02.1 - Parque de Coches Eléctricos Motrices]:[B.02.3 - Parque de Coches Eléctricos Motrices Tipo R]])</f>
        <v>976</v>
      </c>
      <c r="AU262" s="55">
        <f>+'MIT Da'!AU262+'SAR Da'!AU262+'URQ Da'!AU262+'ROC Da'!AU262+'SM Da'!AU262+'BN Da'!AU262+'BS Da'!AU262+'TDC Da'!AU262</f>
        <v>12</v>
      </c>
      <c r="AV262" s="55">
        <f>+'MIT Da'!AV262+'SAR Da'!AV262+'URQ Da'!AV262+'ROC Da'!AV262+'SM Da'!AV262+'BN Da'!AV262+'BS Da'!AV262+'TDC Da'!AV262</f>
        <v>6</v>
      </c>
      <c r="AW262" s="55">
        <f>+'MIT Da'!AW262+'SAR Da'!AW262+'URQ Da'!AW262+'ROC Da'!AW262+'SM Da'!AW262+'BN Da'!AW262+'BS Da'!AW262+'TDC Da'!AW262</f>
        <v>10</v>
      </c>
      <c r="AX262" s="232">
        <f>+SUM(RED_InfraMR[[#This Row],[B.03.1 - Parque de Coches Motores Motrices Remolcados]:[B.03.3 - Parque de Coches Motores Motrices Cabina]])</f>
        <v>28</v>
      </c>
      <c r="AY262" s="55">
        <f>+'MIT Da'!AY262+'SAR Da'!AY262+'URQ Da'!AY262+'ROC Da'!AY262+'SM Da'!AY262+'BN Da'!AY262+'BS Da'!AY262+'TDC Da'!AY262</f>
        <v>496</v>
      </c>
      <c r="AZ262" s="55">
        <f>+'MIT Da'!AZ262+'SAR Da'!AZ262+'URQ Da'!AZ262+'ROC Da'!AZ262+'SM Da'!AZ262+'BN Da'!AZ262+'BS Da'!AZ262+'TDC Da'!AZ262</f>
        <v>128</v>
      </c>
      <c r="BA262" s="55">
        <f>+'MIT Da'!BA262+'SAR Da'!BA262+'URQ Da'!BA262+'ROC Da'!BA262+'SM Da'!BA262+'BN Da'!BA262+'BS Da'!BA262+'TDC Da'!BA262</f>
        <v>15</v>
      </c>
      <c r="BB262" s="55">
        <f>+'MIT Da'!BB262+'SAR Da'!BB262+'URQ Da'!BB262+'ROC Da'!BB262+'SM Da'!BB262+'BN Da'!BB262+'BS Da'!BB262+'TDC Da'!BB262</f>
        <v>0</v>
      </c>
      <c r="BC262" s="232">
        <f>+SUM(RED_InfraMR[[#This Row],[B.04.1 - Parque de Coches Remolcados Clase Unica]:[B.04.5 - Parque de Coches Remolcados para Servicios Especiales (Cartoneros)]])</f>
        <v>639</v>
      </c>
      <c r="BD262" s="393">
        <f>+'MIT Da'!BD262+'SAR Da'!BD262+'URQ Da'!BD262+'ROC Da'!BD262+'SM Da'!BD262+'BN Da'!BD262+'BS Da'!BD262+'TDC Da'!BD262</f>
        <v>164</v>
      </c>
      <c r="BE262" s="55">
        <f>+'MIT Da'!BE262+'SAR Da'!BE262+'URQ Da'!BE262+'ROC Da'!BE262+'SM Da'!BE262+'BN Da'!BE262+'BS Da'!BE262+'TDC Da'!BE262</f>
        <v>32</v>
      </c>
      <c r="BF262" s="55">
        <f>+'MIT Da'!BF262+'SAR Da'!BF262+'URQ Da'!BF262+'ROC Da'!BF262+'SM Da'!BF262+'BN Da'!BF262+'BS Da'!BF262+'TDC Da'!BF262</f>
        <v>103</v>
      </c>
      <c r="BG262" s="235"/>
    </row>
    <row r="263" spans="1:60">
      <c r="A263" s="1">
        <v>2014</v>
      </c>
      <c r="B263" s="1" t="s">
        <v>70</v>
      </c>
      <c r="C263" s="10">
        <f>+'MIT Da'!C263+'SAR Da'!C263+'URQ Da'!C263+'ROC Da'!C263+'SM Da'!C263+'BN Da'!C263+'BS Da'!C263+'TDC Da'!C263</f>
        <v>147.21299999999999</v>
      </c>
      <c r="D263" s="10">
        <f>+'MIT Da'!D263+'SAR Da'!D263+'URQ Da'!D263+'ROC Da'!D263+'SM Da'!D263+'BN Da'!D263+'BS Da'!D263+'TDC Da'!D263</f>
        <v>450.86300000000006</v>
      </c>
      <c r="E263" s="10">
        <f>+'MIT Da'!E263+'SAR Da'!E263+'URQ Da'!E263+'ROC Da'!E263+'SM Da'!E263+'BN Da'!E263+'BS Da'!E263+'TDC Da'!E263</f>
        <v>0</v>
      </c>
      <c r="F263" s="10">
        <f>+'MIT Da'!F263+'SAR Da'!F263+'URQ Da'!F263+'ROC Da'!F263+'SM Da'!F263+'BN Da'!F263+'BS Da'!F263+'TDC Da'!F263</f>
        <v>186.47664</v>
      </c>
      <c r="G263" s="192">
        <f>+'MIT Da'!G263+'SAR Da'!G263+'URQ Da'!G263+'ROC Da'!G263+'SM Da'!G263+'BN Da'!G263+'BS Da'!G263+'TDC Da'!G263</f>
        <v>784.55263999999988</v>
      </c>
      <c r="H263" s="192">
        <f>+'MIT Da'!H263+'SAR Da'!H263+'URQ Da'!H263+'ROC Da'!H263+'SM Da'!H263+'BN Da'!H263+'BS Da'!H263+'TDC Da'!H263</f>
        <v>784.55263999999988</v>
      </c>
      <c r="I263" s="10">
        <f>+'MIT Da'!I263+'SAR Da'!I263+'URQ Da'!I263+'ROC Da'!I263+'SM Da'!I263+'BN Da'!I263+'BS Da'!I263+'TDC Da'!I263</f>
        <v>1028.60311</v>
      </c>
      <c r="J263" s="10">
        <f>+'MIT Da'!J263+'SAR Da'!J263+'URQ Da'!J263+'ROC Da'!J263+'SM Da'!J263+'BN Da'!J263+'BS Da'!J263+'TDC Da'!J263</f>
        <v>1056.6689100000001</v>
      </c>
      <c r="K263" s="10">
        <f>+'MIT Da'!K263+'SAR Da'!K263+'URQ Da'!K263+'ROC Da'!K263+'SM Da'!K263+'BN Da'!K263+'BS Da'!K263+'TDC Da'!K263</f>
        <v>54.516999999999996</v>
      </c>
      <c r="L263" s="10">
        <f>+'MIT Da'!L263+'SAR Da'!L263+'URQ Da'!L263+'ROC Da'!L263+'SM Da'!L263+'BN Da'!L263+'BS Da'!L263+'TDC Da'!L263</f>
        <v>400.09900000000005</v>
      </c>
      <c r="M263" s="10">
        <f>+'MIT Da'!M263+'SAR Da'!M263+'URQ Da'!M263+'ROC Da'!M263+'SM Da'!M263+'BN Da'!M263+'BS Da'!M263+'TDC Da'!M263</f>
        <v>21.314999999999998</v>
      </c>
      <c r="N263" s="192">
        <f>+'MIT Da'!N263+'SAR Da'!N263+'URQ Da'!N263+'ROC Da'!N263+'SM Da'!N263+'BN Da'!N263+'BS Da'!N263+'TDC Da'!N263</f>
        <v>1456.7679099999998</v>
      </c>
      <c r="O263" s="192">
        <f>+'MIT Da'!O263+'SAR Da'!O263+'URQ Da'!O263+'ROC Da'!O263+'SM Da'!O263+'BN Da'!O263+'BS Da'!O263+'TDC Da'!O263</f>
        <v>1456.7679099999998</v>
      </c>
      <c r="P263" s="55">
        <f>+'MIT Da'!P263+'SAR Da'!P263+'URQ Da'!P263+'ROC Da'!P263+'SM Da'!P263+'BN Da'!P263+'BS Da'!P263+'TDC Da'!P263</f>
        <v>205</v>
      </c>
      <c r="Q263" s="55">
        <f>+'MIT Da'!Q263+'SAR Da'!Q263+'URQ Da'!Q263+'ROC Da'!Q263+'SM Da'!Q263+'BN Da'!Q263+'BS Da'!Q263+'TDC Da'!Q263</f>
        <v>58</v>
      </c>
      <c r="R263" s="55">
        <f>+'MIT Da'!R263+'SAR Da'!R263+'URQ Da'!R263+'ROC Da'!R263+'SM Da'!R263+'BN Da'!R263+'BS Da'!R263+'TDC Da'!R263</f>
        <v>10</v>
      </c>
      <c r="S263" s="213">
        <f>+'MIT Da'!S263+'SAR Da'!S263+'URQ Da'!S263+'ROC Da'!S263+'SM Da'!S263+'BN Da'!S263+'BS Da'!S263+'TDC Da'!S263</f>
        <v>273</v>
      </c>
      <c r="T263" s="213">
        <f>+'MIT Da'!T263+'SAR Da'!T263+'URQ Da'!T263+'ROC Da'!T263+'SM Da'!T263+'BN Da'!T263+'BS Da'!T263+'TDC Da'!T263</f>
        <v>273</v>
      </c>
      <c r="U263" s="55">
        <f>+'MIT Da'!U263+'SAR Da'!U263+'URQ Da'!U263+'ROC Da'!U263+'SM Da'!U263+'BN Da'!U263+'BS Da'!U263+'TDC Da'!U263</f>
        <v>137</v>
      </c>
      <c r="V263" s="55">
        <f>+'MIT Da'!V263+'SAR Da'!V263+'URQ Da'!V263+'ROC Da'!V263+'SM Da'!V263+'BN Da'!V263+'BS Da'!V263+'TDC Da'!V263</f>
        <v>415</v>
      </c>
      <c r="W263" s="55">
        <f>+'MIT Da'!W263+'SAR Da'!W263+'URQ Da'!W263+'ROC Da'!W263+'SM Da'!W263+'BN Da'!W263+'BS Da'!W263+'TDC Da'!W263</f>
        <v>11</v>
      </c>
      <c r="X263" s="55">
        <f>+'MIT Da'!X263+'SAR Da'!X263+'URQ Da'!X263+'ROC Da'!X263+'SM Da'!X263+'BN Da'!X263+'BS Da'!X263+'TDC Da'!X263</f>
        <v>117</v>
      </c>
      <c r="Y263" s="55">
        <f>+'MIT Da'!Y263+'SAR Da'!Y263+'URQ Da'!Y263+'ROC Da'!Y263+'SM Da'!Y263+'BN Da'!Y263+'BS Da'!Y263+'TDC Da'!Y263</f>
        <v>4</v>
      </c>
      <c r="Z263" s="219">
        <f>+'MIT Da'!Z263+'SAR Da'!Z263+'URQ Da'!Z263+'ROC Da'!Z263+'SM Da'!Z263+'BN Da'!Z263+'BS Da'!Z263+'TDC Da'!Z263</f>
        <v>684</v>
      </c>
      <c r="AA263" s="55">
        <f>+'MIT Da'!AA263+'SAR Da'!AA263+'URQ Da'!AA263+'ROC Da'!AA263+'SM Da'!AA263+'BN Da'!AA263+'BS Da'!AA263+'TDC Da'!AA263</f>
        <v>187</v>
      </c>
      <c r="AB263" s="55">
        <f>+'MIT Da'!AB263+'SAR Da'!AB263+'URQ Da'!AB263+'ROC Da'!AB263+'SM Da'!AB263+'BN Da'!AB263+'BS Da'!AB263+'TDC Da'!AB263</f>
        <v>103</v>
      </c>
      <c r="AC263" s="55">
        <f>+'MIT Da'!AC263+'SAR Da'!AC263+'URQ Da'!AC263+'ROC Da'!AC263+'SM Da'!AC263+'BN Da'!AC263+'BS Da'!AC263+'TDC Da'!AC263</f>
        <v>684</v>
      </c>
      <c r="AD263" s="219">
        <f>+'MIT Da'!AD263+'SAR Da'!AD263+'URQ Da'!AD263+'ROC Da'!AD263+'SM Da'!AD263+'BN Da'!AD263+'BS Da'!AD263+'TDC Da'!AD263</f>
        <v>974</v>
      </c>
      <c r="AE263" s="55">
        <f>+'MIT Da'!AE263+'SAR Da'!AE263+'URQ Da'!AE263+'ROC Da'!AE263+'SM Da'!AE263+'BN Da'!AE263+'BS Da'!AE263+'TDC Da'!AE263</f>
        <v>55</v>
      </c>
      <c r="AF263" s="55">
        <f>+'MIT Da'!AF263+'SAR Da'!AF263+'URQ Da'!AF263+'ROC Da'!AF263+'SM Da'!AF263+'BN Da'!AF263+'BS Da'!AF263+'TDC Da'!AF263</f>
        <v>100</v>
      </c>
      <c r="AG263" s="55">
        <f>+'MIT Da'!AG263+'SAR Da'!AG263+'URQ Da'!AG263+'ROC Da'!AG263+'SM Da'!AG263+'BN Da'!AG263+'BS Da'!AG263+'TDC Da'!AG263</f>
        <v>451</v>
      </c>
      <c r="AH263" s="219">
        <f>+'MIT Da'!AH263+'SAR Da'!AH263+'URQ Da'!AH263+'ROC Da'!AH263+'SM Da'!AH263+'BN Da'!AH263+'BS Da'!AH263+'TDC Da'!AH263</f>
        <v>606</v>
      </c>
      <c r="AI263" s="10">
        <f>+'MIT Da'!AI263+'SAR Da'!AI263+'URQ Da'!AI263+'ROC Da'!AI263+'SM Da'!AI263+'BN Da'!AI263+'BS Da'!AI263+'TDC Da'!AI263</f>
        <v>280.81400000000002</v>
      </c>
      <c r="AJ263" s="10">
        <f>+'MIT Da'!AJ263+'SAR Da'!AJ263+'URQ Da'!AJ263+'ROC Da'!AJ263+'SM Da'!AJ263+'BN Da'!AJ263+'BS Da'!AJ263+'TDC Da'!AJ263</f>
        <v>2.4</v>
      </c>
      <c r="AK263" s="10">
        <f>+'MIT Da'!AK263+'SAR Da'!AK263+'URQ Da'!AK263+'ROC Da'!AK263+'SM Da'!AK263+'BN Da'!AK263+'BS Da'!AK263+'TDC Da'!AK263</f>
        <v>514.28800000000001</v>
      </c>
      <c r="AL263" s="222">
        <f>+'MIT Da'!AL263+'SAR Da'!AL263+'URQ Da'!AL263+'ROC Da'!AL263+'SM Da'!AL263+'BN Da'!AL263+'BS Da'!AL263+'TDC Da'!AL263</f>
        <v>797.50199999999995</v>
      </c>
      <c r="AM263" s="55">
        <f>+'MIT Da'!AM263+'SAR Da'!AM263+'URQ Da'!AM263+'ROC Da'!AM263+'SM Da'!AM263+'BN Da'!AM263+'BS Da'!AM263+'TDC Da'!AM263</f>
        <v>9</v>
      </c>
      <c r="AN263" s="55">
        <f>+'MIT Da'!AN263+'SAR Da'!AN263+'URQ Da'!AN263+'ROC Da'!AN263+'SM Da'!AN263+'BN Da'!AN263+'BS Da'!AN263+'TDC Da'!AN263</f>
        <v>56</v>
      </c>
      <c r="AO263" s="55">
        <f>+'MIT Da'!AO263+'SAR Da'!AO263+'URQ Da'!AO263+'ROC Da'!AO263+'SM Da'!AO263+'BN Da'!AO263+'BS Da'!AO263+'TDC Da'!AO263</f>
        <v>77</v>
      </c>
      <c r="AP263" s="232">
        <f>+'MIT Da'!AP263+'SAR Da'!AP263+'URQ Da'!AP263+'ROC Da'!AP263+'SM Da'!AP263+'BN Da'!AP263+'BS Da'!AP263+'TDC Da'!AP263</f>
        <v>142</v>
      </c>
      <c r="AQ263" s="55">
        <f>+'MIT Da'!AQ263+'SAR Da'!AQ263+'URQ Da'!AQ263+'ROC Da'!AQ263+'SM Da'!AQ263+'BN Da'!AQ263+'BS Da'!AQ263+'TDC Da'!AQ263</f>
        <v>596</v>
      </c>
      <c r="AR263" s="55">
        <f>+'MIT Da'!AR263+'SAR Da'!AR263+'URQ Da'!AR263+'ROC Da'!AR263+'SM Da'!AR263+'BN Da'!AR263+'BS Da'!AR263+'TDC Da'!AR263</f>
        <v>341</v>
      </c>
      <c r="AS263" s="55">
        <f>+'MIT Da'!AS263+'SAR Da'!AS263+'URQ Da'!AS263+'ROC Da'!AS263+'SM Da'!AS263+'BN Da'!AS263+'BS Da'!AS263+'TDC Da'!AS263</f>
        <v>39</v>
      </c>
      <c r="AT263" s="232">
        <f>+SUM(RED_InfraMR[[#This Row],[B.02.1 - Parque de Coches Eléctricos Motrices]:[B.02.3 - Parque de Coches Eléctricos Motrices Tipo R]])</f>
        <v>976</v>
      </c>
      <c r="AU263" s="55">
        <f>+'MIT Da'!AU263+'SAR Da'!AU263+'URQ Da'!AU263+'ROC Da'!AU263+'SM Da'!AU263+'BN Da'!AU263+'BS Da'!AU263+'TDC Da'!AU263</f>
        <v>12</v>
      </c>
      <c r="AV263" s="55">
        <f>+'MIT Da'!AV263+'SAR Da'!AV263+'URQ Da'!AV263+'ROC Da'!AV263+'SM Da'!AV263+'BN Da'!AV263+'BS Da'!AV263+'TDC Da'!AV263</f>
        <v>6</v>
      </c>
      <c r="AW263" s="55">
        <f>+'MIT Da'!AW263+'SAR Da'!AW263+'URQ Da'!AW263+'ROC Da'!AW263+'SM Da'!AW263+'BN Da'!AW263+'BS Da'!AW263+'TDC Da'!AW263</f>
        <v>10</v>
      </c>
      <c r="AX263" s="232">
        <f>+SUM(RED_InfraMR[[#This Row],[B.03.1 - Parque de Coches Motores Motrices Remolcados]:[B.03.3 - Parque de Coches Motores Motrices Cabina]])</f>
        <v>28</v>
      </c>
      <c r="AY263" s="55">
        <f>+'MIT Da'!AY263+'SAR Da'!AY263+'URQ Da'!AY263+'ROC Da'!AY263+'SM Da'!AY263+'BN Da'!AY263+'BS Da'!AY263+'TDC Da'!AY263</f>
        <v>496</v>
      </c>
      <c r="AZ263" s="55">
        <f>+'MIT Da'!AZ263+'SAR Da'!AZ263+'URQ Da'!AZ263+'ROC Da'!AZ263+'SM Da'!AZ263+'BN Da'!AZ263+'BS Da'!AZ263+'TDC Da'!AZ263</f>
        <v>128</v>
      </c>
      <c r="BA263" s="55">
        <f>+'MIT Da'!BA263+'SAR Da'!BA263+'URQ Da'!BA263+'ROC Da'!BA263+'SM Da'!BA263+'BN Da'!BA263+'BS Da'!BA263+'TDC Da'!BA263</f>
        <v>15</v>
      </c>
      <c r="BB263" s="55">
        <f>+'MIT Da'!BB263+'SAR Da'!BB263+'URQ Da'!BB263+'ROC Da'!BB263+'SM Da'!BB263+'BN Da'!BB263+'BS Da'!BB263+'TDC Da'!BB263</f>
        <v>0</v>
      </c>
      <c r="BC263" s="232">
        <f>+SUM(RED_InfraMR[[#This Row],[B.04.1 - Parque de Coches Remolcados Clase Unica]:[B.04.5 - Parque de Coches Remolcados para Servicios Especiales (Cartoneros)]])</f>
        <v>639</v>
      </c>
      <c r="BD263" s="393">
        <f>+'MIT Da'!BD263+'SAR Da'!BD263+'URQ Da'!BD263+'ROC Da'!BD263+'SM Da'!BD263+'BN Da'!BD263+'BS Da'!BD263+'TDC Da'!BD263</f>
        <v>164</v>
      </c>
      <c r="BE263" s="55">
        <f>+'MIT Da'!BE263+'SAR Da'!BE263+'URQ Da'!BE263+'ROC Da'!BE263+'SM Da'!BE263+'BN Da'!BE263+'BS Da'!BE263+'TDC Da'!BE263</f>
        <v>32</v>
      </c>
      <c r="BF263" s="55">
        <f>+'MIT Da'!BF263+'SAR Da'!BF263+'URQ Da'!BF263+'ROC Da'!BF263+'SM Da'!BF263+'BN Da'!BF263+'BS Da'!BF263+'TDC Da'!BF263</f>
        <v>103</v>
      </c>
      <c r="BG263" s="235"/>
    </row>
    <row r="264" spans="1:60">
      <c r="A264" s="1">
        <v>2014</v>
      </c>
      <c r="B264" s="1" t="s">
        <v>71</v>
      </c>
      <c r="C264" s="10">
        <f>+'MIT Da'!C264+'SAR Da'!C264+'URQ Da'!C264+'ROC Da'!C264+'SM Da'!C264+'BN Da'!C264+'BS Da'!C264+'TDC Da'!C264</f>
        <v>147.21299999999999</v>
      </c>
      <c r="D264" s="10">
        <f>+'MIT Da'!D264+'SAR Da'!D264+'URQ Da'!D264+'ROC Da'!D264+'SM Da'!D264+'BN Da'!D264+'BS Da'!D264+'TDC Da'!D264</f>
        <v>450.86300000000006</v>
      </c>
      <c r="E264" s="10">
        <f>+'MIT Da'!E264+'SAR Da'!E264+'URQ Da'!E264+'ROC Da'!E264+'SM Da'!E264+'BN Da'!E264+'BS Da'!E264+'TDC Da'!E264</f>
        <v>0</v>
      </c>
      <c r="F264" s="10">
        <f>+'MIT Da'!F264+'SAR Da'!F264+'URQ Da'!F264+'ROC Da'!F264+'SM Da'!F264+'BN Da'!F264+'BS Da'!F264+'TDC Da'!F264</f>
        <v>186.47664</v>
      </c>
      <c r="G264" s="192">
        <f>+'MIT Da'!G264+'SAR Da'!G264+'URQ Da'!G264+'ROC Da'!G264+'SM Da'!G264+'BN Da'!G264+'BS Da'!G264+'TDC Da'!G264</f>
        <v>784.55263999999988</v>
      </c>
      <c r="H264" s="192">
        <f>+'MIT Da'!H264+'SAR Da'!H264+'URQ Da'!H264+'ROC Da'!H264+'SM Da'!H264+'BN Da'!H264+'BS Da'!H264+'TDC Da'!H264</f>
        <v>784.55263999999988</v>
      </c>
      <c r="I264" s="10">
        <f>+'MIT Da'!I264+'SAR Da'!I264+'URQ Da'!I264+'ROC Da'!I264+'SM Da'!I264+'BN Da'!I264+'BS Da'!I264+'TDC Da'!I264</f>
        <v>1028.60311</v>
      </c>
      <c r="J264" s="10">
        <f>+'MIT Da'!J264+'SAR Da'!J264+'URQ Da'!J264+'ROC Da'!J264+'SM Da'!J264+'BN Da'!J264+'BS Da'!J264+'TDC Da'!J264</f>
        <v>1056.6689100000001</v>
      </c>
      <c r="K264" s="10">
        <f>+'MIT Da'!K264+'SAR Da'!K264+'URQ Da'!K264+'ROC Da'!K264+'SM Da'!K264+'BN Da'!K264+'BS Da'!K264+'TDC Da'!K264</f>
        <v>54.516999999999996</v>
      </c>
      <c r="L264" s="10">
        <f>+'MIT Da'!L264+'SAR Da'!L264+'URQ Da'!L264+'ROC Da'!L264+'SM Da'!L264+'BN Da'!L264+'BS Da'!L264+'TDC Da'!L264</f>
        <v>400.09900000000005</v>
      </c>
      <c r="M264" s="10">
        <f>+'MIT Da'!M264+'SAR Da'!M264+'URQ Da'!M264+'ROC Da'!M264+'SM Da'!M264+'BN Da'!M264+'BS Da'!M264+'TDC Da'!M264</f>
        <v>21.314999999999998</v>
      </c>
      <c r="N264" s="192">
        <f>+'MIT Da'!N264+'SAR Da'!N264+'URQ Da'!N264+'ROC Da'!N264+'SM Da'!N264+'BN Da'!N264+'BS Da'!N264+'TDC Da'!N264</f>
        <v>1456.7679099999998</v>
      </c>
      <c r="O264" s="192">
        <f>+'MIT Da'!O264+'SAR Da'!O264+'URQ Da'!O264+'ROC Da'!O264+'SM Da'!O264+'BN Da'!O264+'BS Da'!O264+'TDC Da'!O264</f>
        <v>1456.7679099999998</v>
      </c>
      <c r="P264" s="55">
        <f>+'MIT Da'!P264+'SAR Da'!P264+'URQ Da'!P264+'ROC Da'!P264+'SM Da'!P264+'BN Da'!P264+'BS Da'!P264+'TDC Da'!P264</f>
        <v>205</v>
      </c>
      <c r="Q264" s="55">
        <f>+'MIT Da'!Q264+'SAR Da'!Q264+'URQ Da'!Q264+'ROC Da'!Q264+'SM Da'!Q264+'BN Da'!Q264+'BS Da'!Q264+'TDC Da'!Q264</f>
        <v>58</v>
      </c>
      <c r="R264" s="55">
        <f>+'MIT Da'!R264+'SAR Da'!R264+'URQ Da'!R264+'ROC Da'!R264+'SM Da'!R264+'BN Da'!R264+'BS Da'!R264+'TDC Da'!R264</f>
        <v>10</v>
      </c>
      <c r="S264" s="213">
        <f>+'MIT Da'!S264+'SAR Da'!S264+'URQ Da'!S264+'ROC Da'!S264+'SM Da'!S264+'BN Da'!S264+'BS Da'!S264+'TDC Da'!S264</f>
        <v>273</v>
      </c>
      <c r="T264" s="213">
        <f>+'MIT Da'!T264+'SAR Da'!T264+'URQ Da'!T264+'ROC Da'!T264+'SM Da'!T264+'BN Da'!T264+'BS Da'!T264+'TDC Da'!T264</f>
        <v>273</v>
      </c>
      <c r="U264" s="55">
        <f>+'MIT Da'!U264+'SAR Da'!U264+'URQ Da'!U264+'ROC Da'!U264+'SM Da'!U264+'BN Da'!U264+'BS Da'!U264+'TDC Da'!U264</f>
        <v>137</v>
      </c>
      <c r="V264" s="55">
        <f>+'MIT Da'!V264+'SAR Da'!V264+'URQ Da'!V264+'ROC Da'!V264+'SM Da'!V264+'BN Da'!V264+'BS Da'!V264+'TDC Da'!V264</f>
        <v>415</v>
      </c>
      <c r="W264" s="55">
        <f>+'MIT Da'!W264+'SAR Da'!W264+'URQ Da'!W264+'ROC Da'!W264+'SM Da'!W264+'BN Da'!W264+'BS Da'!W264+'TDC Da'!W264</f>
        <v>11</v>
      </c>
      <c r="X264" s="55">
        <f>+'MIT Da'!X264+'SAR Da'!X264+'URQ Da'!X264+'ROC Da'!X264+'SM Da'!X264+'BN Da'!X264+'BS Da'!X264+'TDC Da'!X264</f>
        <v>117</v>
      </c>
      <c r="Y264" s="55">
        <f>+'MIT Da'!Y264+'SAR Da'!Y264+'URQ Da'!Y264+'ROC Da'!Y264+'SM Da'!Y264+'BN Da'!Y264+'BS Da'!Y264+'TDC Da'!Y264</f>
        <v>4</v>
      </c>
      <c r="Z264" s="219">
        <f>+'MIT Da'!Z264+'SAR Da'!Z264+'URQ Da'!Z264+'ROC Da'!Z264+'SM Da'!Z264+'BN Da'!Z264+'BS Da'!Z264+'TDC Da'!Z264</f>
        <v>684</v>
      </c>
      <c r="AA264" s="55">
        <f>+'MIT Da'!AA264+'SAR Da'!AA264+'URQ Da'!AA264+'ROC Da'!AA264+'SM Da'!AA264+'BN Da'!AA264+'BS Da'!AA264+'TDC Da'!AA264</f>
        <v>187</v>
      </c>
      <c r="AB264" s="55">
        <f>+'MIT Da'!AB264+'SAR Da'!AB264+'URQ Da'!AB264+'ROC Da'!AB264+'SM Da'!AB264+'BN Da'!AB264+'BS Da'!AB264+'TDC Da'!AB264</f>
        <v>103</v>
      </c>
      <c r="AC264" s="55">
        <f>+'MIT Da'!AC264+'SAR Da'!AC264+'URQ Da'!AC264+'ROC Da'!AC264+'SM Da'!AC264+'BN Da'!AC264+'BS Da'!AC264+'TDC Da'!AC264</f>
        <v>684</v>
      </c>
      <c r="AD264" s="219">
        <f>+'MIT Da'!AD264+'SAR Da'!AD264+'URQ Da'!AD264+'ROC Da'!AD264+'SM Da'!AD264+'BN Da'!AD264+'BS Da'!AD264+'TDC Da'!AD264</f>
        <v>974</v>
      </c>
      <c r="AE264" s="55">
        <f>+'MIT Da'!AE264+'SAR Da'!AE264+'URQ Da'!AE264+'ROC Da'!AE264+'SM Da'!AE264+'BN Da'!AE264+'BS Da'!AE264+'TDC Da'!AE264</f>
        <v>55</v>
      </c>
      <c r="AF264" s="55">
        <f>+'MIT Da'!AF264+'SAR Da'!AF264+'URQ Da'!AF264+'ROC Da'!AF264+'SM Da'!AF264+'BN Da'!AF264+'BS Da'!AF264+'TDC Da'!AF264</f>
        <v>100</v>
      </c>
      <c r="AG264" s="55">
        <f>+'MIT Da'!AG264+'SAR Da'!AG264+'URQ Da'!AG264+'ROC Da'!AG264+'SM Da'!AG264+'BN Da'!AG264+'BS Da'!AG264+'TDC Da'!AG264</f>
        <v>451</v>
      </c>
      <c r="AH264" s="219">
        <f>+'MIT Da'!AH264+'SAR Da'!AH264+'URQ Da'!AH264+'ROC Da'!AH264+'SM Da'!AH264+'BN Da'!AH264+'BS Da'!AH264+'TDC Da'!AH264</f>
        <v>606</v>
      </c>
      <c r="AI264" s="10">
        <f>+'MIT Da'!AI264+'SAR Da'!AI264+'URQ Da'!AI264+'ROC Da'!AI264+'SM Da'!AI264+'BN Da'!AI264+'BS Da'!AI264+'TDC Da'!AI264</f>
        <v>280.81400000000002</v>
      </c>
      <c r="AJ264" s="10">
        <f>+'MIT Da'!AJ264+'SAR Da'!AJ264+'URQ Da'!AJ264+'ROC Da'!AJ264+'SM Da'!AJ264+'BN Da'!AJ264+'BS Da'!AJ264+'TDC Da'!AJ264</f>
        <v>2.4</v>
      </c>
      <c r="AK264" s="10">
        <f>+'MIT Da'!AK264+'SAR Da'!AK264+'URQ Da'!AK264+'ROC Da'!AK264+'SM Da'!AK264+'BN Da'!AK264+'BS Da'!AK264+'TDC Da'!AK264</f>
        <v>514.28800000000001</v>
      </c>
      <c r="AL264" s="222">
        <f>+'MIT Da'!AL264+'SAR Da'!AL264+'URQ Da'!AL264+'ROC Da'!AL264+'SM Da'!AL264+'BN Da'!AL264+'BS Da'!AL264+'TDC Da'!AL264</f>
        <v>797.50199999999995</v>
      </c>
      <c r="AM264" s="55">
        <f>+'MIT Da'!AM264+'SAR Da'!AM264+'URQ Da'!AM264+'ROC Da'!AM264+'SM Da'!AM264+'BN Da'!AM264+'BS Da'!AM264+'TDC Da'!AM264</f>
        <v>9</v>
      </c>
      <c r="AN264" s="55">
        <f>+'MIT Da'!AN264+'SAR Da'!AN264+'URQ Da'!AN264+'ROC Da'!AN264+'SM Da'!AN264+'BN Da'!AN264+'BS Da'!AN264+'TDC Da'!AN264</f>
        <v>56</v>
      </c>
      <c r="AO264" s="55">
        <f>+'MIT Da'!AO264+'SAR Da'!AO264+'URQ Da'!AO264+'ROC Da'!AO264+'SM Da'!AO264+'BN Da'!AO264+'BS Da'!AO264+'TDC Da'!AO264</f>
        <v>77</v>
      </c>
      <c r="AP264" s="232">
        <f>+'MIT Da'!AP264+'SAR Da'!AP264+'URQ Da'!AP264+'ROC Da'!AP264+'SM Da'!AP264+'BN Da'!AP264+'BS Da'!AP264+'TDC Da'!AP264</f>
        <v>142</v>
      </c>
      <c r="AQ264" s="55">
        <f>+'MIT Da'!AQ264+'SAR Da'!AQ264+'URQ Da'!AQ264+'ROC Da'!AQ264+'SM Da'!AQ264+'BN Da'!AQ264+'BS Da'!AQ264+'TDC Da'!AQ264</f>
        <v>596</v>
      </c>
      <c r="AR264" s="55">
        <f>+'MIT Da'!AR264+'SAR Da'!AR264+'URQ Da'!AR264+'ROC Da'!AR264+'SM Da'!AR264+'BN Da'!AR264+'BS Da'!AR264+'TDC Da'!AR264</f>
        <v>341</v>
      </c>
      <c r="AS264" s="55">
        <f>+'MIT Da'!AS264+'SAR Da'!AS264+'URQ Da'!AS264+'ROC Da'!AS264+'SM Da'!AS264+'BN Da'!AS264+'BS Da'!AS264+'TDC Da'!AS264</f>
        <v>39</v>
      </c>
      <c r="AT264" s="232">
        <f>+SUM(RED_InfraMR[[#This Row],[B.02.1 - Parque de Coches Eléctricos Motrices]:[B.02.3 - Parque de Coches Eléctricos Motrices Tipo R]])</f>
        <v>976</v>
      </c>
      <c r="AU264" s="55">
        <f>+'MIT Da'!AU264+'SAR Da'!AU264+'URQ Da'!AU264+'ROC Da'!AU264+'SM Da'!AU264+'BN Da'!AU264+'BS Da'!AU264+'TDC Da'!AU264</f>
        <v>12</v>
      </c>
      <c r="AV264" s="55">
        <f>+'MIT Da'!AV264+'SAR Da'!AV264+'URQ Da'!AV264+'ROC Da'!AV264+'SM Da'!AV264+'BN Da'!AV264+'BS Da'!AV264+'TDC Da'!AV264</f>
        <v>6</v>
      </c>
      <c r="AW264" s="55">
        <f>+'MIT Da'!AW264+'SAR Da'!AW264+'URQ Da'!AW264+'ROC Da'!AW264+'SM Da'!AW264+'BN Da'!AW264+'BS Da'!AW264+'TDC Da'!AW264</f>
        <v>10</v>
      </c>
      <c r="AX264" s="232">
        <f>+SUM(RED_InfraMR[[#This Row],[B.03.1 - Parque de Coches Motores Motrices Remolcados]:[B.03.3 - Parque de Coches Motores Motrices Cabina]])</f>
        <v>28</v>
      </c>
      <c r="AY264" s="55">
        <f>+'MIT Da'!AY264+'SAR Da'!AY264+'URQ Da'!AY264+'ROC Da'!AY264+'SM Da'!AY264+'BN Da'!AY264+'BS Da'!AY264+'TDC Da'!AY264</f>
        <v>496</v>
      </c>
      <c r="AZ264" s="55">
        <f>+'MIT Da'!AZ264+'SAR Da'!AZ264+'URQ Da'!AZ264+'ROC Da'!AZ264+'SM Da'!AZ264+'BN Da'!AZ264+'BS Da'!AZ264+'TDC Da'!AZ264</f>
        <v>128</v>
      </c>
      <c r="BA264" s="55">
        <f>+'MIT Da'!BA264+'SAR Da'!BA264+'URQ Da'!BA264+'ROC Da'!BA264+'SM Da'!BA264+'BN Da'!BA264+'BS Da'!BA264+'TDC Da'!BA264</f>
        <v>15</v>
      </c>
      <c r="BB264" s="55">
        <f>+'MIT Da'!BB264+'SAR Da'!BB264+'URQ Da'!BB264+'ROC Da'!BB264+'SM Da'!BB264+'BN Da'!BB264+'BS Da'!BB264+'TDC Da'!BB264</f>
        <v>0</v>
      </c>
      <c r="BC264" s="232">
        <f>+SUM(RED_InfraMR[[#This Row],[B.04.1 - Parque de Coches Remolcados Clase Unica]:[B.04.5 - Parque de Coches Remolcados para Servicios Especiales (Cartoneros)]])</f>
        <v>639</v>
      </c>
      <c r="BD264" s="393">
        <f>+'MIT Da'!BD264+'SAR Da'!BD264+'URQ Da'!BD264+'ROC Da'!BD264+'SM Da'!BD264+'BN Da'!BD264+'BS Da'!BD264+'TDC Da'!BD264</f>
        <v>164</v>
      </c>
      <c r="BE264" s="55">
        <f>+'MIT Da'!BE264+'SAR Da'!BE264+'URQ Da'!BE264+'ROC Da'!BE264+'SM Da'!BE264+'BN Da'!BE264+'BS Da'!BE264+'TDC Da'!BE264</f>
        <v>32</v>
      </c>
      <c r="BF264" s="55">
        <f>+'MIT Da'!BF264+'SAR Da'!BF264+'URQ Da'!BF264+'ROC Da'!BF264+'SM Da'!BF264+'BN Da'!BF264+'BS Da'!BF264+'TDC Da'!BF264</f>
        <v>103</v>
      </c>
      <c r="BG264" s="235"/>
      <c r="BH264" s="1" t="s">
        <v>73</v>
      </c>
    </row>
    <row r="265" spans="1:60">
      <c r="A265" s="1">
        <v>2014</v>
      </c>
      <c r="B265" s="1" t="s">
        <v>72</v>
      </c>
      <c r="C265" s="10">
        <f>+'MIT Da'!C265+'SAR Da'!C265+'URQ Da'!C265+'ROC Da'!C265+'SM Da'!C265+'BN Da'!C265+'BS Da'!C265+'TDC Da'!C265</f>
        <v>147.21299999999999</v>
      </c>
      <c r="D265" s="10">
        <f>+'MIT Da'!D265+'SAR Da'!D265+'URQ Da'!D265+'ROC Da'!D265+'SM Da'!D265+'BN Da'!D265+'BS Da'!D265+'TDC Da'!D265</f>
        <v>450.86300000000006</v>
      </c>
      <c r="E265" s="10">
        <f>+'MIT Da'!E265+'SAR Da'!E265+'URQ Da'!E265+'ROC Da'!E265+'SM Da'!E265+'BN Da'!E265+'BS Da'!E265+'TDC Da'!E265</f>
        <v>0</v>
      </c>
      <c r="F265" s="10">
        <f>+'MIT Da'!F265+'SAR Da'!F265+'URQ Da'!F265+'ROC Da'!F265+'SM Da'!F265+'BN Da'!F265+'BS Da'!F265+'TDC Da'!F265</f>
        <v>186.47664</v>
      </c>
      <c r="G265" s="192">
        <f>+'MIT Da'!G265+'SAR Da'!G265+'URQ Da'!G265+'ROC Da'!G265+'SM Da'!G265+'BN Da'!G265+'BS Da'!G265+'TDC Da'!G265</f>
        <v>784.55263999999988</v>
      </c>
      <c r="H265" s="192">
        <f>+'MIT Da'!H265+'SAR Da'!H265+'URQ Da'!H265+'ROC Da'!H265+'SM Da'!H265+'BN Da'!H265+'BS Da'!H265+'TDC Da'!H265</f>
        <v>784.55263999999988</v>
      </c>
      <c r="I265" s="10">
        <f>+'MIT Da'!I265+'SAR Da'!I265+'URQ Da'!I265+'ROC Da'!I265+'SM Da'!I265+'BN Da'!I265+'BS Da'!I265+'TDC Da'!I265</f>
        <v>1028.60311</v>
      </c>
      <c r="J265" s="10">
        <f>+'MIT Da'!J265+'SAR Da'!J265+'URQ Da'!J265+'ROC Da'!J265+'SM Da'!J265+'BN Da'!J265+'BS Da'!J265+'TDC Da'!J265</f>
        <v>1056.6689100000001</v>
      </c>
      <c r="K265" s="10">
        <f>+'MIT Da'!K265+'SAR Da'!K265+'URQ Da'!K265+'ROC Da'!K265+'SM Da'!K265+'BN Da'!K265+'BS Da'!K265+'TDC Da'!K265</f>
        <v>54.516999999999996</v>
      </c>
      <c r="L265" s="10">
        <f>+'MIT Da'!L265+'SAR Da'!L265+'URQ Da'!L265+'ROC Da'!L265+'SM Da'!L265+'BN Da'!L265+'BS Da'!L265+'TDC Da'!L265</f>
        <v>400.09900000000005</v>
      </c>
      <c r="M265" s="10">
        <f>+'MIT Da'!M265+'SAR Da'!M265+'URQ Da'!M265+'ROC Da'!M265+'SM Da'!M265+'BN Da'!M265+'BS Da'!M265+'TDC Da'!M265</f>
        <v>21.314999999999998</v>
      </c>
      <c r="N265" s="192">
        <f>+'MIT Da'!N265+'SAR Da'!N265+'URQ Da'!N265+'ROC Da'!N265+'SM Da'!N265+'BN Da'!N265+'BS Da'!N265+'TDC Da'!N265</f>
        <v>1456.7679099999998</v>
      </c>
      <c r="O265" s="192">
        <f>+'MIT Da'!O265+'SAR Da'!O265+'URQ Da'!O265+'ROC Da'!O265+'SM Da'!O265+'BN Da'!O265+'BS Da'!O265+'TDC Da'!O265</f>
        <v>1456.7679099999998</v>
      </c>
      <c r="P265" s="55">
        <f>+'MIT Da'!P265+'SAR Da'!P265+'URQ Da'!P265+'ROC Da'!P265+'SM Da'!P265+'BN Da'!P265+'BS Da'!P265+'TDC Da'!P265</f>
        <v>205</v>
      </c>
      <c r="Q265" s="55">
        <f>+'MIT Da'!Q265+'SAR Da'!Q265+'URQ Da'!Q265+'ROC Da'!Q265+'SM Da'!Q265+'BN Da'!Q265+'BS Da'!Q265+'TDC Da'!Q265</f>
        <v>58</v>
      </c>
      <c r="R265" s="55">
        <f>+'MIT Da'!R265+'SAR Da'!R265+'URQ Da'!R265+'ROC Da'!R265+'SM Da'!R265+'BN Da'!R265+'BS Da'!R265+'TDC Da'!R265</f>
        <v>10</v>
      </c>
      <c r="S265" s="213">
        <f>+'MIT Da'!S265+'SAR Da'!S265+'URQ Da'!S265+'ROC Da'!S265+'SM Da'!S265+'BN Da'!S265+'BS Da'!S265+'TDC Da'!S265</f>
        <v>273</v>
      </c>
      <c r="T265" s="213">
        <f>+'MIT Da'!T265+'SAR Da'!T265+'URQ Da'!T265+'ROC Da'!T265+'SM Da'!T265+'BN Da'!T265+'BS Da'!T265+'TDC Da'!T265</f>
        <v>273</v>
      </c>
      <c r="U265" s="55">
        <f>+'MIT Da'!U265+'SAR Da'!U265+'URQ Da'!U265+'ROC Da'!U265+'SM Da'!U265+'BN Da'!U265+'BS Da'!U265+'TDC Da'!U265</f>
        <v>137</v>
      </c>
      <c r="V265" s="55">
        <f>+'MIT Da'!V265+'SAR Da'!V265+'URQ Da'!V265+'ROC Da'!V265+'SM Da'!V265+'BN Da'!V265+'BS Da'!V265+'TDC Da'!V265</f>
        <v>415</v>
      </c>
      <c r="W265" s="55">
        <f>+'MIT Da'!W265+'SAR Da'!W265+'URQ Da'!W265+'ROC Da'!W265+'SM Da'!W265+'BN Da'!W265+'BS Da'!W265+'TDC Da'!W265</f>
        <v>11</v>
      </c>
      <c r="X265" s="55">
        <f>+'MIT Da'!X265+'SAR Da'!X265+'URQ Da'!X265+'ROC Da'!X265+'SM Da'!X265+'BN Da'!X265+'BS Da'!X265+'TDC Da'!X265</f>
        <v>117</v>
      </c>
      <c r="Y265" s="55">
        <f>+'MIT Da'!Y265+'SAR Da'!Y265+'URQ Da'!Y265+'ROC Da'!Y265+'SM Da'!Y265+'BN Da'!Y265+'BS Da'!Y265+'TDC Da'!Y265</f>
        <v>4</v>
      </c>
      <c r="Z265" s="219">
        <f>+'MIT Da'!Z265+'SAR Da'!Z265+'URQ Da'!Z265+'ROC Da'!Z265+'SM Da'!Z265+'BN Da'!Z265+'BS Da'!Z265+'TDC Da'!Z265</f>
        <v>684</v>
      </c>
      <c r="AA265" s="55">
        <f>+'MIT Da'!AA265+'SAR Da'!AA265+'URQ Da'!AA265+'ROC Da'!AA265+'SM Da'!AA265+'BN Da'!AA265+'BS Da'!AA265+'TDC Da'!AA265</f>
        <v>187</v>
      </c>
      <c r="AB265" s="55">
        <f>+'MIT Da'!AB265+'SAR Da'!AB265+'URQ Da'!AB265+'ROC Da'!AB265+'SM Da'!AB265+'BN Da'!AB265+'BS Da'!AB265+'TDC Da'!AB265</f>
        <v>103</v>
      </c>
      <c r="AC265" s="55">
        <f>+'MIT Da'!AC265+'SAR Da'!AC265+'URQ Da'!AC265+'ROC Da'!AC265+'SM Da'!AC265+'BN Da'!AC265+'BS Da'!AC265+'TDC Da'!AC265</f>
        <v>684</v>
      </c>
      <c r="AD265" s="219">
        <f>+'MIT Da'!AD265+'SAR Da'!AD265+'URQ Da'!AD265+'ROC Da'!AD265+'SM Da'!AD265+'BN Da'!AD265+'BS Da'!AD265+'TDC Da'!AD265</f>
        <v>974</v>
      </c>
      <c r="AE265" s="55">
        <f>+'MIT Da'!AE265+'SAR Da'!AE265+'URQ Da'!AE265+'ROC Da'!AE265+'SM Da'!AE265+'BN Da'!AE265+'BS Da'!AE265+'TDC Da'!AE265</f>
        <v>55</v>
      </c>
      <c r="AF265" s="55">
        <f>+'MIT Da'!AF265+'SAR Da'!AF265+'URQ Da'!AF265+'ROC Da'!AF265+'SM Da'!AF265+'BN Da'!AF265+'BS Da'!AF265+'TDC Da'!AF265</f>
        <v>100</v>
      </c>
      <c r="AG265" s="55">
        <f>+'MIT Da'!AG265+'SAR Da'!AG265+'URQ Da'!AG265+'ROC Da'!AG265+'SM Da'!AG265+'BN Da'!AG265+'BS Da'!AG265+'TDC Da'!AG265</f>
        <v>451</v>
      </c>
      <c r="AH265" s="219">
        <f>+'MIT Da'!AH265+'SAR Da'!AH265+'URQ Da'!AH265+'ROC Da'!AH265+'SM Da'!AH265+'BN Da'!AH265+'BS Da'!AH265+'TDC Da'!AH265</f>
        <v>606</v>
      </c>
      <c r="AI265" s="10">
        <f>+'MIT Da'!AI265+'SAR Da'!AI265+'URQ Da'!AI265+'ROC Da'!AI265+'SM Da'!AI265+'BN Da'!AI265+'BS Da'!AI265+'TDC Da'!AI265</f>
        <v>280.81400000000002</v>
      </c>
      <c r="AJ265" s="10">
        <f>+'MIT Da'!AJ265+'SAR Da'!AJ265+'URQ Da'!AJ265+'ROC Da'!AJ265+'SM Da'!AJ265+'BN Da'!AJ265+'BS Da'!AJ265+'TDC Da'!AJ265</f>
        <v>2.4</v>
      </c>
      <c r="AK265" s="10">
        <f>+'MIT Da'!AK265+'SAR Da'!AK265+'URQ Da'!AK265+'ROC Da'!AK265+'SM Da'!AK265+'BN Da'!AK265+'BS Da'!AK265+'TDC Da'!AK265</f>
        <v>514.28800000000001</v>
      </c>
      <c r="AL265" s="222">
        <f>+'MIT Da'!AL265+'SAR Da'!AL265+'URQ Da'!AL265+'ROC Da'!AL265+'SM Da'!AL265+'BN Da'!AL265+'BS Da'!AL265+'TDC Da'!AL265</f>
        <v>797.50199999999995</v>
      </c>
      <c r="AM265" s="55">
        <f>+'MIT Da'!AM265+'SAR Da'!AM265+'URQ Da'!AM265+'ROC Da'!AM265+'SM Da'!AM265+'BN Da'!AM265+'BS Da'!AM265+'TDC Da'!AM265</f>
        <v>9</v>
      </c>
      <c r="AN265" s="55">
        <f>+'MIT Da'!AN265+'SAR Da'!AN265+'URQ Da'!AN265+'ROC Da'!AN265+'SM Da'!AN265+'BN Da'!AN265+'BS Da'!AN265+'TDC Da'!AN265</f>
        <v>56</v>
      </c>
      <c r="AO265" s="55">
        <f>+'MIT Da'!AO265+'SAR Da'!AO265+'URQ Da'!AO265+'ROC Da'!AO265+'SM Da'!AO265+'BN Da'!AO265+'BS Da'!AO265+'TDC Da'!AO265</f>
        <v>77</v>
      </c>
      <c r="AP265" s="232">
        <f>+'MIT Da'!AP265+'SAR Da'!AP265+'URQ Da'!AP265+'ROC Da'!AP265+'SM Da'!AP265+'BN Da'!AP265+'BS Da'!AP265+'TDC Da'!AP265</f>
        <v>142</v>
      </c>
      <c r="AQ265" s="55">
        <f>+'MIT Da'!AQ265+'SAR Da'!AQ265+'URQ Da'!AQ265+'ROC Da'!AQ265+'SM Da'!AQ265+'BN Da'!AQ265+'BS Da'!AQ265+'TDC Da'!AQ265</f>
        <v>405</v>
      </c>
      <c r="AR265" s="55">
        <f>+'MIT Da'!AR265+'SAR Da'!AR265+'URQ Da'!AR265+'ROC Da'!AR265+'SM Da'!AR265+'BN Da'!AR265+'BS Da'!AR265+'TDC Da'!AR265</f>
        <v>321</v>
      </c>
      <c r="AS265" s="55">
        <f>+'MIT Da'!AS265+'SAR Da'!AS265+'URQ Da'!AS265+'ROC Da'!AS265+'SM Da'!AS265+'BN Da'!AS265+'BS Da'!AS265+'TDC Da'!AS265</f>
        <v>39</v>
      </c>
      <c r="AT265" s="232">
        <f>+SUM(RED_InfraMR[[#This Row],[B.02.1 - Parque de Coches Eléctricos Motrices]:[B.02.3 - Parque de Coches Eléctricos Motrices Tipo R]])</f>
        <v>765</v>
      </c>
      <c r="AU265" s="55">
        <f>+'MIT Da'!AU265+'SAR Da'!AU265+'URQ Da'!AU265+'ROC Da'!AU265+'SM Da'!AU265+'BN Da'!AU265+'BS Da'!AU265+'TDC Da'!AU265</f>
        <v>12</v>
      </c>
      <c r="AV265" s="55">
        <f>+'MIT Da'!AV265+'SAR Da'!AV265+'URQ Da'!AV265+'ROC Da'!AV265+'SM Da'!AV265+'BN Da'!AV265+'BS Da'!AV265+'TDC Da'!AV265</f>
        <v>6</v>
      </c>
      <c r="AW265" s="55">
        <f>+'MIT Da'!AW265+'SAR Da'!AW265+'URQ Da'!AW265+'ROC Da'!AW265+'SM Da'!AW265+'BN Da'!AW265+'BS Da'!AW265+'TDC Da'!AW265</f>
        <v>10</v>
      </c>
      <c r="AX265" s="232">
        <f>+SUM(RED_InfraMR[[#This Row],[B.03.1 - Parque de Coches Motores Motrices Remolcados]:[B.03.3 - Parque de Coches Motores Motrices Cabina]])</f>
        <v>28</v>
      </c>
      <c r="AY265" s="55">
        <f>+'MIT Da'!AY265+'SAR Da'!AY265+'URQ Da'!AY265+'ROC Da'!AY265+'SM Da'!AY265+'BN Da'!AY265+'BS Da'!AY265+'TDC Da'!AY265</f>
        <v>496</v>
      </c>
      <c r="AZ265" s="55">
        <f>+'MIT Da'!AZ265+'SAR Da'!AZ265+'URQ Da'!AZ265+'ROC Da'!AZ265+'SM Da'!AZ265+'BN Da'!AZ265+'BS Da'!AZ265+'TDC Da'!AZ265</f>
        <v>128</v>
      </c>
      <c r="BA265" s="55">
        <f>+'MIT Da'!BA265+'SAR Da'!BA265+'URQ Da'!BA265+'ROC Da'!BA265+'SM Da'!BA265+'BN Da'!BA265+'BS Da'!BA265+'TDC Da'!BA265</f>
        <v>15</v>
      </c>
      <c r="BB265" s="55">
        <f>+'MIT Da'!BB265+'SAR Da'!BB265+'URQ Da'!BB265+'ROC Da'!BB265+'SM Da'!BB265+'BN Da'!BB265+'BS Da'!BB265+'TDC Da'!BB265</f>
        <v>0</v>
      </c>
      <c r="BC265" s="232">
        <f>+SUM(RED_InfraMR[[#This Row],[B.04.1 - Parque de Coches Remolcados Clase Unica]:[B.04.5 - Parque de Coches Remolcados para Servicios Especiales (Cartoneros)]])</f>
        <v>639</v>
      </c>
      <c r="BD265" s="393">
        <f>+'MIT Da'!BD265+'SAR Da'!BD265+'URQ Da'!BD265+'ROC Da'!BD265+'SM Da'!BD265+'BN Da'!BD265+'BS Da'!BD265+'TDC Da'!BD265</f>
        <v>164</v>
      </c>
      <c r="BE265" s="55">
        <f>+'MIT Da'!BE265+'SAR Da'!BE265+'URQ Da'!BE265+'ROC Da'!BE265+'SM Da'!BE265+'BN Da'!BE265+'BS Da'!BE265+'TDC Da'!BE265</f>
        <v>32</v>
      </c>
      <c r="BF265" s="55">
        <f>+'MIT Da'!BF265+'SAR Da'!BF265+'URQ Da'!BF265+'ROC Da'!BF265+'SM Da'!BF265+'BN Da'!BF265+'BS Da'!BF265+'TDC Da'!BF265</f>
        <v>103</v>
      </c>
      <c r="BG265" s="235"/>
    </row>
    <row r="266" spans="1:60">
      <c r="A266" s="1">
        <v>2015</v>
      </c>
      <c r="B266" s="1" t="s">
        <v>61</v>
      </c>
      <c r="C266" s="10">
        <f>+'MIT Da'!C266+'SAR Da'!C266+'URQ Da'!C266+'ROC Da'!C266+'SM Da'!C266+'BN Da'!C266+'BS Da'!C266+'TDC Da'!C266</f>
        <v>147.21299999999999</v>
      </c>
      <c r="D266" s="10">
        <f>+'MIT Da'!D266+'SAR Da'!D266+'URQ Da'!D266+'ROC Da'!D266+'SM Da'!D266+'BN Da'!D266+'BS Da'!D266+'TDC Da'!D266</f>
        <v>450.86300000000006</v>
      </c>
      <c r="E266" s="10">
        <f>+'MIT Da'!E266+'SAR Da'!E266+'URQ Da'!E266+'ROC Da'!E266+'SM Da'!E266+'BN Da'!E266+'BS Da'!E266+'TDC Da'!E266</f>
        <v>0</v>
      </c>
      <c r="F266" s="10">
        <f>+'MIT Da'!F266+'SAR Da'!F266+'URQ Da'!F266+'ROC Da'!F266+'SM Da'!F266+'BN Da'!F266+'BS Da'!F266+'TDC Da'!F266</f>
        <v>186.47664</v>
      </c>
      <c r="G266" s="192">
        <f>+'MIT Da'!G266+'SAR Da'!G266+'URQ Da'!G266+'ROC Da'!G266+'SM Da'!G266+'BN Da'!G266+'BS Da'!G266+'TDC Da'!G266</f>
        <v>784.55263999999988</v>
      </c>
      <c r="H266" s="192">
        <f>+'MIT Da'!H266+'SAR Da'!H266+'URQ Da'!H266+'ROC Da'!H266+'SM Da'!H266+'BN Da'!H266+'BS Da'!H266+'TDC Da'!H266</f>
        <v>784.55263999999988</v>
      </c>
      <c r="I266" s="10">
        <f>+'MIT Da'!I266+'SAR Da'!I266+'URQ Da'!I266+'ROC Da'!I266+'SM Da'!I266+'BN Da'!I266+'BS Da'!I266+'TDC Da'!I266</f>
        <v>1028.60311</v>
      </c>
      <c r="J266" s="10">
        <f>+'MIT Da'!J266+'SAR Da'!J266+'URQ Da'!J266+'ROC Da'!J266+'SM Da'!J266+'BN Da'!J266+'BS Da'!J266+'TDC Da'!J266</f>
        <v>1056.6689100000001</v>
      </c>
      <c r="K266" s="10">
        <f>+'MIT Da'!K266+'SAR Da'!K266+'URQ Da'!K266+'ROC Da'!K266+'SM Da'!K266+'BN Da'!K266+'BS Da'!K266+'TDC Da'!K266</f>
        <v>54.516999999999996</v>
      </c>
      <c r="L266" s="10">
        <f>+'MIT Da'!L266+'SAR Da'!L266+'URQ Da'!L266+'ROC Da'!L266+'SM Da'!L266+'BN Da'!L266+'BS Da'!L266+'TDC Da'!L266</f>
        <v>400.09900000000005</v>
      </c>
      <c r="M266" s="10">
        <f>+'MIT Da'!M266+'SAR Da'!M266+'URQ Da'!M266+'ROC Da'!M266+'SM Da'!M266+'BN Da'!M266+'BS Da'!M266+'TDC Da'!M266</f>
        <v>21.314999999999998</v>
      </c>
      <c r="N266" s="192">
        <f>+'MIT Da'!N266+'SAR Da'!N266+'URQ Da'!N266+'ROC Da'!N266+'SM Da'!N266+'BN Da'!N266+'BS Da'!N266+'TDC Da'!N266</f>
        <v>1456.7679099999998</v>
      </c>
      <c r="O266" s="192">
        <f>+'MIT Da'!O266+'SAR Da'!O266+'URQ Da'!O266+'ROC Da'!O266+'SM Da'!O266+'BN Da'!O266+'BS Da'!O266+'TDC Da'!O266</f>
        <v>1456.7679099999998</v>
      </c>
      <c r="P266" s="55">
        <f>+'MIT Da'!P266+'SAR Da'!P266+'URQ Da'!P266+'ROC Da'!P266+'SM Da'!P266+'BN Da'!P266+'BS Da'!P266+'TDC Da'!P266</f>
        <v>205</v>
      </c>
      <c r="Q266" s="55">
        <f>+'MIT Da'!Q266+'SAR Da'!Q266+'URQ Da'!Q266+'ROC Da'!Q266+'SM Da'!Q266+'BN Da'!Q266+'BS Da'!Q266+'TDC Da'!Q266</f>
        <v>58</v>
      </c>
      <c r="R266" s="55">
        <f>+'MIT Da'!R266+'SAR Da'!R266+'URQ Da'!R266+'ROC Da'!R266+'SM Da'!R266+'BN Da'!R266+'BS Da'!R266+'TDC Da'!R266</f>
        <v>10</v>
      </c>
      <c r="S266" s="213">
        <f>+'MIT Da'!S266+'SAR Da'!S266+'URQ Da'!S266+'ROC Da'!S266+'SM Da'!S266+'BN Da'!S266+'BS Da'!S266+'TDC Da'!S266</f>
        <v>273</v>
      </c>
      <c r="T266" s="213">
        <f>+'MIT Da'!T266+'SAR Da'!T266+'URQ Da'!T266+'ROC Da'!T266+'SM Da'!T266+'BN Da'!T266+'BS Da'!T266+'TDC Da'!T266</f>
        <v>273</v>
      </c>
      <c r="U266" s="55">
        <f>+'MIT Da'!U266+'SAR Da'!U266+'URQ Da'!U266+'ROC Da'!U266+'SM Da'!U266+'BN Da'!U266+'BS Da'!U266+'TDC Da'!U266</f>
        <v>137</v>
      </c>
      <c r="V266" s="55">
        <f>+'MIT Da'!V266+'SAR Da'!V266+'URQ Da'!V266+'ROC Da'!V266+'SM Da'!V266+'BN Da'!V266+'BS Da'!V266+'TDC Da'!V266</f>
        <v>412</v>
      </c>
      <c r="W266" s="55">
        <f>+'MIT Da'!W266+'SAR Da'!W266+'URQ Da'!W266+'ROC Da'!W266+'SM Da'!W266+'BN Da'!W266+'BS Da'!W266+'TDC Da'!W266</f>
        <v>11</v>
      </c>
      <c r="X266" s="55">
        <f>+'MIT Da'!X266+'SAR Da'!X266+'URQ Da'!X266+'ROC Da'!X266+'SM Da'!X266+'BN Da'!X266+'BS Da'!X266+'TDC Da'!X266</f>
        <v>117</v>
      </c>
      <c r="Y266" s="55">
        <f>+'MIT Da'!Y266+'SAR Da'!Y266+'URQ Da'!Y266+'ROC Da'!Y266+'SM Da'!Y266+'BN Da'!Y266+'BS Da'!Y266+'TDC Da'!Y266</f>
        <v>4</v>
      </c>
      <c r="Z266" s="219">
        <f>+'MIT Da'!Z266+'SAR Da'!Z266+'URQ Da'!Z266+'ROC Da'!Z266+'SM Da'!Z266+'BN Da'!Z266+'BS Da'!Z266+'TDC Da'!Z266</f>
        <v>681</v>
      </c>
      <c r="AA266" s="55">
        <f>+'MIT Da'!AA266+'SAR Da'!AA266+'URQ Da'!AA266+'ROC Da'!AA266+'SM Da'!AA266+'BN Da'!AA266+'BS Da'!AA266+'TDC Da'!AA266</f>
        <v>191</v>
      </c>
      <c r="AB266" s="55">
        <f>+'MIT Da'!AB266+'SAR Da'!AB266+'URQ Da'!AB266+'ROC Da'!AB266+'SM Da'!AB266+'BN Da'!AB266+'BS Da'!AB266+'TDC Da'!AB266</f>
        <v>103</v>
      </c>
      <c r="AC266" s="55">
        <f>+'MIT Da'!AC266+'SAR Da'!AC266+'URQ Da'!AC266+'ROC Da'!AC266+'SM Da'!AC266+'BN Da'!AC266+'BS Da'!AC266+'TDC Da'!AC266</f>
        <v>681</v>
      </c>
      <c r="AD266" s="219">
        <f>+'MIT Da'!AD266+'SAR Da'!AD266+'URQ Da'!AD266+'ROC Da'!AD266+'SM Da'!AD266+'BN Da'!AD266+'BS Da'!AD266+'TDC Da'!AD266</f>
        <v>975</v>
      </c>
      <c r="AE266" s="55">
        <f>+'MIT Da'!AE266+'SAR Da'!AE266+'URQ Da'!AE266+'ROC Da'!AE266+'SM Da'!AE266+'BN Da'!AE266+'BS Da'!AE266+'TDC Da'!AE266</f>
        <v>58</v>
      </c>
      <c r="AF266" s="55">
        <f>+'MIT Da'!AF266+'SAR Da'!AF266+'URQ Da'!AF266+'ROC Da'!AF266+'SM Da'!AF266+'BN Da'!AF266+'BS Da'!AF266+'TDC Da'!AF266</f>
        <v>104</v>
      </c>
      <c r="AG266" s="55">
        <f>+'MIT Da'!AG266+'SAR Da'!AG266+'URQ Da'!AG266+'ROC Da'!AG266+'SM Da'!AG266+'BN Da'!AG266+'BS Da'!AG266+'TDC Da'!AG266</f>
        <v>452</v>
      </c>
      <c r="AH266" s="219">
        <f>+'MIT Da'!AH266+'SAR Da'!AH266+'URQ Da'!AH266+'ROC Da'!AH266+'SM Da'!AH266+'BN Da'!AH266+'BS Da'!AH266+'TDC Da'!AH266</f>
        <v>614</v>
      </c>
      <c r="AI266" s="10">
        <f>+'MIT Da'!AI266+'SAR Da'!AI266+'URQ Da'!AI266+'ROC Da'!AI266+'SM Da'!AI266+'BN Da'!AI266+'BS Da'!AI266+'TDC Da'!AI266</f>
        <v>280.81400000000002</v>
      </c>
      <c r="AJ266" s="10">
        <f>+'MIT Da'!AJ266+'SAR Da'!AJ266+'URQ Da'!AJ266+'ROC Da'!AJ266+'SM Da'!AJ266+'BN Da'!AJ266+'BS Da'!AJ266+'TDC Da'!AJ266</f>
        <v>2.4</v>
      </c>
      <c r="AK266" s="10">
        <f>+'MIT Da'!AK266+'SAR Da'!AK266+'URQ Da'!AK266+'ROC Da'!AK266+'SM Da'!AK266+'BN Da'!AK266+'BS Da'!AK266+'TDC Da'!AK266</f>
        <v>514.28800000000001</v>
      </c>
      <c r="AL266" s="222">
        <f>+'MIT Da'!AL266+'SAR Da'!AL266+'URQ Da'!AL266+'ROC Da'!AL266+'SM Da'!AL266+'BN Da'!AL266+'BS Da'!AL266+'TDC Da'!AL266</f>
        <v>797.50199999999995</v>
      </c>
      <c r="AM266" s="55">
        <f>+'MIT Da'!AM266+'SAR Da'!AM266+'URQ Da'!AM266+'ROC Da'!AM266+'SM Da'!AM266+'BN Da'!AM266+'BS Da'!AM266+'TDC Da'!AM266</f>
        <v>9</v>
      </c>
      <c r="AN266" s="55">
        <f>+'MIT Da'!AN266+'SAR Da'!AN266+'URQ Da'!AN266+'ROC Da'!AN266+'SM Da'!AN266+'BN Da'!AN266+'BS Da'!AN266+'TDC Da'!AN266</f>
        <v>56</v>
      </c>
      <c r="AO266" s="55">
        <f>+'MIT Da'!AO266+'SAR Da'!AO266+'URQ Da'!AO266+'ROC Da'!AO266+'SM Da'!AO266+'BN Da'!AO266+'BS Da'!AO266+'TDC Da'!AO266</f>
        <v>77</v>
      </c>
      <c r="AP266" s="232">
        <f>+'MIT Da'!AP266+'SAR Da'!AP266+'URQ Da'!AP266+'ROC Da'!AP266+'SM Da'!AP266+'BN Da'!AP266+'BS Da'!AP266+'TDC Da'!AP266</f>
        <v>142</v>
      </c>
      <c r="AQ266" s="55">
        <f>+'MIT Da'!AQ266+'SAR Da'!AQ266+'URQ Da'!AQ266+'ROC Da'!AQ266+'SM Da'!AQ266+'BN Da'!AQ266+'BS Da'!AQ266+'TDC Da'!AQ266</f>
        <v>405</v>
      </c>
      <c r="AR266" s="55">
        <f>+'MIT Da'!AR266+'SAR Da'!AR266+'URQ Da'!AR266+'ROC Da'!AR266+'SM Da'!AR266+'BN Da'!AR266+'BS Da'!AR266+'TDC Da'!AR266</f>
        <v>321</v>
      </c>
      <c r="AS266" s="55">
        <f>+'MIT Da'!AS266+'SAR Da'!AS266+'URQ Da'!AS266+'ROC Da'!AS266+'SM Da'!AS266+'BN Da'!AS266+'BS Da'!AS266+'TDC Da'!AS266</f>
        <v>39</v>
      </c>
      <c r="AT266" s="232">
        <f>+SUM(RED_InfraMR[[#This Row],[B.02.1 - Parque de Coches Eléctricos Motrices]:[B.02.3 - Parque de Coches Eléctricos Motrices Tipo R]])</f>
        <v>765</v>
      </c>
      <c r="AU266" s="55">
        <f>+'MIT Da'!AU266+'SAR Da'!AU266+'URQ Da'!AU266+'ROC Da'!AU266+'SM Da'!AU266+'BN Da'!AU266+'BS Da'!AU266+'TDC Da'!AU266</f>
        <v>12</v>
      </c>
      <c r="AV266" s="55">
        <f>+'MIT Da'!AV266+'SAR Da'!AV266+'URQ Da'!AV266+'ROC Da'!AV266+'SM Da'!AV266+'BN Da'!AV266+'BS Da'!AV266+'TDC Da'!AV266</f>
        <v>6</v>
      </c>
      <c r="AW266" s="55">
        <f>+'MIT Da'!AW266+'SAR Da'!AW266+'URQ Da'!AW266+'ROC Da'!AW266+'SM Da'!AW266+'BN Da'!AW266+'BS Da'!AW266+'TDC Da'!AW266</f>
        <v>10</v>
      </c>
      <c r="AX266" s="232">
        <f>+SUM(RED_InfraMR[[#This Row],[B.03.1 - Parque de Coches Motores Motrices Remolcados]:[B.03.3 - Parque de Coches Motores Motrices Cabina]])</f>
        <v>28</v>
      </c>
      <c r="AY266" s="55">
        <f>+'MIT Da'!AY266+'SAR Da'!AY266+'URQ Da'!AY266+'ROC Da'!AY266+'SM Da'!AY266+'BN Da'!AY266+'BS Da'!AY266+'TDC Da'!AY266</f>
        <v>496</v>
      </c>
      <c r="AZ266" s="55">
        <f>+'MIT Da'!AZ266+'SAR Da'!AZ266+'URQ Da'!AZ266+'ROC Da'!AZ266+'SM Da'!AZ266+'BN Da'!AZ266+'BS Da'!AZ266+'TDC Da'!AZ266</f>
        <v>128</v>
      </c>
      <c r="BA266" s="55">
        <f>+'MIT Da'!BA266+'SAR Da'!BA266+'URQ Da'!BA266+'ROC Da'!BA266+'SM Da'!BA266+'BN Da'!BA266+'BS Da'!BA266+'TDC Da'!BA266</f>
        <v>15</v>
      </c>
      <c r="BB266" s="55">
        <f>+'MIT Da'!BB266+'SAR Da'!BB266+'URQ Da'!BB266+'ROC Da'!BB266+'SM Da'!BB266+'BN Da'!BB266+'BS Da'!BB266+'TDC Da'!BB266</f>
        <v>0</v>
      </c>
      <c r="BC266" s="232">
        <f>+SUM(RED_InfraMR[[#This Row],[B.04.1 - Parque de Coches Remolcados Clase Unica]:[B.04.5 - Parque de Coches Remolcados para Servicios Especiales (Cartoneros)]])</f>
        <v>639</v>
      </c>
      <c r="BD266" s="393">
        <f>+'MIT Da'!BD266+'SAR Da'!BD266+'URQ Da'!BD266+'ROC Da'!BD266+'SM Da'!BD266+'BN Da'!BD266+'BS Da'!BD266+'TDC Da'!BD266</f>
        <v>164</v>
      </c>
      <c r="BE266" s="55">
        <f>+'MIT Da'!BE266+'SAR Da'!BE266+'URQ Da'!BE266+'ROC Da'!BE266+'SM Da'!BE266+'BN Da'!BE266+'BS Da'!BE266+'TDC Da'!BE266</f>
        <v>32</v>
      </c>
      <c r="BF266" s="55">
        <f>+'MIT Da'!BF266+'SAR Da'!BF266+'URQ Da'!BF266+'ROC Da'!BF266+'SM Da'!BF266+'BN Da'!BF266+'BS Da'!BF266+'TDC Da'!BF266</f>
        <v>103</v>
      </c>
      <c r="BG266" s="235"/>
    </row>
    <row r="267" spans="1:60">
      <c r="A267" s="1">
        <v>2015</v>
      </c>
      <c r="B267" s="1" t="s">
        <v>62</v>
      </c>
      <c r="C267" s="10">
        <f>+'MIT Da'!C267+'SAR Da'!C267+'URQ Da'!C267+'ROC Da'!C267+'SM Da'!C267+'BN Da'!C267+'BS Da'!C267+'TDC Da'!C267</f>
        <v>147.21299999999999</v>
      </c>
      <c r="D267" s="10">
        <f>+'MIT Da'!D267+'SAR Da'!D267+'URQ Da'!D267+'ROC Da'!D267+'SM Da'!D267+'BN Da'!D267+'BS Da'!D267+'TDC Da'!D267</f>
        <v>450.86300000000006</v>
      </c>
      <c r="E267" s="10">
        <f>+'MIT Da'!E267+'SAR Da'!E267+'URQ Da'!E267+'ROC Da'!E267+'SM Da'!E267+'BN Da'!E267+'BS Da'!E267+'TDC Da'!E267</f>
        <v>0</v>
      </c>
      <c r="F267" s="10">
        <f>+'MIT Da'!F267+'SAR Da'!F267+'URQ Da'!F267+'ROC Da'!F267+'SM Da'!F267+'BN Da'!F267+'BS Da'!F267+'TDC Da'!F267</f>
        <v>186.47664</v>
      </c>
      <c r="G267" s="192">
        <f>+'MIT Da'!G267+'SAR Da'!G267+'URQ Da'!G267+'ROC Da'!G267+'SM Da'!G267+'BN Da'!G267+'BS Da'!G267+'TDC Da'!G267</f>
        <v>784.55263999999988</v>
      </c>
      <c r="H267" s="192">
        <f>+'MIT Da'!H267+'SAR Da'!H267+'URQ Da'!H267+'ROC Da'!H267+'SM Da'!H267+'BN Da'!H267+'BS Da'!H267+'TDC Da'!H267</f>
        <v>784.55263999999988</v>
      </c>
      <c r="I267" s="10">
        <f>+'MIT Da'!I267+'SAR Da'!I267+'URQ Da'!I267+'ROC Da'!I267+'SM Da'!I267+'BN Da'!I267+'BS Da'!I267+'TDC Da'!I267</f>
        <v>1028.60311</v>
      </c>
      <c r="J267" s="10">
        <f>+'MIT Da'!J267+'SAR Da'!J267+'URQ Da'!J267+'ROC Da'!J267+'SM Da'!J267+'BN Da'!J267+'BS Da'!J267+'TDC Da'!J267</f>
        <v>1056.6689100000001</v>
      </c>
      <c r="K267" s="10">
        <f>+'MIT Da'!K267+'SAR Da'!K267+'URQ Da'!K267+'ROC Da'!K267+'SM Da'!K267+'BN Da'!K267+'BS Da'!K267+'TDC Da'!K267</f>
        <v>54.516999999999996</v>
      </c>
      <c r="L267" s="10">
        <f>+'MIT Da'!L267+'SAR Da'!L267+'URQ Da'!L267+'ROC Da'!L267+'SM Da'!L267+'BN Da'!L267+'BS Da'!L267+'TDC Da'!L267</f>
        <v>400.09900000000005</v>
      </c>
      <c r="M267" s="10">
        <f>+'MIT Da'!M267+'SAR Da'!M267+'URQ Da'!M267+'ROC Da'!M267+'SM Da'!M267+'BN Da'!M267+'BS Da'!M267+'TDC Da'!M267</f>
        <v>21.314999999999998</v>
      </c>
      <c r="N267" s="192">
        <f>+'MIT Da'!N267+'SAR Da'!N267+'URQ Da'!N267+'ROC Da'!N267+'SM Da'!N267+'BN Da'!N267+'BS Da'!N267+'TDC Da'!N267</f>
        <v>1456.7679099999998</v>
      </c>
      <c r="O267" s="192">
        <f>+'MIT Da'!O267+'SAR Da'!O267+'URQ Da'!O267+'ROC Da'!O267+'SM Da'!O267+'BN Da'!O267+'BS Da'!O267+'TDC Da'!O267</f>
        <v>1456.7679099999998</v>
      </c>
      <c r="P267" s="55">
        <f>+'MIT Da'!P267+'SAR Da'!P267+'URQ Da'!P267+'ROC Da'!P267+'SM Da'!P267+'BN Da'!P267+'BS Da'!P267+'TDC Da'!P267</f>
        <v>205</v>
      </c>
      <c r="Q267" s="55">
        <f>+'MIT Da'!Q267+'SAR Da'!Q267+'URQ Da'!Q267+'ROC Da'!Q267+'SM Da'!Q267+'BN Da'!Q267+'BS Da'!Q267+'TDC Da'!Q267</f>
        <v>58</v>
      </c>
      <c r="R267" s="55">
        <f>+'MIT Da'!R267+'SAR Da'!R267+'URQ Da'!R267+'ROC Da'!R267+'SM Da'!R267+'BN Da'!R267+'BS Da'!R267+'TDC Da'!R267</f>
        <v>10</v>
      </c>
      <c r="S267" s="213">
        <f>+'MIT Da'!S267+'SAR Da'!S267+'URQ Da'!S267+'ROC Da'!S267+'SM Da'!S267+'BN Da'!S267+'BS Da'!S267+'TDC Da'!S267</f>
        <v>273</v>
      </c>
      <c r="T267" s="213">
        <f>+'MIT Da'!T267+'SAR Da'!T267+'URQ Da'!T267+'ROC Da'!T267+'SM Da'!T267+'BN Da'!T267+'BS Da'!T267+'TDC Da'!T267</f>
        <v>273</v>
      </c>
      <c r="U267" s="55">
        <f>+'MIT Da'!U267+'SAR Da'!U267+'URQ Da'!U267+'ROC Da'!U267+'SM Da'!U267+'BN Da'!U267+'BS Da'!U267+'TDC Da'!U267</f>
        <v>137</v>
      </c>
      <c r="V267" s="55">
        <f>+'MIT Da'!V267+'SAR Da'!V267+'URQ Da'!V267+'ROC Da'!V267+'SM Da'!V267+'BN Da'!V267+'BS Da'!V267+'TDC Da'!V267</f>
        <v>412</v>
      </c>
      <c r="W267" s="55">
        <f>+'MIT Da'!W267+'SAR Da'!W267+'URQ Da'!W267+'ROC Da'!W267+'SM Da'!W267+'BN Da'!W267+'BS Da'!W267+'TDC Da'!W267</f>
        <v>11</v>
      </c>
      <c r="X267" s="55">
        <f>+'MIT Da'!X267+'SAR Da'!X267+'URQ Da'!X267+'ROC Da'!X267+'SM Da'!X267+'BN Da'!X267+'BS Da'!X267+'TDC Da'!X267</f>
        <v>117</v>
      </c>
      <c r="Y267" s="55">
        <f>+'MIT Da'!Y267+'SAR Da'!Y267+'URQ Da'!Y267+'ROC Da'!Y267+'SM Da'!Y267+'BN Da'!Y267+'BS Da'!Y267+'TDC Da'!Y267</f>
        <v>4</v>
      </c>
      <c r="Z267" s="219">
        <f>+'MIT Da'!Z267+'SAR Da'!Z267+'URQ Da'!Z267+'ROC Da'!Z267+'SM Da'!Z267+'BN Da'!Z267+'BS Da'!Z267+'TDC Da'!Z267</f>
        <v>681</v>
      </c>
      <c r="AA267" s="55">
        <f>+'MIT Da'!AA267+'SAR Da'!AA267+'URQ Da'!AA267+'ROC Da'!AA267+'SM Da'!AA267+'BN Da'!AA267+'BS Da'!AA267+'TDC Da'!AA267</f>
        <v>191</v>
      </c>
      <c r="AB267" s="55">
        <f>+'MIT Da'!AB267+'SAR Da'!AB267+'URQ Da'!AB267+'ROC Da'!AB267+'SM Da'!AB267+'BN Da'!AB267+'BS Da'!AB267+'TDC Da'!AB267</f>
        <v>103</v>
      </c>
      <c r="AC267" s="55">
        <f>+'MIT Da'!AC267+'SAR Da'!AC267+'URQ Da'!AC267+'ROC Da'!AC267+'SM Da'!AC267+'BN Da'!AC267+'BS Da'!AC267+'TDC Da'!AC267</f>
        <v>681</v>
      </c>
      <c r="AD267" s="219">
        <f>+'MIT Da'!AD267+'SAR Da'!AD267+'URQ Da'!AD267+'ROC Da'!AD267+'SM Da'!AD267+'BN Da'!AD267+'BS Da'!AD267+'TDC Da'!AD267</f>
        <v>975</v>
      </c>
      <c r="AE267" s="55">
        <f>+'MIT Da'!AE267+'SAR Da'!AE267+'URQ Da'!AE267+'ROC Da'!AE267+'SM Da'!AE267+'BN Da'!AE267+'BS Da'!AE267+'TDC Da'!AE267</f>
        <v>58</v>
      </c>
      <c r="AF267" s="55">
        <f>+'MIT Da'!AF267+'SAR Da'!AF267+'URQ Da'!AF267+'ROC Da'!AF267+'SM Da'!AF267+'BN Da'!AF267+'BS Da'!AF267+'TDC Da'!AF267</f>
        <v>104</v>
      </c>
      <c r="AG267" s="55">
        <f>+'MIT Da'!AG267+'SAR Da'!AG267+'URQ Da'!AG267+'ROC Da'!AG267+'SM Da'!AG267+'BN Da'!AG267+'BS Da'!AG267+'TDC Da'!AG267</f>
        <v>452</v>
      </c>
      <c r="AH267" s="219">
        <f>+'MIT Da'!AH267+'SAR Da'!AH267+'URQ Da'!AH267+'ROC Da'!AH267+'SM Da'!AH267+'BN Da'!AH267+'BS Da'!AH267+'TDC Da'!AH267</f>
        <v>614</v>
      </c>
      <c r="AI267" s="10">
        <f>+'MIT Da'!AI267+'SAR Da'!AI267+'URQ Da'!AI267+'ROC Da'!AI267+'SM Da'!AI267+'BN Da'!AI267+'BS Da'!AI267+'TDC Da'!AI267</f>
        <v>280.81400000000002</v>
      </c>
      <c r="AJ267" s="10">
        <f>+'MIT Da'!AJ267+'SAR Da'!AJ267+'URQ Da'!AJ267+'ROC Da'!AJ267+'SM Da'!AJ267+'BN Da'!AJ267+'BS Da'!AJ267+'TDC Da'!AJ267</f>
        <v>2.4</v>
      </c>
      <c r="AK267" s="10">
        <f>+'MIT Da'!AK267+'SAR Da'!AK267+'URQ Da'!AK267+'ROC Da'!AK267+'SM Da'!AK267+'BN Da'!AK267+'BS Da'!AK267+'TDC Da'!AK267</f>
        <v>514.28800000000001</v>
      </c>
      <c r="AL267" s="222">
        <f>+'MIT Da'!AL267+'SAR Da'!AL267+'URQ Da'!AL267+'ROC Da'!AL267+'SM Da'!AL267+'BN Da'!AL267+'BS Da'!AL267+'TDC Da'!AL267</f>
        <v>797.50199999999995</v>
      </c>
      <c r="AM267" s="55">
        <f>+'MIT Da'!AM267+'SAR Da'!AM267+'URQ Da'!AM267+'ROC Da'!AM267+'SM Da'!AM267+'BN Da'!AM267+'BS Da'!AM267+'TDC Da'!AM267</f>
        <v>9</v>
      </c>
      <c r="AN267" s="55">
        <f>+'MIT Da'!AN267+'SAR Da'!AN267+'URQ Da'!AN267+'ROC Da'!AN267+'SM Da'!AN267+'BN Da'!AN267+'BS Da'!AN267+'TDC Da'!AN267</f>
        <v>56</v>
      </c>
      <c r="AO267" s="55">
        <f>+'MIT Da'!AO267+'SAR Da'!AO267+'URQ Da'!AO267+'ROC Da'!AO267+'SM Da'!AO267+'BN Da'!AO267+'BS Da'!AO267+'TDC Da'!AO267</f>
        <v>77</v>
      </c>
      <c r="AP267" s="232">
        <f>+'MIT Da'!AP267+'SAR Da'!AP267+'URQ Da'!AP267+'ROC Da'!AP267+'SM Da'!AP267+'BN Da'!AP267+'BS Da'!AP267+'TDC Da'!AP267</f>
        <v>142</v>
      </c>
      <c r="AQ267" s="55">
        <f>+'MIT Da'!AQ267+'SAR Da'!AQ267+'URQ Da'!AQ267+'ROC Da'!AQ267+'SM Da'!AQ267+'BN Da'!AQ267+'BS Da'!AQ267+'TDC Da'!AQ267</f>
        <v>405</v>
      </c>
      <c r="AR267" s="55">
        <f>+'MIT Da'!AR267+'SAR Da'!AR267+'URQ Da'!AR267+'ROC Da'!AR267+'SM Da'!AR267+'BN Da'!AR267+'BS Da'!AR267+'TDC Da'!AR267</f>
        <v>321</v>
      </c>
      <c r="AS267" s="55">
        <f>+'MIT Da'!AS267+'SAR Da'!AS267+'URQ Da'!AS267+'ROC Da'!AS267+'SM Da'!AS267+'BN Da'!AS267+'BS Da'!AS267+'TDC Da'!AS267</f>
        <v>39</v>
      </c>
      <c r="AT267" s="232">
        <f>+SUM(RED_InfraMR[[#This Row],[B.02.1 - Parque de Coches Eléctricos Motrices]:[B.02.3 - Parque de Coches Eléctricos Motrices Tipo R]])</f>
        <v>765</v>
      </c>
      <c r="AU267" s="55">
        <f>+'MIT Da'!AU267+'SAR Da'!AU267+'URQ Da'!AU267+'ROC Da'!AU267+'SM Da'!AU267+'BN Da'!AU267+'BS Da'!AU267+'TDC Da'!AU267</f>
        <v>12</v>
      </c>
      <c r="AV267" s="55">
        <f>+'MIT Da'!AV267+'SAR Da'!AV267+'URQ Da'!AV267+'ROC Da'!AV267+'SM Da'!AV267+'BN Da'!AV267+'BS Da'!AV267+'TDC Da'!AV267</f>
        <v>6</v>
      </c>
      <c r="AW267" s="55">
        <f>+'MIT Da'!AW267+'SAR Da'!AW267+'URQ Da'!AW267+'ROC Da'!AW267+'SM Da'!AW267+'BN Da'!AW267+'BS Da'!AW267+'TDC Da'!AW267</f>
        <v>10</v>
      </c>
      <c r="AX267" s="232">
        <f>+SUM(RED_InfraMR[[#This Row],[B.03.1 - Parque de Coches Motores Motrices Remolcados]:[B.03.3 - Parque de Coches Motores Motrices Cabina]])</f>
        <v>28</v>
      </c>
      <c r="AY267" s="55">
        <f>+'MIT Da'!AY267+'SAR Da'!AY267+'URQ Da'!AY267+'ROC Da'!AY267+'SM Da'!AY267+'BN Da'!AY267+'BS Da'!AY267+'TDC Da'!AY267</f>
        <v>496</v>
      </c>
      <c r="AZ267" s="55">
        <f>+'MIT Da'!AZ267+'SAR Da'!AZ267+'URQ Da'!AZ267+'ROC Da'!AZ267+'SM Da'!AZ267+'BN Da'!AZ267+'BS Da'!AZ267+'TDC Da'!AZ267</f>
        <v>128</v>
      </c>
      <c r="BA267" s="55">
        <f>+'MIT Da'!BA267+'SAR Da'!BA267+'URQ Da'!BA267+'ROC Da'!BA267+'SM Da'!BA267+'BN Da'!BA267+'BS Da'!BA267+'TDC Da'!BA267</f>
        <v>15</v>
      </c>
      <c r="BB267" s="55">
        <f>+'MIT Da'!BB267+'SAR Da'!BB267+'URQ Da'!BB267+'ROC Da'!BB267+'SM Da'!BB267+'BN Da'!BB267+'BS Da'!BB267+'TDC Da'!BB267</f>
        <v>0</v>
      </c>
      <c r="BC267" s="232">
        <f>+SUM(RED_InfraMR[[#This Row],[B.04.1 - Parque de Coches Remolcados Clase Unica]:[B.04.5 - Parque de Coches Remolcados para Servicios Especiales (Cartoneros)]])</f>
        <v>639</v>
      </c>
      <c r="BD267" s="393">
        <f>+'MIT Da'!BD267+'SAR Da'!BD267+'URQ Da'!BD267+'ROC Da'!BD267+'SM Da'!BD267+'BN Da'!BD267+'BS Da'!BD267+'TDC Da'!BD267</f>
        <v>164</v>
      </c>
      <c r="BE267" s="55">
        <f>+'MIT Da'!BE267+'SAR Da'!BE267+'URQ Da'!BE267+'ROC Da'!BE267+'SM Da'!BE267+'BN Da'!BE267+'BS Da'!BE267+'TDC Da'!BE267</f>
        <v>32</v>
      </c>
      <c r="BF267" s="55">
        <f>+'MIT Da'!BF267+'SAR Da'!BF267+'URQ Da'!BF267+'ROC Da'!BF267+'SM Da'!BF267+'BN Da'!BF267+'BS Da'!BF267+'TDC Da'!BF267</f>
        <v>103</v>
      </c>
      <c r="BG267" s="235"/>
    </row>
    <row r="268" spans="1:60">
      <c r="A268" s="1">
        <v>2015</v>
      </c>
      <c r="B268" s="1" t="s">
        <v>63</v>
      </c>
      <c r="C268" s="10">
        <f>+'MIT Da'!C268+'SAR Da'!C268+'URQ Da'!C268+'ROC Da'!C268+'SM Da'!C268+'BN Da'!C268+'BS Da'!C268+'TDC Da'!C268</f>
        <v>147.21299999999999</v>
      </c>
      <c r="D268" s="10">
        <f>+'MIT Da'!D268+'SAR Da'!D268+'URQ Da'!D268+'ROC Da'!D268+'SM Da'!D268+'BN Da'!D268+'BS Da'!D268+'TDC Da'!D268</f>
        <v>450.86300000000006</v>
      </c>
      <c r="E268" s="10">
        <f>+'MIT Da'!E268+'SAR Da'!E268+'URQ Da'!E268+'ROC Da'!E268+'SM Da'!E268+'BN Da'!E268+'BS Da'!E268+'TDC Da'!E268</f>
        <v>0</v>
      </c>
      <c r="F268" s="10">
        <f>+'MIT Da'!F268+'SAR Da'!F268+'URQ Da'!F268+'ROC Da'!F268+'SM Da'!F268+'BN Da'!F268+'BS Da'!F268+'TDC Da'!F268</f>
        <v>186.47664</v>
      </c>
      <c r="G268" s="192">
        <f>+'MIT Da'!G268+'SAR Da'!G268+'URQ Da'!G268+'ROC Da'!G268+'SM Da'!G268+'BN Da'!G268+'BS Da'!G268+'TDC Da'!G268</f>
        <v>784.55263999999988</v>
      </c>
      <c r="H268" s="192">
        <f>+'MIT Da'!H268+'SAR Da'!H268+'URQ Da'!H268+'ROC Da'!H268+'SM Da'!H268+'BN Da'!H268+'BS Da'!H268+'TDC Da'!H268</f>
        <v>784.55263999999988</v>
      </c>
      <c r="I268" s="10">
        <f>+'MIT Da'!I268+'SAR Da'!I268+'URQ Da'!I268+'ROC Da'!I268+'SM Da'!I268+'BN Da'!I268+'BS Da'!I268+'TDC Da'!I268</f>
        <v>1028.60311</v>
      </c>
      <c r="J268" s="10">
        <f>+'MIT Da'!J268+'SAR Da'!J268+'URQ Da'!J268+'ROC Da'!J268+'SM Da'!J268+'BN Da'!J268+'BS Da'!J268+'TDC Da'!J268</f>
        <v>1056.6689100000001</v>
      </c>
      <c r="K268" s="10">
        <f>+'MIT Da'!K268+'SAR Da'!K268+'URQ Da'!K268+'ROC Da'!K268+'SM Da'!K268+'BN Da'!K268+'BS Da'!K268+'TDC Da'!K268</f>
        <v>54.516999999999996</v>
      </c>
      <c r="L268" s="10">
        <f>+'MIT Da'!L268+'SAR Da'!L268+'URQ Da'!L268+'ROC Da'!L268+'SM Da'!L268+'BN Da'!L268+'BS Da'!L268+'TDC Da'!L268</f>
        <v>400.09900000000005</v>
      </c>
      <c r="M268" s="10">
        <f>+'MIT Da'!M268+'SAR Da'!M268+'URQ Da'!M268+'ROC Da'!M268+'SM Da'!M268+'BN Da'!M268+'BS Da'!M268+'TDC Da'!M268</f>
        <v>21.314999999999998</v>
      </c>
      <c r="N268" s="192">
        <f>+'MIT Da'!N268+'SAR Da'!N268+'URQ Da'!N268+'ROC Da'!N268+'SM Da'!N268+'BN Da'!N268+'BS Da'!N268+'TDC Da'!N268</f>
        <v>1456.7679099999998</v>
      </c>
      <c r="O268" s="192">
        <f>+'MIT Da'!O268+'SAR Da'!O268+'URQ Da'!O268+'ROC Da'!O268+'SM Da'!O268+'BN Da'!O268+'BS Da'!O268+'TDC Da'!O268</f>
        <v>1456.7679099999998</v>
      </c>
      <c r="P268" s="55">
        <f>+'MIT Da'!P268+'SAR Da'!P268+'URQ Da'!P268+'ROC Da'!P268+'SM Da'!P268+'BN Da'!P268+'BS Da'!P268+'TDC Da'!P268</f>
        <v>205</v>
      </c>
      <c r="Q268" s="55">
        <f>+'MIT Da'!Q268+'SAR Da'!Q268+'URQ Da'!Q268+'ROC Da'!Q268+'SM Da'!Q268+'BN Da'!Q268+'BS Da'!Q268+'TDC Da'!Q268</f>
        <v>58</v>
      </c>
      <c r="R268" s="55">
        <f>+'MIT Da'!R268+'SAR Da'!R268+'URQ Da'!R268+'ROC Da'!R268+'SM Da'!R268+'BN Da'!R268+'BS Da'!R268+'TDC Da'!R268</f>
        <v>10</v>
      </c>
      <c r="S268" s="213">
        <f>+'MIT Da'!S268+'SAR Da'!S268+'URQ Da'!S268+'ROC Da'!S268+'SM Da'!S268+'BN Da'!S268+'BS Da'!S268+'TDC Da'!S268</f>
        <v>273</v>
      </c>
      <c r="T268" s="213">
        <f>+'MIT Da'!T268+'SAR Da'!T268+'URQ Da'!T268+'ROC Da'!T268+'SM Da'!T268+'BN Da'!T268+'BS Da'!T268+'TDC Da'!T268</f>
        <v>273</v>
      </c>
      <c r="U268" s="55">
        <f>+'MIT Da'!U268+'SAR Da'!U268+'URQ Da'!U268+'ROC Da'!U268+'SM Da'!U268+'BN Da'!U268+'BS Da'!U268+'TDC Da'!U268</f>
        <v>137</v>
      </c>
      <c r="V268" s="55">
        <f>+'MIT Da'!V268+'SAR Da'!V268+'URQ Da'!V268+'ROC Da'!V268+'SM Da'!V268+'BN Da'!V268+'BS Da'!V268+'TDC Da'!V268</f>
        <v>412</v>
      </c>
      <c r="W268" s="55">
        <f>+'MIT Da'!W268+'SAR Da'!W268+'URQ Da'!W268+'ROC Da'!W268+'SM Da'!W268+'BN Da'!W268+'BS Da'!W268+'TDC Da'!W268</f>
        <v>11</v>
      </c>
      <c r="X268" s="55">
        <f>+'MIT Da'!X268+'SAR Da'!X268+'URQ Da'!X268+'ROC Da'!X268+'SM Da'!X268+'BN Da'!X268+'BS Da'!X268+'TDC Da'!X268</f>
        <v>117</v>
      </c>
      <c r="Y268" s="55">
        <f>+'MIT Da'!Y268+'SAR Da'!Y268+'URQ Da'!Y268+'ROC Da'!Y268+'SM Da'!Y268+'BN Da'!Y268+'BS Da'!Y268+'TDC Da'!Y268</f>
        <v>4</v>
      </c>
      <c r="Z268" s="219">
        <f>+'MIT Da'!Z268+'SAR Da'!Z268+'URQ Da'!Z268+'ROC Da'!Z268+'SM Da'!Z268+'BN Da'!Z268+'BS Da'!Z268+'TDC Da'!Z268</f>
        <v>681</v>
      </c>
      <c r="AA268" s="55">
        <f>+'MIT Da'!AA268+'SAR Da'!AA268+'URQ Da'!AA268+'ROC Da'!AA268+'SM Da'!AA268+'BN Da'!AA268+'BS Da'!AA268+'TDC Da'!AA268</f>
        <v>191</v>
      </c>
      <c r="AB268" s="55">
        <f>+'MIT Da'!AB268+'SAR Da'!AB268+'URQ Da'!AB268+'ROC Da'!AB268+'SM Da'!AB268+'BN Da'!AB268+'BS Da'!AB268+'TDC Da'!AB268</f>
        <v>103</v>
      </c>
      <c r="AC268" s="55">
        <f>+'MIT Da'!AC268+'SAR Da'!AC268+'URQ Da'!AC268+'ROC Da'!AC268+'SM Da'!AC268+'BN Da'!AC268+'BS Da'!AC268+'TDC Da'!AC268</f>
        <v>681</v>
      </c>
      <c r="AD268" s="219">
        <f>+'MIT Da'!AD268+'SAR Da'!AD268+'URQ Da'!AD268+'ROC Da'!AD268+'SM Da'!AD268+'BN Da'!AD268+'BS Da'!AD268+'TDC Da'!AD268</f>
        <v>975</v>
      </c>
      <c r="AE268" s="55">
        <f>+'MIT Da'!AE268+'SAR Da'!AE268+'URQ Da'!AE268+'ROC Da'!AE268+'SM Da'!AE268+'BN Da'!AE268+'BS Da'!AE268+'TDC Da'!AE268</f>
        <v>58</v>
      </c>
      <c r="AF268" s="55">
        <f>+'MIT Da'!AF268+'SAR Da'!AF268+'URQ Da'!AF268+'ROC Da'!AF268+'SM Da'!AF268+'BN Da'!AF268+'BS Da'!AF268+'TDC Da'!AF268</f>
        <v>104</v>
      </c>
      <c r="AG268" s="55">
        <f>+'MIT Da'!AG268+'SAR Da'!AG268+'URQ Da'!AG268+'ROC Da'!AG268+'SM Da'!AG268+'BN Da'!AG268+'BS Da'!AG268+'TDC Da'!AG268</f>
        <v>452</v>
      </c>
      <c r="AH268" s="219">
        <f>+'MIT Da'!AH268+'SAR Da'!AH268+'URQ Da'!AH268+'ROC Da'!AH268+'SM Da'!AH268+'BN Da'!AH268+'BS Da'!AH268+'TDC Da'!AH268</f>
        <v>614</v>
      </c>
      <c r="AI268" s="10">
        <f>+'MIT Da'!AI268+'SAR Da'!AI268+'URQ Da'!AI268+'ROC Da'!AI268+'SM Da'!AI268+'BN Da'!AI268+'BS Da'!AI268+'TDC Da'!AI268</f>
        <v>280.81400000000002</v>
      </c>
      <c r="AJ268" s="10">
        <f>+'MIT Da'!AJ268+'SAR Da'!AJ268+'URQ Da'!AJ268+'ROC Da'!AJ268+'SM Da'!AJ268+'BN Da'!AJ268+'BS Da'!AJ268+'TDC Da'!AJ268</f>
        <v>2.4</v>
      </c>
      <c r="AK268" s="10">
        <f>+'MIT Da'!AK268+'SAR Da'!AK268+'URQ Da'!AK268+'ROC Da'!AK268+'SM Da'!AK268+'BN Da'!AK268+'BS Da'!AK268+'TDC Da'!AK268</f>
        <v>514.28800000000001</v>
      </c>
      <c r="AL268" s="222">
        <f>+'MIT Da'!AL268+'SAR Da'!AL268+'URQ Da'!AL268+'ROC Da'!AL268+'SM Da'!AL268+'BN Da'!AL268+'BS Da'!AL268+'TDC Da'!AL268</f>
        <v>797.50199999999995</v>
      </c>
      <c r="AM268" s="55">
        <f>+'MIT Da'!AM268+'SAR Da'!AM268+'URQ Da'!AM268+'ROC Da'!AM268+'SM Da'!AM268+'BN Da'!AM268+'BS Da'!AM268+'TDC Da'!AM268</f>
        <v>9</v>
      </c>
      <c r="AN268" s="55">
        <f>+'MIT Da'!AN268+'SAR Da'!AN268+'URQ Da'!AN268+'ROC Da'!AN268+'SM Da'!AN268+'BN Da'!AN268+'BS Da'!AN268+'TDC Da'!AN268</f>
        <v>56</v>
      </c>
      <c r="AO268" s="55">
        <f>+'MIT Da'!AO268+'SAR Da'!AO268+'URQ Da'!AO268+'ROC Da'!AO268+'SM Da'!AO268+'BN Da'!AO268+'BS Da'!AO268+'TDC Da'!AO268</f>
        <v>77</v>
      </c>
      <c r="AP268" s="232">
        <f>+'MIT Da'!AP268+'SAR Da'!AP268+'URQ Da'!AP268+'ROC Da'!AP268+'SM Da'!AP268+'BN Da'!AP268+'BS Da'!AP268+'TDC Da'!AP268</f>
        <v>142</v>
      </c>
      <c r="AQ268" s="55">
        <f>+'MIT Da'!AQ268+'SAR Da'!AQ268+'URQ Da'!AQ268+'ROC Da'!AQ268+'SM Da'!AQ268+'BN Da'!AQ268+'BS Da'!AQ268+'TDC Da'!AQ268</f>
        <v>405</v>
      </c>
      <c r="AR268" s="55">
        <f>+'MIT Da'!AR268+'SAR Da'!AR268+'URQ Da'!AR268+'ROC Da'!AR268+'SM Da'!AR268+'BN Da'!AR268+'BS Da'!AR268+'TDC Da'!AR268</f>
        <v>321</v>
      </c>
      <c r="AS268" s="55">
        <f>+'MIT Da'!AS268+'SAR Da'!AS268+'URQ Da'!AS268+'ROC Da'!AS268+'SM Da'!AS268+'BN Da'!AS268+'BS Da'!AS268+'TDC Da'!AS268</f>
        <v>39</v>
      </c>
      <c r="AT268" s="232">
        <f>+SUM(RED_InfraMR[[#This Row],[B.02.1 - Parque de Coches Eléctricos Motrices]:[B.02.3 - Parque de Coches Eléctricos Motrices Tipo R]])</f>
        <v>765</v>
      </c>
      <c r="AU268" s="55">
        <f>+'MIT Da'!AU268+'SAR Da'!AU268+'URQ Da'!AU268+'ROC Da'!AU268+'SM Da'!AU268+'BN Da'!AU268+'BS Da'!AU268+'TDC Da'!AU268</f>
        <v>12</v>
      </c>
      <c r="AV268" s="55">
        <f>+'MIT Da'!AV268+'SAR Da'!AV268+'URQ Da'!AV268+'ROC Da'!AV268+'SM Da'!AV268+'BN Da'!AV268+'BS Da'!AV268+'TDC Da'!AV268</f>
        <v>6</v>
      </c>
      <c r="AW268" s="55">
        <f>+'MIT Da'!AW268+'SAR Da'!AW268+'URQ Da'!AW268+'ROC Da'!AW268+'SM Da'!AW268+'BN Da'!AW268+'BS Da'!AW268+'TDC Da'!AW268</f>
        <v>10</v>
      </c>
      <c r="AX268" s="232">
        <f>+SUM(RED_InfraMR[[#This Row],[B.03.1 - Parque de Coches Motores Motrices Remolcados]:[B.03.3 - Parque de Coches Motores Motrices Cabina]])</f>
        <v>28</v>
      </c>
      <c r="AY268" s="55">
        <f>+'MIT Da'!AY268+'SAR Da'!AY268+'URQ Da'!AY268+'ROC Da'!AY268+'SM Da'!AY268+'BN Da'!AY268+'BS Da'!AY268+'TDC Da'!AY268</f>
        <v>496</v>
      </c>
      <c r="AZ268" s="55">
        <f>+'MIT Da'!AZ268+'SAR Da'!AZ268+'URQ Da'!AZ268+'ROC Da'!AZ268+'SM Da'!AZ268+'BN Da'!AZ268+'BS Da'!AZ268+'TDC Da'!AZ268</f>
        <v>128</v>
      </c>
      <c r="BA268" s="55">
        <f>+'MIT Da'!BA268+'SAR Da'!BA268+'URQ Da'!BA268+'ROC Da'!BA268+'SM Da'!BA268+'BN Da'!BA268+'BS Da'!BA268+'TDC Da'!BA268</f>
        <v>15</v>
      </c>
      <c r="BB268" s="55">
        <f>+'MIT Da'!BB268+'SAR Da'!BB268+'URQ Da'!BB268+'ROC Da'!BB268+'SM Da'!BB268+'BN Da'!BB268+'BS Da'!BB268+'TDC Da'!BB268</f>
        <v>0</v>
      </c>
      <c r="BC268" s="232">
        <f>+SUM(RED_InfraMR[[#This Row],[B.04.1 - Parque de Coches Remolcados Clase Unica]:[B.04.5 - Parque de Coches Remolcados para Servicios Especiales (Cartoneros)]])</f>
        <v>639</v>
      </c>
      <c r="BD268" s="393">
        <f>+'MIT Da'!BD268+'SAR Da'!BD268+'URQ Da'!BD268+'ROC Da'!BD268+'SM Da'!BD268+'BN Da'!BD268+'BS Da'!BD268+'TDC Da'!BD268</f>
        <v>164</v>
      </c>
      <c r="BE268" s="55">
        <f>+'MIT Da'!BE268+'SAR Da'!BE268+'URQ Da'!BE268+'ROC Da'!BE268+'SM Da'!BE268+'BN Da'!BE268+'BS Da'!BE268+'TDC Da'!BE268</f>
        <v>32</v>
      </c>
      <c r="BF268" s="55">
        <f>+'MIT Da'!BF268+'SAR Da'!BF268+'URQ Da'!BF268+'ROC Da'!BF268+'SM Da'!BF268+'BN Da'!BF268+'BS Da'!BF268+'TDC Da'!BF268</f>
        <v>103</v>
      </c>
      <c r="BG268" s="235"/>
    </row>
    <row r="269" spans="1:60">
      <c r="A269" s="1">
        <v>2015</v>
      </c>
      <c r="B269" s="1" t="s">
        <v>64</v>
      </c>
      <c r="C269" s="10">
        <f>+'MIT Da'!C269+'SAR Da'!C269+'URQ Da'!C269+'ROC Da'!C269+'SM Da'!C269+'BN Da'!C269+'BS Da'!C269+'TDC Da'!C269</f>
        <v>147.21299999999999</v>
      </c>
      <c r="D269" s="10">
        <f>+'MIT Da'!D269+'SAR Da'!D269+'URQ Da'!D269+'ROC Da'!D269+'SM Da'!D269+'BN Da'!D269+'BS Da'!D269+'TDC Da'!D269</f>
        <v>450.86300000000006</v>
      </c>
      <c r="E269" s="10">
        <f>+'MIT Da'!E269+'SAR Da'!E269+'URQ Da'!E269+'ROC Da'!E269+'SM Da'!E269+'BN Da'!E269+'BS Da'!E269+'TDC Da'!E269</f>
        <v>0</v>
      </c>
      <c r="F269" s="10">
        <f>+'MIT Da'!F269+'SAR Da'!F269+'URQ Da'!F269+'ROC Da'!F269+'SM Da'!F269+'BN Da'!F269+'BS Da'!F269+'TDC Da'!F269</f>
        <v>186.47664</v>
      </c>
      <c r="G269" s="192">
        <f>+'MIT Da'!G269+'SAR Da'!G269+'URQ Da'!G269+'ROC Da'!G269+'SM Da'!G269+'BN Da'!G269+'BS Da'!G269+'TDC Da'!G269</f>
        <v>784.55263999999988</v>
      </c>
      <c r="H269" s="192">
        <f>+'MIT Da'!H269+'SAR Da'!H269+'URQ Da'!H269+'ROC Da'!H269+'SM Da'!H269+'BN Da'!H269+'BS Da'!H269+'TDC Da'!H269</f>
        <v>784.55263999999988</v>
      </c>
      <c r="I269" s="10">
        <f>+'MIT Da'!I269+'SAR Da'!I269+'URQ Da'!I269+'ROC Da'!I269+'SM Da'!I269+'BN Da'!I269+'BS Da'!I269+'TDC Da'!I269</f>
        <v>1028.60311</v>
      </c>
      <c r="J269" s="10">
        <f>+'MIT Da'!J269+'SAR Da'!J269+'URQ Da'!J269+'ROC Da'!J269+'SM Da'!J269+'BN Da'!J269+'BS Da'!J269+'TDC Da'!J269</f>
        <v>1056.6689100000001</v>
      </c>
      <c r="K269" s="10">
        <f>+'MIT Da'!K269+'SAR Da'!K269+'URQ Da'!K269+'ROC Da'!K269+'SM Da'!K269+'BN Da'!K269+'BS Da'!K269+'TDC Da'!K269</f>
        <v>54.516999999999996</v>
      </c>
      <c r="L269" s="10">
        <f>+'MIT Da'!L269+'SAR Da'!L269+'URQ Da'!L269+'ROC Da'!L269+'SM Da'!L269+'BN Da'!L269+'BS Da'!L269+'TDC Da'!L269</f>
        <v>400.09900000000005</v>
      </c>
      <c r="M269" s="10">
        <f>+'MIT Da'!M269+'SAR Da'!M269+'URQ Da'!M269+'ROC Da'!M269+'SM Da'!M269+'BN Da'!M269+'BS Da'!M269+'TDC Da'!M269</f>
        <v>21.314999999999998</v>
      </c>
      <c r="N269" s="192">
        <f>+'MIT Da'!N269+'SAR Da'!N269+'URQ Da'!N269+'ROC Da'!N269+'SM Da'!N269+'BN Da'!N269+'BS Da'!N269+'TDC Da'!N269</f>
        <v>1456.7679099999998</v>
      </c>
      <c r="O269" s="192">
        <f>+'MIT Da'!O269+'SAR Da'!O269+'URQ Da'!O269+'ROC Da'!O269+'SM Da'!O269+'BN Da'!O269+'BS Da'!O269+'TDC Da'!O269</f>
        <v>1456.7679099999998</v>
      </c>
      <c r="P269" s="55">
        <f>+'MIT Da'!P269+'SAR Da'!P269+'URQ Da'!P269+'ROC Da'!P269+'SM Da'!P269+'BN Da'!P269+'BS Da'!P269+'TDC Da'!P269</f>
        <v>205</v>
      </c>
      <c r="Q269" s="55">
        <f>+'MIT Da'!Q269+'SAR Da'!Q269+'URQ Da'!Q269+'ROC Da'!Q269+'SM Da'!Q269+'BN Da'!Q269+'BS Da'!Q269+'TDC Da'!Q269</f>
        <v>58</v>
      </c>
      <c r="R269" s="55">
        <f>+'MIT Da'!R269+'SAR Da'!R269+'URQ Da'!R269+'ROC Da'!R269+'SM Da'!R269+'BN Da'!R269+'BS Da'!R269+'TDC Da'!R269</f>
        <v>10</v>
      </c>
      <c r="S269" s="213">
        <f>+'MIT Da'!S269+'SAR Da'!S269+'URQ Da'!S269+'ROC Da'!S269+'SM Da'!S269+'BN Da'!S269+'BS Da'!S269+'TDC Da'!S269</f>
        <v>273</v>
      </c>
      <c r="T269" s="213">
        <f>+'MIT Da'!T269+'SAR Da'!T269+'URQ Da'!T269+'ROC Da'!T269+'SM Da'!T269+'BN Da'!T269+'BS Da'!T269+'TDC Da'!T269</f>
        <v>273</v>
      </c>
      <c r="U269" s="55">
        <f>+'MIT Da'!U269+'SAR Da'!U269+'URQ Da'!U269+'ROC Da'!U269+'SM Da'!U269+'BN Da'!U269+'BS Da'!U269+'TDC Da'!U269</f>
        <v>137</v>
      </c>
      <c r="V269" s="55">
        <f>+'MIT Da'!V269+'SAR Da'!V269+'URQ Da'!V269+'ROC Da'!V269+'SM Da'!V269+'BN Da'!V269+'BS Da'!V269+'TDC Da'!V269</f>
        <v>412</v>
      </c>
      <c r="W269" s="55">
        <f>+'MIT Da'!W269+'SAR Da'!W269+'URQ Da'!W269+'ROC Da'!W269+'SM Da'!W269+'BN Da'!W269+'BS Da'!W269+'TDC Da'!W269</f>
        <v>11</v>
      </c>
      <c r="X269" s="55">
        <f>+'MIT Da'!X269+'SAR Da'!X269+'URQ Da'!X269+'ROC Da'!X269+'SM Da'!X269+'BN Da'!X269+'BS Da'!X269+'TDC Da'!X269</f>
        <v>117</v>
      </c>
      <c r="Y269" s="55">
        <f>+'MIT Da'!Y269+'SAR Da'!Y269+'URQ Da'!Y269+'ROC Da'!Y269+'SM Da'!Y269+'BN Da'!Y269+'BS Da'!Y269+'TDC Da'!Y269</f>
        <v>4</v>
      </c>
      <c r="Z269" s="219">
        <f>+'MIT Da'!Z269+'SAR Da'!Z269+'URQ Da'!Z269+'ROC Da'!Z269+'SM Da'!Z269+'BN Da'!Z269+'BS Da'!Z269+'TDC Da'!Z269</f>
        <v>681</v>
      </c>
      <c r="AA269" s="55">
        <f>+'MIT Da'!AA269+'SAR Da'!AA269+'URQ Da'!AA269+'ROC Da'!AA269+'SM Da'!AA269+'BN Da'!AA269+'BS Da'!AA269+'TDC Da'!AA269</f>
        <v>191</v>
      </c>
      <c r="AB269" s="55">
        <f>+'MIT Da'!AB269+'SAR Da'!AB269+'URQ Da'!AB269+'ROC Da'!AB269+'SM Da'!AB269+'BN Da'!AB269+'BS Da'!AB269+'TDC Da'!AB269</f>
        <v>103</v>
      </c>
      <c r="AC269" s="55">
        <f>+'MIT Da'!AC269+'SAR Da'!AC269+'URQ Da'!AC269+'ROC Da'!AC269+'SM Da'!AC269+'BN Da'!AC269+'BS Da'!AC269+'TDC Da'!AC269</f>
        <v>681</v>
      </c>
      <c r="AD269" s="219">
        <f>+'MIT Da'!AD269+'SAR Da'!AD269+'URQ Da'!AD269+'ROC Da'!AD269+'SM Da'!AD269+'BN Da'!AD269+'BS Da'!AD269+'TDC Da'!AD269</f>
        <v>975</v>
      </c>
      <c r="AE269" s="55">
        <f>+'MIT Da'!AE269+'SAR Da'!AE269+'URQ Da'!AE269+'ROC Da'!AE269+'SM Da'!AE269+'BN Da'!AE269+'BS Da'!AE269+'TDC Da'!AE269</f>
        <v>58</v>
      </c>
      <c r="AF269" s="55">
        <f>+'MIT Da'!AF269+'SAR Da'!AF269+'URQ Da'!AF269+'ROC Da'!AF269+'SM Da'!AF269+'BN Da'!AF269+'BS Da'!AF269+'TDC Da'!AF269</f>
        <v>104</v>
      </c>
      <c r="AG269" s="55">
        <f>+'MIT Da'!AG269+'SAR Da'!AG269+'URQ Da'!AG269+'ROC Da'!AG269+'SM Da'!AG269+'BN Da'!AG269+'BS Da'!AG269+'TDC Da'!AG269</f>
        <v>452</v>
      </c>
      <c r="AH269" s="219">
        <f>+'MIT Da'!AH269+'SAR Da'!AH269+'URQ Da'!AH269+'ROC Da'!AH269+'SM Da'!AH269+'BN Da'!AH269+'BS Da'!AH269+'TDC Da'!AH269</f>
        <v>614</v>
      </c>
      <c r="AI269" s="10">
        <f>+'MIT Da'!AI269+'SAR Da'!AI269+'URQ Da'!AI269+'ROC Da'!AI269+'SM Da'!AI269+'BN Da'!AI269+'BS Da'!AI269+'TDC Da'!AI269</f>
        <v>280.81400000000002</v>
      </c>
      <c r="AJ269" s="10">
        <f>+'MIT Da'!AJ269+'SAR Da'!AJ269+'URQ Da'!AJ269+'ROC Da'!AJ269+'SM Da'!AJ269+'BN Da'!AJ269+'BS Da'!AJ269+'TDC Da'!AJ269</f>
        <v>2.4</v>
      </c>
      <c r="AK269" s="10">
        <f>+'MIT Da'!AK269+'SAR Da'!AK269+'URQ Da'!AK269+'ROC Da'!AK269+'SM Da'!AK269+'BN Da'!AK269+'BS Da'!AK269+'TDC Da'!AK269</f>
        <v>514.28800000000001</v>
      </c>
      <c r="AL269" s="222">
        <f>+'MIT Da'!AL269+'SAR Da'!AL269+'URQ Da'!AL269+'ROC Da'!AL269+'SM Da'!AL269+'BN Da'!AL269+'BS Da'!AL269+'TDC Da'!AL269</f>
        <v>797.50199999999995</v>
      </c>
      <c r="AM269" s="55">
        <f>+'MIT Da'!AM269+'SAR Da'!AM269+'URQ Da'!AM269+'ROC Da'!AM269+'SM Da'!AM269+'BN Da'!AM269+'BS Da'!AM269+'TDC Da'!AM269</f>
        <v>9</v>
      </c>
      <c r="AN269" s="55">
        <f>+'MIT Da'!AN269+'SAR Da'!AN269+'URQ Da'!AN269+'ROC Da'!AN269+'SM Da'!AN269+'BN Da'!AN269+'BS Da'!AN269+'TDC Da'!AN269</f>
        <v>56</v>
      </c>
      <c r="AO269" s="55">
        <f>+'MIT Da'!AO269+'SAR Da'!AO269+'URQ Da'!AO269+'ROC Da'!AO269+'SM Da'!AO269+'BN Da'!AO269+'BS Da'!AO269+'TDC Da'!AO269</f>
        <v>77</v>
      </c>
      <c r="AP269" s="232">
        <f>+'MIT Da'!AP269+'SAR Da'!AP269+'URQ Da'!AP269+'ROC Da'!AP269+'SM Da'!AP269+'BN Da'!AP269+'BS Da'!AP269+'TDC Da'!AP269</f>
        <v>142</v>
      </c>
      <c r="AQ269" s="55">
        <f>+'MIT Da'!AQ269+'SAR Da'!AQ269+'URQ Da'!AQ269+'ROC Da'!AQ269+'SM Da'!AQ269+'BN Da'!AQ269+'BS Da'!AQ269+'TDC Da'!AQ269</f>
        <v>405</v>
      </c>
      <c r="AR269" s="55">
        <f>+'MIT Da'!AR269+'SAR Da'!AR269+'URQ Da'!AR269+'ROC Da'!AR269+'SM Da'!AR269+'BN Da'!AR269+'BS Da'!AR269+'TDC Da'!AR269</f>
        <v>321</v>
      </c>
      <c r="AS269" s="55">
        <f>+'MIT Da'!AS269+'SAR Da'!AS269+'URQ Da'!AS269+'ROC Da'!AS269+'SM Da'!AS269+'BN Da'!AS269+'BS Da'!AS269+'TDC Da'!AS269</f>
        <v>39</v>
      </c>
      <c r="AT269" s="232">
        <f>+SUM(RED_InfraMR[[#This Row],[B.02.1 - Parque de Coches Eléctricos Motrices]:[B.02.3 - Parque de Coches Eléctricos Motrices Tipo R]])</f>
        <v>765</v>
      </c>
      <c r="AU269" s="55">
        <f>+'MIT Da'!AU269+'SAR Da'!AU269+'URQ Da'!AU269+'ROC Da'!AU269+'SM Da'!AU269+'BN Da'!AU269+'BS Da'!AU269+'TDC Da'!AU269</f>
        <v>12</v>
      </c>
      <c r="AV269" s="55">
        <f>+'MIT Da'!AV269+'SAR Da'!AV269+'URQ Da'!AV269+'ROC Da'!AV269+'SM Da'!AV269+'BN Da'!AV269+'BS Da'!AV269+'TDC Da'!AV269</f>
        <v>6</v>
      </c>
      <c r="AW269" s="55">
        <f>+'MIT Da'!AW269+'SAR Da'!AW269+'URQ Da'!AW269+'ROC Da'!AW269+'SM Da'!AW269+'BN Da'!AW269+'BS Da'!AW269+'TDC Da'!AW269</f>
        <v>10</v>
      </c>
      <c r="AX269" s="232">
        <f>+SUM(RED_InfraMR[[#This Row],[B.03.1 - Parque de Coches Motores Motrices Remolcados]:[B.03.3 - Parque de Coches Motores Motrices Cabina]])</f>
        <v>28</v>
      </c>
      <c r="AY269" s="55">
        <f>+'MIT Da'!AY269+'SAR Da'!AY269+'URQ Da'!AY269+'ROC Da'!AY269+'SM Da'!AY269+'BN Da'!AY269+'BS Da'!AY269+'TDC Da'!AY269</f>
        <v>496</v>
      </c>
      <c r="AZ269" s="55">
        <f>+'MIT Da'!AZ269+'SAR Da'!AZ269+'URQ Da'!AZ269+'ROC Da'!AZ269+'SM Da'!AZ269+'BN Da'!AZ269+'BS Da'!AZ269+'TDC Da'!AZ269</f>
        <v>128</v>
      </c>
      <c r="BA269" s="55">
        <f>+'MIT Da'!BA269+'SAR Da'!BA269+'URQ Da'!BA269+'ROC Da'!BA269+'SM Da'!BA269+'BN Da'!BA269+'BS Da'!BA269+'TDC Da'!BA269</f>
        <v>15</v>
      </c>
      <c r="BB269" s="55">
        <f>+'MIT Da'!BB269+'SAR Da'!BB269+'URQ Da'!BB269+'ROC Da'!BB269+'SM Da'!BB269+'BN Da'!BB269+'BS Da'!BB269+'TDC Da'!BB269</f>
        <v>0</v>
      </c>
      <c r="BC269" s="232">
        <f>+SUM(RED_InfraMR[[#This Row],[B.04.1 - Parque de Coches Remolcados Clase Unica]:[B.04.5 - Parque de Coches Remolcados para Servicios Especiales (Cartoneros)]])</f>
        <v>639</v>
      </c>
      <c r="BD269" s="393">
        <f>+'MIT Da'!BD269+'SAR Da'!BD269+'URQ Da'!BD269+'ROC Da'!BD269+'SM Da'!BD269+'BN Da'!BD269+'BS Da'!BD269+'TDC Da'!BD269</f>
        <v>164</v>
      </c>
      <c r="BE269" s="55">
        <f>+'MIT Da'!BE269+'SAR Da'!BE269+'URQ Da'!BE269+'ROC Da'!BE269+'SM Da'!BE269+'BN Da'!BE269+'BS Da'!BE269+'TDC Da'!BE269</f>
        <v>32</v>
      </c>
      <c r="BF269" s="55">
        <f>+'MIT Da'!BF269+'SAR Da'!BF269+'URQ Da'!BF269+'ROC Da'!BF269+'SM Da'!BF269+'BN Da'!BF269+'BS Da'!BF269+'TDC Da'!BF269</f>
        <v>103</v>
      </c>
      <c r="BG269" s="235"/>
    </row>
    <row r="270" spans="1:60">
      <c r="A270" s="1">
        <v>2015</v>
      </c>
      <c r="B270" s="1" t="s">
        <v>65</v>
      </c>
      <c r="C270" s="10">
        <f>+'MIT Da'!C270+'SAR Da'!C270+'URQ Da'!C270+'ROC Da'!C270+'SM Da'!C270+'BN Da'!C270+'BS Da'!C270+'TDC Da'!C270</f>
        <v>147.21299999999999</v>
      </c>
      <c r="D270" s="10">
        <f>+'MIT Da'!D270+'SAR Da'!D270+'URQ Da'!D270+'ROC Da'!D270+'SM Da'!D270+'BN Da'!D270+'BS Da'!D270+'TDC Da'!D270</f>
        <v>450.86300000000006</v>
      </c>
      <c r="E270" s="10">
        <f>+'MIT Da'!E270+'SAR Da'!E270+'URQ Da'!E270+'ROC Da'!E270+'SM Da'!E270+'BN Da'!E270+'BS Da'!E270+'TDC Da'!E270</f>
        <v>0</v>
      </c>
      <c r="F270" s="10">
        <f>+'MIT Da'!F270+'SAR Da'!F270+'URQ Da'!F270+'ROC Da'!F270+'SM Da'!F270+'BN Da'!F270+'BS Da'!F270+'TDC Da'!F270</f>
        <v>186.47664</v>
      </c>
      <c r="G270" s="192">
        <f>+'MIT Da'!G270+'SAR Da'!G270+'URQ Da'!G270+'ROC Da'!G270+'SM Da'!G270+'BN Da'!G270+'BS Da'!G270+'TDC Da'!G270</f>
        <v>784.55263999999988</v>
      </c>
      <c r="H270" s="192">
        <f>+'MIT Da'!H270+'SAR Da'!H270+'URQ Da'!H270+'ROC Da'!H270+'SM Da'!H270+'BN Da'!H270+'BS Da'!H270+'TDC Da'!H270</f>
        <v>784.55263999999988</v>
      </c>
      <c r="I270" s="10">
        <f>+'MIT Da'!I270+'SAR Da'!I270+'URQ Da'!I270+'ROC Da'!I270+'SM Da'!I270+'BN Da'!I270+'BS Da'!I270+'TDC Da'!I270</f>
        <v>1028.60311</v>
      </c>
      <c r="J270" s="10">
        <f>+'MIT Da'!J270+'SAR Da'!J270+'URQ Da'!J270+'ROC Da'!J270+'SM Da'!J270+'BN Da'!J270+'BS Da'!J270+'TDC Da'!J270</f>
        <v>1056.6689100000001</v>
      </c>
      <c r="K270" s="10">
        <f>+'MIT Da'!K270+'SAR Da'!K270+'URQ Da'!K270+'ROC Da'!K270+'SM Da'!K270+'BN Da'!K270+'BS Da'!K270+'TDC Da'!K270</f>
        <v>54.516999999999996</v>
      </c>
      <c r="L270" s="10">
        <f>+'MIT Da'!L270+'SAR Da'!L270+'URQ Da'!L270+'ROC Da'!L270+'SM Da'!L270+'BN Da'!L270+'BS Da'!L270+'TDC Da'!L270</f>
        <v>400.09900000000005</v>
      </c>
      <c r="M270" s="10">
        <f>+'MIT Da'!M270+'SAR Da'!M270+'URQ Da'!M270+'ROC Da'!M270+'SM Da'!M270+'BN Da'!M270+'BS Da'!M270+'TDC Da'!M270</f>
        <v>21.314999999999998</v>
      </c>
      <c r="N270" s="192">
        <f>+'MIT Da'!N270+'SAR Da'!N270+'URQ Da'!N270+'ROC Da'!N270+'SM Da'!N270+'BN Da'!N270+'BS Da'!N270+'TDC Da'!N270</f>
        <v>1456.7679099999998</v>
      </c>
      <c r="O270" s="192">
        <f>+'MIT Da'!O270+'SAR Da'!O270+'URQ Da'!O270+'ROC Da'!O270+'SM Da'!O270+'BN Da'!O270+'BS Da'!O270+'TDC Da'!O270</f>
        <v>1456.7679099999998</v>
      </c>
      <c r="P270" s="55">
        <f>+'MIT Da'!P270+'SAR Da'!P270+'URQ Da'!P270+'ROC Da'!P270+'SM Da'!P270+'BN Da'!P270+'BS Da'!P270+'TDC Da'!P270</f>
        <v>205</v>
      </c>
      <c r="Q270" s="55">
        <f>+'MIT Da'!Q270+'SAR Da'!Q270+'URQ Da'!Q270+'ROC Da'!Q270+'SM Da'!Q270+'BN Da'!Q270+'BS Da'!Q270+'TDC Da'!Q270</f>
        <v>58</v>
      </c>
      <c r="R270" s="55">
        <f>+'MIT Da'!R270+'SAR Da'!R270+'URQ Da'!R270+'ROC Da'!R270+'SM Da'!R270+'BN Da'!R270+'BS Da'!R270+'TDC Da'!R270</f>
        <v>10</v>
      </c>
      <c r="S270" s="213">
        <f>+'MIT Da'!S270+'SAR Da'!S270+'URQ Da'!S270+'ROC Da'!S270+'SM Da'!S270+'BN Da'!S270+'BS Da'!S270+'TDC Da'!S270</f>
        <v>273</v>
      </c>
      <c r="T270" s="213">
        <f>+'MIT Da'!T270+'SAR Da'!T270+'URQ Da'!T270+'ROC Da'!T270+'SM Da'!T270+'BN Da'!T270+'BS Da'!T270+'TDC Da'!T270</f>
        <v>273</v>
      </c>
      <c r="U270" s="55">
        <f>+'MIT Da'!U270+'SAR Da'!U270+'URQ Da'!U270+'ROC Da'!U270+'SM Da'!U270+'BN Da'!U270+'BS Da'!U270+'TDC Da'!U270</f>
        <v>137</v>
      </c>
      <c r="V270" s="55">
        <f>+'MIT Da'!V270+'SAR Da'!V270+'URQ Da'!V270+'ROC Da'!V270+'SM Da'!V270+'BN Da'!V270+'BS Da'!V270+'TDC Da'!V270</f>
        <v>412</v>
      </c>
      <c r="W270" s="55">
        <f>+'MIT Da'!W270+'SAR Da'!W270+'URQ Da'!W270+'ROC Da'!W270+'SM Da'!W270+'BN Da'!W270+'BS Da'!W270+'TDC Da'!W270</f>
        <v>11</v>
      </c>
      <c r="X270" s="55">
        <f>+'MIT Da'!X270+'SAR Da'!X270+'URQ Da'!X270+'ROC Da'!X270+'SM Da'!X270+'BN Da'!X270+'BS Da'!X270+'TDC Da'!X270</f>
        <v>117</v>
      </c>
      <c r="Y270" s="55">
        <f>+'MIT Da'!Y270+'SAR Da'!Y270+'URQ Da'!Y270+'ROC Da'!Y270+'SM Da'!Y270+'BN Da'!Y270+'BS Da'!Y270+'TDC Da'!Y270</f>
        <v>4</v>
      </c>
      <c r="Z270" s="219">
        <f>+'MIT Da'!Z270+'SAR Da'!Z270+'URQ Da'!Z270+'ROC Da'!Z270+'SM Da'!Z270+'BN Da'!Z270+'BS Da'!Z270+'TDC Da'!Z270</f>
        <v>681</v>
      </c>
      <c r="AA270" s="55">
        <f>+'MIT Da'!AA270+'SAR Da'!AA270+'URQ Da'!AA270+'ROC Da'!AA270+'SM Da'!AA270+'BN Da'!AA270+'BS Da'!AA270+'TDC Da'!AA270</f>
        <v>191</v>
      </c>
      <c r="AB270" s="55">
        <f>+'MIT Da'!AB270+'SAR Da'!AB270+'URQ Da'!AB270+'ROC Da'!AB270+'SM Da'!AB270+'BN Da'!AB270+'BS Da'!AB270+'TDC Da'!AB270</f>
        <v>103</v>
      </c>
      <c r="AC270" s="55">
        <f>+'MIT Da'!AC270+'SAR Da'!AC270+'URQ Da'!AC270+'ROC Da'!AC270+'SM Da'!AC270+'BN Da'!AC270+'BS Da'!AC270+'TDC Da'!AC270</f>
        <v>681</v>
      </c>
      <c r="AD270" s="219">
        <f>+'MIT Da'!AD270+'SAR Da'!AD270+'URQ Da'!AD270+'ROC Da'!AD270+'SM Da'!AD270+'BN Da'!AD270+'BS Da'!AD270+'TDC Da'!AD270</f>
        <v>975</v>
      </c>
      <c r="AE270" s="55">
        <f>+'MIT Da'!AE270+'SAR Da'!AE270+'URQ Da'!AE270+'ROC Da'!AE270+'SM Da'!AE270+'BN Da'!AE270+'BS Da'!AE270+'TDC Da'!AE270</f>
        <v>58</v>
      </c>
      <c r="AF270" s="55">
        <f>+'MIT Da'!AF270+'SAR Da'!AF270+'URQ Da'!AF270+'ROC Da'!AF270+'SM Da'!AF270+'BN Da'!AF270+'BS Da'!AF270+'TDC Da'!AF270</f>
        <v>104</v>
      </c>
      <c r="AG270" s="55">
        <f>+'MIT Da'!AG270+'SAR Da'!AG270+'URQ Da'!AG270+'ROC Da'!AG270+'SM Da'!AG270+'BN Da'!AG270+'BS Da'!AG270+'TDC Da'!AG270</f>
        <v>452</v>
      </c>
      <c r="AH270" s="219">
        <f>+'MIT Da'!AH270+'SAR Da'!AH270+'URQ Da'!AH270+'ROC Da'!AH270+'SM Da'!AH270+'BN Da'!AH270+'BS Da'!AH270+'TDC Da'!AH270</f>
        <v>614</v>
      </c>
      <c r="AI270" s="10">
        <f>+'MIT Da'!AI270+'SAR Da'!AI270+'URQ Da'!AI270+'ROC Da'!AI270+'SM Da'!AI270+'BN Da'!AI270+'BS Da'!AI270+'TDC Da'!AI270</f>
        <v>280.81400000000002</v>
      </c>
      <c r="AJ270" s="10">
        <f>+'MIT Da'!AJ270+'SAR Da'!AJ270+'URQ Da'!AJ270+'ROC Da'!AJ270+'SM Da'!AJ270+'BN Da'!AJ270+'BS Da'!AJ270+'TDC Da'!AJ270</f>
        <v>2.4</v>
      </c>
      <c r="AK270" s="10">
        <f>+'MIT Da'!AK270+'SAR Da'!AK270+'URQ Da'!AK270+'ROC Da'!AK270+'SM Da'!AK270+'BN Da'!AK270+'BS Da'!AK270+'TDC Da'!AK270</f>
        <v>514.28800000000001</v>
      </c>
      <c r="AL270" s="222">
        <f>+'MIT Da'!AL270+'SAR Da'!AL270+'URQ Da'!AL270+'ROC Da'!AL270+'SM Da'!AL270+'BN Da'!AL270+'BS Da'!AL270+'TDC Da'!AL270</f>
        <v>797.50199999999995</v>
      </c>
      <c r="AM270" s="55">
        <f>+'MIT Da'!AM270+'SAR Da'!AM270+'URQ Da'!AM270+'ROC Da'!AM270+'SM Da'!AM270+'BN Da'!AM270+'BS Da'!AM270+'TDC Da'!AM270</f>
        <v>9</v>
      </c>
      <c r="AN270" s="55">
        <f>+'MIT Da'!AN270+'SAR Da'!AN270+'URQ Da'!AN270+'ROC Da'!AN270+'SM Da'!AN270+'BN Da'!AN270+'BS Da'!AN270+'TDC Da'!AN270</f>
        <v>56</v>
      </c>
      <c r="AO270" s="55">
        <f>+'MIT Da'!AO270+'SAR Da'!AO270+'URQ Da'!AO270+'ROC Da'!AO270+'SM Da'!AO270+'BN Da'!AO270+'BS Da'!AO270+'TDC Da'!AO270</f>
        <v>77</v>
      </c>
      <c r="AP270" s="232">
        <f>+'MIT Da'!AP270+'SAR Da'!AP270+'URQ Da'!AP270+'ROC Da'!AP270+'SM Da'!AP270+'BN Da'!AP270+'BS Da'!AP270+'TDC Da'!AP270</f>
        <v>142</v>
      </c>
      <c r="AQ270" s="55">
        <f>+'MIT Da'!AQ270+'SAR Da'!AQ270+'URQ Da'!AQ270+'ROC Da'!AQ270+'SM Da'!AQ270+'BN Da'!AQ270+'BS Da'!AQ270+'TDC Da'!AQ270</f>
        <v>405</v>
      </c>
      <c r="AR270" s="55">
        <f>+'MIT Da'!AR270+'SAR Da'!AR270+'URQ Da'!AR270+'ROC Da'!AR270+'SM Da'!AR270+'BN Da'!AR270+'BS Da'!AR270+'TDC Da'!AR270</f>
        <v>321</v>
      </c>
      <c r="AS270" s="55">
        <f>+'MIT Da'!AS270+'SAR Da'!AS270+'URQ Da'!AS270+'ROC Da'!AS270+'SM Da'!AS270+'BN Da'!AS270+'BS Da'!AS270+'TDC Da'!AS270</f>
        <v>39</v>
      </c>
      <c r="AT270" s="232">
        <f>+SUM(RED_InfraMR[[#This Row],[B.02.1 - Parque de Coches Eléctricos Motrices]:[B.02.3 - Parque de Coches Eléctricos Motrices Tipo R]])</f>
        <v>765</v>
      </c>
      <c r="AU270" s="55">
        <f>+'MIT Da'!AU270+'SAR Da'!AU270+'URQ Da'!AU270+'ROC Da'!AU270+'SM Da'!AU270+'BN Da'!AU270+'BS Da'!AU270+'TDC Da'!AU270</f>
        <v>12</v>
      </c>
      <c r="AV270" s="55">
        <f>+'MIT Da'!AV270+'SAR Da'!AV270+'URQ Da'!AV270+'ROC Da'!AV270+'SM Da'!AV270+'BN Da'!AV270+'BS Da'!AV270+'TDC Da'!AV270</f>
        <v>6</v>
      </c>
      <c r="AW270" s="55">
        <f>+'MIT Da'!AW270+'SAR Da'!AW270+'URQ Da'!AW270+'ROC Da'!AW270+'SM Da'!AW270+'BN Da'!AW270+'BS Da'!AW270+'TDC Da'!AW270</f>
        <v>10</v>
      </c>
      <c r="AX270" s="232">
        <f>+SUM(RED_InfraMR[[#This Row],[B.03.1 - Parque de Coches Motores Motrices Remolcados]:[B.03.3 - Parque de Coches Motores Motrices Cabina]])</f>
        <v>28</v>
      </c>
      <c r="AY270" s="55">
        <f>+'MIT Da'!AY270+'SAR Da'!AY270+'URQ Da'!AY270+'ROC Da'!AY270+'SM Da'!AY270+'BN Da'!AY270+'BS Da'!AY270+'TDC Da'!AY270</f>
        <v>496</v>
      </c>
      <c r="AZ270" s="55">
        <f>+'MIT Da'!AZ270+'SAR Da'!AZ270+'URQ Da'!AZ270+'ROC Da'!AZ270+'SM Da'!AZ270+'BN Da'!AZ270+'BS Da'!AZ270+'TDC Da'!AZ270</f>
        <v>128</v>
      </c>
      <c r="BA270" s="55">
        <f>+'MIT Da'!BA270+'SAR Da'!BA270+'URQ Da'!BA270+'ROC Da'!BA270+'SM Da'!BA270+'BN Da'!BA270+'BS Da'!BA270+'TDC Da'!BA270</f>
        <v>15</v>
      </c>
      <c r="BB270" s="55">
        <f>+'MIT Da'!BB270+'SAR Da'!BB270+'URQ Da'!BB270+'ROC Da'!BB270+'SM Da'!BB270+'BN Da'!BB270+'BS Da'!BB270+'TDC Da'!BB270</f>
        <v>0</v>
      </c>
      <c r="BC270" s="232">
        <f>+SUM(RED_InfraMR[[#This Row],[B.04.1 - Parque de Coches Remolcados Clase Unica]:[B.04.5 - Parque de Coches Remolcados para Servicios Especiales (Cartoneros)]])</f>
        <v>639</v>
      </c>
      <c r="BD270" s="393">
        <f>+'MIT Da'!BD270+'SAR Da'!BD270+'URQ Da'!BD270+'ROC Da'!BD270+'SM Da'!BD270+'BN Da'!BD270+'BS Da'!BD270+'TDC Da'!BD270</f>
        <v>164</v>
      </c>
      <c r="BE270" s="55">
        <f>+'MIT Da'!BE270+'SAR Da'!BE270+'URQ Da'!BE270+'ROC Da'!BE270+'SM Da'!BE270+'BN Da'!BE270+'BS Da'!BE270+'TDC Da'!BE270</f>
        <v>32</v>
      </c>
      <c r="BF270" s="55">
        <f>+'MIT Da'!BF270+'SAR Da'!BF270+'URQ Da'!BF270+'ROC Da'!BF270+'SM Da'!BF270+'BN Da'!BF270+'BS Da'!BF270+'TDC Da'!BF270</f>
        <v>103</v>
      </c>
      <c r="BG270" s="235"/>
    </row>
    <row r="271" spans="1:60">
      <c r="A271" s="1">
        <v>2015</v>
      </c>
      <c r="B271" s="1" t="s">
        <v>66</v>
      </c>
      <c r="C271" s="10">
        <f>+'MIT Da'!C271+'SAR Da'!C271+'URQ Da'!C271+'ROC Da'!C271+'SM Da'!C271+'BN Da'!C271+'BS Da'!C271+'TDC Da'!C271</f>
        <v>147.21299999999999</v>
      </c>
      <c r="D271" s="10">
        <f>+'MIT Da'!D271+'SAR Da'!D271+'URQ Da'!D271+'ROC Da'!D271+'SM Da'!D271+'BN Da'!D271+'BS Da'!D271+'TDC Da'!D271</f>
        <v>450.86300000000006</v>
      </c>
      <c r="E271" s="10">
        <f>+'MIT Da'!E271+'SAR Da'!E271+'URQ Da'!E271+'ROC Da'!E271+'SM Da'!E271+'BN Da'!E271+'BS Da'!E271+'TDC Da'!E271</f>
        <v>0</v>
      </c>
      <c r="F271" s="10">
        <f>+'MIT Da'!F271+'SAR Da'!F271+'URQ Da'!F271+'ROC Da'!F271+'SM Da'!F271+'BN Da'!F271+'BS Da'!F271+'TDC Da'!F271</f>
        <v>186.47664</v>
      </c>
      <c r="G271" s="192">
        <f>+'MIT Da'!G271+'SAR Da'!G271+'URQ Da'!G271+'ROC Da'!G271+'SM Da'!G271+'BN Da'!G271+'BS Da'!G271+'TDC Da'!G271</f>
        <v>784.55263999999988</v>
      </c>
      <c r="H271" s="192">
        <f>+'MIT Da'!H271+'SAR Da'!H271+'URQ Da'!H271+'ROC Da'!H271+'SM Da'!H271+'BN Da'!H271+'BS Da'!H271+'TDC Da'!H271</f>
        <v>784.55263999999988</v>
      </c>
      <c r="I271" s="10">
        <f>+'MIT Da'!I271+'SAR Da'!I271+'URQ Da'!I271+'ROC Da'!I271+'SM Da'!I271+'BN Da'!I271+'BS Da'!I271+'TDC Da'!I271</f>
        <v>1028.60311</v>
      </c>
      <c r="J271" s="10">
        <f>+'MIT Da'!J271+'SAR Da'!J271+'URQ Da'!J271+'ROC Da'!J271+'SM Da'!J271+'BN Da'!J271+'BS Da'!J271+'TDC Da'!J271</f>
        <v>1056.6689100000001</v>
      </c>
      <c r="K271" s="10">
        <f>+'MIT Da'!K271+'SAR Da'!K271+'URQ Da'!K271+'ROC Da'!K271+'SM Da'!K271+'BN Da'!K271+'BS Da'!K271+'TDC Da'!K271</f>
        <v>54.516999999999996</v>
      </c>
      <c r="L271" s="10">
        <f>+'MIT Da'!L271+'SAR Da'!L271+'URQ Da'!L271+'ROC Da'!L271+'SM Da'!L271+'BN Da'!L271+'BS Da'!L271+'TDC Da'!L271</f>
        <v>400.09900000000005</v>
      </c>
      <c r="M271" s="10">
        <f>+'MIT Da'!M271+'SAR Da'!M271+'URQ Da'!M271+'ROC Da'!M271+'SM Da'!M271+'BN Da'!M271+'BS Da'!M271+'TDC Da'!M271</f>
        <v>21.314999999999998</v>
      </c>
      <c r="N271" s="192">
        <f>+'MIT Da'!N271+'SAR Da'!N271+'URQ Da'!N271+'ROC Da'!N271+'SM Da'!N271+'BN Da'!N271+'BS Da'!N271+'TDC Da'!N271</f>
        <v>1456.7679099999998</v>
      </c>
      <c r="O271" s="192">
        <f>+'MIT Da'!O271+'SAR Da'!O271+'URQ Da'!O271+'ROC Da'!O271+'SM Da'!O271+'BN Da'!O271+'BS Da'!O271+'TDC Da'!O271</f>
        <v>1456.7679099999998</v>
      </c>
      <c r="P271" s="55">
        <f>+'MIT Da'!P271+'SAR Da'!P271+'URQ Da'!P271+'ROC Da'!P271+'SM Da'!P271+'BN Da'!P271+'BS Da'!P271+'TDC Da'!P271</f>
        <v>205</v>
      </c>
      <c r="Q271" s="55">
        <f>+'MIT Da'!Q271+'SAR Da'!Q271+'URQ Da'!Q271+'ROC Da'!Q271+'SM Da'!Q271+'BN Da'!Q271+'BS Da'!Q271+'TDC Da'!Q271</f>
        <v>58</v>
      </c>
      <c r="R271" s="55">
        <f>+'MIT Da'!R271+'SAR Da'!R271+'URQ Da'!R271+'ROC Da'!R271+'SM Da'!R271+'BN Da'!R271+'BS Da'!R271+'TDC Da'!R271</f>
        <v>10</v>
      </c>
      <c r="S271" s="213">
        <f>+'MIT Da'!S271+'SAR Da'!S271+'URQ Da'!S271+'ROC Da'!S271+'SM Da'!S271+'BN Da'!S271+'BS Da'!S271+'TDC Da'!S271</f>
        <v>273</v>
      </c>
      <c r="T271" s="213">
        <f>+'MIT Da'!T271+'SAR Da'!T271+'URQ Da'!T271+'ROC Da'!T271+'SM Da'!T271+'BN Da'!T271+'BS Da'!T271+'TDC Da'!T271</f>
        <v>273</v>
      </c>
      <c r="U271" s="55">
        <f>+'MIT Da'!U271+'SAR Da'!U271+'URQ Da'!U271+'ROC Da'!U271+'SM Da'!U271+'BN Da'!U271+'BS Da'!U271+'TDC Da'!U271</f>
        <v>137</v>
      </c>
      <c r="V271" s="55">
        <f>+'MIT Da'!V271+'SAR Da'!V271+'URQ Da'!V271+'ROC Da'!V271+'SM Da'!V271+'BN Da'!V271+'BS Da'!V271+'TDC Da'!V271</f>
        <v>412</v>
      </c>
      <c r="W271" s="55">
        <f>+'MIT Da'!W271+'SAR Da'!W271+'URQ Da'!W271+'ROC Da'!W271+'SM Da'!W271+'BN Da'!W271+'BS Da'!W271+'TDC Da'!W271</f>
        <v>11</v>
      </c>
      <c r="X271" s="55">
        <f>+'MIT Da'!X271+'SAR Da'!X271+'URQ Da'!X271+'ROC Da'!X271+'SM Da'!X271+'BN Da'!X271+'BS Da'!X271+'TDC Da'!X271</f>
        <v>117</v>
      </c>
      <c r="Y271" s="55">
        <f>+'MIT Da'!Y271+'SAR Da'!Y271+'URQ Da'!Y271+'ROC Da'!Y271+'SM Da'!Y271+'BN Da'!Y271+'BS Da'!Y271+'TDC Da'!Y271</f>
        <v>4</v>
      </c>
      <c r="Z271" s="219">
        <f>+'MIT Da'!Z271+'SAR Da'!Z271+'URQ Da'!Z271+'ROC Da'!Z271+'SM Da'!Z271+'BN Da'!Z271+'BS Da'!Z271+'TDC Da'!Z271</f>
        <v>681</v>
      </c>
      <c r="AA271" s="55">
        <f>+'MIT Da'!AA271+'SAR Da'!AA271+'URQ Da'!AA271+'ROC Da'!AA271+'SM Da'!AA271+'BN Da'!AA271+'BS Da'!AA271+'TDC Da'!AA271</f>
        <v>191</v>
      </c>
      <c r="AB271" s="55">
        <f>+'MIT Da'!AB271+'SAR Da'!AB271+'URQ Da'!AB271+'ROC Da'!AB271+'SM Da'!AB271+'BN Da'!AB271+'BS Da'!AB271+'TDC Da'!AB271</f>
        <v>103</v>
      </c>
      <c r="AC271" s="55">
        <f>+'MIT Da'!AC271+'SAR Da'!AC271+'URQ Da'!AC271+'ROC Da'!AC271+'SM Da'!AC271+'BN Da'!AC271+'BS Da'!AC271+'TDC Da'!AC271</f>
        <v>681</v>
      </c>
      <c r="AD271" s="219">
        <f>+'MIT Da'!AD271+'SAR Da'!AD271+'URQ Da'!AD271+'ROC Da'!AD271+'SM Da'!AD271+'BN Da'!AD271+'BS Da'!AD271+'TDC Da'!AD271</f>
        <v>975</v>
      </c>
      <c r="AE271" s="55">
        <f>+'MIT Da'!AE271+'SAR Da'!AE271+'URQ Da'!AE271+'ROC Da'!AE271+'SM Da'!AE271+'BN Da'!AE271+'BS Da'!AE271+'TDC Da'!AE271</f>
        <v>58</v>
      </c>
      <c r="AF271" s="55">
        <f>+'MIT Da'!AF271+'SAR Da'!AF271+'URQ Da'!AF271+'ROC Da'!AF271+'SM Da'!AF271+'BN Da'!AF271+'BS Da'!AF271+'TDC Da'!AF271</f>
        <v>104</v>
      </c>
      <c r="AG271" s="55">
        <f>+'MIT Da'!AG271+'SAR Da'!AG271+'URQ Da'!AG271+'ROC Da'!AG271+'SM Da'!AG271+'BN Da'!AG271+'BS Da'!AG271+'TDC Da'!AG271</f>
        <v>452</v>
      </c>
      <c r="AH271" s="219">
        <f>+'MIT Da'!AH271+'SAR Da'!AH271+'URQ Da'!AH271+'ROC Da'!AH271+'SM Da'!AH271+'BN Da'!AH271+'BS Da'!AH271+'TDC Da'!AH271</f>
        <v>614</v>
      </c>
      <c r="AI271" s="10">
        <f>+'MIT Da'!AI271+'SAR Da'!AI271+'URQ Da'!AI271+'ROC Da'!AI271+'SM Da'!AI271+'BN Da'!AI271+'BS Da'!AI271+'TDC Da'!AI271</f>
        <v>280.81400000000002</v>
      </c>
      <c r="AJ271" s="10">
        <f>+'MIT Da'!AJ271+'SAR Da'!AJ271+'URQ Da'!AJ271+'ROC Da'!AJ271+'SM Da'!AJ271+'BN Da'!AJ271+'BS Da'!AJ271+'TDC Da'!AJ271</f>
        <v>2.4</v>
      </c>
      <c r="AK271" s="10">
        <f>+'MIT Da'!AK271+'SAR Da'!AK271+'URQ Da'!AK271+'ROC Da'!AK271+'SM Da'!AK271+'BN Da'!AK271+'BS Da'!AK271+'TDC Da'!AK271</f>
        <v>514.28800000000001</v>
      </c>
      <c r="AL271" s="222">
        <f>+'MIT Da'!AL271+'SAR Da'!AL271+'URQ Da'!AL271+'ROC Da'!AL271+'SM Da'!AL271+'BN Da'!AL271+'BS Da'!AL271+'TDC Da'!AL271</f>
        <v>797.50199999999995</v>
      </c>
      <c r="AM271" s="55">
        <f>+'MIT Da'!AM271+'SAR Da'!AM271+'URQ Da'!AM271+'ROC Da'!AM271+'SM Da'!AM271+'BN Da'!AM271+'BS Da'!AM271+'TDC Da'!AM271</f>
        <v>9</v>
      </c>
      <c r="AN271" s="55">
        <f>+'MIT Da'!AN271+'SAR Da'!AN271+'URQ Da'!AN271+'ROC Da'!AN271+'SM Da'!AN271+'BN Da'!AN271+'BS Da'!AN271+'TDC Da'!AN271</f>
        <v>56</v>
      </c>
      <c r="AO271" s="55">
        <f>+'MIT Da'!AO271+'SAR Da'!AO271+'URQ Da'!AO271+'ROC Da'!AO271+'SM Da'!AO271+'BN Da'!AO271+'BS Da'!AO271+'TDC Da'!AO271</f>
        <v>77</v>
      </c>
      <c r="AP271" s="232">
        <f>+'MIT Da'!AP271+'SAR Da'!AP271+'URQ Da'!AP271+'ROC Da'!AP271+'SM Da'!AP271+'BN Da'!AP271+'BS Da'!AP271+'TDC Da'!AP271</f>
        <v>142</v>
      </c>
      <c r="AQ271" s="55">
        <f>+'MIT Da'!AQ271+'SAR Da'!AQ271+'URQ Da'!AQ271+'ROC Da'!AQ271+'SM Da'!AQ271+'BN Da'!AQ271+'BS Da'!AQ271+'TDC Da'!AQ271</f>
        <v>564</v>
      </c>
      <c r="AR271" s="55">
        <f>+'MIT Da'!AR271+'SAR Da'!AR271+'URQ Da'!AR271+'ROC Da'!AR271+'SM Da'!AR271+'BN Da'!AR271+'BS Da'!AR271+'TDC Da'!AR271</f>
        <v>399</v>
      </c>
      <c r="AS271" s="55">
        <f>+'MIT Da'!AS271+'SAR Da'!AS271+'URQ Da'!AS271+'ROC Da'!AS271+'SM Da'!AS271+'BN Da'!AS271+'BS Da'!AS271+'TDC Da'!AS271</f>
        <v>72</v>
      </c>
      <c r="AT271" s="232">
        <f>+SUM(RED_InfraMR[[#This Row],[B.02.1 - Parque de Coches Eléctricos Motrices]:[B.02.3 - Parque de Coches Eléctricos Motrices Tipo R]])</f>
        <v>1035</v>
      </c>
      <c r="AU271" s="55">
        <f>+'MIT Da'!AU271+'SAR Da'!AU271+'URQ Da'!AU271+'ROC Da'!AU271+'SM Da'!AU271+'BN Da'!AU271+'BS Da'!AU271+'TDC Da'!AU271</f>
        <v>12</v>
      </c>
      <c r="AV271" s="55">
        <f>+'MIT Da'!AV271+'SAR Da'!AV271+'URQ Da'!AV271+'ROC Da'!AV271+'SM Da'!AV271+'BN Da'!AV271+'BS Da'!AV271+'TDC Da'!AV271</f>
        <v>6</v>
      </c>
      <c r="AW271" s="55">
        <f>+'MIT Da'!AW271+'SAR Da'!AW271+'URQ Da'!AW271+'ROC Da'!AW271+'SM Da'!AW271+'BN Da'!AW271+'BS Da'!AW271+'TDC Da'!AW271</f>
        <v>10</v>
      </c>
      <c r="AX271" s="232">
        <f>+SUM(RED_InfraMR[[#This Row],[B.03.1 - Parque de Coches Motores Motrices Remolcados]:[B.03.3 - Parque de Coches Motores Motrices Cabina]])</f>
        <v>28</v>
      </c>
      <c r="AY271" s="55">
        <f>+'MIT Da'!AY271+'SAR Da'!AY271+'URQ Da'!AY271+'ROC Da'!AY271+'SM Da'!AY271+'BN Da'!AY271+'BS Da'!AY271+'TDC Da'!AY271</f>
        <v>496</v>
      </c>
      <c r="AZ271" s="55">
        <f>+'MIT Da'!AZ271+'SAR Da'!AZ271+'URQ Da'!AZ271+'ROC Da'!AZ271+'SM Da'!AZ271+'BN Da'!AZ271+'BS Da'!AZ271+'TDC Da'!AZ271</f>
        <v>128</v>
      </c>
      <c r="BA271" s="55">
        <f>+'MIT Da'!BA271+'SAR Da'!BA271+'URQ Da'!BA271+'ROC Da'!BA271+'SM Da'!BA271+'BN Da'!BA271+'BS Da'!BA271+'TDC Da'!BA271</f>
        <v>15</v>
      </c>
      <c r="BB271" s="55">
        <f>+'MIT Da'!BB271+'SAR Da'!BB271+'URQ Da'!BB271+'ROC Da'!BB271+'SM Da'!BB271+'BN Da'!BB271+'BS Da'!BB271+'TDC Da'!BB271</f>
        <v>0</v>
      </c>
      <c r="BC271" s="232">
        <f>+SUM(RED_InfraMR[[#This Row],[B.04.1 - Parque de Coches Remolcados Clase Unica]:[B.04.5 - Parque de Coches Remolcados para Servicios Especiales (Cartoneros)]])</f>
        <v>639</v>
      </c>
      <c r="BD271" s="393">
        <f>+'MIT Da'!BD271+'SAR Da'!BD271+'URQ Da'!BD271+'ROC Da'!BD271+'SM Da'!BD271+'BN Da'!BD271+'BS Da'!BD271+'TDC Da'!BD271</f>
        <v>164</v>
      </c>
      <c r="BE271" s="55">
        <f>+'MIT Da'!BE271+'SAR Da'!BE271+'URQ Da'!BE271+'ROC Da'!BE271+'SM Da'!BE271+'BN Da'!BE271+'BS Da'!BE271+'TDC Da'!BE271</f>
        <v>32</v>
      </c>
      <c r="BF271" s="55">
        <f>+'MIT Da'!BF271+'SAR Da'!BF271+'URQ Da'!BF271+'ROC Da'!BF271+'SM Da'!BF271+'BN Da'!BF271+'BS Da'!BF271+'TDC Da'!BF271</f>
        <v>103</v>
      </c>
      <c r="BG271" s="235"/>
    </row>
    <row r="272" spans="1:60">
      <c r="A272" s="1">
        <v>2015</v>
      </c>
      <c r="B272" s="1" t="s">
        <v>67</v>
      </c>
      <c r="C272" s="10">
        <f>+'MIT Da'!C272+'SAR Da'!C272+'URQ Da'!C272+'ROC Da'!C272+'SM Da'!C272+'BN Da'!C272+'BS Da'!C272+'TDC Da'!C272</f>
        <v>147.21299999999999</v>
      </c>
      <c r="D272" s="10">
        <f>+'MIT Da'!D272+'SAR Da'!D272+'URQ Da'!D272+'ROC Da'!D272+'SM Da'!D272+'BN Da'!D272+'BS Da'!D272+'TDC Da'!D272</f>
        <v>450.86300000000006</v>
      </c>
      <c r="E272" s="10">
        <f>+'MIT Da'!E272+'SAR Da'!E272+'URQ Da'!E272+'ROC Da'!E272+'SM Da'!E272+'BN Da'!E272+'BS Da'!E272+'TDC Da'!E272</f>
        <v>0</v>
      </c>
      <c r="F272" s="10">
        <f>+'MIT Da'!F272+'SAR Da'!F272+'URQ Da'!F272+'ROC Da'!F272+'SM Da'!F272+'BN Da'!F272+'BS Da'!F272+'TDC Da'!F272</f>
        <v>186.47664</v>
      </c>
      <c r="G272" s="192">
        <f>+'MIT Da'!G272+'SAR Da'!G272+'URQ Da'!G272+'ROC Da'!G272+'SM Da'!G272+'BN Da'!G272+'BS Da'!G272+'TDC Da'!G272</f>
        <v>784.55263999999988</v>
      </c>
      <c r="H272" s="192">
        <f>+'MIT Da'!H272+'SAR Da'!H272+'URQ Da'!H272+'ROC Da'!H272+'SM Da'!H272+'BN Da'!H272+'BS Da'!H272+'TDC Da'!H272</f>
        <v>784.55263999999988</v>
      </c>
      <c r="I272" s="10">
        <f>+'MIT Da'!I272+'SAR Da'!I272+'URQ Da'!I272+'ROC Da'!I272+'SM Da'!I272+'BN Da'!I272+'BS Da'!I272+'TDC Da'!I272</f>
        <v>1028.60311</v>
      </c>
      <c r="J272" s="10">
        <f>+'MIT Da'!J272+'SAR Da'!J272+'URQ Da'!J272+'ROC Da'!J272+'SM Da'!J272+'BN Da'!J272+'BS Da'!J272+'TDC Da'!J272</f>
        <v>1056.6689100000001</v>
      </c>
      <c r="K272" s="10">
        <f>+'MIT Da'!K272+'SAR Da'!K272+'URQ Da'!K272+'ROC Da'!K272+'SM Da'!K272+'BN Da'!K272+'BS Da'!K272+'TDC Da'!K272</f>
        <v>54.516999999999996</v>
      </c>
      <c r="L272" s="10">
        <f>+'MIT Da'!L272+'SAR Da'!L272+'URQ Da'!L272+'ROC Da'!L272+'SM Da'!L272+'BN Da'!L272+'BS Da'!L272+'TDC Da'!L272</f>
        <v>400.09900000000005</v>
      </c>
      <c r="M272" s="10">
        <f>+'MIT Da'!M272+'SAR Da'!M272+'URQ Da'!M272+'ROC Da'!M272+'SM Da'!M272+'BN Da'!M272+'BS Da'!M272+'TDC Da'!M272</f>
        <v>21.314999999999998</v>
      </c>
      <c r="N272" s="192">
        <f>+'MIT Da'!N272+'SAR Da'!N272+'URQ Da'!N272+'ROC Da'!N272+'SM Da'!N272+'BN Da'!N272+'BS Da'!N272+'TDC Da'!N272</f>
        <v>1456.7679099999998</v>
      </c>
      <c r="O272" s="192">
        <f>+'MIT Da'!O272+'SAR Da'!O272+'URQ Da'!O272+'ROC Da'!O272+'SM Da'!O272+'BN Da'!O272+'BS Da'!O272+'TDC Da'!O272</f>
        <v>1456.7679099999998</v>
      </c>
      <c r="P272" s="55">
        <f>+'MIT Da'!P272+'SAR Da'!P272+'URQ Da'!P272+'ROC Da'!P272+'SM Da'!P272+'BN Da'!P272+'BS Da'!P272+'TDC Da'!P272</f>
        <v>205</v>
      </c>
      <c r="Q272" s="55">
        <f>+'MIT Da'!Q272+'SAR Da'!Q272+'URQ Da'!Q272+'ROC Da'!Q272+'SM Da'!Q272+'BN Da'!Q272+'BS Da'!Q272+'TDC Da'!Q272</f>
        <v>58</v>
      </c>
      <c r="R272" s="55">
        <f>+'MIT Da'!R272+'SAR Da'!R272+'URQ Da'!R272+'ROC Da'!R272+'SM Da'!R272+'BN Da'!R272+'BS Da'!R272+'TDC Da'!R272</f>
        <v>10</v>
      </c>
      <c r="S272" s="213">
        <f>+'MIT Da'!S272+'SAR Da'!S272+'URQ Da'!S272+'ROC Da'!S272+'SM Da'!S272+'BN Da'!S272+'BS Da'!S272+'TDC Da'!S272</f>
        <v>273</v>
      </c>
      <c r="T272" s="213">
        <f>+'MIT Da'!T272+'SAR Da'!T272+'URQ Da'!T272+'ROC Da'!T272+'SM Da'!T272+'BN Da'!T272+'BS Da'!T272+'TDC Da'!T272</f>
        <v>273</v>
      </c>
      <c r="U272" s="55">
        <f>+'MIT Da'!U272+'SAR Da'!U272+'URQ Da'!U272+'ROC Da'!U272+'SM Da'!U272+'BN Da'!U272+'BS Da'!U272+'TDC Da'!U272</f>
        <v>137</v>
      </c>
      <c r="V272" s="55">
        <f>+'MIT Da'!V272+'SAR Da'!V272+'URQ Da'!V272+'ROC Da'!V272+'SM Da'!V272+'BN Da'!V272+'BS Da'!V272+'TDC Da'!V272</f>
        <v>412</v>
      </c>
      <c r="W272" s="55">
        <f>+'MIT Da'!W272+'SAR Da'!W272+'URQ Da'!W272+'ROC Da'!W272+'SM Da'!W272+'BN Da'!W272+'BS Da'!W272+'TDC Da'!W272</f>
        <v>11</v>
      </c>
      <c r="X272" s="55">
        <f>+'MIT Da'!X272+'SAR Da'!X272+'URQ Da'!X272+'ROC Da'!X272+'SM Da'!X272+'BN Da'!X272+'BS Da'!X272+'TDC Da'!X272</f>
        <v>117</v>
      </c>
      <c r="Y272" s="55">
        <f>+'MIT Da'!Y272+'SAR Da'!Y272+'URQ Da'!Y272+'ROC Da'!Y272+'SM Da'!Y272+'BN Da'!Y272+'BS Da'!Y272+'TDC Da'!Y272</f>
        <v>4</v>
      </c>
      <c r="Z272" s="219">
        <f>+'MIT Da'!Z272+'SAR Da'!Z272+'URQ Da'!Z272+'ROC Da'!Z272+'SM Da'!Z272+'BN Da'!Z272+'BS Da'!Z272+'TDC Da'!Z272</f>
        <v>681</v>
      </c>
      <c r="AA272" s="55">
        <f>+'MIT Da'!AA272+'SAR Da'!AA272+'URQ Da'!AA272+'ROC Da'!AA272+'SM Da'!AA272+'BN Da'!AA272+'BS Da'!AA272+'TDC Da'!AA272</f>
        <v>191</v>
      </c>
      <c r="AB272" s="55">
        <f>+'MIT Da'!AB272+'SAR Da'!AB272+'URQ Da'!AB272+'ROC Da'!AB272+'SM Da'!AB272+'BN Da'!AB272+'BS Da'!AB272+'TDC Da'!AB272</f>
        <v>103</v>
      </c>
      <c r="AC272" s="55">
        <f>+'MIT Da'!AC272+'SAR Da'!AC272+'URQ Da'!AC272+'ROC Da'!AC272+'SM Da'!AC272+'BN Da'!AC272+'BS Da'!AC272+'TDC Da'!AC272</f>
        <v>681</v>
      </c>
      <c r="AD272" s="219">
        <f>+'MIT Da'!AD272+'SAR Da'!AD272+'URQ Da'!AD272+'ROC Da'!AD272+'SM Da'!AD272+'BN Da'!AD272+'BS Da'!AD272+'TDC Da'!AD272</f>
        <v>975</v>
      </c>
      <c r="AE272" s="55">
        <f>+'MIT Da'!AE272+'SAR Da'!AE272+'URQ Da'!AE272+'ROC Da'!AE272+'SM Da'!AE272+'BN Da'!AE272+'BS Da'!AE272+'TDC Da'!AE272</f>
        <v>58</v>
      </c>
      <c r="AF272" s="55">
        <f>+'MIT Da'!AF272+'SAR Da'!AF272+'URQ Da'!AF272+'ROC Da'!AF272+'SM Da'!AF272+'BN Da'!AF272+'BS Da'!AF272+'TDC Da'!AF272</f>
        <v>104</v>
      </c>
      <c r="AG272" s="55">
        <f>+'MIT Da'!AG272+'SAR Da'!AG272+'URQ Da'!AG272+'ROC Da'!AG272+'SM Da'!AG272+'BN Da'!AG272+'BS Da'!AG272+'TDC Da'!AG272</f>
        <v>452</v>
      </c>
      <c r="AH272" s="219">
        <f>+'MIT Da'!AH272+'SAR Da'!AH272+'URQ Da'!AH272+'ROC Da'!AH272+'SM Da'!AH272+'BN Da'!AH272+'BS Da'!AH272+'TDC Da'!AH272</f>
        <v>614</v>
      </c>
      <c r="AI272" s="10">
        <f>+'MIT Da'!AI272+'SAR Da'!AI272+'URQ Da'!AI272+'ROC Da'!AI272+'SM Da'!AI272+'BN Da'!AI272+'BS Da'!AI272+'TDC Da'!AI272</f>
        <v>280.81400000000002</v>
      </c>
      <c r="AJ272" s="10">
        <f>+'MIT Da'!AJ272+'SAR Da'!AJ272+'URQ Da'!AJ272+'ROC Da'!AJ272+'SM Da'!AJ272+'BN Da'!AJ272+'BS Da'!AJ272+'TDC Da'!AJ272</f>
        <v>2.4</v>
      </c>
      <c r="AK272" s="10">
        <f>+'MIT Da'!AK272+'SAR Da'!AK272+'URQ Da'!AK272+'ROC Da'!AK272+'SM Da'!AK272+'BN Da'!AK272+'BS Da'!AK272+'TDC Da'!AK272</f>
        <v>514.28800000000001</v>
      </c>
      <c r="AL272" s="222">
        <f>+'MIT Da'!AL272+'SAR Da'!AL272+'URQ Da'!AL272+'ROC Da'!AL272+'SM Da'!AL272+'BN Da'!AL272+'BS Da'!AL272+'TDC Da'!AL272</f>
        <v>797.50199999999995</v>
      </c>
      <c r="AM272" s="55">
        <f>+'MIT Da'!AM272+'SAR Da'!AM272+'URQ Da'!AM272+'ROC Da'!AM272+'SM Da'!AM272+'BN Da'!AM272+'BS Da'!AM272+'TDC Da'!AM272</f>
        <v>9</v>
      </c>
      <c r="AN272" s="55">
        <f>+'MIT Da'!AN272+'SAR Da'!AN272+'URQ Da'!AN272+'ROC Da'!AN272+'SM Da'!AN272+'BN Da'!AN272+'BS Da'!AN272+'TDC Da'!AN272</f>
        <v>56</v>
      </c>
      <c r="AO272" s="55">
        <f>+'MIT Da'!AO272+'SAR Da'!AO272+'URQ Da'!AO272+'ROC Da'!AO272+'SM Da'!AO272+'BN Da'!AO272+'BS Da'!AO272+'TDC Da'!AO272</f>
        <v>77</v>
      </c>
      <c r="AP272" s="232">
        <f>+'MIT Da'!AP272+'SAR Da'!AP272+'URQ Da'!AP272+'ROC Da'!AP272+'SM Da'!AP272+'BN Da'!AP272+'BS Da'!AP272+'TDC Da'!AP272</f>
        <v>142</v>
      </c>
      <c r="AQ272" s="55">
        <f>+'MIT Da'!AQ272+'SAR Da'!AQ272+'URQ Da'!AQ272+'ROC Da'!AQ272+'SM Da'!AQ272+'BN Da'!AQ272+'BS Da'!AQ272+'TDC Da'!AQ272</f>
        <v>564</v>
      </c>
      <c r="AR272" s="55">
        <f>+'MIT Da'!AR272+'SAR Da'!AR272+'URQ Da'!AR272+'ROC Da'!AR272+'SM Da'!AR272+'BN Da'!AR272+'BS Da'!AR272+'TDC Da'!AR272</f>
        <v>399</v>
      </c>
      <c r="AS272" s="55">
        <f>+'MIT Da'!AS272+'SAR Da'!AS272+'URQ Da'!AS272+'ROC Da'!AS272+'SM Da'!AS272+'BN Da'!AS272+'BS Da'!AS272+'TDC Da'!AS272</f>
        <v>72</v>
      </c>
      <c r="AT272" s="232">
        <f>+SUM(RED_InfraMR[[#This Row],[B.02.1 - Parque de Coches Eléctricos Motrices]:[B.02.3 - Parque de Coches Eléctricos Motrices Tipo R]])</f>
        <v>1035</v>
      </c>
      <c r="AU272" s="55">
        <f>+'MIT Da'!AU272+'SAR Da'!AU272+'URQ Da'!AU272+'ROC Da'!AU272+'SM Da'!AU272+'BN Da'!AU272+'BS Da'!AU272+'TDC Da'!AU272</f>
        <v>12</v>
      </c>
      <c r="AV272" s="55">
        <f>+'MIT Da'!AV272+'SAR Da'!AV272+'URQ Da'!AV272+'ROC Da'!AV272+'SM Da'!AV272+'BN Da'!AV272+'BS Da'!AV272+'TDC Da'!AV272</f>
        <v>6</v>
      </c>
      <c r="AW272" s="55">
        <f>+'MIT Da'!AW272+'SAR Da'!AW272+'URQ Da'!AW272+'ROC Da'!AW272+'SM Da'!AW272+'BN Da'!AW272+'BS Da'!AW272+'TDC Da'!AW272</f>
        <v>10</v>
      </c>
      <c r="AX272" s="232">
        <f>+SUM(RED_InfraMR[[#This Row],[B.03.1 - Parque de Coches Motores Motrices Remolcados]:[B.03.3 - Parque de Coches Motores Motrices Cabina]])</f>
        <v>28</v>
      </c>
      <c r="AY272" s="55">
        <f>+'MIT Da'!AY272+'SAR Da'!AY272+'URQ Da'!AY272+'ROC Da'!AY272+'SM Da'!AY272+'BN Da'!AY272+'BS Da'!AY272+'TDC Da'!AY272</f>
        <v>496</v>
      </c>
      <c r="AZ272" s="55">
        <f>+'MIT Da'!AZ272+'SAR Da'!AZ272+'URQ Da'!AZ272+'ROC Da'!AZ272+'SM Da'!AZ272+'BN Da'!AZ272+'BS Da'!AZ272+'TDC Da'!AZ272</f>
        <v>128</v>
      </c>
      <c r="BA272" s="55">
        <f>+'MIT Da'!BA272+'SAR Da'!BA272+'URQ Da'!BA272+'ROC Da'!BA272+'SM Da'!BA272+'BN Da'!BA272+'BS Da'!BA272+'TDC Da'!BA272</f>
        <v>15</v>
      </c>
      <c r="BB272" s="55">
        <f>+'MIT Da'!BB272+'SAR Da'!BB272+'URQ Da'!BB272+'ROC Da'!BB272+'SM Da'!BB272+'BN Da'!BB272+'BS Da'!BB272+'TDC Da'!BB272</f>
        <v>0</v>
      </c>
      <c r="BC272" s="232">
        <f>+SUM(RED_InfraMR[[#This Row],[B.04.1 - Parque de Coches Remolcados Clase Unica]:[B.04.5 - Parque de Coches Remolcados para Servicios Especiales (Cartoneros)]])</f>
        <v>639</v>
      </c>
      <c r="BD272" s="393">
        <f>+'MIT Da'!BD272+'SAR Da'!BD272+'URQ Da'!BD272+'ROC Da'!BD272+'SM Da'!BD272+'BN Da'!BD272+'BS Da'!BD272+'TDC Da'!BD272</f>
        <v>164</v>
      </c>
      <c r="BE272" s="55">
        <f>+'MIT Da'!BE272+'SAR Da'!BE272+'URQ Da'!BE272+'ROC Da'!BE272+'SM Da'!BE272+'BN Da'!BE272+'BS Da'!BE272+'TDC Da'!BE272</f>
        <v>32</v>
      </c>
      <c r="BF272" s="55">
        <f>+'MIT Da'!BF272+'SAR Da'!BF272+'URQ Da'!BF272+'ROC Da'!BF272+'SM Da'!BF272+'BN Da'!BF272+'BS Da'!BF272+'TDC Da'!BF272</f>
        <v>103</v>
      </c>
      <c r="BG272" s="235"/>
    </row>
    <row r="273" spans="1:59">
      <c r="A273" s="1">
        <v>2015</v>
      </c>
      <c r="B273" s="1" t="s">
        <v>68</v>
      </c>
      <c r="C273" s="10">
        <f>+'MIT Da'!C273+'SAR Da'!C273+'URQ Da'!C273+'ROC Da'!C273+'SM Da'!C273+'BN Da'!C273+'BS Da'!C273+'TDC Da'!C273</f>
        <v>147.21299999999999</v>
      </c>
      <c r="D273" s="10">
        <f>+'MIT Da'!D273+'SAR Da'!D273+'URQ Da'!D273+'ROC Da'!D273+'SM Da'!D273+'BN Da'!D273+'BS Da'!D273+'TDC Da'!D273</f>
        <v>450.86300000000006</v>
      </c>
      <c r="E273" s="10">
        <f>+'MIT Da'!E273+'SAR Da'!E273+'URQ Da'!E273+'ROC Da'!E273+'SM Da'!E273+'BN Da'!E273+'BS Da'!E273+'TDC Da'!E273</f>
        <v>0</v>
      </c>
      <c r="F273" s="10">
        <f>+'MIT Da'!F273+'SAR Da'!F273+'URQ Da'!F273+'ROC Da'!F273+'SM Da'!F273+'BN Da'!F273+'BS Da'!F273+'TDC Da'!F273</f>
        <v>186.47664</v>
      </c>
      <c r="G273" s="192">
        <f>+'MIT Da'!G273+'SAR Da'!G273+'URQ Da'!G273+'ROC Da'!G273+'SM Da'!G273+'BN Da'!G273+'BS Da'!G273+'TDC Da'!G273</f>
        <v>784.55263999999988</v>
      </c>
      <c r="H273" s="192">
        <f>+'MIT Da'!H273+'SAR Da'!H273+'URQ Da'!H273+'ROC Da'!H273+'SM Da'!H273+'BN Da'!H273+'BS Da'!H273+'TDC Da'!H273</f>
        <v>784.55263999999988</v>
      </c>
      <c r="I273" s="10">
        <f>+'MIT Da'!I273+'SAR Da'!I273+'URQ Da'!I273+'ROC Da'!I273+'SM Da'!I273+'BN Da'!I273+'BS Da'!I273+'TDC Da'!I273</f>
        <v>1028.60311</v>
      </c>
      <c r="J273" s="10">
        <f>+'MIT Da'!J273+'SAR Da'!J273+'URQ Da'!J273+'ROC Da'!J273+'SM Da'!J273+'BN Da'!J273+'BS Da'!J273+'TDC Da'!J273</f>
        <v>1056.6689100000001</v>
      </c>
      <c r="K273" s="10">
        <f>+'MIT Da'!K273+'SAR Da'!K273+'URQ Da'!K273+'ROC Da'!K273+'SM Da'!K273+'BN Da'!K273+'BS Da'!K273+'TDC Da'!K273</f>
        <v>54.516999999999996</v>
      </c>
      <c r="L273" s="10">
        <f>+'MIT Da'!L273+'SAR Da'!L273+'URQ Da'!L273+'ROC Da'!L273+'SM Da'!L273+'BN Da'!L273+'BS Da'!L273+'TDC Da'!L273</f>
        <v>400.09900000000005</v>
      </c>
      <c r="M273" s="10">
        <f>+'MIT Da'!M273+'SAR Da'!M273+'URQ Da'!M273+'ROC Da'!M273+'SM Da'!M273+'BN Da'!M273+'BS Da'!M273+'TDC Da'!M273</f>
        <v>21.314999999999998</v>
      </c>
      <c r="N273" s="192">
        <f>+'MIT Da'!N273+'SAR Da'!N273+'URQ Da'!N273+'ROC Da'!N273+'SM Da'!N273+'BN Da'!N273+'BS Da'!N273+'TDC Da'!N273</f>
        <v>1456.7679099999998</v>
      </c>
      <c r="O273" s="192">
        <f>+'MIT Da'!O273+'SAR Da'!O273+'URQ Da'!O273+'ROC Da'!O273+'SM Da'!O273+'BN Da'!O273+'BS Da'!O273+'TDC Da'!O273</f>
        <v>1456.7679099999998</v>
      </c>
      <c r="P273" s="55">
        <f>+'MIT Da'!P273+'SAR Da'!P273+'URQ Da'!P273+'ROC Da'!P273+'SM Da'!P273+'BN Da'!P273+'BS Da'!P273+'TDC Da'!P273</f>
        <v>205</v>
      </c>
      <c r="Q273" s="55">
        <f>+'MIT Da'!Q273+'SAR Da'!Q273+'URQ Da'!Q273+'ROC Da'!Q273+'SM Da'!Q273+'BN Da'!Q273+'BS Da'!Q273+'TDC Da'!Q273</f>
        <v>58</v>
      </c>
      <c r="R273" s="55">
        <f>+'MIT Da'!R273+'SAR Da'!R273+'URQ Da'!R273+'ROC Da'!R273+'SM Da'!R273+'BN Da'!R273+'BS Da'!R273+'TDC Da'!R273</f>
        <v>10</v>
      </c>
      <c r="S273" s="213">
        <f>+'MIT Da'!S273+'SAR Da'!S273+'URQ Da'!S273+'ROC Da'!S273+'SM Da'!S273+'BN Da'!S273+'BS Da'!S273+'TDC Da'!S273</f>
        <v>273</v>
      </c>
      <c r="T273" s="213">
        <f>+'MIT Da'!T273+'SAR Da'!T273+'URQ Da'!T273+'ROC Da'!T273+'SM Da'!T273+'BN Da'!T273+'BS Da'!T273+'TDC Da'!T273</f>
        <v>273</v>
      </c>
      <c r="U273" s="55">
        <f>+'MIT Da'!U273+'SAR Da'!U273+'URQ Da'!U273+'ROC Da'!U273+'SM Da'!U273+'BN Da'!U273+'BS Da'!U273+'TDC Da'!U273</f>
        <v>137</v>
      </c>
      <c r="V273" s="55">
        <f>+'MIT Da'!V273+'SAR Da'!V273+'URQ Da'!V273+'ROC Da'!V273+'SM Da'!V273+'BN Da'!V273+'BS Da'!V273+'TDC Da'!V273</f>
        <v>412</v>
      </c>
      <c r="W273" s="55">
        <f>+'MIT Da'!W273+'SAR Da'!W273+'URQ Da'!W273+'ROC Da'!W273+'SM Da'!W273+'BN Da'!W273+'BS Da'!W273+'TDC Da'!W273</f>
        <v>11</v>
      </c>
      <c r="X273" s="55">
        <f>+'MIT Da'!X273+'SAR Da'!X273+'URQ Da'!X273+'ROC Da'!X273+'SM Da'!X273+'BN Da'!X273+'BS Da'!X273+'TDC Da'!X273</f>
        <v>117</v>
      </c>
      <c r="Y273" s="55">
        <f>+'MIT Da'!Y273+'SAR Da'!Y273+'URQ Da'!Y273+'ROC Da'!Y273+'SM Da'!Y273+'BN Da'!Y273+'BS Da'!Y273+'TDC Da'!Y273</f>
        <v>4</v>
      </c>
      <c r="Z273" s="219">
        <f>+'MIT Da'!Z273+'SAR Da'!Z273+'URQ Da'!Z273+'ROC Da'!Z273+'SM Da'!Z273+'BN Da'!Z273+'BS Da'!Z273+'TDC Da'!Z273</f>
        <v>681</v>
      </c>
      <c r="AA273" s="55">
        <f>+'MIT Da'!AA273+'SAR Da'!AA273+'URQ Da'!AA273+'ROC Da'!AA273+'SM Da'!AA273+'BN Da'!AA273+'BS Da'!AA273+'TDC Da'!AA273</f>
        <v>191</v>
      </c>
      <c r="AB273" s="55">
        <f>+'MIT Da'!AB273+'SAR Da'!AB273+'URQ Da'!AB273+'ROC Da'!AB273+'SM Da'!AB273+'BN Da'!AB273+'BS Da'!AB273+'TDC Da'!AB273</f>
        <v>103</v>
      </c>
      <c r="AC273" s="55">
        <f>+'MIT Da'!AC273+'SAR Da'!AC273+'URQ Da'!AC273+'ROC Da'!AC273+'SM Da'!AC273+'BN Da'!AC273+'BS Da'!AC273+'TDC Da'!AC273</f>
        <v>681</v>
      </c>
      <c r="AD273" s="219">
        <f>+'MIT Da'!AD273+'SAR Da'!AD273+'URQ Da'!AD273+'ROC Da'!AD273+'SM Da'!AD273+'BN Da'!AD273+'BS Da'!AD273+'TDC Da'!AD273</f>
        <v>975</v>
      </c>
      <c r="AE273" s="55">
        <f>+'MIT Da'!AE273+'SAR Da'!AE273+'URQ Da'!AE273+'ROC Da'!AE273+'SM Da'!AE273+'BN Da'!AE273+'BS Da'!AE273+'TDC Da'!AE273</f>
        <v>58</v>
      </c>
      <c r="AF273" s="55">
        <f>+'MIT Da'!AF273+'SAR Da'!AF273+'URQ Da'!AF273+'ROC Da'!AF273+'SM Da'!AF273+'BN Da'!AF273+'BS Da'!AF273+'TDC Da'!AF273</f>
        <v>104</v>
      </c>
      <c r="AG273" s="55">
        <f>+'MIT Da'!AG273+'SAR Da'!AG273+'URQ Da'!AG273+'ROC Da'!AG273+'SM Da'!AG273+'BN Da'!AG273+'BS Da'!AG273+'TDC Da'!AG273</f>
        <v>452</v>
      </c>
      <c r="AH273" s="219">
        <f>+'MIT Da'!AH273+'SAR Da'!AH273+'URQ Da'!AH273+'ROC Da'!AH273+'SM Da'!AH273+'BN Da'!AH273+'BS Da'!AH273+'TDC Da'!AH273</f>
        <v>614</v>
      </c>
      <c r="AI273" s="10">
        <f>+'MIT Da'!AI273+'SAR Da'!AI273+'URQ Da'!AI273+'ROC Da'!AI273+'SM Da'!AI273+'BN Da'!AI273+'BS Da'!AI273+'TDC Da'!AI273</f>
        <v>280.81400000000002</v>
      </c>
      <c r="AJ273" s="10">
        <f>+'MIT Da'!AJ273+'SAR Da'!AJ273+'URQ Da'!AJ273+'ROC Da'!AJ273+'SM Da'!AJ273+'BN Da'!AJ273+'BS Da'!AJ273+'TDC Da'!AJ273</f>
        <v>2.4</v>
      </c>
      <c r="AK273" s="10">
        <f>+'MIT Da'!AK273+'SAR Da'!AK273+'URQ Da'!AK273+'ROC Da'!AK273+'SM Da'!AK273+'BN Da'!AK273+'BS Da'!AK273+'TDC Da'!AK273</f>
        <v>514.28800000000001</v>
      </c>
      <c r="AL273" s="222">
        <f>+'MIT Da'!AL273+'SAR Da'!AL273+'URQ Da'!AL273+'ROC Da'!AL273+'SM Da'!AL273+'BN Da'!AL273+'BS Da'!AL273+'TDC Da'!AL273</f>
        <v>797.50199999999995</v>
      </c>
      <c r="AM273" s="55">
        <f>+'MIT Da'!AM273+'SAR Da'!AM273+'URQ Da'!AM273+'ROC Da'!AM273+'SM Da'!AM273+'BN Da'!AM273+'BS Da'!AM273+'TDC Da'!AM273</f>
        <v>9</v>
      </c>
      <c r="AN273" s="55">
        <f>+'MIT Da'!AN273+'SAR Da'!AN273+'URQ Da'!AN273+'ROC Da'!AN273+'SM Da'!AN273+'BN Da'!AN273+'BS Da'!AN273+'TDC Da'!AN273</f>
        <v>56</v>
      </c>
      <c r="AO273" s="55">
        <f>+'MIT Da'!AO273+'SAR Da'!AO273+'URQ Da'!AO273+'ROC Da'!AO273+'SM Da'!AO273+'BN Da'!AO273+'BS Da'!AO273+'TDC Da'!AO273</f>
        <v>77</v>
      </c>
      <c r="AP273" s="232">
        <f>+'MIT Da'!AP273+'SAR Da'!AP273+'URQ Da'!AP273+'ROC Da'!AP273+'SM Da'!AP273+'BN Da'!AP273+'BS Da'!AP273+'TDC Da'!AP273</f>
        <v>142</v>
      </c>
      <c r="AQ273" s="55">
        <f>+'MIT Da'!AQ273+'SAR Da'!AQ273+'URQ Da'!AQ273+'ROC Da'!AQ273+'SM Da'!AQ273+'BN Da'!AQ273+'BS Da'!AQ273+'TDC Da'!AQ273</f>
        <v>564</v>
      </c>
      <c r="AR273" s="55">
        <f>+'MIT Da'!AR273+'SAR Da'!AR273+'URQ Da'!AR273+'ROC Da'!AR273+'SM Da'!AR273+'BN Da'!AR273+'BS Da'!AR273+'TDC Da'!AR273</f>
        <v>399</v>
      </c>
      <c r="AS273" s="55">
        <f>+'MIT Da'!AS273+'SAR Da'!AS273+'URQ Da'!AS273+'ROC Da'!AS273+'SM Da'!AS273+'BN Da'!AS273+'BS Da'!AS273+'TDC Da'!AS273</f>
        <v>72</v>
      </c>
      <c r="AT273" s="232">
        <f>+SUM(RED_InfraMR[[#This Row],[B.02.1 - Parque de Coches Eléctricos Motrices]:[B.02.3 - Parque de Coches Eléctricos Motrices Tipo R]])</f>
        <v>1035</v>
      </c>
      <c r="AU273" s="55">
        <f>+'MIT Da'!AU273+'SAR Da'!AU273+'URQ Da'!AU273+'ROC Da'!AU273+'SM Da'!AU273+'BN Da'!AU273+'BS Da'!AU273+'TDC Da'!AU273</f>
        <v>12</v>
      </c>
      <c r="AV273" s="55">
        <f>+'MIT Da'!AV273+'SAR Da'!AV273+'URQ Da'!AV273+'ROC Da'!AV273+'SM Da'!AV273+'BN Da'!AV273+'BS Da'!AV273+'TDC Da'!AV273</f>
        <v>6</v>
      </c>
      <c r="AW273" s="55">
        <f>+'MIT Da'!AW273+'SAR Da'!AW273+'URQ Da'!AW273+'ROC Da'!AW273+'SM Da'!AW273+'BN Da'!AW273+'BS Da'!AW273+'TDC Da'!AW273</f>
        <v>10</v>
      </c>
      <c r="AX273" s="232">
        <f>+SUM(RED_InfraMR[[#This Row],[B.03.1 - Parque de Coches Motores Motrices Remolcados]:[B.03.3 - Parque de Coches Motores Motrices Cabina]])</f>
        <v>28</v>
      </c>
      <c r="AY273" s="55">
        <f>+'MIT Da'!AY273+'SAR Da'!AY273+'URQ Da'!AY273+'ROC Da'!AY273+'SM Da'!AY273+'BN Da'!AY273+'BS Da'!AY273+'TDC Da'!AY273</f>
        <v>496</v>
      </c>
      <c r="AZ273" s="55">
        <f>+'MIT Da'!AZ273+'SAR Da'!AZ273+'URQ Da'!AZ273+'ROC Da'!AZ273+'SM Da'!AZ273+'BN Da'!AZ273+'BS Da'!AZ273+'TDC Da'!AZ273</f>
        <v>128</v>
      </c>
      <c r="BA273" s="55">
        <f>+'MIT Da'!BA273+'SAR Da'!BA273+'URQ Da'!BA273+'ROC Da'!BA273+'SM Da'!BA273+'BN Da'!BA273+'BS Da'!BA273+'TDC Da'!BA273</f>
        <v>15</v>
      </c>
      <c r="BB273" s="55">
        <f>+'MIT Da'!BB273+'SAR Da'!BB273+'URQ Da'!BB273+'ROC Da'!BB273+'SM Da'!BB273+'BN Da'!BB273+'BS Da'!BB273+'TDC Da'!BB273</f>
        <v>0</v>
      </c>
      <c r="BC273" s="232">
        <f>+SUM(RED_InfraMR[[#This Row],[B.04.1 - Parque de Coches Remolcados Clase Unica]:[B.04.5 - Parque de Coches Remolcados para Servicios Especiales (Cartoneros)]])</f>
        <v>639</v>
      </c>
      <c r="BD273" s="393">
        <f>+'MIT Da'!BD273+'SAR Da'!BD273+'URQ Da'!BD273+'ROC Da'!BD273+'SM Da'!BD273+'BN Da'!BD273+'BS Da'!BD273+'TDC Da'!BD273</f>
        <v>164</v>
      </c>
      <c r="BE273" s="55">
        <f>+'MIT Da'!BE273+'SAR Da'!BE273+'URQ Da'!BE273+'ROC Da'!BE273+'SM Da'!BE273+'BN Da'!BE273+'BS Da'!BE273+'TDC Da'!BE273</f>
        <v>32</v>
      </c>
      <c r="BF273" s="55">
        <f>+'MIT Da'!BF273+'SAR Da'!BF273+'URQ Da'!BF273+'ROC Da'!BF273+'SM Da'!BF273+'BN Da'!BF273+'BS Da'!BF273+'TDC Da'!BF273</f>
        <v>103</v>
      </c>
      <c r="BG273" s="235"/>
    </row>
    <row r="274" spans="1:59">
      <c r="A274" s="1">
        <v>2015</v>
      </c>
      <c r="B274" s="1" t="s">
        <v>69</v>
      </c>
      <c r="C274" s="10">
        <f>+'MIT Da'!C274+'SAR Da'!C274+'URQ Da'!C274+'ROC Da'!C274+'SM Da'!C274+'BN Da'!C274+'BS Da'!C274+'TDC Da'!C274</f>
        <v>147.21299999999999</v>
      </c>
      <c r="D274" s="10">
        <f>+'MIT Da'!D274+'SAR Da'!D274+'URQ Da'!D274+'ROC Da'!D274+'SM Da'!D274+'BN Da'!D274+'BS Da'!D274+'TDC Da'!D274</f>
        <v>450.86300000000006</v>
      </c>
      <c r="E274" s="10">
        <f>+'MIT Da'!E274+'SAR Da'!E274+'URQ Da'!E274+'ROC Da'!E274+'SM Da'!E274+'BN Da'!E274+'BS Da'!E274+'TDC Da'!E274</f>
        <v>0</v>
      </c>
      <c r="F274" s="10">
        <f>+'MIT Da'!F274+'SAR Da'!F274+'URQ Da'!F274+'ROC Da'!F274+'SM Da'!F274+'BN Da'!F274+'BS Da'!F274+'TDC Da'!F274</f>
        <v>186.47664</v>
      </c>
      <c r="G274" s="192">
        <f>+'MIT Da'!G274+'SAR Da'!G274+'URQ Da'!G274+'ROC Da'!G274+'SM Da'!G274+'BN Da'!G274+'BS Da'!G274+'TDC Da'!G274</f>
        <v>784.55263999999988</v>
      </c>
      <c r="H274" s="192">
        <f>+'MIT Da'!H274+'SAR Da'!H274+'URQ Da'!H274+'ROC Da'!H274+'SM Da'!H274+'BN Da'!H274+'BS Da'!H274+'TDC Da'!H274</f>
        <v>784.55263999999988</v>
      </c>
      <c r="I274" s="10">
        <f>+'MIT Da'!I274+'SAR Da'!I274+'URQ Da'!I274+'ROC Da'!I274+'SM Da'!I274+'BN Da'!I274+'BS Da'!I274+'TDC Da'!I274</f>
        <v>1011.8011099999999</v>
      </c>
      <c r="J274" s="10">
        <f>+'MIT Da'!J274+'SAR Da'!J274+'URQ Da'!J274+'ROC Da'!J274+'SM Da'!J274+'BN Da'!J274+'BS Da'!J274+'TDC Da'!J274</f>
        <v>1056.6689100000001</v>
      </c>
      <c r="K274" s="10">
        <f>+'MIT Da'!K274+'SAR Da'!K274+'URQ Da'!K274+'ROC Da'!K274+'SM Da'!K274+'BN Da'!K274+'BS Da'!K274+'TDC Da'!K274</f>
        <v>54.516999999999996</v>
      </c>
      <c r="L274" s="10">
        <f>+'MIT Da'!L274+'SAR Da'!L274+'URQ Da'!L274+'ROC Da'!L274+'SM Da'!L274+'BN Da'!L274+'BS Da'!L274+'TDC Da'!L274</f>
        <v>400.09900000000005</v>
      </c>
      <c r="M274" s="10">
        <f>+'MIT Da'!M274+'SAR Da'!M274+'URQ Da'!M274+'ROC Da'!M274+'SM Da'!M274+'BN Da'!M274+'BS Da'!M274+'TDC Da'!M274</f>
        <v>21.314999999999998</v>
      </c>
      <c r="N274" s="192">
        <f>+'MIT Da'!N274+'SAR Da'!N274+'URQ Da'!N274+'ROC Da'!N274+'SM Da'!N274+'BN Da'!N274+'BS Da'!N274+'TDC Da'!N274</f>
        <v>1456.7679099999998</v>
      </c>
      <c r="O274" s="192">
        <f>+'MIT Da'!O274+'SAR Da'!O274+'URQ Da'!O274+'ROC Da'!O274+'SM Da'!O274+'BN Da'!O274+'BS Da'!O274+'TDC Da'!O274</f>
        <v>1456.7679099999998</v>
      </c>
      <c r="P274" s="55">
        <f>+'MIT Da'!P274+'SAR Da'!P274+'URQ Da'!P274+'ROC Da'!P274+'SM Da'!P274+'BN Da'!P274+'BS Da'!P274+'TDC Da'!P274</f>
        <v>205</v>
      </c>
      <c r="Q274" s="55">
        <f>+'MIT Da'!Q274+'SAR Da'!Q274+'URQ Da'!Q274+'ROC Da'!Q274+'SM Da'!Q274+'BN Da'!Q274+'BS Da'!Q274+'TDC Da'!Q274</f>
        <v>58</v>
      </c>
      <c r="R274" s="55">
        <f>+'MIT Da'!R274+'SAR Da'!R274+'URQ Da'!R274+'ROC Da'!R274+'SM Da'!R274+'BN Da'!R274+'BS Da'!R274+'TDC Da'!R274</f>
        <v>10</v>
      </c>
      <c r="S274" s="213">
        <f>+'MIT Da'!S274+'SAR Da'!S274+'URQ Da'!S274+'ROC Da'!S274+'SM Da'!S274+'BN Da'!S274+'BS Da'!S274+'TDC Da'!S274</f>
        <v>273</v>
      </c>
      <c r="T274" s="213">
        <f>+'MIT Da'!T274+'SAR Da'!T274+'URQ Da'!T274+'ROC Da'!T274+'SM Da'!T274+'BN Da'!T274+'BS Da'!T274+'TDC Da'!T274</f>
        <v>273</v>
      </c>
      <c r="U274" s="55">
        <f>+'MIT Da'!U274+'SAR Da'!U274+'URQ Da'!U274+'ROC Da'!U274+'SM Da'!U274+'BN Da'!U274+'BS Da'!U274+'TDC Da'!U274</f>
        <v>137</v>
      </c>
      <c r="V274" s="55">
        <f>+'MIT Da'!V274+'SAR Da'!V274+'URQ Da'!V274+'ROC Da'!V274+'SM Da'!V274+'BN Da'!V274+'BS Da'!V274+'TDC Da'!V274</f>
        <v>412</v>
      </c>
      <c r="W274" s="55">
        <f>+'MIT Da'!W274+'SAR Da'!W274+'URQ Da'!W274+'ROC Da'!W274+'SM Da'!W274+'BN Da'!W274+'BS Da'!W274+'TDC Da'!W274</f>
        <v>11</v>
      </c>
      <c r="X274" s="55">
        <f>+'MIT Da'!X274+'SAR Da'!X274+'URQ Da'!X274+'ROC Da'!X274+'SM Da'!X274+'BN Da'!X274+'BS Da'!X274+'TDC Da'!X274</f>
        <v>117</v>
      </c>
      <c r="Y274" s="55">
        <f>+'MIT Da'!Y274+'SAR Da'!Y274+'URQ Da'!Y274+'ROC Da'!Y274+'SM Da'!Y274+'BN Da'!Y274+'BS Da'!Y274+'TDC Da'!Y274</f>
        <v>4</v>
      </c>
      <c r="Z274" s="219">
        <f>+'MIT Da'!Z274+'SAR Da'!Z274+'URQ Da'!Z274+'ROC Da'!Z274+'SM Da'!Z274+'BN Da'!Z274+'BS Da'!Z274+'TDC Da'!Z274</f>
        <v>681</v>
      </c>
      <c r="AA274" s="55">
        <f>+'MIT Da'!AA274+'SAR Da'!AA274+'URQ Da'!AA274+'ROC Da'!AA274+'SM Da'!AA274+'BN Da'!AA274+'BS Da'!AA274+'TDC Da'!AA274</f>
        <v>191</v>
      </c>
      <c r="AB274" s="55">
        <f>+'MIT Da'!AB274+'SAR Da'!AB274+'URQ Da'!AB274+'ROC Da'!AB274+'SM Da'!AB274+'BN Da'!AB274+'BS Da'!AB274+'TDC Da'!AB274</f>
        <v>103</v>
      </c>
      <c r="AC274" s="55">
        <f>+'MIT Da'!AC274+'SAR Da'!AC274+'URQ Da'!AC274+'ROC Da'!AC274+'SM Da'!AC274+'BN Da'!AC274+'BS Da'!AC274+'TDC Da'!AC274</f>
        <v>681</v>
      </c>
      <c r="AD274" s="219">
        <f>+'MIT Da'!AD274+'SAR Da'!AD274+'URQ Da'!AD274+'ROC Da'!AD274+'SM Da'!AD274+'BN Da'!AD274+'BS Da'!AD274+'TDC Da'!AD274</f>
        <v>975</v>
      </c>
      <c r="AE274" s="55">
        <f>+'MIT Da'!AE274+'SAR Da'!AE274+'URQ Da'!AE274+'ROC Da'!AE274+'SM Da'!AE274+'BN Da'!AE274+'BS Da'!AE274+'TDC Da'!AE274</f>
        <v>58</v>
      </c>
      <c r="AF274" s="55">
        <f>+'MIT Da'!AF274+'SAR Da'!AF274+'URQ Da'!AF274+'ROC Da'!AF274+'SM Da'!AF274+'BN Da'!AF274+'BS Da'!AF274+'TDC Da'!AF274</f>
        <v>104</v>
      </c>
      <c r="AG274" s="55">
        <f>+'MIT Da'!AG274+'SAR Da'!AG274+'URQ Da'!AG274+'ROC Da'!AG274+'SM Da'!AG274+'BN Da'!AG274+'BS Da'!AG274+'TDC Da'!AG274</f>
        <v>452</v>
      </c>
      <c r="AH274" s="219">
        <f>+'MIT Da'!AH274+'SAR Da'!AH274+'URQ Da'!AH274+'ROC Da'!AH274+'SM Da'!AH274+'BN Da'!AH274+'BS Da'!AH274+'TDC Da'!AH274</f>
        <v>614</v>
      </c>
      <c r="AI274" s="10">
        <f>+'MIT Da'!AI274+'SAR Da'!AI274+'URQ Da'!AI274+'ROC Da'!AI274+'SM Da'!AI274+'BN Da'!AI274+'BS Da'!AI274+'TDC Da'!AI274</f>
        <v>280.81400000000002</v>
      </c>
      <c r="AJ274" s="10">
        <f>+'MIT Da'!AJ274+'SAR Da'!AJ274+'URQ Da'!AJ274+'ROC Da'!AJ274+'SM Da'!AJ274+'BN Da'!AJ274+'BS Da'!AJ274+'TDC Da'!AJ274</f>
        <v>2.4</v>
      </c>
      <c r="AK274" s="10">
        <f>+'MIT Da'!AK274+'SAR Da'!AK274+'URQ Da'!AK274+'ROC Da'!AK274+'SM Da'!AK274+'BN Da'!AK274+'BS Da'!AK274+'TDC Da'!AK274</f>
        <v>514.28800000000001</v>
      </c>
      <c r="AL274" s="222">
        <f>+'MIT Da'!AL274+'SAR Da'!AL274+'URQ Da'!AL274+'ROC Da'!AL274+'SM Da'!AL274+'BN Da'!AL274+'BS Da'!AL274+'TDC Da'!AL274</f>
        <v>797.50199999999995</v>
      </c>
      <c r="AM274" s="55">
        <f>+'MIT Da'!AM274+'SAR Da'!AM274+'URQ Da'!AM274+'ROC Da'!AM274+'SM Da'!AM274+'BN Da'!AM274+'BS Da'!AM274+'TDC Da'!AM274</f>
        <v>9</v>
      </c>
      <c r="AN274" s="55">
        <f>+'MIT Da'!AN274+'SAR Da'!AN274+'URQ Da'!AN274+'ROC Da'!AN274+'SM Da'!AN274+'BN Da'!AN274+'BS Da'!AN274+'TDC Da'!AN274</f>
        <v>56</v>
      </c>
      <c r="AO274" s="55">
        <f>+'MIT Da'!AO274+'SAR Da'!AO274+'URQ Da'!AO274+'ROC Da'!AO274+'SM Da'!AO274+'BN Da'!AO274+'BS Da'!AO274+'TDC Da'!AO274</f>
        <v>77</v>
      </c>
      <c r="AP274" s="232">
        <f>+'MIT Da'!AP274+'SAR Da'!AP274+'URQ Da'!AP274+'ROC Da'!AP274+'SM Da'!AP274+'BN Da'!AP274+'BS Da'!AP274+'TDC Da'!AP274</f>
        <v>142</v>
      </c>
      <c r="AQ274" s="55">
        <f>+'MIT Da'!AQ274+'SAR Da'!AQ274+'URQ Da'!AQ274+'ROC Da'!AQ274+'SM Da'!AQ274+'BN Da'!AQ274+'BS Da'!AQ274+'TDC Da'!AQ274</f>
        <v>564</v>
      </c>
      <c r="AR274" s="55">
        <f>+'MIT Da'!AR274+'SAR Da'!AR274+'URQ Da'!AR274+'ROC Da'!AR274+'SM Da'!AR274+'BN Da'!AR274+'BS Da'!AR274+'TDC Da'!AR274</f>
        <v>399</v>
      </c>
      <c r="AS274" s="55">
        <f>+'MIT Da'!AS274+'SAR Da'!AS274+'URQ Da'!AS274+'ROC Da'!AS274+'SM Da'!AS274+'BN Da'!AS274+'BS Da'!AS274+'TDC Da'!AS274</f>
        <v>72</v>
      </c>
      <c r="AT274" s="232">
        <f>+SUM(RED_InfraMR[[#This Row],[B.02.1 - Parque de Coches Eléctricos Motrices]:[B.02.3 - Parque de Coches Eléctricos Motrices Tipo R]])</f>
        <v>1035</v>
      </c>
      <c r="AU274" s="55">
        <f>+'MIT Da'!AU274+'SAR Da'!AU274+'URQ Da'!AU274+'ROC Da'!AU274+'SM Da'!AU274+'BN Da'!AU274+'BS Da'!AU274+'TDC Da'!AU274</f>
        <v>12</v>
      </c>
      <c r="AV274" s="55">
        <f>+'MIT Da'!AV274+'SAR Da'!AV274+'URQ Da'!AV274+'ROC Da'!AV274+'SM Da'!AV274+'BN Da'!AV274+'BS Da'!AV274+'TDC Da'!AV274</f>
        <v>6</v>
      </c>
      <c r="AW274" s="55">
        <f>+'MIT Da'!AW274+'SAR Da'!AW274+'URQ Da'!AW274+'ROC Da'!AW274+'SM Da'!AW274+'BN Da'!AW274+'BS Da'!AW274+'TDC Da'!AW274</f>
        <v>10</v>
      </c>
      <c r="AX274" s="232">
        <f>+SUM(RED_InfraMR[[#This Row],[B.03.1 - Parque de Coches Motores Motrices Remolcados]:[B.03.3 - Parque de Coches Motores Motrices Cabina]])</f>
        <v>28</v>
      </c>
      <c r="AY274" s="55">
        <f>+'MIT Da'!AY274+'SAR Da'!AY274+'URQ Da'!AY274+'ROC Da'!AY274+'SM Da'!AY274+'BN Da'!AY274+'BS Da'!AY274+'TDC Da'!AY274</f>
        <v>496</v>
      </c>
      <c r="AZ274" s="55">
        <f>+'MIT Da'!AZ274+'SAR Da'!AZ274+'URQ Da'!AZ274+'ROC Da'!AZ274+'SM Da'!AZ274+'BN Da'!AZ274+'BS Da'!AZ274+'TDC Da'!AZ274</f>
        <v>128</v>
      </c>
      <c r="BA274" s="55">
        <f>+'MIT Da'!BA274+'SAR Da'!BA274+'URQ Da'!BA274+'ROC Da'!BA274+'SM Da'!BA274+'BN Da'!BA274+'BS Da'!BA274+'TDC Da'!BA274</f>
        <v>15</v>
      </c>
      <c r="BB274" s="55">
        <f>+'MIT Da'!BB274+'SAR Da'!BB274+'URQ Da'!BB274+'ROC Da'!BB274+'SM Da'!BB274+'BN Da'!BB274+'BS Da'!BB274+'TDC Da'!BB274</f>
        <v>0</v>
      </c>
      <c r="BC274" s="232">
        <f>+SUM(RED_InfraMR[[#This Row],[B.04.1 - Parque de Coches Remolcados Clase Unica]:[B.04.5 - Parque de Coches Remolcados para Servicios Especiales (Cartoneros)]])</f>
        <v>639</v>
      </c>
      <c r="BD274" s="393">
        <f>+'MIT Da'!BD274+'SAR Da'!BD274+'URQ Da'!BD274+'ROC Da'!BD274+'SM Da'!BD274+'BN Da'!BD274+'BS Da'!BD274+'TDC Da'!BD274</f>
        <v>164</v>
      </c>
      <c r="BE274" s="55">
        <f>+'MIT Da'!BE274+'SAR Da'!BE274+'URQ Da'!BE274+'ROC Da'!BE274+'SM Da'!BE274+'BN Da'!BE274+'BS Da'!BE274+'TDC Da'!BE274</f>
        <v>32</v>
      </c>
      <c r="BF274" s="55">
        <f>+'MIT Da'!BF274+'SAR Da'!BF274+'URQ Da'!BF274+'ROC Da'!BF274+'SM Da'!BF274+'BN Da'!BF274+'BS Da'!BF274+'TDC Da'!BF274</f>
        <v>103</v>
      </c>
      <c r="BG274" s="235"/>
    </row>
    <row r="275" spans="1:59">
      <c r="A275" s="1">
        <v>2015</v>
      </c>
      <c r="B275" s="1" t="s">
        <v>70</v>
      </c>
      <c r="C275" s="10">
        <f>+'MIT Da'!C275+'SAR Da'!C275+'URQ Da'!C275+'ROC Da'!C275+'SM Da'!C275+'BN Da'!C275+'BS Da'!C275+'TDC Da'!C275</f>
        <v>147.21299999999999</v>
      </c>
      <c r="D275" s="10">
        <f>+'MIT Da'!D275+'SAR Da'!D275+'URQ Da'!D275+'ROC Da'!D275+'SM Da'!D275+'BN Da'!D275+'BS Da'!D275+'TDC Da'!D275</f>
        <v>450.86300000000006</v>
      </c>
      <c r="E275" s="10">
        <f>+'MIT Da'!E275+'SAR Da'!E275+'URQ Da'!E275+'ROC Da'!E275+'SM Da'!E275+'BN Da'!E275+'BS Da'!E275+'TDC Da'!E275</f>
        <v>0</v>
      </c>
      <c r="F275" s="10">
        <f>+'MIT Da'!F275+'SAR Da'!F275+'URQ Da'!F275+'ROC Da'!F275+'SM Da'!F275+'BN Da'!F275+'BS Da'!F275+'TDC Da'!F275</f>
        <v>186.47664</v>
      </c>
      <c r="G275" s="192">
        <f>+'MIT Da'!G275+'SAR Da'!G275+'URQ Da'!G275+'ROC Da'!G275+'SM Da'!G275+'BN Da'!G275+'BS Da'!G275+'TDC Da'!G275</f>
        <v>784.55263999999988</v>
      </c>
      <c r="H275" s="192">
        <f>+'MIT Da'!H275+'SAR Da'!H275+'URQ Da'!H275+'ROC Da'!H275+'SM Da'!H275+'BN Da'!H275+'BS Da'!H275+'TDC Da'!H275</f>
        <v>784.55263999999988</v>
      </c>
      <c r="I275" s="10">
        <f>+'MIT Da'!I275+'SAR Da'!I275+'URQ Da'!I275+'ROC Da'!I275+'SM Da'!I275+'BN Da'!I275+'BS Da'!I275+'TDC Da'!I275</f>
        <v>1011.8011099999999</v>
      </c>
      <c r="J275" s="10">
        <f>+'MIT Da'!J275+'SAR Da'!J275+'URQ Da'!J275+'ROC Da'!J275+'SM Da'!J275+'BN Da'!J275+'BS Da'!J275+'TDC Da'!J275</f>
        <v>1056.6689100000001</v>
      </c>
      <c r="K275" s="10">
        <f>+'MIT Da'!K275+'SAR Da'!K275+'URQ Da'!K275+'ROC Da'!K275+'SM Da'!K275+'BN Da'!K275+'BS Da'!K275+'TDC Da'!K275</f>
        <v>54.516999999999996</v>
      </c>
      <c r="L275" s="10">
        <f>+'MIT Da'!L275+'SAR Da'!L275+'URQ Da'!L275+'ROC Da'!L275+'SM Da'!L275+'BN Da'!L275+'BS Da'!L275+'TDC Da'!L275</f>
        <v>400.09900000000005</v>
      </c>
      <c r="M275" s="10">
        <f>+'MIT Da'!M275+'SAR Da'!M275+'URQ Da'!M275+'ROC Da'!M275+'SM Da'!M275+'BN Da'!M275+'BS Da'!M275+'TDC Da'!M275</f>
        <v>21.314999999999998</v>
      </c>
      <c r="N275" s="192">
        <f>+'MIT Da'!N275+'SAR Da'!N275+'URQ Da'!N275+'ROC Da'!N275+'SM Da'!N275+'BN Da'!N275+'BS Da'!N275+'TDC Da'!N275</f>
        <v>1456.7679099999998</v>
      </c>
      <c r="O275" s="192">
        <f>+'MIT Da'!O275+'SAR Da'!O275+'URQ Da'!O275+'ROC Da'!O275+'SM Da'!O275+'BN Da'!O275+'BS Da'!O275+'TDC Da'!O275</f>
        <v>1456.7679099999998</v>
      </c>
      <c r="P275" s="55">
        <f>+'MIT Da'!P275+'SAR Da'!P275+'URQ Da'!P275+'ROC Da'!P275+'SM Da'!P275+'BN Da'!P275+'BS Da'!P275+'TDC Da'!P275</f>
        <v>205</v>
      </c>
      <c r="Q275" s="55">
        <f>+'MIT Da'!Q275+'SAR Da'!Q275+'URQ Da'!Q275+'ROC Da'!Q275+'SM Da'!Q275+'BN Da'!Q275+'BS Da'!Q275+'TDC Da'!Q275</f>
        <v>58</v>
      </c>
      <c r="R275" s="55">
        <f>+'MIT Da'!R275+'SAR Da'!R275+'URQ Da'!R275+'ROC Da'!R275+'SM Da'!R275+'BN Da'!R275+'BS Da'!R275+'TDC Da'!R275</f>
        <v>10</v>
      </c>
      <c r="S275" s="213">
        <f>+'MIT Da'!S275+'SAR Da'!S275+'URQ Da'!S275+'ROC Da'!S275+'SM Da'!S275+'BN Da'!S275+'BS Da'!S275+'TDC Da'!S275</f>
        <v>273</v>
      </c>
      <c r="T275" s="213">
        <f>+'MIT Da'!T275+'SAR Da'!T275+'URQ Da'!T275+'ROC Da'!T275+'SM Da'!T275+'BN Da'!T275+'BS Da'!T275+'TDC Da'!T275</f>
        <v>273</v>
      </c>
      <c r="U275" s="55">
        <f>+'MIT Da'!U275+'SAR Da'!U275+'URQ Da'!U275+'ROC Da'!U275+'SM Da'!U275+'BN Da'!U275+'BS Da'!U275+'TDC Da'!U275</f>
        <v>137</v>
      </c>
      <c r="V275" s="55">
        <f>+'MIT Da'!V275+'SAR Da'!V275+'URQ Da'!V275+'ROC Da'!V275+'SM Da'!V275+'BN Da'!V275+'BS Da'!V275+'TDC Da'!V275</f>
        <v>412</v>
      </c>
      <c r="W275" s="55">
        <f>+'MIT Da'!W275+'SAR Da'!W275+'URQ Da'!W275+'ROC Da'!W275+'SM Da'!W275+'BN Da'!W275+'BS Da'!W275+'TDC Da'!W275</f>
        <v>11</v>
      </c>
      <c r="X275" s="55">
        <f>+'MIT Da'!X275+'SAR Da'!X275+'URQ Da'!X275+'ROC Da'!X275+'SM Da'!X275+'BN Da'!X275+'BS Da'!X275+'TDC Da'!X275</f>
        <v>117</v>
      </c>
      <c r="Y275" s="55">
        <f>+'MIT Da'!Y275+'SAR Da'!Y275+'URQ Da'!Y275+'ROC Da'!Y275+'SM Da'!Y275+'BN Da'!Y275+'BS Da'!Y275+'TDC Da'!Y275</f>
        <v>4</v>
      </c>
      <c r="Z275" s="219">
        <f>+'MIT Da'!Z275+'SAR Da'!Z275+'URQ Da'!Z275+'ROC Da'!Z275+'SM Da'!Z275+'BN Da'!Z275+'BS Da'!Z275+'TDC Da'!Z275</f>
        <v>681</v>
      </c>
      <c r="AA275" s="55">
        <f>+'MIT Da'!AA275+'SAR Da'!AA275+'URQ Da'!AA275+'ROC Da'!AA275+'SM Da'!AA275+'BN Da'!AA275+'BS Da'!AA275+'TDC Da'!AA275</f>
        <v>191</v>
      </c>
      <c r="AB275" s="55">
        <f>+'MIT Da'!AB275+'SAR Da'!AB275+'URQ Da'!AB275+'ROC Da'!AB275+'SM Da'!AB275+'BN Da'!AB275+'BS Da'!AB275+'TDC Da'!AB275</f>
        <v>103</v>
      </c>
      <c r="AC275" s="55">
        <f>+'MIT Da'!AC275+'SAR Da'!AC275+'URQ Da'!AC275+'ROC Da'!AC275+'SM Da'!AC275+'BN Da'!AC275+'BS Da'!AC275+'TDC Da'!AC275</f>
        <v>681</v>
      </c>
      <c r="AD275" s="219">
        <f>+'MIT Da'!AD275+'SAR Da'!AD275+'URQ Da'!AD275+'ROC Da'!AD275+'SM Da'!AD275+'BN Da'!AD275+'BS Da'!AD275+'TDC Da'!AD275</f>
        <v>975</v>
      </c>
      <c r="AE275" s="55">
        <f>+'MIT Da'!AE275+'SAR Da'!AE275+'URQ Da'!AE275+'ROC Da'!AE275+'SM Da'!AE275+'BN Da'!AE275+'BS Da'!AE275+'TDC Da'!AE275</f>
        <v>58</v>
      </c>
      <c r="AF275" s="55">
        <f>+'MIT Da'!AF275+'SAR Da'!AF275+'URQ Da'!AF275+'ROC Da'!AF275+'SM Da'!AF275+'BN Da'!AF275+'BS Da'!AF275+'TDC Da'!AF275</f>
        <v>104</v>
      </c>
      <c r="AG275" s="55">
        <f>+'MIT Da'!AG275+'SAR Da'!AG275+'URQ Da'!AG275+'ROC Da'!AG275+'SM Da'!AG275+'BN Da'!AG275+'BS Da'!AG275+'TDC Da'!AG275</f>
        <v>452</v>
      </c>
      <c r="AH275" s="219">
        <f>+'MIT Da'!AH275+'SAR Da'!AH275+'URQ Da'!AH275+'ROC Da'!AH275+'SM Da'!AH275+'BN Da'!AH275+'BS Da'!AH275+'TDC Da'!AH275</f>
        <v>614</v>
      </c>
      <c r="AI275" s="10">
        <f>+'MIT Da'!AI275+'SAR Da'!AI275+'URQ Da'!AI275+'ROC Da'!AI275+'SM Da'!AI275+'BN Da'!AI275+'BS Da'!AI275+'TDC Da'!AI275</f>
        <v>280.81400000000002</v>
      </c>
      <c r="AJ275" s="10">
        <f>+'MIT Da'!AJ275+'SAR Da'!AJ275+'URQ Da'!AJ275+'ROC Da'!AJ275+'SM Da'!AJ275+'BN Da'!AJ275+'BS Da'!AJ275+'TDC Da'!AJ275</f>
        <v>2.4</v>
      </c>
      <c r="AK275" s="10">
        <f>+'MIT Da'!AK275+'SAR Da'!AK275+'URQ Da'!AK275+'ROC Da'!AK275+'SM Da'!AK275+'BN Da'!AK275+'BS Da'!AK275+'TDC Da'!AK275</f>
        <v>514.28800000000001</v>
      </c>
      <c r="AL275" s="222">
        <f>+'MIT Da'!AL275+'SAR Da'!AL275+'URQ Da'!AL275+'ROC Da'!AL275+'SM Da'!AL275+'BN Da'!AL275+'BS Da'!AL275+'TDC Da'!AL275</f>
        <v>797.50199999999995</v>
      </c>
      <c r="AM275" s="55">
        <f>+'MIT Da'!AM275+'SAR Da'!AM275+'URQ Da'!AM275+'ROC Da'!AM275+'SM Da'!AM275+'BN Da'!AM275+'BS Da'!AM275+'TDC Da'!AM275</f>
        <v>9</v>
      </c>
      <c r="AN275" s="55">
        <f>+'MIT Da'!AN275+'SAR Da'!AN275+'URQ Da'!AN275+'ROC Da'!AN275+'SM Da'!AN275+'BN Da'!AN275+'BS Da'!AN275+'TDC Da'!AN275</f>
        <v>56</v>
      </c>
      <c r="AO275" s="55">
        <f>+'MIT Da'!AO275+'SAR Da'!AO275+'URQ Da'!AO275+'ROC Da'!AO275+'SM Da'!AO275+'BN Da'!AO275+'BS Da'!AO275+'TDC Da'!AO275</f>
        <v>77</v>
      </c>
      <c r="AP275" s="232">
        <f>+'MIT Da'!AP275+'SAR Da'!AP275+'URQ Da'!AP275+'ROC Da'!AP275+'SM Da'!AP275+'BN Da'!AP275+'BS Da'!AP275+'TDC Da'!AP275</f>
        <v>142</v>
      </c>
      <c r="AQ275" s="55">
        <f>+'MIT Da'!AQ275+'SAR Da'!AQ275+'URQ Da'!AQ275+'ROC Da'!AQ275+'SM Da'!AQ275+'BN Da'!AQ275+'BS Da'!AQ275+'TDC Da'!AQ275</f>
        <v>564</v>
      </c>
      <c r="AR275" s="55">
        <f>+'MIT Da'!AR275+'SAR Da'!AR275+'URQ Da'!AR275+'ROC Da'!AR275+'SM Da'!AR275+'BN Da'!AR275+'BS Da'!AR275+'TDC Da'!AR275</f>
        <v>399</v>
      </c>
      <c r="AS275" s="55">
        <f>+'MIT Da'!AS275+'SAR Da'!AS275+'URQ Da'!AS275+'ROC Da'!AS275+'SM Da'!AS275+'BN Da'!AS275+'BS Da'!AS275+'TDC Da'!AS275</f>
        <v>72</v>
      </c>
      <c r="AT275" s="232">
        <f>+SUM(RED_InfraMR[[#This Row],[B.02.1 - Parque de Coches Eléctricos Motrices]:[B.02.3 - Parque de Coches Eléctricos Motrices Tipo R]])</f>
        <v>1035</v>
      </c>
      <c r="AU275" s="55">
        <f>+'MIT Da'!AU275+'SAR Da'!AU275+'URQ Da'!AU275+'ROC Da'!AU275+'SM Da'!AU275+'BN Da'!AU275+'BS Da'!AU275+'TDC Da'!AU275</f>
        <v>12</v>
      </c>
      <c r="AV275" s="55">
        <f>+'MIT Da'!AV275+'SAR Da'!AV275+'URQ Da'!AV275+'ROC Da'!AV275+'SM Da'!AV275+'BN Da'!AV275+'BS Da'!AV275+'TDC Da'!AV275</f>
        <v>6</v>
      </c>
      <c r="AW275" s="55">
        <f>+'MIT Da'!AW275+'SAR Da'!AW275+'URQ Da'!AW275+'ROC Da'!AW275+'SM Da'!AW275+'BN Da'!AW275+'BS Da'!AW275+'TDC Da'!AW275</f>
        <v>10</v>
      </c>
      <c r="AX275" s="232">
        <f>+SUM(RED_InfraMR[[#This Row],[B.03.1 - Parque de Coches Motores Motrices Remolcados]:[B.03.3 - Parque de Coches Motores Motrices Cabina]])</f>
        <v>28</v>
      </c>
      <c r="AY275" s="55">
        <f>+'MIT Da'!AY275+'SAR Da'!AY275+'URQ Da'!AY275+'ROC Da'!AY275+'SM Da'!AY275+'BN Da'!AY275+'BS Da'!AY275+'TDC Da'!AY275</f>
        <v>496</v>
      </c>
      <c r="AZ275" s="55">
        <f>+'MIT Da'!AZ275+'SAR Da'!AZ275+'URQ Da'!AZ275+'ROC Da'!AZ275+'SM Da'!AZ275+'BN Da'!AZ275+'BS Da'!AZ275+'TDC Da'!AZ275</f>
        <v>128</v>
      </c>
      <c r="BA275" s="55">
        <f>+'MIT Da'!BA275+'SAR Da'!BA275+'URQ Da'!BA275+'ROC Da'!BA275+'SM Da'!BA275+'BN Da'!BA275+'BS Da'!BA275+'TDC Da'!BA275</f>
        <v>15</v>
      </c>
      <c r="BB275" s="55">
        <f>+'MIT Da'!BB275+'SAR Da'!BB275+'URQ Da'!BB275+'ROC Da'!BB275+'SM Da'!BB275+'BN Da'!BB275+'BS Da'!BB275+'TDC Da'!BB275</f>
        <v>0</v>
      </c>
      <c r="BC275" s="232">
        <f>+SUM(RED_InfraMR[[#This Row],[B.04.1 - Parque de Coches Remolcados Clase Unica]:[B.04.5 - Parque de Coches Remolcados para Servicios Especiales (Cartoneros)]])</f>
        <v>639</v>
      </c>
      <c r="BD275" s="393">
        <f>+'MIT Da'!BD275+'SAR Da'!BD275+'URQ Da'!BD275+'ROC Da'!BD275+'SM Da'!BD275+'BN Da'!BD275+'BS Da'!BD275+'TDC Da'!BD275</f>
        <v>164</v>
      </c>
      <c r="BE275" s="55">
        <f>+'MIT Da'!BE275+'SAR Da'!BE275+'URQ Da'!BE275+'ROC Da'!BE275+'SM Da'!BE275+'BN Da'!BE275+'BS Da'!BE275+'TDC Da'!BE275</f>
        <v>32</v>
      </c>
      <c r="BF275" s="55">
        <f>+'MIT Da'!BF275+'SAR Da'!BF275+'URQ Da'!BF275+'ROC Da'!BF275+'SM Da'!BF275+'BN Da'!BF275+'BS Da'!BF275+'TDC Da'!BF275</f>
        <v>103</v>
      </c>
      <c r="BG275" s="235"/>
    </row>
    <row r="276" spans="1:59">
      <c r="A276" s="1">
        <v>2015</v>
      </c>
      <c r="B276" s="1" t="s">
        <v>71</v>
      </c>
      <c r="C276" s="10">
        <f>+'MIT Da'!C276+'SAR Da'!C276+'URQ Da'!C276+'ROC Da'!C276+'SM Da'!C276+'BN Da'!C276+'BS Da'!C276+'TDC Da'!C276</f>
        <v>147.21299999999999</v>
      </c>
      <c r="D276" s="10">
        <f>+'MIT Da'!D276+'SAR Da'!D276+'URQ Da'!D276+'ROC Da'!D276+'SM Da'!D276+'BN Da'!D276+'BS Da'!D276+'TDC Da'!D276</f>
        <v>450.86300000000006</v>
      </c>
      <c r="E276" s="10">
        <f>+'MIT Da'!E276+'SAR Da'!E276+'URQ Da'!E276+'ROC Da'!E276+'SM Da'!E276+'BN Da'!E276+'BS Da'!E276+'TDC Da'!E276</f>
        <v>0</v>
      </c>
      <c r="F276" s="10">
        <f>+'MIT Da'!F276+'SAR Da'!F276+'URQ Da'!F276+'ROC Da'!F276+'SM Da'!F276+'BN Da'!F276+'BS Da'!F276+'TDC Da'!F276</f>
        <v>186.47664</v>
      </c>
      <c r="G276" s="192">
        <f>+'MIT Da'!G276+'SAR Da'!G276+'URQ Da'!G276+'ROC Da'!G276+'SM Da'!G276+'BN Da'!G276+'BS Da'!G276+'TDC Da'!G276</f>
        <v>784.55263999999988</v>
      </c>
      <c r="H276" s="192">
        <f>+'MIT Da'!H276+'SAR Da'!H276+'URQ Da'!H276+'ROC Da'!H276+'SM Da'!H276+'BN Da'!H276+'BS Da'!H276+'TDC Da'!H276</f>
        <v>784.55263999999988</v>
      </c>
      <c r="I276" s="10">
        <f>+'MIT Da'!I276+'SAR Da'!I276+'URQ Da'!I276+'ROC Da'!I276+'SM Da'!I276+'BN Da'!I276+'BS Da'!I276+'TDC Da'!I276</f>
        <v>1011.8011099999999</v>
      </c>
      <c r="J276" s="10">
        <f>+'MIT Da'!J276+'SAR Da'!J276+'URQ Da'!J276+'ROC Da'!J276+'SM Da'!J276+'BN Da'!J276+'BS Da'!J276+'TDC Da'!J276</f>
        <v>1056.6689100000001</v>
      </c>
      <c r="K276" s="10">
        <f>+'MIT Da'!K276+'SAR Da'!K276+'URQ Da'!K276+'ROC Da'!K276+'SM Da'!K276+'BN Da'!K276+'BS Da'!K276+'TDC Da'!K276</f>
        <v>54.516999999999996</v>
      </c>
      <c r="L276" s="10">
        <f>+'MIT Da'!L276+'SAR Da'!L276+'URQ Da'!L276+'ROC Da'!L276+'SM Da'!L276+'BN Da'!L276+'BS Da'!L276+'TDC Da'!L276</f>
        <v>400.09900000000005</v>
      </c>
      <c r="M276" s="10">
        <f>+'MIT Da'!M276+'SAR Da'!M276+'URQ Da'!M276+'ROC Da'!M276+'SM Da'!M276+'BN Da'!M276+'BS Da'!M276+'TDC Da'!M276</f>
        <v>21.314999999999998</v>
      </c>
      <c r="N276" s="192">
        <f>+'MIT Da'!N276+'SAR Da'!N276+'URQ Da'!N276+'ROC Da'!N276+'SM Da'!N276+'BN Da'!N276+'BS Da'!N276+'TDC Da'!N276</f>
        <v>1456.7679099999998</v>
      </c>
      <c r="O276" s="192">
        <f>+'MIT Da'!O276+'SAR Da'!O276+'URQ Da'!O276+'ROC Da'!O276+'SM Da'!O276+'BN Da'!O276+'BS Da'!O276+'TDC Da'!O276</f>
        <v>1456.7679099999998</v>
      </c>
      <c r="P276" s="55">
        <f>+'MIT Da'!P276+'SAR Da'!P276+'URQ Da'!P276+'ROC Da'!P276+'SM Da'!P276+'BN Da'!P276+'BS Da'!P276+'TDC Da'!P276</f>
        <v>205</v>
      </c>
      <c r="Q276" s="55">
        <f>+'MIT Da'!Q276+'SAR Da'!Q276+'URQ Da'!Q276+'ROC Da'!Q276+'SM Da'!Q276+'BN Da'!Q276+'BS Da'!Q276+'TDC Da'!Q276</f>
        <v>58</v>
      </c>
      <c r="R276" s="55">
        <f>+'MIT Da'!R276+'SAR Da'!R276+'URQ Da'!R276+'ROC Da'!R276+'SM Da'!R276+'BN Da'!R276+'BS Da'!R276+'TDC Da'!R276</f>
        <v>10</v>
      </c>
      <c r="S276" s="213">
        <f>+'MIT Da'!S276+'SAR Da'!S276+'URQ Da'!S276+'ROC Da'!S276+'SM Da'!S276+'BN Da'!S276+'BS Da'!S276+'TDC Da'!S276</f>
        <v>273</v>
      </c>
      <c r="T276" s="213">
        <f>+'MIT Da'!T276+'SAR Da'!T276+'URQ Da'!T276+'ROC Da'!T276+'SM Da'!T276+'BN Da'!T276+'BS Da'!T276+'TDC Da'!T276</f>
        <v>273</v>
      </c>
      <c r="U276" s="55">
        <f>+'MIT Da'!U276+'SAR Da'!U276+'URQ Da'!U276+'ROC Da'!U276+'SM Da'!U276+'BN Da'!U276+'BS Da'!U276+'TDC Da'!U276</f>
        <v>137</v>
      </c>
      <c r="V276" s="55">
        <f>+'MIT Da'!V276+'SAR Da'!V276+'URQ Da'!V276+'ROC Da'!V276+'SM Da'!V276+'BN Da'!V276+'BS Da'!V276+'TDC Da'!V276</f>
        <v>412</v>
      </c>
      <c r="W276" s="55">
        <f>+'MIT Da'!W276+'SAR Da'!W276+'URQ Da'!W276+'ROC Da'!W276+'SM Da'!W276+'BN Da'!W276+'BS Da'!W276+'TDC Da'!W276</f>
        <v>11</v>
      </c>
      <c r="X276" s="55">
        <f>+'MIT Da'!X276+'SAR Da'!X276+'URQ Da'!X276+'ROC Da'!X276+'SM Da'!X276+'BN Da'!X276+'BS Da'!X276+'TDC Da'!X276</f>
        <v>117</v>
      </c>
      <c r="Y276" s="55">
        <f>+'MIT Da'!Y276+'SAR Da'!Y276+'URQ Da'!Y276+'ROC Da'!Y276+'SM Da'!Y276+'BN Da'!Y276+'BS Da'!Y276+'TDC Da'!Y276</f>
        <v>4</v>
      </c>
      <c r="Z276" s="219">
        <f>+'MIT Da'!Z276+'SAR Da'!Z276+'URQ Da'!Z276+'ROC Da'!Z276+'SM Da'!Z276+'BN Da'!Z276+'BS Da'!Z276+'TDC Da'!Z276</f>
        <v>681</v>
      </c>
      <c r="AA276" s="55">
        <f>+'MIT Da'!AA276+'SAR Da'!AA276+'URQ Da'!AA276+'ROC Da'!AA276+'SM Da'!AA276+'BN Da'!AA276+'BS Da'!AA276+'TDC Da'!AA276</f>
        <v>191</v>
      </c>
      <c r="AB276" s="55">
        <f>+'MIT Da'!AB276+'SAR Da'!AB276+'URQ Da'!AB276+'ROC Da'!AB276+'SM Da'!AB276+'BN Da'!AB276+'BS Da'!AB276+'TDC Da'!AB276</f>
        <v>103</v>
      </c>
      <c r="AC276" s="55">
        <f>+'MIT Da'!AC276+'SAR Da'!AC276+'URQ Da'!AC276+'ROC Da'!AC276+'SM Da'!AC276+'BN Da'!AC276+'BS Da'!AC276+'TDC Da'!AC276</f>
        <v>681</v>
      </c>
      <c r="AD276" s="219">
        <f>+'MIT Da'!AD276+'SAR Da'!AD276+'URQ Da'!AD276+'ROC Da'!AD276+'SM Da'!AD276+'BN Da'!AD276+'BS Da'!AD276+'TDC Da'!AD276</f>
        <v>975</v>
      </c>
      <c r="AE276" s="55">
        <f>+'MIT Da'!AE276+'SAR Da'!AE276+'URQ Da'!AE276+'ROC Da'!AE276+'SM Da'!AE276+'BN Da'!AE276+'BS Da'!AE276+'TDC Da'!AE276</f>
        <v>58</v>
      </c>
      <c r="AF276" s="55">
        <f>+'MIT Da'!AF276+'SAR Da'!AF276+'URQ Da'!AF276+'ROC Da'!AF276+'SM Da'!AF276+'BN Da'!AF276+'BS Da'!AF276+'TDC Da'!AF276</f>
        <v>104</v>
      </c>
      <c r="AG276" s="55">
        <f>+'MIT Da'!AG276+'SAR Da'!AG276+'URQ Da'!AG276+'ROC Da'!AG276+'SM Da'!AG276+'BN Da'!AG276+'BS Da'!AG276+'TDC Da'!AG276</f>
        <v>452</v>
      </c>
      <c r="AH276" s="219">
        <f>+'MIT Da'!AH276+'SAR Da'!AH276+'URQ Da'!AH276+'ROC Da'!AH276+'SM Da'!AH276+'BN Da'!AH276+'BS Da'!AH276+'TDC Da'!AH276</f>
        <v>614</v>
      </c>
      <c r="AI276" s="10">
        <f>+'MIT Da'!AI276+'SAR Da'!AI276+'URQ Da'!AI276+'ROC Da'!AI276+'SM Da'!AI276+'BN Da'!AI276+'BS Da'!AI276+'TDC Da'!AI276</f>
        <v>280.81400000000002</v>
      </c>
      <c r="AJ276" s="10">
        <f>+'MIT Da'!AJ276+'SAR Da'!AJ276+'URQ Da'!AJ276+'ROC Da'!AJ276+'SM Da'!AJ276+'BN Da'!AJ276+'BS Da'!AJ276+'TDC Da'!AJ276</f>
        <v>2.4</v>
      </c>
      <c r="AK276" s="10">
        <f>+'MIT Da'!AK276+'SAR Da'!AK276+'URQ Da'!AK276+'ROC Da'!AK276+'SM Da'!AK276+'BN Da'!AK276+'BS Da'!AK276+'TDC Da'!AK276</f>
        <v>514.28800000000001</v>
      </c>
      <c r="AL276" s="222">
        <f>+'MIT Da'!AL276+'SAR Da'!AL276+'URQ Da'!AL276+'ROC Da'!AL276+'SM Da'!AL276+'BN Da'!AL276+'BS Da'!AL276+'TDC Da'!AL276</f>
        <v>797.50199999999995</v>
      </c>
      <c r="AM276" s="55">
        <f>+'MIT Da'!AM276+'SAR Da'!AM276+'URQ Da'!AM276+'ROC Da'!AM276+'SM Da'!AM276+'BN Da'!AM276+'BS Da'!AM276+'TDC Da'!AM276</f>
        <v>9</v>
      </c>
      <c r="AN276" s="55">
        <f>+'MIT Da'!AN276+'SAR Da'!AN276+'URQ Da'!AN276+'ROC Da'!AN276+'SM Da'!AN276+'BN Da'!AN276+'BS Da'!AN276+'TDC Da'!AN276</f>
        <v>56</v>
      </c>
      <c r="AO276" s="55">
        <f>+'MIT Da'!AO276+'SAR Da'!AO276+'URQ Da'!AO276+'ROC Da'!AO276+'SM Da'!AO276+'BN Da'!AO276+'BS Da'!AO276+'TDC Da'!AO276</f>
        <v>77</v>
      </c>
      <c r="AP276" s="232">
        <f>+'MIT Da'!AP276+'SAR Da'!AP276+'URQ Da'!AP276+'ROC Da'!AP276+'SM Da'!AP276+'BN Da'!AP276+'BS Da'!AP276+'TDC Da'!AP276</f>
        <v>142</v>
      </c>
      <c r="AQ276" s="55">
        <f>+'MIT Da'!AQ276+'SAR Da'!AQ276+'URQ Da'!AQ276+'ROC Da'!AQ276+'SM Da'!AQ276+'BN Da'!AQ276+'BS Da'!AQ276+'TDC Da'!AQ276</f>
        <v>564</v>
      </c>
      <c r="AR276" s="55">
        <f>+'MIT Da'!AR276+'SAR Da'!AR276+'URQ Da'!AR276+'ROC Da'!AR276+'SM Da'!AR276+'BN Da'!AR276+'BS Da'!AR276+'TDC Da'!AR276</f>
        <v>399</v>
      </c>
      <c r="AS276" s="55">
        <f>+'MIT Da'!AS276+'SAR Da'!AS276+'URQ Da'!AS276+'ROC Da'!AS276+'SM Da'!AS276+'BN Da'!AS276+'BS Da'!AS276+'TDC Da'!AS276</f>
        <v>72</v>
      </c>
      <c r="AT276" s="232">
        <f>+SUM(RED_InfraMR[[#This Row],[B.02.1 - Parque de Coches Eléctricos Motrices]:[B.02.3 - Parque de Coches Eléctricos Motrices Tipo R]])</f>
        <v>1035</v>
      </c>
      <c r="AU276" s="55">
        <f>+'MIT Da'!AU276+'SAR Da'!AU276+'URQ Da'!AU276+'ROC Da'!AU276+'SM Da'!AU276+'BN Da'!AU276+'BS Da'!AU276+'TDC Da'!AU276</f>
        <v>12</v>
      </c>
      <c r="AV276" s="55">
        <f>+'MIT Da'!AV276+'SAR Da'!AV276+'URQ Da'!AV276+'ROC Da'!AV276+'SM Da'!AV276+'BN Da'!AV276+'BS Da'!AV276+'TDC Da'!AV276</f>
        <v>6</v>
      </c>
      <c r="AW276" s="55">
        <f>+'MIT Da'!AW276+'SAR Da'!AW276+'URQ Da'!AW276+'ROC Da'!AW276+'SM Da'!AW276+'BN Da'!AW276+'BS Da'!AW276+'TDC Da'!AW276</f>
        <v>10</v>
      </c>
      <c r="AX276" s="232">
        <f>+SUM(RED_InfraMR[[#This Row],[B.03.1 - Parque de Coches Motores Motrices Remolcados]:[B.03.3 - Parque de Coches Motores Motrices Cabina]])</f>
        <v>28</v>
      </c>
      <c r="AY276" s="55">
        <f>+'MIT Da'!AY276+'SAR Da'!AY276+'URQ Da'!AY276+'ROC Da'!AY276+'SM Da'!AY276+'BN Da'!AY276+'BS Da'!AY276+'TDC Da'!AY276</f>
        <v>496</v>
      </c>
      <c r="AZ276" s="55">
        <f>+'MIT Da'!AZ276+'SAR Da'!AZ276+'URQ Da'!AZ276+'ROC Da'!AZ276+'SM Da'!AZ276+'BN Da'!AZ276+'BS Da'!AZ276+'TDC Da'!AZ276</f>
        <v>128</v>
      </c>
      <c r="BA276" s="55">
        <f>+'MIT Da'!BA276+'SAR Da'!BA276+'URQ Da'!BA276+'ROC Da'!BA276+'SM Da'!BA276+'BN Da'!BA276+'BS Da'!BA276+'TDC Da'!BA276</f>
        <v>15</v>
      </c>
      <c r="BB276" s="55">
        <f>+'MIT Da'!BB276+'SAR Da'!BB276+'URQ Da'!BB276+'ROC Da'!BB276+'SM Da'!BB276+'BN Da'!BB276+'BS Da'!BB276+'TDC Da'!BB276</f>
        <v>0</v>
      </c>
      <c r="BC276" s="232">
        <f>+SUM(RED_InfraMR[[#This Row],[B.04.1 - Parque de Coches Remolcados Clase Unica]:[B.04.5 - Parque de Coches Remolcados para Servicios Especiales (Cartoneros)]])</f>
        <v>639</v>
      </c>
      <c r="BD276" s="393">
        <f>+'MIT Da'!BD276+'SAR Da'!BD276+'URQ Da'!BD276+'ROC Da'!BD276+'SM Da'!BD276+'BN Da'!BD276+'BS Da'!BD276+'TDC Da'!BD276</f>
        <v>164</v>
      </c>
      <c r="BE276" s="55">
        <f>+'MIT Da'!BE276+'SAR Da'!BE276+'URQ Da'!BE276+'ROC Da'!BE276+'SM Da'!BE276+'BN Da'!BE276+'BS Da'!BE276+'TDC Da'!BE276</f>
        <v>32</v>
      </c>
      <c r="BF276" s="55">
        <f>+'MIT Da'!BF276+'SAR Da'!BF276+'URQ Da'!BF276+'ROC Da'!BF276+'SM Da'!BF276+'BN Da'!BF276+'BS Da'!BF276+'TDC Da'!BF276</f>
        <v>103</v>
      </c>
      <c r="BG276" s="235"/>
    </row>
    <row r="277" spans="1:59">
      <c r="A277" s="1">
        <v>2015</v>
      </c>
      <c r="B277" s="1" t="s">
        <v>72</v>
      </c>
      <c r="C277" s="10">
        <f>+'MIT Da'!C277+'SAR Da'!C277+'URQ Da'!C277+'ROC Da'!C277+'SM Da'!C277+'BN Da'!C277+'BS Da'!C277+'TDC Da'!C277</f>
        <v>147.21299999999999</v>
      </c>
      <c r="D277" s="10">
        <f>+'MIT Da'!D277+'SAR Da'!D277+'URQ Da'!D277+'ROC Da'!D277+'SM Da'!D277+'BN Da'!D277+'BS Da'!D277+'TDC Da'!D277</f>
        <v>450.86300000000006</v>
      </c>
      <c r="E277" s="10">
        <f>+'MIT Da'!E277+'SAR Da'!E277+'URQ Da'!E277+'ROC Da'!E277+'SM Da'!E277+'BN Da'!E277+'BS Da'!E277+'TDC Da'!E277</f>
        <v>0</v>
      </c>
      <c r="F277" s="10">
        <f>+'MIT Da'!F277+'SAR Da'!F277+'URQ Da'!F277+'ROC Da'!F277+'SM Da'!F277+'BN Da'!F277+'BS Da'!F277+'TDC Da'!F277</f>
        <v>186.47664</v>
      </c>
      <c r="G277" s="192">
        <f>+'MIT Da'!G277+'SAR Da'!G277+'URQ Da'!G277+'ROC Da'!G277+'SM Da'!G277+'BN Da'!G277+'BS Da'!G277+'TDC Da'!G277</f>
        <v>784.55263999999988</v>
      </c>
      <c r="H277" s="192">
        <f>+'MIT Da'!H277+'SAR Da'!H277+'URQ Da'!H277+'ROC Da'!H277+'SM Da'!H277+'BN Da'!H277+'BS Da'!H277+'TDC Da'!H277</f>
        <v>784.55263999999988</v>
      </c>
      <c r="I277" s="10">
        <f>+'MIT Da'!I277+'SAR Da'!I277+'URQ Da'!I277+'ROC Da'!I277+'SM Da'!I277+'BN Da'!I277+'BS Da'!I277+'TDC Da'!I277</f>
        <v>1011.8011099999999</v>
      </c>
      <c r="J277" s="10">
        <f>+'MIT Da'!J277+'SAR Da'!J277+'URQ Da'!J277+'ROC Da'!J277+'SM Da'!J277+'BN Da'!J277+'BS Da'!J277+'TDC Da'!J277</f>
        <v>1056.6689100000001</v>
      </c>
      <c r="K277" s="10">
        <f>+'MIT Da'!K277+'SAR Da'!K277+'URQ Da'!K277+'ROC Da'!K277+'SM Da'!K277+'BN Da'!K277+'BS Da'!K277+'TDC Da'!K277</f>
        <v>54.516999999999996</v>
      </c>
      <c r="L277" s="10">
        <f>+'MIT Da'!L277+'SAR Da'!L277+'URQ Da'!L277+'ROC Da'!L277+'SM Da'!L277+'BN Da'!L277+'BS Da'!L277+'TDC Da'!L277</f>
        <v>400.09900000000005</v>
      </c>
      <c r="M277" s="10">
        <f>+'MIT Da'!M277+'SAR Da'!M277+'URQ Da'!M277+'ROC Da'!M277+'SM Da'!M277+'BN Da'!M277+'BS Da'!M277+'TDC Da'!M277</f>
        <v>21.314999999999998</v>
      </c>
      <c r="N277" s="192">
        <f>+'MIT Da'!N277+'SAR Da'!N277+'URQ Da'!N277+'ROC Da'!N277+'SM Da'!N277+'BN Da'!N277+'BS Da'!N277+'TDC Da'!N277</f>
        <v>1456.7679099999998</v>
      </c>
      <c r="O277" s="192">
        <f>+'MIT Da'!O277+'SAR Da'!O277+'URQ Da'!O277+'ROC Da'!O277+'SM Da'!O277+'BN Da'!O277+'BS Da'!O277+'TDC Da'!O277</f>
        <v>1456.7679099999998</v>
      </c>
      <c r="P277" s="55">
        <f>+'MIT Da'!P277+'SAR Da'!P277+'URQ Da'!P277+'ROC Da'!P277+'SM Da'!P277+'BN Da'!P277+'BS Da'!P277+'TDC Da'!P277</f>
        <v>205</v>
      </c>
      <c r="Q277" s="55">
        <f>+'MIT Da'!Q277+'SAR Da'!Q277+'URQ Da'!Q277+'ROC Da'!Q277+'SM Da'!Q277+'BN Da'!Q277+'BS Da'!Q277+'TDC Da'!Q277</f>
        <v>58</v>
      </c>
      <c r="R277" s="55">
        <f>+'MIT Da'!R277+'SAR Da'!R277+'URQ Da'!R277+'ROC Da'!R277+'SM Da'!R277+'BN Da'!R277+'BS Da'!R277+'TDC Da'!R277</f>
        <v>10</v>
      </c>
      <c r="S277" s="213">
        <f>+'MIT Da'!S277+'SAR Da'!S277+'URQ Da'!S277+'ROC Da'!S277+'SM Da'!S277+'BN Da'!S277+'BS Da'!S277+'TDC Da'!S277</f>
        <v>273</v>
      </c>
      <c r="T277" s="213">
        <f>+'MIT Da'!T277+'SAR Da'!T277+'URQ Da'!T277+'ROC Da'!T277+'SM Da'!T277+'BN Da'!T277+'BS Da'!T277+'TDC Da'!T277</f>
        <v>273</v>
      </c>
      <c r="U277" s="55">
        <f>+'MIT Da'!U277+'SAR Da'!U277+'URQ Da'!U277+'ROC Da'!U277+'SM Da'!U277+'BN Da'!U277+'BS Da'!U277+'TDC Da'!U277</f>
        <v>137</v>
      </c>
      <c r="V277" s="55">
        <f>+'MIT Da'!V277+'SAR Da'!V277+'URQ Da'!V277+'ROC Da'!V277+'SM Da'!V277+'BN Da'!V277+'BS Da'!V277+'TDC Da'!V277</f>
        <v>412</v>
      </c>
      <c r="W277" s="55">
        <f>+'MIT Da'!W277+'SAR Da'!W277+'URQ Da'!W277+'ROC Da'!W277+'SM Da'!W277+'BN Da'!W277+'BS Da'!W277+'TDC Da'!W277</f>
        <v>11</v>
      </c>
      <c r="X277" s="55">
        <f>+'MIT Da'!X277+'SAR Da'!X277+'URQ Da'!X277+'ROC Da'!X277+'SM Da'!X277+'BN Da'!X277+'BS Da'!X277+'TDC Da'!X277</f>
        <v>117</v>
      </c>
      <c r="Y277" s="55">
        <f>+'MIT Da'!Y277+'SAR Da'!Y277+'URQ Da'!Y277+'ROC Da'!Y277+'SM Da'!Y277+'BN Da'!Y277+'BS Da'!Y277+'TDC Da'!Y277</f>
        <v>4</v>
      </c>
      <c r="Z277" s="219">
        <f>+'MIT Da'!Z277+'SAR Da'!Z277+'URQ Da'!Z277+'ROC Da'!Z277+'SM Da'!Z277+'BN Da'!Z277+'BS Da'!Z277+'TDC Da'!Z277</f>
        <v>681</v>
      </c>
      <c r="AA277" s="55">
        <f>+'MIT Da'!AA277+'SAR Da'!AA277+'URQ Da'!AA277+'ROC Da'!AA277+'SM Da'!AA277+'BN Da'!AA277+'BS Da'!AA277+'TDC Da'!AA277</f>
        <v>191</v>
      </c>
      <c r="AB277" s="55">
        <f>+'MIT Da'!AB277+'SAR Da'!AB277+'URQ Da'!AB277+'ROC Da'!AB277+'SM Da'!AB277+'BN Da'!AB277+'BS Da'!AB277+'TDC Da'!AB277</f>
        <v>103</v>
      </c>
      <c r="AC277" s="55">
        <f>+'MIT Da'!AC277+'SAR Da'!AC277+'URQ Da'!AC277+'ROC Da'!AC277+'SM Da'!AC277+'BN Da'!AC277+'BS Da'!AC277+'TDC Da'!AC277</f>
        <v>681</v>
      </c>
      <c r="AD277" s="219">
        <f>+'MIT Da'!AD277+'SAR Da'!AD277+'URQ Da'!AD277+'ROC Da'!AD277+'SM Da'!AD277+'BN Da'!AD277+'BS Da'!AD277+'TDC Da'!AD277</f>
        <v>975</v>
      </c>
      <c r="AE277" s="55">
        <f>+'MIT Da'!AE277+'SAR Da'!AE277+'URQ Da'!AE277+'ROC Da'!AE277+'SM Da'!AE277+'BN Da'!AE277+'BS Da'!AE277+'TDC Da'!AE277</f>
        <v>58</v>
      </c>
      <c r="AF277" s="55">
        <f>+'MIT Da'!AF277+'SAR Da'!AF277+'URQ Da'!AF277+'ROC Da'!AF277+'SM Da'!AF277+'BN Da'!AF277+'BS Da'!AF277+'TDC Da'!AF277</f>
        <v>104</v>
      </c>
      <c r="AG277" s="55">
        <f>+'MIT Da'!AG277+'SAR Da'!AG277+'URQ Da'!AG277+'ROC Da'!AG277+'SM Da'!AG277+'BN Da'!AG277+'BS Da'!AG277+'TDC Da'!AG277</f>
        <v>452</v>
      </c>
      <c r="AH277" s="219">
        <f>+'MIT Da'!AH277+'SAR Da'!AH277+'URQ Da'!AH277+'ROC Da'!AH277+'SM Da'!AH277+'BN Da'!AH277+'BS Da'!AH277+'TDC Da'!AH277</f>
        <v>614</v>
      </c>
      <c r="AI277" s="10">
        <f>+'MIT Da'!AI277+'SAR Da'!AI277+'URQ Da'!AI277+'ROC Da'!AI277+'SM Da'!AI277+'BN Da'!AI277+'BS Da'!AI277+'TDC Da'!AI277</f>
        <v>280.81400000000002</v>
      </c>
      <c r="AJ277" s="10">
        <f>+'MIT Da'!AJ277+'SAR Da'!AJ277+'URQ Da'!AJ277+'ROC Da'!AJ277+'SM Da'!AJ277+'BN Da'!AJ277+'BS Da'!AJ277+'TDC Da'!AJ277</f>
        <v>2.4</v>
      </c>
      <c r="AK277" s="10">
        <f>+'MIT Da'!AK277+'SAR Da'!AK277+'URQ Da'!AK277+'ROC Da'!AK277+'SM Da'!AK277+'BN Da'!AK277+'BS Da'!AK277+'TDC Da'!AK277</f>
        <v>514.28800000000001</v>
      </c>
      <c r="AL277" s="222">
        <f>+'MIT Da'!AL277+'SAR Da'!AL277+'URQ Da'!AL277+'ROC Da'!AL277+'SM Da'!AL277+'BN Da'!AL277+'BS Da'!AL277+'TDC Da'!AL277</f>
        <v>797.50199999999995</v>
      </c>
      <c r="AM277" s="55">
        <f>+'MIT Da'!AM277+'SAR Da'!AM277+'URQ Da'!AM277+'ROC Da'!AM277+'SM Da'!AM277+'BN Da'!AM277+'BS Da'!AM277+'TDC Da'!AM277</f>
        <v>9</v>
      </c>
      <c r="AN277" s="55">
        <f>+'MIT Da'!AN277+'SAR Da'!AN277+'URQ Da'!AN277+'ROC Da'!AN277+'SM Da'!AN277+'BN Da'!AN277+'BS Da'!AN277+'TDC Da'!AN277</f>
        <v>56</v>
      </c>
      <c r="AO277" s="55">
        <f>+'MIT Da'!AO277+'SAR Da'!AO277+'URQ Da'!AO277+'ROC Da'!AO277+'SM Da'!AO277+'BN Da'!AO277+'BS Da'!AO277+'TDC Da'!AO277</f>
        <v>77</v>
      </c>
      <c r="AP277" s="232">
        <f>+'MIT Da'!AP277+'SAR Da'!AP277+'URQ Da'!AP277+'ROC Da'!AP277+'SM Da'!AP277+'BN Da'!AP277+'BS Da'!AP277+'TDC Da'!AP277</f>
        <v>142</v>
      </c>
      <c r="AQ277" s="55">
        <f>+'MIT Da'!AQ277+'SAR Da'!AQ277+'URQ Da'!AQ277+'ROC Da'!AQ277+'SM Da'!AQ277+'BN Da'!AQ277+'BS Da'!AQ277+'TDC Da'!AQ277</f>
        <v>564</v>
      </c>
      <c r="AR277" s="55">
        <f>+'MIT Da'!AR277+'SAR Da'!AR277+'URQ Da'!AR277+'ROC Da'!AR277+'SM Da'!AR277+'BN Da'!AR277+'BS Da'!AR277+'TDC Da'!AR277</f>
        <v>399</v>
      </c>
      <c r="AS277" s="55">
        <f>+'MIT Da'!AS277+'SAR Da'!AS277+'URQ Da'!AS277+'ROC Da'!AS277+'SM Da'!AS277+'BN Da'!AS277+'BS Da'!AS277+'TDC Da'!AS277</f>
        <v>72</v>
      </c>
      <c r="AT277" s="232">
        <f>+SUM(RED_InfraMR[[#This Row],[B.02.1 - Parque de Coches Eléctricos Motrices]:[B.02.3 - Parque de Coches Eléctricos Motrices Tipo R]])</f>
        <v>1035</v>
      </c>
      <c r="AU277" s="55">
        <f>+'MIT Da'!AU277+'SAR Da'!AU277+'URQ Da'!AU277+'ROC Da'!AU277+'SM Da'!AU277+'BN Da'!AU277+'BS Da'!AU277+'TDC Da'!AU277</f>
        <v>12</v>
      </c>
      <c r="AV277" s="55">
        <f>+'MIT Da'!AV277+'SAR Da'!AV277+'URQ Da'!AV277+'ROC Da'!AV277+'SM Da'!AV277+'BN Da'!AV277+'BS Da'!AV277+'TDC Da'!AV277</f>
        <v>6</v>
      </c>
      <c r="AW277" s="55">
        <f>+'MIT Da'!AW277+'SAR Da'!AW277+'URQ Da'!AW277+'ROC Da'!AW277+'SM Da'!AW277+'BN Da'!AW277+'BS Da'!AW277+'TDC Da'!AW277</f>
        <v>10</v>
      </c>
      <c r="AX277" s="232">
        <f>+SUM(RED_InfraMR[[#This Row],[B.03.1 - Parque de Coches Motores Motrices Remolcados]:[B.03.3 - Parque de Coches Motores Motrices Cabina]])</f>
        <v>28</v>
      </c>
      <c r="AY277" s="55">
        <f>+'MIT Da'!AY277+'SAR Da'!AY277+'URQ Da'!AY277+'ROC Da'!AY277+'SM Da'!AY277+'BN Da'!AY277+'BS Da'!AY277+'TDC Da'!AY277</f>
        <v>496</v>
      </c>
      <c r="AZ277" s="55">
        <f>+'MIT Da'!AZ277+'SAR Da'!AZ277+'URQ Da'!AZ277+'ROC Da'!AZ277+'SM Da'!AZ277+'BN Da'!AZ277+'BS Da'!AZ277+'TDC Da'!AZ277</f>
        <v>128</v>
      </c>
      <c r="BA277" s="55">
        <f>+'MIT Da'!BA277+'SAR Da'!BA277+'URQ Da'!BA277+'ROC Da'!BA277+'SM Da'!BA277+'BN Da'!BA277+'BS Da'!BA277+'TDC Da'!BA277</f>
        <v>15</v>
      </c>
      <c r="BB277" s="55">
        <f>+'MIT Da'!BB277+'SAR Da'!BB277+'URQ Da'!BB277+'ROC Da'!BB277+'SM Da'!BB277+'BN Da'!BB277+'BS Da'!BB277+'TDC Da'!BB277</f>
        <v>0</v>
      </c>
      <c r="BC277" s="232">
        <f>+SUM(RED_InfraMR[[#This Row],[B.04.1 - Parque de Coches Remolcados Clase Unica]:[B.04.5 - Parque de Coches Remolcados para Servicios Especiales (Cartoneros)]])</f>
        <v>639</v>
      </c>
      <c r="BD277" s="393">
        <f>+'MIT Da'!BD277+'SAR Da'!BD277+'URQ Da'!BD277+'ROC Da'!BD277+'SM Da'!BD277+'BN Da'!BD277+'BS Da'!BD277+'TDC Da'!BD277</f>
        <v>164</v>
      </c>
      <c r="BE277" s="55">
        <f>+'MIT Da'!BE277+'SAR Da'!BE277+'URQ Da'!BE277+'ROC Da'!BE277+'SM Da'!BE277+'BN Da'!BE277+'BS Da'!BE277+'TDC Da'!BE277</f>
        <v>32</v>
      </c>
      <c r="BF277" s="55">
        <f>+'MIT Da'!BF277+'SAR Da'!BF277+'URQ Da'!BF277+'ROC Da'!BF277+'SM Da'!BF277+'BN Da'!BF277+'BS Da'!BF277+'TDC Da'!BF277</f>
        <v>103</v>
      </c>
      <c r="BG277" s="235"/>
    </row>
    <row r="278" spans="1:59">
      <c r="A278" s="1">
        <v>2016</v>
      </c>
      <c r="B278" s="1" t="s">
        <v>61</v>
      </c>
      <c r="C278" s="10">
        <f>+'MIT Da'!C278+'SAR Da'!C278+'URQ Da'!C278+'ROC Da'!C278+'SM Da'!C278+'BN Da'!C278+'BS Da'!C278+'TDC Da'!C278</f>
        <v>147.21299999999999</v>
      </c>
      <c r="D278" s="10">
        <f>+'MIT Da'!D278+'SAR Da'!D278+'URQ Da'!D278+'ROC Da'!D278+'SM Da'!D278+'BN Da'!D278+'BS Da'!D278+'TDC Da'!D278</f>
        <v>450.86300000000006</v>
      </c>
      <c r="E278" s="10">
        <f>+'MIT Da'!E278+'SAR Da'!E278+'URQ Da'!E278+'ROC Da'!E278+'SM Da'!E278+'BN Da'!E278+'BS Da'!E278+'TDC Da'!E278</f>
        <v>0</v>
      </c>
      <c r="F278" s="10">
        <f>+'MIT Da'!F278+'SAR Da'!F278+'URQ Da'!F278+'ROC Da'!F278+'SM Da'!F278+'BN Da'!F278+'BS Da'!F278+'TDC Da'!F278</f>
        <v>186.47664</v>
      </c>
      <c r="G278" s="192">
        <f>+'MIT Da'!G278+'SAR Da'!G278+'URQ Da'!G278+'ROC Da'!G278+'SM Da'!G278+'BN Da'!G278+'BS Da'!G278+'TDC Da'!G278</f>
        <v>784.55263999999988</v>
      </c>
      <c r="H278" s="192">
        <f>+'MIT Da'!H278+'SAR Da'!H278+'URQ Da'!H278+'ROC Da'!H278+'SM Da'!H278+'BN Da'!H278+'BS Da'!H278+'TDC Da'!H278</f>
        <v>784.55263999999988</v>
      </c>
      <c r="I278" s="10">
        <f>+'MIT Da'!I278+'SAR Da'!I278+'URQ Da'!I278+'ROC Da'!I278+'SM Da'!I278+'BN Da'!I278+'BS Da'!I278+'TDC Da'!I278</f>
        <v>1011.8011099999999</v>
      </c>
      <c r="J278" s="10">
        <f>+'MIT Da'!J278+'SAR Da'!J278+'URQ Da'!J278+'ROC Da'!J278+'SM Da'!J278+'BN Da'!J278+'BS Da'!J278+'TDC Da'!J278</f>
        <v>1056.6689100000001</v>
      </c>
      <c r="K278" s="10">
        <f>+'MIT Da'!K278+'SAR Da'!K278+'URQ Da'!K278+'ROC Da'!K278+'SM Da'!K278+'BN Da'!K278+'BS Da'!K278+'TDC Da'!K278</f>
        <v>54.516999999999996</v>
      </c>
      <c r="L278" s="10">
        <f>+'MIT Da'!L278+'SAR Da'!L278+'URQ Da'!L278+'ROC Da'!L278+'SM Da'!L278+'BN Da'!L278+'BS Da'!L278+'TDC Da'!L278</f>
        <v>400.09900000000005</v>
      </c>
      <c r="M278" s="10">
        <f>+'MIT Da'!M278+'SAR Da'!M278+'URQ Da'!M278+'ROC Da'!M278+'SM Da'!M278+'BN Da'!M278+'BS Da'!M278+'TDC Da'!M278</f>
        <v>21.314999999999998</v>
      </c>
      <c r="N278" s="192">
        <f>+'MIT Da'!N278+'SAR Da'!N278+'URQ Da'!N278+'ROC Da'!N278+'SM Da'!N278+'BN Da'!N278+'BS Da'!N278+'TDC Da'!N278</f>
        <v>1456.7679099999998</v>
      </c>
      <c r="O278" s="192">
        <f>+'MIT Da'!O278+'SAR Da'!O278+'URQ Da'!O278+'ROC Da'!O278+'SM Da'!O278+'BN Da'!O278+'BS Da'!O278+'TDC Da'!O278</f>
        <v>1456.7679099999998</v>
      </c>
      <c r="P278" s="55">
        <f>+'MIT Da'!P278+'SAR Da'!P278+'URQ Da'!P278+'ROC Da'!P278+'SM Da'!P278+'BN Da'!P278+'BS Da'!P278+'TDC Da'!P278</f>
        <v>205</v>
      </c>
      <c r="Q278" s="55">
        <f>+'MIT Da'!Q278+'SAR Da'!Q278+'URQ Da'!Q278+'ROC Da'!Q278+'SM Da'!Q278+'BN Da'!Q278+'BS Da'!Q278+'TDC Da'!Q278</f>
        <v>58</v>
      </c>
      <c r="R278" s="55">
        <f>+'MIT Da'!R278+'SAR Da'!R278+'URQ Da'!R278+'ROC Da'!R278+'SM Da'!R278+'BN Da'!R278+'BS Da'!R278+'TDC Da'!R278</f>
        <v>10</v>
      </c>
      <c r="S278" s="213">
        <f>+'MIT Da'!S278+'SAR Da'!S278+'URQ Da'!S278+'ROC Da'!S278+'SM Da'!S278+'BN Da'!S278+'BS Da'!S278+'TDC Da'!S278</f>
        <v>273</v>
      </c>
      <c r="T278" s="213">
        <f>+'MIT Da'!T278+'SAR Da'!T278+'URQ Da'!T278+'ROC Da'!T278+'SM Da'!T278+'BN Da'!T278+'BS Da'!T278+'TDC Da'!T278</f>
        <v>273</v>
      </c>
      <c r="U278" s="55">
        <f>+'MIT Da'!U278+'SAR Da'!U278+'URQ Da'!U278+'ROC Da'!U278+'SM Da'!U278+'BN Da'!U278+'BS Da'!U278+'TDC Da'!U278</f>
        <v>137</v>
      </c>
      <c r="V278" s="55">
        <f>+'MIT Da'!V278+'SAR Da'!V278+'URQ Da'!V278+'ROC Da'!V278+'SM Da'!V278+'BN Da'!V278+'BS Da'!V278+'TDC Da'!V278</f>
        <v>407</v>
      </c>
      <c r="W278" s="55">
        <f>+'MIT Da'!W278+'SAR Da'!W278+'URQ Da'!W278+'ROC Da'!W278+'SM Da'!W278+'BN Da'!W278+'BS Da'!W278+'TDC Da'!W278</f>
        <v>11</v>
      </c>
      <c r="X278" s="55">
        <f>+'MIT Da'!X278+'SAR Da'!X278+'URQ Da'!X278+'ROC Da'!X278+'SM Da'!X278+'BN Da'!X278+'BS Da'!X278+'TDC Da'!X278</f>
        <v>117</v>
      </c>
      <c r="Y278" s="55">
        <f>+'MIT Da'!Y278+'SAR Da'!Y278+'URQ Da'!Y278+'ROC Da'!Y278+'SM Da'!Y278+'BN Da'!Y278+'BS Da'!Y278+'TDC Da'!Y278</f>
        <v>4</v>
      </c>
      <c r="Z278" s="219">
        <f>+'MIT Da'!Z278+'SAR Da'!Z278+'URQ Da'!Z278+'ROC Da'!Z278+'SM Da'!Z278+'BN Da'!Z278+'BS Da'!Z278+'TDC Da'!Z278</f>
        <v>676</v>
      </c>
      <c r="AA278" s="55">
        <f>+'MIT Da'!AA278+'SAR Da'!AA278+'URQ Da'!AA278+'ROC Da'!AA278+'SM Da'!AA278+'BN Da'!AA278+'BS Da'!AA278+'TDC Da'!AA278</f>
        <v>193</v>
      </c>
      <c r="AB278" s="55">
        <f>+'MIT Da'!AB278+'SAR Da'!AB278+'URQ Da'!AB278+'ROC Da'!AB278+'SM Da'!AB278+'BN Da'!AB278+'BS Da'!AB278+'TDC Da'!AB278</f>
        <v>103</v>
      </c>
      <c r="AC278" s="55">
        <f>+'MIT Da'!AC278+'SAR Da'!AC278+'URQ Da'!AC278+'ROC Da'!AC278+'SM Da'!AC278+'BN Da'!AC278+'BS Da'!AC278+'TDC Da'!AC278</f>
        <v>676</v>
      </c>
      <c r="AD278" s="219">
        <f>+'MIT Da'!AD278+'SAR Da'!AD278+'URQ Da'!AD278+'ROC Da'!AD278+'SM Da'!AD278+'BN Da'!AD278+'BS Da'!AD278+'TDC Da'!AD278</f>
        <v>972</v>
      </c>
      <c r="AE278" s="55">
        <f>+'MIT Da'!AE278+'SAR Da'!AE278+'URQ Da'!AE278+'ROC Da'!AE278+'SM Da'!AE278+'BN Da'!AE278+'BS Da'!AE278+'TDC Da'!AE278</f>
        <v>59</v>
      </c>
      <c r="AF278" s="55">
        <f>+'MIT Da'!AF278+'SAR Da'!AF278+'URQ Da'!AF278+'ROC Da'!AF278+'SM Da'!AF278+'BN Da'!AF278+'BS Da'!AF278+'TDC Da'!AF278</f>
        <v>101</v>
      </c>
      <c r="AG278" s="55">
        <f>+'MIT Da'!AG278+'SAR Da'!AG278+'URQ Da'!AG278+'ROC Da'!AG278+'SM Da'!AG278+'BN Da'!AG278+'BS Da'!AG278+'TDC Da'!AG278</f>
        <v>470</v>
      </c>
      <c r="AH278" s="219">
        <f>+'MIT Da'!AH278+'SAR Da'!AH278+'URQ Da'!AH278+'ROC Da'!AH278+'SM Da'!AH278+'BN Da'!AH278+'BS Da'!AH278+'TDC Da'!AH278</f>
        <v>630</v>
      </c>
      <c r="AI278" s="10">
        <f>+'MIT Da'!AI278+'SAR Da'!AI278+'URQ Da'!AI278+'ROC Da'!AI278+'SM Da'!AI278+'BN Da'!AI278+'BS Da'!AI278+'TDC Da'!AI278</f>
        <v>280.81400000000002</v>
      </c>
      <c r="AJ278" s="10">
        <f>+'MIT Da'!AJ278+'SAR Da'!AJ278+'URQ Da'!AJ278+'ROC Da'!AJ278+'SM Da'!AJ278+'BN Da'!AJ278+'BS Da'!AJ278+'TDC Da'!AJ278</f>
        <v>2.4</v>
      </c>
      <c r="AK278" s="10">
        <f>+'MIT Da'!AK278+'SAR Da'!AK278+'URQ Da'!AK278+'ROC Da'!AK278+'SM Da'!AK278+'BN Da'!AK278+'BS Da'!AK278+'TDC Da'!AK278</f>
        <v>514.28800000000001</v>
      </c>
      <c r="AL278" s="222">
        <f>+'MIT Da'!AL278+'SAR Da'!AL278+'URQ Da'!AL278+'ROC Da'!AL278+'SM Da'!AL278+'BN Da'!AL278+'BS Da'!AL278+'TDC Da'!AL278</f>
        <v>797.50199999999995</v>
      </c>
      <c r="AM278" s="55">
        <f>+'MIT Da'!AM278+'SAR Da'!AM278+'URQ Da'!AM278+'ROC Da'!AM278+'SM Da'!AM278+'BN Da'!AM278+'BS Da'!AM278+'TDC Da'!AM278</f>
        <v>9</v>
      </c>
      <c r="AN278" s="55">
        <f>+'MIT Da'!AN278+'SAR Da'!AN278+'URQ Da'!AN278+'ROC Da'!AN278+'SM Da'!AN278+'BN Da'!AN278+'BS Da'!AN278+'TDC Da'!AN278</f>
        <v>56</v>
      </c>
      <c r="AO278" s="55">
        <f>+'MIT Da'!AO278+'SAR Da'!AO278+'URQ Da'!AO278+'ROC Da'!AO278+'SM Da'!AO278+'BN Da'!AO278+'BS Da'!AO278+'TDC Da'!AO278</f>
        <v>77</v>
      </c>
      <c r="AP278" s="232">
        <f>+'MIT Da'!AP278+'SAR Da'!AP278+'URQ Da'!AP278+'ROC Da'!AP278+'SM Da'!AP278+'BN Da'!AP278+'BS Da'!AP278+'TDC Da'!AP278</f>
        <v>142</v>
      </c>
      <c r="AQ278" s="55">
        <f>+'MIT Da'!AQ278+'SAR Da'!AQ278+'URQ Da'!AQ278+'ROC Da'!AQ278+'SM Da'!AQ278+'BN Da'!AQ278+'BS Da'!AQ278+'TDC Da'!AQ278</f>
        <v>564</v>
      </c>
      <c r="AR278" s="55">
        <f>+'MIT Da'!AR278+'SAR Da'!AR278+'URQ Da'!AR278+'ROC Da'!AR278+'SM Da'!AR278+'BN Da'!AR278+'BS Da'!AR278+'TDC Da'!AR278</f>
        <v>399</v>
      </c>
      <c r="AS278" s="55">
        <f>+'MIT Da'!AS278+'SAR Da'!AS278+'URQ Da'!AS278+'ROC Da'!AS278+'SM Da'!AS278+'BN Da'!AS278+'BS Da'!AS278+'TDC Da'!AS278</f>
        <v>72</v>
      </c>
      <c r="AT278" s="232">
        <f>+SUM(RED_InfraMR[[#This Row],[B.02.1 - Parque de Coches Eléctricos Motrices]:[B.02.3 - Parque de Coches Eléctricos Motrices Tipo R]])</f>
        <v>1035</v>
      </c>
      <c r="AU278" s="55">
        <f>+'MIT Da'!AU278+'SAR Da'!AU278+'URQ Da'!AU278+'ROC Da'!AU278+'SM Da'!AU278+'BN Da'!AU278+'BS Da'!AU278+'TDC Da'!AU278</f>
        <v>12</v>
      </c>
      <c r="AV278" s="55">
        <f>+'MIT Da'!AV278+'SAR Da'!AV278+'URQ Da'!AV278+'ROC Da'!AV278+'SM Da'!AV278+'BN Da'!AV278+'BS Da'!AV278+'TDC Da'!AV278</f>
        <v>6</v>
      </c>
      <c r="AW278" s="55">
        <f>+'MIT Da'!AW278+'SAR Da'!AW278+'URQ Da'!AW278+'ROC Da'!AW278+'SM Da'!AW278+'BN Da'!AW278+'BS Da'!AW278+'TDC Da'!AW278</f>
        <v>10</v>
      </c>
      <c r="AX278" s="232">
        <f>+SUM(RED_InfraMR[[#This Row],[B.03.1 - Parque de Coches Motores Motrices Remolcados]:[B.03.3 - Parque de Coches Motores Motrices Cabina]])</f>
        <v>28</v>
      </c>
      <c r="AY278" s="55">
        <f>+'MIT Da'!AY278+'SAR Da'!AY278+'URQ Da'!AY278+'ROC Da'!AY278+'SM Da'!AY278+'BN Da'!AY278+'BS Da'!AY278+'TDC Da'!AY278</f>
        <v>496</v>
      </c>
      <c r="AZ278" s="55">
        <f>+'MIT Da'!AZ278+'SAR Da'!AZ278+'URQ Da'!AZ278+'ROC Da'!AZ278+'SM Da'!AZ278+'BN Da'!AZ278+'BS Da'!AZ278+'TDC Da'!AZ278</f>
        <v>128</v>
      </c>
      <c r="BA278" s="55">
        <f>+'MIT Da'!BA278+'SAR Da'!BA278+'URQ Da'!BA278+'ROC Da'!BA278+'SM Da'!BA278+'BN Da'!BA278+'BS Da'!BA278+'TDC Da'!BA278</f>
        <v>15</v>
      </c>
      <c r="BB278" s="55">
        <f>+'MIT Da'!BB278+'SAR Da'!BB278+'URQ Da'!BB278+'ROC Da'!BB278+'SM Da'!BB278+'BN Da'!BB278+'BS Da'!BB278+'TDC Da'!BB278</f>
        <v>0</v>
      </c>
      <c r="BC278" s="232">
        <f>+SUM(RED_InfraMR[[#This Row],[B.04.1 - Parque de Coches Remolcados Clase Unica]:[B.04.5 - Parque de Coches Remolcados para Servicios Especiales (Cartoneros)]])</f>
        <v>639</v>
      </c>
      <c r="BD278" s="393">
        <f>+'MIT Da'!BD278+'SAR Da'!BD278+'URQ Da'!BD278+'ROC Da'!BD278+'SM Da'!BD278+'BN Da'!BD278+'BS Da'!BD278+'TDC Da'!BD278</f>
        <v>164</v>
      </c>
      <c r="BE278" s="55">
        <f>+'MIT Da'!BE278+'SAR Da'!BE278+'URQ Da'!BE278+'ROC Da'!BE278+'SM Da'!BE278+'BN Da'!BE278+'BS Da'!BE278+'TDC Da'!BE278</f>
        <v>33</v>
      </c>
      <c r="BF278" s="55">
        <f>+'MIT Da'!BF278+'SAR Da'!BF278+'URQ Da'!BF278+'ROC Da'!BF278+'SM Da'!BF278+'BN Da'!BF278+'BS Da'!BF278+'TDC Da'!BF278</f>
        <v>103</v>
      </c>
      <c r="BG278" s="235"/>
    </row>
    <row r="279" spans="1:59">
      <c r="A279" s="1">
        <v>2016</v>
      </c>
      <c r="B279" s="1" t="s">
        <v>62</v>
      </c>
      <c r="C279" s="10">
        <f>+'MIT Da'!C279+'SAR Da'!C279+'URQ Da'!C279+'ROC Da'!C279+'SM Da'!C279+'BN Da'!C279+'BS Da'!C279+'TDC Da'!C279</f>
        <v>147.21299999999999</v>
      </c>
      <c r="D279" s="10">
        <f>+'MIT Da'!D279+'SAR Da'!D279+'URQ Da'!D279+'ROC Da'!D279+'SM Da'!D279+'BN Da'!D279+'BS Da'!D279+'TDC Da'!D279</f>
        <v>450.86300000000006</v>
      </c>
      <c r="E279" s="10">
        <f>+'MIT Da'!E279+'SAR Da'!E279+'URQ Da'!E279+'ROC Da'!E279+'SM Da'!E279+'BN Da'!E279+'BS Da'!E279+'TDC Da'!E279</f>
        <v>0</v>
      </c>
      <c r="F279" s="10">
        <f>+'MIT Da'!F279+'SAR Da'!F279+'URQ Da'!F279+'ROC Da'!F279+'SM Da'!F279+'BN Da'!F279+'BS Da'!F279+'TDC Da'!F279</f>
        <v>186.47664</v>
      </c>
      <c r="G279" s="192">
        <f>+'MIT Da'!G279+'SAR Da'!G279+'URQ Da'!G279+'ROC Da'!G279+'SM Da'!G279+'BN Da'!G279+'BS Da'!G279+'TDC Da'!G279</f>
        <v>784.55263999999988</v>
      </c>
      <c r="H279" s="192">
        <f>+'MIT Da'!H279+'SAR Da'!H279+'URQ Da'!H279+'ROC Da'!H279+'SM Da'!H279+'BN Da'!H279+'BS Da'!H279+'TDC Da'!H279</f>
        <v>784.55263999999988</v>
      </c>
      <c r="I279" s="10">
        <f>+'MIT Da'!I279+'SAR Da'!I279+'URQ Da'!I279+'ROC Da'!I279+'SM Da'!I279+'BN Da'!I279+'BS Da'!I279+'TDC Da'!I279</f>
        <v>1011.8011099999999</v>
      </c>
      <c r="J279" s="10">
        <f>+'MIT Da'!J279+'SAR Da'!J279+'URQ Da'!J279+'ROC Da'!J279+'SM Da'!J279+'BN Da'!J279+'BS Da'!J279+'TDC Da'!J279</f>
        <v>1056.6689100000001</v>
      </c>
      <c r="K279" s="10">
        <f>+'MIT Da'!K279+'SAR Da'!K279+'URQ Da'!K279+'ROC Da'!K279+'SM Da'!K279+'BN Da'!K279+'BS Da'!K279+'TDC Da'!K279</f>
        <v>54.516999999999996</v>
      </c>
      <c r="L279" s="10">
        <f>+'MIT Da'!L279+'SAR Da'!L279+'URQ Da'!L279+'ROC Da'!L279+'SM Da'!L279+'BN Da'!L279+'BS Da'!L279+'TDC Da'!L279</f>
        <v>400.09900000000005</v>
      </c>
      <c r="M279" s="10">
        <f>+'MIT Da'!M279+'SAR Da'!M279+'URQ Da'!M279+'ROC Da'!M279+'SM Da'!M279+'BN Da'!M279+'BS Da'!M279+'TDC Da'!M279</f>
        <v>21.314999999999998</v>
      </c>
      <c r="N279" s="192">
        <f>+'MIT Da'!N279+'SAR Da'!N279+'URQ Da'!N279+'ROC Da'!N279+'SM Da'!N279+'BN Da'!N279+'BS Da'!N279+'TDC Da'!N279</f>
        <v>1456.7679099999998</v>
      </c>
      <c r="O279" s="192">
        <f>+'MIT Da'!O279+'SAR Da'!O279+'URQ Da'!O279+'ROC Da'!O279+'SM Da'!O279+'BN Da'!O279+'BS Da'!O279+'TDC Da'!O279</f>
        <v>1456.7679099999998</v>
      </c>
      <c r="P279" s="55">
        <f>+'MIT Da'!P279+'SAR Da'!P279+'URQ Da'!P279+'ROC Da'!P279+'SM Da'!P279+'BN Da'!P279+'BS Da'!P279+'TDC Da'!P279</f>
        <v>205</v>
      </c>
      <c r="Q279" s="55">
        <f>+'MIT Da'!Q279+'SAR Da'!Q279+'URQ Da'!Q279+'ROC Da'!Q279+'SM Da'!Q279+'BN Da'!Q279+'BS Da'!Q279+'TDC Da'!Q279</f>
        <v>58</v>
      </c>
      <c r="R279" s="55">
        <f>+'MIT Da'!R279+'SAR Da'!R279+'URQ Da'!R279+'ROC Da'!R279+'SM Da'!R279+'BN Da'!R279+'BS Da'!R279+'TDC Da'!R279</f>
        <v>10</v>
      </c>
      <c r="S279" s="213">
        <f>+'MIT Da'!S279+'SAR Da'!S279+'URQ Da'!S279+'ROC Da'!S279+'SM Da'!S279+'BN Da'!S279+'BS Da'!S279+'TDC Da'!S279</f>
        <v>273</v>
      </c>
      <c r="T279" s="213">
        <f>+'MIT Da'!T279+'SAR Da'!T279+'URQ Da'!T279+'ROC Da'!T279+'SM Da'!T279+'BN Da'!T279+'BS Da'!T279+'TDC Da'!T279</f>
        <v>273</v>
      </c>
      <c r="U279" s="55">
        <f>+'MIT Da'!U279+'SAR Da'!U279+'URQ Da'!U279+'ROC Da'!U279+'SM Da'!U279+'BN Da'!U279+'BS Da'!U279+'TDC Da'!U279</f>
        <v>137</v>
      </c>
      <c r="V279" s="55">
        <f>+'MIT Da'!V279+'SAR Da'!V279+'URQ Da'!V279+'ROC Da'!V279+'SM Da'!V279+'BN Da'!V279+'BS Da'!V279+'TDC Da'!V279</f>
        <v>407</v>
      </c>
      <c r="W279" s="55">
        <f>+'MIT Da'!W279+'SAR Da'!W279+'URQ Da'!W279+'ROC Da'!W279+'SM Da'!W279+'BN Da'!W279+'BS Da'!W279+'TDC Da'!W279</f>
        <v>11</v>
      </c>
      <c r="X279" s="55">
        <f>+'MIT Da'!X279+'SAR Da'!X279+'URQ Da'!X279+'ROC Da'!X279+'SM Da'!X279+'BN Da'!X279+'BS Da'!X279+'TDC Da'!X279</f>
        <v>117</v>
      </c>
      <c r="Y279" s="55">
        <f>+'MIT Da'!Y279+'SAR Da'!Y279+'URQ Da'!Y279+'ROC Da'!Y279+'SM Da'!Y279+'BN Da'!Y279+'BS Da'!Y279+'TDC Da'!Y279</f>
        <v>4</v>
      </c>
      <c r="Z279" s="219">
        <f>+'MIT Da'!Z279+'SAR Da'!Z279+'URQ Da'!Z279+'ROC Da'!Z279+'SM Da'!Z279+'BN Da'!Z279+'BS Da'!Z279+'TDC Da'!Z279</f>
        <v>676</v>
      </c>
      <c r="AA279" s="55">
        <f>+'MIT Da'!AA279+'SAR Da'!AA279+'URQ Da'!AA279+'ROC Da'!AA279+'SM Da'!AA279+'BN Da'!AA279+'BS Da'!AA279+'TDC Da'!AA279</f>
        <v>193</v>
      </c>
      <c r="AB279" s="55">
        <f>+'MIT Da'!AB279+'SAR Da'!AB279+'URQ Da'!AB279+'ROC Da'!AB279+'SM Da'!AB279+'BN Da'!AB279+'BS Da'!AB279+'TDC Da'!AB279</f>
        <v>103</v>
      </c>
      <c r="AC279" s="55">
        <f>+'MIT Da'!AC279+'SAR Da'!AC279+'URQ Da'!AC279+'ROC Da'!AC279+'SM Da'!AC279+'BN Da'!AC279+'BS Da'!AC279+'TDC Da'!AC279</f>
        <v>676</v>
      </c>
      <c r="AD279" s="219">
        <f>+'MIT Da'!AD279+'SAR Da'!AD279+'URQ Da'!AD279+'ROC Da'!AD279+'SM Da'!AD279+'BN Da'!AD279+'BS Da'!AD279+'TDC Da'!AD279</f>
        <v>972</v>
      </c>
      <c r="AE279" s="55">
        <f>+'MIT Da'!AE279+'SAR Da'!AE279+'URQ Da'!AE279+'ROC Da'!AE279+'SM Da'!AE279+'BN Da'!AE279+'BS Da'!AE279+'TDC Da'!AE279</f>
        <v>59</v>
      </c>
      <c r="AF279" s="55">
        <f>+'MIT Da'!AF279+'SAR Da'!AF279+'URQ Da'!AF279+'ROC Da'!AF279+'SM Da'!AF279+'BN Da'!AF279+'BS Da'!AF279+'TDC Da'!AF279</f>
        <v>101</v>
      </c>
      <c r="AG279" s="55">
        <f>+'MIT Da'!AG279+'SAR Da'!AG279+'URQ Da'!AG279+'ROC Da'!AG279+'SM Da'!AG279+'BN Da'!AG279+'BS Da'!AG279+'TDC Da'!AG279</f>
        <v>470</v>
      </c>
      <c r="AH279" s="219">
        <f>+'MIT Da'!AH279+'SAR Da'!AH279+'URQ Da'!AH279+'ROC Da'!AH279+'SM Da'!AH279+'BN Da'!AH279+'BS Da'!AH279+'TDC Da'!AH279</f>
        <v>630</v>
      </c>
      <c r="AI279" s="10">
        <f>+'MIT Da'!AI279+'SAR Da'!AI279+'URQ Da'!AI279+'ROC Da'!AI279+'SM Da'!AI279+'BN Da'!AI279+'BS Da'!AI279+'TDC Da'!AI279</f>
        <v>280.81400000000002</v>
      </c>
      <c r="AJ279" s="10">
        <f>+'MIT Da'!AJ279+'SAR Da'!AJ279+'URQ Da'!AJ279+'ROC Da'!AJ279+'SM Da'!AJ279+'BN Da'!AJ279+'BS Da'!AJ279+'TDC Da'!AJ279</f>
        <v>2.4</v>
      </c>
      <c r="AK279" s="10">
        <f>+'MIT Da'!AK279+'SAR Da'!AK279+'URQ Da'!AK279+'ROC Da'!AK279+'SM Da'!AK279+'BN Da'!AK279+'BS Da'!AK279+'TDC Da'!AK279</f>
        <v>514.28800000000001</v>
      </c>
      <c r="AL279" s="222">
        <f>+'MIT Da'!AL279+'SAR Da'!AL279+'URQ Da'!AL279+'ROC Da'!AL279+'SM Da'!AL279+'BN Da'!AL279+'BS Da'!AL279+'TDC Da'!AL279</f>
        <v>797.50199999999995</v>
      </c>
      <c r="AM279" s="55">
        <f>+'MIT Da'!AM279+'SAR Da'!AM279+'URQ Da'!AM279+'ROC Da'!AM279+'SM Da'!AM279+'BN Da'!AM279+'BS Da'!AM279+'TDC Da'!AM279</f>
        <v>9</v>
      </c>
      <c r="AN279" s="55">
        <f>+'MIT Da'!AN279+'SAR Da'!AN279+'URQ Da'!AN279+'ROC Da'!AN279+'SM Da'!AN279+'BN Da'!AN279+'BS Da'!AN279+'TDC Da'!AN279</f>
        <v>56</v>
      </c>
      <c r="AO279" s="55">
        <f>+'MIT Da'!AO279+'SAR Da'!AO279+'URQ Da'!AO279+'ROC Da'!AO279+'SM Da'!AO279+'BN Da'!AO279+'BS Da'!AO279+'TDC Da'!AO279</f>
        <v>77</v>
      </c>
      <c r="AP279" s="232">
        <f>+'MIT Da'!AP279+'SAR Da'!AP279+'URQ Da'!AP279+'ROC Da'!AP279+'SM Da'!AP279+'BN Da'!AP279+'BS Da'!AP279+'TDC Da'!AP279</f>
        <v>142</v>
      </c>
      <c r="AQ279" s="55">
        <f>+'MIT Da'!AQ279+'SAR Da'!AQ279+'URQ Da'!AQ279+'ROC Da'!AQ279+'SM Da'!AQ279+'BN Da'!AQ279+'BS Da'!AQ279+'TDC Da'!AQ279</f>
        <v>564</v>
      </c>
      <c r="AR279" s="55">
        <f>+'MIT Da'!AR279+'SAR Da'!AR279+'URQ Da'!AR279+'ROC Da'!AR279+'SM Da'!AR279+'BN Da'!AR279+'BS Da'!AR279+'TDC Da'!AR279</f>
        <v>399</v>
      </c>
      <c r="AS279" s="55">
        <f>+'MIT Da'!AS279+'SAR Da'!AS279+'URQ Da'!AS279+'ROC Da'!AS279+'SM Da'!AS279+'BN Da'!AS279+'BS Da'!AS279+'TDC Da'!AS279</f>
        <v>72</v>
      </c>
      <c r="AT279" s="232">
        <f>+SUM(RED_InfraMR[[#This Row],[B.02.1 - Parque de Coches Eléctricos Motrices]:[B.02.3 - Parque de Coches Eléctricos Motrices Tipo R]])</f>
        <v>1035</v>
      </c>
      <c r="AU279" s="55">
        <f>+'MIT Da'!AU279+'SAR Da'!AU279+'URQ Da'!AU279+'ROC Da'!AU279+'SM Da'!AU279+'BN Da'!AU279+'BS Da'!AU279+'TDC Da'!AU279</f>
        <v>12</v>
      </c>
      <c r="AV279" s="55">
        <f>+'MIT Da'!AV279+'SAR Da'!AV279+'URQ Da'!AV279+'ROC Da'!AV279+'SM Da'!AV279+'BN Da'!AV279+'BS Da'!AV279+'TDC Da'!AV279</f>
        <v>6</v>
      </c>
      <c r="AW279" s="55">
        <f>+'MIT Da'!AW279+'SAR Da'!AW279+'URQ Da'!AW279+'ROC Da'!AW279+'SM Da'!AW279+'BN Da'!AW279+'BS Da'!AW279+'TDC Da'!AW279</f>
        <v>10</v>
      </c>
      <c r="AX279" s="232">
        <f>+SUM(RED_InfraMR[[#This Row],[B.03.1 - Parque de Coches Motores Motrices Remolcados]:[B.03.3 - Parque de Coches Motores Motrices Cabina]])</f>
        <v>28</v>
      </c>
      <c r="AY279" s="55">
        <f>+'MIT Da'!AY279+'SAR Da'!AY279+'URQ Da'!AY279+'ROC Da'!AY279+'SM Da'!AY279+'BN Da'!AY279+'BS Da'!AY279+'TDC Da'!AY279</f>
        <v>496</v>
      </c>
      <c r="AZ279" s="55">
        <f>+'MIT Da'!AZ279+'SAR Da'!AZ279+'URQ Da'!AZ279+'ROC Da'!AZ279+'SM Da'!AZ279+'BN Da'!AZ279+'BS Da'!AZ279+'TDC Da'!AZ279</f>
        <v>128</v>
      </c>
      <c r="BA279" s="55">
        <f>+'MIT Da'!BA279+'SAR Da'!BA279+'URQ Da'!BA279+'ROC Da'!BA279+'SM Da'!BA279+'BN Da'!BA279+'BS Da'!BA279+'TDC Da'!BA279</f>
        <v>15</v>
      </c>
      <c r="BB279" s="55">
        <f>+'MIT Da'!BB279+'SAR Da'!BB279+'URQ Da'!BB279+'ROC Da'!BB279+'SM Da'!BB279+'BN Da'!BB279+'BS Da'!BB279+'TDC Da'!BB279</f>
        <v>0</v>
      </c>
      <c r="BC279" s="232">
        <f>+SUM(RED_InfraMR[[#This Row],[B.04.1 - Parque de Coches Remolcados Clase Unica]:[B.04.5 - Parque de Coches Remolcados para Servicios Especiales (Cartoneros)]])</f>
        <v>639</v>
      </c>
      <c r="BD279" s="393">
        <f>+'MIT Da'!BD279+'SAR Da'!BD279+'URQ Da'!BD279+'ROC Da'!BD279+'SM Da'!BD279+'BN Da'!BD279+'BS Da'!BD279+'TDC Da'!BD279</f>
        <v>164</v>
      </c>
      <c r="BE279" s="55">
        <f>+'MIT Da'!BE279+'SAR Da'!BE279+'URQ Da'!BE279+'ROC Da'!BE279+'SM Da'!BE279+'BN Da'!BE279+'BS Da'!BE279+'TDC Da'!BE279</f>
        <v>33</v>
      </c>
      <c r="BF279" s="55">
        <f>+'MIT Da'!BF279+'SAR Da'!BF279+'URQ Da'!BF279+'ROC Da'!BF279+'SM Da'!BF279+'BN Da'!BF279+'BS Da'!BF279+'TDC Da'!BF279</f>
        <v>103</v>
      </c>
      <c r="BG279" s="235"/>
    </row>
    <row r="280" spans="1:59">
      <c r="A280" s="1">
        <v>2016</v>
      </c>
      <c r="B280" s="1" t="s">
        <v>63</v>
      </c>
      <c r="C280" s="10">
        <f>+'MIT Da'!C280+'SAR Da'!C280+'URQ Da'!C280+'ROC Da'!C280+'SM Da'!C280+'BN Da'!C280+'BS Da'!C280+'TDC Da'!C280</f>
        <v>147.21299999999999</v>
      </c>
      <c r="D280" s="10">
        <f>+'MIT Da'!D280+'SAR Da'!D280+'URQ Da'!D280+'ROC Da'!D280+'SM Da'!D280+'BN Da'!D280+'BS Da'!D280+'TDC Da'!D280</f>
        <v>450.86300000000006</v>
      </c>
      <c r="E280" s="10">
        <f>+'MIT Da'!E280+'SAR Da'!E280+'URQ Da'!E280+'ROC Da'!E280+'SM Da'!E280+'BN Da'!E280+'BS Da'!E280+'TDC Da'!E280</f>
        <v>0</v>
      </c>
      <c r="F280" s="10">
        <f>+'MIT Da'!F280+'SAR Da'!F280+'URQ Da'!F280+'ROC Da'!F280+'SM Da'!F280+'BN Da'!F280+'BS Da'!F280+'TDC Da'!F280</f>
        <v>186.47664</v>
      </c>
      <c r="G280" s="192">
        <f>+'MIT Da'!G280+'SAR Da'!G280+'URQ Da'!G280+'ROC Da'!G280+'SM Da'!G280+'BN Da'!G280+'BS Da'!G280+'TDC Da'!G280</f>
        <v>784.55263999999988</v>
      </c>
      <c r="H280" s="192">
        <f>+'MIT Da'!H280+'SAR Da'!H280+'URQ Da'!H280+'ROC Da'!H280+'SM Da'!H280+'BN Da'!H280+'BS Da'!H280+'TDC Da'!H280</f>
        <v>784.55263999999988</v>
      </c>
      <c r="I280" s="10">
        <f>+'MIT Da'!I280+'SAR Da'!I280+'URQ Da'!I280+'ROC Da'!I280+'SM Da'!I280+'BN Da'!I280+'BS Da'!I280+'TDC Da'!I280</f>
        <v>976.49510999999995</v>
      </c>
      <c r="J280" s="10">
        <f>+'MIT Da'!J280+'SAR Da'!J280+'URQ Da'!J280+'ROC Da'!J280+'SM Da'!J280+'BN Da'!J280+'BS Da'!J280+'TDC Da'!J280</f>
        <v>1056.6689100000001</v>
      </c>
      <c r="K280" s="10">
        <f>+'MIT Da'!K280+'SAR Da'!K280+'URQ Da'!K280+'ROC Da'!K280+'SM Da'!K280+'BN Da'!K280+'BS Da'!K280+'TDC Da'!K280</f>
        <v>54.516999999999996</v>
      </c>
      <c r="L280" s="10">
        <f>+'MIT Da'!L280+'SAR Da'!L280+'URQ Da'!L280+'ROC Da'!L280+'SM Da'!L280+'BN Da'!L280+'BS Da'!L280+'TDC Da'!L280</f>
        <v>400.09900000000005</v>
      </c>
      <c r="M280" s="10">
        <f>+'MIT Da'!M280+'SAR Da'!M280+'URQ Da'!M280+'ROC Da'!M280+'SM Da'!M280+'BN Da'!M280+'BS Da'!M280+'TDC Da'!M280</f>
        <v>21.314999999999998</v>
      </c>
      <c r="N280" s="192">
        <f>+'MIT Da'!N280+'SAR Da'!N280+'URQ Da'!N280+'ROC Da'!N280+'SM Da'!N280+'BN Da'!N280+'BS Da'!N280+'TDC Da'!N280</f>
        <v>1456.7679099999998</v>
      </c>
      <c r="O280" s="192">
        <f>+'MIT Da'!O280+'SAR Da'!O280+'URQ Da'!O280+'ROC Da'!O280+'SM Da'!O280+'BN Da'!O280+'BS Da'!O280+'TDC Da'!O280</f>
        <v>1456.7679099999998</v>
      </c>
      <c r="P280" s="55">
        <f>+'MIT Da'!P280+'SAR Da'!P280+'URQ Da'!P280+'ROC Da'!P280+'SM Da'!P280+'BN Da'!P280+'BS Da'!P280+'TDC Da'!P280</f>
        <v>205</v>
      </c>
      <c r="Q280" s="55">
        <f>+'MIT Da'!Q280+'SAR Da'!Q280+'URQ Da'!Q280+'ROC Da'!Q280+'SM Da'!Q280+'BN Da'!Q280+'BS Da'!Q280+'TDC Da'!Q280</f>
        <v>58</v>
      </c>
      <c r="R280" s="55">
        <f>+'MIT Da'!R280+'SAR Da'!R280+'URQ Da'!R280+'ROC Da'!R280+'SM Da'!R280+'BN Da'!R280+'BS Da'!R280+'TDC Da'!R280</f>
        <v>10</v>
      </c>
      <c r="S280" s="213">
        <f>+'MIT Da'!S280+'SAR Da'!S280+'URQ Da'!S280+'ROC Da'!S280+'SM Da'!S280+'BN Da'!S280+'BS Da'!S280+'TDC Da'!S280</f>
        <v>273</v>
      </c>
      <c r="T280" s="213">
        <f>+'MIT Da'!T280+'SAR Da'!T280+'URQ Da'!T280+'ROC Da'!T280+'SM Da'!T280+'BN Da'!T280+'BS Da'!T280+'TDC Da'!T280</f>
        <v>273</v>
      </c>
      <c r="U280" s="55">
        <f>+'MIT Da'!U280+'SAR Da'!U280+'URQ Da'!U280+'ROC Da'!U280+'SM Da'!U280+'BN Da'!U280+'BS Da'!U280+'TDC Da'!U280</f>
        <v>137</v>
      </c>
      <c r="V280" s="55">
        <f>+'MIT Da'!V280+'SAR Da'!V280+'URQ Da'!V280+'ROC Da'!V280+'SM Da'!V280+'BN Da'!V280+'BS Da'!V280+'TDC Da'!V280</f>
        <v>407</v>
      </c>
      <c r="W280" s="55">
        <f>+'MIT Da'!W280+'SAR Da'!W280+'URQ Da'!W280+'ROC Da'!W280+'SM Da'!W280+'BN Da'!W280+'BS Da'!W280+'TDC Da'!W280</f>
        <v>11</v>
      </c>
      <c r="X280" s="55">
        <f>+'MIT Da'!X280+'SAR Da'!X280+'URQ Da'!X280+'ROC Da'!X280+'SM Da'!X280+'BN Da'!X280+'BS Da'!X280+'TDC Da'!X280</f>
        <v>117</v>
      </c>
      <c r="Y280" s="55">
        <f>+'MIT Da'!Y280+'SAR Da'!Y280+'URQ Da'!Y280+'ROC Da'!Y280+'SM Da'!Y280+'BN Da'!Y280+'BS Da'!Y280+'TDC Da'!Y280</f>
        <v>4</v>
      </c>
      <c r="Z280" s="219">
        <f>+'MIT Da'!Z280+'SAR Da'!Z280+'URQ Da'!Z280+'ROC Da'!Z280+'SM Da'!Z280+'BN Da'!Z280+'BS Da'!Z280+'TDC Da'!Z280</f>
        <v>676</v>
      </c>
      <c r="AA280" s="55">
        <f>+'MIT Da'!AA280+'SAR Da'!AA280+'URQ Da'!AA280+'ROC Da'!AA280+'SM Da'!AA280+'BN Da'!AA280+'BS Da'!AA280+'TDC Da'!AA280</f>
        <v>193</v>
      </c>
      <c r="AB280" s="55">
        <f>+'MIT Da'!AB280+'SAR Da'!AB280+'URQ Da'!AB280+'ROC Da'!AB280+'SM Da'!AB280+'BN Da'!AB280+'BS Da'!AB280+'TDC Da'!AB280</f>
        <v>103</v>
      </c>
      <c r="AC280" s="55">
        <f>+'MIT Da'!AC280+'SAR Da'!AC280+'URQ Da'!AC280+'ROC Da'!AC280+'SM Da'!AC280+'BN Da'!AC280+'BS Da'!AC280+'TDC Da'!AC280</f>
        <v>676</v>
      </c>
      <c r="AD280" s="219">
        <f>+'MIT Da'!AD280+'SAR Da'!AD280+'URQ Da'!AD280+'ROC Da'!AD280+'SM Da'!AD280+'BN Da'!AD280+'BS Da'!AD280+'TDC Da'!AD280</f>
        <v>972</v>
      </c>
      <c r="AE280" s="55">
        <f>+'MIT Da'!AE280+'SAR Da'!AE280+'URQ Da'!AE280+'ROC Da'!AE280+'SM Da'!AE280+'BN Da'!AE280+'BS Da'!AE280+'TDC Da'!AE280</f>
        <v>59</v>
      </c>
      <c r="AF280" s="55">
        <f>+'MIT Da'!AF280+'SAR Da'!AF280+'URQ Da'!AF280+'ROC Da'!AF280+'SM Da'!AF280+'BN Da'!AF280+'BS Da'!AF280+'TDC Da'!AF280</f>
        <v>101</v>
      </c>
      <c r="AG280" s="55">
        <f>+'MIT Da'!AG280+'SAR Da'!AG280+'URQ Da'!AG280+'ROC Da'!AG280+'SM Da'!AG280+'BN Da'!AG280+'BS Da'!AG280+'TDC Da'!AG280</f>
        <v>470</v>
      </c>
      <c r="AH280" s="219">
        <f>+'MIT Da'!AH280+'SAR Da'!AH280+'URQ Da'!AH280+'ROC Da'!AH280+'SM Da'!AH280+'BN Da'!AH280+'BS Da'!AH280+'TDC Da'!AH280</f>
        <v>630</v>
      </c>
      <c r="AI280" s="10">
        <f>+'MIT Da'!AI280+'SAR Da'!AI280+'URQ Da'!AI280+'ROC Da'!AI280+'SM Da'!AI280+'BN Da'!AI280+'BS Da'!AI280+'TDC Da'!AI280</f>
        <v>280.81400000000002</v>
      </c>
      <c r="AJ280" s="10">
        <f>+'MIT Da'!AJ280+'SAR Da'!AJ280+'URQ Da'!AJ280+'ROC Da'!AJ280+'SM Da'!AJ280+'BN Da'!AJ280+'BS Da'!AJ280+'TDC Da'!AJ280</f>
        <v>2.4</v>
      </c>
      <c r="AK280" s="10">
        <f>+'MIT Da'!AK280+'SAR Da'!AK280+'URQ Da'!AK280+'ROC Da'!AK280+'SM Da'!AK280+'BN Da'!AK280+'BS Da'!AK280+'TDC Da'!AK280</f>
        <v>514.28800000000001</v>
      </c>
      <c r="AL280" s="222">
        <f>+'MIT Da'!AL280+'SAR Da'!AL280+'URQ Da'!AL280+'ROC Da'!AL280+'SM Da'!AL280+'BN Da'!AL280+'BS Da'!AL280+'TDC Da'!AL280</f>
        <v>797.50199999999995</v>
      </c>
      <c r="AM280" s="55">
        <f>+'MIT Da'!AM280+'SAR Da'!AM280+'URQ Da'!AM280+'ROC Da'!AM280+'SM Da'!AM280+'BN Da'!AM280+'BS Da'!AM280+'TDC Da'!AM280</f>
        <v>9</v>
      </c>
      <c r="AN280" s="55">
        <f>+'MIT Da'!AN280+'SAR Da'!AN280+'URQ Da'!AN280+'ROC Da'!AN280+'SM Da'!AN280+'BN Da'!AN280+'BS Da'!AN280+'TDC Da'!AN280</f>
        <v>56</v>
      </c>
      <c r="AO280" s="55">
        <f>+'MIT Da'!AO280+'SAR Da'!AO280+'URQ Da'!AO280+'ROC Da'!AO280+'SM Da'!AO280+'BN Da'!AO280+'BS Da'!AO280+'TDC Da'!AO280</f>
        <v>77</v>
      </c>
      <c r="AP280" s="232">
        <f>+'MIT Da'!AP280+'SAR Da'!AP280+'URQ Da'!AP280+'ROC Da'!AP280+'SM Da'!AP280+'BN Da'!AP280+'BS Da'!AP280+'TDC Da'!AP280</f>
        <v>142</v>
      </c>
      <c r="AQ280" s="55">
        <f>+'MIT Da'!AQ280+'SAR Da'!AQ280+'URQ Da'!AQ280+'ROC Da'!AQ280+'SM Da'!AQ280+'BN Da'!AQ280+'BS Da'!AQ280+'TDC Da'!AQ280</f>
        <v>564</v>
      </c>
      <c r="AR280" s="55">
        <f>+'MIT Da'!AR280+'SAR Da'!AR280+'URQ Da'!AR280+'ROC Da'!AR280+'SM Da'!AR280+'BN Da'!AR280+'BS Da'!AR280+'TDC Da'!AR280</f>
        <v>399</v>
      </c>
      <c r="AS280" s="55">
        <f>+'MIT Da'!AS280+'SAR Da'!AS280+'URQ Da'!AS280+'ROC Da'!AS280+'SM Da'!AS280+'BN Da'!AS280+'BS Da'!AS280+'TDC Da'!AS280</f>
        <v>72</v>
      </c>
      <c r="AT280" s="232">
        <f>+SUM(RED_InfraMR[[#This Row],[B.02.1 - Parque de Coches Eléctricos Motrices]:[B.02.3 - Parque de Coches Eléctricos Motrices Tipo R]])</f>
        <v>1035</v>
      </c>
      <c r="AU280" s="55">
        <f>+'MIT Da'!AU280+'SAR Da'!AU280+'URQ Da'!AU280+'ROC Da'!AU280+'SM Da'!AU280+'BN Da'!AU280+'BS Da'!AU280+'TDC Da'!AU280</f>
        <v>12</v>
      </c>
      <c r="AV280" s="55">
        <f>+'MIT Da'!AV280+'SAR Da'!AV280+'URQ Da'!AV280+'ROC Da'!AV280+'SM Da'!AV280+'BN Da'!AV280+'BS Da'!AV280+'TDC Da'!AV280</f>
        <v>6</v>
      </c>
      <c r="AW280" s="55">
        <f>+'MIT Da'!AW280+'SAR Da'!AW280+'URQ Da'!AW280+'ROC Da'!AW280+'SM Da'!AW280+'BN Da'!AW280+'BS Da'!AW280+'TDC Da'!AW280</f>
        <v>10</v>
      </c>
      <c r="AX280" s="232">
        <f>+SUM(RED_InfraMR[[#This Row],[B.03.1 - Parque de Coches Motores Motrices Remolcados]:[B.03.3 - Parque de Coches Motores Motrices Cabina]])</f>
        <v>28</v>
      </c>
      <c r="AY280" s="55">
        <f>+'MIT Da'!AY280+'SAR Da'!AY280+'URQ Da'!AY280+'ROC Da'!AY280+'SM Da'!AY280+'BN Da'!AY280+'BS Da'!AY280+'TDC Da'!AY280</f>
        <v>496</v>
      </c>
      <c r="AZ280" s="55">
        <f>+'MIT Da'!AZ280+'SAR Da'!AZ280+'URQ Da'!AZ280+'ROC Da'!AZ280+'SM Da'!AZ280+'BN Da'!AZ280+'BS Da'!AZ280+'TDC Da'!AZ280</f>
        <v>128</v>
      </c>
      <c r="BA280" s="55">
        <f>+'MIT Da'!BA280+'SAR Da'!BA280+'URQ Da'!BA280+'ROC Da'!BA280+'SM Da'!BA280+'BN Da'!BA280+'BS Da'!BA280+'TDC Da'!BA280</f>
        <v>15</v>
      </c>
      <c r="BB280" s="55">
        <f>+'MIT Da'!BB280+'SAR Da'!BB280+'URQ Da'!BB280+'ROC Da'!BB280+'SM Da'!BB280+'BN Da'!BB280+'BS Da'!BB280+'TDC Da'!BB280</f>
        <v>0</v>
      </c>
      <c r="BC280" s="232">
        <f>+SUM(RED_InfraMR[[#This Row],[B.04.1 - Parque de Coches Remolcados Clase Unica]:[B.04.5 - Parque de Coches Remolcados para Servicios Especiales (Cartoneros)]])</f>
        <v>639</v>
      </c>
      <c r="BD280" s="393">
        <f>+'MIT Da'!BD280+'SAR Da'!BD280+'URQ Da'!BD280+'ROC Da'!BD280+'SM Da'!BD280+'BN Da'!BD280+'BS Da'!BD280+'TDC Da'!BD280</f>
        <v>164</v>
      </c>
      <c r="BE280" s="55">
        <f>+'MIT Da'!BE280+'SAR Da'!BE280+'URQ Da'!BE280+'ROC Da'!BE280+'SM Da'!BE280+'BN Da'!BE280+'BS Da'!BE280+'TDC Da'!BE280</f>
        <v>33</v>
      </c>
      <c r="BF280" s="55">
        <f>+'MIT Da'!BF280+'SAR Da'!BF280+'URQ Da'!BF280+'ROC Da'!BF280+'SM Da'!BF280+'BN Da'!BF280+'BS Da'!BF280+'TDC Da'!BF280</f>
        <v>103</v>
      </c>
      <c r="BG280" s="235"/>
    </row>
    <row r="281" spans="1:59">
      <c r="A281" s="1">
        <v>2016</v>
      </c>
      <c r="B281" s="1" t="s">
        <v>64</v>
      </c>
      <c r="C281" s="10">
        <f>+'MIT Da'!C281+'SAR Da'!C281+'URQ Da'!C281+'ROC Da'!C281+'SM Da'!C281+'BN Da'!C281+'BS Da'!C281+'TDC Da'!C281</f>
        <v>147.21299999999999</v>
      </c>
      <c r="D281" s="10">
        <f>+'MIT Da'!D281+'SAR Da'!D281+'URQ Da'!D281+'ROC Da'!D281+'SM Da'!D281+'BN Da'!D281+'BS Da'!D281+'TDC Da'!D281</f>
        <v>450.86300000000006</v>
      </c>
      <c r="E281" s="10">
        <f>+'MIT Da'!E281+'SAR Da'!E281+'URQ Da'!E281+'ROC Da'!E281+'SM Da'!E281+'BN Da'!E281+'BS Da'!E281+'TDC Da'!E281</f>
        <v>0</v>
      </c>
      <c r="F281" s="10">
        <f>+'MIT Da'!F281+'SAR Da'!F281+'URQ Da'!F281+'ROC Da'!F281+'SM Da'!F281+'BN Da'!F281+'BS Da'!F281+'TDC Da'!F281</f>
        <v>186.47664</v>
      </c>
      <c r="G281" s="192">
        <f>+'MIT Da'!G281+'SAR Da'!G281+'URQ Da'!G281+'ROC Da'!G281+'SM Da'!G281+'BN Da'!G281+'BS Da'!G281+'TDC Da'!G281</f>
        <v>784.55263999999988</v>
      </c>
      <c r="H281" s="192">
        <f>+'MIT Da'!H281+'SAR Da'!H281+'URQ Da'!H281+'ROC Da'!H281+'SM Da'!H281+'BN Da'!H281+'BS Da'!H281+'TDC Da'!H281</f>
        <v>784.55263999999988</v>
      </c>
      <c r="I281" s="10">
        <f>+'MIT Da'!I281+'SAR Da'!I281+'URQ Da'!I281+'ROC Da'!I281+'SM Da'!I281+'BN Da'!I281+'BS Da'!I281+'TDC Da'!I281</f>
        <v>976.49510999999995</v>
      </c>
      <c r="J281" s="10">
        <f>+'MIT Da'!J281+'SAR Da'!J281+'URQ Da'!J281+'ROC Da'!J281+'SM Da'!J281+'BN Da'!J281+'BS Da'!J281+'TDC Da'!J281</f>
        <v>1056.6689100000001</v>
      </c>
      <c r="K281" s="10">
        <f>+'MIT Da'!K281+'SAR Da'!K281+'URQ Da'!K281+'ROC Da'!K281+'SM Da'!K281+'BN Da'!K281+'BS Da'!K281+'TDC Da'!K281</f>
        <v>54.516999999999996</v>
      </c>
      <c r="L281" s="10">
        <f>+'MIT Da'!L281+'SAR Da'!L281+'URQ Da'!L281+'ROC Da'!L281+'SM Da'!L281+'BN Da'!L281+'BS Da'!L281+'TDC Da'!L281</f>
        <v>400.09900000000005</v>
      </c>
      <c r="M281" s="10">
        <f>+'MIT Da'!M281+'SAR Da'!M281+'URQ Da'!M281+'ROC Da'!M281+'SM Da'!M281+'BN Da'!M281+'BS Da'!M281+'TDC Da'!M281</f>
        <v>21.314999999999998</v>
      </c>
      <c r="N281" s="192">
        <f>+'MIT Da'!N281+'SAR Da'!N281+'URQ Da'!N281+'ROC Da'!N281+'SM Da'!N281+'BN Da'!N281+'BS Da'!N281+'TDC Da'!N281</f>
        <v>1456.7679099999998</v>
      </c>
      <c r="O281" s="192">
        <f>+'MIT Da'!O281+'SAR Da'!O281+'URQ Da'!O281+'ROC Da'!O281+'SM Da'!O281+'BN Da'!O281+'BS Da'!O281+'TDC Da'!O281</f>
        <v>1456.7679099999998</v>
      </c>
      <c r="P281" s="55">
        <f>+'MIT Da'!P281+'SAR Da'!P281+'URQ Da'!P281+'ROC Da'!P281+'SM Da'!P281+'BN Da'!P281+'BS Da'!P281+'TDC Da'!P281</f>
        <v>205</v>
      </c>
      <c r="Q281" s="55">
        <f>+'MIT Da'!Q281+'SAR Da'!Q281+'URQ Da'!Q281+'ROC Da'!Q281+'SM Da'!Q281+'BN Da'!Q281+'BS Da'!Q281+'TDC Da'!Q281</f>
        <v>58</v>
      </c>
      <c r="R281" s="55">
        <f>+'MIT Da'!R281+'SAR Da'!R281+'URQ Da'!R281+'ROC Da'!R281+'SM Da'!R281+'BN Da'!R281+'BS Da'!R281+'TDC Da'!R281</f>
        <v>10</v>
      </c>
      <c r="S281" s="213">
        <f>+'MIT Da'!S281+'SAR Da'!S281+'URQ Da'!S281+'ROC Da'!S281+'SM Da'!S281+'BN Da'!S281+'BS Da'!S281+'TDC Da'!S281</f>
        <v>273</v>
      </c>
      <c r="T281" s="213">
        <f>+'MIT Da'!T281+'SAR Da'!T281+'URQ Da'!T281+'ROC Da'!T281+'SM Da'!T281+'BN Da'!T281+'BS Da'!T281+'TDC Da'!T281</f>
        <v>273</v>
      </c>
      <c r="U281" s="55">
        <f>+'MIT Da'!U281+'SAR Da'!U281+'URQ Da'!U281+'ROC Da'!U281+'SM Da'!U281+'BN Da'!U281+'BS Da'!U281+'TDC Da'!U281</f>
        <v>137</v>
      </c>
      <c r="V281" s="55">
        <f>+'MIT Da'!V281+'SAR Da'!V281+'URQ Da'!V281+'ROC Da'!V281+'SM Da'!V281+'BN Da'!V281+'BS Da'!V281+'TDC Da'!V281</f>
        <v>407</v>
      </c>
      <c r="W281" s="55">
        <f>+'MIT Da'!W281+'SAR Da'!W281+'URQ Da'!W281+'ROC Da'!W281+'SM Da'!W281+'BN Da'!W281+'BS Da'!W281+'TDC Da'!W281</f>
        <v>11</v>
      </c>
      <c r="X281" s="55">
        <f>+'MIT Da'!X281+'SAR Da'!X281+'URQ Da'!X281+'ROC Da'!X281+'SM Da'!X281+'BN Da'!X281+'BS Da'!X281+'TDC Da'!X281</f>
        <v>117</v>
      </c>
      <c r="Y281" s="55">
        <f>+'MIT Da'!Y281+'SAR Da'!Y281+'URQ Da'!Y281+'ROC Da'!Y281+'SM Da'!Y281+'BN Da'!Y281+'BS Da'!Y281+'TDC Da'!Y281</f>
        <v>4</v>
      </c>
      <c r="Z281" s="219">
        <f>+'MIT Da'!Z281+'SAR Da'!Z281+'URQ Da'!Z281+'ROC Da'!Z281+'SM Da'!Z281+'BN Da'!Z281+'BS Da'!Z281+'TDC Da'!Z281</f>
        <v>676</v>
      </c>
      <c r="AA281" s="55">
        <f>+'MIT Da'!AA281+'SAR Da'!AA281+'URQ Da'!AA281+'ROC Da'!AA281+'SM Da'!AA281+'BN Da'!AA281+'BS Da'!AA281+'TDC Da'!AA281</f>
        <v>193</v>
      </c>
      <c r="AB281" s="55">
        <f>+'MIT Da'!AB281+'SAR Da'!AB281+'URQ Da'!AB281+'ROC Da'!AB281+'SM Da'!AB281+'BN Da'!AB281+'BS Da'!AB281+'TDC Da'!AB281</f>
        <v>103</v>
      </c>
      <c r="AC281" s="55">
        <f>+'MIT Da'!AC281+'SAR Da'!AC281+'URQ Da'!AC281+'ROC Da'!AC281+'SM Da'!AC281+'BN Da'!AC281+'BS Da'!AC281+'TDC Da'!AC281</f>
        <v>676</v>
      </c>
      <c r="AD281" s="219">
        <f>+'MIT Da'!AD281+'SAR Da'!AD281+'URQ Da'!AD281+'ROC Da'!AD281+'SM Da'!AD281+'BN Da'!AD281+'BS Da'!AD281+'TDC Da'!AD281</f>
        <v>972</v>
      </c>
      <c r="AE281" s="55">
        <f>+'MIT Da'!AE281+'SAR Da'!AE281+'URQ Da'!AE281+'ROC Da'!AE281+'SM Da'!AE281+'BN Da'!AE281+'BS Da'!AE281+'TDC Da'!AE281</f>
        <v>59</v>
      </c>
      <c r="AF281" s="55">
        <f>+'MIT Da'!AF281+'SAR Da'!AF281+'URQ Da'!AF281+'ROC Da'!AF281+'SM Da'!AF281+'BN Da'!AF281+'BS Da'!AF281+'TDC Da'!AF281</f>
        <v>101</v>
      </c>
      <c r="AG281" s="55">
        <f>+'MIT Da'!AG281+'SAR Da'!AG281+'URQ Da'!AG281+'ROC Da'!AG281+'SM Da'!AG281+'BN Da'!AG281+'BS Da'!AG281+'TDC Da'!AG281</f>
        <v>470</v>
      </c>
      <c r="AH281" s="219">
        <f>+'MIT Da'!AH281+'SAR Da'!AH281+'URQ Da'!AH281+'ROC Da'!AH281+'SM Da'!AH281+'BN Da'!AH281+'BS Da'!AH281+'TDC Da'!AH281</f>
        <v>630</v>
      </c>
      <c r="AI281" s="10">
        <f>+'MIT Da'!AI281+'SAR Da'!AI281+'URQ Da'!AI281+'ROC Da'!AI281+'SM Da'!AI281+'BN Da'!AI281+'BS Da'!AI281+'TDC Da'!AI281</f>
        <v>280.81400000000002</v>
      </c>
      <c r="AJ281" s="10">
        <f>+'MIT Da'!AJ281+'SAR Da'!AJ281+'URQ Da'!AJ281+'ROC Da'!AJ281+'SM Da'!AJ281+'BN Da'!AJ281+'BS Da'!AJ281+'TDC Da'!AJ281</f>
        <v>2.4</v>
      </c>
      <c r="AK281" s="10">
        <f>+'MIT Da'!AK281+'SAR Da'!AK281+'URQ Da'!AK281+'ROC Da'!AK281+'SM Da'!AK281+'BN Da'!AK281+'BS Da'!AK281+'TDC Da'!AK281</f>
        <v>514.28800000000001</v>
      </c>
      <c r="AL281" s="222">
        <f>+'MIT Da'!AL281+'SAR Da'!AL281+'URQ Da'!AL281+'ROC Da'!AL281+'SM Da'!AL281+'BN Da'!AL281+'BS Da'!AL281+'TDC Da'!AL281</f>
        <v>797.50199999999995</v>
      </c>
      <c r="AM281" s="55">
        <f>+'MIT Da'!AM281+'SAR Da'!AM281+'URQ Da'!AM281+'ROC Da'!AM281+'SM Da'!AM281+'BN Da'!AM281+'BS Da'!AM281+'TDC Da'!AM281</f>
        <v>9</v>
      </c>
      <c r="AN281" s="55">
        <f>+'MIT Da'!AN281+'SAR Da'!AN281+'URQ Da'!AN281+'ROC Da'!AN281+'SM Da'!AN281+'BN Da'!AN281+'BS Da'!AN281+'TDC Da'!AN281</f>
        <v>56</v>
      </c>
      <c r="AO281" s="55">
        <f>+'MIT Da'!AO281+'SAR Da'!AO281+'URQ Da'!AO281+'ROC Da'!AO281+'SM Da'!AO281+'BN Da'!AO281+'BS Da'!AO281+'TDC Da'!AO281</f>
        <v>77</v>
      </c>
      <c r="AP281" s="232">
        <f>+'MIT Da'!AP281+'SAR Da'!AP281+'URQ Da'!AP281+'ROC Da'!AP281+'SM Da'!AP281+'BN Da'!AP281+'BS Da'!AP281+'TDC Da'!AP281</f>
        <v>142</v>
      </c>
      <c r="AQ281" s="55">
        <f>+'MIT Da'!AQ281+'SAR Da'!AQ281+'URQ Da'!AQ281+'ROC Da'!AQ281+'SM Da'!AQ281+'BN Da'!AQ281+'BS Da'!AQ281+'TDC Da'!AQ281</f>
        <v>564</v>
      </c>
      <c r="AR281" s="55">
        <f>+'MIT Da'!AR281+'SAR Da'!AR281+'URQ Da'!AR281+'ROC Da'!AR281+'SM Da'!AR281+'BN Da'!AR281+'BS Da'!AR281+'TDC Da'!AR281</f>
        <v>399</v>
      </c>
      <c r="AS281" s="55">
        <f>+'MIT Da'!AS281+'SAR Da'!AS281+'URQ Da'!AS281+'ROC Da'!AS281+'SM Da'!AS281+'BN Da'!AS281+'BS Da'!AS281+'TDC Da'!AS281</f>
        <v>72</v>
      </c>
      <c r="AT281" s="232">
        <f>+SUM(RED_InfraMR[[#This Row],[B.02.1 - Parque de Coches Eléctricos Motrices]:[B.02.3 - Parque de Coches Eléctricos Motrices Tipo R]])</f>
        <v>1035</v>
      </c>
      <c r="AU281" s="55">
        <f>+'MIT Da'!AU281+'SAR Da'!AU281+'URQ Da'!AU281+'ROC Da'!AU281+'SM Da'!AU281+'BN Da'!AU281+'BS Da'!AU281+'TDC Da'!AU281</f>
        <v>12</v>
      </c>
      <c r="AV281" s="55">
        <f>+'MIT Da'!AV281+'SAR Da'!AV281+'URQ Da'!AV281+'ROC Da'!AV281+'SM Da'!AV281+'BN Da'!AV281+'BS Da'!AV281+'TDC Da'!AV281</f>
        <v>6</v>
      </c>
      <c r="AW281" s="55">
        <f>+'MIT Da'!AW281+'SAR Da'!AW281+'URQ Da'!AW281+'ROC Da'!AW281+'SM Da'!AW281+'BN Da'!AW281+'BS Da'!AW281+'TDC Da'!AW281</f>
        <v>10</v>
      </c>
      <c r="AX281" s="232">
        <f>+SUM(RED_InfraMR[[#This Row],[B.03.1 - Parque de Coches Motores Motrices Remolcados]:[B.03.3 - Parque de Coches Motores Motrices Cabina]])</f>
        <v>28</v>
      </c>
      <c r="AY281" s="55">
        <f>+'MIT Da'!AY281+'SAR Da'!AY281+'URQ Da'!AY281+'ROC Da'!AY281+'SM Da'!AY281+'BN Da'!AY281+'BS Da'!AY281+'TDC Da'!AY281</f>
        <v>496</v>
      </c>
      <c r="AZ281" s="55">
        <f>+'MIT Da'!AZ281+'SAR Da'!AZ281+'URQ Da'!AZ281+'ROC Da'!AZ281+'SM Da'!AZ281+'BN Da'!AZ281+'BS Da'!AZ281+'TDC Da'!AZ281</f>
        <v>128</v>
      </c>
      <c r="BA281" s="55">
        <f>+'MIT Da'!BA281+'SAR Da'!BA281+'URQ Da'!BA281+'ROC Da'!BA281+'SM Da'!BA281+'BN Da'!BA281+'BS Da'!BA281+'TDC Da'!BA281</f>
        <v>15</v>
      </c>
      <c r="BB281" s="55">
        <f>+'MIT Da'!BB281+'SAR Da'!BB281+'URQ Da'!BB281+'ROC Da'!BB281+'SM Da'!BB281+'BN Da'!BB281+'BS Da'!BB281+'TDC Da'!BB281</f>
        <v>0</v>
      </c>
      <c r="BC281" s="232">
        <f>+SUM(RED_InfraMR[[#This Row],[B.04.1 - Parque de Coches Remolcados Clase Unica]:[B.04.5 - Parque de Coches Remolcados para Servicios Especiales (Cartoneros)]])</f>
        <v>639</v>
      </c>
      <c r="BD281" s="393">
        <f>+'MIT Da'!BD281+'SAR Da'!BD281+'URQ Da'!BD281+'ROC Da'!BD281+'SM Da'!BD281+'BN Da'!BD281+'BS Da'!BD281+'TDC Da'!BD281</f>
        <v>164</v>
      </c>
      <c r="BE281" s="55">
        <f>+'MIT Da'!BE281+'SAR Da'!BE281+'URQ Da'!BE281+'ROC Da'!BE281+'SM Da'!BE281+'BN Da'!BE281+'BS Da'!BE281+'TDC Da'!BE281</f>
        <v>33</v>
      </c>
      <c r="BF281" s="55">
        <f>+'MIT Da'!BF281+'SAR Da'!BF281+'URQ Da'!BF281+'ROC Da'!BF281+'SM Da'!BF281+'BN Da'!BF281+'BS Da'!BF281+'TDC Da'!BF281</f>
        <v>103</v>
      </c>
      <c r="BG281" s="235"/>
    </row>
    <row r="282" spans="1:59">
      <c r="A282" s="1">
        <v>2016</v>
      </c>
      <c r="B282" s="1" t="s">
        <v>65</v>
      </c>
      <c r="C282" s="10">
        <f>+'MIT Da'!C282+'SAR Da'!C282+'URQ Da'!C282+'ROC Da'!C282+'SM Da'!C282+'BN Da'!C282+'BS Da'!C282+'TDC Da'!C282</f>
        <v>147.21299999999999</v>
      </c>
      <c r="D282" s="10">
        <f>+'MIT Da'!D282+'SAR Da'!D282+'URQ Da'!D282+'ROC Da'!D282+'SM Da'!D282+'BN Da'!D282+'BS Da'!D282+'TDC Da'!D282</f>
        <v>450.86300000000006</v>
      </c>
      <c r="E282" s="10">
        <f>+'MIT Da'!E282+'SAR Da'!E282+'URQ Da'!E282+'ROC Da'!E282+'SM Da'!E282+'BN Da'!E282+'BS Da'!E282+'TDC Da'!E282</f>
        <v>0</v>
      </c>
      <c r="F282" s="10">
        <f>+'MIT Da'!F282+'SAR Da'!F282+'URQ Da'!F282+'ROC Da'!F282+'SM Da'!F282+'BN Da'!F282+'BS Da'!F282+'TDC Da'!F282</f>
        <v>186.47664</v>
      </c>
      <c r="G282" s="192">
        <f>+'MIT Da'!G282+'SAR Da'!G282+'URQ Da'!G282+'ROC Da'!G282+'SM Da'!G282+'BN Da'!G282+'BS Da'!G282+'TDC Da'!G282</f>
        <v>784.55263999999988</v>
      </c>
      <c r="H282" s="192">
        <f>+'MIT Da'!H282+'SAR Da'!H282+'URQ Da'!H282+'ROC Da'!H282+'SM Da'!H282+'BN Da'!H282+'BS Da'!H282+'TDC Da'!H282</f>
        <v>784.55263999999988</v>
      </c>
      <c r="I282" s="10">
        <f>+'MIT Da'!I282+'SAR Da'!I282+'URQ Da'!I282+'ROC Da'!I282+'SM Da'!I282+'BN Da'!I282+'BS Da'!I282+'TDC Da'!I282</f>
        <v>976.49510999999995</v>
      </c>
      <c r="J282" s="10">
        <f>+'MIT Da'!J282+'SAR Da'!J282+'URQ Da'!J282+'ROC Da'!J282+'SM Da'!J282+'BN Da'!J282+'BS Da'!J282+'TDC Da'!J282</f>
        <v>1056.6689100000001</v>
      </c>
      <c r="K282" s="10">
        <f>+'MIT Da'!K282+'SAR Da'!K282+'URQ Da'!K282+'ROC Da'!K282+'SM Da'!K282+'BN Da'!K282+'BS Da'!K282+'TDC Da'!K282</f>
        <v>54.516999999999996</v>
      </c>
      <c r="L282" s="10">
        <f>+'MIT Da'!L282+'SAR Da'!L282+'URQ Da'!L282+'ROC Da'!L282+'SM Da'!L282+'BN Da'!L282+'BS Da'!L282+'TDC Da'!L282</f>
        <v>400.09900000000005</v>
      </c>
      <c r="M282" s="10">
        <f>+'MIT Da'!M282+'SAR Da'!M282+'URQ Da'!M282+'ROC Da'!M282+'SM Da'!M282+'BN Da'!M282+'BS Da'!M282+'TDC Da'!M282</f>
        <v>21.314999999999998</v>
      </c>
      <c r="N282" s="192">
        <f>+'MIT Da'!N282+'SAR Da'!N282+'URQ Da'!N282+'ROC Da'!N282+'SM Da'!N282+'BN Da'!N282+'BS Da'!N282+'TDC Da'!N282</f>
        <v>1456.7679099999998</v>
      </c>
      <c r="O282" s="192">
        <f>+'MIT Da'!O282+'SAR Da'!O282+'URQ Da'!O282+'ROC Da'!O282+'SM Da'!O282+'BN Da'!O282+'BS Da'!O282+'TDC Da'!O282</f>
        <v>1456.7679099999998</v>
      </c>
      <c r="P282" s="55">
        <f>+'MIT Da'!P282+'SAR Da'!P282+'URQ Da'!P282+'ROC Da'!P282+'SM Da'!P282+'BN Da'!P282+'BS Da'!P282+'TDC Da'!P282</f>
        <v>205</v>
      </c>
      <c r="Q282" s="55">
        <f>+'MIT Da'!Q282+'SAR Da'!Q282+'URQ Da'!Q282+'ROC Da'!Q282+'SM Da'!Q282+'BN Da'!Q282+'BS Da'!Q282+'TDC Da'!Q282</f>
        <v>58</v>
      </c>
      <c r="R282" s="55">
        <f>+'MIT Da'!R282+'SAR Da'!R282+'URQ Da'!R282+'ROC Da'!R282+'SM Da'!R282+'BN Da'!R282+'BS Da'!R282+'TDC Da'!R282</f>
        <v>10</v>
      </c>
      <c r="S282" s="213">
        <f>+'MIT Da'!S282+'SAR Da'!S282+'URQ Da'!S282+'ROC Da'!S282+'SM Da'!S282+'BN Da'!S282+'BS Da'!S282+'TDC Da'!S282</f>
        <v>273</v>
      </c>
      <c r="T282" s="213">
        <f>+'MIT Da'!T282+'SAR Da'!T282+'URQ Da'!T282+'ROC Da'!T282+'SM Da'!T282+'BN Da'!T282+'BS Da'!T282+'TDC Da'!T282</f>
        <v>273</v>
      </c>
      <c r="U282" s="55">
        <f>+'MIT Da'!U282+'SAR Da'!U282+'URQ Da'!U282+'ROC Da'!U282+'SM Da'!U282+'BN Da'!U282+'BS Da'!U282+'TDC Da'!U282</f>
        <v>137</v>
      </c>
      <c r="V282" s="55">
        <f>+'MIT Da'!V282+'SAR Da'!V282+'URQ Da'!V282+'ROC Da'!V282+'SM Da'!V282+'BN Da'!V282+'BS Da'!V282+'TDC Da'!V282</f>
        <v>407</v>
      </c>
      <c r="W282" s="55">
        <f>+'MIT Da'!W282+'SAR Da'!W282+'URQ Da'!W282+'ROC Da'!W282+'SM Da'!W282+'BN Da'!W282+'BS Da'!W282+'TDC Da'!W282</f>
        <v>11</v>
      </c>
      <c r="X282" s="55">
        <f>+'MIT Da'!X282+'SAR Da'!X282+'URQ Da'!X282+'ROC Da'!X282+'SM Da'!X282+'BN Da'!X282+'BS Da'!X282+'TDC Da'!X282</f>
        <v>117</v>
      </c>
      <c r="Y282" s="55">
        <f>+'MIT Da'!Y282+'SAR Da'!Y282+'URQ Da'!Y282+'ROC Da'!Y282+'SM Da'!Y282+'BN Da'!Y282+'BS Da'!Y282+'TDC Da'!Y282</f>
        <v>4</v>
      </c>
      <c r="Z282" s="219">
        <f>+'MIT Da'!Z282+'SAR Da'!Z282+'URQ Da'!Z282+'ROC Da'!Z282+'SM Da'!Z282+'BN Da'!Z282+'BS Da'!Z282+'TDC Da'!Z282</f>
        <v>676</v>
      </c>
      <c r="AA282" s="55">
        <f>+'MIT Da'!AA282+'SAR Da'!AA282+'URQ Da'!AA282+'ROC Da'!AA282+'SM Da'!AA282+'BN Da'!AA282+'BS Da'!AA282+'TDC Da'!AA282</f>
        <v>193</v>
      </c>
      <c r="AB282" s="55">
        <f>+'MIT Da'!AB282+'SAR Da'!AB282+'URQ Da'!AB282+'ROC Da'!AB282+'SM Da'!AB282+'BN Da'!AB282+'BS Da'!AB282+'TDC Da'!AB282</f>
        <v>103</v>
      </c>
      <c r="AC282" s="55">
        <f>+'MIT Da'!AC282+'SAR Da'!AC282+'URQ Da'!AC282+'ROC Da'!AC282+'SM Da'!AC282+'BN Da'!AC282+'BS Da'!AC282+'TDC Da'!AC282</f>
        <v>676</v>
      </c>
      <c r="AD282" s="219">
        <f>+'MIT Da'!AD282+'SAR Da'!AD282+'URQ Da'!AD282+'ROC Da'!AD282+'SM Da'!AD282+'BN Da'!AD282+'BS Da'!AD282+'TDC Da'!AD282</f>
        <v>972</v>
      </c>
      <c r="AE282" s="55">
        <f>+'MIT Da'!AE282+'SAR Da'!AE282+'URQ Da'!AE282+'ROC Da'!AE282+'SM Da'!AE282+'BN Da'!AE282+'BS Da'!AE282+'TDC Da'!AE282</f>
        <v>59</v>
      </c>
      <c r="AF282" s="55">
        <f>+'MIT Da'!AF282+'SAR Da'!AF282+'URQ Da'!AF282+'ROC Da'!AF282+'SM Da'!AF282+'BN Da'!AF282+'BS Da'!AF282+'TDC Da'!AF282</f>
        <v>101</v>
      </c>
      <c r="AG282" s="55">
        <f>+'MIT Da'!AG282+'SAR Da'!AG282+'URQ Da'!AG282+'ROC Da'!AG282+'SM Da'!AG282+'BN Da'!AG282+'BS Da'!AG282+'TDC Da'!AG282</f>
        <v>470</v>
      </c>
      <c r="AH282" s="219">
        <f>+'MIT Da'!AH282+'SAR Da'!AH282+'URQ Da'!AH282+'ROC Da'!AH282+'SM Da'!AH282+'BN Da'!AH282+'BS Da'!AH282+'TDC Da'!AH282</f>
        <v>630</v>
      </c>
      <c r="AI282" s="10">
        <f>+'MIT Da'!AI282+'SAR Da'!AI282+'URQ Da'!AI282+'ROC Da'!AI282+'SM Da'!AI282+'BN Da'!AI282+'BS Da'!AI282+'TDC Da'!AI282</f>
        <v>280.81400000000002</v>
      </c>
      <c r="AJ282" s="10">
        <f>+'MIT Da'!AJ282+'SAR Da'!AJ282+'URQ Da'!AJ282+'ROC Da'!AJ282+'SM Da'!AJ282+'BN Da'!AJ282+'BS Da'!AJ282+'TDC Da'!AJ282</f>
        <v>2.4</v>
      </c>
      <c r="AK282" s="10">
        <f>+'MIT Da'!AK282+'SAR Da'!AK282+'URQ Da'!AK282+'ROC Da'!AK282+'SM Da'!AK282+'BN Da'!AK282+'BS Da'!AK282+'TDC Da'!AK282</f>
        <v>514.28800000000001</v>
      </c>
      <c r="AL282" s="222">
        <f>+'MIT Da'!AL282+'SAR Da'!AL282+'URQ Da'!AL282+'ROC Da'!AL282+'SM Da'!AL282+'BN Da'!AL282+'BS Da'!AL282+'TDC Da'!AL282</f>
        <v>797.50199999999995</v>
      </c>
      <c r="AM282" s="55">
        <f>+'MIT Da'!AM282+'SAR Da'!AM282+'URQ Da'!AM282+'ROC Da'!AM282+'SM Da'!AM282+'BN Da'!AM282+'BS Da'!AM282+'TDC Da'!AM282</f>
        <v>9</v>
      </c>
      <c r="AN282" s="55">
        <f>+'MIT Da'!AN282+'SAR Da'!AN282+'URQ Da'!AN282+'ROC Da'!AN282+'SM Da'!AN282+'BN Da'!AN282+'BS Da'!AN282+'TDC Da'!AN282</f>
        <v>56</v>
      </c>
      <c r="AO282" s="55">
        <f>+'MIT Da'!AO282+'SAR Da'!AO282+'URQ Da'!AO282+'ROC Da'!AO282+'SM Da'!AO282+'BN Da'!AO282+'BS Da'!AO282+'TDC Da'!AO282</f>
        <v>77</v>
      </c>
      <c r="AP282" s="232">
        <f>+'MIT Da'!AP282+'SAR Da'!AP282+'URQ Da'!AP282+'ROC Da'!AP282+'SM Da'!AP282+'BN Da'!AP282+'BS Da'!AP282+'TDC Da'!AP282</f>
        <v>142</v>
      </c>
      <c r="AQ282" s="55">
        <f>+'MIT Da'!AQ282+'SAR Da'!AQ282+'URQ Da'!AQ282+'ROC Da'!AQ282+'SM Da'!AQ282+'BN Da'!AQ282+'BS Da'!AQ282+'TDC Da'!AQ282</f>
        <v>564</v>
      </c>
      <c r="AR282" s="55">
        <f>+'MIT Da'!AR282+'SAR Da'!AR282+'URQ Da'!AR282+'ROC Da'!AR282+'SM Da'!AR282+'BN Da'!AR282+'BS Da'!AR282+'TDC Da'!AR282</f>
        <v>399</v>
      </c>
      <c r="AS282" s="55">
        <f>+'MIT Da'!AS282+'SAR Da'!AS282+'URQ Da'!AS282+'ROC Da'!AS282+'SM Da'!AS282+'BN Da'!AS282+'BS Da'!AS282+'TDC Da'!AS282</f>
        <v>72</v>
      </c>
      <c r="AT282" s="232">
        <f>+SUM(RED_InfraMR[[#This Row],[B.02.1 - Parque de Coches Eléctricos Motrices]:[B.02.3 - Parque de Coches Eléctricos Motrices Tipo R]])</f>
        <v>1035</v>
      </c>
      <c r="AU282" s="55">
        <f>+'MIT Da'!AU282+'SAR Da'!AU282+'URQ Da'!AU282+'ROC Da'!AU282+'SM Da'!AU282+'BN Da'!AU282+'BS Da'!AU282+'TDC Da'!AU282</f>
        <v>12</v>
      </c>
      <c r="AV282" s="55">
        <f>+'MIT Da'!AV282+'SAR Da'!AV282+'URQ Da'!AV282+'ROC Da'!AV282+'SM Da'!AV282+'BN Da'!AV282+'BS Da'!AV282+'TDC Da'!AV282</f>
        <v>6</v>
      </c>
      <c r="AW282" s="55">
        <f>+'MIT Da'!AW282+'SAR Da'!AW282+'URQ Da'!AW282+'ROC Da'!AW282+'SM Da'!AW282+'BN Da'!AW282+'BS Da'!AW282+'TDC Da'!AW282</f>
        <v>10</v>
      </c>
      <c r="AX282" s="232">
        <f>+SUM(RED_InfraMR[[#This Row],[B.03.1 - Parque de Coches Motores Motrices Remolcados]:[B.03.3 - Parque de Coches Motores Motrices Cabina]])</f>
        <v>28</v>
      </c>
      <c r="AY282" s="55">
        <f>+'MIT Da'!AY282+'SAR Da'!AY282+'URQ Da'!AY282+'ROC Da'!AY282+'SM Da'!AY282+'BN Da'!AY282+'BS Da'!AY282+'TDC Da'!AY282</f>
        <v>496</v>
      </c>
      <c r="AZ282" s="55">
        <f>+'MIT Da'!AZ282+'SAR Da'!AZ282+'URQ Da'!AZ282+'ROC Da'!AZ282+'SM Da'!AZ282+'BN Da'!AZ282+'BS Da'!AZ282+'TDC Da'!AZ282</f>
        <v>128</v>
      </c>
      <c r="BA282" s="55">
        <f>+'MIT Da'!BA282+'SAR Da'!BA282+'URQ Da'!BA282+'ROC Da'!BA282+'SM Da'!BA282+'BN Da'!BA282+'BS Da'!BA282+'TDC Da'!BA282</f>
        <v>15</v>
      </c>
      <c r="BB282" s="55">
        <f>+'MIT Da'!BB282+'SAR Da'!BB282+'URQ Da'!BB282+'ROC Da'!BB282+'SM Da'!BB282+'BN Da'!BB282+'BS Da'!BB282+'TDC Da'!BB282</f>
        <v>0</v>
      </c>
      <c r="BC282" s="232">
        <f>+SUM(RED_InfraMR[[#This Row],[B.04.1 - Parque de Coches Remolcados Clase Unica]:[B.04.5 - Parque de Coches Remolcados para Servicios Especiales (Cartoneros)]])</f>
        <v>639</v>
      </c>
      <c r="BD282" s="393">
        <f>+'MIT Da'!BD282+'SAR Da'!BD282+'URQ Da'!BD282+'ROC Da'!BD282+'SM Da'!BD282+'BN Da'!BD282+'BS Da'!BD282+'TDC Da'!BD282</f>
        <v>164</v>
      </c>
      <c r="BE282" s="55">
        <f>+'MIT Da'!BE282+'SAR Da'!BE282+'URQ Da'!BE282+'ROC Da'!BE282+'SM Da'!BE282+'BN Da'!BE282+'BS Da'!BE282+'TDC Da'!BE282</f>
        <v>33</v>
      </c>
      <c r="BF282" s="55">
        <f>+'MIT Da'!BF282+'SAR Da'!BF282+'URQ Da'!BF282+'ROC Da'!BF282+'SM Da'!BF282+'BN Da'!BF282+'BS Da'!BF282+'TDC Da'!BF282</f>
        <v>103</v>
      </c>
      <c r="BG282" s="235"/>
    </row>
    <row r="283" spans="1:59">
      <c r="A283" s="1">
        <v>2016</v>
      </c>
      <c r="B283" s="1" t="s">
        <v>66</v>
      </c>
      <c r="C283" s="10">
        <f>+'MIT Da'!C283+'SAR Da'!C283+'URQ Da'!C283+'ROC Da'!C283+'SM Da'!C283+'BN Da'!C283+'BS Da'!C283+'TDC Da'!C283</f>
        <v>147.21299999999999</v>
      </c>
      <c r="D283" s="10">
        <f>+'MIT Da'!D283+'SAR Da'!D283+'URQ Da'!D283+'ROC Da'!D283+'SM Da'!D283+'BN Da'!D283+'BS Da'!D283+'TDC Da'!D283</f>
        <v>450.86300000000006</v>
      </c>
      <c r="E283" s="10">
        <f>+'MIT Da'!E283+'SAR Da'!E283+'URQ Da'!E283+'ROC Da'!E283+'SM Da'!E283+'BN Da'!E283+'BS Da'!E283+'TDC Da'!E283</f>
        <v>0</v>
      </c>
      <c r="F283" s="10">
        <f>+'MIT Da'!F283+'SAR Da'!F283+'URQ Da'!F283+'ROC Da'!F283+'SM Da'!F283+'BN Da'!F283+'BS Da'!F283+'TDC Da'!F283</f>
        <v>186.47664</v>
      </c>
      <c r="G283" s="192">
        <f>+'MIT Da'!G283+'SAR Da'!G283+'URQ Da'!G283+'ROC Da'!G283+'SM Da'!G283+'BN Da'!G283+'BS Da'!G283+'TDC Da'!G283</f>
        <v>784.55263999999988</v>
      </c>
      <c r="H283" s="192">
        <f>+'MIT Da'!H283+'SAR Da'!H283+'URQ Da'!H283+'ROC Da'!H283+'SM Da'!H283+'BN Da'!H283+'BS Da'!H283+'TDC Da'!H283</f>
        <v>784.55263999999988</v>
      </c>
      <c r="I283" s="10">
        <f>+'MIT Da'!I283+'SAR Da'!I283+'URQ Da'!I283+'ROC Da'!I283+'SM Da'!I283+'BN Da'!I283+'BS Da'!I283+'TDC Da'!I283</f>
        <v>982.99510999999995</v>
      </c>
      <c r="J283" s="10">
        <f>+'MIT Da'!J283+'SAR Da'!J283+'URQ Da'!J283+'ROC Da'!J283+'SM Da'!J283+'BN Da'!J283+'BS Da'!J283+'TDC Da'!J283</f>
        <v>1056.6689100000001</v>
      </c>
      <c r="K283" s="10">
        <f>+'MIT Da'!K283+'SAR Da'!K283+'URQ Da'!K283+'ROC Da'!K283+'SM Da'!K283+'BN Da'!K283+'BS Da'!K283+'TDC Da'!K283</f>
        <v>54.516999999999996</v>
      </c>
      <c r="L283" s="10">
        <f>+'MIT Da'!L283+'SAR Da'!L283+'URQ Da'!L283+'ROC Da'!L283+'SM Da'!L283+'BN Da'!L283+'BS Da'!L283+'TDC Da'!L283</f>
        <v>400.09900000000005</v>
      </c>
      <c r="M283" s="10">
        <f>+'MIT Da'!M283+'SAR Da'!M283+'URQ Da'!M283+'ROC Da'!M283+'SM Da'!M283+'BN Da'!M283+'BS Da'!M283+'TDC Da'!M283</f>
        <v>21.314999999999998</v>
      </c>
      <c r="N283" s="192">
        <f>+'MIT Da'!N283+'SAR Da'!N283+'URQ Da'!N283+'ROC Da'!N283+'SM Da'!N283+'BN Da'!N283+'BS Da'!N283+'TDC Da'!N283</f>
        <v>1456.7679099999998</v>
      </c>
      <c r="O283" s="192">
        <f>+'MIT Da'!O283+'SAR Da'!O283+'URQ Da'!O283+'ROC Da'!O283+'SM Da'!O283+'BN Da'!O283+'BS Da'!O283+'TDC Da'!O283</f>
        <v>1456.7679099999998</v>
      </c>
      <c r="P283" s="55">
        <f>+'MIT Da'!P283+'SAR Da'!P283+'URQ Da'!P283+'ROC Da'!P283+'SM Da'!P283+'BN Da'!P283+'BS Da'!P283+'TDC Da'!P283</f>
        <v>205</v>
      </c>
      <c r="Q283" s="55">
        <f>+'MIT Da'!Q283+'SAR Da'!Q283+'URQ Da'!Q283+'ROC Da'!Q283+'SM Da'!Q283+'BN Da'!Q283+'BS Da'!Q283+'TDC Da'!Q283</f>
        <v>58</v>
      </c>
      <c r="R283" s="55">
        <f>+'MIT Da'!R283+'SAR Da'!R283+'URQ Da'!R283+'ROC Da'!R283+'SM Da'!R283+'BN Da'!R283+'BS Da'!R283+'TDC Da'!R283</f>
        <v>10</v>
      </c>
      <c r="S283" s="213">
        <f>+'MIT Da'!S283+'SAR Da'!S283+'URQ Da'!S283+'ROC Da'!S283+'SM Da'!S283+'BN Da'!S283+'BS Da'!S283+'TDC Da'!S283</f>
        <v>273</v>
      </c>
      <c r="T283" s="213">
        <f>+'MIT Da'!T283+'SAR Da'!T283+'URQ Da'!T283+'ROC Da'!T283+'SM Da'!T283+'BN Da'!T283+'BS Da'!T283+'TDC Da'!T283</f>
        <v>273</v>
      </c>
      <c r="U283" s="55">
        <f>+'MIT Da'!U283+'SAR Da'!U283+'URQ Da'!U283+'ROC Da'!U283+'SM Da'!U283+'BN Da'!U283+'BS Da'!U283+'TDC Da'!U283</f>
        <v>137</v>
      </c>
      <c r="V283" s="55">
        <f>+'MIT Da'!V283+'SAR Da'!V283+'URQ Da'!V283+'ROC Da'!V283+'SM Da'!V283+'BN Da'!V283+'BS Da'!V283+'TDC Da'!V283</f>
        <v>407</v>
      </c>
      <c r="W283" s="55">
        <f>+'MIT Da'!W283+'SAR Da'!W283+'URQ Da'!W283+'ROC Da'!W283+'SM Da'!W283+'BN Da'!W283+'BS Da'!W283+'TDC Da'!W283</f>
        <v>11</v>
      </c>
      <c r="X283" s="55">
        <f>+'MIT Da'!X283+'SAR Da'!X283+'URQ Da'!X283+'ROC Da'!X283+'SM Da'!X283+'BN Da'!X283+'BS Da'!X283+'TDC Da'!X283</f>
        <v>117</v>
      </c>
      <c r="Y283" s="55">
        <f>+'MIT Da'!Y283+'SAR Da'!Y283+'URQ Da'!Y283+'ROC Da'!Y283+'SM Da'!Y283+'BN Da'!Y283+'BS Da'!Y283+'TDC Da'!Y283</f>
        <v>4</v>
      </c>
      <c r="Z283" s="219">
        <f>+'MIT Da'!Z283+'SAR Da'!Z283+'URQ Da'!Z283+'ROC Da'!Z283+'SM Da'!Z283+'BN Da'!Z283+'BS Da'!Z283+'TDC Da'!Z283</f>
        <v>676</v>
      </c>
      <c r="AA283" s="55">
        <f>+'MIT Da'!AA283+'SAR Da'!AA283+'URQ Da'!AA283+'ROC Da'!AA283+'SM Da'!AA283+'BN Da'!AA283+'BS Da'!AA283+'TDC Da'!AA283</f>
        <v>193</v>
      </c>
      <c r="AB283" s="55">
        <f>+'MIT Da'!AB283+'SAR Da'!AB283+'URQ Da'!AB283+'ROC Da'!AB283+'SM Da'!AB283+'BN Da'!AB283+'BS Da'!AB283+'TDC Da'!AB283</f>
        <v>103</v>
      </c>
      <c r="AC283" s="55">
        <f>+'MIT Da'!AC283+'SAR Da'!AC283+'URQ Da'!AC283+'ROC Da'!AC283+'SM Da'!AC283+'BN Da'!AC283+'BS Da'!AC283+'TDC Da'!AC283</f>
        <v>676</v>
      </c>
      <c r="AD283" s="219">
        <f>+'MIT Da'!AD283+'SAR Da'!AD283+'URQ Da'!AD283+'ROC Da'!AD283+'SM Da'!AD283+'BN Da'!AD283+'BS Da'!AD283+'TDC Da'!AD283</f>
        <v>972</v>
      </c>
      <c r="AE283" s="55">
        <f>+'MIT Da'!AE283+'SAR Da'!AE283+'URQ Da'!AE283+'ROC Da'!AE283+'SM Da'!AE283+'BN Da'!AE283+'BS Da'!AE283+'TDC Da'!AE283</f>
        <v>59</v>
      </c>
      <c r="AF283" s="55">
        <f>+'MIT Da'!AF283+'SAR Da'!AF283+'URQ Da'!AF283+'ROC Da'!AF283+'SM Da'!AF283+'BN Da'!AF283+'BS Da'!AF283+'TDC Da'!AF283</f>
        <v>101</v>
      </c>
      <c r="AG283" s="55">
        <f>+'MIT Da'!AG283+'SAR Da'!AG283+'URQ Da'!AG283+'ROC Da'!AG283+'SM Da'!AG283+'BN Da'!AG283+'BS Da'!AG283+'TDC Da'!AG283</f>
        <v>470</v>
      </c>
      <c r="AH283" s="219">
        <f>+'MIT Da'!AH283+'SAR Da'!AH283+'URQ Da'!AH283+'ROC Da'!AH283+'SM Da'!AH283+'BN Da'!AH283+'BS Da'!AH283+'TDC Da'!AH283</f>
        <v>630</v>
      </c>
      <c r="AI283" s="10">
        <f>+'MIT Da'!AI283+'SAR Da'!AI283+'URQ Da'!AI283+'ROC Da'!AI283+'SM Da'!AI283+'BN Da'!AI283+'BS Da'!AI283+'TDC Da'!AI283</f>
        <v>280.81400000000002</v>
      </c>
      <c r="AJ283" s="10">
        <f>+'MIT Da'!AJ283+'SAR Da'!AJ283+'URQ Da'!AJ283+'ROC Da'!AJ283+'SM Da'!AJ283+'BN Da'!AJ283+'BS Da'!AJ283+'TDC Da'!AJ283</f>
        <v>2.4</v>
      </c>
      <c r="AK283" s="10">
        <f>+'MIT Da'!AK283+'SAR Da'!AK283+'URQ Da'!AK283+'ROC Da'!AK283+'SM Da'!AK283+'BN Da'!AK283+'BS Da'!AK283+'TDC Da'!AK283</f>
        <v>514.28800000000001</v>
      </c>
      <c r="AL283" s="222">
        <f>+'MIT Da'!AL283+'SAR Da'!AL283+'URQ Da'!AL283+'ROC Da'!AL283+'SM Da'!AL283+'BN Da'!AL283+'BS Da'!AL283+'TDC Da'!AL283</f>
        <v>797.50199999999995</v>
      </c>
      <c r="AM283" s="55">
        <f>+'MIT Da'!AM283+'SAR Da'!AM283+'URQ Da'!AM283+'ROC Da'!AM283+'SM Da'!AM283+'BN Da'!AM283+'BS Da'!AM283+'TDC Da'!AM283</f>
        <v>9</v>
      </c>
      <c r="AN283" s="55">
        <f>+'MIT Da'!AN283+'SAR Da'!AN283+'URQ Da'!AN283+'ROC Da'!AN283+'SM Da'!AN283+'BN Da'!AN283+'BS Da'!AN283+'TDC Da'!AN283</f>
        <v>56</v>
      </c>
      <c r="AO283" s="55">
        <f>+'MIT Da'!AO283+'SAR Da'!AO283+'URQ Da'!AO283+'ROC Da'!AO283+'SM Da'!AO283+'BN Da'!AO283+'BS Da'!AO283+'TDC Da'!AO283</f>
        <v>77</v>
      </c>
      <c r="AP283" s="232">
        <f>+'MIT Da'!AP283+'SAR Da'!AP283+'URQ Da'!AP283+'ROC Da'!AP283+'SM Da'!AP283+'BN Da'!AP283+'BS Da'!AP283+'TDC Da'!AP283</f>
        <v>142</v>
      </c>
      <c r="AQ283" s="55">
        <f>+'MIT Da'!AQ283+'SAR Da'!AQ283+'URQ Da'!AQ283+'ROC Da'!AQ283+'SM Da'!AQ283+'BN Da'!AQ283+'BS Da'!AQ283+'TDC Da'!AQ283</f>
        <v>564</v>
      </c>
      <c r="AR283" s="55">
        <f>+'MIT Da'!AR283+'SAR Da'!AR283+'URQ Da'!AR283+'ROC Da'!AR283+'SM Da'!AR283+'BN Da'!AR283+'BS Da'!AR283+'TDC Da'!AR283</f>
        <v>399</v>
      </c>
      <c r="AS283" s="55">
        <f>+'MIT Da'!AS283+'SAR Da'!AS283+'URQ Da'!AS283+'ROC Da'!AS283+'SM Da'!AS283+'BN Da'!AS283+'BS Da'!AS283+'TDC Da'!AS283</f>
        <v>72</v>
      </c>
      <c r="AT283" s="232">
        <f>+SUM(RED_InfraMR[[#This Row],[B.02.1 - Parque de Coches Eléctricos Motrices]:[B.02.3 - Parque de Coches Eléctricos Motrices Tipo R]])</f>
        <v>1035</v>
      </c>
      <c r="AU283" s="55">
        <f>+'MIT Da'!AU283+'SAR Da'!AU283+'URQ Da'!AU283+'ROC Da'!AU283+'SM Da'!AU283+'BN Da'!AU283+'BS Da'!AU283+'TDC Da'!AU283</f>
        <v>12</v>
      </c>
      <c r="AV283" s="55">
        <f>+'MIT Da'!AV283+'SAR Da'!AV283+'URQ Da'!AV283+'ROC Da'!AV283+'SM Da'!AV283+'BN Da'!AV283+'BS Da'!AV283+'TDC Da'!AV283</f>
        <v>6</v>
      </c>
      <c r="AW283" s="55">
        <f>+'MIT Da'!AW283+'SAR Da'!AW283+'URQ Da'!AW283+'ROC Da'!AW283+'SM Da'!AW283+'BN Da'!AW283+'BS Da'!AW283+'TDC Da'!AW283</f>
        <v>10</v>
      </c>
      <c r="AX283" s="232">
        <f>+SUM(RED_InfraMR[[#This Row],[B.03.1 - Parque de Coches Motores Motrices Remolcados]:[B.03.3 - Parque de Coches Motores Motrices Cabina]])</f>
        <v>28</v>
      </c>
      <c r="AY283" s="55">
        <f>+'MIT Da'!AY283+'SAR Da'!AY283+'URQ Da'!AY283+'ROC Da'!AY283+'SM Da'!AY283+'BN Da'!AY283+'BS Da'!AY283+'TDC Da'!AY283</f>
        <v>496</v>
      </c>
      <c r="AZ283" s="55">
        <f>+'MIT Da'!AZ283+'SAR Da'!AZ283+'URQ Da'!AZ283+'ROC Da'!AZ283+'SM Da'!AZ283+'BN Da'!AZ283+'BS Da'!AZ283+'TDC Da'!AZ283</f>
        <v>128</v>
      </c>
      <c r="BA283" s="55">
        <f>+'MIT Da'!BA283+'SAR Da'!BA283+'URQ Da'!BA283+'ROC Da'!BA283+'SM Da'!BA283+'BN Da'!BA283+'BS Da'!BA283+'TDC Da'!BA283</f>
        <v>15</v>
      </c>
      <c r="BB283" s="55">
        <f>+'MIT Da'!BB283+'SAR Da'!BB283+'URQ Da'!BB283+'ROC Da'!BB283+'SM Da'!BB283+'BN Da'!BB283+'BS Da'!BB283+'TDC Da'!BB283</f>
        <v>0</v>
      </c>
      <c r="BC283" s="232">
        <f>+SUM(RED_InfraMR[[#This Row],[B.04.1 - Parque de Coches Remolcados Clase Unica]:[B.04.5 - Parque de Coches Remolcados para Servicios Especiales (Cartoneros)]])</f>
        <v>639</v>
      </c>
      <c r="BD283" s="393">
        <f>+'MIT Da'!BD283+'SAR Da'!BD283+'URQ Da'!BD283+'ROC Da'!BD283+'SM Da'!BD283+'BN Da'!BD283+'BS Da'!BD283+'TDC Da'!BD283</f>
        <v>164</v>
      </c>
      <c r="BE283" s="55">
        <f>+'MIT Da'!BE283+'SAR Da'!BE283+'URQ Da'!BE283+'ROC Da'!BE283+'SM Da'!BE283+'BN Da'!BE283+'BS Da'!BE283+'TDC Da'!BE283</f>
        <v>33</v>
      </c>
      <c r="BF283" s="55">
        <f>+'MIT Da'!BF283+'SAR Da'!BF283+'URQ Da'!BF283+'ROC Da'!BF283+'SM Da'!BF283+'BN Da'!BF283+'BS Da'!BF283+'TDC Da'!BF283</f>
        <v>103</v>
      </c>
      <c r="BG283" s="235"/>
    </row>
    <row r="284" spans="1:59">
      <c r="A284" s="1">
        <v>2016</v>
      </c>
      <c r="B284" s="1" t="s">
        <v>67</v>
      </c>
      <c r="C284" s="10">
        <f>+'MIT Da'!C284+'SAR Da'!C284+'URQ Da'!C284+'ROC Da'!C284+'SM Da'!C284+'BN Da'!C284+'BS Da'!C284+'TDC Da'!C284</f>
        <v>147.21299999999999</v>
      </c>
      <c r="D284" s="10">
        <f>+'MIT Da'!D284+'SAR Da'!D284+'URQ Da'!D284+'ROC Da'!D284+'SM Da'!D284+'BN Da'!D284+'BS Da'!D284+'TDC Da'!D284</f>
        <v>450.86300000000006</v>
      </c>
      <c r="E284" s="10">
        <f>+'MIT Da'!E284+'SAR Da'!E284+'URQ Da'!E284+'ROC Da'!E284+'SM Da'!E284+'BN Da'!E284+'BS Da'!E284+'TDC Da'!E284</f>
        <v>0</v>
      </c>
      <c r="F284" s="10">
        <f>+'MIT Da'!F284+'SAR Da'!F284+'URQ Da'!F284+'ROC Da'!F284+'SM Da'!F284+'BN Da'!F284+'BS Da'!F284+'TDC Da'!F284</f>
        <v>186.47664</v>
      </c>
      <c r="G284" s="192">
        <f>+'MIT Da'!G284+'SAR Da'!G284+'URQ Da'!G284+'ROC Da'!G284+'SM Da'!G284+'BN Da'!G284+'BS Da'!G284+'TDC Da'!G284</f>
        <v>784.55263999999988</v>
      </c>
      <c r="H284" s="192">
        <f>+'MIT Da'!H284+'SAR Da'!H284+'URQ Da'!H284+'ROC Da'!H284+'SM Da'!H284+'BN Da'!H284+'BS Da'!H284+'TDC Da'!H284</f>
        <v>784.55263999999988</v>
      </c>
      <c r="I284" s="10">
        <f>+'MIT Da'!I284+'SAR Da'!I284+'URQ Da'!I284+'ROC Da'!I284+'SM Da'!I284+'BN Da'!I284+'BS Da'!I284+'TDC Da'!I284</f>
        <v>982.99510999999995</v>
      </c>
      <c r="J284" s="10">
        <f>+'MIT Da'!J284+'SAR Da'!J284+'URQ Da'!J284+'ROC Da'!J284+'SM Da'!J284+'BN Da'!J284+'BS Da'!J284+'TDC Da'!J284</f>
        <v>1056.6689100000001</v>
      </c>
      <c r="K284" s="10">
        <f>+'MIT Da'!K284+'SAR Da'!K284+'URQ Da'!K284+'ROC Da'!K284+'SM Da'!K284+'BN Da'!K284+'BS Da'!K284+'TDC Da'!K284</f>
        <v>54.516999999999996</v>
      </c>
      <c r="L284" s="10">
        <f>+'MIT Da'!L284+'SAR Da'!L284+'URQ Da'!L284+'ROC Da'!L284+'SM Da'!L284+'BN Da'!L284+'BS Da'!L284+'TDC Da'!L284</f>
        <v>400.09900000000005</v>
      </c>
      <c r="M284" s="10">
        <f>+'MIT Da'!M284+'SAR Da'!M284+'URQ Da'!M284+'ROC Da'!M284+'SM Da'!M284+'BN Da'!M284+'BS Da'!M284+'TDC Da'!M284</f>
        <v>21.314999999999998</v>
      </c>
      <c r="N284" s="192">
        <f>+'MIT Da'!N284+'SAR Da'!N284+'URQ Da'!N284+'ROC Da'!N284+'SM Da'!N284+'BN Da'!N284+'BS Da'!N284+'TDC Da'!N284</f>
        <v>1456.7679099999998</v>
      </c>
      <c r="O284" s="192">
        <f>+'MIT Da'!O284+'SAR Da'!O284+'URQ Da'!O284+'ROC Da'!O284+'SM Da'!O284+'BN Da'!O284+'BS Da'!O284+'TDC Da'!O284</f>
        <v>1456.7679099999998</v>
      </c>
      <c r="P284" s="55">
        <f>+'MIT Da'!P284+'SAR Da'!P284+'URQ Da'!P284+'ROC Da'!P284+'SM Da'!P284+'BN Da'!P284+'BS Da'!P284+'TDC Da'!P284</f>
        <v>205</v>
      </c>
      <c r="Q284" s="55">
        <f>+'MIT Da'!Q284+'SAR Da'!Q284+'URQ Da'!Q284+'ROC Da'!Q284+'SM Da'!Q284+'BN Da'!Q284+'BS Da'!Q284+'TDC Da'!Q284</f>
        <v>58</v>
      </c>
      <c r="R284" s="55">
        <f>+'MIT Da'!R284+'SAR Da'!R284+'URQ Da'!R284+'ROC Da'!R284+'SM Da'!R284+'BN Da'!R284+'BS Da'!R284+'TDC Da'!R284</f>
        <v>10</v>
      </c>
      <c r="S284" s="213">
        <f>+'MIT Da'!S284+'SAR Da'!S284+'URQ Da'!S284+'ROC Da'!S284+'SM Da'!S284+'BN Da'!S284+'BS Da'!S284+'TDC Da'!S284</f>
        <v>273</v>
      </c>
      <c r="T284" s="213">
        <f>+'MIT Da'!T284+'SAR Da'!T284+'URQ Da'!T284+'ROC Da'!T284+'SM Da'!T284+'BN Da'!T284+'BS Da'!T284+'TDC Da'!T284</f>
        <v>273</v>
      </c>
      <c r="U284" s="55">
        <f>+'MIT Da'!U284+'SAR Da'!U284+'URQ Da'!U284+'ROC Da'!U284+'SM Da'!U284+'BN Da'!U284+'BS Da'!U284+'TDC Da'!U284</f>
        <v>137</v>
      </c>
      <c r="V284" s="55">
        <f>+'MIT Da'!V284+'SAR Da'!V284+'URQ Da'!V284+'ROC Da'!V284+'SM Da'!V284+'BN Da'!V284+'BS Da'!V284+'TDC Da'!V284</f>
        <v>407</v>
      </c>
      <c r="W284" s="55">
        <f>+'MIT Da'!W284+'SAR Da'!W284+'URQ Da'!W284+'ROC Da'!W284+'SM Da'!W284+'BN Da'!W284+'BS Da'!W284+'TDC Da'!W284</f>
        <v>11</v>
      </c>
      <c r="X284" s="55">
        <f>+'MIT Da'!X284+'SAR Da'!X284+'URQ Da'!X284+'ROC Da'!X284+'SM Da'!X284+'BN Da'!X284+'BS Da'!X284+'TDC Da'!X284</f>
        <v>117</v>
      </c>
      <c r="Y284" s="55">
        <f>+'MIT Da'!Y284+'SAR Da'!Y284+'URQ Da'!Y284+'ROC Da'!Y284+'SM Da'!Y284+'BN Da'!Y284+'BS Da'!Y284+'TDC Da'!Y284</f>
        <v>4</v>
      </c>
      <c r="Z284" s="219">
        <f>+'MIT Da'!Z284+'SAR Da'!Z284+'URQ Da'!Z284+'ROC Da'!Z284+'SM Da'!Z284+'BN Da'!Z284+'BS Da'!Z284+'TDC Da'!Z284</f>
        <v>676</v>
      </c>
      <c r="AA284" s="55">
        <f>+'MIT Da'!AA284+'SAR Da'!AA284+'URQ Da'!AA284+'ROC Da'!AA284+'SM Da'!AA284+'BN Da'!AA284+'BS Da'!AA284+'TDC Da'!AA284</f>
        <v>193</v>
      </c>
      <c r="AB284" s="55">
        <f>+'MIT Da'!AB284+'SAR Da'!AB284+'URQ Da'!AB284+'ROC Da'!AB284+'SM Da'!AB284+'BN Da'!AB284+'BS Da'!AB284+'TDC Da'!AB284</f>
        <v>103</v>
      </c>
      <c r="AC284" s="55">
        <f>+'MIT Da'!AC284+'SAR Da'!AC284+'URQ Da'!AC284+'ROC Da'!AC284+'SM Da'!AC284+'BN Da'!AC284+'BS Da'!AC284+'TDC Da'!AC284</f>
        <v>676</v>
      </c>
      <c r="AD284" s="219">
        <f>+'MIT Da'!AD284+'SAR Da'!AD284+'URQ Da'!AD284+'ROC Da'!AD284+'SM Da'!AD284+'BN Da'!AD284+'BS Da'!AD284+'TDC Da'!AD284</f>
        <v>972</v>
      </c>
      <c r="AE284" s="55">
        <f>+'MIT Da'!AE284+'SAR Da'!AE284+'URQ Da'!AE284+'ROC Da'!AE284+'SM Da'!AE284+'BN Da'!AE284+'BS Da'!AE284+'TDC Da'!AE284</f>
        <v>59</v>
      </c>
      <c r="AF284" s="55">
        <f>+'MIT Da'!AF284+'SAR Da'!AF284+'URQ Da'!AF284+'ROC Da'!AF284+'SM Da'!AF284+'BN Da'!AF284+'BS Da'!AF284+'TDC Da'!AF284</f>
        <v>101</v>
      </c>
      <c r="AG284" s="55">
        <f>+'MIT Da'!AG284+'SAR Da'!AG284+'URQ Da'!AG284+'ROC Da'!AG284+'SM Da'!AG284+'BN Da'!AG284+'BS Da'!AG284+'TDC Da'!AG284</f>
        <v>470</v>
      </c>
      <c r="AH284" s="219">
        <f>+'MIT Da'!AH284+'SAR Da'!AH284+'URQ Da'!AH284+'ROC Da'!AH284+'SM Da'!AH284+'BN Da'!AH284+'BS Da'!AH284+'TDC Da'!AH284</f>
        <v>630</v>
      </c>
      <c r="AI284" s="10">
        <f>+'MIT Da'!AI284+'SAR Da'!AI284+'URQ Da'!AI284+'ROC Da'!AI284+'SM Da'!AI284+'BN Da'!AI284+'BS Da'!AI284+'TDC Da'!AI284</f>
        <v>280.81400000000002</v>
      </c>
      <c r="AJ284" s="10">
        <f>+'MIT Da'!AJ284+'SAR Da'!AJ284+'URQ Da'!AJ284+'ROC Da'!AJ284+'SM Da'!AJ284+'BN Da'!AJ284+'BS Da'!AJ284+'TDC Da'!AJ284</f>
        <v>2.4</v>
      </c>
      <c r="AK284" s="10">
        <f>+'MIT Da'!AK284+'SAR Da'!AK284+'URQ Da'!AK284+'ROC Da'!AK284+'SM Da'!AK284+'BN Da'!AK284+'BS Da'!AK284+'TDC Da'!AK284</f>
        <v>514.28800000000001</v>
      </c>
      <c r="AL284" s="222">
        <f>+'MIT Da'!AL284+'SAR Da'!AL284+'URQ Da'!AL284+'ROC Da'!AL284+'SM Da'!AL284+'BN Da'!AL284+'BS Da'!AL284+'TDC Da'!AL284</f>
        <v>797.50199999999995</v>
      </c>
      <c r="AM284" s="55">
        <f>+'MIT Da'!AM284+'SAR Da'!AM284+'URQ Da'!AM284+'ROC Da'!AM284+'SM Da'!AM284+'BN Da'!AM284+'BS Da'!AM284+'TDC Da'!AM284</f>
        <v>9</v>
      </c>
      <c r="AN284" s="55">
        <f>+'MIT Da'!AN284+'SAR Da'!AN284+'URQ Da'!AN284+'ROC Da'!AN284+'SM Da'!AN284+'BN Da'!AN284+'BS Da'!AN284+'TDC Da'!AN284</f>
        <v>56</v>
      </c>
      <c r="AO284" s="55">
        <f>+'MIT Da'!AO284+'SAR Da'!AO284+'URQ Da'!AO284+'ROC Da'!AO284+'SM Da'!AO284+'BN Da'!AO284+'BS Da'!AO284+'TDC Da'!AO284</f>
        <v>77</v>
      </c>
      <c r="AP284" s="232">
        <f>+'MIT Da'!AP284+'SAR Da'!AP284+'URQ Da'!AP284+'ROC Da'!AP284+'SM Da'!AP284+'BN Da'!AP284+'BS Da'!AP284+'TDC Da'!AP284</f>
        <v>142</v>
      </c>
      <c r="AQ284" s="55">
        <f>+'MIT Da'!AQ284+'SAR Da'!AQ284+'URQ Da'!AQ284+'ROC Da'!AQ284+'SM Da'!AQ284+'BN Da'!AQ284+'BS Da'!AQ284+'TDC Da'!AQ284</f>
        <v>564</v>
      </c>
      <c r="AR284" s="55">
        <f>+'MIT Da'!AR284+'SAR Da'!AR284+'URQ Da'!AR284+'ROC Da'!AR284+'SM Da'!AR284+'BN Da'!AR284+'BS Da'!AR284+'TDC Da'!AR284</f>
        <v>399</v>
      </c>
      <c r="AS284" s="55">
        <f>+'MIT Da'!AS284+'SAR Da'!AS284+'URQ Da'!AS284+'ROC Da'!AS284+'SM Da'!AS284+'BN Da'!AS284+'BS Da'!AS284+'TDC Da'!AS284</f>
        <v>72</v>
      </c>
      <c r="AT284" s="232">
        <f>+SUM(RED_InfraMR[[#This Row],[B.02.1 - Parque de Coches Eléctricos Motrices]:[B.02.3 - Parque de Coches Eléctricos Motrices Tipo R]])</f>
        <v>1035</v>
      </c>
      <c r="AU284" s="55">
        <f>+'MIT Da'!AU284+'SAR Da'!AU284+'URQ Da'!AU284+'ROC Da'!AU284+'SM Da'!AU284+'BN Da'!AU284+'BS Da'!AU284+'TDC Da'!AU284</f>
        <v>12</v>
      </c>
      <c r="AV284" s="55">
        <f>+'MIT Da'!AV284+'SAR Da'!AV284+'URQ Da'!AV284+'ROC Da'!AV284+'SM Da'!AV284+'BN Da'!AV284+'BS Da'!AV284+'TDC Da'!AV284</f>
        <v>6</v>
      </c>
      <c r="AW284" s="55">
        <f>+'MIT Da'!AW284+'SAR Da'!AW284+'URQ Da'!AW284+'ROC Da'!AW284+'SM Da'!AW284+'BN Da'!AW284+'BS Da'!AW284+'TDC Da'!AW284</f>
        <v>10</v>
      </c>
      <c r="AX284" s="232">
        <f>+SUM(RED_InfraMR[[#This Row],[B.03.1 - Parque de Coches Motores Motrices Remolcados]:[B.03.3 - Parque de Coches Motores Motrices Cabina]])</f>
        <v>28</v>
      </c>
      <c r="AY284" s="55">
        <f>+'MIT Da'!AY284+'SAR Da'!AY284+'URQ Da'!AY284+'ROC Da'!AY284+'SM Da'!AY284+'BN Da'!AY284+'BS Da'!AY284+'TDC Da'!AY284</f>
        <v>496</v>
      </c>
      <c r="AZ284" s="55">
        <f>+'MIT Da'!AZ284+'SAR Da'!AZ284+'URQ Da'!AZ284+'ROC Da'!AZ284+'SM Da'!AZ284+'BN Da'!AZ284+'BS Da'!AZ284+'TDC Da'!AZ284</f>
        <v>128</v>
      </c>
      <c r="BA284" s="55">
        <f>+'MIT Da'!BA284+'SAR Da'!BA284+'URQ Da'!BA284+'ROC Da'!BA284+'SM Da'!BA284+'BN Da'!BA284+'BS Da'!BA284+'TDC Da'!BA284</f>
        <v>15</v>
      </c>
      <c r="BB284" s="55">
        <f>+'MIT Da'!BB284+'SAR Da'!BB284+'URQ Da'!BB284+'ROC Da'!BB284+'SM Da'!BB284+'BN Da'!BB284+'BS Da'!BB284+'TDC Da'!BB284</f>
        <v>0</v>
      </c>
      <c r="BC284" s="232">
        <f>+SUM(RED_InfraMR[[#This Row],[B.04.1 - Parque de Coches Remolcados Clase Unica]:[B.04.5 - Parque de Coches Remolcados para Servicios Especiales (Cartoneros)]])</f>
        <v>639</v>
      </c>
      <c r="BD284" s="393">
        <f>+'MIT Da'!BD284+'SAR Da'!BD284+'URQ Da'!BD284+'ROC Da'!BD284+'SM Da'!BD284+'BN Da'!BD284+'BS Da'!BD284+'TDC Da'!BD284</f>
        <v>164</v>
      </c>
      <c r="BE284" s="55">
        <f>+'MIT Da'!BE284+'SAR Da'!BE284+'URQ Da'!BE284+'ROC Da'!BE284+'SM Da'!BE284+'BN Da'!BE284+'BS Da'!BE284+'TDC Da'!BE284</f>
        <v>33</v>
      </c>
      <c r="BF284" s="55">
        <f>+'MIT Da'!BF284+'SAR Da'!BF284+'URQ Da'!BF284+'ROC Da'!BF284+'SM Da'!BF284+'BN Da'!BF284+'BS Da'!BF284+'TDC Da'!BF284</f>
        <v>103</v>
      </c>
      <c r="BG284" s="235"/>
    </row>
    <row r="285" spans="1:59">
      <c r="A285" s="1">
        <v>2016</v>
      </c>
      <c r="B285" s="1" t="s">
        <v>68</v>
      </c>
      <c r="C285" s="10">
        <f>+'MIT Da'!C285+'SAR Da'!C285+'URQ Da'!C285+'ROC Da'!C285+'SM Da'!C285+'BN Da'!C285+'BS Da'!C285+'TDC Da'!C285</f>
        <v>147.21299999999999</v>
      </c>
      <c r="D285" s="10">
        <f>+'MIT Da'!D285+'SAR Da'!D285+'URQ Da'!D285+'ROC Da'!D285+'SM Da'!D285+'BN Da'!D285+'BS Da'!D285+'TDC Da'!D285</f>
        <v>450.86300000000006</v>
      </c>
      <c r="E285" s="10">
        <f>+'MIT Da'!E285+'SAR Da'!E285+'URQ Da'!E285+'ROC Da'!E285+'SM Da'!E285+'BN Da'!E285+'BS Da'!E285+'TDC Da'!E285</f>
        <v>0</v>
      </c>
      <c r="F285" s="10">
        <f>+'MIT Da'!F285+'SAR Da'!F285+'URQ Da'!F285+'ROC Da'!F285+'SM Da'!F285+'BN Da'!F285+'BS Da'!F285+'TDC Da'!F285</f>
        <v>186.47664</v>
      </c>
      <c r="G285" s="192">
        <f>+'MIT Da'!G285+'SAR Da'!G285+'URQ Da'!G285+'ROC Da'!G285+'SM Da'!G285+'BN Da'!G285+'BS Da'!G285+'TDC Da'!G285</f>
        <v>784.55263999999988</v>
      </c>
      <c r="H285" s="192">
        <f>+'MIT Da'!H285+'SAR Da'!H285+'URQ Da'!H285+'ROC Da'!H285+'SM Da'!H285+'BN Da'!H285+'BS Da'!H285+'TDC Da'!H285</f>
        <v>784.55263999999988</v>
      </c>
      <c r="I285" s="10">
        <f>+'MIT Da'!I285+'SAR Da'!I285+'URQ Da'!I285+'ROC Da'!I285+'SM Da'!I285+'BN Da'!I285+'BS Da'!I285+'TDC Da'!I285</f>
        <v>982.99510999999995</v>
      </c>
      <c r="J285" s="10">
        <f>+'MIT Da'!J285+'SAR Da'!J285+'URQ Da'!J285+'ROC Da'!J285+'SM Da'!J285+'BN Da'!J285+'BS Da'!J285+'TDC Da'!J285</f>
        <v>1056.6689100000001</v>
      </c>
      <c r="K285" s="10">
        <f>+'MIT Da'!K285+'SAR Da'!K285+'URQ Da'!K285+'ROC Da'!K285+'SM Da'!K285+'BN Da'!K285+'BS Da'!K285+'TDC Da'!K285</f>
        <v>54.516999999999996</v>
      </c>
      <c r="L285" s="10">
        <f>+'MIT Da'!L285+'SAR Da'!L285+'URQ Da'!L285+'ROC Da'!L285+'SM Da'!L285+'BN Da'!L285+'BS Da'!L285+'TDC Da'!L285</f>
        <v>400.09900000000005</v>
      </c>
      <c r="M285" s="10">
        <f>+'MIT Da'!M285+'SAR Da'!M285+'URQ Da'!M285+'ROC Da'!M285+'SM Da'!M285+'BN Da'!M285+'BS Da'!M285+'TDC Da'!M285</f>
        <v>21.314999999999998</v>
      </c>
      <c r="N285" s="192">
        <f>+'MIT Da'!N285+'SAR Da'!N285+'URQ Da'!N285+'ROC Da'!N285+'SM Da'!N285+'BN Da'!N285+'BS Da'!N285+'TDC Da'!N285</f>
        <v>1456.7679099999998</v>
      </c>
      <c r="O285" s="192">
        <f>+'MIT Da'!O285+'SAR Da'!O285+'URQ Da'!O285+'ROC Da'!O285+'SM Da'!O285+'BN Da'!O285+'BS Da'!O285+'TDC Da'!O285</f>
        <v>1456.7679099999998</v>
      </c>
      <c r="P285" s="55">
        <f>+'MIT Da'!P285+'SAR Da'!P285+'URQ Da'!P285+'ROC Da'!P285+'SM Da'!P285+'BN Da'!P285+'BS Da'!P285+'TDC Da'!P285</f>
        <v>205</v>
      </c>
      <c r="Q285" s="55">
        <f>+'MIT Da'!Q285+'SAR Da'!Q285+'URQ Da'!Q285+'ROC Da'!Q285+'SM Da'!Q285+'BN Da'!Q285+'BS Da'!Q285+'TDC Da'!Q285</f>
        <v>58</v>
      </c>
      <c r="R285" s="55">
        <f>+'MIT Da'!R285+'SAR Da'!R285+'URQ Da'!R285+'ROC Da'!R285+'SM Da'!R285+'BN Da'!R285+'BS Da'!R285+'TDC Da'!R285</f>
        <v>10</v>
      </c>
      <c r="S285" s="213">
        <f>+'MIT Da'!S285+'SAR Da'!S285+'URQ Da'!S285+'ROC Da'!S285+'SM Da'!S285+'BN Da'!S285+'BS Da'!S285+'TDC Da'!S285</f>
        <v>273</v>
      </c>
      <c r="T285" s="213">
        <f>+'MIT Da'!T285+'SAR Da'!T285+'URQ Da'!T285+'ROC Da'!T285+'SM Da'!T285+'BN Da'!T285+'BS Da'!T285+'TDC Da'!T285</f>
        <v>273</v>
      </c>
      <c r="U285" s="55">
        <f>+'MIT Da'!U285+'SAR Da'!U285+'URQ Da'!U285+'ROC Da'!U285+'SM Da'!U285+'BN Da'!U285+'BS Da'!U285+'TDC Da'!U285</f>
        <v>137</v>
      </c>
      <c r="V285" s="55">
        <f>+'MIT Da'!V285+'SAR Da'!V285+'URQ Da'!V285+'ROC Da'!V285+'SM Da'!V285+'BN Da'!V285+'BS Da'!V285+'TDC Da'!V285</f>
        <v>407</v>
      </c>
      <c r="W285" s="55">
        <f>+'MIT Da'!W285+'SAR Da'!W285+'URQ Da'!W285+'ROC Da'!W285+'SM Da'!W285+'BN Da'!W285+'BS Da'!W285+'TDC Da'!W285</f>
        <v>11</v>
      </c>
      <c r="X285" s="55">
        <f>+'MIT Da'!X285+'SAR Da'!X285+'URQ Da'!X285+'ROC Da'!X285+'SM Da'!X285+'BN Da'!X285+'BS Da'!X285+'TDC Da'!X285</f>
        <v>117</v>
      </c>
      <c r="Y285" s="55">
        <f>+'MIT Da'!Y285+'SAR Da'!Y285+'URQ Da'!Y285+'ROC Da'!Y285+'SM Da'!Y285+'BN Da'!Y285+'BS Da'!Y285+'TDC Da'!Y285</f>
        <v>4</v>
      </c>
      <c r="Z285" s="219">
        <f>+'MIT Da'!Z285+'SAR Da'!Z285+'URQ Da'!Z285+'ROC Da'!Z285+'SM Da'!Z285+'BN Da'!Z285+'BS Da'!Z285+'TDC Da'!Z285</f>
        <v>676</v>
      </c>
      <c r="AA285" s="55">
        <f>+'MIT Da'!AA285+'SAR Da'!AA285+'URQ Da'!AA285+'ROC Da'!AA285+'SM Da'!AA285+'BN Da'!AA285+'BS Da'!AA285+'TDC Da'!AA285</f>
        <v>193</v>
      </c>
      <c r="AB285" s="55">
        <f>+'MIT Da'!AB285+'SAR Da'!AB285+'URQ Da'!AB285+'ROC Da'!AB285+'SM Da'!AB285+'BN Da'!AB285+'BS Da'!AB285+'TDC Da'!AB285</f>
        <v>103</v>
      </c>
      <c r="AC285" s="55">
        <f>+'MIT Da'!AC285+'SAR Da'!AC285+'URQ Da'!AC285+'ROC Da'!AC285+'SM Da'!AC285+'BN Da'!AC285+'BS Da'!AC285+'TDC Da'!AC285</f>
        <v>676</v>
      </c>
      <c r="AD285" s="219">
        <f>+'MIT Da'!AD285+'SAR Da'!AD285+'URQ Da'!AD285+'ROC Da'!AD285+'SM Da'!AD285+'BN Da'!AD285+'BS Da'!AD285+'TDC Da'!AD285</f>
        <v>972</v>
      </c>
      <c r="AE285" s="55">
        <f>+'MIT Da'!AE285+'SAR Da'!AE285+'URQ Da'!AE285+'ROC Da'!AE285+'SM Da'!AE285+'BN Da'!AE285+'BS Da'!AE285+'TDC Da'!AE285</f>
        <v>59</v>
      </c>
      <c r="AF285" s="55">
        <f>+'MIT Da'!AF285+'SAR Da'!AF285+'URQ Da'!AF285+'ROC Da'!AF285+'SM Da'!AF285+'BN Da'!AF285+'BS Da'!AF285+'TDC Da'!AF285</f>
        <v>101</v>
      </c>
      <c r="AG285" s="55">
        <f>+'MIT Da'!AG285+'SAR Da'!AG285+'URQ Da'!AG285+'ROC Da'!AG285+'SM Da'!AG285+'BN Da'!AG285+'BS Da'!AG285+'TDC Da'!AG285</f>
        <v>470</v>
      </c>
      <c r="AH285" s="219">
        <f>+'MIT Da'!AH285+'SAR Da'!AH285+'URQ Da'!AH285+'ROC Da'!AH285+'SM Da'!AH285+'BN Da'!AH285+'BS Da'!AH285+'TDC Da'!AH285</f>
        <v>630</v>
      </c>
      <c r="AI285" s="10">
        <f>+'MIT Da'!AI285+'SAR Da'!AI285+'URQ Da'!AI285+'ROC Da'!AI285+'SM Da'!AI285+'BN Da'!AI285+'BS Da'!AI285+'TDC Da'!AI285</f>
        <v>280.81400000000002</v>
      </c>
      <c r="AJ285" s="10">
        <f>+'MIT Da'!AJ285+'SAR Da'!AJ285+'URQ Da'!AJ285+'ROC Da'!AJ285+'SM Da'!AJ285+'BN Da'!AJ285+'BS Da'!AJ285+'TDC Da'!AJ285</f>
        <v>2.4</v>
      </c>
      <c r="AK285" s="10">
        <f>+'MIT Da'!AK285+'SAR Da'!AK285+'URQ Da'!AK285+'ROC Da'!AK285+'SM Da'!AK285+'BN Da'!AK285+'BS Da'!AK285+'TDC Da'!AK285</f>
        <v>514.28800000000001</v>
      </c>
      <c r="AL285" s="222">
        <f>+'MIT Da'!AL285+'SAR Da'!AL285+'URQ Da'!AL285+'ROC Da'!AL285+'SM Da'!AL285+'BN Da'!AL285+'BS Da'!AL285+'TDC Da'!AL285</f>
        <v>797.50199999999995</v>
      </c>
      <c r="AM285" s="55">
        <f>+'MIT Da'!AM285+'SAR Da'!AM285+'URQ Da'!AM285+'ROC Da'!AM285+'SM Da'!AM285+'BN Da'!AM285+'BS Da'!AM285+'TDC Da'!AM285</f>
        <v>9</v>
      </c>
      <c r="AN285" s="55">
        <f>+'MIT Da'!AN285+'SAR Da'!AN285+'URQ Da'!AN285+'ROC Da'!AN285+'SM Da'!AN285+'BN Da'!AN285+'BS Da'!AN285+'TDC Da'!AN285</f>
        <v>56</v>
      </c>
      <c r="AO285" s="55">
        <f>+'MIT Da'!AO285+'SAR Da'!AO285+'URQ Da'!AO285+'ROC Da'!AO285+'SM Da'!AO285+'BN Da'!AO285+'BS Da'!AO285+'TDC Da'!AO285</f>
        <v>77</v>
      </c>
      <c r="AP285" s="232">
        <f>+'MIT Da'!AP285+'SAR Da'!AP285+'URQ Da'!AP285+'ROC Da'!AP285+'SM Da'!AP285+'BN Da'!AP285+'BS Da'!AP285+'TDC Da'!AP285</f>
        <v>142</v>
      </c>
      <c r="AQ285" s="55">
        <f>+'MIT Da'!AQ285+'SAR Da'!AQ285+'URQ Da'!AQ285+'ROC Da'!AQ285+'SM Da'!AQ285+'BN Da'!AQ285+'BS Da'!AQ285+'TDC Da'!AQ285</f>
        <v>564</v>
      </c>
      <c r="AR285" s="55">
        <f>+'MIT Da'!AR285+'SAR Da'!AR285+'URQ Da'!AR285+'ROC Da'!AR285+'SM Da'!AR285+'BN Da'!AR285+'BS Da'!AR285+'TDC Da'!AR285</f>
        <v>399</v>
      </c>
      <c r="AS285" s="55">
        <f>+'MIT Da'!AS285+'SAR Da'!AS285+'URQ Da'!AS285+'ROC Da'!AS285+'SM Da'!AS285+'BN Da'!AS285+'BS Da'!AS285+'TDC Da'!AS285</f>
        <v>72</v>
      </c>
      <c r="AT285" s="232">
        <f>+SUM(RED_InfraMR[[#This Row],[B.02.1 - Parque de Coches Eléctricos Motrices]:[B.02.3 - Parque de Coches Eléctricos Motrices Tipo R]])</f>
        <v>1035</v>
      </c>
      <c r="AU285" s="55">
        <f>+'MIT Da'!AU285+'SAR Da'!AU285+'URQ Da'!AU285+'ROC Da'!AU285+'SM Da'!AU285+'BN Da'!AU285+'BS Da'!AU285+'TDC Da'!AU285</f>
        <v>12</v>
      </c>
      <c r="AV285" s="55">
        <f>+'MIT Da'!AV285+'SAR Da'!AV285+'URQ Da'!AV285+'ROC Da'!AV285+'SM Da'!AV285+'BN Da'!AV285+'BS Da'!AV285+'TDC Da'!AV285</f>
        <v>6</v>
      </c>
      <c r="AW285" s="55">
        <f>+'MIT Da'!AW285+'SAR Da'!AW285+'URQ Da'!AW285+'ROC Da'!AW285+'SM Da'!AW285+'BN Da'!AW285+'BS Da'!AW285+'TDC Da'!AW285</f>
        <v>10</v>
      </c>
      <c r="AX285" s="232">
        <f>+SUM(RED_InfraMR[[#This Row],[B.03.1 - Parque de Coches Motores Motrices Remolcados]:[B.03.3 - Parque de Coches Motores Motrices Cabina]])</f>
        <v>28</v>
      </c>
      <c r="AY285" s="55">
        <f>+'MIT Da'!AY285+'SAR Da'!AY285+'URQ Da'!AY285+'ROC Da'!AY285+'SM Da'!AY285+'BN Da'!AY285+'BS Da'!AY285+'TDC Da'!AY285</f>
        <v>496</v>
      </c>
      <c r="AZ285" s="55">
        <f>+'MIT Da'!AZ285+'SAR Da'!AZ285+'URQ Da'!AZ285+'ROC Da'!AZ285+'SM Da'!AZ285+'BN Da'!AZ285+'BS Da'!AZ285+'TDC Da'!AZ285</f>
        <v>128</v>
      </c>
      <c r="BA285" s="55">
        <f>+'MIT Da'!BA285+'SAR Da'!BA285+'URQ Da'!BA285+'ROC Da'!BA285+'SM Da'!BA285+'BN Da'!BA285+'BS Da'!BA285+'TDC Da'!BA285</f>
        <v>15</v>
      </c>
      <c r="BB285" s="55">
        <f>+'MIT Da'!BB285+'SAR Da'!BB285+'URQ Da'!BB285+'ROC Da'!BB285+'SM Da'!BB285+'BN Da'!BB285+'BS Da'!BB285+'TDC Da'!BB285</f>
        <v>0</v>
      </c>
      <c r="BC285" s="232">
        <f>+SUM(RED_InfraMR[[#This Row],[B.04.1 - Parque de Coches Remolcados Clase Unica]:[B.04.5 - Parque de Coches Remolcados para Servicios Especiales (Cartoneros)]])</f>
        <v>639</v>
      </c>
      <c r="BD285" s="393">
        <f>+'MIT Da'!BD285+'SAR Da'!BD285+'URQ Da'!BD285+'ROC Da'!BD285+'SM Da'!BD285+'BN Da'!BD285+'BS Da'!BD285+'TDC Da'!BD285</f>
        <v>164</v>
      </c>
      <c r="BE285" s="55">
        <f>+'MIT Da'!BE285+'SAR Da'!BE285+'URQ Da'!BE285+'ROC Da'!BE285+'SM Da'!BE285+'BN Da'!BE285+'BS Da'!BE285+'TDC Da'!BE285</f>
        <v>33</v>
      </c>
      <c r="BF285" s="55">
        <f>+'MIT Da'!BF285+'SAR Da'!BF285+'URQ Da'!BF285+'ROC Da'!BF285+'SM Da'!BF285+'BN Da'!BF285+'BS Da'!BF285+'TDC Da'!BF285</f>
        <v>103</v>
      </c>
      <c r="BG285" s="235"/>
    </row>
    <row r="286" spans="1:59">
      <c r="A286" s="1">
        <v>2016</v>
      </c>
      <c r="B286" s="1" t="s">
        <v>69</v>
      </c>
      <c r="C286" s="10">
        <f>+'MIT Da'!C286+'SAR Da'!C286+'URQ Da'!C286+'ROC Da'!C286+'SM Da'!C286+'BN Da'!C286+'BS Da'!C286+'TDC Da'!C286</f>
        <v>147.21299999999999</v>
      </c>
      <c r="D286" s="10">
        <f>+'MIT Da'!D286+'SAR Da'!D286+'URQ Da'!D286+'ROC Da'!D286+'SM Da'!D286+'BN Da'!D286+'BS Da'!D286+'TDC Da'!D286</f>
        <v>450.86300000000006</v>
      </c>
      <c r="E286" s="10">
        <f>+'MIT Da'!E286+'SAR Da'!E286+'URQ Da'!E286+'ROC Da'!E286+'SM Da'!E286+'BN Da'!E286+'BS Da'!E286+'TDC Da'!E286</f>
        <v>0</v>
      </c>
      <c r="F286" s="10">
        <f>+'MIT Da'!F286+'SAR Da'!F286+'URQ Da'!F286+'ROC Da'!F286+'SM Da'!F286+'BN Da'!F286+'BS Da'!F286+'TDC Da'!F286</f>
        <v>186.47664</v>
      </c>
      <c r="G286" s="192">
        <f>+'MIT Da'!G286+'SAR Da'!G286+'URQ Da'!G286+'ROC Da'!G286+'SM Da'!G286+'BN Da'!G286+'BS Da'!G286+'TDC Da'!G286</f>
        <v>784.55263999999988</v>
      </c>
      <c r="H286" s="192">
        <f>+'MIT Da'!H286+'SAR Da'!H286+'URQ Da'!H286+'ROC Da'!H286+'SM Da'!H286+'BN Da'!H286+'BS Da'!H286+'TDC Da'!H286</f>
        <v>784.55263999999988</v>
      </c>
      <c r="I286" s="10">
        <f>+'MIT Da'!I286+'SAR Da'!I286+'URQ Da'!I286+'ROC Da'!I286+'SM Da'!I286+'BN Da'!I286+'BS Da'!I286+'TDC Da'!I286</f>
        <v>982.99510999999995</v>
      </c>
      <c r="J286" s="10">
        <f>+'MIT Da'!J286+'SAR Da'!J286+'URQ Da'!J286+'ROC Da'!J286+'SM Da'!J286+'BN Da'!J286+'BS Da'!J286+'TDC Da'!J286</f>
        <v>1056.6689100000001</v>
      </c>
      <c r="K286" s="10">
        <f>+'MIT Da'!K286+'SAR Da'!K286+'URQ Da'!K286+'ROC Da'!K286+'SM Da'!K286+'BN Da'!K286+'BS Da'!K286+'TDC Da'!K286</f>
        <v>54.516999999999996</v>
      </c>
      <c r="L286" s="10">
        <f>+'MIT Da'!L286+'SAR Da'!L286+'URQ Da'!L286+'ROC Da'!L286+'SM Da'!L286+'BN Da'!L286+'BS Da'!L286+'TDC Da'!L286</f>
        <v>400.09900000000005</v>
      </c>
      <c r="M286" s="10">
        <f>+'MIT Da'!M286+'SAR Da'!M286+'URQ Da'!M286+'ROC Da'!M286+'SM Da'!M286+'BN Da'!M286+'BS Da'!M286+'TDC Da'!M286</f>
        <v>21.314999999999998</v>
      </c>
      <c r="N286" s="192">
        <f>+'MIT Da'!N286+'SAR Da'!N286+'URQ Da'!N286+'ROC Da'!N286+'SM Da'!N286+'BN Da'!N286+'BS Da'!N286+'TDC Da'!N286</f>
        <v>1456.7679099999998</v>
      </c>
      <c r="O286" s="192">
        <f>+'MIT Da'!O286+'SAR Da'!O286+'URQ Da'!O286+'ROC Da'!O286+'SM Da'!O286+'BN Da'!O286+'BS Da'!O286+'TDC Da'!O286</f>
        <v>1456.7679099999998</v>
      </c>
      <c r="P286" s="55">
        <f>+'MIT Da'!P286+'SAR Da'!P286+'URQ Da'!P286+'ROC Da'!P286+'SM Da'!P286+'BN Da'!P286+'BS Da'!P286+'TDC Da'!P286</f>
        <v>205</v>
      </c>
      <c r="Q286" s="55">
        <f>+'MIT Da'!Q286+'SAR Da'!Q286+'URQ Da'!Q286+'ROC Da'!Q286+'SM Da'!Q286+'BN Da'!Q286+'BS Da'!Q286+'TDC Da'!Q286</f>
        <v>58</v>
      </c>
      <c r="R286" s="55">
        <f>+'MIT Da'!R286+'SAR Da'!R286+'URQ Da'!R286+'ROC Da'!R286+'SM Da'!R286+'BN Da'!R286+'BS Da'!R286+'TDC Da'!R286</f>
        <v>10</v>
      </c>
      <c r="S286" s="213">
        <f>+'MIT Da'!S286+'SAR Da'!S286+'URQ Da'!S286+'ROC Da'!S286+'SM Da'!S286+'BN Da'!S286+'BS Da'!S286+'TDC Da'!S286</f>
        <v>273</v>
      </c>
      <c r="T286" s="213">
        <f>+'MIT Da'!T286+'SAR Da'!T286+'URQ Da'!T286+'ROC Da'!T286+'SM Da'!T286+'BN Da'!T286+'BS Da'!T286+'TDC Da'!T286</f>
        <v>273</v>
      </c>
      <c r="U286" s="55">
        <f>+'MIT Da'!U286+'SAR Da'!U286+'URQ Da'!U286+'ROC Da'!U286+'SM Da'!U286+'BN Da'!U286+'BS Da'!U286+'TDC Da'!U286</f>
        <v>137</v>
      </c>
      <c r="V286" s="55">
        <f>+'MIT Da'!V286+'SAR Da'!V286+'URQ Da'!V286+'ROC Da'!V286+'SM Da'!V286+'BN Da'!V286+'BS Da'!V286+'TDC Da'!V286</f>
        <v>407</v>
      </c>
      <c r="W286" s="55">
        <f>+'MIT Da'!W286+'SAR Da'!W286+'URQ Da'!W286+'ROC Da'!W286+'SM Da'!W286+'BN Da'!W286+'BS Da'!W286+'TDC Da'!W286</f>
        <v>11</v>
      </c>
      <c r="X286" s="55">
        <f>+'MIT Da'!X286+'SAR Da'!X286+'URQ Da'!X286+'ROC Da'!X286+'SM Da'!X286+'BN Da'!X286+'BS Da'!X286+'TDC Da'!X286</f>
        <v>117</v>
      </c>
      <c r="Y286" s="55">
        <f>+'MIT Da'!Y286+'SAR Da'!Y286+'URQ Da'!Y286+'ROC Da'!Y286+'SM Da'!Y286+'BN Da'!Y286+'BS Da'!Y286+'TDC Da'!Y286</f>
        <v>4</v>
      </c>
      <c r="Z286" s="219">
        <f>+'MIT Da'!Z286+'SAR Da'!Z286+'URQ Da'!Z286+'ROC Da'!Z286+'SM Da'!Z286+'BN Da'!Z286+'BS Da'!Z286+'TDC Da'!Z286</f>
        <v>676</v>
      </c>
      <c r="AA286" s="55">
        <f>+'MIT Da'!AA286+'SAR Da'!AA286+'URQ Da'!AA286+'ROC Da'!AA286+'SM Da'!AA286+'BN Da'!AA286+'BS Da'!AA286+'TDC Da'!AA286</f>
        <v>193</v>
      </c>
      <c r="AB286" s="55">
        <f>+'MIT Da'!AB286+'SAR Da'!AB286+'URQ Da'!AB286+'ROC Da'!AB286+'SM Da'!AB286+'BN Da'!AB286+'BS Da'!AB286+'TDC Da'!AB286</f>
        <v>103</v>
      </c>
      <c r="AC286" s="55">
        <f>+'MIT Da'!AC286+'SAR Da'!AC286+'URQ Da'!AC286+'ROC Da'!AC286+'SM Da'!AC286+'BN Da'!AC286+'BS Da'!AC286+'TDC Da'!AC286</f>
        <v>676</v>
      </c>
      <c r="AD286" s="219">
        <f>+'MIT Da'!AD286+'SAR Da'!AD286+'URQ Da'!AD286+'ROC Da'!AD286+'SM Da'!AD286+'BN Da'!AD286+'BS Da'!AD286+'TDC Da'!AD286</f>
        <v>972</v>
      </c>
      <c r="AE286" s="55">
        <f>+'MIT Da'!AE286+'SAR Da'!AE286+'URQ Da'!AE286+'ROC Da'!AE286+'SM Da'!AE286+'BN Da'!AE286+'BS Da'!AE286+'TDC Da'!AE286</f>
        <v>59</v>
      </c>
      <c r="AF286" s="55">
        <f>+'MIT Da'!AF286+'SAR Da'!AF286+'URQ Da'!AF286+'ROC Da'!AF286+'SM Da'!AF286+'BN Da'!AF286+'BS Da'!AF286+'TDC Da'!AF286</f>
        <v>101</v>
      </c>
      <c r="AG286" s="55">
        <f>+'MIT Da'!AG286+'SAR Da'!AG286+'URQ Da'!AG286+'ROC Da'!AG286+'SM Da'!AG286+'BN Da'!AG286+'BS Da'!AG286+'TDC Da'!AG286</f>
        <v>470</v>
      </c>
      <c r="AH286" s="219">
        <f>+'MIT Da'!AH286+'SAR Da'!AH286+'URQ Da'!AH286+'ROC Da'!AH286+'SM Da'!AH286+'BN Da'!AH286+'BS Da'!AH286+'TDC Da'!AH286</f>
        <v>630</v>
      </c>
      <c r="AI286" s="10">
        <f>+'MIT Da'!AI286+'SAR Da'!AI286+'URQ Da'!AI286+'ROC Da'!AI286+'SM Da'!AI286+'BN Da'!AI286+'BS Da'!AI286+'TDC Da'!AI286</f>
        <v>280.81400000000002</v>
      </c>
      <c r="AJ286" s="10">
        <f>+'MIT Da'!AJ286+'SAR Da'!AJ286+'URQ Da'!AJ286+'ROC Da'!AJ286+'SM Da'!AJ286+'BN Da'!AJ286+'BS Da'!AJ286+'TDC Da'!AJ286</f>
        <v>2.4</v>
      </c>
      <c r="AK286" s="10">
        <f>+'MIT Da'!AK286+'SAR Da'!AK286+'URQ Da'!AK286+'ROC Da'!AK286+'SM Da'!AK286+'BN Da'!AK286+'BS Da'!AK286+'TDC Da'!AK286</f>
        <v>514.28800000000001</v>
      </c>
      <c r="AL286" s="222">
        <f>+'MIT Da'!AL286+'SAR Da'!AL286+'URQ Da'!AL286+'ROC Da'!AL286+'SM Da'!AL286+'BN Da'!AL286+'BS Da'!AL286+'TDC Da'!AL286</f>
        <v>797.50199999999995</v>
      </c>
      <c r="AM286" s="55">
        <f>+'MIT Da'!AM286+'SAR Da'!AM286+'URQ Da'!AM286+'ROC Da'!AM286+'SM Da'!AM286+'BN Da'!AM286+'BS Da'!AM286+'TDC Da'!AM286</f>
        <v>9</v>
      </c>
      <c r="AN286" s="55">
        <f>+'MIT Da'!AN286+'SAR Da'!AN286+'URQ Da'!AN286+'ROC Da'!AN286+'SM Da'!AN286+'BN Da'!AN286+'BS Da'!AN286+'TDC Da'!AN286</f>
        <v>56</v>
      </c>
      <c r="AO286" s="55">
        <f>+'MIT Da'!AO286+'SAR Da'!AO286+'URQ Da'!AO286+'ROC Da'!AO286+'SM Da'!AO286+'BN Da'!AO286+'BS Da'!AO286+'TDC Da'!AO286</f>
        <v>77</v>
      </c>
      <c r="AP286" s="232">
        <f>+'MIT Da'!AP286+'SAR Da'!AP286+'URQ Da'!AP286+'ROC Da'!AP286+'SM Da'!AP286+'BN Da'!AP286+'BS Da'!AP286+'TDC Da'!AP286</f>
        <v>142</v>
      </c>
      <c r="AQ286" s="55">
        <f>+'MIT Da'!AQ286+'SAR Da'!AQ286+'URQ Da'!AQ286+'ROC Da'!AQ286+'SM Da'!AQ286+'BN Da'!AQ286+'BS Da'!AQ286+'TDC Da'!AQ286</f>
        <v>564</v>
      </c>
      <c r="AR286" s="55">
        <f>+'MIT Da'!AR286+'SAR Da'!AR286+'URQ Da'!AR286+'ROC Da'!AR286+'SM Da'!AR286+'BN Da'!AR286+'BS Da'!AR286+'TDC Da'!AR286</f>
        <v>399</v>
      </c>
      <c r="AS286" s="55">
        <f>+'MIT Da'!AS286+'SAR Da'!AS286+'URQ Da'!AS286+'ROC Da'!AS286+'SM Da'!AS286+'BN Da'!AS286+'BS Da'!AS286+'TDC Da'!AS286</f>
        <v>72</v>
      </c>
      <c r="AT286" s="232">
        <f>+SUM(RED_InfraMR[[#This Row],[B.02.1 - Parque de Coches Eléctricos Motrices]:[B.02.3 - Parque de Coches Eléctricos Motrices Tipo R]])</f>
        <v>1035</v>
      </c>
      <c r="AU286" s="55">
        <f>+'MIT Da'!AU286+'SAR Da'!AU286+'URQ Da'!AU286+'ROC Da'!AU286+'SM Da'!AU286+'BN Da'!AU286+'BS Da'!AU286+'TDC Da'!AU286</f>
        <v>12</v>
      </c>
      <c r="AV286" s="55">
        <f>+'MIT Da'!AV286+'SAR Da'!AV286+'URQ Da'!AV286+'ROC Da'!AV286+'SM Da'!AV286+'BN Da'!AV286+'BS Da'!AV286+'TDC Da'!AV286</f>
        <v>6</v>
      </c>
      <c r="AW286" s="55">
        <f>+'MIT Da'!AW286+'SAR Da'!AW286+'URQ Da'!AW286+'ROC Da'!AW286+'SM Da'!AW286+'BN Da'!AW286+'BS Da'!AW286+'TDC Da'!AW286</f>
        <v>10</v>
      </c>
      <c r="AX286" s="232">
        <f>+SUM(RED_InfraMR[[#This Row],[B.03.1 - Parque de Coches Motores Motrices Remolcados]:[B.03.3 - Parque de Coches Motores Motrices Cabina]])</f>
        <v>28</v>
      </c>
      <c r="AY286" s="55">
        <f>+'MIT Da'!AY286+'SAR Da'!AY286+'URQ Da'!AY286+'ROC Da'!AY286+'SM Da'!AY286+'BN Da'!AY286+'BS Da'!AY286+'TDC Da'!AY286</f>
        <v>496</v>
      </c>
      <c r="AZ286" s="55">
        <f>+'MIT Da'!AZ286+'SAR Da'!AZ286+'URQ Da'!AZ286+'ROC Da'!AZ286+'SM Da'!AZ286+'BN Da'!AZ286+'BS Da'!AZ286+'TDC Da'!AZ286</f>
        <v>128</v>
      </c>
      <c r="BA286" s="55">
        <f>+'MIT Da'!BA286+'SAR Da'!BA286+'URQ Da'!BA286+'ROC Da'!BA286+'SM Da'!BA286+'BN Da'!BA286+'BS Da'!BA286+'TDC Da'!BA286</f>
        <v>15</v>
      </c>
      <c r="BB286" s="55">
        <f>+'MIT Da'!BB286+'SAR Da'!BB286+'URQ Da'!BB286+'ROC Da'!BB286+'SM Da'!BB286+'BN Da'!BB286+'BS Da'!BB286+'TDC Da'!BB286</f>
        <v>0</v>
      </c>
      <c r="BC286" s="232">
        <f>+SUM(RED_InfraMR[[#This Row],[B.04.1 - Parque de Coches Remolcados Clase Unica]:[B.04.5 - Parque de Coches Remolcados para Servicios Especiales (Cartoneros)]])</f>
        <v>639</v>
      </c>
      <c r="BD286" s="393">
        <f>+'MIT Da'!BD286+'SAR Da'!BD286+'URQ Da'!BD286+'ROC Da'!BD286+'SM Da'!BD286+'BN Da'!BD286+'BS Da'!BD286+'TDC Da'!BD286</f>
        <v>164</v>
      </c>
      <c r="BE286" s="55">
        <f>+'MIT Da'!BE286+'SAR Da'!BE286+'URQ Da'!BE286+'ROC Da'!BE286+'SM Da'!BE286+'BN Da'!BE286+'BS Da'!BE286+'TDC Da'!BE286</f>
        <v>33</v>
      </c>
      <c r="BF286" s="55">
        <f>+'MIT Da'!BF286+'SAR Da'!BF286+'URQ Da'!BF286+'ROC Da'!BF286+'SM Da'!BF286+'BN Da'!BF286+'BS Da'!BF286+'TDC Da'!BF286</f>
        <v>103</v>
      </c>
      <c r="BG286" s="235"/>
    </row>
    <row r="287" spans="1:59">
      <c r="A287" s="1">
        <v>2016</v>
      </c>
      <c r="B287" s="1" t="s">
        <v>70</v>
      </c>
      <c r="C287" s="10">
        <f>+'MIT Da'!C287+'SAR Da'!C287+'URQ Da'!C287+'ROC Da'!C287+'SM Da'!C287+'BN Da'!C287+'BS Da'!C287+'TDC Da'!C287</f>
        <v>147.21299999999999</v>
      </c>
      <c r="D287" s="10">
        <f>+'MIT Da'!D287+'SAR Da'!D287+'URQ Da'!D287+'ROC Da'!D287+'SM Da'!D287+'BN Da'!D287+'BS Da'!D287+'TDC Da'!D287</f>
        <v>450.86300000000006</v>
      </c>
      <c r="E287" s="10">
        <f>+'MIT Da'!E287+'SAR Da'!E287+'URQ Da'!E287+'ROC Da'!E287+'SM Da'!E287+'BN Da'!E287+'BS Da'!E287+'TDC Da'!E287</f>
        <v>0</v>
      </c>
      <c r="F287" s="10">
        <f>+'MIT Da'!F287+'SAR Da'!F287+'URQ Da'!F287+'ROC Da'!F287+'SM Da'!F287+'BN Da'!F287+'BS Da'!F287+'TDC Da'!F287</f>
        <v>186.47664</v>
      </c>
      <c r="G287" s="192">
        <f>+'MIT Da'!G287+'SAR Da'!G287+'URQ Da'!G287+'ROC Da'!G287+'SM Da'!G287+'BN Da'!G287+'BS Da'!G287+'TDC Da'!G287</f>
        <v>784.55263999999988</v>
      </c>
      <c r="H287" s="192">
        <f>+'MIT Da'!H287+'SAR Da'!H287+'URQ Da'!H287+'ROC Da'!H287+'SM Da'!H287+'BN Da'!H287+'BS Da'!H287+'TDC Da'!H287</f>
        <v>784.55263999999988</v>
      </c>
      <c r="I287" s="10">
        <f>+'MIT Da'!I287+'SAR Da'!I287+'URQ Da'!I287+'ROC Da'!I287+'SM Da'!I287+'BN Da'!I287+'BS Da'!I287+'TDC Da'!I287</f>
        <v>982.99510999999995</v>
      </c>
      <c r="J287" s="10">
        <f>+'MIT Da'!J287+'SAR Da'!J287+'URQ Da'!J287+'ROC Da'!J287+'SM Da'!J287+'BN Da'!J287+'BS Da'!J287+'TDC Da'!J287</f>
        <v>1056.6689100000001</v>
      </c>
      <c r="K287" s="10">
        <f>+'MIT Da'!K287+'SAR Da'!K287+'URQ Da'!K287+'ROC Da'!K287+'SM Da'!K287+'BN Da'!K287+'BS Da'!K287+'TDC Da'!K287</f>
        <v>54.516999999999996</v>
      </c>
      <c r="L287" s="10">
        <f>+'MIT Da'!L287+'SAR Da'!L287+'URQ Da'!L287+'ROC Da'!L287+'SM Da'!L287+'BN Da'!L287+'BS Da'!L287+'TDC Da'!L287</f>
        <v>400.09900000000005</v>
      </c>
      <c r="M287" s="10">
        <f>+'MIT Da'!M287+'SAR Da'!M287+'URQ Da'!M287+'ROC Da'!M287+'SM Da'!M287+'BN Da'!M287+'BS Da'!M287+'TDC Da'!M287</f>
        <v>21.314999999999998</v>
      </c>
      <c r="N287" s="192">
        <f>+'MIT Da'!N287+'SAR Da'!N287+'URQ Da'!N287+'ROC Da'!N287+'SM Da'!N287+'BN Da'!N287+'BS Da'!N287+'TDC Da'!N287</f>
        <v>1456.7679099999998</v>
      </c>
      <c r="O287" s="192">
        <f>+'MIT Da'!O287+'SAR Da'!O287+'URQ Da'!O287+'ROC Da'!O287+'SM Da'!O287+'BN Da'!O287+'BS Da'!O287+'TDC Da'!O287</f>
        <v>1456.7679099999998</v>
      </c>
      <c r="P287" s="55">
        <f>+'MIT Da'!P287+'SAR Da'!P287+'URQ Da'!P287+'ROC Da'!P287+'SM Da'!P287+'BN Da'!P287+'BS Da'!P287+'TDC Da'!P287</f>
        <v>205</v>
      </c>
      <c r="Q287" s="55">
        <f>+'MIT Da'!Q287+'SAR Da'!Q287+'URQ Da'!Q287+'ROC Da'!Q287+'SM Da'!Q287+'BN Da'!Q287+'BS Da'!Q287+'TDC Da'!Q287</f>
        <v>58</v>
      </c>
      <c r="R287" s="55">
        <f>+'MIT Da'!R287+'SAR Da'!R287+'URQ Da'!R287+'ROC Da'!R287+'SM Da'!R287+'BN Da'!R287+'BS Da'!R287+'TDC Da'!R287</f>
        <v>10</v>
      </c>
      <c r="S287" s="213">
        <f>+'MIT Da'!S287+'SAR Da'!S287+'URQ Da'!S287+'ROC Da'!S287+'SM Da'!S287+'BN Da'!S287+'BS Da'!S287+'TDC Da'!S287</f>
        <v>273</v>
      </c>
      <c r="T287" s="213">
        <f>+'MIT Da'!T287+'SAR Da'!T287+'URQ Da'!T287+'ROC Da'!T287+'SM Da'!T287+'BN Da'!T287+'BS Da'!T287+'TDC Da'!T287</f>
        <v>273</v>
      </c>
      <c r="U287" s="55">
        <f>+'MIT Da'!U287+'SAR Da'!U287+'URQ Da'!U287+'ROC Da'!U287+'SM Da'!U287+'BN Da'!U287+'BS Da'!U287+'TDC Da'!U287</f>
        <v>137</v>
      </c>
      <c r="V287" s="55">
        <f>+'MIT Da'!V287+'SAR Da'!V287+'URQ Da'!V287+'ROC Da'!V287+'SM Da'!V287+'BN Da'!V287+'BS Da'!V287+'TDC Da'!V287</f>
        <v>407</v>
      </c>
      <c r="W287" s="55">
        <f>+'MIT Da'!W287+'SAR Da'!W287+'URQ Da'!W287+'ROC Da'!W287+'SM Da'!W287+'BN Da'!W287+'BS Da'!W287+'TDC Da'!W287</f>
        <v>11</v>
      </c>
      <c r="X287" s="55">
        <f>+'MIT Da'!X287+'SAR Da'!X287+'URQ Da'!X287+'ROC Da'!X287+'SM Da'!X287+'BN Da'!X287+'BS Da'!X287+'TDC Da'!X287</f>
        <v>117</v>
      </c>
      <c r="Y287" s="55">
        <f>+'MIT Da'!Y287+'SAR Da'!Y287+'URQ Da'!Y287+'ROC Da'!Y287+'SM Da'!Y287+'BN Da'!Y287+'BS Da'!Y287+'TDC Da'!Y287</f>
        <v>4</v>
      </c>
      <c r="Z287" s="219">
        <f>+'MIT Da'!Z287+'SAR Da'!Z287+'URQ Da'!Z287+'ROC Da'!Z287+'SM Da'!Z287+'BN Da'!Z287+'BS Da'!Z287+'TDC Da'!Z287</f>
        <v>676</v>
      </c>
      <c r="AA287" s="55">
        <f>+'MIT Da'!AA287+'SAR Da'!AA287+'URQ Da'!AA287+'ROC Da'!AA287+'SM Da'!AA287+'BN Da'!AA287+'BS Da'!AA287+'TDC Da'!AA287</f>
        <v>193</v>
      </c>
      <c r="AB287" s="55">
        <f>+'MIT Da'!AB287+'SAR Da'!AB287+'URQ Da'!AB287+'ROC Da'!AB287+'SM Da'!AB287+'BN Da'!AB287+'BS Da'!AB287+'TDC Da'!AB287</f>
        <v>103</v>
      </c>
      <c r="AC287" s="55">
        <f>+'MIT Da'!AC287+'SAR Da'!AC287+'URQ Da'!AC287+'ROC Da'!AC287+'SM Da'!AC287+'BN Da'!AC287+'BS Da'!AC287+'TDC Da'!AC287</f>
        <v>676</v>
      </c>
      <c r="AD287" s="219">
        <f>+'MIT Da'!AD287+'SAR Da'!AD287+'URQ Da'!AD287+'ROC Da'!AD287+'SM Da'!AD287+'BN Da'!AD287+'BS Da'!AD287+'TDC Da'!AD287</f>
        <v>972</v>
      </c>
      <c r="AE287" s="55">
        <f>+'MIT Da'!AE287+'SAR Da'!AE287+'URQ Da'!AE287+'ROC Da'!AE287+'SM Da'!AE287+'BN Da'!AE287+'BS Da'!AE287+'TDC Da'!AE287</f>
        <v>59</v>
      </c>
      <c r="AF287" s="55">
        <f>+'MIT Da'!AF287+'SAR Da'!AF287+'URQ Da'!AF287+'ROC Da'!AF287+'SM Da'!AF287+'BN Da'!AF287+'BS Da'!AF287+'TDC Da'!AF287</f>
        <v>101</v>
      </c>
      <c r="AG287" s="55">
        <f>+'MIT Da'!AG287+'SAR Da'!AG287+'URQ Da'!AG287+'ROC Da'!AG287+'SM Da'!AG287+'BN Da'!AG287+'BS Da'!AG287+'TDC Da'!AG287</f>
        <v>470</v>
      </c>
      <c r="AH287" s="219">
        <f>+'MIT Da'!AH287+'SAR Da'!AH287+'URQ Da'!AH287+'ROC Da'!AH287+'SM Da'!AH287+'BN Da'!AH287+'BS Da'!AH287+'TDC Da'!AH287</f>
        <v>630</v>
      </c>
      <c r="AI287" s="10">
        <f>+'MIT Da'!AI287+'SAR Da'!AI287+'URQ Da'!AI287+'ROC Da'!AI287+'SM Da'!AI287+'BN Da'!AI287+'BS Da'!AI287+'TDC Da'!AI287</f>
        <v>280.81400000000002</v>
      </c>
      <c r="AJ287" s="10">
        <f>+'MIT Da'!AJ287+'SAR Da'!AJ287+'URQ Da'!AJ287+'ROC Da'!AJ287+'SM Da'!AJ287+'BN Da'!AJ287+'BS Da'!AJ287+'TDC Da'!AJ287</f>
        <v>2.4</v>
      </c>
      <c r="AK287" s="10">
        <f>+'MIT Da'!AK287+'SAR Da'!AK287+'URQ Da'!AK287+'ROC Da'!AK287+'SM Da'!AK287+'BN Da'!AK287+'BS Da'!AK287+'TDC Da'!AK287</f>
        <v>514.28800000000001</v>
      </c>
      <c r="AL287" s="222">
        <f>+'MIT Da'!AL287+'SAR Da'!AL287+'URQ Da'!AL287+'ROC Da'!AL287+'SM Da'!AL287+'BN Da'!AL287+'BS Da'!AL287+'TDC Da'!AL287</f>
        <v>797.50199999999995</v>
      </c>
      <c r="AM287" s="55">
        <f>+'MIT Da'!AM287+'SAR Da'!AM287+'URQ Da'!AM287+'ROC Da'!AM287+'SM Da'!AM287+'BN Da'!AM287+'BS Da'!AM287+'TDC Da'!AM287</f>
        <v>9</v>
      </c>
      <c r="AN287" s="55">
        <f>+'MIT Da'!AN287+'SAR Da'!AN287+'URQ Da'!AN287+'ROC Da'!AN287+'SM Da'!AN287+'BN Da'!AN287+'BS Da'!AN287+'TDC Da'!AN287</f>
        <v>56</v>
      </c>
      <c r="AO287" s="55">
        <f>+'MIT Da'!AO287+'SAR Da'!AO287+'URQ Da'!AO287+'ROC Da'!AO287+'SM Da'!AO287+'BN Da'!AO287+'BS Da'!AO287+'TDC Da'!AO287</f>
        <v>77</v>
      </c>
      <c r="AP287" s="232">
        <f>+'MIT Da'!AP287+'SAR Da'!AP287+'URQ Da'!AP287+'ROC Da'!AP287+'SM Da'!AP287+'BN Da'!AP287+'BS Da'!AP287+'TDC Da'!AP287</f>
        <v>142</v>
      </c>
      <c r="AQ287" s="55">
        <f>+'MIT Da'!AQ287+'SAR Da'!AQ287+'URQ Da'!AQ287+'ROC Da'!AQ287+'SM Da'!AQ287+'BN Da'!AQ287+'BS Da'!AQ287+'TDC Da'!AQ287</f>
        <v>564</v>
      </c>
      <c r="AR287" s="55">
        <f>+'MIT Da'!AR287+'SAR Da'!AR287+'URQ Da'!AR287+'ROC Da'!AR287+'SM Da'!AR287+'BN Da'!AR287+'BS Da'!AR287+'TDC Da'!AR287</f>
        <v>399</v>
      </c>
      <c r="AS287" s="55">
        <f>+'MIT Da'!AS287+'SAR Da'!AS287+'URQ Da'!AS287+'ROC Da'!AS287+'SM Da'!AS287+'BN Da'!AS287+'BS Da'!AS287+'TDC Da'!AS287</f>
        <v>72</v>
      </c>
      <c r="AT287" s="232">
        <f>+SUM(RED_InfraMR[[#This Row],[B.02.1 - Parque de Coches Eléctricos Motrices]:[B.02.3 - Parque de Coches Eléctricos Motrices Tipo R]])</f>
        <v>1035</v>
      </c>
      <c r="AU287" s="55">
        <f>+'MIT Da'!AU287+'SAR Da'!AU287+'URQ Da'!AU287+'ROC Da'!AU287+'SM Da'!AU287+'BN Da'!AU287+'BS Da'!AU287+'TDC Da'!AU287</f>
        <v>12</v>
      </c>
      <c r="AV287" s="55">
        <f>+'MIT Da'!AV287+'SAR Da'!AV287+'URQ Da'!AV287+'ROC Da'!AV287+'SM Da'!AV287+'BN Da'!AV287+'BS Da'!AV287+'TDC Da'!AV287</f>
        <v>6</v>
      </c>
      <c r="AW287" s="55">
        <f>+'MIT Da'!AW287+'SAR Da'!AW287+'URQ Da'!AW287+'ROC Da'!AW287+'SM Da'!AW287+'BN Da'!AW287+'BS Da'!AW287+'TDC Da'!AW287</f>
        <v>10</v>
      </c>
      <c r="AX287" s="232">
        <f>+SUM(RED_InfraMR[[#This Row],[B.03.1 - Parque de Coches Motores Motrices Remolcados]:[B.03.3 - Parque de Coches Motores Motrices Cabina]])</f>
        <v>28</v>
      </c>
      <c r="AY287" s="55">
        <f>+'MIT Da'!AY287+'SAR Da'!AY287+'URQ Da'!AY287+'ROC Da'!AY287+'SM Da'!AY287+'BN Da'!AY287+'BS Da'!AY287+'TDC Da'!AY287</f>
        <v>496</v>
      </c>
      <c r="AZ287" s="55">
        <f>+'MIT Da'!AZ287+'SAR Da'!AZ287+'URQ Da'!AZ287+'ROC Da'!AZ287+'SM Da'!AZ287+'BN Da'!AZ287+'BS Da'!AZ287+'TDC Da'!AZ287</f>
        <v>128</v>
      </c>
      <c r="BA287" s="55">
        <f>+'MIT Da'!BA287+'SAR Da'!BA287+'URQ Da'!BA287+'ROC Da'!BA287+'SM Da'!BA287+'BN Da'!BA287+'BS Da'!BA287+'TDC Da'!BA287</f>
        <v>15</v>
      </c>
      <c r="BB287" s="55">
        <f>+'MIT Da'!BB287+'SAR Da'!BB287+'URQ Da'!BB287+'ROC Da'!BB287+'SM Da'!BB287+'BN Da'!BB287+'BS Da'!BB287+'TDC Da'!BB287</f>
        <v>0</v>
      </c>
      <c r="BC287" s="232">
        <f>+SUM(RED_InfraMR[[#This Row],[B.04.1 - Parque de Coches Remolcados Clase Unica]:[B.04.5 - Parque de Coches Remolcados para Servicios Especiales (Cartoneros)]])</f>
        <v>639</v>
      </c>
      <c r="BD287" s="393">
        <f>+'MIT Da'!BD287+'SAR Da'!BD287+'URQ Da'!BD287+'ROC Da'!BD287+'SM Da'!BD287+'BN Da'!BD287+'BS Da'!BD287+'TDC Da'!BD287</f>
        <v>164</v>
      </c>
      <c r="BE287" s="55">
        <f>+'MIT Da'!BE287+'SAR Da'!BE287+'URQ Da'!BE287+'ROC Da'!BE287+'SM Da'!BE287+'BN Da'!BE287+'BS Da'!BE287+'TDC Da'!BE287</f>
        <v>33</v>
      </c>
      <c r="BF287" s="55">
        <f>+'MIT Da'!BF287+'SAR Da'!BF287+'URQ Da'!BF287+'ROC Da'!BF287+'SM Da'!BF287+'BN Da'!BF287+'BS Da'!BF287+'TDC Da'!BF287</f>
        <v>103</v>
      </c>
      <c r="BG287" s="235"/>
    </row>
    <row r="288" spans="1:59">
      <c r="A288" s="1">
        <v>2016</v>
      </c>
      <c r="B288" s="1" t="s">
        <v>71</v>
      </c>
      <c r="C288" s="10">
        <f>+'MIT Da'!C288+'SAR Da'!C288+'URQ Da'!C288+'ROC Da'!C288+'SM Da'!C288+'BN Da'!C288+'BS Da'!C288+'TDC Da'!C288</f>
        <v>147.21299999999999</v>
      </c>
      <c r="D288" s="10">
        <f>+'MIT Da'!D288+'SAR Da'!D288+'URQ Da'!D288+'ROC Da'!D288+'SM Da'!D288+'BN Da'!D288+'BS Da'!D288+'TDC Da'!D288</f>
        <v>450.86300000000006</v>
      </c>
      <c r="E288" s="10">
        <f>+'MIT Da'!E288+'SAR Da'!E288+'URQ Da'!E288+'ROC Da'!E288+'SM Da'!E288+'BN Da'!E288+'BS Da'!E288+'TDC Da'!E288</f>
        <v>0</v>
      </c>
      <c r="F288" s="10">
        <f>+'MIT Da'!F288+'SAR Da'!F288+'URQ Da'!F288+'ROC Da'!F288+'SM Da'!F288+'BN Da'!F288+'BS Da'!F288+'TDC Da'!F288</f>
        <v>186.47664</v>
      </c>
      <c r="G288" s="192">
        <f>+'MIT Da'!G288+'SAR Da'!G288+'URQ Da'!G288+'ROC Da'!G288+'SM Da'!G288+'BN Da'!G288+'BS Da'!G288+'TDC Da'!G288</f>
        <v>784.55263999999988</v>
      </c>
      <c r="H288" s="192">
        <f>+'MIT Da'!H288+'SAR Da'!H288+'URQ Da'!H288+'ROC Da'!H288+'SM Da'!H288+'BN Da'!H288+'BS Da'!H288+'TDC Da'!H288</f>
        <v>784.55263999999988</v>
      </c>
      <c r="I288" s="10">
        <f>+'MIT Da'!I288+'SAR Da'!I288+'URQ Da'!I288+'ROC Da'!I288+'SM Da'!I288+'BN Da'!I288+'BS Da'!I288+'TDC Da'!I288</f>
        <v>982.99510999999995</v>
      </c>
      <c r="J288" s="10">
        <f>+'MIT Da'!J288+'SAR Da'!J288+'URQ Da'!J288+'ROC Da'!J288+'SM Da'!J288+'BN Da'!J288+'BS Da'!J288+'TDC Da'!J288</f>
        <v>1056.6689100000001</v>
      </c>
      <c r="K288" s="10">
        <f>+'MIT Da'!K288+'SAR Da'!K288+'URQ Da'!K288+'ROC Da'!K288+'SM Da'!K288+'BN Da'!K288+'BS Da'!K288+'TDC Da'!K288</f>
        <v>54.516999999999996</v>
      </c>
      <c r="L288" s="10">
        <f>+'MIT Da'!L288+'SAR Da'!L288+'URQ Da'!L288+'ROC Da'!L288+'SM Da'!L288+'BN Da'!L288+'BS Da'!L288+'TDC Da'!L288</f>
        <v>400.09900000000005</v>
      </c>
      <c r="M288" s="10">
        <f>+'MIT Da'!M288+'SAR Da'!M288+'URQ Da'!M288+'ROC Da'!M288+'SM Da'!M288+'BN Da'!M288+'BS Da'!M288+'TDC Da'!M288</f>
        <v>21.314999999999998</v>
      </c>
      <c r="N288" s="192">
        <f>+'MIT Da'!N288+'SAR Da'!N288+'URQ Da'!N288+'ROC Da'!N288+'SM Da'!N288+'BN Da'!N288+'BS Da'!N288+'TDC Da'!N288</f>
        <v>1456.7679099999998</v>
      </c>
      <c r="O288" s="192">
        <f>+'MIT Da'!O288+'SAR Da'!O288+'URQ Da'!O288+'ROC Da'!O288+'SM Da'!O288+'BN Da'!O288+'BS Da'!O288+'TDC Da'!O288</f>
        <v>1456.7679099999998</v>
      </c>
      <c r="P288" s="55">
        <f>+'MIT Da'!P288+'SAR Da'!P288+'URQ Da'!P288+'ROC Da'!P288+'SM Da'!P288+'BN Da'!P288+'BS Da'!P288+'TDC Da'!P288</f>
        <v>205</v>
      </c>
      <c r="Q288" s="55">
        <f>+'MIT Da'!Q288+'SAR Da'!Q288+'URQ Da'!Q288+'ROC Da'!Q288+'SM Da'!Q288+'BN Da'!Q288+'BS Da'!Q288+'TDC Da'!Q288</f>
        <v>58</v>
      </c>
      <c r="R288" s="55">
        <f>+'MIT Da'!R288+'SAR Da'!R288+'URQ Da'!R288+'ROC Da'!R288+'SM Da'!R288+'BN Da'!R288+'BS Da'!R288+'TDC Da'!R288</f>
        <v>10</v>
      </c>
      <c r="S288" s="213">
        <f>+'MIT Da'!S288+'SAR Da'!S288+'URQ Da'!S288+'ROC Da'!S288+'SM Da'!S288+'BN Da'!S288+'BS Da'!S288+'TDC Da'!S288</f>
        <v>273</v>
      </c>
      <c r="T288" s="213">
        <f>+'MIT Da'!T288+'SAR Da'!T288+'URQ Da'!T288+'ROC Da'!T288+'SM Da'!T288+'BN Da'!T288+'BS Da'!T288+'TDC Da'!T288</f>
        <v>273</v>
      </c>
      <c r="U288" s="55">
        <f>+'MIT Da'!U288+'SAR Da'!U288+'URQ Da'!U288+'ROC Da'!U288+'SM Da'!U288+'BN Da'!U288+'BS Da'!U288+'TDC Da'!U288</f>
        <v>137</v>
      </c>
      <c r="V288" s="55">
        <f>+'MIT Da'!V288+'SAR Da'!V288+'URQ Da'!V288+'ROC Da'!V288+'SM Da'!V288+'BN Da'!V288+'BS Da'!V288+'TDC Da'!V288</f>
        <v>407</v>
      </c>
      <c r="W288" s="55">
        <f>+'MIT Da'!W288+'SAR Da'!W288+'URQ Da'!W288+'ROC Da'!W288+'SM Da'!W288+'BN Da'!W288+'BS Da'!W288+'TDC Da'!W288</f>
        <v>11</v>
      </c>
      <c r="X288" s="55">
        <f>+'MIT Da'!X288+'SAR Da'!X288+'URQ Da'!X288+'ROC Da'!X288+'SM Da'!X288+'BN Da'!X288+'BS Da'!X288+'TDC Da'!X288</f>
        <v>117</v>
      </c>
      <c r="Y288" s="55">
        <f>+'MIT Da'!Y288+'SAR Da'!Y288+'URQ Da'!Y288+'ROC Da'!Y288+'SM Da'!Y288+'BN Da'!Y288+'BS Da'!Y288+'TDC Da'!Y288</f>
        <v>4</v>
      </c>
      <c r="Z288" s="219">
        <f>+'MIT Da'!Z288+'SAR Da'!Z288+'URQ Da'!Z288+'ROC Da'!Z288+'SM Da'!Z288+'BN Da'!Z288+'BS Da'!Z288+'TDC Da'!Z288</f>
        <v>676</v>
      </c>
      <c r="AA288" s="55">
        <f>+'MIT Da'!AA288+'SAR Da'!AA288+'URQ Da'!AA288+'ROC Da'!AA288+'SM Da'!AA288+'BN Da'!AA288+'BS Da'!AA288+'TDC Da'!AA288</f>
        <v>193</v>
      </c>
      <c r="AB288" s="55">
        <f>+'MIT Da'!AB288+'SAR Da'!AB288+'URQ Da'!AB288+'ROC Da'!AB288+'SM Da'!AB288+'BN Da'!AB288+'BS Da'!AB288+'TDC Da'!AB288</f>
        <v>103</v>
      </c>
      <c r="AC288" s="55">
        <f>+'MIT Da'!AC288+'SAR Da'!AC288+'URQ Da'!AC288+'ROC Da'!AC288+'SM Da'!AC288+'BN Da'!AC288+'BS Da'!AC288+'TDC Da'!AC288</f>
        <v>676</v>
      </c>
      <c r="AD288" s="219">
        <f>+'MIT Da'!AD288+'SAR Da'!AD288+'URQ Da'!AD288+'ROC Da'!AD288+'SM Da'!AD288+'BN Da'!AD288+'BS Da'!AD288+'TDC Da'!AD288</f>
        <v>972</v>
      </c>
      <c r="AE288" s="55">
        <f>+'MIT Da'!AE288+'SAR Da'!AE288+'URQ Da'!AE288+'ROC Da'!AE288+'SM Da'!AE288+'BN Da'!AE288+'BS Da'!AE288+'TDC Da'!AE288</f>
        <v>59</v>
      </c>
      <c r="AF288" s="55">
        <f>+'MIT Da'!AF288+'SAR Da'!AF288+'URQ Da'!AF288+'ROC Da'!AF288+'SM Da'!AF288+'BN Da'!AF288+'BS Da'!AF288+'TDC Da'!AF288</f>
        <v>101</v>
      </c>
      <c r="AG288" s="55">
        <f>+'MIT Da'!AG288+'SAR Da'!AG288+'URQ Da'!AG288+'ROC Da'!AG288+'SM Da'!AG288+'BN Da'!AG288+'BS Da'!AG288+'TDC Da'!AG288</f>
        <v>470</v>
      </c>
      <c r="AH288" s="219">
        <f>+'MIT Da'!AH288+'SAR Da'!AH288+'URQ Da'!AH288+'ROC Da'!AH288+'SM Da'!AH288+'BN Da'!AH288+'BS Da'!AH288+'TDC Da'!AH288</f>
        <v>630</v>
      </c>
      <c r="AI288" s="10">
        <f>+'MIT Da'!AI288+'SAR Da'!AI288+'URQ Da'!AI288+'ROC Da'!AI288+'SM Da'!AI288+'BN Da'!AI288+'BS Da'!AI288+'TDC Da'!AI288</f>
        <v>280.81400000000002</v>
      </c>
      <c r="AJ288" s="10">
        <f>+'MIT Da'!AJ288+'SAR Da'!AJ288+'URQ Da'!AJ288+'ROC Da'!AJ288+'SM Da'!AJ288+'BN Da'!AJ288+'BS Da'!AJ288+'TDC Da'!AJ288</f>
        <v>2.4</v>
      </c>
      <c r="AK288" s="10">
        <f>+'MIT Da'!AK288+'SAR Da'!AK288+'URQ Da'!AK288+'ROC Da'!AK288+'SM Da'!AK288+'BN Da'!AK288+'BS Da'!AK288+'TDC Da'!AK288</f>
        <v>514.28800000000001</v>
      </c>
      <c r="AL288" s="222">
        <f>+'MIT Da'!AL288+'SAR Da'!AL288+'URQ Da'!AL288+'ROC Da'!AL288+'SM Da'!AL288+'BN Da'!AL288+'BS Da'!AL288+'TDC Da'!AL288</f>
        <v>797.50199999999995</v>
      </c>
      <c r="AM288" s="55">
        <f>+'MIT Da'!AM288+'SAR Da'!AM288+'URQ Da'!AM288+'ROC Da'!AM288+'SM Da'!AM288+'BN Da'!AM288+'BS Da'!AM288+'TDC Da'!AM288</f>
        <v>9</v>
      </c>
      <c r="AN288" s="55">
        <f>+'MIT Da'!AN288+'SAR Da'!AN288+'URQ Da'!AN288+'ROC Da'!AN288+'SM Da'!AN288+'BN Da'!AN288+'BS Da'!AN288+'TDC Da'!AN288</f>
        <v>56</v>
      </c>
      <c r="AO288" s="55">
        <f>+'MIT Da'!AO288+'SAR Da'!AO288+'URQ Da'!AO288+'ROC Da'!AO288+'SM Da'!AO288+'BN Da'!AO288+'BS Da'!AO288+'TDC Da'!AO288</f>
        <v>77</v>
      </c>
      <c r="AP288" s="232">
        <f>+'MIT Da'!AP288+'SAR Da'!AP288+'URQ Da'!AP288+'ROC Da'!AP288+'SM Da'!AP288+'BN Da'!AP288+'BS Da'!AP288+'TDC Da'!AP288</f>
        <v>142</v>
      </c>
      <c r="AQ288" s="55">
        <f>+'MIT Da'!AQ288+'SAR Da'!AQ288+'URQ Da'!AQ288+'ROC Da'!AQ288+'SM Da'!AQ288+'BN Da'!AQ288+'BS Da'!AQ288+'TDC Da'!AQ288</f>
        <v>564</v>
      </c>
      <c r="AR288" s="55">
        <f>+'MIT Da'!AR288+'SAR Da'!AR288+'URQ Da'!AR288+'ROC Da'!AR288+'SM Da'!AR288+'BN Da'!AR288+'BS Da'!AR288+'TDC Da'!AR288</f>
        <v>399</v>
      </c>
      <c r="AS288" s="55">
        <f>+'MIT Da'!AS288+'SAR Da'!AS288+'URQ Da'!AS288+'ROC Da'!AS288+'SM Da'!AS288+'BN Da'!AS288+'BS Da'!AS288+'TDC Da'!AS288</f>
        <v>72</v>
      </c>
      <c r="AT288" s="232">
        <f>+SUM(RED_InfraMR[[#This Row],[B.02.1 - Parque de Coches Eléctricos Motrices]:[B.02.3 - Parque de Coches Eléctricos Motrices Tipo R]])</f>
        <v>1035</v>
      </c>
      <c r="AU288" s="55">
        <f>+'MIT Da'!AU288+'SAR Da'!AU288+'URQ Da'!AU288+'ROC Da'!AU288+'SM Da'!AU288+'BN Da'!AU288+'BS Da'!AU288+'TDC Da'!AU288</f>
        <v>12</v>
      </c>
      <c r="AV288" s="55">
        <f>+'MIT Da'!AV288+'SAR Da'!AV288+'URQ Da'!AV288+'ROC Da'!AV288+'SM Da'!AV288+'BN Da'!AV288+'BS Da'!AV288+'TDC Da'!AV288</f>
        <v>6</v>
      </c>
      <c r="AW288" s="55">
        <f>+'MIT Da'!AW288+'SAR Da'!AW288+'URQ Da'!AW288+'ROC Da'!AW288+'SM Da'!AW288+'BN Da'!AW288+'BS Da'!AW288+'TDC Da'!AW288</f>
        <v>10</v>
      </c>
      <c r="AX288" s="232">
        <f>+SUM(RED_InfraMR[[#This Row],[B.03.1 - Parque de Coches Motores Motrices Remolcados]:[B.03.3 - Parque de Coches Motores Motrices Cabina]])</f>
        <v>28</v>
      </c>
      <c r="AY288" s="55">
        <f>+'MIT Da'!AY288+'SAR Da'!AY288+'URQ Da'!AY288+'ROC Da'!AY288+'SM Da'!AY288+'BN Da'!AY288+'BS Da'!AY288+'TDC Da'!AY288</f>
        <v>496</v>
      </c>
      <c r="AZ288" s="55">
        <f>+'MIT Da'!AZ288+'SAR Da'!AZ288+'URQ Da'!AZ288+'ROC Da'!AZ288+'SM Da'!AZ288+'BN Da'!AZ288+'BS Da'!AZ288+'TDC Da'!AZ288</f>
        <v>128</v>
      </c>
      <c r="BA288" s="55">
        <f>+'MIT Da'!BA288+'SAR Da'!BA288+'URQ Da'!BA288+'ROC Da'!BA288+'SM Da'!BA288+'BN Da'!BA288+'BS Da'!BA288+'TDC Da'!BA288</f>
        <v>15</v>
      </c>
      <c r="BB288" s="55">
        <f>+'MIT Da'!BB288+'SAR Da'!BB288+'URQ Da'!BB288+'ROC Da'!BB288+'SM Da'!BB288+'BN Da'!BB288+'BS Da'!BB288+'TDC Da'!BB288</f>
        <v>0</v>
      </c>
      <c r="BC288" s="232">
        <f>+SUM(RED_InfraMR[[#This Row],[B.04.1 - Parque de Coches Remolcados Clase Unica]:[B.04.5 - Parque de Coches Remolcados para Servicios Especiales (Cartoneros)]])</f>
        <v>639</v>
      </c>
      <c r="BD288" s="393">
        <f>+'MIT Da'!BD288+'SAR Da'!BD288+'URQ Da'!BD288+'ROC Da'!BD288+'SM Da'!BD288+'BN Da'!BD288+'BS Da'!BD288+'TDC Da'!BD288</f>
        <v>164</v>
      </c>
      <c r="BE288" s="55">
        <f>+'MIT Da'!BE288+'SAR Da'!BE288+'URQ Da'!BE288+'ROC Da'!BE288+'SM Da'!BE288+'BN Da'!BE288+'BS Da'!BE288+'TDC Da'!BE288</f>
        <v>33</v>
      </c>
      <c r="BF288" s="55">
        <f>+'MIT Da'!BF288+'SAR Da'!BF288+'URQ Da'!BF288+'ROC Da'!BF288+'SM Da'!BF288+'BN Da'!BF288+'BS Da'!BF288+'TDC Da'!BF288</f>
        <v>103</v>
      </c>
      <c r="BG288" s="235"/>
    </row>
    <row r="289" spans="1:59">
      <c r="A289" s="1">
        <v>2016</v>
      </c>
      <c r="B289" s="1" t="s">
        <v>72</v>
      </c>
      <c r="C289" s="10">
        <f>+'MIT Da'!C289+'SAR Da'!C289+'URQ Da'!C289+'ROC Da'!C289+'SM Da'!C289+'BN Da'!C289+'BS Da'!C289+'TDC Da'!C289</f>
        <v>147.21299999999999</v>
      </c>
      <c r="D289" s="10">
        <f>+'MIT Da'!D289+'SAR Da'!D289+'URQ Da'!D289+'ROC Da'!D289+'SM Da'!D289+'BN Da'!D289+'BS Da'!D289+'TDC Da'!D289</f>
        <v>450.86300000000006</v>
      </c>
      <c r="E289" s="10">
        <f>+'MIT Da'!E289+'SAR Da'!E289+'URQ Da'!E289+'ROC Da'!E289+'SM Da'!E289+'BN Da'!E289+'BS Da'!E289+'TDC Da'!E289</f>
        <v>0</v>
      </c>
      <c r="F289" s="10">
        <f>+'MIT Da'!F289+'SAR Da'!F289+'URQ Da'!F289+'ROC Da'!F289+'SM Da'!F289+'BN Da'!F289+'BS Da'!F289+'TDC Da'!F289</f>
        <v>186.47664</v>
      </c>
      <c r="G289" s="192">
        <f>+'MIT Da'!G289+'SAR Da'!G289+'URQ Da'!G289+'ROC Da'!G289+'SM Da'!G289+'BN Da'!G289+'BS Da'!G289+'TDC Da'!G289</f>
        <v>784.55263999999988</v>
      </c>
      <c r="H289" s="192">
        <f>+'MIT Da'!H289+'SAR Da'!H289+'URQ Da'!H289+'ROC Da'!H289+'SM Da'!H289+'BN Da'!H289+'BS Da'!H289+'TDC Da'!H289</f>
        <v>784.55263999999988</v>
      </c>
      <c r="I289" s="10">
        <f>+'MIT Da'!I289+'SAR Da'!I289+'URQ Da'!I289+'ROC Da'!I289+'SM Da'!I289+'BN Da'!I289+'BS Da'!I289+'TDC Da'!I289</f>
        <v>982.99510999999995</v>
      </c>
      <c r="J289" s="10">
        <f>+'MIT Da'!J289+'SAR Da'!J289+'URQ Da'!J289+'ROC Da'!J289+'SM Da'!J289+'BN Da'!J289+'BS Da'!J289+'TDC Da'!J289</f>
        <v>1056.6689100000001</v>
      </c>
      <c r="K289" s="10">
        <f>+'MIT Da'!K289+'SAR Da'!K289+'URQ Da'!K289+'ROC Da'!K289+'SM Da'!K289+'BN Da'!K289+'BS Da'!K289+'TDC Da'!K289</f>
        <v>54.516999999999996</v>
      </c>
      <c r="L289" s="10">
        <f>+'MIT Da'!L289+'SAR Da'!L289+'URQ Da'!L289+'ROC Da'!L289+'SM Da'!L289+'BN Da'!L289+'BS Da'!L289+'TDC Da'!L289</f>
        <v>400.09900000000005</v>
      </c>
      <c r="M289" s="10">
        <f>+'MIT Da'!M289+'SAR Da'!M289+'URQ Da'!M289+'ROC Da'!M289+'SM Da'!M289+'BN Da'!M289+'BS Da'!M289+'TDC Da'!M289</f>
        <v>21.314999999999998</v>
      </c>
      <c r="N289" s="192">
        <f>+'MIT Da'!N289+'SAR Da'!N289+'URQ Da'!N289+'ROC Da'!N289+'SM Da'!N289+'BN Da'!N289+'BS Da'!N289+'TDC Da'!N289</f>
        <v>1456.7679099999998</v>
      </c>
      <c r="O289" s="192">
        <f>+'MIT Da'!O289+'SAR Da'!O289+'URQ Da'!O289+'ROC Da'!O289+'SM Da'!O289+'BN Da'!O289+'BS Da'!O289+'TDC Da'!O289</f>
        <v>1456.7679099999998</v>
      </c>
      <c r="P289" s="55">
        <f>+'MIT Da'!P289+'SAR Da'!P289+'URQ Da'!P289+'ROC Da'!P289+'SM Da'!P289+'BN Da'!P289+'BS Da'!P289+'TDC Da'!P289</f>
        <v>205</v>
      </c>
      <c r="Q289" s="55">
        <f>+'MIT Da'!Q289+'SAR Da'!Q289+'URQ Da'!Q289+'ROC Da'!Q289+'SM Da'!Q289+'BN Da'!Q289+'BS Da'!Q289+'TDC Da'!Q289</f>
        <v>58</v>
      </c>
      <c r="R289" s="55">
        <f>+'MIT Da'!R289+'SAR Da'!R289+'URQ Da'!R289+'ROC Da'!R289+'SM Da'!R289+'BN Da'!R289+'BS Da'!R289+'TDC Da'!R289</f>
        <v>10</v>
      </c>
      <c r="S289" s="213">
        <f>+'MIT Da'!S289+'SAR Da'!S289+'URQ Da'!S289+'ROC Da'!S289+'SM Da'!S289+'BN Da'!S289+'BS Da'!S289+'TDC Da'!S289</f>
        <v>273</v>
      </c>
      <c r="T289" s="213">
        <f>+'MIT Da'!T289+'SAR Da'!T289+'URQ Da'!T289+'ROC Da'!T289+'SM Da'!T289+'BN Da'!T289+'BS Da'!T289+'TDC Da'!T289</f>
        <v>273</v>
      </c>
      <c r="U289" s="55">
        <f>+'MIT Da'!U289+'SAR Da'!U289+'URQ Da'!U289+'ROC Da'!U289+'SM Da'!U289+'BN Da'!U289+'BS Da'!U289+'TDC Da'!U289</f>
        <v>137</v>
      </c>
      <c r="V289" s="55">
        <f>+'MIT Da'!V289+'SAR Da'!V289+'URQ Da'!V289+'ROC Da'!V289+'SM Da'!V289+'BN Da'!V289+'BS Da'!V289+'TDC Da'!V289</f>
        <v>407</v>
      </c>
      <c r="W289" s="55">
        <f>+'MIT Da'!W289+'SAR Da'!W289+'URQ Da'!W289+'ROC Da'!W289+'SM Da'!W289+'BN Da'!W289+'BS Da'!W289+'TDC Da'!W289</f>
        <v>11</v>
      </c>
      <c r="X289" s="55">
        <f>+'MIT Da'!X289+'SAR Da'!X289+'URQ Da'!X289+'ROC Da'!X289+'SM Da'!X289+'BN Da'!X289+'BS Da'!X289+'TDC Da'!X289</f>
        <v>117</v>
      </c>
      <c r="Y289" s="55">
        <f>+'MIT Da'!Y289+'SAR Da'!Y289+'URQ Da'!Y289+'ROC Da'!Y289+'SM Da'!Y289+'BN Da'!Y289+'BS Da'!Y289+'TDC Da'!Y289</f>
        <v>4</v>
      </c>
      <c r="Z289" s="219">
        <f>+'MIT Da'!Z289+'SAR Da'!Z289+'URQ Da'!Z289+'ROC Da'!Z289+'SM Da'!Z289+'BN Da'!Z289+'BS Da'!Z289+'TDC Da'!Z289</f>
        <v>676</v>
      </c>
      <c r="AA289" s="55">
        <f>+'MIT Da'!AA289+'SAR Da'!AA289+'URQ Da'!AA289+'ROC Da'!AA289+'SM Da'!AA289+'BN Da'!AA289+'BS Da'!AA289+'TDC Da'!AA289</f>
        <v>193</v>
      </c>
      <c r="AB289" s="55">
        <f>+'MIT Da'!AB289+'SAR Da'!AB289+'URQ Da'!AB289+'ROC Da'!AB289+'SM Da'!AB289+'BN Da'!AB289+'BS Da'!AB289+'TDC Da'!AB289</f>
        <v>103</v>
      </c>
      <c r="AC289" s="55">
        <f>+'MIT Da'!AC289+'SAR Da'!AC289+'URQ Da'!AC289+'ROC Da'!AC289+'SM Da'!AC289+'BN Da'!AC289+'BS Da'!AC289+'TDC Da'!AC289</f>
        <v>676</v>
      </c>
      <c r="AD289" s="219">
        <f>+'MIT Da'!AD289+'SAR Da'!AD289+'URQ Da'!AD289+'ROC Da'!AD289+'SM Da'!AD289+'BN Da'!AD289+'BS Da'!AD289+'TDC Da'!AD289</f>
        <v>972</v>
      </c>
      <c r="AE289" s="55">
        <f>+'MIT Da'!AE289+'SAR Da'!AE289+'URQ Da'!AE289+'ROC Da'!AE289+'SM Da'!AE289+'BN Da'!AE289+'BS Da'!AE289+'TDC Da'!AE289</f>
        <v>59</v>
      </c>
      <c r="AF289" s="55">
        <f>+'MIT Da'!AF289+'SAR Da'!AF289+'URQ Da'!AF289+'ROC Da'!AF289+'SM Da'!AF289+'BN Da'!AF289+'BS Da'!AF289+'TDC Da'!AF289</f>
        <v>101</v>
      </c>
      <c r="AG289" s="55">
        <f>+'MIT Da'!AG289+'SAR Da'!AG289+'URQ Da'!AG289+'ROC Da'!AG289+'SM Da'!AG289+'BN Da'!AG289+'BS Da'!AG289+'TDC Da'!AG289</f>
        <v>470</v>
      </c>
      <c r="AH289" s="219">
        <f>+'MIT Da'!AH289+'SAR Da'!AH289+'URQ Da'!AH289+'ROC Da'!AH289+'SM Da'!AH289+'BN Da'!AH289+'BS Da'!AH289+'TDC Da'!AH289</f>
        <v>630</v>
      </c>
      <c r="AI289" s="10">
        <f>+'MIT Da'!AI289+'SAR Da'!AI289+'URQ Da'!AI289+'ROC Da'!AI289+'SM Da'!AI289+'BN Da'!AI289+'BS Da'!AI289+'TDC Da'!AI289</f>
        <v>280.81400000000002</v>
      </c>
      <c r="AJ289" s="10">
        <f>+'MIT Da'!AJ289+'SAR Da'!AJ289+'URQ Da'!AJ289+'ROC Da'!AJ289+'SM Da'!AJ289+'BN Da'!AJ289+'BS Da'!AJ289+'TDC Da'!AJ289</f>
        <v>2.4</v>
      </c>
      <c r="AK289" s="10">
        <f>+'MIT Da'!AK289+'SAR Da'!AK289+'URQ Da'!AK289+'ROC Da'!AK289+'SM Da'!AK289+'BN Da'!AK289+'BS Da'!AK289+'TDC Da'!AK289</f>
        <v>514.28800000000001</v>
      </c>
      <c r="AL289" s="222">
        <f>+'MIT Da'!AL289+'SAR Da'!AL289+'URQ Da'!AL289+'ROC Da'!AL289+'SM Da'!AL289+'BN Da'!AL289+'BS Da'!AL289+'TDC Da'!AL289</f>
        <v>797.50199999999995</v>
      </c>
      <c r="AM289" s="55">
        <f>+'MIT Da'!AM289+'SAR Da'!AM289+'URQ Da'!AM289+'ROC Da'!AM289+'SM Da'!AM289+'BN Da'!AM289+'BS Da'!AM289+'TDC Da'!AM289</f>
        <v>9</v>
      </c>
      <c r="AN289" s="55">
        <f>+'MIT Da'!AN289+'SAR Da'!AN289+'URQ Da'!AN289+'ROC Da'!AN289+'SM Da'!AN289+'BN Da'!AN289+'BS Da'!AN289+'TDC Da'!AN289</f>
        <v>56</v>
      </c>
      <c r="AO289" s="55">
        <f>+'MIT Da'!AO289+'SAR Da'!AO289+'URQ Da'!AO289+'ROC Da'!AO289+'SM Da'!AO289+'BN Da'!AO289+'BS Da'!AO289+'TDC Da'!AO289</f>
        <v>77</v>
      </c>
      <c r="AP289" s="232">
        <f>+'MIT Da'!AP289+'SAR Da'!AP289+'URQ Da'!AP289+'ROC Da'!AP289+'SM Da'!AP289+'BN Da'!AP289+'BS Da'!AP289+'TDC Da'!AP289</f>
        <v>142</v>
      </c>
      <c r="AQ289" s="55">
        <f>+'MIT Da'!AQ289+'SAR Da'!AQ289+'URQ Da'!AQ289+'ROC Da'!AQ289+'SM Da'!AQ289+'BN Da'!AQ289+'BS Da'!AQ289+'TDC Da'!AQ289</f>
        <v>564</v>
      </c>
      <c r="AR289" s="55">
        <f>+'MIT Da'!AR289+'SAR Da'!AR289+'URQ Da'!AR289+'ROC Da'!AR289+'SM Da'!AR289+'BN Da'!AR289+'BS Da'!AR289+'TDC Da'!AR289</f>
        <v>399</v>
      </c>
      <c r="AS289" s="55">
        <f>+'MIT Da'!AS289+'SAR Da'!AS289+'URQ Da'!AS289+'ROC Da'!AS289+'SM Da'!AS289+'BN Da'!AS289+'BS Da'!AS289+'TDC Da'!AS289</f>
        <v>72</v>
      </c>
      <c r="AT289" s="232">
        <f>+SUM(RED_InfraMR[[#This Row],[B.02.1 - Parque de Coches Eléctricos Motrices]:[B.02.3 - Parque de Coches Eléctricos Motrices Tipo R]])</f>
        <v>1035</v>
      </c>
      <c r="AU289" s="55">
        <f>+'MIT Da'!AU289+'SAR Da'!AU289+'URQ Da'!AU289+'ROC Da'!AU289+'SM Da'!AU289+'BN Da'!AU289+'BS Da'!AU289+'TDC Da'!AU289</f>
        <v>12</v>
      </c>
      <c r="AV289" s="55">
        <f>+'MIT Da'!AV289+'SAR Da'!AV289+'URQ Da'!AV289+'ROC Da'!AV289+'SM Da'!AV289+'BN Da'!AV289+'BS Da'!AV289+'TDC Da'!AV289</f>
        <v>6</v>
      </c>
      <c r="AW289" s="55">
        <f>+'MIT Da'!AW289+'SAR Da'!AW289+'URQ Da'!AW289+'ROC Da'!AW289+'SM Da'!AW289+'BN Da'!AW289+'BS Da'!AW289+'TDC Da'!AW289</f>
        <v>10</v>
      </c>
      <c r="AX289" s="232">
        <f>+SUM(RED_InfraMR[[#This Row],[B.03.1 - Parque de Coches Motores Motrices Remolcados]:[B.03.3 - Parque de Coches Motores Motrices Cabina]])</f>
        <v>28</v>
      </c>
      <c r="AY289" s="55">
        <f>+'MIT Da'!AY289+'SAR Da'!AY289+'URQ Da'!AY289+'ROC Da'!AY289+'SM Da'!AY289+'BN Da'!AY289+'BS Da'!AY289+'TDC Da'!AY289</f>
        <v>496</v>
      </c>
      <c r="AZ289" s="55">
        <f>+'MIT Da'!AZ289+'SAR Da'!AZ289+'URQ Da'!AZ289+'ROC Da'!AZ289+'SM Da'!AZ289+'BN Da'!AZ289+'BS Da'!AZ289+'TDC Da'!AZ289</f>
        <v>128</v>
      </c>
      <c r="BA289" s="55">
        <f>+'MIT Da'!BA289+'SAR Da'!BA289+'URQ Da'!BA289+'ROC Da'!BA289+'SM Da'!BA289+'BN Da'!BA289+'BS Da'!BA289+'TDC Da'!BA289</f>
        <v>15</v>
      </c>
      <c r="BB289" s="55">
        <f>+'MIT Da'!BB289+'SAR Da'!BB289+'URQ Da'!BB289+'ROC Da'!BB289+'SM Da'!BB289+'BN Da'!BB289+'BS Da'!BB289+'TDC Da'!BB289</f>
        <v>0</v>
      </c>
      <c r="BC289" s="232">
        <f>+SUM(RED_InfraMR[[#This Row],[B.04.1 - Parque de Coches Remolcados Clase Unica]:[B.04.5 - Parque de Coches Remolcados para Servicios Especiales (Cartoneros)]])</f>
        <v>639</v>
      </c>
      <c r="BD289" s="393">
        <f>+'MIT Da'!BD289+'SAR Da'!BD289+'URQ Da'!BD289+'ROC Da'!BD289+'SM Da'!BD289+'BN Da'!BD289+'BS Da'!BD289+'TDC Da'!BD289</f>
        <v>164</v>
      </c>
      <c r="BE289" s="55">
        <f>+'MIT Da'!BE289+'SAR Da'!BE289+'URQ Da'!BE289+'ROC Da'!BE289+'SM Da'!BE289+'BN Da'!BE289+'BS Da'!BE289+'TDC Da'!BE289</f>
        <v>33</v>
      </c>
      <c r="BF289" s="55">
        <f>+'MIT Da'!BF289+'SAR Da'!BF289+'URQ Da'!BF289+'ROC Da'!BF289+'SM Da'!BF289+'BN Da'!BF289+'BS Da'!BF289+'TDC Da'!BF289</f>
        <v>103</v>
      </c>
      <c r="BG289" s="235"/>
    </row>
    <row r="290" spans="1:59">
      <c r="A290" s="1">
        <v>2017</v>
      </c>
      <c r="B290" s="1" t="s">
        <v>61</v>
      </c>
      <c r="C290" s="10">
        <f>+'MIT Da'!C290+'SAR Da'!C290+'URQ Da'!C290+'ROC Da'!C290+'SM Da'!C290+'BN Da'!C290+'BS Da'!C290+'TDC Da'!C290</f>
        <v>147.21299999999999</v>
      </c>
      <c r="D290" s="10">
        <f>+'MIT Da'!D290+'SAR Da'!D290+'URQ Da'!D290+'ROC Da'!D290+'SM Da'!D290+'BN Da'!D290+'BS Da'!D290+'TDC Da'!D290</f>
        <v>450.86300000000006</v>
      </c>
      <c r="E290" s="10">
        <f>+'MIT Da'!E290+'SAR Da'!E290+'URQ Da'!E290+'ROC Da'!E290+'SM Da'!E290+'BN Da'!E290+'BS Da'!E290+'TDC Da'!E290</f>
        <v>0</v>
      </c>
      <c r="F290" s="10">
        <f>+'MIT Da'!F290+'SAR Da'!F290+'URQ Da'!F290+'ROC Da'!F290+'SM Da'!F290+'BN Da'!F290+'BS Da'!F290+'TDC Da'!F290</f>
        <v>186.47664</v>
      </c>
      <c r="G290" s="192">
        <f>+'MIT Da'!G290+'SAR Da'!G290+'URQ Da'!G290+'ROC Da'!G290+'SM Da'!G290+'BN Da'!G290+'BS Da'!G290+'TDC Da'!G290</f>
        <v>784.55263999999988</v>
      </c>
      <c r="H290" s="192">
        <f>+'MIT Da'!H290+'SAR Da'!H290+'URQ Da'!H290+'ROC Da'!H290+'SM Da'!H290+'BN Da'!H290+'BS Da'!H290+'TDC Da'!H290</f>
        <v>784.55263999999988</v>
      </c>
      <c r="I290" s="10">
        <f>+'MIT Da'!I290+'SAR Da'!I290+'URQ Da'!I290+'ROC Da'!I290+'SM Da'!I290+'BN Da'!I290+'BS Da'!I290+'TDC Da'!I290</f>
        <v>982.99510999999995</v>
      </c>
      <c r="J290" s="10">
        <f>+'MIT Da'!J290+'SAR Da'!J290+'URQ Da'!J290+'ROC Da'!J290+'SM Da'!J290+'BN Da'!J290+'BS Da'!J290+'TDC Da'!J290</f>
        <v>1056.6689100000001</v>
      </c>
      <c r="K290" s="10">
        <f>+'MIT Da'!K290+'SAR Da'!K290+'URQ Da'!K290+'ROC Da'!K290+'SM Da'!K290+'BN Da'!K290+'BS Da'!K290+'TDC Da'!K290</f>
        <v>54.516999999999996</v>
      </c>
      <c r="L290" s="10">
        <f>+'MIT Da'!L290+'SAR Da'!L290+'URQ Da'!L290+'ROC Da'!L290+'SM Da'!L290+'BN Da'!L290+'BS Da'!L290+'TDC Da'!L290</f>
        <v>400.09900000000005</v>
      </c>
      <c r="M290" s="10">
        <f>+'MIT Da'!M290+'SAR Da'!M290+'URQ Da'!M290+'ROC Da'!M290+'SM Da'!M290+'BN Da'!M290+'BS Da'!M290+'TDC Da'!M290</f>
        <v>21.314999999999998</v>
      </c>
      <c r="N290" s="192">
        <f>+'MIT Da'!N290+'SAR Da'!N290+'URQ Da'!N290+'ROC Da'!N290+'SM Da'!N290+'BN Da'!N290+'BS Da'!N290+'TDC Da'!N290</f>
        <v>1456.7679099999998</v>
      </c>
      <c r="O290" s="192">
        <f>+'MIT Da'!O290+'SAR Da'!O290+'URQ Da'!O290+'ROC Da'!O290+'SM Da'!O290+'BN Da'!O290+'BS Da'!O290+'TDC Da'!O290</f>
        <v>1456.7679099999998</v>
      </c>
      <c r="P290" s="55">
        <f>+'MIT Da'!P290+'SAR Da'!P290+'URQ Da'!P290+'ROC Da'!P290+'SM Da'!P290+'BN Da'!P290+'BS Da'!P290+'TDC Da'!P290</f>
        <v>205</v>
      </c>
      <c r="Q290" s="55">
        <f>+'MIT Da'!Q290+'SAR Da'!Q290+'URQ Da'!Q290+'ROC Da'!Q290+'SM Da'!Q290+'BN Da'!Q290+'BS Da'!Q290+'TDC Da'!Q290</f>
        <v>58</v>
      </c>
      <c r="R290" s="55">
        <f>+'MIT Da'!R290+'SAR Da'!R290+'URQ Da'!R290+'ROC Da'!R290+'SM Da'!R290+'BN Da'!R290+'BS Da'!R290+'TDC Da'!R290</f>
        <v>10</v>
      </c>
      <c r="S290" s="213">
        <f>+'MIT Da'!S290+'SAR Da'!S290+'URQ Da'!S290+'ROC Da'!S290+'SM Da'!S290+'BN Da'!S290+'BS Da'!S290+'TDC Da'!S290</f>
        <v>273</v>
      </c>
      <c r="T290" s="213">
        <f>+'MIT Da'!T290+'SAR Da'!T290+'URQ Da'!T290+'ROC Da'!T290+'SM Da'!T290+'BN Da'!T290+'BS Da'!T290+'TDC Da'!T290</f>
        <v>273</v>
      </c>
      <c r="U290" s="55">
        <f>+'MIT Da'!U290+'SAR Da'!U290+'URQ Da'!U290+'ROC Da'!U290+'SM Da'!U290+'BN Da'!U290+'BS Da'!U290+'TDC Da'!U290</f>
        <v>137</v>
      </c>
      <c r="V290" s="55">
        <f>+'MIT Da'!V290+'SAR Da'!V290+'URQ Da'!V290+'ROC Da'!V290+'SM Da'!V290+'BN Da'!V290+'BS Da'!V290+'TDC Da'!V290</f>
        <v>407</v>
      </c>
      <c r="W290" s="55">
        <f>+'MIT Da'!W290+'SAR Da'!W290+'URQ Da'!W290+'ROC Da'!W290+'SM Da'!W290+'BN Da'!W290+'BS Da'!W290+'TDC Da'!W290</f>
        <v>11</v>
      </c>
      <c r="X290" s="55">
        <f>+'MIT Da'!X290+'SAR Da'!X290+'URQ Da'!X290+'ROC Da'!X290+'SM Da'!X290+'BN Da'!X290+'BS Da'!X290+'TDC Da'!X290</f>
        <v>117</v>
      </c>
      <c r="Y290" s="55">
        <f>+'MIT Da'!Y290+'SAR Da'!Y290+'URQ Da'!Y290+'ROC Da'!Y290+'SM Da'!Y290+'BN Da'!Y290+'BS Da'!Y290+'TDC Da'!Y290</f>
        <v>4</v>
      </c>
      <c r="Z290" s="219">
        <f>+'MIT Da'!Z290+'SAR Da'!Z290+'URQ Da'!Z290+'ROC Da'!Z290+'SM Da'!Z290+'BN Da'!Z290+'BS Da'!Z290+'TDC Da'!Z290</f>
        <v>676</v>
      </c>
      <c r="AA290" s="55">
        <f>+'MIT Da'!AA290+'SAR Da'!AA290+'URQ Da'!AA290+'ROC Da'!AA290+'SM Da'!AA290+'BN Da'!AA290+'BS Da'!AA290+'TDC Da'!AA290</f>
        <v>194</v>
      </c>
      <c r="AB290" s="55">
        <f>+'MIT Da'!AB290+'SAR Da'!AB290+'URQ Da'!AB290+'ROC Da'!AB290+'SM Da'!AB290+'BN Da'!AB290+'BS Da'!AB290+'TDC Da'!AB290</f>
        <v>103</v>
      </c>
      <c r="AC290" s="55">
        <f>+'MIT Da'!AC290+'SAR Da'!AC290+'URQ Da'!AC290+'ROC Da'!AC290+'SM Da'!AC290+'BN Da'!AC290+'BS Da'!AC290+'TDC Da'!AC290</f>
        <v>676</v>
      </c>
      <c r="AD290" s="219">
        <f>+'MIT Da'!AD290+'SAR Da'!AD290+'URQ Da'!AD290+'ROC Da'!AD290+'SM Da'!AD290+'BN Da'!AD290+'BS Da'!AD290+'TDC Da'!AD290</f>
        <v>973</v>
      </c>
      <c r="AE290" s="55">
        <f>+'MIT Da'!AE290+'SAR Da'!AE290+'URQ Da'!AE290+'ROC Da'!AE290+'SM Da'!AE290+'BN Da'!AE290+'BS Da'!AE290+'TDC Da'!AE290</f>
        <v>59</v>
      </c>
      <c r="AF290" s="55">
        <f>+'MIT Da'!AF290+'SAR Da'!AF290+'URQ Da'!AF290+'ROC Da'!AF290+'SM Da'!AF290+'BN Da'!AF290+'BS Da'!AF290+'TDC Da'!AF290</f>
        <v>101</v>
      </c>
      <c r="AG290" s="55">
        <f>+'MIT Da'!AG290+'SAR Da'!AG290+'URQ Da'!AG290+'ROC Da'!AG290+'SM Da'!AG290+'BN Da'!AG290+'BS Da'!AG290+'TDC Da'!AG290</f>
        <v>470</v>
      </c>
      <c r="AH290" s="219">
        <f>+'MIT Da'!AH290+'SAR Da'!AH290+'URQ Da'!AH290+'ROC Da'!AH290+'SM Da'!AH290+'BN Da'!AH290+'BS Da'!AH290+'TDC Da'!AH290</f>
        <v>630</v>
      </c>
      <c r="AI290" s="10">
        <f>+'MIT Da'!AI290+'SAR Da'!AI290+'URQ Da'!AI290+'ROC Da'!AI290+'SM Da'!AI290+'BN Da'!AI290+'BS Da'!AI290+'TDC Da'!AI290</f>
        <v>280.81400000000002</v>
      </c>
      <c r="AJ290" s="10">
        <f>+'MIT Da'!AJ290+'SAR Da'!AJ290+'URQ Da'!AJ290+'ROC Da'!AJ290+'SM Da'!AJ290+'BN Da'!AJ290+'BS Da'!AJ290+'TDC Da'!AJ290</f>
        <v>2.4</v>
      </c>
      <c r="AK290" s="10">
        <f>+'MIT Da'!AK290+'SAR Da'!AK290+'URQ Da'!AK290+'ROC Da'!AK290+'SM Da'!AK290+'BN Da'!AK290+'BS Da'!AK290+'TDC Da'!AK290</f>
        <v>514.28800000000001</v>
      </c>
      <c r="AL290" s="222">
        <f>+'MIT Da'!AL290+'SAR Da'!AL290+'URQ Da'!AL290+'ROC Da'!AL290+'SM Da'!AL290+'BN Da'!AL290+'BS Da'!AL290+'TDC Da'!AL290</f>
        <v>797.50199999999995</v>
      </c>
      <c r="AM290" s="55">
        <f>+'MIT Da'!AM290+'SAR Da'!AM290+'URQ Da'!AM290+'ROC Da'!AM290+'SM Da'!AM290+'BN Da'!AM290+'BS Da'!AM290+'TDC Da'!AM290</f>
        <v>9</v>
      </c>
      <c r="AN290" s="55">
        <f>+'MIT Da'!AN290+'SAR Da'!AN290+'URQ Da'!AN290+'ROC Da'!AN290+'SM Da'!AN290+'BN Da'!AN290+'BS Da'!AN290+'TDC Da'!AN290</f>
        <v>56</v>
      </c>
      <c r="AO290" s="55">
        <f>+'MIT Da'!AO290+'SAR Da'!AO290+'URQ Da'!AO290+'ROC Da'!AO290+'SM Da'!AO290+'BN Da'!AO290+'BS Da'!AO290+'TDC Da'!AO290</f>
        <v>77</v>
      </c>
      <c r="AP290" s="232">
        <f>+'MIT Da'!AP290+'SAR Da'!AP290+'URQ Da'!AP290+'ROC Da'!AP290+'SM Da'!AP290+'BN Da'!AP290+'BS Da'!AP290+'TDC Da'!AP290</f>
        <v>142</v>
      </c>
      <c r="AQ290" s="55">
        <f>+'MIT Da'!AQ290+'SAR Da'!AQ290+'URQ Da'!AQ290+'ROC Da'!AQ290+'SM Da'!AQ290+'BN Da'!AQ290+'BS Da'!AQ290+'TDC Da'!AQ290</f>
        <v>564</v>
      </c>
      <c r="AR290" s="55">
        <f>+'MIT Da'!AR290+'SAR Da'!AR290+'URQ Da'!AR290+'ROC Da'!AR290+'SM Da'!AR290+'BN Da'!AR290+'BS Da'!AR290+'TDC Da'!AR290</f>
        <v>399</v>
      </c>
      <c r="AS290" s="55">
        <f>+'MIT Da'!AS290+'SAR Da'!AS290+'URQ Da'!AS290+'ROC Da'!AS290+'SM Da'!AS290+'BN Da'!AS290+'BS Da'!AS290+'TDC Da'!AS290</f>
        <v>72</v>
      </c>
      <c r="AT290" s="232">
        <f>+SUM(RED_InfraMR[[#This Row],[B.02.1 - Parque de Coches Eléctricos Motrices]:[B.02.3 - Parque de Coches Eléctricos Motrices Tipo R]])</f>
        <v>1035</v>
      </c>
      <c r="AU290" s="55">
        <f>+'MIT Da'!AU290+'SAR Da'!AU290+'URQ Da'!AU290+'ROC Da'!AU290+'SM Da'!AU290+'BN Da'!AU290+'BS Da'!AU290+'TDC Da'!AU290</f>
        <v>12</v>
      </c>
      <c r="AV290" s="55">
        <f>+'MIT Da'!AV290+'SAR Da'!AV290+'URQ Da'!AV290+'ROC Da'!AV290+'SM Da'!AV290+'BN Da'!AV290+'BS Da'!AV290+'TDC Da'!AV290</f>
        <v>6</v>
      </c>
      <c r="AW290" s="55">
        <f>+'MIT Da'!AW290+'SAR Da'!AW290+'URQ Da'!AW290+'ROC Da'!AW290+'SM Da'!AW290+'BN Da'!AW290+'BS Da'!AW290+'TDC Da'!AW290</f>
        <v>10</v>
      </c>
      <c r="AX290" s="232">
        <f>+SUM(RED_InfraMR[[#This Row],[B.03.1 - Parque de Coches Motores Motrices Remolcados]:[B.03.3 - Parque de Coches Motores Motrices Cabina]])</f>
        <v>28</v>
      </c>
      <c r="AY290" s="55">
        <f>+'MIT Da'!AY290+'SAR Da'!AY290+'URQ Da'!AY290+'ROC Da'!AY290+'SM Da'!AY290+'BN Da'!AY290+'BS Da'!AY290+'TDC Da'!AY290</f>
        <v>493</v>
      </c>
      <c r="AZ290" s="55">
        <f>+'MIT Da'!AZ290+'SAR Da'!AZ290+'URQ Da'!AZ290+'ROC Da'!AZ290+'SM Da'!AZ290+'BN Da'!AZ290+'BS Da'!AZ290+'TDC Da'!AZ290</f>
        <v>131</v>
      </c>
      <c r="BA290" s="55">
        <f>+'MIT Da'!BA290+'SAR Da'!BA290+'URQ Da'!BA290+'ROC Da'!BA290+'SM Da'!BA290+'BN Da'!BA290+'BS Da'!BA290+'TDC Da'!BA290</f>
        <v>15</v>
      </c>
      <c r="BB290" s="55">
        <f>+'MIT Da'!BB290+'SAR Da'!BB290+'URQ Da'!BB290+'ROC Da'!BB290+'SM Da'!BB290+'BN Da'!BB290+'BS Da'!BB290+'TDC Da'!BB290</f>
        <v>0</v>
      </c>
      <c r="BC290" s="232">
        <f>+SUM(RED_InfraMR[[#This Row],[B.04.1 - Parque de Coches Remolcados Clase Unica]:[B.04.5 - Parque de Coches Remolcados para Servicios Especiales (Cartoneros)]])</f>
        <v>639</v>
      </c>
      <c r="BD290" s="393">
        <f>+'MIT Da'!BD290+'SAR Da'!BD290+'URQ Da'!BD290+'ROC Da'!BD290+'SM Da'!BD290+'BN Da'!BD290+'BS Da'!BD290+'TDC Da'!BD290</f>
        <v>163</v>
      </c>
      <c r="BE290" s="55">
        <f>+'MIT Da'!BE290+'SAR Da'!BE290+'URQ Da'!BE290+'ROC Da'!BE290+'SM Da'!BE290+'BN Da'!BE290+'BS Da'!BE290+'TDC Da'!BE290</f>
        <v>33</v>
      </c>
      <c r="BF290" s="55">
        <f>+'MIT Da'!BF290+'SAR Da'!BF290+'URQ Da'!BF290+'ROC Da'!BF290+'SM Da'!BF290+'BN Da'!BF290+'BS Da'!BF290+'TDC Da'!BF290</f>
        <v>103</v>
      </c>
      <c r="BG290" s="235"/>
    </row>
    <row r="291" spans="1:59">
      <c r="A291" s="1">
        <v>2017</v>
      </c>
      <c r="B291" s="1" t="s">
        <v>62</v>
      </c>
      <c r="C291" s="10">
        <f>+'MIT Da'!C291+'SAR Da'!C291+'URQ Da'!C291+'ROC Da'!C291+'SM Da'!C291+'BN Da'!C291+'BS Da'!C291+'TDC Da'!C291</f>
        <v>147.21299999999999</v>
      </c>
      <c r="D291" s="10">
        <f>+'MIT Da'!D291+'SAR Da'!D291+'URQ Da'!D291+'ROC Da'!D291+'SM Da'!D291+'BN Da'!D291+'BS Da'!D291+'TDC Da'!D291</f>
        <v>450.86300000000006</v>
      </c>
      <c r="E291" s="10">
        <f>+'MIT Da'!E291+'SAR Da'!E291+'URQ Da'!E291+'ROC Da'!E291+'SM Da'!E291+'BN Da'!E291+'BS Da'!E291+'TDC Da'!E291</f>
        <v>0</v>
      </c>
      <c r="F291" s="10">
        <f>+'MIT Da'!F291+'SAR Da'!F291+'URQ Da'!F291+'ROC Da'!F291+'SM Da'!F291+'BN Da'!F291+'BS Da'!F291+'TDC Da'!F291</f>
        <v>186.47664</v>
      </c>
      <c r="G291" s="192">
        <f>+'MIT Da'!G291+'SAR Da'!G291+'URQ Da'!G291+'ROC Da'!G291+'SM Da'!G291+'BN Da'!G291+'BS Da'!G291+'TDC Da'!G291</f>
        <v>784.55263999999988</v>
      </c>
      <c r="H291" s="192">
        <f>+'MIT Da'!H291+'SAR Da'!H291+'URQ Da'!H291+'ROC Da'!H291+'SM Da'!H291+'BN Da'!H291+'BS Da'!H291+'TDC Da'!H291</f>
        <v>784.55263999999988</v>
      </c>
      <c r="I291" s="10">
        <f>+'MIT Da'!I291+'SAR Da'!I291+'URQ Da'!I291+'ROC Da'!I291+'SM Da'!I291+'BN Da'!I291+'BS Da'!I291+'TDC Da'!I291</f>
        <v>982.99510999999995</v>
      </c>
      <c r="J291" s="10">
        <f>+'MIT Da'!J291+'SAR Da'!J291+'URQ Da'!J291+'ROC Da'!J291+'SM Da'!J291+'BN Da'!J291+'BS Da'!J291+'TDC Da'!J291</f>
        <v>1056.6689100000001</v>
      </c>
      <c r="K291" s="10">
        <f>+'MIT Da'!K291+'SAR Da'!K291+'URQ Da'!K291+'ROC Da'!K291+'SM Da'!K291+'BN Da'!K291+'BS Da'!K291+'TDC Da'!K291</f>
        <v>54.516999999999996</v>
      </c>
      <c r="L291" s="10">
        <f>+'MIT Da'!L291+'SAR Da'!L291+'URQ Da'!L291+'ROC Da'!L291+'SM Da'!L291+'BN Da'!L291+'BS Da'!L291+'TDC Da'!L291</f>
        <v>400.09900000000005</v>
      </c>
      <c r="M291" s="10">
        <f>+'MIT Da'!M291+'SAR Da'!M291+'URQ Da'!M291+'ROC Da'!M291+'SM Da'!M291+'BN Da'!M291+'BS Da'!M291+'TDC Da'!M291</f>
        <v>21.314999999999998</v>
      </c>
      <c r="N291" s="192">
        <f>+'MIT Da'!N291+'SAR Da'!N291+'URQ Da'!N291+'ROC Da'!N291+'SM Da'!N291+'BN Da'!N291+'BS Da'!N291+'TDC Da'!N291</f>
        <v>1456.7679099999998</v>
      </c>
      <c r="O291" s="192">
        <f>+'MIT Da'!O291+'SAR Da'!O291+'URQ Da'!O291+'ROC Da'!O291+'SM Da'!O291+'BN Da'!O291+'BS Da'!O291+'TDC Da'!O291</f>
        <v>1456.7679099999998</v>
      </c>
      <c r="P291" s="55">
        <f>+'MIT Da'!P291+'SAR Da'!P291+'URQ Da'!P291+'ROC Da'!P291+'SM Da'!P291+'BN Da'!P291+'BS Da'!P291+'TDC Da'!P291</f>
        <v>205</v>
      </c>
      <c r="Q291" s="55">
        <f>+'MIT Da'!Q291+'SAR Da'!Q291+'URQ Da'!Q291+'ROC Da'!Q291+'SM Da'!Q291+'BN Da'!Q291+'BS Da'!Q291+'TDC Da'!Q291</f>
        <v>58</v>
      </c>
      <c r="R291" s="55">
        <f>+'MIT Da'!R291+'SAR Da'!R291+'URQ Da'!R291+'ROC Da'!R291+'SM Da'!R291+'BN Da'!R291+'BS Da'!R291+'TDC Da'!R291</f>
        <v>10</v>
      </c>
      <c r="S291" s="213">
        <f>+'MIT Da'!S291+'SAR Da'!S291+'URQ Da'!S291+'ROC Da'!S291+'SM Da'!S291+'BN Da'!S291+'BS Da'!S291+'TDC Da'!S291</f>
        <v>273</v>
      </c>
      <c r="T291" s="213">
        <f>+'MIT Da'!T291+'SAR Da'!T291+'URQ Da'!T291+'ROC Da'!T291+'SM Da'!T291+'BN Da'!T291+'BS Da'!T291+'TDC Da'!T291</f>
        <v>273</v>
      </c>
      <c r="U291" s="55">
        <f>+'MIT Da'!U291+'SAR Da'!U291+'URQ Da'!U291+'ROC Da'!U291+'SM Da'!U291+'BN Da'!U291+'BS Da'!U291+'TDC Da'!U291</f>
        <v>137</v>
      </c>
      <c r="V291" s="55">
        <f>+'MIT Da'!V291+'SAR Da'!V291+'URQ Da'!V291+'ROC Da'!V291+'SM Da'!V291+'BN Da'!V291+'BS Da'!V291+'TDC Da'!V291</f>
        <v>407</v>
      </c>
      <c r="W291" s="55">
        <f>+'MIT Da'!W291+'SAR Da'!W291+'URQ Da'!W291+'ROC Da'!W291+'SM Da'!W291+'BN Da'!W291+'BS Da'!W291+'TDC Da'!W291</f>
        <v>11</v>
      </c>
      <c r="X291" s="55">
        <f>+'MIT Da'!X291+'SAR Da'!X291+'URQ Da'!X291+'ROC Da'!X291+'SM Da'!X291+'BN Da'!X291+'BS Da'!X291+'TDC Da'!X291</f>
        <v>117</v>
      </c>
      <c r="Y291" s="55">
        <f>+'MIT Da'!Y291+'SAR Da'!Y291+'URQ Da'!Y291+'ROC Da'!Y291+'SM Da'!Y291+'BN Da'!Y291+'BS Da'!Y291+'TDC Da'!Y291</f>
        <v>4</v>
      </c>
      <c r="Z291" s="219">
        <f>+'MIT Da'!Z291+'SAR Da'!Z291+'URQ Da'!Z291+'ROC Da'!Z291+'SM Da'!Z291+'BN Da'!Z291+'BS Da'!Z291+'TDC Da'!Z291</f>
        <v>676</v>
      </c>
      <c r="AA291" s="55">
        <f>+'MIT Da'!AA291+'SAR Da'!AA291+'URQ Da'!AA291+'ROC Da'!AA291+'SM Da'!AA291+'BN Da'!AA291+'BS Da'!AA291+'TDC Da'!AA291</f>
        <v>194</v>
      </c>
      <c r="AB291" s="55">
        <f>+'MIT Da'!AB291+'SAR Da'!AB291+'URQ Da'!AB291+'ROC Da'!AB291+'SM Da'!AB291+'BN Da'!AB291+'BS Da'!AB291+'TDC Da'!AB291</f>
        <v>103</v>
      </c>
      <c r="AC291" s="55">
        <f>+'MIT Da'!AC291+'SAR Da'!AC291+'URQ Da'!AC291+'ROC Da'!AC291+'SM Da'!AC291+'BN Da'!AC291+'BS Da'!AC291+'TDC Da'!AC291</f>
        <v>676</v>
      </c>
      <c r="AD291" s="219">
        <f>+'MIT Da'!AD291+'SAR Da'!AD291+'URQ Da'!AD291+'ROC Da'!AD291+'SM Da'!AD291+'BN Da'!AD291+'BS Da'!AD291+'TDC Da'!AD291</f>
        <v>973</v>
      </c>
      <c r="AE291" s="55">
        <f>+'MIT Da'!AE291+'SAR Da'!AE291+'URQ Da'!AE291+'ROC Da'!AE291+'SM Da'!AE291+'BN Da'!AE291+'BS Da'!AE291+'TDC Da'!AE291</f>
        <v>59</v>
      </c>
      <c r="AF291" s="55">
        <f>+'MIT Da'!AF291+'SAR Da'!AF291+'URQ Da'!AF291+'ROC Da'!AF291+'SM Da'!AF291+'BN Da'!AF291+'BS Da'!AF291+'TDC Da'!AF291</f>
        <v>101</v>
      </c>
      <c r="AG291" s="55">
        <f>+'MIT Da'!AG291+'SAR Da'!AG291+'URQ Da'!AG291+'ROC Da'!AG291+'SM Da'!AG291+'BN Da'!AG291+'BS Da'!AG291+'TDC Da'!AG291</f>
        <v>470</v>
      </c>
      <c r="AH291" s="219">
        <f>+'MIT Da'!AH291+'SAR Da'!AH291+'URQ Da'!AH291+'ROC Da'!AH291+'SM Da'!AH291+'BN Da'!AH291+'BS Da'!AH291+'TDC Da'!AH291</f>
        <v>630</v>
      </c>
      <c r="AI291" s="10">
        <f>+'MIT Da'!AI291+'SAR Da'!AI291+'URQ Da'!AI291+'ROC Da'!AI291+'SM Da'!AI291+'BN Da'!AI291+'BS Da'!AI291+'TDC Da'!AI291</f>
        <v>280.81400000000002</v>
      </c>
      <c r="AJ291" s="10">
        <f>+'MIT Da'!AJ291+'SAR Da'!AJ291+'URQ Da'!AJ291+'ROC Da'!AJ291+'SM Da'!AJ291+'BN Da'!AJ291+'BS Da'!AJ291+'TDC Da'!AJ291</f>
        <v>2.4</v>
      </c>
      <c r="AK291" s="10">
        <f>+'MIT Da'!AK291+'SAR Da'!AK291+'URQ Da'!AK291+'ROC Da'!AK291+'SM Da'!AK291+'BN Da'!AK291+'BS Da'!AK291+'TDC Da'!AK291</f>
        <v>514.28800000000001</v>
      </c>
      <c r="AL291" s="222">
        <f>+'MIT Da'!AL291+'SAR Da'!AL291+'URQ Da'!AL291+'ROC Da'!AL291+'SM Da'!AL291+'BN Da'!AL291+'BS Da'!AL291+'TDC Da'!AL291</f>
        <v>797.50199999999995</v>
      </c>
      <c r="AM291" s="55">
        <f>+'MIT Da'!AM291+'SAR Da'!AM291+'URQ Da'!AM291+'ROC Da'!AM291+'SM Da'!AM291+'BN Da'!AM291+'BS Da'!AM291+'TDC Da'!AM291</f>
        <v>9</v>
      </c>
      <c r="AN291" s="55">
        <f>+'MIT Da'!AN291+'SAR Da'!AN291+'URQ Da'!AN291+'ROC Da'!AN291+'SM Da'!AN291+'BN Da'!AN291+'BS Da'!AN291+'TDC Da'!AN291</f>
        <v>56</v>
      </c>
      <c r="AO291" s="55">
        <f>+'MIT Da'!AO291+'SAR Da'!AO291+'URQ Da'!AO291+'ROC Da'!AO291+'SM Da'!AO291+'BN Da'!AO291+'BS Da'!AO291+'TDC Da'!AO291</f>
        <v>77</v>
      </c>
      <c r="AP291" s="232">
        <f>+'MIT Da'!AP291+'SAR Da'!AP291+'URQ Da'!AP291+'ROC Da'!AP291+'SM Da'!AP291+'BN Da'!AP291+'BS Da'!AP291+'TDC Da'!AP291</f>
        <v>142</v>
      </c>
      <c r="AQ291" s="55">
        <f>+'MIT Da'!AQ291+'SAR Da'!AQ291+'URQ Da'!AQ291+'ROC Da'!AQ291+'SM Da'!AQ291+'BN Da'!AQ291+'BS Da'!AQ291+'TDC Da'!AQ291</f>
        <v>564</v>
      </c>
      <c r="AR291" s="55">
        <f>+'MIT Da'!AR291+'SAR Da'!AR291+'URQ Da'!AR291+'ROC Da'!AR291+'SM Da'!AR291+'BN Da'!AR291+'BS Da'!AR291+'TDC Da'!AR291</f>
        <v>399</v>
      </c>
      <c r="AS291" s="55">
        <f>+'MIT Da'!AS291+'SAR Da'!AS291+'URQ Da'!AS291+'ROC Da'!AS291+'SM Da'!AS291+'BN Da'!AS291+'BS Da'!AS291+'TDC Da'!AS291</f>
        <v>72</v>
      </c>
      <c r="AT291" s="232">
        <f>+SUM(RED_InfraMR[[#This Row],[B.02.1 - Parque de Coches Eléctricos Motrices]:[B.02.3 - Parque de Coches Eléctricos Motrices Tipo R]])</f>
        <v>1035</v>
      </c>
      <c r="AU291" s="55">
        <f>+'MIT Da'!AU291+'SAR Da'!AU291+'URQ Da'!AU291+'ROC Da'!AU291+'SM Da'!AU291+'BN Da'!AU291+'BS Da'!AU291+'TDC Da'!AU291</f>
        <v>12</v>
      </c>
      <c r="AV291" s="55">
        <f>+'MIT Da'!AV291+'SAR Da'!AV291+'URQ Da'!AV291+'ROC Da'!AV291+'SM Da'!AV291+'BN Da'!AV291+'BS Da'!AV291+'TDC Da'!AV291</f>
        <v>6</v>
      </c>
      <c r="AW291" s="55">
        <f>+'MIT Da'!AW291+'SAR Da'!AW291+'URQ Da'!AW291+'ROC Da'!AW291+'SM Da'!AW291+'BN Da'!AW291+'BS Da'!AW291+'TDC Da'!AW291</f>
        <v>10</v>
      </c>
      <c r="AX291" s="232">
        <f>+SUM(RED_InfraMR[[#This Row],[B.03.1 - Parque de Coches Motores Motrices Remolcados]:[B.03.3 - Parque de Coches Motores Motrices Cabina]])</f>
        <v>28</v>
      </c>
      <c r="AY291" s="55">
        <f>+'MIT Da'!AY291+'SAR Da'!AY291+'URQ Da'!AY291+'ROC Da'!AY291+'SM Da'!AY291+'BN Da'!AY291+'BS Da'!AY291+'TDC Da'!AY291</f>
        <v>493</v>
      </c>
      <c r="AZ291" s="55">
        <f>+'MIT Da'!AZ291+'SAR Da'!AZ291+'URQ Da'!AZ291+'ROC Da'!AZ291+'SM Da'!AZ291+'BN Da'!AZ291+'BS Da'!AZ291+'TDC Da'!AZ291</f>
        <v>131</v>
      </c>
      <c r="BA291" s="55">
        <f>+'MIT Da'!BA291+'SAR Da'!BA291+'URQ Da'!BA291+'ROC Da'!BA291+'SM Da'!BA291+'BN Da'!BA291+'BS Da'!BA291+'TDC Da'!BA291</f>
        <v>15</v>
      </c>
      <c r="BB291" s="55">
        <f>+'MIT Da'!BB291+'SAR Da'!BB291+'URQ Da'!BB291+'ROC Da'!BB291+'SM Da'!BB291+'BN Da'!BB291+'BS Da'!BB291+'TDC Da'!BB291</f>
        <v>0</v>
      </c>
      <c r="BC291" s="232">
        <f>+SUM(RED_InfraMR[[#This Row],[B.04.1 - Parque de Coches Remolcados Clase Unica]:[B.04.5 - Parque de Coches Remolcados para Servicios Especiales (Cartoneros)]])</f>
        <v>639</v>
      </c>
      <c r="BD291" s="393">
        <f>+'MIT Da'!BD291+'SAR Da'!BD291+'URQ Da'!BD291+'ROC Da'!BD291+'SM Da'!BD291+'BN Da'!BD291+'BS Da'!BD291+'TDC Da'!BD291</f>
        <v>163</v>
      </c>
      <c r="BE291" s="55">
        <f>+'MIT Da'!BE291+'SAR Da'!BE291+'URQ Da'!BE291+'ROC Da'!BE291+'SM Da'!BE291+'BN Da'!BE291+'BS Da'!BE291+'TDC Da'!BE291</f>
        <v>33</v>
      </c>
      <c r="BF291" s="55">
        <f>+'MIT Da'!BF291+'SAR Da'!BF291+'URQ Da'!BF291+'ROC Da'!BF291+'SM Da'!BF291+'BN Da'!BF291+'BS Da'!BF291+'TDC Da'!BF291</f>
        <v>103</v>
      </c>
      <c r="BG291" s="235"/>
    </row>
    <row r="292" spans="1:59">
      <c r="A292" s="1">
        <v>2017</v>
      </c>
      <c r="B292" s="1" t="s">
        <v>63</v>
      </c>
      <c r="C292" s="10">
        <f>+'MIT Da'!C292+'SAR Da'!C292+'URQ Da'!C292+'ROC Da'!C292+'SM Da'!C292+'BN Da'!C292+'BS Da'!C292+'TDC Da'!C292</f>
        <v>147.21299999999999</v>
      </c>
      <c r="D292" s="10">
        <f>+'MIT Da'!D292+'SAR Da'!D292+'URQ Da'!D292+'ROC Da'!D292+'SM Da'!D292+'BN Da'!D292+'BS Da'!D292+'TDC Da'!D292</f>
        <v>450.86300000000006</v>
      </c>
      <c r="E292" s="10">
        <f>+'MIT Da'!E292+'SAR Da'!E292+'URQ Da'!E292+'ROC Da'!E292+'SM Da'!E292+'BN Da'!E292+'BS Da'!E292+'TDC Da'!E292</f>
        <v>0</v>
      </c>
      <c r="F292" s="10">
        <f>+'MIT Da'!F292+'SAR Da'!F292+'URQ Da'!F292+'ROC Da'!F292+'SM Da'!F292+'BN Da'!F292+'BS Da'!F292+'TDC Da'!F292</f>
        <v>186.47664</v>
      </c>
      <c r="G292" s="192">
        <f>+'MIT Da'!G292+'SAR Da'!G292+'URQ Da'!G292+'ROC Da'!G292+'SM Da'!G292+'BN Da'!G292+'BS Da'!G292+'TDC Da'!G292</f>
        <v>784.55263999999988</v>
      </c>
      <c r="H292" s="192">
        <f>+'MIT Da'!H292+'SAR Da'!H292+'URQ Da'!H292+'ROC Da'!H292+'SM Da'!H292+'BN Da'!H292+'BS Da'!H292+'TDC Da'!H292</f>
        <v>784.55263999999988</v>
      </c>
      <c r="I292" s="10">
        <f>+'MIT Da'!I292+'SAR Da'!I292+'URQ Da'!I292+'ROC Da'!I292+'SM Da'!I292+'BN Da'!I292+'BS Da'!I292+'TDC Da'!I292</f>
        <v>1002.0271099999999</v>
      </c>
      <c r="J292" s="10">
        <f>+'MIT Da'!J292+'SAR Da'!J292+'URQ Da'!J292+'ROC Da'!J292+'SM Da'!J292+'BN Da'!J292+'BS Da'!J292+'TDC Da'!J292</f>
        <v>1056.6689100000001</v>
      </c>
      <c r="K292" s="10">
        <f>+'MIT Da'!K292+'SAR Da'!K292+'URQ Da'!K292+'ROC Da'!K292+'SM Da'!K292+'BN Da'!K292+'BS Da'!K292+'TDC Da'!K292</f>
        <v>54.516999999999996</v>
      </c>
      <c r="L292" s="10">
        <f>+'MIT Da'!L292+'SAR Da'!L292+'URQ Da'!L292+'ROC Da'!L292+'SM Da'!L292+'BN Da'!L292+'BS Da'!L292+'TDC Da'!L292</f>
        <v>400.09900000000005</v>
      </c>
      <c r="M292" s="10">
        <f>+'MIT Da'!M292+'SAR Da'!M292+'URQ Da'!M292+'ROC Da'!M292+'SM Da'!M292+'BN Da'!M292+'BS Da'!M292+'TDC Da'!M292</f>
        <v>21.314999999999998</v>
      </c>
      <c r="N292" s="192">
        <f>+'MIT Da'!N292+'SAR Da'!N292+'URQ Da'!N292+'ROC Da'!N292+'SM Da'!N292+'BN Da'!N292+'BS Da'!N292+'TDC Da'!N292</f>
        <v>1456.7679099999998</v>
      </c>
      <c r="O292" s="192">
        <f>+'MIT Da'!O292+'SAR Da'!O292+'URQ Da'!O292+'ROC Da'!O292+'SM Da'!O292+'BN Da'!O292+'BS Da'!O292+'TDC Da'!O292</f>
        <v>1456.7679099999998</v>
      </c>
      <c r="P292" s="55">
        <f>+'MIT Da'!P292+'SAR Da'!P292+'URQ Da'!P292+'ROC Da'!P292+'SM Da'!P292+'BN Da'!P292+'BS Da'!P292+'TDC Da'!P292</f>
        <v>205</v>
      </c>
      <c r="Q292" s="55">
        <f>+'MIT Da'!Q292+'SAR Da'!Q292+'URQ Da'!Q292+'ROC Da'!Q292+'SM Da'!Q292+'BN Da'!Q292+'BS Da'!Q292+'TDC Da'!Q292</f>
        <v>58</v>
      </c>
      <c r="R292" s="55">
        <f>+'MIT Da'!R292+'SAR Da'!R292+'URQ Da'!R292+'ROC Da'!R292+'SM Da'!R292+'BN Da'!R292+'BS Da'!R292+'TDC Da'!R292</f>
        <v>10</v>
      </c>
      <c r="S292" s="213">
        <f>+'MIT Da'!S292+'SAR Da'!S292+'URQ Da'!S292+'ROC Da'!S292+'SM Da'!S292+'BN Da'!S292+'BS Da'!S292+'TDC Da'!S292</f>
        <v>273</v>
      </c>
      <c r="T292" s="213">
        <f>+'MIT Da'!T292+'SAR Da'!T292+'URQ Da'!T292+'ROC Da'!T292+'SM Da'!T292+'BN Da'!T292+'BS Da'!T292+'TDC Da'!T292</f>
        <v>273</v>
      </c>
      <c r="U292" s="55">
        <f>+'MIT Da'!U292+'SAR Da'!U292+'URQ Da'!U292+'ROC Da'!U292+'SM Da'!U292+'BN Da'!U292+'BS Da'!U292+'TDC Da'!U292</f>
        <v>137</v>
      </c>
      <c r="V292" s="55">
        <f>+'MIT Da'!V292+'SAR Da'!V292+'URQ Da'!V292+'ROC Da'!V292+'SM Da'!V292+'BN Da'!V292+'BS Da'!V292+'TDC Da'!V292</f>
        <v>407</v>
      </c>
      <c r="W292" s="55">
        <f>+'MIT Da'!W292+'SAR Da'!W292+'URQ Da'!W292+'ROC Da'!W292+'SM Da'!W292+'BN Da'!W292+'BS Da'!W292+'TDC Da'!W292</f>
        <v>11</v>
      </c>
      <c r="X292" s="55">
        <f>+'MIT Da'!X292+'SAR Da'!X292+'URQ Da'!X292+'ROC Da'!X292+'SM Da'!X292+'BN Da'!X292+'BS Da'!X292+'TDC Da'!X292</f>
        <v>117</v>
      </c>
      <c r="Y292" s="55">
        <f>+'MIT Da'!Y292+'SAR Da'!Y292+'URQ Da'!Y292+'ROC Da'!Y292+'SM Da'!Y292+'BN Da'!Y292+'BS Da'!Y292+'TDC Da'!Y292</f>
        <v>4</v>
      </c>
      <c r="Z292" s="219">
        <f>+'MIT Da'!Z292+'SAR Da'!Z292+'URQ Da'!Z292+'ROC Da'!Z292+'SM Da'!Z292+'BN Da'!Z292+'BS Da'!Z292+'TDC Da'!Z292</f>
        <v>676</v>
      </c>
      <c r="AA292" s="55">
        <f>+'MIT Da'!AA292+'SAR Da'!AA292+'URQ Da'!AA292+'ROC Da'!AA292+'SM Da'!AA292+'BN Da'!AA292+'BS Da'!AA292+'TDC Da'!AA292</f>
        <v>194</v>
      </c>
      <c r="AB292" s="55">
        <f>+'MIT Da'!AB292+'SAR Da'!AB292+'URQ Da'!AB292+'ROC Da'!AB292+'SM Da'!AB292+'BN Da'!AB292+'BS Da'!AB292+'TDC Da'!AB292</f>
        <v>103</v>
      </c>
      <c r="AC292" s="55">
        <f>+'MIT Da'!AC292+'SAR Da'!AC292+'URQ Da'!AC292+'ROC Da'!AC292+'SM Da'!AC292+'BN Da'!AC292+'BS Da'!AC292+'TDC Da'!AC292</f>
        <v>676</v>
      </c>
      <c r="AD292" s="219">
        <f>+'MIT Da'!AD292+'SAR Da'!AD292+'URQ Da'!AD292+'ROC Da'!AD292+'SM Da'!AD292+'BN Da'!AD292+'BS Da'!AD292+'TDC Da'!AD292</f>
        <v>973</v>
      </c>
      <c r="AE292" s="55">
        <f>+'MIT Da'!AE292+'SAR Da'!AE292+'URQ Da'!AE292+'ROC Da'!AE292+'SM Da'!AE292+'BN Da'!AE292+'BS Da'!AE292+'TDC Da'!AE292</f>
        <v>59</v>
      </c>
      <c r="AF292" s="55">
        <f>+'MIT Da'!AF292+'SAR Da'!AF292+'URQ Da'!AF292+'ROC Da'!AF292+'SM Da'!AF292+'BN Da'!AF292+'BS Da'!AF292+'TDC Da'!AF292</f>
        <v>101</v>
      </c>
      <c r="AG292" s="55">
        <f>+'MIT Da'!AG292+'SAR Da'!AG292+'URQ Da'!AG292+'ROC Da'!AG292+'SM Da'!AG292+'BN Da'!AG292+'BS Da'!AG292+'TDC Da'!AG292</f>
        <v>470</v>
      </c>
      <c r="AH292" s="219">
        <f>+'MIT Da'!AH292+'SAR Da'!AH292+'URQ Da'!AH292+'ROC Da'!AH292+'SM Da'!AH292+'BN Da'!AH292+'BS Da'!AH292+'TDC Da'!AH292</f>
        <v>630</v>
      </c>
      <c r="AI292" s="10">
        <f>+'MIT Da'!AI292+'SAR Da'!AI292+'URQ Da'!AI292+'ROC Da'!AI292+'SM Da'!AI292+'BN Da'!AI292+'BS Da'!AI292+'TDC Da'!AI292</f>
        <v>280.81400000000002</v>
      </c>
      <c r="AJ292" s="10">
        <f>+'MIT Da'!AJ292+'SAR Da'!AJ292+'URQ Da'!AJ292+'ROC Da'!AJ292+'SM Da'!AJ292+'BN Da'!AJ292+'BS Da'!AJ292+'TDC Da'!AJ292</f>
        <v>2.4</v>
      </c>
      <c r="AK292" s="10">
        <f>+'MIT Da'!AK292+'SAR Da'!AK292+'URQ Da'!AK292+'ROC Da'!AK292+'SM Da'!AK292+'BN Da'!AK292+'BS Da'!AK292+'TDC Da'!AK292</f>
        <v>514.28800000000001</v>
      </c>
      <c r="AL292" s="222">
        <f>+'MIT Da'!AL292+'SAR Da'!AL292+'URQ Da'!AL292+'ROC Da'!AL292+'SM Da'!AL292+'BN Da'!AL292+'BS Da'!AL292+'TDC Da'!AL292</f>
        <v>797.50199999999995</v>
      </c>
      <c r="AM292" s="55">
        <f>+'MIT Da'!AM292+'SAR Da'!AM292+'URQ Da'!AM292+'ROC Da'!AM292+'SM Da'!AM292+'BN Da'!AM292+'BS Da'!AM292+'TDC Da'!AM292</f>
        <v>9</v>
      </c>
      <c r="AN292" s="55">
        <f>+'MIT Da'!AN292+'SAR Da'!AN292+'URQ Da'!AN292+'ROC Da'!AN292+'SM Da'!AN292+'BN Da'!AN292+'BS Da'!AN292+'TDC Da'!AN292</f>
        <v>56</v>
      </c>
      <c r="AO292" s="55">
        <f>+'MIT Da'!AO292+'SAR Da'!AO292+'URQ Da'!AO292+'ROC Da'!AO292+'SM Da'!AO292+'BN Da'!AO292+'BS Da'!AO292+'TDC Da'!AO292</f>
        <v>77</v>
      </c>
      <c r="AP292" s="232">
        <f>+'MIT Da'!AP292+'SAR Da'!AP292+'URQ Da'!AP292+'ROC Da'!AP292+'SM Da'!AP292+'BN Da'!AP292+'BS Da'!AP292+'TDC Da'!AP292</f>
        <v>142</v>
      </c>
      <c r="AQ292" s="55">
        <f>+'MIT Da'!AQ292+'SAR Da'!AQ292+'URQ Da'!AQ292+'ROC Da'!AQ292+'SM Da'!AQ292+'BN Da'!AQ292+'BS Da'!AQ292+'TDC Da'!AQ292</f>
        <v>564</v>
      </c>
      <c r="AR292" s="55">
        <f>+'MIT Da'!AR292+'SAR Da'!AR292+'URQ Da'!AR292+'ROC Da'!AR292+'SM Da'!AR292+'BN Da'!AR292+'BS Da'!AR292+'TDC Da'!AR292</f>
        <v>399</v>
      </c>
      <c r="AS292" s="55">
        <f>+'MIT Da'!AS292+'SAR Da'!AS292+'URQ Da'!AS292+'ROC Da'!AS292+'SM Da'!AS292+'BN Da'!AS292+'BS Da'!AS292+'TDC Da'!AS292</f>
        <v>72</v>
      </c>
      <c r="AT292" s="232">
        <f>+SUM(RED_InfraMR[[#This Row],[B.02.1 - Parque de Coches Eléctricos Motrices]:[B.02.3 - Parque de Coches Eléctricos Motrices Tipo R]])</f>
        <v>1035</v>
      </c>
      <c r="AU292" s="55">
        <f>+'MIT Da'!AU292+'SAR Da'!AU292+'URQ Da'!AU292+'ROC Da'!AU292+'SM Da'!AU292+'BN Da'!AU292+'BS Da'!AU292+'TDC Da'!AU292</f>
        <v>12</v>
      </c>
      <c r="AV292" s="55">
        <f>+'MIT Da'!AV292+'SAR Da'!AV292+'URQ Da'!AV292+'ROC Da'!AV292+'SM Da'!AV292+'BN Da'!AV292+'BS Da'!AV292+'TDC Da'!AV292</f>
        <v>6</v>
      </c>
      <c r="AW292" s="55">
        <f>+'MIT Da'!AW292+'SAR Da'!AW292+'URQ Da'!AW292+'ROC Da'!AW292+'SM Da'!AW292+'BN Da'!AW292+'BS Da'!AW292+'TDC Da'!AW292</f>
        <v>10</v>
      </c>
      <c r="AX292" s="232">
        <f>+SUM(RED_InfraMR[[#This Row],[B.03.1 - Parque de Coches Motores Motrices Remolcados]:[B.03.3 - Parque de Coches Motores Motrices Cabina]])</f>
        <v>28</v>
      </c>
      <c r="AY292" s="55">
        <f>+'MIT Da'!AY292+'SAR Da'!AY292+'URQ Da'!AY292+'ROC Da'!AY292+'SM Da'!AY292+'BN Da'!AY292+'BS Da'!AY292+'TDC Da'!AY292</f>
        <v>493</v>
      </c>
      <c r="AZ292" s="55">
        <f>+'MIT Da'!AZ292+'SAR Da'!AZ292+'URQ Da'!AZ292+'ROC Da'!AZ292+'SM Da'!AZ292+'BN Da'!AZ292+'BS Da'!AZ292+'TDC Da'!AZ292</f>
        <v>131</v>
      </c>
      <c r="BA292" s="55">
        <f>+'MIT Da'!BA292+'SAR Da'!BA292+'URQ Da'!BA292+'ROC Da'!BA292+'SM Da'!BA292+'BN Da'!BA292+'BS Da'!BA292+'TDC Da'!BA292</f>
        <v>15</v>
      </c>
      <c r="BB292" s="55">
        <f>+'MIT Da'!BB292+'SAR Da'!BB292+'URQ Da'!BB292+'ROC Da'!BB292+'SM Da'!BB292+'BN Da'!BB292+'BS Da'!BB292+'TDC Da'!BB292</f>
        <v>0</v>
      </c>
      <c r="BC292" s="232">
        <f>+SUM(RED_InfraMR[[#This Row],[B.04.1 - Parque de Coches Remolcados Clase Unica]:[B.04.5 - Parque de Coches Remolcados para Servicios Especiales (Cartoneros)]])</f>
        <v>639</v>
      </c>
      <c r="BD292" s="393">
        <f>+'MIT Da'!BD292+'SAR Da'!BD292+'URQ Da'!BD292+'ROC Da'!BD292+'SM Da'!BD292+'BN Da'!BD292+'BS Da'!BD292+'TDC Da'!BD292</f>
        <v>163</v>
      </c>
      <c r="BE292" s="55">
        <f>+'MIT Da'!BE292+'SAR Da'!BE292+'URQ Da'!BE292+'ROC Da'!BE292+'SM Da'!BE292+'BN Da'!BE292+'BS Da'!BE292+'TDC Da'!BE292</f>
        <v>33</v>
      </c>
      <c r="BF292" s="55">
        <f>+'MIT Da'!BF292+'SAR Da'!BF292+'URQ Da'!BF292+'ROC Da'!BF292+'SM Da'!BF292+'BN Da'!BF292+'BS Da'!BF292+'TDC Da'!BF292</f>
        <v>103</v>
      </c>
      <c r="BG292" s="235"/>
    </row>
    <row r="293" spans="1:59">
      <c r="A293" s="1">
        <v>2017</v>
      </c>
      <c r="B293" s="1" t="s">
        <v>64</v>
      </c>
      <c r="C293" s="10">
        <f>+'MIT Da'!C293+'SAR Da'!C293+'URQ Da'!C293+'ROC Da'!C293+'SM Da'!C293+'BN Da'!C293+'BS Da'!C293+'TDC Da'!C293</f>
        <v>147.21299999999999</v>
      </c>
      <c r="D293" s="10">
        <f>+'MIT Da'!D293+'SAR Da'!D293+'URQ Da'!D293+'ROC Da'!D293+'SM Da'!D293+'BN Da'!D293+'BS Da'!D293+'TDC Da'!D293</f>
        <v>450.86300000000006</v>
      </c>
      <c r="E293" s="10">
        <f>+'MIT Da'!E293+'SAR Da'!E293+'URQ Da'!E293+'ROC Da'!E293+'SM Da'!E293+'BN Da'!E293+'BS Da'!E293+'TDC Da'!E293</f>
        <v>0</v>
      </c>
      <c r="F293" s="10">
        <f>+'MIT Da'!F293+'SAR Da'!F293+'URQ Da'!F293+'ROC Da'!F293+'SM Da'!F293+'BN Da'!F293+'BS Da'!F293+'TDC Da'!F293</f>
        <v>186.47664</v>
      </c>
      <c r="G293" s="192">
        <f>+'MIT Da'!G293+'SAR Da'!G293+'URQ Da'!G293+'ROC Da'!G293+'SM Da'!G293+'BN Da'!G293+'BS Da'!G293+'TDC Da'!G293</f>
        <v>784.55263999999988</v>
      </c>
      <c r="H293" s="192">
        <f>+'MIT Da'!H293+'SAR Da'!H293+'URQ Da'!H293+'ROC Da'!H293+'SM Da'!H293+'BN Da'!H293+'BS Da'!H293+'TDC Da'!H293</f>
        <v>784.55263999999988</v>
      </c>
      <c r="I293" s="10">
        <f>+'MIT Da'!I293+'SAR Da'!I293+'URQ Da'!I293+'ROC Da'!I293+'SM Da'!I293+'BN Da'!I293+'BS Da'!I293+'TDC Da'!I293</f>
        <v>1002.0271099999999</v>
      </c>
      <c r="J293" s="10">
        <f>+'MIT Da'!J293+'SAR Da'!J293+'URQ Da'!J293+'ROC Da'!J293+'SM Da'!J293+'BN Da'!J293+'BS Da'!J293+'TDC Da'!J293</f>
        <v>1056.6689100000001</v>
      </c>
      <c r="K293" s="10">
        <f>+'MIT Da'!K293+'SAR Da'!K293+'URQ Da'!K293+'ROC Da'!K293+'SM Da'!K293+'BN Da'!K293+'BS Da'!K293+'TDC Da'!K293</f>
        <v>54.516999999999996</v>
      </c>
      <c r="L293" s="10">
        <f>+'MIT Da'!L293+'SAR Da'!L293+'URQ Da'!L293+'ROC Da'!L293+'SM Da'!L293+'BN Da'!L293+'BS Da'!L293+'TDC Da'!L293</f>
        <v>400.09900000000005</v>
      </c>
      <c r="M293" s="10">
        <f>+'MIT Da'!M293+'SAR Da'!M293+'URQ Da'!M293+'ROC Da'!M293+'SM Da'!M293+'BN Da'!M293+'BS Da'!M293+'TDC Da'!M293</f>
        <v>21.314999999999998</v>
      </c>
      <c r="N293" s="192">
        <f>+'MIT Da'!N293+'SAR Da'!N293+'URQ Da'!N293+'ROC Da'!N293+'SM Da'!N293+'BN Da'!N293+'BS Da'!N293+'TDC Da'!N293</f>
        <v>1456.7679099999998</v>
      </c>
      <c r="O293" s="192">
        <f>+'MIT Da'!O293+'SAR Da'!O293+'URQ Da'!O293+'ROC Da'!O293+'SM Da'!O293+'BN Da'!O293+'BS Da'!O293+'TDC Da'!O293</f>
        <v>1456.7679099999998</v>
      </c>
      <c r="P293" s="55">
        <f>+'MIT Da'!P293+'SAR Da'!P293+'URQ Da'!P293+'ROC Da'!P293+'SM Da'!P293+'BN Da'!P293+'BS Da'!P293+'TDC Da'!P293</f>
        <v>205</v>
      </c>
      <c r="Q293" s="55">
        <f>+'MIT Da'!Q293+'SAR Da'!Q293+'URQ Da'!Q293+'ROC Da'!Q293+'SM Da'!Q293+'BN Da'!Q293+'BS Da'!Q293+'TDC Da'!Q293</f>
        <v>58</v>
      </c>
      <c r="R293" s="55">
        <f>+'MIT Da'!R293+'SAR Da'!R293+'URQ Da'!R293+'ROC Da'!R293+'SM Da'!R293+'BN Da'!R293+'BS Da'!R293+'TDC Da'!R293</f>
        <v>10</v>
      </c>
      <c r="S293" s="213">
        <f>+'MIT Da'!S293+'SAR Da'!S293+'URQ Da'!S293+'ROC Da'!S293+'SM Da'!S293+'BN Da'!S293+'BS Da'!S293+'TDC Da'!S293</f>
        <v>273</v>
      </c>
      <c r="T293" s="213">
        <f>+'MIT Da'!T293+'SAR Da'!T293+'URQ Da'!T293+'ROC Da'!T293+'SM Da'!T293+'BN Da'!T293+'BS Da'!T293+'TDC Da'!T293</f>
        <v>273</v>
      </c>
      <c r="U293" s="55">
        <f>+'MIT Da'!U293+'SAR Da'!U293+'URQ Da'!U293+'ROC Da'!U293+'SM Da'!U293+'BN Da'!U293+'BS Da'!U293+'TDC Da'!U293</f>
        <v>137</v>
      </c>
      <c r="V293" s="55">
        <f>+'MIT Da'!V293+'SAR Da'!V293+'URQ Da'!V293+'ROC Da'!V293+'SM Da'!V293+'BN Da'!V293+'BS Da'!V293+'TDC Da'!V293</f>
        <v>407</v>
      </c>
      <c r="W293" s="55">
        <f>+'MIT Da'!W293+'SAR Da'!W293+'URQ Da'!W293+'ROC Da'!W293+'SM Da'!W293+'BN Da'!W293+'BS Da'!W293+'TDC Da'!W293</f>
        <v>11</v>
      </c>
      <c r="X293" s="55">
        <f>+'MIT Da'!X293+'SAR Da'!X293+'URQ Da'!X293+'ROC Da'!X293+'SM Da'!X293+'BN Da'!X293+'BS Da'!X293+'TDC Da'!X293</f>
        <v>117</v>
      </c>
      <c r="Y293" s="55">
        <f>+'MIT Da'!Y293+'SAR Da'!Y293+'URQ Da'!Y293+'ROC Da'!Y293+'SM Da'!Y293+'BN Da'!Y293+'BS Da'!Y293+'TDC Da'!Y293</f>
        <v>4</v>
      </c>
      <c r="Z293" s="219">
        <f>+'MIT Da'!Z293+'SAR Da'!Z293+'URQ Da'!Z293+'ROC Da'!Z293+'SM Da'!Z293+'BN Da'!Z293+'BS Da'!Z293+'TDC Da'!Z293</f>
        <v>676</v>
      </c>
      <c r="AA293" s="55">
        <f>+'MIT Da'!AA293+'SAR Da'!AA293+'URQ Da'!AA293+'ROC Da'!AA293+'SM Da'!AA293+'BN Da'!AA293+'BS Da'!AA293+'TDC Da'!AA293</f>
        <v>194</v>
      </c>
      <c r="AB293" s="55">
        <f>+'MIT Da'!AB293+'SAR Da'!AB293+'URQ Da'!AB293+'ROC Da'!AB293+'SM Da'!AB293+'BN Da'!AB293+'BS Da'!AB293+'TDC Da'!AB293</f>
        <v>103</v>
      </c>
      <c r="AC293" s="55">
        <f>+'MIT Da'!AC293+'SAR Da'!AC293+'URQ Da'!AC293+'ROC Da'!AC293+'SM Da'!AC293+'BN Da'!AC293+'BS Da'!AC293+'TDC Da'!AC293</f>
        <v>676</v>
      </c>
      <c r="AD293" s="219">
        <f>+'MIT Da'!AD293+'SAR Da'!AD293+'URQ Da'!AD293+'ROC Da'!AD293+'SM Da'!AD293+'BN Da'!AD293+'BS Da'!AD293+'TDC Da'!AD293</f>
        <v>973</v>
      </c>
      <c r="AE293" s="55">
        <f>+'MIT Da'!AE293+'SAR Da'!AE293+'URQ Da'!AE293+'ROC Da'!AE293+'SM Da'!AE293+'BN Da'!AE293+'BS Da'!AE293+'TDC Da'!AE293</f>
        <v>59</v>
      </c>
      <c r="AF293" s="55">
        <f>+'MIT Da'!AF293+'SAR Da'!AF293+'URQ Da'!AF293+'ROC Da'!AF293+'SM Da'!AF293+'BN Da'!AF293+'BS Da'!AF293+'TDC Da'!AF293</f>
        <v>101</v>
      </c>
      <c r="AG293" s="55">
        <f>+'MIT Da'!AG293+'SAR Da'!AG293+'URQ Da'!AG293+'ROC Da'!AG293+'SM Da'!AG293+'BN Da'!AG293+'BS Da'!AG293+'TDC Da'!AG293</f>
        <v>470</v>
      </c>
      <c r="AH293" s="219">
        <f>+'MIT Da'!AH293+'SAR Da'!AH293+'URQ Da'!AH293+'ROC Da'!AH293+'SM Da'!AH293+'BN Da'!AH293+'BS Da'!AH293+'TDC Da'!AH293</f>
        <v>630</v>
      </c>
      <c r="AI293" s="10">
        <f>+'MIT Da'!AI293+'SAR Da'!AI293+'URQ Da'!AI293+'ROC Da'!AI293+'SM Da'!AI293+'BN Da'!AI293+'BS Da'!AI293+'TDC Da'!AI293</f>
        <v>280.81400000000002</v>
      </c>
      <c r="AJ293" s="10">
        <f>+'MIT Da'!AJ293+'SAR Da'!AJ293+'URQ Da'!AJ293+'ROC Da'!AJ293+'SM Da'!AJ293+'BN Da'!AJ293+'BS Da'!AJ293+'TDC Da'!AJ293</f>
        <v>2.4</v>
      </c>
      <c r="AK293" s="10">
        <f>+'MIT Da'!AK293+'SAR Da'!AK293+'URQ Da'!AK293+'ROC Da'!AK293+'SM Da'!AK293+'BN Da'!AK293+'BS Da'!AK293+'TDC Da'!AK293</f>
        <v>514.28800000000001</v>
      </c>
      <c r="AL293" s="222">
        <f>+'MIT Da'!AL293+'SAR Da'!AL293+'URQ Da'!AL293+'ROC Da'!AL293+'SM Da'!AL293+'BN Da'!AL293+'BS Da'!AL293+'TDC Da'!AL293</f>
        <v>797.50199999999995</v>
      </c>
      <c r="AM293" s="55">
        <f>+'MIT Da'!AM293+'SAR Da'!AM293+'URQ Da'!AM293+'ROC Da'!AM293+'SM Da'!AM293+'BN Da'!AM293+'BS Da'!AM293+'TDC Da'!AM293</f>
        <v>9</v>
      </c>
      <c r="AN293" s="55">
        <f>+'MIT Da'!AN293+'SAR Da'!AN293+'URQ Da'!AN293+'ROC Da'!AN293+'SM Da'!AN293+'BN Da'!AN293+'BS Da'!AN293+'TDC Da'!AN293</f>
        <v>56</v>
      </c>
      <c r="AO293" s="55">
        <f>+'MIT Da'!AO293+'SAR Da'!AO293+'URQ Da'!AO293+'ROC Da'!AO293+'SM Da'!AO293+'BN Da'!AO293+'BS Da'!AO293+'TDC Da'!AO293</f>
        <v>77</v>
      </c>
      <c r="AP293" s="232">
        <f>+'MIT Da'!AP293+'SAR Da'!AP293+'URQ Da'!AP293+'ROC Da'!AP293+'SM Da'!AP293+'BN Da'!AP293+'BS Da'!AP293+'TDC Da'!AP293</f>
        <v>142</v>
      </c>
      <c r="AQ293" s="55">
        <f>+'MIT Da'!AQ293+'SAR Da'!AQ293+'URQ Da'!AQ293+'ROC Da'!AQ293+'SM Da'!AQ293+'BN Da'!AQ293+'BS Da'!AQ293+'TDC Da'!AQ293</f>
        <v>564</v>
      </c>
      <c r="AR293" s="55">
        <f>+'MIT Da'!AR293+'SAR Da'!AR293+'URQ Da'!AR293+'ROC Da'!AR293+'SM Da'!AR293+'BN Da'!AR293+'BS Da'!AR293+'TDC Da'!AR293</f>
        <v>399</v>
      </c>
      <c r="AS293" s="55">
        <f>+'MIT Da'!AS293+'SAR Da'!AS293+'URQ Da'!AS293+'ROC Da'!AS293+'SM Da'!AS293+'BN Da'!AS293+'BS Da'!AS293+'TDC Da'!AS293</f>
        <v>72</v>
      </c>
      <c r="AT293" s="232">
        <f>+SUM(RED_InfraMR[[#This Row],[B.02.1 - Parque de Coches Eléctricos Motrices]:[B.02.3 - Parque de Coches Eléctricos Motrices Tipo R]])</f>
        <v>1035</v>
      </c>
      <c r="AU293" s="55">
        <f>+'MIT Da'!AU293+'SAR Da'!AU293+'URQ Da'!AU293+'ROC Da'!AU293+'SM Da'!AU293+'BN Da'!AU293+'BS Da'!AU293+'TDC Da'!AU293</f>
        <v>12</v>
      </c>
      <c r="AV293" s="55">
        <f>+'MIT Da'!AV293+'SAR Da'!AV293+'URQ Da'!AV293+'ROC Da'!AV293+'SM Da'!AV293+'BN Da'!AV293+'BS Da'!AV293+'TDC Da'!AV293</f>
        <v>6</v>
      </c>
      <c r="AW293" s="55">
        <f>+'MIT Da'!AW293+'SAR Da'!AW293+'URQ Da'!AW293+'ROC Da'!AW293+'SM Da'!AW293+'BN Da'!AW293+'BS Da'!AW293+'TDC Da'!AW293</f>
        <v>10</v>
      </c>
      <c r="AX293" s="232">
        <f>+SUM(RED_InfraMR[[#This Row],[B.03.1 - Parque de Coches Motores Motrices Remolcados]:[B.03.3 - Parque de Coches Motores Motrices Cabina]])</f>
        <v>28</v>
      </c>
      <c r="AY293" s="55">
        <f>+'MIT Da'!AY293+'SAR Da'!AY293+'URQ Da'!AY293+'ROC Da'!AY293+'SM Da'!AY293+'BN Da'!AY293+'BS Da'!AY293+'TDC Da'!AY293</f>
        <v>493</v>
      </c>
      <c r="AZ293" s="55">
        <f>+'MIT Da'!AZ293+'SAR Da'!AZ293+'URQ Da'!AZ293+'ROC Da'!AZ293+'SM Da'!AZ293+'BN Da'!AZ293+'BS Da'!AZ293+'TDC Da'!AZ293</f>
        <v>131</v>
      </c>
      <c r="BA293" s="55">
        <f>+'MIT Da'!BA293+'SAR Da'!BA293+'URQ Da'!BA293+'ROC Da'!BA293+'SM Da'!BA293+'BN Da'!BA293+'BS Da'!BA293+'TDC Da'!BA293</f>
        <v>15</v>
      </c>
      <c r="BB293" s="55">
        <f>+'MIT Da'!BB293+'SAR Da'!BB293+'URQ Da'!BB293+'ROC Da'!BB293+'SM Da'!BB293+'BN Da'!BB293+'BS Da'!BB293+'TDC Da'!BB293</f>
        <v>0</v>
      </c>
      <c r="BC293" s="232">
        <f>+SUM(RED_InfraMR[[#This Row],[B.04.1 - Parque de Coches Remolcados Clase Unica]:[B.04.5 - Parque de Coches Remolcados para Servicios Especiales (Cartoneros)]])</f>
        <v>639</v>
      </c>
      <c r="BD293" s="393">
        <f>+'MIT Da'!BD293+'SAR Da'!BD293+'URQ Da'!BD293+'ROC Da'!BD293+'SM Da'!BD293+'BN Da'!BD293+'BS Da'!BD293+'TDC Da'!BD293</f>
        <v>163</v>
      </c>
      <c r="BE293" s="55">
        <f>+'MIT Da'!BE293+'SAR Da'!BE293+'URQ Da'!BE293+'ROC Da'!BE293+'SM Da'!BE293+'BN Da'!BE293+'BS Da'!BE293+'TDC Da'!BE293</f>
        <v>33</v>
      </c>
      <c r="BF293" s="55">
        <f>+'MIT Da'!BF293+'SAR Da'!BF293+'URQ Da'!BF293+'ROC Da'!BF293+'SM Da'!BF293+'BN Da'!BF293+'BS Da'!BF293+'TDC Da'!BF293</f>
        <v>103</v>
      </c>
      <c r="BG293" s="235"/>
    </row>
    <row r="294" spans="1:59">
      <c r="A294" s="1">
        <v>2017</v>
      </c>
      <c r="B294" s="1" t="s">
        <v>65</v>
      </c>
      <c r="C294" s="10">
        <f>+'MIT Da'!C294+'SAR Da'!C294+'URQ Da'!C294+'ROC Da'!C294+'SM Da'!C294+'BN Da'!C294+'BS Da'!C294+'TDC Da'!C294</f>
        <v>147.21299999999999</v>
      </c>
      <c r="D294" s="10">
        <f>+'MIT Da'!D294+'SAR Da'!D294+'URQ Da'!D294+'ROC Da'!D294+'SM Da'!D294+'BN Da'!D294+'BS Da'!D294+'TDC Da'!D294</f>
        <v>450.86300000000006</v>
      </c>
      <c r="E294" s="10">
        <f>+'MIT Da'!E294+'SAR Da'!E294+'URQ Da'!E294+'ROC Da'!E294+'SM Da'!E294+'BN Da'!E294+'BS Da'!E294+'TDC Da'!E294</f>
        <v>0</v>
      </c>
      <c r="F294" s="10">
        <f>+'MIT Da'!F294+'SAR Da'!F294+'URQ Da'!F294+'ROC Da'!F294+'SM Da'!F294+'BN Da'!F294+'BS Da'!F294+'TDC Da'!F294</f>
        <v>186.47664</v>
      </c>
      <c r="G294" s="192">
        <f>+'MIT Da'!G294+'SAR Da'!G294+'URQ Da'!G294+'ROC Da'!G294+'SM Da'!G294+'BN Da'!G294+'BS Da'!G294+'TDC Da'!G294</f>
        <v>784.55263999999988</v>
      </c>
      <c r="H294" s="192">
        <f>+'MIT Da'!H294+'SAR Da'!H294+'URQ Da'!H294+'ROC Da'!H294+'SM Da'!H294+'BN Da'!H294+'BS Da'!H294+'TDC Da'!H294</f>
        <v>784.55263999999988</v>
      </c>
      <c r="I294" s="10">
        <f>+'MIT Da'!I294+'SAR Da'!I294+'URQ Da'!I294+'ROC Da'!I294+'SM Da'!I294+'BN Da'!I294+'BS Da'!I294+'TDC Da'!I294</f>
        <v>1002.0271099999999</v>
      </c>
      <c r="J294" s="10">
        <f>+'MIT Da'!J294+'SAR Da'!J294+'URQ Da'!J294+'ROC Da'!J294+'SM Da'!J294+'BN Da'!J294+'BS Da'!J294+'TDC Da'!J294</f>
        <v>1056.6689100000001</v>
      </c>
      <c r="K294" s="10">
        <f>+'MIT Da'!K294+'SAR Da'!K294+'URQ Da'!K294+'ROC Da'!K294+'SM Da'!K294+'BN Da'!K294+'BS Da'!K294+'TDC Da'!K294</f>
        <v>54.516999999999996</v>
      </c>
      <c r="L294" s="10">
        <f>+'MIT Da'!L294+'SAR Da'!L294+'URQ Da'!L294+'ROC Da'!L294+'SM Da'!L294+'BN Da'!L294+'BS Da'!L294+'TDC Da'!L294</f>
        <v>400.09900000000005</v>
      </c>
      <c r="M294" s="10">
        <f>+'MIT Da'!M294+'SAR Da'!M294+'URQ Da'!M294+'ROC Da'!M294+'SM Da'!M294+'BN Da'!M294+'BS Da'!M294+'TDC Da'!M294</f>
        <v>21.314999999999998</v>
      </c>
      <c r="N294" s="192">
        <f>+'MIT Da'!N294+'SAR Da'!N294+'URQ Da'!N294+'ROC Da'!N294+'SM Da'!N294+'BN Da'!N294+'BS Da'!N294+'TDC Da'!N294</f>
        <v>1456.7679099999998</v>
      </c>
      <c r="O294" s="192">
        <f>+'MIT Da'!O294+'SAR Da'!O294+'URQ Da'!O294+'ROC Da'!O294+'SM Da'!O294+'BN Da'!O294+'BS Da'!O294+'TDC Da'!O294</f>
        <v>1456.7679099999998</v>
      </c>
      <c r="P294" s="55">
        <f>+'MIT Da'!P294+'SAR Da'!P294+'URQ Da'!P294+'ROC Da'!P294+'SM Da'!P294+'BN Da'!P294+'BS Da'!P294+'TDC Da'!P294</f>
        <v>205</v>
      </c>
      <c r="Q294" s="55">
        <f>+'MIT Da'!Q294+'SAR Da'!Q294+'URQ Da'!Q294+'ROC Da'!Q294+'SM Da'!Q294+'BN Da'!Q294+'BS Da'!Q294+'TDC Da'!Q294</f>
        <v>58</v>
      </c>
      <c r="R294" s="55">
        <f>+'MIT Da'!R294+'SAR Da'!R294+'URQ Da'!R294+'ROC Da'!R294+'SM Da'!R294+'BN Da'!R294+'BS Da'!R294+'TDC Da'!R294</f>
        <v>10</v>
      </c>
      <c r="S294" s="213">
        <f>+'MIT Da'!S294+'SAR Da'!S294+'URQ Da'!S294+'ROC Da'!S294+'SM Da'!S294+'BN Da'!S294+'BS Da'!S294+'TDC Da'!S294</f>
        <v>273</v>
      </c>
      <c r="T294" s="213">
        <f>+'MIT Da'!T294+'SAR Da'!T294+'URQ Da'!T294+'ROC Da'!T294+'SM Da'!T294+'BN Da'!T294+'BS Da'!T294+'TDC Da'!T294</f>
        <v>273</v>
      </c>
      <c r="U294" s="55">
        <f>+'MIT Da'!U294+'SAR Da'!U294+'URQ Da'!U294+'ROC Da'!U294+'SM Da'!U294+'BN Da'!U294+'BS Da'!U294+'TDC Da'!U294</f>
        <v>137</v>
      </c>
      <c r="V294" s="55">
        <f>+'MIT Da'!V294+'SAR Da'!V294+'URQ Da'!V294+'ROC Da'!V294+'SM Da'!V294+'BN Da'!V294+'BS Da'!V294+'TDC Da'!V294</f>
        <v>407</v>
      </c>
      <c r="W294" s="55">
        <f>+'MIT Da'!W294+'SAR Da'!W294+'URQ Da'!W294+'ROC Da'!W294+'SM Da'!W294+'BN Da'!W294+'BS Da'!W294+'TDC Da'!W294</f>
        <v>11</v>
      </c>
      <c r="X294" s="55">
        <f>+'MIT Da'!X294+'SAR Da'!X294+'URQ Da'!X294+'ROC Da'!X294+'SM Da'!X294+'BN Da'!X294+'BS Da'!X294+'TDC Da'!X294</f>
        <v>117</v>
      </c>
      <c r="Y294" s="55">
        <f>+'MIT Da'!Y294+'SAR Da'!Y294+'URQ Da'!Y294+'ROC Da'!Y294+'SM Da'!Y294+'BN Da'!Y294+'BS Da'!Y294+'TDC Da'!Y294</f>
        <v>4</v>
      </c>
      <c r="Z294" s="219">
        <f>+'MIT Da'!Z294+'SAR Da'!Z294+'URQ Da'!Z294+'ROC Da'!Z294+'SM Da'!Z294+'BN Da'!Z294+'BS Da'!Z294+'TDC Da'!Z294</f>
        <v>676</v>
      </c>
      <c r="AA294" s="55">
        <f>+'MIT Da'!AA294+'SAR Da'!AA294+'URQ Da'!AA294+'ROC Da'!AA294+'SM Da'!AA294+'BN Da'!AA294+'BS Da'!AA294+'TDC Da'!AA294</f>
        <v>194</v>
      </c>
      <c r="AB294" s="55">
        <f>+'MIT Da'!AB294+'SAR Da'!AB294+'URQ Da'!AB294+'ROC Da'!AB294+'SM Da'!AB294+'BN Da'!AB294+'BS Da'!AB294+'TDC Da'!AB294</f>
        <v>103</v>
      </c>
      <c r="AC294" s="55">
        <f>+'MIT Da'!AC294+'SAR Da'!AC294+'URQ Da'!AC294+'ROC Da'!AC294+'SM Da'!AC294+'BN Da'!AC294+'BS Da'!AC294+'TDC Da'!AC294</f>
        <v>676</v>
      </c>
      <c r="AD294" s="219">
        <f>+'MIT Da'!AD294+'SAR Da'!AD294+'URQ Da'!AD294+'ROC Da'!AD294+'SM Da'!AD294+'BN Da'!AD294+'BS Da'!AD294+'TDC Da'!AD294</f>
        <v>973</v>
      </c>
      <c r="AE294" s="55">
        <f>+'MIT Da'!AE294+'SAR Da'!AE294+'URQ Da'!AE294+'ROC Da'!AE294+'SM Da'!AE294+'BN Da'!AE294+'BS Da'!AE294+'TDC Da'!AE294</f>
        <v>59</v>
      </c>
      <c r="AF294" s="55">
        <f>+'MIT Da'!AF294+'SAR Da'!AF294+'URQ Da'!AF294+'ROC Da'!AF294+'SM Da'!AF294+'BN Da'!AF294+'BS Da'!AF294+'TDC Da'!AF294</f>
        <v>101</v>
      </c>
      <c r="AG294" s="55">
        <f>+'MIT Da'!AG294+'SAR Da'!AG294+'URQ Da'!AG294+'ROC Da'!AG294+'SM Da'!AG294+'BN Da'!AG294+'BS Da'!AG294+'TDC Da'!AG294</f>
        <v>470</v>
      </c>
      <c r="AH294" s="219">
        <f>+'MIT Da'!AH294+'SAR Da'!AH294+'URQ Da'!AH294+'ROC Da'!AH294+'SM Da'!AH294+'BN Da'!AH294+'BS Da'!AH294+'TDC Da'!AH294</f>
        <v>630</v>
      </c>
      <c r="AI294" s="10">
        <f>+'MIT Da'!AI294+'SAR Da'!AI294+'URQ Da'!AI294+'ROC Da'!AI294+'SM Da'!AI294+'BN Da'!AI294+'BS Da'!AI294+'TDC Da'!AI294</f>
        <v>280.81400000000002</v>
      </c>
      <c r="AJ294" s="10">
        <f>+'MIT Da'!AJ294+'SAR Da'!AJ294+'URQ Da'!AJ294+'ROC Da'!AJ294+'SM Da'!AJ294+'BN Da'!AJ294+'BS Da'!AJ294+'TDC Da'!AJ294</f>
        <v>2.4</v>
      </c>
      <c r="AK294" s="10">
        <f>+'MIT Da'!AK294+'SAR Da'!AK294+'URQ Da'!AK294+'ROC Da'!AK294+'SM Da'!AK294+'BN Da'!AK294+'BS Da'!AK294+'TDC Da'!AK294</f>
        <v>514.28800000000001</v>
      </c>
      <c r="AL294" s="222">
        <f>+'MIT Da'!AL294+'SAR Da'!AL294+'URQ Da'!AL294+'ROC Da'!AL294+'SM Da'!AL294+'BN Da'!AL294+'BS Da'!AL294+'TDC Da'!AL294</f>
        <v>797.50199999999995</v>
      </c>
      <c r="AM294" s="55">
        <f>+'MIT Da'!AM294+'SAR Da'!AM294+'URQ Da'!AM294+'ROC Da'!AM294+'SM Da'!AM294+'BN Da'!AM294+'BS Da'!AM294+'TDC Da'!AM294</f>
        <v>9</v>
      </c>
      <c r="AN294" s="55">
        <f>+'MIT Da'!AN294+'SAR Da'!AN294+'URQ Da'!AN294+'ROC Da'!AN294+'SM Da'!AN294+'BN Da'!AN294+'BS Da'!AN294+'TDC Da'!AN294</f>
        <v>56</v>
      </c>
      <c r="AO294" s="55">
        <f>+'MIT Da'!AO294+'SAR Da'!AO294+'URQ Da'!AO294+'ROC Da'!AO294+'SM Da'!AO294+'BN Da'!AO294+'BS Da'!AO294+'TDC Da'!AO294</f>
        <v>77</v>
      </c>
      <c r="AP294" s="232">
        <f>+'MIT Da'!AP294+'SAR Da'!AP294+'URQ Da'!AP294+'ROC Da'!AP294+'SM Da'!AP294+'BN Da'!AP294+'BS Da'!AP294+'TDC Da'!AP294</f>
        <v>142</v>
      </c>
      <c r="AQ294" s="55">
        <f>+'MIT Da'!AQ294+'SAR Da'!AQ294+'URQ Da'!AQ294+'ROC Da'!AQ294+'SM Da'!AQ294+'BN Da'!AQ294+'BS Da'!AQ294+'TDC Da'!AQ294</f>
        <v>564</v>
      </c>
      <c r="AR294" s="55">
        <f>+'MIT Da'!AR294+'SAR Da'!AR294+'URQ Da'!AR294+'ROC Da'!AR294+'SM Da'!AR294+'BN Da'!AR294+'BS Da'!AR294+'TDC Da'!AR294</f>
        <v>399</v>
      </c>
      <c r="AS294" s="55">
        <f>+'MIT Da'!AS294+'SAR Da'!AS294+'URQ Da'!AS294+'ROC Da'!AS294+'SM Da'!AS294+'BN Da'!AS294+'BS Da'!AS294+'TDC Da'!AS294</f>
        <v>72</v>
      </c>
      <c r="AT294" s="232">
        <f>+SUM(RED_InfraMR[[#This Row],[B.02.1 - Parque de Coches Eléctricos Motrices]:[B.02.3 - Parque de Coches Eléctricos Motrices Tipo R]])</f>
        <v>1035</v>
      </c>
      <c r="AU294" s="55">
        <f>+'MIT Da'!AU294+'SAR Da'!AU294+'URQ Da'!AU294+'ROC Da'!AU294+'SM Da'!AU294+'BN Da'!AU294+'BS Da'!AU294+'TDC Da'!AU294</f>
        <v>12</v>
      </c>
      <c r="AV294" s="55">
        <f>+'MIT Da'!AV294+'SAR Da'!AV294+'URQ Da'!AV294+'ROC Da'!AV294+'SM Da'!AV294+'BN Da'!AV294+'BS Da'!AV294+'TDC Da'!AV294</f>
        <v>6</v>
      </c>
      <c r="AW294" s="55">
        <f>+'MIT Da'!AW294+'SAR Da'!AW294+'URQ Da'!AW294+'ROC Da'!AW294+'SM Da'!AW294+'BN Da'!AW294+'BS Da'!AW294+'TDC Da'!AW294</f>
        <v>10</v>
      </c>
      <c r="AX294" s="232">
        <f>+SUM(RED_InfraMR[[#This Row],[B.03.1 - Parque de Coches Motores Motrices Remolcados]:[B.03.3 - Parque de Coches Motores Motrices Cabina]])</f>
        <v>28</v>
      </c>
      <c r="AY294" s="55">
        <f>+'MIT Da'!AY294+'SAR Da'!AY294+'URQ Da'!AY294+'ROC Da'!AY294+'SM Da'!AY294+'BN Da'!AY294+'BS Da'!AY294+'TDC Da'!AY294</f>
        <v>493</v>
      </c>
      <c r="AZ294" s="55">
        <f>+'MIT Da'!AZ294+'SAR Da'!AZ294+'URQ Da'!AZ294+'ROC Da'!AZ294+'SM Da'!AZ294+'BN Da'!AZ294+'BS Da'!AZ294+'TDC Da'!AZ294</f>
        <v>131</v>
      </c>
      <c r="BA294" s="55">
        <f>+'MIT Da'!BA294+'SAR Da'!BA294+'URQ Da'!BA294+'ROC Da'!BA294+'SM Da'!BA294+'BN Da'!BA294+'BS Da'!BA294+'TDC Da'!BA294</f>
        <v>15</v>
      </c>
      <c r="BB294" s="55">
        <f>+'MIT Da'!BB294+'SAR Da'!BB294+'URQ Da'!BB294+'ROC Da'!BB294+'SM Da'!BB294+'BN Da'!BB294+'BS Da'!BB294+'TDC Da'!BB294</f>
        <v>0</v>
      </c>
      <c r="BC294" s="232">
        <f>+SUM(RED_InfraMR[[#This Row],[B.04.1 - Parque de Coches Remolcados Clase Unica]:[B.04.5 - Parque de Coches Remolcados para Servicios Especiales (Cartoneros)]])</f>
        <v>639</v>
      </c>
      <c r="BD294" s="393">
        <f>+'MIT Da'!BD294+'SAR Da'!BD294+'URQ Da'!BD294+'ROC Da'!BD294+'SM Da'!BD294+'BN Da'!BD294+'BS Da'!BD294+'TDC Da'!BD294</f>
        <v>163</v>
      </c>
      <c r="BE294" s="55">
        <f>+'MIT Da'!BE294+'SAR Da'!BE294+'URQ Da'!BE294+'ROC Da'!BE294+'SM Da'!BE294+'BN Da'!BE294+'BS Da'!BE294+'TDC Da'!BE294</f>
        <v>33</v>
      </c>
      <c r="BF294" s="55">
        <f>+'MIT Da'!BF294+'SAR Da'!BF294+'URQ Da'!BF294+'ROC Da'!BF294+'SM Da'!BF294+'BN Da'!BF294+'BS Da'!BF294+'TDC Da'!BF294</f>
        <v>103</v>
      </c>
      <c r="BG294" s="235"/>
    </row>
    <row r="295" spans="1:59">
      <c r="A295" s="1">
        <v>2017</v>
      </c>
      <c r="B295" s="1" t="s">
        <v>66</v>
      </c>
      <c r="C295" s="10">
        <f>+'MIT Da'!C295+'SAR Da'!C295+'URQ Da'!C295+'ROC Da'!C295+'SM Da'!C295+'BN Da'!C295+'BS Da'!C295+'TDC Da'!C295</f>
        <v>147.21299999999999</v>
      </c>
      <c r="D295" s="10">
        <f>+'MIT Da'!D295+'SAR Da'!D295+'URQ Da'!D295+'ROC Da'!D295+'SM Da'!D295+'BN Da'!D295+'BS Da'!D295+'TDC Da'!D295</f>
        <v>450.86300000000006</v>
      </c>
      <c r="E295" s="10">
        <f>+'MIT Da'!E295+'SAR Da'!E295+'URQ Da'!E295+'ROC Da'!E295+'SM Da'!E295+'BN Da'!E295+'BS Da'!E295+'TDC Da'!E295</f>
        <v>0</v>
      </c>
      <c r="F295" s="10">
        <f>+'MIT Da'!F295+'SAR Da'!F295+'URQ Da'!F295+'ROC Da'!F295+'SM Da'!F295+'BN Da'!F295+'BS Da'!F295+'TDC Da'!F295</f>
        <v>186.47664</v>
      </c>
      <c r="G295" s="192">
        <f>+'MIT Da'!G295+'SAR Da'!G295+'URQ Da'!G295+'ROC Da'!G295+'SM Da'!G295+'BN Da'!G295+'BS Da'!G295+'TDC Da'!G295</f>
        <v>784.55263999999988</v>
      </c>
      <c r="H295" s="192">
        <f>+'MIT Da'!H295+'SAR Da'!H295+'URQ Da'!H295+'ROC Da'!H295+'SM Da'!H295+'BN Da'!H295+'BS Da'!H295+'TDC Da'!H295</f>
        <v>784.55263999999988</v>
      </c>
      <c r="I295" s="10">
        <f>+'MIT Da'!I295+'SAR Da'!I295+'URQ Da'!I295+'ROC Da'!I295+'SM Da'!I295+'BN Da'!I295+'BS Da'!I295+'TDC Da'!I295</f>
        <v>1002.0271099999999</v>
      </c>
      <c r="J295" s="10">
        <f>+'MIT Da'!J295+'SAR Da'!J295+'URQ Da'!J295+'ROC Da'!J295+'SM Da'!J295+'BN Da'!J295+'BS Da'!J295+'TDC Da'!J295</f>
        <v>1056.6689100000001</v>
      </c>
      <c r="K295" s="10">
        <f>+'MIT Da'!K295+'SAR Da'!K295+'URQ Da'!K295+'ROC Da'!K295+'SM Da'!K295+'BN Da'!K295+'BS Da'!K295+'TDC Da'!K295</f>
        <v>54.516999999999996</v>
      </c>
      <c r="L295" s="10">
        <f>+'MIT Da'!L295+'SAR Da'!L295+'URQ Da'!L295+'ROC Da'!L295+'SM Da'!L295+'BN Da'!L295+'BS Da'!L295+'TDC Da'!L295</f>
        <v>400.09900000000005</v>
      </c>
      <c r="M295" s="10">
        <f>+'MIT Da'!M295+'SAR Da'!M295+'URQ Da'!M295+'ROC Da'!M295+'SM Da'!M295+'BN Da'!M295+'BS Da'!M295+'TDC Da'!M295</f>
        <v>21.314999999999998</v>
      </c>
      <c r="N295" s="192">
        <f>+'MIT Da'!N295+'SAR Da'!N295+'URQ Da'!N295+'ROC Da'!N295+'SM Da'!N295+'BN Da'!N295+'BS Da'!N295+'TDC Da'!N295</f>
        <v>1456.7679099999998</v>
      </c>
      <c r="O295" s="192">
        <f>+'MIT Da'!O295+'SAR Da'!O295+'URQ Da'!O295+'ROC Da'!O295+'SM Da'!O295+'BN Da'!O295+'BS Da'!O295+'TDC Da'!O295</f>
        <v>1456.7679099999998</v>
      </c>
      <c r="P295" s="55">
        <f>+'MIT Da'!P295+'SAR Da'!P295+'URQ Da'!P295+'ROC Da'!P295+'SM Da'!P295+'BN Da'!P295+'BS Da'!P295+'TDC Da'!P295</f>
        <v>205</v>
      </c>
      <c r="Q295" s="55">
        <f>+'MIT Da'!Q295+'SAR Da'!Q295+'URQ Da'!Q295+'ROC Da'!Q295+'SM Da'!Q295+'BN Da'!Q295+'BS Da'!Q295+'TDC Da'!Q295</f>
        <v>58</v>
      </c>
      <c r="R295" s="55">
        <f>+'MIT Da'!R295+'SAR Da'!R295+'URQ Da'!R295+'ROC Da'!R295+'SM Da'!R295+'BN Da'!R295+'BS Da'!R295+'TDC Da'!R295</f>
        <v>10</v>
      </c>
      <c r="S295" s="213">
        <f>+'MIT Da'!S295+'SAR Da'!S295+'URQ Da'!S295+'ROC Da'!S295+'SM Da'!S295+'BN Da'!S295+'BS Da'!S295+'TDC Da'!S295</f>
        <v>273</v>
      </c>
      <c r="T295" s="213">
        <f>+'MIT Da'!T295+'SAR Da'!T295+'URQ Da'!T295+'ROC Da'!T295+'SM Da'!T295+'BN Da'!T295+'BS Da'!T295+'TDC Da'!T295</f>
        <v>273</v>
      </c>
      <c r="U295" s="55">
        <f>+'MIT Da'!U295+'SAR Da'!U295+'URQ Da'!U295+'ROC Da'!U295+'SM Da'!U295+'BN Da'!U295+'BS Da'!U295+'TDC Da'!U295</f>
        <v>137</v>
      </c>
      <c r="V295" s="55">
        <f>+'MIT Da'!V295+'SAR Da'!V295+'URQ Da'!V295+'ROC Da'!V295+'SM Da'!V295+'BN Da'!V295+'BS Da'!V295+'TDC Da'!V295</f>
        <v>407</v>
      </c>
      <c r="W295" s="55">
        <f>+'MIT Da'!W295+'SAR Da'!W295+'URQ Da'!W295+'ROC Da'!W295+'SM Da'!W295+'BN Da'!W295+'BS Da'!W295+'TDC Da'!W295</f>
        <v>11</v>
      </c>
      <c r="X295" s="55">
        <f>+'MIT Da'!X295+'SAR Da'!X295+'URQ Da'!X295+'ROC Da'!X295+'SM Da'!X295+'BN Da'!X295+'BS Da'!X295+'TDC Da'!X295</f>
        <v>117</v>
      </c>
      <c r="Y295" s="55">
        <f>+'MIT Da'!Y295+'SAR Da'!Y295+'URQ Da'!Y295+'ROC Da'!Y295+'SM Da'!Y295+'BN Da'!Y295+'BS Da'!Y295+'TDC Da'!Y295</f>
        <v>4</v>
      </c>
      <c r="Z295" s="219">
        <f>+'MIT Da'!Z295+'SAR Da'!Z295+'URQ Da'!Z295+'ROC Da'!Z295+'SM Da'!Z295+'BN Da'!Z295+'BS Da'!Z295+'TDC Da'!Z295</f>
        <v>676</v>
      </c>
      <c r="AA295" s="55">
        <f>+'MIT Da'!AA295+'SAR Da'!AA295+'URQ Da'!AA295+'ROC Da'!AA295+'SM Da'!AA295+'BN Da'!AA295+'BS Da'!AA295+'TDC Da'!AA295</f>
        <v>194</v>
      </c>
      <c r="AB295" s="55">
        <f>+'MIT Da'!AB295+'SAR Da'!AB295+'URQ Da'!AB295+'ROC Da'!AB295+'SM Da'!AB295+'BN Da'!AB295+'BS Da'!AB295+'TDC Da'!AB295</f>
        <v>103</v>
      </c>
      <c r="AC295" s="55">
        <f>+'MIT Da'!AC295+'SAR Da'!AC295+'URQ Da'!AC295+'ROC Da'!AC295+'SM Da'!AC295+'BN Da'!AC295+'BS Da'!AC295+'TDC Da'!AC295</f>
        <v>676</v>
      </c>
      <c r="AD295" s="219">
        <f>+'MIT Da'!AD295+'SAR Da'!AD295+'URQ Da'!AD295+'ROC Da'!AD295+'SM Da'!AD295+'BN Da'!AD295+'BS Da'!AD295+'TDC Da'!AD295</f>
        <v>973</v>
      </c>
      <c r="AE295" s="55">
        <f>+'MIT Da'!AE295+'SAR Da'!AE295+'URQ Da'!AE295+'ROC Da'!AE295+'SM Da'!AE295+'BN Da'!AE295+'BS Da'!AE295+'TDC Da'!AE295</f>
        <v>59</v>
      </c>
      <c r="AF295" s="55">
        <f>+'MIT Da'!AF295+'SAR Da'!AF295+'URQ Da'!AF295+'ROC Da'!AF295+'SM Da'!AF295+'BN Da'!AF295+'BS Da'!AF295+'TDC Da'!AF295</f>
        <v>101</v>
      </c>
      <c r="AG295" s="55">
        <f>+'MIT Da'!AG295+'SAR Da'!AG295+'URQ Da'!AG295+'ROC Da'!AG295+'SM Da'!AG295+'BN Da'!AG295+'BS Da'!AG295+'TDC Da'!AG295</f>
        <v>470</v>
      </c>
      <c r="AH295" s="219">
        <f>+'MIT Da'!AH295+'SAR Da'!AH295+'URQ Da'!AH295+'ROC Da'!AH295+'SM Da'!AH295+'BN Da'!AH295+'BS Da'!AH295+'TDC Da'!AH295</f>
        <v>630</v>
      </c>
      <c r="AI295" s="10">
        <f>+'MIT Da'!AI295+'SAR Da'!AI295+'URQ Da'!AI295+'ROC Da'!AI295+'SM Da'!AI295+'BN Da'!AI295+'BS Da'!AI295+'TDC Da'!AI295</f>
        <v>280.81400000000002</v>
      </c>
      <c r="AJ295" s="10">
        <f>+'MIT Da'!AJ295+'SAR Da'!AJ295+'URQ Da'!AJ295+'ROC Da'!AJ295+'SM Da'!AJ295+'BN Da'!AJ295+'BS Da'!AJ295+'TDC Da'!AJ295</f>
        <v>2.4</v>
      </c>
      <c r="AK295" s="10">
        <f>+'MIT Da'!AK295+'SAR Da'!AK295+'URQ Da'!AK295+'ROC Da'!AK295+'SM Da'!AK295+'BN Da'!AK295+'BS Da'!AK295+'TDC Da'!AK295</f>
        <v>514.28800000000001</v>
      </c>
      <c r="AL295" s="222">
        <f>+'MIT Da'!AL295+'SAR Da'!AL295+'URQ Da'!AL295+'ROC Da'!AL295+'SM Da'!AL295+'BN Da'!AL295+'BS Da'!AL295+'TDC Da'!AL295</f>
        <v>797.50199999999995</v>
      </c>
      <c r="AM295" s="55">
        <f>+'MIT Da'!AM295+'SAR Da'!AM295+'URQ Da'!AM295+'ROC Da'!AM295+'SM Da'!AM295+'BN Da'!AM295+'BS Da'!AM295+'TDC Da'!AM295</f>
        <v>9</v>
      </c>
      <c r="AN295" s="55">
        <f>+'MIT Da'!AN295+'SAR Da'!AN295+'URQ Da'!AN295+'ROC Da'!AN295+'SM Da'!AN295+'BN Da'!AN295+'BS Da'!AN295+'TDC Da'!AN295</f>
        <v>56</v>
      </c>
      <c r="AO295" s="55">
        <f>+'MIT Da'!AO295+'SAR Da'!AO295+'URQ Da'!AO295+'ROC Da'!AO295+'SM Da'!AO295+'BN Da'!AO295+'BS Da'!AO295+'TDC Da'!AO295</f>
        <v>77</v>
      </c>
      <c r="AP295" s="232">
        <f>+'MIT Da'!AP295+'SAR Da'!AP295+'URQ Da'!AP295+'ROC Da'!AP295+'SM Da'!AP295+'BN Da'!AP295+'BS Da'!AP295+'TDC Da'!AP295</f>
        <v>142</v>
      </c>
      <c r="AQ295" s="55">
        <f>+'MIT Da'!AQ295+'SAR Da'!AQ295+'URQ Da'!AQ295+'ROC Da'!AQ295+'SM Da'!AQ295+'BN Da'!AQ295+'BS Da'!AQ295+'TDC Da'!AQ295</f>
        <v>564</v>
      </c>
      <c r="AR295" s="55">
        <f>+'MIT Da'!AR295+'SAR Da'!AR295+'URQ Da'!AR295+'ROC Da'!AR295+'SM Da'!AR295+'BN Da'!AR295+'BS Da'!AR295+'TDC Da'!AR295</f>
        <v>399</v>
      </c>
      <c r="AS295" s="55">
        <f>+'MIT Da'!AS295+'SAR Da'!AS295+'URQ Da'!AS295+'ROC Da'!AS295+'SM Da'!AS295+'BN Da'!AS295+'BS Da'!AS295+'TDC Da'!AS295</f>
        <v>72</v>
      </c>
      <c r="AT295" s="232">
        <f>+SUM(RED_InfraMR[[#This Row],[B.02.1 - Parque de Coches Eléctricos Motrices]:[B.02.3 - Parque de Coches Eléctricos Motrices Tipo R]])</f>
        <v>1035</v>
      </c>
      <c r="AU295" s="55">
        <f>+'MIT Da'!AU295+'SAR Da'!AU295+'URQ Da'!AU295+'ROC Da'!AU295+'SM Da'!AU295+'BN Da'!AU295+'BS Da'!AU295+'TDC Da'!AU295</f>
        <v>12</v>
      </c>
      <c r="AV295" s="55">
        <f>+'MIT Da'!AV295+'SAR Da'!AV295+'URQ Da'!AV295+'ROC Da'!AV295+'SM Da'!AV295+'BN Da'!AV295+'BS Da'!AV295+'TDC Da'!AV295</f>
        <v>6</v>
      </c>
      <c r="AW295" s="55">
        <f>+'MIT Da'!AW295+'SAR Da'!AW295+'URQ Da'!AW295+'ROC Da'!AW295+'SM Da'!AW295+'BN Da'!AW295+'BS Da'!AW295+'TDC Da'!AW295</f>
        <v>10</v>
      </c>
      <c r="AX295" s="232">
        <f>+SUM(RED_InfraMR[[#This Row],[B.03.1 - Parque de Coches Motores Motrices Remolcados]:[B.03.3 - Parque de Coches Motores Motrices Cabina]])</f>
        <v>28</v>
      </c>
      <c r="AY295" s="55">
        <f>+'MIT Da'!AY295+'SAR Da'!AY295+'URQ Da'!AY295+'ROC Da'!AY295+'SM Da'!AY295+'BN Da'!AY295+'BS Da'!AY295+'TDC Da'!AY295</f>
        <v>493</v>
      </c>
      <c r="AZ295" s="55">
        <f>+'MIT Da'!AZ295+'SAR Da'!AZ295+'URQ Da'!AZ295+'ROC Da'!AZ295+'SM Da'!AZ295+'BN Da'!AZ295+'BS Da'!AZ295+'TDC Da'!AZ295</f>
        <v>131</v>
      </c>
      <c r="BA295" s="55">
        <f>+'MIT Da'!BA295+'SAR Da'!BA295+'URQ Da'!BA295+'ROC Da'!BA295+'SM Da'!BA295+'BN Da'!BA295+'BS Da'!BA295+'TDC Da'!BA295</f>
        <v>15</v>
      </c>
      <c r="BB295" s="55">
        <f>+'MIT Da'!BB295+'SAR Da'!BB295+'URQ Da'!BB295+'ROC Da'!BB295+'SM Da'!BB295+'BN Da'!BB295+'BS Da'!BB295+'TDC Da'!BB295</f>
        <v>0</v>
      </c>
      <c r="BC295" s="232">
        <f>+SUM(RED_InfraMR[[#This Row],[B.04.1 - Parque de Coches Remolcados Clase Unica]:[B.04.5 - Parque de Coches Remolcados para Servicios Especiales (Cartoneros)]])</f>
        <v>639</v>
      </c>
      <c r="BD295" s="393">
        <f>+'MIT Da'!BD295+'SAR Da'!BD295+'URQ Da'!BD295+'ROC Da'!BD295+'SM Da'!BD295+'BN Da'!BD295+'BS Da'!BD295+'TDC Da'!BD295</f>
        <v>163</v>
      </c>
      <c r="BE295" s="55">
        <f>+'MIT Da'!BE295+'SAR Da'!BE295+'URQ Da'!BE295+'ROC Da'!BE295+'SM Da'!BE295+'BN Da'!BE295+'BS Da'!BE295+'TDC Da'!BE295</f>
        <v>33</v>
      </c>
      <c r="BF295" s="55">
        <f>+'MIT Da'!BF295+'SAR Da'!BF295+'URQ Da'!BF295+'ROC Da'!BF295+'SM Da'!BF295+'BN Da'!BF295+'BS Da'!BF295+'TDC Da'!BF295</f>
        <v>103</v>
      </c>
      <c r="BG295" s="235"/>
    </row>
    <row r="296" spans="1:59">
      <c r="A296" s="1">
        <v>2017</v>
      </c>
      <c r="B296" s="1" t="s">
        <v>67</v>
      </c>
      <c r="C296" s="10">
        <f>+'MIT Da'!C296+'SAR Da'!C296+'URQ Da'!C296+'ROC Da'!C296+'SM Da'!C296+'BN Da'!C296+'BS Da'!C296+'TDC Da'!C296</f>
        <v>147.21299999999999</v>
      </c>
      <c r="D296" s="10">
        <f>+'MIT Da'!D296+'SAR Da'!D296+'URQ Da'!D296+'ROC Da'!D296+'SM Da'!D296+'BN Da'!D296+'BS Da'!D296+'TDC Da'!D296</f>
        <v>450.86300000000006</v>
      </c>
      <c r="E296" s="10">
        <f>+'MIT Da'!E296+'SAR Da'!E296+'URQ Da'!E296+'ROC Da'!E296+'SM Da'!E296+'BN Da'!E296+'BS Da'!E296+'TDC Da'!E296</f>
        <v>0</v>
      </c>
      <c r="F296" s="10">
        <f>+'MIT Da'!F296+'SAR Da'!F296+'URQ Da'!F296+'ROC Da'!F296+'SM Da'!F296+'BN Da'!F296+'BS Da'!F296+'TDC Da'!F296</f>
        <v>186.47664</v>
      </c>
      <c r="G296" s="192">
        <f>+'MIT Da'!G296+'SAR Da'!G296+'URQ Da'!G296+'ROC Da'!G296+'SM Da'!G296+'BN Da'!G296+'BS Da'!G296+'TDC Da'!G296</f>
        <v>784.55263999999988</v>
      </c>
      <c r="H296" s="192">
        <f>+'MIT Da'!H296+'SAR Da'!H296+'URQ Da'!H296+'ROC Da'!H296+'SM Da'!H296+'BN Da'!H296+'BS Da'!H296+'TDC Da'!H296</f>
        <v>784.55263999999988</v>
      </c>
      <c r="I296" s="10">
        <f>+'MIT Da'!I296+'SAR Da'!I296+'URQ Da'!I296+'ROC Da'!I296+'SM Da'!I296+'BN Da'!I296+'BS Da'!I296+'TDC Da'!I296</f>
        <v>1002.0271099999999</v>
      </c>
      <c r="J296" s="10">
        <f>+'MIT Da'!J296+'SAR Da'!J296+'URQ Da'!J296+'ROC Da'!J296+'SM Da'!J296+'BN Da'!J296+'BS Da'!J296+'TDC Da'!J296</f>
        <v>1056.6689100000001</v>
      </c>
      <c r="K296" s="10">
        <f>+'MIT Da'!K296+'SAR Da'!K296+'URQ Da'!K296+'ROC Da'!K296+'SM Da'!K296+'BN Da'!K296+'BS Da'!K296+'TDC Da'!K296</f>
        <v>54.516999999999996</v>
      </c>
      <c r="L296" s="10">
        <f>+'MIT Da'!L296+'SAR Da'!L296+'URQ Da'!L296+'ROC Da'!L296+'SM Da'!L296+'BN Da'!L296+'BS Da'!L296+'TDC Da'!L296</f>
        <v>400.09900000000005</v>
      </c>
      <c r="M296" s="10">
        <f>+'MIT Da'!M296+'SAR Da'!M296+'URQ Da'!M296+'ROC Da'!M296+'SM Da'!M296+'BN Da'!M296+'BS Da'!M296+'TDC Da'!M296</f>
        <v>21.314999999999998</v>
      </c>
      <c r="N296" s="192">
        <f>+'MIT Da'!N296+'SAR Da'!N296+'URQ Da'!N296+'ROC Da'!N296+'SM Da'!N296+'BN Da'!N296+'BS Da'!N296+'TDC Da'!N296</f>
        <v>1456.7679099999998</v>
      </c>
      <c r="O296" s="192">
        <f>+'MIT Da'!O296+'SAR Da'!O296+'URQ Da'!O296+'ROC Da'!O296+'SM Da'!O296+'BN Da'!O296+'BS Da'!O296+'TDC Da'!O296</f>
        <v>1456.7679099999998</v>
      </c>
      <c r="P296" s="55">
        <f>+'MIT Da'!P296+'SAR Da'!P296+'URQ Da'!P296+'ROC Da'!P296+'SM Da'!P296+'BN Da'!P296+'BS Da'!P296+'TDC Da'!P296</f>
        <v>205</v>
      </c>
      <c r="Q296" s="55">
        <f>+'MIT Da'!Q296+'SAR Da'!Q296+'URQ Da'!Q296+'ROC Da'!Q296+'SM Da'!Q296+'BN Da'!Q296+'BS Da'!Q296+'TDC Da'!Q296</f>
        <v>58</v>
      </c>
      <c r="R296" s="55">
        <f>+'MIT Da'!R296+'SAR Da'!R296+'URQ Da'!R296+'ROC Da'!R296+'SM Da'!R296+'BN Da'!R296+'BS Da'!R296+'TDC Da'!R296</f>
        <v>10</v>
      </c>
      <c r="S296" s="213">
        <f>+'MIT Da'!S296+'SAR Da'!S296+'URQ Da'!S296+'ROC Da'!S296+'SM Da'!S296+'BN Da'!S296+'BS Da'!S296+'TDC Da'!S296</f>
        <v>273</v>
      </c>
      <c r="T296" s="213">
        <f>+'MIT Da'!T296+'SAR Da'!T296+'URQ Da'!T296+'ROC Da'!T296+'SM Da'!T296+'BN Da'!T296+'BS Da'!T296+'TDC Da'!T296</f>
        <v>273</v>
      </c>
      <c r="U296" s="55">
        <f>+'MIT Da'!U296+'SAR Da'!U296+'URQ Da'!U296+'ROC Da'!U296+'SM Da'!U296+'BN Da'!U296+'BS Da'!U296+'TDC Da'!U296</f>
        <v>137</v>
      </c>
      <c r="V296" s="55">
        <f>+'MIT Da'!V296+'SAR Da'!V296+'URQ Da'!V296+'ROC Da'!V296+'SM Da'!V296+'BN Da'!V296+'BS Da'!V296+'TDC Da'!V296</f>
        <v>407</v>
      </c>
      <c r="W296" s="55">
        <f>+'MIT Da'!W296+'SAR Da'!W296+'URQ Da'!W296+'ROC Da'!W296+'SM Da'!W296+'BN Da'!W296+'BS Da'!W296+'TDC Da'!W296</f>
        <v>11</v>
      </c>
      <c r="X296" s="55">
        <f>+'MIT Da'!X296+'SAR Da'!X296+'URQ Da'!X296+'ROC Da'!X296+'SM Da'!X296+'BN Da'!X296+'BS Da'!X296+'TDC Da'!X296</f>
        <v>117</v>
      </c>
      <c r="Y296" s="55">
        <f>+'MIT Da'!Y296+'SAR Da'!Y296+'URQ Da'!Y296+'ROC Da'!Y296+'SM Da'!Y296+'BN Da'!Y296+'BS Da'!Y296+'TDC Da'!Y296</f>
        <v>4</v>
      </c>
      <c r="Z296" s="219">
        <f>+'MIT Da'!Z296+'SAR Da'!Z296+'URQ Da'!Z296+'ROC Da'!Z296+'SM Da'!Z296+'BN Da'!Z296+'BS Da'!Z296+'TDC Da'!Z296</f>
        <v>676</v>
      </c>
      <c r="AA296" s="55">
        <f>+'MIT Da'!AA296+'SAR Da'!AA296+'URQ Da'!AA296+'ROC Da'!AA296+'SM Da'!AA296+'BN Da'!AA296+'BS Da'!AA296+'TDC Da'!AA296</f>
        <v>194</v>
      </c>
      <c r="AB296" s="55">
        <f>+'MIT Da'!AB296+'SAR Da'!AB296+'URQ Da'!AB296+'ROC Da'!AB296+'SM Da'!AB296+'BN Da'!AB296+'BS Da'!AB296+'TDC Da'!AB296</f>
        <v>103</v>
      </c>
      <c r="AC296" s="55">
        <f>+'MIT Da'!AC296+'SAR Da'!AC296+'URQ Da'!AC296+'ROC Da'!AC296+'SM Da'!AC296+'BN Da'!AC296+'BS Da'!AC296+'TDC Da'!AC296</f>
        <v>676</v>
      </c>
      <c r="AD296" s="219">
        <f>+'MIT Da'!AD296+'SAR Da'!AD296+'URQ Da'!AD296+'ROC Da'!AD296+'SM Da'!AD296+'BN Da'!AD296+'BS Da'!AD296+'TDC Da'!AD296</f>
        <v>973</v>
      </c>
      <c r="AE296" s="55">
        <f>+'MIT Da'!AE296+'SAR Da'!AE296+'URQ Da'!AE296+'ROC Da'!AE296+'SM Da'!AE296+'BN Da'!AE296+'BS Da'!AE296+'TDC Da'!AE296</f>
        <v>59</v>
      </c>
      <c r="AF296" s="55">
        <f>+'MIT Da'!AF296+'SAR Da'!AF296+'URQ Da'!AF296+'ROC Da'!AF296+'SM Da'!AF296+'BN Da'!AF296+'BS Da'!AF296+'TDC Da'!AF296</f>
        <v>101</v>
      </c>
      <c r="AG296" s="55">
        <f>+'MIT Da'!AG296+'SAR Da'!AG296+'URQ Da'!AG296+'ROC Da'!AG296+'SM Da'!AG296+'BN Da'!AG296+'BS Da'!AG296+'TDC Da'!AG296</f>
        <v>470</v>
      </c>
      <c r="AH296" s="219">
        <f>+'MIT Da'!AH296+'SAR Da'!AH296+'URQ Da'!AH296+'ROC Da'!AH296+'SM Da'!AH296+'BN Da'!AH296+'BS Da'!AH296+'TDC Da'!AH296</f>
        <v>630</v>
      </c>
      <c r="AI296" s="10">
        <f>+'MIT Da'!AI296+'SAR Da'!AI296+'URQ Da'!AI296+'ROC Da'!AI296+'SM Da'!AI296+'BN Da'!AI296+'BS Da'!AI296+'TDC Da'!AI296</f>
        <v>280.81400000000002</v>
      </c>
      <c r="AJ296" s="10">
        <f>+'MIT Da'!AJ296+'SAR Da'!AJ296+'URQ Da'!AJ296+'ROC Da'!AJ296+'SM Da'!AJ296+'BN Da'!AJ296+'BS Da'!AJ296+'TDC Da'!AJ296</f>
        <v>2.4</v>
      </c>
      <c r="AK296" s="10">
        <f>+'MIT Da'!AK296+'SAR Da'!AK296+'URQ Da'!AK296+'ROC Da'!AK296+'SM Da'!AK296+'BN Da'!AK296+'BS Da'!AK296+'TDC Da'!AK296</f>
        <v>514.28800000000001</v>
      </c>
      <c r="AL296" s="222">
        <f>+'MIT Da'!AL296+'SAR Da'!AL296+'URQ Da'!AL296+'ROC Da'!AL296+'SM Da'!AL296+'BN Da'!AL296+'BS Da'!AL296+'TDC Da'!AL296</f>
        <v>797.50199999999995</v>
      </c>
      <c r="AM296" s="55">
        <f>+'MIT Da'!AM296+'SAR Da'!AM296+'URQ Da'!AM296+'ROC Da'!AM296+'SM Da'!AM296+'BN Da'!AM296+'BS Da'!AM296+'TDC Da'!AM296</f>
        <v>9</v>
      </c>
      <c r="AN296" s="55">
        <f>+'MIT Da'!AN296+'SAR Da'!AN296+'URQ Da'!AN296+'ROC Da'!AN296+'SM Da'!AN296+'BN Da'!AN296+'BS Da'!AN296+'TDC Da'!AN296</f>
        <v>56</v>
      </c>
      <c r="AO296" s="55">
        <f>+'MIT Da'!AO296+'SAR Da'!AO296+'URQ Da'!AO296+'ROC Da'!AO296+'SM Da'!AO296+'BN Da'!AO296+'BS Da'!AO296+'TDC Da'!AO296</f>
        <v>77</v>
      </c>
      <c r="AP296" s="232">
        <f>+'MIT Da'!AP296+'SAR Da'!AP296+'URQ Da'!AP296+'ROC Da'!AP296+'SM Da'!AP296+'BN Da'!AP296+'BS Da'!AP296+'TDC Da'!AP296</f>
        <v>142</v>
      </c>
      <c r="AQ296" s="55">
        <f>+'MIT Da'!AQ296+'SAR Da'!AQ296+'URQ Da'!AQ296+'ROC Da'!AQ296+'SM Da'!AQ296+'BN Da'!AQ296+'BS Da'!AQ296+'TDC Da'!AQ296</f>
        <v>564</v>
      </c>
      <c r="AR296" s="55">
        <f>+'MIT Da'!AR296+'SAR Da'!AR296+'URQ Da'!AR296+'ROC Da'!AR296+'SM Da'!AR296+'BN Da'!AR296+'BS Da'!AR296+'TDC Da'!AR296</f>
        <v>399</v>
      </c>
      <c r="AS296" s="55">
        <f>+'MIT Da'!AS296+'SAR Da'!AS296+'URQ Da'!AS296+'ROC Da'!AS296+'SM Da'!AS296+'BN Da'!AS296+'BS Da'!AS296+'TDC Da'!AS296</f>
        <v>72</v>
      </c>
      <c r="AT296" s="232">
        <f>+SUM(RED_InfraMR[[#This Row],[B.02.1 - Parque de Coches Eléctricos Motrices]:[B.02.3 - Parque de Coches Eléctricos Motrices Tipo R]])</f>
        <v>1035</v>
      </c>
      <c r="AU296" s="55">
        <f>+'MIT Da'!AU296+'SAR Da'!AU296+'URQ Da'!AU296+'ROC Da'!AU296+'SM Da'!AU296+'BN Da'!AU296+'BS Da'!AU296+'TDC Da'!AU296</f>
        <v>12</v>
      </c>
      <c r="AV296" s="55">
        <f>+'MIT Da'!AV296+'SAR Da'!AV296+'URQ Da'!AV296+'ROC Da'!AV296+'SM Da'!AV296+'BN Da'!AV296+'BS Da'!AV296+'TDC Da'!AV296</f>
        <v>6</v>
      </c>
      <c r="AW296" s="55">
        <f>+'MIT Da'!AW296+'SAR Da'!AW296+'URQ Da'!AW296+'ROC Da'!AW296+'SM Da'!AW296+'BN Da'!AW296+'BS Da'!AW296+'TDC Da'!AW296</f>
        <v>10</v>
      </c>
      <c r="AX296" s="232">
        <f>+SUM(RED_InfraMR[[#This Row],[B.03.1 - Parque de Coches Motores Motrices Remolcados]:[B.03.3 - Parque de Coches Motores Motrices Cabina]])</f>
        <v>28</v>
      </c>
      <c r="AY296" s="55">
        <f>+'MIT Da'!AY296+'SAR Da'!AY296+'URQ Da'!AY296+'ROC Da'!AY296+'SM Da'!AY296+'BN Da'!AY296+'BS Da'!AY296+'TDC Da'!AY296</f>
        <v>493</v>
      </c>
      <c r="AZ296" s="55">
        <f>+'MIT Da'!AZ296+'SAR Da'!AZ296+'URQ Da'!AZ296+'ROC Da'!AZ296+'SM Da'!AZ296+'BN Da'!AZ296+'BS Da'!AZ296+'TDC Da'!AZ296</f>
        <v>131</v>
      </c>
      <c r="BA296" s="55">
        <f>+'MIT Da'!BA296+'SAR Da'!BA296+'URQ Da'!BA296+'ROC Da'!BA296+'SM Da'!BA296+'BN Da'!BA296+'BS Da'!BA296+'TDC Da'!BA296</f>
        <v>15</v>
      </c>
      <c r="BB296" s="55">
        <f>+'MIT Da'!BB296+'SAR Da'!BB296+'URQ Da'!BB296+'ROC Da'!BB296+'SM Da'!BB296+'BN Da'!BB296+'BS Da'!BB296+'TDC Da'!BB296</f>
        <v>0</v>
      </c>
      <c r="BC296" s="232">
        <f>+SUM(RED_InfraMR[[#This Row],[B.04.1 - Parque de Coches Remolcados Clase Unica]:[B.04.5 - Parque de Coches Remolcados para Servicios Especiales (Cartoneros)]])</f>
        <v>639</v>
      </c>
      <c r="BD296" s="393">
        <f>+'MIT Da'!BD296+'SAR Da'!BD296+'URQ Da'!BD296+'ROC Da'!BD296+'SM Da'!BD296+'BN Da'!BD296+'BS Da'!BD296+'TDC Da'!BD296</f>
        <v>163</v>
      </c>
      <c r="BE296" s="55">
        <f>+'MIT Da'!BE296+'SAR Da'!BE296+'URQ Da'!BE296+'ROC Da'!BE296+'SM Da'!BE296+'BN Da'!BE296+'BS Da'!BE296+'TDC Da'!BE296</f>
        <v>33</v>
      </c>
      <c r="BF296" s="55">
        <f>+'MIT Da'!BF296+'SAR Da'!BF296+'URQ Da'!BF296+'ROC Da'!BF296+'SM Da'!BF296+'BN Da'!BF296+'BS Da'!BF296+'TDC Da'!BF296</f>
        <v>103</v>
      </c>
      <c r="BG296" s="235"/>
    </row>
    <row r="297" spans="1:59">
      <c r="A297" s="1">
        <v>2017</v>
      </c>
      <c r="B297" s="1" t="s">
        <v>68</v>
      </c>
      <c r="C297" s="10">
        <f>+'MIT Da'!C297+'SAR Da'!C297+'URQ Da'!C297+'ROC Da'!C297+'SM Da'!C297+'BN Da'!C297+'BS Da'!C297+'TDC Da'!C297</f>
        <v>147.21299999999999</v>
      </c>
      <c r="D297" s="10">
        <f>+'MIT Da'!D297+'SAR Da'!D297+'URQ Da'!D297+'ROC Da'!D297+'SM Da'!D297+'BN Da'!D297+'BS Da'!D297+'TDC Da'!D297</f>
        <v>450.86300000000006</v>
      </c>
      <c r="E297" s="10">
        <f>+'MIT Da'!E297+'SAR Da'!E297+'URQ Da'!E297+'ROC Da'!E297+'SM Da'!E297+'BN Da'!E297+'BS Da'!E297+'TDC Da'!E297</f>
        <v>0</v>
      </c>
      <c r="F297" s="10">
        <f>+'MIT Da'!F297+'SAR Da'!F297+'URQ Da'!F297+'ROC Da'!F297+'SM Da'!F297+'BN Da'!F297+'BS Da'!F297+'TDC Da'!F297</f>
        <v>186.47664</v>
      </c>
      <c r="G297" s="192">
        <f>+'MIT Da'!G297+'SAR Da'!G297+'URQ Da'!G297+'ROC Da'!G297+'SM Da'!G297+'BN Da'!G297+'BS Da'!G297+'TDC Da'!G297</f>
        <v>784.55263999999988</v>
      </c>
      <c r="H297" s="192">
        <f>+'MIT Da'!H297+'SAR Da'!H297+'URQ Da'!H297+'ROC Da'!H297+'SM Da'!H297+'BN Da'!H297+'BS Da'!H297+'TDC Da'!H297</f>
        <v>770.5326399999999</v>
      </c>
      <c r="I297" s="10">
        <f>+'MIT Da'!I297+'SAR Da'!I297+'URQ Da'!I297+'ROC Da'!I297+'SM Da'!I297+'BN Da'!I297+'BS Da'!I297+'TDC Da'!I297</f>
        <v>965.29410999999993</v>
      </c>
      <c r="J297" s="10">
        <f>+'MIT Da'!J297+'SAR Da'!J297+'URQ Da'!J297+'ROC Da'!J297+'SM Da'!J297+'BN Da'!J297+'BS Da'!J297+'TDC Da'!J297</f>
        <v>1056.6689100000001</v>
      </c>
      <c r="K297" s="10">
        <f>+'MIT Da'!K297+'SAR Da'!K297+'URQ Da'!K297+'ROC Da'!K297+'SM Da'!K297+'BN Da'!K297+'BS Da'!K297+'TDC Da'!K297</f>
        <v>54.516999999999996</v>
      </c>
      <c r="L297" s="10">
        <f>+'MIT Da'!L297+'SAR Da'!L297+'URQ Da'!L297+'ROC Da'!L297+'SM Da'!L297+'BN Da'!L297+'BS Da'!L297+'TDC Da'!L297</f>
        <v>400.09900000000005</v>
      </c>
      <c r="M297" s="10">
        <f>+'MIT Da'!M297+'SAR Da'!M297+'URQ Da'!M297+'ROC Da'!M297+'SM Da'!M297+'BN Da'!M297+'BS Da'!M297+'TDC Da'!M297</f>
        <v>21.314999999999998</v>
      </c>
      <c r="N297" s="192">
        <f>+'MIT Da'!N297+'SAR Da'!N297+'URQ Da'!N297+'ROC Da'!N297+'SM Da'!N297+'BN Da'!N297+'BS Da'!N297+'TDC Da'!N297</f>
        <v>1456.7679099999998</v>
      </c>
      <c r="O297" s="192">
        <f>+'MIT Da'!O297+'SAR Da'!O297+'URQ Da'!O297+'ROC Da'!O297+'SM Da'!O297+'BN Da'!O297+'BS Da'!O297+'TDC Da'!O297</f>
        <v>1443.2249099999999</v>
      </c>
      <c r="P297" s="55">
        <f>+'MIT Da'!P297+'SAR Da'!P297+'URQ Da'!P297+'ROC Da'!P297+'SM Da'!P297+'BN Da'!P297+'BS Da'!P297+'TDC Da'!P297</f>
        <v>205</v>
      </c>
      <c r="Q297" s="55">
        <f>+'MIT Da'!Q297+'SAR Da'!Q297+'URQ Da'!Q297+'ROC Da'!Q297+'SM Da'!Q297+'BN Da'!Q297+'BS Da'!Q297+'TDC Da'!Q297</f>
        <v>58</v>
      </c>
      <c r="R297" s="55">
        <f>+'MIT Da'!R297+'SAR Da'!R297+'URQ Da'!R297+'ROC Da'!R297+'SM Da'!R297+'BN Da'!R297+'BS Da'!R297+'TDC Da'!R297</f>
        <v>10</v>
      </c>
      <c r="S297" s="213">
        <f>+'MIT Da'!S297+'SAR Da'!S297+'URQ Da'!S297+'ROC Da'!S297+'SM Da'!S297+'BN Da'!S297+'BS Da'!S297+'TDC Da'!S297</f>
        <v>273</v>
      </c>
      <c r="T297" s="213">
        <f>+'MIT Da'!T297+'SAR Da'!T297+'URQ Da'!T297+'ROC Da'!T297+'SM Da'!T297+'BN Da'!T297+'BS Da'!T297+'TDC Da'!T297</f>
        <v>266</v>
      </c>
      <c r="U297" s="55">
        <f>+'MIT Da'!U297+'SAR Da'!U297+'URQ Da'!U297+'ROC Da'!U297+'SM Da'!U297+'BN Da'!U297+'BS Da'!U297+'TDC Da'!U297</f>
        <v>137</v>
      </c>
      <c r="V297" s="55">
        <f>+'MIT Da'!V297+'SAR Da'!V297+'URQ Da'!V297+'ROC Da'!V297+'SM Da'!V297+'BN Da'!V297+'BS Da'!V297+'TDC Da'!V297</f>
        <v>407</v>
      </c>
      <c r="W297" s="55">
        <f>+'MIT Da'!W297+'SAR Da'!W297+'URQ Da'!W297+'ROC Da'!W297+'SM Da'!W297+'BN Da'!W297+'BS Da'!W297+'TDC Da'!W297</f>
        <v>11</v>
      </c>
      <c r="X297" s="55">
        <f>+'MIT Da'!X297+'SAR Da'!X297+'URQ Da'!X297+'ROC Da'!X297+'SM Da'!X297+'BN Da'!X297+'BS Da'!X297+'TDC Da'!X297</f>
        <v>117</v>
      </c>
      <c r="Y297" s="55">
        <f>+'MIT Da'!Y297+'SAR Da'!Y297+'URQ Da'!Y297+'ROC Da'!Y297+'SM Da'!Y297+'BN Da'!Y297+'BS Da'!Y297+'TDC Da'!Y297</f>
        <v>4</v>
      </c>
      <c r="Z297" s="219">
        <f>+'MIT Da'!Z297+'SAR Da'!Z297+'URQ Da'!Z297+'ROC Da'!Z297+'SM Da'!Z297+'BN Da'!Z297+'BS Da'!Z297+'TDC Da'!Z297</f>
        <v>676</v>
      </c>
      <c r="AA297" s="55">
        <f>+'MIT Da'!AA297+'SAR Da'!AA297+'URQ Da'!AA297+'ROC Da'!AA297+'SM Da'!AA297+'BN Da'!AA297+'BS Da'!AA297+'TDC Da'!AA297</f>
        <v>194</v>
      </c>
      <c r="AB297" s="55">
        <f>+'MIT Da'!AB297+'SAR Da'!AB297+'URQ Da'!AB297+'ROC Da'!AB297+'SM Da'!AB297+'BN Da'!AB297+'BS Da'!AB297+'TDC Da'!AB297</f>
        <v>103</v>
      </c>
      <c r="AC297" s="55">
        <f>+'MIT Da'!AC297+'SAR Da'!AC297+'URQ Da'!AC297+'ROC Da'!AC297+'SM Da'!AC297+'BN Da'!AC297+'BS Da'!AC297+'TDC Da'!AC297</f>
        <v>676</v>
      </c>
      <c r="AD297" s="219">
        <f>+'MIT Da'!AD297+'SAR Da'!AD297+'URQ Da'!AD297+'ROC Da'!AD297+'SM Da'!AD297+'BN Da'!AD297+'BS Da'!AD297+'TDC Da'!AD297</f>
        <v>973</v>
      </c>
      <c r="AE297" s="55">
        <f>+'MIT Da'!AE297+'SAR Da'!AE297+'URQ Da'!AE297+'ROC Da'!AE297+'SM Da'!AE297+'BN Da'!AE297+'BS Da'!AE297+'TDC Da'!AE297</f>
        <v>59</v>
      </c>
      <c r="AF297" s="55">
        <f>+'MIT Da'!AF297+'SAR Da'!AF297+'URQ Da'!AF297+'ROC Da'!AF297+'SM Da'!AF297+'BN Da'!AF297+'BS Da'!AF297+'TDC Da'!AF297</f>
        <v>101</v>
      </c>
      <c r="AG297" s="55">
        <f>+'MIT Da'!AG297+'SAR Da'!AG297+'URQ Da'!AG297+'ROC Da'!AG297+'SM Da'!AG297+'BN Da'!AG297+'BS Da'!AG297+'TDC Da'!AG297</f>
        <v>470</v>
      </c>
      <c r="AH297" s="219">
        <f>+'MIT Da'!AH297+'SAR Da'!AH297+'URQ Da'!AH297+'ROC Da'!AH297+'SM Da'!AH297+'BN Da'!AH297+'BS Da'!AH297+'TDC Da'!AH297</f>
        <v>630</v>
      </c>
      <c r="AI297" s="10">
        <f>+'MIT Da'!AI297+'SAR Da'!AI297+'URQ Da'!AI297+'ROC Da'!AI297+'SM Da'!AI297+'BN Da'!AI297+'BS Da'!AI297+'TDC Da'!AI297</f>
        <v>280.81400000000002</v>
      </c>
      <c r="AJ297" s="10">
        <f>+'MIT Da'!AJ297+'SAR Da'!AJ297+'URQ Da'!AJ297+'ROC Da'!AJ297+'SM Da'!AJ297+'BN Da'!AJ297+'BS Da'!AJ297+'TDC Da'!AJ297</f>
        <v>2.4</v>
      </c>
      <c r="AK297" s="10">
        <f>+'MIT Da'!AK297+'SAR Da'!AK297+'URQ Da'!AK297+'ROC Da'!AK297+'SM Da'!AK297+'BN Da'!AK297+'BS Da'!AK297+'TDC Da'!AK297</f>
        <v>514.28800000000001</v>
      </c>
      <c r="AL297" s="222">
        <f>+'MIT Da'!AL297+'SAR Da'!AL297+'URQ Da'!AL297+'ROC Da'!AL297+'SM Da'!AL297+'BN Da'!AL297+'BS Da'!AL297+'TDC Da'!AL297</f>
        <v>797.50199999999995</v>
      </c>
      <c r="AM297" s="55">
        <f>+'MIT Da'!AM297+'SAR Da'!AM297+'URQ Da'!AM297+'ROC Da'!AM297+'SM Da'!AM297+'BN Da'!AM297+'BS Da'!AM297+'TDC Da'!AM297</f>
        <v>9</v>
      </c>
      <c r="AN297" s="55">
        <f>+'MIT Da'!AN297+'SAR Da'!AN297+'URQ Da'!AN297+'ROC Da'!AN297+'SM Da'!AN297+'BN Da'!AN297+'BS Da'!AN297+'TDC Da'!AN297</f>
        <v>56</v>
      </c>
      <c r="AO297" s="55">
        <f>+'MIT Da'!AO297+'SAR Da'!AO297+'URQ Da'!AO297+'ROC Da'!AO297+'SM Da'!AO297+'BN Da'!AO297+'BS Da'!AO297+'TDC Da'!AO297</f>
        <v>77</v>
      </c>
      <c r="AP297" s="232">
        <f>+'MIT Da'!AP297+'SAR Da'!AP297+'URQ Da'!AP297+'ROC Da'!AP297+'SM Da'!AP297+'BN Da'!AP297+'BS Da'!AP297+'TDC Da'!AP297</f>
        <v>142</v>
      </c>
      <c r="AQ297" s="55">
        <f>+'MIT Da'!AQ297+'SAR Da'!AQ297+'URQ Da'!AQ297+'ROC Da'!AQ297+'SM Da'!AQ297+'BN Da'!AQ297+'BS Da'!AQ297+'TDC Da'!AQ297</f>
        <v>564</v>
      </c>
      <c r="AR297" s="55">
        <f>+'MIT Da'!AR297+'SAR Da'!AR297+'URQ Da'!AR297+'ROC Da'!AR297+'SM Da'!AR297+'BN Da'!AR297+'BS Da'!AR297+'TDC Da'!AR297</f>
        <v>399</v>
      </c>
      <c r="AS297" s="55">
        <f>+'MIT Da'!AS297+'SAR Da'!AS297+'URQ Da'!AS297+'ROC Da'!AS297+'SM Da'!AS297+'BN Da'!AS297+'BS Da'!AS297+'TDC Da'!AS297</f>
        <v>72</v>
      </c>
      <c r="AT297" s="232">
        <f>+SUM(RED_InfraMR[[#This Row],[B.02.1 - Parque de Coches Eléctricos Motrices]:[B.02.3 - Parque de Coches Eléctricos Motrices Tipo R]])</f>
        <v>1035</v>
      </c>
      <c r="AU297" s="55">
        <f>+'MIT Da'!AU297+'SAR Da'!AU297+'URQ Da'!AU297+'ROC Da'!AU297+'SM Da'!AU297+'BN Da'!AU297+'BS Da'!AU297+'TDC Da'!AU297</f>
        <v>12</v>
      </c>
      <c r="AV297" s="55">
        <f>+'MIT Da'!AV297+'SAR Da'!AV297+'URQ Da'!AV297+'ROC Da'!AV297+'SM Da'!AV297+'BN Da'!AV297+'BS Da'!AV297+'TDC Da'!AV297</f>
        <v>6</v>
      </c>
      <c r="AW297" s="55">
        <f>+'MIT Da'!AW297+'SAR Da'!AW297+'URQ Da'!AW297+'ROC Da'!AW297+'SM Da'!AW297+'BN Da'!AW297+'BS Da'!AW297+'TDC Da'!AW297</f>
        <v>10</v>
      </c>
      <c r="AX297" s="232">
        <f>+SUM(RED_InfraMR[[#This Row],[B.03.1 - Parque de Coches Motores Motrices Remolcados]:[B.03.3 - Parque de Coches Motores Motrices Cabina]])</f>
        <v>28</v>
      </c>
      <c r="AY297" s="55">
        <f>+'MIT Da'!AY297+'SAR Da'!AY297+'URQ Da'!AY297+'ROC Da'!AY297+'SM Da'!AY297+'BN Da'!AY297+'BS Da'!AY297+'TDC Da'!AY297</f>
        <v>493</v>
      </c>
      <c r="AZ297" s="55">
        <f>+'MIT Da'!AZ297+'SAR Da'!AZ297+'URQ Da'!AZ297+'ROC Da'!AZ297+'SM Da'!AZ297+'BN Da'!AZ297+'BS Da'!AZ297+'TDC Da'!AZ297</f>
        <v>131</v>
      </c>
      <c r="BA297" s="55">
        <f>+'MIT Da'!BA297+'SAR Da'!BA297+'URQ Da'!BA297+'ROC Da'!BA297+'SM Da'!BA297+'BN Da'!BA297+'BS Da'!BA297+'TDC Da'!BA297</f>
        <v>15</v>
      </c>
      <c r="BB297" s="55">
        <f>+'MIT Da'!BB297+'SAR Da'!BB297+'URQ Da'!BB297+'ROC Da'!BB297+'SM Da'!BB297+'BN Da'!BB297+'BS Da'!BB297+'TDC Da'!BB297</f>
        <v>0</v>
      </c>
      <c r="BC297" s="232">
        <f>+SUM(RED_InfraMR[[#This Row],[B.04.1 - Parque de Coches Remolcados Clase Unica]:[B.04.5 - Parque de Coches Remolcados para Servicios Especiales (Cartoneros)]])</f>
        <v>639</v>
      </c>
      <c r="BD297" s="393">
        <f>+'MIT Da'!BD297+'SAR Da'!BD297+'URQ Da'!BD297+'ROC Da'!BD297+'SM Da'!BD297+'BN Da'!BD297+'BS Da'!BD297+'TDC Da'!BD297</f>
        <v>163</v>
      </c>
      <c r="BE297" s="55">
        <f>+'MIT Da'!BE297+'SAR Da'!BE297+'URQ Da'!BE297+'ROC Da'!BE297+'SM Da'!BE297+'BN Da'!BE297+'BS Da'!BE297+'TDC Da'!BE297</f>
        <v>33</v>
      </c>
      <c r="BF297" s="55">
        <f>+'MIT Da'!BF297+'SAR Da'!BF297+'URQ Da'!BF297+'ROC Da'!BF297+'SM Da'!BF297+'BN Da'!BF297+'BS Da'!BF297+'TDC Da'!BF297</f>
        <v>103</v>
      </c>
      <c r="BG297" s="235"/>
    </row>
    <row r="298" spans="1:59">
      <c r="A298" s="1">
        <v>2017</v>
      </c>
      <c r="B298" s="1" t="s">
        <v>69</v>
      </c>
      <c r="C298" s="10">
        <f>+'MIT Da'!C298+'SAR Da'!C298+'URQ Da'!C298+'ROC Da'!C298+'SM Da'!C298+'BN Da'!C298+'BS Da'!C298+'TDC Da'!C298</f>
        <v>147.21299999999999</v>
      </c>
      <c r="D298" s="10">
        <f>+'MIT Da'!D298+'SAR Da'!D298+'URQ Da'!D298+'ROC Da'!D298+'SM Da'!D298+'BN Da'!D298+'BS Da'!D298+'TDC Da'!D298</f>
        <v>450.86300000000006</v>
      </c>
      <c r="E298" s="10">
        <f>+'MIT Da'!E298+'SAR Da'!E298+'URQ Da'!E298+'ROC Da'!E298+'SM Da'!E298+'BN Da'!E298+'BS Da'!E298+'TDC Da'!E298</f>
        <v>0</v>
      </c>
      <c r="F298" s="10">
        <f>+'MIT Da'!F298+'SAR Da'!F298+'URQ Da'!F298+'ROC Da'!F298+'SM Da'!F298+'BN Da'!F298+'BS Da'!F298+'TDC Da'!F298</f>
        <v>186.47664</v>
      </c>
      <c r="G298" s="192">
        <f>+'MIT Da'!G298+'SAR Da'!G298+'URQ Da'!G298+'ROC Da'!G298+'SM Da'!G298+'BN Da'!G298+'BS Da'!G298+'TDC Da'!G298</f>
        <v>784.55263999999988</v>
      </c>
      <c r="H298" s="192">
        <f>+'MIT Da'!H298+'SAR Da'!H298+'URQ Da'!H298+'ROC Da'!H298+'SM Da'!H298+'BN Da'!H298+'BS Da'!H298+'TDC Da'!H298</f>
        <v>770.5326399999999</v>
      </c>
      <c r="I298" s="10">
        <f>+'MIT Da'!I298+'SAR Da'!I298+'URQ Da'!I298+'ROC Da'!I298+'SM Da'!I298+'BN Da'!I298+'BS Da'!I298+'TDC Da'!I298</f>
        <v>965.29410999999993</v>
      </c>
      <c r="J298" s="10">
        <f>+'MIT Da'!J298+'SAR Da'!J298+'URQ Da'!J298+'ROC Da'!J298+'SM Da'!J298+'BN Da'!J298+'BS Da'!J298+'TDC Da'!J298</f>
        <v>1056.6689100000001</v>
      </c>
      <c r="K298" s="10">
        <f>+'MIT Da'!K298+'SAR Da'!K298+'URQ Da'!K298+'ROC Da'!K298+'SM Da'!K298+'BN Da'!K298+'BS Da'!K298+'TDC Da'!K298</f>
        <v>54.516999999999996</v>
      </c>
      <c r="L298" s="10">
        <f>+'MIT Da'!L298+'SAR Da'!L298+'URQ Da'!L298+'ROC Da'!L298+'SM Da'!L298+'BN Da'!L298+'BS Da'!L298+'TDC Da'!L298</f>
        <v>400.09900000000005</v>
      </c>
      <c r="M298" s="10">
        <f>+'MIT Da'!M298+'SAR Da'!M298+'URQ Da'!M298+'ROC Da'!M298+'SM Da'!M298+'BN Da'!M298+'BS Da'!M298+'TDC Da'!M298</f>
        <v>21.314999999999998</v>
      </c>
      <c r="N298" s="192">
        <f>+'MIT Da'!N298+'SAR Da'!N298+'URQ Da'!N298+'ROC Da'!N298+'SM Da'!N298+'BN Da'!N298+'BS Da'!N298+'TDC Da'!N298</f>
        <v>1456.7679099999998</v>
      </c>
      <c r="O298" s="192">
        <f>+'MIT Da'!O298+'SAR Da'!O298+'URQ Da'!O298+'ROC Da'!O298+'SM Da'!O298+'BN Da'!O298+'BS Da'!O298+'TDC Da'!O298</f>
        <v>1443.2249099999999</v>
      </c>
      <c r="P298" s="55">
        <f>+'MIT Da'!P298+'SAR Da'!P298+'URQ Da'!P298+'ROC Da'!P298+'SM Da'!P298+'BN Da'!P298+'BS Da'!P298+'TDC Da'!P298</f>
        <v>205</v>
      </c>
      <c r="Q298" s="55">
        <f>+'MIT Da'!Q298+'SAR Da'!Q298+'URQ Da'!Q298+'ROC Da'!Q298+'SM Da'!Q298+'BN Da'!Q298+'BS Da'!Q298+'TDC Da'!Q298</f>
        <v>58</v>
      </c>
      <c r="R298" s="55">
        <f>+'MIT Da'!R298+'SAR Da'!R298+'URQ Da'!R298+'ROC Da'!R298+'SM Da'!R298+'BN Da'!R298+'BS Da'!R298+'TDC Da'!R298</f>
        <v>10</v>
      </c>
      <c r="S298" s="213">
        <f>+'MIT Da'!S298+'SAR Da'!S298+'URQ Da'!S298+'ROC Da'!S298+'SM Da'!S298+'BN Da'!S298+'BS Da'!S298+'TDC Da'!S298</f>
        <v>273</v>
      </c>
      <c r="T298" s="213">
        <f>+'MIT Da'!T298+'SAR Da'!T298+'URQ Da'!T298+'ROC Da'!T298+'SM Da'!T298+'BN Da'!T298+'BS Da'!T298+'TDC Da'!T298</f>
        <v>264</v>
      </c>
      <c r="U298" s="55">
        <f>+'MIT Da'!U298+'SAR Da'!U298+'URQ Da'!U298+'ROC Da'!U298+'SM Da'!U298+'BN Da'!U298+'BS Da'!U298+'TDC Da'!U298</f>
        <v>137</v>
      </c>
      <c r="V298" s="55">
        <f>+'MIT Da'!V298+'SAR Da'!V298+'URQ Da'!V298+'ROC Da'!V298+'SM Da'!V298+'BN Da'!V298+'BS Da'!V298+'TDC Da'!V298</f>
        <v>407</v>
      </c>
      <c r="W298" s="55">
        <f>+'MIT Da'!W298+'SAR Da'!W298+'URQ Da'!W298+'ROC Da'!W298+'SM Da'!W298+'BN Da'!W298+'BS Da'!W298+'TDC Da'!W298</f>
        <v>11</v>
      </c>
      <c r="X298" s="55">
        <f>+'MIT Da'!X298+'SAR Da'!X298+'URQ Da'!X298+'ROC Da'!X298+'SM Da'!X298+'BN Da'!X298+'BS Da'!X298+'TDC Da'!X298</f>
        <v>117</v>
      </c>
      <c r="Y298" s="55">
        <f>+'MIT Da'!Y298+'SAR Da'!Y298+'URQ Da'!Y298+'ROC Da'!Y298+'SM Da'!Y298+'BN Da'!Y298+'BS Da'!Y298+'TDC Da'!Y298</f>
        <v>4</v>
      </c>
      <c r="Z298" s="219">
        <f>+'MIT Da'!Z298+'SAR Da'!Z298+'URQ Da'!Z298+'ROC Da'!Z298+'SM Da'!Z298+'BN Da'!Z298+'BS Da'!Z298+'TDC Da'!Z298</f>
        <v>676</v>
      </c>
      <c r="AA298" s="55">
        <f>+'MIT Da'!AA298+'SAR Da'!AA298+'URQ Da'!AA298+'ROC Da'!AA298+'SM Da'!AA298+'BN Da'!AA298+'BS Da'!AA298+'TDC Da'!AA298</f>
        <v>194</v>
      </c>
      <c r="AB298" s="55">
        <f>+'MIT Da'!AB298+'SAR Da'!AB298+'URQ Da'!AB298+'ROC Da'!AB298+'SM Da'!AB298+'BN Da'!AB298+'BS Da'!AB298+'TDC Da'!AB298</f>
        <v>103</v>
      </c>
      <c r="AC298" s="55">
        <f>+'MIT Da'!AC298+'SAR Da'!AC298+'URQ Da'!AC298+'ROC Da'!AC298+'SM Da'!AC298+'BN Da'!AC298+'BS Da'!AC298+'TDC Da'!AC298</f>
        <v>676</v>
      </c>
      <c r="AD298" s="219">
        <f>+'MIT Da'!AD298+'SAR Da'!AD298+'URQ Da'!AD298+'ROC Da'!AD298+'SM Da'!AD298+'BN Da'!AD298+'BS Da'!AD298+'TDC Da'!AD298</f>
        <v>973</v>
      </c>
      <c r="AE298" s="55">
        <f>+'MIT Da'!AE298+'SAR Da'!AE298+'URQ Da'!AE298+'ROC Da'!AE298+'SM Da'!AE298+'BN Da'!AE298+'BS Da'!AE298+'TDC Da'!AE298</f>
        <v>59</v>
      </c>
      <c r="AF298" s="55">
        <f>+'MIT Da'!AF298+'SAR Da'!AF298+'URQ Da'!AF298+'ROC Da'!AF298+'SM Da'!AF298+'BN Da'!AF298+'BS Da'!AF298+'TDC Da'!AF298</f>
        <v>101</v>
      </c>
      <c r="AG298" s="55">
        <f>+'MIT Da'!AG298+'SAR Da'!AG298+'URQ Da'!AG298+'ROC Da'!AG298+'SM Da'!AG298+'BN Da'!AG298+'BS Da'!AG298+'TDC Da'!AG298</f>
        <v>470</v>
      </c>
      <c r="AH298" s="219">
        <f>+'MIT Da'!AH298+'SAR Da'!AH298+'URQ Da'!AH298+'ROC Da'!AH298+'SM Da'!AH298+'BN Da'!AH298+'BS Da'!AH298+'TDC Da'!AH298</f>
        <v>630</v>
      </c>
      <c r="AI298" s="10">
        <f>+'MIT Da'!AI298+'SAR Da'!AI298+'URQ Da'!AI298+'ROC Da'!AI298+'SM Da'!AI298+'BN Da'!AI298+'BS Da'!AI298+'TDC Da'!AI298</f>
        <v>280.81400000000002</v>
      </c>
      <c r="AJ298" s="10">
        <f>+'MIT Da'!AJ298+'SAR Da'!AJ298+'URQ Da'!AJ298+'ROC Da'!AJ298+'SM Da'!AJ298+'BN Da'!AJ298+'BS Da'!AJ298+'TDC Da'!AJ298</f>
        <v>2.4</v>
      </c>
      <c r="AK298" s="10">
        <f>+'MIT Da'!AK298+'SAR Da'!AK298+'URQ Da'!AK298+'ROC Da'!AK298+'SM Da'!AK298+'BN Da'!AK298+'BS Da'!AK298+'TDC Da'!AK298</f>
        <v>514.28800000000001</v>
      </c>
      <c r="AL298" s="222">
        <f>+'MIT Da'!AL298+'SAR Da'!AL298+'URQ Da'!AL298+'ROC Da'!AL298+'SM Da'!AL298+'BN Da'!AL298+'BS Da'!AL298+'TDC Da'!AL298</f>
        <v>797.50199999999995</v>
      </c>
      <c r="AM298" s="55">
        <f>+'MIT Da'!AM298+'SAR Da'!AM298+'URQ Da'!AM298+'ROC Da'!AM298+'SM Da'!AM298+'BN Da'!AM298+'BS Da'!AM298+'TDC Da'!AM298</f>
        <v>9</v>
      </c>
      <c r="AN298" s="55">
        <f>+'MIT Da'!AN298+'SAR Da'!AN298+'URQ Da'!AN298+'ROC Da'!AN298+'SM Da'!AN298+'BN Da'!AN298+'BS Da'!AN298+'TDC Da'!AN298</f>
        <v>56</v>
      </c>
      <c r="AO298" s="55">
        <f>+'MIT Da'!AO298+'SAR Da'!AO298+'URQ Da'!AO298+'ROC Da'!AO298+'SM Da'!AO298+'BN Da'!AO298+'BS Da'!AO298+'TDC Da'!AO298</f>
        <v>77</v>
      </c>
      <c r="AP298" s="232">
        <f>+'MIT Da'!AP298+'SAR Da'!AP298+'URQ Da'!AP298+'ROC Da'!AP298+'SM Da'!AP298+'BN Da'!AP298+'BS Da'!AP298+'TDC Da'!AP298</f>
        <v>142</v>
      </c>
      <c r="AQ298" s="55">
        <f>+'MIT Da'!AQ298+'SAR Da'!AQ298+'URQ Da'!AQ298+'ROC Da'!AQ298+'SM Da'!AQ298+'BN Da'!AQ298+'BS Da'!AQ298+'TDC Da'!AQ298</f>
        <v>564</v>
      </c>
      <c r="AR298" s="55">
        <f>+'MIT Da'!AR298+'SAR Da'!AR298+'URQ Da'!AR298+'ROC Da'!AR298+'SM Da'!AR298+'BN Da'!AR298+'BS Da'!AR298+'TDC Da'!AR298</f>
        <v>399</v>
      </c>
      <c r="AS298" s="55">
        <f>+'MIT Da'!AS298+'SAR Da'!AS298+'URQ Da'!AS298+'ROC Da'!AS298+'SM Da'!AS298+'BN Da'!AS298+'BS Da'!AS298+'TDC Da'!AS298</f>
        <v>72</v>
      </c>
      <c r="AT298" s="232">
        <f>+SUM(RED_InfraMR[[#This Row],[B.02.1 - Parque de Coches Eléctricos Motrices]:[B.02.3 - Parque de Coches Eléctricos Motrices Tipo R]])</f>
        <v>1035</v>
      </c>
      <c r="AU298" s="55">
        <f>+'MIT Da'!AU298+'SAR Da'!AU298+'URQ Da'!AU298+'ROC Da'!AU298+'SM Da'!AU298+'BN Da'!AU298+'BS Da'!AU298+'TDC Da'!AU298</f>
        <v>12</v>
      </c>
      <c r="AV298" s="55">
        <f>+'MIT Da'!AV298+'SAR Da'!AV298+'URQ Da'!AV298+'ROC Da'!AV298+'SM Da'!AV298+'BN Da'!AV298+'BS Da'!AV298+'TDC Da'!AV298</f>
        <v>33</v>
      </c>
      <c r="AW298" s="55">
        <f>+'MIT Da'!AW298+'SAR Da'!AW298+'URQ Da'!AW298+'ROC Da'!AW298+'SM Da'!AW298+'BN Da'!AW298+'BS Da'!AW298+'TDC Da'!AW298</f>
        <v>64</v>
      </c>
      <c r="AX298" s="232">
        <f>+SUM(RED_InfraMR[[#This Row],[B.03.1 - Parque de Coches Motores Motrices Remolcados]:[B.03.3 - Parque de Coches Motores Motrices Cabina]])</f>
        <v>109</v>
      </c>
      <c r="AY298" s="55">
        <f>+'MIT Da'!AY298+'SAR Da'!AY298+'URQ Da'!AY298+'ROC Da'!AY298+'SM Da'!AY298+'BN Da'!AY298+'BS Da'!AY298+'TDC Da'!AY298</f>
        <v>493</v>
      </c>
      <c r="AZ298" s="55">
        <f>+'MIT Da'!AZ298+'SAR Da'!AZ298+'URQ Da'!AZ298+'ROC Da'!AZ298+'SM Da'!AZ298+'BN Da'!AZ298+'BS Da'!AZ298+'TDC Da'!AZ298</f>
        <v>131</v>
      </c>
      <c r="BA298" s="55">
        <f>+'MIT Da'!BA298+'SAR Da'!BA298+'URQ Da'!BA298+'ROC Da'!BA298+'SM Da'!BA298+'BN Da'!BA298+'BS Da'!BA298+'TDC Da'!BA298</f>
        <v>15</v>
      </c>
      <c r="BB298" s="55">
        <f>+'MIT Da'!BB298+'SAR Da'!BB298+'URQ Da'!BB298+'ROC Da'!BB298+'SM Da'!BB298+'BN Da'!BB298+'BS Da'!BB298+'TDC Da'!BB298</f>
        <v>0</v>
      </c>
      <c r="BC298" s="232">
        <f>+SUM(RED_InfraMR[[#This Row],[B.04.1 - Parque de Coches Remolcados Clase Unica]:[B.04.5 - Parque de Coches Remolcados para Servicios Especiales (Cartoneros)]])</f>
        <v>639</v>
      </c>
      <c r="BD298" s="393">
        <f>+'MIT Da'!BD298+'SAR Da'!BD298+'URQ Da'!BD298+'ROC Da'!BD298+'SM Da'!BD298+'BN Da'!BD298+'BS Da'!BD298+'TDC Da'!BD298</f>
        <v>163</v>
      </c>
      <c r="BE298" s="55">
        <f>+'MIT Da'!BE298+'SAR Da'!BE298+'URQ Da'!BE298+'ROC Da'!BE298+'SM Da'!BE298+'BN Da'!BE298+'BS Da'!BE298+'TDC Da'!BE298</f>
        <v>33</v>
      </c>
      <c r="BF298" s="55">
        <f>+'MIT Da'!BF298+'SAR Da'!BF298+'URQ Da'!BF298+'ROC Da'!BF298+'SM Da'!BF298+'BN Da'!BF298+'BS Da'!BF298+'TDC Da'!BF298</f>
        <v>103</v>
      </c>
      <c r="BG298" s="235"/>
    </row>
    <row r="299" spans="1:59">
      <c r="A299" s="1">
        <v>2017</v>
      </c>
      <c r="B299" s="1" t="s">
        <v>70</v>
      </c>
      <c r="C299" s="10">
        <f>+'MIT Da'!C299+'SAR Da'!C299+'URQ Da'!C299+'ROC Da'!C299+'SM Da'!C299+'BN Da'!C299+'BS Da'!C299+'TDC Da'!C299</f>
        <v>147.21299999999999</v>
      </c>
      <c r="D299" s="10">
        <f>+'MIT Da'!D299+'SAR Da'!D299+'URQ Da'!D299+'ROC Da'!D299+'SM Da'!D299+'BN Da'!D299+'BS Da'!D299+'TDC Da'!D299</f>
        <v>387.87799999999999</v>
      </c>
      <c r="E299" s="10">
        <f>+'MIT Da'!E299+'SAR Da'!E299+'URQ Da'!E299+'ROC Da'!E299+'SM Da'!E299+'BN Da'!E299+'BS Da'!E299+'TDC Da'!E299</f>
        <v>0</v>
      </c>
      <c r="F299" s="10">
        <f>+'MIT Da'!F299+'SAR Da'!F299+'URQ Da'!F299+'ROC Da'!F299+'SM Da'!F299+'BN Da'!F299+'BS Da'!F299+'TDC Da'!F299</f>
        <v>249.46163999999999</v>
      </c>
      <c r="G299" s="192">
        <f>+'MIT Da'!G299+'SAR Da'!G299+'URQ Da'!G299+'ROC Da'!G299+'SM Da'!G299+'BN Da'!G299+'BS Da'!G299+'TDC Da'!G299</f>
        <v>784.55263999999988</v>
      </c>
      <c r="H299" s="192">
        <f>+'MIT Da'!H299+'SAR Da'!H299+'URQ Da'!H299+'ROC Da'!H299+'SM Da'!H299+'BN Da'!H299+'BS Da'!H299+'TDC Da'!H299</f>
        <v>770.5326399999999</v>
      </c>
      <c r="I299" s="10">
        <f>+'MIT Da'!I299+'SAR Da'!I299+'URQ Da'!I299+'ROC Da'!I299+'SM Da'!I299+'BN Da'!I299+'BS Da'!I299+'TDC Da'!I299</f>
        <v>968.52011000000005</v>
      </c>
      <c r="J299" s="10">
        <f>+'MIT Da'!J299+'SAR Da'!J299+'URQ Da'!J299+'ROC Da'!J299+'SM Da'!J299+'BN Da'!J299+'BS Da'!J299+'TDC Da'!J299</f>
        <v>930.69891000000007</v>
      </c>
      <c r="K299" s="10">
        <f>+'MIT Da'!K299+'SAR Da'!K299+'URQ Da'!K299+'ROC Da'!K299+'SM Da'!K299+'BN Da'!K299+'BS Da'!K299+'TDC Da'!K299</f>
        <v>54.516999999999996</v>
      </c>
      <c r="L299" s="10">
        <f>+'MIT Da'!L299+'SAR Da'!L299+'URQ Da'!L299+'ROC Da'!L299+'SM Da'!L299+'BN Da'!L299+'BS Da'!L299+'TDC Da'!L299</f>
        <v>526.06900000000007</v>
      </c>
      <c r="M299" s="10">
        <f>+'MIT Da'!M299+'SAR Da'!M299+'URQ Da'!M299+'ROC Da'!M299+'SM Da'!M299+'BN Da'!M299+'BS Da'!M299+'TDC Da'!M299</f>
        <v>21.314999999999998</v>
      </c>
      <c r="N299" s="192">
        <f>+'MIT Da'!N299+'SAR Da'!N299+'URQ Da'!N299+'ROC Da'!N299+'SM Da'!N299+'BN Da'!N299+'BS Da'!N299+'TDC Da'!N299</f>
        <v>1456.7679099999998</v>
      </c>
      <c r="O299" s="192">
        <f>+'MIT Da'!O299+'SAR Da'!O299+'URQ Da'!O299+'ROC Da'!O299+'SM Da'!O299+'BN Da'!O299+'BS Da'!O299+'TDC Da'!O299</f>
        <v>1443.2249099999999</v>
      </c>
      <c r="P299" s="55">
        <f>+'MIT Da'!P299+'SAR Da'!P299+'URQ Da'!P299+'ROC Da'!P299+'SM Da'!P299+'BN Da'!P299+'BS Da'!P299+'TDC Da'!P299</f>
        <v>205</v>
      </c>
      <c r="Q299" s="55">
        <f>+'MIT Da'!Q299+'SAR Da'!Q299+'URQ Da'!Q299+'ROC Da'!Q299+'SM Da'!Q299+'BN Da'!Q299+'BS Da'!Q299+'TDC Da'!Q299</f>
        <v>58</v>
      </c>
      <c r="R299" s="55">
        <f>+'MIT Da'!R299+'SAR Da'!R299+'URQ Da'!R299+'ROC Da'!R299+'SM Da'!R299+'BN Da'!R299+'BS Da'!R299+'TDC Da'!R299</f>
        <v>10</v>
      </c>
      <c r="S299" s="213">
        <f>+'MIT Da'!S299+'SAR Da'!S299+'URQ Da'!S299+'ROC Da'!S299+'SM Da'!S299+'BN Da'!S299+'BS Da'!S299+'TDC Da'!S299</f>
        <v>273</v>
      </c>
      <c r="T299" s="213">
        <f>+'MIT Da'!T299+'SAR Da'!T299+'URQ Da'!T299+'ROC Da'!T299+'SM Da'!T299+'BN Da'!T299+'BS Da'!T299+'TDC Da'!T299</f>
        <v>264</v>
      </c>
      <c r="U299" s="55">
        <f>+'MIT Da'!U299+'SAR Da'!U299+'URQ Da'!U299+'ROC Da'!U299+'SM Da'!U299+'BN Da'!U299+'BS Da'!U299+'TDC Da'!U299</f>
        <v>137</v>
      </c>
      <c r="V299" s="55">
        <f>+'MIT Da'!V299+'SAR Da'!V299+'URQ Da'!V299+'ROC Da'!V299+'SM Da'!V299+'BN Da'!V299+'BS Da'!V299+'TDC Da'!V299</f>
        <v>407</v>
      </c>
      <c r="W299" s="55">
        <f>+'MIT Da'!W299+'SAR Da'!W299+'URQ Da'!W299+'ROC Da'!W299+'SM Da'!W299+'BN Da'!W299+'BS Da'!W299+'TDC Da'!W299</f>
        <v>11</v>
      </c>
      <c r="X299" s="55">
        <f>+'MIT Da'!X299+'SAR Da'!X299+'URQ Da'!X299+'ROC Da'!X299+'SM Da'!X299+'BN Da'!X299+'BS Da'!X299+'TDC Da'!X299</f>
        <v>117</v>
      </c>
      <c r="Y299" s="55">
        <f>+'MIT Da'!Y299+'SAR Da'!Y299+'URQ Da'!Y299+'ROC Da'!Y299+'SM Da'!Y299+'BN Da'!Y299+'BS Da'!Y299+'TDC Da'!Y299</f>
        <v>4</v>
      </c>
      <c r="Z299" s="219">
        <f>+'MIT Da'!Z299+'SAR Da'!Z299+'URQ Da'!Z299+'ROC Da'!Z299+'SM Da'!Z299+'BN Da'!Z299+'BS Da'!Z299+'TDC Da'!Z299</f>
        <v>676</v>
      </c>
      <c r="AA299" s="55">
        <f>+'MIT Da'!AA299+'SAR Da'!AA299+'URQ Da'!AA299+'ROC Da'!AA299+'SM Da'!AA299+'BN Da'!AA299+'BS Da'!AA299+'TDC Da'!AA299</f>
        <v>194</v>
      </c>
      <c r="AB299" s="55">
        <f>+'MIT Da'!AB299+'SAR Da'!AB299+'URQ Da'!AB299+'ROC Da'!AB299+'SM Da'!AB299+'BN Da'!AB299+'BS Da'!AB299+'TDC Da'!AB299</f>
        <v>103</v>
      </c>
      <c r="AC299" s="55">
        <f>+'MIT Da'!AC299+'SAR Da'!AC299+'URQ Da'!AC299+'ROC Da'!AC299+'SM Da'!AC299+'BN Da'!AC299+'BS Da'!AC299+'TDC Da'!AC299</f>
        <v>676</v>
      </c>
      <c r="AD299" s="219">
        <f>+'MIT Da'!AD299+'SAR Da'!AD299+'URQ Da'!AD299+'ROC Da'!AD299+'SM Da'!AD299+'BN Da'!AD299+'BS Da'!AD299+'TDC Da'!AD299</f>
        <v>973</v>
      </c>
      <c r="AE299" s="55">
        <f>+'MIT Da'!AE299+'SAR Da'!AE299+'URQ Da'!AE299+'ROC Da'!AE299+'SM Da'!AE299+'BN Da'!AE299+'BS Da'!AE299+'TDC Da'!AE299</f>
        <v>59</v>
      </c>
      <c r="AF299" s="55">
        <f>+'MIT Da'!AF299+'SAR Da'!AF299+'URQ Da'!AF299+'ROC Da'!AF299+'SM Da'!AF299+'BN Da'!AF299+'BS Da'!AF299+'TDC Da'!AF299</f>
        <v>101</v>
      </c>
      <c r="AG299" s="55">
        <f>+'MIT Da'!AG299+'SAR Da'!AG299+'URQ Da'!AG299+'ROC Da'!AG299+'SM Da'!AG299+'BN Da'!AG299+'BS Da'!AG299+'TDC Da'!AG299</f>
        <v>470</v>
      </c>
      <c r="AH299" s="219">
        <f>+'MIT Da'!AH299+'SAR Da'!AH299+'URQ Da'!AH299+'ROC Da'!AH299+'SM Da'!AH299+'BN Da'!AH299+'BS Da'!AH299+'TDC Da'!AH299</f>
        <v>630</v>
      </c>
      <c r="AI299" s="10">
        <f>+'MIT Da'!AI299+'SAR Da'!AI299+'URQ Da'!AI299+'ROC Da'!AI299+'SM Da'!AI299+'BN Da'!AI299+'BS Da'!AI299+'TDC Da'!AI299</f>
        <v>280.81400000000002</v>
      </c>
      <c r="AJ299" s="10">
        <f>+'MIT Da'!AJ299+'SAR Da'!AJ299+'URQ Da'!AJ299+'ROC Da'!AJ299+'SM Da'!AJ299+'BN Da'!AJ299+'BS Da'!AJ299+'TDC Da'!AJ299</f>
        <v>2.4</v>
      </c>
      <c r="AK299" s="10">
        <f>+'MIT Da'!AK299+'SAR Da'!AK299+'URQ Da'!AK299+'ROC Da'!AK299+'SM Da'!AK299+'BN Da'!AK299+'BS Da'!AK299+'TDC Da'!AK299</f>
        <v>514.28800000000001</v>
      </c>
      <c r="AL299" s="222">
        <f>+'MIT Da'!AL299+'SAR Da'!AL299+'URQ Da'!AL299+'ROC Da'!AL299+'SM Da'!AL299+'BN Da'!AL299+'BS Da'!AL299+'TDC Da'!AL299</f>
        <v>797.50199999999995</v>
      </c>
      <c r="AM299" s="55">
        <f>+'MIT Da'!AM299+'SAR Da'!AM299+'URQ Da'!AM299+'ROC Da'!AM299+'SM Da'!AM299+'BN Da'!AM299+'BS Da'!AM299+'TDC Da'!AM299</f>
        <v>9</v>
      </c>
      <c r="AN299" s="55">
        <f>+'MIT Da'!AN299+'SAR Da'!AN299+'URQ Da'!AN299+'ROC Da'!AN299+'SM Da'!AN299+'BN Da'!AN299+'BS Da'!AN299+'TDC Da'!AN299</f>
        <v>56</v>
      </c>
      <c r="AO299" s="55">
        <f>+'MIT Da'!AO299+'SAR Da'!AO299+'URQ Da'!AO299+'ROC Da'!AO299+'SM Da'!AO299+'BN Da'!AO299+'BS Da'!AO299+'TDC Da'!AO299</f>
        <v>77</v>
      </c>
      <c r="AP299" s="232">
        <f>+'MIT Da'!AP299+'SAR Da'!AP299+'URQ Da'!AP299+'ROC Da'!AP299+'SM Da'!AP299+'BN Da'!AP299+'BS Da'!AP299+'TDC Da'!AP299</f>
        <v>142</v>
      </c>
      <c r="AQ299" s="55">
        <f>+'MIT Da'!AQ299+'SAR Da'!AQ299+'URQ Da'!AQ299+'ROC Da'!AQ299+'SM Da'!AQ299+'BN Da'!AQ299+'BS Da'!AQ299+'TDC Da'!AQ299</f>
        <v>564</v>
      </c>
      <c r="AR299" s="55">
        <f>+'MIT Da'!AR299+'SAR Da'!AR299+'URQ Da'!AR299+'ROC Da'!AR299+'SM Da'!AR299+'BN Da'!AR299+'BS Da'!AR299+'TDC Da'!AR299</f>
        <v>399</v>
      </c>
      <c r="AS299" s="55">
        <f>+'MIT Da'!AS299+'SAR Da'!AS299+'URQ Da'!AS299+'ROC Da'!AS299+'SM Da'!AS299+'BN Da'!AS299+'BS Da'!AS299+'TDC Da'!AS299</f>
        <v>72</v>
      </c>
      <c r="AT299" s="232">
        <f>+SUM(RED_InfraMR[[#This Row],[B.02.1 - Parque de Coches Eléctricos Motrices]:[B.02.3 - Parque de Coches Eléctricos Motrices Tipo R]])</f>
        <v>1035</v>
      </c>
      <c r="AU299" s="55">
        <f>+'MIT Da'!AU299+'SAR Da'!AU299+'URQ Da'!AU299+'ROC Da'!AU299+'SM Da'!AU299+'BN Da'!AU299+'BS Da'!AU299+'TDC Da'!AU299</f>
        <v>12</v>
      </c>
      <c r="AV299" s="55">
        <f>+'MIT Da'!AV299+'SAR Da'!AV299+'URQ Da'!AV299+'ROC Da'!AV299+'SM Da'!AV299+'BN Da'!AV299+'BS Da'!AV299+'TDC Da'!AV299</f>
        <v>33</v>
      </c>
      <c r="AW299" s="55">
        <f>+'MIT Da'!AW299+'SAR Da'!AW299+'URQ Da'!AW299+'ROC Da'!AW299+'SM Da'!AW299+'BN Da'!AW299+'BS Da'!AW299+'TDC Da'!AW299</f>
        <v>64</v>
      </c>
      <c r="AX299" s="232">
        <f>+SUM(RED_InfraMR[[#This Row],[B.03.1 - Parque de Coches Motores Motrices Remolcados]:[B.03.3 - Parque de Coches Motores Motrices Cabina]])</f>
        <v>109</v>
      </c>
      <c r="AY299" s="55">
        <f>+'MIT Da'!AY299+'SAR Da'!AY299+'URQ Da'!AY299+'ROC Da'!AY299+'SM Da'!AY299+'BN Da'!AY299+'BS Da'!AY299+'TDC Da'!AY299</f>
        <v>493</v>
      </c>
      <c r="AZ299" s="55">
        <f>+'MIT Da'!AZ299+'SAR Da'!AZ299+'URQ Da'!AZ299+'ROC Da'!AZ299+'SM Da'!AZ299+'BN Da'!AZ299+'BS Da'!AZ299+'TDC Da'!AZ299</f>
        <v>131</v>
      </c>
      <c r="BA299" s="55">
        <f>+'MIT Da'!BA299+'SAR Da'!BA299+'URQ Da'!BA299+'ROC Da'!BA299+'SM Da'!BA299+'BN Da'!BA299+'BS Da'!BA299+'TDC Da'!BA299</f>
        <v>15</v>
      </c>
      <c r="BB299" s="55">
        <f>+'MIT Da'!BB299+'SAR Da'!BB299+'URQ Da'!BB299+'ROC Da'!BB299+'SM Da'!BB299+'BN Da'!BB299+'BS Da'!BB299+'TDC Da'!BB299</f>
        <v>0</v>
      </c>
      <c r="BC299" s="232">
        <f>+SUM(RED_InfraMR[[#This Row],[B.04.1 - Parque de Coches Remolcados Clase Unica]:[B.04.5 - Parque de Coches Remolcados para Servicios Especiales (Cartoneros)]])</f>
        <v>639</v>
      </c>
      <c r="BD299" s="393">
        <f>+'MIT Da'!BD299+'SAR Da'!BD299+'URQ Da'!BD299+'ROC Da'!BD299+'SM Da'!BD299+'BN Da'!BD299+'BS Da'!BD299+'TDC Da'!BD299</f>
        <v>163</v>
      </c>
      <c r="BE299" s="55">
        <f>+'MIT Da'!BE299+'SAR Da'!BE299+'URQ Da'!BE299+'ROC Da'!BE299+'SM Da'!BE299+'BN Da'!BE299+'BS Da'!BE299+'TDC Da'!BE299</f>
        <v>33</v>
      </c>
      <c r="BF299" s="55">
        <f>+'MIT Da'!BF299+'SAR Da'!BF299+'URQ Da'!BF299+'ROC Da'!BF299+'SM Da'!BF299+'BN Da'!BF299+'BS Da'!BF299+'TDC Da'!BF299</f>
        <v>103</v>
      </c>
      <c r="BG299" s="235"/>
    </row>
    <row r="300" spans="1:59">
      <c r="A300" s="1">
        <v>2017</v>
      </c>
      <c r="B300" s="1" t="s">
        <v>71</v>
      </c>
      <c r="C300" s="10">
        <f>+'MIT Da'!C300+'SAR Da'!C300+'URQ Da'!C300+'ROC Da'!C300+'SM Da'!C300+'BN Da'!C300+'BS Da'!C300+'TDC Da'!C300</f>
        <v>147.21299999999999</v>
      </c>
      <c r="D300" s="10">
        <f>+'MIT Da'!D300+'SAR Da'!D300+'URQ Da'!D300+'ROC Da'!D300+'SM Da'!D300+'BN Da'!D300+'BS Da'!D300+'TDC Da'!D300</f>
        <v>387.87799999999999</v>
      </c>
      <c r="E300" s="10">
        <f>+'MIT Da'!E300+'SAR Da'!E300+'URQ Da'!E300+'ROC Da'!E300+'SM Da'!E300+'BN Da'!E300+'BS Da'!E300+'TDC Da'!E300</f>
        <v>0</v>
      </c>
      <c r="F300" s="10">
        <f>+'MIT Da'!F300+'SAR Da'!F300+'URQ Da'!F300+'ROC Da'!F300+'SM Da'!F300+'BN Da'!F300+'BS Da'!F300+'TDC Da'!F300</f>
        <v>249.46163999999999</v>
      </c>
      <c r="G300" s="192">
        <f>+'MIT Da'!G300+'SAR Da'!G300+'URQ Da'!G300+'ROC Da'!G300+'SM Da'!G300+'BN Da'!G300+'BS Da'!G300+'TDC Da'!G300</f>
        <v>784.55263999999988</v>
      </c>
      <c r="H300" s="192">
        <f>+'MIT Da'!H300+'SAR Da'!H300+'URQ Da'!H300+'ROC Da'!H300+'SM Da'!H300+'BN Da'!H300+'BS Da'!H300+'TDC Da'!H300</f>
        <v>770.5326399999999</v>
      </c>
      <c r="I300" s="10">
        <f>+'MIT Da'!I300+'SAR Da'!I300+'URQ Da'!I300+'ROC Da'!I300+'SM Da'!I300+'BN Da'!I300+'BS Da'!I300+'TDC Da'!I300</f>
        <v>968.52011000000005</v>
      </c>
      <c r="J300" s="10">
        <f>+'MIT Da'!J300+'SAR Da'!J300+'URQ Da'!J300+'ROC Da'!J300+'SM Da'!J300+'BN Da'!J300+'BS Da'!J300+'TDC Da'!J300</f>
        <v>930.69891000000007</v>
      </c>
      <c r="K300" s="10">
        <f>+'MIT Da'!K300+'SAR Da'!K300+'URQ Da'!K300+'ROC Da'!K300+'SM Da'!K300+'BN Da'!K300+'BS Da'!K300+'TDC Da'!K300</f>
        <v>54.516999999999996</v>
      </c>
      <c r="L300" s="10">
        <f>+'MIT Da'!L300+'SAR Da'!L300+'URQ Da'!L300+'ROC Da'!L300+'SM Da'!L300+'BN Da'!L300+'BS Da'!L300+'TDC Da'!L300</f>
        <v>526.06900000000007</v>
      </c>
      <c r="M300" s="10">
        <f>+'MIT Da'!M300+'SAR Da'!M300+'URQ Da'!M300+'ROC Da'!M300+'SM Da'!M300+'BN Da'!M300+'BS Da'!M300+'TDC Da'!M300</f>
        <v>21.314999999999998</v>
      </c>
      <c r="N300" s="192">
        <f>+'MIT Da'!N300+'SAR Da'!N300+'URQ Da'!N300+'ROC Da'!N300+'SM Da'!N300+'BN Da'!N300+'BS Da'!N300+'TDC Da'!N300</f>
        <v>1456.7679099999998</v>
      </c>
      <c r="O300" s="192">
        <f>+'MIT Da'!O300+'SAR Da'!O300+'URQ Da'!O300+'ROC Da'!O300+'SM Da'!O300+'BN Da'!O300+'BS Da'!O300+'TDC Da'!O300</f>
        <v>1443.2249099999999</v>
      </c>
      <c r="P300" s="55">
        <f>+'MIT Da'!P300+'SAR Da'!P300+'URQ Da'!P300+'ROC Da'!P300+'SM Da'!P300+'BN Da'!P300+'BS Da'!P300+'TDC Da'!P300</f>
        <v>205</v>
      </c>
      <c r="Q300" s="55">
        <f>+'MIT Da'!Q300+'SAR Da'!Q300+'URQ Da'!Q300+'ROC Da'!Q300+'SM Da'!Q300+'BN Da'!Q300+'BS Da'!Q300+'TDC Da'!Q300</f>
        <v>58</v>
      </c>
      <c r="R300" s="55">
        <f>+'MIT Da'!R300+'SAR Da'!R300+'URQ Da'!R300+'ROC Da'!R300+'SM Da'!R300+'BN Da'!R300+'BS Da'!R300+'TDC Da'!R300</f>
        <v>10</v>
      </c>
      <c r="S300" s="213">
        <f>+'MIT Da'!S300+'SAR Da'!S300+'URQ Da'!S300+'ROC Da'!S300+'SM Da'!S300+'BN Da'!S300+'BS Da'!S300+'TDC Da'!S300</f>
        <v>273</v>
      </c>
      <c r="T300" s="213">
        <f>+'MIT Da'!T300+'SAR Da'!T300+'URQ Da'!T300+'ROC Da'!T300+'SM Da'!T300+'BN Da'!T300+'BS Da'!T300+'TDC Da'!T300</f>
        <v>264</v>
      </c>
      <c r="U300" s="55">
        <f>+'MIT Da'!U300+'SAR Da'!U300+'URQ Da'!U300+'ROC Da'!U300+'SM Da'!U300+'BN Da'!U300+'BS Da'!U300+'TDC Da'!U300</f>
        <v>137</v>
      </c>
      <c r="V300" s="55">
        <f>+'MIT Da'!V300+'SAR Da'!V300+'URQ Da'!V300+'ROC Da'!V300+'SM Da'!V300+'BN Da'!V300+'BS Da'!V300+'TDC Da'!V300</f>
        <v>407</v>
      </c>
      <c r="W300" s="55">
        <f>+'MIT Da'!W300+'SAR Da'!W300+'URQ Da'!W300+'ROC Da'!W300+'SM Da'!W300+'BN Da'!W300+'BS Da'!W300+'TDC Da'!W300</f>
        <v>11</v>
      </c>
      <c r="X300" s="55">
        <f>+'MIT Da'!X300+'SAR Da'!X300+'URQ Da'!X300+'ROC Da'!X300+'SM Da'!X300+'BN Da'!X300+'BS Da'!X300+'TDC Da'!X300</f>
        <v>117</v>
      </c>
      <c r="Y300" s="55">
        <f>+'MIT Da'!Y300+'SAR Da'!Y300+'URQ Da'!Y300+'ROC Da'!Y300+'SM Da'!Y300+'BN Da'!Y300+'BS Da'!Y300+'TDC Da'!Y300</f>
        <v>4</v>
      </c>
      <c r="Z300" s="219">
        <f>+'MIT Da'!Z300+'SAR Da'!Z300+'URQ Da'!Z300+'ROC Da'!Z300+'SM Da'!Z300+'BN Da'!Z300+'BS Da'!Z300+'TDC Da'!Z300</f>
        <v>676</v>
      </c>
      <c r="AA300" s="55">
        <f>+'MIT Da'!AA300+'SAR Da'!AA300+'URQ Da'!AA300+'ROC Da'!AA300+'SM Da'!AA300+'BN Da'!AA300+'BS Da'!AA300+'TDC Da'!AA300</f>
        <v>194</v>
      </c>
      <c r="AB300" s="55">
        <f>+'MIT Da'!AB300+'SAR Da'!AB300+'URQ Da'!AB300+'ROC Da'!AB300+'SM Da'!AB300+'BN Da'!AB300+'BS Da'!AB300+'TDC Da'!AB300</f>
        <v>103</v>
      </c>
      <c r="AC300" s="55">
        <f>+'MIT Da'!AC300+'SAR Da'!AC300+'URQ Da'!AC300+'ROC Da'!AC300+'SM Da'!AC300+'BN Da'!AC300+'BS Da'!AC300+'TDC Da'!AC300</f>
        <v>676</v>
      </c>
      <c r="AD300" s="219">
        <f>+'MIT Da'!AD300+'SAR Da'!AD300+'URQ Da'!AD300+'ROC Da'!AD300+'SM Da'!AD300+'BN Da'!AD300+'BS Da'!AD300+'TDC Da'!AD300</f>
        <v>973</v>
      </c>
      <c r="AE300" s="55">
        <f>+'MIT Da'!AE300+'SAR Da'!AE300+'URQ Da'!AE300+'ROC Da'!AE300+'SM Da'!AE300+'BN Da'!AE300+'BS Da'!AE300+'TDC Da'!AE300</f>
        <v>59</v>
      </c>
      <c r="AF300" s="55">
        <f>+'MIT Da'!AF300+'SAR Da'!AF300+'URQ Da'!AF300+'ROC Da'!AF300+'SM Da'!AF300+'BN Da'!AF300+'BS Da'!AF300+'TDC Da'!AF300</f>
        <v>101</v>
      </c>
      <c r="AG300" s="55">
        <f>+'MIT Da'!AG300+'SAR Da'!AG300+'URQ Da'!AG300+'ROC Da'!AG300+'SM Da'!AG300+'BN Da'!AG300+'BS Da'!AG300+'TDC Da'!AG300</f>
        <v>470</v>
      </c>
      <c r="AH300" s="219">
        <f>+'MIT Da'!AH300+'SAR Da'!AH300+'URQ Da'!AH300+'ROC Da'!AH300+'SM Da'!AH300+'BN Da'!AH300+'BS Da'!AH300+'TDC Da'!AH300</f>
        <v>630</v>
      </c>
      <c r="AI300" s="10">
        <f>+'MIT Da'!AI300+'SAR Da'!AI300+'URQ Da'!AI300+'ROC Da'!AI300+'SM Da'!AI300+'BN Da'!AI300+'BS Da'!AI300+'TDC Da'!AI300</f>
        <v>280.81400000000002</v>
      </c>
      <c r="AJ300" s="10">
        <f>+'MIT Da'!AJ300+'SAR Da'!AJ300+'URQ Da'!AJ300+'ROC Da'!AJ300+'SM Da'!AJ300+'BN Da'!AJ300+'BS Da'!AJ300+'TDC Da'!AJ300</f>
        <v>2.4</v>
      </c>
      <c r="AK300" s="10">
        <f>+'MIT Da'!AK300+'SAR Da'!AK300+'URQ Da'!AK300+'ROC Da'!AK300+'SM Da'!AK300+'BN Da'!AK300+'BS Da'!AK300+'TDC Da'!AK300</f>
        <v>514.28800000000001</v>
      </c>
      <c r="AL300" s="222">
        <f>+'MIT Da'!AL300+'SAR Da'!AL300+'URQ Da'!AL300+'ROC Da'!AL300+'SM Da'!AL300+'BN Da'!AL300+'BS Da'!AL300+'TDC Da'!AL300</f>
        <v>797.50199999999995</v>
      </c>
      <c r="AM300" s="55">
        <f>+'MIT Da'!AM300+'SAR Da'!AM300+'URQ Da'!AM300+'ROC Da'!AM300+'SM Da'!AM300+'BN Da'!AM300+'BS Da'!AM300+'TDC Da'!AM300</f>
        <v>9</v>
      </c>
      <c r="AN300" s="55">
        <f>+'MIT Da'!AN300+'SAR Da'!AN300+'URQ Da'!AN300+'ROC Da'!AN300+'SM Da'!AN300+'BN Da'!AN300+'BS Da'!AN300+'TDC Da'!AN300</f>
        <v>56</v>
      </c>
      <c r="AO300" s="55">
        <f>+'MIT Da'!AO300+'SAR Da'!AO300+'URQ Da'!AO300+'ROC Da'!AO300+'SM Da'!AO300+'BN Da'!AO300+'BS Da'!AO300+'TDC Da'!AO300</f>
        <v>77</v>
      </c>
      <c r="AP300" s="232">
        <f>+'MIT Da'!AP300+'SAR Da'!AP300+'URQ Da'!AP300+'ROC Da'!AP300+'SM Da'!AP300+'BN Da'!AP300+'BS Da'!AP300+'TDC Da'!AP300</f>
        <v>142</v>
      </c>
      <c r="AQ300" s="55">
        <f>+'MIT Da'!AQ300+'SAR Da'!AQ300+'URQ Da'!AQ300+'ROC Da'!AQ300+'SM Da'!AQ300+'BN Da'!AQ300+'BS Da'!AQ300+'TDC Da'!AQ300</f>
        <v>564</v>
      </c>
      <c r="AR300" s="55">
        <f>+'MIT Da'!AR300+'SAR Da'!AR300+'URQ Da'!AR300+'ROC Da'!AR300+'SM Da'!AR300+'BN Da'!AR300+'BS Da'!AR300+'TDC Da'!AR300</f>
        <v>399</v>
      </c>
      <c r="AS300" s="55">
        <f>+'MIT Da'!AS300+'SAR Da'!AS300+'URQ Da'!AS300+'ROC Da'!AS300+'SM Da'!AS300+'BN Da'!AS300+'BS Da'!AS300+'TDC Da'!AS300</f>
        <v>72</v>
      </c>
      <c r="AT300" s="232">
        <f>+SUM(RED_InfraMR[[#This Row],[B.02.1 - Parque de Coches Eléctricos Motrices]:[B.02.3 - Parque de Coches Eléctricos Motrices Tipo R]])</f>
        <v>1035</v>
      </c>
      <c r="AU300" s="55">
        <f>+'MIT Da'!AU300+'SAR Da'!AU300+'URQ Da'!AU300+'ROC Da'!AU300+'SM Da'!AU300+'BN Da'!AU300+'BS Da'!AU300+'TDC Da'!AU300</f>
        <v>12</v>
      </c>
      <c r="AV300" s="55">
        <f>+'MIT Da'!AV300+'SAR Da'!AV300+'URQ Da'!AV300+'ROC Da'!AV300+'SM Da'!AV300+'BN Da'!AV300+'BS Da'!AV300+'TDC Da'!AV300</f>
        <v>33</v>
      </c>
      <c r="AW300" s="55">
        <f>+'MIT Da'!AW300+'SAR Da'!AW300+'URQ Da'!AW300+'ROC Da'!AW300+'SM Da'!AW300+'BN Da'!AW300+'BS Da'!AW300+'TDC Da'!AW300</f>
        <v>64</v>
      </c>
      <c r="AX300" s="232">
        <f>+SUM(RED_InfraMR[[#This Row],[B.03.1 - Parque de Coches Motores Motrices Remolcados]:[B.03.3 - Parque de Coches Motores Motrices Cabina]])</f>
        <v>109</v>
      </c>
      <c r="AY300" s="55">
        <f>+'MIT Da'!AY300+'SAR Da'!AY300+'URQ Da'!AY300+'ROC Da'!AY300+'SM Da'!AY300+'BN Da'!AY300+'BS Da'!AY300+'TDC Da'!AY300</f>
        <v>493</v>
      </c>
      <c r="AZ300" s="55">
        <f>+'MIT Da'!AZ300+'SAR Da'!AZ300+'URQ Da'!AZ300+'ROC Da'!AZ300+'SM Da'!AZ300+'BN Da'!AZ300+'BS Da'!AZ300+'TDC Da'!AZ300</f>
        <v>131</v>
      </c>
      <c r="BA300" s="55">
        <f>+'MIT Da'!BA300+'SAR Da'!BA300+'URQ Da'!BA300+'ROC Da'!BA300+'SM Da'!BA300+'BN Da'!BA300+'BS Da'!BA300+'TDC Da'!BA300</f>
        <v>15</v>
      </c>
      <c r="BB300" s="55">
        <f>+'MIT Da'!BB300+'SAR Da'!BB300+'URQ Da'!BB300+'ROC Da'!BB300+'SM Da'!BB300+'BN Da'!BB300+'BS Da'!BB300+'TDC Da'!BB300</f>
        <v>0</v>
      </c>
      <c r="BC300" s="232">
        <f>+SUM(RED_InfraMR[[#This Row],[B.04.1 - Parque de Coches Remolcados Clase Unica]:[B.04.5 - Parque de Coches Remolcados para Servicios Especiales (Cartoneros)]])</f>
        <v>639</v>
      </c>
      <c r="BD300" s="393">
        <f>+'MIT Da'!BD300+'SAR Da'!BD300+'URQ Da'!BD300+'ROC Da'!BD300+'SM Da'!BD300+'BN Da'!BD300+'BS Da'!BD300+'TDC Da'!BD300</f>
        <v>163</v>
      </c>
      <c r="BE300" s="55">
        <f>+'MIT Da'!BE300+'SAR Da'!BE300+'URQ Da'!BE300+'ROC Da'!BE300+'SM Da'!BE300+'BN Da'!BE300+'BS Da'!BE300+'TDC Da'!BE300</f>
        <v>33</v>
      </c>
      <c r="BF300" s="55">
        <f>+'MIT Da'!BF300+'SAR Da'!BF300+'URQ Da'!BF300+'ROC Da'!BF300+'SM Da'!BF300+'BN Da'!BF300+'BS Da'!BF300+'TDC Da'!BF300</f>
        <v>103</v>
      </c>
      <c r="BG300" s="235"/>
    </row>
    <row r="301" spans="1:59">
      <c r="A301" s="1">
        <v>2017</v>
      </c>
      <c r="B301" s="1" t="s">
        <v>72</v>
      </c>
      <c r="C301" s="10">
        <f>+'MIT Da'!C301+'SAR Da'!C301+'URQ Da'!C301+'ROC Da'!C301+'SM Da'!C301+'BN Da'!C301+'BS Da'!C301+'TDC Da'!C301</f>
        <v>154.72800000000001</v>
      </c>
      <c r="D301" s="10">
        <f>+'MIT Da'!D301+'SAR Da'!D301+'URQ Da'!D301+'ROC Da'!D301+'SM Da'!D301+'BN Da'!D301+'BS Da'!D301+'TDC Da'!D301</f>
        <v>465.76300000000003</v>
      </c>
      <c r="E301" s="10">
        <f>+'MIT Da'!E301+'SAR Da'!E301+'URQ Da'!E301+'ROC Da'!E301+'SM Da'!E301+'BN Da'!E301+'BS Da'!E301+'TDC Da'!E301</f>
        <v>0</v>
      </c>
      <c r="F301" s="10">
        <f>+'MIT Da'!F301+'SAR Da'!F301+'URQ Da'!F301+'ROC Da'!F301+'SM Da'!F301+'BN Da'!F301+'BS Da'!F301+'TDC Da'!F301</f>
        <v>249.46163999999999</v>
      </c>
      <c r="G301" s="192">
        <f>+'MIT Da'!G301+'SAR Da'!G301+'URQ Da'!G301+'ROC Da'!G301+'SM Da'!G301+'BN Da'!G301+'BS Da'!G301+'TDC Da'!G301</f>
        <v>869.95263999999997</v>
      </c>
      <c r="H301" s="192">
        <f>+'MIT Da'!H301+'SAR Da'!H301+'URQ Da'!H301+'ROC Da'!H301+'SM Da'!H301+'BN Da'!H301+'BS Da'!H301+'TDC Da'!H301</f>
        <v>855.93263999999999</v>
      </c>
      <c r="I301" s="10">
        <f>+'MIT Da'!I301+'SAR Da'!I301+'URQ Da'!I301+'ROC Da'!I301+'SM Da'!I301+'BN Da'!I301+'BS Da'!I301+'TDC Da'!I301</f>
        <v>968.52011000000005</v>
      </c>
      <c r="J301" s="10">
        <f>+'MIT Da'!J301+'SAR Da'!J301+'URQ Da'!J301+'ROC Da'!J301+'SM Da'!J301+'BN Da'!J301+'BS Da'!J301+'TDC Da'!J301</f>
        <v>1093.9839099999999</v>
      </c>
      <c r="K301" s="10">
        <f>+'MIT Da'!K301+'SAR Da'!K301+'URQ Da'!K301+'ROC Da'!K301+'SM Da'!K301+'BN Da'!K301+'BS Da'!K301+'TDC Da'!K301</f>
        <v>54.516999999999996</v>
      </c>
      <c r="L301" s="10">
        <f>+'MIT Da'!L301+'SAR Da'!L301+'URQ Da'!L301+'ROC Da'!L301+'SM Da'!L301+'BN Da'!L301+'BS Da'!L301+'TDC Da'!L301</f>
        <v>526.06900000000007</v>
      </c>
      <c r="M301" s="10">
        <f>+'MIT Da'!M301+'SAR Da'!M301+'URQ Da'!M301+'ROC Da'!M301+'SM Da'!M301+'BN Da'!M301+'BS Da'!M301+'TDC Da'!M301</f>
        <v>21.314999999999998</v>
      </c>
      <c r="N301" s="192">
        <f>+'MIT Da'!N301+'SAR Da'!N301+'URQ Da'!N301+'ROC Da'!N301+'SM Da'!N301+'BN Da'!N301+'BS Da'!N301+'TDC Da'!N301</f>
        <v>1620.0529099999997</v>
      </c>
      <c r="O301" s="192">
        <f>+'MIT Da'!O301+'SAR Da'!O301+'URQ Da'!O301+'ROC Da'!O301+'SM Da'!O301+'BN Da'!O301+'BS Da'!O301+'TDC Da'!O301</f>
        <v>1606.5099099999998</v>
      </c>
      <c r="P301" s="55">
        <f>+'MIT Da'!P301+'SAR Da'!P301+'URQ Da'!P301+'ROC Da'!P301+'SM Da'!P301+'BN Da'!P301+'BS Da'!P301+'TDC Da'!P301</f>
        <v>210</v>
      </c>
      <c r="Q301" s="55">
        <f>+'MIT Da'!Q301+'SAR Da'!Q301+'URQ Da'!Q301+'ROC Da'!Q301+'SM Da'!Q301+'BN Da'!Q301+'BS Da'!Q301+'TDC Da'!Q301</f>
        <v>58</v>
      </c>
      <c r="R301" s="55">
        <f>+'MIT Da'!R301+'SAR Da'!R301+'URQ Da'!R301+'ROC Da'!R301+'SM Da'!R301+'BN Da'!R301+'BS Da'!R301+'TDC Da'!R301</f>
        <v>10</v>
      </c>
      <c r="S301" s="213">
        <f>+'MIT Da'!S301+'SAR Da'!S301+'URQ Da'!S301+'ROC Da'!S301+'SM Da'!S301+'BN Da'!S301+'BS Da'!S301+'TDC Da'!S301</f>
        <v>278</v>
      </c>
      <c r="T301" s="213">
        <f>+'MIT Da'!T301+'SAR Da'!T301+'URQ Da'!T301+'ROC Da'!T301+'SM Da'!T301+'BN Da'!T301+'BS Da'!T301+'TDC Da'!T301</f>
        <v>269</v>
      </c>
      <c r="U301" s="55">
        <f>+'MIT Da'!U301+'SAR Da'!U301+'URQ Da'!U301+'ROC Da'!U301+'SM Da'!U301+'BN Da'!U301+'BS Da'!U301+'TDC Da'!U301</f>
        <v>137</v>
      </c>
      <c r="V301" s="55">
        <f>+'MIT Da'!V301+'SAR Da'!V301+'URQ Da'!V301+'ROC Da'!V301+'SM Da'!V301+'BN Da'!V301+'BS Da'!V301+'TDC Da'!V301</f>
        <v>407</v>
      </c>
      <c r="W301" s="55">
        <f>+'MIT Da'!W301+'SAR Da'!W301+'URQ Da'!W301+'ROC Da'!W301+'SM Da'!W301+'BN Da'!W301+'BS Da'!W301+'TDC Da'!W301</f>
        <v>11</v>
      </c>
      <c r="X301" s="55">
        <f>+'MIT Da'!X301+'SAR Da'!X301+'URQ Da'!X301+'ROC Da'!X301+'SM Da'!X301+'BN Da'!X301+'BS Da'!X301+'TDC Da'!X301</f>
        <v>117</v>
      </c>
      <c r="Y301" s="55">
        <f>+'MIT Da'!Y301+'SAR Da'!Y301+'URQ Da'!Y301+'ROC Da'!Y301+'SM Da'!Y301+'BN Da'!Y301+'BS Da'!Y301+'TDC Da'!Y301</f>
        <v>4</v>
      </c>
      <c r="Z301" s="219">
        <f>+'MIT Da'!Z301+'SAR Da'!Z301+'URQ Da'!Z301+'ROC Da'!Z301+'SM Da'!Z301+'BN Da'!Z301+'BS Da'!Z301+'TDC Da'!Z301</f>
        <v>676</v>
      </c>
      <c r="AA301" s="55">
        <f>+'MIT Da'!AA301+'SAR Da'!AA301+'URQ Da'!AA301+'ROC Da'!AA301+'SM Da'!AA301+'BN Da'!AA301+'BS Da'!AA301+'TDC Da'!AA301</f>
        <v>194</v>
      </c>
      <c r="AB301" s="55">
        <f>+'MIT Da'!AB301+'SAR Da'!AB301+'URQ Da'!AB301+'ROC Da'!AB301+'SM Da'!AB301+'BN Da'!AB301+'BS Da'!AB301+'TDC Da'!AB301</f>
        <v>103</v>
      </c>
      <c r="AC301" s="55">
        <f>+'MIT Da'!AC301+'SAR Da'!AC301+'URQ Da'!AC301+'ROC Da'!AC301+'SM Da'!AC301+'BN Da'!AC301+'BS Da'!AC301+'TDC Da'!AC301</f>
        <v>676</v>
      </c>
      <c r="AD301" s="219">
        <f>+'MIT Da'!AD301+'SAR Da'!AD301+'URQ Da'!AD301+'ROC Da'!AD301+'SM Da'!AD301+'BN Da'!AD301+'BS Da'!AD301+'TDC Da'!AD301</f>
        <v>973</v>
      </c>
      <c r="AE301" s="55">
        <f>+'MIT Da'!AE301+'SAR Da'!AE301+'URQ Da'!AE301+'ROC Da'!AE301+'SM Da'!AE301+'BN Da'!AE301+'BS Da'!AE301+'TDC Da'!AE301</f>
        <v>59</v>
      </c>
      <c r="AF301" s="55">
        <f>+'MIT Da'!AF301+'SAR Da'!AF301+'URQ Da'!AF301+'ROC Da'!AF301+'SM Da'!AF301+'BN Da'!AF301+'BS Da'!AF301+'TDC Da'!AF301</f>
        <v>101</v>
      </c>
      <c r="AG301" s="55">
        <f>+'MIT Da'!AG301+'SAR Da'!AG301+'URQ Da'!AG301+'ROC Da'!AG301+'SM Da'!AG301+'BN Da'!AG301+'BS Da'!AG301+'TDC Da'!AG301</f>
        <v>470</v>
      </c>
      <c r="AH301" s="219">
        <f>+'MIT Da'!AH301+'SAR Da'!AH301+'URQ Da'!AH301+'ROC Da'!AH301+'SM Da'!AH301+'BN Da'!AH301+'BS Da'!AH301+'TDC Da'!AH301</f>
        <v>630</v>
      </c>
      <c r="AI301" s="10">
        <f>+'MIT Da'!AI301+'SAR Da'!AI301+'URQ Da'!AI301+'ROC Da'!AI301+'SM Da'!AI301+'BN Da'!AI301+'BS Da'!AI301+'TDC Da'!AI301</f>
        <v>280.81400000000002</v>
      </c>
      <c r="AJ301" s="10">
        <f>+'MIT Da'!AJ301+'SAR Da'!AJ301+'URQ Da'!AJ301+'ROC Da'!AJ301+'SM Da'!AJ301+'BN Da'!AJ301+'BS Da'!AJ301+'TDC Da'!AJ301</f>
        <v>2.4</v>
      </c>
      <c r="AK301" s="10">
        <f>+'MIT Da'!AK301+'SAR Da'!AK301+'URQ Da'!AK301+'ROC Da'!AK301+'SM Da'!AK301+'BN Da'!AK301+'BS Da'!AK301+'TDC Da'!AK301</f>
        <v>514.28800000000001</v>
      </c>
      <c r="AL301" s="222">
        <f>+'MIT Da'!AL301+'SAR Da'!AL301+'URQ Da'!AL301+'ROC Da'!AL301+'SM Da'!AL301+'BN Da'!AL301+'BS Da'!AL301+'TDC Da'!AL301</f>
        <v>797.50199999999995</v>
      </c>
      <c r="AM301" s="55">
        <f>+'MIT Da'!AM301+'SAR Da'!AM301+'URQ Da'!AM301+'ROC Da'!AM301+'SM Da'!AM301+'BN Da'!AM301+'BS Da'!AM301+'TDC Da'!AM301</f>
        <v>9</v>
      </c>
      <c r="AN301" s="55">
        <f>+'MIT Da'!AN301+'SAR Da'!AN301+'URQ Da'!AN301+'ROC Da'!AN301+'SM Da'!AN301+'BN Da'!AN301+'BS Da'!AN301+'TDC Da'!AN301</f>
        <v>56</v>
      </c>
      <c r="AO301" s="55">
        <f>+'MIT Da'!AO301+'SAR Da'!AO301+'URQ Da'!AO301+'ROC Da'!AO301+'SM Da'!AO301+'BN Da'!AO301+'BS Da'!AO301+'TDC Da'!AO301</f>
        <v>77</v>
      </c>
      <c r="AP301" s="232">
        <f>+'MIT Da'!AP301+'SAR Da'!AP301+'URQ Da'!AP301+'ROC Da'!AP301+'SM Da'!AP301+'BN Da'!AP301+'BS Da'!AP301+'TDC Da'!AP301</f>
        <v>142</v>
      </c>
      <c r="AQ301" s="55">
        <f>+'MIT Da'!AQ301+'SAR Da'!AQ301+'URQ Da'!AQ301+'ROC Da'!AQ301+'SM Da'!AQ301+'BN Da'!AQ301+'BS Da'!AQ301+'TDC Da'!AQ301</f>
        <v>564</v>
      </c>
      <c r="AR301" s="55">
        <f>+'MIT Da'!AR301+'SAR Da'!AR301+'URQ Da'!AR301+'ROC Da'!AR301+'SM Da'!AR301+'BN Da'!AR301+'BS Da'!AR301+'TDC Da'!AR301</f>
        <v>399</v>
      </c>
      <c r="AS301" s="55">
        <f>+'MIT Da'!AS301+'SAR Da'!AS301+'URQ Da'!AS301+'ROC Da'!AS301+'SM Da'!AS301+'BN Da'!AS301+'BS Da'!AS301+'TDC Da'!AS301</f>
        <v>72</v>
      </c>
      <c r="AT301" s="232">
        <f>+SUM(RED_InfraMR[[#This Row],[B.02.1 - Parque de Coches Eléctricos Motrices]:[B.02.3 - Parque de Coches Eléctricos Motrices Tipo R]])</f>
        <v>1035</v>
      </c>
      <c r="AU301" s="55">
        <f>+'MIT Da'!AU301+'SAR Da'!AU301+'URQ Da'!AU301+'ROC Da'!AU301+'SM Da'!AU301+'BN Da'!AU301+'BS Da'!AU301+'TDC Da'!AU301</f>
        <v>12</v>
      </c>
      <c r="AV301" s="55">
        <f>+'MIT Da'!AV301+'SAR Da'!AV301+'URQ Da'!AV301+'ROC Da'!AV301+'SM Da'!AV301+'BN Da'!AV301+'BS Da'!AV301+'TDC Da'!AV301</f>
        <v>33</v>
      </c>
      <c r="AW301" s="55">
        <f>+'MIT Da'!AW301+'SAR Da'!AW301+'URQ Da'!AW301+'ROC Da'!AW301+'SM Da'!AW301+'BN Da'!AW301+'BS Da'!AW301+'TDC Da'!AW301</f>
        <v>64</v>
      </c>
      <c r="AX301" s="232">
        <f>+SUM(RED_InfraMR[[#This Row],[B.03.1 - Parque de Coches Motores Motrices Remolcados]:[B.03.3 - Parque de Coches Motores Motrices Cabina]])</f>
        <v>109</v>
      </c>
      <c r="AY301" s="55">
        <f>+'MIT Da'!AY301+'SAR Da'!AY301+'URQ Da'!AY301+'ROC Da'!AY301+'SM Da'!AY301+'BN Da'!AY301+'BS Da'!AY301+'TDC Da'!AY301</f>
        <v>493</v>
      </c>
      <c r="AZ301" s="55">
        <f>+'MIT Da'!AZ301+'SAR Da'!AZ301+'URQ Da'!AZ301+'ROC Da'!AZ301+'SM Da'!AZ301+'BN Da'!AZ301+'BS Da'!AZ301+'TDC Da'!AZ301</f>
        <v>131</v>
      </c>
      <c r="BA301" s="55">
        <f>+'MIT Da'!BA301+'SAR Da'!BA301+'URQ Da'!BA301+'ROC Da'!BA301+'SM Da'!BA301+'BN Da'!BA301+'BS Da'!BA301+'TDC Da'!BA301</f>
        <v>15</v>
      </c>
      <c r="BB301" s="55">
        <f>+'MIT Da'!BB301+'SAR Da'!BB301+'URQ Da'!BB301+'ROC Da'!BB301+'SM Da'!BB301+'BN Da'!BB301+'BS Da'!BB301+'TDC Da'!BB301</f>
        <v>0</v>
      </c>
      <c r="BC301" s="232">
        <f>+SUM(RED_InfraMR[[#This Row],[B.04.1 - Parque de Coches Remolcados Clase Unica]:[B.04.5 - Parque de Coches Remolcados para Servicios Especiales (Cartoneros)]])</f>
        <v>639</v>
      </c>
      <c r="BD301" s="393">
        <f>+'MIT Da'!BD301+'SAR Da'!BD301+'URQ Da'!BD301+'ROC Da'!BD301+'SM Da'!BD301+'BN Da'!BD301+'BS Da'!BD301+'TDC Da'!BD301</f>
        <v>163</v>
      </c>
      <c r="BE301" s="55">
        <f>+'MIT Da'!BE301+'SAR Da'!BE301+'URQ Da'!BE301+'ROC Da'!BE301+'SM Da'!BE301+'BN Da'!BE301+'BS Da'!BE301+'TDC Da'!BE301</f>
        <v>33</v>
      </c>
      <c r="BF301" s="55">
        <f>+'MIT Da'!BF301+'SAR Da'!BF301+'URQ Da'!BF301+'ROC Da'!BF301+'SM Da'!BF301+'BN Da'!BF301+'BS Da'!BF301+'TDC Da'!BF301</f>
        <v>103</v>
      </c>
      <c r="BG301" s="235"/>
    </row>
    <row r="302" spans="1:59">
      <c r="A302" s="1">
        <v>2018</v>
      </c>
      <c r="B302" s="1" t="s">
        <v>61</v>
      </c>
      <c r="C302" s="10">
        <f>+'MIT Da'!C302+'SAR Da'!C302+'URQ Da'!C302+'ROC Da'!C302+'SM Da'!C302+'BN Da'!C302+'BS Da'!C302+'TDC Da'!C302</f>
        <v>154.72800000000001</v>
      </c>
      <c r="D302" s="10">
        <f>+'MIT Da'!D302+'SAR Da'!D302+'URQ Da'!D302+'ROC Da'!D302+'SM Da'!D302+'BN Da'!D302+'BS Da'!D302+'TDC Da'!D302</f>
        <v>465.76300000000003</v>
      </c>
      <c r="E302" s="10">
        <f>+'MIT Da'!E302+'SAR Da'!E302+'URQ Da'!E302+'ROC Da'!E302+'SM Da'!E302+'BN Da'!E302+'BS Da'!E302+'TDC Da'!E302</f>
        <v>0</v>
      </c>
      <c r="F302" s="10">
        <f>+'MIT Da'!F302+'SAR Da'!F302+'URQ Da'!F302+'ROC Da'!F302+'SM Da'!F302+'BN Da'!F302+'BS Da'!F302+'TDC Da'!F302</f>
        <v>249.46163999999999</v>
      </c>
      <c r="G302" s="192">
        <f>+'MIT Da'!G302+'SAR Da'!G302+'URQ Da'!G302+'ROC Da'!G302+'SM Da'!G302+'BN Da'!G302+'BS Da'!G302+'TDC Da'!G302</f>
        <v>869.95263999999997</v>
      </c>
      <c r="H302" s="192">
        <f>+'MIT Da'!H302+'SAR Da'!H302+'URQ Da'!H302+'ROC Da'!H302+'SM Da'!H302+'BN Da'!H302+'BS Da'!H302+'TDC Da'!H302</f>
        <v>855.93263999999999</v>
      </c>
      <c r="I302" s="10">
        <f>+'MIT Da'!I302+'SAR Da'!I302+'URQ Da'!I302+'ROC Da'!I302+'SM Da'!I302+'BN Da'!I302+'BS Da'!I302+'TDC Da'!I302</f>
        <v>968.52011000000005</v>
      </c>
      <c r="J302" s="10">
        <f>+'MIT Da'!J302+'SAR Da'!J302+'URQ Da'!J302+'ROC Da'!J302+'SM Da'!J302+'BN Da'!J302+'BS Da'!J302+'TDC Da'!J302</f>
        <v>1093.9839099999999</v>
      </c>
      <c r="K302" s="10">
        <f>+'MIT Da'!K302+'SAR Da'!K302+'URQ Da'!K302+'ROC Da'!K302+'SM Da'!K302+'BN Da'!K302+'BS Da'!K302+'TDC Da'!K302</f>
        <v>54.516999999999996</v>
      </c>
      <c r="L302" s="10">
        <f>+'MIT Da'!L302+'SAR Da'!L302+'URQ Da'!L302+'ROC Da'!L302+'SM Da'!L302+'BN Da'!L302+'BS Da'!L302+'TDC Da'!L302</f>
        <v>526.06900000000007</v>
      </c>
      <c r="M302" s="10">
        <f>+'MIT Da'!M302+'SAR Da'!M302+'URQ Da'!M302+'ROC Da'!M302+'SM Da'!M302+'BN Da'!M302+'BS Da'!M302+'TDC Da'!M302</f>
        <v>21.314999999999998</v>
      </c>
      <c r="N302" s="192">
        <f>+'MIT Da'!N302+'SAR Da'!N302+'URQ Da'!N302+'ROC Da'!N302+'SM Da'!N302+'BN Da'!N302+'BS Da'!N302+'TDC Da'!N302</f>
        <v>1620.0529099999997</v>
      </c>
      <c r="O302" s="192">
        <f>+'MIT Da'!O302+'SAR Da'!O302+'URQ Da'!O302+'ROC Da'!O302+'SM Da'!O302+'BN Da'!O302+'BS Da'!O302+'TDC Da'!O302</f>
        <v>1606.5099099999998</v>
      </c>
      <c r="P302" s="55">
        <f>+'MIT Da'!P302+'SAR Da'!P302+'URQ Da'!P302+'ROC Da'!P302+'SM Da'!P302+'BN Da'!P302+'BS Da'!P302+'TDC Da'!P302</f>
        <v>210</v>
      </c>
      <c r="Q302" s="55">
        <f>+'MIT Da'!Q302+'SAR Da'!Q302+'URQ Da'!Q302+'ROC Da'!Q302+'SM Da'!Q302+'BN Da'!Q302+'BS Da'!Q302+'TDC Da'!Q302</f>
        <v>58</v>
      </c>
      <c r="R302" s="55">
        <f>+'MIT Da'!R302+'SAR Da'!R302+'URQ Da'!R302+'ROC Da'!R302+'SM Da'!R302+'BN Da'!R302+'BS Da'!R302+'TDC Da'!R302</f>
        <v>10</v>
      </c>
      <c r="S302" s="213">
        <f>+'MIT Da'!S302+'SAR Da'!S302+'URQ Da'!S302+'ROC Da'!S302+'SM Da'!S302+'BN Da'!S302+'BS Da'!S302+'TDC Da'!S302</f>
        <v>278</v>
      </c>
      <c r="T302" s="213">
        <f>+'MIT Da'!T302+'SAR Da'!T302+'URQ Da'!T302+'ROC Da'!T302+'SM Da'!T302+'BN Da'!T302+'BS Da'!T302+'TDC Da'!T302</f>
        <v>269</v>
      </c>
      <c r="U302" s="55">
        <f>+'MIT Da'!U302+'SAR Da'!U302+'URQ Da'!U302+'ROC Da'!U302+'SM Da'!U302+'BN Da'!U302+'BS Da'!U302+'TDC Da'!U302</f>
        <v>137</v>
      </c>
      <c r="V302" s="55">
        <f>+'MIT Da'!V302+'SAR Da'!V302+'URQ Da'!V302+'ROC Da'!V302+'SM Da'!V302+'BN Da'!V302+'BS Da'!V302+'TDC Da'!V302</f>
        <v>407</v>
      </c>
      <c r="W302" s="55">
        <f>+'MIT Da'!W302+'SAR Da'!W302+'URQ Da'!W302+'ROC Da'!W302+'SM Da'!W302+'BN Da'!W302+'BS Da'!W302+'TDC Da'!W302</f>
        <v>11</v>
      </c>
      <c r="X302" s="55">
        <f>+'MIT Da'!X302+'SAR Da'!X302+'URQ Da'!X302+'ROC Da'!X302+'SM Da'!X302+'BN Da'!X302+'BS Da'!X302+'TDC Da'!X302</f>
        <v>117</v>
      </c>
      <c r="Y302" s="55">
        <f>+'MIT Da'!Y302+'SAR Da'!Y302+'URQ Da'!Y302+'ROC Da'!Y302+'SM Da'!Y302+'BN Da'!Y302+'BS Da'!Y302+'TDC Da'!Y302</f>
        <v>5</v>
      </c>
      <c r="Z302" s="219">
        <f>+'MIT Da'!Z302+'SAR Da'!Z302+'URQ Da'!Z302+'ROC Da'!Z302+'SM Da'!Z302+'BN Da'!Z302+'BS Da'!Z302+'TDC Da'!Z302</f>
        <v>677</v>
      </c>
      <c r="AA302" s="55">
        <f>+'MIT Da'!AA302+'SAR Da'!AA302+'URQ Da'!AA302+'ROC Da'!AA302+'SM Da'!AA302+'BN Da'!AA302+'BS Da'!AA302+'TDC Da'!AA302</f>
        <v>195</v>
      </c>
      <c r="AB302" s="55">
        <f>+'MIT Da'!AB302+'SAR Da'!AB302+'URQ Da'!AB302+'ROC Da'!AB302+'SM Da'!AB302+'BN Da'!AB302+'BS Da'!AB302+'TDC Da'!AB302</f>
        <v>103</v>
      </c>
      <c r="AC302" s="55">
        <f>+'MIT Da'!AC302+'SAR Da'!AC302+'URQ Da'!AC302+'ROC Da'!AC302+'SM Da'!AC302+'BN Da'!AC302+'BS Da'!AC302+'TDC Da'!AC302</f>
        <v>677</v>
      </c>
      <c r="AD302" s="219">
        <f>+'MIT Da'!AD302+'SAR Da'!AD302+'URQ Da'!AD302+'ROC Da'!AD302+'SM Da'!AD302+'BN Da'!AD302+'BS Da'!AD302+'TDC Da'!AD302</f>
        <v>975</v>
      </c>
      <c r="AE302" s="55">
        <f>+'MIT Da'!AE302+'SAR Da'!AE302+'URQ Da'!AE302+'ROC Da'!AE302+'SM Da'!AE302+'BN Da'!AE302+'BS Da'!AE302+'TDC Da'!AE302</f>
        <v>59</v>
      </c>
      <c r="AF302" s="55">
        <f>+'MIT Da'!AF302+'SAR Da'!AF302+'URQ Da'!AF302+'ROC Da'!AF302+'SM Da'!AF302+'BN Da'!AF302+'BS Da'!AF302+'TDC Da'!AF302</f>
        <v>101</v>
      </c>
      <c r="AG302" s="55">
        <f>+'MIT Da'!AG302+'SAR Da'!AG302+'URQ Da'!AG302+'ROC Da'!AG302+'SM Da'!AG302+'BN Da'!AG302+'BS Da'!AG302+'TDC Da'!AG302</f>
        <v>471</v>
      </c>
      <c r="AH302" s="219">
        <f>+'MIT Da'!AH302+'SAR Da'!AH302+'URQ Da'!AH302+'ROC Da'!AH302+'SM Da'!AH302+'BN Da'!AH302+'BS Da'!AH302+'TDC Da'!AH302</f>
        <v>631</v>
      </c>
      <c r="AI302" s="10">
        <f>+'MIT Da'!AI302+'SAR Da'!AI302+'URQ Da'!AI302+'ROC Da'!AI302+'SM Da'!AI302+'BN Da'!AI302+'BS Da'!AI302+'TDC Da'!AI302</f>
        <v>280.81400000000002</v>
      </c>
      <c r="AJ302" s="10">
        <f>+'MIT Da'!AJ302+'SAR Da'!AJ302+'URQ Da'!AJ302+'ROC Da'!AJ302+'SM Da'!AJ302+'BN Da'!AJ302+'BS Da'!AJ302+'TDC Da'!AJ302</f>
        <v>2.4</v>
      </c>
      <c r="AK302" s="10">
        <f>+'MIT Da'!AK302+'SAR Da'!AK302+'URQ Da'!AK302+'ROC Da'!AK302+'SM Da'!AK302+'BN Da'!AK302+'BS Da'!AK302+'TDC Da'!AK302</f>
        <v>514.28800000000001</v>
      </c>
      <c r="AL302" s="222">
        <f>+'MIT Da'!AL302+'SAR Da'!AL302+'URQ Da'!AL302+'ROC Da'!AL302+'SM Da'!AL302+'BN Da'!AL302+'BS Da'!AL302+'TDC Da'!AL302</f>
        <v>797.50199999999995</v>
      </c>
      <c r="AM302" s="55">
        <f>+'MIT Da'!AM302+'SAR Da'!AM302+'URQ Da'!AM302+'ROC Da'!AM302+'SM Da'!AM302+'BN Da'!AM302+'BS Da'!AM302+'TDC Da'!AM302</f>
        <v>9</v>
      </c>
      <c r="AN302" s="55">
        <f>+'MIT Da'!AN302+'SAR Da'!AN302+'URQ Da'!AN302+'ROC Da'!AN302+'SM Da'!AN302+'BN Da'!AN302+'BS Da'!AN302+'TDC Da'!AN302</f>
        <v>56</v>
      </c>
      <c r="AO302" s="55">
        <f>+'MIT Da'!AO302+'SAR Da'!AO302+'URQ Da'!AO302+'ROC Da'!AO302+'SM Da'!AO302+'BN Da'!AO302+'BS Da'!AO302+'TDC Da'!AO302</f>
        <v>77</v>
      </c>
      <c r="AP302" s="232">
        <f>+'MIT Da'!AP302+'SAR Da'!AP302+'URQ Da'!AP302+'ROC Da'!AP302+'SM Da'!AP302+'BN Da'!AP302+'BS Da'!AP302+'TDC Da'!AP302</f>
        <v>142</v>
      </c>
      <c r="AQ302" s="55">
        <f>+'MIT Da'!AQ302+'SAR Da'!AQ302+'URQ Da'!AQ302+'ROC Da'!AQ302+'SM Da'!AQ302+'BN Da'!AQ302+'BS Da'!AQ302+'TDC Da'!AQ302</f>
        <v>564</v>
      </c>
      <c r="AR302" s="55">
        <f>+'MIT Da'!AR302+'SAR Da'!AR302+'URQ Da'!AR302+'ROC Da'!AR302+'SM Da'!AR302+'BN Da'!AR302+'BS Da'!AR302+'TDC Da'!AR302</f>
        <v>399</v>
      </c>
      <c r="AS302" s="55">
        <f>+'MIT Da'!AS302+'SAR Da'!AS302+'URQ Da'!AS302+'ROC Da'!AS302+'SM Da'!AS302+'BN Da'!AS302+'BS Da'!AS302+'TDC Da'!AS302</f>
        <v>72</v>
      </c>
      <c r="AT302" s="232">
        <f>+SUM(RED_InfraMR[[#This Row],[B.02.1 - Parque de Coches Eléctricos Motrices]:[B.02.3 - Parque de Coches Eléctricos Motrices Tipo R]])</f>
        <v>1035</v>
      </c>
      <c r="AU302" s="55">
        <f>+'MIT Da'!AU302+'SAR Da'!AU302+'URQ Da'!AU302+'ROC Da'!AU302+'SM Da'!AU302+'BN Da'!AU302+'BS Da'!AU302+'TDC Da'!AU302</f>
        <v>12</v>
      </c>
      <c r="AV302" s="55">
        <f>+'MIT Da'!AV302+'SAR Da'!AV302+'URQ Da'!AV302+'ROC Da'!AV302+'SM Da'!AV302+'BN Da'!AV302+'BS Da'!AV302+'TDC Da'!AV302</f>
        <v>33</v>
      </c>
      <c r="AW302" s="55">
        <f>+'MIT Da'!AW302+'SAR Da'!AW302+'URQ Da'!AW302+'ROC Da'!AW302+'SM Da'!AW302+'BN Da'!AW302+'BS Da'!AW302+'TDC Da'!AW302</f>
        <v>64</v>
      </c>
      <c r="AX302" s="232">
        <f>+SUM(RED_InfraMR[[#This Row],[B.03.1 - Parque de Coches Motores Motrices Remolcados]:[B.03.3 - Parque de Coches Motores Motrices Cabina]])</f>
        <v>109</v>
      </c>
      <c r="AY302" s="55">
        <f>+'MIT Da'!AY302+'SAR Da'!AY302+'URQ Da'!AY302+'ROC Da'!AY302+'SM Da'!AY302+'BN Da'!AY302+'BS Da'!AY302+'TDC Da'!AY302</f>
        <v>496</v>
      </c>
      <c r="AZ302" s="55">
        <f>+'MIT Da'!AZ302+'SAR Da'!AZ302+'URQ Da'!AZ302+'ROC Da'!AZ302+'SM Da'!AZ302+'BN Da'!AZ302+'BS Da'!AZ302+'TDC Da'!AZ302</f>
        <v>128</v>
      </c>
      <c r="BA302" s="55">
        <f>+'MIT Da'!BA302+'SAR Da'!BA302+'URQ Da'!BA302+'ROC Da'!BA302+'SM Da'!BA302+'BN Da'!BA302+'BS Da'!BA302+'TDC Da'!BA302</f>
        <v>15</v>
      </c>
      <c r="BB302" s="55">
        <f>+'MIT Da'!BB302+'SAR Da'!BB302+'URQ Da'!BB302+'ROC Da'!BB302+'SM Da'!BB302+'BN Da'!BB302+'BS Da'!BB302+'TDC Da'!BB302</f>
        <v>0</v>
      </c>
      <c r="BC302" s="232">
        <f>+SUM(RED_InfraMR[[#This Row],[B.04.1 - Parque de Coches Remolcados Clase Unica]:[B.04.5 - Parque de Coches Remolcados para Servicios Especiales (Cartoneros)]])</f>
        <v>639</v>
      </c>
      <c r="BD302" s="393">
        <f>+'MIT Da'!BD302+'SAR Da'!BD302+'URQ Da'!BD302+'ROC Da'!BD302+'SM Da'!BD302+'BN Da'!BD302+'BS Da'!BD302+'TDC Da'!BD302</f>
        <v>164</v>
      </c>
      <c r="BE302" s="55">
        <f>+'MIT Da'!BE302+'SAR Da'!BE302+'URQ Da'!BE302+'ROC Da'!BE302+'SM Da'!BE302+'BN Da'!BE302+'BS Da'!BE302+'TDC Da'!BE302</f>
        <v>33</v>
      </c>
      <c r="BF302" s="55">
        <f>+'MIT Da'!BF302+'SAR Da'!BF302+'URQ Da'!BF302+'ROC Da'!BF302+'SM Da'!BF302+'BN Da'!BF302+'BS Da'!BF302+'TDC Da'!BF302</f>
        <v>103</v>
      </c>
      <c r="BG302" s="235"/>
    </row>
    <row r="303" spans="1:59">
      <c r="A303" s="1">
        <v>2018</v>
      </c>
      <c r="B303" s="1" t="s">
        <v>62</v>
      </c>
      <c r="C303" s="10">
        <f>+'MIT Da'!C303+'SAR Da'!C303+'URQ Da'!C303+'ROC Da'!C303+'SM Da'!C303+'BN Da'!C303+'BS Da'!C303+'TDC Da'!C303</f>
        <v>154.72800000000001</v>
      </c>
      <c r="D303" s="10">
        <f>+'MIT Da'!D303+'SAR Da'!D303+'URQ Da'!D303+'ROC Da'!D303+'SM Da'!D303+'BN Da'!D303+'BS Da'!D303+'TDC Da'!D303</f>
        <v>465.76300000000003</v>
      </c>
      <c r="E303" s="10">
        <f>+'MIT Da'!E303+'SAR Da'!E303+'URQ Da'!E303+'ROC Da'!E303+'SM Da'!E303+'BN Da'!E303+'BS Da'!E303+'TDC Da'!E303</f>
        <v>0</v>
      </c>
      <c r="F303" s="10">
        <f>+'MIT Da'!F303+'SAR Da'!F303+'URQ Da'!F303+'ROC Da'!F303+'SM Da'!F303+'BN Da'!F303+'BS Da'!F303+'TDC Da'!F303</f>
        <v>249.46163999999999</v>
      </c>
      <c r="G303" s="192">
        <f>+'MIT Da'!G303+'SAR Da'!G303+'URQ Da'!G303+'ROC Da'!G303+'SM Da'!G303+'BN Da'!G303+'BS Da'!G303+'TDC Da'!G303</f>
        <v>869.95263999999997</v>
      </c>
      <c r="H303" s="192">
        <f>+'MIT Da'!H303+'SAR Da'!H303+'URQ Da'!H303+'ROC Da'!H303+'SM Da'!H303+'BN Da'!H303+'BS Da'!H303+'TDC Da'!H303</f>
        <v>842.65701999999999</v>
      </c>
      <c r="I303" s="10">
        <f>+'MIT Da'!I303+'SAR Da'!I303+'URQ Da'!I303+'ROC Da'!I303+'SM Da'!I303+'BN Da'!I303+'BS Da'!I303+'TDC Da'!I303</f>
        <v>968.52011000000005</v>
      </c>
      <c r="J303" s="10">
        <f>+'MIT Da'!J303+'SAR Da'!J303+'URQ Da'!J303+'ROC Da'!J303+'SM Da'!J303+'BN Da'!J303+'BS Da'!J303+'TDC Da'!J303</f>
        <v>1093.9839099999999</v>
      </c>
      <c r="K303" s="10">
        <f>+'MIT Da'!K303+'SAR Da'!K303+'URQ Da'!K303+'ROC Da'!K303+'SM Da'!K303+'BN Da'!K303+'BS Da'!K303+'TDC Da'!K303</f>
        <v>54.516999999999996</v>
      </c>
      <c r="L303" s="10">
        <f>+'MIT Da'!L303+'SAR Da'!L303+'URQ Da'!L303+'ROC Da'!L303+'SM Da'!L303+'BN Da'!L303+'BS Da'!L303+'TDC Da'!L303</f>
        <v>526.06900000000007</v>
      </c>
      <c r="M303" s="10">
        <f>+'MIT Da'!M303+'SAR Da'!M303+'URQ Da'!M303+'ROC Da'!M303+'SM Da'!M303+'BN Da'!M303+'BS Da'!M303+'TDC Da'!M303</f>
        <v>21.314999999999998</v>
      </c>
      <c r="N303" s="192">
        <f>+'MIT Da'!N303+'SAR Da'!N303+'URQ Da'!N303+'ROC Da'!N303+'SM Da'!N303+'BN Da'!N303+'BS Da'!N303+'TDC Da'!N303</f>
        <v>1620.0529099999997</v>
      </c>
      <c r="O303" s="192">
        <f>+'MIT Da'!O303+'SAR Da'!O303+'URQ Da'!O303+'ROC Da'!O303+'SM Da'!O303+'BN Da'!O303+'BS Da'!O303+'TDC Da'!O303</f>
        <v>1579.9589999999998</v>
      </c>
      <c r="P303" s="55">
        <f>+'MIT Da'!P303+'SAR Da'!P303+'URQ Da'!P303+'ROC Da'!P303+'SM Da'!P303+'BN Da'!P303+'BS Da'!P303+'TDC Da'!P303</f>
        <v>210</v>
      </c>
      <c r="Q303" s="55">
        <f>+'MIT Da'!Q303+'SAR Da'!Q303+'URQ Da'!Q303+'ROC Da'!Q303+'SM Da'!Q303+'BN Da'!Q303+'BS Da'!Q303+'TDC Da'!Q303</f>
        <v>58</v>
      </c>
      <c r="R303" s="55">
        <f>+'MIT Da'!R303+'SAR Da'!R303+'URQ Da'!R303+'ROC Da'!R303+'SM Da'!R303+'BN Da'!R303+'BS Da'!R303+'TDC Da'!R303</f>
        <v>10</v>
      </c>
      <c r="S303" s="213">
        <f>+'MIT Da'!S303+'SAR Da'!S303+'URQ Da'!S303+'ROC Da'!S303+'SM Da'!S303+'BN Da'!S303+'BS Da'!S303+'TDC Da'!S303</f>
        <v>278</v>
      </c>
      <c r="T303" s="213">
        <f>+'MIT Da'!T303+'SAR Da'!T303+'URQ Da'!T303+'ROC Da'!T303+'SM Da'!T303+'BN Da'!T303+'BS Da'!T303+'TDC Da'!T303</f>
        <v>266</v>
      </c>
      <c r="U303" s="55">
        <f>+'MIT Da'!U303+'SAR Da'!U303+'URQ Da'!U303+'ROC Da'!U303+'SM Da'!U303+'BN Da'!U303+'BS Da'!U303+'TDC Da'!U303</f>
        <v>137</v>
      </c>
      <c r="V303" s="55">
        <f>+'MIT Da'!V303+'SAR Da'!V303+'URQ Da'!V303+'ROC Da'!V303+'SM Da'!V303+'BN Da'!V303+'BS Da'!V303+'TDC Da'!V303</f>
        <v>407</v>
      </c>
      <c r="W303" s="55">
        <f>+'MIT Da'!W303+'SAR Da'!W303+'URQ Da'!W303+'ROC Da'!W303+'SM Da'!W303+'BN Da'!W303+'BS Da'!W303+'TDC Da'!W303</f>
        <v>11</v>
      </c>
      <c r="X303" s="55">
        <f>+'MIT Da'!X303+'SAR Da'!X303+'URQ Da'!X303+'ROC Da'!X303+'SM Da'!X303+'BN Da'!X303+'BS Da'!X303+'TDC Da'!X303</f>
        <v>117</v>
      </c>
      <c r="Y303" s="55">
        <f>+'MIT Da'!Y303+'SAR Da'!Y303+'URQ Da'!Y303+'ROC Da'!Y303+'SM Da'!Y303+'BN Da'!Y303+'BS Da'!Y303+'TDC Da'!Y303</f>
        <v>5</v>
      </c>
      <c r="Z303" s="219">
        <f>+'MIT Da'!Z303+'SAR Da'!Z303+'URQ Da'!Z303+'ROC Da'!Z303+'SM Da'!Z303+'BN Da'!Z303+'BS Da'!Z303+'TDC Da'!Z303</f>
        <v>677</v>
      </c>
      <c r="AA303" s="55">
        <f>+'MIT Da'!AA303+'SAR Da'!AA303+'URQ Da'!AA303+'ROC Da'!AA303+'SM Da'!AA303+'BN Da'!AA303+'BS Da'!AA303+'TDC Da'!AA303</f>
        <v>195</v>
      </c>
      <c r="AB303" s="55">
        <f>+'MIT Da'!AB303+'SAR Da'!AB303+'URQ Da'!AB303+'ROC Da'!AB303+'SM Da'!AB303+'BN Da'!AB303+'BS Da'!AB303+'TDC Da'!AB303</f>
        <v>103</v>
      </c>
      <c r="AC303" s="55">
        <f>+'MIT Da'!AC303+'SAR Da'!AC303+'URQ Da'!AC303+'ROC Da'!AC303+'SM Da'!AC303+'BN Da'!AC303+'BS Da'!AC303+'TDC Da'!AC303</f>
        <v>677</v>
      </c>
      <c r="AD303" s="219">
        <f>+'MIT Da'!AD303+'SAR Da'!AD303+'URQ Da'!AD303+'ROC Da'!AD303+'SM Da'!AD303+'BN Da'!AD303+'BS Da'!AD303+'TDC Da'!AD303</f>
        <v>975</v>
      </c>
      <c r="AE303" s="55">
        <f>+'MIT Da'!AE303+'SAR Da'!AE303+'URQ Da'!AE303+'ROC Da'!AE303+'SM Da'!AE303+'BN Da'!AE303+'BS Da'!AE303+'TDC Da'!AE303</f>
        <v>59</v>
      </c>
      <c r="AF303" s="55">
        <f>+'MIT Da'!AF303+'SAR Da'!AF303+'URQ Da'!AF303+'ROC Da'!AF303+'SM Da'!AF303+'BN Da'!AF303+'BS Da'!AF303+'TDC Da'!AF303</f>
        <v>101</v>
      </c>
      <c r="AG303" s="55">
        <f>+'MIT Da'!AG303+'SAR Da'!AG303+'URQ Da'!AG303+'ROC Da'!AG303+'SM Da'!AG303+'BN Da'!AG303+'BS Da'!AG303+'TDC Da'!AG303</f>
        <v>471</v>
      </c>
      <c r="AH303" s="219">
        <f>+'MIT Da'!AH303+'SAR Da'!AH303+'URQ Da'!AH303+'ROC Da'!AH303+'SM Da'!AH303+'BN Da'!AH303+'BS Da'!AH303+'TDC Da'!AH303</f>
        <v>631</v>
      </c>
      <c r="AI303" s="10">
        <f>+'MIT Da'!AI303+'SAR Da'!AI303+'URQ Da'!AI303+'ROC Da'!AI303+'SM Da'!AI303+'BN Da'!AI303+'BS Da'!AI303+'TDC Da'!AI303</f>
        <v>280.81400000000002</v>
      </c>
      <c r="AJ303" s="10">
        <f>+'MIT Da'!AJ303+'SAR Da'!AJ303+'URQ Da'!AJ303+'ROC Da'!AJ303+'SM Da'!AJ303+'BN Da'!AJ303+'BS Da'!AJ303+'TDC Da'!AJ303</f>
        <v>2.4</v>
      </c>
      <c r="AK303" s="10">
        <f>+'MIT Da'!AK303+'SAR Da'!AK303+'URQ Da'!AK303+'ROC Da'!AK303+'SM Da'!AK303+'BN Da'!AK303+'BS Da'!AK303+'TDC Da'!AK303</f>
        <v>514.28800000000001</v>
      </c>
      <c r="AL303" s="222">
        <f>+'MIT Da'!AL303+'SAR Da'!AL303+'URQ Da'!AL303+'ROC Da'!AL303+'SM Da'!AL303+'BN Da'!AL303+'BS Da'!AL303+'TDC Da'!AL303</f>
        <v>797.50199999999995</v>
      </c>
      <c r="AM303" s="55">
        <f>+'MIT Da'!AM303+'SAR Da'!AM303+'URQ Da'!AM303+'ROC Da'!AM303+'SM Da'!AM303+'BN Da'!AM303+'BS Da'!AM303+'TDC Da'!AM303</f>
        <v>9</v>
      </c>
      <c r="AN303" s="55">
        <f>+'MIT Da'!AN303+'SAR Da'!AN303+'URQ Da'!AN303+'ROC Da'!AN303+'SM Da'!AN303+'BN Da'!AN303+'BS Da'!AN303+'TDC Da'!AN303</f>
        <v>56</v>
      </c>
      <c r="AO303" s="55">
        <f>+'MIT Da'!AO303+'SAR Da'!AO303+'URQ Da'!AO303+'ROC Da'!AO303+'SM Da'!AO303+'BN Da'!AO303+'BS Da'!AO303+'TDC Da'!AO303</f>
        <v>77</v>
      </c>
      <c r="AP303" s="232">
        <f>+'MIT Da'!AP303+'SAR Da'!AP303+'URQ Da'!AP303+'ROC Da'!AP303+'SM Da'!AP303+'BN Da'!AP303+'BS Da'!AP303+'TDC Da'!AP303</f>
        <v>142</v>
      </c>
      <c r="AQ303" s="55">
        <f>+'MIT Da'!AQ303+'SAR Da'!AQ303+'URQ Da'!AQ303+'ROC Da'!AQ303+'SM Da'!AQ303+'BN Da'!AQ303+'BS Da'!AQ303+'TDC Da'!AQ303</f>
        <v>564</v>
      </c>
      <c r="AR303" s="55">
        <f>+'MIT Da'!AR303+'SAR Da'!AR303+'URQ Da'!AR303+'ROC Da'!AR303+'SM Da'!AR303+'BN Da'!AR303+'BS Da'!AR303+'TDC Da'!AR303</f>
        <v>399</v>
      </c>
      <c r="AS303" s="55">
        <f>+'MIT Da'!AS303+'SAR Da'!AS303+'URQ Da'!AS303+'ROC Da'!AS303+'SM Da'!AS303+'BN Da'!AS303+'BS Da'!AS303+'TDC Da'!AS303</f>
        <v>72</v>
      </c>
      <c r="AT303" s="232">
        <f>+SUM(RED_InfraMR[[#This Row],[B.02.1 - Parque de Coches Eléctricos Motrices]:[B.02.3 - Parque de Coches Eléctricos Motrices Tipo R]])</f>
        <v>1035</v>
      </c>
      <c r="AU303" s="55">
        <f>+'MIT Da'!AU303+'SAR Da'!AU303+'URQ Da'!AU303+'ROC Da'!AU303+'SM Da'!AU303+'BN Da'!AU303+'BS Da'!AU303+'TDC Da'!AU303</f>
        <v>12</v>
      </c>
      <c r="AV303" s="55">
        <f>+'MIT Da'!AV303+'SAR Da'!AV303+'URQ Da'!AV303+'ROC Da'!AV303+'SM Da'!AV303+'BN Da'!AV303+'BS Da'!AV303+'TDC Da'!AV303</f>
        <v>33</v>
      </c>
      <c r="AW303" s="55">
        <f>+'MIT Da'!AW303+'SAR Da'!AW303+'URQ Da'!AW303+'ROC Da'!AW303+'SM Da'!AW303+'BN Da'!AW303+'BS Da'!AW303+'TDC Da'!AW303</f>
        <v>64</v>
      </c>
      <c r="AX303" s="232">
        <f>+SUM(RED_InfraMR[[#This Row],[B.03.1 - Parque de Coches Motores Motrices Remolcados]:[B.03.3 - Parque de Coches Motores Motrices Cabina]])</f>
        <v>109</v>
      </c>
      <c r="AY303" s="55">
        <f>+'MIT Da'!AY303+'SAR Da'!AY303+'URQ Da'!AY303+'ROC Da'!AY303+'SM Da'!AY303+'BN Da'!AY303+'BS Da'!AY303+'TDC Da'!AY303</f>
        <v>496</v>
      </c>
      <c r="AZ303" s="55">
        <f>+'MIT Da'!AZ303+'SAR Da'!AZ303+'URQ Da'!AZ303+'ROC Da'!AZ303+'SM Da'!AZ303+'BN Da'!AZ303+'BS Da'!AZ303+'TDC Da'!AZ303</f>
        <v>128</v>
      </c>
      <c r="BA303" s="55">
        <f>+'MIT Da'!BA303+'SAR Da'!BA303+'URQ Da'!BA303+'ROC Da'!BA303+'SM Da'!BA303+'BN Da'!BA303+'BS Da'!BA303+'TDC Da'!BA303</f>
        <v>15</v>
      </c>
      <c r="BB303" s="55">
        <f>+'MIT Da'!BB303+'SAR Da'!BB303+'URQ Da'!BB303+'ROC Da'!BB303+'SM Da'!BB303+'BN Da'!BB303+'BS Da'!BB303+'TDC Da'!BB303</f>
        <v>0</v>
      </c>
      <c r="BC303" s="232">
        <f>+SUM(RED_InfraMR[[#This Row],[B.04.1 - Parque de Coches Remolcados Clase Unica]:[B.04.5 - Parque de Coches Remolcados para Servicios Especiales (Cartoneros)]])</f>
        <v>639</v>
      </c>
      <c r="BD303" s="393">
        <f>+'MIT Da'!BD303+'SAR Da'!BD303+'URQ Da'!BD303+'ROC Da'!BD303+'SM Da'!BD303+'BN Da'!BD303+'BS Da'!BD303+'TDC Da'!BD303</f>
        <v>164</v>
      </c>
      <c r="BE303" s="55">
        <f>+'MIT Da'!BE303+'SAR Da'!BE303+'URQ Da'!BE303+'ROC Da'!BE303+'SM Da'!BE303+'BN Da'!BE303+'BS Da'!BE303+'TDC Da'!BE303</f>
        <v>33</v>
      </c>
      <c r="BF303" s="55">
        <f>+'MIT Da'!BF303+'SAR Da'!BF303+'URQ Da'!BF303+'ROC Da'!BF303+'SM Da'!BF303+'BN Da'!BF303+'BS Da'!BF303+'TDC Da'!BF303</f>
        <v>103</v>
      </c>
      <c r="BG303" s="235"/>
    </row>
    <row r="304" spans="1:59">
      <c r="A304" s="1">
        <v>2018</v>
      </c>
      <c r="B304" s="1" t="s">
        <v>63</v>
      </c>
      <c r="C304" s="10">
        <f>+'MIT Da'!C304+'SAR Da'!C304+'URQ Da'!C304+'ROC Da'!C304+'SM Da'!C304+'BN Da'!C304+'BS Da'!C304+'TDC Da'!C304</f>
        <v>197.52799999999999</v>
      </c>
      <c r="D304" s="10">
        <f>+'MIT Da'!D304+'SAR Da'!D304+'URQ Da'!D304+'ROC Da'!D304+'SM Da'!D304+'BN Da'!D304+'BS Da'!D304+'TDC Da'!D304</f>
        <v>465.76300000000003</v>
      </c>
      <c r="E304" s="10">
        <f>+'MIT Da'!E304+'SAR Da'!E304+'URQ Da'!E304+'ROC Da'!E304+'SM Da'!E304+'BN Da'!E304+'BS Da'!E304+'TDC Da'!E304</f>
        <v>0</v>
      </c>
      <c r="F304" s="10">
        <f>+'MIT Da'!F304+'SAR Da'!F304+'URQ Da'!F304+'ROC Da'!F304+'SM Da'!F304+'BN Da'!F304+'BS Da'!F304+'TDC Da'!F304</f>
        <v>249.46163999999999</v>
      </c>
      <c r="G304" s="192">
        <f>+'MIT Da'!G304+'SAR Da'!G304+'URQ Da'!G304+'ROC Da'!G304+'SM Da'!G304+'BN Da'!G304+'BS Da'!G304+'TDC Da'!G304</f>
        <v>912.75263999999993</v>
      </c>
      <c r="H304" s="192">
        <f>+'MIT Da'!H304+'SAR Da'!H304+'URQ Da'!H304+'ROC Da'!H304+'SM Da'!H304+'BN Da'!H304+'BS Da'!H304+'TDC Da'!H304</f>
        <v>899.67563999999993</v>
      </c>
      <c r="I304" s="10">
        <f>+'MIT Da'!I304+'SAR Da'!I304+'URQ Da'!I304+'ROC Da'!I304+'SM Da'!I304+'BN Da'!I304+'BS Da'!I304+'TDC Da'!I304</f>
        <v>1028.3211100000001</v>
      </c>
      <c r="J304" s="10">
        <f>+'MIT Da'!J304+'SAR Da'!J304+'URQ Da'!J304+'ROC Da'!J304+'SM Da'!J304+'BN Da'!J304+'BS Da'!J304+'TDC Da'!J304</f>
        <v>1136.7839099999999</v>
      </c>
      <c r="K304" s="10">
        <f>+'MIT Da'!K304+'SAR Da'!K304+'URQ Da'!K304+'ROC Da'!K304+'SM Da'!K304+'BN Da'!K304+'BS Da'!K304+'TDC Da'!K304</f>
        <v>54.516999999999996</v>
      </c>
      <c r="L304" s="10">
        <f>+'MIT Da'!L304+'SAR Da'!L304+'URQ Da'!L304+'ROC Da'!L304+'SM Da'!L304+'BN Da'!L304+'BS Da'!L304+'TDC Da'!L304</f>
        <v>526.06900000000007</v>
      </c>
      <c r="M304" s="10">
        <f>+'MIT Da'!M304+'SAR Da'!M304+'URQ Da'!M304+'ROC Da'!M304+'SM Da'!M304+'BN Da'!M304+'BS Da'!M304+'TDC Da'!M304</f>
        <v>21.314999999999998</v>
      </c>
      <c r="N304" s="192">
        <f>+'MIT Da'!N304+'SAR Da'!N304+'URQ Da'!N304+'ROC Da'!N304+'SM Da'!N304+'BN Da'!N304+'BS Da'!N304+'TDC Da'!N304</f>
        <v>1662.8529099999998</v>
      </c>
      <c r="O304" s="192">
        <f>+'MIT Da'!O304+'SAR Da'!O304+'URQ Da'!O304+'ROC Da'!O304+'SM Da'!O304+'BN Da'!O304+'BS Da'!O304+'TDC Da'!O304</f>
        <v>1650.2529099999999</v>
      </c>
      <c r="P304" s="55">
        <f>+'MIT Da'!P304+'SAR Da'!P304+'URQ Da'!P304+'ROC Da'!P304+'SM Da'!P304+'BN Da'!P304+'BS Da'!P304+'TDC Da'!P304</f>
        <v>213</v>
      </c>
      <c r="Q304" s="55">
        <f>+'MIT Da'!Q304+'SAR Da'!Q304+'URQ Da'!Q304+'ROC Da'!Q304+'SM Da'!Q304+'BN Da'!Q304+'BS Da'!Q304+'TDC Da'!Q304</f>
        <v>58</v>
      </c>
      <c r="R304" s="55">
        <f>+'MIT Da'!R304+'SAR Da'!R304+'URQ Da'!R304+'ROC Da'!R304+'SM Da'!R304+'BN Da'!R304+'BS Da'!R304+'TDC Da'!R304</f>
        <v>10</v>
      </c>
      <c r="S304" s="213">
        <f>+'MIT Da'!S304+'SAR Da'!S304+'URQ Da'!S304+'ROC Da'!S304+'SM Da'!S304+'BN Da'!S304+'BS Da'!S304+'TDC Da'!S304</f>
        <v>281</v>
      </c>
      <c r="T304" s="213">
        <f>+'MIT Da'!T304+'SAR Da'!T304+'URQ Da'!T304+'ROC Da'!T304+'SM Da'!T304+'BN Da'!T304+'BS Da'!T304+'TDC Da'!T304</f>
        <v>273</v>
      </c>
      <c r="U304" s="55">
        <f>+'MIT Da'!U304+'SAR Da'!U304+'URQ Da'!U304+'ROC Da'!U304+'SM Da'!U304+'BN Da'!U304+'BS Da'!U304+'TDC Da'!U304</f>
        <v>137</v>
      </c>
      <c r="V304" s="55">
        <f>+'MIT Da'!V304+'SAR Da'!V304+'URQ Da'!V304+'ROC Da'!V304+'SM Da'!V304+'BN Da'!V304+'BS Da'!V304+'TDC Da'!V304</f>
        <v>407</v>
      </c>
      <c r="W304" s="55">
        <f>+'MIT Da'!W304+'SAR Da'!W304+'URQ Da'!W304+'ROC Da'!W304+'SM Da'!W304+'BN Da'!W304+'BS Da'!W304+'TDC Da'!W304</f>
        <v>11</v>
      </c>
      <c r="X304" s="55">
        <f>+'MIT Da'!X304+'SAR Da'!X304+'URQ Da'!X304+'ROC Da'!X304+'SM Da'!X304+'BN Da'!X304+'BS Da'!X304+'TDC Da'!X304</f>
        <v>117</v>
      </c>
      <c r="Y304" s="55">
        <f>+'MIT Da'!Y304+'SAR Da'!Y304+'URQ Da'!Y304+'ROC Da'!Y304+'SM Da'!Y304+'BN Da'!Y304+'BS Da'!Y304+'TDC Da'!Y304</f>
        <v>5</v>
      </c>
      <c r="Z304" s="219">
        <f>+'MIT Da'!Z304+'SAR Da'!Z304+'URQ Da'!Z304+'ROC Da'!Z304+'SM Da'!Z304+'BN Da'!Z304+'BS Da'!Z304+'TDC Da'!Z304</f>
        <v>677</v>
      </c>
      <c r="AA304" s="55">
        <f>+'MIT Da'!AA304+'SAR Da'!AA304+'URQ Da'!AA304+'ROC Da'!AA304+'SM Da'!AA304+'BN Da'!AA304+'BS Da'!AA304+'TDC Da'!AA304</f>
        <v>195</v>
      </c>
      <c r="AB304" s="55">
        <f>+'MIT Da'!AB304+'SAR Da'!AB304+'URQ Da'!AB304+'ROC Da'!AB304+'SM Da'!AB304+'BN Da'!AB304+'BS Da'!AB304+'TDC Da'!AB304</f>
        <v>103</v>
      </c>
      <c r="AC304" s="55">
        <f>+'MIT Da'!AC304+'SAR Da'!AC304+'URQ Da'!AC304+'ROC Da'!AC304+'SM Da'!AC304+'BN Da'!AC304+'BS Da'!AC304+'TDC Da'!AC304</f>
        <v>677</v>
      </c>
      <c r="AD304" s="219">
        <f>+'MIT Da'!AD304+'SAR Da'!AD304+'URQ Da'!AD304+'ROC Da'!AD304+'SM Da'!AD304+'BN Da'!AD304+'BS Da'!AD304+'TDC Da'!AD304</f>
        <v>975</v>
      </c>
      <c r="AE304" s="55">
        <f>+'MIT Da'!AE304+'SAR Da'!AE304+'URQ Da'!AE304+'ROC Da'!AE304+'SM Da'!AE304+'BN Da'!AE304+'BS Da'!AE304+'TDC Da'!AE304</f>
        <v>59</v>
      </c>
      <c r="AF304" s="55">
        <f>+'MIT Da'!AF304+'SAR Da'!AF304+'URQ Da'!AF304+'ROC Da'!AF304+'SM Da'!AF304+'BN Da'!AF304+'BS Da'!AF304+'TDC Da'!AF304</f>
        <v>101</v>
      </c>
      <c r="AG304" s="55">
        <f>+'MIT Da'!AG304+'SAR Da'!AG304+'URQ Da'!AG304+'ROC Da'!AG304+'SM Da'!AG304+'BN Da'!AG304+'BS Da'!AG304+'TDC Da'!AG304</f>
        <v>471</v>
      </c>
      <c r="AH304" s="219">
        <f>+'MIT Da'!AH304+'SAR Da'!AH304+'URQ Da'!AH304+'ROC Da'!AH304+'SM Da'!AH304+'BN Da'!AH304+'BS Da'!AH304+'TDC Da'!AH304</f>
        <v>631</v>
      </c>
      <c r="AI304" s="10">
        <f>+'MIT Da'!AI304+'SAR Da'!AI304+'URQ Da'!AI304+'ROC Da'!AI304+'SM Da'!AI304+'BN Da'!AI304+'BS Da'!AI304+'TDC Da'!AI304</f>
        <v>280.81400000000002</v>
      </c>
      <c r="AJ304" s="10">
        <f>+'MIT Da'!AJ304+'SAR Da'!AJ304+'URQ Da'!AJ304+'ROC Da'!AJ304+'SM Da'!AJ304+'BN Da'!AJ304+'BS Da'!AJ304+'TDC Da'!AJ304</f>
        <v>2.4</v>
      </c>
      <c r="AK304" s="10">
        <f>+'MIT Da'!AK304+'SAR Da'!AK304+'URQ Da'!AK304+'ROC Da'!AK304+'SM Da'!AK304+'BN Da'!AK304+'BS Da'!AK304+'TDC Da'!AK304</f>
        <v>514.28800000000001</v>
      </c>
      <c r="AL304" s="222">
        <f>+'MIT Da'!AL304+'SAR Da'!AL304+'URQ Da'!AL304+'ROC Da'!AL304+'SM Da'!AL304+'BN Da'!AL304+'BS Da'!AL304+'TDC Da'!AL304</f>
        <v>797.50199999999995</v>
      </c>
      <c r="AM304" s="55">
        <f>+'MIT Da'!AM304+'SAR Da'!AM304+'URQ Da'!AM304+'ROC Da'!AM304+'SM Da'!AM304+'BN Da'!AM304+'BS Da'!AM304+'TDC Da'!AM304</f>
        <v>9</v>
      </c>
      <c r="AN304" s="55">
        <f>+'MIT Da'!AN304+'SAR Da'!AN304+'URQ Da'!AN304+'ROC Da'!AN304+'SM Da'!AN304+'BN Da'!AN304+'BS Da'!AN304+'TDC Da'!AN304</f>
        <v>56</v>
      </c>
      <c r="AO304" s="55">
        <f>+'MIT Da'!AO304+'SAR Da'!AO304+'URQ Da'!AO304+'ROC Da'!AO304+'SM Da'!AO304+'BN Da'!AO304+'BS Da'!AO304+'TDC Da'!AO304</f>
        <v>77</v>
      </c>
      <c r="AP304" s="232">
        <f>+'MIT Da'!AP304+'SAR Da'!AP304+'URQ Da'!AP304+'ROC Da'!AP304+'SM Da'!AP304+'BN Da'!AP304+'BS Da'!AP304+'TDC Da'!AP304</f>
        <v>142</v>
      </c>
      <c r="AQ304" s="55">
        <f>+'MIT Da'!AQ304+'SAR Da'!AQ304+'URQ Da'!AQ304+'ROC Da'!AQ304+'SM Da'!AQ304+'BN Da'!AQ304+'BS Da'!AQ304+'TDC Da'!AQ304</f>
        <v>564</v>
      </c>
      <c r="AR304" s="55">
        <f>+'MIT Da'!AR304+'SAR Da'!AR304+'URQ Da'!AR304+'ROC Da'!AR304+'SM Da'!AR304+'BN Da'!AR304+'BS Da'!AR304+'TDC Da'!AR304</f>
        <v>399</v>
      </c>
      <c r="AS304" s="55">
        <f>+'MIT Da'!AS304+'SAR Da'!AS304+'URQ Da'!AS304+'ROC Da'!AS304+'SM Da'!AS304+'BN Da'!AS304+'BS Da'!AS304+'TDC Da'!AS304</f>
        <v>72</v>
      </c>
      <c r="AT304" s="232">
        <f>+SUM(RED_InfraMR[[#This Row],[B.02.1 - Parque de Coches Eléctricos Motrices]:[B.02.3 - Parque de Coches Eléctricos Motrices Tipo R]])</f>
        <v>1035</v>
      </c>
      <c r="AU304" s="55">
        <f>+'MIT Da'!AU304+'SAR Da'!AU304+'URQ Da'!AU304+'ROC Da'!AU304+'SM Da'!AU304+'BN Da'!AU304+'BS Da'!AU304+'TDC Da'!AU304</f>
        <v>12</v>
      </c>
      <c r="AV304" s="55">
        <f>+'MIT Da'!AV304+'SAR Da'!AV304+'URQ Da'!AV304+'ROC Da'!AV304+'SM Da'!AV304+'BN Da'!AV304+'BS Da'!AV304+'TDC Da'!AV304</f>
        <v>33</v>
      </c>
      <c r="AW304" s="55">
        <f>+'MIT Da'!AW304+'SAR Da'!AW304+'URQ Da'!AW304+'ROC Da'!AW304+'SM Da'!AW304+'BN Da'!AW304+'BS Da'!AW304+'TDC Da'!AW304</f>
        <v>64</v>
      </c>
      <c r="AX304" s="232">
        <f>+SUM(RED_InfraMR[[#This Row],[B.03.1 - Parque de Coches Motores Motrices Remolcados]:[B.03.3 - Parque de Coches Motores Motrices Cabina]])</f>
        <v>109</v>
      </c>
      <c r="AY304" s="55">
        <f>+'MIT Da'!AY304+'SAR Da'!AY304+'URQ Da'!AY304+'ROC Da'!AY304+'SM Da'!AY304+'BN Da'!AY304+'BS Da'!AY304+'TDC Da'!AY304</f>
        <v>496</v>
      </c>
      <c r="AZ304" s="55">
        <f>+'MIT Da'!AZ304+'SAR Da'!AZ304+'URQ Da'!AZ304+'ROC Da'!AZ304+'SM Da'!AZ304+'BN Da'!AZ304+'BS Da'!AZ304+'TDC Da'!AZ304</f>
        <v>128</v>
      </c>
      <c r="BA304" s="55">
        <f>+'MIT Da'!BA304+'SAR Da'!BA304+'URQ Da'!BA304+'ROC Da'!BA304+'SM Da'!BA304+'BN Da'!BA304+'BS Da'!BA304+'TDC Da'!BA304</f>
        <v>15</v>
      </c>
      <c r="BB304" s="55">
        <f>+'MIT Da'!BB304+'SAR Da'!BB304+'URQ Da'!BB304+'ROC Da'!BB304+'SM Da'!BB304+'BN Da'!BB304+'BS Da'!BB304+'TDC Da'!BB304</f>
        <v>0</v>
      </c>
      <c r="BC304" s="232">
        <f>+SUM(RED_InfraMR[[#This Row],[B.04.1 - Parque de Coches Remolcados Clase Unica]:[B.04.5 - Parque de Coches Remolcados para Servicios Especiales (Cartoneros)]])</f>
        <v>639</v>
      </c>
      <c r="BD304" s="393">
        <f>+'MIT Da'!BD304+'SAR Da'!BD304+'URQ Da'!BD304+'ROC Da'!BD304+'SM Da'!BD304+'BN Da'!BD304+'BS Da'!BD304+'TDC Da'!BD304</f>
        <v>164</v>
      </c>
      <c r="BE304" s="55">
        <f>+'MIT Da'!BE304+'SAR Da'!BE304+'URQ Da'!BE304+'ROC Da'!BE304+'SM Da'!BE304+'BN Da'!BE304+'BS Da'!BE304+'TDC Da'!BE304</f>
        <v>33</v>
      </c>
      <c r="BF304" s="55">
        <f>+'MIT Da'!BF304+'SAR Da'!BF304+'URQ Da'!BF304+'ROC Da'!BF304+'SM Da'!BF304+'BN Da'!BF304+'BS Da'!BF304+'TDC Da'!BF304</f>
        <v>103</v>
      </c>
      <c r="BG304" s="235"/>
    </row>
    <row r="305" spans="1:59">
      <c r="A305" s="1">
        <v>2018</v>
      </c>
      <c r="B305" s="1" t="s">
        <v>64</v>
      </c>
      <c r="C305" s="10">
        <f>+'MIT Da'!C305+'SAR Da'!C305+'URQ Da'!C305+'ROC Da'!C305+'SM Da'!C305+'BN Da'!C305+'BS Da'!C305+'TDC Da'!C305</f>
        <v>197.52799999999999</v>
      </c>
      <c r="D305" s="10">
        <f>+'MIT Da'!D305+'SAR Da'!D305+'URQ Da'!D305+'ROC Da'!D305+'SM Da'!D305+'BN Da'!D305+'BS Da'!D305+'TDC Da'!D305</f>
        <v>465.76300000000003</v>
      </c>
      <c r="E305" s="10">
        <f>+'MIT Da'!E305+'SAR Da'!E305+'URQ Da'!E305+'ROC Da'!E305+'SM Da'!E305+'BN Da'!E305+'BS Da'!E305+'TDC Da'!E305</f>
        <v>0</v>
      </c>
      <c r="F305" s="10">
        <f>+'MIT Da'!F305+'SAR Da'!F305+'URQ Da'!F305+'ROC Da'!F305+'SM Da'!F305+'BN Da'!F305+'BS Da'!F305+'TDC Da'!F305</f>
        <v>249.46163999999999</v>
      </c>
      <c r="G305" s="192">
        <f>+'MIT Da'!G305+'SAR Da'!G305+'URQ Da'!G305+'ROC Da'!G305+'SM Da'!G305+'BN Da'!G305+'BS Da'!G305+'TDC Da'!G305</f>
        <v>912.75263999999993</v>
      </c>
      <c r="H305" s="192">
        <f>+'MIT Da'!H305+'SAR Da'!H305+'URQ Da'!H305+'ROC Da'!H305+'SM Da'!H305+'BN Da'!H305+'BS Da'!H305+'TDC Da'!H305</f>
        <v>899.67563999999993</v>
      </c>
      <c r="I305" s="10">
        <f>+'MIT Da'!I305+'SAR Da'!I305+'URQ Da'!I305+'ROC Da'!I305+'SM Da'!I305+'BN Da'!I305+'BS Da'!I305+'TDC Da'!I305</f>
        <v>1028.3211100000001</v>
      </c>
      <c r="J305" s="10">
        <f>+'MIT Da'!J305+'SAR Da'!J305+'URQ Da'!J305+'ROC Da'!J305+'SM Da'!J305+'BN Da'!J305+'BS Da'!J305+'TDC Da'!J305</f>
        <v>1136.7839099999999</v>
      </c>
      <c r="K305" s="10">
        <f>+'MIT Da'!K305+'SAR Da'!K305+'URQ Da'!K305+'ROC Da'!K305+'SM Da'!K305+'BN Da'!K305+'BS Da'!K305+'TDC Da'!K305</f>
        <v>54.516999999999996</v>
      </c>
      <c r="L305" s="10">
        <f>+'MIT Da'!L305+'SAR Da'!L305+'URQ Da'!L305+'ROC Da'!L305+'SM Da'!L305+'BN Da'!L305+'BS Da'!L305+'TDC Da'!L305</f>
        <v>526.06900000000007</v>
      </c>
      <c r="M305" s="10">
        <f>+'MIT Da'!M305+'SAR Da'!M305+'URQ Da'!M305+'ROC Da'!M305+'SM Da'!M305+'BN Da'!M305+'BS Da'!M305+'TDC Da'!M305</f>
        <v>21.314999999999998</v>
      </c>
      <c r="N305" s="192">
        <f>+'MIT Da'!N305+'SAR Da'!N305+'URQ Da'!N305+'ROC Da'!N305+'SM Da'!N305+'BN Da'!N305+'BS Da'!N305+'TDC Da'!N305</f>
        <v>1662.8529099999998</v>
      </c>
      <c r="O305" s="192">
        <f>+'MIT Da'!O305+'SAR Da'!O305+'URQ Da'!O305+'ROC Da'!O305+'SM Da'!O305+'BN Da'!O305+'BS Da'!O305+'TDC Da'!O305</f>
        <v>1650.2529099999999</v>
      </c>
      <c r="P305" s="55">
        <f>+'MIT Da'!P305+'SAR Da'!P305+'URQ Da'!P305+'ROC Da'!P305+'SM Da'!P305+'BN Da'!P305+'BS Da'!P305+'TDC Da'!P305</f>
        <v>213</v>
      </c>
      <c r="Q305" s="55">
        <f>+'MIT Da'!Q305+'SAR Da'!Q305+'URQ Da'!Q305+'ROC Da'!Q305+'SM Da'!Q305+'BN Da'!Q305+'BS Da'!Q305+'TDC Da'!Q305</f>
        <v>58</v>
      </c>
      <c r="R305" s="55">
        <f>+'MIT Da'!R305+'SAR Da'!R305+'URQ Da'!R305+'ROC Da'!R305+'SM Da'!R305+'BN Da'!R305+'BS Da'!R305+'TDC Da'!R305</f>
        <v>10</v>
      </c>
      <c r="S305" s="213">
        <f>+'MIT Da'!S305+'SAR Da'!S305+'URQ Da'!S305+'ROC Da'!S305+'SM Da'!S305+'BN Da'!S305+'BS Da'!S305+'TDC Da'!S305</f>
        <v>281</v>
      </c>
      <c r="T305" s="213">
        <f>+'MIT Da'!T305+'SAR Da'!T305+'URQ Da'!T305+'ROC Da'!T305+'SM Da'!T305+'BN Da'!T305+'BS Da'!T305+'TDC Da'!T305</f>
        <v>273</v>
      </c>
      <c r="U305" s="55">
        <f>+'MIT Da'!U305+'SAR Da'!U305+'URQ Da'!U305+'ROC Da'!U305+'SM Da'!U305+'BN Da'!U305+'BS Da'!U305+'TDC Da'!U305</f>
        <v>137</v>
      </c>
      <c r="V305" s="55">
        <f>+'MIT Da'!V305+'SAR Da'!V305+'URQ Da'!V305+'ROC Da'!V305+'SM Da'!V305+'BN Da'!V305+'BS Da'!V305+'TDC Da'!V305</f>
        <v>407</v>
      </c>
      <c r="W305" s="55">
        <f>+'MIT Da'!W305+'SAR Da'!W305+'URQ Da'!W305+'ROC Da'!W305+'SM Da'!W305+'BN Da'!W305+'BS Da'!W305+'TDC Da'!W305</f>
        <v>11</v>
      </c>
      <c r="X305" s="55">
        <f>+'MIT Da'!X305+'SAR Da'!X305+'URQ Da'!X305+'ROC Da'!X305+'SM Da'!X305+'BN Da'!X305+'BS Da'!X305+'TDC Da'!X305</f>
        <v>117</v>
      </c>
      <c r="Y305" s="55">
        <f>+'MIT Da'!Y305+'SAR Da'!Y305+'URQ Da'!Y305+'ROC Da'!Y305+'SM Da'!Y305+'BN Da'!Y305+'BS Da'!Y305+'TDC Da'!Y305</f>
        <v>5</v>
      </c>
      <c r="Z305" s="219">
        <f>+'MIT Da'!Z305+'SAR Da'!Z305+'URQ Da'!Z305+'ROC Da'!Z305+'SM Da'!Z305+'BN Da'!Z305+'BS Da'!Z305+'TDC Da'!Z305</f>
        <v>677</v>
      </c>
      <c r="AA305" s="55">
        <f>+'MIT Da'!AA305+'SAR Da'!AA305+'URQ Da'!AA305+'ROC Da'!AA305+'SM Da'!AA305+'BN Da'!AA305+'BS Da'!AA305+'TDC Da'!AA305</f>
        <v>195</v>
      </c>
      <c r="AB305" s="55">
        <f>+'MIT Da'!AB305+'SAR Da'!AB305+'URQ Da'!AB305+'ROC Da'!AB305+'SM Da'!AB305+'BN Da'!AB305+'BS Da'!AB305+'TDC Da'!AB305</f>
        <v>103</v>
      </c>
      <c r="AC305" s="55">
        <f>+'MIT Da'!AC305+'SAR Da'!AC305+'URQ Da'!AC305+'ROC Da'!AC305+'SM Da'!AC305+'BN Da'!AC305+'BS Da'!AC305+'TDC Da'!AC305</f>
        <v>677</v>
      </c>
      <c r="AD305" s="219">
        <f>+'MIT Da'!AD305+'SAR Da'!AD305+'URQ Da'!AD305+'ROC Da'!AD305+'SM Da'!AD305+'BN Da'!AD305+'BS Da'!AD305+'TDC Da'!AD305</f>
        <v>975</v>
      </c>
      <c r="AE305" s="55">
        <f>+'MIT Da'!AE305+'SAR Da'!AE305+'URQ Da'!AE305+'ROC Da'!AE305+'SM Da'!AE305+'BN Da'!AE305+'BS Da'!AE305+'TDC Da'!AE305</f>
        <v>59</v>
      </c>
      <c r="AF305" s="55">
        <f>+'MIT Da'!AF305+'SAR Da'!AF305+'URQ Da'!AF305+'ROC Da'!AF305+'SM Da'!AF305+'BN Da'!AF305+'BS Da'!AF305+'TDC Da'!AF305</f>
        <v>101</v>
      </c>
      <c r="AG305" s="55">
        <f>+'MIT Da'!AG305+'SAR Da'!AG305+'URQ Da'!AG305+'ROC Da'!AG305+'SM Da'!AG305+'BN Da'!AG305+'BS Da'!AG305+'TDC Da'!AG305</f>
        <v>471</v>
      </c>
      <c r="AH305" s="219">
        <f>+'MIT Da'!AH305+'SAR Da'!AH305+'URQ Da'!AH305+'ROC Da'!AH305+'SM Da'!AH305+'BN Da'!AH305+'BS Da'!AH305+'TDC Da'!AH305</f>
        <v>631</v>
      </c>
      <c r="AI305" s="10">
        <f>+'MIT Da'!AI305+'SAR Da'!AI305+'URQ Da'!AI305+'ROC Da'!AI305+'SM Da'!AI305+'BN Da'!AI305+'BS Da'!AI305+'TDC Da'!AI305</f>
        <v>280.81400000000002</v>
      </c>
      <c r="AJ305" s="10">
        <f>+'MIT Da'!AJ305+'SAR Da'!AJ305+'URQ Da'!AJ305+'ROC Da'!AJ305+'SM Da'!AJ305+'BN Da'!AJ305+'BS Da'!AJ305+'TDC Da'!AJ305</f>
        <v>2.4</v>
      </c>
      <c r="AK305" s="10">
        <f>+'MIT Da'!AK305+'SAR Da'!AK305+'URQ Da'!AK305+'ROC Da'!AK305+'SM Da'!AK305+'BN Da'!AK305+'BS Da'!AK305+'TDC Da'!AK305</f>
        <v>514.28800000000001</v>
      </c>
      <c r="AL305" s="222">
        <f>+'MIT Da'!AL305+'SAR Da'!AL305+'URQ Da'!AL305+'ROC Da'!AL305+'SM Da'!AL305+'BN Da'!AL305+'BS Da'!AL305+'TDC Da'!AL305</f>
        <v>797.50199999999995</v>
      </c>
      <c r="AM305" s="55">
        <f>+'MIT Da'!AM305+'SAR Da'!AM305+'URQ Da'!AM305+'ROC Da'!AM305+'SM Da'!AM305+'BN Da'!AM305+'BS Da'!AM305+'TDC Da'!AM305</f>
        <v>9</v>
      </c>
      <c r="AN305" s="55">
        <f>+'MIT Da'!AN305+'SAR Da'!AN305+'URQ Da'!AN305+'ROC Da'!AN305+'SM Da'!AN305+'BN Da'!AN305+'BS Da'!AN305+'TDC Da'!AN305</f>
        <v>56</v>
      </c>
      <c r="AO305" s="55">
        <f>+'MIT Da'!AO305+'SAR Da'!AO305+'URQ Da'!AO305+'ROC Da'!AO305+'SM Da'!AO305+'BN Da'!AO305+'BS Da'!AO305+'TDC Da'!AO305</f>
        <v>77</v>
      </c>
      <c r="AP305" s="232">
        <f>+'MIT Da'!AP305+'SAR Da'!AP305+'URQ Da'!AP305+'ROC Da'!AP305+'SM Da'!AP305+'BN Da'!AP305+'BS Da'!AP305+'TDC Da'!AP305</f>
        <v>142</v>
      </c>
      <c r="AQ305" s="55">
        <f>+'MIT Da'!AQ305+'SAR Da'!AQ305+'URQ Da'!AQ305+'ROC Da'!AQ305+'SM Da'!AQ305+'BN Da'!AQ305+'BS Da'!AQ305+'TDC Da'!AQ305</f>
        <v>564</v>
      </c>
      <c r="AR305" s="55">
        <f>+'MIT Da'!AR305+'SAR Da'!AR305+'URQ Da'!AR305+'ROC Da'!AR305+'SM Da'!AR305+'BN Da'!AR305+'BS Da'!AR305+'TDC Da'!AR305</f>
        <v>399</v>
      </c>
      <c r="AS305" s="55">
        <f>+'MIT Da'!AS305+'SAR Da'!AS305+'URQ Da'!AS305+'ROC Da'!AS305+'SM Da'!AS305+'BN Da'!AS305+'BS Da'!AS305+'TDC Da'!AS305</f>
        <v>72</v>
      </c>
      <c r="AT305" s="232">
        <f>+SUM(RED_InfraMR[[#This Row],[B.02.1 - Parque de Coches Eléctricos Motrices]:[B.02.3 - Parque de Coches Eléctricos Motrices Tipo R]])</f>
        <v>1035</v>
      </c>
      <c r="AU305" s="55">
        <f>+'MIT Da'!AU305+'SAR Da'!AU305+'URQ Da'!AU305+'ROC Da'!AU305+'SM Da'!AU305+'BN Da'!AU305+'BS Da'!AU305+'TDC Da'!AU305</f>
        <v>12</v>
      </c>
      <c r="AV305" s="55">
        <f>+'MIT Da'!AV305+'SAR Da'!AV305+'URQ Da'!AV305+'ROC Da'!AV305+'SM Da'!AV305+'BN Da'!AV305+'BS Da'!AV305+'TDC Da'!AV305</f>
        <v>33</v>
      </c>
      <c r="AW305" s="55">
        <f>+'MIT Da'!AW305+'SAR Da'!AW305+'URQ Da'!AW305+'ROC Da'!AW305+'SM Da'!AW305+'BN Da'!AW305+'BS Da'!AW305+'TDC Da'!AW305</f>
        <v>64</v>
      </c>
      <c r="AX305" s="232">
        <f>+SUM(RED_InfraMR[[#This Row],[B.03.1 - Parque de Coches Motores Motrices Remolcados]:[B.03.3 - Parque de Coches Motores Motrices Cabina]])</f>
        <v>109</v>
      </c>
      <c r="AY305" s="55">
        <f>+'MIT Da'!AY305+'SAR Da'!AY305+'URQ Da'!AY305+'ROC Da'!AY305+'SM Da'!AY305+'BN Da'!AY305+'BS Da'!AY305+'TDC Da'!AY305</f>
        <v>496</v>
      </c>
      <c r="AZ305" s="55">
        <f>+'MIT Da'!AZ305+'SAR Da'!AZ305+'URQ Da'!AZ305+'ROC Da'!AZ305+'SM Da'!AZ305+'BN Da'!AZ305+'BS Da'!AZ305+'TDC Da'!AZ305</f>
        <v>128</v>
      </c>
      <c r="BA305" s="55">
        <f>+'MIT Da'!BA305+'SAR Da'!BA305+'URQ Da'!BA305+'ROC Da'!BA305+'SM Da'!BA305+'BN Da'!BA305+'BS Da'!BA305+'TDC Da'!BA305</f>
        <v>15</v>
      </c>
      <c r="BB305" s="55">
        <f>+'MIT Da'!BB305+'SAR Da'!BB305+'URQ Da'!BB305+'ROC Da'!BB305+'SM Da'!BB305+'BN Da'!BB305+'BS Da'!BB305+'TDC Da'!BB305</f>
        <v>0</v>
      </c>
      <c r="BC305" s="232">
        <f>+SUM(RED_InfraMR[[#This Row],[B.04.1 - Parque de Coches Remolcados Clase Unica]:[B.04.5 - Parque de Coches Remolcados para Servicios Especiales (Cartoneros)]])</f>
        <v>639</v>
      </c>
      <c r="BD305" s="393">
        <f>+'MIT Da'!BD305+'SAR Da'!BD305+'URQ Da'!BD305+'ROC Da'!BD305+'SM Da'!BD305+'BN Da'!BD305+'BS Da'!BD305+'TDC Da'!BD305</f>
        <v>164</v>
      </c>
      <c r="BE305" s="55">
        <f>+'MIT Da'!BE305+'SAR Da'!BE305+'URQ Da'!BE305+'ROC Da'!BE305+'SM Da'!BE305+'BN Da'!BE305+'BS Da'!BE305+'TDC Da'!BE305</f>
        <v>33</v>
      </c>
      <c r="BF305" s="55">
        <f>+'MIT Da'!BF305+'SAR Da'!BF305+'URQ Da'!BF305+'ROC Da'!BF305+'SM Da'!BF305+'BN Da'!BF305+'BS Da'!BF305+'TDC Da'!BF305</f>
        <v>103</v>
      </c>
      <c r="BG305" s="235"/>
    </row>
    <row r="306" spans="1:59">
      <c r="A306" s="1">
        <v>2018</v>
      </c>
      <c r="B306" s="1" t="s">
        <v>65</v>
      </c>
      <c r="C306" s="10">
        <f>+'MIT Da'!C306+'SAR Da'!C306+'URQ Da'!C306+'ROC Da'!C306+'SM Da'!C306+'BN Da'!C306+'BS Da'!C306+'TDC Da'!C306</f>
        <v>197.52799999999999</v>
      </c>
      <c r="D306" s="10">
        <f>+'MIT Da'!D306+'SAR Da'!D306+'URQ Da'!D306+'ROC Da'!D306+'SM Da'!D306+'BN Da'!D306+'BS Da'!D306+'TDC Da'!D306</f>
        <v>465.76300000000003</v>
      </c>
      <c r="E306" s="10">
        <f>+'MIT Da'!E306+'SAR Da'!E306+'URQ Da'!E306+'ROC Da'!E306+'SM Da'!E306+'BN Da'!E306+'BS Da'!E306+'TDC Da'!E306</f>
        <v>0</v>
      </c>
      <c r="F306" s="10">
        <f>+'MIT Da'!F306+'SAR Da'!F306+'URQ Da'!F306+'ROC Da'!F306+'SM Da'!F306+'BN Da'!F306+'BS Da'!F306+'TDC Da'!F306</f>
        <v>249.46163999999999</v>
      </c>
      <c r="G306" s="192">
        <f>+'MIT Da'!G306+'SAR Da'!G306+'URQ Da'!G306+'ROC Da'!G306+'SM Da'!G306+'BN Da'!G306+'BS Da'!G306+'TDC Da'!G306</f>
        <v>912.75263999999993</v>
      </c>
      <c r="H306" s="192">
        <f>+'MIT Da'!H306+'SAR Da'!H306+'URQ Da'!H306+'ROC Da'!H306+'SM Da'!H306+'BN Da'!H306+'BS Da'!H306+'TDC Da'!H306</f>
        <v>897.24363999999991</v>
      </c>
      <c r="I306" s="10">
        <f>+'MIT Da'!I306+'SAR Da'!I306+'URQ Da'!I306+'ROC Da'!I306+'SM Da'!I306+'BN Da'!I306+'BS Da'!I306+'TDC Da'!I306</f>
        <v>1023.4571099999999</v>
      </c>
      <c r="J306" s="10">
        <f>+'MIT Da'!J306+'SAR Da'!J306+'URQ Da'!J306+'ROC Da'!J306+'SM Da'!J306+'BN Da'!J306+'BS Da'!J306+'TDC Da'!J306</f>
        <v>1136.7839099999999</v>
      </c>
      <c r="K306" s="10">
        <f>+'MIT Da'!K306+'SAR Da'!K306+'URQ Da'!K306+'ROC Da'!K306+'SM Da'!K306+'BN Da'!K306+'BS Da'!K306+'TDC Da'!K306</f>
        <v>54.516999999999996</v>
      </c>
      <c r="L306" s="10">
        <f>+'MIT Da'!L306+'SAR Da'!L306+'URQ Da'!L306+'ROC Da'!L306+'SM Da'!L306+'BN Da'!L306+'BS Da'!L306+'TDC Da'!L306</f>
        <v>526.06900000000007</v>
      </c>
      <c r="M306" s="10">
        <f>+'MIT Da'!M306+'SAR Da'!M306+'URQ Da'!M306+'ROC Da'!M306+'SM Da'!M306+'BN Da'!M306+'BS Da'!M306+'TDC Da'!M306</f>
        <v>21.314999999999998</v>
      </c>
      <c r="N306" s="192">
        <f>+'MIT Da'!N306+'SAR Da'!N306+'URQ Da'!N306+'ROC Da'!N306+'SM Da'!N306+'BN Da'!N306+'BS Da'!N306+'TDC Da'!N306</f>
        <v>1662.8529099999998</v>
      </c>
      <c r="O306" s="192">
        <f>+'MIT Da'!O306+'SAR Da'!O306+'URQ Da'!O306+'ROC Da'!O306+'SM Da'!O306+'BN Da'!O306+'BS Da'!O306+'TDC Da'!O306</f>
        <v>1645.3889099999999</v>
      </c>
      <c r="P306" s="55">
        <f>+'MIT Da'!P306+'SAR Da'!P306+'URQ Da'!P306+'ROC Da'!P306+'SM Da'!P306+'BN Da'!P306+'BS Da'!P306+'TDC Da'!P306</f>
        <v>213</v>
      </c>
      <c r="Q306" s="55">
        <f>+'MIT Da'!Q306+'SAR Da'!Q306+'URQ Da'!Q306+'ROC Da'!Q306+'SM Da'!Q306+'BN Da'!Q306+'BS Da'!Q306+'TDC Da'!Q306</f>
        <v>58</v>
      </c>
      <c r="R306" s="55">
        <f>+'MIT Da'!R306+'SAR Da'!R306+'URQ Da'!R306+'ROC Da'!R306+'SM Da'!R306+'BN Da'!R306+'BS Da'!R306+'TDC Da'!R306</f>
        <v>10</v>
      </c>
      <c r="S306" s="213">
        <f>+'MIT Da'!S306+'SAR Da'!S306+'URQ Da'!S306+'ROC Da'!S306+'SM Da'!S306+'BN Da'!S306+'BS Da'!S306+'TDC Da'!S306</f>
        <v>281</v>
      </c>
      <c r="T306" s="213">
        <f>+'MIT Da'!T306+'SAR Da'!T306+'URQ Da'!T306+'ROC Da'!T306+'SM Da'!T306+'BN Da'!T306+'BS Da'!T306+'TDC Da'!T306</f>
        <v>273</v>
      </c>
      <c r="U306" s="55">
        <f>+'MIT Da'!U306+'SAR Da'!U306+'URQ Da'!U306+'ROC Da'!U306+'SM Da'!U306+'BN Da'!U306+'BS Da'!U306+'TDC Da'!U306</f>
        <v>137</v>
      </c>
      <c r="V306" s="55">
        <f>+'MIT Da'!V306+'SAR Da'!V306+'URQ Da'!V306+'ROC Da'!V306+'SM Da'!V306+'BN Da'!V306+'BS Da'!V306+'TDC Da'!V306</f>
        <v>407</v>
      </c>
      <c r="W306" s="55">
        <f>+'MIT Da'!W306+'SAR Da'!W306+'URQ Da'!W306+'ROC Da'!W306+'SM Da'!W306+'BN Da'!W306+'BS Da'!W306+'TDC Da'!W306</f>
        <v>11</v>
      </c>
      <c r="X306" s="55">
        <f>+'MIT Da'!X306+'SAR Da'!X306+'URQ Da'!X306+'ROC Da'!X306+'SM Da'!X306+'BN Da'!X306+'BS Da'!X306+'TDC Da'!X306</f>
        <v>117</v>
      </c>
      <c r="Y306" s="55">
        <f>+'MIT Da'!Y306+'SAR Da'!Y306+'URQ Da'!Y306+'ROC Da'!Y306+'SM Da'!Y306+'BN Da'!Y306+'BS Da'!Y306+'TDC Da'!Y306</f>
        <v>5</v>
      </c>
      <c r="Z306" s="219">
        <f>+'MIT Da'!Z306+'SAR Da'!Z306+'URQ Da'!Z306+'ROC Da'!Z306+'SM Da'!Z306+'BN Da'!Z306+'BS Da'!Z306+'TDC Da'!Z306</f>
        <v>677</v>
      </c>
      <c r="AA306" s="55">
        <f>+'MIT Da'!AA306+'SAR Da'!AA306+'URQ Da'!AA306+'ROC Da'!AA306+'SM Da'!AA306+'BN Da'!AA306+'BS Da'!AA306+'TDC Da'!AA306</f>
        <v>195</v>
      </c>
      <c r="AB306" s="55">
        <f>+'MIT Da'!AB306+'SAR Da'!AB306+'URQ Da'!AB306+'ROC Da'!AB306+'SM Da'!AB306+'BN Da'!AB306+'BS Da'!AB306+'TDC Da'!AB306</f>
        <v>103</v>
      </c>
      <c r="AC306" s="55">
        <f>+'MIT Da'!AC306+'SAR Da'!AC306+'URQ Da'!AC306+'ROC Da'!AC306+'SM Da'!AC306+'BN Da'!AC306+'BS Da'!AC306+'TDC Da'!AC306</f>
        <v>677</v>
      </c>
      <c r="AD306" s="219">
        <f>+'MIT Da'!AD306+'SAR Da'!AD306+'URQ Da'!AD306+'ROC Da'!AD306+'SM Da'!AD306+'BN Da'!AD306+'BS Da'!AD306+'TDC Da'!AD306</f>
        <v>975</v>
      </c>
      <c r="AE306" s="55">
        <f>+'MIT Da'!AE306+'SAR Da'!AE306+'URQ Da'!AE306+'ROC Da'!AE306+'SM Da'!AE306+'BN Da'!AE306+'BS Da'!AE306+'TDC Da'!AE306</f>
        <v>59</v>
      </c>
      <c r="AF306" s="55">
        <f>+'MIT Da'!AF306+'SAR Da'!AF306+'URQ Da'!AF306+'ROC Da'!AF306+'SM Da'!AF306+'BN Da'!AF306+'BS Da'!AF306+'TDC Da'!AF306</f>
        <v>101</v>
      </c>
      <c r="AG306" s="55">
        <f>+'MIT Da'!AG306+'SAR Da'!AG306+'URQ Da'!AG306+'ROC Da'!AG306+'SM Da'!AG306+'BN Da'!AG306+'BS Da'!AG306+'TDC Da'!AG306</f>
        <v>471</v>
      </c>
      <c r="AH306" s="219">
        <f>+'MIT Da'!AH306+'SAR Da'!AH306+'URQ Da'!AH306+'ROC Da'!AH306+'SM Da'!AH306+'BN Da'!AH306+'BS Da'!AH306+'TDC Da'!AH306</f>
        <v>631</v>
      </c>
      <c r="AI306" s="10">
        <f>+'MIT Da'!AI306+'SAR Da'!AI306+'URQ Da'!AI306+'ROC Da'!AI306+'SM Da'!AI306+'BN Da'!AI306+'BS Da'!AI306+'TDC Da'!AI306</f>
        <v>280.81400000000002</v>
      </c>
      <c r="AJ306" s="10">
        <f>+'MIT Da'!AJ306+'SAR Da'!AJ306+'URQ Da'!AJ306+'ROC Da'!AJ306+'SM Da'!AJ306+'BN Da'!AJ306+'BS Da'!AJ306+'TDC Da'!AJ306</f>
        <v>2.4</v>
      </c>
      <c r="AK306" s="10">
        <f>+'MIT Da'!AK306+'SAR Da'!AK306+'URQ Da'!AK306+'ROC Da'!AK306+'SM Da'!AK306+'BN Da'!AK306+'BS Da'!AK306+'TDC Da'!AK306</f>
        <v>514.28800000000001</v>
      </c>
      <c r="AL306" s="222">
        <f>+'MIT Da'!AL306+'SAR Da'!AL306+'URQ Da'!AL306+'ROC Da'!AL306+'SM Da'!AL306+'BN Da'!AL306+'BS Da'!AL306+'TDC Da'!AL306</f>
        <v>797.50199999999995</v>
      </c>
      <c r="AM306" s="55">
        <f>+'MIT Da'!AM306+'SAR Da'!AM306+'URQ Da'!AM306+'ROC Da'!AM306+'SM Da'!AM306+'BN Da'!AM306+'BS Da'!AM306+'TDC Da'!AM306</f>
        <v>9</v>
      </c>
      <c r="AN306" s="55">
        <f>+'MIT Da'!AN306+'SAR Da'!AN306+'URQ Da'!AN306+'ROC Da'!AN306+'SM Da'!AN306+'BN Da'!AN306+'BS Da'!AN306+'TDC Da'!AN306</f>
        <v>56</v>
      </c>
      <c r="AO306" s="55">
        <f>+'MIT Da'!AO306+'SAR Da'!AO306+'URQ Da'!AO306+'ROC Da'!AO306+'SM Da'!AO306+'BN Da'!AO306+'BS Da'!AO306+'TDC Da'!AO306</f>
        <v>77</v>
      </c>
      <c r="AP306" s="232">
        <f>+'MIT Da'!AP306+'SAR Da'!AP306+'URQ Da'!AP306+'ROC Da'!AP306+'SM Da'!AP306+'BN Da'!AP306+'BS Da'!AP306+'TDC Da'!AP306</f>
        <v>142</v>
      </c>
      <c r="AQ306" s="55">
        <f>+'MIT Da'!AQ306+'SAR Da'!AQ306+'URQ Da'!AQ306+'ROC Da'!AQ306+'SM Da'!AQ306+'BN Da'!AQ306+'BS Da'!AQ306+'TDC Da'!AQ306</f>
        <v>564</v>
      </c>
      <c r="AR306" s="55">
        <f>+'MIT Da'!AR306+'SAR Da'!AR306+'URQ Da'!AR306+'ROC Da'!AR306+'SM Da'!AR306+'BN Da'!AR306+'BS Da'!AR306+'TDC Da'!AR306</f>
        <v>399</v>
      </c>
      <c r="AS306" s="55">
        <f>+'MIT Da'!AS306+'SAR Da'!AS306+'URQ Da'!AS306+'ROC Da'!AS306+'SM Da'!AS306+'BN Da'!AS306+'BS Da'!AS306+'TDC Da'!AS306</f>
        <v>72</v>
      </c>
      <c r="AT306" s="232">
        <f>+SUM(RED_InfraMR[[#This Row],[B.02.1 - Parque de Coches Eléctricos Motrices]:[B.02.3 - Parque de Coches Eléctricos Motrices Tipo R]])</f>
        <v>1035</v>
      </c>
      <c r="AU306" s="55">
        <f>+'MIT Da'!AU306+'SAR Da'!AU306+'URQ Da'!AU306+'ROC Da'!AU306+'SM Da'!AU306+'BN Da'!AU306+'BS Da'!AU306+'TDC Da'!AU306</f>
        <v>12</v>
      </c>
      <c r="AV306" s="55">
        <f>+'MIT Da'!AV306+'SAR Da'!AV306+'URQ Da'!AV306+'ROC Da'!AV306+'SM Da'!AV306+'BN Da'!AV306+'BS Da'!AV306+'TDC Da'!AV306</f>
        <v>33</v>
      </c>
      <c r="AW306" s="55">
        <f>+'MIT Da'!AW306+'SAR Da'!AW306+'URQ Da'!AW306+'ROC Da'!AW306+'SM Da'!AW306+'BN Da'!AW306+'BS Da'!AW306+'TDC Da'!AW306</f>
        <v>64</v>
      </c>
      <c r="AX306" s="232">
        <f>+SUM(RED_InfraMR[[#This Row],[B.03.1 - Parque de Coches Motores Motrices Remolcados]:[B.03.3 - Parque de Coches Motores Motrices Cabina]])</f>
        <v>109</v>
      </c>
      <c r="AY306" s="55">
        <f>+'MIT Da'!AY306+'SAR Da'!AY306+'URQ Da'!AY306+'ROC Da'!AY306+'SM Da'!AY306+'BN Da'!AY306+'BS Da'!AY306+'TDC Da'!AY306</f>
        <v>496</v>
      </c>
      <c r="AZ306" s="55">
        <f>+'MIT Da'!AZ306+'SAR Da'!AZ306+'URQ Da'!AZ306+'ROC Da'!AZ306+'SM Da'!AZ306+'BN Da'!AZ306+'BS Da'!AZ306+'TDC Da'!AZ306</f>
        <v>128</v>
      </c>
      <c r="BA306" s="55">
        <f>+'MIT Da'!BA306+'SAR Da'!BA306+'URQ Da'!BA306+'ROC Da'!BA306+'SM Da'!BA306+'BN Da'!BA306+'BS Da'!BA306+'TDC Da'!BA306</f>
        <v>15</v>
      </c>
      <c r="BB306" s="55">
        <f>+'MIT Da'!BB306+'SAR Da'!BB306+'URQ Da'!BB306+'ROC Da'!BB306+'SM Da'!BB306+'BN Da'!BB306+'BS Da'!BB306+'TDC Da'!BB306</f>
        <v>0</v>
      </c>
      <c r="BC306" s="232">
        <f>+SUM(RED_InfraMR[[#This Row],[B.04.1 - Parque de Coches Remolcados Clase Unica]:[B.04.5 - Parque de Coches Remolcados para Servicios Especiales (Cartoneros)]])</f>
        <v>639</v>
      </c>
      <c r="BD306" s="393">
        <f>+'MIT Da'!BD306+'SAR Da'!BD306+'URQ Da'!BD306+'ROC Da'!BD306+'SM Da'!BD306+'BN Da'!BD306+'BS Da'!BD306+'TDC Da'!BD306</f>
        <v>164</v>
      </c>
      <c r="BE306" s="55">
        <f>+'MIT Da'!BE306+'SAR Da'!BE306+'URQ Da'!BE306+'ROC Da'!BE306+'SM Da'!BE306+'BN Da'!BE306+'BS Da'!BE306+'TDC Da'!BE306</f>
        <v>33</v>
      </c>
      <c r="BF306" s="55">
        <f>+'MIT Da'!BF306+'SAR Da'!BF306+'URQ Da'!BF306+'ROC Da'!BF306+'SM Da'!BF306+'BN Da'!BF306+'BS Da'!BF306+'TDC Da'!BF306</f>
        <v>103</v>
      </c>
      <c r="BG306" s="235"/>
    </row>
    <row r="307" spans="1:59">
      <c r="A307" s="1">
        <v>2018</v>
      </c>
      <c r="B307" s="1" t="s">
        <v>66</v>
      </c>
      <c r="C307" s="10">
        <f>+'MIT Da'!C307+'SAR Da'!C307+'URQ Da'!C307+'ROC Da'!C307+'SM Da'!C307+'BN Da'!C307+'BS Da'!C307+'TDC Da'!C307</f>
        <v>197.52799999999999</v>
      </c>
      <c r="D307" s="10">
        <f>+'MIT Da'!D307+'SAR Da'!D307+'URQ Da'!D307+'ROC Da'!D307+'SM Da'!D307+'BN Da'!D307+'BS Da'!D307+'TDC Da'!D307</f>
        <v>465.76300000000003</v>
      </c>
      <c r="E307" s="10">
        <f>+'MIT Da'!E307+'SAR Da'!E307+'URQ Da'!E307+'ROC Da'!E307+'SM Da'!E307+'BN Da'!E307+'BS Da'!E307+'TDC Da'!E307</f>
        <v>0</v>
      </c>
      <c r="F307" s="10">
        <f>+'MIT Da'!F307+'SAR Da'!F307+'URQ Da'!F307+'ROC Da'!F307+'SM Da'!F307+'BN Da'!F307+'BS Da'!F307+'TDC Da'!F307</f>
        <v>249.46163999999999</v>
      </c>
      <c r="G307" s="192">
        <f>+'MIT Da'!G307+'SAR Da'!G307+'URQ Da'!G307+'ROC Da'!G307+'SM Da'!G307+'BN Da'!G307+'BS Da'!G307+'TDC Da'!G307</f>
        <v>912.75263999999993</v>
      </c>
      <c r="H307" s="192">
        <f>+'MIT Da'!H307+'SAR Da'!H307+'URQ Da'!H307+'ROC Da'!H307+'SM Da'!H307+'BN Da'!H307+'BS Da'!H307+'TDC Da'!H307</f>
        <v>883.96801999999991</v>
      </c>
      <c r="I307" s="10">
        <f>+'MIT Da'!I307+'SAR Da'!I307+'URQ Da'!I307+'ROC Da'!I307+'SM Da'!I307+'BN Da'!I307+'BS Da'!I307+'TDC Da'!I307</f>
        <v>1023.4571099999999</v>
      </c>
      <c r="J307" s="10">
        <f>+'MIT Da'!J307+'SAR Da'!J307+'URQ Da'!J307+'ROC Da'!J307+'SM Da'!J307+'BN Da'!J307+'BS Da'!J307+'TDC Da'!J307</f>
        <v>1136.7839099999999</v>
      </c>
      <c r="K307" s="10">
        <f>+'MIT Da'!K307+'SAR Da'!K307+'URQ Da'!K307+'ROC Da'!K307+'SM Da'!K307+'BN Da'!K307+'BS Da'!K307+'TDC Da'!K307</f>
        <v>54.516999999999996</v>
      </c>
      <c r="L307" s="10">
        <f>+'MIT Da'!L307+'SAR Da'!L307+'URQ Da'!L307+'ROC Da'!L307+'SM Da'!L307+'BN Da'!L307+'BS Da'!L307+'TDC Da'!L307</f>
        <v>526.06900000000007</v>
      </c>
      <c r="M307" s="10">
        <f>+'MIT Da'!M307+'SAR Da'!M307+'URQ Da'!M307+'ROC Da'!M307+'SM Da'!M307+'BN Da'!M307+'BS Da'!M307+'TDC Da'!M307</f>
        <v>21.314999999999998</v>
      </c>
      <c r="N307" s="192">
        <f>+'MIT Da'!N307+'SAR Da'!N307+'URQ Da'!N307+'ROC Da'!N307+'SM Da'!N307+'BN Da'!N307+'BS Da'!N307+'TDC Da'!N307</f>
        <v>1662.8529099999998</v>
      </c>
      <c r="O307" s="192">
        <f>+'MIT Da'!O307+'SAR Da'!O307+'URQ Da'!O307+'ROC Da'!O307+'SM Da'!O307+'BN Da'!O307+'BS Da'!O307+'TDC Da'!O307</f>
        <v>1618.838</v>
      </c>
      <c r="P307" s="55">
        <f>+'MIT Da'!P307+'SAR Da'!P307+'URQ Da'!P307+'ROC Da'!P307+'SM Da'!P307+'BN Da'!P307+'BS Da'!P307+'TDC Da'!P307</f>
        <v>213</v>
      </c>
      <c r="Q307" s="55">
        <f>+'MIT Da'!Q307+'SAR Da'!Q307+'URQ Da'!Q307+'ROC Da'!Q307+'SM Da'!Q307+'BN Da'!Q307+'BS Da'!Q307+'TDC Da'!Q307</f>
        <v>58</v>
      </c>
      <c r="R307" s="55">
        <f>+'MIT Da'!R307+'SAR Da'!R307+'URQ Da'!R307+'ROC Da'!R307+'SM Da'!R307+'BN Da'!R307+'BS Da'!R307+'TDC Da'!R307</f>
        <v>10</v>
      </c>
      <c r="S307" s="213">
        <f>+'MIT Da'!S307+'SAR Da'!S307+'URQ Da'!S307+'ROC Da'!S307+'SM Da'!S307+'BN Da'!S307+'BS Da'!S307+'TDC Da'!S307</f>
        <v>281</v>
      </c>
      <c r="T307" s="213">
        <f>+'MIT Da'!T307+'SAR Da'!T307+'URQ Da'!T307+'ROC Da'!T307+'SM Da'!T307+'BN Da'!T307+'BS Da'!T307+'TDC Da'!T307</f>
        <v>269</v>
      </c>
      <c r="U307" s="55">
        <f>+'MIT Da'!U307+'SAR Da'!U307+'URQ Da'!U307+'ROC Da'!U307+'SM Da'!U307+'BN Da'!U307+'BS Da'!U307+'TDC Da'!U307</f>
        <v>137</v>
      </c>
      <c r="V307" s="55">
        <f>+'MIT Da'!V307+'SAR Da'!V307+'URQ Da'!V307+'ROC Da'!V307+'SM Da'!V307+'BN Da'!V307+'BS Da'!V307+'TDC Da'!V307</f>
        <v>407</v>
      </c>
      <c r="W307" s="55">
        <f>+'MIT Da'!W307+'SAR Da'!W307+'URQ Da'!W307+'ROC Da'!W307+'SM Da'!W307+'BN Da'!W307+'BS Da'!W307+'TDC Da'!W307</f>
        <v>11</v>
      </c>
      <c r="X307" s="55">
        <f>+'MIT Da'!X307+'SAR Da'!X307+'URQ Da'!X307+'ROC Da'!X307+'SM Da'!X307+'BN Da'!X307+'BS Da'!X307+'TDC Da'!X307</f>
        <v>117</v>
      </c>
      <c r="Y307" s="55">
        <f>+'MIT Da'!Y307+'SAR Da'!Y307+'URQ Da'!Y307+'ROC Da'!Y307+'SM Da'!Y307+'BN Da'!Y307+'BS Da'!Y307+'TDC Da'!Y307</f>
        <v>5</v>
      </c>
      <c r="Z307" s="219">
        <f>+'MIT Da'!Z307+'SAR Da'!Z307+'URQ Da'!Z307+'ROC Da'!Z307+'SM Da'!Z307+'BN Da'!Z307+'BS Da'!Z307+'TDC Da'!Z307</f>
        <v>677</v>
      </c>
      <c r="AA307" s="55">
        <f>+'MIT Da'!AA307+'SAR Da'!AA307+'URQ Da'!AA307+'ROC Da'!AA307+'SM Da'!AA307+'BN Da'!AA307+'BS Da'!AA307+'TDC Da'!AA307</f>
        <v>195</v>
      </c>
      <c r="AB307" s="55">
        <f>+'MIT Da'!AB307+'SAR Da'!AB307+'URQ Da'!AB307+'ROC Da'!AB307+'SM Da'!AB307+'BN Da'!AB307+'BS Da'!AB307+'TDC Da'!AB307</f>
        <v>103</v>
      </c>
      <c r="AC307" s="55">
        <f>+'MIT Da'!AC307+'SAR Da'!AC307+'URQ Da'!AC307+'ROC Da'!AC307+'SM Da'!AC307+'BN Da'!AC307+'BS Da'!AC307+'TDC Da'!AC307</f>
        <v>677</v>
      </c>
      <c r="AD307" s="219">
        <f>+'MIT Da'!AD307+'SAR Da'!AD307+'URQ Da'!AD307+'ROC Da'!AD307+'SM Da'!AD307+'BN Da'!AD307+'BS Da'!AD307+'TDC Da'!AD307</f>
        <v>975</v>
      </c>
      <c r="AE307" s="55">
        <f>+'MIT Da'!AE307+'SAR Da'!AE307+'URQ Da'!AE307+'ROC Da'!AE307+'SM Da'!AE307+'BN Da'!AE307+'BS Da'!AE307+'TDC Da'!AE307</f>
        <v>59</v>
      </c>
      <c r="AF307" s="55">
        <f>+'MIT Da'!AF307+'SAR Da'!AF307+'URQ Da'!AF307+'ROC Da'!AF307+'SM Da'!AF307+'BN Da'!AF307+'BS Da'!AF307+'TDC Da'!AF307</f>
        <v>101</v>
      </c>
      <c r="AG307" s="55">
        <f>+'MIT Da'!AG307+'SAR Da'!AG307+'URQ Da'!AG307+'ROC Da'!AG307+'SM Da'!AG307+'BN Da'!AG307+'BS Da'!AG307+'TDC Da'!AG307</f>
        <v>471</v>
      </c>
      <c r="AH307" s="219">
        <f>+'MIT Da'!AH307+'SAR Da'!AH307+'URQ Da'!AH307+'ROC Da'!AH307+'SM Da'!AH307+'BN Da'!AH307+'BS Da'!AH307+'TDC Da'!AH307</f>
        <v>631</v>
      </c>
      <c r="AI307" s="10">
        <f>+'MIT Da'!AI307+'SAR Da'!AI307+'URQ Da'!AI307+'ROC Da'!AI307+'SM Da'!AI307+'BN Da'!AI307+'BS Da'!AI307+'TDC Da'!AI307</f>
        <v>280.81400000000002</v>
      </c>
      <c r="AJ307" s="10">
        <f>+'MIT Da'!AJ307+'SAR Da'!AJ307+'URQ Da'!AJ307+'ROC Da'!AJ307+'SM Da'!AJ307+'BN Da'!AJ307+'BS Da'!AJ307+'TDC Da'!AJ307</f>
        <v>2.4</v>
      </c>
      <c r="AK307" s="10">
        <f>+'MIT Da'!AK307+'SAR Da'!AK307+'URQ Da'!AK307+'ROC Da'!AK307+'SM Da'!AK307+'BN Da'!AK307+'BS Da'!AK307+'TDC Da'!AK307</f>
        <v>514.28800000000001</v>
      </c>
      <c r="AL307" s="222">
        <f>+'MIT Da'!AL307+'SAR Da'!AL307+'URQ Da'!AL307+'ROC Da'!AL307+'SM Da'!AL307+'BN Da'!AL307+'BS Da'!AL307+'TDC Da'!AL307</f>
        <v>797.50199999999995</v>
      </c>
      <c r="AM307" s="55">
        <f>+'MIT Da'!AM307+'SAR Da'!AM307+'URQ Da'!AM307+'ROC Da'!AM307+'SM Da'!AM307+'BN Da'!AM307+'BS Da'!AM307+'TDC Da'!AM307</f>
        <v>9</v>
      </c>
      <c r="AN307" s="55">
        <f>+'MIT Da'!AN307+'SAR Da'!AN307+'URQ Da'!AN307+'ROC Da'!AN307+'SM Da'!AN307+'BN Da'!AN307+'BS Da'!AN307+'TDC Da'!AN307</f>
        <v>56</v>
      </c>
      <c r="AO307" s="55">
        <f>+'MIT Da'!AO307+'SAR Da'!AO307+'URQ Da'!AO307+'ROC Da'!AO307+'SM Da'!AO307+'BN Da'!AO307+'BS Da'!AO307+'TDC Da'!AO307</f>
        <v>77</v>
      </c>
      <c r="AP307" s="232">
        <f>+'MIT Da'!AP307+'SAR Da'!AP307+'URQ Da'!AP307+'ROC Da'!AP307+'SM Da'!AP307+'BN Da'!AP307+'BS Da'!AP307+'TDC Da'!AP307</f>
        <v>142</v>
      </c>
      <c r="AQ307" s="55">
        <f>+'MIT Da'!AQ307+'SAR Da'!AQ307+'URQ Da'!AQ307+'ROC Da'!AQ307+'SM Da'!AQ307+'BN Da'!AQ307+'BS Da'!AQ307+'TDC Da'!AQ307</f>
        <v>564</v>
      </c>
      <c r="AR307" s="55">
        <f>+'MIT Da'!AR307+'SAR Da'!AR307+'URQ Da'!AR307+'ROC Da'!AR307+'SM Da'!AR307+'BN Da'!AR307+'BS Da'!AR307+'TDC Da'!AR307</f>
        <v>399</v>
      </c>
      <c r="AS307" s="55">
        <f>+'MIT Da'!AS307+'SAR Da'!AS307+'URQ Da'!AS307+'ROC Da'!AS307+'SM Da'!AS307+'BN Da'!AS307+'BS Da'!AS307+'TDC Da'!AS307</f>
        <v>72</v>
      </c>
      <c r="AT307" s="232">
        <f>+SUM(RED_InfraMR[[#This Row],[B.02.1 - Parque de Coches Eléctricos Motrices]:[B.02.3 - Parque de Coches Eléctricos Motrices Tipo R]])</f>
        <v>1035</v>
      </c>
      <c r="AU307" s="55">
        <f>+'MIT Da'!AU307+'SAR Da'!AU307+'URQ Da'!AU307+'ROC Da'!AU307+'SM Da'!AU307+'BN Da'!AU307+'BS Da'!AU307+'TDC Da'!AU307</f>
        <v>12</v>
      </c>
      <c r="AV307" s="55">
        <f>+'MIT Da'!AV307+'SAR Da'!AV307+'URQ Da'!AV307+'ROC Da'!AV307+'SM Da'!AV307+'BN Da'!AV307+'BS Da'!AV307+'TDC Da'!AV307</f>
        <v>33</v>
      </c>
      <c r="AW307" s="55">
        <f>+'MIT Da'!AW307+'SAR Da'!AW307+'URQ Da'!AW307+'ROC Da'!AW307+'SM Da'!AW307+'BN Da'!AW307+'BS Da'!AW307+'TDC Da'!AW307</f>
        <v>64</v>
      </c>
      <c r="AX307" s="232">
        <f>+SUM(RED_InfraMR[[#This Row],[B.03.1 - Parque de Coches Motores Motrices Remolcados]:[B.03.3 - Parque de Coches Motores Motrices Cabina]])</f>
        <v>109</v>
      </c>
      <c r="AY307" s="55">
        <f>+'MIT Da'!AY307+'SAR Da'!AY307+'URQ Da'!AY307+'ROC Da'!AY307+'SM Da'!AY307+'BN Da'!AY307+'BS Da'!AY307+'TDC Da'!AY307</f>
        <v>496</v>
      </c>
      <c r="AZ307" s="55">
        <f>+'MIT Da'!AZ307+'SAR Da'!AZ307+'URQ Da'!AZ307+'ROC Da'!AZ307+'SM Da'!AZ307+'BN Da'!AZ307+'BS Da'!AZ307+'TDC Da'!AZ307</f>
        <v>128</v>
      </c>
      <c r="BA307" s="55">
        <f>+'MIT Da'!BA307+'SAR Da'!BA307+'URQ Da'!BA307+'ROC Da'!BA307+'SM Da'!BA307+'BN Da'!BA307+'BS Da'!BA307+'TDC Da'!BA307</f>
        <v>15</v>
      </c>
      <c r="BB307" s="55">
        <f>+'MIT Da'!BB307+'SAR Da'!BB307+'URQ Da'!BB307+'ROC Da'!BB307+'SM Da'!BB307+'BN Da'!BB307+'BS Da'!BB307+'TDC Da'!BB307</f>
        <v>0</v>
      </c>
      <c r="BC307" s="232">
        <f>+SUM(RED_InfraMR[[#This Row],[B.04.1 - Parque de Coches Remolcados Clase Unica]:[B.04.5 - Parque de Coches Remolcados para Servicios Especiales (Cartoneros)]])</f>
        <v>639</v>
      </c>
      <c r="BD307" s="393">
        <f>+'MIT Da'!BD307+'SAR Da'!BD307+'URQ Da'!BD307+'ROC Da'!BD307+'SM Da'!BD307+'BN Da'!BD307+'BS Da'!BD307+'TDC Da'!BD307</f>
        <v>164</v>
      </c>
      <c r="BE307" s="55">
        <f>+'MIT Da'!BE307+'SAR Da'!BE307+'URQ Da'!BE307+'ROC Da'!BE307+'SM Da'!BE307+'BN Da'!BE307+'BS Da'!BE307+'TDC Da'!BE307</f>
        <v>33</v>
      </c>
      <c r="BF307" s="55">
        <f>+'MIT Da'!BF307+'SAR Da'!BF307+'URQ Da'!BF307+'ROC Da'!BF307+'SM Da'!BF307+'BN Da'!BF307+'BS Da'!BF307+'TDC Da'!BF307</f>
        <v>103</v>
      </c>
      <c r="BG307" s="235"/>
    </row>
    <row r="308" spans="1:59">
      <c r="A308" s="1">
        <v>2018</v>
      </c>
      <c r="B308" s="1" t="s">
        <v>67</v>
      </c>
      <c r="C308" s="10">
        <f>+'MIT Da'!C308+'SAR Da'!C308+'URQ Da'!C308+'ROC Da'!C308+'SM Da'!C308+'BN Da'!C308+'BS Da'!C308+'TDC Da'!C308</f>
        <v>197.52799999999999</v>
      </c>
      <c r="D308" s="10">
        <f>+'MIT Da'!D308+'SAR Da'!D308+'URQ Da'!D308+'ROC Da'!D308+'SM Da'!D308+'BN Da'!D308+'BS Da'!D308+'TDC Da'!D308</f>
        <v>465.76300000000003</v>
      </c>
      <c r="E308" s="10">
        <f>+'MIT Da'!E308+'SAR Da'!E308+'URQ Da'!E308+'ROC Da'!E308+'SM Da'!E308+'BN Da'!E308+'BS Da'!E308+'TDC Da'!E308</f>
        <v>0</v>
      </c>
      <c r="F308" s="10">
        <f>+'MIT Da'!F308+'SAR Da'!F308+'URQ Da'!F308+'ROC Da'!F308+'SM Da'!F308+'BN Da'!F308+'BS Da'!F308+'TDC Da'!F308</f>
        <v>249.46163999999999</v>
      </c>
      <c r="G308" s="192">
        <f>+'MIT Da'!G308+'SAR Da'!G308+'URQ Da'!G308+'ROC Da'!G308+'SM Da'!G308+'BN Da'!G308+'BS Da'!G308+'TDC Da'!G308</f>
        <v>912.75263999999993</v>
      </c>
      <c r="H308" s="192">
        <f>+'MIT Da'!H308+'SAR Da'!H308+'URQ Da'!H308+'ROC Da'!H308+'SM Da'!H308+'BN Da'!H308+'BS Da'!H308+'TDC Da'!H308</f>
        <v>883.96801999999991</v>
      </c>
      <c r="I308" s="10">
        <f>+'MIT Da'!I308+'SAR Da'!I308+'URQ Da'!I308+'ROC Da'!I308+'SM Da'!I308+'BN Da'!I308+'BS Da'!I308+'TDC Da'!I308</f>
        <v>1023.4571099999999</v>
      </c>
      <c r="J308" s="10">
        <f>+'MIT Da'!J308+'SAR Da'!J308+'URQ Da'!J308+'ROC Da'!J308+'SM Da'!J308+'BN Da'!J308+'BS Da'!J308+'TDC Da'!J308</f>
        <v>1136.7839099999999</v>
      </c>
      <c r="K308" s="10">
        <f>+'MIT Da'!K308+'SAR Da'!K308+'URQ Da'!K308+'ROC Da'!K308+'SM Da'!K308+'BN Da'!K308+'BS Da'!K308+'TDC Da'!K308</f>
        <v>54.516999999999996</v>
      </c>
      <c r="L308" s="10">
        <f>+'MIT Da'!L308+'SAR Da'!L308+'URQ Da'!L308+'ROC Da'!L308+'SM Da'!L308+'BN Da'!L308+'BS Da'!L308+'TDC Da'!L308</f>
        <v>526.06900000000007</v>
      </c>
      <c r="M308" s="10">
        <f>+'MIT Da'!M308+'SAR Da'!M308+'URQ Da'!M308+'ROC Da'!M308+'SM Da'!M308+'BN Da'!M308+'BS Da'!M308+'TDC Da'!M308</f>
        <v>21.314999999999998</v>
      </c>
      <c r="N308" s="192">
        <f>+'MIT Da'!N308+'SAR Da'!N308+'URQ Da'!N308+'ROC Da'!N308+'SM Da'!N308+'BN Da'!N308+'BS Da'!N308+'TDC Da'!N308</f>
        <v>1662.8529099999998</v>
      </c>
      <c r="O308" s="192">
        <f>+'MIT Da'!O308+'SAR Da'!O308+'URQ Da'!O308+'ROC Da'!O308+'SM Da'!O308+'BN Da'!O308+'BS Da'!O308+'TDC Da'!O308</f>
        <v>1618.838</v>
      </c>
      <c r="P308" s="55">
        <f>+'MIT Da'!P308+'SAR Da'!P308+'URQ Da'!P308+'ROC Da'!P308+'SM Da'!P308+'BN Da'!P308+'BS Da'!P308+'TDC Da'!P308</f>
        <v>213</v>
      </c>
      <c r="Q308" s="55">
        <f>+'MIT Da'!Q308+'SAR Da'!Q308+'URQ Da'!Q308+'ROC Da'!Q308+'SM Da'!Q308+'BN Da'!Q308+'BS Da'!Q308+'TDC Da'!Q308</f>
        <v>58</v>
      </c>
      <c r="R308" s="55">
        <f>+'MIT Da'!R308+'SAR Da'!R308+'URQ Da'!R308+'ROC Da'!R308+'SM Da'!R308+'BN Da'!R308+'BS Da'!R308+'TDC Da'!R308</f>
        <v>10</v>
      </c>
      <c r="S308" s="213">
        <f>+'MIT Da'!S308+'SAR Da'!S308+'URQ Da'!S308+'ROC Da'!S308+'SM Da'!S308+'BN Da'!S308+'BS Da'!S308+'TDC Da'!S308</f>
        <v>281</v>
      </c>
      <c r="T308" s="213">
        <f>+'MIT Da'!T308+'SAR Da'!T308+'URQ Da'!T308+'ROC Da'!T308+'SM Da'!T308+'BN Da'!T308+'BS Da'!T308+'TDC Da'!T308</f>
        <v>269</v>
      </c>
      <c r="U308" s="55">
        <f>+'MIT Da'!U308+'SAR Da'!U308+'URQ Da'!U308+'ROC Da'!U308+'SM Da'!U308+'BN Da'!U308+'BS Da'!U308+'TDC Da'!U308</f>
        <v>137</v>
      </c>
      <c r="V308" s="55">
        <f>+'MIT Da'!V308+'SAR Da'!V308+'URQ Da'!V308+'ROC Da'!V308+'SM Da'!V308+'BN Da'!V308+'BS Da'!V308+'TDC Da'!V308</f>
        <v>407</v>
      </c>
      <c r="W308" s="55">
        <f>+'MIT Da'!W308+'SAR Da'!W308+'URQ Da'!W308+'ROC Da'!W308+'SM Da'!W308+'BN Da'!W308+'BS Da'!W308+'TDC Da'!W308</f>
        <v>11</v>
      </c>
      <c r="X308" s="55">
        <f>+'MIT Da'!X308+'SAR Da'!X308+'URQ Da'!X308+'ROC Da'!X308+'SM Da'!X308+'BN Da'!X308+'BS Da'!X308+'TDC Da'!X308</f>
        <v>117</v>
      </c>
      <c r="Y308" s="55">
        <f>+'MIT Da'!Y308+'SAR Da'!Y308+'URQ Da'!Y308+'ROC Da'!Y308+'SM Da'!Y308+'BN Da'!Y308+'BS Da'!Y308+'TDC Da'!Y308</f>
        <v>5</v>
      </c>
      <c r="Z308" s="219">
        <f>+'MIT Da'!Z308+'SAR Da'!Z308+'URQ Da'!Z308+'ROC Da'!Z308+'SM Da'!Z308+'BN Da'!Z308+'BS Da'!Z308+'TDC Da'!Z308</f>
        <v>677</v>
      </c>
      <c r="AA308" s="55">
        <f>+'MIT Da'!AA308+'SAR Da'!AA308+'URQ Da'!AA308+'ROC Da'!AA308+'SM Da'!AA308+'BN Da'!AA308+'BS Da'!AA308+'TDC Da'!AA308</f>
        <v>195</v>
      </c>
      <c r="AB308" s="55">
        <f>+'MIT Da'!AB308+'SAR Da'!AB308+'URQ Da'!AB308+'ROC Da'!AB308+'SM Da'!AB308+'BN Da'!AB308+'BS Da'!AB308+'TDC Da'!AB308</f>
        <v>103</v>
      </c>
      <c r="AC308" s="55">
        <f>+'MIT Da'!AC308+'SAR Da'!AC308+'URQ Da'!AC308+'ROC Da'!AC308+'SM Da'!AC308+'BN Da'!AC308+'BS Da'!AC308+'TDC Da'!AC308</f>
        <v>677</v>
      </c>
      <c r="AD308" s="219">
        <f>+'MIT Da'!AD308+'SAR Da'!AD308+'URQ Da'!AD308+'ROC Da'!AD308+'SM Da'!AD308+'BN Da'!AD308+'BS Da'!AD308+'TDC Da'!AD308</f>
        <v>975</v>
      </c>
      <c r="AE308" s="55">
        <f>+'MIT Da'!AE308+'SAR Da'!AE308+'URQ Da'!AE308+'ROC Da'!AE308+'SM Da'!AE308+'BN Da'!AE308+'BS Da'!AE308+'TDC Da'!AE308</f>
        <v>59</v>
      </c>
      <c r="AF308" s="55">
        <f>+'MIT Da'!AF308+'SAR Da'!AF308+'URQ Da'!AF308+'ROC Da'!AF308+'SM Da'!AF308+'BN Da'!AF308+'BS Da'!AF308+'TDC Da'!AF308</f>
        <v>101</v>
      </c>
      <c r="AG308" s="55">
        <f>+'MIT Da'!AG308+'SAR Da'!AG308+'URQ Da'!AG308+'ROC Da'!AG308+'SM Da'!AG308+'BN Da'!AG308+'BS Da'!AG308+'TDC Da'!AG308</f>
        <v>471</v>
      </c>
      <c r="AH308" s="219">
        <f>+'MIT Da'!AH308+'SAR Da'!AH308+'URQ Da'!AH308+'ROC Da'!AH308+'SM Da'!AH308+'BN Da'!AH308+'BS Da'!AH308+'TDC Da'!AH308</f>
        <v>631</v>
      </c>
      <c r="AI308" s="10">
        <f>+'MIT Da'!AI308+'SAR Da'!AI308+'URQ Da'!AI308+'ROC Da'!AI308+'SM Da'!AI308+'BN Da'!AI308+'BS Da'!AI308+'TDC Da'!AI308</f>
        <v>280.81400000000002</v>
      </c>
      <c r="AJ308" s="10">
        <f>+'MIT Da'!AJ308+'SAR Da'!AJ308+'URQ Da'!AJ308+'ROC Da'!AJ308+'SM Da'!AJ308+'BN Da'!AJ308+'BS Da'!AJ308+'TDC Da'!AJ308</f>
        <v>2.4</v>
      </c>
      <c r="AK308" s="10">
        <f>+'MIT Da'!AK308+'SAR Da'!AK308+'URQ Da'!AK308+'ROC Da'!AK308+'SM Da'!AK308+'BN Da'!AK308+'BS Da'!AK308+'TDC Da'!AK308</f>
        <v>514.28800000000001</v>
      </c>
      <c r="AL308" s="222">
        <f>+'MIT Da'!AL308+'SAR Da'!AL308+'URQ Da'!AL308+'ROC Da'!AL308+'SM Da'!AL308+'BN Da'!AL308+'BS Da'!AL308+'TDC Da'!AL308</f>
        <v>797.50199999999995</v>
      </c>
      <c r="AM308" s="55">
        <f>+'MIT Da'!AM308+'SAR Da'!AM308+'URQ Da'!AM308+'ROC Da'!AM308+'SM Da'!AM308+'BN Da'!AM308+'BS Da'!AM308+'TDC Da'!AM308</f>
        <v>9</v>
      </c>
      <c r="AN308" s="55">
        <f>+'MIT Da'!AN308+'SAR Da'!AN308+'URQ Da'!AN308+'ROC Da'!AN308+'SM Da'!AN308+'BN Da'!AN308+'BS Da'!AN308+'TDC Da'!AN308</f>
        <v>56</v>
      </c>
      <c r="AO308" s="55">
        <f>+'MIT Da'!AO308+'SAR Da'!AO308+'URQ Da'!AO308+'ROC Da'!AO308+'SM Da'!AO308+'BN Da'!AO308+'BS Da'!AO308+'TDC Da'!AO308</f>
        <v>77</v>
      </c>
      <c r="AP308" s="232">
        <f>+'MIT Da'!AP308+'SAR Da'!AP308+'URQ Da'!AP308+'ROC Da'!AP308+'SM Da'!AP308+'BN Da'!AP308+'BS Da'!AP308+'TDC Da'!AP308</f>
        <v>142</v>
      </c>
      <c r="AQ308" s="55">
        <f>+'MIT Da'!AQ308+'SAR Da'!AQ308+'URQ Da'!AQ308+'ROC Da'!AQ308+'SM Da'!AQ308+'BN Da'!AQ308+'BS Da'!AQ308+'TDC Da'!AQ308</f>
        <v>564</v>
      </c>
      <c r="AR308" s="55">
        <f>+'MIT Da'!AR308+'SAR Da'!AR308+'URQ Da'!AR308+'ROC Da'!AR308+'SM Da'!AR308+'BN Da'!AR308+'BS Da'!AR308+'TDC Da'!AR308</f>
        <v>399</v>
      </c>
      <c r="AS308" s="55">
        <f>+'MIT Da'!AS308+'SAR Da'!AS308+'URQ Da'!AS308+'ROC Da'!AS308+'SM Da'!AS308+'BN Da'!AS308+'BS Da'!AS308+'TDC Da'!AS308</f>
        <v>72</v>
      </c>
      <c r="AT308" s="232">
        <f>+SUM(RED_InfraMR[[#This Row],[B.02.1 - Parque de Coches Eléctricos Motrices]:[B.02.3 - Parque de Coches Eléctricos Motrices Tipo R]])</f>
        <v>1035</v>
      </c>
      <c r="AU308" s="55">
        <f>+'MIT Da'!AU308+'SAR Da'!AU308+'URQ Da'!AU308+'ROC Da'!AU308+'SM Da'!AU308+'BN Da'!AU308+'BS Da'!AU308+'TDC Da'!AU308</f>
        <v>12</v>
      </c>
      <c r="AV308" s="55">
        <f>+'MIT Da'!AV308+'SAR Da'!AV308+'URQ Da'!AV308+'ROC Da'!AV308+'SM Da'!AV308+'BN Da'!AV308+'BS Da'!AV308+'TDC Da'!AV308</f>
        <v>33</v>
      </c>
      <c r="AW308" s="55">
        <f>+'MIT Da'!AW308+'SAR Da'!AW308+'URQ Da'!AW308+'ROC Da'!AW308+'SM Da'!AW308+'BN Da'!AW308+'BS Da'!AW308+'TDC Da'!AW308</f>
        <v>64</v>
      </c>
      <c r="AX308" s="232">
        <f>+SUM(RED_InfraMR[[#This Row],[B.03.1 - Parque de Coches Motores Motrices Remolcados]:[B.03.3 - Parque de Coches Motores Motrices Cabina]])</f>
        <v>109</v>
      </c>
      <c r="AY308" s="55">
        <f>+'MIT Da'!AY308+'SAR Da'!AY308+'URQ Da'!AY308+'ROC Da'!AY308+'SM Da'!AY308+'BN Da'!AY308+'BS Da'!AY308+'TDC Da'!AY308</f>
        <v>496</v>
      </c>
      <c r="AZ308" s="55">
        <f>+'MIT Da'!AZ308+'SAR Da'!AZ308+'URQ Da'!AZ308+'ROC Da'!AZ308+'SM Da'!AZ308+'BN Da'!AZ308+'BS Da'!AZ308+'TDC Da'!AZ308</f>
        <v>128</v>
      </c>
      <c r="BA308" s="55">
        <f>+'MIT Da'!BA308+'SAR Da'!BA308+'URQ Da'!BA308+'ROC Da'!BA308+'SM Da'!BA308+'BN Da'!BA308+'BS Da'!BA308+'TDC Da'!BA308</f>
        <v>15</v>
      </c>
      <c r="BB308" s="55">
        <f>+'MIT Da'!BB308+'SAR Da'!BB308+'URQ Da'!BB308+'ROC Da'!BB308+'SM Da'!BB308+'BN Da'!BB308+'BS Da'!BB308+'TDC Da'!BB308</f>
        <v>0</v>
      </c>
      <c r="BC308" s="232">
        <f>+SUM(RED_InfraMR[[#This Row],[B.04.1 - Parque de Coches Remolcados Clase Unica]:[B.04.5 - Parque de Coches Remolcados para Servicios Especiales (Cartoneros)]])</f>
        <v>639</v>
      </c>
      <c r="BD308" s="393">
        <f>+'MIT Da'!BD308+'SAR Da'!BD308+'URQ Da'!BD308+'ROC Da'!BD308+'SM Da'!BD308+'BN Da'!BD308+'BS Da'!BD308+'TDC Da'!BD308</f>
        <v>164</v>
      </c>
      <c r="BE308" s="55">
        <f>+'MIT Da'!BE308+'SAR Da'!BE308+'URQ Da'!BE308+'ROC Da'!BE308+'SM Da'!BE308+'BN Da'!BE308+'BS Da'!BE308+'TDC Da'!BE308</f>
        <v>33</v>
      </c>
      <c r="BF308" s="55">
        <f>+'MIT Da'!BF308+'SAR Da'!BF308+'URQ Da'!BF308+'ROC Da'!BF308+'SM Da'!BF308+'BN Da'!BF308+'BS Da'!BF308+'TDC Da'!BF308</f>
        <v>103</v>
      </c>
      <c r="BG308" s="235"/>
    </row>
    <row r="309" spans="1:59">
      <c r="A309" s="1">
        <v>2018</v>
      </c>
      <c r="B309" s="1" t="s">
        <v>68</v>
      </c>
      <c r="C309" s="10">
        <f>+'MIT Da'!C309+'SAR Da'!C309+'URQ Da'!C309+'ROC Da'!C309+'SM Da'!C309+'BN Da'!C309+'BS Da'!C309+'TDC Da'!C309</f>
        <v>197.52799999999999</v>
      </c>
      <c r="D309" s="10">
        <f>+'MIT Da'!D309+'SAR Da'!D309+'URQ Da'!D309+'ROC Da'!D309+'SM Da'!D309+'BN Da'!D309+'BS Da'!D309+'TDC Da'!D309</f>
        <v>465.76300000000003</v>
      </c>
      <c r="E309" s="10">
        <f>+'MIT Da'!E309+'SAR Da'!E309+'URQ Da'!E309+'ROC Da'!E309+'SM Da'!E309+'BN Da'!E309+'BS Da'!E309+'TDC Da'!E309</f>
        <v>0</v>
      </c>
      <c r="F309" s="10">
        <f>+'MIT Da'!F309+'SAR Da'!F309+'URQ Da'!F309+'ROC Da'!F309+'SM Da'!F309+'BN Da'!F309+'BS Da'!F309+'TDC Da'!F309</f>
        <v>249.46163999999999</v>
      </c>
      <c r="G309" s="192">
        <f>+'MIT Da'!G309+'SAR Da'!G309+'URQ Da'!G309+'ROC Da'!G309+'SM Da'!G309+'BN Da'!G309+'BS Da'!G309+'TDC Da'!G309</f>
        <v>912.75263999999993</v>
      </c>
      <c r="H309" s="192">
        <f>+'MIT Da'!H309+'SAR Da'!H309+'URQ Da'!H309+'ROC Da'!H309+'SM Da'!H309+'BN Da'!H309+'BS Da'!H309+'TDC Da'!H309</f>
        <v>883.96801999999991</v>
      </c>
      <c r="I309" s="10">
        <f>+'MIT Da'!I309+'SAR Da'!I309+'URQ Da'!I309+'ROC Da'!I309+'SM Da'!I309+'BN Da'!I309+'BS Da'!I309+'TDC Da'!I309</f>
        <v>1023.4571099999999</v>
      </c>
      <c r="J309" s="10">
        <f>+'MIT Da'!J309+'SAR Da'!J309+'URQ Da'!J309+'ROC Da'!J309+'SM Da'!J309+'BN Da'!J309+'BS Da'!J309+'TDC Da'!J309</f>
        <v>1136.7839099999999</v>
      </c>
      <c r="K309" s="10">
        <f>+'MIT Da'!K309+'SAR Da'!K309+'URQ Da'!K309+'ROC Da'!K309+'SM Da'!K309+'BN Da'!K309+'BS Da'!K309+'TDC Da'!K309</f>
        <v>54.516999999999996</v>
      </c>
      <c r="L309" s="10">
        <f>+'MIT Da'!L309+'SAR Da'!L309+'URQ Da'!L309+'ROC Da'!L309+'SM Da'!L309+'BN Da'!L309+'BS Da'!L309+'TDC Da'!L309</f>
        <v>526.06900000000007</v>
      </c>
      <c r="M309" s="10">
        <f>+'MIT Da'!M309+'SAR Da'!M309+'URQ Da'!M309+'ROC Da'!M309+'SM Da'!M309+'BN Da'!M309+'BS Da'!M309+'TDC Da'!M309</f>
        <v>21.314999999999998</v>
      </c>
      <c r="N309" s="192">
        <f>+'MIT Da'!N309+'SAR Da'!N309+'URQ Da'!N309+'ROC Da'!N309+'SM Da'!N309+'BN Da'!N309+'BS Da'!N309+'TDC Da'!N309</f>
        <v>1662.8529099999998</v>
      </c>
      <c r="O309" s="192">
        <f>+'MIT Da'!O309+'SAR Da'!O309+'URQ Da'!O309+'ROC Da'!O309+'SM Da'!O309+'BN Da'!O309+'BS Da'!O309+'TDC Da'!O309</f>
        <v>1618.838</v>
      </c>
      <c r="P309" s="55">
        <f>+'MIT Da'!P309+'SAR Da'!P309+'URQ Da'!P309+'ROC Da'!P309+'SM Da'!P309+'BN Da'!P309+'BS Da'!P309+'TDC Da'!P309</f>
        <v>213</v>
      </c>
      <c r="Q309" s="55">
        <f>+'MIT Da'!Q309+'SAR Da'!Q309+'URQ Da'!Q309+'ROC Da'!Q309+'SM Da'!Q309+'BN Da'!Q309+'BS Da'!Q309+'TDC Da'!Q309</f>
        <v>58</v>
      </c>
      <c r="R309" s="55">
        <f>+'MIT Da'!R309+'SAR Da'!R309+'URQ Da'!R309+'ROC Da'!R309+'SM Da'!R309+'BN Da'!R309+'BS Da'!R309+'TDC Da'!R309</f>
        <v>10</v>
      </c>
      <c r="S309" s="213">
        <f>+'MIT Da'!S309+'SAR Da'!S309+'URQ Da'!S309+'ROC Da'!S309+'SM Da'!S309+'BN Da'!S309+'BS Da'!S309+'TDC Da'!S309</f>
        <v>281</v>
      </c>
      <c r="T309" s="213">
        <f>+'MIT Da'!T309+'SAR Da'!T309+'URQ Da'!T309+'ROC Da'!T309+'SM Da'!T309+'BN Da'!T309+'BS Da'!T309+'TDC Da'!T309</f>
        <v>269</v>
      </c>
      <c r="U309" s="55">
        <f>+'MIT Da'!U309+'SAR Da'!U309+'URQ Da'!U309+'ROC Da'!U309+'SM Da'!U309+'BN Da'!U309+'BS Da'!U309+'TDC Da'!U309</f>
        <v>137</v>
      </c>
      <c r="V309" s="55">
        <f>+'MIT Da'!V309+'SAR Da'!V309+'URQ Da'!V309+'ROC Da'!V309+'SM Da'!V309+'BN Da'!V309+'BS Da'!V309+'TDC Da'!V309</f>
        <v>407</v>
      </c>
      <c r="W309" s="55">
        <f>+'MIT Da'!W309+'SAR Da'!W309+'URQ Da'!W309+'ROC Da'!W309+'SM Da'!W309+'BN Da'!W309+'BS Da'!W309+'TDC Da'!W309</f>
        <v>11</v>
      </c>
      <c r="X309" s="55">
        <f>+'MIT Da'!X309+'SAR Da'!X309+'URQ Da'!X309+'ROC Da'!X309+'SM Da'!X309+'BN Da'!X309+'BS Da'!X309+'TDC Da'!X309</f>
        <v>117</v>
      </c>
      <c r="Y309" s="55">
        <f>+'MIT Da'!Y309+'SAR Da'!Y309+'URQ Da'!Y309+'ROC Da'!Y309+'SM Da'!Y309+'BN Da'!Y309+'BS Da'!Y309+'TDC Da'!Y309</f>
        <v>5</v>
      </c>
      <c r="Z309" s="219">
        <f>+'MIT Da'!Z309+'SAR Da'!Z309+'URQ Da'!Z309+'ROC Da'!Z309+'SM Da'!Z309+'BN Da'!Z309+'BS Da'!Z309+'TDC Da'!Z309</f>
        <v>677</v>
      </c>
      <c r="AA309" s="55">
        <f>+'MIT Da'!AA309+'SAR Da'!AA309+'URQ Da'!AA309+'ROC Da'!AA309+'SM Da'!AA309+'BN Da'!AA309+'BS Da'!AA309+'TDC Da'!AA309</f>
        <v>195</v>
      </c>
      <c r="AB309" s="55">
        <f>+'MIT Da'!AB309+'SAR Da'!AB309+'URQ Da'!AB309+'ROC Da'!AB309+'SM Da'!AB309+'BN Da'!AB309+'BS Da'!AB309+'TDC Da'!AB309</f>
        <v>103</v>
      </c>
      <c r="AC309" s="55">
        <f>+'MIT Da'!AC309+'SAR Da'!AC309+'URQ Da'!AC309+'ROC Da'!AC309+'SM Da'!AC309+'BN Da'!AC309+'BS Da'!AC309+'TDC Da'!AC309</f>
        <v>677</v>
      </c>
      <c r="AD309" s="219">
        <f>+'MIT Da'!AD309+'SAR Da'!AD309+'URQ Da'!AD309+'ROC Da'!AD309+'SM Da'!AD309+'BN Da'!AD309+'BS Da'!AD309+'TDC Da'!AD309</f>
        <v>975</v>
      </c>
      <c r="AE309" s="55">
        <f>+'MIT Da'!AE309+'SAR Da'!AE309+'URQ Da'!AE309+'ROC Da'!AE309+'SM Da'!AE309+'BN Da'!AE309+'BS Da'!AE309+'TDC Da'!AE309</f>
        <v>59</v>
      </c>
      <c r="AF309" s="55">
        <f>+'MIT Da'!AF309+'SAR Da'!AF309+'URQ Da'!AF309+'ROC Da'!AF309+'SM Da'!AF309+'BN Da'!AF309+'BS Da'!AF309+'TDC Da'!AF309</f>
        <v>101</v>
      </c>
      <c r="AG309" s="55">
        <f>+'MIT Da'!AG309+'SAR Da'!AG309+'URQ Da'!AG309+'ROC Da'!AG309+'SM Da'!AG309+'BN Da'!AG309+'BS Da'!AG309+'TDC Da'!AG309</f>
        <v>471</v>
      </c>
      <c r="AH309" s="219">
        <f>+'MIT Da'!AH309+'SAR Da'!AH309+'URQ Da'!AH309+'ROC Da'!AH309+'SM Da'!AH309+'BN Da'!AH309+'BS Da'!AH309+'TDC Da'!AH309</f>
        <v>631</v>
      </c>
      <c r="AI309" s="10">
        <f>+'MIT Da'!AI309+'SAR Da'!AI309+'URQ Da'!AI309+'ROC Da'!AI309+'SM Da'!AI309+'BN Da'!AI309+'BS Da'!AI309+'TDC Da'!AI309</f>
        <v>280.81400000000002</v>
      </c>
      <c r="AJ309" s="10">
        <f>+'MIT Da'!AJ309+'SAR Da'!AJ309+'URQ Da'!AJ309+'ROC Da'!AJ309+'SM Da'!AJ309+'BN Da'!AJ309+'BS Da'!AJ309+'TDC Da'!AJ309</f>
        <v>2.4</v>
      </c>
      <c r="AK309" s="10">
        <f>+'MIT Da'!AK309+'SAR Da'!AK309+'URQ Da'!AK309+'ROC Da'!AK309+'SM Da'!AK309+'BN Da'!AK309+'BS Da'!AK309+'TDC Da'!AK309</f>
        <v>514.28800000000001</v>
      </c>
      <c r="AL309" s="222">
        <f>+'MIT Da'!AL309+'SAR Da'!AL309+'URQ Da'!AL309+'ROC Da'!AL309+'SM Da'!AL309+'BN Da'!AL309+'BS Da'!AL309+'TDC Da'!AL309</f>
        <v>797.50199999999995</v>
      </c>
      <c r="AM309" s="55">
        <f>+'MIT Da'!AM309+'SAR Da'!AM309+'URQ Da'!AM309+'ROC Da'!AM309+'SM Da'!AM309+'BN Da'!AM309+'BS Da'!AM309+'TDC Da'!AM309</f>
        <v>9</v>
      </c>
      <c r="AN309" s="55">
        <f>+'MIT Da'!AN309+'SAR Da'!AN309+'URQ Da'!AN309+'ROC Da'!AN309+'SM Da'!AN309+'BN Da'!AN309+'BS Da'!AN309+'TDC Da'!AN309</f>
        <v>56</v>
      </c>
      <c r="AO309" s="55">
        <f>+'MIT Da'!AO309+'SAR Da'!AO309+'URQ Da'!AO309+'ROC Da'!AO309+'SM Da'!AO309+'BN Da'!AO309+'BS Da'!AO309+'TDC Da'!AO309</f>
        <v>77</v>
      </c>
      <c r="AP309" s="232">
        <f>+'MIT Da'!AP309+'SAR Da'!AP309+'URQ Da'!AP309+'ROC Da'!AP309+'SM Da'!AP309+'BN Da'!AP309+'BS Da'!AP309+'TDC Da'!AP309</f>
        <v>142</v>
      </c>
      <c r="AQ309" s="55">
        <f>+'MIT Da'!AQ309+'SAR Da'!AQ309+'URQ Da'!AQ309+'ROC Da'!AQ309+'SM Da'!AQ309+'BN Da'!AQ309+'BS Da'!AQ309+'TDC Da'!AQ309</f>
        <v>564</v>
      </c>
      <c r="AR309" s="55">
        <f>+'MIT Da'!AR309+'SAR Da'!AR309+'URQ Da'!AR309+'ROC Da'!AR309+'SM Da'!AR309+'BN Da'!AR309+'BS Da'!AR309+'TDC Da'!AR309</f>
        <v>399</v>
      </c>
      <c r="AS309" s="55">
        <f>+'MIT Da'!AS309+'SAR Da'!AS309+'URQ Da'!AS309+'ROC Da'!AS309+'SM Da'!AS309+'BN Da'!AS309+'BS Da'!AS309+'TDC Da'!AS309</f>
        <v>72</v>
      </c>
      <c r="AT309" s="232">
        <f>+SUM(RED_InfraMR[[#This Row],[B.02.1 - Parque de Coches Eléctricos Motrices]:[B.02.3 - Parque de Coches Eléctricos Motrices Tipo R]])</f>
        <v>1035</v>
      </c>
      <c r="AU309" s="55">
        <f>+'MIT Da'!AU309+'SAR Da'!AU309+'URQ Da'!AU309+'ROC Da'!AU309+'SM Da'!AU309+'BN Da'!AU309+'BS Da'!AU309+'TDC Da'!AU309</f>
        <v>12</v>
      </c>
      <c r="AV309" s="55">
        <f>+'MIT Da'!AV309+'SAR Da'!AV309+'URQ Da'!AV309+'ROC Da'!AV309+'SM Da'!AV309+'BN Da'!AV309+'BS Da'!AV309+'TDC Da'!AV309</f>
        <v>33</v>
      </c>
      <c r="AW309" s="55">
        <f>+'MIT Da'!AW309+'SAR Da'!AW309+'URQ Da'!AW309+'ROC Da'!AW309+'SM Da'!AW309+'BN Da'!AW309+'BS Da'!AW309+'TDC Da'!AW309</f>
        <v>64</v>
      </c>
      <c r="AX309" s="232">
        <f>+SUM(RED_InfraMR[[#This Row],[B.03.1 - Parque de Coches Motores Motrices Remolcados]:[B.03.3 - Parque de Coches Motores Motrices Cabina]])</f>
        <v>109</v>
      </c>
      <c r="AY309" s="55">
        <f>+'MIT Da'!AY309+'SAR Da'!AY309+'URQ Da'!AY309+'ROC Da'!AY309+'SM Da'!AY309+'BN Da'!AY309+'BS Da'!AY309+'TDC Da'!AY309</f>
        <v>496</v>
      </c>
      <c r="AZ309" s="55">
        <f>+'MIT Da'!AZ309+'SAR Da'!AZ309+'URQ Da'!AZ309+'ROC Da'!AZ309+'SM Da'!AZ309+'BN Da'!AZ309+'BS Da'!AZ309+'TDC Da'!AZ309</f>
        <v>128</v>
      </c>
      <c r="BA309" s="55">
        <f>+'MIT Da'!BA309+'SAR Da'!BA309+'URQ Da'!BA309+'ROC Da'!BA309+'SM Da'!BA309+'BN Da'!BA309+'BS Da'!BA309+'TDC Da'!BA309</f>
        <v>15</v>
      </c>
      <c r="BB309" s="55">
        <f>+'MIT Da'!BB309+'SAR Da'!BB309+'URQ Da'!BB309+'ROC Da'!BB309+'SM Da'!BB309+'BN Da'!BB309+'BS Da'!BB309+'TDC Da'!BB309</f>
        <v>0</v>
      </c>
      <c r="BC309" s="232">
        <f>+SUM(RED_InfraMR[[#This Row],[B.04.1 - Parque de Coches Remolcados Clase Unica]:[B.04.5 - Parque de Coches Remolcados para Servicios Especiales (Cartoneros)]])</f>
        <v>639</v>
      </c>
      <c r="BD309" s="393">
        <f>+'MIT Da'!BD309+'SAR Da'!BD309+'URQ Da'!BD309+'ROC Da'!BD309+'SM Da'!BD309+'BN Da'!BD309+'BS Da'!BD309+'TDC Da'!BD309</f>
        <v>164</v>
      </c>
      <c r="BE309" s="55">
        <f>+'MIT Da'!BE309+'SAR Da'!BE309+'URQ Da'!BE309+'ROC Da'!BE309+'SM Da'!BE309+'BN Da'!BE309+'BS Da'!BE309+'TDC Da'!BE309</f>
        <v>33</v>
      </c>
      <c r="BF309" s="55">
        <f>+'MIT Da'!BF309+'SAR Da'!BF309+'URQ Da'!BF309+'ROC Da'!BF309+'SM Da'!BF309+'BN Da'!BF309+'BS Da'!BF309+'TDC Da'!BF309</f>
        <v>103</v>
      </c>
      <c r="BG309" s="235"/>
    </row>
    <row r="310" spans="1:59">
      <c r="A310" s="1">
        <v>2018</v>
      </c>
      <c r="B310" s="1" t="s">
        <v>69</v>
      </c>
      <c r="C310" s="10">
        <f>+'MIT Da'!C310+'SAR Da'!C310+'URQ Da'!C310+'ROC Da'!C310+'SM Da'!C310+'BN Da'!C310+'BS Da'!C310+'TDC Da'!C310</f>
        <v>197.52799999999999</v>
      </c>
      <c r="D310" s="10">
        <f>+'MIT Da'!D310+'SAR Da'!D310+'URQ Da'!D310+'ROC Da'!D310+'SM Da'!D310+'BN Da'!D310+'BS Da'!D310+'TDC Da'!D310</f>
        <v>465.76300000000003</v>
      </c>
      <c r="E310" s="10">
        <f>+'MIT Da'!E310+'SAR Da'!E310+'URQ Da'!E310+'ROC Da'!E310+'SM Da'!E310+'BN Da'!E310+'BS Da'!E310+'TDC Da'!E310</f>
        <v>0</v>
      </c>
      <c r="F310" s="10">
        <f>+'MIT Da'!F310+'SAR Da'!F310+'URQ Da'!F310+'ROC Da'!F310+'SM Da'!F310+'BN Da'!F310+'BS Da'!F310+'TDC Da'!F310</f>
        <v>249.46163999999999</v>
      </c>
      <c r="G310" s="192">
        <f>+'MIT Da'!G310+'SAR Da'!G310+'URQ Da'!G310+'ROC Da'!G310+'SM Da'!G310+'BN Da'!G310+'BS Da'!G310+'TDC Da'!G310</f>
        <v>912.75263999999993</v>
      </c>
      <c r="H310" s="192">
        <f>+'MIT Da'!H310+'SAR Da'!H310+'URQ Da'!H310+'ROC Da'!H310+'SM Da'!H310+'BN Da'!H310+'BS Da'!H310+'TDC Da'!H310</f>
        <v>883.96801999999991</v>
      </c>
      <c r="I310" s="10">
        <f>+'MIT Da'!I310+'SAR Da'!I310+'URQ Da'!I310+'ROC Da'!I310+'SM Da'!I310+'BN Da'!I310+'BS Da'!I310+'TDC Da'!I310</f>
        <v>1023.4571099999999</v>
      </c>
      <c r="J310" s="10">
        <f>+'MIT Da'!J310+'SAR Da'!J310+'URQ Da'!J310+'ROC Da'!J310+'SM Da'!J310+'BN Da'!J310+'BS Da'!J310+'TDC Da'!J310</f>
        <v>1136.7839099999999</v>
      </c>
      <c r="K310" s="10">
        <f>+'MIT Da'!K310+'SAR Da'!K310+'URQ Da'!K310+'ROC Da'!K310+'SM Da'!K310+'BN Da'!K310+'BS Da'!K310+'TDC Da'!K310</f>
        <v>54.516999999999996</v>
      </c>
      <c r="L310" s="10">
        <f>+'MIT Da'!L310+'SAR Da'!L310+'URQ Da'!L310+'ROC Da'!L310+'SM Da'!L310+'BN Da'!L310+'BS Da'!L310+'TDC Da'!L310</f>
        <v>526.06900000000007</v>
      </c>
      <c r="M310" s="10">
        <f>+'MIT Da'!M310+'SAR Da'!M310+'URQ Da'!M310+'ROC Da'!M310+'SM Da'!M310+'BN Da'!M310+'BS Da'!M310+'TDC Da'!M310</f>
        <v>21.314999999999998</v>
      </c>
      <c r="N310" s="192">
        <f>+'MIT Da'!N310+'SAR Da'!N310+'URQ Da'!N310+'ROC Da'!N310+'SM Da'!N310+'BN Da'!N310+'BS Da'!N310+'TDC Da'!N310</f>
        <v>1662.8529099999998</v>
      </c>
      <c r="O310" s="192">
        <f>+'MIT Da'!O310+'SAR Da'!O310+'URQ Da'!O310+'ROC Da'!O310+'SM Da'!O310+'BN Da'!O310+'BS Da'!O310+'TDC Da'!O310</f>
        <v>1618.838</v>
      </c>
      <c r="P310" s="55">
        <f>+'MIT Da'!P310+'SAR Da'!P310+'URQ Da'!P310+'ROC Da'!P310+'SM Da'!P310+'BN Da'!P310+'BS Da'!P310+'TDC Da'!P310</f>
        <v>213</v>
      </c>
      <c r="Q310" s="55">
        <f>+'MIT Da'!Q310+'SAR Da'!Q310+'URQ Da'!Q310+'ROC Da'!Q310+'SM Da'!Q310+'BN Da'!Q310+'BS Da'!Q310+'TDC Da'!Q310</f>
        <v>58</v>
      </c>
      <c r="R310" s="55">
        <f>+'MIT Da'!R310+'SAR Da'!R310+'URQ Da'!R310+'ROC Da'!R310+'SM Da'!R310+'BN Da'!R310+'BS Da'!R310+'TDC Da'!R310</f>
        <v>10</v>
      </c>
      <c r="S310" s="213">
        <f>+'MIT Da'!S310+'SAR Da'!S310+'URQ Da'!S310+'ROC Da'!S310+'SM Da'!S310+'BN Da'!S310+'BS Da'!S310+'TDC Da'!S310</f>
        <v>281</v>
      </c>
      <c r="T310" s="213">
        <f>+'MIT Da'!T310+'SAR Da'!T310+'URQ Da'!T310+'ROC Da'!T310+'SM Da'!T310+'BN Da'!T310+'BS Da'!T310+'TDC Da'!T310</f>
        <v>269</v>
      </c>
      <c r="U310" s="55">
        <f>+'MIT Da'!U310+'SAR Da'!U310+'URQ Da'!U310+'ROC Da'!U310+'SM Da'!U310+'BN Da'!U310+'BS Da'!U310+'TDC Da'!U310</f>
        <v>137</v>
      </c>
      <c r="V310" s="55">
        <f>+'MIT Da'!V310+'SAR Da'!V310+'URQ Da'!V310+'ROC Da'!V310+'SM Da'!V310+'BN Da'!V310+'BS Da'!V310+'TDC Da'!V310</f>
        <v>407</v>
      </c>
      <c r="W310" s="55">
        <f>+'MIT Da'!W310+'SAR Da'!W310+'URQ Da'!W310+'ROC Da'!W310+'SM Da'!W310+'BN Da'!W310+'BS Da'!W310+'TDC Da'!W310</f>
        <v>11</v>
      </c>
      <c r="X310" s="55">
        <f>+'MIT Da'!X310+'SAR Da'!X310+'URQ Da'!X310+'ROC Da'!X310+'SM Da'!X310+'BN Da'!X310+'BS Da'!X310+'TDC Da'!X310</f>
        <v>117</v>
      </c>
      <c r="Y310" s="55">
        <f>+'MIT Da'!Y310+'SAR Da'!Y310+'URQ Da'!Y310+'ROC Da'!Y310+'SM Da'!Y310+'BN Da'!Y310+'BS Da'!Y310+'TDC Da'!Y310</f>
        <v>5</v>
      </c>
      <c r="Z310" s="219">
        <f>+'MIT Da'!Z310+'SAR Da'!Z310+'URQ Da'!Z310+'ROC Da'!Z310+'SM Da'!Z310+'BN Da'!Z310+'BS Da'!Z310+'TDC Da'!Z310</f>
        <v>677</v>
      </c>
      <c r="AA310" s="55">
        <f>+'MIT Da'!AA310+'SAR Da'!AA310+'URQ Da'!AA310+'ROC Da'!AA310+'SM Da'!AA310+'BN Da'!AA310+'BS Da'!AA310+'TDC Da'!AA310</f>
        <v>195</v>
      </c>
      <c r="AB310" s="55">
        <f>+'MIT Da'!AB310+'SAR Da'!AB310+'URQ Da'!AB310+'ROC Da'!AB310+'SM Da'!AB310+'BN Da'!AB310+'BS Da'!AB310+'TDC Da'!AB310</f>
        <v>103</v>
      </c>
      <c r="AC310" s="55">
        <f>+'MIT Da'!AC310+'SAR Da'!AC310+'URQ Da'!AC310+'ROC Da'!AC310+'SM Da'!AC310+'BN Da'!AC310+'BS Da'!AC310+'TDC Da'!AC310</f>
        <v>677</v>
      </c>
      <c r="AD310" s="219">
        <f>+'MIT Da'!AD310+'SAR Da'!AD310+'URQ Da'!AD310+'ROC Da'!AD310+'SM Da'!AD310+'BN Da'!AD310+'BS Da'!AD310+'TDC Da'!AD310</f>
        <v>975</v>
      </c>
      <c r="AE310" s="55">
        <f>+'MIT Da'!AE310+'SAR Da'!AE310+'URQ Da'!AE310+'ROC Da'!AE310+'SM Da'!AE310+'BN Da'!AE310+'BS Da'!AE310+'TDC Da'!AE310</f>
        <v>59</v>
      </c>
      <c r="AF310" s="55">
        <f>+'MIT Da'!AF310+'SAR Da'!AF310+'URQ Da'!AF310+'ROC Da'!AF310+'SM Da'!AF310+'BN Da'!AF310+'BS Da'!AF310+'TDC Da'!AF310</f>
        <v>101</v>
      </c>
      <c r="AG310" s="55">
        <f>+'MIT Da'!AG310+'SAR Da'!AG310+'URQ Da'!AG310+'ROC Da'!AG310+'SM Da'!AG310+'BN Da'!AG310+'BS Da'!AG310+'TDC Da'!AG310</f>
        <v>471</v>
      </c>
      <c r="AH310" s="219">
        <f>+'MIT Da'!AH310+'SAR Da'!AH310+'URQ Da'!AH310+'ROC Da'!AH310+'SM Da'!AH310+'BN Da'!AH310+'BS Da'!AH310+'TDC Da'!AH310</f>
        <v>631</v>
      </c>
      <c r="AI310" s="10">
        <f>+'MIT Da'!AI310+'SAR Da'!AI310+'URQ Da'!AI310+'ROC Da'!AI310+'SM Da'!AI310+'BN Da'!AI310+'BS Da'!AI310+'TDC Da'!AI310</f>
        <v>280.81400000000002</v>
      </c>
      <c r="AJ310" s="10">
        <f>+'MIT Da'!AJ310+'SAR Da'!AJ310+'URQ Da'!AJ310+'ROC Da'!AJ310+'SM Da'!AJ310+'BN Da'!AJ310+'BS Da'!AJ310+'TDC Da'!AJ310</f>
        <v>2.4</v>
      </c>
      <c r="AK310" s="10">
        <f>+'MIT Da'!AK310+'SAR Da'!AK310+'URQ Da'!AK310+'ROC Da'!AK310+'SM Da'!AK310+'BN Da'!AK310+'BS Da'!AK310+'TDC Da'!AK310</f>
        <v>514.28800000000001</v>
      </c>
      <c r="AL310" s="222">
        <f>+'MIT Da'!AL310+'SAR Da'!AL310+'URQ Da'!AL310+'ROC Da'!AL310+'SM Da'!AL310+'BN Da'!AL310+'BS Da'!AL310+'TDC Da'!AL310</f>
        <v>797.50199999999995</v>
      </c>
      <c r="AM310" s="55">
        <f>+'MIT Da'!AM310+'SAR Da'!AM310+'URQ Da'!AM310+'ROC Da'!AM310+'SM Da'!AM310+'BN Da'!AM310+'BS Da'!AM310+'TDC Da'!AM310</f>
        <v>9</v>
      </c>
      <c r="AN310" s="55">
        <f>+'MIT Da'!AN310+'SAR Da'!AN310+'URQ Da'!AN310+'ROC Da'!AN310+'SM Da'!AN310+'BN Da'!AN310+'BS Da'!AN310+'TDC Da'!AN310</f>
        <v>56</v>
      </c>
      <c r="AO310" s="55">
        <f>+'MIT Da'!AO310+'SAR Da'!AO310+'URQ Da'!AO310+'ROC Da'!AO310+'SM Da'!AO310+'BN Da'!AO310+'BS Da'!AO310+'TDC Da'!AO310</f>
        <v>77</v>
      </c>
      <c r="AP310" s="232">
        <f>+'MIT Da'!AP310+'SAR Da'!AP310+'URQ Da'!AP310+'ROC Da'!AP310+'SM Da'!AP310+'BN Da'!AP310+'BS Da'!AP310+'TDC Da'!AP310</f>
        <v>142</v>
      </c>
      <c r="AQ310" s="55">
        <f>+'MIT Da'!AQ310+'SAR Da'!AQ310+'URQ Da'!AQ310+'ROC Da'!AQ310+'SM Da'!AQ310+'BN Da'!AQ310+'BS Da'!AQ310+'TDC Da'!AQ310</f>
        <v>564</v>
      </c>
      <c r="AR310" s="55">
        <f>+'MIT Da'!AR310+'SAR Da'!AR310+'URQ Da'!AR310+'ROC Da'!AR310+'SM Da'!AR310+'BN Da'!AR310+'BS Da'!AR310+'TDC Da'!AR310</f>
        <v>399</v>
      </c>
      <c r="AS310" s="55">
        <f>+'MIT Da'!AS310+'SAR Da'!AS310+'URQ Da'!AS310+'ROC Da'!AS310+'SM Da'!AS310+'BN Da'!AS310+'BS Da'!AS310+'TDC Da'!AS310</f>
        <v>72</v>
      </c>
      <c r="AT310" s="232">
        <f>+SUM(RED_InfraMR[[#This Row],[B.02.1 - Parque de Coches Eléctricos Motrices]:[B.02.3 - Parque de Coches Eléctricos Motrices Tipo R]])</f>
        <v>1035</v>
      </c>
      <c r="AU310" s="55">
        <f>+'MIT Da'!AU310+'SAR Da'!AU310+'URQ Da'!AU310+'ROC Da'!AU310+'SM Da'!AU310+'BN Da'!AU310+'BS Da'!AU310+'TDC Da'!AU310</f>
        <v>12</v>
      </c>
      <c r="AV310" s="55">
        <f>+'MIT Da'!AV310+'SAR Da'!AV310+'URQ Da'!AV310+'ROC Da'!AV310+'SM Da'!AV310+'BN Da'!AV310+'BS Da'!AV310+'TDC Da'!AV310</f>
        <v>33</v>
      </c>
      <c r="AW310" s="55">
        <f>+'MIT Da'!AW310+'SAR Da'!AW310+'URQ Da'!AW310+'ROC Da'!AW310+'SM Da'!AW310+'BN Da'!AW310+'BS Da'!AW310+'TDC Da'!AW310</f>
        <v>64</v>
      </c>
      <c r="AX310" s="232">
        <f>+SUM(RED_InfraMR[[#This Row],[B.03.1 - Parque de Coches Motores Motrices Remolcados]:[B.03.3 - Parque de Coches Motores Motrices Cabina]])</f>
        <v>109</v>
      </c>
      <c r="AY310" s="55">
        <f>+'MIT Da'!AY310+'SAR Da'!AY310+'URQ Da'!AY310+'ROC Da'!AY310+'SM Da'!AY310+'BN Da'!AY310+'BS Da'!AY310+'TDC Da'!AY310</f>
        <v>496</v>
      </c>
      <c r="AZ310" s="55">
        <f>+'MIT Da'!AZ310+'SAR Da'!AZ310+'URQ Da'!AZ310+'ROC Da'!AZ310+'SM Da'!AZ310+'BN Da'!AZ310+'BS Da'!AZ310+'TDC Da'!AZ310</f>
        <v>128</v>
      </c>
      <c r="BA310" s="55">
        <f>+'MIT Da'!BA310+'SAR Da'!BA310+'URQ Da'!BA310+'ROC Da'!BA310+'SM Da'!BA310+'BN Da'!BA310+'BS Da'!BA310+'TDC Da'!BA310</f>
        <v>15</v>
      </c>
      <c r="BB310" s="55">
        <f>+'MIT Da'!BB310+'SAR Da'!BB310+'URQ Da'!BB310+'ROC Da'!BB310+'SM Da'!BB310+'BN Da'!BB310+'BS Da'!BB310+'TDC Da'!BB310</f>
        <v>0</v>
      </c>
      <c r="BC310" s="232">
        <f>+SUM(RED_InfraMR[[#This Row],[B.04.1 - Parque de Coches Remolcados Clase Unica]:[B.04.5 - Parque de Coches Remolcados para Servicios Especiales (Cartoneros)]])</f>
        <v>639</v>
      </c>
      <c r="BD310" s="393">
        <f>+'MIT Da'!BD310+'SAR Da'!BD310+'URQ Da'!BD310+'ROC Da'!BD310+'SM Da'!BD310+'BN Da'!BD310+'BS Da'!BD310+'TDC Da'!BD310</f>
        <v>164</v>
      </c>
      <c r="BE310" s="55">
        <f>+'MIT Da'!BE310+'SAR Da'!BE310+'URQ Da'!BE310+'ROC Da'!BE310+'SM Da'!BE310+'BN Da'!BE310+'BS Da'!BE310+'TDC Da'!BE310</f>
        <v>33</v>
      </c>
      <c r="BF310" s="55">
        <f>+'MIT Da'!BF310+'SAR Da'!BF310+'URQ Da'!BF310+'ROC Da'!BF310+'SM Da'!BF310+'BN Da'!BF310+'BS Da'!BF310+'TDC Da'!BF310</f>
        <v>103</v>
      </c>
      <c r="BG310" s="235"/>
    </row>
    <row r="311" spans="1:59">
      <c r="A311" s="1">
        <v>2018</v>
      </c>
      <c r="B311" s="1" t="s">
        <v>70</v>
      </c>
      <c r="C311" s="10">
        <f>+'MIT Da'!C311+'SAR Da'!C311+'URQ Da'!C311+'ROC Da'!C311+'SM Da'!C311+'BN Da'!C311+'BS Da'!C311+'TDC Da'!C311</f>
        <v>197.52799999999999</v>
      </c>
      <c r="D311" s="10">
        <f>+'MIT Da'!D311+'SAR Da'!D311+'URQ Da'!D311+'ROC Da'!D311+'SM Da'!D311+'BN Da'!D311+'BS Da'!D311+'TDC Da'!D311</f>
        <v>457.678</v>
      </c>
      <c r="E311" s="10">
        <f>+'MIT Da'!E311+'SAR Da'!E311+'URQ Da'!E311+'ROC Da'!E311+'SM Da'!E311+'BN Da'!E311+'BS Da'!E311+'TDC Da'!E311</f>
        <v>0</v>
      </c>
      <c r="F311" s="10">
        <f>+'MIT Da'!F311+'SAR Da'!F311+'URQ Da'!F311+'ROC Da'!F311+'SM Da'!F311+'BN Da'!F311+'BS Da'!F311+'TDC Da'!F311</f>
        <v>257.54663999999997</v>
      </c>
      <c r="G311" s="192">
        <f>+'MIT Da'!G311+'SAR Da'!G311+'URQ Da'!G311+'ROC Da'!G311+'SM Da'!G311+'BN Da'!G311+'BS Da'!G311+'TDC Da'!G311</f>
        <v>912.75263999999993</v>
      </c>
      <c r="H311" s="192">
        <f>+'MIT Da'!H311+'SAR Da'!H311+'URQ Da'!H311+'ROC Da'!H311+'SM Da'!H311+'BN Da'!H311+'BS Da'!H311+'TDC Da'!H311</f>
        <v>883.96801999999991</v>
      </c>
      <c r="I311" s="10">
        <f>+'MIT Da'!I311+'SAR Da'!I311+'URQ Da'!I311+'ROC Da'!I311+'SM Da'!I311+'BN Da'!I311+'BS Da'!I311+'TDC Da'!I311</f>
        <v>1023.4571099999999</v>
      </c>
      <c r="J311" s="10">
        <f>+'MIT Da'!J311+'SAR Da'!J311+'URQ Da'!J311+'ROC Da'!J311+'SM Da'!J311+'BN Da'!J311+'BS Da'!J311+'TDC Da'!J311</f>
        <v>1120.61391</v>
      </c>
      <c r="K311" s="10">
        <f>+'MIT Da'!K311+'SAR Da'!K311+'URQ Da'!K311+'ROC Da'!K311+'SM Da'!K311+'BN Da'!K311+'BS Da'!K311+'TDC Da'!K311</f>
        <v>54.516999999999996</v>
      </c>
      <c r="L311" s="10">
        <f>+'MIT Da'!L311+'SAR Da'!L311+'URQ Da'!L311+'ROC Da'!L311+'SM Da'!L311+'BN Da'!L311+'BS Da'!L311+'TDC Da'!L311</f>
        <v>542.23900000000003</v>
      </c>
      <c r="M311" s="10">
        <f>+'MIT Da'!M311+'SAR Da'!M311+'URQ Da'!M311+'ROC Da'!M311+'SM Da'!M311+'BN Da'!M311+'BS Da'!M311+'TDC Da'!M311</f>
        <v>21.314999999999998</v>
      </c>
      <c r="N311" s="192">
        <f>+'MIT Da'!N311+'SAR Da'!N311+'URQ Da'!N311+'ROC Da'!N311+'SM Da'!N311+'BN Da'!N311+'BS Da'!N311+'TDC Da'!N311</f>
        <v>1662.8529099999998</v>
      </c>
      <c r="O311" s="192">
        <f>+'MIT Da'!O311+'SAR Da'!O311+'URQ Da'!O311+'ROC Da'!O311+'SM Da'!O311+'BN Da'!O311+'BS Da'!O311+'TDC Da'!O311</f>
        <v>1618.838</v>
      </c>
      <c r="P311" s="55">
        <f>+'MIT Da'!P311+'SAR Da'!P311+'URQ Da'!P311+'ROC Da'!P311+'SM Da'!P311+'BN Da'!P311+'BS Da'!P311+'TDC Da'!P311</f>
        <v>213</v>
      </c>
      <c r="Q311" s="55">
        <f>+'MIT Da'!Q311+'SAR Da'!Q311+'URQ Da'!Q311+'ROC Da'!Q311+'SM Da'!Q311+'BN Da'!Q311+'BS Da'!Q311+'TDC Da'!Q311</f>
        <v>58</v>
      </c>
      <c r="R311" s="55">
        <f>+'MIT Da'!R311+'SAR Da'!R311+'URQ Da'!R311+'ROC Da'!R311+'SM Da'!R311+'BN Da'!R311+'BS Da'!R311+'TDC Da'!R311</f>
        <v>10</v>
      </c>
      <c r="S311" s="213">
        <f>+'MIT Da'!S311+'SAR Da'!S311+'URQ Da'!S311+'ROC Da'!S311+'SM Da'!S311+'BN Da'!S311+'BS Da'!S311+'TDC Da'!S311</f>
        <v>281</v>
      </c>
      <c r="T311" s="213">
        <f>+'MIT Da'!T311+'SAR Da'!T311+'URQ Da'!T311+'ROC Da'!T311+'SM Da'!T311+'BN Da'!T311+'BS Da'!T311+'TDC Da'!T311</f>
        <v>269</v>
      </c>
      <c r="U311" s="55">
        <f>+'MIT Da'!U311+'SAR Da'!U311+'URQ Da'!U311+'ROC Da'!U311+'SM Da'!U311+'BN Da'!U311+'BS Da'!U311+'TDC Da'!U311</f>
        <v>137</v>
      </c>
      <c r="V311" s="55">
        <f>+'MIT Da'!V311+'SAR Da'!V311+'URQ Da'!V311+'ROC Da'!V311+'SM Da'!V311+'BN Da'!V311+'BS Da'!V311+'TDC Da'!V311</f>
        <v>407</v>
      </c>
      <c r="W311" s="55">
        <f>+'MIT Da'!W311+'SAR Da'!W311+'URQ Da'!W311+'ROC Da'!W311+'SM Da'!W311+'BN Da'!W311+'BS Da'!W311+'TDC Da'!W311</f>
        <v>11</v>
      </c>
      <c r="X311" s="55">
        <f>+'MIT Da'!X311+'SAR Da'!X311+'URQ Da'!X311+'ROC Da'!X311+'SM Da'!X311+'BN Da'!X311+'BS Da'!X311+'TDC Da'!X311</f>
        <v>117</v>
      </c>
      <c r="Y311" s="55">
        <f>+'MIT Da'!Y311+'SAR Da'!Y311+'URQ Da'!Y311+'ROC Da'!Y311+'SM Da'!Y311+'BN Da'!Y311+'BS Da'!Y311+'TDC Da'!Y311</f>
        <v>5</v>
      </c>
      <c r="Z311" s="219">
        <f>+'MIT Da'!Z311+'SAR Da'!Z311+'URQ Da'!Z311+'ROC Da'!Z311+'SM Da'!Z311+'BN Da'!Z311+'BS Da'!Z311+'TDC Da'!Z311</f>
        <v>677</v>
      </c>
      <c r="AA311" s="55">
        <f>+'MIT Da'!AA311+'SAR Da'!AA311+'URQ Da'!AA311+'ROC Da'!AA311+'SM Da'!AA311+'BN Da'!AA311+'BS Da'!AA311+'TDC Da'!AA311</f>
        <v>195</v>
      </c>
      <c r="AB311" s="55">
        <f>+'MIT Da'!AB311+'SAR Da'!AB311+'URQ Da'!AB311+'ROC Da'!AB311+'SM Da'!AB311+'BN Da'!AB311+'BS Da'!AB311+'TDC Da'!AB311</f>
        <v>103</v>
      </c>
      <c r="AC311" s="55">
        <f>+'MIT Da'!AC311+'SAR Da'!AC311+'URQ Da'!AC311+'ROC Da'!AC311+'SM Da'!AC311+'BN Da'!AC311+'BS Da'!AC311+'TDC Da'!AC311</f>
        <v>677</v>
      </c>
      <c r="AD311" s="219">
        <f>+'MIT Da'!AD311+'SAR Da'!AD311+'URQ Da'!AD311+'ROC Da'!AD311+'SM Da'!AD311+'BN Da'!AD311+'BS Da'!AD311+'TDC Da'!AD311</f>
        <v>975</v>
      </c>
      <c r="AE311" s="55">
        <f>+'MIT Da'!AE311+'SAR Da'!AE311+'URQ Da'!AE311+'ROC Da'!AE311+'SM Da'!AE311+'BN Da'!AE311+'BS Da'!AE311+'TDC Da'!AE311</f>
        <v>59</v>
      </c>
      <c r="AF311" s="55">
        <f>+'MIT Da'!AF311+'SAR Da'!AF311+'URQ Da'!AF311+'ROC Da'!AF311+'SM Da'!AF311+'BN Da'!AF311+'BS Da'!AF311+'TDC Da'!AF311</f>
        <v>101</v>
      </c>
      <c r="AG311" s="55">
        <f>+'MIT Da'!AG311+'SAR Da'!AG311+'URQ Da'!AG311+'ROC Da'!AG311+'SM Da'!AG311+'BN Da'!AG311+'BS Da'!AG311+'TDC Da'!AG311</f>
        <v>471</v>
      </c>
      <c r="AH311" s="219">
        <f>+'MIT Da'!AH311+'SAR Da'!AH311+'URQ Da'!AH311+'ROC Da'!AH311+'SM Da'!AH311+'BN Da'!AH311+'BS Da'!AH311+'TDC Da'!AH311</f>
        <v>631</v>
      </c>
      <c r="AI311" s="10">
        <f>+'MIT Da'!AI311+'SAR Da'!AI311+'URQ Da'!AI311+'ROC Da'!AI311+'SM Da'!AI311+'BN Da'!AI311+'BS Da'!AI311+'TDC Da'!AI311</f>
        <v>280.81400000000002</v>
      </c>
      <c r="AJ311" s="10">
        <f>+'MIT Da'!AJ311+'SAR Da'!AJ311+'URQ Da'!AJ311+'ROC Da'!AJ311+'SM Da'!AJ311+'BN Da'!AJ311+'BS Da'!AJ311+'TDC Da'!AJ311</f>
        <v>2.4</v>
      </c>
      <c r="AK311" s="10">
        <f>+'MIT Da'!AK311+'SAR Da'!AK311+'URQ Da'!AK311+'ROC Da'!AK311+'SM Da'!AK311+'BN Da'!AK311+'BS Da'!AK311+'TDC Da'!AK311</f>
        <v>514.28800000000001</v>
      </c>
      <c r="AL311" s="222">
        <f>+'MIT Da'!AL311+'SAR Da'!AL311+'URQ Da'!AL311+'ROC Da'!AL311+'SM Da'!AL311+'BN Da'!AL311+'BS Da'!AL311+'TDC Da'!AL311</f>
        <v>797.50199999999995</v>
      </c>
      <c r="AM311" s="55">
        <f>+'MIT Da'!AM311+'SAR Da'!AM311+'URQ Da'!AM311+'ROC Da'!AM311+'SM Da'!AM311+'BN Da'!AM311+'BS Da'!AM311+'TDC Da'!AM311</f>
        <v>9</v>
      </c>
      <c r="AN311" s="55">
        <f>+'MIT Da'!AN311+'SAR Da'!AN311+'URQ Da'!AN311+'ROC Da'!AN311+'SM Da'!AN311+'BN Da'!AN311+'BS Da'!AN311+'TDC Da'!AN311</f>
        <v>56</v>
      </c>
      <c r="AO311" s="55">
        <f>+'MIT Da'!AO311+'SAR Da'!AO311+'URQ Da'!AO311+'ROC Da'!AO311+'SM Da'!AO311+'BN Da'!AO311+'BS Da'!AO311+'TDC Da'!AO311</f>
        <v>77</v>
      </c>
      <c r="AP311" s="232">
        <f>+'MIT Da'!AP311+'SAR Da'!AP311+'URQ Da'!AP311+'ROC Da'!AP311+'SM Da'!AP311+'BN Da'!AP311+'BS Da'!AP311+'TDC Da'!AP311</f>
        <v>142</v>
      </c>
      <c r="AQ311" s="55">
        <f>+'MIT Da'!AQ311+'SAR Da'!AQ311+'URQ Da'!AQ311+'ROC Da'!AQ311+'SM Da'!AQ311+'BN Da'!AQ311+'BS Da'!AQ311+'TDC Da'!AQ311</f>
        <v>564</v>
      </c>
      <c r="AR311" s="55">
        <f>+'MIT Da'!AR311+'SAR Da'!AR311+'URQ Da'!AR311+'ROC Da'!AR311+'SM Da'!AR311+'BN Da'!AR311+'BS Da'!AR311+'TDC Da'!AR311</f>
        <v>399</v>
      </c>
      <c r="AS311" s="55">
        <f>+'MIT Da'!AS311+'SAR Da'!AS311+'URQ Da'!AS311+'ROC Da'!AS311+'SM Da'!AS311+'BN Da'!AS311+'BS Da'!AS311+'TDC Da'!AS311</f>
        <v>72</v>
      </c>
      <c r="AT311" s="232">
        <f>+SUM(RED_InfraMR[[#This Row],[B.02.1 - Parque de Coches Eléctricos Motrices]:[B.02.3 - Parque de Coches Eléctricos Motrices Tipo R]])</f>
        <v>1035</v>
      </c>
      <c r="AU311" s="55">
        <f>+'MIT Da'!AU311+'SAR Da'!AU311+'URQ Da'!AU311+'ROC Da'!AU311+'SM Da'!AU311+'BN Da'!AU311+'BS Da'!AU311+'TDC Da'!AU311</f>
        <v>12</v>
      </c>
      <c r="AV311" s="55">
        <f>+'MIT Da'!AV311+'SAR Da'!AV311+'URQ Da'!AV311+'ROC Da'!AV311+'SM Da'!AV311+'BN Da'!AV311+'BS Da'!AV311+'TDC Da'!AV311</f>
        <v>33</v>
      </c>
      <c r="AW311" s="55">
        <f>+'MIT Da'!AW311+'SAR Da'!AW311+'URQ Da'!AW311+'ROC Da'!AW311+'SM Da'!AW311+'BN Da'!AW311+'BS Da'!AW311+'TDC Da'!AW311</f>
        <v>64</v>
      </c>
      <c r="AX311" s="232">
        <f>+SUM(RED_InfraMR[[#This Row],[B.03.1 - Parque de Coches Motores Motrices Remolcados]:[B.03.3 - Parque de Coches Motores Motrices Cabina]])</f>
        <v>109</v>
      </c>
      <c r="AY311" s="55">
        <f>+'MIT Da'!AY311+'SAR Da'!AY311+'URQ Da'!AY311+'ROC Da'!AY311+'SM Da'!AY311+'BN Da'!AY311+'BS Da'!AY311+'TDC Da'!AY311</f>
        <v>496</v>
      </c>
      <c r="AZ311" s="55">
        <f>+'MIT Da'!AZ311+'SAR Da'!AZ311+'URQ Da'!AZ311+'ROC Da'!AZ311+'SM Da'!AZ311+'BN Da'!AZ311+'BS Da'!AZ311+'TDC Da'!AZ311</f>
        <v>128</v>
      </c>
      <c r="BA311" s="55">
        <f>+'MIT Da'!BA311+'SAR Da'!BA311+'URQ Da'!BA311+'ROC Da'!BA311+'SM Da'!BA311+'BN Da'!BA311+'BS Da'!BA311+'TDC Da'!BA311</f>
        <v>15</v>
      </c>
      <c r="BB311" s="55">
        <f>+'MIT Da'!BB311+'SAR Da'!BB311+'URQ Da'!BB311+'ROC Da'!BB311+'SM Da'!BB311+'BN Da'!BB311+'BS Da'!BB311+'TDC Da'!BB311</f>
        <v>0</v>
      </c>
      <c r="BC311" s="232">
        <f>+SUM(RED_InfraMR[[#This Row],[B.04.1 - Parque de Coches Remolcados Clase Unica]:[B.04.5 - Parque de Coches Remolcados para Servicios Especiales (Cartoneros)]])</f>
        <v>639</v>
      </c>
      <c r="BD311" s="393">
        <f>+'MIT Da'!BD311+'SAR Da'!BD311+'URQ Da'!BD311+'ROC Da'!BD311+'SM Da'!BD311+'BN Da'!BD311+'BS Da'!BD311+'TDC Da'!BD311</f>
        <v>164</v>
      </c>
      <c r="BE311" s="55">
        <f>+'MIT Da'!BE311+'SAR Da'!BE311+'URQ Da'!BE311+'ROC Da'!BE311+'SM Da'!BE311+'BN Da'!BE311+'BS Da'!BE311+'TDC Da'!BE311</f>
        <v>33</v>
      </c>
      <c r="BF311" s="55">
        <f>+'MIT Da'!BF311+'SAR Da'!BF311+'URQ Da'!BF311+'ROC Da'!BF311+'SM Da'!BF311+'BN Da'!BF311+'BS Da'!BF311+'TDC Da'!BF311</f>
        <v>103</v>
      </c>
      <c r="BG311" s="235"/>
    </row>
    <row r="312" spans="1:59">
      <c r="A312" s="1">
        <v>2018</v>
      </c>
      <c r="B312" s="1" t="s">
        <v>71</v>
      </c>
      <c r="C312" s="10">
        <f>+'MIT Da'!C312+'SAR Da'!C312+'URQ Da'!C312+'ROC Da'!C312+'SM Da'!C312+'BN Da'!C312+'BS Da'!C312+'TDC Da'!C312</f>
        <v>231.428</v>
      </c>
      <c r="D312" s="10">
        <f>+'MIT Da'!D312+'SAR Da'!D312+'URQ Da'!D312+'ROC Da'!D312+'SM Da'!D312+'BN Da'!D312+'BS Da'!D312+'TDC Da'!D312</f>
        <v>457.678</v>
      </c>
      <c r="E312" s="10">
        <f>+'MIT Da'!E312+'SAR Da'!E312+'URQ Da'!E312+'ROC Da'!E312+'SM Da'!E312+'BN Da'!E312+'BS Da'!E312+'TDC Da'!E312</f>
        <v>0</v>
      </c>
      <c r="F312" s="10">
        <f>+'MIT Da'!F312+'SAR Da'!F312+'URQ Da'!F312+'ROC Da'!F312+'SM Da'!F312+'BN Da'!F312+'BS Da'!F312+'TDC Da'!F312</f>
        <v>257.54663999999997</v>
      </c>
      <c r="G312" s="192">
        <f>+'MIT Da'!G312+'SAR Da'!G312+'URQ Da'!G312+'ROC Da'!G312+'SM Da'!G312+'BN Da'!G312+'BS Da'!G312+'TDC Da'!G312</f>
        <v>946.65264000000002</v>
      </c>
      <c r="H312" s="192">
        <f>+'MIT Da'!H312+'SAR Da'!H312+'URQ Da'!H312+'ROC Da'!H312+'SM Da'!H312+'BN Da'!H312+'BS Da'!H312+'TDC Da'!H312</f>
        <v>917.86802</v>
      </c>
      <c r="I312" s="10">
        <f>+'MIT Da'!I312+'SAR Da'!I312+'URQ Da'!I312+'ROC Da'!I312+'SM Da'!I312+'BN Da'!I312+'BS Da'!I312+'TDC Da'!I312</f>
        <v>1061.0341099999998</v>
      </c>
      <c r="J312" s="10">
        <f>+'MIT Da'!J312+'SAR Da'!J312+'URQ Da'!J312+'ROC Da'!J312+'SM Da'!J312+'BN Da'!J312+'BS Da'!J312+'TDC Da'!J312</f>
        <v>1154.5139099999999</v>
      </c>
      <c r="K312" s="10">
        <f>+'MIT Da'!K312+'SAR Da'!K312+'URQ Da'!K312+'ROC Da'!K312+'SM Da'!K312+'BN Da'!K312+'BS Da'!K312+'TDC Da'!K312</f>
        <v>54.516999999999996</v>
      </c>
      <c r="L312" s="10">
        <f>+'MIT Da'!L312+'SAR Da'!L312+'URQ Da'!L312+'ROC Da'!L312+'SM Da'!L312+'BN Da'!L312+'BS Da'!L312+'TDC Da'!L312</f>
        <v>542.23900000000003</v>
      </c>
      <c r="M312" s="10">
        <f>+'MIT Da'!M312+'SAR Da'!M312+'URQ Da'!M312+'ROC Da'!M312+'SM Da'!M312+'BN Da'!M312+'BS Da'!M312+'TDC Da'!M312</f>
        <v>21.314999999999998</v>
      </c>
      <c r="N312" s="192">
        <f>+'MIT Da'!N312+'SAR Da'!N312+'URQ Da'!N312+'ROC Da'!N312+'SM Da'!N312+'BN Da'!N312+'BS Da'!N312+'TDC Da'!N312</f>
        <v>1696.7529099999997</v>
      </c>
      <c r="O312" s="192">
        <f>+'MIT Da'!O312+'SAR Da'!O312+'URQ Da'!O312+'ROC Da'!O312+'SM Da'!O312+'BN Da'!O312+'BS Da'!O312+'TDC Da'!O312</f>
        <v>1652.7379999999998</v>
      </c>
      <c r="P312" s="55">
        <f>+'MIT Da'!P312+'SAR Da'!P312+'URQ Da'!P312+'ROC Da'!P312+'SM Da'!P312+'BN Da'!P312+'BS Da'!P312+'TDC Da'!P312</f>
        <v>214</v>
      </c>
      <c r="Q312" s="55">
        <f>+'MIT Da'!Q312+'SAR Da'!Q312+'URQ Da'!Q312+'ROC Da'!Q312+'SM Da'!Q312+'BN Da'!Q312+'BS Da'!Q312+'TDC Da'!Q312</f>
        <v>58</v>
      </c>
      <c r="R312" s="55">
        <f>+'MIT Da'!R312+'SAR Da'!R312+'URQ Da'!R312+'ROC Da'!R312+'SM Da'!R312+'BN Da'!R312+'BS Da'!R312+'TDC Da'!R312</f>
        <v>10</v>
      </c>
      <c r="S312" s="213">
        <f>+'MIT Da'!S312+'SAR Da'!S312+'URQ Da'!S312+'ROC Da'!S312+'SM Da'!S312+'BN Da'!S312+'BS Da'!S312+'TDC Da'!S312</f>
        <v>282</v>
      </c>
      <c r="T312" s="213">
        <f>+'MIT Da'!T312+'SAR Da'!T312+'URQ Da'!T312+'ROC Da'!T312+'SM Da'!T312+'BN Da'!T312+'BS Da'!T312+'TDC Da'!T312</f>
        <v>270</v>
      </c>
      <c r="U312" s="55">
        <f>+'MIT Da'!U312+'SAR Da'!U312+'URQ Da'!U312+'ROC Da'!U312+'SM Da'!U312+'BN Da'!U312+'BS Da'!U312+'TDC Da'!U312</f>
        <v>137</v>
      </c>
      <c r="V312" s="55">
        <f>+'MIT Da'!V312+'SAR Da'!V312+'URQ Da'!V312+'ROC Da'!V312+'SM Da'!V312+'BN Da'!V312+'BS Da'!V312+'TDC Da'!V312</f>
        <v>407</v>
      </c>
      <c r="W312" s="55">
        <f>+'MIT Da'!W312+'SAR Da'!W312+'URQ Da'!W312+'ROC Da'!W312+'SM Da'!W312+'BN Da'!W312+'BS Da'!W312+'TDC Da'!W312</f>
        <v>11</v>
      </c>
      <c r="X312" s="55">
        <f>+'MIT Da'!X312+'SAR Da'!X312+'URQ Da'!X312+'ROC Da'!X312+'SM Da'!X312+'BN Da'!X312+'BS Da'!X312+'TDC Da'!X312</f>
        <v>117</v>
      </c>
      <c r="Y312" s="55">
        <f>+'MIT Da'!Y312+'SAR Da'!Y312+'URQ Da'!Y312+'ROC Da'!Y312+'SM Da'!Y312+'BN Da'!Y312+'BS Da'!Y312+'TDC Da'!Y312</f>
        <v>5</v>
      </c>
      <c r="Z312" s="219">
        <f>+'MIT Da'!Z312+'SAR Da'!Z312+'URQ Da'!Z312+'ROC Da'!Z312+'SM Da'!Z312+'BN Da'!Z312+'BS Da'!Z312+'TDC Da'!Z312</f>
        <v>677</v>
      </c>
      <c r="AA312" s="55">
        <f>+'MIT Da'!AA312+'SAR Da'!AA312+'URQ Da'!AA312+'ROC Da'!AA312+'SM Da'!AA312+'BN Da'!AA312+'BS Da'!AA312+'TDC Da'!AA312</f>
        <v>195</v>
      </c>
      <c r="AB312" s="55">
        <f>+'MIT Da'!AB312+'SAR Da'!AB312+'URQ Da'!AB312+'ROC Da'!AB312+'SM Da'!AB312+'BN Da'!AB312+'BS Da'!AB312+'TDC Da'!AB312</f>
        <v>103</v>
      </c>
      <c r="AC312" s="55">
        <f>+'MIT Da'!AC312+'SAR Da'!AC312+'URQ Da'!AC312+'ROC Da'!AC312+'SM Da'!AC312+'BN Da'!AC312+'BS Da'!AC312+'TDC Da'!AC312</f>
        <v>677</v>
      </c>
      <c r="AD312" s="219">
        <f>+'MIT Da'!AD312+'SAR Da'!AD312+'URQ Da'!AD312+'ROC Da'!AD312+'SM Da'!AD312+'BN Da'!AD312+'BS Da'!AD312+'TDC Da'!AD312</f>
        <v>975</v>
      </c>
      <c r="AE312" s="55">
        <f>+'MIT Da'!AE312+'SAR Da'!AE312+'URQ Da'!AE312+'ROC Da'!AE312+'SM Da'!AE312+'BN Da'!AE312+'BS Da'!AE312+'TDC Da'!AE312</f>
        <v>59</v>
      </c>
      <c r="AF312" s="55">
        <f>+'MIT Da'!AF312+'SAR Da'!AF312+'URQ Da'!AF312+'ROC Da'!AF312+'SM Da'!AF312+'BN Da'!AF312+'BS Da'!AF312+'TDC Da'!AF312</f>
        <v>101</v>
      </c>
      <c r="AG312" s="55">
        <f>+'MIT Da'!AG312+'SAR Da'!AG312+'URQ Da'!AG312+'ROC Da'!AG312+'SM Da'!AG312+'BN Da'!AG312+'BS Da'!AG312+'TDC Da'!AG312</f>
        <v>471</v>
      </c>
      <c r="AH312" s="219">
        <f>+'MIT Da'!AH312+'SAR Da'!AH312+'URQ Da'!AH312+'ROC Da'!AH312+'SM Da'!AH312+'BN Da'!AH312+'BS Da'!AH312+'TDC Da'!AH312</f>
        <v>631</v>
      </c>
      <c r="AI312" s="10">
        <f>+'MIT Da'!AI312+'SAR Da'!AI312+'URQ Da'!AI312+'ROC Da'!AI312+'SM Da'!AI312+'BN Da'!AI312+'BS Da'!AI312+'TDC Da'!AI312</f>
        <v>280.81400000000002</v>
      </c>
      <c r="AJ312" s="10">
        <f>+'MIT Da'!AJ312+'SAR Da'!AJ312+'URQ Da'!AJ312+'ROC Da'!AJ312+'SM Da'!AJ312+'BN Da'!AJ312+'BS Da'!AJ312+'TDC Da'!AJ312</f>
        <v>2.4</v>
      </c>
      <c r="AK312" s="10">
        <f>+'MIT Da'!AK312+'SAR Da'!AK312+'URQ Da'!AK312+'ROC Da'!AK312+'SM Da'!AK312+'BN Da'!AK312+'BS Da'!AK312+'TDC Da'!AK312</f>
        <v>514.28800000000001</v>
      </c>
      <c r="AL312" s="222">
        <f>+'MIT Da'!AL312+'SAR Da'!AL312+'URQ Da'!AL312+'ROC Da'!AL312+'SM Da'!AL312+'BN Da'!AL312+'BS Da'!AL312+'TDC Da'!AL312</f>
        <v>797.50199999999995</v>
      </c>
      <c r="AM312" s="55">
        <f>+'MIT Da'!AM312+'SAR Da'!AM312+'URQ Da'!AM312+'ROC Da'!AM312+'SM Da'!AM312+'BN Da'!AM312+'BS Da'!AM312+'TDC Da'!AM312</f>
        <v>9</v>
      </c>
      <c r="AN312" s="55">
        <f>+'MIT Da'!AN312+'SAR Da'!AN312+'URQ Da'!AN312+'ROC Da'!AN312+'SM Da'!AN312+'BN Da'!AN312+'BS Da'!AN312+'TDC Da'!AN312</f>
        <v>56</v>
      </c>
      <c r="AO312" s="55">
        <f>+'MIT Da'!AO312+'SAR Da'!AO312+'URQ Da'!AO312+'ROC Da'!AO312+'SM Da'!AO312+'BN Da'!AO312+'BS Da'!AO312+'TDC Da'!AO312</f>
        <v>77</v>
      </c>
      <c r="AP312" s="232">
        <f>+'MIT Da'!AP312+'SAR Da'!AP312+'URQ Da'!AP312+'ROC Da'!AP312+'SM Da'!AP312+'BN Da'!AP312+'BS Da'!AP312+'TDC Da'!AP312</f>
        <v>142</v>
      </c>
      <c r="AQ312" s="55">
        <f>+'MIT Da'!AQ312+'SAR Da'!AQ312+'URQ Da'!AQ312+'ROC Da'!AQ312+'SM Da'!AQ312+'BN Da'!AQ312+'BS Da'!AQ312+'TDC Da'!AQ312</f>
        <v>564</v>
      </c>
      <c r="AR312" s="55">
        <f>+'MIT Da'!AR312+'SAR Da'!AR312+'URQ Da'!AR312+'ROC Da'!AR312+'SM Da'!AR312+'BN Da'!AR312+'BS Da'!AR312+'TDC Da'!AR312</f>
        <v>399</v>
      </c>
      <c r="AS312" s="55">
        <f>+'MIT Da'!AS312+'SAR Da'!AS312+'URQ Da'!AS312+'ROC Da'!AS312+'SM Da'!AS312+'BN Da'!AS312+'BS Da'!AS312+'TDC Da'!AS312</f>
        <v>72</v>
      </c>
      <c r="AT312" s="232">
        <f>+SUM(RED_InfraMR[[#This Row],[B.02.1 - Parque de Coches Eléctricos Motrices]:[B.02.3 - Parque de Coches Eléctricos Motrices Tipo R]])</f>
        <v>1035</v>
      </c>
      <c r="AU312" s="55">
        <f>+'MIT Da'!AU312+'SAR Da'!AU312+'URQ Da'!AU312+'ROC Da'!AU312+'SM Da'!AU312+'BN Da'!AU312+'BS Da'!AU312+'TDC Da'!AU312</f>
        <v>12</v>
      </c>
      <c r="AV312" s="55">
        <f>+'MIT Da'!AV312+'SAR Da'!AV312+'URQ Da'!AV312+'ROC Da'!AV312+'SM Da'!AV312+'BN Da'!AV312+'BS Da'!AV312+'TDC Da'!AV312</f>
        <v>33</v>
      </c>
      <c r="AW312" s="55">
        <f>+'MIT Da'!AW312+'SAR Da'!AW312+'URQ Da'!AW312+'ROC Da'!AW312+'SM Da'!AW312+'BN Da'!AW312+'BS Da'!AW312+'TDC Da'!AW312</f>
        <v>64</v>
      </c>
      <c r="AX312" s="232">
        <f>+SUM(RED_InfraMR[[#This Row],[B.03.1 - Parque de Coches Motores Motrices Remolcados]:[B.03.3 - Parque de Coches Motores Motrices Cabina]])</f>
        <v>109</v>
      </c>
      <c r="AY312" s="55">
        <f>+'MIT Da'!AY312+'SAR Da'!AY312+'URQ Da'!AY312+'ROC Da'!AY312+'SM Da'!AY312+'BN Da'!AY312+'BS Da'!AY312+'TDC Da'!AY312</f>
        <v>496</v>
      </c>
      <c r="AZ312" s="55">
        <f>+'MIT Da'!AZ312+'SAR Da'!AZ312+'URQ Da'!AZ312+'ROC Da'!AZ312+'SM Da'!AZ312+'BN Da'!AZ312+'BS Da'!AZ312+'TDC Da'!AZ312</f>
        <v>128</v>
      </c>
      <c r="BA312" s="55">
        <f>+'MIT Da'!BA312+'SAR Da'!BA312+'URQ Da'!BA312+'ROC Da'!BA312+'SM Da'!BA312+'BN Da'!BA312+'BS Da'!BA312+'TDC Da'!BA312</f>
        <v>15</v>
      </c>
      <c r="BB312" s="55">
        <f>+'MIT Da'!BB312+'SAR Da'!BB312+'URQ Da'!BB312+'ROC Da'!BB312+'SM Da'!BB312+'BN Da'!BB312+'BS Da'!BB312+'TDC Da'!BB312</f>
        <v>0</v>
      </c>
      <c r="BC312" s="232">
        <f>+SUM(RED_InfraMR[[#This Row],[B.04.1 - Parque de Coches Remolcados Clase Unica]:[B.04.5 - Parque de Coches Remolcados para Servicios Especiales (Cartoneros)]])</f>
        <v>639</v>
      </c>
      <c r="BD312" s="393">
        <f>+'MIT Da'!BD312+'SAR Da'!BD312+'URQ Da'!BD312+'ROC Da'!BD312+'SM Da'!BD312+'BN Da'!BD312+'BS Da'!BD312+'TDC Da'!BD312</f>
        <v>164</v>
      </c>
      <c r="BE312" s="55">
        <f>+'MIT Da'!BE312+'SAR Da'!BE312+'URQ Da'!BE312+'ROC Da'!BE312+'SM Da'!BE312+'BN Da'!BE312+'BS Da'!BE312+'TDC Da'!BE312</f>
        <v>33</v>
      </c>
      <c r="BF312" s="55">
        <f>+'MIT Da'!BF312+'SAR Da'!BF312+'URQ Da'!BF312+'ROC Da'!BF312+'SM Da'!BF312+'BN Da'!BF312+'BS Da'!BF312+'TDC Da'!BF312</f>
        <v>103</v>
      </c>
      <c r="BG312" s="235"/>
    </row>
    <row r="313" spans="1:59">
      <c r="A313" s="1">
        <v>2018</v>
      </c>
      <c r="B313" s="1" t="s">
        <v>72</v>
      </c>
      <c r="C313" s="10">
        <f>+'MIT Da'!C313+'SAR Da'!C313+'URQ Da'!C313+'ROC Da'!C313+'SM Da'!C313+'BN Da'!C313+'BS Da'!C313+'TDC Da'!C313</f>
        <v>231.428</v>
      </c>
      <c r="D313" s="10">
        <f>+'MIT Da'!D313+'SAR Da'!D313+'URQ Da'!D313+'ROC Da'!D313+'SM Da'!D313+'BN Da'!D313+'BS Da'!D313+'TDC Da'!D313</f>
        <v>457.678</v>
      </c>
      <c r="E313" s="10">
        <f>+'MIT Da'!E313+'SAR Da'!E313+'URQ Da'!E313+'ROC Da'!E313+'SM Da'!E313+'BN Da'!E313+'BS Da'!E313+'TDC Da'!E313</f>
        <v>0</v>
      </c>
      <c r="F313" s="10">
        <f>+'MIT Da'!F313+'SAR Da'!F313+'URQ Da'!F313+'ROC Da'!F313+'SM Da'!F313+'BN Da'!F313+'BS Da'!F313+'TDC Da'!F313</f>
        <v>257.54663999999997</v>
      </c>
      <c r="G313" s="192">
        <f>+'MIT Da'!G313+'SAR Da'!G313+'URQ Da'!G313+'ROC Da'!G313+'SM Da'!G313+'BN Da'!G313+'BS Da'!G313+'TDC Da'!G313</f>
        <v>946.65264000000002</v>
      </c>
      <c r="H313" s="192">
        <f>+'MIT Da'!H313+'SAR Da'!H313+'URQ Da'!H313+'ROC Da'!H313+'SM Da'!H313+'BN Da'!H313+'BS Da'!H313+'TDC Da'!H313</f>
        <v>917.86802</v>
      </c>
      <c r="I313" s="10">
        <f>+'MIT Da'!I313+'SAR Da'!I313+'URQ Da'!I313+'ROC Da'!I313+'SM Da'!I313+'BN Da'!I313+'BS Da'!I313+'TDC Da'!I313</f>
        <v>1061.0341099999998</v>
      </c>
      <c r="J313" s="10">
        <f>+'MIT Da'!J313+'SAR Da'!J313+'URQ Da'!J313+'ROC Da'!J313+'SM Da'!J313+'BN Da'!J313+'BS Da'!J313+'TDC Da'!J313</f>
        <v>1154.5139099999999</v>
      </c>
      <c r="K313" s="10">
        <f>+'MIT Da'!K313+'SAR Da'!K313+'URQ Da'!K313+'ROC Da'!K313+'SM Da'!K313+'BN Da'!K313+'BS Da'!K313+'TDC Da'!K313</f>
        <v>54.516999999999996</v>
      </c>
      <c r="L313" s="10">
        <f>+'MIT Da'!L313+'SAR Da'!L313+'URQ Da'!L313+'ROC Da'!L313+'SM Da'!L313+'BN Da'!L313+'BS Da'!L313+'TDC Da'!L313</f>
        <v>542.23900000000003</v>
      </c>
      <c r="M313" s="10">
        <f>+'MIT Da'!M313+'SAR Da'!M313+'URQ Da'!M313+'ROC Da'!M313+'SM Da'!M313+'BN Da'!M313+'BS Da'!M313+'TDC Da'!M313</f>
        <v>21.314999999999998</v>
      </c>
      <c r="N313" s="192">
        <f>+'MIT Da'!N313+'SAR Da'!N313+'URQ Da'!N313+'ROC Da'!N313+'SM Da'!N313+'BN Da'!N313+'BS Da'!N313+'TDC Da'!N313</f>
        <v>1696.7529099999997</v>
      </c>
      <c r="O313" s="192">
        <f>+'MIT Da'!O313+'SAR Da'!O313+'URQ Da'!O313+'ROC Da'!O313+'SM Da'!O313+'BN Da'!O313+'BS Da'!O313+'TDC Da'!O313</f>
        <v>1652.7379999999998</v>
      </c>
      <c r="P313" s="55">
        <f>+'MIT Da'!P313+'SAR Da'!P313+'URQ Da'!P313+'ROC Da'!P313+'SM Da'!P313+'BN Da'!P313+'BS Da'!P313+'TDC Da'!P313</f>
        <v>214</v>
      </c>
      <c r="Q313" s="55">
        <f>+'MIT Da'!Q313+'SAR Da'!Q313+'URQ Da'!Q313+'ROC Da'!Q313+'SM Da'!Q313+'BN Da'!Q313+'BS Da'!Q313+'TDC Da'!Q313</f>
        <v>58</v>
      </c>
      <c r="R313" s="55">
        <f>+'MIT Da'!R313+'SAR Da'!R313+'URQ Da'!R313+'ROC Da'!R313+'SM Da'!R313+'BN Da'!R313+'BS Da'!R313+'TDC Da'!R313</f>
        <v>10</v>
      </c>
      <c r="S313" s="213">
        <f>+'MIT Da'!S313+'SAR Da'!S313+'URQ Da'!S313+'ROC Da'!S313+'SM Da'!S313+'BN Da'!S313+'BS Da'!S313+'TDC Da'!S313</f>
        <v>282</v>
      </c>
      <c r="T313" s="213">
        <f>+'MIT Da'!T313+'SAR Da'!T313+'URQ Da'!T313+'ROC Da'!T313+'SM Da'!T313+'BN Da'!T313+'BS Da'!T313+'TDC Da'!T313</f>
        <v>270</v>
      </c>
      <c r="U313" s="55">
        <f>+'MIT Da'!U313+'SAR Da'!U313+'URQ Da'!U313+'ROC Da'!U313+'SM Da'!U313+'BN Da'!U313+'BS Da'!U313+'TDC Da'!U313</f>
        <v>137</v>
      </c>
      <c r="V313" s="55">
        <f>+'MIT Da'!V313+'SAR Da'!V313+'URQ Da'!V313+'ROC Da'!V313+'SM Da'!V313+'BN Da'!V313+'BS Da'!V313+'TDC Da'!V313</f>
        <v>407</v>
      </c>
      <c r="W313" s="55">
        <f>+'MIT Da'!W313+'SAR Da'!W313+'URQ Da'!W313+'ROC Da'!W313+'SM Da'!W313+'BN Da'!W313+'BS Da'!W313+'TDC Da'!W313</f>
        <v>11</v>
      </c>
      <c r="X313" s="55">
        <f>+'MIT Da'!X313+'SAR Da'!X313+'URQ Da'!X313+'ROC Da'!X313+'SM Da'!X313+'BN Da'!X313+'BS Da'!X313+'TDC Da'!X313</f>
        <v>117</v>
      </c>
      <c r="Y313" s="55">
        <f>+'MIT Da'!Y313+'SAR Da'!Y313+'URQ Da'!Y313+'ROC Da'!Y313+'SM Da'!Y313+'BN Da'!Y313+'BS Da'!Y313+'TDC Da'!Y313</f>
        <v>5</v>
      </c>
      <c r="Z313" s="219">
        <f>+'MIT Da'!Z313+'SAR Da'!Z313+'URQ Da'!Z313+'ROC Da'!Z313+'SM Da'!Z313+'BN Da'!Z313+'BS Da'!Z313+'TDC Da'!Z313</f>
        <v>677</v>
      </c>
      <c r="AA313" s="55">
        <f>+'MIT Da'!AA313+'SAR Da'!AA313+'URQ Da'!AA313+'ROC Da'!AA313+'SM Da'!AA313+'BN Da'!AA313+'BS Da'!AA313+'TDC Da'!AA313</f>
        <v>195</v>
      </c>
      <c r="AB313" s="55">
        <f>+'MIT Da'!AB313+'SAR Da'!AB313+'URQ Da'!AB313+'ROC Da'!AB313+'SM Da'!AB313+'BN Da'!AB313+'BS Da'!AB313+'TDC Da'!AB313</f>
        <v>103</v>
      </c>
      <c r="AC313" s="55">
        <f>+'MIT Da'!AC313+'SAR Da'!AC313+'URQ Da'!AC313+'ROC Da'!AC313+'SM Da'!AC313+'BN Da'!AC313+'BS Da'!AC313+'TDC Da'!AC313</f>
        <v>677</v>
      </c>
      <c r="AD313" s="219">
        <f>+'MIT Da'!AD313+'SAR Da'!AD313+'URQ Da'!AD313+'ROC Da'!AD313+'SM Da'!AD313+'BN Da'!AD313+'BS Da'!AD313+'TDC Da'!AD313</f>
        <v>975</v>
      </c>
      <c r="AE313" s="55">
        <f>+'MIT Da'!AE313+'SAR Da'!AE313+'URQ Da'!AE313+'ROC Da'!AE313+'SM Da'!AE313+'BN Da'!AE313+'BS Da'!AE313+'TDC Da'!AE313</f>
        <v>59</v>
      </c>
      <c r="AF313" s="55">
        <f>+'MIT Da'!AF313+'SAR Da'!AF313+'URQ Da'!AF313+'ROC Da'!AF313+'SM Da'!AF313+'BN Da'!AF313+'BS Da'!AF313+'TDC Da'!AF313</f>
        <v>101</v>
      </c>
      <c r="AG313" s="55">
        <f>+'MIT Da'!AG313+'SAR Da'!AG313+'URQ Da'!AG313+'ROC Da'!AG313+'SM Da'!AG313+'BN Da'!AG313+'BS Da'!AG313+'TDC Da'!AG313</f>
        <v>471</v>
      </c>
      <c r="AH313" s="219">
        <f>+'MIT Da'!AH313+'SAR Da'!AH313+'URQ Da'!AH313+'ROC Da'!AH313+'SM Da'!AH313+'BN Da'!AH313+'BS Da'!AH313+'TDC Da'!AH313</f>
        <v>631</v>
      </c>
      <c r="AI313" s="10">
        <f>+'MIT Da'!AI313+'SAR Da'!AI313+'URQ Da'!AI313+'ROC Da'!AI313+'SM Da'!AI313+'BN Da'!AI313+'BS Da'!AI313+'TDC Da'!AI313</f>
        <v>280.81400000000002</v>
      </c>
      <c r="AJ313" s="10">
        <f>+'MIT Da'!AJ313+'SAR Da'!AJ313+'URQ Da'!AJ313+'ROC Da'!AJ313+'SM Da'!AJ313+'BN Da'!AJ313+'BS Da'!AJ313+'TDC Da'!AJ313</f>
        <v>2.4</v>
      </c>
      <c r="AK313" s="10">
        <f>+'MIT Da'!AK313+'SAR Da'!AK313+'URQ Da'!AK313+'ROC Da'!AK313+'SM Da'!AK313+'BN Da'!AK313+'BS Da'!AK313+'TDC Da'!AK313</f>
        <v>514.28800000000001</v>
      </c>
      <c r="AL313" s="222">
        <f>+'MIT Da'!AL313+'SAR Da'!AL313+'URQ Da'!AL313+'ROC Da'!AL313+'SM Da'!AL313+'BN Da'!AL313+'BS Da'!AL313+'TDC Da'!AL313</f>
        <v>797.50199999999995</v>
      </c>
      <c r="AM313" s="55">
        <f>+'MIT Da'!AM313+'SAR Da'!AM313+'URQ Da'!AM313+'ROC Da'!AM313+'SM Da'!AM313+'BN Da'!AM313+'BS Da'!AM313+'TDC Da'!AM313</f>
        <v>9</v>
      </c>
      <c r="AN313" s="55">
        <f>+'MIT Da'!AN313+'SAR Da'!AN313+'URQ Da'!AN313+'ROC Da'!AN313+'SM Da'!AN313+'BN Da'!AN313+'BS Da'!AN313+'TDC Da'!AN313</f>
        <v>56</v>
      </c>
      <c r="AO313" s="55">
        <f>+'MIT Da'!AO313+'SAR Da'!AO313+'URQ Da'!AO313+'ROC Da'!AO313+'SM Da'!AO313+'BN Da'!AO313+'BS Da'!AO313+'TDC Da'!AO313</f>
        <v>77</v>
      </c>
      <c r="AP313" s="232">
        <f>+'MIT Da'!AP313+'SAR Da'!AP313+'URQ Da'!AP313+'ROC Da'!AP313+'SM Da'!AP313+'BN Da'!AP313+'BS Da'!AP313+'TDC Da'!AP313</f>
        <v>142</v>
      </c>
      <c r="AQ313" s="55">
        <f>+'MIT Da'!AQ313+'SAR Da'!AQ313+'URQ Da'!AQ313+'ROC Da'!AQ313+'SM Da'!AQ313+'BN Da'!AQ313+'BS Da'!AQ313+'TDC Da'!AQ313</f>
        <v>564</v>
      </c>
      <c r="AR313" s="55">
        <f>+'MIT Da'!AR313+'SAR Da'!AR313+'URQ Da'!AR313+'ROC Da'!AR313+'SM Da'!AR313+'BN Da'!AR313+'BS Da'!AR313+'TDC Da'!AR313</f>
        <v>399</v>
      </c>
      <c r="AS313" s="55">
        <f>+'MIT Da'!AS313+'SAR Da'!AS313+'URQ Da'!AS313+'ROC Da'!AS313+'SM Da'!AS313+'BN Da'!AS313+'BS Da'!AS313+'TDC Da'!AS313</f>
        <v>72</v>
      </c>
      <c r="AT313" s="232">
        <f>+SUM(RED_InfraMR[[#This Row],[B.02.1 - Parque de Coches Eléctricos Motrices]:[B.02.3 - Parque de Coches Eléctricos Motrices Tipo R]])</f>
        <v>1035</v>
      </c>
      <c r="AU313" s="55">
        <f>+'MIT Da'!AU313+'SAR Da'!AU313+'URQ Da'!AU313+'ROC Da'!AU313+'SM Da'!AU313+'BN Da'!AU313+'BS Da'!AU313+'TDC Da'!AU313</f>
        <v>12</v>
      </c>
      <c r="AV313" s="55">
        <f>+'MIT Da'!AV313+'SAR Da'!AV313+'URQ Da'!AV313+'ROC Da'!AV313+'SM Da'!AV313+'BN Da'!AV313+'BS Da'!AV313+'TDC Da'!AV313</f>
        <v>33</v>
      </c>
      <c r="AW313" s="55">
        <f>+'MIT Da'!AW313+'SAR Da'!AW313+'URQ Da'!AW313+'ROC Da'!AW313+'SM Da'!AW313+'BN Da'!AW313+'BS Da'!AW313+'TDC Da'!AW313</f>
        <v>64</v>
      </c>
      <c r="AX313" s="232">
        <f>+SUM(RED_InfraMR[[#This Row],[B.03.1 - Parque de Coches Motores Motrices Remolcados]:[B.03.3 - Parque de Coches Motores Motrices Cabina]])</f>
        <v>109</v>
      </c>
      <c r="AY313" s="55">
        <f>+'MIT Da'!AY313+'SAR Da'!AY313+'URQ Da'!AY313+'ROC Da'!AY313+'SM Da'!AY313+'BN Da'!AY313+'BS Da'!AY313+'TDC Da'!AY313</f>
        <v>496</v>
      </c>
      <c r="AZ313" s="55">
        <f>+'MIT Da'!AZ313+'SAR Da'!AZ313+'URQ Da'!AZ313+'ROC Da'!AZ313+'SM Da'!AZ313+'BN Da'!AZ313+'BS Da'!AZ313+'TDC Da'!AZ313</f>
        <v>128</v>
      </c>
      <c r="BA313" s="55">
        <f>+'MIT Da'!BA313+'SAR Da'!BA313+'URQ Da'!BA313+'ROC Da'!BA313+'SM Da'!BA313+'BN Da'!BA313+'BS Da'!BA313+'TDC Da'!BA313</f>
        <v>15</v>
      </c>
      <c r="BB313" s="55">
        <f>+'MIT Da'!BB313+'SAR Da'!BB313+'URQ Da'!BB313+'ROC Da'!BB313+'SM Da'!BB313+'BN Da'!BB313+'BS Da'!BB313+'TDC Da'!BB313</f>
        <v>0</v>
      </c>
      <c r="BC313" s="232">
        <f>+SUM(RED_InfraMR[[#This Row],[B.04.1 - Parque de Coches Remolcados Clase Unica]:[B.04.5 - Parque de Coches Remolcados para Servicios Especiales (Cartoneros)]])</f>
        <v>639</v>
      </c>
      <c r="BD313" s="393">
        <f>+'MIT Da'!BD313+'SAR Da'!BD313+'URQ Da'!BD313+'ROC Da'!BD313+'SM Da'!BD313+'BN Da'!BD313+'BS Da'!BD313+'TDC Da'!BD313</f>
        <v>164</v>
      </c>
      <c r="BE313" s="55">
        <f>+'MIT Da'!BE313+'SAR Da'!BE313+'URQ Da'!BE313+'ROC Da'!BE313+'SM Da'!BE313+'BN Da'!BE313+'BS Da'!BE313+'TDC Da'!BE313</f>
        <v>33</v>
      </c>
      <c r="BF313" s="55">
        <f>+'MIT Da'!BF313+'SAR Da'!BF313+'URQ Da'!BF313+'ROC Da'!BF313+'SM Da'!BF313+'BN Da'!BF313+'BS Da'!BF313+'TDC Da'!BF313</f>
        <v>103</v>
      </c>
      <c r="BG313" s="235"/>
    </row>
    <row r="314" spans="1:59">
      <c r="A314" s="1">
        <v>2019</v>
      </c>
      <c r="B314" s="1" t="s">
        <v>61</v>
      </c>
      <c r="C314" s="10">
        <f>+'MIT Da'!C314+'SAR Da'!C314+'URQ Da'!C314+'ROC Da'!C314+'SM Da'!C314+'BN Da'!C314+'BS Da'!C314+'TDC Da'!C314</f>
        <v>231.428</v>
      </c>
      <c r="D314" s="10">
        <f>+'MIT Da'!D314+'SAR Da'!D314+'URQ Da'!D314+'ROC Da'!D314+'SM Da'!D314+'BN Da'!D314+'BS Da'!D314+'TDC Da'!D314</f>
        <v>457.678</v>
      </c>
      <c r="E314" s="10">
        <f>+'MIT Da'!E314+'SAR Da'!E314+'URQ Da'!E314+'ROC Da'!E314+'SM Da'!E314+'BN Da'!E314+'BS Da'!E314+'TDC Da'!E314</f>
        <v>0</v>
      </c>
      <c r="F314" s="10">
        <f>+'MIT Da'!F314+'SAR Da'!F314+'URQ Da'!F314+'ROC Da'!F314+'SM Da'!F314+'BN Da'!F314+'BS Da'!F314+'TDC Da'!F314</f>
        <v>257.54663999999997</v>
      </c>
      <c r="G314" s="192">
        <f>+'MIT Da'!G314+'SAR Da'!G314+'URQ Da'!G314+'ROC Da'!G314+'SM Da'!G314+'BN Da'!G314+'BS Da'!G314+'TDC Da'!G314</f>
        <v>946.65264000000002</v>
      </c>
      <c r="H314" s="192">
        <f>+'MIT Da'!H314+'SAR Da'!H314+'URQ Da'!H314+'ROC Da'!H314+'SM Da'!H314+'BN Da'!H314+'BS Da'!H314+'TDC Da'!H314</f>
        <v>917.86802</v>
      </c>
      <c r="I314" s="10">
        <f>+'MIT Da'!I314+'SAR Da'!I314+'URQ Da'!I314+'ROC Da'!I314+'SM Da'!I314+'BN Da'!I314+'BS Da'!I314+'TDC Da'!I314</f>
        <v>1061.0341099999998</v>
      </c>
      <c r="J314" s="10">
        <f>+'MIT Da'!J314+'SAR Da'!J314+'URQ Da'!J314+'ROC Da'!J314+'SM Da'!J314+'BN Da'!J314+'BS Da'!J314+'TDC Da'!J314</f>
        <v>1154.5139099999999</v>
      </c>
      <c r="K314" s="10">
        <f>+'MIT Da'!K314+'SAR Da'!K314+'URQ Da'!K314+'ROC Da'!K314+'SM Da'!K314+'BN Da'!K314+'BS Da'!K314+'TDC Da'!K314</f>
        <v>54.516999999999996</v>
      </c>
      <c r="L314" s="10">
        <f>+'MIT Da'!L314+'SAR Da'!L314+'URQ Da'!L314+'ROC Da'!L314+'SM Da'!L314+'BN Da'!L314+'BS Da'!L314+'TDC Da'!L314</f>
        <v>542.23900000000003</v>
      </c>
      <c r="M314" s="10">
        <f>+'MIT Da'!M314+'SAR Da'!M314+'URQ Da'!M314+'ROC Da'!M314+'SM Da'!M314+'BN Da'!M314+'BS Da'!M314+'TDC Da'!M314</f>
        <v>21.314999999999998</v>
      </c>
      <c r="N314" s="192">
        <f>+'MIT Da'!N314+'SAR Da'!N314+'URQ Da'!N314+'ROC Da'!N314+'SM Da'!N314+'BN Da'!N314+'BS Da'!N314+'TDC Da'!N314</f>
        <v>1696.7529099999997</v>
      </c>
      <c r="O314" s="192">
        <f>+'MIT Da'!O314+'SAR Da'!O314+'URQ Da'!O314+'ROC Da'!O314+'SM Da'!O314+'BN Da'!O314+'BS Da'!O314+'TDC Da'!O314</f>
        <v>1652.7379999999998</v>
      </c>
      <c r="P314" s="55">
        <f>+'MIT Da'!P314+'SAR Da'!P314+'URQ Da'!P314+'ROC Da'!P314+'SM Da'!P314+'BN Da'!P314+'BS Da'!P314+'TDC Da'!P314</f>
        <v>214</v>
      </c>
      <c r="Q314" s="55">
        <f>+'MIT Da'!Q314+'SAR Da'!Q314+'URQ Da'!Q314+'ROC Da'!Q314+'SM Da'!Q314+'BN Da'!Q314+'BS Da'!Q314+'TDC Da'!Q314</f>
        <v>58</v>
      </c>
      <c r="R314" s="55">
        <f>+'MIT Da'!R314+'SAR Da'!R314+'URQ Da'!R314+'ROC Da'!R314+'SM Da'!R314+'BN Da'!R314+'BS Da'!R314+'TDC Da'!R314</f>
        <v>10</v>
      </c>
      <c r="S314" s="213">
        <f>+'MIT Da'!S314+'SAR Da'!S314+'URQ Da'!S314+'ROC Da'!S314+'SM Da'!S314+'BN Da'!S314+'BS Da'!S314+'TDC Da'!S314</f>
        <v>282</v>
      </c>
      <c r="T314" s="213">
        <f>+'MIT Da'!T314+'SAR Da'!T314+'URQ Da'!T314+'ROC Da'!T314+'SM Da'!T314+'BN Da'!T314+'BS Da'!T314+'TDC Da'!T314</f>
        <v>270</v>
      </c>
      <c r="U314" s="55">
        <f>+'MIT Da'!U314+'SAR Da'!U314+'URQ Da'!U314+'ROC Da'!U314+'SM Da'!U314+'BN Da'!U314+'BS Da'!U314+'TDC Da'!U314</f>
        <v>137</v>
      </c>
      <c r="V314" s="55">
        <f>+'MIT Da'!V314+'SAR Da'!V314+'URQ Da'!V314+'ROC Da'!V314+'SM Da'!V314+'BN Da'!V314+'BS Da'!V314+'TDC Da'!V314</f>
        <v>407</v>
      </c>
      <c r="W314" s="55">
        <f>+'MIT Da'!W314+'SAR Da'!W314+'URQ Da'!W314+'ROC Da'!W314+'SM Da'!W314+'BN Da'!W314+'BS Da'!W314+'TDC Da'!W314</f>
        <v>11</v>
      </c>
      <c r="X314" s="55">
        <f>+'MIT Da'!X314+'SAR Da'!X314+'URQ Da'!X314+'ROC Da'!X314+'SM Da'!X314+'BN Da'!X314+'BS Da'!X314+'TDC Da'!X314</f>
        <v>117</v>
      </c>
      <c r="Y314" s="55">
        <f>+'MIT Da'!Y314+'SAR Da'!Y314+'URQ Da'!Y314+'ROC Da'!Y314+'SM Da'!Y314+'BN Da'!Y314+'BS Da'!Y314+'TDC Da'!Y314</f>
        <v>5</v>
      </c>
      <c r="Z314" s="219">
        <f>+'MIT Da'!Z314+'SAR Da'!Z314+'URQ Da'!Z314+'ROC Da'!Z314+'SM Da'!Z314+'BN Da'!Z314+'BS Da'!Z314+'TDC Da'!Z314</f>
        <v>677</v>
      </c>
      <c r="AA314" s="55">
        <f>+'MIT Da'!AA314+'SAR Da'!AA314+'URQ Da'!AA314+'ROC Da'!AA314+'SM Da'!AA314+'BN Da'!AA314+'BS Da'!AA314+'TDC Da'!AA314</f>
        <v>196</v>
      </c>
      <c r="AB314" s="55">
        <f>+'MIT Da'!AB314+'SAR Da'!AB314+'URQ Da'!AB314+'ROC Da'!AB314+'SM Da'!AB314+'BN Da'!AB314+'BS Da'!AB314+'TDC Da'!AB314</f>
        <v>103</v>
      </c>
      <c r="AC314" s="55">
        <f>+'MIT Da'!AC314+'SAR Da'!AC314+'URQ Da'!AC314+'ROC Da'!AC314+'SM Da'!AC314+'BN Da'!AC314+'BS Da'!AC314+'TDC Da'!AC314</f>
        <v>677</v>
      </c>
      <c r="AD314" s="219">
        <f>+'MIT Da'!AD314+'SAR Da'!AD314+'URQ Da'!AD314+'ROC Da'!AD314+'SM Da'!AD314+'BN Da'!AD314+'BS Da'!AD314+'TDC Da'!AD314</f>
        <v>976</v>
      </c>
      <c r="AE314" s="55">
        <f>+'MIT Da'!AE314+'SAR Da'!AE314+'URQ Da'!AE314+'ROC Da'!AE314+'SM Da'!AE314+'BN Da'!AE314+'BS Da'!AE314+'TDC Da'!AE314</f>
        <v>59</v>
      </c>
      <c r="AF314" s="55">
        <f>+'MIT Da'!AF314+'SAR Da'!AF314+'URQ Da'!AF314+'ROC Da'!AF314+'SM Da'!AF314+'BN Da'!AF314+'BS Da'!AF314+'TDC Da'!AF314</f>
        <v>101</v>
      </c>
      <c r="AG314" s="55">
        <f>+'MIT Da'!AG314+'SAR Da'!AG314+'URQ Da'!AG314+'ROC Da'!AG314+'SM Da'!AG314+'BN Da'!AG314+'BS Da'!AG314+'TDC Da'!AG314</f>
        <v>469</v>
      </c>
      <c r="AH314" s="219">
        <f>+'MIT Da'!AH314+'SAR Da'!AH314+'URQ Da'!AH314+'ROC Da'!AH314+'SM Da'!AH314+'BN Da'!AH314+'BS Da'!AH314+'TDC Da'!AH314</f>
        <v>629</v>
      </c>
      <c r="AI314" s="10">
        <f>+'MIT Da'!AI314+'SAR Da'!AI314+'URQ Da'!AI314+'ROC Da'!AI314+'SM Da'!AI314+'BN Da'!AI314+'BS Da'!AI314+'TDC Da'!AI314</f>
        <v>280.81400000000002</v>
      </c>
      <c r="AJ314" s="10">
        <f>+'MIT Da'!AJ314+'SAR Da'!AJ314+'URQ Da'!AJ314+'ROC Da'!AJ314+'SM Da'!AJ314+'BN Da'!AJ314+'BS Da'!AJ314+'TDC Da'!AJ314</f>
        <v>2.4</v>
      </c>
      <c r="AK314" s="10">
        <f>+'MIT Da'!AK314+'SAR Da'!AK314+'URQ Da'!AK314+'ROC Da'!AK314+'SM Da'!AK314+'BN Da'!AK314+'BS Da'!AK314+'TDC Da'!AK314</f>
        <v>514.28800000000001</v>
      </c>
      <c r="AL314" s="222">
        <f>+'MIT Da'!AL314+'SAR Da'!AL314+'URQ Da'!AL314+'ROC Da'!AL314+'SM Da'!AL314+'BN Da'!AL314+'BS Da'!AL314+'TDC Da'!AL314</f>
        <v>797.50199999999995</v>
      </c>
      <c r="AM314" s="55">
        <f>+'MIT Da'!AM314+'SAR Da'!AM314+'URQ Da'!AM314+'ROC Da'!AM314+'SM Da'!AM314+'BN Da'!AM314+'BS Da'!AM314+'TDC Da'!AM314</f>
        <v>9</v>
      </c>
      <c r="AN314" s="55">
        <f>+'MIT Da'!AN314+'SAR Da'!AN314+'URQ Da'!AN314+'ROC Da'!AN314+'SM Da'!AN314+'BN Da'!AN314+'BS Da'!AN314+'TDC Da'!AN314</f>
        <v>56</v>
      </c>
      <c r="AO314" s="55">
        <f>+'MIT Da'!AO314+'SAR Da'!AO314+'URQ Da'!AO314+'ROC Da'!AO314+'SM Da'!AO314+'BN Da'!AO314+'BS Da'!AO314+'TDC Da'!AO314</f>
        <v>77</v>
      </c>
      <c r="AP314" s="232">
        <f>+'MIT Da'!AP314+'SAR Da'!AP314+'URQ Da'!AP314+'ROC Da'!AP314+'SM Da'!AP314+'BN Da'!AP314+'BS Da'!AP314+'TDC Da'!AP314</f>
        <v>142</v>
      </c>
      <c r="AQ314" s="55">
        <f>+'MIT Da'!AQ314+'SAR Da'!AQ314+'URQ Da'!AQ314+'ROC Da'!AQ314+'SM Da'!AQ314+'BN Da'!AQ314+'BS Da'!AQ314+'TDC Da'!AQ314</f>
        <v>564</v>
      </c>
      <c r="AR314" s="55">
        <f>+'MIT Da'!AR314+'SAR Da'!AR314+'URQ Da'!AR314+'ROC Da'!AR314+'SM Da'!AR314+'BN Da'!AR314+'BS Da'!AR314+'TDC Da'!AR314</f>
        <v>399</v>
      </c>
      <c r="AS314" s="55">
        <f>+'MIT Da'!AS314+'SAR Da'!AS314+'URQ Da'!AS314+'ROC Da'!AS314+'SM Da'!AS314+'BN Da'!AS314+'BS Da'!AS314+'TDC Da'!AS314</f>
        <v>72</v>
      </c>
      <c r="AT314" s="232">
        <f>+SUM(RED_InfraMR[[#This Row],[B.02.1 - Parque de Coches Eléctricos Motrices]:[B.02.3 - Parque de Coches Eléctricos Motrices Tipo R]])</f>
        <v>1035</v>
      </c>
      <c r="AU314" s="55">
        <f>+'MIT Da'!AU314+'SAR Da'!AU314+'URQ Da'!AU314+'ROC Da'!AU314+'SM Da'!AU314+'BN Da'!AU314+'BS Da'!AU314+'TDC Da'!AU314</f>
        <v>12</v>
      </c>
      <c r="AV314" s="55">
        <f>+'MIT Da'!AV314+'SAR Da'!AV314+'URQ Da'!AV314+'ROC Da'!AV314+'SM Da'!AV314+'BN Da'!AV314+'BS Da'!AV314+'TDC Da'!AV314</f>
        <v>33</v>
      </c>
      <c r="AW314" s="55">
        <f>+'MIT Da'!AW314+'SAR Da'!AW314+'URQ Da'!AW314+'ROC Da'!AW314+'SM Da'!AW314+'BN Da'!AW314+'BS Da'!AW314+'TDC Da'!AW314</f>
        <v>64</v>
      </c>
      <c r="AX314" s="232">
        <f>+SUM(RED_InfraMR[[#This Row],[B.03.1 - Parque de Coches Motores Motrices Remolcados]:[B.03.3 - Parque de Coches Motores Motrices Cabina]])</f>
        <v>109</v>
      </c>
      <c r="AY314" s="55">
        <f>+'MIT Da'!AY314+'SAR Da'!AY314+'URQ Da'!AY314+'ROC Da'!AY314+'SM Da'!AY314+'BN Da'!AY314+'BS Da'!AY314+'TDC Da'!AY314</f>
        <v>496</v>
      </c>
      <c r="AZ314" s="55">
        <f>+'MIT Da'!AZ314+'SAR Da'!AZ314+'URQ Da'!AZ314+'ROC Da'!AZ314+'SM Da'!AZ314+'BN Da'!AZ314+'BS Da'!AZ314+'TDC Da'!AZ314</f>
        <v>128</v>
      </c>
      <c r="BA314" s="55">
        <f>+'MIT Da'!BA314+'SAR Da'!BA314+'URQ Da'!BA314+'ROC Da'!BA314+'SM Da'!BA314+'BN Da'!BA314+'BS Da'!BA314+'TDC Da'!BA314</f>
        <v>15</v>
      </c>
      <c r="BB314" s="55">
        <f>+'MIT Da'!BB314+'SAR Da'!BB314+'URQ Da'!BB314+'ROC Da'!BB314+'SM Da'!BB314+'BN Da'!BB314+'BS Da'!BB314+'TDC Da'!BB314</f>
        <v>0</v>
      </c>
      <c r="BC314" s="232">
        <f>+SUM(RED_InfraMR[[#This Row],[B.04.1 - Parque de Coches Remolcados Clase Unica]:[B.04.5 - Parque de Coches Remolcados para Servicios Especiales (Cartoneros)]])</f>
        <v>639</v>
      </c>
      <c r="BD314" s="393">
        <f>+'MIT Da'!BD314+'SAR Da'!BD314+'URQ Da'!BD314+'ROC Da'!BD314+'SM Da'!BD314+'BN Da'!BD314+'BS Da'!BD314+'TDC Da'!BD314</f>
        <v>164</v>
      </c>
      <c r="BE314" s="55">
        <f>+'MIT Da'!BE314+'SAR Da'!BE314+'URQ Da'!BE314+'ROC Da'!BE314+'SM Da'!BE314+'BN Da'!BE314+'BS Da'!BE314+'TDC Da'!BE314</f>
        <v>33</v>
      </c>
      <c r="BF314" s="55">
        <f>+'MIT Da'!BF314+'SAR Da'!BF314+'URQ Da'!BF314+'ROC Da'!BF314+'SM Da'!BF314+'BN Da'!BF314+'BS Da'!BF314+'TDC Da'!BF314</f>
        <v>103</v>
      </c>
      <c r="BG314" s="235"/>
    </row>
    <row r="315" spans="1:59">
      <c r="A315" s="1">
        <v>2019</v>
      </c>
      <c r="B315" s="1" t="s">
        <v>62</v>
      </c>
      <c r="C315" s="10">
        <f>+'MIT Da'!C315+'SAR Da'!C315+'URQ Da'!C315+'ROC Da'!C315+'SM Da'!C315+'BN Da'!C315+'BS Da'!C315+'TDC Da'!C315</f>
        <v>231.428</v>
      </c>
      <c r="D315" s="10">
        <f>+'MIT Da'!D315+'SAR Da'!D315+'URQ Da'!D315+'ROC Da'!D315+'SM Da'!D315+'BN Da'!D315+'BS Da'!D315+'TDC Da'!D315</f>
        <v>457.678</v>
      </c>
      <c r="E315" s="10">
        <f>+'MIT Da'!E315+'SAR Da'!E315+'URQ Da'!E315+'ROC Da'!E315+'SM Da'!E315+'BN Da'!E315+'BS Da'!E315+'TDC Da'!E315</f>
        <v>0</v>
      </c>
      <c r="F315" s="10">
        <f>+'MIT Da'!F315+'SAR Da'!F315+'URQ Da'!F315+'ROC Da'!F315+'SM Da'!F315+'BN Da'!F315+'BS Da'!F315+'TDC Da'!F315</f>
        <v>257.54663999999997</v>
      </c>
      <c r="G315" s="192">
        <f>+'MIT Da'!G315+'SAR Da'!G315+'URQ Da'!G315+'ROC Da'!G315+'SM Da'!G315+'BN Da'!G315+'BS Da'!G315+'TDC Da'!G315</f>
        <v>946.65264000000002</v>
      </c>
      <c r="H315" s="192">
        <f>+'MIT Da'!H315+'SAR Da'!H315+'URQ Da'!H315+'ROC Da'!H315+'SM Da'!H315+'BN Da'!H315+'BS Da'!H315+'TDC Da'!H315</f>
        <v>908.26802000000009</v>
      </c>
      <c r="I315" s="10">
        <f>+'MIT Da'!I315+'SAR Da'!I315+'URQ Da'!I315+'ROC Da'!I315+'SM Da'!I315+'BN Da'!I315+'BS Da'!I315+'TDC Da'!I315</f>
        <v>1051.43255</v>
      </c>
      <c r="J315" s="10">
        <f>+'MIT Da'!J315+'SAR Da'!J315+'URQ Da'!J315+'ROC Da'!J315+'SM Da'!J315+'BN Da'!J315+'BS Da'!J315+'TDC Da'!J315</f>
        <v>1154.5139099999999</v>
      </c>
      <c r="K315" s="10">
        <f>+'MIT Da'!K315+'SAR Da'!K315+'URQ Da'!K315+'ROC Da'!K315+'SM Da'!K315+'BN Da'!K315+'BS Da'!K315+'TDC Da'!K315</f>
        <v>54.516999999999996</v>
      </c>
      <c r="L315" s="10">
        <f>+'MIT Da'!L315+'SAR Da'!L315+'URQ Da'!L315+'ROC Da'!L315+'SM Da'!L315+'BN Da'!L315+'BS Da'!L315+'TDC Da'!L315</f>
        <v>542.23900000000003</v>
      </c>
      <c r="M315" s="10">
        <f>+'MIT Da'!M315+'SAR Da'!M315+'URQ Da'!M315+'ROC Da'!M315+'SM Da'!M315+'BN Da'!M315+'BS Da'!M315+'TDC Da'!M315</f>
        <v>21.314999999999998</v>
      </c>
      <c r="N315" s="192">
        <f>+'MIT Da'!N315+'SAR Da'!N315+'URQ Da'!N315+'ROC Da'!N315+'SM Da'!N315+'BN Da'!N315+'BS Da'!N315+'TDC Da'!N315</f>
        <v>1696.7529099999997</v>
      </c>
      <c r="O315" s="192">
        <f>+'MIT Da'!O315+'SAR Da'!O315+'URQ Da'!O315+'ROC Da'!O315+'SM Da'!O315+'BN Da'!O315+'BS Da'!O315+'TDC Da'!O315</f>
        <v>1633.5379999999998</v>
      </c>
      <c r="P315" s="55">
        <f>+'MIT Da'!P315+'SAR Da'!P315+'URQ Da'!P315+'ROC Da'!P315+'SM Da'!P315+'BN Da'!P315+'BS Da'!P315+'TDC Da'!P315</f>
        <v>214</v>
      </c>
      <c r="Q315" s="55">
        <f>+'MIT Da'!Q315+'SAR Da'!Q315+'URQ Da'!Q315+'ROC Da'!Q315+'SM Da'!Q315+'BN Da'!Q315+'BS Da'!Q315+'TDC Da'!Q315</f>
        <v>58</v>
      </c>
      <c r="R315" s="55">
        <f>+'MIT Da'!R315+'SAR Da'!R315+'URQ Da'!R315+'ROC Da'!R315+'SM Da'!R315+'BN Da'!R315+'BS Da'!R315+'TDC Da'!R315</f>
        <v>10</v>
      </c>
      <c r="S315" s="213">
        <f>+'MIT Da'!S315+'SAR Da'!S315+'URQ Da'!S315+'ROC Da'!S315+'SM Da'!S315+'BN Da'!S315+'BS Da'!S315+'TDC Da'!S315</f>
        <v>282</v>
      </c>
      <c r="T315" s="213">
        <f>+'MIT Da'!T315+'SAR Da'!T315+'URQ Da'!T315+'ROC Da'!T315+'SM Da'!T315+'BN Da'!T315+'BS Da'!T315+'TDC Da'!T315</f>
        <v>269</v>
      </c>
      <c r="U315" s="55">
        <f>+'MIT Da'!U315+'SAR Da'!U315+'URQ Da'!U315+'ROC Da'!U315+'SM Da'!U315+'BN Da'!U315+'BS Da'!U315+'TDC Da'!U315</f>
        <v>137</v>
      </c>
      <c r="V315" s="55">
        <f>+'MIT Da'!V315+'SAR Da'!V315+'URQ Da'!V315+'ROC Da'!V315+'SM Da'!V315+'BN Da'!V315+'BS Da'!V315+'TDC Da'!V315</f>
        <v>407</v>
      </c>
      <c r="W315" s="55">
        <f>+'MIT Da'!W315+'SAR Da'!W315+'URQ Da'!W315+'ROC Da'!W315+'SM Da'!W315+'BN Da'!W315+'BS Da'!W315+'TDC Da'!W315</f>
        <v>11</v>
      </c>
      <c r="X315" s="55">
        <f>+'MIT Da'!X315+'SAR Da'!X315+'URQ Da'!X315+'ROC Da'!X315+'SM Da'!X315+'BN Da'!X315+'BS Da'!X315+'TDC Da'!X315</f>
        <v>117</v>
      </c>
      <c r="Y315" s="55">
        <f>+'MIT Da'!Y315+'SAR Da'!Y315+'URQ Da'!Y315+'ROC Da'!Y315+'SM Da'!Y315+'BN Da'!Y315+'BS Da'!Y315+'TDC Da'!Y315</f>
        <v>5</v>
      </c>
      <c r="Z315" s="219">
        <f>+'MIT Da'!Z315+'SAR Da'!Z315+'URQ Da'!Z315+'ROC Da'!Z315+'SM Da'!Z315+'BN Da'!Z315+'BS Da'!Z315+'TDC Da'!Z315</f>
        <v>677</v>
      </c>
      <c r="AA315" s="55">
        <f>+'MIT Da'!AA315+'SAR Da'!AA315+'URQ Da'!AA315+'ROC Da'!AA315+'SM Da'!AA315+'BN Da'!AA315+'BS Da'!AA315+'TDC Da'!AA315</f>
        <v>196</v>
      </c>
      <c r="AB315" s="55">
        <f>+'MIT Da'!AB315+'SAR Da'!AB315+'URQ Da'!AB315+'ROC Da'!AB315+'SM Da'!AB315+'BN Da'!AB315+'BS Da'!AB315+'TDC Da'!AB315</f>
        <v>103</v>
      </c>
      <c r="AC315" s="55">
        <f>+'MIT Da'!AC315+'SAR Da'!AC315+'URQ Da'!AC315+'ROC Da'!AC315+'SM Da'!AC315+'BN Da'!AC315+'BS Da'!AC315+'TDC Da'!AC315</f>
        <v>677</v>
      </c>
      <c r="AD315" s="219">
        <f>+'MIT Da'!AD315+'SAR Da'!AD315+'URQ Da'!AD315+'ROC Da'!AD315+'SM Da'!AD315+'BN Da'!AD315+'BS Da'!AD315+'TDC Da'!AD315</f>
        <v>976</v>
      </c>
      <c r="AE315" s="55">
        <f>+'MIT Da'!AE315+'SAR Da'!AE315+'URQ Da'!AE315+'ROC Da'!AE315+'SM Da'!AE315+'BN Da'!AE315+'BS Da'!AE315+'TDC Da'!AE315</f>
        <v>59</v>
      </c>
      <c r="AF315" s="55">
        <f>+'MIT Da'!AF315+'SAR Da'!AF315+'URQ Da'!AF315+'ROC Da'!AF315+'SM Da'!AF315+'BN Da'!AF315+'BS Da'!AF315+'TDC Da'!AF315</f>
        <v>101</v>
      </c>
      <c r="AG315" s="55">
        <f>+'MIT Da'!AG315+'SAR Da'!AG315+'URQ Da'!AG315+'ROC Da'!AG315+'SM Da'!AG315+'BN Da'!AG315+'BS Da'!AG315+'TDC Da'!AG315</f>
        <v>469</v>
      </c>
      <c r="AH315" s="219">
        <f>+'MIT Da'!AH315+'SAR Da'!AH315+'URQ Da'!AH315+'ROC Da'!AH315+'SM Da'!AH315+'BN Da'!AH315+'BS Da'!AH315+'TDC Da'!AH315</f>
        <v>629</v>
      </c>
      <c r="AI315" s="10">
        <f>+'MIT Da'!AI315+'SAR Da'!AI315+'URQ Da'!AI315+'ROC Da'!AI315+'SM Da'!AI315+'BN Da'!AI315+'BS Da'!AI315+'TDC Da'!AI315</f>
        <v>280.81400000000002</v>
      </c>
      <c r="AJ315" s="10">
        <f>+'MIT Da'!AJ315+'SAR Da'!AJ315+'URQ Da'!AJ315+'ROC Da'!AJ315+'SM Da'!AJ315+'BN Da'!AJ315+'BS Da'!AJ315+'TDC Da'!AJ315</f>
        <v>2.4</v>
      </c>
      <c r="AK315" s="10">
        <f>+'MIT Da'!AK315+'SAR Da'!AK315+'URQ Da'!AK315+'ROC Da'!AK315+'SM Da'!AK315+'BN Da'!AK315+'BS Da'!AK315+'TDC Da'!AK315</f>
        <v>514.28800000000001</v>
      </c>
      <c r="AL315" s="222">
        <f>+'MIT Da'!AL315+'SAR Da'!AL315+'URQ Da'!AL315+'ROC Da'!AL315+'SM Da'!AL315+'BN Da'!AL315+'BS Da'!AL315+'TDC Da'!AL315</f>
        <v>797.50199999999995</v>
      </c>
      <c r="AM315" s="55">
        <f>+'MIT Da'!AM315+'SAR Da'!AM315+'URQ Da'!AM315+'ROC Da'!AM315+'SM Da'!AM315+'BN Da'!AM315+'BS Da'!AM315+'TDC Da'!AM315</f>
        <v>9</v>
      </c>
      <c r="AN315" s="55">
        <f>+'MIT Da'!AN315+'SAR Da'!AN315+'URQ Da'!AN315+'ROC Da'!AN315+'SM Da'!AN315+'BN Da'!AN315+'BS Da'!AN315+'TDC Da'!AN315</f>
        <v>56</v>
      </c>
      <c r="AO315" s="55">
        <f>+'MIT Da'!AO315+'SAR Da'!AO315+'URQ Da'!AO315+'ROC Da'!AO315+'SM Da'!AO315+'BN Da'!AO315+'BS Da'!AO315+'TDC Da'!AO315</f>
        <v>77</v>
      </c>
      <c r="AP315" s="232">
        <f>+'MIT Da'!AP315+'SAR Da'!AP315+'URQ Da'!AP315+'ROC Da'!AP315+'SM Da'!AP315+'BN Da'!AP315+'BS Da'!AP315+'TDC Da'!AP315</f>
        <v>142</v>
      </c>
      <c r="AQ315" s="55">
        <f>+'MIT Da'!AQ315+'SAR Da'!AQ315+'URQ Da'!AQ315+'ROC Da'!AQ315+'SM Da'!AQ315+'BN Da'!AQ315+'BS Da'!AQ315+'TDC Da'!AQ315</f>
        <v>564</v>
      </c>
      <c r="AR315" s="55">
        <f>+'MIT Da'!AR315+'SAR Da'!AR315+'URQ Da'!AR315+'ROC Da'!AR315+'SM Da'!AR315+'BN Da'!AR315+'BS Da'!AR315+'TDC Da'!AR315</f>
        <v>399</v>
      </c>
      <c r="AS315" s="55">
        <f>+'MIT Da'!AS315+'SAR Da'!AS315+'URQ Da'!AS315+'ROC Da'!AS315+'SM Da'!AS315+'BN Da'!AS315+'BS Da'!AS315+'TDC Da'!AS315</f>
        <v>72</v>
      </c>
      <c r="AT315" s="232">
        <f>+SUM(RED_InfraMR[[#This Row],[B.02.1 - Parque de Coches Eléctricos Motrices]:[B.02.3 - Parque de Coches Eléctricos Motrices Tipo R]])</f>
        <v>1035</v>
      </c>
      <c r="AU315" s="55">
        <f>+'MIT Da'!AU315+'SAR Da'!AU315+'URQ Da'!AU315+'ROC Da'!AU315+'SM Da'!AU315+'BN Da'!AU315+'BS Da'!AU315+'TDC Da'!AU315</f>
        <v>12</v>
      </c>
      <c r="AV315" s="55">
        <f>+'MIT Da'!AV315+'SAR Da'!AV315+'URQ Da'!AV315+'ROC Da'!AV315+'SM Da'!AV315+'BN Da'!AV315+'BS Da'!AV315+'TDC Da'!AV315</f>
        <v>33</v>
      </c>
      <c r="AW315" s="55">
        <f>+'MIT Da'!AW315+'SAR Da'!AW315+'URQ Da'!AW315+'ROC Da'!AW315+'SM Da'!AW315+'BN Da'!AW315+'BS Da'!AW315+'TDC Da'!AW315</f>
        <v>64</v>
      </c>
      <c r="AX315" s="232">
        <f>+SUM(RED_InfraMR[[#This Row],[B.03.1 - Parque de Coches Motores Motrices Remolcados]:[B.03.3 - Parque de Coches Motores Motrices Cabina]])</f>
        <v>109</v>
      </c>
      <c r="AY315" s="55">
        <f>+'MIT Da'!AY315+'SAR Da'!AY315+'URQ Da'!AY315+'ROC Da'!AY315+'SM Da'!AY315+'BN Da'!AY315+'BS Da'!AY315+'TDC Da'!AY315</f>
        <v>496</v>
      </c>
      <c r="AZ315" s="55">
        <f>+'MIT Da'!AZ315+'SAR Da'!AZ315+'URQ Da'!AZ315+'ROC Da'!AZ315+'SM Da'!AZ315+'BN Da'!AZ315+'BS Da'!AZ315+'TDC Da'!AZ315</f>
        <v>128</v>
      </c>
      <c r="BA315" s="55">
        <f>+'MIT Da'!BA315+'SAR Da'!BA315+'URQ Da'!BA315+'ROC Da'!BA315+'SM Da'!BA315+'BN Da'!BA315+'BS Da'!BA315+'TDC Da'!BA315</f>
        <v>15</v>
      </c>
      <c r="BB315" s="55">
        <f>+'MIT Da'!BB315+'SAR Da'!BB315+'URQ Da'!BB315+'ROC Da'!BB315+'SM Da'!BB315+'BN Da'!BB315+'BS Da'!BB315+'TDC Da'!BB315</f>
        <v>0</v>
      </c>
      <c r="BC315" s="232">
        <f>+SUM(RED_InfraMR[[#This Row],[B.04.1 - Parque de Coches Remolcados Clase Unica]:[B.04.5 - Parque de Coches Remolcados para Servicios Especiales (Cartoneros)]])</f>
        <v>639</v>
      </c>
      <c r="BD315" s="393">
        <f>+'MIT Da'!BD315+'SAR Da'!BD315+'URQ Da'!BD315+'ROC Da'!BD315+'SM Da'!BD315+'BN Da'!BD315+'BS Da'!BD315+'TDC Da'!BD315</f>
        <v>164</v>
      </c>
      <c r="BE315" s="55">
        <f>+'MIT Da'!BE315+'SAR Da'!BE315+'URQ Da'!BE315+'ROC Da'!BE315+'SM Da'!BE315+'BN Da'!BE315+'BS Da'!BE315+'TDC Da'!BE315</f>
        <v>33</v>
      </c>
      <c r="BF315" s="55">
        <f>+'MIT Da'!BF315+'SAR Da'!BF315+'URQ Da'!BF315+'ROC Da'!BF315+'SM Da'!BF315+'BN Da'!BF315+'BS Da'!BF315+'TDC Da'!BF315</f>
        <v>103</v>
      </c>
      <c r="BG315" s="235"/>
    </row>
    <row r="316" spans="1:59">
      <c r="A316" s="1">
        <v>2019</v>
      </c>
      <c r="B316" s="1" t="s">
        <v>63</v>
      </c>
      <c r="C316" s="10">
        <f>+'MIT Da'!C316+'SAR Da'!C316+'URQ Da'!C316+'ROC Da'!C316+'SM Da'!C316+'BN Da'!C316+'BS Da'!C316+'TDC Da'!C316</f>
        <v>231.428</v>
      </c>
      <c r="D316" s="10">
        <f>+'MIT Da'!D316+'SAR Da'!D316+'URQ Da'!D316+'ROC Da'!D316+'SM Da'!D316+'BN Da'!D316+'BS Da'!D316+'TDC Da'!D316</f>
        <v>457.678</v>
      </c>
      <c r="E316" s="10">
        <f>+'MIT Da'!E316+'SAR Da'!E316+'URQ Da'!E316+'ROC Da'!E316+'SM Da'!E316+'BN Da'!E316+'BS Da'!E316+'TDC Da'!E316</f>
        <v>0</v>
      </c>
      <c r="F316" s="10">
        <f>+'MIT Da'!F316+'SAR Da'!F316+'URQ Da'!F316+'ROC Da'!F316+'SM Da'!F316+'BN Da'!F316+'BS Da'!F316+'TDC Da'!F316</f>
        <v>257.54663999999997</v>
      </c>
      <c r="G316" s="192">
        <f>+'MIT Da'!G316+'SAR Da'!G316+'URQ Da'!G316+'ROC Da'!G316+'SM Da'!G316+'BN Da'!G316+'BS Da'!G316+'TDC Da'!G316</f>
        <v>946.65264000000002</v>
      </c>
      <c r="H316" s="192">
        <f>+'MIT Da'!H316+'SAR Da'!H316+'URQ Da'!H316+'ROC Da'!H316+'SM Da'!H316+'BN Da'!H316+'BS Da'!H316+'TDC Da'!H316</f>
        <v>908.26802000000009</v>
      </c>
      <c r="I316" s="10">
        <f>+'MIT Da'!I316+'SAR Da'!I316+'URQ Da'!I316+'ROC Da'!I316+'SM Da'!I316+'BN Da'!I316+'BS Da'!I316+'TDC Da'!I316</f>
        <v>1051.43255</v>
      </c>
      <c r="J316" s="10">
        <f>+'MIT Da'!J316+'SAR Da'!J316+'URQ Da'!J316+'ROC Da'!J316+'SM Da'!J316+'BN Da'!J316+'BS Da'!J316+'TDC Da'!J316</f>
        <v>1154.5139099999999</v>
      </c>
      <c r="K316" s="10">
        <f>+'MIT Da'!K316+'SAR Da'!K316+'URQ Da'!K316+'ROC Da'!K316+'SM Da'!K316+'BN Da'!K316+'BS Da'!K316+'TDC Da'!K316</f>
        <v>54.516999999999996</v>
      </c>
      <c r="L316" s="10">
        <f>+'MIT Da'!L316+'SAR Da'!L316+'URQ Da'!L316+'ROC Da'!L316+'SM Da'!L316+'BN Da'!L316+'BS Da'!L316+'TDC Da'!L316</f>
        <v>542.23900000000003</v>
      </c>
      <c r="M316" s="10">
        <f>+'MIT Da'!M316+'SAR Da'!M316+'URQ Da'!M316+'ROC Da'!M316+'SM Da'!M316+'BN Da'!M316+'BS Da'!M316+'TDC Da'!M316</f>
        <v>21.314999999999998</v>
      </c>
      <c r="N316" s="192">
        <f>+'MIT Da'!N316+'SAR Da'!N316+'URQ Da'!N316+'ROC Da'!N316+'SM Da'!N316+'BN Da'!N316+'BS Da'!N316+'TDC Da'!N316</f>
        <v>1696.7529099999997</v>
      </c>
      <c r="O316" s="192">
        <f>+'MIT Da'!O316+'SAR Da'!O316+'URQ Da'!O316+'ROC Da'!O316+'SM Da'!O316+'BN Da'!O316+'BS Da'!O316+'TDC Da'!O316</f>
        <v>1633.5379999999998</v>
      </c>
      <c r="P316" s="55">
        <f>+'MIT Da'!P316+'SAR Da'!P316+'URQ Da'!P316+'ROC Da'!P316+'SM Da'!P316+'BN Da'!P316+'BS Da'!P316+'TDC Da'!P316</f>
        <v>214</v>
      </c>
      <c r="Q316" s="55">
        <f>+'MIT Da'!Q316+'SAR Da'!Q316+'URQ Da'!Q316+'ROC Da'!Q316+'SM Da'!Q316+'BN Da'!Q316+'BS Da'!Q316+'TDC Da'!Q316</f>
        <v>58</v>
      </c>
      <c r="R316" s="55">
        <f>+'MIT Da'!R316+'SAR Da'!R316+'URQ Da'!R316+'ROC Da'!R316+'SM Da'!R316+'BN Da'!R316+'BS Da'!R316+'TDC Da'!R316</f>
        <v>10</v>
      </c>
      <c r="S316" s="213">
        <f>+'MIT Da'!S316+'SAR Da'!S316+'URQ Da'!S316+'ROC Da'!S316+'SM Da'!S316+'BN Da'!S316+'BS Da'!S316+'TDC Da'!S316</f>
        <v>282</v>
      </c>
      <c r="T316" s="213">
        <f>+'MIT Da'!T316+'SAR Da'!T316+'URQ Da'!T316+'ROC Da'!T316+'SM Da'!T316+'BN Da'!T316+'BS Da'!T316+'TDC Da'!T316</f>
        <v>269</v>
      </c>
      <c r="U316" s="55">
        <f>+'MIT Da'!U316+'SAR Da'!U316+'URQ Da'!U316+'ROC Da'!U316+'SM Da'!U316+'BN Da'!U316+'BS Da'!U316+'TDC Da'!U316</f>
        <v>137</v>
      </c>
      <c r="V316" s="55">
        <f>+'MIT Da'!V316+'SAR Da'!V316+'URQ Da'!V316+'ROC Da'!V316+'SM Da'!V316+'BN Da'!V316+'BS Da'!V316+'TDC Da'!V316</f>
        <v>407</v>
      </c>
      <c r="W316" s="55">
        <f>+'MIT Da'!W316+'SAR Da'!W316+'URQ Da'!W316+'ROC Da'!W316+'SM Da'!W316+'BN Da'!W316+'BS Da'!W316+'TDC Da'!W316</f>
        <v>11</v>
      </c>
      <c r="X316" s="55">
        <f>+'MIT Da'!X316+'SAR Da'!X316+'URQ Da'!X316+'ROC Da'!X316+'SM Da'!X316+'BN Da'!X316+'BS Da'!X316+'TDC Da'!X316</f>
        <v>117</v>
      </c>
      <c r="Y316" s="55">
        <f>+'MIT Da'!Y316+'SAR Da'!Y316+'URQ Da'!Y316+'ROC Da'!Y316+'SM Da'!Y316+'BN Da'!Y316+'BS Da'!Y316+'TDC Da'!Y316</f>
        <v>5</v>
      </c>
      <c r="Z316" s="219">
        <f>+'MIT Da'!Z316+'SAR Da'!Z316+'URQ Da'!Z316+'ROC Da'!Z316+'SM Da'!Z316+'BN Da'!Z316+'BS Da'!Z316+'TDC Da'!Z316</f>
        <v>677</v>
      </c>
      <c r="AA316" s="55">
        <f>+'MIT Da'!AA316+'SAR Da'!AA316+'URQ Da'!AA316+'ROC Da'!AA316+'SM Da'!AA316+'BN Da'!AA316+'BS Da'!AA316+'TDC Da'!AA316</f>
        <v>196</v>
      </c>
      <c r="AB316" s="55">
        <f>+'MIT Da'!AB316+'SAR Da'!AB316+'URQ Da'!AB316+'ROC Da'!AB316+'SM Da'!AB316+'BN Da'!AB316+'BS Da'!AB316+'TDC Da'!AB316</f>
        <v>103</v>
      </c>
      <c r="AC316" s="55">
        <f>+'MIT Da'!AC316+'SAR Da'!AC316+'URQ Da'!AC316+'ROC Da'!AC316+'SM Da'!AC316+'BN Da'!AC316+'BS Da'!AC316+'TDC Da'!AC316</f>
        <v>677</v>
      </c>
      <c r="AD316" s="219">
        <f>+'MIT Da'!AD316+'SAR Da'!AD316+'URQ Da'!AD316+'ROC Da'!AD316+'SM Da'!AD316+'BN Da'!AD316+'BS Da'!AD316+'TDC Da'!AD316</f>
        <v>976</v>
      </c>
      <c r="AE316" s="55">
        <f>+'MIT Da'!AE316+'SAR Da'!AE316+'URQ Da'!AE316+'ROC Da'!AE316+'SM Da'!AE316+'BN Da'!AE316+'BS Da'!AE316+'TDC Da'!AE316</f>
        <v>59</v>
      </c>
      <c r="AF316" s="55">
        <f>+'MIT Da'!AF316+'SAR Da'!AF316+'URQ Da'!AF316+'ROC Da'!AF316+'SM Da'!AF316+'BN Da'!AF316+'BS Da'!AF316+'TDC Da'!AF316</f>
        <v>101</v>
      </c>
      <c r="AG316" s="55">
        <f>+'MIT Da'!AG316+'SAR Da'!AG316+'URQ Da'!AG316+'ROC Da'!AG316+'SM Da'!AG316+'BN Da'!AG316+'BS Da'!AG316+'TDC Da'!AG316</f>
        <v>469</v>
      </c>
      <c r="AH316" s="219">
        <f>+'MIT Da'!AH316+'SAR Da'!AH316+'URQ Da'!AH316+'ROC Da'!AH316+'SM Da'!AH316+'BN Da'!AH316+'BS Da'!AH316+'TDC Da'!AH316</f>
        <v>629</v>
      </c>
      <c r="AI316" s="10">
        <f>+'MIT Da'!AI316+'SAR Da'!AI316+'URQ Da'!AI316+'ROC Da'!AI316+'SM Da'!AI316+'BN Da'!AI316+'BS Da'!AI316+'TDC Da'!AI316</f>
        <v>280.81400000000002</v>
      </c>
      <c r="AJ316" s="10">
        <f>+'MIT Da'!AJ316+'SAR Da'!AJ316+'URQ Da'!AJ316+'ROC Da'!AJ316+'SM Da'!AJ316+'BN Da'!AJ316+'BS Da'!AJ316+'TDC Da'!AJ316</f>
        <v>2.4</v>
      </c>
      <c r="AK316" s="10">
        <f>+'MIT Da'!AK316+'SAR Da'!AK316+'URQ Da'!AK316+'ROC Da'!AK316+'SM Da'!AK316+'BN Da'!AK316+'BS Da'!AK316+'TDC Da'!AK316</f>
        <v>514.28800000000001</v>
      </c>
      <c r="AL316" s="222">
        <f>+'MIT Da'!AL316+'SAR Da'!AL316+'URQ Da'!AL316+'ROC Da'!AL316+'SM Da'!AL316+'BN Da'!AL316+'BS Da'!AL316+'TDC Da'!AL316</f>
        <v>797.50199999999995</v>
      </c>
      <c r="AM316" s="55">
        <f>+'MIT Da'!AM316+'SAR Da'!AM316+'URQ Da'!AM316+'ROC Da'!AM316+'SM Da'!AM316+'BN Da'!AM316+'BS Da'!AM316+'TDC Da'!AM316</f>
        <v>9</v>
      </c>
      <c r="AN316" s="55">
        <f>+'MIT Da'!AN316+'SAR Da'!AN316+'URQ Da'!AN316+'ROC Da'!AN316+'SM Da'!AN316+'BN Da'!AN316+'BS Da'!AN316+'TDC Da'!AN316</f>
        <v>56</v>
      </c>
      <c r="AO316" s="55">
        <f>+'MIT Da'!AO316+'SAR Da'!AO316+'URQ Da'!AO316+'ROC Da'!AO316+'SM Da'!AO316+'BN Da'!AO316+'BS Da'!AO316+'TDC Da'!AO316</f>
        <v>77</v>
      </c>
      <c r="AP316" s="232">
        <f>+'MIT Da'!AP316+'SAR Da'!AP316+'URQ Da'!AP316+'ROC Da'!AP316+'SM Da'!AP316+'BN Da'!AP316+'BS Da'!AP316+'TDC Da'!AP316</f>
        <v>142</v>
      </c>
      <c r="AQ316" s="55">
        <f>+'MIT Da'!AQ316+'SAR Da'!AQ316+'URQ Da'!AQ316+'ROC Da'!AQ316+'SM Da'!AQ316+'BN Da'!AQ316+'BS Da'!AQ316+'TDC Da'!AQ316</f>
        <v>564</v>
      </c>
      <c r="AR316" s="55">
        <f>+'MIT Da'!AR316+'SAR Da'!AR316+'URQ Da'!AR316+'ROC Da'!AR316+'SM Da'!AR316+'BN Da'!AR316+'BS Da'!AR316+'TDC Da'!AR316</f>
        <v>399</v>
      </c>
      <c r="AS316" s="55">
        <f>+'MIT Da'!AS316+'SAR Da'!AS316+'URQ Da'!AS316+'ROC Da'!AS316+'SM Da'!AS316+'BN Da'!AS316+'BS Da'!AS316+'TDC Da'!AS316</f>
        <v>72</v>
      </c>
      <c r="AT316" s="232">
        <f>+SUM(RED_InfraMR[[#This Row],[B.02.1 - Parque de Coches Eléctricos Motrices]:[B.02.3 - Parque de Coches Eléctricos Motrices Tipo R]])</f>
        <v>1035</v>
      </c>
      <c r="AU316" s="55">
        <f>+'MIT Da'!AU316+'SAR Da'!AU316+'URQ Da'!AU316+'ROC Da'!AU316+'SM Da'!AU316+'BN Da'!AU316+'BS Da'!AU316+'TDC Da'!AU316</f>
        <v>12</v>
      </c>
      <c r="AV316" s="55">
        <f>+'MIT Da'!AV316+'SAR Da'!AV316+'URQ Da'!AV316+'ROC Da'!AV316+'SM Da'!AV316+'BN Da'!AV316+'BS Da'!AV316+'TDC Da'!AV316</f>
        <v>33</v>
      </c>
      <c r="AW316" s="55">
        <f>+'MIT Da'!AW316+'SAR Da'!AW316+'URQ Da'!AW316+'ROC Da'!AW316+'SM Da'!AW316+'BN Da'!AW316+'BS Da'!AW316+'TDC Da'!AW316</f>
        <v>64</v>
      </c>
      <c r="AX316" s="232">
        <f>+SUM(RED_InfraMR[[#This Row],[B.03.1 - Parque de Coches Motores Motrices Remolcados]:[B.03.3 - Parque de Coches Motores Motrices Cabina]])</f>
        <v>109</v>
      </c>
      <c r="AY316" s="55">
        <f>+'MIT Da'!AY316+'SAR Da'!AY316+'URQ Da'!AY316+'ROC Da'!AY316+'SM Da'!AY316+'BN Da'!AY316+'BS Da'!AY316+'TDC Da'!AY316</f>
        <v>496</v>
      </c>
      <c r="AZ316" s="55">
        <f>+'MIT Da'!AZ316+'SAR Da'!AZ316+'URQ Da'!AZ316+'ROC Da'!AZ316+'SM Da'!AZ316+'BN Da'!AZ316+'BS Da'!AZ316+'TDC Da'!AZ316</f>
        <v>128</v>
      </c>
      <c r="BA316" s="55">
        <f>+'MIT Da'!BA316+'SAR Da'!BA316+'URQ Da'!BA316+'ROC Da'!BA316+'SM Da'!BA316+'BN Da'!BA316+'BS Da'!BA316+'TDC Da'!BA316</f>
        <v>15</v>
      </c>
      <c r="BB316" s="55">
        <f>+'MIT Da'!BB316+'SAR Da'!BB316+'URQ Da'!BB316+'ROC Da'!BB316+'SM Da'!BB316+'BN Da'!BB316+'BS Da'!BB316+'TDC Da'!BB316</f>
        <v>0</v>
      </c>
      <c r="BC316" s="232">
        <f>+SUM(RED_InfraMR[[#This Row],[B.04.1 - Parque de Coches Remolcados Clase Unica]:[B.04.5 - Parque de Coches Remolcados para Servicios Especiales (Cartoneros)]])</f>
        <v>639</v>
      </c>
      <c r="BD316" s="393">
        <f>+'MIT Da'!BD316+'SAR Da'!BD316+'URQ Da'!BD316+'ROC Da'!BD316+'SM Da'!BD316+'BN Da'!BD316+'BS Da'!BD316+'TDC Da'!BD316</f>
        <v>164</v>
      </c>
      <c r="BE316" s="55">
        <f>+'MIT Da'!BE316+'SAR Da'!BE316+'URQ Da'!BE316+'ROC Da'!BE316+'SM Da'!BE316+'BN Da'!BE316+'BS Da'!BE316+'TDC Da'!BE316</f>
        <v>33</v>
      </c>
      <c r="BF316" s="55">
        <f>+'MIT Da'!BF316+'SAR Da'!BF316+'URQ Da'!BF316+'ROC Da'!BF316+'SM Da'!BF316+'BN Da'!BF316+'BS Da'!BF316+'TDC Da'!BF316</f>
        <v>103</v>
      </c>
      <c r="BG316" s="235"/>
    </row>
    <row r="317" spans="1:59">
      <c r="A317" s="1">
        <v>2019</v>
      </c>
      <c r="B317" s="1" t="s">
        <v>64</v>
      </c>
      <c r="C317" s="10">
        <f>+'MIT Da'!C317+'SAR Da'!C317+'URQ Da'!C317+'ROC Da'!C317+'SM Da'!C317+'BN Da'!C317+'BS Da'!C317+'TDC Da'!C317</f>
        <v>231.428</v>
      </c>
      <c r="D317" s="10">
        <f>+'MIT Da'!D317+'SAR Da'!D317+'URQ Da'!D317+'ROC Da'!D317+'SM Da'!D317+'BN Da'!D317+'BS Da'!D317+'TDC Da'!D317</f>
        <v>457.678</v>
      </c>
      <c r="E317" s="10">
        <f>+'MIT Da'!E317+'SAR Da'!E317+'URQ Da'!E317+'ROC Da'!E317+'SM Da'!E317+'BN Da'!E317+'BS Da'!E317+'TDC Da'!E317</f>
        <v>0</v>
      </c>
      <c r="F317" s="10">
        <f>+'MIT Da'!F317+'SAR Da'!F317+'URQ Da'!F317+'ROC Da'!F317+'SM Da'!F317+'BN Da'!F317+'BS Da'!F317+'TDC Da'!F317</f>
        <v>257.54663999999997</v>
      </c>
      <c r="G317" s="192">
        <f>+'MIT Da'!G317+'SAR Da'!G317+'URQ Da'!G317+'ROC Da'!G317+'SM Da'!G317+'BN Da'!G317+'BS Da'!G317+'TDC Da'!G317</f>
        <v>946.65264000000002</v>
      </c>
      <c r="H317" s="192">
        <f>+'MIT Da'!H317+'SAR Da'!H317+'URQ Da'!H317+'ROC Da'!H317+'SM Da'!H317+'BN Da'!H317+'BS Da'!H317+'TDC Da'!H317</f>
        <v>908.26802000000009</v>
      </c>
      <c r="I317" s="10">
        <f>+'MIT Da'!I317+'SAR Da'!I317+'URQ Da'!I317+'ROC Da'!I317+'SM Da'!I317+'BN Da'!I317+'BS Da'!I317+'TDC Da'!I317</f>
        <v>1051.43255</v>
      </c>
      <c r="J317" s="10">
        <f>+'MIT Da'!J317+'SAR Da'!J317+'URQ Da'!J317+'ROC Da'!J317+'SM Da'!J317+'BN Da'!J317+'BS Da'!J317+'TDC Da'!J317</f>
        <v>1154.5139099999999</v>
      </c>
      <c r="K317" s="10">
        <f>+'MIT Da'!K317+'SAR Da'!K317+'URQ Da'!K317+'ROC Da'!K317+'SM Da'!K317+'BN Da'!K317+'BS Da'!K317+'TDC Da'!K317</f>
        <v>54.516999999999996</v>
      </c>
      <c r="L317" s="10">
        <f>+'MIT Da'!L317+'SAR Da'!L317+'URQ Da'!L317+'ROC Da'!L317+'SM Da'!L317+'BN Da'!L317+'BS Da'!L317+'TDC Da'!L317</f>
        <v>542.23900000000003</v>
      </c>
      <c r="M317" s="10">
        <f>+'MIT Da'!M317+'SAR Da'!M317+'URQ Da'!M317+'ROC Da'!M317+'SM Da'!M317+'BN Da'!M317+'BS Da'!M317+'TDC Da'!M317</f>
        <v>21.314999999999998</v>
      </c>
      <c r="N317" s="192">
        <f>+'MIT Da'!N317+'SAR Da'!N317+'URQ Da'!N317+'ROC Da'!N317+'SM Da'!N317+'BN Da'!N317+'BS Da'!N317+'TDC Da'!N317</f>
        <v>1696.7529099999997</v>
      </c>
      <c r="O317" s="192">
        <f>+'MIT Da'!O317+'SAR Da'!O317+'URQ Da'!O317+'ROC Da'!O317+'SM Da'!O317+'BN Da'!O317+'BS Da'!O317+'TDC Da'!O317</f>
        <v>1633.5379999999998</v>
      </c>
      <c r="P317" s="55">
        <f>+'MIT Da'!P317+'SAR Da'!P317+'URQ Da'!P317+'ROC Da'!P317+'SM Da'!P317+'BN Da'!P317+'BS Da'!P317+'TDC Da'!P317</f>
        <v>214</v>
      </c>
      <c r="Q317" s="55">
        <f>+'MIT Da'!Q317+'SAR Da'!Q317+'URQ Da'!Q317+'ROC Da'!Q317+'SM Da'!Q317+'BN Da'!Q317+'BS Da'!Q317+'TDC Da'!Q317</f>
        <v>58</v>
      </c>
      <c r="R317" s="55">
        <f>+'MIT Da'!R317+'SAR Da'!R317+'URQ Da'!R317+'ROC Da'!R317+'SM Da'!R317+'BN Da'!R317+'BS Da'!R317+'TDC Da'!R317</f>
        <v>10</v>
      </c>
      <c r="S317" s="213">
        <f>+'MIT Da'!S317+'SAR Da'!S317+'URQ Da'!S317+'ROC Da'!S317+'SM Da'!S317+'BN Da'!S317+'BS Da'!S317+'TDC Da'!S317</f>
        <v>282</v>
      </c>
      <c r="T317" s="213">
        <f>+'MIT Da'!T317+'SAR Da'!T317+'URQ Da'!T317+'ROC Da'!T317+'SM Da'!T317+'BN Da'!T317+'BS Da'!T317+'TDC Da'!T317</f>
        <v>269</v>
      </c>
      <c r="U317" s="55">
        <f>+'MIT Da'!U317+'SAR Da'!U317+'URQ Da'!U317+'ROC Da'!U317+'SM Da'!U317+'BN Da'!U317+'BS Da'!U317+'TDC Da'!U317</f>
        <v>137</v>
      </c>
      <c r="V317" s="55">
        <f>+'MIT Da'!V317+'SAR Da'!V317+'URQ Da'!V317+'ROC Da'!V317+'SM Da'!V317+'BN Da'!V317+'BS Da'!V317+'TDC Da'!V317</f>
        <v>407</v>
      </c>
      <c r="W317" s="55">
        <f>+'MIT Da'!W317+'SAR Da'!W317+'URQ Da'!W317+'ROC Da'!W317+'SM Da'!W317+'BN Da'!W317+'BS Da'!W317+'TDC Da'!W317</f>
        <v>11</v>
      </c>
      <c r="X317" s="55">
        <f>+'MIT Da'!X317+'SAR Da'!X317+'URQ Da'!X317+'ROC Da'!X317+'SM Da'!X317+'BN Da'!X317+'BS Da'!X317+'TDC Da'!X317</f>
        <v>117</v>
      </c>
      <c r="Y317" s="55">
        <f>+'MIT Da'!Y317+'SAR Da'!Y317+'URQ Da'!Y317+'ROC Da'!Y317+'SM Da'!Y317+'BN Da'!Y317+'BS Da'!Y317+'TDC Da'!Y317</f>
        <v>5</v>
      </c>
      <c r="Z317" s="219">
        <f>+'MIT Da'!Z317+'SAR Da'!Z317+'URQ Da'!Z317+'ROC Da'!Z317+'SM Da'!Z317+'BN Da'!Z317+'BS Da'!Z317+'TDC Da'!Z317</f>
        <v>677</v>
      </c>
      <c r="AA317" s="55">
        <f>+'MIT Da'!AA317+'SAR Da'!AA317+'URQ Da'!AA317+'ROC Da'!AA317+'SM Da'!AA317+'BN Da'!AA317+'BS Da'!AA317+'TDC Da'!AA317</f>
        <v>196</v>
      </c>
      <c r="AB317" s="55">
        <f>+'MIT Da'!AB317+'SAR Da'!AB317+'URQ Da'!AB317+'ROC Da'!AB317+'SM Da'!AB317+'BN Da'!AB317+'BS Da'!AB317+'TDC Da'!AB317</f>
        <v>103</v>
      </c>
      <c r="AC317" s="55">
        <f>+'MIT Da'!AC317+'SAR Da'!AC317+'URQ Da'!AC317+'ROC Da'!AC317+'SM Da'!AC317+'BN Da'!AC317+'BS Da'!AC317+'TDC Da'!AC317</f>
        <v>677</v>
      </c>
      <c r="AD317" s="219">
        <f>+'MIT Da'!AD317+'SAR Da'!AD317+'URQ Da'!AD317+'ROC Da'!AD317+'SM Da'!AD317+'BN Da'!AD317+'BS Da'!AD317+'TDC Da'!AD317</f>
        <v>976</v>
      </c>
      <c r="AE317" s="55">
        <f>+'MIT Da'!AE317+'SAR Da'!AE317+'URQ Da'!AE317+'ROC Da'!AE317+'SM Da'!AE317+'BN Da'!AE317+'BS Da'!AE317+'TDC Da'!AE317</f>
        <v>59</v>
      </c>
      <c r="AF317" s="55">
        <f>+'MIT Da'!AF317+'SAR Da'!AF317+'URQ Da'!AF317+'ROC Da'!AF317+'SM Da'!AF317+'BN Da'!AF317+'BS Da'!AF317+'TDC Da'!AF317</f>
        <v>101</v>
      </c>
      <c r="AG317" s="55">
        <f>+'MIT Da'!AG317+'SAR Da'!AG317+'URQ Da'!AG317+'ROC Da'!AG317+'SM Da'!AG317+'BN Da'!AG317+'BS Da'!AG317+'TDC Da'!AG317</f>
        <v>469</v>
      </c>
      <c r="AH317" s="219">
        <f>+'MIT Da'!AH317+'SAR Da'!AH317+'URQ Da'!AH317+'ROC Da'!AH317+'SM Da'!AH317+'BN Da'!AH317+'BS Da'!AH317+'TDC Da'!AH317</f>
        <v>629</v>
      </c>
      <c r="AI317" s="10">
        <f>+'MIT Da'!AI317+'SAR Da'!AI317+'URQ Da'!AI317+'ROC Da'!AI317+'SM Da'!AI317+'BN Da'!AI317+'BS Da'!AI317+'TDC Da'!AI317</f>
        <v>280.81400000000002</v>
      </c>
      <c r="AJ317" s="10">
        <f>+'MIT Da'!AJ317+'SAR Da'!AJ317+'URQ Da'!AJ317+'ROC Da'!AJ317+'SM Da'!AJ317+'BN Da'!AJ317+'BS Da'!AJ317+'TDC Da'!AJ317</f>
        <v>2.4</v>
      </c>
      <c r="AK317" s="10">
        <f>+'MIT Da'!AK317+'SAR Da'!AK317+'URQ Da'!AK317+'ROC Da'!AK317+'SM Da'!AK317+'BN Da'!AK317+'BS Da'!AK317+'TDC Da'!AK317</f>
        <v>514.28800000000001</v>
      </c>
      <c r="AL317" s="222">
        <f>+'MIT Da'!AL317+'SAR Da'!AL317+'URQ Da'!AL317+'ROC Da'!AL317+'SM Da'!AL317+'BN Da'!AL317+'BS Da'!AL317+'TDC Da'!AL317</f>
        <v>797.50199999999995</v>
      </c>
      <c r="AM317" s="55">
        <f>+'MIT Da'!AM317+'SAR Da'!AM317+'URQ Da'!AM317+'ROC Da'!AM317+'SM Da'!AM317+'BN Da'!AM317+'BS Da'!AM317+'TDC Da'!AM317</f>
        <v>9</v>
      </c>
      <c r="AN317" s="55">
        <f>+'MIT Da'!AN317+'SAR Da'!AN317+'URQ Da'!AN317+'ROC Da'!AN317+'SM Da'!AN317+'BN Da'!AN317+'BS Da'!AN317+'TDC Da'!AN317</f>
        <v>56</v>
      </c>
      <c r="AO317" s="55">
        <f>+'MIT Da'!AO317+'SAR Da'!AO317+'URQ Da'!AO317+'ROC Da'!AO317+'SM Da'!AO317+'BN Da'!AO317+'BS Da'!AO317+'TDC Da'!AO317</f>
        <v>77</v>
      </c>
      <c r="AP317" s="232">
        <f>+'MIT Da'!AP317+'SAR Da'!AP317+'URQ Da'!AP317+'ROC Da'!AP317+'SM Da'!AP317+'BN Da'!AP317+'BS Da'!AP317+'TDC Da'!AP317</f>
        <v>142</v>
      </c>
      <c r="AQ317" s="55">
        <f>+'MIT Da'!AQ317+'SAR Da'!AQ317+'URQ Da'!AQ317+'ROC Da'!AQ317+'SM Da'!AQ317+'BN Da'!AQ317+'BS Da'!AQ317+'TDC Da'!AQ317</f>
        <v>564</v>
      </c>
      <c r="AR317" s="55">
        <f>+'MIT Da'!AR317+'SAR Da'!AR317+'URQ Da'!AR317+'ROC Da'!AR317+'SM Da'!AR317+'BN Da'!AR317+'BS Da'!AR317+'TDC Da'!AR317</f>
        <v>399</v>
      </c>
      <c r="AS317" s="55">
        <f>+'MIT Da'!AS317+'SAR Da'!AS317+'URQ Da'!AS317+'ROC Da'!AS317+'SM Da'!AS317+'BN Da'!AS317+'BS Da'!AS317+'TDC Da'!AS317</f>
        <v>72</v>
      </c>
      <c r="AT317" s="232">
        <f>+SUM(RED_InfraMR[[#This Row],[B.02.1 - Parque de Coches Eléctricos Motrices]:[B.02.3 - Parque de Coches Eléctricos Motrices Tipo R]])</f>
        <v>1035</v>
      </c>
      <c r="AU317" s="55">
        <f>+'MIT Da'!AU317+'SAR Da'!AU317+'URQ Da'!AU317+'ROC Da'!AU317+'SM Da'!AU317+'BN Da'!AU317+'BS Da'!AU317+'TDC Da'!AU317</f>
        <v>12</v>
      </c>
      <c r="AV317" s="55">
        <f>+'MIT Da'!AV317+'SAR Da'!AV317+'URQ Da'!AV317+'ROC Da'!AV317+'SM Da'!AV317+'BN Da'!AV317+'BS Da'!AV317+'TDC Da'!AV317</f>
        <v>33</v>
      </c>
      <c r="AW317" s="55">
        <f>+'MIT Da'!AW317+'SAR Da'!AW317+'URQ Da'!AW317+'ROC Da'!AW317+'SM Da'!AW317+'BN Da'!AW317+'BS Da'!AW317+'TDC Da'!AW317</f>
        <v>64</v>
      </c>
      <c r="AX317" s="232">
        <f>+SUM(RED_InfraMR[[#This Row],[B.03.1 - Parque de Coches Motores Motrices Remolcados]:[B.03.3 - Parque de Coches Motores Motrices Cabina]])</f>
        <v>109</v>
      </c>
      <c r="AY317" s="55">
        <f>+'MIT Da'!AY317+'SAR Da'!AY317+'URQ Da'!AY317+'ROC Da'!AY317+'SM Da'!AY317+'BN Da'!AY317+'BS Da'!AY317+'TDC Da'!AY317</f>
        <v>496</v>
      </c>
      <c r="AZ317" s="55">
        <f>+'MIT Da'!AZ317+'SAR Da'!AZ317+'URQ Da'!AZ317+'ROC Da'!AZ317+'SM Da'!AZ317+'BN Da'!AZ317+'BS Da'!AZ317+'TDC Da'!AZ317</f>
        <v>128</v>
      </c>
      <c r="BA317" s="55">
        <f>+'MIT Da'!BA317+'SAR Da'!BA317+'URQ Da'!BA317+'ROC Da'!BA317+'SM Da'!BA317+'BN Da'!BA317+'BS Da'!BA317+'TDC Da'!BA317</f>
        <v>15</v>
      </c>
      <c r="BB317" s="55">
        <f>+'MIT Da'!BB317+'SAR Da'!BB317+'URQ Da'!BB317+'ROC Da'!BB317+'SM Da'!BB317+'BN Da'!BB317+'BS Da'!BB317+'TDC Da'!BB317</f>
        <v>0</v>
      </c>
      <c r="BC317" s="232">
        <f>+SUM(RED_InfraMR[[#This Row],[B.04.1 - Parque de Coches Remolcados Clase Unica]:[B.04.5 - Parque de Coches Remolcados para Servicios Especiales (Cartoneros)]])</f>
        <v>639</v>
      </c>
      <c r="BD317" s="393">
        <f>+'MIT Da'!BD317+'SAR Da'!BD317+'URQ Da'!BD317+'ROC Da'!BD317+'SM Da'!BD317+'BN Da'!BD317+'BS Da'!BD317+'TDC Da'!BD317</f>
        <v>164</v>
      </c>
      <c r="BE317" s="55">
        <f>+'MIT Da'!BE317+'SAR Da'!BE317+'URQ Da'!BE317+'ROC Da'!BE317+'SM Da'!BE317+'BN Da'!BE317+'BS Da'!BE317+'TDC Da'!BE317</f>
        <v>33</v>
      </c>
      <c r="BF317" s="55">
        <f>+'MIT Da'!BF317+'SAR Da'!BF317+'URQ Da'!BF317+'ROC Da'!BF317+'SM Da'!BF317+'BN Da'!BF317+'BS Da'!BF317+'TDC Da'!BF317</f>
        <v>103</v>
      </c>
      <c r="BG317" s="235"/>
    </row>
    <row r="318" spans="1:59">
      <c r="A318" s="1">
        <v>2019</v>
      </c>
      <c r="B318" s="1" t="s">
        <v>65</v>
      </c>
      <c r="C318" s="10">
        <f>+'MIT Da'!C318+'SAR Da'!C318+'URQ Da'!C318+'ROC Da'!C318+'SM Da'!C318+'BN Da'!C318+'BS Da'!C318+'TDC Da'!C318</f>
        <v>231.428</v>
      </c>
      <c r="D318" s="10">
        <f>+'MIT Da'!D318+'SAR Da'!D318+'URQ Da'!D318+'ROC Da'!D318+'SM Da'!D318+'BN Da'!D318+'BS Da'!D318+'TDC Da'!D318</f>
        <v>457.678</v>
      </c>
      <c r="E318" s="10">
        <f>+'MIT Da'!E318+'SAR Da'!E318+'URQ Da'!E318+'ROC Da'!E318+'SM Da'!E318+'BN Da'!E318+'BS Da'!E318+'TDC Da'!E318</f>
        <v>0</v>
      </c>
      <c r="F318" s="10">
        <f>+'MIT Da'!F318+'SAR Da'!F318+'URQ Da'!F318+'ROC Da'!F318+'SM Da'!F318+'BN Da'!F318+'BS Da'!F318+'TDC Da'!F318</f>
        <v>257.54663999999997</v>
      </c>
      <c r="G318" s="192">
        <f>+'MIT Da'!G318+'SAR Da'!G318+'URQ Da'!G318+'ROC Da'!G318+'SM Da'!G318+'BN Da'!G318+'BS Da'!G318+'TDC Da'!G318</f>
        <v>946.65264000000002</v>
      </c>
      <c r="H318" s="192">
        <f>+'MIT Da'!H318+'SAR Da'!H318+'URQ Da'!H318+'ROC Da'!H318+'SM Da'!H318+'BN Da'!H318+'BS Da'!H318+'TDC Da'!H318</f>
        <v>917.86802</v>
      </c>
      <c r="I318" s="10">
        <f>+'MIT Da'!I318+'SAR Da'!I318+'URQ Da'!I318+'ROC Da'!I318+'SM Da'!I318+'BN Da'!I318+'BS Da'!I318+'TDC Da'!I318</f>
        <v>1061.0341099999998</v>
      </c>
      <c r="J318" s="10">
        <f>+'MIT Da'!J318+'SAR Da'!J318+'URQ Da'!J318+'ROC Da'!J318+'SM Da'!J318+'BN Da'!J318+'BS Da'!J318+'TDC Da'!J318</f>
        <v>1154.5139099999999</v>
      </c>
      <c r="K318" s="10">
        <f>+'MIT Da'!K318+'SAR Da'!K318+'URQ Da'!K318+'ROC Da'!K318+'SM Da'!K318+'BN Da'!K318+'BS Da'!K318+'TDC Da'!K318</f>
        <v>54.516999999999996</v>
      </c>
      <c r="L318" s="10">
        <f>+'MIT Da'!L318+'SAR Da'!L318+'URQ Da'!L318+'ROC Da'!L318+'SM Da'!L318+'BN Da'!L318+'BS Da'!L318+'TDC Da'!L318</f>
        <v>542.23900000000003</v>
      </c>
      <c r="M318" s="10">
        <f>+'MIT Da'!M318+'SAR Da'!M318+'URQ Da'!M318+'ROC Da'!M318+'SM Da'!M318+'BN Da'!M318+'BS Da'!M318+'TDC Da'!M318</f>
        <v>21.314999999999998</v>
      </c>
      <c r="N318" s="192">
        <f>+'MIT Da'!N318+'SAR Da'!N318+'URQ Da'!N318+'ROC Da'!N318+'SM Da'!N318+'BN Da'!N318+'BS Da'!N318+'TDC Da'!N318</f>
        <v>1696.7529099999997</v>
      </c>
      <c r="O318" s="192">
        <f>+'MIT Da'!O318+'SAR Da'!O318+'URQ Da'!O318+'ROC Da'!O318+'SM Da'!O318+'BN Da'!O318+'BS Da'!O318+'TDC Da'!O318</f>
        <v>1652.7379999999998</v>
      </c>
      <c r="P318" s="55">
        <f>+'MIT Da'!P318+'SAR Da'!P318+'URQ Da'!P318+'ROC Da'!P318+'SM Da'!P318+'BN Da'!P318+'BS Da'!P318+'TDC Da'!P318</f>
        <v>214</v>
      </c>
      <c r="Q318" s="55">
        <f>+'MIT Da'!Q318+'SAR Da'!Q318+'URQ Da'!Q318+'ROC Da'!Q318+'SM Da'!Q318+'BN Da'!Q318+'BS Da'!Q318+'TDC Da'!Q318</f>
        <v>58</v>
      </c>
      <c r="R318" s="55">
        <f>+'MIT Da'!R318+'SAR Da'!R318+'URQ Da'!R318+'ROC Da'!R318+'SM Da'!R318+'BN Da'!R318+'BS Da'!R318+'TDC Da'!R318</f>
        <v>10</v>
      </c>
      <c r="S318" s="213">
        <f>+'MIT Da'!S318+'SAR Da'!S318+'URQ Da'!S318+'ROC Da'!S318+'SM Da'!S318+'BN Da'!S318+'BS Da'!S318+'TDC Da'!S318</f>
        <v>282</v>
      </c>
      <c r="T318" s="213">
        <f>+'MIT Da'!T318+'SAR Da'!T318+'URQ Da'!T318+'ROC Da'!T318+'SM Da'!T318+'BN Da'!T318+'BS Da'!T318+'TDC Da'!T318</f>
        <v>270</v>
      </c>
      <c r="U318" s="55">
        <f>+'MIT Da'!U318+'SAR Da'!U318+'URQ Da'!U318+'ROC Da'!U318+'SM Da'!U318+'BN Da'!U318+'BS Da'!U318+'TDC Da'!U318</f>
        <v>137</v>
      </c>
      <c r="V318" s="55">
        <f>+'MIT Da'!V318+'SAR Da'!V318+'URQ Da'!V318+'ROC Da'!V318+'SM Da'!V318+'BN Da'!V318+'BS Da'!V318+'TDC Da'!V318</f>
        <v>407</v>
      </c>
      <c r="W318" s="55">
        <f>+'MIT Da'!W318+'SAR Da'!W318+'URQ Da'!W318+'ROC Da'!W318+'SM Da'!W318+'BN Da'!W318+'BS Da'!W318+'TDC Da'!W318</f>
        <v>11</v>
      </c>
      <c r="X318" s="55">
        <f>+'MIT Da'!X318+'SAR Da'!X318+'URQ Da'!X318+'ROC Da'!X318+'SM Da'!X318+'BN Da'!X318+'BS Da'!X318+'TDC Da'!X318</f>
        <v>117</v>
      </c>
      <c r="Y318" s="55">
        <f>+'MIT Da'!Y318+'SAR Da'!Y318+'URQ Da'!Y318+'ROC Da'!Y318+'SM Da'!Y318+'BN Da'!Y318+'BS Da'!Y318+'TDC Da'!Y318</f>
        <v>5</v>
      </c>
      <c r="Z318" s="219">
        <f>+'MIT Da'!Z318+'SAR Da'!Z318+'URQ Da'!Z318+'ROC Da'!Z318+'SM Da'!Z318+'BN Da'!Z318+'BS Da'!Z318+'TDC Da'!Z318</f>
        <v>677</v>
      </c>
      <c r="AA318" s="55">
        <f>+'MIT Da'!AA318+'SAR Da'!AA318+'URQ Da'!AA318+'ROC Da'!AA318+'SM Da'!AA318+'BN Da'!AA318+'BS Da'!AA318+'TDC Da'!AA318</f>
        <v>196</v>
      </c>
      <c r="AB318" s="55">
        <f>+'MIT Da'!AB318+'SAR Da'!AB318+'URQ Da'!AB318+'ROC Da'!AB318+'SM Da'!AB318+'BN Da'!AB318+'BS Da'!AB318+'TDC Da'!AB318</f>
        <v>103</v>
      </c>
      <c r="AC318" s="55">
        <f>+'MIT Da'!AC318+'SAR Da'!AC318+'URQ Da'!AC318+'ROC Da'!AC318+'SM Da'!AC318+'BN Da'!AC318+'BS Da'!AC318+'TDC Da'!AC318</f>
        <v>677</v>
      </c>
      <c r="AD318" s="219">
        <f>+'MIT Da'!AD318+'SAR Da'!AD318+'URQ Da'!AD318+'ROC Da'!AD318+'SM Da'!AD318+'BN Da'!AD318+'BS Da'!AD318+'TDC Da'!AD318</f>
        <v>976</v>
      </c>
      <c r="AE318" s="55">
        <f>+'MIT Da'!AE318+'SAR Da'!AE318+'URQ Da'!AE318+'ROC Da'!AE318+'SM Da'!AE318+'BN Da'!AE318+'BS Da'!AE318+'TDC Da'!AE318</f>
        <v>59</v>
      </c>
      <c r="AF318" s="55">
        <f>+'MIT Da'!AF318+'SAR Da'!AF318+'URQ Da'!AF318+'ROC Da'!AF318+'SM Da'!AF318+'BN Da'!AF318+'BS Da'!AF318+'TDC Da'!AF318</f>
        <v>101</v>
      </c>
      <c r="AG318" s="55">
        <f>+'MIT Da'!AG318+'SAR Da'!AG318+'URQ Da'!AG318+'ROC Da'!AG318+'SM Da'!AG318+'BN Da'!AG318+'BS Da'!AG318+'TDC Da'!AG318</f>
        <v>469</v>
      </c>
      <c r="AH318" s="219">
        <f>+'MIT Da'!AH318+'SAR Da'!AH318+'URQ Da'!AH318+'ROC Da'!AH318+'SM Da'!AH318+'BN Da'!AH318+'BS Da'!AH318+'TDC Da'!AH318</f>
        <v>629</v>
      </c>
      <c r="AI318" s="10">
        <f>+'MIT Da'!AI318+'SAR Da'!AI318+'URQ Da'!AI318+'ROC Da'!AI318+'SM Da'!AI318+'BN Da'!AI318+'BS Da'!AI318+'TDC Da'!AI318</f>
        <v>280.81400000000002</v>
      </c>
      <c r="AJ318" s="10">
        <f>+'MIT Da'!AJ318+'SAR Da'!AJ318+'URQ Da'!AJ318+'ROC Da'!AJ318+'SM Da'!AJ318+'BN Da'!AJ318+'BS Da'!AJ318+'TDC Da'!AJ318</f>
        <v>2.4</v>
      </c>
      <c r="AK318" s="10">
        <f>+'MIT Da'!AK318+'SAR Da'!AK318+'URQ Da'!AK318+'ROC Da'!AK318+'SM Da'!AK318+'BN Da'!AK318+'BS Da'!AK318+'TDC Da'!AK318</f>
        <v>514.28800000000001</v>
      </c>
      <c r="AL318" s="222">
        <f>+'MIT Da'!AL318+'SAR Da'!AL318+'URQ Da'!AL318+'ROC Da'!AL318+'SM Da'!AL318+'BN Da'!AL318+'BS Da'!AL318+'TDC Da'!AL318</f>
        <v>797.50199999999995</v>
      </c>
      <c r="AM318" s="55">
        <f>+'MIT Da'!AM318+'SAR Da'!AM318+'URQ Da'!AM318+'ROC Da'!AM318+'SM Da'!AM318+'BN Da'!AM318+'BS Da'!AM318+'TDC Da'!AM318</f>
        <v>9</v>
      </c>
      <c r="AN318" s="55">
        <f>+'MIT Da'!AN318+'SAR Da'!AN318+'URQ Da'!AN318+'ROC Da'!AN318+'SM Da'!AN318+'BN Da'!AN318+'BS Da'!AN318+'TDC Da'!AN318</f>
        <v>56</v>
      </c>
      <c r="AO318" s="55">
        <f>+'MIT Da'!AO318+'SAR Da'!AO318+'URQ Da'!AO318+'ROC Da'!AO318+'SM Da'!AO318+'BN Da'!AO318+'BS Da'!AO318+'TDC Da'!AO318</f>
        <v>77</v>
      </c>
      <c r="AP318" s="232">
        <f>+'MIT Da'!AP318+'SAR Da'!AP318+'URQ Da'!AP318+'ROC Da'!AP318+'SM Da'!AP318+'BN Da'!AP318+'BS Da'!AP318+'TDC Da'!AP318</f>
        <v>142</v>
      </c>
      <c r="AQ318" s="55">
        <f>+'MIT Da'!AQ318+'SAR Da'!AQ318+'URQ Da'!AQ318+'ROC Da'!AQ318+'SM Da'!AQ318+'BN Da'!AQ318+'BS Da'!AQ318+'TDC Da'!AQ318</f>
        <v>564</v>
      </c>
      <c r="AR318" s="55">
        <f>+'MIT Da'!AR318+'SAR Da'!AR318+'URQ Da'!AR318+'ROC Da'!AR318+'SM Da'!AR318+'BN Da'!AR318+'BS Da'!AR318+'TDC Da'!AR318</f>
        <v>399</v>
      </c>
      <c r="AS318" s="55">
        <f>+'MIT Da'!AS318+'SAR Da'!AS318+'URQ Da'!AS318+'ROC Da'!AS318+'SM Da'!AS318+'BN Da'!AS318+'BS Da'!AS318+'TDC Da'!AS318</f>
        <v>72</v>
      </c>
      <c r="AT318" s="232">
        <f>+SUM(RED_InfraMR[[#This Row],[B.02.1 - Parque de Coches Eléctricos Motrices]:[B.02.3 - Parque de Coches Eléctricos Motrices Tipo R]])</f>
        <v>1035</v>
      </c>
      <c r="AU318" s="55">
        <f>+'MIT Da'!AU318+'SAR Da'!AU318+'URQ Da'!AU318+'ROC Da'!AU318+'SM Da'!AU318+'BN Da'!AU318+'BS Da'!AU318+'TDC Da'!AU318</f>
        <v>12</v>
      </c>
      <c r="AV318" s="55">
        <f>+'MIT Da'!AV318+'SAR Da'!AV318+'URQ Da'!AV318+'ROC Da'!AV318+'SM Da'!AV318+'BN Da'!AV318+'BS Da'!AV318+'TDC Da'!AV318</f>
        <v>33</v>
      </c>
      <c r="AW318" s="55">
        <f>+'MIT Da'!AW318+'SAR Da'!AW318+'URQ Da'!AW318+'ROC Da'!AW318+'SM Da'!AW318+'BN Da'!AW318+'BS Da'!AW318+'TDC Da'!AW318</f>
        <v>64</v>
      </c>
      <c r="AX318" s="232">
        <f>+SUM(RED_InfraMR[[#This Row],[B.03.1 - Parque de Coches Motores Motrices Remolcados]:[B.03.3 - Parque de Coches Motores Motrices Cabina]])</f>
        <v>109</v>
      </c>
      <c r="AY318" s="55">
        <f>+'MIT Da'!AY318+'SAR Da'!AY318+'URQ Da'!AY318+'ROC Da'!AY318+'SM Da'!AY318+'BN Da'!AY318+'BS Da'!AY318+'TDC Da'!AY318</f>
        <v>496</v>
      </c>
      <c r="AZ318" s="55">
        <f>+'MIT Da'!AZ318+'SAR Da'!AZ318+'URQ Da'!AZ318+'ROC Da'!AZ318+'SM Da'!AZ318+'BN Da'!AZ318+'BS Da'!AZ318+'TDC Da'!AZ318</f>
        <v>128</v>
      </c>
      <c r="BA318" s="55">
        <f>+'MIT Da'!BA318+'SAR Da'!BA318+'URQ Da'!BA318+'ROC Da'!BA318+'SM Da'!BA318+'BN Da'!BA318+'BS Da'!BA318+'TDC Da'!BA318</f>
        <v>15</v>
      </c>
      <c r="BB318" s="55">
        <f>+'MIT Da'!BB318+'SAR Da'!BB318+'URQ Da'!BB318+'ROC Da'!BB318+'SM Da'!BB318+'BN Da'!BB318+'BS Da'!BB318+'TDC Da'!BB318</f>
        <v>0</v>
      </c>
      <c r="BC318" s="232">
        <f>+SUM(RED_InfraMR[[#This Row],[B.04.1 - Parque de Coches Remolcados Clase Unica]:[B.04.5 - Parque de Coches Remolcados para Servicios Especiales (Cartoneros)]])</f>
        <v>639</v>
      </c>
      <c r="BD318" s="393">
        <f>+'MIT Da'!BD318+'SAR Da'!BD318+'URQ Da'!BD318+'ROC Da'!BD318+'SM Da'!BD318+'BN Da'!BD318+'BS Da'!BD318+'TDC Da'!BD318</f>
        <v>164</v>
      </c>
      <c r="BE318" s="55">
        <f>+'MIT Da'!BE318+'SAR Da'!BE318+'URQ Da'!BE318+'ROC Da'!BE318+'SM Da'!BE318+'BN Da'!BE318+'BS Da'!BE318+'TDC Da'!BE318</f>
        <v>33</v>
      </c>
      <c r="BF318" s="55">
        <f>+'MIT Da'!BF318+'SAR Da'!BF318+'URQ Da'!BF318+'ROC Da'!BF318+'SM Da'!BF318+'BN Da'!BF318+'BS Da'!BF318+'TDC Da'!BF318</f>
        <v>103</v>
      </c>
      <c r="BG318" s="235"/>
    </row>
    <row r="319" spans="1:59">
      <c r="A319" s="1">
        <v>2019</v>
      </c>
      <c r="B319" s="1" t="s">
        <v>66</v>
      </c>
      <c r="C319" s="10">
        <f>+'MIT Da'!C319+'SAR Da'!C319+'URQ Da'!C319+'ROC Da'!C319+'SM Da'!C319+'BN Da'!C319+'BS Da'!C319+'TDC Da'!C319</f>
        <v>231.428</v>
      </c>
      <c r="D319" s="10">
        <f>+'MIT Da'!D319+'SAR Da'!D319+'URQ Da'!D319+'ROC Da'!D319+'SM Da'!D319+'BN Da'!D319+'BS Da'!D319+'TDC Da'!D319</f>
        <v>457.678</v>
      </c>
      <c r="E319" s="10">
        <f>+'MIT Da'!E319+'SAR Da'!E319+'URQ Da'!E319+'ROC Da'!E319+'SM Da'!E319+'BN Da'!E319+'BS Da'!E319+'TDC Da'!E319</f>
        <v>0</v>
      </c>
      <c r="F319" s="10">
        <f>+'MIT Da'!F319+'SAR Da'!F319+'URQ Da'!F319+'ROC Da'!F319+'SM Da'!F319+'BN Da'!F319+'BS Da'!F319+'TDC Da'!F319</f>
        <v>257.54663999999997</v>
      </c>
      <c r="G319" s="192">
        <f>+'MIT Da'!G319+'SAR Da'!G319+'URQ Da'!G319+'ROC Da'!G319+'SM Da'!G319+'BN Da'!G319+'BS Da'!G319+'TDC Da'!G319</f>
        <v>946.65264000000002</v>
      </c>
      <c r="H319" s="192">
        <f>+'MIT Da'!H319+'SAR Da'!H319+'URQ Da'!H319+'ROC Da'!H319+'SM Da'!H319+'BN Da'!H319+'BS Da'!H319+'TDC Da'!H319</f>
        <v>917.86802</v>
      </c>
      <c r="I319" s="10">
        <f>+'MIT Da'!I319+'SAR Da'!I319+'URQ Da'!I319+'ROC Da'!I319+'SM Da'!I319+'BN Da'!I319+'BS Da'!I319+'TDC Da'!I319</f>
        <v>1061.0341099999998</v>
      </c>
      <c r="J319" s="10">
        <f>+'MIT Da'!J319+'SAR Da'!J319+'URQ Da'!J319+'ROC Da'!J319+'SM Da'!J319+'BN Da'!J319+'BS Da'!J319+'TDC Da'!J319</f>
        <v>1154.5139099999999</v>
      </c>
      <c r="K319" s="10">
        <f>+'MIT Da'!K319+'SAR Da'!K319+'URQ Da'!K319+'ROC Da'!K319+'SM Da'!K319+'BN Da'!K319+'BS Da'!K319+'TDC Da'!K319</f>
        <v>54.516999999999996</v>
      </c>
      <c r="L319" s="10">
        <f>+'MIT Da'!L319+'SAR Da'!L319+'URQ Da'!L319+'ROC Da'!L319+'SM Da'!L319+'BN Da'!L319+'BS Da'!L319+'TDC Da'!L319</f>
        <v>542.23900000000003</v>
      </c>
      <c r="M319" s="10">
        <f>+'MIT Da'!M319+'SAR Da'!M319+'URQ Da'!M319+'ROC Da'!M319+'SM Da'!M319+'BN Da'!M319+'BS Da'!M319+'TDC Da'!M319</f>
        <v>21.314999999999998</v>
      </c>
      <c r="N319" s="192">
        <f>+'MIT Da'!N319+'SAR Da'!N319+'URQ Da'!N319+'ROC Da'!N319+'SM Da'!N319+'BN Da'!N319+'BS Da'!N319+'TDC Da'!N319</f>
        <v>1696.7529099999997</v>
      </c>
      <c r="O319" s="192">
        <f>+'MIT Da'!O319+'SAR Da'!O319+'URQ Da'!O319+'ROC Da'!O319+'SM Da'!O319+'BN Da'!O319+'BS Da'!O319+'TDC Da'!O319</f>
        <v>1652.7379999999998</v>
      </c>
      <c r="P319" s="55">
        <f>+'MIT Da'!P319+'SAR Da'!P319+'URQ Da'!P319+'ROC Da'!P319+'SM Da'!P319+'BN Da'!P319+'BS Da'!P319+'TDC Da'!P319</f>
        <v>214</v>
      </c>
      <c r="Q319" s="55">
        <f>+'MIT Da'!Q319+'SAR Da'!Q319+'URQ Da'!Q319+'ROC Da'!Q319+'SM Da'!Q319+'BN Da'!Q319+'BS Da'!Q319+'TDC Da'!Q319</f>
        <v>58</v>
      </c>
      <c r="R319" s="55">
        <f>+'MIT Da'!R319+'SAR Da'!R319+'URQ Da'!R319+'ROC Da'!R319+'SM Da'!R319+'BN Da'!R319+'BS Da'!R319+'TDC Da'!R319</f>
        <v>10</v>
      </c>
      <c r="S319" s="213">
        <f>+'MIT Da'!S319+'SAR Da'!S319+'URQ Da'!S319+'ROC Da'!S319+'SM Da'!S319+'BN Da'!S319+'BS Da'!S319+'TDC Da'!S319</f>
        <v>282</v>
      </c>
      <c r="T319" s="213">
        <f>+'MIT Da'!T319+'SAR Da'!T319+'URQ Da'!T319+'ROC Da'!T319+'SM Da'!T319+'BN Da'!T319+'BS Da'!T319+'TDC Da'!T319</f>
        <v>270</v>
      </c>
      <c r="U319" s="55">
        <f>+'MIT Da'!U319+'SAR Da'!U319+'URQ Da'!U319+'ROC Da'!U319+'SM Da'!U319+'BN Da'!U319+'BS Da'!U319+'TDC Da'!U319</f>
        <v>137</v>
      </c>
      <c r="V319" s="55">
        <f>+'MIT Da'!V319+'SAR Da'!V319+'URQ Da'!V319+'ROC Da'!V319+'SM Da'!V319+'BN Da'!V319+'BS Da'!V319+'TDC Da'!V319</f>
        <v>407</v>
      </c>
      <c r="W319" s="55">
        <f>+'MIT Da'!W319+'SAR Da'!W319+'URQ Da'!W319+'ROC Da'!W319+'SM Da'!W319+'BN Da'!W319+'BS Da'!W319+'TDC Da'!W319</f>
        <v>11</v>
      </c>
      <c r="X319" s="55">
        <f>+'MIT Da'!X319+'SAR Da'!X319+'URQ Da'!X319+'ROC Da'!X319+'SM Da'!X319+'BN Da'!X319+'BS Da'!X319+'TDC Da'!X319</f>
        <v>117</v>
      </c>
      <c r="Y319" s="55">
        <f>+'MIT Da'!Y319+'SAR Da'!Y319+'URQ Da'!Y319+'ROC Da'!Y319+'SM Da'!Y319+'BN Da'!Y319+'BS Da'!Y319+'TDC Da'!Y319</f>
        <v>5</v>
      </c>
      <c r="Z319" s="219">
        <f>+'MIT Da'!Z319+'SAR Da'!Z319+'URQ Da'!Z319+'ROC Da'!Z319+'SM Da'!Z319+'BN Da'!Z319+'BS Da'!Z319+'TDC Da'!Z319</f>
        <v>677</v>
      </c>
      <c r="AA319" s="55">
        <f>+'MIT Da'!AA319+'SAR Da'!AA319+'URQ Da'!AA319+'ROC Da'!AA319+'SM Da'!AA319+'BN Da'!AA319+'BS Da'!AA319+'TDC Da'!AA319</f>
        <v>196</v>
      </c>
      <c r="AB319" s="55">
        <f>+'MIT Da'!AB319+'SAR Da'!AB319+'URQ Da'!AB319+'ROC Da'!AB319+'SM Da'!AB319+'BN Da'!AB319+'BS Da'!AB319+'TDC Da'!AB319</f>
        <v>103</v>
      </c>
      <c r="AC319" s="55">
        <f>+'MIT Da'!AC319+'SAR Da'!AC319+'URQ Da'!AC319+'ROC Da'!AC319+'SM Da'!AC319+'BN Da'!AC319+'BS Da'!AC319+'TDC Da'!AC319</f>
        <v>677</v>
      </c>
      <c r="AD319" s="219">
        <f>+'MIT Da'!AD319+'SAR Da'!AD319+'URQ Da'!AD319+'ROC Da'!AD319+'SM Da'!AD319+'BN Da'!AD319+'BS Da'!AD319+'TDC Da'!AD319</f>
        <v>976</v>
      </c>
      <c r="AE319" s="55">
        <f>+'MIT Da'!AE319+'SAR Da'!AE319+'URQ Da'!AE319+'ROC Da'!AE319+'SM Da'!AE319+'BN Da'!AE319+'BS Da'!AE319+'TDC Da'!AE319</f>
        <v>59</v>
      </c>
      <c r="AF319" s="55">
        <f>+'MIT Da'!AF319+'SAR Da'!AF319+'URQ Da'!AF319+'ROC Da'!AF319+'SM Da'!AF319+'BN Da'!AF319+'BS Da'!AF319+'TDC Da'!AF319</f>
        <v>101</v>
      </c>
      <c r="AG319" s="55">
        <f>+'MIT Da'!AG319+'SAR Da'!AG319+'URQ Da'!AG319+'ROC Da'!AG319+'SM Da'!AG319+'BN Da'!AG319+'BS Da'!AG319+'TDC Da'!AG319</f>
        <v>469</v>
      </c>
      <c r="AH319" s="219">
        <f>+'MIT Da'!AH319+'SAR Da'!AH319+'URQ Da'!AH319+'ROC Da'!AH319+'SM Da'!AH319+'BN Da'!AH319+'BS Da'!AH319+'TDC Da'!AH319</f>
        <v>629</v>
      </c>
      <c r="AI319" s="10">
        <f>+'MIT Da'!AI319+'SAR Da'!AI319+'URQ Da'!AI319+'ROC Da'!AI319+'SM Da'!AI319+'BN Da'!AI319+'BS Da'!AI319+'TDC Da'!AI319</f>
        <v>280.81400000000002</v>
      </c>
      <c r="AJ319" s="10">
        <f>+'MIT Da'!AJ319+'SAR Da'!AJ319+'URQ Da'!AJ319+'ROC Da'!AJ319+'SM Da'!AJ319+'BN Da'!AJ319+'BS Da'!AJ319+'TDC Da'!AJ319</f>
        <v>2.4</v>
      </c>
      <c r="AK319" s="10">
        <f>+'MIT Da'!AK319+'SAR Da'!AK319+'URQ Da'!AK319+'ROC Da'!AK319+'SM Da'!AK319+'BN Da'!AK319+'BS Da'!AK319+'TDC Da'!AK319</f>
        <v>514.28800000000001</v>
      </c>
      <c r="AL319" s="222">
        <f>+'MIT Da'!AL319+'SAR Da'!AL319+'URQ Da'!AL319+'ROC Da'!AL319+'SM Da'!AL319+'BN Da'!AL319+'BS Da'!AL319+'TDC Da'!AL319</f>
        <v>797.50199999999995</v>
      </c>
      <c r="AM319" s="55">
        <f>+'MIT Da'!AM319+'SAR Da'!AM319+'URQ Da'!AM319+'ROC Da'!AM319+'SM Da'!AM319+'BN Da'!AM319+'BS Da'!AM319+'TDC Da'!AM319</f>
        <v>9</v>
      </c>
      <c r="AN319" s="55">
        <f>+'MIT Da'!AN319+'SAR Da'!AN319+'URQ Da'!AN319+'ROC Da'!AN319+'SM Da'!AN319+'BN Da'!AN319+'BS Da'!AN319+'TDC Da'!AN319</f>
        <v>56</v>
      </c>
      <c r="AO319" s="55">
        <f>+'MIT Da'!AO319+'SAR Da'!AO319+'URQ Da'!AO319+'ROC Da'!AO319+'SM Da'!AO319+'BN Da'!AO319+'BS Da'!AO319+'TDC Da'!AO319</f>
        <v>77</v>
      </c>
      <c r="AP319" s="232">
        <f>+'MIT Da'!AP319+'SAR Da'!AP319+'URQ Da'!AP319+'ROC Da'!AP319+'SM Da'!AP319+'BN Da'!AP319+'BS Da'!AP319+'TDC Da'!AP319</f>
        <v>142</v>
      </c>
      <c r="AQ319" s="55">
        <f>+'MIT Da'!AQ319+'SAR Da'!AQ319+'URQ Da'!AQ319+'ROC Da'!AQ319+'SM Da'!AQ319+'BN Da'!AQ319+'BS Da'!AQ319+'TDC Da'!AQ319</f>
        <v>564</v>
      </c>
      <c r="AR319" s="55">
        <f>+'MIT Da'!AR319+'SAR Da'!AR319+'URQ Da'!AR319+'ROC Da'!AR319+'SM Da'!AR319+'BN Da'!AR319+'BS Da'!AR319+'TDC Da'!AR319</f>
        <v>399</v>
      </c>
      <c r="AS319" s="55">
        <f>+'MIT Da'!AS319+'SAR Da'!AS319+'URQ Da'!AS319+'ROC Da'!AS319+'SM Da'!AS319+'BN Da'!AS319+'BS Da'!AS319+'TDC Da'!AS319</f>
        <v>72</v>
      </c>
      <c r="AT319" s="232">
        <f>+SUM(RED_InfraMR[[#This Row],[B.02.1 - Parque de Coches Eléctricos Motrices]:[B.02.3 - Parque de Coches Eléctricos Motrices Tipo R]])</f>
        <v>1035</v>
      </c>
      <c r="AU319" s="55">
        <f>+'MIT Da'!AU319+'SAR Da'!AU319+'URQ Da'!AU319+'ROC Da'!AU319+'SM Da'!AU319+'BN Da'!AU319+'BS Da'!AU319+'TDC Da'!AU319</f>
        <v>12</v>
      </c>
      <c r="AV319" s="55">
        <f>+'MIT Da'!AV319+'SAR Da'!AV319+'URQ Da'!AV319+'ROC Da'!AV319+'SM Da'!AV319+'BN Da'!AV319+'BS Da'!AV319+'TDC Da'!AV319</f>
        <v>33</v>
      </c>
      <c r="AW319" s="55">
        <f>+'MIT Da'!AW319+'SAR Da'!AW319+'URQ Da'!AW319+'ROC Da'!AW319+'SM Da'!AW319+'BN Da'!AW319+'BS Da'!AW319+'TDC Da'!AW319</f>
        <v>64</v>
      </c>
      <c r="AX319" s="232">
        <f>+SUM(RED_InfraMR[[#This Row],[B.03.1 - Parque de Coches Motores Motrices Remolcados]:[B.03.3 - Parque de Coches Motores Motrices Cabina]])</f>
        <v>109</v>
      </c>
      <c r="AY319" s="55">
        <f>+'MIT Da'!AY319+'SAR Da'!AY319+'URQ Da'!AY319+'ROC Da'!AY319+'SM Da'!AY319+'BN Da'!AY319+'BS Da'!AY319+'TDC Da'!AY319</f>
        <v>496</v>
      </c>
      <c r="AZ319" s="55">
        <f>+'MIT Da'!AZ319+'SAR Da'!AZ319+'URQ Da'!AZ319+'ROC Da'!AZ319+'SM Da'!AZ319+'BN Da'!AZ319+'BS Da'!AZ319+'TDC Da'!AZ319</f>
        <v>128</v>
      </c>
      <c r="BA319" s="55">
        <f>+'MIT Da'!BA319+'SAR Da'!BA319+'URQ Da'!BA319+'ROC Da'!BA319+'SM Da'!BA319+'BN Da'!BA319+'BS Da'!BA319+'TDC Da'!BA319</f>
        <v>15</v>
      </c>
      <c r="BB319" s="55">
        <f>+'MIT Da'!BB319+'SAR Da'!BB319+'URQ Da'!BB319+'ROC Da'!BB319+'SM Da'!BB319+'BN Da'!BB319+'BS Da'!BB319+'TDC Da'!BB319</f>
        <v>0</v>
      </c>
      <c r="BC319" s="232">
        <f>+SUM(RED_InfraMR[[#This Row],[B.04.1 - Parque de Coches Remolcados Clase Unica]:[B.04.5 - Parque de Coches Remolcados para Servicios Especiales (Cartoneros)]])</f>
        <v>639</v>
      </c>
      <c r="BD319" s="393">
        <f>+'MIT Da'!BD319+'SAR Da'!BD319+'URQ Da'!BD319+'ROC Da'!BD319+'SM Da'!BD319+'BN Da'!BD319+'BS Da'!BD319+'TDC Da'!BD319</f>
        <v>164</v>
      </c>
      <c r="BE319" s="55">
        <f>+'MIT Da'!BE319+'SAR Da'!BE319+'URQ Da'!BE319+'ROC Da'!BE319+'SM Da'!BE319+'BN Da'!BE319+'BS Da'!BE319+'TDC Da'!BE319</f>
        <v>33</v>
      </c>
      <c r="BF319" s="55">
        <f>+'MIT Da'!BF319+'SAR Da'!BF319+'URQ Da'!BF319+'ROC Da'!BF319+'SM Da'!BF319+'BN Da'!BF319+'BS Da'!BF319+'TDC Da'!BF319</f>
        <v>103</v>
      </c>
      <c r="BG319" s="235"/>
    </row>
    <row r="320" spans="1:59">
      <c r="A320" s="1">
        <v>2019</v>
      </c>
      <c r="B320" s="1" t="s">
        <v>67</v>
      </c>
      <c r="C320" s="10">
        <f>+'MIT Da'!C320+'SAR Da'!C320+'URQ Da'!C320+'ROC Da'!C320+'SM Da'!C320+'BN Da'!C320+'BS Da'!C320+'TDC Da'!C320</f>
        <v>231.428</v>
      </c>
      <c r="D320" s="10">
        <f>+'MIT Da'!D320+'SAR Da'!D320+'URQ Da'!D320+'ROC Da'!D320+'SM Da'!D320+'BN Da'!D320+'BS Da'!D320+'TDC Da'!D320</f>
        <v>457.678</v>
      </c>
      <c r="E320" s="10">
        <f>+'MIT Da'!E320+'SAR Da'!E320+'URQ Da'!E320+'ROC Da'!E320+'SM Da'!E320+'BN Da'!E320+'BS Da'!E320+'TDC Da'!E320</f>
        <v>0</v>
      </c>
      <c r="F320" s="10">
        <f>+'MIT Da'!F320+'SAR Da'!F320+'URQ Da'!F320+'ROC Da'!F320+'SM Da'!F320+'BN Da'!F320+'BS Da'!F320+'TDC Da'!F320</f>
        <v>257.54663999999997</v>
      </c>
      <c r="G320" s="192">
        <f>+'MIT Da'!G320+'SAR Da'!G320+'URQ Da'!G320+'ROC Da'!G320+'SM Da'!G320+'BN Da'!G320+'BS Da'!G320+'TDC Da'!G320</f>
        <v>946.65264000000002</v>
      </c>
      <c r="H320" s="192">
        <f>+'MIT Da'!H320+'SAR Da'!H320+'URQ Da'!H320+'ROC Da'!H320+'SM Da'!H320+'BN Da'!H320+'BS Da'!H320+'TDC Da'!H320</f>
        <v>931.14364</v>
      </c>
      <c r="I320" s="10">
        <f>+'MIT Da'!I320+'SAR Da'!I320+'URQ Da'!I320+'ROC Da'!I320+'SM Da'!I320+'BN Da'!I320+'BS Da'!I320+'TDC Da'!I320</f>
        <v>1061.0341099999998</v>
      </c>
      <c r="J320" s="10">
        <f>+'MIT Da'!J320+'SAR Da'!J320+'URQ Da'!J320+'ROC Da'!J320+'SM Da'!J320+'BN Da'!J320+'BS Da'!J320+'TDC Da'!J320</f>
        <v>1154.5139099999999</v>
      </c>
      <c r="K320" s="10">
        <f>+'MIT Da'!K320+'SAR Da'!K320+'URQ Da'!K320+'ROC Da'!K320+'SM Da'!K320+'BN Da'!K320+'BS Da'!K320+'TDC Da'!K320</f>
        <v>54.516999999999996</v>
      </c>
      <c r="L320" s="10">
        <f>+'MIT Da'!L320+'SAR Da'!L320+'URQ Da'!L320+'ROC Da'!L320+'SM Da'!L320+'BN Da'!L320+'BS Da'!L320+'TDC Da'!L320</f>
        <v>542.23900000000003</v>
      </c>
      <c r="M320" s="10">
        <f>+'MIT Da'!M320+'SAR Da'!M320+'URQ Da'!M320+'ROC Da'!M320+'SM Da'!M320+'BN Da'!M320+'BS Da'!M320+'TDC Da'!M320</f>
        <v>21.314999999999998</v>
      </c>
      <c r="N320" s="192">
        <f>+'MIT Da'!N320+'SAR Da'!N320+'URQ Da'!N320+'ROC Da'!N320+'SM Da'!N320+'BN Da'!N320+'BS Da'!N320+'TDC Da'!N320</f>
        <v>1696.7529099999997</v>
      </c>
      <c r="O320" s="192">
        <f>+'MIT Da'!O320+'SAR Da'!O320+'URQ Da'!O320+'ROC Da'!O320+'SM Da'!O320+'BN Da'!O320+'BS Da'!O320+'TDC Da'!O320</f>
        <v>1679.2889099999998</v>
      </c>
      <c r="P320" s="55">
        <f>+'MIT Da'!P320+'SAR Da'!P320+'URQ Da'!P320+'ROC Da'!P320+'SM Da'!P320+'BN Da'!P320+'BS Da'!P320+'TDC Da'!P320</f>
        <v>214</v>
      </c>
      <c r="Q320" s="55">
        <f>+'MIT Da'!Q320+'SAR Da'!Q320+'URQ Da'!Q320+'ROC Da'!Q320+'SM Da'!Q320+'BN Da'!Q320+'BS Da'!Q320+'TDC Da'!Q320</f>
        <v>58</v>
      </c>
      <c r="R320" s="55">
        <f>+'MIT Da'!R320+'SAR Da'!R320+'URQ Da'!R320+'ROC Da'!R320+'SM Da'!R320+'BN Da'!R320+'BS Da'!R320+'TDC Da'!R320</f>
        <v>10</v>
      </c>
      <c r="S320" s="213">
        <f>+'MIT Da'!S320+'SAR Da'!S320+'URQ Da'!S320+'ROC Da'!S320+'SM Da'!S320+'BN Da'!S320+'BS Da'!S320+'TDC Da'!S320</f>
        <v>282</v>
      </c>
      <c r="T320" s="213">
        <f>+'MIT Da'!T320+'SAR Da'!T320+'URQ Da'!T320+'ROC Da'!T320+'SM Da'!T320+'BN Da'!T320+'BS Da'!T320+'TDC Da'!T320</f>
        <v>272</v>
      </c>
      <c r="U320" s="55">
        <f>+'MIT Da'!U320+'SAR Da'!U320+'URQ Da'!U320+'ROC Da'!U320+'SM Da'!U320+'BN Da'!U320+'BS Da'!U320+'TDC Da'!U320</f>
        <v>137</v>
      </c>
      <c r="V320" s="55">
        <f>+'MIT Da'!V320+'SAR Da'!V320+'URQ Da'!V320+'ROC Da'!V320+'SM Da'!V320+'BN Da'!V320+'BS Da'!V320+'TDC Da'!V320</f>
        <v>407</v>
      </c>
      <c r="W320" s="55">
        <f>+'MIT Da'!W320+'SAR Da'!W320+'URQ Da'!W320+'ROC Da'!W320+'SM Da'!W320+'BN Da'!W320+'BS Da'!W320+'TDC Da'!W320</f>
        <v>11</v>
      </c>
      <c r="X320" s="55">
        <f>+'MIT Da'!X320+'SAR Da'!X320+'URQ Da'!X320+'ROC Da'!X320+'SM Da'!X320+'BN Da'!X320+'BS Da'!X320+'TDC Da'!X320</f>
        <v>117</v>
      </c>
      <c r="Y320" s="55">
        <f>+'MIT Da'!Y320+'SAR Da'!Y320+'URQ Da'!Y320+'ROC Da'!Y320+'SM Da'!Y320+'BN Da'!Y320+'BS Da'!Y320+'TDC Da'!Y320</f>
        <v>5</v>
      </c>
      <c r="Z320" s="219">
        <f>+'MIT Da'!Z320+'SAR Da'!Z320+'URQ Da'!Z320+'ROC Da'!Z320+'SM Da'!Z320+'BN Da'!Z320+'BS Da'!Z320+'TDC Da'!Z320</f>
        <v>677</v>
      </c>
      <c r="AA320" s="55">
        <f>+'MIT Da'!AA320+'SAR Da'!AA320+'URQ Da'!AA320+'ROC Da'!AA320+'SM Da'!AA320+'BN Da'!AA320+'BS Da'!AA320+'TDC Da'!AA320</f>
        <v>196</v>
      </c>
      <c r="AB320" s="55">
        <f>+'MIT Da'!AB320+'SAR Da'!AB320+'URQ Da'!AB320+'ROC Da'!AB320+'SM Da'!AB320+'BN Da'!AB320+'BS Da'!AB320+'TDC Da'!AB320</f>
        <v>103</v>
      </c>
      <c r="AC320" s="55">
        <f>+'MIT Da'!AC320+'SAR Da'!AC320+'URQ Da'!AC320+'ROC Da'!AC320+'SM Da'!AC320+'BN Da'!AC320+'BS Da'!AC320+'TDC Da'!AC320</f>
        <v>677</v>
      </c>
      <c r="AD320" s="219">
        <f>+'MIT Da'!AD320+'SAR Da'!AD320+'URQ Da'!AD320+'ROC Da'!AD320+'SM Da'!AD320+'BN Da'!AD320+'BS Da'!AD320+'TDC Da'!AD320</f>
        <v>976</v>
      </c>
      <c r="AE320" s="55">
        <f>+'MIT Da'!AE320+'SAR Da'!AE320+'URQ Da'!AE320+'ROC Da'!AE320+'SM Da'!AE320+'BN Da'!AE320+'BS Da'!AE320+'TDC Da'!AE320</f>
        <v>59</v>
      </c>
      <c r="AF320" s="55">
        <f>+'MIT Da'!AF320+'SAR Da'!AF320+'URQ Da'!AF320+'ROC Da'!AF320+'SM Da'!AF320+'BN Da'!AF320+'BS Da'!AF320+'TDC Da'!AF320</f>
        <v>101</v>
      </c>
      <c r="AG320" s="55">
        <f>+'MIT Da'!AG320+'SAR Da'!AG320+'URQ Da'!AG320+'ROC Da'!AG320+'SM Da'!AG320+'BN Da'!AG320+'BS Da'!AG320+'TDC Da'!AG320</f>
        <v>469</v>
      </c>
      <c r="AH320" s="219">
        <f>+'MIT Da'!AH320+'SAR Da'!AH320+'URQ Da'!AH320+'ROC Da'!AH320+'SM Da'!AH320+'BN Da'!AH320+'BS Da'!AH320+'TDC Da'!AH320</f>
        <v>629</v>
      </c>
      <c r="AI320" s="10">
        <f>+'MIT Da'!AI320+'SAR Da'!AI320+'URQ Da'!AI320+'ROC Da'!AI320+'SM Da'!AI320+'BN Da'!AI320+'BS Da'!AI320+'TDC Da'!AI320</f>
        <v>280.81400000000002</v>
      </c>
      <c r="AJ320" s="10">
        <f>+'MIT Da'!AJ320+'SAR Da'!AJ320+'URQ Da'!AJ320+'ROC Da'!AJ320+'SM Da'!AJ320+'BN Da'!AJ320+'BS Da'!AJ320+'TDC Da'!AJ320</f>
        <v>2.4</v>
      </c>
      <c r="AK320" s="10">
        <f>+'MIT Da'!AK320+'SAR Da'!AK320+'URQ Da'!AK320+'ROC Da'!AK320+'SM Da'!AK320+'BN Da'!AK320+'BS Da'!AK320+'TDC Da'!AK320</f>
        <v>514.28800000000001</v>
      </c>
      <c r="AL320" s="222">
        <f>+'MIT Da'!AL320+'SAR Da'!AL320+'URQ Da'!AL320+'ROC Da'!AL320+'SM Da'!AL320+'BN Da'!AL320+'BS Da'!AL320+'TDC Da'!AL320</f>
        <v>797.50199999999995</v>
      </c>
      <c r="AM320" s="55">
        <f>+'MIT Da'!AM320+'SAR Da'!AM320+'URQ Da'!AM320+'ROC Da'!AM320+'SM Da'!AM320+'BN Da'!AM320+'BS Da'!AM320+'TDC Da'!AM320</f>
        <v>9</v>
      </c>
      <c r="AN320" s="55">
        <f>+'MIT Da'!AN320+'SAR Da'!AN320+'URQ Da'!AN320+'ROC Da'!AN320+'SM Da'!AN320+'BN Da'!AN320+'BS Da'!AN320+'TDC Da'!AN320</f>
        <v>56</v>
      </c>
      <c r="AO320" s="55">
        <f>+'MIT Da'!AO320+'SAR Da'!AO320+'URQ Da'!AO320+'ROC Da'!AO320+'SM Da'!AO320+'BN Da'!AO320+'BS Da'!AO320+'TDC Da'!AO320</f>
        <v>77</v>
      </c>
      <c r="AP320" s="232">
        <f>+'MIT Da'!AP320+'SAR Da'!AP320+'URQ Da'!AP320+'ROC Da'!AP320+'SM Da'!AP320+'BN Da'!AP320+'BS Da'!AP320+'TDC Da'!AP320</f>
        <v>142</v>
      </c>
      <c r="AQ320" s="55">
        <f>+'MIT Da'!AQ320+'SAR Da'!AQ320+'URQ Da'!AQ320+'ROC Da'!AQ320+'SM Da'!AQ320+'BN Da'!AQ320+'BS Da'!AQ320+'TDC Da'!AQ320</f>
        <v>564</v>
      </c>
      <c r="AR320" s="55">
        <f>+'MIT Da'!AR320+'SAR Da'!AR320+'URQ Da'!AR320+'ROC Da'!AR320+'SM Da'!AR320+'BN Da'!AR320+'BS Da'!AR320+'TDC Da'!AR320</f>
        <v>399</v>
      </c>
      <c r="AS320" s="55">
        <f>+'MIT Da'!AS320+'SAR Da'!AS320+'URQ Da'!AS320+'ROC Da'!AS320+'SM Da'!AS320+'BN Da'!AS320+'BS Da'!AS320+'TDC Da'!AS320</f>
        <v>72</v>
      </c>
      <c r="AT320" s="232">
        <f>+SUM(RED_InfraMR[[#This Row],[B.02.1 - Parque de Coches Eléctricos Motrices]:[B.02.3 - Parque de Coches Eléctricos Motrices Tipo R]])</f>
        <v>1035</v>
      </c>
      <c r="AU320" s="55">
        <f>+'MIT Da'!AU320+'SAR Da'!AU320+'URQ Da'!AU320+'ROC Da'!AU320+'SM Da'!AU320+'BN Da'!AU320+'BS Da'!AU320+'TDC Da'!AU320</f>
        <v>12</v>
      </c>
      <c r="AV320" s="55">
        <f>+'MIT Da'!AV320+'SAR Da'!AV320+'URQ Da'!AV320+'ROC Da'!AV320+'SM Da'!AV320+'BN Da'!AV320+'BS Da'!AV320+'TDC Da'!AV320</f>
        <v>33</v>
      </c>
      <c r="AW320" s="55">
        <f>+'MIT Da'!AW320+'SAR Da'!AW320+'URQ Da'!AW320+'ROC Da'!AW320+'SM Da'!AW320+'BN Da'!AW320+'BS Da'!AW320+'TDC Da'!AW320</f>
        <v>64</v>
      </c>
      <c r="AX320" s="232">
        <f>+SUM(RED_InfraMR[[#This Row],[B.03.1 - Parque de Coches Motores Motrices Remolcados]:[B.03.3 - Parque de Coches Motores Motrices Cabina]])</f>
        <v>109</v>
      </c>
      <c r="AY320" s="55">
        <f>+'MIT Da'!AY320+'SAR Da'!AY320+'URQ Da'!AY320+'ROC Da'!AY320+'SM Da'!AY320+'BN Da'!AY320+'BS Da'!AY320+'TDC Da'!AY320</f>
        <v>496</v>
      </c>
      <c r="AZ320" s="55">
        <f>+'MIT Da'!AZ320+'SAR Da'!AZ320+'URQ Da'!AZ320+'ROC Da'!AZ320+'SM Da'!AZ320+'BN Da'!AZ320+'BS Da'!AZ320+'TDC Da'!AZ320</f>
        <v>128</v>
      </c>
      <c r="BA320" s="55">
        <f>+'MIT Da'!BA320+'SAR Da'!BA320+'URQ Da'!BA320+'ROC Da'!BA320+'SM Da'!BA320+'BN Da'!BA320+'BS Da'!BA320+'TDC Da'!BA320</f>
        <v>15</v>
      </c>
      <c r="BB320" s="55">
        <f>+'MIT Da'!BB320+'SAR Da'!BB320+'URQ Da'!BB320+'ROC Da'!BB320+'SM Da'!BB320+'BN Da'!BB320+'BS Da'!BB320+'TDC Da'!BB320</f>
        <v>0</v>
      </c>
      <c r="BC320" s="232">
        <f>+SUM(RED_InfraMR[[#This Row],[B.04.1 - Parque de Coches Remolcados Clase Unica]:[B.04.5 - Parque de Coches Remolcados para Servicios Especiales (Cartoneros)]])</f>
        <v>639</v>
      </c>
      <c r="BD320" s="393">
        <f>+'MIT Da'!BD320+'SAR Da'!BD320+'URQ Da'!BD320+'ROC Da'!BD320+'SM Da'!BD320+'BN Da'!BD320+'BS Da'!BD320+'TDC Da'!BD320</f>
        <v>164</v>
      </c>
      <c r="BE320" s="55">
        <f>+'MIT Da'!BE320+'SAR Da'!BE320+'URQ Da'!BE320+'ROC Da'!BE320+'SM Da'!BE320+'BN Da'!BE320+'BS Da'!BE320+'TDC Da'!BE320</f>
        <v>33</v>
      </c>
      <c r="BF320" s="55">
        <f>+'MIT Da'!BF320+'SAR Da'!BF320+'URQ Da'!BF320+'ROC Da'!BF320+'SM Da'!BF320+'BN Da'!BF320+'BS Da'!BF320+'TDC Da'!BF320</f>
        <v>103</v>
      </c>
      <c r="BG320" s="235"/>
    </row>
    <row r="321" spans="1:59">
      <c r="A321" s="1">
        <v>2019</v>
      </c>
      <c r="B321" s="1" t="s">
        <v>68</v>
      </c>
      <c r="C321" s="10">
        <f>+'MIT Da'!C321+'SAR Da'!C321+'URQ Da'!C321+'ROC Da'!C321+'SM Da'!C321+'BN Da'!C321+'BS Da'!C321+'TDC Da'!C321</f>
        <v>231.428</v>
      </c>
      <c r="D321" s="10">
        <f>+'MIT Da'!D321+'SAR Da'!D321+'URQ Da'!D321+'ROC Da'!D321+'SM Da'!D321+'BN Da'!D321+'BS Da'!D321+'TDC Da'!D321</f>
        <v>457.678</v>
      </c>
      <c r="E321" s="10">
        <f>+'MIT Da'!E321+'SAR Da'!E321+'URQ Da'!E321+'ROC Da'!E321+'SM Da'!E321+'BN Da'!E321+'BS Da'!E321+'TDC Da'!E321</f>
        <v>0</v>
      </c>
      <c r="F321" s="10">
        <f>+'MIT Da'!F321+'SAR Da'!F321+'URQ Da'!F321+'ROC Da'!F321+'SM Da'!F321+'BN Da'!F321+'BS Da'!F321+'TDC Da'!F321</f>
        <v>257.54663999999997</v>
      </c>
      <c r="G321" s="192">
        <f>+'MIT Da'!G321+'SAR Da'!G321+'URQ Da'!G321+'ROC Da'!G321+'SM Da'!G321+'BN Da'!G321+'BS Da'!G321+'TDC Da'!G321</f>
        <v>946.65264000000002</v>
      </c>
      <c r="H321" s="192">
        <f>+'MIT Da'!H321+'SAR Da'!H321+'URQ Da'!H321+'ROC Da'!H321+'SM Da'!H321+'BN Da'!H321+'BS Da'!H321+'TDC Da'!H321</f>
        <v>931.14364</v>
      </c>
      <c r="I321" s="10">
        <f>+'MIT Da'!I321+'SAR Da'!I321+'URQ Da'!I321+'ROC Da'!I321+'SM Da'!I321+'BN Da'!I321+'BS Da'!I321+'TDC Da'!I321</f>
        <v>1061.0341099999998</v>
      </c>
      <c r="J321" s="10">
        <f>+'MIT Da'!J321+'SAR Da'!J321+'URQ Da'!J321+'ROC Da'!J321+'SM Da'!J321+'BN Da'!J321+'BS Da'!J321+'TDC Da'!J321</f>
        <v>1154.5139099999999</v>
      </c>
      <c r="K321" s="10">
        <f>+'MIT Da'!K321+'SAR Da'!K321+'URQ Da'!K321+'ROC Da'!K321+'SM Da'!K321+'BN Da'!K321+'BS Da'!K321+'TDC Da'!K321</f>
        <v>54.516999999999996</v>
      </c>
      <c r="L321" s="10">
        <f>+'MIT Da'!L321+'SAR Da'!L321+'URQ Da'!L321+'ROC Da'!L321+'SM Da'!L321+'BN Da'!L321+'BS Da'!L321+'TDC Da'!L321</f>
        <v>542.23900000000003</v>
      </c>
      <c r="M321" s="10">
        <f>+'MIT Da'!M321+'SAR Da'!M321+'URQ Da'!M321+'ROC Da'!M321+'SM Da'!M321+'BN Da'!M321+'BS Da'!M321+'TDC Da'!M321</f>
        <v>21.314999999999998</v>
      </c>
      <c r="N321" s="192">
        <f>+'MIT Da'!N321+'SAR Da'!N321+'URQ Da'!N321+'ROC Da'!N321+'SM Da'!N321+'BN Da'!N321+'BS Da'!N321+'TDC Da'!N321</f>
        <v>1696.7529099999997</v>
      </c>
      <c r="O321" s="192">
        <f>+'MIT Da'!O321+'SAR Da'!O321+'URQ Da'!O321+'ROC Da'!O321+'SM Da'!O321+'BN Da'!O321+'BS Da'!O321+'TDC Da'!O321</f>
        <v>1679.2889099999998</v>
      </c>
      <c r="P321" s="55">
        <f>+'MIT Da'!P321+'SAR Da'!P321+'URQ Da'!P321+'ROC Da'!P321+'SM Da'!P321+'BN Da'!P321+'BS Da'!P321+'TDC Da'!P321</f>
        <v>214</v>
      </c>
      <c r="Q321" s="55">
        <f>+'MIT Da'!Q321+'SAR Da'!Q321+'URQ Da'!Q321+'ROC Da'!Q321+'SM Da'!Q321+'BN Da'!Q321+'BS Da'!Q321+'TDC Da'!Q321</f>
        <v>58</v>
      </c>
      <c r="R321" s="55">
        <f>+'MIT Da'!R321+'SAR Da'!R321+'URQ Da'!R321+'ROC Da'!R321+'SM Da'!R321+'BN Da'!R321+'BS Da'!R321+'TDC Da'!R321</f>
        <v>10</v>
      </c>
      <c r="S321" s="213">
        <f>+'MIT Da'!S321+'SAR Da'!S321+'URQ Da'!S321+'ROC Da'!S321+'SM Da'!S321+'BN Da'!S321+'BS Da'!S321+'TDC Da'!S321</f>
        <v>282</v>
      </c>
      <c r="T321" s="213">
        <f>+'MIT Da'!T321+'SAR Da'!T321+'URQ Da'!T321+'ROC Da'!T321+'SM Da'!T321+'BN Da'!T321+'BS Da'!T321+'TDC Da'!T321</f>
        <v>272</v>
      </c>
      <c r="U321" s="55">
        <f>+'MIT Da'!U321+'SAR Da'!U321+'URQ Da'!U321+'ROC Da'!U321+'SM Da'!U321+'BN Da'!U321+'BS Da'!U321+'TDC Da'!U321</f>
        <v>137</v>
      </c>
      <c r="V321" s="55">
        <f>+'MIT Da'!V321+'SAR Da'!V321+'URQ Da'!V321+'ROC Da'!V321+'SM Da'!V321+'BN Da'!V321+'BS Da'!V321+'TDC Da'!V321</f>
        <v>407</v>
      </c>
      <c r="W321" s="55">
        <f>+'MIT Da'!W321+'SAR Da'!W321+'URQ Da'!W321+'ROC Da'!W321+'SM Da'!W321+'BN Da'!W321+'BS Da'!W321+'TDC Da'!W321</f>
        <v>11</v>
      </c>
      <c r="X321" s="55">
        <f>+'MIT Da'!X321+'SAR Da'!X321+'URQ Da'!X321+'ROC Da'!X321+'SM Da'!X321+'BN Da'!X321+'BS Da'!X321+'TDC Da'!X321</f>
        <v>117</v>
      </c>
      <c r="Y321" s="55">
        <f>+'MIT Da'!Y321+'SAR Da'!Y321+'URQ Da'!Y321+'ROC Da'!Y321+'SM Da'!Y321+'BN Da'!Y321+'BS Da'!Y321+'TDC Da'!Y321</f>
        <v>5</v>
      </c>
      <c r="Z321" s="219">
        <f>+'MIT Da'!Z321+'SAR Da'!Z321+'URQ Da'!Z321+'ROC Da'!Z321+'SM Da'!Z321+'BN Da'!Z321+'BS Da'!Z321+'TDC Da'!Z321</f>
        <v>677</v>
      </c>
      <c r="AA321" s="55">
        <f>+'MIT Da'!AA321+'SAR Da'!AA321+'URQ Da'!AA321+'ROC Da'!AA321+'SM Da'!AA321+'BN Da'!AA321+'BS Da'!AA321+'TDC Da'!AA321</f>
        <v>196</v>
      </c>
      <c r="AB321" s="55">
        <f>+'MIT Da'!AB321+'SAR Da'!AB321+'URQ Da'!AB321+'ROC Da'!AB321+'SM Da'!AB321+'BN Da'!AB321+'BS Da'!AB321+'TDC Da'!AB321</f>
        <v>103</v>
      </c>
      <c r="AC321" s="55">
        <f>+'MIT Da'!AC321+'SAR Da'!AC321+'URQ Da'!AC321+'ROC Da'!AC321+'SM Da'!AC321+'BN Da'!AC321+'BS Da'!AC321+'TDC Da'!AC321</f>
        <v>677</v>
      </c>
      <c r="AD321" s="219">
        <f>+'MIT Da'!AD321+'SAR Da'!AD321+'URQ Da'!AD321+'ROC Da'!AD321+'SM Da'!AD321+'BN Da'!AD321+'BS Da'!AD321+'TDC Da'!AD321</f>
        <v>976</v>
      </c>
      <c r="AE321" s="55">
        <f>+'MIT Da'!AE321+'SAR Da'!AE321+'URQ Da'!AE321+'ROC Da'!AE321+'SM Da'!AE321+'BN Da'!AE321+'BS Da'!AE321+'TDC Da'!AE321</f>
        <v>59</v>
      </c>
      <c r="AF321" s="55">
        <f>+'MIT Da'!AF321+'SAR Da'!AF321+'URQ Da'!AF321+'ROC Da'!AF321+'SM Da'!AF321+'BN Da'!AF321+'BS Da'!AF321+'TDC Da'!AF321</f>
        <v>101</v>
      </c>
      <c r="AG321" s="55">
        <f>+'MIT Da'!AG321+'SAR Da'!AG321+'URQ Da'!AG321+'ROC Da'!AG321+'SM Da'!AG321+'BN Da'!AG321+'BS Da'!AG321+'TDC Da'!AG321</f>
        <v>469</v>
      </c>
      <c r="AH321" s="219">
        <f>+'MIT Da'!AH321+'SAR Da'!AH321+'URQ Da'!AH321+'ROC Da'!AH321+'SM Da'!AH321+'BN Da'!AH321+'BS Da'!AH321+'TDC Da'!AH321</f>
        <v>629</v>
      </c>
      <c r="AI321" s="10">
        <f>+'MIT Da'!AI321+'SAR Da'!AI321+'URQ Da'!AI321+'ROC Da'!AI321+'SM Da'!AI321+'BN Da'!AI321+'BS Da'!AI321+'TDC Da'!AI321</f>
        <v>280.81400000000002</v>
      </c>
      <c r="AJ321" s="10">
        <f>+'MIT Da'!AJ321+'SAR Da'!AJ321+'URQ Da'!AJ321+'ROC Da'!AJ321+'SM Da'!AJ321+'BN Da'!AJ321+'BS Da'!AJ321+'TDC Da'!AJ321</f>
        <v>2.4</v>
      </c>
      <c r="AK321" s="10">
        <f>+'MIT Da'!AK321+'SAR Da'!AK321+'URQ Da'!AK321+'ROC Da'!AK321+'SM Da'!AK321+'BN Da'!AK321+'BS Da'!AK321+'TDC Da'!AK321</f>
        <v>514.28800000000001</v>
      </c>
      <c r="AL321" s="222">
        <f>+'MIT Da'!AL321+'SAR Da'!AL321+'URQ Da'!AL321+'ROC Da'!AL321+'SM Da'!AL321+'BN Da'!AL321+'BS Da'!AL321+'TDC Da'!AL321</f>
        <v>797.50199999999995</v>
      </c>
      <c r="AM321" s="55">
        <f>+'MIT Da'!AM321+'SAR Da'!AM321+'URQ Da'!AM321+'ROC Da'!AM321+'SM Da'!AM321+'BN Da'!AM321+'BS Da'!AM321+'TDC Da'!AM321</f>
        <v>9</v>
      </c>
      <c r="AN321" s="55">
        <f>+'MIT Da'!AN321+'SAR Da'!AN321+'URQ Da'!AN321+'ROC Da'!AN321+'SM Da'!AN321+'BN Da'!AN321+'BS Da'!AN321+'TDC Da'!AN321</f>
        <v>56</v>
      </c>
      <c r="AO321" s="55">
        <f>+'MIT Da'!AO321+'SAR Da'!AO321+'URQ Da'!AO321+'ROC Da'!AO321+'SM Da'!AO321+'BN Da'!AO321+'BS Da'!AO321+'TDC Da'!AO321</f>
        <v>77</v>
      </c>
      <c r="AP321" s="232">
        <f>+'MIT Da'!AP321+'SAR Da'!AP321+'URQ Da'!AP321+'ROC Da'!AP321+'SM Da'!AP321+'BN Da'!AP321+'BS Da'!AP321+'TDC Da'!AP321</f>
        <v>142</v>
      </c>
      <c r="AQ321" s="55">
        <f>+'MIT Da'!AQ321+'SAR Da'!AQ321+'URQ Da'!AQ321+'ROC Da'!AQ321+'SM Da'!AQ321+'BN Da'!AQ321+'BS Da'!AQ321+'TDC Da'!AQ321</f>
        <v>564</v>
      </c>
      <c r="AR321" s="55">
        <f>+'MIT Da'!AR321+'SAR Da'!AR321+'URQ Da'!AR321+'ROC Da'!AR321+'SM Da'!AR321+'BN Da'!AR321+'BS Da'!AR321+'TDC Da'!AR321</f>
        <v>399</v>
      </c>
      <c r="AS321" s="55">
        <f>+'MIT Da'!AS321+'SAR Da'!AS321+'URQ Da'!AS321+'ROC Da'!AS321+'SM Da'!AS321+'BN Da'!AS321+'BS Da'!AS321+'TDC Da'!AS321</f>
        <v>72</v>
      </c>
      <c r="AT321" s="232">
        <f>+SUM(RED_InfraMR[[#This Row],[B.02.1 - Parque de Coches Eléctricos Motrices]:[B.02.3 - Parque de Coches Eléctricos Motrices Tipo R]])</f>
        <v>1035</v>
      </c>
      <c r="AU321" s="55">
        <f>+'MIT Da'!AU321+'SAR Da'!AU321+'URQ Da'!AU321+'ROC Da'!AU321+'SM Da'!AU321+'BN Da'!AU321+'BS Da'!AU321+'TDC Da'!AU321</f>
        <v>12</v>
      </c>
      <c r="AV321" s="55">
        <f>+'MIT Da'!AV321+'SAR Da'!AV321+'URQ Da'!AV321+'ROC Da'!AV321+'SM Da'!AV321+'BN Da'!AV321+'BS Da'!AV321+'TDC Da'!AV321</f>
        <v>33</v>
      </c>
      <c r="AW321" s="55">
        <f>+'MIT Da'!AW321+'SAR Da'!AW321+'URQ Da'!AW321+'ROC Da'!AW321+'SM Da'!AW321+'BN Da'!AW321+'BS Da'!AW321+'TDC Da'!AW321</f>
        <v>64</v>
      </c>
      <c r="AX321" s="232">
        <f>+SUM(RED_InfraMR[[#This Row],[B.03.1 - Parque de Coches Motores Motrices Remolcados]:[B.03.3 - Parque de Coches Motores Motrices Cabina]])</f>
        <v>109</v>
      </c>
      <c r="AY321" s="55">
        <f>+'MIT Da'!AY321+'SAR Da'!AY321+'URQ Da'!AY321+'ROC Da'!AY321+'SM Da'!AY321+'BN Da'!AY321+'BS Da'!AY321+'TDC Da'!AY321</f>
        <v>496</v>
      </c>
      <c r="AZ321" s="55">
        <f>+'MIT Da'!AZ321+'SAR Da'!AZ321+'URQ Da'!AZ321+'ROC Da'!AZ321+'SM Da'!AZ321+'BN Da'!AZ321+'BS Da'!AZ321+'TDC Da'!AZ321</f>
        <v>128</v>
      </c>
      <c r="BA321" s="55">
        <f>+'MIT Da'!BA321+'SAR Da'!BA321+'URQ Da'!BA321+'ROC Da'!BA321+'SM Da'!BA321+'BN Da'!BA321+'BS Da'!BA321+'TDC Da'!BA321</f>
        <v>15</v>
      </c>
      <c r="BB321" s="55">
        <f>+'MIT Da'!BB321+'SAR Da'!BB321+'URQ Da'!BB321+'ROC Da'!BB321+'SM Da'!BB321+'BN Da'!BB321+'BS Da'!BB321+'TDC Da'!BB321</f>
        <v>0</v>
      </c>
      <c r="BC321" s="232">
        <f>+SUM(RED_InfraMR[[#This Row],[B.04.1 - Parque de Coches Remolcados Clase Unica]:[B.04.5 - Parque de Coches Remolcados para Servicios Especiales (Cartoneros)]])</f>
        <v>639</v>
      </c>
      <c r="BD321" s="393">
        <f>+'MIT Da'!BD321+'SAR Da'!BD321+'URQ Da'!BD321+'ROC Da'!BD321+'SM Da'!BD321+'BN Da'!BD321+'BS Da'!BD321+'TDC Da'!BD321</f>
        <v>164</v>
      </c>
      <c r="BE321" s="55">
        <f>+'MIT Da'!BE321+'SAR Da'!BE321+'URQ Da'!BE321+'ROC Da'!BE321+'SM Da'!BE321+'BN Da'!BE321+'BS Da'!BE321+'TDC Da'!BE321</f>
        <v>33</v>
      </c>
      <c r="BF321" s="55">
        <f>+'MIT Da'!BF321+'SAR Da'!BF321+'URQ Da'!BF321+'ROC Da'!BF321+'SM Da'!BF321+'BN Da'!BF321+'BS Da'!BF321+'TDC Da'!BF321</f>
        <v>103</v>
      </c>
      <c r="BG321" s="235"/>
    </row>
    <row r="322" spans="1:59">
      <c r="A322" s="1">
        <v>2019</v>
      </c>
      <c r="B322" s="1" t="s">
        <v>69</v>
      </c>
      <c r="C322" s="10">
        <f>+'MIT Da'!C322+'SAR Da'!C322+'URQ Da'!C322+'ROC Da'!C322+'SM Da'!C322+'BN Da'!C322+'BS Da'!C322+'TDC Da'!C322</f>
        <v>231.428</v>
      </c>
      <c r="D322" s="10">
        <f>+'MIT Da'!D322+'SAR Da'!D322+'URQ Da'!D322+'ROC Da'!D322+'SM Da'!D322+'BN Da'!D322+'BS Da'!D322+'TDC Da'!D322</f>
        <v>457.678</v>
      </c>
      <c r="E322" s="10">
        <f>+'MIT Da'!E322+'SAR Da'!E322+'URQ Da'!E322+'ROC Da'!E322+'SM Da'!E322+'BN Da'!E322+'BS Da'!E322+'TDC Da'!E322</f>
        <v>0</v>
      </c>
      <c r="F322" s="10">
        <f>+'MIT Da'!F322+'SAR Da'!F322+'URQ Da'!F322+'ROC Da'!F322+'SM Da'!F322+'BN Da'!F322+'BS Da'!F322+'TDC Da'!F322</f>
        <v>257.54663999999997</v>
      </c>
      <c r="G322" s="192">
        <f>+'MIT Da'!G322+'SAR Da'!G322+'URQ Da'!G322+'ROC Da'!G322+'SM Da'!G322+'BN Da'!G322+'BS Da'!G322+'TDC Da'!G322</f>
        <v>946.65264000000002</v>
      </c>
      <c r="H322" s="192">
        <f>+'MIT Da'!H322+'SAR Da'!H322+'URQ Da'!H322+'ROC Da'!H322+'SM Da'!H322+'BN Da'!H322+'BS Da'!H322+'TDC Da'!H322</f>
        <v>931.14364</v>
      </c>
      <c r="I322" s="10">
        <f>+'MIT Da'!I322+'SAR Da'!I322+'URQ Da'!I322+'ROC Da'!I322+'SM Da'!I322+'BN Da'!I322+'BS Da'!I322+'TDC Da'!I322</f>
        <v>1061.0341099999998</v>
      </c>
      <c r="J322" s="10">
        <f>+'MIT Da'!J322+'SAR Da'!J322+'URQ Da'!J322+'ROC Da'!J322+'SM Da'!J322+'BN Da'!J322+'BS Da'!J322+'TDC Da'!J322</f>
        <v>1154.5139099999999</v>
      </c>
      <c r="K322" s="10">
        <f>+'MIT Da'!K322+'SAR Da'!K322+'URQ Da'!K322+'ROC Da'!K322+'SM Da'!K322+'BN Da'!K322+'BS Da'!K322+'TDC Da'!K322</f>
        <v>54.516999999999996</v>
      </c>
      <c r="L322" s="10">
        <f>+'MIT Da'!L322+'SAR Da'!L322+'URQ Da'!L322+'ROC Da'!L322+'SM Da'!L322+'BN Da'!L322+'BS Da'!L322+'TDC Da'!L322</f>
        <v>542.23900000000003</v>
      </c>
      <c r="M322" s="10">
        <f>+'MIT Da'!M322+'SAR Da'!M322+'URQ Da'!M322+'ROC Da'!M322+'SM Da'!M322+'BN Da'!M322+'BS Da'!M322+'TDC Da'!M322</f>
        <v>21.314999999999998</v>
      </c>
      <c r="N322" s="192">
        <f>+'MIT Da'!N322+'SAR Da'!N322+'URQ Da'!N322+'ROC Da'!N322+'SM Da'!N322+'BN Da'!N322+'BS Da'!N322+'TDC Da'!N322</f>
        <v>1696.7529099999997</v>
      </c>
      <c r="O322" s="192">
        <f>+'MIT Da'!O322+'SAR Da'!O322+'URQ Da'!O322+'ROC Da'!O322+'SM Da'!O322+'BN Da'!O322+'BS Da'!O322+'TDC Da'!O322</f>
        <v>1679.2889099999998</v>
      </c>
      <c r="P322" s="55">
        <f>+'MIT Da'!P322+'SAR Da'!P322+'URQ Da'!P322+'ROC Da'!P322+'SM Da'!P322+'BN Da'!P322+'BS Da'!P322+'TDC Da'!P322</f>
        <v>214</v>
      </c>
      <c r="Q322" s="55">
        <f>+'MIT Da'!Q322+'SAR Da'!Q322+'URQ Da'!Q322+'ROC Da'!Q322+'SM Da'!Q322+'BN Da'!Q322+'BS Da'!Q322+'TDC Da'!Q322</f>
        <v>58</v>
      </c>
      <c r="R322" s="55">
        <f>+'MIT Da'!R322+'SAR Da'!R322+'URQ Da'!R322+'ROC Da'!R322+'SM Da'!R322+'BN Da'!R322+'BS Da'!R322+'TDC Da'!R322</f>
        <v>10</v>
      </c>
      <c r="S322" s="213">
        <f>+'MIT Da'!S322+'SAR Da'!S322+'URQ Da'!S322+'ROC Da'!S322+'SM Da'!S322+'BN Da'!S322+'BS Da'!S322+'TDC Da'!S322</f>
        <v>282</v>
      </c>
      <c r="T322" s="213">
        <f>+'MIT Da'!T322+'SAR Da'!T322+'URQ Da'!T322+'ROC Da'!T322+'SM Da'!T322+'BN Da'!T322+'BS Da'!T322+'TDC Da'!T322</f>
        <v>273</v>
      </c>
      <c r="U322" s="55">
        <f>+'MIT Da'!U322+'SAR Da'!U322+'URQ Da'!U322+'ROC Da'!U322+'SM Da'!U322+'BN Da'!U322+'BS Da'!U322+'TDC Da'!U322</f>
        <v>137</v>
      </c>
      <c r="V322" s="55">
        <f>+'MIT Da'!V322+'SAR Da'!V322+'URQ Da'!V322+'ROC Da'!V322+'SM Da'!V322+'BN Da'!V322+'BS Da'!V322+'TDC Da'!V322</f>
        <v>407</v>
      </c>
      <c r="W322" s="55">
        <f>+'MIT Da'!W322+'SAR Da'!W322+'URQ Da'!W322+'ROC Da'!W322+'SM Da'!W322+'BN Da'!W322+'BS Da'!W322+'TDC Da'!W322</f>
        <v>11</v>
      </c>
      <c r="X322" s="55">
        <f>+'MIT Da'!X322+'SAR Da'!X322+'URQ Da'!X322+'ROC Da'!X322+'SM Da'!X322+'BN Da'!X322+'BS Da'!X322+'TDC Da'!X322</f>
        <v>117</v>
      </c>
      <c r="Y322" s="55">
        <f>+'MIT Da'!Y322+'SAR Da'!Y322+'URQ Da'!Y322+'ROC Da'!Y322+'SM Da'!Y322+'BN Da'!Y322+'BS Da'!Y322+'TDC Da'!Y322</f>
        <v>5</v>
      </c>
      <c r="Z322" s="219">
        <f>+'MIT Da'!Z322+'SAR Da'!Z322+'URQ Da'!Z322+'ROC Da'!Z322+'SM Da'!Z322+'BN Da'!Z322+'BS Da'!Z322+'TDC Da'!Z322</f>
        <v>677</v>
      </c>
      <c r="AA322" s="55">
        <f>+'MIT Da'!AA322+'SAR Da'!AA322+'URQ Da'!AA322+'ROC Da'!AA322+'SM Da'!AA322+'BN Da'!AA322+'BS Da'!AA322+'TDC Da'!AA322</f>
        <v>196</v>
      </c>
      <c r="AB322" s="55">
        <f>+'MIT Da'!AB322+'SAR Da'!AB322+'URQ Da'!AB322+'ROC Da'!AB322+'SM Da'!AB322+'BN Da'!AB322+'BS Da'!AB322+'TDC Da'!AB322</f>
        <v>103</v>
      </c>
      <c r="AC322" s="55">
        <f>+'MIT Da'!AC322+'SAR Da'!AC322+'URQ Da'!AC322+'ROC Da'!AC322+'SM Da'!AC322+'BN Da'!AC322+'BS Da'!AC322+'TDC Da'!AC322</f>
        <v>677</v>
      </c>
      <c r="AD322" s="219">
        <f>+'MIT Da'!AD322+'SAR Da'!AD322+'URQ Da'!AD322+'ROC Da'!AD322+'SM Da'!AD322+'BN Da'!AD322+'BS Da'!AD322+'TDC Da'!AD322</f>
        <v>976</v>
      </c>
      <c r="AE322" s="55">
        <f>+'MIT Da'!AE322+'SAR Da'!AE322+'URQ Da'!AE322+'ROC Da'!AE322+'SM Da'!AE322+'BN Da'!AE322+'BS Da'!AE322+'TDC Da'!AE322</f>
        <v>59</v>
      </c>
      <c r="AF322" s="55">
        <f>+'MIT Da'!AF322+'SAR Da'!AF322+'URQ Da'!AF322+'ROC Da'!AF322+'SM Da'!AF322+'BN Da'!AF322+'BS Da'!AF322+'TDC Da'!AF322</f>
        <v>101</v>
      </c>
      <c r="AG322" s="55">
        <f>+'MIT Da'!AG322+'SAR Da'!AG322+'URQ Da'!AG322+'ROC Da'!AG322+'SM Da'!AG322+'BN Da'!AG322+'BS Da'!AG322+'TDC Da'!AG322</f>
        <v>469</v>
      </c>
      <c r="AH322" s="219">
        <f>+'MIT Da'!AH322+'SAR Da'!AH322+'URQ Da'!AH322+'ROC Da'!AH322+'SM Da'!AH322+'BN Da'!AH322+'BS Da'!AH322+'TDC Da'!AH322</f>
        <v>629</v>
      </c>
      <c r="AI322" s="10">
        <f>+'MIT Da'!AI322+'SAR Da'!AI322+'URQ Da'!AI322+'ROC Da'!AI322+'SM Da'!AI322+'BN Da'!AI322+'BS Da'!AI322+'TDC Da'!AI322</f>
        <v>280.81400000000002</v>
      </c>
      <c r="AJ322" s="10">
        <f>+'MIT Da'!AJ322+'SAR Da'!AJ322+'URQ Da'!AJ322+'ROC Da'!AJ322+'SM Da'!AJ322+'BN Da'!AJ322+'BS Da'!AJ322+'TDC Da'!AJ322</f>
        <v>2.4</v>
      </c>
      <c r="AK322" s="10">
        <f>+'MIT Da'!AK322+'SAR Da'!AK322+'URQ Da'!AK322+'ROC Da'!AK322+'SM Da'!AK322+'BN Da'!AK322+'BS Da'!AK322+'TDC Da'!AK322</f>
        <v>514.28800000000001</v>
      </c>
      <c r="AL322" s="222">
        <f>+'MIT Da'!AL322+'SAR Da'!AL322+'URQ Da'!AL322+'ROC Da'!AL322+'SM Da'!AL322+'BN Da'!AL322+'BS Da'!AL322+'TDC Da'!AL322</f>
        <v>797.50199999999995</v>
      </c>
      <c r="AM322" s="55">
        <f>+'MIT Da'!AM322+'SAR Da'!AM322+'URQ Da'!AM322+'ROC Da'!AM322+'SM Da'!AM322+'BN Da'!AM322+'BS Da'!AM322+'TDC Da'!AM322</f>
        <v>9</v>
      </c>
      <c r="AN322" s="55">
        <f>+'MIT Da'!AN322+'SAR Da'!AN322+'URQ Da'!AN322+'ROC Da'!AN322+'SM Da'!AN322+'BN Da'!AN322+'BS Da'!AN322+'TDC Da'!AN322</f>
        <v>56</v>
      </c>
      <c r="AO322" s="55">
        <f>+'MIT Da'!AO322+'SAR Da'!AO322+'URQ Da'!AO322+'ROC Da'!AO322+'SM Da'!AO322+'BN Da'!AO322+'BS Da'!AO322+'TDC Da'!AO322</f>
        <v>77</v>
      </c>
      <c r="AP322" s="232">
        <f>+'MIT Da'!AP322+'SAR Da'!AP322+'URQ Da'!AP322+'ROC Da'!AP322+'SM Da'!AP322+'BN Da'!AP322+'BS Da'!AP322+'TDC Da'!AP322</f>
        <v>142</v>
      </c>
      <c r="AQ322" s="55">
        <f>+'MIT Da'!AQ322+'SAR Da'!AQ322+'URQ Da'!AQ322+'ROC Da'!AQ322+'SM Da'!AQ322+'BN Da'!AQ322+'BS Da'!AQ322+'TDC Da'!AQ322</f>
        <v>564</v>
      </c>
      <c r="AR322" s="55">
        <f>+'MIT Da'!AR322+'SAR Da'!AR322+'URQ Da'!AR322+'ROC Da'!AR322+'SM Da'!AR322+'BN Da'!AR322+'BS Da'!AR322+'TDC Da'!AR322</f>
        <v>399</v>
      </c>
      <c r="AS322" s="55">
        <f>+'MIT Da'!AS322+'SAR Da'!AS322+'URQ Da'!AS322+'ROC Da'!AS322+'SM Da'!AS322+'BN Da'!AS322+'BS Da'!AS322+'TDC Da'!AS322</f>
        <v>72</v>
      </c>
      <c r="AT322" s="232">
        <f>+SUM(RED_InfraMR[[#This Row],[B.02.1 - Parque de Coches Eléctricos Motrices]:[B.02.3 - Parque de Coches Eléctricos Motrices Tipo R]])</f>
        <v>1035</v>
      </c>
      <c r="AU322" s="55">
        <f>+'MIT Da'!AU322+'SAR Da'!AU322+'URQ Da'!AU322+'ROC Da'!AU322+'SM Da'!AU322+'BN Da'!AU322+'BS Da'!AU322+'TDC Da'!AU322</f>
        <v>12</v>
      </c>
      <c r="AV322" s="55">
        <f>+'MIT Da'!AV322+'SAR Da'!AV322+'URQ Da'!AV322+'ROC Da'!AV322+'SM Da'!AV322+'BN Da'!AV322+'BS Da'!AV322+'TDC Da'!AV322</f>
        <v>33</v>
      </c>
      <c r="AW322" s="55">
        <f>+'MIT Da'!AW322+'SAR Da'!AW322+'URQ Da'!AW322+'ROC Da'!AW322+'SM Da'!AW322+'BN Da'!AW322+'BS Da'!AW322+'TDC Da'!AW322</f>
        <v>64</v>
      </c>
      <c r="AX322" s="232">
        <f>+SUM(RED_InfraMR[[#This Row],[B.03.1 - Parque de Coches Motores Motrices Remolcados]:[B.03.3 - Parque de Coches Motores Motrices Cabina]])</f>
        <v>109</v>
      </c>
      <c r="AY322" s="55">
        <f>+'MIT Da'!AY322+'SAR Da'!AY322+'URQ Da'!AY322+'ROC Da'!AY322+'SM Da'!AY322+'BN Da'!AY322+'BS Da'!AY322+'TDC Da'!AY322</f>
        <v>496</v>
      </c>
      <c r="AZ322" s="55">
        <f>+'MIT Da'!AZ322+'SAR Da'!AZ322+'URQ Da'!AZ322+'ROC Da'!AZ322+'SM Da'!AZ322+'BN Da'!AZ322+'BS Da'!AZ322+'TDC Da'!AZ322</f>
        <v>128</v>
      </c>
      <c r="BA322" s="55">
        <f>+'MIT Da'!BA322+'SAR Da'!BA322+'URQ Da'!BA322+'ROC Da'!BA322+'SM Da'!BA322+'BN Da'!BA322+'BS Da'!BA322+'TDC Da'!BA322</f>
        <v>15</v>
      </c>
      <c r="BB322" s="55">
        <f>+'MIT Da'!BB322+'SAR Da'!BB322+'URQ Da'!BB322+'ROC Da'!BB322+'SM Da'!BB322+'BN Da'!BB322+'BS Da'!BB322+'TDC Da'!BB322</f>
        <v>0</v>
      </c>
      <c r="BC322" s="232">
        <f>+SUM(RED_InfraMR[[#This Row],[B.04.1 - Parque de Coches Remolcados Clase Unica]:[B.04.5 - Parque de Coches Remolcados para Servicios Especiales (Cartoneros)]])</f>
        <v>639</v>
      </c>
      <c r="BD322" s="393">
        <f>+'MIT Da'!BD322+'SAR Da'!BD322+'URQ Da'!BD322+'ROC Da'!BD322+'SM Da'!BD322+'BN Da'!BD322+'BS Da'!BD322+'TDC Da'!BD322</f>
        <v>164</v>
      </c>
      <c r="BE322" s="55">
        <f>+'MIT Da'!BE322+'SAR Da'!BE322+'URQ Da'!BE322+'ROC Da'!BE322+'SM Da'!BE322+'BN Da'!BE322+'BS Da'!BE322+'TDC Da'!BE322</f>
        <v>33</v>
      </c>
      <c r="BF322" s="55">
        <f>+'MIT Da'!BF322+'SAR Da'!BF322+'URQ Da'!BF322+'ROC Da'!BF322+'SM Da'!BF322+'BN Da'!BF322+'BS Da'!BF322+'TDC Da'!BF322</f>
        <v>103</v>
      </c>
      <c r="BG322" s="235"/>
    </row>
    <row r="323" spans="1:59">
      <c r="A323" s="1">
        <v>2019</v>
      </c>
      <c r="B323" s="1" t="s">
        <v>70</v>
      </c>
      <c r="C323" s="10">
        <f>+'MIT Da'!C323+'SAR Da'!C323+'URQ Da'!C323+'ROC Da'!C323+'SM Da'!C323+'BN Da'!C323+'BS Da'!C323+'TDC Da'!C323</f>
        <v>231.428</v>
      </c>
      <c r="D323" s="10">
        <f>+'MIT Da'!D323+'SAR Da'!D323+'URQ Da'!D323+'ROC Da'!D323+'SM Da'!D323+'BN Da'!D323+'BS Da'!D323+'TDC Da'!D323</f>
        <v>457.678</v>
      </c>
      <c r="E323" s="10">
        <f>+'MIT Da'!E323+'SAR Da'!E323+'URQ Da'!E323+'ROC Da'!E323+'SM Da'!E323+'BN Da'!E323+'BS Da'!E323+'TDC Da'!E323</f>
        <v>0</v>
      </c>
      <c r="F323" s="10">
        <f>+'MIT Da'!F323+'SAR Da'!F323+'URQ Da'!F323+'ROC Da'!F323+'SM Da'!F323+'BN Da'!F323+'BS Da'!F323+'TDC Da'!F323</f>
        <v>257.54663999999997</v>
      </c>
      <c r="G323" s="192">
        <f>+'MIT Da'!G323+'SAR Da'!G323+'URQ Da'!G323+'ROC Da'!G323+'SM Da'!G323+'BN Da'!G323+'BS Da'!G323+'TDC Da'!G323</f>
        <v>946.65264000000002</v>
      </c>
      <c r="H323" s="192">
        <f>+'MIT Da'!H323+'SAR Da'!H323+'URQ Da'!H323+'ROC Da'!H323+'SM Da'!H323+'BN Da'!H323+'BS Da'!H323+'TDC Da'!H323</f>
        <v>931.14364</v>
      </c>
      <c r="I323" s="10">
        <f>+'MIT Da'!I323+'SAR Da'!I323+'URQ Da'!I323+'ROC Da'!I323+'SM Da'!I323+'BN Da'!I323+'BS Da'!I323+'TDC Da'!I323</f>
        <v>1061.0341099999998</v>
      </c>
      <c r="J323" s="10">
        <f>+'MIT Da'!J323+'SAR Da'!J323+'URQ Da'!J323+'ROC Da'!J323+'SM Da'!J323+'BN Da'!J323+'BS Da'!J323+'TDC Da'!J323</f>
        <v>1154.5139099999999</v>
      </c>
      <c r="K323" s="10">
        <f>+'MIT Da'!K323+'SAR Da'!K323+'URQ Da'!K323+'ROC Da'!K323+'SM Da'!K323+'BN Da'!K323+'BS Da'!K323+'TDC Da'!K323</f>
        <v>54.516999999999996</v>
      </c>
      <c r="L323" s="10">
        <f>+'MIT Da'!L323+'SAR Da'!L323+'URQ Da'!L323+'ROC Da'!L323+'SM Da'!L323+'BN Da'!L323+'BS Da'!L323+'TDC Da'!L323</f>
        <v>542.23900000000003</v>
      </c>
      <c r="M323" s="10">
        <f>+'MIT Da'!M323+'SAR Da'!M323+'URQ Da'!M323+'ROC Da'!M323+'SM Da'!M323+'BN Da'!M323+'BS Da'!M323+'TDC Da'!M323</f>
        <v>21.314999999999998</v>
      </c>
      <c r="N323" s="192">
        <f>+'MIT Da'!N323+'SAR Da'!N323+'URQ Da'!N323+'ROC Da'!N323+'SM Da'!N323+'BN Da'!N323+'BS Da'!N323+'TDC Da'!N323</f>
        <v>1696.7529099999997</v>
      </c>
      <c r="O323" s="192">
        <f>+'MIT Da'!O323+'SAR Da'!O323+'URQ Da'!O323+'ROC Da'!O323+'SM Da'!O323+'BN Da'!O323+'BS Da'!O323+'TDC Da'!O323</f>
        <v>1679.2889099999998</v>
      </c>
      <c r="P323" s="55">
        <f>+'MIT Da'!P323+'SAR Da'!P323+'URQ Da'!P323+'ROC Da'!P323+'SM Da'!P323+'BN Da'!P323+'BS Da'!P323+'TDC Da'!P323</f>
        <v>214</v>
      </c>
      <c r="Q323" s="55">
        <f>+'MIT Da'!Q323+'SAR Da'!Q323+'URQ Da'!Q323+'ROC Da'!Q323+'SM Da'!Q323+'BN Da'!Q323+'BS Da'!Q323+'TDC Da'!Q323</f>
        <v>58</v>
      </c>
      <c r="R323" s="55">
        <f>+'MIT Da'!R323+'SAR Da'!R323+'URQ Da'!R323+'ROC Da'!R323+'SM Da'!R323+'BN Da'!R323+'BS Da'!R323+'TDC Da'!R323</f>
        <v>10</v>
      </c>
      <c r="S323" s="213">
        <f>+'MIT Da'!S323+'SAR Da'!S323+'URQ Da'!S323+'ROC Da'!S323+'SM Da'!S323+'BN Da'!S323+'BS Da'!S323+'TDC Da'!S323</f>
        <v>282</v>
      </c>
      <c r="T323" s="213">
        <f>+'MIT Da'!T323+'SAR Da'!T323+'URQ Da'!T323+'ROC Da'!T323+'SM Da'!T323+'BN Da'!T323+'BS Da'!T323+'TDC Da'!T323</f>
        <v>273</v>
      </c>
      <c r="U323" s="55">
        <f>+'MIT Da'!U323+'SAR Da'!U323+'URQ Da'!U323+'ROC Da'!U323+'SM Da'!U323+'BN Da'!U323+'BS Da'!U323+'TDC Da'!U323</f>
        <v>137</v>
      </c>
      <c r="V323" s="55">
        <f>+'MIT Da'!V323+'SAR Da'!V323+'URQ Da'!V323+'ROC Da'!V323+'SM Da'!V323+'BN Da'!V323+'BS Da'!V323+'TDC Da'!V323</f>
        <v>407</v>
      </c>
      <c r="W323" s="55">
        <f>+'MIT Da'!W323+'SAR Da'!W323+'URQ Da'!W323+'ROC Da'!W323+'SM Da'!W323+'BN Da'!W323+'BS Da'!W323+'TDC Da'!W323</f>
        <v>11</v>
      </c>
      <c r="X323" s="55">
        <f>+'MIT Da'!X323+'SAR Da'!X323+'URQ Da'!X323+'ROC Da'!X323+'SM Da'!X323+'BN Da'!X323+'BS Da'!X323+'TDC Da'!X323</f>
        <v>117</v>
      </c>
      <c r="Y323" s="55">
        <f>+'MIT Da'!Y323+'SAR Da'!Y323+'URQ Da'!Y323+'ROC Da'!Y323+'SM Da'!Y323+'BN Da'!Y323+'BS Da'!Y323+'TDC Da'!Y323</f>
        <v>5</v>
      </c>
      <c r="Z323" s="219">
        <f>+'MIT Da'!Z323+'SAR Da'!Z323+'URQ Da'!Z323+'ROC Da'!Z323+'SM Da'!Z323+'BN Da'!Z323+'BS Da'!Z323+'TDC Da'!Z323</f>
        <v>677</v>
      </c>
      <c r="AA323" s="55">
        <f>+'MIT Da'!AA323+'SAR Da'!AA323+'URQ Da'!AA323+'ROC Da'!AA323+'SM Da'!AA323+'BN Da'!AA323+'BS Da'!AA323+'TDC Da'!AA323</f>
        <v>196</v>
      </c>
      <c r="AB323" s="55">
        <f>+'MIT Da'!AB323+'SAR Da'!AB323+'URQ Da'!AB323+'ROC Da'!AB323+'SM Da'!AB323+'BN Da'!AB323+'BS Da'!AB323+'TDC Da'!AB323</f>
        <v>103</v>
      </c>
      <c r="AC323" s="55">
        <f>+'MIT Da'!AC323+'SAR Da'!AC323+'URQ Da'!AC323+'ROC Da'!AC323+'SM Da'!AC323+'BN Da'!AC323+'BS Da'!AC323+'TDC Da'!AC323</f>
        <v>677</v>
      </c>
      <c r="AD323" s="219">
        <f>+'MIT Da'!AD323+'SAR Da'!AD323+'URQ Da'!AD323+'ROC Da'!AD323+'SM Da'!AD323+'BN Da'!AD323+'BS Da'!AD323+'TDC Da'!AD323</f>
        <v>976</v>
      </c>
      <c r="AE323" s="55">
        <f>+'MIT Da'!AE323+'SAR Da'!AE323+'URQ Da'!AE323+'ROC Da'!AE323+'SM Da'!AE323+'BN Da'!AE323+'BS Da'!AE323+'TDC Da'!AE323</f>
        <v>59</v>
      </c>
      <c r="AF323" s="55">
        <f>+'MIT Da'!AF323+'SAR Da'!AF323+'URQ Da'!AF323+'ROC Da'!AF323+'SM Da'!AF323+'BN Da'!AF323+'BS Da'!AF323+'TDC Da'!AF323</f>
        <v>101</v>
      </c>
      <c r="AG323" s="55">
        <f>+'MIT Da'!AG323+'SAR Da'!AG323+'URQ Da'!AG323+'ROC Da'!AG323+'SM Da'!AG323+'BN Da'!AG323+'BS Da'!AG323+'TDC Da'!AG323</f>
        <v>469</v>
      </c>
      <c r="AH323" s="219">
        <f>+'MIT Da'!AH323+'SAR Da'!AH323+'URQ Da'!AH323+'ROC Da'!AH323+'SM Da'!AH323+'BN Da'!AH323+'BS Da'!AH323+'TDC Da'!AH323</f>
        <v>629</v>
      </c>
      <c r="AI323" s="10">
        <f>+'MIT Da'!AI323+'SAR Da'!AI323+'URQ Da'!AI323+'ROC Da'!AI323+'SM Da'!AI323+'BN Da'!AI323+'BS Da'!AI323+'TDC Da'!AI323</f>
        <v>280.81400000000002</v>
      </c>
      <c r="AJ323" s="10">
        <f>+'MIT Da'!AJ323+'SAR Da'!AJ323+'URQ Da'!AJ323+'ROC Da'!AJ323+'SM Da'!AJ323+'BN Da'!AJ323+'BS Da'!AJ323+'TDC Da'!AJ323</f>
        <v>2.4</v>
      </c>
      <c r="AK323" s="10">
        <f>+'MIT Da'!AK323+'SAR Da'!AK323+'URQ Da'!AK323+'ROC Da'!AK323+'SM Da'!AK323+'BN Da'!AK323+'BS Da'!AK323+'TDC Da'!AK323</f>
        <v>514.28800000000001</v>
      </c>
      <c r="AL323" s="222">
        <f>+'MIT Da'!AL323+'SAR Da'!AL323+'URQ Da'!AL323+'ROC Da'!AL323+'SM Da'!AL323+'BN Da'!AL323+'BS Da'!AL323+'TDC Da'!AL323</f>
        <v>797.50199999999995</v>
      </c>
      <c r="AM323" s="55">
        <f>+'MIT Da'!AM323+'SAR Da'!AM323+'URQ Da'!AM323+'ROC Da'!AM323+'SM Da'!AM323+'BN Da'!AM323+'BS Da'!AM323+'TDC Da'!AM323</f>
        <v>9</v>
      </c>
      <c r="AN323" s="55">
        <f>+'MIT Da'!AN323+'SAR Da'!AN323+'URQ Da'!AN323+'ROC Da'!AN323+'SM Da'!AN323+'BN Da'!AN323+'BS Da'!AN323+'TDC Da'!AN323</f>
        <v>56</v>
      </c>
      <c r="AO323" s="55">
        <f>+'MIT Da'!AO323+'SAR Da'!AO323+'URQ Da'!AO323+'ROC Da'!AO323+'SM Da'!AO323+'BN Da'!AO323+'BS Da'!AO323+'TDC Da'!AO323</f>
        <v>77</v>
      </c>
      <c r="AP323" s="232">
        <f>+'MIT Da'!AP323+'SAR Da'!AP323+'URQ Da'!AP323+'ROC Da'!AP323+'SM Da'!AP323+'BN Da'!AP323+'BS Da'!AP323+'TDC Da'!AP323</f>
        <v>142</v>
      </c>
      <c r="AQ323" s="55">
        <f>+'MIT Da'!AQ323+'SAR Da'!AQ323+'URQ Da'!AQ323+'ROC Da'!AQ323+'SM Da'!AQ323+'BN Da'!AQ323+'BS Da'!AQ323+'TDC Da'!AQ323</f>
        <v>564</v>
      </c>
      <c r="AR323" s="55">
        <f>+'MIT Da'!AR323+'SAR Da'!AR323+'URQ Da'!AR323+'ROC Da'!AR323+'SM Da'!AR323+'BN Da'!AR323+'BS Da'!AR323+'TDC Da'!AR323</f>
        <v>399</v>
      </c>
      <c r="AS323" s="55">
        <f>+'MIT Da'!AS323+'SAR Da'!AS323+'URQ Da'!AS323+'ROC Da'!AS323+'SM Da'!AS323+'BN Da'!AS323+'BS Da'!AS323+'TDC Da'!AS323</f>
        <v>72</v>
      </c>
      <c r="AT323" s="232">
        <f>+SUM(RED_InfraMR[[#This Row],[B.02.1 - Parque de Coches Eléctricos Motrices]:[B.02.3 - Parque de Coches Eléctricos Motrices Tipo R]])</f>
        <v>1035</v>
      </c>
      <c r="AU323" s="55">
        <f>+'MIT Da'!AU323+'SAR Da'!AU323+'URQ Da'!AU323+'ROC Da'!AU323+'SM Da'!AU323+'BN Da'!AU323+'BS Da'!AU323+'TDC Da'!AU323</f>
        <v>12</v>
      </c>
      <c r="AV323" s="55">
        <f>+'MIT Da'!AV323+'SAR Da'!AV323+'URQ Da'!AV323+'ROC Da'!AV323+'SM Da'!AV323+'BN Da'!AV323+'BS Da'!AV323+'TDC Da'!AV323</f>
        <v>33</v>
      </c>
      <c r="AW323" s="55">
        <f>+'MIT Da'!AW323+'SAR Da'!AW323+'URQ Da'!AW323+'ROC Da'!AW323+'SM Da'!AW323+'BN Da'!AW323+'BS Da'!AW323+'TDC Da'!AW323</f>
        <v>64</v>
      </c>
      <c r="AX323" s="232">
        <f>+SUM(RED_InfraMR[[#This Row],[B.03.1 - Parque de Coches Motores Motrices Remolcados]:[B.03.3 - Parque de Coches Motores Motrices Cabina]])</f>
        <v>109</v>
      </c>
      <c r="AY323" s="55">
        <f>+'MIT Da'!AY323+'SAR Da'!AY323+'URQ Da'!AY323+'ROC Da'!AY323+'SM Da'!AY323+'BN Da'!AY323+'BS Da'!AY323+'TDC Da'!AY323</f>
        <v>496</v>
      </c>
      <c r="AZ323" s="55">
        <f>+'MIT Da'!AZ323+'SAR Da'!AZ323+'URQ Da'!AZ323+'ROC Da'!AZ323+'SM Da'!AZ323+'BN Da'!AZ323+'BS Da'!AZ323+'TDC Da'!AZ323</f>
        <v>128</v>
      </c>
      <c r="BA323" s="55">
        <f>+'MIT Da'!BA323+'SAR Da'!BA323+'URQ Da'!BA323+'ROC Da'!BA323+'SM Da'!BA323+'BN Da'!BA323+'BS Da'!BA323+'TDC Da'!BA323</f>
        <v>15</v>
      </c>
      <c r="BB323" s="55">
        <f>+'MIT Da'!BB323+'SAR Da'!BB323+'URQ Da'!BB323+'ROC Da'!BB323+'SM Da'!BB323+'BN Da'!BB323+'BS Da'!BB323+'TDC Da'!BB323</f>
        <v>0</v>
      </c>
      <c r="BC323" s="232">
        <f>+SUM(RED_InfraMR[[#This Row],[B.04.1 - Parque de Coches Remolcados Clase Unica]:[B.04.5 - Parque de Coches Remolcados para Servicios Especiales (Cartoneros)]])</f>
        <v>639</v>
      </c>
      <c r="BD323" s="393">
        <f>+'MIT Da'!BD323+'SAR Da'!BD323+'URQ Da'!BD323+'ROC Da'!BD323+'SM Da'!BD323+'BN Da'!BD323+'BS Da'!BD323+'TDC Da'!BD323</f>
        <v>164</v>
      </c>
      <c r="BE323" s="55">
        <f>+'MIT Da'!BE323+'SAR Da'!BE323+'URQ Da'!BE323+'ROC Da'!BE323+'SM Da'!BE323+'BN Da'!BE323+'BS Da'!BE323+'TDC Da'!BE323</f>
        <v>33</v>
      </c>
      <c r="BF323" s="55">
        <f>+'MIT Da'!BF323+'SAR Da'!BF323+'URQ Da'!BF323+'ROC Da'!BF323+'SM Da'!BF323+'BN Da'!BF323+'BS Da'!BF323+'TDC Da'!BF323</f>
        <v>103</v>
      </c>
      <c r="BG323" s="235"/>
    </row>
    <row r="324" spans="1:59">
      <c r="A324" s="1">
        <v>2019</v>
      </c>
      <c r="B324" s="1" t="s">
        <v>71</v>
      </c>
      <c r="C324" s="10">
        <f>+'MIT Da'!C324+'SAR Da'!C324+'URQ Da'!C324+'ROC Da'!C324+'SM Da'!C324+'BN Da'!C324+'BS Da'!C324+'TDC Da'!C324</f>
        <v>240.07</v>
      </c>
      <c r="D324" s="10">
        <f>+'MIT Da'!D324+'SAR Da'!D324+'URQ Da'!D324+'ROC Da'!D324+'SM Da'!D324+'BN Da'!D324+'BS Da'!D324+'TDC Da'!D324</f>
        <v>457.678</v>
      </c>
      <c r="E324" s="10">
        <f>+'MIT Da'!E324+'SAR Da'!E324+'URQ Da'!E324+'ROC Da'!E324+'SM Da'!E324+'BN Da'!E324+'BS Da'!E324+'TDC Da'!E324</f>
        <v>0</v>
      </c>
      <c r="F324" s="10">
        <f>+'MIT Da'!F324+'SAR Da'!F324+'URQ Da'!F324+'ROC Da'!F324+'SM Da'!F324+'BN Da'!F324+'BS Da'!F324+'TDC Da'!F324</f>
        <v>257.54663999999997</v>
      </c>
      <c r="G324" s="192">
        <f>+'MIT Da'!G324+'SAR Da'!G324+'URQ Da'!G324+'ROC Da'!G324+'SM Da'!G324+'BN Da'!G324+'BS Da'!G324+'TDC Da'!G324</f>
        <v>955.29464000000007</v>
      </c>
      <c r="H324" s="192">
        <f>+'MIT Da'!H324+'SAR Da'!H324+'URQ Da'!H324+'ROC Da'!H324+'SM Da'!H324+'BN Da'!H324+'BS Da'!H324+'TDC Da'!H324</f>
        <v>939.79464000000007</v>
      </c>
      <c r="I324" s="10">
        <f>+'MIT Da'!I324+'SAR Da'!I324+'URQ Da'!I324+'ROC Da'!I324+'SM Da'!I324+'BN Da'!I324+'BS Da'!I324+'TDC Da'!I324</f>
        <v>1069.7341099999999</v>
      </c>
      <c r="J324" s="10">
        <f>+'MIT Da'!J324+'SAR Da'!J324+'URQ Da'!J324+'ROC Da'!J324+'SM Da'!J324+'BN Da'!J324+'BS Da'!J324+'TDC Da'!J324</f>
        <v>1163.2139099999999</v>
      </c>
      <c r="K324" s="10">
        <f>+'MIT Da'!K324+'SAR Da'!K324+'URQ Da'!K324+'ROC Da'!K324+'SM Da'!K324+'BN Da'!K324+'BS Da'!K324+'TDC Da'!K324</f>
        <v>54.516999999999996</v>
      </c>
      <c r="L324" s="10">
        <f>+'MIT Da'!L324+'SAR Da'!L324+'URQ Da'!L324+'ROC Da'!L324+'SM Da'!L324+'BN Da'!L324+'BS Da'!L324+'TDC Da'!L324</f>
        <v>542.23900000000003</v>
      </c>
      <c r="M324" s="10">
        <f>+'MIT Da'!M324+'SAR Da'!M324+'URQ Da'!M324+'ROC Da'!M324+'SM Da'!M324+'BN Da'!M324+'BS Da'!M324+'TDC Da'!M324</f>
        <v>21.314999999999998</v>
      </c>
      <c r="N324" s="192">
        <f>+'MIT Da'!N324+'SAR Da'!N324+'URQ Da'!N324+'ROC Da'!N324+'SM Da'!N324+'BN Da'!N324+'BS Da'!N324+'TDC Da'!N324</f>
        <v>1705.4529099999997</v>
      </c>
      <c r="O324" s="192">
        <f>+'MIT Da'!O324+'SAR Da'!O324+'URQ Da'!O324+'ROC Da'!O324+'SM Da'!O324+'BN Da'!O324+'BS Da'!O324+'TDC Da'!O324</f>
        <v>1687.9889099999998</v>
      </c>
      <c r="P324" s="55">
        <f>+'MIT Da'!P324+'SAR Da'!P324+'URQ Da'!P324+'ROC Da'!P324+'SM Da'!P324+'BN Da'!P324+'BS Da'!P324+'TDC Da'!P324</f>
        <v>215</v>
      </c>
      <c r="Q324" s="55">
        <f>+'MIT Da'!Q324+'SAR Da'!Q324+'URQ Da'!Q324+'ROC Da'!Q324+'SM Da'!Q324+'BN Da'!Q324+'BS Da'!Q324+'TDC Da'!Q324</f>
        <v>58</v>
      </c>
      <c r="R324" s="55">
        <f>+'MIT Da'!R324+'SAR Da'!R324+'URQ Da'!R324+'ROC Da'!R324+'SM Da'!R324+'BN Da'!R324+'BS Da'!R324+'TDC Da'!R324</f>
        <v>10</v>
      </c>
      <c r="S324" s="213">
        <f>+'MIT Da'!S324+'SAR Da'!S324+'URQ Da'!S324+'ROC Da'!S324+'SM Da'!S324+'BN Da'!S324+'BS Da'!S324+'TDC Da'!S324</f>
        <v>283</v>
      </c>
      <c r="T324" s="213">
        <f>+'MIT Da'!T324+'SAR Da'!T324+'URQ Da'!T324+'ROC Da'!T324+'SM Da'!T324+'BN Da'!T324+'BS Da'!T324+'TDC Da'!T324</f>
        <v>274</v>
      </c>
      <c r="U324" s="55">
        <f>+'MIT Da'!U324+'SAR Da'!U324+'URQ Da'!U324+'ROC Da'!U324+'SM Da'!U324+'BN Da'!U324+'BS Da'!U324+'TDC Da'!U324</f>
        <v>137</v>
      </c>
      <c r="V324" s="55">
        <f>+'MIT Da'!V324+'SAR Da'!V324+'URQ Da'!V324+'ROC Da'!V324+'SM Da'!V324+'BN Da'!V324+'BS Da'!V324+'TDC Da'!V324</f>
        <v>407</v>
      </c>
      <c r="W324" s="55">
        <f>+'MIT Da'!W324+'SAR Da'!W324+'URQ Da'!W324+'ROC Da'!W324+'SM Da'!W324+'BN Da'!W324+'BS Da'!W324+'TDC Da'!W324</f>
        <v>11</v>
      </c>
      <c r="X324" s="55">
        <f>+'MIT Da'!X324+'SAR Da'!X324+'URQ Da'!X324+'ROC Da'!X324+'SM Da'!X324+'BN Da'!X324+'BS Da'!X324+'TDC Da'!X324</f>
        <v>117</v>
      </c>
      <c r="Y324" s="55">
        <f>+'MIT Da'!Y324+'SAR Da'!Y324+'URQ Da'!Y324+'ROC Da'!Y324+'SM Da'!Y324+'BN Da'!Y324+'BS Da'!Y324+'TDC Da'!Y324</f>
        <v>5</v>
      </c>
      <c r="Z324" s="219">
        <f>+'MIT Da'!Z324+'SAR Da'!Z324+'URQ Da'!Z324+'ROC Da'!Z324+'SM Da'!Z324+'BN Da'!Z324+'BS Da'!Z324+'TDC Da'!Z324</f>
        <v>677</v>
      </c>
      <c r="AA324" s="55">
        <f>+'MIT Da'!AA324+'SAR Da'!AA324+'URQ Da'!AA324+'ROC Da'!AA324+'SM Da'!AA324+'BN Da'!AA324+'BS Da'!AA324+'TDC Da'!AA324</f>
        <v>196</v>
      </c>
      <c r="AB324" s="55">
        <f>+'MIT Da'!AB324+'SAR Da'!AB324+'URQ Da'!AB324+'ROC Da'!AB324+'SM Da'!AB324+'BN Da'!AB324+'BS Da'!AB324+'TDC Da'!AB324</f>
        <v>103</v>
      </c>
      <c r="AC324" s="55">
        <f>+'MIT Da'!AC324+'SAR Da'!AC324+'URQ Da'!AC324+'ROC Da'!AC324+'SM Da'!AC324+'BN Da'!AC324+'BS Da'!AC324+'TDC Da'!AC324</f>
        <v>677</v>
      </c>
      <c r="AD324" s="219">
        <f>+'MIT Da'!AD324+'SAR Da'!AD324+'URQ Da'!AD324+'ROC Da'!AD324+'SM Da'!AD324+'BN Da'!AD324+'BS Da'!AD324+'TDC Da'!AD324</f>
        <v>976</v>
      </c>
      <c r="AE324" s="55">
        <f>+'MIT Da'!AE324+'SAR Da'!AE324+'URQ Da'!AE324+'ROC Da'!AE324+'SM Da'!AE324+'BN Da'!AE324+'BS Da'!AE324+'TDC Da'!AE324</f>
        <v>59</v>
      </c>
      <c r="AF324" s="55">
        <f>+'MIT Da'!AF324+'SAR Da'!AF324+'URQ Da'!AF324+'ROC Da'!AF324+'SM Da'!AF324+'BN Da'!AF324+'BS Da'!AF324+'TDC Da'!AF324</f>
        <v>101</v>
      </c>
      <c r="AG324" s="55">
        <f>+'MIT Da'!AG324+'SAR Da'!AG324+'URQ Da'!AG324+'ROC Da'!AG324+'SM Da'!AG324+'BN Da'!AG324+'BS Da'!AG324+'TDC Da'!AG324</f>
        <v>469</v>
      </c>
      <c r="AH324" s="219">
        <f>+'MIT Da'!AH324+'SAR Da'!AH324+'URQ Da'!AH324+'ROC Da'!AH324+'SM Da'!AH324+'BN Da'!AH324+'BS Da'!AH324+'TDC Da'!AH324</f>
        <v>629</v>
      </c>
      <c r="AI324" s="10">
        <f>+'MIT Da'!AI324+'SAR Da'!AI324+'URQ Da'!AI324+'ROC Da'!AI324+'SM Da'!AI324+'BN Da'!AI324+'BS Da'!AI324+'TDC Da'!AI324</f>
        <v>280.81400000000002</v>
      </c>
      <c r="AJ324" s="10">
        <f>+'MIT Da'!AJ324+'SAR Da'!AJ324+'URQ Da'!AJ324+'ROC Da'!AJ324+'SM Da'!AJ324+'BN Da'!AJ324+'BS Da'!AJ324+'TDC Da'!AJ324</f>
        <v>2.4</v>
      </c>
      <c r="AK324" s="10">
        <f>+'MIT Da'!AK324+'SAR Da'!AK324+'URQ Da'!AK324+'ROC Da'!AK324+'SM Da'!AK324+'BN Da'!AK324+'BS Da'!AK324+'TDC Da'!AK324</f>
        <v>514.28800000000001</v>
      </c>
      <c r="AL324" s="222">
        <f>+'MIT Da'!AL324+'SAR Da'!AL324+'URQ Da'!AL324+'ROC Da'!AL324+'SM Da'!AL324+'BN Da'!AL324+'BS Da'!AL324+'TDC Da'!AL324</f>
        <v>797.50199999999995</v>
      </c>
      <c r="AM324" s="55">
        <f>+'MIT Da'!AM324+'SAR Da'!AM324+'URQ Da'!AM324+'ROC Da'!AM324+'SM Da'!AM324+'BN Da'!AM324+'BS Da'!AM324+'TDC Da'!AM324</f>
        <v>9</v>
      </c>
      <c r="AN324" s="55">
        <f>+'MIT Da'!AN324+'SAR Da'!AN324+'URQ Da'!AN324+'ROC Da'!AN324+'SM Da'!AN324+'BN Da'!AN324+'BS Da'!AN324+'TDC Da'!AN324</f>
        <v>56</v>
      </c>
      <c r="AO324" s="55">
        <f>+'MIT Da'!AO324+'SAR Da'!AO324+'URQ Da'!AO324+'ROC Da'!AO324+'SM Da'!AO324+'BN Da'!AO324+'BS Da'!AO324+'TDC Da'!AO324</f>
        <v>77</v>
      </c>
      <c r="AP324" s="232">
        <f>+'MIT Da'!AP324+'SAR Da'!AP324+'URQ Da'!AP324+'ROC Da'!AP324+'SM Da'!AP324+'BN Da'!AP324+'BS Da'!AP324+'TDC Da'!AP324</f>
        <v>142</v>
      </c>
      <c r="AQ324" s="55">
        <f>+'MIT Da'!AQ324+'SAR Da'!AQ324+'URQ Da'!AQ324+'ROC Da'!AQ324+'SM Da'!AQ324+'BN Da'!AQ324+'BS Da'!AQ324+'TDC Da'!AQ324</f>
        <v>564</v>
      </c>
      <c r="AR324" s="55">
        <f>+'MIT Da'!AR324+'SAR Da'!AR324+'URQ Da'!AR324+'ROC Da'!AR324+'SM Da'!AR324+'BN Da'!AR324+'BS Da'!AR324+'TDC Da'!AR324</f>
        <v>399</v>
      </c>
      <c r="AS324" s="55">
        <f>+'MIT Da'!AS324+'SAR Da'!AS324+'URQ Da'!AS324+'ROC Da'!AS324+'SM Da'!AS324+'BN Da'!AS324+'BS Da'!AS324+'TDC Da'!AS324</f>
        <v>72</v>
      </c>
      <c r="AT324" s="232">
        <f>+SUM(RED_InfraMR[[#This Row],[B.02.1 - Parque de Coches Eléctricos Motrices]:[B.02.3 - Parque de Coches Eléctricos Motrices Tipo R]])</f>
        <v>1035</v>
      </c>
      <c r="AU324" s="55">
        <f>+'MIT Da'!AU324+'SAR Da'!AU324+'URQ Da'!AU324+'ROC Da'!AU324+'SM Da'!AU324+'BN Da'!AU324+'BS Da'!AU324+'TDC Da'!AU324</f>
        <v>12</v>
      </c>
      <c r="AV324" s="55">
        <f>+'MIT Da'!AV324+'SAR Da'!AV324+'URQ Da'!AV324+'ROC Da'!AV324+'SM Da'!AV324+'BN Da'!AV324+'BS Da'!AV324+'TDC Da'!AV324</f>
        <v>33</v>
      </c>
      <c r="AW324" s="55">
        <f>+'MIT Da'!AW324+'SAR Da'!AW324+'URQ Da'!AW324+'ROC Da'!AW324+'SM Da'!AW324+'BN Da'!AW324+'BS Da'!AW324+'TDC Da'!AW324</f>
        <v>64</v>
      </c>
      <c r="AX324" s="232">
        <f>+SUM(RED_InfraMR[[#This Row],[B.03.1 - Parque de Coches Motores Motrices Remolcados]:[B.03.3 - Parque de Coches Motores Motrices Cabina]])</f>
        <v>109</v>
      </c>
      <c r="AY324" s="55">
        <f>+'MIT Da'!AY324+'SAR Da'!AY324+'URQ Da'!AY324+'ROC Da'!AY324+'SM Da'!AY324+'BN Da'!AY324+'BS Da'!AY324+'TDC Da'!AY324</f>
        <v>496</v>
      </c>
      <c r="AZ324" s="55">
        <f>+'MIT Da'!AZ324+'SAR Da'!AZ324+'URQ Da'!AZ324+'ROC Da'!AZ324+'SM Da'!AZ324+'BN Da'!AZ324+'BS Da'!AZ324+'TDC Da'!AZ324</f>
        <v>128</v>
      </c>
      <c r="BA324" s="55">
        <f>+'MIT Da'!BA324+'SAR Da'!BA324+'URQ Da'!BA324+'ROC Da'!BA324+'SM Da'!BA324+'BN Da'!BA324+'BS Da'!BA324+'TDC Da'!BA324</f>
        <v>15</v>
      </c>
      <c r="BB324" s="55">
        <f>+'MIT Da'!BB324+'SAR Da'!BB324+'URQ Da'!BB324+'ROC Da'!BB324+'SM Da'!BB324+'BN Da'!BB324+'BS Da'!BB324+'TDC Da'!BB324</f>
        <v>0</v>
      </c>
      <c r="BC324" s="232">
        <f>+SUM(RED_InfraMR[[#This Row],[B.04.1 - Parque de Coches Remolcados Clase Unica]:[B.04.5 - Parque de Coches Remolcados para Servicios Especiales (Cartoneros)]])</f>
        <v>639</v>
      </c>
      <c r="BD324" s="393">
        <f>+'MIT Da'!BD324+'SAR Da'!BD324+'URQ Da'!BD324+'ROC Da'!BD324+'SM Da'!BD324+'BN Da'!BD324+'BS Da'!BD324+'TDC Da'!BD324</f>
        <v>164</v>
      </c>
      <c r="BE324" s="55">
        <f>+'MIT Da'!BE324+'SAR Da'!BE324+'URQ Da'!BE324+'ROC Da'!BE324+'SM Da'!BE324+'BN Da'!BE324+'BS Da'!BE324+'TDC Da'!BE324</f>
        <v>33</v>
      </c>
      <c r="BF324" s="55">
        <f>+'MIT Da'!BF324+'SAR Da'!BF324+'URQ Da'!BF324+'ROC Da'!BF324+'SM Da'!BF324+'BN Da'!BF324+'BS Da'!BF324+'TDC Da'!BF324</f>
        <v>103</v>
      </c>
      <c r="BG324" s="235"/>
    </row>
    <row r="325" spans="1:59">
      <c r="A325" s="1">
        <v>2019</v>
      </c>
      <c r="B325" s="1" t="s">
        <v>72</v>
      </c>
      <c r="C325" s="10">
        <f>+'MIT Da'!C325+'SAR Da'!C325+'URQ Da'!C325+'ROC Da'!C325+'SM Da'!C325+'BN Da'!C325+'BS Da'!C325+'TDC Da'!C325</f>
        <v>240.07</v>
      </c>
      <c r="D325" s="10">
        <f>+'MIT Da'!D325+'SAR Da'!D325+'URQ Da'!D325+'ROC Da'!D325+'SM Da'!D325+'BN Da'!D325+'BS Da'!D325+'TDC Da'!D325</f>
        <v>457.678</v>
      </c>
      <c r="E325" s="10">
        <f>+'MIT Da'!E325+'SAR Da'!E325+'URQ Da'!E325+'ROC Da'!E325+'SM Da'!E325+'BN Da'!E325+'BS Da'!E325+'TDC Da'!E325</f>
        <v>0</v>
      </c>
      <c r="F325" s="10">
        <f>+'MIT Da'!F325+'SAR Da'!F325+'URQ Da'!F325+'ROC Da'!F325+'SM Da'!F325+'BN Da'!F325+'BS Da'!F325+'TDC Da'!F325</f>
        <v>257.54663999999997</v>
      </c>
      <c r="G325" s="192">
        <f>+'MIT Da'!G325+'SAR Da'!G325+'URQ Da'!G325+'ROC Da'!G325+'SM Da'!G325+'BN Da'!G325+'BS Da'!G325+'TDC Da'!G325</f>
        <v>955.29464000000007</v>
      </c>
      <c r="H325" s="192">
        <f>+'MIT Da'!H325+'SAR Da'!H325+'URQ Da'!H325+'ROC Da'!H325+'SM Da'!H325+'BN Da'!H325+'BS Da'!H325+'TDC Da'!H325</f>
        <v>939.79464000000007</v>
      </c>
      <c r="I325" s="10">
        <f>+'MIT Da'!I325+'SAR Da'!I325+'URQ Da'!I325+'ROC Da'!I325+'SM Da'!I325+'BN Da'!I325+'BS Da'!I325+'TDC Da'!I325</f>
        <v>1069.7341099999999</v>
      </c>
      <c r="J325" s="10">
        <f>+'MIT Da'!J325+'SAR Da'!J325+'URQ Da'!J325+'ROC Da'!J325+'SM Da'!J325+'BN Da'!J325+'BS Da'!J325+'TDC Da'!J325</f>
        <v>1163.2139099999999</v>
      </c>
      <c r="K325" s="10">
        <f>+'MIT Da'!K325+'SAR Da'!K325+'URQ Da'!K325+'ROC Da'!K325+'SM Da'!K325+'BN Da'!K325+'BS Da'!K325+'TDC Da'!K325</f>
        <v>54.516999999999996</v>
      </c>
      <c r="L325" s="10">
        <f>+'MIT Da'!L325+'SAR Da'!L325+'URQ Da'!L325+'ROC Da'!L325+'SM Da'!L325+'BN Da'!L325+'BS Da'!L325+'TDC Da'!L325</f>
        <v>542.23900000000003</v>
      </c>
      <c r="M325" s="10">
        <f>+'MIT Da'!M325+'SAR Da'!M325+'URQ Da'!M325+'ROC Da'!M325+'SM Da'!M325+'BN Da'!M325+'BS Da'!M325+'TDC Da'!M325</f>
        <v>21.314999999999998</v>
      </c>
      <c r="N325" s="192">
        <f>+'MIT Da'!N325+'SAR Da'!N325+'URQ Da'!N325+'ROC Da'!N325+'SM Da'!N325+'BN Da'!N325+'BS Da'!N325+'TDC Da'!N325</f>
        <v>1705.4529099999997</v>
      </c>
      <c r="O325" s="192">
        <f>+'MIT Da'!O325+'SAR Da'!O325+'URQ Da'!O325+'ROC Da'!O325+'SM Da'!O325+'BN Da'!O325+'BS Da'!O325+'TDC Da'!O325</f>
        <v>1687.9889099999998</v>
      </c>
      <c r="P325" s="55">
        <f>+'MIT Da'!P325+'SAR Da'!P325+'URQ Da'!P325+'ROC Da'!P325+'SM Da'!P325+'BN Da'!P325+'BS Da'!P325+'TDC Da'!P325</f>
        <v>216</v>
      </c>
      <c r="Q325" s="55">
        <f>+'MIT Da'!Q325+'SAR Da'!Q325+'URQ Da'!Q325+'ROC Da'!Q325+'SM Da'!Q325+'BN Da'!Q325+'BS Da'!Q325+'TDC Da'!Q325</f>
        <v>58</v>
      </c>
      <c r="R325" s="55">
        <f>+'MIT Da'!R325+'SAR Da'!R325+'URQ Da'!R325+'ROC Da'!R325+'SM Da'!R325+'BN Da'!R325+'BS Da'!R325+'TDC Da'!R325</f>
        <v>10</v>
      </c>
      <c r="S325" s="213">
        <f>+'MIT Da'!S325+'SAR Da'!S325+'URQ Da'!S325+'ROC Da'!S325+'SM Da'!S325+'BN Da'!S325+'BS Da'!S325+'TDC Da'!S325</f>
        <v>284</v>
      </c>
      <c r="T325" s="213">
        <f>+'MIT Da'!T325+'SAR Da'!T325+'URQ Da'!T325+'ROC Da'!T325+'SM Da'!T325+'BN Da'!T325+'BS Da'!T325+'TDC Da'!T325</f>
        <v>275</v>
      </c>
      <c r="U325" s="55">
        <f>+'MIT Da'!U325+'SAR Da'!U325+'URQ Da'!U325+'ROC Da'!U325+'SM Da'!U325+'BN Da'!U325+'BS Da'!U325+'TDC Da'!U325</f>
        <v>137</v>
      </c>
      <c r="V325" s="55">
        <f>+'MIT Da'!V325+'SAR Da'!V325+'URQ Da'!V325+'ROC Da'!V325+'SM Da'!V325+'BN Da'!V325+'BS Da'!V325+'TDC Da'!V325</f>
        <v>407</v>
      </c>
      <c r="W325" s="55">
        <f>+'MIT Da'!W325+'SAR Da'!W325+'URQ Da'!W325+'ROC Da'!W325+'SM Da'!W325+'BN Da'!W325+'BS Da'!W325+'TDC Da'!W325</f>
        <v>11</v>
      </c>
      <c r="X325" s="55">
        <f>+'MIT Da'!X325+'SAR Da'!X325+'URQ Da'!X325+'ROC Da'!X325+'SM Da'!X325+'BN Da'!X325+'BS Da'!X325+'TDC Da'!X325</f>
        <v>117</v>
      </c>
      <c r="Y325" s="55">
        <f>+'MIT Da'!Y325+'SAR Da'!Y325+'URQ Da'!Y325+'ROC Da'!Y325+'SM Da'!Y325+'BN Da'!Y325+'BS Da'!Y325+'TDC Da'!Y325</f>
        <v>5</v>
      </c>
      <c r="Z325" s="219">
        <f>+'MIT Da'!Z325+'SAR Da'!Z325+'URQ Da'!Z325+'ROC Da'!Z325+'SM Da'!Z325+'BN Da'!Z325+'BS Da'!Z325+'TDC Da'!Z325</f>
        <v>677</v>
      </c>
      <c r="AA325" s="55">
        <f>+'MIT Da'!AA325+'SAR Da'!AA325+'URQ Da'!AA325+'ROC Da'!AA325+'SM Da'!AA325+'BN Da'!AA325+'BS Da'!AA325+'TDC Da'!AA325</f>
        <v>196</v>
      </c>
      <c r="AB325" s="55">
        <f>+'MIT Da'!AB325+'SAR Da'!AB325+'URQ Da'!AB325+'ROC Da'!AB325+'SM Da'!AB325+'BN Da'!AB325+'BS Da'!AB325+'TDC Da'!AB325</f>
        <v>103</v>
      </c>
      <c r="AC325" s="55">
        <f>+'MIT Da'!AC325+'SAR Da'!AC325+'URQ Da'!AC325+'ROC Da'!AC325+'SM Da'!AC325+'BN Da'!AC325+'BS Da'!AC325+'TDC Da'!AC325</f>
        <v>677</v>
      </c>
      <c r="AD325" s="219">
        <f>+'MIT Da'!AD325+'SAR Da'!AD325+'URQ Da'!AD325+'ROC Da'!AD325+'SM Da'!AD325+'BN Da'!AD325+'BS Da'!AD325+'TDC Da'!AD325</f>
        <v>976</v>
      </c>
      <c r="AE325" s="55">
        <f>+'MIT Da'!AE325+'SAR Da'!AE325+'URQ Da'!AE325+'ROC Da'!AE325+'SM Da'!AE325+'BN Da'!AE325+'BS Da'!AE325+'TDC Da'!AE325</f>
        <v>59</v>
      </c>
      <c r="AF325" s="55">
        <f>+'MIT Da'!AF325+'SAR Da'!AF325+'URQ Da'!AF325+'ROC Da'!AF325+'SM Da'!AF325+'BN Da'!AF325+'BS Da'!AF325+'TDC Da'!AF325</f>
        <v>101</v>
      </c>
      <c r="AG325" s="55">
        <f>+'MIT Da'!AG325+'SAR Da'!AG325+'URQ Da'!AG325+'ROC Da'!AG325+'SM Da'!AG325+'BN Da'!AG325+'BS Da'!AG325+'TDC Da'!AG325</f>
        <v>469</v>
      </c>
      <c r="AH325" s="219">
        <f>+'MIT Da'!AH325+'SAR Da'!AH325+'URQ Da'!AH325+'ROC Da'!AH325+'SM Da'!AH325+'BN Da'!AH325+'BS Da'!AH325+'TDC Da'!AH325</f>
        <v>629</v>
      </c>
      <c r="AI325" s="10">
        <f>+'MIT Da'!AI325+'SAR Da'!AI325+'URQ Da'!AI325+'ROC Da'!AI325+'SM Da'!AI325+'BN Da'!AI325+'BS Da'!AI325+'TDC Da'!AI325</f>
        <v>280.81400000000002</v>
      </c>
      <c r="AJ325" s="10">
        <f>+'MIT Da'!AJ325+'SAR Da'!AJ325+'URQ Da'!AJ325+'ROC Da'!AJ325+'SM Da'!AJ325+'BN Da'!AJ325+'BS Da'!AJ325+'TDC Da'!AJ325</f>
        <v>2.4</v>
      </c>
      <c r="AK325" s="10">
        <f>+'MIT Da'!AK325+'SAR Da'!AK325+'URQ Da'!AK325+'ROC Da'!AK325+'SM Da'!AK325+'BN Da'!AK325+'BS Da'!AK325+'TDC Da'!AK325</f>
        <v>514.28800000000001</v>
      </c>
      <c r="AL325" s="222">
        <f>+'MIT Da'!AL325+'SAR Da'!AL325+'URQ Da'!AL325+'ROC Da'!AL325+'SM Da'!AL325+'BN Da'!AL325+'BS Da'!AL325+'TDC Da'!AL325</f>
        <v>797.50199999999995</v>
      </c>
      <c r="AM325" s="55">
        <f>+'MIT Da'!AM325+'SAR Da'!AM325+'URQ Da'!AM325+'ROC Da'!AM325+'SM Da'!AM325+'BN Da'!AM325+'BS Da'!AM325+'TDC Da'!AM325</f>
        <v>9</v>
      </c>
      <c r="AN325" s="55">
        <f>+'MIT Da'!AN325+'SAR Da'!AN325+'URQ Da'!AN325+'ROC Da'!AN325+'SM Da'!AN325+'BN Da'!AN325+'BS Da'!AN325+'TDC Da'!AN325</f>
        <v>56</v>
      </c>
      <c r="AO325" s="55">
        <f>+'MIT Da'!AO325+'SAR Da'!AO325+'URQ Da'!AO325+'ROC Da'!AO325+'SM Da'!AO325+'BN Da'!AO325+'BS Da'!AO325+'TDC Da'!AO325</f>
        <v>77</v>
      </c>
      <c r="AP325" s="232">
        <f>+'MIT Da'!AP325+'SAR Da'!AP325+'URQ Da'!AP325+'ROC Da'!AP325+'SM Da'!AP325+'BN Da'!AP325+'BS Da'!AP325+'TDC Da'!AP325</f>
        <v>142</v>
      </c>
      <c r="AQ325" s="55">
        <f>+'MIT Da'!AQ325+'SAR Da'!AQ325+'URQ Da'!AQ325+'ROC Da'!AQ325+'SM Da'!AQ325+'BN Da'!AQ325+'BS Da'!AQ325+'TDC Da'!AQ325</f>
        <v>564</v>
      </c>
      <c r="AR325" s="55">
        <f>+'MIT Da'!AR325+'SAR Da'!AR325+'URQ Da'!AR325+'ROC Da'!AR325+'SM Da'!AR325+'BN Da'!AR325+'BS Da'!AR325+'TDC Da'!AR325</f>
        <v>399</v>
      </c>
      <c r="AS325" s="55">
        <f>+'MIT Da'!AS325+'SAR Da'!AS325+'URQ Da'!AS325+'ROC Da'!AS325+'SM Da'!AS325+'BN Da'!AS325+'BS Da'!AS325+'TDC Da'!AS325</f>
        <v>72</v>
      </c>
      <c r="AT325" s="232">
        <f>+SUM(RED_InfraMR[[#This Row],[B.02.1 - Parque de Coches Eléctricos Motrices]:[B.02.3 - Parque de Coches Eléctricos Motrices Tipo R]])</f>
        <v>1035</v>
      </c>
      <c r="AU325" s="55">
        <f>+'MIT Da'!AU325+'SAR Da'!AU325+'URQ Da'!AU325+'ROC Da'!AU325+'SM Da'!AU325+'BN Da'!AU325+'BS Da'!AU325+'TDC Da'!AU325</f>
        <v>12</v>
      </c>
      <c r="AV325" s="55">
        <f>+'MIT Da'!AV325+'SAR Da'!AV325+'URQ Da'!AV325+'ROC Da'!AV325+'SM Da'!AV325+'BN Da'!AV325+'BS Da'!AV325+'TDC Da'!AV325</f>
        <v>33</v>
      </c>
      <c r="AW325" s="55">
        <f>+'MIT Da'!AW325+'SAR Da'!AW325+'URQ Da'!AW325+'ROC Da'!AW325+'SM Da'!AW325+'BN Da'!AW325+'BS Da'!AW325+'TDC Da'!AW325</f>
        <v>64</v>
      </c>
      <c r="AX325" s="232">
        <f>+SUM(RED_InfraMR[[#This Row],[B.03.1 - Parque de Coches Motores Motrices Remolcados]:[B.03.3 - Parque de Coches Motores Motrices Cabina]])</f>
        <v>109</v>
      </c>
      <c r="AY325" s="55">
        <f>+'MIT Da'!AY325+'SAR Da'!AY325+'URQ Da'!AY325+'ROC Da'!AY325+'SM Da'!AY325+'BN Da'!AY325+'BS Da'!AY325+'TDC Da'!AY325</f>
        <v>496</v>
      </c>
      <c r="AZ325" s="55">
        <f>+'MIT Da'!AZ325+'SAR Da'!AZ325+'URQ Da'!AZ325+'ROC Da'!AZ325+'SM Da'!AZ325+'BN Da'!AZ325+'BS Da'!AZ325+'TDC Da'!AZ325</f>
        <v>128</v>
      </c>
      <c r="BA325" s="55">
        <f>+'MIT Da'!BA325+'SAR Da'!BA325+'URQ Da'!BA325+'ROC Da'!BA325+'SM Da'!BA325+'BN Da'!BA325+'BS Da'!BA325+'TDC Da'!BA325</f>
        <v>15</v>
      </c>
      <c r="BB325" s="55">
        <f>+'MIT Da'!BB325+'SAR Da'!BB325+'URQ Da'!BB325+'ROC Da'!BB325+'SM Da'!BB325+'BN Da'!BB325+'BS Da'!BB325+'TDC Da'!BB325</f>
        <v>0</v>
      </c>
      <c r="BC325" s="232">
        <f>+SUM(RED_InfraMR[[#This Row],[B.04.1 - Parque de Coches Remolcados Clase Unica]:[B.04.5 - Parque de Coches Remolcados para Servicios Especiales (Cartoneros)]])</f>
        <v>639</v>
      </c>
      <c r="BD325" s="393">
        <f>+'MIT Da'!BD325+'SAR Da'!BD325+'URQ Da'!BD325+'ROC Da'!BD325+'SM Da'!BD325+'BN Da'!BD325+'BS Da'!BD325+'TDC Da'!BD325</f>
        <v>164</v>
      </c>
      <c r="BE325" s="55">
        <f>+'MIT Da'!BE325+'SAR Da'!BE325+'URQ Da'!BE325+'ROC Da'!BE325+'SM Da'!BE325+'BN Da'!BE325+'BS Da'!BE325+'TDC Da'!BE325</f>
        <v>33</v>
      </c>
      <c r="BF325" s="55">
        <f>+'MIT Da'!BF325+'SAR Da'!BF325+'URQ Da'!BF325+'ROC Da'!BF325+'SM Da'!BF325+'BN Da'!BF325+'BS Da'!BF325+'TDC Da'!BF325</f>
        <v>103</v>
      </c>
      <c r="BG325" s="235"/>
    </row>
    <row r="326" spans="1:59">
      <c r="A326" s="1">
        <v>2020</v>
      </c>
      <c r="B326" s="1" t="s">
        <v>61</v>
      </c>
      <c r="C326" s="10">
        <f>+'MIT Da'!C326+'SAR Da'!C326+'URQ Da'!C326+'ROC Da'!C326+'SM Da'!C326+'BN Da'!C326+'BS Da'!C326+'TDC Da'!C326</f>
        <v>240.07</v>
      </c>
      <c r="D326" s="10">
        <f>+'MIT Da'!D326+'SAR Da'!D326+'URQ Da'!D326+'ROC Da'!D326+'SM Da'!D326+'BN Da'!D326+'BS Da'!D326+'TDC Da'!D326</f>
        <v>457.678</v>
      </c>
      <c r="E326" s="10">
        <f>+'MIT Da'!E326+'SAR Da'!E326+'URQ Da'!E326+'ROC Da'!E326+'SM Da'!E326+'BN Da'!E326+'BS Da'!E326+'TDC Da'!E326</f>
        <v>0</v>
      </c>
      <c r="F326" s="10">
        <f>+'MIT Da'!F326+'SAR Da'!F326+'URQ Da'!F326+'ROC Da'!F326+'SM Da'!F326+'BN Da'!F326+'BS Da'!F326+'TDC Da'!F326</f>
        <v>257.54663999999997</v>
      </c>
      <c r="G326" s="192">
        <f>+'MIT Da'!G326+'SAR Da'!G326+'URQ Da'!G326+'ROC Da'!G326+'SM Da'!G326+'BN Da'!G326+'BS Da'!G326+'TDC Da'!G326</f>
        <v>955.29464000000007</v>
      </c>
      <c r="H326" s="192">
        <f>+'MIT Da'!H326+'SAR Da'!H326+'URQ Da'!H326+'ROC Da'!H326+'SM Da'!H326+'BN Da'!H326+'BS Da'!H326+'TDC Da'!H326</f>
        <v>939.79464000000007</v>
      </c>
      <c r="I326" s="10">
        <f>+'MIT Da'!I326+'SAR Da'!I326+'URQ Da'!I326+'ROC Da'!I326+'SM Da'!I326+'BN Da'!I326+'BS Da'!I326+'TDC Da'!I326</f>
        <v>1069.7341099999999</v>
      </c>
      <c r="J326" s="10">
        <f>+'MIT Da'!J326+'SAR Da'!J326+'URQ Da'!J326+'ROC Da'!J326+'SM Da'!J326+'BN Da'!J326+'BS Da'!J326+'TDC Da'!J326</f>
        <v>1163.2139099999999</v>
      </c>
      <c r="K326" s="10">
        <f>+'MIT Da'!K326+'SAR Da'!K326+'URQ Da'!K326+'ROC Da'!K326+'SM Da'!K326+'BN Da'!K326+'BS Da'!K326+'TDC Da'!K326</f>
        <v>54.516999999999996</v>
      </c>
      <c r="L326" s="10">
        <f>+'MIT Da'!L326+'SAR Da'!L326+'URQ Da'!L326+'ROC Da'!L326+'SM Da'!L326+'BN Da'!L326+'BS Da'!L326+'TDC Da'!L326</f>
        <v>542.23900000000003</v>
      </c>
      <c r="M326" s="10">
        <f>+'MIT Da'!M326+'SAR Da'!M326+'URQ Da'!M326+'ROC Da'!M326+'SM Da'!M326+'BN Da'!M326+'BS Da'!M326+'TDC Da'!M326</f>
        <v>21.314999999999998</v>
      </c>
      <c r="N326" s="192">
        <f>+'MIT Da'!N326+'SAR Da'!N326+'URQ Da'!N326+'ROC Da'!N326+'SM Da'!N326+'BN Da'!N326+'BS Da'!N326+'TDC Da'!N326</f>
        <v>1705.4529099999997</v>
      </c>
      <c r="O326" s="192">
        <f>+'MIT Da'!O326+'SAR Da'!O326+'URQ Da'!O326+'ROC Da'!O326+'SM Da'!O326+'BN Da'!O326+'BS Da'!O326+'TDC Da'!O326</f>
        <v>1687.9889099999998</v>
      </c>
      <c r="P326" s="55">
        <f>+'MIT Da'!P326+'SAR Da'!P326+'URQ Da'!P326+'ROC Da'!P326+'SM Da'!P326+'BN Da'!P326+'BS Da'!P326+'TDC Da'!P326</f>
        <v>210</v>
      </c>
      <c r="Q326" s="55">
        <f>+'MIT Da'!Q326+'SAR Da'!Q326+'URQ Da'!Q326+'ROC Da'!Q326+'SM Da'!Q326+'BN Da'!Q326+'BS Da'!Q326+'TDC Da'!Q326</f>
        <v>52</v>
      </c>
      <c r="R326" s="55">
        <f>+'MIT Da'!R326+'SAR Da'!R326+'URQ Da'!R326+'ROC Da'!R326+'SM Da'!R326+'BN Da'!R326+'BS Da'!R326+'TDC Da'!R326</f>
        <v>22</v>
      </c>
      <c r="S326" s="213">
        <f>+'MIT Da'!S326+'SAR Da'!S326+'URQ Da'!S326+'ROC Da'!S326+'SM Da'!S326+'BN Da'!S326+'BS Da'!S326+'TDC Da'!S326</f>
        <v>284</v>
      </c>
      <c r="T326" s="213">
        <f>+'MIT Da'!T326+'SAR Da'!T326+'URQ Da'!T326+'ROC Da'!T326+'SM Da'!T326+'BN Da'!T326+'BS Da'!T326+'TDC Da'!T326</f>
        <v>275</v>
      </c>
      <c r="U326" s="55">
        <f>+'MIT Da'!U326+'SAR Da'!U326+'URQ Da'!U326+'ROC Da'!U326+'SM Da'!U326+'BN Da'!U326+'BS Da'!U326+'TDC Da'!U326</f>
        <v>139</v>
      </c>
      <c r="V326" s="55">
        <f>+'MIT Da'!V326+'SAR Da'!V326+'URQ Da'!V326+'ROC Da'!V326+'SM Da'!V326+'BN Da'!V326+'BS Da'!V326+'TDC Da'!V326</f>
        <v>397</v>
      </c>
      <c r="W326" s="55">
        <f>+'MIT Da'!W326+'SAR Da'!W326+'URQ Da'!W326+'ROC Da'!W326+'SM Da'!W326+'BN Da'!W326+'BS Da'!W326+'TDC Da'!W326</f>
        <v>9</v>
      </c>
      <c r="X326" s="55">
        <f>+'MIT Da'!X326+'SAR Da'!X326+'URQ Da'!X326+'ROC Da'!X326+'SM Da'!X326+'BN Da'!X326+'BS Da'!X326+'TDC Da'!X326</f>
        <v>99</v>
      </c>
      <c r="Y326" s="55">
        <f>+'MIT Da'!Y326+'SAR Da'!Y326+'URQ Da'!Y326+'ROC Da'!Y326+'SM Da'!Y326+'BN Da'!Y326+'BS Da'!Y326+'TDC Da'!Y326</f>
        <v>12</v>
      </c>
      <c r="Z326" s="219">
        <f>+'MIT Da'!Z326+'SAR Da'!Z326+'URQ Da'!Z326+'ROC Da'!Z326+'SM Da'!Z326+'BN Da'!Z326+'BS Da'!Z326+'TDC Da'!Z326</f>
        <v>656</v>
      </c>
      <c r="AA326" s="55">
        <f>+'MIT Da'!AA326+'SAR Da'!AA326+'URQ Da'!AA326+'ROC Da'!AA326+'SM Da'!AA326+'BN Da'!AA326+'BS Da'!AA326+'TDC Da'!AA326</f>
        <v>282</v>
      </c>
      <c r="AB326" s="55">
        <f>+'MIT Da'!AB326+'SAR Da'!AB326+'URQ Da'!AB326+'ROC Da'!AB326+'SM Da'!AB326+'BN Da'!AB326+'BS Da'!AB326+'TDC Da'!AB326</f>
        <v>109</v>
      </c>
      <c r="AC326" s="55">
        <f>+'MIT Da'!AC326+'SAR Da'!AC326+'URQ Da'!AC326+'ROC Da'!AC326+'SM Da'!AC326+'BN Da'!AC326+'BS Da'!AC326+'TDC Da'!AC326</f>
        <v>656</v>
      </c>
      <c r="AD326" s="219">
        <f>+'MIT Da'!AD326+'SAR Da'!AD326+'URQ Da'!AD326+'ROC Da'!AD326+'SM Da'!AD326+'BN Da'!AD326+'BS Da'!AD326+'TDC Da'!AD326</f>
        <v>1047</v>
      </c>
      <c r="AE326" s="55">
        <f>+'MIT Da'!AE326+'SAR Da'!AE326+'URQ Da'!AE326+'ROC Da'!AE326+'SM Da'!AE326+'BN Da'!AE326+'BS Da'!AE326+'TDC Da'!AE326</f>
        <v>40</v>
      </c>
      <c r="AF326" s="55">
        <f>+'MIT Da'!AF326+'SAR Da'!AF326+'URQ Da'!AF326+'ROC Da'!AF326+'SM Da'!AF326+'BN Da'!AF326+'BS Da'!AF326+'TDC Da'!AF326</f>
        <v>110</v>
      </c>
      <c r="AG326" s="55">
        <f>+'MIT Da'!AG326+'SAR Da'!AG326+'URQ Da'!AG326+'ROC Da'!AG326+'SM Da'!AG326+'BN Da'!AG326+'BS Da'!AG326+'TDC Da'!AG326</f>
        <v>404</v>
      </c>
      <c r="AH326" s="219">
        <f>+'MIT Da'!AH326+'SAR Da'!AH326+'URQ Da'!AH326+'ROC Da'!AH326+'SM Da'!AH326+'BN Da'!AH326+'BS Da'!AH326+'TDC Da'!AH326</f>
        <v>554</v>
      </c>
      <c r="AI326" s="10">
        <f>+'MIT Da'!AI326+'SAR Da'!AI326+'URQ Da'!AI326+'ROC Da'!AI326+'SM Da'!AI326+'BN Da'!AI326+'BS Da'!AI326+'TDC Da'!AI326</f>
        <v>291.44200000000001</v>
      </c>
      <c r="AJ326" s="10">
        <f>+'MIT Da'!AJ326+'SAR Da'!AJ326+'URQ Da'!AJ326+'ROC Da'!AJ326+'SM Da'!AJ326+'BN Da'!AJ326+'BS Da'!AJ326+'TDC Da'!AJ326</f>
        <v>190.75200000000001</v>
      </c>
      <c r="AK326" s="10">
        <f>+'MIT Da'!AK326+'SAR Da'!AK326+'URQ Da'!AK326+'ROC Da'!AK326+'SM Da'!AK326+'BN Da'!AK326+'BS Da'!AK326+'TDC Da'!AK326</f>
        <v>376.24299999999999</v>
      </c>
      <c r="AL326" s="222">
        <f>+'MIT Da'!AL326+'SAR Da'!AL326+'URQ Da'!AL326+'ROC Da'!AL326+'SM Da'!AL326+'BN Da'!AL326+'BS Da'!AL326+'TDC Da'!AL326</f>
        <v>858.43700000000001</v>
      </c>
      <c r="AM326" s="55">
        <f>+'MIT Da'!AM326+'SAR Da'!AM326+'URQ Da'!AM326+'ROC Da'!AM326+'SM Da'!AM326+'BN Da'!AM326+'BS Da'!AM326+'TDC Da'!AM326</f>
        <v>26</v>
      </c>
      <c r="AN326" s="55">
        <f>+'MIT Da'!AN326+'SAR Da'!AN326+'URQ Da'!AN326+'ROC Da'!AN326+'SM Da'!AN326+'BN Da'!AN326+'BS Da'!AN326+'TDC Da'!AN326</f>
        <v>57</v>
      </c>
      <c r="AO326" s="55">
        <f>+'MIT Da'!AO326+'SAR Da'!AO326+'URQ Da'!AO326+'ROC Da'!AO326+'SM Da'!AO326+'BN Da'!AO326+'BS Da'!AO326+'TDC Da'!AO326</f>
        <v>85</v>
      </c>
      <c r="AP326" s="232">
        <f>+'MIT Da'!AP326+'SAR Da'!AP326+'URQ Da'!AP326+'ROC Da'!AP326+'SM Da'!AP326+'BN Da'!AP326+'BS Da'!AP326+'TDC Da'!AP326</f>
        <v>168</v>
      </c>
      <c r="AQ326" s="55">
        <f>+'MIT Da'!AQ326+'SAR Da'!AQ326+'URQ Da'!AQ326+'ROC Da'!AQ326+'SM Da'!AQ326+'BN Da'!AQ326+'BS Da'!AQ326+'TDC Da'!AQ326</f>
        <v>512</v>
      </c>
      <c r="AR326" s="55">
        <f>+'MIT Da'!AR326+'SAR Da'!AR326+'URQ Da'!AR326+'ROC Da'!AR326+'SM Da'!AR326+'BN Da'!AR326+'BS Da'!AR326+'TDC Da'!AR326</f>
        <v>379</v>
      </c>
      <c r="AS326" s="55">
        <f>+'MIT Da'!AS326+'SAR Da'!AS326+'URQ Da'!AS326+'ROC Da'!AS326+'SM Da'!AS326+'BN Da'!AS326+'BS Da'!AS326+'TDC Da'!AS326</f>
        <v>59</v>
      </c>
      <c r="AT326" s="232">
        <f>+SUM(RED_InfraMR[[#This Row],[B.02.1 - Parque de Coches Eléctricos Motrices]:[B.02.3 - Parque de Coches Eléctricos Motrices Tipo R]])</f>
        <v>950</v>
      </c>
      <c r="AU326" s="55">
        <f>+'MIT Da'!AU326+'SAR Da'!AU326+'URQ Da'!AU326+'ROC Da'!AU326+'SM Da'!AU326+'BN Da'!AU326+'BS Da'!AU326+'TDC Da'!AU326</f>
        <v>45</v>
      </c>
      <c r="AV326" s="55">
        <f>+'MIT Da'!AV326+'SAR Da'!AV326+'URQ Da'!AV326+'ROC Da'!AV326+'SM Da'!AV326+'BN Da'!AV326+'BS Da'!AV326+'TDC Da'!AV326</f>
        <v>7</v>
      </c>
      <c r="AW326" s="55">
        <f>+'MIT Da'!AW326+'SAR Da'!AW326+'URQ Da'!AW326+'ROC Da'!AW326+'SM Da'!AW326+'BN Da'!AW326+'BS Da'!AW326+'TDC Da'!AW326</f>
        <v>67</v>
      </c>
      <c r="AX326" s="232">
        <f>+SUM(RED_InfraMR[[#This Row],[B.03.1 - Parque de Coches Motores Motrices Remolcados]:[B.03.3 - Parque de Coches Motores Motrices Cabina]])</f>
        <v>119</v>
      </c>
      <c r="AY326" s="55">
        <f>+'MIT Da'!AY326+'SAR Da'!AY326+'URQ Da'!AY326+'ROC Da'!AY326+'SM Da'!AY326+'BN Da'!AY326+'BS Da'!AY326+'TDC Da'!AY326</f>
        <v>300</v>
      </c>
      <c r="AZ326" s="55">
        <f>+'MIT Da'!AZ326+'SAR Da'!AZ326+'URQ Da'!AZ326+'ROC Da'!AZ326+'SM Da'!AZ326+'BN Da'!AZ326+'BS Da'!AZ326+'TDC Da'!AZ326</f>
        <v>206</v>
      </c>
      <c r="BA326" s="55">
        <f>+'MIT Da'!BA326+'SAR Da'!BA326+'URQ Da'!BA326+'ROC Da'!BA326+'SM Da'!BA326+'BN Da'!BA326+'BS Da'!BA326+'TDC Da'!BA326</f>
        <v>0</v>
      </c>
      <c r="BB326" s="55">
        <f>+'MIT Da'!BB326+'SAR Da'!BB326+'URQ Da'!BB326+'ROC Da'!BB326+'SM Da'!BB326+'BN Da'!BB326+'BS Da'!BB326+'TDC Da'!BB326</f>
        <v>18</v>
      </c>
      <c r="BC326" s="232">
        <f>+SUM(RED_InfraMR[[#This Row],[B.04.1 - Parque de Coches Remolcados Clase Unica]:[B.04.5 - Parque de Coches Remolcados para Servicios Especiales (Cartoneros)]])</f>
        <v>524</v>
      </c>
      <c r="BD326" s="393">
        <f>+'MIT Da'!BD326+'SAR Da'!BD326+'URQ Da'!BD326+'ROC Da'!BD326+'SM Da'!BD326+'BN Da'!BD326+'BS Da'!BD326+'TDC Da'!BD326</f>
        <v>234</v>
      </c>
      <c r="BE326" s="55">
        <f>+'MIT Da'!BE326+'SAR Da'!BE326+'URQ Da'!BE326+'ROC Da'!BE326+'SM Da'!BE326+'BN Da'!BE326+'BS Da'!BE326+'TDC Da'!BE326</f>
        <v>7</v>
      </c>
      <c r="BF326" s="55">
        <f>+'MIT Da'!BF326+'SAR Da'!BF326+'URQ Da'!BF326+'ROC Da'!BF326+'SM Da'!BF326+'BN Da'!BF326+'BS Da'!BF326+'TDC Da'!BF326</f>
        <v>160</v>
      </c>
      <c r="BG326" s="235"/>
    </row>
    <row r="327" spans="1:59">
      <c r="A327" s="1">
        <v>2020</v>
      </c>
      <c r="B327" s="1" t="s">
        <v>62</v>
      </c>
      <c r="C327" s="10">
        <f>+'MIT Da'!C327+'SAR Da'!C327+'URQ Da'!C327+'ROC Da'!C327+'SM Da'!C327+'BN Da'!C327+'BS Da'!C327+'TDC Da'!C327</f>
        <v>240.07</v>
      </c>
      <c r="D327" s="10">
        <f>+'MIT Da'!D327+'SAR Da'!D327+'URQ Da'!D327+'ROC Da'!D327+'SM Da'!D327+'BN Da'!D327+'BS Da'!D327+'TDC Da'!D327</f>
        <v>457.678</v>
      </c>
      <c r="E327" s="10">
        <f>+'MIT Da'!E327+'SAR Da'!E327+'URQ Da'!E327+'ROC Da'!E327+'SM Da'!E327+'BN Da'!E327+'BS Da'!E327+'TDC Da'!E327</f>
        <v>0</v>
      </c>
      <c r="F327" s="10">
        <f>+'MIT Da'!F327+'SAR Da'!F327+'URQ Da'!F327+'ROC Da'!F327+'SM Da'!F327+'BN Da'!F327+'BS Da'!F327+'TDC Da'!F327</f>
        <v>257.54663999999997</v>
      </c>
      <c r="G327" s="192">
        <f>+'MIT Da'!G327+'SAR Da'!G327+'URQ Da'!G327+'ROC Da'!G327+'SM Da'!G327+'BN Da'!G327+'BS Da'!G327+'TDC Da'!G327</f>
        <v>955.29464000000007</v>
      </c>
      <c r="H327" s="192">
        <f>+'MIT Da'!H327+'SAR Da'!H327+'URQ Da'!H327+'ROC Da'!H327+'SM Da'!H327+'BN Da'!H327+'BS Da'!H327+'TDC Da'!H327</f>
        <v>939.79464000000007</v>
      </c>
      <c r="I327" s="10">
        <f>+'MIT Da'!I327+'SAR Da'!I327+'URQ Da'!I327+'ROC Da'!I327+'SM Da'!I327+'BN Da'!I327+'BS Da'!I327+'TDC Da'!I327</f>
        <v>1069.7341099999999</v>
      </c>
      <c r="J327" s="10">
        <f>+'MIT Da'!J327+'SAR Da'!J327+'URQ Da'!J327+'ROC Da'!J327+'SM Da'!J327+'BN Da'!J327+'BS Da'!J327+'TDC Da'!J327</f>
        <v>1163.2139099999999</v>
      </c>
      <c r="K327" s="10">
        <f>+'MIT Da'!K327+'SAR Da'!K327+'URQ Da'!K327+'ROC Da'!K327+'SM Da'!K327+'BN Da'!K327+'BS Da'!K327+'TDC Da'!K327</f>
        <v>54.516999999999996</v>
      </c>
      <c r="L327" s="10">
        <f>+'MIT Da'!L327+'SAR Da'!L327+'URQ Da'!L327+'ROC Da'!L327+'SM Da'!L327+'BN Da'!L327+'BS Da'!L327+'TDC Da'!L327</f>
        <v>542.23900000000003</v>
      </c>
      <c r="M327" s="10">
        <f>+'MIT Da'!M327+'SAR Da'!M327+'URQ Da'!M327+'ROC Da'!M327+'SM Da'!M327+'BN Da'!M327+'BS Da'!M327+'TDC Da'!M327</f>
        <v>21.314999999999998</v>
      </c>
      <c r="N327" s="192">
        <f>+'MIT Da'!N327+'SAR Da'!N327+'URQ Da'!N327+'ROC Da'!N327+'SM Da'!N327+'BN Da'!N327+'BS Da'!N327+'TDC Da'!N327</f>
        <v>1705.4529099999997</v>
      </c>
      <c r="O327" s="192">
        <f>+'MIT Da'!O327+'SAR Da'!O327+'URQ Da'!O327+'ROC Da'!O327+'SM Da'!O327+'BN Da'!O327+'BS Da'!O327+'TDC Da'!O327</f>
        <v>1687.9889099999998</v>
      </c>
      <c r="P327" s="55">
        <f>+'MIT Da'!P327+'SAR Da'!P327+'URQ Da'!P327+'ROC Da'!P327+'SM Da'!P327+'BN Da'!P327+'BS Da'!P327+'TDC Da'!P327</f>
        <v>210</v>
      </c>
      <c r="Q327" s="55">
        <f>+'MIT Da'!Q327+'SAR Da'!Q327+'URQ Da'!Q327+'ROC Da'!Q327+'SM Da'!Q327+'BN Da'!Q327+'BS Da'!Q327+'TDC Da'!Q327</f>
        <v>52</v>
      </c>
      <c r="R327" s="55">
        <f>+'MIT Da'!R327+'SAR Da'!R327+'URQ Da'!R327+'ROC Da'!R327+'SM Da'!R327+'BN Da'!R327+'BS Da'!R327+'TDC Da'!R327</f>
        <v>22</v>
      </c>
      <c r="S327" s="213">
        <f>+'MIT Da'!S327+'SAR Da'!S327+'URQ Da'!S327+'ROC Da'!S327+'SM Da'!S327+'BN Da'!S327+'BS Da'!S327+'TDC Da'!S327</f>
        <v>284</v>
      </c>
      <c r="T327" s="213">
        <f>+'MIT Da'!T327+'SAR Da'!T327+'URQ Da'!T327+'ROC Da'!T327+'SM Da'!T327+'BN Da'!T327+'BS Da'!T327+'TDC Da'!T327</f>
        <v>275</v>
      </c>
      <c r="U327" s="55">
        <f>+'MIT Da'!U327+'SAR Da'!U327+'URQ Da'!U327+'ROC Da'!U327+'SM Da'!U327+'BN Da'!U327+'BS Da'!U327+'TDC Da'!U327</f>
        <v>139</v>
      </c>
      <c r="V327" s="55">
        <f>+'MIT Da'!V327+'SAR Da'!V327+'URQ Da'!V327+'ROC Da'!V327+'SM Da'!V327+'BN Da'!V327+'BS Da'!V327+'TDC Da'!V327</f>
        <v>397</v>
      </c>
      <c r="W327" s="55">
        <f>+'MIT Da'!W327+'SAR Da'!W327+'URQ Da'!W327+'ROC Da'!W327+'SM Da'!W327+'BN Da'!W327+'BS Da'!W327+'TDC Da'!W327</f>
        <v>9</v>
      </c>
      <c r="X327" s="55">
        <f>+'MIT Da'!X327+'SAR Da'!X327+'URQ Da'!X327+'ROC Da'!X327+'SM Da'!X327+'BN Da'!X327+'BS Da'!X327+'TDC Da'!X327</f>
        <v>99</v>
      </c>
      <c r="Y327" s="55">
        <f>+'MIT Da'!Y327+'SAR Da'!Y327+'URQ Da'!Y327+'ROC Da'!Y327+'SM Da'!Y327+'BN Da'!Y327+'BS Da'!Y327+'TDC Da'!Y327</f>
        <v>12</v>
      </c>
      <c r="Z327" s="219">
        <f>+'MIT Da'!Z327+'SAR Da'!Z327+'URQ Da'!Z327+'ROC Da'!Z327+'SM Da'!Z327+'BN Da'!Z327+'BS Da'!Z327+'TDC Da'!Z327</f>
        <v>656</v>
      </c>
      <c r="AA327" s="55">
        <f>+'MIT Da'!AA327+'SAR Da'!AA327+'URQ Da'!AA327+'ROC Da'!AA327+'SM Da'!AA327+'BN Da'!AA327+'BS Da'!AA327+'TDC Da'!AA327</f>
        <v>282</v>
      </c>
      <c r="AB327" s="55">
        <f>+'MIT Da'!AB327+'SAR Da'!AB327+'URQ Da'!AB327+'ROC Da'!AB327+'SM Da'!AB327+'BN Da'!AB327+'BS Da'!AB327+'TDC Da'!AB327</f>
        <v>109</v>
      </c>
      <c r="AC327" s="55">
        <f>+'MIT Da'!AC327+'SAR Da'!AC327+'URQ Da'!AC327+'ROC Da'!AC327+'SM Da'!AC327+'BN Da'!AC327+'BS Da'!AC327+'TDC Da'!AC327</f>
        <v>656</v>
      </c>
      <c r="AD327" s="219">
        <f>+'MIT Da'!AD327+'SAR Da'!AD327+'URQ Da'!AD327+'ROC Da'!AD327+'SM Da'!AD327+'BN Da'!AD327+'BS Da'!AD327+'TDC Da'!AD327</f>
        <v>1047</v>
      </c>
      <c r="AE327" s="55">
        <f>+'MIT Da'!AE327+'SAR Da'!AE327+'URQ Da'!AE327+'ROC Da'!AE327+'SM Da'!AE327+'BN Da'!AE327+'BS Da'!AE327+'TDC Da'!AE327</f>
        <v>40</v>
      </c>
      <c r="AF327" s="55">
        <f>+'MIT Da'!AF327+'SAR Da'!AF327+'URQ Da'!AF327+'ROC Da'!AF327+'SM Da'!AF327+'BN Da'!AF327+'BS Da'!AF327+'TDC Da'!AF327</f>
        <v>110</v>
      </c>
      <c r="AG327" s="55">
        <f>+'MIT Da'!AG327+'SAR Da'!AG327+'URQ Da'!AG327+'ROC Da'!AG327+'SM Da'!AG327+'BN Da'!AG327+'BS Da'!AG327+'TDC Da'!AG327</f>
        <v>404</v>
      </c>
      <c r="AH327" s="219">
        <f>+'MIT Da'!AH327+'SAR Da'!AH327+'URQ Da'!AH327+'ROC Da'!AH327+'SM Da'!AH327+'BN Da'!AH327+'BS Da'!AH327+'TDC Da'!AH327</f>
        <v>554</v>
      </c>
      <c r="AI327" s="10">
        <f>+'MIT Da'!AI327+'SAR Da'!AI327+'URQ Da'!AI327+'ROC Da'!AI327+'SM Da'!AI327+'BN Da'!AI327+'BS Da'!AI327+'TDC Da'!AI327</f>
        <v>291.44200000000001</v>
      </c>
      <c r="AJ327" s="10">
        <f>+'MIT Da'!AJ327+'SAR Da'!AJ327+'URQ Da'!AJ327+'ROC Da'!AJ327+'SM Da'!AJ327+'BN Da'!AJ327+'BS Da'!AJ327+'TDC Da'!AJ327</f>
        <v>190.75200000000001</v>
      </c>
      <c r="AK327" s="10">
        <f>+'MIT Da'!AK327+'SAR Da'!AK327+'URQ Da'!AK327+'ROC Da'!AK327+'SM Da'!AK327+'BN Da'!AK327+'BS Da'!AK327+'TDC Da'!AK327</f>
        <v>376.24299999999999</v>
      </c>
      <c r="AL327" s="222">
        <f>+'MIT Da'!AL327+'SAR Da'!AL327+'URQ Da'!AL327+'ROC Da'!AL327+'SM Da'!AL327+'BN Da'!AL327+'BS Da'!AL327+'TDC Da'!AL327</f>
        <v>858.43700000000001</v>
      </c>
      <c r="AM327" s="55">
        <f>+'MIT Da'!AM327+'SAR Da'!AM327+'URQ Da'!AM327+'ROC Da'!AM327+'SM Da'!AM327+'BN Da'!AM327+'BS Da'!AM327+'TDC Da'!AM327</f>
        <v>26</v>
      </c>
      <c r="AN327" s="55">
        <f>+'MIT Da'!AN327+'SAR Da'!AN327+'URQ Da'!AN327+'ROC Da'!AN327+'SM Da'!AN327+'BN Da'!AN327+'BS Da'!AN327+'TDC Da'!AN327</f>
        <v>57</v>
      </c>
      <c r="AO327" s="55">
        <f>+'MIT Da'!AO327+'SAR Da'!AO327+'URQ Da'!AO327+'ROC Da'!AO327+'SM Da'!AO327+'BN Da'!AO327+'BS Da'!AO327+'TDC Da'!AO327</f>
        <v>85</v>
      </c>
      <c r="AP327" s="232">
        <f>+'MIT Da'!AP327+'SAR Da'!AP327+'URQ Da'!AP327+'ROC Da'!AP327+'SM Da'!AP327+'BN Da'!AP327+'BS Da'!AP327+'TDC Da'!AP327</f>
        <v>168</v>
      </c>
      <c r="AQ327" s="55">
        <f>+'MIT Da'!AQ327+'SAR Da'!AQ327+'URQ Da'!AQ327+'ROC Da'!AQ327+'SM Da'!AQ327+'BN Da'!AQ327+'BS Da'!AQ327+'TDC Da'!AQ327</f>
        <v>512</v>
      </c>
      <c r="AR327" s="55">
        <f>+'MIT Da'!AR327+'SAR Da'!AR327+'URQ Da'!AR327+'ROC Da'!AR327+'SM Da'!AR327+'BN Da'!AR327+'BS Da'!AR327+'TDC Da'!AR327</f>
        <v>379</v>
      </c>
      <c r="AS327" s="55">
        <f>+'MIT Da'!AS327+'SAR Da'!AS327+'URQ Da'!AS327+'ROC Da'!AS327+'SM Da'!AS327+'BN Da'!AS327+'BS Da'!AS327+'TDC Da'!AS327</f>
        <v>59</v>
      </c>
      <c r="AT327" s="232">
        <f>+SUM(RED_InfraMR[[#This Row],[B.02.1 - Parque de Coches Eléctricos Motrices]:[B.02.3 - Parque de Coches Eléctricos Motrices Tipo R]])</f>
        <v>950</v>
      </c>
      <c r="AU327" s="55">
        <f>+'MIT Da'!AU327+'SAR Da'!AU327+'URQ Da'!AU327+'ROC Da'!AU327+'SM Da'!AU327+'BN Da'!AU327+'BS Da'!AU327+'TDC Da'!AU327</f>
        <v>45</v>
      </c>
      <c r="AV327" s="55">
        <f>+'MIT Da'!AV327+'SAR Da'!AV327+'URQ Da'!AV327+'ROC Da'!AV327+'SM Da'!AV327+'BN Da'!AV327+'BS Da'!AV327+'TDC Da'!AV327</f>
        <v>7</v>
      </c>
      <c r="AW327" s="55">
        <f>+'MIT Da'!AW327+'SAR Da'!AW327+'URQ Da'!AW327+'ROC Da'!AW327+'SM Da'!AW327+'BN Da'!AW327+'BS Da'!AW327+'TDC Da'!AW327</f>
        <v>67</v>
      </c>
      <c r="AX327" s="232">
        <f>+SUM(RED_InfraMR[[#This Row],[B.03.1 - Parque de Coches Motores Motrices Remolcados]:[B.03.3 - Parque de Coches Motores Motrices Cabina]])</f>
        <v>119</v>
      </c>
      <c r="AY327" s="55">
        <f>+'MIT Da'!AY327+'SAR Da'!AY327+'URQ Da'!AY327+'ROC Da'!AY327+'SM Da'!AY327+'BN Da'!AY327+'BS Da'!AY327+'TDC Da'!AY327</f>
        <v>300</v>
      </c>
      <c r="AZ327" s="55">
        <f>+'MIT Da'!AZ327+'SAR Da'!AZ327+'URQ Da'!AZ327+'ROC Da'!AZ327+'SM Da'!AZ327+'BN Da'!AZ327+'BS Da'!AZ327+'TDC Da'!AZ327</f>
        <v>206</v>
      </c>
      <c r="BA327" s="55">
        <f>+'MIT Da'!BA327+'SAR Da'!BA327+'URQ Da'!BA327+'ROC Da'!BA327+'SM Da'!BA327+'BN Da'!BA327+'BS Da'!BA327+'TDC Da'!BA327</f>
        <v>0</v>
      </c>
      <c r="BB327" s="55">
        <f>+'MIT Da'!BB327+'SAR Da'!BB327+'URQ Da'!BB327+'ROC Da'!BB327+'SM Da'!BB327+'BN Da'!BB327+'BS Da'!BB327+'TDC Da'!BB327</f>
        <v>18</v>
      </c>
      <c r="BC327" s="232">
        <f>+SUM(RED_InfraMR[[#This Row],[B.04.1 - Parque de Coches Remolcados Clase Unica]:[B.04.5 - Parque de Coches Remolcados para Servicios Especiales (Cartoneros)]])</f>
        <v>524</v>
      </c>
      <c r="BD327" s="393">
        <f>+'MIT Da'!BD327+'SAR Da'!BD327+'URQ Da'!BD327+'ROC Da'!BD327+'SM Da'!BD327+'BN Da'!BD327+'BS Da'!BD327+'TDC Da'!BD327</f>
        <v>234</v>
      </c>
      <c r="BE327" s="55">
        <f>+'MIT Da'!BE327+'SAR Da'!BE327+'URQ Da'!BE327+'ROC Da'!BE327+'SM Da'!BE327+'BN Da'!BE327+'BS Da'!BE327+'TDC Da'!BE327</f>
        <v>7</v>
      </c>
      <c r="BF327" s="55">
        <f>+'MIT Da'!BF327+'SAR Da'!BF327+'URQ Da'!BF327+'ROC Da'!BF327+'SM Da'!BF327+'BN Da'!BF327+'BS Da'!BF327+'TDC Da'!BF327</f>
        <v>160</v>
      </c>
      <c r="BG327" s="235"/>
    </row>
    <row r="328" spans="1:59">
      <c r="A328" s="1">
        <v>2020</v>
      </c>
      <c r="B328" s="1" t="s">
        <v>63</v>
      </c>
      <c r="C328" s="10">
        <f>+'MIT Da'!C328+'SAR Da'!C328+'URQ Da'!C328+'ROC Da'!C328+'SM Da'!C328+'BN Da'!C328+'BS Da'!C328+'TDC Da'!C328</f>
        <v>240.07</v>
      </c>
      <c r="D328" s="10">
        <f>+'MIT Da'!D328+'SAR Da'!D328+'URQ Da'!D328+'ROC Da'!D328+'SM Da'!D328+'BN Da'!D328+'BS Da'!D328+'TDC Da'!D328</f>
        <v>457.678</v>
      </c>
      <c r="E328" s="10">
        <f>+'MIT Da'!E328+'SAR Da'!E328+'URQ Da'!E328+'ROC Da'!E328+'SM Da'!E328+'BN Da'!E328+'BS Da'!E328+'TDC Da'!E328</f>
        <v>0</v>
      </c>
      <c r="F328" s="10">
        <f>+'MIT Da'!F328+'SAR Da'!F328+'URQ Da'!F328+'ROC Da'!F328+'SM Da'!F328+'BN Da'!F328+'BS Da'!F328+'TDC Da'!F328</f>
        <v>257.54663999999997</v>
      </c>
      <c r="G328" s="192">
        <f>+'MIT Da'!G328+'SAR Da'!G328+'URQ Da'!G328+'ROC Da'!G328+'SM Da'!G328+'BN Da'!G328+'BS Da'!G328+'TDC Da'!G328</f>
        <v>955.29464000000007</v>
      </c>
      <c r="H328" s="192">
        <f>+'MIT Da'!H328+'SAR Da'!H328+'URQ Da'!H328+'ROC Da'!H328+'SM Da'!H328+'BN Da'!H328+'BS Da'!H328+'TDC Da'!H328</f>
        <v>939.79464000000007</v>
      </c>
      <c r="I328" s="10">
        <f>+'MIT Da'!I328+'SAR Da'!I328+'URQ Da'!I328+'ROC Da'!I328+'SM Da'!I328+'BN Da'!I328+'BS Da'!I328+'TDC Da'!I328</f>
        <v>989.38011000000006</v>
      </c>
      <c r="J328" s="10">
        <f>+'MIT Da'!J328+'SAR Da'!J328+'URQ Da'!J328+'ROC Da'!J328+'SM Da'!J328+'BN Da'!J328+'BS Da'!J328+'TDC Da'!J328</f>
        <v>1163.2139099999999</v>
      </c>
      <c r="K328" s="10">
        <f>+'MIT Da'!K328+'SAR Da'!K328+'URQ Da'!K328+'ROC Da'!K328+'SM Da'!K328+'BN Da'!K328+'BS Da'!K328+'TDC Da'!K328</f>
        <v>54.516999999999996</v>
      </c>
      <c r="L328" s="10">
        <f>+'MIT Da'!L328+'SAR Da'!L328+'URQ Da'!L328+'ROC Da'!L328+'SM Da'!L328+'BN Da'!L328+'BS Da'!L328+'TDC Da'!L328</f>
        <v>542.23900000000003</v>
      </c>
      <c r="M328" s="10">
        <f>+'MIT Da'!M328+'SAR Da'!M328+'URQ Da'!M328+'ROC Da'!M328+'SM Da'!M328+'BN Da'!M328+'BS Da'!M328+'TDC Da'!M328</f>
        <v>21.314999999999998</v>
      </c>
      <c r="N328" s="192">
        <f>+'MIT Da'!N328+'SAR Da'!N328+'URQ Da'!N328+'ROC Da'!N328+'SM Da'!N328+'BN Da'!N328+'BS Da'!N328+'TDC Da'!N328</f>
        <v>1705.4529099999997</v>
      </c>
      <c r="O328" s="192">
        <f>+'MIT Da'!O328+'SAR Da'!O328+'URQ Da'!O328+'ROC Da'!O328+'SM Da'!O328+'BN Da'!O328+'BS Da'!O328+'TDC Da'!O328</f>
        <v>1687.9889099999998</v>
      </c>
      <c r="P328" s="55">
        <f>+'MIT Da'!P328+'SAR Da'!P328+'URQ Da'!P328+'ROC Da'!P328+'SM Da'!P328+'BN Da'!P328+'BS Da'!P328+'TDC Da'!P328</f>
        <v>210</v>
      </c>
      <c r="Q328" s="55">
        <f>+'MIT Da'!Q328+'SAR Da'!Q328+'URQ Da'!Q328+'ROC Da'!Q328+'SM Da'!Q328+'BN Da'!Q328+'BS Da'!Q328+'TDC Da'!Q328</f>
        <v>52</v>
      </c>
      <c r="R328" s="55">
        <f>+'MIT Da'!R328+'SAR Da'!R328+'URQ Da'!R328+'ROC Da'!R328+'SM Da'!R328+'BN Da'!R328+'BS Da'!R328+'TDC Da'!R328</f>
        <v>22</v>
      </c>
      <c r="S328" s="213">
        <f>+'MIT Da'!S328+'SAR Da'!S328+'URQ Da'!S328+'ROC Da'!S328+'SM Da'!S328+'BN Da'!S328+'BS Da'!S328+'TDC Da'!S328</f>
        <v>284</v>
      </c>
      <c r="T328" s="213">
        <f>+'MIT Da'!T328+'SAR Da'!T328+'URQ Da'!T328+'ROC Da'!T328+'SM Da'!T328+'BN Da'!T328+'BS Da'!T328+'TDC Da'!T328</f>
        <v>275</v>
      </c>
      <c r="U328" s="55">
        <f>+'MIT Da'!U328+'SAR Da'!U328+'URQ Da'!U328+'ROC Da'!U328+'SM Da'!U328+'BN Da'!U328+'BS Da'!U328+'TDC Da'!U328</f>
        <v>139</v>
      </c>
      <c r="V328" s="55">
        <f>+'MIT Da'!V328+'SAR Da'!V328+'URQ Da'!V328+'ROC Da'!V328+'SM Da'!V328+'BN Da'!V328+'BS Da'!V328+'TDC Da'!V328</f>
        <v>397</v>
      </c>
      <c r="W328" s="55">
        <f>+'MIT Da'!W328+'SAR Da'!W328+'URQ Da'!W328+'ROC Da'!W328+'SM Da'!W328+'BN Da'!W328+'BS Da'!W328+'TDC Da'!W328</f>
        <v>9</v>
      </c>
      <c r="X328" s="55">
        <f>+'MIT Da'!X328+'SAR Da'!X328+'URQ Da'!X328+'ROC Da'!X328+'SM Da'!X328+'BN Da'!X328+'BS Da'!X328+'TDC Da'!X328</f>
        <v>99</v>
      </c>
      <c r="Y328" s="55">
        <f>+'MIT Da'!Y328+'SAR Da'!Y328+'URQ Da'!Y328+'ROC Da'!Y328+'SM Da'!Y328+'BN Da'!Y328+'BS Da'!Y328+'TDC Da'!Y328</f>
        <v>12</v>
      </c>
      <c r="Z328" s="219">
        <f>+'MIT Da'!Z328+'SAR Da'!Z328+'URQ Da'!Z328+'ROC Da'!Z328+'SM Da'!Z328+'BN Da'!Z328+'BS Da'!Z328+'TDC Da'!Z328</f>
        <v>656</v>
      </c>
      <c r="AA328" s="55">
        <f>+'MIT Da'!AA328+'SAR Da'!AA328+'URQ Da'!AA328+'ROC Da'!AA328+'SM Da'!AA328+'BN Da'!AA328+'BS Da'!AA328+'TDC Da'!AA328</f>
        <v>282</v>
      </c>
      <c r="AB328" s="55">
        <f>+'MIT Da'!AB328+'SAR Da'!AB328+'URQ Da'!AB328+'ROC Da'!AB328+'SM Da'!AB328+'BN Da'!AB328+'BS Da'!AB328+'TDC Da'!AB328</f>
        <v>109</v>
      </c>
      <c r="AC328" s="55">
        <f>+'MIT Da'!AC328+'SAR Da'!AC328+'URQ Da'!AC328+'ROC Da'!AC328+'SM Da'!AC328+'BN Da'!AC328+'BS Da'!AC328+'TDC Da'!AC328</f>
        <v>656</v>
      </c>
      <c r="AD328" s="219">
        <f>+'MIT Da'!AD328+'SAR Da'!AD328+'URQ Da'!AD328+'ROC Da'!AD328+'SM Da'!AD328+'BN Da'!AD328+'BS Da'!AD328+'TDC Da'!AD328</f>
        <v>1047</v>
      </c>
      <c r="AE328" s="55">
        <f>+'MIT Da'!AE328+'SAR Da'!AE328+'URQ Da'!AE328+'ROC Da'!AE328+'SM Da'!AE328+'BN Da'!AE328+'BS Da'!AE328+'TDC Da'!AE328</f>
        <v>40</v>
      </c>
      <c r="AF328" s="55">
        <f>+'MIT Da'!AF328+'SAR Da'!AF328+'URQ Da'!AF328+'ROC Da'!AF328+'SM Da'!AF328+'BN Da'!AF328+'BS Da'!AF328+'TDC Da'!AF328</f>
        <v>110</v>
      </c>
      <c r="AG328" s="55">
        <f>+'MIT Da'!AG328+'SAR Da'!AG328+'URQ Da'!AG328+'ROC Da'!AG328+'SM Da'!AG328+'BN Da'!AG328+'BS Da'!AG328+'TDC Da'!AG328</f>
        <v>404</v>
      </c>
      <c r="AH328" s="219">
        <f>+'MIT Da'!AH328+'SAR Da'!AH328+'URQ Da'!AH328+'ROC Da'!AH328+'SM Da'!AH328+'BN Da'!AH328+'BS Da'!AH328+'TDC Da'!AH328</f>
        <v>554</v>
      </c>
      <c r="AI328" s="10">
        <f>+'MIT Da'!AI328+'SAR Da'!AI328+'URQ Da'!AI328+'ROC Da'!AI328+'SM Da'!AI328+'BN Da'!AI328+'BS Da'!AI328+'TDC Da'!AI328</f>
        <v>291.44200000000001</v>
      </c>
      <c r="AJ328" s="10">
        <f>+'MIT Da'!AJ328+'SAR Da'!AJ328+'URQ Da'!AJ328+'ROC Da'!AJ328+'SM Da'!AJ328+'BN Da'!AJ328+'BS Da'!AJ328+'TDC Da'!AJ328</f>
        <v>190.75200000000001</v>
      </c>
      <c r="AK328" s="10">
        <f>+'MIT Da'!AK328+'SAR Da'!AK328+'URQ Da'!AK328+'ROC Da'!AK328+'SM Da'!AK328+'BN Da'!AK328+'BS Da'!AK328+'TDC Da'!AK328</f>
        <v>376.24299999999999</v>
      </c>
      <c r="AL328" s="222">
        <f>+'MIT Da'!AL328+'SAR Da'!AL328+'URQ Da'!AL328+'ROC Da'!AL328+'SM Da'!AL328+'BN Da'!AL328+'BS Da'!AL328+'TDC Da'!AL328</f>
        <v>858.43700000000001</v>
      </c>
      <c r="AM328" s="55">
        <f>+'MIT Da'!AM328+'SAR Da'!AM328+'URQ Da'!AM328+'ROC Da'!AM328+'SM Da'!AM328+'BN Da'!AM328+'BS Da'!AM328+'TDC Da'!AM328</f>
        <v>26</v>
      </c>
      <c r="AN328" s="55">
        <f>+'MIT Da'!AN328+'SAR Da'!AN328+'URQ Da'!AN328+'ROC Da'!AN328+'SM Da'!AN328+'BN Da'!AN328+'BS Da'!AN328+'TDC Da'!AN328</f>
        <v>57</v>
      </c>
      <c r="AO328" s="55">
        <f>+'MIT Da'!AO328+'SAR Da'!AO328+'URQ Da'!AO328+'ROC Da'!AO328+'SM Da'!AO328+'BN Da'!AO328+'BS Da'!AO328+'TDC Da'!AO328</f>
        <v>85</v>
      </c>
      <c r="AP328" s="232">
        <f>+'MIT Da'!AP328+'SAR Da'!AP328+'URQ Da'!AP328+'ROC Da'!AP328+'SM Da'!AP328+'BN Da'!AP328+'BS Da'!AP328+'TDC Da'!AP328</f>
        <v>168</v>
      </c>
      <c r="AQ328" s="55">
        <f>+'MIT Da'!AQ328+'SAR Da'!AQ328+'URQ Da'!AQ328+'ROC Da'!AQ328+'SM Da'!AQ328+'BN Da'!AQ328+'BS Da'!AQ328+'TDC Da'!AQ328</f>
        <v>512</v>
      </c>
      <c r="AR328" s="55">
        <f>+'MIT Da'!AR328+'SAR Da'!AR328+'URQ Da'!AR328+'ROC Da'!AR328+'SM Da'!AR328+'BN Da'!AR328+'BS Da'!AR328+'TDC Da'!AR328</f>
        <v>379</v>
      </c>
      <c r="AS328" s="55">
        <f>+'MIT Da'!AS328+'SAR Da'!AS328+'URQ Da'!AS328+'ROC Da'!AS328+'SM Da'!AS328+'BN Da'!AS328+'BS Da'!AS328+'TDC Da'!AS328</f>
        <v>59</v>
      </c>
      <c r="AT328" s="232">
        <f>+SUM(RED_InfraMR[[#This Row],[B.02.1 - Parque de Coches Eléctricos Motrices]:[B.02.3 - Parque de Coches Eléctricos Motrices Tipo R]])</f>
        <v>950</v>
      </c>
      <c r="AU328" s="55">
        <f>+'MIT Da'!AU328+'SAR Da'!AU328+'URQ Da'!AU328+'ROC Da'!AU328+'SM Da'!AU328+'BN Da'!AU328+'BS Da'!AU328+'TDC Da'!AU328</f>
        <v>45</v>
      </c>
      <c r="AV328" s="55">
        <f>+'MIT Da'!AV328+'SAR Da'!AV328+'URQ Da'!AV328+'ROC Da'!AV328+'SM Da'!AV328+'BN Da'!AV328+'BS Da'!AV328+'TDC Da'!AV328</f>
        <v>7</v>
      </c>
      <c r="AW328" s="55">
        <f>+'MIT Da'!AW328+'SAR Da'!AW328+'URQ Da'!AW328+'ROC Da'!AW328+'SM Da'!AW328+'BN Da'!AW328+'BS Da'!AW328+'TDC Da'!AW328</f>
        <v>67</v>
      </c>
      <c r="AX328" s="232">
        <f>+SUM(RED_InfraMR[[#This Row],[B.03.1 - Parque de Coches Motores Motrices Remolcados]:[B.03.3 - Parque de Coches Motores Motrices Cabina]])</f>
        <v>119</v>
      </c>
      <c r="AY328" s="55">
        <f>+'MIT Da'!AY328+'SAR Da'!AY328+'URQ Da'!AY328+'ROC Da'!AY328+'SM Da'!AY328+'BN Da'!AY328+'BS Da'!AY328+'TDC Da'!AY328</f>
        <v>300</v>
      </c>
      <c r="AZ328" s="55">
        <f>+'MIT Da'!AZ328+'SAR Da'!AZ328+'URQ Da'!AZ328+'ROC Da'!AZ328+'SM Da'!AZ328+'BN Da'!AZ328+'BS Da'!AZ328+'TDC Da'!AZ328</f>
        <v>206</v>
      </c>
      <c r="BA328" s="55">
        <f>+'MIT Da'!BA328+'SAR Da'!BA328+'URQ Da'!BA328+'ROC Da'!BA328+'SM Da'!BA328+'BN Da'!BA328+'BS Da'!BA328+'TDC Da'!BA328</f>
        <v>0</v>
      </c>
      <c r="BB328" s="55">
        <f>+'MIT Da'!BB328+'SAR Da'!BB328+'URQ Da'!BB328+'ROC Da'!BB328+'SM Da'!BB328+'BN Da'!BB328+'BS Da'!BB328+'TDC Da'!BB328</f>
        <v>18</v>
      </c>
      <c r="BC328" s="232">
        <f>+SUM(RED_InfraMR[[#This Row],[B.04.1 - Parque de Coches Remolcados Clase Unica]:[B.04.5 - Parque de Coches Remolcados para Servicios Especiales (Cartoneros)]])</f>
        <v>524</v>
      </c>
      <c r="BD328" s="393">
        <f>+'MIT Da'!BD328+'SAR Da'!BD328+'URQ Da'!BD328+'ROC Da'!BD328+'SM Da'!BD328+'BN Da'!BD328+'BS Da'!BD328+'TDC Da'!BD328</f>
        <v>234</v>
      </c>
      <c r="BE328" s="55">
        <f>+'MIT Da'!BE328+'SAR Da'!BE328+'URQ Da'!BE328+'ROC Da'!BE328+'SM Da'!BE328+'BN Da'!BE328+'BS Da'!BE328+'TDC Da'!BE328</f>
        <v>7</v>
      </c>
      <c r="BF328" s="55">
        <f>+'MIT Da'!BF328+'SAR Da'!BF328+'URQ Da'!BF328+'ROC Da'!BF328+'SM Da'!BF328+'BN Da'!BF328+'BS Da'!BF328+'TDC Da'!BF328</f>
        <v>160</v>
      </c>
      <c r="BG328" s="235"/>
    </row>
    <row r="329" spans="1:59">
      <c r="A329" s="1">
        <v>2020</v>
      </c>
      <c r="B329" s="1" t="s">
        <v>64</v>
      </c>
      <c r="C329" s="10">
        <f>+'MIT Da'!C329+'SAR Da'!C329+'URQ Da'!C329+'ROC Da'!C329+'SM Da'!C329+'BN Da'!C329+'BS Da'!C329+'TDC Da'!C329</f>
        <v>240.07</v>
      </c>
      <c r="D329" s="10">
        <f>+'MIT Da'!D329+'SAR Da'!D329+'URQ Da'!D329+'ROC Da'!D329+'SM Da'!D329+'BN Da'!D329+'BS Da'!D329+'TDC Da'!D329</f>
        <v>457.678</v>
      </c>
      <c r="E329" s="10">
        <f>+'MIT Da'!E329+'SAR Da'!E329+'URQ Da'!E329+'ROC Da'!E329+'SM Da'!E329+'BN Da'!E329+'BS Da'!E329+'TDC Da'!E329</f>
        <v>0</v>
      </c>
      <c r="F329" s="10">
        <f>+'MIT Da'!F329+'SAR Da'!F329+'URQ Da'!F329+'ROC Da'!F329+'SM Da'!F329+'BN Da'!F329+'BS Da'!F329+'TDC Da'!F329</f>
        <v>257.54663999999997</v>
      </c>
      <c r="G329" s="192">
        <f>+'MIT Da'!G329+'SAR Da'!G329+'URQ Da'!G329+'ROC Da'!G329+'SM Da'!G329+'BN Da'!G329+'BS Da'!G329+'TDC Da'!G329</f>
        <v>955.29464000000007</v>
      </c>
      <c r="H329" s="192">
        <f>+'MIT Da'!H329+'SAR Da'!H329+'URQ Da'!H329+'ROC Da'!H329+'SM Da'!H329+'BN Da'!H329+'BS Da'!H329+'TDC Da'!H329</f>
        <v>938.85164000000009</v>
      </c>
      <c r="I329" s="10">
        <f>+'MIT Da'!I329+'SAR Da'!I329+'URQ Da'!I329+'ROC Da'!I329+'SM Da'!I329+'BN Da'!I329+'BS Da'!I329+'TDC Da'!I329</f>
        <v>963.65611000000001</v>
      </c>
      <c r="J329" s="10">
        <f>+'MIT Da'!J329+'SAR Da'!J329+'URQ Da'!J329+'ROC Da'!J329+'SM Da'!J329+'BN Da'!J329+'BS Da'!J329+'TDC Da'!J329</f>
        <v>1163.2139099999999</v>
      </c>
      <c r="K329" s="10">
        <f>+'MIT Da'!K329+'SAR Da'!K329+'URQ Da'!K329+'ROC Da'!K329+'SM Da'!K329+'BN Da'!K329+'BS Da'!K329+'TDC Da'!K329</f>
        <v>54.516999999999996</v>
      </c>
      <c r="L329" s="10">
        <f>+'MIT Da'!L329+'SAR Da'!L329+'URQ Da'!L329+'ROC Da'!L329+'SM Da'!L329+'BN Da'!L329+'BS Da'!L329+'TDC Da'!L329</f>
        <v>542.23900000000003</v>
      </c>
      <c r="M329" s="10">
        <f>+'MIT Da'!M329+'SAR Da'!M329+'URQ Da'!M329+'ROC Da'!M329+'SM Da'!M329+'BN Da'!M329+'BS Da'!M329+'TDC Da'!M329</f>
        <v>21.314999999999998</v>
      </c>
      <c r="N329" s="192">
        <f>+'MIT Da'!N329+'SAR Da'!N329+'URQ Da'!N329+'ROC Da'!N329+'SM Da'!N329+'BN Da'!N329+'BS Da'!N329+'TDC Da'!N329</f>
        <v>1705.4529099999997</v>
      </c>
      <c r="O329" s="192">
        <f>+'MIT Da'!O329+'SAR Da'!O329+'URQ Da'!O329+'ROC Da'!O329+'SM Da'!O329+'BN Da'!O329+'BS Da'!O329+'TDC Da'!O329</f>
        <v>1687.9889099999998</v>
      </c>
      <c r="P329" s="55">
        <f>+'MIT Da'!P329+'SAR Da'!P329+'URQ Da'!P329+'ROC Da'!P329+'SM Da'!P329+'BN Da'!P329+'BS Da'!P329+'TDC Da'!P329</f>
        <v>210</v>
      </c>
      <c r="Q329" s="55">
        <f>+'MIT Da'!Q329+'SAR Da'!Q329+'URQ Da'!Q329+'ROC Da'!Q329+'SM Da'!Q329+'BN Da'!Q329+'BS Da'!Q329+'TDC Da'!Q329</f>
        <v>52</v>
      </c>
      <c r="R329" s="55">
        <f>+'MIT Da'!R329+'SAR Da'!R329+'URQ Da'!R329+'ROC Da'!R329+'SM Da'!R329+'BN Da'!R329+'BS Da'!R329+'TDC Da'!R329</f>
        <v>22</v>
      </c>
      <c r="S329" s="213">
        <f>+'MIT Da'!S329+'SAR Da'!S329+'URQ Da'!S329+'ROC Da'!S329+'SM Da'!S329+'BN Da'!S329+'BS Da'!S329+'TDC Da'!S329</f>
        <v>284</v>
      </c>
      <c r="T329" s="213">
        <f>+'MIT Da'!T329+'SAR Da'!T329+'URQ Da'!T329+'ROC Da'!T329+'SM Da'!T329+'BN Da'!T329+'BS Da'!T329+'TDC Da'!T329</f>
        <v>274</v>
      </c>
      <c r="U329" s="55">
        <f>+'MIT Da'!U329+'SAR Da'!U329+'URQ Da'!U329+'ROC Da'!U329+'SM Da'!U329+'BN Da'!U329+'BS Da'!U329+'TDC Da'!U329</f>
        <v>139</v>
      </c>
      <c r="V329" s="55">
        <f>+'MIT Da'!V329+'SAR Da'!V329+'URQ Da'!V329+'ROC Da'!V329+'SM Da'!V329+'BN Da'!V329+'BS Da'!V329+'TDC Da'!V329</f>
        <v>397</v>
      </c>
      <c r="W329" s="55">
        <f>+'MIT Da'!W329+'SAR Da'!W329+'URQ Da'!W329+'ROC Da'!W329+'SM Da'!W329+'BN Da'!W329+'BS Da'!W329+'TDC Da'!W329</f>
        <v>9</v>
      </c>
      <c r="X329" s="55">
        <f>+'MIT Da'!X329+'SAR Da'!X329+'URQ Da'!X329+'ROC Da'!X329+'SM Da'!X329+'BN Da'!X329+'BS Da'!X329+'TDC Da'!X329</f>
        <v>99</v>
      </c>
      <c r="Y329" s="55">
        <f>+'MIT Da'!Y329+'SAR Da'!Y329+'URQ Da'!Y329+'ROC Da'!Y329+'SM Da'!Y329+'BN Da'!Y329+'BS Da'!Y329+'TDC Da'!Y329</f>
        <v>12</v>
      </c>
      <c r="Z329" s="219">
        <f>+'MIT Da'!Z329+'SAR Da'!Z329+'URQ Da'!Z329+'ROC Da'!Z329+'SM Da'!Z329+'BN Da'!Z329+'BS Da'!Z329+'TDC Da'!Z329</f>
        <v>656</v>
      </c>
      <c r="AA329" s="55">
        <f>+'MIT Da'!AA329+'SAR Da'!AA329+'URQ Da'!AA329+'ROC Da'!AA329+'SM Da'!AA329+'BN Da'!AA329+'BS Da'!AA329+'TDC Da'!AA329</f>
        <v>282</v>
      </c>
      <c r="AB329" s="55">
        <f>+'MIT Da'!AB329+'SAR Da'!AB329+'URQ Da'!AB329+'ROC Da'!AB329+'SM Da'!AB329+'BN Da'!AB329+'BS Da'!AB329+'TDC Da'!AB329</f>
        <v>109</v>
      </c>
      <c r="AC329" s="55">
        <f>+'MIT Da'!AC329+'SAR Da'!AC329+'URQ Da'!AC329+'ROC Da'!AC329+'SM Da'!AC329+'BN Da'!AC329+'BS Da'!AC329+'TDC Da'!AC329</f>
        <v>656</v>
      </c>
      <c r="AD329" s="219">
        <f>+'MIT Da'!AD329+'SAR Da'!AD329+'URQ Da'!AD329+'ROC Da'!AD329+'SM Da'!AD329+'BN Da'!AD329+'BS Da'!AD329+'TDC Da'!AD329</f>
        <v>1047</v>
      </c>
      <c r="AE329" s="55">
        <f>+'MIT Da'!AE329+'SAR Da'!AE329+'URQ Da'!AE329+'ROC Da'!AE329+'SM Da'!AE329+'BN Da'!AE329+'BS Da'!AE329+'TDC Da'!AE329</f>
        <v>40</v>
      </c>
      <c r="AF329" s="55">
        <f>+'MIT Da'!AF329+'SAR Da'!AF329+'URQ Da'!AF329+'ROC Da'!AF329+'SM Da'!AF329+'BN Da'!AF329+'BS Da'!AF329+'TDC Da'!AF329</f>
        <v>110</v>
      </c>
      <c r="AG329" s="55">
        <f>+'MIT Da'!AG329+'SAR Da'!AG329+'URQ Da'!AG329+'ROC Da'!AG329+'SM Da'!AG329+'BN Da'!AG329+'BS Da'!AG329+'TDC Da'!AG329</f>
        <v>404</v>
      </c>
      <c r="AH329" s="219">
        <f>+'MIT Da'!AH329+'SAR Da'!AH329+'URQ Da'!AH329+'ROC Da'!AH329+'SM Da'!AH329+'BN Da'!AH329+'BS Da'!AH329+'TDC Da'!AH329</f>
        <v>554</v>
      </c>
      <c r="AI329" s="10">
        <f>+'MIT Da'!AI329+'SAR Da'!AI329+'URQ Da'!AI329+'ROC Da'!AI329+'SM Da'!AI329+'BN Da'!AI329+'BS Da'!AI329+'TDC Da'!AI329</f>
        <v>291.44200000000001</v>
      </c>
      <c r="AJ329" s="10">
        <f>+'MIT Da'!AJ329+'SAR Da'!AJ329+'URQ Da'!AJ329+'ROC Da'!AJ329+'SM Da'!AJ329+'BN Da'!AJ329+'BS Da'!AJ329+'TDC Da'!AJ329</f>
        <v>190.75200000000001</v>
      </c>
      <c r="AK329" s="10">
        <f>+'MIT Da'!AK329+'SAR Da'!AK329+'URQ Da'!AK329+'ROC Da'!AK329+'SM Da'!AK329+'BN Da'!AK329+'BS Da'!AK329+'TDC Da'!AK329</f>
        <v>376.24299999999999</v>
      </c>
      <c r="AL329" s="222">
        <f>+'MIT Da'!AL329+'SAR Da'!AL329+'URQ Da'!AL329+'ROC Da'!AL329+'SM Da'!AL329+'BN Da'!AL329+'BS Da'!AL329+'TDC Da'!AL329</f>
        <v>858.43700000000001</v>
      </c>
      <c r="AM329" s="55">
        <f>+'MIT Da'!AM329+'SAR Da'!AM329+'URQ Da'!AM329+'ROC Da'!AM329+'SM Da'!AM329+'BN Da'!AM329+'BS Da'!AM329+'TDC Da'!AM329</f>
        <v>26</v>
      </c>
      <c r="AN329" s="55">
        <f>+'MIT Da'!AN329+'SAR Da'!AN329+'URQ Da'!AN329+'ROC Da'!AN329+'SM Da'!AN329+'BN Da'!AN329+'BS Da'!AN329+'TDC Da'!AN329</f>
        <v>57</v>
      </c>
      <c r="AO329" s="55">
        <f>+'MIT Da'!AO329+'SAR Da'!AO329+'URQ Da'!AO329+'ROC Da'!AO329+'SM Da'!AO329+'BN Da'!AO329+'BS Da'!AO329+'TDC Da'!AO329</f>
        <v>85</v>
      </c>
      <c r="AP329" s="232">
        <f>+'MIT Da'!AP329+'SAR Da'!AP329+'URQ Da'!AP329+'ROC Da'!AP329+'SM Da'!AP329+'BN Da'!AP329+'BS Da'!AP329+'TDC Da'!AP329</f>
        <v>168</v>
      </c>
      <c r="AQ329" s="55">
        <f>+'MIT Da'!AQ329+'SAR Da'!AQ329+'URQ Da'!AQ329+'ROC Da'!AQ329+'SM Da'!AQ329+'BN Da'!AQ329+'BS Da'!AQ329+'TDC Da'!AQ329</f>
        <v>512</v>
      </c>
      <c r="AR329" s="55">
        <f>+'MIT Da'!AR329+'SAR Da'!AR329+'URQ Da'!AR329+'ROC Da'!AR329+'SM Da'!AR329+'BN Da'!AR329+'BS Da'!AR329+'TDC Da'!AR329</f>
        <v>379</v>
      </c>
      <c r="AS329" s="55">
        <f>+'MIT Da'!AS329+'SAR Da'!AS329+'URQ Da'!AS329+'ROC Da'!AS329+'SM Da'!AS329+'BN Da'!AS329+'BS Da'!AS329+'TDC Da'!AS329</f>
        <v>59</v>
      </c>
      <c r="AT329" s="232">
        <f>+SUM(RED_InfraMR[[#This Row],[B.02.1 - Parque de Coches Eléctricos Motrices]:[B.02.3 - Parque de Coches Eléctricos Motrices Tipo R]])</f>
        <v>950</v>
      </c>
      <c r="AU329" s="55">
        <f>+'MIT Da'!AU329+'SAR Da'!AU329+'URQ Da'!AU329+'ROC Da'!AU329+'SM Da'!AU329+'BN Da'!AU329+'BS Da'!AU329+'TDC Da'!AU329</f>
        <v>45</v>
      </c>
      <c r="AV329" s="55">
        <f>+'MIT Da'!AV329+'SAR Da'!AV329+'URQ Da'!AV329+'ROC Da'!AV329+'SM Da'!AV329+'BN Da'!AV329+'BS Da'!AV329+'TDC Da'!AV329</f>
        <v>7</v>
      </c>
      <c r="AW329" s="55">
        <f>+'MIT Da'!AW329+'SAR Da'!AW329+'URQ Da'!AW329+'ROC Da'!AW329+'SM Da'!AW329+'BN Da'!AW329+'BS Da'!AW329+'TDC Da'!AW329</f>
        <v>67</v>
      </c>
      <c r="AX329" s="232">
        <f>+SUM(RED_InfraMR[[#This Row],[B.03.1 - Parque de Coches Motores Motrices Remolcados]:[B.03.3 - Parque de Coches Motores Motrices Cabina]])</f>
        <v>119</v>
      </c>
      <c r="AY329" s="55">
        <f>+'MIT Da'!AY329+'SAR Da'!AY329+'URQ Da'!AY329+'ROC Da'!AY329+'SM Da'!AY329+'BN Da'!AY329+'BS Da'!AY329+'TDC Da'!AY329</f>
        <v>300</v>
      </c>
      <c r="AZ329" s="55">
        <f>+'MIT Da'!AZ329+'SAR Da'!AZ329+'URQ Da'!AZ329+'ROC Da'!AZ329+'SM Da'!AZ329+'BN Da'!AZ329+'BS Da'!AZ329+'TDC Da'!AZ329</f>
        <v>206</v>
      </c>
      <c r="BA329" s="55">
        <f>+'MIT Da'!BA329+'SAR Da'!BA329+'URQ Da'!BA329+'ROC Da'!BA329+'SM Da'!BA329+'BN Da'!BA329+'BS Da'!BA329+'TDC Da'!BA329</f>
        <v>0</v>
      </c>
      <c r="BB329" s="55">
        <f>+'MIT Da'!BB329+'SAR Da'!BB329+'URQ Da'!BB329+'ROC Da'!BB329+'SM Da'!BB329+'BN Da'!BB329+'BS Da'!BB329+'TDC Da'!BB329</f>
        <v>18</v>
      </c>
      <c r="BC329" s="232">
        <f>+SUM(RED_InfraMR[[#This Row],[B.04.1 - Parque de Coches Remolcados Clase Unica]:[B.04.5 - Parque de Coches Remolcados para Servicios Especiales (Cartoneros)]])</f>
        <v>524</v>
      </c>
      <c r="BD329" s="393">
        <f>+'MIT Da'!BD329+'SAR Da'!BD329+'URQ Da'!BD329+'ROC Da'!BD329+'SM Da'!BD329+'BN Da'!BD329+'BS Da'!BD329+'TDC Da'!BD329</f>
        <v>234</v>
      </c>
      <c r="BE329" s="55">
        <f>+'MIT Da'!BE329+'SAR Da'!BE329+'URQ Da'!BE329+'ROC Da'!BE329+'SM Da'!BE329+'BN Da'!BE329+'BS Da'!BE329+'TDC Da'!BE329</f>
        <v>7</v>
      </c>
      <c r="BF329" s="55">
        <f>+'MIT Da'!BF329+'SAR Da'!BF329+'URQ Da'!BF329+'ROC Da'!BF329+'SM Da'!BF329+'BN Da'!BF329+'BS Da'!BF329+'TDC Da'!BF329</f>
        <v>160</v>
      </c>
      <c r="BG329" s="235"/>
    </row>
    <row r="330" spans="1:59">
      <c r="A330" s="1">
        <v>2020</v>
      </c>
      <c r="B330" s="1" t="s">
        <v>65</v>
      </c>
      <c r="C330" s="10">
        <f>+'MIT Da'!C330+'SAR Da'!C330+'URQ Da'!C330+'ROC Da'!C330+'SM Da'!C330+'BN Da'!C330+'BS Da'!C330+'TDC Da'!C330</f>
        <v>240.07</v>
      </c>
      <c r="D330" s="10">
        <f>+'MIT Da'!D330+'SAR Da'!D330+'URQ Da'!D330+'ROC Da'!D330+'SM Da'!D330+'BN Da'!D330+'BS Da'!D330+'TDC Da'!D330</f>
        <v>457.678</v>
      </c>
      <c r="E330" s="10">
        <f>+'MIT Da'!E330+'SAR Da'!E330+'URQ Da'!E330+'ROC Da'!E330+'SM Da'!E330+'BN Da'!E330+'BS Da'!E330+'TDC Da'!E330</f>
        <v>0</v>
      </c>
      <c r="F330" s="10">
        <f>+'MIT Da'!F330+'SAR Da'!F330+'URQ Da'!F330+'ROC Da'!F330+'SM Da'!F330+'BN Da'!F330+'BS Da'!F330+'TDC Da'!F330</f>
        <v>257.54663999999997</v>
      </c>
      <c r="G330" s="192">
        <f>+'MIT Da'!G330+'SAR Da'!G330+'URQ Da'!G330+'ROC Da'!G330+'SM Da'!G330+'BN Da'!G330+'BS Da'!G330+'TDC Da'!G330</f>
        <v>955.29464000000007</v>
      </c>
      <c r="H330" s="192">
        <f>+'MIT Da'!H330+'SAR Da'!H330+'URQ Da'!H330+'ROC Da'!H330+'SM Da'!H330+'BN Da'!H330+'BS Da'!H330+'TDC Da'!H330</f>
        <v>938.85164000000009</v>
      </c>
      <c r="I330" s="10">
        <f>+'MIT Da'!I330+'SAR Da'!I330+'URQ Da'!I330+'ROC Da'!I330+'SM Da'!I330+'BN Da'!I330+'BS Da'!I330+'TDC Da'!I330</f>
        <v>963.65611000000001</v>
      </c>
      <c r="J330" s="10">
        <f>+'MIT Da'!J330+'SAR Da'!J330+'URQ Da'!J330+'ROC Da'!J330+'SM Da'!J330+'BN Da'!J330+'BS Da'!J330+'TDC Da'!J330</f>
        <v>1163.2139099999999</v>
      </c>
      <c r="K330" s="10">
        <f>+'MIT Da'!K330+'SAR Da'!K330+'URQ Da'!K330+'ROC Da'!K330+'SM Da'!K330+'BN Da'!K330+'BS Da'!K330+'TDC Da'!K330</f>
        <v>54.516999999999996</v>
      </c>
      <c r="L330" s="10">
        <f>+'MIT Da'!L330+'SAR Da'!L330+'URQ Da'!L330+'ROC Da'!L330+'SM Da'!L330+'BN Da'!L330+'BS Da'!L330+'TDC Da'!L330</f>
        <v>542.23900000000003</v>
      </c>
      <c r="M330" s="10">
        <f>+'MIT Da'!M330+'SAR Da'!M330+'URQ Da'!M330+'ROC Da'!M330+'SM Da'!M330+'BN Da'!M330+'BS Da'!M330+'TDC Da'!M330</f>
        <v>21.314999999999998</v>
      </c>
      <c r="N330" s="192">
        <f>+'MIT Da'!N330+'SAR Da'!N330+'URQ Da'!N330+'ROC Da'!N330+'SM Da'!N330+'BN Da'!N330+'BS Da'!N330+'TDC Da'!N330</f>
        <v>1705.4529099999997</v>
      </c>
      <c r="O330" s="192">
        <f>+'MIT Da'!O330+'SAR Da'!O330+'URQ Da'!O330+'ROC Da'!O330+'SM Da'!O330+'BN Da'!O330+'BS Da'!O330+'TDC Da'!O330</f>
        <v>1687.9889099999998</v>
      </c>
      <c r="P330" s="55">
        <f>+'MIT Da'!P330+'SAR Da'!P330+'URQ Da'!P330+'ROC Da'!P330+'SM Da'!P330+'BN Da'!P330+'BS Da'!P330+'TDC Da'!P330</f>
        <v>210</v>
      </c>
      <c r="Q330" s="55">
        <f>+'MIT Da'!Q330+'SAR Da'!Q330+'URQ Da'!Q330+'ROC Da'!Q330+'SM Da'!Q330+'BN Da'!Q330+'BS Da'!Q330+'TDC Da'!Q330</f>
        <v>52</v>
      </c>
      <c r="R330" s="55">
        <f>+'MIT Da'!R330+'SAR Da'!R330+'URQ Da'!R330+'ROC Da'!R330+'SM Da'!R330+'BN Da'!R330+'BS Da'!R330+'TDC Da'!R330</f>
        <v>22</v>
      </c>
      <c r="S330" s="213">
        <f>+'MIT Da'!S330+'SAR Da'!S330+'URQ Da'!S330+'ROC Da'!S330+'SM Da'!S330+'BN Da'!S330+'BS Da'!S330+'TDC Da'!S330</f>
        <v>284</v>
      </c>
      <c r="T330" s="213">
        <f>+'MIT Da'!T330+'SAR Da'!T330+'URQ Da'!T330+'ROC Da'!T330+'SM Da'!T330+'BN Da'!T330+'BS Da'!T330+'TDC Da'!T330</f>
        <v>274</v>
      </c>
      <c r="U330" s="55">
        <f>+'MIT Da'!U330+'SAR Da'!U330+'URQ Da'!U330+'ROC Da'!U330+'SM Da'!U330+'BN Da'!U330+'BS Da'!U330+'TDC Da'!U330</f>
        <v>139</v>
      </c>
      <c r="V330" s="55">
        <f>+'MIT Da'!V330+'SAR Da'!V330+'URQ Da'!V330+'ROC Da'!V330+'SM Da'!V330+'BN Da'!V330+'BS Da'!V330+'TDC Da'!V330</f>
        <v>397</v>
      </c>
      <c r="W330" s="55">
        <f>+'MIT Da'!W330+'SAR Da'!W330+'URQ Da'!W330+'ROC Da'!W330+'SM Da'!W330+'BN Da'!W330+'BS Da'!W330+'TDC Da'!W330</f>
        <v>9</v>
      </c>
      <c r="X330" s="55">
        <f>+'MIT Da'!X330+'SAR Da'!X330+'URQ Da'!X330+'ROC Da'!X330+'SM Da'!X330+'BN Da'!X330+'BS Da'!X330+'TDC Da'!X330</f>
        <v>99</v>
      </c>
      <c r="Y330" s="55">
        <f>+'MIT Da'!Y330+'SAR Da'!Y330+'URQ Da'!Y330+'ROC Da'!Y330+'SM Da'!Y330+'BN Da'!Y330+'BS Da'!Y330+'TDC Da'!Y330</f>
        <v>12</v>
      </c>
      <c r="Z330" s="219">
        <f>+'MIT Da'!Z330+'SAR Da'!Z330+'URQ Da'!Z330+'ROC Da'!Z330+'SM Da'!Z330+'BN Da'!Z330+'BS Da'!Z330+'TDC Da'!Z330</f>
        <v>656</v>
      </c>
      <c r="AA330" s="55">
        <f>+'MIT Da'!AA330+'SAR Da'!AA330+'URQ Da'!AA330+'ROC Da'!AA330+'SM Da'!AA330+'BN Da'!AA330+'BS Da'!AA330+'TDC Da'!AA330</f>
        <v>282</v>
      </c>
      <c r="AB330" s="55">
        <f>+'MIT Da'!AB330+'SAR Da'!AB330+'URQ Da'!AB330+'ROC Da'!AB330+'SM Da'!AB330+'BN Da'!AB330+'BS Da'!AB330+'TDC Da'!AB330</f>
        <v>109</v>
      </c>
      <c r="AC330" s="55">
        <f>+'MIT Da'!AC330+'SAR Da'!AC330+'URQ Da'!AC330+'ROC Da'!AC330+'SM Da'!AC330+'BN Da'!AC330+'BS Da'!AC330+'TDC Da'!AC330</f>
        <v>656</v>
      </c>
      <c r="AD330" s="219">
        <f>+'MIT Da'!AD330+'SAR Da'!AD330+'URQ Da'!AD330+'ROC Da'!AD330+'SM Da'!AD330+'BN Da'!AD330+'BS Da'!AD330+'TDC Da'!AD330</f>
        <v>1047</v>
      </c>
      <c r="AE330" s="55">
        <f>+'MIT Da'!AE330+'SAR Da'!AE330+'URQ Da'!AE330+'ROC Da'!AE330+'SM Da'!AE330+'BN Da'!AE330+'BS Da'!AE330+'TDC Da'!AE330</f>
        <v>40</v>
      </c>
      <c r="AF330" s="55">
        <f>+'MIT Da'!AF330+'SAR Da'!AF330+'URQ Da'!AF330+'ROC Da'!AF330+'SM Da'!AF330+'BN Da'!AF330+'BS Da'!AF330+'TDC Da'!AF330</f>
        <v>110</v>
      </c>
      <c r="AG330" s="55">
        <f>+'MIT Da'!AG330+'SAR Da'!AG330+'URQ Da'!AG330+'ROC Da'!AG330+'SM Da'!AG330+'BN Da'!AG330+'BS Da'!AG330+'TDC Da'!AG330</f>
        <v>404</v>
      </c>
      <c r="AH330" s="219">
        <f>+'MIT Da'!AH330+'SAR Da'!AH330+'URQ Da'!AH330+'ROC Da'!AH330+'SM Da'!AH330+'BN Da'!AH330+'BS Da'!AH330+'TDC Da'!AH330</f>
        <v>554</v>
      </c>
      <c r="AI330" s="10">
        <f>+'MIT Da'!AI330+'SAR Da'!AI330+'URQ Da'!AI330+'ROC Da'!AI330+'SM Da'!AI330+'BN Da'!AI330+'BS Da'!AI330+'TDC Da'!AI330</f>
        <v>291.44200000000001</v>
      </c>
      <c r="AJ330" s="10">
        <f>+'MIT Da'!AJ330+'SAR Da'!AJ330+'URQ Da'!AJ330+'ROC Da'!AJ330+'SM Da'!AJ330+'BN Da'!AJ330+'BS Da'!AJ330+'TDC Da'!AJ330</f>
        <v>190.75200000000001</v>
      </c>
      <c r="AK330" s="10">
        <f>+'MIT Da'!AK330+'SAR Da'!AK330+'URQ Da'!AK330+'ROC Da'!AK330+'SM Da'!AK330+'BN Da'!AK330+'BS Da'!AK330+'TDC Da'!AK330</f>
        <v>376.24299999999999</v>
      </c>
      <c r="AL330" s="222">
        <f>+'MIT Da'!AL330+'SAR Da'!AL330+'URQ Da'!AL330+'ROC Da'!AL330+'SM Da'!AL330+'BN Da'!AL330+'BS Da'!AL330+'TDC Da'!AL330</f>
        <v>858.43700000000001</v>
      </c>
      <c r="AM330" s="55">
        <f>+'MIT Da'!AM330+'SAR Da'!AM330+'URQ Da'!AM330+'ROC Da'!AM330+'SM Da'!AM330+'BN Da'!AM330+'BS Da'!AM330+'TDC Da'!AM330</f>
        <v>26</v>
      </c>
      <c r="AN330" s="55">
        <f>+'MIT Da'!AN330+'SAR Da'!AN330+'URQ Da'!AN330+'ROC Da'!AN330+'SM Da'!AN330+'BN Da'!AN330+'BS Da'!AN330+'TDC Da'!AN330</f>
        <v>57</v>
      </c>
      <c r="AO330" s="55">
        <f>+'MIT Da'!AO330+'SAR Da'!AO330+'URQ Da'!AO330+'ROC Da'!AO330+'SM Da'!AO330+'BN Da'!AO330+'BS Da'!AO330+'TDC Da'!AO330</f>
        <v>85</v>
      </c>
      <c r="AP330" s="232">
        <f>+'MIT Da'!AP330+'SAR Da'!AP330+'URQ Da'!AP330+'ROC Da'!AP330+'SM Da'!AP330+'BN Da'!AP330+'BS Da'!AP330+'TDC Da'!AP330</f>
        <v>168</v>
      </c>
      <c r="AQ330" s="55">
        <f>+'MIT Da'!AQ330+'SAR Da'!AQ330+'URQ Da'!AQ330+'ROC Da'!AQ330+'SM Da'!AQ330+'BN Da'!AQ330+'BS Da'!AQ330+'TDC Da'!AQ330</f>
        <v>512</v>
      </c>
      <c r="AR330" s="55">
        <f>+'MIT Da'!AR330+'SAR Da'!AR330+'URQ Da'!AR330+'ROC Da'!AR330+'SM Da'!AR330+'BN Da'!AR330+'BS Da'!AR330+'TDC Da'!AR330</f>
        <v>379</v>
      </c>
      <c r="AS330" s="55">
        <f>+'MIT Da'!AS330+'SAR Da'!AS330+'URQ Da'!AS330+'ROC Da'!AS330+'SM Da'!AS330+'BN Da'!AS330+'BS Da'!AS330+'TDC Da'!AS330</f>
        <v>59</v>
      </c>
      <c r="AT330" s="232">
        <f>+SUM(RED_InfraMR[[#This Row],[B.02.1 - Parque de Coches Eléctricos Motrices]:[B.02.3 - Parque de Coches Eléctricos Motrices Tipo R]])</f>
        <v>950</v>
      </c>
      <c r="AU330" s="55">
        <f>+'MIT Da'!AU330+'SAR Da'!AU330+'URQ Da'!AU330+'ROC Da'!AU330+'SM Da'!AU330+'BN Da'!AU330+'BS Da'!AU330+'TDC Da'!AU330</f>
        <v>45</v>
      </c>
      <c r="AV330" s="55">
        <f>+'MIT Da'!AV330+'SAR Da'!AV330+'URQ Da'!AV330+'ROC Da'!AV330+'SM Da'!AV330+'BN Da'!AV330+'BS Da'!AV330+'TDC Da'!AV330</f>
        <v>7</v>
      </c>
      <c r="AW330" s="55">
        <f>+'MIT Da'!AW330+'SAR Da'!AW330+'URQ Da'!AW330+'ROC Da'!AW330+'SM Da'!AW330+'BN Da'!AW330+'BS Da'!AW330+'TDC Da'!AW330</f>
        <v>67</v>
      </c>
      <c r="AX330" s="232">
        <f>+SUM(RED_InfraMR[[#This Row],[B.03.1 - Parque de Coches Motores Motrices Remolcados]:[B.03.3 - Parque de Coches Motores Motrices Cabina]])</f>
        <v>119</v>
      </c>
      <c r="AY330" s="55">
        <f>+'MIT Da'!AY330+'SAR Da'!AY330+'URQ Da'!AY330+'ROC Da'!AY330+'SM Da'!AY330+'BN Da'!AY330+'BS Da'!AY330+'TDC Da'!AY330</f>
        <v>300</v>
      </c>
      <c r="AZ330" s="55">
        <f>+'MIT Da'!AZ330+'SAR Da'!AZ330+'URQ Da'!AZ330+'ROC Da'!AZ330+'SM Da'!AZ330+'BN Da'!AZ330+'BS Da'!AZ330+'TDC Da'!AZ330</f>
        <v>206</v>
      </c>
      <c r="BA330" s="55">
        <f>+'MIT Da'!BA330+'SAR Da'!BA330+'URQ Da'!BA330+'ROC Da'!BA330+'SM Da'!BA330+'BN Da'!BA330+'BS Da'!BA330+'TDC Da'!BA330</f>
        <v>0</v>
      </c>
      <c r="BB330" s="55">
        <f>+'MIT Da'!BB330+'SAR Da'!BB330+'URQ Da'!BB330+'ROC Da'!BB330+'SM Da'!BB330+'BN Da'!BB330+'BS Da'!BB330+'TDC Da'!BB330</f>
        <v>18</v>
      </c>
      <c r="BC330" s="232">
        <f>+SUM(RED_InfraMR[[#This Row],[B.04.1 - Parque de Coches Remolcados Clase Unica]:[B.04.5 - Parque de Coches Remolcados para Servicios Especiales (Cartoneros)]])</f>
        <v>524</v>
      </c>
      <c r="BD330" s="393">
        <f>+'MIT Da'!BD330+'SAR Da'!BD330+'URQ Da'!BD330+'ROC Da'!BD330+'SM Da'!BD330+'BN Da'!BD330+'BS Da'!BD330+'TDC Da'!BD330</f>
        <v>234</v>
      </c>
      <c r="BE330" s="55">
        <f>+'MIT Da'!BE330+'SAR Da'!BE330+'URQ Da'!BE330+'ROC Da'!BE330+'SM Da'!BE330+'BN Da'!BE330+'BS Da'!BE330+'TDC Da'!BE330</f>
        <v>7</v>
      </c>
      <c r="BF330" s="55">
        <f>+'MIT Da'!BF330+'SAR Da'!BF330+'URQ Da'!BF330+'ROC Da'!BF330+'SM Da'!BF330+'BN Da'!BF330+'BS Da'!BF330+'TDC Da'!BF330</f>
        <v>160</v>
      </c>
      <c r="BG330" s="235"/>
    </row>
    <row r="331" spans="1:59">
      <c r="A331" s="1">
        <v>2020</v>
      </c>
      <c r="B331" s="1" t="s">
        <v>66</v>
      </c>
      <c r="C331" s="10">
        <f>+'MIT Da'!C331+'SAR Da'!C331+'URQ Da'!C331+'ROC Da'!C331+'SM Da'!C331+'BN Da'!C331+'BS Da'!C331+'TDC Da'!C331</f>
        <v>240.07</v>
      </c>
      <c r="D331" s="10">
        <f>+'MIT Da'!D331+'SAR Da'!D331+'URQ Da'!D331+'ROC Da'!D331+'SM Da'!D331+'BN Da'!D331+'BS Da'!D331+'TDC Da'!D331</f>
        <v>457.678</v>
      </c>
      <c r="E331" s="10">
        <f>+'MIT Da'!E331+'SAR Da'!E331+'URQ Da'!E331+'ROC Da'!E331+'SM Da'!E331+'BN Da'!E331+'BS Da'!E331+'TDC Da'!E331</f>
        <v>0</v>
      </c>
      <c r="F331" s="10">
        <f>+'MIT Da'!F331+'SAR Da'!F331+'URQ Da'!F331+'ROC Da'!F331+'SM Da'!F331+'BN Da'!F331+'BS Da'!F331+'TDC Da'!F331</f>
        <v>257.54663999999997</v>
      </c>
      <c r="G331" s="192">
        <f>+'MIT Da'!G331+'SAR Da'!G331+'URQ Da'!G331+'ROC Da'!G331+'SM Da'!G331+'BN Da'!G331+'BS Da'!G331+'TDC Da'!G331</f>
        <v>955.29464000000007</v>
      </c>
      <c r="H331" s="192">
        <f>+'MIT Da'!H331+'SAR Da'!H331+'URQ Da'!H331+'ROC Da'!H331+'SM Da'!H331+'BN Da'!H331+'BS Da'!H331+'TDC Da'!H331</f>
        <v>938.85164000000009</v>
      </c>
      <c r="I331" s="10">
        <f>+'MIT Da'!I331+'SAR Da'!I331+'URQ Da'!I331+'ROC Da'!I331+'SM Da'!I331+'BN Da'!I331+'BS Da'!I331+'TDC Da'!I331</f>
        <v>963.65611000000001</v>
      </c>
      <c r="J331" s="10">
        <f>+'MIT Da'!J331+'SAR Da'!J331+'URQ Da'!J331+'ROC Da'!J331+'SM Da'!J331+'BN Da'!J331+'BS Da'!J331+'TDC Da'!J331</f>
        <v>1163.2139099999999</v>
      </c>
      <c r="K331" s="10">
        <f>+'MIT Da'!K331+'SAR Da'!K331+'URQ Da'!K331+'ROC Da'!K331+'SM Da'!K331+'BN Da'!K331+'BS Da'!K331+'TDC Da'!K331</f>
        <v>54.516999999999996</v>
      </c>
      <c r="L331" s="10">
        <f>+'MIT Da'!L331+'SAR Da'!L331+'URQ Da'!L331+'ROC Da'!L331+'SM Da'!L331+'BN Da'!L331+'BS Da'!L331+'TDC Da'!L331</f>
        <v>542.23900000000003</v>
      </c>
      <c r="M331" s="10">
        <f>+'MIT Da'!M331+'SAR Da'!M331+'URQ Da'!M331+'ROC Da'!M331+'SM Da'!M331+'BN Da'!M331+'BS Da'!M331+'TDC Da'!M331</f>
        <v>21.314999999999998</v>
      </c>
      <c r="N331" s="192">
        <f>+'MIT Da'!N331+'SAR Da'!N331+'URQ Da'!N331+'ROC Da'!N331+'SM Da'!N331+'BN Da'!N331+'BS Da'!N331+'TDC Da'!N331</f>
        <v>1705.4529099999997</v>
      </c>
      <c r="O331" s="192">
        <f>+'MIT Da'!O331+'SAR Da'!O331+'URQ Da'!O331+'ROC Da'!O331+'SM Da'!O331+'BN Da'!O331+'BS Da'!O331+'TDC Da'!O331</f>
        <v>1687.9889099999998</v>
      </c>
      <c r="P331" s="55">
        <f>+'MIT Da'!P331+'SAR Da'!P331+'URQ Da'!P331+'ROC Da'!P331+'SM Da'!P331+'BN Da'!P331+'BS Da'!P331+'TDC Da'!P331</f>
        <v>210</v>
      </c>
      <c r="Q331" s="55">
        <f>+'MIT Da'!Q331+'SAR Da'!Q331+'URQ Da'!Q331+'ROC Da'!Q331+'SM Da'!Q331+'BN Da'!Q331+'BS Da'!Q331+'TDC Da'!Q331</f>
        <v>52</v>
      </c>
      <c r="R331" s="55">
        <f>+'MIT Da'!R331+'SAR Da'!R331+'URQ Da'!R331+'ROC Da'!R331+'SM Da'!R331+'BN Da'!R331+'BS Da'!R331+'TDC Da'!R331</f>
        <v>22</v>
      </c>
      <c r="S331" s="213">
        <f>+'MIT Da'!S331+'SAR Da'!S331+'URQ Da'!S331+'ROC Da'!S331+'SM Da'!S331+'BN Da'!S331+'BS Da'!S331+'TDC Da'!S331</f>
        <v>284</v>
      </c>
      <c r="T331" s="213">
        <f>+'MIT Da'!T331+'SAR Da'!T331+'URQ Da'!T331+'ROC Da'!T331+'SM Da'!T331+'BN Da'!T331+'BS Da'!T331+'TDC Da'!T331</f>
        <v>274</v>
      </c>
      <c r="U331" s="55">
        <f>+'MIT Da'!U331+'SAR Da'!U331+'URQ Da'!U331+'ROC Da'!U331+'SM Da'!U331+'BN Da'!U331+'BS Da'!U331+'TDC Da'!U331</f>
        <v>139</v>
      </c>
      <c r="V331" s="55">
        <f>+'MIT Da'!V331+'SAR Da'!V331+'URQ Da'!V331+'ROC Da'!V331+'SM Da'!V331+'BN Da'!V331+'BS Da'!V331+'TDC Da'!V331</f>
        <v>397</v>
      </c>
      <c r="W331" s="55">
        <f>+'MIT Da'!W331+'SAR Da'!W331+'URQ Da'!W331+'ROC Da'!W331+'SM Da'!W331+'BN Da'!W331+'BS Da'!W331+'TDC Da'!W331</f>
        <v>9</v>
      </c>
      <c r="X331" s="55">
        <f>+'MIT Da'!X331+'SAR Da'!X331+'URQ Da'!X331+'ROC Da'!X331+'SM Da'!X331+'BN Da'!X331+'BS Da'!X331+'TDC Da'!X331</f>
        <v>99</v>
      </c>
      <c r="Y331" s="55">
        <f>+'MIT Da'!Y331+'SAR Da'!Y331+'URQ Da'!Y331+'ROC Da'!Y331+'SM Da'!Y331+'BN Da'!Y331+'BS Da'!Y331+'TDC Da'!Y331</f>
        <v>12</v>
      </c>
      <c r="Z331" s="219">
        <f>+'MIT Da'!Z331+'SAR Da'!Z331+'URQ Da'!Z331+'ROC Da'!Z331+'SM Da'!Z331+'BN Da'!Z331+'BS Da'!Z331+'TDC Da'!Z331</f>
        <v>656</v>
      </c>
      <c r="AA331" s="55">
        <f>+'MIT Da'!AA331+'SAR Da'!AA331+'URQ Da'!AA331+'ROC Da'!AA331+'SM Da'!AA331+'BN Da'!AA331+'BS Da'!AA331+'TDC Da'!AA331</f>
        <v>282</v>
      </c>
      <c r="AB331" s="55">
        <f>+'MIT Da'!AB331+'SAR Da'!AB331+'URQ Da'!AB331+'ROC Da'!AB331+'SM Da'!AB331+'BN Da'!AB331+'BS Da'!AB331+'TDC Da'!AB331</f>
        <v>109</v>
      </c>
      <c r="AC331" s="55">
        <f>+'MIT Da'!AC331+'SAR Da'!AC331+'URQ Da'!AC331+'ROC Da'!AC331+'SM Da'!AC331+'BN Da'!AC331+'BS Da'!AC331+'TDC Da'!AC331</f>
        <v>656</v>
      </c>
      <c r="AD331" s="219">
        <f>+'MIT Da'!AD331+'SAR Da'!AD331+'URQ Da'!AD331+'ROC Da'!AD331+'SM Da'!AD331+'BN Da'!AD331+'BS Da'!AD331+'TDC Da'!AD331</f>
        <v>1047</v>
      </c>
      <c r="AE331" s="55">
        <f>+'MIT Da'!AE331+'SAR Da'!AE331+'URQ Da'!AE331+'ROC Da'!AE331+'SM Da'!AE331+'BN Da'!AE331+'BS Da'!AE331+'TDC Da'!AE331</f>
        <v>40</v>
      </c>
      <c r="AF331" s="55">
        <f>+'MIT Da'!AF331+'SAR Da'!AF331+'URQ Da'!AF331+'ROC Da'!AF331+'SM Da'!AF331+'BN Da'!AF331+'BS Da'!AF331+'TDC Da'!AF331</f>
        <v>110</v>
      </c>
      <c r="AG331" s="55">
        <f>+'MIT Da'!AG331+'SAR Da'!AG331+'URQ Da'!AG331+'ROC Da'!AG331+'SM Da'!AG331+'BN Da'!AG331+'BS Da'!AG331+'TDC Da'!AG331</f>
        <v>404</v>
      </c>
      <c r="AH331" s="219">
        <f>+'MIT Da'!AH331+'SAR Da'!AH331+'URQ Da'!AH331+'ROC Da'!AH331+'SM Da'!AH331+'BN Da'!AH331+'BS Da'!AH331+'TDC Da'!AH331</f>
        <v>554</v>
      </c>
      <c r="AI331" s="10">
        <f>+'MIT Da'!AI331+'SAR Da'!AI331+'URQ Da'!AI331+'ROC Da'!AI331+'SM Da'!AI331+'BN Da'!AI331+'BS Da'!AI331+'TDC Da'!AI331</f>
        <v>291.44200000000001</v>
      </c>
      <c r="AJ331" s="10">
        <f>+'MIT Da'!AJ331+'SAR Da'!AJ331+'URQ Da'!AJ331+'ROC Da'!AJ331+'SM Da'!AJ331+'BN Da'!AJ331+'BS Da'!AJ331+'TDC Da'!AJ331</f>
        <v>190.75200000000001</v>
      </c>
      <c r="AK331" s="10">
        <f>+'MIT Da'!AK331+'SAR Da'!AK331+'URQ Da'!AK331+'ROC Da'!AK331+'SM Da'!AK331+'BN Da'!AK331+'BS Da'!AK331+'TDC Da'!AK331</f>
        <v>376.24299999999999</v>
      </c>
      <c r="AL331" s="222">
        <f>+'MIT Da'!AL331+'SAR Da'!AL331+'URQ Da'!AL331+'ROC Da'!AL331+'SM Da'!AL331+'BN Da'!AL331+'BS Da'!AL331+'TDC Da'!AL331</f>
        <v>858.43700000000001</v>
      </c>
      <c r="AM331" s="55">
        <f>+'MIT Da'!AM331+'SAR Da'!AM331+'URQ Da'!AM331+'ROC Da'!AM331+'SM Da'!AM331+'BN Da'!AM331+'BS Da'!AM331+'TDC Da'!AM331</f>
        <v>26</v>
      </c>
      <c r="AN331" s="55">
        <f>+'MIT Da'!AN331+'SAR Da'!AN331+'URQ Da'!AN331+'ROC Da'!AN331+'SM Da'!AN331+'BN Da'!AN331+'BS Da'!AN331+'TDC Da'!AN331</f>
        <v>57</v>
      </c>
      <c r="AO331" s="55">
        <f>+'MIT Da'!AO331+'SAR Da'!AO331+'URQ Da'!AO331+'ROC Da'!AO331+'SM Da'!AO331+'BN Da'!AO331+'BS Da'!AO331+'TDC Da'!AO331</f>
        <v>85</v>
      </c>
      <c r="AP331" s="232">
        <f>+'MIT Da'!AP331+'SAR Da'!AP331+'URQ Da'!AP331+'ROC Da'!AP331+'SM Da'!AP331+'BN Da'!AP331+'BS Da'!AP331+'TDC Da'!AP331</f>
        <v>168</v>
      </c>
      <c r="AQ331" s="55">
        <f>+'MIT Da'!AQ331+'SAR Da'!AQ331+'URQ Da'!AQ331+'ROC Da'!AQ331+'SM Da'!AQ331+'BN Da'!AQ331+'BS Da'!AQ331+'TDC Da'!AQ331</f>
        <v>512</v>
      </c>
      <c r="AR331" s="55">
        <f>+'MIT Da'!AR331+'SAR Da'!AR331+'URQ Da'!AR331+'ROC Da'!AR331+'SM Da'!AR331+'BN Da'!AR331+'BS Da'!AR331+'TDC Da'!AR331</f>
        <v>379</v>
      </c>
      <c r="AS331" s="55">
        <f>+'MIT Da'!AS331+'SAR Da'!AS331+'URQ Da'!AS331+'ROC Da'!AS331+'SM Da'!AS331+'BN Da'!AS331+'BS Da'!AS331+'TDC Da'!AS331</f>
        <v>59</v>
      </c>
      <c r="AT331" s="232">
        <f>+SUM(RED_InfraMR[[#This Row],[B.02.1 - Parque de Coches Eléctricos Motrices]:[B.02.3 - Parque de Coches Eléctricos Motrices Tipo R]])</f>
        <v>950</v>
      </c>
      <c r="AU331" s="55">
        <f>+'MIT Da'!AU331+'SAR Da'!AU331+'URQ Da'!AU331+'ROC Da'!AU331+'SM Da'!AU331+'BN Da'!AU331+'BS Da'!AU331+'TDC Da'!AU331</f>
        <v>45</v>
      </c>
      <c r="AV331" s="55">
        <f>+'MIT Da'!AV331+'SAR Da'!AV331+'URQ Da'!AV331+'ROC Da'!AV331+'SM Da'!AV331+'BN Da'!AV331+'BS Da'!AV331+'TDC Da'!AV331</f>
        <v>7</v>
      </c>
      <c r="AW331" s="55">
        <f>+'MIT Da'!AW331+'SAR Da'!AW331+'URQ Da'!AW331+'ROC Da'!AW331+'SM Da'!AW331+'BN Da'!AW331+'BS Da'!AW331+'TDC Da'!AW331</f>
        <v>67</v>
      </c>
      <c r="AX331" s="232">
        <f>+SUM(RED_InfraMR[[#This Row],[B.03.1 - Parque de Coches Motores Motrices Remolcados]:[B.03.3 - Parque de Coches Motores Motrices Cabina]])</f>
        <v>119</v>
      </c>
      <c r="AY331" s="55">
        <f>+'MIT Da'!AY331+'SAR Da'!AY331+'URQ Da'!AY331+'ROC Da'!AY331+'SM Da'!AY331+'BN Da'!AY331+'BS Da'!AY331+'TDC Da'!AY331</f>
        <v>300</v>
      </c>
      <c r="AZ331" s="55">
        <f>+'MIT Da'!AZ331+'SAR Da'!AZ331+'URQ Da'!AZ331+'ROC Da'!AZ331+'SM Da'!AZ331+'BN Da'!AZ331+'BS Da'!AZ331+'TDC Da'!AZ331</f>
        <v>206</v>
      </c>
      <c r="BA331" s="55">
        <f>+'MIT Da'!BA331+'SAR Da'!BA331+'URQ Da'!BA331+'ROC Da'!BA331+'SM Da'!BA331+'BN Da'!BA331+'BS Da'!BA331+'TDC Da'!BA331</f>
        <v>0</v>
      </c>
      <c r="BB331" s="55">
        <f>+'MIT Da'!BB331+'SAR Da'!BB331+'URQ Da'!BB331+'ROC Da'!BB331+'SM Da'!BB331+'BN Da'!BB331+'BS Da'!BB331+'TDC Da'!BB331</f>
        <v>18</v>
      </c>
      <c r="BC331" s="232">
        <f>+SUM(RED_InfraMR[[#This Row],[B.04.1 - Parque de Coches Remolcados Clase Unica]:[B.04.5 - Parque de Coches Remolcados para Servicios Especiales (Cartoneros)]])</f>
        <v>524</v>
      </c>
      <c r="BD331" s="393">
        <f>+'MIT Da'!BD331+'SAR Da'!BD331+'URQ Da'!BD331+'ROC Da'!BD331+'SM Da'!BD331+'BN Da'!BD331+'BS Da'!BD331+'TDC Da'!BD331</f>
        <v>234</v>
      </c>
      <c r="BE331" s="55">
        <f>+'MIT Da'!BE331+'SAR Da'!BE331+'URQ Da'!BE331+'ROC Da'!BE331+'SM Da'!BE331+'BN Da'!BE331+'BS Da'!BE331+'TDC Da'!BE331</f>
        <v>7</v>
      </c>
      <c r="BF331" s="55">
        <f>+'MIT Da'!BF331+'SAR Da'!BF331+'URQ Da'!BF331+'ROC Da'!BF331+'SM Da'!BF331+'BN Da'!BF331+'BS Da'!BF331+'TDC Da'!BF331</f>
        <v>160</v>
      </c>
      <c r="BG331" s="235"/>
    </row>
    <row r="332" spans="1:59">
      <c r="A332" s="1">
        <v>2020</v>
      </c>
      <c r="B332" s="1" t="s">
        <v>67</v>
      </c>
      <c r="C332" s="10">
        <f>+'MIT Da'!C332+'SAR Da'!C332+'URQ Da'!C332+'ROC Da'!C332+'SM Da'!C332+'BN Da'!C332+'BS Da'!C332+'TDC Da'!C332</f>
        <v>240.07</v>
      </c>
      <c r="D332" s="10">
        <f>+'MIT Da'!D332+'SAR Da'!D332+'URQ Da'!D332+'ROC Da'!D332+'SM Da'!D332+'BN Da'!D332+'BS Da'!D332+'TDC Da'!D332</f>
        <v>457.678</v>
      </c>
      <c r="E332" s="10">
        <f>+'MIT Da'!E332+'SAR Da'!E332+'URQ Da'!E332+'ROC Da'!E332+'SM Da'!E332+'BN Da'!E332+'BS Da'!E332+'TDC Da'!E332</f>
        <v>0</v>
      </c>
      <c r="F332" s="10">
        <f>+'MIT Da'!F332+'SAR Da'!F332+'URQ Da'!F332+'ROC Da'!F332+'SM Da'!F332+'BN Da'!F332+'BS Da'!F332+'TDC Da'!F332</f>
        <v>257.54663999999997</v>
      </c>
      <c r="G332" s="192">
        <f>+'MIT Da'!G332+'SAR Da'!G332+'URQ Da'!G332+'ROC Da'!G332+'SM Da'!G332+'BN Da'!G332+'BS Da'!G332+'TDC Da'!G332</f>
        <v>955.29464000000007</v>
      </c>
      <c r="H332" s="192">
        <f>+'MIT Da'!H332+'SAR Da'!H332+'URQ Da'!H332+'ROC Da'!H332+'SM Da'!H332+'BN Da'!H332+'BS Da'!H332+'TDC Da'!H332</f>
        <v>938.85164000000009</v>
      </c>
      <c r="I332" s="10">
        <f>+'MIT Da'!I332+'SAR Da'!I332+'URQ Da'!I332+'ROC Da'!I332+'SM Da'!I332+'BN Da'!I332+'BS Da'!I332+'TDC Da'!I332</f>
        <v>963.65611000000001</v>
      </c>
      <c r="J332" s="10">
        <f>+'MIT Da'!J332+'SAR Da'!J332+'URQ Da'!J332+'ROC Da'!J332+'SM Da'!J332+'BN Da'!J332+'BS Da'!J332+'TDC Da'!J332</f>
        <v>1163.2139099999999</v>
      </c>
      <c r="K332" s="10">
        <f>+'MIT Da'!K332+'SAR Da'!K332+'URQ Da'!K332+'ROC Da'!K332+'SM Da'!K332+'BN Da'!K332+'BS Da'!K332+'TDC Da'!K332</f>
        <v>54.516999999999996</v>
      </c>
      <c r="L332" s="10">
        <f>+'MIT Da'!L332+'SAR Da'!L332+'URQ Da'!L332+'ROC Da'!L332+'SM Da'!L332+'BN Da'!L332+'BS Da'!L332+'TDC Da'!L332</f>
        <v>542.23900000000003</v>
      </c>
      <c r="M332" s="10">
        <f>+'MIT Da'!M332+'SAR Da'!M332+'URQ Da'!M332+'ROC Da'!M332+'SM Da'!M332+'BN Da'!M332+'BS Da'!M332+'TDC Da'!M332</f>
        <v>21.314999999999998</v>
      </c>
      <c r="N332" s="192">
        <f>+'MIT Da'!N332+'SAR Da'!N332+'URQ Da'!N332+'ROC Da'!N332+'SM Da'!N332+'BN Da'!N332+'BS Da'!N332+'TDC Da'!N332</f>
        <v>1705.4529099999997</v>
      </c>
      <c r="O332" s="192">
        <f>+'MIT Da'!O332+'SAR Da'!O332+'URQ Da'!O332+'ROC Da'!O332+'SM Da'!O332+'BN Da'!O332+'BS Da'!O332+'TDC Da'!O332</f>
        <v>1687.9889099999998</v>
      </c>
      <c r="P332" s="55">
        <f>+'MIT Da'!P332+'SAR Da'!P332+'URQ Da'!P332+'ROC Da'!P332+'SM Da'!P332+'BN Da'!P332+'BS Da'!P332+'TDC Da'!P332</f>
        <v>210</v>
      </c>
      <c r="Q332" s="55">
        <f>+'MIT Da'!Q332+'SAR Da'!Q332+'URQ Da'!Q332+'ROC Da'!Q332+'SM Da'!Q332+'BN Da'!Q332+'BS Da'!Q332+'TDC Da'!Q332</f>
        <v>52</v>
      </c>
      <c r="R332" s="55">
        <f>+'MIT Da'!R332+'SAR Da'!R332+'URQ Da'!R332+'ROC Da'!R332+'SM Da'!R332+'BN Da'!R332+'BS Da'!R332+'TDC Da'!R332</f>
        <v>22</v>
      </c>
      <c r="S332" s="213">
        <f>+'MIT Da'!S332+'SAR Da'!S332+'URQ Da'!S332+'ROC Da'!S332+'SM Da'!S332+'BN Da'!S332+'BS Da'!S332+'TDC Da'!S332</f>
        <v>284</v>
      </c>
      <c r="T332" s="213">
        <f>+'MIT Da'!T332+'SAR Da'!T332+'URQ Da'!T332+'ROC Da'!T332+'SM Da'!T332+'BN Da'!T332+'BS Da'!T332+'TDC Da'!T332</f>
        <v>274</v>
      </c>
      <c r="U332" s="55">
        <f>+'MIT Da'!U332+'SAR Da'!U332+'URQ Da'!U332+'ROC Da'!U332+'SM Da'!U332+'BN Da'!U332+'BS Da'!U332+'TDC Da'!U332</f>
        <v>139</v>
      </c>
      <c r="V332" s="55">
        <f>+'MIT Da'!V332+'SAR Da'!V332+'URQ Da'!V332+'ROC Da'!V332+'SM Da'!V332+'BN Da'!V332+'BS Da'!V332+'TDC Da'!V332</f>
        <v>397</v>
      </c>
      <c r="W332" s="55">
        <f>+'MIT Da'!W332+'SAR Da'!W332+'URQ Da'!W332+'ROC Da'!W332+'SM Da'!W332+'BN Da'!W332+'BS Da'!W332+'TDC Da'!W332</f>
        <v>9</v>
      </c>
      <c r="X332" s="55">
        <f>+'MIT Da'!X332+'SAR Da'!X332+'URQ Da'!X332+'ROC Da'!X332+'SM Da'!X332+'BN Da'!X332+'BS Da'!X332+'TDC Da'!X332</f>
        <v>99</v>
      </c>
      <c r="Y332" s="55">
        <f>+'MIT Da'!Y332+'SAR Da'!Y332+'URQ Da'!Y332+'ROC Da'!Y332+'SM Da'!Y332+'BN Da'!Y332+'BS Da'!Y332+'TDC Da'!Y332</f>
        <v>12</v>
      </c>
      <c r="Z332" s="219">
        <f>+'MIT Da'!Z332+'SAR Da'!Z332+'URQ Da'!Z332+'ROC Da'!Z332+'SM Da'!Z332+'BN Da'!Z332+'BS Da'!Z332+'TDC Da'!Z332</f>
        <v>656</v>
      </c>
      <c r="AA332" s="55">
        <f>+'MIT Da'!AA332+'SAR Da'!AA332+'URQ Da'!AA332+'ROC Da'!AA332+'SM Da'!AA332+'BN Da'!AA332+'BS Da'!AA332+'TDC Da'!AA332</f>
        <v>282</v>
      </c>
      <c r="AB332" s="55">
        <f>+'MIT Da'!AB332+'SAR Da'!AB332+'URQ Da'!AB332+'ROC Da'!AB332+'SM Da'!AB332+'BN Da'!AB332+'BS Da'!AB332+'TDC Da'!AB332</f>
        <v>109</v>
      </c>
      <c r="AC332" s="55">
        <f>+'MIT Da'!AC332+'SAR Da'!AC332+'URQ Da'!AC332+'ROC Da'!AC332+'SM Da'!AC332+'BN Da'!AC332+'BS Da'!AC332+'TDC Da'!AC332</f>
        <v>656</v>
      </c>
      <c r="AD332" s="219">
        <f>+'MIT Da'!AD332+'SAR Da'!AD332+'URQ Da'!AD332+'ROC Da'!AD332+'SM Da'!AD332+'BN Da'!AD332+'BS Da'!AD332+'TDC Da'!AD332</f>
        <v>1047</v>
      </c>
      <c r="AE332" s="55">
        <f>+'MIT Da'!AE332+'SAR Da'!AE332+'URQ Da'!AE332+'ROC Da'!AE332+'SM Da'!AE332+'BN Da'!AE332+'BS Da'!AE332+'TDC Da'!AE332</f>
        <v>40</v>
      </c>
      <c r="AF332" s="55">
        <f>+'MIT Da'!AF332+'SAR Da'!AF332+'URQ Da'!AF332+'ROC Da'!AF332+'SM Da'!AF332+'BN Da'!AF332+'BS Da'!AF332+'TDC Da'!AF332</f>
        <v>110</v>
      </c>
      <c r="AG332" s="55">
        <f>+'MIT Da'!AG332+'SAR Da'!AG332+'URQ Da'!AG332+'ROC Da'!AG332+'SM Da'!AG332+'BN Da'!AG332+'BS Da'!AG332+'TDC Da'!AG332</f>
        <v>404</v>
      </c>
      <c r="AH332" s="219">
        <f>+'MIT Da'!AH332+'SAR Da'!AH332+'URQ Da'!AH332+'ROC Da'!AH332+'SM Da'!AH332+'BN Da'!AH332+'BS Da'!AH332+'TDC Da'!AH332</f>
        <v>554</v>
      </c>
      <c r="AI332" s="10">
        <f>+'MIT Da'!AI332+'SAR Da'!AI332+'URQ Da'!AI332+'ROC Da'!AI332+'SM Da'!AI332+'BN Da'!AI332+'BS Da'!AI332+'TDC Da'!AI332</f>
        <v>291.44200000000001</v>
      </c>
      <c r="AJ332" s="10">
        <f>+'MIT Da'!AJ332+'SAR Da'!AJ332+'URQ Da'!AJ332+'ROC Da'!AJ332+'SM Da'!AJ332+'BN Da'!AJ332+'BS Da'!AJ332+'TDC Da'!AJ332</f>
        <v>190.75200000000001</v>
      </c>
      <c r="AK332" s="10">
        <f>+'MIT Da'!AK332+'SAR Da'!AK332+'URQ Da'!AK332+'ROC Da'!AK332+'SM Da'!AK332+'BN Da'!AK332+'BS Da'!AK332+'TDC Da'!AK332</f>
        <v>376.24299999999999</v>
      </c>
      <c r="AL332" s="222">
        <f>+'MIT Da'!AL332+'SAR Da'!AL332+'URQ Da'!AL332+'ROC Da'!AL332+'SM Da'!AL332+'BN Da'!AL332+'BS Da'!AL332+'TDC Da'!AL332</f>
        <v>858.43700000000001</v>
      </c>
      <c r="AM332" s="55">
        <f>+'MIT Da'!AM332+'SAR Da'!AM332+'URQ Da'!AM332+'ROC Da'!AM332+'SM Da'!AM332+'BN Da'!AM332+'BS Da'!AM332+'TDC Da'!AM332</f>
        <v>26</v>
      </c>
      <c r="AN332" s="55">
        <f>+'MIT Da'!AN332+'SAR Da'!AN332+'URQ Da'!AN332+'ROC Da'!AN332+'SM Da'!AN332+'BN Da'!AN332+'BS Da'!AN332+'TDC Da'!AN332</f>
        <v>57</v>
      </c>
      <c r="AO332" s="55">
        <f>+'MIT Da'!AO332+'SAR Da'!AO332+'URQ Da'!AO332+'ROC Da'!AO332+'SM Da'!AO332+'BN Da'!AO332+'BS Da'!AO332+'TDC Da'!AO332</f>
        <v>85</v>
      </c>
      <c r="AP332" s="232">
        <f>+'MIT Da'!AP332+'SAR Da'!AP332+'URQ Da'!AP332+'ROC Da'!AP332+'SM Da'!AP332+'BN Da'!AP332+'BS Da'!AP332+'TDC Da'!AP332</f>
        <v>168</v>
      </c>
      <c r="AQ332" s="55">
        <f>+'MIT Da'!AQ332+'SAR Da'!AQ332+'URQ Da'!AQ332+'ROC Da'!AQ332+'SM Da'!AQ332+'BN Da'!AQ332+'BS Da'!AQ332+'TDC Da'!AQ332</f>
        <v>512</v>
      </c>
      <c r="AR332" s="55">
        <f>+'MIT Da'!AR332+'SAR Da'!AR332+'URQ Da'!AR332+'ROC Da'!AR332+'SM Da'!AR332+'BN Da'!AR332+'BS Da'!AR332+'TDC Da'!AR332</f>
        <v>379</v>
      </c>
      <c r="AS332" s="55">
        <f>+'MIT Da'!AS332+'SAR Da'!AS332+'URQ Da'!AS332+'ROC Da'!AS332+'SM Da'!AS332+'BN Da'!AS332+'BS Da'!AS332+'TDC Da'!AS332</f>
        <v>59</v>
      </c>
      <c r="AT332" s="232">
        <f>+SUM(RED_InfraMR[[#This Row],[B.02.1 - Parque de Coches Eléctricos Motrices]:[B.02.3 - Parque de Coches Eléctricos Motrices Tipo R]])</f>
        <v>950</v>
      </c>
      <c r="AU332" s="55">
        <f>+'MIT Da'!AU332+'SAR Da'!AU332+'URQ Da'!AU332+'ROC Da'!AU332+'SM Da'!AU332+'BN Da'!AU332+'BS Da'!AU332+'TDC Da'!AU332</f>
        <v>45</v>
      </c>
      <c r="AV332" s="55">
        <f>+'MIT Da'!AV332+'SAR Da'!AV332+'URQ Da'!AV332+'ROC Da'!AV332+'SM Da'!AV332+'BN Da'!AV332+'BS Da'!AV332+'TDC Da'!AV332</f>
        <v>7</v>
      </c>
      <c r="AW332" s="55">
        <f>+'MIT Da'!AW332+'SAR Da'!AW332+'URQ Da'!AW332+'ROC Da'!AW332+'SM Da'!AW332+'BN Da'!AW332+'BS Da'!AW332+'TDC Da'!AW332</f>
        <v>67</v>
      </c>
      <c r="AX332" s="232">
        <f>+SUM(RED_InfraMR[[#This Row],[B.03.1 - Parque de Coches Motores Motrices Remolcados]:[B.03.3 - Parque de Coches Motores Motrices Cabina]])</f>
        <v>119</v>
      </c>
      <c r="AY332" s="55">
        <f>+'MIT Da'!AY332+'SAR Da'!AY332+'URQ Da'!AY332+'ROC Da'!AY332+'SM Da'!AY332+'BN Da'!AY332+'BS Da'!AY332+'TDC Da'!AY332</f>
        <v>300</v>
      </c>
      <c r="AZ332" s="55">
        <f>+'MIT Da'!AZ332+'SAR Da'!AZ332+'URQ Da'!AZ332+'ROC Da'!AZ332+'SM Da'!AZ332+'BN Da'!AZ332+'BS Da'!AZ332+'TDC Da'!AZ332</f>
        <v>206</v>
      </c>
      <c r="BA332" s="55">
        <f>+'MIT Da'!BA332+'SAR Da'!BA332+'URQ Da'!BA332+'ROC Da'!BA332+'SM Da'!BA332+'BN Da'!BA332+'BS Da'!BA332+'TDC Da'!BA332</f>
        <v>0</v>
      </c>
      <c r="BB332" s="55">
        <f>+'MIT Da'!BB332+'SAR Da'!BB332+'URQ Da'!BB332+'ROC Da'!BB332+'SM Da'!BB332+'BN Da'!BB332+'BS Da'!BB332+'TDC Da'!BB332</f>
        <v>18</v>
      </c>
      <c r="BC332" s="232">
        <f>+SUM(RED_InfraMR[[#This Row],[B.04.1 - Parque de Coches Remolcados Clase Unica]:[B.04.5 - Parque de Coches Remolcados para Servicios Especiales (Cartoneros)]])</f>
        <v>524</v>
      </c>
      <c r="BD332" s="393">
        <f>+'MIT Da'!BD332+'SAR Da'!BD332+'URQ Da'!BD332+'ROC Da'!BD332+'SM Da'!BD332+'BN Da'!BD332+'BS Da'!BD332+'TDC Da'!BD332</f>
        <v>234</v>
      </c>
      <c r="BE332" s="55">
        <f>+'MIT Da'!BE332+'SAR Da'!BE332+'URQ Da'!BE332+'ROC Da'!BE332+'SM Da'!BE332+'BN Da'!BE332+'BS Da'!BE332+'TDC Da'!BE332</f>
        <v>7</v>
      </c>
      <c r="BF332" s="55">
        <f>+'MIT Da'!BF332+'SAR Da'!BF332+'URQ Da'!BF332+'ROC Da'!BF332+'SM Da'!BF332+'BN Da'!BF332+'BS Da'!BF332+'TDC Da'!BF332</f>
        <v>160</v>
      </c>
      <c r="BG332" s="235"/>
    </row>
    <row r="333" spans="1:59">
      <c r="A333" s="1">
        <v>2020</v>
      </c>
      <c r="B333" s="1" t="s">
        <v>68</v>
      </c>
      <c r="C333" s="10">
        <f>+'MIT Da'!C333+'SAR Da'!C333+'URQ Da'!C333+'ROC Da'!C333+'SM Da'!C333+'BN Da'!C333+'BS Da'!C333+'TDC Da'!C333</f>
        <v>240.07</v>
      </c>
      <c r="D333" s="10">
        <f>+'MIT Da'!D333+'SAR Da'!D333+'URQ Da'!D333+'ROC Da'!D333+'SM Da'!D333+'BN Da'!D333+'BS Da'!D333+'TDC Da'!D333</f>
        <v>457.678</v>
      </c>
      <c r="E333" s="10">
        <f>+'MIT Da'!E333+'SAR Da'!E333+'URQ Da'!E333+'ROC Da'!E333+'SM Da'!E333+'BN Da'!E333+'BS Da'!E333+'TDC Da'!E333</f>
        <v>0</v>
      </c>
      <c r="F333" s="10">
        <f>+'MIT Da'!F333+'SAR Da'!F333+'URQ Da'!F333+'ROC Da'!F333+'SM Da'!F333+'BN Da'!F333+'BS Da'!F333+'TDC Da'!F333</f>
        <v>257.54663999999997</v>
      </c>
      <c r="G333" s="192">
        <f>+'MIT Da'!G333+'SAR Da'!G333+'URQ Da'!G333+'ROC Da'!G333+'SM Da'!G333+'BN Da'!G333+'BS Da'!G333+'TDC Da'!G333</f>
        <v>955.29464000000007</v>
      </c>
      <c r="H333" s="192">
        <f>+'MIT Da'!H333+'SAR Da'!H333+'URQ Da'!H333+'ROC Da'!H333+'SM Da'!H333+'BN Da'!H333+'BS Da'!H333+'TDC Da'!H333</f>
        <v>938.85164000000009</v>
      </c>
      <c r="I333" s="10">
        <f>+'MIT Da'!I333+'SAR Da'!I333+'URQ Da'!I333+'ROC Da'!I333+'SM Da'!I333+'BN Da'!I333+'BS Da'!I333+'TDC Da'!I333</f>
        <v>963.65611000000001</v>
      </c>
      <c r="J333" s="10">
        <f>+'MIT Da'!J333+'SAR Da'!J333+'URQ Da'!J333+'ROC Da'!J333+'SM Da'!J333+'BN Da'!J333+'BS Da'!J333+'TDC Da'!J333</f>
        <v>1163.2139099999999</v>
      </c>
      <c r="K333" s="10">
        <f>+'MIT Da'!K333+'SAR Da'!K333+'URQ Da'!K333+'ROC Da'!K333+'SM Da'!K333+'BN Da'!K333+'BS Da'!K333+'TDC Da'!K333</f>
        <v>54.516999999999996</v>
      </c>
      <c r="L333" s="10">
        <f>+'MIT Da'!L333+'SAR Da'!L333+'URQ Da'!L333+'ROC Da'!L333+'SM Da'!L333+'BN Da'!L333+'BS Da'!L333+'TDC Da'!L333</f>
        <v>542.23900000000003</v>
      </c>
      <c r="M333" s="10">
        <f>+'MIT Da'!M333+'SAR Da'!M333+'URQ Da'!M333+'ROC Da'!M333+'SM Da'!M333+'BN Da'!M333+'BS Da'!M333+'TDC Da'!M333</f>
        <v>21.314999999999998</v>
      </c>
      <c r="N333" s="192">
        <f>+'MIT Da'!N333+'SAR Da'!N333+'URQ Da'!N333+'ROC Da'!N333+'SM Da'!N333+'BN Da'!N333+'BS Da'!N333+'TDC Da'!N333</f>
        <v>1705.4529099999997</v>
      </c>
      <c r="O333" s="192">
        <f>+'MIT Da'!O333+'SAR Da'!O333+'URQ Da'!O333+'ROC Da'!O333+'SM Da'!O333+'BN Da'!O333+'BS Da'!O333+'TDC Da'!O333</f>
        <v>1687.9889099999998</v>
      </c>
      <c r="P333" s="55">
        <f>+'MIT Da'!P333+'SAR Da'!P333+'URQ Da'!P333+'ROC Da'!P333+'SM Da'!P333+'BN Da'!P333+'BS Da'!P333+'TDC Da'!P333</f>
        <v>210</v>
      </c>
      <c r="Q333" s="55">
        <f>+'MIT Da'!Q333+'SAR Da'!Q333+'URQ Da'!Q333+'ROC Da'!Q333+'SM Da'!Q333+'BN Da'!Q333+'BS Da'!Q333+'TDC Da'!Q333</f>
        <v>52</v>
      </c>
      <c r="R333" s="55">
        <f>+'MIT Da'!R333+'SAR Da'!R333+'URQ Da'!R333+'ROC Da'!R333+'SM Da'!R333+'BN Da'!R333+'BS Da'!R333+'TDC Da'!R333</f>
        <v>22</v>
      </c>
      <c r="S333" s="213">
        <f>+'MIT Da'!S333+'SAR Da'!S333+'URQ Da'!S333+'ROC Da'!S333+'SM Da'!S333+'BN Da'!S333+'BS Da'!S333+'TDC Da'!S333</f>
        <v>284</v>
      </c>
      <c r="T333" s="213">
        <f>+'MIT Da'!T333+'SAR Da'!T333+'URQ Da'!T333+'ROC Da'!T333+'SM Da'!T333+'BN Da'!T333+'BS Da'!T333+'TDC Da'!T333</f>
        <v>274</v>
      </c>
      <c r="U333" s="55">
        <f>+'MIT Da'!U333+'SAR Da'!U333+'URQ Da'!U333+'ROC Da'!U333+'SM Da'!U333+'BN Da'!U333+'BS Da'!U333+'TDC Da'!U333</f>
        <v>139</v>
      </c>
      <c r="V333" s="55">
        <f>+'MIT Da'!V333+'SAR Da'!V333+'URQ Da'!V333+'ROC Da'!V333+'SM Da'!V333+'BN Da'!V333+'BS Da'!V333+'TDC Da'!V333</f>
        <v>397</v>
      </c>
      <c r="W333" s="55">
        <f>+'MIT Da'!W333+'SAR Da'!W333+'URQ Da'!W333+'ROC Da'!W333+'SM Da'!W333+'BN Da'!W333+'BS Da'!W333+'TDC Da'!W333</f>
        <v>9</v>
      </c>
      <c r="X333" s="55">
        <f>+'MIT Da'!X333+'SAR Da'!X333+'URQ Da'!X333+'ROC Da'!X333+'SM Da'!X333+'BN Da'!X333+'BS Da'!X333+'TDC Da'!X333</f>
        <v>99</v>
      </c>
      <c r="Y333" s="55">
        <f>+'MIT Da'!Y333+'SAR Da'!Y333+'URQ Da'!Y333+'ROC Da'!Y333+'SM Da'!Y333+'BN Da'!Y333+'BS Da'!Y333+'TDC Da'!Y333</f>
        <v>12</v>
      </c>
      <c r="Z333" s="219">
        <f>+'MIT Da'!Z333+'SAR Da'!Z333+'URQ Da'!Z333+'ROC Da'!Z333+'SM Da'!Z333+'BN Da'!Z333+'BS Da'!Z333+'TDC Da'!Z333</f>
        <v>656</v>
      </c>
      <c r="AA333" s="55">
        <f>+'MIT Da'!AA333+'SAR Da'!AA333+'URQ Da'!AA333+'ROC Da'!AA333+'SM Da'!AA333+'BN Da'!AA333+'BS Da'!AA333+'TDC Da'!AA333</f>
        <v>282</v>
      </c>
      <c r="AB333" s="55">
        <f>+'MIT Da'!AB333+'SAR Da'!AB333+'URQ Da'!AB333+'ROC Da'!AB333+'SM Da'!AB333+'BN Da'!AB333+'BS Da'!AB333+'TDC Da'!AB333</f>
        <v>109</v>
      </c>
      <c r="AC333" s="55">
        <f>+'MIT Da'!AC333+'SAR Da'!AC333+'URQ Da'!AC333+'ROC Da'!AC333+'SM Da'!AC333+'BN Da'!AC333+'BS Da'!AC333+'TDC Da'!AC333</f>
        <v>656</v>
      </c>
      <c r="AD333" s="219">
        <f>+'MIT Da'!AD333+'SAR Da'!AD333+'URQ Da'!AD333+'ROC Da'!AD333+'SM Da'!AD333+'BN Da'!AD333+'BS Da'!AD333+'TDC Da'!AD333</f>
        <v>1047</v>
      </c>
      <c r="AE333" s="55">
        <f>+'MIT Da'!AE333+'SAR Da'!AE333+'URQ Da'!AE333+'ROC Da'!AE333+'SM Da'!AE333+'BN Da'!AE333+'BS Da'!AE333+'TDC Da'!AE333</f>
        <v>40</v>
      </c>
      <c r="AF333" s="55">
        <f>+'MIT Da'!AF333+'SAR Da'!AF333+'URQ Da'!AF333+'ROC Da'!AF333+'SM Da'!AF333+'BN Da'!AF333+'BS Da'!AF333+'TDC Da'!AF333</f>
        <v>110</v>
      </c>
      <c r="AG333" s="55">
        <f>+'MIT Da'!AG333+'SAR Da'!AG333+'URQ Da'!AG333+'ROC Da'!AG333+'SM Da'!AG333+'BN Da'!AG333+'BS Da'!AG333+'TDC Da'!AG333</f>
        <v>404</v>
      </c>
      <c r="AH333" s="219">
        <f>+'MIT Da'!AH333+'SAR Da'!AH333+'URQ Da'!AH333+'ROC Da'!AH333+'SM Da'!AH333+'BN Da'!AH333+'BS Da'!AH333+'TDC Da'!AH333</f>
        <v>554</v>
      </c>
      <c r="AI333" s="10">
        <f>+'MIT Da'!AI333+'SAR Da'!AI333+'URQ Da'!AI333+'ROC Da'!AI333+'SM Da'!AI333+'BN Da'!AI333+'BS Da'!AI333+'TDC Da'!AI333</f>
        <v>291.44200000000001</v>
      </c>
      <c r="AJ333" s="10">
        <f>+'MIT Da'!AJ333+'SAR Da'!AJ333+'URQ Da'!AJ333+'ROC Da'!AJ333+'SM Da'!AJ333+'BN Da'!AJ333+'BS Da'!AJ333+'TDC Da'!AJ333</f>
        <v>190.75200000000001</v>
      </c>
      <c r="AK333" s="10">
        <f>+'MIT Da'!AK333+'SAR Da'!AK333+'URQ Da'!AK333+'ROC Da'!AK333+'SM Da'!AK333+'BN Da'!AK333+'BS Da'!AK333+'TDC Da'!AK333</f>
        <v>376.24299999999999</v>
      </c>
      <c r="AL333" s="222">
        <f>+'MIT Da'!AL333+'SAR Da'!AL333+'URQ Da'!AL333+'ROC Da'!AL333+'SM Da'!AL333+'BN Da'!AL333+'BS Da'!AL333+'TDC Da'!AL333</f>
        <v>858.43700000000001</v>
      </c>
      <c r="AM333" s="55">
        <f>+'MIT Da'!AM333+'SAR Da'!AM333+'URQ Da'!AM333+'ROC Da'!AM333+'SM Da'!AM333+'BN Da'!AM333+'BS Da'!AM333+'TDC Da'!AM333</f>
        <v>26</v>
      </c>
      <c r="AN333" s="55">
        <f>+'MIT Da'!AN333+'SAR Da'!AN333+'URQ Da'!AN333+'ROC Da'!AN333+'SM Da'!AN333+'BN Da'!AN333+'BS Da'!AN333+'TDC Da'!AN333</f>
        <v>57</v>
      </c>
      <c r="AO333" s="55">
        <f>+'MIT Da'!AO333+'SAR Da'!AO333+'URQ Da'!AO333+'ROC Da'!AO333+'SM Da'!AO333+'BN Da'!AO333+'BS Da'!AO333+'TDC Da'!AO333</f>
        <v>85</v>
      </c>
      <c r="AP333" s="232">
        <f>+'MIT Da'!AP333+'SAR Da'!AP333+'URQ Da'!AP333+'ROC Da'!AP333+'SM Da'!AP333+'BN Da'!AP333+'BS Da'!AP333+'TDC Da'!AP333</f>
        <v>168</v>
      </c>
      <c r="AQ333" s="55">
        <f>+'MIT Da'!AQ333+'SAR Da'!AQ333+'URQ Da'!AQ333+'ROC Da'!AQ333+'SM Da'!AQ333+'BN Da'!AQ333+'BS Da'!AQ333+'TDC Da'!AQ333</f>
        <v>512</v>
      </c>
      <c r="AR333" s="55">
        <f>+'MIT Da'!AR333+'SAR Da'!AR333+'URQ Da'!AR333+'ROC Da'!AR333+'SM Da'!AR333+'BN Da'!AR333+'BS Da'!AR333+'TDC Da'!AR333</f>
        <v>379</v>
      </c>
      <c r="AS333" s="55">
        <f>+'MIT Da'!AS333+'SAR Da'!AS333+'URQ Da'!AS333+'ROC Da'!AS333+'SM Da'!AS333+'BN Da'!AS333+'BS Da'!AS333+'TDC Da'!AS333</f>
        <v>59</v>
      </c>
      <c r="AT333" s="232">
        <f>+SUM(RED_InfraMR[[#This Row],[B.02.1 - Parque de Coches Eléctricos Motrices]:[B.02.3 - Parque de Coches Eléctricos Motrices Tipo R]])</f>
        <v>950</v>
      </c>
      <c r="AU333" s="55">
        <f>+'MIT Da'!AU333+'SAR Da'!AU333+'URQ Da'!AU333+'ROC Da'!AU333+'SM Da'!AU333+'BN Da'!AU333+'BS Da'!AU333+'TDC Da'!AU333</f>
        <v>45</v>
      </c>
      <c r="AV333" s="55">
        <f>+'MIT Da'!AV333+'SAR Da'!AV333+'URQ Da'!AV333+'ROC Da'!AV333+'SM Da'!AV333+'BN Da'!AV333+'BS Da'!AV333+'TDC Da'!AV333</f>
        <v>7</v>
      </c>
      <c r="AW333" s="55">
        <f>+'MIT Da'!AW333+'SAR Da'!AW333+'URQ Da'!AW333+'ROC Da'!AW333+'SM Da'!AW333+'BN Da'!AW333+'BS Da'!AW333+'TDC Da'!AW333</f>
        <v>67</v>
      </c>
      <c r="AX333" s="232">
        <f>+SUM(RED_InfraMR[[#This Row],[B.03.1 - Parque de Coches Motores Motrices Remolcados]:[B.03.3 - Parque de Coches Motores Motrices Cabina]])</f>
        <v>119</v>
      </c>
      <c r="AY333" s="55">
        <f>+'MIT Da'!AY333+'SAR Da'!AY333+'URQ Da'!AY333+'ROC Da'!AY333+'SM Da'!AY333+'BN Da'!AY333+'BS Da'!AY333+'TDC Da'!AY333</f>
        <v>300</v>
      </c>
      <c r="AZ333" s="55">
        <f>+'MIT Da'!AZ333+'SAR Da'!AZ333+'URQ Da'!AZ333+'ROC Da'!AZ333+'SM Da'!AZ333+'BN Da'!AZ333+'BS Da'!AZ333+'TDC Da'!AZ333</f>
        <v>206</v>
      </c>
      <c r="BA333" s="55">
        <f>+'MIT Da'!BA333+'SAR Da'!BA333+'URQ Da'!BA333+'ROC Da'!BA333+'SM Da'!BA333+'BN Da'!BA333+'BS Da'!BA333+'TDC Da'!BA333</f>
        <v>0</v>
      </c>
      <c r="BB333" s="55">
        <f>+'MIT Da'!BB333+'SAR Da'!BB333+'URQ Da'!BB333+'ROC Da'!BB333+'SM Da'!BB333+'BN Da'!BB333+'BS Da'!BB333+'TDC Da'!BB333</f>
        <v>18</v>
      </c>
      <c r="BC333" s="232">
        <f>+SUM(RED_InfraMR[[#This Row],[B.04.1 - Parque de Coches Remolcados Clase Unica]:[B.04.5 - Parque de Coches Remolcados para Servicios Especiales (Cartoneros)]])</f>
        <v>524</v>
      </c>
      <c r="BD333" s="393">
        <f>+'MIT Da'!BD333+'SAR Da'!BD333+'URQ Da'!BD333+'ROC Da'!BD333+'SM Da'!BD333+'BN Da'!BD333+'BS Da'!BD333+'TDC Da'!BD333</f>
        <v>234</v>
      </c>
      <c r="BE333" s="55">
        <f>+'MIT Da'!BE333+'SAR Da'!BE333+'URQ Da'!BE333+'ROC Da'!BE333+'SM Da'!BE333+'BN Da'!BE333+'BS Da'!BE333+'TDC Da'!BE333</f>
        <v>7</v>
      </c>
      <c r="BF333" s="55">
        <f>+'MIT Da'!BF333+'SAR Da'!BF333+'URQ Da'!BF333+'ROC Da'!BF333+'SM Da'!BF333+'BN Da'!BF333+'BS Da'!BF333+'TDC Da'!BF333</f>
        <v>160</v>
      </c>
      <c r="BG333" s="235"/>
    </row>
    <row r="334" spans="1:59">
      <c r="A334" s="1">
        <v>2020</v>
      </c>
      <c r="B334" s="1" t="s">
        <v>69</v>
      </c>
      <c r="C334" s="10">
        <f>+'MIT Da'!C334+'SAR Da'!C334+'URQ Da'!C334+'ROC Da'!C334+'SM Da'!C334+'BN Da'!C334+'BS Da'!C334+'TDC Da'!C334</f>
        <v>240.07</v>
      </c>
      <c r="D334" s="10">
        <f>+'MIT Da'!D334+'SAR Da'!D334+'URQ Da'!D334+'ROC Da'!D334+'SM Da'!D334+'BN Da'!D334+'BS Da'!D334+'TDC Da'!D334</f>
        <v>457.678</v>
      </c>
      <c r="E334" s="10">
        <f>+'MIT Da'!E334+'SAR Da'!E334+'URQ Da'!E334+'ROC Da'!E334+'SM Da'!E334+'BN Da'!E334+'BS Da'!E334+'TDC Da'!E334</f>
        <v>0</v>
      </c>
      <c r="F334" s="10">
        <f>+'MIT Da'!F334+'SAR Da'!F334+'URQ Da'!F334+'ROC Da'!F334+'SM Da'!F334+'BN Da'!F334+'BS Da'!F334+'TDC Da'!F334</f>
        <v>257.54663999999997</v>
      </c>
      <c r="G334" s="192">
        <f>+'MIT Da'!G334+'SAR Da'!G334+'URQ Da'!G334+'ROC Da'!G334+'SM Da'!G334+'BN Da'!G334+'BS Da'!G334+'TDC Da'!G334</f>
        <v>955.29464000000007</v>
      </c>
      <c r="H334" s="192">
        <f>+'MIT Da'!H334+'SAR Da'!H334+'URQ Da'!H334+'ROC Da'!H334+'SM Da'!H334+'BN Da'!H334+'BS Da'!H334+'TDC Da'!H334</f>
        <v>938.85164000000009</v>
      </c>
      <c r="I334" s="10">
        <f>+'MIT Da'!I334+'SAR Da'!I334+'URQ Da'!I334+'ROC Da'!I334+'SM Da'!I334+'BN Da'!I334+'BS Da'!I334+'TDC Da'!I334</f>
        <v>963.65611000000001</v>
      </c>
      <c r="J334" s="10">
        <f>+'MIT Da'!J334+'SAR Da'!J334+'URQ Da'!J334+'ROC Da'!J334+'SM Da'!J334+'BN Da'!J334+'BS Da'!J334+'TDC Da'!J334</f>
        <v>1163.2139099999999</v>
      </c>
      <c r="K334" s="10">
        <f>+'MIT Da'!K334+'SAR Da'!K334+'URQ Da'!K334+'ROC Da'!K334+'SM Da'!K334+'BN Da'!K334+'BS Da'!K334+'TDC Da'!K334</f>
        <v>54.516999999999996</v>
      </c>
      <c r="L334" s="10">
        <f>+'MIT Da'!L334+'SAR Da'!L334+'URQ Da'!L334+'ROC Da'!L334+'SM Da'!L334+'BN Da'!L334+'BS Da'!L334+'TDC Da'!L334</f>
        <v>542.23900000000003</v>
      </c>
      <c r="M334" s="10">
        <f>+'MIT Da'!M334+'SAR Da'!M334+'URQ Da'!M334+'ROC Da'!M334+'SM Da'!M334+'BN Da'!M334+'BS Da'!M334+'TDC Da'!M334</f>
        <v>21.314999999999998</v>
      </c>
      <c r="N334" s="192">
        <f>+'MIT Da'!N334+'SAR Da'!N334+'URQ Da'!N334+'ROC Da'!N334+'SM Da'!N334+'BN Da'!N334+'BS Da'!N334+'TDC Da'!N334</f>
        <v>1705.4529099999997</v>
      </c>
      <c r="O334" s="192">
        <f>+'MIT Da'!O334+'SAR Da'!O334+'URQ Da'!O334+'ROC Da'!O334+'SM Da'!O334+'BN Da'!O334+'BS Da'!O334+'TDC Da'!O334</f>
        <v>1687.9889099999998</v>
      </c>
      <c r="P334" s="55">
        <f>+'MIT Da'!P334+'SAR Da'!P334+'URQ Da'!P334+'ROC Da'!P334+'SM Da'!P334+'BN Da'!P334+'BS Da'!P334+'TDC Da'!P334</f>
        <v>210</v>
      </c>
      <c r="Q334" s="55">
        <f>+'MIT Da'!Q334+'SAR Da'!Q334+'URQ Da'!Q334+'ROC Da'!Q334+'SM Da'!Q334+'BN Da'!Q334+'BS Da'!Q334+'TDC Da'!Q334</f>
        <v>52</v>
      </c>
      <c r="R334" s="55">
        <f>+'MIT Da'!R334+'SAR Da'!R334+'URQ Da'!R334+'ROC Da'!R334+'SM Da'!R334+'BN Da'!R334+'BS Da'!R334+'TDC Da'!R334</f>
        <v>22</v>
      </c>
      <c r="S334" s="213">
        <f>+'MIT Da'!S334+'SAR Da'!S334+'URQ Da'!S334+'ROC Da'!S334+'SM Da'!S334+'BN Da'!S334+'BS Da'!S334+'TDC Da'!S334</f>
        <v>284</v>
      </c>
      <c r="T334" s="213">
        <f>+'MIT Da'!T334+'SAR Da'!T334+'URQ Da'!T334+'ROC Da'!T334+'SM Da'!T334+'BN Da'!T334+'BS Da'!T334+'TDC Da'!T334</f>
        <v>274</v>
      </c>
      <c r="U334" s="55">
        <f>+'MIT Da'!U334+'SAR Da'!U334+'URQ Da'!U334+'ROC Da'!U334+'SM Da'!U334+'BN Da'!U334+'BS Da'!U334+'TDC Da'!U334</f>
        <v>139</v>
      </c>
      <c r="V334" s="55">
        <f>+'MIT Da'!V334+'SAR Da'!V334+'URQ Da'!V334+'ROC Da'!V334+'SM Da'!V334+'BN Da'!V334+'BS Da'!V334+'TDC Da'!V334</f>
        <v>397</v>
      </c>
      <c r="W334" s="55">
        <f>+'MIT Da'!W334+'SAR Da'!W334+'URQ Da'!W334+'ROC Da'!W334+'SM Da'!W334+'BN Da'!W334+'BS Da'!W334+'TDC Da'!W334</f>
        <v>9</v>
      </c>
      <c r="X334" s="55">
        <f>+'MIT Da'!X334+'SAR Da'!X334+'URQ Da'!X334+'ROC Da'!X334+'SM Da'!X334+'BN Da'!X334+'BS Da'!X334+'TDC Da'!X334</f>
        <v>99</v>
      </c>
      <c r="Y334" s="55">
        <f>+'MIT Da'!Y334+'SAR Da'!Y334+'URQ Da'!Y334+'ROC Da'!Y334+'SM Da'!Y334+'BN Da'!Y334+'BS Da'!Y334+'TDC Da'!Y334</f>
        <v>12</v>
      </c>
      <c r="Z334" s="219">
        <f>+'MIT Da'!Z334+'SAR Da'!Z334+'URQ Da'!Z334+'ROC Da'!Z334+'SM Da'!Z334+'BN Da'!Z334+'BS Da'!Z334+'TDC Da'!Z334</f>
        <v>656</v>
      </c>
      <c r="AA334" s="55">
        <f>+'MIT Da'!AA334+'SAR Da'!AA334+'URQ Da'!AA334+'ROC Da'!AA334+'SM Da'!AA334+'BN Da'!AA334+'BS Da'!AA334+'TDC Da'!AA334</f>
        <v>282</v>
      </c>
      <c r="AB334" s="55">
        <f>+'MIT Da'!AB334+'SAR Da'!AB334+'URQ Da'!AB334+'ROC Da'!AB334+'SM Da'!AB334+'BN Da'!AB334+'BS Da'!AB334+'TDC Da'!AB334</f>
        <v>109</v>
      </c>
      <c r="AC334" s="55">
        <f>+'MIT Da'!AC334+'SAR Da'!AC334+'URQ Da'!AC334+'ROC Da'!AC334+'SM Da'!AC334+'BN Da'!AC334+'BS Da'!AC334+'TDC Da'!AC334</f>
        <v>656</v>
      </c>
      <c r="AD334" s="219">
        <f>+'MIT Da'!AD334+'SAR Da'!AD334+'URQ Da'!AD334+'ROC Da'!AD334+'SM Da'!AD334+'BN Da'!AD334+'BS Da'!AD334+'TDC Da'!AD334</f>
        <v>1047</v>
      </c>
      <c r="AE334" s="55">
        <f>+'MIT Da'!AE334+'SAR Da'!AE334+'URQ Da'!AE334+'ROC Da'!AE334+'SM Da'!AE334+'BN Da'!AE334+'BS Da'!AE334+'TDC Da'!AE334</f>
        <v>40</v>
      </c>
      <c r="AF334" s="55">
        <f>+'MIT Da'!AF334+'SAR Da'!AF334+'URQ Da'!AF334+'ROC Da'!AF334+'SM Da'!AF334+'BN Da'!AF334+'BS Da'!AF334+'TDC Da'!AF334</f>
        <v>110</v>
      </c>
      <c r="AG334" s="55">
        <f>+'MIT Da'!AG334+'SAR Da'!AG334+'URQ Da'!AG334+'ROC Da'!AG334+'SM Da'!AG334+'BN Da'!AG334+'BS Da'!AG334+'TDC Da'!AG334</f>
        <v>404</v>
      </c>
      <c r="AH334" s="219">
        <f>+'MIT Da'!AH334+'SAR Da'!AH334+'URQ Da'!AH334+'ROC Da'!AH334+'SM Da'!AH334+'BN Da'!AH334+'BS Da'!AH334+'TDC Da'!AH334</f>
        <v>554</v>
      </c>
      <c r="AI334" s="10">
        <f>+'MIT Da'!AI334+'SAR Da'!AI334+'URQ Da'!AI334+'ROC Da'!AI334+'SM Da'!AI334+'BN Da'!AI334+'BS Da'!AI334+'TDC Da'!AI334</f>
        <v>291.44200000000001</v>
      </c>
      <c r="AJ334" s="10">
        <f>+'MIT Da'!AJ334+'SAR Da'!AJ334+'URQ Da'!AJ334+'ROC Da'!AJ334+'SM Da'!AJ334+'BN Da'!AJ334+'BS Da'!AJ334+'TDC Da'!AJ334</f>
        <v>190.75200000000001</v>
      </c>
      <c r="AK334" s="10">
        <f>+'MIT Da'!AK334+'SAR Da'!AK334+'URQ Da'!AK334+'ROC Da'!AK334+'SM Da'!AK334+'BN Da'!AK334+'BS Da'!AK334+'TDC Da'!AK334</f>
        <v>376.24299999999999</v>
      </c>
      <c r="AL334" s="222">
        <f>+'MIT Da'!AL334+'SAR Da'!AL334+'URQ Da'!AL334+'ROC Da'!AL334+'SM Da'!AL334+'BN Da'!AL334+'BS Da'!AL334+'TDC Da'!AL334</f>
        <v>858.43700000000001</v>
      </c>
      <c r="AM334" s="55">
        <f>+'MIT Da'!AM334+'SAR Da'!AM334+'URQ Da'!AM334+'ROC Da'!AM334+'SM Da'!AM334+'BN Da'!AM334+'BS Da'!AM334+'TDC Da'!AM334</f>
        <v>26</v>
      </c>
      <c r="AN334" s="55">
        <f>+'MIT Da'!AN334+'SAR Da'!AN334+'URQ Da'!AN334+'ROC Da'!AN334+'SM Da'!AN334+'BN Da'!AN334+'BS Da'!AN334+'TDC Da'!AN334</f>
        <v>57</v>
      </c>
      <c r="AO334" s="55">
        <f>+'MIT Da'!AO334+'SAR Da'!AO334+'URQ Da'!AO334+'ROC Da'!AO334+'SM Da'!AO334+'BN Da'!AO334+'BS Da'!AO334+'TDC Da'!AO334</f>
        <v>85</v>
      </c>
      <c r="AP334" s="232">
        <f>+'MIT Da'!AP334+'SAR Da'!AP334+'URQ Da'!AP334+'ROC Da'!AP334+'SM Da'!AP334+'BN Da'!AP334+'BS Da'!AP334+'TDC Da'!AP334</f>
        <v>168</v>
      </c>
      <c r="AQ334" s="55">
        <f>+'MIT Da'!AQ334+'SAR Da'!AQ334+'URQ Da'!AQ334+'ROC Da'!AQ334+'SM Da'!AQ334+'BN Da'!AQ334+'BS Da'!AQ334+'TDC Da'!AQ334</f>
        <v>512</v>
      </c>
      <c r="AR334" s="55">
        <f>+'MIT Da'!AR334+'SAR Da'!AR334+'URQ Da'!AR334+'ROC Da'!AR334+'SM Da'!AR334+'BN Da'!AR334+'BS Da'!AR334+'TDC Da'!AR334</f>
        <v>379</v>
      </c>
      <c r="AS334" s="55">
        <f>+'MIT Da'!AS334+'SAR Da'!AS334+'URQ Da'!AS334+'ROC Da'!AS334+'SM Da'!AS334+'BN Da'!AS334+'BS Da'!AS334+'TDC Da'!AS334</f>
        <v>59</v>
      </c>
      <c r="AT334" s="232">
        <f>+SUM(RED_InfraMR[[#This Row],[B.02.1 - Parque de Coches Eléctricos Motrices]:[B.02.3 - Parque de Coches Eléctricos Motrices Tipo R]])</f>
        <v>950</v>
      </c>
      <c r="AU334" s="55">
        <f>+'MIT Da'!AU334+'SAR Da'!AU334+'URQ Da'!AU334+'ROC Da'!AU334+'SM Da'!AU334+'BN Da'!AU334+'BS Da'!AU334+'TDC Da'!AU334</f>
        <v>45</v>
      </c>
      <c r="AV334" s="55">
        <f>+'MIT Da'!AV334+'SAR Da'!AV334+'URQ Da'!AV334+'ROC Da'!AV334+'SM Da'!AV334+'BN Da'!AV334+'BS Da'!AV334+'TDC Da'!AV334</f>
        <v>7</v>
      </c>
      <c r="AW334" s="55">
        <f>+'MIT Da'!AW334+'SAR Da'!AW334+'URQ Da'!AW334+'ROC Da'!AW334+'SM Da'!AW334+'BN Da'!AW334+'BS Da'!AW334+'TDC Da'!AW334</f>
        <v>67</v>
      </c>
      <c r="AX334" s="232">
        <f>+SUM(RED_InfraMR[[#This Row],[B.03.1 - Parque de Coches Motores Motrices Remolcados]:[B.03.3 - Parque de Coches Motores Motrices Cabina]])</f>
        <v>119</v>
      </c>
      <c r="AY334" s="55">
        <f>+'MIT Da'!AY334+'SAR Da'!AY334+'URQ Da'!AY334+'ROC Da'!AY334+'SM Da'!AY334+'BN Da'!AY334+'BS Da'!AY334+'TDC Da'!AY334</f>
        <v>300</v>
      </c>
      <c r="AZ334" s="55">
        <f>+'MIT Da'!AZ334+'SAR Da'!AZ334+'URQ Da'!AZ334+'ROC Da'!AZ334+'SM Da'!AZ334+'BN Da'!AZ334+'BS Da'!AZ334+'TDC Da'!AZ334</f>
        <v>206</v>
      </c>
      <c r="BA334" s="55">
        <f>+'MIT Da'!BA334+'SAR Da'!BA334+'URQ Da'!BA334+'ROC Da'!BA334+'SM Da'!BA334+'BN Da'!BA334+'BS Da'!BA334+'TDC Da'!BA334</f>
        <v>0</v>
      </c>
      <c r="BB334" s="55">
        <f>+'MIT Da'!BB334+'SAR Da'!BB334+'URQ Da'!BB334+'ROC Da'!BB334+'SM Da'!BB334+'BN Da'!BB334+'BS Da'!BB334+'TDC Da'!BB334</f>
        <v>18</v>
      </c>
      <c r="BC334" s="232">
        <f>+SUM(RED_InfraMR[[#This Row],[B.04.1 - Parque de Coches Remolcados Clase Unica]:[B.04.5 - Parque de Coches Remolcados para Servicios Especiales (Cartoneros)]])</f>
        <v>524</v>
      </c>
      <c r="BD334" s="393">
        <f>+'MIT Da'!BD334+'SAR Da'!BD334+'URQ Da'!BD334+'ROC Da'!BD334+'SM Da'!BD334+'BN Da'!BD334+'BS Da'!BD334+'TDC Da'!BD334</f>
        <v>234</v>
      </c>
      <c r="BE334" s="55">
        <f>+'MIT Da'!BE334+'SAR Da'!BE334+'URQ Da'!BE334+'ROC Da'!BE334+'SM Da'!BE334+'BN Da'!BE334+'BS Da'!BE334+'TDC Da'!BE334</f>
        <v>7</v>
      </c>
      <c r="BF334" s="55">
        <f>+'MIT Da'!BF334+'SAR Da'!BF334+'URQ Da'!BF334+'ROC Da'!BF334+'SM Da'!BF334+'BN Da'!BF334+'BS Da'!BF334+'TDC Da'!BF334</f>
        <v>160</v>
      </c>
      <c r="BG334" s="235"/>
    </row>
    <row r="335" spans="1:59">
      <c r="A335" s="1">
        <v>2020</v>
      </c>
      <c r="B335" s="1" t="s">
        <v>70</v>
      </c>
      <c r="C335" s="10">
        <f>+'MIT Da'!C335+'SAR Da'!C335+'URQ Da'!C335+'ROC Da'!C335+'SM Da'!C335+'BN Da'!C335+'BS Da'!C335+'TDC Da'!C335</f>
        <v>240.07</v>
      </c>
      <c r="D335" s="10">
        <f>+'MIT Da'!D335+'SAR Da'!D335+'URQ Da'!D335+'ROC Da'!D335+'SM Da'!D335+'BN Da'!D335+'BS Da'!D335+'TDC Da'!D335</f>
        <v>457.678</v>
      </c>
      <c r="E335" s="10">
        <f>+'MIT Da'!E335+'SAR Da'!E335+'URQ Da'!E335+'ROC Da'!E335+'SM Da'!E335+'BN Da'!E335+'BS Da'!E335+'TDC Da'!E335</f>
        <v>0</v>
      </c>
      <c r="F335" s="10">
        <f>+'MIT Da'!F335+'SAR Da'!F335+'URQ Da'!F335+'ROC Da'!F335+'SM Da'!F335+'BN Da'!F335+'BS Da'!F335+'TDC Da'!F335</f>
        <v>257.54663999999997</v>
      </c>
      <c r="G335" s="192">
        <f>+'MIT Da'!G335+'SAR Da'!G335+'URQ Da'!G335+'ROC Da'!G335+'SM Da'!G335+'BN Da'!G335+'BS Da'!G335+'TDC Da'!G335</f>
        <v>955.29464000000007</v>
      </c>
      <c r="H335" s="192">
        <f>+'MIT Da'!H335+'SAR Da'!H335+'URQ Da'!H335+'ROC Da'!H335+'SM Da'!H335+'BN Da'!H335+'BS Da'!H335+'TDC Da'!H335</f>
        <v>938.85164000000009</v>
      </c>
      <c r="I335" s="10">
        <f>+'MIT Da'!I335+'SAR Da'!I335+'URQ Da'!I335+'ROC Da'!I335+'SM Da'!I335+'BN Da'!I335+'BS Da'!I335+'TDC Da'!I335</f>
        <v>963.65611000000001</v>
      </c>
      <c r="J335" s="10">
        <f>+'MIT Da'!J335+'SAR Da'!J335+'URQ Da'!J335+'ROC Da'!J335+'SM Da'!J335+'BN Da'!J335+'BS Da'!J335+'TDC Da'!J335</f>
        <v>1163.2139099999999</v>
      </c>
      <c r="K335" s="10">
        <f>+'MIT Da'!K335+'SAR Da'!K335+'URQ Da'!K335+'ROC Da'!K335+'SM Da'!K335+'BN Da'!K335+'BS Da'!K335+'TDC Da'!K335</f>
        <v>54.516999999999996</v>
      </c>
      <c r="L335" s="10">
        <f>+'MIT Da'!L335+'SAR Da'!L335+'URQ Da'!L335+'ROC Da'!L335+'SM Da'!L335+'BN Da'!L335+'BS Da'!L335+'TDC Da'!L335</f>
        <v>542.23900000000003</v>
      </c>
      <c r="M335" s="10">
        <f>+'MIT Da'!M335+'SAR Da'!M335+'URQ Da'!M335+'ROC Da'!M335+'SM Da'!M335+'BN Da'!M335+'BS Da'!M335+'TDC Da'!M335</f>
        <v>21.314999999999998</v>
      </c>
      <c r="N335" s="192">
        <f>+'MIT Da'!N335+'SAR Da'!N335+'URQ Da'!N335+'ROC Da'!N335+'SM Da'!N335+'BN Da'!N335+'BS Da'!N335+'TDC Da'!N335</f>
        <v>1705.4529099999997</v>
      </c>
      <c r="O335" s="192">
        <f>+'MIT Da'!O335+'SAR Da'!O335+'URQ Da'!O335+'ROC Da'!O335+'SM Da'!O335+'BN Da'!O335+'BS Da'!O335+'TDC Da'!O335</f>
        <v>1687.9889099999998</v>
      </c>
      <c r="P335" s="55">
        <f>+'MIT Da'!P335+'SAR Da'!P335+'URQ Da'!P335+'ROC Da'!P335+'SM Da'!P335+'BN Da'!P335+'BS Da'!P335+'TDC Da'!P335</f>
        <v>210</v>
      </c>
      <c r="Q335" s="55">
        <f>+'MIT Da'!Q335+'SAR Da'!Q335+'URQ Da'!Q335+'ROC Da'!Q335+'SM Da'!Q335+'BN Da'!Q335+'BS Da'!Q335+'TDC Da'!Q335</f>
        <v>52</v>
      </c>
      <c r="R335" s="55">
        <f>+'MIT Da'!R335+'SAR Da'!R335+'URQ Da'!R335+'ROC Da'!R335+'SM Da'!R335+'BN Da'!R335+'BS Da'!R335+'TDC Da'!R335</f>
        <v>22</v>
      </c>
      <c r="S335" s="213">
        <f>+'MIT Da'!S335+'SAR Da'!S335+'URQ Da'!S335+'ROC Da'!S335+'SM Da'!S335+'BN Da'!S335+'BS Da'!S335+'TDC Da'!S335</f>
        <v>284</v>
      </c>
      <c r="T335" s="213">
        <f>+'MIT Da'!T335+'SAR Da'!T335+'URQ Da'!T335+'ROC Da'!T335+'SM Da'!T335+'BN Da'!T335+'BS Da'!T335+'TDC Da'!T335</f>
        <v>274</v>
      </c>
      <c r="U335" s="55">
        <f>+'MIT Da'!U335+'SAR Da'!U335+'URQ Da'!U335+'ROC Da'!U335+'SM Da'!U335+'BN Da'!U335+'BS Da'!U335+'TDC Da'!U335</f>
        <v>139</v>
      </c>
      <c r="V335" s="55">
        <f>+'MIT Da'!V335+'SAR Da'!V335+'URQ Da'!V335+'ROC Da'!V335+'SM Da'!V335+'BN Da'!V335+'BS Da'!V335+'TDC Da'!V335</f>
        <v>397</v>
      </c>
      <c r="W335" s="55">
        <f>+'MIT Da'!W335+'SAR Da'!W335+'URQ Da'!W335+'ROC Da'!W335+'SM Da'!W335+'BN Da'!W335+'BS Da'!W335+'TDC Da'!W335</f>
        <v>9</v>
      </c>
      <c r="X335" s="55">
        <f>+'MIT Da'!X335+'SAR Da'!X335+'URQ Da'!X335+'ROC Da'!X335+'SM Da'!X335+'BN Da'!X335+'BS Da'!X335+'TDC Da'!X335</f>
        <v>99</v>
      </c>
      <c r="Y335" s="55">
        <f>+'MIT Da'!Y335+'SAR Da'!Y335+'URQ Da'!Y335+'ROC Da'!Y335+'SM Da'!Y335+'BN Da'!Y335+'BS Da'!Y335+'TDC Da'!Y335</f>
        <v>12</v>
      </c>
      <c r="Z335" s="219">
        <f>+'MIT Da'!Z335+'SAR Da'!Z335+'URQ Da'!Z335+'ROC Da'!Z335+'SM Da'!Z335+'BN Da'!Z335+'BS Da'!Z335+'TDC Da'!Z335</f>
        <v>656</v>
      </c>
      <c r="AA335" s="55">
        <f>+'MIT Da'!AA335+'SAR Da'!AA335+'URQ Da'!AA335+'ROC Da'!AA335+'SM Da'!AA335+'BN Da'!AA335+'BS Da'!AA335+'TDC Da'!AA335</f>
        <v>282</v>
      </c>
      <c r="AB335" s="55">
        <f>+'MIT Da'!AB335+'SAR Da'!AB335+'URQ Da'!AB335+'ROC Da'!AB335+'SM Da'!AB335+'BN Da'!AB335+'BS Da'!AB335+'TDC Da'!AB335</f>
        <v>109</v>
      </c>
      <c r="AC335" s="55">
        <f>+'MIT Da'!AC335+'SAR Da'!AC335+'URQ Da'!AC335+'ROC Da'!AC335+'SM Da'!AC335+'BN Da'!AC335+'BS Da'!AC335+'TDC Da'!AC335</f>
        <v>656</v>
      </c>
      <c r="AD335" s="219">
        <f>+'MIT Da'!AD335+'SAR Da'!AD335+'URQ Da'!AD335+'ROC Da'!AD335+'SM Da'!AD335+'BN Da'!AD335+'BS Da'!AD335+'TDC Da'!AD335</f>
        <v>1047</v>
      </c>
      <c r="AE335" s="55">
        <f>+'MIT Da'!AE335+'SAR Da'!AE335+'URQ Da'!AE335+'ROC Da'!AE335+'SM Da'!AE335+'BN Da'!AE335+'BS Da'!AE335+'TDC Da'!AE335</f>
        <v>40</v>
      </c>
      <c r="AF335" s="55">
        <f>+'MIT Da'!AF335+'SAR Da'!AF335+'URQ Da'!AF335+'ROC Da'!AF335+'SM Da'!AF335+'BN Da'!AF335+'BS Da'!AF335+'TDC Da'!AF335</f>
        <v>110</v>
      </c>
      <c r="AG335" s="55">
        <f>+'MIT Da'!AG335+'SAR Da'!AG335+'URQ Da'!AG335+'ROC Da'!AG335+'SM Da'!AG335+'BN Da'!AG335+'BS Da'!AG335+'TDC Da'!AG335</f>
        <v>404</v>
      </c>
      <c r="AH335" s="219">
        <f>+'MIT Da'!AH335+'SAR Da'!AH335+'URQ Da'!AH335+'ROC Da'!AH335+'SM Da'!AH335+'BN Da'!AH335+'BS Da'!AH335+'TDC Da'!AH335</f>
        <v>554</v>
      </c>
      <c r="AI335" s="10">
        <f>+'MIT Da'!AI335+'SAR Da'!AI335+'URQ Da'!AI335+'ROC Da'!AI335+'SM Da'!AI335+'BN Da'!AI335+'BS Da'!AI335+'TDC Da'!AI335</f>
        <v>291.44200000000001</v>
      </c>
      <c r="AJ335" s="10">
        <f>+'MIT Da'!AJ335+'SAR Da'!AJ335+'URQ Da'!AJ335+'ROC Da'!AJ335+'SM Da'!AJ335+'BN Da'!AJ335+'BS Da'!AJ335+'TDC Da'!AJ335</f>
        <v>190.75200000000001</v>
      </c>
      <c r="AK335" s="10">
        <f>+'MIT Da'!AK335+'SAR Da'!AK335+'URQ Da'!AK335+'ROC Da'!AK335+'SM Da'!AK335+'BN Da'!AK335+'BS Da'!AK335+'TDC Da'!AK335</f>
        <v>376.24299999999999</v>
      </c>
      <c r="AL335" s="222">
        <f>+'MIT Da'!AL335+'SAR Da'!AL335+'URQ Da'!AL335+'ROC Da'!AL335+'SM Da'!AL335+'BN Da'!AL335+'BS Da'!AL335+'TDC Da'!AL335</f>
        <v>858.43700000000001</v>
      </c>
      <c r="AM335" s="55">
        <f>+'MIT Da'!AM335+'SAR Da'!AM335+'URQ Da'!AM335+'ROC Da'!AM335+'SM Da'!AM335+'BN Da'!AM335+'BS Da'!AM335+'TDC Da'!AM335</f>
        <v>26</v>
      </c>
      <c r="AN335" s="55">
        <f>+'MIT Da'!AN335+'SAR Da'!AN335+'URQ Da'!AN335+'ROC Da'!AN335+'SM Da'!AN335+'BN Da'!AN335+'BS Da'!AN335+'TDC Da'!AN335</f>
        <v>57</v>
      </c>
      <c r="AO335" s="55">
        <f>+'MIT Da'!AO335+'SAR Da'!AO335+'URQ Da'!AO335+'ROC Da'!AO335+'SM Da'!AO335+'BN Da'!AO335+'BS Da'!AO335+'TDC Da'!AO335</f>
        <v>85</v>
      </c>
      <c r="AP335" s="232">
        <f>+'MIT Da'!AP335+'SAR Da'!AP335+'URQ Da'!AP335+'ROC Da'!AP335+'SM Da'!AP335+'BN Da'!AP335+'BS Da'!AP335+'TDC Da'!AP335</f>
        <v>168</v>
      </c>
      <c r="AQ335" s="55">
        <f>+'MIT Da'!AQ335+'SAR Da'!AQ335+'URQ Da'!AQ335+'ROC Da'!AQ335+'SM Da'!AQ335+'BN Da'!AQ335+'BS Da'!AQ335+'TDC Da'!AQ335</f>
        <v>512</v>
      </c>
      <c r="AR335" s="55">
        <f>+'MIT Da'!AR335+'SAR Da'!AR335+'URQ Da'!AR335+'ROC Da'!AR335+'SM Da'!AR335+'BN Da'!AR335+'BS Da'!AR335+'TDC Da'!AR335</f>
        <v>379</v>
      </c>
      <c r="AS335" s="55">
        <f>+'MIT Da'!AS335+'SAR Da'!AS335+'URQ Da'!AS335+'ROC Da'!AS335+'SM Da'!AS335+'BN Da'!AS335+'BS Da'!AS335+'TDC Da'!AS335</f>
        <v>59</v>
      </c>
      <c r="AT335" s="232">
        <f>+SUM(RED_InfraMR[[#This Row],[B.02.1 - Parque de Coches Eléctricos Motrices]:[B.02.3 - Parque de Coches Eléctricos Motrices Tipo R]])</f>
        <v>950</v>
      </c>
      <c r="AU335" s="55">
        <f>+'MIT Da'!AU335+'SAR Da'!AU335+'URQ Da'!AU335+'ROC Da'!AU335+'SM Da'!AU335+'BN Da'!AU335+'BS Da'!AU335+'TDC Da'!AU335</f>
        <v>45</v>
      </c>
      <c r="AV335" s="55">
        <f>+'MIT Da'!AV335+'SAR Da'!AV335+'URQ Da'!AV335+'ROC Da'!AV335+'SM Da'!AV335+'BN Da'!AV335+'BS Da'!AV335+'TDC Da'!AV335</f>
        <v>7</v>
      </c>
      <c r="AW335" s="55">
        <f>+'MIT Da'!AW335+'SAR Da'!AW335+'URQ Da'!AW335+'ROC Da'!AW335+'SM Da'!AW335+'BN Da'!AW335+'BS Da'!AW335+'TDC Da'!AW335</f>
        <v>67</v>
      </c>
      <c r="AX335" s="232">
        <f>+SUM(RED_InfraMR[[#This Row],[B.03.1 - Parque de Coches Motores Motrices Remolcados]:[B.03.3 - Parque de Coches Motores Motrices Cabina]])</f>
        <v>119</v>
      </c>
      <c r="AY335" s="55">
        <f>+'MIT Da'!AY335+'SAR Da'!AY335+'URQ Da'!AY335+'ROC Da'!AY335+'SM Da'!AY335+'BN Da'!AY335+'BS Da'!AY335+'TDC Da'!AY335</f>
        <v>300</v>
      </c>
      <c r="AZ335" s="55">
        <f>+'MIT Da'!AZ335+'SAR Da'!AZ335+'URQ Da'!AZ335+'ROC Da'!AZ335+'SM Da'!AZ335+'BN Da'!AZ335+'BS Da'!AZ335+'TDC Da'!AZ335</f>
        <v>206</v>
      </c>
      <c r="BA335" s="55">
        <f>+'MIT Da'!BA335+'SAR Da'!BA335+'URQ Da'!BA335+'ROC Da'!BA335+'SM Da'!BA335+'BN Da'!BA335+'BS Da'!BA335+'TDC Da'!BA335</f>
        <v>0</v>
      </c>
      <c r="BB335" s="55">
        <f>+'MIT Da'!BB335+'SAR Da'!BB335+'URQ Da'!BB335+'ROC Da'!BB335+'SM Da'!BB335+'BN Da'!BB335+'BS Da'!BB335+'TDC Da'!BB335</f>
        <v>18</v>
      </c>
      <c r="BC335" s="232">
        <f>+SUM(RED_InfraMR[[#This Row],[B.04.1 - Parque de Coches Remolcados Clase Unica]:[B.04.5 - Parque de Coches Remolcados para Servicios Especiales (Cartoneros)]])</f>
        <v>524</v>
      </c>
      <c r="BD335" s="393">
        <f>+'MIT Da'!BD335+'SAR Da'!BD335+'URQ Da'!BD335+'ROC Da'!BD335+'SM Da'!BD335+'BN Da'!BD335+'BS Da'!BD335+'TDC Da'!BD335</f>
        <v>234</v>
      </c>
      <c r="BE335" s="55">
        <f>+'MIT Da'!BE335+'SAR Da'!BE335+'URQ Da'!BE335+'ROC Da'!BE335+'SM Da'!BE335+'BN Da'!BE335+'BS Da'!BE335+'TDC Da'!BE335</f>
        <v>7</v>
      </c>
      <c r="BF335" s="55">
        <f>+'MIT Da'!BF335+'SAR Da'!BF335+'URQ Da'!BF335+'ROC Da'!BF335+'SM Da'!BF335+'BN Da'!BF335+'BS Da'!BF335+'TDC Da'!BF335</f>
        <v>160</v>
      </c>
      <c r="BG335" s="235"/>
    </row>
    <row r="336" spans="1:59">
      <c r="A336" s="1">
        <v>2020</v>
      </c>
      <c r="B336" s="1" t="s">
        <v>71</v>
      </c>
      <c r="C336" s="10">
        <f>+'MIT Da'!C336+'SAR Da'!C336+'URQ Da'!C336+'ROC Da'!C336+'SM Da'!C336+'BN Da'!C336+'BS Da'!C336+'TDC Da'!C336</f>
        <v>240.07</v>
      </c>
      <c r="D336" s="10">
        <f>+'MIT Da'!D336+'SAR Da'!D336+'URQ Da'!D336+'ROC Da'!D336+'SM Da'!D336+'BN Da'!D336+'BS Da'!D336+'TDC Da'!D336</f>
        <v>457.678</v>
      </c>
      <c r="E336" s="10">
        <f>+'MIT Da'!E336+'SAR Da'!E336+'URQ Da'!E336+'ROC Da'!E336+'SM Da'!E336+'BN Da'!E336+'BS Da'!E336+'TDC Da'!E336</f>
        <v>0</v>
      </c>
      <c r="F336" s="10">
        <f>+'MIT Da'!F336+'SAR Da'!F336+'URQ Da'!F336+'ROC Da'!F336+'SM Da'!F336+'BN Da'!F336+'BS Da'!F336+'TDC Da'!F336</f>
        <v>257.54663999999997</v>
      </c>
      <c r="G336" s="192">
        <f>+'MIT Da'!G336+'SAR Da'!G336+'URQ Da'!G336+'ROC Da'!G336+'SM Da'!G336+'BN Da'!G336+'BS Da'!G336+'TDC Da'!G336</f>
        <v>955.29464000000007</v>
      </c>
      <c r="H336" s="192">
        <f>+'MIT Da'!H336+'SAR Da'!H336+'URQ Da'!H336+'ROC Da'!H336+'SM Da'!H336+'BN Da'!H336+'BS Da'!H336+'TDC Da'!H336</f>
        <v>938.85164000000009</v>
      </c>
      <c r="I336" s="10">
        <f>+'MIT Da'!I336+'SAR Da'!I336+'URQ Da'!I336+'ROC Da'!I336+'SM Da'!I336+'BN Da'!I336+'BS Da'!I336+'TDC Da'!I336</f>
        <v>963.65611000000001</v>
      </c>
      <c r="J336" s="10">
        <f>+'MIT Da'!J336+'SAR Da'!J336+'URQ Da'!J336+'ROC Da'!J336+'SM Da'!J336+'BN Da'!J336+'BS Da'!J336+'TDC Da'!J336</f>
        <v>1163.2139099999999</v>
      </c>
      <c r="K336" s="10">
        <f>+'MIT Da'!K336+'SAR Da'!K336+'URQ Da'!K336+'ROC Da'!K336+'SM Da'!K336+'BN Da'!K336+'BS Da'!K336+'TDC Da'!K336</f>
        <v>54.516999999999996</v>
      </c>
      <c r="L336" s="10">
        <f>+'MIT Da'!L336+'SAR Da'!L336+'URQ Da'!L336+'ROC Da'!L336+'SM Da'!L336+'BN Da'!L336+'BS Da'!L336+'TDC Da'!L336</f>
        <v>542.23900000000003</v>
      </c>
      <c r="M336" s="10">
        <f>+'MIT Da'!M336+'SAR Da'!M336+'URQ Da'!M336+'ROC Da'!M336+'SM Da'!M336+'BN Da'!M336+'BS Da'!M336+'TDC Da'!M336</f>
        <v>21.314999999999998</v>
      </c>
      <c r="N336" s="192">
        <f>+'MIT Da'!N336+'SAR Da'!N336+'URQ Da'!N336+'ROC Da'!N336+'SM Da'!N336+'BN Da'!N336+'BS Da'!N336+'TDC Da'!N336</f>
        <v>1705.4529099999997</v>
      </c>
      <c r="O336" s="192">
        <f>+'MIT Da'!O336+'SAR Da'!O336+'URQ Da'!O336+'ROC Da'!O336+'SM Da'!O336+'BN Da'!O336+'BS Da'!O336+'TDC Da'!O336</f>
        <v>1687.9889099999998</v>
      </c>
      <c r="P336" s="55">
        <f>+'MIT Da'!P336+'SAR Da'!P336+'URQ Da'!P336+'ROC Da'!P336+'SM Da'!P336+'BN Da'!P336+'BS Da'!P336+'TDC Da'!P336</f>
        <v>210</v>
      </c>
      <c r="Q336" s="55">
        <f>+'MIT Da'!Q336+'SAR Da'!Q336+'URQ Da'!Q336+'ROC Da'!Q336+'SM Da'!Q336+'BN Da'!Q336+'BS Da'!Q336+'TDC Da'!Q336</f>
        <v>52</v>
      </c>
      <c r="R336" s="55">
        <f>+'MIT Da'!R336+'SAR Da'!R336+'URQ Da'!R336+'ROC Da'!R336+'SM Da'!R336+'BN Da'!R336+'BS Da'!R336+'TDC Da'!R336</f>
        <v>22</v>
      </c>
      <c r="S336" s="213">
        <f>+'MIT Da'!S336+'SAR Da'!S336+'URQ Da'!S336+'ROC Da'!S336+'SM Da'!S336+'BN Da'!S336+'BS Da'!S336+'TDC Da'!S336</f>
        <v>284</v>
      </c>
      <c r="T336" s="213">
        <f>+'MIT Da'!T336+'SAR Da'!T336+'URQ Da'!T336+'ROC Da'!T336+'SM Da'!T336+'BN Da'!T336+'BS Da'!T336+'TDC Da'!T336</f>
        <v>274</v>
      </c>
      <c r="U336" s="55">
        <f>+'MIT Da'!U336+'SAR Da'!U336+'URQ Da'!U336+'ROC Da'!U336+'SM Da'!U336+'BN Da'!U336+'BS Da'!U336+'TDC Da'!U336</f>
        <v>139</v>
      </c>
      <c r="V336" s="55">
        <f>+'MIT Da'!V336+'SAR Da'!V336+'URQ Da'!V336+'ROC Da'!V336+'SM Da'!V336+'BN Da'!V336+'BS Da'!V336+'TDC Da'!V336</f>
        <v>397</v>
      </c>
      <c r="W336" s="55">
        <f>+'MIT Da'!W336+'SAR Da'!W336+'URQ Da'!W336+'ROC Da'!W336+'SM Da'!W336+'BN Da'!W336+'BS Da'!W336+'TDC Da'!W336</f>
        <v>9</v>
      </c>
      <c r="X336" s="55">
        <f>+'MIT Da'!X336+'SAR Da'!X336+'URQ Da'!X336+'ROC Da'!X336+'SM Da'!X336+'BN Da'!X336+'BS Da'!X336+'TDC Da'!X336</f>
        <v>99</v>
      </c>
      <c r="Y336" s="55">
        <f>+'MIT Da'!Y336+'SAR Da'!Y336+'URQ Da'!Y336+'ROC Da'!Y336+'SM Da'!Y336+'BN Da'!Y336+'BS Da'!Y336+'TDC Da'!Y336</f>
        <v>12</v>
      </c>
      <c r="Z336" s="219">
        <f>+'MIT Da'!Z336+'SAR Da'!Z336+'URQ Da'!Z336+'ROC Da'!Z336+'SM Da'!Z336+'BN Da'!Z336+'BS Da'!Z336+'TDC Da'!Z336</f>
        <v>656</v>
      </c>
      <c r="AA336" s="55">
        <f>+'MIT Da'!AA336+'SAR Da'!AA336+'URQ Da'!AA336+'ROC Da'!AA336+'SM Da'!AA336+'BN Da'!AA336+'BS Da'!AA336+'TDC Da'!AA336</f>
        <v>282</v>
      </c>
      <c r="AB336" s="55">
        <f>+'MIT Da'!AB336+'SAR Da'!AB336+'URQ Da'!AB336+'ROC Da'!AB336+'SM Da'!AB336+'BN Da'!AB336+'BS Da'!AB336+'TDC Da'!AB336</f>
        <v>109</v>
      </c>
      <c r="AC336" s="55">
        <f>+'MIT Da'!AC336+'SAR Da'!AC336+'URQ Da'!AC336+'ROC Da'!AC336+'SM Da'!AC336+'BN Da'!AC336+'BS Da'!AC336+'TDC Da'!AC336</f>
        <v>656</v>
      </c>
      <c r="AD336" s="219">
        <f>+'MIT Da'!AD336+'SAR Da'!AD336+'URQ Da'!AD336+'ROC Da'!AD336+'SM Da'!AD336+'BN Da'!AD336+'BS Da'!AD336+'TDC Da'!AD336</f>
        <v>1047</v>
      </c>
      <c r="AE336" s="55">
        <f>+'MIT Da'!AE336+'SAR Da'!AE336+'URQ Da'!AE336+'ROC Da'!AE336+'SM Da'!AE336+'BN Da'!AE336+'BS Da'!AE336+'TDC Da'!AE336</f>
        <v>40</v>
      </c>
      <c r="AF336" s="55">
        <f>+'MIT Da'!AF336+'SAR Da'!AF336+'URQ Da'!AF336+'ROC Da'!AF336+'SM Da'!AF336+'BN Da'!AF336+'BS Da'!AF336+'TDC Da'!AF336</f>
        <v>110</v>
      </c>
      <c r="AG336" s="55">
        <f>+'MIT Da'!AG336+'SAR Da'!AG336+'URQ Da'!AG336+'ROC Da'!AG336+'SM Da'!AG336+'BN Da'!AG336+'BS Da'!AG336+'TDC Da'!AG336</f>
        <v>404</v>
      </c>
      <c r="AH336" s="219">
        <f>+'MIT Da'!AH336+'SAR Da'!AH336+'URQ Da'!AH336+'ROC Da'!AH336+'SM Da'!AH336+'BN Da'!AH336+'BS Da'!AH336+'TDC Da'!AH336</f>
        <v>554</v>
      </c>
      <c r="AI336" s="10">
        <f>+'MIT Da'!AI336+'SAR Da'!AI336+'URQ Da'!AI336+'ROC Da'!AI336+'SM Da'!AI336+'BN Da'!AI336+'BS Da'!AI336+'TDC Da'!AI336</f>
        <v>291.44200000000001</v>
      </c>
      <c r="AJ336" s="10">
        <f>+'MIT Da'!AJ336+'SAR Da'!AJ336+'URQ Da'!AJ336+'ROC Da'!AJ336+'SM Da'!AJ336+'BN Da'!AJ336+'BS Da'!AJ336+'TDC Da'!AJ336</f>
        <v>190.75200000000001</v>
      </c>
      <c r="AK336" s="10">
        <f>+'MIT Da'!AK336+'SAR Da'!AK336+'URQ Da'!AK336+'ROC Da'!AK336+'SM Da'!AK336+'BN Da'!AK336+'BS Da'!AK336+'TDC Da'!AK336</f>
        <v>376.24299999999999</v>
      </c>
      <c r="AL336" s="222">
        <f>+'MIT Da'!AL336+'SAR Da'!AL336+'URQ Da'!AL336+'ROC Da'!AL336+'SM Da'!AL336+'BN Da'!AL336+'BS Da'!AL336+'TDC Da'!AL336</f>
        <v>858.43700000000001</v>
      </c>
      <c r="AM336" s="55">
        <f>+'MIT Da'!AM336+'SAR Da'!AM336+'URQ Da'!AM336+'ROC Da'!AM336+'SM Da'!AM336+'BN Da'!AM336+'BS Da'!AM336+'TDC Da'!AM336</f>
        <v>26</v>
      </c>
      <c r="AN336" s="55">
        <f>+'MIT Da'!AN336+'SAR Da'!AN336+'URQ Da'!AN336+'ROC Da'!AN336+'SM Da'!AN336+'BN Da'!AN336+'BS Da'!AN336+'TDC Da'!AN336</f>
        <v>57</v>
      </c>
      <c r="AO336" s="55">
        <f>+'MIT Da'!AO336+'SAR Da'!AO336+'URQ Da'!AO336+'ROC Da'!AO336+'SM Da'!AO336+'BN Da'!AO336+'BS Da'!AO336+'TDC Da'!AO336</f>
        <v>85</v>
      </c>
      <c r="AP336" s="232">
        <f>+'MIT Da'!AP336+'SAR Da'!AP336+'URQ Da'!AP336+'ROC Da'!AP336+'SM Da'!AP336+'BN Da'!AP336+'BS Da'!AP336+'TDC Da'!AP336</f>
        <v>168</v>
      </c>
      <c r="AQ336" s="55">
        <f>+'MIT Da'!AQ336+'SAR Da'!AQ336+'URQ Da'!AQ336+'ROC Da'!AQ336+'SM Da'!AQ336+'BN Da'!AQ336+'BS Da'!AQ336+'TDC Da'!AQ336</f>
        <v>512</v>
      </c>
      <c r="AR336" s="55">
        <f>+'MIT Da'!AR336+'SAR Da'!AR336+'URQ Da'!AR336+'ROC Da'!AR336+'SM Da'!AR336+'BN Da'!AR336+'BS Da'!AR336+'TDC Da'!AR336</f>
        <v>379</v>
      </c>
      <c r="AS336" s="55">
        <f>+'MIT Da'!AS336+'SAR Da'!AS336+'URQ Da'!AS336+'ROC Da'!AS336+'SM Da'!AS336+'BN Da'!AS336+'BS Da'!AS336+'TDC Da'!AS336</f>
        <v>59</v>
      </c>
      <c r="AT336" s="232">
        <f>+SUM(RED_InfraMR[[#This Row],[B.02.1 - Parque de Coches Eléctricos Motrices]:[B.02.3 - Parque de Coches Eléctricos Motrices Tipo R]])</f>
        <v>950</v>
      </c>
      <c r="AU336" s="55">
        <f>+'MIT Da'!AU336+'SAR Da'!AU336+'URQ Da'!AU336+'ROC Da'!AU336+'SM Da'!AU336+'BN Da'!AU336+'BS Da'!AU336+'TDC Da'!AU336</f>
        <v>45</v>
      </c>
      <c r="AV336" s="55">
        <f>+'MIT Da'!AV336+'SAR Da'!AV336+'URQ Da'!AV336+'ROC Da'!AV336+'SM Da'!AV336+'BN Da'!AV336+'BS Da'!AV336+'TDC Da'!AV336</f>
        <v>7</v>
      </c>
      <c r="AW336" s="55">
        <f>+'MIT Da'!AW336+'SAR Da'!AW336+'URQ Da'!AW336+'ROC Da'!AW336+'SM Da'!AW336+'BN Da'!AW336+'BS Da'!AW336+'TDC Da'!AW336</f>
        <v>67</v>
      </c>
      <c r="AX336" s="232">
        <f>+SUM(RED_InfraMR[[#This Row],[B.03.1 - Parque de Coches Motores Motrices Remolcados]:[B.03.3 - Parque de Coches Motores Motrices Cabina]])</f>
        <v>119</v>
      </c>
      <c r="AY336" s="55">
        <f>+'MIT Da'!AY336+'SAR Da'!AY336+'URQ Da'!AY336+'ROC Da'!AY336+'SM Da'!AY336+'BN Da'!AY336+'BS Da'!AY336+'TDC Da'!AY336</f>
        <v>300</v>
      </c>
      <c r="AZ336" s="55">
        <f>+'MIT Da'!AZ336+'SAR Da'!AZ336+'URQ Da'!AZ336+'ROC Da'!AZ336+'SM Da'!AZ336+'BN Da'!AZ336+'BS Da'!AZ336+'TDC Da'!AZ336</f>
        <v>206</v>
      </c>
      <c r="BA336" s="55">
        <f>+'MIT Da'!BA336+'SAR Da'!BA336+'URQ Da'!BA336+'ROC Da'!BA336+'SM Da'!BA336+'BN Da'!BA336+'BS Da'!BA336+'TDC Da'!BA336</f>
        <v>0</v>
      </c>
      <c r="BB336" s="55">
        <f>+'MIT Da'!BB336+'SAR Da'!BB336+'URQ Da'!BB336+'ROC Da'!BB336+'SM Da'!BB336+'BN Da'!BB336+'BS Da'!BB336+'TDC Da'!BB336</f>
        <v>18</v>
      </c>
      <c r="BC336" s="232">
        <f>+SUM(RED_InfraMR[[#This Row],[B.04.1 - Parque de Coches Remolcados Clase Unica]:[B.04.5 - Parque de Coches Remolcados para Servicios Especiales (Cartoneros)]])</f>
        <v>524</v>
      </c>
      <c r="BD336" s="393">
        <f>+'MIT Da'!BD336+'SAR Da'!BD336+'URQ Da'!BD336+'ROC Da'!BD336+'SM Da'!BD336+'BN Da'!BD336+'BS Da'!BD336+'TDC Da'!BD336</f>
        <v>234</v>
      </c>
      <c r="BE336" s="55">
        <f>+'MIT Da'!BE336+'SAR Da'!BE336+'URQ Da'!BE336+'ROC Da'!BE336+'SM Da'!BE336+'BN Da'!BE336+'BS Da'!BE336+'TDC Da'!BE336</f>
        <v>7</v>
      </c>
      <c r="BF336" s="55">
        <f>+'MIT Da'!BF336+'SAR Da'!BF336+'URQ Da'!BF336+'ROC Da'!BF336+'SM Da'!BF336+'BN Da'!BF336+'BS Da'!BF336+'TDC Da'!BF336</f>
        <v>160</v>
      </c>
      <c r="BG336" s="235"/>
    </row>
    <row r="337" spans="1:60">
      <c r="A337" s="1">
        <v>2020</v>
      </c>
      <c r="B337" s="1" t="s">
        <v>72</v>
      </c>
      <c r="C337" s="10">
        <f>+'MIT Da'!C337+'SAR Da'!C337+'URQ Da'!C337+'ROC Da'!C337+'SM Da'!C337+'BN Da'!C337+'BS Da'!C337+'TDC Da'!C337</f>
        <v>240.07</v>
      </c>
      <c r="D337" s="10">
        <f>+'MIT Da'!D337+'SAR Da'!D337+'URQ Da'!D337+'ROC Da'!D337+'SM Da'!D337+'BN Da'!D337+'BS Da'!D337+'TDC Da'!D337</f>
        <v>457.678</v>
      </c>
      <c r="E337" s="10">
        <f>+'MIT Da'!E337+'SAR Da'!E337+'URQ Da'!E337+'ROC Da'!E337+'SM Da'!E337+'BN Da'!E337+'BS Da'!E337+'TDC Da'!E337</f>
        <v>0</v>
      </c>
      <c r="F337" s="10">
        <f>+'MIT Da'!F337+'SAR Da'!F337+'URQ Da'!F337+'ROC Da'!F337+'SM Da'!F337+'BN Da'!F337+'BS Da'!F337+'TDC Da'!F337</f>
        <v>257.54663999999997</v>
      </c>
      <c r="G337" s="192">
        <f>+'MIT Da'!G337+'SAR Da'!G337+'URQ Da'!G337+'ROC Da'!G337+'SM Da'!G337+'BN Da'!G337+'BS Da'!G337+'TDC Da'!G337</f>
        <v>955.29464000000007</v>
      </c>
      <c r="H337" s="192">
        <f>+'MIT Da'!H337+'SAR Da'!H337+'URQ Da'!H337+'ROC Da'!H337+'SM Da'!H337+'BN Da'!H337+'BS Da'!H337+'TDC Da'!H337</f>
        <v>938.85164000000009</v>
      </c>
      <c r="I337" s="10">
        <f>+'MIT Da'!I337+'SAR Da'!I337+'URQ Da'!I337+'ROC Da'!I337+'SM Da'!I337+'BN Da'!I337+'BS Da'!I337+'TDC Da'!I337</f>
        <v>1007.58511</v>
      </c>
      <c r="J337" s="10">
        <f>+'MIT Da'!J337+'SAR Da'!J337+'URQ Da'!J337+'ROC Da'!J337+'SM Da'!J337+'BN Da'!J337+'BS Da'!J337+'TDC Da'!J337</f>
        <v>1163.2139099999999</v>
      </c>
      <c r="K337" s="10">
        <f>+'MIT Da'!K337+'SAR Da'!K337+'URQ Da'!K337+'ROC Da'!K337+'SM Da'!K337+'BN Da'!K337+'BS Da'!K337+'TDC Da'!K337</f>
        <v>54.516999999999996</v>
      </c>
      <c r="L337" s="10">
        <f>+'MIT Da'!L337+'SAR Da'!L337+'URQ Da'!L337+'ROC Da'!L337+'SM Da'!L337+'BN Da'!L337+'BS Da'!L337+'TDC Da'!L337</f>
        <v>542.23900000000003</v>
      </c>
      <c r="M337" s="10">
        <f>+'MIT Da'!M337+'SAR Da'!M337+'URQ Da'!M337+'ROC Da'!M337+'SM Da'!M337+'BN Da'!M337+'BS Da'!M337+'TDC Da'!M337</f>
        <v>21.314999999999998</v>
      </c>
      <c r="N337" s="192">
        <f>+'MIT Da'!N337+'SAR Da'!N337+'URQ Da'!N337+'ROC Da'!N337+'SM Da'!N337+'BN Da'!N337+'BS Da'!N337+'TDC Da'!N337</f>
        <v>1705.4529099999997</v>
      </c>
      <c r="O337" s="192">
        <f>+'MIT Da'!O337+'SAR Da'!O337+'URQ Da'!O337+'ROC Da'!O337+'SM Da'!O337+'BN Da'!O337+'BS Da'!O337+'TDC Da'!O337</f>
        <v>1687.9889099999998</v>
      </c>
      <c r="P337" s="55">
        <f>+'MIT Da'!P337+'SAR Da'!P337+'URQ Da'!P337+'ROC Da'!P337+'SM Da'!P337+'BN Da'!P337+'BS Da'!P337+'TDC Da'!P337</f>
        <v>210</v>
      </c>
      <c r="Q337" s="55">
        <f>+'MIT Da'!Q337+'SAR Da'!Q337+'URQ Da'!Q337+'ROC Da'!Q337+'SM Da'!Q337+'BN Da'!Q337+'BS Da'!Q337+'TDC Da'!Q337</f>
        <v>52</v>
      </c>
      <c r="R337" s="55">
        <f>+'MIT Da'!R337+'SAR Da'!R337+'URQ Da'!R337+'ROC Da'!R337+'SM Da'!R337+'BN Da'!R337+'BS Da'!R337+'TDC Da'!R337</f>
        <v>22</v>
      </c>
      <c r="S337" s="213">
        <f>+'MIT Da'!S337+'SAR Da'!S337+'URQ Da'!S337+'ROC Da'!S337+'SM Da'!S337+'BN Da'!S337+'BS Da'!S337+'TDC Da'!S337</f>
        <v>284</v>
      </c>
      <c r="T337" s="213">
        <f>+'MIT Da'!T337+'SAR Da'!T337+'URQ Da'!T337+'ROC Da'!T337+'SM Da'!T337+'BN Da'!T337+'BS Da'!T337+'TDC Da'!T337</f>
        <v>274</v>
      </c>
      <c r="U337" s="55">
        <f>+'MIT Da'!U337+'SAR Da'!U337+'URQ Da'!U337+'ROC Da'!U337+'SM Da'!U337+'BN Da'!U337+'BS Da'!U337+'TDC Da'!U337</f>
        <v>139</v>
      </c>
      <c r="V337" s="55">
        <f>+'MIT Da'!V337+'SAR Da'!V337+'URQ Da'!V337+'ROC Da'!V337+'SM Da'!V337+'BN Da'!V337+'BS Da'!V337+'TDC Da'!V337</f>
        <v>397</v>
      </c>
      <c r="W337" s="55">
        <f>+'MIT Da'!W337+'SAR Da'!W337+'URQ Da'!W337+'ROC Da'!W337+'SM Da'!W337+'BN Da'!W337+'BS Da'!W337+'TDC Da'!W337</f>
        <v>9</v>
      </c>
      <c r="X337" s="55">
        <f>+'MIT Da'!X337+'SAR Da'!X337+'URQ Da'!X337+'ROC Da'!X337+'SM Da'!X337+'BN Da'!X337+'BS Da'!X337+'TDC Da'!X337</f>
        <v>99</v>
      </c>
      <c r="Y337" s="55">
        <f>+'MIT Da'!Y337+'SAR Da'!Y337+'URQ Da'!Y337+'ROC Da'!Y337+'SM Da'!Y337+'BN Da'!Y337+'BS Da'!Y337+'TDC Da'!Y337</f>
        <v>12</v>
      </c>
      <c r="Z337" s="219">
        <f>+'MIT Da'!Z337+'SAR Da'!Z337+'URQ Da'!Z337+'ROC Da'!Z337+'SM Da'!Z337+'BN Da'!Z337+'BS Da'!Z337+'TDC Da'!Z337</f>
        <v>656</v>
      </c>
      <c r="AA337" s="55">
        <f>+'MIT Da'!AA337+'SAR Da'!AA337+'URQ Da'!AA337+'ROC Da'!AA337+'SM Da'!AA337+'BN Da'!AA337+'BS Da'!AA337+'TDC Da'!AA337</f>
        <v>282</v>
      </c>
      <c r="AB337" s="55">
        <f>+'MIT Da'!AB337+'SAR Da'!AB337+'URQ Da'!AB337+'ROC Da'!AB337+'SM Da'!AB337+'BN Da'!AB337+'BS Da'!AB337+'TDC Da'!AB337</f>
        <v>109</v>
      </c>
      <c r="AC337" s="55">
        <f>+'MIT Da'!AC337+'SAR Da'!AC337+'URQ Da'!AC337+'ROC Da'!AC337+'SM Da'!AC337+'BN Da'!AC337+'BS Da'!AC337+'TDC Da'!AC337</f>
        <v>656</v>
      </c>
      <c r="AD337" s="219">
        <f>+'MIT Da'!AD337+'SAR Da'!AD337+'URQ Da'!AD337+'ROC Da'!AD337+'SM Da'!AD337+'BN Da'!AD337+'BS Da'!AD337+'TDC Da'!AD337</f>
        <v>1047</v>
      </c>
      <c r="AE337" s="55">
        <f>+'MIT Da'!AE337+'SAR Da'!AE337+'URQ Da'!AE337+'ROC Da'!AE337+'SM Da'!AE337+'BN Da'!AE337+'BS Da'!AE337+'TDC Da'!AE337</f>
        <v>40</v>
      </c>
      <c r="AF337" s="55">
        <f>+'MIT Da'!AF337+'SAR Da'!AF337+'URQ Da'!AF337+'ROC Da'!AF337+'SM Da'!AF337+'BN Da'!AF337+'BS Da'!AF337+'TDC Da'!AF337</f>
        <v>110</v>
      </c>
      <c r="AG337" s="55">
        <f>+'MIT Da'!AG337+'SAR Da'!AG337+'URQ Da'!AG337+'ROC Da'!AG337+'SM Da'!AG337+'BN Da'!AG337+'BS Da'!AG337+'TDC Da'!AG337</f>
        <v>404</v>
      </c>
      <c r="AH337" s="219">
        <f>+'MIT Da'!AH337+'SAR Da'!AH337+'URQ Da'!AH337+'ROC Da'!AH337+'SM Da'!AH337+'BN Da'!AH337+'BS Da'!AH337+'TDC Da'!AH337</f>
        <v>554</v>
      </c>
      <c r="AI337" s="10">
        <f>+'MIT Da'!AI337+'SAR Da'!AI337+'URQ Da'!AI337+'ROC Da'!AI337+'SM Da'!AI337+'BN Da'!AI337+'BS Da'!AI337+'TDC Da'!AI337</f>
        <v>291.44200000000001</v>
      </c>
      <c r="AJ337" s="10">
        <f>+'MIT Da'!AJ337+'SAR Da'!AJ337+'URQ Da'!AJ337+'ROC Da'!AJ337+'SM Da'!AJ337+'BN Da'!AJ337+'BS Da'!AJ337+'TDC Da'!AJ337</f>
        <v>190.75200000000001</v>
      </c>
      <c r="AK337" s="10">
        <f>+'MIT Da'!AK337+'SAR Da'!AK337+'URQ Da'!AK337+'ROC Da'!AK337+'SM Da'!AK337+'BN Da'!AK337+'BS Da'!AK337+'TDC Da'!AK337</f>
        <v>376.24299999999999</v>
      </c>
      <c r="AL337" s="222">
        <f>+'MIT Da'!AL337+'SAR Da'!AL337+'URQ Da'!AL337+'ROC Da'!AL337+'SM Da'!AL337+'BN Da'!AL337+'BS Da'!AL337+'TDC Da'!AL337</f>
        <v>858.43700000000001</v>
      </c>
      <c r="AM337" s="55">
        <f>+'MIT Da'!AM337+'SAR Da'!AM337+'URQ Da'!AM337+'ROC Da'!AM337+'SM Da'!AM337+'BN Da'!AM337+'BS Da'!AM337+'TDC Da'!AM337</f>
        <v>26</v>
      </c>
      <c r="AN337" s="55">
        <f>+'MIT Da'!AN337+'SAR Da'!AN337+'URQ Da'!AN337+'ROC Da'!AN337+'SM Da'!AN337+'BN Da'!AN337+'BS Da'!AN337+'TDC Da'!AN337</f>
        <v>57</v>
      </c>
      <c r="AO337" s="55">
        <f>+'MIT Da'!AO337+'SAR Da'!AO337+'URQ Da'!AO337+'ROC Da'!AO337+'SM Da'!AO337+'BN Da'!AO337+'BS Da'!AO337+'TDC Da'!AO337</f>
        <v>85</v>
      </c>
      <c r="AP337" s="232">
        <f>+'MIT Da'!AP337+'SAR Da'!AP337+'URQ Da'!AP337+'ROC Da'!AP337+'SM Da'!AP337+'BN Da'!AP337+'BS Da'!AP337+'TDC Da'!AP337</f>
        <v>168</v>
      </c>
      <c r="AQ337" s="55">
        <f>+'MIT Da'!AQ337+'SAR Da'!AQ337+'URQ Da'!AQ337+'ROC Da'!AQ337+'SM Da'!AQ337+'BN Da'!AQ337+'BS Da'!AQ337+'TDC Da'!AQ337</f>
        <v>512</v>
      </c>
      <c r="AR337" s="55">
        <f>+'MIT Da'!AR337+'SAR Da'!AR337+'URQ Da'!AR337+'ROC Da'!AR337+'SM Da'!AR337+'BN Da'!AR337+'BS Da'!AR337+'TDC Da'!AR337</f>
        <v>379</v>
      </c>
      <c r="AS337" s="55">
        <f>+'MIT Da'!AS337+'SAR Da'!AS337+'URQ Da'!AS337+'ROC Da'!AS337+'SM Da'!AS337+'BN Da'!AS337+'BS Da'!AS337+'TDC Da'!AS337</f>
        <v>59</v>
      </c>
      <c r="AT337" s="232">
        <f>+SUM(RED_InfraMR[[#This Row],[B.02.1 - Parque de Coches Eléctricos Motrices]:[B.02.3 - Parque de Coches Eléctricos Motrices Tipo R]])</f>
        <v>950</v>
      </c>
      <c r="AU337" s="55">
        <f>+'MIT Da'!AU337+'SAR Da'!AU337+'URQ Da'!AU337+'ROC Da'!AU337+'SM Da'!AU337+'BN Da'!AU337+'BS Da'!AU337+'TDC Da'!AU337</f>
        <v>45</v>
      </c>
      <c r="AV337" s="55">
        <f>+'MIT Da'!AV337+'SAR Da'!AV337+'URQ Da'!AV337+'ROC Da'!AV337+'SM Da'!AV337+'BN Da'!AV337+'BS Da'!AV337+'TDC Da'!AV337</f>
        <v>7</v>
      </c>
      <c r="AW337" s="55">
        <f>+'MIT Da'!AW337+'SAR Da'!AW337+'URQ Da'!AW337+'ROC Da'!AW337+'SM Da'!AW337+'BN Da'!AW337+'BS Da'!AW337+'TDC Da'!AW337</f>
        <v>67</v>
      </c>
      <c r="AX337" s="232">
        <f>+SUM(RED_InfraMR[[#This Row],[B.03.1 - Parque de Coches Motores Motrices Remolcados]:[B.03.3 - Parque de Coches Motores Motrices Cabina]])</f>
        <v>119</v>
      </c>
      <c r="AY337" s="55">
        <f>+'MIT Da'!AY337+'SAR Da'!AY337+'URQ Da'!AY337+'ROC Da'!AY337+'SM Da'!AY337+'BN Da'!AY337+'BS Da'!AY337+'TDC Da'!AY337</f>
        <v>300</v>
      </c>
      <c r="AZ337" s="55">
        <f>+'MIT Da'!AZ337+'SAR Da'!AZ337+'URQ Da'!AZ337+'ROC Da'!AZ337+'SM Da'!AZ337+'BN Da'!AZ337+'BS Da'!AZ337+'TDC Da'!AZ337</f>
        <v>206</v>
      </c>
      <c r="BA337" s="55">
        <f>+'MIT Da'!BA337+'SAR Da'!BA337+'URQ Da'!BA337+'ROC Da'!BA337+'SM Da'!BA337+'BN Da'!BA337+'BS Da'!BA337+'TDC Da'!BA337</f>
        <v>0</v>
      </c>
      <c r="BB337" s="55">
        <f>+'MIT Da'!BB337+'SAR Da'!BB337+'URQ Da'!BB337+'ROC Da'!BB337+'SM Da'!BB337+'BN Da'!BB337+'BS Da'!BB337+'TDC Da'!BB337</f>
        <v>18</v>
      </c>
      <c r="BC337" s="232">
        <f>+SUM(RED_InfraMR[[#This Row],[B.04.1 - Parque de Coches Remolcados Clase Unica]:[B.04.5 - Parque de Coches Remolcados para Servicios Especiales (Cartoneros)]])</f>
        <v>524</v>
      </c>
      <c r="BD337" s="393">
        <f>+'MIT Da'!BD337+'SAR Da'!BD337+'URQ Da'!BD337+'ROC Da'!BD337+'SM Da'!BD337+'BN Da'!BD337+'BS Da'!BD337+'TDC Da'!BD337</f>
        <v>234</v>
      </c>
      <c r="BE337" s="55">
        <f>+'MIT Da'!BE337+'SAR Da'!BE337+'URQ Da'!BE337+'ROC Da'!BE337+'SM Da'!BE337+'BN Da'!BE337+'BS Da'!BE337+'TDC Da'!BE337</f>
        <v>7</v>
      </c>
      <c r="BF337" s="55">
        <f>+'MIT Da'!BF337+'SAR Da'!BF337+'URQ Da'!BF337+'ROC Da'!BF337+'SM Da'!BF337+'BN Da'!BF337+'BS Da'!BF337+'TDC Da'!BF337</f>
        <v>160</v>
      </c>
      <c r="BG337" s="235"/>
    </row>
    <row r="338" spans="1:60">
      <c r="A338" s="1">
        <v>2021</v>
      </c>
      <c r="B338" s="1" t="s">
        <v>61</v>
      </c>
      <c r="C338" s="10">
        <f>+'MIT Da'!C338+'SAR Da'!C338+'URQ Da'!C338+'ROC Da'!C338+'SM Da'!C338+'BN Da'!C338+'BS Da'!C338+'TDC Da'!C338</f>
        <v>240.07</v>
      </c>
      <c r="D338" s="10">
        <f>+'MIT Da'!D338+'SAR Da'!D338+'URQ Da'!D338+'ROC Da'!D338+'SM Da'!D338+'BN Da'!D338+'BS Da'!D338+'TDC Da'!D338</f>
        <v>457.678</v>
      </c>
      <c r="E338" s="10">
        <f>+'MIT Da'!E338+'SAR Da'!E338+'URQ Da'!E338+'ROC Da'!E338+'SM Da'!E338+'BN Da'!E338+'BS Da'!E338+'TDC Da'!E338</f>
        <v>0</v>
      </c>
      <c r="F338" s="10">
        <f>+'MIT Da'!F338+'SAR Da'!F338+'URQ Da'!F338+'ROC Da'!F338+'SM Da'!F338+'BN Da'!F338+'BS Da'!F338+'TDC Da'!F338</f>
        <v>257.54663999999997</v>
      </c>
      <c r="G338" s="192">
        <f>+'MIT Da'!G338+'SAR Da'!G338+'URQ Da'!G338+'ROC Da'!G338+'SM Da'!G338+'BN Da'!G338+'BS Da'!G338+'TDC Da'!G338</f>
        <v>955.29464000000007</v>
      </c>
      <c r="H338" s="192">
        <f>+'MIT Da'!H338+'SAR Da'!H338+'URQ Da'!H338+'ROC Da'!H338+'SM Da'!H338+'BN Da'!H338+'BS Da'!H338+'TDC Da'!H338</f>
        <v>938.85164000000009</v>
      </c>
      <c r="I338" s="10">
        <f>+'MIT Da'!I338+'SAR Da'!I338+'URQ Da'!I338+'ROC Da'!I338+'SM Da'!I338+'BN Da'!I338+'BS Da'!I338+'TDC Da'!I338</f>
        <v>1007.58511</v>
      </c>
      <c r="J338" s="10">
        <f>+'MIT Da'!J338+'SAR Da'!J338+'URQ Da'!J338+'ROC Da'!J338+'SM Da'!J338+'BN Da'!J338+'BS Da'!J338+'TDC Da'!J338</f>
        <v>1163.2139099999999</v>
      </c>
      <c r="K338" s="10">
        <f>+'MIT Da'!K338+'SAR Da'!K338+'URQ Da'!K338+'ROC Da'!K338+'SM Da'!K338+'BN Da'!K338+'BS Da'!K338+'TDC Da'!K338</f>
        <v>54.516999999999996</v>
      </c>
      <c r="L338" s="10">
        <f>+'MIT Da'!L338+'SAR Da'!L338+'URQ Da'!L338+'ROC Da'!L338+'SM Da'!L338+'BN Da'!L338+'BS Da'!L338+'TDC Da'!L338</f>
        <v>542.23900000000003</v>
      </c>
      <c r="M338" s="10">
        <f>+'MIT Da'!M338+'SAR Da'!M338+'URQ Da'!M338+'ROC Da'!M338+'SM Da'!M338+'BN Da'!M338+'BS Da'!M338+'TDC Da'!M338</f>
        <v>21.314999999999998</v>
      </c>
      <c r="N338" s="192">
        <f>+'MIT Da'!N338+'SAR Da'!N338+'URQ Da'!N338+'ROC Da'!N338+'SM Da'!N338+'BN Da'!N338+'BS Da'!N338+'TDC Da'!N338</f>
        <v>1705.4529099999997</v>
      </c>
      <c r="O338" s="192">
        <f>+'MIT Da'!O338+'SAR Da'!O338+'URQ Da'!O338+'ROC Da'!O338+'SM Da'!O338+'BN Da'!O338+'BS Da'!O338+'TDC Da'!O338</f>
        <v>1687.9889099999998</v>
      </c>
      <c r="P338" s="55">
        <f>+'MIT Da'!P338+'SAR Da'!P338+'URQ Da'!P338+'ROC Da'!P338+'SM Da'!P338+'BN Da'!P338+'BS Da'!P338+'TDC Da'!P338</f>
        <v>210</v>
      </c>
      <c r="Q338" s="55">
        <f>+'MIT Da'!Q338+'SAR Da'!Q338+'URQ Da'!Q338+'ROC Da'!Q338+'SM Da'!Q338+'BN Da'!Q338+'BS Da'!Q338+'TDC Da'!Q338</f>
        <v>52</v>
      </c>
      <c r="R338" s="55">
        <f>+'MIT Da'!R338+'SAR Da'!R338+'URQ Da'!R338+'ROC Da'!R338+'SM Da'!R338+'BN Da'!R338+'BS Da'!R338+'TDC Da'!R338</f>
        <v>22</v>
      </c>
      <c r="S338" s="213">
        <f>+'MIT Da'!S338+'SAR Da'!S338+'URQ Da'!S338+'ROC Da'!S338+'SM Da'!S338+'BN Da'!S338+'BS Da'!S338+'TDC Da'!S338</f>
        <v>284</v>
      </c>
      <c r="T338" s="213">
        <f>+'MIT Da'!T338+'SAR Da'!T338+'URQ Da'!T338+'ROC Da'!T338+'SM Da'!T338+'BN Da'!T338+'BS Da'!T338+'TDC Da'!T338</f>
        <v>274</v>
      </c>
      <c r="U338" s="55">
        <f>+'MIT Da'!U338+'SAR Da'!U338+'URQ Da'!U338+'ROC Da'!U338+'SM Da'!U338+'BN Da'!U338+'BS Da'!U338+'TDC Da'!U338</f>
        <v>139</v>
      </c>
      <c r="V338" s="55">
        <f>+'MIT Da'!V338+'SAR Da'!V338+'URQ Da'!V338+'ROC Da'!V338+'SM Da'!V338+'BN Da'!V338+'BS Da'!V338+'TDC Da'!V338</f>
        <v>397</v>
      </c>
      <c r="W338" s="55">
        <f>+'MIT Da'!W338+'SAR Da'!W338+'URQ Da'!W338+'ROC Da'!W338+'SM Da'!W338+'BN Da'!W338+'BS Da'!W338+'TDC Da'!W338</f>
        <v>9</v>
      </c>
      <c r="X338" s="55">
        <f>+'MIT Da'!X338+'SAR Da'!X338+'URQ Da'!X338+'ROC Da'!X338+'SM Da'!X338+'BN Da'!X338+'BS Da'!X338+'TDC Da'!X338</f>
        <v>99</v>
      </c>
      <c r="Y338" s="55">
        <f>+'MIT Da'!Y338+'SAR Da'!Y338+'URQ Da'!Y338+'ROC Da'!Y338+'SM Da'!Y338+'BN Da'!Y338+'BS Da'!Y338+'TDC Da'!Y338</f>
        <v>12</v>
      </c>
      <c r="Z338" s="219">
        <f>+'MIT Da'!Z338+'SAR Da'!Z338+'URQ Da'!Z338+'ROC Da'!Z338+'SM Da'!Z338+'BN Da'!Z338+'BS Da'!Z338+'TDC Da'!Z338</f>
        <v>656</v>
      </c>
      <c r="AA338" s="55">
        <f>+'MIT Da'!AA338+'SAR Da'!AA338+'URQ Da'!AA338+'ROC Da'!AA338+'SM Da'!AA338+'BN Da'!AA338+'BS Da'!AA338+'TDC Da'!AA338</f>
        <v>282</v>
      </c>
      <c r="AB338" s="55">
        <f>+'MIT Da'!AB338+'SAR Da'!AB338+'URQ Da'!AB338+'ROC Da'!AB338+'SM Da'!AB338+'BN Da'!AB338+'BS Da'!AB338+'TDC Da'!AB338</f>
        <v>109</v>
      </c>
      <c r="AC338" s="55">
        <f>+'MIT Da'!AC338+'SAR Da'!AC338+'URQ Da'!AC338+'ROC Da'!AC338+'SM Da'!AC338+'BN Da'!AC338+'BS Da'!AC338+'TDC Da'!AC338</f>
        <v>656</v>
      </c>
      <c r="AD338" s="219">
        <f>+'MIT Da'!AD338+'SAR Da'!AD338+'URQ Da'!AD338+'ROC Da'!AD338+'SM Da'!AD338+'BN Da'!AD338+'BS Da'!AD338+'TDC Da'!AD338</f>
        <v>1047</v>
      </c>
      <c r="AE338" s="55">
        <f>+'MIT Da'!AE338+'SAR Da'!AE338+'URQ Da'!AE338+'ROC Da'!AE338+'SM Da'!AE338+'BN Da'!AE338+'BS Da'!AE338+'TDC Da'!AE338</f>
        <v>40</v>
      </c>
      <c r="AF338" s="55">
        <f>+'MIT Da'!AF338+'SAR Da'!AF338+'URQ Da'!AF338+'ROC Da'!AF338+'SM Da'!AF338+'BN Da'!AF338+'BS Da'!AF338+'TDC Da'!AF338</f>
        <v>110</v>
      </c>
      <c r="AG338" s="55">
        <f>+'MIT Da'!AG338+'SAR Da'!AG338+'URQ Da'!AG338+'ROC Da'!AG338+'SM Da'!AG338+'BN Da'!AG338+'BS Da'!AG338+'TDC Da'!AG338</f>
        <v>404</v>
      </c>
      <c r="AH338" s="219">
        <f>+'MIT Da'!AH338+'SAR Da'!AH338+'URQ Da'!AH338+'ROC Da'!AH338+'SM Da'!AH338+'BN Da'!AH338+'BS Da'!AH338+'TDC Da'!AH338</f>
        <v>554</v>
      </c>
      <c r="AI338" s="10">
        <f>+'MIT Da'!AI338+'SAR Da'!AI338+'URQ Da'!AI338+'ROC Da'!AI338+'SM Da'!AI338+'BN Da'!AI338+'BS Da'!AI338+'TDC Da'!AI338</f>
        <v>291.44200000000001</v>
      </c>
      <c r="AJ338" s="10">
        <f>+'MIT Da'!AJ338+'SAR Da'!AJ338+'URQ Da'!AJ338+'ROC Da'!AJ338+'SM Da'!AJ338+'BN Da'!AJ338+'BS Da'!AJ338+'TDC Da'!AJ338</f>
        <v>190.75200000000001</v>
      </c>
      <c r="AK338" s="10">
        <f>+'MIT Da'!AK338+'SAR Da'!AK338+'URQ Da'!AK338+'ROC Da'!AK338+'SM Da'!AK338+'BN Da'!AK338+'BS Da'!AK338+'TDC Da'!AK338</f>
        <v>376.24299999999999</v>
      </c>
      <c r="AL338" s="222">
        <f>+'MIT Da'!AL338+'SAR Da'!AL338+'URQ Da'!AL338+'ROC Da'!AL338+'SM Da'!AL338+'BN Da'!AL338+'BS Da'!AL338+'TDC Da'!AL338</f>
        <v>858.43700000000001</v>
      </c>
      <c r="AM338" s="55">
        <f>+'MIT Da'!AM338+'SAR Da'!AM338+'URQ Da'!AM338+'ROC Da'!AM338+'SM Da'!AM338+'BN Da'!AM338+'BS Da'!AM338+'TDC Da'!AM338</f>
        <v>26</v>
      </c>
      <c r="AN338" s="55">
        <f>+'MIT Da'!AN338+'SAR Da'!AN338+'URQ Da'!AN338+'ROC Da'!AN338+'SM Da'!AN338+'BN Da'!AN338+'BS Da'!AN338+'TDC Da'!AN338</f>
        <v>57</v>
      </c>
      <c r="AO338" s="55">
        <f>+'MIT Da'!AO338+'SAR Da'!AO338+'URQ Da'!AO338+'ROC Da'!AO338+'SM Da'!AO338+'BN Da'!AO338+'BS Da'!AO338+'TDC Da'!AO338</f>
        <v>85</v>
      </c>
      <c r="AP338" s="232">
        <f>+'MIT Da'!AP338+'SAR Da'!AP338+'URQ Da'!AP338+'ROC Da'!AP338+'SM Da'!AP338+'BN Da'!AP338+'BS Da'!AP338+'TDC Da'!AP338</f>
        <v>168</v>
      </c>
      <c r="AQ338" s="55">
        <f>+'MIT Da'!AQ338+'SAR Da'!AQ338+'URQ Da'!AQ338+'ROC Da'!AQ338+'SM Da'!AQ338+'BN Da'!AQ338+'BS Da'!AQ338+'TDC Da'!AQ338</f>
        <v>512</v>
      </c>
      <c r="AR338" s="55">
        <f>+'MIT Da'!AR338+'SAR Da'!AR338+'URQ Da'!AR338+'ROC Da'!AR338+'SM Da'!AR338+'BN Da'!AR338+'BS Da'!AR338+'TDC Da'!AR338</f>
        <v>379</v>
      </c>
      <c r="AS338" s="55">
        <f>+'MIT Da'!AS338+'SAR Da'!AS338+'URQ Da'!AS338+'ROC Da'!AS338+'SM Da'!AS338+'BN Da'!AS338+'BS Da'!AS338+'TDC Da'!AS338</f>
        <v>59</v>
      </c>
      <c r="AT338" s="232">
        <f>+SUM(RED_InfraMR[[#This Row],[B.02.1 - Parque de Coches Eléctricos Motrices]:[B.02.3 - Parque de Coches Eléctricos Motrices Tipo R]])</f>
        <v>950</v>
      </c>
      <c r="AU338" s="55">
        <f>+'MIT Da'!AU338+'SAR Da'!AU338+'URQ Da'!AU338+'ROC Da'!AU338+'SM Da'!AU338+'BN Da'!AU338+'BS Da'!AU338+'TDC Da'!AU338</f>
        <v>45</v>
      </c>
      <c r="AV338" s="55">
        <f>+'MIT Da'!AV338+'SAR Da'!AV338+'URQ Da'!AV338+'ROC Da'!AV338+'SM Da'!AV338+'BN Da'!AV338+'BS Da'!AV338+'TDC Da'!AV338</f>
        <v>3</v>
      </c>
      <c r="AW338" s="55">
        <f>+'MIT Da'!AW338+'SAR Da'!AW338+'URQ Da'!AW338+'ROC Da'!AW338+'SM Da'!AW338+'BN Da'!AW338+'BS Da'!AW338+'TDC Da'!AW338</f>
        <v>59</v>
      </c>
      <c r="AX338" s="232">
        <f>+SUM(RED_InfraMR[[#This Row],[B.03.1 - Parque de Coches Motores Motrices Remolcados]:[B.03.3 - Parque de Coches Motores Motrices Cabina]])</f>
        <v>107</v>
      </c>
      <c r="AY338" s="55">
        <f>+'MIT Da'!AY338+'SAR Da'!AY338+'URQ Da'!AY338+'ROC Da'!AY338+'SM Da'!AY338+'BN Da'!AY338+'BS Da'!AY338+'TDC Da'!AY338</f>
        <v>300</v>
      </c>
      <c r="AZ338" s="55">
        <f>+'MIT Da'!AZ338+'SAR Da'!AZ338+'URQ Da'!AZ338+'ROC Da'!AZ338+'SM Da'!AZ338+'BN Da'!AZ338+'BS Da'!AZ338+'TDC Da'!AZ338</f>
        <v>206</v>
      </c>
      <c r="BA338" s="55">
        <f>+'MIT Da'!BA338+'SAR Da'!BA338+'URQ Da'!BA338+'ROC Da'!BA338+'SM Da'!BA338+'BN Da'!BA338+'BS Da'!BA338+'TDC Da'!BA338</f>
        <v>0</v>
      </c>
      <c r="BB338" s="55">
        <f>+'MIT Da'!BB338+'SAR Da'!BB338+'URQ Da'!BB338+'ROC Da'!BB338+'SM Da'!BB338+'BN Da'!BB338+'BS Da'!BB338+'TDC Da'!BB338</f>
        <v>18</v>
      </c>
      <c r="BC338" s="232">
        <f>+SUM(RED_InfraMR[[#This Row],[B.04.1 - Parque de Coches Remolcados Clase Unica]:[B.04.5 - Parque de Coches Remolcados para Servicios Especiales (Cartoneros)]])</f>
        <v>524</v>
      </c>
      <c r="BD338" s="393">
        <f>+'MIT Da'!BD338+'SAR Da'!BD338+'URQ Da'!BD338+'ROC Da'!BD338+'SM Da'!BD338+'BN Da'!BD338+'BS Da'!BD338+'TDC Da'!BD338</f>
        <v>234</v>
      </c>
      <c r="BE338" s="55">
        <f>+'MIT Da'!BE338+'SAR Da'!BE338+'URQ Da'!BE338+'ROC Da'!BE338+'SM Da'!BE338+'BN Da'!BE338+'BS Da'!BE338+'TDC Da'!BE338</f>
        <v>7</v>
      </c>
      <c r="BF338" s="55">
        <f>+'MIT Da'!BF338+'SAR Da'!BF338+'URQ Da'!BF338+'ROC Da'!BF338+'SM Da'!BF338+'BN Da'!BF338+'BS Da'!BF338+'TDC Da'!BF338</f>
        <v>160</v>
      </c>
      <c r="BG338" s="239"/>
      <c r="BH338" s="59"/>
    </row>
    <row r="339" spans="1:60">
      <c r="A339" s="1">
        <v>2021</v>
      </c>
      <c r="B339" s="1" t="s">
        <v>62</v>
      </c>
      <c r="C339" s="10">
        <f>+'MIT Da'!C339+'SAR Da'!C339+'URQ Da'!C339+'ROC Da'!C339+'SM Da'!C339+'BN Da'!C339+'BS Da'!C339+'TDC Da'!C339</f>
        <v>240.07</v>
      </c>
      <c r="D339" s="10">
        <f>+'MIT Da'!D339+'SAR Da'!D339+'URQ Da'!D339+'ROC Da'!D339+'SM Da'!D339+'BN Da'!D339+'BS Da'!D339+'TDC Da'!D339</f>
        <v>457.678</v>
      </c>
      <c r="E339" s="10">
        <f>+'MIT Da'!E339+'SAR Da'!E339+'URQ Da'!E339+'ROC Da'!E339+'SM Da'!E339+'BN Da'!E339+'BS Da'!E339+'TDC Da'!E339</f>
        <v>0</v>
      </c>
      <c r="F339" s="10">
        <f>+'MIT Da'!F339+'SAR Da'!F339+'URQ Da'!F339+'ROC Da'!F339+'SM Da'!F339+'BN Da'!F339+'BS Da'!F339+'TDC Da'!F339</f>
        <v>257.54663999999997</v>
      </c>
      <c r="G339" s="192">
        <f>+'MIT Da'!G339+'SAR Da'!G339+'URQ Da'!G339+'ROC Da'!G339+'SM Da'!G339+'BN Da'!G339+'BS Da'!G339+'TDC Da'!G339</f>
        <v>955.29464000000007</v>
      </c>
      <c r="H339" s="192">
        <f>+'MIT Da'!H339+'SAR Da'!H339+'URQ Da'!H339+'ROC Da'!H339+'SM Da'!H339+'BN Da'!H339+'BS Da'!H339+'TDC Da'!H339</f>
        <v>938.85164000000009</v>
      </c>
      <c r="I339" s="10">
        <f>+'MIT Da'!I339+'SAR Da'!I339+'URQ Da'!I339+'ROC Da'!I339+'SM Da'!I339+'BN Da'!I339+'BS Da'!I339+'TDC Da'!I339</f>
        <v>1007.58511</v>
      </c>
      <c r="J339" s="10">
        <f>+'MIT Da'!J339+'SAR Da'!J339+'URQ Da'!J339+'ROC Da'!J339+'SM Da'!J339+'BN Da'!J339+'BS Da'!J339+'TDC Da'!J339</f>
        <v>1163.2139099999999</v>
      </c>
      <c r="K339" s="10">
        <f>+'MIT Da'!K339+'SAR Da'!K339+'URQ Da'!K339+'ROC Da'!K339+'SM Da'!K339+'BN Da'!K339+'BS Da'!K339+'TDC Da'!K339</f>
        <v>54.516999999999996</v>
      </c>
      <c r="L339" s="10">
        <f>+'MIT Da'!L339+'SAR Da'!L339+'URQ Da'!L339+'ROC Da'!L339+'SM Da'!L339+'BN Da'!L339+'BS Da'!L339+'TDC Da'!L339</f>
        <v>542.23900000000003</v>
      </c>
      <c r="M339" s="10">
        <f>+'MIT Da'!M339+'SAR Da'!M339+'URQ Da'!M339+'ROC Da'!M339+'SM Da'!M339+'BN Da'!M339+'BS Da'!M339+'TDC Da'!M339</f>
        <v>21.314999999999998</v>
      </c>
      <c r="N339" s="192">
        <f>+'MIT Da'!N339+'SAR Da'!N339+'URQ Da'!N339+'ROC Da'!N339+'SM Da'!N339+'BN Da'!N339+'BS Da'!N339+'TDC Da'!N339</f>
        <v>1705.4529099999997</v>
      </c>
      <c r="O339" s="192">
        <f>+'MIT Da'!O339+'SAR Da'!O339+'URQ Da'!O339+'ROC Da'!O339+'SM Da'!O339+'BN Da'!O339+'BS Da'!O339+'TDC Da'!O339</f>
        <v>1687.9889099999998</v>
      </c>
      <c r="P339" s="55">
        <f>+'MIT Da'!P339+'SAR Da'!P339+'URQ Da'!P339+'ROC Da'!P339+'SM Da'!P339+'BN Da'!P339+'BS Da'!P339+'TDC Da'!P339</f>
        <v>210</v>
      </c>
      <c r="Q339" s="55">
        <f>+'MIT Da'!Q339+'SAR Da'!Q339+'URQ Da'!Q339+'ROC Da'!Q339+'SM Da'!Q339+'BN Da'!Q339+'BS Da'!Q339+'TDC Da'!Q339</f>
        <v>52</v>
      </c>
      <c r="R339" s="55">
        <f>+'MIT Da'!R339+'SAR Da'!R339+'URQ Da'!R339+'ROC Da'!R339+'SM Da'!R339+'BN Da'!R339+'BS Da'!R339+'TDC Da'!R339</f>
        <v>22</v>
      </c>
      <c r="S339" s="213">
        <f>+'MIT Da'!S339+'SAR Da'!S339+'URQ Da'!S339+'ROC Da'!S339+'SM Da'!S339+'BN Da'!S339+'BS Da'!S339+'TDC Da'!S339</f>
        <v>284</v>
      </c>
      <c r="T339" s="213">
        <f>+'MIT Da'!T339+'SAR Da'!T339+'URQ Da'!T339+'ROC Da'!T339+'SM Da'!T339+'BN Da'!T339+'BS Da'!T339+'TDC Da'!T339</f>
        <v>274</v>
      </c>
      <c r="U339" s="55">
        <f>+'MIT Da'!U339+'SAR Da'!U339+'URQ Da'!U339+'ROC Da'!U339+'SM Da'!U339+'BN Da'!U339+'BS Da'!U339+'TDC Da'!U339</f>
        <v>139</v>
      </c>
      <c r="V339" s="55">
        <f>+'MIT Da'!V339+'SAR Da'!V339+'URQ Da'!V339+'ROC Da'!V339+'SM Da'!V339+'BN Da'!V339+'BS Da'!V339+'TDC Da'!V339</f>
        <v>397</v>
      </c>
      <c r="W339" s="55">
        <f>+'MIT Da'!W339+'SAR Da'!W339+'URQ Da'!W339+'ROC Da'!W339+'SM Da'!W339+'BN Da'!W339+'BS Da'!W339+'TDC Da'!W339</f>
        <v>9</v>
      </c>
      <c r="X339" s="55">
        <f>+'MIT Da'!X339+'SAR Da'!X339+'URQ Da'!X339+'ROC Da'!X339+'SM Da'!X339+'BN Da'!X339+'BS Da'!X339+'TDC Da'!X339</f>
        <v>99</v>
      </c>
      <c r="Y339" s="55">
        <f>+'MIT Da'!Y339+'SAR Da'!Y339+'URQ Da'!Y339+'ROC Da'!Y339+'SM Da'!Y339+'BN Da'!Y339+'BS Da'!Y339+'TDC Da'!Y339</f>
        <v>12</v>
      </c>
      <c r="Z339" s="219">
        <f>+'MIT Da'!Z339+'SAR Da'!Z339+'URQ Da'!Z339+'ROC Da'!Z339+'SM Da'!Z339+'BN Da'!Z339+'BS Da'!Z339+'TDC Da'!Z339</f>
        <v>656</v>
      </c>
      <c r="AA339" s="55">
        <f>+'MIT Da'!AA339+'SAR Da'!AA339+'URQ Da'!AA339+'ROC Da'!AA339+'SM Da'!AA339+'BN Da'!AA339+'BS Da'!AA339+'TDC Da'!AA339</f>
        <v>282</v>
      </c>
      <c r="AB339" s="55">
        <f>+'MIT Da'!AB339+'SAR Da'!AB339+'URQ Da'!AB339+'ROC Da'!AB339+'SM Da'!AB339+'BN Da'!AB339+'BS Da'!AB339+'TDC Da'!AB339</f>
        <v>109</v>
      </c>
      <c r="AC339" s="55">
        <f>+'MIT Da'!AC339+'SAR Da'!AC339+'URQ Da'!AC339+'ROC Da'!AC339+'SM Da'!AC339+'BN Da'!AC339+'BS Da'!AC339+'TDC Da'!AC339</f>
        <v>656</v>
      </c>
      <c r="AD339" s="219">
        <f>+'MIT Da'!AD339+'SAR Da'!AD339+'URQ Da'!AD339+'ROC Da'!AD339+'SM Da'!AD339+'BN Da'!AD339+'BS Da'!AD339+'TDC Da'!AD339</f>
        <v>1047</v>
      </c>
      <c r="AE339" s="55">
        <f>+'MIT Da'!AE339+'SAR Da'!AE339+'URQ Da'!AE339+'ROC Da'!AE339+'SM Da'!AE339+'BN Da'!AE339+'BS Da'!AE339+'TDC Da'!AE339</f>
        <v>40</v>
      </c>
      <c r="AF339" s="55">
        <f>+'MIT Da'!AF339+'SAR Da'!AF339+'URQ Da'!AF339+'ROC Da'!AF339+'SM Da'!AF339+'BN Da'!AF339+'BS Da'!AF339+'TDC Da'!AF339</f>
        <v>110</v>
      </c>
      <c r="AG339" s="55">
        <f>+'MIT Da'!AG339+'SAR Da'!AG339+'URQ Da'!AG339+'ROC Da'!AG339+'SM Da'!AG339+'BN Da'!AG339+'BS Da'!AG339+'TDC Da'!AG339</f>
        <v>404</v>
      </c>
      <c r="AH339" s="219">
        <f>+'MIT Da'!AH339+'SAR Da'!AH339+'URQ Da'!AH339+'ROC Da'!AH339+'SM Da'!AH339+'BN Da'!AH339+'BS Da'!AH339+'TDC Da'!AH339</f>
        <v>554</v>
      </c>
      <c r="AI339" s="10">
        <f>+'MIT Da'!AI339+'SAR Da'!AI339+'URQ Da'!AI339+'ROC Da'!AI339+'SM Da'!AI339+'BN Da'!AI339+'BS Da'!AI339+'TDC Da'!AI339</f>
        <v>291.44200000000001</v>
      </c>
      <c r="AJ339" s="10">
        <f>+'MIT Da'!AJ339+'SAR Da'!AJ339+'URQ Da'!AJ339+'ROC Da'!AJ339+'SM Da'!AJ339+'BN Da'!AJ339+'BS Da'!AJ339+'TDC Da'!AJ339</f>
        <v>190.75200000000001</v>
      </c>
      <c r="AK339" s="10">
        <f>+'MIT Da'!AK339+'SAR Da'!AK339+'URQ Da'!AK339+'ROC Da'!AK339+'SM Da'!AK339+'BN Da'!AK339+'BS Da'!AK339+'TDC Da'!AK339</f>
        <v>376.24299999999999</v>
      </c>
      <c r="AL339" s="222">
        <f>+'MIT Da'!AL339+'SAR Da'!AL339+'URQ Da'!AL339+'ROC Da'!AL339+'SM Da'!AL339+'BN Da'!AL339+'BS Da'!AL339+'TDC Da'!AL339</f>
        <v>858.43700000000001</v>
      </c>
      <c r="AM339" s="55">
        <f>+'MIT Da'!AM339+'SAR Da'!AM339+'URQ Da'!AM339+'ROC Da'!AM339+'SM Da'!AM339+'BN Da'!AM339+'BS Da'!AM339+'TDC Da'!AM339</f>
        <v>26</v>
      </c>
      <c r="AN339" s="55">
        <f>+'MIT Da'!AN339+'SAR Da'!AN339+'URQ Da'!AN339+'ROC Da'!AN339+'SM Da'!AN339+'BN Da'!AN339+'BS Da'!AN339+'TDC Da'!AN339</f>
        <v>57</v>
      </c>
      <c r="AO339" s="55">
        <f>+'MIT Da'!AO339+'SAR Da'!AO339+'URQ Da'!AO339+'ROC Da'!AO339+'SM Da'!AO339+'BN Da'!AO339+'BS Da'!AO339+'TDC Da'!AO339</f>
        <v>85</v>
      </c>
      <c r="AP339" s="232">
        <f>+'MIT Da'!AP339+'SAR Da'!AP339+'URQ Da'!AP339+'ROC Da'!AP339+'SM Da'!AP339+'BN Da'!AP339+'BS Da'!AP339+'TDC Da'!AP339</f>
        <v>168</v>
      </c>
      <c r="AQ339" s="55">
        <f>+'MIT Da'!AQ339+'SAR Da'!AQ339+'URQ Da'!AQ339+'ROC Da'!AQ339+'SM Da'!AQ339+'BN Da'!AQ339+'BS Da'!AQ339+'TDC Da'!AQ339</f>
        <v>512</v>
      </c>
      <c r="AR339" s="55">
        <f>+'MIT Da'!AR339+'SAR Da'!AR339+'URQ Da'!AR339+'ROC Da'!AR339+'SM Da'!AR339+'BN Da'!AR339+'BS Da'!AR339+'TDC Da'!AR339</f>
        <v>379</v>
      </c>
      <c r="AS339" s="55">
        <f>+'MIT Da'!AS339+'SAR Da'!AS339+'URQ Da'!AS339+'ROC Da'!AS339+'SM Da'!AS339+'BN Da'!AS339+'BS Da'!AS339+'TDC Da'!AS339</f>
        <v>59</v>
      </c>
      <c r="AT339" s="232">
        <f>+SUM(RED_InfraMR[[#This Row],[B.02.1 - Parque de Coches Eléctricos Motrices]:[B.02.3 - Parque de Coches Eléctricos Motrices Tipo R]])</f>
        <v>950</v>
      </c>
      <c r="AU339" s="55">
        <f>+'MIT Da'!AU339+'SAR Da'!AU339+'URQ Da'!AU339+'ROC Da'!AU339+'SM Da'!AU339+'BN Da'!AU339+'BS Da'!AU339+'TDC Da'!AU339</f>
        <v>45</v>
      </c>
      <c r="AV339" s="55">
        <f>+'MIT Da'!AV339+'SAR Da'!AV339+'URQ Da'!AV339+'ROC Da'!AV339+'SM Da'!AV339+'BN Da'!AV339+'BS Da'!AV339+'TDC Da'!AV339</f>
        <v>3</v>
      </c>
      <c r="AW339" s="55">
        <f>+'MIT Da'!AW339+'SAR Da'!AW339+'URQ Da'!AW339+'ROC Da'!AW339+'SM Da'!AW339+'BN Da'!AW339+'BS Da'!AW339+'TDC Da'!AW339</f>
        <v>59</v>
      </c>
      <c r="AX339" s="232">
        <f>+SUM(RED_InfraMR[[#This Row],[B.03.1 - Parque de Coches Motores Motrices Remolcados]:[B.03.3 - Parque de Coches Motores Motrices Cabina]])</f>
        <v>107</v>
      </c>
      <c r="AY339" s="55">
        <f>+'MIT Da'!AY339+'SAR Da'!AY339+'URQ Da'!AY339+'ROC Da'!AY339+'SM Da'!AY339+'BN Da'!AY339+'BS Da'!AY339+'TDC Da'!AY339</f>
        <v>300</v>
      </c>
      <c r="AZ339" s="55">
        <f>+'MIT Da'!AZ339+'SAR Da'!AZ339+'URQ Da'!AZ339+'ROC Da'!AZ339+'SM Da'!AZ339+'BN Da'!AZ339+'BS Da'!AZ339+'TDC Da'!AZ339</f>
        <v>206</v>
      </c>
      <c r="BA339" s="55">
        <f>+'MIT Da'!BA339+'SAR Da'!BA339+'URQ Da'!BA339+'ROC Da'!BA339+'SM Da'!BA339+'BN Da'!BA339+'BS Da'!BA339+'TDC Da'!BA339</f>
        <v>0</v>
      </c>
      <c r="BB339" s="55">
        <f>+'MIT Da'!BB339+'SAR Da'!BB339+'URQ Da'!BB339+'ROC Da'!BB339+'SM Da'!BB339+'BN Da'!BB339+'BS Da'!BB339+'TDC Da'!BB339</f>
        <v>18</v>
      </c>
      <c r="BC339" s="232">
        <f>+SUM(RED_InfraMR[[#This Row],[B.04.1 - Parque de Coches Remolcados Clase Unica]:[B.04.5 - Parque de Coches Remolcados para Servicios Especiales (Cartoneros)]])</f>
        <v>524</v>
      </c>
      <c r="BD339" s="393">
        <f>+'MIT Da'!BD339+'SAR Da'!BD339+'URQ Da'!BD339+'ROC Da'!BD339+'SM Da'!BD339+'BN Da'!BD339+'BS Da'!BD339+'TDC Da'!BD339</f>
        <v>234</v>
      </c>
      <c r="BE339" s="55">
        <f>+'MIT Da'!BE339+'SAR Da'!BE339+'URQ Da'!BE339+'ROC Da'!BE339+'SM Da'!BE339+'BN Da'!BE339+'BS Da'!BE339+'TDC Da'!BE339</f>
        <v>7</v>
      </c>
      <c r="BF339" s="55">
        <f>+'MIT Da'!BF339+'SAR Da'!BF339+'URQ Da'!BF339+'ROC Da'!BF339+'SM Da'!BF339+'BN Da'!BF339+'BS Da'!BF339+'TDC Da'!BF339</f>
        <v>160</v>
      </c>
      <c r="BG339" s="239"/>
      <c r="BH339" s="59"/>
    </row>
    <row r="340" spans="1:60">
      <c r="A340" s="1">
        <v>2021</v>
      </c>
      <c r="B340" s="1" t="s">
        <v>63</v>
      </c>
      <c r="C340" s="10">
        <f>+'MIT Da'!C340+'SAR Da'!C340+'URQ Da'!C340+'ROC Da'!C340+'SM Da'!C340+'BN Da'!C340+'BS Da'!C340+'TDC Da'!C340</f>
        <v>240.07</v>
      </c>
      <c r="D340" s="10">
        <f>+'MIT Da'!D340+'SAR Da'!D340+'URQ Da'!D340+'ROC Da'!D340+'SM Da'!D340+'BN Da'!D340+'BS Da'!D340+'TDC Da'!D340</f>
        <v>457.678</v>
      </c>
      <c r="E340" s="10">
        <f>+'MIT Da'!E340+'SAR Da'!E340+'URQ Da'!E340+'ROC Da'!E340+'SM Da'!E340+'BN Da'!E340+'BS Da'!E340+'TDC Da'!E340</f>
        <v>0</v>
      </c>
      <c r="F340" s="10">
        <f>+'MIT Da'!F340+'SAR Da'!F340+'URQ Da'!F340+'ROC Da'!F340+'SM Da'!F340+'BN Da'!F340+'BS Da'!F340+'TDC Da'!F340</f>
        <v>257.54663999999997</v>
      </c>
      <c r="G340" s="192">
        <f>+'MIT Da'!G340+'SAR Da'!G340+'URQ Da'!G340+'ROC Da'!G340+'SM Da'!G340+'BN Da'!G340+'BS Da'!G340+'TDC Da'!G340</f>
        <v>955.29464000000007</v>
      </c>
      <c r="H340" s="192">
        <f>+'MIT Da'!H340+'SAR Da'!H340+'URQ Da'!H340+'ROC Da'!H340+'SM Da'!H340+'BN Da'!H340+'BS Da'!H340+'TDC Da'!H340</f>
        <v>938.85164000000009</v>
      </c>
      <c r="I340" s="10">
        <f>+'MIT Da'!I340+'SAR Da'!I340+'URQ Da'!I340+'ROC Da'!I340+'SM Da'!I340+'BN Da'!I340+'BS Da'!I340+'TDC Da'!I340</f>
        <v>1007.58511</v>
      </c>
      <c r="J340" s="10">
        <f>+'MIT Da'!J340+'SAR Da'!J340+'URQ Da'!J340+'ROC Da'!J340+'SM Da'!J340+'BN Da'!J340+'BS Da'!J340+'TDC Da'!J340</f>
        <v>1163.2139099999999</v>
      </c>
      <c r="K340" s="10">
        <f>+'MIT Da'!K340+'SAR Da'!K340+'URQ Da'!K340+'ROC Da'!K340+'SM Da'!K340+'BN Da'!K340+'BS Da'!K340+'TDC Da'!K340</f>
        <v>54.516999999999996</v>
      </c>
      <c r="L340" s="10">
        <f>+'MIT Da'!L340+'SAR Da'!L340+'URQ Da'!L340+'ROC Da'!L340+'SM Da'!L340+'BN Da'!L340+'BS Da'!L340+'TDC Da'!L340</f>
        <v>542.23900000000003</v>
      </c>
      <c r="M340" s="10">
        <f>+'MIT Da'!M340+'SAR Da'!M340+'URQ Da'!M340+'ROC Da'!M340+'SM Da'!M340+'BN Da'!M340+'BS Da'!M340+'TDC Da'!M340</f>
        <v>21.314999999999998</v>
      </c>
      <c r="N340" s="192">
        <f>+'MIT Da'!N340+'SAR Da'!N340+'URQ Da'!N340+'ROC Da'!N340+'SM Da'!N340+'BN Da'!N340+'BS Da'!N340+'TDC Da'!N340</f>
        <v>1705.4529099999997</v>
      </c>
      <c r="O340" s="192">
        <f>+'MIT Da'!O340+'SAR Da'!O340+'URQ Da'!O340+'ROC Da'!O340+'SM Da'!O340+'BN Da'!O340+'BS Da'!O340+'TDC Da'!O340</f>
        <v>1687.9889099999998</v>
      </c>
      <c r="P340" s="55">
        <f>+'MIT Da'!P340+'SAR Da'!P340+'URQ Da'!P340+'ROC Da'!P340+'SM Da'!P340+'BN Da'!P340+'BS Da'!P340+'TDC Da'!P340</f>
        <v>210</v>
      </c>
      <c r="Q340" s="55">
        <f>+'MIT Da'!Q340+'SAR Da'!Q340+'URQ Da'!Q340+'ROC Da'!Q340+'SM Da'!Q340+'BN Da'!Q340+'BS Da'!Q340+'TDC Da'!Q340</f>
        <v>52</v>
      </c>
      <c r="R340" s="55">
        <f>+'MIT Da'!R340+'SAR Da'!R340+'URQ Da'!R340+'ROC Da'!R340+'SM Da'!R340+'BN Da'!R340+'BS Da'!R340+'TDC Da'!R340</f>
        <v>22</v>
      </c>
      <c r="S340" s="213">
        <f>+'MIT Da'!S340+'SAR Da'!S340+'URQ Da'!S340+'ROC Da'!S340+'SM Da'!S340+'BN Da'!S340+'BS Da'!S340+'TDC Da'!S340</f>
        <v>284</v>
      </c>
      <c r="T340" s="213">
        <f>+'MIT Da'!T340+'SAR Da'!T340+'URQ Da'!T340+'ROC Da'!T340+'SM Da'!T340+'BN Da'!T340+'BS Da'!T340+'TDC Da'!T340</f>
        <v>274</v>
      </c>
      <c r="U340" s="55">
        <f>+'MIT Da'!U340+'SAR Da'!U340+'URQ Da'!U340+'ROC Da'!U340+'SM Da'!U340+'BN Da'!U340+'BS Da'!U340+'TDC Da'!U340</f>
        <v>139</v>
      </c>
      <c r="V340" s="55">
        <f>+'MIT Da'!V340+'SAR Da'!V340+'URQ Da'!V340+'ROC Da'!V340+'SM Da'!V340+'BN Da'!V340+'BS Da'!V340+'TDC Da'!V340</f>
        <v>397</v>
      </c>
      <c r="W340" s="55">
        <f>+'MIT Da'!W340+'SAR Da'!W340+'URQ Da'!W340+'ROC Da'!W340+'SM Da'!W340+'BN Da'!W340+'BS Da'!W340+'TDC Da'!W340</f>
        <v>9</v>
      </c>
      <c r="X340" s="55">
        <f>+'MIT Da'!X340+'SAR Da'!X340+'URQ Da'!X340+'ROC Da'!X340+'SM Da'!X340+'BN Da'!X340+'BS Da'!X340+'TDC Da'!X340</f>
        <v>99</v>
      </c>
      <c r="Y340" s="55">
        <f>+'MIT Da'!Y340+'SAR Da'!Y340+'URQ Da'!Y340+'ROC Da'!Y340+'SM Da'!Y340+'BN Da'!Y340+'BS Da'!Y340+'TDC Da'!Y340</f>
        <v>12</v>
      </c>
      <c r="Z340" s="219">
        <f>+'MIT Da'!Z340+'SAR Da'!Z340+'URQ Da'!Z340+'ROC Da'!Z340+'SM Da'!Z340+'BN Da'!Z340+'BS Da'!Z340+'TDC Da'!Z340</f>
        <v>656</v>
      </c>
      <c r="AA340" s="55">
        <f>+'MIT Da'!AA340+'SAR Da'!AA340+'URQ Da'!AA340+'ROC Da'!AA340+'SM Da'!AA340+'BN Da'!AA340+'BS Da'!AA340+'TDC Da'!AA340</f>
        <v>282</v>
      </c>
      <c r="AB340" s="55">
        <f>+'MIT Da'!AB340+'SAR Da'!AB340+'URQ Da'!AB340+'ROC Da'!AB340+'SM Da'!AB340+'BN Da'!AB340+'BS Da'!AB340+'TDC Da'!AB340</f>
        <v>109</v>
      </c>
      <c r="AC340" s="55">
        <f>+'MIT Da'!AC340+'SAR Da'!AC340+'URQ Da'!AC340+'ROC Da'!AC340+'SM Da'!AC340+'BN Da'!AC340+'BS Da'!AC340+'TDC Da'!AC340</f>
        <v>656</v>
      </c>
      <c r="AD340" s="219">
        <f>+'MIT Da'!AD340+'SAR Da'!AD340+'URQ Da'!AD340+'ROC Da'!AD340+'SM Da'!AD340+'BN Da'!AD340+'BS Da'!AD340+'TDC Da'!AD340</f>
        <v>1047</v>
      </c>
      <c r="AE340" s="55">
        <f>+'MIT Da'!AE340+'SAR Da'!AE340+'URQ Da'!AE340+'ROC Da'!AE340+'SM Da'!AE340+'BN Da'!AE340+'BS Da'!AE340+'TDC Da'!AE340</f>
        <v>40</v>
      </c>
      <c r="AF340" s="55">
        <f>+'MIT Da'!AF340+'SAR Da'!AF340+'URQ Da'!AF340+'ROC Da'!AF340+'SM Da'!AF340+'BN Da'!AF340+'BS Da'!AF340+'TDC Da'!AF340</f>
        <v>110</v>
      </c>
      <c r="AG340" s="55">
        <f>+'MIT Da'!AG340+'SAR Da'!AG340+'URQ Da'!AG340+'ROC Da'!AG340+'SM Da'!AG340+'BN Da'!AG340+'BS Da'!AG340+'TDC Da'!AG340</f>
        <v>404</v>
      </c>
      <c r="AH340" s="219">
        <f>+'MIT Da'!AH340+'SAR Da'!AH340+'URQ Da'!AH340+'ROC Da'!AH340+'SM Da'!AH340+'BN Da'!AH340+'BS Da'!AH340+'TDC Da'!AH340</f>
        <v>554</v>
      </c>
      <c r="AI340" s="10">
        <f>+'MIT Da'!AI340+'SAR Da'!AI340+'URQ Da'!AI340+'ROC Da'!AI340+'SM Da'!AI340+'BN Da'!AI340+'BS Da'!AI340+'TDC Da'!AI340</f>
        <v>291.44200000000001</v>
      </c>
      <c r="AJ340" s="10">
        <f>+'MIT Da'!AJ340+'SAR Da'!AJ340+'URQ Da'!AJ340+'ROC Da'!AJ340+'SM Da'!AJ340+'BN Da'!AJ340+'BS Da'!AJ340+'TDC Da'!AJ340</f>
        <v>190.75200000000001</v>
      </c>
      <c r="AK340" s="10">
        <f>+'MIT Da'!AK340+'SAR Da'!AK340+'URQ Da'!AK340+'ROC Da'!AK340+'SM Da'!AK340+'BN Da'!AK340+'BS Da'!AK340+'TDC Da'!AK340</f>
        <v>376.24299999999999</v>
      </c>
      <c r="AL340" s="222">
        <f>+'MIT Da'!AL340+'SAR Da'!AL340+'URQ Da'!AL340+'ROC Da'!AL340+'SM Da'!AL340+'BN Da'!AL340+'BS Da'!AL340+'TDC Da'!AL340</f>
        <v>858.43700000000001</v>
      </c>
      <c r="AM340" s="55">
        <f>+'MIT Da'!AM340+'SAR Da'!AM340+'URQ Da'!AM340+'ROC Da'!AM340+'SM Da'!AM340+'BN Da'!AM340+'BS Da'!AM340+'TDC Da'!AM340</f>
        <v>26</v>
      </c>
      <c r="AN340" s="55">
        <f>+'MIT Da'!AN340+'SAR Da'!AN340+'URQ Da'!AN340+'ROC Da'!AN340+'SM Da'!AN340+'BN Da'!AN340+'BS Da'!AN340+'TDC Da'!AN340</f>
        <v>57</v>
      </c>
      <c r="AO340" s="55">
        <f>+'MIT Da'!AO340+'SAR Da'!AO340+'URQ Da'!AO340+'ROC Da'!AO340+'SM Da'!AO340+'BN Da'!AO340+'BS Da'!AO340+'TDC Da'!AO340</f>
        <v>85</v>
      </c>
      <c r="AP340" s="232">
        <f>+'MIT Da'!AP340+'SAR Da'!AP340+'URQ Da'!AP340+'ROC Da'!AP340+'SM Da'!AP340+'BN Da'!AP340+'BS Da'!AP340+'TDC Da'!AP340</f>
        <v>168</v>
      </c>
      <c r="AQ340" s="55">
        <f>+'MIT Da'!AQ340+'SAR Da'!AQ340+'URQ Da'!AQ340+'ROC Da'!AQ340+'SM Da'!AQ340+'BN Da'!AQ340+'BS Da'!AQ340+'TDC Da'!AQ340</f>
        <v>512</v>
      </c>
      <c r="AR340" s="55">
        <f>+'MIT Da'!AR340+'SAR Da'!AR340+'URQ Da'!AR340+'ROC Da'!AR340+'SM Da'!AR340+'BN Da'!AR340+'BS Da'!AR340+'TDC Da'!AR340</f>
        <v>379</v>
      </c>
      <c r="AS340" s="55">
        <f>+'MIT Da'!AS340+'SAR Da'!AS340+'URQ Da'!AS340+'ROC Da'!AS340+'SM Da'!AS340+'BN Da'!AS340+'BS Da'!AS340+'TDC Da'!AS340</f>
        <v>59</v>
      </c>
      <c r="AT340" s="232">
        <f>+SUM(RED_InfraMR[[#This Row],[B.02.1 - Parque de Coches Eléctricos Motrices]:[B.02.3 - Parque de Coches Eléctricos Motrices Tipo R]])</f>
        <v>950</v>
      </c>
      <c r="AU340" s="55">
        <f>+'MIT Da'!AU340+'SAR Da'!AU340+'URQ Da'!AU340+'ROC Da'!AU340+'SM Da'!AU340+'BN Da'!AU340+'BS Da'!AU340+'TDC Da'!AU340</f>
        <v>45</v>
      </c>
      <c r="AV340" s="55">
        <f>+'MIT Da'!AV340+'SAR Da'!AV340+'URQ Da'!AV340+'ROC Da'!AV340+'SM Da'!AV340+'BN Da'!AV340+'BS Da'!AV340+'TDC Da'!AV340</f>
        <v>3</v>
      </c>
      <c r="AW340" s="55">
        <f>+'MIT Da'!AW340+'SAR Da'!AW340+'URQ Da'!AW340+'ROC Da'!AW340+'SM Da'!AW340+'BN Da'!AW340+'BS Da'!AW340+'TDC Da'!AW340</f>
        <v>59</v>
      </c>
      <c r="AX340" s="232">
        <f>+SUM(RED_InfraMR[[#This Row],[B.03.1 - Parque de Coches Motores Motrices Remolcados]:[B.03.3 - Parque de Coches Motores Motrices Cabina]])</f>
        <v>107</v>
      </c>
      <c r="AY340" s="55">
        <f>+'MIT Da'!AY340+'SAR Da'!AY340+'URQ Da'!AY340+'ROC Da'!AY340+'SM Da'!AY340+'BN Da'!AY340+'BS Da'!AY340+'TDC Da'!AY340</f>
        <v>300</v>
      </c>
      <c r="AZ340" s="55">
        <f>+'MIT Da'!AZ340+'SAR Da'!AZ340+'URQ Da'!AZ340+'ROC Da'!AZ340+'SM Da'!AZ340+'BN Da'!AZ340+'BS Da'!AZ340+'TDC Da'!AZ340</f>
        <v>206</v>
      </c>
      <c r="BA340" s="55">
        <f>+'MIT Da'!BA340+'SAR Da'!BA340+'URQ Da'!BA340+'ROC Da'!BA340+'SM Da'!BA340+'BN Da'!BA340+'BS Da'!BA340+'TDC Da'!BA340</f>
        <v>0</v>
      </c>
      <c r="BB340" s="55">
        <f>+'MIT Da'!BB340+'SAR Da'!BB340+'URQ Da'!BB340+'ROC Da'!BB340+'SM Da'!BB340+'BN Da'!BB340+'BS Da'!BB340+'TDC Da'!BB340</f>
        <v>18</v>
      </c>
      <c r="BC340" s="232">
        <f>+SUM(RED_InfraMR[[#This Row],[B.04.1 - Parque de Coches Remolcados Clase Unica]:[B.04.5 - Parque de Coches Remolcados para Servicios Especiales (Cartoneros)]])</f>
        <v>524</v>
      </c>
      <c r="BD340" s="393">
        <f>+'MIT Da'!BD340+'SAR Da'!BD340+'URQ Da'!BD340+'ROC Da'!BD340+'SM Da'!BD340+'BN Da'!BD340+'BS Da'!BD340+'TDC Da'!BD340</f>
        <v>234</v>
      </c>
      <c r="BE340" s="55">
        <f>+'MIT Da'!BE340+'SAR Da'!BE340+'URQ Da'!BE340+'ROC Da'!BE340+'SM Da'!BE340+'BN Da'!BE340+'BS Da'!BE340+'TDC Da'!BE340</f>
        <v>7</v>
      </c>
      <c r="BF340" s="55">
        <f>+'MIT Da'!BF340+'SAR Da'!BF340+'URQ Da'!BF340+'ROC Da'!BF340+'SM Da'!BF340+'BN Da'!BF340+'BS Da'!BF340+'TDC Da'!BF340</f>
        <v>160</v>
      </c>
      <c r="BG340" s="239"/>
      <c r="BH340" s="59"/>
    </row>
    <row r="341" spans="1:60">
      <c r="A341" s="1">
        <v>2021</v>
      </c>
      <c r="B341" s="1" t="s">
        <v>64</v>
      </c>
      <c r="C341" s="10">
        <f>+'MIT Da'!C341+'SAR Da'!C341+'URQ Da'!C341+'ROC Da'!C341+'SM Da'!C341+'BN Da'!C341+'BS Da'!C341+'TDC Da'!C341</f>
        <v>240.07</v>
      </c>
      <c r="D341" s="10">
        <f>+'MIT Da'!D341+'SAR Da'!D341+'URQ Da'!D341+'ROC Da'!D341+'SM Da'!D341+'BN Da'!D341+'BS Da'!D341+'TDC Da'!D341</f>
        <v>457.678</v>
      </c>
      <c r="E341" s="10">
        <f>+'MIT Da'!E341+'SAR Da'!E341+'URQ Da'!E341+'ROC Da'!E341+'SM Da'!E341+'BN Da'!E341+'BS Da'!E341+'TDC Da'!E341</f>
        <v>0</v>
      </c>
      <c r="F341" s="10">
        <f>+'MIT Da'!F341+'SAR Da'!F341+'URQ Da'!F341+'ROC Da'!F341+'SM Da'!F341+'BN Da'!F341+'BS Da'!F341+'TDC Da'!F341</f>
        <v>257.54663999999997</v>
      </c>
      <c r="G341" s="192">
        <f>+'MIT Da'!G341+'SAR Da'!G341+'URQ Da'!G341+'ROC Da'!G341+'SM Da'!G341+'BN Da'!G341+'BS Da'!G341+'TDC Da'!G341</f>
        <v>955.29464000000007</v>
      </c>
      <c r="H341" s="192">
        <f>+'MIT Da'!H341+'SAR Da'!H341+'URQ Da'!H341+'ROC Da'!H341+'SM Da'!H341+'BN Da'!H341+'BS Da'!H341+'TDC Da'!H341</f>
        <v>938.85164000000009</v>
      </c>
      <c r="I341" s="10">
        <f>+'MIT Da'!I341+'SAR Da'!I341+'URQ Da'!I341+'ROC Da'!I341+'SM Da'!I341+'BN Da'!I341+'BS Da'!I341+'TDC Da'!I341</f>
        <v>1007.58511</v>
      </c>
      <c r="J341" s="10">
        <f>+'MIT Da'!J341+'SAR Da'!J341+'URQ Da'!J341+'ROC Da'!J341+'SM Da'!J341+'BN Da'!J341+'BS Da'!J341+'TDC Da'!J341</f>
        <v>1163.2139099999999</v>
      </c>
      <c r="K341" s="10">
        <f>+'MIT Da'!K341+'SAR Da'!K341+'URQ Da'!K341+'ROC Da'!K341+'SM Da'!K341+'BN Da'!K341+'BS Da'!K341+'TDC Da'!K341</f>
        <v>54.516999999999996</v>
      </c>
      <c r="L341" s="10">
        <f>+'MIT Da'!L341+'SAR Da'!L341+'URQ Da'!L341+'ROC Da'!L341+'SM Da'!L341+'BN Da'!L341+'BS Da'!L341+'TDC Da'!L341</f>
        <v>542.23900000000003</v>
      </c>
      <c r="M341" s="10">
        <f>+'MIT Da'!M341+'SAR Da'!M341+'URQ Da'!M341+'ROC Da'!M341+'SM Da'!M341+'BN Da'!M341+'BS Da'!M341+'TDC Da'!M341</f>
        <v>21.314999999999998</v>
      </c>
      <c r="N341" s="192">
        <f>+'MIT Da'!N341+'SAR Da'!N341+'URQ Da'!N341+'ROC Da'!N341+'SM Da'!N341+'BN Da'!N341+'BS Da'!N341+'TDC Da'!N341</f>
        <v>1705.4529099999997</v>
      </c>
      <c r="O341" s="192">
        <f>+'MIT Da'!O341+'SAR Da'!O341+'URQ Da'!O341+'ROC Da'!O341+'SM Da'!O341+'BN Da'!O341+'BS Da'!O341+'TDC Da'!O341</f>
        <v>1687.9889099999998</v>
      </c>
      <c r="P341" s="55">
        <f>+'MIT Da'!P341+'SAR Da'!P341+'URQ Da'!P341+'ROC Da'!P341+'SM Da'!P341+'BN Da'!P341+'BS Da'!P341+'TDC Da'!P341</f>
        <v>210</v>
      </c>
      <c r="Q341" s="55">
        <f>+'MIT Da'!Q341+'SAR Da'!Q341+'URQ Da'!Q341+'ROC Da'!Q341+'SM Da'!Q341+'BN Da'!Q341+'BS Da'!Q341+'TDC Da'!Q341</f>
        <v>52</v>
      </c>
      <c r="R341" s="55">
        <f>+'MIT Da'!R341+'SAR Da'!R341+'URQ Da'!R341+'ROC Da'!R341+'SM Da'!R341+'BN Da'!R341+'BS Da'!R341+'TDC Da'!R341</f>
        <v>22</v>
      </c>
      <c r="S341" s="213">
        <f>+'MIT Da'!S341+'SAR Da'!S341+'URQ Da'!S341+'ROC Da'!S341+'SM Da'!S341+'BN Da'!S341+'BS Da'!S341+'TDC Da'!S341</f>
        <v>284</v>
      </c>
      <c r="T341" s="213">
        <f>+'MIT Da'!T341+'SAR Da'!T341+'URQ Da'!T341+'ROC Da'!T341+'SM Da'!T341+'BN Da'!T341+'BS Da'!T341+'TDC Da'!T341</f>
        <v>274</v>
      </c>
      <c r="U341" s="55">
        <f>+'MIT Da'!U341+'SAR Da'!U341+'URQ Da'!U341+'ROC Da'!U341+'SM Da'!U341+'BN Da'!U341+'BS Da'!U341+'TDC Da'!U341</f>
        <v>139</v>
      </c>
      <c r="V341" s="55">
        <f>+'MIT Da'!V341+'SAR Da'!V341+'URQ Da'!V341+'ROC Da'!V341+'SM Da'!V341+'BN Da'!V341+'BS Da'!V341+'TDC Da'!V341</f>
        <v>397</v>
      </c>
      <c r="W341" s="55">
        <f>+'MIT Da'!W341+'SAR Da'!W341+'URQ Da'!W341+'ROC Da'!W341+'SM Da'!W341+'BN Da'!W341+'BS Da'!W341+'TDC Da'!W341</f>
        <v>9</v>
      </c>
      <c r="X341" s="55">
        <f>+'MIT Da'!X341+'SAR Da'!X341+'URQ Da'!X341+'ROC Da'!X341+'SM Da'!X341+'BN Da'!X341+'BS Da'!X341+'TDC Da'!X341</f>
        <v>99</v>
      </c>
      <c r="Y341" s="55">
        <f>+'MIT Da'!Y341+'SAR Da'!Y341+'URQ Da'!Y341+'ROC Da'!Y341+'SM Da'!Y341+'BN Da'!Y341+'BS Da'!Y341+'TDC Da'!Y341</f>
        <v>12</v>
      </c>
      <c r="Z341" s="219">
        <f>+'MIT Da'!Z341+'SAR Da'!Z341+'URQ Da'!Z341+'ROC Da'!Z341+'SM Da'!Z341+'BN Da'!Z341+'BS Da'!Z341+'TDC Da'!Z341</f>
        <v>656</v>
      </c>
      <c r="AA341" s="55">
        <f>+'MIT Da'!AA341+'SAR Da'!AA341+'URQ Da'!AA341+'ROC Da'!AA341+'SM Da'!AA341+'BN Da'!AA341+'BS Da'!AA341+'TDC Da'!AA341</f>
        <v>282</v>
      </c>
      <c r="AB341" s="55">
        <f>+'MIT Da'!AB341+'SAR Da'!AB341+'URQ Da'!AB341+'ROC Da'!AB341+'SM Da'!AB341+'BN Da'!AB341+'BS Da'!AB341+'TDC Da'!AB341</f>
        <v>109</v>
      </c>
      <c r="AC341" s="55">
        <f>+'MIT Da'!AC341+'SAR Da'!AC341+'URQ Da'!AC341+'ROC Da'!AC341+'SM Da'!AC341+'BN Da'!AC341+'BS Da'!AC341+'TDC Da'!AC341</f>
        <v>656</v>
      </c>
      <c r="AD341" s="219">
        <f>+'MIT Da'!AD341+'SAR Da'!AD341+'URQ Da'!AD341+'ROC Da'!AD341+'SM Da'!AD341+'BN Da'!AD341+'BS Da'!AD341+'TDC Da'!AD341</f>
        <v>1047</v>
      </c>
      <c r="AE341" s="55">
        <f>+'MIT Da'!AE341+'SAR Da'!AE341+'URQ Da'!AE341+'ROC Da'!AE341+'SM Da'!AE341+'BN Da'!AE341+'BS Da'!AE341+'TDC Da'!AE341</f>
        <v>40</v>
      </c>
      <c r="AF341" s="55">
        <f>+'MIT Da'!AF341+'SAR Da'!AF341+'URQ Da'!AF341+'ROC Da'!AF341+'SM Da'!AF341+'BN Da'!AF341+'BS Da'!AF341+'TDC Da'!AF341</f>
        <v>110</v>
      </c>
      <c r="AG341" s="55">
        <f>+'MIT Da'!AG341+'SAR Da'!AG341+'URQ Da'!AG341+'ROC Da'!AG341+'SM Da'!AG341+'BN Da'!AG341+'BS Da'!AG341+'TDC Da'!AG341</f>
        <v>404</v>
      </c>
      <c r="AH341" s="219">
        <f>+'MIT Da'!AH341+'SAR Da'!AH341+'URQ Da'!AH341+'ROC Da'!AH341+'SM Da'!AH341+'BN Da'!AH341+'BS Da'!AH341+'TDC Da'!AH341</f>
        <v>554</v>
      </c>
      <c r="AI341" s="10">
        <f>+'MIT Da'!AI341+'SAR Da'!AI341+'URQ Da'!AI341+'ROC Da'!AI341+'SM Da'!AI341+'BN Da'!AI341+'BS Da'!AI341+'TDC Da'!AI341</f>
        <v>291.44200000000001</v>
      </c>
      <c r="AJ341" s="10">
        <f>+'MIT Da'!AJ341+'SAR Da'!AJ341+'URQ Da'!AJ341+'ROC Da'!AJ341+'SM Da'!AJ341+'BN Da'!AJ341+'BS Da'!AJ341+'TDC Da'!AJ341</f>
        <v>190.75200000000001</v>
      </c>
      <c r="AK341" s="10">
        <f>+'MIT Da'!AK341+'SAR Da'!AK341+'URQ Da'!AK341+'ROC Da'!AK341+'SM Da'!AK341+'BN Da'!AK341+'BS Da'!AK341+'TDC Da'!AK341</f>
        <v>376.24299999999999</v>
      </c>
      <c r="AL341" s="222">
        <f>+'MIT Da'!AL341+'SAR Da'!AL341+'URQ Da'!AL341+'ROC Da'!AL341+'SM Da'!AL341+'BN Da'!AL341+'BS Da'!AL341+'TDC Da'!AL341</f>
        <v>858.43700000000001</v>
      </c>
      <c r="AM341" s="55">
        <f>+'MIT Da'!AM341+'SAR Da'!AM341+'URQ Da'!AM341+'ROC Da'!AM341+'SM Da'!AM341+'BN Da'!AM341+'BS Da'!AM341+'TDC Da'!AM341</f>
        <v>26</v>
      </c>
      <c r="AN341" s="55">
        <f>+'MIT Da'!AN341+'SAR Da'!AN341+'URQ Da'!AN341+'ROC Da'!AN341+'SM Da'!AN341+'BN Da'!AN341+'BS Da'!AN341+'TDC Da'!AN341</f>
        <v>57</v>
      </c>
      <c r="AO341" s="55">
        <f>+'MIT Da'!AO341+'SAR Da'!AO341+'URQ Da'!AO341+'ROC Da'!AO341+'SM Da'!AO341+'BN Da'!AO341+'BS Da'!AO341+'TDC Da'!AO341</f>
        <v>85</v>
      </c>
      <c r="AP341" s="232">
        <f>+'MIT Da'!AP341+'SAR Da'!AP341+'URQ Da'!AP341+'ROC Da'!AP341+'SM Da'!AP341+'BN Da'!AP341+'BS Da'!AP341+'TDC Da'!AP341</f>
        <v>168</v>
      </c>
      <c r="AQ341" s="55">
        <f>+'MIT Da'!AQ341+'SAR Da'!AQ341+'URQ Da'!AQ341+'ROC Da'!AQ341+'SM Da'!AQ341+'BN Da'!AQ341+'BS Da'!AQ341+'TDC Da'!AQ341</f>
        <v>512</v>
      </c>
      <c r="AR341" s="55">
        <f>+'MIT Da'!AR341+'SAR Da'!AR341+'URQ Da'!AR341+'ROC Da'!AR341+'SM Da'!AR341+'BN Da'!AR341+'BS Da'!AR341+'TDC Da'!AR341</f>
        <v>379</v>
      </c>
      <c r="AS341" s="55">
        <f>+'MIT Da'!AS341+'SAR Da'!AS341+'URQ Da'!AS341+'ROC Da'!AS341+'SM Da'!AS341+'BN Da'!AS341+'BS Da'!AS341+'TDC Da'!AS341</f>
        <v>59</v>
      </c>
      <c r="AT341" s="232">
        <f>+SUM(RED_InfraMR[[#This Row],[B.02.1 - Parque de Coches Eléctricos Motrices]:[B.02.3 - Parque de Coches Eléctricos Motrices Tipo R]])</f>
        <v>950</v>
      </c>
      <c r="AU341" s="55">
        <f>+'MIT Da'!AU341+'SAR Da'!AU341+'URQ Da'!AU341+'ROC Da'!AU341+'SM Da'!AU341+'BN Da'!AU341+'BS Da'!AU341+'TDC Da'!AU341</f>
        <v>45</v>
      </c>
      <c r="AV341" s="55">
        <f>+'MIT Da'!AV341+'SAR Da'!AV341+'URQ Da'!AV341+'ROC Da'!AV341+'SM Da'!AV341+'BN Da'!AV341+'BS Da'!AV341+'TDC Da'!AV341</f>
        <v>3</v>
      </c>
      <c r="AW341" s="55">
        <f>+'MIT Da'!AW341+'SAR Da'!AW341+'URQ Da'!AW341+'ROC Da'!AW341+'SM Da'!AW341+'BN Da'!AW341+'BS Da'!AW341+'TDC Da'!AW341</f>
        <v>59</v>
      </c>
      <c r="AX341" s="232">
        <f>+SUM(RED_InfraMR[[#This Row],[B.03.1 - Parque de Coches Motores Motrices Remolcados]:[B.03.3 - Parque de Coches Motores Motrices Cabina]])</f>
        <v>107</v>
      </c>
      <c r="AY341" s="55">
        <f>+'MIT Da'!AY341+'SAR Da'!AY341+'URQ Da'!AY341+'ROC Da'!AY341+'SM Da'!AY341+'BN Da'!AY341+'BS Da'!AY341+'TDC Da'!AY341</f>
        <v>300</v>
      </c>
      <c r="AZ341" s="55">
        <f>+'MIT Da'!AZ341+'SAR Da'!AZ341+'URQ Da'!AZ341+'ROC Da'!AZ341+'SM Da'!AZ341+'BN Da'!AZ341+'BS Da'!AZ341+'TDC Da'!AZ341</f>
        <v>206</v>
      </c>
      <c r="BA341" s="55">
        <f>+'MIT Da'!BA341+'SAR Da'!BA341+'URQ Da'!BA341+'ROC Da'!BA341+'SM Da'!BA341+'BN Da'!BA341+'BS Da'!BA341+'TDC Da'!BA341</f>
        <v>0</v>
      </c>
      <c r="BB341" s="55">
        <f>+'MIT Da'!BB341+'SAR Da'!BB341+'URQ Da'!BB341+'ROC Da'!BB341+'SM Da'!BB341+'BN Da'!BB341+'BS Da'!BB341+'TDC Da'!BB341</f>
        <v>18</v>
      </c>
      <c r="BC341" s="232">
        <f>+SUM(RED_InfraMR[[#This Row],[B.04.1 - Parque de Coches Remolcados Clase Unica]:[B.04.5 - Parque de Coches Remolcados para Servicios Especiales (Cartoneros)]])</f>
        <v>524</v>
      </c>
      <c r="BD341" s="393">
        <f>+'MIT Da'!BD341+'SAR Da'!BD341+'URQ Da'!BD341+'ROC Da'!BD341+'SM Da'!BD341+'BN Da'!BD341+'BS Da'!BD341+'TDC Da'!BD341</f>
        <v>234</v>
      </c>
      <c r="BE341" s="55">
        <f>+'MIT Da'!BE341+'SAR Da'!BE341+'URQ Da'!BE341+'ROC Da'!BE341+'SM Da'!BE341+'BN Da'!BE341+'BS Da'!BE341+'TDC Da'!BE341</f>
        <v>7</v>
      </c>
      <c r="BF341" s="55">
        <f>+'MIT Da'!BF341+'SAR Da'!BF341+'URQ Da'!BF341+'ROC Da'!BF341+'SM Da'!BF341+'BN Da'!BF341+'BS Da'!BF341+'TDC Da'!BF341</f>
        <v>160</v>
      </c>
      <c r="BG341" s="239"/>
      <c r="BH341" s="59"/>
    </row>
    <row r="342" spans="1:60">
      <c r="A342" s="1">
        <v>2021</v>
      </c>
      <c r="B342" s="1" t="s">
        <v>65</v>
      </c>
      <c r="C342" s="10">
        <f>+'MIT Da'!C342+'SAR Da'!C342+'URQ Da'!C342+'ROC Da'!C342+'SM Da'!C342+'BN Da'!C342+'BS Da'!C342+'TDC Da'!C342</f>
        <v>240.07</v>
      </c>
      <c r="D342" s="10">
        <f>+'MIT Da'!D342+'SAR Da'!D342+'URQ Da'!D342+'ROC Da'!D342+'SM Da'!D342+'BN Da'!D342+'BS Da'!D342+'TDC Da'!D342</f>
        <v>457.678</v>
      </c>
      <c r="E342" s="10">
        <f>+'MIT Da'!E342+'SAR Da'!E342+'URQ Da'!E342+'ROC Da'!E342+'SM Da'!E342+'BN Da'!E342+'BS Da'!E342+'TDC Da'!E342</f>
        <v>0</v>
      </c>
      <c r="F342" s="10">
        <f>+'MIT Da'!F342+'SAR Da'!F342+'URQ Da'!F342+'ROC Da'!F342+'SM Da'!F342+'BN Da'!F342+'BS Da'!F342+'TDC Da'!F342</f>
        <v>257.54663999999997</v>
      </c>
      <c r="G342" s="192">
        <f>+'MIT Da'!G342+'SAR Da'!G342+'URQ Da'!G342+'ROC Da'!G342+'SM Da'!G342+'BN Da'!G342+'BS Da'!G342+'TDC Da'!G342</f>
        <v>955.29464000000007</v>
      </c>
      <c r="H342" s="192">
        <f>+'MIT Da'!H342+'SAR Da'!H342+'URQ Da'!H342+'ROC Da'!H342+'SM Da'!H342+'BN Da'!H342+'BS Da'!H342+'TDC Da'!H342</f>
        <v>938.85164000000009</v>
      </c>
      <c r="I342" s="10">
        <f>+'MIT Da'!I342+'SAR Da'!I342+'URQ Da'!I342+'ROC Da'!I342+'SM Da'!I342+'BN Da'!I342+'BS Da'!I342+'TDC Da'!I342</f>
        <v>1007.58511</v>
      </c>
      <c r="J342" s="10">
        <f>+'MIT Da'!J342+'SAR Da'!J342+'URQ Da'!J342+'ROC Da'!J342+'SM Da'!J342+'BN Da'!J342+'BS Da'!J342+'TDC Da'!J342</f>
        <v>1163.2139099999999</v>
      </c>
      <c r="K342" s="10">
        <f>+'MIT Da'!K342+'SAR Da'!K342+'URQ Da'!K342+'ROC Da'!K342+'SM Da'!K342+'BN Da'!K342+'BS Da'!K342+'TDC Da'!K342</f>
        <v>54.516999999999996</v>
      </c>
      <c r="L342" s="10">
        <f>+'MIT Da'!L342+'SAR Da'!L342+'URQ Da'!L342+'ROC Da'!L342+'SM Da'!L342+'BN Da'!L342+'BS Da'!L342+'TDC Da'!L342</f>
        <v>542.23900000000003</v>
      </c>
      <c r="M342" s="10">
        <f>+'MIT Da'!M342+'SAR Da'!M342+'URQ Da'!M342+'ROC Da'!M342+'SM Da'!M342+'BN Da'!M342+'BS Da'!M342+'TDC Da'!M342</f>
        <v>21.314999999999998</v>
      </c>
      <c r="N342" s="192">
        <f>+'MIT Da'!N342+'SAR Da'!N342+'URQ Da'!N342+'ROC Da'!N342+'SM Da'!N342+'BN Da'!N342+'BS Da'!N342+'TDC Da'!N342</f>
        <v>1705.4529099999997</v>
      </c>
      <c r="O342" s="192">
        <f>+'MIT Da'!O342+'SAR Da'!O342+'URQ Da'!O342+'ROC Da'!O342+'SM Da'!O342+'BN Da'!O342+'BS Da'!O342+'TDC Da'!O342</f>
        <v>1687.9889099999998</v>
      </c>
      <c r="P342" s="55">
        <f>+'MIT Da'!P342+'SAR Da'!P342+'URQ Da'!P342+'ROC Da'!P342+'SM Da'!P342+'BN Da'!P342+'BS Da'!P342+'TDC Da'!P342</f>
        <v>210</v>
      </c>
      <c r="Q342" s="55">
        <f>+'MIT Da'!Q342+'SAR Da'!Q342+'URQ Da'!Q342+'ROC Da'!Q342+'SM Da'!Q342+'BN Da'!Q342+'BS Da'!Q342+'TDC Da'!Q342</f>
        <v>52</v>
      </c>
      <c r="R342" s="55">
        <f>+'MIT Da'!R342+'SAR Da'!R342+'URQ Da'!R342+'ROC Da'!R342+'SM Da'!R342+'BN Da'!R342+'BS Da'!R342+'TDC Da'!R342</f>
        <v>22</v>
      </c>
      <c r="S342" s="213">
        <f>+'MIT Da'!S342+'SAR Da'!S342+'URQ Da'!S342+'ROC Da'!S342+'SM Da'!S342+'BN Da'!S342+'BS Da'!S342+'TDC Da'!S342</f>
        <v>284</v>
      </c>
      <c r="T342" s="213">
        <f>+'MIT Da'!T342+'SAR Da'!T342+'URQ Da'!T342+'ROC Da'!T342+'SM Da'!T342+'BN Da'!T342+'BS Da'!T342+'TDC Da'!T342</f>
        <v>274</v>
      </c>
      <c r="U342" s="55">
        <f>+'MIT Da'!U342+'SAR Da'!U342+'URQ Da'!U342+'ROC Da'!U342+'SM Da'!U342+'BN Da'!U342+'BS Da'!U342+'TDC Da'!U342</f>
        <v>139</v>
      </c>
      <c r="V342" s="55">
        <f>+'MIT Da'!V342+'SAR Da'!V342+'URQ Da'!V342+'ROC Da'!V342+'SM Da'!V342+'BN Da'!V342+'BS Da'!V342+'TDC Da'!V342</f>
        <v>397</v>
      </c>
      <c r="W342" s="55">
        <f>+'MIT Da'!W342+'SAR Da'!W342+'URQ Da'!W342+'ROC Da'!W342+'SM Da'!W342+'BN Da'!W342+'BS Da'!W342+'TDC Da'!W342</f>
        <v>9</v>
      </c>
      <c r="X342" s="55">
        <f>+'MIT Da'!X342+'SAR Da'!X342+'URQ Da'!X342+'ROC Da'!X342+'SM Da'!X342+'BN Da'!X342+'BS Da'!X342+'TDC Da'!X342</f>
        <v>99</v>
      </c>
      <c r="Y342" s="55">
        <f>+'MIT Da'!Y342+'SAR Da'!Y342+'URQ Da'!Y342+'ROC Da'!Y342+'SM Da'!Y342+'BN Da'!Y342+'BS Da'!Y342+'TDC Da'!Y342</f>
        <v>12</v>
      </c>
      <c r="Z342" s="219">
        <f>+'MIT Da'!Z342+'SAR Da'!Z342+'URQ Da'!Z342+'ROC Da'!Z342+'SM Da'!Z342+'BN Da'!Z342+'BS Da'!Z342+'TDC Da'!Z342</f>
        <v>656</v>
      </c>
      <c r="AA342" s="55">
        <f>+'MIT Da'!AA342+'SAR Da'!AA342+'URQ Da'!AA342+'ROC Da'!AA342+'SM Da'!AA342+'BN Da'!AA342+'BS Da'!AA342+'TDC Da'!AA342</f>
        <v>282</v>
      </c>
      <c r="AB342" s="55">
        <f>+'MIT Da'!AB342+'SAR Da'!AB342+'URQ Da'!AB342+'ROC Da'!AB342+'SM Da'!AB342+'BN Da'!AB342+'BS Da'!AB342+'TDC Da'!AB342</f>
        <v>109</v>
      </c>
      <c r="AC342" s="55">
        <f>+'MIT Da'!AC342+'SAR Da'!AC342+'URQ Da'!AC342+'ROC Da'!AC342+'SM Da'!AC342+'BN Da'!AC342+'BS Da'!AC342+'TDC Da'!AC342</f>
        <v>656</v>
      </c>
      <c r="AD342" s="219">
        <f>+'MIT Da'!AD342+'SAR Da'!AD342+'URQ Da'!AD342+'ROC Da'!AD342+'SM Da'!AD342+'BN Da'!AD342+'BS Da'!AD342+'TDC Da'!AD342</f>
        <v>1047</v>
      </c>
      <c r="AE342" s="55">
        <f>+'MIT Da'!AE342+'SAR Da'!AE342+'URQ Da'!AE342+'ROC Da'!AE342+'SM Da'!AE342+'BN Da'!AE342+'BS Da'!AE342+'TDC Da'!AE342</f>
        <v>40</v>
      </c>
      <c r="AF342" s="55">
        <f>+'MIT Da'!AF342+'SAR Da'!AF342+'URQ Da'!AF342+'ROC Da'!AF342+'SM Da'!AF342+'BN Da'!AF342+'BS Da'!AF342+'TDC Da'!AF342</f>
        <v>110</v>
      </c>
      <c r="AG342" s="55">
        <f>+'MIT Da'!AG342+'SAR Da'!AG342+'URQ Da'!AG342+'ROC Da'!AG342+'SM Da'!AG342+'BN Da'!AG342+'BS Da'!AG342+'TDC Da'!AG342</f>
        <v>404</v>
      </c>
      <c r="AH342" s="219">
        <f>+'MIT Da'!AH342+'SAR Da'!AH342+'URQ Da'!AH342+'ROC Da'!AH342+'SM Da'!AH342+'BN Da'!AH342+'BS Da'!AH342+'TDC Da'!AH342</f>
        <v>554</v>
      </c>
      <c r="AI342" s="10">
        <f>+'MIT Da'!AI342+'SAR Da'!AI342+'URQ Da'!AI342+'ROC Da'!AI342+'SM Da'!AI342+'BN Da'!AI342+'BS Da'!AI342+'TDC Da'!AI342</f>
        <v>291.44200000000001</v>
      </c>
      <c r="AJ342" s="10">
        <f>+'MIT Da'!AJ342+'SAR Da'!AJ342+'URQ Da'!AJ342+'ROC Da'!AJ342+'SM Da'!AJ342+'BN Da'!AJ342+'BS Da'!AJ342+'TDC Da'!AJ342</f>
        <v>190.75200000000001</v>
      </c>
      <c r="AK342" s="10">
        <f>+'MIT Da'!AK342+'SAR Da'!AK342+'URQ Da'!AK342+'ROC Da'!AK342+'SM Da'!AK342+'BN Da'!AK342+'BS Da'!AK342+'TDC Da'!AK342</f>
        <v>376.24299999999999</v>
      </c>
      <c r="AL342" s="222">
        <f>+'MIT Da'!AL342+'SAR Da'!AL342+'URQ Da'!AL342+'ROC Da'!AL342+'SM Da'!AL342+'BN Da'!AL342+'BS Da'!AL342+'TDC Da'!AL342</f>
        <v>858.43700000000001</v>
      </c>
      <c r="AM342" s="55">
        <f>+'MIT Da'!AM342+'SAR Da'!AM342+'URQ Da'!AM342+'ROC Da'!AM342+'SM Da'!AM342+'BN Da'!AM342+'BS Da'!AM342+'TDC Da'!AM342</f>
        <v>26</v>
      </c>
      <c r="AN342" s="55">
        <f>+'MIT Da'!AN342+'SAR Da'!AN342+'URQ Da'!AN342+'ROC Da'!AN342+'SM Da'!AN342+'BN Da'!AN342+'BS Da'!AN342+'TDC Da'!AN342</f>
        <v>57</v>
      </c>
      <c r="AO342" s="55">
        <f>+'MIT Da'!AO342+'SAR Da'!AO342+'URQ Da'!AO342+'ROC Da'!AO342+'SM Da'!AO342+'BN Da'!AO342+'BS Da'!AO342+'TDC Da'!AO342</f>
        <v>85</v>
      </c>
      <c r="AP342" s="232">
        <f>+'MIT Da'!AP342+'SAR Da'!AP342+'URQ Da'!AP342+'ROC Da'!AP342+'SM Da'!AP342+'BN Da'!AP342+'BS Da'!AP342+'TDC Da'!AP342</f>
        <v>168</v>
      </c>
      <c r="AQ342" s="55">
        <f>+'MIT Da'!AQ342+'SAR Da'!AQ342+'URQ Da'!AQ342+'ROC Da'!AQ342+'SM Da'!AQ342+'BN Da'!AQ342+'BS Da'!AQ342+'TDC Da'!AQ342</f>
        <v>512</v>
      </c>
      <c r="AR342" s="55">
        <f>+'MIT Da'!AR342+'SAR Da'!AR342+'URQ Da'!AR342+'ROC Da'!AR342+'SM Da'!AR342+'BN Da'!AR342+'BS Da'!AR342+'TDC Da'!AR342</f>
        <v>379</v>
      </c>
      <c r="AS342" s="55">
        <f>+'MIT Da'!AS342+'SAR Da'!AS342+'URQ Da'!AS342+'ROC Da'!AS342+'SM Da'!AS342+'BN Da'!AS342+'BS Da'!AS342+'TDC Da'!AS342</f>
        <v>59</v>
      </c>
      <c r="AT342" s="232">
        <f>+SUM(RED_InfraMR[[#This Row],[B.02.1 - Parque de Coches Eléctricos Motrices]:[B.02.3 - Parque de Coches Eléctricos Motrices Tipo R]])</f>
        <v>950</v>
      </c>
      <c r="AU342" s="55">
        <f>+'MIT Da'!AU342+'SAR Da'!AU342+'URQ Da'!AU342+'ROC Da'!AU342+'SM Da'!AU342+'BN Da'!AU342+'BS Da'!AU342+'TDC Da'!AU342</f>
        <v>45</v>
      </c>
      <c r="AV342" s="55">
        <f>+'MIT Da'!AV342+'SAR Da'!AV342+'URQ Da'!AV342+'ROC Da'!AV342+'SM Da'!AV342+'BN Da'!AV342+'BS Da'!AV342+'TDC Da'!AV342</f>
        <v>3</v>
      </c>
      <c r="AW342" s="55">
        <f>+'MIT Da'!AW342+'SAR Da'!AW342+'URQ Da'!AW342+'ROC Da'!AW342+'SM Da'!AW342+'BN Da'!AW342+'BS Da'!AW342+'TDC Da'!AW342</f>
        <v>59</v>
      </c>
      <c r="AX342" s="232">
        <f>+SUM(RED_InfraMR[[#This Row],[B.03.1 - Parque de Coches Motores Motrices Remolcados]:[B.03.3 - Parque de Coches Motores Motrices Cabina]])</f>
        <v>107</v>
      </c>
      <c r="AY342" s="55">
        <f>+'MIT Da'!AY342+'SAR Da'!AY342+'URQ Da'!AY342+'ROC Da'!AY342+'SM Da'!AY342+'BN Da'!AY342+'BS Da'!AY342+'TDC Da'!AY342</f>
        <v>300</v>
      </c>
      <c r="AZ342" s="55">
        <f>+'MIT Da'!AZ342+'SAR Da'!AZ342+'URQ Da'!AZ342+'ROC Da'!AZ342+'SM Da'!AZ342+'BN Da'!AZ342+'BS Da'!AZ342+'TDC Da'!AZ342</f>
        <v>206</v>
      </c>
      <c r="BA342" s="55">
        <f>+'MIT Da'!BA342+'SAR Da'!BA342+'URQ Da'!BA342+'ROC Da'!BA342+'SM Da'!BA342+'BN Da'!BA342+'BS Da'!BA342+'TDC Da'!BA342</f>
        <v>0</v>
      </c>
      <c r="BB342" s="55">
        <f>+'MIT Da'!BB342+'SAR Da'!BB342+'URQ Da'!BB342+'ROC Da'!BB342+'SM Da'!BB342+'BN Da'!BB342+'BS Da'!BB342+'TDC Da'!BB342</f>
        <v>18</v>
      </c>
      <c r="BC342" s="232">
        <f>+SUM(RED_InfraMR[[#This Row],[B.04.1 - Parque de Coches Remolcados Clase Unica]:[B.04.5 - Parque de Coches Remolcados para Servicios Especiales (Cartoneros)]])</f>
        <v>524</v>
      </c>
      <c r="BD342" s="393">
        <f>+'MIT Da'!BD342+'SAR Da'!BD342+'URQ Da'!BD342+'ROC Da'!BD342+'SM Da'!BD342+'BN Da'!BD342+'BS Da'!BD342+'TDC Da'!BD342</f>
        <v>234</v>
      </c>
      <c r="BE342" s="55">
        <f>+'MIT Da'!BE342+'SAR Da'!BE342+'URQ Da'!BE342+'ROC Da'!BE342+'SM Da'!BE342+'BN Da'!BE342+'BS Da'!BE342+'TDC Da'!BE342</f>
        <v>7</v>
      </c>
      <c r="BF342" s="55">
        <f>+'MIT Da'!BF342+'SAR Da'!BF342+'URQ Da'!BF342+'ROC Da'!BF342+'SM Da'!BF342+'BN Da'!BF342+'BS Da'!BF342+'TDC Da'!BF342</f>
        <v>160</v>
      </c>
      <c r="BG342" s="239"/>
      <c r="BH342" s="59"/>
    </row>
    <row r="343" spans="1:60">
      <c r="A343" s="1">
        <v>2021</v>
      </c>
      <c r="B343" s="1" t="s">
        <v>66</v>
      </c>
      <c r="C343" s="10">
        <f>+'MIT Da'!C343+'SAR Da'!C343+'URQ Da'!C343+'ROC Da'!C343+'SM Da'!C343+'BN Da'!C343+'BS Da'!C343+'TDC Da'!C343</f>
        <v>240.07</v>
      </c>
      <c r="D343" s="10">
        <f>+'MIT Da'!D343+'SAR Da'!D343+'URQ Da'!D343+'ROC Da'!D343+'SM Da'!D343+'BN Da'!D343+'BS Da'!D343+'TDC Da'!D343</f>
        <v>457.678</v>
      </c>
      <c r="E343" s="10">
        <f>+'MIT Da'!E343+'SAR Da'!E343+'URQ Da'!E343+'ROC Da'!E343+'SM Da'!E343+'BN Da'!E343+'BS Da'!E343+'TDC Da'!E343</f>
        <v>0</v>
      </c>
      <c r="F343" s="10">
        <f>+'MIT Da'!F343+'SAR Da'!F343+'URQ Da'!F343+'ROC Da'!F343+'SM Da'!F343+'BN Da'!F343+'BS Da'!F343+'TDC Da'!F343</f>
        <v>257.54663999999997</v>
      </c>
      <c r="G343" s="192">
        <f>+'MIT Da'!G343+'SAR Da'!G343+'URQ Da'!G343+'ROC Da'!G343+'SM Da'!G343+'BN Da'!G343+'BS Da'!G343+'TDC Da'!G343</f>
        <v>955.29464000000007</v>
      </c>
      <c r="H343" s="192">
        <f>+'MIT Da'!H343+'SAR Da'!H343+'URQ Da'!H343+'ROC Da'!H343+'SM Da'!H343+'BN Da'!H343+'BS Da'!H343+'TDC Da'!H343</f>
        <v>938.85164000000009</v>
      </c>
      <c r="I343" s="10">
        <f>+'MIT Da'!I343+'SAR Da'!I343+'URQ Da'!I343+'ROC Da'!I343+'SM Da'!I343+'BN Da'!I343+'BS Da'!I343+'TDC Da'!I343</f>
        <v>998.22100999999998</v>
      </c>
      <c r="J343" s="10">
        <f>+'MIT Da'!J343+'SAR Da'!J343+'URQ Da'!J343+'ROC Da'!J343+'SM Da'!J343+'BN Da'!J343+'BS Da'!J343+'TDC Da'!J343</f>
        <v>1163.2139099999999</v>
      </c>
      <c r="K343" s="10">
        <f>+'MIT Da'!K343+'SAR Da'!K343+'URQ Da'!K343+'ROC Da'!K343+'SM Da'!K343+'BN Da'!K343+'BS Da'!K343+'TDC Da'!K343</f>
        <v>54.516999999999996</v>
      </c>
      <c r="L343" s="10">
        <f>+'MIT Da'!L343+'SAR Da'!L343+'URQ Da'!L343+'ROC Da'!L343+'SM Da'!L343+'BN Da'!L343+'BS Da'!L343+'TDC Da'!L343</f>
        <v>542.23900000000003</v>
      </c>
      <c r="M343" s="10">
        <f>+'MIT Da'!M343+'SAR Da'!M343+'URQ Da'!M343+'ROC Da'!M343+'SM Da'!M343+'BN Da'!M343+'BS Da'!M343+'TDC Da'!M343</f>
        <v>21.314999999999998</v>
      </c>
      <c r="N343" s="192">
        <f>+'MIT Da'!N343+'SAR Da'!N343+'URQ Da'!N343+'ROC Da'!N343+'SM Da'!N343+'BN Da'!N343+'BS Da'!N343+'TDC Da'!N343</f>
        <v>1705.4529099999997</v>
      </c>
      <c r="O343" s="192">
        <f>+'MIT Da'!O343+'SAR Da'!O343+'URQ Da'!O343+'ROC Da'!O343+'SM Da'!O343+'BN Da'!O343+'BS Da'!O343+'TDC Da'!O343</f>
        <v>1687.9889099999998</v>
      </c>
      <c r="P343" s="55">
        <f>+'MIT Da'!P343+'SAR Da'!P343+'URQ Da'!P343+'ROC Da'!P343+'SM Da'!P343+'BN Da'!P343+'BS Da'!P343+'TDC Da'!P343</f>
        <v>210</v>
      </c>
      <c r="Q343" s="55">
        <f>+'MIT Da'!Q343+'SAR Da'!Q343+'URQ Da'!Q343+'ROC Da'!Q343+'SM Da'!Q343+'BN Da'!Q343+'BS Da'!Q343+'TDC Da'!Q343</f>
        <v>52</v>
      </c>
      <c r="R343" s="55">
        <f>+'MIT Da'!R343+'SAR Da'!R343+'URQ Da'!R343+'ROC Da'!R343+'SM Da'!R343+'BN Da'!R343+'BS Da'!R343+'TDC Da'!R343</f>
        <v>22</v>
      </c>
      <c r="S343" s="213">
        <f>+'MIT Da'!S343+'SAR Da'!S343+'URQ Da'!S343+'ROC Da'!S343+'SM Da'!S343+'BN Da'!S343+'BS Da'!S343+'TDC Da'!S343</f>
        <v>284</v>
      </c>
      <c r="T343" s="213">
        <f>+'MIT Da'!T343+'SAR Da'!T343+'URQ Da'!T343+'ROC Da'!T343+'SM Da'!T343+'BN Da'!T343+'BS Da'!T343+'TDC Da'!T343</f>
        <v>274</v>
      </c>
      <c r="U343" s="55">
        <f>+'MIT Da'!U343+'SAR Da'!U343+'URQ Da'!U343+'ROC Da'!U343+'SM Da'!U343+'BN Da'!U343+'BS Da'!U343+'TDC Da'!U343</f>
        <v>139</v>
      </c>
      <c r="V343" s="55">
        <f>+'MIT Da'!V343+'SAR Da'!V343+'URQ Da'!V343+'ROC Da'!V343+'SM Da'!V343+'BN Da'!V343+'BS Da'!V343+'TDC Da'!V343</f>
        <v>397</v>
      </c>
      <c r="W343" s="55">
        <f>+'MIT Da'!W343+'SAR Da'!W343+'URQ Da'!W343+'ROC Da'!W343+'SM Da'!W343+'BN Da'!W343+'BS Da'!W343+'TDC Da'!W343</f>
        <v>9</v>
      </c>
      <c r="X343" s="55">
        <f>+'MIT Da'!X343+'SAR Da'!X343+'URQ Da'!X343+'ROC Da'!X343+'SM Da'!X343+'BN Da'!X343+'BS Da'!X343+'TDC Da'!X343</f>
        <v>99</v>
      </c>
      <c r="Y343" s="55">
        <f>+'MIT Da'!Y343+'SAR Da'!Y343+'URQ Da'!Y343+'ROC Da'!Y343+'SM Da'!Y343+'BN Da'!Y343+'BS Da'!Y343+'TDC Da'!Y343</f>
        <v>12</v>
      </c>
      <c r="Z343" s="219">
        <f>+'MIT Da'!Z343+'SAR Da'!Z343+'URQ Da'!Z343+'ROC Da'!Z343+'SM Da'!Z343+'BN Da'!Z343+'BS Da'!Z343+'TDC Da'!Z343</f>
        <v>656</v>
      </c>
      <c r="AA343" s="55">
        <f>+'MIT Da'!AA343+'SAR Da'!AA343+'URQ Da'!AA343+'ROC Da'!AA343+'SM Da'!AA343+'BN Da'!AA343+'BS Da'!AA343+'TDC Da'!AA343</f>
        <v>282</v>
      </c>
      <c r="AB343" s="55">
        <f>+'MIT Da'!AB343+'SAR Da'!AB343+'URQ Da'!AB343+'ROC Da'!AB343+'SM Da'!AB343+'BN Da'!AB343+'BS Da'!AB343+'TDC Da'!AB343</f>
        <v>109</v>
      </c>
      <c r="AC343" s="55">
        <f>+'MIT Da'!AC343+'SAR Da'!AC343+'URQ Da'!AC343+'ROC Da'!AC343+'SM Da'!AC343+'BN Da'!AC343+'BS Da'!AC343+'TDC Da'!AC343</f>
        <v>656</v>
      </c>
      <c r="AD343" s="219">
        <f>+'MIT Da'!AD343+'SAR Da'!AD343+'URQ Da'!AD343+'ROC Da'!AD343+'SM Da'!AD343+'BN Da'!AD343+'BS Da'!AD343+'TDC Da'!AD343</f>
        <v>1047</v>
      </c>
      <c r="AE343" s="55">
        <f>+'MIT Da'!AE343+'SAR Da'!AE343+'URQ Da'!AE343+'ROC Da'!AE343+'SM Da'!AE343+'BN Da'!AE343+'BS Da'!AE343+'TDC Da'!AE343</f>
        <v>40</v>
      </c>
      <c r="AF343" s="55">
        <f>+'MIT Da'!AF343+'SAR Da'!AF343+'URQ Da'!AF343+'ROC Da'!AF343+'SM Da'!AF343+'BN Da'!AF343+'BS Da'!AF343+'TDC Da'!AF343</f>
        <v>110</v>
      </c>
      <c r="AG343" s="55">
        <f>+'MIT Da'!AG343+'SAR Da'!AG343+'URQ Da'!AG343+'ROC Da'!AG343+'SM Da'!AG343+'BN Da'!AG343+'BS Da'!AG343+'TDC Da'!AG343</f>
        <v>404</v>
      </c>
      <c r="AH343" s="219">
        <f>+'MIT Da'!AH343+'SAR Da'!AH343+'URQ Da'!AH343+'ROC Da'!AH343+'SM Da'!AH343+'BN Da'!AH343+'BS Da'!AH343+'TDC Da'!AH343</f>
        <v>554</v>
      </c>
      <c r="AI343" s="10">
        <f>+'MIT Da'!AI343+'SAR Da'!AI343+'URQ Da'!AI343+'ROC Da'!AI343+'SM Da'!AI343+'BN Da'!AI343+'BS Da'!AI343+'TDC Da'!AI343</f>
        <v>291.44200000000001</v>
      </c>
      <c r="AJ343" s="10">
        <f>+'MIT Da'!AJ343+'SAR Da'!AJ343+'URQ Da'!AJ343+'ROC Da'!AJ343+'SM Da'!AJ343+'BN Da'!AJ343+'BS Da'!AJ343+'TDC Da'!AJ343</f>
        <v>190.75200000000001</v>
      </c>
      <c r="AK343" s="10">
        <f>+'MIT Da'!AK343+'SAR Da'!AK343+'URQ Da'!AK343+'ROC Da'!AK343+'SM Da'!AK343+'BN Da'!AK343+'BS Da'!AK343+'TDC Da'!AK343</f>
        <v>376.24299999999999</v>
      </c>
      <c r="AL343" s="222">
        <f>+'MIT Da'!AL343+'SAR Da'!AL343+'URQ Da'!AL343+'ROC Da'!AL343+'SM Da'!AL343+'BN Da'!AL343+'BS Da'!AL343+'TDC Da'!AL343</f>
        <v>858.43700000000001</v>
      </c>
      <c r="AM343" s="55">
        <f>+'MIT Da'!AM343+'SAR Da'!AM343+'URQ Da'!AM343+'ROC Da'!AM343+'SM Da'!AM343+'BN Da'!AM343+'BS Da'!AM343+'TDC Da'!AM343</f>
        <v>26</v>
      </c>
      <c r="AN343" s="55">
        <f>+'MIT Da'!AN343+'SAR Da'!AN343+'URQ Da'!AN343+'ROC Da'!AN343+'SM Da'!AN343+'BN Da'!AN343+'BS Da'!AN343+'TDC Da'!AN343</f>
        <v>57</v>
      </c>
      <c r="AO343" s="55">
        <f>+'MIT Da'!AO343+'SAR Da'!AO343+'URQ Da'!AO343+'ROC Da'!AO343+'SM Da'!AO343+'BN Da'!AO343+'BS Da'!AO343+'TDC Da'!AO343</f>
        <v>85</v>
      </c>
      <c r="AP343" s="232">
        <f>+'MIT Da'!AP343+'SAR Da'!AP343+'URQ Da'!AP343+'ROC Da'!AP343+'SM Da'!AP343+'BN Da'!AP343+'BS Da'!AP343+'TDC Da'!AP343</f>
        <v>168</v>
      </c>
      <c r="AQ343" s="55">
        <f>+'MIT Da'!AQ343+'SAR Da'!AQ343+'URQ Da'!AQ343+'ROC Da'!AQ343+'SM Da'!AQ343+'BN Da'!AQ343+'BS Da'!AQ343+'TDC Da'!AQ343</f>
        <v>512</v>
      </c>
      <c r="AR343" s="55">
        <f>+'MIT Da'!AR343+'SAR Da'!AR343+'URQ Da'!AR343+'ROC Da'!AR343+'SM Da'!AR343+'BN Da'!AR343+'BS Da'!AR343+'TDC Da'!AR343</f>
        <v>379</v>
      </c>
      <c r="AS343" s="55">
        <f>+'MIT Da'!AS343+'SAR Da'!AS343+'URQ Da'!AS343+'ROC Da'!AS343+'SM Da'!AS343+'BN Da'!AS343+'BS Da'!AS343+'TDC Da'!AS343</f>
        <v>59</v>
      </c>
      <c r="AT343" s="232">
        <f>+SUM(RED_InfraMR[[#This Row],[B.02.1 - Parque de Coches Eléctricos Motrices]:[B.02.3 - Parque de Coches Eléctricos Motrices Tipo R]])</f>
        <v>950</v>
      </c>
      <c r="AU343" s="55">
        <f>+'MIT Da'!AU343+'SAR Da'!AU343+'URQ Da'!AU343+'ROC Da'!AU343+'SM Da'!AU343+'BN Da'!AU343+'BS Da'!AU343+'TDC Da'!AU343</f>
        <v>45</v>
      </c>
      <c r="AV343" s="55">
        <f>+'MIT Da'!AV343+'SAR Da'!AV343+'URQ Da'!AV343+'ROC Da'!AV343+'SM Da'!AV343+'BN Da'!AV343+'BS Da'!AV343+'TDC Da'!AV343</f>
        <v>3</v>
      </c>
      <c r="AW343" s="55">
        <f>+'MIT Da'!AW343+'SAR Da'!AW343+'URQ Da'!AW343+'ROC Da'!AW343+'SM Da'!AW343+'BN Da'!AW343+'BS Da'!AW343+'TDC Da'!AW343</f>
        <v>59</v>
      </c>
      <c r="AX343" s="232">
        <f>+SUM(RED_InfraMR[[#This Row],[B.03.1 - Parque de Coches Motores Motrices Remolcados]:[B.03.3 - Parque de Coches Motores Motrices Cabina]])</f>
        <v>107</v>
      </c>
      <c r="AY343" s="55">
        <f>+'MIT Da'!AY343+'SAR Da'!AY343+'URQ Da'!AY343+'ROC Da'!AY343+'SM Da'!AY343+'BN Da'!AY343+'BS Da'!AY343+'TDC Da'!AY343</f>
        <v>300</v>
      </c>
      <c r="AZ343" s="55">
        <f>+'MIT Da'!AZ343+'SAR Da'!AZ343+'URQ Da'!AZ343+'ROC Da'!AZ343+'SM Da'!AZ343+'BN Da'!AZ343+'BS Da'!AZ343+'TDC Da'!AZ343</f>
        <v>206</v>
      </c>
      <c r="BA343" s="55">
        <f>+'MIT Da'!BA343+'SAR Da'!BA343+'URQ Da'!BA343+'ROC Da'!BA343+'SM Da'!BA343+'BN Da'!BA343+'BS Da'!BA343+'TDC Da'!BA343</f>
        <v>0</v>
      </c>
      <c r="BB343" s="55">
        <f>+'MIT Da'!BB343+'SAR Da'!BB343+'URQ Da'!BB343+'ROC Da'!BB343+'SM Da'!BB343+'BN Da'!BB343+'BS Da'!BB343+'TDC Da'!BB343</f>
        <v>18</v>
      </c>
      <c r="BC343" s="232">
        <f>+SUM(RED_InfraMR[[#This Row],[B.04.1 - Parque de Coches Remolcados Clase Unica]:[B.04.5 - Parque de Coches Remolcados para Servicios Especiales (Cartoneros)]])</f>
        <v>524</v>
      </c>
      <c r="BD343" s="393">
        <f>+'MIT Da'!BD343+'SAR Da'!BD343+'URQ Da'!BD343+'ROC Da'!BD343+'SM Da'!BD343+'BN Da'!BD343+'BS Da'!BD343+'TDC Da'!BD343</f>
        <v>234</v>
      </c>
      <c r="BE343" s="55">
        <f>+'MIT Da'!BE343+'SAR Da'!BE343+'URQ Da'!BE343+'ROC Da'!BE343+'SM Da'!BE343+'BN Da'!BE343+'BS Da'!BE343+'TDC Da'!BE343</f>
        <v>7</v>
      </c>
      <c r="BF343" s="55">
        <f>+'MIT Da'!BF343+'SAR Da'!BF343+'URQ Da'!BF343+'ROC Da'!BF343+'SM Da'!BF343+'BN Da'!BF343+'BS Da'!BF343+'TDC Da'!BF343</f>
        <v>160</v>
      </c>
      <c r="BG343" s="239"/>
      <c r="BH343" s="59"/>
    </row>
    <row r="344" spans="1:60">
      <c r="A344" s="1">
        <v>2021</v>
      </c>
      <c r="B344" s="1" t="s">
        <v>67</v>
      </c>
      <c r="C344" s="10">
        <f>+'MIT Da'!C344+'SAR Da'!C344+'URQ Da'!C344+'ROC Da'!C344+'SM Da'!C344+'BN Da'!C344+'BS Da'!C344+'TDC Da'!C344</f>
        <v>240.07</v>
      </c>
      <c r="D344" s="10">
        <f>+'MIT Da'!D344+'SAR Da'!D344+'URQ Da'!D344+'ROC Da'!D344+'SM Da'!D344+'BN Da'!D344+'BS Da'!D344+'TDC Da'!D344</f>
        <v>457.678</v>
      </c>
      <c r="E344" s="10">
        <f>+'MIT Da'!E344+'SAR Da'!E344+'URQ Da'!E344+'ROC Da'!E344+'SM Da'!E344+'BN Da'!E344+'BS Da'!E344+'TDC Da'!E344</f>
        <v>0</v>
      </c>
      <c r="F344" s="10">
        <f>+'MIT Da'!F344+'SAR Da'!F344+'URQ Da'!F344+'ROC Da'!F344+'SM Da'!F344+'BN Da'!F344+'BS Da'!F344+'TDC Da'!F344</f>
        <v>257.54663999999997</v>
      </c>
      <c r="G344" s="192">
        <f>+'MIT Da'!G344+'SAR Da'!G344+'URQ Da'!G344+'ROC Da'!G344+'SM Da'!G344+'BN Da'!G344+'BS Da'!G344+'TDC Da'!G344</f>
        <v>955.29464000000007</v>
      </c>
      <c r="H344" s="192">
        <f>+'MIT Da'!H344+'SAR Da'!H344+'URQ Da'!H344+'ROC Da'!H344+'SM Da'!H344+'BN Da'!H344+'BS Da'!H344+'TDC Da'!H344</f>
        <v>911.49564000000009</v>
      </c>
      <c r="I344" s="10">
        <f>+'MIT Da'!I344+'SAR Da'!I344+'URQ Da'!I344+'ROC Da'!I344+'SM Da'!I344+'BN Da'!I344+'BS Da'!I344+'TDC Da'!I344</f>
        <v>958.73600999999996</v>
      </c>
      <c r="J344" s="10">
        <f>+'MIT Da'!J344+'SAR Da'!J344+'URQ Da'!J344+'ROC Da'!J344+'SM Da'!J344+'BN Da'!J344+'BS Da'!J344+'TDC Da'!J344</f>
        <v>1163.2139099999999</v>
      </c>
      <c r="K344" s="10">
        <f>+'MIT Da'!K344+'SAR Da'!K344+'URQ Da'!K344+'ROC Da'!K344+'SM Da'!K344+'BN Da'!K344+'BS Da'!K344+'TDC Da'!K344</f>
        <v>54.516999999999996</v>
      </c>
      <c r="L344" s="10">
        <f>+'MIT Da'!L344+'SAR Da'!L344+'URQ Da'!L344+'ROC Da'!L344+'SM Da'!L344+'BN Da'!L344+'BS Da'!L344+'TDC Da'!L344</f>
        <v>542.23900000000003</v>
      </c>
      <c r="M344" s="10">
        <f>+'MIT Da'!M344+'SAR Da'!M344+'URQ Da'!M344+'ROC Da'!M344+'SM Da'!M344+'BN Da'!M344+'BS Da'!M344+'TDC Da'!M344</f>
        <v>21.314999999999998</v>
      </c>
      <c r="N344" s="192">
        <f>+'MIT Da'!N344+'SAR Da'!N344+'URQ Da'!N344+'ROC Da'!N344+'SM Da'!N344+'BN Da'!N344+'BS Da'!N344+'TDC Da'!N344</f>
        <v>1705.4529099999997</v>
      </c>
      <c r="O344" s="192">
        <f>+'MIT Da'!O344+'SAR Da'!O344+'URQ Da'!O344+'ROC Da'!O344+'SM Da'!O344+'BN Da'!O344+'BS Da'!O344+'TDC Da'!O344</f>
        <v>1658.2559099999999</v>
      </c>
      <c r="P344" s="55">
        <f>+'MIT Da'!P344+'SAR Da'!P344+'URQ Da'!P344+'ROC Da'!P344+'SM Da'!P344+'BN Da'!P344+'BS Da'!P344+'TDC Da'!P344</f>
        <v>210</v>
      </c>
      <c r="Q344" s="55">
        <f>+'MIT Da'!Q344+'SAR Da'!Q344+'URQ Da'!Q344+'ROC Da'!Q344+'SM Da'!Q344+'BN Da'!Q344+'BS Da'!Q344+'TDC Da'!Q344</f>
        <v>52</v>
      </c>
      <c r="R344" s="55">
        <f>+'MIT Da'!R344+'SAR Da'!R344+'URQ Da'!R344+'ROC Da'!R344+'SM Da'!R344+'BN Da'!R344+'BS Da'!R344+'TDC Da'!R344</f>
        <v>22</v>
      </c>
      <c r="S344" s="213">
        <f>+'MIT Da'!S344+'SAR Da'!S344+'URQ Da'!S344+'ROC Da'!S344+'SM Da'!S344+'BN Da'!S344+'BS Da'!S344+'TDC Da'!S344</f>
        <v>284</v>
      </c>
      <c r="T344" s="213">
        <f>+'MIT Da'!T344+'SAR Da'!T344+'URQ Da'!T344+'ROC Da'!T344+'SM Da'!T344+'BN Da'!T344+'BS Da'!T344+'TDC Da'!T344</f>
        <v>271</v>
      </c>
      <c r="U344" s="55">
        <f>+'MIT Da'!U344+'SAR Da'!U344+'URQ Da'!U344+'ROC Da'!U344+'SM Da'!U344+'BN Da'!U344+'BS Da'!U344+'TDC Da'!U344</f>
        <v>139</v>
      </c>
      <c r="V344" s="55">
        <f>+'MIT Da'!V344+'SAR Da'!V344+'URQ Da'!V344+'ROC Da'!V344+'SM Da'!V344+'BN Da'!V344+'BS Da'!V344+'TDC Da'!V344</f>
        <v>397</v>
      </c>
      <c r="W344" s="55">
        <f>+'MIT Da'!W344+'SAR Da'!W344+'URQ Da'!W344+'ROC Da'!W344+'SM Da'!W344+'BN Da'!W344+'BS Da'!W344+'TDC Da'!W344</f>
        <v>9</v>
      </c>
      <c r="X344" s="55">
        <f>+'MIT Da'!X344+'SAR Da'!X344+'URQ Da'!X344+'ROC Da'!X344+'SM Da'!X344+'BN Da'!X344+'BS Da'!X344+'TDC Da'!X344</f>
        <v>99</v>
      </c>
      <c r="Y344" s="55">
        <f>+'MIT Da'!Y344+'SAR Da'!Y344+'URQ Da'!Y344+'ROC Da'!Y344+'SM Da'!Y344+'BN Da'!Y344+'BS Da'!Y344+'TDC Da'!Y344</f>
        <v>12</v>
      </c>
      <c r="Z344" s="219">
        <f>+'MIT Da'!Z344+'SAR Da'!Z344+'URQ Da'!Z344+'ROC Da'!Z344+'SM Da'!Z344+'BN Da'!Z344+'BS Da'!Z344+'TDC Da'!Z344</f>
        <v>656</v>
      </c>
      <c r="AA344" s="55">
        <f>+'MIT Da'!AA344+'SAR Da'!AA344+'URQ Da'!AA344+'ROC Da'!AA344+'SM Da'!AA344+'BN Da'!AA344+'BS Da'!AA344+'TDC Da'!AA344</f>
        <v>282</v>
      </c>
      <c r="AB344" s="55">
        <f>+'MIT Da'!AB344+'SAR Da'!AB344+'URQ Da'!AB344+'ROC Da'!AB344+'SM Da'!AB344+'BN Da'!AB344+'BS Da'!AB344+'TDC Da'!AB344</f>
        <v>109</v>
      </c>
      <c r="AC344" s="55">
        <f>+'MIT Da'!AC344+'SAR Da'!AC344+'URQ Da'!AC344+'ROC Da'!AC344+'SM Da'!AC344+'BN Da'!AC344+'BS Da'!AC344+'TDC Da'!AC344</f>
        <v>656</v>
      </c>
      <c r="AD344" s="219">
        <f>+'MIT Da'!AD344+'SAR Da'!AD344+'URQ Da'!AD344+'ROC Da'!AD344+'SM Da'!AD344+'BN Da'!AD344+'BS Da'!AD344+'TDC Da'!AD344</f>
        <v>1047</v>
      </c>
      <c r="AE344" s="55">
        <f>+'MIT Da'!AE344+'SAR Da'!AE344+'URQ Da'!AE344+'ROC Da'!AE344+'SM Da'!AE344+'BN Da'!AE344+'BS Da'!AE344+'TDC Da'!AE344</f>
        <v>40</v>
      </c>
      <c r="AF344" s="55">
        <f>+'MIT Da'!AF344+'SAR Da'!AF344+'URQ Da'!AF344+'ROC Da'!AF344+'SM Da'!AF344+'BN Da'!AF344+'BS Da'!AF344+'TDC Da'!AF344</f>
        <v>110</v>
      </c>
      <c r="AG344" s="55">
        <f>+'MIT Da'!AG344+'SAR Da'!AG344+'URQ Da'!AG344+'ROC Da'!AG344+'SM Da'!AG344+'BN Da'!AG344+'BS Da'!AG344+'TDC Da'!AG344</f>
        <v>404</v>
      </c>
      <c r="AH344" s="219">
        <f>+'MIT Da'!AH344+'SAR Da'!AH344+'URQ Da'!AH344+'ROC Da'!AH344+'SM Da'!AH344+'BN Da'!AH344+'BS Da'!AH344+'TDC Da'!AH344</f>
        <v>554</v>
      </c>
      <c r="AI344" s="10">
        <f>+'MIT Da'!AI344+'SAR Da'!AI344+'URQ Da'!AI344+'ROC Da'!AI344+'SM Da'!AI344+'BN Da'!AI344+'BS Da'!AI344+'TDC Da'!AI344</f>
        <v>291.44200000000001</v>
      </c>
      <c r="AJ344" s="10">
        <f>+'MIT Da'!AJ344+'SAR Da'!AJ344+'URQ Da'!AJ344+'ROC Da'!AJ344+'SM Da'!AJ344+'BN Da'!AJ344+'BS Da'!AJ344+'TDC Da'!AJ344</f>
        <v>190.75200000000001</v>
      </c>
      <c r="AK344" s="10">
        <f>+'MIT Da'!AK344+'SAR Da'!AK344+'URQ Da'!AK344+'ROC Da'!AK344+'SM Da'!AK344+'BN Da'!AK344+'BS Da'!AK344+'TDC Da'!AK344</f>
        <v>376.24299999999999</v>
      </c>
      <c r="AL344" s="222">
        <f>+'MIT Da'!AL344+'SAR Da'!AL344+'URQ Da'!AL344+'ROC Da'!AL344+'SM Da'!AL344+'BN Da'!AL344+'BS Da'!AL344+'TDC Da'!AL344</f>
        <v>858.43700000000001</v>
      </c>
      <c r="AM344" s="55">
        <f>+'MIT Da'!AM344+'SAR Da'!AM344+'URQ Da'!AM344+'ROC Da'!AM344+'SM Da'!AM344+'BN Da'!AM344+'BS Da'!AM344+'TDC Da'!AM344</f>
        <v>26</v>
      </c>
      <c r="AN344" s="55">
        <f>+'MIT Da'!AN344+'SAR Da'!AN344+'URQ Da'!AN344+'ROC Da'!AN344+'SM Da'!AN344+'BN Da'!AN344+'BS Da'!AN344+'TDC Da'!AN344</f>
        <v>57</v>
      </c>
      <c r="AO344" s="55">
        <f>+'MIT Da'!AO344+'SAR Da'!AO344+'URQ Da'!AO344+'ROC Da'!AO344+'SM Da'!AO344+'BN Da'!AO344+'BS Da'!AO344+'TDC Da'!AO344</f>
        <v>85</v>
      </c>
      <c r="AP344" s="232">
        <f>+'MIT Da'!AP344+'SAR Da'!AP344+'URQ Da'!AP344+'ROC Da'!AP344+'SM Da'!AP344+'BN Da'!AP344+'BS Da'!AP344+'TDC Da'!AP344</f>
        <v>168</v>
      </c>
      <c r="AQ344" s="55">
        <f>+'MIT Da'!AQ344+'SAR Da'!AQ344+'URQ Da'!AQ344+'ROC Da'!AQ344+'SM Da'!AQ344+'BN Da'!AQ344+'BS Da'!AQ344+'TDC Da'!AQ344</f>
        <v>512</v>
      </c>
      <c r="AR344" s="55">
        <f>+'MIT Da'!AR344+'SAR Da'!AR344+'URQ Da'!AR344+'ROC Da'!AR344+'SM Da'!AR344+'BN Da'!AR344+'BS Da'!AR344+'TDC Da'!AR344</f>
        <v>379</v>
      </c>
      <c r="AS344" s="55">
        <f>+'MIT Da'!AS344+'SAR Da'!AS344+'URQ Da'!AS344+'ROC Da'!AS344+'SM Da'!AS344+'BN Da'!AS344+'BS Da'!AS344+'TDC Da'!AS344</f>
        <v>59</v>
      </c>
      <c r="AT344" s="232">
        <f>+SUM(RED_InfraMR[[#This Row],[B.02.1 - Parque de Coches Eléctricos Motrices]:[B.02.3 - Parque de Coches Eléctricos Motrices Tipo R]])</f>
        <v>950</v>
      </c>
      <c r="AU344" s="55">
        <f>+'MIT Da'!AU344+'SAR Da'!AU344+'URQ Da'!AU344+'ROC Da'!AU344+'SM Da'!AU344+'BN Da'!AU344+'BS Da'!AU344+'TDC Da'!AU344</f>
        <v>45</v>
      </c>
      <c r="AV344" s="55">
        <f>+'MIT Da'!AV344+'SAR Da'!AV344+'URQ Da'!AV344+'ROC Da'!AV344+'SM Da'!AV344+'BN Da'!AV344+'BS Da'!AV344+'TDC Da'!AV344</f>
        <v>3</v>
      </c>
      <c r="AW344" s="55">
        <f>+'MIT Da'!AW344+'SAR Da'!AW344+'URQ Da'!AW344+'ROC Da'!AW344+'SM Da'!AW344+'BN Da'!AW344+'BS Da'!AW344+'TDC Da'!AW344</f>
        <v>59</v>
      </c>
      <c r="AX344" s="232">
        <f>+SUM(RED_InfraMR[[#This Row],[B.03.1 - Parque de Coches Motores Motrices Remolcados]:[B.03.3 - Parque de Coches Motores Motrices Cabina]])</f>
        <v>107</v>
      </c>
      <c r="AY344" s="55">
        <f>+'MIT Da'!AY344+'SAR Da'!AY344+'URQ Da'!AY344+'ROC Da'!AY344+'SM Da'!AY344+'BN Da'!AY344+'BS Da'!AY344+'TDC Da'!AY344</f>
        <v>300</v>
      </c>
      <c r="AZ344" s="55">
        <f>+'MIT Da'!AZ344+'SAR Da'!AZ344+'URQ Da'!AZ344+'ROC Da'!AZ344+'SM Da'!AZ344+'BN Da'!AZ344+'BS Da'!AZ344+'TDC Da'!AZ344</f>
        <v>206</v>
      </c>
      <c r="BA344" s="55">
        <f>+'MIT Da'!BA344+'SAR Da'!BA344+'URQ Da'!BA344+'ROC Da'!BA344+'SM Da'!BA344+'BN Da'!BA344+'BS Da'!BA344+'TDC Da'!BA344</f>
        <v>0</v>
      </c>
      <c r="BB344" s="55">
        <f>+'MIT Da'!BB344+'SAR Da'!BB344+'URQ Da'!BB344+'ROC Da'!BB344+'SM Da'!BB344+'BN Da'!BB344+'BS Da'!BB344+'TDC Da'!BB344</f>
        <v>18</v>
      </c>
      <c r="BC344" s="232">
        <f>+SUM(RED_InfraMR[[#This Row],[B.04.1 - Parque de Coches Remolcados Clase Unica]:[B.04.5 - Parque de Coches Remolcados para Servicios Especiales (Cartoneros)]])</f>
        <v>524</v>
      </c>
      <c r="BD344" s="393">
        <f>+'MIT Da'!BD344+'SAR Da'!BD344+'URQ Da'!BD344+'ROC Da'!BD344+'SM Da'!BD344+'BN Da'!BD344+'BS Da'!BD344+'TDC Da'!BD344</f>
        <v>234</v>
      </c>
      <c r="BE344" s="55">
        <f>+'MIT Da'!BE344+'SAR Da'!BE344+'URQ Da'!BE344+'ROC Da'!BE344+'SM Da'!BE344+'BN Da'!BE344+'BS Da'!BE344+'TDC Da'!BE344</f>
        <v>7</v>
      </c>
      <c r="BF344" s="55">
        <f>+'MIT Da'!BF344+'SAR Da'!BF344+'URQ Da'!BF344+'ROC Da'!BF344+'SM Da'!BF344+'BN Da'!BF344+'BS Da'!BF344+'TDC Da'!BF344</f>
        <v>160</v>
      </c>
      <c r="BG344" s="239"/>
      <c r="BH344" s="59"/>
    </row>
    <row r="345" spans="1:60">
      <c r="A345" s="1">
        <v>2021</v>
      </c>
      <c r="B345" s="1" t="s">
        <v>68</v>
      </c>
      <c r="C345" s="10">
        <f>+'MIT Da'!C345+'SAR Da'!C345+'URQ Da'!C345+'ROC Da'!C345+'SM Da'!C345+'BN Da'!C345+'BS Da'!C345+'TDC Da'!C345</f>
        <v>248.667</v>
      </c>
      <c r="D345" s="10">
        <f>+'MIT Da'!D345+'SAR Da'!D345+'URQ Da'!D345+'ROC Da'!D345+'SM Da'!D345+'BN Da'!D345+'BS Da'!D345+'TDC Da'!D345</f>
        <v>457.678</v>
      </c>
      <c r="E345" s="10">
        <f>+'MIT Da'!E345+'SAR Da'!E345+'URQ Da'!E345+'ROC Da'!E345+'SM Da'!E345+'BN Da'!E345+'BS Da'!E345+'TDC Da'!E345</f>
        <v>0</v>
      </c>
      <c r="F345" s="10">
        <f>+'MIT Da'!F345+'SAR Da'!F345+'URQ Da'!F345+'ROC Da'!F345+'SM Da'!F345+'BN Da'!F345+'BS Da'!F345+'TDC Da'!F345</f>
        <v>257.54663999999997</v>
      </c>
      <c r="G345" s="192">
        <f>+'MIT Da'!G345+'SAR Da'!G345+'URQ Da'!G345+'ROC Da'!G345+'SM Da'!G345+'BN Da'!G345+'BS Da'!G345+'TDC Da'!G345</f>
        <v>963.89164000000005</v>
      </c>
      <c r="H345" s="192">
        <f>+'MIT Da'!H345+'SAR Da'!H345+'URQ Da'!H345+'ROC Da'!H345+'SM Da'!H345+'BN Da'!H345+'BS Da'!H345+'TDC Da'!H345</f>
        <v>920.09264000000007</v>
      </c>
      <c r="I345" s="10">
        <f>+'MIT Da'!I345+'SAR Da'!I345+'URQ Da'!I345+'ROC Da'!I345+'SM Da'!I345+'BN Da'!I345+'BS Da'!I345+'TDC Da'!I345</f>
        <v>967.28400999999985</v>
      </c>
      <c r="J345" s="10">
        <f>+'MIT Da'!J345+'SAR Da'!J345+'URQ Da'!J345+'ROC Da'!J345+'SM Da'!J345+'BN Da'!J345+'BS Da'!J345+'TDC Da'!J345</f>
        <v>1171.7639099999999</v>
      </c>
      <c r="K345" s="10">
        <f>+'MIT Da'!K345+'SAR Da'!K345+'URQ Da'!K345+'ROC Da'!K345+'SM Da'!K345+'BN Da'!K345+'BS Da'!K345+'TDC Da'!K345</f>
        <v>54.516999999999996</v>
      </c>
      <c r="L345" s="10">
        <f>+'MIT Da'!L345+'SAR Da'!L345+'URQ Da'!L345+'ROC Da'!L345+'SM Da'!L345+'BN Da'!L345+'BS Da'!L345+'TDC Da'!L345</f>
        <v>542.23900000000003</v>
      </c>
      <c r="M345" s="10">
        <f>+'MIT Da'!M345+'SAR Da'!M345+'URQ Da'!M345+'ROC Da'!M345+'SM Da'!M345+'BN Da'!M345+'BS Da'!M345+'TDC Da'!M345</f>
        <v>21.314999999999998</v>
      </c>
      <c r="N345" s="192">
        <f>+'MIT Da'!N345+'SAR Da'!N345+'URQ Da'!N345+'ROC Da'!N345+'SM Da'!N345+'BN Da'!N345+'BS Da'!N345+'TDC Da'!N345</f>
        <v>1714.0029099999997</v>
      </c>
      <c r="O345" s="192">
        <f>+'MIT Da'!O345+'SAR Da'!O345+'URQ Da'!O345+'ROC Da'!O345+'SM Da'!O345+'BN Da'!O345+'BS Da'!O345+'TDC Da'!O345</f>
        <v>1666.8059099999998</v>
      </c>
      <c r="P345" s="55">
        <f>+'MIT Da'!P345+'SAR Da'!P345+'URQ Da'!P345+'ROC Da'!P345+'SM Da'!P345+'BN Da'!P345+'BS Da'!P345+'TDC Da'!P345</f>
        <v>211</v>
      </c>
      <c r="Q345" s="55">
        <f>+'MIT Da'!Q345+'SAR Da'!Q345+'URQ Da'!Q345+'ROC Da'!Q345+'SM Da'!Q345+'BN Da'!Q345+'BS Da'!Q345+'TDC Da'!Q345</f>
        <v>52</v>
      </c>
      <c r="R345" s="55">
        <f>+'MIT Da'!R345+'SAR Da'!R345+'URQ Da'!R345+'ROC Da'!R345+'SM Da'!R345+'BN Da'!R345+'BS Da'!R345+'TDC Da'!R345</f>
        <v>22</v>
      </c>
      <c r="S345" s="213">
        <f>+'MIT Da'!S345+'SAR Da'!S345+'URQ Da'!S345+'ROC Da'!S345+'SM Da'!S345+'BN Da'!S345+'BS Da'!S345+'TDC Da'!S345</f>
        <v>285</v>
      </c>
      <c r="T345" s="213">
        <f>+'MIT Da'!T345+'SAR Da'!T345+'URQ Da'!T345+'ROC Da'!T345+'SM Da'!T345+'BN Da'!T345+'BS Da'!T345+'TDC Da'!T345</f>
        <v>272</v>
      </c>
      <c r="U345" s="55">
        <f>+'MIT Da'!U345+'SAR Da'!U345+'URQ Da'!U345+'ROC Da'!U345+'SM Da'!U345+'BN Da'!U345+'BS Da'!U345+'TDC Da'!U345</f>
        <v>139</v>
      </c>
      <c r="V345" s="55">
        <f>+'MIT Da'!V345+'SAR Da'!V345+'URQ Da'!V345+'ROC Da'!V345+'SM Da'!V345+'BN Da'!V345+'BS Da'!V345+'TDC Da'!V345</f>
        <v>397</v>
      </c>
      <c r="W345" s="55">
        <f>+'MIT Da'!W345+'SAR Da'!W345+'URQ Da'!W345+'ROC Da'!W345+'SM Da'!W345+'BN Da'!W345+'BS Da'!W345+'TDC Da'!W345</f>
        <v>9</v>
      </c>
      <c r="X345" s="55">
        <f>+'MIT Da'!X345+'SAR Da'!X345+'URQ Da'!X345+'ROC Da'!X345+'SM Da'!X345+'BN Da'!X345+'BS Da'!X345+'TDC Da'!X345</f>
        <v>99</v>
      </c>
      <c r="Y345" s="55">
        <f>+'MIT Da'!Y345+'SAR Da'!Y345+'URQ Da'!Y345+'ROC Da'!Y345+'SM Da'!Y345+'BN Da'!Y345+'BS Da'!Y345+'TDC Da'!Y345</f>
        <v>12</v>
      </c>
      <c r="Z345" s="219">
        <f>+'MIT Da'!Z345+'SAR Da'!Z345+'URQ Da'!Z345+'ROC Da'!Z345+'SM Da'!Z345+'BN Da'!Z345+'BS Da'!Z345+'TDC Da'!Z345</f>
        <v>656</v>
      </c>
      <c r="AA345" s="55">
        <f>+'MIT Da'!AA345+'SAR Da'!AA345+'URQ Da'!AA345+'ROC Da'!AA345+'SM Da'!AA345+'BN Da'!AA345+'BS Da'!AA345+'TDC Da'!AA345</f>
        <v>282</v>
      </c>
      <c r="AB345" s="55">
        <f>+'MIT Da'!AB345+'SAR Da'!AB345+'URQ Da'!AB345+'ROC Da'!AB345+'SM Da'!AB345+'BN Da'!AB345+'BS Da'!AB345+'TDC Da'!AB345</f>
        <v>109</v>
      </c>
      <c r="AC345" s="55">
        <f>+'MIT Da'!AC345+'SAR Da'!AC345+'URQ Da'!AC345+'ROC Da'!AC345+'SM Da'!AC345+'BN Da'!AC345+'BS Da'!AC345+'TDC Da'!AC345</f>
        <v>656</v>
      </c>
      <c r="AD345" s="219">
        <f>+'MIT Da'!AD345+'SAR Da'!AD345+'URQ Da'!AD345+'ROC Da'!AD345+'SM Da'!AD345+'BN Da'!AD345+'BS Da'!AD345+'TDC Da'!AD345</f>
        <v>1047</v>
      </c>
      <c r="AE345" s="55">
        <f>+'MIT Da'!AE345+'SAR Da'!AE345+'URQ Da'!AE345+'ROC Da'!AE345+'SM Da'!AE345+'BN Da'!AE345+'BS Da'!AE345+'TDC Da'!AE345</f>
        <v>40</v>
      </c>
      <c r="AF345" s="55">
        <f>+'MIT Da'!AF345+'SAR Da'!AF345+'URQ Da'!AF345+'ROC Da'!AF345+'SM Da'!AF345+'BN Da'!AF345+'BS Da'!AF345+'TDC Da'!AF345</f>
        <v>110</v>
      </c>
      <c r="AG345" s="55">
        <f>+'MIT Da'!AG345+'SAR Da'!AG345+'URQ Da'!AG345+'ROC Da'!AG345+'SM Da'!AG345+'BN Da'!AG345+'BS Da'!AG345+'TDC Da'!AG345</f>
        <v>404</v>
      </c>
      <c r="AH345" s="219">
        <f>+'MIT Da'!AH345+'SAR Da'!AH345+'URQ Da'!AH345+'ROC Da'!AH345+'SM Da'!AH345+'BN Da'!AH345+'BS Da'!AH345+'TDC Da'!AH345</f>
        <v>554</v>
      </c>
      <c r="AI345" s="10">
        <f>+'MIT Da'!AI345+'SAR Da'!AI345+'URQ Da'!AI345+'ROC Da'!AI345+'SM Da'!AI345+'BN Da'!AI345+'BS Da'!AI345+'TDC Da'!AI345</f>
        <v>291.44200000000001</v>
      </c>
      <c r="AJ345" s="10">
        <f>+'MIT Da'!AJ345+'SAR Da'!AJ345+'URQ Da'!AJ345+'ROC Da'!AJ345+'SM Da'!AJ345+'BN Da'!AJ345+'BS Da'!AJ345+'TDC Da'!AJ345</f>
        <v>190.75200000000001</v>
      </c>
      <c r="AK345" s="10">
        <f>+'MIT Da'!AK345+'SAR Da'!AK345+'URQ Da'!AK345+'ROC Da'!AK345+'SM Da'!AK345+'BN Da'!AK345+'BS Da'!AK345+'TDC Da'!AK345</f>
        <v>376.24299999999999</v>
      </c>
      <c r="AL345" s="222">
        <f>+'MIT Da'!AL345+'SAR Da'!AL345+'URQ Da'!AL345+'ROC Da'!AL345+'SM Da'!AL345+'BN Da'!AL345+'BS Da'!AL345+'TDC Da'!AL345</f>
        <v>858.43700000000001</v>
      </c>
      <c r="AM345" s="55">
        <f>+'MIT Da'!AM345+'SAR Da'!AM345+'URQ Da'!AM345+'ROC Da'!AM345+'SM Da'!AM345+'BN Da'!AM345+'BS Da'!AM345+'TDC Da'!AM345</f>
        <v>26</v>
      </c>
      <c r="AN345" s="55">
        <f>+'MIT Da'!AN345+'SAR Da'!AN345+'URQ Da'!AN345+'ROC Da'!AN345+'SM Da'!AN345+'BN Da'!AN345+'BS Da'!AN345+'TDC Da'!AN345</f>
        <v>57</v>
      </c>
      <c r="AO345" s="55">
        <f>+'MIT Da'!AO345+'SAR Da'!AO345+'URQ Da'!AO345+'ROC Da'!AO345+'SM Da'!AO345+'BN Da'!AO345+'BS Da'!AO345+'TDC Da'!AO345</f>
        <v>85</v>
      </c>
      <c r="AP345" s="232">
        <f>+'MIT Da'!AP345+'SAR Da'!AP345+'URQ Da'!AP345+'ROC Da'!AP345+'SM Da'!AP345+'BN Da'!AP345+'BS Da'!AP345+'TDC Da'!AP345</f>
        <v>168</v>
      </c>
      <c r="AQ345" s="55">
        <f>+'MIT Da'!AQ345+'SAR Da'!AQ345+'URQ Da'!AQ345+'ROC Da'!AQ345+'SM Da'!AQ345+'BN Da'!AQ345+'BS Da'!AQ345+'TDC Da'!AQ345</f>
        <v>512</v>
      </c>
      <c r="AR345" s="55">
        <f>+'MIT Da'!AR345+'SAR Da'!AR345+'URQ Da'!AR345+'ROC Da'!AR345+'SM Da'!AR345+'BN Da'!AR345+'BS Da'!AR345+'TDC Da'!AR345</f>
        <v>379</v>
      </c>
      <c r="AS345" s="55">
        <f>+'MIT Da'!AS345+'SAR Da'!AS345+'URQ Da'!AS345+'ROC Da'!AS345+'SM Da'!AS345+'BN Da'!AS345+'BS Da'!AS345+'TDC Da'!AS345</f>
        <v>59</v>
      </c>
      <c r="AT345" s="232">
        <f>+SUM(RED_InfraMR[[#This Row],[B.02.1 - Parque de Coches Eléctricos Motrices]:[B.02.3 - Parque de Coches Eléctricos Motrices Tipo R]])</f>
        <v>950</v>
      </c>
      <c r="AU345" s="55">
        <f>+'MIT Da'!AU345+'SAR Da'!AU345+'URQ Da'!AU345+'ROC Da'!AU345+'SM Da'!AU345+'BN Da'!AU345+'BS Da'!AU345+'TDC Da'!AU345</f>
        <v>45</v>
      </c>
      <c r="AV345" s="55">
        <f>+'MIT Da'!AV345+'SAR Da'!AV345+'URQ Da'!AV345+'ROC Da'!AV345+'SM Da'!AV345+'BN Da'!AV345+'BS Da'!AV345+'TDC Da'!AV345</f>
        <v>3</v>
      </c>
      <c r="AW345" s="55">
        <f>+'MIT Da'!AW345+'SAR Da'!AW345+'URQ Da'!AW345+'ROC Da'!AW345+'SM Da'!AW345+'BN Da'!AW345+'BS Da'!AW345+'TDC Da'!AW345</f>
        <v>59</v>
      </c>
      <c r="AX345" s="232">
        <f>+SUM(RED_InfraMR[[#This Row],[B.03.1 - Parque de Coches Motores Motrices Remolcados]:[B.03.3 - Parque de Coches Motores Motrices Cabina]])</f>
        <v>107</v>
      </c>
      <c r="AY345" s="55">
        <f>+'MIT Da'!AY345+'SAR Da'!AY345+'URQ Da'!AY345+'ROC Da'!AY345+'SM Da'!AY345+'BN Da'!AY345+'BS Da'!AY345+'TDC Da'!AY345</f>
        <v>300</v>
      </c>
      <c r="AZ345" s="55">
        <f>+'MIT Da'!AZ345+'SAR Da'!AZ345+'URQ Da'!AZ345+'ROC Da'!AZ345+'SM Da'!AZ345+'BN Da'!AZ345+'BS Da'!AZ345+'TDC Da'!AZ345</f>
        <v>206</v>
      </c>
      <c r="BA345" s="55">
        <f>+'MIT Da'!BA345+'SAR Da'!BA345+'URQ Da'!BA345+'ROC Da'!BA345+'SM Da'!BA345+'BN Da'!BA345+'BS Da'!BA345+'TDC Da'!BA345</f>
        <v>0</v>
      </c>
      <c r="BB345" s="55">
        <f>+'MIT Da'!BB345+'SAR Da'!BB345+'URQ Da'!BB345+'ROC Da'!BB345+'SM Da'!BB345+'BN Da'!BB345+'BS Da'!BB345+'TDC Da'!BB345</f>
        <v>18</v>
      </c>
      <c r="BC345" s="232">
        <f>+SUM(RED_InfraMR[[#This Row],[B.04.1 - Parque de Coches Remolcados Clase Unica]:[B.04.5 - Parque de Coches Remolcados para Servicios Especiales (Cartoneros)]])</f>
        <v>524</v>
      </c>
      <c r="BD345" s="393">
        <f>+'MIT Da'!BD345+'SAR Da'!BD345+'URQ Da'!BD345+'ROC Da'!BD345+'SM Da'!BD345+'BN Da'!BD345+'BS Da'!BD345+'TDC Da'!BD345</f>
        <v>234</v>
      </c>
      <c r="BE345" s="55">
        <f>+'MIT Da'!BE345+'SAR Da'!BE345+'URQ Da'!BE345+'ROC Da'!BE345+'SM Da'!BE345+'BN Da'!BE345+'BS Da'!BE345+'TDC Da'!BE345</f>
        <v>7</v>
      </c>
      <c r="BF345" s="55">
        <f>+'MIT Da'!BF345+'SAR Da'!BF345+'URQ Da'!BF345+'ROC Da'!BF345+'SM Da'!BF345+'BN Da'!BF345+'BS Da'!BF345+'TDC Da'!BF345</f>
        <v>160</v>
      </c>
      <c r="BG345" s="239"/>
      <c r="BH345" s="59"/>
    </row>
    <row r="346" spans="1:60">
      <c r="A346" s="1">
        <v>2021</v>
      </c>
      <c r="B346" s="1" t="s">
        <v>69</v>
      </c>
      <c r="C346" s="10">
        <f>+'MIT Da'!C346+'SAR Da'!C346+'URQ Da'!C346+'ROC Da'!C346+'SM Da'!C346+'BN Da'!C346+'BS Da'!C346+'TDC Da'!C346</f>
        <v>248.667</v>
      </c>
      <c r="D346" s="10">
        <f>+'MIT Da'!D346+'SAR Da'!D346+'URQ Da'!D346+'ROC Da'!D346+'SM Da'!D346+'BN Da'!D346+'BS Da'!D346+'TDC Da'!D346</f>
        <v>457.678</v>
      </c>
      <c r="E346" s="10">
        <f>+'MIT Da'!E346+'SAR Da'!E346+'URQ Da'!E346+'ROC Da'!E346+'SM Da'!E346+'BN Da'!E346+'BS Da'!E346+'TDC Da'!E346</f>
        <v>0</v>
      </c>
      <c r="F346" s="10">
        <f>+'MIT Da'!F346+'SAR Da'!F346+'URQ Da'!F346+'ROC Da'!F346+'SM Da'!F346+'BN Da'!F346+'BS Da'!F346+'TDC Da'!F346</f>
        <v>257.54663999999997</v>
      </c>
      <c r="G346" s="192">
        <f>+'MIT Da'!G346+'SAR Da'!G346+'URQ Da'!G346+'ROC Da'!G346+'SM Da'!G346+'BN Da'!G346+'BS Da'!G346+'TDC Da'!G346</f>
        <v>963.89164000000005</v>
      </c>
      <c r="H346" s="192">
        <f>+'MIT Da'!H346+'SAR Da'!H346+'URQ Da'!H346+'ROC Da'!H346+'SM Da'!H346+'BN Da'!H346+'BS Da'!H346+'TDC Da'!H346</f>
        <v>920.09264000000007</v>
      </c>
      <c r="I346" s="10">
        <f>+'MIT Da'!I346+'SAR Da'!I346+'URQ Da'!I346+'ROC Da'!I346+'SM Da'!I346+'BN Da'!I346+'BS Da'!I346+'TDC Da'!I346</f>
        <v>967.28400999999985</v>
      </c>
      <c r="J346" s="10">
        <f>+'MIT Da'!J346+'SAR Da'!J346+'URQ Da'!J346+'ROC Da'!J346+'SM Da'!J346+'BN Da'!J346+'BS Da'!J346+'TDC Da'!J346</f>
        <v>1171.7639099999999</v>
      </c>
      <c r="K346" s="10">
        <f>+'MIT Da'!K346+'SAR Da'!K346+'URQ Da'!K346+'ROC Da'!K346+'SM Da'!K346+'BN Da'!K346+'BS Da'!K346+'TDC Da'!K346</f>
        <v>54.516999999999996</v>
      </c>
      <c r="L346" s="10">
        <f>+'MIT Da'!L346+'SAR Da'!L346+'URQ Da'!L346+'ROC Da'!L346+'SM Da'!L346+'BN Da'!L346+'BS Da'!L346+'TDC Da'!L346</f>
        <v>542.23900000000003</v>
      </c>
      <c r="M346" s="10">
        <f>+'MIT Da'!M346+'SAR Da'!M346+'URQ Da'!M346+'ROC Da'!M346+'SM Da'!M346+'BN Da'!M346+'BS Da'!M346+'TDC Da'!M346</f>
        <v>21.314999999999998</v>
      </c>
      <c r="N346" s="192">
        <f>+'MIT Da'!N346+'SAR Da'!N346+'URQ Da'!N346+'ROC Da'!N346+'SM Da'!N346+'BN Da'!N346+'BS Da'!N346+'TDC Da'!N346</f>
        <v>1714.0029099999997</v>
      </c>
      <c r="O346" s="192">
        <f>+'MIT Da'!O346+'SAR Da'!O346+'URQ Da'!O346+'ROC Da'!O346+'SM Da'!O346+'BN Da'!O346+'BS Da'!O346+'TDC Da'!O346</f>
        <v>1666.8059099999998</v>
      </c>
      <c r="P346" s="55">
        <f>+'MIT Da'!P346+'SAR Da'!P346+'URQ Da'!P346+'ROC Da'!P346+'SM Da'!P346+'BN Da'!P346+'BS Da'!P346+'TDC Da'!P346</f>
        <v>211</v>
      </c>
      <c r="Q346" s="55">
        <f>+'MIT Da'!Q346+'SAR Da'!Q346+'URQ Da'!Q346+'ROC Da'!Q346+'SM Da'!Q346+'BN Da'!Q346+'BS Da'!Q346+'TDC Da'!Q346</f>
        <v>52</v>
      </c>
      <c r="R346" s="55">
        <f>+'MIT Da'!R346+'SAR Da'!R346+'URQ Da'!R346+'ROC Da'!R346+'SM Da'!R346+'BN Da'!R346+'BS Da'!R346+'TDC Da'!R346</f>
        <v>22</v>
      </c>
      <c r="S346" s="213">
        <f>+'MIT Da'!S346+'SAR Da'!S346+'URQ Da'!S346+'ROC Da'!S346+'SM Da'!S346+'BN Da'!S346+'BS Da'!S346+'TDC Da'!S346</f>
        <v>285</v>
      </c>
      <c r="T346" s="213">
        <f>+'MIT Da'!T346+'SAR Da'!T346+'URQ Da'!T346+'ROC Da'!T346+'SM Da'!T346+'BN Da'!T346+'BS Da'!T346+'TDC Da'!T346</f>
        <v>272</v>
      </c>
      <c r="U346" s="55">
        <f>+'MIT Da'!U346+'SAR Da'!U346+'URQ Da'!U346+'ROC Da'!U346+'SM Da'!U346+'BN Da'!U346+'BS Da'!U346+'TDC Da'!U346</f>
        <v>139</v>
      </c>
      <c r="V346" s="55">
        <f>+'MIT Da'!V346+'SAR Da'!V346+'URQ Da'!V346+'ROC Da'!V346+'SM Da'!V346+'BN Da'!V346+'BS Da'!V346+'TDC Da'!V346</f>
        <v>397</v>
      </c>
      <c r="W346" s="55">
        <f>+'MIT Da'!W346+'SAR Da'!W346+'URQ Da'!W346+'ROC Da'!W346+'SM Da'!W346+'BN Da'!W346+'BS Da'!W346+'TDC Da'!W346</f>
        <v>9</v>
      </c>
      <c r="X346" s="55">
        <f>+'MIT Da'!X346+'SAR Da'!X346+'URQ Da'!X346+'ROC Da'!X346+'SM Da'!X346+'BN Da'!X346+'BS Da'!X346+'TDC Da'!X346</f>
        <v>99</v>
      </c>
      <c r="Y346" s="55">
        <f>+'MIT Da'!Y346+'SAR Da'!Y346+'URQ Da'!Y346+'ROC Da'!Y346+'SM Da'!Y346+'BN Da'!Y346+'BS Da'!Y346+'TDC Da'!Y346</f>
        <v>12</v>
      </c>
      <c r="Z346" s="219">
        <f>+'MIT Da'!Z346+'SAR Da'!Z346+'URQ Da'!Z346+'ROC Da'!Z346+'SM Da'!Z346+'BN Da'!Z346+'BS Da'!Z346+'TDC Da'!Z346</f>
        <v>656</v>
      </c>
      <c r="AA346" s="55">
        <f>+'MIT Da'!AA346+'SAR Da'!AA346+'URQ Da'!AA346+'ROC Da'!AA346+'SM Da'!AA346+'BN Da'!AA346+'BS Da'!AA346+'TDC Da'!AA346</f>
        <v>282</v>
      </c>
      <c r="AB346" s="55">
        <f>+'MIT Da'!AB346+'SAR Da'!AB346+'URQ Da'!AB346+'ROC Da'!AB346+'SM Da'!AB346+'BN Da'!AB346+'BS Da'!AB346+'TDC Da'!AB346</f>
        <v>109</v>
      </c>
      <c r="AC346" s="55">
        <f>+'MIT Da'!AC346+'SAR Da'!AC346+'URQ Da'!AC346+'ROC Da'!AC346+'SM Da'!AC346+'BN Da'!AC346+'BS Da'!AC346+'TDC Da'!AC346</f>
        <v>656</v>
      </c>
      <c r="AD346" s="219">
        <f>+'MIT Da'!AD346+'SAR Da'!AD346+'URQ Da'!AD346+'ROC Da'!AD346+'SM Da'!AD346+'BN Da'!AD346+'BS Da'!AD346+'TDC Da'!AD346</f>
        <v>1047</v>
      </c>
      <c r="AE346" s="55">
        <f>+'MIT Da'!AE346+'SAR Da'!AE346+'URQ Da'!AE346+'ROC Da'!AE346+'SM Da'!AE346+'BN Da'!AE346+'BS Da'!AE346+'TDC Da'!AE346</f>
        <v>40</v>
      </c>
      <c r="AF346" s="55">
        <f>+'MIT Da'!AF346+'SAR Da'!AF346+'URQ Da'!AF346+'ROC Da'!AF346+'SM Da'!AF346+'BN Da'!AF346+'BS Da'!AF346+'TDC Da'!AF346</f>
        <v>110</v>
      </c>
      <c r="AG346" s="55">
        <f>+'MIT Da'!AG346+'SAR Da'!AG346+'URQ Da'!AG346+'ROC Da'!AG346+'SM Da'!AG346+'BN Da'!AG346+'BS Da'!AG346+'TDC Da'!AG346</f>
        <v>404</v>
      </c>
      <c r="AH346" s="219">
        <f>+'MIT Da'!AH346+'SAR Da'!AH346+'URQ Da'!AH346+'ROC Da'!AH346+'SM Da'!AH346+'BN Da'!AH346+'BS Da'!AH346+'TDC Da'!AH346</f>
        <v>554</v>
      </c>
      <c r="AI346" s="10">
        <f>+'MIT Da'!AI346+'SAR Da'!AI346+'URQ Da'!AI346+'ROC Da'!AI346+'SM Da'!AI346+'BN Da'!AI346+'BS Da'!AI346+'TDC Da'!AI346</f>
        <v>291.44200000000001</v>
      </c>
      <c r="AJ346" s="10">
        <f>+'MIT Da'!AJ346+'SAR Da'!AJ346+'URQ Da'!AJ346+'ROC Da'!AJ346+'SM Da'!AJ346+'BN Da'!AJ346+'BS Da'!AJ346+'TDC Da'!AJ346</f>
        <v>190.75200000000001</v>
      </c>
      <c r="AK346" s="10">
        <f>+'MIT Da'!AK346+'SAR Da'!AK346+'URQ Da'!AK346+'ROC Da'!AK346+'SM Da'!AK346+'BN Da'!AK346+'BS Da'!AK346+'TDC Da'!AK346</f>
        <v>376.24299999999999</v>
      </c>
      <c r="AL346" s="222">
        <f>+'MIT Da'!AL346+'SAR Da'!AL346+'URQ Da'!AL346+'ROC Da'!AL346+'SM Da'!AL346+'BN Da'!AL346+'BS Da'!AL346+'TDC Da'!AL346</f>
        <v>858.43700000000001</v>
      </c>
      <c r="AM346" s="55">
        <f>+'MIT Da'!AM346+'SAR Da'!AM346+'URQ Da'!AM346+'ROC Da'!AM346+'SM Da'!AM346+'BN Da'!AM346+'BS Da'!AM346+'TDC Da'!AM346</f>
        <v>26</v>
      </c>
      <c r="AN346" s="55">
        <f>+'MIT Da'!AN346+'SAR Da'!AN346+'URQ Da'!AN346+'ROC Da'!AN346+'SM Da'!AN346+'BN Da'!AN346+'BS Da'!AN346+'TDC Da'!AN346</f>
        <v>57</v>
      </c>
      <c r="AO346" s="55">
        <f>+'MIT Da'!AO346+'SAR Da'!AO346+'URQ Da'!AO346+'ROC Da'!AO346+'SM Da'!AO346+'BN Da'!AO346+'BS Da'!AO346+'TDC Da'!AO346</f>
        <v>85</v>
      </c>
      <c r="AP346" s="232">
        <f>+'MIT Da'!AP346+'SAR Da'!AP346+'URQ Da'!AP346+'ROC Da'!AP346+'SM Da'!AP346+'BN Da'!AP346+'BS Da'!AP346+'TDC Da'!AP346</f>
        <v>168</v>
      </c>
      <c r="AQ346" s="55">
        <f>+'MIT Da'!AQ346+'SAR Da'!AQ346+'URQ Da'!AQ346+'ROC Da'!AQ346+'SM Da'!AQ346+'BN Da'!AQ346+'BS Da'!AQ346+'TDC Da'!AQ346</f>
        <v>512</v>
      </c>
      <c r="AR346" s="55">
        <f>+'MIT Da'!AR346+'SAR Da'!AR346+'URQ Da'!AR346+'ROC Da'!AR346+'SM Da'!AR346+'BN Da'!AR346+'BS Da'!AR346+'TDC Da'!AR346</f>
        <v>379</v>
      </c>
      <c r="AS346" s="55">
        <f>+'MIT Da'!AS346+'SAR Da'!AS346+'URQ Da'!AS346+'ROC Da'!AS346+'SM Da'!AS346+'BN Da'!AS346+'BS Da'!AS346+'TDC Da'!AS346</f>
        <v>59</v>
      </c>
      <c r="AT346" s="232">
        <f>+SUM(RED_InfraMR[[#This Row],[B.02.1 - Parque de Coches Eléctricos Motrices]:[B.02.3 - Parque de Coches Eléctricos Motrices Tipo R]])</f>
        <v>950</v>
      </c>
      <c r="AU346" s="55">
        <f>+'MIT Da'!AU346+'SAR Da'!AU346+'URQ Da'!AU346+'ROC Da'!AU346+'SM Da'!AU346+'BN Da'!AU346+'BS Da'!AU346+'TDC Da'!AU346</f>
        <v>45</v>
      </c>
      <c r="AV346" s="55">
        <f>+'MIT Da'!AV346+'SAR Da'!AV346+'URQ Da'!AV346+'ROC Da'!AV346+'SM Da'!AV346+'BN Da'!AV346+'BS Da'!AV346+'TDC Da'!AV346</f>
        <v>3</v>
      </c>
      <c r="AW346" s="55">
        <f>+'MIT Da'!AW346+'SAR Da'!AW346+'URQ Da'!AW346+'ROC Da'!AW346+'SM Da'!AW346+'BN Da'!AW346+'BS Da'!AW346+'TDC Da'!AW346</f>
        <v>59</v>
      </c>
      <c r="AX346" s="232">
        <f>+SUM(RED_InfraMR[[#This Row],[B.03.1 - Parque de Coches Motores Motrices Remolcados]:[B.03.3 - Parque de Coches Motores Motrices Cabina]])</f>
        <v>107</v>
      </c>
      <c r="AY346" s="55">
        <f>+'MIT Da'!AY346+'SAR Da'!AY346+'URQ Da'!AY346+'ROC Da'!AY346+'SM Da'!AY346+'BN Da'!AY346+'BS Da'!AY346+'TDC Da'!AY346</f>
        <v>300</v>
      </c>
      <c r="AZ346" s="55">
        <f>+'MIT Da'!AZ346+'SAR Da'!AZ346+'URQ Da'!AZ346+'ROC Da'!AZ346+'SM Da'!AZ346+'BN Da'!AZ346+'BS Da'!AZ346+'TDC Da'!AZ346</f>
        <v>206</v>
      </c>
      <c r="BA346" s="55">
        <f>+'MIT Da'!BA346+'SAR Da'!BA346+'URQ Da'!BA346+'ROC Da'!BA346+'SM Da'!BA346+'BN Da'!BA346+'BS Da'!BA346+'TDC Da'!BA346</f>
        <v>0</v>
      </c>
      <c r="BB346" s="55">
        <f>+'MIT Da'!BB346+'SAR Da'!BB346+'URQ Da'!BB346+'ROC Da'!BB346+'SM Da'!BB346+'BN Da'!BB346+'BS Da'!BB346+'TDC Da'!BB346</f>
        <v>18</v>
      </c>
      <c r="BC346" s="232">
        <f>+SUM(RED_InfraMR[[#This Row],[B.04.1 - Parque de Coches Remolcados Clase Unica]:[B.04.5 - Parque de Coches Remolcados para Servicios Especiales (Cartoneros)]])</f>
        <v>524</v>
      </c>
      <c r="BD346" s="393">
        <f>+'MIT Da'!BD346+'SAR Da'!BD346+'URQ Da'!BD346+'ROC Da'!BD346+'SM Da'!BD346+'BN Da'!BD346+'BS Da'!BD346+'TDC Da'!BD346</f>
        <v>234</v>
      </c>
      <c r="BE346" s="55">
        <f>+'MIT Da'!BE346+'SAR Da'!BE346+'URQ Da'!BE346+'ROC Da'!BE346+'SM Da'!BE346+'BN Da'!BE346+'BS Da'!BE346+'TDC Da'!BE346</f>
        <v>7</v>
      </c>
      <c r="BF346" s="55">
        <f>+'MIT Da'!BF346+'SAR Da'!BF346+'URQ Da'!BF346+'ROC Da'!BF346+'SM Da'!BF346+'BN Da'!BF346+'BS Da'!BF346+'TDC Da'!BF346</f>
        <v>160</v>
      </c>
      <c r="BG346" s="239"/>
      <c r="BH346" s="59"/>
    </row>
    <row r="347" spans="1:60">
      <c r="A347" s="1">
        <v>2021</v>
      </c>
      <c r="B347" s="1" t="s">
        <v>70</v>
      </c>
      <c r="C347" s="10">
        <f>+'MIT Da'!C347+'SAR Da'!C347+'URQ Da'!C347+'ROC Da'!C347+'SM Da'!C347+'BN Da'!C347+'BS Da'!C347+'TDC Da'!C347</f>
        <v>248.667</v>
      </c>
      <c r="D347" s="10">
        <f>+'MIT Da'!D347+'SAR Da'!D347+'URQ Da'!D347+'ROC Da'!D347+'SM Da'!D347+'BN Da'!D347+'BS Da'!D347+'TDC Da'!D347</f>
        <v>457.678</v>
      </c>
      <c r="E347" s="10">
        <f>+'MIT Da'!E347+'SAR Da'!E347+'URQ Da'!E347+'ROC Da'!E347+'SM Da'!E347+'BN Da'!E347+'BS Da'!E347+'TDC Da'!E347</f>
        <v>0</v>
      </c>
      <c r="F347" s="10">
        <f>+'MIT Da'!F347+'SAR Da'!F347+'URQ Da'!F347+'ROC Da'!F347+'SM Da'!F347+'BN Da'!F347+'BS Da'!F347+'TDC Da'!F347</f>
        <v>257.54663999999997</v>
      </c>
      <c r="G347" s="192">
        <f>+'MIT Da'!G347+'SAR Da'!G347+'URQ Da'!G347+'ROC Da'!G347+'SM Da'!G347+'BN Da'!G347+'BS Da'!G347+'TDC Da'!G347</f>
        <v>963.89164000000005</v>
      </c>
      <c r="H347" s="192">
        <f>+'MIT Da'!H347+'SAR Da'!H347+'URQ Da'!H347+'ROC Da'!H347+'SM Da'!H347+'BN Da'!H347+'BS Da'!H347+'TDC Da'!H347</f>
        <v>910.52264000000014</v>
      </c>
      <c r="I347" s="10">
        <f>+'MIT Da'!I347+'SAR Da'!I347+'URQ Da'!I347+'ROC Da'!I347+'SM Da'!I347+'BN Da'!I347+'BS Da'!I347+'TDC Da'!I347</f>
        <v>967.28400999999985</v>
      </c>
      <c r="J347" s="10">
        <f>+'MIT Da'!J347+'SAR Da'!J347+'URQ Da'!J347+'ROC Da'!J347+'SM Da'!J347+'BN Da'!J347+'BS Da'!J347+'TDC Da'!J347</f>
        <v>1171.7639099999999</v>
      </c>
      <c r="K347" s="10">
        <f>+'MIT Da'!K347+'SAR Da'!K347+'URQ Da'!K347+'ROC Da'!K347+'SM Da'!K347+'BN Da'!K347+'BS Da'!K347+'TDC Da'!K347</f>
        <v>54.516999999999996</v>
      </c>
      <c r="L347" s="10">
        <f>+'MIT Da'!L347+'SAR Da'!L347+'URQ Da'!L347+'ROC Da'!L347+'SM Da'!L347+'BN Da'!L347+'BS Da'!L347+'TDC Da'!L347</f>
        <v>542.23900000000003</v>
      </c>
      <c r="M347" s="10">
        <f>+'MIT Da'!M347+'SAR Da'!M347+'URQ Da'!M347+'ROC Da'!M347+'SM Da'!M347+'BN Da'!M347+'BS Da'!M347+'TDC Da'!M347</f>
        <v>21.314999999999998</v>
      </c>
      <c r="N347" s="192">
        <f>+'MIT Da'!N347+'SAR Da'!N347+'URQ Da'!N347+'ROC Da'!N347+'SM Da'!N347+'BN Da'!N347+'BS Da'!N347+'TDC Da'!N347</f>
        <v>1714.0029099999997</v>
      </c>
      <c r="O347" s="192">
        <f>+'MIT Da'!O347+'SAR Da'!O347+'URQ Da'!O347+'ROC Da'!O347+'SM Da'!O347+'BN Da'!O347+'BS Da'!O347+'TDC Da'!O347</f>
        <v>1659.6129099999996</v>
      </c>
      <c r="P347" s="55">
        <f>+'MIT Da'!P347+'SAR Da'!P347+'URQ Da'!P347+'ROC Da'!P347+'SM Da'!P347+'BN Da'!P347+'BS Da'!P347+'TDC Da'!P347</f>
        <v>211</v>
      </c>
      <c r="Q347" s="55">
        <f>+'MIT Da'!Q347+'SAR Da'!Q347+'URQ Da'!Q347+'ROC Da'!Q347+'SM Da'!Q347+'BN Da'!Q347+'BS Da'!Q347+'TDC Da'!Q347</f>
        <v>52</v>
      </c>
      <c r="R347" s="55">
        <f>+'MIT Da'!R347+'SAR Da'!R347+'URQ Da'!R347+'ROC Da'!R347+'SM Da'!R347+'BN Da'!R347+'BS Da'!R347+'TDC Da'!R347</f>
        <v>22</v>
      </c>
      <c r="S347" s="213">
        <f>+'MIT Da'!S347+'SAR Da'!S347+'URQ Da'!S347+'ROC Da'!S347+'SM Da'!S347+'BN Da'!S347+'BS Da'!S347+'TDC Da'!S347</f>
        <v>285</v>
      </c>
      <c r="T347" s="213">
        <f>+'MIT Da'!T347+'SAR Da'!T347+'URQ Da'!T347+'ROC Da'!T347+'SM Da'!T347+'BN Da'!T347+'BS Da'!T347+'TDC Da'!T347</f>
        <v>270</v>
      </c>
      <c r="U347" s="55">
        <f>+'MIT Da'!U347+'SAR Da'!U347+'URQ Da'!U347+'ROC Da'!U347+'SM Da'!U347+'BN Da'!U347+'BS Da'!U347+'TDC Da'!U347</f>
        <v>139</v>
      </c>
      <c r="V347" s="55">
        <f>+'MIT Da'!V347+'SAR Da'!V347+'URQ Da'!V347+'ROC Da'!V347+'SM Da'!V347+'BN Da'!V347+'BS Da'!V347+'TDC Da'!V347</f>
        <v>397</v>
      </c>
      <c r="W347" s="55">
        <f>+'MIT Da'!W347+'SAR Da'!W347+'URQ Da'!W347+'ROC Da'!W347+'SM Da'!W347+'BN Da'!W347+'BS Da'!W347+'TDC Da'!W347</f>
        <v>9</v>
      </c>
      <c r="X347" s="55">
        <f>+'MIT Da'!X347+'SAR Da'!X347+'URQ Da'!X347+'ROC Da'!X347+'SM Da'!X347+'BN Da'!X347+'BS Da'!X347+'TDC Da'!X347</f>
        <v>99</v>
      </c>
      <c r="Y347" s="55">
        <f>+'MIT Da'!Y347+'SAR Da'!Y347+'URQ Da'!Y347+'ROC Da'!Y347+'SM Da'!Y347+'BN Da'!Y347+'BS Da'!Y347+'TDC Da'!Y347</f>
        <v>12</v>
      </c>
      <c r="Z347" s="219">
        <f>+'MIT Da'!Z347+'SAR Da'!Z347+'URQ Da'!Z347+'ROC Da'!Z347+'SM Da'!Z347+'BN Da'!Z347+'BS Da'!Z347+'TDC Da'!Z347</f>
        <v>656</v>
      </c>
      <c r="AA347" s="55">
        <f>+'MIT Da'!AA347+'SAR Da'!AA347+'URQ Da'!AA347+'ROC Da'!AA347+'SM Da'!AA347+'BN Da'!AA347+'BS Da'!AA347+'TDC Da'!AA347</f>
        <v>282</v>
      </c>
      <c r="AB347" s="55">
        <f>+'MIT Da'!AB347+'SAR Da'!AB347+'URQ Da'!AB347+'ROC Da'!AB347+'SM Da'!AB347+'BN Da'!AB347+'BS Da'!AB347+'TDC Da'!AB347</f>
        <v>109</v>
      </c>
      <c r="AC347" s="55">
        <f>+'MIT Da'!AC347+'SAR Da'!AC347+'URQ Da'!AC347+'ROC Da'!AC347+'SM Da'!AC347+'BN Da'!AC347+'BS Da'!AC347+'TDC Da'!AC347</f>
        <v>656</v>
      </c>
      <c r="AD347" s="219">
        <f>+'MIT Da'!AD347+'SAR Da'!AD347+'URQ Da'!AD347+'ROC Da'!AD347+'SM Da'!AD347+'BN Da'!AD347+'BS Da'!AD347+'TDC Da'!AD347</f>
        <v>1047</v>
      </c>
      <c r="AE347" s="55">
        <f>+'MIT Da'!AE347+'SAR Da'!AE347+'URQ Da'!AE347+'ROC Da'!AE347+'SM Da'!AE347+'BN Da'!AE347+'BS Da'!AE347+'TDC Da'!AE347</f>
        <v>40</v>
      </c>
      <c r="AF347" s="55">
        <f>+'MIT Da'!AF347+'SAR Da'!AF347+'URQ Da'!AF347+'ROC Da'!AF347+'SM Da'!AF347+'BN Da'!AF347+'BS Da'!AF347+'TDC Da'!AF347</f>
        <v>110</v>
      </c>
      <c r="AG347" s="55">
        <f>+'MIT Da'!AG347+'SAR Da'!AG347+'URQ Da'!AG347+'ROC Da'!AG347+'SM Da'!AG347+'BN Da'!AG347+'BS Da'!AG347+'TDC Da'!AG347</f>
        <v>404</v>
      </c>
      <c r="AH347" s="219">
        <f>+'MIT Da'!AH347+'SAR Da'!AH347+'URQ Da'!AH347+'ROC Da'!AH347+'SM Da'!AH347+'BN Da'!AH347+'BS Da'!AH347+'TDC Da'!AH347</f>
        <v>554</v>
      </c>
      <c r="AI347" s="10">
        <f>+'MIT Da'!AI347+'SAR Da'!AI347+'URQ Da'!AI347+'ROC Da'!AI347+'SM Da'!AI347+'BN Da'!AI347+'BS Da'!AI347+'TDC Da'!AI347</f>
        <v>291.44200000000001</v>
      </c>
      <c r="AJ347" s="10">
        <f>+'MIT Da'!AJ347+'SAR Da'!AJ347+'URQ Da'!AJ347+'ROC Da'!AJ347+'SM Da'!AJ347+'BN Da'!AJ347+'BS Da'!AJ347+'TDC Da'!AJ347</f>
        <v>190.75200000000001</v>
      </c>
      <c r="AK347" s="10">
        <f>+'MIT Da'!AK347+'SAR Da'!AK347+'URQ Da'!AK347+'ROC Da'!AK347+'SM Da'!AK347+'BN Da'!AK347+'BS Da'!AK347+'TDC Da'!AK347</f>
        <v>376.24299999999999</v>
      </c>
      <c r="AL347" s="222">
        <f>+'MIT Da'!AL347+'SAR Da'!AL347+'URQ Da'!AL347+'ROC Da'!AL347+'SM Da'!AL347+'BN Da'!AL347+'BS Da'!AL347+'TDC Da'!AL347</f>
        <v>858.43700000000001</v>
      </c>
      <c r="AM347" s="55">
        <f>+'MIT Da'!AM347+'SAR Da'!AM347+'URQ Da'!AM347+'ROC Da'!AM347+'SM Da'!AM347+'BN Da'!AM347+'BS Da'!AM347+'TDC Da'!AM347</f>
        <v>26</v>
      </c>
      <c r="AN347" s="55">
        <f>+'MIT Da'!AN347+'SAR Da'!AN347+'URQ Da'!AN347+'ROC Da'!AN347+'SM Da'!AN347+'BN Da'!AN347+'BS Da'!AN347+'TDC Da'!AN347</f>
        <v>57</v>
      </c>
      <c r="AO347" s="55">
        <f>+'MIT Da'!AO347+'SAR Da'!AO347+'URQ Da'!AO347+'ROC Da'!AO347+'SM Da'!AO347+'BN Da'!AO347+'BS Da'!AO347+'TDC Da'!AO347</f>
        <v>85</v>
      </c>
      <c r="AP347" s="232">
        <f>+'MIT Da'!AP347+'SAR Da'!AP347+'URQ Da'!AP347+'ROC Da'!AP347+'SM Da'!AP347+'BN Da'!AP347+'BS Da'!AP347+'TDC Da'!AP347</f>
        <v>168</v>
      </c>
      <c r="AQ347" s="55">
        <f>+'MIT Da'!AQ347+'SAR Da'!AQ347+'URQ Da'!AQ347+'ROC Da'!AQ347+'SM Da'!AQ347+'BN Da'!AQ347+'BS Da'!AQ347+'TDC Da'!AQ347</f>
        <v>512</v>
      </c>
      <c r="AR347" s="55">
        <f>+'MIT Da'!AR347+'SAR Da'!AR347+'URQ Da'!AR347+'ROC Da'!AR347+'SM Da'!AR347+'BN Da'!AR347+'BS Da'!AR347+'TDC Da'!AR347</f>
        <v>379</v>
      </c>
      <c r="AS347" s="55">
        <f>+'MIT Da'!AS347+'SAR Da'!AS347+'URQ Da'!AS347+'ROC Da'!AS347+'SM Da'!AS347+'BN Da'!AS347+'BS Da'!AS347+'TDC Da'!AS347</f>
        <v>59</v>
      </c>
      <c r="AT347" s="232">
        <f>+SUM(RED_InfraMR[[#This Row],[B.02.1 - Parque de Coches Eléctricos Motrices]:[B.02.3 - Parque de Coches Eléctricos Motrices Tipo R]])</f>
        <v>950</v>
      </c>
      <c r="AU347" s="55">
        <f>+'MIT Da'!AU347+'SAR Da'!AU347+'URQ Da'!AU347+'ROC Da'!AU347+'SM Da'!AU347+'BN Da'!AU347+'BS Da'!AU347+'TDC Da'!AU347</f>
        <v>45</v>
      </c>
      <c r="AV347" s="55">
        <f>+'MIT Da'!AV347+'SAR Da'!AV347+'URQ Da'!AV347+'ROC Da'!AV347+'SM Da'!AV347+'BN Da'!AV347+'BS Da'!AV347+'TDC Da'!AV347</f>
        <v>3</v>
      </c>
      <c r="AW347" s="55">
        <f>+'MIT Da'!AW347+'SAR Da'!AW347+'URQ Da'!AW347+'ROC Da'!AW347+'SM Da'!AW347+'BN Da'!AW347+'BS Da'!AW347+'TDC Da'!AW347</f>
        <v>59</v>
      </c>
      <c r="AX347" s="232">
        <f>+SUM(RED_InfraMR[[#This Row],[B.03.1 - Parque de Coches Motores Motrices Remolcados]:[B.03.3 - Parque de Coches Motores Motrices Cabina]])</f>
        <v>107</v>
      </c>
      <c r="AY347" s="55">
        <f>+'MIT Da'!AY347+'SAR Da'!AY347+'URQ Da'!AY347+'ROC Da'!AY347+'SM Da'!AY347+'BN Da'!AY347+'BS Da'!AY347+'TDC Da'!AY347</f>
        <v>300</v>
      </c>
      <c r="AZ347" s="55">
        <f>+'MIT Da'!AZ347+'SAR Da'!AZ347+'URQ Da'!AZ347+'ROC Da'!AZ347+'SM Da'!AZ347+'BN Da'!AZ347+'BS Da'!AZ347+'TDC Da'!AZ347</f>
        <v>206</v>
      </c>
      <c r="BA347" s="55">
        <f>+'MIT Da'!BA347+'SAR Da'!BA347+'URQ Da'!BA347+'ROC Da'!BA347+'SM Da'!BA347+'BN Da'!BA347+'BS Da'!BA347+'TDC Da'!BA347</f>
        <v>0</v>
      </c>
      <c r="BB347" s="55">
        <f>+'MIT Da'!BB347+'SAR Da'!BB347+'URQ Da'!BB347+'ROC Da'!BB347+'SM Da'!BB347+'BN Da'!BB347+'BS Da'!BB347+'TDC Da'!BB347</f>
        <v>18</v>
      </c>
      <c r="BC347" s="232">
        <f>+SUM(RED_InfraMR[[#This Row],[B.04.1 - Parque de Coches Remolcados Clase Unica]:[B.04.5 - Parque de Coches Remolcados para Servicios Especiales (Cartoneros)]])</f>
        <v>524</v>
      </c>
      <c r="BD347" s="393">
        <f>+'MIT Da'!BD347+'SAR Da'!BD347+'URQ Da'!BD347+'ROC Da'!BD347+'SM Da'!BD347+'BN Da'!BD347+'BS Da'!BD347+'TDC Da'!BD347</f>
        <v>234</v>
      </c>
      <c r="BE347" s="55">
        <f>+'MIT Da'!BE347+'SAR Da'!BE347+'URQ Da'!BE347+'ROC Da'!BE347+'SM Da'!BE347+'BN Da'!BE347+'BS Da'!BE347+'TDC Da'!BE347</f>
        <v>7</v>
      </c>
      <c r="BF347" s="55">
        <f>+'MIT Da'!BF347+'SAR Da'!BF347+'URQ Da'!BF347+'ROC Da'!BF347+'SM Da'!BF347+'BN Da'!BF347+'BS Da'!BF347+'TDC Da'!BF347</f>
        <v>160</v>
      </c>
      <c r="BG347" s="239"/>
      <c r="BH347" s="59"/>
    </row>
    <row r="348" spans="1:60">
      <c r="A348" s="1">
        <v>2021</v>
      </c>
      <c r="B348" s="1" t="s">
        <v>71</v>
      </c>
      <c r="C348" s="10">
        <f>+'MIT Da'!C348+'SAR Da'!C348+'URQ Da'!C348+'ROC Da'!C348+'SM Da'!C348+'BN Da'!C348+'BS Da'!C348+'TDC Da'!C348</f>
        <v>248.667</v>
      </c>
      <c r="D348" s="10">
        <f>+'MIT Da'!D348+'SAR Da'!D348+'URQ Da'!D348+'ROC Da'!D348+'SM Da'!D348+'BN Da'!D348+'BS Da'!D348+'TDC Da'!D348</f>
        <v>457.678</v>
      </c>
      <c r="E348" s="10">
        <f>+'MIT Da'!E348+'SAR Da'!E348+'URQ Da'!E348+'ROC Da'!E348+'SM Da'!E348+'BN Da'!E348+'BS Da'!E348+'TDC Da'!E348</f>
        <v>0</v>
      </c>
      <c r="F348" s="10">
        <f>+'MIT Da'!F348+'SAR Da'!F348+'URQ Da'!F348+'ROC Da'!F348+'SM Da'!F348+'BN Da'!F348+'BS Da'!F348+'TDC Da'!F348</f>
        <v>257.54663999999997</v>
      </c>
      <c r="G348" s="192">
        <f>+'MIT Da'!G348+'SAR Da'!G348+'URQ Da'!G348+'ROC Da'!G348+'SM Da'!G348+'BN Da'!G348+'BS Da'!G348+'TDC Da'!G348</f>
        <v>963.89164000000005</v>
      </c>
      <c r="H348" s="192">
        <f>+'MIT Da'!H348+'SAR Da'!H348+'URQ Da'!H348+'ROC Da'!H348+'SM Da'!H348+'BN Da'!H348+'BS Da'!H348+'TDC Da'!H348</f>
        <v>910.52264000000014</v>
      </c>
      <c r="I348" s="10">
        <f>+'MIT Da'!I348+'SAR Da'!I348+'URQ Da'!I348+'ROC Da'!I348+'SM Da'!I348+'BN Da'!I348+'BS Da'!I348+'TDC Da'!I348</f>
        <v>967.28400999999985</v>
      </c>
      <c r="J348" s="10">
        <f>+'MIT Da'!J348+'SAR Da'!J348+'URQ Da'!J348+'ROC Da'!J348+'SM Da'!J348+'BN Da'!J348+'BS Da'!J348+'TDC Da'!J348</f>
        <v>1171.7639099999999</v>
      </c>
      <c r="K348" s="10">
        <f>+'MIT Da'!K348+'SAR Da'!K348+'URQ Da'!K348+'ROC Da'!K348+'SM Da'!K348+'BN Da'!K348+'BS Da'!K348+'TDC Da'!K348</f>
        <v>54.516999999999996</v>
      </c>
      <c r="L348" s="10">
        <f>+'MIT Da'!L348+'SAR Da'!L348+'URQ Da'!L348+'ROC Da'!L348+'SM Da'!L348+'BN Da'!L348+'BS Da'!L348+'TDC Da'!L348</f>
        <v>542.23900000000003</v>
      </c>
      <c r="M348" s="10">
        <f>+'MIT Da'!M348+'SAR Da'!M348+'URQ Da'!M348+'ROC Da'!M348+'SM Da'!M348+'BN Da'!M348+'BS Da'!M348+'TDC Da'!M348</f>
        <v>21.314999999999998</v>
      </c>
      <c r="N348" s="192">
        <f>+'MIT Da'!N348+'SAR Da'!N348+'URQ Da'!N348+'ROC Da'!N348+'SM Da'!N348+'BN Da'!N348+'BS Da'!N348+'TDC Da'!N348</f>
        <v>1714.0029099999997</v>
      </c>
      <c r="O348" s="192">
        <f>+'MIT Da'!O348+'SAR Da'!O348+'URQ Da'!O348+'ROC Da'!O348+'SM Da'!O348+'BN Da'!O348+'BS Da'!O348+'TDC Da'!O348</f>
        <v>1659.6129099999996</v>
      </c>
      <c r="P348" s="55">
        <f>+'MIT Da'!P348+'SAR Da'!P348+'URQ Da'!P348+'ROC Da'!P348+'SM Da'!P348+'BN Da'!P348+'BS Da'!P348+'TDC Da'!P348</f>
        <v>211</v>
      </c>
      <c r="Q348" s="55">
        <f>+'MIT Da'!Q348+'SAR Da'!Q348+'URQ Da'!Q348+'ROC Da'!Q348+'SM Da'!Q348+'BN Da'!Q348+'BS Da'!Q348+'TDC Da'!Q348</f>
        <v>52</v>
      </c>
      <c r="R348" s="55">
        <f>+'MIT Da'!R348+'SAR Da'!R348+'URQ Da'!R348+'ROC Da'!R348+'SM Da'!R348+'BN Da'!R348+'BS Da'!R348+'TDC Da'!R348</f>
        <v>22</v>
      </c>
      <c r="S348" s="213">
        <f>+'MIT Da'!S348+'SAR Da'!S348+'URQ Da'!S348+'ROC Da'!S348+'SM Da'!S348+'BN Da'!S348+'BS Da'!S348+'TDC Da'!S348</f>
        <v>285</v>
      </c>
      <c r="T348" s="213">
        <f>+'MIT Da'!T348+'SAR Da'!T348+'URQ Da'!T348+'ROC Da'!T348+'SM Da'!T348+'BN Da'!T348+'BS Da'!T348+'TDC Da'!T348</f>
        <v>270</v>
      </c>
      <c r="U348" s="55">
        <f>+'MIT Da'!U348+'SAR Da'!U348+'URQ Da'!U348+'ROC Da'!U348+'SM Da'!U348+'BN Da'!U348+'BS Da'!U348+'TDC Da'!U348</f>
        <v>139</v>
      </c>
      <c r="V348" s="55">
        <f>+'MIT Da'!V348+'SAR Da'!V348+'URQ Da'!V348+'ROC Da'!V348+'SM Da'!V348+'BN Da'!V348+'BS Da'!V348+'TDC Da'!V348</f>
        <v>397</v>
      </c>
      <c r="W348" s="55">
        <f>+'MIT Da'!W348+'SAR Da'!W348+'URQ Da'!W348+'ROC Da'!W348+'SM Da'!W348+'BN Da'!W348+'BS Da'!W348+'TDC Da'!W348</f>
        <v>9</v>
      </c>
      <c r="X348" s="55">
        <f>+'MIT Da'!X348+'SAR Da'!X348+'URQ Da'!X348+'ROC Da'!X348+'SM Da'!X348+'BN Da'!X348+'BS Da'!X348+'TDC Da'!X348</f>
        <v>99</v>
      </c>
      <c r="Y348" s="55">
        <f>+'MIT Da'!Y348+'SAR Da'!Y348+'URQ Da'!Y348+'ROC Da'!Y348+'SM Da'!Y348+'BN Da'!Y348+'BS Da'!Y348+'TDC Da'!Y348</f>
        <v>12</v>
      </c>
      <c r="Z348" s="219">
        <f>+'MIT Da'!Z348+'SAR Da'!Z348+'URQ Da'!Z348+'ROC Da'!Z348+'SM Da'!Z348+'BN Da'!Z348+'BS Da'!Z348+'TDC Da'!Z348</f>
        <v>656</v>
      </c>
      <c r="AA348" s="55">
        <f>+'MIT Da'!AA348+'SAR Da'!AA348+'URQ Da'!AA348+'ROC Da'!AA348+'SM Da'!AA348+'BN Da'!AA348+'BS Da'!AA348+'TDC Da'!AA348</f>
        <v>282</v>
      </c>
      <c r="AB348" s="55">
        <f>+'MIT Da'!AB348+'SAR Da'!AB348+'URQ Da'!AB348+'ROC Da'!AB348+'SM Da'!AB348+'BN Da'!AB348+'BS Da'!AB348+'TDC Da'!AB348</f>
        <v>109</v>
      </c>
      <c r="AC348" s="55">
        <f>+'MIT Da'!AC348+'SAR Da'!AC348+'URQ Da'!AC348+'ROC Da'!AC348+'SM Da'!AC348+'BN Da'!AC348+'BS Da'!AC348+'TDC Da'!AC348</f>
        <v>656</v>
      </c>
      <c r="AD348" s="219">
        <f>+'MIT Da'!AD348+'SAR Da'!AD348+'URQ Da'!AD348+'ROC Da'!AD348+'SM Da'!AD348+'BN Da'!AD348+'BS Da'!AD348+'TDC Da'!AD348</f>
        <v>1047</v>
      </c>
      <c r="AE348" s="55">
        <f>+'MIT Da'!AE348+'SAR Da'!AE348+'URQ Da'!AE348+'ROC Da'!AE348+'SM Da'!AE348+'BN Da'!AE348+'BS Da'!AE348+'TDC Da'!AE348</f>
        <v>40</v>
      </c>
      <c r="AF348" s="55">
        <f>+'MIT Da'!AF348+'SAR Da'!AF348+'URQ Da'!AF348+'ROC Da'!AF348+'SM Da'!AF348+'BN Da'!AF348+'BS Da'!AF348+'TDC Da'!AF348</f>
        <v>110</v>
      </c>
      <c r="AG348" s="55">
        <f>+'MIT Da'!AG348+'SAR Da'!AG348+'URQ Da'!AG348+'ROC Da'!AG348+'SM Da'!AG348+'BN Da'!AG348+'BS Da'!AG348+'TDC Da'!AG348</f>
        <v>404</v>
      </c>
      <c r="AH348" s="219">
        <f>+'MIT Da'!AH348+'SAR Da'!AH348+'URQ Da'!AH348+'ROC Da'!AH348+'SM Da'!AH348+'BN Da'!AH348+'BS Da'!AH348+'TDC Da'!AH348</f>
        <v>554</v>
      </c>
      <c r="AI348" s="10">
        <f>+'MIT Da'!AI348+'SAR Da'!AI348+'URQ Da'!AI348+'ROC Da'!AI348+'SM Da'!AI348+'BN Da'!AI348+'BS Da'!AI348+'TDC Da'!AI348</f>
        <v>291.44200000000001</v>
      </c>
      <c r="AJ348" s="10">
        <f>+'MIT Da'!AJ348+'SAR Da'!AJ348+'URQ Da'!AJ348+'ROC Da'!AJ348+'SM Da'!AJ348+'BN Da'!AJ348+'BS Da'!AJ348+'TDC Da'!AJ348</f>
        <v>190.75200000000001</v>
      </c>
      <c r="AK348" s="10">
        <f>+'MIT Da'!AK348+'SAR Da'!AK348+'URQ Da'!AK348+'ROC Da'!AK348+'SM Da'!AK348+'BN Da'!AK348+'BS Da'!AK348+'TDC Da'!AK348</f>
        <v>376.24299999999999</v>
      </c>
      <c r="AL348" s="222">
        <f>+'MIT Da'!AL348+'SAR Da'!AL348+'URQ Da'!AL348+'ROC Da'!AL348+'SM Da'!AL348+'BN Da'!AL348+'BS Da'!AL348+'TDC Da'!AL348</f>
        <v>858.43700000000001</v>
      </c>
      <c r="AM348" s="55">
        <f>+'MIT Da'!AM348+'SAR Da'!AM348+'URQ Da'!AM348+'ROC Da'!AM348+'SM Da'!AM348+'BN Da'!AM348+'BS Da'!AM348+'TDC Da'!AM348</f>
        <v>26</v>
      </c>
      <c r="AN348" s="55">
        <f>+'MIT Da'!AN348+'SAR Da'!AN348+'URQ Da'!AN348+'ROC Da'!AN348+'SM Da'!AN348+'BN Da'!AN348+'BS Da'!AN348+'TDC Da'!AN348</f>
        <v>57</v>
      </c>
      <c r="AO348" s="55">
        <f>+'MIT Da'!AO348+'SAR Da'!AO348+'URQ Da'!AO348+'ROC Da'!AO348+'SM Da'!AO348+'BN Da'!AO348+'BS Da'!AO348+'TDC Da'!AO348</f>
        <v>85</v>
      </c>
      <c r="AP348" s="232">
        <f>+'MIT Da'!AP348+'SAR Da'!AP348+'URQ Da'!AP348+'ROC Da'!AP348+'SM Da'!AP348+'BN Da'!AP348+'BS Da'!AP348+'TDC Da'!AP348</f>
        <v>168</v>
      </c>
      <c r="AQ348" s="55">
        <f>+'MIT Da'!AQ348+'SAR Da'!AQ348+'URQ Da'!AQ348+'ROC Da'!AQ348+'SM Da'!AQ348+'BN Da'!AQ348+'BS Da'!AQ348+'TDC Da'!AQ348</f>
        <v>512</v>
      </c>
      <c r="AR348" s="55">
        <f>+'MIT Da'!AR348+'SAR Da'!AR348+'URQ Da'!AR348+'ROC Da'!AR348+'SM Da'!AR348+'BN Da'!AR348+'BS Da'!AR348+'TDC Da'!AR348</f>
        <v>379</v>
      </c>
      <c r="AS348" s="55">
        <f>+'MIT Da'!AS348+'SAR Da'!AS348+'URQ Da'!AS348+'ROC Da'!AS348+'SM Da'!AS348+'BN Da'!AS348+'BS Da'!AS348+'TDC Da'!AS348</f>
        <v>59</v>
      </c>
      <c r="AT348" s="232">
        <f>+SUM(RED_InfraMR[[#This Row],[B.02.1 - Parque de Coches Eléctricos Motrices]:[B.02.3 - Parque de Coches Eléctricos Motrices Tipo R]])</f>
        <v>950</v>
      </c>
      <c r="AU348" s="55">
        <f>+'MIT Da'!AU348+'SAR Da'!AU348+'URQ Da'!AU348+'ROC Da'!AU348+'SM Da'!AU348+'BN Da'!AU348+'BS Da'!AU348+'TDC Da'!AU348</f>
        <v>45</v>
      </c>
      <c r="AV348" s="55">
        <f>+'MIT Da'!AV348+'SAR Da'!AV348+'URQ Da'!AV348+'ROC Da'!AV348+'SM Da'!AV348+'BN Da'!AV348+'BS Da'!AV348+'TDC Da'!AV348</f>
        <v>3</v>
      </c>
      <c r="AW348" s="55">
        <f>+'MIT Da'!AW348+'SAR Da'!AW348+'URQ Da'!AW348+'ROC Da'!AW348+'SM Da'!AW348+'BN Da'!AW348+'BS Da'!AW348+'TDC Da'!AW348</f>
        <v>59</v>
      </c>
      <c r="AX348" s="232">
        <f>+SUM(RED_InfraMR[[#This Row],[B.03.1 - Parque de Coches Motores Motrices Remolcados]:[B.03.3 - Parque de Coches Motores Motrices Cabina]])</f>
        <v>107</v>
      </c>
      <c r="AY348" s="55">
        <f>+'MIT Da'!AY348+'SAR Da'!AY348+'URQ Da'!AY348+'ROC Da'!AY348+'SM Da'!AY348+'BN Da'!AY348+'BS Da'!AY348+'TDC Da'!AY348</f>
        <v>300</v>
      </c>
      <c r="AZ348" s="55">
        <f>+'MIT Da'!AZ348+'SAR Da'!AZ348+'URQ Da'!AZ348+'ROC Da'!AZ348+'SM Da'!AZ348+'BN Da'!AZ348+'BS Da'!AZ348+'TDC Da'!AZ348</f>
        <v>206</v>
      </c>
      <c r="BA348" s="55">
        <f>+'MIT Da'!BA348+'SAR Da'!BA348+'URQ Da'!BA348+'ROC Da'!BA348+'SM Da'!BA348+'BN Da'!BA348+'BS Da'!BA348+'TDC Da'!BA348</f>
        <v>0</v>
      </c>
      <c r="BB348" s="55">
        <f>+'MIT Da'!BB348+'SAR Da'!BB348+'URQ Da'!BB348+'ROC Da'!BB348+'SM Da'!BB348+'BN Da'!BB348+'BS Da'!BB348+'TDC Da'!BB348</f>
        <v>18</v>
      </c>
      <c r="BC348" s="232">
        <f>+SUM(RED_InfraMR[[#This Row],[B.04.1 - Parque de Coches Remolcados Clase Unica]:[B.04.5 - Parque de Coches Remolcados para Servicios Especiales (Cartoneros)]])</f>
        <v>524</v>
      </c>
      <c r="BD348" s="393">
        <f>+'MIT Da'!BD348+'SAR Da'!BD348+'URQ Da'!BD348+'ROC Da'!BD348+'SM Da'!BD348+'BN Da'!BD348+'BS Da'!BD348+'TDC Da'!BD348</f>
        <v>234</v>
      </c>
      <c r="BE348" s="55">
        <f>+'MIT Da'!BE348+'SAR Da'!BE348+'URQ Da'!BE348+'ROC Da'!BE348+'SM Da'!BE348+'BN Da'!BE348+'BS Da'!BE348+'TDC Da'!BE348</f>
        <v>7</v>
      </c>
      <c r="BF348" s="55">
        <f>+'MIT Da'!BF348+'SAR Da'!BF348+'URQ Da'!BF348+'ROC Da'!BF348+'SM Da'!BF348+'BN Da'!BF348+'BS Da'!BF348+'TDC Da'!BF348</f>
        <v>160</v>
      </c>
      <c r="BG348" s="239"/>
      <c r="BH348" s="59"/>
    </row>
    <row r="349" spans="1:60">
      <c r="A349" s="1">
        <v>2021</v>
      </c>
      <c r="B349" s="1" t="s">
        <v>72</v>
      </c>
      <c r="C349" s="10">
        <f>+'MIT Da'!C349+'SAR Da'!C349+'URQ Da'!C349+'ROC Da'!C349+'SM Da'!C349+'BN Da'!C349+'BS Da'!C349+'TDC Da'!C349</f>
        <v>248.667</v>
      </c>
      <c r="D349" s="10">
        <f>+'MIT Da'!D349+'SAR Da'!D349+'URQ Da'!D349+'ROC Da'!D349+'SM Da'!D349+'BN Da'!D349+'BS Da'!D349+'TDC Da'!D349</f>
        <v>457.678</v>
      </c>
      <c r="E349" s="10">
        <f>+'MIT Da'!E349+'SAR Da'!E349+'URQ Da'!E349+'ROC Da'!E349+'SM Da'!E349+'BN Da'!E349+'BS Da'!E349+'TDC Da'!E349</f>
        <v>0</v>
      </c>
      <c r="F349" s="10">
        <f>+'MIT Da'!F349+'SAR Da'!F349+'URQ Da'!F349+'ROC Da'!F349+'SM Da'!F349+'BN Da'!F349+'BS Da'!F349+'TDC Da'!F349</f>
        <v>257.54663999999997</v>
      </c>
      <c r="G349" s="192">
        <f>+'MIT Da'!G349+'SAR Da'!G349+'URQ Da'!G349+'ROC Da'!G349+'SM Da'!G349+'BN Da'!G349+'BS Da'!G349+'TDC Da'!G349</f>
        <v>963.89164000000005</v>
      </c>
      <c r="H349" s="192">
        <f>+'MIT Da'!H349+'SAR Da'!H349+'URQ Da'!H349+'ROC Da'!H349+'SM Da'!H349+'BN Da'!H349+'BS Da'!H349+'TDC Da'!H349</f>
        <v>910.52264000000014</v>
      </c>
      <c r="I349" s="10">
        <f>+'MIT Da'!I349+'SAR Da'!I349+'URQ Da'!I349+'ROC Da'!I349+'SM Da'!I349+'BN Da'!I349+'BS Da'!I349+'TDC Da'!I349</f>
        <v>1012.4090099999999</v>
      </c>
      <c r="J349" s="10">
        <f>+'MIT Da'!J349+'SAR Da'!J349+'URQ Da'!J349+'ROC Da'!J349+'SM Da'!J349+'BN Da'!J349+'BS Da'!J349+'TDC Da'!J349</f>
        <v>1171.7639099999999</v>
      </c>
      <c r="K349" s="10">
        <f>+'MIT Da'!K349+'SAR Da'!K349+'URQ Da'!K349+'ROC Da'!K349+'SM Da'!K349+'BN Da'!K349+'BS Da'!K349+'TDC Da'!K349</f>
        <v>54.516999999999996</v>
      </c>
      <c r="L349" s="10">
        <f>+'MIT Da'!L349+'SAR Da'!L349+'URQ Da'!L349+'ROC Da'!L349+'SM Da'!L349+'BN Da'!L349+'BS Da'!L349+'TDC Da'!L349</f>
        <v>542.23900000000003</v>
      </c>
      <c r="M349" s="10">
        <f>+'MIT Da'!M349+'SAR Da'!M349+'URQ Da'!M349+'ROC Da'!M349+'SM Da'!M349+'BN Da'!M349+'BS Da'!M349+'TDC Da'!M349</f>
        <v>21.314999999999998</v>
      </c>
      <c r="N349" s="192">
        <f>+'MIT Da'!N349+'SAR Da'!N349+'URQ Da'!N349+'ROC Da'!N349+'SM Da'!N349+'BN Da'!N349+'BS Da'!N349+'TDC Da'!N349</f>
        <v>1714.0029099999997</v>
      </c>
      <c r="O349" s="192">
        <f>+'MIT Da'!O349+'SAR Da'!O349+'URQ Da'!O349+'ROC Da'!O349+'SM Da'!O349+'BN Da'!O349+'BS Da'!O349+'TDC Da'!O349</f>
        <v>1659.6129099999996</v>
      </c>
      <c r="P349" s="55">
        <f>+'MIT Da'!P349+'SAR Da'!P349+'URQ Da'!P349+'ROC Da'!P349+'SM Da'!P349+'BN Da'!P349+'BS Da'!P349+'TDC Da'!P349</f>
        <v>211</v>
      </c>
      <c r="Q349" s="55">
        <f>+'MIT Da'!Q349+'SAR Da'!Q349+'URQ Da'!Q349+'ROC Da'!Q349+'SM Da'!Q349+'BN Da'!Q349+'BS Da'!Q349+'TDC Da'!Q349</f>
        <v>52</v>
      </c>
      <c r="R349" s="55">
        <f>+'MIT Da'!R349+'SAR Da'!R349+'URQ Da'!R349+'ROC Da'!R349+'SM Da'!R349+'BN Da'!R349+'BS Da'!R349+'TDC Da'!R349</f>
        <v>22</v>
      </c>
      <c r="S349" s="213">
        <f>+'MIT Da'!S349+'SAR Da'!S349+'URQ Da'!S349+'ROC Da'!S349+'SM Da'!S349+'BN Da'!S349+'BS Da'!S349+'TDC Da'!S349</f>
        <v>285</v>
      </c>
      <c r="T349" s="213">
        <f>+'MIT Da'!T349+'SAR Da'!T349+'URQ Da'!T349+'ROC Da'!T349+'SM Da'!T349+'BN Da'!T349+'BS Da'!T349+'TDC Da'!T349</f>
        <v>270</v>
      </c>
      <c r="U349" s="55">
        <f>+'MIT Da'!U349+'SAR Da'!U349+'URQ Da'!U349+'ROC Da'!U349+'SM Da'!U349+'BN Da'!U349+'BS Da'!U349+'TDC Da'!U349</f>
        <v>139</v>
      </c>
      <c r="V349" s="55">
        <f>+'MIT Da'!V349+'SAR Da'!V349+'URQ Da'!V349+'ROC Da'!V349+'SM Da'!V349+'BN Da'!V349+'BS Da'!V349+'TDC Da'!V349</f>
        <v>397</v>
      </c>
      <c r="W349" s="55">
        <f>+'MIT Da'!W349+'SAR Da'!W349+'URQ Da'!W349+'ROC Da'!W349+'SM Da'!W349+'BN Da'!W349+'BS Da'!W349+'TDC Da'!W349</f>
        <v>9</v>
      </c>
      <c r="X349" s="55">
        <f>+'MIT Da'!X349+'SAR Da'!X349+'URQ Da'!X349+'ROC Da'!X349+'SM Da'!X349+'BN Da'!X349+'BS Da'!X349+'TDC Da'!X349</f>
        <v>99</v>
      </c>
      <c r="Y349" s="55">
        <f>+'MIT Da'!Y349+'SAR Da'!Y349+'URQ Da'!Y349+'ROC Da'!Y349+'SM Da'!Y349+'BN Da'!Y349+'BS Da'!Y349+'TDC Da'!Y349</f>
        <v>12</v>
      </c>
      <c r="Z349" s="219">
        <f>+'MIT Da'!Z349+'SAR Da'!Z349+'URQ Da'!Z349+'ROC Da'!Z349+'SM Da'!Z349+'BN Da'!Z349+'BS Da'!Z349+'TDC Da'!Z349</f>
        <v>656</v>
      </c>
      <c r="AA349" s="55">
        <f>+'MIT Da'!AA349+'SAR Da'!AA349+'URQ Da'!AA349+'ROC Da'!AA349+'SM Da'!AA349+'BN Da'!AA349+'BS Da'!AA349+'TDC Da'!AA349</f>
        <v>282</v>
      </c>
      <c r="AB349" s="55">
        <f>+'MIT Da'!AB349+'SAR Da'!AB349+'URQ Da'!AB349+'ROC Da'!AB349+'SM Da'!AB349+'BN Da'!AB349+'BS Da'!AB349+'TDC Da'!AB349</f>
        <v>109</v>
      </c>
      <c r="AC349" s="55">
        <f>+'MIT Da'!AC349+'SAR Da'!AC349+'URQ Da'!AC349+'ROC Da'!AC349+'SM Da'!AC349+'BN Da'!AC349+'BS Da'!AC349+'TDC Da'!AC349</f>
        <v>656</v>
      </c>
      <c r="AD349" s="219">
        <f>+'MIT Da'!AD349+'SAR Da'!AD349+'URQ Da'!AD349+'ROC Da'!AD349+'SM Da'!AD349+'BN Da'!AD349+'BS Da'!AD349+'TDC Da'!AD349</f>
        <v>1047</v>
      </c>
      <c r="AE349" s="55">
        <f>+'MIT Da'!AE349+'SAR Da'!AE349+'URQ Da'!AE349+'ROC Da'!AE349+'SM Da'!AE349+'BN Da'!AE349+'BS Da'!AE349+'TDC Da'!AE349</f>
        <v>40</v>
      </c>
      <c r="AF349" s="55">
        <f>+'MIT Da'!AF349+'SAR Da'!AF349+'URQ Da'!AF349+'ROC Da'!AF349+'SM Da'!AF349+'BN Da'!AF349+'BS Da'!AF349+'TDC Da'!AF349</f>
        <v>110</v>
      </c>
      <c r="AG349" s="55">
        <f>+'MIT Da'!AG349+'SAR Da'!AG349+'URQ Da'!AG349+'ROC Da'!AG349+'SM Da'!AG349+'BN Da'!AG349+'BS Da'!AG349+'TDC Da'!AG349</f>
        <v>404</v>
      </c>
      <c r="AH349" s="219">
        <f>+'MIT Da'!AH349+'SAR Da'!AH349+'URQ Da'!AH349+'ROC Da'!AH349+'SM Da'!AH349+'BN Da'!AH349+'BS Da'!AH349+'TDC Da'!AH349</f>
        <v>554</v>
      </c>
      <c r="AI349" s="10">
        <f>+'MIT Da'!AI349+'SAR Da'!AI349+'URQ Da'!AI349+'ROC Da'!AI349+'SM Da'!AI349+'BN Da'!AI349+'BS Da'!AI349+'TDC Da'!AI349</f>
        <v>291.44200000000001</v>
      </c>
      <c r="AJ349" s="10">
        <f>+'MIT Da'!AJ349+'SAR Da'!AJ349+'URQ Da'!AJ349+'ROC Da'!AJ349+'SM Da'!AJ349+'BN Da'!AJ349+'BS Da'!AJ349+'TDC Da'!AJ349</f>
        <v>190.75200000000001</v>
      </c>
      <c r="AK349" s="10">
        <f>+'MIT Da'!AK349+'SAR Da'!AK349+'URQ Da'!AK349+'ROC Da'!AK349+'SM Da'!AK349+'BN Da'!AK349+'BS Da'!AK349+'TDC Da'!AK349</f>
        <v>376.24299999999999</v>
      </c>
      <c r="AL349" s="222">
        <f>+'MIT Da'!AL349+'SAR Da'!AL349+'URQ Da'!AL349+'ROC Da'!AL349+'SM Da'!AL349+'BN Da'!AL349+'BS Da'!AL349+'TDC Da'!AL349</f>
        <v>858.43700000000001</v>
      </c>
      <c r="AM349" s="55">
        <f>+'MIT Da'!AM349+'SAR Da'!AM349+'URQ Da'!AM349+'ROC Da'!AM349+'SM Da'!AM349+'BN Da'!AM349+'BS Da'!AM349+'TDC Da'!AM349</f>
        <v>26</v>
      </c>
      <c r="AN349" s="55">
        <f>+'MIT Da'!AN349+'SAR Da'!AN349+'URQ Da'!AN349+'ROC Da'!AN349+'SM Da'!AN349+'BN Da'!AN349+'BS Da'!AN349+'TDC Da'!AN349</f>
        <v>57</v>
      </c>
      <c r="AO349" s="55">
        <f>+'MIT Da'!AO349+'SAR Da'!AO349+'URQ Da'!AO349+'ROC Da'!AO349+'SM Da'!AO349+'BN Da'!AO349+'BS Da'!AO349+'TDC Da'!AO349</f>
        <v>85</v>
      </c>
      <c r="AP349" s="232">
        <f>+'MIT Da'!AP349+'SAR Da'!AP349+'URQ Da'!AP349+'ROC Da'!AP349+'SM Da'!AP349+'BN Da'!AP349+'BS Da'!AP349+'TDC Da'!AP349</f>
        <v>168</v>
      </c>
      <c r="AQ349" s="55">
        <f>+'MIT Da'!AQ349+'SAR Da'!AQ349+'URQ Da'!AQ349+'ROC Da'!AQ349+'SM Da'!AQ349+'BN Da'!AQ349+'BS Da'!AQ349+'TDC Da'!AQ349</f>
        <v>512</v>
      </c>
      <c r="AR349" s="55">
        <f>+'MIT Da'!AR349+'SAR Da'!AR349+'URQ Da'!AR349+'ROC Da'!AR349+'SM Da'!AR349+'BN Da'!AR349+'BS Da'!AR349+'TDC Da'!AR349</f>
        <v>379</v>
      </c>
      <c r="AS349" s="55">
        <f>+'MIT Da'!AS349+'SAR Da'!AS349+'URQ Da'!AS349+'ROC Da'!AS349+'SM Da'!AS349+'BN Da'!AS349+'BS Da'!AS349+'TDC Da'!AS349</f>
        <v>59</v>
      </c>
      <c r="AT349" s="232">
        <f>+SUM(RED_InfraMR[[#This Row],[B.02.1 - Parque de Coches Eléctricos Motrices]:[B.02.3 - Parque de Coches Eléctricos Motrices Tipo R]])</f>
        <v>950</v>
      </c>
      <c r="AU349" s="55">
        <f>+'MIT Da'!AU349+'SAR Da'!AU349+'URQ Da'!AU349+'ROC Da'!AU349+'SM Da'!AU349+'BN Da'!AU349+'BS Da'!AU349+'TDC Da'!AU349</f>
        <v>45</v>
      </c>
      <c r="AV349" s="55">
        <f>+'MIT Da'!AV349+'SAR Da'!AV349+'URQ Da'!AV349+'ROC Da'!AV349+'SM Da'!AV349+'BN Da'!AV349+'BS Da'!AV349+'TDC Da'!AV349</f>
        <v>3</v>
      </c>
      <c r="AW349" s="55">
        <f>+'MIT Da'!AW349+'SAR Da'!AW349+'URQ Da'!AW349+'ROC Da'!AW349+'SM Da'!AW349+'BN Da'!AW349+'BS Da'!AW349+'TDC Da'!AW349</f>
        <v>59</v>
      </c>
      <c r="AX349" s="232">
        <f>+SUM(RED_InfraMR[[#This Row],[B.03.1 - Parque de Coches Motores Motrices Remolcados]:[B.03.3 - Parque de Coches Motores Motrices Cabina]])</f>
        <v>107</v>
      </c>
      <c r="AY349" s="55">
        <f>+'MIT Da'!AY349+'SAR Da'!AY349+'URQ Da'!AY349+'ROC Da'!AY349+'SM Da'!AY349+'BN Da'!AY349+'BS Da'!AY349+'TDC Da'!AY349</f>
        <v>300</v>
      </c>
      <c r="AZ349" s="55">
        <f>+'MIT Da'!AZ349+'SAR Da'!AZ349+'URQ Da'!AZ349+'ROC Da'!AZ349+'SM Da'!AZ349+'BN Da'!AZ349+'BS Da'!AZ349+'TDC Da'!AZ349</f>
        <v>206</v>
      </c>
      <c r="BA349" s="55">
        <f>+'MIT Da'!BA349+'SAR Da'!BA349+'URQ Da'!BA349+'ROC Da'!BA349+'SM Da'!BA349+'BN Da'!BA349+'BS Da'!BA349+'TDC Da'!BA349</f>
        <v>0</v>
      </c>
      <c r="BB349" s="55">
        <f>+'MIT Da'!BB349+'SAR Da'!BB349+'URQ Da'!BB349+'ROC Da'!BB349+'SM Da'!BB349+'BN Da'!BB349+'BS Da'!BB349+'TDC Da'!BB349</f>
        <v>18</v>
      </c>
      <c r="BC349" s="232">
        <f>+SUM(RED_InfraMR[[#This Row],[B.04.1 - Parque de Coches Remolcados Clase Unica]:[B.04.5 - Parque de Coches Remolcados para Servicios Especiales (Cartoneros)]])</f>
        <v>524</v>
      </c>
      <c r="BD349" s="393">
        <f>+'MIT Da'!BD349+'SAR Da'!BD349+'URQ Da'!BD349+'ROC Da'!BD349+'SM Da'!BD349+'BN Da'!BD349+'BS Da'!BD349+'TDC Da'!BD349</f>
        <v>234</v>
      </c>
      <c r="BE349" s="55">
        <f>+'MIT Da'!BE349+'SAR Da'!BE349+'URQ Da'!BE349+'ROC Da'!BE349+'SM Da'!BE349+'BN Da'!BE349+'BS Da'!BE349+'TDC Da'!BE349</f>
        <v>7</v>
      </c>
      <c r="BF349" s="55">
        <f>+'MIT Da'!BF349+'SAR Da'!BF349+'URQ Da'!BF349+'ROC Da'!BF349+'SM Da'!BF349+'BN Da'!BF349+'BS Da'!BF349+'TDC Da'!BF349</f>
        <v>160</v>
      </c>
      <c r="BG349" s="239"/>
      <c r="BH349" s="59"/>
    </row>
    <row r="350" spans="1:60">
      <c r="A350" s="1">
        <v>2022</v>
      </c>
      <c r="B350" s="1" t="s">
        <v>61</v>
      </c>
      <c r="C350" s="10">
        <f>+'MIT Da'!C350+'SAR Da'!C350+'URQ Da'!C350+'ROC Da'!C350+'SM Da'!C350+'BN Da'!C350+'BS Da'!C350+'TDC Da'!C350</f>
        <v>248.667</v>
      </c>
      <c r="D350" s="10">
        <f>+'MIT Da'!D350+'SAR Da'!D350+'URQ Da'!D350+'ROC Da'!D350+'SM Da'!D350+'BN Da'!D350+'BS Da'!D350+'TDC Da'!D350</f>
        <v>457.33800000000008</v>
      </c>
      <c r="E350" s="10">
        <f>+'MIT Da'!E350+'SAR Da'!E350+'URQ Da'!E350+'ROC Da'!E350+'SM Da'!E350+'BN Da'!E350+'BS Da'!E350+'TDC Da'!E350</f>
        <v>0</v>
      </c>
      <c r="F350" s="10">
        <f>+'MIT Da'!F350+'SAR Da'!F350+'URQ Da'!F350+'ROC Da'!F350+'SM Da'!F350+'BN Da'!F350+'BS Da'!F350+'TDC Da'!F350</f>
        <v>258.18664000000001</v>
      </c>
      <c r="G350" s="192">
        <f>+'MIT Da'!G350+'SAR Da'!G350+'URQ Da'!G350+'ROC Da'!G350+'SM Da'!G350+'BN Da'!G350+'BS Da'!G350+'TDC Da'!G350</f>
        <v>964.19164000000001</v>
      </c>
      <c r="H350" s="192">
        <f>+'MIT Da'!H350+'SAR Da'!H350+'URQ Da'!H350+'ROC Da'!H350+'SM Da'!H350+'BN Da'!H350+'BS Da'!H350+'TDC Da'!H350</f>
        <v>910.82264000000009</v>
      </c>
      <c r="I350" s="10">
        <f>+'MIT Da'!I350+'SAR Da'!I350+'URQ Da'!I350+'ROC Da'!I350+'SM Da'!I350+'BN Da'!I350+'BS Da'!I350+'TDC Da'!I350</f>
        <v>1012.4090099999999</v>
      </c>
      <c r="J350" s="10">
        <f>+'MIT Da'!J350+'SAR Da'!J350+'URQ Da'!J350+'ROC Da'!J350+'SM Da'!J350+'BN Da'!J350+'BS Da'!J350+'TDC Da'!J350</f>
        <v>1171.7639099999999</v>
      </c>
      <c r="K350" s="10">
        <f>+'MIT Da'!K350+'SAR Da'!K350+'URQ Da'!K350+'ROC Da'!K350+'SM Da'!K350+'BN Da'!K350+'BS Da'!K350+'TDC Da'!K350</f>
        <v>54.516999999999996</v>
      </c>
      <c r="L350" s="10">
        <f>+'MIT Da'!L350+'SAR Da'!L350+'URQ Da'!L350+'ROC Da'!L350+'SM Da'!L350+'BN Da'!L350+'BS Da'!L350+'TDC Da'!L350</f>
        <v>542.23900000000003</v>
      </c>
      <c r="M350" s="10">
        <f>+'MIT Da'!M350+'SAR Da'!M350+'URQ Da'!M350+'ROC Da'!M350+'SM Da'!M350+'BN Da'!M350+'BS Da'!M350+'TDC Da'!M350</f>
        <v>21.314999999999998</v>
      </c>
      <c r="N350" s="192">
        <f>+'MIT Da'!N350+'SAR Da'!N350+'URQ Da'!N350+'ROC Da'!N350+'SM Da'!N350+'BN Da'!N350+'BS Da'!N350+'TDC Da'!N350</f>
        <v>1714.0029099999997</v>
      </c>
      <c r="O350" s="192">
        <f>+'MIT Da'!O350+'SAR Da'!O350+'URQ Da'!O350+'ROC Da'!O350+'SM Da'!O350+'BN Da'!O350+'BS Da'!O350+'TDC Da'!O350</f>
        <v>1659.6129099999996</v>
      </c>
      <c r="P350" s="55">
        <f>+'MIT Da'!P350+'SAR Da'!P350+'URQ Da'!P350+'ROC Da'!P350+'SM Da'!P350+'BN Da'!P350+'BS Da'!P350+'TDC Da'!P350</f>
        <v>211</v>
      </c>
      <c r="Q350" s="55">
        <f>+'MIT Da'!Q350+'SAR Da'!Q350+'URQ Da'!Q350+'ROC Da'!Q350+'SM Da'!Q350+'BN Da'!Q350+'BS Da'!Q350+'TDC Da'!Q350</f>
        <v>53</v>
      </c>
      <c r="R350" s="55">
        <f>+'MIT Da'!R350+'SAR Da'!R350+'URQ Da'!R350+'ROC Da'!R350+'SM Da'!R350+'BN Da'!R350+'BS Da'!R350+'TDC Da'!R350</f>
        <v>21</v>
      </c>
      <c r="S350" s="213">
        <f>+'MIT Da'!S350+'SAR Da'!S350+'URQ Da'!S350+'ROC Da'!S350+'SM Da'!S350+'BN Da'!S350+'BS Da'!S350+'TDC Da'!S350</f>
        <v>285</v>
      </c>
      <c r="T350" s="213">
        <f>+'MIT Da'!T350+'SAR Da'!T350+'URQ Da'!T350+'ROC Da'!T350+'SM Da'!T350+'BN Da'!T350+'BS Da'!T350+'TDC Da'!T350</f>
        <v>270</v>
      </c>
      <c r="U350" s="55">
        <f>+'MIT Da'!U350+'SAR Da'!U350+'URQ Da'!U350+'ROC Da'!U350+'SM Da'!U350+'BN Da'!U350+'BS Da'!U350+'TDC Da'!U350</f>
        <v>124</v>
      </c>
      <c r="V350" s="55">
        <f>+'MIT Da'!V350+'SAR Da'!V350+'URQ Da'!V350+'ROC Da'!V350+'SM Da'!V350+'BN Da'!V350+'BS Da'!V350+'TDC Da'!V350</f>
        <v>415</v>
      </c>
      <c r="W350" s="55">
        <f>+'MIT Da'!W350+'SAR Da'!W350+'URQ Da'!W350+'ROC Da'!W350+'SM Da'!W350+'BN Da'!W350+'BS Da'!W350+'TDC Da'!W350</f>
        <v>123</v>
      </c>
      <c r="X350" s="55">
        <f>+'MIT Da'!X350+'SAR Da'!X350+'URQ Da'!X350+'ROC Da'!X350+'SM Da'!X350+'BN Da'!X350+'BS Da'!X350+'TDC Da'!X350</f>
        <v>171</v>
      </c>
      <c r="Y350" s="55">
        <f>+'MIT Da'!Y350+'SAR Da'!Y350+'URQ Da'!Y350+'ROC Da'!Y350+'SM Da'!Y350+'BN Da'!Y350+'BS Da'!Y350+'TDC Da'!Y350</f>
        <v>33</v>
      </c>
      <c r="Z350" s="219">
        <f>+'MIT Da'!Z350+'SAR Da'!Z350+'URQ Da'!Z350+'ROC Da'!Z350+'SM Da'!Z350+'BN Da'!Z350+'BS Da'!Z350+'TDC Da'!Z350</f>
        <v>866</v>
      </c>
      <c r="AA350" s="55">
        <f>+'MIT Da'!AA350+'SAR Da'!AA350+'URQ Da'!AA350+'ROC Da'!AA350+'SM Da'!AA350+'BN Da'!AA350+'BS Da'!AA350+'TDC Da'!AA350</f>
        <v>283</v>
      </c>
      <c r="AB350" s="55">
        <f>+'MIT Da'!AB350+'SAR Da'!AB350+'URQ Da'!AB350+'ROC Da'!AB350+'SM Da'!AB350+'BN Da'!AB350+'BS Da'!AB350+'TDC Da'!AB350</f>
        <v>121</v>
      </c>
      <c r="AC350" s="55">
        <f>+'MIT Da'!AC350+'SAR Da'!AC350+'URQ Da'!AC350+'ROC Da'!AC350+'SM Da'!AC350+'BN Da'!AC350+'BS Da'!AC350+'TDC Da'!AC350</f>
        <v>878</v>
      </c>
      <c r="AD350" s="219">
        <f>+'MIT Da'!AD350+'SAR Da'!AD350+'URQ Da'!AD350+'ROC Da'!AD350+'SM Da'!AD350+'BN Da'!AD350+'BS Da'!AD350+'TDC Da'!AD350</f>
        <v>1282</v>
      </c>
      <c r="AE350" s="55">
        <f>+'MIT Da'!AE350+'SAR Da'!AE350+'URQ Da'!AE350+'ROC Da'!AE350+'SM Da'!AE350+'BN Da'!AE350+'BS Da'!AE350+'TDC Da'!AE350</f>
        <v>44</v>
      </c>
      <c r="AF350" s="55">
        <f>+'MIT Da'!AF350+'SAR Da'!AF350+'URQ Da'!AF350+'ROC Da'!AF350+'SM Da'!AF350+'BN Da'!AF350+'BS Da'!AF350+'TDC Da'!AF350</f>
        <v>117</v>
      </c>
      <c r="AG350" s="55">
        <f>+'MIT Da'!AG350+'SAR Da'!AG350+'URQ Da'!AG350+'ROC Da'!AG350+'SM Da'!AG350+'BN Da'!AG350+'BS Da'!AG350+'TDC Da'!AG350</f>
        <v>432</v>
      </c>
      <c r="AH350" s="219">
        <f>+'MIT Da'!AH350+'SAR Da'!AH350+'URQ Da'!AH350+'ROC Da'!AH350+'SM Da'!AH350+'BN Da'!AH350+'BS Da'!AH350+'TDC Da'!AH350</f>
        <v>593</v>
      </c>
      <c r="AI350" s="10">
        <f>+'MIT Da'!AI350+'SAR Da'!AI350+'URQ Da'!AI350+'ROC Da'!AI350+'SM Da'!AI350+'BN Da'!AI350+'BS Da'!AI350+'TDC Da'!AI350</f>
        <v>290.80200000000002</v>
      </c>
      <c r="AJ350" s="10">
        <f>+'MIT Da'!AJ350+'SAR Da'!AJ350+'URQ Da'!AJ350+'ROC Da'!AJ350+'SM Da'!AJ350+'BN Da'!AJ350+'BS Da'!AJ350+'TDC Da'!AJ350</f>
        <v>211.15700000000001</v>
      </c>
      <c r="AK350" s="10">
        <f>+'MIT Da'!AK350+'SAR Da'!AK350+'URQ Da'!AK350+'ROC Da'!AK350+'SM Da'!AK350+'BN Da'!AK350+'BS Da'!AK350+'TDC Da'!AK350</f>
        <v>376.88299999999998</v>
      </c>
      <c r="AL350" s="222">
        <f>+'MIT Da'!AL350+'SAR Da'!AL350+'URQ Da'!AL350+'ROC Da'!AL350+'SM Da'!AL350+'BN Da'!AL350+'BS Da'!AL350+'TDC Da'!AL350</f>
        <v>878.84199999999998</v>
      </c>
      <c r="AM350" s="55">
        <f>+'MIT Da'!AM350+'SAR Da'!AM350+'URQ Da'!AM350+'ROC Da'!AM350+'SM Da'!AM350+'BN Da'!AM350+'BS Da'!AM350+'TDC Da'!AM350</f>
        <v>13</v>
      </c>
      <c r="AN350" s="55">
        <f>+'MIT Da'!AN350+'SAR Da'!AN350+'URQ Da'!AN350+'ROC Da'!AN350+'SM Da'!AN350+'BN Da'!AN350+'BS Da'!AN350+'TDC Da'!AN350</f>
        <v>65</v>
      </c>
      <c r="AO350" s="55">
        <f>+'MIT Da'!AO350+'SAR Da'!AO350+'URQ Da'!AO350+'ROC Da'!AO350+'SM Da'!AO350+'BN Da'!AO350+'BS Da'!AO350+'TDC Da'!AO350</f>
        <v>87</v>
      </c>
      <c r="AP350" s="232">
        <f>+'MIT Da'!AP350+'SAR Da'!AP350+'URQ Da'!AP350+'ROC Da'!AP350+'SM Da'!AP350+'BN Da'!AP350+'BS Da'!AP350+'TDC Da'!AP350</f>
        <v>165</v>
      </c>
      <c r="AQ350" s="55">
        <f>+'MIT Da'!AQ350+'SAR Da'!AQ350+'URQ Da'!AQ350+'ROC Da'!AQ350+'SM Da'!AQ350+'BN Da'!AQ350+'BS Da'!AQ350+'TDC Da'!AQ350</f>
        <v>504</v>
      </c>
      <c r="AR350" s="55">
        <f>+'MIT Da'!AR350+'SAR Da'!AR350+'URQ Da'!AR350+'ROC Da'!AR350+'SM Da'!AR350+'BN Da'!AR350+'BS Da'!AR350+'TDC Da'!AR350</f>
        <v>379</v>
      </c>
      <c r="AS350" s="55">
        <f>+'MIT Da'!AS350+'SAR Da'!AS350+'URQ Da'!AS350+'ROC Da'!AS350+'SM Da'!AS350+'BN Da'!AS350+'BS Da'!AS350+'TDC Da'!AS350</f>
        <v>59</v>
      </c>
      <c r="AT350" s="232">
        <f>+SUM(RED_InfraMR[[#This Row],[B.02.1 - Parque de Coches Eléctricos Motrices]:[B.02.3 - Parque de Coches Eléctricos Motrices Tipo R]])</f>
        <v>942</v>
      </c>
      <c r="AU350" s="55">
        <f>+'MIT Da'!AU350+'SAR Da'!AU350+'URQ Da'!AU350+'ROC Da'!AU350+'SM Da'!AU350+'BN Da'!AU350+'BS Da'!AU350+'TDC Da'!AU350</f>
        <v>43</v>
      </c>
      <c r="AV350" s="55">
        <f>+'MIT Da'!AV350+'SAR Da'!AV350+'URQ Da'!AV350+'ROC Da'!AV350+'SM Da'!AV350+'BN Da'!AV350+'BS Da'!AV350+'TDC Da'!AV350</f>
        <v>3</v>
      </c>
      <c r="AW350" s="55">
        <f>+'MIT Da'!AW350+'SAR Da'!AW350+'URQ Da'!AW350+'ROC Da'!AW350+'SM Da'!AW350+'BN Da'!AW350+'BS Da'!AW350+'TDC Da'!AW350</f>
        <v>66</v>
      </c>
      <c r="AX350" s="232">
        <f>+SUM(RED_InfraMR[[#This Row],[B.03.1 - Parque de Coches Motores Motrices Remolcados]:[B.03.3 - Parque de Coches Motores Motrices Cabina]])</f>
        <v>112</v>
      </c>
      <c r="AY350" s="55">
        <f>+'MIT Da'!AY350+'SAR Da'!AY350+'URQ Da'!AY350+'ROC Da'!AY350+'SM Da'!AY350+'BN Da'!AY350+'BS Da'!AY350+'TDC Da'!AY350</f>
        <v>314</v>
      </c>
      <c r="AZ350" s="55">
        <f>+'MIT Da'!AZ350+'SAR Da'!AZ350+'URQ Da'!AZ350+'ROC Da'!AZ350+'SM Da'!AZ350+'BN Da'!AZ350+'BS Da'!AZ350+'TDC Da'!AZ350</f>
        <v>139</v>
      </c>
      <c r="BA350" s="55">
        <f>+'MIT Da'!BA350+'SAR Da'!BA350+'URQ Da'!BA350+'ROC Da'!BA350+'SM Da'!BA350+'BN Da'!BA350+'BS Da'!BA350+'TDC Da'!BA350</f>
        <v>34</v>
      </c>
      <c r="BB350" s="55">
        <f>+'MIT Da'!BB350+'SAR Da'!BB350+'URQ Da'!BB350+'ROC Da'!BB350+'SM Da'!BB350+'BN Da'!BB350+'BS Da'!BB350+'TDC Da'!BB350</f>
        <v>20</v>
      </c>
      <c r="BC350" s="232">
        <f>+SUM(RED_InfraMR[[#This Row],[B.04.1 - Parque de Coches Remolcados Clase Unica]:[B.04.5 - Parque de Coches Remolcados para Servicios Especiales (Cartoneros)]])</f>
        <v>507</v>
      </c>
      <c r="BD350" s="393">
        <f>+'MIT Da'!BD350+'SAR Da'!BD350+'URQ Da'!BD350+'ROC Da'!BD350+'SM Da'!BD350+'BN Da'!BD350+'BS Da'!BD350+'TDC Da'!BD350</f>
        <v>228</v>
      </c>
      <c r="BE350" s="55">
        <f>+'MIT Da'!BE350+'SAR Da'!BE350+'URQ Da'!BE350+'ROC Da'!BE350+'SM Da'!BE350+'BN Da'!BE350+'BS Da'!BE350+'TDC Da'!BE350</f>
        <v>4</v>
      </c>
      <c r="BF350" s="55">
        <f>+'MIT Da'!BF350+'SAR Da'!BF350+'URQ Da'!BF350+'ROC Da'!BF350+'SM Da'!BF350+'BN Da'!BF350+'BS Da'!BF350+'TDC Da'!BF350</f>
        <v>131</v>
      </c>
      <c r="BG350" s="235"/>
    </row>
    <row r="351" spans="1:60">
      <c r="A351" s="1">
        <v>2022</v>
      </c>
      <c r="B351" s="1" t="s">
        <v>62</v>
      </c>
      <c r="C351" s="10">
        <f>+'MIT Da'!C351+'SAR Da'!C351+'URQ Da'!C351+'ROC Da'!C351+'SM Da'!C351+'BN Da'!C351+'BS Da'!C351+'TDC Da'!C351</f>
        <v>248.667</v>
      </c>
      <c r="D351" s="10">
        <f>+'MIT Da'!D351+'SAR Da'!D351+'URQ Da'!D351+'ROC Da'!D351+'SM Da'!D351+'BN Da'!D351+'BS Da'!D351+'TDC Da'!D351</f>
        <v>457.33800000000008</v>
      </c>
      <c r="E351" s="10">
        <f>+'MIT Da'!E351+'SAR Da'!E351+'URQ Da'!E351+'ROC Da'!E351+'SM Da'!E351+'BN Da'!E351+'BS Da'!E351+'TDC Da'!E351</f>
        <v>0</v>
      </c>
      <c r="F351" s="10">
        <f>+'MIT Da'!F351+'SAR Da'!F351+'URQ Da'!F351+'ROC Da'!F351+'SM Da'!F351+'BN Da'!F351+'BS Da'!F351+'TDC Da'!F351</f>
        <v>258.18664000000001</v>
      </c>
      <c r="G351" s="192">
        <f>+'MIT Da'!G351+'SAR Da'!G351+'URQ Da'!G351+'ROC Da'!G351+'SM Da'!G351+'BN Da'!G351+'BS Da'!G351+'TDC Da'!G351</f>
        <v>964.19164000000001</v>
      </c>
      <c r="H351" s="192">
        <f>+'MIT Da'!H351+'SAR Da'!H351+'URQ Da'!H351+'ROC Da'!H351+'SM Da'!H351+'BN Da'!H351+'BS Da'!H351+'TDC Da'!H351</f>
        <v>910.82264000000009</v>
      </c>
      <c r="I351" s="10">
        <f>+'MIT Da'!I351+'SAR Da'!I351+'URQ Da'!I351+'ROC Da'!I351+'SM Da'!I351+'BN Da'!I351+'BS Da'!I351+'TDC Da'!I351</f>
        <v>1012.4090099999999</v>
      </c>
      <c r="J351" s="10">
        <f>+'MIT Da'!J351+'SAR Da'!J351+'URQ Da'!J351+'ROC Da'!J351+'SM Da'!J351+'BN Da'!J351+'BS Da'!J351+'TDC Da'!J351</f>
        <v>1171.7639099999999</v>
      </c>
      <c r="K351" s="10">
        <f>+'MIT Da'!K351+'SAR Da'!K351+'URQ Da'!K351+'ROC Da'!K351+'SM Da'!K351+'BN Da'!K351+'BS Da'!K351+'TDC Da'!K351</f>
        <v>54.516999999999996</v>
      </c>
      <c r="L351" s="10">
        <f>+'MIT Da'!L351+'SAR Da'!L351+'URQ Da'!L351+'ROC Da'!L351+'SM Da'!L351+'BN Da'!L351+'BS Da'!L351+'TDC Da'!L351</f>
        <v>542.23900000000003</v>
      </c>
      <c r="M351" s="10">
        <f>+'MIT Da'!M351+'SAR Da'!M351+'URQ Da'!M351+'ROC Da'!M351+'SM Da'!M351+'BN Da'!M351+'BS Da'!M351+'TDC Da'!M351</f>
        <v>21.314999999999998</v>
      </c>
      <c r="N351" s="192">
        <f>+'MIT Da'!N351+'SAR Da'!N351+'URQ Da'!N351+'ROC Da'!N351+'SM Da'!N351+'BN Da'!N351+'BS Da'!N351+'TDC Da'!N351</f>
        <v>1714.0029099999997</v>
      </c>
      <c r="O351" s="192">
        <f>+'MIT Da'!O351+'SAR Da'!O351+'URQ Da'!O351+'ROC Da'!O351+'SM Da'!O351+'BN Da'!O351+'BS Da'!O351+'TDC Da'!O351</f>
        <v>1659.6129099999996</v>
      </c>
      <c r="P351" s="55">
        <f>+'MIT Da'!P351+'SAR Da'!P351+'URQ Da'!P351+'ROC Da'!P351+'SM Da'!P351+'BN Da'!P351+'BS Da'!P351+'TDC Da'!P351</f>
        <v>211</v>
      </c>
      <c r="Q351" s="55">
        <f>+'MIT Da'!Q351+'SAR Da'!Q351+'URQ Da'!Q351+'ROC Da'!Q351+'SM Da'!Q351+'BN Da'!Q351+'BS Da'!Q351+'TDC Da'!Q351</f>
        <v>53</v>
      </c>
      <c r="R351" s="55">
        <f>+'MIT Da'!R351+'SAR Da'!R351+'URQ Da'!R351+'ROC Da'!R351+'SM Da'!R351+'BN Da'!R351+'BS Da'!R351+'TDC Da'!R351</f>
        <v>21</v>
      </c>
      <c r="S351" s="213">
        <f>+'MIT Da'!S351+'SAR Da'!S351+'URQ Da'!S351+'ROC Da'!S351+'SM Da'!S351+'BN Da'!S351+'BS Da'!S351+'TDC Da'!S351</f>
        <v>285</v>
      </c>
      <c r="T351" s="213">
        <f>+'MIT Da'!T351+'SAR Da'!T351+'URQ Da'!T351+'ROC Da'!T351+'SM Da'!T351+'BN Da'!T351+'BS Da'!T351+'TDC Da'!T351</f>
        <v>270</v>
      </c>
      <c r="U351" s="55">
        <f>+'MIT Da'!U351+'SAR Da'!U351+'URQ Da'!U351+'ROC Da'!U351+'SM Da'!U351+'BN Da'!U351+'BS Da'!U351+'TDC Da'!U351</f>
        <v>124</v>
      </c>
      <c r="V351" s="55">
        <f>+'MIT Da'!V351+'SAR Da'!V351+'URQ Da'!V351+'ROC Da'!V351+'SM Da'!V351+'BN Da'!V351+'BS Da'!V351+'TDC Da'!V351</f>
        <v>415</v>
      </c>
      <c r="W351" s="55">
        <f>+'MIT Da'!W351+'SAR Da'!W351+'URQ Da'!W351+'ROC Da'!W351+'SM Da'!W351+'BN Da'!W351+'BS Da'!W351+'TDC Da'!W351</f>
        <v>123</v>
      </c>
      <c r="X351" s="55">
        <f>+'MIT Da'!X351+'SAR Da'!X351+'URQ Da'!X351+'ROC Da'!X351+'SM Da'!X351+'BN Da'!X351+'BS Da'!X351+'TDC Da'!X351</f>
        <v>171</v>
      </c>
      <c r="Y351" s="55">
        <f>+'MIT Da'!Y351+'SAR Da'!Y351+'URQ Da'!Y351+'ROC Da'!Y351+'SM Da'!Y351+'BN Da'!Y351+'BS Da'!Y351+'TDC Da'!Y351</f>
        <v>33</v>
      </c>
      <c r="Z351" s="219">
        <f>+'MIT Da'!Z351+'SAR Da'!Z351+'URQ Da'!Z351+'ROC Da'!Z351+'SM Da'!Z351+'BN Da'!Z351+'BS Da'!Z351+'TDC Da'!Z351</f>
        <v>866</v>
      </c>
      <c r="AA351" s="55">
        <f>+'MIT Da'!AA351+'SAR Da'!AA351+'URQ Da'!AA351+'ROC Da'!AA351+'SM Da'!AA351+'BN Da'!AA351+'BS Da'!AA351+'TDC Da'!AA351</f>
        <v>283</v>
      </c>
      <c r="AB351" s="55">
        <f>+'MIT Da'!AB351+'SAR Da'!AB351+'URQ Da'!AB351+'ROC Da'!AB351+'SM Da'!AB351+'BN Da'!AB351+'BS Da'!AB351+'TDC Da'!AB351</f>
        <v>121</v>
      </c>
      <c r="AC351" s="55">
        <f>+'MIT Da'!AC351+'SAR Da'!AC351+'URQ Da'!AC351+'ROC Da'!AC351+'SM Da'!AC351+'BN Da'!AC351+'BS Da'!AC351+'TDC Da'!AC351</f>
        <v>878</v>
      </c>
      <c r="AD351" s="219">
        <f>+'MIT Da'!AD351+'SAR Da'!AD351+'URQ Da'!AD351+'ROC Da'!AD351+'SM Da'!AD351+'BN Da'!AD351+'BS Da'!AD351+'TDC Da'!AD351</f>
        <v>1282</v>
      </c>
      <c r="AE351" s="55">
        <f>+'MIT Da'!AE351+'SAR Da'!AE351+'URQ Da'!AE351+'ROC Da'!AE351+'SM Da'!AE351+'BN Da'!AE351+'BS Da'!AE351+'TDC Da'!AE351</f>
        <v>44</v>
      </c>
      <c r="AF351" s="55">
        <f>+'MIT Da'!AF351+'SAR Da'!AF351+'URQ Da'!AF351+'ROC Da'!AF351+'SM Da'!AF351+'BN Da'!AF351+'BS Da'!AF351+'TDC Da'!AF351</f>
        <v>117</v>
      </c>
      <c r="AG351" s="55">
        <f>+'MIT Da'!AG351+'SAR Da'!AG351+'URQ Da'!AG351+'ROC Da'!AG351+'SM Da'!AG351+'BN Da'!AG351+'BS Da'!AG351+'TDC Da'!AG351</f>
        <v>432</v>
      </c>
      <c r="AH351" s="219">
        <f>+'MIT Da'!AH351+'SAR Da'!AH351+'URQ Da'!AH351+'ROC Da'!AH351+'SM Da'!AH351+'BN Da'!AH351+'BS Da'!AH351+'TDC Da'!AH351</f>
        <v>593</v>
      </c>
      <c r="AI351" s="10">
        <f>+'MIT Da'!AI351+'SAR Da'!AI351+'URQ Da'!AI351+'ROC Da'!AI351+'SM Da'!AI351+'BN Da'!AI351+'BS Da'!AI351+'TDC Da'!AI351</f>
        <v>290.80200000000002</v>
      </c>
      <c r="AJ351" s="10">
        <f>+'MIT Da'!AJ351+'SAR Da'!AJ351+'URQ Da'!AJ351+'ROC Da'!AJ351+'SM Da'!AJ351+'BN Da'!AJ351+'BS Da'!AJ351+'TDC Da'!AJ351</f>
        <v>211.15700000000001</v>
      </c>
      <c r="AK351" s="10">
        <f>+'MIT Da'!AK351+'SAR Da'!AK351+'URQ Da'!AK351+'ROC Da'!AK351+'SM Da'!AK351+'BN Da'!AK351+'BS Da'!AK351+'TDC Da'!AK351</f>
        <v>376.88299999999998</v>
      </c>
      <c r="AL351" s="222">
        <f>+'MIT Da'!AL351+'SAR Da'!AL351+'URQ Da'!AL351+'ROC Da'!AL351+'SM Da'!AL351+'BN Da'!AL351+'BS Da'!AL351+'TDC Da'!AL351</f>
        <v>878.84199999999998</v>
      </c>
      <c r="AM351" s="55">
        <f>+'MIT Da'!AM351+'SAR Da'!AM351+'URQ Da'!AM351+'ROC Da'!AM351+'SM Da'!AM351+'BN Da'!AM351+'BS Da'!AM351+'TDC Da'!AM351</f>
        <v>13</v>
      </c>
      <c r="AN351" s="55">
        <f>+'MIT Da'!AN351+'SAR Da'!AN351+'URQ Da'!AN351+'ROC Da'!AN351+'SM Da'!AN351+'BN Da'!AN351+'BS Da'!AN351+'TDC Da'!AN351</f>
        <v>65</v>
      </c>
      <c r="AO351" s="55">
        <f>+'MIT Da'!AO351+'SAR Da'!AO351+'URQ Da'!AO351+'ROC Da'!AO351+'SM Da'!AO351+'BN Da'!AO351+'BS Da'!AO351+'TDC Da'!AO351</f>
        <v>87</v>
      </c>
      <c r="AP351" s="232">
        <f>+'MIT Da'!AP351+'SAR Da'!AP351+'URQ Da'!AP351+'ROC Da'!AP351+'SM Da'!AP351+'BN Da'!AP351+'BS Da'!AP351+'TDC Da'!AP351</f>
        <v>165</v>
      </c>
      <c r="AQ351" s="55">
        <f>+'MIT Da'!AQ351+'SAR Da'!AQ351+'URQ Da'!AQ351+'ROC Da'!AQ351+'SM Da'!AQ351+'BN Da'!AQ351+'BS Da'!AQ351+'TDC Da'!AQ351</f>
        <v>504</v>
      </c>
      <c r="AR351" s="55">
        <f>+'MIT Da'!AR351+'SAR Da'!AR351+'URQ Da'!AR351+'ROC Da'!AR351+'SM Da'!AR351+'BN Da'!AR351+'BS Da'!AR351+'TDC Da'!AR351</f>
        <v>379</v>
      </c>
      <c r="AS351" s="55">
        <f>+'MIT Da'!AS351+'SAR Da'!AS351+'URQ Da'!AS351+'ROC Da'!AS351+'SM Da'!AS351+'BN Da'!AS351+'BS Da'!AS351+'TDC Da'!AS351</f>
        <v>59</v>
      </c>
      <c r="AT351" s="232">
        <f>+SUM(RED_InfraMR[[#This Row],[B.02.1 - Parque de Coches Eléctricos Motrices]:[B.02.3 - Parque de Coches Eléctricos Motrices Tipo R]])</f>
        <v>942</v>
      </c>
      <c r="AU351" s="55">
        <f>+'MIT Da'!AU351+'SAR Da'!AU351+'URQ Da'!AU351+'ROC Da'!AU351+'SM Da'!AU351+'BN Da'!AU351+'BS Da'!AU351+'TDC Da'!AU351</f>
        <v>43</v>
      </c>
      <c r="AV351" s="55">
        <f>+'MIT Da'!AV351+'SAR Da'!AV351+'URQ Da'!AV351+'ROC Da'!AV351+'SM Da'!AV351+'BN Da'!AV351+'BS Da'!AV351+'TDC Da'!AV351</f>
        <v>3</v>
      </c>
      <c r="AW351" s="55">
        <f>+'MIT Da'!AW351+'SAR Da'!AW351+'URQ Da'!AW351+'ROC Da'!AW351+'SM Da'!AW351+'BN Da'!AW351+'BS Da'!AW351+'TDC Da'!AW351</f>
        <v>66</v>
      </c>
      <c r="AX351" s="232">
        <f>+SUM(RED_InfraMR[[#This Row],[B.03.1 - Parque de Coches Motores Motrices Remolcados]:[B.03.3 - Parque de Coches Motores Motrices Cabina]])</f>
        <v>112</v>
      </c>
      <c r="AY351" s="55">
        <f>+'MIT Da'!AY351+'SAR Da'!AY351+'URQ Da'!AY351+'ROC Da'!AY351+'SM Da'!AY351+'BN Da'!AY351+'BS Da'!AY351+'TDC Da'!AY351</f>
        <v>314</v>
      </c>
      <c r="AZ351" s="55">
        <f>+'MIT Da'!AZ351+'SAR Da'!AZ351+'URQ Da'!AZ351+'ROC Da'!AZ351+'SM Da'!AZ351+'BN Da'!AZ351+'BS Da'!AZ351+'TDC Da'!AZ351</f>
        <v>139</v>
      </c>
      <c r="BA351" s="55">
        <f>+'MIT Da'!BA351+'SAR Da'!BA351+'URQ Da'!BA351+'ROC Da'!BA351+'SM Da'!BA351+'BN Da'!BA351+'BS Da'!BA351+'TDC Da'!BA351</f>
        <v>34</v>
      </c>
      <c r="BB351" s="55">
        <f>+'MIT Da'!BB351+'SAR Da'!BB351+'URQ Da'!BB351+'ROC Da'!BB351+'SM Da'!BB351+'BN Da'!BB351+'BS Da'!BB351+'TDC Da'!BB351</f>
        <v>20</v>
      </c>
      <c r="BC351" s="232">
        <f>+SUM(RED_InfraMR[[#This Row],[B.04.1 - Parque de Coches Remolcados Clase Unica]:[B.04.5 - Parque de Coches Remolcados para Servicios Especiales (Cartoneros)]])</f>
        <v>507</v>
      </c>
      <c r="BD351" s="393">
        <f>+'MIT Da'!BD351+'SAR Da'!BD351+'URQ Da'!BD351+'ROC Da'!BD351+'SM Da'!BD351+'BN Da'!BD351+'BS Da'!BD351+'TDC Da'!BD351</f>
        <v>228</v>
      </c>
      <c r="BE351" s="55">
        <f>+'MIT Da'!BE351+'SAR Da'!BE351+'URQ Da'!BE351+'ROC Da'!BE351+'SM Da'!BE351+'BN Da'!BE351+'BS Da'!BE351+'TDC Da'!BE351</f>
        <v>4</v>
      </c>
      <c r="BF351" s="55">
        <f>+'MIT Da'!BF351+'SAR Da'!BF351+'URQ Da'!BF351+'ROC Da'!BF351+'SM Da'!BF351+'BN Da'!BF351+'BS Da'!BF351+'TDC Da'!BF351</f>
        <v>131</v>
      </c>
      <c r="BG351" s="235"/>
    </row>
    <row r="352" spans="1:60">
      <c r="A352" s="1">
        <v>2022</v>
      </c>
      <c r="B352" s="1" t="s">
        <v>63</v>
      </c>
      <c r="C352" s="10">
        <f>+'MIT Da'!C352+'SAR Da'!C352+'URQ Da'!C352+'ROC Da'!C352+'SM Da'!C352+'BN Da'!C352+'BS Da'!C352+'TDC Da'!C352</f>
        <v>248.667</v>
      </c>
      <c r="D352" s="10">
        <f>+'MIT Da'!D352+'SAR Da'!D352+'URQ Da'!D352+'ROC Da'!D352+'SM Da'!D352+'BN Da'!D352+'BS Da'!D352+'TDC Da'!D352</f>
        <v>457.33800000000008</v>
      </c>
      <c r="E352" s="10">
        <f>+'MIT Da'!E352+'SAR Da'!E352+'URQ Da'!E352+'ROC Da'!E352+'SM Da'!E352+'BN Da'!E352+'BS Da'!E352+'TDC Da'!E352</f>
        <v>0</v>
      </c>
      <c r="F352" s="10">
        <f>+'MIT Da'!F352+'SAR Da'!F352+'URQ Da'!F352+'ROC Da'!F352+'SM Da'!F352+'BN Da'!F352+'BS Da'!F352+'TDC Da'!F352</f>
        <v>258.18664000000001</v>
      </c>
      <c r="G352" s="192">
        <f>+'MIT Da'!G352+'SAR Da'!G352+'URQ Da'!G352+'ROC Da'!G352+'SM Da'!G352+'BN Da'!G352+'BS Da'!G352+'TDC Da'!G352</f>
        <v>964.19164000000001</v>
      </c>
      <c r="H352" s="192">
        <f>+'MIT Da'!H352+'SAR Da'!H352+'URQ Da'!H352+'ROC Da'!H352+'SM Da'!H352+'BN Da'!H352+'BS Da'!H352+'TDC Da'!H352</f>
        <v>910.82264000000009</v>
      </c>
      <c r="I352" s="10">
        <f>+'MIT Da'!I352+'SAR Da'!I352+'URQ Da'!I352+'ROC Da'!I352+'SM Da'!I352+'BN Da'!I352+'BS Da'!I352+'TDC Da'!I352</f>
        <v>1012.4090099999999</v>
      </c>
      <c r="J352" s="10">
        <f>+'MIT Da'!J352+'SAR Da'!J352+'URQ Da'!J352+'ROC Da'!J352+'SM Da'!J352+'BN Da'!J352+'BS Da'!J352+'TDC Da'!J352</f>
        <v>1171.7639099999999</v>
      </c>
      <c r="K352" s="10">
        <f>+'MIT Da'!K352+'SAR Da'!K352+'URQ Da'!K352+'ROC Da'!K352+'SM Da'!K352+'BN Da'!K352+'BS Da'!K352+'TDC Da'!K352</f>
        <v>54.516999999999996</v>
      </c>
      <c r="L352" s="10">
        <f>+'MIT Da'!L352+'SAR Da'!L352+'URQ Da'!L352+'ROC Da'!L352+'SM Da'!L352+'BN Da'!L352+'BS Da'!L352+'TDC Da'!L352</f>
        <v>542.23900000000003</v>
      </c>
      <c r="M352" s="10">
        <f>+'MIT Da'!M352+'SAR Da'!M352+'URQ Da'!M352+'ROC Da'!M352+'SM Da'!M352+'BN Da'!M352+'BS Da'!M352+'TDC Da'!M352</f>
        <v>21.314999999999998</v>
      </c>
      <c r="N352" s="192">
        <f>+'MIT Da'!N352+'SAR Da'!N352+'URQ Da'!N352+'ROC Da'!N352+'SM Da'!N352+'BN Da'!N352+'BS Da'!N352+'TDC Da'!N352</f>
        <v>1714.0029099999997</v>
      </c>
      <c r="O352" s="192">
        <f>+'MIT Da'!O352+'SAR Da'!O352+'URQ Da'!O352+'ROC Da'!O352+'SM Da'!O352+'BN Da'!O352+'BS Da'!O352+'TDC Da'!O352</f>
        <v>1659.6129099999996</v>
      </c>
      <c r="P352" s="55">
        <f>+'MIT Da'!P352+'SAR Da'!P352+'URQ Da'!P352+'ROC Da'!P352+'SM Da'!P352+'BN Da'!P352+'BS Da'!P352+'TDC Da'!P352</f>
        <v>211</v>
      </c>
      <c r="Q352" s="55">
        <f>+'MIT Da'!Q352+'SAR Da'!Q352+'URQ Da'!Q352+'ROC Da'!Q352+'SM Da'!Q352+'BN Da'!Q352+'BS Da'!Q352+'TDC Da'!Q352</f>
        <v>53</v>
      </c>
      <c r="R352" s="55">
        <f>+'MIT Da'!R352+'SAR Da'!R352+'URQ Da'!R352+'ROC Da'!R352+'SM Da'!R352+'BN Da'!R352+'BS Da'!R352+'TDC Da'!R352</f>
        <v>21</v>
      </c>
      <c r="S352" s="213">
        <f>+'MIT Da'!S352+'SAR Da'!S352+'URQ Da'!S352+'ROC Da'!S352+'SM Da'!S352+'BN Da'!S352+'BS Da'!S352+'TDC Da'!S352</f>
        <v>285</v>
      </c>
      <c r="T352" s="213">
        <f>+'MIT Da'!T352+'SAR Da'!T352+'URQ Da'!T352+'ROC Da'!T352+'SM Da'!T352+'BN Da'!T352+'BS Da'!T352+'TDC Da'!T352</f>
        <v>270</v>
      </c>
      <c r="U352" s="55">
        <f>+'MIT Da'!U352+'SAR Da'!U352+'URQ Da'!U352+'ROC Da'!U352+'SM Da'!U352+'BN Da'!U352+'BS Da'!U352+'TDC Da'!U352</f>
        <v>124</v>
      </c>
      <c r="V352" s="55">
        <f>+'MIT Da'!V352+'SAR Da'!V352+'URQ Da'!V352+'ROC Da'!V352+'SM Da'!V352+'BN Da'!V352+'BS Da'!V352+'TDC Da'!V352</f>
        <v>415</v>
      </c>
      <c r="W352" s="55">
        <f>+'MIT Da'!W352+'SAR Da'!W352+'URQ Da'!W352+'ROC Da'!W352+'SM Da'!W352+'BN Da'!W352+'BS Da'!W352+'TDC Da'!W352</f>
        <v>123</v>
      </c>
      <c r="X352" s="55">
        <f>+'MIT Da'!X352+'SAR Da'!X352+'URQ Da'!X352+'ROC Da'!X352+'SM Da'!X352+'BN Da'!X352+'BS Da'!X352+'TDC Da'!X352</f>
        <v>171</v>
      </c>
      <c r="Y352" s="55">
        <f>+'MIT Da'!Y352+'SAR Da'!Y352+'URQ Da'!Y352+'ROC Da'!Y352+'SM Da'!Y352+'BN Da'!Y352+'BS Da'!Y352+'TDC Da'!Y352</f>
        <v>33</v>
      </c>
      <c r="Z352" s="219">
        <f>+'MIT Da'!Z352+'SAR Da'!Z352+'URQ Da'!Z352+'ROC Da'!Z352+'SM Da'!Z352+'BN Da'!Z352+'BS Da'!Z352+'TDC Da'!Z352</f>
        <v>866</v>
      </c>
      <c r="AA352" s="55">
        <f>+'MIT Da'!AA352+'SAR Da'!AA352+'URQ Da'!AA352+'ROC Da'!AA352+'SM Da'!AA352+'BN Da'!AA352+'BS Da'!AA352+'TDC Da'!AA352</f>
        <v>283</v>
      </c>
      <c r="AB352" s="55">
        <f>+'MIT Da'!AB352+'SAR Da'!AB352+'URQ Da'!AB352+'ROC Da'!AB352+'SM Da'!AB352+'BN Da'!AB352+'BS Da'!AB352+'TDC Da'!AB352</f>
        <v>121</v>
      </c>
      <c r="AC352" s="55">
        <f>+'MIT Da'!AC352+'SAR Da'!AC352+'URQ Da'!AC352+'ROC Da'!AC352+'SM Da'!AC352+'BN Da'!AC352+'BS Da'!AC352+'TDC Da'!AC352</f>
        <v>878</v>
      </c>
      <c r="AD352" s="219">
        <f>+'MIT Da'!AD352+'SAR Da'!AD352+'URQ Da'!AD352+'ROC Da'!AD352+'SM Da'!AD352+'BN Da'!AD352+'BS Da'!AD352+'TDC Da'!AD352</f>
        <v>1282</v>
      </c>
      <c r="AE352" s="55">
        <f>+'MIT Da'!AE352+'SAR Da'!AE352+'URQ Da'!AE352+'ROC Da'!AE352+'SM Da'!AE352+'BN Da'!AE352+'BS Da'!AE352+'TDC Da'!AE352</f>
        <v>44</v>
      </c>
      <c r="AF352" s="55">
        <f>+'MIT Da'!AF352+'SAR Da'!AF352+'URQ Da'!AF352+'ROC Da'!AF352+'SM Da'!AF352+'BN Da'!AF352+'BS Da'!AF352+'TDC Da'!AF352</f>
        <v>117</v>
      </c>
      <c r="AG352" s="55">
        <f>+'MIT Da'!AG352+'SAR Da'!AG352+'URQ Da'!AG352+'ROC Da'!AG352+'SM Da'!AG352+'BN Da'!AG352+'BS Da'!AG352+'TDC Da'!AG352</f>
        <v>432</v>
      </c>
      <c r="AH352" s="219">
        <f>+'MIT Da'!AH352+'SAR Da'!AH352+'URQ Da'!AH352+'ROC Da'!AH352+'SM Da'!AH352+'BN Da'!AH352+'BS Da'!AH352+'TDC Da'!AH352</f>
        <v>593</v>
      </c>
      <c r="AI352" s="10">
        <f>+'MIT Da'!AI352+'SAR Da'!AI352+'URQ Da'!AI352+'ROC Da'!AI352+'SM Da'!AI352+'BN Da'!AI352+'BS Da'!AI352+'TDC Da'!AI352</f>
        <v>290.80200000000002</v>
      </c>
      <c r="AJ352" s="10">
        <f>+'MIT Da'!AJ352+'SAR Da'!AJ352+'URQ Da'!AJ352+'ROC Da'!AJ352+'SM Da'!AJ352+'BN Da'!AJ352+'BS Da'!AJ352+'TDC Da'!AJ352</f>
        <v>211.15700000000001</v>
      </c>
      <c r="AK352" s="10">
        <f>+'MIT Da'!AK352+'SAR Da'!AK352+'URQ Da'!AK352+'ROC Da'!AK352+'SM Da'!AK352+'BN Da'!AK352+'BS Da'!AK352+'TDC Da'!AK352</f>
        <v>376.88299999999998</v>
      </c>
      <c r="AL352" s="222">
        <f>+'MIT Da'!AL352+'SAR Da'!AL352+'URQ Da'!AL352+'ROC Da'!AL352+'SM Da'!AL352+'BN Da'!AL352+'BS Da'!AL352+'TDC Da'!AL352</f>
        <v>878.84199999999998</v>
      </c>
      <c r="AM352" s="55">
        <f>+'MIT Da'!AM352+'SAR Da'!AM352+'URQ Da'!AM352+'ROC Da'!AM352+'SM Da'!AM352+'BN Da'!AM352+'BS Da'!AM352+'TDC Da'!AM352</f>
        <v>13</v>
      </c>
      <c r="AN352" s="55">
        <f>+'MIT Da'!AN352+'SAR Da'!AN352+'URQ Da'!AN352+'ROC Da'!AN352+'SM Da'!AN352+'BN Da'!AN352+'BS Da'!AN352+'TDC Da'!AN352</f>
        <v>65</v>
      </c>
      <c r="AO352" s="55">
        <f>+'MIT Da'!AO352+'SAR Da'!AO352+'URQ Da'!AO352+'ROC Da'!AO352+'SM Da'!AO352+'BN Da'!AO352+'BS Da'!AO352+'TDC Da'!AO352</f>
        <v>87</v>
      </c>
      <c r="AP352" s="232">
        <f>+'MIT Da'!AP352+'SAR Da'!AP352+'URQ Da'!AP352+'ROC Da'!AP352+'SM Da'!AP352+'BN Da'!AP352+'BS Da'!AP352+'TDC Da'!AP352</f>
        <v>165</v>
      </c>
      <c r="AQ352" s="55">
        <f>+'MIT Da'!AQ352+'SAR Da'!AQ352+'URQ Da'!AQ352+'ROC Da'!AQ352+'SM Da'!AQ352+'BN Da'!AQ352+'BS Da'!AQ352+'TDC Da'!AQ352</f>
        <v>504</v>
      </c>
      <c r="AR352" s="55">
        <f>+'MIT Da'!AR352+'SAR Da'!AR352+'URQ Da'!AR352+'ROC Da'!AR352+'SM Da'!AR352+'BN Da'!AR352+'BS Da'!AR352+'TDC Da'!AR352</f>
        <v>379</v>
      </c>
      <c r="AS352" s="55">
        <f>+'MIT Da'!AS352+'SAR Da'!AS352+'URQ Da'!AS352+'ROC Da'!AS352+'SM Da'!AS352+'BN Da'!AS352+'BS Da'!AS352+'TDC Da'!AS352</f>
        <v>59</v>
      </c>
      <c r="AT352" s="232">
        <f>+SUM(RED_InfraMR[[#This Row],[B.02.1 - Parque de Coches Eléctricos Motrices]:[B.02.3 - Parque de Coches Eléctricos Motrices Tipo R]])</f>
        <v>942</v>
      </c>
      <c r="AU352" s="55">
        <f>+'MIT Da'!AU352+'SAR Da'!AU352+'URQ Da'!AU352+'ROC Da'!AU352+'SM Da'!AU352+'BN Da'!AU352+'BS Da'!AU352+'TDC Da'!AU352</f>
        <v>43</v>
      </c>
      <c r="AV352" s="55">
        <f>+'MIT Da'!AV352+'SAR Da'!AV352+'URQ Da'!AV352+'ROC Da'!AV352+'SM Da'!AV352+'BN Da'!AV352+'BS Da'!AV352+'TDC Da'!AV352</f>
        <v>3</v>
      </c>
      <c r="AW352" s="55">
        <f>+'MIT Da'!AW352+'SAR Da'!AW352+'URQ Da'!AW352+'ROC Da'!AW352+'SM Da'!AW352+'BN Da'!AW352+'BS Da'!AW352+'TDC Da'!AW352</f>
        <v>66</v>
      </c>
      <c r="AX352" s="232">
        <f>+SUM(RED_InfraMR[[#This Row],[B.03.1 - Parque de Coches Motores Motrices Remolcados]:[B.03.3 - Parque de Coches Motores Motrices Cabina]])</f>
        <v>112</v>
      </c>
      <c r="AY352" s="55">
        <f>+'MIT Da'!AY352+'SAR Da'!AY352+'URQ Da'!AY352+'ROC Da'!AY352+'SM Da'!AY352+'BN Da'!AY352+'BS Da'!AY352+'TDC Da'!AY352</f>
        <v>314</v>
      </c>
      <c r="AZ352" s="55">
        <f>+'MIT Da'!AZ352+'SAR Da'!AZ352+'URQ Da'!AZ352+'ROC Da'!AZ352+'SM Da'!AZ352+'BN Da'!AZ352+'BS Da'!AZ352+'TDC Da'!AZ352</f>
        <v>139</v>
      </c>
      <c r="BA352" s="55">
        <f>+'MIT Da'!BA352+'SAR Da'!BA352+'URQ Da'!BA352+'ROC Da'!BA352+'SM Da'!BA352+'BN Da'!BA352+'BS Da'!BA352+'TDC Da'!BA352</f>
        <v>34</v>
      </c>
      <c r="BB352" s="55">
        <f>+'MIT Da'!BB352+'SAR Da'!BB352+'URQ Da'!BB352+'ROC Da'!BB352+'SM Da'!BB352+'BN Da'!BB352+'BS Da'!BB352+'TDC Da'!BB352</f>
        <v>20</v>
      </c>
      <c r="BC352" s="232">
        <f>+SUM(RED_InfraMR[[#This Row],[B.04.1 - Parque de Coches Remolcados Clase Unica]:[B.04.5 - Parque de Coches Remolcados para Servicios Especiales (Cartoneros)]])</f>
        <v>507</v>
      </c>
      <c r="BD352" s="393">
        <f>+'MIT Da'!BD352+'SAR Da'!BD352+'URQ Da'!BD352+'ROC Da'!BD352+'SM Da'!BD352+'BN Da'!BD352+'BS Da'!BD352+'TDC Da'!BD352</f>
        <v>228</v>
      </c>
      <c r="BE352" s="55">
        <f>+'MIT Da'!BE352+'SAR Da'!BE352+'URQ Da'!BE352+'ROC Da'!BE352+'SM Da'!BE352+'BN Da'!BE352+'BS Da'!BE352+'TDC Da'!BE352</f>
        <v>4</v>
      </c>
      <c r="BF352" s="55">
        <f>+'MIT Da'!BF352+'SAR Da'!BF352+'URQ Da'!BF352+'ROC Da'!BF352+'SM Da'!BF352+'BN Da'!BF352+'BS Da'!BF352+'TDC Da'!BF352</f>
        <v>131</v>
      </c>
      <c r="BG352" s="235"/>
    </row>
    <row r="353" spans="1:60">
      <c r="A353" s="1">
        <v>2022</v>
      </c>
      <c r="B353" s="1" t="s">
        <v>64</v>
      </c>
      <c r="C353" s="10">
        <f>+'MIT Da'!C353+'SAR Da'!C353+'URQ Da'!C353+'ROC Da'!C353+'SM Da'!C353+'BN Da'!C353+'BS Da'!C353+'TDC Da'!C353</f>
        <v>248.667</v>
      </c>
      <c r="D353" s="10">
        <f>+'MIT Da'!D353+'SAR Da'!D353+'URQ Da'!D353+'ROC Da'!D353+'SM Da'!D353+'BN Da'!D353+'BS Da'!D353+'TDC Da'!D353</f>
        <v>457.33800000000008</v>
      </c>
      <c r="E353" s="10">
        <f>+'MIT Da'!E353+'SAR Da'!E353+'URQ Da'!E353+'ROC Da'!E353+'SM Da'!E353+'BN Da'!E353+'BS Da'!E353+'TDC Da'!E353</f>
        <v>0</v>
      </c>
      <c r="F353" s="10">
        <f>+'MIT Da'!F353+'SAR Da'!F353+'URQ Da'!F353+'ROC Da'!F353+'SM Da'!F353+'BN Da'!F353+'BS Da'!F353+'TDC Da'!F353</f>
        <v>258.18664000000001</v>
      </c>
      <c r="G353" s="192">
        <f>+'MIT Da'!G353+'SAR Da'!G353+'URQ Da'!G353+'ROC Da'!G353+'SM Da'!G353+'BN Da'!G353+'BS Da'!G353+'TDC Da'!G353</f>
        <v>964.19164000000001</v>
      </c>
      <c r="H353" s="192">
        <f>+'MIT Da'!H353+'SAR Da'!H353+'URQ Da'!H353+'ROC Da'!H353+'SM Da'!H353+'BN Da'!H353+'BS Da'!H353+'TDC Da'!H353</f>
        <v>910.82264000000009</v>
      </c>
      <c r="I353" s="10">
        <f>+'MIT Da'!I353+'SAR Da'!I353+'URQ Da'!I353+'ROC Da'!I353+'SM Da'!I353+'BN Da'!I353+'BS Da'!I353+'TDC Da'!I353</f>
        <v>1012.4090099999999</v>
      </c>
      <c r="J353" s="10">
        <f>+'MIT Da'!J353+'SAR Da'!J353+'URQ Da'!J353+'ROC Da'!J353+'SM Da'!J353+'BN Da'!J353+'BS Da'!J353+'TDC Da'!J353</f>
        <v>1171.7639099999999</v>
      </c>
      <c r="K353" s="10">
        <f>+'MIT Da'!K353+'SAR Da'!K353+'URQ Da'!K353+'ROC Da'!K353+'SM Da'!K353+'BN Da'!K353+'BS Da'!K353+'TDC Da'!K353</f>
        <v>54.516999999999996</v>
      </c>
      <c r="L353" s="10">
        <f>+'MIT Da'!L353+'SAR Da'!L353+'URQ Da'!L353+'ROC Da'!L353+'SM Da'!L353+'BN Da'!L353+'BS Da'!L353+'TDC Da'!L353</f>
        <v>542.23900000000003</v>
      </c>
      <c r="M353" s="10">
        <f>+'MIT Da'!M353+'SAR Da'!M353+'URQ Da'!M353+'ROC Da'!M353+'SM Da'!M353+'BN Da'!M353+'BS Da'!M353+'TDC Da'!M353</f>
        <v>21.314999999999998</v>
      </c>
      <c r="N353" s="192">
        <f>+'MIT Da'!N353+'SAR Da'!N353+'URQ Da'!N353+'ROC Da'!N353+'SM Da'!N353+'BN Da'!N353+'BS Da'!N353+'TDC Da'!N353</f>
        <v>1714.0029099999997</v>
      </c>
      <c r="O353" s="192">
        <f>+'MIT Da'!O353+'SAR Da'!O353+'URQ Da'!O353+'ROC Da'!O353+'SM Da'!O353+'BN Da'!O353+'BS Da'!O353+'TDC Da'!O353</f>
        <v>1659.6129099999996</v>
      </c>
      <c r="P353" s="55">
        <f>+'MIT Da'!P353+'SAR Da'!P353+'URQ Da'!P353+'ROC Da'!P353+'SM Da'!P353+'BN Da'!P353+'BS Da'!P353+'TDC Da'!P353</f>
        <v>211</v>
      </c>
      <c r="Q353" s="55">
        <f>+'MIT Da'!Q353+'SAR Da'!Q353+'URQ Da'!Q353+'ROC Da'!Q353+'SM Da'!Q353+'BN Da'!Q353+'BS Da'!Q353+'TDC Da'!Q353</f>
        <v>53</v>
      </c>
      <c r="R353" s="55">
        <f>+'MIT Da'!R353+'SAR Da'!R353+'URQ Da'!R353+'ROC Da'!R353+'SM Da'!R353+'BN Da'!R353+'BS Da'!R353+'TDC Da'!R353</f>
        <v>21</v>
      </c>
      <c r="S353" s="213">
        <f>+'MIT Da'!S353+'SAR Da'!S353+'URQ Da'!S353+'ROC Da'!S353+'SM Da'!S353+'BN Da'!S353+'BS Da'!S353+'TDC Da'!S353</f>
        <v>285</v>
      </c>
      <c r="T353" s="213">
        <f>+'MIT Da'!T353+'SAR Da'!T353+'URQ Da'!T353+'ROC Da'!T353+'SM Da'!T353+'BN Da'!T353+'BS Da'!T353+'TDC Da'!T353</f>
        <v>270</v>
      </c>
      <c r="U353" s="55">
        <f>+'MIT Da'!U353+'SAR Da'!U353+'URQ Da'!U353+'ROC Da'!U353+'SM Da'!U353+'BN Da'!U353+'BS Da'!U353+'TDC Da'!U353</f>
        <v>124</v>
      </c>
      <c r="V353" s="55">
        <f>+'MIT Da'!V353+'SAR Da'!V353+'URQ Da'!V353+'ROC Da'!V353+'SM Da'!V353+'BN Da'!V353+'BS Da'!V353+'TDC Da'!V353</f>
        <v>415</v>
      </c>
      <c r="W353" s="55">
        <f>+'MIT Da'!W353+'SAR Da'!W353+'URQ Da'!W353+'ROC Da'!W353+'SM Da'!W353+'BN Da'!W353+'BS Da'!W353+'TDC Da'!W353</f>
        <v>123</v>
      </c>
      <c r="X353" s="55">
        <f>+'MIT Da'!X353+'SAR Da'!X353+'URQ Da'!X353+'ROC Da'!X353+'SM Da'!X353+'BN Da'!X353+'BS Da'!X353+'TDC Da'!X353</f>
        <v>171</v>
      </c>
      <c r="Y353" s="55">
        <f>+'MIT Da'!Y353+'SAR Da'!Y353+'URQ Da'!Y353+'ROC Da'!Y353+'SM Da'!Y353+'BN Da'!Y353+'BS Da'!Y353+'TDC Da'!Y353</f>
        <v>33</v>
      </c>
      <c r="Z353" s="219">
        <f>+'MIT Da'!Z353+'SAR Da'!Z353+'URQ Da'!Z353+'ROC Da'!Z353+'SM Da'!Z353+'BN Da'!Z353+'BS Da'!Z353+'TDC Da'!Z353</f>
        <v>866</v>
      </c>
      <c r="AA353" s="55">
        <f>+'MIT Da'!AA353+'SAR Da'!AA353+'URQ Da'!AA353+'ROC Da'!AA353+'SM Da'!AA353+'BN Da'!AA353+'BS Da'!AA353+'TDC Da'!AA353</f>
        <v>283</v>
      </c>
      <c r="AB353" s="55">
        <f>+'MIT Da'!AB353+'SAR Da'!AB353+'URQ Da'!AB353+'ROC Da'!AB353+'SM Da'!AB353+'BN Da'!AB353+'BS Da'!AB353+'TDC Da'!AB353</f>
        <v>121</v>
      </c>
      <c r="AC353" s="55">
        <f>+'MIT Da'!AC353+'SAR Da'!AC353+'URQ Da'!AC353+'ROC Da'!AC353+'SM Da'!AC353+'BN Da'!AC353+'BS Da'!AC353+'TDC Da'!AC353</f>
        <v>878</v>
      </c>
      <c r="AD353" s="219">
        <f>+'MIT Da'!AD353+'SAR Da'!AD353+'URQ Da'!AD353+'ROC Da'!AD353+'SM Da'!AD353+'BN Da'!AD353+'BS Da'!AD353+'TDC Da'!AD353</f>
        <v>1282</v>
      </c>
      <c r="AE353" s="55">
        <f>+'MIT Da'!AE353+'SAR Da'!AE353+'URQ Da'!AE353+'ROC Da'!AE353+'SM Da'!AE353+'BN Da'!AE353+'BS Da'!AE353+'TDC Da'!AE353</f>
        <v>44</v>
      </c>
      <c r="AF353" s="55">
        <f>+'MIT Da'!AF353+'SAR Da'!AF353+'URQ Da'!AF353+'ROC Da'!AF353+'SM Da'!AF353+'BN Da'!AF353+'BS Da'!AF353+'TDC Da'!AF353</f>
        <v>117</v>
      </c>
      <c r="AG353" s="55">
        <f>+'MIT Da'!AG353+'SAR Da'!AG353+'URQ Da'!AG353+'ROC Da'!AG353+'SM Da'!AG353+'BN Da'!AG353+'BS Da'!AG353+'TDC Da'!AG353</f>
        <v>432</v>
      </c>
      <c r="AH353" s="219">
        <f>+'MIT Da'!AH353+'SAR Da'!AH353+'URQ Da'!AH353+'ROC Da'!AH353+'SM Da'!AH353+'BN Da'!AH353+'BS Da'!AH353+'TDC Da'!AH353</f>
        <v>593</v>
      </c>
      <c r="AI353" s="10">
        <f>+'MIT Da'!AI353+'SAR Da'!AI353+'URQ Da'!AI353+'ROC Da'!AI353+'SM Da'!AI353+'BN Da'!AI353+'BS Da'!AI353+'TDC Da'!AI353</f>
        <v>290.80200000000002</v>
      </c>
      <c r="AJ353" s="10">
        <f>+'MIT Da'!AJ353+'SAR Da'!AJ353+'URQ Da'!AJ353+'ROC Da'!AJ353+'SM Da'!AJ353+'BN Da'!AJ353+'BS Da'!AJ353+'TDC Da'!AJ353</f>
        <v>211.15700000000001</v>
      </c>
      <c r="AK353" s="10">
        <f>+'MIT Da'!AK353+'SAR Da'!AK353+'URQ Da'!AK353+'ROC Da'!AK353+'SM Da'!AK353+'BN Da'!AK353+'BS Da'!AK353+'TDC Da'!AK353</f>
        <v>376.88299999999998</v>
      </c>
      <c r="AL353" s="222">
        <f>+'MIT Da'!AL353+'SAR Da'!AL353+'URQ Da'!AL353+'ROC Da'!AL353+'SM Da'!AL353+'BN Da'!AL353+'BS Da'!AL353+'TDC Da'!AL353</f>
        <v>878.84199999999998</v>
      </c>
      <c r="AM353" s="55">
        <f>+'MIT Da'!AM353+'SAR Da'!AM353+'URQ Da'!AM353+'ROC Da'!AM353+'SM Da'!AM353+'BN Da'!AM353+'BS Da'!AM353+'TDC Da'!AM353</f>
        <v>13</v>
      </c>
      <c r="AN353" s="55">
        <f>+'MIT Da'!AN353+'SAR Da'!AN353+'URQ Da'!AN353+'ROC Da'!AN353+'SM Da'!AN353+'BN Da'!AN353+'BS Da'!AN353+'TDC Da'!AN353</f>
        <v>65</v>
      </c>
      <c r="AO353" s="55">
        <f>+'MIT Da'!AO353+'SAR Da'!AO353+'URQ Da'!AO353+'ROC Da'!AO353+'SM Da'!AO353+'BN Da'!AO353+'BS Da'!AO353+'TDC Da'!AO353</f>
        <v>87</v>
      </c>
      <c r="AP353" s="232">
        <f>+'MIT Da'!AP353+'SAR Da'!AP353+'URQ Da'!AP353+'ROC Da'!AP353+'SM Da'!AP353+'BN Da'!AP353+'BS Da'!AP353+'TDC Da'!AP353</f>
        <v>165</v>
      </c>
      <c r="AQ353" s="55">
        <f>+'MIT Da'!AQ353+'SAR Da'!AQ353+'URQ Da'!AQ353+'ROC Da'!AQ353+'SM Da'!AQ353+'BN Da'!AQ353+'BS Da'!AQ353+'TDC Da'!AQ353</f>
        <v>504</v>
      </c>
      <c r="AR353" s="55">
        <f>+'MIT Da'!AR353+'SAR Da'!AR353+'URQ Da'!AR353+'ROC Da'!AR353+'SM Da'!AR353+'BN Da'!AR353+'BS Da'!AR353+'TDC Da'!AR353</f>
        <v>379</v>
      </c>
      <c r="AS353" s="55">
        <f>+'MIT Da'!AS353+'SAR Da'!AS353+'URQ Da'!AS353+'ROC Da'!AS353+'SM Da'!AS353+'BN Da'!AS353+'BS Da'!AS353+'TDC Da'!AS353</f>
        <v>59</v>
      </c>
      <c r="AT353" s="232">
        <f>+SUM(RED_InfraMR[[#This Row],[B.02.1 - Parque de Coches Eléctricos Motrices]:[B.02.3 - Parque de Coches Eléctricos Motrices Tipo R]])</f>
        <v>942</v>
      </c>
      <c r="AU353" s="55">
        <f>+'MIT Da'!AU353+'SAR Da'!AU353+'URQ Da'!AU353+'ROC Da'!AU353+'SM Da'!AU353+'BN Da'!AU353+'BS Da'!AU353+'TDC Da'!AU353</f>
        <v>43</v>
      </c>
      <c r="AV353" s="55">
        <f>+'MIT Da'!AV353+'SAR Da'!AV353+'URQ Da'!AV353+'ROC Da'!AV353+'SM Da'!AV353+'BN Da'!AV353+'BS Da'!AV353+'TDC Da'!AV353</f>
        <v>3</v>
      </c>
      <c r="AW353" s="55">
        <f>+'MIT Da'!AW353+'SAR Da'!AW353+'URQ Da'!AW353+'ROC Da'!AW353+'SM Da'!AW353+'BN Da'!AW353+'BS Da'!AW353+'TDC Da'!AW353</f>
        <v>66</v>
      </c>
      <c r="AX353" s="232">
        <f>+SUM(RED_InfraMR[[#This Row],[B.03.1 - Parque de Coches Motores Motrices Remolcados]:[B.03.3 - Parque de Coches Motores Motrices Cabina]])</f>
        <v>112</v>
      </c>
      <c r="AY353" s="55">
        <f>+'MIT Da'!AY353+'SAR Da'!AY353+'URQ Da'!AY353+'ROC Da'!AY353+'SM Da'!AY353+'BN Da'!AY353+'BS Da'!AY353+'TDC Da'!AY353</f>
        <v>314</v>
      </c>
      <c r="AZ353" s="55">
        <f>+'MIT Da'!AZ353+'SAR Da'!AZ353+'URQ Da'!AZ353+'ROC Da'!AZ353+'SM Da'!AZ353+'BN Da'!AZ353+'BS Da'!AZ353+'TDC Da'!AZ353</f>
        <v>139</v>
      </c>
      <c r="BA353" s="55">
        <f>+'MIT Da'!BA353+'SAR Da'!BA353+'URQ Da'!BA353+'ROC Da'!BA353+'SM Da'!BA353+'BN Da'!BA353+'BS Da'!BA353+'TDC Da'!BA353</f>
        <v>34</v>
      </c>
      <c r="BB353" s="55">
        <f>+'MIT Da'!BB353+'SAR Da'!BB353+'URQ Da'!BB353+'ROC Da'!BB353+'SM Da'!BB353+'BN Da'!BB353+'BS Da'!BB353+'TDC Da'!BB353</f>
        <v>20</v>
      </c>
      <c r="BC353" s="232">
        <f>+SUM(RED_InfraMR[[#This Row],[B.04.1 - Parque de Coches Remolcados Clase Unica]:[B.04.5 - Parque de Coches Remolcados para Servicios Especiales (Cartoneros)]])</f>
        <v>507</v>
      </c>
      <c r="BD353" s="393">
        <f>+'MIT Da'!BD353+'SAR Da'!BD353+'URQ Da'!BD353+'ROC Da'!BD353+'SM Da'!BD353+'BN Da'!BD353+'BS Da'!BD353+'TDC Da'!BD353</f>
        <v>228</v>
      </c>
      <c r="BE353" s="55">
        <f>+'MIT Da'!BE353+'SAR Da'!BE353+'URQ Da'!BE353+'ROC Da'!BE353+'SM Da'!BE353+'BN Da'!BE353+'BS Da'!BE353+'TDC Da'!BE353</f>
        <v>4</v>
      </c>
      <c r="BF353" s="55">
        <f>+'MIT Da'!BF353+'SAR Da'!BF353+'URQ Da'!BF353+'ROC Da'!BF353+'SM Da'!BF353+'BN Da'!BF353+'BS Da'!BF353+'TDC Da'!BF353</f>
        <v>131</v>
      </c>
      <c r="BG353" s="235"/>
    </row>
    <row r="354" spans="1:60">
      <c r="A354" s="1">
        <v>2022</v>
      </c>
      <c r="B354" s="1" t="s">
        <v>65</v>
      </c>
      <c r="C354" s="10">
        <f>+'MIT Da'!C354+'SAR Da'!C354+'URQ Da'!C354+'ROC Da'!C354+'SM Da'!C354+'BN Da'!C354+'BS Da'!C354+'TDC Da'!C354</f>
        <v>248.667</v>
      </c>
      <c r="D354" s="10">
        <f>+'MIT Da'!D354+'SAR Da'!D354+'URQ Da'!D354+'ROC Da'!D354+'SM Da'!D354+'BN Da'!D354+'BS Da'!D354+'TDC Da'!D354</f>
        <v>457.33800000000008</v>
      </c>
      <c r="E354" s="10">
        <f>+'MIT Da'!E354+'SAR Da'!E354+'URQ Da'!E354+'ROC Da'!E354+'SM Da'!E354+'BN Da'!E354+'BS Da'!E354+'TDC Da'!E354</f>
        <v>0</v>
      </c>
      <c r="F354" s="10">
        <f>+'MIT Da'!F354+'SAR Da'!F354+'URQ Da'!F354+'ROC Da'!F354+'SM Da'!F354+'BN Da'!F354+'BS Da'!F354+'TDC Da'!F354</f>
        <v>258.18664000000001</v>
      </c>
      <c r="G354" s="192">
        <f>+'MIT Da'!G354+'SAR Da'!G354+'URQ Da'!G354+'ROC Da'!G354+'SM Da'!G354+'BN Da'!G354+'BS Da'!G354+'TDC Da'!G354</f>
        <v>964.19164000000001</v>
      </c>
      <c r="H354" s="192">
        <f>+'MIT Da'!H354+'SAR Da'!H354+'URQ Da'!H354+'ROC Da'!H354+'SM Da'!H354+'BN Da'!H354+'BS Da'!H354+'TDC Da'!H354</f>
        <v>910.82264000000009</v>
      </c>
      <c r="I354" s="10">
        <f>+'MIT Da'!I354+'SAR Da'!I354+'URQ Da'!I354+'ROC Da'!I354+'SM Da'!I354+'BN Da'!I354+'BS Da'!I354+'TDC Da'!I354</f>
        <v>1012.4090099999999</v>
      </c>
      <c r="J354" s="10">
        <f>+'MIT Da'!J354+'SAR Da'!J354+'URQ Da'!J354+'ROC Da'!J354+'SM Da'!J354+'BN Da'!J354+'BS Da'!J354+'TDC Da'!J354</f>
        <v>1171.7639099999999</v>
      </c>
      <c r="K354" s="10">
        <f>+'MIT Da'!K354+'SAR Da'!K354+'URQ Da'!K354+'ROC Da'!K354+'SM Da'!K354+'BN Da'!K354+'BS Da'!K354+'TDC Da'!K354</f>
        <v>54.516999999999996</v>
      </c>
      <c r="L354" s="10">
        <f>+'MIT Da'!L354+'SAR Da'!L354+'URQ Da'!L354+'ROC Da'!L354+'SM Da'!L354+'BN Da'!L354+'BS Da'!L354+'TDC Da'!L354</f>
        <v>542.23900000000003</v>
      </c>
      <c r="M354" s="10">
        <f>+'MIT Da'!M354+'SAR Da'!M354+'URQ Da'!M354+'ROC Da'!M354+'SM Da'!M354+'BN Da'!M354+'BS Da'!M354+'TDC Da'!M354</f>
        <v>21.314999999999998</v>
      </c>
      <c r="N354" s="192">
        <f>+'MIT Da'!N354+'SAR Da'!N354+'URQ Da'!N354+'ROC Da'!N354+'SM Da'!N354+'BN Da'!N354+'BS Da'!N354+'TDC Da'!N354</f>
        <v>1714.0029099999997</v>
      </c>
      <c r="O354" s="192">
        <f>+'MIT Da'!O354+'SAR Da'!O354+'URQ Da'!O354+'ROC Da'!O354+'SM Da'!O354+'BN Da'!O354+'BS Da'!O354+'TDC Da'!O354</f>
        <v>1659.6129099999996</v>
      </c>
      <c r="P354" s="55">
        <f>+'MIT Da'!P354+'SAR Da'!P354+'URQ Da'!P354+'ROC Da'!P354+'SM Da'!P354+'BN Da'!P354+'BS Da'!P354+'TDC Da'!P354</f>
        <v>211</v>
      </c>
      <c r="Q354" s="55">
        <f>+'MIT Da'!Q354+'SAR Da'!Q354+'URQ Da'!Q354+'ROC Da'!Q354+'SM Da'!Q354+'BN Da'!Q354+'BS Da'!Q354+'TDC Da'!Q354</f>
        <v>53</v>
      </c>
      <c r="R354" s="55">
        <f>+'MIT Da'!R354+'SAR Da'!R354+'URQ Da'!R354+'ROC Da'!R354+'SM Da'!R354+'BN Da'!R354+'BS Da'!R354+'TDC Da'!R354</f>
        <v>21</v>
      </c>
      <c r="S354" s="213">
        <f>+'MIT Da'!S354+'SAR Da'!S354+'URQ Da'!S354+'ROC Da'!S354+'SM Da'!S354+'BN Da'!S354+'BS Da'!S354+'TDC Da'!S354</f>
        <v>285</v>
      </c>
      <c r="T354" s="213">
        <f>+'MIT Da'!T354+'SAR Da'!T354+'URQ Da'!T354+'ROC Da'!T354+'SM Da'!T354+'BN Da'!T354+'BS Da'!T354+'TDC Da'!T354</f>
        <v>270</v>
      </c>
      <c r="U354" s="55">
        <f>+'MIT Da'!U354+'SAR Da'!U354+'URQ Da'!U354+'ROC Da'!U354+'SM Da'!U354+'BN Da'!U354+'BS Da'!U354+'TDC Da'!U354</f>
        <v>124</v>
      </c>
      <c r="V354" s="55">
        <f>+'MIT Da'!V354+'SAR Da'!V354+'URQ Da'!V354+'ROC Da'!V354+'SM Da'!V354+'BN Da'!V354+'BS Da'!V354+'TDC Da'!V354</f>
        <v>415</v>
      </c>
      <c r="W354" s="55">
        <f>+'MIT Da'!W354+'SAR Da'!W354+'URQ Da'!W354+'ROC Da'!W354+'SM Da'!W354+'BN Da'!W354+'BS Da'!W354+'TDC Da'!W354</f>
        <v>123</v>
      </c>
      <c r="X354" s="55">
        <f>+'MIT Da'!X354+'SAR Da'!X354+'URQ Da'!X354+'ROC Da'!X354+'SM Da'!X354+'BN Da'!X354+'BS Da'!X354+'TDC Da'!X354</f>
        <v>171</v>
      </c>
      <c r="Y354" s="55">
        <f>+'MIT Da'!Y354+'SAR Da'!Y354+'URQ Da'!Y354+'ROC Da'!Y354+'SM Da'!Y354+'BN Da'!Y354+'BS Da'!Y354+'TDC Da'!Y354</f>
        <v>33</v>
      </c>
      <c r="Z354" s="219">
        <f>+'MIT Da'!Z354+'SAR Da'!Z354+'URQ Da'!Z354+'ROC Da'!Z354+'SM Da'!Z354+'BN Da'!Z354+'BS Da'!Z354+'TDC Da'!Z354</f>
        <v>866</v>
      </c>
      <c r="AA354" s="55">
        <f>+'MIT Da'!AA354+'SAR Da'!AA354+'URQ Da'!AA354+'ROC Da'!AA354+'SM Da'!AA354+'BN Da'!AA354+'BS Da'!AA354+'TDC Da'!AA354</f>
        <v>283</v>
      </c>
      <c r="AB354" s="55">
        <f>+'MIT Da'!AB354+'SAR Da'!AB354+'URQ Da'!AB354+'ROC Da'!AB354+'SM Da'!AB354+'BN Da'!AB354+'BS Da'!AB354+'TDC Da'!AB354</f>
        <v>121</v>
      </c>
      <c r="AC354" s="55">
        <f>+'MIT Da'!AC354+'SAR Da'!AC354+'URQ Da'!AC354+'ROC Da'!AC354+'SM Da'!AC354+'BN Da'!AC354+'BS Da'!AC354+'TDC Da'!AC354</f>
        <v>878</v>
      </c>
      <c r="AD354" s="219">
        <f>+'MIT Da'!AD354+'SAR Da'!AD354+'URQ Da'!AD354+'ROC Da'!AD354+'SM Da'!AD354+'BN Da'!AD354+'BS Da'!AD354+'TDC Da'!AD354</f>
        <v>1282</v>
      </c>
      <c r="AE354" s="55">
        <f>+'MIT Da'!AE354+'SAR Da'!AE354+'URQ Da'!AE354+'ROC Da'!AE354+'SM Da'!AE354+'BN Da'!AE354+'BS Da'!AE354+'TDC Da'!AE354</f>
        <v>44</v>
      </c>
      <c r="AF354" s="55">
        <f>+'MIT Da'!AF354+'SAR Da'!AF354+'URQ Da'!AF354+'ROC Da'!AF354+'SM Da'!AF354+'BN Da'!AF354+'BS Da'!AF354+'TDC Da'!AF354</f>
        <v>117</v>
      </c>
      <c r="AG354" s="55">
        <f>+'MIT Da'!AG354+'SAR Da'!AG354+'URQ Da'!AG354+'ROC Da'!AG354+'SM Da'!AG354+'BN Da'!AG354+'BS Da'!AG354+'TDC Da'!AG354</f>
        <v>432</v>
      </c>
      <c r="AH354" s="219">
        <f>+'MIT Da'!AH354+'SAR Da'!AH354+'URQ Da'!AH354+'ROC Da'!AH354+'SM Da'!AH354+'BN Da'!AH354+'BS Da'!AH354+'TDC Da'!AH354</f>
        <v>593</v>
      </c>
      <c r="AI354" s="10">
        <f>+'MIT Da'!AI354+'SAR Da'!AI354+'URQ Da'!AI354+'ROC Da'!AI354+'SM Da'!AI354+'BN Da'!AI354+'BS Da'!AI354+'TDC Da'!AI354</f>
        <v>290.80200000000002</v>
      </c>
      <c r="AJ354" s="10">
        <f>+'MIT Da'!AJ354+'SAR Da'!AJ354+'URQ Da'!AJ354+'ROC Da'!AJ354+'SM Da'!AJ354+'BN Da'!AJ354+'BS Da'!AJ354+'TDC Da'!AJ354</f>
        <v>211.15700000000001</v>
      </c>
      <c r="AK354" s="10">
        <f>+'MIT Da'!AK354+'SAR Da'!AK354+'URQ Da'!AK354+'ROC Da'!AK354+'SM Da'!AK354+'BN Da'!AK354+'BS Da'!AK354+'TDC Da'!AK354</f>
        <v>376.88299999999998</v>
      </c>
      <c r="AL354" s="222">
        <f>+'MIT Da'!AL354+'SAR Da'!AL354+'URQ Da'!AL354+'ROC Da'!AL354+'SM Da'!AL354+'BN Da'!AL354+'BS Da'!AL354+'TDC Da'!AL354</f>
        <v>878.84199999999998</v>
      </c>
      <c r="AM354" s="55">
        <f>+'MIT Da'!AM354+'SAR Da'!AM354+'URQ Da'!AM354+'ROC Da'!AM354+'SM Da'!AM354+'BN Da'!AM354+'BS Da'!AM354+'TDC Da'!AM354</f>
        <v>13</v>
      </c>
      <c r="AN354" s="55">
        <f>+'MIT Da'!AN354+'SAR Da'!AN354+'URQ Da'!AN354+'ROC Da'!AN354+'SM Da'!AN354+'BN Da'!AN354+'BS Da'!AN354+'TDC Da'!AN354</f>
        <v>65</v>
      </c>
      <c r="AO354" s="55">
        <f>+'MIT Da'!AO354+'SAR Da'!AO354+'URQ Da'!AO354+'ROC Da'!AO354+'SM Da'!AO354+'BN Da'!AO354+'BS Da'!AO354+'TDC Da'!AO354</f>
        <v>87</v>
      </c>
      <c r="AP354" s="232">
        <f>+'MIT Da'!AP354+'SAR Da'!AP354+'URQ Da'!AP354+'ROC Da'!AP354+'SM Da'!AP354+'BN Da'!AP354+'BS Da'!AP354+'TDC Da'!AP354</f>
        <v>165</v>
      </c>
      <c r="AQ354" s="55">
        <f>+'MIT Da'!AQ354+'SAR Da'!AQ354+'URQ Da'!AQ354+'ROC Da'!AQ354+'SM Da'!AQ354+'BN Da'!AQ354+'BS Da'!AQ354+'TDC Da'!AQ354</f>
        <v>504</v>
      </c>
      <c r="AR354" s="55">
        <f>+'MIT Da'!AR354+'SAR Da'!AR354+'URQ Da'!AR354+'ROC Da'!AR354+'SM Da'!AR354+'BN Da'!AR354+'BS Da'!AR354+'TDC Da'!AR354</f>
        <v>379</v>
      </c>
      <c r="AS354" s="55">
        <f>+'MIT Da'!AS354+'SAR Da'!AS354+'URQ Da'!AS354+'ROC Da'!AS354+'SM Da'!AS354+'BN Da'!AS354+'BS Da'!AS354+'TDC Da'!AS354</f>
        <v>59</v>
      </c>
      <c r="AT354" s="232">
        <f>+SUM(RED_InfraMR[[#This Row],[B.02.1 - Parque de Coches Eléctricos Motrices]:[B.02.3 - Parque de Coches Eléctricos Motrices Tipo R]])</f>
        <v>942</v>
      </c>
      <c r="AU354" s="55">
        <f>+'MIT Da'!AU354+'SAR Da'!AU354+'URQ Da'!AU354+'ROC Da'!AU354+'SM Da'!AU354+'BN Da'!AU354+'BS Da'!AU354+'TDC Da'!AU354</f>
        <v>43</v>
      </c>
      <c r="AV354" s="55">
        <f>+'MIT Da'!AV354+'SAR Da'!AV354+'URQ Da'!AV354+'ROC Da'!AV354+'SM Da'!AV354+'BN Da'!AV354+'BS Da'!AV354+'TDC Da'!AV354</f>
        <v>3</v>
      </c>
      <c r="AW354" s="55">
        <f>+'MIT Da'!AW354+'SAR Da'!AW354+'URQ Da'!AW354+'ROC Da'!AW354+'SM Da'!AW354+'BN Da'!AW354+'BS Da'!AW354+'TDC Da'!AW354</f>
        <v>66</v>
      </c>
      <c r="AX354" s="232">
        <f>+SUM(RED_InfraMR[[#This Row],[B.03.1 - Parque de Coches Motores Motrices Remolcados]:[B.03.3 - Parque de Coches Motores Motrices Cabina]])</f>
        <v>112</v>
      </c>
      <c r="AY354" s="55">
        <f>+'MIT Da'!AY354+'SAR Da'!AY354+'URQ Da'!AY354+'ROC Da'!AY354+'SM Da'!AY354+'BN Da'!AY354+'BS Da'!AY354+'TDC Da'!AY354</f>
        <v>314</v>
      </c>
      <c r="AZ354" s="55">
        <f>+'MIT Da'!AZ354+'SAR Da'!AZ354+'URQ Da'!AZ354+'ROC Da'!AZ354+'SM Da'!AZ354+'BN Da'!AZ354+'BS Da'!AZ354+'TDC Da'!AZ354</f>
        <v>139</v>
      </c>
      <c r="BA354" s="55">
        <f>+'MIT Da'!BA354+'SAR Da'!BA354+'URQ Da'!BA354+'ROC Da'!BA354+'SM Da'!BA354+'BN Da'!BA354+'BS Da'!BA354+'TDC Da'!BA354</f>
        <v>34</v>
      </c>
      <c r="BB354" s="55">
        <f>+'MIT Da'!BB354+'SAR Da'!BB354+'URQ Da'!BB354+'ROC Da'!BB354+'SM Da'!BB354+'BN Da'!BB354+'BS Da'!BB354+'TDC Da'!BB354</f>
        <v>20</v>
      </c>
      <c r="BC354" s="232">
        <f>+SUM(RED_InfraMR[[#This Row],[B.04.1 - Parque de Coches Remolcados Clase Unica]:[B.04.5 - Parque de Coches Remolcados para Servicios Especiales (Cartoneros)]])</f>
        <v>507</v>
      </c>
      <c r="BD354" s="393">
        <f>+'MIT Da'!BD354+'SAR Da'!BD354+'URQ Da'!BD354+'ROC Da'!BD354+'SM Da'!BD354+'BN Da'!BD354+'BS Da'!BD354+'TDC Da'!BD354</f>
        <v>228</v>
      </c>
      <c r="BE354" s="55">
        <f>+'MIT Da'!BE354+'SAR Da'!BE354+'URQ Da'!BE354+'ROC Da'!BE354+'SM Da'!BE354+'BN Da'!BE354+'BS Da'!BE354+'TDC Da'!BE354</f>
        <v>4</v>
      </c>
      <c r="BF354" s="55">
        <f>+'MIT Da'!BF354+'SAR Da'!BF354+'URQ Da'!BF354+'ROC Da'!BF354+'SM Da'!BF354+'BN Da'!BF354+'BS Da'!BF354+'TDC Da'!BF354</f>
        <v>131</v>
      </c>
      <c r="BG354" s="235"/>
    </row>
    <row r="355" spans="1:60">
      <c r="A355" s="1">
        <v>2022</v>
      </c>
      <c r="B355" s="1" t="s">
        <v>66</v>
      </c>
      <c r="C355" s="10">
        <f>+'MIT Da'!C355+'SAR Da'!C355+'URQ Da'!C355+'ROC Da'!C355+'SM Da'!C355+'BN Da'!C355+'BS Da'!C355+'TDC Da'!C355</f>
        <v>248.667</v>
      </c>
      <c r="D355" s="10">
        <f>+'MIT Da'!D355+'SAR Da'!D355+'URQ Da'!D355+'ROC Da'!D355+'SM Da'!D355+'BN Da'!D355+'BS Da'!D355+'TDC Da'!D355</f>
        <v>457.33800000000008</v>
      </c>
      <c r="E355" s="10">
        <f>+'MIT Da'!E355+'SAR Da'!E355+'URQ Da'!E355+'ROC Da'!E355+'SM Da'!E355+'BN Da'!E355+'BS Da'!E355+'TDC Da'!E355</f>
        <v>0</v>
      </c>
      <c r="F355" s="10">
        <f>+'MIT Da'!F355+'SAR Da'!F355+'URQ Da'!F355+'ROC Da'!F355+'SM Da'!F355+'BN Da'!F355+'BS Da'!F355+'TDC Da'!F355</f>
        <v>258.18664000000001</v>
      </c>
      <c r="G355" s="192">
        <f>+'MIT Da'!G355+'SAR Da'!G355+'URQ Da'!G355+'ROC Da'!G355+'SM Da'!G355+'BN Da'!G355+'BS Da'!G355+'TDC Da'!G355</f>
        <v>964.19164000000001</v>
      </c>
      <c r="H355" s="192">
        <f>+'MIT Da'!H355+'SAR Da'!H355+'URQ Da'!H355+'ROC Da'!H355+'SM Da'!H355+'BN Da'!H355+'BS Da'!H355+'TDC Da'!H355</f>
        <v>910.82264000000009</v>
      </c>
      <c r="I355" s="10">
        <f>+'MIT Da'!I355+'SAR Da'!I355+'URQ Da'!I355+'ROC Da'!I355+'SM Da'!I355+'BN Da'!I355+'BS Da'!I355+'TDC Da'!I355</f>
        <v>1012.4090099999999</v>
      </c>
      <c r="J355" s="10">
        <f>+'MIT Da'!J355+'SAR Da'!J355+'URQ Da'!J355+'ROC Da'!J355+'SM Da'!J355+'BN Da'!J355+'BS Da'!J355+'TDC Da'!J355</f>
        <v>1171.7639099999999</v>
      </c>
      <c r="K355" s="10">
        <f>+'MIT Da'!K355+'SAR Da'!K355+'URQ Da'!K355+'ROC Da'!K355+'SM Da'!K355+'BN Da'!K355+'BS Da'!K355+'TDC Da'!K355</f>
        <v>54.516999999999996</v>
      </c>
      <c r="L355" s="10">
        <f>+'MIT Da'!L355+'SAR Da'!L355+'URQ Da'!L355+'ROC Da'!L355+'SM Da'!L355+'BN Da'!L355+'BS Da'!L355+'TDC Da'!L355</f>
        <v>542.23900000000003</v>
      </c>
      <c r="M355" s="10">
        <f>+'MIT Da'!M355+'SAR Da'!M355+'URQ Da'!M355+'ROC Da'!M355+'SM Da'!M355+'BN Da'!M355+'BS Da'!M355+'TDC Da'!M355</f>
        <v>21.314999999999998</v>
      </c>
      <c r="N355" s="192">
        <f>+'MIT Da'!N355+'SAR Da'!N355+'URQ Da'!N355+'ROC Da'!N355+'SM Da'!N355+'BN Da'!N355+'BS Da'!N355+'TDC Da'!N355</f>
        <v>1714.0029099999997</v>
      </c>
      <c r="O355" s="192">
        <f>+'MIT Da'!O355+'SAR Da'!O355+'URQ Da'!O355+'ROC Da'!O355+'SM Da'!O355+'BN Da'!O355+'BS Da'!O355+'TDC Da'!O355</f>
        <v>1659.6129099999996</v>
      </c>
      <c r="P355" s="55">
        <f>+'MIT Da'!P355+'SAR Da'!P355+'URQ Da'!P355+'ROC Da'!P355+'SM Da'!P355+'BN Da'!P355+'BS Da'!P355+'TDC Da'!P355</f>
        <v>211</v>
      </c>
      <c r="Q355" s="55">
        <f>+'MIT Da'!Q355+'SAR Da'!Q355+'URQ Da'!Q355+'ROC Da'!Q355+'SM Da'!Q355+'BN Da'!Q355+'BS Da'!Q355+'TDC Da'!Q355</f>
        <v>53</v>
      </c>
      <c r="R355" s="55">
        <f>+'MIT Da'!R355+'SAR Da'!R355+'URQ Da'!R355+'ROC Da'!R355+'SM Da'!R355+'BN Da'!R355+'BS Da'!R355+'TDC Da'!R355</f>
        <v>21</v>
      </c>
      <c r="S355" s="213">
        <f>+'MIT Da'!S355+'SAR Da'!S355+'URQ Da'!S355+'ROC Da'!S355+'SM Da'!S355+'BN Da'!S355+'BS Da'!S355+'TDC Da'!S355</f>
        <v>285</v>
      </c>
      <c r="T355" s="213">
        <f>+'MIT Da'!T355+'SAR Da'!T355+'URQ Da'!T355+'ROC Da'!T355+'SM Da'!T355+'BN Da'!T355+'BS Da'!T355+'TDC Da'!T355</f>
        <v>270</v>
      </c>
      <c r="U355" s="55">
        <f>+'MIT Da'!U355+'SAR Da'!U355+'URQ Da'!U355+'ROC Da'!U355+'SM Da'!U355+'BN Da'!U355+'BS Da'!U355+'TDC Da'!U355</f>
        <v>124</v>
      </c>
      <c r="V355" s="55">
        <f>+'MIT Da'!V355+'SAR Da'!V355+'URQ Da'!V355+'ROC Da'!V355+'SM Da'!V355+'BN Da'!V355+'BS Da'!V355+'TDC Da'!V355</f>
        <v>415</v>
      </c>
      <c r="W355" s="55">
        <f>+'MIT Da'!W355+'SAR Da'!W355+'URQ Da'!W355+'ROC Da'!W355+'SM Da'!W355+'BN Da'!W355+'BS Da'!W355+'TDC Da'!W355</f>
        <v>123</v>
      </c>
      <c r="X355" s="55">
        <f>+'MIT Da'!X355+'SAR Da'!X355+'URQ Da'!X355+'ROC Da'!X355+'SM Da'!X355+'BN Da'!X355+'BS Da'!X355+'TDC Da'!X355</f>
        <v>171</v>
      </c>
      <c r="Y355" s="55">
        <f>+'MIT Da'!Y355+'SAR Da'!Y355+'URQ Da'!Y355+'ROC Da'!Y355+'SM Da'!Y355+'BN Da'!Y355+'BS Da'!Y355+'TDC Da'!Y355</f>
        <v>33</v>
      </c>
      <c r="Z355" s="219">
        <f>+'MIT Da'!Z355+'SAR Da'!Z355+'URQ Da'!Z355+'ROC Da'!Z355+'SM Da'!Z355+'BN Da'!Z355+'BS Da'!Z355+'TDC Da'!Z355</f>
        <v>866</v>
      </c>
      <c r="AA355" s="55">
        <f>+'MIT Da'!AA355+'SAR Da'!AA355+'URQ Da'!AA355+'ROC Da'!AA355+'SM Da'!AA355+'BN Da'!AA355+'BS Da'!AA355+'TDC Da'!AA355</f>
        <v>283</v>
      </c>
      <c r="AB355" s="55">
        <f>+'MIT Da'!AB355+'SAR Da'!AB355+'URQ Da'!AB355+'ROC Da'!AB355+'SM Da'!AB355+'BN Da'!AB355+'BS Da'!AB355+'TDC Da'!AB355</f>
        <v>121</v>
      </c>
      <c r="AC355" s="55">
        <f>+'MIT Da'!AC355+'SAR Da'!AC355+'URQ Da'!AC355+'ROC Da'!AC355+'SM Da'!AC355+'BN Da'!AC355+'BS Da'!AC355+'TDC Da'!AC355</f>
        <v>878</v>
      </c>
      <c r="AD355" s="219">
        <f>+'MIT Da'!AD355+'SAR Da'!AD355+'URQ Da'!AD355+'ROC Da'!AD355+'SM Da'!AD355+'BN Da'!AD355+'BS Da'!AD355+'TDC Da'!AD355</f>
        <v>1282</v>
      </c>
      <c r="AE355" s="55">
        <f>+'MIT Da'!AE355+'SAR Da'!AE355+'URQ Da'!AE355+'ROC Da'!AE355+'SM Da'!AE355+'BN Da'!AE355+'BS Da'!AE355+'TDC Da'!AE355</f>
        <v>44</v>
      </c>
      <c r="AF355" s="55">
        <f>+'MIT Da'!AF355+'SAR Da'!AF355+'URQ Da'!AF355+'ROC Da'!AF355+'SM Da'!AF355+'BN Da'!AF355+'BS Da'!AF355+'TDC Da'!AF355</f>
        <v>117</v>
      </c>
      <c r="AG355" s="55">
        <f>+'MIT Da'!AG355+'SAR Da'!AG355+'URQ Da'!AG355+'ROC Da'!AG355+'SM Da'!AG355+'BN Da'!AG355+'BS Da'!AG355+'TDC Da'!AG355</f>
        <v>432</v>
      </c>
      <c r="AH355" s="219">
        <f>+'MIT Da'!AH355+'SAR Da'!AH355+'URQ Da'!AH355+'ROC Da'!AH355+'SM Da'!AH355+'BN Da'!AH355+'BS Da'!AH355+'TDC Da'!AH355</f>
        <v>593</v>
      </c>
      <c r="AI355" s="10">
        <f>+'MIT Da'!AI355+'SAR Da'!AI355+'URQ Da'!AI355+'ROC Da'!AI355+'SM Da'!AI355+'BN Da'!AI355+'BS Da'!AI355+'TDC Da'!AI355</f>
        <v>290.80200000000002</v>
      </c>
      <c r="AJ355" s="10">
        <f>+'MIT Da'!AJ355+'SAR Da'!AJ355+'URQ Da'!AJ355+'ROC Da'!AJ355+'SM Da'!AJ355+'BN Da'!AJ355+'BS Da'!AJ355+'TDC Da'!AJ355</f>
        <v>211.15700000000001</v>
      </c>
      <c r="AK355" s="10">
        <f>+'MIT Da'!AK355+'SAR Da'!AK355+'URQ Da'!AK355+'ROC Da'!AK355+'SM Da'!AK355+'BN Da'!AK355+'BS Da'!AK355+'TDC Da'!AK355</f>
        <v>376.88299999999998</v>
      </c>
      <c r="AL355" s="222">
        <f>+'MIT Da'!AL355+'SAR Da'!AL355+'URQ Da'!AL355+'ROC Da'!AL355+'SM Da'!AL355+'BN Da'!AL355+'BS Da'!AL355+'TDC Da'!AL355</f>
        <v>878.84199999999998</v>
      </c>
      <c r="AM355" s="55">
        <f>+'MIT Da'!AM355+'SAR Da'!AM355+'URQ Da'!AM355+'ROC Da'!AM355+'SM Da'!AM355+'BN Da'!AM355+'BS Da'!AM355+'TDC Da'!AM355</f>
        <v>13</v>
      </c>
      <c r="AN355" s="55">
        <f>+'MIT Da'!AN355+'SAR Da'!AN355+'URQ Da'!AN355+'ROC Da'!AN355+'SM Da'!AN355+'BN Da'!AN355+'BS Da'!AN355+'TDC Da'!AN355</f>
        <v>65</v>
      </c>
      <c r="AO355" s="55">
        <f>+'MIT Da'!AO355+'SAR Da'!AO355+'URQ Da'!AO355+'ROC Da'!AO355+'SM Da'!AO355+'BN Da'!AO355+'BS Da'!AO355+'TDC Da'!AO355</f>
        <v>87</v>
      </c>
      <c r="AP355" s="232">
        <f>+'MIT Da'!AP355+'SAR Da'!AP355+'URQ Da'!AP355+'ROC Da'!AP355+'SM Da'!AP355+'BN Da'!AP355+'BS Da'!AP355+'TDC Da'!AP355</f>
        <v>165</v>
      </c>
      <c r="AQ355" s="55">
        <f>+'MIT Da'!AQ355+'SAR Da'!AQ355+'URQ Da'!AQ355+'ROC Da'!AQ355+'SM Da'!AQ355+'BN Da'!AQ355+'BS Da'!AQ355+'TDC Da'!AQ355</f>
        <v>504</v>
      </c>
      <c r="AR355" s="55">
        <f>+'MIT Da'!AR355+'SAR Da'!AR355+'URQ Da'!AR355+'ROC Da'!AR355+'SM Da'!AR355+'BN Da'!AR355+'BS Da'!AR355+'TDC Da'!AR355</f>
        <v>379</v>
      </c>
      <c r="AS355" s="55">
        <f>+'MIT Da'!AS355+'SAR Da'!AS355+'URQ Da'!AS355+'ROC Da'!AS355+'SM Da'!AS355+'BN Da'!AS355+'BS Da'!AS355+'TDC Da'!AS355</f>
        <v>59</v>
      </c>
      <c r="AT355" s="232">
        <f>+SUM(RED_InfraMR[[#This Row],[B.02.1 - Parque de Coches Eléctricos Motrices]:[B.02.3 - Parque de Coches Eléctricos Motrices Tipo R]])</f>
        <v>942</v>
      </c>
      <c r="AU355" s="55">
        <f>+'MIT Da'!AU355+'SAR Da'!AU355+'URQ Da'!AU355+'ROC Da'!AU355+'SM Da'!AU355+'BN Da'!AU355+'BS Da'!AU355+'TDC Da'!AU355</f>
        <v>43</v>
      </c>
      <c r="AV355" s="55">
        <f>+'MIT Da'!AV355+'SAR Da'!AV355+'URQ Da'!AV355+'ROC Da'!AV355+'SM Da'!AV355+'BN Da'!AV355+'BS Da'!AV355+'TDC Da'!AV355</f>
        <v>3</v>
      </c>
      <c r="AW355" s="55">
        <f>+'MIT Da'!AW355+'SAR Da'!AW355+'URQ Da'!AW355+'ROC Da'!AW355+'SM Da'!AW355+'BN Da'!AW355+'BS Da'!AW355+'TDC Da'!AW355</f>
        <v>66</v>
      </c>
      <c r="AX355" s="232">
        <f>+SUM(RED_InfraMR[[#This Row],[B.03.1 - Parque de Coches Motores Motrices Remolcados]:[B.03.3 - Parque de Coches Motores Motrices Cabina]])</f>
        <v>112</v>
      </c>
      <c r="AY355" s="55">
        <f>+'MIT Da'!AY355+'SAR Da'!AY355+'URQ Da'!AY355+'ROC Da'!AY355+'SM Da'!AY355+'BN Da'!AY355+'BS Da'!AY355+'TDC Da'!AY355</f>
        <v>314</v>
      </c>
      <c r="AZ355" s="55">
        <f>+'MIT Da'!AZ355+'SAR Da'!AZ355+'URQ Da'!AZ355+'ROC Da'!AZ355+'SM Da'!AZ355+'BN Da'!AZ355+'BS Da'!AZ355+'TDC Da'!AZ355</f>
        <v>139</v>
      </c>
      <c r="BA355" s="55">
        <f>+'MIT Da'!BA355+'SAR Da'!BA355+'URQ Da'!BA355+'ROC Da'!BA355+'SM Da'!BA355+'BN Da'!BA355+'BS Da'!BA355+'TDC Da'!BA355</f>
        <v>34</v>
      </c>
      <c r="BB355" s="55">
        <f>+'MIT Da'!BB355+'SAR Da'!BB355+'URQ Da'!BB355+'ROC Da'!BB355+'SM Da'!BB355+'BN Da'!BB355+'BS Da'!BB355+'TDC Da'!BB355</f>
        <v>20</v>
      </c>
      <c r="BC355" s="232">
        <f>+SUM(RED_InfraMR[[#This Row],[B.04.1 - Parque de Coches Remolcados Clase Unica]:[B.04.5 - Parque de Coches Remolcados para Servicios Especiales (Cartoneros)]])</f>
        <v>507</v>
      </c>
      <c r="BD355" s="393">
        <f>+'MIT Da'!BD355+'SAR Da'!BD355+'URQ Da'!BD355+'ROC Da'!BD355+'SM Da'!BD355+'BN Da'!BD355+'BS Da'!BD355+'TDC Da'!BD355</f>
        <v>228</v>
      </c>
      <c r="BE355" s="55">
        <f>+'MIT Da'!BE355+'SAR Da'!BE355+'URQ Da'!BE355+'ROC Da'!BE355+'SM Da'!BE355+'BN Da'!BE355+'BS Da'!BE355+'TDC Da'!BE355</f>
        <v>4</v>
      </c>
      <c r="BF355" s="55">
        <f>+'MIT Da'!BF355+'SAR Da'!BF355+'URQ Da'!BF355+'ROC Da'!BF355+'SM Da'!BF355+'BN Da'!BF355+'BS Da'!BF355+'TDC Da'!BF355</f>
        <v>131</v>
      </c>
      <c r="BG355" s="235"/>
    </row>
    <row r="356" spans="1:60">
      <c r="A356" s="1">
        <v>2022</v>
      </c>
      <c r="B356" s="1" t="s">
        <v>67</v>
      </c>
      <c r="C356" s="10">
        <f>+'MIT Da'!C356+'SAR Da'!C356+'URQ Da'!C356+'ROC Da'!C356+'SM Da'!C356+'BN Da'!C356+'BS Da'!C356+'TDC Da'!C356</f>
        <v>248.667</v>
      </c>
      <c r="D356" s="10">
        <f>+'MIT Da'!D356+'SAR Da'!D356+'URQ Da'!D356+'ROC Da'!D356+'SM Da'!D356+'BN Da'!D356+'BS Da'!D356+'TDC Da'!D356</f>
        <v>457.33800000000008</v>
      </c>
      <c r="E356" s="10">
        <f>+'MIT Da'!E356+'SAR Da'!E356+'URQ Da'!E356+'ROC Da'!E356+'SM Da'!E356+'BN Da'!E356+'BS Da'!E356+'TDC Da'!E356</f>
        <v>0</v>
      </c>
      <c r="F356" s="10">
        <f>+'MIT Da'!F356+'SAR Da'!F356+'URQ Da'!F356+'ROC Da'!F356+'SM Da'!F356+'BN Da'!F356+'BS Da'!F356+'TDC Da'!F356</f>
        <v>258.18664000000001</v>
      </c>
      <c r="G356" s="192">
        <f>+'MIT Da'!G356+'SAR Da'!G356+'URQ Da'!G356+'ROC Da'!G356+'SM Da'!G356+'BN Da'!G356+'BS Da'!G356+'TDC Da'!G356</f>
        <v>964.19164000000001</v>
      </c>
      <c r="H356" s="192">
        <f>+'MIT Da'!H356+'SAR Da'!H356+'URQ Da'!H356+'ROC Da'!H356+'SM Da'!H356+'BN Da'!H356+'BS Da'!H356+'TDC Da'!H356</f>
        <v>910.82264000000009</v>
      </c>
      <c r="I356" s="10">
        <f>+'MIT Da'!I356+'SAR Da'!I356+'URQ Da'!I356+'ROC Da'!I356+'SM Da'!I356+'BN Da'!I356+'BS Da'!I356+'TDC Da'!I356</f>
        <v>1012.4090099999999</v>
      </c>
      <c r="J356" s="10">
        <f>+'MIT Da'!J356+'SAR Da'!J356+'URQ Da'!J356+'ROC Da'!J356+'SM Da'!J356+'BN Da'!J356+'BS Da'!J356+'TDC Da'!J356</f>
        <v>1171.7639099999999</v>
      </c>
      <c r="K356" s="10">
        <f>+'MIT Da'!K356+'SAR Da'!K356+'URQ Da'!K356+'ROC Da'!K356+'SM Da'!K356+'BN Da'!K356+'BS Da'!K356+'TDC Da'!K356</f>
        <v>54.516999999999996</v>
      </c>
      <c r="L356" s="10">
        <f>+'MIT Da'!L356+'SAR Da'!L356+'URQ Da'!L356+'ROC Da'!L356+'SM Da'!L356+'BN Da'!L356+'BS Da'!L356+'TDC Da'!L356</f>
        <v>542.23900000000003</v>
      </c>
      <c r="M356" s="10">
        <f>+'MIT Da'!M356+'SAR Da'!M356+'URQ Da'!M356+'ROC Da'!M356+'SM Da'!M356+'BN Da'!M356+'BS Da'!M356+'TDC Da'!M356</f>
        <v>21.314999999999998</v>
      </c>
      <c r="N356" s="192">
        <f>+'MIT Da'!N356+'SAR Da'!N356+'URQ Da'!N356+'ROC Da'!N356+'SM Da'!N356+'BN Da'!N356+'BS Da'!N356+'TDC Da'!N356</f>
        <v>1714.0029099999997</v>
      </c>
      <c r="O356" s="192">
        <f>+'MIT Da'!O356+'SAR Da'!O356+'URQ Da'!O356+'ROC Da'!O356+'SM Da'!O356+'BN Da'!O356+'BS Da'!O356+'TDC Da'!O356</f>
        <v>1659.6129099999996</v>
      </c>
      <c r="P356" s="55">
        <f>+'MIT Da'!P356+'SAR Da'!P356+'URQ Da'!P356+'ROC Da'!P356+'SM Da'!P356+'BN Da'!P356+'BS Da'!P356+'TDC Da'!P356</f>
        <v>211</v>
      </c>
      <c r="Q356" s="55">
        <f>+'MIT Da'!Q356+'SAR Da'!Q356+'URQ Da'!Q356+'ROC Da'!Q356+'SM Da'!Q356+'BN Da'!Q356+'BS Da'!Q356+'TDC Da'!Q356</f>
        <v>53</v>
      </c>
      <c r="R356" s="55">
        <f>+'MIT Da'!R356+'SAR Da'!R356+'URQ Da'!R356+'ROC Da'!R356+'SM Da'!R356+'BN Da'!R356+'BS Da'!R356+'TDC Da'!R356</f>
        <v>21</v>
      </c>
      <c r="S356" s="213">
        <f>+'MIT Da'!S356+'SAR Da'!S356+'URQ Da'!S356+'ROC Da'!S356+'SM Da'!S356+'BN Da'!S356+'BS Da'!S356+'TDC Da'!S356</f>
        <v>285</v>
      </c>
      <c r="T356" s="213">
        <f>+'MIT Da'!T356+'SAR Da'!T356+'URQ Da'!T356+'ROC Da'!T356+'SM Da'!T356+'BN Da'!T356+'BS Da'!T356+'TDC Da'!T356</f>
        <v>271</v>
      </c>
      <c r="U356" s="55">
        <f>+'MIT Da'!U356+'SAR Da'!U356+'URQ Da'!U356+'ROC Da'!U356+'SM Da'!U356+'BN Da'!U356+'BS Da'!U356+'TDC Da'!U356</f>
        <v>124</v>
      </c>
      <c r="V356" s="55">
        <f>+'MIT Da'!V356+'SAR Da'!V356+'URQ Da'!V356+'ROC Da'!V356+'SM Da'!V356+'BN Da'!V356+'BS Da'!V356+'TDC Da'!V356</f>
        <v>415</v>
      </c>
      <c r="W356" s="55">
        <f>+'MIT Da'!W356+'SAR Da'!W356+'URQ Da'!W356+'ROC Da'!W356+'SM Da'!W356+'BN Da'!W356+'BS Da'!W356+'TDC Da'!W356</f>
        <v>123</v>
      </c>
      <c r="X356" s="55">
        <f>+'MIT Da'!X356+'SAR Da'!X356+'URQ Da'!X356+'ROC Da'!X356+'SM Da'!X356+'BN Da'!X356+'BS Da'!X356+'TDC Da'!X356</f>
        <v>171</v>
      </c>
      <c r="Y356" s="55">
        <f>+'MIT Da'!Y356+'SAR Da'!Y356+'URQ Da'!Y356+'ROC Da'!Y356+'SM Da'!Y356+'BN Da'!Y356+'BS Da'!Y356+'TDC Da'!Y356</f>
        <v>33</v>
      </c>
      <c r="Z356" s="219">
        <f>+'MIT Da'!Z356+'SAR Da'!Z356+'URQ Da'!Z356+'ROC Da'!Z356+'SM Da'!Z356+'BN Da'!Z356+'BS Da'!Z356+'TDC Da'!Z356</f>
        <v>866</v>
      </c>
      <c r="AA356" s="55">
        <f>+'MIT Da'!AA356+'SAR Da'!AA356+'URQ Da'!AA356+'ROC Da'!AA356+'SM Da'!AA356+'BN Da'!AA356+'BS Da'!AA356+'TDC Da'!AA356</f>
        <v>283</v>
      </c>
      <c r="AB356" s="55">
        <f>+'MIT Da'!AB356+'SAR Da'!AB356+'URQ Da'!AB356+'ROC Da'!AB356+'SM Da'!AB356+'BN Da'!AB356+'BS Da'!AB356+'TDC Da'!AB356</f>
        <v>121</v>
      </c>
      <c r="AC356" s="55">
        <f>+'MIT Da'!AC356+'SAR Da'!AC356+'URQ Da'!AC356+'ROC Da'!AC356+'SM Da'!AC356+'BN Da'!AC356+'BS Da'!AC356+'TDC Da'!AC356</f>
        <v>878</v>
      </c>
      <c r="AD356" s="219">
        <f>+'MIT Da'!AD356+'SAR Da'!AD356+'URQ Da'!AD356+'ROC Da'!AD356+'SM Da'!AD356+'BN Da'!AD356+'BS Da'!AD356+'TDC Da'!AD356</f>
        <v>1282</v>
      </c>
      <c r="AE356" s="55">
        <f>+'MIT Da'!AE356+'SAR Da'!AE356+'URQ Da'!AE356+'ROC Da'!AE356+'SM Da'!AE356+'BN Da'!AE356+'BS Da'!AE356+'TDC Da'!AE356</f>
        <v>44</v>
      </c>
      <c r="AF356" s="55">
        <f>+'MIT Da'!AF356+'SAR Da'!AF356+'URQ Da'!AF356+'ROC Da'!AF356+'SM Da'!AF356+'BN Da'!AF356+'BS Da'!AF356+'TDC Da'!AF356</f>
        <v>117</v>
      </c>
      <c r="AG356" s="55">
        <f>+'MIT Da'!AG356+'SAR Da'!AG356+'URQ Da'!AG356+'ROC Da'!AG356+'SM Da'!AG356+'BN Da'!AG356+'BS Da'!AG356+'TDC Da'!AG356</f>
        <v>432</v>
      </c>
      <c r="AH356" s="219">
        <f>+'MIT Da'!AH356+'SAR Da'!AH356+'URQ Da'!AH356+'ROC Da'!AH356+'SM Da'!AH356+'BN Da'!AH356+'BS Da'!AH356+'TDC Da'!AH356</f>
        <v>593</v>
      </c>
      <c r="AI356" s="10">
        <f>+'MIT Da'!AI356+'SAR Da'!AI356+'URQ Da'!AI356+'ROC Da'!AI356+'SM Da'!AI356+'BN Da'!AI356+'BS Da'!AI356+'TDC Da'!AI356</f>
        <v>290.80200000000002</v>
      </c>
      <c r="AJ356" s="10">
        <f>+'MIT Da'!AJ356+'SAR Da'!AJ356+'URQ Da'!AJ356+'ROC Da'!AJ356+'SM Da'!AJ356+'BN Da'!AJ356+'BS Da'!AJ356+'TDC Da'!AJ356</f>
        <v>211.15700000000001</v>
      </c>
      <c r="AK356" s="10">
        <f>+'MIT Da'!AK356+'SAR Da'!AK356+'URQ Da'!AK356+'ROC Da'!AK356+'SM Da'!AK356+'BN Da'!AK356+'BS Da'!AK356+'TDC Da'!AK356</f>
        <v>376.88299999999998</v>
      </c>
      <c r="AL356" s="222">
        <f>+'MIT Da'!AL356+'SAR Da'!AL356+'URQ Da'!AL356+'ROC Da'!AL356+'SM Da'!AL356+'BN Da'!AL356+'BS Da'!AL356+'TDC Da'!AL356</f>
        <v>878.84199999999998</v>
      </c>
      <c r="AM356" s="55">
        <f>+'MIT Da'!AM356+'SAR Da'!AM356+'URQ Da'!AM356+'ROC Da'!AM356+'SM Da'!AM356+'BN Da'!AM356+'BS Da'!AM356+'TDC Da'!AM356</f>
        <v>13</v>
      </c>
      <c r="AN356" s="55">
        <f>+'MIT Da'!AN356+'SAR Da'!AN356+'URQ Da'!AN356+'ROC Da'!AN356+'SM Da'!AN356+'BN Da'!AN356+'BS Da'!AN356+'TDC Da'!AN356</f>
        <v>65</v>
      </c>
      <c r="AO356" s="55">
        <f>+'MIT Da'!AO356+'SAR Da'!AO356+'URQ Da'!AO356+'ROC Da'!AO356+'SM Da'!AO356+'BN Da'!AO356+'BS Da'!AO356+'TDC Da'!AO356</f>
        <v>87</v>
      </c>
      <c r="AP356" s="232">
        <f>+'MIT Da'!AP356+'SAR Da'!AP356+'URQ Da'!AP356+'ROC Da'!AP356+'SM Da'!AP356+'BN Da'!AP356+'BS Da'!AP356+'TDC Da'!AP356</f>
        <v>165</v>
      </c>
      <c r="AQ356" s="55">
        <f>+'MIT Da'!AQ356+'SAR Da'!AQ356+'URQ Da'!AQ356+'ROC Da'!AQ356+'SM Da'!AQ356+'BN Da'!AQ356+'BS Da'!AQ356+'TDC Da'!AQ356</f>
        <v>504</v>
      </c>
      <c r="AR356" s="55">
        <f>+'MIT Da'!AR356+'SAR Da'!AR356+'URQ Da'!AR356+'ROC Da'!AR356+'SM Da'!AR356+'BN Da'!AR356+'BS Da'!AR356+'TDC Da'!AR356</f>
        <v>379</v>
      </c>
      <c r="AS356" s="55">
        <f>+'MIT Da'!AS356+'SAR Da'!AS356+'URQ Da'!AS356+'ROC Da'!AS356+'SM Da'!AS356+'BN Da'!AS356+'BS Da'!AS356+'TDC Da'!AS356</f>
        <v>59</v>
      </c>
      <c r="AT356" s="232">
        <f>+SUM(RED_InfraMR[[#This Row],[B.02.1 - Parque de Coches Eléctricos Motrices]:[B.02.3 - Parque de Coches Eléctricos Motrices Tipo R]])</f>
        <v>942</v>
      </c>
      <c r="AU356" s="55">
        <f>+'MIT Da'!AU356+'SAR Da'!AU356+'URQ Da'!AU356+'ROC Da'!AU356+'SM Da'!AU356+'BN Da'!AU356+'BS Da'!AU356+'TDC Da'!AU356</f>
        <v>43</v>
      </c>
      <c r="AV356" s="55">
        <f>+'MIT Da'!AV356+'SAR Da'!AV356+'URQ Da'!AV356+'ROC Da'!AV356+'SM Da'!AV356+'BN Da'!AV356+'BS Da'!AV356+'TDC Da'!AV356</f>
        <v>3</v>
      </c>
      <c r="AW356" s="55">
        <f>+'MIT Da'!AW356+'SAR Da'!AW356+'URQ Da'!AW356+'ROC Da'!AW356+'SM Da'!AW356+'BN Da'!AW356+'BS Da'!AW356+'TDC Da'!AW356</f>
        <v>66</v>
      </c>
      <c r="AX356" s="232">
        <f>+SUM(RED_InfraMR[[#This Row],[B.03.1 - Parque de Coches Motores Motrices Remolcados]:[B.03.3 - Parque de Coches Motores Motrices Cabina]])</f>
        <v>112</v>
      </c>
      <c r="AY356" s="55">
        <f>+'MIT Da'!AY356+'SAR Da'!AY356+'URQ Da'!AY356+'ROC Da'!AY356+'SM Da'!AY356+'BN Da'!AY356+'BS Da'!AY356+'TDC Da'!AY356</f>
        <v>314</v>
      </c>
      <c r="AZ356" s="55">
        <f>+'MIT Da'!AZ356+'SAR Da'!AZ356+'URQ Da'!AZ356+'ROC Da'!AZ356+'SM Da'!AZ356+'BN Da'!AZ356+'BS Da'!AZ356+'TDC Da'!AZ356</f>
        <v>139</v>
      </c>
      <c r="BA356" s="55">
        <f>+'MIT Da'!BA356+'SAR Da'!BA356+'URQ Da'!BA356+'ROC Da'!BA356+'SM Da'!BA356+'BN Da'!BA356+'BS Da'!BA356+'TDC Da'!BA356</f>
        <v>34</v>
      </c>
      <c r="BB356" s="55">
        <f>+'MIT Da'!BB356+'SAR Da'!BB356+'URQ Da'!BB356+'ROC Da'!BB356+'SM Da'!BB356+'BN Da'!BB356+'BS Da'!BB356+'TDC Da'!BB356</f>
        <v>20</v>
      </c>
      <c r="BC356" s="232">
        <f>+SUM(RED_InfraMR[[#This Row],[B.04.1 - Parque de Coches Remolcados Clase Unica]:[B.04.5 - Parque de Coches Remolcados para Servicios Especiales (Cartoneros)]])</f>
        <v>507</v>
      </c>
      <c r="BD356" s="393">
        <f>+'MIT Da'!BD356+'SAR Da'!BD356+'URQ Da'!BD356+'ROC Da'!BD356+'SM Da'!BD356+'BN Da'!BD356+'BS Da'!BD356+'TDC Da'!BD356</f>
        <v>228</v>
      </c>
      <c r="BE356" s="55">
        <f>+'MIT Da'!BE356+'SAR Da'!BE356+'URQ Da'!BE356+'ROC Da'!BE356+'SM Da'!BE356+'BN Da'!BE356+'BS Da'!BE356+'TDC Da'!BE356</f>
        <v>4</v>
      </c>
      <c r="BF356" s="55">
        <f>+'MIT Da'!BF356+'SAR Da'!BF356+'URQ Da'!BF356+'ROC Da'!BF356+'SM Da'!BF356+'BN Da'!BF356+'BS Da'!BF356+'TDC Da'!BF356</f>
        <v>131</v>
      </c>
      <c r="BG356" s="235"/>
    </row>
    <row r="357" spans="1:60">
      <c r="A357" s="1">
        <v>2022</v>
      </c>
      <c r="B357" s="1" t="s">
        <v>68</v>
      </c>
      <c r="C357" s="10">
        <f>+'MIT Da'!C357+'SAR Da'!C357+'URQ Da'!C357+'ROC Da'!C357+'SM Da'!C357+'BN Da'!C357+'BS Da'!C357+'TDC Da'!C357</f>
        <v>248.667</v>
      </c>
      <c r="D357" s="10">
        <f>+'MIT Da'!D357+'SAR Da'!D357+'URQ Da'!D357+'ROC Da'!D357+'SM Da'!D357+'BN Da'!D357+'BS Da'!D357+'TDC Da'!D357</f>
        <v>457.33800000000008</v>
      </c>
      <c r="E357" s="10">
        <f>+'MIT Da'!E357+'SAR Da'!E357+'URQ Da'!E357+'ROC Da'!E357+'SM Da'!E357+'BN Da'!E357+'BS Da'!E357+'TDC Da'!E357</f>
        <v>0</v>
      </c>
      <c r="F357" s="10">
        <f>+'MIT Da'!F357+'SAR Da'!F357+'URQ Da'!F357+'ROC Da'!F357+'SM Da'!F357+'BN Da'!F357+'BS Da'!F357+'TDC Da'!F357</f>
        <v>258.18664000000001</v>
      </c>
      <c r="G357" s="192">
        <f>+'MIT Da'!G357+'SAR Da'!G357+'URQ Da'!G357+'ROC Da'!G357+'SM Da'!G357+'BN Da'!G357+'BS Da'!G357+'TDC Da'!G357</f>
        <v>964.19164000000001</v>
      </c>
      <c r="H357" s="192">
        <f>+'MIT Da'!H357+'SAR Da'!H357+'URQ Da'!H357+'ROC Da'!H357+'SM Da'!H357+'BN Da'!H357+'BS Da'!H357+'TDC Da'!H357</f>
        <v>910.82264000000009</v>
      </c>
      <c r="I357" s="10">
        <f>+'MIT Da'!I357+'SAR Da'!I357+'URQ Da'!I357+'ROC Da'!I357+'SM Da'!I357+'BN Da'!I357+'BS Da'!I357+'TDC Da'!I357</f>
        <v>1012.4090099999999</v>
      </c>
      <c r="J357" s="10">
        <f>+'MIT Da'!J357+'SAR Da'!J357+'URQ Da'!J357+'ROC Da'!J357+'SM Da'!J357+'BN Da'!J357+'BS Da'!J357+'TDC Da'!J357</f>
        <v>1171.7639099999999</v>
      </c>
      <c r="K357" s="10">
        <f>+'MIT Da'!K357+'SAR Da'!K357+'URQ Da'!K357+'ROC Da'!K357+'SM Da'!K357+'BN Da'!K357+'BS Da'!K357+'TDC Da'!K357</f>
        <v>54.516999999999996</v>
      </c>
      <c r="L357" s="10">
        <f>+'MIT Da'!L357+'SAR Da'!L357+'URQ Da'!L357+'ROC Da'!L357+'SM Da'!L357+'BN Da'!L357+'BS Da'!L357+'TDC Da'!L357</f>
        <v>542.23900000000003</v>
      </c>
      <c r="M357" s="10">
        <f>+'MIT Da'!M357+'SAR Da'!M357+'URQ Da'!M357+'ROC Da'!M357+'SM Da'!M357+'BN Da'!M357+'BS Da'!M357+'TDC Da'!M357</f>
        <v>21.314999999999998</v>
      </c>
      <c r="N357" s="192">
        <f>+'MIT Da'!N357+'SAR Da'!N357+'URQ Da'!N357+'ROC Da'!N357+'SM Da'!N357+'BN Da'!N357+'BS Da'!N357+'TDC Da'!N357</f>
        <v>1714.0029099999997</v>
      </c>
      <c r="O357" s="192">
        <f>+'MIT Da'!O357+'SAR Da'!O357+'URQ Da'!O357+'ROC Da'!O357+'SM Da'!O357+'BN Da'!O357+'BS Da'!O357+'TDC Da'!O357</f>
        <v>1659.6129099999996</v>
      </c>
      <c r="P357" s="55">
        <f>+'MIT Da'!P357+'SAR Da'!P357+'URQ Da'!P357+'ROC Da'!P357+'SM Da'!P357+'BN Da'!P357+'BS Da'!P357+'TDC Da'!P357</f>
        <v>211</v>
      </c>
      <c r="Q357" s="55">
        <f>+'MIT Da'!Q357+'SAR Da'!Q357+'URQ Da'!Q357+'ROC Da'!Q357+'SM Da'!Q357+'BN Da'!Q357+'BS Da'!Q357+'TDC Da'!Q357</f>
        <v>53</v>
      </c>
      <c r="R357" s="55">
        <f>+'MIT Da'!R357+'SAR Da'!R357+'URQ Da'!R357+'ROC Da'!R357+'SM Da'!R357+'BN Da'!R357+'BS Da'!R357+'TDC Da'!R357</f>
        <v>21</v>
      </c>
      <c r="S357" s="213">
        <f>+'MIT Da'!S357+'SAR Da'!S357+'URQ Da'!S357+'ROC Da'!S357+'SM Da'!S357+'BN Da'!S357+'BS Da'!S357+'TDC Da'!S357</f>
        <v>285</v>
      </c>
      <c r="T357" s="213">
        <f>+'MIT Da'!T357+'SAR Da'!T357+'URQ Da'!T357+'ROC Da'!T357+'SM Da'!T357+'BN Da'!T357+'BS Da'!T357+'TDC Da'!T357</f>
        <v>271</v>
      </c>
      <c r="U357" s="55">
        <f>+'MIT Da'!U357+'SAR Da'!U357+'URQ Da'!U357+'ROC Da'!U357+'SM Da'!U357+'BN Da'!U357+'BS Da'!U357+'TDC Da'!U357</f>
        <v>124</v>
      </c>
      <c r="V357" s="55">
        <f>+'MIT Da'!V357+'SAR Da'!V357+'URQ Da'!V357+'ROC Da'!V357+'SM Da'!V357+'BN Da'!V357+'BS Da'!V357+'TDC Da'!V357</f>
        <v>415</v>
      </c>
      <c r="W357" s="55">
        <f>+'MIT Da'!W357+'SAR Da'!W357+'URQ Da'!W357+'ROC Da'!W357+'SM Da'!W357+'BN Da'!W357+'BS Da'!W357+'TDC Da'!W357</f>
        <v>123</v>
      </c>
      <c r="X357" s="55">
        <f>+'MIT Da'!X357+'SAR Da'!X357+'URQ Da'!X357+'ROC Da'!X357+'SM Da'!X357+'BN Da'!X357+'BS Da'!X357+'TDC Da'!X357</f>
        <v>171</v>
      </c>
      <c r="Y357" s="55">
        <f>+'MIT Da'!Y357+'SAR Da'!Y357+'URQ Da'!Y357+'ROC Da'!Y357+'SM Da'!Y357+'BN Da'!Y357+'BS Da'!Y357+'TDC Da'!Y357</f>
        <v>33</v>
      </c>
      <c r="Z357" s="219">
        <f>+'MIT Da'!Z357+'SAR Da'!Z357+'URQ Da'!Z357+'ROC Da'!Z357+'SM Da'!Z357+'BN Da'!Z357+'BS Da'!Z357+'TDC Da'!Z357</f>
        <v>866</v>
      </c>
      <c r="AA357" s="55">
        <f>+'MIT Da'!AA357+'SAR Da'!AA357+'URQ Da'!AA357+'ROC Da'!AA357+'SM Da'!AA357+'BN Da'!AA357+'BS Da'!AA357+'TDC Da'!AA357</f>
        <v>283</v>
      </c>
      <c r="AB357" s="55">
        <f>+'MIT Da'!AB357+'SAR Da'!AB357+'URQ Da'!AB357+'ROC Da'!AB357+'SM Da'!AB357+'BN Da'!AB357+'BS Da'!AB357+'TDC Da'!AB357</f>
        <v>121</v>
      </c>
      <c r="AC357" s="55">
        <f>+'MIT Da'!AC357+'SAR Da'!AC357+'URQ Da'!AC357+'ROC Da'!AC357+'SM Da'!AC357+'BN Da'!AC357+'BS Da'!AC357+'TDC Da'!AC357</f>
        <v>878</v>
      </c>
      <c r="AD357" s="219">
        <f>+'MIT Da'!AD357+'SAR Da'!AD357+'URQ Da'!AD357+'ROC Da'!AD357+'SM Da'!AD357+'BN Da'!AD357+'BS Da'!AD357+'TDC Da'!AD357</f>
        <v>1282</v>
      </c>
      <c r="AE357" s="55">
        <f>+'MIT Da'!AE357+'SAR Da'!AE357+'URQ Da'!AE357+'ROC Da'!AE357+'SM Da'!AE357+'BN Da'!AE357+'BS Da'!AE357+'TDC Da'!AE357</f>
        <v>44</v>
      </c>
      <c r="AF357" s="55">
        <f>+'MIT Da'!AF357+'SAR Da'!AF357+'URQ Da'!AF357+'ROC Da'!AF357+'SM Da'!AF357+'BN Da'!AF357+'BS Da'!AF357+'TDC Da'!AF357</f>
        <v>117</v>
      </c>
      <c r="AG357" s="55">
        <f>+'MIT Da'!AG357+'SAR Da'!AG357+'URQ Da'!AG357+'ROC Da'!AG357+'SM Da'!AG357+'BN Da'!AG357+'BS Da'!AG357+'TDC Da'!AG357</f>
        <v>432</v>
      </c>
      <c r="AH357" s="219">
        <f>+'MIT Da'!AH357+'SAR Da'!AH357+'URQ Da'!AH357+'ROC Da'!AH357+'SM Da'!AH357+'BN Da'!AH357+'BS Da'!AH357+'TDC Da'!AH357</f>
        <v>593</v>
      </c>
      <c r="AI357" s="10">
        <f>+'MIT Da'!AI357+'SAR Da'!AI357+'URQ Da'!AI357+'ROC Da'!AI357+'SM Da'!AI357+'BN Da'!AI357+'BS Da'!AI357+'TDC Da'!AI357</f>
        <v>290.80200000000002</v>
      </c>
      <c r="AJ357" s="10">
        <f>+'MIT Da'!AJ357+'SAR Da'!AJ357+'URQ Da'!AJ357+'ROC Da'!AJ357+'SM Da'!AJ357+'BN Da'!AJ357+'BS Da'!AJ357+'TDC Da'!AJ357</f>
        <v>211.15700000000001</v>
      </c>
      <c r="AK357" s="10">
        <f>+'MIT Da'!AK357+'SAR Da'!AK357+'URQ Da'!AK357+'ROC Da'!AK357+'SM Da'!AK357+'BN Da'!AK357+'BS Da'!AK357+'TDC Da'!AK357</f>
        <v>376.88299999999998</v>
      </c>
      <c r="AL357" s="222">
        <f>+'MIT Da'!AL357+'SAR Da'!AL357+'URQ Da'!AL357+'ROC Da'!AL357+'SM Da'!AL357+'BN Da'!AL357+'BS Da'!AL357+'TDC Da'!AL357</f>
        <v>878.84199999999998</v>
      </c>
      <c r="AM357" s="55">
        <f>+'MIT Da'!AM357+'SAR Da'!AM357+'URQ Da'!AM357+'ROC Da'!AM357+'SM Da'!AM357+'BN Da'!AM357+'BS Da'!AM357+'TDC Da'!AM357</f>
        <v>13</v>
      </c>
      <c r="AN357" s="55">
        <f>+'MIT Da'!AN357+'SAR Da'!AN357+'URQ Da'!AN357+'ROC Da'!AN357+'SM Da'!AN357+'BN Da'!AN357+'BS Da'!AN357+'TDC Da'!AN357</f>
        <v>65</v>
      </c>
      <c r="AO357" s="55">
        <f>+'MIT Da'!AO357+'SAR Da'!AO357+'URQ Da'!AO357+'ROC Da'!AO357+'SM Da'!AO357+'BN Da'!AO357+'BS Da'!AO357+'TDC Da'!AO357</f>
        <v>87</v>
      </c>
      <c r="AP357" s="232">
        <f>+'MIT Da'!AP357+'SAR Da'!AP357+'URQ Da'!AP357+'ROC Da'!AP357+'SM Da'!AP357+'BN Da'!AP357+'BS Da'!AP357+'TDC Da'!AP357</f>
        <v>165</v>
      </c>
      <c r="AQ357" s="55">
        <f>+'MIT Da'!AQ357+'SAR Da'!AQ357+'URQ Da'!AQ357+'ROC Da'!AQ357+'SM Da'!AQ357+'BN Da'!AQ357+'BS Da'!AQ357+'TDC Da'!AQ357</f>
        <v>504</v>
      </c>
      <c r="AR357" s="55">
        <f>+'MIT Da'!AR357+'SAR Da'!AR357+'URQ Da'!AR357+'ROC Da'!AR357+'SM Da'!AR357+'BN Da'!AR357+'BS Da'!AR357+'TDC Da'!AR357</f>
        <v>379</v>
      </c>
      <c r="AS357" s="55">
        <f>+'MIT Da'!AS357+'SAR Da'!AS357+'URQ Da'!AS357+'ROC Da'!AS357+'SM Da'!AS357+'BN Da'!AS357+'BS Da'!AS357+'TDC Da'!AS357</f>
        <v>59</v>
      </c>
      <c r="AT357" s="232">
        <f>+SUM(RED_InfraMR[[#This Row],[B.02.1 - Parque de Coches Eléctricos Motrices]:[B.02.3 - Parque de Coches Eléctricos Motrices Tipo R]])</f>
        <v>942</v>
      </c>
      <c r="AU357" s="55">
        <f>+'MIT Da'!AU357+'SAR Da'!AU357+'URQ Da'!AU357+'ROC Da'!AU357+'SM Da'!AU357+'BN Da'!AU357+'BS Da'!AU357+'TDC Da'!AU357</f>
        <v>43</v>
      </c>
      <c r="AV357" s="55">
        <f>+'MIT Da'!AV357+'SAR Da'!AV357+'URQ Da'!AV357+'ROC Da'!AV357+'SM Da'!AV357+'BN Da'!AV357+'BS Da'!AV357+'TDC Da'!AV357</f>
        <v>3</v>
      </c>
      <c r="AW357" s="55">
        <f>+'MIT Da'!AW357+'SAR Da'!AW357+'URQ Da'!AW357+'ROC Da'!AW357+'SM Da'!AW357+'BN Da'!AW357+'BS Da'!AW357+'TDC Da'!AW357</f>
        <v>66</v>
      </c>
      <c r="AX357" s="232">
        <f>+SUM(RED_InfraMR[[#This Row],[B.03.1 - Parque de Coches Motores Motrices Remolcados]:[B.03.3 - Parque de Coches Motores Motrices Cabina]])</f>
        <v>112</v>
      </c>
      <c r="AY357" s="55">
        <f>+'MIT Da'!AY357+'SAR Da'!AY357+'URQ Da'!AY357+'ROC Da'!AY357+'SM Da'!AY357+'BN Da'!AY357+'BS Da'!AY357+'TDC Da'!AY357</f>
        <v>314</v>
      </c>
      <c r="AZ357" s="55">
        <f>+'MIT Da'!AZ357+'SAR Da'!AZ357+'URQ Da'!AZ357+'ROC Da'!AZ357+'SM Da'!AZ357+'BN Da'!AZ357+'BS Da'!AZ357+'TDC Da'!AZ357</f>
        <v>139</v>
      </c>
      <c r="BA357" s="55">
        <f>+'MIT Da'!BA357+'SAR Da'!BA357+'URQ Da'!BA357+'ROC Da'!BA357+'SM Da'!BA357+'BN Da'!BA357+'BS Da'!BA357+'TDC Da'!BA357</f>
        <v>34</v>
      </c>
      <c r="BB357" s="55">
        <f>+'MIT Da'!BB357+'SAR Da'!BB357+'URQ Da'!BB357+'ROC Da'!BB357+'SM Da'!BB357+'BN Da'!BB357+'BS Da'!BB357+'TDC Da'!BB357</f>
        <v>20</v>
      </c>
      <c r="BC357" s="232">
        <f>+SUM(RED_InfraMR[[#This Row],[B.04.1 - Parque de Coches Remolcados Clase Unica]:[B.04.5 - Parque de Coches Remolcados para Servicios Especiales (Cartoneros)]])</f>
        <v>507</v>
      </c>
      <c r="BD357" s="393">
        <f>+'MIT Da'!BD357+'SAR Da'!BD357+'URQ Da'!BD357+'ROC Da'!BD357+'SM Da'!BD357+'BN Da'!BD357+'BS Da'!BD357+'TDC Da'!BD357</f>
        <v>228</v>
      </c>
      <c r="BE357" s="55">
        <f>+'MIT Da'!BE357+'SAR Da'!BE357+'URQ Da'!BE357+'ROC Da'!BE357+'SM Da'!BE357+'BN Da'!BE357+'BS Da'!BE357+'TDC Da'!BE357</f>
        <v>4</v>
      </c>
      <c r="BF357" s="55">
        <f>+'MIT Da'!BF357+'SAR Da'!BF357+'URQ Da'!BF357+'ROC Da'!BF357+'SM Da'!BF357+'BN Da'!BF357+'BS Da'!BF357+'TDC Da'!BF357</f>
        <v>131</v>
      </c>
      <c r="BG357" s="235"/>
    </row>
    <row r="358" spans="1:60">
      <c r="A358" s="1">
        <v>2022</v>
      </c>
      <c r="B358" s="1" t="s">
        <v>69</v>
      </c>
      <c r="C358" s="10">
        <f>+'MIT Da'!C358+'SAR Da'!C358+'URQ Da'!C358+'ROC Da'!C358+'SM Da'!C358+'BN Da'!C358+'BS Da'!C358+'TDC Da'!C358</f>
        <v>248.667</v>
      </c>
      <c r="D358" s="10">
        <f>+'MIT Da'!D358+'SAR Da'!D358+'URQ Da'!D358+'ROC Da'!D358+'SM Da'!D358+'BN Da'!D358+'BS Da'!D358+'TDC Da'!D358</f>
        <v>457.33800000000008</v>
      </c>
      <c r="E358" s="10">
        <f>+'MIT Da'!E358+'SAR Da'!E358+'URQ Da'!E358+'ROC Da'!E358+'SM Da'!E358+'BN Da'!E358+'BS Da'!E358+'TDC Da'!E358</f>
        <v>0</v>
      </c>
      <c r="F358" s="10">
        <f>+'MIT Da'!F358+'SAR Da'!F358+'URQ Da'!F358+'ROC Da'!F358+'SM Da'!F358+'BN Da'!F358+'BS Da'!F358+'TDC Da'!F358</f>
        <v>258.18664000000001</v>
      </c>
      <c r="G358" s="192">
        <f>+'MIT Da'!G358+'SAR Da'!G358+'URQ Da'!G358+'ROC Da'!G358+'SM Da'!G358+'BN Da'!G358+'BS Da'!G358+'TDC Da'!G358</f>
        <v>964.19164000000001</v>
      </c>
      <c r="H358" s="192">
        <f>+'MIT Da'!H358+'SAR Da'!H358+'URQ Da'!H358+'ROC Da'!H358+'SM Da'!H358+'BN Da'!H358+'BS Da'!H358+'TDC Da'!H358</f>
        <v>910.82264000000009</v>
      </c>
      <c r="I358" s="10">
        <f>+'MIT Da'!I358+'SAR Da'!I358+'URQ Da'!I358+'ROC Da'!I358+'SM Da'!I358+'BN Da'!I358+'BS Da'!I358+'TDC Da'!I358</f>
        <v>1012.4090099999999</v>
      </c>
      <c r="J358" s="10">
        <f>+'MIT Da'!J358+'SAR Da'!J358+'URQ Da'!J358+'ROC Da'!J358+'SM Da'!J358+'BN Da'!J358+'BS Da'!J358+'TDC Da'!J358</f>
        <v>1171.7639099999999</v>
      </c>
      <c r="K358" s="10">
        <f>+'MIT Da'!K358+'SAR Da'!K358+'URQ Da'!K358+'ROC Da'!K358+'SM Da'!K358+'BN Da'!K358+'BS Da'!K358+'TDC Da'!K358</f>
        <v>54.516999999999996</v>
      </c>
      <c r="L358" s="10">
        <f>+'MIT Da'!L358+'SAR Da'!L358+'URQ Da'!L358+'ROC Da'!L358+'SM Da'!L358+'BN Da'!L358+'BS Da'!L358+'TDC Da'!L358</f>
        <v>542.23900000000003</v>
      </c>
      <c r="M358" s="10">
        <f>+'MIT Da'!M358+'SAR Da'!M358+'URQ Da'!M358+'ROC Da'!M358+'SM Da'!M358+'BN Da'!M358+'BS Da'!M358+'TDC Da'!M358</f>
        <v>21.314999999999998</v>
      </c>
      <c r="N358" s="192">
        <f>+'MIT Da'!N358+'SAR Da'!N358+'URQ Da'!N358+'ROC Da'!N358+'SM Da'!N358+'BN Da'!N358+'BS Da'!N358+'TDC Da'!N358</f>
        <v>1714.0029099999997</v>
      </c>
      <c r="O358" s="192">
        <f>+'MIT Da'!O358+'SAR Da'!O358+'URQ Da'!O358+'ROC Da'!O358+'SM Da'!O358+'BN Da'!O358+'BS Da'!O358+'TDC Da'!O358</f>
        <v>1659.6129099999996</v>
      </c>
      <c r="P358" s="55">
        <f>+'MIT Da'!P358+'SAR Da'!P358+'URQ Da'!P358+'ROC Da'!P358+'SM Da'!P358+'BN Da'!P358+'BS Da'!P358+'TDC Da'!P358</f>
        <v>211</v>
      </c>
      <c r="Q358" s="55">
        <f>+'MIT Da'!Q358+'SAR Da'!Q358+'URQ Da'!Q358+'ROC Da'!Q358+'SM Da'!Q358+'BN Da'!Q358+'BS Da'!Q358+'TDC Da'!Q358</f>
        <v>53</v>
      </c>
      <c r="R358" s="55">
        <f>+'MIT Da'!R358+'SAR Da'!R358+'URQ Da'!R358+'ROC Da'!R358+'SM Da'!R358+'BN Da'!R358+'BS Da'!R358+'TDC Da'!R358</f>
        <v>21</v>
      </c>
      <c r="S358" s="213">
        <f>+'MIT Da'!S358+'SAR Da'!S358+'URQ Da'!S358+'ROC Da'!S358+'SM Da'!S358+'BN Da'!S358+'BS Da'!S358+'TDC Da'!S358</f>
        <v>285</v>
      </c>
      <c r="T358" s="213">
        <f>+'MIT Da'!T358+'SAR Da'!T358+'URQ Da'!T358+'ROC Da'!T358+'SM Da'!T358+'BN Da'!T358+'BS Da'!T358+'TDC Da'!T358</f>
        <v>271</v>
      </c>
      <c r="U358" s="55">
        <f>+'MIT Da'!U358+'SAR Da'!U358+'URQ Da'!U358+'ROC Da'!U358+'SM Da'!U358+'BN Da'!U358+'BS Da'!U358+'TDC Da'!U358</f>
        <v>124</v>
      </c>
      <c r="V358" s="55">
        <f>+'MIT Da'!V358+'SAR Da'!V358+'URQ Da'!V358+'ROC Da'!V358+'SM Da'!V358+'BN Da'!V358+'BS Da'!V358+'TDC Da'!V358</f>
        <v>415</v>
      </c>
      <c r="W358" s="55">
        <f>+'MIT Da'!W358+'SAR Da'!W358+'URQ Da'!W358+'ROC Da'!W358+'SM Da'!W358+'BN Da'!W358+'BS Da'!W358+'TDC Da'!W358</f>
        <v>123</v>
      </c>
      <c r="X358" s="55">
        <f>+'MIT Da'!X358+'SAR Da'!X358+'URQ Da'!X358+'ROC Da'!X358+'SM Da'!X358+'BN Da'!X358+'BS Da'!X358+'TDC Da'!X358</f>
        <v>171</v>
      </c>
      <c r="Y358" s="55">
        <f>+'MIT Da'!Y358+'SAR Da'!Y358+'URQ Da'!Y358+'ROC Da'!Y358+'SM Da'!Y358+'BN Da'!Y358+'BS Da'!Y358+'TDC Da'!Y358</f>
        <v>33</v>
      </c>
      <c r="Z358" s="219">
        <f>+'MIT Da'!Z358+'SAR Da'!Z358+'URQ Da'!Z358+'ROC Da'!Z358+'SM Da'!Z358+'BN Da'!Z358+'BS Da'!Z358+'TDC Da'!Z358</f>
        <v>866</v>
      </c>
      <c r="AA358" s="55">
        <f>+'MIT Da'!AA358+'SAR Da'!AA358+'URQ Da'!AA358+'ROC Da'!AA358+'SM Da'!AA358+'BN Da'!AA358+'BS Da'!AA358+'TDC Da'!AA358</f>
        <v>283</v>
      </c>
      <c r="AB358" s="55">
        <f>+'MIT Da'!AB358+'SAR Da'!AB358+'URQ Da'!AB358+'ROC Da'!AB358+'SM Da'!AB358+'BN Da'!AB358+'BS Da'!AB358+'TDC Da'!AB358</f>
        <v>121</v>
      </c>
      <c r="AC358" s="55">
        <f>+'MIT Da'!AC358+'SAR Da'!AC358+'URQ Da'!AC358+'ROC Da'!AC358+'SM Da'!AC358+'BN Da'!AC358+'BS Da'!AC358+'TDC Da'!AC358</f>
        <v>878</v>
      </c>
      <c r="AD358" s="219">
        <f>+'MIT Da'!AD358+'SAR Da'!AD358+'URQ Da'!AD358+'ROC Da'!AD358+'SM Da'!AD358+'BN Da'!AD358+'BS Da'!AD358+'TDC Da'!AD358</f>
        <v>1282</v>
      </c>
      <c r="AE358" s="55">
        <f>+'MIT Da'!AE358+'SAR Da'!AE358+'URQ Da'!AE358+'ROC Da'!AE358+'SM Da'!AE358+'BN Da'!AE358+'BS Da'!AE358+'TDC Da'!AE358</f>
        <v>44</v>
      </c>
      <c r="AF358" s="55">
        <f>+'MIT Da'!AF358+'SAR Da'!AF358+'URQ Da'!AF358+'ROC Da'!AF358+'SM Da'!AF358+'BN Da'!AF358+'BS Da'!AF358+'TDC Da'!AF358</f>
        <v>117</v>
      </c>
      <c r="AG358" s="55">
        <f>+'MIT Da'!AG358+'SAR Da'!AG358+'URQ Da'!AG358+'ROC Da'!AG358+'SM Da'!AG358+'BN Da'!AG358+'BS Da'!AG358+'TDC Da'!AG358</f>
        <v>432</v>
      </c>
      <c r="AH358" s="219">
        <f>+'MIT Da'!AH358+'SAR Da'!AH358+'URQ Da'!AH358+'ROC Da'!AH358+'SM Da'!AH358+'BN Da'!AH358+'BS Da'!AH358+'TDC Da'!AH358</f>
        <v>593</v>
      </c>
      <c r="AI358" s="10">
        <f>+'MIT Da'!AI358+'SAR Da'!AI358+'URQ Da'!AI358+'ROC Da'!AI358+'SM Da'!AI358+'BN Da'!AI358+'BS Da'!AI358+'TDC Da'!AI358</f>
        <v>290.80200000000002</v>
      </c>
      <c r="AJ358" s="10">
        <f>+'MIT Da'!AJ358+'SAR Da'!AJ358+'URQ Da'!AJ358+'ROC Da'!AJ358+'SM Da'!AJ358+'BN Da'!AJ358+'BS Da'!AJ358+'TDC Da'!AJ358</f>
        <v>211.15700000000001</v>
      </c>
      <c r="AK358" s="10">
        <f>+'MIT Da'!AK358+'SAR Da'!AK358+'URQ Da'!AK358+'ROC Da'!AK358+'SM Da'!AK358+'BN Da'!AK358+'BS Da'!AK358+'TDC Da'!AK358</f>
        <v>376.88299999999998</v>
      </c>
      <c r="AL358" s="222">
        <f>+'MIT Da'!AL358+'SAR Da'!AL358+'URQ Da'!AL358+'ROC Da'!AL358+'SM Da'!AL358+'BN Da'!AL358+'BS Da'!AL358+'TDC Da'!AL358</f>
        <v>878.84199999999998</v>
      </c>
      <c r="AM358" s="55">
        <f>+'MIT Da'!AM358+'SAR Da'!AM358+'URQ Da'!AM358+'ROC Da'!AM358+'SM Da'!AM358+'BN Da'!AM358+'BS Da'!AM358+'TDC Da'!AM358</f>
        <v>13</v>
      </c>
      <c r="AN358" s="55">
        <f>+'MIT Da'!AN358+'SAR Da'!AN358+'URQ Da'!AN358+'ROC Da'!AN358+'SM Da'!AN358+'BN Da'!AN358+'BS Da'!AN358+'TDC Da'!AN358</f>
        <v>65</v>
      </c>
      <c r="AO358" s="55">
        <f>+'MIT Da'!AO358+'SAR Da'!AO358+'URQ Da'!AO358+'ROC Da'!AO358+'SM Da'!AO358+'BN Da'!AO358+'BS Da'!AO358+'TDC Da'!AO358</f>
        <v>87</v>
      </c>
      <c r="AP358" s="232">
        <f>+'MIT Da'!AP358+'SAR Da'!AP358+'URQ Da'!AP358+'ROC Da'!AP358+'SM Da'!AP358+'BN Da'!AP358+'BS Da'!AP358+'TDC Da'!AP358</f>
        <v>165</v>
      </c>
      <c r="AQ358" s="55">
        <f>+'MIT Da'!AQ358+'SAR Da'!AQ358+'URQ Da'!AQ358+'ROC Da'!AQ358+'SM Da'!AQ358+'BN Da'!AQ358+'BS Da'!AQ358+'TDC Da'!AQ358</f>
        <v>504</v>
      </c>
      <c r="AR358" s="55">
        <f>+'MIT Da'!AR358+'SAR Da'!AR358+'URQ Da'!AR358+'ROC Da'!AR358+'SM Da'!AR358+'BN Da'!AR358+'BS Da'!AR358+'TDC Da'!AR358</f>
        <v>379</v>
      </c>
      <c r="AS358" s="55">
        <f>+'MIT Da'!AS358+'SAR Da'!AS358+'URQ Da'!AS358+'ROC Da'!AS358+'SM Da'!AS358+'BN Da'!AS358+'BS Da'!AS358+'TDC Da'!AS358</f>
        <v>59</v>
      </c>
      <c r="AT358" s="232">
        <f>+SUM(RED_InfraMR[[#This Row],[B.02.1 - Parque de Coches Eléctricos Motrices]:[B.02.3 - Parque de Coches Eléctricos Motrices Tipo R]])</f>
        <v>942</v>
      </c>
      <c r="AU358" s="55">
        <f>+'MIT Da'!AU358+'SAR Da'!AU358+'URQ Da'!AU358+'ROC Da'!AU358+'SM Da'!AU358+'BN Da'!AU358+'BS Da'!AU358+'TDC Da'!AU358</f>
        <v>43</v>
      </c>
      <c r="AV358" s="55">
        <f>+'MIT Da'!AV358+'SAR Da'!AV358+'URQ Da'!AV358+'ROC Da'!AV358+'SM Da'!AV358+'BN Da'!AV358+'BS Da'!AV358+'TDC Da'!AV358</f>
        <v>3</v>
      </c>
      <c r="AW358" s="55">
        <f>+'MIT Da'!AW358+'SAR Da'!AW358+'URQ Da'!AW358+'ROC Da'!AW358+'SM Da'!AW358+'BN Da'!AW358+'BS Da'!AW358+'TDC Da'!AW358</f>
        <v>66</v>
      </c>
      <c r="AX358" s="232">
        <f>+SUM(RED_InfraMR[[#This Row],[B.03.1 - Parque de Coches Motores Motrices Remolcados]:[B.03.3 - Parque de Coches Motores Motrices Cabina]])</f>
        <v>112</v>
      </c>
      <c r="AY358" s="55">
        <f>+'MIT Da'!AY358+'SAR Da'!AY358+'URQ Da'!AY358+'ROC Da'!AY358+'SM Da'!AY358+'BN Da'!AY358+'BS Da'!AY358+'TDC Da'!AY358</f>
        <v>314</v>
      </c>
      <c r="AZ358" s="55">
        <f>+'MIT Da'!AZ358+'SAR Da'!AZ358+'URQ Da'!AZ358+'ROC Da'!AZ358+'SM Da'!AZ358+'BN Da'!AZ358+'BS Da'!AZ358+'TDC Da'!AZ358</f>
        <v>139</v>
      </c>
      <c r="BA358" s="55">
        <f>+'MIT Da'!BA358+'SAR Da'!BA358+'URQ Da'!BA358+'ROC Da'!BA358+'SM Da'!BA358+'BN Da'!BA358+'BS Da'!BA358+'TDC Da'!BA358</f>
        <v>34</v>
      </c>
      <c r="BB358" s="55">
        <f>+'MIT Da'!BB358+'SAR Da'!BB358+'URQ Da'!BB358+'ROC Da'!BB358+'SM Da'!BB358+'BN Da'!BB358+'BS Da'!BB358+'TDC Da'!BB358</f>
        <v>20</v>
      </c>
      <c r="BC358" s="232">
        <f>+SUM(RED_InfraMR[[#This Row],[B.04.1 - Parque de Coches Remolcados Clase Unica]:[B.04.5 - Parque de Coches Remolcados para Servicios Especiales (Cartoneros)]])</f>
        <v>507</v>
      </c>
      <c r="BD358" s="393">
        <f>+'MIT Da'!BD358+'SAR Da'!BD358+'URQ Da'!BD358+'ROC Da'!BD358+'SM Da'!BD358+'BN Da'!BD358+'BS Da'!BD358+'TDC Da'!BD358</f>
        <v>228</v>
      </c>
      <c r="BE358" s="55">
        <f>+'MIT Da'!BE358+'SAR Da'!BE358+'URQ Da'!BE358+'ROC Da'!BE358+'SM Da'!BE358+'BN Da'!BE358+'BS Da'!BE358+'TDC Da'!BE358</f>
        <v>4</v>
      </c>
      <c r="BF358" s="55">
        <f>+'MIT Da'!BF358+'SAR Da'!BF358+'URQ Da'!BF358+'ROC Da'!BF358+'SM Da'!BF358+'BN Da'!BF358+'BS Da'!BF358+'TDC Da'!BF358</f>
        <v>131</v>
      </c>
      <c r="BG358" s="235"/>
    </row>
    <row r="359" spans="1:60">
      <c r="A359" s="1">
        <v>2022</v>
      </c>
      <c r="B359" s="1" t="s">
        <v>70</v>
      </c>
      <c r="C359" s="10">
        <f>+'MIT Da'!C359+'SAR Da'!C359+'URQ Da'!C359+'ROC Da'!C359+'SM Da'!C359+'BN Da'!C359+'BS Da'!C359+'TDC Da'!C359</f>
        <v>248.667</v>
      </c>
      <c r="D359" s="10">
        <f>+'MIT Da'!D359+'SAR Da'!D359+'URQ Da'!D359+'ROC Da'!D359+'SM Da'!D359+'BN Da'!D359+'BS Da'!D359+'TDC Da'!D359</f>
        <v>457.33800000000008</v>
      </c>
      <c r="E359" s="10">
        <f>+'MIT Da'!E359+'SAR Da'!E359+'URQ Da'!E359+'ROC Da'!E359+'SM Da'!E359+'BN Da'!E359+'BS Da'!E359+'TDC Da'!E359</f>
        <v>0</v>
      </c>
      <c r="F359" s="10">
        <f>+'MIT Da'!F359+'SAR Da'!F359+'URQ Da'!F359+'ROC Da'!F359+'SM Da'!F359+'BN Da'!F359+'BS Da'!F359+'TDC Da'!F359</f>
        <v>258.18664000000001</v>
      </c>
      <c r="G359" s="192">
        <f>+'MIT Da'!G359+'SAR Da'!G359+'URQ Da'!G359+'ROC Da'!G359+'SM Da'!G359+'BN Da'!G359+'BS Da'!G359+'TDC Da'!G359</f>
        <v>964.19164000000001</v>
      </c>
      <c r="H359" s="192">
        <f>+'MIT Da'!H359+'SAR Da'!H359+'URQ Da'!H359+'ROC Da'!H359+'SM Da'!H359+'BN Da'!H359+'BS Da'!H359+'TDC Da'!H359</f>
        <v>890.65964000000008</v>
      </c>
      <c r="I359" s="10">
        <f>+'MIT Da'!I359+'SAR Da'!I359+'URQ Da'!I359+'ROC Da'!I359+'SM Da'!I359+'BN Da'!I359+'BS Da'!I359+'TDC Da'!I359</f>
        <v>1012.4090099999999</v>
      </c>
      <c r="J359" s="10">
        <f>+'MIT Da'!J359+'SAR Da'!J359+'URQ Da'!J359+'ROC Da'!J359+'SM Da'!J359+'BN Da'!J359+'BS Da'!J359+'TDC Da'!J359</f>
        <v>1171.7639099999999</v>
      </c>
      <c r="K359" s="10">
        <f>+'MIT Da'!K359+'SAR Da'!K359+'URQ Da'!K359+'ROC Da'!K359+'SM Da'!K359+'BN Da'!K359+'BS Da'!K359+'TDC Da'!K359</f>
        <v>54.516999999999996</v>
      </c>
      <c r="L359" s="10">
        <f>+'MIT Da'!L359+'SAR Da'!L359+'URQ Da'!L359+'ROC Da'!L359+'SM Da'!L359+'BN Da'!L359+'BS Da'!L359+'TDC Da'!L359</f>
        <v>542.23900000000003</v>
      </c>
      <c r="M359" s="10">
        <f>+'MIT Da'!M359+'SAR Da'!M359+'URQ Da'!M359+'ROC Da'!M359+'SM Da'!M359+'BN Da'!M359+'BS Da'!M359+'TDC Da'!M359</f>
        <v>21.314999999999998</v>
      </c>
      <c r="N359" s="192">
        <f>+'MIT Da'!N359+'SAR Da'!N359+'URQ Da'!N359+'ROC Da'!N359+'SM Da'!N359+'BN Da'!N359+'BS Da'!N359+'TDC Da'!N359</f>
        <v>1714.0029099999997</v>
      </c>
      <c r="O359" s="192">
        <f>+'MIT Da'!O359+'SAR Da'!O359+'URQ Da'!O359+'ROC Da'!O359+'SM Da'!O359+'BN Da'!O359+'BS Da'!O359+'TDC Da'!O359</f>
        <v>1639.4499099999996</v>
      </c>
      <c r="P359" s="55">
        <f>+'MIT Da'!P359+'SAR Da'!P359+'URQ Da'!P359+'ROC Da'!P359+'SM Da'!P359+'BN Da'!P359+'BS Da'!P359+'TDC Da'!P359</f>
        <v>211</v>
      </c>
      <c r="Q359" s="55">
        <f>+'MIT Da'!Q359+'SAR Da'!Q359+'URQ Da'!Q359+'ROC Da'!Q359+'SM Da'!Q359+'BN Da'!Q359+'BS Da'!Q359+'TDC Da'!Q359</f>
        <v>53</v>
      </c>
      <c r="R359" s="55">
        <f>+'MIT Da'!R359+'SAR Da'!R359+'URQ Da'!R359+'ROC Da'!R359+'SM Da'!R359+'BN Da'!R359+'BS Da'!R359+'TDC Da'!R359</f>
        <v>21</v>
      </c>
      <c r="S359" s="213">
        <f>+'MIT Da'!S359+'SAR Da'!S359+'URQ Da'!S359+'ROC Da'!S359+'SM Da'!S359+'BN Da'!S359+'BS Da'!S359+'TDC Da'!S359</f>
        <v>285</v>
      </c>
      <c r="T359" s="213">
        <f>+'MIT Da'!T359+'SAR Da'!T359+'URQ Da'!T359+'ROC Da'!T359+'SM Da'!T359+'BN Da'!T359+'BS Da'!T359+'TDC Da'!T359</f>
        <v>267</v>
      </c>
      <c r="U359" s="55">
        <f>+'MIT Da'!U359+'SAR Da'!U359+'URQ Da'!U359+'ROC Da'!U359+'SM Da'!U359+'BN Da'!U359+'BS Da'!U359+'TDC Da'!U359</f>
        <v>124</v>
      </c>
      <c r="V359" s="55">
        <f>+'MIT Da'!V359+'SAR Da'!V359+'URQ Da'!V359+'ROC Da'!V359+'SM Da'!V359+'BN Da'!V359+'BS Da'!V359+'TDC Da'!V359</f>
        <v>415</v>
      </c>
      <c r="W359" s="55">
        <f>+'MIT Da'!W359+'SAR Da'!W359+'URQ Da'!W359+'ROC Da'!W359+'SM Da'!W359+'BN Da'!W359+'BS Da'!W359+'TDC Da'!W359</f>
        <v>123</v>
      </c>
      <c r="X359" s="55">
        <f>+'MIT Da'!X359+'SAR Da'!X359+'URQ Da'!X359+'ROC Da'!X359+'SM Da'!X359+'BN Da'!X359+'BS Da'!X359+'TDC Da'!X359</f>
        <v>171</v>
      </c>
      <c r="Y359" s="55">
        <f>+'MIT Da'!Y359+'SAR Da'!Y359+'URQ Da'!Y359+'ROC Da'!Y359+'SM Da'!Y359+'BN Da'!Y359+'BS Da'!Y359+'TDC Da'!Y359</f>
        <v>33</v>
      </c>
      <c r="Z359" s="219">
        <f>+'MIT Da'!Z359+'SAR Da'!Z359+'URQ Da'!Z359+'ROC Da'!Z359+'SM Da'!Z359+'BN Da'!Z359+'BS Da'!Z359+'TDC Da'!Z359</f>
        <v>866</v>
      </c>
      <c r="AA359" s="55">
        <f>+'MIT Da'!AA359+'SAR Da'!AA359+'URQ Da'!AA359+'ROC Da'!AA359+'SM Da'!AA359+'BN Da'!AA359+'BS Da'!AA359+'TDC Da'!AA359</f>
        <v>283</v>
      </c>
      <c r="AB359" s="55">
        <f>+'MIT Da'!AB359+'SAR Da'!AB359+'URQ Da'!AB359+'ROC Da'!AB359+'SM Da'!AB359+'BN Da'!AB359+'BS Da'!AB359+'TDC Da'!AB359</f>
        <v>121</v>
      </c>
      <c r="AC359" s="55">
        <f>+'MIT Da'!AC359+'SAR Da'!AC359+'URQ Da'!AC359+'ROC Da'!AC359+'SM Da'!AC359+'BN Da'!AC359+'BS Da'!AC359+'TDC Da'!AC359</f>
        <v>878</v>
      </c>
      <c r="AD359" s="219">
        <f>+'MIT Da'!AD359+'SAR Da'!AD359+'URQ Da'!AD359+'ROC Da'!AD359+'SM Da'!AD359+'BN Da'!AD359+'BS Da'!AD359+'TDC Da'!AD359</f>
        <v>1282</v>
      </c>
      <c r="AE359" s="55">
        <f>+'MIT Da'!AE359+'SAR Da'!AE359+'URQ Da'!AE359+'ROC Da'!AE359+'SM Da'!AE359+'BN Da'!AE359+'BS Da'!AE359+'TDC Da'!AE359</f>
        <v>44</v>
      </c>
      <c r="AF359" s="55">
        <f>+'MIT Da'!AF359+'SAR Da'!AF359+'URQ Da'!AF359+'ROC Da'!AF359+'SM Da'!AF359+'BN Da'!AF359+'BS Da'!AF359+'TDC Da'!AF359</f>
        <v>117</v>
      </c>
      <c r="AG359" s="55">
        <f>+'MIT Da'!AG359+'SAR Da'!AG359+'URQ Da'!AG359+'ROC Da'!AG359+'SM Da'!AG359+'BN Da'!AG359+'BS Da'!AG359+'TDC Da'!AG359</f>
        <v>432</v>
      </c>
      <c r="AH359" s="219">
        <f>+'MIT Da'!AH359+'SAR Da'!AH359+'URQ Da'!AH359+'ROC Da'!AH359+'SM Da'!AH359+'BN Da'!AH359+'BS Da'!AH359+'TDC Da'!AH359</f>
        <v>593</v>
      </c>
      <c r="AI359" s="10">
        <f>+'MIT Da'!AI359+'SAR Da'!AI359+'URQ Da'!AI359+'ROC Da'!AI359+'SM Da'!AI359+'BN Da'!AI359+'BS Da'!AI359+'TDC Da'!AI359</f>
        <v>290.80200000000002</v>
      </c>
      <c r="AJ359" s="10">
        <f>+'MIT Da'!AJ359+'SAR Da'!AJ359+'URQ Da'!AJ359+'ROC Da'!AJ359+'SM Da'!AJ359+'BN Da'!AJ359+'BS Da'!AJ359+'TDC Da'!AJ359</f>
        <v>211.15700000000001</v>
      </c>
      <c r="AK359" s="10">
        <f>+'MIT Da'!AK359+'SAR Da'!AK359+'URQ Da'!AK359+'ROC Da'!AK359+'SM Da'!AK359+'BN Da'!AK359+'BS Da'!AK359+'TDC Da'!AK359</f>
        <v>376.88299999999998</v>
      </c>
      <c r="AL359" s="222">
        <f>+'MIT Da'!AL359+'SAR Da'!AL359+'URQ Da'!AL359+'ROC Da'!AL359+'SM Da'!AL359+'BN Da'!AL359+'BS Da'!AL359+'TDC Da'!AL359</f>
        <v>878.84199999999998</v>
      </c>
      <c r="AM359" s="55">
        <f>+'MIT Da'!AM359+'SAR Da'!AM359+'URQ Da'!AM359+'ROC Da'!AM359+'SM Da'!AM359+'BN Da'!AM359+'BS Da'!AM359+'TDC Da'!AM359</f>
        <v>13</v>
      </c>
      <c r="AN359" s="55">
        <f>+'MIT Da'!AN359+'SAR Da'!AN359+'URQ Da'!AN359+'ROC Da'!AN359+'SM Da'!AN359+'BN Da'!AN359+'BS Da'!AN359+'TDC Da'!AN359</f>
        <v>65</v>
      </c>
      <c r="AO359" s="55">
        <f>+'MIT Da'!AO359+'SAR Da'!AO359+'URQ Da'!AO359+'ROC Da'!AO359+'SM Da'!AO359+'BN Da'!AO359+'BS Da'!AO359+'TDC Da'!AO359</f>
        <v>87</v>
      </c>
      <c r="AP359" s="232">
        <f>+'MIT Da'!AP359+'SAR Da'!AP359+'URQ Da'!AP359+'ROC Da'!AP359+'SM Da'!AP359+'BN Da'!AP359+'BS Da'!AP359+'TDC Da'!AP359</f>
        <v>165</v>
      </c>
      <c r="AQ359" s="55">
        <f>+'MIT Da'!AQ359+'SAR Da'!AQ359+'URQ Da'!AQ359+'ROC Da'!AQ359+'SM Da'!AQ359+'BN Da'!AQ359+'BS Da'!AQ359+'TDC Da'!AQ359</f>
        <v>504</v>
      </c>
      <c r="AR359" s="55">
        <f>+'MIT Da'!AR359+'SAR Da'!AR359+'URQ Da'!AR359+'ROC Da'!AR359+'SM Da'!AR359+'BN Da'!AR359+'BS Da'!AR359+'TDC Da'!AR359</f>
        <v>379</v>
      </c>
      <c r="AS359" s="55">
        <f>+'MIT Da'!AS359+'SAR Da'!AS359+'URQ Da'!AS359+'ROC Da'!AS359+'SM Da'!AS359+'BN Da'!AS359+'BS Da'!AS359+'TDC Da'!AS359</f>
        <v>59</v>
      </c>
      <c r="AT359" s="232">
        <f>+SUM(RED_InfraMR[[#This Row],[B.02.1 - Parque de Coches Eléctricos Motrices]:[B.02.3 - Parque de Coches Eléctricos Motrices Tipo R]])</f>
        <v>942</v>
      </c>
      <c r="AU359" s="55">
        <f>+'MIT Da'!AU359+'SAR Da'!AU359+'URQ Da'!AU359+'ROC Da'!AU359+'SM Da'!AU359+'BN Da'!AU359+'BS Da'!AU359+'TDC Da'!AU359</f>
        <v>43</v>
      </c>
      <c r="AV359" s="55">
        <f>+'MIT Da'!AV359+'SAR Da'!AV359+'URQ Da'!AV359+'ROC Da'!AV359+'SM Da'!AV359+'BN Da'!AV359+'BS Da'!AV359+'TDC Da'!AV359</f>
        <v>3</v>
      </c>
      <c r="AW359" s="55">
        <f>+'MIT Da'!AW359+'SAR Da'!AW359+'URQ Da'!AW359+'ROC Da'!AW359+'SM Da'!AW359+'BN Da'!AW359+'BS Da'!AW359+'TDC Da'!AW359</f>
        <v>66</v>
      </c>
      <c r="AX359" s="232">
        <f>+SUM(RED_InfraMR[[#This Row],[B.03.1 - Parque de Coches Motores Motrices Remolcados]:[B.03.3 - Parque de Coches Motores Motrices Cabina]])</f>
        <v>112</v>
      </c>
      <c r="AY359" s="55">
        <f>+'MIT Da'!AY359+'SAR Da'!AY359+'URQ Da'!AY359+'ROC Da'!AY359+'SM Da'!AY359+'BN Da'!AY359+'BS Da'!AY359+'TDC Da'!AY359</f>
        <v>314</v>
      </c>
      <c r="AZ359" s="55">
        <f>+'MIT Da'!AZ359+'SAR Da'!AZ359+'URQ Da'!AZ359+'ROC Da'!AZ359+'SM Da'!AZ359+'BN Da'!AZ359+'BS Da'!AZ359+'TDC Da'!AZ359</f>
        <v>139</v>
      </c>
      <c r="BA359" s="55">
        <f>+'MIT Da'!BA359+'SAR Da'!BA359+'URQ Da'!BA359+'ROC Da'!BA359+'SM Da'!BA359+'BN Da'!BA359+'BS Da'!BA359+'TDC Da'!BA359</f>
        <v>34</v>
      </c>
      <c r="BB359" s="55">
        <f>+'MIT Da'!BB359+'SAR Da'!BB359+'URQ Da'!BB359+'ROC Da'!BB359+'SM Da'!BB359+'BN Da'!BB359+'BS Da'!BB359+'TDC Da'!BB359</f>
        <v>20</v>
      </c>
      <c r="BC359" s="232">
        <f>+SUM(RED_InfraMR[[#This Row],[B.04.1 - Parque de Coches Remolcados Clase Unica]:[B.04.5 - Parque de Coches Remolcados para Servicios Especiales (Cartoneros)]])</f>
        <v>507</v>
      </c>
      <c r="BD359" s="393">
        <f>+'MIT Da'!BD359+'SAR Da'!BD359+'URQ Da'!BD359+'ROC Da'!BD359+'SM Da'!BD359+'BN Da'!BD359+'BS Da'!BD359+'TDC Da'!BD359</f>
        <v>228</v>
      </c>
      <c r="BE359" s="55">
        <f>+'MIT Da'!BE359+'SAR Da'!BE359+'URQ Da'!BE359+'ROC Da'!BE359+'SM Da'!BE359+'BN Da'!BE359+'BS Da'!BE359+'TDC Da'!BE359</f>
        <v>4</v>
      </c>
      <c r="BF359" s="55">
        <f>+'MIT Da'!BF359+'SAR Da'!BF359+'URQ Da'!BF359+'ROC Da'!BF359+'SM Da'!BF359+'BN Da'!BF359+'BS Da'!BF359+'TDC Da'!BF359</f>
        <v>131</v>
      </c>
      <c r="BG359" s="235"/>
    </row>
    <row r="360" spans="1:60">
      <c r="A360" s="1">
        <v>2022</v>
      </c>
      <c r="B360" s="1" t="s">
        <v>71</v>
      </c>
      <c r="C360" s="10">
        <f>+'MIT Da'!C360+'SAR Da'!C360+'URQ Da'!C360+'ROC Da'!C360+'SM Da'!C360+'BN Da'!C360+'BS Da'!C360+'TDC Da'!C360</f>
        <v>248.667</v>
      </c>
      <c r="D360" s="10">
        <f>+'MIT Da'!D360+'SAR Da'!D360+'URQ Da'!D360+'ROC Da'!D360+'SM Da'!D360+'BN Da'!D360+'BS Da'!D360+'TDC Da'!D360</f>
        <v>457.33800000000008</v>
      </c>
      <c r="E360" s="10">
        <f>+'MIT Da'!E360+'SAR Da'!E360+'URQ Da'!E360+'ROC Da'!E360+'SM Da'!E360+'BN Da'!E360+'BS Da'!E360+'TDC Da'!E360</f>
        <v>0</v>
      </c>
      <c r="F360" s="10">
        <f>+'MIT Da'!F360+'SAR Da'!F360+'URQ Da'!F360+'ROC Da'!F360+'SM Da'!F360+'BN Da'!F360+'BS Da'!F360+'TDC Da'!F360</f>
        <v>258.18664000000001</v>
      </c>
      <c r="G360" s="192">
        <f>+'MIT Da'!G360+'SAR Da'!G360+'URQ Da'!G360+'ROC Da'!G360+'SM Da'!G360+'BN Da'!G360+'BS Da'!G360+'TDC Da'!G360</f>
        <v>964.19164000000001</v>
      </c>
      <c r="H360" s="192">
        <f>+'MIT Da'!H360+'SAR Da'!H360+'URQ Da'!H360+'ROC Da'!H360+'SM Da'!H360+'BN Da'!H360+'BS Da'!H360+'TDC Da'!H360</f>
        <v>890.65964000000008</v>
      </c>
      <c r="I360" s="10">
        <f>+'MIT Da'!I360+'SAR Da'!I360+'URQ Da'!I360+'ROC Da'!I360+'SM Da'!I360+'BN Da'!I360+'BS Da'!I360+'TDC Da'!I360</f>
        <v>1012.4090099999999</v>
      </c>
      <c r="J360" s="10">
        <f>+'MIT Da'!J360+'SAR Da'!J360+'URQ Da'!J360+'ROC Da'!J360+'SM Da'!J360+'BN Da'!J360+'BS Da'!J360+'TDC Da'!J360</f>
        <v>1171.7639099999999</v>
      </c>
      <c r="K360" s="10">
        <f>+'MIT Da'!K360+'SAR Da'!K360+'URQ Da'!K360+'ROC Da'!K360+'SM Da'!K360+'BN Da'!K360+'BS Da'!K360+'TDC Da'!K360</f>
        <v>54.516999999999996</v>
      </c>
      <c r="L360" s="10">
        <f>+'MIT Da'!L360+'SAR Da'!L360+'URQ Da'!L360+'ROC Da'!L360+'SM Da'!L360+'BN Da'!L360+'BS Da'!L360+'TDC Da'!L360</f>
        <v>542.23900000000003</v>
      </c>
      <c r="M360" s="10">
        <f>+'MIT Da'!M360+'SAR Da'!M360+'URQ Da'!M360+'ROC Da'!M360+'SM Da'!M360+'BN Da'!M360+'BS Da'!M360+'TDC Da'!M360</f>
        <v>21.314999999999998</v>
      </c>
      <c r="N360" s="192">
        <f>+'MIT Da'!N360+'SAR Da'!N360+'URQ Da'!N360+'ROC Da'!N360+'SM Da'!N360+'BN Da'!N360+'BS Da'!N360+'TDC Da'!N360</f>
        <v>1714.0029099999997</v>
      </c>
      <c r="O360" s="192">
        <f>+'MIT Da'!O360+'SAR Da'!O360+'URQ Da'!O360+'ROC Da'!O360+'SM Da'!O360+'BN Da'!O360+'BS Da'!O360+'TDC Da'!O360</f>
        <v>1639.4499099999996</v>
      </c>
      <c r="P360" s="55">
        <f>+'MIT Da'!P360+'SAR Da'!P360+'URQ Da'!P360+'ROC Da'!P360+'SM Da'!P360+'BN Da'!P360+'BS Da'!P360+'TDC Da'!P360</f>
        <v>211</v>
      </c>
      <c r="Q360" s="55">
        <f>+'MIT Da'!Q360+'SAR Da'!Q360+'URQ Da'!Q360+'ROC Da'!Q360+'SM Da'!Q360+'BN Da'!Q360+'BS Da'!Q360+'TDC Da'!Q360</f>
        <v>53</v>
      </c>
      <c r="R360" s="55">
        <f>+'MIT Da'!R360+'SAR Da'!R360+'URQ Da'!R360+'ROC Da'!R360+'SM Da'!R360+'BN Da'!R360+'BS Da'!R360+'TDC Da'!R360</f>
        <v>21</v>
      </c>
      <c r="S360" s="213">
        <f>+'MIT Da'!S360+'SAR Da'!S360+'URQ Da'!S360+'ROC Da'!S360+'SM Da'!S360+'BN Da'!S360+'BS Da'!S360+'TDC Da'!S360</f>
        <v>285</v>
      </c>
      <c r="T360" s="213">
        <f>+'MIT Da'!T360+'SAR Da'!T360+'URQ Da'!T360+'ROC Da'!T360+'SM Da'!T360+'BN Da'!T360+'BS Da'!T360+'TDC Da'!T360</f>
        <v>267</v>
      </c>
      <c r="U360" s="55">
        <f>+'MIT Da'!U360+'SAR Da'!U360+'URQ Da'!U360+'ROC Da'!U360+'SM Da'!U360+'BN Da'!U360+'BS Da'!U360+'TDC Da'!U360</f>
        <v>124</v>
      </c>
      <c r="V360" s="55">
        <f>+'MIT Da'!V360+'SAR Da'!V360+'URQ Da'!V360+'ROC Da'!V360+'SM Da'!V360+'BN Da'!V360+'BS Da'!V360+'TDC Da'!V360</f>
        <v>415</v>
      </c>
      <c r="W360" s="55">
        <f>+'MIT Da'!W360+'SAR Da'!W360+'URQ Da'!W360+'ROC Da'!W360+'SM Da'!W360+'BN Da'!W360+'BS Da'!W360+'TDC Da'!W360</f>
        <v>123</v>
      </c>
      <c r="X360" s="55">
        <f>+'MIT Da'!X360+'SAR Da'!X360+'URQ Da'!X360+'ROC Da'!X360+'SM Da'!X360+'BN Da'!X360+'BS Da'!X360+'TDC Da'!X360</f>
        <v>171</v>
      </c>
      <c r="Y360" s="55">
        <f>+'MIT Da'!Y360+'SAR Da'!Y360+'URQ Da'!Y360+'ROC Da'!Y360+'SM Da'!Y360+'BN Da'!Y360+'BS Da'!Y360+'TDC Da'!Y360</f>
        <v>33</v>
      </c>
      <c r="Z360" s="219">
        <f>+'MIT Da'!Z360+'SAR Da'!Z360+'URQ Da'!Z360+'ROC Da'!Z360+'SM Da'!Z360+'BN Da'!Z360+'BS Da'!Z360+'TDC Da'!Z360</f>
        <v>866</v>
      </c>
      <c r="AA360" s="55">
        <f>+'MIT Da'!AA360+'SAR Da'!AA360+'URQ Da'!AA360+'ROC Da'!AA360+'SM Da'!AA360+'BN Da'!AA360+'BS Da'!AA360+'TDC Da'!AA360</f>
        <v>283</v>
      </c>
      <c r="AB360" s="55">
        <f>+'MIT Da'!AB360+'SAR Da'!AB360+'URQ Da'!AB360+'ROC Da'!AB360+'SM Da'!AB360+'BN Da'!AB360+'BS Da'!AB360+'TDC Da'!AB360</f>
        <v>121</v>
      </c>
      <c r="AC360" s="55">
        <f>+'MIT Da'!AC360+'SAR Da'!AC360+'URQ Da'!AC360+'ROC Da'!AC360+'SM Da'!AC360+'BN Da'!AC360+'BS Da'!AC360+'TDC Da'!AC360</f>
        <v>878</v>
      </c>
      <c r="AD360" s="219">
        <f>+'MIT Da'!AD360+'SAR Da'!AD360+'URQ Da'!AD360+'ROC Da'!AD360+'SM Da'!AD360+'BN Da'!AD360+'BS Da'!AD360+'TDC Da'!AD360</f>
        <v>1282</v>
      </c>
      <c r="AE360" s="55">
        <f>+'MIT Da'!AE360+'SAR Da'!AE360+'URQ Da'!AE360+'ROC Da'!AE360+'SM Da'!AE360+'BN Da'!AE360+'BS Da'!AE360+'TDC Da'!AE360</f>
        <v>44</v>
      </c>
      <c r="AF360" s="55">
        <f>+'MIT Da'!AF360+'SAR Da'!AF360+'URQ Da'!AF360+'ROC Da'!AF360+'SM Da'!AF360+'BN Da'!AF360+'BS Da'!AF360+'TDC Da'!AF360</f>
        <v>117</v>
      </c>
      <c r="AG360" s="55">
        <f>+'MIT Da'!AG360+'SAR Da'!AG360+'URQ Da'!AG360+'ROC Da'!AG360+'SM Da'!AG360+'BN Da'!AG360+'BS Da'!AG360+'TDC Da'!AG360</f>
        <v>432</v>
      </c>
      <c r="AH360" s="219">
        <f>+'MIT Da'!AH360+'SAR Da'!AH360+'URQ Da'!AH360+'ROC Da'!AH360+'SM Da'!AH360+'BN Da'!AH360+'BS Da'!AH360+'TDC Da'!AH360</f>
        <v>593</v>
      </c>
      <c r="AI360" s="10">
        <f>+'MIT Da'!AI360+'SAR Da'!AI360+'URQ Da'!AI360+'ROC Da'!AI360+'SM Da'!AI360+'BN Da'!AI360+'BS Da'!AI360+'TDC Da'!AI360</f>
        <v>290.80200000000002</v>
      </c>
      <c r="AJ360" s="10">
        <f>+'MIT Da'!AJ360+'SAR Da'!AJ360+'URQ Da'!AJ360+'ROC Da'!AJ360+'SM Da'!AJ360+'BN Da'!AJ360+'BS Da'!AJ360+'TDC Da'!AJ360</f>
        <v>211.15700000000001</v>
      </c>
      <c r="AK360" s="10">
        <f>+'MIT Da'!AK360+'SAR Da'!AK360+'URQ Da'!AK360+'ROC Da'!AK360+'SM Da'!AK360+'BN Da'!AK360+'BS Da'!AK360+'TDC Da'!AK360</f>
        <v>376.88299999999998</v>
      </c>
      <c r="AL360" s="222">
        <f>+'MIT Da'!AL360+'SAR Da'!AL360+'URQ Da'!AL360+'ROC Da'!AL360+'SM Da'!AL360+'BN Da'!AL360+'BS Da'!AL360+'TDC Da'!AL360</f>
        <v>878.84199999999998</v>
      </c>
      <c r="AM360" s="55">
        <f>+'MIT Da'!AM360+'SAR Da'!AM360+'URQ Da'!AM360+'ROC Da'!AM360+'SM Da'!AM360+'BN Da'!AM360+'BS Da'!AM360+'TDC Da'!AM360</f>
        <v>13</v>
      </c>
      <c r="AN360" s="55">
        <f>+'MIT Da'!AN360+'SAR Da'!AN360+'URQ Da'!AN360+'ROC Da'!AN360+'SM Da'!AN360+'BN Da'!AN360+'BS Da'!AN360+'TDC Da'!AN360</f>
        <v>65</v>
      </c>
      <c r="AO360" s="55">
        <f>+'MIT Da'!AO360+'SAR Da'!AO360+'URQ Da'!AO360+'ROC Da'!AO360+'SM Da'!AO360+'BN Da'!AO360+'BS Da'!AO360+'TDC Da'!AO360</f>
        <v>87</v>
      </c>
      <c r="AP360" s="232">
        <f>+'MIT Da'!AP360+'SAR Da'!AP360+'URQ Da'!AP360+'ROC Da'!AP360+'SM Da'!AP360+'BN Da'!AP360+'BS Da'!AP360+'TDC Da'!AP360</f>
        <v>165</v>
      </c>
      <c r="AQ360" s="55">
        <f>+'MIT Da'!AQ360+'SAR Da'!AQ360+'URQ Da'!AQ360+'ROC Da'!AQ360+'SM Da'!AQ360+'BN Da'!AQ360+'BS Da'!AQ360+'TDC Da'!AQ360</f>
        <v>504</v>
      </c>
      <c r="AR360" s="55">
        <f>+'MIT Da'!AR360+'SAR Da'!AR360+'URQ Da'!AR360+'ROC Da'!AR360+'SM Da'!AR360+'BN Da'!AR360+'BS Da'!AR360+'TDC Da'!AR360</f>
        <v>379</v>
      </c>
      <c r="AS360" s="55">
        <f>+'MIT Da'!AS360+'SAR Da'!AS360+'URQ Da'!AS360+'ROC Da'!AS360+'SM Da'!AS360+'BN Da'!AS360+'BS Da'!AS360+'TDC Da'!AS360</f>
        <v>59</v>
      </c>
      <c r="AT360" s="232">
        <f>+SUM(RED_InfraMR[[#This Row],[B.02.1 - Parque de Coches Eléctricos Motrices]:[B.02.3 - Parque de Coches Eléctricos Motrices Tipo R]])</f>
        <v>942</v>
      </c>
      <c r="AU360" s="55">
        <f>+'MIT Da'!AU360+'SAR Da'!AU360+'URQ Da'!AU360+'ROC Da'!AU360+'SM Da'!AU360+'BN Da'!AU360+'BS Da'!AU360+'TDC Da'!AU360</f>
        <v>43</v>
      </c>
      <c r="AV360" s="55">
        <f>+'MIT Da'!AV360+'SAR Da'!AV360+'URQ Da'!AV360+'ROC Da'!AV360+'SM Da'!AV360+'BN Da'!AV360+'BS Da'!AV360+'TDC Da'!AV360</f>
        <v>3</v>
      </c>
      <c r="AW360" s="55">
        <f>+'MIT Da'!AW360+'SAR Da'!AW360+'URQ Da'!AW360+'ROC Da'!AW360+'SM Da'!AW360+'BN Da'!AW360+'BS Da'!AW360+'TDC Da'!AW360</f>
        <v>66</v>
      </c>
      <c r="AX360" s="232">
        <f>+SUM(RED_InfraMR[[#This Row],[B.03.1 - Parque de Coches Motores Motrices Remolcados]:[B.03.3 - Parque de Coches Motores Motrices Cabina]])</f>
        <v>112</v>
      </c>
      <c r="AY360" s="55">
        <f>+'MIT Da'!AY360+'SAR Da'!AY360+'URQ Da'!AY360+'ROC Da'!AY360+'SM Da'!AY360+'BN Da'!AY360+'BS Da'!AY360+'TDC Da'!AY360</f>
        <v>314</v>
      </c>
      <c r="AZ360" s="55">
        <f>+'MIT Da'!AZ360+'SAR Da'!AZ360+'URQ Da'!AZ360+'ROC Da'!AZ360+'SM Da'!AZ360+'BN Da'!AZ360+'BS Da'!AZ360+'TDC Da'!AZ360</f>
        <v>139</v>
      </c>
      <c r="BA360" s="55">
        <f>+'MIT Da'!BA360+'SAR Da'!BA360+'URQ Da'!BA360+'ROC Da'!BA360+'SM Da'!BA360+'BN Da'!BA360+'BS Da'!BA360+'TDC Da'!BA360</f>
        <v>34</v>
      </c>
      <c r="BB360" s="55">
        <f>+'MIT Da'!BB360+'SAR Da'!BB360+'URQ Da'!BB360+'ROC Da'!BB360+'SM Da'!BB360+'BN Da'!BB360+'BS Da'!BB360+'TDC Da'!BB360</f>
        <v>20</v>
      </c>
      <c r="BC360" s="232">
        <f>+SUM(RED_InfraMR[[#This Row],[B.04.1 - Parque de Coches Remolcados Clase Unica]:[B.04.5 - Parque de Coches Remolcados para Servicios Especiales (Cartoneros)]])</f>
        <v>507</v>
      </c>
      <c r="BD360" s="393">
        <f>+'MIT Da'!BD360+'SAR Da'!BD360+'URQ Da'!BD360+'ROC Da'!BD360+'SM Da'!BD360+'BN Da'!BD360+'BS Da'!BD360+'TDC Da'!BD360</f>
        <v>228</v>
      </c>
      <c r="BE360" s="55">
        <f>+'MIT Da'!BE360+'SAR Da'!BE360+'URQ Da'!BE360+'ROC Da'!BE360+'SM Da'!BE360+'BN Da'!BE360+'BS Da'!BE360+'TDC Da'!BE360</f>
        <v>4</v>
      </c>
      <c r="BF360" s="55">
        <f>+'MIT Da'!BF360+'SAR Da'!BF360+'URQ Da'!BF360+'ROC Da'!BF360+'SM Da'!BF360+'BN Da'!BF360+'BS Da'!BF360+'TDC Da'!BF360</f>
        <v>131</v>
      </c>
      <c r="BG360" s="235"/>
    </row>
    <row r="361" spans="1:60">
      <c r="A361" s="1">
        <v>2022</v>
      </c>
      <c r="B361" s="1" t="s">
        <v>72</v>
      </c>
      <c r="C361" s="10">
        <f>+'MIT Da'!C361+'SAR Da'!C361+'URQ Da'!C361+'ROC Da'!C361+'SM Da'!C361+'BN Da'!C361+'BS Da'!C361+'TDC Da'!C361</f>
        <v>260.22300000000001</v>
      </c>
      <c r="D361" s="10">
        <f>+'MIT Da'!D361+'SAR Da'!D361+'URQ Da'!D361+'ROC Da'!D361+'SM Da'!D361+'BN Da'!D361+'BS Da'!D361+'TDC Da'!D361</f>
        <v>454.32400000000007</v>
      </c>
      <c r="E361" s="10">
        <f>+'MIT Da'!E361+'SAR Da'!E361+'URQ Da'!E361+'ROC Da'!E361+'SM Da'!E361+'BN Da'!E361+'BS Da'!E361+'TDC Da'!E361</f>
        <v>0</v>
      </c>
      <c r="F361" s="10">
        <f>+'MIT Da'!F361+'SAR Da'!F361+'URQ Da'!F361+'ROC Da'!F361+'SM Da'!F361+'BN Da'!F361+'BS Da'!F361+'TDC Da'!F361</f>
        <v>258.18664000000001</v>
      </c>
      <c r="G361" s="192">
        <f>+'MIT Da'!G361+'SAR Da'!G361+'URQ Da'!G361+'ROC Da'!G361+'SM Da'!G361+'BN Da'!G361+'BS Da'!G361+'TDC Da'!G361</f>
        <v>972.73363999999992</v>
      </c>
      <c r="H361" s="192">
        <f>+'MIT Da'!H361+'SAR Da'!H361+'URQ Da'!H361+'ROC Da'!H361+'SM Da'!H361+'BN Da'!H361+'BS Da'!H361+'TDC Da'!H361</f>
        <v>902.47964000000002</v>
      </c>
      <c r="I361" s="10">
        <f>+'MIT Da'!I361+'SAR Da'!I361+'URQ Da'!I361+'ROC Da'!I361+'SM Da'!I361+'BN Da'!I361+'BS Da'!I361+'TDC Da'!I361</f>
        <v>1012.4090099999999</v>
      </c>
      <c r="J361" s="10">
        <f>+'MIT Da'!J361+'SAR Da'!J361+'URQ Da'!J361+'ROC Da'!J361+'SM Da'!J361+'BN Da'!J361+'BS Da'!J361+'TDC Da'!J361</f>
        <v>1177.2759099999998</v>
      </c>
      <c r="K361" s="10">
        <f>+'MIT Da'!K361+'SAR Da'!K361+'URQ Da'!K361+'ROC Da'!K361+'SM Da'!K361+'BN Da'!K361+'BS Da'!K361+'TDC Da'!K361</f>
        <v>54.516999999999996</v>
      </c>
      <c r="L361" s="10">
        <f>+'MIT Da'!L361+'SAR Da'!L361+'URQ Da'!L361+'ROC Da'!L361+'SM Da'!L361+'BN Da'!L361+'BS Da'!L361+'TDC Da'!L361</f>
        <v>542.23900000000003</v>
      </c>
      <c r="M361" s="10">
        <f>+'MIT Da'!M361+'SAR Da'!M361+'URQ Da'!M361+'ROC Da'!M361+'SM Da'!M361+'BN Da'!M361+'BS Da'!M361+'TDC Da'!M361</f>
        <v>21.314999999999998</v>
      </c>
      <c r="N361" s="192">
        <f>+'MIT Da'!N361+'SAR Da'!N361+'URQ Da'!N361+'ROC Da'!N361+'SM Da'!N361+'BN Da'!N361+'BS Da'!N361+'TDC Da'!N361</f>
        <v>1719.5149099999999</v>
      </c>
      <c r="O361" s="192">
        <f>+'MIT Da'!O361+'SAR Da'!O361+'URQ Da'!O361+'ROC Da'!O361+'SM Da'!O361+'BN Da'!O361+'BS Da'!O361+'TDC Da'!O361</f>
        <v>1651.2719099999995</v>
      </c>
      <c r="P361" s="55">
        <f>+'MIT Da'!P361+'SAR Da'!P361+'URQ Da'!P361+'ROC Da'!P361+'SM Da'!P361+'BN Da'!P361+'BS Da'!P361+'TDC Da'!P361</f>
        <v>212</v>
      </c>
      <c r="Q361" s="55">
        <f>+'MIT Da'!Q361+'SAR Da'!Q361+'URQ Da'!Q361+'ROC Da'!Q361+'SM Da'!Q361+'BN Da'!Q361+'BS Da'!Q361+'TDC Da'!Q361</f>
        <v>53</v>
      </c>
      <c r="R361" s="55">
        <f>+'MIT Da'!R361+'SAR Da'!R361+'URQ Da'!R361+'ROC Da'!R361+'SM Da'!R361+'BN Da'!R361+'BS Da'!R361+'TDC Da'!R361</f>
        <v>22</v>
      </c>
      <c r="S361" s="213">
        <f>+'MIT Da'!S361+'SAR Da'!S361+'URQ Da'!S361+'ROC Da'!S361+'SM Da'!S361+'BN Da'!S361+'BS Da'!S361+'TDC Da'!S361</f>
        <v>287</v>
      </c>
      <c r="T361" s="213">
        <f>+'MIT Da'!T361+'SAR Da'!T361+'URQ Da'!T361+'ROC Da'!T361+'SM Da'!T361+'BN Da'!T361+'BS Da'!T361+'TDC Da'!T361</f>
        <v>269</v>
      </c>
      <c r="U361" s="55">
        <f>+'MIT Da'!U361+'SAR Da'!U361+'URQ Da'!U361+'ROC Da'!U361+'SM Da'!U361+'BN Da'!U361+'BS Da'!U361+'TDC Da'!U361</f>
        <v>124</v>
      </c>
      <c r="V361" s="55">
        <f>+'MIT Da'!V361+'SAR Da'!V361+'URQ Da'!V361+'ROC Da'!V361+'SM Da'!V361+'BN Da'!V361+'BS Da'!V361+'TDC Da'!V361</f>
        <v>415</v>
      </c>
      <c r="W361" s="55">
        <f>+'MIT Da'!W361+'SAR Da'!W361+'URQ Da'!W361+'ROC Da'!W361+'SM Da'!W361+'BN Da'!W361+'BS Da'!W361+'TDC Da'!W361</f>
        <v>123</v>
      </c>
      <c r="X361" s="55">
        <f>+'MIT Da'!X361+'SAR Da'!X361+'URQ Da'!X361+'ROC Da'!X361+'SM Da'!X361+'BN Da'!X361+'BS Da'!X361+'TDC Da'!X361</f>
        <v>171</v>
      </c>
      <c r="Y361" s="55">
        <f>+'MIT Da'!Y361+'SAR Da'!Y361+'URQ Da'!Y361+'ROC Da'!Y361+'SM Da'!Y361+'BN Da'!Y361+'BS Da'!Y361+'TDC Da'!Y361</f>
        <v>33</v>
      </c>
      <c r="Z361" s="219">
        <f>+'MIT Da'!Z361+'SAR Da'!Z361+'URQ Da'!Z361+'ROC Da'!Z361+'SM Da'!Z361+'BN Da'!Z361+'BS Da'!Z361+'TDC Da'!Z361</f>
        <v>866</v>
      </c>
      <c r="AA361" s="55">
        <f>+'MIT Da'!AA361+'SAR Da'!AA361+'URQ Da'!AA361+'ROC Da'!AA361+'SM Da'!AA361+'BN Da'!AA361+'BS Da'!AA361+'TDC Da'!AA361</f>
        <v>283</v>
      </c>
      <c r="AB361" s="55">
        <f>+'MIT Da'!AB361+'SAR Da'!AB361+'URQ Da'!AB361+'ROC Da'!AB361+'SM Da'!AB361+'BN Da'!AB361+'BS Da'!AB361+'TDC Da'!AB361</f>
        <v>121</v>
      </c>
      <c r="AC361" s="55">
        <f>+'MIT Da'!AC361+'SAR Da'!AC361+'URQ Da'!AC361+'ROC Da'!AC361+'SM Da'!AC361+'BN Da'!AC361+'BS Da'!AC361+'TDC Da'!AC361</f>
        <v>878</v>
      </c>
      <c r="AD361" s="219">
        <f>+'MIT Da'!AD361+'SAR Da'!AD361+'URQ Da'!AD361+'ROC Da'!AD361+'SM Da'!AD361+'BN Da'!AD361+'BS Da'!AD361+'TDC Da'!AD361</f>
        <v>1282</v>
      </c>
      <c r="AE361" s="55">
        <f>+'MIT Da'!AE361+'SAR Da'!AE361+'URQ Da'!AE361+'ROC Da'!AE361+'SM Da'!AE361+'BN Da'!AE361+'BS Da'!AE361+'TDC Da'!AE361</f>
        <v>44</v>
      </c>
      <c r="AF361" s="55">
        <f>+'MIT Da'!AF361+'SAR Da'!AF361+'URQ Da'!AF361+'ROC Da'!AF361+'SM Da'!AF361+'BN Da'!AF361+'BS Da'!AF361+'TDC Da'!AF361</f>
        <v>117</v>
      </c>
      <c r="AG361" s="55">
        <f>+'MIT Da'!AG361+'SAR Da'!AG361+'URQ Da'!AG361+'ROC Da'!AG361+'SM Da'!AG361+'BN Da'!AG361+'BS Da'!AG361+'TDC Da'!AG361</f>
        <v>432</v>
      </c>
      <c r="AH361" s="219">
        <f>+'MIT Da'!AH361+'SAR Da'!AH361+'URQ Da'!AH361+'ROC Da'!AH361+'SM Da'!AH361+'BN Da'!AH361+'BS Da'!AH361+'TDC Da'!AH361</f>
        <v>593</v>
      </c>
      <c r="AI361" s="10">
        <f>+'MIT Da'!AI361+'SAR Da'!AI361+'URQ Da'!AI361+'ROC Da'!AI361+'SM Da'!AI361+'BN Da'!AI361+'BS Da'!AI361+'TDC Da'!AI361</f>
        <v>290.80200000000002</v>
      </c>
      <c r="AJ361" s="10">
        <f>+'MIT Da'!AJ361+'SAR Da'!AJ361+'URQ Da'!AJ361+'ROC Da'!AJ361+'SM Da'!AJ361+'BN Da'!AJ361+'BS Da'!AJ361+'TDC Da'!AJ361</f>
        <v>211.15700000000001</v>
      </c>
      <c r="AK361" s="10">
        <f>+'MIT Da'!AK361+'SAR Da'!AK361+'URQ Da'!AK361+'ROC Da'!AK361+'SM Da'!AK361+'BN Da'!AK361+'BS Da'!AK361+'TDC Da'!AK361</f>
        <v>376.88299999999998</v>
      </c>
      <c r="AL361" s="222">
        <f>+'MIT Da'!AL361+'SAR Da'!AL361+'URQ Da'!AL361+'ROC Da'!AL361+'SM Da'!AL361+'BN Da'!AL361+'BS Da'!AL361+'TDC Da'!AL361</f>
        <v>878.84199999999998</v>
      </c>
      <c r="AM361" s="55">
        <f>+'MIT Da'!AM361+'SAR Da'!AM361+'URQ Da'!AM361+'ROC Da'!AM361+'SM Da'!AM361+'BN Da'!AM361+'BS Da'!AM361+'TDC Da'!AM361</f>
        <v>13</v>
      </c>
      <c r="AN361" s="55">
        <f>+'MIT Da'!AN361+'SAR Da'!AN361+'URQ Da'!AN361+'ROC Da'!AN361+'SM Da'!AN361+'BN Da'!AN361+'BS Da'!AN361+'TDC Da'!AN361</f>
        <v>65</v>
      </c>
      <c r="AO361" s="55">
        <f>+'MIT Da'!AO361+'SAR Da'!AO361+'URQ Da'!AO361+'ROC Da'!AO361+'SM Da'!AO361+'BN Da'!AO361+'BS Da'!AO361+'TDC Da'!AO361</f>
        <v>87</v>
      </c>
      <c r="AP361" s="232">
        <f>+'MIT Da'!AP361+'SAR Da'!AP361+'URQ Da'!AP361+'ROC Da'!AP361+'SM Da'!AP361+'BN Da'!AP361+'BS Da'!AP361+'TDC Da'!AP361</f>
        <v>165</v>
      </c>
      <c r="AQ361" s="55">
        <f>+'MIT Da'!AQ361+'SAR Da'!AQ361+'URQ Da'!AQ361+'ROC Da'!AQ361+'SM Da'!AQ361+'BN Da'!AQ361+'BS Da'!AQ361+'TDC Da'!AQ361</f>
        <v>504</v>
      </c>
      <c r="AR361" s="55">
        <f>+'MIT Da'!AR361+'SAR Da'!AR361+'URQ Da'!AR361+'ROC Da'!AR361+'SM Da'!AR361+'BN Da'!AR361+'BS Da'!AR361+'TDC Da'!AR361</f>
        <v>379</v>
      </c>
      <c r="AS361" s="55">
        <f>+'MIT Da'!AS361+'SAR Da'!AS361+'URQ Da'!AS361+'ROC Da'!AS361+'SM Da'!AS361+'BN Da'!AS361+'BS Da'!AS361+'TDC Da'!AS361</f>
        <v>59</v>
      </c>
      <c r="AT361" s="232">
        <f>+SUM(RED_InfraMR[[#This Row],[B.02.1 - Parque de Coches Eléctricos Motrices]:[B.02.3 - Parque de Coches Eléctricos Motrices Tipo R]])</f>
        <v>942</v>
      </c>
      <c r="AU361" s="55">
        <f>+'MIT Da'!AU361+'SAR Da'!AU361+'URQ Da'!AU361+'ROC Da'!AU361+'SM Da'!AU361+'BN Da'!AU361+'BS Da'!AU361+'TDC Da'!AU361</f>
        <v>43</v>
      </c>
      <c r="AV361" s="55">
        <f>+'MIT Da'!AV361+'SAR Da'!AV361+'URQ Da'!AV361+'ROC Da'!AV361+'SM Da'!AV361+'BN Da'!AV361+'BS Da'!AV361+'TDC Da'!AV361</f>
        <v>3</v>
      </c>
      <c r="AW361" s="55">
        <f>+'MIT Da'!AW361+'SAR Da'!AW361+'URQ Da'!AW361+'ROC Da'!AW361+'SM Da'!AW361+'BN Da'!AW361+'BS Da'!AW361+'TDC Da'!AW361</f>
        <v>66</v>
      </c>
      <c r="AX361" s="232">
        <f>+SUM(RED_InfraMR[[#This Row],[B.03.1 - Parque de Coches Motores Motrices Remolcados]:[B.03.3 - Parque de Coches Motores Motrices Cabina]])</f>
        <v>112</v>
      </c>
      <c r="AY361" s="55">
        <f>+'MIT Da'!AY361+'SAR Da'!AY361+'URQ Da'!AY361+'ROC Da'!AY361+'SM Da'!AY361+'BN Da'!AY361+'BS Da'!AY361+'TDC Da'!AY361</f>
        <v>314</v>
      </c>
      <c r="AZ361" s="55">
        <f>+'MIT Da'!AZ361+'SAR Da'!AZ361+'URQ Da'!AZ361+'ROC Da'!AZ361+'SM Da'!AZ361+'BN Da'!AZ361+'BS Da'!AZ361+'TDC Da'!AZ361</f>
        <v>139</v>
      </c>
      <c r="BA361" s="55">
        <f>+'MIT Da'!BA361+'SAR Da'!BA361+'URQ Da'!BA361+'ROC Da'!BA361+'SM Da'!BA361+'BN Da'!BA361+'BS Da'!BA361+'TDC Da'!BA361</f>
        <v>34</v>
      </c>
      <c r="BB361" s="55">
        <f>+'MIT Da'!BB361+'SAR Da'!BB361+'URQ Da'!BB361+'ROC Da'!BB361+'SM Da'!BB361+'BN Da'!BB361+'BS Da'!BB361+'TDC Da'!BB361</f>
        <v>20</v>
      </c>
      <c r="BC361" s="232">
        <f>+SUM(RED_InfraMR[[#This Row],[B.04.1 - Parque de Coches Remolcados Clase Unica]:[B.04.5 - Parque de Coches Remolcados para Servicios Especiales (Cartoneros)]])</f>
        <v>507</v>
      </c>
      <c r="BD361" s="393">
        <f>+'MIT Da'!BD361+'SAR Da'!BD361+'URQ Da'!BD361+'ROC Da'!BD361+'SM Da'!BD361+'BN Da'!BD361+'BS Da'!BD361+'TDC Da'!BD361</f>
        <v>228</v>
      </c>
      <c r="BE361" s="55">
        <f>+'MIT Da'!BE361+'SAR Da'!BE361+'URQ Da'!BE361+'ROC Da'!BE361+'SM Da'!BE361+'BN Da'!BE361+'BS Da'!BE361+'TDC Da'!BE361</f>
        <v>4</v>
      </c>
      <c r="BF361" s="55">
        <f>+'MIT Da'!BF361+'SAR Da'!BF361+'URQ Da'!BF361+'ROC Da'!BF361+'SM Da'!BF361+'BN Da'!BF361+'BS Da'!BF361+'TDC Da'!BF361</f>
        <v>131</v>
      </c>
      <c r="BG361" s="235"/>
      <c r="BH361" s="1" t="s">
        <v>631</v>
      </c>
    </row>
    <row r="362" spans="1:60">
      <c r="A362" s="201">
        <v>2023</v>
      </c>
      <c r="B362" s="1" t="s">
        <v>61</v>
      </c>
      <c r="C362" s="202">
        <f>+'MIT Da'!C362+'SAR Da'!C362+'URQ Da'!C362+'ROC Da'!C362+'SM Da'!C362+'BN Da'!C362+'BS Da'!C362+'TDC Da'!C362</f>
        <v>264.78399999999999</v>
      </c>
      <c r="D362" s="202">
        <f>+'MIT Da'!D362+'SAR Da'!D362+'URQ Da'!D362+'ROC Da'!D362+'SM Da'!D362+'BN Da'!D362+'BS Da'!D362+'TDC Da'!D362</f>
        <v>454.32400000000007</v>
      </c>
      <c r="E362" s="202">
        <f>+'MIT Da'!E362+'SAR Da'!E362+'URQ Da'!E362+'ROC Da'!E362+'SM Da'!E362+'BN Da'!E362+'BS Da'!E362+'TDC Da'!E362</f>
        <v>0</v>
      </c>
      <c r="F362" s="202">
        <f>+'MIT Da'!F362+'SAR Da'!F362+'URQ Da'!F362+'ROC Da'!F362+'SM Da'!F362+'BN Da'!F362+'BS Da'!F362+'TDC Da'!F362</f>
        <v>258.18664000000001</v>
      </c>
      <c r="G362" s="203">
        <f>+'MIT Da'!G362+'SAR Da'!G362+'URQ Da'!G362+'ROC Da'!G362+'SM Da'!G362+'BN Da'!G362+'BS Da'!G362+'TDC Da'!G362</f>
        <v>977.29463999999984</v>
      </c>
      <c r="H362" s="203">
        <f>+'MIT Da'!H362+'SAR Da'!H362+'URQ Da'!H362+'ROC Da'!H362+'SM Da'!H362+'BN Da'!H362+'BS Da'!H362+'TDC Da'!H362</f>
        <v>899.27963999999997</v>
      </c>
      <c r="I362" s="202">
        <f>+'MIT Da'!I362+'SAR Da'!I362+'URQ Da'!I362+'ROC Da'!I362+'SM Da'!I362+'BN Da'!I362+'BS Da'!I362+'TDC Da'!I362</f>
        <v>1016.78901</v>
      </c>
      <c r="J362" s="202">
        <f>+'MIT Da'!J362+'SAR Da'!J362+'URQ Da'!J362+'ROC Da'!J362+'SM Da'!J362+'BN Da'!J362+'BS Da'!J362+'TDC Da'!J362</f>
        <v>1181.83691</v>
      </c>
      <c r="K362" s="202">
        <f>+'MIT Da'!K362+'SAR Da'!K362+'URQ Da'!K362+'ROC Da'!K362+'SM Da'!K362+'BN Da'!K362+'BS Da'!K362+'TDC Da'!K362</f>
        <v>54.516999999999996</v>
      </c>
      <c r="L362" s="202">
        <f>+'MIT Da'!L362+'SAR Da'!L362+'URQ Da'!L362+'ROC Da'!L362+'SM Da'!L362+'BN Da'!L362+'BS Da'!L362+'TDC Da'!L362</f>
        <v>542.23900000000003</v>
      </c>
      <c r="M362" s="202">
        <f>+'MIT Da'!M362+'SAR Da'!M362+'URQ Da'!M362+'ROC Da'!M362+'SM Da'!M362+'BN Da'!M362+'BS Da'!M362+'TDC Da'!M362</f>
        <v>21.314999999999998</v>
      </c>
      <c r="N362" s="203">
        <f>+'MIT Da'!N362+'SAR Da'!N362+'URQ Da'!N362+'ROC Da'!N362+'SM Da'!N362+'BN Da'!N362+'BS Da'!N362+'TDC Da'!N362</f>
        <v>1724.07591</v>
      </c>
      <c r="O362" s="203">
        <f>+'MIT Da'!O362+'SAR Da'!O362+'URQ Da'!O362+'ROC Da'!O362+'SM Da'!O362+'BN Da'!O362+'BS Da'!O362+'TDC Da'!O362</f>
        <v>1640.3129099999996</v>
      </c>
      <c r="P362" s="204">
        <f>+'MIT Da'!P362+'SAR Da'!P362+'URQ Da'!P362+'ROC Da'!P362+'SM Da'!P362+'BN Da'!P362+'BS Da'!P362+'TDC Da'!P362</f>
        <v>213</v>
      </c>
      <c r="Q362" s="204">
        <f>+'MIT Da'!Q362+'SAR Da'!Q362+'URQ Da'!Q362+'ROC Da'!Q362+'SM Da'!Q362+'BN Da'!Q362+'BS Da'!Q362+'TDC Da'!Q362</f>
        <v>58</v>
      </c>
      <c r="R362" s="204">
        <f>+'MIT Da'!R362+'SAR Da'!R362+'URQ Da'!R362+'ROC Da'!R362+'SM Da'!R362+'BN Da'!R362+'BS Da'!R362+'TDC Da'!R362</f>
        <v>22</v>
      </c>
      <c r="S362" s="214">
        <f>+'MIT Da'!S362+'SAR Da'!S362+'URQ Da'!S362+'ROC Da'!S362+'SM Da'!S362+'BN Da'!S362+'BS Da'!S362+'TDC Da'!S362</f>
        <v>293</v>
      </c>
      <c r="T362" s="214">
        <f>+'MIT Da'!T362+'SAR Da'!T362+'URQ Da'!T362+'ROC Da'!T362+'SM Da'!T362+'BN Da'!T362+'BS Da'!T362+'TDC Da'!T362</f>
        <v>273</v>
      </c>
      <c r="U362" s="204">
        <f>+'MIT Da'!U362+'SAR Da'!U362+'URQ Da'!U362+'ROC Da'!U362+'SM Da'!U362+'BN Da'!U362+'BS Da'!U362+'TDC Da'!U362</f>
        <v>114</v>
      </c>
      <c r="V362" s="204">
        <f>+'MIT Da'!V362+'SAR Da'!V362+'URQ Da'!V362+'ROC Da'!V362+'SM Da'!V362+'BN Da'!V362+'BS Da'!V362+'TDC Da'!V362</f>
        <v>419</v>
      </c>
      <c r="W362" s="204">
        <f>+'MIT Da'!W362+'SAR Da'!W362+'URQ Da'!W362+'ROC Da'!W362+'SM Da'!W362+'BN Da'!W362+'BS Da'!W362+'TDC Da'!W362</f>
        <v>146</v>
      </c>
      <c r="X362" s="204">
        <f>+'MIT Da'!X362+'SAR Da'!X362+'URQ Da'!X362+'ROC Da'!X362+'SM Da'!X362+'BN Da'!X362+'BS Da'!X362+'TDC Da'!X362</f>
        <v>203</v>
      </c>
      <c r="Y362" s="204">
        <f>+'MIT Da'!Y362+'SAR Da'!Y362+'URQ Da'!Y362+'ROC Da'!Y362+'SM Da'!Y362+'BN Da'!Y362+'BS Da'!Y362+'TDC Da'!Y362</f>
        <v>63</v>
      </c>
      <c r="Z362" s="220">
        <f>+'MIT Da'!Z362+'SAR Da'!Z362+'URQ Da'!Z362+'ROC Da'!Z362+'SM Da'!Z362+'BN Da'!Z362+'BS Da'!Z362+'TDC Da'!Z362</f>
        <v>945</v>
      </c>
      <c r="AA362" s="204">
        <f>+'MIT Da'!AA362+'SAR Da'!AA362+'URQ Da'!AA362+'ROC Da'!AA362+'SM Da'!AA362+'BN Da'!AA362+'BS Da'!AA362+'TDC Da'!AA362</f>
        <v>312</v>
      </c>
      <c r="AB362" s="204">
        <f>+'MIT Da'!AB362+'SAR Da'!AB362+'URQ Da'!AB362+'ROC Da'!AB362+'SM Da'!AB362+'BN Da'!AB362+'BS Da'!AB362+'TDC Da'!AB362</f>
        <v>131</v>
      </c>
      <c r="AC362" s="204">
        <f>+'MIT Da'!AC362+'SAR Da'!AC362+'URQ Da'!AC362+'ROC Da'!AC362+'SM Da'!AC362+'BN Da'!AC362+'BS Da'!AC362+'TDC Da'!AC362</f>
        <v>924</v>
      </c>
      <c r="AD362" s="220">
        <f>+'MIT Da'!AD362+'SAR Da'!AD362+'URQ Da'!AD362+'ROC Da'!AD362+'SM Da'!AD362+'BN Da'!AD362+'BS Da'!AD362+'TDC Da'!AD362</f>
        <v>1367</v>
      </c>
      <c r="AE362" s="204">
        <f>+'MIT Da'!AE362+'SAR Da'!AE362+'URQ Da'!AE362+'ROC Da'!AE362+'SM Da'!AE362+'BN Da'!AE362+'BS Da'!AE362+'TDC Da'!AE362</f>
        <v>55</v>
      </c>
      <c r="AF362" s="204">
        <f>+'MIT Da'!AF362+'SAR Da'!AF362+'URQ Da'!AF362+'ROC Da'!AF362+'SM Da'!AF362+'BN Da'!AF362+'BS Da'!AF362+'TDC Da'!AF362</f>
        <v>118</v>
      </c>
      <c r="AG362" s="204">
        <f>+'MIT Da'!AG362+'SAR Da'!AG362+'URQ Da'!AG362+'ROC Da'!AG362+'SM Da'!AG362+'BN Da'!AG362+'BS Da'!AG362+'TDC Da'!AG362</f>
        <v>481</v>
      </c>
      <c r="AH362" s="220">
        <f>+'MIT Da'!AH362+'SAR Da'!AH362+'URQ Da'!AH362+'ROC Da'!AH362+'SM Da'!AH362+'BN Da'!AH362+'BS Da'!AH362+'TDC Da'!AH362</f>
        <v>654</v>
      </c>
      <c r="AI362" s="202">
        <f>+'MIT Da'!AI362+'SAR Da'!AI362+'URQ Da'!AI362+'ROC Da'!AI362+'SM Da'!AI362+'BN Da'!AI362+'BS Da'!AI362+'TDC Da'!AI362</f>
        <v>291.86700000000002</v>
      </c>
      <c r="AJ362" s="202">
        <f>+'MIT Da'!AJ362+'SAR Da'!AJ362+'URQ Da'!AJ362+'ROC Da'!AJ362+'SM Da'!AJ362+'BN Da'!AJ362+'BS Da'!AJ362+'TDC Da'!AJ362</f>
        <v>210.09200000000001</v>
      </c>
      <c r="AK362" s="202">
        <f>+'MIT Da'!AK362+'SAR Da'!AK362+'URQ Da'!AK362+'ROC Da'!AK362+'SM Da'!AK362+'BN Da'!AK362+'BS Da'!AK362+'TDC Da'!AK362</f>
        <v>376.88299999999998</v>
      </c>
      <c r="AL362" s="227">
        <f>+'MIT Da'!AL362+'SAR Da'!AL362+'URQ Da'!AL362+'ROC Da'!AL362+'SM Da'!AL362+'BN Da'!AL362+'BS Da'!AL362+'TDC Da'!AL362</f>
        <v>878.84199999999998</v>
      </c>
      <c r="AM362" s="204">
        <f>+'MIT Da'!AM362+'SAR Da'!AM362+'URQ Da'!AM362+'ROC Da'!AM362+'SM Da'!AM362+'BN Da'!AM362+'BS Da'!AM362+'TDC Da'!AM362</f>
        <v>21</v>
      </c>
      <c r="AN362" s="204">
        <f>+'MIT Da'!AN362+'SAR Da'!AN362+'URQ Da'!AN362+'ROC Da'!AN362+'SM Da'!AN362+'BN Da'!AN362+'BS Da'!AN362+'TDC Da'!AN362</f>
        <v>56</v>
      </c>
      <c r="AO362" s="204">
        <f>+'MIT Da'!AO362+'SAR Da'!AO362+'URQ Da'!AO362+'ROC Da'!AO362+'SM Da'!AO362+'BN Da'!AO362+'BS Da'!AO362+'TDC Da'!AO362</f>
        <v>87</v>
      </c>
      <c r="AP362" s="233">
        <f>+'MIT Da'!AP362+'SAR Da'!AP362+'URQ Da'!AP362+'ROC Da'!AP362+'SM Da'!AP362+'BN Da'!AP362+'BS Da'!AP362+'TDC Da'!AP362</f>
        <v>164</v>
      </c>
      <c r="AQ362" s="204">
        <f>+'MIT Da'!AQ362+'SAR Da'!AQ362+'URQ Da'!AQ362+'ROC Da'!AQ362+'SM Da'!AQ362+'BN Da'!AQ362+'BS Da'!AQ362+'TDC Da'!AQ362</f>
        <v>504</v>
      </c>
      <c r="AR362" s="204">
        <f>+'MIT Da'!AR362+'SAR Da'!AR362+'URQ Da'!AR362+'ROC Da'!AR362+'SM Da'!AR362+'BN Da'!AR362+'BS Da'!AR362+'TDC Da'!AR362</f>
        <v>379</v>
      </c>
      <c r="AS362" s="204">
        <f>+'MIT Da'!AS362+'SAR Da'!AS362+'URQ Da'!AS362+'ROC Da'!AS362+'SM Da'!AS362+'BN Da'!AS362+'BS Da'!AS362+'TDC Da'!AS362</f>
        <v>59</v>
      </c>
      <c r="AT362" s="233">
        <f>+SUM(RED_InfraMR[[#This Row],[B.02.1 - Parque de Coches Eléctricos Motrices]:[B.02.3 - Parque de Coches Eléctricos Motrices Tipo R]])</f>
        <v>942</v>
      </c>
      <c r="AU362" s="204">
        <f>+'MIT Da'!AU362+'SAR Da'!AU362+'URQ Da'!AU362+'ROC Da'!AU362+'SM Da'!AU362+'BN Da'!AU362+'BS Da'!AU362+'TDC Da'!AU362</f>
        <v>43</v>
      </c>
      <c r="AV362" s="204">
        <f>+'MIT Da'!AV362+'SAR Da'!AV362+'URQ Da'!AV362+'ROC Da'!AV362+'SM Da'!AV362+'BN Da'!AV362+'BS Da'!AV362+'TDC Da'!AV362</f>
        <v>3</v>
      </c>
      <c r="AW362" s="204">
        <f>+'MIT Da'!AW362+'SAR Da'!AW362+'URQ Da'!AW362+'ROC Da'!AW362+'SM Da'!AW362+'BN Da'!AW362+'BS Da'!AW362+'TDC Da'!AW362</f>
        <v>68</v>
      </c>
      <c r="AX362" s="233">
        <f>+SUM(RED_InfraMR[[#This Row],[B.03.1 - Parque de Coches Motores Motrices Remolcados]:[B.03.3 - Parque de Coches Motores Motrices Cabina]])</f>
        <v>114</v>
      </c>
      <c r="AY362" s="204">
        <f>+'MIT Da'!AY362+'SAR Da'!AY362+'URQ Da'!AY362+'ROC Da'!AY362+'SM Da'!AY362+'BN Da'!AY362+'BS Da'!AY362+'TDC Da'!AY362</f>
        <v>313</v>
      </c>
      <c r="AZ362" s="204">
        <f>+'MIT Da'!AZ362+'SAR Da'!AZ362+'URQ Da'!AZ362+'ROC Da'!AZ362+'SM Da'!AZ362+'BN Da'!AZ362+'BS Da'!AZ362+'TDC Da'!AZ362</f>
        <v>139</v>
      </c>
      <c r="BA362" s="204">
        <f>+'MIT Da'!BA362+'SAR Da'!BA362+'URQ Da'!BA362+'ROC Da'!BA362+'SM Da'!BA362+'BN Da'!BA362+'BS Da'!BA362+'TDC Da'!BA362</f>
        <v>34</v>
      </c>
      <c r="BB362" s="204">
        <f>+'MIT Da'!BB362+'SAR Da'!BB362+'URQ Da'!BB362+'ROC Da'!BB362+'SM Da'!BB362+'BN Da'!BB362+'BS Da'!BB362+'TDC Da'!BB362</f>
        <v>20</v>
      </c>
      <c r="BC362" s="233">
        <f>+SUM(RED_InfraMR[[#This Row],[B.04.1 - Parque de Coches Remolcados Clase Unica]:[B.04.5 - Parque de Coches Remolcados para Servicios Especiales (Cartoneros)]])</f>
        <v>506</v>
      </c>
      <c r="BD362" s="394">
        <f>+'MIT Da'!BD362+'SAR Da'!BD362+'URQ Da'!BD362+'ROC Da'!BD362+'SM Da'!BD362+'BN Da'!BD362+'BS Da'!BD362+'TDC Da'!BD362</f>
        <v>228</v>
      </c>
      <c r="BE362" s="204">
        <f>+'MIT Da'!BE362+'SAR Da'!BE362+'URQ Da'!BE362+'ROC Da'!BE362+'SM Da'!BE362+'BN Da'!BE362+'BS Da'!BE362+'TDC Da'!BE362</f>
        <v>4</v>
      </c>
      <c r="BF362" s="204">
        <f>+'MIT Da'!BF362+'SAR Da'!BF362+'URQ Da'!BF362+'ROC Da'!BF362+'SM Da'!BF362+'BN Da'!BF362+'BS Da'!BF362+'TDC Da'!BF362</f>
        <v>131</v>
      </c>
      <c r="BG362" s="242"/>
      <c r="BH362" s="201"/>
    </row>
    <row r="363" spans="1:60">
      <c r="A363" s="201">
        <v>2023</v>
      </c>
      <c r="B363" s="1" t="s">
        <v>62</v>
      </c>
      <c r="C363" s="202">
        <f>+'MIT Da'!C363+'SAR Da'!C363+'URQ Da'!C363+'ROC Da'!C363+'SM Da'!C363+'BN Da'!C363+'BS Da'!C363+'TDC Da'!C363</f>
        <v>264.78399999999999</v>
      </c>
      <c r="D363" s="202">
        <f>+'MIT Da'!D363+'SAR Da'!D363+'URQ Da'!D363+'ROC Da'!D363+'SM Da'!D363+'BN Da'!D363+'BS Da'!D363+'TDC Da'!D363</f>
        <v>454.32400000000007</v>
      </c>
      <c r="E363" s="202">
        <f>+'MIT Da'!E363+'SAR Da'!E363+'URQ Da'!E363+'ROC Da'!E363+'SM Da'!E363+'BN Da'!E363+'BS Da'!E363+'TDC Da'!E363</f>
        <v>0</v>
      </c>
      <c r="F363" s="202">
        <f>+'MIT Da'!F363+'SAR Da'!F363+'URQ Da'!F363+'ROC Da'!F363+'SM Da'!F363+'BN Da'!F363+'BS Da'!F363+'TDC Da'!F363</f>
        <v>258.18664000000001</v>
      </c>
      <c r="G363" s="203">
        <f>+'MIT Da'!G363+'SAR Da'!G363+'URQ Da'!G363+'ROC Da'!G363+'SM Da'!G363+'BN Da'!G363+'BS Da'!G363+'TDC Da'!G363</f>
        <v>977.29463999999984</v>
      </c>
      <c r="H363" s="203">
        <f>+'MIT Da'!H363+'SAR Da'!H363+'URQ Da'!H363+'ROC Da'!H363+'SM Da'!H363+'BN Da'!H363+'BS Da'!H363+'TDC Da'!H363</f>
        <v>899.27963999999997</v>
      </c>
      <c r="I363" s="202">
        <f>+'MIT Da'!I363+'SAR Da'!I363+'URQ Da'!I363+'ROC Da'!I363+'SM Da'!I363+'BN Da'!I363+'BS Da'!I363+'TDC Da'!I363</f>
        <v>1016.78901</v>
      </c>
      <c r="J363" s="202">
        <f>+'MIT Da'!J363+'SAR Da'!J363+'URQ Da'!J363+'ROC Da'!J363+'SM Da'!J363+'BN Da'!J363+'BS Da'!J363+'TDC Da'!J363</f>
        <v>1181.83691</v>
      </c>
      <c r="K363" s="202">
        <f>+'MIT Da'!K363+'SAR Da'!K363+'URQ Da'!K363+'ROC Da'!K363+'SM Da'!K363+'BN Da'!K363+'BS Da'!K363+'TDC Da'!K363</f>
        <v>54.516999999999996</v>
      </c>
      <c r="L363" s="202">
        <f>+'MIT Da'!L363+'SAR Da'!L363+'URQ Da'!L363+'ROC Da'!L363+'SM Da'!L363+'BN Da'!L363+'BS Da'!L363+'TDC Da'!L363</f>
        <v>542.23900000000003</v>
      </c>
      <c r="M363" s="202">
        <f>+'MIT Da'!M363+'SAR Da'!M363+'URQ Da'!M363+'ROC Da'!M363+'SM Da'!M363+'BN Da'!M363+'BS Da'!M363+'TDC Da'!M363</f>
        <v>21.314999999999998</v>
      </c>
      <c r="N363" s="203">
        <f>+'MIT Da'!N363+'SAR Da'!N363+'URQ Da'!N363+'ROC Da'!N363+'SM Da'!N363+'BN Da'!N363+'BS Da'!N363+'TDC Da'!N363</f>
        <v>1724.07591</v>
      </c>
      <c r="O363" s="203">
        <f>+'MIT Da'!O363+'SAR Da'!O363+'URQ Da'!O363+'ROC Da'!O363+'SM Da'!O363+'BN Da'!O363+'BS Da'!O363+'TDC Da'!O363</f>
        <v>1640.3129099999996</v>
      </c>
      <c r="P363" s="204">
        <f>+'MIT Da'!P363+'SAR Da'!P363+'URQ Da'!P363+'ROC Da'!P363+'SM Da'!P363+'BN Da'!P363+'BS Da'!P363+'TDC Da'!P363</f>
        <v>213</v>
      </c>
      <c r="Q363" s="204">
        <f>+'MIT Da'!Q363+'SAR Da'!Q363+'URQ Da'!Q363+'ROC Da'!Q363+'SM Da'!Q363+'BN Da'!Q363+'BS Da'!Q363+'TDC Da'!Q363</f>
        <v>58</v>
      </c>
      <c r="R363" s="204">
        <f>+'MIT Da'!R363+'SAR Da'!R363+'URQ Da'!R363+'ROC Da'!R363+'SM Da'!R363+'BN Da'!R363+'BS Da'!R363+'TDC Da'!R363</f>
        <v>22</v>
      </c>
      <c r="S363" s="214">
        <f>+'MIT Da'!S363+'SAR Da'!S363+'URQ Da'!S363+'ROC Da'!S363+'SM Da'!S363+'BN Da'!S363+'BS Da'!S363+'TDC Da'!S363</f>
        <v>293</v>
      </c>
      <c r="T363" s="214">
        <f>+'MIT Da'!T363+'SAR Da'!T363+'URQ Da'!T363+'ROC Da'!T363+'SM Da'!T363+'BN Da'!T363+'BS Da'!T363+'TDC Da'!T363</f>
        <v>273</v>
      </c>
      <c r="U363" s="204">
        <f>+'MIT Da'!U363+'SAR Da'!U363+'URQ Da'!U363+'ROC Da'!U363+'SM Da'!U363+'BN Da'!U363+'BS Da'!U363+'TDC Da'!U363</f>
        <v>114</v>
      </c>
      <c r="V363" s="204">
        <f>+'MIT Da'!V363+'SAR Da'!V363+'URQ Da'!V363+'ROC Da'!V363+'SM Da'!V363+'BN Da'!V363+'BS Da'!V363+'TDC Da'!V363</f>
        <v>419</v>
      </c>
      <c r="W363" s="204">
        <f>+'MIT Da'!W363+'SAR Da'!W363+'URQ Da'!W363+'ROC Da'!W363+'SM Da'!W363+'BN Da'!W363+'BS Da'!W363+'TDC Da'!W363</f>
        <v>146</v>
      </c>
      <c r="X363" s="204">
        <f>+'MIT Da'!X363+'SAR Da'!X363+'URQ Da'!X363+'ROC Da'!X363+'SM Da'!X363+'BN Da'!X363+'BS Da'!X363+'TDC Da'!X363</f>
        <v>203</v>
      </c>
      <c r="Y363" s="204">
        <f>+'MIT Da'!Y363+'SAR Da'!Y363+'URQ Da'!Y363+'ROC Da'!Y363+'SM Da'!Y363+'BN Da'!Y363+'BS Da'!Y363+'TDC Da'!Y363</f>
        <v>63</v>
      </c>
      <c r="Z363" s="220">
        <f>+'MIT Da'!Z363+'SAR Da'!Z363+'URQ Da'!Z363+'ROC Da'!Z363+'SM Da'!Z363+'BN Da'!Z363+'BS Da'!Z363+'TDC Da'!Z363</f>
        <v>945</v>
      </c>
      <c r="AA363" s="204">
        <f>+'MIT Da'!AA363+'SAR Da'!AA363+'URQ Da'!AA363+'ROC Da'!AA363+'SM Da'!AA363+'BN Da'!AA363+'BS Da'!AA363+'TDC Da'!AA363</f>
        <v>312</v>
      </c>
      <c r="AB363" s="204">
        <f>+'MIT Da'!AB363+'SAR Da'!AB363+'URQ Da'!AB363+'ROC Da'!AB363+'SM Da'!AB363+'BN Da'!AB363+'BS Da'!AB363+'TDC Da'!AB363</f>
        <v>131</v>
      </c>
      <c r="AC363" s="204">
        <f>+'MIT Da'!AC363+'SAR Da'!AC363+'URQ Da'!AC363+'ROC Da'!AC363+'SM Da'!AC363+'BN Da'!AC363+'BS Da'!AC363+'TDC Da'!AC363</f>
        <v>924</v>
      </c>
      <c r="AD363" s="220">
        <f>+'MIT Da'!AD363+'SAR Da'!AD363+'URQ Da'!AD363+'ROC Da'!AD363+'SM Da'!AD363+'BN Da'!AD363+'BS Da'!AD363+'TDC Da'!AD363</f>
        <v>1367</v>
      </c>
      <c r="AE363" s="204">
        <f>+'MIT Da'!AE363+'SAR Da'!AE363+'URQ Da'!AE363+'ROC Da'!AE363+'SM Da'!AE363+'BN Da'!AE363+'BS Da'!AE363+'TDC Da'!AE363</f>
        <v>55</v>
      </c>
      <c r="AF363" s="204">
        <f>+'MIT Da'!AF363+'SAR Da'!AF363+'URQ Da'!AF363+'ROC Da'!AF363+'SM Da'!AF363+'BN Da'!AF363+'BS Da'!AF363+'TDC Da'!AF363</f>
        <v>118</v>
      </c>
      <c r="AG363" s="204">
        <f>+'MIT Da'!AG363+'SAR Da'!AG363+'URQ Da'!AG363+'ROC Da'!AG363+'SM Da'!AG363+'BN Da'!AG363+'BS Da'!AG363+'TDC Da'!AG363</f>
        <v>481</v>
      </c>
      <c r="AH363" s="220">
        <f>+'MIT Da'!AH363+'SAR Da'!AH363+'URQ Da'!AH363+'ROC Da'!AH363+'SM Da'!AH363+'BN Da'!AH363+'BS Da'!AH363+'TDC Da'!AH363</f>
        <v>654</v>
      </c>
      <c r="AI363" s="202">
        <f>+'MIT Da'!AI363+'SAR Da'!AI363+'URQ Da'!AI363+'ROC Da'!AI363+'SM Da'!AI363+'BN Da'!AI363+'BS Da'!AI363+'TDC Da'!AI363</f>
        <v>291.86700000000002</v>
      </c>
      <c r="AJ363" s="202">
        <f>+'MIT Da'!AJ363+'SAR Da'!AJ363+'URQ Da'!AJ363+'ROC Da'!AJ363+'SM Da'!AJ363+'BN Da'!AJ363+'BS Da'!AJ363+'TDC Da'!AJ363</f>
        <v>210.09200000000001</v>
      </c>
      <c r="AK363" s="202">
        <f>+'MIT Da'!AK363+'SAR Da'!AK363+'URQ Da'!AK363+'ROC Da'!AK363+'SM Da'!AK363+'BN Da'!AK363+'BS Da'!AK363+'TDC Da'!AK363</f>
        <v>376.88299999999998</v>
      </c>
      <c r="AL363" s="227">
        <f>+'MIT Da'!AL363+'SAR Da'!AL363+'URQ Da'!AL363+'ROC Da'!AL363+'SM Da'!AL363+'BN Da'!AL363+'BS Da'!AL363+'TDC Da'!AL363</f>
        <v>878.84199999999998</v>
      </c>
      <c r="AM363" s="204">
        <f>+'MIT Da'!AM363+'SAR Da'!AM363+'URQ Da'!AM363+'ROC Da'!AM363+'SM Da'!AM363+'BN Da'!AM363+'BS Da'!AM363+'TDC Da'!AM363</f>
        <v>21</v>
      </c>
      <c r="AN363" s="204">
        <f>+'MIT Da'!AN363+'SAR Da'!AN363+'URQ Da'!AN363+'ROC Da'!AN363+'SM Da'!AN363+'BN Da'!AN363+'BS Da'!AN363+'TDC Da'!AN363</f>
        <v>56</v>
      </c>
      <c r="AO363" s="204">
        <f>+'MIT Da'!AO363+'SAR Da'!AO363+'URQ Da'!AO363+'ROC Da'!AO363+'SM Da'!AO363+'BN Da'!AO363+'BS Da'!AO363+'TDC Da'!AO363</f>
        <v>87</v>
      </c>
      <c r="AP363" s="233">
        <f>+'MIT Da'!AP363+'SAR Da'!AP363+'URQ Da'!AP363+'ROC Da'!AP363+'SM Da'!AP363+'BN Da'!AP363+'BS Da'!AP363+'TDC Da'!AP363</f>
        <v>164</v>
      </c>
      <c r="AQ363" s="204">
        <f>+'MIT Da'!AQ363+'SAR Da'!AQ363+'URQ Da'!AQ363+'ROC Da'!AQ363+'SM Da'!AQ363+'BN Da'!AQ363+'BS Da'!AQ363+'TDC Da'!AQ363</f>
        <v>504</v>
      </c>
      <c r="AR363" s="204">
        <f>+'MIT Da'!AR363+'SAR Da'!AR363+'URQ Da'!AR363+'ROC Da'!AR363+'SM Da'!AR363+'BN Da'!AR363+'BS Da'!AR363+'TDC Da'!AR363</f>
        <v>379</v>
      </c>
      <c r="AS363" s="204">
        <f>+'MIT Da'!AS363+'SAR Da'!AS363+'URQ Da'!AS363+'ROC Da'!AS363+'SM Da'!AS363+'BN Da'!AS363+'BS Da'!AS363+'TDC Da'!AS363</f>
        <v>59</v>
      </c>
      <c r="AT363" s="233">
        <f>+SUM(RED_InfraMR[[#This Row],[B.02.1 - Parque de Coches Eléctricos Motrices]:[B.02.3 - Parque de Coches Eléctricos Motrices Tipo R]])</f>
        <v>942</v>
      </c>
      <c r="AU363" s="204">
        <f>+'MIT Da'!AU363+'SAR Da'!AU363+'URQ Da'!AU363+'ROC Da'!AU363+'SM Da'!AU363+'BN Da'!AU363+'BS Da'!AU363+'TDC Da'!AU363</f>
        <v>43</v>
      </c>
      <c r="AV363" s="204">
        <f>+'MIT Da'!AV363+'SAR Da'!AV363+'URQ Da'!AV363+'ROC Da'!AV363+'SM Da'!AV363+'BN Da'!AV363+'BS Da'!AV363+'TDC Da'!AV363</f>
        <v>3</v>
      </c>
      <c r="AW363" s="204">
        <f>+'MIT Da'!AW363+'SAR Da'!AW363+'URQ Da'!AW363+'ROC Da'!AW363+'SM Da'!AW363+'BN Da'!AW363+'BS Da'!AW363+'TDC Da'!AW363</f>
        <v>68</v>
      </c>
      <c r="AX363" s="233">
        <f>+SUM(RED_InfraMR[[#This Row],[B.03.1 - Parque de Coches Motores Motrices Remolcados]:[B.03.3 - Parque de Coches Motores Motrices Cabina]])</f>
        <v>114</v>
      </c>
      <c r="AY363" s="204">
        <f>+'MIT Da'!AY363+'SAR Da'!AY363+'URQ Da'!AY363+'ROC Da'!AY363+'SM Da'!AY363+'BN Da'!AY363+'BS Da'!AY363+'TDC Da'!AY363</f>
        <v>313</v>
      </c>
      <c r="AZ363" s="204">
        <f>+'MIT Da'!AZ363+'SAR Da'!AZ363+'URQ Da'!AZ363+'ROC Da'!AZ363+'SM Da'!AZ363+'BN Da'!AZ363+'BS Da'!AZ363+'TDC Da'!AZ363</f>
        <v>139</v>
      </c>
      <c r="BA363" s="204">
        <f>+'MIT Da'!BA363+'SAR Da'!BA363+'URQ Da'!BA363+'ROC Da'!BA363+'SM Da'!BA363+'BN Da'!BA363+'BS Da'!BA363+'TDC Da'!BA363</f>
        <v>34</v>
      </c>
      <c r="BB363" s="204">
        <f>+'MIT Da'!BB363+'SAR Da'!BB363+'URQ Da'!BB363+'ROC Da'!BB363+'SM Da'!BB363+'BN Da'!BB363+'BS Da'!BB363+'TDC Da'!BB363</f>
        <v>20</v>
      </c>
      <c r="BC363" s="233">
        <f>+SUM(RED_InfraMR[[#This Row],[B.04.1 - Parque de Coches Remolcados Clase Unica]:[B.04.5 - Parque de Coches Remolcados para Servicios Especiales (Cartoneros)]])</f>
        <v>506</v>
      </c>
      <c r="BD363" s="394">
        <f>+'MIT Da'!BD363+'SAR Da'!BD363+'URQ Da'!BD363+'ROC Da'!BD363+'SM Da'!BD363+'BN Da'!BD363+'BS Da'!BD363+'TDC Da'!BD363</f>
        <v>228</v>
      </c>
      <c r="BE363" s="204">
        <f>+'MIT Da'!BE363+'SAR Da'!BE363+'URQ Da'!BE363+'ROC Da'!BE363+'SM Da'!BE363+'BN Da'!BE363+'BS Da'!BE363+'TDC Da'!BE363</f>
        <v>4</v>
      </c>
      <c r="BF363" s="204">
        <f>+'MIT Da'!BF363+'SAR Da'!BF363+'URQ Da'!BF363+'ROC Da'!BF363+'SM Da'!BF363+'BN Da'!BF363+'BS Da'!BF363+'TDC Da'!BF363</f>
        <v>131</v>
      </c>
      <c r="BG363" s="242"/>
      <c r="BH363" s="201"/>
    </row>
    <row r="364" spans="1:60">
      <c r="A364" s="201">
        <v>2023</v>
      </c>
      <c r="B364" s="1" t="s">
        <v>63</v>
      </c>
      <c r="C364" s="202">
        <f>+'MIT Da'!C364+'SAR Da'!C364+'URQ Da'!C364+'ROC Da'!C364+'SM Da'!C364+'BN Da'!C364+'BS Da'!C364+'TDC Da'!C364</f>
        <v>264.78399999999999</v>
      </c>
      <c r="D364" s="202">
        <f>+'MIT Da'!D364+'SAR Da'!D364+'URQ Da'!D364+'ROC Da'!D364+'SM Da'!D364+'BN Da'!D364+'BS Da'!D364+'TDC Da'!D364</f>
        <v>454.32400000000007</v>
      </c>
      <c r="E364" s="202">
        <f>+'MIT Da'!E364+'SAR Da'!E364+'URQ Da'!E364+'ROC Da'!E364+'SM Da'!E364+'BN Da'!E364+'BS Da'!E364+'TDC Da'!E364</f>
        <v>0</v>
      </c>
      <c r="F364" s="202">
        <f>+'MIT Da'!F364+'SAR Da'!F364+'URQ Da'!F364+'ROC Da'!F364+'SM Da'!F364+'BN Da'!F364+'BS Da'!F364+'TDC Da'!F364</f>
        <v>258.18664000000001</v>
      </c>
      <c r="G364" s="203">
        <f>+'MIT Da'!G364+'SAR Da'!G364+'URQ Da'!G364+'ROC Da'!G364+'SM Da'!G364+'BN Da'!G364+'BS Da'!G364+'TDC Da'!G364</f>
        <v>977.29463999999984</v>
      </c>
      <c r="H364" s="203">
        <f>+'MIT Da'!H364+'SAR Da'!H364+'URQ Da'!H364+'ROC Da'!H364+'SM Da'!H364+'BN Da'!H364+'BS Da'!H364+'TDC Da'!H364</f>
        <v>863.90373999999997</v>
      </c>
      <c r="I364" s="202">
        <f>+'MIT Da'!I364+'SAR Da'!I364+'URQ Da'!I364+'ROC Da'!I364+'SM Da'!I364+'BN Da'!I364+'BS Da'!I364+'TDC Da'!I364</f>
        <v>1016.78901</v>
      </c>
      <c r="J364" s="202">
        <f>+'MIT Da'!J364+'SAR Da'!J364+'URQ Da'!J364+'ROC Da'!J364+'SM Da'!J364+'BN Da'!J364+'BS Da'!J364+'TDC Da'!J364</f>
        <v>1181.83691</v>
      </c>
      <c r="K364" s="202">
        <f>+'MIT Da'!K364+'SAR Da'!K364+'URQ Da'!K364+'ROC Da'!K364+'SM Da'!K364+'BN Da'!K364+'BS Da'!K364+'TDC Da'!K364</f>
        <v>54.516999999999996</v>
      </c>
      <c r="L364" s="202">
        <f>+'MIT Da'!L364+'SAR Da'!L364+'URQ Da'!L364+'ROC Da'!L364+'SM Da'!L364+'BN Da'!L364+'BS Da'!L364+'TDC Da'!L364</f>
        <v>542.23900000000003</v>
      </c>
      <c r="M364" s="202">
        <f>+'MIT Da'!M364+'SAR Da'!M364+'URQ Da'!M364+'ROC Da'!M364+'SM Da'!M364+'BN Da'!M364+'BS Da'!M364+'TDC Da'!M364</f>
        <v>21.314999999999998</v>
      </c>
      <c r="N364" s="203">
        <f>+'MIT Da'!N364+'SAR Da'!N364+'URQ Da'!N364+'ROC Da'!N364+'SM Da'!N364+'BN Da'!N364+'BS Da'!N364+'TDC Da'!N364</f>
        <v>1724.07591</v>
      </c>
      <c r="O364" s="203">
        <f>+'MIT Da'!O364+'SAR Da'!O364+'URQ Da'!O364+'ROC Da'!O364+'SM Da'!O364+'BN Da'!O364+'BS Da'!O364+'TDC Da'!O364</f>
        <v>1604.9370099999996</v>
      </c>
      <c r="P364" s="204">
        <f>+'MIT Da'!P364+'SAR Da'!P364+'URQ Da'!P364+'ROC Da'!P364+'SM Da'!P364+'BN Da'!P364+'BS Da'!P364+'TDC Da'!P364</f>
        <v>213</v>
      </c>
      <c r="Q364" s="204">
        <f>+'MIT Da'!Q364+'SAR Da'!Q364+'URQ Da'!Q364+'ROC Da'!Q364+'SM Da'!Q364+'BN Da'!Q364+'BS Da'!Q364+'TDC Da'!Q364</f>
        <v>58</v>
      </c>
      <c r="R364" s="204">
        <f>+'MIT Da'!R364+'SAR Da'!R364+'URQ Da'!R364+'ROC Da'!R364+'SM Da'!R364+'BN Da'!R364+'BS Da'!R364+'TDC Da'!R364</f>
        <v>22</v>
      </c>
      <c r="S364" s="214">
        <f>+'MIT Da'!S364+'SAR Da'!S364+'URQ Da'!S364+'ROC Da'!S364+'SM Da'!S364+'BN Da'!S364+'BS Da'!S364+'TDC Da'!S364</f>
        <v>293</v>
      </c>
      <c r="T364" s="214">
        <f>+'MIT Da'!T364+'SAR Da'!T364+'URQ Da'!T364+'ROC Da'!T364+'SM Da'!T364+'BN Da'!T364+'BS Da'!T364+'TDC Da'!T364</f>
        <v>269</v>
      </c>
      <c r="U364" s="204">
        <f>+'MIT Da'!U364+'SAR Da'!U364+'URQ Da'!U364+'ROC Da'!U364+'SM Da'!U364+'BN Da'!U364+'BS Da'!U364+'TDC Da'!U364</f>
        <v>114</v>
      </c>
      <c r="V364" s="204">
        <f>+'MIT Da'!V364+'SAR Da'!V364+'URQ Da'!V364+'ROC Da'!V364+'SM Da'!V364+'BN Da'!V364+'BS Da'!V364+'TDC Da'!V364</f>
        <v>419</v>
      </c>
      <c r="W364" s="204">
        <f>+'MIT Da'!W364+'SAR Da'!W364+'URQ Da'!W364+'ROC Da'!W364+'SM Da'!W364+'BN Da'!W364+'BS Da'!W364+'TDC Da'!W364</f>
        <v>146</v>
      </c>
      <c r="X364" s="204">
        <f>+'MIT Da'!X364+'SAR Da'!X364+'URQ Da'!X364+'ROC Da'!X364+'SM Da'!X364+'BN Da'!X364+'BS Da'!X364+'TDC Da'!X364</f>
        <v>203</v>
      </c>
      <c r="Y364" s="204">
        <f>+'MIT Da'!Y364+'SAR Da'!Y364+'URQ Da'!Y364+'ROC Da'!Y364+'SM Da'!Y364+'BN Da'!Y364+'BS Da'!Y364+'TDC Da'!Y364</f>
        <v>63</v>
      </c>
      <c r="Z364" s="220">
        <f>+'MIT Da'!Z364+'SAR Da'!Z364+'URQ Da'!Z364+'ROC Da'!Z364+'SM Da'!Z364+'BN Da'!Z364+'BS Da'!Z364+'TDC Da'!Z364</f>
        <v>945</v>
      </c>
      <c r="AA364" s="204">
        <f>+'MIT Da'!AA364+'SAR Da'!AA364+'URQ Da'!AA364+'ROC Da'!AA364+'SM Da'!AA364+'BN Da'!AA364+'BS Da'!AA364+'TDC Da'!AA364</f>
        <v>312</v>
      </c>
      <c r="AB364" s="204">
        <f>+'MIT Da'!AB364+'SAR Da'!AB364+'URQ Da'!AB364+'ROC Da'!AB364+'SM Da'!AB364+'BN Da'!AB364+'BS Da'!AB364+'TDC Da'!AB364</f>
        <v>131</v>
      </c>
      <c r="AC364" s="204">
        <f>+'MIT Da'!AC364+'SAR Da'!AC364+'URQ Da'!AC364+'ROC Da'!AC364+'SM Da'!AC364+'BN Da'!AC364+'BS Da'!AC364+'TDC Da'!AC364</f>
        <v>924</v>
      </c>
      <c r="AD364" s="220">
        <f>+'MIT Da'!AD364+'SAR Da'!AD364+'URQ Da'!AD364+'ROC Da'!AD364+'SM Da'!AD364+'BN Da'!AD364+'BS Da'!AD364+'TDC Da'!AD364</f>
        <v>1367</v>
      </c>
      <c r="AE364" s="204">
        <f>+'MIT Da'!AE364+'SAR Da'!AE364+'URQ Da'!AE364+'ROC Da'!AE364+'SM Da'!AE364+'BN Da'!AE364+'BS Da'!AE364+'TDC Da'!AE364</f>
        <v>55</v>
      </c>
      <c r="AF364" s="204">
        <f>+'MIT Da'!AF364+'SAR Da'!AF364+'URQ Da'!AF364+'ROC Da'!AF364+'SM Da'!AF364+'BN Da'!AF364+'BS Da'!AF364+'TDC Da'!AF364</f>
        <v>118</v>
      </c>
      <c r="AG364" s="204">
        <f>+'MIT Da'!AG364+'SAR Da'!AG364+'URQ Da'!AG364+'ROC Da'!AG364+'SM Da'!AG364+'BN Da'!AG364+'BS Da'!AG364+'TDC Da'!AG364</f>
        <v>481</v>
      </c>
      <c r="AH364" s="220">
        <f>+'MIT Da'!AH364+'SAR Da'!AH364+'URQ Da'!AH364+'ROC Da'!AH364+'SM Da'!AH364+'BN Da'!AH364+'BS Da'!AH364+'TDC Da'!AH364</f>
        <v>654</v>
      </c>
      <c r="AI364" s="202">
        <f>+'MIT Da'!AI364+'SAR Da'!AI364+'URQ Da'!AI364+'ROC Da'!AI364+'SM Da'!AI364+'BN Da'!AI364+'BS Da'!AI364+'TDC Da'!AI364</f>
        <v>291.86700000000002</v>
      </c>
      <c r="AJ364" s="202">
        <f>+'MIT Da'!AJ364+'SAR Da'!AJ364+'URQ Da'!AJ364+'ROC Da'!AJ364+'SM Da'!AJ364+'BN Da'!AJ364+'BS Da'!AJ364+'TDC Da'!AJ364</f>
        <v>210.09200000000001</v>
      </c>
      <c r="AK364" s="202">
        <f>+'MIT Da'!AK364+'SAR Da'!AK364+'URQ Da'!AK364+'ROC Da'!AK364+'SM Da'!AK364+'BN Da'!AK364+'BS Da'!AK364+'TDC Da'!AK364</f>
        <v>376.88299999999998</v>
      </c>
      <c r="AL364" s="227">
        <f>+'MIT Da'!AL364+'SAR Da'!AL364+'URQ Da'!AL364+'ROC Da'!AL364+'SM Da'!AL364+'BN Da'!AL364+'BS Da'!AL364+'TDC Da'!AL364</f>
        <v>878.84199999999998</v>
      </c>
      <c r="AM364" s="204">
        <f>+'MIT Da'!AM364+'SAR Da'!AM364+'URQ Da'!AM364+'ROC Da'!AM364+'SM Da'!AM364+'BN Da'!AM364+'BS Da'!AM364+'TDC Da'!AM364</f>
        <v>21</v>
      </c>
      <c r="AN364" s="204">
        <f>+'MIT Da'!AN364+'SAR Da'!AN364+'URQ Da'!AN364+'ROC Da'!AN364+'SM Da'!AN364+'BN Da'!AN364+'BS Da'!AN364+'TDC Da'!AN364</f>
        <v>56</v>
      </c>
      <c r="AO364" s="204">
        <f>+'MIT Da'!AO364+'SAR Da'!AO364+'URQ Da'!AO364+'ROC Da'!AO364+'SM Da'!AO364+'BN Da'!AO364+'BS Da'!AO364+'TDC Da'!AO364</f>
        <v>87</v>
      </c>
      <c r="AP364" s="233">
        <f>+'MIT Da'!AP364+'SAR Da'!AP364+'URQ Da'!AP364+'ROC Da'!AP364+'SM Da'!AP364+'BN Da'!AP364+'BS Da'!AP364+'TDC Da'!AP364</f>
        <v>164</v>
      </c>
      <c r="AQ364" s="204">
        <f>+'MIT Da'!AQ364+'SAR Da'!AQ364+'URQ Da'!AQ364+'ROC Da'!AQ364+'SM Da'!AQ364+'BN Da'!AQ364+'BS Da'!AQ364+'TDC Da'!AQ364</f>
        <v>504</v>
      </c>
      <c r="AR364" s="204">
        <f>+'MIT Da'!AR364+'SAR Da'!AR364+'URQ Da'!AR364+'ROC Da'!AR364+'SM Da'!AR364+'BN Da'!AR364+'BS Da'!AR364+'TDC Da'!AR364</f>
        <v>379</v>
      </c>
      <c r="AS364" s="204">
        <f>+'MIT Da'!AS364+'SAR Da'!AS364+'URQ Da'!AS364+'ROC Da'!AS364+'SM Da'!AS364+'BN Da'!AS364+'BS Da'!AS364+'TDC Da'!AS364</f>
        <v>59</v>
      </c>
      <c r="AT364" s="233">
        <f>+SUM(RED_InfraMR[[#This Row],[B.02.1 - Parque de Coches Eléctricos Motrices]:[B.02.3 - Parque de Coches Eléctricos Motrices Tipo R]])</f>
        <v>942</v>
      </c>
      <c r="AU364" s="204">
        <f>+'MIT Da'!AU364+'SAR Da'!AU364+'URQ Da'!AU364+'ROC Da'!AU364+'SM Da'!AU364+'BN Da'!AU364+'BS Da'!AU364+'TDC Da'!AU364</f>
        <v>43</v>
      </c>
      <c r="AV364" s="204">
        <f>+'MIT Da'!AV364+'SAR Da'!AV364+'URQ Da'!AV364+'ROC Da'!AV364+'SM Da'!AV364+'BN Da'!AV364+'BS Da'!AV364+'TDC Da'!AV364</f>
        <v>3</v>
      </c>
      <c r="AW364" s="204">
        <f>+'MIT Da'!AW364+'SAR Da'!AW364+'URQ Da'!AW364+'ROC Da'!AW364+'SM Da'!AW364+'BN Da'!AW364+'BS Da'!AW364+'TDC Da'!AW364</f>
        <v>68</v>
      </c>
      <c r="AX364" s="233">
        <f>+SUM(RED_InfraMR[[#This Row],[B.03.1 - Parque de Coches Motores Motrices Remolcados]:[B.03.3 - Parque de Coches Motores Motrices Cabina]])</f>
        <v>114</v>
      </c>
      <c r="AY364" s="204">
        <f>+'MIT Da'!AY364+'SAR Da'!AY364+'URQ Da'!AY364+'ROC Da'!AY364+'SM Da'!AY364+'BN Da'!AY364+'BS Da'!AY364+'TDC Da'!AY364</f>
        <v>313</v>
      </c>
      <c r="AZ364" s="204">
        <f>+'MIT Da'!AZ364+'SAR Da'!AZ364+'URQ Da'!AZ364+'ROC Da'!AZ364+'SM Da'!AZ364+'BN Da'!AZ364+'BS Da'!AZ364+'TDC Da'!AZ364</f>
        <v>139</v>
      </c>
      <c r="BA364" s="204">
        <f>+'MIT Da'!BA364+'SAR Da'!BA364+'URQ Da'!BA364+'ROC Da'!BA364+'SM Da'!BA364+'BN Da'!BA364+'BS Da'!BA364+'TDC Da'!BA364</f>
        <v>34</v>
      </c>
      <c r="BB364" s="204">
        <f>+'MIT Da'!BB364+'SAR Da'!BB364+'URQ Da'!BB364+'ROC Da'!BB364+'SM Da'!BB364+'BN Da'!BB364+'BS Da'!BB364+'TDC Da'!BB364</f>
        <v>20</v>
      </c>
      <c r="BC364" s="233">
        <f>+SUM(RED_InfraMR[[#This Row],[B.04.1 - Parque de Coches Remolcados Clase Unica]:[B.04.5 - Parque de Coches Remolcados para Servicios Especiales (Cartoneros)]])</f>
        <v>506</v>
      </c>
      <c r="BD364" s="394">
        <f>+'MIT Da'!BD364+'SAR Da'!BD364+'URQ Da'!BD364+'ROC Da'!BD364+'SM Da'!BD364+'BN Da'!BD364+'BS Da'!BD364+'TDC Da'!BD364</f>
        <v>228</v>
      </c>
      <c r="BE364" s="204">
        <f>+'MIT Da'!BE364+'SAR Da'!BE364+'URQ Da'!BE364+'ROC Da'!BE364+'SM Da'!BE364+'BN Da'!BE364+'BS Da'!BE364+'TDC Da'!BE364</f>
        <v>4</v>
      </c>
      <c r="BF364" s="204">
        <f>+'MIT Da'!BF364+'SAR Da'!BF364+'URQ Da'!BF364+'ROC Da'!BF364+'SM Da'!BF364+'BN Da'!BF364+'BS Da'!BF364+'TDC Da'!BF364</f>
        <v>131</v>
      </c>
      <c r="BG364" s="242"/>
      <c r="BH364" s="201"/>
    </row>
    <row r="365" spans="1:60">
      <c r="A365" s="201">
        <v>2023</v>
      </c>
      <c r="B365" s="1" t="s">
        <v>64</v>
      </c>
      <c r="C365" s="202">
        <f>+'MIT Da'!C365+'SAR Da'!C365+'URQ Da'!C365+'ROC Da'!C365+'SM Da'!C365+'BN Da'!C365+'BS Da'!C365+'TDC Da'!C365</f>
        <v>264.78399999999999</v>
      </c>
      <c r="D365" s="202">
        <f>+'MIT Da'!D365+'SAR Da'!D365+'URQ Da'!D365+'ROC Da'!D365+'SM Da'!D365+'BN Da'!D365+'BS Da'!D365+'TDC Da'!D365</f>
        <v>454.32400000000007</v>
      </c>
      <c r="E365" s="202">
        <f>+'MIT Da'!E365+'SAR Da'!E365+'URQ Da'!E365+'ROC Da'!E365+'SM Da'!E365+'BN Da'!E365+'BS Da'!E365+'TDC Da'!E365</f>
        <v>0</v>
      </c>
      <c r="F365" s="202">
        <f>+'MIT Da'!F365+'SAR Da'!F365+'URQ Da'!F365+'ROC Da'!F365+'SM Da'!F365+'BN Da'!F365+'BS Da'!F365+'TDC Da'!F365</f>
        <v>258.18664000000001</v>
      </c>
      <c r="G365" s="203">
        <f>+'MIT Da'!G365+'SAR Da'!G365+'URQ Da'!G365+'ROC Da'!G365+'SM Da'!G365+'BN Da'!G365+'BS Da'!G365+'TDC Da'!G365</f>
        <v>977.29463999999984</v>
      </c>
      <c r="H365" s="203">
        <f>+'MIT Da'!H365+'SAR Da'!H365+'URQ Da'!H365+'ROC Da'!H365+'SM Da'!H365+'BN Da'!H365+'BS Da'!H365+'TDC Da'!H365</f>
        <v>863.90373999999997</v>
      </c>
      <c r="I365" s="202">
        <f>+'MIT Da'!I365+'SAR Da'!I365+'URQ Da'!I365+'ROC Da'!I365+'SM Da'!I365+'BN Da'!I365+'BS Da'!I365+'TDC Da'!I365</f>
        <v>1016.78901</v>
      </c>
      <c r="J365" s="202">
        <f>+'MIT Da'!J365+'SAR Da'!J365+'URQ Da'!J365+'ROC Da'!J365+'SM Da'!J365+'BN Da'!J365+'BS Da'!J365+'TDC Da'!J365</f>
        <v>1181.83691</v>
      </c>
      <c r="K365" s="202">
        <f>+'MIT Da'!K365+'SAR Da'!K365+'URQ Da'!K365+'ROC Da'!K365+'SM Da'!K365+'BN Da'!K365+'BS Da'!K365+'TDC Da'!K365</f>
        <v>54.516999999999996</v>
      </c>
      <c r="L365" s="202">
        <f>+'MIT Da'!L365+'SAR Da'!L365+'URQ Da'!L365+'ROC Da'!L365+'SM Da'!L365+'BN Da'!L365+'BS Da'!L365+'TDC Da'!L365</f>
        <v>542.23900000000003</v>
      </c>
      <c r="M365" s="202">
        <f>+'MIT Da'!M365+'SAR Da'!M365+'URQ Da'!M365+'ROC Da'!M365+'SM Da'!M365+'BN Da'!M365+'BS Da'!M365+'TDC Da'!M365</f>
        <v>21.314999999999998</v>
      </c>
      <c r="N365" s="203">
        <f>+'MIT Da'!N365+'SAR Da'!N365+'URQ Da'!N365+'ROC Da'!N365+'SM Da'!N365+'BN Da'!N365+'BS Da'!N365+'TDC Da'!N365</f>
        <v>1724.07591</v>
      </c>
      <c r="O365" s="203">
        <f>+'MIT Da'!O365+'SAR Da'!O365+'URQ Da'!O365+'ROC Da'!O365+'SM Da'!O365+'BN Da'!O365+'BS Da'!O365+'TDC Da'!O365</f>
        <v>1604.9370099999996</v>
      </c>
      <c r="P365" s="204">
        <f>+'MIT Da'!P365+'SAR Da'!P365+'URQ Da'!P365+'ROC Da'!P365+'SM Da'!P365+'BN Da'!P365+'BS Da'!P365+'TDC Da'!P365</f>
        <v>213</v>
      </c>
      <c r="Q365" s="204">
        <f>+'MIT Da'!Q365+'SAR Da'!Q365+'URQ Da'!Q365+'ROC Da'!Q365+'SM Da'!Q365+'BN Da'!Q365+'BS Da'!Q365+'TDC Da'!Q365</f>
        <v>58</v>
      </c>
      <c r="R365" s="204">
        <f>+'MIT Da'!R365+'SAR Da'!R365+'URQ Da'!R365+'ROC Da'!R365+'SM Da'!R365+'BN Da'!R365+'BS Da'!R365+'TDC Da'!R365</f>
        <v>22</v>
      </c>
      <c r="S365" s="214">
        <f>+'MIT Da'!S365+'SAR Da'!S365+'URQ Da'!S365+'ROC Da'!S365+'SM Da'!S365+'BN Da'!S365+'BS Da'!S365+'TDC Da'!S365</f>
        <v>293</v>
      </c>
      <c r="T365" s="214">
        <f>+'MIT Da'!T365+'SAR Da'!T365+'URQ Da'!T365+'ROC Da'!T365+'SM Da'!T365+'BN Da'!T365+'BS Da'!T365+'TDC Da'!T365</f>
        <v>269</v>
      </c>
      <c r="U365" s="204">
        <f>+'MIT Da'!U365+'SAR Da'!U365+'URQ Da'!U365+'ROC Da'!U365+'SM Da'!U365+'BN Da'!U365+'BS Da'!U365+'TDC Da'!U365</f>
        <v>114</v>
      </c>
      <c r="V365" s="204">
        <f>+'MIT Da'!V365+'SAR Da'!V365+'URQ Da'!V365+'ROC Da'!V365+'SM Da'!V365+'BN Da'!V365+'BS Da'!V365+'TDC Da'!V365</f>
        <v>419</v>
      </c>
      <c r="W365" s="204">
        <f>+'MIT Da'!W365+'SAR Da'!W365+'URQ Da'!W365+'ROC Da'!W365+'SM Da'!W365+'BN Da'!W365+'BS Da'!W365+'TDC Da'!W365</f>
        <v>146</v>
      </c>
      <c r="X365" s="204">
        <f>+'MIT Da'!X365+'SAR Da'!X365+'URQ Da'!X365+'ROC Da'!X365+'SM Da'!X365+'BN Da'!X365+'BS Da'!X365+'TDC Da'!X365</f>
        <v>203</v>
      </c>
      <c r="Y365" s="204">
        <f>+'MIT Da'!Y365+'SAR Da'!Y365+'URQ Da'!Y365+'ROC Da'!Y365+'SM Da'!Y365+'BN Da'!Y365+'BS Da'!Y365+'TDC Da'!Y365</f>
        <v>63</v>
      </c>
      <c r="Z365" s="220">
        <f>+'MIT Da'!Z365+'SAR Da'!Z365+'URQ Da'!Z365+'ROC Da'!Z365+'SM Da'!Z365+'BN Da'!Z365+'BS Da'!Z365+'TDC Da'!Z365</f>
        <v>945</v>
      </c>
      <c r="AA365" s="204">
        <f>+'MIT Da'!AA365+'SAR Da'!AA365+'URQ Da'!AA365+'ROC Da'!AA365+'SM Da'!AA365+'BN Da'!AA365+'BS Da'!AA365+'TDC Da'!AA365</f>
        <v>312</v>
      </c>
      <c r="AB365" s="204">
        <f>+'MIT Da'!AB365+'SAR Da'!AB365+'URQ Da'!AB365+'ROC Da'!AB365+'SM Da'!AB365+'BN Da'!AB365+'BS Da'!AB365+'TDC Da'!AB365</f>
        <v>131</v>
      </c>
      <c r="AC365" s="204">
        <f>+'MIT Da'!AC365+'SAR Da'!AC365+'URQ Da'!AC365+'ROC Da'!AC365+'SM Da'!AC365+'BN Da'!AC365+'BS Da'!AC365+'TDC Da'!AC365</f>
        <v>924</v>
      </c>
      <c r="AD365" s="220">
        <f>+'MIT Da'!AD365+'SAR Da'!AD365+'URQ Da'!AD365+'ROC Da'!AD365+'SM Da'!AD365+'BN Da'!AD365+'BS Da'!AD365+'TDC Da'!AD365</f>
        <v>1367</v>
      </c>
      <c r="AE365" s="204">
        <f>+'MIT Da'!AE365+'SAR Da'!AE365+'URQ Da'!AE365+'ROC Da'!AE365+'SM Da'!AE365+'BN Da'!AE365+'BS Da'!AE365+'TDC Da'!AE365</f>
        <v>55</v>
      </c>
      <c r="AF365" s="204">
        <f>+'MIT Da'!AF365+'SAR Da'!AF365+'URQ Da'!AF365+'ROC Da'!AF365+'SM Da'!AF365+'BN Da'!AF365+'BS Da'!AF365+'TDC Da'!AF365</f>
        <v>118</v>
      </c>
      <c r="AG365" s="204">
        <f>+'MIT Da'!AG365+'SAR Da'!AG365+'URQ Da'!AG365+'ROC Da'!AG365+'SM Da'!AG365+'BN Da'!AG365+'BS Da'!AG365+'TDC Da'!AG365</f>
        <v>481</v>
      </c>
      <c r="AH365" s="220">
        <f>+'MIT Da'!AH365+'SAR Da'!AH365+'URQ Da'!AH365+'ROC Da'!AH365+'SM Da'!AH365+'BN Da'!AH365+'BS Da'!AH365+'TDC Da'!AH365</f>
        <v>654</v>
      </c>
      <c r="AI365" s="202">
        <f>+'MIT Da'!AI365+'SAR Da'!AI365+'URQ Da'!AI365+'ROC Da'!AI365+'SM Da'!AI365+'BN Da'!AI365+'BS Da'!AI365+'TDC Da'!AI365</f>
        <v>291.86700000000002</v>
      </c>
      <c r="AJ365" s="202">
        <f>+'MIT Da'!AJ365+'SAR Da'!AJ365+'URQ Da'!AJ365+'ROC Da'!AJ365+'SM Da'!AJ365+'BN Da'!AJ365+'BS Da'!AJ365+'TDC Da'!AJ365</f>
        <v>210.09200000000001</v>
      </c>
      <c r="AK365" s="202">
        <f>+'MIT Da'!AK365+'SAR Da'!AK365+'URQ Da'!AK365+'ROC Da'!AK365+'SM Da'!AK365+'BN Da'!AK365+'BS Da'!AK365+'TDC Da'!AK365</f>
        <v>376.88299999999998</v>
      </c>
      <c r="AL365" s="227">
        <f>+'MIT Da'!AL365+'SAR Da'!AL365+'URQ Da'!AL365+'ROC Da'!AL365+'SM Da'!AL365+'BN Da'!AL365+'BS Da'!AL365+'TDC Da'!AL365</f>
        <v>878.84199999999998</v>
      </c>
      <c r="AM365" s="204">
        <f>+'MIT Da'!AM365+'SAR Da'!AM365+'URQ Da'!AM365+'ROC Da'!AM365+'SM Da'!AM365+'BN Da'!AM365+'BS Da'!AM365+'TDC Da'!AM365</f>
        <v>21</v>
      </c>
      <c r="AN365" s="204">
        <f>+'MIT Da'!AN365+'SAR Da'!AN365+'URQ Da'!AN365+'ROC Da'!AN365+'SM Da'!AN365+'BN Da'!AN365+'BS Da'!AN365+'TDC Da'!AN365</f>
        <v>56</v>
      </c>
      <c r="AO365" s="204">
        <f>+'MIT Da'!AO365+'SAR Da'!AO365+'URQ Da'!AO365+'ROC Da'!AO365+'SM Da'!AO365+'BN Da'!AO365+'BS Da'!AO365+'TDC Da'!AO365</f>
        <v>87</v>
      </c>
      <c r="AP365" s="233">
        <f>+'MIT Da'!AP365+'SAR Da'!AP365+'URQ Da'!AP365+'ROC Da'!AP365+'SM Da'!AP365+'BN Da'!AP365+'BS Da'!AP365+'TDC Da'!AP365</f>
        <v>164</v>
      </c>
      <c r="AQ365" s="204">
        <f>+'MIT Da'!AQ365+'SAR Da'!AQ365+'URQ Da'!AQ365+'ROC Da'!AQ365+'SM Da'!AQ365+'BN Da'!AQ365+'BS Da'!AQ365+'TDC Da'!AQ365</f>
        <v>504</v>
      </c>
      <c r="AR365" s="204">
        <f>+'MIT Da'!AR365+'SAR Da'!AR365+'URQ Da'!AR365+'ROC Da'!AR365+'SM Da'!AR365+'BN Da'!AR365+'BS Da'!AR365+'TDC Da'!AR365</f>
        <v>379</v>
      </c>
      <c r="AS365" s="204">
        <f>+'MIT Da'!AS365+'SAR Da'!AS365+'URQ Da'!AS365+'ROC Da'!AS365+'SM Da'!AS365+'BN Da'!AS365+'BS Da'!AS365+'TDC Da'!AS365</f>
        <v>59</v>
      </c>
      <c r="AT365" s="233">
        <f>+SUM(RED_InfraMR[[#This Row],[B.02.1 - Parque de Coches Eléctricos Motrices]:[B.02.3 - Parque de Coches Eléctricos Motrices Tipo R]])</f>
        <v>942</v>
      </c>
      <c r="AU365" s="204">
        <f>+'MIT Da'!AU365+'SAR Da'!AU365+'URQ Da'!AU365+'ROC Da'!AU365+'SM Da'!AU365+'BN Da'!AU365+'BS Da'!AU365+'TDC Da'!AU365</f>
        <v>43</v>
      </c>
      <c r="AV365" s="204">
        <f>+'MIT Da'!AV365+'SAR Da'!AV365+'URQ Da'!AV365+'ROC Da'!AV365+'SM Da'!AV365+'BN Da'!AV365+'BS Da'!AV365+'TDC Da'!AV365</f>
        <v>3</v>
      </c>
      <c r="AW365" s="204">
        <f>+'MIT Da'!AW365+'SAR Da'!AW365+'URQ Da'!AW365+'ROC Da'!AW365+'SM Da'!AW365+'BN Da'!AW365+'BS Da'!AW365+'TDC Da'!AW365</f>
        <v>68</v>
      </c>
      <c r="AX365" s="233">
        <f>+SUM(RED_InfraMR[[#This Row],[B.03.1 - Parque de Coches Motores Motrices Remolcados]:[B.03.3 - Parque de Coches Motores Motrices Cabina]])</f>
        <v>114</v>
      </c>
      <c r="AY365" s="204">
        <f>+'MIT Da'!AY365+'SAR Da'!AY365+'URQ Da'!AY365+'ROC Da'!AY365+'SM Da'!AY365+'BN Da'!AY365+'BS Da'!AY365+'TDC Da'!AY365</f>
        <v>313</v>
      </c>
      <c r="AZ365" s="204">
        <f>+'MIT Da'!AZ365+'SAR Da'!AZ365+'URQ Da'!AZ365+'ROC Da'!AZ365+'SM Da'!AZ365+'BN Da'!AZ365+'BS Da'!AZ365+'TDC Da'!AZ365</f>
        <v>139</v>
      </c>
      <c r="BA365" s="204">
        <f>+'MIT Da'!BA365+'SAR Da'!BA365+'URQ Da'!BA365+'ROC Da'!BA365+'SM Da'!BA365+'BN Da'!BA365+'BS Da'!BA365+'TDC Da'!BA365</f>
        <v>34</v>
      </c>
      <c r="BB365" s="204">
        <f>+'MIT Da'!BB365+'SAR Da'!BB365+'URQ Da'!BB365+'ROC Da'!BB365+'SM Da'!BB365+'BN Da'!BB365+'BS Da'!BB365+'TDC Da'!BB365</f>
        <v>20</v>
      </c>
      <c r="BC365" s="233">
        <f>+SUM(RED_InfraMR[[#This Row],[B.04.1 - Parque de Coches Remolcados Clase Unica]:[B.04.5 - Parque de Coches Remolcados para Servicios Especiales (Cartoneros)]])</f>
        <v>506</v>
      </c>
      <c r="BD365" s="394">
        <f>+'MIT Da'!BD365+'SAR Da'!BD365+'URQ Da'!BD365+'ROC Da'!BD365+'SM Da'!BD365+'BN Da'!BD365+'BS Da'!BD365+'TDC Da'!BD365</f>
        <v>228</v>
      </c>
      <c r="BE365" s="204">
        <f>+'MIT Da'!BE365+'SAR Da'!BE365+'URQ Da'!BE365+'ROC Da'!BE365+'SM Da'!BE365+'BN Da'!BE365+'BS Da'!BE365+'TDC Da'!BE365</f>
        <v>4</v>
      </c>
      <c r="BF365" s="204">
        <f>+'MIT Da'!BF365+'SAR Da'!BF365+'URQ Da'!BF365+'ROC Da'!BF365+'SM Da'!BF365+'BN Da'!BF365+'BS Da'!BF365+'TDC Da'!BF365</f>
        <v>131</v>
      </c>
      <c r="BG365" s="242"/>
      <c r="BH365" s="201"/>
    </row>
    <row r="366" spans="1:60">
      <c r="A366" s="1">
        <v>2023</v>
      </c>
      <c r="B366" s="1" t="s">
        <v>65</v>
      </c>
      <c r="C366" s="202">
        <f>+'MIT Da'!C366+'SAR Da'!C366+'URQ Da'!C366+'ROC Da'!C366+'SM Da'!C366+'BN Da'!C366+'BS Da'!C366+'TDC Da'!C366</f>
        <v>264.78399999999999</v>
      </c>
      <c r="D366" s="202">
        <f>+'MIT Da'!D366+'SAR Da'!D366+'URQ Da'!D366+'ROC Da'!D366+'SM Da'!D366+'BN Da'!D366+'BS Da'!D366+'TDC Da'!D366</f>
        <v>454.32400000000007</v>
      </c>
      <c r="E366" s="202">
        <f>+'MIT Da'!E366+'SAR Da'!E366+'URQ Da'!E366+'ROC Da'!E366+'SM Da'!E366+'BN Da'!E366+'BS Da'!E366+'TDC Da'!E366</f>
        <v>0</v>
      </c>
      <c r="F366" s="202">
        <f>+'MIT Da'!F366+'SAR Da'!F366+'URQ Da'!F366+'ROC Da'!F366+'SM Da'!F366+'BN Da'!F366+'BS Da'!F366+'TDC Da'!F366</f>
        <v>258.18664000000001</v>
      </c>
      <c r="G366" s="203">
        <f>+'MIT Da'!G366+'SAR Da'!G366+'URQ Da'!G366+'ROC Da'!G366+'SM Da'!G366+'BN Da'!G366+'BS Da'!G366+'TDC Da'!G366</f>
        <v>977.29463999999984</v>
      </c>
      <c r="H366" s="203">
        <f>+'MIT Da'!H366+'SAR Da'!H366+'URQ Da'!H366+'ROC Da'!H366+'SM Da'!H366+'BN Da'!H366+'BS Da'!H366+'TDC Da'!H366</f>
        <v>863.90373999999997</v>
      </c>
      <c r="I366" s="202">
        <f>+'MIT Da'!I366+'SAR Da'!I366+'URQ Da'!I366+'ROC Da'!I366+'SM Da'!I366+'BN Da'!I366+'BS Da'!I366+'TDC Da'!I366</f>
        <v>1016.78901</v>
      </c>
      <c r="J366" s="202">
        <f>+'MIT Da'!J366+'SAR Da'!J366+'URQ Da'!J366+'ROC Da'!J366+'SM Da'!J366+'BN Da'!J366+'BS Da'!J366+'TDC Da'!J366</f>
        <v>1181.83691</v>
      </c>
      <c r="K366" s="202">
        <f>+'MIT Da'!K366+'SAR Da'!K366+'URQ Da'!K366+'ROC Da'!K366+'SM Da'!K366+'BN Da'!K366+'BS Da'!K366+'TDC Da'!K366</f>
        <v>54.516999999999996</v>
      </c>
      <c r="L366" s="202">
        <f>+'MIT Da'!L366+'SAR Da'!L366+'URQ Da'!L366+'ROC Da'!L366+'SM Da'!L366+'BN Da'!L366+'BS Da'!L366+'TDC Da'!L366</f>
        <v>542.23900000000003</v>
      </c>
      <c r="M366" s="202">
        <f>+'MIT Da'!M366+'SAR Da'!M366+'URQ Da'!M366+'ROC Da'!M366+'SM Da'!M366+'BN Da'!M366+'BS Da'!M366+'TDC Da'!M366</f>
        <v>21.314999999999998</v>
      </c>
      <c r="N366" s="203">
        <f>+'MIT Da'!N366+'SAR Da'!N366+'URQ Da'!N366+'ROC Da'!N366+'SM Da'!N366+'BN Da'!N366+'BS Da'!N366+'TDC Da'!N366</f>
        <v>1724.07591</v>
      </c>
      <c r="O366" s="203">
        <f>+'MIT Da'!O366+'SAR Da'!O366+'URQ Da'!O366+'ROC Da'!O366+'SM Da'!O366+'BN Da'!O366+'BS Da'!O366+'TDC Da'!O366</f>
        <v>1604.9370099999996</v>
      </c>
      <c r="P366" s="204">
        <f>+'MIT Da'!P366+'SAR Da'!P366+'URQ Da'!P366+'ROC Da'!P366+'SM Da'!P366+'BN Da'!P366+'BS Da'!P366+'TDC Da'!P366</f>
        <v>213</v>
      </c>
      <c r="Q366" s="204">
        <f>+'MIT Da'!Q366+'SAR Da'!Q366+'URQ Da'!Q366+'ROC Da'!Q366+'SM Da'!Q366+'BN Da'!Q366+'BS Da'!Q366+'TDC Da'!Q366</f>
        <v>58</v>
      </c>
      <c r="R366" s="204">
        <f>+'MIT Da'!R366+'SAR Da'!R366+'URQ Da'!R366+'ROC Da'!R366+'SM Da'!R366+'BN Da'!R366+'BS Da'!R366+'TDC Da'!R366</f>
        <v>22</v>
      </c>
      <c r="S366" s="214">
        <f>+'MIT Da'!S366+'SAR Da'!S366+'URQ Da'!S366+'ROC Da'!S366+'SM Da'!S366+'BN Da'!S366+'BS Da'!S366+'TDC Da'!S366</f>
        <v>293</v>
      </c>
      <c r="T366" s="214">
        <f>+'MIT Da'!T366+'SAR Da'!T366+'URQ Da'!T366+'ROC Da'!T366+'SM Da'!T366+'BN Da'!T366+'BS Da'!T366+'TDC Da'!T366</f>
        <v>269</v>
      </c>
      <c r="U366" s="204">
        <f>+'MIT Da'!U366+'SAR Da'!U366+'URQ Da'!U366+'ROC Da'!U366+'SM Da'!U366+'BN Da'!U366+'BS Da'!U366+'TDC Da'!U366</f>
        <v>114</v>
      </c>
      <c r="V366" s="204">
        <f>+'MIT Da'!V366+'SAR Da'!V366+'URQ Da'!V366+'ROC Da'!V366+'SM Da'!V366+'BN Da'!V366+'BS Da'!V366+'TDC Da'!V366</f>
        <v>419</v>
      </c>
      <c r="W366" s="204">
        <f>+'MIT Da'!W366+'SAR Da'!W366+'URQ Da'!W366+'ROC Da'!W366+'SM Da'!W366+'BN Da'!W366+'BS Da'!W366+'TDC Da'!W366</f>
        <v>146</v>
      </c>
      <c r="X366" s="204">
        <f>+'MIT Da'!X366+'SAR Da'!X366+'URQ Da'!X366+'ROC Da'!X366+'SM Da'!X366+'BN Da'!X366+'BS Da'!X366+'TDC Da'!X366</f>
        <v>203</v>
      </c>
      <c r="Y366" s="204">
        <f>+'MIT Da'!Y366+'SAR Da'!Y366+'URQ Da'!Y366+'ROC Da'!Y366+'SM Da'!Y366+'BN Da'!Y366+'BS Da'!Y366+'TDC Da'!Y366</f>
        <v>63</v>
      </c>
      <c r="Z366" s="220">
        <f>+'MIT Da'!Z366+'SAR Da'!Z366+'URQ Da'!Z366+'ROC Da'!Z366+'SM Da'!Z366+'BN Da'!Z366+'BS Da'!Z366+'TDC Da'!Z366</f>
        <v>945</v>
      </c>
      <c r="AA366" s="204">
        <f>+'MIT Da'!AA366+'SAR Da'!AA366+'URQ Da'!AA366+'ROC Da'!AA366+'SM Da'!AA366+'BN Da'!AA366+'BS Da'!AA366+'TDC Da'!AA366</f>
        <v>312</v>
      </c>
      <c r="AB366" s="204">
        <f>+'MIT Da'!AB366+'SAR Da'!AB366+'URQ Da'!AB366+'ROC Da'!AB366+'SM Da'!AB366+'BN Da'!AB366+'BS Da'!AB366+'TDC Da'!AB366</f>
        <v>131</v>
      </c>
      <c r="AC366" s="204">
        <f>+'MIT Da'!AC366+'SAR Da'!AC366+'URQ Da'!AC366+'ROC Da'!AC366+'SM Da'!AC366+'BN Da'!AC366+'BS Da'!AC366+'TDC Da'!AC366</f>
        <v>924</v>
      </c>
      <c r="AD366" s="220">
        <f>+'MIT Da'!AD366+'SAR Da'!AD366+'URQ Da'!AD366+'ROC Da'!AD366+'SM Da'!AD366+'BN Da'!AD366+'BS Da'!AD366+'TDC Da'!AD366</f>
        <v>1367</v>
      </c>
      <c r="AE366" s="204">
        <f>+'MIT Da'!AE366+'SAR Da'!AE366+'URQ Da'!AE366+'ROC Da'!AE366+'SM Da'!AE366+'BN Da'!AE366+'BS Da'!AE366+'TDC Da'!AE366</f>
        <v>55</v>
      </c>
      <c r="AF366" s="204">
        <f>+'MIT Da'!AF366+'SAR Da'!AF366+'URQ Da'!AF366+'ROC Da'!AF366+'SM Da'!AF366+'BN Da'!AF366+'BS Da'!AF366+'TDC Da'!AF366</f>
        <v>118</v>
      </c>
      <c r="AG366" s="204">
        <f>+'MIT Da'!AG366+'SAR Da'!AG366+'URQ Da'!AG366+'ROC Da'!AG366+'SM Da'!AG366+'BN Da'!AG366+'BS Da'!AG366+'TDC Da'!AG366</f>
        <v>481</v>
      </c>
      <c r="AH366" s="220">
        <f>+'MIT Da'!AH366+'SAR Da'!AH366+'URQ Da'!AH366+'ROC Da'!AH366+'SM Da'!AH366+'BN Da'!AH366+'BS Da'!AH366+'TDC Da'!AH366</f>
        <v>654</v>
      </c>
      <c r="AI366" s="202">
        <f>+'MIT Da'!AI366+'SAR Da'!AI366+'URQ Da'!AI366+'ROC Da'!AI366+'SM Da'!AI366+'BN Da'!AI366+'BS Da'!AI366+'TDC Da'!AI366</f>
        <v>291.86700000000002</v>
      </c>
      <c r="AJ366" s="202">
        <f>+'MIT Da'!AJ366+'SAR Da'!AJ366+'URQ Da'!AJ366+'ROC Da'!AJ366+'SM Da'!AJ366+'BN Da'!AJ366+'BS Da'!AJ366+'TDC Da'!AJ366</f>
        <v>210.09200000000001</v>
      </c>
      <c r="AK366" s="202">
        <f>+'MIT Da'!AK366+'SAR Da'!AK366+'URQ Da'!AK366+'ROC Da'!AK366+'SM Da'!AK366+'BN Da'!AK366+'BS Da'!AK366+'TDC Da'!AK366</f>
        <v>376.88299999999998</v>
      </c>
      <c r="AL366" s="227">
        <f>+'MIT Da'!AL366+'SAR Da'!AL366+'URQ Da'!AL366+'ROC Da'!AL366+'SM Da'!AL366+'BN Da'!AL366+'BS Da'!AL366+'TDC Da'!AL366</f>
        <v>878.84199999999998</v>
      </c>
      <c r="AM366" s="204">
        <f>+'MIT Da'!AM366+'SAR Da'!AM366+'URQ Da'!AM366+'ROC Da'!AM366+'SM Da'!AM366+'BN Da'!AM366+'BS Da'!AM366+'TDC Da'!AM366</f>
        <v>21</v>
      </c>
      <c r="AN366" s="204">
        <f>+'MIT Da'!AN366+'SAR Da'!AN366+'URQ Da'!AN366+'ROC Da'!AN366+'SM Da'!AN366+'BN Da'!AN366+'BS Da'!AN366+'TDC Da'!AN366</f>
        <v>56</v>
      </c>
      <c r="AO366" s="204">
        <f>+'MIT Da'!AO366+'SAR Da'!AO366+'URQ Da'!AO366+'ROC Da'!AO366+'SM Da'!AO366+'BN Da'!AO366+'BS Da'!AO366+'TDC Da'!AO366</f>
        <v>87</v>
      </c>
      <c r="AP366" s="233">
        <f>+'MIT Da'!AP366+'SAR Da'!AP366+'URQ Da'!AP366+'ROC Da'!AP366+'SM Da'!AP366+'BN Da'!AP366+'BS Da'!AP366+'TDC Da'!AP366</f>
        <v>164</v>
      </c>
      <c r="AQ366" s="204">
        <f>+'MIT Da'!AQ366+'SAR Da'!AQ366+'URQ Da'!AQ366+'ROC Da'!AQ366+'SM Da'!AQ366+'BN Da'!AQ366+'BS Da'!AQ366+'TDC Da'!AQ366</f>
        <v>504</v>
      </c>
      <c r="AR366" s="204">
        <f>+'MIT Da'!AR366+'SAR Da'!AR366+'URQ Da'!AR366+'ROC Da'!AR366+'SM Da'!AR366+'BN Da'!AR366+'BS Da'!AR366+'TDC Da'!AR366</f>
        <v>379</v>
      </c>
      <c r="AS366" s="204">
        <f>+'MIT Da'!AS366+'SAR Da'!AS366+'URQ Da'!AS366+'ROC Da'!AS366+'SM Da'!AS366+'BN Da'!AS366+'BS Da'!AS366+'TDC Da'!AS366</f>
        <v>59</v>
      </c>
      <c r="AT366" s="233">
        <f>+SUM(RED_InfraMR[[#This Row],[B.02.1 - Parque de Coches Eléctricos Motrices]:[B.02.3 - Parque de Coches Eléctricos Motrices Tipo R]])</f>
        <v>942</v>
      </c>
      <c r="AU366" s="204">
        <f>+'MIT Da'!AU366+'SAR Da'!AU366+'URQ Da'!AU366+'ROC Da'!AU366+'SM Da'!AU366+'BN Da'!AU366+'BS Da'!AU366+'TDC Da'!AU366</f>
        <v>43</v>
      </c>
      <c r="AV366" s="204">
        <f>+'MIT Da'!AV366+'SAR Da'!AV366+'URQ Da'!AV366+'ROC Da'!AV366+'SM Da'!AV366+'BN Da'!AV366+'BS Da'!AV366+'TDC Da'!AV366</f>
        <v>3</v>
      </c>
      <c r="AW366" s="204">
        <f>+'MIT Da'!AW366+'SAR Da'!AW366+'URQ Da'!AW366+'ROC Da'!AW366+'SM Da'!AW366+'BN Da'!AW366+'BS Da'!AW366+'TDC Da'!AW366</f>
        <v>68</v>
      </c>
      <c r="AX366" s="233">
        <f>+SUM(RED_InfraMR[[#This Row],[B.03.1 - Parque de Coches Motores Motrices Remolcados]:[B.03.3 - Parque de Coches Motores Motrices Cabina]])</f>
        <v>114</v>
      </c>
      <c r="AY366" s="204">
        <f>+'MIT Da'!AY366+'SAR Da'!AY366+'URQ Da'!AY366+'ROC Da'!AY366+'SM Da'!AY366+'BN Da'!AY366+'BS Da'!AY366+'TDC Da'!AY366</f>
        <v>313</v>
      </c>
      <c r="AZ366" s="204">
        <f>+'MIT Da'!AZ366+'SAR Da'!AZ366+'URQ Da'!AZ366+'ROC Da'!AZ366+'SM Da'!AZ366+'BN Da'!AZ366+'BS Da'!AZ366+'TDC Da'!AZ366</f>
        <v>139</v>
      </c>
      <c r="BA366" s="204">
        <f>+'MIT Da'!BA366+'SAR Da'!BA366+'URQ Da'!BA366+'ROC Da'!BA366+'SM Da'!BA366+'BN Da'!BA366+'BS Da'!BA366+'TDC Da'!BA366</f>
        <v>34</v>
      </c>
      <c r="BB366" s="204">
        <f>+'MIT Da'!BB366+'SAR Da'!BB366+'URQ Da'!BB366+'ROC Da'!BB366+'SM Da'!BB366+'BN Da'!BB366+'BS Da'!BB366+'TDC Da'!BB366</f>
        <v>20</v>
      </c>
      <c r="BC366" s="233">
        <f>+SUM(RED_InfraMR[[#This Row],[B.04.1 - Parque de Coches Remolcados Clase Unica]:[B.04.5 - Parque de Coches Remolcados para Servicios Especiales (Cartoneros)]])</f>
        <v>506</v>
      </c>
      <c r="BD366" s="394">
        <f>+'MIT Da'!BD366+'SAR Da'!BD366+'URQ Da'!BD366+'ROC Da'!BD366+'SM Da'!BD366+'BN Da'!BD366+'BS Da'!BD366+'TDC Da'!BD366</f>
        <v>228</v>
      </c>
      <c r="BE366" s="204">
        <f>+'MIT Da'!BE366+'SAR Da'!BE366+'URQ Da'!BE366+'ROC Da'!BE366+'SM Da'!BE366+'BN Da'!BE366+'BS Da'!BE366+'TDC Da'!BE366</f>
        <v>4</v>
      </c>
      <c r="BF366" s="204">
        <f>+'MIT Da'!BF366+'SAR Da'!BF366+'URQ Da'!BF366+'ROC Da'!BF366+'SM Da'!BF366+'BN Da'!BF366+'BS Da'!BF366+'TDC Da'!BF366</f>
        <v>131</v>
      </c>
      <c r="BG366" s="235"/>
    </row>
    <row r="367" spans="1:60">
      <c r="A367" s="1">
        <v>2023</v>
      </c>
      <c r="B367" s="1" t="s">
        <v>66</v>
      </c>
      <c r="C367" s="10">
        <f>+'MIT Da'!C367+'SAR Da'!C367+'URQ Da'!C367+'ROC Da'!C367+'SM Da'!C367+'BN Da'!C367+'BS Da'!C367+'TDC Da'!C367</f>
        <v>264.78399999999999</v>
      </c>
      <c r="D367" s="10">
        <f>+'MIT Da'!D367+'SAR Da'!D367+'URQ Da'!D367+'ROC Da'!D367+'SM Da'!D367+'BN Da'!D367+'BS Da'!D367+'TDC Da'!D367</f>
        <v>454.32400000000007</v>
      </c>
      <c r="E367" s="10">
        <f>+'MIT Da'!E367+'SAR Da'!E367+'URQ Da'!E367+'ROC Da'!E367+'SM Da'!E367+'BN Da'!E367+'BS Da'!E367+'TDC Da'!E367</f>
        <v>0</v>
      </c>
      <c r="F367" s="10">
        <f>+'MIT Da'!F367+'SAR Da'!F367+'URQ Da'!F367+'ROC Da'!F367+'SM Da'!F367+'BN Da'!F367+'BS Da'!F367+'TDC Da'!F367</f>
        <v>258.18664000000001</v>
      </c>
      <c r="G367" s="192">
        <f>+'MIT Da'!G367+'SAR Da'!G367+'URQ Da'!G367+'ROC Da'!G367+'SM Da'!G367+'BN Da'!G367+'BS Da'!G367+'TDC Da'!G367</f>
        <v>977.29463999999984</v>
      </c>
      <c r="H367" s="192">
        <f>+'MIT Da'!H367+'SAR Da'!H367+'URQ Da'!H367+'ROC Da'!H367+'SM Da'!H367+'BN Da'!H367+'BS Da'!H367+'TDC Da'!H367</f>
        <v>863.90373999999997</v>
      </c>
      <c r="I367" s="10">
        <f>+'MIT Da'!I367+'SAR Da'!I367+'URQ Da'!I367+'ROC Da'!I367+'SM Da'!I367+'BN Da'!I367+'BS Da'!I367+'TDC Da'!I367</f>
        <v>1016.78901</v>
      </c>
      <c r="J367" s="10">
        <f>+'MIT Da'!J367+'SAR Da'!J367+'URQ Da'!J367+'ROC Da'!J367+'SM Da'!J367+'BN Da'!J367+'BS Da'!J367+'TDC Da'!J367</f>
        <v>1181.83691</v>
      </c>
      <c r="K367" s="10">
        <f>+'MIT Da'!K367+'SAR Da'!K367+'URQ Da'!K367+'ROC Da'!K367+'SM Da'!K367+'BN Da'!K367+'BS Da'!K367+'TDC Da'!K367</f>
        <v>54.516999999999996</v>
      </c>
      <c r="L367" s="10">
        <f>+'MIT Da'!L367+'SAR Da'!L367+'URQ Da'!L367+'ROC Da'!L367+'SM Da'!L367+'BN Da'!L367+'BS Da'!L367+'TDC Da'!L367</f>
        <v>542.23900000000003</v>
      </c>
      <c r="M367" s="10">
        <f>+'MIT Da'!M367+'SAR Da'!M367+'URQ Da'!M367+'ROC Da'!M367+'SM Da'!M367+'BN Da'!M367+'BS Da'!M367+'TDC Da'!M367</f>
        <v>21.314999999999998</v>
      </c>
      <c r="N367" s="192">
        <f>+'MIT Da'!N367+'SAR Da'!N367+'URQ Da'!N367+'ROC Da'!N367+'SM Da'!N367+'BN Da'!N367+'BS Da'!N367+'TDC Da'!N367</f>
        <v>1724.07591</v>
      </c>
      <c r="O367" s="192">
        <f>+'MIT Da'!O367+'SAR Da'!O367+'URQ Da'!O367+'ROC Da'!O367+'SM Da'!O367+'BN Da'!O367+'BS Da'!O367+'TDC Da'!O367</f>
        <v>1604.9370099999996</v>
      </c>
      <c r="P367" s="55">
        <f>+'MIT Da'!P367+'SAR Da'!P367+'URQ Da'!P367+'ROC Da'!P367+'SM Da'!P367+'BN Da'!P367+'BS Da'!P367+'TDC Da'!P367</f>
        <v>213</v>
      </c>
      <c r="Q367" s="55">
        <f>+'MIT Da'!Q367+'SAR Da'!Q367+'URQ Da'!Q367+'ROC Da'!Q367+'SM Da'!Q367+'BN Da'!Q367+'BS Da'!Q367+'TDC Da'!Q367</f>
        <v>58</v>
      </c>
      <c r="R367" s="55">
        <f>+'MIT Da'!R367+'SAR Da'!R367+'URQ Da'!R367+'ROC Da'!R367+'SM Da'!R367+'BN Da'!R367+'BS Da'!R367+'TDC Da'!R367</f>
        <v>22</v>
      </c>
      <c r="S367" s="213">
        <f>+'MIT Da'!S367+'SAR Da'!S367+'URQ Da'!S367+'ROC Da'!S367+'SM Da'!S367+'BN Da'!S367+'BS Da'!S367+'TDC Da'!S367</f>
        <v>293</v>
      </c>
      <c r="T367" s="213">
        <f>+'MIT Da'!T367+'SAR Da'!T367+'URQ Da'!T367+'ROC Da'!T367+'SM Da'!T367+'BN Da'!T367+'BS Da'!T367+'TDC Da'!T367</f>
        <v>269</v>
      </c>
      <c r="U367" s="55">
        <f>+'MIT Da'!U367+'SAR Da'!U367+'URQ Da'!U367+'ROC Da'!U367+'SM Da'!U367+'BN Da'!U367+'BS Da'!U367+'TDC Da'!U367</f>
        <v>114</v>
      </c>
      <c r="V367" s="55">
        <f>+'MIT Da'!V367+'SAR Da'!V367+'URQ Da'!V367+'ROC Da'!V367+'SM Da'!V367+'BN Da'!V367+'BS Da'!V367+'TDC Da'!V367</f>
        <v>419</v>
      </c>
      <c r="W367" s="55">
        <f>+'MIT Da'!W367+'SAR Da'!W367+'URQ Da'!W367+'ROC Da'!W367+'SM Da'!W367+'BN Da'!W367+'BS Da'!W367+'TDC Da'!W367</f>
        <v>146</v>
      </c>
      <c r="X367" s="55">
        <f>+'MIT Da'!X367+'SAR Da'!X367+'URQ Da'!X367+'ROC Da'!X367+'SM Da'!X367+'BN Da'!X367+'BS Da'!X367+'TDC Da'!X367</f>
        <v>203</v>
      </c>
      <c r="Y367" s="55">
        <f>+'MIT Da'!Y367+'SAR Da'!Y367+'URQ Da'!Y367+'ROC Da'!Y367+'SM Da'!Y367+'BN Da'!Y367+'BS Da'!Y367+'TDC Da'!Y367</f>
        <v>63</v>
      </c>
      <c r="Z367" s="219">
        <f>+'MIT Da'!Z367+'SAR Da'!Z367+'URQ Da'!Z367+'ROC Da'!Z367+'SM Da'!Z367+'BN Da'!Z367+'BS Da'!Z367+'TDC Da'!Z367</f>
        <v>945</v>
      </c>
      <c r="AA367" s="55">
        <f>+'MIT Da'!AA367+'SAR Da'!AA367+'URQ Da'!AA367+'ROC Da'!AA367+'SM Da'!AA367+'BN Da'!AA367+'BS Da'!AA367+'TDC Da'!AA367</f>
        <v>312</v>
      </c>
      <c r="AB367" s="55">
        <f>+'MIT Da'!AB367+'SAR Da'!AB367+'URQ Da'!AB367+'ROC Da'!AB367+'SM Da'!AB367+'BN Da'!AB367+'BS Da'!AB367+'TDC Da'!AB367</f>
        <v>131</v>
      </c>
      <c r="AC367" s="55">
        <f>+'MIT Da'!AC367+'SAR Da'!AC367+'URQ Da'!AC367+'ROC Da'!AC367+'SM Da'!AC367+'BN Da'!AC367+'BS Da'!AC367+'TDC Da'!AC367</f>
        <v>924</v>
      </c>
      <c r="AD367" s="219">
        <f>+'MIT Da'!AD367+'SAR Da'!AD367+'URQ Da'!AD367+'ROC Da'!AD367+'SM Da'!AD367+'BN Da'!AD367+'BS Da'!AD367+'TDC Da'!AD367</f>
        <v>1367</v>
      </c>
      <c r="AE367" s="55">
        <f>+'MIT Da'!AE367+'SAR Da'!AE367+'URQ Da'!AE367+'ROC Da'!AE367+'SM Da'!AE367+'BN Da'!AE367+'BS Da'!AE367+'TDC Da'!AE367</f>
        <v>55</v>
      </c>
      <c r="AF367" s="55">
        <f>+'MIT Da'!AF367+'SAR Da'!AF367+'URQ Da'!AF367+'ROC Da'!AF367+'SM Da'!AF367+'BN Da'!AF367+'BS Da'!AF367+'TDC Da'!AF367</f>
        <v>118</v>
      </c>
      <c r="AG367" s="55">
        <f>+'MIT Da'!AG367+'SAR Da'!AG367+'URQ Da'!AG367+'ROC Da'!AG367+'SM Da'!AG367+'BN Da'!AG367+'BS Da'!AG367+'TDC Da'!AG367</f>
        <v>481</v>
      </c>
      <c r="AH367" s="219">
        <f>+'MIT Da'!AH367+'SAR Da'!AH367+'URQ Da'!AH367+'ROC Da'!AH367+'SM Da'!AH367+'BN Da'!AH367+'BS Da'!AH367+'TDC Da'!AH367</f>
        <v>654</v>
      </c>
      <c r="AI367" s="10">
        <f>+'MIT Da'!AI367+'SAR Da'!AI367+'URQ Da'!AI367+'ROC Da'!AI367+'SM Da'!AI367+'BN Da'!AI367+'BS Da'!AI367+'TDC Da'!AI367</f>
        <v>291.86700000000002</v>
      </c>
      <c r="AJ367" s="10">
        <f>+'MIT Da'!AJ367+'SAR Da'!AJ367+'URQ Da'!AJ367+'ROC Da'!AJ367+'SM Da'!AJ367+'BN Da'!AJ367+'BS Da'!AJ367+'TDC Da'!AJ367</f>
        <v>210.09200000000001</v>
      </c>
      <c r="AK367" s="10">
        <f>+'MIT Da'!AK367+'SAR Da'!AK367+'URQ Da'!AK367+'ROC Da'!AK367+'SM Da'!AK367+'BN Da'!AK367+'BS Da'!AK367+'TDC Da'!AK367</f>
        <v>376.88299999999998</v>
      </c>
      <c r="AL367" s="222">
        <f>+'MIT Da'!AL367+'SAR Da'!AL367+'URQ Da'!AL367+'ROC Da'!AL367+'SM Da'!AL367+'BN Da'!AL367+'BS Da'!AL367+'TDC Da'!AL367</f>
        <v>878.84199999999998</v>
      </c>
      <c r="AM367" s="55">
        <f>+'MIT Da'!AM367+'SAR Da'!AM367+'URQ Da'!AM367+'ROC Da'!AM367+'SM Da'!AM367+'BN Da'!AM367+'BS Da'!AM367+'TDC Da'!AM367</f>
        <v>21</v>
      </c>
      <c r="AN367" s="55">
        <f>+'MIT Da'!AN367+'SAR Da'!AN367+'URQ Da'!AN367+'ROC Da'!AN367+'SM Da'!AN367+'BN Da'!AN367+'BS Da'!AN367+'TDC Da'!AN367</f>
        <v>56</v>
      </c>
      <c r="AO367" s="55">
        <f>+'MIT Da'!AO367+'SAR Da'!AO367+'URQ Da'!AO367+'ROC Da'!AO367+'SM Da'!AO367+'BN Da'!AO367+'BS Da'!AO367+'TDC Da'!AO367</f>
        <v>87</v>
      </c>
      <c r="AP367" s="232">
        <f>+'MIT Da'!AP367+'SAR Da'!AP367+'URQ Da'!AP367+'ROC Da'!AP367+'SM Da'!AP367+'BN Da'!AP367+'BS Da'!AP367+'TDC Da'!AP367</f>
        <v>164</v>
      </c>
      <c r="AQ367" s="55">
        <f>+'MIT Da'!AQ367+'SAR Da'!AQ367+'URQ Da'!AQ367+'ROC Da'!AQ367+'SM Da'!AQ367+'BN Da'!AQ367+'BS Da'!AQ367+'TDC Da'!AQ367</f>
        <v>504</v>
      </c>
      <c r="AR367" s="55">
        <f>+'MIT Da'!AR367+'SAR Da'!AR367+'URQ Da'!AR367+'ROC Da'!AR367+'SM Da'!AR367+'BN Da'!AR367+'BS Da'!AR367+'TDC Da'!AR367</f>
        <v>379</v>
      </c>
      <c r="AS367" s="55">
        <f>+'MIT Da'!AS367+'SAR Da'!AS367+'URQ Da'!AS367+'ROC Da'!AS367+'SM Da'!AS367+'BN Da'!AS367+'BS Da'!AS367+'TDC Da'!AS367</f>
        <v>59</v>
      </c>
      <c r="AT367" s="232">
        <f>+SUM(RED_InfraMR[[#This Row],[B.02.1 - Parque de Coches Eléctricos Motrices]:[B.02.3 - Parque de Coches Eléctricos Motrices Tipo R]])</f>
        <v>942</v>
      </c>
      <c r="AU367" s="55">
        <f>+'MIT Da'!AU367+'SAR Da'!AU367+'URQ Da'!AU367+'ROC Da'!AU367+'SM Da'!AU367+'BN Da'!AU367+'BS Da'!AU367+'TDC Da'!AU367</f>
        <v>43</v>
      </c>
      <c r="AV367" s="55">
        <f>+'MIT Da'!AV367+'SAR Da'!AV367+'URQ Da'!AV367+'ROC Da'!AV367+'SM Da'!AV367+'BN Da'!AV367+'BS Da'!AV367+'TDC Da'!AV367</f>
        <v>3</v>
      </c>
      <c r="AW367" s="55">
        <f>+'MIT Da'!AW367+'SAR Da'!AW367+'URQ Da'!AW367+'ROC Da'!AW367+'SM Da'!AW367+'BN Da'!AW367+'BS Da'!AW367+'TDC Da'!AW367</f>
        <v>68</v>
      </c>
      <c r="AX367" s="232">
        <f>+SUM(RED_InfraMR[[#This Row],[B.03.1 - Parque de Coches Motores Motrices Remolcados]:[B.03.3 - Parque de Coches Motores Motrices Cabina]])</f>
        <v>114</v>
      </c>
      <c r="AY367" s="55">
        <f>+'MIT Da'!AY367+'SAR Da'!AY367+'URQ Da'!AY367+'ROC Da'!AY367+'SM Da'!AY367+'BN Da'!AY367+'BS Da'!AY367+'TDC Da'!AY367</f>
        <v>313</v>
      </c>
      <c r="AZ367" s="55">
        <f>+'MIT Da'!AZ367+'SAR Da'!AZ367+'URQ Da'!AZ367+'ROC Da'!AZ367+'SM Da'!AZ367+'BN Da'!AZ367+'BS Da'!AZ367+'TDC Da'!AZ367</f>
        <v>139</v>
      </c>
      <c r="BA367" s="55">
        <f>+'MIT Da'!BA367+'SAR Da'!BA367+'URQ Da'!BA367+'ROC Da'!BA367+'SM Da'!BA367+'BN Da'!BA367+'BS Da'!BA367+'TDC Da'!BA367</f>
        <v>34</v>
      </c>
      <c r="BB367" s="55">
        <f>+'MIT Da'!BB367+'SAR Da'!BB367+'URQ Da'!BB367+'ROC Da'!BB367+'SM Da'!BB367+'BN Da'!BB367+'BS Da'!BB367+'TDC Da'!BB367</f>
        <v>20</v>
      </c>
      <c r="BC367" s="232">
        <f>+SUM(RED_InfraMR[[#This Row],[B.04.1 - Parque de Coches Remolcados Clase Unica]:[B.04.5 - Parque de Coches Remolcados para Servicios Especiales (Cartoneros)]])</f>
        <v>506</v>
      </c>
      <c r="BD367" s="393">
        <f>+'MIT Da'!BD367+'SAR Da'!BD367+'URQ Da'!BD367+'ROC Da'!BD367+'SM Da'!BD367+'BN Da'!BD367+'BS Da'!BD367+'TDC Da'!BD367</f>
        <v>228</v>
      </c>
      <c r="BE367" s="55">
        <f>+'MIT Da'!BE367+'SAR Da'!BE367+'URQ Da'!BE367+'ROC Da'!BE367+'SM Da'!BE367+'BN Da'!BE367+'BS Da'!BE367+'TDC Da'!BE367</f>
        <v>4</v>
      </c>
      <c r="BF367" s="55">
        <f>+'MIT Da'!BF367+'SAR Da'!BF367+'URQ Da'!BF367+'ROC Da'!BF367+'SM Da'!BF367+'BN Da'!BF367+'BS Da'!BF367+'TDC Da'!BF367</f>
        <v>131</v>
      </c>
      <c r="BG367" s="235"/>
    </row>
    <row r="368" spans="1:60">
      <c r="A368" s="1">
        <v>2023</v>
      </c>
      <c r="B368" s="1" t="s">
        <v>67</v>
      </c>
      <c r="C368" s="10">
        <f>+'MIT Da'!C368+'SAR Da'!C368+'URQ Da'!C368+'ROC Da'!C368+'SM Da'!C368+'BN Da'!C368+'BS Da'!C368+'TDC Da'!C368</f>
        <v>264.78399999999999</v>
      </c>
      <c r="D368" s="10">
        <f>+'MIT Da'!D368+'SAR Da'!D368+'URQ Da'!D368+'ROC Da'!D368+'SM Da'!D368+'BN Da'!D368+'BS Da'!D368+'TDC Da'!D368</f>
        <v>454.32400000000007</v>
      </c>
      <c r="E368" s="10">
        <f>+'MIT Da'!E368+'SAR Da'!E368+'URQ Da'!E368+'ROC Da'!E368+'SM Da'!E368+'BN Da'!E368+'BS Da'!E368+'TDC Da'!E368</f>
        <v>0</v>
      </c>
      <c r="F368" s="10">
        <f>+'MIT Da'!F368+'SAR Da'!F368+'URQ Da'!F368+'ROC Da'!F368+'SM Da'!F368+'BN Da'!F368+'BS Da'!F368+'TDC Da'!F368</f>
        <v>258.18664000000001</v>
      </c>
      <c r="G368" s="192">
        <f>+'MIT Da'!G368+'SAR Da'!G368+'URQ Da'!G368+'ROC Da'!G368+'SM Da'!G368+'BN Da'!G368+'BS Da'!G368+'TDC Da'!G368</f>
        <v>977.29463999999984</v>
      </c>
      <c r="H368" s="192">
        <f>+'MIT Da'!H368+'SAR Da'!H368+'URQ Da'!H368+'ROC Da'!H368+'SM Da'!H368+'BN Da'!H368+'BS Da'!H368+'TDC Da'!H368</f>
        <v>907.04063999999994</v>
      </c>
      <c r="I368" s="10">
        <f>+'MIT Da'!I368+'SAR Da'!I368+'URQ Da'!I368+'ROC Da'!I368+'SM Da'!I368+'BN Da'!I368+'BS Da'!I368+'TDC Da'!I368</f>
        <v>1016.78901</v>
      </c>
      <c r="J368" s="10">
        <f>+'MIT Da'!J368+'SAR Da'!J368+'URQ Da'!J368+'ROC Da'!J368+'SM Da'!J368+'BN Da'!J368+'BS Da'!J368+'TDC Da'!J368</f>
        <v>1181.83691</v>
      </c>
      <c r="K368" s="10">
        <f>+'MIT Da'!K368+'SAR Da'!K368+'URQ Da'!K368+'ROC Da'!K368+'SM Da'!K368+'BN Da'!K368+'BS Da'!K368+'TDC Da'!K368</f>
        <v>54.516999999999996</v>
      </c>
      <c r="L368" s="10">
        <f>+'MIT Da'!L368+'SAR Da'!L368+'URQ Da'!L368+'ROC Da'!L368+'SM Da'!L368+'BN Da'!L368+'BS Da'!L368+'TDC Da'!L368</f>
        <v>542.23900000000003</v>
      </c>
      <c r="M368" s="10">
        <f>+'MIT Da'!M368+'SAR Da'!M368+'URQ Da'!M368+'ROC Da'!M368+'SM Da'!M368+'BN Da'!M368+'BS Da'!M368+'TDC Da'!M368</f>
        <v>21.314999999999998</v>
      </c>
      <c r="N368" s="192">
        <f>+'MIT Da'!N368+'SAR Da'!N368+'URQ Da'!N368+'ROC Da'!N368+'SM Da'!N368+'BN Da'!N368+'BS Da'!N368+'TDC Da'!N368</f>
        <v>1724.07591</v>
      </c>
      <c r="O368" s="192">
        <f>+'MIT Da'!O368+'SAR Da'!O368+'URQ Da'!O368+'ROC Da'!O368+'SM Da'!O368+'BN Da'!O368+'BS Da'!O368+'TDC Da'!O368</f>
        <v>1655.8329099999996</v>
      </c>
      <c r="P368" s="55">
        <f>+'MIT Da'!P368+'SAR Da'!P368+'URQ Da'!P368+'ROC Da'!P368+'SM Da'!P368+'BN Da'!P368+'BS Da'!P368+'TDC Da'!P368</f>
        <v>213</v>
      </c>
      <c r="Q368" s="55">
        <f>+'MIT Da'!Q368+'SAR Da'!Q368+'URQ Da'!Q368+'ROC Da'!Q368+'SM Da'!Q368+'BN Da'!Q368+'BS Da'!Q368+'TDC Da'!Q368</f>
        <v>58</v>
      </c>
      <c r="R368" s="55">
        <f>+'MIT Da'!R368+'SAR Da'!R368+'URQ Da'!R368+'ROC Da'!R368+'SM Da'!R368+'BN Da'!R368+'BS Da'!R368+'TDC Da'!R368</f>
        <v>22</v>
      </c>
      <c r="S368" s="213">
        <f>+'MIT Da'!S368+'SAR Da'!S368+'URQ Da'!S368+'ROC Da'!S368+'SM Da'!S368+'BN Da'!S368+'BS Da'!S368+'TDC Da'!S368</f>
        <v>293</v>
      </c>
      <c r="T368" s="213">
        <f>+'MIT Da'!T368+'SAR Da'!T368+'URQ Da'!T368+'ROC Da'!T368+'SM Da'!T368+'BN Da'!T368+'BS Da'!T368+'TDC Da'!T368</f>
        <v>275</v>
      </c>
      <c r="U368" s="55">
        <f>+'MIT Da'!U368+'SAR Da'!U368+'URQ Da'!U368+'ROC Da'!U368+'SM Da'!U368+'BN Da'!U368+'BS Da'!U368+'TDC Da'!U368</f>
        <v>114</v>
      </c>
      <c r="V368" s="55">
        <f>+'MIT Da'!V368+'SAR Da'!V368+'URQ Da'!V368+'ROC Da'!V368+'SM Da'!V368+'BN Da'!V368+'BS Da'!V368+'TDC Da'!V368</f>
        <v>419</v>
      </c>
      <c r="W368" s="55">
        <f>+'MIT Da'!W368+'SAR Da'!W368+'URQ Da'!W368+'ROC Da'!W368+'SM Da'!W368+'BN Da'!W368+'BS Da'!W368+'TDC Da'!W368</f>
        <v>146</v>
      </c>
      <c r="X368" s="55">
        <f>+'MIT Da'!X368+'SAR Da'!X368+'URQ Da'!X368+'ROC Da'!X368+'SM Da'!X368+'BN Da'!X368+'BS Da'!X368+'TDC Da'!X368</f>
        <v>203</v>
      </c>
      <c r="Y368" s="55">
        <f>+'MIT Da'!Y368+'SAR Da'!Y368+'URQ Da'!Y368+'ROC Da'!Y368+'SM Da'!Y368+'BN Da'!Y368+'BS Da'!Y368+'TDC Da'!Y368</f>
        <v>63</v>
      </c>
      <c r="Z368" s="219">
        <f>+'MIT Da'!Z368+'SAR Da'!Z368+'URQ Da'!Z368+'ROC Da'!Z368+'SM Da'!Z368+'BN Da'!Z368+'BS Da'!Z368+'TDC Da'!Z368</f>
        <v>945</v>
      </c>
      <c r="AA368" s="55">
        <f>+'MIT Da'!AA368+'SAR Da'!AA368+'URQ Da'!AA368+'ROC Da'!AA368+'SM Da'!AA368+'BN Da'!AA368+'BS Da'!AA368+'TDC Da'!AA368</f>
        <v>312</v>
      </c>
      <c r="AB368" s="55">
        <f>+'MIT Da'!AB368+'SAR Da'!AB368+'URQ Da'!AB368+'ROC Da'!AB368+'SM Da'!AB368+'BN Da'!AB368+'BS Da'!AB368+'TDC Da'!AB368</f>
        <v>131</v>
      </c>
      <c r="AC368" s="55">
        <f>+'MIT Da'!AC368+'SAR Da'!AC368+'URQ Da'!AC368+'ROC Da'!AC368+'SM Da'!AC368+'BN Da'!AC368+'BS Da'!AC368+'TDC Da'!AC368</f>
        <v>924</v>
      </c>
      <c r="AD368" s="219">
        <f>+'MIT Da'!AD368+'SAR Da'!AD368+'URQ Da'!AD368+'ROC Da'!AD368+'SM Da'!AD368+'BN Da'!AD368+'BS Da'!AD368+'TDC Da'!AD368</f>
        <v>1367</v>
      </c>
      <c r="AE368" s="55">
        <f>+'MIT Da'!AE368+'SAR Da'!AE368+'URQ Da'!AE368+'ROC Da'!AE368+'SM Da'!AE368+'BN Da'!AE368+'BS Da'!AE368+'TDC Da'!AE368</f>
        <v>55</v>
      </c>
      <c r="AF368" s="55">
        <f>+'MIT Da'!AF368+'SAR Da'!AF368+'URQ Da'!AF368+'ROC Da'!AF368+'SM Da'!AF368+'BN Da'!AF368+'BS Da'!AF368+'TDC Da'!AF368</f>
        <v>118</v>
      </c>
      <c r="AG368" s="55">
        <f>+'MIT Da'!AG368+'SAR Da'!AG368+'URQ Da'!AG368+'ROC Da'!AG368+'SM Da'!AG368+'BN Da'!AG368+'BS Da'!AG368+'TDC Da'!AG368</f>
        <v>481</v>
      </c>
      <c r="AH368" s="219">
        <f>+'MIT Da'!AH368+'SAR Da'!AH368+'URQ Da'!AH368+'ROC Da'!AH368+'SM Da'!AH368+'BN Da'!AH368+'BS Da'!AH368+'TDC Da'!AH368</f>
        <v>654</v>
      </c>
      <c r="AI368" s="10">
        <f>+'MIT Da'!AI368+'SAR Da'!AI368+'URQ Da'!AI368+'ROC Da'!AI368+'SM Da'!AI368+'BN Da'!AI368+'BS Da'!AI368+'TDC Da'!AI368</f>
        <v>291.86700000000002</v>
      </c>
      <c r="AJ368" s="10">
        <f>+'MIT Da'!AJ368+'SAR Da'!AJ368+'URQ Da'!AJ368+'ROC Da'!AJ368+'SM Da'!AJ368+'BN Da'!AJ368+'BS Da'!AJ368+'TDC Da'!AJ368</f>
        <v>210.09200000000001</v>
      </c>
      <c r="AK368" s="10">
        <f>+'MIT Da'!AK368+'SAR Da'!AK368+'URQ Da'!AK368+'ROC Da'!AK368+'SM Da'!AK368+'BN Da'!AK368+'BS Da'!AK368+'TDC Da'!AK368</f>
        <v>376.88299999999998</v>
      </c>
      <c r="AL368" s="222">
        <f>+'MIT Da'!AL368+'SAR Da'!AL368+'URQ Da'!AL368+'ROC Da'!AL368+'SM Da'!AL368+'BN Da'!AL368+'BS Da'!AL368+'TDC Da'!AL368</f>
        <v>878.84199999999998</v>
      </c>
      <c r="AM368" s="55">
        <f>+'MIT Da'!AM368+'SAR Da'!AM368+'URQ Da'!AM368+'ROC Da'!AM368+'SM Da'!AM368+'BN Da'!AM368+'BS Da'!AM368+'TDC Da'!AM368</f>
        <v>21</v>
      </c>
      <c r="AN368" s="55">
        <f>+'MIT Da'!AN368+'SAR Da'!AN368+'URQ Da'!AN368+'ROC Da'!AN368+'SM Da'!AN368+'BN Da'!AN368+'BS Da'!AN368+'TDC Da'!AN368</f>
        <v>56</v>
      </c>
      <c r="AO368" s="55">
        <f>+'MIT Da'!AO368+'SAR Da'!AO368+'URQ Da'!AO368+'ROC Da'!AO368+'SM Da'!AO368+'BN Da'!AO368+'BS Da'!AO368+'TDC Da'!AO368</f>
        <v>87</v>
      </c>
      <c r="AP368" s="232">
        <f>+'MIT Da'!AP368+'SAR Da'!AP368+'URQ Da'!AP368+'ROC Da'!AP368+'SM Da'!AP368+'BN Da'!AP368+'BS Da'!AP368+'TDC Da'!AP368</f>
        <v>164</v>
      </c>
      <c r="AQ368" s="55">
        <f>+'MIT Da'!AQ368+'SAR Da'!AQ368+'URQ Da'!AQ368+'ROC Da'!AQ368+'SM Da'!AQ368+'BN Da'!AQ368+'BS Da'!AQ368+'TDC Da'!AQ368</f>
        <v>504</v>
      </c>
      <c r="AR368" s="55">
        <f>+'MIT Da'!AR368+'SAR Da'!AR368+'URQ Da'!AR368+'ROC Da'!AR368+'SM Da'!AR368+'BN Da'!AR368+'BS Da'!AR368+'TDC Da'!AR368</f>
        <v>379</v>
      </c>
      <c r="AS368" s="55">
        <f>+'MIT Da'!AS368+'SAR Da'!AS368+'URQ Da'!AS368+'ROC Da'!AS368+'SM Da'!AS368+'BN Da'!AS368+'BS Da'!AS368+'TDC Da'!AS368</f>
        <v>59</v>
      </c>
      <c r="AT368" s="232">
        <f>+SUM(RED_InfraMR[[#This Row],[B.02.1 - Parque de Coches Eléctricos Motrices]:[B.02.3 - Parque de Coches Eléctricos Motrices Tipo R]])</f>
        <v>942</v>
      </c>
      <c r="AU368" s="55">
        <f>+'MIT Da'!AU368+'SAR Da'!AU368+'URQ Da'!AU368+'ROC Da'!AU368+'SM Da'!AU368+'BN Da'!AU368+'BS Da'!AU368+'TDC Da'!AU368</f>
        <v>43</v>
      </c>
      <c r="AV368" s="55">
        <f>+'MIT Da'!AV368+'SAR Da'!AV368+'URQ Da'!AV368+'ROC Da'!AV368+'SM Da'!AV368+'BN Da'!AV368+'BS Da'!AV368+'TDC Da'!AV368</f>
        <v>3</v>
      </c>
      <c r="AW368" s="55">
        <f>+'MIT Da'!AW368+'SAR Da'!AW368+'URQ Da'!AW368+'ROC Da'!AW368+'SM Da'!AW368+'BN Da'!AW368+'BS Da'!AW368+'TDC Da'!AW368</f>
        <v>68</v>
      </c>
      <c r="AX368" s="232">
        <f>+SUM(RED_InfraMR[[#This Row],[B.03.1 - Parque de Coches Motores Motrices Remolcados]:[B.03.3 - Parque de Coches Motores Motrices Cabina]])</f>
        <v>114</v>
      </c>
      <c r="AY368" s="55">
        <f>+'MIT Da'!AY368+'SAR Da'!AY368+'URQ Da'!AY368+'ROC Da'!AY368+'SM Da'!AY368+'BN Da'!AY368+'BS Da'!AY368+'TDC Da'!AY368</f>
        <v>313</v>
      </c>
      <c r="AZ368" s="55">
        <f>+'MIT Da'!AZ368+'SAR Da'!AZ368+'URQ Da'!AZ368+'ROC Da'!AZ368+'SM Da'!AZ368+'BN Da'!AZ368+'BS Da'!AZ368+'TDC Da'!AZ368</f>
        <v>139</v>
      </c>
      <c r="BA368" s="55">
        <f>+'MIT Da'!BA368+'SAR Da'!BA368+'URQ Da'!BA368+'ROC Da'!BA368+'SM Da'!BA368+'BN Da'!BA368+'BS Da'!BA368+'TDC Da'!BA368</f>
        <v>34</v>
      </c>
      <c r="BB368" s="55">
        <f>+'MIT Da'!BB368+'SAR Da'!BB368+'URQ Da'!BB368+'ROC Da'!BB368+'SM Da'!BB368+'BN Da'!BB368+'BS Da'!BB368+'TDC Da'!BB368</f>
        <v>20</v>
      </c>
      <c r="BC368" s="232">
        <f>+SUM(RED_InfraMR[[#This Row],[B.04.1 - Parque de Coches Remolcados Clase Unica]:[B.04.5 - Parque de Coches Remolcados para Servicios Especiales (Cartoneros)]])</f>
        <v>506</v>
      </c>
      <c r="BD368" s="393">
        <f>+'MIT Da'!BD368+'SAR Da'!BD368+'URQ Da'!BD368+'ROC Da'!BD368+'SM Da'!BD368+'BN Da'!BD368+'BS Da'!BD368+'TDC Da'!BD368</f>
        <v>228</v>
      </c>
      <c r="BE368" s="55">
        <f>+'MIT Da'!BE368+'SAR Da'!BE368+'URQ Da'!BE368+'ROC Da'!BE368+'SM Da'!BE368+'BN Da'!BE368+'BS Da'!BE368+'TDC Da'!BE368</f>
        <v>4</v>
      </c>
      <c r="BF368" s="55">
        <f>+'MIT Da'!BF368+'SAR Da'!BF368+'URQ Da'!BF368+'ROC Da'!BF368+'SM Da'!BF368+'BN Da'!BF368+'BS Da'!BF368+'TDC Da'!BF368</f>
        <v>131</v>
      </c>
      <c r="BG368" s="235"/>
    </row>
    <row r="369" spans="1:60">
      <c r="A369" s="1">
        <v>2023</v>
      </c>
      <c r="B369" s="1" t="s">
        <v>68</v>
      </c>
      <c r="C369" s="10">
        <f>+'MIT Da'!C369+'SAR Da'!C369+'URQ Da'!C369+'ROC Da'!C369+'SM Da'!C369+'BN Da'!C369+'BS Da'!C369+'TDC Da'!C369</f>
        <v>264.78399999999999</v>
      </c>
      <c r="D369" s="10">
        <f>+'MIT Da'!D369+'SAR Da'!D369+'URQ Da'!D369+'ROC Da'!D369+'SM Da'!D369+'BN Da'!D369+'BS Da'!D369+'TDC Da'!D369</f>
        <v>454.32400000000007</v>
      </c>
      <c r="E369" s="10">
        <f>+'MIT Da'!E369+'SAR Da'!E369+'URQ Da'!E369+'ROC Da'!E369+'SM Da'!E369+'BN Da'!E369+'BS Da'!E369+'TDC Da'!E369</f>
        <v>0</v>
      </c>
      <c r="F369" s="10">
        <f>+'MIT Da'!F369+'SAR Da'!F369+'URQ Da'!F369+'ROC Da'!F369+'SM Da'!F369+'BN Da'!F369+'BS Da'!F369+'TDC Da'!F369</f>
        <v>258.18664000000001</v>
      </c>
      <c r="G369" s="192">
        <f>+'MIT Da'!G369+'SAR Da'!G369+'URQ Da'!G369+'ROC Da'!G369+'SM Da'!G369+'BN Da'!G369+'BS Da'!G369+'TDC Da'!G369</f>
        <v>977.29463999999984</v>
      </c>
      <c r="H369" s="192">
        <f>+'MIT Da'!H369+'SAR Da'!H369+'URQ Da'!H369+'ROC Da'!H369+'SM Da'!H369+'BN Da'!H369+'BS Da'!H369+'TDC Da'!H369</f>
        <v>907.04063999999994</v>
      </c>
      <c r="I369" s="10">
        <f>+'MIT Da'!I369+'SAR Da'!I369+'URQ Da'!I369+'ROC Da'!I369+'SM Da'!I369+'BN Da'!I369+'BS Da'!I369+'TDC Da'!I369</f>
        <v>1016.78901</v>
      </c>
      <c r="J369" s="10">
        <f>+'MIT Da'!J369+'SAR Da'!J369+'URQ Da'!J369+'ROC Da'!J369+'SM Da'!J369+'BN Da'!J369+'BS Da'!J369+'TDC Da'!J369</f>
        <v>1181.83691</v>
      </c>
      <c r="K369" s="10">
        <f>+'MIT Da'!K369+'SAR Da'!K369+'URQ Da'!K369+'ROC Da'!K369+'SM Da'!K369+'BN Da'!K369+'BS Da'!K369+'TDC Da'!K369</f>
        <v>54.516999999999996</v>
      </c>
      <c r="L369" s="10">
        <f>+'MIT Da'!L369+'SAR Da'!L369+'URQ Da'!L369+'ROC Da'!L369+'SM Da'!L369+'BN Da'!L369+'BS Da'!L369+'TDC Da'!L369</f>
        <v>542.23900000000003</v>
      </c>
      <c r="M369" s="10">
        <f>+'MIT Da'!M369+'SAR Da'!M369+'URQ Da'!M369+'ROC Da'!M369+'SM Da'!M369+'BN Da'!M369+'BS Da'!M369+'TDC Da'!M369</f>
        <v>21.314999999999998</v>
      </c>
      <c r="N369" s="192">
        <f>+'MIT Da'!N369+'SAR Da'!N369+'URQ Da'!N369+'ROC Da'!N369+'SM Da'!N369+'BN Da'!N369+'BS Da'!N369+'TDC Da'!N369</f>
        <v>1724.07591</v>
      </c>
      <c r="O369" s="192">
        <f>+'MIT Da'!O369+'SAR Da'!O369+'URQ Da'!O369+'ROC Da'!O369+'SM Da'!O369+'BN Da'!O369+'BS Da'!O369+'TDC Da'!O369</f>
        <v>1655.8329099999996</v>
      </c>
      <c r="P369" s="55">
        <f>+'MIT Da'!P369+'SAR Da'!P369+'URQ Da'!P369+'ROC Da'!P369+'SM Da'!P369+'BN Da'!P369+'BS Da'!P369+'TDC Da'!P369</f>
        <v>213</v>
      </c>
      <c r="Q369" s="55">
        <f>+'MIT Da'!Q369+'SAR Da'!Q369+'URQ Da'!Q369+'ROC Da'!Q369+'SM Da'!Q369+'BN Da'!Q369+'BS Da'!Q369+'TDC Da'!Q369</f>
        <v>58</v>
      </c>
      <c r="R369" s="55">
        <f>+'MIT Da'!R369+'SAR Da'!R369+'URQ Da'!R369+'ROC Da'!R369+'SM Da'!R369+'BN Da'!R369+'BS Da'!R369+'TDC Da'!R369</f>
        <v>22</v>
      </c>
      <c r="S369" s="213">
        <f>+'MIT Da'!S369+'SAR Da'!S369+'URQ Da'!S369+'ROC Da'!S369+'SM Da'!S369+'BN Da'!S369+'BS Da'!S369+'TDC Da'!S369</f>
        <v>293</v>
      </c>
      <c r="T369" s="213">
        <f>+'MIT Da'!T369+'SAR Da'!T369+'URQ Da'!T369+'ROC Da'!T369+'SM Da'!T369+'BN Da'!T369+'BS Da'!T369+'TDC Da'!T369</f>
        <v>275</v>
      </c>
      <c r="U369" s="55">
        <f>+'MIT Da'!U369+'SAR Da'!U369+'URQ Da'!U369+'ROC Da'!U369+'SM Da'!U369+'BN Da'!U369+'BS Da'!U369+'TDC Da'!U369</f>
        <v>114</v>
      </c>
      <c r="V369" s="55">
        <f>+'MIT Da'!V369+'SAR Da'!V369+'URQ Da'!V369+'ROC Da'!V369+'SM Da'!V369+'BN Da'!V369+'BS Da'!V369+'TDC Da'!V369</f>
        <v>419</v>
      </c>
      <c r="W369" s="55">
        <f>+'MIT Da'!W369+'SAR Da'!W369+'URQ Da'!W369+'ROC Da'!W369+'SM Da'!W369+'BN Da'!W369+'BS Da'!W369+'TDC Da'!W369</f>
        <v>146</v>
      </c>
      <c r="X369" s="55">
        <f>+'MIT Da'!X369+'SAR Da'!X369+'URQ Da'!X369+'ROC Da'!X369+'SM Da'!X369+'BN Da'!X369+'BS Da'!X369+'TDC Da'!X369</f>
        <v>203</v>
      </c>
      <c r="Y369" s="55">
        <f>+'MIT Da'!Y369+'SAR Da'!Y369+'URQ Da'!Y369+'ROC Da'!Y369+'SM Da'!Y369+'BN Da'!Y369+'BS Da'!Y369+'TDC Da'!Y369</f>
        <v>63</v>
      </c>
      <c r="Z369" s="219">
        <f>+'MIT Da'!Z369+'SAR Da'!Z369+'URQ Da'!Z369+'ROC Da'!Z369+'SM Da'!Z369+'BN Da'!Z369+'BS Da'!Z369+'TDC Da'!Z369</f>
        <v>945</v>
      </c>
      <c r="AA369" s="55">
        <f>+'MIT Da'!AA369+'SAR Da'!AA369+'URQ Da'!AA369+'ROC Da'!AA369+'SM Da'!AA369+'BN Da'!AA369+'BS Da'!AA369+'TDC Da'!AA369</f>
        <v>312</v>
      </c>
      <c r="AB369" s="55">
        <f>+'MIT Da'!AB369+'SAR Da'!AB369+'URQ Da'!AB369+'ROC Da'!AB369+'SM Da'!AB369+'BN Da'!AB369+'BS Da'!AB369+'TDC Da'!AB369</f>
        <v>131</v>
      </c>
      <c r="AC369" s="55">
        <f>+'MIT Da'!AC369+'SAR Da'!AC369+'URQ Da'!AC369+'ROC Da'!AC369+'SM Da'!AC369+'BN Da'!AC369+'BS Da'!AC369+'TDC Da'!AC369</f>
        <v>924</v>
      </c>
      <c r="AD369" s="219">
        <f>+'MIT Da'!AD369+'SAR Da'!AD369+'URQ Da'!AD369+'ROC Da'!AD369+'SM Da'!AD369+'BN Da'!AD369+'BS Da'!AD369+'TDC Da'!AD369</f>
        <v>1367</v>
      </c>
      <c r="AE369" s="55">
        <f>+'MIT Da'!AE369+'SAR Da'!AE369+'URQ Da'!AE369+'ROC Da'!AE369+'SM Da'!AE369+'BN Da'!AE369+'BS Da'!AE369+'TDC Da'!AE369</f>
        <v>55</v>
      </c>
      <c r="AF369" s="55">
        <f>+'MIT Da'!AF369+'SAR Da'!AF369+'URQ Da'!AF369+'ROC Da'!AF369+'SM Da'!AF369+'BN Da'!AF369+'BS Da'!AF369+'TDC Da'!AF369</f>
        <v>118</v>
      </c>
      <c r="AG369" s="55">
        <f>+'MIT Da'!AG369+'SAR Da'!AG369+'URQ Da'!AG369+'ROC Da'!AG369+'SM Da'!AG369+'BN Da'!AG369+'BS Da'!AG369+'TDC Da'!AG369</f>
        <v>481</v>
      </c>
      <c r="AH369" s="219">
        <f>+'MIT Da'!AH369+'SAR Da'!AH369+'URQ Da'!AH369+'ROC Da'!AH369+'SM Da'!AH369+'BN Da'!AH369+'BS Da'!AH369+'TDC Da'!AH369</f>
        <v>654</v>
      </c>
      <c r="AI369" s="10">
        <f>+'MIT Da'!AI369+'SAR Da'!AI369+'URQ Da'!AI369+'ROC Da'!AI369+'SM Da'!AI369+'BN Da'!AI369+'BS Da'!AI369+'TDC Da'!AI369</f>
        <v>291.86700000000002</v>
      </c>
      <c r="AJ369" s="10">
        <f>+'MIT Da'!AJ369+'SAR Da'!AJ369+'URQ Da'!AJ369+'ROC Da'!AJ369+'SM Da'!AJ369+'BN Da'!AJ369+'BS Da'!AJ369+'TDC Da'!AJ369</f>
        <v>210.09200000000001</v>
      </c>
      <c r="AK369" s="10">
        <f>+'MIT Da'!AK369+'SAR Da'!AK369+'URQ Da'!AK369+'ROC Da'!AK369+'SM Da'!AK369+'BN Da'!AK369+'BS Da'!AK369+'TDC Da'!AK369</f>
        <v>376.88299999999998</v>
      </c>
      <c r="AL369" s="222">
        <f>+'MIT Da'!AL369+'SAR Da'!AL369+'URQ Da'!AL369+'ROC Da'!AL369+'SM Da'!AL369+'BN Da'!AL369+'BS Da'!AL369+'TDC Da'!AL369</f>
        <v>878.84199999999998</v>
      </c>
      <c r="AM369" s="55">
        <f>+'MIT Da'!AM369+'SAR Da'!AM369+'URQ Da'!AM369+'ROC Da'!AM369+'SM Da'!AM369+'BN Da'!AM369+'BS Da'!AM369+'TDC Da'!AM369</f>
        <v>21</v>
      </c>
      <c r="AN369" s="55">
        <f>+'MIT Da'!AN369+'SAR Da'!AN369+'URQ Da'!AN369+'ROC Da'!AN369+'SM Da'!AN369+'BN Da'!AN369+'BS Da'!AN369+'TDC Da'!AN369</f>
        <v>56</v>
      </c>
      <c r="AO369" s="55">
        <f>+'MIT Da'!AO369+'SAR Da'!AO369+'URQ Da'!AO369+'ROC Da'!AO369+'SM Da'!AO369+'BN Da'!AO369+'BS Da'!AO369+'TDC Da'!AO369</f>
        <v>87</v>
      </c>
      <c r="AP369" s="232">
        <f>+'MIT Da'!AP369+'SAR Da'!AP369+'URQ Da'!AP369+'ROC Da'!AP369+'SM Da'!AP369+'BN Da'!AP369+'BS Da'!AP369+'TDC Da'!AP369</f>
        <v>164</v>
      </c>
      <c r="AQ369" s="55">
        <f>+'MIT Da'!AQ369+'SAR Da'!AQ369+'URQ Da'!AQ369+'ROC Da'!AQ369+'SM Da'!AQ369+'BN Da'!AQ369+'BS Da'!AQ369+'TDC Da'!AQ369</f>
        <v>504</v>
      </c>
      <c r="AR369" s="55">
        <f>+'MIT Da'!AR369+'SAR Da'!AR369+'URQ Da'!AR369+'ROC Da'!AR369+'SM Da'!AR369+'BN Da'!AR369+'BS Da'!AR369+'TDC Da'!AR369</f>
        <v>379</v>
      </c>
      <c r="AS369" s="55">
        <f>+'MIT Da'!AS369+'SAR Da'!AS369+'URQ Da'!AS369+'ROC Da'!AS369+'SM Da'!AS369+'BN Da'!AS369+'BS Da'!AS369+'TDC Da'!AS369</f>
        <v>59</v>
      </c>
      <c r="AT369" s="232">
        <f>+SUM(RED_InfraMR[[#This Row],[B.02.1 - Parque de Coches Eléctricos Motrices]:[B.02.3 - Parque de Coches Eléctricos Motrices Tipo R]])</f>
        <v>942</v>
      </c>
      <c r="AU369" s="55">
        <f>+'MIT Da'!AU369+'SAR Da'!AU369+'URQ Da'!AU369+'ROC Da'!AU369+'SM Da'!AU369+'BN Da'!AU369+'BS Da'!AU369+'TDC Da'!AU369</f>
        <v>43</v>
      </c>
      <c r="AV369" s="55">
        <f>+'MIT Da'!AV369+'SAR Da'!AV369+'URQ Da'!AV369+'ROC Da'!AV369+'SM Da'!AV369+'BN Da'!AV369+'BS Da'!AV369+'TDC Da'!AV369</f>
        <v>3</v>
      </c>
      <c r="AW369" s="55">
        <f>+'MIT Da'!AW369+'SAR Da'!AW369+'URQ Da'!AW369+'ROC Da'!AW369+'SM Da'!AW369+'BN Da'!AW369+'BS Da'!AW369+'TDC Da'!AW369</f>
        <v>68</v>
      </c>
      <c r="AX369" s="232">
        <f>+SUM(RED_InfraMR[[#This Row],[B.03.1 - Parque de Coches Motores Motrices Remolcados]:[B.03.3 - Parque de Coches Motores Motrices Cabina]])</f>
        <v>114</v>
      </c>
      <c r="AY369" s="55">
        <f>+'MIT Da'!AY369+'SAR Da'!AY369+'URQ Da'!AY369+'ROC Da'!AY369+'SM Da'!AY369+'BN Da'!AY369+'BS Da'!AY369+'TDC Da'!AY369</f>
        <v>313</v>
      </c>
      <c r="AZ369" s="55">
        <f>+'MIT Da'!AZ369+'SAR Da'!AZ369+'URQ Da'!AZ369+'ROC Da'!AZ369+'SM Da'!AZ369+'BN Da'!AZ369+'BS Da'!AZ369+'TDC Da'!AZ369</f>
        <v>139</v>
      </c>
      <c r="BA369" s="55">
        <f>+'MIT Da'!BA369+'SAR Da'!BA369+'URQ Da'!BA369+'ROC Da'!BA369+'SM Da'!BA369+'BN Da'!BA369+'BS Da'!BA369+'TDC Da'!BA369</f>
        <v>34</v>
      </c>
      <c r="BB369" s="55">
        <f>+'MIT Da'!BB369+'SAR Da'!BB369+'URQ Da'!BB369+'ROC Da'!BB369+'SM Da'!BB369+'BN Da'!BB369+'BS Da'!BB369+'TDC Da'!BB369</f>
        <v>20</v>
      </c>
      <c r="BC369" s="232">
        <f>+SUM(RED_InfraMR[[#This Row],[B.04.1 - Parque de Coches Remolcados Clase Unica]:[B.04.5 - Parque de Coches Remolcados para Servicios Especiales (Cartoneros)]])</f>
        <v>506</v>
      </c>
      <c r="BD369" s="393">
        <f>+'MIT Da'!BD369+'SAR Da'!BD369+'URQ Da'!BD369+'ROC Da'!BD369+'SM Da'!BD369+'BN Da'!BD369+'BS Da'!BD369+'TDC Da'!BD369</f>
        <v>228</v>
      </c>
      <c r="BE369" s="55">
        <f>+'MIT Da'!BE369+'SAR Da'!BE369+'URQ Da'!BE369+'ROC Da'!BE369+'SM Da'!BE369+'BN Da'!BE369+'BS Da'!BE369+'TDC Da'!BE369</f>
        <v>4</v>
      </c>
      <c r="BF369" s="55">
        <f>+'MIT Da'!BF369+'SAR Da'!BF369+'URQ Da'!BF369+'ROC Da'!BF369+'SM Da'!BF369+'BN Da'!BF369+'BS Da'!BF369+'TDC Da'!BF369</f>
        <v>131</v>
      </c>
      <c r="BG369" s="235"/>
    </row>
    <row r="370" spans="1:60">
      <c r="A370" s="1">
        <v>2023</v>
      </c>
      <c r="B370" s="1" t="s">
        <v>69</v>
      </c>
      <c r="C370" s="10">
        <f>+'MIT Da'!C370+'SAR Da'!C370+'URQ Da'!C370+'ROC Da'!C370+'SM Da'!C370+'BN Da'!C370+'BS Da'!C370+'TDC Da'!C370</f>
        <v>268.22300000000001</v>
      </c>
      <c r="D370" s="10">
        <f>+'MIT Da'!D370+'SAR Da'!D370+'URQ Da'!D370+'ROC Da'!D370+'SM Da'!D370+'BN Da'!D370+'BS Da'!D370+'TDC Da'!D370</f>
        <v>454.32400000000007</v>
      </c>
      <c r="E370" s="10">
        <f>+'MIT Da'!E370+'SAR Da'!E370+'URQ Da'!E370+'ROC Da'!E370+'SM Da'!E370+'BN Da'!E370+'BS Da'!E370+'TDC Da'!E370</f>
        <v>0</v>
      </c>
      <c r="F370" s="10">
        <f>+'MIT Da'!F370+'SAR Da'!F370+'URQ Da'!F370+'ROC Da'!F370+'SM Da'!F370+'BN Da'!F370+'BS Da'!F370+'TDC Da'!F370</f>
        <v>258.18664000000001</v>
      </c>
      <c r="G370" s="192">
        <f>+'MIT Da'!G370+'SAR Da'!G370+'URQ Da'!G370+'ROC Da'!G370+'SM Da'!G370+'BN Da'!G370+'BS Da'!G370+'TDC Da'!G370</f>
        <v>980.73363999999992</v>
      </c>
      <c r="H370" s="192">
        <f>+'MIT Da'!H370+'SAR Da'!H370+'URQ Da'!H370+'ROC Da'!H370+'SM Da'!H370+'BN Da'!H370+'BS Da'!H370+'TDC Da'!H370</f>
        <v>910.47964000000002</v>
      </c>
      <c r="I370" s="10">
        <f>+'MIT Da'!I370+'SAR Da'!I370+'URQ Da'!I370+'ROC Da'!I370+'SM Da'!I370+'BN Da'!I370+'BS Da'!I370+'TDC Da'!I370</f>
        <v>1020.2280099999998</v>
      </c>
      <c r="J370" s="10">
        <f>+'MIT Da'!J370+'SAR Da'!J370+'URQ Da'!J370+'ROC Da'!J370+'SM Da'!J370+'BN Da'!J370+'BS Da'!J370+'TDC Da'!J370</f>
        <v>1185.2759099999998</v>
      </c>
      <c r="K370" s="10">
        <f>+'MIT Da'!K370+'SAR Da'!K370+'URQ Da'!K370+'ROC Da'!K370+'SM Da'!K370+'BN Da'!K370+'BS Da'!K370+'TDC Da'!K370</f>
        <v>54.516999999999996</v>
      </c>
      <c r="L370" s="10">
        <f>+'MIT Da'!L370+'SAR Da'!L370+'URQ Da'!L370+'ROC Da'!L370+'SM Da'!L370+'BN Da'!L370+'BS Da'!L370+'TDC Da'!L370</f>
        <v>542.23900000000003</v>
      </c>
      <c r="M370" s="10">
        <f>+'MIT Da'!M370+'SAR Da'!M370+'URQ Da'!M370+'ROC Da'!M370+'SM Da'!M370+'BN Da'!M370+'BS Da'!M370+'TDC Da'!M370</f>
        <v>21.314999999999998</v>
      </c>
      <c r="N370" s="192">
        <f>+'MIT Da'!N370+'SAR Da'!N370+'URQ Da'!N370+'ROC Da'!N370+'SM Da'!N370+'BN Da'!N370+'BS Da'!N370+'TDC Da'!N370</f>
        <v>1727.5149099999999</v>
      </c>
      <c r="O370" s="192">
        <f>+'MIT Da'!O370+'SAR Da'!O370+'URQ Da'!O370+'ROC Da'!O370+'SM Da'!O370+'BN Da'!O370+'BS Da'!O370+'TDC Da'!O370</f>
        <v>1659.2719099999995</v>
      </c>
      <c r="P370" s="55">
        <f>+'MIT Da'!P370+'SAR Da'!P370+'URQ Da'!P370+'ROC Da'!P370+'SM Da'!P370+'BN Da'!P370+'BS Da'!P370+'TDC Da'!P370</f>
        <v>213</v>
      </c>
      <c r="Q370" s="55">
        <f>+'MIT Da'!Q370+'SAR Da'!Q370+'URQ Da'!Q370+'ROC Da'!Q370+'SM Da'!Q370+'BN Da'!Q370+'BS Da'!Q370+'TDC Da'!Q370</f>
        <v>62</v>
      </c>
      <c r="R370" s="55">
        <f>+'MIT Da'!R370+'SAR Da'!R370+'URQ Da'!R370+'ROC Da'!R370+'SM Da'!R370+'BN Da'!R370+'BS Da'!R370+'TDC Da'!R370</f>
        <v>23</v>
      </c>
      <c r="S370" s="213">
        <f>+'MIT Da'!S370+'SAR Da'!S370+'URQ Da'!S370+'ROC Da'!S370+'SM Da'!S370+'BN Da'!S370+'BS Da'!S370+'TDC Da'!S370</f>
        <v>298</v>
      </c>
      <c r="T370" s="213">
        <f>+'MIT Da'!T370+'SAR Da'!T370+'URQ Da'!T370+'ROC Da'!T370+'SM Da'!T370+'BN Da'!T370+'BS Da'!T370+'TDC Da'!T370</f>
        <v>281</v>
      </c>
      <c r="U370" s="55">
        <f>+'MIT Da'!U370+'SAR Da'!U370+'URQ Da'!U370+'ROC Da'!U370+'SM Da'!U370+'BN Da'!U370+'BS Da'!U370+'TDC Da'!U370</f>
        <v>114</v>
      </c>
      <c r="V370" s="55">
        <f>+'MIT Da'!V370+'SAR Da'!V370+'URQ Da'!V370+'ROC Da'!V370+'SM Da'!V370+'BN Da'!V370+'BS Da'!V370+'TDC Da'!V370</f>
        <v>419</v>
      </c>
      <c r="W370" s="55">
        <f>+'MIT Da'!W370+'SAR Da'!W370+'URQ Da'!W370+'ROC Da'!W370+'SM Da'!W370+'BN Da'!W370+'BS Da'!W370+'TDC Da'!W370</f>
        <v>158</v>
      </c>
      <c r="X370" s="55">
        <f>+'MIT Da'!X370+'SAR Da'!X370+'URQ Da'!X370+'ROC Da'!X370+'SM Da'!X370+'BN Da'!X370+'BS Da'!X370+'TDC Da'!X370</f>
        <v>203</v>
      </c>
      <c r="Y370" s="55">
        <f>+'MIT Da'!Y370+'SAR Da'!Y370+'URQ Da'!Y370+'ROC Da'!Y370+'SM Da'!Y370+'BN Da'!Y370+'BS Da'!Y370+'TDC Da'!Y370</f>
        <v>63</v>
      </c>
      <c r="Z370" s="219">
        <f>+'MIT Da'!Z370+'SAR Da'!Z370+'URQ Da'!Z370+'ROC Da'!Z370+'SM Da'!Z370+'BN Da'!Z370+'BS Da'!Z370+'TDC Da'!Z370</f>
        <v>957</v>
      </c>
      <c r="AA370" s="55">
        <f>+'MIT Da'!AA370+'SAR Da'!AA370+'URQ Da'!AA370+'ROC Da'!AA370+'SM Da'!AA370+'BN Da'!AA370+'BS Da'!AA370+'TDC Da'!AA370</f>
        <v>312</v>
      </c>
      <c r="AB370" s="55">
        <f>+'MIT Da'!AB370+'SAR Da'!AB370+'URQ Da'!AB370+'ROC Da'!AB370+'SM Da'!AB370+'BN Da'!AB370+'BS Da'!AB370+'TDC Da'!AB370</f>
        <v>131</v>
      </c>
      <c r="AC370" s="55">
        <f>+'MIT Da'!AC370+'SAR Da'!AC370+'URQ Da'!AC370+'ROC Da'!AC370+'SM Da'!AC370+'BN Da'!AC370+'BS Da'!AC370+'TDC Da'!AC370</f>
        <v>924</v>
      </c>
      <c r="AD370" s="219">
        <f>+'MIT Da'!AD370+'SAR Da'!AD370+'URQ Da'!AD370+'ROC Da'!AD370+'SM Da'!AD370+'BN Da'!AD370+'BS Da'!AD370+'TDC Da'!AD370</f>
        <v>1367</v>
      </c>
      <c r="AE370" s="55">
        <f>+'MIT Da'!AE370+'SAR Da'!AE370+'URQ Da'!AE370+'ROC Da'!AE370+'SM Da'!AE370+'BN Da'!AE370+'BS Da'!AE370+'TDC Da'!AE370</f>
        <v>55</v>
      </c>
      <c r="AF370" s="55">
        <f>+'MIT Da'!AF370+'SAR Da'!AF370+'URQ Da'!AF370+'ROC Da'!AF370+'SM Da'!AF370+'BN Da'!AF370+'BS Da'!AF370+'TDC Da'!AF370</f>
        <v>118</v>
      </c>
      <c r="AG370" s="55">
        <f>+'MIT Da'!AG370+'SAR Da'!AG370+'URQ Da'!AG370+'ROC Da'!AG370+'SM Da'!AG370+'BN Da'!AG370+'BS Da'!AG370+'TDC Da'!AG370</f>
        <v>481</v>
      </c>
      <c r="AH370" s="219">
        <f>+'MIT Da'!AH370+'SAR Da'!AH370+'URQ Da'!AH370+'ROC Da'!AH370+'SM Da'!AH370+'BN Da'!AH370+'BS Da'!AH370+'TDC Da'!AH370</f>
        <v>654</v>
      </c>
      <c r="AI370" s="10">
        <f>+'MIT Da'!AI370+'SAR Da'!AI370+'URQ Da'!AI370+'ROC Da'!AI370+'SM Da'!AI370+'BN Da'!AI370+'BS Da'!AI370+'TDC Da'!AI370</f>
        <v>291.86700000000002</v>
      </c>
      <c r="AJ370" s="10">
        <f>+'MIT Da'!AJ370+'SAR Da'!AJ370+'URQ Da'!AJ370+'ROC Da'!AJ370+'SM Da'!AJ370+'BN Da'!AJ370+'BS Da'!AJ370+'TDC Da'!AJ370</f>
        <v>210.09200000000001</v>
      </c>
      <c r="AK370" s="10">
        <f>+'MIT Da'!AK370+'SAR Da'!AK370+'URQ Da'!AK370+'ROC Da'!AK370+'SM Da'!AK370+'BN Da'!AK370+'BS Da'!AK370+'TDC Da'!AK370</f>
        <v>376.88299999999998</v>
      </c>
      <c r="AL370" s="222">
        <f>+'MIT Da'!AL370+'SAR Da'!AL370+'URQ Da'!AL370+'ROC Da'!AL370+'SM Da'!AL370+'BN Da'!AL370+'BS Da'!AL370+'TDC Da'!AL370</f>
        <v>878.84199999999998</v>
      </c>
      <c r="AM370" s="55">
        <f>+'MIT Da'!AM370+'SAR Da'!AM370+'URQ Da'!AM370+'ROC Da'!AM370+'SM Da'!AM370+'BN Da'!AM370+'BS Da'!AM370+'TDC Da'!AM370</f>
        <v>21</v>
      </c>
      <c r="AN370" s="55">
        <f>+'MIT Da'!AN370+'SAR Da'!AN370+'URQ Da'!AN370+'ROC Da'!AN370+'SM Da'!AN370+'BN Da'!AN370+'BS Da'!AN370+'TDC Da'!AN370</f>
        <v>56</v>
      </c>
      <c r="AO370" s="55">
        <f>+'MIT Da'!AO370+'SAR Da'!AO370+'URQ Da'!AO370+'ROC Da'!AO370+'SM Da'!AO370+'BN Da'!AO370+'BS Da'!AO370+'TDC Da'!AO370</f>
        <v>87</v>
      </c>
      <c r="AP370" s="232">
        <f>+'MIT Da'!AP370+'SAR Da'!AP370+'URQ Da'!AP370+'ROC Da'!AP370+'SM Da'!AP370+'BN Da'!AP370+'BS Da'!AP370+'TDC Da'!AP370</f>
        <v>164</v>
      </c>
      <c r="AQ370" s="55">
        <f>+'MIT Da'!AQ370+'SAR Da'!AQ370+'URQ Da'!AQ370+'ROC Da'!AQ370+'SM Da'!AQ370+'BN Da'!AQ370+'BS Da'!AQ370+'TDC Da'!AQ370</f>
        <v>504</v>
      </c>
      <c r="AR370" s="55">
        <f>+'MIT Da'!AR370+'SAR Da'!AR370+'URQ Da'!AR370+'ROC Da'!AR370+'SM Da'!AR370+'BN Da'!AR370+'BS Da'!AR370+'TDC Da'!AR370</f>
        <v>379</v>
      </c>
      <c r="AS370" s="55">
        <f>+'MIT Da'!AS370+'SAR Da'!AS370+'URQ Da'!AS370+'ROC Da'!AS370+'SM Da'!AS370+'BN Da'!AS370+'BS Da'!AS370+'TDC Da'!AS370</f>
        <v>59</v>
      </c>
      <c r="AT370" s="232">
        <f>+SUM(RED_InfraMR[[#This Row],[B.02.1 - Parque de Coches Eléctricos Motrices]:[B.02.3 - Parque de Coches Eléctricos Motrices Tipo R]])</f>
        <v>942</v>
      </c>
      <c r="AU370" s="55">
        <f>+'MIT Da'!AU370+'SAR Da'!AU370+'URQ Da'!AU370+'ROC Da'!AU370+'SM Da'!AU370+'BN Da'!AU370+'BS Da'!AU370+'TDC Da'!AU370</f>
        <v>43</v>
      </c>
      <c r="AV370" s="55">
        <f>+'MIT Da'!AV370+'SAR Da'!AV370+'URQ Da'!AV370+'ROC Da'!AV370+'SM Da'!AV370+'BN Da'!AV370+'BS Da'!AV370+'TDC Da'!AV370</f>
        <v>3</v>
      </c>
      <c r="AW370" s="55">
        <f>+'MIT Da'!AW370+'SAR Da'!AW370+'URQ Da'!AW370+'ROC Da'!AW370+'SM Da'!AW370+'BN Da'!AW370+'BS Da'!AW370+'TDC Da'!AW370</f>
        <v>68</v>
      </c>
      <c r="AX370" s="232">
        <f>+SUM(RED_InfraMR[[#This Row],[B.03.1 - Parque de Coches Motores Motrices Remolcados]:[B.03.3 - Parque de Coches Motores Motrices Cabina]])</f>
        <v>114</v>
      </c>
      <c r="AY370" s="55">
        <f>+'MIT Da'!AY370+'SAR Da'!AY370+'URQ Da'!AY370+'ROC Da'!AY370+'SM Da'!AY370+'BN Da'!AY370+'BS Da'!AY370+'TDC Da'!AY370</f>
        <v>313</v>
      </c>
      <c r="AZ370" s="55">
        <f>+'MIT Da'!AZ370+'SAR Da'!AZ370+'URQ Da'!AZ370+'ROC Da'!AZ370+'SM Da'!AZ370+'BN Da'!AZ370+'BS Da'!AZ370+'TDC Da'!AZ370</f>
        <v>139</v>
      </c>
      <c r="BA370" s="55">
        <f>+'MIT Da'!BA370+'SAR Da'!BA370+'URQ Da'!BA370+'ROC Da'!BA370+'SM Da'!BA370+'BN Da'!BA370+'BS Da'!BA370+'TDC Da'!BA370</f>
        <v>34</v>
      </c>
      <c r="BB370" s="55">
        <f>+'MIT Da'!BB370+'SAR Da'!BB370+'URQ Da'!BB370+'ROC Da'!BB370+'SM Da'!BB370+'BN Da'!BB370+'BS Da'!BB370+'TDC Da'!BB370</f>
        <v>20</v>
      </c>
      <c r="BC370" s="232">
        <f>+SUM(RED_InfraMR[[#This Row],[B.04.1 - Parque de Coches Remolcados Clase Unica]:[B.04.5 - Parque de Coches Remolcados para Servicios Especiales (Cartoneros)]])</f>
        <v>506</v>
      </c>
      <c r="BD370" s="393">
        <f>+'MIT Da'!BD370+'SAR Da'!BD370+'URQ Da'!BD370+'ROC Da'!BD370+'SM Da'!BD370+'BN Da'!BD370+'BS Da'!BD370+'TDC Da'!BD370</f>
        <v>228</v>
      </c>
      <c r="BE370" s="55">
        <f>+'MIT Da'!BE370+'SAR Da'!BE370+'URQ Da'!BE370+'ROC Da'!BE370+'SM Da'!BE370+'BN Da'!BE370+'BS Da'!BE370+'TDC Da'!BE370</f>
        <v>4</v>
      </c>
      <c r="BF370" s="55">
        <f>+'MIT Da'!BF370+'SAR Da'!BF370+'URQ Da'!BF370+'ROC Da'!BF370+'SM Da'!BF370+'BN Da'!BF370+'BS Da'!BF370+'TDC Da'!BF370</f>
        <v>131</v>
      </c>
      <c r="BG370" s="235"/>
    </row>
    <row r="371" spans="1:60">
      <c r="A371" s="1">
        <v>2023</v>
      </c>
      <c r="B371" s="1" t="s">
        <v>70</v>
      </c>
      <c r="C371" s="10">
        <f>+'MIT Da'!C371+'SAR Da'!C371+'URQ Da'!C371+'ROC Da'!C371+'SM Da'!C371+'BN Da'!C371+'BS Da'!C371+'TDC Da'!C371</f>
        <v>279.62299999999999</v>
      </c>
      <c r="D371" s="10">
        <f>+'MIT Da'!D371+'SAR Da'!D371+'URQ Da'!D371+'ROC Da'!D371+'SM Da'!D371+'BN Da'!D371+'BS Da'!D371+'TDC Da'!D371</f>
        <v>454.32400000000007</v>
      </c>
      <c r="E371" s="10">
        <f>+'MIT Da'!E371+'SAR Da'!E371+'URQ Da'!E371+'ROC Da'!E371+'SM Da'!E371+'BN Da'!E371+'BS Da'!E371+'TDC Da'!E371</f>
        <v>0</v>
      </c>
      <c r="F371" s="10">
        <f>+'MIT Da'!F371+'SAR Da'!F371+'URQ Da'!F371+'ROC Da'!F371+'SM Da'!F371+'BN Da'!F371+'BS Da'!F371+'TDC Da'!F371</f>
        <v>258.18664000000001</v>
      </c>
      <c r="G371" s="192">
        <f>+'MIT Da'!G371+'SAR Da'!G371+'URQ Da'!G371+'ROC Da'!G371+'SM Da'!G371+'BN Da'!G371+'BS Da'!G371+'TDC Da'!G371</f>
        <v>992.13364000000001</v>
      </c>
      <c r="H371" s="192">
        <f>+'MIT Da'!H371+'SAR Da'!H371+'URQ Da'!H371+'ROC Da'!H371+'SM Da'!H371+'BN Da'!H371+'BS Da'!H371+'TDC Da'!H371</f>
        <v>921.87964000000011</v>
      </c>
      <c r="I371" s="10">
        <f>+'MIT Da'!I371+'SAR Da'!I371+'URQ Da'!I371+'ROC Da'!I371+'SM Da'!I371+'BN Da'!I371+'BS Da'!I371+'TDC Da'!I371</f>
        <v>1031.6280099999999</v>
      </c>
      <c r="J371" s="10">
        <f>+'MIT Da'!J371+'SAR Da'!J371+'URQ Da'!J371+'ROC Da'!J371+'SM Da'!J371+'BN Da'!J371+'BS Da'!J371+'TDC Da'!J371</f>
        <v>1196.6759099999999</v>
      </c>
      <c r="K371" s="10">
        <f>+'MIT Da'!K371+'SAR Da'!K371+'URQ Da'!K371+'ROC Da'!K371+'SM Da'!K371+'BN Da'!K371+'BS Da'!K371+'TDC Da'!K371</f>
        <v>54.516999999999996</v>
      </c>
      <c r="L371" s="10">
        <f>+'MIT Da'!L371+'SAR Da'!L371+'URQ Da'!L371+'ROC Da'!L371+'SM Da'!L371+'BN Da'!L371+'BS Da'!L371+'TDC Da'!L371</f>
        <v>542.23900000000003</v>
      </c>
      <c r="M371" s="10">
        <f>+'MIT Da'!M371+'SAR Da'!M371+'URQ Da'!M371+'ROC Da'!M371+'SM Da'!M371+'BN Da'!M371+'BS Da'!M371+'TDC Da'!M371</f>
        <v>21.314999999999998</v>
      </c>
      <c r="N371" s="192">
        <f>+'MIT Da'!N371+'SAR Da'!N371+'URQ Da'!N371+'ROC Da'!N371+'SM Da'!N371+'BN Da'!N371+'BS Da'!N371+'TDC Da'!N371</f>
        <v>1738.9149099999997</v>
      </c>
      <c r="O371" s="192">
        <f>+'MIT Da'!O371+'SAR Da'!O371+'URQ Da'!O371+'ROC Da'!O371+'SM Da'!O371+'BN Da'!O371+'BS Da'!O371+'TDC Da'!O371</f>
        <v>1659.2719099999995</v>
      </c>
      <c r="P371" s="55">
        <f>+'MIT Da'!P371+'SAR Da'!P371+'URQ Da'!P371+'ROC Da'!P371+'SM Da'!P371+'BN Da'!P371+'BS Da'!P371+'TDC Da'!P371</f>
        <v>214</v>
      </c>
      <c r="Q371" s="55">
        <f>+'MIT Da'!Q371+'SAR Da'!Q371+'URQ Da'!Q371+'ROC Da'!Q371+'SM Da'!Q371+'BN Da'!Q371+'BS Da'!Q371+'TDC Da'!Q371</f>
        <v>62</v>
      </c>
      <c r="R371" s="55">
        <f>+'MIT Da'!R371+'SAR Da'!R371+'URQ Da'!R371+'ROC Da'!R371+'SM Da'!R371+'BN Da'!R371+'BS Da'!R371+'TDC Da'!R371</f>
        <v>23</v>
      </c>
      <c r="S371" s="213">
        <f>+'MIT Da'!S371+'SAR Da'!S371+'URQ Da'!S371+'ROC Da'!S371+'SM Da'!S371+'BN Da'!S371+'BS Da'!S371+'TDC Da'!S371</f>
        <v>299</v>
      </c>
      <c r="T371" s="213">
        <f>+'MIT Da'!T371+'SAR Da'!T371+'URQ Da'!T371+'ROC Da'!T371+'SM Da'!T371+'BN Da'!T371+'BS Da'!T371+'TDC Da'!T371</f>
        <v>281</v>
      </c>
      <c r="U371" s="55">
        <f>+'MIT Da'!U371+'SAR Da'!U371+'URQ Da'!U371+'ROC Da'!U371+'SM Da'!U371+'BN Da'!U371+'BS Da'!U371+'TDC Da'!U371</f>
        <v>114</v>
      </c>
      <c r="V371" s="55">
        <f>+'MIT Da'!V371+'SAR Da'!V371+'URQ Da'!V371+'ROC Da'!V371+'SM Da'!V371+'BN Da'!V371+'BS Da'!V371+'TDC Da'!V371</f>
        <v>419</v>
      </c>
      <c r="W371" s="55">
        <f>+'MIT Da'!W371+'SAR Da'!W371+'URQ Da'!W371+'ROC Da'!W371+'SM Da'!W371+'BN Da'!W371+'BS Da'!W371+'TDC Da'!W371</f>
        <v>158</v>
      </c>
      <c r="X371" s="55">
        <f>+'MIT Da'!X371+'SAR Da'!X371+'URQ Da'!X371+'ROC Da'!X371+'SM Da'!X371+'BN Da'!X371+'BS Da'!X371+'TDC Da'!X371</f>
        <v>203</v>
      </c>
      <c r="Y371" s="55">
        <f>+'MIT Da'!Y371+'SAR Da'!Y371+'URQ Da'!Y371+'ROC Da'!Y371+'SM Da'!Y371+'BN Da'!Y371+'BS Da'!Y371+'TDC Da'!Y371</f>
        <v>63</v>
      </c>
      <c r="Z371" s="219">
        <f>+'MIT Da'!Z371+'SAR Da'!Z371+'URQ Da'!Z371+'ROC Da'!Z371+'SM Da'!Z371+'BN Da'!Z371+'BS Da'!Z371+'TDC Da'!Z371</f>
        <v>957</v>
      </c>
      <c r="AA371" s="55">
        <f>+'MIT Da'!AA371+'SAR Da'!AA371+'URQ Da'!AA371+'ROC Da'!AA371+'SM Da'!AA371+'BN Da'!AA371+'BS Da'!AA371+'TDC Da'!AA371</f>
        <v>312</v>
      </c>
      <c r="AB371" s="55">
        <f>+'MIT Da'!AB371+'SAR Da'!AB371+'URQ Da'!AB371+'ROC Da'!AB371+'SM Da'!AB371+'BN Da'!AB371+'BS Da'!AB371+'TDC Da'!AB371</f>
        <v>131</v>
      </c>
      <c r="AC371" s="55">
        <f>+'MIT Da'!AC371+'SAR Da'!AC371+'URQ Da'!AC371+'ROC Da'!AC371+'SM Da'!AC371+'BN Da'!AC371+'BS Da'!AC371+'TDC Da'!AC371</f>
        <v>924</v>
      </c>
      <c r="AD371" s="219">
        <f>+'MIT Da'!AD371+'SAR Da'!AD371+'URQ Da'!AD371+'ROC Da'!AD371+'SM Da'!AD371+'BN Da'!AD371+'BS Da'!AD371+'TDC Da'!AD371</f>
        <v>1367</v>
      </c>
      <c r="AE371" s="55">
        <f>+'MIT Da'!AE371+'SAR Da'!AE371+'URQ Da'!AE371+'ROC Da'!AE371+'SM Da'!AE371+'BN Da'!AE371+'BS Da'!AE371+'TDC Da'!AE371</f>
        <v>55</v>
      </c>
      <c r="AF371" s="55">
        <f>+'MIT Da'!AF371+'SAR Da'!AF371+'URQ Da'!AF371+'ROC Da'!AF371+'SM Da'!AF371+'BN Da'!AF371+'BS Da'!AF371+'TDC Da'!AF371</f>
        <v>118</v>
      </c>
      <c r="AG371" s="55">
        <f>+'MIT Da'!AG371+'SAR Da'!AG371+'URQ Da'!AG371+'ROC Da'!AG371+'SM Da'!AG371+'BN Da'!AG371+'BS Da'!AG371+'TDC Da'!AG371</f>
        <v>481</v>
      </c>
      <c r="AH371" s="219">
        <f>+'MIT Da'!AH371+'SAR Da'!AH371+'URQ Da'!AH371+'ROC Da'!AH371+'SM Da'!AH371+'BN Da'!AH371+'BS Da'!AH371+'TDC Da'!AH371</f>
        <v>654</v>
      </c>
      <c r="AI371" s="10">
        <f>+'MIT Da'!AI371+'SAR Da'!AI371+'URQ Da'!AI371+'ROC Da'!AI371+'SM Da'!AI371+'BN Da'!AI371+'BS Da'!AI371+'TDC Da'!AI371</f>
        <v>291.86700000000002</v>
      </c>
      <c r="AJ371" s="10">
        <f>+'MIT Da'!AJ371+'SAR Da'!AJ371+'URQ Da'!AJ371+'ROC Da'!AJ371+'SM Da'!AJ371+'BN Da'!AJ371+'BS Da'!AJ371+'TDC Da'!AJ371</f>
        <v>210.09200000000001</v>
      </c>
      <c r="AK371" s="10">
        <f>+'MIT Da'!AK371+'SAR Da'!AK371+'URQ Da'!AK371+'ROC Da'!AK371+'SM Da'!AK371+'BN Da'!AK371+'BS Da'!AK371+'TDC Da'!AK371</f>
        <v>376.88299999999998</v>
      </c>
      <c r="AL371" s="222">
        <f>+'MIT Da'!AL371+'SAR Da'!AL371+'URQ Da'!AL371+'ROC Da'!AL371+'SM Da'!AL371+'BN Da'!AL371+'BS Da'!AL371+'TDC Da'!AL371</f>
        <v>878.84199999999998</v>
      </c>
      <c r="AM371" s="55">
        <f>+'MIT Da'!AM371+'SAR Da'!AM371+'URQ Da'!AM371+'ROC Da'!AM371+'SM Da'!AM371+'BN Da'!AM371+'BS Da'!AM371+'TDC Da'!AM371</f>
        <v>21</v>
      </c>
      <c r="AN371" s="55">
        <f>+'MIT Da'!AN371+'SAR Da'!AN371+'URQ Da'!AN371+'ROC Da'!AN371+'SM Da'!AN371+'BN Da'!AN371+'BS Da'!AN371+'TDC Da'!AN371</f>
        <v>56</v>
      </c>
      <c r="AO371" s="55">
        <f>+'MIT Da'!AO371+'SAR Da'!AO371+'URQ Da'!AO371+'ROC Da'!AO371+'SM Da'!AO371+'BN Da'!AO371+'BS Da'!AO371+'TDC Da'!AO371</f>
        <v>87</v>
      </c>
      <c r="AP371" s="232">
        <f>+'MIT Da'!AP371+'SAR Da'!AP371+'URQ Da'!AP371+'ROC Da'!AP371+'SM Da'!AP371+'BN Da'!AP371+'BS Da'!AP371+'TDC Da'!AP371</f>
        <v>164</v>
      </c>
      <c r="AQ371" s="55">
        <f>+'MIT Da'!AQ371+'SAR Da'!AQ371+'URQ Da'!AQ371+'ROC Da'!AQ371+'SM Da'!AQ371+'BN Da'!AQ371+'BS Da'!AQ371+'TDC Da'!AQ371</f>
        <v>504</v>
      </c>
      <c r="AR371" s="55">
        <f>+'MIT Da'!AR371+'SAR Da'!AR371+'URQ Da'!AR371+'ROC Da'!AR371+'SM Da'!AR371+'BN Da'!AR371+'BS Da'!AR371+'TDC Da'!AR371</f>
        <v>379</v>
      </c>
      <c r="AS371" s="55">
        <f>+'MIT Da'!AS371+'SAR Da'!AS371+'URQ Da'!AS371+'ROC Da'!AS371+'SM Da'!AS371+'BN Da'!AS371+'BS Da'!AS371+'TDC Da'!AS371</f>
        <v>59</v>
      </c>
      <c r="AT371" s="232">
        <f>+SUM(RED_InfraMR[[#This Row],[B.02.1 - Parque de Coches Eléctricos Motrices]:[B.02.3 - Parque de Coches Eléctricos Motrices Tipo R]])</f>
        <v>942</v>
      </c>
      <c r="AU371" s="55">
        <f>+'MIT Da'!AU371+'SAR Da'!AU371+'URQ Da'!AU371+'ROC Da'!AU371+'SM Da'!AU371+'BN Da'!AU371+'BS Da'!AU371+'TDC Da'!AU371</f>
        <v>43</v>
      </c>
      <c r="AV371" s="55">
        <f>+'MIT Da'!AV371+'SAR Da'!AV371+'URQ Da'!AV371+'ROC Da'!AV371+'SM Da'!AV371+'BN Da'!AV371+'BS Da'!AV371+'TDC Da'!AV371</f>
        <v>3</v>
      </c>
      <c r="AW371" s="55">
        <f>+'MIT Da'!AW371+'SAR Da'!AW371+'URQ Da'!AW371+'ROC Da'!AW371+'SM Da'!AW371+'BN Da'!AW371+'BS Da'!AW371+'TDC Da'!AW371</f>
        <v>68</v>
      </c>
      <c r="AX371" s="232">
        <f>+SUM(RED_InfraMR[[#This Row],[B.03.1 - Parque de Coches Motores Motrices Remolcados]:[B.03.3 - Parque de Coches Motores Motrices Cabina]])</f>
        <v>114</v>
      </c>
      <c r="AY371" s="55">
        <f>+'MIT Da'!AY371+'SAR Da'!AY371+'URQ Da'!AY371+'ROC Da'!AY371+'SM Da'!AY371+'BN Da'!AY371+'BS Da'!AY371+'TDC Da'!AY371</f>
        <v>313</v>
      </c>
      <c r="AZ371" s="55">
        <f>+'MIT Da'!AZ371+'SAR Da'!AZ371+'URQ Da'!AZ371+'ROC Da'!AZ371+'SM Da'!AZ371+'BN Da'!AZ371+'BS Da'!AZ371+'TDC Da'!AZ371</f>
        <v>139</v>
      </c>
      <c r="BA371" s="55">
        <f>+'MIT Da'!BA371+'SAR Da'!BA371+'URQ Da'!BA371+'ROC Da'!BA371+'SM Da'!BA371+'BN Da'!BA371+'BS Da'!BA371+'TDC Da'!BA371</f>
        <v>34</v>
      </c>
      <c r="BB371" s="55">
        <f>+'MIT Da'!BB371+'SAR Da'!BB371+'URQ Da'!BB371+'ROC Da'!BB371+'SM Da'!BB371+'BN Da'!BB371+'BS Da'!BB371+'TDC Da'!BB371</f>
        <v>20</v>
      </c>
      <c r="BC371" s="232">
        <f>+SUM(RED_InfraMR[[#This Row],[B.04.1 - Parque de Coches Remolcados Clase Unica]:[B.04.5 - Parque de Coches Remolcados para Servicios Especiales (Cartoneros)]])</f>
        <v>506</v>
      </c>
      <c r="BD371" s="393">
        <f>+'MIT Da'!BD371+'SAR Da'!BD371+'URQ Da'!BD371+'ROC Da'!BD371+'SM Da'!BD371+'BN Da'!BD371+'BS Da'!BD371+'TDC Da'!BD371</f>
        <v>228</v>
      </c>
      <c r="BE371" s="55">
        <f>+'MIT Da'!BE371+'SAR Da'!BE371+'URQ Da'!BE371+'ROC Da'!BE371+'SM Da'!BE371+'BN Da'!BE371+'BS Da'!BE371+'TDC Da'!BE371</f>
        <v>4</v>
      </c>
      <c r="BF371" s="55">
        <f>+'MIT Da'!BF371+'SAR Da'!BF371+'URQ Da'!BF371+'ROC Da'!BF371+'SM Da'!BF371+'BN Da'!BF371+'BS Da'!BF371+'TDC Da'!BF371</f>
        <v>131</v>
      </c>
      <c r="BG371" s="235"/>
      <c r="BH371" s="1" t="s">
        <v>758</v>
      </c>
    </row>
    <row r="372" spans="1:60">
      <c r="A372" s="1">
        <v>2023</v>
      </c>
      <c r="B372" s="1" t="s">
        <v>71</v>
      </c>
      <c r="C372" s="10">
        <f>+'MIT Da'!C372+'SAR Da'!C372+'URQ Da'!C372+'ROC Da'!C372+'SM Da'!C372+'BN Da'!C372+'BS Da'!C372+'TDC Da'!C372</f>
        <v>279.62299999999999</v>
      </c>
      <c r="D372" s="10">
        <f>+'MIT Da'!D372+'SAR Da'!D372+'URQ Da'!D372+'ROC Da'!D372+'SM Da'!D372+'BN Da'!D372+'BS Da'!D372+'TDC Da'!D372</f>
        <v>454.32400000000007</v>
      </c>
      <c r="E372" s="10">
        <f>+'MIT Da'!E372+'SAR Da'!E372+'URQ Da'!E372+'ROC Da'!E372+'SM Da'!E372+'BN Da'!E372+'BS Da'!E372+'TDC Da'!E372</f>
        <v>0</v>
      </c>
      <c r="F372" s="10">
        <f>+'MIT Da'!F372+'SAR Da'!F372+'URQ Da'!F372+'ROC Da'!F372+'SM Da'!F372+'BN Da'!F372+'BS Da'!F372+'TDC Da'!F372</f>
        <v>258.18664000000001</v>
      </c>
      <c r="G372" s="192">
        <f>+'MIT Da'!G372+'SAR Da'!G372+'URQ Da'!G372+'ROC Da'!G372+'SM Da'!G372+'BN Da'!G372+'BS Da'!G372+'TDC Da'!G372</f>
        <v>992.13364000000001</v>
      </c>
      <c r="H372" s="192">
        <f>+'MIT Da'!H372+'SAR Da'!H372+'URQ Da'!H372+'ROC Da'!H372+'SM Da'!H372+'BN Da'!H372+'BS Da'!H372+'TDC Da'!H372</f>
        <v>951.61264000000006</v>
      </c>
      <c r="I372" s="10">
        <f>+'MIT Da'!I372+'SAR Da'!I372+'URQ Da'!I372+'ROC Da'!I372+'SM Da'!I372+'BN Da'!I372+'BS Da'!I372+'TDC Da'!I372</f>
        <v>1031.6280099999999</v>
      </c>
      <c r="J372" s="10">
        <f>+'MIT Da'!J372+'SAR Da'!J372+'URQ Da'!J372+'ROC Da'!J372+'SM Da'!J372+'BN Da'!J372+'BS Da'!J372+'TDC Da'!J372</f>
        <v>1196.6759099999999</v>
      </c>
      <c r="K372" s="10">
        <f>+'MIT Da'!K372+'SAR Da'!K372+'URQ Da'!K372+'ROC Da'!K372+'SM Da'!K372+'BN Da'!K372+'BS Da'!K372+'TDC Da'!K372</f>
        <v>54.516999999999996</v>
      </c>
      <c r="L372" s="10">
        <f>+'MIT Da'!L372+'SAR Da'!L372+'URQ Da'!L372+'ROC Da'!L372+'SM Da'!L372+'BN Da'!L372+'BS Da'!L372+'TDC Da'!L372</f>
        <v>542.23900000000003</v>
      </c>
      <c r="M372" s="10">
        <f>+'MIT Da'!M372+'SAR Da'!M372+'URQ Da'!M372+'ROC Da'!M372+'SM Da'!M372+'BN Da'!M372+'BS Da'!M372+'TDC Da'!M372</f>
        <v>21.314999999999998</v>
      </c>
      <c r="N372" s="192">
        <f>+'MIT Da'!N372+'SAR Da'!N372+'URQ Da'!N372+'ROC Da'!N372+'SM Da'!N372+'BN Da'!N372+'BS Da'!N372+'TDC Da'!N372</f>
        <v>1738.9149099999997</v>
      </c>
      <c r="O372" s="192">
        <f>+'MIT Da'!O372+'SAR Da'!O372+'URQ Da'!O372+'ROC Da'!O372+'SM Da'!O372+'BN Da'!O372+'BS Da'!O372+'TDC Da'!O372</f>
        <v>1689.0049099999997</v>
      </c>
      <c r="P372" s="55">
        <f>+'MIT Da'!P372+'SAR Da'!P372+'URQ Da'!P372+'ROC Da'!P372+'SM Da'!P372+'BN Da'!P372+'BS Da'!P372+'TDC Da'!P372</f>
        <v>214</v>
      </c>
      <c r="Q372" s="55">
        <f>+'MIT Da'!Q372+'SAR Da'!Q372+'URQ Da'!Q372+'ROC Da'!Q372+'SM Da'!Q372+'BN Da'!Q372+'BS Da'!Q372+'TDC Da'!Q372</f>
        <v>62</v>
      </c>
      <c r="R372" s="55">
        <f>+'MIT Da'!R372+'SAR Da'!R372+'URQ Da'!R372+'ROC Da'!R372+'SM Da'!R372+'BN Da'!R372+'BS Da'!R372+'TDC Da'!R372</f>
        <v>23</v>
      </c>
      <c r="S372" s="213">
        <f>+'MIT Da'!S372+'SAR Da'!S372+'URQ Da'!S372+'ROC Da'!S372+'SM Da'!S372+'BN Da'!S372+'BS Da'!S372+'TDC Da'!S372</f>
        <v>299</v>
      </c>
      <c r="T372" s="213">
        <f>+'MIT Da'!T372+'SAR Da'!T372+'URQ Da'!T372+'ROC Da'!T372+'SM Da'!T372+'BN Da'!T372+'BS Da'!T372+'TDC Da'!T372</f>
        <v>287</v>
      </c>
      <c r="U372" s="55">
        <f>+'MIT Da'!U372+'SAR Da'!U372+'URQ Da'!U372+'ROC Da'!U372+'SM Da'!U372+'BN Da'!U372+'BS Da'!U372+'TDC Da'!U372</f>
        <v>114</v>
      </c>
      <c r="V372" s="55">
        <f>+'MIT Da'!V372+'SAR Da'!V372+'URQ Da'!V372+'ROC Da'!V372+'SM Da'!V372+'BN Da'!V372+'BS Da'!V372+'TDC Da'!V372</f>
        <v>419</v>
      </c>
      <c r="W372" s="55">
        <f>+'MIT Da'!W372+'SAR Da'!W372+'URQ Da'!W372+'ROC Da'!W372+'SM Da'!W372+'BN Da'!W372+'BS Da'!W372+'TDC Da'!W372</f>
        <v>158</v>
      </c>
      <c r="X372" s="55">
        <f>+'MIT Da'!X372+'SAR Da'!X372+'URQ Da'!X372+'ROC Da'!X372+'SM Da'!X372+'BN Da'!X372+'BS Da'!X372+'TDC Da'!X372</f>
        <v>203</v>
      </c>
      <c r="Y372" s="55">
        <f>+'MIT Da'!Y372+'SAR Da'!Y372+'URQ Da'!Y372+'ROC Da'!Y372+'SM Da'!Y372+'BN Da'!Y372+'BS Da'!Y372+'TDC Da'!Y372</f>
        <v>63</v>
      </c>
      <c r="Z372" s="219">
        <f>+'MIT Da'!Z372+'SAR Da'!Z372+'URQ Da'!Z372+'ROC Da'!Z372+'SM Da'!Z372+'BN Da'!Z372+'BS Da'!Z372+'TDC Da'!Z372</f>
        <v>957</v>
      </c>
      <c r="AA372" s="55">
        <f>+'MIT Da'!AA372+'SAR Da'!AA372+'URQ Da'!AA372+'ROC Da'!AA372+'SM Da'!AA372+'BN Da'!AA372+'BS Da'!AA372+'TDC Da'!AA372</f>
        <v>312</v>
      </c>
      <c r="AB372" s="55">
        <f>+'MIT Da'!AB372+'SAR Da'!AB372+'URQ Da'!AB372+'ROC Da'!AB372+'SM Da'!AB372+'BN Da'!AB372+'BS Da'!AB372+'TDC Da'!AB372</f>
        <v>131</v>
      </c>
      <c r="AC372" s="55">
        <f>+'MIT Da'!AC372+'SAR Da'!AC372+'URQ Da'!AC372+'ROC Da'!AC372+'SM Da'!AC372+'BN Da'!AC372+'BS Da'!AC372+'TDC Da'!AC372</f>
        <v>924</v>
      </c>
      <c r="AD372" s="219">
        <f>+'MIT Da'!AD372+'SAR Da'!AD372+'URQ Da'!AD372+'ROC Da'!AD372+'SM Da'!AD372+'BN Da'!AD372+'BS Da'!AD372+'TDC Da'!AD372</f>
        <v>1367</v>
      </c>
      <c r="AE372" s="55">
        <f>+'MIT Da'!AE372+'SAR Da'!AE372+'URQ Da'!AE372+'ROC Da'!AE372+'SM Da'!AE372+'BN Da'!AE372+'BS Da'!AE372+'TDC Da'!AE372</f>
        <v>55</v>
      </c>
      <c r="AF372" s="55">
        <f>+'MIT Da'!AF372+'SAR Da'!AF372+'URQ Da'!AF372+'ROC Da'!AF372+'SM Da'!AF372+'BN Da'!AF372+'BS Da'!AF372+'TDC Da'!AF372</f>
        <v>118</v>
      </c>
      <c r="AG372" s="55">
        <f>+'MIT Da'!AG372+'SAR Da'!AG372+'URQ Da'!AG372+'ROC Da'!AG372+'SM Da'!AG372+'BN Da'!AG372+'BS Da'!AG372+'TDC Da'!AG372</f>
        <v>481</v>
      </c>
      <c r="AH372" s="219">
        <f>+'MIT Da'!AH372+'SAR Da'!AH372+'URQ Da'!AH372+'ROC Da'!AH372+'SM Da'!AH372+'BN Da'!AH372+'BS Da'!AH372+'TDC Da'!AH372</f>
        <v>654</v>
      </c>
      <c r="AI372" s="10">
        <f>+'MIT Da'!AI372+'SAR Da'!AI372+'URQ Da'!AI372+'ROC Da'!AI372+'SM Da'!AI372+'BN Da'!AI372+'BS Da'!AI372+'TDC Da'!AI372</f>
        <v>291.86700000000002</v>
      </c>
      <c r="AJ372" s="10">
        <f>+'MIT Da'!AJ372+'SAR Da'!AJ372+'URQ Da'!AJ372+'ROC Da'!AJ372+'SM Da'!AJ372+'BN Da'!AJ372+'BS Da'!AJ372+'TDC Da'!AJ372</f>
        <v>210.09200000000001</v>
      </c>
      <c r="AK372" s="10">
        <f>+'MIT Da'!AK372+'SAR Da'!AK372+'URQ Da'!AK372+'ROC Da'!AK372+'SM Da'!AK372+'BN Da'!AK372+'BS Da'!AK372+'TDC Da'!AK372</f>
        <v>376.88299999999998</v>
      </c>
      <c r="AL372" s="222">
        <f>+'MIT Da'!AL372+'SAR Da'!AL372+'URQ Da'!AL372+'ROC Da'!AL372+'SM Da'!AL372+'BN Da'!AL372+'BS Da'!AL372+'TDC Da'!AL372</f>
        <v>878.84199999999998</v>
      </c>
      <c r="AM372" s="55">
        <f>+'MIT Da'!AM372+'SAR Da'!AM372+'URQ Da'!AM372+'ROC Da'!AM372+'SM Da'!AM372+'BN Da'!AM372+'BS Da'!AM372+'TDC Da'!AM372</f>
        <v>21</v>
      </c>
      <c r="AN372" s="55">
        <f>+'MIT Da'!AN372+'SAR Da'!AN372+'URQ Da'!AN372+'ROC Da'!AN372+'SM Da'!AN372+'BN Da'!AN372+'BS Da'!AN372+'TDC Da'!AN372</f>
        <v>56</v>
      </c>
      <c r="AO372" s="55">
        <f>+'MIT Da'!AO372+'SAR Da'!AO372+'URQ Da'!AO372+'ROC Da'!AO372+'SM Da'!AO372+'BN Da'!AO372+'BS Da'!AO372+'TDC Da'!AO372</f>
        <v>87</v>
      </c>
      <c r="AP372" s="232">
        <f>+'MIT Da'!AP372+'SAR Da'!AP372+'URQ Da'!AP372+'ROC Da'!AP372+'SM Da'!AP372+'BN Da'!AP372+'BS Da'!AP372+'TDC Da'!AP372</f>
        <v>164</v>
      </c>
      <c r="AQ372" s="55">
        <f>+'MIT Da'!AQ372+'SAR Da'!AQ372+'URQ Da'!AQ372+'ROC Da'!AQ372+'SM Da'!AQ372+'BN Da'!AQ372+'BS Da'!AQ372+'TDC Da'!AQ372</f>
        <v>504</v>
      </c>
      <c r="AR372" s="55">
        <f>+'MIT Da'!AR372+'SAR Da'!AR372+'URQ Da'!AR372+'ROC Da'!AR372+'SM Da'!AR372+'BN Da'!AR372+'BS Da'!AR372+'TDC Da'!AR372</f>
        <v>379</v>
      </c>
      <c r="AS372" s="55">
        <f>+'MIT Da'!AS372+'SAR Da'!AS372+'URQ Da'!AS372+'ROC Da'!AS372+'SM Da'!AS372+'BN Da'!AS372+'BS Da'!AS372+'TDC Da'!AS372</f>
        <v>59</v>
      </c>
      <c r="AT372" s="232">
        <f>+SUM(RED_InfraMR[[#This Row],[B.02.1 - Parque de Coches Eléctricos Motrices]:[B.02.3 - Parque de Coches Eléctricos Motrices Tipo R]])</f>
        <v>942</v>
      </c>
      <c r="AU372" s="55">
        <f>+'MIT Da'!AU372+'SAR Da'!AU372+'URQ Da'!AU372+'ROC Da'!AU372+'SM Da'!AU372+'BN Da'!AU372+'BS Da'!AU372+'TDC Da'!AU372</f>
        <v>43</v>
      </c>
      <c r="AV372" s="55">
        <f>+'MIT Da'!AV372+'SAR Da'!AV372+'URQ Da'!AV372+'ROC Da'!AV372+'SM Da'!AV372+'BN Da'!AV372+'BS Da'!AV372+'TDC Da'!AV372</f>
        <v>3</v>
      </c>
      <c r="AW372" s="55">
        <f>+'MIT Da'!AW372+'SAR Da'!AW372+'URQ Da'!AW372+'ROC Da'!AW372+'SM Da'!AW372+'BN Da'!AW372+'BS Da'!AW372+'TDC Da'!AW372</f>
        <v>68</v>
      </c>
      <c r="AX372" s="232">
        <f>+SUM(RED_InfraMR[[#This Row],[B.03.1 - Parque de Coches Motores Motrices Remolcados]:[B.03.3 - Parque de Coches Motores Motrices Cabina]])</f>
        <v>114</v>
      </c>
      <c r="AY372" s="55">
        <f>+'MIT Da'!AY372+'SAR Da'!AY372+'URQ Da'!AY372+'ROC Da'!AY372+'SM Da'!AY372+'BN Da'!AY372+'BS Da'!AY372+'TDC Da'!AY372</f>
        <v>313</v>
      </c>
      <c r="AZ372" s="55">
        <f>+'MIT Da'!AZ372+'SAR Da'!AZ372+'URQ Da'!AZ372+'ROC Da'!AZ372+'SM Da'!AZ372+'BN Da'!AZ372+'BS Da'!AZ372+'TDC Da'!AZ372</f>
        <v>139</v>
      </c>
      <c r="BA372" s="55">
        <f>+'MIT Da'!BA372+'SAR Da'!BA372+'URQ Da'!BA372+'ROC Da'!BA372+'SM Da'!BA372+'BN Da'!BA372+'BS Da'!BA372+'TDC Da'!BA372</f>
        <v>34</v>
      </c>
      <c r="BB372" s="55">
        <f>+'MIT Da'!BB372+'SAR Da'!BB372+'URQ Da'!BB372+'ROC Da'!BB372+'SM Da'!BB372+'BN Da'!BB372+'BS Da'!BB372+'TDC Da'!BB372</f>
        <v>20</v>
      </c>
      <c r="BC372" s="232">
        <f>+SUM(RED_InfraMR[[#This Row],[B.04.1 - Parque de Coches Remolcados Clase Unica]:[B.04.5 - Parque de Coches Remolcados para Servicios Especiales (Cartoneros)]])</f>
        <v>506</v>
      </c>
      <c r="BD372" s="393">
        <f>+'MIT Da'!BD372+'SAR Da'!BD372+'URQ Da'!BD372+'ROC Da'!BD372+'SM Da'!BD372+'BN Da'!BD372+'BS Da'!BD372+'TDC Da'!BD372</f>
        <v>228</v>
      </c>
      <c r="BE372" s="55">
        <f>+'MIT Da'!BE372+'SAR Da'!BE372+'URQ Da'!BE372+'ROC Da'!BE372+'SM Da'!BE372+'BN Da'!BE372+'BS Da'!BE372+'TDC Da'!BE372</f>
        <v>4</v>
      </c>
      <c r="BF372" s="55">
        <f>+'MIT Da'!BF372+'SAR Da'!BF372+'URQ Da'!BF372+'ROC Da'!BF372+'SM Da'!BF372+'BN Da'!BF372+'BS Da'!BF372+'TDC Da'!BF372</f>
        <v>131</v>
      </c>
      <c r="BG372" s="235"/>
    </row>
    <row r="373" spans="1:60">
      <c r="A373" s="1">
        <v>2023</v>
      </c>
      <c r="B373" s="1" t="s">
        <v>72</v>
      </c>
      <c r="C373" s="10">
        <f>+'MIT Da'!C373+'SAR Da'!C373+'URQ Da'!C373+'ROC Da'!C373+'SM Da'!C373+'BN Da'!C373+'BS Da'!C373+'TDC Da'!C373</f>
        <v>279.62299999999999</v>
      </c>
      <c r="D373" s="10">
        <f>+'MIT Da'!D373+'SAR Da'!D373+'URQ Da'!D373+'ROC Da'!D373+'SM Da'!D373+'BN Da'!D373+'BS Da'!D373+'TDC Da'!D373</f>
        <v>454.32400000000007</v>
      </c>
      <c r="E373" s="10">
        <f>+'MIT Da'!E373+'SAR Da'!E373+'URQ Da'!E373+'ROC Da'!E373+'SM Da'!E373+'BN Da'!E373+'BS Da'!E373+'TDC Da'!E373</f>
        <v>0</v>
      </c>
      <c r="F373" s="10">
        <f>+'MIT Da'!F373+'SAR Da'!F373+'URQ Da'!F373+'ROC Da'!F373+'SM Da'!F373+'BN Da'!F373+'BS Da'!F373+'TDC Da'!F373</f>
        <v>258.18664000000001</v>
      </c>
      <c r="G373" s="192">
        <f>+'MIT Da'!G373+'SAR Da'!G373+'URQ Da'!G373+'ROC Da'!G373+'SM Da'!G373+'BN Da'!G373+'BS Da'!G373+'TDC Da'!G373</f>
        <v>992.13364000000001</v>
      </c>
      <c r="H373" s="192">
        <f>+'MIT Da'!H373+'SAR Da'!H373+'URQ Da'!H373+'ROC Da'!H373+'SM Da'!H373+'BN Da'!H373+'BS Da'!H373+'TDC Da'!H373</f>
        <v>967.28264000000013</v>
      </c>
      <c r="I373" s="10">
        <f>+'MIT Da'!I373+'SAR Da'!I373+'URQ Da'!I373+'ROC Da'!I373+'SM Da'!I373+'BN Da'!I373+'BS Da'!I373+'TDC Da'!I373</f>
        <v>1031.6280099999999</v>
      </c>
      <c r="J373" s="10">
        <f>+'MIT Da'!J373+'SAR Da'!J373+'URQ Da'!J373+'ROC Da'!J373+'SM Da'!J373+'BN Da'!J373+'BS Da'!J373+'TDC Da'!J373</f>
        <v>1196.6759099999999</v>
      </c>
      <c r="K373" s="10">
        <f>+'MIT Da'!K373+'SAR Da'!K373+'URQ Da'!K373+'ROC Da'!K373+'SM Da'!K373+'BN Da'!K373+'BS Da'!K373+'TDC Da'!K373</f>
        <v>54.516999999999996</v>
      </c>
      <c r="L373" s="10">
        <f>+'MIT Da'!L373+'SAR Da'!L373+'URQ Da'!L373+'ROC Da'!L373+'SM Da'!L373+'BN Da'!L373+'BS Da'!L373+'TDC Da'!L373</f>
        <v>542.23900000000003</v>
      </c>
      <c r="M373" s="10">
        <f>+'MIT Da'!M373+'SAR Da'!M373+'URQ Da'!M373+'ROC Da'!M373+'SM Da'!M373+'BN Da'!M373+'BS Da'!M373+'TDC Da'!M373</f>
        <v>21.314999999999998</v>
      </c>
      <c r="N373" s="192">
        <f>+'MIT Da'!N373+'SAR Da'!N373+'URQ Da'!N373+'ROC Da'!N373+'SM Da'!N373+'BN Da'!N373+'BS Da'!N373+'TDC Da'!N373</f>
        <v>1738.9149099999997</v>
      </c>
      <c r="O373" s="192">
        <f>+'MIT Da'!O373+'SAR Da'!O373+'URQ Da'!O373+'ROC Da'!O373+'SM Da'!O373+'BN Da'!O373+'BS Da'!O373+'TDC Da'!O373</f>
        <v>1704.6749099999997</v>
      </c>
      <c r="P373" s="55">
        <f>+'MIT Da'!P373+'SAR Da'!P373+'URQ Da'!P373+'ROC Da'!P373+'SM Da'!P373+'BN Da'!P373+'BS Da'!P373+'TDC Da'!P373</f>
        <v>214</v>
      </c>
      <c r="Q373" s="55">
        <f>+'MIT Da'!Q373+'SAR Da'!Q373+'URQ Da'!Q373+'ROC Da'!Q373+'SM Da'!Q373+'BN Da'!Q373+'BS Da'!Q373+'TDC Da'!Q373</f>
        <v>62</v>
      </c>
      <c r="R373" s="55">
        <f>+'MIT Da'!R373+'SAR Da'!R373+'URQ Da'!R373+'ROC Da'!R373+'SM Da'!R373+'BN Da'!R373+'BS Da'!R373+'TDC Da'!R373</f>
        <v>23</v>
      </c>
      <c r="S373" s="213">
        <f>+'MIT Da'!S373+'SAR Da'!S373+'URQ Da'!S373+'ROC Da'!S373+'SM Da'!S373+'BN Da'!S373+'BS Da'!S373+'TDC Da'!S373</f>
        <v>299</v>
      </c>
      <c r="T373" s="213">
        <f>+'MIT Da'!T373+'SAR Da'!T373+'URQ Da'!T373+'ROC Da'!T373+'SM Da'!T373+'BN Da'!T373+'BS Da'!T373+'TDC Da'!T373</f>
        <v>288</v>
      </c>
      <c r="U373" s="55">
        <f>+'MIT Da'!U373+'SAR Da'!U373+'URQ Da'!U373+'ROC Da'!U373+'SM Da'!U373+'BN Da'!U373+'BS Da'!U373+'TDC Da'!U373</f>
        <v>114</v>
      </c>
      <c r="V373" s="55">
        <f>+'MIT Da'!V373+'SAR Da'!V373+'URQ Da'!V373+'ROC Da'!V373+'SM Da'!V373+'BN Da'!V373+'BS Da'!V373+'TDC Da'!V373</f>
        <v>419</v>
      </c>
      <c r="W373" s="55">
        <f>+'MIT Da'!W373+'SAR Da'!W373+'URQ Da'!W373+'ROC Da'!W373+'SM Da'!W373+'BN Da'!W373+'BS Da'!W373+'TDC Da'!W373</f>
        <v>158</v>
      </c>
      <c r="X373" s="55">
        <f>+'MIT Da'!X373+'SAR Da'!X373+'URQ Da'!X373+'ROC Da'!X373+'SM Da'!X373+'BN Da'!X373+'BS Da'!X373+'TDC Da'!X373</f>
        <v>203</v>
      </c>
      <c r="Y373" s="55">
        <f>+'MIT Da'!Y373+'SAR Da'!Y373+'URQ Da'!Y373+'ROC Da'!Y373+'SM Da'!Y373+'BN Da'!Y373+'BS Da'!Y373+'TDC Da'!Y373</f>
        <v>63</v>
      </c>
      <c r="Z373" s="219">
        <f>+'MIT Da'!Z373+'SAR Da'!Z373+'URQ Da'!Z373+'ROC Da'!Z373+'SM Da'!Z373+'BN Da'!Z373+'BS Da'!Z373+'TDC Da'!Z373</f>
        <v>957</v>
      </c>
      <c r="AA373" s="55">
        <f>+'MIT Da'!AA373+'SAR Da'!AA373+'URQ Da'!AA373+'ROC Da'!AA373+'SM Da'!AA373+'BN Da'!AA373+'BS Da'!AA373+'TDC Da'!AA373</f>
        <v>312</v>
      </c>
      <c r="AB373" s="55">
        <f>+'MIT Da'!AB373+'SAR Da'!AB373+'URQ Da'!AB373+'ROC Da'!AB373+'SM Da'!AB373+'BN Da'!AB373+'BS Da'!AB373+'TDC Da'!AB373</f>
        <v>131</v>
      </c>
      <c r="AC373" s="55">
        <f>+'MIT Da'!AC373+'SAR Da'!AC373+'URQ Da'!AC373+'ROC Da'!AC373+'SM Da'!AC373+'BN Da'!AC373+'BS Da'!AC373+'TDC Da'!AC373</f>
        <v>924</v>
      </c>
      <c r="AD373" s="219">
        <f>+'MIT Da'!AD373+'SAR Da'!AD373+'URQ Da'!AD373+'ROC Da'!AD373+'SM Da'!AD373+'BN Da'!AD373+'BS Da'!AD373+'TDC Da'!AD373</f>
        <v>1367</v>
      </c>
      <c r="AE373" s="55">
        <f>+'MIT Da'!AE373+'SAR Da'!AE373+'URQ Da'!AE373+'ROC Da'!AE373+'SM Da'!AE373+'BN Da'!AE373+'BS Da'!AE373+'TDC Da'!AE373</f>
        <v>55</v>
      </c>
      <c r="AF373" s="55">
        <f>+'MIT Da'!AF373+'SAR Da'!AF373+'URQ Da'!AF373+'ROC Da'!AF373+'SM Da'!AF373+'BN Da'!AF373+'BS Da'!AF373+'TDC Da'!AF373</f>
        <v>118</v>
      </c>
      <c r="AG373" s="55">
        <f>+'MIT Da'!AG373+'SAR Da'!AG373+'URQ Da'!AG373+'ROC Da'!AG373+'SM Da'!AG373+'BN Da'!AG373+'BS Da'!AG373+'TDC Da'!AG373</f>
        <v>481</v>
      </c>
      <c r="AH373" s="219">
        <f>+'MIT Da'!AH373+'SAR Da'!AH373+'URQ Da'!AH373+'ROC Da'!AH373+'SM Da'!AH373+'BN Da'!AH373+'BS Da'!AH373+'TDC Da'!AH373</f>
        <v>654</v>
      </c>
      <c r="AI373" s="10">
        <f>+'MIT Da'!AI373+'SAR Da'!AI373+'URQ Da'!AI373+'ROC Da'!AI373+'SM Da'!AI373+'BN Da'!AI373+'BS Da'!AI373+'TDC Da'!AI373</f>
        <v>291.86700000000002</v>
      </c>
      <c r="AJ373" s="10">
        <f>+'MIT Da'!AJ373+'SAR Da'!AJ373+'URQ Da'!AJ373+'ROC Da'!AJ373+'SM Da'!AJ373+'BN Da'!AJ373+'BS Da'!AJ373+'TDC Da'!AJ373</f>
        <v>210.09200000000001</v>
      </c>
      <c r="AK373" s="10">
        <f>+'MIT Da'!AK373+'SAR Da'!AK373+'URQ Da'!AK373+'ROC Da'!AK373+'SM Da'!AK373+'BN Da'!AK373+'BS Da'!AK373+'TDC Da'!AK373</f>
        <v>376.88299999999998</v>
      </c>
      <c r="AL373" s="222">
        <f>+'MIT Da'!AL373+'SAR Da'!AL373+'URQ Da'!AL373+'ROC Da'!AL373+'SM Da'!AL373+'BN Da'!AL373+'BS Da'!AL373+'TDC Da'!AL373</f>
        <v>878.84199999999998</v>
      </c>
      <c r="AM373" s="55">
        <f>+'MIT Da'!AM373+'SAR Da'!AM373+'URQ Da'!AM373+'ROC Da'!AM373+'SM Da'!AM373+'BN Da'!AM373+'BS Da'!AM373+'TDC Da'!AM373</f>
        <v>21</v>
      </c>
      <c r="AN373" s="55">
        <f>+'MIT Da'!AN373+'SAR Da'!AN373+'URQ Da'!AN373+'ROC Da'!AN373+'SM Da'!AN373+'BN Da'!AN373+'BS Da'!AN373+'TDC Da'!AN373</f>
        <v>56</v>
      </c>
      <c r="AO373" s="55">
        <f>+'MIT Da'!AO373+'SAR Da'!AO373+'URQ Da'!AO373+'ROC Da'!AO373+'SM Da'!AO373+'BN Da'!AO373+'BS Da'!AO373+'TDC Da'!AO373</f>
        <v>87</v>
      </c>
      <c r="AP373" s="232">
        <f>+'MIT Da'!AP373+'SAR Da'!AP373+'URQ Da'!AP373+'ROC Da'!AP373+'SM Da'!AP373+'BN Da'!AP373+'BS Da'!AP373+'TDC Da'!AP373</f>
        <v>164</v>
      </c>
      <c r="AQ373" s="55">
        <f>+'MIT Da'!AQ373+'SAR Da'!AQ373+'URQ Da'!AQ373+'ROC Da'!AQ373+'SM Da'!AQ373+'BN Da'!AQ373+'BS Da'!AQ373+'TDC Da'!AQ373</f>
        <v>504</v>
      </c>
      <c r="AR373" s="55">
        <f>+'MIT Da'!AR373+'SAR Da'!AR373+'URQ Da'!AR373+'ROC Da'!AR373+'SM Da'!AR373+'BN Da'!AR373+'BS Da'!AR373+'TDC Da'!AR373</f>
        <v>379</v>
      </c>
      <c r="AS373" s="55">
        <f>+'MIT Da'!AS373+'SAR Da'!AS373+'URQ Da'!AS373+'ROC Da'!AS373+'SM Da'!AS373+'BN Da'!AS373+'BS Da'!AS373+'TDC Da'!AS373</f>
        <v>59</v>
      </c>
      <c r="AT373" s="232">
        <f>+SUM(RED_InfraMR[[#This Row],[B.02.1 - Parque de Coches Eléctricos Motrices]:[B.02.3 - Parque de Coches Eléctricos Motrices Tipo R]])</f>
        <v>942</v>
      </c>
      <c r="AU373" s="55">
        <f>+'MIT Da'!AU373+'SAR Da'!AU373+'URQ Da'!AU373+'ROC Da'!AU373+'SM Da'!AU373+'BN Da'!AU373+'BS Da'!AU373+'TDC Da'!AU373</f>
        <v>43</v>
      </c>
      <c r="AV373" s="55">
        <f>+'MIT Da'!AV373+'SAR Da'!AV373+'URQ Da'!AV373+'ROC Da'!AV373+'SM Da'!AV373+'BN Da'!AV373+'BS Da'!AV373+'TDC Da'!AV373</f>
        <v>3</v>
      </c>
      <c r="AW373" s="55">
        <f>+'MIT Da'!AW373+'SAR Da'!AW373+'URQ Da'!AW373+'ROC Da'!AW373+'SM Da'!AW373+'BN Da'!AW373+'BS Da'!AW373+'TDC Da'!AW373</f>
        <v>68</v>
      </c>
      <c r="AX373" s="232">
        <f>+SUM(RED_InfraMR[[#This Row],[B.03.1 - Parque de Coches Motores Motrices Remolcados]:[B.03.3 - Parque de Coches Motores Motrices Cabina]])</f>
        <v>114</v>
      </c>
      <c r="AY373" s="55">
        <f>+'MIT Da'!AY373+'SAR Da'!AY373+'URQ Da'!AY373+'ROC Da'!AY373+'SM Da'!AY373+'BN Da'!AY373+'BS Da'!AY373+'TDC Da'!AY373</f>
        <v>313</v>
      </c>
      <c r="AZ373" s="55">
        <f>+'MIT Da'!AZ373+'SAR Da'!AZ373+'URQ Da'!AZ373+'ROC Da'!AZ373+'SM Da'!AZ373+'BN Da'!AZ373+'BS Da'!AZ373+'TDC Da'!AZ373</f>
        <v>139</v>
      </c>
      <c r="BA373" s="55">
        <f>+'MIT Da'!BA373+'SAR Da'!BA373+'URQ Da'!BA373+'ROC Da'!BA373+'SM Da'!BA373+'BN Da'!BA373+'BS Da'!BA373+'TDC Da'!BA373</f>
        <v>34</v>
      </c>
      <c r="BB373" s="55">
        <f>+'MIT Da'!BB373+'SAR Da'!BB373+'URQ Da'!BB373+'ROC Da'!BB373+'SM Da'!BB373+'BN Da'!BB373+'BS Da'!BB373+'TDC Da'!BB373</f>
        <v>20</v>
      </c>
      <c r="BC373" s="232">
        <f>+SUM(RED_InfraMR[[#This Row],[B.04.1 - Parque de Coches Remolcados Clase Unica]:[B.04.5 - Parque de Coches Remolcados para Servicios Especiales (Cartoneros)]])</f>
        <v>506</v>
      </c>
      <c r="BD373" s="393">
        <f>+'MIT Da'!BD373+'SAR Da'!BD373+'URQ Da'!BD373+'ROC Da'!BD373+'SM Da'!BD373+'BN Da'!BD373+'BS Da'!BD373+'TDC Da'!BD373</f>
        <v>228</v>
      </c>
      <c r="BE373" s="55">
        <f>+'MIT Da'!BE373+'SAR Da'!BE373+'URQ Da'!BE373+'ROC Da'!BE373+'SM Da'!BE373+'BN Da'!BE373+'BS Da'!BE373+'TDC Da'!BE373</f>
        <v>4</v>
      </c>
      <c r="BF373" s="55">
        <f>+'MIT Da'!BF373+'SAR Da'!BF373+'URQ Da'!BF373+'ROC Da'!BF373+'SM Da'!BF373+'BN Da'!BF373+'BS Da'!BF373+'TDC Da'!BF373</f>
        <v>131</v>
      </c>
      <c r="BG373" s="235"/>
    </row>
    <row r="374" spans="1:60">
      <c r="A374" s="1">
        <v>2024</v>
      </c>
      <c r="B374" s="1" t="s">
        <v>61</v>
      </c>
      <c r="C374" s="10">
        <f>+'MIT Da'!C374+'SAR Da'!C374+'URQ Da'!C374+'ROC Da'!C374+'SM Da'!C374+'BN Da'!C374+'BS Da'!C374+'TDC Da'!C374</f>
        <v>279.62299999999999</v>
      </c>
      <c r="D374" s="10">
        <f>+'MIT Da'!D374+'SAR Da'!D374+'URQ Da'!D374+'ROC Da'!D374+'SM Da'!D374+'BN Da'!D374+'BS Da'!D374+'TDC Da'!D374</f>
        <v>454.32400000000007</v>
      </c>
      <c r="E374" s="10">
        <f>+'MIT Da'!E374+'SAR Da'!E374+'URQ Da'!E374+'ROC Da'!E374+'SM Da'!E374+'BN Da'!E374+'BS Da'!E374+'TDC Da'!E374</f>
        <v>0</v>
      </c>
      <c r="F374" s="10">
        <f>+'MIT Da'!F374+'SAR Da'!F374+'URQ Da'!F374+'ROC Da'!F374+'SM Da'!F374+'BN Da'!F374+'BS Da'!F374+'TDC Da'!F374</f>
        <v>258.18664000000001</v>
      </c>
      <c r="G374" s="192">
        <f>+'MIT Da'!G374+'SAR Da'!G374+'URQ Da'!G374+'ROC Da'!G374+'SM Da'!G374+'BN Da'!G374+'BS Da'!G374+'TDC Da'!G374</f>
        <v>992.13364000000001</v>
      </c>
      <c r="H374" s="192">
        <f>+'MIT Da'!H374+'SAR Da'!H374+'URQ Da'!H374+'ROC Da'!H374+'SM Da'!H374+'BN Da'!H374+'BS Da'!H374+'TDC Da'!H374</f>
        <v>967.28264000000013</v>
      </c>
      <c r="I374" s="10">
        <f>+'MIT Da'!I374+'SAR Da'!I374+'URQ Da'!I374+'ROC Da'!I374+'SM Da'!I374+'BN Da'!I374+'BS Da'!I374+'TDC Da'!I374</f>
        <v>1031.6280099999999</v>
      </c>
      <c r="J374" s="10">
        <f>+'MIT Da'!J374+'SAR Da'!J374+'URQ Da'!J374+'ROC Da'!J374+'SM Da'!J374+'BN Da'!J374+'BS Da'!J374+'TDC Da'!J374</f>
        <v>1196.6759099999999</v>
      </c>
      <c r="K374" s="10">
        <f>+'MIT Da'!K374+'SAR Da'!K374+'URQ Da'!K374+'ROC Da'!K374+'SM Da'!K374+'BN Da'!K374+'BS Da'!K374+'TDC Da'!K374</f>
        <v>54.516999999999996</v>
      </c>
      <c r="L374" s="10">
        <f>+'MIT Da'!L374+'SAR Da'!L374+'URQ Da'!L374+'ROC Da'!L374+'SM Da'!L374+'BN Da'!L374+'BS Da'!L374+'TDC Da'!L374</f>
        <v>542.23900000000003</v>
      </c>
      <c r="M374" s="10">
        <f>+'MIT Da'!M374+'SAR Da'!M374+'URQ Da'!M374+'ROC Da'!M374+'SM Da'!M374+'BN Da'!M374+'BS Da'!M374+'TDC Da'!M374</f>
        <v>21.314999999999998</v>
      </c>
      <c r="N374" s="192">
        <f>+'MIT Da'!N374+'SAR Da'!N374+'URQ Da'!N374+'ROC Da'!N374+'SM Da'!N374+'BN Da'!N374+'BS Da'!N374+'TDC Da'!N374</f>
        <v>1738.9149099999997</v>
      </c>
      <c r="O374" s="192">
        <f>+'MIT Da'!O374+'SAR Da'!O374+'URQ Da'!O374+'ROC Da'!O374+'SM Da'!O374+'BN Da'!O374+'BS Da'!O374+'TDC Da'!O374</f>
        <v>1704.6749099999997</v>
      </c>
      <c r="P374" s="55">
        <f>+'MIT Da'!P374+'SAR Da'!P374+'URQ Da'!P374+'ROC Da'!P374+'SM Da'!P374+'BN Da'!P374+'BS Da'!P374+'TDC Da'!P374</f>
        <v>215</v>
      </c>
      <c r="Q374" s="55">
        <f>+'MIT Da'!Q374+'SAR Da'!Q374+'URQ Da'!Q374+'ROC Da'!Q374+'SM Da'!Q374+'BN Da'!Q374+'BS Da'!Q374+'TDC Da'!Q374</f>
        <v>62</v>
      </c>
      <c r="R374" s="55">
        <f>+'MIT Da'!R374+'SAR Da'!R374+'URQ Da'!R374+'ROC Da'!R374+'SM Da'!R374+'BN Da'!R374+'BS Da'!R374+'TDC Da'!R374</f>
        <v>23</v>
      </c>
      <c r="S374" s="213">
        <f>+'MIT Da'!S374+'SAR Da'!S374+'URQ Da'!S374+'ROC Da'!S374+'SM Da'!S374+'BN Da'!S374+'BS Da'!S374+'TDC Da'!S374</f>
        <v>300</v>
      </c>
      <c r="T374" s="213">
        <f>+'MIT Da'!T374+'SAR Da'!T374+'URQ Da'!T374+'ROC Da'!T374+'SM Da'!T374+'BN Da'!T374+'BS Da'!T374+'TDC Da'!T374</f>
        <v>289</v>
      </c>
      <c r="U374" s="55">
        <f>+'MIT Da'!U374+'SAR Da'!U374+'URQ Da'!U374+'ROC Da'!U374+'SM Da'!U374+'BN Da'!U374+'BS Da'!U374+'TDC Da'!U374</f>
        <v>114</v>
      </c>
      <c r="V374" s="55">
        <f>+'MIT Da'!V374+'SAR Da'!V374+'URQ Da'!V374+'ROC Da'!V374+'SM Da'!V374+'BN Da'!V374+'BS Da'!V374+'TDC Da'!V374</f>
        <v>419</v>
      </c>
      <c r="W374" s="55">
        <f>+'MIT Da'!W374+'SAR Da'!W374+'URQ Da'!W374+'ROC Da'!W374+'SM Da'!W374+'BN Da'!W374+'BS Da'!W374+'TDC Da'!W374</f>
        <v>158</v>
      </c>
      <c r="X374" s="55">
        <f>+'MIT Da'!X374+'SAR Da'!X374+'URQ Da'!X374+'ROC Da'!X374+'SM Da'!X374+'BN Da'!X374+'BS Da'!X374+'TDC Da'!X374</f>
        <v>203</v>
      </c>
      <c r="Y374" s="55">
        <f>+'MIT Da'!Y374+'SAR Da'!Y374+'URQ Da'!Y374+'ROC Da'!Y374+'SM Da'!Y374+'BN Da'!Y374+'BS Da'!Y374+'TDC Da'!Y374</f>
        <v>63</v>
      </c>
      <c r="Z374" s="219">
        <f>+'MIT Da'!Z374+'SAR Da'!Z374+'URQ Da'!Z374+'ROC Da'!Z374+'SM Da'!Z374+'BN Da'!Z374+'BS Da'!Z374+'TDC Da'!Z374</f>
        <v>957</v>
      </c>
      <c r="AA374" s="55">
        <f>+'MIT Da'!AA374+'SAR Da'!AA374+'URQ Da'!AA374+'ROC Da'!AA374+'SM Da'!AA374+'BN Da'!AA374+'BS Da'!AA374+'TDC Da'!AA374</f>
        <v>312</v>
      </c>
      <c r="AB374" s="55">
        <f>+'MIT Da'!AB374+'SAR Da'!AB374+'URQ Da'!AB374+'ROC Da'!AB374+'SM Da'!AB374+'BN Da'!AB374+'BS Da'!AB374+'TDC Da'!AB374</f>
        <v>131</v>
      </c>
      <c r="AC374" s="55">
        <f>+'MIT Da'!AC374+'SAR Da'!AC374+'URQ Da'!AC374+'ROC Da'!AC374+'SM Da'!AC374+'BN Da'!AC374+'BS Da'!AC374+'TDC Da'!AC374</f>
        <v>924</v>
      </c>
      <c r="AD374" s="219">
        <f>+'MIT Da'!AD374+'SAR Da'!AD374+'URQ Da'!AD374+'ROC Da'!AD374+'SM Da'!AD374+'BN Da'!AD374+'BS Da'!AD374+'TDC Da'!AD374</f>
        <v>1367</v>
      </c>
      <c r="AE374" s="55">
        <f>+'MIT Da'!AE374+'SAR Da'!AE374+'URQ Da'!AE374+'ROC Da'!AE374+'SM Da'!AE374+'BN Da'!AE374+'BS Da'!AE374+'TDC Da'!AE374</f>
        <v>55</v>
      </c>
      <c r="AF374" s="55">
        <f>+'MIT Da'!AF374+'SAR Da'!AF374+'URQ Da'!AF374+'ROC Da'!AF374+'SM Da'!AF374+'BN Da'!AF374+'BS Da'!AF374+'TDC Da'!AF374</f>
        <v>118</v>
      </c>
      <c r="AG374" s="55">
        <f>+'MIT Da'!AG374+'SAR Da'!AG374+'URQ Da'!AG374+'ROC Da'!AG374+'SM Da'!AG374+'BN Da'!AG374+'BS Da'!AG374+'TDC Da'!AG374</f>
        <v>481</v>
      </c>
      <c r="AH374" s="219">
        <f>+'MIT Da'!AH374+'SAR Da'!AH374+'URQ Da'!AH374+'ROC Da'!AH374+'SM Da'!AH374+'BN Da'!AH374+'BS Da'!AH374+'TDC Da'!AH374</f>
        <v>654</v>
      </c>
      <c r="AI374" s="10">
        <f>+'MIT Da'!AI374+'SAR Da'!AI374+'URQ Da'!AI374+'ROC Da'!AI374+'SM Da'!AI374+'BN Da'!AI374+'BS Da'!AI374+'TDC Da'!AI374</f>
        <v>291.86700000000002</v>
      </c>
      <c r="AJ374" s="10">
        <f>+'MIT Da'!AJ374+'SAR Da'!AJ374+'URQ Da'!AJ374+'ROC Da'!AJ374+'SM Da'!AJ374+'BN Da'!AJ374+'BS Da'!AJ374+'TDC Da'!AJ374</f>
        <v>210.09200000000001</v>
      </c>
      <c r="AK374" s="10">
        <f>+'MIT Da'!AK374+'SAR Da'!AK374+'URQ Da'!AK374+'ROC Da'!AK374+'SM Da'!AK374+'BN Da'!AK374+'BS Da'!AK374+'TDC Da'!AK374</f>
        <v>376.88299999999998</v>
      </c>
      <c r="AL374" s="222">
        <f>+'MIT Da'!AL374+'SAR Da'!AL374+'URQ Da'!AL374+'ROC Da'!AL374+'SM Da'!AL374+'BN Da'!AL374+'BS Da'!AL374+'TDC Da'!AL374</f>
        <v>878.84199999999998</v>
      </c>
      <c r="AM374" s="55">
        <f>+'MIT Da'!AM374+'SAR Da'!AM374+'URQ Da'!AM374+'ROC Da'!AM374+'SM Da'!AM374+'BN Da'!AM374+'BS Da'!AM374+'TDC Da'!AM374</f>
        <v>21</v>
      </c>
      <c r="AN374" s="55">
        <f>+'MIT Da'!AN374+'SAR Da'!AN374+'URQ Da'!AN374+'ROC Da'!AN374+'SM Da'!AN374+'BN Da'!AN374+'BS Da'!AN374+'TDC Da'!AN374</f>
        <v>56</v>
      </c>
      <c r="AO374" s="55">
        <f>+'MIT Da'!AO374+'SAR Da'!AO374+'URQ Da'!AO374+'ROC Da'!AO374+'SM Da'!AO374+'BN Da'!AO374+'BS Da'!AO374+'TDC Da'!AO374</f>
        <v>87</v>
      </c>
      <c r="AP374" s="232">
        <f>+'MIT Da'!AP374+'SAR Da'!AP374+'URQ Da'!AP374+'ROC Da'!AP374+'SM Da'!AP374+'BN Da'!AP374+'BS Da'!AP374+'TDC Da'!AP374</f>
        <v>164</v>
      </c>
      <c r="AQ374" s="55">
        <f>+'MIT Da'!AQ374+'SAR Da'!AQ374+'URQ Da'!AQ374+'ROC Da'!AQ374+'SM Da'!AQ374+'BN Da'!AQ374+'BS Da'!AQ374+'TDC Da'!AQ374</f>
        <v>504</v>
      </c>
      <c r="AR374" s="55">
        <f>+'MIT Da'!AR374+'SAR Da'!AR374+'URQ Da'!AR374+'ROC Da'!AR374+'SM Da'!AR374+'BN Da'!AR374+'BS Da'!AR374+'TDC Da'!AR374</f>
        <v>379</v>
      </c>
      <c r="AS374" s="55">
        <f>+'MIT Da'!AS374+'SAR Da'!AS374+'URQ Da'!AS374+'ROC Da'!AS374+'SM Da'!AS374+'BN Da'!AS374+'BS Da'!AS374+'TDC Da'!AS374</f>
        <v>59</v>
      </c>
      <c r="AT374" s="232">
        <f>+SUM(RED_InfraMR[[#This Row],[B.02.1 - Parque de Coches Eléctricos Motrices]:[B.02.3 - Parque de Coches Eléctricos Motrices Tipo R]])</f>
        <v>942</v>
      </c>
      <c r="AU374" s="55">
        <f>+'MIT Da'!AU374+'SAR Da'!AU374+'URQ Da'!AU374+'ROC Da'!AU374+'SM Da'!AU374+'BN Da'!AU374+'BS Da'!AU374+'TDC Da'!AU374</f>
        <v>43</v>
      </c>
      <c r="AV374" s="55">
        <f>+'MIT Da'!AV374+'SAR Da'!AV374+'URQ Da'!AV374+'ROC Da'!AV374+'SM Da'!AV374+'BN Da'!AV374+'BS Da'!AV374+'TDC Da'!AV374</f>
        <v>3</v>
      </c>
      <c r="AW374" s="55">
        <f>+'MIT Da'!AW374+'SAR Da'!AW374+'URQ Da'!AW374+'ROC Da'!AW374+'SM Da'!AW374+'BN Da'!AW374+'BS Da'!AW374+'TDC Da'!AW374</f>
        <v>68</v>
      </c>
      <c r="AX374" s="232">
        <f>+SUM(RED_InfraMR[[#This Row],[B.03.1 - Parque de Coches Motores Motrices Remolcados]:[B.03.3 - Parque de Coches Motores Motrices Cabina]])</f>
        <v>114</v>
      </c>
      <c r="AY374" s="55">
        <f>+'MIT Da'!AY374+'SAR Da'!AY374+'URQ Da'!AY374+'ROC Da'!AY374+'SM Da'!AY374+'BN Da'!AY374+'BS Da'!AY374+'TDC Da'!AY374</f>
        <v>313</v>
      </c>
      <c r="AZ374" s="55">
        <f>+'MIT Da'!AZ374+'SAR Da'!AZ374+'URQ Da'!AZ374+'ROC Da'!AZ374+'SM Da'!AZ374+'BN Da'!AZ374+'BS Da'!AZ374+'TDC Da'!AZ374</f>
        <v>139</v>
      </c>
      <c r="BA374" s="55">
        <f>+'MIT Da'!BA374+'SAR Da'!BA374+'URQ Da'!BA374+'ROC Da'!BA374+'SM Da'!BA374+'BN Da'!BA374+'BS Da'!BA374+'TDC Da'!BA374</f>
        <v>34</v>
      </c>
      <c r="BB374" s="55">
        <f>+'MIT Da'!BB374+'SAR Da'!BB374+'URQ Da'!BB374+'ROC Da'!BB374+'SM Da'!BB374+'BN Da'!BB374+'BS Da'!BB374+'TDC Da'!BB374</f>
        <v>20</v>
      </c>
      <c r="BC374" s="232">
        <f>+SUM(RED_InfraMR[[#This Row],[B.04.1 - Parque de Coches Remolcados Clase Unica]:[B.04.5 - Parque de Coches Remolcados para Servicios Especiales (Cartoneros)]])</f>
        <v>506</v>
      </c>
      <c r="BD374" s="393">
        <f>+'MIT Da'!BD374+'SAR Da'!BD374+'URQ Da'!BD374+'ROC Da'!BD374+'SM Da'!BD374+'BN Da'!BD374+'BS Da'!BD374+'TDC Da'!BD374</f>
        <v>228</v>
      </c>
      <c r="BE374" s="55">
        <f>+'MIT Da'!BE374+'SAR Da'!BE374+'URQ Da'!BE374+'ROC Da'!BE374+'SM Da'!BE374+'BN Da'!BE374+'BS Da'!BE374+'TDC Da'!BE374</f>
        <v>4</v>
      </c>
      <c r="BF374" s="55">
        <f>+'MIT Da'!BF374+'SAR Da'!BF374+'URQ Da'!BF374+'ROC Da'!BF374+'SM Da'!BF374+'BN Da'!BF374+'BS Da'!BF374+'TDC Da'!BF374</f>
        <v>131</v>
      </c>
      <c r="BG374" s="235"/>
      <c r="BH374" s="1" t="s">
        <v>786</v>
      </c>
    </row>
    <row r="375" spans="1:60">
      <c r="A375" s="1">
        <v>2024</v>
      </c>
      <c r="B375" s="1" t="s">
        <v>62</v>
      </c>
      <c r="C375" s="10">
        <f>+'MIT Da'!C375+'SAR Da'!C375+'URQ Da'!C375+'ROC Da'!C375+'SM Da'!C375+'BN Da'!C375+'BS Da'!C375+'TDC Da'!C375</f>
        <v>279.62299999999999</v>
      </c>
      <c r="D375" s="10">
        <f>+'MIT Da'!D375+'SAR Da'!D375+'URQ Da'!D375+'ROC Da'!D375+'SM Da'!D375+'BN Da'!D375+'BS Da'!D375+'TDC Da'!D375</f>
        <v>454.32400000000007</v>
      </c>
      <c r="E375" s="10">
        <f>+'MIT Da'!E375+'SAR Da'!E375+'URQ Da'!E375+'ROC Da'!E375+'SM Da'!E375+'BN Da'!E375+'BS Da'!E375+'TDC Da'!E375</f>
        <v>0</v>
      </c>
      <c r="F375" s="10">
        <f>+'MIT Da'!F375+'SAR Da'!F375+'URQ Da'!F375+'ROC Da'!F375+'SM Da'!F375+'BN Da'!F375+'BS Da'!F375+'TDC Da'!F375</f>
        <v>258.18664000000001</v>
      </c>
      <c r="G375" s="192">
        <f>+'MIT Da'!G375+'SAR Da'!G375+'URQ Da'!G375+'ROC Da'!G375+'SM Da'!G375+'BN Da'!G375+'BS Da'!G375+'TDC Da'!G375</f>
        <v>992.13364000000001</v>
      </c>
      <c r="H375" s="192">
        <f>+'MIT Da'!H375+'SAR Da'!H375+'URQ Da'!H375+'ROC Da'!H375+'SM Da'!H375+'BN Da'!H375+'BS Da'!H375+'TDC Da'!H375</f>
        <v>967.28264000000013</v>
      </c>
      <c r="I375" s="10">
        <f>+'MIT Da'!I375+'SAR Da'!I375+'URQ Da'!I375+'ROC Da'!I375+'SM Da'!I375+'BN Da'!I375+'BS Da'!I375+'TDC Da'!I375</f>
        <v>1031.6280099999999</v>
      </c>
      <c r="J375" s="10">
        <f>+'MIT Da'!J375+'SAR Da'!J375+'URQ Da'!J375+'ROC Da'!J375+'SM Da'!J375+'BN Da'!J375+'BS Da'!J375+'TDC Da'!J375</f>
        <v>1196.6759099999999</v>
      </c>
      <c r="K375" s="10">
        <f>+'MIT Da'!K375+'SAR Da'!K375+'URQ Da'!K375+'ROC Da'!K375+'SM Da'!K375+'BN Da'!K375+'BS Da'!K375+'TDC Da'!K375</f>
        <v>54.516999999999996</v>
      </c>
      <c r="L375" s="10">
        <f>+'MIT Da'!L375+'SAR Da'!L375+'URQ Da'!L375+'ROC Da'!L375+'SM Da'!L375+'BN Da'!L375+'BS Da'!L375+'TDC Da'!L375</f>
        <v>542.23900000000003</v>
      </c>
      <c r="M375" s="10">
        <f>+'MIT Da'!M375+'SAR Da'!M375+'URQ Da'!M375+'ROC Da'!M375+'SM Da'!M375+'BN Da'!M375+'BS Da'!M375+'TDC Da'!M375</f>
        <v>21.314999999999998</v>
      </c>
      <c r="N375" s="192">
        <f>+'MIT Da'!N375+'SAR Da'!N375+'URQ Da'!N375+'ROC Da'!N375+'SM Da'!N375+'BN Da'!N375+'BS Da'!N375+'TDC Da'!N375</f>
        <v>1738.9149099999997</v>
      </c>
      <c r="O375" s="192">
        <f>+'MIT Da'!O375+'SAR Da'!O375+'URQ Da'!O375+'ROC Da'!O375+'SM Da'!O375+'BN Da'!O375+'BS Da'!O375+'TDC Da'!O375</f>
        <v>1704.6749099999997</v>
      </c>
      <c r="P375" s="55">
        <f>+'MIT Da'!P375+'SAR Da'!P375+'URQ Da'!P375+'ROC Da'!P375+'SM Da'!P375+'BN Da'!P375+'BS Da'!P375+'TDC Da'!P375</f>
        <v>215</v>
      </c>
      <c r="Q375" s="55">
        <f>+'MIT Da'!Q375+'SAR Da'!Q375+'URQ Da'!Q375+'ROC Da'!Q375+'SM Da'!Q375+'BN Da'!Q375+'BS Da'!Q375+'TDC Da'!Q375</f>
        <v>62</v>
      </c>
      <c r="R375" s="55">
        <f>+'MIT Da'!R375+'SAR Da'!R375+'URQ Da'!R375+'ROC Da'!R375+'SM Da'!R375+'BN Da'!R375+'BS Da'!R375+'TDC Da'!R375</f>
        <v>23</v>
      </c>
      <c r="S375" s="213">
        <f>+'MIT Da'!S375+'SAR Da'!S375+'URQ Da'!S375+'ROC Da'!S375+'SM Da'!S375+'BN Da'!S375+'BS Da'!S375+'TDC Da'!S375</f>
        <v>300</v>
      </c>
      <c r="T375" s="213">
        <f>+'MIT Da'!T375+'SAR Da'!T375+'URQ Da'!T375+'ROC Da'!T375+'SM Da'!T375+'BN Da'!T375+'BS Da'!T375+'TDC Da'!T375</f>
        <v>289</v>
      </c>
      <c r="U375" s="55">
        <f>+'MIT Da'!U375+'SAR Da'!U375+'URQ Da'!U375+'ROC Da'!U375+'SM Da'!U375+'BN Da'!U375+'BS Da'!U375+'TDC Da'!U375</f>
        <v>114</v>
      </c>
      <c r="V375" s="55">
        <f>+'MIT Da'!V375+'SAR Da'!V375+'URQ Da'!V375+'ROC Da'!V375+'SM Da'!V375+'BN Da'!V375+'BS Da'!V375+'TDC Da'!V375</f>
        <v>419</v>
      </c>
      <c r="W375" s="55">
        <f>+'MIT Da'!W375+'SAR Da'!W375+'URQ Da'!W375+'ROC Da'!W375+'SM Da'!W375+'BN Da'!W375+'BS Da'!W375+'TDC Da'!W375</f>
        <v>158</v>
      </c>
      <c r="X375" s="55">
        <f>+'MIT Da'!X375+'SAR Da'!X375+'URQ Da'!X375+'ROC Da'!X375+'SM Da'!X375+'BN Da'!X375+'BS Da'!X375+'TDC Da'!X375</f>
        <v>203</v>
      </c>
      <c r="Y375" s="55">
        <f>+'MIT Da'!Y375+'SAR Da'!Y375+'URQ Da'!Y375+'ROC Da'!Y375+'SM Da'!Y375+'BN Da'!Y375+'BS Da'!Y375+'TDC Da'!Y375</f>
        <v>63</v>
      </c>
      <c r="Z375" s="219">
        <f>+'MIT Da'!Z375+'SAR Da'!Z375+'URQ Da'!Z375+'ROC Da'!Z375+'SM Da'!Z375+'BN Da'!Z375+'BS Da'!Z375+'TDC Da'!Z375</f>
        <v>957</v>
      </c>
      <c r="AA375" s="55">
        <f>+'MIT Da'!AA375+'SAR Da'!AA375+'URQ Da'!AA375+'ROC Da'!AA375+'SM Da'!AA375+'BN Da'!AA375+'BS Da'!AA375+'TDC Da'!AA375</f>
        <v>312</v>
      </c>
      <c r="AB375" s="55">
        <f>+'MIT Da'!AB375+'SAR Da'!AB375+'URQ Da'!AB375+'ROC Da'!AB375+'SM Da'!AB375+'BN Da'!AB375+'BS Da'!AB375+'TDC Da'!AB375</f>
        <v>131</v>
      </c>
      <c r="AC375" s="55">
        <f>+'MIT Da'!AC375+'SAR Da'!AC375+'URQ Da'!AC375+'ROC Da'!AC375+'SM Da'!AC375+'BN Da'!AC375+'BS Da'!AC375+'TDC Da'!AC375</f>
        <v>924</v>
      </c>
      <c r="AD375" s="219">
        <f>+'MIT Da'!AD375+'SAR Da'!AD375+'URQ Da'!AD375+'ROC Da'!AD375+'SM Da'!AD375+'BN Da'!AD375+'BS Da'!AD375+'TDC Da'!AD375</f>
        <v>1367</v>
      </c>
      <c r="AE375" s="55">
        <f>+'MIT Da'!AE375+'SAR Da'!AE375+'URQ Da'!AE375+'ROC Da'!AE375+'SM Da'!AE375+'BN Da'!AE375+'BS Da'!AE375+'TDC Da'!AE375</f>
        <v>55</v>
      </c>
      <c r="AF375" s="55">
        <f>+'MIT Da'!AF375+'SAR Da'!AF375+'URQ Da'!AF375+'ROC Da'!AF375+'SM Da'!AF375+'BN Da'!AF375+'BS Da'!AF375+'TDC Da'!AF375</f>
        <v>118</v>
      </c>
      <c r="AG375" s="55">
        <f>+'MIT Da'!AG375+'SAR Da'!AG375+'URQ Da'!AG375+'ROC Da'!AG375+'SM Da'!AG375+'BN Da'!AG375+'BS Da'!AG375+'TDC Da'!AG375</f>
        <v>481</v>
      </c>
      <c r="AH375" s="219">
        <f>+'MIT Da'!AH375+'SAR Da'!AH375+'URQ Da'!AH375+'ROC Da'!AH375+'SM Da'!AH375+'BN Da'!AH375+'BS Da'!AH375+'TDC Da'!AH375</f>
        <v>654</v>
      </c>
      <c r="AI375" s="10">
        <f>+'MIT Da'!AI375+'SAR Da'!AI375+'URQ Da'!AI375+'ROC Da'!AI375+'SM Da'!AI375+'BN Da'!AI375+'BS Da'!AI375+'TDC Da'!AI375</f>
        <v>291.86700000000002</v>
      </c>
      <c r="AJ375" s="10">
        <f>+'MIT Da'!AJ375+'SAR Da'!AJ375+'URQ Da'!AJ375+'ROC Da'!AJ375+'SM Da'!AJ375+'BN Da'!AJ375+'BS Da'!AJ375+'TDC Da'!AJ375</f>
        <v>210.09200000000001</v>
      </c>
      <c r="AK375" s="10">
        <f>+'MIT Da'!AK375+'SAR Da'!AK375+'URQ Da'!AK375+'ROC Da'!AK375+'SM Da'!AK375+'BN Da'!AK375+'BS Da'!AK375+'TDC Da'!AK375</f>
        <v>376.88299999999998</v>
      </c>
      <c r="AL375" s="222">
        <f>+'MIT Da'!AL375+'SAR Da'!AL375+'URQ Da'!AL375+'ROC Da'!AL375+'SM Da'!AL375+'BN Da'!AL375+'BS Da'!AL375+'TDC Da'!AL375</f>
        <v>878.84199999999998</v>
      </c>
      <c r="AM375" s="55">
        <f>+'MIT Da'!AM375+'SAR Da'!AM375+'URQ Da'!AM375+'ROC Da'!AM375+'SM Da'!AM375+'BN Da'!AM375+'BS Da'!AM375+'TDC Da'!AM375</f>
        <v>21</v>
      </c>
      <c r="AN375" s="55">
        <f>+'MIT Da'!AN375+'SAR Da'!AN375+'URQ Da'!AN375+'ROC Da'!AN375+'SM Da'!AN375+'BN Da'!AN375+'BS Da'!AN375+'TDC Da'!AN375</f>
        <v>56</v>
      </c>
      <c r="AO375" s="55">
        <f>+'MIT Da'!AO375+'SAR Da'!AO375+'URQ Da'!AO375+'ROC Da'!AO375+'SM Da'!AO375+'BN Da'!AO375+'BS Da'!AO375+'TDC Da'!AO375</f>
        <v>87</v>
      </c>
      <c r="AP375" s="232">
        <f>+'MIT Da'!AP375+'SAR Da'!AP375+'URQ Da'!AP375+'ROC Da'!AP375+'SM Da'!AP375+'BN Da'!AP375+'BS Da'!AP375+'TDC Da'!AP375</f>
        <v>164</v>
      </c>
      <c r="AQ375" s="55">
        <f>+'MIT Da'!AQ375+'SAR Da'!AQ375+'URQ Da'!AQ375+'ROC Da'!AQ375+'SM Da'!AQ375+'BN Da'!AQ375+'BS Da'!AQ375+'TDC Da'!AQ375</f>
        <v>504</v>
      </c>
      <c r="AR375" s="55">
        <f>+'MIT Da'!AR375+'SAR Da'!AR375+'URQ Da'!AR375+'ROC Da'!AR375+'SM Da'!AR375+'BN Da'!AR375+'BS Da'!AR375+'TDC Da'!AR375</f>
        <v>379</v>
      </c>
      <c r="AS375" s="55">
        <f>+'MIT Da'!AS375+'SAR Da'!AS375+'URQ Da'!AS375+'ROC Da'!AS375+'SM Da'!AS375+'BN Da'!AS375+'BS Da'!AS375+'TDC Da'!AS375</f>
        <v>59</v>
      </c>
      <c r="AT375" s="232">
        <f>+SUM(RED_InfraMR[[#This Row],[B.02.1 - Parque de Coches Eléctricos Motrices]:[B.02.3 - Parque de Coches Eléctricos Motrices Tipo R]])</f>
        <v>942</v>
      </c>
      <c r="AU375" s="55">
        <f>+'MIT Da'!AU375+'SAR Da'!AU375+'URQ Da'!AU375+'ROC Da'!AU375+'SM Da'!AU375+'BN Da'!AU375+'BS Da'!AU375+'TDC Da'!AU375</f>
        <v>43</v>
      </c>
      <c r="AV375" s="55">
        <f>+'MIT Da'!AV375+'SAR Da'!AV375+'URQ Da'!AV375+'ROC Da'!AV375+'SM Da'!AV375+'BN Da'!AV375+'BS Da'!AV375+'TDC Da'!AV375</f>
        <v>3</v>
      </c>
      <c r="AW375" s="55">
        <f>+'MIT Da'!AW375+'SAR Da'!AW375+'URQ Da'!AW375+'ROC Da'!AW375+'SM Da'!AW375+'BN Da'!AW375+'BS Da'!AW375+'TDC Da'!AW375</f>
        <v>68</v>
      </c>
      <c r="AX375" s="232">
        <f>+SUM(RED_InfraMR[[#This Row],[B.03.1 - Parque de Coches Motores Motrices Remolcados]:[B.03.3 - Parque de Coches Motores Motrices Cabina]])</f>
        <v>114</v>
      </c>
      <c r="AY375" s="55">
        <f>+'MIT Da'!AY375+'SAR Da'!AY375+'URQ Da'!AY375+'ROC Da'!AY375+'SM Da'!AY375+'BN Da'!AY375+'BS Da'!AY375+'TDC Da'!AY375</f>
        <v>313</v>
      </c>
      <c r="AZ375" s="55">
        <f>+'MIT Da'!AZ375+'SAR Da'!AZ375+'URQ Da'!AZ375+'ROC Da'!AZ375+'SM Da'!AZ375+'BN Da'!AZ375+'BS Da'!AZ375+'TDC Da'!AZ375</f>
        <v>139</v>
      </c>
      <c r="BA375" s="55">
        <f>+'MIT Da'!BA375+'SAR Da'!BA375+'URQ Da'!BA375+'ROC Da'!BA375+'SM Da'!BA375+'BN Da'!BA375+'BS Da'!BA375+'TDC Da'!BA375</f>
        <v>34</v>
      </c>
      <c r="BB375" s="55">
        <f>+'MIT Da'!BB375+'SAR Da'!BB375+'URQ Da'!BB375+'ROC Da'!BB375+'SM Da'!BB375+'BN Da'!BB375+'BS Da'!BB375+'TDC Da'!BB375</f>
        <v>20</v>
      </c>
      <c r="BC375" s="232">
        <f>+SUM(RED_InfraMR[[#This Row],[B.04.1 - Parque de Coches Remolcados Clase Unica]:[B.04.5 - Parque de Coches Remolcados para Servicios Especiales (Cartoneros)]])</f>
        <v>506</v>
      </c>
      <c r="BD375" s="393">
        <f>+'MIT Da'!BD375+'SAR Da'!BD375+'URQ Da'!BD375+'ROC Da'!BD375+'SM Da'!BD375+'BN Da'!BD375+'BS Da'!BD375+'TDC Da'!BD375</f>
        <v>228</v>
      </c>
      <c r="BE375" s="55">
        <f>+'MIT Da'!BE375+'SAR Da'!BE375+'URQ Da'!BE375+'ROC Da'!BE375+'SM Da'!BE375+'BN Da'!BE375+'BS Da'!BE375+'TDC Da'!BE375</f>
        <v>4</v>
      </c>
      <c r="BF375" s="55">
        <f>+'MIT Da'!BF375+'SAR Da'!BF375+'URQ Da'!BF375+'ROC Da'!BF375+'SM Da'!BF375+'BN Da'!BF375+'BS Da'!BF375+'TDC Da'!BF375</f>
        <v>131</v>
      </c>
      <c r="BG375" s="235"/>
    </row>
    <row r="376" spans="1:60">
      <c r="A376" s="1">
        <v>2024</v>
      </c>
      <c r="B376" s="1" t="s">
        <v>63</v>
      </c>
      <c r="C376" s="10">
        <f>+'MIT Da'!C376+'SAR Da'!C376+'URQ Da'!C376+'ROC Da'!C376+'SM Da'!C376+'BN Da'!C376+'BS Da'!C376+'TDC Da'!C376</f>
        <v>279.62299999999999</v>
      </c>
      <c r="D376" s="10">
        <f>+'MIT Da'!D376+'SAR Da'!D376+'URQ Da'!D376+'ROC Da'!D376+'SM Da'!D376+'BN Da'!D376+'BS Da'!D376+'TDC Da'!D376</f>
        <v>454.32400000000007</v>
      </c>
      <c r="E376" s="10">
        <f>+'MIT Da'!E376+'SAR Da'!E376+'URQ Da'!E376+'ROC Da'!E376+'SM Da'!E376+'BN Da'!E376+'BS Da'!E376+'TDC Da'!E376</f>
        <v>0</v>
      </c>
      <c r="F376" s="10">
        <f>+'MIT Da'!F376+'SAR Da'!F376+'URQ Da'!F376+'ROC Da'!F376+'SM Da'!F376+'BN Da'!F376+'BS Da'!F376+'TDC Da'!F376</f>
        <v>258.18664000000001</v>
      </c>
      <c r="G376" s="192">
        <f>+'MIT Da'!G376+'SAR Da'!G376+'URQ Da'!G376+'ROC Da'!G376+'SM Da'!G376+'BN Da'!G376+'BS Da'!G376+'TDC Da'!G376</f>
        <v>992.13364000000001</v>
      </c>
      <c r="H376" s="192">
        <f>+'MIT Da'!H376+'SAR Da'!H376+'URQ Da'!H376+'ROC Da'!H376+'SM Da'!H376+'BN Da'!H376+'BS Da'!H376+'TDC Da'!H376</f>
        <v>967.28264000000013</v>
      </c>
      <c r="I376" s="10">
        <f>+'MIT Da'!I376+'SAR Da'!I376+'URQ Da'!I376+'ROC Da'!I376+'SM Da'!I376+'BN Da'!I376+'BS Da'!I376+'TDC Da'!I376</f>
        <v>1031.6280099999999</v>
      </c>
      <c r="J376" s="10">
        <f>+'MIT Da'!J376+'SAR Da'!J376+'URQ Da'!J376+'ROC Da'!J376+'SM Da'!J376+'BN Da'!J376+'BS Da'!J376+'TDC Da'!J376</f>
        <v>1196.6759099999999</v>
      </c>
      <c r="K376" s="10">
        <f>+'MIT Da'!K376+'SAR Da'!K376+'URQ Da'!K376+'ROC Da'!K376+'SM Da'!K376+'BN Da'!K376+'BS Da'!K376+'TDC Da'!K376</f>
        <v>54.516999999999996</v>
      </c>
      <c r="L376" s="10">
        <f>+'MIT Da'!L376+'SAR Da'!L376+'URQ Da'!L376+'ROC Da'!L376+'SM Da'!L376+'BN Da'!L376+'BS Da'!L376+'TDC Da'!L376</f>
        <v>542.23900000000003</v>
      </c>
      <c r="M376" s="10">
        <f>+'MIT Da'!M376+'SAR Da'!M376+'URQ Da'!M376+'ROC Da'!M376+'SM Da'!M376+'BN Da'!M376+'BS Da'!M376+'TDC Da'!M376</f>
        <v>21.314999999999998</v>
      </c>
      <c r="N376" s="192">
        <f>+'MIT Da'!N376+'SAR Da'!N376+'URQ Da'!N376+'ROC Da'!N376+'SM Da'!N376+'BN Da'!N376+'BS Da'!N376+'TDC Da'!N376</f>
        <v>1738.9149099999997</v>
      </c>
      <c r="O376" s="192">
        <f>+'MIT Da'!O376+'SAR Da'!O376+'URQ Da'!O376+'ROC Da'!O376+'SM Da'!O376+'BN Da'!O376+'BS Da'!O376+'TDC Da'!O376</f>
        <v>1704.6749099999997</v>
      </c>
      <c r="P376" s="55">
        <f>+'MIT Da'!P376+'SAR Da'!P376+'URQ Da'!P376+'ROC Da'!P376+'SM Da'!P376+'BN Da'!P376+'BS Da'!P376+'TDC Da'!P376</f>
        <v>215</v>
      </c>
      <c r="Q376" s="55">
        <f>+'MIT Da'!Q376+'SAR Da'!Q376+'URQ Da'!Q376+'ROC Da'!Q376+'SM Da'!Q376+'BN Da'!Q376+'BS Da'!Q376+'TDC Da'!Q376</f>
        <v>62</v>
      </c>
      <c r="R376" s="55">
        <f>+'MIT Da'!R376+'SAR Da'!R376+'URQ Da'!R376+'ROC Da'!R376+'SM Da'!R376+'BN Da'!R376+'BS Da'!R376+'TDC Da'!R376</f>
        <v>23</v>
      </c>
      <c r="S376" s="213">
        <f>+'MIT Da'!S376+'SAR Da'!S376+'URQ Da'!S376+'ROC Da'!S376+'SM Da'!S376+'BN Da'!S376+'BS Da'!S376+'TDC Da'!S376</f>
        <v>300</v>
      </c>
      <c r="T376" s="213">
        <f>+'MIT Da'!T376+'SAR Da'!T376+'URQ Da'!T376+'ROC Da'!T376+'SM Da'!T376+'BN Da'!T376+'BS Da'!T376+'TDC Da'!T376</f>
        <v>289</v>
      </c>
      <c r="U376" s="55">
        <f>+'MIT Da'!U376+'SAR Da'!U376+'URQ Da'!U376+'ROC Da'!U376+'SM Da'!U376+'BN Da'!U376+'BS Da'!U376+'TDC Da'!U376</f>
        <v>114</v>
      </c>
      <c r="V376" s="55">
        <f>+'MIT Da'!V376+'SAR Da'!V376+'URQ Da'!V376+'ROC Da'!V376+'SM Da'!V376+'BN Da'!V376+'BS Da'!V376+'TDC Da'!V376</f>
        <v>419</v>
      </c>
      <c r="W376" s="55">
        <f>+'MIT Da'!W376+'SAR Da'!W376+'URQ Da'!W376+'ROC Da'!W376+'SM Da'!W376+'BN Da'!W376+'BS Da'!W376+'TDC Da'!W376</f>
        <v>158</v>
      </c>
      <c r="X376" s="55">
        <f>+'MIT Da'!X376+'SAR Da'!X376+'URQ Da'!X376+'ROC Da'!X376+'SM Da'!X376+'BN Da'!X376+'BS Da'!X376+'TDC Da'!X376</f>
        <v>203</v>
      </c>
      <c r="Y376" s="55">
        <f>+'MIT Da'!Y376+'SAR Da'!Y376+'URQ Da'!Y376+'ROC Da'!Y376+'SM Da'!Y376+'BN Da'!Y376+'BS Da'!Y376+'TDC Da'!Y376</f>
        <v>63</v>
      </c>
      <c r="Z376" s="219">
        <f>+'MIT Da'!Z376+'SAR Da'!Z376+'URQ Da'!Z376+'ROC Da'!Z376+'SM Da'!Z376+'BN Da'!Z376+'BS Da'!Z376+'TDC Da'!Z376</f>
        <v>957</v>
      </c>
      <c r="AA376" s="55">
        <f>+'MIT Da'!AA376+'SAR Da'!AA376+'URQ Da'!AA376+'ROC Da'!AA376+'SM Da'!AA376+'BN Da'!AA376+'BS Da'!AA376+'TDC Da'!AA376</f>
        <v>312</v>
      </c>
      <c r="AB376" s="55">
        <f>+'MIT Da'!AB376+'SAR Da'!AB376+'URQ Da'!AB376+'ROC Da'!AB376+'SM Da'!AB376+'BN Da'!AB376+'BS Da'!AB376+'TDC Da'!AB376</f>
        <v>131</v>
      </c>
      <c r="AC376" s="55">
        <f>+'MIT Da'!AC376+'SAR Da'!AC376+'URQ Da'!AC376+'ROC Da'!AC376+'SM Da'!AC376+'BN Da'!AC376+'BS Da'!AC376+'TDC Da'!AC376</f>
        <v>924</v>
      </c>
      <c r="AD376" s="219">
        <f>+'MIT Da'!AD376+'SAR Da'!AD376+'URQ Da'!AD376+'ROC Da'!AD376+'SM Da'!AD376+'BN Da'!AD376+'BS Da'!AD376+'TDC Da'!AD376</f>
        <v>1367</v>
      </c>
      <c r="AE376" s="55">
        <f>+'MIT Da'!AE376+'SAR Da'!AE376+'URQ Da'!AE376+'ROC Da'!AE376+'SM Da'!AE376+'BN Da'!AE376+'BS Da'!AE376+'TDC Da'!AE376</f>
        <v>55</v>
      </c>
      <c r="AF376" s="55">
        <f>+'MIT Da'!AF376+'SAR Da'!AF376+'URQ Da'!AF376+'ROC Da'!AF376+'SM Da'!AF376+'BN Da'!AF376+'BS Da'!AF376+'TDC Da'!AF376</f>
        <v>118</v>
      </c>
      <c r="AG376" s="55">
        <f>+'MIT Da'!AG376+'SAR Da'!AG376+'URQ Da'!AG376+'ROC Da'!AG376+'SM Da'!AG376+'BN Da'!AG376+'BS Da'!AG376+'TDC Da'!AG376</f>
        <v>481</v>
      </c>
      <c r="AH376" s="219">
        <f>+'MIT Da'!AH376+'SAR Da'!AH376+'URQ Da'!AH376+'ROC Da'!AH376+'SM Da'!AH376+'BN Da'!AH376+'BS Da'!AH376+'TDC Da'!AH376</f>
        <v>654</v>
      </c>
      <c r="AI376" s="10">
        <f>+'MIT Da'!AI376+'SAR Da'!AI376+'URQ Da'!AI376+'ROC Da'!AI376+'SM Da'!AI376+'BN Da'!AI376+'BS Da'!AI376+'TDC Da'!AI376</f>
        <v>291.86700000000002</v>
      </c>
      <c r="AJ376" s="10">
        <f>+'MIT Da'!AJ376+'SAR Da'!AJ376+'URQ Da'!AJ376+'ROC Da'!AJ376+'SM Da'!AJ376+'BN Da'!AJ376+'BS Da'!AJ376+'TDC Da'!AJ376</f>
        <v>210.09200000000001</v>
      </c>
      <c r="AK376" s="10">
        <f>+'MIT Da'!AK376+'SAR Da'!AK376+'URQ Da'!AK376+'ROC Da'!AK376+'SM Da'!AK376+'BN Da'!AK376+'BS Da'!AK376+'TDC Da'!AK376</f>
        <v>376.88299999999998</v>
      </c>
      <c r="AL376" s="222">
        <f>+'MIT Da'!AL376+'SAR Da'!AL376+'URQ Da'!AL376+'ROC Da'!AL376+'SM Da'!AL376+'BN Da'!AL376+'BS Da'!AL376+'TDC Da'!AL376</f>
        <v>878.84199999999998</v>
      </c>
      <c r="AM376" s="55">
        <f>+'MIT Da'!AM376+'SAR Da'!AM376+'URQ Da'!AM376+'ROC Da'!AM376+'SM Da'!AM376+'BN Da'!AM376+'BS Da'!AM376+'TDC Da'!AM376</f>
        <v>21</v>
      </c>
      <c r="AN376" s="55">
        <f>+'MIT Da'!AN376+'SAR Da'!AN376+'URQ Da'!AN376+'ROC Da'!AN376+'SM Da'!AN376+'BN Da'!AN376+'BS Da'!AN376+'TDC Da'!AN376</f>
        <v>56</v>
      </c>
      <c r="AO376" s="55">
        <f>+'MIT Da'!AO376+'SAR Da'!AO376+'URQ Da'!AO376+'ROC Da'!AO376+'SM Da'!AO376+'BN Da'!AO376+'BS Da'!AO376+'TDC Da'!AO376</f>
        <v>87</v>
      </c>
      <c r="AP376" s="232">
        <f>+'MIT Da'!AP376+'SAR Da'!AP376+'URQ Da'!AP376+'ROC Da'!AP376+'SM Da'!AP376+'BN Da'!AP376+'BS Da'!AP376+'TDC Da'!AP376</f>
        <v>164</v>
      </c>
      <c r="AQ376" s="55">
        <f>+'MIT Da'!AQ376+'SAR Da'!AQ376+'URQ Da'!AQ376+'ROC Da'!AQ376+'SM Da'!AQ376+'BN Da'!AQ376+'BS Da'!AQ376+'TDC Da'!AQ376</f>
        <v>504</v>
      </c>
      <c r="AR376" s="55">
        <f>+'MIT Da'!AR376+'SAR Da'!AR376+'URQ Da'!AR376+'ROC Da'!AR376+'SM Da'!AR376+'BN Da'!AR376+'BS Da'!AR376+'TDC Da'!AR376</f>
        <v>379</v>
      </c>
      <c r="AS376" s="55">
        <f>+'MIT Da'!AS376+'SAR Da'!AS376+'URQ Da'!AS376+'ROC Da'!AS376+'SM Da'!AS376+'BN Da'!AS376+'BS Da'!AS376+'TDC Da'!AS376</f>
        <v>59</v>
      </c>
      <c r="AT376" s="232">
        <f>+SUM(RED_InfraMR[[#This Row],[B.02.1 - Parque de Coches Eléctricos Motrices]:[B.02.3 - Parque de Coches Eléctricos Motrices Tipo R]])</f>
        <v>942</v>
      </c>
      <c r="AU376" s="55">
        <f>+'MIT Da'!AU376+'SAR Da'!AU376+'URQ Da'!AU376+'ROC Da'!AU376+'SM Da'!AU376+'BN Da'!AU376+'BS Da'!AU376+'TDC Da'!AU376</f>
        <v>43</v>
      </c>
      <c r="AV376" s="55">
        <f>+'MIT Da'!AV376+'SAR Da'!AV376+'URQ Da'!AV376+'ROC Da'!AV376+'SM Da'!AV376+'BN Da'!AV376+'BS Da'!AV376+'TDC Da'!AV376</f>
        <v>3</v>
      </c>
      <c r="AW376" s="55">
        <f>+'MIT Da'!AW376+'SAR Da'!AW376+'URQ Da'!AW376+'ROC Da'!AW376+'SM Da'!AW376+'BN Da'!AW376+'BS Da'!AW376+'TDC Da'!AW376</f>
        <v>68</v>
      </c>
      <c r="AX376" s="232">
        <f>+SUM(RED_InfraMR[[#This Row],[B.03.1 - Parque de Coches Motores Motrices Remolcados]:[B.03.3 - Parque de Coches Motores Motrices Cabina]])</f>
        <v>114</v>
      </c>
      <c r="AY376" s="55">
        <f>+'MIT Da'!AY376+'SAR Da'!AY376+'URQ Da'!AY376+'ROC Da'!AY376+'SM Da'!AY376+'BN Da'!AY376+'BS Da'!AY376+'TDC Da'!AY376</f>
        <v>313</v>
      </c>
      <c r="AZ376" s="55">
        <f>+'MIT Da'!AZ376+'SAR Da'!AZ376+'URQ Da'!AZ376+'ROC Da'!AZ376+'SM Da'!AZ376+'BN Da'!AZ376+'BS Da'!AZ376+'TDC Da'!AZ376</f>
        <v>139</v>
      </c>
      <c r="BA376" s="55">
        <f>+'MIT Da'!BA376+'SAR Da'!BA376+'URQ Da'!BA376+'ROC Da'!BA376+'SM Da'!BA376+'BN Da'!BA376+'BS Da'!BA376+'TDC Da'!BA376</f>
        <v>34</v>
      </c>
      <c r="BB376" s="55">
        <f>+'MIT Da'!BB376+'SAR Da'!BB376+'URQ Da'!BB376+'ROC Da'!BB376+'SM Da'!BB376+'BN Da'!BB376+'BS Da'!BB376+'TDC Da'!BB376</f>
        <v>20</v>
      </c>
      <c r="BC376" s="232">
        <f>+SUM(RED_InfraMR[[#This Row],[B.04.1 - Parque de Coches Remolcados Clase Unica]:[B.04.5 - Parque de Coches Remolcados para Servicios Especiales (Cartoneros)]])</f>
        <v>506</v>
      </c>
      <c r="BD376" s="393">
        <f>+'MIT Da'!BD376+'SAR Da'!BD376+'URQ Da'!BD376+'ROC Da'!BD376+'SM Da'!BD376+'BN Da'!BD376+'BS Da'!BD376+'TDC Da'!BD376</f>
        <v>228</v>
      </c>
      <c r="BE376" s="55">
        <f>+'MIT Da'!BE376+'SAR Da'!BE376+'URQ Da'!BE376+'ROC Da'!BE376+'SM Da'!BE376+'BN Da'!BE376+'BS Da'!BE376+'TDC Da'!BE376</f>
        <v>4</v>
      </c>
      <c r="BF376" s="55">
        <f>+'MIT Da'!BF376+'SAR Da'!BF376+'URQ Da'!BF376+'ROC Da'!BF376+'SM Da'!BF376+'BN Da'!BF376+'BS Da'!BF376+'TDC Da'!BF376</f>
        <v>131</v>
      </c>
      <c r="BG376" s="235"/>
    </row>
    <row r="385" spans="56:56">
      <c r="BD385" s="55"/>
    </row>
  </sheetData>
  <pageMargins left="0.7" right="0.7" top="0.75" bottom="0.75" header="0.3" footer="0.3"/>
  <legacyDrawing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J33"/>
  <sheetViews>
    <sheetView showGridLines="0" zoomScale="90" zoomScaleNormal="90" workbookViewId="0">
      <selection activeCell="C33" sqref="C33"/>
    </sheetView>
  </sheetViews>
  <sheetFormatPr baseColWidth="10" defaultColWidth="11" defaultRowHeight="12.75"/>
  <cols>
    <col min="1" max="1" width="4.5546875" style="1" customWidth="1"/>
    <col min="2" max="2" width="6.44140625" style="1" customWidth="1"/>
    <col min="3" max="3" width="10.44140625" style="1" customWidth="1"/>
    <col min="4" max="4" width="13" style="1" customWidth="1"/>
    <col min="5" max="5" width="10.44140625" style="1" customWidth="1"/>
    <col min="6" max="7" width="8.6640625" style="1" customWidth="1"/>
    <col min="8" max="260" width="11.21875" style="1"/>
    <col min="261" max="261" width="4.5546875" style="1" customWidth="1"/>
    <col min="262" max="262" width="7" style="1" customWidth="1"/>
    <col min="263" max="263" width="16.5546875" style="1" customWidth="1"/>
    <col min="264" max="516" width="11.21875" style="1"/>
    <col min="517" max="517" width="4.5546875" style="1" customWidth="1"/>
    <col min="518" max="518" width="7" style="1" customWidth="1"/>
    <col min="519" max="519" width="16.5546875" style="1" customWidth="1"/>
    <col min="520" max="772" width="11.21875" style="1"/>
    <col min="773" max="773" width="4.5546875" style="1" customWidth="1"/>
    <col min="774" max="774" width="7" style="1" customWidth="1"/>
    <col min="775" max="775" width="16.5546875" style="1" customWidth="1"/>
    <col min="776" max="1028" width="11.21875" style="1"/>
    <col min="1029" max="1029" width="4.5546875" style="1" customWidth="1"/>
    <col min="1030" max="1030" width="7" style="1" customWidth="1"/>
    <col min="1031" max="1031" width="16.5546875" style="1" customWidth="1"/>
    <col min="1032" max="1284" width="11.21875" style="1"/>
    <col min="1285" max="1285" width="4.5546875" style="1" customWidth="1"/>
    <col min="1286" max="1286" width="7" style="1" customWidth="1"/>
    <col min="1287" max="1287" width="16.5546875" style="1" customWidth="1"/>
    <col min="1288" max="1540" width="11.21875" style="1"/>
    <col min="1541" max="1541" width="4.5546875" style="1" customWidth="1"/>
    <col min="1542" max="1542" width="7" style="1" customWidth="1"/>
    <col min="1543" max="1543" width="16.5546875" style="1" customWidth="1"/>
    <col min="1544" max="1796" width="11.21875" style="1"/>
    <col min="1797" max="1797" width="4.5546875" style="1" customWidth="1"/>
    <col min="1798" max="1798" width="7" style="1" customWidth="1"/>
    <col min="1799" max="1799" width="16.5546875" style="1" customWidth="1"/>
    <col min="1800" max="2052" width="11.21875" style="1"/>
    <col min="2053" max="2053" width="4.5546875" style="1" customWidth="1"/>
    <col min="2054" max="2054" width="7" style="1" customWidth="1"/>
    <col min="2055" max="2055" width="16.5546875" style="1" customWidth="1"/>
    <col min="2056" max="2308" width="11.21875" style="1"/>
    <col min="2309" max="2309" width="4.5546875" style="1" customWidth="1"/>
    <col min="2310" max="2310" width="7" style="1" customWidth="1"/>
    <col min="2311" max="2311" width="16.5546875" style="1" customWidth="1"/>
    <col min="2312" max="2564" width="11.21875" style="1"/>
    <col min="2565" max="2565" width="4.5546875" style="1" customWidth="1"/>
    <col min="2566" max="2566" width="7" style="1" customWidth="1"/>
    <col min="2567" max="2567" width="16.5546875" style="1" customWidth="1"/>
    <col min="2568" max="2820" width="11.21875" style="1"/>
    <col min="2821" max="2821" width="4.5546875" style="1" customWidth="1"/>
    <col min="2822" max="2822" width="7" style="1" customWidth="1"/>
    <col min="2823" max="2823" width="16.5546875" style="1" customWidth="1"/>
    <col min="2824" max="3076" width="11.21875" style="1"/>
    <col min="3077" max="3077" width="4.5546875" style="1" customWidth="1"/>
    <col min="3078" max="3078" width="7" style="1" customWidth="1"/>
    <col min="3079" max="3079" width="16.5546875" style="1" customWidth="1"/>
    <col min="3080" max="3332" width="11.21875" style="1"/>
    <col min="3333" max="3333" width="4.5546875" style="1" customWidth="1"/>
    <col min="3334" max="3334" width="7" style="1" customWidth="1"/>
    <col min="3335" max="3335" width="16.5546875" style="1" customWidth="1"/>
    <col min="3336" max="3588" width="11.21875" style="1"/>
    <col min="3589" max="3589" width="4.5546875" style="1" customWidth="1"/>
    <col min="3590" max="3590" width="7" style="1" customWidth="1"/>
    <col min="3591" max="3591" width="16.5546875" style="1" customWidth="1"/>
    <col min="3592" max="3844" width="11.21875" style="1"/>
    <col min="3845" max="3845" width="4.5546875" style="1" customWidth="1"/>
    <col min="3846" max="3846" width="7" style="1" customWidth="1"/>
    <col min="3847" max="3847" width="16.5546875" style="1" customWidth="1"/>
    <col min="3848" max="4100" width="11.21875" style="1"/>
    <col min="4101" max="4101" width="4.5546875" style="1" customWidth="1"/>
    <col min="4102" max="4102" width="7" style="1" customWidth="1"/>
    <col min="4103" max="4103" width="16.5546875" style="1" customWidth="1"/>
    <col min="4104" max="4356" width="11.21875" style="1"/>
    <col min="4357" max="4357" width="4.5546875" style="1" customWidth="1"/>
    <col min="4358" max="4358" width="7" style="1" customWidth="1"/>
    <col min="4359" max="4359" width="16.5546875" style="1" customWidth="1"/>
    <col min="4360" max="4612" width="11.21875" style="1"/>
    <col min="4613" max="4613" width="4.5546875" style="1" customWidth="1"/>
    <col min="4614" max="4614" width="7" style="1" customWidth="1"/>
    <col min="4615" max="4615" width="16.5546875" style="1" customWidth="1"/>
    <col min="4616" max="4868" width="11.21875" style="1"/>
    <col min="4869" max="4869" width="4.5546875" style="1" customWidth="1"/>
    <col min="4870" max="4870" width="7" style="1" customWidth="1"/>
    <col min="4871" max="4871" width="16.5546875" style="1" customWidth="1"/>
    <col min="4872" max="5124" width="11.21875" style="1"/>
    <col min="5125" max="5125" width="4.5546875" style="1" customWidth="1"/>
    <col min="5126" max="5126" width="7" style="1" customWidth="1"/>
    <col min="5127" max="5127" width="16.5546875" style="1" customWidth="1"/>
    <col min="5128" max="5380" width="11.21875" style="1"/>
    <col min="5381" max="5381" width="4.5546875" style="1" customWidth="1"/>
    <col min="5382" max="5382" width="7" style="1" customWidth="1"/>
    <col min="5383" max="5383" width="16.5546875" style="1" customWidth="1"/>
    <col min="5384" max="5636" width="11.21875" style="1"/>
    <col min="5637" max="5637" width="4.5546875" style="1" customWidth="1"/>
    <col min="5638" max="5638" width="7" style="1" customWidth="1"/>
    <col min="5639" max="5639" width="16.5546875" style="1" customWidth="1"/>
    <col min="5640" max="5892" width="11.21875" style="1"/>
    <col min="5893" max="5893" width="4.5546875" style="1" customWidth="1"/>
    <col min="5894" max="5894" width="7" style="1" customWidth="1"/>
    <col min="5895" max="5895" width="16.5546875" style="1" customWidth="1"/>
    <col min="5896" max="6148" width="11.21875" style="1"/>
    <col min="6149" max="6149" width="4.5546875" style="1" customWidth="1"/>
    <col min="6150" max="6150" width="7" style="1" customWidth="1"/>
    <col min="6151" max="6151" width="16.5546875" style="1" customWidth="1"/>
    <col min="6152" max="6404" width="11.21875" style="1"/>
    <col min="6405" max="6405" width="4.5546875" style="1" customWidth="1"/>
    <col min="6406" max="6406" width="7" style="1" customWidth="1"/>
    <col min="6407" max="6407" width="16.5546875" style="1" customWidth="1"/>
    <col min="6408" max="6660" width="11.21875" style="1"/>
    <col min="6661" max="6661" width="4.5546875" style="1" customWidth="1"/>
    <col min="6662" max="6662" width="7" style="1" customWidth="1"/>
    <col min="6663" max="6663" width="16.5546875" style="1" customWidth="1"/>
    <col min="6664" max="6916" width="11.21875" style="1"/>
    <col min="6917" max="6917" width="4.5546875" style="1" customWidth="1"/>
    <col min="6918" max="6918" width="7" style="1" customWidth="1"/>
    <col min="6919" max="6919" width="16.5546875" style="1" customWidth="1"/>
    <col min="6920" max="7172" width="11.21875" style="1"/>
    <col min="7173" max="7173" width="4.5546875" style="1" customWidth="1"/>
    <col min="7174" max="7174" width="7" style="1" customWidth="1"/>
    <col min="7175" max="7175" width="16.5546875" style="1" customWidth="1"/>
    <col min="7176" max="7428" width="11.21875" style="1"/>
    <col min="7429" max="7429" width="4.5546875" style="1" customWidth="1"/>
    <col min="7430" max="7430" width="7" style="1" customWidth="1"/>
    <col min="7431" max="7431" width="16.5546875" style="1" customWidth="1"/>
    <col min="7432" max="7684" width="11.21875" style="1"/>
    <col min="7685" max="7685" width="4.5546875" style="1" customWidth="1"/>
    <col min="7686" max="7686" width="7" style="1" customWidth="1"/>
    <col min="7687" max="7687" width="16.5546875" style="1" customWidth="1"/>
    <col min="7688" max="7940" width="11.21875" style="1"/>
    <col min="7941" max="7941" width="4.5546875" style="1" customWidth="1"/>
    <col min="7942" max="7942" width="7" style="1" customWidth="1"/>
    <col min="7943" max="7943" width="16.5546875" style="1" customWidth="1"/>
    <col min="7944" max="8196" width="11.21875" style="1"/>
    <col min="8197" max="8197" width="4.5546875" style="1" customWidth="1"/>
    <col min="8198" max="8198" width="7" style="1" customWidth="1"/>
    <col min="8199" max="8199" width="16.5546875" style="1" customWidth="1"/>
    <col min="8200" max="8452" width="11.21875" style="1"/>
    <col min="8453" max="8453" width="4.5546875" style="1" customWidth="1"/>
    <col min="8454" max="8454" width="7" style="1" customWidth="1"/>
    <col min="8455" max="8455" width="16.5546875" style="1" customWidth="1"/>
    <col min="8456" max="8708" width="11.21875" style="1"/>
    <col min="8709" max="8709" width="4.5546875" style="1" customWidth="1"/>
    <col min="8710" max="8710" width="7" style="1" customWidth="1"/>
    <col min="8711" max="8711" width="16.5546875" style="1" customWidth="1"/>
    <col min="8712" max="8964" width="11.21875" style="1"/>
    <col min="8965" max="8965" width="4.5546875" style="1" customWidth="1"/>
    <col min="8966" max="8966" width="7" style="1" customWidth="1"/>
    <col min="8967" max="8967" width="16.5546875" style="1" customWidth="1"/>
    <col min="8968" max="9220" width="11.21875" style="1"/>
    <col min="9221" max="9221" width="4.5546875" style="1" customWidth="1"/>
    <col min="9222" max="9222" width="7" style="1" customWidth="1"/>
    <col min="9223" max="9223" width="16.5546875" style="1" customWidth="1"/>
    <col min="9224" max="9476" width="11.21875" style="1"/>
    <col min="9477" max="9477" width="4.5546875" style="1" customWidth="1"/>
    <col min="9478" max="9478" width="7" style="1" customWidth="1"/>
    <col min="9479" max="9479" width="16.5546875" style="1" customWidth="1"/>
    <col min="9480" max="9732" width="11.21875" style="1"/>
    <col min="9733" max="9733" width="4.5546875" style="1" customWidth="1"/>
    <col min="9734" max="9734" width="7" style="1" customWidth="1"/>
    <col min="9735" max="9735" width="16.5546875" style="1" customWidth="1"/>
    <col min="9736" max="9988" width="11.21875" style="1"/>
    <col min="9989" max="9989" width="4.5546875" style="1" customWidth="1"/>
    <col min="9990" max="9990" width="7" style="1" customWidth="1"/>
    <col min="9991" max="9991" width="16.5546875" style="1" customWidth="1"/>
    <col min="9992" max="10244" width="11.21875" style="1"/>
    <col min="10245" max="10245" width="4.5546875" style="1" customWidth="1"/>
    <col min="10246" max="10246" width="7" style="1" customWidth="1"/>
    <col min="10247" max="10247" width="16.5546875" style="1" customWidth="1"/>
    <col min="10248" max="10500" width="11.21875" style="1"/>
    <col min="10501" max="10501" width="4.5546875" style="1" customWidth="1"/>
    <col min="10502" max="10502" width="7" style="1" customWidth="1"/>
    <col min="10503" max="10503" width="16.5546875" style="1" customWidth="1"/>
    <col min="10504" max="10756" width="11.21875" style="1"/>
    <col min="10757" max="10757" width="4.5546875" style="1" customWidth="1"/>
    <col min="10758" max="10758" width="7" style="1" customWidth="1"/>
    <col min="10759" max="10759" width="16.5546875" style="1" customWidth="1"/>
    <col min="10760" max="11012" width="11.21875" style="1"/>
    <col min="11013" max="11013" width="4.5546875" style="1" customWidth="1"/>
    <col min="11014" max="11014" width="7" style="1" customWidth="1"/>
    <col min="11015" max="11015" width="16.5546875" style="1" customWidth="1"/>
    <col min="11016" max="11268" width="11.21875" style="1"/>
    <col min="11269" max="11269" width="4.5546875" style="1" customWidth="1"/>
    <col min="11270" max="11270" width="7" style="1" customWidth="1"/>
    <col min="11271" max="11271" width="16.5546875" style="1" customWidth="1"/>
    <col min="11272" max="11524" width="11.21875" style="1"/>
    <col min="11525" max="11525" width="4.5546875" style="1" customWidth="1"/>
    <col min="11526" max="11526" width="7" style="1" customWidth="1"/>
    <col min="11527" max="11527" width="16.5546875" style="1" customWidth="1"/>
    <col min="11528" max="11780" width="11.21875" style="1"/>
    <col min="11781" max="11781" width="4.5546875" style="1" customWidth="1"/>
    <col min="11782" max="11782" width="7" style="1" customWidth="1"/>
    <col min="11783" max="11783" width="16.5546875" style="1" customWidth="1"/>
    <col min="11784" max="12036" width="11.21875" style="1"/>
    <col min="12037" max="12037" width="4.5546875" style="1" customWidth="1"/>
    <col min="12038" max="12038" width="7" style="1" customWidth="1"/>
    <col min="12039" max="12039" width="16.5546875" style="1" customWidth="1"/>
    <col min="12040" max="12292" width="11.21875" style="1"/>
    <col min="12293" max="12293" width="4.5546875" style="1" customWidth="1"/>
    <col min="12294" max="12294" width="7" style="1" customWidth="1"/>
    <col min="12295" max="12295" width="16.5546875" style="1" customWidth="1"/>
    <col min="12296" max="12548" width="11.21875" style="1"/>
    <col min="12549" max="12549" width="4.5546875" style="1" customWidth="1"/>
    <col min="12550" max="12550" width="7" style="1" customWidth="1"/>
    <col min="12551" max="12551" width="16.5546875" style="1" customWidth="1"/>
    <col min="12552" max="12804" width="11.21875" style="1"/>
    <col min="12805" max="12805" width="4.5546875" style="1" customWidth="1"/>
    <col min="12806" max="12806" width="7" style="1" customWidth="1"/>
    <col min="12807" max="12807" width="16.5546875" style="1" customWidth="1"/>
    <col min="12808" max="13060" width="11.21875" style="1"/>
    <col min="13061" max="13061" width="4.5546875" style="1" customWidth="1"/>
    <col min="13062" max="13062" width="7" style="1" customWidth="1"/>
    <col min="13063" max="13063" width="16.5546875" style="1" customWidth="1"/>
    <col min="13064" max="13316" width="11.21875" style="1"/>
    <col min="13317" max="13317" width="4.5546875" style="1" customWidth="1"/>
    <col min="13318" max="13318" width="7" style="1" customWidth="1"/>
    <col min="13319" max="13319" width="16.5546875" style="1" customWidth="1"/>
    <col min="13320" max="13572" width="11.21875" style="1"/>
    <col min="13573" max="13573" width="4.5546875" style="1" customWidth="1"/>
    <col min="13574" max="13574" width="7" style="1" customWidth="1"/>
    <col min="13575" max="13575" width="16.5546875" style="1" customWidth="1"/>
    <col min="13576" max="13828" width="11.21875" style="1"/>
    <col min="13829" max="13829" width="4.5546875" style="1" customWidth="1"/>
    <col min="13830" max="13830" width="7" style="1" customWidth="1"/>
    <col min="13831" max="13831" width="16.5546875" style="1" customWidth="1"/>
    <col min="13832" max="14084" width="11.21875" style="1"/>
    <col min="14085" max="14085" width="4.5546875" style="1" customWidth="1"/>
    <col min="14086" max="14086" width="7" style="1" customWidth="1"/>
    <col min="14087" max="14087" width="16.5546875" style="1" customWidth="1"/>
    <col min="14088" max="14340" width="11.21875" style="1"/>
    <col min="14341" max="14341" width="4.5546875" style="1" customWidth="1"/>
    <col min="14342" max="14342" width="7" style="1" customWidth="1"/>
    <col min="14343" max="14343" width="16.5546875" style="1" customWidth="1"/>
    <col min="14344" max="14596" width="11.21875" style="1"/>
    <col min="14597" max="14597" width="4.5546875" style="1" customWidth="1"/>
    <col min="14598" max="14598" width="7" style="1" customWidth="1"/>
    <col min="14599" max="14599" width="16.5546875" style="1" customWidth="1"/>
    <col min="14600" max="14852" width="11.21875" style="1"/>
    <col min="14853" max="14853" width="4.5546875" style="1" customWidth="1"/>
    <col min="14854" max="14854" width="7" style="1" customWidth="1"/>
    <col min="14855" max="14855" width="16.5546875" style="1" customWidth="1"/>
    <col min="14856" max="15108" width="11.21875" style="1"/>
    <col min="15109" max="15109" width="4.5546875" style="1" customWidth="1"/>
    <col min="15110" max="15110" width="7" style="1" customWidth="1"/>
    <col min="15111" max="15111" width="16.5546875" style="1" customWidth="1"/>
    <col min="15112" max="15364" width="11.21875" style="1"/>
    <col min="15365" max="15365" width="4.5546875" style="1" customWidth="1"/>
    <col min="15366" max="15366" width="7" style="1" customWidth="1"/>
    <col min="15367" max="15367" width="16.5546875" style="1" customWidth="1"/>
    <col min="15368" max="15620" width="11.21875" style="1"/>
    <col min="15621" max="15621" width="4.5546875" style="1" customWidth="1"/>
    <col min="15622" max="15622" width="7" style="1" customWidth="1"/>
    <col min="15623" max="15623" width="16.5546875" style="1" customWidth="1"/>
    <col min="15624" max="15876" width="11.21875" style="1"/>
    <col min="15877" max="15877" width="4.5546875" style="1" customWidth="1"/>
    <col min="15878" max="15878" width="7" style="1" customWidth="1"/>
    <col min="15879" max="15879" width="16.5546875" style="1" customWidth="1"/>
    <col min="15880" max="16132" width="11.21875" style="1"/>
    <col min="16133" max="16133" width="4.5546875" style="1" customWidth="1"/>
    <col min="16134" max="16134" width="7" style="1" customWidth="1"/>
    <col min="16135" max="16135" width="16.5546875" style="1" customWidth="1"/>
    <col min="16136" max="16384" width="11.21875" style="1"/>
  </cols>
  <sheetData>
    <row r="1" spans="1:10" ht="33">
      <c r="A1" s="2" t="s">
        <v>373</v>
      </c>
    </row>
    <row r="2" spans="1:10" ht="29.25">
      <c r="A2" s="3" t="s">
        <v>83</v>
      </c>
    </row>
    <row r="5" spans="1:10" ht="26.45" customHeight="1">
      <c r="A5" s="4" t="s">
        <v>85</v>
      </c>
      <c r="B5" s="4" t="s">
        <v>92</v>
      </c>
      <c r="C5" s="4" t="s">
        <v>374</v>
      </c>
      <c r="D5" s="4" t="s">
        <v>88</v>
      </c>
      <c r="E5" s="4" t="s">
        <v>89</v>
      </c>
      <c r="F5" s="4" t="s">
        <v>90</v>
      </c>
      <c r="G5" s="4" t="s">
        <v>91</v>
      </c>
      <c r="I5" s="1" t="s">
        <v>375</v>
      </c>
    </row>
    <row r="6" spans="1:10">
      <c r="A6" s="1">
        <v>1</v>
      </c>
      <c r="B6" s="7">
        <v>0</v>
      </c>
      <c r="C6" s="1" t="s">
        <v>98</v>
      </c>
      <c r="D6" s="1" t="s">
        <v>87</v>
      </c>
      <c r="E6" s="1" t="s">
        <v>99</v>
      </c>
      <c r="F6" s="8">
        <v>-58.373159999999601</v>
      </c>
      <c r="G6" s="8">
        <v>-34.588811000000099</v>
      </c>
      <c r="I6" s="1" t="s">
        <v>376</v>
      </c>
    </row>
    <row r="7" spans="1:10">
      <c r="A7" s="1">
        <v>2</v>
      </c>
      <c r="B7" s="7">
        <v>6.3433400000000004</v>
      </c>
      <c r="C7" s="1" t="s">
        <v>377</v>
      </c>
      <c r="D7" s="1" t="s">
        <v>87</v>
      </c>
      <c r="E7" s="1" t="s">
        <v>99</v>
      </c>
      <c r="F7" s="8">
        <v>-58.426485000000099</v>
      </c>
      <c r="G7" s="8">
        <v>-34.578334999999797</v>
      </c>
      <c r="I7" s="1" t="s">
        <v>378</v>
      </c>
    </row>
    <row r="8" spans="1:10">
      <c r="A8" s="180">
        <v>3</v>
      </c>
      <c r="B8" s="181">
        <v>8.7874800000000004</v>
      </c>
      <c r="C8" s="180" t="s">
        <v>379</v>
      </c>
      <c r="D8" s="180" t="s">
        <v>87</v>
      </c>
      <c r="E8" s="180" t="s">
        <v>99</v>
      </c>
      <c r="F8" s="182">
        <v>-58.45</v>
      </c>
      <c r="G8" s="182">
        <v>-34.6</v>
      </c>
    </row>
    <row r="9" spans="1:10">
      <c r="A9" s="1">
        <v>4</v>
      </c>
      <c r="B9" s="7">
        <v>10.65123</v>
      </c>
      <c r="C9" s="1" t="s">
        <v>380</v>
      </c>
      <c r="D9" s="1" t="s">
        <v>87</v>
      </c>
      <c r="E9" s="1" t="s">
        <v>99</v>
      </c>
      <c r="F9" s="35">
        <v>-58.466700000000003</v>
      </c>
      <c r="G9" s="35">
        <v>-34.596800000000002</v>
      </c>
      <c r="I9" s="1" t="s">
        <v>381</v>
      </c>
      <c r="J9" s="7">
        <f>+B27-B25</f>
        <v>16.859909999999999</v>
      </c>
    </row>
    <row r="10" spans="1:10">
      <c r="A10" s="1">
        <v>5</v>
      </c>
      <c r="B10" s="7">
        <v>13.27562</v>
      </c>
      <c r="C10" s="1" t="s">
        <v>382</v>
      </c>
      <c r="D10" s="1" t="s">
        <v>87</v>
      </c>
      <c r="E10" s="1" t="s">
        <v>99</v>
      </c>
      <c r="F10" s="8">
        <v>-58.494380999999898</v>
      </c>
      <c r="G10" s="8">
        <v>-34.6014109999997</v>
      </c>
      <c r="I10" s="36" t="s">
        <v>383</v>
      </c>
      <c r="J10" s="1">
        <f>+J9/3</f>
        <v>5.6199699999999995</v>
      </c>
    </row>
    <row r="11" spans="1:10">
      <c r="A11" s="1">
        <v>6</v>
      </c>
      <c r="B11" s="7">
        <v>14.98962</v>
      </c>
      <c r="C11" s="1" t="s">
        <v>384</v>
      </c>
      <c r="D11" s="1" t="s">
        <v>87</v>
      </c>
      <c r="E11" s="1" t="s">
        <v>99</v>
      </c>
      <c r="F11" s="8">
        <v>-58.512964000000601</v>
      </c>
      <c r="G11" s="8">
        <v>-34.602553000000398</v>
      </c>
      <c r="I11" s="1" t="s">
        <v>385</v>
      </c>
      <c r="J11" s="7">
        <f>+B25+J10</f>
        <v>61.06006</v>
      </c>
    </row>
    <row r="12" spans="1:10">
      <c r="A12" s="1">
        <v>7</v>
      </c>
      <c r="B12" s="7">
        <v>16.378499999999999</v>
      </c>
      <c r="C12" s="1" t="s">
        <v>386</v>
      </c>
      <c r="D12" s="1" t="s">
        <v>87</v>
      </c>
      <c r="E12" s="1" t="s">
        <v>196</v>
      </c>
      <c r="F12" s="8">
        <v>-58.528234000000097</v>
      </c>
      <c r="G12" s="8">
        <v>-34.603312999999702</v>
      </c>
    </row>
    <row r="13" spans="1:10">
      <c r="A13" s="1">
        <v>8</v>
      </c>
      <c r="B13" s="7">
        <v>17.56926</v>
      </c>
      <c r="C13" s="1" t="s">
        <v>387</v>
      </c>
      <c r="D13" s="1" t="s">
        <v>87</v>
      </c>
      <c r="E13" s="1" t="s">
        <v>196</v>
      </c>
      <c r="F13" s="8">
        <v>-58.541405999999803</v>
      </c>
      <c r="G13" s="8">
        <v>-34.603848999999499</v>
      </c>
      <c r="I13" s="1" t="s">
        <v>388</v>
      </c>
      <c r="J13" s="7">
        <f>+J11-B10</f>
        <v>47.784440000000004</v>
      </c>
    </row>
    <row r="14" spans="1:10">
      <c r="A14" s="1">
        <v>9</v>
      </c>
      <c r="B14" s="7">
        <v>19.739879999999999</v>
      </c>
      <c r="C14" s="1" t="s">
        <v>389</v>
      </c>
      <c r="D14" s="1" t="s">
        <v>87</v>
      </c>
      <c r="E14" s="1" t="s">
        <v>196</v>
      </c>
      <c r="F14" s="8">
        <v>-58.564236999999302</v>
      </c>
      <c r="G14" s="8">
        <v>-34.6047340000002</v>
      </c>
    </row>
    <row r="15" spans="1:10">
      <c r="A15" s="1">
        <v>10</v>
      </c>
      <c r="B15" s="7">
        <v>22.643619999999999</v>
      </c>
      <c r="C15" s="1" t="s">
        <v>390</v>
      </c>
      <c r="D15" s="1" t="s">
        <v>87</v>
      </c>
      <c r="E15" s="1" t="s">
        <v>196</v>
      </c>
      <c r="F15" s="8">
        <v>-58.596034999999802</v>
      </c>
      <c r="G15" s="8">
        <v>-34.6050570000004</v>
      </c>
    </row>
    <row r="16" spans="1:10">
      <c r="A16" s="1">
        <v>11</v>
      </c>
      <c r="B16" s="7">
        <v>26.384709999999998</v>
      </c>
      <c r="C16" s="1" t="s">
        <v>391</v>
      </c>
      <c r="D16" s="1" t="s">
        <v>87</v>
      </c>
      <c r="E16" s="1" t="s">
        <v>391</v>
      </c>
      <c r="F16" s="8">
        <v>-58.632861999999299</v>
      </c>
      <c r="G16" s="8">
        <v>-34.590665999999999</v>
      </c>
    </row>
    <row r="17" spans="1:10">
      <c r="A17" s="1">
        <v>12</v>
      </c>
      <c r="B17" s="7">
        <v>29</v>
      </c>
      <c r="C17" s="1" t="s">
        <v>392</v>
      </c>
      <c r="D17" s="1" t="s">
        <v>87</v>
      </c>
      <c r="E17" s="1" t="s">
        <v>391</v>
      </c>
      <c r="F17" s="8">
        <v>-58.656998999999601</v>
      </c>
      <c r="G17" s="8">
        <v>-34.5782209999998</v>
      </c>
      <c r="I17" s="25" t="s">
        <v>156</v>
      </c>
      <c r="J17" s="26">
        <v>21</v>
      </c>
    </row>
    <row r="18" spans="1:10">
      <c r="A18" s="1">
        <v>13</v>
      </c>
      <c r="B18" s="7">
        <v>32.061250000000001</v>
      </c>
      <c r="C18" s="1" t="s">
        <v>393</v>
      </c>
      <c r="D18" s="1" t="s">
        <v>87</v>
      </c>
      <c r="E18" s="1" t="s">
        <v>240</v>
      </c>
      <c r="F18" s="8">
        <v>-58.685612000000503</v>
      </c>
      <c r="G18" s="8">
        <v>-34.563233000000501</v>
      </c>
      <c r="I18" s="25" t="s">
        <v>157</v>
      </c>
      <c r="J18" s="26">
        <v>1</v>
      </c>
    </row>
    <row r="19" spans="1:10">
      <c r="A19" s="1">
        <v>14</v>
      </c>
      <c r="B19" s="7">
        <v>34.295169999999999</v>
      </c>
      <c r="C19" s="1" t="s">
        <v>394</v>
      </c>
      <c r="D19" s="1" t="s">
        <v>87</v>
      </c>
      <c r="E19" s="1" t="s">
        <v>240</v>
      </c>
      <c r="F19" s="8">
        <v>-58.703277000000398</v>
      </c>
      <c r="G19" s="8">
        <v>-34.551092000000303</v>
      </c>
      <c r="I19" s="25" t="s">
        <v>158</v>
      </c>
      <c r="J19" s="26">
        <v>0</v>
      </c>
    </row>
    <row r="20" spans="1:10">
      <c r="A20" s="1">
        <v>15</v>
      </c>
      <c r="B20" s="7">
        <v>35.489280000000001</v>
      </c>
      <c r="C20" s="1" t="s">
        <v>240</v>
      </c>
      <c r="D20" s="1" t="s">
        <v>87</v>
      </c>
      <c r="E20" s="1" t="s">
        <v>240</v>
      </c>
      <c r="F20" s="8">
        <v>-58.7131290000005</v>
      </c>
      <c r="G20" s="8">
        <v>-34.5441280000002</v>
      </c>
      <c r="I20" s="27" t="s">
        <v>159</v>
      </c>
      <c r="J20" s="28">
        <f>SUM(J17:J19)</f>
        <v>22</v>
      </c>
    </row>
    <row r="21" spans="1:10">
      <c r="A21" s="1">
        <v>16</v>
      </c>
      <c r="B21" s="7">
        <v>39.955260000000003</v>
      </c>
      <c r="C21" s="1" t="s">
        <v>395</v>
      </c>
      <c r="D21" s="1" t="s">
        <v>87</v>
      </c>
      <c r="E21" s="1" t="s">
        <v>395</v>
      </c>
      <c r="F21" s="8">
        <v>-58.749758999999202</v>
      </c>
      <c r="G21" s="8">
        <v>-34.519112999999699</v>
      </c>
    </row>
    <row r="22" spans="1:10">
      <c r="A22" s="1">
        <v>17</v>
      </c>
      <c r="B22" s="7">
        <v>45</v>
      </c>
      <c r="C22" s="1" t="s">
        <v>396</v>
      </c>
      <c r="D22" s="1" t="s">
        <v>87</v>
      </c>
      <c r="E22" s="1" t="s">
        <v>395</v>
      </c>
      <c r="F22" s="8">
        <v>-58.797535000000401</v>
      </c>
      <c r="G22" s="8">
        <v>-34.503827000000399</v>
      </c>
    </row>
    <row r="23" spans="1:10" ht="15">
      <c r="A23" s="1">
        <v>18</v>
      </c>
      <c r="B23" s="7">
        <v>48.640410000000003</v>
      </c>
      <c r="C23" s="1" t="s">
        <v>397</v>
      </c>
      <c r="D23" s="1" t="s">
        <v>87</v>
      </c>
      <c r="E23" s="1" t="s">
        <v>168</v>
      </c>
      <c r="F23" s="8">
        <v>-58.838886000000002</v>
      </c>
      <c r="G23" s="8">
        <v>-34.490421999999903</v>
      </c>
      <c r="I23"/>
    </row>
    <row r="24" spans="1:10">
      <c r="A24" s="1">
        <v>19</v>
      </c>
      <c r="B24" s="7">
        <v>52.348529999999997</v>
      </c>
      <c r="C24" s="1" t="s">
        <v>398</v>
      </c>
      <c r="D24" s="1" t="s">
        <v>217</v>
      </c>
      <c r="E24" s="1" t="s">
        <v>168</v>
      </c>
      <c r="F24" s="8">
        <v>-58.876929999999298</v>
      </c>
      <c r="G24" s="8">
        <v>-34.476690999999903</v>
      </c>
    </row>
    <row r="25" spans="1:10">
      <c r="A25" s="1">
        <v>20</v>
      </c>
      <c r="B25" s="7">
        <v>55.440089999999998</v>
      </c>
      <c r="C25" s="1" t="s">
        <v>168</v>
      </c>
      <c r="D25" s="1" t="s">
        <v>87</v>
      </c>
      <c r="E25" s="1" t="s">
        <v>168</v>
      </c>
      <c r="F25" s="8">
        <v>-58.907612999999799</v>
      </c>
      <c r="G25" s="8">
        <v>-34.4670750000002</v>
      </c>
    </row>
    <row r="26" spans="1:10">
      <c r="A26" s="1">
        <v>21</v>
      </c>
      <c r="B26" s="7">
        <v>64.7</v>
      </c>
      <c r="C26" s="1" t="s">
        <v>399</v>
      </c>
      <c r="D26" s="1" t="s">
        <v>87</v>
      </c>
      <c r="E26" s="1" t="s">
        <v>168</v>
      </c>
      <c r="F26" s="8">
        <v>-59.004898999999597</v>
      </c>
      <c r="G26" s="8">
        <v>-34.452961999999701</v>
      </c>
    </row>
    <row r="27" spans="1:10">
      <c r="A27" s="1">
        <v>22</v>
      </c>
      <c r="B27" s="7">
        <v>72.3</v>
      </c>
      <c r="C27" s="1" t="s">
        <v>400</v>
      </c>
      <c r="D27" s="1" t="s">
        <v>87</v>
      </c>
      <c r="E27" s="1" t="s">
        <v>205</v>
      </c>
      <c r="F27" s="8">
        <v>-59.0766689999992</v>
      </c>
      <c r="G27" s="8">
        <v>-34.487533999999897</v>
      </c>
      <c r="I27" s="7"/>
    </row>
    <row r="28" spans="1:10">
      <c r="B28" s="7"/>
    </row>
    <row r="29" spans="1:10">
      <c r="A29" s="1" t="s">
        <v>401</v>
      </c>
    </row>
    <row r="31" spans="1:10">
      <c r="B31" s="7">
        <f>+B27-B10</f>
        <v>59.024379999999994</v>
      </c>
    </row>
    <row r="32" spans="1:10">
      <c r="B32" s="1">
        <f>+B10*2</f>
        <v>26.55124</v>
      </c>
    </row>
    <row r="33" spans="3:3">
      <c r="C33" s="7"/>
    </row>
  </sheetData>
  <pageMargins left="0.7" right="0.7" top="0.75" bottom="0.75" header="0.3" footer="0.3"/>
  <drawing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76"/>
  <sheetViews>
    <sheetView zoomScale="80" zoomScaleNormal="80" workbookViewId="0">
      <pane xSplit="2" ySplit="1" topLeftCell="AU366" activePane="bottomRight" state="frozen"/>
      <selection activeCell="BG368" sqref="BG368"/>
      <selection pane="topRight" activeCell="BG368" sqref="BG368"/>
      <selection pane="bottomLeft" activeCell="BG368" sqref="BG368"/>
      <selection pane="bottomRight" activeCell="BB366" sqref="BB366"/>
    </sheetView>
  </sheetViews>
  <sheetFormatPr baseColWidth="10" defaultColWidth="11.5546875" defaultRowHeight="12.75"/>
  <cols>
    <col min="1" max="2" width="11.5546875" style="59"/>
    <col min="3" max="6" width="10.77734375" style="59" customWidth="1"/>
    <col min="7" max="8" width="10.77734375" style="208" customWidth="1"/>
    <col min="9" max="13" width="10.77734375" style="59" customWidth="1"/>
    <col min="14" max="15" width="10.77734375" style="208" customWidth="1"/>
    <col min="16" max="18" width="10.77734375" style="59" customWidth="1"/>
    <col min="19" max="20" width="10.77734375" style="211" customWidth="1"/>
    <col min="21" max="25" width="10.77734375" style="59" customWidth="1"/>
    <col min="26" max="26" width="10.77734375" style="217" customWidth="1"/>
    <col min="27" max="29" width="10.77734375" style="59" customWidth="1"/>
    <col min="30" max="30" width="10.77734375" style="217" customWidth="1"/>
    <col min="31" max="33" width="10.77734375" style="59" customWidth="1"/>
    <col min="34" max="34" width="10.77734375" style="217" customWidth="1"/>
    <col min="35" max="37" width="10.77734375" style="59" customWidth="1"/>
    <col min="38" max="38" width="10.77734375" style="225" customWidth="1"/>
    <col min="39" max="41" width="10.77734375" style="59" customWidth="1"/>
    <col min="42" max="42" width="10.77734375" style="230" customWidth="1"/>
    <col min="43" max="45" width="10.77734375" style="59" customWidth="1"/>
    <col min="46" max="46" width="10.77734375" style="230" customWidth="1"/>
    <col min="47" max="49" width="10.77734375" style="59" customWidth="1"/>
    <col min="50" max="50" width="10.77734375" style="230" customWidth="1"/>
    <col min="51" max="53" width="10.77734375" style="59" customWidth="1"/>
    <col min="54" max="56" width="10.77734375" style="389" customWidth="1"/>
    <col min="57" max="58" width="10.77734375" style="59" customWidth="1"/>
    <col min="59" max="59" width="10.77734375" style="240" customWidth="1"/>
    <col min="60" max="60" width="35.6640625" style="59" customWidth="1"/>
    <col min="61" max="16384" width="11.5546875" style="59"/>
  </cols>
  <sheetData>
    <row r="1" spans="1:60" s="63" customFormat="1" ht="127.5">
      <c r="A1" s="60" t="s">
        <v>3</v>
      </c>
      <c r="B1" s="60" t="s">
        <v>4</v>
      </c>
      <c r="C1" s="61" t="s">
        <v>5</v>
      </c>
      <c r="D1" s="61" t="s">
        <v>6</v>
      </c>
      <c r="E1" s="61" t="s">
        <v>7</v>
      </c>
      <c r="F1" s="61" t="s">
        <v>8</v>
      </c>
      <c r="G1" s="206" t="s">
        <v>2</v>
      </c>
      <c r="H1" s="206" t="s">
        <v>9</v>
      </c>
      <c r="I1" s="61" t="s">
        <v>10</v>
      </c>
      <c r="J1" s="61" t="s">
        <v>11</v>
      </c>
      <c r="K1" s="61" t="s">
        <v>12</v>
      </c>
      <c r="L1" s="61" t="s">
        <v>13</v>
      </c>
      <c r="M1" s="61" t="s">
        <v>14</v>
      </c>
      <c r="N1" s="206" t="s">
        <v>15</v>
      </c>
      <c r="O1" s="206" t="s">
        <v>16</v>
      </c>
      <c r="P1" s="60" t="s">
        <v>17</v>
      </c>
      <c r="Q1" s="60" t="s">
        <v>18</v>
      </c>
      <c r="R1" s="60" t="s">
        <v>19</v>
      </c>
      <c r="S1" s="210" t="s">
        <v>20</v>
      </c>
      <c r="T1" s="209" t="s">
        <v>644</v>
      </c>
      <c r="U1" s="60" t="s">
        <v>21</v>
      </c>
      <c r="V1" s="60" t="s">
        <v>22</v>
      </c>
      <c r="W1" s="60" t="s">
        <v>23</v>
      </c>
      <c r="X1" s="60" t="s">
        <v>24</v>
      </c>
      <c r="Y1" s="60" t="s">
        <v>25</v>
      </c>
      <c r="Z1" s="216" t="s">
        <v>26</v>
      </c>
      <c r="AA1" s="60" t="s">
        <v>27</v>
      </c>
      <c r="AB1" s="60" t="s">
        <v>28</v>
      </c>
      <c r="AC1" s="60" t="s">
        <v>29</v>
      </c>
      <c r="AD1" s="216" t="s">
        <v>30</v>
      </c>
      <c r="AE1" s="60" t="s">
        <v>31</v>
      </c>
      <c r="AF1" s="60" t="s">
        <v>32</v>
      </c>
      <c r="AG1" s="60" t="s">
        <v>33</v>
      </c>
      <c r="AH1" s="216" t="s">
        <v>34</v>
      </c>
      <c r="AI1" s="61" t="s">
        <v>35</v>
      </c>
      <c r="AJ1" s="61" t="s">
        <v>36</v>
      </c>
      <c r="AK1" s="61" t="s">
        <v>37</v>
      </c>
      <c r="AL1" s="223" t="s">
        <v>38</v>
      </c>
      <c r="AM1" s="60" t="s">
        <v>39</v>
      </c>
      <c r="AN1" s="60" t="s">
        <v>40</v>
      </c>
      <c r="AO1" s="60" t="s">
        <v>41</v>
      </c>
      <c r="AP1" s="229" t="s">
        <v>42</v>
      </c>
      <c r="AQ1" s="60" t="s">
        <v>43</v>
      </c>
      <c r="AR1" s="60" t="s">
        <v>44</v>
      </c>
      <c r="AS1" s="60" t="s">
        <v>45</v>
      </c>
      <c r="AT1" s="229" t="s">
        <v>46</v>
      </c>
      <c r="AU1" s="60" t="s">
        <v>47</v>
      </c>
      <c r="AV1" s="60" t="s">
        <v>48</v>
      </c>
      <c r="AW1" s="60" t="s">
        <v>49</v>
      </c>
      <c r="AX1" s="229" t="s">
        <v>50</v>
      </c>
      <c r="AY1" s="60" t="s">
        <v>51</v>
      </c>
      <c r="AZ1" s="60" t="s">
        <v>52</v>
      </c>
      <c r="BA1" s="60" t="s">
        <v>53</v>
      </c>
      <c r="BB1" s="60" t="s">
        <v>55</v>
      </c>
      <c r="BC1" s="229" t="s">
        <v>56</v>
      </c>
      <c r="BD1" s="379" t="s">
        <v>54</v>
      </c>
      <c r="BE1" s="60" t="s">
        <v>57</v>
      </c>
      <c r="BF1" s="60" t="s">
        <v>58</v>
      </c>
      <c r="BG1" s="238" t="s">
        <v>59</v>
      </c>
      <c r="BH1" s="60" t="s">
        <v>60</v>
      </c>
    </row>
    <row r="2" spans="1:60">
      <c r="A2" s="59">
        <v>1993</v>
      </c>
      <c r="B2" s="59" t="s">
        <v>61</v>
      </c>
      <c r="C2" s="62">
        <v>2.0699999999999998</v>
      </c>
      <c r="D2" s="62">
        <v>52.25</v>
      </c>
      <c r="E2" s="62">
        <v>0</v>
      </c>
      <c r="F2" s="62">
        <v>0</v>
      </c>
      <c r="G2" s="207">
        <f>SUM(C2:F2)</f>
        <v>54.32</v>
      </c>
      <c r="H2" s="207">
        <v>54.32</v>
      </c>
      <c r="I2" s="62">
        <v>51.944000000000003</v>
      </c>
      <c r="J2" s="62">
        <v>106.57</v>
      </c>
      <c r="K2" s="62">
        <v>26.26</v>
      </c>
      <c r="L2" s="62">
        <v>0</v>
      </c>
      <c r="M2" s="62">
        <v>0</v>
      </c>
      <c r="N2" s="192">
        <f>+BN_InfraMR[[#This Row],[A.03.1 -  Longitud de Vías de Explotación No Electrificadas Troncales y Ramales (vía principal) (km)]]+BN_InfraMR[[#This Row],[A.04.1 -  Longitud de Vías de Explotación Electrificadas Troncales y Ramales (vía principal) (km)]]</f>
        <v>106.57</v>
      </c>
      <c r="O2" s="207">
        <v>106.57</v>
      </c>
      <c r="P2" s="59">
        <v>15</v>
      </c>
      <c r="Q2" s="59">
        <v>7</v>
      </c>
      <c r="R2" s="59">
        <v>0</v>
      </c>
      <c r="S2" s="211">
        <f t="shared" ref="S2:S65" si="0">SUM(P2:R2)</f>
        <v>22</v>
      </c>
      <c r="T2" s="211">
        <v>22</v>
      </c>
      <c r="U2" s="59">
        <v>2</v>
      </c>
      <c r="V2" s="59">
        <v>36</v>
      </c>
      <c r="W2" s="59">
        <v>0</v>
      </c>
      <c r="X2" s="59">
        <v>9</v>
      </c>
      <c r="Y2" s="59">
        <v>0</v>
      </c>
      <c r="Z2" s="217">
        <f t="shared" ref="Z2:Z65" si="1">SUM(U2:Y2)</f>
        <v>47</v>
      </c>
      <c r="AA2" s="59">
        <v>7</v>
      </c>
      <c r="AB2" s="59">
        <v>5</v>
      </c>
      <c r="AC2" s="59">
        <f>+BN_InfraMR[[#This Row],[Total Pasos Vehiculares a Nivel]]</f>
        <v>47</v>
      </c>
      <c r="AD2" s="217">
        <f t="shared" ref="AD2:AD65" si="2">SUM(AA2:AC2)</f>
        <v>59</v>
      </c>
      <c r="AE2" s="59">
        <v>1</v>
      </c>
      <c r="AF2" s="59">
        <v>4</v>
      </c>
      <c r="AG2" s="59">
        <v>26</v>
      </c>
      <c r="AH2" s="217">
        <f t="shared" ref="AH2:AH65" si="3">SUM(AE2:AG2)</f>
        <v>31</v>
      </c>
      <c r="AI2" s="62">
        <v>51.92</v>
      </c>
      <c r="AJ2" s="62">
        <v>2.4</v>
      </c>
      <c r="AK2" s="62">
        <v>0</v>
      </c>
      <c r="AL2" s="224">
        <f t="shared" ref="AL2:AL65" si="4">SUM(AI2:AK2)</f>
        <v>54.32</v>
      </c>
      <c r="AM2" s="59">
        <v>0</v>
      </c>
      <c r="AN2" s="59">
        <v>20</v>
      </c>
      <c r="AO2" s="59">
        <v>0</v>
      </c>
      <c r="AP2" s="230">
        <f>SUM(AM2:AO2)</f>
        <v>20</v>
      </c>
      <c r="AQ2" s="59">
        <v>0</v>
      </c>
      <c r="AR2" s="59">
        <v>0</v>
      </c>
      <c r="AS2" s="59">
        <v>0</v>
      </c>
      <c r="AT2" s="230">
        <f>SUM(AQ2:AS2)</f>
        <v>0</v>
      </c>
      <c r="AU2" s="59">
        <v>0</v>
      </c>
      <c r="AV2" s="59">
        <v>0</v>
      </c>
      <c r="AW2" s="59">
        <v>0</v>
      </c>
      <c r="AX2" s="230">
        <f>SUM(AU2:AW2)</f>
        <v>0</v>
      </c>
      <c r="AY2" s="59">
        <v>60</v>
      </c>
      <c r="AZ2" s="59">
        <v>42</v>
      </c>
      <c r="BA2" s="59">
        <v>0</v>
      </c>
      <c r="BB2" s="59">
        <v>0</v>
      </c>
      <c r="BC2" s="230">
        <f>SUM(AY2:BB2)</f>
        <v>102</v>
      </c>
      <c r="BD2" s="380">
        <v>0</v>
      </c>
      <c r="BE2" s="59">
        <v>1</v>
      </c>
      <c r="BF2" s="59">
        <v>38</v>
      </c>
      <c r="BG2" s="239">
        <v>1000</v>
      </c>
    </row>
    <row r="3" spans="1:60">
      <c r="A3" s="59">
        <v>1993</v>
      </c>
      <c r="B3" s="59" t="s">
        <v>62</v>
      </c>
      <c r="C3" s="62">
        <v>2.0699999999999998</v>
      </c>
      <c r="D3" s="62">
        <v>52.25</v>
      </c>
      <c r="E3" s="62">
        <v>0</v>
      </c>
      <c r="F3" s="62">
        <v>0</v>
      </c>
      <c r="G3" s="207">
        <f t="shared" ref="G3:G66" si="5">SUM(C3:F3)</f>
        <v>54.32</v>
      </c>
      <c r="H3" s="207">
        <v>54.32</v>
      </c>
      <c r="I3" s="62">
        <v>51.944000000000003</v>
      </c>
      <c r="J3" s="62">
        <v>106.57</v>
      </c>
      <c r="K3" s="62">
        <v>26.26</v>
      </c>
      <c r="L3" s="62">
        <v>0</v>
      </c>
      <c r="M3" s="62">
        <v>0</v>
      </c>
      <c r="N3" s="192">
        <f>+BN_InfraMR[[#This Row],[A.03.1 -  Longitud de Vías de Explotación No Electrificadas Troncales y Ramales (vía principal) (km)]]+BN_InfraMR[[#This Row],[A.04.1 -  Longitud de Vías de Explotación Electrificadas Troncales y Ramales (vía principal) (km)]]</f>
        <v>106.57</v>
      </c>
      <c r="O3" s="207">
        <v>106.57</v>
      </c>
      <c r="P3" s="59">
        <v>15</v>
      </c>
      <c r="Q3" s="59">
        <v>7</v>
      </c>
      <c r="R3" s="59">
        <v>0</v>
      </c>
      <c r="S3" s="211">
        <f t="shared" si="0"/>
        <v>22</v>
      </c>
      <c r="T3" s="211">
        <v>22</v>
      </c>
      <c r="U3" s="59">
        <v>2</v>
      </c>
      <c r="V3" s="59">
        <v>36</v>
      </c>
      <c r="W3" s="59">
        <v>0</v>
      </c>
      <c r="X3" s="59">
        <v>9</v>
      </c>
      <c r="Y3" s="59">
        <v>0</v>
      </c>
      <c r="Z3" s="217">
        <f t="shared" si="1"/>
        <v>47</v>
      </c>
      <c r="AA3" s="59">
        <v>7</v>
      </c>
      <c r="AB3" s="59">
        <v>5</v>
      </c>
      <c r="AC3" s="59">
        <f>+BN_InfraMR[[#This Row],[Total Pasos Vehiculares a Nivel]]</f>
        <v>47</v>
      </c>
      <c r="AD3" s="217">
        <f t="shared" si="2"/>
        <v>59</v>
      </c>
      <c r="AE3" s="59">
        <v>1</v>
      </c>
      <c r="AF3" s="59">
        <v>4</v>
      </c>
      <c r="AG3" s="59">
        <v>26</v>
      </c>
      <c r="AH3" s="217">
        <f t="shared" ref="AH3:AH25" si="6">SUM(AE3:AG3)</f>
        <v>31</v>
      </c>
      <c r="AI3" s="62">
        <v>51.92</v>
      </c>
      <c r="AJ3" s="62">
        <v>2.4</v>
      </c>
      <c r="AK3" s="62">
        <v>0</v>
      </c>
      <c r="AL3" s="224">
        <f t="shared" si="4"/>
        <v>54.32</v>
      </c>
      <c r="AM3" s="59">
        <v>0</v>
      </c>
      <c r="AN3" s="59">
        <v>20</v>
      </c>
      <c r="AO3" s="59">
        <v>0</v>
      </c>
      <c r="AP3" s="230">
        <f t="shared" ref="AP3:AP61" si="7">SUM(AM3:AO3)</f>
        <v>20</v>
      </c>
      <c r="AQ3" s="59">
        <v>0</v>
      </c>
      <c r="AR3" s="59">
        <v>0</v>
      </c>
      <c r="AS3" s="59">
        <v>0</v>
      </c>
      <c r="AT3" s="230">
        <f t="shared" ref="AT3:AT61" si="8">SUM(AQ3:AS3)</f>
        <v>0</v>
      </c>
      <c r="AU3" s="59">
        <v>0</v>
      </c>
      <c r="AV3" s="59">
        <v>0</v>
      </c>
      <c r="AW3" s="59">
        <v>0</v>
      </c>
      <c r="AX3" s="230">
        <f t="shared" ref="AX3:AX61" si="9">SUM(AU3:AW3)</f>
        <v>0</v>
      </c>
      <c r="AY3" s="59">
        <v>60</v>
      </c>
      <c r="AZ3" s="59">
        <v>42</v>
      </c>
      <c r="BA3" s="59">
        <v>0</v>
      </c>
      <c r="BB3" s="59">
        <v>0</v>
      </c>
      <c r="BC3" s="230">
        <f>SUM(AY3:BB3)</f>
        <v>102</v>
      </c>
      <c r="BD3" s="380">
        <v>0</v>
      </c>
      <c r="BE3" s="59">
        <v>1</v>
      </c>
      <c r="BF3" s="59">
        <v>38</v>
      </c>
      <c r="BG3" s="239">
        <v>1000</v>
      </c>
    </row>
    <row r="4" spans="1:60">
      <c r="A4" s="59">
        <v>1993</v>
      </c>
      <c r="B4" s="59" t="s">
        <v>63</v>
      </c>
      <c r="C4" s="62">
        <v>2.0699999999999998</v>
      </c>
      <c r="D4" s="62">
        <v>52.25</v>
      </c>
      <c r="E4" s="62">
        <v>0</v>
      </c>
      <c r="F4" s="62">
        <v>0</v>
      </c>
      <c r="G4" s="207">
        <f t="shared" si="5"/>
        <v>54.32</v>
      </c>
      <c r="H4" s="207">
        <v>54.32</v>
      </c>
      <c r="I4" s="62">
        <v>51.944000000000003</v>
      </c>
      <c r="J4" s="62">
        <v>106.57</v>
      </c>
      <c r="K4" s="62">
        <v>26.26</v>
      </c>
      <c r="L4" s="62">
        <v>0</v>
      </c>
      <c r="M4" s="62">
        <v>0</v>
      </c>
      <c r="N4" s="192">
        <f>+BN_InfraMR[[#This Row],[A.03.1 -  Longitud de Vías de Explotación No Electrificadas Troncales y Ramales (vía principal) (km)]]+BN_InfraMR[[#This Row],[A.04.1 -  Longitud de Vías de Explotación Electrificadas Troncales y Ramales (vía principal) (km)]]</f>
        <v>106.57</v>
      </c>
      <c r="O4" s="207">
        <v>106.57</v>
      </c>
      <c r="P4" s="59">
        <v>15</v>
      </c>
      <c r="Q4" s="59">
        <v>7</v>
      </c>
      <c r="R4" s="59">
        <v>0</v>
      </c>
      <c r="S4" s="211">
        <f t="shared" si="0"/>
        <v>22</v>
      </c>
      <c r="T4" s="211">
        <v>22</v>
      </c>
      <c r="U4" s="59">
        <v>2</v>
      </c>
      <c r="V4" s="59">
        <v>36</v>
      </c>
      <c r="W4" s="59">
        <v>0</v>
      </c>
      <c r="X4" s="59">
        <v>9</v>
      </c>
      <c r="Y4" s="59">
        <v>0</v>
      </c>
      <c r="Z4" s="217">
        <f t="shared" si="1"/>
        <v>47</v>
      </c>
      <c r="AA4" s="59">
        <v>7</v>
      </c>
      <c r="AB4" s="59">
        <v>5</v>
      </c>
      <c r="AC4" s="59">
        <f>+BN_InfraMR[[#This Row],[Total Pasos Vehiculares a Nivel]]</f>
        <v>47</v>
      </c>
      <c r="AD4" s="217">
        <f t="shared" si="2"/>
        <v>59</v>
      </c>
      <c r="AE4" s="59">
        <v>1</v>
      </c>
      <c r="AF4" s="59">
        <v>4</v>
      </c>
      <c r="AG4" s="59">
        <v>26</v>
      </c>
      <c r="AH4" s="217">
        <f t="shared" si="6"/>
        <v>31</v>
      </c>
      <c r="AI4" s="62">
        <v>51.92</v>
      </c>
      <c r="AJ4" s="62">
        <v>2.4</v>
      </c>
      <c r="AK4" s="62">
        <v>0</v>
      </c>
      <c r="AL4" s="224">
        <f t="shared" si="4"/>
        <v>54.32</v>
      </c>
      <c r="AM4" s="59">
        <v>0</v>
      </c>
      <c r="AN4" s="59">
        <v>20</v>
      </c>
      <c r="AO4" s="59">
        <v>0</v>
      </c>
      <c r="AP4" s="230">
        <f t="shared" si="7"/>
        <v>20</v>
      </c>
      <c r="AQ4" s="59">
        <v>0</v>
      </c>
      <c r="AR4" s="59">
        <v>0</v>
      </c>
      <c r="AS4" s="59">
        <v>0</v>
      </c>
      <c r="AT4" s="230">
        <f t="shared" si="8"/>
        <v>0</v>
      </c>
      <c r="AU4" s="59">
        <v>0</v>
      </c>
      <c r="AV4" s="59">
        <v>0</v>
      </c>
      <c r="AW4" s="59">
        <v>0</v>
      </c>
      <c r="AX4" s="230">
        <f t="shared" si="9"/>
        <v>0</v>
      </c>
      <c r="AY4" s="59">
        <v>60</v>
      </c>
      <c r="AZ4" s="59">
        <v>42</v>
      </c>
      <c r="BA4" s="59">
        <v>0</v>
      </c>
      <c r="BB4" s="59">
        <v>0</v>
      </c>
      <c r="BC4" s="230">
        <f>SUM(AY4:BB4)</f>
        <v>102</v>
      </c>
      <c r="BD4" s="380">
        <v>0</v>
      </c>
      <c r="BE4" s="59">
        <v>1</v>
      </c>
      <c r="BF4" s="59">
        <v>38</v>
      </c>
      <c r="BG4" s="239">
        <v>1000</v>
      </c>
    </row>
    <row r="5" spans="1:60">
      <c r="A5" s="59">
        <v>1993</v>
      </c>
      <c r="B5" s="59" t="s">
        <v>64</v>
      </c>
      <c r="C5" s="62">
        <v>2.0699999999999998</v>
      </c>
      <c r="D5" s="62">
        <v>52.25</v>
      </c>
      <c r="E5" s="62">
        <v>0</v>
      </c>
      <c r="F5" s="62">
        <v>0</v>
      </c>
      <c r="G5" s="207">
        <f t="shared" si="5"/>
        <v>54.32</v>
      </c>
      <c r="H5" s="207">
        <v>54.32</v>
      </c>
      <c r="I5" s="62">
        <v>51.944000000000003</v>
      </c>
      <c r="J5" s="62">
        <v>106.57</v>
      </c>
      <c r="K5" s="62">
        <v>26.26</v>
      </c>
      <c r="L5" s="62">
        <v>0</v>
      </c>
      <c r="M5" s="62">
        <v>0</v>
      </c>
      <c r="N5" s="192">
        <f>+BN_InfraMR[[#This Row],[A.03.1 -  Longitud de Vías de Explotación No Electrificadas Troncales y Ramales (vía principal) (km)]]+BN_InfraMR[[#This Row],[A.04.1 -  Longitud de Vías de Explotación Electrificadas Troncales y Ramales (vía principal) (km)]]</f>
        <v>106.57</v>
      </c>
      <c r="O5" s="207">
        <v>106.57</v>
      </c>
      <c r="P5" s="59">
        <v>15</v>
      </c>
      <c r="Q5" s="59">
        <v>7</v>
      </c>
      <c r="R5" s="59">
        <v>0</v>
      </c>
      <c r="S5" s="211">
        <f t="shared" si="0"/>
        <v>22</v>
      </c>
      <c r="T5" s="211">
        <v>22</v>
      </c>
      <c r="U5" s="59">
        <v>2</v>
      </c>
      <c r="V5" s="59">
        <v>36</v>
      </c>
      <c r="W5" s="59">
        <v>0</v>
      </c>
      <c r="X5" s="59">
        <v>9</v>
      </c>
      <c r="Y5" s="59">
        <v>0</v>
      </c>
      <c r="Z5" s="217">
        <f t="shared" si="1"/>
        <v>47</v>
      </c>
      <c r="AA5" s="59">
        <v>7</v>
      </c>
      <c r="AB5" s="59">
        <v>5</v>
      </c>
      <c r="AC5" s="59">
        <f>+BN_InfraMR[[#This Row],[Total Pasos Vehiculares a Nivel]]</f>
        <v>47</v>
      </c>
      <c r="AD5" s="217">
        <f t="shared" si="2"/>
        <v>59</v>
      </c>
      <c r="AE5" s="59">
        <v>1</v>
      </c>
      <c r="AF5" s="59">
        <v>4</v>
      </c>
      <c r="AG5" s="59">
        <v>26</v>
      </c>
      <c r="AH5" s="217">
        <f t="shared" si="6"/>
        <v>31</v>
      </c>
      <c r="AI5" s="62">
        <v>51.92</v>
      </c>
      <c r="AJ5" s="62">
        <v>2.4</v>
      </c>
      <c r="AK5" s="62">
        <v>0</v>
      </c>
      <c r="AL5" s="224">
        <f t="shared" si="4"/>
        <v>54.32</v>
      </c>
      <c r="AM5" s="59">
        <v>0</v>
      </c>
      <c r="AN5" s="59">
        <v>20</v>
      </c>
      <c r="AO5" s="59">
        <v>0</v>
      </c>
      <c r="AP5" s="230">
        <f t="shared" si="7"/>
        <v>20</v>
      </c>
      <c r="AQ5" s="59">
        <v>0</v>
      </c>
      <c r="AR5" s="59">
        <v>0</v>
      </c>
      <c r="AS5" s="59">
        <v>0</v>
      </c>
      <c r="AT5" s="230">
        <f t="shared" si="8"/>
        <v>0</v>
      </c>
      <c r="AU5" s="59">
        <v>0</v>
      </c>
      <c r="AV5" s="59">
        <v>0</v>
      </c>
      <c r="AW5" s="59">
        <v>0</v>
      </c>
      <c r="AX5" s="230">
        <f t="shared" si="9"/>
        <v>0</v>
      </c>
      <c r="AY5" s="59">
        <v>60</v>
      </c>
      <c r="AZ5" s="59">
        <v>42</v>
      </c>
      <c r="BA5" s="59">
        <v>0</v>
      </c>
      <c r="BB5" s="59">
        <v>0</v>
      </c>
      <c r="BC5" s="230">
        <f>SUM(AY5:BB5)</f>
        <v>102</v>
      </c>
      <c r="BD5" s="380">
        <v>0</v>
      </c>
      <c r="BE5" s="59">
        <v>1</v>
      </c>
      <c r="BF5" s="59">
        <v>38</v>
      </c>
      <c r="BG5" s="239">
        <v>1000</v>
      </c>
    </row>
    <row r="6" spans="1:60">
      <c r="A6" s="59">
        <v>1993</v>
      </c>
      <c r="B6" s="59" t="s">
        <v>65</v>
      </c>
      <c r="C6" s="62">
        <v>2.0699999999999998</v>
      </c>
      <c r="D6" s="62">
        <v>52.25</v>
      </c>
      <c r="E6" s="62">
        <v>0</v>
      </c>
      <c r="F6" s="62">
        <v>0</v>
      </c>
      <c r="G6" s="207">
        <f t="shared" si="5"/>
        <v>54.32</v>
      </c>
      <c r="H6" s="207">
        <v>54.32</v>
      </c>
      <c r="I6" s="62">
        <v>51.944000000000003</v>
      </c>
      <c r="J6" s="62">
        <v>106.57</v>
      </c>
      <c r="K6" s="62">
        <v>26.26</v>
      </c>
      <c r="L6" s="62">
        <v>0</v>
      </c>
      <c r="M6" s="62">
        <v>0</v>
      </c>
      <c r="N6" s="192">
        <f>+BN_InfraMR[[#This Row],[A.03.1 -  Longitud de Vías de Explotación No Electrificadas Troncales y Ramales (vía principal) (km)]]+BN_InfraMR[[#This Row],[A.04.1 -  Longitud de Vías de Explotación Electrificadas Troncales y Ramales (vía principal) (km)]]</f>
        <v>106.57</v>
      </c>
      <c r="O6" s="207">
        <v>106.57</v>
      </c>
      <c r="P6" s="59">
        <v>15</v>
      </c>
      <c r="Q6" s="59">
        <v>7</v>
      </c>
      <c r="R6" s="59">
        <v>0</v>
      </c>
      <c r="S6" s="211">
        <f t="shared" si="0"/>
        <v>22</v>
      </c>
      <c r="T6" s="211">
        <v>22</v>
      </c>
      <c r="U6" s="59">
        <v>2</v>
      </c>
      <c r="V6" s="59">
        <v>36</v>
      </c>
      <c r="W6" s="59">
        <v>0</v>
      </c>
      <c r="X6" s="59">
        <v>9</v>
      </c>
      <c r="Y6" s="59">
        <v>0</v>
      </c>
      <c r="Z6" s="217">
        <f t="shared" si="1"/>
        <v>47</v>
      </c>
      <c r="AA6" s="59">
        <v>7</v>
      </c>
      <c r="AB6" s="59">
        <v>5</v>
      </c>
      <c r="AC6" s="59">
        <f>+BN_InfraMR[[#This Row],[Total Pasos Vehiculares a Nivel]]</f>
        <v>47</v>
      </c>
      <c r="AD6" s="217">
        <f t="shared" si="2"/>
        <v>59</v>
      </c>
      <c r="AE6" s="59">
        <v>1</v>
      </c>
      <c r="AF6" s="59">
        <v>4</v>
      </c>
      <c r="AG6" s="59">
        <v>26</v>
      </c>
      <c r="AH6" s="217">
        <f t="shared" si="6"/>
        <v>31</v>
      </c>
      <c r="AI6" s="62">
        <v>51.92</v>
      </c>
      <c r="AJ6" s="62">
        <v>2.4</v>
      </c>
      <c r="AK6" s="62">
        <v>0</v>
      </c>
      <c r="AL6" s="224">
        <f t="shared" si="4"/>
        <v>54.32</v>
      </c>
      <c r="AM6" s="59">
        <v>0</v>
      </c>
      <c r="AN6" s="59">
        <v>20</v>
      </c>
      <c r="AO6" s="59">
        <v>0</v>
      </c>
      <c r="AP6" s="230">
        <f t="shared" si="7"/>
        <v>20</v>
      </c>
      <c r="AQ6" s="59">
        <v>0</v>
      </c>
      <c r="AR6" s="59">
        <v>0</v>
      </c>
      <c r="AS6" s="59">
        <v>0</v>
      </c>
      <c r="AT6" s="230">
        <f t="shared" si="8"/>
        <v>0</v>
      </c>
      <c r="AU6" s="59">
        <v>0</v>
      </c>
      <c r="AV6" s="59">
        <v>0</v>
      </c>
      <c r="AW6" s="59">
        <v>0</v>
      </c>
      <c r="AX6" s="230">
        <f t="shared" si="9"/>
        <v>0</v>
      </c>
      <c r="AY6" s="59">
        <v>60</v>
      </c>
      <c r="AZ6" s="59">
        <v>42</v>
      </c>
      <c r="BA6" s="59">
        <v>0</v>
      </c>
      <c r="BB6" s="59">
        <v>0</v>
      </c>
      <c r="BC6" s="230">
        <f>SUM(AY6:BB6)</f>
        <v>102</v>
      </c>
      <c r="BD6" s="380">
        <v>0</v>
      </c>
      <c r="BE6" s="59">
        <v>1</v>
      </c>
      <c r="BF6" s="59">
        <v>38</v>
      </c>
      <c r="BG6" s="239">
        <v>1000</v>
      </c>
    </row>
    <row r="7" spans="1:60">
      <c r="A7" s="59">
        <v>1993</v>
      </c>
      <c r="B7" s="59" t="s">
        <v>66</v>
      </c>
      <c r="C7" s="62">
        <v>2.0699999999999998</v>
      </c>
      <c r="D7" s="62">
        <v>52.25</v>
      </c>
      <c r="E7" s="62">
        <v>0</v>
      </c>
      <c r="F7" s="62">
        <v>0</v>
      </c>
      <c r="G7" s="207">
        <f t="shared" si="5"/>
        <v>54.32</v>
      </c>
      <c r="H7" s="207">
        <v>54.32</v>
      </c>
      <c r="I7" s="62">
        <v>51.944000000000003</v>
      </c>
      <c r="J7" s="62">
        <v>106.57</v>
      </c>
      <c r="K7" s="62">
        <v>26.26</v>
      </c>
      <c r="L7" s="62">
        <v>0</v>
      </c>
      <c r="M7" s="62">
        <v>0</v>
      </c>
      <c r="N7" s="192">
        <f>+BN_InfraMR[[#This Row],[A.03.1 -  Longitud de Vías de Explotación No Electrificadas Troncales y Ramales (vía principal) (km)]]+BN_InfraMR[[#This Row],[A.04.1 -  Longitud de Vías de Explotación Electrificadas Troncales y Ramales (vía principal) (km)]]</f>
        <v>106.57</v>
      </c>
      <c r="O7" s="207">
        <v>106.57</v>
      </c>
      <c r="P7" s="59">
        <v>15</v>
      </c>
      <c r="Q7" s="59">
        <v>7</v>
      </c>
      <c r="R7" s="59">
        <v>0</v>
      </c>
      <c r="S7" s="211">
        <f t="shared" si="0"/>
        <v>22</v>
      </c>
      <c r="T7" s="211">
        <v>22</v>
      </c>
      <c r="U7" s="59">
        <v>2</v>
      </c>
      <c r="V7" s="59">
        <v>36</v>
      </c>
      <c r="W7" s="59">
        <v>0</v>
      </c>
      <c r="X7" s="59">
        <v>9</v>
      </c>
      <c r="Y7" s="59">
        <v>0</v>
      </c>
      <c r="Z7" s="217">
        <f t="shared" si="1"/>
        <v>47</v>
      </c>
      <c r="AA7" s="59">
        <v>7</v>
      </c>
      <c r="AB7" s="59">
        <v>5</v>
      </c>
      <c r="AC7" s="59">
        <f>+BN_InfraMR[[#This Row],[Total Pasos Vehiculares a Nivel]]</f>
        <v>47</v>
      </c>
      <c r="AD7" s="217">
        <f t="shared" si="2"/>
        <v>59</v>
      </c>
      <c r="AE7" s="59">
        <v>1</v>
      </c>
      <c r="AF7" s="59">
        <v>4</v>
      </c>
      <c r="AG7" s="59">
        <v>26</v>
      </c>
      <c r="AH7" s="217">
        <f t="shared" si="6"/>
        <v>31</v>
      </c>
      <c r="AI7" s="62">
        <v>51.92</v>
      </c>
      <c r="AJ7" s="62">
        <v>2.4</v>
      </c>
      <c r="AK7" s="62">
        <v>0</v>
      </c>
      <c r="AL7" s="224">
        <f t="shared" si="4"/>
        <v>54.32</v>
      </c>
      <c r="AM7" s="59">
        <v>0</v>
      </c>
      <c r="AN7" s="59">
        <v>20</v>
      </c>
      <c r="AO7" s="59">
        <v>0</v>
      </c>
      <c r="AP7" s="230">
        <f t="shared" si="7"/>
        <v>20</v>
      </c>
      <c r="AQ7" s="59">
        <v>0</v>
      </c>
      <c r="AR7" s="59">
        <v>0</v>
      </c>
      <c r="AS7" s="59">
        <v>0</v>
      </c>
      <c r="AT7" s="230">
        <f t="shared" si="8"/>
        <v>0</v>
      </c>
      <c r="AU7" s="59">
        <v>0</v>
      </c>
      <c r="AV7" s="59">
        <v>0</v>
      </c>
      <c r="AW7" s="59">
        <v>0</v>
      </c>
      <c r="AX7" s="230">
        <f t="shared" si="9"/>
        <v>0</v>
      </c>
      <c r="AY7" s="59">
        <v>60</v>
      </c>
      <c r="AZ7" s="59">
        <v>42</v>
      </c>
      <c r="BA7" s="59">
        <v>0</v>
      </c>
      <c r="BB7" s="59">
        <v>0</v>
      </c>
      <c r="BC7" s="230">
        <f>SUM(AY7:BB7)</f>
        <v>102</v>
      </c>
      <c r="BD7" s="380">
        <v>0</v>
      </c>
      <c r="BE7" s="59">
        <v>1</v>
      </c>
      <c r="BF7" s="59">
        <v>38</v>
      </c>
      <c r="BG7" s="239">
        <v>1000</v>
      </c>
    </row>
    <row r="8" spans="1:60">
      <c r="A8" s="59">
        <v>1993</v>
      </c>
      <c r="B8" s="59" t="s">
        <v>67</v>
      </c>
      <c r="C8" s="62">
        <v>2.0699999999999998</v>
      </c>
      <c r="D8" s="62">
        <v>52.25</v>
      </c>
      <c r="E8" s="62">
        <v>0</v>
      </c>
      <c r="F8" s="62">
        <v>0</v>
      </c>
      <c r="G8" s="207">
        <f t="shared" si="5"/>
        <v>54.32</v>
      </c>
      <c r="H8" s="207">
        <v>54.32</v>
      </c>
      <c r="I8" s="62">
        <v>51.944000000000003</v>
      </c>
      <c r="J8" s="62">
        <v>106.57</v>
      </c>
      <c r="K8" s="62">
        <v>26.26</v>
      </c>
      <c r="L8" s="62">
        <v>0</v>
      </c>
      <c r="M8" s="62">
        <v>0</v>
      </c>
      <c r="N8" s="192">
        <f>+BN_InfraMR[[#This Row],[A.03.1 -  Longitud de Vías de Explotación No Electrificadas Troncales y Ramales (vía principal) (km)]]+BN_InfraMR[[#This Row],[A.04.1 -  Longitud de Vías de Explotación Electrificadas Troncales y Ramales (vía principal) (km)]]</f>
        <v>106.57</v>
      </c>
      <c r="O8" s="207">
        <v>106.57</v>
      </c>
      <c r="P8" s="59">
        <v>15</v>
      </c>
      <c r="Q8" s="59">
        <v>7</v>
      </c>
      <c r="R8" s="59">
        <v>0</v>
      </c>
      <c r="S8" s="211">
        <f t="shared" si="0"/>
        <v>22</v>
      </c>
      <c r="T8" s="211">
        <v>22</v>
      </c>
      <c r="U8" s="59">
        <v>2</v>
      </c>
      <c r="V8" s="59">
        <v>36</v>
      </c>
      <c r="W8" s="59">
        <v>0</v>
      </c>
      <c r="X8" s="59">
        <v>9</v>
      </c>
      <c r="Y8" s="59">
        <v>0</v>
      </c>
      <c r="Z8" s="217">
        <f t="shared" si="1"/>
        <v>47</v>
      </c>
      <c r="AA8" s="59">
        <v>7</v>
      </c>
      <c r="AB8" s="59">
        <v>5</v>
      </c>
      <c r="AC8" s="59">
        <f>+BN_InfraMR[[#This Row],[Total Pasos Vehiculares a Nivel]]</f>
        <v>47</v>
      </c>
      <c r="AD8" s="217">
        <f t="shared" si="2"/>
        <v>59</v>
      </c>
      <c r="AE8" s="59">
        <v>1</v>
      </c>
      <c r="AF8" s="59">
        <v>4</v>
      </c>
      <c r="AG8" s="59">
        <v>26</v>
      </c>
      <c r="AH8" s="217">
        <f t="shared" si="6"/>
        <v>31</v>
      </c>
      <c r="AI8" s="62">
        <v>51.92</v>
      </c>
      <c r="AJ8" s="62">
        <v>2.4</v>
      </c>
      <c r="AK8" s="62">
        <v>0</v>
      </c>
      <c r="AL8" s="224">
        <f t="shared" si="4"/>
        <v>54.32</v>
      </c>
      <c r="AM8" s="59">
        <v>0</v>
      </c>
      <c r="AN8" s="59">
        <v>20</v>
      </c>
      <c r="AO8" s="59">
        <v>0</v>
      </c>
      <c r="AP8" s="230">
        <f t="shared" si="7"/>
        <v>20</v>
      </c>
      <c r="AQ8" s="59">
        <v>0</v>
      </c>
      <c r="AR8" s="59">
        <v>0</v>
      </c>
      <c r="AS8" s="59">
        <v>0</v>
      </c>
      <c r="AT8" s="230">
        <f t="shared" si="8"/>
        <v>0</v>
      </c>
      <c r="AU8" s="59">
        <v>0</v>
      </c>
      <c r="AV8" s="59">
        <v>0</v>
      </c>
      <c r="AW8" s="59">
        <v>0</v>
      </c>
      <c r="AX8" s="230">
        <f t="shared" si="9"/>
        <v>0</v>
      </c>
      <c r="AY8" s="59">
        <v>60</v>
      </c>
      <c r="AZ8" s="59">
        <v>42</v>
      </c>
      <c r="BA8" s="59">
        <v>0</v>
      </c>
      <c r="BB8" s="59">
        <v>0</v>
      </c>
      <c r="BC8" s="230">
        <f>SUM(AY8:BB8)</f>
        <v>102</v>
      </c>
      <c r="BD8" s="380">
        <v>0</v>
      </c>
      <c r="BE8" s="59">
        <v>1</v>
      </c>
      <c r="BF8" s="59">
        <v>38</v>
      </c>
      <c r="BG8" s="239">
        <v>1000</v>
      </c>
    </row>
    <row r="9" spans="1:60">
      <c r="A9" s="59">
        <v>1993</v>
      </c>
      <c r="B9" s="59" t="s">
        <v>68</v>
      </c>
      <c r="C9" s="62">
        <v>2.0699999999999998</v>
      </c>
      <c r="D9" s="62">
        <v>52.25</v>
      </c>
      <c r="E9" s="62">
        <v>0</v>
      </c>
      <c r="F9" s="62">
        <v>0</v>
      </c>
      <c r="G9" s="207">
        <f t="shared" si="5"/>
        <v>54.32</v>
      </c>
      <c r="H9" s="207">
        <v>54.32</v>
      </c>
      <c r="I9" s="62">
        <v>51.944000000000003</v>
      </c>
      <c r="J9" s="62">
        <v>106.57</v>
      </c>
      <c r="K9" s="62">
        <v>26.26</v>
      </c>
      <c r="L9" s="62">
        <v>0</v>
      </c>
      <c r="M9" s="62">
        <v>0</v>
      </c>
      <c r="N9" s="192">
        <f>+BN_InfraMR[[#This Row],[A.03.1 -  Longitud de Vías de Explotación No Electrificadas Troncales y Ramales (vía principal) (km)]]+BN_InfraMR[[#This Row],[A.04.1 -  Longitud de Vías de Explotación Electrificadas Troncales y Ramales (vía principal) (km)]]</f>
        <v>106.57</v>
      </c>
      <c r="O9" s="207">
        <v>106.57</v>
      </c>
      <c r="P9" s="59">
        <v>15</v>
      </c>
      <c r="Q9" s="59">
        <v>7</v>
      </c>
      <c r="R9" s="59">
        <v>0</v>
      </c>
      <c r="S9" s="211">
        <f t="shared" si="0"/>
        <v>22</v>
      </c>
      <c r="T9" s="211">
        <v>22</v>
      </c>
      <c r="U9" s="59">
        <v>2</v>
      </c>
      <c r="V9" s="59">
        <v>36</v>
      </c>
      <c r="W9" s="59">
        <v>0</v>
      </c>
      <c r="X9" s="59">
        <v>9</v>
      </c>
      <c r="Y9" s="59">
        <v>0</v>
      </c>
      <c r="Z9" s="217">
        <f t="shared" si="1"/>
        <v>47</v>
      </c>
      <c r="AA9" s="59">
        <v>7</v>
      </c>
      <c r="AB9" s="59">
        <v>5</v>
      </c>
      <c r="AC9" s="59">
        <f>+BN_InfraMR[[#This Row],[Total Pasos Vehiculares a Nivel]]</f>
        <v>47</v>
      </c>
      <c r="AD9" s="217">
        <f t="shared" si="2"/>
        <v>59</v>
      </c>
      <c r="AE9" s="59">
        <v>1</v>
      </c>
      <c r="AF9" s="59">
        <v>4</v>
      </c>
      <c r="AG9" s="59">
        <v>26</v>
      </c>
      <c r="AH9" s="217">
        <f t="shared" si="6"/>
        <v>31</v>
      </c>
      <c r="AI9" s="62">
        <v>51.92</v>
      </c>
      <c r="AJ9" s="62">
        <v>2.4</v>
      </c>
      <c r="AK9" s="62">
        <v>0</v>
      </c>
      <c r="AL9" s="224">
        <f t="shared" si="4"/>
        <v>54.32</v>
      </c>
      <c r="AM9" s="59">
        <v>0</v>
      </c>
      <c r="AN9" s="59">
        <v>20</v>
      </c>
      <c r="AO9" s="59">
        <v>0</v>
      </c>
      <c r="AP9" s="230">
        <f t="shared" si="7"/>
        <v>20</v>
      </c>
      <c r="AQ9" s="59">
        <v>0</v>
      </c>
      <c r="AR9" s="59">
        <v>0</v>
      </c>
      <c r="AS9" s="59">
        <v>0</v>
      </c>
      <c r="AT9" s="230">
        <f t="shared" si="8"/>
        <v>0</v>
      </c>
      <c r="AU9" s="59">
        <v>0</v>
      </c>
      <c r="AV9" s="59">
        <v>0</v>
      </c>
      <c r="AW9" s="59">
        <v>0</v>
      </c>
      <c r="AX9" s="230">
        <f t="shared" si="9"/>
        <v>0</v>
      </c>
      <c r="AY9" s="59">
        <v>60</v>
      </c>
      <c r="AZ9" s="59">
        <v>42</v>
      </c>
      <c r="BA9" s="59">
        <v>0</v>
      </c>
      <c r="BB9" s="59">
        <v>0</v>
      </c>
      <c r="BC9" s="230">
        <f>SUM(AY9:BB9)</f>
        <v>102</v>
      </c>
      <c r="BD9" s="380">
        <v>0</v>
      </c>
      <c r="BE9" s="59">
        <v>1</v>
      </c>
      <c r="BF9" s="59">
        <v>38</v>
      </c>
      <c r="BG9" s="239">
        <v>1000</v>
      </c>
    </row>
    <row r="10" spans="1:60">
      <c r="A10" s="59">
        <v>1993</v>
      </c>
      <c r="B10" s="59" t="s">
        <v>69</v>
      </c>
      <c r="C10" s="62">
        <v>2.0699999999999998</v>
      </c>
      <c r="D10" s="62">
        <v>52.25</v>
      </c>
      <c r="E10" s="62">
        <v>0</v>
      </c>
      <c r="F10" s="62">
        <v>0</v>
      </c>
      <c r="G10" s="207">
        <f t="shared" si="5"/>
        <v>54.32</v>
      </c>
      <c r="H10" s="207">
        <v>54.32</v>
      </c>
      <c r="I10" s="62">
        <v>51.944000000000003</v>
      </c>
      <c r="J10" s="62">
        <v>106.57</v>
      </c>
      <c r="K10" s="62">
        <v>26.26</v>
      </c>
      <c r="L10" s="62">
        <v>0</v>
      </c>
      <c r="M10" s="62">
        <v>0</v>
      </c>
      <c r="N10" s="192">
        <f>+BN_InfraMR[[#This Row],[A.03.1 -  Longitud de Vías de Explotación No Electrificadas Troncales y Ramales (vía principal) (km)]]+BN_InfraMR[[#This Row],[A.04.1 -  Longitud de Vías de Explotación Electrificadas Troncales y Ramales (vía principal) (km)]]</f>
        <v>106.57</v>
      </c>
      <c r="O10" s="207">
        <v>106.57</v>
      </c>
      <c r="P10" s="59">
        <v>15</v>
      </c>
      <c r="Q10" s="59">
        <v>7</v>
      </c>
      <c r="R10" s="59">
        <v>0</v>
      </c>
      <c r="S10" s="211">
        <f t="shared" si="0"/>
        <v>22</v>
      </c>
      <c r="T10" s="211">
        <v>22</v>
      </c>
      <c r="U10" s="59">
        <v>2</v>
      </c>
      <c r="V10" s="59">
        <v>36</v>
      </c>
      <c r="W10" s="59">
        <v>0</v>
      </c>
      <c r="X10" s="59">
        <v>9</v>
      </c>
      <c r="Y10" s="59">
        <v>0</v>
      </c>
      <c r="Z10" s="217">
        <f t="shared" si="1"/>
        <v>47</v>
      </c>
      <c r="AA10" s="59">
        <v>7</v>
      </c>
      <c r="AB10" s="59">
        <v>5</v>
      </c>
      <c r="AC10" s="59">
        <f>+BN_InfraMR[[#This Row],[Total Pasos Vehiculares a Nivel]]</f>
        <v>47</v>
      </c>
      <c r="AD10" s="217">
        <f t="shared" si="2"/>
        <v>59</v>
      </c>
      <c r="AE10" s="59">
        <v>1</v>
      </c>
      <c r="AF10" s="59">
        <v>4</v>
      </c>
      <c r="AG10" s="59">
        <v>26</v>
      </c>
      <c r="AH10" s="217">
        <f t="shared" si="6"/>
        <v>31</v>
      </c>
      <c r="AI10" s="62">
        <v>51.92</v>
      </c>
      <c r="AJ10" s="62">
        <v>2.4</v>
      </c>
      <c r="AK10" s="62">
        <v>0</v>
      </c>
      <c r="AL10" s="224">
        <f t="shared" si="4"/>
        <v>54.32</v>
      </c>
      <c r="AM10" s="59">
        <v>0</v>
      </c>
      <c r="AN10" s="59">
        <v>20</v>
      </c>
      <c r="AO10" s="59">
        <v>0</v>
      </c>
      <c r="AP10" s="230">
        <f t="shared" si="7"/>
        <v>20</v>
      </c>
      <c r="AQ10" s="59">
        <v>0</v>
      </c>
      <c r="AR10" s="59">
        <v>0</v>
      </c>
      <c r="AS10" s="59">
        <v>0</v>
      </c>
      <c r="AT10" s="230">
        <f t="shared" si="8"/>
        <v>0</v>
      </c>
      <c r="AU10" s="59">
        <v>0</v>
      </c>
      <c r="AV10" s="59">
        <v>0</v>
      </c>
      <c r="AW10" s="59">
        <v>0</v>
      </c>
      <c r="AX10" s="230">
        <f t="shared" si="9"/>
        <v>0</v>
      </c>
      <c r="AY10" s="59">
        <v>60</v>
      </c>
      <c r="AZ10" s="59">
        <v>42</v>
      </c>
      <c r="BA10" s="59">
        <v>0</v>
      </c>
      <c r="BB10" s="59">
        <v>0</v>
      </c>
      <c r="BC10" s="230">
        <f>SUM(AY10:BB10)</f>
        <v>102</v>
      </c>
      <c r="BD10" s="380">
        <v>0</v>
      </c>
      <c r="BE10" s="59">
        <v>1</v>
      </c>
      <c r="BF10" s="59">
        <v>38</v>
      </c>
      <c r="BG10" s="239">
        <v>1000</v>
      </c>
    </row>
    <row r="11" spans="1:60">
      <c r="A11" s="59">
        <v>1993</v>
      </c>
      <c r="B11" s="59" t="s">
        <v>70</v>
      </c>
      <c r="C11" s="62">
        <v>2.0699999999999998</v>
      </c>
      <c r="D11" s="62">
        <v>52.25</v>
      </c>
      <c r="E11" s="62">
        <v>0</v>
      </c>
      <c r="F11" s="62">
        <v>0</v>
      </c>
      <c r="G11" s="207">
        <f t="shared" si="5"/>
        <v>54.32</v>
      </c>
      <c r="H11" s="207">
        <v>54.32</v>
      </c>
      <c r="I11" s="62">
        <v>51.944000000000003</v>
      </c>
      <c r="J11" s="62">
        <v>106.57</v>
      </c>
      <c r="K11" s="62">
        <v>26.26</v>
      </c>
      <c r="L11" s="62">
        <v>0</v>
      </c>
      <c r="M11" s="62">
        <v>0</v>
      </c>
      <c r="N11" s="192">
        <f>+BN_InfraMR[[#This Row],[A.03.1 -  Longitud de Vías de Explotación No Electrificadas Troncales y Ramales (vía principal) (km)]]+BN_InfraMR[[#This Row],[A.04.1 -  Longitud de Vías de Explotación Electrificadas Troncales y Ramales (vía principal) (km)]]</f>
        <v>106.57</v>
      </c>
      <c r="O11" s="207">
        <v>106.57</v>
      </c>
      <c r="P11" s="59">
        <v>15</v>
      </c>
      <c r="Q11" s="59">
        <v>7</v>
      </c>
      <c r="R11" s="59">
        <v>0</v>
      </c>
      <c r="S11" s="211">
        <f t="shared" si="0"/>
        <v>22</v>
      </c>
      <c r="T11" s="211">
        <v>22</v>
      </c>
      <c r="U11" s="59">
        <v>2</v>
      </c>
      <c r="V11" s="59">
        <v>36</v>
      </c>
      <c r="W11" s="59">
        <v>0</v>
      </c>
      <c r="X11" s="59">
        <v>9</v>
      </c>
      <c r="Y11" s="59">
        <v>0</v>
      </c>
      <c r="Z11" s="217">
        <f t="shared" si="1"/>
        <v>47</v>
      </c>
      <c r="AA11" s="59">
        <v>7</v>
      </c>
      <c r="AB11" s="59">
        <v>5</v>
      </c>
      <c r="AC11" s="59">
        <f>+BN_InfraMR[[#This Row],[Total Pasos Vehiculares a Nivel]]</f>
        <v>47</v>
      </c>
      <c r="AD11" s="217">
        <f t="shared" si="2"/>
        <v>59</v>
      </c>
      <c r="AE11" s="59">
        <v>1</v>
      </c>
      <c r="AF11" s="59">
        <v>4</v>
      </c>
      <c r="AG11" s="59">
        <v>26</v>
      </c>
      <c r="AH11" s="217">
        <f t="shared" si="6"/>
        <v>31</v>
      </c>
      <c r="AI11" s="62">
        <v>51.92</v>
      </c>
      <c r="AJ11" s="62">
        <v>2.4</v>
      </c>
      <c r="AK11" s="62">
        <v>0</v>
      </c>
      <c r="AL11" s="224">
        <f t="shared" si="4"/>
        <v>54.32</v>
      </c>
      <c r="AM11" s="59">
        <v>0</v>
      </c>
      <c r="AN11" s="59">
        <v>20</v>
      </c>
      <c r="AO11" s="59">
        <v>0</v>
      </c>
      <c r="AP11" s="230">
        <f t="shared" si="7"/>
        <v>20</v>
      </c>
      <c r="AQ11" s="59">
        <v>0</v>
      </c>
      <c r="AR11" s="59">
        <v>0</v>
      </c>
      <c r="AS11" s="59">
        <v>0</v>
      </c>
      <c r="AT11" s="230">
        <f t="shared" si="8"/>
        <v>0</v>
      </c>
      <c r="AU11" s="59">
        <v>0</v>
      </c>
      <c r="AV11" s="59">
        <v>0</v>
      </c>
      <c r="AW11" s="59">
        <v>0</v>
      </c>
      <c r="AX11" s="230">
        <f t="shared" si="9"/>
        <v>0</v>
      </c>
      <c r="AY11" s="59">
        <v>60</v>
      </c>
      <c r="AZ11" s="59">
        <v>42</v>
      </c>
      <c r="BA11" s="59">
        <v>0</v>
      </c>
      <c r="BB11" s="59">
        <v>0</v>
      </c>
      <c r="BC11" s="230">
        <f>SUM(AY11:BB11)</f>
        <v>102</v>
      </c>
      <c r="BD11" s="380">
        <v>0</v>
      </c>
      <c r="BE11" s="59">
        <v>1</v>
      </c>
      <c r="BF11" s="59">
        <v>38</v>
      </c>
      <c r="BG11" s="239">
        <v>1000</v>
      </c>
    </row>
    <row r="12" spans="1:60">
      <c r="A12" s="59">
        <v>1993</v>
      </c>
      <c r="B12" s="59" t="s">
        <v>71</v>
      </c>
      <c r="C12" s="62">
        <v>2.0699999999999998</v>
      </c>
      <c r="D12" s="62">
        <v>52.25</v>
      </c>
      <c r="E12" s="62">
        <v>0</v>
      </c>
      <c r="F12" s="62">
        <v>0</v>
      </c>
      <c r="G12" s="207">
        <f t="shared" si="5"/>
        <v>54.32</v>
      </c>
      <c r="H12" s="207">
        <v>54.32</v>
      </c>
      <c r="I12" s="62">
        <v>51.944000000000003</v>
      </c>
      <c r="J12" s="62">
        <v>106.57</v>
      </c>
      <c r="K12" s="62">
        <v>26.26</v>
      </c>
      <c r="L12" s="62">
        <v>0</v>
      </c>
      <c r="M12" s="62">
        <v>0</v>
      </c>
      <c r="N12" s="192">
        <f>+BN_InfraMR[[#This Row],[A.03.1 -  Longitud de Vías de Explotación No Electrificadas Troncales y Ramales (vía principal) (km)]]+BN_InfraMR[[#This Row],[A.04.1 -  Longitud de Vías de Explotación Electrificadas Troncales y Ramales (vía principal) (km)]]</f>
        <v>106.57</v>
      </c>
      <c r="O12" s="207">
        <v>106.57</v>
      </c>
      <c r="P12" s="59">
        <v>15</v>
      </c>
      <c r="Q12" s="59">
        <v>7</v>
      </c>
      <c r="R12" s="59">
        <v>0</v>
      </c>
      <c r="S12" s="211">
        <f t="shared" si="0"/>
        <v>22</v>
      </c>
      <c r="T12" s="211">
        <v>22</v>
      </c>
      <c r="U12" s="59">
        <v>2</v>
      </c>
      <c r="V12" s="59">
        <v>36</v>
      </c>
      <c r="W12" s="59">
        <v>0</v>
      </c>
      <c r="X12" s="59">
        <v>9</v>
      </c>
      <c r="Y12" s="59">
        <v>0</v>
      </c>
      <c r="Z12" s="217">
        <f t="shared" si="1"/>
        <v>47</v>
      </c>
      <c r="AA12" s="59">
        <v>7</v>
      </c>
      <c r="AB12" s="59">
        <v>5</v>
      </c>
      <c r="AC12" s="59">
        <f>+BN_InfraMR[[#This Row],[Total Pasos Vehiculares a Nivel]]</f>
        <v>47</v>
      </c>
      <c r="AD12" s="217">
        <f t="shared" si="2"/>
        <v>59</v>
      </c>
      <c r="AE12" s="59">
        <v>1</v>
      </c>
      <c r="AF12" s="59">
        <v>4</v>
      </c>
      <c r="AG12" s="59">
        <v>26</v>
      </c>
      <c r="AH12" s="217">
        <f t="shared" si="6"/>
        <v>31</v>
      </c>
      <c r="AI12" s="62">
        <v>51.92</v>
      </c>
      <c r="AJ12" s="62">
        <v>2.4</v>
      </c>
      <c r="AK12" s="62">
        <v>0</v>
      </c>
      <c r="AL12" s="224">
        <f t="shared" si="4"/>
        <v>54.32</v>
      </c>
      <c r="AM12" s="59">
        <v>0</v>
      </c>
      <c r="AN12" s="59">
        <v>20</v>
      </c>
      <c r="AO12" s="59">
        <v>0</v>
      </c>
      <c r="AP12" s="230">
        <f t="shared" si="7"/>
        <v>20</v>
      </c>
      <c r="AQ12" s="59">
        <v>0</v>
      </c>
      <c r="AR12" s="59">
        <v>0</v>
      </c>
      <c r="AS12" s="59">
        <v>0</v>
      </c>
      <c r="AT12" s="230">
        <f t="shared" si="8"/>
        <v>0</v>
      </c>
      <c r="AU12" s="59">
        <v>0</v>
      </c>
      <c r="AV12" s="59">
        <v>0</v>
      </c>
      <c r="AW12" s="59">
        <v>0</v>
      </c>
      <c r="AX12" s="230">
        <f t="shared" si="9"/>
        <v>0</v>
      </c>
      <c r="AY12" s="59">
        <v>60</v>
      </c>
      <c r="AZ12" s="59">
        <v>42</v>
      </c>
      <c r="BA12" s="59">
        <v>0</v>
      </c>
      <c r="BB12" s="59">
        <v>0</v>
      </c>
      <c r="BC12" s="230">
        <f>SUM(AY12:BB12)</f>
        <v>102</v>
      </c>
      <c r="BD12" s="380">
        <v>0</v>
      </c>
      <c r="BE12" s="59">
        <v>1</v>
      </c>
      <c r="BF12" s="59">
        <v>38</v>
      </c>
      <c r="BG12" s="239">
        <v>1000</v>
      </c>
    </row>
    <row r="13" spans="1:60">
      <c r="A13" s="59">
        <v>1993</v>
      </c>
      <c r="B13" s="59" t="s">
        <v>72</v>
      </c>
      <c r="C13" s="62">
        <v>2.0699999999999998</v>
      </c>
      <c r="D13" s="62">
        <v>52.25</v>
      </c>
      <c r="E13" s="62">
        <v>0</v>
      </c>
      <c r="F13" s="62">
        <v>0</v>
      </c>
      <c r="G13" s="207">
        <f t="shared" si="5"/>
        <v>54.32</v>
      </c>
      <c r="H13" s="207">
        <v>54.32</v>
      </c>
      <c r="I13" s="62">
        <v>51.944000000000003</v>
      </c>
      <c r="J13" s="62">
        <v>106.57</v>
      </c>
      <c r="K13" s="62">
        <v>26.26</v>
      </c>
      <c r="L13" s="62">
        <v>0</v>
      </c>
      <c r="M13" s="62">
        <v>0</v>
      </c>
      <c r="N13" s="192">
        <f>+BN_InfraMR[[#This Row],[A.03.1 -  Longitud de Vías de Explotación No Electrificadas Troncales y Ramales (vía principal) (km)]]+BN_InfraMR[[#This Row],[A.04.1 -  Longitud de Vías de Explotación Electrificadas Troncales y Ramales (vía principal) (km)]]</f>
        <v>106.57</v>
      </c>
      <c r="O13" s="207">
        <v>106.57</v>
      </c>
      <c r="P13" s="59">
        <v>15</v>
      </c>
      <c r="Q13" s="59">
        <v>7</v>
      </c>
      <c r="R13" s="59">
        <v>0</v>
      </c>
      <c r="S13" s="211">
        <f t="shared" si="0"/>
        <v>22</v>
      </c>
      <c r="T13" s="211">
        <v>22</v>
      </c>
      <c r="U13" s="59">
        <v>2</v>
      </c>
      <c r="V13" s="59">
        <v>36</v>
      </c>
      <c r="W13" s="59">
        <v>0</v>
      </c>
      <c r="X13" s="59">
        <v>9</v>
      </c>
      <c r="Y13" s="59">
        <v>0</v>
      </c>
      <c r="Z13" s="217">
        <f t="shared" si="1"/>
        <v>47</v>
      </c>
      <c r="AA13" s="59">
        <v>7</v>
      </c>
      <c r="AB13" s="59">
        <v>5</v>
      </c>
      <c r="AC13" s="59">
        <f>+BN_InfraMR[[#This Row],[Total Pasos Vehiculares a Nivel]]</f>
        <v>47</v>
      </c>
      <c r="AD13" s="217">
        <f t="shared" si="2"/>
        <v>59</v>
      </c>
      <c r="AE13" s="59">
        <v>1</v>
      </c>
      <c r="AF13" s="59">
        <v>4</v>
      </c>
      <c r="AG13" s="59">
        <v>26</v>
      </c>
      <c r="AH13" s="217">
        <f t="shared" si="6"/>
        <v>31</v>
      </c>
      <c r="AI13" s="62">
        <v>51.92</v>
      </c>
      <c r="AJ13" s="62">
        <v>2.4</v>
      </c>
      <c r="AK13" s="62">
        <v>0</v>
      </c>
      <c r="AL13" s="224">
        <f t="shared" si="4"/>
        <v>54.32</v>
      </c>
      <c r="AM13" s="59">
        <v>0</v>
      </c>
      <c r="AN13" s="59">
        <v>20</v>
      </c>
      <c r="AO13" s="59">
        <v>0</v>
      </c>
      <c r="AP13" s="230">
        <f t="shared" si="7"/>
        <v>20</v>
      </c>
      <c r="AQ13" s="59">
        <v>0</v>
      </c>
      <c r="AR13" s="59">
        <v>0</v>
      </c>
      <c r="AS13" s="59">
        <v>0</v>
      </c>
      <c r="AT13" s="230">
        <f t="shared" si="8"/>
        <v>0</v>
      </c>
      <c r="AU13" s="59">
        <v>0</v>
      </c>
      <c r="AV13" s="59">
        <v>0</v>
      </c>
      <c r="AW13" s="59">
        <v>0</v>
      </c>
      <c r="AX13" s="230">
        <f t="shared" si="9"/>
        <v>0</v>
      </c>
      <c r="AY13" s="59">
        <v>60</v>
      </c>
      <c r="AZ13" s="59">
        <v>42</v>
      </c>
      <c r="BA13" s="59">
        <v>0</v>
      </c>
      <c r="BB13" s="59">
        <v>0</v>
      </c>
      <c r="BC13" s="230">
        <f>SUM(AY13:BB13)</f>
        <v>102</v>
      </c>
      <c r="BD13" s="380">
        <v>0</v>
      </c>
      <c r="BE13" s="59">
        <v>1</v>
      </c>
      <c r="BF13" s="59">
        <v>38</v>
      </c>
      <c r="BG13" s="239">
        <v>1000</v>
      </c>
    </row>
    <row r="14" spans="1:60">
      <c r="A14" s="59">
        <v>1994</v>
      </c>
      <c r="B14" s="59" t="s">
        <v>61</v>
      </c>
      <c r="C14" s="62">
        <v>2.0699999999999998</v>
      </c>
      <c r="D14" s="62">
        <v>52.25</v>
      </c>
      <c r="E14" s="62">
        <v>0</v>
      </c>
      <c r="F14" s="62">
        <v>0</v>
      </c>
      <c r="G14" s="207">
        <f t="shared" si="5"/>
        <v>54.32</v>
      </c>
      <c r="H14" s="207">
        <v>54.32</v>
      </c>
      <c r="I14" s="62">
        <v>51.944000000000003</v>
      </c>
      <c r="J14" s="62">
        <v>106.57</v>
      </c>
      <c r="K14" s="62">
        <v>26.26</v>
      </c>
      <c r="L14" s="62">
        <v>0</v>
      </c>
      <c r="M14" s="62">
        <v>0</v>
      </c>
      <c r="N14" s="192">
        <f>+BN_InfraMR[[#This Row],[A.03.1 -  Longitud de Vías de Explotación No Electrificadas Troncales y Ramales (vía principal) (km)]]+BN_InfraMR[[#This Row],[A.04.1 -  Longitud de Vías de Explotación Electrificadas Troncales y Ramales (vía principal) (km)]]</f>
        <v>106.57</v>
      </c>
      <c r="O14" s="207">
        <v>106.57</v>
      </c>
      <c r="P14" s="59">
        <v>15</v>
      </c>
      <c r="Q14" s="59">
        <v>7</v>
      </c>
      <c r="R14" s="59">
        <v>0</v>
      </c>
      <c r="S14" s="211">
        <f t="shared" si="0"/>
        <v>22</v>
      </c>
      <c r="T14" s="211">
        <v>22</v>
      </c>
      <c r="U14" s="59">
        <v>2</v>
      </c>
      <c r="V14" s="59">
        <v>36</v>
      </c>
      <c r="W14" s="59">
        <v>0</v>
      </c>
      <c r="X14" s="59">
        <v>9</v>
      </c>
      <c r="Y14" s="59">
        <v>0</v>
      </c>
      <c r="Z14" s="217">
        <f t="shared" si="1"/>
        <v>47</v>
      </c>
      <c r="AA14" s="59">
        <v>7</v>
      </c>
      <c r="AB14" s="59">
        <v>5</v>
      </c>
      <c r="AC14" s="59">
        <f>+BN_InfraMR[[#This Row],[Total Pasos Vehiculares a Nivel]]</f>
        <v>47</v>
      </c>
      <c r="AD14" s="217">
        <f t="shared" si="2"/>
        <v>59</v>
      </c>
      <c r="AE14" s="59">
        <v>1</v>
      </c>
      <c r="AF14" s="59">
        <v>4</v>
      </c>
      <c r="AG14" s="59">
        <v>26</v>
      </c>
      <c r="AH14" s="217">
        <f t="shared" si="6"/>
        <v>31</v>
      </c>
      <c r="AI14" s="62">
        <v>51.92</v>
      </c>
      <c r="AJ14" s="62">
        <v>2.4</v>
      </c>
      <c r="AK14" s="62">
        <v>0</v>
      </c>
      <c r="AL14" s="224">
        <f t="shared" si="4"/>
        <v>54.32</v>
      </c>
      <c r="AM14" s="59">
        <v>0</v>
      </c>
      <c r="AN14" s="59">
        <v>20</v>
      </c>
      <c r="AO14" s="59">
        <v>0</v>
      </c>
      <c r="AP14" s="230">
        <f t="shared" si="7"/>
        <v>20</v>
      </c>
      <c r="AQ14" s="59">
        <v>0</v>
      </c>
      <c r="AR14" s="59">
        <v>0</v>
      </c>
      <c r="AS14" s="59">
        <v>0</v>
      </c>
      <c r="AT14" s="230">
        <f t="shared" si="8"/>
        <v>0</v>
      </c>
      <c r="AU14" s="59">
        <v>0</v>
      </c>
      <c r="AV14" s="59">
        <v>0</v>
      </c>
      <c r="AW14" s="59">
        <v>0</v>
      </c>
      <c r="AX14" s="230">
        <f t="shared" si="9"/>
        <v>0</v>
      </c>
      <c r="AY14" s="59">
        <v>60</v>
      </c>
      <c r="AZ14" s="59">
        <v>42</v>
      </c>
      <c r="BA14" s="59">
        <v>0</v>
      </c>
      <c r="BB14" s="59">
        <v>0</v>
      </c>
      <c r="BC14" s="230">
        <f>SUM(AY14:BB14)</f>
        <v>102</v>
      </c>
      <c r="BD14" s="380">
        <v>0</v>
      </c>
      <c r="BE14" s="59">
        <v>1</v>
      </c>
      <c r="BF14" s="59">
        <v>38</v>
      </c>
      <c r="BG14" s="239">
        <v>1000</v>
      </c>
    </row>
    <row r="15" spans="1:60">
      <c r="A15" s="59">
        <v>1994</v>
      </c>
      <c r="B15" s="59" t="s">
        <v>62</v>
      </c>
      <c r="C15" s="62">
        <v>2.0699999999999998</v>
      </c>
      <c r="D15" s="62">
        <v>52.25</v>
      </c>
      <c r="E15" s="62">
        <v>0</v>
      </c>
      <c r="F15" s="62">
        <v>0</v>
      </c>
      <c r="G15" s="207">
        <f t="shared" si="5"/>
        <v>54.32</v>
      </c>
      <c r="H15" s="207">
        <v>54.32</v>
      </c>
      <c r="I15" s="62">
        <v>51.944000000000003</v>
      </c>
      <c r="J15" s="62">
        <v>106.57</v>
      </c>
      <c r="K15" s="62">
        <v>26.26</v>
      </c>
      <c r="L15" s="62">
        <v>0</v>
      </c>
      <c r="M15" s="62">
        <v>0</v>
      </c>
      <c r="N15" s="192">
        <f>+BN_InfraMR[[#This Row],[A.03.1 -  Longitud de Vías de Explotación No Electrificadas Troncales y Ramales (vía principal) (km)]]+BN_InfraMR[[#This Row],[A.04.1 -  Longitud de Vías de Explotación Electrificadas Troncales y Ramales (vía principal) (km)]]</f>
        <v>106.57</v>
      </c>
      <c r="O15" s="207">
        <v>106.57</v>
      </c>
      <c r="P15" s="59">
        <v>15</v>
      </c>
      <c r="Q15" s="59">
        <v>7</v>
      </c>
      <c r="R15" s="59">
        <v>0</v>
      </c>
      <c r="S15" s="211">
        <f t="shared" si="0"/>
        <v>22</v>
      </c>
      <c r="T15" s="211">
        <v>22</v>
      </c>
      <c r="U15" s="59">
        <v>2</v>
      </c>
      <c r="V15" s="59">
        <v>36</v>
      </c>
      <c r="W15" s="59">
        <v>0</v>
      </c>
      <c r="X15" s="59">
        <v>9</v>
      </c>
      <c r="Y15" s="59">
        <v>0</v>
      </c>
      <c r="Z15" s="217">
        <f t="shared" si="1"/>
        <v>47</v>
      </c>
      <c r="AA15" s="59">
        <v>7</v>
      </c>
      <c r="AB15" s="59">
        <v>5</v>
      </c>
      <c r="AC15" s="59">
        <f>+BN_InfraMR[[#This Row],[Total Pasos Vehiculares a Nivel]]</f>
        <v>47</v>
      </c>
      <c r="AD15" s="217">
        <f t="shared" si="2"/>
        <v>59</v>
      </c>
      <c r="AE15" s="59">
        <v>1</v>
      </c>
      <c r="AF15" s="59">
        <v>4</v>
      </c>
      <c r="AG15" s="59">
        <v>26</v>
      </c>
      <c r="AH15" s="217">
        <f t="shared" si="6"/>
        <v>31</v>
      </c>
      <c r="AI15" s="62">
        <v>51.92</v>
      </c>
      <c r="AJ15" s="62">
        <v>2.4</v>
      </c>
      <c r="AK15" s="62">
        <v>0</v>
      </c>
      <c r="AL15" s="224">
        <f t="shared" si="4"/>
        <v>54.32</v>
      </c>
      <c r="AM15" s="59">
        <v>0</v>
      </c>
      <c r="AN15" s="59">
        <v>20</v>
      </c>
      <c r="AO15" s="59">
        <v>0</v>
      </c>
      <c r="AP15" s="230">
        <f t="shared" si="7"/>
        <v>20</v>
      </c>
      <c r="AQ15" s="59">
        <v>0</v>
      </c>
      <c r="AR15" s="59">
        <v>0</v>
      </c>
      <c r="AS15" s="59">
        <v>0</v>
      </c>
      <c r="AT15" s="230">
        <f t="shared" si="8"/>
        <v>0</v>
      </c>
      <c r="AU15" s="59">
        <v>0</v>
      </c>
      <c r="AV15" s="59">
        <v>0</v>
      </c>
      <c r="AW15" s="59">
        <v>0</v>
      </c>
      <c r="AX15" s="230">
        <f t="shared" si="9"/>
        <v>0</v>
      </c>
      <c r="AY15" s="59">
        <v>60</v>
      </c>
      <c r="AZ15" s="59">
        <v>42</v>
      </c>
      <c r="BA15" s="59">
        <v>0</v>
      </c>
      <c r="BB15" s="59">
        <v>0</v>
      </c>
      <c r="BC15" s="230">
        <f>SUM(AY15:BB15)</f>
        <v>102</v>
      </c>
      <c r="BD15" s="380">
        <v>0</v>
      </c>
      <c r="BE15" s="59">
        <v>1</v>
      </c>
      <c r="BF15" s="59">
        <v>38</v>
      </c>
      <c r="BG15" s="239">
        <v>1000</v>
      </c>
    </row>
    <row r="16" spans="1:60">
      <c r="A16" s="59">
        <v>1994</v>
      </c>
      <c r="B16" s="59" t="s">
        <v>63</v>
      </c>
      <c r="C16" s="62">
        <v>2.0699999999999998</v>
      </c>
      <c r="D16" s="62">
        <v>52.25</v>
      </c>
      <c r="E16" s="62">
        <v>0</v>
      </c>
      <c r="F16" s="62">
        <v>0</v>
      </c>
      <c r="G16" s="207">
        <f t="shared" si="5"/>
        <v>54.32</v>
      </c>
      <c r="H16" s="207">
        <v>54.32</v>
      </c>
      <c r="I16" s="62">
        <v>51.944000000000003</v>
      </c>
      <c r="J16" s="62">
        <v>106.57</v>
      </c>
      <c r="K16" s="62">
        <v>26.26</v>
      </c>
      <c r="L16" s="62">
        <v>0</v>
      </c>
      <c r="M16" s="62">
        <v>0</v>
      </c>
      <c r="N16" s="192">
        <f>+BN_InfraMR[[#This Row],[A.03.1 -  Longitud de Vías de Explotación No Electrificadas Troncales y Ramales (vía principal) (km)]]+BN_InfraMR[[#This Row],[A.04.1 -  Longitud de Vías de Explotación Electrificadas Troncales y Ramales (vía principal) (km)]]</f>
        <v>106.57</v>
      </c>
      <c r="O16" s="207">
        <v>106.57</v>
      </c>
      <c r="P16" s="59">
        <v>15</v>
      </c>
      <c r="Q16" s="59">
        <v>7</v>
      </c>
      <c r="R16" s="59">
        <v>0</v>
      </c>
      <c r="S16" s="211">
        <f t="shared" si="0"/>
        <v>22</v>
      </c>
      <c r="T16" s="211">
        <v>22</v>
      </c>
      <c r="U16" s="59">
        <v>2</v>
      </c>
      <c r="V16" s="59">
        <v>36</v>
      </c>
      <c r="W16" s="59">
        <v>0</v>
      </c>
      <c r="X16" s="59">
        <v>9</v>
      </c>
      <c r="Y16" s="59">
        <v>0</v>
      </c>
      <c r="Z16" s="217">
        <f t="shared" si="1"/>
        <v>47</v>
      </c>
      <c r="AA16" s="59">
        <v>7</v>
      </c>
      <c r="AB16" s="59">
        <v>5</v>
      </c>
      <c r="AC16" s="59">
        <f>+BN_InfraMR[[#This Row],[Total Pasos Vehiculares a Nivel]]</f>
        <v>47</v>
      </c>
      <c r="AD16" s="217">
        <f t="shared" si="2"/>
        <v>59</v>
      </c>
      <c r="AE16" s="59">
        <v>1</v>
      </c>
      <c r="AF16" s="59">
        <v>4</v>
      </c>
      <c r="AG16" s="59">
        <v>26</v>
      </c>
      <c r="AH16" s="217">
        <f t="shared" si="6"/>
        <v>31</v>
      </c>
      <c r="AI16" s="62">
        <v>51.92</v>
      </c>
      <c r="AJ16" s="62">
        <v>2.4</v>
      </c>
      <c r="AK16" s="62">
        <v>0</v>
      </c>
      <c r="AL16" s="224">
        <f t="shared" si="4"/>
        <v>54.32</v>
      </c>
      <c r="AM16" s="59">
        <v>0</v>
      </c>
      <c r="AN16" s="59">
        <v>20</v>
      </c>
      <c r="AO16" s="59">
        <v>0</v>
      </c>
      <c r="AP16" s="230">
        <f t="shared" si="7"/>
        <v>20</v>
      </c>
      <c r="AQ16" s="59">
        <v>0</v>
      </c>
      <c r="AR16" s="59">
        <v>0</v>
      </c>
      <c r="AS16" s="59">
        <v>0</v>
      </c>
      <c r="AT16" s="230">
        <f t="shared" si="8"/>
        <v>0</v>
      </c>
      <c r="AU16" s="59">
        <v>0</v>
      </c>
      <c r="AV16" s="59">
        <v>0</v>
      </c>
      <c r="AW16" s="59">
        <v>0</v>
      </c>
      <c r="AX16" s="230">
        <f t="shared" si="9"/>
        <v>0</v>
      </c>
      <c r="AY16" s="59">
        <v>60</v>
      </c>
      <c r="AZ16" s="59">
        <v>42</v>
      </c>
      <c r="BA16" s="59">
        <v>0</v>
      </c>
      <c r="BB16" s="59">
        <v>0</v>
      </c>
      <c r="BC16" s="230">
        <f>SUM(AY16:BB16)</f>
        <v>102</v>
      </c>
      <c r="BD16" s="380">
        <v>0</v>
      </c>
      <c r="BE16" s="59">
        <v>1</v>
      </c>
      <c r="BF16" s="59">
        <v>38</v>
      </c>
      <c r="BG16" s="239">
        <v>1000</v>
      </c>
    </row>
    <row r="17" spans="1:59">
      <c r="A17" s="59">
        <v>1994</v>
      </c>
      <c r="B17" s="59" t="s">
        <v>64</v>
      </c>
      <c r="C17" s="62">
        <v>2.0699999999999998</v>
      </c>
      <c r="D17" s="62">
        <v>52.25</v>
      </c>
      <c r="E17" s="62">
        <v>0</v>
      </c>
      <c r="F17" s="62">
        <v>0</v>
      </c>
      <c r="G17" s="207">
        <f t="shared" si="5"/>
        <v>54.32</v>
      </c>
      <c r="H17" s="207">
        <v>54.32</v>
      </c>
      <c r="I17" s="62">
        <v>51.944000000000003</v>
      </c>
      <c r="J17" s="62">
        <v>106.57</v>
      </c>
      <c r="K17" s="62">
        <v>26.26</v>
      </c>
      <c r="L17" s="62">
        <v>0</v>
      </c>
      <c r="M17" s="62">
        <v>0</v>
      </c>
      <c r="N17" s="192">
        <f>+BN_InfraMR[[#This Row],[A.03.1 -  Longitud de Vías de Explotación No Electrificadas Troncales y Ramales (vía principal) (km)]]+BN_InfraMR[[#This Row],[A.04.1 -  Longitud de Vías de Explotación Electrificadas Troncales y Ramales (vía principal) (km)]]</f>
        <v>106.57</v>
      </c>
      <c r="O17" s="207">
        <v>106.57</v>
      </c>
      <c r="P17" s="59">
        <v>15</v>
      </c>
      <c r="Q17" s="59">
        <v>7</v>
      </c>
      <c r="R17" s="59">
        <v>0</v>
      </c>
      <c r="S17" s="211">
        <f t="shared" si="0"/>
        <v>22</v>
      </c>
      <c r="T17" s="211">
        <v>22</v>
      </c>
      <c r="U17" s="59">
        <v>2</v>
      </c>
      <c r="V17" s="59">
        <v>36</v>
      </c>
      <c r="W17" s="59">
        <v>0</v>
      </c>
      <c r="X17" s="59">
        <v>9</v>
      </c>
      <c r="Y17" s="59">
        <v>0</v>
      </c>
      <c r="Z17" s="217">
        <f t="shared" si="1"/>
        <v>47</v>
      </c>
      <c r="AA17" s="59">
        <v>7</v>
      </c>
      <c r="AB17" s="59">
        <v>5</v>
      </c>
      <c r="AC17" s="59">
        <f>+BN_InfraMR[[#This Row],[Total Pasos Vehiculares a Nivel]]</f>
        <v>47</v>
      </c>
      <c r="AD17" s="217">
        <f t="shared" si="2"/>
        <v>59</v>
      </c>
      <c r="AE17" s="59">
        <v>1</v>
      </c>
      <c r="AF17" s="59">
        <v>4</v>
      </c>
      <c r="AG17" s="59">
        <v>26</v>
      </c>
      <c r="AH17" s="217">
        <f t="shared" si="6"/>
        <v>31</v>
      </c>
      <c r="AI17" s="62">
        <v>51.92</v>
      </c>
      <c r="AJ17" s="62">
        <v>2.4</v>
      </c>
      <c r="AK17" s="62">
        <v>0</v>
      </c>
      <c r="AL17" s="224">
        <f t="shared" si="4"/>
        <v>54.32</v>
      </c>
      <c r="AM17" s="59">
        <v>0</v>
      </c>
      <c r="AN17" s="59">
        <v>20</v>
      </c>
      <c r="AO17" s="59">
        <v>0</v>
      </c>
      <c r="AP17" s="230">
        <f t="shared" si="7"/>
        <v>20</v>
      </c>
      <c r="AQ17" s="59">
        <v>0</v>
      </c>
      <c r="AR17" s="59">
        <v>0</v>
      </c>
      <c r="AS17" s="59">
        <v>0</v>
      </c>
      <c r="AT17" s="230">
        <f t="shared" si="8"/>
        <v>0</v>
      </c>
      <c r="AU17" s="59">
        <v>0</v>
      </c>
      <c r="AV17" s="59">
        <v>0</v>
      </c>
      <c r="AW17" s="59">
        <v>0</v>
      </c>
      <c r="AX17" s="230">
        <f t="shared" si="9"/>
        <v>0</v>
      </c>
      <c r="AY17" s="59">
        <v>60</v>
      </c>
      <c r="AZ17" s="59">
        <v>42</v>
      </c>
      <c r="BA17" s="59">
        <v>0</v>
      </c>
      <c r="BB17" s="59">
        <v>0</v>
      </c>
      <c r="BC17" s="230">
        <f>SUM(AY17:BB17)</f>
        <v>102</v>
      </c>
      <c r="BD17" s="380">
        <v>0</v>
      </c>
      <c r="BE17" s="59">
        <v>1</v>
      </c>
      <c r="BF17" s="59">
        <v>38</v>
      </c>
      <c r="BG17" s="239">
        <v>1000</v>
      </c>
    </row>
    <row r="18" spans="1:59">
      <c r="A18" s="59">
        <v>1994</v>
      </c>
      <c r="B18" s="59" t="s">
        <v>65</v>
      </c>
      <c r="C18" s="62">
        <v>2.0699999999999998</v>
      </c>
      <c r="D18" s="62">
        <v>52.25</v>
      </c>
      <c r="E18" s="62">
        <v>0</v>
      </c>
      <c r="F18" s="62">
        <v>0</v>
      </c>
      <c r="G18" s="207">
        <f t="shared" si="5"/>
        <v>54.32</v>
      </c>
      <c r="H18" s="207">
        <v>54.32</v>
      </c>
      <c r="I18" s="62">
        <v>51.944000000000003</v>
      </c>
      <c r="J18" s="62">
        <v>106.57</v>
      </c>
      <c r="K18" s="62">
        <v>26.26</v>
      </c>
      <c r="L18" s="62">
        <v>0</v>
      </c>
      <c r="M18" s="62">
        <v>0</v>
      </c>
      <c r="N18" s="192">
        <f>+BN_InfraMR[[#This Row],[A.03.1 -  Longitud de Vías de Explotación No Electrificadas Troncales y Ramales (vía principal) (km)]]+BN_InfraMR[[#This Row],[A.04.1 -  Longitud de Vías de Explotación Electrificadas Troncales y Ramales (vía principal) (km)]]</f>
        <v>106.57</v>
      </c>
      <c r="O18" s="207">
        <v>106.57</v>
      </c>
      <c r="P18" s="59">
        <v>15</v>
      </c>
      <c r="Q18" s="59">
        <v>7</v>
      </c>
      <c r="R18" s="59">
        <v>0</v>
      </c>
      <c r="S18" s="211">
        <f t="shared" si="0"/>
        <v>22</v>
      </c>
      <c r="T18" s="211">
        <v>22</v>
      </c>
      <c r="U18" s="59">
        <v>2</v>
      </c>
      <c r="V18" s="59">
        <v>36</v>
      </c>
      <c r="W18" s="59">
        <v>0</v>
      </c>
      <c r="X18" s="59">
        <v>9</v>
      </c>
      <c r="Y18" s="59">
        <v>0</v>
      </c>
      <c r="Z18" s="217">
        <f t="shared" si="1"/>
        <v>47</v>
      </c>
      <c r="AA18" s="59">
        <v>7</v>
      </c>
      <c r="AB18" s="59">
        <v>5</v>
      </c>
      <c r="AC18" s="59">
        <f>+BN_InfraMR[[#This Row],[Total Pasos Vehiculares a Nivel]]</f>
        <v>47</v>
      </c>
      <c r="AD18" s="217">
        <f t="shared" si="2"/>
        <v>59</v>
      </c>
      <c r="AE18" s="59">
        <v>1</v>
      </c>
      <c r="AF18" s="59">
        <v>4</v>
      </c>
      <c r="AG18" s="59">
        <v>26</v>
      </c>
      <c r="AH18" s="217">
        <f t="shared" si="6"/>
        <v>31</v>
      </c>
      <c r="AI18" s="62">
        <v>51.92</v>
      </c>
      <c r="AJ18" s="62">
        <v>2.4</v>
      </c>
      <c r="AK18" s="62">
        <v>0</v>
      </c>
      <c r="AL18" s="224">
        <f t="shared" si="4"/>
        <v>54.32</v>
      </c>
      <c r="AM18" s="59">
        <v>0</v>
      </c>
      <c r="AN18" s="59">
        <v>20</v>
      </c>
      <c r="AO18" s="59">
        <v>0</v>
      </c>
      <c r="AP18" s="230">
        <f t="shared" si="7"/>
        <v>20</v>
      </c>
      <c r="AQ18" s="59">
        <v>0</v>
      </c>
      <c r="AR18" s="59">
        <v>0</v>
      </c>
      <c r="AS18" s="59">
        <v>0</v>
      </c>
      <c r="AT18" s="230">
        <f t="shared" si="8"/>
        <v>0</v>
      </c>
      <c r="AU18" s="59">
        <v>0</v>
      </c>
      <c r="AV18" s="59">
        <v>0</v>
      </c>
      <c r="AW18" s="59">
        <v>0</v>
      </c>
      <c r="AX18" s="230">
        <f t="shared" si="9"/>
        <v>0</v>
      </c>
      <c r="AY18" s="59">
        <v>60</v>
      </c>
      <c r="AZ18" s="59">
        <v>42</v>
      </c>
      <c r="BA18" s="59">
        <v>0</v>
      </c>
      <c r="BB18" s="59">
        <v>0</v>
      </c>
      <c r="BC18" s="230">
        <f>SUM(AY18:BB18)</f>
        <v>102</v>
      </c>
      <c r="BD18" s="380">
        <v>0</v>
      </c>
      <c r="BE18" s="59">
        <v>1</v>
      </c>
      <c r="BF18" s="59">
        <v>38</v>
      </c>
      <c r="BG18" s="239">
        <v>1000</v>
      </c>
    </row>
    <row r="19" spans="1:59">
      <c r="A19" s="59">
        <v>1994</v>
      </c>
      <c r="B19" s="59" t="s">
        <v>66</v>
      </c>
      <c r="C19" s="62">
        <v>2.0699999999999998</v>
      </c>
      <c r="D19" s="62">
        <v>52.25</v>
      </c>
      <c r="E19" s="62">
        <v>0</v>
      </c>
      <c r="F19" s="62">
        <v>0</v>
      </c>
      <c r="G19" s="207">
        <f t="shared" si="5"/>
        <v>54.32</v>
      </c>
      <c r="H19" s="207">
        <v>54.32</v>
      </c>
      <c r="I19" s="62">
        <v>51.944000000000003</v>
      </c>
      <c r="J19" s="62">
        <v>106.57</v>
      </c>
      <c r="K19" s="62">
        <v>26.26</v>
      </c>
      <c r="L19" s="62">
        <v>0</v>
      </c>
      <c r="M19" s="62">
        <v>0</v>
      </c>
      <c r="N19" s="192">
        <f>+BN_InfraMR[[#This Row],[A.03.1 -  Longitud de Vías de Explotación No Electrificadas Troncales y Ramales (vía principal) (km)]]+BN_InfraMR[[#This Row],[A.04.1 -  Longitud de Vías de Explotación Electrificadas Troncales y Ramales (vía principal) (km)]]</f>
        <v>106.57</v>
      </c>
      <c r="O19" s="207">
        <v>106.57</v>
      </c>
      <c r="P19" s="59">
        <v>15</v>
      </c>
      <c r="Q19" s="59">
        <v>7</v>
      </c>
      <c r="R19" s="59">
        <v>0</v>
      </c>
      <c r="S19" s="211">
        <f t="shared" si="0"/>
        <v>22</v>
      </c>
      <c r="T19" s="211">
        <v>22</v>
      </c>
      <c r="U19" s="59">
        <v>2</v>
      </c>
      <c r="V19" s="59">
        <v>36</v>
      </c>
      <c r="W19" s="59">
        <v>0</v>
      </c>
      <c r="X19" s="59">
        <v>9</v>
      </c>
      <c r="Y19" s="59">
        <v>0</v>
      </c>
      <c r="Z19" s="217">
        <f t="shared" si="1"/>
        <v>47</v>
      </c>
      <c r="AA19" s="59">
        <v>7</v>
      </c>
      <c r="AB19" s="59">
        <v>5</v>
      </c>
      <c r="AC19" s="59">
        <f>+BN_InfraMR[[#This Row],[Total Pasos Vehiculares a Nivel]]</f>
        <v>47</v>
      </c>
      <c r="AD19" s="217">
        <f t="shared" si="2"/>
        <v>59</v>
      </c>
      <c r="AE19" s="59">
        <v>1</v>
      </c>
      <c r="AF19" s="59">
        <v>4</v>
      </c>
      <c r="AG19" s="59">
        <v>26</v>
      </c>
      <c r="AH19" s="217">
        <f t="shared" si="6"/>
        <v>31</v>
      </c>
      <c r="AI19" s="62">
        <v>51.92</v>
      </c>
      <c r="AJ19" s="62">
        <v>2.4</v>
      </c>
      <c r="AK19" s="62">
        <v>0</v>
      </c>
      <c r="AL19" s="224">
        <f t="shared" si="4"/>
        <v>54.32</v>
      </c>
      <c r="AM19" s="59">
        <v>0</v>
      </c>
      <c r="AN19" s="59">
        <v>20</v>
      </c>
      <c r="AO19" s="59">
        <v>0</v>
      </c>
      <c r="AP19" s="230">
        <f t="shared" si="7"/>
        <v>20</v>
      </c>
      <c r="AQ19" s="59">
        <v>0</v>
      </c>
      <c r="AR19" s="59">
        <v>0</v>
      </c>
      <c r="AS19" s="59">
        <v>0</v>
      </c>
      <c r="AT19" s="230">
        <f t="shared" si="8"/>
        <v>0</v>
      </c>
      <c r="AU19" s="59">
        <v>0</v>
      </c>
      <c r="AV19" s="59">
        <v>0</v>
      </c>
      <c r="AW19" s="59">
        <v>0</v>
      </c>
      <c r="AX19" s="230">
        <f t="shared" si="9"/>
        <v>0</v>
      </c>
      <c r="AY19" s="59">
        <v>60</v>
      </c>
      <c r="AZ19" s="59">
        <v>42</v>
      </c>
      <c r="BA19" s="59">
        <v>0</v>
      </c>
      <c r="BB19" s="59">
        <v>0</v>
      </c>
      <c r="BC19" s="230">
        <f>SUM(AY19:BB19)</f>
        <v>102</v>
      </c>
      <c r="BD19" s="380">
        <v>0</v>
      </c>
      <c r="BE19" s="59">
        <v>1</v>
      </c>
      <c r="BF19" s="59">
        <v>38</v>
      </c>
      <c r="BG19" s="239">
        <v>1000</v>
      </c>
    </row>
    <row r="20" spans="1:59">
      <c r="A20" s="59">
        <v>1994</v>
      </c>
      <c r="B20" s="59" t="s">
        <v>67</v>
      </c>
      <c r="C20" s="62">
        <v>2.0699999999999998</v>
      </c>
      <c r="D20" s="62">
        <v>52.25</v>
      </c>
      <c r="E20" s="62">
        <v>0</v>
      </c>
      <c r="F20" s="62">
        <v>0</v>
      </c>
      <c r="G20" s="207">
        <f t="shared" si="5"/>
        <v>54.32</v>
      </c>
      <c r="H20" s="207">
        <v>54.32</v>
      </c>
      <c r="I20" s="62">
        <v>51.944000000000003</v>
      </c>
      <c r="J20" s="62">
        <v>106.57</v>
      </c>
      <c r="K20" s="62">
        <v>26.26</v>
      </c>
      <c r="L20" s="62">
        <v>0</v>
      </c>
      <c r="M20" s="62">
        <v>0</v>
      </c>
      <c r="N20" s="192">
        <f>+BN_InfraMR[[#This Row],[A.03.1 -  Longitud de Vías de Explotación No Electrificadas Troncales y Ramales (vía principal) (km)]]+BN_InfraMR[[#This Row],[A.04.1 -  Longitud de Vías de Explotación Electrificadas Troncales y Ramales (vía principal) (km)]]</f>
        <v>106.57</v>
      </c>
      <c r="O20" s="207">
        <v>106.57</v>
      </c>
      <c r="P20" s="59">
        <v>15</v>
      </c>
      <c r="Q20" s="59">
        <v>7</v>
      </c>
      <c r="R20" s="59">
        <v>0</v>
      </c>
      <c r="S20" s="211">
        <f t="shared" si="0"/>
        <v>22</v>
      </c>
      <c r="T20" s="211">
        <v>22</v>
      </c>
      <c r="U20" s="59">
        <v>2</v>
      </c>
      <c r="V20" s="59">
        <v>36</v>
      </c>
      <c r="W20" s="59">
        <v>0</v>
      </c>
      <c r="X20" s="59">
        <v>9</v>
      </c>
      <c r="Y20" s="59">
        <v>0</v>
      </c>
      <c r="Z20" s="217">
        <f t="shared" si="1"/>
        <v>47</v>
      </c>
      <c r="AA20" s="59">
        <v>7</v>
      </c>
      <c r="AB20" s="59">
        <v>5</v>
      </c>
      <c r="AC20" s="59">
        <f>+BN_InfraMR[[#This Row],[Total Pasos Vehiculares a Nivel]]</f>
        <v>47</v>
      </c>
      <c r="AD20" s="217">
        <f t="shared" si="2"/>
        <v>59</v>
      </c>
      <c r="AE20" s="59">
        <v>1</v>
      </c>
      <c r="AF20" s="59">
        <v>4</v>
      </c>
      <c r="AG20" s="59">
        <v>26</v>
      </c>
      <c r="AH20" s="217">
        <f t="shared" si="6"/>
        <v>31</v>
      </c>
      <c r="AI20" s="62">
        <v>51.92</v>
      </c>
      <c r="AJ20" s="62">
        <v>2.4</v>
      </c>
      <c r="AK20" s="62">
        <v>0</v>
      </c>
      <c r="AL20" s="224">
        <f t="shared" si="4"/>
        <v>54.32</v>
      </c>
      <c r="AM20" s="59">
        <v>0</v>
      </c>
      <c r="AN20" s="59">
        <v>20</v>
      </c>
      <c r="AO20" s="59">
        <v>0</v>
      </c>
      <c r="AP20" s="230">
        <f t="shared" si="7"/>
        <v>20</v>
      </c>
      <c r="AQ20" s="59">
        <v>0</v>
      </c>
      <c r="AR20" s="59">
        <v>0</v>
      </c>
      <c r="AS20" s="59">
        <v>0</v>
      </c>
      <c r="AT20" s="230">
        <f t="shared" si="8"/>
        <v>0</v>
      </c>
      <c r="AU20" s="59">
        <v>0</v>
      </c>
      <c r="AV20" s="59">
        <v>0</v>
      </c>
      <c r="AW20" s="59">
        <v>0</v>
      </c>
      <c r="AX20" s="230">
        <f t="shared" si="9"/>
        <v>0</v>
      </c>
      <c r="AY20" s="59">
        <v>60</v>
      </c>
      <c r="AZ20" s="59">
        <v>42</v>
      </c>
      <c r="BA20" s="59">
        <v>0</v>
      </c>
      <c r="BB20" s="59">
        <v>0</v>
      </c>
      <c r="BC20" s="230">
        <f>SUM(AY20:BB20)</f>
        <v>102</v>
      </c>
      <c r="BD20" s="380">
        <v>0</v>
      </c>
      <c r="BE20" s="59">
        <v>1</v>
      </c>
      <c r="BF20" s="59">
        <v>38</v>
      </c>
      <c r="BG20" s="239">
        <v>1000</v>
      </c>
    </row>
    <row r="21" spans="1:59">
      <c r="A21" s="59">
        <v>1994</v>
      </c>
      <c r="B21" s="59" t="s">
        <v>68</v>
      </c>
      <c r="C21" s="62">
        <v>2.0699999999999998</v>
      </c>
      <c r="D21" s="62">
        <v>52.25</v>
      </c>
      <c r="E21" s="62">
        <v>0</v>
      </c>
      <c r="F21" s="62">
        <v>0</v>
      </c>
      <c r="G21" s="207">
        <f t="shared" si="5"/>
        <v>54.32</v>
      </c>
      <c r="H21" s="207">
        <v>54.32</v>
      </c>
      <c r="I21" s="62">
        <v>51.944000000000003</v>
      </c>
      <c r="J21" s="62">
        <v>106.57</v>
      </c>
      <c r="K21" s="62">
        <v>26.26</v>
      </c>
      <c r="L21" s="62">
        <v>0</v>
      </c>
      <c r="M21" s="62">
        <v>0</v>
      </c>
      <c r="N21" s="192">
        <f>+BN_InfraMR[[#This Row],[A.03.1 -  Longitud de Vías de Explotación No Electrificadas Troncales y Ramales (vía principal) (km)]]+BN_InfraMR[[#This Row],[A.04.1 -  Longitud de Vías de Explotación Electrificadas Troncales y Ramales (vía principal) (km)]]</f>
        <v>106.57</v>
      </c>
      <c r="O21" s="207">
        <v>106.57</v>
      </c>
      <c r="P21" s="59">
        <v>15</v>
      </c>
      <c r="Q21" s="59">
        <v>7</v>
      </c>
      <c r="R21" s="59">
        <v>0</v>
      </c>
      <c r="S21" s="211">
        <f t="shared" si="0"/>
        <v>22</v>
      </c>
      <c r="T21" s="211">
        <v>22</v>
      </c>
      <c r="U21" s="59">
        <v>2</v>
      </c>
      <c r="V21" s="59">
        <v>36</v>
      </c>
      <c r="W21" s="59">
        <v>0</v>
      </c>
      <c r="X21" s="59">
        <v>9</v>
      </c>
      <c r="Y21" s="59">
        <v>0</v>
      </c>
      <c r="Z21" s="217">
        <f t="shared" si="1"/>
        <v>47</v>
      </c>
      <c r="AA21" s="59">
        <v>7</v>
      </c>
      <c r="AB21" s="59">
        <v>5</v>
      </c>
      <c r="AC21" s="59">
        <f>+BN_InfraMR[[#This Row],[Total Pasos Vehiculares a Nivel]]</f>
        <v>47</v>
      </c>
      <c r="AD21" s="217">
        <f t="shared" si="2"/>
        <v>59</v>
      </c>
      <c r="AE21" s="59">
        <v>1</v>
      </c>
      <c r="AF21" s="59">
        <v>4</v>
      </c>
      <c r="AG21" s="59">
        <v>26</v>
      </c>
      <c r="AH21" s="217">
        <f t="shared" si="6"/>
        <v>31</v>
      </c>
      <c r="AI21" s="62">
        <v>51.92</v>
      </c>
      <c r="AJ21" s="62">
        <v>2.4</v>
      </c>
      <c r="AK21" s="62">
        <v>0</v>
      </c>
      <c r="AL21" s="224">
        <f t="shared" si="4"/>
        <v>54.32</v>
      </c>
      <c r="AM21" s="59">
        <v>0</v>
      </c>
      <c r="AN21" s="59">
        <v>20</v>
      </c>
      <c r="AO21" s="59">
        <v>0</v>
      </c>
      <c r="AP21" s="230">
        <f t="shared" si="7"/>
        <v>20</v>
      </c>
      <c r="AQ21" s="59">
        <v>0</v>
      </c>
      <c r="AR21" s="59">
        <v>0</v>
      </c>
      <c r="AS21" s="59">
        <v>0</v>
      </c>
      <c r="AT21" s="230">
        <f t="shared" si="8"/>
        <v>0</v>
      </c>
      <c r="AU21" s="59">
        <v>0</v>
      </c>
      <c r="AV21" s="59">
        <v>0</v>
      </c>
      <c r="AW21" s="59">
        <v>0</v>
      </c>
      <c r="AX21" s="230">
        <f t="shared" si="9"/>
        <v>0</v>
      </c>
      <c r="AY21" s="59">
        <v>60</v>
      </c>
      <c r="AZ21" s="59">
        <v>42</v>
      </c>
      <c r="BA21" s="59">
        <v>0</v>
      </c>
      <c r="BB21" s="59">
        <v>0</v>
      </c>
      <c r="BC21" s="230">
        <f>SUM(AY21:BB21)</f>
        <v>102</v>
      </c>
      <c r="BD21" s="380">
        <v>0</v>
      </c>
      <c r="BE21" s="59">
        <v>1</v>
      </c>
      <c r="BF21" s="59">
        <v>38</v>
      </c>
      <c r="BG21" s="239">
        <v>1000</v>
      </c>
    </row>
    <row r="22" spans="1:59">
      <c r="A22" s="59">
        <v>1994</v>
      </c>
      <c r="B22" s="59" t="s">
        <v>69</v>
      </c>
      <c r="C22" s="62">
        <v>2.0699999999999998</v>
      </c>
      <c r="D22" s="62">
        <v>52.25</v>
      </c>
      <c r="E22" s="62">
        <v>0</v>
      </c>
      <c r="F22" s="62">
        <v>0</v>
      </c>
      <c r="G22" s="207">
        <f t="shared" si="5"/>
        <v>54.32</v>
      </c>
      <c r="H22" s="207">
        <v>54.32</v>
      </c>
      <c r="I22" s="62">
        <v>51.944000000000003</v>
      </c>
      <c r="J22" s="62">
        <v>106.57</v>
      </c>
      <c r="K22" s="62">
        <v>26.26</v>
      </c>
      <c r="L22" s="62">
        <v>0</v>
      </c>
      <c r="M22" s="62">
        <v>0</v>
      </c>
      <c r="N22" s="192">
        <f>+BN_InfraMR[[#This Row],[A.03.1 -  Longitud de Vías de Explotación No Electrificadas Troncales y Ramales (vía principal) (km)]]+BN_InfraMR[[#This Row],[A.04.1 -  Longitud de Vías de Explotación Electrificadas Troncales y Ramales (vía principal) (km)]]</f>
        <v>106.57</v>
      </c>
      <c r="O22" s="207">
        <v>106.57</v>
      </c>
      <c r="P22" s="59">
        <v>15</v>
      </c>
      <c r="Q22" s="59">
        <v>7</v>
      </c>
      <c r="R22" s="59">
        <v>0</v>
      </c>
      <c r="S22" s="211">
        <f t="shared" si="0"/>
        <v>22</v>
      </c>
      <c r="T22" s="211">
        <v>22</v>
      </c>
      <c r="U22" s="59">
        <v>2</v>
      </c>
      <c r="V22" s="59">
        <v>36</v>
      </c>
      <c r="W22" s="59">
        <v>0</v>
      </c>
      <c r="X22" s="59">
        <v>9</v>
      </c>
      <c r="Y22" s="59">
        <v>0</v>
      </c>
      <c r="Z22" s="217">
        <f t="shared" si="1"/>
        <v>47</v>
      </c>
      <c r="AA22" s="59">
        <v>7</v>
      </c>
      <c r="AB22" s="59">
        <v>5</v>
      </c>
      <c r="AC22" s="59">
        <f>+BN_InfraMR[[#This Row],[Total Pasos Vehiculares a Nivel]]</f>
        <v>47</v>
      </c>
      <c r="AD22" s="217">
        <f t="shared" si="2"/>
        <v>59</v>
      </c>
      <c r="AE22" s="59">
        <v>1</v>
      </c>
      <c r="AF22" s="59">
        <v>4</v>
      </c>
      <c r="AG22" s="59">
        <v>26</v>
      </c>
      <c r="AH22" s="217">
        <f t="shared" si="6"/>
        <v>31</v>
      </c>
      <c r="AI22" s="62">
        <v>51.92</v>
      </c>
      <c r="AJ22" s="62">
        <v>2.4</v>
      </c>
      <c r="AK22" s="62">
        <v>0</v>
      </c>
      <c r="AL22" s="224">
        <f t="shared" si="4"/>
        <v>54.32</v>
      </c>
      <c r="AM22" s="59">
        <v>0</v>
      </c>
      <c r="AN22" s="59">
        <v>20</v>
      </c>
      <c r="AO22" s="59">
        <v>0</v>
      </c>
      <c r="AP22" s="230">
        <f t="shared" si="7"/>
        <v>20</v>
      </c>
      <c r="AQ22" s="59">
        <v>0</v>
      </c>
      <c r="AR22" s="59">
        <v>0</v>
      </c>
      <c r="AS22" s="59">
        <v>0</v>
      </c>
      <c r="AT22" s="230">
        <f t="shared" si="8"/>
        <v>0</v>
      </c>
      <c r="AU22" s="59">
        <v>0</v>
      </c>
      <c r="AV22" s="59">
        <v>0</v>
      </c>
      <c r="AW22" s="59">
        <v>0</v>
      </c>
      <c r="AX22" s="230">
        <f t="shared" si="9"/>
        <v>0</v>
      </c>
      <c r="AY22" s="59">
        <v>60</v>
      </c>
      <c r="AZ22" s="59">
        <v>42</v>
      </c>
      <c r="BA22" s="59">
        <v>0</v>
      </c>
      <c r="BB22" s="59">
        <v>0</v>
      </c>
      <c r="BC22" s="230">
        <f>SUM(AY22:BB22)</f>
        <v>102</v>
      </c>
      <c r="BD22" s="380">
        <v>0</v>
      </c>
      <c r="BE22" s="59">
        <v>1</v>
      </c>
      <c r="BF22" s="59">
        <v>38</v>
      </c>
      <c r="BG22" s="239">
        <v>1000</v>
      </c>
    </row>
    <row r="23" spans="1:59">
      <c r="A23" s="59">
        <v>1994</v>
      </c>
      <c r="B23" s="59" t="s">
        <v>70</v>
      </c>
      <c r="C23" s="62">
        <v>2.0699999999999998</v>
      </c>
      <c r="D23" s="62">
        <v>52.25</v>
      </c>
      <c r="E23" s="62">
        <v>0</v>
      </c>
      <c r="F23" s="62">
        <v>0</v>
      </c>
      <c r="G23" s="207">
        <f t="shared" si="5"/>
        <v>54.32</v>
      </c>
      <c r="H23" s="207">
        <v>54.32</v>
      </c>
      <c r="I23" s="62">
        <v>51.944000000000003</v>
      </c>
      <c r="J23" s="62">
        <v>106.57</v>
      </c>
      <c r="K23" s="62">
        <v>26.26</v>
      </c>
      <c r="L23" s="62">
        <v>0</v>
      </c>
      <c r="M23" s="62">
        <v>0</v>
      </c>
      <c r="N23" s="192">
        <f>+BN_InfraMR[[#This Row],[A.03.1 -  Longitud de Vías de Explotación No Electrificadas Troncales y Ramales (vía principal) (km)]]+BN_InfraMR[[#This Row],[A.04.1 -  Longitud de Vías de Explotación Electrificadas Troncales y Ramales (vía principal) (km)]]</f>
        <v>106.57</v>
      </c>
      <c r="O23" s="207">
        <v>106.57</v>
      </c>
      <c r="P23" s="59">
        <v>15</v>
      </c>
      <c r="Q23" s="59">
        <v>7</v>
      </c>
      <c r="R23" s="59">
        <v>0</v>
      </c>
      <c r="S23" s="211">
        <f t="shared" si="0"/>
        <v>22</v>
      </c>
      <c r="T23" s="211">
        <v>22</v>
      </c>
      <c r="U23" s="59">
        <v>2</v>
      </c>
      <c r="V23" s="59">
        <v>36</v>
      </c>
      <c r="W23" s="59">
        <v>0</v>
      </c>
      <c r="X23" s="59">
        <v>9</v>
      </c>
      <c r="Y23" s="59">
        <v>0</v>
      </c>
      <c r="Z23" s="217">
        <f t="shared" si="1"/>
        <v>47</v>
      </c>
      <c r="AA23" s="59">
        <v>7</v>
      </c>
      <c r="AB23" s="59">
        <v>5</v>
      </c>
      <c r="AC23" s="59">
        <f>+BN_InfraMR[[#This Row],[Total Pasos Vehiculares a Nivel]]</f>
        <v>47</v>
      </c>
      <c r="AD23" s="217">
        <f t="shared" si="2"/>
        <v>59</v>
      </c>
      <c r="AE23" s="59">
        <v>1</v>
      </c>
      <c r="AF23" s="59">
        <v>4</v>
      </c>
      <c r="AG23" s="59">
        <v>26</v>
      </c>
      <c r="AH23" s="217">
        <f t="shared" si="6"/>
        <v>31</v>
      </c>
      <c r="AI23" s="62">
        <v>51.92</v>
      </c>
      <c r="AJ23" s="62">
        <v>2.4</v>
      </c>
      <c r="AK23" s="62">
        <v>0</v>
      </c>
      <c r="AL23" s="224">
        <f t="shared" si="4"/>
        <v>54.32</v>
      </c>
      <c r="AM23" s="59">
        <v>0</v>
      </c>
      <c r="AN23" s="59">
        <v>20</v>
      </c>
      <c r="AO23" s="59">
        <v>0</v>
      </c>
      <c r="AP23" s="230">
        <f t="shared" si="7"/>
        <v>20</v>
      </c>
      <c r="AQ23" s="59">
        <v>0</v>
      </c>
      <c r="AR23" s="59">
        <v>0</v>
      </c>
      <c r="AS23" s="59">
        <v>0</v>
      </c>
      <c r="AT23" s="230">
        <f t="shared" si="8"/>
        <v>0</v>
      </c>
      <c r="AU23" s="59">
        <v>0</v>
      </c>
      <c r="AV23" s="59">
        <v>0</v>
      </c>
      <c r="AW23" s="59">
        <v>0</v>
      </c>
      <c r="AX23" s="230">
        <f t="shared" si="9"/>
        <v>0</v>
      </c>
      <c r="AY23" s="59">
        <v>60</v>
      </c>
      <c r="AZ23" s="59">
        <v>42</v>
      </c>
      <c r="BA23" s="59">
        <v>0</v>
      </c>
      <c r="BB23" s="59">
        <v>0</v>
      </c>
      <c r="BC23" s="230">
        <f>SUM(AY23:BB23)</f>
        <v>102</v>
      </c>
      <c r="BD23" s="380">
        <v>0</v>
      </c>
      <c r="BE23" s="59">
        <v>1</v>
      </c>
      <c r="BF23" s="59">
        <v>38</v>
      </c>
      <c r="BG23" s="239">
        <v>1000</v>
      </c>
    </row>
    <row r="24" spans="1:59">
      <c r="A24" s="59">
        <v>1994</v>
      </c>
      <c r="B24" s="59" t="s">
        <v>71</v>
      </c>
      <c r="C24" s="62">
        <v>2.0699999999999998</v>
      </c>
      <c r="D24" s="62">
        <v>52.25</v>
      </c>
      <c r="E24" s="62">
        <v>0</v>
      </c>
      <c r="F24" s="62">
        <v>0</v>
      </c>
      <c r="G24" s="207">
        <f t="shared" si="5"/>
        <v>54.32</v>
      </c>
      <c r="H24" s="207">
        <v>54.32</v>
      </c>
      <c r="I24" s="62">
        <v>51.944000000000003</v>
      </c>
      <c r="J24" s="62">
        <v>106.57</v>
      </c>
      <c r="K24" s="62">
        <v>26.26</v>
      </c>
      <c r="L24" s="62">
        <v>0</v>
      </c>
      <c r="M24" s="62">
        <v>0</v>
      </c>
      <c r="N24" s="192">
        <f>+BN_InfraMR[[#This Row],[A.03.1 -  Longitud de Vías de Explotación No Electrificadas Troncales y Ramales (vía principal) (km)]]+BN_InfraMR[[#This Row],[A.04.1 -  Longitud de Vías de Explotación Electrificadas Troncales y Ramales (vía principal) (km)]]</f>
        <v>106.57</v>
      </c>
      <c r="O24" s="207">
        <v>106.57</v>
      </c>
      <c r="P24" s="59">
        <v>15</v>
      </c>
      <c r="Q24" s="59">
        <v>7</v>
      </c>
      <c r="R24" s="59">
        <v>0</v>
      </c>
      <c r="S24" s="211">
        <f t="shared" si="0"/>
        <v>22</v>
      </c>
      <c r="T24" s="211">
        <v>22</v>
      </c>
      <c r="U24" s="59">
        <v>2</v>
      </c>
      <c r="V24" s="59">
        <v>36</v>
      </c>
      <c r="W24" s="59">
        <v>0</v>
      </c>
      <c r="X24" s="59">
        <v>9</v>
      </c>
      <c r="Y24" s="59">
        <v>0</v>
      </c>
      <c r="Z24" s="217">
        <f t="shared" si="1"/>
        <v>47</v>
      </c>
      <c r="AA24" s="59">
        <v>7</v>
      </c>
      <c r="AB24" s="59">
        <v>5</v>
      </c>
      <c r="AC24" s="59">
        <f>+BN_InfraMR[[#This Row],[Total Pasos Vehiculares a Nivel]]</f>
        <v>47</v>
      </c>
      <c r="AD24" s="217">
        <f t="shared" si="2"/>
        <v>59</v>
      </c>
      <c r="AE24" s="59">
        <v>1</v>
      </c>
      <c r="AF24" s="59">
        <v>4</v>
      </c>
      <c r="AG24" s="59">
        <v>26</v>
      </c>
      <c r="AH24" s="217">
        <f t="shared" si="6"/>
        <v>31</v>
      </c>
      <c r="AI24" s="62">
        <v>51.92</v>
      </c>
      <c r="AJ24" s="62">
        <v>2.4</v>
      </c>
      <c r="AK24" s="62">
        <v>0</v>
      </c>
      <c r="AL24" s="224">
        <f t="shared" si="4"/>
        <v>54.32</v>
      </c>
      <c r="AM24" s="59">
        <v>0</v>
      </c>
      <c r="AN24" s="59">
        <v>20</v>
      </c>
      <c r="AO24" s="59">
        <v>0</v>
      </c>
      <c r="AP24" s="230">
        <f t="shared" si="7"/>
        <v>20</v>
      </c>
      <c r="AQ24" s="59">
        <v>0</v>
      </c>
      <c r="AR24" s="59">
        <v>0</v>
      </c>
      <c r="AS24" s="59">
        <v>0</v>
      </c>
      <c r="AT24" s="230">
        <f t="shared" si="8"/>
        <v>0</v>
      </c>
      <c r="AU24" s="59">
        <v>0</v>
      </c>
      <c r="AV24" s="59">
        <v>0</v>
      </c>
      <c r="AW24" s="59">
        <v>0</v>
      </c>
      <c r="AX24" s="230">
        <f t="shared" si="9"/>
        <v>0</v>
      </c>
      <c r="AY24" s="59">
        <v>60</v>
      </c>
      <c r="AZ24" s="59">
        <v>42</v>
      </c>
      <c r="BA24" s="59">
        <v>0</v>
      </c>
      <c r="BB24" s="59">
        <v>0</v>
      </c>
      <c r="BC24" s="230">
        <f>SUM(AY24:BB24)</f>
        <v>102</v>
      </c>
      <c r="BD24" s="380">
        <v>0</v>
      </c>
      <c r="BE24" s="59">
        <v>1</v>
      </c>
      <c r="BF24" s="59">
        <v>38</v>
      </c>
      <c r="BG24" s="239">
        <v>1000</v>
      </c>
    </row>
    <row r="25" spans="1:59">
      <c r="A25" s="59">
        <v>1994</v>
      </c>
      <c r="B25" s="59" t="s">
        <v>72</v>
      </c>
      <c r="C25" s="62">
        <v>2.0699999999999998</v>
      </c>
      <c r="D25" s="62">
        <v>52.25</v>
      </c>
      <c r="E25" s="62">
        <v>0</v>
      </c>
      <c r="F25" s="62">
        <v>0</v>
      </c>
      <c r="G25" s="207">
        <f t="shared" si="5"/>
        <v>54.32</v>
      </c>
      <c r="H25" s="207">
        <v>54.32</v>
      </c>
      <c r="I25" s="62">
        <v>51.944000000000003</v>
      </c>
      <c r="J25" s="62">
        <v>106.57</v>
      </c>
      <c r="K25" s="62">
        <v>26.26</v>
      </c>
      <c r="L25" s="62">
        <v>0</v>
      </c>
      <c r="M25" s="62">
        <v>0</v>
      </c>
      <c r="N25" s="192">
        <f>+BN_InfraMR[[#This Row],[A.03.1 -  Longitud de Vías de Explotación No Electrificadas Troncales y Ramales (vía principal) (km)]]+BN_InfraMR[[#This Row],[A.04.1 -  Longitud de Vías de Explotación Electrificadas Troncales y Ramales (vía principal) (km)]]</f>
        <v>106.57</v>
      </c>
      <c r="O25" s="207">
        <v>106.57</v>
      </c>
      <c r="P25" s="59">
        <v>15</v>
      </c>
      <c r="Q25" s="59">
        <v>7</v>
      </c>
      <c r="R25" s="59">
        <v>0</v>
      </c>
      <c r="S25" s="211">
        <f t="shared" si="0"/>
        <v>22</v>
      </c>
      <c r="T25" s="211">
        <v>22</v>
      </c>
      <c r="U25" s="59">
        <v>2</v>
      </c>
      <c r="V25" s="59">
        <v>36</v>
      </c>
      <c r="W25" s="59">
        <v>0</v>
      </c>
      <c r="X25" s="59">
        <v>9</v>
      </c>
      <c r="Y25" s="59">
        <v>0</v>
      </c>
      <c r="Z25" s="217">
        <f t="shared" si="1"/>
        <v>47</v>
      </c>
      <c r="AA25" s="59">
        <v>7</v>
      </c>
      <c r="AB25" s="59">
        <v>5</v>
      </c>
      <c r="AC25" s="59">
        <f>+BN_InfraMR[[#This Row],[Total Pasos Vehiculares a Nivel]]</f>
        <v>47</v>
      </c>
      <c r="AD25" s="217">
        <f t="shared" si="2"/>
        <v>59</v>
      </c>
      <c r="AE25" s="59">
        <v>1</v>
      </c>
      <c r="AF25" s="59">
        <v>4</v>
      </c>
      <c r="AG25" s="59">
        <v>26</v>
      </c>
      <c r="AH25" s="217">
        <f t="shared" si="6"/>
        <v>31</v>
      </c>
      <c r="AI25" s="62">
        <v>51.92</v>
      </c>
      <c r="AJ25" s="62">
        <v>2.4</v>
      </c>
      <c r="AK25" s="62">
        <v>0</v>
      </c>
      <c r="AL25" s="224">
        <f t="shared" si="4"/>
        <v>54.32</v>
      </c>
      <c r="AM25" s="59">
        <v>0</v>
      </c>
      <c r="AN25" s="59">
        <v>20</v>
      </c>
      <c r="AO25" s="59">
        <v>0</v>
      </c>
      <c r="AP25" s="230">
        <f t="shared" si="7"/>
        <v>20</v>
      </c>
      <c r="AQ25" s="59">
        <v>0</v>
      </c>
      <c r="AR25" s="59">
        <v>0</v>
      </c>
      <c r="AS25" s="59">
        <v>0</v>
      </c>
      <c r="AT25" s="230">
        <f t="shared" si="8"/>
        <v>0</v>
      </c>
      <c r="AU25" s="59">
        <v>0</v>
      </c>
      <c r="AV25" s="59">
        <v>0</v>
      </c>
      <c r="AW25" s="59">
        <v>0</v>
      </c>
      <c r="AX25" s="230">
        <f t="shared" si="9"/>
        <v>0</v>
      </c>
      <c r="AY25" s="59">
        <v>60</v>
      </c>
      <c r="AZ25" s="59">
        <v>42</v>
      </c>
      <c r="BA25" s="59">
        <v>0</v>
      </c>
      <c r="BB25" s="59">
        <v>0</v>
      </c>
      <c r="BC25" s="230">
        <f>SUM(AY25:BB25)</f>
        <v>102</v>
      </c>
      <c r="BD25" s="380">
        <v>0</v>
      </c>
      <c r="BE25" s="59">
        <v>1</v>
      </c>
      <c r="BF25" s="59">
        <v>38</v>
      </c>
      <c r="BG25" s="239">
        <v>1000</v>
      </c>
    </row>
    <row r="26" spans="1:59">
      <c r="A26" s="59">
        <v>1995</v>
      </c>
      <c r="B26" s="59" t="s">
        <v>61</v>
      </c>
      <c r="C26" s="62">
        <v>2.0699999999999998</v>
      </c>
      <c r="D26" s="62">
        <v>52.25</v>
      </c>
      <c r="E26" s="62">
        <v>0</v>
      </c>
      <c r="F26" s="62">
        <v>0</v>
      </c>
      <c r="G26" s="207">
        <f t="shared" si="5"/>
        <v>54.32</v>
      </c>
      <c r="H26" s="207">
        <v>54.32</v>
      </c>
      <c r="I26" s="62">
        <v>51.944000000000003</v>
      </c>
      <c r="J26" s="62">
        <v>106.57</v>
      </c>
      <c r="K26" s="62">
        <v>26.26</v>
      </c>
      <c r="L26" s="62">
        <v>0</v>
      </c>
      <c r="M26" s="62">
        <v>0</v>
      </c>
      <c r="N26" s="192">
        <f>+BN_InfraMR[[#This Row],[A.03.1 -  Longitud de Vías de Explotación No Electrificadas Troncales y Ramales (vía principal) (km)]]+BN_InfraMR[[#This Row],[A.04.1 -  Longitud de Vías de Explotación Electrificadas Troncales y Ramales (vía principal) (km)]]</f>
        <v>106.57</v>
      </c>
      <c r="O26" s="207">
        <v>106.57</v>
      </c>
      <c r="P26" s="59">
        <v>15</v>
      </c>
      <c r="Q26" s="59">
        <v>7</v>
      </c>
      <c r="R26" s="59">
        <v>0</v>
      </c>
      <c r="S26" s="211">
        <f t="shared" si="0"/>
        <v>22</v>
      </c>
      <c r="T26" s="211">
        <v>22</v>
      </c>
      <c r="U26" s="59">
        <v>1</v>
      </c>
      <c r="V26" s="59">
        <v>37</v>
      </c>
      <c r="W26" s="59">
        <v>4</v>
      </c>
      <c r="X26" s="59">
        <v>3</v>
      </c>
      <c r="Y26" s="59">
        <v>0</v>
      </c>
      <c r="Z26" s="217">
        <f t="shared" si="1"/>
        <v>45</v>
      </c>
      <c r="AA26" s="59">
        <v>7</v>
      </c>
      <c r="AB26" s="59">
        <v>7</v>
      </c>
      <c r="AC26" s="59">
        <f>+BN_InfraMR[[#This Row],[Total Pasos Vehiculares a Nivel]]</f>
        <v>45</v>
      </c>
      <c r="AD26" s="217">
        <f t="shared" si="2"/>
        <v>59</v>
      </c>
      <c r="AE26" s="59">
        <v>1</v>
      </c>
      <c r="AF26" s="59">
        <v>6</v>
      </c>
      <c r="AG26" s="59">
        <v>29</v>
      </c>
      <c r="AH26" s="217">
        <f t="shared" si="3"/>
        <v>36</v>
      </c>
      <c r="AI26" s="62">
        <v>45.287999999999997</v>
      </c>
      <c r="AJ26" s="62">
        <v>9.032</v>
      </c>
      <c r="AK26" s="62">
        <v>0</v>
      </c>
      <c r="AL26" s="224">
        <f t="shared" si="4"/>
        <v>54.319999999999993</v>
      </c>
      <c r="AM26" s="59">
        <v>0</v>
      </c>
      <c r="AN26" s="59">
        <v>20</v>
      </c>
      <c r="AO26" s="59">
        <v>0</v>
      </c>
      <c r="AP26" s="230">
        <f t="shared" si="7"/>
        <v>20</v>
      </c>
      <c r="AQ26" s="59">
        <v>0</v>
      </c>
      <c r="AR26" s="59">
        <v>0</v>
      </c>
      <c r="AS26" s="59">
        <v>0</v>
      </c>
      <c r="AT26" s="230">
        <f t="shared" si="8"/>
        <v>0</v>
      </c>
      <c r="AU26" s="59">
        <v>0</v>
      </c>
      <c r="AV26" s="59">
        <v>0</v>
      </c>
      <c r="AW26" s="59">
        <v>0</v>
      </c>
      <c r="AX26" s="230">
        <f t="shared" si="9"/>
        <v>0</v>
      </c>
      <c r="AY26" s="59">
        <v>60</v>
      </c>
      <c r="AZ26" s="59">
        <v>42</v>
      </c>
      <c r="BA26" s="59">
        <v>0</v>
      </c>
      <c r="BB26" s="59">
        <v>0</v>
      </c>
      <c r="BC26" s="230">
        <f>SUM(AY26:BB26)</f>
        <v>102</v>
      </c>
      <c r="BD26" s="380">
        <v>0</v>
      </c>
      <c r="BE26" s="59">
        <v>1</v>
      </c>
      <c r="BF26" s="59">
        <v>38</v>
      </c>
      <c r="BG26" s="239">
        <v>1000</v>
      </c>
    </row>
    <row r="27" spans="1:59">
      <c r="A27" s="59">
        <v>1995</v>
      </c>
      <c r="B27" s="59" t="s">
        <v>62</v>
      </c>
      <c r="C27" s="62">
        <v>2.0699999999999998</v>
      </c>
      <c r="D27" s="62">
        <v>52.25</v>
      </c>
      <c r="E27" s="62">
        <v>0</v>
      </c>
      <c r="F27" s="62">
        <v>0</v>
      </c>
      <c r="G27" s="207">
        <f t="shared" si="5"/>
        <v>54.32</v>
      </c>
      <c r="H27" s="207">
        <v>54.32</v>
      </c>
      <c r="I27" s="62">
        <v>51.944000000000003</v>
      </c>
      <c r="J27" s="62">
        <v>106.57</v>
      </c>
      <c r="K27" s="62">
        <v>26.26</v>
      </c>
      <c r="L27" s="62">
        <v>0</v>
      </c>
      <c r="M27" s="62">
        <v>0</v>
      </c>
      <c r="N27" s="192">
        <f>+BN_InfraMR[[#This Row],[A.03.1 -  Longitud de Vías de Explotación No Electrificadas Troncales y Ramales (vía principal) (km)]]+BN_InfraMR[[#This Row],[A.04.1 -  Longitud de Vías de Explotación Electrificadas Troncales y Ramales (vía principal) (km)]]</f>
        <v>106.57</v>
      </c>
      <c r="O27" s="207">
        <v>106.57</v>
      </c>
      <c r="P27" s="59">
        <v>15</v>
      </c>
      <c r="Q27" s="59">
        <v>7</v>
      </c>
      <c r="R27" s="59">
        <v>0</v>
      </c>
      <c r="S27" s="211">
        <f t="shared" si="0"/>
        <v>22</v>
      </c>
      <c r="T27" s="211">
        <v>22</v>
      </c>
      <c r="U27" s="59">
        <v>1</v>
      </c>
      <c r="V27" s="59">
        <v>37</v>
      </c>
      <c r="W27" s="59">
        <v>4</v>
      </c>
      <c r="X27" s="59">
        <v>3</v>
      </c>
      <c r="Y27" s="59">
        <v>0</v>
      </c>
      <c r="Z27" s="217">
        <f t="shared" si="1"/>
        <v>45</v>
      </c>
      <c r="AA27" s="59">
        <v>7</v>
      </c>
      <c r="AB27" s="59">
        <v>7</v>
      </c>
      <c r="AC27" s="59">
        <f>+BN_InfraMR[[#This Row],[Total Pasos Vehiculares a Nivel]]</f>
        <v>45</v>
      </c>
      <c r="AD27" s="217">
        <f t="shared" si="2"/>
        <v>59</v>
      </c>
      <c r="AE27" s="59">
        <v>1</v>
      </c>
      <c r="AF27" s="59">
        <v>6</v>
      </c>
      <c r="AG27" s="59">
        <v>29</v>
      </c>
      <c r="AH27" s="217">
        <f t="shared" si="3"/>
        <v>36</v>
      </c>
      <c r="AI27" s="62">
        <v>45.287999999999997</v>
      </c>
      <c r="AJ27" s="62">
        <v>9.032</v>
      </c>
      <c r="AK27" s="62">
        <v>0</v>
      </c>
      <c r="AL27" s="224">
        <f t="shared" si="4"/>
        <v>54.319999999999993</v>
      </c>
      <c r="AM27" s="59">
        <v>0</v>
      </c>
      <c r="AN27" s="59">
        <v>20</v>
      </c>
      <c r="AO27" s="59">
        <v>0</v>
      </c>
      <c r="AP27" s="230">
        <f t="shared" si="7"/>
        <v>20</v>
      </c>
      <c r="AQ27" s="59">
        <v>0</v>
      </c>
      <c r="AR27" s="59">
        <v>0</v>
      </c>
      <c r="AS27" s="59">
        <v>0</v>
      </c>
      <c r="AT27" s="230">
        <f t="shared" si="8"/>
        <v>0</v>
      </c>
      <c r="AU27" s="59">
        <v>0</v>
      </c>
      <c r="AV27" s="59">
        <v>0</v>
      </c>
      <c r="AW27" s="59">
        <v>0</v>
      </c>
      <c r="AX27" s="230">
        <f t="shared" si="9"/>
        <v>0</v>
      </c>
      <c r="AY27" s="59">
        <v>60</v>
      </c>
      <c r="AZ27" s="59">
        <v>42</v>
      </c>
      <c r="BA27" s="59">
        <v>0</v>
      </c>
      <c r="BB27" s="59">
        <v>0</v>
      </c>
      <c r="BC27" s="230">
        <f>SUM(AY27:BB27)</f>
        <v>102</v>
      </c>
      <c r="BD27" s="380">
        <v>0</v>
      </c>
      <c r="BE27" s="59">
        <v>1</v>
      </c>
      <c r="BF27" s="59">
        <v>38</v>
      </c>
      <c r="BG27" s="239">
        <v>1000</v>
      </c>
    </row>
    <row r="28" spans="1:59">
      <c r="A28" s="59">
        <v>1995</v>
      </c>
      <c r="B28" s="59" t="s">
        <v>63</v>
      </c>
      <c r="C28" s="62">
        <v>2.0699999999999998</v>
      </c>
      <c r="D28" s="62">
        <v>52.25</v>
      </c>
      <c r="E28" s="62">
        <v>0</v>
      </c>
      <c r="F28" s="62">
        <v>0</v>
      </c>
      <c r="G28" s="207">
        <f t="shared" si="5"/>
        <v>54.32</v>
      </c>
      <c r="H28" s="207">
        <v>54.32</v>
      </c>
      <c r="I28" s="62">
        <v>51.944000000000003</v>
      </c>
      <c r="J28" s="62">
        <v>106.57</v>
      </c>
      <c r="K28" s="62">
        <v>26.26</v>
      </c>
      <c r="L28" s="62">
        <v>0</v>
      </c>
      <c r="M28" s="62">
        <v>0</v>
      </c>
      <c r="N28" s="192">
        <f>+BN_InfraMR[[#This Row],[A.03.1 -  Longitud de Vías de Explotación No Electrificadas Troncales y Ramales (vía principal) (km)]]+BN_InfraMR[[#This Row],[A.04.1 -  Longitud de Vías de Explotación Electrificadas Troncales y Ramales (vía principal) (km)]]</f>
        <v>106.57</v>
      </c>
      <c r="O28" s="207">
        <v>106.57</v>
      </c>
      <c r="P28" s="59">
        <v>15</v>
      </c>
      <c r="Q28" s="59">
        <v>7</v>
      </c>
      <c r="R28" s="59">
        <v>0</v>
      </c>
      <c r="S28" s="211">
        <f t="shared" si="0"/>
        <v>22</v>
      </c>
      <c r="T28" s="211">
        <v>22</v>
      </c>
      <c r="U28" s="59">
        <v>1</v>
      </c>
      <c r="V28" s="59">
        <v>37</v>
      </c>
      <c r="W28" s="59">
        <v>4</v>
      </c>
      <c r="X28" s="59">
        <v>3</v>
      </c>
      <c r="Y28" s="59">
        <v>0</v>
      </c>
      <c r="Z28" s="217">
        <f t="shared" si="1"/>
        <v>45</v>
      </c>
      <c r="AA28" s="59">
        <v>7</v>
      </c>
      <c r="AB28" s="59">
        <v>7</v>
      </c>
      <c r="AC28" s="59">
        <f>+BN_InfraMR[[#This Row],[Total Pasos Vehiculares a Nivel]]</f>
        <v>45</v>
      </c>
      <c r="AD28" s="217">
        <f t="shared" si="2"/>
        <v>59</v>
      </c>
      <c r="AE28" s="59">
        <v>1</v>
      </c>
      <c r="AF28" s="59">
        <v>6</v>
      </c>
      <c r="AG28" s="59">
        <v>29</v>
      </c>
      <c r="AH28" s="217">
        <f t="shared" si="3"/>
        <v>36</v>
      </c>
      <c r="AI28" s="62">
        <v>45.287999999999997</v>
      </c>
      <c r="AJ28" s="62">
        <v>9.032</v>
      </c>
      <c r="AK28" s="62">
        <v>0</v>
      </c>
      <c r="AL28" s="224">
        <f t="shared" si="4"/>
        <v>54.319999999999993</v>
      </c>
      <c r="AM28" s="59">
        <v>0</v>
      </c>
      <c r="AN28" s="59">
        <v>20</v>
      </c>
      <c r="AO28" s="59">
        <v>0</v>
      </c>
      <c r="AP28" s="230">
        <f t="shared" si="7"/>
        <v>20</v>
      </c>
      <c r="AQ28" s="59">
        <v>0</v>
      </c>
      <c r="AR28" s="59">
        <v>0</v>
      </c>
      <c r="AS28" s="59">
        <v>0</v>
      </c>
      <c r="AT28" s="230">
        <f t="shared" si="8"/>
        <v>0</v>
      </c>
      <c r="AU28" s="59">
        <v>0</v>
      </c>
      <c r="AV28" s="59">
        <v>0</v>
      </c>
      <c r="AW28" s="59">
        <v>0</v>
      </c>
      <c r="AX28" s="230">
        <f t="shared" si="9"/>
        <v>0</v>
      </c>
      <c r="AY28" s="59">
        <v>60</v>
      </c>
      <c r="AZ28" s="59">
        <v>42</v>
      </c>
      <c r="BA28" s="59">
        <v>0</v>
      </c>
      <c r="BB28" s="59">
        <v>0</v>
      </c>
      <c r="BC28" s="230">
        <f>SUM(AY28:BB28)</f>
        <v>102</v>
      </c>
      <c r="BD28" s="380">
        <v>0</v>
      </c>
      <c r="BE28" s="59">
        <v>1</v>
      </c>
      <c r="BF28" s="59">
        <v>38</v>
      </c>
      <c r="BG28" s="239">
        <v>1000</v>
      </c>
    </row>
    <row r="29" spans="1:59">
      <c r="A29" s="59">
        <v>1995</v>
      </c>
      <c r="B29" s="59" t="s">
        <v>64</v>
      </c>
      <c r="C29" s="62">
        <v>2.0699999999999998</v>
      </c>
      <c r="D29" s="62">
        <v>52.25</v>
      </c>
      <c r="E29" s="62">
        <v>0</v>
      </c>
      <c r="F29" s="62">
        <v>0</v>
      </c>
      <c r="G29" s="207">
        <f t="shared" si="5"/>
        <v>54.32</v>
      </c>
      <c r="H29" s="207">
        <v>54.32</v>
      </c>
      <c r="I29" s="62">
        <v>51.944000000000003</v>
      </c>
      <c r="J29" s="62">
        <v>106.57</v>
      </c>
      <c r="K29" s="62">
        <v>26.26</v>
      </c>
      <c r="L29" s="62">
        <v>0</v>
      </c>
      <c r="M29" s="62">
        <v>0</v>
      </c>
      <c r="N29" s="192">
        <f>+BN_InfraMR[[#This Row],[A.03.1 -  Longitud de Vías de Explotación No Electrificadas Troncales y Ramales (vía principal) (km)]]+BN_InfraMR[[#This Row],[A.04.1 -  Longitud de Vías de Explotación Electrificadas Troncales y Ramales (vía principal) (km)]]</f>
        <v>106.57</v>
      </c>
      <c r="O29" s="207">
        <v>106.57</v>
      </c>
      <c r="P29" s="59">
        <v>15</v>
      </c>
      <c r="Q29" s="59">
        <v>7</v>
      </c>
      <c r="R29" s="59">
        <v>0</v>
      </c>
      <c r="S29" s="211">
        <f t="shared" si="0"/>
        <v>22</v>
      </c>
      <c r="T29" s="211">
        <v>22</v>
      </c>
      <c r="U29" s="59">
        <v>1</v>
      </c>
      <c r="V29" s="59">
        <v>37</v>
      </c>
      <c r="W29" s="59">
        <v>4</v>
      </c>
      <c r="X29" s="59">
        <v>3</v>
      </c>
      <c r="Y29" s="59">
        <v>0</v>
      </c>
      <c r="Z29" s="217">
        <f t="shared" si="1"/>
        <v>45</v>
      </c>
      <c r="AA29" s="59">
        <v>7</v>
      </c>
      <c r="AB29" s="59">
        <v>7</v>
      </c>
      <c r="AC29" s="59">
        <f>+BN_InfraMR[[#This Row],[Total Pasos Vehiculares a Nivel]]</f>
        <v>45</v>
      </c>
      <c r="AD29" s="217">
        <f t="shared" si="2"/>
        <v>59</v>
      </c>
      <c r="AE29" s="59">
        <v>1</v>
      </c>
      <c r="AF29" s="59">
        <v>6</v>
      </c>
      <c r="AG29" s="59">
        <v>29</v>
      </c>
      <c r="AH29" s="217">
        <f t="shared" si="3"/>
        <v>36</v>
      </c>
      <c r="AI29" s="62">
        <v>45.287999999999997</v>
      </c>
      <c r="AJ29" s="62">
        <v>9.032</v>
      </c>
      <c r="AK29" s="62">
        <v>0</v>
      </c>
      <c r="AL29" s="224">
        <f t="shared" si="4"/>
        <v>54.319999999999993</v>
      </c>
      <c r="AM29" s="59">
        <v>0</v>
      </c>
      <c r="AN29" s="59">
        <v>20</v>
      </c>
      <c r="AO29" s="59">
        <v>0</v>
      </c>
      <c r="AP29" s="230">
        <f t="shared" si="7"/>
        <v>20</v>
      </c>
      <c r="AQ29" s="59">
        <v>0</v>
      </c>
      <c r="AR29" s="59">
        <v>0</v>
      </c>
      <c r="AS29" s="59">
        <v>0</v>
      </c>
      <c r="AT29" s="230">
        <f t="shared" si="8"/>
        <v>0</v>
      </c>
      <c r="AU29" s="59">
        <v>0</v>
      </c>
      <c r="AV29" s="59">
        <v>0</v>
      </c>
      <c r="AW29" s="59">
        <v>0</v>
      </c>
      <c r="AX29" s="230">
        <f t="shared" si="9"/>
        <v>0</v>
      </c>
      <c r="AY29" s="59">
        <v>60</v>
      </c>
      <c r="AZ29" s="59">
        <v>42</v>
      </c>
      <c r="BA29" s="59">
        <v>0</v>
      </c>
      <c r="BB29" s="59">
        <v>0</v>
      </c>
      <c r="BC29" s="230">
        <f>SUM(AY29:BB29)</f>
        <v>102</v>
      </c>
      <c r="BD29" s="380">
        <v>0</v>
      </c>
      <c r="BE29" s="59">
        <v>1</v>
      </c>
      <c r="BF29" s="59">
        <v>38</v>
      </c>
      <c r="BG29" s="239">
        <v>1000</v>
      </c>
    </row>
    <row r="30" spans="1:59">
      <c r="A30" s="59">
        <v>1995</v>
      </c>
      <c r="B30" s="59" t="s">
        <v>65</v>
      </c>
      <c r="C30" s="62">
        <v>2.0699999999999998</v>
      </c>
      <c r="D30" s="62">
        <v>52.25</v>
      </c>
      <c r="E30" s="62">
        <v>0</v>
      </c>
      <c r="F30" s="62">
        <v>0</v>
      </c>
      <c r="G30" s="207">
        <f t="shared" si="5"/>
        <v>54.32</v>
      </c>
      <c r="H30" s="207">
        <v>54.32</v>
      </c>
      <c r="I30" s="62">
        <v>51.944000000000003</v>
      </c>
      <c r="J30" s="62">
        <v>106.57</v>
      </c>
      <c r="K30" s="62">
        <v>26.26</v>
      </c>
      <c r="L30" s="62">
        <v>0</v>
      </c>
      <c r="M30" s="62">
        <v>0</v>
      </c>
      <c r="N30" s="192">
        <f>+BN_InfraMR[[#This Row],[A.03.1 -  Longitud de Vías de Explotación No Electrificadas Troncales y Ramales (vía principal) (km)]]+BN_InfraMR[[#This Row],[A.04.1 -  Longitud de Vías de Explotación Electrificadas Troncales y Ramales (vía principal) (km)]]</f>
        <v>106.57</v>
      </c>
      <c r="O30" s="207">
        <v>106.57</v>
      </c>
      <c r="P30" s="59">
        <v>15</v>
      </c>
      <c r="Q30" s="59">
        <v>7</v>
      </c>
      <c r="R30" s="59">
        <v>0</v>
      </c>
      <c r="S30" s="211">
        <f t="shared" si="0"/>
        <v>22</v>
      </c>
      <c r="T30" s="211">
        <v>22</v>
      </c>
      <c r="U30" s="59">
        <v>1</v>
      </c>
      <c r="V30" s="59">
        <v>37</v>
      </c>
      <c r="W30" s="59">
        <v>4</v>
      </c>
      <c r="X30" s="59">
        <v>3</v>
      </c>
      <c r="Y30" s="59">
        <v>0</v>
      </c>
      <c r="Z30" s="217">
        <f t="shared" si="1"/>
        <v>45</v>
      </c>
      <c r="AA30" s="59">
        <v>7</v>
      </c>
      <c r="AB30" s="59">
        <v>7</v>
      </c>
      <c r="AC30" s="59">
        <f>+BN_InfraMR[[#This Row],[Total Pasos Vehiculares a Nivel]]</f>
        <v>45</v>
      </c>
      <c r="AD30" s="217">
        <f t="shared" si="2"/>
        <v>59</v>
      </c>
      <c r="AE30" s="59">
        <v>1</v>
      </c>
      <c r="AF30" s="59">
        <v>6</v>
      </c>
      <c r="AG30" s="59">
        <v>29</v>
      </c>
      <c r="AH30" s="217">
        <f t="shared" si="3"/>
        <v>36</v>
      </c>
      <c r="AI30" s="62">
        <v>45.287999999999997</v>
      </c>
      <c r="AJ30" s="62">
        <v>9.032</v>
      </c>
      <c r="AK30" s="62">
        <v>0</v>
      </c>
      <c r="AL30" s="224">
        <f t="shared" si="4"/>
        <v>54.319999999999993</v>
      </c>
      <c r="AM30" s="59">
        <v>0</v>
      </c>
      <c r="AN30" s="59">
        <v>20</v>
      </c>
      <c r="AO30" s="59">
        <v>0</v>
      </c>
      <c r="AP30" s="230">
        <f t="shared" si="7"/>
        <v>20</v>
      </c>
      <c r="AQ30" s="59">
        <v>0</v>
      </c>
      <c r="AR30" s="59">
        <v>0</v>
      </c>
      <c r="AS30" s="59">
        <v>0</v>
      </c>
      <c r="AT30" s="230">
        <f t="shared" si="8"/>
        <v>0</v>
      </c>
      <c r="AU30" s="59">
        <v>0</v>
      </c>
      <c r="AV30" s="59">
        <v>0</v>
      </c>
      <c r="AW30" s="59">
        <v>0</v>
      </c>
      <c r="AX30" s="230">
        <f t="shared" si="9"/>
        <v>0</v>
      </c>
      <c r="AY30" s="59">
        <v>60</v>
      </c>
      <c r="AZ30" s="59">
        <v>42</v>
      </c>
      <c r="BA30" s="59">
        <v>0</v>
      </c>
      <c r="BB30" s="59">
        <v>0</v>
      </c>
      <c r="BC30" s="230">
        <f>SUM(AY30:BB30)</f>
        <v>102</v>
      </c>
      <c r="BD30" s="380">
        <v>0</v>
      </c>
      <c r="BE30" s="59">
        <v>1</v>
      </c>
      <c r="BF30" s="59">
        <v>38</v>
      </c>
      <c r="BG30" s="239">
        <v>1000</v>
      </c>
    </row>
    <row r="31" spans="1:59">
      <c r="A31" s="59">
        <v>1995</v>
      </c>
      <c r="B31" s="59" t="s">
        <v>66</v>
      </c>
      <c r="C31" s="62">
        <v>2.0699999999999998</v>
      </c>
      <c r="D31" s="62">
        <v>52.25</v>
      </c>
      <c r="E31" s="62">
        <v>0</v>
      </c>
      <c r="F31" s="62">
        <v>0</v>
      </c>
      <c r="G31" s="207">
        <f t="shared" si="5"/>
        <v>54.32</v>
      </c>
      <c r="H31" s="207">
        <v>54.32</v>
      </c>
      <c r="I31" s="62">
        <v>51.944000000000003</v>
      </c>
      <c r="J31" s="62">
        <v>106.57</v>
      </c>
      <c r="K31" s="62">
        <v>26.26</v>
      </c>
      <c r="L31" s="62">
        <v>0</v>
      </c>
      <c r="M31" s="62">
        <v>0</v>
      </c>
      <c r="N31" s="192">
        <f>+BN_InfraMR[[#This Row],[A.03.1 -  Longitud de Vías de Explotación No Electrificadas Troncales y Ramales (vía principal) (km)]]+BN_InfraMR[[#This Row],[A.04.1 -  Longitud de Vías de Explotación Electrificadas Troncales y Ramales (vía principal) (km)]]</f>
        <v>106.57</v>
      </c>
      <c r="O31" s="207">
        <v>106.57</v>
      </c>
      <c r="P31" s="59">
        <v>15</v>
      </c>
      <c r="Q31" s="59">
        <v>7</v>
      </c>
      <c r="R31" s="59">
        <v>0</v>
      </c>
      <c r="S31" s="211">
        <f t="shared" si="0"/>
        <v>22</v>
      </c>
      <c r="T31" s="211">
        <v>22</v>
      </c>
      <c r="U31" s="59">
        <v>1</v>
      </c>
      <c r="V31" s="59">
        <v>37</v>
      </c>
      <c r="W31" s="59">
        <v>4</v>
      </c>
      <c r="X31" s="59">
        <v>3</v>
      </c>
      <c r="Y31" s="59">
        <v>0</v>
      </c>
      <c r="Z31" s="217">
        <f t="shared" si="1"/>
        <v>45</v>
      </c>
      <c r="AA31" s="59">
        <v>7</v>
      </c>
      <c r="AB31" s="59">
        <v>7</v>
      </c>
      <c r="AC31" s="59">
        <f>+BN_InfraMR[[#This Row],[Total Pasos Vehiculares a Nivel]]</f>
        <v>45</v>
      </c>
      <c r="AD31" s="217">
        <f t="shared" si="2"/>
        <v>59</v>
      </c>
      <c r="AE31" s="59">
        <v>1</v>
      </c>
      <c r="AF31" s="59">
        <v>6</v>
      </c>
      <c r="AG31" s="59">
        <v>29</v>
      </c>
      <c r="AH31" s="217">
        <f t="shared" si="3"/>
        <v>36</v>
      </c>
      <c r="AI31" s="62">
        <v>45.287999999999997</v>
      </c>
      <c r="AJ31" s="62">
        <v>9.032</v>
      </c>
      <c r="AK31" s="62">
        <v>0</v>
      </c>
      <c r="AL31" s="224">
        <f t="shared" si="4"/>
        <v>54.319999999999993</v>
      </c>
      <c r="AM31" s="59">
        <v>0</v>
      </c>
      <c r="AN31" s="59">
        <v>20</v>
      </c>
      <c r="AO31" s="59">
        <v>0</v>
      </c>
      <c r="AP31" s="230">
        <f t="shared" si="7"/>
        <v>20</v>
      </c>
      <c r="AQ31" s="59">
        <v>0</v>
      </c>
      <c r="AR31" s="59">
        <v>0</v>
      </c>
      <c r="AS31" s="59">
        <v>0</v>
      </c>
      <c r="AT31" s="230">
        <f t="shared" si="8"/>
        <v>0</v>
      </c>
      <c r="AU31" s="59">
        <v>0</v>
      </c>
      <c r="AV31" s="59">
        <v>0</v>
      </c>
      <c r="AW31" s="59">
        <v>0</v>
      </c>
      <c r="AX31" s="230">
        <f t="shared" si="9"/>
        <v>0</v>
      </c>
      <c r="AY31" s="59">
        <v>60</v>
      </c>
      <c r="AZ31" s="59">
        <v>42</v>
      </c>
      <c r="BA31" s="59">
        <v>0</v>
      </c>
      <c r="BB31" s="59">
        <v>0</v>
      </c>
      <c r="BC31" s="230">
        <f>SUM(AY31:BB31)</f>
        <v>102</v>
      </c>
      <c r="BD31" s="380">
        <v>0</v>
      </c>
      <c r="BE31" s="59">
        <v>1</v>
      </c>
      <c r="BF31" s="59">
        <v>38</v>
      </c>
      <c r="BG31" s="239">
        <v>1000</v>
      </c>
    </row>
    <row r="32" spans="1:59">
      <c r="A32" s="59">
        <v>1995</v>
      </c>
      <c r="B32" s="59" t="s">
        <v>67</v>
      </c>
      <c r="C32" s="62">
        <v>2.0699999999999998</v>
      </c>
      <c r="D32" s="62">
        <v>52.25</v>
      </c>
      <c r="E32" s="62">
        <v>0</v>
      </c>
      <c r="F32" s="62">
        <v>0</v>
      </c>
      <c r="G32" s="207">
        <f t="shared" si="5"/>
        <v>54.32</v>
      </c>
      <c r="H32" s="207">
        <v>54.32</v>
      </c>
      <c r="I32" s="62">
        <v>51.944000000000003</v>
      </c>
      <c r="J32" s="62">
        <v>106.57</v>
      </c>
      <c r="K32" s="62">
        <v>26.26</v>
      </c>
      <c r="L32" s="62">
        <v>0</v>
      </c>
      <c r="M32" s="62">
        <v>0</v>
      </c>
      <c r="N32" s="192">
        <f>+BN_InfraMR[[#This Row],[A.03.1 -  Longitud de Vías de Explotación No Electrificadas Troncales y Ramales (vía principal) (km)]]+BN_InfraMR[[#This Row],[A.04.1 -  Longitud de Vías de Explotación Electrificadas Troncales y Ramales (vía principal) (km)]]</f>
        <v>106.57</v>
      </c>
      <c r="O32" s="207">
        <v>106.57</v>
      </c>
      <c r="P32" s="59">
        <v>15</v>
      </c>
      <c r="Q32" s="59">
        <v>7</v>
      </c>
      <c r="R32" s="59">
        <v>0</v>
      </c>
      <c r="S32" s="211">
        <f t="shared" si="0"/>
        <v>22</v>
      </c>
      <c r="T32" s="211">
        <v>22</v>
      </c>
      <c r="U32" s="59">
        <v>1</v>
      </c>
      <c r="V32" s="59">
        <v>37</v>
      </c>
      <c r="W32" s="59">
        <v>4</v>
      </c>
      <c r="X32" s="59">
        <v>3</v>
      </c>
      <c r="Y32" s="59">
        <v>0</v>
      </c>
      <c r="Z32" s="217">
        <f t="shared" si="1"/>
        <v>45</v>
      </c>
      <c r="AA32" s="59">
        <v>7</v>
      </c>
      <c r="AB32" s="59">
        <v>7</v>
      </c>
      <c r="AC32" s="59">
        <f>+BN_InfraMR[[#This Row],[Total Pasos Vehiculares a Nivel]]</f>
        <v>45</v>
      </c>
      <c r="AD32" s="217">
        <f t="shared" si="2"/>
        <v>59</v>
      </c>
      <c r="AE32" s="59">
        <v>1</v>
      </c>
      <c r="AF32" s="59">
        <v>6</v>
      </c>
      <c r="AG32" s="59">
        <v>29</v>
      </c>
      <c r="AH32" s="217">
        <f t="shared" si="3"/>
        <v>36</v>
      </c>
      <c r="AI32" s="62">
        <v>45.287999999999997</v>
      </c>
      <c r="AJ32" s="62">
        <v>9.032</v>
      </c>
      <c r="AK32" s="62">
        <v>0</v>
      </c>
      <c r="AL32" s="224">
        <f t="shared" si="4"/>
        <v>54.319999999999993</v>
      </c>
      <c r="AM32" s="59">
        <v>0</v>
      </c>
      <c r="AN32" s="59">
        <v>20</v>
      </c>
      <c r="AO32" s="59">
        <v>0</v>
      </c>
      <c r="AP32" s="230">
        <f t="shared" si="7"/>
        <v>20</v>
      </c>
      <c r="AQ32" s="59">
        <v>0</v>
      </c>
      <c r="AR32" s="59">
        <v>0</v>
      </c>
      <c r="AS32" s="59">
        <v>0</v>
      </c>
      <c r="AT32" s="230">
        <f t="shared" si="8"/>
        <v>0</v>
      </c>
      <c r="AU32" s="59">
        <v>0</v>
      </c>
      <c r="AV32" s="59">
        <v>0</v>
      </c>
      <c r="AW32" s="59">
        <v>0</v>
      </c>
      <c r="AX32" s="230">
        <f t="shared" si="9"/>
        <v>0</v>
      </c>
      <c r="AY32" s="59">
        <v>60</v>
      </c>
      <c r="AZ32" s="59">
        <v>42</v>
      </c>
      <c r="BA32" s="59">
        <v>0</v>
      </c>
      <c r="BB32" s="59">
        <v>0</v>
      </c>
      <c r="BC32" s="230">
        <f>SUM(AY32:BB32)</f>
        <v>102</v>
      </c>
      <c r="BD32" s="380">
        <v>0</v>
      </c>
      <c r="BE32" s="59">
        <v>1</v>
      </c>
      <c r="BF32" s="59">
        <v>38</v>
      </c>
      <c r="BG32" s="239">
        <v>1000</v>
      </c>
    </row>
    <row r="33" spans="1:59">
      <c r="A33" s="59">
        <v>1995</v>
      </c>
      <c r="B33" s="59" t="s">
        <v>68</v>
      </c>
      <c r="C33" s="62">
        <v>2.0699999999999998</v>
      </c>
      <c r="D33" s="62">
        <v>52.25</v>
      </c>
      <c r="E33" s="62">
        <v>0</v>
      </c>
      <c r="F33" s="62">
        <v>0</v>
      </c>
      <c r="G33" s="207">
        <f t="shared" si="5"/>
        <v>54.32</v>
      </c>
      <c r="H33" s="207">
        <v>54.32</v>
      </c>
      <c r="I33" s="62">
        <v>51.944000000000003</v>
      </c>
      <c r="J33" s="62">
        <v>106.57</v>
      </c>
      <c r="K33" s="62">
        <v>26.26</v>
      </c>
      <c r="L33" s="62">
        <v>0</v>
      </c>
      <c r="M33" s="62">
        <v>0</v>
      </c>
      <c r="N33" s="192">
        <f>+BN_InfraMR[[#This Row],[A.03.1 -  Longitud de Vías de Explotación No Electrificadas Troncales y Ramales (vía principal) (km)]]+BN_InfraMR[[#This Row],[A.04.1 -  Longitud de Vías de Explotación Electrificadas Troncales y Ramales (vía principal) (km)]]</f>
        <v>106.57</v>
      </c>
      <c r="O33" s="207">
        <v>106.57</v>
      </c>
      <c r="P33" s="59">
        <v>15</v>
      </c>
      <c r="Q33" s="59">
        <v>7</v>
      </c>
      <c r="R33" s="59">
        <v>0</v>
      </c>
      <c r="S33" s="211">
        <f t="shared" si="0"/>
        <v>22</v>
      </c>
      <c r="T33" s="211">
        <v>22</v>
      </c>
      <c r="U33" s="59">
        <v>1</v>
      </c>
      <c r="V33" s="59">
        <v>37</v>
      </c>
      <c r="W33" s="59">
        <v>4</v>
      </c>
      <c r="X33" s="59">
        <v>3</v>
      </c>
      <c r="Y33" s="59">
        <v>0</v>
      </c>
      <c r="Z33" s="217">
        <f t="shared" si="1"/>
        <v>45</v>
      </c>
      <c r="AA33" s="59">
        <v>7</v>
      </c>
      <c r="AB33" s="59">
        <v>7</v>
      </c>
      <c r="AC33" s="59">
        <f>+BN_InfraMR[[#This Row],[Total Pasos Vehiculares a Nivel]]</f>
        <v>45</v>
      </c>
      <c r="AD33" s="217">
        <f t="shared" si="2"/>
        <v>59</v>
      </c>
      <c r="AE33" s="59">
        <v>1</v>
      </c>
      <c r="AF33" s="59">
        <v>6</v>
      </c>
      <c r="AG33" s="59">
        <v>29</v>
      </c>
      <c r="AH33" s="217">
        <f t="shared" si="3"/>
        <v>36</v>
      </c>
      <c r="AI33" s="62">
        <v>45.287999999999997</v>
      </c>
      <c r="AJ33" s="62">
        <v>9.032</v>
      </c>
      <c r="AK33" s="62">
        <v>0</v>
      </c>
      <c r="AL33" s="224">
        <f t="shared" si="4"/>
        <v>54.319999999999993</v>
      </c>
      <c r="AM33" s="59">
        <v>0</v>
      </c>
      <c r="AN33" s="59">
        <v>20</v>
      </c>
      <c r="AO33" s="59">
        <v>0</v>
      </c>
      <c r="AP33" s="230">
        <f t="shared" si="7"/>
        <v>20</v>
      </c>
      <c r="AQ33" s="59">
        <v>0</v>
      </c>
      <c r="AR33" s="59">
        <v>0</v>
      </c>
      <c r="AS33" s="59">
        <v>0</v>
      </c>
      <c r="AT33" s="230">
        <f t="shared" si="8"/>
        <v>0</v>
      </c>
      <c r="AU33" s="59">
        <v>0</v>
      </c>
      <c r="AV33" s="59">
        <v>0</v>
      </c>
      <c r="AW33" s="59">
        <v>0</v>
      </c>
      <c r="AX33" s="230">
        <f t="shared" si="9"/>
        <v>0</v>
      </c>
      <c r="AY33" s="59">
        <v>60</v>
      </c>
      <c r="AZ33" s="59">
        <v>42</v>
      </c>
      <c r="BA33" s="59">
        <v>0</v>
      </c>
      <c r="BB33" s="59">
        <v>0</v>
      </c>
      <c r="BC33" s="230">
        <f>SUM(AY33:BB33)</f>
        <v>102</v>
      </c>
      <c r="BD33" s="380">
        <v>0</v>
      </c>
      <c r="BE33" s="59">
        <v>1</v>
      </c>
      <c r="BF33" s="59">
        <v>38</v>
      </c>
      <c r="BG33" s="239">
        <v>1000</v>
      </c>
    </row>
    <row r="34" spans="1:59">
      <c r="A34" s="59">
        <v>1995</v>
      </c>
      <c r="B34" s="59" t="s">
        <v>69</v>
      </c>
      <c r="C34" s="62">
        <v>2.0699999999999998</v>
      </c>
      <c r="D34" s="62">
        <v>52.25</v>
      </c>
      <c r="E34" s="62">
        <v>0</v>
      </c>
      <c r="F34" s="62">
        <v>0</v>
      </c>
      <c r="G34" s="207">
        <f t="shared" si="5"/>
        <v>54.32</v>
      </c>
      <c r="H34" s="207">
        <v>54.32</v>
      </c>
      <c r="I34" s="62">
        <v>51.944000000000003</v>
      </c>
      <c r="J34" s="62">
        <v>106.57</v>
      </c>
      <c r="K34" s="62">
        <v>26.26</v>
      </c>
      <c r="L34" s="62">
        <v>0</v>
      </c>
      <c r="M34" s="62">
        <v>0</v>
      </c>
      <c r="N34" s="192">
        <f>+BN_InfraMR[[#This Row],[A.03.1 -  Longitud de Vías de Explotación No Electrificadas Troncales y Ramales (vía principal) (km)]]+BN_InfraMR[[#This Row],[A.04.1 -  Longitud de Vías de Explotación Electrificadas Troncales y Ramales (vía principal) (km)]]</f>
        <v>106.57</v>
      </c>
      <c r="O34" s="207">
        <v>106.57</v>
      </c>
      <c r="P34" s="59">
        <v>15</v>
      </c>
      <c r="Q34" s="59">
        <v>7</v>
      </c>
      <c r="R34" s="59">
        <v>0</v>
      </c>
      <c r="S34" s="211">
        <f t="shared" si="0"/>
        <v>22</v>
      </c>
      <c r="T34" s="211">
        <v>22</v>
      </c>
      <c r="U34" s="59">
        <v>1</v>
      </c>
      <c r="V34" s="59">
        <v>37</v>
      </c>
      <c r="W34" s="59">
        <v>4</v>
      </c>
      <c r="X34" s="59">
        <v>3</v>
      </c>
      <c r="Y34" s="59">
        <v>0</v>
      </c>
      <c r="Z34" s="217">
        <f t="shared" si="1"/>
        <v>45</v>
      </c>
      <c r="AA34" s="59">
        <v>7</v>
      </c>
      <c r="AB34" s="59">
        <v>7</v>
      </c>
      <c r="AC34" s="59">
        <f>+BN_InfraMR[[#This Row],[Total Pasos Vehiculares a Nivel]]</f>
        <v>45</v>
      </c>
      <c r="AD34" s="217">
        <f t="shared" si="2"/>
        <v>59</v>
      </c>
      <c r="AE34" s="59">
        <v>1</v>
      </c>
      <c r="AF34" s="59">
        <v>6</v>
      </c>
      <c r="AG34" s="59">
        <v>29</v>
      </c>
      <c r="AH34" s="217">
        <f t="shared" si="3"/>
        <v>36</v>
      </c>
      <c r="AI34" s="62">
        <v>45.287999999999997</v>
      </c>
      <c r="AJ34" s="62">
        <v>9.032</v>
      </c>
      <c r="AK34" s="62">
        <v>0</v>
      </c>
      <c r="AL34" s="224">
        <f t="shared" si="4"/>
        <v>54.319999999999993</v>
      </c>
      <c r="AM34" s="59">
        <v>0</v>
      </c>
      <c r="AN34" s="59">
        <v>20</v>
      </c>
      <c r="AO34" s="59">
        <v>0</v>
      </c>
      <c r="AP34" s="230">
        <f t="shared" si="7"/>
        <v>20</v>
      </c>
      <c r="AQ34" s="59">
        <v>0</v>
      </c>
      <c r="AR34" s="59">
        <v>0</v>
      </c>
      <c r="AS34" s="59">
        <v>0</v>
      </c>
      <c r="AT34" s="230">
        <f t="shared" si="8"/>
        <v>0</v>
      </c>
      <c r="AU34" s="59">
        <v>0</v>
      </c>
      <c r="AV34" s="59">
        <v>0</v>
      </c>
      <c r="AW34" s="59">
        <v>0</v>
      </c>
      <c r="AX34" s="230">
        <f t="shared" si="9"/>
        <v>0</v>
      </c>
      <c r="AY34" s="59">
        <v>60</v>
      </c>
      <c r="AZ34" s="59">
        <v>42</v>
      </c>
      <c r="BA34" s="59">
        <v>0</v>
      </c>
      <c r="BB34" s="59">
        <v>0</v>
      </c>
      <c r="BC34" s="230">
        <f>SUM(AY34:BB34)</f>
        <v>102</v>
      </c>
      <c r="BD34" s="380">
        <v>0</v>
      </c>
      <c r="BE34" s="59">
        <v>1</v>
      </c>
      <c r="BF34" s="59">
        <v>38</v>
      </c>
      <c r="BG34" s="239">
        <v>1000</v>
      </c>
    </row>
    <row r="35" spans="1:59">
      <c r="A35" s="59">
        <v>1995</v>
      </c>
      <c r="B35" s="59" t="s">
        <v>70</v>
      </c>
      <c r="C35" s="62">
        <v>2.0699999999999998</v>
      </c>
      <c r="D35" s="62">
        <v>52.25</v>
      </c>
      <c r="E35" s="62">
        <v>0</v>
      </c>
      <c r="F35" s="62">
        <v>0</v>
      </c>
      <c r="G35" s="207">
        <f t="shared" si="5"/>
        <v>54.32</v>
      </c>
      <c r="H35" s="207">
        <v>54.32</v>
      </c>
      <c r="I35" s="62">
        <v>51.944000000000003</v>
      </c>
      <c r="J35" s="62">
        <v>106.57</v>
      </c>
      <c r="K35" s="62">
        <v>26.26</v>
      </c>
      <c r="L35" s="62">
        <v>0</v>
      </c>
      <c r="M35" s="62">
        <v>0</v>
      </c>
      <c r="N35" s="192">
        <f>+BN_InfraMR[[#This Row],[A.03.1 -  Longitud de Vías de Explotación No Electrificadas Troncales y Ramales (vía principal) (km)]]+BN_InfraMR[[#This Row],[A.04.1 -  Longitud de Vías de Explotación Electrificadas Troncales y Ramales (vía principal) (km)]]</f>
        <v>106.57</v>
      </c>
      <c r="O35" s="207">
        <v>106.57</v>
      </c>
      <c r="P35" s="59">
        <v>15</v>
      </c>
      <c r="Q35" s="59">
        <v>7</v>
      </c>
      <c r="R35" s="59">
        <v>0</v>
      </c>
      <c r="S35" s="211">
        <f t="shared" si="0"/>
        <v>22</v>
      </c>
      <c r="T35" s="211">
        <v>22</v>
      </c>
      <c r="U35" s="59">
        <v>1</v>
      </c>
      <c r="V35" s="59">
        <v>37</v>
      </c>
      <c r="W35" s="59">
        <v>4</v>
      </c>
      <c r="X35" s="59">
        <v>3</v>
      </c>
      <c r="Y35" s="59">
        <v>0</v>
      </c>
      <c r="Z35" s="217">
        <f t="shared" si="1"/>
        <v>45</v>
      </c>
      <c r="AA35" s="59">
        <v>7</v>
      </c>
      <c r="AB35" s="59">
        <v>7</v>
      </c>
      <c r="AC35" s="59">
        <f>+BN_InfraMR[[#This Row],[Total Pasos Vehiculares a Nivel]]</f>
        <v>45</v>
      </c>
      <c r="AD35" s="217">
        <f t="shared" si="2"/>
        <v>59</v>
      </c>
      <c r="AE35" s="59">
        <v>1</v>
      </c>
      <c r="AF35" s="59">
        <v>6</v>
      </c>
      <c r="AG35" s="59">
        <v>29</v>
      </c>
      <c r="AH35" s="217">
        <f t="shared" si="3"/>
        <v>36</v>
      </c>
      <c r="AI35" s="62">
        <v>45.287999999999997</v>
      </c>
      <c r="AJ35" s="62">
        <v>9.032</v>
      </c>
      <c r="AK35" s="62">
        <v>0</v>
      </c>
      <c r="AL35" s="224">
        <f t="shared" si="4"/>
        <v>54.319999999999993</v>
      </c>
      <c r="AM35" s="59">
        <v>0</v>
      </c>
      <c r="AN35" s="59">
        <v>20</v>
      </c>
      <c r="AO35" s="59">
        <v>0</v>
      </c>
      <c r="AP35" s="230">
        <f t="shared" si="7"/>
        <v>20</v>
      </c>
      <c r="AQ35" s="59">
        <v>0</v>
      </c>
      <c r="AR35" s="59">
        <v>0</v>
      </c>
      <c r="AS35" s="59">
        <v>0</v>
      </c>
      <c r="AT35" s="230">
        <f t="shared" si="8"/>
        <v>0</v>
      </c>
      <c r="AU35" s="59">
        <v>0</v>
      </c>
      <c r="AV35" s="59">
        <v>0</v>
      </c>
      <c r="AW35" s="59">
        <v>0</v>
      </c>
      <c r="AX35" s="230">
        <f t="shared" si="9"/>
        <v>0</v>
      </c>
      <c r="AY35" s="59">
        <v>60</v>
      </c>
      <c r="AZ35" s="59">
        <v>42</v>
      </c>
      <c r="BA35" s="59">
        <v>0</v>
      </c>
      <c r="BB35" s="59">
        <v>0</v>
      </c>
      <c r="BC35" s="230">
        <f>SUM(AY35:BB35)</f>
        <v>102</v>
      </c>
      <c r="BD35" s="380">
        <v>0</v>
      </c>
      <c r="BE35" s="59">
        <v>1</v>
      </c>
      <c r="BF35" s="59">
        <v>38</v>
      </c>
      <c r="BG35" s="239">
        <v>1000</v>
      </c>
    </row>
    <row r="36" spans="1:59">
      <c r="A36" s="59">
        <v>1995</v>
      </c>
      <c r="B36" s="59" t="s">
        <v>71</v>
      </c>
      <c r="C36" s="62">
        <v>2.0699999999999998</v>
      </c>
      <c r="D36" s="62">
        <v>52.25</v>
      </c>
      <c r="E36" s="62">
        <v>0</v>
      </c>
      <c r="F36" s="62">
        <v>0</v>
      </c>
      <c r="G36" s="207">
        <f t="shared" si="5"/>
        <v>54.32</v>
      </c>
      <c r="H36" s="207">
        <v>54.32</v>
      </c>
      <c r="I36" s="62">
        <v>51.944000000000003</v>
      </c>
      <c r="J36" s="62">
        <v>106.57</v>
      </c>
      <c r="K36" s="62">
        <v>26.26</v>
      </c>
      <c r="L36" s="62">
        <v>0</v>
      </c>
      <c r="M36" s="62">
        <v>0</v>
      </c>
      <c r="N36" s="192">
        <f>+BN_InfraMR[[#This Row],[A.03.1 -  Longitud de Vías de Explotación No Electrificadas Troncales y Ramales (vía principal) (km)]]+BN_InfraMR[[#This Row],[A.04.1 -  Longitud de Vías de Explotación Electrificadas Troncales y Ramales (vía principal) (km)]]</f>
        <v>106.57</v>
      </c>
      <c r="O36" s="207">
        <v>106.57</v>
      </c>
      <c r="P36" s="59">
        <v>15</v>
      </c>
      <c r="Q36" s="59">
        <v>7</v>
      </c>
      <c r="R36" s="59">
        <v>0</v>
      </c>
      <c r="S36" s="211">
        <f t="shared" si="0"/>
        <v>22</v>
      </c>
      <c r="T36" s="211">
        <v>22</v>
      </c>
      <c r="U36" s="59">
        <v>1</v>
      </c>
      <c r="V36" s="59">
        <v>37</v>
      </c>
      <c r="W36" s="59">
        <v>4</v>
      </c>
      <c r="X36" s="59">
        <v>3</v>
      </c>
      <c r="Y36" s="59">
        <v>0</v>
      </c>
      <c r="Z36" s="217">
        <f t="shared" si="1"/>
        <v>45</v>
      </c>
      <c r="AA36" s="59">
        <v>7</v>
      </c>
      <c r="AB36" s="59">
        <v>7</v>
      </c>
      <c r="AC36" s="59">
        <f>+BN_InfraMR[[#This Row],[Total Pasos Vehiculares a Nivel]]</f>
        <v>45</v>
      </c>
      <c r="AD36" s="217">
        <f t="shared" si="2"/>
        <v>59</v>
      </c>
      <c r="AE36" s="59">
        <v>1</v>
      </c>
      <c r="AF36" s="59">
        <v>6</v>
      </c>
      <c r="AG36" s="59">
        <v>29</v>
      </c>
      <c r="AH36" s="217">
        <f t="shared" si="3"/>
        <v>36</v>
      </c>
      <c r="AI36" s="62">
        <v>45.287999999999997</v>
      </c>
      <c r="AJ36" s="62">
        <v>9.032</v>
      </c>
      <c r="AK36" s="62">
        <v>0</v>
      </c>
      <c r="AL36" s="224">
        <f t="shared" si="4"/>
        <v>54.319999999999993</v>
      </c>
      <c r="AM36" s="59">
        <v>0</v>
      </c>
      <c r="AN36" s="59">
        <v>20</v>
      </c>
      <c r="AO36" s="59">
        <v>0</v>
      </c>
      <c r="AP36" s="230">
        <f t="shared" si="7"/>
        <v>20</v>
      </c>
      <c r="AQ36" s="59">
        <v>0</v>
      </c>
      <c r="AR36" s="59">
        <v>0</v>
      </c>
      <c r="AS36" s="59">
        <v>0</v>
      </c>
      <c r="AT36" s="230">
        <f t="shared" si="8"/>
        <v>0</v>
      </c>
      <c r="AU36" s="59">
        <v>0</v>
      </c>
      <c r="AV36" s="59">
        <v>0</v>
      </c>
      <c r="AW36" s="59">
        <v>0</v>
      </c>
      <c r="AX36" s="230">
        <f t="shared" si="9"/>
        <v>0</v>
      </c>
      <c r="AY36" s="59">
        <v>60</v>
      </c>
      <c r="AZ36" s="59">
        <v>42</v>
      </c>
      <c r="BA36" s="59">
        <v>0</v>
      </c>
      <c r="BB36" s="59">
        <v>0</v>
      </c>
      <c r="BC36" s="230">
        <f>SUM(AY36:BB36)</f>
        <v>102</v>
      </c>
      <c r="BD36" s="380">
        <v>0</v>
      </c>
      <c r="BE36" s="59">
        <v>1</v>
      </c>
      <c r="BF36" s="59">
        <v>38</v>
      </c>
      <c r="BG36" s="239">
        <v>1000</v>
      </c>
    </row>
    <row r="37" spans="1:59">
      <c r="A37" s="59">
        <v>1995</v>
      </c>
      <c r="B37" s="59" t="s">
        <v>72</v>
      </c>
      <c r="C37" s="62">
        <v>2.0699999999999998</v>
      </c>
      <c r="D37" s="62">
        <v>52.25</v>
      </c>
      <c r="E37" s="62">
        <v>0</v>
      </c>
      <c r="F37" s="62">
        <v>0</v>
      </c>
      <c r="G37" s="207">
        <f t="shared" si="5"/>
        <v>54.32</v>
      </c>
      <c r="H37" s="207">
        <v>54.32</v>
      </c>
      <c r="I37" s="62">
        <v>51.944000000000003</v>
      </c>
      <c r="J37" s="62">
        <v>106.57</v>
      </c>
      <c r="K37" s="62">
        <v>26.26</v>
      </c>
      <c r="L37" s="62">
        <v>0</v>
      </c>
      <c r="M37" s="62">
        <v>0</v>
      </c>
      <c r="N37" s="192">
        <f>+BN_InfraMR[[#This Row],[A.03.1 -  Longitud de Vías de Explotación No Electrificadas Troncales y Ramales (vía principal) (km)]]+BN_InfraMR[[#This Row],[A.04.1 -  Longitud de Vías de Explotación Electrificadas Troncales y Ramales (vía principal) (km)]]</f>
        <v>106.57</v>
      </c>
      <c r="O37" s="207">
        <v>106.57</v>
      </c>
      <c r="P37" s="59">
        <v>15</v>
      </c>
      <c r="Q37" s="59">
        <v>7</v>
      </c>
      <c r="R37" s="59">
        <v>0</v>
      </c>
      <c r="S37" s="211">
        <f t="shared" si="0"/>
        <v>22</v>
      </c>
      <c r="T37" s="211">
        <v>22</v>
      </c>
      <c r="U37" s="59">
        <v>1</v>
      </c>
      <c r="V37" s="59">
        <v>37</v>
      </c>
      <c r="W37" s="59">
        <v>4</v>
      </c>
      <c r="X37" s="59">
        <v>3</v>
      </c>
      <c r="Y37" s="59">
        <v>0</v>
      </c>
      <c r="Z37" s="217">
        <f t="shared" si="1"/>
        <v>45</v>
      </c>
      <c r="AA37" s="59">
        <v>7</v>
      </c>
      <c r="AB37" s="59">
        <v>7</v>
      </c>
      <c r="AC37" s="59">
        <f>+BN_InfraMR[[#This Row],[Total Pasos Vehiculares a Nivel]]</f>
        <v>45</v>
      </c>
      <c r="AD37" s="217">
        <f t="shared" si="2"/>
        <v>59</v>
      </c>
      <c r="AE37" s="59">
        <v>1</v>
      </c>
      <c r="AF37" s="59">
        <v>6</v>
      </c>
      <c r="AG37" s="59">
        <v>29</v>
      </c>
      <c r="AH37" s="217">
        <f t="shared" si="3"/>
        <v>36</v>
      </c>
      <c r="AI37" s="62">
        <v>45.287999999999997</v>
      </c>
      <c r="AJ37" s="62">
        <v>9.032</v>
      </c>
      <c r="AK37" s="62">
        <v>0</v>
      </c>
      <c r="AL37" s="224">
        <f t="shared" si="4"/>
        <v>54.319999999999993</v>
      </c>
      <c r="AM37" s="59">
        <v>0</v>
      </c>
      <c r="AN37" s="59">
        <v>20</v>
      </c>
      <c r="AO37" s="59">
        <v>0</v>
      </c>
      <c r="AP37" s="230">
        <f t="shared" si="7"/>
        <v>20</v>
      </c>
      <c r="AQ37" s="59">
        <v>0</v>
      </c>
      <c r="AR37" s="59">
        <v>0</v>
      </c>
      <c r="AS37" s="59">
        <v>0</v>
      </c>
      <c r="AT37" s="230">
        <f t="shared" si="8"/>
        <v>0</v>
      </c>
      <c r="AU37" s="59">
        <v>0</v>
      </c>
      <c r="AV37" s="59">
        <v>0</v>
      </c>
      <c r="AW37" s="59">
        <v>0</v>
      </c>
      <c r="AX37" s="230">
        <f t="shared" si="9"/>
        <v>0</v>
      </c>
      <c r="AY37" s="59">
        <v>60</v>
      </c>
      <c r="AZ37" s="59">
        <v>42</v>
      </c>
      <c r="BA37" s="59">
        <v>0</v>
      </c>
      <c r="BB37" s="59">
        <v>0</v>
      </c>
      <c r="BC37" s="230">
        <f>SUM(AY37:BB37)</f>
        <v>102</v>
      </c>
      <c r="BD37" s="380">
        <v>0</v>
      </c>
      <c r="BE37" s="59">
        <v>1</v>
      </c>
      <c r="BF37" s="59">
        <v>38</v>
      </c>
      <c r="BG37" s="239">
        <v>1000</v>
      </c>
    </row>
    <row r="38" spans="1:59">
      <c r="A38" s="59">
        <v>1996</v>
      </c>
      <c r="B38" s="59" t="s">
        <v>61</v>
      </c>
      <c r="C38" s="62">
        <v>2.0699999999999998</v>
      </c>
      <c r="D38" s="62">
        <v>52.25</v>
      </c>
      <c r="E38" s="62">
        <v>0</v>
      </c>
      <c r="F38" s="62">
        <v>0</v>
      </c>
      <c r="G38" s="207">
        <f t="shared" si="5"/>
        <v>54.32</v>
      </c>
      <c r="H38" s="207">
        <v>54.32</v>
      </c>
      <c r="I38" s="62">
        <v>51.944000000000003</v>
      </c>
      <c r="J38" s="62">
        <v>106.57</v>
      </c>
      <c r="K38" s="62">
        <v>26.26</v>
      </c>
      <c r="L38" s="62">
        <v>0</v>
      </c>
      <c r="M38" s="62">
        <v>0</v>
      </c>
      <c r="N38" s="192">
        <f>+BN_InfraMR[[#This Row],[A.03.1 -  Longitud de Vías de Explotación No Electrificadas Troncales y Ramales (vía principal) (km)]]+BN_InfraMR[[#This Row],[A.04.1 -  Longitud de Vías de Explotación Electrificadas Troncales y Ramales (vía principal) (km)]]</f>
        <v>106.57</v>
      </c>
      <c r="O38" s="207">
        <v>106.57</v>
      </c>
      <c r="P38" s="59">
        <v>15</v>
      </c>
      <c r="Q38" s="59">
        <v>7</v>
      </c>
      <c r="R38" s="59">
        <v>0</v>
      </c>
      <c r="S38" s="211">
        <f t="shared" si="0"/>
        <v>22</v>
      </c>
      <c r="T38" s="211">
        <v>22</v>
      </c>
      <c r="U38" s="59">
        <v>1</v>
      </c>
      <c r="V38" s="59">
        <v>40</v>
      </c>
      <c r="W38" s="59">
        <v>0</v>
      </c>
      <c r="X38" s="59">
        <v>5</v>
      </c>
      <c r="Y38" s="59">
        <v>0</v>
      </c>
      <c r="Z38" s="217">
        <f t="shared" si="1"/>
        <v>46</v>
      </c>
      <c r="AA38" s="59">
        <v>7</v>
      </c>
      <c r="AB38" s="59">
        <v>8</v>
      </c>
      <c r="AC38" s="59">
        <f>+BN_InfraMR[[#This Row],[Total Pasos Vehiculares a Nivel]]</f>
        <v>46</v>
      </c>
      <c r="AD38" s="217">
        <f t="shared" si="2"/>
        <v>61</v>
      </c>
      <c r="AE38" s="59">
        <v>1</v>
      </c>
      <c r="AF38" s="59">
        <v>7</v>
      </c>
      <c r="AG38" s="59">
        <v>30</v>
      </c>
      <c r="AH38" s="217">
        <f t="shared" si="3"/>
        <v>38</v>
      </c>
      <c r="AI38" s="62">
        <v>45.287999999999997</v>
      </c>
      <c r="AJ38" s="62">
        <v>9.032</v>
      </c>
      <c r="AK38" s="62">
        <v>0</v>
      </c>
      <c r="AL38" s="224">
        <f t="shared" si="4"/>
        <v>54.319999999999993</v>
      </c>
      <c r="AM38" s="59">
        <v>0</v>
      </c>
      <c r="AN38" s="59">
        <v>20</v>
      </c>
      <c r="AO38" s="59">
        <v>0</v>
      </c>
      <c r="AP38" s="230">
        <f t="shared" si="7"/>
        <v>20</v>
      </c>
      <c r="AQ38" s="59">
        <v>0</v>
      </c>
      <c r="AR38" s="59">
        <v>0</v>
      </c>
      <c r="AS38" s="59">
        <v>0</v>
      </c>
      <c r="AT38" s="230">
        <f t="shared" si="8"/>
        <v>0</v>
      </c>
      <c r="AU38" s="59">
        <v>0</v>
      </c>
      <c r="AV38" s="59">
        <v>0</v>
      </c>
      <c r="AW38" s="59">
        <v>0</v>
      </c>
      <c r="AX38" s="230">
        <f t="shared" si="9"/>
        <v>0</v>
      </c>
      <c r="AY38" s="59">
        <v>60</v>
      </c>
      <c r="AZ38" s="59">
        <v>42</v>
      </c>
      <c r="BA38" s="59">
        <v>0</v>
      </c>
      <c r="BB38" s="59">
        <v>0</v>
      </c>
      <c r="BC38" s="230">
        <f>SUM(AY38:BB38)</f>
        <v>102</v>
      </c>
      <c r="BD38" s="380">
        <v>0</v>
      </c>
      <c r="BE38" s="59">
        <v>1</v>
      </c>
      <c r="BF38" s="59">
        <v>38</v>
      </c>
      <c r="BG38" s="239">
        <v>1000</v>
      </c>
    </row>
    <row r="39" spans="1:59">
      <c r="A39" s="59">
        <v>1996</v>
      </c>
      <c r="B39" s="59" t="s">
        <v>62</v>
      </c>
      <c r="C39" s="62">
        <v>2.0699999999999998</v>
      </c>
      <c r="D39" s="62">
        <v>52.25</v>
      </c>
      <c r="E39" s="62">
        <v>0</v>
      </c>
      <c r="F39" s="62">
        <v>0</v>
      </c>
      <c r="G39" s="207">
        <f t="shared" si="5"/>
        <v>54.32</v>
      </c>
      <c r="H39" s="207">
        <v>54.32</v>
      </c>
      <c r="I39" s="62">
        <v>51.944000000000003</v>
      </c>
      <c r="J39" s="62">
        <v>106.57</v>
      </c>
      <c r="K39" s="62">
        <v>26.26</v>
      </c>
      <c r="L39" s="62">
        <v>0</v>
      </c>
      <c r="M39" s="62">
        <v>0</v>
      </c>
      <c r="N39" s="192">
        <f>+BN_InfraMR[[#This Row],[A.03.1 -  Longitud de Vías de Explotación No Electrificadas Troncales y Ramales (vía principal) (km)]]+BN_InfraMR[[#This Row],[A.04.1 -  Longitud de Vías de Explotación Electrificadas Troncales y Ramales (vía principal) (km)]]</f>
        <v>106.57</v>
      </c>
      <c r="O39" s="207">
        <v>106.57</v>
      </c>
      <c r="P39" s="59">
        <v>15</v>
      </c>
      <c r="Q39" s="59">
        <v>7</v>
      </c>
      <c r="R39" s="59">
        <v>0</v>
      </c>
      <c r="S39" s="211">
        <f t="shared" si="0"/>
        <v>22</v>
      </c>
      <c r="T39" s="211">
        <v>22</v>
      </c>
      <c r="U39" s="59">
        <v>1</v>
      </c>
      <c r="V39" s="59">
        <v>40</v>
      </c>
      <c r="W39" s="59">
        <v>0</v>
      </c>
      <c r="X39" s="59">
        <v>5</v>
      </c>
      <c r="Y39" s="59">
        <v>0</v>
      </c>
      <c r="Z39" s="217">
        <f t="shared" si="1"/>
        <v>46</v>
      </c>
      <c r="AA39" s="59">
        <v>7</v>
      </c>
      <c r="AB39" s="59">
        <v>8</v>
      </c>
      <c r="AC39" s="59">
        <f>+BN_InfraMR[[#This Row],[Total Pasos Vehiculares a Nivel]]</f>
        <v>46</v>
      </c>
      <c r="AD39" s="217">
        <f t="shared" si="2"/>
        <v>61</v>
      </c>
      <c r="AE39" s="59">
        <v>1</v>
      </c>
      <c r="AF39" s="59">
        <v>7</v>
      </c>
      <c r="AG39" s="59">
        <v>30</v>
      </c>
      <c r="AH39" s="217">
        <f t="shared" si="3"/>
        <v>38</v>
      </c>
      <c r="AI39" s="62">
        <v>45.287999999999997</v>
      </c>
      <c r="AJ39" s="62">
        <v>9.032</v>
      </c>
      <c r="AK39" s="62">
        <v>0</v>
      </c>
      <c r="AL39" s="224">
        <f t="shared" si="4"/>
        <v>54.319999999999993</v>
      </c>
      <c r="AM39" s="59">
        <v>0</v>
      </c>
      <c r="AN39" s="59">
        <v>20</v>
      </c>
      <c r="AO39" s="59">
        <v>0</v>
      </c>
      <c r="AP39" s="230">
        <f t="shared" si="7"/>
        <v>20</v>
      </c>
      <c r="AQ39" s="59">
        <v>0</v>
      </c>
      <c r="AR39" s="59">
        <v>0</v>
      </c>
      <c r="AS39" s="59">
        <v>0</v>
      </c>
      <c r="AT39" s="230">
        <f t="shared" si="8"/>
        <v>0</v>
      </c>
      <c r="AU39" s="59">
        <v>0</v>
      </c>
      <c r="AV39" s="59">
        <v>0</v>
      </c>
      <c r="AW39" s="59">
        <v>0</v>
      </c>
      <c r="AX39" s="230">
        <f t="shared" si="9"/>
        <v>0</v>
      </c>
      <c r="AY39" s="59">
        <v>60</v>
      </c>
      <c r="AZ39" s="59">
        <v>42</v>
      </c>
      <c r="BA39" s="59">
        <v>0</v>
      </c>
      <c r="BB39" s="59">
        <v>0</v>
      </c>
      <c r="BC39" s="230">
        <f>SUM(AY39:BB39)</f>
        <v>102</v>
      </c>
      <c r="BD39" s="380">
        <v>0</v>
      </c>
      <c r="BE39" s="59">
        <v>1</v>
      </c>
      <c r="BF39" s="59">
        <v>38</v>
      </c>
      <c r="BG39" s="239">
        <v>1000</v>
      </c>
    </row>
    <row r="40" spans="1:59">
      <c r="A40" s="59">
        <v>1996</v>
      </c>
      <c r="B40" s="59" t="s">
        <v>63</v>
      </c>
      <c r="C40" s="62">
        <v>2.0699999999999998</v>
      </c>
      <c r="D40" s="62">
        <v>52.25</v>
      </c>
      <c r="E40" s="62">
        <v>0</v>
      </c>
      <c r="F40" s="62">
        <v>0</v>
      </c>
      <c r="G40" s="207">
        <f t="shared" si="5"/>
        <v>54.32</v>
      </c>
      <c r="H40" s="207">
        <v>54.32</v>
      </c>
      <c r="I40" s="62">
        <v>51.944000000000003</v>
      </c>
      <c r="J40" s="62">
        <v>106.57</v>
      </c>
      <c r="K40" s="62">
        <v>26.26</v>
      </c>
      <c r="L40" s="62">
        <v>0</v>
      </c>
      <c r="M40" s="62">
        <v>0</v>
      </c>
      <c r="N40" s="192">
        <f>+BN_InfraMR[[#This Row],[A.03.1 -  Longitud de Vías de Explotación No Electrificadas Troncales y Ramales (vía principal) (km)]]+BN_InfraMR[[#This Row],[A.04.1 -  Longitud de Vías de Explotación Electrificadas Troncales y Ramales (vía principal) (km)]]</f>
        <v>106.57</v>
      </c>
      <c r="O40" s="207">
        <v>106.57</v>
      </c>
      <c r="P40" s="59">
        <v>15</v>
      </c>
      <c r="Q40" s="59">
        <v>7</v>
      </c>
      <c r="R40" s="59">
        <v>0</v>
      </c>
      <c r="S40" s="211">
        <f t="shared" si="0"/>
        <v>22</v>
      </c>
      <c r="T40" s="211">
        <v>22</v>
      </c>
      <c r="U40" s="59">
        <v>1</v>
      </c>
      <c r="V40" s="59">
        <v>40</v>
      </c>
      <c r="W40" s="59">
        <v>0</v>
      </c>
      <c r="X40" s="59">
        <v>5</v>
      </c>
      <c r="Y40" s="59">
        <v>0</v>
      </c>
      <c r="Z40" s="217">
        <f t="shared" si="1"/>
        <v>46</v>
      </c>
      <c r="AA40" s="59">
        <v>7</v>
      </c>
      <c r="AB40" s="59">
        <v>8</v>
      </c>
      <c r="AC40" s="59">
        <f>+BN_InfraMR[[#This Row],[Total Pasos Vehiculares a Nivel]]</f>
        <v>46</v>
      </c>
      <c r="AD40" s="217">
        <f t="shared" si="2"/>
        <v>61</v>
      </c>
      <c r="AE40" s="59">
        <v>1</v>
      </c>
      <c r="AF40" s="59">
        <v>7</v>
      </c>
      <c r="AG40" s="59">
        <v>30</v>
      </c>
      <c r="AH40" s="217">
        <f t="shared" si="3"/>
        <v>38</v>
      </c>
      <c r="AI40" s="62">
        <v>45.287999999999997</v>
      </c>
      <c r="AJ40" s="62">
        <v>9.032</v>
      </c>
      <c r="AK40" s="62">
        <v>0</v>
      </c>
      <c r="AL40" s="224">
        <f t="shared" si="4"/>
        <v>54.319999999999993</v>
      </c>
      <c r="AM40" s="59">
        <v>0</v>
      </c>
      <c r="AN40" s="59">
        <v>20</v>
      </c>
      <c r="AO40" s="59">
        <v>0</v>
      </c>
      <c r="AP40" s="230">
        <f t="shared" si="7"/>
        <v>20</v>
      </c>
      <c r="AQ40" s="59">
        <v>0</v>
      </c>
      <c r="AR40" s="59">
        <v>0</v>
      </c>
      <c r="AS40" s="59">
        <v>0</v>
      </c>
      <c r="AT40" s="230">
        <f t="shared" si="8"/>
        <v>0</v>
      </c>
      <c r="AU40" s="59">
        <v>0</v>
      </c>
      <c r="AV40" s="59">
        <v>0</v>
      </c>
      <c r="AW40" s="59">
        <v>0</v>
      </c>
      <c r="AX40" s="230">
        <f t="shared" si="9"/>
        <v>0</v>
      </c>
      <c r="AY40" s="59">
        <v>60</v>
      </c>
      <c r="AZ40" s="59">
        <v>42</v>
      </c>
      <c r="BA40" s="59">
        <v>0</v>
      </c>
      <c r="BB40" s="59">
        <v>0</v>
      </c>
      <c r="BC40" s="230">
        <f>SUM(AY40:BB40)</f>
        <v>102</v>
      </c>
      <c r="BD40" s="380">
        <v>0</v>
      </c>
      <c r="BE40" s="59">
        <v>1</v>
      </c>
      <c r="BF40" s="59">
        <v>38</v>
      </c>
      <c r="BG40" s="239">
        <v>1000</v>
      </c>
    </row>
    <row r="41" spans="1:59">
      <c r="A41" s="59">
        <v>1996</v>
      </c>
      <c r="B41" s="59" t="s">
        <v>64</v>
      </c>
      <c r="C41" s="62">
        <v>2.0699999999999998</v>
      </c>
      <c r="D41" s="62">
        <v>52.25</v>
      </c>
      <c r="E41" s="62">
        <v>0</v>
      </c>
      <c r="F41" s="62">
        <v>0</v>
      </c>
      <c r="G41" s="207">
        <f t="shared" si="5"/>
        <v>54.32</v>
      </c>
      <c r="H41" s="207">
        <v>54.32</v>
      </c>
      <c r="I41" s="62">
        <v>51.944000000000003</v>
      </c>
      <c r="J41" s="62">
        <v>106.57</v>
      </c>
      <c r="K41" s="62">
        <v>26.26</v>
      </c>
      <c r="L41" s="62">
        <v>0</v>
      </c>
      <c r="M41" s="62">
        <v>0</v>
      </c>
      <c r="N41" s="192">
        <f>+BN_InfraMR[[#This Row],[A.03.1 -  Longitud de Vías de Explotación No Electrificadas Troncales y Ramales (vía principal) (km)]]+BN_InfraMR[[#This Row],[A.04.1 -  Longitud de Vías de Explotación Electrificadas Troncales y Ramales (vía principal) (km)]]</f>
        <v>106.57</v>
      </c>
      <c r="O41" s="207">
        <v>106.57</v>
      </c>
      <c r="P41" s="59">
        <v>15</v>
      </c>
      <c r="Q41" s="59">
        <v>7</v>
      </c>
      <c r="R41" s="59">
        <v>0</v>
      </c>
      <c r="S41" s="211">
        <f t="shared" si="0"/>
        <v>22</v>
      </c>
      <c r="T41" s="211">
        <v>22</v>
      </c>
      <c r="U41" s="59">
        <v>1</v>
      </c>
      <c r="V41" s="59">
        <v>40</v>
      </c>
      <c r="W41" s="59">
        <v>0</v>
      </c>
      <c r="X41" s="59">
        <v>5</v>
      </c>
      <c r="Y41" s="59">
        <v>0</v>
      </c>
      <c r="Z41" s="217">
        <f t="shared" si="1"/>
        <v>46</v>
      </c>
      <c r="AA41" s="59">
        <v>7</v>
      </c>
      <c r="AB41" s="59">
        <v>8</v>
      </c>
      <c r="AC41" s="59">
        <f>+BN_InfraMR[[#This Row],[Total Pasos Vehiculares a Nivel]]</f>
        <v>46</v>
      </c>
      <c r="AD41" s="217">
        <f t="shared" si="2"/>
        <v>61</v>
      </c>
      <c r="AE41" s="59">
        <v>1</v>
      </c>
      <c r="AF41" s="59">
        <v>7</v>
      </c>
      <c r="AG41" s="59">
        <v>30</v>
      </c>
      <c r="AH41" s="217">
        <f t="shared" si="3"/>
        <v>38</v>
      </c>
      <c r="AI41" s="62">
        <v>45.287999999999997</v>
      </c>
      <c r="AJ41" s="62">
        <v>9.032</v>
      </c>
      <c r="AK41" s="62">
        <v>0</v>
      </c>
      <c r="AL41" s="224">
        <f t="shared" si="4"/>
        <v>54.319999999999993</v>
      </c>
      <c r="AM41" s="59">
        <v>0</v>
      </c>
      <c r="AN41" s="59">
        <v>20</v>
      </c>
      <c r="AO41" s="59">
        <v>0</v>
      </c>
      <c r="AP41" s="230">
        <f t="shared" si="7"/>
        <v>20</v>
      </c>
      <c r="AQ41" s="59">
        <v>0</v>
      </c>
      <c r="AR41" s="59">
        <v>0</v>
      </c>
      <c r="AS41" s="59">
        <v>0</v>
      </c>
      <c r="AT41" s="230">
        <f t="shared" si="8"/>
        <v>0</v>
      </c>
      <c r="AU41" s="59">
        <v>0</v>
      </c>
      <c r="AV41" s="59">
        <v>0</v>
      </c>
      <c r="AW41" s="59">
        <v>0</v>
      </c>
      <c r="AX41" s="230">
        <f t="shared" si="9"/>
        <v>0</v>
      </c>
      <c r="AY41" s="59">
        <v>60</v>
      </c>
      <c r="AZ41" s="59">
        <v>42</v>
      </c>
      <c r="BA41" s="59">
        <v>0</v>
      </c>
      <c r="BB41" s="59">
        <v>0</v>
      </c>
      <c r="BC41" s="230">
        <f>SUM(AY41:BB41)</f>
        <v>102</v>
      </c>
      <c r="BD41" s="380">
        <v>0</v>
      </c>
      <c r="BE41" s="59">
        <v>1</v>
      </c>
      <c r="BF41" s="59">
        <v>38</v>
      </c>
      <c r="BG41" s="239">
        <v>1000</v>
      </c>
    </row>
    <row r="42" spans="1:59">
      <c r="A42" s="59">
        <v>1996</v>
      </c>
      <c r="B42" s="59" t="s">
        <v>65</v>
      </c>
      <c r="C42" s="62">
        <v>2.0699999999999998</v>
      </c>
      <c r="D42" s="62">
        <v>52.25</v>
      </c>
      <c r="E42" s="62">
        <v>0</v>
      </c>
      <c r="F42" s="62">
        <v>0</v>
      </c>
      <c r="G42" s="207">
        <f t="shared" si="5"/>
        <v>54.32</v>
      </c>
      <c r="H42" s="207">
        <v>54.32</v>
      </c>
      <c r="I42" s="62">
        <v>51.944000000000003</v>
      </c>
      <c r="J42" s="62">
        <v>106.57</v>
      </c>
      <c r="K42" s="62">
        <v>26.26</v>
      </c>
      <c r="L42" s="62">
        <v>0</v>
      </c>
      <c r="M42" s="62">
        <v>0</v>
      </c>
      <c r="N42" s="192">
        <f>+BN_InfraMR[[#This Row],[A.03.1 -  Longitud de Vías de Explotación No Electrificadas Troncales y Ramales (vía principal) (km)]]+BN_InfraMR[[#This Row],[A.04.1 -  Longitud de Vías de Explotación Electrificadas Troncales y Ramales (vía principal) (km)]]</f>
        <v>106.57</v>
      </c>
      <c r="O42" s="207">
        <v>106.57</v>
      </c>
      <c r="P42" s="59">
        <v>15</v>
      </c>
      <c r="Q42" s="59">
        <v>7</v>
      </c>
      <c r="R42" s="59">
        <v>0</v>
      </c>
      <c r="S42" s="211">
        <f t="shared" si="0"/>
        <v>22</v>
      </c>
      <c r="T42" s="211">
        <v>22</v>
      </c>
      <c r="U42" s="59">
        <v>1</v>
      </c>
      <c r="V42" s="59">
        <v>40</v>
      </c>
      <c r="W42" s="59">
        <v>0</v>
      </c>
      <c r="X42" s="59">
        <v>5</v>
      </c>
      <c r="Y42" s="59">
        <v>0</v>
      </c>
      <c r="Z42" s="217">
        <f t="shared" si="1"/>
        <v>46</v>
      </c>
      <c r="AA42" s="59">
        <v>7</v>
      </c>
      <c r="AB42" s="59">
        <v>8</v>
      </c>
      <c r="AC42" s="59">
        <f>+BN_InfraMR[[#This Row],[Total Pasos Vehiculares a Nivel]]</f>
        <v>46</v>
      </c>
      <c r="AD42" s="217">
        <f t="shared" si="2"/>
        <v>61</v>
      </c>
      <c r="AE42" s="59">
        <v>1</v>
      </c>
      <c r="AF42" s="59">
        <v>7</v>
      </c>
      <c r="AG42" s="59">
        <v>30</v>
      </c>
      <c r="AH42" s="217">
        <f t="shared" si="3"/>
        <v>38</v>
      </c>
      <c r="AI42" s="62">
        <v>45.287999999999997</v>
      </c>
      <c r="AJ42" s="62">
        <v>9.032</v>
      </c>
      <c r="AK42" s="62">
        <v>0</v>
      </c>
      <c r="AL42" s="224">
        <f t="shared" si="4"/>
        <v>54.319999999999993</v>
      </c>
      <c r="AM42" s="59">
        <v>0</v>
      </c>
      <c r="AN42" s="59">
        <v>20</v>
      </c>
      <c r="AO42" s="59">
        <v>0</v>
      </c>
      <c r="AP42" s="230">
        <f t="shared" si="7"/>
        <v>20</v>
      </c>
      <c r="AQ42" s="59">
        <v>0</v>
      </c>
      <c r="AR42" s="59">
        <v>0</v>
      </c>
      <c r="AS42" s="59">
        <v>0</v>
      </c>
      <c r="AT42" s="230">
        <f t="shared" si="8"/>
        <v>0</v>
      </c>
      <c r="AU42" s="59">
        <v>0</v>
      </c>
      <c r="AV42" s="59">
        <v>0</v>
      </c>
      <c r="AW42" s="59">
        <v>0</v>
      </c>
      <c r="AX42" s="230">
        <f t="shared" si="9"/>
        <v>0</v>
      </c>
      <c r="AY42" s="59">
        <v>60</v>
      </c>
      <c r="AZ42" s="59">
        <v>42</v>
      </c>
      <c r="BA42" s="59">
        <v>0</v>
      </c>
      <c r="BB42" s="59">
        <v>0</v>
      </c>
      <c r="BC42" s="230">
        <f>SUM(AY42:BB42)</f>
        <v>102</v>
      </c>
      <c r="BD42" s="380">
        <v>0</v>
      </c>
      <c r="BE42" s="59">
        <v>1</v>
      </c>
      <c r="BF42" s="59">
        <v>38</v>
      </c>
      <c r="BG42" s="239">
        <v>1000</v>
      </c>
    </row>
    <row r="43" spans="1:59">
      <c r="A43" s="59">
        <v>1996</v>
      </c>
      <c r="B43" s="59" t="s">
        <v>66</v>
      </c>
      <c r="C43" s="62">
        <v>2.0699999999999998</v>
      </c>
      <c r="D43" s="62">
        <v>52.25</v>
      </c>
      <c r="E43" s="62">
        <v>0</v>
      </c>
      <c r="F43" s="62">
        <v>0</v>
      </c>
      <c r="G43" s="207">
        <f t="shared" si="5"/>
        <v>54.32</v>
      </c>
      <c r="H43" s="207">
        <v>54.32</v>
      </c>
      <c r="I43" s="62">
        <v>51.944000000000003</v>
      </c>
      <c r="J43" s="62">
        <v>106.57</v>
      </c>
      <c r="K43" s="62">
        <v>26.26</v>
      </c>
      <c r="L43" s="62">
        <v>0</v>
      </c>
      <c r="M43" s="62">
        <v>0</v>
      </c>
      <c r="N43" s="192">
        <f>+BN_InfraMR[[#This Row],[A.03.1 -  Longitud de Vías de Explotación No Electrificadas Troncales y Ramales (vía principal) (km)]]+BN_InfraMR[[#This Row],[A.04.1 -  Longitud de Vías de Explotación Electrificadas Troncales y Ramales (vía principal) (km)]]</f>
        <v>106.57</v>
      </c>
      <c r="O43" s="207">
        <v>106.57</v>
      </c>
      <c r="P43" s="59">
        <v>15</v>
      </c>
      <c r="Q43" s="59">
        <v>7</v>
      </c>
      <c r="R43" s="59">
        <v>0</v>
      </c>
      <c r="S43" s="211">
        <f t="shared" si="0"/>
        <v>22</v>
      </c>
      <c r="T43" s="211">
        <v>22</v>
      </c>
      <c r="U43" s="59">
        <v>1</v>
      </c>
      <c r="V43" s="59">
        <v>40</v>
      </c>
      <c r="W43" s="59">
        <v>0</v>
      </c>
      <c r="X43" s="59">
        <v>5</v>
      </c>
      <c r="Y43" s="59">
        <v>0</v>
      </c>
      <c r="Z43" s="217">
        <f t="shared" si="1"/>
        <v>46</v>
      </c>
      <c r="AA43" s="59">
        <v>7</v>
      </c>
      <c r="AB43" s="59">
        <v>8</v>
      </c>
      <c r="AC43" s="59">
        <f>+BN_InfraMR[[#This Row],[Total Pasos Vehiculares a Nivel]]</f>
        <v>46</v>
      </c>
      <c r="AD43" s="217">
        <f t="shared" si="2"/>
        <v>61</v>
      </c>
      <c r="AE43" s="59">
        <v>1</v>
      </c>
      <c r="AF43" s="59">
        <v>7</v>
      </c>
      <c r="AG43" s="59">
        <v>30</v>
      </c>
      <c r="AH43" s="217">
        <f t="shared" si="3"/>
        <v>38</v>
      </c>
      <c r="AI43" s="62">
        <v>45.287999999999997</v>
      </c>
      <c r="AJ43" s="62">
        <v>9.032</v>
      </c>
      <c r="AK43" s="62">
        <v>0</v>
      </c>
      <c r="AL43" s="224">
        <f t="shared" si="4"/>
        <v>54.319999999999993</v>
      </c>
      <c r="AM43" s="59">
        <v>0</v>
      </c>
      <c r="AN43" s="59">
        <v>20</v>
      </c>
      <c r="AO43" s="59">
        <v>0</v>
      </c>
      <c r="AP43" s="230">
        <f t="shared" si="7"/>
        <v>20</v>
      </c>
      <c r="AQ43" s="59">
        <v>0</v>
      </c>
      <c r="AR43" s="59">
        <v>0</v>
      </c>
      <c r="AS43" s="59">
        <v>0</v>
      </c>
      <c r="AT43" s="230">
        <f t="shared" si="8"/>
        <v>0</v>
      </c>
      <c r="AU43" s="59">
        <v>0</v>
      </c>
      <c r="AV43" s="59">
        <v>0</v>
      </c>
      <c r="AW43" s="59">
        <v>0</v>
      </c>
      <c r="AX43" s="230">
        <f t="shared" si="9"/>
        <v>0</v>
      </c>
      <c r="AY43" s="59">
        <v>60</v>
      </c>
      <c r="AZ43" s="59">
        <v>42</v>
      </c>
      <c r="BA43" s="59">
        <v>0</v>
      </c>
      <c r="BB43" s="59">
        <v>0</v>
      </c>
      <c r="BC43" s="230">
        <f>SUM(AY43:BB43)</f>
        <v>102</v>
      </c>
      <c r="BD43" s="380">
        <v>0</v>
      </c>
      <c r="BE43" s="59">
        <v>1</v>
      </c>
      <c r="BF43" s="59">
        <v>38</v>
      </c>
      <c r="BG43" s="239">
        <v>1000</v>
      </c>
    </row>
    <row r="44" spans="1:59">
      <c r="A44" s="59">
        <v>1996</v>
      </c>
      <c r="B44" s="59" t="s">
        <v>67</v>
      </c>
      <c r="C44" s="62">
        <v>2.0699999999999998</v>
      </c>
      <c r="D44" s="62">
        <v>52.25</v>
      </c>
      <c r="E44" s="62">
        <v>0</v>
      </c>
      <c r="F44" s="62">
        <v>0</v>
      </c>
      <c r="G44" s="207">
        <f t="shared" si="5"/>
        <v>54.32</v>
      </c>
      <c r="H44" s="207">
        <v>54.32</v>
      </c>
      <c r="I44" s="62">
        <v>51.944000000000003</v>
      </c>
      <c r="J44" s="62">
        <v>106.57</v>
      </c>
      <c r="K44" s="62">
        <v>26.26</v>
      </c>
      <c r="L44" s="62">
        <v>0</v>
      </c>
      <c r="M44" s="62">
        <v>0</v>
      </c>
      <c r="N44" s="192">
        <f>+BN_InfraMR[[#This Row],[A.03.1 -  Longitud de Vías de Explotación No Electrificadas Troncales y Ramales (vía principal) (km)]]+BN_InfraMR[[#This Row],[A.04.1 -  Longitud de Vías de Explotación Electrificadas Troncales y Ramales (vía principal) (km)]]</f>
        <v>106.57</v>
      </c>
      <c r="O44" s="207">
        <v>106.57</v>
      </c>
      <c r="P44" s="59">
        <v>15</v>
      </c>
      <c r="Q44" s="59">
        <v>7</v>
      </c>
      <c r="R44" s="59">
        <v>0</v>
      </c>
      <c r="S44" s="211">
        <f t="shared" si="0"/>
        <v>22</v>
      </c>
      <c r="T44" s="211">
        <v>22</v>
      </c>
      <c r="U44" s="59">
        <v>1</v>
      </c>
      <c r="V44" s="59">
        <v>40</v>
      </c>
      <c r="W44" s="59">
        <v>0</v>
      </c>
      <c r="X44" s="59">
        <v>5</v>
      </c>
      <c r="Y44" s="59">
        <v>0</v>
      </c>
      <c r="Z44" s="217">
        <f t="shared" si="1"/>
        <v>46</v>
      </c>
      <c r="AA44" s="59">
        <v>7</v>
      </c>
      <c r="AB44" s="59">
        <v>8</v>
      </c>
      <c r="AC44" s="59">
        <f>+BN_InfraMR[[#This Row],[Total Pasos Vehiculares a Nivel]]</f>
        <v>46</v>
      </c>
      <c r="AD44" s="217">
        <f t="shared" si="2"/>
        <v>61</v>
      </c>
      <c r="AE44" s="59">
        <v>1</v>
      </c>
      <c r="AF44" s="59">
        <v>7</v>
      </c>
      <c r="AG44" s="59">
        <v>30</v>
      </c>
      <c r="AH44" s="217">
        <f t="shared" si="3"/>
        <v>38</v>
      </c>
      <c r="AI44" s="62">
        <v>45.287999999999997</v>
      </c>
      <c r="AJ44" s="62">
        <v>9.032</v>
      </c>
      <c r="AK44" s="62">
        <v>0</v>
      </c>
      <c r="AL44" s="224">
        <f t="shared" si="4"/>
        <v>54.319999999999993</v>
      </c>
      <c r="AM44" s="59">
        <v>0</v>
      </c>
      <c r="AN44" s="59">
        <v>20</v>
      </c>
      <c r="AO44" s="59">
        <v>0</v>
      </c>
      <c r="AP44" s="230">
        <f t="shared" si="7"/>
        <v>20</v>
      </c>
      <c r="AQ44" s="59">
        <v>0</v>
      </c>
      <c r="AR44" s="59">
        <v>0</v>
      </c>
      <c r="AS44" s="59">
        <v>0</v>
      </c>
      <c r="AT44" s="230">
        <f t="shared" si="8"/>
        <v>0</v>
      </c>
      <c r="AU44" s="59">
        <v>0</v>
      </c>
      <c r="AV44" s="59">
        <v>0</v>
      </c>
      <c r="AW44" s="59">
        <v>0</v>
      </c>
      <c r="AX44" s="230">
        <f t="shared" si="9"/>
        <v>0</v>
      </c>
      <c r="AY44" s="59">
        <v>60</v>
      </c>
      <c r="AZ44" s="59">
        <v>42</v>
      </c>
      <c r="BA44" s="59">
        <v>0</v>
      </c>
      <c r="BB44" s="59">
        <v>0</v>
      </c>
      <c r="BC44" s="230">
        <f>SUM(AY44:BB44)</f>
        <v>102</v>
      </c>
      <c r="BD44" s="380">
        <v>0</v>
      </c>
      <c r="BE44" s="59">
        <v>1</v>
      </c>
      <c r="BF44" s="59">
        <v>38</v>
      </c>
      <c r="BG44" s="239">
        <v>1000</v>
      </c>
    </row>
    <row r="45" spans="1:59">
      <c r="A45" s="59">
        <v>1996</v>
      </c>
      <c r="B45" s="59" t="s">
        <v>68</v>
      </c>
      <c r="C45" s="62">
        <v>2.0699999999999998</v>
      </c>
      <c r="D45" s="62">
        <v>52.25</v>
      </c>
      <c r="E45" s="62">
        <v>0</v>
      </c>
      <c r="F45" s="62">
        <v>0</v>
      </c>
      <c r="G45" s="207">
        <f t="shared" si="5"/>
        <v>54.32</v>
      </c>
      <c r="H45" s="207">
        <v>54.32</v>
      </c>
      <c r="I45" s="62">
        <v>51.944000000000003</v>
      </c>
      <c r="J45" s="62">
        <v>106.57</v>
      </c>
      <c r="K45" s="62">
        <v>26.26</v>
      </c>
      <c r="L45" s="62">
        <v>0</v>
      </c>
      <c r="M45" s="62">
        <v>0</v>
      </c>
      <c r="N45" s="192">
        <f>+BN_InfraMR[[#This Row],[A.03.1 -  Longitud de Vías de Explotación No Electrificadas Troncales y Ramales (vía principal) (km)]]+BN_InfraMR[[#This Row],[A.04.1 -  Longitud de Vías de Explotación Electrificadas Troncales y Ramales (vía principal) (km)]]</f>
        <v>106.57</v>
      </c>
      <c r="O45" s="207">
        <v>106.57</v>
      </c>
      <c r="P45" s="59">
        <v>15</v>
      </c>
      <c r="Q45" s="59">
        <v>7</v>
      </c>
      <c r="R45" s="59">
        <v>0</v>
      </c>
      <c r="S45" s="211">
        <f t="shared" si="0"/>
        <v>22</v>
      </c>
      <c r="T45" s="211">
        <v>22</v>
      </c>
      <c r="U45" s="59">
        <v>1</v>
      </c>
      <c r="V45" s="59">
        <v>40</v>
      </c>
      <c r="W45" s="59">
        <v>0</v>
      </c>
      <c r="X45" s="59">
        <v>5</v>
      </c>
      <c r="Y45" s="59">
        <v>0</v>
      </c>
      <c r="Z45" s="217">
        <f t="shared" si="1"/>
        <v>46</v>
      </c>
      <c r="AA45" s="59">
        <v>7</v>
      </c>
      <c r="AB45" s="59">
        <v>8</v>
      </c>
      <c r="AC45" s="59">
        <f>+BN_InfraMR[[#This Row],[Total Pasos Vehiculares a Nivel]]</f>
        <v>46</v>
      </c>
      <c r="AD45" s="217">
        <f t="shared" si="2"/>
        <v>61</v>
      </c>
      <c r="AE45" s="59">
        <v>1</v>
      </c>
      <c r="AF45" s="59">
        <v>7</v>
      </c>
      <c r="AG45" s="59">
        <v>30</v>
      </c>
      <c r="AH45" s="217">
        <f t="shared" si="3"/>
        <v>38</v>
      </c>
      <c r="AI45" s="62">
        <v>45.287999999999997</v>
      </c>
      <c r="AJ45" s="62">
        <v>9.032</v>
      </c>
      <c r="AK45" s="62">
        <v>0</v>
      </c>
      <c r="AL45" s="224">
        <f t="shared" si="4"/>
        <v>54.319999999999993</v>
      </c>
      <c r="AM45" s="59">
        <v>0</v>
      </c>
      <c r="AN45" s="59">
        <v>20</v>
      </c>
      <c r="AO45" s="59">
        <v>0</v>
      </c>
      <c r="AP45" s="230">
        <f t="shared" si="7"/>
        <v>20</v>
      </c>
      <c r="AQ45" s="59">
        <v>0</v>
      </c>
      <c r="AR45" s="59">
        <v>0</v>
      </c>
      <c r="AS45" s="59">
        <v>0</v>
      </c>
      <c r="AT45" s="230">
        <f t="shared" si="8"/>
        <v>0</v>
      </c>
      <c r="AU45" s="59">
        <v>0</v>
      </c>
      <c r="AV45" s="59">
        <v>0</v>
      </c>
      <c r="AW45" s="59">
        <v>0</v>
      </c>
      <c r="AX45" s="230">
        <f t="shared" si="9"/>
        <v>0</v>
      </c>
      <c r="AY45" s="59">
        <v>60</v>
      </c>
      <c r="AZ45" s="59">
        <v>42</v>
      </c>
      <c r="BA45" s="59">
        <v>0</v>
      </c>
      <c r="BB45" s="59">
        <v>0</v>
      </c>
      <c r="BC45" s="230">
        <f>SUM(AY45:BB45)</f>
        <v>102</v>
      </c>
      <c r="BD45" s="380">
        <v>0</v>
      </c>
      <c r="BE45" s="59">
        <v>1</v>
      </c>
      <c r="BF45" s="59">
        <v>38</v>
      </c>
      <c r="BG45" s="239">
        <v>1000</v>
      </c>
    </row>
    <row r="46" spans="1:59">
      <c r="A46" s="59">
        <v>1996</v>
      </c>
      <c r="B46" s="59" t="s">
        <v>69</v>
      </c>
      <c r="C46" s="62">
        <v>2.0699999999999998</v>
      </c>
      <c r="D46" s="62">
        <v>52.25</v>
      </c>
      <c r="E46" s="62">
        <v>0</v>
      </c>
      <c r="F46" s="62">
        <v>0</v>
      </c>
      <c r="G46" s="207">
        <f t="shared" si="5"/>
        <v>54.32</v>
      </c>
      <c r="H46" s="207">
        <v>54.32</v>
      </c>
      <c r="I46" s="62">
        <v>51.944000000000003</v>
      </c>
      <c r="J46" s="62">
        <v>106.57</v>
      </c>
      <c r="K46" s="62">
        <v>26.26</v>
      </c>
      <c r="L46" s="62">
        <v>0</v>
      </c>
      <c r="M46" s="62">
        <v>0</v>
      </c>
      <c r="N46" s="192">
        <f>+BN_InfraMR[[#This Row],[A.03.1 -  Longitud de Vías de Explotación No Electrificadas Troncales y Ramales (vía principal) (km)]]+BN_InfraMR[[#This Row],[A.04.1 -  Longitud de Vías de Explotación Electrificadas Troncales y Ramales (vía principal) (km)]]</f>
        <v>106.57</v>
      </c>
      <c r="O46" s="207">
        <v>106.57</v>
      </c>
      <c r="P46" s="59">
        <v>15</v>
      </c>
      <c r="Q46" s="59">
        <v>7</v>
      </c>
      <c r="R46" s="59">
        <v>0</v>
      </c>
      <c r="S46" s="211">
        <f t="shared" si="0"/>
        <v>22</v>
      </c>
      <c r="T46" s="211">
        <v>22</v>
      </c>
      <c r="U46" s="59">
        <v>1</v>
      </c>
      <c r="V46" s="59">
        <v>40</v>
      </c>
      <c r="W46" s="59">
        <v>0</v>
      </c>
      <c r="X46" s="59">
        <v>5</v>
      </c>
      <c r="Y46" s="59">
        <v>0</v>
      </c>
      <c r="Z46" s="217">
        <f t="shared" si="1"/>
        <v>46</v>
      </c>
      <c r="AA46" s="59">
        <v>7</v>
      </c>
      <c r="AB46" s="59">
        <v>8</v>
      </c>
      <c r="AC46" s="59">
        <f>+BN_InfraMR[[#This Row],[Total Pasos Vehiculares a Nivel]]</f>
        <v>46</v>
      </c>
      <c r="AD46" s="217">
        <f t="shared" si="2"/>
        <v>61</v>
      </c>
      <c r="AE46" s="59">
        <v>1</v>
      </c>
      <c r="AF46" s="59">
        <v>7</v>
      </c>
      <c r="AG46" s="59">
        <v>30</v>
      </c>
      <c r="AH46" s="217">
        <f t="shared" si="3"/>
        <v>38</v>
      </c>
      <c r="AI46" s="62">
        <v>45.287999999999997</v>
      </c>
      <c r="AJ46" s="62">
        <v>9.032</v>
      </c>
      <c r="AK46" s="62">
        <v>0</v>
      </c>
      <c r="AL46" s="224">
        <f t="shared" si="4"/>
        <v>54.319999999999993</v>
      </c>
      <c r="AM46" s="59">
        <v>0</v>
      </c>
      <c r="AN46" s="59">
        <v>20</v>
      </c>
      <c r="AO46" s="59">
        <v>0</v>
      </c>
      <c r="AP46" s="230">
        <f t="shared" si="7"/>
        <v>20</v>
      </c>
      <c r="AQ46" s="59">
        <v>0</v>
      </c>
      <c r="AR46" s="59">
        <v>0</v>
      </c>
      <c r="AS46" s="59">
        <v>0</v>
      </c>
      <c r="AT46" s="230">
        <f t="shared" si="8"/>
        <v>0</v>
      </c>
      <c r="AU46" s="59">
        <v>0</v>
      </c>
      <c r="AV46" s="59">
        <v>0</v>
      </c>
      <c r="AW46" s="59">
        <v>0</v>
      </c>
      <c r="AX46" s="230">
        <f t="shared" si="9"/>
        <v>0</v>
      </c>
      <c r="AY46" s="59">
        <v>60</v>
      </c>
      <c r="AZ46" s="59">
        <v>42</v>
      </c>
      <c r="BA46" s="59">
        <v>0</v>
      </c>
      <c r="BB46" s="59">
        <v>0</v>
      </c>
      <c r="BC46" s="230">
        <f>SUM(AY46:BB46)</f>
        <v>102</v>
      </c>
      <c r="BD46" s="380">
        <v>0</v>
      </c>
      <c r="BE46" s="59">
        <v>1</v>
      </c>
      <c r="BF46" s="59">
        <v>38</v>
      </c>
      <c r="BG46" s="239">
        <v>1000</v>
      </c>
    </row>
    <row r="47" spans="1:59">
      <c r="A47" s="59">
        <v>1996</v>
      </c>
      <c r="B47" s="59" t="s">
        <v>70</v>
      </c>
      <c r="C47" s="62">
        <v>2.0699999999999998</v>
      </c>
      <c r="D47" s="62">
        <v>52.25</v>
      </c>
      <c r="E47" s="62">
        <v>0</v>
      </c>
      <c r="F47" s="62">
        <v>0</v>
      </c>
      <c r="G47" s="207">
        <f t="shared" si="5"/>
        <v>54.32</v>
      </c>
      <c r="H47" s="207">
        <v>54.32</v>
      </c>
      <c r="I47" s="62">
        <v>51.944000000000003</v>
      </c>
      <c r="J47" s="62">
        <v>106.57</v>
      </c>
      <c r="K47" s="62">
        <v>26.26</v>
      </c>
      <c r="L47" s="62">
        <v>0</v>
      </c>
      <c r="M47" s="62">
        <v>0</v>
      </c>
      <c r="N47" s="192">
        <f>+BN_InfraMR[[#This Row],[A.03.1 -  Longitud de Vías de Explotación No Electrificadas Troncales y Ramales (vía principal) (km)]]+BN_InfraMR[[#This Row],[A.04.1 -  Longitud de Vías de Explotación Electrificadas Troncales y Ramales (vía principal) (km)]]</f>
        <v>106.57</v>
      </c>
      <c r="O47" s="207">
        <v>106.57</v>
      </c>
      <c r="P47" s="59">
        <v>15</v>
      </c>
      <c r="Q47" s="59">
        <v>7</v>
      </c>
      <c r="R47" s="59">
        <v>0</v>
      </c>
      <c r="S47" s="211">
        <f t="shared" si="0"/>
        <v>22</v>
      </c>
      <c r="T47" s="211">
        <v>22</v>
      </c>
      <c r="U47" s="59">
        <v>1</v>
      </c>
      <c r="V47" s="59">
        <v>40</v>
      </c>
      <c r="W47" s="59">
        <v>0</v>
      </c>
      <c r="X47" s="59">
        <v>5</v>
      </c>
      <c r="Y47" s="59">
        <v>0</v>
      </c>
      <c r="Z47" s="217">
        <f t="shared" si="1"/>
        <v>46</v>
      </c>
      <c r="AA47" s="59">
        <v>7</v>
      </c>
      <c r="AB47" s="59">
        <v>8</v>
      </c>
      <c r="AC47" s="59">
        <f>+BN_InfraMR[[#This Row],[Total Pasos Vehiculares a Nivel]]</f>
        <v>46</v>
      </c>
      <c r="AD47" s="217">
        <f t="shared" si="2"/>
        <v>61</v>
      </c>
      <c r="AE47" s="59">
        <v>1</v>
      </c>
      <c r="AF47" s="59">
        <v>7</v>
      </c>
      <c r="AG47" s="59">
        <v>30</v>
      </c>
      <c r="AH47" s="217">
        <f t="shared" si="3"/>
        <v>38</v>
      </c>
      <c r="AI47" s="62">
        <v>45.287999999999997</v>
      </c>
      <c r="AJ47" s="62">
        <v>9.032</v>
      </c>
      <c r="AK47" s="62">
        <v>0</v>
      </c>
      <c r="AL47" s="224">
        <f t="shared" si="4"/>
        <v>54.319999999999993</v>
      </c>
      <c r="AM47" s="59">
        <v>0</v>
      </c>
      <c r="AN47" s="59">
        <v>20</v>
      </c>
      <c r="AO47" s="59">
        <v>0</v>
      </c>
      <c r="AP47" s="230">
        <f t="shared" si="7"/>
        <v>20</v>
      </c>
      <c r="AQ47" s="59">
        <v>0</v>
      </c>
      <c r="AR47" s="59">
        <v>0</v>
      </c>
      <c r="AS47" s="59">
        <v>0</v>
      </c>
      <c r="AT47" s="230">
        <f t="shared" si="8"/>
        <v>0</v>
      </c>
      <c r="AU47" s="59">
        <v>0</v>
      </c>
      <c r="AV47" s="59">
        <v>0</v>
      </c>
      <c r="AW47" s="59">
        <v>0</v>
      </c>
      <c r="AX47" s="230">
        <f t="shared" si="9"/>
        <v>0</v>
      </c>
      <c r="AY47" s="59">
        <v>60</v>
      </c>
      <c r="AZ47" s="59">
        <v>42</v>
      </c>
      <c r="BA47" s="59">
        <v>0</v>
      </c>
      <c r="BB47" s="59">
        <v>0</v>
      </c>
      <c r="BC47" s="230">
        <f>SUM(AY47:BB47)</f>
        <v>102</v>
      </c>
      <c r="BD47" s="380">
        <v>0</v>
      </c>
      <c r="BE47" s="59">
        <v>1</v>
      </c>
      <c r="BF47" s="59">
        <v>38</v>
      </c>
      <c r="BG47" s="239">
        <v>1000</v>
      </c>
    </row>
    <row r="48" spans="1:59">
      <c r="A48" s="59">
        <v>1996</v>
      </c>
      <c r="B48" s="59" t="s">
        <v>71</v>
      </c>
      <c r="C48" s="62">
        <v>2.0699999999999998</v>
      </c>
      <c r="D48" s="62">
        <v>52.25</v>
      </c>
      <c r="E48" s="62">
        <v>0</v>
      </c>
      <c r="F48" s="62">
        <v>0</v>
      </c>
      <c r="G48" s="207">
        <f t="shared" si="5"/>
        <v>54.32</v>
      </c>
      <c r="H48" s="207">
        <v>54.32</v>
      </c>
      <c r="I48" s="62">
        <v>51.944000000000003</v>
      </c>
      <c r="J48" s="62">
        <v>106.57</v>
      </c>
      <c r="K48" s="62">
        <v>26.26</v>
      </c>
      <c r="L48" s="62">
        <v>0</v>
      </c>
      <c r="M48" s="62">
        <v>0</v>
      </c>
      <c r="N48" s="192">
        <f>+BN_InfraMR[[#This Row],[A.03.1 -  Longitud de Vías de Explotación No Electrificadas Troncales y Ramales (vía principal) (km)]]+BN_InfraMR[[#This Row],[A.04.1 -  Longitud de Vías de Explotación Electrificadas Troncales y Ramales (vía principal) (km)]]</f>
        <v>106.57</v>
      </c>
      <c r="O48" s="207">
        <v>106.57</v>
      </c>
      <c r="P48" s="59">
        <v>15</v>
      </c>
      <c r="Q48" s="59">
        <v>7</v>
      </c>
      <c r="R48" s="59">
        <v>0</v>
      </c>
      <c r="S48" s="211">
        <f t="shared" si="0"/>
        <v>22</v>
      </c>
      <c r="T48" s="211">
        <v>22</v>
      </c>
      <c r="U48" s="59">
        <v>1</v>
      </c>
      <c r="V48" s="59">
        <v>40</v>
      </c>
      <c r="W48" s="59">
        <v>0</v>
      </c>
      <c r="X48" s="59">
        <v>5</v>
      </c>
      <c r="Y48" s="59">
        <v>0</v>
      </c>
      <c r="Z48" s="217">
        <f t="shared" si="1"/>
        <v>46</v>
      </c>
      <c r="AA48" s="59">
        <v>7</v>
      </c>
      <c r="AB48" s="59">
        <v>8</v>
      </c>
      <c r="AC48" s="59">
        <f>+BN_InfraMR[[#This Row],[Total Pasos Vehiculares a Nivel]]</f>
        <v>46</v>
      </c>
      <c r="AD48" s="217">
        <f t="shared" si="2"/>
        <v>61</v>
      </c>
      <c r="AE48" s="59">
        <v>1</v>
      </c>
      <c r="AF48" s="59">
        <v>7</v>
      </c>
      <c r="AG48" s="59">
        <v>30</v>
      </c>
      <c r="AH48" s="217">
        <f t="shared" si="3"/>
        <v>38</v>
      </c>
      <c r="AI48" s="62">
        <v>45.287999999999997</v>
      </c>
      <c r="AJ48" s="62">
        <v>9.032</v>
      </c>
      <c r="AK48" s="62">
        <v>0</v>
      </c>
      <c r="AL48" s="224">
        <f t="shared" si="4"/>
        <v>54.319999999999993</v>
      </c>
      <c r="AM48" s="59">
        <v>0</v>
      </c>
      <c r="AN48" s="59">
        <v>20</v>
      </c>
      <c r="AO48" s="59">
        <v>0</v>
      </c>
      <c r="AP48" s="230">
        <f t="shared" si="7"/>
        <v>20</v>
      </c>
      <c r="AQ48" s="59">
        <v>0</v>
      </c>
      <c r="AR48" s="59">
        <v>0</v>
      </c>
      <c r="AS48" s="59">
        <v>0</v>
      </c>
      <c r="AT48" s="230">
        <f t="shared" si="8"/>
        <v>0</v>
      </c>
      <c r="AU48" s="59">
        <v>0</v>
      </c>
      <c r="AV48" s="59">
        <v>0</v>
      </c>
      <c r="AW48" s="59">
        <v>0</v>
      </c>
      <c r="AX48" s="230">
        <f t="shared" si="9"/>
        <v>0</v>
      </c>
      <c r="AY48" s="59">
        <v>60</v>
      </c>
      <c r="AZ48" s="59">
        <v>42</v>
      </c>
      <c r="BA48" s="59">
        <v>0</v>
      </c>
      <c r="BB48" s="59">
        <v>0</v>
      </c>
      <c r="BC48" s="230">
        <f>SUM(AY48:BB48)</f>
        <v>102</v>
      </c>
      <c r="BD48" s="380">
        <v>0</v>
      </c>
      <c r="BE48" s="59">
        <v>1</v>
      </c>
      <c r="BF48" s="59">
        <v>38</v>
      </c>
      <c r="BG48" s="239">
        <v>1000</v>
      </c>
    </row>
    <row r="49" spans="1:59">
      <c r="A49" s="59">
        <v>1996</v>
      </c>
      <c r="B49" s="59" t="s">
        <v>72</v>
      </c>
      <c r="C49" s="62">
        <v>2.0699999999999998</v>
      </c>
      <c r="D49" s="62">
        <v>52.25</v>
      </c>
      <c r="E49" s="62">
        <v>0</v>
      </c>
      <c r="F49" s="62">
        <v>0</v>
      </c>
      <c r="G49" s="207">
        <f t="shared" si="5"/>
        <v>54.32</v>
      </c>
      <c r="H49" s="207">
        <v>54.32</v>
      </c>
      <c r="I49" s="62">
        <v>51.944000000000003</v>
      </c>
      <c r="J49" s="62">
        <v>106.57</v>
      </c>
      <c r="K49" s="62">
        <v>26.26</v>
      </c>
      <c r="L49" s="62">
        <v>0</v>
      </c>
      <c r="M49" s="62">
        <v>0</v>
      </c>
      <c r="N49" s="192">
        <f>+BN_InfraMR[[#This Row],[A.03.1 -  Longitud de Vías de Explotación No Electrificadas Troncales y Ramales (vía principal) (km)]]+BN_InfraMR[[#This Row],[A.04.1 -  Longitud de Vías de Explotación Electrificadas Troncales y Ramales (vía principal) (km)]]</f>
        <v>106.57</v>
      </c>
      <c r="O49" s="207">
        <v>106.57</v>
      </c>
      <c r="P49" s="59">
        <v>15</v>
      </c>
      <c r="Q49" s="59">
        <v>7</v>
      </c>
      <c r="R49" s="59">
        <v>0</v>
      </c>
      <c r="S49" s="211">
        <f t="shared" si="0"/>
        <v>22</v>
      </c>
      <c r="T49" s="211">
        <v>22</v>
      </c>
      <c r="U49" s="59">
        <v>1</v>
      </c>
      <c r="V49" s="59">
        <v>40</v>
      </c>
      <c r="W49" s="59">
        <v>0</v>
      </c>
      <c r="X49" s="59">
        <v>5</v>
      </c>
      <c r="Y49" s="59">
        <v>0</v>
      </c>
      <c r="Z49" s="217">
        <f t="shared" si="1"/>
        <v>46</v>
      </c>
      <c r="AA49" s="59">
        <v>7</v>
      </c>
      <c r="AB49" s="59">
        <v>8</v>
      </c>
      <c r="AC49" s="59">
        <f>+BN_InfraMR[[#This Row],[Total Pasos Vehiculares a Nivel]]</f>
        <v>46</v>
      </c>
      <c r="AD49" s="217">
        <f t="shared" si="2"/>
        <v>61</v>
      </c>
      <c r="AE49" s="59">
        <v>1</v>
      </c>
      <c r="AF49" s="59">
        <v>7</v>
      </c>
      <c r="AG49" s="59">
        <v>30</v>
      </c>
      <c r="AH49" s="217">
        <f t="shared" si="3"/>
        <v>38</v>
      </c>
      <c r="AI49" s="62">
        <v>45.287999999999997</v>
      </c>
      <c r="AJ49" s="62">
        <v>9.032</v>
      </c>
      <c r="AK49" s="62">
        <v>0</v>
      </c>
      <c r="AL49" s="224">
        <f t="shared" si="4"/>
        <v>54.319999999999993</v>
      </c>
      <c r="AM49" s="59">
        <v>0</v>
      </c>
      <c r="AN49" s="59">
        <v>20</v>
      </c>
      <c r="AO49" s="59">
        <v>0</v>
      </c>
      <c r="AP49" s="230">
        <f t="shared" si="7"/>
        <v>20</v>
      </c>
      <c r="AQ49" s="59">
        <v>0</v>
      </c>
      <c r="AR49" s="59">
        <v>0</v>
      </c>
      <c r="AS49" s="59">
        <v>0</v>
      </c>
      <c r="AT49" s="230">
        <f t="shared" si="8"/>
        <v>0</v>
      </c>
      <c r="AU49" s="59">
        <v>0</v>
      </c>
      <c r="AV49" s="59">
        <v>0</v>
      </c>
      <c r="AW49" s="59">
        <v>0</v>
      </c>
      <c r="AX49" s="230">
        <f t="shared" si="9"/>
        <v>0</v>
      </c>
      <c r="AY49" s="59">
        <v>60</v>
      </c>
      <c r="AZ49" s="59">
        <v>42</v>
      </c>
      <c r="BA49" s="59">
        <v>0</v>
      </c>
      <c r="BB49" s="59">
        <v>0</v>
      </c>
      <c r="BC49" s="230">
        <f>SUM(AY49:BB49)</f>
        <v>102</v>
      </c>
      <c r="BD49" s="380">
        <v>0</v>
      </c>
      <c r="BE49" s="59">
        <v>1</v>
      </c>
      <c r="BF49" s="59">
        <v>38</v>
      </c>
      <c r="BG49" s="239">
        <v>1000</v>
      </c>
    </row>
    <row r="50" spans="1:59">
      <c r="A50" s="59">
        <v>1997</v>
      </c>
      <c r="B50" s="59" t="s">
        <v>61</v>
      </c>
      <c r="C50" s="62">
        <v>2.0699999999999998</v>
      </c>
      <c r="D50" s="62">
        <v>52.25</v>
      </c>
      <c r="E50" s="62">
        <v>0</v>
      </c>
      <c r="F50" s="62">
        <v>0</v>
      </c>
      <c r="G50" s="207">
        <f t="shared" si="5"/>
        <v>54.32</v>
      </c>
      <c r="H50" s="207">
        <v>54.32</v>
      </c>
      <c r="I50" s="62">
        <v>51.944000000000003</v>
      </c>
      <c r="J50" s="62">
        <v>106.57</v>
      </c>
      <c r="K50" s="62">
        <v>26.26</v>
      </c>
      <c r="L50" s="62">
        <v>0</v>
      </c>
      <c r="M50" s="62">
        <v>0</v>
      </c>
      <c r="N50" s="192">
        <f>+BN_InfraMR[[#This Row],[A.03.1 -  Longitud de Vías de Explotación No Electrificadas Troncales y Ramales (vía principal) (km)]]+BN_InfraMR[[#This Row],[A.04.1 -  Longitud de Vías de Explotación Electrificadas Troncales y Ramales (vía principal) (km)]]</f>
        <v>106.57</v>
      </c>
      <c r="O50" s="207">
        <v>106.57</v>
      </c>
      <c r="P50" s="59">
        <v>15</v>
      </c>
      <c r="Q50" s="59">
        <v>7</v>
      </c>
      <c r="R50" s="59">
        <v>0</v>
      </c>
      <c r="S50" s="211">
        <f t="shared" si="0"/>
        <v>22</v>
      </c>
      <c r="T50" s="211">
        <v>22</v>
      </c>
      <c r="U50" s="59">
        <v>0</v>
      </c>
      <c r="V50" s="59">
        <v>41</v>
      </c>
      <c r="W50" s="59">
        <v>0</v>
      </c>
      <c r="X50" s="59">
        <v>5</v>
      </c>
      <c r="Y50" s="59">
        <v>0</v>
      </c>
      <c r="Z50" s="217">
        <f t="shared" si="1"/>
        <v>46</v>
      </c>
      <c r="AA50" s="59">
        <v>7</v>
      </c>
      <c r="AB50" s="59">
        <v>8</v>
      </c>
      <c r="AC50" s="59">
        <f>+BN_InfraMR[[#This Row],[Total Pasos Vehiculares a Nivel]]</f>
        <v>46</v>
      </c>
      <c r="AD50" s="217">
        <f t="shared" si="2"/>
        <v>61</v>
      </c>
      <c r="AE50" s="59">
        <v>1</v>
      </c>
      <c r="AF50" s="59">
        <v>7</v>
      </c>
      <c r="AG50" s="59">
        <v>30</v>
      </c>
      <c r="AH50" s="217">
        <f t="shared" si="3"/>
        <v>38</v>
      </c>
      <c r="AI50" s="62">
        <v>45.287999999999997</v>
      </c>
      <c r="AJ50" s="62">
        <v>9.032</v>
      </c>
      <c r="AK50" s="62">
        <v>0</v>
      </c>
      <c r="AL50" s="224">
        <f t="shared" si="4"/>
        <v>54.319999999999993</v>
      </c>
      <c r="AM50" s="59">
        <v>0</v>
      </c>
      <c r="AN50" s="59">
        <v>20</v>
      </c>
      <c r="AO50" s="59">
        <v>0</v>
      </c>
      <c r="AP50" s="230">
        <f t="shared" si="7"/>
        <v>20</v>
      </c>
      <c r="AQ50" s="59">
        <v>0</v>
      </c>
      <c r="AR50" s="59">
        <v>0</v>
      </c>
      <c r="AS50" s="59">
        <v>0</v>
      </c>
      <c r="AT50" s="230">
        <f t="shared" si="8"/>
        <v>0</v>
      </c>
      <c r="AU50" s="59">
        <v>0</v>
      </c>
      <c r="AV50" s="59">
        <v>0</v>
      </c>
      <c r="AW50" s="59">
        <v>0</v>
      </c>
      <c r="AX50" s="230">
        <f t="shared" si="9"/>
        <v>0</v>
      </c>
      <c r="AY50" s="59">
        <v>60</v>
      </c>
      <c r="AZ50" s="59">
        <v>42</v>
      </c>
      <c r="BA50" s="59">
        <v>0</v>
      </c>
      <c r="BB50" s="59">
        <v>0</v>
      </c>
      <c r="BC50" s="230">
        <f>SUM(AY50:BB50)</f>
        <v>102</v>
      </c>
      <c r="BD50" s="380">
        <v>0</v>
      </c>
      <c r="BE50" s="59">
        <v>1</v>
      </c>
      <c r="BF50" s="59">
        <v>38</v>
      </c>
      <c r="BG50" s="239">
        <v>1000</v>
      </c>
    </row>
    <row r="51" spans="1:59">
      <c r="A51" s="59">
        <v>1997</v>
      </c>
      <c r="B51" s="59" t="s">
        <v>62</v>
      </c>
      <c r="C51" s="62">
        <v>2.0699999999999998</v>
      </c>
      <c r="D51" s="62">
        <v>52.25</v>
      </c>
      <c r="E51" s="62">
        <v>0</v>
      </c>
      <c r="F51" s="62">
        <v>0</v>
      </c>
      <c r="G51" s="207">
        <f t="shared" si="5"/>
        <v>54.32</v>
      </c>
      <c r="H51" s="207">
        <v>54.32</v>
      </c>
      <c r="I51" s="62">
        <v>51.944000000000003</v>
      </c>
      <c r="J51" s="62">
        <v>106.57</v>
      </c>
      <c r="K51" s="62">
        <v>26.26</v>
      </c>
      <c r="L51" s="62">
        <v>0</v>
      </c>
      <c r="M51" s="62">
        <v>0</v>
      </c>
      <c r="N51" s="192">
        <f>+BN_InfraMR[[#This Row],[A.03.1 -  Longitud de Vías de Explotación No Electrificadas Troncales y Ramales (vía principal) (km)]]+BN_InfraMR[[#This Row],[A.04.1 -  Longitud de Vías de Explotación Electrificadas Troncales y Ramales (vía principal) (km)]]</f>
        <v>106.57</v>
      </c>
      <c r="O51" s="207">
        <v>106.57</v>
      </c>
      <c r="P51" s="59">
        <v>15</v>
      </c>
      <c r="Q51" s="59">
        <v>7</v>
      </c>
      <c r="R51" s="59">
        <v>0</v>
      </c>
      <c r="S51" s="211">
        <f t="shared" si="0"/>
        <v>22</v>
      </c>
      <c r="T51" s="211">
        <v>22</v>
      </c>
      <c r="U51" s="59">
        <v>0</v>
      </c>
      <c r="V51" s="59">
        <v>41</v>
      </c>
      <c r="W51" s="59">
        <v>0</v>
      </c>
      <c r="X51" s="59">
        <v>5</v>
      </c>
      <c r="Y51" s="59">
        <v>0</v>
      </c>
      <c r="Z51" s="217">
        <f t="shared" si="1"/>
        <v>46</v>
      </c>
      <c r="AA51" s="59">
        <v>7</v>
      </c>
      <c r="AB51" s="59">
        <v>8</v>
      </c>
      <c r="AC51" s="59">
        <f>+BN_InfraMR[[#This Row],[Total Pasos Vehiculares a Nivel]]</f>
        <v>46</v>
      </c>
      <c r="AD51" s="217">
        <f t="shared" si="2"/>
        <v>61</v>
      </c>
      <c r="AE51" s="59">
        <v>1</v>
      </c>
      <c r="AF51" s="59">
        <v>7</v>
      </c>
      <c r="AG51" s="59">
        <v>30</v>
      </c>
      <c r="AH51" s="217">
        <f t="shared" si="3"/>
        <v>38</v>
      </c>
      <c r="AI51" s="62">
        <v>45.287999999999997</v>
      </c>
      <c r="AJ51" s="62">
        <v>9.032</v>
      </c>
      <c r="AK51" s="62">
        <v>0</v>
      </c>
      <c r="AL51" s="224">
        <f t="shared" si="4"/>
        <v>54.319999999999993</v>
      </c>
      <c r="AM51" s="59">
        <v>0</v>
      </c>
      <c r="AN51" s="59">
        <v>20</v>
      </c>
      <c r="AO51" s="59">
        <v>0</v>
      </c>
      <c r="AP51" s="230">
        <f t="shared" si="7"/>
        <v>20</v>
      </c>
      <c r="AQ51" s="59">
        <v>0</v>
      </c>
      <c r="AR51" s="59">
        <v>0</v>
      </c>
      <c r="AS51" s="59">
        <v>0</v>
      </c>
      <c r="AT51" s="230">
        <f t="shared" si="8"/>
        <v>0</v>
      </c>
      <c r="AU51" s="59">
        <v>0</v>
      </c>
      <c r="AV51" s="59">
        <v>0</v>
      </c>
      <c r="AW51" s="59">
        <v>0</v>
      </c>
      <c r="AX51" s="230">
        <f t="shared" si="9"/>
        <v>0</v>
      </c>
      <c r="AY51" s="59">
        <v>60</v>
      </c>
      <c r="AZ51" s="59">
        <v>42</v>
      </c>
      <c r="BA51" s="59">
        <v>0</v>
      </c>
      <c r="BB51" s="59">
        <v>0</v>
      </c>
      <c r="BC51" s="230">
        <f>SUM(AY51:BB51)</f>
        <v>102</v>
      </c>
      <c r="BD51" s="380">
        <v>0</v>
      </c>
      <c r="BE51" s="59">
        <v>1</v>
      </c>
      <c r="BF51" s="59">
        <v>38</v>
      </c>
      <c r="BG51" s="239">
        <v>1000</v>
      </c>
    </row>
    <row r="52" spans="1:59">
      <c r="A52" s="59">
        <v>1997</v>
      </c>
      <c r="B52" s="59" t="s">
        <v>63</v>
      </c>
      <c r="C52" s="62">
        <v>2.0699999999999998</v>
      </c>
      <c r="D52" s="62">
        <v>52.25</v>
      </c>
      <c r="E52" s="62">
        <v>0</v>
      </c>
      <c r="F52" s="62">
        <v>0</v>
      </c>
      <c r="G52" s="207">
        <f t="shared" si="5"/>
        <v>54.32</v>
      </c>
      <c r="H52" s="207">
        <v>54.32</v>
      </c>
      <c r="I52" s="62">
        <v>51.944000000000003</v>
      </c>
      <c r="J52" s="62">
        <v>106.57</v>
      </c>
      <c r="K52" s="62">
        <v>26.26</v>
      </c>
      <c r="L52" s="62">
        <v>0</v>
      </c>
      <c r="M52" s="62">
        <v>0</v>
      </c>
      <c r="N52" s="192">
        <f>+BN_InfraMR[[#This Row],[A.03.1 -  Longitud de Vías de Explotación No Electrificadas Troncales y Ramales (vía principal) (km)]]+BN_InfraMR[[#This Row],[A.04.1 -  Longitud de Vías de Explotación Electrificadas Troncales y Ramales (vía principal) (km)]]</f>
        <v>106.57</v>
      </c>
      <c r="O52" s="207">
        <v>106.57</v>
      </c>
      <c r="P52" s="59">
        <v>15</v>
      </c>
      <c r="Q52" s="59">
        <v>7</v>
      </c>
      <c r="R52" s="59">
        <v>0</v>
      </c>
      <c r="S52" s="211">
        <f t="shared" si="0"/>
        <v>22</v>
      </c>
      <c r="T52" s="211">
        <v>22</v>
      </c>
      <c r="U52" s="59">
        <v>0</v>
      </c>
      <c r="V52" s="59">
        <v>41</v>
      </c>
      <c r="W52" s="59">
        <v>0</v>
      </c>
      <c r="X52" s="59">
        <v>5</v>
      </c>
      <c r="Y52" s="59">
        <v>0</v>
      </c>
      <c r="Z52" s="217">
        <f t="shared" si="1"/>
        <v>46</v>
      </c>
      <c r="AA52" s="59">
        <v>7</v>
      </c>
      <c r="AB52" s="59">
        <v>8</v>
      </c>
      <c r="AC52" s="59">
        <f>+BN_InfraMR[[#This Row],[Total Pasos Vehiculares a Nivel]]</f>
        <v>46</v>
      </c>
      <c r="AD52" s="217">
        <f t="shared" si="2"/>
        <v>61</v>
      </c>
      <c r="AE52" s="59">
        <v>1</v>
      </c>
      <c r="AF52" s="59">
        <v>7</v>
      </c>
      <c r="AG52" s="59">
        <v>30</v>
      </c>
      <c r="AH52" s="217">
        <f t="shared" si="3"/>
        <v>38</v>
      </c>
      <c r="AI52" s="62">
        <v>45.287999999999997</v>
      </c>
      <c r="AJ52" s="62">
        <v>9.032</v>
      </c>
      <c r="AK52" s="62">
        <v>0</v>
      </c>
      <c r="AL52" s="224">
        <f t="shared" si="4"/>
        <v>54.319999999999993</v>
      </c>
      <c r="AM52" s="59">
        <v>0</v>
      </c>
      <c r="AN52" s="59">
        <v>20</v>
      </c>
      <c r="AO52" s="59">
        <v>0</v>
      </c>
      <c r="AP52" s="230">
        <f t="shared" si="7"/>
        <v>20</v>
      </c>
      <c r="AQ52" s="59">
        <v>0</v>
      </c>
      <c r="AR52" s="59">
        <v>0</v>
      </c>
      <c r="AS52" s="59">
        <v>0</v>
      </c>
      <c r="AT52" s="230">
        <f t="shared" si="8"/>
        <v>0</v>
      </c>
      <c r="AU52" s="59">
        <v>0</v>
      </c>
      <c r="AV52" s="59">
        <v>0</v>
      </c>
      <c r="AW52" s="59">
        <v>0</v>
      </c>
      <c r="AX52" s="230">
        <f t="shared" si="9"/>
        <v>0</v>
      </c>
      <c r="AY52" s="59">
        <v>60</v>
      </c>
      <c r="AZ52" s="59">
        <v>42</v>
      </c>
      <c r="BA52" s="59">
        <v>0</v>
      </c>
      <c r="BB52" s="59">
        <v>0</v>
      </c>
      <c r="BC52" s="230">
        <f>SUM(AY52:BB52)</f>
        <v>102</v>
      </c>
      <c r="BD52" s="380">
        <v>0</v>
      </c>
      <c r="BE52" s="59">
        <v>1</v>
      </c>
      <c r="BF52" s="59">
        <v>38</v>
      </c>
      <c r="BG52" s="239">
        <v>1000</v>
      </c>
    </row>
    <row r="53" spans="1:59">
      <c r="A53" s="59">
        <v>1997</v>
      </c>
      <c r="B53" s="59" t="s">
        <v>64</v>
      </c>
      <c r="C53" s="62">
        <v>2.0699999999999998</v>
      </c>
      <c r="D53" s="62">
        <v>52.25</v>
      </c>
      <c r="E53" s="62">
        <v>0</v>
      </c>
      <c r="F53" s="62">
        <v>0</v>
      </c>
      <c r="G53" s="207">
        <f t="shared" si="5"/>
        <v>54.32</v>
      </c>
      <c r="H53" s="207">
        <v>54.32</v>
      </c>
      <c r="I53" s="62">
        <v>51.944000000000003</v>
      </c>
      <c r="J53" s="62">
        <v>106.57</v>
      </c>
      <c r="K53" s="62">
        <v>26.26</v>
      </c>
      <c r="L53" s="62">
        <v>0</v>
      </c>
      <c r="M53" s="62">
        <v>0</v>
      </c>
      <c r="N53" s="192">
        <f>+BN_InfraMR[[#This Row],[A.03.1 -  Longitud de Vías de Explotación No Electrificadas Troncales y Ramales (vía principal) (km)]]+BN_InfraMR[[#This Row],[A.04.1 -  Longitud de Vías de Explotación Electrificadas Troncales y Ramales (vía principal) (km)]]</f>
        <v>106.57</v>
      </c>
      <c r="O53" s="207">
        <v>106.57</v>
      </c>
      <c r="P53" s="59">
        <v>15</v>
      </c>
      <c r="Q53" s="59">
        <v>7</v>
      </c>
      <c r="R53" s="59">
        <v>0</v>
      </c>
      <c r="S53" s="211">
        <f t="shared" si="0"/>
        <v>22</v>
      </c>
      <c r="T53" s="211">
        <v>22</v>
      </c>
      <c r="U53" s="59">
        <v>0</v>
      </c>
      <c r="V53" s="59">
        <v>41</v>
      </c>
      <c r="W53" s="59">
        <v>0</v>
      </c>
      <c r="X53" s="59">
        <v>5</v>
      </c>
      <c r="Y53" s="59">
        <v>0</v>
      </c>
      <c r="Z53" s="217">
        <f t="shared" si="1"/>
        <v>46</v>
      </c>
      <c r="AA53" s="59">
        <v>7</v>
      </c>
      <c r="AB53" s="59">
        <v>8</v>
      </c>
      <c r="AC53" s="59">
        <f>+BN_InfraMR[[#This Row],[Total Pasos Vehiculares a Nivel]]</f>
        <v>46</v>
      </c>
      <c r="AD53" s="217">
        <f t="shared" si="2"/>
        <v>61</v>
      </c>
      <c r="AE53" s="59">
        <v>1</v>
      </c>
      <c r="AF53" s="59">
        <v>7</v>
      </c>
      <c r="AG53" s="59">
        <v>30</v>
      </c>
      <c r="AH53" s="217">
        <f t="shared" si="3"/>
        <v>38</v>
      </c>
      <c r="AI53" s="62">
        <v>45.287999999999997</v>
      </c>
      <c r="AJ53" s="62">
        <v>9.032</v>
      </c>
      <c r="AK53" s="62">
        <v>0</v>
      </c>
      <c r="AL53" s="224">
        <f t="shared" si="4"/>
        <v>54.319999999999993</v>
      </c>
      <c r="AM53" s="59">
        <v>0</v>
      </c>
      <c r="AN53" s="59">
        <v>20</v>
      </c>
      <c r="AO53" s="59">
        <v>0</v>
      </c>
      <c r="AP53" s="230">
        <f t="shared" si="7"/>
        <v>20</v>
      </c>
      <c r="AQ53" s="59">
        <v>0</v>
      </c>
      <c r="AR53" s="59">
        <v>0</v>
      </c>
      <c r="AS53" s="59">
        <v>0</v>
      </c>
      <c r="AT53" s="230">
        <f t="shared" si="8"/>
        <v>0</v>
      </c>
      <c r="AU53" s="59">
        <v>0</v>
      </c>
      <c r="AV53" s="59">
        <v>0</v>
      </c>
      <c r="AW53" s="59">
        <v>0</v>
      </c>
      <c r="AX53" s="230">
        <f t="shared" si="9"/>
        <v>0</v>
      </c>
      <c r="AY53" s="59">
        <v>60</v>
      </c>
      <c r="AZ53" s="59">
        <v>42</v>
      </c>
      <c r="BA53" s="59">
        <v>0</v>
      </c>
      <c r="BB53" s="59">
        <v>0</v>
      </c>
      <c r="BC53" s="230">
        <f>SUM(AY53:BB53)</f>
        <v>102</v>
      </c>
      <c r="BD53" s="380">
        <v>0</v>
      </c>
      <c r="BE53" s="59">
        <v>1</v>
      </c>
      <c r="BF53" s="59">
        <v>38</v>
      </c>
      <c r="BG53" s="239">
        <v>1000</v>
      </c>
    </row>
    <row r="54" spans="1:59">
      <c r="A54" s="59">
        <v>1997</v>
      </c>
      <c r="B54" s="59" t="s">
        <v>65</v>
      </c>
      <c r="C54" s="62">
        <v>2.0699999999999998</v>
      </c>
      <c r="D54" s="62">
        <v>52.25</v>
      </c>
      <c r="E54" s="62">
        <v>0</v>
      </c>
      <c r="F54" s="62">
        <v>0</v>
      </c>
      <c r="G54" s="207">
        <f t="shared" si="5"/>
        <v>54.32</v>
      </c>
      <c r="H54" s="207">
        <v>54.32</v>
      </c>
      <c r="I54" s="62">
        <v>51.944000000000003</v>
      </c>
      <c r="J54" s="62">
        <v>106.57</v>
      </c>
      <c r="K54" s="62">
        <v>26.26</v>
      </c>
      <c r="L54" s="62">
        <v>0</v>
      </c>
      <c r="M54" s="62">
        <v>0</v>
      </c>
      <c r="N54" s="192">
        <f>+BN_InfraMR[[#This Row],[A.03.1 -  Longitud de Vías de Explotación No Electrificadas Troncales y Ramales (vía principal) (km)]]+BN_InfraMR[[#This Row],[A.04.1 -  Longitud de Vías de Explotación Electrificadas Troncales y Ramales (vía principal) (km)]]</f>
        <v>106.57</v>
      </c>
      <c r="O54" s="207">
        <v>106.57</v>
      </c>
      <c r="P54" s="59">
        <v>15</v>
      </c>
      <c r="Q54" s="59">
        <v>7</v>
      </c>
      <c r="R54" s="59">
        <v>0</v>
      </c>
      <c r="S54" s="211">
        <f t="shared" si="0"/>
        <v>22</v>
      </c>
      <c r="T54" s="211">
        <v>22</v>
      </c>
      <c r="U54" s="59">
        <v>0</v>
      </c>
      <c r="V54" s="59">
        <v>41</v>
      </c>
      <c r="W54" s="59">
        <v>0</v>
      </c>
      <c r="X54" s="59">
        <v>5</v>
      </c>
      <c r="Y54" s="59">
        <v>0</v>
      </c>
      <c r="Z54" s="217">
        <f t="shared" si="1"/>
        <v>46</v>
      </c>
      <c r="AA54" s="59">
        <v>7</v>
      </c>
      <c r="AB54" s="59">
        <v>8</v>
      </c>
      <c r="AC54" s="59">
        <f>+BN_InfraMR[[#This Row],[Total Pasos Vehiculares a Nivel]]</f>
        <v>46</v>
      </c>
      <c r="AD54" s="217">
        <f t="shared" si="2"/>
        <v>61</v>
      </c>
      <c r="AE54" s="59">
        <v>1</v>
      </c>
      <c r="AF54" s="59">
        <v>7</v>
      </c>
      <c r="AG54" s="59">
        <v>30</v>
      </c>
      <c r="AH54" s="217">
        <f t="shared" si="3"/>
        <v>38</v>
      </c>
      <c r="AI54" s="62">
        <v>45.287999999999997</v>
      </c>
      <c r="AJ54" s="62">
        <v>9.032</v>
      </c>
      <c r="AK54" s="62">
        <v>0</v>
      </c>
      <c r="AL54" s="224">
        <f t="shared" si="4"/>
        <v>54.319999999999993</v>
      </c>
      <c r="AM54" s="59">
        <v>0</v>
      </c>
      <c r="AN54" s="59">
        <v>20</v>
      </c>
      <c r="AO54" s="59">
        <v>0</v>
      </c>
      <c r="AP54" s="230">
        <f t="shared" si="7"/>
        <v>20</v>
      </c>
      <c r="AQ54" s="59">
        <v>0</v>
      </c>
      <c r="AR54" s="59">
        <v>0</v>
      </c>
      <c r="AS54" s="59">
        <v>0</v>
      </c>
      <c r="AT54" s="230">
        <f t="shared" si="8"/>
        <v>0</v>
      </c>
      <c r="AU54" s="59">
        <v>0</v>
      </c>
      <c r="AV54" s="59">
        <v>0</v>
      </c>
      <c r="AW54" s="59">
        <v>0</v>
      </c>
      <c r="AX54" s="230">
        <f t="shared" si="9"/>
        <v>0</v>
      </c>
      <c r="AY54" s="59">
        <v>60</v>
      </c>
      <c r="AZ54" s="59">
        <v>42</v>
      </c>
      <c r="BA54" s="59">
        <v>0</v>
      </c>
      <c r="BB54" s="59">
        <v>0</v>
      </c>
      <c r="BC54" s="230">
        <f>SUM(AY54:BB54)</f>
        <v>102</v>
      </c>
      <c r="BD54" s="380">
        <v>0</v>
      </c>
      <c r="BE54" s="59">
        <v>1</v>
      </c>
      <c r="BF54" s="59">
        <v>38</v>
      </c>
      <c r="BG54" s="239">
        <v>1000</v>
      </c>
    </row>
    <row r="55" spans="1:59">
      <c r="A55" s="59">
        <v>1997</v>
      </c>
      <c r="B55" s="59" t="s">
        <v>66</v>
      </c>
      <c r="C55" s="62">
        <v>2.0699999999999998</v>
      </c>
      <c r="D55" s="62">
        <v>52.25</v>
      </c>
      <c r="E55" s="62">
        <v>0</v>
      </c>
      <c r="F55" s="62">
        <v>0</v>
      </c>
      <c r="G55" s="207">
        <f t="shared" si="5"/>
        <v>54.32</v>
      </c>
      <c r="H55" s="207">
        <v>54.32</v>
      </c>
      <c r="I55" s="62">
        <v>51.944000000000003</v>
      </c>
      <c r="J55" s="62">
        <v>106.57</v>
      </c>
      <c r="K55" s="62">
        <v>26.26</v>
      </c>
      <c r="L55" s="62">
        <v>0</v>
      </c>
      <c r="M55" s="62">
        <v>0</v>
      </c>
      <c r="N55" s="192">
        <f>+BN_InfraMR[[#This Row],[A.03.1 -  Longitud de Vías de Explotación No Electrificadas Troncales y Ramales (vía principal) (km)]]+BN_InfraMR[[#This Row],[A.04.1 -  Longitud de Vías de Explotación Electrificadas Troncales y Ramales (vía principal) (km)]]</f>
        <v>106.57</v>
      </c>
      <c r="O55" s="207">
        <v>106.57</v>
      </c>
      <c r="P55" s="59">
        <v>15</v>
      </c>
      <c r="Q55" s="59">
        <v>7</v>
      </c>
      <c r="R55" s="59">
        <v>0</v>
      </c>
      <c r="S55" s="211">
        <f t="shared" si="0"/>
        <v>22</v>
      </c>
      <c r="T55" s="211">
        <v>22</v>
      </c>
      <c r="U55" s="59">
        <v>0</v>
      </c>
      <c r="V55" s="59">
        <v>41</v>
      </c>
      <c r="W55" s="59">
        <v>0</v>
      </c>
      <c r="X55" s="59">
        <v>5</v>
      </c>
      <c r="Y55" s="59">
        <v>0</v>
      </c>
      <c r="Z55" s="217">
        <f t="shared" si="1"/>
        <v>46</v>
      </c>
      <c r="AA55" s="59">
        <v>7</v>
      </c>
      <c r="AB55" s="59">
        <v>8</v>
      </c>
      <c r="AC55" s="59">
        <f>+BN_InfraMR[[#This Row],[Total Pasos Vehiculares a Nivel]]</f>
        <v>46</v>
      </c>
      <c r="AD55" s="217">
        <f t="shared" si="2"/>
        <v>61</v>
      </c>
      <c r="AE55" s="59">
        <v>1</v>
      </c>
      <c r="AF55" s="59">
        <v>7</v>
      </c>
      <c r="AG55" s="59">
        <v>30</v>
      </c>
      <c r="AH55" s="217">
        <f t="shared" si="3"/>
        <v>38</v>
      </c>
      <c r="AI55" s="62">
        <v>45.287999999999997</v>
      </c>
      <c r="AJ55" s="62">
        <v>9.032</v>
      </c>
      <c r="AK55" s="62">
        <v>0</v>
      </c>
      <c r="AL55" s="224">
        <f t="shared" si="4"/>
        <v>54.319999999999993</v>
      </c>
      <c r="AM55" s="59">
        <v>0</v>
      </c>
      <c r="AN55" s="59">
        <v>20</v>
      </c>
      <c r="AO55" s="59">
        <v>0</v>
      </c>
      <c r="AP55" s="230">
        <f t="shared" si="7"/>
        <v>20</v>
      </c>
      <c r="AQ55" s="59">
        <v>0</v>
      </c>
      <c r="AR55" s="59">
        <v>0</v>
      </c>
      <c r="AS55" s="59">
        <v>0</v>
      </c>
      <c r="AT55" s="230">
        <f t="shared" si="8"/>
        <v>0</v>
      </c>
      <c r="AU55" s="59">
        <v>0</v>
      </c>
      <c r="AV55" s="59">
        <v>0</v>
      </c>
      <c r="AW55" s="59">
        <v>0</v>
      </c>
      <c r="AX55" s="230">
        <f t="shared" si="9"/>
        <v>0</v>
      </c>
      <c r="AY55" s="59">
        <v>60</v>
      </c>
      <c r="AZ55" s="59">
        <v>42</v>
      </c>
      <c r="BA55" s="59">
        <v>0</v>
      </c>
      <c r="BB55" s="59">
        <v>0</v>
      </c>
      <c r="BC55" s="230">
        <f>SUM(AY55:BB55)</f>
        <v>102</v>
      </c>
      <c r="BD55" s="380">
        <v>0</v>
      </c>
      <c r="BE55" s="59">
        <v>1</v>
      </c>
      <c r="BF55" s="59">
        <v>38</v>
      </c>
      <c r="BG55" s="239">
        <v>1000</v>
      </c>
    </row>
    <row r="56" spans="1:59">
      <c r="A56" s="59">
        <v>1997</v>
      </c>
      <c r="B56" s="59" t="s">
        <v>67</v>
      </c>
      <c r="C56" s="62">
        <v>2.0699999999999998</v>
      </c>
      <c r="D56" s="62">
        <v>52.25</v>
      </c>
      <c r="E56" s="62">
        <v>0</v>
      </c>
      <c r="F56" s="62">
        <v>0</v>
      </c>
      <c r="G56" s="207">
        <f t="shared" si="5"/>
        <v>54.32</v>
      </c>
      <c r="H56" s="207">
        <v>54.32</v>
      </c>
      <c r="I56" s="62">
        <v>51.944000000000003</v>
      </c>
      <c r="J56" s="62">
        <v>106.57</v>
      </c>
      <c r="K56" s="62">
        <v>26.26</v>
      </c>
      <c r="L56" s="62">
        <v>0</v>
      </c>
      <c r="M56" s="62">
        <v>0</v>
      </c>
      <c r="N56" s="192">
        <f>+BN_InfraMR[[#This Row],[A.03.1 -  Longitud de Vías de Explotación No Electrificadas Troncales y Ramales (vía principal) (km)]]+BN_InfraMR[[#This Row],[A.04.1 -  Longitud de Vías de Explotación Electrificadas Troncales y Ramales (vía principal) (km)]]</f>
        <v>106.57</v>
      </c>
      <c r="O56" s="207">
        <v>106.57</v>
      </c>
      <c r="P56" s="59">
        <v>15</v>
      </c>
      <c r="Q56" s="59">
        <v>7</v>
      </c>
      <c r="R56" s="59">
        <v>0</v>
      </c>
      <c r="S56" s="211">
        <f t="shared" si="0"/>
        <v>22</v>
      </c>
      <c r="T56" s="211">
        <v>22</v>
      </c>
      <c r="U56" s="59">
        <v>0</v>
      </c>
      <c r="V56" s="59">
        <v>41</v>
      </c>
      <c r="W56" s="59">
        <v>0</v>
      </c>
      <c r="X56" s="59">
        <v>5</v>
      </c>
      <c r="Y56" s="59">
        <v>0</v>
      </c>
      <c r="Z56" s="217">
        <f t="shared" si="1"/>
        <v>46</v>
      </c>
      <c r="AA56" s="59">
        <v>7</v>
      </c>
      <c r="AB56" s="59">
        <v>8</v>
      </c>
      <c r="AC56" s="59">
        <f>+BN_InfraMR[[#This Row],[Total Pasos Vehiculares a Nivel]]</f>
        <v>46</v>
      </c>
      <c r="AD56" s="217">
        <f t="shared" si="2"/>
        <v>61</v>
      </c>
      <c r="AE56" s="59">
        <v>1</v>
      </c>
      <c r="AF56" s="59">
        <v>7</v>
      </c>
      <c r="AG56" s="59">
        <v>30</v>
      </c>
      <c r="AH56" s="217">
        <f t="shared" si="3"/>
        <v>38</v>
      </c>
      <c r="AI56" s="62">
        <v>45.287999999999997</v>
      </c>
      <c r="AJ56" s="62">
        <v>9.032</v>
      </c>
      <c r="AK56" s="62">
        <v>0</v>
      </c>
      <c r="AL56" s="224">
        <f t="shared" si="4"/>
        <v>54.319999999999993</v>
      </c>
      <c r="AM56" s="59">
        <v>0</v>
      </c>
      <c r="AN56" s="59">
        <v>20</v>
      </c>
      <c r="AO56" s="59">
        <v>0</v>
      </c>
      <c r="AP56" s="230">
        <f t="shared" si="7"/>
        <v>20</v>
      </c>
      <c r="AQ56" s="59">
        <v>0</v>
      </c>
      <c r="AR56" s="59">
        <v>0</v>
      </c>
      <c r="AS56" s="59">
        <v>0</v>
      </c>
      <c r="AT56" s="230">
        <f t="shared" si="8"/>
        <v>0</v>
      </c>
      <c r="AU56" s="59">
        <v>0</v>
      </c>
      <c r="AV56" s="59">
        <v>0</v>
      </c>
      <c r="AW56" s="59">
        <v>0</v>
      </c>
      <c r="AX56" s="230">
        <f t="shared" si="9"/>
        <v>0</v>
      </c>
      <c r="AY56" s="59">
        <v>60</v>
      </c>
      <c r="AZ56" s="59">
        <v>42</v>
      </c>
      <c r="BA56" s="59">
        <v>0</v>
      </c>
      <c r="BB56" s="59">
        <v>0</v>
      </c>
      <c r="BC56" s="230">
        <f>SUM(AY56:BB56)</f>
        <v>102</v>
      </c>
      <c r="BD56" s="380">
        <v>0</v>
      </c>
      <c r="BE56" s="59">
        <v>1</v>
      </c>
      <c r="BF56" s="59">
        <v>38</v>
      </c>
      <c r="BG56" s="239">
        <v>1000</v>
      </c>
    </row>
    <row r="57" spans="1:59">
      <c r="A57" s="59">
        <v>1997</v>
      </c>
      <c r="B57" s="59" t="s">
        <v>68</v>
      </c>
      <c r="C57" s="62">
        <v>2.0699999999999998</v>
      </c>
      <c r="D57" s="62">
        <v>52.25</v>
      </c>
      <c r="E57" s="62">
        <v>0</v>
      </c>
      <c r="F57" s="62">
        <v>0</v>
      </c>
      <c r="G57" s="207">
        <f t="shared" si="5"/>
        <v>54.32</v>
      </c>
      <c r="H57" s="207">
        <v>54.32</v>
      </c>
      <c r="I57" s="62">
        <v>51.944000000000003</v>
      </c>
      <c r="J57" s="62">
        <v>106.57</v>
      </c>
      <c r="K57" s="62">
        <v>26.26</v>
      </c>
      <c r="L57" s="62">
        <v>0</v>
      </c>
      <c r="M57" s="62">
        <v>0</v>
      </c>
      <c r="N57" s="192">
        <f>+BN_InfraMR[[#This Row],[A.03.1 -  Longitud de Vías de Explotación No Electrificadas Troncales y Ramales (vía principal) (km)]]+BN_InfraMR[[#This Row],[A.04.1 -  Longitud de Vías de Explotación Electrificadas Troncales y Ramales (vía principal) (km)]]</f>
        <v>106.57</v>
      </c>
      <c r="O57" s="207">
        <v>106.57</v>
      </c>
      <c r="P57" s="59">
        <v>15</v>
      </c>
      <c r="Q57" s="59">
        <v>7</v>
      </c>
      <c r="R57" s="59">
        <v>0</v>
      </c>
      <c r="S57" s="211">
        <f t="shared" si="0"/>
        <v>22</v>
      </c>
      <c r="T57" s="211">
        <v>22</v>
      </c>
      <c r="U57" s="59">
        <v>0</v>
      </c>
      <c r="V57" s="59">
        <v>41</v>
      </c>
      <c r="W57" s="59">
        <v>0</v>
      </c>
      <c r="X57" s="59">
        <v>5</v>
      </c>
      <c r="Y57" s="59">
        <v>0</v>
      </c>
      <c r="Z57" s="217">
        <f t="shared" si="1"/>
        <v>46</v>
      </c>
      <c r="AA57" s="59">
        <v>7</v>
      </c>
      <c r="AB57" s="59">
        <v>8</v>
      </c>
      <c r="AC57" s="59">
        <f>+BN_InfraMR[[#This Row],[Total Pasos Vehiculares a Nivel]]</f>
        <v>46</v>
      </c>
      <c r="AD57" s="217">
        <f t="shared" si="2"/>
        <v>61</v>
      </c>
      <c r="AE57" s="59">
        <v>1</v>
      </c>
      <c r="AF57" s="59">
        <v>7</v>
      </c>
      <c r="AG57" s="59">
        <v>30</v>
      </c>
      <c r="AH57" s="217">
        <f t="shared" si="3"/>
        <v>38</v>
      </c>
      <c r="AI57" s="62">
        <v>45.287999999999997</v>
      </c>
      <c r="AJ57" s="62">
        <v>9.032</v>
      </c>
      <c r="AK57" s="62">
        <v>0</v>
      </c>
      <c r="AL57" s="224">
        <f t="shared" si="4"/>
        <v>54.319999999999993</v>
      </c>
      <c r="AM57" s="59">
        <v>0</v>
      </c>
      <c r="AN57" s="59">
        <v>20</v>
      </c>
      <c r="AO57" s="59">
        <v>0</v>
      </c>
      <c r="AP57" s="230">
        <f t="shared" si="7"/>
        <v>20</v>
      </c>
      <c r="AQ57" s="59">
        <v>0</v>
      </c>
      <c r="AR57" s="59">
        <v>0</v>
      </c>
      <c r="AS57" s="59">
        <v>0</v>
      </c>
      <c r="AT57" s="230">
        <f t="shared" si="8"/>
        <v>0</v>
      </c>
      <c r="AU57" s="59">
        <v>0</v>
      </c>
      <c r="AV57" s="59">
        <v>0</v>
      </c>
      <c r="AW57" s="59">
        <v>0</v>
      </c>
      <c r="AX57" s="230">
        <f t="shared" si="9"/>
        <v>0</v>
      </c>
      <c r="AY57" s="59">
        <v>60</v>
      </c>
      <c r="AZ57" s="59">
        <v>42</v>
      </c>
      <c r="BA57" s="59">
        <v>0</v>
      </c>
      <c r="BB57" s="59">
        <v>0</v>
      </c>
      <c r="BC57" s="230">
        <f>SUM(AY57:BB57)</f>
        <v>102</v>
      </c>
      <c r="BD57" s="380">
        <v>0</v>
      </c>
      <c r="BE57" s="59">
        <v>1</v>
      </c>
      <c r="BF57" s="59">
        <v>38</v>
      </c>
      <c r="BG57" s="239">
        <v>1000</v>
      </c>
    </row>
    <row r="58" spans="1:59">
      <c r="A58" s="59">
        <v>1997</v>
      </c>
      <c r="B58" s="59" t="s">
        <v>69</v>
      </c>
      <c r="C58" s="62">
        <v>2.0699999999999998</v>
      </c>
      <c r="D58" s="62">
        <v>52.25</v>
      </c>
      <c r="E58" s="62">
        <v>0</v>
      </c>
      <c r="F58" s="62">
        <v>0</v>
      </c>
      <c r="G58" s="207">
        <f t="shared" si="5"/>
        <v>54.32</v>
      </c>
      <c r="H58" s="207">
        <v>54.32</v>
      </c>
      <c r="I58" s="62">
        <v>51.944000000000003</v>
      </c>
      <c r="J58" s="62">
        <v>106.57</v>
      </c>
      <c r="K58" s="62">
        <v>26.26</v>
      </c>
      <c r="L58" s="62">
        <v>0</v>
      </c>
      <c r="M58" s="62">
        <v>0</v>
      </c>
      <c r="N58" s="192">
        <f>+BN_InfraMR[[#This Row],[A.03.1 -  Longitud de Vías de Explotación No Electrificadas Troncales y Ramales (vía principal) (km)]]+BN_InfraMR[[#This Row],[A.04.1 -  Longitud de Vías de Explotación Electrificadas Troncales y Ramales (vía principal) (km)]]</f>
        <v>106.57</v>
      </c>
      <c r="O58" s="207">
        <v>106.57</v>
      </c>
      <c r="P58" s="59">
        <v>15</v>
      </c>
      <c r="Q58" s="59">
        <v>7</v>
      </c>
      <c r="R58" s="59">
        <v>0</v>
      </c>
      <c r="S58" s="211">
        <f t="shared" si="0"/>
        <v>22</v>
      </c>
      <c r="T58" s="211">
        <v>22</v>
      </c>
      <c r="U58" s="59">
        <v>0</v>
      </c>
      <c r="V58" s="59">
        <v>41</v>
      </c>
      <c r="W58" s="59">
        <v>0</v>
      </c>
      <c r="X58" s="59">
        <v>5</v>
      </c>
      <c r="Y58" s="59">
        <v>0</v>
      </c>
      <c r="Z58" s="217">
        <f t="shared" si="1"/>
        <v>46</v>
      </c>
      <c r="AA58" s="59">
        <v>7</v>
      </c>
      <c r="AB58" s="59">
        <v>8</v>
      </c>
      <c r="AC58" s="59">
        <f>+BN_InfraMR[[#This Row],[Total Pasos Vehiculares a Nivel]]</f>
        <v>46</v>
      </c>
      <c r="AD58" s="217">
        <f t="shared" si="2"/>
        <v>61</v>
      </c>
      <c r="AE58" s="59">
        <v>1</v>
      </c>
      <c r="AF58" s="59">
        <v>7</v>
      </c>
      <c r="AG58" s="59">
        <v>30</v>
      </c>
      <c r="AH58" s="217">
        <f t="shared" si="3"/>
        <v>38</v>
      </c>
      <c r="AI58" s="62">
        <v>45.287999999999997</v>
      </c>
      <c r="AJ58" s="62">
        <v>9.032</v>
      </c>
      <c r="AK58" s="62">
        <v>0</v>
      </c>
      <c r="AL58" s="224">
        <f t="shared" si="4"/>
        <v>54.319999999999993</v>
      </c>
      <c r="AM58" s="59">
        <v>0</v>
      </c>
      <c r="AN58" s="59">
        <v>20</v>
      </c>
      <c r="AO58" s="59">
        <v>0</v>
      </c>
      <c r="AP58" s="230">
        <f t="shared" si="7"/>
        <v>20</v>
      </c>
      <c r="AQ58" s="59">
        <v>0</v>
      </c>
      <c r="AR58" s="59">
        <v>0</v>
      </c>
      <c r="AS58" s="59">
        <v>0</v>
      </c>
      <c r="AT58" s="230">
        <f t="shared" si="8"/>
        <v>0</v>
      </c>
      <c r="AU58" s="59">
        <v>0</v>
      </c>
      <c r="AV58" s="59">
        <v>0</v>
      </c>
      <c r="AW58" s="59">
        <v>0</v>
      </c>
      <c r="AX58" s="230">
        <f t="shared" si="9"/>
        <v>0</v>
      </c>
      <c r="AY58" s="59">
        <v>60</v>
      </c>
      <c r="AZ58" s="59">
        <v>42</v>
      </c>
      <c r="BA58" s="59">
        <v>0</v>
      </c>
      <c r="BB58" s="59">
        <v>0</v>
      </c>
      <c r="BC58" s="230">
        <f>SUM(AY58:BB58)</f>
        <v>102</v>
      </c>
      <c r="BD58" s="380">
        <v>0</v>
      </c>
      <c r="BE58" s="59">
        <v>1</v>
      </c>
      <c r="BF58" s="59">
        <v>38</v>
      </c>
      <c r="BG58" s="239">
        <v>1000</v>
      </c>
    </row>
    <row r="59" spans="1:59">
      <c r="A59" s="59">
        <v>1997</v>
      </c>
      <c r="B59" s="59" t="s">
        <v>70</v>
      </c>
      <c r="C59" s="62">
        <v>2.0699999999999998</v>
      </c>
      <c r="D59" s="62">
        <v>52.25</v>
      </c>
      <c r="E59" s="62">
        <v>0</v>
      </c>
      <c r="F59" s="62">
        <v>0</v>
      </c>
      <c r="G59" s="207">
        <f t="shared" si="5"/>
        <v>54.32</v>
      </c>
      <c r="H59" s="207">
        <v>54.32</v>
      </c>
      <c r="I59" s="62">
        <v>51.944000000000003</v>
      </c>
      <c r="J59" s="62">
        <v>106.57</v>
      </c>
      <c r="K59" s="62">
        <v>26.26</v>
      </c>
      <c r="L59" s="62">
        <v>0</v>
      </c>
      <c r="M59" s="62">
        <v>0</v>
      </c>
      <c r="N59" s="192">
        <f>+BN_InfraMR[[#This Row],[A.03.1 -  Longitud de Vías de Explotación No Electrificadas Troncales y Ramales (vía principal) (km)]]+BN_InfraMR[[#This Row],[A.04.1 -  Longitud de Vías de Explotación Electrificadas Troncales y Ramales (vía principal) (km)]]</f>
        <v>106.57</v>
      </c>
      <c r="O59" s="207">
        <v>106.57</v>
      </c>
      <c r="P59" s="59">
        <v>15</v>
      </c>
      <c r="Q59" s="59">
        <v>7</v>
      </c>
      <c r="R59" s="59">
        <v>0</v>
      </c>
      <c r="S59" s="211">
        <f t="shared" si="0"/>
        <v>22</v>
      </c>
      <c r="T59" s="211">
        <v>22</v>
      </c>
      <c r="U59" s="59">
        <v>0</v>
      </c>
      <c r="V59" s="59">
        <v>41</v>
      </c>
      <c r="W59" s="59">
        <v>0</v>
      </c>
      <c r="X59" s="59">
        <v>5</v>
      </c>
      <c r="Y59" s="59">
        <v>0</v>
      </c>
      <c r="Z59" s="217">
        <f t="shared" si="1"/>
        <v>46</v>
      </c>
      <c r="AA59" s="59">
        <v>7</v>
      </c>
      <c r="AB59" s="59">
        <v>8</v>
      </c>
      <c r="AC59" s="59">
        <f>+BN_InfraMR[[#This Row],[Total Pasos Vehiculares a Nivel]]</f>
        <v>46</v>
      </c>
      <c r="AD59" s="217">
        <f t="shared" si="2"/>
        <v>61</v>
      </c>
      <c r="AE59" s="59">
        <v>1</v>
      </c>
      <c r="AF59" s="59">
        <v>7</v>
      </c>
      <c r="AG59" s="59">
        <v>30</v>
      </c>
      <c r="AH59" s="217">
        <f t="shared" si="3"/>
        <v>38</v>
      </c>
      <c r="AI59" s="62">
        <v>45.287999999999997</v>
      </c>
      <c r="AJ59" s="62">
        <v>9.032</v>
      </c>
      <c r="AK59" s="62">
        <v>0</v>
      </c>
      <c r="AL59" s="224">
        <f t="shared" si="4"/>
        <v>54.319999999999993</v>
      </c>
      <c r="AM59" s="59">
        <v>0</v>
      </c>
      <c r="AN59" s="59">
        <v>20</v>
      </c>
      <c r="AO59" s="59">
        <v>0</v>
      </c>
      <c r="AP59" s="230">
        <f t="shared" si="7"/>
        <v>20</v>
      </c>
      <c r="AQ59" s="59">
        <v>0</v>
      </c>
      <c r="AR59" s="59">
        <v>0</v>
      </c>
      <c r="AS59" s="59">
        <v>0</v>
      </c>
      <c r="AT59" s="230">
        <f t="shared" si="8"/>
        <v>0</v>
      </c>
      <c r="AU59" s="59">
        <v>0</v>
      </c>
      <c r="AV59" s="59">
        <v>0</v>
      </c>
      <c r="AW59" s="59">
        <v>0</v>
      </c>
      <c r="AX59" s="230">
        <f t="shared" si="9"/>
        <v>0</v>
      </c>
      <c r="AY59" s="59">
        <v>60</v>
      </c>
      <c r="AZ59" s="59">
        <v>42</v>
      </c>
      <c r="BA59" s="59">
        <v>0</v>
      </c>
      <c r="BB59" s="59">
        <v>0</v>
      </c>
      <c r="BC59" s="230">
        <f>SUM(AY59:BB59)</f>
        <v>102</v>
      </c>
      <c r="BD59" s="380">
        <v>0</v>
      </c>
      <c r="BE59" s="59">
        <v>1</v>
      </c>
      <c r="BF59" s="59">
        <v>38</v>
      </c>
      <c r="BG59" s="239">
        <v>1000</v>
      </c>
    </row>
    <row r="60" spans="1:59">
      <c r="A60" s="59">
        <v>1997</v>
      </c>
      <c r="B60" s="59" t="s">
        <v>71</v>
      </c>
      <c r="C60" s="62">
        <v>2.0699999999999998</v>
      </c>
      <c r="D60" s="62">
        <v>52.25</v>
      </c>
      <c r="E60" s="62">
        <v>0</v>
      </c>
      <c r="F60" s="62">
        <v>0</v>
      </c>
      <c r="G60" s="207">
        <f t="shared" si="5"/>
        <v>54.32</v>
      </c>
      <c r="H60" s="207">
        <v>54.32</v>
      </c>
      <c r="I60" s="62">
        <v>51.944000000000003</v>
      </c>
      <c r="J60" s="62">
        <v>106.57</v>
      </c>
      <c r="K60" s="62">
        <v>26.26</v>
      </c>
      <c r="L60" s="62">
        <v>0</v>
      </c>
      <c r="M60" s="62">
        <v>0</v>
      </c>
      <c r="N60" s="192">
        <f>+BN_InfraMR[[#This Row],[A.03.1 -  Longitud de Vías de Explotación No Electrificadas Troncales y Ramales (vía principal) (km)]]+BN_InfraMR[[#This Row],[A.04.1 -  Longitud de Vías de Explotación Electrificadas Troncales y Ramales (vía principal) (km)]]</f>
        <v>106.57</v>
      </c>
      <c r="O60" s="207">
        <v>106.57</v>
      </c>
      <c r="P60" s="59">
        <v>15</v>
      </c>
      <c r="Q60" s="59">
        <v>7</v>
      </c>
      <c r="R60" s="59">
        <v>0</v>
      </c>
      <c r="S60" s="211">
        <f t="shared" si="0"/>
        <v>22</v>
      </c>
      <c r="T60" s="211">
        <v>22</v>
      </c>
      <c r="U60" s="59">
        <v>0</v>
      </c>
      <c r="V60" s="59">
        <v>41</v>
      </c>
      <c r="W60" s="59">
        <v>0</v>
      </c>
      <c r="X60" s="59">
        <v>5</v>
      </c>
      <c r="Y60" s="59">
        <v>0</v>
      </c>
      <c r="Z60" s="217">
        <f t="shared" si="1"/>
        <v>46</v>
      </c>
      <c r="AA60" s="59">
        <v>7</v>
      </c>
      <c r="AB60" s="59">
        <v>8</v>
      </c>
      <c r="AC60" s="59">
        <f>+BN_InfraMR[[#This Row],[Total Pasos Vehiculares a Nivel]]</f>
        <v>46</v>
      </c>
      <c r="AD60" s="217">
        <f t="shared" si="2"/>
        <v>61</v>
      </c>
      <c r="AE60" s="59">
        <v>1</v>
      </c>
      <c r="AF60" s="59">
        <v>7</v>
      </c>
      <c r="AG60" s="59">
        <v>30</v>
      </c>
      <c r="AH60" s="217">
        <f t="shared" si="3"/>
        <v>38</v>
      </c>
      <c r="AI60" s="62">
        <v>45.287999999999997</v>
      </c>
      <c r="AJ60" s="62">
        <v>9.032</v>
      </c>
      <c r="AK60" s="62">
        <v>0</v>
      </c>
      <c r="AL60" s="224">
        <f t="shared" si="4"/>
        <v>54.319999999999993</v>
      </c>
      <c r="AM60" s="59">
        <v>0</v>
      </c>
      <c r="AN60" s="59">
        <v>20</v>
      </c>
      <c r="AO60" s="59">
        <v>0</v>
      </c>
      <c r="AP60" s="230">
        <f t="shared" si="7"/>
        <v>20</v>
      </c>
      <c r="AQ60" s="59">
        <v>0</v>
      </c>
      <c r="AR60" s="59">
        <v>0</v>
      </c>
      <c r="AS60" s="59">
        <v>0</v>
      </c>
      <c r="AT60" s="230">
        <f t="shared" si="8"/>
        <v>0</v>
      </c>
      <c r="AU60" s="59">
        <v>0</v>
      </c>
      <c r="AV60" s="59">
        <v>0</v>
      </c>
      <c r="AW60" s="59">
        <v>0</v>
      </c>
      <c r="AX60" s="230">
        <f t="shared" si="9"/>
        <v>0</v>
      </c>
      <c r="AY60" s="59">
        <v>60</v>
      </c>
      <c r="AZ60" s="59">
        <v>42</v>
      </c>
      <c r="BA60" s="59">
        <v>0</v>
      </c>
      <c r="BB60" s="59">
        <v>0</v>
      </c>
      <c r="BC60" s="230">
        <f>SUM(AY60:BB60)</f>
        <v>102</v>
      </c>
      <c r="BD60" s="380">
        <v>0</v>
      </c>
      <c r="BE60" s="59">
        <v>1</v>
      </c>
      <c r="BF60" s="59">
        <v>38</v>
      </c>
      <c r="BG60" s="239">
        <v>1000</v>
      </c>
    </row>
    <row r="61" spans="1:59">
      <c r="A61" s="59">
        <v>1997</v>
      </c>
      <c r="B61" s="59" t="s">
        <v>72</v>
      </c>
      <c r="C61" s="62">
        <v>2.0699999999999998</v>
      </c>
      <c r="D61" s="62">
        <v>52.25</v>
      </c>
      <c r="E61" s="62">
        <v>0</v>
      </c>
      <c r="F61" s="62">
        <v>0</v>
      </c>
      <c r="G61" s="207">
        <f t="shared" si="5"/>
        <v>54.32</v>
      </c>
      <c r="H61" s="207">
        <v>54.32</v>
      </c>
      <c r="I61" s="62">
        <v>51.944000000000003</v>
      </c>
      <c r="J61" s="62">
        <v>106.57</v>
      </c>
      <c r="K61" s="62">
        <v>26.26</v>
      </c>
      <c r="L61" s="62">
        <v>0</v>
      </c>
      <c r="M61" s="62">
        <v>0</v>
      </c>
      <c r="N61" s="192">
        <f>+BN_InfraMR[[#This Row],[A.03.1 -  Longitud de Vías de Explotación No Electrificadas Troncales y Ramales (vía principal) (km)]]+BN_InfraMR[[#This Row],[A.04.1 -  Longitud de Vías de Explotación Electrificadas Troncales y Ramales (vía principal) (km)]]</f>
        <v>106.57</v>
      </c>
      <c r="O61" s="207">
        <v>106.57</v>
      </c>
      <c r="P61" s="59">
        <v>15</v>
      </c>
      <c r="Q61" s="59">
        <v>7</v>
      </c>
      <c r="R61" s="59">
        <v>0</v>
      </c>
      <c r="S61" s="211">
        <f t="shared" si="0"/>
        <v>22</v>
      </c>
      <c r="T61" s="211">
        <v>22</v>
      </c>
      <c r="U61" s="59">
        <v>0</v>
      </c>
      <c r="V61" s="59">
        <v>41</v>
      </c>
      <c r="W61" s="59">
        <v>0</v>
      </c>
      <c r="X61" s="59">
        <v>5</v>
      </c>
      <c r="Y61" s="59">
        <v>0</v>
      </c>
      <c r="Z61" s="217">
        <f t="shared" si="1"/>
        <v>46</v>
      </c>
      <c r="AA61" s="59">
        <v>7</v>
      </c>
      <c r="AB61" s="59">
        <v>8</v>
      </c>
      <c r="AC61" s="59">
        <f>+BN_InfraMR[[#This Row],[Total Pasos Vehiculares a Nivel]]</f>
        <v>46</v>
      </c>
      <c r="AD61" s="217">
        <f t="shared" si="2"/>
        <v>61</v>
      </c>
      <c r="AE61" s="59">
        <v>1</v>
      </c>
      <c r="AF61" s="59">
        <v>7</v>
      </c>
      <c r="AG61" s="59">
        <v>30</v>
      </c>
      <c r="AH61" s="217">
        <f t="shared" si="3"/>
        <v>38</v>
      </c>
      <c r="AI61" s="62">
        <v>45.287999999999997</v>
      </c>
      <c r="AJ61" s="62">
        <v>9.032</v>
      </c>
      <c r="AK61" s="62">
        <v>0</v>
      </c>
      <c r="AL61" s="224">
        <f t="shared" si="4"/>
        <v>54.319999999999993</v>
      </c>
      <c r="AM61" s="59">
        <v>0</v>
      </c>
      <c r="AN61" s="59">
        <v>20</v>
      </c>
      <c r="AO61" s="59">
        <v>0</v>
      </c>
      <c r="AP61" s="230">
        <f t="shared" si="7"/>
        <v>20</v>
      </c>
      <c r="AQ61" s="59">
        <v>0</v>
      </c>
      <c r="AR61" s="59">
        <v>0</v>
      </c>
      <c r="AS61" s="59">
        <v>0</v>
      </c>
      <c r="AT61" s="230">
        <f t="shared" si="8"/>
        <v>0</v>
      </c>
      <c r="AU61" s="59">
        <v>0</v>
      </c>
      <c r="AV61" s="59">
        <v>0</v>
      </c>
      <c r="AW61" s="59">
        <v>0</v>
      </c>
      <c r="AX61" s="230">
        <f t="shared" si="9"/>
        <v>0</v>
      </c>
      <c r="AY61" s="59">
        <v>60</v>
      </c>
      <c r="AZ61" s="59">
        <v>42</v>
      </c>
      <c r="BA61" s="59">
        <v>0</v>
      </c>
      <c r="BB61" s="59">
        <v>0</v>
      </c>
      <c r="BC61" s="230">
        <f>SUM(AY61:BB61)</f>
        <v>102</v>
      </c>
      <c r="BD61" s="380">
        <v>0</v>
      </c>
      <c r="BE61" s="59">
        <v>1</v>
      </c>
      <c r="BF61" s="59">
        <v>38</v>
      </c>
      <c r="BG61" s="239">
        <v>1000</v>
      </c>
    </row>
    <row r="62" spans="1:59">
      <c r="A62" s="59">
        <v>1998</v>
      </c>
      <c r="B62" s="59" t="s">
        <v>61</v>
      </c>
      <c r="C62" s="62">
        <v>2.0699999999999998</v>
      </c>
      <c r="D62" s="62">
        <v>52.25</v>
      </c>
      <c r="E62" s="62">
        <v>0</v>
      </c>
      <c r="F62" s="62">
        <v>0</v>
      </c>
      <c r="G62" s="207">
        <f t="shared" si="5"/>
        <v>54.32</v>
      </c>
      <c r="H62" s="207">
        <v>54.32</v>
      </c>
      <c r="I62" s="62">
        <v>51.944000000000003</v>
      </c>
      <c r="J62" s="62">
        <v>106.57</v>
      </c>
      <c r="K62" s="62">
        <v>26.26</v>
      </c>
      <c r="L62" s="62">
        <v>0</v>
      </c>
      <c r="M62" s="62">
        <v>0</v>
      </c>
      <c r="N62" s="192">
        <f>+BN_InfraMR[[#This Row],[A.03.1 -  Longitud de Vías de Explotación No Electrificadas Troncales y Ramales (vía principal) (km)]]+BN_InfraMR[[#This Row],[A.04.1 -  Longitud de Vías de Explotación Electrificadas Troncales y Ramales (vía principal) (km)]]</f>
        <v>106.57</v>
      </c>
      <c r="O62" s="207">
        <v>106.57</v>
      </c>
      <c r="P62" s="59">
        <v>15</v>
      </c>
      <c r="Q62" s="59">
        <v>7</v>
      </c>
      <c r="R62" s="59">
        <v>0</v>
      </c>
      <c r="S62" s="211">
        <f t="shared" si="0"/>
        <v>22</v>
      </c>
      <c r="T62" s="211">
        <v>22</v>
      </c>
      <c r="U62" s="59">
        <v>0</v>
      </c>
      <c r="V62" s="59">
        <v>41</v>
      </c>
      <c r="W62" s="59">
        <v>0</v>
      </c>
      <c r="X62" s="59">
        <v>5</v>
      </c>
      <c r="Y62" s="59">
        <v>0</v>
      </c>
      <c r="Z62" s="217">
        <f t="shared" si="1"/>
        <v>46</v>
      </c>
      <c r="AA62" s="59">
        <v>9</v>
      </c>
      <c r="AB62" s="59">
        <v>8</v>
      </c>
      <c r="AC62" s="59">
        <f>+BN_InfraMR[[#This Row],[Total Pasos Vehiculares a Nivel]]</f>
        <v>46</v>
      </c>
      <c r="AD62" s="217">
        <f t="shared" si="2"/>
        <v>63</v>
      </c>
      <c r="AE62" s="59">
        <v>1</v>
      </c>
      <c r="AF62" s="59">
        <v>10</v>
      </c>
      <c r="AG62" s="59">
        <v>30</v>
      </c>
      <c r="AH62" s="217">
        <f t="shared" si="3"/>
        <v>41</v>
      </c>
      <c r="AI62" s="62">
        <v>45.287999999999997</v>
      </c>
      <c r="AJ62" s="62">
        <v>9.032</v>
      </c>
      <c r="AK62" s="62">
        <v>0</v>
      </c>
      <c r="AL62" s="224">
        <f t="shared" si="4"/>
        <v>54.319999999999993</v>
      </c>
      <c r="AM62" s="59">
        <v>0</v>
      </c>
      <c r="AN62" s="59">
        <v>20</v>
      </c>
      <c r="AO62" s="59">
        <v>0</v>
      </c>
      <c r="AP62" s="230">
        <f>SUM(AM62:AO62)</f>
        <v>20</v>
      </c>
      <c r="AQ62" s="59">
        <v>0</v>
      </c>
      <c r="AR62" s="59">
        <v>0</v>
      </c>
      <c r="AS62" s="59">
        <v>0</v>
      </c>
      <c r="AT62" s="230">
        <f>SUM(AQ62:AS62)</f>
        <v>0</v>
      </c>
      <c r="AU62" s="59">
        <v>0</v>
      </c>
      <c r="AV62" s="59">
        <v>0</v>
      </c>
      <c r="AW62" s="59">
        <v>0</v>
      </c>
      <c r="AX62" s="230">
        <f>SUM(AU62:AW62)</f>
        <v>0</v>
      </c>
      <c r="AY62" s="59">
        <v>61</v>
      </c>
      <c r="AZ62" s="59">
        <v>42</v>
      </c>
      <c r="BA62" s="59">
        <v>0</v>
      </c>
      <c r="BB62" s="59">
        <v>0</v>
      </c>
      <c r="BC62" s="230">
        <f>SUM(AY62:BB62)</f>
        <v>103</v>
      </c>
      <c r="BD62" s="380">
        <v>0</v>
      </c>
      <c r="BE62" s="59">
        <v>2</v>
      </c>
      <c r="BF62" s="59">
        <v>38</v>
      </c>
      <c r="BG62" s="239">
        <v>1000</v>
      </c>
    </row>
    <row r="63" spans="1:59">
      <c r="A63" s="59">
        <v>1998</v>
      </c>
      <c r="B63" s="59" t="s">
        <v>62</v>
      </c>
      <c r="C63" s="62">
        <v>2.0699999999999998</v>
      </c>
      <c r="D63" s="62">
        <v>52.25</v>
      </c>
      <c r="E63" s="62">
        <v>0</v>
      </c>
      <c r="F63" s="62">
        <v>0</v>
      </c>
      <c r="G63" s="207">
        <f t="shared" si="5"/>
        <v>54.32</v>
      </c>
      <c r="H63" s="207">
        <v>54.32</v>
      </c>
      <c r="I63" s="62">
        <v>51.944000000000003</v>
      </c>
      <c r="J63" s="62">
        <v>106.57</v>
      </c>
      <c r="K63" s="62">
        <v>26.26</v>
      </c>
      <c r="L63" s="62">
        <v>0</v>
      </c>
      <c r="M63" s="62">
        <v>0</v>
      </c>
      <c r="N63" s="192">
        <f>+BN_InfraMR[[#This Row],[A.03.1 -  Longitud de Vías de Explotación No Electrificadas Troncales y Ramales (vía principal) (km)]]+BN_InfraMR[[#This Row],[A.04.1 -  Longitud de Vías de Explotación Electrificadas Troncales y Ramales (vía principal) (km)]]</f>
        <v>106.57</v>
      </c>
      <c r="O63" s="207">
        <v>106.57</v>
      </c>
      <c r="P63" s="59">
        <v>15</v>
      </c>
      <c r="Q63" s="59">
        <v>7</v>
      </c>
      <c r="R63" s="59">
        <v>0</v>
      </c>
      <c r="S63" s="211">
        <f t="shared" si="0"/>
        <v>22</v>
      </c>
      <c r="T63" s="211">
        <v>22</v>
      </c>
      <c r="U63" s="59">
        <v>0</v>
      </c>
      <c r="V63" s="59">
        <v>41</v>
      </c>
      <c r="W63" s="59">
        <v>0</v>
      </c>
      <c r="X63" s="59">
        <v>5</v>
      </c>
      <c r="Y63" s="59">
        <v>0</v>
      </c>
      <c r="Z63" s="217">
        <f t="shared" si="1"/>
        <v>46</v>
      </c>
      <c r="AA63" s="59">
        <v>9</v>
      </c>
      <c r="AB63" s="59">
        <v>8</v>
      </c>
      <c r="AC63" s="59">
        <f>+BN_InfraMR[[#This Row],[Total Pasos Vehiculares a Nivel]]</f>
        <v>46</v>
      </c>
      <c r="AD63" s="217">
        <f t="shared" si="2"/>
        <v>63</v>
      </c>
      <c r="AE63" s="59">
        <v>1</v>
      </c>
      <c r="AF63" s="59">
        <v>10</v>
      </c>
      <c r="AG63" s="59">
        <v>30</v>
      </c>
      <c r="AH63" s="217">
        <f t="shared" si="3"/>
        <v>41</v>
      </c>
      <c r="AI63" s="62">
        <v>45.287999999999997</v>
      </c>
      <c r="AJ63" s="62">
        <v>9.032</v>
      </c>
      <c r="AK63" s="62">
        <v>0</v>
      </c>
      <c r="AL63" s="224">
        <f t="shared" si="4"/>
        <v>54.319999999999993</v>
      </c>
      <c r="AM63" s="59">
        <v>0</v>
      </c>
      <c r="AN63" s="59">
        <v>20</v>
      </c>
      <c r="AO63" s="59">
        <v>0</v>
      </c>
      <c r="AP63" s="230">
        <f t="shared" ref="AP63:AP73" si="10">SUM(AM63:AO63)</f>
        <v>20</v>
      </c>
      <c r="AQ63" s="59">
        <v>0</v>
      </c>
      <c r="AR63" s="59">
        <v>0</v>
      </c>
      <c r="AS63" s="59">
        <v>0</v>
      </c>
      <c r="AT63" s="230">
        <f t="shared" ref="AT63:AT73" si="11">SUM(AQ63:AS63)</f>
        <v>0</v>
      </c>
      <c r="AU63" s="59">
        <v>0</v>
      </c>
      <c r="AV63" s="59">
        <v>0</v>
      </c>
      <c r="AW63" s="59">
        <v>0</v>
      </c>
      <c r="AX63" s="230">
        <f t="shared" ref="AX63:AX73" si="12">SUM(AU63:AW63)</f>
        <v>0</v>
      </c>
      <c r="AY63" s="59">
        <v>61</v>
      </c>
      <c r="AZ63" s="59">
        <v>42</v>
      </c>
      <c r="BA63" s="59">
        <v>0</v>
      </c>
      <c r="BB63" s="59">
        <v>0</v>
      </c>
      <c r="BC63" s="230">
        <f>SUM(AY63:BB63)</f>
        <v>103</v>
      </c>
      <c r="BD63" s="380">
        <v>0</v>
      </c>
      <c r="BE63" s="59">
        <v>2</v>
      </c>
      <c r="BF63" s="59">
        <v>38</v>
      </c>
      <c r="BG63" s="239">
        <v>1000</v>
      </c>
    </row>
    <row r="64" spans="1:59">
      <c r="A64" s="59">
        <v>1998</v>
      </c>
      <c r="B64" s="59" t="s">
        <v>63</v>
      </c>
      <c r="C64" s="62">
        <v>2.0699999999999998</v>
      </c>
      <c r="D64" s="62">
        <v>52.25</v>
      </c>
      <c r="E64" s="62">
        <v>0</v>
      </c>
      <c r="F64" s="62">
        <v>0</v>
      </c>
      <c r="G64" s="207">
        <f t="shared" si="5"/>
        <v>54.32</v>
      </c>
      <c r="H64" s="207">
        <v>54.32</v>
      </c>
      <c r="I64" s="62">
        <v>51.944000000000003</v>
      </c>
      <c r="J64" s="62">
        <v>106.57</v>
      </c>
      <c r="K64" s="62">
        <v>26.26</v>
      </c>
      <c r="L64" s="62">
        <v>0</v>
      </c>
      <c r="M64" s="62">
        <v>0</v>
      </c>
      <c r="N64" s="192">
        <f>+BN_InfraMR[[#This Row],[A.03.1 -  Longitud de Vías de Explotación No Electrificadas Troncales y Ramales (vía principal) (km)]]+BN_InfraMR[[#This Row],[A.04.1 -  Longitud de Vías de Explotación Electrificadas Troncales y Ramales (vía principal) (km)]]</f>
        <v>106.57</v>
      </c>
      <c r="O64" s="207">
        <v>106.57</v>
      </c>
      <c r="P64" s="59">
        <v>15</v>
      </c>
      <c r="Q64" s="59">
        <v>7</v>
      </c>
      <c r="R64" s="59">
        <v>0</v>
      </c>
      <c r="S64" s="211">
        <f t="shared" si="0"/>
        <v>22</v>
      </c>
      <c r="T64" s="211">
        <v>22</v>
      </c>
      <c r="U64" s="59">
        <v>0</v>
      </c>
      <c r="V64" s="59">
        <v>41</v>
      </c>
      <c r="W64" s="59">
        <v>0</v>
      </c>
      <c r="X64" s="59">
        <v>5</v>
      </c>
      <c r="Y64" s="59">
        <v>0</v>
      </c>
      <c r="Z64" s="217">
        <f t="shared" si="1"/>
        <v>46</v>
      </c>
      <c r="AA64" s="59">
        <v>9</v>
      </c>
      <c r="AB64" s="59">
        <v>8</v>
      </c>
      <c r="AC64" s="59">
        <f>+BN_InfraMR[[#This Row],[Total Pasos Vehiculares a Nivel]]</f>
        <v>46</v>
      </c>
      <c r="AD64" s="217">
        <f t="shared" si="2"/>
        <v>63</v>
      </c>
      <c r="AE64" s="59">
        <v>1</v>
      </c>
      <c r="AF64" s="59">
        <v>10</v>
      </c>
      <c r="AG64" s="59">
        <v>30</v>
      </c>
      <c r="AH64" s="217">
        <f t="shared" si="3"/>
        <v>41</v>
      </c>
      <c r="AI64" s="62">
        <v>45.287999999999997</v>
      </c>
      <c r="AJ64" s="62">
        <v>9.032</v>
      </c>
      <c r="AK64" s="62">
        <v>0</v>
      </c>
      <c r="AL64" s="224">
        <f t="shared" si="4"/>
        <v>54.319999999999993</v>
      </c>
      <c r="AM64" s="59">
        <v>0</v>
      </c>
      <c r="AN64" s="59">
        <v>20</v>
      </c>
      <c r="AO64" s="59">
        <v>0</v>
      </c>
      <c r="AP64" s="230">
        <f t="shared" si="10"/>
        <v>20</v>
      </c>
      <c r="AQ64" s="59">
        <v>0</v>
      </c>
      <c r="AR64" s="59">
        <v>0</v>
      </c>
      <c r="AS64" s="59">
        <v>0</v>
      </c>
      <c r="AT64" s="230">
        <f t="shared" si="11"/>
        <v>0</v>
      </c>
      <c r="AU64" s="59">
        <v>0</v>
      </c>
      <c r="AV64" s="59">
        <v>0</v>
      </c>
      <c r="AW64" s="59">
        <v>0</v>
      </c>
      <c r="AX64" s="230">
        <f t="shared" si="12"/>
        <v>0</v>
      </c>
      <c r="AY64" s="59">
        <v>61</v>
      </c>
      <c r="AZ64" s="59">
        <v>42</v>
      </c>
      <c r="BA64" s="59">
        <v>0</v>
      </c>
      <c r="BB64" s="59">
        <v>0</v>
      </c>
      <c r="BC64" s="230">
        <f>SUM(AY64:BB64)</f>
        <v>103</v>
      </c>
      <c r="BD64" s="380">
        <v>0</v>
      </c>
      <c r="BE64" s="59">
        <v>2</v>
      </c>
      <c r="BF64" s="59">
        <v>38</v>
      </c>
      <c r="BG64" s="239">
        <v>1000</v>
      </c>
    </row>
    <row r="65" spans="1:59">
      <c r="A65" s="59">
        <v>1998</v>
      </c>
      <c r="B65" s="59" t="s">
        <v>64</v>
      </c>
      <c r="C65" s="62">
        <v>2.0699999999999998</v>
      </c>
      <c r="D65" s="62">
        <v>52.25</v>
      </c>
      <c r="E65" s="62">
        <v>0</v>
      </c>
      <c r="F65" s="62">
        <v>0</v>
      </c>
      <c r="G65" s="207">
        <f t="shared" si="5"/>
        <v>54.32</v>
      </c>
      <c r="H65" s="207">
        <v>54.32</v>
      </c>
      <c r="I65" s="62">
        <v>51.944000000000003</v>
      </c>
      <c r="J65" s="62">
        <v>106.57</v>
      </c>
      <c r="K65" s="62">
        <v>26.26</v>
      </c>
      <c r="L65" s="62">
        <v>0</v>
      </c>
      <c r="M65" s="62">
        <v>0</v>
      </c>
      <c r="N65" s="192">
        <f>+BN_InfraMR[[#This Row],[A.03.1 -  Longitud de Vías de Explotación No Electrificadas Troncales y Ramales (vía principal) (km)]]+BN_InfraMR[[#This Row],[A.04.1 -  Longitud de Vías de Explotación Electrificadas Troncales y Ramales (vía principal) (km)]]</f>
        <v>106.57</v>
      </c>
      <c r="O65" s="207">
        <v>106.57</v>
      </c>
      <c r="P65" s="59">
        <v>15</v>
      </c>
      <c r="Q65" s="59">
        <v>7</v>
      </c>
      <c r="R65" s="59">
        <v>0</v>
      </c>
      <c r="S65" s="211">
        <f t="shared" si="0"/>
        <v>22</v>
      </c>
      <c r="T65" s="211">
        <v>22</v>
      </c>
      <c r="U65" s="59">
        <v>0</v>
      </c>
      <c r="V65" s="59">
        <v>41</v>
      </c>
      <c r="W65" s="59">
        <v>0</v>
      </c>
      <c r="X65" s="59">
        <v>5</v>
      </c>
      <c r="Y65" s="59">
        <v>0</v>
      </c>
      <c r="Z65" s="217">
        <f t="shared" si="1"/>
        <v>46</v>
      </c>
      <c r="AA65" s="59">
        <v>9</v>
      </c>
      <c r="AB65" s="59">
        <v>8</v>
      </c>
      <c r="AC65" s="59">
        <f>+BN_InfraMR[[#This Row],[Total Pasos Vehiculares a Nivel]]</f>
        <v>46</v>
      </c>
      <c r="AD65" s="217">
        <f t="shared" si="2"/>
        <v>63</v>
      </c>
      <c r="AE65" s="59">
        <v>1</v>
      </c>
      <c r="AF65" s="59">
        <v>10</v>
      </c>
      <c r="AG65" s="59">
        <v>30</v>
      </c>
      <c r="AH65" s="217">
        <f t="shared" si="3"/>
        <v>41</v>
      </c>
      <c r="AI65" s="62">
        <v>45.287999999999997</v>
      </c>
      <c r="AJ65" s="62">
        <v>9.032</v>
      </c>
      <c r="AK65" s="62">
        <v>0</v>
      </c>
      <c r="AL65" s="224">
        <f t="shared" si="4"/>
        <v>54.319999999999993</v>
      </c>
      <c r="AM65" s="59">
        <v>0</v>
      </c>
      <c r="AN65" s="59">
        <v>20</v>
      </c>
      <c r="AO65" s="59">
        <v>0</v>
      </c>
      <c r="AP65" s="230">
        <f t="shared" si="10"/>
        <v>20</v>
      </c>
      <c r="AQ65" s="59">
        <v>0</v>
      </c>
      <c r="AR65" s="59">
        <v>0</v>
      </c>
      <c r="AS65" s="59">
        <v>0</v>
      </c>
      <c r="AT65" s="230">
        <f t="shared" si="11"/>
        <v>0</v>
      </c>
      <c r="AU65" s="59">
        <v>0</v>
      </c>
      <c r="AV65" s="59">
        <v>0</v>
      </c>
      <c r="AW65" s="59">
        <v>0</v>
      </c>
      <c r="AX65" s="230">
        <f t="shared" si="12"/>
        <v>0</v>
      </c>
      <c r="AY65" s="59">
        <v>61</v>
      </c>
      <c r="AZ65" s="59">
        <v>42</v>
      </c>
      <c r="BA65" s="59">
        <v>0</v>
      </c>
      <c r="BB65" s="59">
        <v>0</v>
      </c>
      <c r="BC65" s="230">
        <f>SUM(AY65:BB65)</f>
        <v>103</v>
      </c>
      <c r="BD65" s="380">
        <v>0</v>
      </c>
      <c r="BE65" s="59">
        <v>2</v>
      </c>
      <c r="BF65" s="59">
        <v>38</v>
      </c>
      <c r="BG65" s="239">
        <v>1000</v>
      </c>
    </row>
    <row r="66" spans="1:59">
      <c r="A66" s="59">
        <v>1998</v>
      </c>
      <c r="B66" s="59" t="s">
        <v>65</v>
      </c>
      <c r="C66" s="62">
        <v>2.0699999999999998</v>
      </c>
      <c r="D66" s="62">
        <v>52.25</v>
      </c>
      <c r="E66" s="62">
        <v>0</v>
      </c>
      <c r="F66" s="62">
        <v>0</v>
      </c>
      <c r="G66" s="207">
        <f t="shared" si="5"/>
        <v>54.32</v>
      </c>
      <c r="H66" s="207">
        <v>54.32</v>
      </c>
      <c r="I66" s="62">
        <v>51.944000000000003</v>
      </c>
      <c r="J66" s="62">
        <v>106.57</v>
      </c>
      <c r="K66" s="62">
        <v>26.26</v>
      </c>
      <c r="L66" s="62">
        <v>0</v>
      </c>
      <c r="M66" s="62">
        <v>0</v>
      </c>
      <c r="N66" s="192">
        <f>+BN_InfraMR[[#This Row],[A.03.1 -  Longitud de Vías de Explotación No Electrificadas Troncales y Ramales (vía principal) (km)]]+BN_InfraMR[[#This Row],[A.04.1 -  Longitud de Vías de Explotación Electrificadas Troncales y Ramales (vía principal) (km)]]</f>
        <v>106.57</v>
      </c>
      <c r="O66" s="207">
        <v>106.57</v>
      </c>
      <c r="P66" s="59">
        <v>15</v>
      </c>
      <c r="Q66" s="59">
        <v>7</v>
      </c>
      <c r="R66" s="59">
        <v>0</v>
      </c>
      <c r="S66" s="211">
        <f t="shared" ref="S66:S129" si="13">SUM(P66:R66)</f>
        <v>22</v>
      </c>
      <c r="T66" s="211">
        <v>22</v>
      </c>
      <c r="U66" s="59">
        <v>0</v>
      </c>
      <c r="V66" s="59">
        <v>41</v>
      </c>
      <c r="W66" s="59">
        <v>0</v>
      </c>
      <c r="X66" s="59">
        <v>5</v>
      </c>
      <c r="Y66" s="59">
        <v>0</v>
      </c>
      <c r="Z66" s="217">
        <f t="shared" ref="Z66:Z129" si="14">SUM(U66:Y66)</f>
        <v>46</v>
      </c>
      <c r="AA66" s="59">
        <v>9</v>
      </c>
      <c r="AB66" s="59">
        <v>8</v>
      </c>
      <c r="AC66" s="59">
        <f>+BN_InfraMR[[#This Row],[Total Pasos Vehiculares a Nivel]]</f>
        <v>46</v>
      </c>
      <c r="AD66" s="217">
        <f t="shared" ref="AD66:AD129" si="15">SUM(AA66:AC66)</f>
        <v>63</v>
      </c>
      <c r="AE66" s="59">
        <v>1</v>
      </c>
      <c r="AF66" s="59">
        <v>10</v>
      </c>
      <c r="AG66" s="59">
        <v>30</v>
      </c>
      <c r="AH66" s="217">
        <f t="shared" ref="AH66:AH122" si="16">SUM(AE66:AG66)</f>
        <v>41</v>
      </c>
      <c r="AI66" s="62">
        <v>45.287999999999997</v>
      </c>
      <c r="AJ66" s="62">
        <v>9.032</v>
      </c>
      <c r="AK66" s="62">
        <v>0</v>
      </c>
      <c r="AL66" s="224">
        <f t="shared" ref="AL66:AL129" si="17">SUM(AI66:AK66)</f>
        <v>54.319999999999993</v>
      </c>
      <c r="AM66" s="59">
        <v>0</v>
      </c>
      <c r="AN66" s="59">
        <v>20</v>
      </c>
      <c r="AO66" s="59">
        <v>0</v>
      </c>
      <c r="AP66" s="230">
        <f t="shared" si="10"/>
        <v>20</v>
      </c>
      <c r="AQ66" s="59">
        <v>0</v>
      </c>
      <c r="AR66" s="59">
        <v>0</v>
      </c>
      <c r="AS66" s="59">
        <v>0</v>
      </c>
      <c r="AT66" s="230">
        <f t="shared" si="11"/>
        <v>0</v>
      </c>
      <c r="AU66" s="59">
        <v>0</v>
      </c>
      <c r="AV66" s="59">
        <v>0</v>
      </c>
      <c r="AW66" s="59">
        <v>0</v>
      </c>
      <c r="AX66" s="230">
        <f t="shared" si="12"/>
        <v>0</v>
      </c>
      <c r="AY66" s="59">
        <v>61</v>
      </c>
      <c r="AZ66" s="59">
        <v>42</v>
      </c>
      <c r="BA66" s="59">
        <v>0</v>
      </c>
      <c r="BB66" s="59">
        <v>0</v>
      </c>
      <c r="BC66" s="230">
        <f>SUM(AY66:BB66)</f>
        <v>103</v>
      </c>
      <c r="BD66" s="380">
        <v>0</v>
      </c>
      <c r="BE66" s="59">
        <v>2</v>
      </c>
      <c r="BF66" s="59">
        <v>38</v>
      </c>
      <c r="BG66" s="239">
        <v>1000</v>
      </c>
    </row>
    <row r="67" spans="1:59">
      <c r="A67" s="59">
        <v>1998</v>
      </c>
      <c r="B67" s="59" t="s">
        <v>66</v>
      </c>
      <c r="C67" s="62">
        <v>2.0699999999999998</v>
      </c>
      <c r="D67" s="62">
        <v>52.25</v>
      </c>
      <c r="E67" s="62">
        <v>0</v>
      </c>
      <c r="F67" s="62">
        <v>0</v>
      </c>
      <c r="G67" s="207">
        <f t="shared" ref="G67:G130" si="18">SUM(C67:F67)</f>
        <v>54.32</v>
      </c>
      <c r="H67" s="207">
        <v>54.32</v>
      </c>
      <c r="I67" s="62">
        <v>51.944000000000003</v>
      </c>
      <c r="J67" s="62">
        <v>106.57</v>
      </c>
      <c r="K67" s="62">
        <v>26.26</v>
      </c>
      <c r="L67" s="62">
        <v>0</v>
      </c>
      <c r="M67" s="62">
        <v>0</v>
      </c>
      <c r="N67" s="192">
        <f>+BN_InfraMR[[#This Row],[A.03.1 -  Longitud de Vías de Explotación No Electrificadas Troncales y Ramales (vía principal) (km)]]+BN_InfraMR[[#This Row],[A.04.1 -  Longitud de Vías de Explotación Electrificadas Troncales y Ramales (vía principal) (km)]]</f>
        <v>106.57</v>
      </c>
      <c r="O67" s="207">
        <v>106.57</v>
      </c>
      <c r="P67" s="59">
        <v>15</v>
      </c>
      <c r="Q67" s="59">
        <v>7</v>
      </c>
      <c r="R67" s="59">
        <v>0</v>
      </c>
      <c r="S67" s="211">
        <f t="shared" si="13"/>
        <v>22</v>
      </c>
      <c r="T67" s="211">
        <v>22</v>
      </c>
      <c r="U67" s="59">
        <v>0</v>
      </c>
      <c r="V67" s="59">
        <v>41</v>
      </c>
      <c r="W67" s="59">
        <v>0</v>
      </c>
      <c r="X67" s="59">
        <v>5</v>
      </c>
      <c r="Y67" s="59">
        <v>0</v>
      </c>
      <c r="Z67" s="217">
        <f t="shared" si="14"/>
        <v>46</v>
      </c>
      <c r="AA67" s="59">
        <v>9</v>
      </c>
      <c r="AB67" s="59">
        <v>8</v>
      </c>
      <c r="AC67" s="59">
        <f>+BN_InfraMR[[#This Row],[Total Pasos Vehiculares a Nivel]]</f>
        <v>46</v>
      </c>
      <c r="AD67" s="217">
        <f t="shared" si="15"/>
        <v>63</v>
      </c>
      <c r="AE67" s="59">
        <v>1</v>
      </c>
      <c r="AF67" s="59">
        <v>10</v>
      </c>
      <c r="AG67" s="59">
        <v>30</v>
      </c>
      <c r="AH67" s="217">
        <f t="shared" si="16"/>
        <v>41</v>
      </c>
      <c r="AI67" s="62">
        <v>45.287999999999997</v>
      </c>
      <c r="AJ67" s="62">
        <v>9.032</v>
      </c>
      <c r="AK67" s="62">
        <v>0</v>
      </c>
      <c r="AL67" s="224">
        <f t="shared" si="17"/>
        <v>54.319999999999993</v>
      </c>
      <c r="AM67" s="59">
        <v>0</v>
      </c>
      <c r="AN67" s="59">
        <v>20</v>
      </c>
      <c r="AO67" s="59">
        <v>0</v>
      </c>
      <c r="AP67" s="230">
        <f t="shared" si="10"/>
        <v>20</v>
      </c>
      <c r="AQ67" s="59">
        <v>0</v>
      </c>
      <c r="AR67" s="59">
        <v>0</v>
      </c>
      <c r="AS67" s="59">
        <v>0</v>
      </c>
      <c r="AT67" s="230">
        <f t="shared" si="11"/>
        <v>0</v>
      </c>
      <c r="AU67" s="59">
        <v>0</v>
      </c>
      <c r="AV67" s="59">
        <v>0</v>
      </c>
      <c r="AW67" s="59">
        <v>0</v>
      </c>
      <c r="AX67" s="230">
        <f t="shared" si="12"/>
        <v>0</v>
      </c>
      <c r="AY67" s="59">
        <v>61</v>
      </c>
      <c r="AZ67" s="59">
        <v>42</v>
      </c>
      <c r="BA67" s="59">
        <v>0</v>
      </c>
      <c r="BB67" s="59">
        <v>0</v>
      </c>
      <c r="BC67" s="230">
        <f>SUM(AY67:BB67)</f>
        <v>103</v>
      </c>
      <c r="BD67" s="380">
        <v>0</v>
      </c>
      <c r="BE67" s="59">
        <v>2</v>
      </c>
      <c r="BF67" s="59">
        <v>38</v>
      </c>
      <c r="BG67" s="239">
        <v>1000</v>
      </c>
    </row>
    <row r="68" spans="1:59">
      <c r="A68" s="59">
        <v>1998</v>
      </c>
      <c r="B68" s="59" t="s">
        <v>67</v>
      </c>
      <c r="C68" s="62">
        <v>2.0699999999999998</v>
      </c>
      <c r="D68" s="62">
        <v>52.25</v>
      </c>
      <c r="E68" s="62">
        <v>0</v>
      </c>
      <c r="F68" s="62">
        <v>0</v>
      </c>
      <c r="G68" s="207">
        <f t="shared" si="18"/>
        <v>54.32</v>
      </c>
      <c r="H68" s="207">
        <v>54.32</v>
      </c>
      <c r="I68" s="62">
        <v>51.944000000000003</v>
      </c>
      <c r="J68" s="62">
        <v>106.57</v>
      </c>
      <c r="K68" s="62">
        <v>26.26</v>
      </c>
      <c r="L68" s="62">
        <v>0</v>
      </c>
      <c r="M68" s="62">
        <v>0</v>
      </c>
      <c r="N68" s="192">
        <f>+BN_InfraMR[[#This Row],[A.03.1 -  Longitud de Vías de Explotación No Electrificadas Troncales y Ramales (vía principal) (km)]]+BN_InfraMR[[#This Row],[A.04.1 -  Longitud de Vías de Explotación Electrificadas Troncales y Ramales (vía principal) (km)]]</f>
        <v>106.57</v>
      </c>
      <c r="O68" s="207">
        <v>106.57</v>
      </c>
      <c r="P68" s="59">
        <v>15</v>
      </c>
      <c r="Q68" s="59">
        <v>7</v>
      </c>
      <c r="R68" s="59">
        <v>0</v>
      </c>
      <c r="S68" s="211">
        <f t="shared" si="13"/>
        <v>22</v>
      </c>
      <c r="T68" s="211">
        <v>22</v>
      </c>
      <c r="U68" s="59">
        <v>0</v>
      </c>
      <c r="V68" s="59">
        <v>41</v>
      </c>
      <c r="W68" s="59">
        <v>0</v>
      </c>
      <c r="X68" s="59">
        <v>5</v>
      </c>
      <c r="Y68" s="59">
        <v>0</v>
      </c>
      <c r="Z68" s="217">
        <f t="shared" si="14"/>
        <v>46</v>
      </c>
      <c r="AA68" s="59">
        <v>9</v>
      </c>
      <c r="AB68" s="59">
        <v>8</v>
      </c>
      <c r="AC68" s="59">
        <f>+BN_InfraMR[[#This Row],[Total Pasos Vehiculares a Nivel]]</f>
        <v>46</v>
      </c>
      <c r="AD68" s="217">
        <f t="shared" si="15"/>
        <v>63</v>
      </c>
      <c r="AE68" s="59">
        <v>1</v>
      </c>
      <c r="AF68" s="59">
        <v>10</v>
      </c>
      <c r="AG68" s="59">
        <v>30</v>
      </c>
      <c r="AH68" s="217">
        <f t="shared" si="16"/>
        <v>41</v>
      </c>
      <c r="AI68" s="62">
        <v>45.287999999999997</v>
      </c>
      <c r="AJ68" s="62">
        <v>9.032</v>
      </c>
      <c r="AK68" s="62">
        <v>0</v>
      </c>
      <c r="AL68" s="224">
        <f t="shared" si="17"/>
        <v>54.319999999999993</v>
      </c>
      <c r="AM68" s="59">
        <v>0</v>
      </c>
      <c r="AN68" s="59">
        <v>20</v>
      </c>
      <c r="AO68" s="59">
        <v>0</v>
      </c>
      <c r="AP68" s="230">
        <f t="shared" si="10"/>
        <v>20</v>
      </c>
      <c r="AQ68" s="59">
        <v>0</v>
      </c>
      <c r="AR68" s="59">
        <v>0</v>
      </c>
      <c r="AS68" s="59">
        <v>0</v>
      </c>
      <c r="AT68" s="230">
        <f t="shared" si="11"/>
        <v>0</v>
      </c>
      <c r="AU68" s="59">
        <v>0</v>
      </c>
      <c r="AV68" s="59">
        <v>0</v>
      </c>
      <c r="AW68" s="59">
        <v>0</v>
      </c>
      <c r="AX68" s="230">
        <f t="shared" si="12"/>
        <v>0</v>
      </c>
      <c r="AY68" s="59">
        <v>61</v>
      </c>
      <c r="AZ68" s="59">
        <v>42</v>
      </c>
      <c r="BA68" s="59">
        <v>0</v>
      </c>
      <c r="BB68" s="59">
        <v>0</v>
      </c>
      <c r="BC68" s="230">
        <f>SUM(AY68:BB68)</f>
        <v>103</v>
      </c>
      <c r="BD68" s="380">
        <v>0</v>
      </c>
      <c r="BE68" s="59">
        <v>2</v>
      </c>
      <c r="BF68" s="59">
        <v>38</v>
      </c>
      <c r="BG68" s="239">
        <v>1000</v>
      </c>
    </row>
    <row r="69" spans="1:59">
      <c r="A69" s="59">
        <v>1998</v>
      </c>
      <c r="B69" s="59" t="s">
        <v>68</v>
      </c>
      <c r="C69" s="62">
        <v>2.0699999999999998</v>
      </c>
      <c r="D69" s="62">
        <v>52.25</v>
      </c>
      <c r="E69" s="62">
        <v>0</v>
      </c>
      <c r="F69" s="62">
        <v>0</v>
      </c>
      <c r="G69" s="207">
        <f t="shared" si="18"/>
        <v>54.32</v>
      </c>
      <c r="H69" s="207">
        <v>54.32</v>
      </c>
      <c r="I69" s="62">
        <v>51.944000000000003</v>
      </c>
      <c r="J69" s="62">
        <v>106.57</v>
      </c>
      <c r="K69" s="62">
        <v>26.26</v>
      </c>
      <c r="L69" s="62">
        <v>0</v>
      </c>
      <c r="M69" s="62">
        <v>0</v>
      </c>
      <c r="N69" s="192">
        <f>+BN_InfraMR[[#This Row],[A.03.1 -  Longitud de Vías de Explotación No Electrificadas Troncales y Ramales (vía principal) (km)]]+BN_InfraMR[[#This Row],[A.04.1 -  Longitud de Vías de Explotación Electrificadas Troncales y Ramales (vía principal) (km)]]</f>
        <v>106.57</v>
      </c>
      <c r="O69" s="207">
        <v>106.57</v>
      </c>
      <c r="P69" s="59">
        <v>15</v>
      </c>
      <c r="Q69" s="59">
        <v>7</v>
      </c>
      <c r="R69" s="59">
        <v>0</v>
      </c>
      <c r="S69" s="211">
        <f t="shared" si="13"/>
        <v>22</v>
      </c>
      <c r="T69" s="211">
        <v>22</v>
      </c>
      <c r="U69" s="59">
        <v>0</v>
      </c>
      <c r="V69" s="59">
        <v>41</v>
      </c>
      <c r="W69" s="59">
        <v>0</v>
      </c>
      <c r="X69" s="59">
        <v>5</v>
      </c>
      <c r="Y69" s="59">
        <v>0</v>
      </c>
      <c r="Z69" s="217">
        <f t="shared" si="14"/>
        <v>46</v>
      </c>
      <c r="AA69" s="59">
        <v>9</v>
      </c>
      <c r="AB69" s="59">
        <v>8</v>
      </c>
      <c r="AC69" s="59">
        <f>+BN_InfraMR[[#This Row],[Total Pasos Vehiculares a Nivel]]</f>
        <v>46</v>
      </c>
      <c r="AD69" s="217">
        <f t="shared" si="15"/>
        <v>63</v>
      </c>
      <c r="AE69" s="59">
        <v>1</v>
      </c>
      <c r="AF69" s="59">
        <v>10</v>
      </c>
      <c r="AG69" s="59">
        <v>30</v>
      </c>
      <c r="AH69" s="217">
        <f t="shared" si="16"/>
        <v>41</v>
      </c>
      <c r="AI69" s="62">
        <v>45.287999999999997</v>
      </c>
      <c r="AJ69" s="62">
        <v>9.032</v>
      </c>
      <c r="AK69" s="62">
        <v>0</v>
      </c>
      <c r="AL69" s="224">
        <f t="shared" si="17"/>
        <v>54.319999999999993</v>
      </c>
      <c r="AM69" s="59">
        <v>0</v>
      </c>
      <c r="AN69" s="59">
        <v>20</v>
      </c>
      <c r="AO69" s="59">
        <v>0</v>
      </c>
      <c r="AP69" s="230">
        <f t="shared" si="10"/>
        <v>20</v>
      </c>
      <c r="AQ69" s="59">
        <v>0</v>
      </c>
      <c r="AR69" s="59">
        <v>0</v>
      </c>
      <c r="AS69" s="59">
        <v>0</v>
      </c>
      <c r="AT69" s="230">
        <f t="shared" si="11"/>
        <v>0</v>
      </c>
      <c r="AU69" s="59">
        <v>0</v>
      </c>
      <c r="AV69" s="59">
        <v>0</v>
      </c>
      <c r="AW69" s="59">
        <v>0</v>
      </c>
      <c r="AX69" s="230">
        <f t="shared" si="12"/>
        <v>0</v>
      </c>
      <c r="AY69" s="59">
        <v>61</v>
      </c>
      <c r="AZ69" s="59">
        <v>42</v>
      </c>
      <c r="BA69" s="59">
        <v>0</v>
      </c>
      <c r="BB69" s="59">
        <v>0</v>
      </c>
      <c r="BC69" s="230">
        <f>SUM(AY69:BB69)</f>
        <v>103</v>
      </c>
      <c r="BD69" s="380">
        <v>0</v>
      </c>
      <c r="BE69" s="59">
        <v>2</v>
      </c>
      <c r="BF69" s="59">
        <v>38</v>
      </c>
      <c r="BG69" s="239">
        <v>1000</v>
      </c>
    </row>
    <row r="70" spans="1:59">
      <c r="A70" s="59">
        <v>1998</v>
      </c>
      <c r="B70" s="59" t="s">
        <v>69</v>
      </c>
      <c r="C70" s="62">
        <v>2.0699999999999998</v>
      </c>
      <c r="D70" s="62">
        <v>52.25</v>
      </c>
      <c r="E70" s="62">
        <v>0</v>
      </c>
      <c r="F70" s="62">
        <v>0</v>
      </c>
      <c r="G70" s="207">
        <f t="shared" si="18"/>
        <v>54.32</v>
      </c>
      <c r="H70" s="207">
        <v>54.32</v>
      </c>
      <c r="I70" s="62">
        <v>51.944000000000003</v>
      </c>
      <c r="J70" s="62">
        <v>106.57</v>
      </c>
      <c r="K70" s="62">
        <v>26.26</v>
      </c>
      <c r="L70" s="62">
        <v>0</v>
      </c>
      <c r="M70" s="62">
        <v>0</v>
      </c>
      <c r="N70" s="192">
        <f>+BN_InfraMR[[#This Row],[A.03.1 -  Longitud de Vías de Explotación No Electrificadas Troncales y Ramales (vía principal) (km)]]+BN_InfraMR[[#This Row],[A.04.1 -  Longitud de Vías de Explotación Electrificadas Troncales y Ramales (vía principal) (km)]]</f>
        <v>106.57</v>
      </c>
      <c r="O70" s="207">
        <v>106.57</v>
      </c>
      <c r="P70" s="59">
        <v>15</v>
      </c>
      <c r="Q70" s="59">
        <v>7</v>
      </c>
      <c r="R70" s="59">
        <v>0</v>
      </c>
      <c r="S70" s="211">
        <f t="shared" si="13"/>
        <v>22</v>
      </c>
      <c r="T70" s="211">
        <v>22</v>
      </c>
      <c r="U70" s="59">
        <v>0</v>
      </c>
      <c r="V70" s="59">
        <v>41</v>
      </c>
      <c r="W70" s="59">
        <v>0</v>
      </c>
      <c r="X70" s="59">
        <v>5</v>
      </c>
      <c r="Y70" s="59">
        <v>0</v>
      </c>
      <c r="Z70" s="217">
        <f t="shared" si="14"/>
        <v>46</v>
      </c>
      <c r="AA70" s="59">
        <v>9</v>
      </c>
      <c r="AB70" s="59">
        <v>8</v>
      </c>
      <c r="AC70" s="59">
        <f>+BN_InfraMR[[#This Row],[Total Pasos Vehiculares a Nivel]]</f>
        <v>46</v>
      </c>
      <c r="AD70" s="217">
        <f t="shared" si="15"/>
        <v>63</v>
      </c>
      <c r="AE70" s="59">
        <v>1</v>
      </c>
      <c r="AF70" s="59">
        <v>10</v>
      </c>
      <c r="AG70" s="59">
        <v>30</v>
      </c>
      <c r="AH70" s="217">
        <f t="shared" si="16"/>
        <v>41</v>
      </c>
      <c r="AI70" s="62">
        <v>45.287999999999997</v>
      </c>
      <c r="AJ70" s="62">
        <v>9.032</v>
      </c>
      <c r="AK70" s="62">
        <v>0</v>
      </c>
      <c r="AL70" s="224">
        <f t="shared" si="17"/>
        <v>54.319999999999993</v>
      </c>
      <c r="AM70" s="59">
        <v>0</v>
      </c>
      <c r="AN70" s="59">
        <v>20</v>
      </c>
      <c r="AO70" s="59">
        <v>0</v>
      </c>
      <c r="AP70" s="230">
        <f t="shared" si="10"/>
        <v>20</v>
      </c>
      <c r="AQ70" s="59">
        <v>0</v>
      </c>
      <c r="AR70" s="59">
        <v>0</v>
      </c>
      <c r="AS70" s="59">
        <v>0</v>
      </c>
      <c r="AT70" s="230">
        <f t="shared" si="11"/>
        <v>0</v>
      </c>
      <c r="AU70" s="59">
        <v>0</v>
      </c>
      <c r="AV70" s="59">
        <v>0</v>
      </c>
      <c r="AW70" s="59">
        <v>0</v>
      </c>
      <c r="AX70" s="230">
        <f t="shared" si="12"/>
        <v>0</v>
      </c>
      <c r="AY70" s="59">
        <v>61</v>
      </c>
      <c r="AZ70" s="59">
        <v>42</v>
      </c>
      <c r="BA70" s="59">
        <v>0</v>
      </c>
      <c r="BB70" s="59">
        <v>0</v>
      </c>
      <c r="BC70" s="230">
        <f>SUM(AY70:BB70)</f>
        <v>103</v>
      </c>
      <c r="BD70" s="380">
        <v>0</v>
      </c>
      <c r="BE70" s="59">
        <v>2</v>
      </c>
      <c r="BF70" s="59">
        <v>38</v>
      </c>
      <c r="BG70" s="239">
        <v>1000</v>
      </c>
    </row>
    <row r="71" spans="1:59">
      <c r="A71" s="59">
        <v>1998</v>
      </c>
      <c r="B71" s="59" t="s">
        <v>70</v>
      </c>
      <c r="C71" s="62">
        <v>2.0699999999999998</v>
      </c>
      <c r="D71" s="62">
        <v>52.25</v>
      </c>
      <c r="E71" s="62">
        <v>0</v>
      </c>
      <c r="F71" s="62">
        <v>0</v>
      </c>
      <c r="G71" s="207">
        <f t="shared" si="18"/>
        <v>54.32</v>
      </c>
      <c r="H71" s="207">
        <v>54.32</v>
      </c>
      <c r="I71" s="62">
        <v>51.944000000000003</v>
      </c>
      <c r="J71" s="62">
        <v>106.57</v>
      </c>
      <c r="K71" s="62">
        <v>26.26</v>
      </c>
      <c r="L71" s="62">
        <v>0</v>
      </c>
      <c r="M71" s="62">
        <v>0</v>
      </c>
      <c r="N71" s="192">
        <f>+BN_InfraMR[[#This Row],[A.03.1 -  Longitud de Vías de Explotación No Electrificadas Troncales y Ramales (vía principal) (km)]]+BN_InfraMR[[#This Row],[A.04.1 -  Longitud de Vías de Explotación Electrificadas Troncales y Ramales (vía principal) (km)]]</f>
        <v>106.57</v>
      </c>
      <c r="O71" s="207">
        <v>106.57</v>
      </c>
      <c r="P71" s="59">
        <v>15</v>
      </c>
      <c r="Q71" s="59">
        <v>7</v>
      </c>
      <c r="R71" s="59">
        <v>0</v>
      </c>
      <c r="S71" s="211">
        <f t="shared" si="13"/>
        <v>22</v>
      </c>
      <c r="T71" s="211">
        <v>22</v>
      </c>
      <c r="U71" s="59">
        <v>0</v>
      </c>
      <c r="V71" s="59">
        <v>41</v>
      </c>
      <c r="W71" s="59">
        <v>0</v>
      </c>
      <c r="X71" s="59">
        <v>5</v>
      </c>
      <c r="Y71" s="59">
        <v>0</v>
      </c>
      <c r="Z71" s="217">
        <f t="shared" si="14"/>
        <v>46</v>
      </c>
      <c r="AA71" s="59">
        <v>9</v>
      </c>
      <c r="AB71" s="59">
        <v>8</v>
      </c>
      <c r="AC71" s="59">
        <f>+BN_InfraMR[[#This Row],[Total Pasos Vehiculares a Nivel]]</f>
        <v>46</v>
      </c>
      <c r="AD71" s="217">
        <f t="shared" si="15"/>
        <v>63</v>
      </c>
      <c r="AE71" s="59">
        <v>1</v>
      </c>
      <c r="AF71" s="59">
        <v>10</v>
      </c>
      <c r="AG71" s="59">
        <v>30</v>
      </c>
      <c r="AH71" s="217">
        <f t="shared" si="16"/>
        <v>41</v>
      </c>
      <c r="AI71" s="62">
        <v>45.287999999999997</v>
      </c>
      <c r="AJ71" s="62">
        <v>9.032</v>
      </c>
      <c r="AK71" s="62">
        <v>0</v>
      </c>
      <c r="AL71" s="224">
        <f t="shared" si="17"/>
        <v>54.319999999999993</v>
      </c>
      <c r="AM71" s="59">
        <v>0</v>
      </c>
      <c r="AN71" s="59">
        <v>20</v>
      </c>
      <c r="AO71" s="59">
        <v>0</v>
      </c>
      <c r="AP71" s="230">
        <f t="shared" si="10"/>
        <v>20</v>
      </c>
      <c r="AQ71" s="59">
        <v>0</v>
      </c>
      <c r="AR71" s="59">
        <v>0</v>
      </c>
      <c r="AS71" s="59">
        <v>0</v>
      </c>
      <c r="AT71" s="230">
        <f t="shared" si="11"/>
        <v>0</v>
      </c>
      <c r="AU71" s="59">
        <v>0</v>
      </c>
      <c r="AV71" s="59">
        <v>0</v>
      </c>
      <c r="AW71" s="59">
        <v>0</v>
      </c>
      <c r="AX71" s="230">
        <f t="shared" si="12"/>
        <v>0</v>
      </c>
      <c r="AY71" s="59">
        <v>61</v>
      </c>
      <c r="AZ71" s="59">
        <v>42</v>
      </c>
      <c r="BA71" s="59">
        <v>0</v>
      </c>
      <c r="BB71" s="59">
        <v>0</v>
      </c>
      <c r="BC71" s="230">
        <f>SUM(AY71:BB71)</f>
        <v>103</v>
      </c>
      <c r="BD71" s="380">
        <v>0</v>
      </c>
      <c r="BE71" s="59">
        <v>2</v>
      </c>
      <c r="BF71" s="59">
        <v>38</v>
      </c>
      <c r="BG71" s="239">
        <v>1000</v>
      </c>
    </row>
    <row r="72" spans="1:59">
      <c r="A72" s="59">
        <v>1998</v>
      </c>
      <c r="B72" s="59" t="s">
        <v>71</v>
      </c>
      <c r="C72" s="62">
        <v>2.0699999999999998</v>
      </c>
      <c r="D72" s="62">
        <v>52.25</v>
      </c>
      <c r="E72" s="62">
        <v>0</v>
      </c>
      <c r="F72" s="62">
        <v>0</v>
      </c>
      <c r="G72" s="207">
        <f t="shared" si="18"/>
        <v>54.32</v>
      </c>
      <c r="H72" s="207">
        <v>54.32</v>
      </c>
      <c r="I72" s="62">
        <v>51.944000000000003</v>
      </c>
      <c r="J72" s="62">
        <v>106.57</v>
      </c>
      <c r="K72" s="62">
        <v>26.26</v>
      </c>
      <c r="L72" s="62">
        <v>0</v>
      </c>
      <c r="M72" s="62">
        <v>0</v>
      </c>
      <c r="N72" s="192">
        <f>+BN_InfraMR[[#This Row],[A.03.1 -  Longitud de Vías de Explotación No Electrificadas Troncales y Ramales (vía principal) (km)]]+BN_InfraMR[[#This Row],[A.04.1 -  Longitud de Vías de Explotación Electrificadas Troncales y Ramales (vía principal) (km)]]</f>
        <v>106.57</v>
      </c>
      <c r="O72" s="207">
        <v>106.57</v>
      </c>
      <c r="P72" s="59">
        <v>15</v>
      </c>
      <c r="Q72" s="59">
        <v>7</v>
      </c>
      <c r="R72" s="59">
        <v>0</v>
      </c>
      <c r="S72" s="211">
        <f t="shared" si="13"/>
        <v>22</v>
      </c>
      <c r="T72" s="211">
        <v>22</v>
      </c>
      <c r="U72" s="59">
        <v>0</v>
      </c>
      <c r="V72" s="59">
        <v>41</v>
      </c>
      <c r="W72" s="59">
        <v>0</v>
      </c>
      <c r="X72" s="59">
        <v>5</v>
      </c>
      <c r="Y72" s="59">
        <v>0</v>
      </c>
      <c r="Z72" s="217">
        <f t="shared" si="14"/>
        <v>46</v>
      </c>
      <c r="AA72" s="59">
        <v>9</v>
      </c>
      <c r="AB72" s="59">
        <v>8</v>
      </c>
      <c r="AC72" s="59">
        <f>+BN_InfraMR[[#This Row],[Total Pasos Vehiculares a Nivel]]</f>
        <v>46</v>
      </c>
      <c r="AD72" s="217">
        <f t="shared" si="15"/>
        <v>63</v>
      </c>
      <c r="AE72" s="59">
        <v>1</v>
      </c>
      <c r="AF72" s="59">
        <v>10</v>
      </c>
      <c r="AG72" s="59">
        <v>30</v>
      </c>
      <c r="AH72" s="217">
        <f t="shared" si="16"/>
        <v>41</v>
      </c>
      <c r="AI72" s="62">
        <v>45.287999999999997</v>
      </c>
      <c r="AJ72" s="62">
        <v>9.032</v>
      </c>
      <c r="AK72" s="62">
        <v>0</v>
      </c>
      <c r="AL72" s="224">
        <f t="shared" si="17"/>
        <v>54.319999999999993</v>
      </c>
      <c r="AM72" s="59">
        <v>0</v>
      </c>
      <c r="AN72" s="59">
        <v>20</v>
      </c>
      <c r="AO72" s="59">
        <v>0</v>
      </c>
      <c r="AP72" s="230">
        <f t="shared" si="10"/>
        <v>20</v>
      </c>
      <c r="AQ72" s="59">
        <v>0</v>
      </c>
      <c r="AR72" s="59">
        <v>0</v>
      </c>
      <c r="AS72" s="59">
        <v>0</v>
      </c>
      <c r="AT72" s="230">
        <f t="shared" si="11"/>
        <v>0</v>
      </c>
      <c r="AU72" s="59">
        <v>0</v>
      </c>
      <c r="AV72" s="59">
        <v>0</v>
      </c>
      <c r="AW72" s="59">
        <v>0</v>
      </c>
      <c r="AX72" s="230">
        <f t="shared" si="12"/>
        <v>0</v>
      </c>
      <c r="AY72" s="59">
        <v>61</v>
      </c>
      <c r="AZ72" s="59">
        <v>42</v>
      </c>
      <c r="BA72" s="59">
        <v>0</v>
      </c>
      <c r="BB72" s="59">
        <v>0</v>
      </c>
      <c r="BC72" s="230">
        <f>SUM(AY72:BB72)</f>
        <v>103</v>
      </c>
      <c r="BD72" s="380">
        <v>0</v>
      </c>
      <c r="BE72" s="59">
        <v>2</v>
      </c>
      <c r="BF72" s="59">
        <v>38</v>
      </c>
      <c r="BG72" s="239">
        <v>1000</v>
      </c>
    </row>
    <row r="73" spans="1:59">
      <c r="A73" s="59">
        <v>1998</v>
      </c>
      <c r="B73" s="59" t="s">
        <v>72</v>
      </c>
      <c r="C73" s="62">
        <v>2.0699999999999998</v>
      </c>
      <c r="D73" s="62">
        <v>52.25</v>
      </c>
      <c r="E73" s="62">
        <v>0</v>
      </c>
      <c r="F73" s="62">
        <v>0</v>
      </c>
      <c r="G73" s="207">
        <f t="shared" si="18"/>
        <v>54.32</v>
      </c>
      <c r="H73" s="207">
        <v>54.32</v>
      </c>
      <c r="I73" s="62">
        <v>51.944000000000003</v>
      </c>
      <c r="J73" s="62">
        <v>106.57</v>
      </c>
      <c r="K73" s="62">
        <v>26.26</v>
      </c>
      <c r="L73" s="62">
        <v>0</v>
      </c>
      <c r="M73" s="62">
        <v>0</v>
      </c>
      <c r="N73" s="192">
        <f>+BN_InfraMR[[#This Row],[A.03.1 -  Longitud de Vías de Explotación No Electrificadas Troncales y Ramales (vía principal) (km)]]+BN_InfraMR[[#This Row],[A.04.1 -  Longitud de Vías de Explotación Electrificadas Troncales y Ramales (vía principal) (km)]]</f>
        <v>106.57</v>
      </c>
      <c r="O73" s="207">
        <v>106.57</v>
      </c>
      <c r="P73" s="59">
        <v>15</v>
      </c>
      <c r="Q73" s="59">
        <v>7</v>
      </c>
      <c r="R73" s="59">
        <v>0</v>
      </c>
      <c r="S73" s="211">
        <f t="shared" si="13"/>
        <v>22</v>
      </c>
      <c r="T73" s="211">
        <v>22</v>
      </c>
      <c r="U73" s="59">
        <v>0</v>
      </c>
      <c r="V73" s="59">
        <v>41</v>
      </c>
      <c r="W73" s="59">
        <v>0</v>
      </c>
      <c r="X73" s="59">
        <v>5</v>
      </c>
      <c r="Y73" s="59">
        <v>0</v>
      </c>
      <c r="Z73" s="217">
        <f t="shared" si="14"/>
        <v>46</v>
      </c>
      <c r="AA73" s="59">
        <v>9</v>
      </c>
      <c r="AB73" s="59">
        <v>8</v>
      </c>
      <c r="AC73" s="59">
        <f>+BN_InfraMR[[#This Row],[Total Pasos Vehiculares a Nivel]]</f>
        <v>46</v>
      </c>
      <c r="AD73" s="217">
        <f t="shared" si="15"/>
        <v>63</v>
      </c>
      <c r="AE73" s="59">
        <v>1</v>
      </c>
      <c r="AF73" s="59">
        <v>10</v>
      </c>
      <c r="AG73" s="59">
        <v>30</v>
      </c>
      <c r="AH73" s="217">
        <f t="shared" si="16"/>
        <v>41</v>
      </c>
      <c r="AI73" s="62">
        <v>45.287999999999997</v>
      </c>
      <c r="AJ73" s="62">
        <v>9.032</v>
      </c>
      <c r="AK73" s="62">
        <v>0</v>
      </c>
      <c r="AL73" s="224">
        <f t="shared" si="17"/>
        <v>54.319999999999993</v>
      </c>
      <c r="AM73" s="59">
        <v>0</v>
      </c>
      <c r="AN73" s="59">
        <v>20</v>
      </c>
      <c r="AO73" s="59">
        <v>0</v>
      </c>
      <c r="AP73" s="230">
        <f t="shared" si="10"/>
        <v>20</v>
      </c>
      <c r="AQ73" s="59">
        <v>0</v>
      </c>
      <c r="AR73" s="59">
        <v>0</v>
      </c>
      <c r="AS73" s="59">
        <v>0</v>
      </c>
      <c r="AT73" s="230">
        <f t="shared" si="11"/>
        <v>0</v>
      </c>
      <c r="AU73" s="59">
        <v>0</v>
      </c>
      <c r="AV73" s="59">
        <v>0</v>
      </c>
      <c r="AW73" s="59">
        <v>0</v>
      </c>
      <c r="AX73" s="230">
        <f t="shared" si="12"/>
        <v>0</v>
      </c>
      <c r="AY73" s="59">
        <v>61</v>
      </c>
      <c r="AZ73" s="59">
        <v>42</v>
      </c>
      <c r="BA73" s="59">
        <v>0</v>
      </c>
      <c r="BB73" s="59">
        <v>0</v>
      </c>
      <c r="BC73" s="230">
        <f>SUM(AY73:BB73)</f>
        <v>103</v>
      </c>
      <c r="BD73" s="380">
        <v>0</v>
      </c>
      <c r="BE73" s="59">
        <v>2</v>
      </c>
      <c r="BF73" s="59">
        <v>38</v>
      </c>
      <c r="BG73" s="239">
        <v>1000</v>
      </c>
    </row>
    <row r="74" spans="1:59">
      <c r="A74" s="59">
        <v>1999</v>
      </c>
      <c r="B74" s="59" t="s">
        <v>61</v>
      </c>
      <c r="C74" s="62">
        <v>2.0699999999999998</v>
      </c>
      <c r="D74" s="62">
        <v>52.25</v>
      </c>
      <c r="E74" s="62">
        <v>0</v>
      </c>
      <c r="F74" s="62">
        <v>0</v>
      </c>
      <c r="G74" s="207">
        <f t="shared" si="18"/>
        <v>54.32</v>
      </c>
      <c r="H74" s="207">
        <v>54.32</v>
      </c>
      <c r="I74" s="62">
        <v>51.944000000000003</v>
      </c>
      <c r="J74" s="62">
        <v>106.57</v>
      </c>
      <c r="K74" s="62">
        <v>26.26</v>
      </c>
      <c r="L74" s="62">
        <v>0</v>
      </c>
      <c r="M74" s="62">
        <v>0</v>
      </c>
      <c r="N74" s="192">
        <f>+BN_InfraMR[[#This Row],[A.03.1 -  Longitud de Vías de Explotación No Electrificadas Troncales y Ramales (vía principal) (km)]]+BN_InfraMR[[#This Row],[A.04.1 -  Longitud de Vías de Explotación Electrificadas Troncales y Ramales (vía principal) (km)]]</f>
        <v>106.57</v>
      </c>
      <c r="O74" s="207">
        <v>106.57</v>
      </c>
      <c r="P74" s="59">
        <v>15</v>
      </c>
      <c r="Q74" s="59">
        <v>7</v>
      </c>
      <c r="R74" s="59">
        <v>0</v>
      </c>
      <c r="S74" s="211">
        <f t="shared" si="13"/>
        <v>22</v>
      </c>
      <c r="T74" s="211">
        <v>22</v>
      </c>
      <c r="U74" s="59">
        <v>0</v>
      </c>
      <c r="V74" s="59">
        <v>41</v>
      </c>
      <c r="W74" s="59">
        <v>1</v>
      </c>
      <c r="X74" s="59">
        <v>4</v>
      </c>
      <c r="Y74" s="59">
        <v>0</v>
      </c>
      <c r="Z74" s="217">
        <f t="shared" si="14"/>
        <v>46</v>
      </c>
      <c r="AA74" s="59">
        <v>10</v>
      </c>
      <c r="AB74" s="59">
        <v>9</v>
      </c>
      <c r="AC74" s="59">
        <f>+BN_InfraMR[[#This Row],[Total Pasos Vehiculares a Nivel]]</f>
        <v>46</v>
      </c>
      <c r="AD74" s="217">
        <f t="shared" si="15"/>
        <v>65</v>
      </c>
      <c r="AE74" s="59">
        <v>1</v>
      </c>
      <c r="AF74" s="59">
        <v>10</v>
      </c>
      <c r="AG74" s="59">
        <v>30</v>
      </c>
      <c r="AH74" s="217">
        <f t="shared" si="16"/>
        <v>41</v>
      </c>
      <c r="AI74" s="62">
        <v>47</v>
      </c>
      <c r="AJ74" s="62">
        <v>7.32</v>
      </c>
      <c r="AK74" s="62">
        <v>0</v>
      </c>
      <c r="AL74" s="224">
        <f t="shared" si="17"/>
        <v>54.32</v>
      </c>
      <c r="AM74" s="59">
        <v>0</v>
      </c>
      <c r="AN74" s="59">
        <v>20</v>
      </c>
      <c r="AO74" s="59">
        <v>0</v>
      </c>
      <c r="AP74" s="230">
        <f>SUM(AM74:AO74)</f>
        <v>20</v>
      </c>
      <c r="AQ74" s="59">
        <v>0</v>
      </c>
      <c r="AR74" s="59">
        <v>0</v>
      </c>
      <c r="AS74" s="59">
        <v>0</v>
      </c>
      <c r="AT74" s="230">
        <f>SUM(AQ74:AS74)</f>
        <v>0</v>
      </c>
      <c r="AU74" s="59">
        <v>0</v>
      </c>
      <c r="AV74" s="59">
        <v>0</v>
      </c>
      <c r="AW74" s="59">
        <v>0</v>
      </c>
      <c r="AX74" s="230">
        <f>SUM(AU74:AW74)</f>
        <v>0</v>
      </c>
      <c r="AY74" s="59">
        <v>66</v>
      </c>
      <c r="AZ74" s="59">
        <v>47</v>
      </c>
      <c r="BA74" s="59">
        <v>0</v>
      </c>
      <c r="BB74" s="59">
        <v>0</v>
      </c>
      <c r="BC74" s="230">
        <f>SUM(AY74:BB74)</f>
        <v>113</v>
      </c>
      <c r="BD74" s="380">
        <v>0</v>
      </c>
      <c r="BE74" s="59">
        <v>2</v>
      </c>
      <c r="BF74" s="59">
        <v>38</v>
      </c>
      <c r="BG74" s="239">
        <v>1000</v>
      </c>
    </row>
    <row r="75" spans="1:59">
      <c r="A75" s="59">
        <v>1999</v>
      </c>
      <c r="B75" s="59" t="s">
        <v>62</v>
      </c>
      <c r="C75" s="62">
        <v>2.0699999999999998</v>
      </c>
      <c r="D75" s="62">
        <v>52.25</v>
      </c>
      <c r="E75" s="62">
        <v>0</v>
      </c>
      <c r="F75" s="62">
        <v>0</v>
      </c>
      <c r="G75" s="207">
        <f t="shared" si="18"/>
        <v>54.32</v>
      </c>
      <c r="H75" s="207">
        <v>54.32</v>
      </c>
      <c r="I75" s="62">
        <v>51.944000000000003</v>
      </c>
      <c r="J75" s="62">
        <v>106.57</v>
      </c>
      <c r="K75" s="62">
        <v>26.26</v>
      </c>
      <c r="L75" s="62">
        <v>0</v>
      </c>
      <c r="M75" s="62">
        <v>0</v>
      </c>
      <c r="N75" s="192">
        <f>+BN_InfraMR[[#This Row],[A.03.1 -  Longitud de Vías de Explotación No Electrificadas Troncales y Ramales (vía principal) (km)]]+BN_InfraMR[[#This Row],[A.04.1 -  Longitud de Vías de Explotación Electrificadas Troncales y Ramales (vía principal) (km)]]</f>
        <v>106.57</v>
      </c>
      <c r="O75" s="207">
        <v>106.57</v>
      </c>
      <c r="P75" s="59">
        <v>15</v>
      </c>
      <c r="Q75" s="59">
        <v>7</v>
      </c>
      <c r="R75" s="59">
        <v>0</v>
      </c>
      <c r="S75" s="211">
        <f t="shared" si="13"/>
        <v>22</v>
      </c>
      <c r="T75" s="211">
        <v>22</v>
      </c>
      <c r="U75" s="59">
        <v>0</v>
      </c>
      <c r="V75" s="59">
        <v>41</v>
      </c>
      <c r="W75" s="59">
        <v>1</v>
      </c>
      <c r="X75" s="59">
        <v>4</v>
      </c>
      <c r="Y75" s="59">
        <v>0</v>
      </c>
      <c r="Z75" s="217">
        <f t="shared" si="14"/>
        <v>46</v>
      </c>
      <c r="AA75" s="59">
        <v>10</v>
      </c>
      <c r="AB75" s="59">
        <v>9</v>
      </c>
      <c r="AC75" s="59">
        <f>+BN_InfraMR[[#This Row],[Total Pasos Vehiculares a Nivel]]</f>
        <v>46</v>
      </c>
      <c r="AD75" s="217">
        <f t="shared" si="15"/>
        <v>65</v>
      </c>
      <c r="AE75" s="59">
        <v>1</v>
      </c>
      <c r="AF75" s="59">
        <v>10</v>
      </c>
      <c r="AG75" s="59">
        <v>30</v>
      </c>
      <c r="AH75" s="217">
        <f t="shared" si="16"/>
        <v>41</v>
      </c>
      <c r="AI75" s="62">
        <v>47</v>
      </c>
      <c r="AJ75" s="62">
        <v>7.32</v>
      </c>
      <c r="AK75" s="62">
        <v>0</v>
      </c>
      <c r="AL75" s="224">
        <f t="shared" si="17"/>
        <v>54.32</v>
      </c>
      <c r="AM75" s="59">
        <v>0</v>
      </c>
      <c r="AN75" s="59">
        <v>20</v>
      </c>
      <c r="AO75" s="59">
        <v>0</v>
      </c>
      <c r="AP75" s="230">
        <f t="shared" ref="AP75:AP97" si="19">SUM(AM75:AO75)</f>
        <v>20</v>
      </c>
      <c r="AQ75" s="59">
        <v>0</v>
      </c>
      <c r="AR75" s="59">
        <v>0</v>
      </c>
      <c r="AS75" s="59">
        <v>0</v>
      </c>
      <c r="AT75" s="230">
        <f t="shared" ref="AT75:AT97" si="20">SUM(AQ75:AS75)</f>
        <v>0</v>
      </c>
      <c r="AU75" s="59">
        <v>0</v>
      </c>
      <c r="AV75" s="59">
        <v>0</v>
      </c>
      <c r="AW75" s="59">
        <v>0</v>
      </c>
      <c r="AX75" s="230">
        <f t="shared" ref="AX75:AX97" si="21">SUM(AU75:AW75)</f>
        <v>0</v>
      </c>
      <c r="AY75" s="59">
        <v>66</v>
      </c>
      <c r="AZ75" s="59">
        <v>47</v>
      </c>
      <c r="BA75" s="59">
        <v>0</v>
      </c>
      <c r="BB75" s="59">
        <v>0</v>
      </c>
      <c r="BC75" s="230">
        <f>SUM(AY75:BB75)</f>
        <v>113</v>
      </c>
      <c r="BD75" s="380">
        <v>0</v>
      </c>
      <c r="BE75" s="59">
        <v>2</v>
      </c>
      <c r="BF75" s="59">
        <v>38</v>
      </c>
      <c r="BG75" s="239">
        <v>1000</v>
      </c>
    </row>
    <row r="76" spans="1:59">
      <c r="A76" s="59">
        <v>1999</v>
      </c>
      <c r="B76" s="59" t="s">
        <v>63</v>
      </c>
      <c r="C76" s="62">
        <v>2.0699999999999998</v>
      </c>
      <c r="D76" s="62">
        <v>52.25</v>
      </c>
      <c r="E76" s="62">
        <v>0</v>
      </c>
      <c r="F76" s="62">
        <v>0</v>
      </c>
      <c r="G76" s="207">
        <f t="shared" si="18"/>
        <v>54.32</v>
      </c>
      <c r="H76" s="207">
        <v>54.32</v>
      </c>
      <c r="I76" s="62">
        <v>51.944000000000003</v>
      </c>
      <c r="J76" s="62">
        <v>106.57</v>
      </c>
      <c r="K76" s="62">
        <v>26.26</v>
      </c>
      <c r="L76" s="62">
        <v>0</v>
      </c>
      <c r="M76" s="62">
        <v>0</v>
      </c>
      <c r="N76" s="192">
        <f>+BN_InfraMR[[#This Row],[A.03.1 -  Longitud de Vías de Explotación No Electrificadas Troncales y Ramales (vía principal) (km)]]+BN_InfraMR[[#This Row],[A.04.1 -  Longitud de Vías de Explotación Electrificadas Troncales y Ramales (vía principal) (km)]]</f>
        <v>106.57</v>
      </c>
      <c r="O76" s="207">
        <v>106.57</v>
      </c>
      <c r="P76" s="59">
        <v>15</v>
      </c>
      <c r="Q76" s="59">
        <v>7</v>
      </c>
      <c r="R76" s="59">
        <v>0</v>
      </c>
      <c r="S76" s="211">
        <f t="shared" si="13"/>
        <v>22</v>
      </c>
      <c r="T76" s="211">
        <v>22</v>
      </c>
      <c r="U76" s="59">
        <v>0</v>
      </c>
      <c r="V76" s="59">
        <v>41</v>
      </c>
      <c r="W76" s="59">
        <v>1</v>
      </c>
      <c r="X76" s="59">
        <v>4</v>
      </c>
      <c r="Y76" s="59">
        <v>0</v>
      </c>
      <c r="Z76" s="217">
        <f t="shared" si="14"/>
        <v>46</v>
      </c>
      <c r="AA76" s="59">
        <v>10</v>
      </c>
      <c r="AB76" s="59">
        <v>9</v>
      </c>
      <c r="AC76" s="59">
        <f>+BN_InfraMR[[#This Row],[Total Pasos Vehiculares a Nivel]]</f>
        <v>46</v>
      </c>
      <c r="AD76" s="217">
        <f t="shared" si="15"/>
        <v>65</v>
      </c>
      <c r="AE76" s="59">
        <v>1</v>
      </c>
      <c r="AF76" s="59">
        <v>10</v>
      </c>
      <c r="AG76" s="59">
        <v>30</v>
      </c>
      <c r="AH76" s="217">
        <f t="shared" si="16"/>
        <v>41</v>
      </c>
      <c r="AI76" s="62">
        <v>47</v>
      </c>
      <c r="AJ76" s="62">
        <v>7.32</v>
      </c>
      <c r="AK76" s="62">
        <v>0</v>
      </c>
      <c r="AL76" s="224">
        <f t="shared" si="17"/>
        <v>54.32</v>
      </c>
      <c r="AM76" s="59">
        <v>0</v>
      </c>
      <c r="AN76" s="59">
        <v>20</v>
      </c>
      <c r="AO76" s="59">
        <v>0</v>
      </c>
      <c r="AP76" s="230">
        <f t="shared" si="19"/>
        <v>20</v>
      </c>
      <c r="AQ76" s="59">
        <v>0</v>
      </c>
      <c r="AR76" s="59">
        <v>0</v>
      </c>
      <c r="AS76" s="59">
        <v>0</v>
      </c>
      <c r="AT76" s="230">
        <f t="shared" si="20"/>
        <v>0</v>
      </c>
      <c r="AU76" s="59">
        <v>0</v>
      </c>
      <c r="AV76" s="59">
        <v>0</v>
      </c>
      <c r="AW76" s="59">
        <v>0</v>
      </c>
      <c r="AX76" s="230">
        <f t="shared" si="21"/>
        <v>0</v>
      </c>
      <c r="AY76" s="59">
        <v>66</v>
      </c>
      <c r="AZ76" s="59">
        <v>47</v>
      </c>
      <c r="BA76" s="59">
        <v>0</v>
      </c>
      <c r="BB76" s="59">
        <v>0</v>
      </c>
      <c r="BC76" s="230">
        <f>SUM(AY76:BB76)</f>
        <v>113</v>
      </c>
      <c r="BD76" s="380">
        <v>0</v>
      </c>
      <c r="BE76" s="59">
        <v>2</v>
      </c>
      <c r="BF76" s="59">
        <v>38</v>
      </c>
      <c r="BG76" s="239">
        <v>1000</v>
      </c>
    </row>
    <row r="77" spans="1:59">
      <c r="A77" s="59">
        <v>1999</v>
      </c>
      <c r="B77" s="59" t="s">
        <v>64</v>
      </c>
      <c r="C77" s="62">
        <v>2.0699999999999998</v>
      </c>
      <c r="D77" s="62">
        <v>52.25</v>
      </c>
      <c r="E77" s="62">
        <v>0</v>
      </c>
      <c r="F77" s="62">
        <v>0</v>
      </c>
      <c r="G77" s="207">
        <f t="shared" si="18"/>
        <v>54.32</v>
      </c>
      <c r="H77" s="207">
        <v>54.32</v>
      </c>
      <c r="I77" s="62">
        <v>51.944000000000003</v>
      </c>
      <c r="J77" s="62">
        <v>106.57</v>
      </c>
      <c r="K77" s="62">
        <v>26.26</v>
      </c>
      <c r="L77" s="62">
        <v>0</v>
      </c>
      <c r="M77" s="62">
        <v>0</v>
      </c>
      <c r="N77" s="192">
        <f>+BN_InfraMR[[#This Row],[A.03.1 -  Longitud de Vías de Explotación No Electrificadas Troncales y Ramales (vía principal) (km)]]+BN_InfraMR[[#This Row],[A.04.1 -  Longitud de Vías de Explotación Electrificadas Troncales y Ramales (vía principal) (km)]]</f>
        <v>106.57</v>
      </c>
      <c r="O77" s="207">
        <v>106.57</v>
      </c>
      <c r="P77" s="59">
        <v>15</v>
      </c>
      <c r="Q77" s="59">
        <v>7</v>
      </c>
      <c r="R77" s="59">
        <v>0</v>
      </c>
      <c r="S77" s="211">
        <f t="shared" si="13"/>
        <v>22</v>
      </c>
      <c r="T77" s="211">
        <v>22</v>
      </c>
      <c r="U77" s="59">
        <v>0</v>
      </c>
      <c r="V77" s="59">
        <v>41</v>
      </c>
      <c r="W77" s="59">
        <v>1</v>
      </c>
      <c r="X77" s="59">
        <v>4</v>
      </c>
      <c r="Y77" s="59">
        <v>0</v>
      </c>
      <c r="Z77" s="217">
        <f t="shared" si="14"/>
        <v>46</v>
      </c>
      <c r="AA77" s="59">
        <v>10</v>
      </c>
      <c r="AB77" s="59">
        <v>9</v>
      </c>
      <c r="AC77" s="59">
        <f>+BN_InfraMR[[#This Row],[Total Pasos Vehiculares a Nivel]]</f>
        <v>46</v>
      </c>
      <c r="AD77" s="217">
        <f t="shared" si="15"/>
        <v>65</v>
      </c>
      <c r="AE77" s="59">
        <v>1</v>
      </c>
      <c r="AF77" s="59">
        <v>10</v>
      </c>
      <c r="AG77" s="59">
        <v>30</v>
      </c>
      <c r="AH77" s="217">
        <f t="shared" si="16"/>
        <v>41</v>
      </c>
      <c r="AI77" s="62">
        <v>47</v>
      </c>
      <c r="AJ77" s="62">
        <v>7.32</v>
      </c>
      <c r="AK77" s="62">
        <v>0</v>
      </c>
      <c r="AL77" s="224">
        <f t="shared" si="17"/>
        <v>54.32</v>
      </c>
      <c r="AM77" s="59">
        <v>0</v>
      </c>
      <c r="AN77" s="59">
        <v>20</v>
      </c>
      <c r="AO77" s="59">
        <v>0</v>
      </c>
      <c r="AP77" s="230">
        <f t="shared" si="19"/>
        <v>20</v>
      </c>
      <c r="AQ77" s="59">
        <v>0</v>
      </c>
      <c r="AR77" s="59">
        <v>0</v>
      </c>
      <c r="AS77" s="59">
        <v>0</v>
      </c>
      <c r="AT77" s="230">
        <f t="shared" si="20"/>
        <v>0</v>
      </c>
      <c r="AU77" s="59">
        <v>0</v>
      </c>
      <c r="AV77" s="59">
        <v>0</v>
      </c>
      <c r="AW77" s="59">
        <v>0</v>
      </c>
      <c r="AX77" s="230">
        <f t="shared" si="21"/>
        <v>0</v>
      </c>
      <c r="AY77" s="59">
        <v>66</v>
      </c>
      <c r="AZ77" s="59">
        <v>47</v>
      </c>
      <c r="BA77" s="59">
        <v>0</v>
      </c>
      <c r="BB77" s="59">
        <v>0</v>
      </c>
      <c r="BC77" s="230">
        <f>SUM(AY77:BB77)</f>
        <v>113</v>
      </c>
      <c r="BD77" s="380">
        <v>0</v>
      </c>
      <c r="BE77" s="59">
        <v>2</v>
      </c>
      <c r="BF77" s="59">
        <v>38</v>
      </c>
      <c r="BG77" s="239">
        <v>1000</v>
      </c>
    </row>
    <row r="78" spans="1:59">
      <c r="A78" s="59">
        <v>1999</v>
      </c>
      <c r="B78" s="59" t="s">
        <v>65</v>
      </c>
      <c r="C78" s="62">
        <v>2.0699999999999998</v>
      </c>
      <c r="D78" s="62">
        <v>52.25</v>
      </c>
      <c r="E78" s="62">
        <v>0</v>
      </c>
      <c r="F78" s="62">
        <v>0</v>
      </c>
      <c r="G78" s="207">
        <f t="shared" si="18"/>
        <v>54.32</v>
      </c>
      <c r="H78" s="207">
        <v>54.32</v>
      </c>
      <c r="I78" s="62">
        <v>51.944000000000003</v>
      </c>
      <c r="J78" s="62">
        <v>106.57</v>
      </c>
      <c r="K78" s="62">
        <v>26.26</v>
      </c>
      <c r="L78" s="62">
        <v>0</v>
      </c>
      <c r="M78" s="62">
        <v>0</v>
      </c>
      <c r="N78" s="192">
        <f>+BN_InfraMR[[#This Row],[A.03.1 -  Longitud de Vías de Explotación No Electrificadas Troncales y Ramales (vía principal) (km)]]+BN_InfraMR[[#This Row],[A.04.1 -  Longitud de Vías de Explotación Electrificadas Troncales y Ramales (vía principal) (km)]]</f>
        <v>106.57</v>
      </c>
      <c r="O78" s="207">
        <v>106.57</v>
      </c>
      <c r="P78" s="59">
        <v>15</v>
      </c>
      <c r="Q78" s="59">
        <v>7</v>
      </c>
      <c r="R78" s="59">
        <v>0</v>
      </c>
      <c r="S78" s="211">
        <f t="shared" si="13"/>
        <v>22</v>
      </c>
      <c r="T78" s="211">
        <v>22</v>
      </c>
      <c r="U78" s="59">
        <v>0</v>
      </c>
      <c r="V78" s="59">
        <v>41</v>
      </c>
      <c r="W78" s="59">
        <v>1</v>
      </c>
      <c r="X78" s="59">
        <v>4</v>
      </c>
      <c r="Y78" s="59">
        <v>0</v>
      </c>
      <c r="Z78" s="217">
        <f t="shared" si="14"/>
        <v>46</v>
      </c>
      <c r="AA78" s="59">
        <v>10</v>
      </c>
      <c r="AB78" s="59">
        <v>9</v>
      </c>
      <c r="AC78" s="59">
        <f>+BN_InfraMR[[#This Row],[Total Pasos Vehiculares a Nivel]]</f>
        <v>46</v>
      </c>
      <c r="AD78" s="217">
        <f t="shared" si="15"/>
        <v>65</v>
      </c>
      <c r="AE78" s="59">
        <v>1</v>
      </c>
      <c r="AF78" s="59">
        <v>10</v>
      </c>
      <c r="AG78" s="59">
        <v>30</v>
      </c>
      <c r="AH78" s="217">
        <f t="shared" si="16"/>
        <v>41</v>
      </c>
      <c r="AI78" s="62">
        <v>47</v>
      </c>
      <c r="AJ78" s="62">
        <v>7.32</v>
      </c>
      <c r="AK78" s="62">
        <v>0</v>
      </c>
      <c r="AL78" s="224">
        <f t="shared" si="17"/>
        <v>54.32</v>
      </c>
      <c r="AM78" s="59">
        <v>0</v>
      </c>
      <c r="AN78" s="59">
        <v>20</v>
      </c>
      <c r="AO78" s="59">
        <v>0</v>
      </c>
      <c r="AP78" s="230">
        <f t="shared" si="19"/>
        <v>20</v>
      </c>
      <c r="AQ78" s="59">
        <v>0</v>
      </c>
      <c r="AR78" s="59">
        <v>0</v>
      </c>
      <c r="AS78" s="59">
        <v>0</v>
      </c>
      <c r="AT78" s="230">
        <f t="shared" si="20"/>
        <v>0</v>
      </c>
      <c r="AU78" s="59">
        <v>0</v>
      </c>
      <c r="AV78" s="59">
        <v>0</v>
      </c>
      <c r="AW78" s="59">
        <v>0</v>
      </c>
      <c r="AX78" s="230">
        <f t="shared" si="21"/>
        <v>0</v>
      </c>
      <c r="AY78" s="59">
        <v>66</v>
      </c>
      <c r="AZ78" s="59">
        <v>47</v>
      </c>
      <c r="BA78" s="59">
        <v>0</v>
      </c>
      <c r="BB78" s="59">
        <v>0</v>
      </c>
      <c r="BC78" s="230">
        <f>SUM(AY78:BB78)</f>
        <v>113</v>
      </c>
      <c r="BD78" s="380">
        <v>0</v>
      </c>
      <c r="BE78" s="59">
        <v>2</v>
      </c>
      <c r="BF78" s="59">
        <v>38</v>
      </c>
      <c r="BG78" s="239">
        <v>1000</v>
      </c>
    </row>
    <row r="79" spans="1:59">
      <c r="A79" s="59">
        <v>1999</v>
      </c>
      <c r="B79" s="59" t="s">
        <v>66</v>
      </c>
      <c r="C79" s="62">
        <v>2.0699999999999998</v>
      </c>
      <c r="D79" s="62">
        <v>52.25</v>
      </c>
      <c r="E79" s="62">
        <v>0</v>
      </c>
      <c r="F79" s="62">
        <v>0</v>
      </c>
      <c r="G79" s="207">
        <f t="shared" si="18"/>
        <v>54.32</v>
      </c>
      <c r="H79" s="207">
        <v>54.32</v>
      </c>
      <c r="I79" s="62">
        <v>51.944000000000003</v>
      </c>
      <c r="J79" s="62">
        <v>106.57</v>
      </c>
      <c r="K79" s="62">
        <v>26.26</v>
      </c>
      <c r="L79" s="62">
        <v>0</v>
      </c>
      <c r="M79" s="62">
        <v>0</v>
      </c>
      <c r="N79" s="192">
        <f>+BN_InfraMR[[#This Row],[A.03.1 -  Longitud de Vías de Explotación No Electrificadas Troncales y Ramales (vía principal) (km)]]+BN_InfraMR[[#This Row],[A.04.1 -  Longitud de Vías de Explotación Electrificadas Troncales y Ramales (vía principal) (km)]]</f>
        <v>106.57</v>
      </c>
      <c r="O79" s="207">
        <v>106.57</v>
      </c>
      <c r="P79" s="59">
        <v>15</v>
      </c>
      <c r="Q79" s="59">
        <v>7</v>
      </c>
      <c r="R79" s="59">
        <v>0</v>
      </c>
      <c r="S79" s="211">
        <f t="shared" si="13"/>
        <v>22</v>
      </c>
      <c r="T79" s="211">
        <v>22</v>
      </c>
      <c r="U79" s="59">
        <v>0</v>
      </c>
      <c r="V79" s="59">
        <v>41</v>
      </c>
      <c r="W79" s="59">
        <v>1</v>
      </c>
      <c r="X79" s="59">
        <v>4</v>
      </c>
      <c r="Y79" s="59">
        <v>0</v>
      </c>
      <c r="Z79" s="217">
        <f t="shared" si="14"/>
        <v>46</v>
      </c>
      <c r="AA79" s="59">
        <v>10</v>
      </c>
      <c r="AB79" s="59">
        <v>9</v>
      </c>
      <c r="AC79" s="59">
        <f>+BN_InfraMR[[#This Row],[Total Pasos Vehiculares a Nivel]]</f>
        <v>46</v>
      </c>
      <c r="AD79" s="217">
        <f t="shared" si="15"/>
        <v>65</v>
      </c>
      <c r="AE79" s="59">
        <v>1</v>
      </c>
      <c r="AF79" s="59">
        <v>10</v>
      </c>
      <c r="AG79" s="59">
        <v>30</v>
      </c>
      <c r="AH79" s="217">
        <f t="shared" si="16"/>
        <v>41</v>
      </c>
      <c r="AI79" s="62">
        <v>47</v>
      </c>
      <c r="AJ79" s="62">
        <v>7.32</v>
      </c>
      <c r="AK79" s="62">
        <v>0</v>
      </c>
      <c r="AL79" s="224">
        <f t="shared" si="17"/>
        <v>54.32</v>
      </c>
      <c r="AM79" s="59">
        <v>0</v>
      </c>
      <c r="AN79" s="59">
        <v>20</v>
      </c>
      <c r="AO79" s="59">
        <v>0</v>
      </c>
      <c r="AP79" s="230">
        <f t="shared" si="19"/>
        <v>20</v>
      </c>
      <c r="AQ79" s="59">
        <v>0</v>
      </c>
      <c r="AR79" s="59">
        <v>0</v>
      </c>
      <c r="AS79" s="59">
        <v>0</v>
      </c>
      <c r="AT79" s="230">
        <f t="shared" si="20"/>
        <v>0</v>
      </c>
      <c r="AU79" s="59">
        <v>0</v>
      </c>
      <c r="AV79" s="59">
        <v>0</v>
      </c>
      <c r="AW79" s="59">
        <v>0</v>
      </c>
      <c r="AX79" s="230">
        <f t="shared" si="21"/>
        <v>0</v>
      </c>
      <c r="AY79" s="59">
        <v>66</v>
      </c>
      <c r="AZ79" s="59">
        <v>47</v>
      </c>
      <c r="BA79" s="59">
        <v>0</v>
      </c>
      <c r="BB79" s="59">
        <v>0</v>
      </c>
      <c r="BC79" s="230">
        <f>SUM(AY79:BB79)</f>
        <v>113</v>
      </c>
      <c r="BD79" s="380">
        <v>0</v>
      </c>
      <c r="BE79" s="59">
        <v>2</v>
      </c>
      <c r="BF79" s="59">
        <v>38</v>
      </c>
      <c r="BG79" s="239">
        <v>1000</v>
      </c>
    </row>
    <row r="80" spans="1:59">
      <c r="A80" s="59">
        <v>1999</v>
      </c>
      <c r="B80" s="59" t="s">
        <v>67</v>
      </c>
      <c r="C80" s="62">
        <v>2.0699999999999998</v>
      </c>
      <c r="D80" s="62">
        <v>52.25</v>
      </c>
      <c r="E80" s="62">
        <v>0</v>
      </c>
      <c r="F80" s="62">
        <v>0</v>
      </c>
      <c r="G80" s="207">
        <f t="shared" si="18"/>
        <v>54.32</v>
      </c>
      <c r="H80" s="207">
        <v>54.32</v>
      </c>
      <c r="I80" s="62">
        <v>51.944000000000003</v>
      </c>
      <c r="J80" s="62">
        <v>106.57</v>
      </c>
      <c r="K80" s="62">
        <v>26.26</v>
      </c>
      <c r="L80" s="62">
        <v>0</v>
      </c>
      <c r="M80" s="62">
        <v>0</v>
      </c>
      <c r="N80" s="192">
        <f>+BN_InfraMR[[#This Row],[A.03.1 -  Longitud de Vías de Explotación No Electrificadas Troncales y Ramales (vía principal) (km)]]+BN_InfraMR[[#This Row],[A.04.1 -  Longitud de Vías de Explotación Electrificadas Troncales y Ramales (vía principal) (km)]]</f>
        <v>106.57</v>
      </c>
      <c r="O80" s="207">
        <v>106.57</v>
      </c>
      <c r="P80" s="59">
        <v>15</v>
      </c>
      <c r="Q80" s="59">
        <v>7</v>
      </c>
      <c r="R80" s="59">
        <v>0</v>
      </c>
      <c r="S80" s="211">
        <f t="shared" si="13"/>
        <v>22</v>
      </c>
      <c r="T80" s="211">
        <v>22</v>
      </c>
      <c r="U80" s="59">
        <v>0</v>
      </c>
      <c r="V80" s="59">
        <v>41</v>
      </c>
      <c r="W80" s="59">
        <v>1</v>
      </c>
      <c r="X80" s="59">
        <v>4</v>
      </c>
      <c r="Y80" s="59">
        <v>0</v>
      </c>
      <c r="Z80" s="217">
        <f t="shared" si="14"/>
        <v>46</v>
      </c>
      <c r="AA80" s="59">
        <v>10</v>
      </c>
      <c r="AB80" s="59">
        <v>9</v>
      </c>
      <c r="AC80" s="59">
        <f>+BN_InfraMR[[#This Row],[Total Pasos Vehiculares a Nivel]]</f>
        <v>46</v>
      </c>
      <c r="AD80" s="217">
        <f t="shared" si="15"/>
        <v>65</v>
      </c>
      <c r="AE80" s="59">
        <v>1</v>
      </c>
      <c r="AF80" s="59">
        <v>10</v>
      </c>
      <c r="AG80" s="59">
        <v>30</v>
      </c>
      <c r="AH80" s="217">
        <f t="shared" si="16"/>
        <v>41</v>
      </c>
      <c r="AI80" s="62">
        <v>47</v>
      </c>
      <c r="AJ80" s="62">
        <v>7.32</v>
      </c>
      <c r="AK80" s="62">
        <v>0</v>
      </c>
      <c r="AL80" s="224">
        <f t="shared" si="17"/>
        <v>54.32</v>
      </c>
      <c r="AM80" s="59">
        <v>0</v>
      </c>
      <c r="AN80" s="59">
        <v>20</v>
      </c>
      <c r="AO80" s="59">
        <v>0</v>
      </c>
      <c r="AP80" s="230">
        <f t="shared" si="19"/>
        <v>20</v>
      </c>
      <c r="AQ80" s="59">
        <v>0</v>
      </c>
      <c r="AR80" s="59">
        <v>0</v>
      </c>
      <c r="AS80" s="59">
        <v>0</v>
      </c>
      <c r="AT80" s="230">
        <f t="shared" si="20"/>
        <v>0</v>
      </c>
      <c r="AU80" s="59">
        <v>0</v>
      </c>
      <c r="AV80" s="59">
        <v>0</v>
      </c>
      <c r="AW80" s="59">
        <v>0</v>
      </c>
      <c r="AX80" s="230">
        <f t="shared" si="21"/>
        <v>0</v>
      </c>
      <c r="AY80" s="59">
        <v>66</v>
      </c>
      <c r="AZ80" s="59">
        <v>47</v>
      </c>
      <c r="BA80" s="59">
        <v>0</v>
      </c>
      <c r="BB80" s="59">
        <v>0</v>
      </c>
      <c r="BC80" s="230">
        <f>SUM(AY80:BB80)</f>
        <v>113</v>
      </c>
      <c r="BD80" s="380">
        <v>0</v>
      </c>
      <c r="BE80" s="59">
        <v>2</v>
      </c>
      <c r="BF80" s="59">
        <v>38</v>
      </c>
      <c r="BG80" s="239">
        <v>1000</v>
      </c>
    </row>
    <row r="81" spans="1:59">
      <c r="A81" s="59">
        <v>1999</v>
      </c>
      <c r="B81" s="59" t="s">
        <v>68</v>
      </c>
      <c r="C81" s="62">
        <v>2.0699999999999998</v>
      </c>
      <c r="D81" s="62">
        <v>52.25</v>
      </c>
      <c r="E81" s="62">
        <v>0</v>
      </c>
      <c r="F81" s="62">
        <v>0</v>
      </c>
      <c r="G81" s="207">
        <f t="shared" si="18"/>
        <v>54.32</v>
      </c>
      <c r="H81" s="207">
        <v>54.32</v>
      </c>
      <c r="I81" s="62">
        <v>51.944000000000003</v>
      </c>
      <c r="J81" s="62">
        <v>106.57</v>
      </c>
      <c r="K81" s="62">
        <v>26.26</v>
      </c>
      <c r="L81" s="62">
        <v>0</v>
      </c>
      <c r="M81" s="62">
        <v>0</v>
      </c>
      <c r="N81" s="192">
        <f>+BN_InfraMR[[#This Row],[A.03.1 -  Longitud de Vías de Explotación No Electrificadas Troncales y Ramales (vía principal) (km)]]+BN_InfraMR[[#This Row],[A.04.1 -  Longitud de Vías de Explotación Electrificadas Troncales y Ramales (vía principal) (km)]]</f>
        <v>106.57</v>
      </c>
      <c r="O81" s="207">
        <v>106.57</v>
      </c>
      <c r="P81" s="59">
        <v>15</v>
      </c>
      <c r="Q81" s="59">
        <v>7</v>
      </c>
      <c r="R81" s="59">
        <v>0</v>
      </c>
      <c r="S81" s="211">
        <f t="shared" si="13"/>
        <v>22</v>
      </c>
      <c r="T81" s="211">
        <v>22</v>
      </c>
      <c r="U81" s="59">
        <v>0</v>
      </c>
      <c r="V81" s="59">
        <v>41</v>
      </c>
      <c r="W81" s="59">
        <v>1</v>
      </c>
      <c r="X81" s="59">
        <v>4</v>
      </c>
      <c r="Y81" s="59">
        <v>0</v>
      </c>
      <c r="Z81" s="217">
        <f t="shared" si="14"/>
        <v>46</v>
      </c>
      <c r="AA81" s="59">
        <v>10</v>
      </c>
      <c r="AB81" s="59">
        <v>9</v>
      </c>
      <c r="AC81" s="59">
        <f>+BN_InfraMR[[#This Row],[Total Pasos Vehiculares a Nivel]]</f>
        <v>46</v>
      </c>
      <c r="AD81" s="217">
        <f t="shared" si="15"/>
        <v>65</v>
      </c>
      <c r="AE81" s="59">
        <v>1</v>
      </c>
      <c r="AF81" s="59">
        <v>10</v>
      </c>
      <c r="AG81" s="59">
        <v>30</v>
      </c>
      <c r="AH81" s="217">
        <f t="shared" si="16"/>
        <v>41</v>
      </c>
      <c r="AI81" s="62">
        <v>47</v>
      </c>
      <c r="AJ81" s="62">
        <v>7.32</v>
      </c>
      <c r="AK81" s="62">
        <v>0</v>
      </c>
      <c r="AL81" s="224">
        <f t="shared" si="17"/>
        <v>54.32</v>
      </c>
      <c r="AM81" s="59">
        <v>0</v>
      </c>
      <c r="AN81" s="59">
        <v>20</v>
      </c>
      <c r="AO81" s="59">
        <v>0</v>
      </c>
      <c r="AP81" s="230">
        <f t="shared" si="19"/>
        <v>20</v>
      </c>
      <c r="AQ81" s="59">
        <v>0</v>
      </c>
      <c r="AR81" s="59">
        <v>0</v>
      </c>
      <c r="AS81" s="59">
        <v>0</v>
      </c>
      <c r="AT81" s="230">
        <f t="shared" si="20"/>
        <v>0</v>
      </c>
      <c r="AU81" s="59">
        <v>0</v>
      </c>
      <c r="AV81" s="59">
        <v>0</v>
      </c>
      <c r="AW81" s="59">
        <v>0</v>
      </c>
      <c r="AX81" s="230">
        <f t="shared" si="21"/>
        <v>0</v>
      </c>
      <c r="AY81" s="59">
        <v>66</v>
      </c>
      <c r="AZ81" s="59">
        <v>47</v>
      </c>
      <c r="BA81" s="59">
        <v>0</v>
      </c>
      <c r="BB81" s="59">
        <v>0</v>
      </c>
      <c r="BC81" s="230">
        <f>SUM(AY81:BB81)</f>
        <v>113</v>
      </c>
      <c r="BD81" s="380">
        <v>0</v>
      </c>
      <c r="BE81" s="59">
        <v>2</v>
      </c>
      <c r="BF81" s="59">
        <v>38</v>
      </c>
      <c r="BG81" s="239">
        <v>1000</v>
      </c>
    </row>
    <row r="82" spans="1:59">
      <c r="A82" s="59">
        <v>1999</v>
      </c>
      <c r="B82" s="59" t="s">
        <v>69</v>
      </c>
      <c r="C82" s="62">
        <v>2.0699999999999998</v>
      </c>
      <c r="D82" s="62">
        <v>52.25</v>
      </c>
      <c r="E82" s="62">
        <v>0</v>
      </c>
      <c r="F82" s="62">
        <v>0</v>
      </c>
      <c r="G82" s="207">
        <f t="shared" si="18"/>
        <v>54.32</v>
      </c>
      <c r="H82" s="207">
        <v>54.32</v>
      </c>
      <c r="I82" s="62">
        <v>51.944000000000003</v>
      </c>
      <c r="J82" s="62">
        <v>106.57</v>
      </c>
      <c r="K82" s="62">
        <v>26.26</v>
      </c>
      <c r="L82" s="62">
        <v>0</v>
      </c>
      <c r="M82" s="62">
        <v>0</v>
      </c>
      <c r="N82" s="192">
        <f>+BN_InfraMR[[#This Row],[A.03.1 -  Longitud de Vías de Explotación No Electrificadas Troncales y Ramales (vía principal) (km)]]+BN_InfraMR[[#This Row],[A.04.1 -  Longitud de Vías de Explotación Electrificadas Troncales y Ramales (vía principal) (km)]]</f>
        <v>106.57</v>
      </c>
      <c r="O82" s="207">
        <v>106.57</v>
      </c>
      <c r="P82" s="59">
        <v>15</v>
      </c>
      <c r="Q82" s="59">
        <v>7</v>
      </c>
      <c r="R82" s="59">
        <v>0</v>
      </c>
      <c r="S82" s="211">
        <f t="shared" si="13"/>
        <v>22</v>
      </c>
      <c r="T82" s="211">
        <v>22</v>
      </c>
      <c r="U82" s="59">
        <v>0</v>
      </c>
      <c r="V82" s="59">
        <v>41</v>
      </c>
      <c r="W82" s="59">
        <v>1</v>
      </c>
      <c r="X82" s="59">
        <v>4</v>
      </c>
      <c r="Y82" s="59">
        <v>0</v>
      </c>
      <c r="Z82" s="217">
        <f t="shared" si="14"/>
        <v>46</v>
      </c>
      <c r="AA82" s="59">
        <v>10</v>
      </c>
      <c r="AB82" s="59">
        <v>9</v>
      </c>
      <c r="AC82" s="59">
        <f>+BN_InfraMR[[#This Row],[Total Pasos Vehiculares a Nivel]]</f>
        <v>46</v>
      </c>
      <c r="AD82" s="217">
        <f t="shared" si="15"/>
        <v>65</v>
      </c>
      <c r="AE82" s="59">
        <v>1</v>
      </c>
      <c r="AF82" s="59">
        <v>10</v>
      </c>
      <c r="AG82" s="59">
        <v>30</v>
      </c>
      <c r="AH82" s="217">
        <f t="shared" si="16"/>
        <v>41</v>
      </c>
      <c r="AI82" s="62">
        <v>47</v>
      </c>
      <c r="AJ82" s="62">
        <v>7.32</v>
      </c>
      <c r="AK82" s="62">
        <v>0</v>
      </c>
      <c r="AL82" s="224">
        <f t="shared" si="17"/>
        <v>54.32</v>
      </c>
      <c r="AM82" s="59">
        <v>0</v>
      </c>
      <c r="AN82" s="59">
        <v>20</v>
      </c>
      <c r="AO82" s="59">
        <v>0</v>
      </c>
      <c r="AP82" s="230">
        <f t="shared" si="19"/>
        <v>20</v>
      </c>
      <c r="AQ82" s="59">
        <v>0</v>
      </c>
      <c r="AR82" s="59">
        <v>0</v>
      </c>
      <c r="AS82" s="59">
        <v>0</v>
      </c>
      <c r="AT82" s="230">
        <f t="shared" si="20"/>
        <v>0</v>
      </c>
      <c r="AU82" s="59">
        <v>0</v>
      </c>
      <c r="AV82" s="59">
        <v>0</v>
      </c>
      <c r="AW82" s="59">
        <v>0</v>
      </c>
      <c r="AX82" s="230">
        <f t="shared" si="21"/>
        <v>0</v>
      </c>
      <c r="AY82" s="59">
        <v>66</v>
      </c>
      <c r="AZ82" s="59">
        <v>47</v>
      </c>
      <c r="BA82" s="59">
        <v>0</v>
      </c>
      <c r="BB82" s="59">
        <v>0</v>
      </c>
      <c r="BC82" s="230">
        <f>SUM(AY82:BB82)</f>
        <v>113</v>
      </c>
      <c r="BD82" s="380">
        <v>0</v>
      </c>
      <c r="BE82" s="59">
        <v>2</v>
      </c>
      <c r="BF82" s="59">
        <v>38</v>
      </c>
      <c r="BG82" s="239">
        <v>1000</v>
      </c>
    </row>
    <row r="83" spans="1:59">
      <c r="A83" s="59">
        <v>1999</v>
      </c>
      <c r="B83" s="59" t="s">
        <v>70</v>
      </c>
      <c r="C83" s="62">
        <v>2.0699999999999998</v>
      </c>
      <c r="D83" s="62">
        <v>52.25</v>
      </c>
      <c r="E83" s="62">
        <v>0</v>
      </c>
      <c r="F83" s="62">
        <v>0</v>
      </c>
      <c r="G83" s="207">
        <f t="shared" si="18"/>
        <v>54.32</v>
      </c>
      <c r="H83" s="207">
        <v>54.32</v>
      </c>
      <c r="I83" s="62">
        <v>51.944000000000003</v>
      </c>
      <c r="J83" s="62">
        <v>106.57</v>
      </c>
      <c r="K83" s="62">
        <v>26.26</v>
      </c>
      <c r="L83" s="62">
        <v>0</v>
      </c>
      <c r="M83" s="62">
        <v>0</v>
      </c>
      <c r="N83" s="192">
        <f>+BN_InfraMR[[#This Row],[A.03.1 -  Longitud de Vías de Explotación No Electrificadas Troncales y Ramales (vía principal) (km)]]+BN_InfraMR[[#This Row],[A.04.1 -  Longitud de Vías de Explotación Electrificadas Troncales y Ramales (vía principal) (km)]]</f>
        <v>106.57</v>
      </c>
      <c r="O83" s="207">
        <v>106.57</v>
      </c>
      <c r="P83" s="59">
        <v>15</v>
      </c>
      <c r="Q83" s="59">
        <v>7</v>
      </c>
      <c r="R83" s="59">
        <v>0</v>
      </c>
      <c r="S83" s="211">
        <f t="shared" si="13"/>
        <v>22</v>
      </c>
      <c r="T83" s="211">
        <v>22</v>
      </c>
      <c r="U83" s="59">
        <v>0</v>
      </c>
      <c r="V83" s="59">
        <v>41</v>
      </c>
      <c r="W83" s="59">
        <v>1</v>
      </c>
      <c r="X83" s="59">
        <v>4</v>
      </c>
      <c r="Y83" s="59">
        <v>0</v>
      </c>
      <c r="Z83" s="217">
        <f t="shared" si="14"/>
        <v>46</v>
      </c>
      <c r="AA83" s="59">
        <v>10</v>
      </c>
      <c r="AB83" s="59">
        <v>9</v>
      </c>
      <c r="AC83" s="59">
        <f>+BN_InfraMR[[#This Row],[Total Pasos Vehiculares a Nivel]]</f>
        <v>46</v>
      </c>
      <c r="AD83" s="217">
        <f t="shared" si="15"/>
        <v>65</v>
      </c>
      <c r="AE83" s="59">
        <v>1</v>
      </c>
      <c r="AF83" s="59">
        <v>10</v>
      </c>
      <c r="AG83" s="59">
        <v>30</v>
      </c>
      <c r="AH83" s="217">
        <f t="shared" si="16"/>
        <v>41</v>
      </c>
      <c r="AI83" s="62">
        <v>47</v>
      </c>
      <c r="AJ83" s="62">
        <v>7.32</v>
      </c>
      <c r="AK83" s="62">
        <v>0</v>
      </c>
      <c r="AL83" s="224">
        <f t="shared" si="17"/>
        <v>54.32</v>
      </c>
      <c r="AM83" s="59">
        <v>0</v>
      </c>
      <c r="AN83" s="59">
        <v>20</v>
      </c>
      <c r="AO83" s="59">
        <v>0</v>
      </c>
      <c r="AP83" s="230">
        <f t="shared" si="19"/>
        <v>20</v>
      </c>
      <c r="AQ83" s="59">
        <v>0</v>
      </c>
      <c r="AR83" s="59">
        <v>0</v>
      </c>
      <c r="AS83" s="59">
        <v>0</v>
      </c>
      <c r="AT83" s="230">
        <f t="shared" si="20"/>
        <v>0</v>
      </c>
      <c r="AU83" s="59">
        <v>0</v>
      </c>
      <c r="AV83" s="59">
        <v>0</v>
      </c>
      <c r="AW83" s="59">
        <v>0</v>
      </c>
      <c r="AX83" s="230">
        <f t="shared" si="21"/>
        <v>0</v>
      </c>
      <c r="AY83" s="59">
        <v>66</v>
      </c>
      <c r="AZ83" s="59">
        <v>47</v>
      </c>
      <c r="BA83" s="59">
        <v>0</v>
      </c>
      <c r="BB83" s="59">
        <v>0</v>
      </c>
      <c r="BC83" s="230">
        <f>SUM(AY83:BB83)</f>
        <v>113</v>
      </c>
      <c r="BD83" s="380">
        <v>0</v>
      </c>
      <c r="BE83" s="59">
        <v>2</v>
      </c>
      <c r="BF83" s="59">
        <v>38</v>
      </c>
      <c r="BG83" s="239">
        <v>1000</v>
      </c>
    </row>
    <row r="84" spans="1:59">
      <c r="A84" s="59">
        <v>1999</v>
      </c>
      <c r="B84" s="59" t="s">
        <v>71</v>
      </c>
      <c r="C84" s="62">
        <v>2.0699999999999998</v>
      </c>
      <c r="D84" s="62">
        <v>52.25</v>
      </c>
      <c r="E84" s="62">
        <v>0</v>
      </c>
      <c r="F84" s="62">
        <v>0</v>
      </c>
      <c r="G84" s="207">
        <f t="shared" si="18"/>
        <v>54.32</v>
      </c>
      <c r="H84" s="207">
        <v>54.32</v>
      </c>
      <c r="I84" s="62">
        <v>51.944000000000003</v>
      </c>
      <c r="J84" s="62">
        <v>106.57</v>
      </c>
      <c r="K84" s="62">
        <v>26.26</v>
      </c>
      <c r="L84" s="62">
        <v>0</v>
      </c>
      <c r="M84" s="62">
        <v>0</v>
      </c>
      <c r="N84" s="192">
        <f>+BN_InfraMR[[#This Row],[A.03.1 -  Longitud de Vías de Explotación No Electrificadas Troncales y Ramales (vía principal) (km)]]+BN_InfraMR[[#This Row],[A.04.1 -  Longitud de Vías de Explotación Electrificadas Troncales y Ramales (vía principal) (km)]]</f>
        <v>106.57</v>
      </c>
      <c r="O84" s="207">
        <v>106.57</v>
      </c>
      <c r="P84" s="59">
        <v>15</v>
      </c>
      <c r="Q84" s="59">
        <v>7</v>
      </c>
      <c r="R84" s="59">
        <v>0</v>
      </c>
      <c r="S84" s="211">
        <f t="shared" si="13"/>
        <v>22</v>
      </c>
      <c r="T84" s="211">
        <v>22</v>
      </c>
      <c r="U84" s="59">
        <v>0</v>
      </c>
      <c r="V84" s="59">
        <v>41</v>
      </c>
      <c r="W84" s="59">
        <v>1</v>
      </c>
      <c r="X84" s="59">
        <v>4</v>
      </c>
      <c r="Y84" s="59">
        <v>0</v>
      </c>
      <c r="Z84" s="217">
        <f t="shared" si="14"/>
        <v>46</v>
      </c>
      <c r="AA84" s="59">
        <v>10</v>
      </c>
      <c r="AB84" s="59">
        <v>9</v>
      </c>
      <c r="AC84" s="59">
        <f>+BN_InfraMR[[#This Row],[Total Pasos Vehiculares a Nivel]]</f>
        <v>46</v>
      </c>
      <c r="AD84" s="217">
        <f t="shared" si="15"/>
        <v>65</v>
      </c>
      <c r="AE84" s="59">
        <v>1</v>
      </c>
      <c r="AF84" s="59">
        <v>10</v>
      </c>
      <c r="AG84" s="59">
        <v>30</v>
      </c>
      <c r="AH84" s="217">
        <f t="shared" si="16"/>
        <v>41</v>
      </c>
      <c r="AI84" s="62">
        <v>47</v>
      </c>
      <c r="AJ84" s="62">
        <v>7.32</v>
      </c>
      <c r="AK84" s="62">
        <v>0</v>
      </c>
      <c r="AL84" s="224">
        <f t="shared" si="17"/>
        <v>54.32</v>
      </c>
      <c r="AM84" s="59">
        <v>0</v>
      </c>
      <c r="AN84" s="59">
        <v>20</v>
      </c>
      <c r="AO84" s="59">
        <v>0</v>
      </c>
      <c r="AP84" s="230">
        <f t="shared" si="19"/>
        <v>20</v>
      </c>
      <c r="AQ84" s="59">
        <v>0</v>
      </c>
      <c r="AR84" s="59">
        <v>0</v>
      </c>
      <c r="AS84" s="59">
        <v>0</v>
      </c>
      <c r="AT84" s="230">
        <f t="shared" si="20"/>
        <v>0</v>
      </c>
      <c r="AU84" s="59">
        <v>0</v>
      </c>
      <c r="AV84" s="59">
        <v>0</v>
      </c>
      <c r="AW84" s="59">
        <v>0</v>
      </c>
      <c r="AX84" s="230">
        <f t="shared" si="21"/>
        <v>0</v>
      </c>
      <c r="AY84" s="59">
        <v>66</v>
      </c>
      <c r="AZ84" s="59">
        <v>47</v>
      </c>
      <c r="BA84" s="59">
        <v>0</v>
      </c>
      <c r="BB84" s="59">
        <v>0</v>
      </c>
      <c r="BC84" s="230">
        <f>SUM(AY84:BB84)</f>
        <v>113</v>
      </c>
      <c r="BD84" s="380">
        <v>0</v>
      </c>
      <c r="BE84" s="59">
        <v>2</v>
      </c>
      <c r="BF84" s="59">
        <v>38</v>
      </c>
      <c r="BG84" s="239">
        <v>1000</v>
      </c>
    </row>
    <row r="85" spans="1:59">
      <c r="A85" s="59">
        <v>1999</v>
      </c>
      <c r="B85" s="59" t="s">
        <v>72</v>
      </c>
      <c r="C85" s="62">
        <v>2.0699999999999998</v>
      </c>
      <c r="D85" s="62">
        <v>52.25</v>
      </c>
      <c r="E85" s="62">
        <v>0</v>
      </c>
      <c r="F85" s="62">
        <v>0</v>
      </c>
      <c r="G85" s="207">
        <f t="shared" si="18"/>
        <v>54.32</v>
      </c>
      <c r="H85" s="207">
        <v>54.32</v>
      </c>
      <c r="I85" s="62">
        <v>51.944000000000003</v>
      </c>
      <c r="J85" s="62">
        <v>106.57</v>
      </c>
      <c r="K85" s="62">
        <v>26.26</v>
      </c>
      <c r="L85" s="62">
        <v>0</v>
      </c>
      <c r="M85" s="62">
        <v>0</v>
      </c>
      <c r="N85" s="192">
        <f>+BN_InfraMR[[#This Row],[A.03.1 -  Longitud de Vías de Explotación No Electrificadas Troncales y Ramales (vía principal) (km)]]+BN_InfraMR[[#This Row],[A.04.1 -  Longitud de Vías de Explotación Electrificadas Troncales y Ramales (vía principal) (km)]]</f>
        <v>106.57</v>
      </c>
      <c r="O85" s="207">
        <v>106.57</v>
      </c>
      <c r="P85" s="59">
        <v>15</v>
      </c>
      <c r="Q85" s="59">
        <v>7</v>
      </c>
      <c r="R85" s="59">
        <v>0</v>
      </c>
      <c r="S85" s="211">
        <f t="shared" si="13"/>
        <v>22</v>
      </c>
      <c r="T85" s="211">
        <v>22</v>
      </c>
      <c r="U85" s="59">
        <v>0</v>
      </c>
      <c r="V85" s="59">
        <v>41</v>
      </c>
      <c r="W85" s="59">
        <v>1</v>
      </c>
      <c r="X85" s="59">
        <v>4</v>
      </c>
      <c r="Y85" s="59">
        <v>0</v>
      </c>
      <c r="Z85" s="217">
        <f t="shared" si="14"/>
        <v>46</v>
      </c>
      <c r="AA85" s="59">
        <v>10</v>
      </c>
      <c r="AB85" s="59">
        <v>9</v>
      </c>
      <c r="AC85" s="59">
        <f>+BN_InfraMR[[#This Row],[Total Pasos Vehiculares a Nivel]]</f>
        <v>46</v>
      </c>
      <c r="AD85" s="217">
        <f t="shared" si="15"/>
        <v>65</v>
      </c>
      <c r="AE85" s="59">
        <v>1</v>
      </c>
      <c r="AF85" s="59">
        <v>10</v>
      </c>
      <c r="AG85" s="59">
        <v>30</v>
      </c>
      <c r="AH85" s="217">
        <f t="shared" si="16"/>
        <v>41</v>
      </c>
      <c r="AI85" s="62">
        <v>47</v>
      </c>
      <c r="AJ85" s="62">
        <v>7.32</v>
      </c>
      <c r="AK85" s="62">
        <v>0</v>
      </c>
      <c r="AL85" s="224">
        <f t="shared" si="17"/>
        <v>54.32</v>
      </c>
      <c r="AM85" s="59">
        <v>0</v>
      </c>
      <c r="AN85" s="59">
        <v>20</v>
      </c>
      <c r="AO85" s="59">
        <v>0</v>
      </c>
      <c r="AP85" s="230">
        <f t="shared" si="19"/>
        <v>20</v>
      </c>
      <c r="AQ85" s="59">
        <v>0</v>
      </c>
      <c r="AR85" s="59">
        <v>0</v>
      </c>
      <c r="AS85" s="59">
        <v>0</v>
      </c>
      <c r="AT85" s="230">
        <f t="shared" si="20"/>
        <v>0</v>
      </c>
      <c r="AU85" s="59">
        <v>0</v>
      </c>
      <c r="AV85" s="59">
        <v>0</v>
      </c>
      <c r="AW85" s="59">
        <v>0</v>
      </c>
      <c r="AX85" s="230">
        <f t="shared" si="21"/>
        <v>0</v>
      </c>
      <c r="AY85" s="59">
        <v>66</v>
      </c>
      <c r="AZ85" s="59">
        <v>47</v>
      </c>
      <c r="BA85" s="59">
        <v>0</v>
      </c>
      <c r="BB85" s="59">
        <v>0</v>
      </c>
      <c r="BC85" s="230">
        <f>SUM(AY85:BB85)</f>
        <v>113</v>
      </c>
      <c r="BD85" s="380">
        <v>0</v>
      </c>
      <c r="BE85" s="59">
        <v>2</v>
      </c>
      <c r="BF85" s="59">
        <v>38</v>
      </c>
      <c r="BG85" s="239">
        <v>1000</v>
      </c>
    </row>
    <row r="86" spans="1:59">
      <c r="A86" s="59">
        <v>2000</v>
      </c>
      <c r="B86" s="59" t="s">
        <v>61</v>
      </c>
      <c r="C86" s="62">
        <v>2.0699999999999998</v>
      </c>
      <c r="D86" s="62">
        <v>52.25</v>
      </c>
      <c r="E86" s="62">
        <v>0</v>
      </c>
      <c r="F86" s="62">
        <v>0</v>
      </c>
      <c r="G86" s="207">
        <f t="shared" si="18"/>
        <v>54.32</v>
      </c>
      <c r="H86" s="207">
        <v>54.32</v>
      </c>
      <c r="I86" s="62">
        <v>51.944000000000003</v>
      </c>
      <c r="J86" s="62">
        <v>106.57</v>
      </c>
      <c r="K86" s="62">
        <v>26.26</v>
      </c>
      <c r="L86" s="62">
        <v>0</v>
      </c>
      <c r="M86" s="62">
        <v>0</v>
      </c>
      <c r="N86" s="192">
        <f>+BN_InfraMR[[#This Row],[A.03.1 -  Longitud de Vías de Explotación No Electrificadas Troncales y Ramales (vía principal) (km)]]+BN_InfraMR[[#This Row],[A.04.1 -  Longitud de Vías de Explotación Electrificadas Troncales y Ramales (vía principal) (km)]]</f>
        <v>106.57</v>
      </c>
      <c r="O86" s="207">
        <v>106.57</v>
      </c>
      <c r="P86" s="59">
        <v>15</v>
      </c>
      <c r="Q86" s="59">
        <v>7</v>
      </c>
      <c r="R86" s="59">
        <v>0</v>
      </c>
      <c r="S86" s="211">
        <f t="shared" si="13"/>
        <v>22</v>
      </c>
      <c r="T86" s="211">
        <v>22</v>
      </c>
      <c r="U86" s="59">
        <v>0</v>
      </c>
      <c r="V86" s="59">
        <v>41</v>
      </c>
      <c r="W86" s="59">
        <v>1</v>
      </c>
      <c r="X86" s="59">
        <v>4</v>
      </c>
      <c r="Y86" s="59">
        <v>0</v>
      </c>
      <c r="Z86" s="217">
        <f t="shared" si="14"/>
        <v>46</v>
      </c>
      <c r="AA86" s="59">
        <v>14</v>
      </c>
      <c r="AB86" s="59">
        <v>10</v>
      </c>
      <c r="AC86" s="59">
        <f>+BN_InfraMR[[#This Row],[Total Pasos Vehiculares a Nivel]]</f>
        <v>46</v>
      </c>
      <c r="AD86" s="217">
        <f t="shared" si="15"/>
        <v>70</v>
      </c>
      <c r="AE86" s="59">
        <v>1</v>
      </c>
      <c r="AF86" s="59">
        <v>9</v>
      </c>
      <c r="AG86" s="59">
        <v>49</v>
      </c>
      <c r="AH86" s="217">
        <f t="shared" si="16"/>
        <v>59</v>
      </c>
      <c r="AI86" s="62">
        <v>47</v>
      </c>
      <c r="AJ86" s="62">
        <v>7.32</v>
      </c>
      <c r="AK86" s="62">
        <v>0</v>
      </c>
      <c r="AL86" s="224">
        <f t="shared" si="17"/>
        <v>54.32</v>
      </c>
      <c r="AM86" s="59">
        <v>0</v>
      </c>
      <c r="AN86" s="59">
        <v>20</v>
      </c>
      <c r="AO86" s="59">
        <v>0</v>
      </c>
      <c r="AP86" s="230">
        <f t="shared" si="19"/>
        <v>20</v>
      </c>
      <c r="AQ86" s="59">
        <v>0</v>
      </c>
      <c r="AR86" s="59">
        <v>0</v>
      </c>
      <c r="AS86" s="59">
        <v>0</v>
      </c>
      <c r="AT86" s="230">
        <f t="shared" si="20"/>
        <v>0</v>
      </c>
      <c r="AU86" s="59">
        <v>0</v>
      </c>
      <c r="AV86" s="59">
        <v>0</v>
      </c>
      <c r="AW86" s="59">
        <v>0</v>
      </c>
      <c r="AX86" s="230">
        <f t="shared" si="21"/>
        <v>0</v>
      </c>
      <c r="AY86" s="59">
        <v>66</v>
      </c>
      <c r="AZ86" s="59">
        <v>47</v>
      </c>
      <c r="BA86" s="59">
        <v>0</v>
      </c>
      <c r="BB86" s="59">
        <v>0</v>
      </c>
      <c r="BC86" s="230">
        <f>SUM(AY86:BB86)</f>
        <v>113</v>
      </c>
      <c r="BD86" s="380">
        <v>0</v>
      </c>
      <c r="BE86" s="59">
        <v>2</v>
      </c>
      <c r="BF86" s="59">
        <v>36</v>
      </c>
      <c r="BG86" s="239">
        <v>1000</v>
      </c>
    </row>
    <row r="87" spans="1:59">
      <c r="A87" s="59">
        <v>2000</v>
      </c>
      <c r="B87" s="59" t="s">
        <v>62</v>
      </c>
      <c r="C87" s="62">
        <v>2.0699999999999998</v>
      </c>
      <c r="D87" s="62">
        <v>52.25</v>
      </c>
      <c r="E87" s="62">
        <v>0</v>
      </c>
      <c r="F87" s="62">
        <v>0</v>
      </c>
      <c r="G87" s="207">
        <f t="shared" si="18"/>
        <v>54.32</v>
      </c>
      <c r="H87" s="207">
        <v>54.32</v>
      </c>
      <c r="I87" s="62">
        <v>51.944000000000003</v>
      </c>
      <c r="J87" s="62">
        <v>106.57</v>
      </c>
      <c r="K87" s="62">
        <v>26.26</v>
      </c>
      <c r="L87" s="62">
        <v>0</v>
      </c>
      <c r="M87" s="62">
        <v>0</v>
      </c>
      <c r="N87" s="192">
        <f>+BN_InfraMR[[#This Row],[A.03.1 -  Longitud de Vías de Explotación No Electrificadas Troncales y Ramales (vía principal) (km)]]+BN_InfraMR[[#This Row],[A.04.1 -  Longitud de Vías de Explotación Electrificadas Troncales y Ramales (vía principal) (km)]]</f>
        <v>106.57</v>
      </c>
      <c r="O87" s="207">
        <v>106.57</v>
      </c>
      <c r="P87" s="59">
        <v>15</v>
      </c>
      <c r="Q87" s="59">
        <v>7</v>
      </c>
      <c r="R87" s="59">
        <v>0</v>
      </c>
      <c r="S87" s="211">
        <f t="shared" si="13"/>
        <v>22</v>
      </c>
      <c r="T87" s="211">
        <v>22</v>
      </c>
      <c r="U87" s="59">
        <v>0</v>
      </c>
      <c r="V87" s="59">
        <v>41</v>
      </c>
      <c r="W87" s="59">
        <v>1</v>
      </c>
      <c r="X87" s="59">
        <v>4</v>
      </c>
      <c r="Y87" s="59">
        <v>0</v>
      </c>
      <c r="Z87" s="217">
        <f t="shared" si="14"/>
        <v>46</v>
      </c>
      <c r="AA87" s="59">
        <v>14</v>
      </c>
      <c r="AB87" s="59">
        <v>10</v>
      </c>
      <c r="AC87" s="59">
        <f>+BN_InfraMR[[#This Row],[Total Pasos Vehiculares a Nivel]]</f>
        <v>46</v>
      </c>
      <c r="AD87" s="217">
        <f t="shared" si="15"/>
        <v>70</v>
      </c>
      <c r="AE87" s="59">
        <v>1</v>
      </c>
      <c r="AF87" s="59">
        <v>9</v>
      </c>
      <c r="AG87" s="59">
        <v>49</v>
      </c>
      <c r="AH87" s="217">
        <f t="shared" ref="AH87:AH97" si="22">SUM(AE87:AG87)</f>
        <v>59</v>
      </c>
      <c r="AI87" s="62">
        <v>47</v>
      </c>
      <c r="AJ87" s="62">
        <v>7.32</v>
      </c>
      <c r="AK87" s="62">
        <v>0</v>
      </c>
      <c r="AL87" s="224">
        <f t="shared" si="17"/>
        <v>54.32</v>
      </c>
      <c r="AM87" s="59">
        <v>0</v>
      </c>
      <c r="AN87" s="59">
        <v>20</v>
      </c>
      <c r="AO87" s="59">
        <v>0</v>
      </c>
      <c r="AP87" s="230">
        <f t="shared" si="19"/>
        <v>20</v>
      </c>
      <c r="AQ87" s="59">
        <v>0</v>
      </c>
      <c r="AR87" s="59">
        <v>0</v>
      </c>
      <c r="AS87" s="59">
        <v>0</v>
      </c>
      <c r="AT87" s="230">
        <f t="shared" si="20"/>
        <v>0</v>
      </c>
      <c r="AU87" s="59">
        <v>0</v>
      </c>
      <c r="AV87" s="59">
        <v>0</v>
      </c>
      <c r="AW87" s="59">
        <v>0</v>
      </c>
      <c r="AX87" s="230">
        <f t="shared" si="21"/>
        <v>0</v>
      </c>
      <c r="AY87" s="59">
        <v>66</v>
      </c>
      <c r="AZ87" s="59">
        <v>47</v>
      </c>
      <c r="BA87" s="59">
        <v>0</v>
      </c>
      <c r="BB87" s="59">
        <v>0</v>
      </c>
      <c r="BC87" s="230">
        <f>SUM(AY87:BB87)</f>
        <v>113</v>
      </c>
      <c r="BD87" s="380">
        <v>0</v>
      </c>
      <c r="BE87" s="59">
        <v>2</v>
      </c>
      <c r="BF87" s="59">
        <v>36</v>
      </c>
      <c r="BG87" s="239">
        <v>1000</v>
      </c>
    </row>
    <row r="88" spans="1:59">
      <c r="A88" s="59">
        <v>2000</v>
      </c>
      <c r="B88" s="59" t="s">
        <v>63</v>
      </c>
      <c r="C88" s="62">
        <v>2.0699999999999998</v>
      </c>
      <c r="D88" s="62">
        <v>52.25</v>
      </c>
      <c r="E88" s="62">
        <v>0</v>
      </c>
      <c r="F88" s="62">
        <v>0</v>
      </c>
      <c r="G88" s="207">
        <f t="shared" si="18"/>
        <v>54.32</v>
      </c>
      <c r="H88" s="207">
        <v>54.32</v>
      </c>
      <c r="I88" s="62">
        <v>51.944000000000003</v>
      </c>
      <c r="J88" s="62">
        <v>106.57</v>
      </c>
      <c r="K88" s="62">
        <v>26.26</v>
      </c>
      <c r="L88" s="62">
        <v>0</v>
      </c>
      <c r="M88" s="62">
        <v>0</v>
      </c>
      <c r="N88" s="192">
        <f>+BN_InfraMR[[#This Row],[A.03.1 -  Longitud de Vías de Explotación No Electrificadas Troncales y Ramales (vía principal) (km)]]+BN_InfraMR[[#This Row],[A.04.1 -  Longitud de Vías de Explotación Electrificadas Troncales y Ramales (vía principal) (km)]]</f>
        <v>106.57</v>
      </c>
      <c r="O88" s="207">
        <v>106.57</v>
      </c>
      <c r="P88" s="59">
        <v>15</v>
      </c>
      <c r="Q88" s="59">
        <v>7</v>
      </c>
      <c r="R88" s="59">
        <v>0</v>
      </c>
      <c r="S88" s="211">
        <f t="shared" si="13"/>
        <v>22</v>
      </c>
      <c r="T88" s="211">
        <v>22</v>
      </c>
      <c r="U88" s="59">
        <v>0</v>
      </c>
      <c r="V88" s="59">
        <v>41</v>
      </c>
      <c r="W88" s="59">
        <v>1</v>
      </c>
      <c r="X88" s="59">
        <v>4</v>
      </c>
      <c r="Y88" s="59">
        <v>0</v>
      </c>
      <c r="Z88" s="217">
        <f t="shared" si="14"/>
        <v>46</v>
      </c>
      <c r="AA88" s="59">
        <v>14</v>
      </c>
      <c r="AB88" s="59">
        <v>10</v>
      </c>
      <c r="AC88" s="59">
        <f>+BN_InfraMR[[#This Row],[Total Pasos Vehiculares a Nivel]]</f>
        <v>46</v>
      </c>
      <c r="AD88" s="217">
        <f t="shared" si="15"/>
        <v>70</v>
      </c>
      <c r="AE88" s="59">
        <v>1</v>
      </c>
      <c r="AF88" s="59">
        <v>9</v>
      </c>
      <c r="AG88" s="59">
        <v>49</v>
      </c>
      <c r="AH88" s="217">
        <f t="shared" si="22"/>
        <v>59</v>
      </c>
      <c r="AI88" s="62">
        <v>47</v>
      </c>
      <c r="AJ88" s="62">
        <v>7.32</v>
      </c>
      <c r="AK88" s="62">
        <v>0</v>
      </c>
      <c r="AL88" s="224">
        <f t="shared" si="17"/>
        <v>54.32</v>
      </c>
      <c r="AM88" s="59">
        <v>0</v>
      </c>
      <c r="AN88" s="59">
        <v>20</v>
      </c>
      <c r="AO88" s="59">
        <v>0</v>
      </c>
      <c r="AP88" s="230">
        <f t="shared" si="19"/>
        <v>20</v>
      </c>
      <c r="AQ88" s="59">
        <v>0</v>
      </c>
      <c r="AR88" s="59">
        <v>0</v>
      </c>
      <c r="AS88" s="59">
        <v>0</v>
      </c>
      <c r="AT88" s="230">
        <f t="shared" si="20"/>
        <v>0</v>
      </c>
      <c r="AU88" s="59">
        <v>0</v>
      </c>
      <c r="AV88" s="59">
        <v>0</v>
      </c>
      <c r="AW88" s="59">
        <v>0</v>
      </c>
      <c r="AX88" s="230">
        <f t="shared" si="21"/>
        <v>0</v>
      </c>
      <c r="AY88" s="59">
        <v>66</v>
      </c>
      <c r="AZ88" s="59">
        <v>47</v>
      </c>
      <c r="BA88" s="59">
        <v>0</v>
      </c>
      <c r="BB88" s="59">
        <v>0</v>
      </c>
      <c r="BC88" s="230">
        <f>SUM(AY88:BB88)</f>
        <v>113</v>
      </c>
      <c r="BD88" s="380">
        <v>0</v>
      </c>
      <c r="BE88" s="59">
        <v>2</v>
      </c>
      <c r="BF88" s="59">
        <v>36</v>
      </c>
      <c r="BG88" s="239">
        <v>1000</v>
      </c>
    </row>
    <row r="89" spans="1:59">
      <c r="A89" s="59">
        <v>2000</v>
      </c>
      <c r="B89" s="59" t="s">
        <v>64</v>
      </c>
      <c r="C89" s="62">
        <v>2.0699999999999998</v>
      </c>
      <c r="D89" s="62">
        <v>52.25</v>
      </c>
      <c r="E89" s="62">
        <v>0</v>
      </c>
      <c r="F89" s="62">
        <v>0</v>
      </c>
      <c r="G89" s="207">
        <f t="shared" si="18"/>
        <v>54.32</v>
      </c>
      <c r="H89" s="207">
        <v>54.32</v>
      </c>
      <c r="I89" s="62">
        <v>51.944000000000003</v>
      </c>
      <c r="J89" s="62">
        <v>106.57</v>
      </c>
      <c r="K89" s="62">
        <v>26.26</v>
      </c>
      <c r="L89" s="62">
        <v>0</v>
      </c>
      <c r="M89" s="62">
        <v>0</v>
      </c>
      <c r="N89" s="192">
        <f>+BN_InfraMR[[#This Row],[A.03.1 -  Longitud de Vías de Explotación No Electrificadas Troncales y Ramales (vía principal) (km)]]+BN_InfraMR[[#This Row],[A.04.1 -  Longitud de Vías de Explotación Electrificadas Troncales y Ramales (vía principal) (km)]]</f>
        <v>106.57</v>
      </c>
      <c r="O89" s="207">
        <v>106.57</v>
      </c>
      <c r="P89" s="59">
        <v>15</v>
      </c>
      <c r="Q89" s="59">
        <v>7</v>
      </c>
      <c r="R89" s="59">
        <v>0</v>
      </c>
      <c r="S89" s="211">
        <f t="shared" si="13"/>
        <v>22</v>
      </c>
      <c r="T89" s="211">
        <v>22</v>
      </c>
      <c r="U89" s="59">
        <v>0</v>
      </c>
      <c r="V89" s="59">
        <v>41</v>
      </c>
      <c r="W89" s="59">
        <v>1</v>
      </c>
      <c r="X89" s="59">
        <v>4</v>
      </c>
      <c r="Y89" s="59">
        <v>0</v>
      </c>
      <c r="Z89" s="217">
        <f t="shared" si="14"/>
        <v>46</v>
      </c>
      <c r="AA89" s="59">
        <v>14</v>
      </c>
      <c r="AB89" s="59">
        <v>10</v>
      </c>
      <c r="AC89" s="59">
        <f>+BN_InfraMR[[#This Row],[Total Pasos Vehiculares a Nivel]]</f>
        <v>46</v>
      </c>
      <c r="AD89" s="217">
        <f t="shared" si="15"/>
        <v>70</v>
      </c>
      <c r="AE89" s="59">
        <v>1</v>
      </c>
      <c r="AF89" s="59">
        <v>9</v>
      </c>
      <c r="AG89" s="59">
        <v>49</v>
      </c>
      <c r="AH89" s="217">
        <f t="shared" si="22"/>
        <v>59</v>
      </c>
      <c r="AI89" s="62">
        <v>47</v>
      </c>
      <c r="AJ89" s="62">
        <v>7.32</v>
      </c>
      <c r="AK89" s="62">
        <v>0</v>
      </c>
      <c r="AL89" s="224">
        <f t="shared" si="17"/>
        <v>54.32</v>
      </c>
      <c r="AM89" s="59">
        <v>0</v>
      </c>
      <c r="AN89" s="59">
        <v>20</v>
      </c>
      <c r="AO89" s="59">
        <v>0</v>
      </c>
      <c r="AP89" s="230">
        <f t="shared" si="19"/>
        <v>20</v>
      </c>
      <c r="AQ89" s="59">
        <v>0</v>
      </c>
      <c r="AR89" s="59">
        <v>0</v>
      </c>
      <c r="AS89" s="59">
        <v>0</v>
      </c>
      <c r="AT89" s="230">
        <f t="shared" si="20"/>
        <v>0</v>
      </c>
      <c r="AU89" s="59">
        <v>0</v>
      </c>
      <c r="AV89" s="59">
        <v>0</v>
      </c>
      <c r="AW89" s="59">
        <v>0</v>
      </c>
      <c r="AX89" s="230">
        <f t="shared" si="21"/>
        <v>0</v>
      </c>
      <c r="AY89" s="59">
        <v>66</v>
      </c>
      <c r="AZ89" s="59">
        <v>47</v>
      </c>
      <c r="BA89" s="59">
        <v>0</v>
      </c>
      <c r="BB89" s="59">
        <v>0</v>
      </c>
      <c r="BC89" s="230">
        <f>SUM(AY89:BB89)</f>
        <v>113</v>
      </c>
      <c r="BD89" s="380">
        <v>0</v>
      </c>
      <c r="BE89" s="59">
        <v>2</v>
      </c>
      <c r="BF89" s="59">
        <v>36</v>
      </c>
      <c r="BG89" s="239">
        <v>1000</v>
      </c>
    </row>
    <row r="90" spans="1:59">
      <c r="A90" s="59">
        <v>2000</v>
      </c>
      <c r="B90" s="59" t="s">
        <v>65</v>
      </c>
      <c r="C90" s="62">
        <v>2.0699999999999998</v>
      </c>
      <c r="D90" s="62">
        <v>52.25</v>
      </c>
      <c r="E90" s="62">
        <v>0</v>
      </c>
      <c r="F90" s="62">
        <v>0</v>
      </c>
      <c r="G90" s="207">
        <f t="shared" si="18"/>
        <v>54.32</v>
      </c>
      <c r="H90" s="207">
        <v>54.32</v>
      </c>
      <c r="I90" s="62">
        <v>51.944000000000003</v>
      </c>
      <c r="J90" s="62">
        <v>106.57</v>
      </c>
      <c r="K90" s="62">
        <v>26.26</v>
      </c>
      <c r="L90" s="62">
        <v>0</v>
      </c>
      <c r="M90" s="62">
        <v>0</v>
      </c>
      <c r="N90" s="192">
        <f>+BN_InfraMR[[#This Row],[A.03.1 -  Longitud de Vías de Explotación No Electrificadas Troncales y Ramales (vía principal) (km)]]+BN_InfraMR[[#This Row],[A.04.1 -  Longitud de Vías de Explotación Electrificadas Troncales y Ramales (vía principal) (km)]]</f>
        <v>106.57</v>
      </c>
      <c r="O90" s="207">
        <v>106.57</v>
      </c>
      <c r="P90" s="59">
        <v>15</v>
      </c>
      <c r="Q90" s="59">
        <v>7</v>
      </c>
      <c r="R90" s="59">
        <v>0</v>
      </c>
      <c r="S90" s="211">
        <f t="shared" si="13"/>
        <v>22</v>
      </c>
      <c r="T90" s="211">
        <v>22</v>
      </c>
      <c r="U90" s="59">
        <v>0</v>
      </c>
      <c r="V90" s="59">
        <v>41</v>
      </c>
      <c r="W90" s="59">
        <v>1</v>
      </c>
      <c r="X90" s="59">
        <v>4</v>
      </c>
      <c r="Y90" s="59">
        <v>0</v>
      </c>
      <c r="Z90" s="217">
        <f t="shared" si="14"/>
        <v>46</v>
      </c>
      <c r="AA90" s="59">
        <v>14</v>
      </c>
      <c r="AB90" s="59">
        <v>10</v>
      </c>
      <c r="AC90" s="59">
        <f>+BN_InfraMR[[#This Row],[Total Pasos Vehiculares a Nivel]]</f>
        <v>46</v>
      </c>
      <c r="AD90" s="217">
        <f t="shared" si="15"/>
        <v>70</v>
      </c>
      <c r="AE90" s="59">
        <v>1</v>
      </c>
      <c r="AF90" s="59">
        <v>9</v>
      </c>
      <c r="AG90" s="59">
        <v>49</v>
      </c>
      <c r="AH90" s="217">
        <f t="shared" si="22"/>
        <v>59</v>
      </c>
      <c r="AI90" s="62">
        <v>47</v>
      </c>
      <c r="AJ90" s="62">
        <v>7.32</v>
      </c>
      <c r="AK90" s="62">
        <v>0</v>
      </c>
      <c r="AL90" s="224">
        <f t="shared" si="17"/>
        <v>54.32</v>
      </c>
      <c r="AM90" s="59">
        <v>0</v>
      </c>
      <c r="AN90" s="59">
        <v>20</v>
      </c>
      <c r="AO90" s="59">
        <v>0</v>
      </c>
      <c r="AP90" s="230">
        <f t="shared" si="19"/>
        <v>20</v>
      </c>
      <c r="AQ90" s="59">
        <v>0</v>
      </c>
      <c r="AR90" s="59">
        <v>0</v>
      </c>
      <c r="AS90" s="59">
        <v>0</v>
      </c>
      <c r="AT90" s="230">
        <f t="shared" si="20"/>
        <v>0</v>
      </c>
      <c r="AU90" s="59">
        <v>0</v>
      </c>
      <c r="AV90" s="59">
        <v>0</v>
      </c>
      <c r="AW90" s="59">
        <v>0</v>
      </c>
      <c r="AX90" s="230">
        <f t="shared" si="21"/>
        <v>0</v>
      </c>
      <c r="AY90" s="59">
        <v>66</v>
      </c>
      <c r="AZ90" s="59">
        <v>47</v>
      </c>
      <c r="BA90" s="59">
        <v>0</v>
      </c>
      <c r="BB90" s="59">
        <v>0</v>
      </c>
      <c r="BC90" s="230">
        <f>SUM(AY90:BB90)</f>
        <v>113</v>
      </c>
      <c r="BD90" s="380">
        <v>0</v>
      </c>
      <c r="BE90" s="59">
        <v>2</v>
      </c>
      <c r="BF90" s="59">
        <v>36</v>
      </c>
      <c r="BG90" s="239">
        <v>1000</v>
      </c>
    </row>
    <row r="91" spans="1:59">
      <c r="A91" s="59">
        <v>2000</v>
      </c>
      <c r="B91" s="59" t="s">
        <v>66</v>
      </c>
      <c r="C91" s="62">
        <v>2.0699999999999998</v>
      </c>
      <c r="D91" s="62">
        <v>52.25</v>
      </c>
      <c r="E91" s="62">
        <v>0</v>
      </c>
      <c r="F91" s="62">
        <v>0</v>
      </c>
      <c r="G91" s="207">
        <f t="shared" si="18"/>
        <v>54.32</v>
      </c>
      <c r="H91" s="207">
        <v>54.32</v>
      </c>
      <c r="I91" s="62">
        <v>51.944000000000003</v>
      </c>
      <c r="J91" s="62">
        <v>106.57</v>
      </c>
      <c r="K91" s="62">
        <v>26.26</v>
      </c>
      <c r="L91" s="62">
        <v>0</v>
      </c>
      <c r="M91" s="62">
        <v>0</v>
      </c>
      <c r="N91" s="192">
        <f>+BN_InfraMR[[#This Row],[A.03.1 -  Longitud de Vías de Explotación No Electrificadas Troncales y Ramales (vía principal) (km)]]+BN_InfraMR[[#This Row],[A.04.1 -  Longitud de Vías de Explotación Electrificadas Troncales y Ramales (vía principal) (km)]]</f>
        <v>106.57</v>
      </c>
      <c r="O91" s="207">
        <v>106.57</v>
      </c>
      <c r="P91" s="59">
        <v>15</v>
      </c>
      <c r="Q91" s="59">
        <v>7</v>
      </c>
      <c r="R91" s="59">
        <v>0</v>
      </c>
      <c r="S91" s="211">
        <f t="shared" si="13"/>
        <v>22</v>
      </c>
      <c r="T91" s="211">
        <v>22</v>
      </c>
      <c r="U91" s="59">
        <v>0</v>
      </c>
      <c r="V91" s="59">
        <v>41</v>
      </c>
      <c r="W91" s="59">
        <v>1</v>
      </c>
      <c r="X91" s="59">
        <v>4</v>
      </c>
      <c r="Y91" s="59">
        <v>0</v>
      </c>
      <c r="Z91" s="217">
        <f t="shared" si="14"/>
        <v>46</v>
      </c>
      <c r="AA91" s="59">
        <v>14</v>
      </c>
      <c r="AB91" s="59">
        <v>10</v>
      </c>
      <c r="AC91" s="59">
        <f>+BN_InfraMR[[#This Row],[Total Pasos Vehiculares a Nivel]]</f>
        <v>46</v>
      </c>
      <c r="AD91" s="217">
        <f t="shared" si="15"/>
        <v>70</v>
      </c>
      <c r="AE91" s="59">
        <v>1</v>
      </c>
      <c r="AF91" s="59">
        <v>9</v>
      </c>
      <c r="AG91" s="59">
        <v>49</v>
      </c>
      <c r="AH91" s="217">
        <f t="shared" si="22"/>
        <v>59</v>
      </c>
      <c r="AI91" s="62">
        <v>47</v>
      </c>
      <c r="AJ91" s="62">
        <v>7.32</v>
      </c>
      <c r="AK91" s="62">
        <v>0</v>
      </c>
      <c r="AL91" s="224">
        <f t="shared" si="17"/>
        <v>54.32</v>
      </c>
      <c r="AM91" s="59">
        <v>0</v>
      </c>
      <c r="AN91" s="59">
        <v>20</v>
      </c>
      <c r="AO91" s="59">
        <v>0</v>
      </c>
      <c r="AP91" s="230">
        <f t="shared" si="19"/>
        <v>20</v>
      </c>
      <c r="AQ91" s="59">
        <v>0</v>
      </c>
      <c r="AR91" s="59">
        <v>0</v>
      </c>
      <c r="AS91" s="59">
        <v>0</v>
      </c>
      <c r="AT91" s="230">
        <f t="shared" si="20"/>
        <v>0</v>
      </c>
      <c r="AU91" s="59">
        <v>0</v>
      </c>
      <c r="AV91" s="59">
        <v>0</v>
      </c>
      <c r="AW91" s="59">
        <v>0</v>
      </c>
      <c r="AX91" s="230">
        <f t="shared" si="21"/>
        <v>0</v>
      </c>
      <c r="AY91" s="59">
        <v>66</v>
      </c>
      <c r="AZ91" s="59">
        <v>47</v>
      </c>
      <c r="BA91" s="59">
        <v>0</v>
      </c>
      <c r="BB91" s="59">
        <v>0</v>
      </c>
      <c r="BC91" s="230">
        <f>SUM(AY91:BB91)</f>
        <v>113</v>
      </c>
      <c r="BD91" s="380">
        <v>0</v>
      </c>
      <c r="BE91" s="59">
        <v>2</v>
      </c>
      <c r="BF91" s="59">
        <v>36</v>
      </c>
      <c r="BG91" s="239">
        <v>1000</v>
      </c>
    </row>
    <row r="92" spans="1:59">
      <c r="A92" s="59">
        <v>2000</v>
      </c>
      <c r="B92" s="59" t="s">
        <v>67</v>
      </c>
      <c r="C92" s="62">
        <v>2.0699999999999998</v>
      </c>
      <c r="D92" s="62">
        <v>52.25</v>
      </c>
      <c r="E92" s="62">
        <v>0</v>
      </c>
      <c r="F92" s="62">
        <v>0</v>
      </c>
      <c r="G92" s="207">
        <f t="shared" si="18"/>
        <v>54.32</v>
      </c>
      <c r="H92" s="207">
        <v>54.32</v>
      </c>
      <c r="I92" s="62">
        <v>51.944000000000003</v>
      </c>
      <c r="J92" s="62">
        <v>106.57</v>
      </c>
      <c r="K92" s="62">
        <v>26.26</v>
      </c>
      <c r="L92" s="62">
        <v>0</v>
      </c>
      <c r="M92" s="62">
        <v>0</v>
      </c>
      <c r="N92" s="192">
        <f>+BN_InfraMR[[#This Row],[A.03.1 -  Longitud de Vías de Explotación No Electrificadas Troncales y Ramales (vía principal) (km)]]+BN_InfraMR[[#This Row],[A.04.1 -  Longitud de Vías de Explotación Electrificadas Troncales y Ramales (vía principal) (km)]]</f>
        <v>106.57</v>
      </c>
      <c r="O92" s="207">
        <v>106.57</v>
      </c>
      <c r="P92" s="59">
        <v>15</v>
      </c>
      <c r="Q92" s="59">
        <v>7</v>
      </c>
      <c r="R92" s="59">
        <v>0</v>
      </c>
      <c r="S92" s="211">
        <f t="shared" si="13"/>
        <v>22</v>
      </c>
      <c r="T92" s="211">
        <v>22</v>
      </c>
      <c r="U92" s="59">
        <v>0</v>
      </c>
      <c r="V92" s="59">
        <v>41</v>
      </c>
      <c r="W92" s="59">
        <v>1</v>
      </c>
      <c r="X92" s="59">
        <v>4</v>
      </c>
      <c r="Y92" s="59">
        <v>0</v>
      </c>
      <c r="Z92" s="217">
        <f t="shared" si="14"/>
        <v>46</v>
      </c>
      <c r="AA92" s="59">
        <v>14</v>
      </c>
      <c r="AB92" s="59">
        <v>10</v>
      </c>
      <c r="AC92" s="59">
        <f>+BN_InfraMR[[#This Row],[Total Pasos Vehiculares a Nivel]]</f>
        <v>46</v>
      </c>
      <c r="AD92" s="217">
        <f t="shared" si="15"/>
        <v>70</v>
      </c>
      <c r="AE92" s="59">
        <v>1</v>
      </c>
      <c r="AF92" s="59">
        <v>9</v>
      </c>
      <c r="AG92" s="59">
        <v>49</v>
      </c>
      <c r="AH92" s="217">
        <f t="shared" si="22"/>
        <v>59</v>
      </c>
      <c r="AI92" s="62">
        <v>47</v>
      </c>
      <c r="AJ92" s="62">
        <v>7.32</v>
      </c>
      <c r="AK92" s="62">
        <v>0</v>
      </c>
      <c r="AL92" s="224">
        <f t="shared" si="17"/>
        <v>54.32</v>
      </c>
      <c r="AM92" s="59">
        <v>0</v>
      </c>
      <c r="AN92" s="59">
        <v>20</v>
      </c>
      <c r="AO92" s="59">
        <v>0</v>
      </c>
      <c r="AP92" s="230">
        <f t="shared" si="19"/>
        <v>20</v>
      </c>
      <c r="AQ92" s="59">
        <v>0</v>
      </c>
      <c r="AR92" s="59">
        <v>0</v>
      </c>
      <c r="AS92" s="59">
        <v>0</v>
      </c>
      <c r="AT92" s="230">
        <f t="shared" si="20"/>
        <v>0</v>
      </c>
      <c r="AU92" s="59">
        <v>0</v>
      </c>
      <c r="AV92" s="59">
        <v>0</v>
      </c>
      <c r="AW92" s="59">
        <v>0</v>
      </c>
      <c r="AX92" s="230">
        <f t="shared" si="21"/>
        <v>0</v>
      </c>
      <c r="AY92" s="59">
        <v>66</v>
      </c>
      <c r="AZ92" s="59">
        <v>47</v>
      </c>
      <c r="BA92" s="59">
        <v>0</v>
      </c>
      <c r="BB92" s="59">
        <v>0</v>
      </c>
      <c r="BC92" s="230">
        <f>SUM(AY92:BB92)</f>
        <v>113</v>
      </c>
      <c r="BD92" s="380">
        <v>0</v>
      </c>
      <c r="BE92" s="59">
        <v>2</v>
      </c>
      <c r="BF92" s="59">
        <v>36</v>
      </c>
      <c r="BG92" s="239">
        <v>1000</v>
      </c>
    </row>
    <row r="93" spans="1:59">
      <c r="A93" s="59">
        <v>2000</v>
      </c>
      <c r="B93" s="59" t="s">
        <v>68</v>
      </c>
      <c r="C93" s="62">
        <v>2.0699999999999998</v>
      </c>
      <c r="D93" s="62">
        <v>52.25</v>
      </c>
      <c r="E93" s="62">
        <v>0</v>
      </c>
      <c r="F93" s="62">
        <v>0</v>
      </c>
      <c r="G93" s="207">
        <f t="shared" si="18"/>
        <v>54.32</v>
      </c>
      <c r="H93" s="207">
        <v>54.32</v>
      </c>
      <c r="I93" s="62">
        <v>51.944000000000003</v>
      </c>
      <c r="J93" s="62">
        <v>106.57</v>
      </c>
      <c r="K93" s="62">
        <v>26.26</v>
      </c>
      <c r="L93" s="62">
        <v>0</v>
      </c>
      <c r="M93" s="62">
        <v>0</v>
      </c>
      <c r="N93" s="192">
        <f>+BN_InfraMR[[#This Row],[A.03.1 -  Longitud de Vías de Explotación No Electrificadas Troncales y Ramales (vía principal) (km)]]+BN_InfraMR[[#This Row],[A.04.1 -  Longitud de Vías de Explotación Electrificadas Troncales y Ramales (vía principal) (km)]]</f>
        <v>106.57</v>
      </c>
      <c r="O93" s="207">
        <v>106.57</v>
      </c>
      <c r="P93" s="59">
        <v>15</v>
      </c>
      <c r="Q93" s="59">
        <v>7</v>
      </c>
      <c r="R93" s="59">
        <v>0</v>
      </c>
      <c r="S93" s="211">
        <f t="shared" si="13"/>
        <v>22</v>
      </c>
      <c r="T93" s="211">
        <v>22</v>
      </c>
      <c r="U93" s="59">
        <v>0</v>
      </c>
      <c r="V93" s="59">
        <v>41</v>
      </c>
      <c r="W93" s="59">
        <v>1</v>
      </c>
      <c r="X93" s="59">
        <v>4</v>
      </c>
      <c r="Y93" s="59">
        <v>0</v>
      </c>
      <c r="Z93" s="217">
        <f t="shared" si="14"/>
        <v>46</v>
      </c>
      <c r="AA93" s="59">
        <v>14</v>
      </c>
      <c r="AB93" s="59">
        <v>10</v>
      </c>
      <c r="AC93" s="59">
        <f>+BN_InfraMR[[#This Row],[Total Pasos Vehiculares a Nivel]]</f>
        <v>46</v>
      </c>
      <c r="AD93" s="217">
        <f t="shared" si="15"/>
        <v>70</v>
      </c>
      <c r="AE93" s="59">
        <v>1</v>
      </c>
      <c r="AF93" s="59">
        <v>9</v>
      </c>
      <c r="AG93" s="59">
        <v>49</v>
      </c>
      <c r="AH93" s="217">
        <f t="shared" si="22"/>
        <v>59</v>
      </c>
      <c r="AI93" s="62">
        <v>47</v>
      </c>
      <c r="AJ93" s="62">
        <v>7.32</v>
      </c>
      <c r="AK93" s="62">
        <v>0</v>
      </c>
      <c r="AL93" s="224">
        <f t="shared" si="17"/>
        <v>54.32</v>
      </c>
      <c r="AM93" s="59">
        <v>0</v>
      </c>
      <c r="AN93" s="59">
        <v>20</v>
      </c>
      <c r="AO93" s="59">
        <v>0</v>
      </c>
      <c r="AP93" s="230">
        <f t="shared" si="19"/>
        <v>20</v>
      </c>
      <c r="AQ93" s="59">
        <v>0</v>
      </c>
      <c r="AR93" s="59">
        <v>0</v>
      </c>
      <c r="AS93" s="59">
        <v>0</v>
      </c>
      <c r="AT93" s="230">
        <f t="shared" si="20"/>
        <v>0</v>
      </c>
      <c r="AU93" s="59">
        <v>0</v>
      </c>
      <c r="AV93" s="59">
        <v>0</v>
      </c>
      <c r="AW93" s="59">
        <v>0</v>
      </c>
      <c r="AX93" s="230">
        <f t="shared" si="21"/>
        <v>0</v>
      </c>
      <c r="AY93" s="59">
        <v>66</v>
      </c>
      <c r="AZ93" s="59">
        <v>47</v>
      </c>
      <c r="BA93" s="59">
        <v>0</v>
      </c>
      <c r="BB93" s="59">
        <v>0</v>
      </c>
      <c r="BC93" s="230">
        <f>SUM(AY93:BB93)</f>
        <v>113</v>
      </c>
      <c r="BD93" s="380">
        <v>0</v>
      </c>
      <c r="BE93" s="59">
        <v>2</v>
      </c>
      <c r="BF93" s="59">
        <v>36</v>
      </c>
      <c r="BG93" s="239">
        <v>1000</v>
      </c>
    </row>
    <row r="94" spans="1:59">
      <c r="A94" s="59">
        <v>2000</v>
      </c>
      <c r="B94" s="59" t="s">
        <v>69</v>
      </c>
      <c r="C94" s="62">
        <v>2.0699999999999998</v>
      </c>
      <c r="D94" s="62">
        <v>52.25</v>
      </c>
      <c r="E94" s="62">
        <v>0</v>
      </c>
      <c r="F94" s="62">
        <v>0</v>
      </c>
      <c r="G94" s="207">
        <f t="shared" si="18"/>
        <v>54.32</v>
      </c>
      <c r="H94" s="207">
        <v>54.32</v>
      </c>
      <c r="I94" s="62">
        <v>51.944000000000003</v>
      </c>
      <c r="J94" s="62">
        <v>106.57</v>
      </c>
      <c r="K94" s="62">
        <v>26.26</v>
      </c>
      <c r="L94" s="62">
        <v>0</v>
      </c>
      <c r="M94" s="62">
        <v>0</v>
      </c>
      <c r="N94" s="192">
        <f>+BN_InfraMR[[#This Row],[A.03.1 -  Longitud de Vías de Explotación No Electrificadas Troncales y Ramales (vía principal) (km)]]+BN_InfraMR[[#This Row],[A.04.1 -  Longitud de Vías de Explotación Electrificadas Troncales y Ramales (vía principal) (km)]]</f>
        <v>106.57</v>
      </c>
      <c r="O94" s="207">
        <v>106.57</v>
      </c>
      <c r="P94" s="59">
        <v>15</v>
      </c>
      <c r="Q94" s="59">
        <v>7</v>
      </c>
      <c r="R94" s="59">
        <v>0</v>
      </c>
      <c r="S94" s="211">
        <f t="shared" si="13"/>
        <v>22</v>
      </c>
      <c r="T94" s="211">
        <v>22</v>
      </c>
      <c r="U94" s="59">
        <v>0</v>
      </c>
      <c r="V94" s="59">
        <v>41</v>
      </c>
      <c r="W94" s="59">
        <v>1</v>
      </c>
      <c r="X94" s="59">
        <v>4</v>
      </c>
      <c r="Y94" s="59">
        <v>0</v>
      </c>
      <c r="Z94" s="217">
        <f t="shared" si="14"/>
        <v>46</v>
      </c>
      <c r="AA94" s="59">
        <v>14</v>
      </c>
      <c r="AB94" s="59">
        <v>10</v>
      </c>
      <c r="AC94" s="59">
        <f>+BN_InfraMR[[#This Row],[Total Pasos Vehiculares a Nivel]]</f>
        <v>46</v>
      </c>
      <c r="AD94" s="217">
        <f t="shared" si="15"/>
        <v>70</v>
      </c>
      <c r="AE94" s="59">
        <v>1</v>
      </c>
      <c r="AF94" s="59">
        <v>9</v>
      </c>
      <c r="AG94" s="59">
        <v>49</v>
      </c>
      <c r="AH94" s="217">
        <f t="shared" si="22"/>
        <v>59</v>
      </c>
      <c r="AI94" s="62">
        <v>47</v>
      </c>
      <c r="AJ94" s="62">
        <v>7.32</v>
      </c>
      <c r="AK94" s="62">
        <v>0</v>
      </c>
      <c r="AL94" s="224">
        <f t="shared" si="17"/>
        <v>54.32</v>
      </c>
      <c r="AM94" s="59">
        <v>0</v>
      </c>
      <c r="AN94" s="59">
        <v>20</v>
      </c>
      <c r="AO94" s="59">
        <v>0</v>
      </c>
      <c r="AP94" s="230">
        <f t="shared" si="19"/>
        <v>20</v>
      </c>
      <c r="AQ94" s="59">
        <v>0</v>
      </c>
      <c r="AR94" s="59">
        <v>0</v>
      </c>
      <c r="AS94" s="59">
        <v>0</v>
      </c>
      <c r="AT94" s="230">
        <f t="shared" si="20"/>
        <v>0</v>
      </c>
      <c r="AU94" s="59">
        <v>0</v>
      </c>
      <c r="AV94" s="59">
        <v>0</v>
      </c>
      <c r="AW94" s="59">
        <v>0</v>
      </c>
      <c r="AX94" s="230">
        <f t="shared" si="21"/>
        <v>0</v>
      </c>
      <c r="AY94" s="59">
        <v>66</v>
      </c>
      <c r="AZ94" s="59">
        <v>47</v>
      </c>
      <c r="BA94" s="59">
        <v>0</v>
      </c>
      <c r="BB94" s="59">
        <v>0</v>
      </c>
      <c r="BC94" s="230">
        <f>SUM(AY94:BB94)</f>
        <v>113</v>
      </c>
      <c r="BD94" s="380">
        <v>0</v>
      </c>
      <c r="BE94" s="59">
        <v>2</v>
      </c>
      <c r="BF94" s="59">
        <v>36</v>
      </c>
      <c r="BG94" s="239">
        <v>1000</v>
      </c>
    </row>
    <row r="95" spans="1:59">
      <c r="A95" s="59">
        <v>2000</v>
      </c>
      <c r="B95" s="59" t="s">
        <v>70</v>
      </c>
      <c r="C95" s="62">
        <v>2.0699999999999998</v>
      </c>
      <c r="D95" s="62">
        <v>52.25</v>
      </c>
      <c r="E95" s="62">
        <v>0</v>
      </c>
      <c r="F95" s="62">
        <v>0</v>
      </c>
      <c r="G95" s="207">
        <f t="shared" si="18"/>
        <v>54.32</v>
      </c>
      <c r="H95" s="207">
        <v>54.32</v>
      </c>
      <c r="I95" s="62">
        <v>51.944000000000003</v>
      </c>
      <c r="J95" s="62">
        <v>106.57</v>
      </c>
      <c r="K95" s="62">
        <v>26.26</v>
      </c>
      <c r="L95" s="62">
        <v>0</v>
      </c>
      <c r="M95" s="62">
        <v>0</v>
      </c>
      <c r="N95" s="192">
        <f>+BN_InfraMR[[#This Row],[A.03.1 -  Longitud de Vías de Explotación No Electrificadas Troncales y Ramales (vía principal) (km)]]+BN_InfraMR[[#This Row],[A.04.1 -  Longitud de Vías de Explotación Electrificadas Troncales y Ramales (vía principal) (km)]]</f>
        <v>106.57</v>
      </c>
      <c r="O95" s="207">
        <v>106.57</v>
      </c>
      <c r="P95" s="59">
        <v>15</v>
      </c>
      <c r="Q95" s="59">
        <v>7</v>
      </c>
      <c r="R95" s="59">
        <v>0</v>
      </c>
      <c r="S95" s="211">
        <f t="shared" si="13"/>
        <v>22</v>
      </c>
      <c r="T95" s="211">
        <v>22</v>
      </c>
      <c r="U95" s="59">
        <v>0</v>
      </c>
      <c r="V95" s="59">
        <v>41</v>
      </c>
      <c r="W95" s="59">
        <v>1</v>
      </c>
      <c r="X95" s="59">
        <v>4</v>
      </c>
      <c r="Y95" s="59">
        <v>0</v>
      </c>
      <c r="Z95" s="217">
        <f t="shared" si="14"/>
        <v>46</v>
      </c>
      <c r="AA95" s="59">
        <v>14</v>
      </c>
      <c r="AB95" s="59">
        <v>10</v>
      </c>
      <c r="AC95" s="59">
        <f>+BN_InfraMR[[#This Row],[Total Pasos Vehiculares a Nivel]]</f>
        <v>46</v>
      </c>
      <c r="AD95" s="217">
        <f t="shared" si="15"/>
        <v>70</v>
      </c>
      <c r="AE95" s="59">
        <v>1</v>
      </c>
      <c r="AF95" s="59">
        <v>9</v>
      </c>
      <c r="AG95" s="59">
        <v>49</v>
      </c>
      <c r="AH95" s="217">
        <f t="shared" si="22"/>
        <v>59</v>
      </c>
      <c r="AI95" s="62">
        <v>47</v>
      </c>
      <c r="AJ95" s="62">
        <v>7.32</v>
      </c>
      <c r="AK95" s="62">
        <v>0</v>
      </c>
      <c r="AL95" s="224">
        <f t="shared" si="17"/>
        <v>54.32</v>
      </c>
      <c r="AM95" s="59">
        <v>0</v>
      </c>
      <c r="AN95" s="59">
        <v>20</v>
      </c>
      <c r="AO95" s="59">
        <v>0</v>
      </c>
      <c r="AP95" s="230">
        <f t="shared" si="19"/>
        <v>20</v>
      </c>
      <c r="AQ95" s="59">
        <v>0</v>
      </c>
      <c r="AR95" s="59">
        <v>0</v>
      </c>
      <c r="AS95" s="59">
        <v>0</v>
      </c>
      <c r="AT95" s="230">
        <f t="shared" si="20"/>
        <v>0</v>
      </c>
      <c r="AU95" s="59">
        <v>0</v>
      </c>
      <c r="AV95" s="59">
        <v>0</v>
      </c>
      <c r="AW95" s="59">
        <v>0</v>
      </c>
      <c r="AX95" s="230">
        <f t="shared" si="21"/>
        <v>0</v>
      </c>
      <c r="AY95" s="59">
        <v>66</v>
      </c>
      <c r="AZ95" s="59">
        <v>47</v>
      </c>
      <c r="BA95" s="59">
        <v>0</v>
      </c>
      <c r="BB95" s="59">
        <v>0</v>
      </c>
      <c r="BC95" s="230">
        <f>SUM(AY95:BB95)</f>
        <v>113</v>
      </c>
      <c r="BD95" s="380">
        <v>0</v>
      </c>
      <c r="BE95" s="59">
        <v>2</v>
      </c>
      <c r="BF95" s="59">
        <v>36</v>
      </c>
      <c r="BG95" s="239">
        <v>1000</v>
      </c>
    </row>
    <row r="96" spans="1:59">
      <c r="A96" s="59">
        <v>2000</v>
      </c>
      <c r="B96" s="59" t="s">
        <v>71</v>
      </c>
      <c r="C96" s="62">
        <v>2.0699999999999998</v>
      </c>
      <c r="D96" s="62">
        <v>52.25</v>
      </c>
      <c r="E96" s="62">
        <v>0</v>
      </c>
      <c r="F96" s="62">
        <v>0</v>
      </c>
      <c r="G96" s="207">
        <f t="shared" si="18"/>
        <v>54.32</v>
      </c>
      <c r="H96" s="207">
        <v>54.32</v>
      </c>
      <c r="I96" s="62">
        <v>51.944000000000003</v>
      </c>
      <c r="J96" s="62">
        <v>106.57</v>
      </c>
      <c r="K96" s="62">
        <v>26.26</v>
      </c>
      <c r="L96" s="62">
        <v>0</v>
      </c>
      <c r="M96" s="62">
        <v>0</v>
      </c>
      <c r="N96" s="192">
        <f>+BN_InfraMR[[#This Row],[A.03.1 -  Longitud de Vías de Explotación No Electrificadas Troncales y Ramales (vía principal) (km)]]+BN_InfraMR[[#This Row],[A.04.1 -  Longitud de Vías de Explotación Electrificadas Troncales y Ramales (vía principal) (km)]]</f>
        <v>106.57</v>
      </c>
      <c r="O96" s="207">
        <v>106.57</v>
      </c>
      <c r="P96" s="59">
        <v>15</v>
      </c>
      <c r="Q96" s="59">
        <v>7</v>
      </c>
      <c r="R96" s="59">
        <v>0</v>
      </c>
      <c r="S96" s="211">
        <f t="shared" si="13"/>
        <v>22</v>
      </c>
      <c r="T96" s="211">
        <v>22</v>
      </c>
      <c r="U96" s="59">
        <v>0</v>
      </c>
      <c r="V96" s="59">
        <v>41</v>
      </c>
      <c r="W96" s="59">
        <v>1</v>
      </c>
      <c r="X96" s="59">
        <v>4</v>
      </c>
      <c r="Y96" s="59">
        <v>0</v>
      </c>
      <c r="Z96" s="217">
        <f t="shared" si="14"/>
        <v>46</v>
      </c>
      <c r="AA96" s="59">
        <v>14</v>
      </c>
      <c r="AB96" s="59">
        <v>10</v>
      </c>
      <c r="AC96" s="59">
        <f>+BN_InfraMR[[#This Row],[Total Pasos Vehiculares a Nivel]]</f>
        <v>46</v>
      </c>
      <c r="AD96" s="217">
        <f t="shared" si="15"/>
        <v>70</v>
      </c>
      <c r="AE96" s="59">
        <v>1</v>
      </c>
      <c r="AF96" s="59">
        <v>9</v>
      </c>
      <c r="AG96" s="59">
        <v>49</v>
      </c>
      <c r="AH96" s="217">
        <f t="shared" si="22"/>
        <v>59</v>
      </c>
      <c r="AI96" s="62">
        <v>47</v>
      </c>
      <c r="AJ96" s="62">
        <v>7.32</v>
      </c>
      <c r="AK96" s="62">
        <v>0</v>
      </c>
      <c r="AL96" s="224">
        <f t="shared" si="17"/>
        <v>54.32</v>
      </c>
      <c r="AM96" s="59">
        <v>0</v>
      </c>
      <c r="AN96" s="59">
        <v>20</v>
      </c>
      <c r="AO96" s="59">
        <v>0</v>
      </c>
      <c r="AP96" s="230">
        <f t="shared" si="19"/>
        <v>20</v>
      </c>
      <c r="AQ96" s="59">
        <v>0</v>
      </c>
      <c r="AR96" s="59">
        <v>0</v>
      </c>
      <c r="AS96" s="59">
        <v>0</v>
      </c>
      <c r="AT96" s="230">
        <f t="shared" si="20"/>
        <v>0</v>
      </c>
      <c r="AU96" s="59">
        <v>0</v>
      </c>
      <c r="AV96" s="59">
        <v>0</v>
      </c>
      <c r="AW96" s="59">
        <v>0</v>
      </c>
      <c r="AX96" s="230">
        <f t="shared" si="21"/>
        <v>0</v>
      </c>
      <c r="AY96" s="59">
        <v>66</v>
      </c>
      <c r="AZ96" s="59">
        <v>47</v>
      </c>
      <c r="BA96" s="59">
        <v>0</v>
      </c>
      <c r="BB96" s="59">
        <v>0</v>
      </c>
      <c r="BC96" s="230">
        <f>SUM(AY96:BB96)</f>
        <v>113</v>
      </c>
      <c r="BD96" s="380">
        <v>0</v>
      </c>
      <c r="BE96" s="59">
        <v>2</v>
      </c>
      <c r="BF96" s="59">
        <v>36</v>
      </c>
      <c r="BG96" s="239">
        <v>1000</v>
      </c>
    </row>
    <row r="97" spans="1:59">
      <c r="A97" s="59">
        <v>2000</v>
      </c>
      <c r="B97" s="59" t="s">
        <v>72</v>
      </c>
      <c r="C97" s="62">
        <v>2.0699999999999998</v>
      </c>
      <c r="D97" s="62">
        <v>52.25</v>
      </c>
      <c r="E97" s="62">
        <v>0</v>
      </c>
      <c r="F97" s="62">
        <v>0</v>
      </c>
      <c r="G97" s="207">
        <f t="shared" si="18"/>
        <v>54.32</v>
      </c>
      <c r="H97" s="207">
        <v>54.32</v>
      </c>
      <c r="I97" s="62">
        <v>51.944000000000003</v>
      </c>
      <c r="J97" s="62">
        <v>106.57</v>
      </c>
      <c r="K97" s="62">
        <v>26.26</v>
      </c>
      <c r="L97" s="62">
        <v>0</v>
      </c>
      <c r="M97" s="62">
        <v>0</v>
      </c>
      <c r="N97" s="192">
        <f>+BN_InfraMR[[#This Row],[A.03.1 -  Longitud de Vías de Explotación No Electrificadas Troncales y Ramales (vía principal) (km)]]+BN_InfraMR[[#This Row],[A.04.1 -  Longitud de Vías de Explotación Electrificadas Troncales y Ramales (vía principal) (km)]]</f>
        <v>106.57</v>
      </c>
      <c r="O97" s="207">
        <v>106.57</v>
      </c>
      <c r="P97" s="59">
        <v>15</v>
      </c>
      <c r="Q97" s="59">
        <v>7</v>
      </c>
      <c r="R97" s="59">
        <v>0</v>
      </c>
      <c r="S97" s="211">
        <f t="shared" si="13"/>
        <v>22</v>
      </c>
      <c r="T97" s="211">
        <v>22</v>
      </c>
      <c r="U97" s="59">
        <v>0</v>
      </c>
      <c r="V97" s="59">
        <v>41</v>
      </c>
      <c r="W97" s="59">
        <v>1</v>
      </c>
      <c r="X97" s="59">
        <v>4</v>
      </c>
      <c r="Y97" s="59">
        <v>0</v>
      </c>
      <c r="Z97" s="217">
        <f t="shared" si="14"/>
        <v>46</v>
      </c>
      <c r="AA97" s="59">
        <v>14</v>
      </c>
      <c r="AB97" s="59">
        <v>10</v>
      </c>
      <c r="AC97" s="59">
        <f>+BN_InfraMR[[#This Row],[Total Pasos Vehiculares a Nivel]]</f>
        <v>46</v>
      </c>
      <c r="AD97" s="217">
        <f t="shared" si="15"/>
        <v>70</v>
      </c>
      <c r="AE97" s="59">
        <v>1</v>
      </c>
      <c r="AF97" s="59">
        <v>9</v>
      </c>
      <c r="AG97" s="59">
        <v>49</v>
      </c>
      <c r="AH97" s="217">
        <f t="shared" si="22"/>
        <v>59</v>
      </c>
      <c r="AI97" s="62">
        <v>47</v>
      </c>
      <c r="AJ97" s="62">
        <v>7.32</v>
      </c>
      <c r="AK97" s="62">
        <v>0</v>
      </c>
      <c r="AL97" s="224">
        <f t="shared" si="17"/>
        <v>54.32</v>
      </c>
      <c r="AM97" s="59">
        <v>0</v>
      </c>
      <c r="AN97" s="59">
        <v>20</v>
      </c>
      <c r="AO97" s="59">
        <v>0</v>
      </c>
      <c r="AP97" s="230">
        <f t="shared" si="19"/>
        <v>20</v>
      </c>
      <c r="AQ97" s="59">
        <v>0</v>
      </c>
      <c r="AR97" s="59">
        <v>0</v>
      </c>
      <c r="AS97" s="59">
        <v>0</v>
      </c>
      <c r="AT97" s="230">
        <f t="shared" si="20"/>
        <v>0</v>
      </c>
      <c r="AU97" s="59">
        <v>0</v>
      </c>
      <c r="AV97" s="59">
        <v>0</v>
      </c>
      <c r="AW97" s="59">
        <v>0</v>
      </c>
      <c r="AX97" s="230">
        <f t="shared" si="21"/>
        <v>0</v>
      </c>
      <c r="AY97" s="59">
        <v>66</v>
      </c>
      <c r="AZ97" s="59">
        <v>47</v>
      </c>
      <c r="BA97" s="59">
        <v>0</v>
      </c>
      <c r="BB97" s="59">
        <v>0</v>
      </c>
      <c r="BC97" s="230">
        <f>SUM(AY97:BB97)</f>
        <v>113</v>
      </c>
      <c r="BD97" s="380">
        <v>0</v>
      </c>
      <c r="BE97" s="59">
        <v>2</v>
      </c>
      <c r="BF97" s="59">
        <v>36</v>
      </c>
      <c r="BG97" s="239">
        <v>1000</v>
      </c>
    </row>
    <row r="98" spans="1:59">
      <c r="A98" s="59">
        <v>2001</v>
      </c>
      <c r="B98" s="59" t="s">
        <v>61</v>
      </c>
      <c r="C98" s="62">
        <v>2.0699999999999998</v>
      </c>
      <c r="D98" s="62">
        <v>52.25</v>
      </c>
      <c r="E98" s="62">
        <v>0</v>
      </c>
      <c r="F98" s="62">
        <v>0</v>
      </c>
      <c r="G98" s="207">
        <f t="shared" si="18"/>
        <v>54.32</v>
      </c>
      <c r="H98" s="207">
        <v>54.32</v>
      </c>
      <c r="I98" s="62">
        <v>51.944000000000003</v>
      </c>
      <c r="J98" s="62">
        <v>106.57</v>
      </c>
      <c r="K98" s="62">
        <v>26.26</v>
      </c>
      <c r="L98" s="62">
        <v>0</v>
      </c>
      <c r="M98" s="62">
        <v>0</v>
      </c>
      <c r="N98" s="192">
        <f>+BN_InfraMR[[#This Row],[A.03.1 -  Longitud de Vías de Explotación No Electrificadas Troncales y Ramales (vía principal) (km)]]+BN_InfraMR[[#This Row],[A.04.1 -  Longitud de Vías de Explotación Electrificadas Troncales y Ramales (vía principal) (km)]]</f>
        <v>106.57</v>
      </c>
      <c r="O98" s="207">
        <v>106.57</v>
      </c>
      <c r="P98" s="59">
        <v>15</v>
      </c>
      <c r="Q98" s="59">
        <v>7</v>
      </c>
      <c r="R98" s="59">
        <v>0</v>
      </c>
      <c r="S98" s="211">
        <f t="shared" si="13"/>
        <v>22</v>
      </c>
      <c r="T98" s="211">
        <v>22</v>
      </c>
      <c r="U98" s="59">
        <v>0</v>
      </c>
      <c r="V98" s="59">
        <v>43</v>
      </c>
      <c r="W98" s="59">
        <v>0</v>
      </c>
      <c r="X98" s="59">
        <v>5</v>
      </c>
      <c r="Y98" s="59">
        <v>0</v>
      </c>
      <c r="Z98" s="217">
        <f t="shared" si="14"/>
        <v>48</v>
      </c>
      <c r="AA98" s="59">
        <v>14</v>
      </c>
      <c r="AB98" s="59">
        <v>10</v>
      </c>
      <c r="AC98" s="59">
        <f>+BN_InfraMR[[#This Row],[Total Pasos Vehiculares a Nivel]]</f>
        <v>48</v>
      </c>
      <c r="AD98" s="217">
        <f t="shared" si="15"/>
        <v>72</v>
      </c>
      <c r="AE98" s="59">
        <v>1</v>
      </c>
      <c r="AF98" s="59">
        <v>9</v>
      </c>
      <c r="AG98" s="59">
        <v>50</v>
      </c>
      <c r="AH98" s="217">
        <f t="shared" si="16"/>
        <v>60</v>
      </c>
      <c r="AI98" s="62">
        <v>47</v>
      </c>
      <c r="AJ98" s="62">
        <v>7.32</v>
      </c>
      <c r="AK98" s="62">
        <v>0</v>
      </c>
      <c r="AL98" s="224">
        <f t="shared" si="17"/>
        <v>54.32</v>
      </c>
      <c r="AM98" s="59">
        <v>0</v>
      </c>
      <c r="AN98" s="59">
        <v>20</v>
      </c>
      <c r="AO98" s="59">
        <v>0</v>
      </c>
      <c r="AP98" s="230">
        <f>SUM(AM98:AO98)</f>
        <v>20</v>
      </c>
      <c r="AQ98" s="59">
        <v>0</v>
      </c>
      <c r="AR98" s="59">
        <v>0</v>
      </c>
      <c r="AS98" s="59">
        <v>0</v>
      </c>
      <c r="AT98" s="230">
        <f>SUM(AQ98:AS98)</f>
        <v>0</v>
      </c>
      <c r="AU98" s="59">
        <v>0</v>
      </c>
      <c r="AV98" s="59">
        <v>0</v>
      </c>
      <c r="AW98" s="59">
        <v>0</v>
      </c>
      <c r="AX98" s="230">
        <f>SUM(AU98:AW98)</f>
        <v>0</v>
      </c>
      <c r="AY98" s="59">
        <v>66</v>
      </c>
      <c r="AZ98" s="59">
        <v>47</v>
      </c>
      <c r="BA98" s="59">
        <v>0</v>
      </c>
      <c r="BB98" s="59">
        <v>0</v>
      </c>
      <c r="BC98" s="230">
        <f>SUM(AY98:BB98)</f>
        <v>113</v>
      </c>
      <c r="BD98" s="380">
        <v>0</v>
      </c>
      <c r="BE98" s="59">
        <v>1</v>
      </c>
      <c r="BF98" s="59">
        <v>36</v>
      </c>
      <c r="BG98" s="239">
        <v>1000</v>
      </c>
    </row>
    <row r="99" spans="1:59">
      <c r="A99" s="59">
        <v>2001</v>
      </c>
      <c r="B99" s="59" t="s">
        <v>62</v>
      </c>
      <c r="C99" s="62">
        <v>2.0699999999999998</v>
      </c>
      <c r="D99" s="62">
        <v>52.25</v>
      </c>
      <c r="E99" s="62">
        <v>0</v>
      </c>
      <c r="F99" s="62">
        <v>0</v>
      </c>
      <c r="G99" s="207">
        <f t="shared" si="18"/>
        <v>54.32</v>
      </c>
      <c r="H99" s="207">
        <v>54.32</v>
      </c>
      <c r="I99" s="62">
        <v>51.944000000000003</v>
      </c>
      <c r="J99" s="62">
        <v>106.57</v>
      </c>
      <c r="K99" s="62">
        <v>26.26</v>
      </c>
      <c r="L99" s="62">
        <v>0</v>
      </c>
      <c r="M99" s="62">
        <v>0</v>
      </c>
      <c r="N99" s="192">
        <f>+BN_InfraMR[[#This Row],[A.03.1 -  Longitud de Vías de Explotación No Electrificadas Troncales y Ramales (vía principal) (km)]]+BN_InfraMR[[#This Row],[A.04.1 -  Longitud de Vías de Explotación Electrificadas Troncales y Ramales (vía principal) (km)]]</f>
        <v>106.57</v>
      </c>
      <c r="O99" s="207">
        <v>106.57</v>
      </c>
      <c r="P99" s="59">
        <v>15</v>
      </c>
      <c r="Q99" s="59">
        <v>7</v>
      </c>
      <c r="R99" s="59">
        <v>0</v>
      </c>
      <c r="S99" s="211">
        <f t="shared" si="13"/>
        <v>22</v>
      </c>
      <c r="T99" s="211">
        <v>22</v>
      </c>
      <c r="U99" s="59">
        <v>0</v>
      </c>
      <c r="V99" s="59">
        <v>43</v>
      </c>
      <c r="W99" s="59">
        <v>0</v>
      </c>
      <c r="X99" s="59">
        <v>5</v>
      </c>
      <c r="Y99" s="59">
        <v>0</v>
      </c>
      <c r="Z99" s="217">
        <f t="shared" si="14"/>
        <v>48</v>
      </c>
      <c r="AA99" s="59">
        <v>14</v>
      </c>
      <c r="AB99" s="59">
        <v>10</v>
      </c>
      <c r="AC99" s="59">
        <f>+BN_InfraMR[[#This Row],[Total Pasos Vehiculares a Nivel]]</f>
        <v>48</v>
      </c>
      <c r="AD99" s="217">
        <f t="shared" si="15"/>
        <v>72</v>
      </c>
      <c r="AE99" s="59">
        <v>1</v>
      </c>
      <c r="AF99" s="59">
        <v>9</v>
      </c>
      <c r="AG99" s="59">
        <v>50</v>
      </c>
      <c r="AH99" s="217">
        <f t="shared" si="16"/>
        <v>60</v>
      </c>
      <c r="AI99" s="62">
        <v>47</v>
      </c>
      <c r="AJ99" s="62">
        <v>7.32</v>
      </c>
      <c r="AK99" s="62">
        <v>0</v>
      </c>
      <c r="AL99" s="224">
        <f t="shared" si="17"/>
        <v>54.32</v>
      </c>
      <c r="AM99" s="59">
        <v>0</v>
      </c>
      <c r="AN99" s="59">
        <v>20</v>
      </c>
      <c r="AO99" s="59">
        <v>0</v>
      </c>
      <c r="AP99" s="230">
        <f t="shared" ref="AP99:AP109" si="23">SUM(AM99:AO99)</f>
        <v>20</v>
      </c>
      <c r="AQ99" s="59">
        <v>0</v>
      </c>
      <c r="AR99" s="59">
        <v>0</v>
      </c>
      <c r="AS99" s="59">
        <v>0</v>
      </c>
      <c r="AT99" s="230">
        <f t="shared" ref="AT99:AT109" si="24">SUM(AQ99:AS99)</f>
        <v>0</v>
      </c>
      <c r="AU99" s="59">
        <v>0</v>
      </c>
      <c r="AV99" s="59">
        <v>0</v>
      </c>
      <c r="AW99" s="59">
        <v>0</v>
      </c>
      <c r="AX99" s="230">
        <f t="shared" ref="AX99:AX109" si="25">SUM(AU99:AW99)</f>
        <v>0</v>
      </c>
      <c r="AY99" s="59">
        <v>66</v>
      </c>
      <c r="AZ99" s="59">
        <v>47</v>
      </c>
      <c r="BA99" s="59">
        <v>0</v>
      </c>
      <c r="BB99" s="59">
        <v>0</v>
      </c>
      <c r="BC99" s="230">
        <f>SUM(AY99:BB99)</f>
        <v>113</v>
      </c>
      <c r="BD99" s="380">
        <v>0</v>
      </c>
      <c r="BE99" s="59">
        <v>1</v>
      </c>
      <c r="BF99" s="59">
        <v>36</v>
      </c>
      <c r="BG99" s="239">
        <v>1000</v>
      </c>
    </row>
    <row r="100" spans="1:59">
      <c r="A100" s="59">
        <v>2001</v>
      </c>
      <c r="B100" s="59" t="s">
        <v>63</v>
      </c>
      <c r="C100" s="62">
        <v>2.0699999999999998</v>
      </c>
      <c r="D100" s="62">
        <v>52.25</v>
      </c>
      <c r="E100" s="62">
        <v>0</v>
      </c>
      <c r="F100" s="62">
        <v>0</v>
      </c>
      <c r="G100" s="207">
        <f t="shared" si="18"/>
        <v>54.32</v>
      </c>
      <c r="H100" s="207">
        <v>54.32</v>
      </c>
      <c r="I100" s="62">
        <v>51.944000000000003</v>
      </c>
      <c r="J100" s="62">
        <v>106.57</v>
      </c>
      <c r="K100" s="62">
        <v>26.26</v>
      </c>
      <c r="L100" s="62">
        <v>0</v>
      </c>
      <c r="M100" s="62">
        <v>0</v>
      </c>
      <c r="N100" s="192">
        <f>+BN_InfraMR[[#This Row],[A.03.1 -  Longitud de Vías de Explotación No Electrificadas Troncales y Ramales (vía principal) (km)]]+BN_InfraMR[[#This Row],[A.04.1 -  Longitud de Vías de Explotación Electrificadas Troncales y Ramales (vía principal) (km)]]</f>
        <v>106.57</v>
      </c>
      <c r="O100" s="207">
        <v>106.57</v>
      </c>
      <c r="P100" s="59">
        <v>15</v>
      </c>
      <c r="Q100" s="59">
        <v>7</v>
      </c>
      <c r="R100" s="59">
        <v>0</v>
      </c>
      <c r="S100" s="211">
        <f t="shared" si="13"/>
        <v>22</v>
      </c>
      <c r="T100" s="211">
        <v>22</v>
      </c>
      <c r="U100" s="59">
        <v>0</v>
      </c>
      <c r="V100" s="59">
        <v>43</v>
      </c>
      <c r="W100" s="59">
        <v>0</v>
      </c>
      <c r="X100" s="59">
        <v>5</v>
      </c>
      <c r="Y100" s="59">
        <v>0</v>
      </c>
      <c r="Z100" s="217">
        <f t="shared" si="14"/>
        <v>48</v>
      </c>
      <c r="AA100" s="59">
        <v>14</v>
      </c>
      <c r="AB100" s="59">
        <v>10</v>
      </c>
      <c r="AC100" s="59">
        <f>+BN_InfraMR[[#This Row],[Total Pasos Vehiculares a Nivel]]</f>
        <v>48</v>
      </c>
      <c r="AD100" s="217">
        <f t="shared" si="15"/>
        <v>72</v>
      </c>
      <c r="AE100" s="59">
        <v>1</v>
      </c>
      <c r="AF100" s="59">
        <v>9</v>
      </c>
      <c r="AG100" s="59">
        <v>50</v>
      </c>
      <c r="AH100" s="217">
        <f t="shared" si="16"/>
        <v>60</v>
      </c>
      <c r="AI100" s="62">
        <v>47</v>
      </c>
      <c r="AJ100" s="62">
        <v>7.32</v>
      </c>
      <c r="AK100" s="62">
        <v>0</v>
      </c>
      <c r="AL100" s="224">
        <f t="shared" si="17"/>
        <v>54.32</v>
      </c>
      <c r="AM100" s="59">
        <v>0</v>
      </c>
      <c r="AN100" s="59">
        <v>20</v>
      </c>
      <c r="AO100" s="59">
        <v>0</v>
      </c>
      <c r="AP100" s="230">
        <f t="shared" si="23"/>
        <v>20</v>
      </c>
      <c r="AQ100" s="59">
        <v>0</v>
      </c>
      <c r="AR100" s="59">
        <v>0</v>
      </c>
      <c r="AS100" s="59">
        <v>0</v>
      </c>
      <c r="AT100" s="230">
        <f t="shared" si="24"/>
        <v>0</v>
      </c>
      <c r="AU100" s="59">
        <v>0</v>
      </c>
      <c r="AV100" s="59">
        <v>0</v>
      </c>
      <c r="AW100" s="59">
        <v>0</v>
      </c>
      <c r="AX100" s="230">
        <f t="shared" si="25"/>
        <v>0</v>
      </c>
      <c r="AY100" s="59">
        <v>66</v>
      </c>
      <c r="AZ100" s="59">
        <v>47</v>
      </c>
      <c r="BA100" s="59">
        <v>0</v>
      </c>
      <c r="BB100" s="59">
        <v>0</v>
      </c>
      <c r="BC100" s="230">
        <f>SUM(AY100:BB100)</f>
        <v>113</v>
      </c>
      <c r="BD100" s="380">
        <v>0</v>
      </c>
      <c r="BE100" s="59">
        <v>1</v>
      </c>
      <c r="BF100" s="59">
        <v>36</v>
      </c>
      <c r="BG100" s="239">
        <v>1000</v>
      </c>
    </row>
    <row r="101" spans="1:59">
      <c r="A101" s="59">
        <v>2001</v>
      </c>
      <c r="B101" s="59" t="s">
        <v>64</v>
      </c>
      <c r="C101" s="62">
        <v>2.0699999999999998</v>
      </c>
      <c r="D101" s="62">
        <v>52.25</v>
      </c>
      <c r="E101" s="62">
        <v>0</v>
      </c>
      <c r="F101" s="62">
        <v>0</v>
      </c>
      <c r="G101" s="207">
        <f t="shared" si="18"/>
        <v>54.32</v>
      </c>
      <c r="H101" s="207">
        <v>54.32</v>
      </c>
      <c r="I101" s="62">
        <v>51.944000000000003</v>
      </c>
      <c r="J101" s="62">
        <v>106.57</v>
      </c>
      <c r="K101" s="62">
        <v>26.26</v>
      </c>
      <c r="L101" s="62">
        <v>0</v>
      </c>
      <c r="M101" s="62">
        <v>0</v>
      </c>
      <c r="N101" s="192">
        <f>+BN_InfraMR[[#This Row],[A.03.1 -  Longitud de Vías de Explotación No Electrificadas Troncales y Ramales (vía principal) (km)]]+BN_InfraMR[[#This Row],[A.04.1 -  Longitud de Vías de Explotación Electrificadas Troncales y Ramales (vía principal) (km)]]</f>
        <v>106.57</v>
      </c>
      <c r="O101" s="207">
        <v>106.57</v>
      </c>
      <c r="P101" s="59">
        <v>15</v>
      </c>
      <c r="Q101" s="59">
        <v>7</v>
      </c>
      <c r="R101" s="59">
        <v>0</v>
      </c>
      <c r="S101" s="211">
        <f t="shared" si="13"/>
        <v>22</v>
      </c>
      <c r="T101" s="211">
        <v>22</v>
      </c>
      <c r="U101" s="59">
        <v>0</v>
      </c>
      <c r="V101" s="59">
        <v>43</v>
      </c>
      <c r="W101" s="59">
        <v>0</v>
      </c>
      <c r="X101" s="59">
        <v>5</v>
      </c>
      <c r="Y101" s="59">
        <v>0</v>
      </c>
      <c r="Z101" s="217">
        <f t="shared" si="14"/>
        <v>48</v>
      </c>
      <c r="AA101" s="59">
        <v>14</v>
      </c>
      <c r="AB101" s="59">
        <v>10</v>
      </c>
      <c r="AC101" s="59">
        <f>+BN_InfraMR[[#This Row],[Total Pasos Vehiculares a Nivel]]</f>
        <v>48</v>
      </c>
      <c r="AD101" s="217">
        <f t="shared" si="15"/>
        <v>72</v>
      </c>
      <c r="AE101" s="59">
        <v>1</v>
      </c>
      <c r="AF101" s="59">
        <v>9</v>
      </c>
      <c r="AG101" s="59">
        <v>50</v>
      </c>
      <c r="AH101" s="217">
        <f t="shared" si="16"/>
        <v>60</v>
      </c>
      <c r="AI101" s="62">
        <v>47</v>
      </c>
      <c r="AJ101" s="62">
        <v>7.32</v>
      </c>
      <c r="AK101" s="62">
        <v>0</v>
      </c>
      <c r="AL101" s="224">
        <f t="shared" si="17"/>
        <v>54.32</v>
      </c>
      <c r="AM101" s="59">
        <v>0</v>
      </c>
      <c r="AN101" s="59">
        <v>20</v>
      </c>
      <c r="AO101" s="59">
        <v>0</v>
      </c>
      <c r="AP101" s="230">
        <f t="shared" si="23"/>
        <v>20</v>
      </c>
      <c r="AQ101" s="59">
        <v>0</v>
      </c>
      <c r="AR101" s="59">
        <v>0</v>
      </c>
      <c r="AS101" s="59">
        <v>0</v>
      </c>
      <c r="AT101" s="230">
        <f t="shared" si="24"/>
        <v>0</v>
      </c>
      <c r="AU101" s="59">
        <v>0</v>
      </c>
      <c r="AV101" s="59">
        <v>0</v>
      </c>
      <c r="AW101" s="59">
        <v>0</v>
      </c>
      <c r="AX101" s="230">
        <f t="shared" si="25"/>
        <v>0</v>
      </c>
      <c r="AY101" s="59">
        <v>66</v>
      </c>
      <c r="AZ101" s="59">
        <v>47</v>
      </c>
      <c r="BA101" s="59">
        <v>0</v>
      </c>
      <c r="BB101" s="59">
        <v>0</v>
      </c>
      <c r="BC101" s="230">
        <f>SUM(AY101:BB101)</f>
        <v>113</v>
      </c>
      <c r="BD101" s="380">
        <v>0</v>
      </c>
      <c r="BE101" s="59">
        <v>1</v>
      </c>
      <c r="BF101" s="59">
        <v>36</v>
      </c>
      <c r="BG101" s="239">
        <v>1000</v>
      </c>
    </row>
    <row r="102" spans="1:59">
      <c r="A102" s="59">
        <v>2001</v>
      </c>
      <c r="B102" s="59" t="s">
        <v>65</v>
      </c>
      <c r="C102" s="62">
        <v>2.0699999999999998</v>
      </c>
      <c r="D102" s="62">
        <v>52.25</v>
      </c>
      <c r="E102" s="62">
        <v>0</v>
      </c>
      <c r="F102" s="62">
        <v>0</v>
      </c>
      <c r="G102" s="207">
        <f t="shared" si="18"/>
        <v>54.32</v>
      </c>
      <c r="H102" s="207">
        <v>54.32</v>
      </c>
      <c r="I102" s="62">
        <v>51.944000000000003</v>
      </c>
      <c r="J102" s="62">
        <v>106.57</v>
      </c>
      <c r="K102" s="62">
        <v>26.26</v>
      </c>
      <c r="L102" s="62">
        <v>0</v>
      </c>
      <c r="M102" s="62">
        <v>0</v>
      </c>
      <c r="N102" s="192">
        <f>+BN_InfraMR[[#This Row],[A.03.1 -  Longitud de Vías de Explotación No Electrificadas Troncales y Ramales (vía principal) (km)]]+BN_InfraMR[[#This Row],[A.04.1 -  Longitud de Vías de Explotación Electrificadas Troncales y Ramales (vía principal) (km)]]</f>
        <v>106.57</v>
      </c>
      <c r="O102" s="207">
        <v>106.57</v>
      </c>
      <c r="P102" s="59">
        <v>15</v>
      </c>
      <c r="Q102" s="59">
        <v>7</v>
      </c>
      <c r="R102" s="59">
        <v>0</v>
      </c>
      <c r="S102" s="211">
        <f t="shared" si="13"/>
        <v>22</v>
      </c>
      <c r="T102" s="211">
        <v>22</v>
      </c>
      <c r="U102" s="59">
        <v>0</v>
      </c>
      <c r="V102" s="59">
        <v>43</v>
      </c>
      <c r="W102" s="59">
        <v>0</v>
      </c>
      <c r="X102" s="59">
        <v>5</v>
      </c>
      <c r="Y102" s="59">
        <v>0</v>
      </c>
      <c r="Z102" s="217">
        <f t="shared" si="14"/>
        <v>48</v>
      </c>
      <c r="AA102" s="59">
        <v>14</v>
      </c>
      <c r="AB102" s="59">
        <v>10</v>
      </c>
      <c r="AC102" s="59">
        <f>+BN_InfraMR[[#This Row],[Total Pasos Vehiculares a Nivel]]</f>
        <v>48</v>
      </c>
      <c r="AD102" s="217">
        <f t="shared" si="15"/>
        <v>72</v>
      </c>
      <c r="AE102" s="59">
        <v>1</v>
      </c>
      <c r="AF102" s="59">
        <v>9</v>
      </c>
      <c r="AG102" s="59">
        <v>50</v>
      </c>
      <c r="AH102" s="217">
        <f t="shared" si="16"/>
        <v>60</v>
      </c>
      <c r="AI102" s="62">
        <v>47</v>
      </c>
      <c r="AJ102" s="62">
        <v>7.32</v>
      </c>
      <c r="AK102" s="62">
        <v>0</v>
      </c>
      <c r="AL102" s="224">
        <f t="shared" si="17"/>
        <v>54.32</v>
      </c>
      <c r="AM102" s="59">
        <v>0</v>
      </c>
      <c r="AN102" s="59">
        <v>20</v>
      </c>
      <c r="AO102" s="59">
        <v>0</v>
      </c>
      <c r="AP102" s="230">
        <f t="shared" si="23"/>
        <v>20</v>
      </c>
      <c r="AQ102" s="59">
        <v>0</v>
      </c>
      <c r="AR102" s="59">
        <v>0</v>
      </c>
      <c r="AS102" s="59">
        <v>0</v>
      </c>
      <c r="AT102" s="230">
        <f t="shared" si="24"/>
        <v>0</v>
      </c>
      <c r="AU102" s="59">
        <v>0</v>
      </c>
      <c r="AV102" s="59">
        <v>0</v>
      </c>
      <c r="AW102" s="59">
        <v>0</v>
      </c>
      <c r="AX102" s="230">
        <f t="shared" si="25"/>
        <v>0</v>
      </c>
      <c r="AY102" s="59">
        <v>66</v>
      </c>
      <c r="AZ102" s="59">
        <v>47</v>
      </c>
      <c r="BA102" s="59">
        <v>0</v>
      </c>
      <c r="BB102" s="59">
        <v>0</v>
      </c>
      <c r="BC102" s="230">
        <f>SUM(AY102:BB102)</f>
        <v>113</v>
      </c>
      <c r="BD102" s="380">
        <v>0</v>
      </c>
      <c r="BE102" s="59">
        <v>1</v>
      </c>
      <c r="BF102" s="59">
        <v>36</v>
      </c>
      <c r="BG102" s="239">
        <v>1000</v>
      </c>
    </row>
    <row r="103" spans="1:59">
      <c r="A103" s="59">
        <v>2001</v>
      </c>
      <c r="B103" s="59" t="s">
        <v>66</v>
      </c>
      <c r="C103" s="62">
        <v>2.0699999999999998</v>
      </c>
      <c r="D103" s="62">
        <v>52.25</v>
      </c>
      <c r="E103" s="62">
        <v>0</v>
      </c>
      <c r="F103" s="62">
        <v>0</v>
      </c>
      <c r="G103" s="207">
        <f t="shared" si="18"/>
        <v>54.32</v>
      </c>
      <c r="H103" s="207">
        <v>54.32</v>
      </c>
      <c r="I103" s="62">
        <v>51.944000000000003</v>
      </c>
      <c r="J103" s="62">
        <v>106.57</v>
      </c>
      <c r="K103" s="62">
        <v>26.26</v>
      </c>
      <c r="L103" s="62">
        <v>0</v>
      </c>
      <c r="M103" s="62">
        <v>0</v>
      </c>
      <c r="N103" s="192">
        <f>+BN_InfraMR[[#This Row],[A.03.1 -  Longitud de Vías de Explotación No Electrificadas Troncales y Ramales (vía principal) (km)]]+BN_InfraMR[[#This Row],[A.04.1 -  Longitud de Vías de Explotación Electrificadas Troncales y Ramales (vía principal) (km)]]</f>
        <v>106.57</v>
      </c>
      <c r="O103" s="207">
        <v>106.57</v>
      </c>
      <c r="P103" s="59">
        <v>15</v>
      </c>
      <c r="Q103" s="59">
        <v>7</v>
      </c>
      <c r="R103" s="59">
        <v>0</v>
      </c>
      <c r="S103" s="211">
        <f t="shared" si="13"/>
        <v>22</v>
      </c>
      <c r="T103" s="211">
        <v>22</v>
      </c>
      <c r="U103" s="59">
        <v>0</v>
      </c>
      <c r="V103" s="59">
        <v>43</v>
      </c>
      <c r="W103" s="59">
        <v>0</v>
      </c>
      <c r="X103" s="59">
        <v>5</v>
      </c>
      <c r="Y103" s="59">
        <v>0</v>
      </c>
      <c r="Z103" s="217">
        <f t="shared" si="14"/>
        <v>48</v>
      </c>
      <c r="AA103" s="59">
        <v>14</v>
      </c>
      <c r="AB103" s="59">
        <v>10</v>
      </c>
      <c r="AC103" s="59">
        <f>+BN_InfraMR[[#This Row],[Total Pasos Vehiculares a Nivel]]</f>
        <v>48</v>
      </c>
      <c r="AD103" s="217">
        <f t="shared" si="15"/>
        <v>72</v>
      </c>
      <c r="AE103" s="59">
        <v>1</v>
      </c>
      <c r="AF103" s="59">
        <v>9</v>
      </c>
      <c r="AG103" s="59">
        <v>50</v>
      </c>
      <c r="AH103" s="217">
        <f t="shared" si="16"/>
        <v>60</v>
      </c>
      <c r="AI103" s="62">
        <v>47</v>
      </c>
      <c r="AJ103" s="62">
        <v>7.32</v>
      </c>
      <c r="AK103" s="62">
        <v>0</v>
      </c>
      <c r="AL103" s="224">
        <f t="shared" si="17"/>
        <v>54.32</v>
      </c>
      <c r="AM103" s="59">
        <v>0</v>
      </c>
      <c r="AN103" s="59">
        <v>20</v>
      </c>
      <c r="AO103" s="59">
        <v>0</v>
      </c>
      <c r="AP103" s="230">
        <f t="shared" si="23"/>
        <v>20</v>
      </c>
      <c r="AQ103" s="59">
        <v>0</v>
      </c>
      <c r="AR103" s="59">
        <v>0</v>
      </c>
      <c r="AS103" s="59">
        <v>0</v>
      </c>
      <c r="AT103" s="230">
        <f t="shared" si="24"/>
        <v>0</v>
      </c>
      <c r="AU103" s="59">
        <v>0</v>
      </c>
      <c r="AV103" s="59">
        <v>0</v>
      </c>
      <c r="AW103" s="59">
        <v>0</v>
      </c>
      <c r="AX103" s="230">
        <f t="shared" si="25"/>
        <v>0</v>
      </c>
      <c r="AY103" s="59">
        <v>66</v>
      </c>
      <c r="AZ103" s="59">
        <v>47</v>
      </c>
      <c r="BA103" s="59">
        <v>0</v>
      </c>
      <c r="BB103" s="59">
        <v>0</v>
      </c>
      <c r="BC103" s="230">
        <f>SUM(AY103:BB103)</f>
        <v>113</v>
      </c>
      <c r="BD103" s="380">
        <v>0</v>
      </c>
      <c r="BE103" s="59">
        <v>1</v>
      </c>
      <c r="BF103" s="59">
        <v>36</v>
      </c>
      <c r="BG103" s="239">
        <v>1000</v>
      </c>
    </row>
    <row r="104" spans="1:59">
      <c r="A104" s="59">
        <v>2001</v>
      </c>
      <c r="B104" s="59" t="s">
        <v>67</v>
      </c>
      <c r="C104" s="62">
        <v>2.0699999999999998</v>
      </c>
      <c r="D104" s="62">
        <v>52.25</v>
      </c>
      <c r="E104" s="62">
        <v>0</v>
      </c>
      <c r="F104" s="62">
        <v>0</v>
      </c>
      <c r="G104" s="207">
        <f t="shared" si="18"/>
        <v>54.32</v>
      </c>
      <c r="H104" s="207">
        <v>54.32</v>
      </c>
      <c r="I104" s="62">
        <v>51.944000000000003</v>
      </c>
      <c r="J104" s="62">
        <v>106.57</v>
      </c>
      <c r="K104" s="62">
        <v>26.26</v>
      </c>
      <c r="L104" s="62">
        <v>0</v>
      </c>
      <c r="M104" s="62">
        <v>0</v>
      </c>
      <c r="N104" s="192">
        <f>+BN_InfraMR[[#This Row],[A.03.1 -  Longitud de Vías de Explotación No Electrificadas Troncales y Ramales (vía principal) (km)]]+BN_InfraMR[[#This Row],[A.04.1 -  Longitud de Vías de Explotación Electrificadas Troncales y Ramales (vía principal) (km)]]</f>
        <v>106.57</v>
      </c>
      <c r="O104" s="207">
        <v>106.57</v>
      </c>
      <c r="P104" s="59">
        <v>15</v>
      </c>
      <c r="Q104" s="59">
        <v>7</v>
      </c>
      <c r="R104" s="59">
        <v>0</v>
      </c>
      <c r="S104" s="211">
        <f t="shared" si="13"/>
        <v>22</v>
      </c>
      <c r="T104" s="211">
        <v>22</v>
      </c>
      <c r="U104" s="59">
        <v>0</v>
      </c>
      <c r="V104" s="59">
        <v>43</v>
      </c>
      <c r="W104" s="59">
        <v>0</v>
      </c>
      <c r="X104" s="59">
        <v>5</v>
      </c>
      <c r="Y104" s="59">
        <v>0</v>
      </c>
      <c r="Z104" s="217">
        <f t="shared" si="14"/>
        <v>48</v>
      </c>
      <c r="AA104" s="59">
        <v>14</v>
      </c>
      <c r="AB104" s="59">
        <v>10</v>
      </c>
      <c r="AC104" s="59">
        <f>+BN_InfraMR[[#This Row],[Total Pasos Vehiculares a Nivel]]</f>
        <v>48</v>
      </c>
      <c r="AD104" s="217">
        <f t="shared" si="15"/>
        <v>72</v>
      </c>
      <c r="AE104" s="59">
        <v>1</v>
      </c>
      <c r="AF104" s="59">
        <v>9</v>
      </c>
      <c r="AG104" s="59">
        <v>50</v>
      </c>
      <c r="AH104" s="217">
        <f t="shared" si="16"/>
        <v>60</v>
      </c>
      <c r="AI104" s="62">
        <v>47</v>
      </c>
      <c r="AJ104" s="62">
        <v>7.32</v>
      </c>
      <c r="AK104" s="62">
        <v>0</v>
      </c>
      <c r="AL104" s="224">
        <f t="shared" si="17"/>
        <v>54.32</v>
      </c>
      <c r="AM104" s="59">
        <v>0</v>
      </c>
      <c r="AN104" s="59">
        <v>20</v>
      </c>
      <c r="AO104" s="59">
        <v>0</v>
      </c>
      <c r="AP104" s="230">
        <f t="shared" si="23"/>
        <v>20</v>
      </c>
      <c r="AQ104" s="59">
        <v>0</v>
      </c>
      <c r="AR104" s="59">
        <v>0</v>
      </c>
      <c r="AS104" s="59">
        <v>0</v>
      </c>
      <c r="AT104" s="230">
        <f t="shared" si="24"/>
        <v>0</v>
      </c>
      <c r="AU104" s="59">
        <v>0</v>
      </c>
      <c r="AV104" s="59">
        <v>0</v>
      </c>
      <c r="AW104" s="59">
        <v>0</v>
      </c>
      <c r="AX104" s="230">
        <f t="shared" si="25"/>
        <v>0</v>
      </c>
      <c r="AY104" s="59">
        <v>66</v>
      </c>
      <c r="AZ104" s="59">
        <v>47</v>
      </c>
      <c r="BA104" s="59">
        <v>0</v>
      </c>
      <c r="BB104" s="59">
        <v>0</v>
      </c>
      <c r="BC104" s="230">
        <f>SUM(AY104:BB104)</f>
        <v>113</v>
      </c>
      <c r="BD104" s="380">
        <v>0</v>
      </c>
      <c r="BE104" s="59">
        <v>1</v>
      </c>
      <c r="BF104" s="59">
        <v>36</v>
      </c>
      <c r="BG104" s="239">
        <v>1000</v>
      </c>
    </row>
    <row r="105" spans="1:59">
      <c r="A105" s="59">
        <v>2001</v>
      </c>
      <c r="B105" s="59" t="s">
        <v>68</v>
      </c>
      <c r="C105" s="62">
        <v>2.0699999999999998</v>
      </c>
      <c r="D105" s="62">
        <v>52.25</v>
      </c>
      <c r="E105" s="62">
        <v>0</v>
      </c>
      <c r="F105" s="62">
        <v>0</v>
      </c>
      <c r="G105" s="207">
        <f t="shared" si="18"/>
        <v>54.32</v>
      </c>
      <c r="H105" s="207">
        <v>54.32</v>
      </c>
      <c r="I105" s="62">
        <v>51.944000000000003</v>
      </c>
      <c r="J105" s="62">
        <v>106.57</v>
      </c>
      <c r="K105" s="62">
        <v>26.26</v>
      </c>
      <c r="L105" s="62">
        <v>0</v>
      </c>
      <c r="M105" s="62">
        <v>0</v>
      </c>
      <c r="N105" s="192">
        <f>+BN_InfraMR[[#This Row],[A.03.1 -  Longitud de Vías de Explotación No Electrificadas Troncales y Ramales (vía principal) (km)]]+BN_InfraMR[[#This Row],[A.04.1 -  Longitud de Vías de Explotación Electrificadas Troncales y Ramales (vía principal) (km)]]</f>
        <v>106.57</v>
      </c>
      <c r="O105" s="207">
        <v>106.57</v>
      </c>
      <c r="P105" s="59">
        <v>15</v>
      </c>
      <c r="Q105" s="59">
        <v>7</v>
      </c>
      <c r="R105" s="59">
        <v>0</v>
      </c>
      <c r="S105" s="211">
        <f t="shared" si="13"/>
        <v>22</v>
      </c>
      <c r="T105" s="211">
        <v>22</v>
      </c>
      <c r="U105" s="59">
        <v>0</v>
      </c>
      <c r="V105" s="59">
        <v>43</v>
      </c>
      <c r="W105" s="59">
        <v>0</v>
      </c>
      <c r="X105" s="59">
        <v>5</v>
      </c>
      <c r="Y105" s="59">
        <v>0</v>
      </c>
      <c r="Z105" s="217">
        <f t="shared" si="14"/>
        <v>48</v>
      </c>
      <c r="AA105" s="59">
        <v>14</v>
      </c>
      <c r="AB105" s="59">
        <v>10</v>
      </c>
      <c r="AC105" s="59">
        <f>+BN_InfraMR[[#This Row],[Total Pasos Vehiculares a Nivel]]</f>
        <v>48</v>
      </c>
      <c r="AD105" s="217">
        <f t="shared" si="15"/>
        <v>72</v>
      </c>
      <c r="AE105" s="59">
        <v>1</v>
      </c>
      <c r="AF105" s="59">
        <v>9</v>
      </c>
      <c r="AG105" s="59">
        <v>50</v>
      </c>
      <c r="AH105" s="217">
        <f t="shared" si="16"/>
        <v>60</v>
      </c>
      <c r="AI105" s="62">
        <v>47</v>
      </c>
      <c r="AJ105" s="62">
        <v>7.32</v>
      </c>
      <c r="AK105" s="62">
        <v>0</v>
      </c>
      <c r="AL105" s="224">
        <f t="shared" si="17"/>
        <v>54.32</v>
      </c>
      <c r="AM105" s="59">
        <v>0</v>
      </c>
      <c r="AN105" s="59">
        <v>20</v>
      </c>
      <c r="AO105" s="59">
        <v>0</v>
      </c>
      <c r="AP105" s="230">
        <f t="shared" si="23"/>
        <v>20</v>
      </c>
      <c r="AQ105" s="59">
        <v>0</v>
      </c>
      <c r="AR105" s="59">
        <v>0</v>
      </c>
      <c r="AS105" s="59">
        <v>0</v>
      </c>
      <c r="AT105" s="230">
        <f t="shared" si="24"/>
        <v>0</v>
      </c>
      <c r="AU105" s="59">
        <v>0</v>
      </c>
      <c r="AV105" s="59">
        <v>0</v>
      </c>
      <c r="AW105" s="59">
        <v>0</v>
      </c>
      <c r="AX105" s="230">
        <f t="shared" si="25"/>
        <v>0</v>
      </c>
      <c r="AY105" s="59">
        <v>66</v>
      </c>
      <c r="AZ105" s="59">
        <v>47</v>
      </c>
      <c r="BA105" s="59">
        <v>0</v>
      </c>
      <c r="BB105" s="59">
        <v>0</v>
      </c>
      <c r="BC105" s="230">
        <f>SUM(AY105:BB105)</f>
        <v>113</v>
      </c>
      <c r="BD105" s="380">
        <v>0</v>
      </c>
      <c r="BE105" s="59">
        <v>1</v>
      </c>
      <c r="BF105" s="59">
        <v>36</v>
      </c>
      <c r="BG105" s="239">
        <v>1000</v>
      </c>
    </row>
    <row r="106" spans="1:59">
      <c r="A106" s="59">
        <v>2001</v>
      </c>
      <c r="B106" s="59" t="s">
        <v>69</v>
      </c>
      <c r="C106" s="62">
        <v>2.0699999999999998</v>
      </c>
      <c r="D106" s="62">
        <v>52.25</v>
      </c>
      <c r="E106" s="62">
        <v>0</v>
      </c>
      <c r="F106" s="62">
        <v>0</v>
      </c>
      <c r="G106" s="207">
        <f t="shared" si="18"/>
        <v>54.32</v>
      </c>
      <c r="H106" s="207">
        <v>54.32</v>
      </c>
      <c r="I106" s="62">
        <v>51.944000000000003</v>
      </c>
      <c r="J106" s="62">
        <v>106.57</v>
      </c>
      <c r="K106" s="62">
        <v>26.26</v>
      </c>
      <c r="L106" s="62">
        <v>0</v>
      </c>
      <c r="M106" s="62">
        <v>0</v>
      </c>
      <c r="N106" s="192">
        <f>+BN_InfraMR[[#This Row],[A.03.1 -  Longitud de Vías de Explotación No Electrificadas Troncales y Ramales (vía principal) (km)]]+BN_InfraMR[[#This Row],[A.04.1 -  Longitud de Vías de Explotación Electrificadas Troncales y Ramales (vía principal) (km)]]</f>
        <v>106.57</v>
      </c>
      <c r="O106" s="207">
        <v>106.57</v>
      </c>
      <c r="P106" s="59">
        <v>15</v>
      </c>
      <c r="Q106" s="59">
        <v>7</v>
      </c>
      <c r="R106" s="59">
        <v>0</v>
      </c>
      <c r="S106" s="211">
        <f t="shared" si="13"/>
        <v>22</v>
      </c>
      <c r="T106" s="211">
        <v>22</v>
      </c>
      <c r="U106" s="59">
        <v>0</v>
      </c>
      <c r="V106" s="59">
        <v>43</v>
      </c>
      <c r="W106" s="59">
        <v>0</v>
      </c>
      <c r="X106" s="59">
        <v>5</v>
      </c>
      <c r="Y106" s="59">
        <v>0</v>
      </c>
      <c r="Z106" s="217">
        <f t="shared" si="14"/>
        <v>48</v>
      </c>
      <c r="AA106" s="59">
        <v>14</v>
      </c>
      <c r="AB106" s="59">
        <v>10</v>
      </c>
      <c r="AC106" s="59">
        <f>+BN_InfraMR[[#This Row],[Total Pasos Vehiculares a Nivel]]</f>
        <v>48</v>
      </c>
      <c r="AD106" s="217">
        <f t="shared" si="15"/>
        <v>72</v>
      </c>
      <c r="AE106" s="59">
        <v>1</v>
      </c>
      <c r="AF106" s="59">
        <v>9</v>
      </c>
      <c r="AG106" s="59">
        <v>50</v>
      </c>
      <c r="AH106" s="217">
        <f t="shared" si="16"/>
        <v>60</v>
      </c>
      <c r="AI106" s="62">
        <v>47</v>
      </c>
      <c r="AJ106" s="62">
        <v>7.32</v>
      </c>
      <c r="AK106" s="62">
        <v>0</v>
      </c>
      <c r="AL106" s="224">
        <f t="shared" si="17"/>
        <v>54.32</v>
      </c>
      <c r="AM106" s="59">
        <v>0</v>
      </c>
      <c r="AN106" s="59">
        <v>20</v>
      </c>
      <c r="AO106" s="59">
        <v>0</v>
      </c>
      <c r="AP106" s="230">
        <f t="shared" si="23"/>
        <v>20</v>
      </c>
      <c r="AQ106" s="59">
        <v>0</v>
      </c>
      <c r="AR106" s="59">
        <v>0</v>
      </c>
      <c r="AS106" s="59">
        <v>0</v>
      </c>
      <c r="AT106" s="230">
        <f t="shared" si="24"/>
        <v>0</v>
      </c>
      <c r="AU106" s="59">
        <v>0</v>
      </c>
      <c r="AV106" s="59">
        <v>0</v>
      </c>
      <c r="AW106" s="59">
        <v>0</v>
      </c>
      <c r="AX106" s="230">
        <f t="shared" si="25"/>
        <v>0</v>
      </c>
      <c r="AY106" s="59">
        <v>66</v>
      </c>
      <c r="AZ106" s="59">
        <v>47</v>
      </c>
      <c r="BA106" s="59">
        <v>0</v>
      </c>
      <c r="BB106" s="59">
        <v>0</v>
      </c>
      <c r="BC106" s="230">
        <f>SUM(AY106:BB106)</f>
        <v>113</v>
      </c>
      <c r="BD106" s="380">
        <v>0</v>
      </c>
      <c r="BE106" s="59">
        <v>1</v>
      </c>
      <c r="BF106" s="59">
        <v>36</v>
      </c>
      <c r="BG106" s="239">
        <v>1000</v>
      </c>
    </row>
    <row r="107" spans="1:59">
      <c r="A107" s="59">
        <v>2001</v>
      </c>
      <c r="B107" s="59" t="s">
        <v>70</v>
      </c>
      <c r="C107" s="62">
        <v>2.0699999999999998</v>
      </c>
      <c r="D107" s="62">
        <v>52.25</v>
      </c>
      <c r="E107" s="62">
        <v>0</v>
      </c>
      <c r="F107" s="62">
        <v>0</v>
      </c>
      <c r="G107" s="207">
        <f t="shared" si="18"/>
        <v>54.32</v>
      </c>
      <c r="H107" s="207">
        <v>54.32</v>
      </c>
      <c r="I107" s="62">
        <v>51.944000000000003</v>
      </c>
      <c r="J107" s="62">
        <v>106.57</v>
      </c>
      <c r="K107" s="62">
        <v>26.26</v>
      </c>
      <c r="L107" s="62">
        <v>0</v>
      </c>
      <c r="M107" s="62">
        <v>0</v>
      </c>
      <c r="N107" s="192">
        <f>+BN_InfraMR[[#This Row],[A.03.1 -  Longitud de Vías de Explotación No Electrificadas Troncales y Ramales (vía principal) (km)]]+BN_InfraMR[[#This Row],[A.04.1 -  Longitud de Vías de Explotación Electrificadas Troncales y Ramales (vía principal) (km)]]</f>
        <v>106.57</v>
      </c>
      <c r="O107" s="207">
        <v>106.57</v>
      </c>
      <c r="P107" s="59">
        <v>15</v>
      </c>
      <c r="Q107" s="59">
        <v>7</v>
      </c>
      <c r="R107" s="59">
        <v>0</v>
      </c>
      <c r="S107" s="211">
        <f t="shared" si="13"/>
        <v>22</v>
      </c>
      <c r="T107" s="211">
        <v>22</v>
      </c>
      <c r="U107" s="59">
        <v>0</v>
      </c>
      <c r="V107" s="59">
        <v>43</v>
      </c>
      <c r="W107" s="59">
        <v>0</v>
      </c>
      <c r="X107" s="59">
        <v>5</v>
      </c>
      <c r="Y107" s="59">
        <v>0</v>
      </c>
      <c r="Z107" s="217">
        <f t="shared" si="14"/>
        <v>48</v>
      </c>
      <c r="AA107" s="59">
        <v>14</v>
      </c>
      <c r="AB107" s="59">
        <v>10</v>
      </c>
      <c r="AC107" s="59">
        <f>+BN_InfraMR[[#This Row],[Total Pasos Vehiculares a Nivel]]</f>
        <v>48</v>
      </c>
      <c r="AD107" s="217">
        <f t="shared" si="15"/>
        <v>72</v>
      </c>
      <c r="AE107" s="59">
        <v>1</v>
      </c>
      <c r="AF107" s="59">
        <v>9</v>
      </c>
      <c r="AG107" s="59">
        <v>50</v>
      </c>
      <c r="AH107" s="217">
        <f t="shared" si="16"/>
        <v>60</v>
      </c>
      <c r="AI107" s="62">
        <v>47</v>
      </c>
      <c r="AJ107" s="62">
        <v>7.32</v>
      </c>
      <c r="AK107" s="62">
        <v>0</v>
      </c>
      <c r="AL107" s="224">
        <f t="shared" si="17"/>
        <v>54.32</v>
      </c>
      <c r="AM107" s="59">
        <v>0</v>
      </c>
      <c r="AN107" s="59">
        <v>20</v>
      </c>
      <c r="AO107" s="59">
        <v>0</v>
      </c>
      <c r="AP107" s="230">
        <f t="shared" si="23"/>
        <v>20</v>
      </c>
      <c r="AQ107" s="59">
        <v>0</v>
      </c>
      <c r="AR107" s="59">
        <v>0</v>
      </c>
      <c r="AS107" s="59">
        <v>0</v>
      </c>
      <c r="AT107" s="230">
        <f t="shared" si="24"/>
        <v>0</v>
      </c>
      <c r="AU107" s="59">
        <v>0</v>
      </c>
      <c r="AV107" s="59">
        <v>0</v>
      </c>
      <c r="AW107" s="59">
        <v>0</v>
      </c>
      <c r="AX107" s="230">
        <f t="shared" si="25"/>
        <v>0</v>
      </c>
      <c r="AY107" s="59">
        <v>66</v>
      </c>
      <c r="AZ107" s="59">
        <v>47</v>
      </c>
      <c r="BA107" s="59">
        <v>0</v>
      </c>
      <c r="BB107" s="59">
        <v>0</v>
      </c>
      <c r="BC107" s="230">
        <f>SUM(AY107:BB107)</f>
        <v>113</v>
      </c>
      <c r="BD107" s="380">
        <v>0</v>
      </c>
      <c r="BE107" s="59">
        <v>1</v>
      </c>
      <c r="BF107" s="59">
        <v>36</v>
      </c>
      <c r="BG107" s="239">
        <v>1000</v>
      </c>
    </row>
    <row r="108" spans="1:59">
      <c r="A108" s="59">
        <v>2001</v>
      </c>
      <c r="B108" s="59" t="s">
        <v>71</v>
      </c>
      <c r="C108" s="62">
        <v>2.0699999999999998</v>
      </c>
      <c r="D108" s="62">
        <v>52.25</v>
      </c>
      <c r="E108" s="62">
        <v>0</v>
      </c>
      <c r="F108" s="62">
        <v>0</v>
      </c>
      <c r="G108" s="207">
        <f t="shared" si="18"/>
        <v>54.32</v>
      </c>
      <c r="H108" s="207">
        <v>54.32</v>
      </c>
      <c r="I108" s="62">
        <v>51.944000000000003</v>
      </c>
      <c r="J108" s="62">
        <v>106.57</v>
      </c>
      <c r="K108" s="62">
        <v>26.26</v>
      </c>
      <c r="L108" s="62">
        <v>0</v>
      </c>
      <c r="M108" s="62">
        <v>0</v>
      </c>
      <c r="N108" s="192">
        <f>+BN_InfraMR[[#This Row],[A.03.1 -  Longitud de Vías de Explotación No Electrificadas Troncales y Ramales (vía principal) (km)]]+BN_InfraMR[[#This Row],[A.04.1 -  Longitud de Vías de Explotación Electrificadas Troncales y Ramales (vía principal) (km)]]</f>
        <v>106.57</v>
      </c>
      <c r="O108" s="207">
        <v>106.57</v>
      </c>
      <c r="P108" s="59">
        <v>15</v>
      </c>
      <c r="Q108" s="59">
        <v>7</v>
      </c>
      <c r="R108" s="59">
        <v>0</v>
      </c>
      <c r="S108" s="211">
        <f t="shared" si="13"/>
        <v>22</v>
      </c>
      <c r="T108" s="211">
        <v>22</v>
      </c>
      <c r="U108" s="59">
        <v>0</v>
      </c>
      <c r="V108" s="59">
        <v>43</v>
      </c>
      <c r="W108" s="59">
        <v>0</v>
      </c>
      <c r="X108" s="59">
        <v>5</v>
      </c>
      <c r="Y108" s="59">
        <v>0</v>
      </c>
      <c r="Z108" s="217">
        <f t="shared" si="14"/>
        <v>48</v>
      </c>
      <c r="AA108" s="59">
        <v>14</v>
      </c>
      <c r="AB108" s="59">
        <v>10</v>
      </c>
      <c r="AC108" s="59">
        <f>+BN_InfraMR[[#This Row],[Total Pasos Vehiculares a Nivel]]</f>
        <v>48</v>
      </c>
      <c r="AD108" s="217">
        <f t="shared" si="15"/>
        <v>72</v>
      </c>
      <c r="AE108" s="59">
        <v>1</v>
      </c>
      <c r="AF108" s="59">
        <v>9</v>
      </c>
      <c r="AG108" s="59">
        <v>50</v>
      </c>
      <c r="AH108" s="217">
        <f t="shared" si="16"/>
        <v>60</v>
      </c>
      <c r="AI108" s="62">
        <v>47</v>
      </c>
      <c r="AJ108" s="62">
        <v>7.32</v>
      </c>
      <c r="AK108" s="62">
        <v>0</v>
      </c>
      <c r="AL108" s="224">
        <f t="shared" si="17"/>
        <v>54.32</v>
      </c>
      <c r="AM108" s="59">
        <v>0</v>
      </c>
      <c r="AN108" s="59">
        <v>20</v>
      </c>
      <c r="AO108" s="59">
        <v>0</v>
      </c>
      <c r="AP108" s="230">
        <f t="shared" si="23"/>
        <v>20</v>
      </c>
      <c r="AQ108" s="59">
        <v>0</v>
      </c>
      <c r="AR108" s="59">
        <v>0</v>
      </c>
      <c r="AS108" s="59">
        <v>0</v>
      </c>
      <c r="AT108" s="230">
        <f t="shared" si="24"/>
        <v>0</v>
      </c>
      <c r="AU108" s="59">
        <v>0</v>
      </c>
      <c r="AV108" s="59">
        <v>0</v>
      </c>
      <c r="AW108" s="59">
        <v>0</v>
      </c>
      <c r="AX108" s="230">
        <f t="shared" si="25"/>
        <v>0</v>
      </c>
      <c r="AY108" s="59">
        <v>66</v>
      </c>
      <c r="AZ108" s="59">
        <v>47</v>
      </c>
      <c r="BA108" s="59">
        <v>0</v>
      </c>
      <c r="BB108" s="59">
        <v>0</v>
      </c>
      <c r="BC108" s="230">
        <f>SUM(AY108:BB108)</f>
        <v>113</v>
      </c>
      <c r="BD108" s="380">
        <v>0</v>
      </c>
      <c r="BE108" s="59">
        <v>1</v>
      </c>
      <c r="BF108" s="59">
        <v>36</v>
      </c>
      <c r="BG108" s="239">
        <v>1000</v>
      </c>
    </row>
    <row r="109" spans="1:59">
      <c r="A109" s="59">
        <v>2001</v>
      </c>
      <c r="B109" s="59" t="s">
        <v>72</v>
      </c>
      <c r="C109" s="62">
        <v>2.0699999999999998</v>
      </c>
      <c r="D109" s="62">
        <v>52.25</v>
      </c>
      <c r="E109" s="62">
        <v>0</v>
      </c>
      <c r="F109" s="62">
        <v>0</v>
      </c>
      <c r="G109" s="207">
        <f t="shared" si="18"/>
        <v>54.32</v>
      </c>
      <c r="H109" s="207">
        <v>54.32</v>
      </c>
      <c r="I109" s="62">
        <v>51.944000000000003</v>
      </c>
      <c r="J109" s="62">
        <v>106.57</v>
      </c>
      <c r="K109" s="62">
        <v>26.26</v>
      </c>
      <c r="L109" s="62">
        <v>0</v>
      </c>
      <c r="M109" s="62">
        <v>0</v>
      </c>
      <c r="N109" s="192">
        <f>+BN_InfraMR[[#This Row],[A.03.1 -  Longitud de Vías de Explotación No Electrificadas Troncales y Ramales (vía principal) (km)]]+BN_InfraMR[[#This Row],[A.04.1 -  Longitud de Vías de Explotación Electrificadas Troncales y Ramales (vía principal) (km)]]</f>
        <v>106.57</v>
      </c>
      <c r="O109" s="207">
        <v>106.57</v>
      </c>
      <c r="P109" s="59">
        <v>15</v>
      </c>
      <c r="Q109" s="59">
        <v>7</v>
      </c>
      <c r="R109" s="59">
        <v>0</v>
      </c>
      <c r="S109" s="211">
        <f t="shared" si="13"/>
        <v>22</v>
      </c>
      <c r="T109" s="211">
        <v>22</v>
      </c>
      <c r="U109" s="59">
        <v>0</v>
      </c>
      <c r="V109" s="59">
        <v>43</v>
      </c>
      <c r="W109" s="59">
        <v>0</v>
      </c>
      <c r="X109" s="59">
        <v>5</v>
      </c>
      <c r="Y109" s="59">
        <v>0</v>
      </c>
      <c r="Z109" s="217">
        <f t="shared" si="14"/>
        <v>48</v>
      </c>
      <c r="AA109" s="59">
        <v>14</v>
      </c>
      <c r="AB109" s="59">
        <v>10</v>
      </c>
      <c r="AC109" s="59">
        <f>+BN_InfraMR[[#This Row],[Total Pasos Vehiculares a Nivel]]</f>
        <v>48</v>
      </c>
      <c r="AD109" s="217">
        <f t="shared" si="15"/>
        <v>72</v>
      </c>
      <c r="AE109" s="59">
        <v>1</v>
      </c>
      <c r="AF109" s="59">
        <v>9</v>
      </c>
      <c r="AG109" s="59">
        <v>50</v>
      </c>
      <c r="AH109" s="217">
        <f t="shared" si="16"/>
        <v>60</v>
      </c>
      <c r="AI109" s="62">
        <v>47</v>
      </c>
      <c r="AJ109" s="62">
        <v>7.32</v>
      </c>
      <c r="AK109" s="62">
        <v>0</v>
      </c>
      <c r="AL109" s="224">
        <f t="shared" si="17"/>
        <v>54.32</v>
      </c>
      <c r="AM109" s="59">
        <v>0</v>
      </c>
      <c r="AN109" s="59">
        <v>20</v>
      </c>
      <c r="AO109" s="59">
        <v>0</v>
      </c>
      <c r="AP109" s="230">
        <f t="shared" si="23"/>
        <v>20</v>
      </c>
      <c r="AQ109" s="59">
        <v>0</v>
      </c>
      <c r="AR109" s="59">
        <v>0</v>
      </c>
      <c r="AS109" s="59">
        <v>0</v>
      </c>
      <c r="AT109" s="230">
        <f t="shared" si="24"/>
        <v>0</v>
      </c>
      <c r="AU109" s="59">
        <v>0</v>
      </c>
      <c r="AV109" s="59">
        <v>0</v>
      </c>
      <c r="AW109" s="59">
        <v>0</v>
      </c>
      <c r="AX109" s="230">
        <f t="shared" si="25"/>
        <v>0</v>
      </c>
      <c r="AY109" s="59">
        <v>66</v>
      </c>
      <c r="AZ109" s="59">
        <v>47</v>
      </c>
      <c r="BA109" s="59">
        <v>0</v>
      </c>
      <c r="BB109" s="59">
        <v>0</v>
      </c>
      <c r="BC109" s="230">
        <f>SUM(AY109:BB109)</f>
        <v>113</v>
      </c>
      <c r="BD109" s="380">
        <v>0</v>
      </c>
      <c r="BE109" s="59">
        <v>1</v>
      </c>
      <c r="BF109" s="59">
        <v>36</v>
      </c>
      <c r="BG109" s="239">
        <v>1000</v>
      </c>
    </row>
    <row r="110" spans="1:59">
      <c r="A110" s="59">
        <v>2002</v>
      </c>
      <c r="B110" s="59" t="s">
        <v>61</v>
      </c>
      <c r="C110" s="62">
        <v>2.0699999999999998</v>
      </c>
      <c r="D110" s="62">
        <v>52.25</v>
      </c>
      <c r="E110" s="62">
        <v>0</v>
      </c>
      <c r="F110" s="62">
        <v>0</v>
      </c>
      <c r="G110" s="207">
        <f t="shared" si="18"/>
        <v>54.32</v>
      </c>
      <c r="H110" s="207">
        <v>54.32</v>
      </c>
      <c r="I110" s="62">
        <v>51.944000000000003</v>
      </c>
      <c r="J110" s="62">
        <v>106.57</v>
      </c>
      <c r="K110" s="62">
        <v>26.26</v>
      </c>
      <c r="L110" s="62">
        <v>0</v>
      </c>
      <c r="M110" s="62">
        <v>0</v>
      </c>
      <c r="N110" s="192">
        <f>+BN_InfraMR[[#This Row],[A.03.1 -  Longitud de Vías de Explotación No Electrificadas Troncales y Ramales (vía principal) (km)]]+BN_InfraMR[[#This Row],[A.04.1 -  Longitud de Vías de Explotación Electrificadas Troncales y Ramales (vía principal) (km)]]</f>
        <v>106.57</v>
      </c>
      <c r="O110" s="207">
        <v>106.57</v>
      </c>
      <c r="P110" s="59">
        <v>15</v>
      </c>
      <c r="Q110" s="59">
        <v>7</v>
      </c>
      <c r="R110" s="59">
        <v>0</v>
      </c>
      <c r="S110" s="211">
        <f t="shared" si="13"/>
        <v>22</v>
      </c>
      <c r="T110" s="211">
        <v>22</v>
      </c>
      <c r="U110" s="59">
        <v>0</v>
      </c>
      <c r="V110" s="59">
        <v>43</v>
      </c>
      <c r="W110" s="59">
        <v>0</v>
      </c>
      <c r="X110" s="59">
        <v>5</v>
      </c>
      <c r="Y110" s="59">
        <v>0</v>
      </c>
      <c r="Z110" s="217">
        <f t="shared" si="14"/>
        <v>48</v>
      </c>
      <c r="AA110" s="59">
        <v>14</v>
      </c>
      <c r="AB110" s="59">
        <v>10</v>
      </c>
      <c r="AC110" s="59">
        <f>+BN_InfraMR[[#This Row],[Total Pasos Vehiculares a Nivel]]</f>
        <v>48</v>
      </c>
      <c r="AD110" s="217">
        <f t="shared" si="15"/>
        <v>72</v>
      </c>
      <c r="AE110" s="59">
        <v>1</v>
      </c>
      <c r="AF110" s="59">
        <v>9</v>
      </c>
      <c r="AG110" s="59">
        <v>52</v>
      </c>
      <c r="AH110" s="217">
        <f t="shared" si="16"/>
        <v>62</v>
      </c>
      <c r="AI110" s="62">
        <v>47</v>
      </c>
      <c r="AJ110" s="62">
        <v>7.32</v>
      </c>
      <c r="AK110" s="62">
        <v>0</v>
      </c>
      <c r="AL110" s="224">
        <f t="shared" si="17"/>
        <v>54.32</v>
      </c>
      <c r="AM110" s="59">
        <v>0</v>
      </c>
      <c r="AN110" s="59">
        <v>20</v>
      </c>
      <c r="AO110" s="59">
        <v>0</v>
      </c>
      <c r="AP110" s="230">
        <f>SUM(AM110:AO110)</f>
        <v>20</v>
      </c>
      <c r="AQ110" s="59">
        <v>0</v>
      </c>
      <c r="AR110" s="59">
        <v>0</v>
      </c>
      <c r="AS110" s="59">
        <v>0</v>
      </c>
      <c r="AT110" s="230">
        <f>SUM(AQ110:AS110)</f>
        <v>0</v>
      </c>
      <c r="AU110" s="59">
        <v>0</v>
      </c>
      <c r="AV110" s="59">
        <v>0</v>
      </c>
      <c r="AW110" s="59">
        <v>0</v>
      </c>
      <c r="AX110" s="230">
        <f>SUM(AU110:AW110)</f>
        <v>0</v>
      </c>
      <c r="AY110" s="59">
        <v>60</v>
      </c>
      <c r="AZ110" s="59">
        <v>46</v>
      </c>
      <c r="BA110" s="59">
        <v>0</v>
      </c>
      <c r="BB110" s="59">
        <v>0</v>
      </c>
      <c r="BC110" s="230">
        <f>SUM(AY110:BB110)</f>
        <v>106</v>
      </c>
      <c r="BD110" s="380">
        <v>0</v>
      </c>
      <c r="BE110" s="59">
        <v>1</v>
      </c>
      <c r="BF110" s="59">
        <v>36</v>
      </c>
      <c r="BG110" s="239">
        <v>1000</v>
      </c>
    </row>
    <row r="111" spans="1:59">
      <c r="A111" s="59">
        <v>2002</v>
      </c>
      <c r="B111" s="59" t="s">
        <v>62</v>
      </c>
      <c r="C111" s="62">
        <v>2.0699999999999998</v>
      </c>
      <c r="D111" s="62">
        <v>52.25</v>
      </c>
      <c r="E111" s="62">
        <v>0</v>
      </c>
      <c r="F111" s="62">
        <v>0</v>
      </c>
      <c r="G111" s="207">
        <f t="shared" si="18"/>
        <v>54.32</v>
      </c>
      <c r="H111" s="207">
        <v>54.32</v>
      </c>
      <c r="I111" s="62">
        <v>51.944000000000003</v>
      </c>
      <c r="J111" s="62">
        <v>106.57</v>
      </c>
      <c r="K111" s="62">
        <v>26.26</v>
      </c>
      <c r="L111" s="62">
        <v>0</v>
      </c>
      <c r="M111" s="62">
        <v>0</v>
      </c>
      <c r="N111" s="192">
        <f>+BN_InfraMR[[#This Row],[A.03.1 -  Longitud de Vías de Explotación No Electrificadas Troncales y Ramales (vía principal) (km)]]+BN_InfraMR[[#This Row],[A.04.1 -  Longitud de Vías de Explotación Electrificadas Troncales y Ramales (vía principal) (km)]]</f>
        <v>106.57</v>
      </c>
      <c r="O111" s="207">
        <v>106.57</v>
      </c>
      <c r="P111" s="59">
        <v>15</v>
      </c>
      <c r="Q111" s="59">
        <v>7</v>
      </c>
      <c r="R111" s="59">
        <v>0</v>
      </c>
      <c r="S111" s="211">
        <f t="shared" si="13"/>
        <v>22</v>
      </c>
      <c r="T111" s="211">
        <v>22</v>
      </c>
      <c r="U111" s="59">
        <v>0</v>
      </c>
      <c r="V111" s="59">
        <v>43</v>
      </c>
      <c r="W111" s="59">
        <v>0</v>
      </c>
      <c r="X111" s="59">
        <v>5</v>
      </c>
      <c r="Y111" s="59">
        <v>0</v>
      </c>
      <c r="Z111" s="217">
        <f t="shared" si="14"/>
        <v>48</v>
      </c>
      <c r="AA111" s="59">
        <v>14</v>
      </c>
      <c r="AB111" s="59">
        <v>10</v>
      </c>
      <c r="AC111" s="59">
        <f>+BN_InfraMR[[#This Row],[Total Pasos Vehiculares a Nivel]]</f>
        <v>48</v>
      </c>
      <c r="AD111" s="217">
        <f t="shared" si="15"/>
        <v>72</v>
      </c>
      <c r="AE111" s="59">
        <v>1</v>
      </c>
      <c r="AF111" s="59">
        <v>9</v>
      </c>
      <c r="AG111" s="59">
        <v>52</v>
      </c>
      <c r="AH111" s="217">
        <f t="shared" si="16"/>
        <v>62</v>
      </c>
      <c r="AI111" s="62">
        <v>47</v>
      </c>
      <c r="AJ111" s="62">
        <v>7.32</v>
      </c>
      <c r="AK111" s="62">
        <v>0</v>
      </c>
      <c r="AL111" s="224">
        <f t="shared" si="17"/>
        <v>54.32</v>
      </c>
      <c r="AM111" s="59">
        <v>0</v>
      </c>
      <c r="AN111" s="59">
        <v>20</v>
      </c>
      <c r="AO111" s="59">
        <v>0</v>
      </c>
      <c r="AP111" s="230">
        <f t="shared" ref="AP111:AP121" si="26">SUM(AM111:AO111)</f>
        <v>20</v>
      </c>
      <c r="AQ111" s="59">
        <v>0</v>
      </c>
      <c r="AR111" s="59">
        <v>0</v>
      </c>
      <c r="AS111" s="59">
        <v>0</v>
      </c>
      <c r="AT111" s="230">
        <f t="shared" ref="AT111:AT121" si="27">SUM(AQ111:AS111)</f>
        <v>0</v>
      </c>
      <c r="AU111" s="59">
        <v>0</v>
      </c>
      <c r="AV111" s="59">
        <v>0</v>
      </c>
      <c r="AW111" s="59">
        <v>0</v>
      </c>
      <c r="AX111" s="230">
        <f t="shared" ref="AX111:AX121" si="28">SUM(AU111:AW111)</f>
        <v>0</v>
      </c>
      <c r="AY111" s="59">
        <v>60</v>
      </c>
      <c r="AZ111" s="59">
        <v>46</v>
      </c>
      <c r="BA111" s="59">
        <v>0</v>
      </c>
      <c r="BB111" s="59">
        <v>0</v>
      </c>
      <c r="BC111" s="230">
        <f>SUM(AY111:BB111)</f>
        <v>106</v>
      </c>
      <c r="BD111" s="380">
        <v>0</v>
      </c>
      <c r="BE111" s="59">
        <v>1</v>
      </c>
      <c r="BF111" s="59">
        <v>36</v>
      </c>
      <c r="BG111" s="239">
        <v>1000</v>
      </c>
    </row>
    <row r="112" spans="1:59">
      <c r="A112" s="59">
        <v>2002</v>
      </c>
      <c r="B112" s="59" t="s">
        <v>63</v>
      </c>
      <c r="C112" s="62">
        <v>2.0699999999999998</v>
      </c>
      <c r="D112" s="62">
        <v>52.25</v>
      </c>
      <c r="E112" s="62">
        <v>0</v>
      </c>
      <c r="F112" s="62">
        <v>0</v>
      </c>
      <c r="G112" s="207">
        <f t="shared" si="18"/>
        <v>54.32</v>
      </c>
      <c r="H112" s="207">
        <v>54.32</v>
      </c>
      <c r="I112" s="62">
        <v>51.944000000000003</v>
      </c>
      <c r="J112" s="62">
        <v>106.57</v>
      </c>
      <c r="K112" s="62">
        <v>26.26</v>
      </c>
      <c r="L112" s="62">
        <v>0</v>
      </c>
      <c r="M112" s="62">
        <v>0</v>
      </c>
      <c r="N112" s="192">
        <f>+BN_InfraMR[[#This Row],[A.03.1 -  Longitud de Vías de Explotación No Electrificadas Troncales y Ramales (vía principal) (km)]]+BN_InfraMR[[#This Row],[A.04.1 -  Longitud de Vías de Explotación Electrificadas Troncales y Ramales (vía principal) (km)]]</f>
        <v>106.57</v>
      </c>
      <c r="O112" s="207">
        <v>106.57</v>
      </c>
      <c r="P112" s="59">
        <v>15</v>
      </c>
      <c r="Q112" s="59">
        <v>7</v>
      </c>
      <c r="R112" s="59">
        <v>0</v>
      </c>
      <c r="S112" s="211">
        <f t="shared" si="13"/>
        <v>22</v>
      </c>
      <c r="T112" s="211">
        <v>22</v>
      </c>
      <c r="U112" s="59">
        <v>0</v>
      </c>
      <c r="V112" s="59">
        <v>43</v>
      </c>
      <c r="W112" s="59">
        <v>0</v>
      </c>
      <c r="X112" s="59">
        <v>5</v>
      </c>
      <c r="Y112" s="59">
        <v>0</v>
      </c>
      <c r="Z112" s="217">
        <f t="shared" si="14"/>
        <v>48</v>
      </c>
      <c r="AA112" s="59">
        <v>14</v>
      </c>
      <c r="AB112" s="59">
        <v>10</v>
      </c>
      <c r="AC112" s="59">
        <f>+BN_InfraMR[[#This Row],[Total Pasos Vehiculares a Nivel]]</f>
        <v>48</v>
      </c>
      <c r="AD112" s="217">
        <f t="shared" si="15"/>
        <v>72</v>
      </c>
      <c r="AE112" s="59">
        <v>1</v>
      </c>
      <c r="AF112" s="59">
        <v>9</v>
      </c>
      <c r="AG112" s="59">
        <v>52</v>
      </c>
      <c r="AH112" s="217">
        <f t="shared" si="16"/>
        <v>62</v>
      </c>
      <c r="AI112" s="62">
        <v>47</v>
      </c>
      <c r="AJ112" s="62">
        <v>7.32</v>
      </c>
      <c r="AK112" s="62">
        <v>0</v>
      </c>
      <c r="AL112" s="224">
        <f t="shared" si="17"/>
        <v>54.32</v>
      </c>
      <c r="AM112" s="59">
        <v>0</v>
      </c>
      <c r="AN112" s="59">
        <v>20</v>
      </c>
      <c r="AO112" s="59">
        <v>0</v>
      </c>
      <c r="AP112" s="230">
        <f t="shared" si="26"/>
        <v>20</v>
      </c>
      <c r="AQ112" s="59">
        <v>0</v>
      </c>
      <c r="AR112" s="59">
        <v>0</v>
      </c>
      <c r="AS112" s="59">
        <v>0</v>
      </c>
      <c r="AT112" s="230">
        <f t="shared" si="27"/>
        <v>0</v>
      </c>
      <c r="AU112" s="59">
        <v>0</v>
      </c>
      <c r="AV112" s="59">
        <v>0</v>
      </c>
      <c r="AW112" s="59">
        <v>0</v>
      </c>
      <c r="AX112" s="230">
        <f t="shared" si="28"/>
        <v>0</v>
      </c>
      <c r="AY112" s="59">
        <v>60</v>
      </c>
      <c r="AZ112" s="59">
        <v>46</v>
      </c>
      <c r="BA112" s="59">
        <v>0</v>
      </c>
      <c r="BB112" s="59">
        <v>0</v>
      </c>
      <c r="BC112" s="230">
        <f>SUM(AY112:BB112)</f>
        <v>106</v>
      </c>
      <c r="BD112" s="380">
        <v>0</v>
      </c>
      <c r="BE112" s="59">
        <v>1</v>
      </c>
      <c r="BF112" s="59">
        <v>36</v>
      </c>
      <c r="BG112" s="239">
        <v>1000</v>
      </c>
    </row>
    <row r="113" spans="1:59">
      <c r="A113" s="59">
        <v>2002</v>
      </c>
      <c r="B113" s="59" t="s">
        <v>64</v>
      </c>
      <c r="C113" s="62">
        <v>2.0699999999999998</v>
      </c>
      <c r="D113" s="62">
        <v>52.25</v>
      </c>
      <c r="E113" s="62">
        <v>0</v>
      </c>
      <c r="F113" s="62">
        <v>0</v>
      </c>
      <c r="G113" s="207">
        <f t="shared" si="18"/>
        <v>54.32</v>
      </c>
      <c r="H113" s="207">
        <v>54.32</v>
      </c>
      <c r="I113" s="62">
        <v>51.944000000000003</v>
      </c>
      <c r="J113" s="62">
        <v>106.57</v>
      </c>
      <c r="K113" s="62">
        <v>26.26</v>
      </c>
      <c r="L113" s="62">
        <v>0</v>
      </c>
      <c r="M113" s="62">
        <v>0</v>
      </c>
      <c r="N113" s="192">
        <f>+BN_InfraMR[[#This Row],[A.03.1 -  Longitud de Vías de Explotación No Electrificadas Troncales y Ramales (vía principal) (km)]]+BN_InfraMR[[#This Row],[A.04.1 -  Longitud de Vías de Explotación Electrificadas Troncales y Ramales (vía principal) (km)]]</f>
        <v>106.57</v>
      </c>
      <c r="O113" s="207">
        <v>106.57</v>
      </c>
      <c r="P113" s="59">
        <v>15</v>
      </c>
      <c r="Q113" s="59">
        <v>7</v>
      </c>
      <c r="R113" s="59">
        <v>0</v>
      </c>
      <c r="S113" s="211">
        <f t="shared" si="13"/>
        <v>22</v>
      </c>
      <c r="T113" s="211">
        <v>22</v>
      </c>
      <c r="U113" s="59">
        <v>0</v>
      </c>
      <c r="V113" s="59">
        <v>43</v>
      </c>
      <c r="W113" s="59">
        <v>0</v>
      </c>
      <c r="X113" s="59">
        <v>5</v>
      </c>
      <c r="Y113" s="59">
        <v>0</v>
      </c>
      <c r="Z113" s="217">
        <f t="shared" si="14"/>
        <v>48</v>
      </c>
      <c r="AA113" s="59">
        <v>14</v>
      </c>
      <c r="AB113" s="59">
        <v>10</v>
      </c>
      <c r="AC113" s="59">
        <f>+BN_InfraMR[[#This Row],[Total Pasos Vehiculares a Nivel]]</f>
        <v>48</v>
      </c>
      <c r="AD113" s="217">
        <f t="shared" si="15"/>
        <v>72</v>
      </c>
      <c r="AE113" s="59">
        <v>1</v>
      </c>
      <c r="AF113" s="59">
        <v>9</v>
      </c>
      <c r="AG113" s="59">
        <v>52</v>
      </c>
      <c r="AH113" s="217">
        <f t="shared" si="16"/>
        <v>62</v>
      </c>
      <c r="AI113" s="62">
        <v>47</v>
      </c>
      <c r="AJ113" s="62">
        <v>7.32</v>
      </c>
      <c r="AK113" s="62">
        <v>0</v>
      </c>
      <c r="AL113" s="224">
        <f t="shared" si="17"/>
        <v>54.32</v>
      </c>
      <c r="AM113" s="59">
        <v>0</v>
      </c>
      <c r="AN113" s="59">
        <v>20</v>
      </c>
      <c r="AO113" s="59">
        <v>0</v>
      </c>
      <c r="AP113" s="230">
        <f t="shared" si="26"/>
        <v>20</v>
      </c>
      <c r="AQ113" s="59">
        <v>0</v>
      </c>
      <c r="AR113" s="59">
        <v>0</v>
      </c>
      <c r="AS113" s="59">
        <v>0</v>
      </c>
      <c r="AT113" s="230">
        <f t="shared" si="27"/>
        <v>0</v>
      </c>
      <c r="AU113" s="59">
        <v>0</v>
      </c>
      <c r="AV113" s="59">
        <v>0</v>
      </c>
      <c r="AW113" s="59">
        <v>0</v>
      </c>
      <c r="AX113" s="230">
        <f t="shared" si="28"/>
        <v>0</v>
      </c>
      <c r="AY113" s="59">
        <v>60</v>
      </c>
      <c r="AZ113" s="59">
        <v>46</v>
      </c>
      <c r="BA113" s="59">
        <v>0</v>
      </c>
      <c r="BB113" s="59">
        <v>0</v>
      </c>
      <c r="BC113" s="230">
        <f>SUM(AY113:BB113)</f>
        <v>106</v>
      </c>
      <c r="BD113" s="380">
        <v>0</v>
      </c>
      <c r="BE113" s="59">
        <v>1</v>
      </c>
      <c r="BF113" s="59">
        <v>36</v>
      </c>
      <c r="BG113" s="239">
        <v>1000</v>
      </c>
    </row>
    <row r="114" spans="1:59">
      <c r="A114" s="59">
        <v>2002</v>
      </c>
      <c r="B114" s="59" t="s">
        <v>65</v>
      </c>
      <c r="C114" s="62">
        <v>2.0699999999999998</v>
      </c>
      <c r="D114" s="62">
        <v>52.25</v>
      </c>
      <c r="E114" s="62">
        <v>0</v>
      </c>
      <c r="F114" s="62">
        <v>0</v>
      </c>
      <c r="G114" s="207">
        <f t="shared" si="18"/>
        <v>54.32</v>
      </c>
      <c r="H114" s="207">
        <v>54.32</v>
      </c>
      <c r="I114" s="62">
        <v>51.944000000000003</v>
      </c>
      <c r="J114" s="62">
        <v>106.57</v>
      </c>
      <c r="K114" s="62">
        <v>26.26</v>
      </c>
      <c r="L114" s="62">
        <v>0</v>
      </c>
      <c r="M114" s="62">
        <v>0</v>
      </c>
      <c r="N114" s="192">
        <f>+BN_InfraMR[[#This Row],[A.03.1 -  Longitud de Vías de Explotación No Electrificadas Troncales y Ramales (vía principal) (km)]]+BN_InfraMR[[#This Row],[A.04.1 -  Longitud de Vías de Explotación Electrificadas Troncales y Ramales (vía principal) (km)]]</f>
        <v>106.57</v>
      </c>
      <c r="O114" s="207">
        <v>106.57</v>
      </c>
      <c r="P114" s="59">
        <v>15</v>
      </c>
      <c r="Q114" s="59">
        <v>7</v>
      </c>
      <c r="R114" s="59">
        <v>0</v>
      </c>
      <c r="S114" s="211">
        <f t="shared" si="13"/>
        <v>22</v>
      </c>
      <c r="T114" s="211">
        <v>22</v>
      </c>
      <c r="U114" s="59">
        <v>0</v>
      </c>
      <c r="V114" s="59">
        <v>43</v>
      </c>
      <c r="W114" s="59">
        <v>0</v>
      </c>
      <c r="X114" s="59">
        <v>5</v>
      </c>
      <c r="Y114" s="59">
        <v>0</v>
      </c>
      <c r="Z114" s="217">
        <f t="shared" si="14"/>
        <v>48</v>
      </c>
      <c r="AA114" s="59">
        <v>14</v>
      </c>
      <c r="AB114" s="59">
        <v>10</v>
      </c>
      <c r="AC114" s="59">
        <f>+BN_InfraMR[[#This Row],[Total Pasos Vehiculares a Nivel]]</f>
        <v>48</v>
      </c>
      <c r="AD114" s="217">
        <f t="shared" si="15"/>
        <v>72</v>
      </c>
      <c r="AE114" s="59">
        <v>1</v>
      </c>
      <c r="AF114" s="59">
        <v>9</v>
      </c>
      <c r="AG114" s="59">
        <v>52</v>
      </c>
      <c r="AH114" s="217">
        <f t="shared" si="16"/>
        <v>62</v>
      </c>
      <c r="AI114" s="62">
        <v>47</v>
      </c>
      <c r="AJ114" s="62">
        <v>7.32</v>
      </c>
      <c r="AK114" s="62">
        <v>0</v>
      </c>
      <c r="AL114" s="224">
        <f t="shared" si="17"/>
        <v>54.32</v>
      </c>
      <c r="AM114" s="59">
        <v>0</v>
      </c>
      <c r="AN114" s="59">
        <v>20</v>
      </c>
      <c r="AO114" s="59">
        <v>0</v>
      </c>
      <c r="AP114" s="230">
        <f t="shared" si="26"/>
        <v>20</v>
      </c>
      <c r="AQ114" s="59">
        <v>0</v>
      </c>
      <c r="AR114" s="59">
        <v>0</v>
      </c>
      <c r="AS114" s="59">
        <v>0</v>
      </c>
      <c r="AT114" s="230">
        <f t="shared" si="27"/>
        <v>0</v>
      </c>
      <c r="AU114" s="59">
        <v>0</v>
      </c>
      <c r="AV114" s="59">
        <v>0</v>
      </c>
      <c r="AW114" s="59">
        <v>0</v>
      </c>
      <c r="AX114" s="230">
        <f t="shared" si="28"/>
        <v>0</v>
      </c>
      <c r="AY114" s="59">
        <v>60</v>
      </c>
      <c r="AZ114" s="59">
        <v>46</v>
      </c>
      <c r="BA114" s="59">
        <v>0</v>
      </c>
      <c r="BB114" s="59">
        <v>0</v>
      </c>
      <c r="BC114" s="230">
        <f>SUM(AY114:BB114)</f>
        <v>106</v>
      </c>
      <c r="BD114" s="380">
        <v>0</v>
      </c>
      <c r="BE114" s="59">
        <v>1</v>
      </c>
      <c r="BF114" s="59">
        <v>36</v>
      </c>
      <c r="BG114" s="239">
        <v>1000</v>
      </c>
    </row>
    <row r="115" spans="1:59">
      <c r="A115" s="59">
        <v>2002</v>
      </c>
      <c r="B115" s="59" t="s">
        <v>66</v>
      </c>
      <c r="C115" s="62">
        <v>2.0699999999999998</v>
      </c>
      <c r="D115" s="62">
        <v>52.25</v>
      </c>
      <c r="E115" s="62">
        <v>0</v>
      </c>
      <c r="F115" s="62">
        <v>0</v>
      </c>
      <c r="G115" s="207">
        <f t="shared" si="18"/>
        <v>54.32</v>
      </c>
      <c r="H115" s="207">
        <v>54.32</v>
      </c>
      <c r="I115" s="62">
        <v>51.944000000000003</v>
      </c>
      <c r="J115" s="62">
        <v>106.57</v>
      </c>
      <c r="K115" s="62">
        <v>26.26</v>
      </c>
      <c r="L115" s="62">
        <v>0</v>
      </c>
      <c r="M115" s="62">
        <v>0</v>
      </c>
      <c r="N115" s="192">
        <f>+BN_InfraMR[[#This Row],[A.03.1 -  Longitud de Vías de Explotación No Electrificadas Troncales y Ramales (vía principal) (km)]]+BN_InfraMR[[#This Row],[A.04.1 -  Longitud de Vías de Explotación Electrificadas Troncales y Ramales (vía principal) (km)]]</f>
        <v>106.57</v>
      </c>
      <c r="O115" s="207">
        <v>106.57</v>
      </c>
      <c r="P115" s="59">
        <v>15</v>
      </c>
      <c r="Q115" s="59">
        <v>7</v>
      </c>
      <c r="R115" s="59">
        <v>0</v>
      </c>
      <c r="S115" s="211">
        <f t="shared" si="13"/>
        <v>22</v>
      </c>
      <c r="T115" s="211">
        <v>22</v>
      </c>
      <c r="U115" s="59">
        <v>0</v>
      </c>
      <c r="V115" s="59">
        <v>43</v>
      </c>
      <c r="W115" s="59">
        <v>0</v>
      </c>
      <c r="X115" s="59">
        <v>5</v>
      </c>
      <c r="Y115" s="59">
        <v>0</v>
      </c>
      <c r="Z115" s="217">
        <f t="shared" si="14"/>
        <v>48</v>
      </c>
      <c r="AA115" s="59">
        <v>14</v>
      </c>
      <c r="AB115" s="59">
        <v>10</v>
      </c>
      <c r="AC115" s="59">
        <f>+BN_InfraMR[[#This Row],[Total Pasos Vehiculares a Nivel]]</f>
        <v>48</v>
      </c>
      <c r="AD115" s="217">
        <f t="shared" si="15"/>
        <v>72</v>
      </c>
      <c r="AE115" s="59">
        <v>1</v>
      </c>
      <c r="AF115" s="59">
        <v>9</v>
      </c>
      <c r="AG115" s="59">
        <v>52</v>
      </c>
      <c r="AH115" s="217">
        <f t="shared" si="16"/>
        <v>62</v>
      </c>
      <c r="AI115" s="62">
        <v>47</v>
      </c>
      <c r="AJ115" s="62">
        <v>7.32</v>
      </c>
      <c r="AK115" s="62">
        <v>0</v>
      </c>
      <c r="AL115" s="224">
        <f t="shared" si="17"/>
        <v>54.32</v>
      </c>
      <c r="AM115" s="59">
        <v>0</v>
      </c>
      <c r="AN115" s="59">
        <v>20</v>
      </c>
      <c r="AO115" s="59">
        <v>0</v>
      </c>
      <c r="AP115" s="230">
        <f t="shared" si="26"/>
        <v>20</v>
      </c>
      <c r="AQ115" s="59">
        <v>0</v>
      </c>
      <c r="AR115" s="59">
        <v>0</v>
      </c>
      <c r="AS115" s="59">
        <v>0</v>
      </c>
      <c r="AT115" s="230">
        <f t="shared" si="27"/>
        <v>0</v>
      </c>
      <c r="AU115" s="59">
        <v>0</v>
      </c>
      <c r="AV115" s="59">
        <v>0</v>
      </c>
      <c r="AW115" s="59">
        <v>0</v>
      </c>
      <c r="AX115" s="230">
        <f t="shared" si="28"/>
        <v>0</v>
      </c>
      <c r="AY115" s="59">
        <v>60</v>
      </c>
      <c r="AZ115" s="59">
        <v>46</v>
      </c>
      <c r="BA115" s="59">
        <v>0</v>
      </c>
      <c r="BB115" s="59">
        <v>0</v>
      </c>
      <c r="BC115" s="230">
        <f>SUM(AY115:BB115)</f>
        <v>106</v>
      </c>
      <c r="BD115" s="380">
        <v>0</v>
      </c>
      <c r="BE115" s="59">
        <v>1</v>
      </c>
      <c r="BF115" s="59">
        <v>36</v>
      </c>
      <c r="BG115" s="239">
        <v>1000</v>
      </c>
    </row>
    <row r="116" spans="1:59">
      <c r="A116" s="59">
        <v>2002</v>
      </c>
      <c r="B116" s="59" t="s">
        <v>67</v>
      </c>
      <c r="C116" s="62">
        <v>2.0699999999999998</v>
      </c>
      <c r="D116" s="62">
        <v>52.25</v>
      </c>
      <c r="E116" s="62">
        <v>0</v>
      </c>
      <c r="F116" s="62">
        <v>0</v>
      </c>
      <c r="G116" s="207">
        <f t="shared" si="18"/>
        <v>54.32</v>
      </c>
      <c r="H116" s="207">
        <v>54.32</v>
      </c>
      <c r="I116" s="62">
        <v>51.944000000000003</v>
      </c>
      <c r="J116" s="62">
        <v>106.57</v>
      </c>
      <c r="K116" s="62">
        <v>26.26</v>
      </c>
      <c r="L116" s="62">
        <v>0</v>
      </c>
      <c r="M116" s="62">
        <v>0</v>
      </c>
      <c r="N116" s="192">
        <f>+BN_InfraMR[[#This Row],[A.03.1 -  Longitud de Vías de Explotación No Electrificadas Troncales y Ramales (vía principal) (km)]]+BN_InfraMR[[#This Row],[A.04.1 -  Longitud de Vías de Explotación Electrificadas Troncales y Ramales (vía principal) (km)]]</f>
        <v>106.57</v>
      </c>
      <c r="O116" s="207">
        <v>106.57</v>
      </c>
      <c r="P116" s="59">
        <v>15</v>
      </c>
      <c r="Q116" s="59">
        <v>7</v>
      </c>
      <c r="R116" s="59">
        <v>0</v>
      </c>
      <c r="S116" s="211">
        <f t="shared" si="13"/>
        <v>22</v>
      </c>
      <c r="T116" s="211">
        <v>22</v>
      </c>
      <c r="U116" s="59">
        <v>0</v>
      </c>
      <c r="V116" s="59">
        <v>43</v>
      </c>
      <c r="W116" s="59">
        <v>0</v>
      </c>
      <c r="X116" s="59">
        <v>5</v>
      </c>
      <c r="Y116" s="59">
        <v>0</v>
      </c>
      <c r="Z116" s="217">
        <f t="shared" si="14"/>
        <v>48</v>
      </c>
      <c r="AA116" s="59">
        <v>14</v>
      </c>
      <c r="AB116" s="59">
        <v>10</v>
      </c>
      <c r="AC116" s="59">
        <f>+BN_InfraMR[[#This Row],[Total Pasos Vehiculares a Nivel]]</f>
        <v>48</v>
      </c>
      <c r="AD116" s="217">
        <f t="shared" si="15"/>
        <v>72</v>
      </c>
      <c r="AE116" s="59">
        <v>1</v>
      </c>
      <c r="AF116" s="59">
        <v>9</v>
      </c>
      <c r="AG116" s="59">
        <v>52</v>
      </c>
      <c r="AH116" s="217">
        <f t="shared" si="16"/>
        <v>62</v>
      </c>
      <c r="AI116" s="62">
        <v>47</v>
      </c>
      <c r="AJ116" s="62">
        <v>7.32</v>
      </c>
      <c r="AK116" s="62">
        <v>0</v>
      </c>
      <c r="AL116" s="224">
        <f t="shared" si="17"/>
        <v>54.32</v>
      </c>
      <c r="AM116" s="59">
        <v>0</v>
      </c>
      <c r="AN116" s="59">
        <v>20</v>
      </c>
      <c r="AO116" s="59">
        <v>0</v>
      </c>
      <c r="AP116" s="230">
        <f t="shared" si="26"/>
        <v>20</v>
      </c>
      <c r="AQ116" s="59">
        <v>0</v>
      </c>
      <c r="AR116" s="59">
        <v>0</v>
      </c>
      <c r="AS116" s="59">
        <v>0</v>
      </c>
      <c r="AT116" s="230">
        <f t="shared" si="27"/>
        <v>0</v>
      </c>
      <c r="AU116" s="59">
        <v>0</v>
      </c>
      <c r="AV116" s="59">
        <v>0</v>
      </c>
      <c r="AW116" s="59">
        <v>0</v>
      </c>
      <c r="AX116" s="230">
        <f t="shared" si="28"/>
        <v>0</v>
      </c>
      <c r="AY116" s="59">
        <v>60</v>
      </c>
      <c r="AZ116" s="59">
        <v>46</v>
      </c>
      <c r="BA116" s="59">
        <v>0</v>
      </c>
      <c r="BB116" s="59">
        <v>0</v>
      </c>
      <c r="BC116" s="230">
        <f>SUM(AY116:BB116)</f>
        <v>106</v>
      </c>
      <c r="BD116" s="380">
        <v>0</v>
      </c>
      <c r="BE116" s="59">
        <v>1</v>
      </c>
      <c r="BF116" s="59">
        <v>36</v>
      </c>
      <c r="BG116" s="239">
        <v>1000</v>
      </c>
    </row>
    <row r="117" spans="1:59">
      <c r="A117" s="59">
        <v>2002</v>
      </c>
      <c r="B117" s="59" t="s">
        <v>68</v>
      </c>
      <c r="C117" s="62">
        <v>2.0699999999999998</v>
      </c>
      <c r="D117" s="62">
        <v>52.25</v>
      </c>
      <c r="E117" s="62">
        <v>0</v>
      </c>
      <c r="F117" s="62">
        <v>0</v>
      </c>
      <c r="G117" s="207">
        <f t="shared" si="18"/>
        <v>54.32</v>
      </c>
      <c r="H117" s="207">
        <v>54.32</v>
      </c>
      <c r="I117" s="62">
        <v>51.944000000000003</v>
      </c>
      <c r="J117" s="62">
        <v>106.57</v>
      </c>
      <c r="K117" s="62">
        <v>26.26</v>
      </c>
      <c r="L117" s="62">
        <v>0</v>
      </c>
      <c r="M117" s="62">
        <v>0</v>
      </c>
      <c r="N117" s="192">
        <f>+BN_InfraMR[[#This Row],[A.03.1 -  Longitud de Vías de Explotación No Electrificadas Troncales y Ramales (vía principal) (km)]]+BN_InfraMR[[#This Row],[A.04.1 -  Longitud de Vías de Explotación Electrificadas Troncales y Ramales (vía principal) (km)]]</f>
        <v>106.57</v>
      </c>
      <c r="O117" s="207">
        <v>106.57</v>
      </c>
      <c r="P117" s="59">
        <v>15</v>
      </c>
      <c r="Q117" s="59">
        <v>7</v>
      </c>
      <c r="R117" s="59">
        <v>0</v>
      </c>
      <c r="S117" s="211">
        <f t="shared" si="13"/>
        <v>22</v>
      </c>
      <c r="T117" s="211">
        <v>22</v>
      </c>
      <c r="U117" s="59">
        <v>0</v>
      </c>
      <c r="V117" s="59">
        <v>43</v>
      </c>
      <c r="W117" s="59">
        <v>0</v>
      </c>
      <c r="X117" s="59">
        <v>5</v>
      </c>
      <c r="Y117" s="59">
        <v>0</v>
      </c>
      <c r="Z117" s="217">
        <f t="shared" si="14"/>
        <v>48</v>
      </c>
      <c r="AA117" s="59">
        <v>14</v>
      </c>
      <c r="AB117" s="59">
        <v>10</v>
      </c>
      <c r="AC117" s="59">
        <f>+BN_InfraMR[[#This Row],[Total Pasos Vehiculares a Nivel]]</f>
        <v>48</v>
      </c>
      <c r="AD117" s="217">
        <f t="shared" si="15"/>
        <v>72</v>
      </c>
      <c r="AE117" s="59">
        <v>1</v>
      </c>
      <c r="AF117" s="59">
        <v>9</v>
      </c>
      <c r="AG117" s="59">
        <v>52</v>
      </c>
      <c r="AH117" s="217">
        <f t="shared" si="16"/>
        <v>62</v>
      </c>
      <c r="AI117" s="62">
        <v>47</v>
      </c>
      <c r="AJ117" s="62">
        <v>7.32</v>
      </c>
      <c r="AK117" s="62">
        <v>0</v>
      </c>
      <c r="AL117" s="224">
        <f t="shared" si="17"/>
        <v>54.32</v>
      </c>
      <c r="AM117" s="59">
        <v>0</v>
      </c>
      <c r="AN117" s="59">
        <v>20</v>
      </c>
      <c r="AO117" s="59">
        <v>0</v>
      </c>
      <c r="AP117" s="230">
        <f t="shared" si="26"/>
        <v>20</v>
      </c>
      <c r="AQ117" s="59">
        <v>0</v>
      </c>
      <c r="AR117" s="59">
        <v>0</v>
      </c>
      <c r="AS117" s="59">
        <v>0</v>
      </c>
      <c r="AT117" s="230">
        <f t="shared" si="27"/>
        <v>0</v>
      </c>
      <c r="AU117" s="59">
        <v>0</v>
      </c>
      <c r="AV117" s="59">
        <v>0</v>
      </c>
      <c r="AW117" s="59">
        <v>0</v>
      </c>
      <c r="AX117" s="230">
        <f t="shared" si="28"/>
        <v>0</v>
      </c>
      <c r="AY117" s="59">
        <v>60</v>
      </c>
      <c r="AZ117" s="59">
        <v>46</v>
      </c>
      <c r="BA117" s="59">
        <v>0</v>
      </c>
      <c r="BB117" s="59">
        <v>0</v>
      </c>
      <c r="BC117" s="230">
        <f>SUM(AY117:BB117)</f>
        <v>106</v>
      </c>
      <c r="BD117" s="380">
        <v>0</v>
      </c>
      <c r="BE117" s="59">
        <v>1</v>
      </c>
      <c r="BF117" s="59">
        <v>36</v>
      </c>
      <c r="BG117" s="239">
        <v>1000</v>
      </c>
    </row>
    <row r="118" spans="1:59">
      <c r="A118" s="59">
        <v>2002</v>
      </c>
      <c r="B118" s="59" t="s">
        <v>69</v>
      </c>
      <c r="C118" s="62">
        <v>2.0699999999999998</v>
      </c>
      <c r="D118" s="62">
        <v>52.25</v>
      </c>
      <c r="E118" s="62">
        <v>0</v>
      </c>
      <c r="F118" s="62">
        <v>0</v>
      </c>
      <c r="G118" s="207">
        <f t="shared" si="18"/>
        <v>54.32</v>
      </c>
      <c r="H118" s="207">
        <v>54.32</v>
      </c>
      <c r="I118" s="62">
        <v>51.944000000000003</v>
      </c>
      <c r="J118" s="62">
        <v>106.57</v>
      </c>
      <c r="K118" s="62">
        <v>26.26</v>
      </c>
      <c r="L118" s="62">
        <v>0</v>
      </c>
      <c r="M118" s="62">
        <v>0</v>
      </c>
      <c r="N118" s="192">
        <f>+BN_InfraMR[[#This Row],[A.03.1 -  Longitud de Vías de Explotación No Electrificadas Troncales y Ramales (vía principal) (km)]]+BN_InfraMR[[#This Row],[A.04.1 -  Longitud de Vías de Explotación Electrificadas Troncales y Ramales (vía principal) (km)]]</f>
        <v>106.57</v>
      </c>
      <c r="O118" s="207">
        <v>106.57</v>
      </c>
      <c r="P118" s="59">
        <v>15</v>
      </c>
      <c r="Q118" s="59">
        <v>7</v>
      </c>
      <c r="R118" s="59">
        <v>0</v>
      </c>
      <c r="S118" s="211">
        <f t="shared" si="13"/>
        <v>22</v>
      </c>
      <c r="T118" s="211">
        <v>22</v>
      </c>
      <c r="U118" s="59">
        <v>0</v>
      </c>
      <c r="V118" s="59">
        <v>43</v>
      </c>
      <c r="W118" s="59">
        <v>0</v>
      </c>
      <c r="X118" s="59">
        <v>5</v>
      </c>
      <c r="Y118" s="59">
        <v>0</v>
      </c>
      <c r="Z118" s="217">
        <f t="shared" si="14"/>
        <v>48</v>
      </c>
      <c r="AA118" s="59">
        <v>14</v>
      </c>
      <c r="AB118" s="59">
        <v>10</v>
      </c>
      <c r="AC118" s="59">
        <f>+BN_InfraMR[[#This Row],[Total Pasos Vehiculares a Nivel]]</f>
        <v>48</v>
      </c>
      <c r="AD118" s="217">
        <f t="shared" si="15"/>
        <v>72</v>
      </c>
      <c r="AE118" s="59">
        <v>1</v>
      </c>
      <c r="AF118" s="59">
        <v>9</v>
      </c>
      <c r="AG118" s="59">
        <v>52</v>
      </c>
      <c r="AH118" s="217">
        <f t="shared" si="16"/>
        <v>62</v>
      </c>
      <c r="AI118" s="62">
        <v>47</v>
      </c>
      <c r="AJ118" s="62">
        <v>7.32</v>
      </c>
      <c r="AK118" s="62">
        <v>0</v>
      </c>
      <c r="AL118" s="224">
        <f t="shared" si="17"/>
        <v>54.32</v>
      </c>
      <c r="AM118" s="59">
        <v>0</v>
      </c>
      <c r="AN118" s="59">
        <v>20</v>
      </c>
      <c r="AO118" s="59">
        <v>0</v>
      </c>
      <c r="AP118" s="230">
        <f t="shared" si="26"/>
        <v>20</v>
      </c>
      <c r="AQ118" s="59">
        <v>0</v>
      </c>
      <c r="AR118" s="59">
        <v>0</v>
      </c>
      <c r="AS118" s="59">
        <v>0</v>
      </c>
      <c r="AT118" s="230">
        <f t="shared" si="27"/>
        <v>0</v>
      </c>
      <c r="AU118" s="59">
        <v>0</v>
      </c>
      <c r="AV118" s="59">
        <v>0</v>
      </c>
      <c r="AW118" s="59">
        <v>0</v>
      </c>
      <c r="AX118" s="230">
        <f t="shared" si="28"/>
        <v>0</v>
      </c>
      <c r="AY118" s="59">
        <v>60</v>
      </c>
      <c r="AZ118" s="59">
        <v>46</v>
      </c>
      <c r="BA118" s="59">
        <v>0</v>
      </c>
      <c r="BB118" s="59">
        <v>0</v>
      </c>
      <c r="BC118" s="230">
        <f>SUM(AY118:BB118)</f>
        <v>106</v>
      </c>
      <c r="BD118" s="380">
        <v>0</v>
      </c>
      <c r="BE118" s="59">
        <v>1</v>
      </c>
      <c r="BF118" s="59">
        <v>36</v>
      </c>
      <c r="BG118" s="239">
        <v>1000</v>
      </c>
    </row>
    <row r="119" spans="1:59">
      <c r="A119" s="59">
        <v>2002</v>
      </c>
      <c r="B119" s="59" t="s">
        <v>70</v>
      </c>
      <c r="C119" s="62">
        <v>2.0699999999999998</v>
      </c>
      <c r="D119" s="62">
        <v>52.25</v>
      </c>
      <c r="E119" s="62">
        <v>0</v>
      </c>
      <c r="F119" s="62">
        <v>0</v>
      </c>
      <c r="G119" s="207">
        <f t="shared" si="18"/>
        <v>54.32</v>
      </c>
      <c r="H119" s="207">
        <v>54.32</v>
      </c>
      <c r="I119" s="62">
        <v>51.944000000000003</v>
      </c>
      <c r="J119" s="62">
        <v>106.57</v>
      </c>
      <c r="K119" s="62">
        <v>26.26</v>
      </c>
      <c r="L119" s="62">
        <v>0</v>
      </c>
      <c r="M119" s="62">
        <v>0</v>
      </c>
      <c r="N119" s="192">
        <f>+BN_InfraMR[[#This Row],[A.03.1 -  Longitud de Vías de Explotación No Electrificadas Troncales y Ramales (vía principal) (km)]]+BN_InfraMR[[#This Row],[A.04.1 -  Longitud de Vías de Explotación Electrificadas Troncales y Ramales (vía principal) (km)]]</f>
        <v>106.57</v>
      </c>
      <c r="O119" s="207">
        <v>106.57</v>
      </c>
      <c r="P119" s="59">
        <v>15</v>
      </c>
      <c r="Q119" s="59">
        <v>7</v>
      </c>
      <c r="R119" s="59">
        <v>0</v>
      </c>
      <c r="S119" s="211">
        <f t="shared" si="13"/>
        <v>22</v>
      </c>
      <c r="T119" s="211">
        <v>22</v>
      </c>
      <c r="U119" s="59">
        <v>0</v>
      </c>
      <c r="V119" s="59">
        <v>43</v>
      </c>
      <c r="W119" s="59">
        <v>0</v>
      </c>
      <c r="X119" s="59">
        <v>5</v>
      </c>
      <c r="Y119" s="59">
        <v>0</v>
      </c>
      <c r="Z119" s="217">
        <f t="shared" si="14"/>
        <v>48</v>
      </c>
      <c r="AA119" s="59">
        <v>14</v>
      </c>
      <c r="AB119" s="59">
        <v>10</v>
      </c>
      <c r="AC119" s="59">
        <f>+BN_InfraMR[[#This Row],[Total Pasos Vehiculares a Nivel]]</f>
        <v>48</v>
      </c>
      <c r="AD119" s="217">
        <f t="shared" si="15"/>
        <v>72</v>
      </c>
      <c r="AE119" s="59">
        <v>1</v>
      </c>
      <c r="AF119" s="59">
        <v>9</v>
      </c>
      <c r="AG119" s="59">
        <v>52</v>
      </c>
      <c r="AH119" s="217">
        <f t="shared" si="16"/>
        <v>62</v>
      </c>
      <c r="AI119" s="62">
        <v>47</v>
      </c>
      <c r="AJ119" s="62">
        <v>7.32</v>
      </c>
      <c r="AK119" s="62">
        <v>0</v>
      </c>
      <c r="AL119" s="224">
        <f t="shared" si="17"/>
        <v>54.32</v>
      </c>
      <c r="AM119" s="59">
        <v>0</v>
      </c>
      <c r="AN119" s="59">
        <v>20</v>
      </c>
      <c r="AO119" s="59">
        <v>0</v>
      </c>
      <c r="AP119" s="230">
        <f t="shared" si="26"/>
        <v>20</v>
      </c>
      <c r="AQ119" s="59">
        <v>0</v>
      </c>
      <c r="AR119" s="59">
        <v>0</v>
      </c>
      <c r="AS119" s="59">
        <v>0</v>
      </c>
      <c r="AT119" s="230">
        <f t="shared" si="27"/>
        <v>0</v>
      </c>
      <c r="AU119" s="59">
        <v>0</v>
      </c>
      <c r="AV119" s="59">
        <v>0</v>
      </c>
      <c r="AW119" s="59">
        <v>0</v>
      </c>
      <c r="AX119" s="230">
        <f t="shared" si="28"/>
        <v>0</v>
      </c>
      <c r="AY119" s="59">
        <v>60</v>
      </c>
      <c r="AZ119" s="59">
        <v>46</v>
      </c>
      <c r="BA119" s="59">
        <v>0</v>
      </c>
      <c r="BB119" s="59">
        <v>0</v>
      </c>
      <c r="BC119" s="230">
        <f>SUM(AY119:BB119)</f>
        <v>106</v>
      </c>
      <c r="BD119" s="380">
        <v>0</v>
      </c>
      <c r="BE119" s="59">
        <v>1</v>
      </c>
      <c r="BF119" s="59">
        <v>36</v>
      </c>
      <c r="BG119" s="239">
        <v>1000</v>
      </c>
    </row>
    <row r="120" spans="1:59">
      <c r="A120" s="59">
        <v>2002</v>
      </c>
      <c r="B120" s="59" t="s">
        <v>71</v>
      </c>
      <c r="C120" s="62">
        <v>2.0699999999999998</v>
      </c>
      <c r="D120" s="62">
        <v>52.25</v>
      </c>
      <c r="E120" s="62">
        <v>0</v>
      </c>
      <c r="F120" s="62">
        <v>0</v>
      </c>
      <c r="G120" s="207">
        <f t="shared" si="18"/>
        <v>54.32</v>
      </c>
      <c r="H120" s="207">
        <v>54.32</v>
      </c>
      <c r="I120" s="62">
        <v>51.944000000000003</v>
      </c>
      <c r="J120" s="62">
        <v>106.57</v>
      </c>
      <c r="K120" s="62">
        <v>26.26</v>
      </c>
      <c r="L120" s="62">
        <v>0</v>
      </c>
      <c r="M120" s="62">
        <v>0</v>
      </c>
      <c r="N120" s="192">
        <f>+BN_InfraMR[[#This Row],[A.03.1 -  Longitud de Vías de Explotación No Electrificadas Troncales y Ramales (vía principal) (km)]]+BN_InfraMR[[#This Row],[A.04.1 -  Longitud de Vías de Explotación Electrificadas Troncales y Ramales (vía principal) (km)]]</f>
        <v>106.57</v>
      </c>
      <c r="O120" s="207">
        <v>106.57</v>
      </c>
      <c r="P120" s="59">
        <v>15</v>
      </c>
      <c r="Q120" s="59">
        <v>7</v>
      </c>
      <c r="R120" s="59">
        <v>0</v>
      </c>
      <c r="S120" s="211">
        <f t="shared" si="13"/>
        <v>22</v>
      </c>
      <c r="T120" s="211">
        <v>22</v>
      </c>
      <c r="U120" s="59">
        <v>0</v>
      </c>
      <c r="V120" s="59">
        <v>43</v>
      </c>
      <c r="W120" s="59">
        <v>0</v>
      </c>
      <c r="X120" s="59">
        <v>5</v>
      </c>
      <c r="Y120" s="59">
        <v>0</v>
      </c>
      <c r="Z120" s="217">
        <f t="shared" si="14"/>
        <v>48</v>
      </c>
      <c r="AA120" s="59">
        <v>14</v>
      </c>
      <c r="AB120" s="59">
        <v>10</v>
      </c>
      <c r="AC120" s="59">
        <f>+BN_InfraMR[[#This Row],[Total Pasos Vehiculares a Nivel]]</f>
        <v>48</v>
      </c>
      <c r="AD120" s="217">
        <f t="shared" si="15"/>
        <v>72</v>
      </c>
      <c r="AE120" s="59">
        <v>1</v>
      </c>
      <c r="AF120" s="59">
        <v>9</v>
      </c>
      <c r="AG120" s="59">
        <v>52</v>
      </c>
      <c r="AH120" s="217">
        <f t="shared" si="16"/>
        <v>62</v>
      </c>
      <c r="AI120" s="62">
        <v>47</v>
      </c>
      <c r="AJ120" s="62">
        <v>7.32</v>
      </c>
      <c r="AK120" s="62">
        <v>0</v>
      </c>
      <c r="AL120" s="224">
        <f t="shared" si="17"/>
        <v>54.32</v>
      </c>
      <c r="AM120" s="59">
        <v>0</v>
      </c>
      <c r="AN120" s="59">
        <v>20</v>
      </c>
      <c r="AO120" s="59">
        <v>0</v>
      </c>
      <c r="AP120" s="230">
        <f t="shared" si="26"/>
        <v>20</v>
      </c>
      <c r="AQ120" s="59">
        <v>0</v>
      </c>
      <c r="AR120" s="59">
        <v>0</v>
      </c>
      <c r="AS120" s="59">
        <v>0</v>
      </c>
      <c r="AT120" s="230">
        <f t="shared" si="27"/>
        <v>0</v>
      </c>
      <c r="AU120" s="59">
        <v>0</v>
      </c>
      <c r="AV120" s="59">
        <v>0</v>
      </c>
      <c r="AW120" s="59">
        <v>0</v>
      </c>
      <c r="AX120" s="230">
        <f t="shared" si="28"/>
        <v>0</v>
      </c>
      <c r="AY120" s="59">
        <v>60</v>
      </c>
      <c r="AZ120" s="59">
        <v>46</v>
      </c>
      <c r="BA120" s="59">
        <v>0</v>
      </c>
      <c r="BB120" s="59">
        <v>0</v>
      </c>
      <c r="BC120" s="230">
        <f>SUM(AY120:BB120)</f>
        <v>106</v>
      </c>
      <c r="BD120" s="380">
        <v>0</v>
      </c>
      <c r="BE120" s="59">
        <v>1</v>
      </c>
      <c r="BF120" s="59">
        <v>36</v>
      </c>
      <c r="BG120" s="239">
        <v>1000</v>
      </c>
    </row>
    <row r="121" spans="1:59">
      <c r="A121" s="59">
        <v>2002</v>
      </c>
      <c r="B121" s="59" t="s">
        <v>72</v>
      </c>
      <c r="C121" s="62">
        <v>2.0699999999999998</v>
      </c>
      <c r="D121" s="62">
        <v>52.25</v>
      </c>
      <c r="E121" s="62">
        <v>0</v>
      </c>
      <c r="F121" s="62">
        <v>0</v>
      </c>
      <c r="G121" s="207">
        <f t="shared" si="18"/>
        <v>54.32</v>
      </c>
      <c r="H121" s="207">
        <v>54.32</v>
      </c>
      <c r="I121" s="62">
        <v>51.944000000000003</v>
      </c>
      <c r="J121" s="62">
        <v>106.57</v>
      </c>
      <c r="K121" s="62">
        <v>26.26</v>
      </c>
      <c r="L121" s="62">
        <v>0</v>
      </c>
      <c r="M121" s="62">
        <v>0</v>
      </c>
      <c r="N121" s="192">
        <f>+BN_InfraMR[[#This Row],[A.03.1 -  Longitud de Vías de Explotación No Electrificadas Troncales y Ramales (vía principal) (km)]]+BN_InfraMR[[#This Row],[A.04.1 -  Longitud de Vías de Explotación Electrificadas Troncales y Ramales (vía principal) (km)]]</f>
        <v>106.57</v>
      </c>
      <c r="O121" s="207">
        <v>106.57</v>
      </c>
      <c r="P121" s="59">
        <v>15</v>
      </c>
      <c r="Q121" s="59">
        <v>7</v>
      </c>
      <c r="R121" s="59">
        <v>0</v>
      </c>
      <c r="S121" s="211">
        <f t="shared" si="13"/>
        <v>22</v>
      </c>
      <c r="T121" s="211">
        <v>22</v>
      </c>
      <c r="U121" s="59">
        <v>0</v>
      </c>
      <c r="V121" s="59">
        <v>43</v>
      </c>
      <c r="W121" s="59">
        <v>0</v>
      </c>
      <c r="X121" s="59">
        <v>5</v>
      </c>
      <c r="Y121" s="59">
        <v>0</v>
      </c>
      <c r="Z121" s="217">
        <f t="shared" si="14"/>
        <v>48</v>
      </c>
      <c r="AA121" s="59">
        <v>14</v>
      </c>
      <c r="AB121" s="59">
        <v>10</v>
      </c>
      <c r="AC121" s="59">
        <f>+BN_InfraMR[[#This Row],[Total Pasos Vehiculares a Nivel]]</f>
        <v>48</v>
      </c>
      <c r="AD121" s="217">
        <f t="shared" si="15"/>
        <v>72</v>
      </c>
      <c r="AE121" s="59">
        <v>1</v>
      </c>
      <c r="AF121" s="59">
        <v>9</v>
      </c>
      <c r="AG121" s="59">
        <v>52</v>
      </c>
      <c r="AH121" s="217">
        <f t="shared" si="16"/>
        <v>62</v>
      </c>
      <c r="AI121" s="62">
        <v>47</v>
      </c>
      <c r="AJ121" s="62">
        <v>7.32</v>
      </c>
      <c r="AK121" s="62">
        <v>0</v>
      </c>
      <c r="AL121" s="224">
        <f t="shared" si="17"/>
        <v>54.32</v>
      </c>
      <c r="AM121" s="59">
        <v>0</v>
      </c>
      <c r="AN121" s="59">
        <v>20</v>
      </c>
      <c r="AO121" s="59">
        <v>0</v>
      </c>
      <c r="AP121" s="230">
        <f t="shared" si="26"/>
        <v>20</v>
      </c>
      <c r="AQ121" s="59">
        <v>0</v>
      </c>
      <c r="AR121" s="59">
        <v>0</v>
      </c>
      <c r="AS121" s="59">
        <v>0</v>
      </c>
      <c r="AT121" s="230">
        <f t="shared" si="27"/>
        <v>0</v>
      </c>
      <c r="AU121" s="59">
        <v>0</v>
      </c>
      <c r="AV121" s="59">
        <v>0</v>
      </c>
      <c r="AW121" s="59">
        <v>0</v>
      </c>
      <c r="AX121" s="230">
        <f t="shared" si="28"/>
        <v>0</v>
      </c>
      <c r="AY121" s="59">
        <v>60</v>
      </c>
      <c r="AZ121" s="59">
        <v>46</v>
      </c>
      <c r="BA121" s="59">
        <v>0</v>
      </c>
      <c r="BB121" s="59">
        <v>0</v>
      </c>
      <c r="BC121" s="230">
        <f>SUM(AY121:BB121)</f>
        <v>106</v>
      </c>
      <c r="BD121" s="380">
        <v>0</v>
      </c>
      <c r="BE121" s="59">
        <v>1</v>
      </c>
      <c r="BF121" s="59">
        <v>36</v>
      </c>
      <c r="BG121" s="239">
        <v>1000</v>
      </c>
    </row>
    <row r="122" spans="1:59">
      <c r="A122" s="59">
        <v>2003</v>
      </c>
      <c r="B122" s="59" t="s">
        <v>61</v>
      </c>
      <c r="C122" s="62">
        <v>2.0699999999999998</v>
      </c>
      <c r="D122" s="62">
        <v>52.25</v>
      </c>
      <c r="E122" s="62">
        <v>0</v>
      </c>
      <c r="F122" s="62">
        <v>0</v>
      </c>
      <c r="G122" s="207">
        <f t="shared" si="18"/>
        <v>54.32</v>
      </c>
      <c r="H122" s="207">
        <v>54.32</v>
      </c>
      <c r="I122" s="62">
        <v>51.944000000000003</v>
      </c>
      <c r="J122" s="62">
        <v>106.57</v>
      </c>
      <c r="K122" s="62">
        <v>26.26</v>
      </c>
      <c r="L122" s="62">
        <v>0</v>
      </c>
      <c r="M122" s="62">
        <v>0</v>
      </c>
      <c r="N122" s="192">
        <f>+BN_InfraMR[[#This Row],[A.03.1 -  Longitud de Vías de Explotación No Electrificadas Troncales y Ramales (vía principal) (km)]]+BN_InfraMR[[#This Row],[A.04.1 -  Longitud de Vías de Explotación Electrificadas Troncales y Ramales (vía principal) (km)]]</f>
        <v>106.57</v>
      </c>
      <c r="O122" s="207">
        <v>106.57</v>
      </c>
      <c r="P122" s="59">
        <v>15</v>
      </c>
      <c r="Q122" s="59">
        <v>7</v>
      </c>
      <c r="R122" s="59">
        <v>0</v>
      </c>
      <c r="S122" s="211">
        <f t="shared" si="13"/>
        <v>22</v>
      </c>
      <c r="T122" s="211">
        <v>22</v>
      </c>
      <c r="U122" s="59">
        <v>0</v>
      </c>
      <c r="V122" s="59">
        <v>43</v>
      </c>
      <c r="W122" s="59">
        <v>0</v>
      </c>
      <c r="X122" s="59">
        <v>3</v>
      </c>
      <c r="Y122" s="59">
        <v>0</v>
      </c>
      <c r="Z122" s="217">
        <f t="shared" si="14"/>
        <v>46</v>
      </c>
      <c r="AA122" s="59">
        <v>14</v>
      </c>
      <c r="AB122" s="59">
        <v>10</v>
      </c>
      <c r="AC122" s="59">
        <f>+BN_InfraMR[[#This Row],[Total Pasos Vehiculares a Nivel]]</f>
        <v>46</v>
      </c>
      <c r="AD122" s="217">
        <f t="shared" si="15"/>
        <v>70</v>
      </c>
      <c r="AE122" s="59">
        <v>1</v>
      </c>
      <c r="AF122" s="59">
        <v>9</v>
      </c>
      <c r="AG122" s="59">
        <v>54</v>
      </c>
      <c r="AH122" s="217">
        <f t="shared" si="16"/>
        <v>64</v>
      </c>
      <c r="AI122" s="62">
        <v>47</v>
      </c>
      <c r="AJ122" s="62">
        <v>7.32</v>
      </c>
      <c r="AK122" s="62">
        <v>0</v>
      </c>
      <c r="AL122" s="224">
        <f t="shared" si="17"/>
        <v>54.32</v>
      </c>
      <c r="AM122" s="59">
        <v>0</v>
      </c>
      <c r="AN122" s="59">
        <v>20</v>
      </c>
      <c r="AO122" s="59">
        <v>0</v>
      </c>
      <c r="AP122" s="230">
        <f>SUM(AM122:AO122)</f>
        <v>20</v>
      </c>
      <c r="AQ122" s="59">
        <v>0</v>
      </c>
      <c r="AR122" s="59">
        <v>0</v>
      </c>
      <c r="AS122" s="59">
        <v>0</v>
      </c>
      <c r="AT122" s="230">
        <f>SUM(AQ122:AS122)</f>
        <v>0</v>
      </c>
      <c r="AU122" s="59">
        <v>0</v>
      </c>
      <c r="AV122" s="59">
        <v>0</v>
      </c>
      <c r="AW122" s="59">
        <v>0</v>
      </c>
      <c r="AX122" s="230">
        <f>SUM(AU122:AW122)</f>
        <v>0</v>
      </c>
      <c r="AY122" s="59">
        <v>66</v>
      </c>
      <c r="AZ122" s="59">
        <v>46</v>
      </c>
      <c r="BA122" s="59">
        <v>0</v>
      </c>
      <c r="BB122" s="59">
        <v>0</v>
      </c>
      <c r="BC122" s="230">
        <f>SUM(AY122:BB122)</f>
        <v>112</v>
      </c>
      <c r="BD122" s="380">
        <v>0</v>
      </c>
      <c r="BE122" s="59">
        <v>1</v>
      </c>
      <c r="BF122" s="59">
        <v>36</v>
      </c>
      <c r="BG122" s="239">
        <v>1000</v>
      </c>
    </row>
    <row r="123" spans="1:59">
      <c r="A123" s="59">
        <v>2003</v>
      </c>
      <c r="B123" s="59" t="s">
        <v>62</v>
      </c>
      <c r="C123" s="62">
        <v>2.0699999999999998</v>
      </c>
      <c r="D123" s="62">
        <v>52.25</v>
      </c>
      <c r="E123" s="62">
        <v>0</v>
      </c>
      <c r="F123" s="62">
        <v>0</v>
      </c>
      <c r="G123" s="207">
        <f t="shared" si="18"/>
        <v>54.32</v>
      </c>
      <c r="H123" s="207">
        <v>54.32</v>
      </c>
      <c r="I123" s="62">
        <v>51.944000000000003</v>
      </c>
      <c r="J123" s="62">
        <v>106.57</v>
      </c>
      <c r="K123" s="62">
        <v>26.26</v>
      </c>
      <c r="L123" s="62">
        <v>0</v>
      </c>
      <c r="M123" s="62">
        <v>0</v>
      </c>
      <c r="N123" s="192">
        <f>+BN_InfraMR[[#This Row],[A.03.1 -  Longitud de Vías de Explotación No Electrificadas Troncales y Ramales (vía principal) (km)]]+BN_InfraMR[[#This Row],[A.04.1 -  Longitud de Vías de Explotación Electrificadas Troncales y Ramales (vía principal) (km)]]</f>
        <v>106.57</v>
      </c>
      <c r="O123" s="207">
        <v>106.57</v>
      </c>
      <c r="P123" s="59">
        <v>15</v>
      </c>
      <c r="Q123" s="59">
        <v>7</v>
      </c>
      <c r="R123" s="59">
        <v>0</v>
      </c>
      <c r="S123" s="211">
        <f t="shared" si="13"/>
        <v>22</v>
      </c>
      <c r="T123" s="211">
        <v>22</v>
      </c>
      <c r="U123" s="59">
        <v>0</v>
      </c>
      <c r="V123" s="59">
        <v>43</v>
      </c>
      <c r="W123" s="59">
        <v>0</v>
      </c>
      <c r="X123" s="59">
        <v>3</v>
      </c>
      <c r="Y123" s="59">
        <v>0</v>
      </c>
      <c r="Z123" s="217">
        <f t="shared" si="14"/>
        <v>46</v>
      </c>
      <c r="AA123" s="59">
        <v>14</v>
      </c>
      <c r="AB123" s="59">
        <v>10</v>
      </c>
      <c r="AC123" s="59">
        <f>+BN_InfraMR[[#This Row],[Total Pasos Vehiculares a Nivel]]</f>
        <v>46</v>
      </c>
      <c r="AD123" s="217">
        <f t="shared" si="15"/>
        <v>70</v>
      </c>
      <c r="AE123" s="59">
        <v>1</v>
      </c>
      <c r="AF123" s="59">
        <v>9</v>
      </c>
      <c r="AG123" s="59">
        <v>54</v>
      </c>
      <c r="AH123" s="217">
        <f t="shared" ref="AH123:AH133" si="29">SUM(AE123:AG123)</f>
        <v>64</v>
      </c>
      <c r="AI123" s="62">
        <v>47</v>
      </c>
      <c r="AJ123" s="62">
        <v>7.32</v>
      </c>
      <c r="AK123" s="62">
        <v>0</v>
      </c>
      <c r="AL123" s="224">
        <f t="shared" si="17"/>
        <v>54.32</v>
      </c>
      <c r="AM123" s="59">
        <v>0</v>
      </c>
      <c r="AN123" s="59">
        <v>20</v>
      </c>
      <c r="AO123" s="59">
        <v>0</v>
      </c>
      <c r="AP123" s="230">
        <f t="shared" ref="AP123:AP134" si="30">SUM(AM123:AO123)</f>
        <v>20</v>
      </c>
      <c r="AQ123" s="59">
        <v>0</v>
      </c>
      <c r="AR123" s="59">
        <v>0</v>
      </c>
      <c r="AS123" s="59">
        <v>0</v>
      </c>
      <c r="AT123" s="230">
        <f t="shared" ref="AT123:AT134" si="31">SUM(AQ123:AS123)</f>
        <v>0</v>
      </c>
      <c r="AU123" s="59">
        <v>0</v>
      </c>
      <c r="AV123" s="59">
        <v>0</v>
      </c>
      <c r="AW123" s="59">
        <v>0</v>
      </c>
      <c r="AX123" s="230">
        <f t="shared" ref="AX123:AX134" si="32">SUM(AU123:AW123)</f>
        <v>0</v>
      </c>
      <c r="AY123" s="59">
        <v>66</v>
      </c>
      <c r="AZ123" s="59">
        <v>46</v>
      </c>
      <c r="BA123" s="59">
        <v>0</v>
      </c>
      <c r="BB123" s="59">
        <v>0</v>
      </c>
      <c r="BC123" s="230">
        <f>SUM(AY123:BB123)</f>
        <v>112</v>
      </c>
      <c r="BD123" s="380">
        <v>0</v>
      </c>
      <c r="BE123" s="59">
        <v>1</v>
      </c>
      <c r="BF123" s="59">
        <v>36</v>
      </c>
      <c r="BG123" s="239">
        <v>1000</v>
      </c>
    </row>
    <row r="124" spans="1:59">
      <c r="A124" s="59">
        <v>2003</v>
      </c>
      <c r="B124" s="59" t="s">
        <v>63</v>
      </c>
      <c r="C124" s="62">
        <v>2.0699999999999998</v>
      </c>
      <c r="D124" s="62">
        <v>52.25</v>
      </c>
      <c r="E124" s="62">
        <v>0</v>
      </c>
      <c r="F124" s="62">
        <v>0</v>
      </c>
      <c r="G124" s="207">
        <f t="shared" si="18"/>
        <v>54.32</v>
      </c>
      <c r="H124" s="207">
        <v>54.32</v>
      </c>
      <c r="I124" s="62">
        <v>51.944000000000003</v>
      </c>
      <c r="J124" s="62">
        <v>106.57</v>
      </c>
      <c r="K124" s="62">
        <v>26.26</v>
      </c>
      <c r="L124" s="62">
        <v>0</v>
      </c>
      <c r="M124" s="62">
        <v>0</v>
      </c>
      <c r="N124" s="192">
        <f>+BN_InfraMR[[#This Row],[A.03.1 -  Longitud de Vías de Explotación No Electrificadas Troncales y Ramales (vía principal) (km)]]+BN_InfraMR[[#This Row],[A.04.1 -  Longitud de Vías de Explotación Electrificadas Troncales y Ramales (vía principal) (km)]]</f>
        <v>106.57</v>
      </c>
      <c r="O124" s="207">
        <v>106.57</v>
      </c>
      <c r="P124" s="59">
        <v>15</v>
      </c>
      <c r="Q124" s="59">
        <v>7</v>
      </c>
      <c r="R124" s="59">
        <v>0</v>
      </c>
      <c r="S124" s="211">
        <f t="shared" si="13"/>
        <v>22</v>
      </c>
      <c r="T124" s="211">
        <v>22</v>
      </c>
      <c r="U124" s="59">
        <v>0</v>
      </c>
      <c r="V124" s="59">
        <v>43</v>
      </c>
      <c r="W124" s="59">
        <v>0</v>
      </c>
      <c r="X124" s="59">
        <v>3</v>
      </c>
      <c r="Y124" s="59">
        <v>0</v>
      </c>
      <c r="Z124" s="217">
        <f t="shared" si="14"/>
        <v>46</v>
      </c>
      <c r="AA124" s="59">
        <v>14</v>
      </c>
      <c r="AB124" s="59">
        <v>10</v>
      </c>
      <c r="AC124" s="59">
        <f>+BN_InfraMR[[#This Row],[Total Pasos Vehiculares a Nivel]]</f>
        <v>46</v>
      </c>
      <c r="AD124" s="217">
        <f t="shared" si="15"/>
        <v>70</v>
      </c>
      <c r="AE124" s="59">
        <v>1</v>
      </c>
      <c r="AF124" s="59">
        <v>9</v>
      </c>
      <c r="AG124" s="59">
        <v>54</v>
      </c>
      <c r="AH124" s="217">
        <f t="shared" si="29"/>
        <v>64</v>
      </c>
      <c r="AI124" s="62">
        <v>47</v>
      </c>
      <c r="AJ124" s="62">
        <v>7.32</v>
      </c>
      <c r="AK124" s="62">
        <v>0</v>
      </c>
      <c r="AL124" s="224">
        <f t="shared" si="17"/>
        <v>54.32</v>
      </c>
      <c r="AM124" s="59">
        <v>0</v>
      </c>
      <c r="AN124" s="59">
        <v>20</v>
      </c>
      <c r="AO124" s="59">
        <v>0</v>
      </c>
      <c r="AP124" s="230">
        <f t="shared" si="30"/>
        <v>20</v>
      </c>
      <c r="AQ124" s="59">
        <v>0</v>
      </c>
      <c r="AR124" s="59">
        <v>0</v>
      </c>
      <c r="AS124" s="59">
        <v>0</v>
      </c>
      <c r="AT124" s="230">
        <f t="shared" si="31"/>
        <v>0</v>
      </c>
      <c r="AU124" s="59">
        <v>0</v>
      </c>
      <c r="AV124" s="59">
        <v>0</v>
      </c>
      <c r="AW124" s="59">
        <v>0</v>
      </c>
      <c r="AX124" s="230">
        <f t="shared" si="32"/>
        <v>0</v>
      </c>
      <c r="AY124" s="59">
        <v>66</v>
      </c>
      <c r="AZ124" s="59">
        <v>46</v>
      </c>
      <c r="BA124" s="59">
        <v>0</v>
      </c>
      <c r="BB124" s="59">
        <v>0</v>
      </c>
      <c r="BC124" s="230">
        <f>SUM(AY124:BB124)</f>
        <v>112</v>
      </c>
      <c r="BD124" s="380">
        <v>0</v>
      </c>
      <c r="BE124" s="59">
        <v>1</v>
      </c>
      <c r="BF124" s="59">
        <v>36</v>
      </c>
      <c r="BG124" s="239">
        <v>1000</v>
      </c>
    </row>
    <row r="125" spans="1:59">
      <c r="A125" s="59">
        <v>2003</v>
      </c>
      <c r="B125" s="59" t="s">
        <v>64</v>
      </c>
      <c r="C125" s="62">
        <v>2.0699999999999998</v>
      </c>
      <c r="D125" s="62">
        <v>52.25</v>
      </c>
      <c r="E125" s="62">
        <v>0</v>
      </c>
      <c r="F125" s="62">
        <v>0</v>
      </c>
      <c r="G125" s="207">
        <f t="shared" si="18"/>
        <v>54.32</v>
      </c>
      <c r="H125" s="207">
        <v>54.32</v>
      </c>
      <c r="I125" s="62">
        <v>51.944000000000003</v>
      </c>
      <c r="J125" s="62">
        <v>106.57</v>
      </c>
      <c r="K125" s="62">
        <v>26.26</v>
      </c>
      <c r="L125" s="62">
        <v>0</v>
      </c>
      <c r="M125" s="62">
        <v>0</v>
      </c>
      <c r="N125" s="192">
        <f>+BN_InfraMR[[#This Row],[A.03.1 -  Longitud de Vías de Explotación No Electrificadas Troncales y Ramales (vía principal) (km)]]+BN_InfraMR[[#This Row],[A.04.1 -  Longitud de Vías de Explotación Electrificadas Troncales y Ramales (vía principal) (km)]]</f>
        <v>106.57</v>
      </c>
      <c r="O125" s="207">
        <v>106.57</v>
      </c>
      <c r="P125" s="59">
        <v>15</v>
      </c>
      <c r="Q125" s="59">
        <v>7</v>
      </c>
      <c r="R125" s="59">
        <v>0</v>
      </c>
      <c r="S125" s="211">
        <f t="shared" si="13"/>
        <v>22</v>
      </c>
      <c r="T125" s="211">
        <v>22</v>
      </c>
      <c r="U125" s="59">
        <v>0</v>
      </c>
      <c r="V125" s="59">
        <v>43</v>
      </c>
      <c r="W125" s="59">
        <v>0</v>
      </c>
      <c r="X125" s="59">
        <v>3</v>
      </c>
      <c r="Y125" s="59">
        <v>0</v>
      </c>
      <c r="Z125" s="217">
        <f t="shared" si="14"/>
        <v>46</v>
      </c>
      <c r="AA125" s="59">
        <v>14</v>
      </c>
      <c r="AB125" s="59">
        <v>10</v>
      </c>
      <c r="AC125" s="59">
        <f>+BN_InfraMR[[#This Row],[Total Pasos Vehiculares a Nivel]]</f>
        <v>46</v>
      </c>
      <c r="AD125" s="217">
        <f t="shared" si="15"/>
        <v>70</v>
      </c>
      <c r="AE125" s="59">
        <v>1</v>
      </c>
      <c r="AF125" s="59">
        <v>9</v>
      </c>
      <c r="AG125" s="59">
        <v>54</v>
      </c>
      <c r="AH125" s="217">
        <f t="shared" si="29"/>
        <v>64</v>
      </c>
      <c r="AI125" s="62">
        <v>47</v>
      </c>
      <c r="AJ125" s="62">
        <v>7.32</v>
      </c>
      <c r="AK125" s="62">
        <v>0</v>
      </c>
      <c r="AL125" s="224">
        <f t="shared" si="17"/>
        <v>54.32</v>
      </c>
      <c r="AM125" s="59">
        <v>0</v>
      </c>
      <c r="AN125" s="59">
        <v>20</v>
      </c>
      <c r="AO125" s="59">
        <v>0</v>
      </c>
      <c r="AP125" s="230">
        <f t="shared" si="30"/>
        <v>20</v>
      </c>
      <c r="AQ125" s="59">
        <v>0</v>
      </c>
      <c r="AR125" s="59">
        <v>0</v>
      </c>
      <c r="AS125" s="59">
        <v>0</v>
      </c>
      <c r="AT125" s="230">
        <f t="shared" si="31"/>
        <v>0</v>
      </c>
      <c r="AU125" s="59">
        <v>0</v>
      </c>
      <c r="AV125" s="59">
        <v>0</v>
      </c>
      <c r="AW125" s="59">
        <v>0</v>
      </c>
      <c r="AX125" s="230">
        <f t="shared" si="32"/>
        <v>0</v>
      </c>
      <c r="AY125" s="59">
        <v>66</v>
      </c>
      <c r="AZ125" s="59">
        <v>46</v>
      </c>
      <c r="BA125" s="59">
        <v>0</v>
      </c>
      <c r="BB125" s="59">
        <v>0</v>
      </c>
      <c r="BC125" s="230">
        <f>SUM(AY125:BB125)</f>
        <v>112</v>
      </c>
      <c r="BD125" s="380">
        <v>0</v>
      </c>
      <c r="BE125" s="59">
        <v>1</v>
      </c>
      <c r="BF125" s="59">
        <v>36</v>
      </c>
      <c r="BG125" s="239">
        <v>1000</v>
      </c>
    </row>
    <row r="126" spans="1:59">
      <c r="A126" s="59">
        <v>2003</v>
      </c>
      <c r="B126" s="59" t="s">
        <v>65</v>
      </c>
      <c r="C126" s="62">
        <v>2.0699999999999998</v>
      </c>
      <c r="D126" s="62">
        <v>52.25</v>
      </c>
      <c r="E126" s="62">
        <v>0</v>
      </c>
      <c r="F126" s="62">
        <v>0</v>
      </c>
      <c r="G126" s="207">
        <f t="shared" si="18"/>
        <v>54.32</v>
      </c>
      <c r="H126" s="207">
        <v>54.32</v>
      </c>
      <c r="I126" s="62">
        <v>51.944000000000003</v>
      </c>
      <c r="J126" s="62">
        <v>106.57</v>
      </c>
      <c r="K126" s="62">
        <v>26.26</v>
      </c>
      <c r="L126" s="62">
        <v>0</v>
      </c>
      <c r="M126" s="62">
        <v>0</v>
      </c>
      <c r="N126" s="192">
        <f>+BN_InfraMR[[#This Row],[A.03.1 -  Longitud de Vías de Explotación No Electrificadas Troncales y Ramales (vía principal) (km)]]+BN_InfraMR[[#This Row],[A.04.1 -  Longitud de Vías de Explotación Electrificadas Troncales y Ramales (vía principal) (km)]]</f>
        <v>106.57</v>
      </c>
      <c r="O126" s="207">
        <v>106.57</v>
      </c>
      <c r="P126" s="59">
        <v>15</v>
      </c>
      <c r="Q126" s="59">
        <v>7</v>
      </c>
      <c r="R126" s="59">
        <v>0</v>
      </c>
      <c r="S126" s="211">
        <f t="shared" si="13"/>
        <v>22</v>
      </c>
      <c r="T126" s="211">
        <v>22</v>
      </c>
      <c r="U126" s="59">
        <v>0</v>
      </c>
      <c r="V126" s="59">
        <v>43</v>
      </c>
      <c r="W126" s="59">
        <v>0</v>
      </c>
      <c r="X126" s="59">
        <v>3</v>
      </c>
      <c r="Y126" s="59">
        <v>0</v>
      </c>
      <c r="Z126" s="217">
        <f t="shared" si="14"/>
        <v>46</v>
      </c>
      <c r="AA126" s="59">
        <v>14</v>
      </c>
      <c r="AB126" s="59">
        <v>10</v>
      </c>
      <c r="AC126" s="59">
        <f>+BN_InfraMR[[#This Row],[Total Pasos Vehiculares a Nivel]]</f>
        <v>46</v>
      </c>
      <c r="AD126" s="217">
        <f t="shared" si="15"/>
        <v>70</v>
      </c>
      <c r="AE126" s="59">
        <v>1</v>
      </c>
      <c r="AF126" s="59">
        <v>9</v>
      </c>
      <c r="AG126" s="59">
        <v>54</v>
      </c>
      <c r="AH126" s="217">
        <f t="shared" si="29"/>
        <v>64</v>
      </c>
      <c r="AI126" s="62">
        <v>47</v>
      </c>
      <c r="AJ126" s="62">
        <v>7.32</v>
      </c>
      <c r="AK126" s="62">
        <v>0</v>
      </c>
      <c r="AL126" s="224">
        <f t="shared" si="17"/>
        <v>54.32</v>
      </c>
      <c r="AM126" s="59">
        <v>0</v>
      </c>
      <c r="AN126" s="59">
        <v>20</v>
      </c>
      <c r="AO126" s="59">
        <v>0</v>
      </c>
      <c r="AP126" s="230">
        <f t="shared" si="30"/>
        <v>20</v>
      </c>
      <c r="AQ126" s="59">
        <v>0</v>
      </c>
      <c r="AR126" s="59">
        <v>0</v>
      </c>
      <c r="AS126" s="59">
        <v>0</v>
      </c>
      <c r="AT126" s="230">
        <f t="shared" si="31"/>
        <v>0</v>
      </c>
      <c r="AU126" s="59">
        <v>0</v>
      </c>
      <c r="AV126" s="59">
        <v>0</v>
      </c>
      <c r="AW126" s="59">
        <v>0</v>
      </c>
      <c r="AX126" s="230">
        <f t="shared" si="32"/>
        <v>0</v>
      </c>
      <c r="AY126" s="59">
        <v>66</v>
      </c>
      <c r="AZ126" s="59">
        <v>46</v>
      </c>
      <c r="BA126" s="59">
        <v>0</v>
      </c>
      <c r="BB126" s="59">
        <v>0</v>
      </c>
      <c r="BC126" s="230">
        <f>SUM(AY126:BB126)</f>
        <v>112</v>
      </c>
      <c r="BD126" s="380">
        <v>0</v>
      </c>
      <c r="BE126" s="59">
        <v>1</v>
      </c>
      <c r="BF126" s="59">
        <v>36</v>
      </c>
      <c r="BG126" s="239">
        <v>1000</v>
      </c>
    </row>
    <row r="127" spans="1:59">
      <c r="A127" s="59">
        <v>2003</v>
      </c>
      <c r="B127" s="59" t="s">
        <v>66</v>
      </c>
      <c r="C127" s="62">
        <v>2.0699999999999998</v>
      </c>
      <c r="D127" s="62">
        <v>52.25</v>
      </c>
      <c r="E127" s="62">
        <v>0</v>
      </c>
      <c r="F127" s="62">
        <v>0</v>
      </c>
      <c r="G127" s="207">
        <f t="shared" si="18"/>
        <v>54.32</v>
      </c>
      <c r="H127" s="207">
        <v>54.32</v>
      </c>
      <c r="I127" s="62">
        <v>51.944000000000003</v>
      </c>
      <c r="J127" s="62">
        <v>106.57</v>
      </c>
      <c r="K127" s="62">
        <v>26.26</v>
      </c>
      <c r="L127" s="62">
        <v>0</v>
      </c>
      <c r="M127" s="62">
        <v>0</v>
      </c>
      <c r="N127" s="192">
        <f>+BN_InfraMR[[#This Row],[A.03.1 -  Longitud de Vías de Explotación No Electrificadas Troncales y Ramales (vía principal) (km)]]+BN_InfraMR[[#This Row],[A.04.1 -  Longitud de Vías de Explotación Electrificadas Troncales y Ramales (vía principal) (km)]]</f>
        <v>106.57</v>
      </c>
      <c r="O127" s="207">
        <v>106.57</v>
      </c>
      <c r="P127" s="59">
        <v>15</v>
      </c>
      <c r="Q127" s="59">
        <v>7</v>
      </c>
      <c r="R127" s="59">
        <v>0</v>
      </c>
      <c r="S127" s="211">
        <f t="shared" si="13"/>
        <v>22</v>
      </c>
      <c r="T127" s="211">
        <v>22</v>
      </c>
      <c r="U127" s="59">
        <v>0</v>
      </c>
      <c r="V127" s="59">
        <v>43</v>
      </c>
      <c r="W127" s="59">
        <v>0</v>
      </c>
      <c r="X127" s="59">
        <v>3</v>
      </c>
      <c r="Y127" s="59">
        <v>0</v>
      </c>
      <c r="Z127" s="217">
        <f t="shared" si="14"/>
        <v>46</v>
      </c>
      <c r="AA127" s="59">
        <v>14</v>
      </c>
      <c r="AB127" s="59">
        <v>10</v>
      </c>
      <c r="AC127" s="59">
        <f>+BN_InfraMR[[#This Row],[Total Pasos Vehiculares a Nivel]]</f>
        <v>46</v>
      </c>
      <c r="AD127" s="217">
        <f t="shared" si="15"/>
        <v>70</v>
      </c>
      <c r="AE127" s="59">
        <v>1</v>
      </c>
      <c r="AF127" s="59">
        <v>9</v>
      </c>
      <c r="AG127" s="59">
        <v>54</v>
      </c>
      <c r="AH127" s="217">
        <f t="shared" si="29"/>
        <v>64</v>
      </c>
      <c r="AI127" s="62">
        <v>47</v>
      </c>
      <c r="AJ127" s="62">
        <v>7.32</v>
      </c>
      <c r="AK127" s="62">
        <v>0</v>
      </c>
      <c r="AL127" s="224">
        <f t="shared" si="17"/>
        <v>54.32</v>
      </c>
      <c r="AM127" s="59">
        <v>0</v>
      </c>
      <c r="AN127" s="59">
        <v>20</v>
      </c>
      <c r="AO127" s="59">
        <v>0</v>
      </c>
      <c r="AP127" s="230">
        <f t="shared" si="30"/>
        <v>20</v>
      </c>
      <c r="AQ127" s="59">
        <v>0</v>
      </c>
      <c r="AR127" s="59">
        <v>0</v>
      </c>
      <c r="AS127" s="59">
        <v>0</v>
      </c>
      <c r="AT127" s="230">
        <f t="shared" si="31"/>
        <v>0</v>
      </c>
      <c r="AU127" s="59">
        <v>0</v>
      </c>
      <c r="AV127" s="59">
        <v>0</v>
      </c>
      <c r="AW127" s="59">
        <v>0</v>
      </c>
      <c r="AX127" s="230">
        <f t="shared" si="32"/>
        <v>0</v>
      </c>
      <c r="AY127" s="59">
        <v>66</v>
      </c>
      <c r="AZ127" s="59">
        <v>46</v>
      </c>
      <c r="BA127" s="59">
        <v>0</v>
      </c>
      <c r="BB127" s="59">
        <v>0</v>
      </c>
      <c r="BC127" s="230">
        <f>SUM(AY127:BB127)</f>
        <v>112</v>
      </c>
      <c r="BD127" s="380">
        <v>0</v>
      </c>
      <c r="BE127" s="59">
        <v>1</v>
      </c>
      <c r="BF127" s="59">
        <v>36</v>
      </c>
      <c r="BG127" s="239">
        <v>1000</v>
      </c>
    </row>
    <row r="128" spans="1:59">
      <c r="A128" s="59">
        <v>2003</v>
      </c>
      <c r="B128" s="59" t="s">
        <v>67</v>
      </c>
      <c r="C128" s="62">
        <v>2.0699999999999998</v>
      </c>
      <c r="D128" s="62">
        <v>52.25</v>
      </c>
      <c r="E128" s="62">
        <v>0</v>
      </c>
      <c r="F128" s="62">
        <v>0</v>
      </c>
      <c r="G128" s="207">
        <f t="shared" si="18"/>
        <v>54.32</v>
      </c>
      <c r="H128" s="207">
        <v>54.32</v>
      </c>
      <c r="I128" s="62">
        <v>51.944000000000003</v>
      </c>
      <c r="J128" s="62">
        <v>106.57</v>
      </c>
      <c r="K128" s="62">
        <v>26.26</v>
      </c>
      <c r="L128" s="62">
        <v>0</v>
      </c>
      <c r="M128" s="62">
        <v>0</v>
      </c>
      <c r="N128" s="192">
        <f>+BN_InfraMR[[#This Row],[A.03.1 -  Longitud de Vías de Explotación No Electrificadas Troncales y Ramales (vía principal) (km)]]+BN_InfraMR[[#This Row],[A.04.1 -  Longitud de Vías de Explotación Electrificadas Troncales y Ramales (vía principal) (km)]]</f>
        <v>106.57</v>
      </c>
      <c r="O128" s="207">
        <v>106.57</v>
      </c>
      <c r="P128" s="59">
        <v>15</v>
      </c>
      <c r="Q128" s="59">
        <v>7</v>
      </c>
      <c r="R128" s="59">
        <v>0</v>
      </c>
      <c r="S128" s="211">
        <f t="shared" si="13"/>
        <v>22</v>
      </c>
      <c r="T128" s="211">
        <v>22</v>
      </c>
      <c r="U128" s="59">
        <v>0</v>
      </c>
      <c r="V128" s="59">
        <v>43</v>
      </c>
      <c r="W128" s="59">
        <v>0</v>
      </c>
      <c r="X128" s="59">
        <v>3</v>
      </c>
      <c r="Y128" s="59">
        <v>0</v>
      </c>
      <c r="Z128" s="217">
        <f t="shared" si="14"/>
        <v>46</v>
      </c>
      <c r="AA128" s="59">
        <v>14</v>
      </c>
      <c r="AB128" s="59">
        <v>10</v>
      </c>
      <c r="AC128" s="59">
        <f>+BN_InfraMR[[#This Row],[Total Pasos Vehiculares a Nivel]]</f>
        <v>46</v>
      </c>
      <c r="AD128" s="217">
        <f t="shared" si="15"/>
        <v>70</v>
      </c>
      <c r="AE128" s="59">
        <v>1</v>
      </c>
      <c r="AF128" s="59">
        <v>9</v>
      </c>
      <c r="AG128" s="59">
        <v>54</v>
      </c>
      <c r="AH128" s="217">
        <f t="shared" si="29"/>
        <v>64</v>
      </c>
      <c r="AI128" s="62">
        <v>47</v>
      </c>
      <c r="AJ128" s="62">
        <v>7.32</v>
      </c>
      <c r="AK128" s="62">
        <v>0</v>
      </c>
      <c r="AL128" s="224">
        <f t="shared" si="17"/>
        <v>54.32</v>
      </c>
      <c r="AM128" s="59">
        <v>0</v>
      </c>
      <c r="AN128" s="59">
        <v>20</v>
      </c>
      <c r="AO128" s="59">
        <v>0</v>
      </c>
      <c r="AP128" s="230">
        <f t="shared" si="30"/>
        <v>20</v>
      </c>
      <c r="AQ128" s="59">
        <v>0</v>
      </c>
      <c r="AR128" s="59">
        <v>0</v>
      </c>
      <c r="AS128" s="59">
        <v>0</v>
      </c>
      <c r="AT128" s="230">
        <f t="shared" si="31"/>
        <v>0</v>
      </c>
      <c r="AU128" s="59">
        <v>0</v>
      </c>
      <c r="AV128" s="59">
        <v>0</v>
      </c>
      <c r="AW128" s="59">
        <v>0</v>
      </c>
      <c r="AX128" s="230">
        <f t="shared" si="32"/>
        <v>0</v>
      </c>
      <c r="AY128" s="59">
        <v>66</v>
      </c>
      <c r="AZ128" s="59">
        <v>46</v>
      </c>
      <c r="BA128" s="59">
        <v>0</v>
      </c>
      <c r="BB128" s="59">
        <v>0</v>
      </c>
      <c r="BC128" s="230">
        <f>SUM(AY128:BB128)</f>
        <v>112</v>
      </c>
      <c r="BD128" s="380">
        <v>0</v>
      </c>
      <c r="BE128" s="59">
        <v>1</v>
      </c>
      <c r="BF128" s="59">
        <v>36</v>
      </c>
      <c r="BG128" s="239">
        <v>1000</v>
      </c>
    </row>
    <row r="129" spans="1:59">
      <c r="A129" s="59">
        <v>2003</v>
      </c>
      <c r="B129" s="59" t="s">
        <v>68</v>
      </c>
      <c r="C129" s="62">
        <v>2.0699999999999998</v>
      </c>
      <c r="D129" s="62">
        <v>52.25</v>
      </c>
      <c r="E129" s="62">
        <v>0</v>
      </c>
      <c r="F129" s="62">
        <v>0</v>
      </c>
      <c r="G129" s="207">
        <f t="shared" si="18"/>
        <v>54.32</v>
      </c>
      <c r="H129" s="207">
        <v>54.32</v>
      </c>
      <c r="I129" s="62">
        <v>51.944000000000003</v>
      </c>
      <c r="J129" s="62">
        <v>106.57</v>
      </c>
      <c r="K129" s="62">
        <v>26.26</v>
      </c>
      <c r="L129" s="62">
        <v>0</v>
      </c>
      <c r="M129" s="62">
        <v>0</v>
      </c>
      <c r="N129" s="192">
        <f>+BN_InfraMR[[#This Row],[A.03.1 -  Longitud de Vías de Explotación No Electrificadas Troncales y Ramales (vía principal) (km)]]+BN_InfraMR[[#This Row],[A.04.1 -  Longitud de Vías de Explotación Electrificadas Troncales y Ramales (vía principal) (km)]]</f>
        <v>106.57</v>
      </c>
      <c r="O129" s="207">
        <v>106.57</v>
      </c>
      <c r="P129" s="59">
        <v>15</v>
      </c>
      <c r="Q129" s="59">
        <v>7</v>
      </c>
      <c r="R129" s="59">
        <v>0</v>
      </c>
      <c r="S129" s="211">
        <f t="shared" si="13"/>
        <v>22</v>
      </c>
      <c r="T129" s="211">
        <v>22</v>
      </c>
      <c r="U129" s="59">
        <v>0</v>
      </c>
      <c r="V129" s="59">
        <v>43</v>
      </c>
      <c r="W129" s="59">
        <v>0</v>
      </c>
      <c r="X129" s="59">
        <v>3</v>
      </c>
      <c r="Y129" s="59">
        <v>0</v>
      </c>
      <c r="Z129" s="217">
        <f t="shared" si="14"/>
        <v>46</v>
      </c>
      <c r="AA129" s="59">
        <v>14</v>
      </c>
      <c r="AB129" s="59">
        <v>10</v>
      </c>
      <c r="AC129" s="59">
        <f>+BN_InfraMR[[#This Row],[Total Pasos Vehiculares a Nivel]]</f>
        <v>46</v>
      </c>
      <c r="AD129" s="217">
        <f t="shared" si="15"/>
        <v>70</v>
      </c>
      <c r="AE129" s="59">
        <v>1</v>
      </c>
      <c r="AF129" s="59">
        <v>9</v>
      </c>
      <c r="AG129" s="59">
        <v>54</v>
      </c>
      <c r="AH129" s="217">
        <f t="shared" si="29"/>
        <v>64</v>
      </c>
      <c r="AI129" s="62">
        <v>47</v>
      </c>
      <c r="AJ129" s="62">
        <v>7.32</v>
      </c>
      <c r="AK129" s="62">
        <v>0</v>
      </c>
      <c r="AL129" s="224">
        <f t="shared" si="17"/>
        <v>54.32</v>
      </c>
      <c r="AM129" s="59">
        <v>0</v>
      </c>
      <c r="AN129" s="59">
        <v>20</v>
      </c>
      <c r="AO129" s="59">
        <v>0</v>
      </c>
      <c r="AP129" s="230">
        <f t="shared" si="30"/>
        <v>20</v>
      </c>
      <c r="AQ129" s="59">
        <v>0</v>
      </c>
      <c r="AR129" s="59">
        <v>0</v>
      </c>
      <c r="AS129" s="59">
        <v>0</v>
      </c>
      <c r="AT129" s="230">
        <f t="shared" si="31"/>
        <v>0</v>
      </c>
      <c r="AU129" s="59">
        <v>0</v>
      </c>
      <c r="AV129" s="59">
        <v>0</v>
      </c>
      <c r="AW129" s="59">
        <v>0</v>
      </c>
      <c r="AX129" s="230">
        <f t="shared" si="32"/>
        <v>0</v>
      </c>
      <c r="AY129" s="59">
        <v>66</v>
      </c>
      <c r="AZ129" s="59">
        <v>46</v>
      </c>
      <c r="BA129" s="59">
        <v>0</v>
      </c>
      <c r="BB129" s="59">
        <v>0</v>
      </c>
      <c r="BC129" s="230">
        <f>SUM(AY129:BB129)</f>
        <v>112</v>
      </c>
      <c r="BD129" s="380">
        <v>0</v>
      </c>
      <c r="BE129" s="59">
        <v>1</v>
      </c>
      <c r="BF129" s="59">
        <v>36</v>
      </c>
      <c r="BG129" s="239">
        <v>1000</v>
      </c>
    </row>
    <row r="130" spans="1:59">
      <c r="A130" s="59">
        <v>2003</v>
      </c>
      <c r="B130" s="59" t="s">
        <v>69</v>
      </c>
      <c r="C130" s="62">
        <v>2.0699999999999998</v>
      </c>
      <c r="D130" s="62">
        <v>52.25</v>
      </c>
      <c r="E130" s="62">
        <v>0</v>
      </c>
      <c r="F130" s="62">
        <v>0</v>
      </c>
      <c r="G130" s="207">
        <f t="shared" si="18"/>
        <v>54.32</v>
      </c>
      <c r="H130" s="207">
        <v>54.32</v>
      </c>
      <c r="I130" s="62">
        <v>51.944000000000003</v>
      </c>
      <c r="J130" s="62">
        <v>106.57</v>
      </c>
      <c r="K130" s="62">
        <v>26.26</v>
      </c>
      <c r="L130" s="62">
        <v>0</v>
      </c>
      <c r="M130" s="62">
        <v>0</v>
      </c>
      <c r="N130" s="192">
        <f>+BN_InfraMR[[#This Row],[A.03.1 -  Longitud de Vías de Explotación No Electrificadas Troncales y Ramales (vía principal) (km)]]+BN_InfraMR[[#This Row],[A.04.1 -  Longitud de Vías de Explotación Electrificadas Troncales y Ramales (vía principal) (km)]]</f>
        <v>106.57</v>
      </c>
      <c r="O130" s="207">
        <v>106.57</v>
      </c>
      <c r="P130" s="59">
        <v>15</v>
      </c>
      <c r="Q130" s="59">
        <v>7</v>
      </c>
      <c r="R130" s="59">
        <v>0</v>
      </c>
      <c r="S130" s="211">
        <f t="shared" ref="S130:S193" si="33">SUM(P130:R130)</f>
        <v>22</v>
      </c>
      <c r="T130" s="211">
        <v>22</v>
      </c>
      <c r="U130" s="59">
        <v>0</v>
      </c>
      <c r="V130" s="59">
        <v>43</v>
      </c>
      <c r="W130" s="59">
        <v>0</v>
      </c>
      <c r="X130" s="59">
        <v>3</v>
      </c>
      <c r="Y130" s="59">
        <v>0</v>
      </c>
      <c r="Z130" s="217">
        <f t="shared" ref="Z130:Z193" si="34">SUM(U130:Y130)</f>
        <v>46</v>
      </c>
      <c r="AA130" s="59">
        <v>14</v>
      </c>
      <c r="AB130" s="59">
        <v>10</v>
      </c>
      <c r="AC130" s="59">
        <f>+BN_InfraMR[[#This Row],[Total Pasos Vehiculares a Nivel]]</f>
        <v>46</v>
      </c>
      <c r="AD130" s="217">
        <f t="shared" ref="AD130:AD193" si="35">SUM(AA130:AC130)</f>
        <v>70</v>
      </c>
      <c r="AE130" s="59">
        <v>1</v>
      </c>
      <c r="AF130" s="59">
        <v>9</v>
      </c>
      <c r="AG130" s="59">
        <v>54</v>
      </c>
      <c r="AH130" s="217">
        <f t="shared" si="29"/>
        <v>64</v>
      </c>
      <c r="AI130" s="62">
        <v>47</v>
      </c>
      <c r="AJ130" s="62">
        <v>7.32</v>
      </c>
      <c r="AK130" s="62">
        <v>0</v>
      </c>
      <c r="AL130" s="224">
        <f t="shared" ref="AL130:AL193" si="36">SUM(AI130:AK130)</f>
        <v>54.32</v>
      </c>
      <c r="AM130" s="59">
        <v>0</v>
      </c>
      <c r="AN130" s="59">
        <v>20</v>
      </c>
      <c r="AO130" s="59">
        <v>0</v>
      </c>
      <c r="AP130" s="230">
        <f t="shared" si="30"/>
        <v>20</v>
      </c>
      <c r="AQ130" s="59">
        <v>0</v>
      </c>
      <c r="AR130" s="59">
        <v>0</v>
      </c>
      <c r="AS130" s="59">
        <v>0</v>
      </c>
      <c r="AT130" s="230">
        <f t="shared" si="31"/>
        <v>0</v>
      </c>
      <c r="AU130" s="59">
        <v>0</v>
      </c>
      <c r="AV130" s="59">
        <v>0</v>
      </c>
      <c r="AW130" s="59">
        <v>0</v>
      </c>
      <c r="AX130" s="230">
        <f t="shared" si="32"/>
        <v>0</v>
      </c>
      <c r="AY130" s="59">
        <v>66</v>
      </c>
      <c r="AZ130" s="59">
        <v>46</v>
      </c>
      <c r="BA130" s="59">
        <v>0</v>
      </c>
      <c r="BB130" s="59">
        <v>0</v>
      </c>
      <c r="BC130" s="230">
        <f>SUM(AY130:BB130)</f>
        <v>112</v>
      </c>
      <c r="BD130" s="380">
        <v>0</v>
      </c>
      <c r="BE130" s="59">
        <v>1</v>
      </c>
      <c r="BF130" s="59">
        <v>36</v>
      </c>
      <c r="BG130" s="239">
        <v>1000</v>
      </c>
    </row>
    <row r="131" spans="1:59">
      <c r="A131" s="59">
        <v>2003</v>
      </c>
      <c r="B131" s="59" t="s">
        <v>70</v>
      </c>
      <c r="C131" s="62">
        <v>2.0699999999999998</v>
      </c>
      <c r="D131" s="62">
        <v>52.25</v>
      </c>
      <c r="E131" s="62">
        <v>0</v>
      </c>
      <c r="F131" s="62">
        <v>0</v>
      </c>
      <c r="G131" s="207">
        <f t="shared" ref="G131:G194" si="37">SUM(C131:F131)</f>
        <v>54.32</v>
      </c>
      <c r="H131" s="207">
        <v>54.32</v>
      </c>
      <c r="I131" s="62">
        <v>51.944000000000003</v>
      </c>
      <c r="J131" s="62">
        <v>106.57</v>
      </c>
      <c r="K131" s="62">
        <v>26.26</v>
      </c>
      <c r="L131" s="62">
        <v>0</v>
      </c>
      <c r="M131" s="62">
        <v>0</v>
      </c>
      <c r="N131" s="192">
        <f>+BN_InfraMR[[#This Row],[A.03.1 -  Longitud de Vías de Explotación No Electrificadas Troncales y Ramales (vía principal) (km)]]+BN_InfraMR[[#This Row],[A.04.1 -  Longitud de Vías de Explotación Electrificadas Troncales y Ramales (vía principal) (km)]]</f>
        <v>106.57</v>
      </c>
      <c r="O131" s="207">
        <v>106.57</v>
      </c>
      <c r="P131" s="59">
        <v>15</v>
      </c>
      <c r="Q131" s="59">
        <v>7</v>
      </c>
      <c r="R131" s="59">
        <v>0</v>
      </c>
      <c r="S131" s="211">
        <f t="shared" si="33"/>
        <v>22</v>
      </c>
      <c r="T131" s="211">
        <v>22</v>
      </c>
      <c r="U131" s="59">
        <v>0</v>
      </c>
      <c r="V131" s="59">
        <v>43</v>
      </c>
      <c r="W131" s="59">
        <v>0</v>
      </c>
      <c r="X131" s="59">
        <v>3</v>
      </c>
      <c r="Y131" s="59">
        <v>0</v>
      </c>
      <c r="Z131" s="217">
        <f t="shared" si="34"/>
        <v>46</v>
      </c>
      <c r="AA131" s="59">
        <v>14</v>
      </c>
      <c r="AB131" s="59">
        <v>10</v>
      </c>
      <c r="AC131" s="59">
        <f>+BN_InfraMR[[#This Row],[Total Pasos Vehiculares a Nivel]]</f>
        <v>46</v>
      </c>
      <c r="AD131" s="217">
        <f t="shared" si="35"/>
        <v>70</v>
      </c>
      <c r="AE131" s="59">
        <v>1</v>
      </c>
      <c r="AF131" s="59">
        <v>9</v>
      </c>
      <c r="AG131" s="59">
        <v>54</v>
      </c>
      <c r="AH131" s="217">
        <f t="shared" si="29"/>
        <v>64</v>
      </c>
      <c r="AI131" s="62">
        <v>47</v>
      </c>
      <c r="AJ131" s="62">
        <v>7.32</v>
      </c>
      <c r="AK131" s="62">
        <v>0</v>
      </c>
      <c r="AL131" s="224">
        <f t="shared" si="36"/>
        <v>54.32</v>
      </c>
      <c r="AM131" s="59">
        <v>0</v>
      </c>
      <c r="AN131" s="59">
        <v>20</v>
      </c>
      <c r="AO131" s="59">
        <v>0</v>
      </c>
      <c r="AP131" s="230">
        <f t="shared" si="30"/>
        <v>20</v>
      </c>
      <c r="AQ131" s="59">
        <v>0</v>
      </c>
      <c r="AR131" s="59">
        <v>0</v>
      </c>
      <c r="AS131" s="59">
        <v>0</v>
      </c>
      <c r="AT131" s="230">
        <f t="shared" si="31"/>
        <v>0</v>
      </c>
      <c r="AU131" s="59">
        <v>0</v>
      </c>
      <c r="AV131" s="59">
        <v>0</v>
      </c>
      <c r="AW131" s="59">
        <v>0</v>
      </c>
      <c r="AX131" s="230">
        <f t="shared" si="32"/>
        <v>0</v>
      </c>
      <c r="AY131" s="59">
        <v>66</v>
      </c>
      <c r="AZ131" s="59">
        <v>46</v>
      </c>
      <c r="BA131" s="59">
        <v>0</v>
      </c>
      <c r="BB131" s="59">
        <v>0</v>
      </c>
      <c r="BC131" s="230">
        <f>SUM(AY131:BB131)</f>
        <v>112</v>
      </c>
      <c r="BD131" s="380">
        <v>0</v>
      </c>
      <c r="BE131" s="59">
        <v>1</v>
      </c>
      <c r="BF131" s="59">
        <v>36</v>
      </c>
      <c r="BG131" s="239">
        <v>1000</v>
      </c>
    </row>
    <row r="132" spans="1:59">
      <c r="A132" s="59">
        <v>2003</v>
      </c>
      <c r="B132" s="59" t="s">
        <v>71</v>
      </c>
      <c r="C132" s="62">
        <v>2.0699999999999998</v>
      </c>
      <c r="D132" s="62">
        <v>52.25</v>
      </c>
      <c r="E132" s="62">
        <v>0</v>
      </c>
      <c r="F132" s="62">
        <v>0</v>
      </c>
      <c r="G132" s="207">
        <f t="shared" si="37"/>
        <v>54.32</v>
      </c>
      <c r="H132" s="207">
        <v>54.32</v>
      </c>
      <c r="I132" s="62">
        <v>51.944000000000003</v>
      </c>
      <c r="J132" s="62">
        <v>106.57</v>
      </c>
      <c r="K132" s="62">
        <v>26.26</v>
      </c>
      <c r="L132" s="62">
        <v>0</v>
      </c>
      <c r="M132" s="62">
        <v>0</v>
      </c>
      <c r="N132" s="192">
        <f>+BN_InfraMR[[#This Row],[A.03.1 -  Longitud de Vías de Explotación No Electrificadas Troncales y Ramales (vía principal) (km)]]+BN_InfraMR[[#This Row],[A.04.1 -  Longitud de Vías de Explotación Electrificadas Troncales y Ramales (vía principal) (km)]]</f>
        <v>106.57</v>
      </c>
      <c r="O132" s="207">
        <v>106.57</v>
      </c>
      <c r="P132" s="59">
        <v>15</v>
      </c>
      <c r="Q132" s="59">
        <v>7</v>
      </c>
      <c r="R132" s="59">
        <v>0</v>
      </c>
      <c r="S132" s="211">
        <f t="shared" si="33"/>
        <v>22</v>
      </c>
      <c r="T132" s="211">
        <v>22</v>
      </c>
      <c r="U132" s="59">
        <v>0</v>
      </c>
      <c r="V132" s="59">
        <v>43</v>
      </c>
      <c r="W132" s="59">
        <v>0</v>
      </c>
      <c r="X132" s="59">
        <v>3</v>
      </c>
      <c r="Y132" s="59">
        <v>0</v>
      </c>
      <c r="Z132" s="217">
        <f t="shared" si="34"/>
        <v>46</v>
      </c>
      <c r="AA132" s="59">
        <v>14</v>
      </c>
      <c r="AB132" s="59">
        <v>10</v>
      </c>
      <c r="AC132" s="59">
        <f>+BN_InfraMR[[#This Row],[Total Pasos Vehiculares a Nivel]]</f>
        <v>46</v>
      </c>
      <c r="AD132" s="217">
        <f t="shared" si="35"/>
        <v>70</v>
      </c>
      <c r="AE132" s="59">
        <v>1</v>
      </c>
      <c r="AF132" s="59">
        <v>9</v>
      </c>
      <c r="AG132" s="59">
        <v>54</v>
      </c>
      <c r="AH132" s="217">
        <f t="shared" si="29"/>
        <v>64</v>
      </c>
      <c r="AI132" s="62">
        <v>47</v>
      </c>
      <c r="AJ132" s="62">
        <v>7.32</v>
      </c>
      <c r="AK132" s="62">
        <v>0</v>
      </c>
      <c r="AL132" s="224">
        <f t="shared" si="36"/>
        <v>54.32</v>
      </c>
      <c r="AM132" s="59">
        <v>0</v>
      </c>
      <c r="AN132" s="59">
        <v>20</v>
      </c>
      <c r="AO132" s="59">
        <v>0</v>
      </c>
      <c r="AP132" s="230">
        <f t="shared" si="30"/>
        <v>20</v>
      </c>
      <c r="AQ132" s="59">
        <v>0</v>
      </c>
      <c r="AR132" s="59">
        <v>0</v>
      </c>
      <c r="AS132" s="59">
        <v>0</v>
      </c>
      <c r="AT132" s="230">
        <f t="shared" si="31"/>
        <v>0</v>
      </c>
      <c r="AU132" s="59">
        <v>0</v>
      </c>
      <c r="AV132" s="59">
        <v>0</v>
      </c>
      <c r="AW132" s="59">
        <v>0</v>
      </c>
      <c r="AX132" s="230">
        <f t="shared" si="32"/>
        <v>0</v>
      </c>
      <c r="AY132" s="59">
        <v>66</v>
      </c>
      <c r="AZ132" s="59">
        <v>46</v>
      </c>
      <c r="BA132" s="59">
        <v>0</v>
      </c>
      <c r="BB132" s="59">
        <v>0</v>
      </c>
      <c r="BC132" s="230">
        <f>SUM(AY132:BB132)</f>
        <v>112</v>
      </c>
      <c r="BD132" s="380">
        <v>0</v>
      </c>
      <c r="BE132" s="59">
        <v>1</v>
      </c>
      <c r="BF132" s="59">
        <v>36</v>
      </c>
      <c r="BG132" s="239">
        <v>1000</v>
      </c>
    </row>
    <row r="133" spans="1:59">
      <c r="A133" s="59">
        <v>2003</v>
      </c>
      <c r="B133" s="59" t="s">
        <v>72</v>
      </c>
      <c r="C133" s="62">
        <v>2.0699999999999998</v>
      </c>
      <c r="D133" s="62">
        <v>52.25</v>
      </c>
      <c r="E133" s="62">
        <v>0</v>
      </c>
      <c r="F133" s="62">
        <v>0</v>
      </c>
      <c r="G133" s="207">
        <f t="shared" si="37"/>
        <v>54.32</v>
      </c>
      <c r="H133" s="207">
        <v>54.32</v>
      </c>
      <c r="I133" s="62">
        <v>51.944000000000003</v>
      </c>
      <c r="J133" s="62">
        <v>106.57</v>
      </c>
      <c r="K133" s="62">
        <v>26.26</v>
      </c>
      <c r="L133" s="62">
        <v>0</v>
      </c>
      <c r="M133" s="62">
        <v>0</v>
      </c>
      <c r="N133" s="192">
        <f>+BN_InfraMR[[#This Row],[A.03.1 -  Longitud de Vías de Explotación No Electrificadas Troncales y Ramales (vía principal) (km)]]+BN_InfraMR[[#This Row],[A.04.1 -  Longitud de Vías de Explotación Electrificadas Troncales y Ramales (vía principal) (km)]]</f>
        <v>106.57</v>
      </c>
      <c r="O133" s="207">
        <v>106.57</v>
      </c>
      <c r="P133" s="59">
        <v>15</v>
      </c>
      <c r="Q133" s="59">
        <v>7</v>
      </c>
      <c r="R133" s="59">
        <v>0</v>
      </c>
      <c r="S133" s="211">
        <f t="shared" si="33"/>
        <v>22</v>
      </c>
      <c r="T133" s="211">
        <v>22</v>
      </c>
      <c r="U133" s="59">
        <v>0</v>
      </c>
      <c r="V133" s="59">
        <v>43</v>
      </c>
      <c r="W133" s="59">
        <v>0</v>
      </c>
      <c r="X133" s="59">
        <v>3</v>
      </c>
      <c r="Y133" s="59">
        <v>0</v>
      </c>
      <c r="Z133" s="217">
        <f t="shared" si="34"/>
        <v>46</v>
      </c>
      <c r="AA133" s="59">
        <v>14</v>
      </c>
      <c r="AB133" s="59">
        <v>10</v>
      </c>
      <c r="AC133" s="59">
        <f>+BN_InfraMR[[#This Row],[Total Pasos Vehiculares a Nivel]]</f>
        <v>46</v>
      </c>
      <c r="AD133" s="217">
        <f t="shared" si="35"/>
        <v>70</v>
      </c>
      <c r="AE133" s="59">
        <v>1</v>
      </c>
      <c r="AF133" s="59">
        <v>9</v>
      </c>
      <c r="AG133" s="59">
        <v>54</v>
      </c>
      <c r="AH133" s="217">
        <f t="shared" si="29"/>
        <v>64</v>
      </c>
      <c r="AI133" s="62">
        <v>47</v>
      </c>
      <c r="AJ133" s="62">
        <v>7.32</v>
      </c>
      <c r="AK133" s="62">
        <v>0</v>
      </c>
      <c r="AL133" s="224">
        <f t="shared" si="36"/>
        <v>54.32</v>
      </c>
      <c r="AM133" s="59">
        <v>0</v>
      </c>
      <c r="AN133" s="59">
        <v>20</v>
      </c>
      <c r="AO133" s="59">
        <v>0</v>
      </c>
      <c r="AP133" s="230">
        <f t="shared" si="30"/>
        <v>20</v>
      </c>
      <c r="AQ133" s="59">
        <v>0</v>
      </c>
      <c r="AR133" s="59">
        <v>0</v>
      </c>
      <c r="AS133" s="59">
        <v>0</v>
      </c>
      <c r="AT133" s="230">
        <f t="shared" si="31"/>
        <v>0</v>
      </c>
      <c r="AU133" s="59">
        <v>0</v>
      </c>
      <c r="AV133" s="59">
        <v>0</v>
      </c>
      <c r="AW133" s="59">
        <v>0</v>
      </c>
      <c r="AX133" s="230">
        <f t="shared" si="32"/>
        <v>0</v>
      </c>
      <c r="AY133" s="59">
        <v>66</v>
      </c>
      <c r="AZ133" s="59">
        <v>46</v>
      </c>
      <c r="BA133" s="59">
        <v>0</v>
      </c>
      <c r="BB133" s="59">
        <v>0</v>
      </c>
      <c r="BC133" s="230">
        <f>SUM(AY133:BB133)</f>
        <v>112</v>
      </c>
      <c r="BD133" s="380">
        <v>0</v>
      </c>
      <c r="BE133" s="59">
        <v>1</v>
      </c>
      <c r="BF133" s="59">
        <v>36</v>
      </c>
      <c r="BG133" s="239">
        <v>1000</v>
      </c>
    </row>
    <row r="134" spans="1:59">
      <c r="A134" s="59">
        <v>2004</v>
      </c>
      <c r="B134" s="59" t="s">
        <v>61</v>
      </c>
      <c r="C134" s="62">
        <v>2.0699999999999998</v>
      </c>
      <c r="D134" s="62">
        <v>52.25</v>
      </c>
      <c r="E134" s="62">
        <v>0</v>
      </c>
      <c r="F134" s="62">
        <v>0</v>
      </c>
      <c r="G134" s="207">
        <f t="shared" si="37"/>
        <v>54.32</v>
      </c>
      <c r="H134" s="207">
        <v>54.32</v>
      </c>
      <c r="I134" s="62">
        <v>51.944000000000003</v>
      </c>
      <c r="J134" s="62">
        <v>106.57</v>
      </c>
      <c r="K134" s="62">
        <v>26.26</v>
      </c>
      <c r="L134" s="62">
        <v>0</v>
      </c>
      <c r="M134" s="62">
        <v>0</v>
      </c>
      <c r="N134" s="192">
        <f>+BN_InfraMR[[#This Row],[A.03.1 -  Longitud de Vías de Explotación No Electrificadas Troncales y Ramales (vía principal) (km)]]+BN_InfraMR[[#This Row],[A.04.1 -  Longitud de Vías de Explotación Electrificadas Troncales y Ramales (vía principal) (km)]]</f>
        <v>106.57</v>
      </c>
      <c r="O134" s="207">
        <v>106.57</v>
      </c>
      <c r="P134" s="59">
        <v>15</v>
      </c>
      <c r="Q134" s="59">
        <v>7</v>
      </c>
      <c r="R134" s="59">
        <v>0</v>
      </c>
      <c r="S134" s="211">
        <f t="shared" si="33"/>
        <v>22</v>
      </c>
      <c r="T134" s="211">
        <v>22</v>
      </c>
      <c r="U134" s="59">
        <v>0</v>
      </c>
      <c r="V134" s="59">
        <v>43</v>
      </c>
      <c r="W134" s="59">
        <v>0</v>
      </c>
      <c r="X134" s="59">
        <v>3</v>
      </c>
      <c r="Y134" s="59">
        <v>0</v>
      </c>
      <c r="Z134" s="217">
        <f t="shared" si="34"/>
        <v>46</v>
      </c>
      <c r="AA134" s="59">
        <v>14</v>
      </c>
      <c r="AB134" s="59">
        <v>10</v>
      </c>
      <c r="AC134" s="59">
        <f>+BN_InfraMR[[#This Row],[Total Pasos Vehiculares a Nivel]]</f>
        <v>46</v>
      </c>
      <c r="AD134" s="217">
        <f t="shared" si="35"/>
        <v>70</v>
      </c>
      <c r="AE134" s="59">
        <v>1</v>
      </c>
      <c r="AF134" s="59">
        <v>9</v>
      </c>
      <c r="AG134" s="59">
        <v>54</v>
      </c>
      <c r="AH134" s="217">
        <f t="shared" ref="AH134:AH169" si="38">SUM(AE134:AG134)</f>
        <v>64</v>
      </c>
      <c r="AI134" s="62">
        <v>47</v>
      </c>
      <c r="AJ134" s="62">
        <v>7.32</v>
      </c>
      <c r="AK134" s="62">
        <v>0</v>
      </c>
      <c r="AL134" s="224">
        <f t="shared" si="36"/>
        <v>54.32</v>
      </c>
      <c r="AM134" s="59">
        <v>0</v>
      </c>
      <c r="AN134" s="59">
        <v>20</v>
      </c>
      <c r="AO134" s="59">
        <v>0</v>
      </c>
      <c r="AP134" s="230">
        <f t="shared" si="30"/>
        <v>20</v>
      </c>
      <c r="AQ134" s="59">
        <v>0</v>
      </c>
      <c r="AR134" s="59">
        <v>0</v>
      </c>
      <c r="AS134" s="59">
        <v>0</v>
      </c>
      <c r="AT134" s="230">
        <f t="shared" si="31"/>
        <v>0</v>
      </c>
      <c r="AU134" s="59">
        <v>0</v>
      </c>
      <c r="AV134" s="59">
        <v>0</v>
      </c>
      <c r="AW134" s="59">
        <v>0</v>
      </c>
      <c r="AX134" s="230">
        <f t="shared" si="32"/>
        <v>0</v>
      </c>
      <c r="AY134" s="59">
        <v>70</v>
      </c>
      <c r="AZ134" s="59">
        <v>50</v>
      </c>
      <c r="BA134" s="59">
        <v>0</v>
      </c>
      <c r="BB134" s="59">
        <v>0</v>
      </c>
      <c r="BC134" s="230">
        <f>SUM(AY134:BB134)</f>
        <v>120</v>
      </c>
      <c r="BD134" s="380">
        <v>0</v>
      </c>
      <c r="BE134" s="59">
        <v>1</v>
      </c>
      <c r="BF134" s="59">
        <v>36</v>
      </c>
      <c r="BG134" s="239">
        <v>1000</v>
      </c>
    </row>
    <row r="135" spans="1:59">
      <c r="A135" s="59">
        <v>2004</v>
      </c>
      <c r="B135" s="59" t="s">
        <v>62</v>
      </c>
      <c r="C135" s="62">
        <v>2.0699999999999998</v>
      </c>
      <c r="D135" s="62">
        <v>52.25</v>
      </c>
      <c r="E135" s="62">
        <v>0</v>
      </c>
      <c r="F135" s="62">
        <v>0</v>
      </c>
      <c r="G135" s="207">
        <f t="shared" si="37"/>
        <v>54.32</v>
      </c>
      <c r="H135" s="207">
        <v>54.32</v>
      </c>
      <c r="I135" s="62">
        <v>51.944000000000003</v>
      </c>
      <c r="J135" s="62">
        <v>106.57</v>
      </c>
      <c r="K135" s="62">
        <v>26.26</v>
      </c>
      <c r="L135" s="62">
        <v>0</v>
      </c>
      <c r="M135" s="62">
        <v>0</v>
      </c>
      <c r="N135" s="192">
        <f>+BN_InfraMR[[#This Row],[A.03.1 -  Longitud de Vías de Explotación No Electrificadas Troncales y Ramales (vía principal) (km)]]+BN_InfraMR[[#This Row],[A.04.1 -  Longitud de Vías de Explotación Electrificadas Troncales y Ramales (vía principal) (km)]]</f>
        <v>106.57</v>
      </c>
      <c r="O135" s="207">
        <v>106.57</v>
      </c>
      <c r="P135" s="59">
        <v>15</v>
      </c>
      <c r="Q135" s="59">
        <v>7</v>
      </c>
      <c r="R135" s="59">
        <v>0</v>
      </c>
      <c r="S135" s="211">
        <f t="shared" si="33"/>
        <v>22</v>
      </c>
      <c r="T135" s="211">
        <v>22</v>
      </c>
      <c r="U135" s="59">
        <v>0</v>
      </c>
      <c r="V135" s="59">
        <v>43</v>
      </c>
      <c r="W135" s="59">
        <v>0</v>
      </c>
      <c r="X135" s="59">
        <v>3</v>
      </c>
      <c r="Y135" s="59">
        <v>0</v>
      </c>
      <c r="Z135" s="217">
        <f t="shared" si="34"/>
        <v>46</v>
      </c>
      <c r="AA135" s="59">
        <v>14</v>
      </c>
      <c r="AB135" s="59">
        <v>10</v>
      </c>
      <c r="AC135" s="59">
        <f>+BN_InfraMR[[#This Row],[Total Pasos Vehiculares a Nivel]]</f>
        <v>46</v>
      </c>
      <c r="AD135" s="217">
        <f t="shared" si="35"/>
        <v>70</v>
      </c>
      <c r="AE135" s="59">
        <v>1</v>
      </c>
      <c r="AF135" s="59">
        <v>9</v>
      </c>
      <c r="AG135" s="59">
        <v>54</v>
      </c>
      <c r="AH135" s="217">
        <f t="shared" si="38"/>
        <v>64</v>
      </c>
      <c r="AI135" s="62">
        <v>47</v>
      </c>
      <c r="AJ135" s="62">
        <v>7.32</v>
      </c>
      <c r="AK135" s="62">
        <v>0</v>
      </c>
      <c r="AL135" s="224">
        <f t="shared" si="36"/>
        <v>54.32</v>
      </c>
      <c r="AM135" s="59">
        <v>0</v>
      </c>
      <c r="AN135" s="59">
        <v>20</v>
      </c>
      <c r="AO135" s="59">
        <v>0</v>
      </c>
      <c r="AP135" s="230">
        <f t="shared" ref="AP135:AP158" si="39">SUM(AM135:AO135)</f>
        <v>20</v>
      </c>
      <c r="AQ135" s="59">
        <v>0</v>
      </c>
      <c r="AR135" s="59">
        <v>0</v>
      </c>
      <c r="AS135" s="59">
        <v>0</v>
      </c>
      <c r="AT135" s="230">
        <f t="shared" ref="AT135:AT158" si="40">SUM(AQ135:AS135)</f>
        <v>0</v>
      </c>
      <c r="AU135" s="59">
        <v>0</v>
      </c>
      <c r="AV135" s="59">
        <v>0</v>
      </c>
      <c r="AW135" s="59">
        <v>0</v>
      </c>
      <c r="AX135" s="230">
        <f t="shared" ref="AX135:AX158" si="41">SUM(AU135:AW135)</f>
        <v>0</v>
      </c>
      <c r="AY135" s="59">
        <v>70</v>
      </c>
      <c r="AZ135" s="59">
        <v>50</v>
      </c>
      <c r="BA135" s="59">
        <v>0</v>
      </c>
      <c r="BB135" s="59">
        <v>0</v>
      </c>
      <c r="BC135" s="230">
        <f>SUM(AY135:BB135)</f>
        <v>120</v>
      </c>
      <c r="BD135" s="380">
        <v>0</v>
      </c>
      <c r="BE135" s="59">
        <v>1</v>
      </c>
      <c r="BF135" s="59">
        <v>36</v>
      </c>
      <c r="BG135" s="239">
        <v>1000</v>
      </c>
    </row>
    <row r="136" spans="1:59">
      <c r="A136" s="59">
        <v>2004</v>
      </c>
      <c r="B136" s="59" t="s">
        <v>63</v>
      </c>
      <c r="C136" s="62">
        <v>2.0699999999999998</v>
      </c>
      <c r="D136" s="62">
        <v>52.25</v>
      </c>
      <c r="E136" s="62">
        <v>0</v>
      </c>
      <c r="F136" s="62">
        <v>0</v>
      </c>
      <c r="G136" s="207">
        <f t="shared" si="37"/>
        <v>54.32</v>
      </c>
      <c r="H136" s="207">
        <v>54.32</v>
      </c>
      <c r="I136" s="62">
        <v>51.944000000000003</v>
      </c>
      <c r="J136" s="62">
        <v>106.57</v>
      </c>
      <c r="K136" s="62">
        <v>26.26</v>
      </c>
      <c r="L136" s="62">
        <v>0</v>
      </c>
      <c r="M136" s="62">
        <v>0</v>
      </c>
      <c r="N136" s="192">
        <f>+BN_InfraMR[[#This Row],[A.03.1 -  Longitud de Vías de Explotación No Electrificadas Troncales y Ramales (vía principal) (km)]]+BN_InfraMR[[#This Row],[A.04.1 -  Longitud de Vías de Explotación Electrificadas Troncales y Ramales (vía principal) (km)]]</f>
        <v>106.57</v>
      </c>
      <c r="O136" s="207">
        <v>106.57</v>
      </c>
      <c r="P136" s="59">
        <v>15</v>
      </c>
      <c r="Q136" s="59">
        <v>7</v>
      </c>
      <c r="R136" s="59">
        <v>0</v>
      </c>
      <c r="S136" s="211">
        <f t="shared" si="33"/>
        <v>22</v>
      </c>
      <c r="T136" s="211">
        <v>22</v>
      </c>
      <c r="U136" s="59">
        <v>0</v>
      </c>
      <c r="V136" s="59">
        <v>43</v>
      </c>
      <c r="W136" s="59">
        <v>0</v>
      </c>
      <c r="X136" s="59">
        <v>3</v>
      </c>
      <c r="Y136" s="59">
        <v>0</v>
      </c>
      <c r="Z136" s="217">
        <f t="shared" si="34"/>
        <v>46</v>
      </c>
      <c r="AA136" s="59">
        <v>14</v>
      </c>
      <c r="AB136" s="59">
        <v>10</v>
      </c>
      <c r="AC136" s="59">
        <f>+BN_InfraMR[[#This Row],[Total Pasos Vehiculares a Nivel]]</f>
        <v>46</v>
      </c>
      <c r="AD136" s="217">
        <f t="shared" si="35"/>
        <v>70</v>
      </c>
      <c r="AE136" s="59">
        <v>1</v>
      </c>
      <c r="AF136" s="59">
        <v>9</v>
      </c>
      <c r="AG136" s="59">
        <v>54</v>
      </c>
      <c r="AH136" s="217">
        <f t="shared" si="38"/>
        <v>64</v>
      </c>
      <c r="AI136" s="62">
        <v>47</v>
      </c>
      <c r="AJ136" s="62">
        <v>7.32</v>
      </c>
      <c r="AK136" s="62">
        <v>0</v>
      </c>
      <c r="AL136" s="224">
        <f t="shared" si="36"/>
        <v>54.32</v>
      </c>
      <c r="AM136" s="59">
        <v>0</v>
      </c>
      <c r="AN136" s="59">
        <v>20</v>
      </c>
      <c r="AO136" s="59">
        <v>0</v>
      </c>
      <c r="AP136" s="230">
        <f t="shared" si="39"/>
        <v>20</v>
      </c>
      <c r="AQ136" s="59">
        <v>0</v>
      </c>
      <c r="AR136" s="59">
        <v>0</v>
      </c>
      <c r="AS136" s="59">
        <v>0</v>
      </c>
      <c r="AT136" s="230">
        <f t="shared" si="40"/>
        <v>0</v>
      </c>
      <c r="AU136" s="59">
        <v>0</v>
      </c>
      <c r="AV136" s="59">
        <v>0</v>
      </c>
      <c r="AW136" s="59">
        <v>0</v>
      </c>
      <c r="AX136" s="230">
        <f t="shared" si="41"/>
        <v>0</v>
      </c>
      <c r="AY136" s="59">
        <v>70</v>
      </c>
      <c r="AZ136" s="59">
        <v>50</v>
      </c>
      <c r="BA136" s="59">
        <v>0</v>
      </c>
      <c r="BB136" s="59">
        <v>0</v>
      </c>
      <c r="BC136" s="230">
        <f>SUM(AY136:BB136)</f>
        <v>120</v>
      </c>
      <c r="BD136" s="380">
        <v>0</v>
      </c>
      <c r="BE136" s="59">
        <v>1</v>
      </c>
      <c r="BF136" s="59">
        <v>36</v>
      </c>
      <c r="BG136" s="239">
        <v>1000</v>
      </c>
    </row>
    <row r="137" spans="1:59">
      <c r="A137" s="59">
        <v>2004</v>
      </c>
      <c r="B137" s="59" t="s">
        <v>64</v>
      </c>
      <c r="C137" s="62">
        <v>2.0699999999999998</v>
      </c>
      <c r="D137" s="62">
        <v>52.25</v>
      </c>
      <c r="E137" s="62">
        <v>0</v>
      </c>
      <c r="F137" s="62">
        <v>0</v>
      </c>
      <c r="G137" s="207">
        <f t="shared" si="37"/>
        <v>54.32</v>
      </c>
      <c r="H137" s="207">
        <v>54.32</v>
      </c>
      <c r="I137" s="62">
        <v>51.944000000000003</v>
      </c>
      <c r="J137" s="62">
        <v>106.57</v>
      </c>
      <c r="K137" s="62">
        <v>26.26</v>
      </c>
      <c r="L137" s="62">
        <v>0</v>
      </c>
      <c r="M137" s="62">
        <v>0</v>
      </c>
      <c r="N137" s="192">
        <f>+BN_InfraMR[[#This Row],[A.03.1 -  Longitud de Vías de Explotación No Electrificadas Troncales y Ramales (vía principal) (km)]]+BN_InfraMR[[#This Row],[A.04.1 -  Longitud de Vías de Explotación Electrificadas Troncales y Ramales (vía principal) (km)]]</f>
        <v>106.57</v>
      </c>
      <c r="O137" s="207">
        <v>106.57</v>
      </c>
      <c r="P137" s="59">
        <v>15</v>
      </c>
      <c r="Q137" s="59">
        <v>7</v>
      </c>
      <c r="R137" s="59">
        <v>0</v>
      </c>
      <c r="S137" s="211">
        <f t="shared" si="33"/>
        <v>22</v>
      </c>
      <c r="T137" s="211">
        <v>22</v>
      </c>
      <c r="U137" s="59">
        <v>0</v>
      </c>
      <c r="V137" s="59">
        <v>43</v>
      </c>
      <c r="W137" s="59">
        <v>0</v>
      </c>
      <c r="X137" s="59">
        <v>3</v>
      </c>
      <c r="Y137" s="59">
        <v>0</v>
      </c>
      <c r="Z137" s="217">
        <f t="shared" si="34"/>
        <v>46</v>
      </c>
      <c r="AA137" s="59">
        <v>14</v>
      </c>
      <c r="AB137" s="59">
        <v>10</v>
      </c>
      <c r="AC137" s="59">
        <f>+BN_InfraMR[[#This Row],[Total Pasos Vehiculares a Nivel]]</f>
        <v>46</v>
      </c>
      <c r="AD137" s="217">
        <f t="shared" si="35"/>
        <v>70</v>
      </c>
      <c r="AE137" s="59">
        <v>1</v>
      </c>
      <c r="AF137" s="59">
        <v>9</v>
      </c>
      <c r="AG137" s="59">
        <v>54</v>
      </c>
      <c r="AH137" s="217">
        <f t="shared" si="38"/>
        <v>64</v>
      </c>
      <c r="AI137" s="62">
        <v>47</v>
      </c>
      <c r="AJ137" s="62">
        <v>7.32</v>
      </c>
      <c r="AK137" s="62">
        <v>0</v>
      </c>
      <c r="AL137" s="224">
        <f t="shared" si="36"/>
        <v>54.32</v>
      </c>
      <c r="AM137" s="59">
        <v>0</v>
      </c>
      <c r="AN137" s="59">
        <v>20</v>
      </c>
      <c r="AO137" s="59">
        <v>0</v>
      </c>
      <c r="AP137" s="230">
        <f t="shared" si="39"/>
        <v>20</v>
      </c>
      <c r="AQ137" s="59">
        <v>0</v>
      </c>
      <c r="AR137" s="59">
        <v>0</v>
      </c>
      <c r="AS137" s="59">
        <v>0</v>
      </c>
      <c r="AT137" s="230">
        <f t="shared" si="40"/>
        <v>0</v>
      </c>
      <c r="AU137" s="59">
        <v>0</v>
      </c>
      <c r="AV137" s="59">
        <v>0</v>
      </c>
      <c r="AW137" s="59">
        <v>0</v>
      </c>
      <c r="AX137" s="230">
        <f t="shared" si="41"/>
        <v>0</v>
      </c>
      <c r="AY137" s="59">
        <v>70</v>
      </c>
      <c r="AZ137" s="59">
        <v>50</v>
      </c>
      <c r="BA137" s="59">
        <v>0</v>
      </c>
      <c r="BB137" s="59">
        <v>0</v>
      </c>
      <c r="BC137" s="230">
        <f>SUM(AY137:BB137)</f>
        <v>120</v>
      </c>
      <c r="BD137" s="380">
        <v>0</v>
      </c>
      <c r="BE137" s="59">
        <v>1</v>
      </c>
      <c r="BF137" s="59">
        <v>36</v>
      </c>
      <c r="BG137" s="239">
        <v>1000</v>
      </c>
    </row>
    <row r="138" spans="1:59">
      <c r="A138" s="59">
        <v>2004</v>
      </c>
      <c r="B138" s="59" t="s">
        <v>65</v>
      </c>
      <c r="C138" s="62">
        <v>2.0699999999999998</v>
      </c>
      <c r="D138" s="62">
        <v>52.25</v>
      </c>
      <c r="E138" s="62">
        <v>0</v>
      </c>
      <c r="F138" s="62">
        <v>0</v>
      </c>
      <c r="G138" s="207">
        <f t="shared" si="37"/>
        <v>54.32</v>
      </c>
      <c r="H138" s="207">
        <v>54.32</v>
      </c>
      <c r="I138" s="62">
        <v>51.944000000000003</v>
      </c>
      <c r="J138" s="62">
        <v>106.57</v>
      </c>
      <c r="K138" s="62">
        <v>26.26</v>
      </c>
      <c r="L138" s="62">
        <v>0</v>
      </c>
      <c r="M138" s="62">
        <v>0</v>
      </c>
      <c r="N138" s="192">
        <f>+BN_InfraMR[[#This Row],[A.03.1 -  Longitud de Vías de Explotación No Electrificadas Troncales y Ramales (vía principal) (km)]]+BN_InfraMR[[#This Row],[A.04.1 -  Longitud de Vías de Explotación Electrificadas Troncales y Ramales (vía principal) (km)]]</f>
        <v>106.57</v>
      </c>
      <c r="O138" s="207">
        <v>106.57</v>
      </c>
      <c r="P138" s="59">
        <v>15</v>
      </c>
      <c r="Q138" s="59">
        <v>7</v>
      </c>
      <c r="R138" s="59">
        <v>0</v>
      </c>
      <c r="S138" s="211">
        <f t="shared" si="33"/>
        <v>22</v>
      </c>
      <c r="T138" s="211">
        <v>22</v>
      </c>
      <c r="U138" s="59">
        <v>0</v>
      </c>
      <c r="V138" s="59">
        <v>43</v>
      </c>
      <c r="W138" s="59">
        <v>0</v>
      </c>
      <c r="X138" s="59">
        <v>3</v>
      </c>
      <c r="Y138" s="59">
        <v>0</v>
      </c>
      <c r="Z138" s="217">
        <f t="shared" si="34"/>
        <v>46</v>
      </c>
      <c r="AA138" s="59">
        <v>14</v>
      </c>
      <c r="AB138" s="59">
        <v>10</v>
      </c>
      <c r="AC138" s="59">
        <f>+BN_InfraMR[[#This Row],[Total Pasos Vehiculares a Nivel]]</f>
        <v>46</v>
      </c>
      <c r="AD138" s="217">
        <f t="shared" si="35"/>
        <v>70</v>
      </c>
      <c r="AE138" s="59">
        <v>1</v>
      </c>
      <c r="AF138" s="59">
        <v>9</v>
      </c>
      <c r="AG138" s="59">
        <v>54</v>
      </c>
      <c r="AH138" s="217">
        <f t="shared" si="38"/>
        <v>64</v>
      </c>
      <c r="AI138" s="62">
        <v>47</v>
      </c>
      <c r="AJ138" s="62">
        <v>7.32</v>
      </c>
      <c r="AK138" s="62">
        <v>0</v>
      </c>
      <c r="AL138" s="224">
        <f t="shared" si="36"/>
        <v>54.32</v>
      </c>
      <c r="AM138" s="59">
        <v>0</v>
      </c>
      <c r="AN138" s="59">
        <v>20</v>
      </c>
      <c r="AO138" s="59">
        <v>0</v>
      </c>
      <c r="AP138" s="230">
        <f t="shared" si="39"/>
        <v>20</v>
      </c>
      <c r="AQ138" s="59">
        <v>0</v>
      </c>
      <c r="AR138" s="59">
        <v>0</v>
      </c>
      <c r="AS138" s="59">
        <v>0</v>
      </c>
      <c r="AT138" s="230">
        <f t="shared" si="40"/>
        <v>0</v>
      </c>
      <c r="AU138" s="59">
        <v>0</v>
      </c>
      <c r="AV138" s="59">
        <v>0</v>
      </c>
      <c r="AW138" s="59">
        <v>0</v>
      </c>
      <c r="AX138" s="230">
        <f t="shared" si="41"/>
        <v>0</v>
      </c>
      <c r="AY138" s="59">
        <v>70</v>
      </c>
      <c r="AZ138" s="59">
        <v>50</v>
      </c>
      <c r="BA138" s="59">
        <v>0</v>
      </c>
      <c r="BB138" s="59">
        <v>0</v>
      </c>
      <c r="BC138" s="230">
        <f>SUM(AY138:BB138)</f>
        <v>120</v>
      </c>
      <c r="BD138" s="380">
        <v>0</v>
      </c>
      <c r="BE138" s="59">
        <v>1</v>
      </c>
      <c r="BF138" s="59">
        <v>36</v>
      </c>
      <c r="BG138" s="239">
        <v>1000</v>
      </c>
    </row>
    <row r="139" spans="1:59">
      <c r="A139" s="59">
        <v>2004</v>
      </c>
      <c r="B139" s="59" t="s">
        <v>66</v>
      </c>
      <c r="C139" s="62">
        <v>2.0699999999999998</v>
      </c>
      <c r="D139" s="62">
        <v>52.25</v>
      </c>
      <c r="E139" s="62">
        <v>0</v>
      </c>
      <c r="F139" s="62">
        <v>0</v>
      </c>
      <c r="G139" s="207">
        <f t="shared" si="37"/>
        <v>54.32</v>
      </c>
      <c r="H139" s="207">
        <v>54.32</v>
      </c>
      <c r="I139" s="62">
        <v>51.944000000000003</v>
      </c>
      <c r="J139" s="62">
        <v>106.57</v>
      </c>
      <c r="K139" s="62">
        <v>26.26</v>
      </c>
      <c r="L139" s="62">
        <v>0</v>
      </c>
      <c r="M139" s="62">
        <v>0</v>
      </c>
      <c r="N139" s="192">
        <f>+BN_InfraMR[[#This Row],[A.03.1 -  Longitud de Vías de Explotación No Electrificadas Troncales y Ramales (vía principal) (km)]]+BN_InfraMR[[#This Row],[A.04.1 -  Longitud de Vías de Explotación Electrificadas Troncales y Ramales (vía principal) (km)]]</f>
        <v>106.57</v>
      </c>
      <c r="O139" s="207">
        <v>106.57</v>
      </c>
      <c r="P139" s="59">
        <v>15</v>
      </c>
      <c r="Q139" s="59">
        <v>7</v>
      </c>
      <c r="R139" s="59">
        <v>0</v>
      </c>
      <c r="S139" s="211">
        <f t="shared" si="33"/>
        <v>22</v>
      </c>
      <c r="T139" s="211">
        <v>22</v>
      </c>
      <c r="U139" s="59">
        <v>0</v>
      </c>
      <c r="V139" s="59">
        <v>43</v>
      </c>
      <c r="W139" s="59">
        <v>0</v>
      </c>
      <c r="X139" s="59">
        <v>3</v>
      </c>
      <c r="Y139" s="59">
        <v>0</v>
      </c>
      <c r="Z139" s="217">
        <f t="shared" si="34"/>
        <v>46</v>
      </c>
      <c r="AA139" s="59">
        <v>14</v>
      </c>
      <c r="AB139" s="59">
        <v>10</v>
      </c>
      <c r="AC139" s="59">
        <f>+BN_InfraMR[[#This Row],[Total Pasos Vehiculares a Nivel]]</f>
        <v>46</v>
      </c>
      <c r="AD139" s="217">
        <f t="shared" si="35"/>
        <v>70</v>
      </c>
      <c r="AE139" s="59">
        <v>1</v>
      </c>
      <c r="AF139" s="59">
        <v>9</v>
      </c>
      <c r="AG139" s="59">
        <v>54</v>
      </c>
      <c r="AH139" s="217">
        <f t="shared" si="38"/>
        <v>64</v>
      </c>
      <c r="AI139" s="62">
        <v>47</v>
      </c>
      <c r="AJ139" s="62">
        <v>7.32</v>
      </c>
      <c r="AK139" s="62">
        <v>0</v>
      </c>
      <c r="AL139" s="224">
        <f t="shared" si="36"/>
        <v>54.32</v>
      </c>
      <c r="AM139" s="59">
        <v>0</v>
      </c>
      <c r="AN139" s="59">
        <v>20</v>
      </c>
      <c r="AO139" s="59">
        <v>0</v>
      </c>
      <c r="AP139" s="230">
        <f t="shared" si="39"/>
        <v>20</v>
      </c>
      <c r="AQ139" s="59">
        <v>0</v>
      </c>
      <c r="AR139" s="59">
        <v>0</v>
      </c>
      <c r="AS139" s="59">
        <v>0</v>
      </c>
      <c r="AT139" s="230">
        <f t="shared" si="40"/>
        <v>0</v>
      </c>
      <c r="AU139" s="59">
        <v>0</v>
      </c>
      <c r="AV139" s="59">
        <v>0</v>
      </c>
      <c r="AW139" s="59">
        <v>0</v>
      </c>
      <c r="AX139" s="230">
        <f t="shared" si="41"/>
        <v>0</v>
      </c>
      <c r="AY139" s="59">
        <v>70</v>
      </c>
      <c r="AZ139" s="59">
        <v>50</v>
      </c>
      <c r="BA139" s="59">
        <v>0</v>
      </c>
      <c r="BB139" s="59">
        <v>0</v>
      </c>
      <c r="BC139" s="230">
        <f>SUM(AY139:BB139)</f>
        <v>120</v>
      </c>
      <c r="BD139" s="380">
        <v>0</v>
      </c>
      <c r="BE139" s="59">
        <v>1</v>
      </c>
      <c r="BF139" s="59">
        <v>36</v>
      </c>
      <c r="BG139" s="239">
        <v>1000</v>
      </c>
    </row>
    <row r="140" spans="1:59">
      <c r="A140" s="59">
        <v>2004</v>
      </c>
      <c r="B140" s="59" t="s">
        <v>67</v>
      </c>
      <c r="C140" s="62">
        <v>2.0699999999999998</v>
      </c>
      <c r="D140" s="62">
        <v>52.25</v>
      </c>
      <c r="E140" s="62">
        <v>0</v>
      </c>
      <c r="F140" s="62">
        <v>0</v>
      </c>
      <c r="G140" s="207">
        <f t="shared" si="37"/>
        <v>54.32</v>
      </c>
      <c r="H140" s="207">
        <v>54.32</v>
      </c>
      <c r="I140" s="62">
        <v>51.944000000000003</v>
      </c>
      <c r="J140" s="62">
        <v>106.57</v>
      </c>
      <c r="K140" s="62">
        <v>26.26</v>
      </c>
      <c r="L140" s="62">
        <v>0</v>
      </c>
      <c r="M140" s="62">
        <v>0</v>
      </c>
      <c r="N140" s="192">
        <f>+BN_InfraMR[[#This Row],[A.03.1 -  Longitud de Vías de Explotación No Electrificadas Troncales y Ramales (vía principal) (km)]]+BN_InfraMR[[#This Row],[A.04.1 -  Longitud de Vías de Explotación Electrificadas Troncales y Ramales (vía principal) (km)]]</f>
        <v>106.57</v>
      </c>
      <c r="O140" s="207">
        <v>106.57</v>
      </c>
      <c r="P140" s="59">
        <v>15</v>
      </c>
      <c r="Q140" s="59">
        <v>7</v>
      </c>
      <c r="R140" s="59">
        <v>0</v>
      </c>
      <c r="S140" s="211">
        <f t="shared" si="33"/>
        <v>22</v>
      </c>
      <c r="T140" s="211">
        <v>22</v>
      </c>
      <c r="U140" s="59">
        <v>0</v>
      </c>
      <c r="V140" s="59">
        <v>43</v>
      </c>
      <c r="W140" s="59">
        <v>0</v>
      </c>
      <c r="X140" s="59">
        <v>3</v>
      </c>
      <c r="Y140" s="59">
        <v>0</v>
      </c>
      <c r="Z140" s="217">
        <f t="shared" si="34"/>
        <v>46</v>
      </c>
      <c r="AA140" s="59">
        <v>14</v>
      </c>
      <c r="AB140" s="59">
        <v>10</v>
      </c>
      <c r="AC140" s="59">
        <f>+BN_InfraMR[[#This Row],[Total Pasos Vehiculares a Nivel]]</f>
        <v>46</v>
      </c>
      <c r="AD140" s="217">
        <f t="shared" si="35"/>
        <v>70</v>
      </c>
      <c r="AE140" s="59">
        <v>1</v>
      </c>
      <c r="AF140" s="59">
        <v>9</v>
      </c>
      <c r="AG140" s="59">
        <v>54</v>
      </c>
      <c r="AH140" s="217">
        <f t="shared" si="38"/>
        <v>64</v>
      </c>
      <c r="AI140" s="62">
        <v>47</v>
      </c>
      <c r="AJ140" s="62">
        <v>7.32</v>
      </c>
      <c r="AK140" s="62">
        <v>0</v>
      </c>
      <c r="AL140" s="224">
        <f t="shared" si="36"/>
        <v>54.32</v>
      </c>
      <c r="AM140" s="59">
        <v>0</v>
      </c>
      <c r="AN140" s="59">
        <v>20</v>
      </c>
      <c r="AO140" s="59">
        <v>0</v>
      </c>
      <c r="AP140" s="230">
        <f t="shared" si="39"/>
        <v>20</v>
      </c>
      <c r="AQ140" s="59">
        <v>0</v>
      </c>
      <c r="AR140" s="59">
        <v>0</v>
      </c>
      <c r="AS140" s="59">
        <v>0</v>
      </c>
      <c r="AT140" s="230">
        <f t="shared" si="40"/>
        <v>0</v>
      </c>
      <c r="AU140" s="59">
        <v>0</v>
      </c>
      <c r="AV140" s="59">
        <v>0</v>
      </c>
      <c r="AW140" s="59">
        <v>0</v>
      </c>
      <c r="AX140" s="230">
        <f t="shared" si="41"/>
        <v>0</v>
      </c>
      <c r="AY140" s="59">
        <v>70</v>
      </c>
      <c r="AZ140" s="59">
        <v>50</v>
      </c>
      <c r="BA140" s="59">
        <v>0</v>
      </c>
      <c r="BB140" s="59">
        <v>0</v>
      </c>
      <c r="BC140" s="230">
        <f>SUM(AY140:BB140)</f>
        <v>120</v>
      </c>
      <c r="BD140" s="380">
        <v>0</v>
      </c>
      <c r="BE140" s="59">
        <v>1</v>
      </c>
      <c r="BF140" s="59">
        <v>36</v>
      </c>
      <c r="BG140" s="239">
        <v>1000</v>
      </c>
    </row>
    <row r="141" spans="1:59">
      <c r="A141" s="59">
        <v>2004</v>
      </c>
      <c r="B141" s="59" t="s">
        <v>68</v>
      </c>
      <c r="C141" s="62">
        <v>2.0699999999999998</v>
      </c>
      <c r="D141" s="62">
        <v>52.25</v>
      </c>
      <c r="E141" s="62">
        <v>0</v>
      </c>
      <c r="F141" s="62">
        <v>0</v>
      </c>
      <c r="G141" s="207">
        <f t="shared" si="37"/>
        <v>54.32</v>
      </c>
      <c r="H141" s="207">
        <v>54.32</v>
      </c>
      <c r="I141" s="62">
        <v>51.944000000000003</v>
      </c>
      <c r="J141" s="62">
        <v>106.57</v>
      </c>
      <c r="K141" s="62">
        <v>26.26</v>
      </c>
      <c r="L141" s="62">
        <v>0</v>
      </c>
      <c r="M141" s="62">
        <v>0</v>
      </c>
      <c r="N141" s="192">
        <f>+BN_InfraMR[[#This Row],[A.03.1 -  Longitud de Vías de Explotación No Electrificadas Troncales y Ramales (vía principal) (km)]]+BN_InfraMR[[#This Row],[A.04.1 -  Longitud de Vías de Explotación Electrificadas Troncales y Ramales (vía principal) (km)]]</f>
        <v>106.57</v>
      </c>
      <c r="O141" s="207">
        <v>106.57</v>
      </c>
      <c r="P141" s="59">
        <v>15</v>
      </c>
      <c r="Q141" s="59">
        <v>7</v>
      </c>
      <c r="R141" s="59">
        <v>0</v>
      </c>
      <c r="S141" s="211">
        <f t="shared" si="33"/>
        <v>22</v>
      </c>
      <c r="T141" s="211">
        <v>22</v>
      </c>
      <c r="U141" s="59">
        <v>0</v>
      </c>
      <c r="V141" s="59">
        <v>43</v>
      </c>
      <c r="W141" s="59">
        <v>0</v>
      </c>
      <c r="X141" s="59">
        <v>3</v>
      </c>
      <c r="Y141" s="59">
        <v>0</v>
      </c>
      <c r="Z141" s="217">
        <f t="shared" si="34"/>
        <v>46</v>
      </c>
      <c r="AA141" s="59">
        <v>14</v>
      </c>
      <c r="AB141" s="59">
        <v>10</v>
      </c>
      <c r="AC141" s="59">
        <f>+BN_InfraMR[[#This Row],[Total Pasos Vehiculares a Nivel]]</f>
        <v>46</v>
      </c>
      <c r="AD141" s="217">
        <f t="shared" si="35"/>
        <v>70</v>
      </c>
      <c r="AE141" s="59">
        <v>1</v>
      </c>
      <c r="AF141" s="59">
        <v>9</v>
      </c>
      <c r="AG141" s="59">
        <v>54</v>
      </c>
      <c r="AH141" s="217">
        <f t="shared" si="38"/>
        <v>64</v>
      </c>
      <c r="AI141" s="62">
        <v>47</v>
      </c>
      <c r="AJ141" s="62">
        <v>7.32</v>
      </c>
      <c r="AK141" s="62">
        <v>0</v>
      </c>
      <c r="AL141" s="224">
        <f t="shared" si="36"/>
        <v>54.32</v>
      </c>
      <c r="AM141" s="59">
        <v>0</v>
      </c>
      <c r="AN141" s="59">
        <v>20</v>
      </c>
      <c r="AO141" s="59">
        <v>0</v>
      </c>
      <c r="AP141" s="230">
        <f t="shared" si="39"/>
        <v>20</v>
      </c>
      <c r="AQ141" s="59">
        <v>0</v>
      </c>
      <c r="AR141" s="59">
        <v>0</v>
      </c>
      <c r="AS141" s="59">
        <v>0</v>
      </c>
      <c r="AT141" s="230">
        <f t="shared" si="40"/>
        <v>0</v>
      </c>
      <c r="AU141" s="59">
        <v>0</v>
      </c>
      <c r="AV141" s="59">
        <v>0</v>
      </c>
      <c r="AW141" s="59">
        <v>0</v>
      </c>
      <c r="AX141" s="230">
        <f t="shared" si="41"/>
        <v>0</v>
      </c>
      <c r="AY141" s="59">
        <v>70</v>
      </c>
      <c r="AZ141" s="59">
        <v>50</v>
      </c>
      <c r="BA141" s="59">
        <v>0</v>
      </c>
      <c r="BB141" s="59">
        <v>0</v>
      </c>
      <c r="BC141" s="230">
        <f>SUM(AY141:BB141)</f>
        <v>120</v>
      </c>
      <c r="BD141" s="380">
        <v>0</v>
      </c>
      <c r="BE141" s="59">
        <v>1</v>
      </c>
      <c r="BF141" s="59">
        <v>36</v>
      </c>
      <c r="BG141" s="239">
        <v>1000</v>
      </c>
    </row>
    <row r="142" spans="1:59">
      <c r="A142" s="59">
        <v>2004</v>
      </c>
      <c r="B142" s="59" t="s">
        <v>69</v>
      </c>
      <c r="C142" s="62">
        <v>2.0699999999999998</v>
      </c>
      <c r="D142" s="62">
        <v>52.25</v>
      </c>
      <c r="E142" s="62">
        <v>0</v>
      </c>
      <c r="F142" s="62">
        <v>0</v>
      </c>
      <c r="G142" s="207">
        <f t="shared" si="37"/>
        <v>54.32</v>
      </c>
      <c r="H142" s="207">
        <v>54.32</v>
      </c>
      <c r="I142" s="62">
        <v>51.944000000000003</v>
      </c>
      <c r="J142" s="62">
        <v>106.57</v>
      </c>
      <c r="K142" s="62">
        <v>26.26</v>
      </c>
      <c r="L142" s="62">
        <v>0</v>
      </c>
      <c r="M142" s="62">
        <v>0</v>
      </c>
      <c r="N142" s="192">
        <f>+BN_InfraMR[[#This Row],[A.03.1 -  Longitud de Vías de Explotación No Electrificadas Troncales y Ramales (vía principal) (km)]]+BN_InfraMR[[#This Row],[A.04.1 -  Longitud de Vías de Explotación Electrificadas Troncales y Ramales (vía principal) (km)]]</f>
        <v>106.57</v>
      </c>
      <c r="O142" s="207">
        <v>106.57</v>
      </c>
      <c r="P142" s="59">
        <v>15</v>
      </c>
      <c r="Q142" s="59">
        <v>7</v>
      </c>
      <c r="R142" s="59">
        <v>0</v>
      </c>
      <c r="S142" s="211">
        <f t="shared" si="33"/>
        <v>22</v>
      </c>
      <c r="T142" s="211">
        <v>22</v>
      </c>
      <c r="U142" s="59">
        <v>0</v>
      </c>
      <c r="V142" s="59">
        <v>43</v>
      </c>
      <c r="W142" s="59">
        <v>0</v>
      </c>
      <c r="X142" s="59">
        <v>3</v>
      </c>
      <c r="Y142" s="59">
        <v>0</v>
      </c>
      <c r="Z142" s="217">
        <f t="shared" si="34"/>
        <v>46</v>
      </c>
      <c r="AA142" s="59">
        <v>14</v>
      </c>
      <c r="AB142" s="59">
        <v>10</v>
      </c>
      <c r="AC142" s="59">
        <f>+BN_InfraMR[[#This Row],[Total Pasos Vehiculares a Nivel]]</f>
        <v>46</v>
      </c>
      <c r="AD142" s="217">
        <f t="shared" si="35"/>
        <v>70</v>
      </c>
      <c r="AE142" s="59">
        <v>1</v>
      </c>
      <c r="AF142" s="59">
        <v>9</v>
      </c>
      <c r="AG142" s="59">
        <v>54</v>
      </c>
      <c r="AH142" s="217">
        <f t="shared" si="38"/>
        <v>64</v>
      </c>
      <c r="AI142" s="62">
        <v>47</v>
      </c>
      <c r="AJ142" s="62">
        <v>7.32</v>
      </c>
      <c r="AK142" s="62">
        <v>0</v>
      </c>
      <c r="AL142" s="224">
        <f t="shared" si="36"/>
        <v>54.32</v>
      </c>
      <c r="AM142" s="59">
        <v>0</v>
      </c>
      <c r="AN142" s="59">
        <v>20</v>
      </c>
      <c r="AO142" s="59">
        <v>0</v>
      </c>
      <c r="AP142" s="230">
        <f t="shared" si="39"/>
        <v>20</v>
      </c>
      <c r="AQ142" s="59">
        <v>0</v>
      </c>
      <c r="AR142" s="59">
        <v>0</v>
      </c>
      <c r="AS142" s="59">
        <v>0</v>
      </c>
      <c r="AT142" s="230">
        <f t="shared" si="40"/>
        <v>0</v>
      </c>
      <c r="AU142" s="59">
        <v>0</v>
      </c>
      <c r="AV142" s="59">
        <v>0</v>
      </c>
      <c r="AW142" s="59">
        <v>0</v>
      </c>
      <c r="AX142" s="230">
        <f t="shared" si="41"/>
        <v>0</v>
      </c>
      <c r="AY142" s="59">
        <v>70</v>
      </c>
      <c r="AZ142" s="59">
        <v>50</v>
      </c>
      <c r="BA142" s="59">
        <v>0</v>
      </c>
      <c r="BB142" s="59">
        <v>0</v>
      </c>
      <c r="BC142" s="230">
        <f>SUM(AY142:BB142)</f>
        <v>120</v>
      </c>
      <c r="BD142" s="380">
        <v>0</v>
      </c>
      <c r="BE142" s="59">
        <v>1</v>
      </c>
      <c r="BF142" s="59">
        <v>36</v>
      </c>
      <c r="BG142" s="239">
        <v>1000</v>
      </c>
    </row>
    <row r="143" spans="1:59">
      <c r="A143" s="59">
        <v>2004</v>
      </c>
      <c r="B143" s="59" t="s">
        <v>70</v>
      </c>
      <c r="C143" s="62">
        <v>2.0699999999999998</v>
      </c>
      <c r="D143" s="62">
        <v>52.25</v>
      </c>
      <c r="E143" s="62">
        <v>0</v>
      </c>
      <c r="F143" s="62">
        <v>0</v>
      </c>
      <c r="G143" s="207">
        <f t="shared" si="37"/>
        <v>54.32</v>
      </c>
      <c r="H143" s="207">
        <v>54.32</v>
      </c>
      <c r="I143" s="62">
        <v>51.944000000000003</v>
      </c>
      <c r="J143" s="62">
        <v>106.57</v>
      </c>
      <c r="K143" s="62">
        <v>26.26</v>
      </c>
      <c r="L143" s="62">
        <v>0</v>
      </c>
      <c r="M143" s="62">
        <v>0</v>
      </c>
      <c r="N143" s="192">
        <f>+BN_InfraMR[[#This Row],[A.03.1 -  Longitud de Vías de Explotación No Electrificadas Troncales y Ramales (vía principal) (km)]]+BN_InfraMR[[#This Row],[A.04.1 -  Longitud de Vías de Explotación Electrificadas Troncales y Ramales (vía principal) (km)]]</f>
        <v>106.57</v>
      </c>
      <c r="O143" s="207">
        <v>106.57</v>
      </c>
      <c r="P143" s="59">
        <v>15</v>
      </c>
      <c r="Q143" s="59">
        <v>7</v>
      </c>
      <c r="R143" s="59">
        <v>0</v>
      </c>
      <c r="S143" s="211">
        <f t="shared" si="33"/>
        <v>22</v>
      </c>
      <c r="T143" s="211">
        <v>22</v>
      </c>
      <c r="U143" s="59">
        <v>0</v>
      </c>
      <c r="V143" s="59">
        <v>43</v>
      </c>
      <c r="W143" s="59">
        <v>0</v>
      </c>
      <c r="X143" s="59">
        <v>3</v>
      </c>
      <c r="Y143" s="59">
        <v>0</v>
      </c>
      <c r="Z143" s="217">
        <f t="shared" si="34"/>
        <v>46</v>
      </c>
      <c r="AA143" s="59">
        <v>14</v>
      </c>
      <c r="AB143" s="59">
        <v>10</v>
      </c>
      <c r="AC143" s="59">
        <f>+BN_InfraMR[[#This Row],[Total Pasos Vehiculares a Nivel]]</f>
        <v>46</v>
      </c>
      <c r="AD143" s="217">
        <f t="shared" si="35"/>
        <v>70</v>
      </c>
      <c r="AE143" s="59">
        <v>1</v>
      </c>
      <c r="AF143" s="59">
        <v>9</v>
      </c>
      <c r="AG143" s="59">
        <v>54</v>
      </c>
      <c r="AH143" s="217">
        <f t="shared" si="38"/>
        <v>64</v>
      </c>
      <c r="AI143" s="62">
        <v>47</v>
      </c>
      <c r="AJ143" s="62">
        <v>7.32</v>
      </c>
      <c r="AK143" s="62">
        <v>0</v>
      </c>
      <c r="AL143" s="224">
        <f t="shared" si="36"/>
        <v>54.32</v>
      </c>
      <c r="AM143" s="59">
        <v>0</v>
      </c>
      <c r="AN143" s="59">
        <v>20</v>
      </c>
      <c r="AO143" s="59">
        <v>0</v>
      </c>
      <c r="AP143" s="230">
        <f t="shared" si="39"/>
        <v>20</v>
      </c>
      <c r="AQ143" s="59">
        <v>0</v>
      </c>
      <c r="AR143" s="59">
        <v>0</v>
      </c>
      <c r="AS143" s="59">
        <v>0</v>
      </c>
      <c r="AT143" s="230">
        <f t="shared" si="40"/>
        <v>0</v>
      </c>
      <c r="AU143" s="59">
        <v>0</v>
      </c>
      <c r="AV143" s="59">
        <v>0</v>
      </c>
      <c r="AW143" s="59">
        <v>0</v>
      </c>
      <c r="AX143" s="230">
        <f t="shared" si="41"/>
        <v>0</v>
      </c>
      <c r="AY143" s="59">
        <v>70</v>
      </c>
      <c r="AZ143" s="59">
        <v>50</v>
      </c>
      <c r="BA143" s="59">
        <v>0</v>
      </c>
      <c r="BB143" s="59">
        <v>0</v>
      </c>
      <c r="BC143" s="230">
        <f>SUM(AY143:BB143)</f>
        <v>120</v>
      </c>
      <c r="BD143" s="380">
        <v>0</v>
      </c>
      <c r="BE143" s="59">
        <v>1</v>
      </c>
      <c r="BF143" s="59">
        <v>36</v>
      </c>
      <c r="BG143" s="239">
        <v>1000</v>
      </c>
    </row>
    <row r="144" spans="1:59">
      <c r="A144" s="59">
        <v>2004</v>
      </c>
      <c r="B144" s="59" t="s">
        <v>71</v>
      </c>
      <c r="C144" s="62">
        <v>2.0699999999999998</v>
      </c>
      <c r="D144" s="62">
        <v>52.25</v>
      </c>
      <c r="E144" s="62">
        <v>0</v>
      </c>
      <c r="F144" s="62">
        <v>0</v>
      </c>
      <c r="G144" s="207">
        <f t="shared" si="37"/>
        <v>54.32</v>
      </c>
      <c r="H144" s="207">
        <v>54.32</v>
      </c>
      <c r="I144" s="62">
        <v>51.944000000000003</v>
      </c>
      <c r="J144" s="62">
        <v>106.57</v>
      </c>
      <c r="K144" s="62">
        <v>26.26</v>
      </c>
      <c r="L144" s="62">
        <v>0</v>
      </c>
      <c r="M144" s="62">
        <v>0</v>
      </c>
      <c r="N144" s="192">
        <f>+BN_InfraMR[[#This Row],[A.03.1 -  Longitud de Vías de Explotación No Electrificadas Troncales y Ramales (vía principal) (km)]]+BN_InfraMR[[#This Row],[A.04.1 -  Longitud de Vías de Explotación Electrificadas Troncales y Ramales (vía principal) (km)]]</f>
        <v>106.57</v>
      </c>
      <c r="O144" s="207">
        <v>106.57</v>
      </c>
      <c r="P144" s="59">
        <v>15</v>
      </c>
      <c r="Q144" s="59">
        <v>7</v>
      </c>
      <c r="R144" s="59">
        <v>0</v>
      </c>
      <c r="S144" s="211">
        <f t="shared" si="33"/>
        <v>22</v>
      </c>
      <c r="T144" s="211">
        <v>22</v>
      </c>
      <c r="U144" s="59">
        <v>0</v>
      </c>
      <c r="V144" s="59">
        <v>43</v>
      </c>
      <c r="W144" s="59">
        <v>0</v>
      </c>
      <c r="X144" s="59">
        <v>3</v>
      </c>
      <c r="Y144" s="59">
        <v>0</v>
      </c>
      <c r="Z144" s="217">
        <f t="shared" si="34"/>
        <v>46</v>
      </c>
      <c r="AA144" s="59">
        <v>14</v>
      </c>
      <c r="AB144" s="59">
        <v>10</v>
      </c>
      <c r="AC144" s="59">
        <f>+BN_InfraMR[[#This Row],[Total Pasos Vehiculares a Nivel]]</f>
        <v>46</v>
      </c>
      <c r="AD144" s="217">
        <f t="shared" si="35"/>
        <v>70</v>
      </c>
      <c r="AE144" s="59">
        <v>1</v>
      </c>
      <c r="AF144" s="59">
        <v>9</v>
      </c>
      <c r="AG144" s="59">
        <v>54</v>
      </c>
      <c r="AH144" s="217">
        <f t="shared" si="38"/>
        <v>64</v>
      </c>
      <c r="AI144" s="62">
        <v>47</v>
      </c>
      <c r="AJ144" s="62">
        <v>7.32</v>
      </c>
      <c r="AK144" s="62">
        <v>0</v>
      </c>
      <c r="AL144" s="224">
        <f t="shared" si="36"/>
        <v>54.32</v>
      </c>
      <c r="AM144" s="59">
        <v>0</v>
      </c>
      <c r="AN144" s="59">
        <v>20</v>
      </c>
      <c r="AO144" s="59">
        <v>0</v>
      </c>
      <c r="AP144" s="230">
        <f t="shared" si="39"/>
        <v>20</v>
      </c>
      <c r="AQ144" s="59">
        <v>0</v>
      </c>
      <c r="AR144" s="59">
        <v>0</v>
      </c>
      <c r="AS144" s="59">
        <v>0</v>
      </c>
      <c r="AT144" s="230">
        <f t="shared" si="40"/>
        <v>0</v>
      </c>
      <c r="AU144" s="59">
        <v>0</v>
      </c>
      <c r="AV144" s="59">
        <v>0</v>
      </c>
      <c r="AW144" s="59">
        <v>0</v>
      </c>
      <c r="AX144" s="230">
        <f t="shared" si="41"/>
        <v>0</v>
      </c>
      <c r="AY144" s="59">
        <v>70</v>
      </c>
      <c r="AZ144" s="59">
        <v>50</v>
      </c>
      <c r="BA144" s="59">
        <v>0</v>
      </c>
      <c r="BB144" s="59">
        <v>0</v>
      </c>
      <c r="BC144" s="230">
        <f>SUM(AY144:BB144)</f>
        <v>120</v>
      </c>
      <c r="BD144" s="380">
        <v>0</v>
      </c>
      <c r="BE144" s="59">
        <v>1</v>
      </c>
      <c r="BF144" s="59">
        <v>36</v>
      </c>
      <c r="BG144" s="239">
        <v>1000</v>
      </c>
    </row>
    <row r="145" spans="1:59">
      <c r="A145" s="59">
        <v>2004</v>
      </c>
      <c r="B145" s="59" t="s">
        <v>72</v>
      </c>
      <c r="C145" s="62">
        <v>2.0699999999999998</v>
      </c>
      <c r="D145" s="62">
        <v>52.25</v>
      </c>
      <c r="E145" s="62">
        <v>0</v>
      </c>
      <c r="F145" s="62">
        <v>0</v>
      </c>
      <c r="G145" s="207">
        <f t="shared" si="37"/>
        <v>54.32</v>
      </c>
      <c r="H145" s="207">
        <v>54.32</v>
      </c>
      <c r="I145" s="62">
        <v>51.944000000000003</v>
      </c>
      <c r="J145" s="62">
        <v>106.57</v>
      </c>
      <c r="K145" s="62">
        <v>26.26</v>
      </c>
      <c r="L145" s="62">
        <v>0</v>
      </c>
      <c r="M145" s="62">
        <v>0</v>
      </c>
      <c r="N145" s="192">
        <f>+BN_InfraMR[[#This Row],[A.03.1 -  Longitud de Vías de Explotación No Electrificadas Troncales y Ramales (vía principal) (km)]]+BN_InfraMR[[#This Row],[A.04.1 -  Longitud de Vías de Explotación Electrificadas Troncales y Ramales (vía principal) (km)]]</f>
        <v>106.57</v>
      </c>
      <c r="O145" s="207">
        <v>106.57</v>
      </c>
      <c r="P145" s="59">
        <v>15</v>
      </c>
      <c r="Q145" s="59">
        <v>7</v>
      </c>
      <c r="R145" s="59">
        <v>0</v>
      </c>
      <c r="S145" s="211">
        <f t="shared" si="33"/>
        <v>22</v>
      </c>
      <c r="T145" s="211">
        <v>22</v>
      </c>
      <c r="U145" s="59">
        <v>0</v>
      </c>
      <c r="V145" s="59">
        <v>43</v>
      </c>
      <c r="W145" s="59">
        <v>0</v>
      </c>
      <c r="X145" s="59">
        <v>3</v>
      </c>
      <c r="Y145" s="59">
        <v>0</v>
      </c>
      <c r="Z145" s="217">
        <f t="shared" si="34"/>
        <v>46</v>
      </c>
      <c r="AA145" s="59">
        <v>14</v>
      </c>
      <c r="AB145" s="59">
        <v>10</v>
      </c>
      <c r="AC145" s="59">
        <f>+BN_InfraMR[[#This Row],[Total Pasos Vehiculares a Nivel]]</f>
        <v>46</v>
      </c>
      <c r="AD145" s="217">
        <f t="shared" si="35"/>
        <v>70</v>
      </c>
      <c r="AE145" s="59">
        <v>1</v>
      </c>
      <c r="AF145" s="59">
        <v>9</v>
      </c>
      <c r="AG145" s="59">
        <v>54</v>
      </c>
      <c r="AH145" s="217">
        <f t="shared" si="38"/>
        <v>64</v>
      </c>
      <c r="AI145" s="62">
        <v>47</v>
      </c>
      <c r="AJ145" s="62">
        <v>7.32</v>
      </c>
      <c r="AK145" s="62">
        <v>0</v>
      </c>
      <c r="AL145" s="224">
        <f t="shared" si="36"/>
        <v>54.32</v>
      </c>
      <c r="AM145" s="59">
        <v>0</v>
      </c>
      <c r="AN145" s="59">
        <v>20</v>
      </c>
      <c r="AO145" s="59">
        <v>0</v>
      </c>
      <c r="AP145" s="230">
        <f t="shared" si="39"/>
        <v>20</v>
      </c>
      <c r="AQ145" s="59">
        <v>0</v>
      </c>
      <c r="AR145" s="59">
        <v>0</v>
      </c>
      <c r="AS145" s="59">
        <v>0</v>
      </c>
      <c r="AT145" s="230">
        <f t="shared" si="40"/>
        <v>0</v>
      </c>
      <c r="AU145" s="59">
        <v>0</v>
      </c>
      <c r="AV145" s="59">
        <v>0</v>
      </c>
      <c r="AW145" s="59">
        <v>0</v>
      </c>
      <c r="AX145" s="230">
        <f t="shared" si="41"/>
        <v>0</v>
      </c>
      <c r="AY145" s="59">
        <v>70</v>
      </c>
      <c r="AZ145" s="59">
        <v>50</v>
      </c>
      <c r="BA145" s="59">
        <v>0</v>
      </c>
      <c r="BB145" s="59">
        <v>0</v>
      </c>
      <c r="BC145" s="230">
        <f>SUM(AY145:BB145)</f>
        <v>120</v>
      </c>
      <c r="BD145" s="380">
        <v>0</v>
      </c>
      <c r="BE145" s="59">
        <v>1</v>
      </c>
      <c r="BF145" s="59">
        <v>36</v>
      </c>
      <c r="BG145" s="239">
        <v>1000</v>
      </c>
    </row>
    <row r="146" spans="1:59">
      <c r="A146" s="59">
        <v>2005</v>
      </c>
      <c r="B146" s="59" t="s">
        <v>61</v>
      </c>
      <c r="C146" s="62">
        <v>2.0699999999999998</v>
      </c>
      <c r="D146" s="62">
        <v>52.25</v>
      </c>
      <c r="E146" s="62">
        <v>0</v>
      </c>
      <c r="F146" s="62">
        <v>0</v>
      </c>
      <c r="G146" s="207">
        <f t="shared" si="37"/>
        <v>54.32</v>
      </c>
      <c r="H146" s="207">
        <v>54.32</v>
      </c>
      <c r="I146" s="62">
        <v>51.944000000000003</v>
      </c>
      <c r="J146" s="62">
        <v>106.57</v>
      </c>
      <c r="K146" s="62">
        <v>26.26</v>
      </c>
      <c r="L146" s="62">
        <v>0</v>
      </c>
      <c r="M146" s="62">
        <v>0</v>
      </c>
      <c r="N146" s="192">
        <f>+BN_InfraMR[[#This Row],[A.03.1 -  Longitud de Vías de Explotación No Electrificadas Troncales y Ramales (vía principal) (km)]]+BN_InfraMR[[#This Row],[A.04.1 -  Longitud de Vías de Explotación Electrificadas Troncales y Ramales (vía principal) (km)]]</f>
        <v>106.57</v>
      </c>
      <c r="O146" s="207">
        <v>106.57</v>
      </c>
      <c r="P146" s="59">
        <v>15</v>
      </c>
      <c r="Q146" s="59">
        <v>7</v>
      </c>
      <c r="R146" s="59">
        <v>0</v>
      </c>
      <c r="S146" s="211">
        <f t="shared" si="33"/>
        <v>22</v>
      </c>
      <c r="T146" s="211">
        <v>22</v>
      </c>
      <c r="U146" s="59">
        <v>0</v>
      </c>
      <c r="V146" s="59">
        <v>43</v>
      </c>
      <c r="W146" s="59">
        <v>0</v>
      </c>
      <c r="X146" s="59">
        <v>3</v>
      </c>
      <c r="Y146" s="59">
        <v>0</v>
      </c>
      <c r="Z146" s="217">
        <f t="shared" si="34"/>
        <v>46</v>
      </c>
      <c r="AA146" s="59">
        <v>14</v>
      </c>
      <c r="AB146" s="59">
        <v>10</v>
      </c>
      <c r="AC146" s="59">
        <f>+BN_InfraMR[[#This Row],[Total Pasos Vehiculares a Nivel]]</f>
        <v>46</v>
      </c>
      <c r="AD146" s="217">
        <f t="shared" si="35"/>
        <v>70</v>
      </c>
      <c r="AE146" s="59">
        <v>1</v>
      </c>
      <c r="AF146" s="59">
        <v>9</v>
      </c>
      <c r="AG146" s="59">
        <v>54</v>
      </c>
      <c r="AH146" s="217">
        <f t="shared" si="38"/>
        <v>64</v>
      </c>
      <c r="AI146" s="62">
        <v>47</v>
      </c>
      <c r="AJ146" s="62">
        <v>7.32</v>
      </c>
      <c r="AK146" s="62">
        <v>0</v>
      </c>
      <c r="AL146" s="224">
        <f t="shared" si="36"/>
        <v>54.32</v>
      </c>
      <c r="AM146" s="59">
        <v>0</v>
      </c>
      <c r="AN146" s="59">
        <v>20</v>
      </c>
      <c r="AO146" s="59">
        <v>0</v>
      </c>
      <c r="AP146" s="230">
        <f t="shared" si="39"/>
        <v>20</v>
      </c>
      <c r="AQ146" s="59">
        <v>0</v>
      </c>
      <c r="AR146" s="59">
        <v>0</v>
      </c>
      <c r="AS146" s="59">
        <v>0</v>
      </c>
      <c r="AT146" s="230">
        <f t="shared" si="40"/>
        <v>0</v>
      </c>
      <c r="AU146" s="59">
        <v>0</v>
      </c>
      <c r="AV146" s="59">
        <v>0</v>
      </c>
      <c r="AW146" s="59">
        <v>0</v>
      </c>
      <c r="AX146" s="230">
        <f t="shared" si="41"/>
        <v>0</v>
      </c>
      <c r="AY146" s="59">
        <v>70</v>
      </c>
      <c r="AZ146" s="59">
        <v>50</v>
      </c>
      <c r="BA146" s="59">
        <v>0</v>
      </c>
      <c r="BB146" s="59">
        <v>0</v>
      </c>
      <c r="BC146" s="230">
        <f>SUM(AY146:BB146)</f>
        <v>120</v>
      </c>
      <c r="BD146" s="380">
        <v>0</v>
      </c>
      <c r="BE146" s="59">
        <v>1</v>
      </c>
      <c r="BF146" s="59">
        <v>36</v>
      </c>
      <c r="BG146" s="239">
        <v>1000</v>
      </c>
    </row>
    <row r="147" spans="1:59">
      <c r="A147" s="59">
        <v>2005</v>
      </c>
      <c r="B147" s="59" t="s">
        <v>62</v>
      </c>
      <c r="C147" s="62">
        <v>2.0699999999999998</v>
      </c>
      <c r="D147" s="62">
        <v>52.25</v>
      </c>
      <c r="E147" s="62">
        <v>0</v>
      </c>
      <c r="F147" s="62">
        <v>0</v>
      </c>
      <c r="G147" s="207">
        <f t="shared" si="37"/>
        <v>54.32</v>
      </c>
      <c r="H147" s="207">
        <v>54.32</v>
      </c>
      <c r="I147" s="62">
        <v>51.944000000000003</v>
      </c>
      <c r="J147" s="62">
        <v>106.57</v>
      </c>
      <c r="K147" s="62">
        <v>26.26</v>
      </c>
      <c r="L147" s="62">
        <v>0</v>
      </c>
      <c r="M147" s="62">
        <v>0</v>
      </c>
      <c r="N147" s="192">
        <f>+BN_InfraMR[[#This Row],[A.03.1 -  Longitud de Vías de Explotación No Electrificadas Troncales y Ramales (vía principal) (km)]]+BN_InfraMR[[#This Row],[A.04.1 -  Longitud de Vías de Explotación Electrificadas Troncales y Ramales (vía principal) (km)]]</f>
        <v>106.57</v>
      </c>
      <c r="O147" s="207">
        <v>106.57</v>
      </c>
      <c r="P147" s="59">
        <v>15</v>
      </c>
      <c r="Q147" s="59">
        <v>7</v>
      </c>
      <c r="R147" s="59">
        <v>0</v>
      </c>
      <c r="S147" s="211">
        <f t="shared" si="33"/>
        <v>22</v>
      </c>
      <c r="T147" s="211">
        <v>22</v>
      </c>
      <c r="U147" s="59">
        <v>0</v>
      </c>
      <c r="V147" s="59">
        <v>43</v>
      </c>
      <c r="W147" s="59">
        <v>0</v>
      </c>
      <c r="X147" s="59">
        <v>3</v>
      </c>
      <c r="Y147" s="59">
        <v>0</v>
      </c>
      <c r="Z147" s="217">
        <f t="shared" si="34"/>
        <v>46</v>
      </c>
      <c r="AA147" s="59">
        <v>14</v>
      </c>
      <c r="AB147" s="59">
        <v>10</v>
      </c>
      <c r="AC147" s="59">
        <f>+BN_InfraMR[[#This Row],[Total Pasos Vehiculares a Nivel]]</f>
        <v>46</v>
      </c>
      <c r="AD147" s="217">
        <f t="shared" si="35"/>
        <v>70</v>
      </c>
      <c r="AE147" s="59">
        <v>1</v>
      </c>
      <c r="AF147" s="59">
        <v>9</v>
      </c>
      <c r="AG147" s="59">
        <v>54</v>
      </c>
      <c r="AH147" s="217">
        <f t="shared" si="38"/>
        <v>64</v>
      </c>
      <c r="AI147" s="62">
        <v>47</v>
      </c>
      <c r="AJ147" s="62">
        <v>7.32</v>
      </c>
      <c r="AK147" s="62">
        <v>0</v>
      </c>
      <c r="AL147" s="224">
        <f t="shared" si="36"/>
        <v>54.32</v>
      </c>
      <c r="AM147" s="59">
        <v>0</v>
      </c>
      <c r="AN147" s="59">
        <v>20</v>
      </c>
      <c r="AO147" s="59">
        <v>0</v>
      </c>
      <c r="AP147" s="230">
        <f t="shared" si="39"/>
        <v>20</v>
      </c>
      <c r="AQ147" s="59">
        <v>0</v>
      </c>
      <c r="AR147" s="59">
        <v>0</v>
      </c>
      <c r="AS147" s="59">
        <v>0</v>
      </c>
      <c r="AT147" s="230">
        <f t="shared" si="40"/>
        <v>0</v>
      </c>
      <c r="AU147" s="59">
        <v>0</v>
      </c>
      <c r="AV147" s="59">
        <v>0</v>
      </c>
      <c r="AW147" s="59">
        <v>0</v>
      </c>
      <c r="AX147" s="230">
        <f t="shared" si="41"/>
        <v>0</v>
      </c>
      <c r="AY147" s="59">
        <v>70</v>
      </c>
      <c r="AZ147" s="59">
        <v>50</v>
      </c>
      <c r="BA147" s="59">
        <v>0</v>
      </c>
      <c r="BB147" s="59">
        <v>0</v>
      </c>
      <c r="BC147" s="230">
        <f>SUM(AY147:BB147)</f>
        <v>120</v>
      </c>
      <c r="BD147" s="380">
        <v>0</v>
      </c>
      <c r="BE147" s="59">
        <v>1</v>
      </c>
      <c r="BF147" s="59">
        <v>36</v>
      </c>
      <c r="BG147" s="239">
        <v>1000</v>
      </c>
    </row>
    <row r="148" spans="1:59">
      <c r="A148" s="59">
        <v>2005</v>
      </c>
      <c r="B148" s="59" t="s">
        <v>63</v>
      </c>
      <c r="C148" s="62">
        <v>2.0699999999999998</v>
      </c>
      <c r="D148" s="62">
        <v>52.25</v>
      </c>
      <c r="E148" s="62">
        <v>0</v>
      </c>
      <c r="F148" s="62">
        <v>0</v>
      </c>
      <c r="G148" s="207">
        <f t="shared" si="37"/>
        <v>54.32</v>
      </c>
      <c r="H148" s="207">
        <v>54.32</v>
      </c>
      <c r="I148" s="62">
        <v>51.944000000000003</v>
      </c>
      <c r="J148" s="62">
        <v>106.57</v>
      </c>
      <c r="K148" s="62">
        <v>26.26</v>
      </c>
      <c r="L148" s="62">
        <v>0</v>
      </c>
      <c r="M148" s="62">
        <v>0</v>
      </c>
      <c r="N148" s="192">
        <f>+BN_InfraMR[[#This Row],[A.03.1 -  Longitud de Vías de Explotación No Electrificadas Troncales y Ramales (vía principal) (km)]]+BN_InfraMR[[#This Row],[A.04.1 -  Longitud de Vías de Explotación Electrificadas Troncales y Ramales (vía principal) (km)]]</f>
        <v>106.57</v>
      </c>
      <c r="O148" s="207">
        <v>106.57</v>
      </c>
      <c r="P148" s="59">
        <v>15</v>
      </c>
      <c r="Q148" s="59">
        <v>7</v>
      </c>
      <c r="R148" s="59">
        <v>0</v>
      </c>
      <c r="S148" s="211">
        <f t="shared" si="33"/>
        <v>22</v>
      </c>
      <c r="T148" s="211">
        <v>22</v>
      </c>
      <c r="U148" s="59">
        <v>0</v>
      </c>
      <c r="V148" s="59">
        <v>43</v>
      </c>
      <c r="W148" s="59">
        <v>0</v>
      </c>
      <c r="X148" s="59">
        <v>3</v>
      </c>
      <c r="Y148" s="59">
        <v>0</v>
      </c>
      <c r="Z148" s="217">
        <f t="shared" si="34"/>
        <v>46</v>
      </c>
      <c r="AA148" s="59">
        <v>14</v>
      </c>
      <c r="AB148" s="59">
        <v>10</v>
      </c>
      <c r="AC148" s="59">
        <f>+BN_InfraMR[[#This Row],[Total Pasos Vehiculares a Nivel]]</f>
        <v>46</v>
      </c>
      <c r="AD148" s="217">
        <f t="shared" si="35"/>
        <v>70</v>
      </c>
      <c r="AE148" s="59">
        <v>1</v>
      </c>
      <c r="AF148" s="59">
        <v>9</v>
      </c>
      <c r="AG148" s="59">
        <v>54</v>
      </c>
      <c r="AH148" s="217">
        <f t="shared" si="38"/>
        <v>64</v>
      </c>
      <c r="AI148" s="62">
        <v>47</v>
      </c>
      <c r="AJ148" s="62">
        <v>7.32</v>
      </c>
      <c r="AK148" s="62">
        <v>0</v>
      </c>
      <c r="AL148" s="224">
        <f t="shared" si="36"/>
        <v>54.32</v>
      </c>
      <c r="AM148" s="59">
        <v>0</v>
      </c>
      <c r="AN148" s="59">
        <v>20</v>
      </c>
      <c r="AO148" s="59">
        <v>0</v>
      </c>
      <c r="AP148" s="230">
        <f t="shared" si="39"/>
        <v>20</v>
      </c>
      <c r="AQ148" s="59">
        <v>0</v>
      </c>
      <c r="AR148" s="59">
        <v>0</v>
      </c>
      <c r="AS148" s="59">
        <v>0</v>
      </c>
      <c r="AT148" s="230">
        <f t="shared" si="40"/>
        <v>0</v>
      </c>
      <c r="AU148" s="59">
        <v>0</v>
      </c>
      <c r="AV148" s="59">
        <v>0</v>
      </c>
      <c r="AW148" s="59">
        <v>0</v>
      </c>
      <c r="AX148" s="230">
        <f t="shared" si="41"/>
        <v>0</v>
      </c>
      <c r="AY148" s="59">
        <v>70</v>
      </c>
      <c r="AZ148" s="59">
        <v>50</v>
      </c>
      <c r="BA148" s="59">
        <v>0</v>
      </c>
      <c r="BB148" s="59">
        <v>0</v>
      </c>
      <c r="BC148" s="230">
        <f>SUM(AY148:BB148)</f>
        <v>120</v>
      </c>
      <c r="BD148" s="380">
        <v>0</v>
      </c>
      <c r="BE148" s="59">
        <v>1</v>
      </c>
      <c r="BF148" s="59">
        <v>36</v>
      </c>
      <c r="BG148" s="239">
        <v>1000</v>
      </c>
    </row>
    <row r="149" spans="1:59">
      <c r="A149" s="59">
        <v>2005</v>
      </c>
      <c r="B149" s="59" t="s">
        <v>64</v>
      </c>
      <c r="C149" s="62">
        <v>2.0699999999999998</v>
      </c>
      <c r="D149" s="62">
        <v>52.25</v>
      </c>
      <c r="E149" s="62">
        <v>0</v>
      </c>
      <c r="F149" s="62">
        <v>0</v>
      </c>
      <c r="G149" s="207">
        <f t="shared" si="37"/>
        <v>54.32</v>
      </c>
      <c r="H149" s="207">
        <v>54.32</v>
      </c>
      <c r="I149" s="62">
        <v>51.944000000000003</v>
      </c>
      <c r="J149" s="62">
        <v>106.57</v>
      </c>
      <c r="K149" s="62">
        <v>26.26</v>
      </c>
      <c r="L149" s="62">
        <v>0</v>
      </c>
      <c r="M149" s="62">
        <v>0</v>
      </c>
      <c r="N149" s="192">
        <f>+BN_InfraMR[[#This Row],[A.03.1 -  Longitud de Vías de Explotación No Electrificadas Troncales y Ramales (vía principal) (km)]]+BN_InfraMR[[#This Row],[A.04.1 -  Longitud de Vías de Explotación Electrificadas Troncales y Ramales (vía principal) (km)]]</f>
        <v>106.57</v>
      </c>
      <c r="O149" s="207">
        <v>106.57</v>
      </c>
      <c r="P149" s="59">
        <v>15</v>
      </c>
      <c r="Q149" s="59">
        <v>7</v>
      </c>
      <c r="R149" s="59">
        <v>0</v>
      </c>
      <c r="S149" s="211">
        <f t="shared" si="33"/>
        <v>22</v>
      </c>
      <c r="T149" s="211">
        <v>22</v>
      </c>
      <c r="U149" s="59">
        <v>0</v>
      </c>
      <c r="V149" s="59">
        <v>43</v>
      </c>
      <c r="W149" s="59">
        <v>0</v>
      </c>
      <c r="X149" s="59">
        <v>3</v>
      </c>
      <c r="Y149" s="59">
        <v>0</v>
      </c>
      <c r="Z149" s="217">
        <f t="shared" si="34"/>
        <v>46</v>
      </c>
      <c r="AA149" s="59">
        <v>14</v>
      </c>
      <c r="AB149" s="59">
        <v>10</v>
      </c>
      <c r="AC149" s="59">
        <f>+BN_InfraMR[[#This Row],[Total Pasos Vehiculares a Nivel]]</f>
        <v>46</v>
      </c>
      <c r="AD149" s="217">
        <f t="shared" si="35"/>
        <v>70</v>
      </c>
      <c r="AE149" s="59">
        <v>1</v>
      </c>
      <c r="AF149" s="59">
        <v>9</v>
      </c>
      <c r="AG149" s="59">
        <v>54</v>
      </c>
      <c r="AH149" s="217">
        <f t="shared" si="38"/>
        <v>64</v>
      </c>
      <c r="AI149" s="62">
        <v>47</v>
      </c>
      <c r="AJ149" s="62">
        <v>7.32</v>
      </c>
      <c r="AK149" s="62">
        <v>0</v>
      </c>
      <c r="AL149" s="224">
        <f t="shared" si="36"/>
        <v>54.32</v>
      </c>
      <c r="AM149" s="59">
        <v>0</v>
      </c>
      <c r="AN149" s="59">
        <v>20</v>
      </c>
      <c r="AO149" s="59">
        <v>0</v>
      </c>
      <c r="AP149" s="230">
        <f t="shared" si="39"/>
        <v>20</v>
      </c>
      <c r="AQ149" s="59">
        <v>0</v>
      </c>
      <c r="AR149" s="59">
        <v>0</v>
      </c>
      <c r="AS149" s="59">
        <v>0</v>
      </c>
      <c r="AT149" s="230">
        <f t="shared" si="40"/>
        <v>0</v>
      </c>
      <c r="AU149" s="59">
        <v>0</v>
      </c>
      <c r="AV149" s="59">
        <v>0</v>
      </c>
      <c r="AW149" s="59">
        <v>0</v>
      </c>
      <c r="AX149" s="230">
        <f t="shared" si="41"/>
        <v>0</v>
      </c>
      <c r="AY149" s="59">
        <v>70</v>
      </c>
      <c r="AZ149" s="59">
        <v>50</v>
      </c>
      <c r="BA149" s="59">
        <v>0</v>
      </c>
      <c r="BB149" s="59">
        <v>0</v>
      </c>
      <c r="BC149" s="230">
        <f>SUM(AY149:BB149)</f>
        <v>120</v>
      </c>
      <c r="BD149" s="380">
        <v>0</v>
      </c>
      <c r="BE149" s="59">
        <v>1</v>
      </c>
      <c r="BF149" s="59">
        <v>36</v>
      </c>
      <c r="BG149" s="239">
        <v>1000</v>
      </c>
    </row>
    <row r="150" spans="1:59">
      <c r="A150" s="59">
        <v>2005</v>
      </c>
      <c r="B150" s="59" t="s">
        <v>65</v>
      </c>
      <c r="C150" s="62">
        <v>2.0699999999999998</v>
      </c>
      <c r="D150" s="62">
        <v>52.25</v>
      </c>
      <c r="E150" s="62">
        <v>0</v>
      </c>
      <c r="F150" s="62">
        <v>0</v>
      </c>
      <c r="G150" s="207">
        <f t="shared" si="37"/>
        <v>54.32</v>
      </c>
      <c r="H150" s="207">
        <v>54.32</v>
      </c>
      <c r="I150" s="62">
        <v>51.944000000000003</v>
      </c>
      <c r="J150" s="62">
        <v>106.57</v>
      </c>
      <c r="K150" s="62">
        <v>26.26</v>
      </c>
      <c r="L150" s="62">
        <v>0</v>
      </c>
      <c r="M150" s="62">
        <v>0</v>
      </c>
      <c r="N150" s="192">
        <f>+BN_InfraMR[[#This Row],[A.03.1 -  Longitud de Vías de Explotación No Electrificadas Troncales y Ramales (vía principal) (km)]]+BN_InfraMR[[#This Row],[A.04.1 -  Longitud de Vías de Explotación Electrificadas Troncales y Ramales (vía principal) (km)]]</f>
        <v>106.57</v>
      </c>
      <c r="O150" s="207">
        <v>106.57</v>
      </c>
      <c r="P150" s="59">
        <v>15</v>
      </c>
      <c r="Q150" s="59">
        <v>7</v>
      </c>
      <c r="R150" s="59">
        <v>0</v>
      </c>
      <c r="S150" s="211">
        <f t="shared" si="33"/>
        <v>22</v>
      </c>
      <c r="T150" s="211">
        <v>22</v>
      </c>
      <c r="U150" s="59">
        <v>0</v>
      </c>
      <c r="V150" s="59">
        <v>43</v>
      </c>
      <c r="W150" s="59">
        <v>0</v>
      </c>
      <c r="X150" s="59">
        <v>3</v>
      </c>
      <c r="Y150" s="59">
        <v>0</v>
      </c>
      <c r="Z150" s="217">
        <f t="shared" si="34"/>
        <v>46</v>
      </c>
      <c r="AA150" s="59">
        <v>14</v>
      </c>
      <c r="AB150" s="59">
        <v>10</v>
      </c>
      <c r="AC150" s="59">
        <f>+BN_InfraMR[[#This Row],[Total Pasos Vehiculares a Nivel]]</f>
        <v>46</v>
      </c>
      <c r="AD150" s="217">
        <f t="shared" si="35"/>
        <v>70</v>
      </c>
      <c r="AE150" s="59">
        <v>1</v>
      </c>
      <c r="AF150" s="59">
        <v>9</v>
      </c>
      <c r="AG150" s="59">
        <v>54</v>
      </c>
      <c r="AH150" s="217">
        <f t="shared" si="38"/>
        <v>64</v>
      </c>
      <c r="AI150" s="62">
        <v>47</v>
      </c>
      <c r="AJ150" s="62">
        <v>7.32</v>
      </c>
      <c r="AK150" s="62">
        <v>0</v>
      </c>
      <c r="AL150" s="224">
        <f t="shared" si="36"/>
        <v>54.32</v>
      </c>
      <c r="AM150" s="59">
        <v>0</v>
      </c>
      <c r="AN150" s="59">
        <v>20</v>
      </c>
      <c r="AO150" s="59">
        <v>0</v>
      </c>
      <c r="AP150" s="230">
        <f t="shared" si="39"/>
        <v>20</v>
      </c>
      <c r="AQ150" s="59">
        <v>0</v>
      </c>
      <c r="AR150" s="59">
        <v>0</v>
      </c>
      <c r="AS150" s="59">
        <v>0</v>
      </c>
      <c r="AT150" s="230">
        <f t="shared" si="40"/>
        <v>0</v>
      </c>
      <c r="AU150" s="59">
        <v>0</v>
      </c>
      <c r="AV150" s="59">
        <v>0</v>
      </c>
      <c r="AW150" s="59">
        <v>0</v>
      </c>
      <c r="AX150" s="230">
        <f t="shared" si="41"/>
        <v>0</v>
      </c>
      <c r="AY150" s="59">
        <v>70</v>
      </c>
      <c r="AZ150" s="59">
        <v>50</v>
      </c>
      <c r="BA150" s="59">
        <v>0</v>
      </c>
      <c r="BB150" s="59">
        <v>0</v>
      </c>
      <c r="BC150" s="230">
        <f>SUM(AY150:BB150)</f>
        <v>120</v>
      </c>
      <c r="BD150" s="380">
        <v>0</v>
      </c>
      <c r="BE150" s="59">
        <v>1</v>
      </c>
      <c r="BF150" s="59">
        <v>36</v>
      </c>
      <c r="BG150" s="239">
        <v>1000</v>
      </c>
    </row>
    <row r="151" spans="1:59">
      <c r="A151" s="59">
        <v>2005</v>
      </c>
      <c r="B151" s="59" t="s">
        <v>66</v>
      </c>
      <c r="C151" s="62">
        <v>2.0699999999999998</v>
      </c>
      <c r="D151" s="62">
        <v>52.25</v>
      </c>
      <c r="E151" s="62">
        <v>0</v>
      </c>
      <c r="F151" s="62">
        <v>0</v>
      </c>
      <c r="G151" s="207">
        <f t="shared" si="37"/>
        <v>54.32</v>
      </c>
      <c r="H151" s="207">
        <v>54.32</v>
      </c>
      <c r="I151" s="62">
        <v>51.944000000000003</v>
      </c>
      <c r="J151" s="62">
        <v>106.57</v>
      </c>
      <c r="K151" s="62">
        <v>26.26</v>
      </c>
      <c r="L151" s="62">
        <v>0</v>
      </c>
      <c r="M151" s="62">
        <v>0</v>
      </c>
      <c r="N151" s="192">
        <f>+BN_InfraMR[[#This Row],[A.03.1 -  Longitud de Vías de Explotación No Electrificadas Troncales y Ramales (vía principal) (km)]]+BN_InfraMR[[#This Row],[A.04.1 -  Longitud de Vías de Explotación Electrificadas Troncales y Ramales (vía principal) (km)]]</f>
        <v>106.57</v>
      </c>
      <c r="O151" s="207">
        <v>106.57</v>
      </c>
      <c r="P151" s="59">
        <v>15</v>
      </c>
      <c r="Q151" s="59">
        <v>7</v>
      </c>
      <c r="R151" s="59">
        <v>0</v>
      </c>
      <c r="S151" s="211">
        <f t="shared" si="33"/>
        <v>22</v>
      </c>
      <c r="T151" s="211">
        <v>22</v>
      </c>
      <c r="U151" s="59">
        <v>0</v>
      </c>
      <c r="V151" s="59">
        <v>43</v>
      </c>
      <c r="W151" s="59">
        <v>0</v>
      </c>
      <c r="X151" s="59">
        <v>3</v>
      </c>
      <c r="Y151" s="59">
        <v>0</v>
      </c>
      <c r="Z151" s="217">
        <f t="shared" si="34"/>
        <v>46</v>
      </c>
      <c r="AA151" s="59">
        <v>14</v>
      </c>
      <c r="AB151" s="59">
        <v>10</v>
      </c>
      <c r="AC151" s="59">
        <f>+BN_InfraMR[[#This Row],[Total Pasos Vehiculares a Nivel]]</f>
        <v>46</v>
      </c>
      <c r="AD151" s="217">
        <f t="shared" si="35"/>
        <v>70</v>
      </c>
      <c r="AE151" s="59">
        <v>1</v>
      </c>
      <c r="AF151" s="59">
        <v>9</v>
      </c>
      <c r="AG151" s="59">
        <v>54</v>
      </c>
      <c r="AH151" s="217">
        <f t="shared" si="38"/>
        <v>64</v>
      </c>
      <c r="AI151" s="62">
        <v>47</v>
      </c>
      <c r="AJ151" s="62">
        <v>7.32</v>
      </c>
      <c r="AK151" s="62">
        <v>0</v>
      </c>
      <c r="AL151" s="224">
        <f t="shared" si="36"/>
        <v>54.32</v>
      </c>
      <c r="AM151" s="59">
        <v>0</v>
      </c>
      <c r="AN151" s="59">
        <v>20</v>
      </c>
      <c r="AO151" s="59">
        <v>0</v>
      </c>
      <c r="AP151" s="230">
        <f t="shared" si="39"/>
        <v>20</v>
      </c>
      <c r="AQ151" s="59">
        <v>0</v>
      </c>
      <c r="AR151" s="59">
        <v>0</v>
      </c>
      <c r="AS151" s="59">
        <v>0</v>
      </c>
      <c r="AT151" s="230">
        <f t="shared" si="40"/>
        <v>0</v>
      </c>
      <c r="AU151" s="59">
        <v>0</v>
      </c>
      <c r="AV151" s="59">
        <v>0</v>
      </c>
      <c r="AW151" s="59">
        <v>0</v>
      </c>
      <c r="AX151" s="230">
        <f t="shared" si="41"/>
        <v>0</v>
      </c>
      <c r="AY151" s="59">
        <v>70</v>
      </c>
      <c r="AZ151" s="59">
        <v>50</v>
      </c>
      <c r="BA151" s="59">
        <v>0</v>
      </c>
      <c r="BB151" s="59">
        <v>0</v>
      </c>
      <c r="BC151" s="230">
        <f>SUM(AY151:BB151)</f>
        <v>120</v>
      </c>
      <c r="BD151" s="380">
        <v>0</v>
      </c>
      <c r="BE151" s="59">
        <v>1</v>
      </c>
      <c r="BF151" s="59">
        <v>36</v>
      </c>
      <c r="BG151" s="239">
        <v>1000</v>
      </c>
    </row>
    <row r="152" spans="1:59">
      <c r="A152" s="59">
        <v>2005</v>
      </c>
      <c r="B152" s="59" t="s">
        <v>67</v>
      </c>
      <c r="C152" s="62">
        <v>2.0699999999999998</v>
      </c>
      <c r="D152" s="62">
        <v>52.25</v>
      </c>
      <c r="E152" s="62">
        <v>0</v>
      </c>
      <c r="F152" s="62">
        <v>0</v>
      </c>
      <c r="G152" s="207">
        <f t="shared" si="37"/>
        <v>54.32</v>
      </c>
      <c r="H152" s="207">
        <v>54.32</v>
      </c>
      <c r="I152" s="62">
        <v>51.944000000000003</v>
      </c>
      <c r="J152" s="62">
        <v>106.57</v>
      </c>
      <c r="K152" s="62">
        <v>26.26</v>
      </c>
      <c r="L152" s="62">
        <v>0</v>
      </c>
      <c r="M152" s="62">
        <v>0</v>
      </c>
      <c r="N152" s="192">
        <f>+BN_InfraMR[[#This Row],[A.03.1 -  Longitud de Vías de Explotación No Electrificadas Troncales y Ramales (vía principal) (km)]]+BN_InfraMR[[#This Row],[A.04.1 -  Longitud de Vías de Explotación Electrificadas Troncales y Ramales (vía principal) (km)]]</f>
        <v>106.57</v>
      </c>
      <c r="O152" s="207">
        <v>106.57</v>
      </c>
      <c r="P152" s="59">
        <v>15</v>
      </c>
      <c r="Q152" s="59">
        <v>7</v>
      </c>
      <c r="R152" s="59">
        <v>0</v>
      </c>
      <c r="S152" s="211">
        <f t="shared" si="33"/>
        <v>22</v>
      </c>
      <c r="T152" s="211">
        <v>22</v>
      </c>
      <c r="U152" s="59">
        <v>0</v>
      </c>
      <c r="V152" s="59">
        <v>43</v>
      </c>
      <c r="W152" s="59">
        <v>0</v>
      </c>
      <c r="X152" s="59">
        <v>3</v>
      </c>
      <c r="Y152" s="59">
        <v>0</v>
      </c>
      <c r="Z152" s="217">
        <f t="shared" si="34"/>
        <v>46</v>
      </c>
      <c r="AA152" s="59">
        <v>14</v>
      </c>
      <c r="AB152" s="59">
        <v>10</v>
      </c>
      <c r="AC152" s="59">
        <f>+BN_InfraMR[[#This Row],[Total Pasos Vehiculares a Nivel]]</f>
        <v>46</v>
      </c>
      <c r="AD152" s="217">
        <f t="shared" si="35"/>
        <v>70</v>
      </c>
      <c r="AE152" s="59">
        <v>1</v>
      </c>
      <c r="AF152" s="59">
        <v>9</v>
      </c>
      <c r="AG152" s="59">
        <v>54</v>
      </c>
      <c r="AH152" s="217">
        <f t="shared" si="38"/>
        <v>64</v>
      </c>
      <c r="AI152" s="62">
        <v>47</v>
      </c>
      <c r="AJ152" s="62">
        <v>7.32</v>
      </c>
      <c r="AK152" s="62">
        <v>0</v>
      </c>
      <c r="AL152" s="224">
        <f t="shared" si="36"/>
        <v>54.32</v>
      </c>
      <c r="AM152" s="59">
        <v>0</v>
      </c>
      <c r="AN152" s="59">
        <v>20</v>
      </c>
      <c r="AO152" s="59">
        <v>0</v>
      </c>
      <c r="AP152" s="230">
        <f t="shared" si="39"/>
        <v>20</v>
      </c>
      <c r="AQ152" s="59">
        <v>0</v>
      </c>
      <c r="AR152" s="59">
        <v>0</v>
      </c>
      <c r="AS152" s="59">
        <v>0</v>
      </c>
      <c r="AT152" s="230">
        <f t="shared" si="40"/>
        <v>0</v>
      </c>
      <c r="AU152" s="59">
        <v>0</v>
      </c>
      <c r="AV152" s="59">
        <v>0</v>
      </c>
      <c r="AW152" s="59">
        <v>0</v>
      </c>
      <c r="AX152" s="230">
        <f t="shared" si="41"/>
        <v>0</v>
      </c>
      <c r="AY152" s="59">
        <v>70</v>
      </c>
      <c r="AZ152" s="59">
        <v>50</v>
      </c>
      <c r="BA152" s="59">
        <v>0</v>
      </c>
      <c r="BB152" s="59">
        <v>0</v>
      </c>
      <c r="BC152" s="230">
        <f>SUM(AY152:BB152)</f>
        <v>120</v>
      </c>
      <c r="BD152" s="380">
        <v>0</v>
      </c>
      <c r="BE152" s="59">
        <v>1</v>
      </c>
      <c r="BF152" s="59">
        <v>36</v>
      </c>
      <c r="BG152" s="239">
        <v>1000</v>
      </c>
    </row>
    <row r="153" spans="1:59">
      <c r="A153" s="59">
        <v>2005</v>
      </c>
      <c r="B153" s="59" t="s">
        <v>68</v>
      </c>
      <c r="C153" s="62">
        <v>2.0699999999999998</v>
      </c>
      <c r="D153" s="62">
        <v>52.25</v>
      </c>
      <c r="E153" s="62">
        <v>0</v>
      </c>
      <c r="F153" s="62">
        <v>0</v>
      </c>
      <c r="G153" s="207">
        <f t="shared" si="37"/>
        <v>54.32</v>
      </c>
      <c r="H153" s="207">
        <v>54.32</v>
      </c>
      <c r="I153" s="62">
        <v>51.944000000000003</v>
      </c>
      <c r="J153" s="62">
        <v>106.57</v>
      </c>
      <c r="K153" s="62">
        <v>26.26</v>
      </c>
      <c r="L153" s="62">
        <v>0</v>
      </c>
      <c r="M153" s="62">
        <v>0</v>
      </c>
      <c r="N153" s="192">
        <f>+BN_InfraMR[[#This Row],[A.03.1 -  Longitud de Vías de Explotación No Electrificadas Troncales y Ramales (vía principal) (km)]]+BN_InfraMR[[#This Row],[A.04.1 -  Longitud de Vías de Explotación Electrificadas Troncales y Ramales (vía principal) (km)]]</f>
        <v>106.57</v>
      </c>
      <c r="O153" s="207">
        <v>106.57</v>
      </c>
      <c r="P153" s="59">
        <v>15</v>
      </c>
      <c r="Q153" s="59">
        <v>7</v>
      </c>
      <c r="R153" s="59">
        <v>0</v>
      </c>
      <c r="S153" s="211">
        <f t="shared" si="33"/>
        <v>22</v>
      </c>
      <c r="T153" s="211">
        <v>22</v>
      </c>
      <c r="U153" s="59">
        <v>0</v>
      </c>
      <c r="V153" s="59">
        <v>43</v>
      </c>
      <c r="W153" s="59">
        <v>0</v>
      </c>
      <c r="X153" s="59">
        <v>3</v>
      </c>
      <c r="Y153" s="59">
        <v>0</v>
      </c>
      <c r="Z153" s="217">
        <f t="shared" si="34"/>
        <v>46</v>
      </c>
      <c r="AA153" s="59">
        <v>14</v>
      </c>
      <c r="AB153" s="59">
        <v>10</v>
      </c>
      <c r="AC153" s="59">
        <f>+BN_InfraMR[[#This Row],[Total Pasos Vehiculares a Nivel]]</f>
        <v>46</v>
      </c>
      <c r="AD153" s="217">
        <f t="shared" si="35"/>
        <v>70</v>
      </c>
      <c r="AE153" s="59">
        <v>1</v>
      </c>
      <c r="AF153" s="59">
        <v>9</v>
      </c>
      <c r="AG153" s="59">
        <v>54</v>
      </c>
      <c r="AH153" s="217">
        <f t="shared" si="38"/>
        <v>64</v>
      </c>
      <c r="AI153" s="62">
        <v>47</v>
      </c>
      <c r="AJ153" s="62">
        <v>7.32</v>
      </c>
      <c r="AK153" s="62">
        <v>0</v>
      </c>
      <c r="AL153" s="224">
        <f t="shared" si="36"/>
        <v>54.32</v>
      </c>
      <c r="AM153" s="59">
        <v>0</v>
      </c>
      <c r="AN153" s="59">
        <v>20</v>
      </c>
      <c r="AO153" s="59">
        <v>0</v>
      </c>
      <c r="AP153" s="230">
        <f t="shared" si="39"/>
        <v>20</v>
      </c>
      <c r="AQ153" s="59">
        <v>0</v>
      </c>
      <c r="AR153" s="59">
        <v>0</v>
      </c>
      <c r="AS153" s="59">
        <v>0</v>
      </c>
      <c r="AT153" s="230">
        <f t="shared" si="40"/>
        <v>0</v>
      </c>
      <c r="AU153" s="59">
        <v>0</v>
      </c>
      <c r="AV153" s="59">
        <v>0</v>
      </c>
      <c r="AW153" s="59">
        <v>0</v>
      </c>
      <c r="AX153" s="230">
        <f t="shared" si="41"/>
        <v>0</v>
      </c>
      <c r="AY153" s="59">
        <v>70</v>
      </c>
      <c r="AZ153" s="59">
        <v>50</v>
      </c>
      <c r="BA153" s="59">
        <v>0</v>
      </c>
      <c r="BB153" s="59">
        <v>0</v>
      </c>
      <c r="BC153" s="230">
        <f>SUM(AY153:BB153)</f>
        <v>120</v>
      </c>
      <c r="BD153" s="380">
        <v>0</v>
      </c>
      <c r="BE153" s="59">
        <v>1</v>
      </c>
      <c r="BF153" s="59">
        <v>36</v>
      </c>
      <c r="BG153" s="239">
        <v>1000</v>
      </c>
    </row>
    <row r="154" spans="1:59">
      <c r="A154" s="59">
        <v>2005</v>
      </c>
      <c r="B154" s="59" t="s">
        <v>69</v>
      </c>
      <c r="C154" s="62">
        <v>2.0699999999999998</v>
      </c>
      <c r="D154" s="62">
        <v>52.25</v>
      </c>
      <c r="E154" s="62">
        <v>0</v>
      </c>
      <c r="F154" s="62">
        <v>0</v>
      </c>
      <c r="G154" s="207">
        <f t="shared" si="37"/>
        <v>54.32</v>
      </c>
      <c r="H154" s="207">
        <v>54.32</v>
      </c>
      <c r="I154" s="62">
        <v>51.944000000000003</v>
      </c>
      <c r="J154" s="62">
        <v>106.57</v>
      </c>
      <c r="K154" s="62">
        <v>26.26</v>
      </c>
      <c r="L154" s="62">
        <v>0</v>
      </c>
      <c r="M154" s="62">
        <v>0</v>
      </c>
      <c r="N154" s="192">
        <f>+BN_InfraMR[[#This Row],[A.03.1 -  Longitud de Vías de Explotación No Electrificadas Troncales y Ramales (vía principal) (km)]]+BN_InfraMR[[#This Row],[A.04.1 -  Longitud de Vías de Explotación Electrificadas Troncales y Ramales (vía principal) (km)]]</f>
        <v>106.57</v>
      </c>
      <c r="O154" s="207">
        <v>106.57</v>
      </c>
      <c r="P154" s="59">
        <v>15</v>
      </c>
      <c r="Q154" s="59">
        <v>7</v>
      </c>
      <c r="R154" s="59">
        <v>0</v>
      </c>
      <c r="S154" s="211">
        <f t="shared" si="33"/>
        <v>22</v>
      </c>
      <c r="T154" s="211">
        <v>22</v>
      </c>
      <c r="U154" s="59">
        <v>0</v>
      </c>
      <c r="V154" s="59">
        <v>43</v>
      </c>
      <c r="W154" s="59">
        <v>0</v>
      </c>
      <c r="X154" s="59">
        <v>3</v>
      </c>
      <c r="Y154" s="59">
        <v>0</v>
      </c>
      <c r="Z154" s="217">
        <f t="shared" si="34"/>
        <v>46</v>
      </c>
      <c r="AA154" s="59">
        <v>14</v>
      </c>
      <c r="AB154" s="59">
        <v>10</v>
      </c>
      <c r="AC154" s="59">
        <f>+BN_InfraMR[[#This Row],[Total Pasos Vehiculares a Nivel]]</f>
        <v>46</v>
      </c>
      <c r="AD154" s="217">
        <f t="shared" si="35"/>
        <v>70</v>
      </c>
      <c r="AE154" s="59">
        <v>1</v>
      </c>
      <c r="AF154" s="59">
        <v>9</v>
      </c>
      <c r="AG154" s="59">
        <v>54</v>
      </c>
      <c r="AH154" s="217">
        <f t="shared" si="38"/>
        <v>64</v>
      </c>
      <c r="AI154" s="62">
        <v>47</v>
      </c>
      <c r="AJ154" s="62">
        <v>7.32</v>
      </c>
      <c r="AK154" s="62">
        <v>0</v>
      </c>
      <c r="AL154" s="224">
        <f t="shared" si="36"/>
        <v>54.32</v>
      </c>
      <c r="AM154" s="59">
        <v>0</v>
      </c>
      <c r="AN154" s="59">
        <v>20</v>
      </c>
      <c r="AO154" s="59">
        <v>0</v>
      </c>
      <c r="AP154" s="230">
        <f t="shared" si="39"/>
        <v>20</v>
      </c>
      <c r="AQ154" s="59">
        <v>0</v>
      </c>
      <c r="AR154" s="59">
        <v>0</v>
      </c>
      <c r="AS154" s="59">
        <v>0</v>
      </c>
      <c r="AT154" s="230">
        <f t="shared" si="40"/>
        <v>0</v>
      </c>
      <c r="AU154" s="59">
        <v>0</v>
      </c>
      <c r="AV154" s="59">
        <v>0</v>
      </c>
      <c r="AW154" s="59">
        <v>0</v>
      </c>
      <c r="AX154" s="230">
        <f t="shared" si="41"/>
        <v>0</v>
      </c>
      <c r="AY154" s="59">
        <v>70</v>
      </c>
      <c r="AZ154" s="59">
        <v>50</v>
      </c>
      <c r="BA154" s="59">
        <v>0</v>
      </c>
      <c r="BB154" s="59">
        <v>0</v>
      </c>
      <c r="BC154" s="230">
        <f>SUM(AY154:BB154)</f>
        <v>120</v>
      </c>
      <c r="BD154" s="380">
        <v>0</v>
      </c>
      <c r="BE154" s="59">
        <v>1</v>
      </c>
      <c r="BF154" s="59">
        <v>36</v>
      </c>
      <c r="BG154" s="239">
        <v>1000</v>
      </c>
    </row>
    <row r="155" spans="1:59">
      <c r="A155" s="59">
        <v>2005</v>
      </c>
      <c r="B155" s="59" t="s">
        <v>70</v>
      </c>
      <c r="C155" s="62">
        <v>2.0699999999999998</v>
      </c>
      <c r="D155" s="62">
        <v>52.25</v>
      </c>
      <c r="E155" s="62">
        <v>0</v>
      </c>
      <c r="F155" s="62">
        <v>0</v>
      </c>
      <c r="G155" s="207">
        <f t="shared" si="37"/>
        <v>54.32</v>
      </c>
      <c r="H155" s="207">
        <v>54.32</v>
      </c>
      <c r="I155" s="62">
        <v>51.944000000000003</v>
      </c>
      <c r="J155" s="62">
        <v>106.57</v>
      </c>
      <c r="K155" s="62">
        <v>26.26</v>
      </c>
      <c r="L155" s="62">
        <v>0</v>
      </c>
      <c r="M155" s="62">
        <v>0</v>
      </c>
      <c r="N155" s="192">
        <f>+BN_InfraMR[[#This Row],[A.03.1 -  Longitud de Vías de Explotación No Electrificadas Troncales y Ramales (vía principal) (km)]]+BN_InfraMR[[#This Row],[A.04.1 -  Longitud de Vías de Explotación Electrificadas Troncales y Ramales (vía principal) (km)]]</f>
        <v>106.57</v>
      </c>
      <c r="O155" s="207">
        <v>106.57</v>
      </c>
      <c r="P155" s="59">
        <v>15</v>
      </c>
      <c r="Q155" s="59">
        <v>7</v>
      </c>
      <c r="R155" s="59">
        <v>0</v>
      </c>
      <c r="S155" s="211">
        <f t="shared" si="33"/>
        <v>22</v>
      </c>
      <c r="T155" s="211">
        <v>22</v>
      </c>
      <c r="U155" s="59">
        <v>0</v>
      </c>
      <c r="V155" s="59">
        <v>43</v>
      </c>
      <c r="W155" s="59">
        <v>0</v>
      </c>
      <c r="X155" s="59">
        <v>3</v>
      </c>
      <c r="Y155" s="59">
        <v>0</v>
      </c>
      <c r="Z155" s="217">
        <f t="shared" si="34"/>
        <v>46</v>
      </c>
      <c r="AA155" s="59">
        <v>14</v>
      </c>
      <c r="AB155" s="59">
        <v>10</v>
      </c>
      <c r="AC155" s="59">
        <f>+BN_InfraMR[[#This Row],[Total Pasos Vehiculares a Nivel]]</f>
        <v>46</v>
      </c>
      <c r="AD155" s="217">
        <f t="shared" si="35"/>
        <v>70</v>
      </c>
      <c r="AE155" s="59">
        <v>1</v>
      </c>
      <c r="AF155" s="59">
        <v>9</v>
      </c>
      <c r="AG155" s="59">
        <v>54</v>
      </c>
      <c r="AH155" s="217">
        <f t="shared" si="38"/>
        <v>64</v>
      </c>
      <c r="AI155" s="62">
        <v>47</v>
      </c>
      <c r="AJ155" s="62">
        <v>7.32</v>
      </c>
      <c r="AK155" s="62">
        <v>0</v>
      </c>
      <c r="AL155" s="224">
        <f t="shared" si="36"/>
        <v>54.32</v>
      </c>
      <c r="AM155" s="59">
        <v>0</v>
      </c>
      <c r="AN155" s="59">
        <v>20</v>
      </c>
      <c r="AO155" s="59">
        <v>0</v>
      </c>
      <c r="AP155" s="230">
        <f t="shared" si="39"/>
        <v>20</v>
      </c>
      <c r="AQ155" s="59">
        <v>0</v>
      </c>
      <c r="AR155" s="59">
        <v>0</v>
      </c>
      <c r="AS155" s="59">
        <v>0</v>
      </c>
      <c r="AT155" s="230">
        <f t="shared" si="40"/>
        <v>0</v>
      </c>
      <c r="AU155" s="59">
        <v>0</v>
      </c>
      <c r="AV155" s="59">
        <v>0</v>
      </c>
      <c r="AW155" s="59">
        <v>0</v>
      </c>
      <c r="AX155" s="230">
        <f t="shared" si="41"/>
        <v>0</v>
      </c>
      <c r="AY155" s="59">
        <v>70</v>
      </c>
      <c r="AZ155" s="59">
        <v>50</v>
      </c>
      <c r="BA155" s="59">
        <v>0</v>
      </c>
      <c r="BB155" s="59">
        <v>0</v>
      </c>
      <c r="BC155" s="230">
        <f>SUM(AY155:BB155)</f>
        <v>120</v>
      </c>
      <c r="BD155" s="380">
        <v>0</v>
      </c>
      <c r="BE155" s="59">
        <v>1</v>
      </c>
      <c r="BF155" s="59">
        <v>36</v>
      </c>
      <c r="BG155" s="239">
        <v>1000</v>
      </c>
    </row>
    <row r="156" spans="1:59">
      <c r="A156" s="59">
        <v>2005</v>
      </c>
      <c r="B156" s="59" t="s">
        <v>71</v>
      </c>
      <c r="C156" s="62">
        <v>2.0699999999999998</v>
      </c>
      <c r="D156" s="62">
        <v>52.25</v>
      </c>
      <c r="E156" s="62">
        <v>0</v>
      </c>
      <c r="F156" s="62">
        <v>0</v>
      </c>
      <c r="G156" s="207">
        <f t="shared" si="37"/>
        <v>54.32</v>
      </c>
      <c r="H156" s="207">
        <v>54.32</v>
      </c>
      <c r="I156" s="62">
        <v>51.944000000000003</v>
      </c>
      <c r="J156" s="62">
        <v>106.57</v>
      </c>
      <c r="K156" s="62">
        <v>26.26</v>
      </c>
      <c r="L156" s="62">
        <v>0</v>
      </c>
      <c r="M156" s="62">
        <v>0</v>
      </c>
      <c r="N156" s="192">
        <f>+BN_InfraMR[[#This Row],[A.03.1 -  Longitud de Vías de Explotación No Electrificadas Troncales y Ramales (vía principal) (km)]]+BN_InfraMR[[#This Row],[A.04.1 -  Longitud de Vías de Explotación Electrificadas Troncales y Ramales (vía principal) (km)]]</f>
        <v>106.57</v>
      </c>
      <c r="O156" s="207">
        <v>106.57</v>
      </c>
      <c r="P156" s="59">
        <v>15</v>
      </c>
      <c r="Q156" s="59">
        <v>7</v>
      </c>
      <c r="R156" s="59">
        <v>0</v>
      </c>
      <c r="S156" s="211">
        <f t="shared" si="33"/>
        <v>22</v>
      </c>
      <c r="T156" s="211">
        <v>22</v>
      </c>
      <c r="U156" s="59">
        <v>0</v>
      </c>
      <c r="V156" s="59">
        <v>43</v>
      </c>
      <c r="W156" s="59">
        <v>0</v>
      </c>
      <c r="X156" s="59">
        <v>3</v>
      </c>
      <c r="Y156" s="59">
        <v>0</v>
      </c>
      <c r="Z156" s="217">
        <f t="shared" si="34"/>
        <v>46</v>
      </c>
      <c r="AA156" s="59">
        <v>14</v>
      </c>
      <c r="AB156" s="59">
        <v>10</v>
      </c>
      <c r="AC156" s="59">
        <f>+BN_InfraMR[[#This Row],[Total Pasos Vehiculares a Nivel]]</f>
        <v>46</v>
      </c>
      <c r="AD156" s="217">
        <f t="shared" si="35"/>
        <v>70</v>
      </c>
      <c r="AE156" s="59">
        <v>1</v>
      </c>
      <c r="AF156" s="59">
        <v>9</v>
      </c>
      <c r="AG156" s="59">
        <v>54</v>
      </c>
      <c r="AH156" s="217">
        <f t="shared" si="38"/>
        <v>64</v>
      </c>
      <c r="AI156" s="62">
        <v>47</v>
      </c>
      <c r="AJ156" s="62">
        <v>7.32</v>
      </c>
      <c r="AK156" s="62">
        <v>0</v>
      </c>
      <c r="AL156" s="224">
        <f t="shared" si="36"/>
        <v>54.32</v>
      </c>
      <c r="AM156" s="59">
        <v>0</v>
      </c>
      <c r="AN156" s="59">
        <v>20</v>
      </c>
      <c r="AO156" s="59">
        <v>0</v>
      </c>
      <c r="AP156" s="230">
        <f t="shared" si="39"/>
        <v>20</v>
      </c>
      <c r="AQ156" s="59">
        <v>0</v>
      </c>
      <c r="AR156" s="59">
        <v>0</v>
      </c>
      <c r="AS156" s="59">
        <v>0</v>
      </c>
      <c r="AT156" s="230">
        <f t="shared" si="40"/>
        <v>0</v>
      </c>
      <c r="AU156" s="59">
        <v>0</v>
      </c>
      <c r="AV156" s="59">
        <v>0</v>
      </c>
      <c r="AW156" s="59">
        <v>0</v>
      </c>
      <c r="AX156" s="230">
        <f t="shared" si="41"/>
        <v>0</v>
      </c>
      <c r="AY156" s="59">
        <v>70</v>
      </c>
      <c r="AZ156" s="59">
        <v>50</v>
      </c>
      <c r="BA156" s="59">
        <v>0</v>
      </c>
      <c r="BB156" s="59">
        <v>0</v>
      </c>
      <c r="BC156" s="230">
        <f>SUM(AY156:BB156)</f>
        <v>120</v>
      </c>
      <c r="BD156" s="380">
        <v>0</v>
      </c>
      <c r="BE156" s="59">
        <v>1</v>
      </c>
      <c r="BF156" s="59">
        <v>36</v>
      </c>
      <c r="BG156" s="239">
        <v>1000</v>
      </c>
    </row>
    <row r="157" spans="1:59">
      <c r="A157" s="59">
        <v>2005</v>
      </c>
      <c r="B157" s="59" t="s">
        <v>72</v>
      </c>
      <c r="C157" s="62">
        <v>2.0699999999999998</v>
      </c>
      <c r="D157" s="62">
        <v>52.25</v>
      </c>
      <c r="E157" s="62">
        <v>0</v>
      </c>
      <c r="F157" s="62">
        <v>0</v>
      </c>
      <c r="G157" s="207">
        <f t="shared" si="37"/>
        <v>54.32</v>
      </c>
      <c r="H157" s="207">
        <v>54.32</v>
      </c>
      <c r="I157" s="62">
        <v>51.944000000000003</v>
      </c>
      <c r="J157" s="62">
        <v>106.57</v>
      </c>
      <c r="K157" s="62">
        <v>26.26</v>
      </c>
      <c r="L157" s="62">
        <v>0</v>
      </c>
      <c r="M157" s="62">
        <v>0</v>
      </c>
      <c r="N157" s="192">
        <f>+BN_InfraMR[[#This Row],[A.03.1 -  Longitud de Vías de Explotación No Electrificadas Troncales y Ramales (vía principal) (km)]]+BN_InfraMR[[#This Row],[A.04.1 -  Longitud de Vías de Explotación Electrificadas Troncales y Ramales (vía principal) (km)]]</f>
        <v>106.57</v>
      </c>
      <c r="O157" s="207">
        <v>106.57</v>
      </c>
      <c r="P157" s="59">
        <v>15</v>
      </c>
      <c r="Q157" s="59">
        <v>7</v>
      </c>
      <c r="R157" s="59">
        <v>0</v>
      </c>
      <c r="S157" s="211">
        <f t="shared" si="33"/>
        <v>22</v>
      </c>
      <c r="T157" s="211">
        <v>22</v>
      </c>
      <c r="U157" s="59">
        <v>0</v>
      </c>
      <c r="V157" s="59">
        <v>43</v>
      </c>
      <c r="W157" s="59">
        <v>0</v>
      </c>
      <c r="X157" s="59">
        <v>3</v>
      </c>
      <c r="Y157" s="59">
        <v>0</v>
      </c>
      <c r="Z157" s="217">
        <f t="shared" si="34"/>
        <v>46</v>
      </c>
      <c r="AA157" s="59">
        <v>14</v>
      </c>
      <c r="AB157" s="59">
        <v>10</v>
      </c>
      <c r="AC157" s="59">
        <f>+BN_InfraMR[[#This Row],[Total Pasos Vehiculares a Nivel]]</f>
        <v>46</v>
      </c>
      <c r="AD157" s="217">
        <f t="shared" si="35"/>
        <v>70</v>
      </c>
      <c r="AE157" s="59">
        <v>1</v>
      </c>
      <c r="AF157" s="59">
        <v>9</v>
      </c>
      <c r="AG157" s="59">
        <v>54</v>
      </c>
      <c r="AH157" s="217">
        <f t="shared" si="38"/>
        <v>64</v>
      </c>
      <c r="AI157" s="62">
        <v>47</v>
      </c>
      <c r="AJ157" s="62">
        <v>7.32</v>
      </c>
      <c r="AK157" s="62">
        <v>0</v>
      </c>
      <c r="AL157" s="224">
        <f t="shared" si="36"/>
        <v>54.32</v>
      </c>
      <c r="AM157" s="59">
        <v>0</v>
      </c>
      <c r="AN157" s="59">
        <v>20</v>
      </c>
      <c r="AO157" s="59">
        <v>0</v>
      </c>
      <c r="AP157" s="230">
        <f t="shared" si="39"/>
        <v>20</v>
      </c>
      <c r="AQ157" s="59">
        <v>0</v>
      </c>
      <c r="AR157" s="59">
        <v>0</v>
      </c>
      <c r="AS157" s="59">
        <v>0</v>
      </c>
      <c r="AT157" s="230">
        <f t="shared" si="40"/>
        <v>0</v>
      </c>
      <c r="AU157" s="59">
        <v>0</v>
      </c>
      <c r="AV157" s="59">
        <v>0</v>
      </c>
      <c r="AW157" s="59">
        <v>0</v>
      </c>
      <c r="AX157" s="230">
        <f t="shared" si="41"/>
        <v>0</v>
      </c>
      <c r="AY157" s="59">
        <v>70</v>
      </c>
      <c r="AZ157" s="59">
        <v>50</v>
      </c>
      <c r="BA157" s="59">
        <v>0</v>
      </c>
      <c r="BB157" s="59">
        <v>0</v>
      </c>
      <c r="BC157" s="230">
        <f>SUM(AY157:BB157)</f>
        <v>120</v>
      </c>
      <c r="BD157" s="380">
        <v>0</v>
      </c>
      <c r="BE157" s="59">
        <v>1</v>
      </c>
      <c r="BF157" s="59">
        <v>36</v>
      </c>
      <c r="BG157" s="239">
        <v>1000</v>
      </c>
    </row>
    <row r="158" spans="1:59">
      <c r="A158" s="59">
        <v>2006</v>
      </c>
      <c r="B158" s="59" t="s">
        <v>61</v>
      </c>
      <c r="C158" s="62">
        <v>2.0699999999999998</v>
      </c>
      <c r="D158" s="62">
        <v>52.25</v>
      </c>
      <c r="E158" s="62">
        <v>0</v>
      </c>
      <c r="F158" s="62">
        <v>0</v>
      </c>
      <c r="G158" s="207">
        <f t="shared" si="37"/>
        <v>54.32</v>
      </c>
      <c r="H158" s="207">
        <v>54.32</v>
      </c>
      <c r="I158" s="62">
        <v>51.944000000000003</v>
      </c>
      <c r="J158" s="62">
        <v>106.57</v>
      </c>
      <c r="K158" s="62">
        <v>26.26</v>
      </c>
      <c r="L158" s="62">
        <v>0</v>
      </c>
      <c r="M158" s="62">
        <v>0</v>
      </c>
      <c r="N158" s="192">
        <f>+BN_InfraMR[[#This Row],[A.03.1 -  Longitud de Vías de Explotación No Electrificadas Troncales y Ramales (vía principal) (km)]]+BN_InfraMR[[#This Row],[A.04.1 -  Longitud de Vías de Explotación Electrificadas Troncales y Ramales (vía principal) (km)]]</f>
        <v>106.57</v>
      </c>
      <c r="O158" s="207">
        <v>106.57</v>
      </c>
      <c r="P158" s="59">
        <v>15</v>
      </c>
      <c r="Q158" s="59">
        <v>7</v>
      </c>
      <c r="R158" s="59">
        <v>0</v>
      </c>
      <c r="S158" s="211">
        <f t="shared" si="33"/>
        <v>22</v>
      </c>
      <c r="T158" s="211">
        <v>22</v>
      </c>
      <c r="U158" s="59">
        <v>0</v>
      </c>
      <c r="V158" s="59">
        <v>43</v>
      </c>
      <c r="W158" s="59">
        <v>0</v>
      </c>
      <c r="X158" s="59">
        <v>3</v>
      </c>
      <c r="Y158" s="59">
        <v>0</v>
      </c>
      <c r="Z158" s="217">
        <f t="shared" si="34"/>
        <v>46</v>
      </c>
      <c r="AA158" s="59">
        <v>14</v>
      </c>
      <c r="AB158" s="59">
        <v>10</v>
      </c>
      <c r="AC158" s="59">
        <f>+BN_InfraMR[[#This Row],[Total Pasos Vehiculares a Nivel]]</f>
        <v>46</v>
      </c>
      <c r="AD158" s="217">
        <f t="shared" si="35"/>
        <v>70</v>
      </c>
      <c r="AE158" s="59">
        <v>1</v>
      </c>
      <c r="AF158" s="59">
        <v>9</v>
      </c>
      <c r="AG158" s="59">
        <v>53</v>
      </c>
      <c r="AH158" s="217">
        <f t="shared" si="38"/>
        <v>63</v>
      </c>
      <c r="AI158" s="62">
        <v>47</v>
      </c>
      <c r="AJ158" s="62">
        <v>7.32</v>
      </c>
      <c r="AK158" s="62">
        <v>0</v>
      </c>
      <c r="AL158" s="224">
        <f t="shared" si="36"/>
        <v>54.32</v>
      </c>
      <c r="AM158" s="59">
        <v>1</v>
      </c>
      <c r="AN158" s="59">
        <v>20</v>
      </c>
      <c r="AO158" s="59">
        <v>0</v>
      </c>
      <c r="AP158" s="230">
        <f t="shared" si="39"/>
        <v>21</v>
      </c>
      <c r="AQ158" s="59">
        <v>0</v>
      </c>
      <c r="AR158" s="59">
        <v>0</v>
      </c>
      <c r="AS158" s="59">
        <v>0</v>
      </c>
      <c r="AT158" s="230">
        <f t="shared" si="40"/>
        <v>0</v>
      </c>
      <c r="AU158" s="59">
        <v>0</v>
      </c>
      <c r="AV158" s="59">
        <v>0</v>
      </c>
      <c r="AW158" s="59">
        <v>0</v>
      </c>
      <c r="AX158" s="230">
        <f t="shared" si="41"/>
        <v>0</v>
      </c>
      <c r="AY158" s="59">
        <v>70</v>
      </c>
      <c r="AZ158" s="59">
        <v>50</v>
      </c>
      <c r="BA158" s="59">
        <v>0</v>
      </c>
      <c r="BB158" s="59">
        <v>0</v>
      </c>
      <c r="BC158" s="230">
        <f>SUM(AY158:BB158)</f>
        <v>120</v>
      </c>
      <c r="BD158" s="380">
        <v>0</v>
      </c>
      <c r="BE158" s="59">
        <v>1</v>
      </c>
      <c r="BF158" s="59">
        <v>36</v>
      </c>
      <c r="BG158" s="239">
        <v>1000</v>
      </c>
    </row>
    <row r="159" spans="1:59">
      <c r="A159" s="59">
        <v>2006</v>
      </c>
      <c r="B159" s="59" t="s">
        <v>62</v>
      </c>
      <c r="C159" s="62">
        <v>2.0699999999999998</v>
      </c>
      <c r="D159" s="62">
        <v>52.25</v>
      </c>
      <c r="E159" s="62">
        <v>0</v>
      </c>
      <c r="F159" s="62">
        <v>0</v>
      </c>
      <c r="G159" s="207">
        <f t="shared" si="37"/>
        <v>54.32</v>
      </c>
      <c r="H159" s="207">
        <v>54.32</v>
      </c>
      <c r="I159" s="62">
        <v>51.944000000000003</v>
      </c>
      <c r="J159" s="62">
        <v>106.57</v>
      </c>
      <c r="K159" s="62">
        <v>26.26</v>
      </c>
      <c r="L159" s="62">
        <v>0</v>
      </c>
      <c r="M159" s="62">
        <v>0</v>
      </c>
      <c r="N159" s="192">
        <f>+BN_InfraMR[[#This Row],[A.03.1 -  Longitud de Vías de Explotación No Electrificadas Troncales y Ramales (vía principal) (km)]]+BN_InfraMR[[#This Row],[A.04.1 -  Longitud de Vías de Explotación Electrificadas Troncales y Ramales (vía principal) (km)]]</f>
        <v>106.57</v>
      </c>
      <c r="O159" s="207">
        <v>106.57</v>
      </c>
      <c r="P159" s="59">
        <v>15</v>
      </c>
      <c r="Q159" s="59">
        <v>7</v>
      </c>
      <c r="R159" s="59">
        <v>0</v>
      </c>
      <c r="S159" s="211">
        <f t="shared" si="33"/>
        <v>22</v>
      </c>
      <c r="T159" s="211">
        <v>22</v>
      </c>
      <c r="U159" s="59">
        <v>0</v>
      </c>
      <c r="V159" s="59">
        <v>43</v>
      </c>
      <c r="W159" s="59">
        <v>0</v>
      </c>
      <c r="X159" s="59">
        <v>3</v>
      </c>
      <c r="Y159" s="59">
        <v>0</v>
      </c>
      <c r="Z159" s="217">
        <f t="shared" si="34"/>
        <v>46</v>
      </c>
      <c r="AA159" s="59">
        <v>14</v>
      </c>
      <c r="AB159" s="59">
        <v>10</v>
      </c>
      <c r="AC159" s="59">
        <f>+BN_InfraMR[[#This Row],[Total Pasos Vehiculares a Nivel]]</f>
        <v>46</v>
      </c>
      <c r="AD159" s="217">
        <f t="shared" si="35"/>
        <v>70</v>
      </c>
      <c r="AE159" s="59">
        <v>1</v>
      </c>
      <c r="AF159" s="59">
        <v>9</v>
      </c>
      <c r="AG159" s="59">
        <v>53</v>
      </c>
      <c r="AH159" s="217">
        <f t="shared" si="38"/>
        <v>63</v>
      </c>
      <c r="AI159" s="62">
        <v>47</v>
      </c>
      <c r="AJ159" s="62">
        <v>7.32</v>
      </c>
      <c r="AK159" s="62">
        <v>0</v>
      </c>
      <c r="AL159" s="224">
        <f t="shared" si="36"/>
        <v>54.32</v>
      </c>
      <c r="AM159" s="59">
        <v>1</v>
      </c>
      <c r="AN159" s="59">
        <v>20</v>
      </c>
      <c r="AO159" s="59">
        <v>0</v>
      </c>
      <c r="AP159" s="230">
        <f t="shared" ref="AP159:AP170" si="42">SUM(AM159:AO159)</f>
        <v>21</v>
      </c>
      <c r="AQ159" s="59">
        <v>0</v>
      </c>
      <c r="AR159" s="59">
        <v>0</v>
      </c>
      <c r="AS159" s="59">
        <v>0</v>
      </c>
      <c r="AT159" s="230">
        <f t="shared" ref="AT159:AT170" si="43">SUM(AQ159:AS159)</f>
        <v>0</v>
      </c>
      <c r="AU159" s="59">
        <v>0</v>
      </c>
      <c r="AV159" s="59">
        <v>0</v>
      </c>
      <c r="AW159" s="59">
        <v>0</v>
      </c>
      <c r="AX159" s="230">
        <f t="shared" ref="AX159:AX170" si="44">SUM(AU159:AW159)</f>
        <v>0</v>
      </c>
      <c r="AY159" s="59">
        <v>70</v>
      </c>
      <c r="AZ159" s="59">
        <v>50</v>
      </c>
      <c r="BA159" s="59">
        <v>0</v>
      </c>
      <c r="BB159" s="59">
        <v>0</v>
      </c>
      <c r="BC159" s="230">
        <f>SUM(AY159:BB159)</f>
        <v>120</v>
      </c>
      <c r="BD159" s="380">
        <v>0</v>
      </c>
      <c r="BE159" s="59">
        <v>1</v>
      </c>
      <c r="BF159" s="59">
        <v>36</v>
      </c>
      <c r="BG159" s="239">
        <v>1000</v>
      </c>
    </row>
    <row r="160" spans="1:59">
      <c r="A160" s="59">
        <v>2006</v>
      </c>
      <c r="B160" s="59" t="s">
        <v>63</v>
      </c>
      <c r="C160" s="62">
        <v>2.0699999999999998</v>
      </c>
      <c r="D160" s="62">
        <v>52.25</v>
      </c>
      <c r="E160" s="62">
        <v>0</v>
      </c>
      <c r="F160" s="62">
        <v>0</v>
      </c>
      <c r="G160" s="207">
        <f t="shared" si="37"/>
        <v>54.32</v>
      </c>
      <c r="H160" s="207">
        <v>54.32</v>
      </c>
      <c r="I160" s="62">
        <v>51.944000000000003</v>
      </c>
      <c r="J160" s="62">
        <v>106.57</v>
      </c>
      <c r="K160" s="62">
        <v>26.26</v>
      </c>
      <c r="L160" s="62">
        <v>0</v>
      </c>
      <c r="M160" s="62">
        <v>0</v>
      </c>
      <c r="N160" s="192">
        <f>+BN_InfraMR[[#This Row],[A.03.1 -  Longitud de Vías de Explotación No Electrificadas Troncales y Ramales (vía principal) (km)]]+BN_InfraMR[[#This Row],[A.04.1 -  Longitud de Vías de Explotación Electrificadas Troncales y Ramales (vía principal) (km)]]</f>
        <v>106.57</v>
      </c>
      <c r="O160" s="207">
        <v>106.57</v>
      </c>
      <c r="P160" s="59">
        <v>15</v>
      </c>
      <c r="Q160" s="59">
        <v>7</v>
      </c>
      <c r="R160" s="59">
        <v>0</v>
      </c>
      <c r="S160" s="211">
        <f t="shared" si="33"/>
        <v>22</v>
      </c>
      <c r="T160" s="211">
        <v>22</v>
      </c>
      <c r="U160" s="59">
        <v>0</v>
      </c>
      <c r="V160" s="59">
        <v>43</v>
      </c>
      <c r="W160" s="59">
        <v>0</v>
      </c>
      <c r="X160" s="59">
        <v>3</v>
      </c>
      <c r="Y160" s="59">
        <v>0</v>
      </c>
      <c r="Z160" s="217">
        <f t="shared" si="34"/>
        <v>46</v>
      </c>
      <c r="AA160" s="59">
        <v>14</v>
      </c>
      <c r="AB160" s="59">
        <v>10</v>
      </c>
      <c r="AC160" s="59">
        <f>+BN_InfraMR[[#This Row],[Total Pasos Vehiculares a Nivel]]</f>
        <v>46</v>
      </c>
      <c r="AD160" s="217">
        <f t="shared" si="35"/>
        <v>70</v>
      </c>
      <c r="AE160" s="59">
        <v>1</v>
      </c>
      <c r="AF160" s="59">
        <v>9</v>
      </c>
      <c r="AG160" s="59">
        <v>53</v>
      </c>
      <c r="AH160" s="217">
        <f t="shared" si="38"/>
        <v>63</v>
      </c>
      <c r="AI160" s="62">
        <v>47</v>
      </c>
      <c r="AJ160" s="62">
        <v>7.32</v>
      </c>
      <c r="AK160" s="62">
        <v>0</v>
      </c>
      <c r="AL160" s="224">
        <f t="shared" si="36"/>
        <v>54.32</v>
      </c>
      <c r="AM160" s="59">
        <v>1</v>
      </c>
      <c r="AN160" s="59">
        <v>20</v>
      </c>
      <c r="AO160" s="59">
        <v>0</v>
      </c>
      <c r="AP160" s="230">
        <f t="shared" si="42"/>
        <v>21</v>
      </c>
      <c r="AQ160" s="59">
        <v>0</v>
      </c>
      <c r="AR160" s="59">
        <v>0</v>
      </c>
      <c r="AS160" s="59">
        <v>0</v>
      </c>
      <c r="AT160" s="230">
        <f t="shared" si="43"/>
        <v>0</v>
      </c>
      <c r="AU160" s="59">
        <v>0</v>
      </c>
      <c r="AV160" s="59">
        <v>0</v>
      </c>
      <c r="AW160" s="59">
        <v>0</v>
      </c>
      <c r="AX160" s="230">
        <f t="shared" si="44"/>
        <v>0</v>
      </c>
      <c r="AY160" s="59">
        <v>70</v>
      </c>
      <c r="AZ160" s="59">
        <v>50</v>
      </c>
      <c r="BA160" s="59">
        <v>0</v>
      </c>
      <c r="BB160" s="59">
        <v>0</v>
      </c>
      <c r="BC160" s="230">
        <f>SUM(AY160:BB160)</f>
        <v>120</v>
      </c>
      <c r="BD160" s="380">
        <v>0</v>
      </c>
      <c r="BE160" s="59">
        <v>1</v>
      </c>
      <c r="BF160" s="59">
        <v>36</v>
      </c>
      <c r="BG160" s="239">
        <v>1000</v>
      </c>
    </row>
    <row r="161" spans="1:59">
      <c r="A161" s="59">
        <v>2006</v>
      </c>
      <c r="B161" s="59" t="s">
        <v>64</v>
      </c>
      <c r="C161" s="62">
        <v>2.0699999999999998</v>
      </c>
      <c r="D161" s="62">
        <v>52.25</v>
      </c>
      <c r="E161" s="62">
        <v>0</v>
      </c>
      <c r="F161" s="62">
        <v>0</v>
      </c>
      <c r="G161" s="207">
        <f t="shared" si="37"/>
        <v>54.32</v>
      </c>
      <c r="H161" s="207">
        <v>54.32</v>
      </c>
      <c r="I161" s="62">
        <v>51.944000000000003</v>
      </c>
      <c r="J161" s="62">
        <v>106.57</v>
      </c>
      <c r="K161" s="62">
        <v>26.26</v>
      </c>
      <c r="L161" s="62">
        <v>0</v>
      </c>
      <c r="M161" s="62">
        <v>0</v>
      </c>
      <c r="N161" s="192">
        <f>+BN_InfraMR[[#This Row],[A.03.1 -  Longitud de Vías de Explotación No Electrificadas Troncales y Ramales (vía principal) (km)]]+BN_InfraMR[[#This Row],[A.04.1 -  Longitud de Vías de Explotación Electrificadas Troncales y Ramales (vía principal) (km)]]</f>
        <v>106.57</v>
      </c>
      <c r="O161" s="207">
        <v>106.57</v>
      </c>
      <c r="P161" s="59">
        <v>15</v>
      </c>
      <c r="Q161" s="59">
        <v>7</v>
      </c>
      <c r="R161" s="59">
        <v>0</v>
      </c>
      <c r="S161" s="211">
        <f t="shared" si="33"/>
        <v>22</v>
      </c>
      <c r="T161" s="211">
        <v>22</v>
      </c>
      <c r="U161" s="59">
        <v>0</v>
      </c>
      <c r="V161" s="59">
        <v>43</v>
      </c>
      <c r="W161" s="59">
        <v>0</v>
      </c>
      <c r="X161" s="59">
        <v>3</v>
      </c>
      <c r="Y161" s="59">
        <v>0</v>
      </c>
      <c r="Z161" s="217">
        <f t="shared" si="34"/>
        <v>46</v>
      </c>
      <c r="AA161" s="59">
        <v>14</v>
      </c>
      <c r="AB161" s="59">
        <v>10</v>
      </c>
      <c r="AC161" s="59">
        <f>+BN_InfraMR[[#This Row],[Total Pasos Vehiculares a Nivel]]</f>
        <v>46</v>
      </c>
      <c r="AD161" s="217">
        <f t="shared" si="35"/>
        <v>70</v>
      </c>
      <c r="AE161" s="59">
        <v>1</v>
      </c>
      <c r="AF161" s="59">
        <v>9</v>
      </c>
      <c r="AG161" s="59">
        <v>53</v>
      </c>
      <c r="AH161" s="217">
        <f t="shared" si="38"/>
        <v>63</v>
      </c>
      <c r="AI161" s="62">
        <v>47</v>
      </c>
      <c r="AJ161" s="62">
        <v>7.32</v>
      </c>
      <c r="AK161" s="62">
        <v>0</v>
      </c>
      <c r="AL161" s="224">
        <f t="shared" si="36"/>
        <v>54.32</v>
      </c>
      <c r="AM161" s="59">
        <v>1</v>
      </c>
      <c r="AN161" s="59">
        <v>20</v>
      </c>
      <c r="AO161" s="59">
        <v>0</v>
      </c>
      <c r="AP161" s="230">
        <f t="shared" si="42"/>
        <v>21</v>
      </c>
      <c r="AQ161" s="59">
        <v>0</v>
      </c>
      <c r="AR161" s="59">
        <v>0</v>
      </c>
      <c r="AS161" s="59">
        <v>0</v>
      </c>
      <c r="AT161" s="230">
        <f t="shared" si="43"/>
        <v>0</v>
      </c>
      <c r="AU161" s="59">
        <v>0</v>
      </c>
      <c r="AV161" s="59">
        <v>0</v>
      </c>
      <c r="AW161" s="59">
        <v>0</v>
      </c>
      <c r="AX161" s="230">
        <f t="shared" si="44"/>
        <v>0</v>
      </c>
      <c r="AY161" s="59">
        <v>70</v>
      </c>
      <c r="AZ161" s="59">
        <v>50</v>
      </c>
      <c r="BA161" s="59">
        <v>0</v>
      </c>
      <c r="BB161" s="59">
        <v>0</v>
      </c>
      <c r="BC161" s="230">
        <f>SUM(AY161:BB161)</f>
        <v>120</v>
      </c>
      <c r="BD161" s="380">
        <v>0</v>
      </c>
      <c r="BE161" s="59">
        <v>1</v>
      </c>
      <c r="BF161" s="59">
        <v>36</v>
      </c>
      <c r="BG161" s="239">
        <v>1000</v>
      </c>
    </row>
    <row r="162" spans="1:59">
      <c r="A162" s="59">
        <v>2006</v>
      </c>
      <c r="B162" s="59" t="s">
        <v>65</v>
      </c>
      <c r="C162" s="62">
        <v>2.0699999999999998</v>
      </c>
      <c r="D162" s="62">
        <v>52.25</v>
      </c>
      <c r="E162" s="62">
        <v>0</v>
      </c>
      <c r="F162" s="62">
        <v>0</v>
      </c>
      <c r="G162" s="207">
        <f t="shared" si="37"/>
        <v>54.32</v>
      </c>
      <c r="H162" s="207">
        <v>54.32</v>
      </c>
      <c r="I162" s="62">
        <v>51.944000000000003</v>
      </c>
      <c r="J162" s="62">
        <v>106.57</v>
      </c>
      <c r="K162" s="62">
        <v>26.26</v>
      </c>
      <c r="L162" s="62">
        <v>0</v>
      </c>
      <c r="M162" s="62">
        <v>0</v>
      </c>
      <c r="N162" s="192">
        <f>+BN_InfraMR[[#This Row],[A.03.1 -  Longitud de Vías de Explotación No Electrificadas Troncales y Ramales (vía principal) (km)]]+BN_InfraMR[[#This Row],[A.04.1 -  Longitud de Vías de Explotación Electrificadas Troncales y Ramales (vía principal) (km)]]</f>
        <v>106.57</v>
      </c>
      <c r="O162" s="207">
        <v>106.57</v>
      </c>
      <c r="P162" s="59">
        <v>15</v>
      </c>
      <c r="Q162" s="59">
        <v>7</v>
      </c>
      <c r="R162" s="59">
        <v>0</v>
      </c>
      <c r="S162" s="211">
        <f t="shared" si="33"/>
        <v>22</v>
      </c>
      <c r="T162" s="211">
        <v>22</v>
      </c>
      <c r="U162" s="59">
        <v>0</v>
      </c>
      <c r="V162" s="59">
        <v>43</v>
      </c>
      <c r="W162" s="59">
        <v>0</v>
      </c>
      <c r="X162" s="59">
        <v>3</v>
      </c>
      <c r="Y162" s="59">
        <v>0</v>
      </c>
      <c r="Z162" s="217">
        <f t="shared" si="34"/>
        <v>46</v>
      </c>
      <c r="AA162" s="59">
        <v>14</v>
      </c>
      <c r="AB162" s="59">
        <v>10</v>
      </c>
      <c r="AC162" s="59">
        <f>+BN_InfraMR[[#This Row],[Total Pasos Vehiculares a Nivel]]</f>
        <v>46</v>
      </c>
      <c r="AD162" s="217">
        <f t="shared" si="35"/>
        <v>70</v>
      </c>
      <c r="AE162" s="59">
        <v>1</v>
      </c>
      <c r="AF162" s="59">
        <v>9</v>
      </c>
      <c r="AG162" s="59">
        <v>53</v>
      </c>
      <c r="AH162" s="217">
        <f t="shared" si="38"/>
        <v>63</v>
      </c>
      <c r="AI162" s="62">
        <v>47</v>
      </c>
      <c r="AJ162" s="62">
        <v>7.32</v>
      </c>
      <c r="AK162" s="62">
        <v>0</v>
      </c>
      <c r="AL162" s="224">
        <f t="shared" si="36"/>
        <v>54.32</v>
      </c>
      <c r="AM162" s="59">
        <v>1</v>
      </c>
      <c r="AN162" s="59">
        <v>20</v>
      </c>
      <c r="AO162" s="59">
        <v>0</v>
      </c>
      <c r="AP162" s="230">
        <f t="shared" si="42"/>
        <v>21</v>
      </c>
      <c r="AQ162" s="59">
        <v>0</v>
      </c>
      <c r="AR162" s="59">
        <v>0</v>
      </c>
      <c r="AS162" s="59">
        <v>0</v>
      </c>
      <c r="AT162" s="230">
        <f t="shared" si="43"/>
        <v>0</v>
      </c>
      <c r="AU162" s="59">
        <v>0</v>
      </c>
      <c r="AV162" s="59">
        <v>0</v>
      </c>
      <c r="AW162" s="59">
        <v>0</v>
      </c>
      <c r="AX162" s="230">
        <f t="shared" si="44"/>
        <v>0</v>
      </c>
      <c r="AY162" s="59">
        <v>70</v>
      </c>
      <c r="AZ162" s="59">
        <v>50</v>
      </c>
      <c r="BA162" s="59">
        <v>0</v>
      </c>
      <c r="BB162" s="59">
        <v>0</v>
      </c>
      <c r="BC162" s="230">
        <f>SUM(AY162:BB162)</f>
        <v>120</v>
      </c>
      <c r="BD162" s="380">
        <v>0</v>
      </c>
      <c r="BE162" s="59">
        <v>1</v>
      </c>
      <c r="BF162" s="59">
        <v>36</v>
      </c>
      <c r="BG162" s="239">
        <v>1000</v>
      </c>
    </row>
    <row r="163" spans="1:59">
      <c r="A163" s="59">
        <v>2006</v>
      </c>
      <c r="B163" s="59" t="s">
        <v>66</v>
      </c>
      <c r="C163" s="62">
        <v>2.0699999999999998</v>
      </c>
      <c r="D163" s="62">
        <v>52.25</v>
      </c>
      <c r="E163" s="62">
        <v>0</v>
      </c>
      <c r="F163" s="62">
        <v>0</v>
      </c>
      <c r="G163" s="207">
        <f t="shared" si="37"/>
        <v>54.32</v>
      </c>
      <c r="H163" s="207">
        <v>54.32</v>
      </c>
      <c r="I163" s="62">
        <v>51.944000000000003</v>
      </c>
      <c r="J163" s="62">
        <v>106.57</v>
      </c>
      <c r="K163" s="62">
        <v>26.26</v>
      </c>
      <c r="L163" s="62">
        <v>0</v>
      </c>
      <c r="M163" s="62">
        <v>0</v>
      </c>
      <c r="N163" s="192">
        <f>+BN_InfraMR[[#This Row],[A.03.1 -  Longitud de Vías de Explotación No Electrificadas Troncales y Ramales (vía principal) (km)]]+BN_InfraMR[[#This Row],[A.04.1 -  Longitud de Vías de Explotación Electrificadas Troncales y Ramales (vía principal) (km)]]</f>
        <v>106.57</v>
      </c>
      <c r="O163" s="207">
        <v>106.57</v>
      </c>
      <c r="P163" s="59">
        <v>15</v>
      </c>
      <c r="Q163" s="59">
        <v>7</v>
      </c>
      <c r="R163" s="59">
        <v>0</v>
      </c>
      <c r="S163" s="211">
        <f t="shared" si="33"/>
        <v>22</v>
      </c>
      <c r="T163" s="211">
        <v>22</v>
      </c>
      <c r="U163" s="59">
        <v>0</v>
      </c>
      <c r="V163" s="59">
        <v>43</v>
      </c>
      <c r="W163" s="59">
        <v>0</v>
      </c>
      <c r="X163" s="59">
        <v>3</v>
      </c>
      <c r="Y163" s="59">
        <v>0</v>
      </c>
      <c r="Z163" s="217">
        <f t="shared" si="34"/>
        <v>46</v>
      </c>
      <c r="AA163" s="59">
        <v>14</v>
      </c>
      <c r="AB163" s="59">
        <v>10</v>
      </c>
      <c r="AC163" s="59">
        <f>+BN_InfraMR[[#This Row],[Total Pasos Vehiculares a Nivel]]</f>
        <v>46</v>
      </c>
      <c r="AD163" s="217">
        <f t="shared" si="35"/>
        <v>70</v>
      </c>
      <c r="AE163" s="59">
        <v>1</v>
      </c>
      <c r="AF163" s="59">
        <v>9</v>
      </c>
      <c r="AG163" s="59">
        <v>53</v>
      </c>
      <c r="AH163" s="217">
        <f t="shared" si="38"/>
        <v>63</v>
      </c>
      <c r="AI163" s="62">
        <v>47</v>
      </c>
      <c r="AJ163" s="62">
        <v>7.32</v>
      </c>
      <c r="AK163" s="62">
        <v>0</v>
      </c>
      <c r="AL163" s="224">
        <f t="shared" si="36"/>
        <v>54.32</v>
      </c>
      <c r="AM163" s="59">
        <v>1</v>
      </c>
      <c r="AN163" s="59">
        <v>20</v>
      </c>
      <c r="AO163" s="59">
        <v>0</v>
      </c>
      <c r="AP163" s="230">
        <f t="shared" si="42"/>
        <v>21</v>
      </c>
      <c r="AQ163" s="59">
        <v>0</v>
      </c>
      <c r="AR163" s="59">
        <v>0</v>
      </c>
      <c r="AS163" s="59">
        <v>0</v>
      </c>
      <c r="AT163" s="230">
        <f t="shared" si="43"/>
        <v>0</v>
      </c>
      <c r="AU163" s="59">
        <v>0</v>
      </c>
      <c r="AV163" s="59">
        <v>0</v>
      </c>
      <c r="AW163" s="59">
        <v>0</v>
      </c>
      <c r="AX163" s="230">
        <f t="shared" si="44"/>
        <v>0</v>
      </c>
      <c r="AY163" s="59">
        <v>70</v>
      </c>
      <c r="AZ163" s="59">
        <v>50</v>
      </c>
      <c r="BA163" s="59">
        <v>0</v>
      </c>
      <c r="BB163" s="59">
        <v>0</v>
      </c>
      <c r="BC163" s="230">
        <f>SUM(AY163:BB163)</f>
        <v>120</v>
      </c>
      <c r="BD163" s="380">
        <v>0</v>
      </c>
      <c r="BE163" s="59">
        <v>1</v>
      </c>
      <c r="BF163" s="59">
        <v>36</v>
      </c>
      <c r="BG163" s="239">
        <v>1000</v>
      </c>
    </row>
    <row r="164" spans="1:59">
      <c r="A164" s="59">
        <v>2006</v>
      </c>
      <c r="B164" s="59" t="s">
        <v>67</v>
      </c>
      <c r="C164" s="62">
        <v>2.0699999999999998</v>
      </c>
      <c r="D164" s="62">
        <v>52.25</v>
      </c>
      <c r="E164" s="62">
        <v>0</v>
      </c>
      <c r="F164" s="62">
        <v>0</v>
      </c>
      <c r="G164" s="207">
        <f t="shared" si="37"/>
        <v>54.32</v>
      </c>
      <c r="H164" s="207">
        <v>54.32</v>
      </c>
      <c r="I164" s="62">
        <v>51.944000000000003</v>
      </c>
      <c r="J164" s="62">
        <v>106.57</v>
      </c>
      <c r="K164" s="62">
        <v>26.26</v>
      </c>
      <c r="L164" s="62">
        <v>0</v>
      </c>
      <c r="M164" s="62">
        <v>0</v>
      </c>
      <c r="N164" s="192">
        <f>+BN_InfraMR[[#This Row],[A.03.1 -  Longitud de Vías de Explotación No Electrificadas Troncales y Ramales (vía principal) (km)]]+BN_InfraMR[[#This Row],[A.04.1 -  Longitud de Vías de Explotación Electrificadas Troncales y Ramales (vía principal) (km)]]</f>
        <v>106.57</v>
      </c>
      <c r="O164" s="207">
        <v>106.57</v>
      </c>
      <c r="P164" s="59">
        <v>15</v>
      </c>
      <c r="Q164" s="59">
        <v>7</v>
      </c>
      <c r="R164" s="59">
        <v>0</v>
      </c>
      <c r="S164" s="211">
        <f t="shared" si="33"/>
        <v>22</v>
      </c>
      <c r="T164" s="211">
        <v>22</v>
      </c>
      <c r="U164" s="59">
        <v>0</v>
      </c>
      <c r="V164" s="59">
        <v>43</v>
      </c>
      <c r="W164" s="59">
        <v>0</v>
      </c>
      <c r="X164" s="59">
        <v>3</v>
      </c>
      <c r="Y164" s="59">
        <v>0</v>
      </c>
      <c r="Z164" s="217">
        <f t="shared" si="34"/>
        <v>46</v>
      </c>
      <c r="AA164" s="59">
        <v>14</v>
      </c>
      <c r="AB164" s="59">
        <v>10</v>
      </c>
      <c r="AC164" s="59">
        <f>+BN_InfraMR[[#This Row],[Total Pasos Vehiculares a Nivel]]</f>
        <v>46</v>
      </c>
      <c r="AD164" s="217">
        <f t="shared" si="35"/>
        <v>70</v>
      </c>
      <c r="AE164" s="59">
        <v>1</v>
      </c>
      <c r="AF164" s="59">
        <v>9</v>
      </c>
      <c r="AG164" s="59">
        <v>53</v>
      </c>
      <c r="AH164" s="217">
        <f t="shared" si="38"/>
        <v>63</v>
      </c>
      <c r="AI164" s="62">
        <v>47</v>
      </c>
      <c r="AJ164" s="62">
        <v>7.32</v>
      </c>
      <c r="AK164" s="62">
        <v>0</v>
      </c>
      <c r="AL164" s="224">
        <f t="shared" si="36"/>
        <v>54.32</v>
      </c>
      <c r="AM164" s="59">
        <v>1</v>
      </c>
      <c r="AN164" s="59">
        <v>20</v>
      </c>
      <c r="AO164" s="59">
        <v>0</v>
      </c>
      <c r="AP164" s="230">
        <f t="shared" si="42"/>
        <v>21</v>
      </c>
      <c r="AQ164" s="59">
        <v>0</v>
      </c>
      <c r="AR164" s="59">
        <v>0</v>
      </c>
      <c r="AS164" s="59">
        <v>0</v>
      </c>
      <c r="AT164" s="230">
        <f t="shared" si="43"/>
        <v>0</v>
      </c>
      <c r="AU164" s="59">
        <v>0</v>
      </c>
      <c r="AV164" s="59">
        <v>0</v>
      </c>
      <c r="AW164" s="59">
        <v>0</v>
      </c>
      <c r="AX164" s="230">
        <f t="shared" si="44"/>
        <v>0</v>
      </c>
      <c r="AY164" s="59">
        <v>70</v>
      </c>
      <c r="AZ164" s="59">
        <v>50</v>
      </c>
      <c r="BA164" s="59">
        <v>0</v>
      </c>
      <c r="BB164" s="59">
        <v>0</v>
      </c>
      <c r="BC164" s="230">
        <f>SUM(AY164:BB164)</f>
        <v>120</v>
      </c>
      <c r="BD164" s="380">
        <v>0</v>
      </c>
      <c r="BE164" s="59">
        <v>1</v>
      </c>
      <c r="BF164" s="59">
        <v>36</v>
      </c>
      <c r="BG164" s="239">
        <v>1000</v>
      </c>
    </row>
    <row r="165" spans="1:59">
      <c r="A165" s="59">
        <v>2006</v>
      </c>
      <c r="B165" s="59" t="s">
        <v>68</v>
      </c>
      <c r="C165" s="62">
        <v>2.0699999999999998</v>
      </c>
      <c r="D165" s="62">
        <v>52.25</v>
      </c>
      <c r="E165" s="62">
        <v>0</v>
      </c>
      <c r="F165" s="62">
        <v>0</v>
      </c>
      <c r="G165" s="207">
        <f t="shared" si="37"/>
        <v>54.32</v>
      </c>
      <c r="H165" s="207">
        <v>54.32</v>
      </c>
      <c r="I165" s="62">
        <v>51.944000000000003</v>
      </c>
      <c r="J165" s="62">
        <v>106.57</v>
      </c>
      <c r="K165" s="62">
        <v>26.26</v>
      </c>
      <c r="L165" s="62">
        <v>0</v>
      </c>
      <c r="M165" s="62">
        <v>0</v>
      </c>
      <c r="N165" s="192">
        <f>+BN_InfraMR[[#This Row],[A.03.1 -  Longitud de Vías de Explotación No Electrificadas Troncales y Ramales (vía principal) (km)]]+BN_InfraMR[[#This Row],[A.04.1 -  Longitud de Vías de Explotación Electrificadas Troncales y Ramales (vía principal) (km)]]</f>
        <v>106.57</v>
      </c>
      <c r="O165" s="207">
        <v>106.57</v>
      </c>
      <c r="P165" s="59">
        <v>15</v>
      </c>
      <c r="Q165" s="59">
        <v>7</v>
      </c>
      <c r="R165" s="59">
        <v>0</v>
      </c>
      <c r="S165" s="211">
        <f t="shared" si="33"/>
        <v>22</v>
      </c>
      <c r="T165" s="211">
        <v>22</v>
      </c>
      <c r="U165" s="59">
        <v>0</v>
      </c>
      <c r="V165" s="59">
        <v>43</v>
      </c>
      <c r="W165" s="59">
        <v>0</v>
      </c>
      <c r="X165" s="59">
        <v>3</v>
      </c>
      <c r="Y165" s="59">
        <v>0</v>
      </c>
      <c r="Z165" s="217">
        <f t="shared" si="34"/>
        <v>46</v>
      </c>
      <c r="AA165" s="59">
        <v>14</v>
      </c>
      <c r="AB165" s="59">
        <v>10</v>
      </c>
      <c r="AC165" s="59">
        <f>+BN_InfraMR[[#This Row],[Total Pasos Vehiculares a Nivel]]</f>
        <v>46</v>
      </c>
      <c r="AD165" s="217">
        <f t="shared" si="35"/>
        <v>70</v>
      </c>
      <c r="AE165" s="59">
        <v>1</v>
      </c>
      <c r="AF165" s="59">
        <v>9</v>
      </c>
      <c r="AG165" s="59">
        <v>53</v>
      </c>
      <c r="AH165" s="217">
        <f t="shared" si="38"/>
        <v>63</v>
      </c>
      <c r="AI165" s="62">
        <v>47</v>
      </c>
      <c r="AJ165" s="62">
        <v>7.32</v>
      </c>
      <c r="AK165" s="62">
        <v>0</v>
      </c>
      <c r="AL165" s="224">
        <f t="shared" si="36"/>
        <v>54.32</v>
      </c>
      <c r="AM165" s="59">
        <v>1</v>
      </c>
      <c r="AN165" s="59">
        <v>20</v>
      </c>
      <c r="AO165" s="59">
        <v>0</v>
      </c>
      <c r="AP165" s="230">
        <f t="shared" si="42"/>
        <v>21</v>
      </c>
      <c r="AQ165" s="59">
        <v>0</v>
      </c>
      <c r="AR165" s="59">
        <v>0</v>
      </c>
      <c r="AS165" s="59">
        <v>0</v>
      </c>
      <c r="AT165" s="230">
        <f t="shared" si="43"/>
        <v>0</v>
      </c>
      <c r="AU165" s="59">
        <v>0</v>
      </c>
      <c r="AV165" s="59">
        <v>0</v>
      </c>
      <c r="AW165" s="59">
        <v>0</v>
      </c>
      <c r="AX165" s="230">
        <f t="shared" si="44"/>
        <v>0</v>
      </c>
      <c r="AY165" s="59">
        <v>70</v>
      </c>
      <c r="AZ165" s="59">
        <v>50</v>
      </c>
      <c r="BA165" s="59">
        <v>0</v>
      </c>
      <c r="BB165" s="59">
        <v>0</v>
      </c>
      <c r="BC165" s="230">
        <f>SUM(AY165:BB165)</f>
        <v>120</v>
      </c>
      <c r="BD165" s="380">
        <v>0</v>
      </c>
      <c r="BE165" s="59">
        <v>1</v>
      </c>
      <c r="BF165" s="59">
        <v>36</v>
      </c>
      <c r="BG165" s="239">
        <v>1000</v>
      </c>
    </row>
    <row r="166" spans="1:59">
      <c r="A166" s="59">
        <v>2006</v>
      </c>
      <c r="B166" s="59" t="s">
        <v>69</v>
      </c>
      <c r="C166" s="62">
        <v>2.0699999999999998</v>
      </c>
      <c r="D166" s="62">
        <v>52.25</v>
      </c>
      <c r="E166" s="62">
        <v>0</v>
      </c>
      <c r="F166" s="62">
        <v>0</v>
      </c>
      <c r="G166" s="207">
        <f t="shared" si="37"/>
        <v>54.32</v>
      </c>
      <c r="H166" s="207">
        <v>54.32</v>
      </c>
      <c r="I166" s="62">
        <v>51.944000000000003</v>
      </c>
      <c r="J166" s="62">
        <v>106.57</v>
      </c>
      <c r="K166" s="62">
        <v>26.26</v>
      </c>
      <c r="L166" s="62">
        <v>0</v>
      </c>
      <c r="M166" s="62">
        <v>0</v>
      </c>
      <c r="N166" s="192">
        <f>+BN_InfraMR[[#This Row],[A.03.1 -  Longitud de Vías de Explotación No Electrificadas Troncales y Ramales (vía principal) (km)]]+BN_InfraMR[[#This Row],[A.04.1 -  Longitud de Vías de Explotación Electrificadas Troncales y Ramales (vía principal) (km)]]</f>
        <v>106.57</v>
      </c>
      <c r="O166" s="207">
        <v>106.57</v>
      </c>
      <c r="P166" s="59">
        <v>15</v>
      </c>
      <c r="Q166" s="59">
        <v>7</v>
      </c>
      <c r="R166" s="59">
        <v>0</v>
      </c>
      <c r="S166" s="211">
        <f t="shared" si="33"/>
        <v>22</v>
      </c>
      <c r="T166" s="211">
        <v>22</v>
      </c>
      <c r="U166" s="59">
        <v>0</v>
      </c>
      <c r="V166" s="59">
        <v>43</v>
      </c>
      <c r="W166" s="59">
        <v>0</v>
      </c>
      <c r="X166" s="59">
        <v>3</v>
      </c>
      <c r="Y166" s="59">
        <v>0</v>
      </c>
      <c r="Z166" s="217">
        <f t="shared" si="34"/>
        <v>46</v>
      </c>
      <c r="AA166" s="59">
        <v>14</v>
      </c>
      <c r="AB166" s="59">
        <v>10</v>
      </c>
      <c r="AC166" s="59">
        <f>+BN_InfraMR[[#This Row],[Total Pasos Vehiculares a Nivel]]</f>
        <v>46</v>
      </c>
      <c r="AD166" s="217">
        <f t="shared" si="35"/>
        <v>70</v>
      </c>
      <c r="AE166" s="59">
        <v>1</v>
      </c>
      <c r="AF166" s="59">
        <v>9</v>
      </c>
      <c r="AG166" s="59">
        <v>53</v>
      </c>
      <c r="AH166" s="217">
        <f t="shared" si="38"/>
        <v>63</v>
      </c>
      <c r="AI166" s="62">
        <v>47</v>
      </c>
      <c r="AJ166" s="62">
        <v>7.32</v>
      </c>
      <c r="AK166" s="62">
        <v>0</v>
      </c>
      <c r="AL166" s="224">
        <f t="shared" si="36"/>
        <v>54.32</v>
      </c>
      <c r="AM166" s="59">
        <v>1</v>
      </c>
      <c r="AN166" s="59">
        <v>20</v>
      </c>
      <c r="AO166" s="59">
        <v>0</v>
      </c>
      <c r="AP166" s="230">
        <f t="shared" si="42"/>
        <v>21</v>
      </c>
      <c r="AQ166" s="59">
        <v>0</v>
      </c>
      <c r="AR166" s="59">
        <v>0</v>
      </c>
      <c r="AS166" s="59">
        <v>0</v>
      </c>
      <c r="AT166" s="230">
        <f t="shared" si="43"/>
        <v>0</v>
      </c>
      <c r="AU166" s="59">
        <v>0</v>
      </c>
      <c r="AV166" s="59">
        <v>0</v>
      </c>
      <c r="AW166" s="59">
        <v>0</v>
      </c>
      <c r="AX166" s="230">
        <f t="shared" si="44"/>
        <v>0</v>
      </c>
      <c r="AY166" s="59">
        <v>70</v>
      </c>
      <c r="AZ166" s="59">
        <v>50</v>
      </c>
      <c r="BA166" s="59">
        <v>0</v>
      </c>
      <c r="BB166" s="59">
        <v>0</v>
      </c>
      <c r="BC166" s="230">
        <f>SUM(AY166:BB166)</f>
        <v>120</v>
      </c>
      <c r="BD166" s="380">
        <v>0</v>
      </c>
      <c r="BE166" s="59">
        <v>1</v>
      </c>
      <c r="BF166" s="59">
        <v>36</v>
      </c>
      <c r="BG166" s="239">
        <v>1000</v>
      </c>
    </row>
    <row r="167" spans="1:59">
      <c r="A167" s="59">
        <v>2006</v>
      </c>
      <c r="B167" s="59" t="s">
        <v>70</v>
      </c>
      <c r="C167" s="62">
        <v>2.0699999999999998</v>
      </c>
      <c r="D167" s="62">
        <v>52.25</v>
      </c>
      <c r="E167" s="62">
        <v>0</v>
      </c>
      <c r="F167" s="62">
        <v>0</v>
      </c>
      <c r="G167" s="207">
        <f t="shared" si="37"/>
        <v>54.32</v>
      </c>
      <c r="H167" s="207">
        <v>54.32</v>
      </c>
      <c r="I167" s="62">
        <v>51.944000000000003</v>
      </c>
      <c r="J167" s="62">
        <v>106.57</v>
      </c>
      <c r="K167" s="62">
        <v>26.26</v>
      </c>
      <c r="L167" s="62">
        <v>0</v>
      </c>
      <c r="M167" s="62">
        <v>0</v>
      </c>
      <c r="N167" s="192">
        <f>+BN_InfraMR[[#This Row],[A.03.1 -  Longitud de Vías de Explotación No Electrificadas Troncales y Ramales (vía principal) (km)]]+BN_InfraMR[[#This Row],[A.04.1 -  Longitud de Vías de Explotación Electrificadas Troncales y Ramales (vía principal) (km)]]</f>
        <v>106.57</v>
      </c>
      <c r="O167" s="207">
        <v>106.57</v>
      </c>
      <c r="P167" s="59">
        <v>15</v>
      </c>
      <c r="Q167" s="59">
        <v>7</v>
      </c>
      <c r="R167" s="59">
        <v>0</v>
      </c>
      <c r="S167" s="211">
        <f t="shared" si="33"/>
        <v>22</v>
      </c>
      <c r="T167" s="211">
        <v>22</v>
      </c>
      <c r="U167" s="59">
        <v>0</v>
      </c>
      <c r="V167" s="59">
        <v>43</v>
      </c>
      <c r="W167" s="59">
        <v>0</v>
      </c>
      <c r="X167" s="59">
        <v>3</v>
      </c>
      <c r="Y167" s="59">
        <v>0</v>
      </c>
      <c r="Z167" s="217">
        <f t="shared" si="34"/>
        <v>46</v>
      </c>
      <c r="AA167" s="59">
        <v>14</v>
      </c>
      <c r="AB167" s="59">
        <v>10</v>
      </c>
      <c r="AC167" s="59">
        <f>+BN_InfraMR[[#This Row],[Total Pasos Vehiculares a Nivel]]</f>
        <v>46</v>
      </c>
      <c r="AD167" s="217">
        <f t="shared" si="35"/>
        <v>70</v>
      </c>
      <c r="AE167" s="59">
        <v>1</v>
      </c>
      <c r="AF167" s="59">
        <v>9</v>
      </c>
      <c r="AG167" s="59">
        <v>53</v>
      </c>
      <c r="AH167" s="217">
        <f t="shared" si="38"/>
        <v>63</v>
      </c>
      <c r="AI167" s="62">
        <v>47</v>
      </c>
      <c r="AJ167" s="62">
        <v>7.32</v>
      </c>
      <c r="AK167" s="62">
        <v>0</v>
      </c>
      <c r="AL167" s="224">
        <f t="shared" si="36"/>
        <v>54.32</v>
      </c>
      <c r="AM167" s="59">
        <v>1</v>
      </c>
      <c r="AN167" s="59">
        <v>20</v>
      </c>
      <c r="AO167" s="59">
        <v>0</v>
      </c>
      <c r="AP167" s="230">
        <f t="shared" si="42"/>
        <v>21</v>
      </c>
      <c r="AQ167" s="59">
        <v>0</v>
      </c>
      <c r="AR167" s="59">
        <v>0</v>
      </c>
      <c r="AS167" s="59">
        <v>0</v>
      </c>
      <c r="AT167" s="230">
        <f t="shared" si="43"/>
        <v>0</v>
      </c>
      <c r="AU167" s="59">
        <v>0</v>
      </c>
      <c r="AV167" s="59">
        <v>0</v>
      </c>
      <c r="AW167" s="59">
        <v>0</v>
      </c>
      <c r="AX167" s="230">
        <f t="shared" si="44"/>
        <v>0</v>
      </c>
      <c r="AY167" s="59">
        <v>70</v>
      </c>
      <c r="AZ167" s="59">
        <v>50</v>
      </c>
      <c r="BA167" s="59">
        <v>0</v>
      </c>
      <c r="BB167" s="59">
        <v>0</v>
      </c>
      <c r="BC167" s="230">
        <f>SUM(AY167:BB167)</f>
        <v>120</v>
      </c>
      <c r="BD167" s="380">
        <v>0</v>
      </c>
      <c r="BE167" s="59">
        <v>1</v>
      </c>
      <c r="BF167" s="59">
        <v>36</v>
      </c>
      <c r="BG167" s="239">
        <v>1000</v>
      </c>
    </row>
    <row r="168" spans="1:59">
      <c r="A168" s="59">
        <v>2006</v>
      </c>
      <c r="B168" s="59" t="s">
        <v>71</v>
      </c>
      <c r="C168" s="62">
        <v>2.0699999999999998</v>
      </c>
      <c r="D168" s="62">
        <v>52.25</v>
      </c>
      <c r="E168" s="62">
        <v>0</v>
      </c>
      <c r="F168" s="62">
        <v>0</v>
      </c>
      <c r="G168" s="207">
        <f t="shared" si="37"/>
        <v>54.32</v>
      </c>
      <c r="H168" s="207">
        <v>54.32</v>
      </c>
      <c r="I168" s="62">
        <v>51.944000000000003</v>
      </c>
      <c r="J168" s="62">
        <v>106.57</v>
      </c>
      <c r="K168" s="62">
        <v>26.26</v>
      </c>
      <c r="L168" s="62">
        <v>0</v>
      </c>
      <c r="M168" s="62">
        <v>0</v>
      </c>
      <c r="N168" s="192">
        <f>+BN_InfraMR[[#This Row],[A.03.1 -  Longitud de Vías de Explotación No Electrificadas Troncales y Ramales (vía principal) (km)]]+BN_InfraMR[[#This Row],[A.04.1 -  Longitud de Vías de Explotación Electrificadas Troncales y Ramales (vía principal) (km)]]</f>
        <v>106.57</v>
      </c>
      <c r="O168" s="207">
        <v>106.57</v>
      </c>
      <c r="P168" s="59">
        <v>15</v>
      </c>
      <c r="Q168" s="59">
        <v>7</v>
      </c>
      <c r="R168" s="59">
        <v>0</v>
      </c>
      <c r="S168" s="211">
        <f t="shared" si="33"/>
        <v>22</v>
      </c>
      <c r="T168" s="211">
        <v>22</v>
      </c>
      <c r="U168" s="59">
        <v>0</v>
      </c>
      <c r="V168" s="59">
        <v>43</v>
      </c>
      <c r="W168" s="59">
        <v>0</v>
      </c>
      <c r="X168" s="59">
        <v>3</v>
      </c>
      <c r="Y168" s="59">
        <v>0</v>
      </c>
      <c r="Z168" s="217">
        <f t="shared" si="34"/>
        <v>46</v>
      </c>
      <c r="AA168" s="59">
        <v>14</v>
      </c>
      <c r="AB168" s="59">
        <v>10</v>
      </c>
      <c r="AC168" s="59">
        <f>+BN_InfraMR[[#This Row],[Total Pasos Vehiculares a Nivel]]</f>
        <v>46</v>
      </c>
      <c r="AD168" s="217">
        <f t="shared" si="35"/>
        <v>70</v>
      </c>
      <c r="AE168" s="59">
        <v>1</v>
      </c>
      <c r="AF168" s="59">
        <v>9</v>
      </c>
      <c r="AG168" s="59">
        <v>53</v>
      </c>
      <c r="AH168" s="217">
        <f t="shared" si="38"/>
        <v>63</v>
      </c>
      <c r="AI168" s="62">
        <v>47</v>
      </c>
      <c r="AJ168" s="62">
        <v>7.32</v>
      </c>
      <c r="AK168" s="62">
        <v>0</v>
      </c>
      <c r="AL168" s="224">
        <f t="shared" si="36"/>
        <v>54.32</v>
      </c>
      <c r="AM168" s="59">
        <v>1</v>
      </c>
      <c r="AN168" s="59">
        <v>20</v>
      </c>
      <c r="AO168" s="59">
        <v>0</v>
      </c>
      <c r="AP168" s="230">
        <f t="shared" si="42"/>
        <v>21</v>
      </c>
      <c r="AQ168" s="59">
        <v>0</v>
      </c>
      <c r="AR168" s="59">
        <v>0</v>
      </c>
      <c r="AS168" s="59">
        <v>0</v>
      </c>
      <c r="AT168" s="230">
        <f t="shared" si="43"/>
        <v>0</v>
      </c>
      <c r="AU168" s="59">
        <v>0</v>
      </c>
      <c r="AV168" s="59">
        <v>0</v>
      </c>
      <c r="AW168" s="59">
        <v>0</v>
      </c>
      <c r="AX168" s="230">
        <f t="shared" si="44"/>
        <v>0</v>
      </c>
      <c r="AY168" s="59">
        <v>70</v>
      </c>
      <c r="AZ168" s="59">
        <v>50</v>
      </c>
      <c r="BA168" s="59">
        <v>0</v>
      </c>
      <c r="BB168" s="59">
        <v>0</v>
      </c>
      <c r="BC168" s="230">
        <f>SUM(AY168:BB168)</f>
        <v>120</v>
      </c>
      <c r="BD168" s="380">
        <v>0</v>
      </c>
      <c r="BE168" s="59">
        <v>1</v>
      </c>
      <c r="BF168" s="59">
        <v>36</v>
      </c>
      <c r="BG168" s="239">
        <v>1000</v>
      </c>
    </row>
    <row r="169" spans="1:59">
      <c r="A169" s="59">
        <v>2006</v>
      </c>
      <c r="B169" s="59" t="s">
        <v>72</v>
      </c>
      <c r="C169" s="62">
        <v>2.0699999999999998</v>
      </c>
      <c r="D169" s="62">
        <v>52.25</v>
      </c>
      <c r="E169" s="62">
        <v>0</v>
      </c>
      <c r="F169" s="62">
        <v>0</v>
      </c>
      <c r="G169" s="207">
        <f t="shared" si="37"/>
        <v>54.32</v>
      </c>
      <c r="H169" s="207">
        <v>54.32</v>
      </c>
      <c r="I169" s="62">
        <v>51.944000000000003</v>
      </c>
      <c r="J169" s="62">
        <v>106.57</v>
      </c>
      <c r="K169" s="62">
        <v>26.26</v>
      </c>
      <c r="L169" s="62">
        <v>0</v>
      </c>
      <c r="M169" s="62">
        <v>0</v>
      </c>
      <c r="N169" s="192">
        <f>+BN_InfraMR[[#This Row],[A.03.1 -  Longitud de Vías de Explotación No Electrificadas Troncales y Ramales (vía principal) (km)]]+BN_InfraMR[[#This Row],[A.04.1 -  Longitud de Vías de Explotación Electrificadas Troncales y Ramales (vía principal) (km)]]</f>
        <v>106.57</v>
      </c>
      <c r="O169" s="207">
        <v>106.57</v>
      </c>
      <c r="P169" s="59">
        <v>15</v>
      </c>
      <c r="Q169" s="59">
        <v>7</v>
      </c>
      <c r="R169" s="59">
        <v>0</v>
      </c>
      <c r="S169" s="211">
        <f t="shared" si="33"/>
        <v>22</v>
      </c>
      <c r="T169" s="211">
        <v>22</v>
      </c>
      <c r="U169" s="59">
        <v>0</v>
      </c>
      <c r="V169" s="59">
        <v>43</v>
      </c>
      <c r="W169" s="59">
        <v>0</v>
      </c>
      <c r="X169" s="59">
        <v>3</v>
      </c>
      <c r="Y169" s="59">
        <v>0</v>
      </c>
      <c r="Z169" s="217">
        <f t="shared" si="34"/>
        <v>46</v>
      </c>
      <c r="AA169" s="59">
        <v>14</v>
      </c>
      <c r="AB169" s="59">
        <v>10</v>
      </c>
      <c r="AC169" s="59">
        <f>+BN_InfraMR[[#This Row],[Total Pasos Vehiculares a Nivel]]</f>
        <v>46</v>
      </c>
      <c r="AD169" s="217">
        <f t="shared" si="35"/>
        <v>70</v>
      </c>
      <c r="AE169" s="59">
        <v>1</v>
      </c>
      <c r="AF169" s="59">
        <v>9</v>
      </c>
      <c r="AG169" s="59">
        <v>53</v>
      </c>
      <c r="AH169" s="217">
        <f t="shared" si="38"/>
        <v>63</v>
      </c>
      <c r="AI169" s="62">
        <v>47</v>
      </c>
      <c r="AJ169" s="62">
        <v>7.32</v>
      </c>
      <c r="AK169" s="62">
        <v>0</v>
      </c>
      <c r="AL169" s="224">
        <f t="shared" si="36"/>
        <v>54.32</v>
      </c>
      <c r="AM169" s="59">
        <v>1</v>
      </c>
      <c r="AN169" s="59">
        <v>20</v>
      </c>
      <c r="AO169" s="59">
        <v>0</v>
      </c>
      <c r="AP169" s="230">
        <f t="shared" si="42"/>
        <v>21</v>
      </c>
      <c r="AQ169" s="59">
        <v>0</v>
      </c>
      <c r="AR169" s="59">
        <v>0</v>
      </c>
      <c r="AS169" s="59">
        <v>0</v>
      </c>
      <c r="AT169" s="230">
        <f t="shared" si="43"/>
        <v>0</v>
      </c>
      <c r="AU169" s="59">
        <v>0</v>
      </c>
      <c r="AV169" s="59">
        <v>0</v>
      </c>
      <c r="AW169" s="59">
        <v>0</v>
      </c>
      <c r="AX169" s="230">
        <f t="shared" si="44"/>
        <v>0</v>
      </c>
      <c r="AY169" s="59">
        <v>70</v>
      </c>
      <c r="AZ169" s="59">
        <v>50</v>
      </c>
      <c r="BA169" s="59">
        <v>0</v>
      </c>
      <c r="BB169" s="59">
        <v>0</v>
      </c>
      <c r="BC169" s="230">
        <f>SUM(AY169:BB169)</f>
        <v>120</v>
      </c>
      <c r="BD169" s="380">
        <v>0</v>
      </c>
      <c r="BE169" s="59">
        <v>1</v>
      </c>
      <c r="BF169" s="59">
        <v>36</v>
      </c>
      <c r="BG169" s="239">
        <v>1000</v>
      </c>
    </row>
    <row r="170" spans="1:59">
      <c r="A170" s="59">
        <v>2007</v>
      </c>
      <c r="B170" s="59" t="s">
        <v>61</v>
      </c>
      <c r="C170" s="62">
        <v>2.0699999999999998</v>
      </c>
      <c r="D170" s="62">
        <v>52.25</v>
      </c>
      <c r="E170" s="62">
        <v>0</v>
      </c>
      <c r="F170" s="62">
        <v>0</v>
      </c>
      <c r="G170" s="207">
        <f t="shared" si="37"/>
        <v>54.32</v>
      </c>
      <c r="H170" s="207">
        <v>54.32</v>
      </c>
      <c r="I170" s="62">
        <v>51.944000000000003</v>
      </c>
      <c r="J170" s="62">
        <v>106.57</v>
      </c>
      <c r="K170" s="62">
        <v>26.26</v>
      </c>
      <c r="L170" s="62">
        <v>0</v>
      </c>
      <c r="M170" s="62">
        <v>0</v>
      </c>
      <c r="N170" s="192">
        <f>+BN_InfraMR[[#This Row],[A.03.1 -  Longitud de Vías de Explotación No Electrificadas Troncales y Ramales (vía principal) (km)]]+BN_InfraMR[[#This Row],[A.04.1 -  Longitud de Vías de Explotación Electrificadas Troncales y Ramales (vía principal) (km)]]</f>
        <v>106.57</v>
      </c>
      <c r="O170" s="207">
        <v>106.57</v>
      </c>
      <c r="P170" s="59">
        <v>15</v>
      </c>
      <c r="Q170" s="59">
        <v>7</v>
      </c>
      <c r="R170" s="59">
        <v>0</v>
      </c>
      <c r="S170" s="211">
        <f t="shared" si="33"/>
        <v>22</v>
      </c>
      <c r="T170" s="211">
        <v>22</v>
      </c>
      <c r="U170" s="59">
        <v>0</v>
      </c>
      <c r="V170" s="59">
        <v>43</v>
      </c>
      <c r="W170" s="59">
        <v>0</v>
      </c>
      <c r="X170" s="59">
        <v>3</v>
      </c>
      <c r="Y170" s="59">
        <v>0</v>
      </c>
      <c r="Z170" s="217">
        <f t="shared" si="34"/>
        <v>46</v>
      </c>
      <c r="AA170" s="59">
        <v>14</v>
      </c>
      <c r="AB170" s="59">
        <v>10</v>
      </c>
      <c r="AC170" s="59">
        <f>+BN_InfraMR[[#This Row],[Total Pasos Vehiculares a Nivel]]</f>
        <v>46</v>
      </c>
      <c r="AD170" s="217">
        <f t="shared" si="35"/>
        <v>70</v>
      </c>
      <c r="AE170" s="59">
        <v>1</v>
      </c>
      <c r="AF170" s="59">
        <v>9</v>
      </c>
      <c r="AG170" s="59">
        <v>53</v>
      </c>
      <c r="AH170" s="217">
        <f t="shared" ref="AH170:AH181" si="45">SUM(AE170:AG170)</f>
        <v>63</v>
      </c>
      <c r="AI170" s="62">
        <v>47</v>
      </c>
      <c r="AJ170" s="62">
        <v>7.32</v>
      </c>
      <c r="AK170" s="62">
        <v>0</v>
      </c>
      <c r="AL170" s="224">
        <f t="shared" si="36"/>
        <v>54.32</v>
      </c>
      <c r="AM170" s="59">
        <v>3</v>
      </c>
      <c r="AN170" s="59">
        <v>20</v>
      </c>
      <c r="AO170" s="59">
        <v>0</v>
      </c>
      <c r="AP170" s="230">
        <f t="shared" si="42"/>
        <v>23</v>
      </c>
      <c r="AQ170" s="59">
        <v>0</v>
      </c>
      <c r="AR170" s="59">
        <v>0</v>
      </c>
      <c r="AS170" s="59">
        <v>0</v>
      </c>
      <c r="AT170" s="230">
        <f t="shared" si="43"/>
        <v>0</v>
      </c>
      <c r="AU170" s="59">
        <v>0</v>
      </c>
      <c r="AV170" s="59">
        <v>0</v>
      </c>
      <c r="AW170" s="59">
        <v>0</v>
      </c>
      <c r="AX170" s="230">
        <f t="shared" si="44"/>
        <v>0</v>
      </c>
      <c r="AY170" s="59">
        <v>70</v>
      </c>
      <c r="AZ170" s="59">
        <v>50</v>
      </c>
      <c r="BA170" s="59">
        <v>0</v>
      </c>
      <c r="BB170" s="59">
        <v>0</v>
      </c>
      <c r="BC170" s="230">
        <f>SUM(AY170:BB170)</f>
        <v>120</v>
      </c>
      <c r="BD170" s="380">
        <v>13</v>
      </c>
      <c r="BE170" s="59">
        <v>1</v>
      </c>
      <c r="BF170" s="59">
        <v>36</v>
      </c>
      <c r="BG170" s="239">
        <v>1000</v>
      </c>
    </row>
    <row r="171" spans="1:59">
      <c r="A171" s="59">
        <v>2007</v>
      </c>
      <c r="B171" s="59" t="s">
        <v>62</v>
      </c>
      <c r="C171" s="62">
        <v>2.0699999999999998</v>
      </c>
      <c r="D171" s="62">
        <v>52.25</v>
      </c>
      <c r="E171" s="62">
        <v>0</v>
      </c>
      <c r="F171" s="62">
        <v>0</v>
      </c>
      <c r="G171" s="207">
        <f t="shared" si="37"/>
        <v>54.32</v>
      </c>
      <c r="H171" s="207">
        <v>54.32</v>
      </c>
      <c r="I171" s="62">
        <v>51.944000000000003</v>
      </c>
      <c r="J171" s="62">
        <v>106.57</v>
      </c>
      <c r="K171" s="62">
        <v>26.26</v>
      </c>
      <c r="L171" s="62">
        <v>0</v>
      </c>
      <c r="M171" s="62">
        <v>0</v>
      </c>
      <c r="N171" s="192">
        <f>+BN_InfraMR[[#This Row],[A.03.1 -  Longitud de Vías de Explotación No Electrificadas Troncales y Ramales (vía principal) (km)]]+BN_InfraMR[[#This Row],[A.04.1 -  Longitud de Vías de Explotación Electrificadas Troncales y Ramales (vía principal) (km)]]</f>
        <v>106.57</v>
      </c>
      <c r="O171" s="207">
        <v>106.57</v>
      </c>
      <c r="P171" s="59">
        <v>15</v>
      </c>
      <c r="Q171" s="59">
        <v>7</v>
      </c>
      <c r="R171" s="59">
        <v>0</v>
      </c>
      <c r="S171" s="211">
        <f t="shared" si="33"/>
        <v>22</v>
      </c>
      <c r="T171" s="211">
        <v>22</v>
      </c>
      <c r="U171" s="59">
        <v>0</v>
      </c>
      <c r="V171" s="59">
        <v>43</v>
      </c>
      <c r="W171" s="59">
        <v>0</v>
      </c>
      <c r="X171" s="59">
        <v>3</v>
      </c>
      <c r="Y171" s="59">
        <v>0</v>
      </c>
      <c r="Z171" s="217">
        <f t="shared" si="34"/>
        <v>46</v>
      </c>
      <c r="AA171" s="59">
        <v>14</v>
      </c>
      <c r="AB171" s="59">
        <v>10</v>
      </c>
      <c r="AC171" s="59">
        <f>+BN_InfraMR[[#This Row],[Total Pasos Vehiculares a Nivel]]</f>
        <v>46</v>
      </c>
      <c r="AD171" s="217">
        <f t="shared" si="35"/>
        <v>70</v>
      </c>
      <c r="AE171" s="59">
        <v>1</v>
      </c>
      <c r="AF171" s="59">
        <v>9</v>
      </c>
      <c r="AG171" s="59">
        <v>53</v>
      </c>
      <c r="AH171" s="217">
        <f t="shared" si="45"/>
        <v>63</v>
      </c>
      <c r="AI171" s="62">
        <v>47</v>
      </c>
      <c r="AJ171" s="62">
        <v>7.32</v>
      </c>
      <c r="AK171" s="62">
        <v>0</v>
      </c>
      <c r="AL171" s="224">
        <f t="shared" si="36"/>
        <v>54.32</v>
      </c>
      <c r="AM171" s="59">
        <v>3</v>
      </c>
      <c r="AN171" s="59">
        <v>20</v>
      </c>
      <c r="AO171" s="59">
        <v>0</v>
      </c>
      <c r="AP171" s="230">
        <f t="shared" ref="AP171:AP182" si="46">SUM(AM171:AO171)</f>
        <v>23</v>
      </c>
      <c r="AQ171" s="59">
        <v>0</v>
      </c>
      <c r="AR171" s="59">
        <v>0</v>
      </c>
      <c r="AS171" s="59">
        <v>0</v>
      </c>
      <c r="AT171" s="230">
        <f t="shared" ref="AT171:AT182" si="47">SUM(AQ171:AS171)</f>
        <v>0</v>
      </c>
      <c r="AU171" s="59">
        <v>0</v>
      </c>
      <c r="AV171" s="59">
        <v>0</v>
      </c>
      <c r="AW171" s="59">
        <v>0</v>
      </c>
      <c r="AX171" s="230">
        <f t="shared" ref="AX171:AX182" si="48">SUM(AU171:AW171)</f>
        <v>0</v>
      </c>
      <c r="AY171" s="59">
        <v>70</v>
      </c>
      <c r="AZ171" s="59">
        <v>50</v>
      </c>
      <c r="BA171" s="59">
        <v>0</v>
      </c>
      <c r="BB171" s="59">
        <v>0</v>
      </c>
      <c r="BC171" s="230">
        <f>SUM(AY171:BB171)</f>
        <v>120</v>
      </c>
      <c r="BD171" s="380">
        <v>13</v>
      </c>
      <c r="BE171" s="59">
        <v>1</v>
      </c>
      <c r="BF171" s="59">
        <v>36</v>
      </c>
      <c r="BG171" s="239">
        <v>1000</v>
      </c>
    </row>
    <row r="172" spans="1:59">
      <c r="A172" s="59">
        <v>2007</v>
      </c>
      <c r="B172" s="59" t="s">
        <v>63</v>
      </c>
      <c r="C172" s="62">
        <v>2.0699999999999998</v>
      </c>
      <c r="D172" s="62">
        <v>52.25</v>
      </c>
      <c r="E172" s="62">
        <v>0</v>
      </c>
      <c r="F172" s="62">
        <v>0</v>
      </c>
      <c r="G172" s="207">
        <f t="shared" si="37"/>
        <v>54.32</v>
      </c>
      <c r="H172" s="207">
        <v>54.32</v>
      </c>
      <c r="I172" s="62">
        <v>51.944000000000003</v>
      </c>
      <c r="J172" s="62">
        <v>106.57</v>
      </c>
      <c r="K172" s="62">
        <v>26.26</v>
      </c>
      <c r="L172" s="62">
        <v>0</v>
      </c>
      <c r="M172" s="62">
        <v>0</v>
      </c>
      <c r="N172" s="192">
        <f>+BN_InfraMR[[#This Row],[A.03.1 -  Longitud de Vías de Explotación No Electrificadas Troncales y Ramales (vía principal) (km)]]+BN_InfraMR[[#This Row],[A.04.1 -  Longitud de Vías de Explotación Electrificadas Troncales y Ramales (vía principal) (km)]]</f>
        <v>106.57</v>
      </c>
      <c r="O172" s="207">
        <v>106.57</v>
      </c>
      <c r="P172" s="59">
        <v>15</v>
      </c>
      <c r="Q172" s="59">
        <v>7</v>
      </c>
      <c r="R172" s="59">
        <v>0</v>
      </c>
      <c r="S172" s="211">
        <f t="shared" si="33"/>
        <v>22</v>
      </c>
      <c r="T172" s="211">
        <v>22</v>
      </c>
      <c r="U172" s="59">
        <v>0</v>
      </c>
      <c r="V172" s="59">
        <v>43</v>
      </c>
      <c r="W172" s="59">
        <v>0</v>
      </c>
      <c r="X172" s="59">
        <v>3</v>
      </c>
      <c r="Y172" s="59">
        <v>0</v>
      </c>
      <c r="Z172" s="217">
        <f t="shared" si="34"/>
        <v>46</v>
      </c>
      <c r="AA172" s="59">
        <v>14</v>
      </c>
      <c r="AB172" s="59">
        <v>10</v>
      </c>
      <c r="AC172" s="59">
        <f>+BN_InfraMR[[#This Row],[Total Pasos Vehiculares a Nivel]]</f>
        <v>46</v>
      </c>
      <c r="AD172" s="217">
        <f t="shared" si="35"/>
        <v>70</v>
      </c>
      <c r="AE172" s="59">
        <v>1</v>
      </c>
      <c r="AF172" s="59">
        <v>9</v>
      </c>
      <c r="AG172" s="59">
        <v>53</v>
      </c>
      <c r="AH172" s="217">
        <f t="shared" si="45"/>
        <v>63</v>
      </c>
      <c r="AI172" s="62">
        <v>47</v>
      </c>
      <c r="AJ172" s="62">
        <v>7.32</v>
      </c>
      <c r="AK172" s="62">
        <v>0</v>
      </c>
      <c r="AL172" s="224">
        <f t="shared" si="36"/>
        <v>54.32</v>
      </c>
      <c r="AM172" s="59">
        <v>3</v>
      </c>
      <c r="AN172" s="59">
        <v>20</v>
      </c>
      <c r="AO172" s="59">
        <v>0</v>
      </c>
      <c r="AP172" s="230">
        <f t="shared" si="46"/>
        <v>23</v>
      </c>
      <c r="AQ172" s="59">
        <v>0</v>
      </c>
      <c r="AR172" s="59">
        <v>0</v>
      </c>
      <c r="AS172" s="59">
        <v>0</v>
      </c>
      <c r="AT172" s="230">
        <f t="shared" si="47"/>
        <v>0</v>
      </c>
      <c r="AU172" s="59">
        <v>0</v>
      </c>
      <c r="AV172" s="59">
        <v>0</v>
      </c>
      <c r="AW172" s="59">
        <v>0</v>
      </c>
      <c r="AX172" s="230">
        <f t="shared" si="48"/>
        <v>0</v>
      </c>
      <c r="AY172" s="59">
        <v>70</v>
      </c>
      <c r="AZ172" s="59">
        <v>50</v>
      </c>
      <c r="BA172" s="59">
        <v>0</v>
      </c>
      <c r="BB172" s="59">
        <v>0</v>
      </c>
      <c r="BC172" s="230">
        <f>SUM(AY172:BB172)</f>
        <v>120</v>
      </c>
      <c r="BD172" s="380">
        <v>13</v>
      </c>
      <c r="BE172" s="59">
        <v>1</v>
      </c>
      <c r="BF172" s="59">
        <v>36</v>
      </c>
      <c r="BG172" s="239">
        <v>1000</v>
      </c>
    </row>
    <row r="173" spans="1:59">
      <c r="A173" s="59">
        <v>2007</v>
      </c>
      <c r="B173" s="59" t="s">
        <v>64</v>
      </c>
      <c r="C173" s="62">
        <v>2.0699999999999998</v>
      </c>
      <c r="D173" s="62">
        <v>52.25</v>
      </c>
      <c r="E173" s="62">
        <v>0</v>
      </c>
      <c r="F173" s="62">
        <v>0</v>
      </c>
      <c r="G173" s="207">
        <f t="shared" si="37"/>
        <v>54.32</v>
      </c>
      <c r="H173" s="207">
        <v>54.32</v>
      </c>
      <c r="I173" s="62">
        <v>51.944000000000003</v>
      </c>
      <c r="J173" s="62">
        <v>106.57</v>
      </c>
      <c r="K173" s="62">
        <v>26.26</v>
      </c>
      <c r="L173" s="62">
        <v>0</v>
      </c>
      <c r="M173" s="62">
        <v>0</v>
      </c>
      <c r="N173" s="192">
        <f>+BN_InfraMR[[#This Row],[A.03.1 -  Longitud de Vías de Explotación No Electrificadas Troncales y Ramales (vía principal) (km)]]+BN_InfraMR[[#This Row],[A.04.1 -  Longitud de Vías de Explotación Electrificadas Troncales y Ramales (vía principal) (km)]]</f>
        <v>106.57</v>
      </c>
      <c r="O173" s="207">
        <v>106.57</v>
      </c>
      <c r="P173" s="59">
        <v>15</v>
      </c>
      <c r="Q173" s="59">
        <v>7</v>
      </c>
      <c r="R173" s="59">
        <v>0</v>
      </c>
      <c r="S173" s="211">
        <f t="shared" si="33"/>
        <v>22</v>
      </c>
      <c r="T173" s="211">
        <v>22</v>
      </c>
      <c r="U173" s="59">
        <v>0</v>
      </c>
      <c r="V173" s="59">
        <v>43</v>
      </c>
      <c r="W173" s="59">
        <v>0</v>
      </c>
      <c r="X173" s="59">
        <v>3</v>
      </c>
      <c r="Y173" s="59">
        <v>0</v>
      </c>
      <c r="Z173" s="217">
        <f t="shared" si="34"/>
        <v>46</v>
      </c>
      <c r="AA173" s="59">
        <v>14</v>
      </c>
      <c r="AB173" s="59">
        <v>10</v>
      </c>
      <c r="AC173" s="59">
        <f>+BN_InfraMR[[#This Row],[Total Pasos Vehiculares a Nivel]]</f>
        <v>46</v>
      </c>
      <c r="AD173" s="217">
        <f t="shared" si="35"/>
        <v>70</v>
      </c>
      <c r="AE173" s="59">
        <v>1</v>
      </c>
      <c r="AF173" s="59">
        <v>9</v>
      </c>
      <c r="AG173" s="59">
        <v>53</v>
      </c>
      <c r="AH173" s="217">
        <f t="shared" si="45"/>
        <v>63</v>
      </c>
      <c r="AI173" s="62">
        <v>47</v>
      </c>
      <c r="AJ173" s="62">
        <v>7.32</v>
      </c>
      <c r="AK173" s="62">
        <v>0</v>
      </c>
      <c r="AL173" s="224">
        <f t="shared" si="36"/>
        <v>54.32</v>
      </c>
      <c r="AM173" s="59">
        <v>3</v>
      </c>
      <c r="AN173" s="59">
        <v>20</v>
      </c>
      <c r="AO173" s="59">
        <v>0</v>
      </c>
      <c r="AP173" s="230">
        <f t="shared" si="46"/>
        <v>23</v>
      </c>
      <c r="AQ173" s="59">
        <v>0</v>
      </c>
      <c r="AR173" s="59">
        <v>0</v>
      </c>
      <c r="AS173" s="59">
        <v>0</v>
      </c>
      <c r="AT173" s="230">
        <f t="shared" si="47"/>
        <v>0</v>
      </c>
      <c r="AU173" s="59">
        <v>0</v>
      </c>
      <c r="AV173" s="59">
        <v>0</v>
      </c>
      <c r="AW173" s="59">
        <v>0</v>
      </c>
      <c r="AX173" s="230">
        <f t="shared" si="48"/>
        <v>0</v>
      </c>
      <c r="AY173" s="59">
        <v>70</v>
      </c>
      <c r="AZ173" s="59">
        <v>50</v>
      </c>
      <c r="BA173" s="59">
        <v>0</v>
      </c>
      <c r="BB173" s="59">
        <v>0</v>
      </c>
      <c r="BC173" s="230">
        <f>SUM(AY173:BB173)</f>
        <v>120</v>
      </c>
      <c r="BD173" s="380">
        <v>13</v>
      </c>
      <c r="BE173" s="59">
        <v>1</v>
      </c>
      <c r="BF173" s="59">
        <v>36</v>
      </c>
      <c r="BG173" s="239">
        <v>1000</v>
      </c>
    </row>
    <row r="174" spans="1:59">
      <c r="A174" s="59">
        <v>2007</v>
      </c>
      <c r="B174" s="59" t="s">
        <v>65</v>
      </c>
      <c r="C174" s="62">
        <v>2.0699999999999998</v>
      </c>
      <c r="D174" s="62">
        <v>52.25</v>
      </c>
      <c r="E174" s="62">
        <v>0</v>
      </c>
      <c r="F174" s="62">
        <v>0</v>
      </c>
      <c r="G174" s="207">
        <f t="shared" si="37"/>
        <v>54.32</v>
      </c>
      <c r="H174" s="207">
        <v>54.32</v>
      </c>
      <c r="I174" s="62">
        <v>51.944000000000003</v>
      </c>
      <c r="J174" s="62">
        <v>106.57</v>
      </c>
      <c r="K174" s="62">
        <v>26.26</v>
      </c>
      <c r="L174" s="62">
        <v>0</v>
      </c>
      <c r="M174" s="62">
        <v>0</v>
      </c>
      <c r="N174" s="192">
        <f>+BN_InfraMR[[#This Row],[A.03.1 -  Longitud de Vías de Explotación No Electrificadas Troncales y Ramales (vía principal) (km)]]+BN_InfraMR[[#This Row],[A.04.1 -  Longitud de Vías de Explotación Electrificadas Troncales y Ramales (vía principal) (km)]]</f>
        <v>106.57</v>
      </c>
      <c r="O174" s="207">
        <v>106.57</v>
      </c>
      <c r="P174" s="59">
        <v>15</v>
      </c>
      <c r="Q174" s="59">
        <v>7</v>
      </c>
      <c r="R174" s="59">
        <v>0</v>
      </c>
      <c r="S174" s="211">
        <f t="shared" si="33"/>
        <v>22</v>
      </c>
      <c r="T174" s="211">
        <v>22</v>
      </c>
      <c r="U174" s="59">
        <v>0</v>
      </c>
      <c r="V174" s="59">
        <v>43</v>
      </c>
      <c r="W174" s="59">
        <v>0</v>
      </c>
      <c r="X174" s="59">
        <v>3</v>
      </c>
      <c r="Y174" s="59">
        <v>0</v>
      </c>
      <c r="Z174" s="217">
        <f t="shared" si="34"/>
        <v>46</v>
      </c>
      <c r="AA174" s="59">
        <v>14</v>
      </c>
      <c r="AB174" s="59">
        <v>10</v>
      </c>
      <c r="AC174" s="59">
        <f>+BN_InfraMR[[#This Row],[Total Pasos Vehiculares a Nivel]]</f>
        <v>46</v>
      </c>
      <c r="AD174" s="217">
        <f t="shared" si="35"/>
        <v>70</v>
      </c>
      <c r="AE174" s="59">
        <v>1</v>
      </c>
      <c r="AF174" s="59">
        <v>9</v>
      </c>
      <c r="AG174" s="59">
        <v>53</v>
      </c>
      <c r="AH174" s="217">
        <f t="shared" si="45"/>
        <v>63</v>
      </c>
      <c r="AI174" s="62">
        <v>47</v>
      </c>
      <c r="AJ174" s="62">
        <v>7.32</v>
      </c>
      <c r="AK174" s="62">
        <v>0</v>
      </c>
      <c r="AL174" s="224">
        <f t="shared" si="36"/>
        <v>54.32</v>
      </c>
      <c r="AM174" s="59">
        <v>3</v>
      </c>
      <c r="AN174" s="59">
        <v>20</v>
      </c>
      <c r="AO174" s="59">
        <v>0</v>
      </c>
      <c r="AP174" s="230">
        <f t="shared" si="46"/>
        <v>23</v>
      </c>
      <c r="AQ174" s="59">
        <v>0</v>
      </c>
      <c r="AR174" s="59">
        <v>0</v>
      </c>
      <c r="AS174" s="59">
        <v>0</v>
      </c>
      <c r="AT174" s="230">
        <f t="shared" si="47"/>
        <v>0</v>
      </c>
      <c r="AU174" s="59">
        <v>0</v>
      </c>
      <c r="AV174" s="59">
        <v>0</v>
      </c>
      <c r="AW174" s="59">
        <v>0</v>
      </c>
      <c r="AX174" s="230">
        <f t="shared" si="48"/>
        <v>0</v>
      </c>
      <c r="AY174" s="59">
        <v>70</v>
      </c>
      <c r="AZ174" s="59">
        <v>50</v>
      </c>
      <c r="BA174" s="59">
        <v>0</v>
      </c>
      <c r="BB174" s="59">
        <v>0</v>
      </c>
      <c r="BC174" s="230">
        <f>SUM(AY174:BB174)</f>
        <v>120</v>
      </c>
      <c r="BD174" s="380">
        <v>13</v>
      </c>
      <c r="BE174" s="59">
        <v>1</v>
      </c>
      <c r="BF174" s="59">
        <v>36</v>
      </c>
      <c r="BG174" s="239">
        <v>1000</v>
      </c>
    </row>
    <row r="175" spans="1:59">
      <c r="A175" s="59">
        <v>2007</v>
      </c>
      <c r="B175" s="59" t="s">
        <v>66</v>
      </c>
      <c r="C175" s="62">
        <v>2.0699999999999998</v>
      </c>
      <c r="D175" s="62">
        <v>52.25</v>
      </c>
      <c r="E175" s="62">
        <v>0</v>
      </c>
      <c r="F175" s="62">
        <v>0</v>
      </c>
      <c r="G175" s="207">
        <f t="shared" si="37"/>
        <v>54.32</v>
      </c>
      <c r="H175" s="207">
        <v>54.32</v>
      </c>
      <c r="I175" s="62">
        <v>51.944000000000003</v>
      </c>
      <c r="J175" s="62">
        <v>106.57</v>
      </c>
      <c r="K175" s="62">
        <v>26.26</v>
      </c>
      <c r="L175" s="62">
        <v>0</v>
      </c>
      <c r="M175" s="62">
        <v>0</v>
      </c>
      <c r="N175" s="192">
        <f>+BN_InfraMR[[#This Row],[A.03.1 -  Longitud de Vías de Explotación No Electrificadas Troncales y Ramales (vía principal) (km)]]+BN_InfraMR[[#This Row],[A.04.1 -  Longitud de Vías de Explotación Electrificadas Troncales y Ramales (vía principal) (km)]]</f>
        <v>106.57</v>
      </c>
      <c r="O175" s="207">
        <v>106.57</v>
      </c>
      <c r="P175" s="59">
        <v>15</v>
      </c>
      <c r="Q175" s="59">
        <v>7</v>
      </c>
      <c r="R175" s="59">
        <v>0</v>
      </c>
      <c r="S175" s="211">
        <f t="shared" si="33"/>
        <v>22</v>
      </c>
      <c r="T175" s="211">
        <v>22</v>
      </c>
      <c r="U175" s="59">
        <v>0</v>
      </c>
      <c r="V175" s="59">
        <v>43</v>
      </c>
      <c r="W175" s="59">
        <v>0</v>
      </c>
      <c r="X175" s="59">
        <v>3</v>
      </c>
      <c r="Y175" s="59">
        <v>0</v>
      </c>
      <c r="Z175" s="217">
        <f t="shared" si="34"/>
        <v>46</v>
      </c>
      <c r="AA175" s="59">
        <v>14</v>
      </c>
      <c r="AB175" s="59">
        <v>10</v>
      </c>
      <c r="AC175" s="59">
        <f>+BN_InfraMR[[#This Row],[Total Pasos Vehiculares a Nivel]]</f>
        <v>46</v>
      </c>
      <c r="AD175" s="217">
        <f t="shared" si="35"/>
        <v>70</v>
      </c>
      <c r="AE175" s="59">
        <v>1</v>
      </c>
      <c r="AF175" s="59">
        <v>9</v>
      </c>
      <c r="AG175" s="59">
        <v>53</v>
      </c>
      <c r="AH175" s="217">
        <f t="shared" si="45"/>
        <v>63</v>
      </c>
      <c r="AI175" s="62">
        <v>47</v>
      </c>
      <c r="AJ175" s="62">
        <v>7.32</v>
      </c>
      <c r="AK175" s="62">
        <v>0</v>
      </c>
      <c r="AL175" s="224">
        <f t="shared" si="36"/>
        <v>54.32</v>
      </c>
      <c r="AM175" s="59">
        <v>3</v>
      </c>
      <c r="AN175" s="59">
        <v>20</v>
      </c>
      <c r="AO175" s="59">
        <v>0</v>
      </c>
      <c r="AP175" s="230">
        <f t="shared" si="46"/>
        <v>23</v>
      </c>
      <c r="AQ175" s="59">
        <v>0</v>
      </c>
      <c r="AR175" s="59">
        <v>0</v>
      </c>
      <c r="AS175" s="59">
        <v>0</v>
      </c>
      <c r="AT175" s="230">
        <f t="shared" si="47"/>
        <v>0</v>
      </c>
      <c r="AU175" s="59">
        <v>0</v>
      </c>
      <c r="AV175" s="59">
        <v>0</v>
      </c>
      <c r="AW175" s="59">
        <v>0</v>
      </c>
      <c r="AX175" s="230">
        <f t="shared" si="48"/>
        <v>0</v>
      </c>
      <c r="AY175" s="59">
        <v>70</v>
      </c>
      <c r="AZ175" s="59">
        <v>50</v>
      </c>
      <c r="BA175" s="59">
        <v>0</v>
      </c>
      <c r="BB175" s="59">
        <v>0</v>
      </c>
      <c r="BC175" s="230">
        <f>SUM(AY175:BB175)</f>
        <v>120</v>
      </c>
      <c r="BD175" s="380">
        <v>13</v>
      </c>
      <c r="BE175" s="59">
        <v>1</v>
      </c>
      <c r="BF175" s="59">
        <v>36</v>
      </c>
      <c r="BG175" s="239">
        <v>1000</v>
      </c>
    </row>
    <row r="176" spans="1:59">
      <c r="A176" s="59">
        <v>2007</v>
      </c>
      <c r="B176" s="59" t="s">
        <v>67</v>
      </c>
      <c r="C176" s="62">
        <v>2.0699999999999998</v>
      </c>
      <c r="D176" s="62">
        <v>52.25</v>
      </c>
      <c r="E176" s="62">
        <v>0</v>
      </c>
      <c r="F176" s="62">
        <v>0</v>
      </c>
      <c r="G176" s="207">
        <f t="shared" si="37"/>
        <v>54.32</v>
      </c>
      <c r="H176" s="207">
        <v>54.32</v>
      </c>
      <c r="I176" s="62">
        <v>51.944000000000003</v>
      </c>
      <c r="J176" s="62">
        <v>106.57</v>
      </c>
      <c r="K176" s="62">
        <v>26.26</v>
      </c>
      <c r="L176" s="62">
        <v>0</v>
      </c>
      <c r="M176" s="62">
        <v>0</v>
      </c>
      <c r="N176" s="192">
        <f>+BN_InfraMR[[#This Row],[A.03.1 -  Longitud de Vías de Explotación No Electrificadas Troncales y Ramales (vía principal) (km)]]+BN_InfraMR[[#This Row],[A.04.1 -  Longitud de Vías de Explotación Electrificadas Troncales y Ramales (vía principal) (km)]]</f>
        <v>106.57</v>
      </c>
      <c r="O176" s="207">
        <v>106.57</v>
      </c>
      <c r="P176" s="59">
        <v>15</v>
      </c>
      <c r="Q176" s="59">
        <v>7</v>
      </c>
      <c r="R176" s="59">
        <v>0</v>
      </c>
      <c r="S176" s="211">
        <f t="shared" si="33"/>
        <v>22</v>
      </c>
      <c r="T176" s="211">
        <v>22</v>
      </c>
      <c r="U176" s="59">
        <v>0</v>
      </c>
      <c r="V176" s="59">
        <v>43</v>
      </c>
      <c r="W176" s="59">
        <v>0</v>
      </c>
      <c r="X176" s="59">
        <v>3</v>
      </c>
      <c r="Y176" s="59">
        <v>0</v>
      </c>
      <c r="Z176" s="217">
        <f t="shared" si="34"/>
        <v>46</v>
      </c>
      <c r="AA176" s="59">
        <v>14</v>
      </c>
      <c r="AB176" s="59">
        <v>10</v>
      </c>
      <c r="AC176" s="59">
        <f>+BN_InfraMR[[#This Row],[Total Pasos Vehiculares a Nivel]]</f>
        <v>46</v>
      </c>
      <c r="AD176" s="217">
        <f t="shared" si="35"/>
        <v>70</v>
      </c>
      <c r="AE176" s="59">
        <v>1</v>
      </c>
      <c r="AF176" s="59">
        <v>9</v>
      </c>
      <c r="AG176" s="59">
        <v>53</v>
      </c>
      <c r="AH176" s="217">
        <f t="shared" si="45"/>
        <v>63</v>
      </c>
      <c r="AI176" s="62">
        <v>47</v>
      </c>
      <c r="AJ176" s="62">
        <v>7.32</v>
      </c>
      <c r="AK176" s="62">
        <v>0</v>
      </c>
      <c r="AL176" s="224">
        <f t="shared" si="36"/>
        <v>54.32</v>
      </c>
      <c r="AM176" s="59">
        <v>3</v>
      </c>
      <c r="AN176" s="59">
        <v>20</v>
      </c>
      <c r="AO176" s="59">
        <v>0</v>
      </c>
      <c r="AP176" s="230">
        <f t="shared" si="46"/>
        <v>23</v>
      </c>
      <c r="AQ176" s="59">
        <v>0</v>
      </c>
      <c r="AR176" s="59">
        <v>0</v>
      </c>
      <c r="AS176" s="59">
        <v>0</v>
      </c>
      <c r="AT176" s="230">
        <f t="shared" si="47"/>
        <v>0</v>
      </c>
      <c r="AU176" s="59">
        <v>0</v>
      </c>
      <c r="AV176" s="59">
        <v>0</v>
      </c>
      <c r="AW176" s="59">
        <v>0</v>
      </c>
      <c r="AX176" s="230">
        <f t="shared" si="48"/>
        <v>0</v>
      </c>
      <c r="AY176" s="59">
        <v>70</v>
      </c>
      <c r="AZ176" s="59">
        <v>50</v>
      </c>
      <c r="BA176" s="59">
        <v>0</v>
      </c>
      <c r="BB176" s="59">
        <v>0</v>
      </c>
      <c r="BC176" s="230">
        <f>SUM(AY176:BB176)</f>
        <v>120</v>
      </c>
      <c r="BD176" s="380">
        <v>13</v>
      </c>
      <c r="BE176" s="59">
        <v>1</v>
      </c>
      <c r="BF176" s="59">
        <v>36</v>
      </c>
      <c r="BG176" s="239">
        <v>1000</v>
      </c>
    </row>
    <row r="177" spans="1:59">
      <c r="A177" s="59">
        <v>2007</v>
      </c>
      <c r="B177" s="59" t="s">
        <v>68</v>
      </c>
      <c r="C177" s="62">
        <v>2.0699999999999998</v>
      </c>
      <c r="D177" s="62">
        <v>52.25</v>
      </c>
      <c r="E177" s="62">
        <v>0</v>
      </c>
      <c r="F177" s="62">
        <v>0</v>
      </c>
      <c r="G177" s="207">
        <f t="shared" si="37"/>
        <v>54.32</v>
      </c>
      <c r="H177" s="207">
        <v>54.32</v>
      </c>
      <c r="I177" s="62">
        <v>51.944000000000003</v>
      </c>
      <c r="J177" s="62">
        <v>106.57</v>
      </c>
      <c r="K177" s="62">
        <v>26.26</v>
      </c>
      <c r="L177" s="62">
        <v>0</v>
      </c>
      <c r="M177" s="62">
        <v>0</v>
      </c>
      <c r="N177" s="192">
        <f>+BN_InfraMR[[#This Row],[A.03.1 -  Longitud de Vías de Explotación No Electrificadas Troncales y Ramales (vía principal) (km)]]+BN_InfraMR[[#This Row],[A.04.1 -  Longitud de Vías de Explotación Electrificadas Troncales y Ramales (vía principal) (km)]]</f>
        <v>106.57</v>
      </c>
      <c r="O177" s="207">
        <v>106.57</v>
      </c>
      <c r="P177" s="59">
        <v>15</v>
      </c>
      <c r="Q177" s="59">
        <v>7</v>
      </c>
      <c r="R177" s="59">
        <v>0</v>
      </c>
      <c r="S177" s="211">
        <f t="shared" si="33"/>
        <v>22</v>
      </c>
      <c r="T177" s="211">
        <v>22</v>
      </c>
      <c r="U177" s="59">
        <v>0</v>
      </c>
      <c r="V177" s="59">
        <v>43</v>
      </c>
      <c r="W177" s="59">
        <v>0</v>
      </c>
      <c r="X177" s="59">
        <v>3</v>
      </c>
      <c r="Y177" s="59">
        <v>0</v>
      </c>
      <c r="Z177" s="217">
        <f t="shared" si="34"/>
        <v>46</v>
      </c>
      <c r="AA177" s="59">
        <v>14</v>
      </c>
      <c r="AB177" s="59">
        <v>10</v>
      </c>
      <c r="AC177" s="59">
        <f>+BN_InfraMR[[#This Row],[Total Pasos Vehiculares a Nivel]]</f>
        <v>46</v>
      </c>
      <c r="AD177" s="217">
        <f t="shared" si="35"/>
        <v>70</v>
      </c>
      <c r="AE177" s="59">
        <v>1</v>
      </c>
      <c r="AF177" s="59">
        <v>9</v>
      </c>
      <c r="AG177" s="59">
        <v>53</v>
      </c>
      <c r="AH177" s="217">
        <f t="shared" si="45"/>
        <v>63</v>
      </c>
      <c r="AI177" s="62">
        <v>47</v>
      </c>
      <c r="AJ177" s="62">
        <v>7.32</v>
      </c>
      <c r="AK177" s="62">
        <v>0</v>
      </c>
      <c r="AL177" s="224">
        <f t="shared" si="36"/>
        <v>54.32</v>
      </c>
      <c r="AM177" s="59">
        <v>3</v>
      </c>
      <c r="AN177" s="59">
        <v>20</v>
      </c>
      <c r="AO177" s="59">
        <v>0</v>
      </c>
      <c r="AP177" s="230">
        <f t="shared" si="46"/>
        <v>23</v>
      </c>
      <c r="AQ177" s="59">
        <v>0</v>
      </c>
      <c r="AR177" s="59">
        <v>0</v>
      </c>
      <c r="AS177" s="59">
        <v>0</v>
      </c>
      <c r="AT177" s="230">
        <f t="shared" si="47"/>
        <v>0</v>
      </c>
      <c r="AU177" s="59">
        <v>0</v>
      </c>
      <c r="AV177" s="59">
        <v>0</v>
      </c>
      <c r="AW177" s="59">
        <v>0</v>
      </c>
      <c r="AX177" s="230">
        <f t="shared" si="48"/>
        <v>0</v>
      </c>
      <c r="AY177" s="59">
        <v>70</v>
      </c>
      <c r="AZ177" s="59">
        <v>50</v>
      </c>
      <c r="BA177" s="59">
        <v>0</v>
      </c>
      <c r="BB177" s="59">
        <v>0</v>
      </c>
      <c r="BC177" s="230">
        <f>SUM(AY177:BB177)</f>
        <v>120</v>
      </c>
      <c r="BD177" s="380">
        <v>13</v>
      </c>
      <c r="BE177" s="59">
        <v>1</v>
      </c>
      <c r="BF177" s="59">
        <v>36</v>
      </c>
      <c r="BG177" s="239">
        <v>1000</v>
      </c>
    </row>
    <row r="178" spans="1:59">
      <c r="A178" s="59">
        <v>2007</v>
      </c>
      <c r="B178" s="59" t="s">
        <v>69</v>
      </c>
      <c r="C178" s="62">
        <v>2.0699999999999998</v>
      </c>
      <c r="D178" s="62">
        <v>52.25</v>
      </c>
      <c r="E178" s="62">
        <v>0</v>
      </c>
      <c r="F178" s="62">
        <v>0</v>
      </c>
      <c r="G178" s="207">
        <f t="shared" si="37"/>
        <v>54.32</v>
      </c>
      <c r="H178" s="207">
        <v>54.32</v>
      </c>
      <c r="I178" s="62">
        <v>51.944000000000003</v>
      </c>
      <c r="J178" s="62">
        <v>106.57</v>
      </c>
      <c r="K178" s="62">
        <v>26.26</v>
      </c>
      <c r="L178" s="62">
        <v>0</v>
      </c>
      <c r="M178" s="62">
        <v>0</v>
      </c>
      <c r="N178" s="192">
        <f>+BN_InfraMR[[#This Row],[A.03.1 -  Longitud de Vías de Explotación No Electrificadas Troncales y Ramales (vía principal) (km)]]+BN_InfraMR[[#This Row],[A.04.1 -  Longitud de Vías de Explotación Electrificadas Troncales y Ramales (vía principal) (km)]]</f>
        <v>106.57</v>
      </c>
      <c r="O178" s="207">
        <v>106.57</v>
      </c>
      <c r="P178" s="59">
        <v>15</v>
      </c>
      <c r="Q178" s="59">
        <v>7</v>
      </c>
      <c r="R178" s="59">
        <v>0</v>
      </c>
      <c r="S178" s="211">
        <f t="shared" si="33"/>
        <v>22</v>
      </c>
      <c r="T178" s="211">
        <v>22</v>
      </c>
      <c r="U178" s="59">
        <v>0</v>
      </c>
      <c r="V178" s="59">
        <v>43</v>
      </c>
      <c r="W178" s="59">
        <v>0</v>
      </c>
      <c r="X178" s="59">
        <v>3</v>
      </c>
      <c r="Y178" s="59">
        <v>0</v>
      </c>
      <c r="Z178" s="217">
        <f t="shared" si="34"/>
        <v>46</v>
      </c>
      <c r="AA178" s="59">
        <v>14</v>
      </c>
      <c r="AB178" s="59">
        <v>10</v>
      </c>
      <c r="AC178" s="59">
        <f>+BN_InfraMR[[#This Row],[Total Pasos Vehiculares a Nivel]]</f>
        <v>46</v>
      </c>
      <c r="AD178" s="217">
        <f t="shared" si="35"/>
        <v>70</v>
      </c>
      <c r="AE178" s="59">
        <v>1</v>
      </c>
      <c r="AF178" s="59">
        <v>9</v>
      </c>
      <c r="AG178" s="59">
        <v>53</v>
      </c>
      <c r="AH178" s="217">
        <f t="shared" si="45"/>
        <v>63</v>
      </c>
      <c r="AI178" s="62">
        <v>47</v>
      </c>
      <c r="AJ178" s="62">
        <v>7.32</v>
      </c>
      <c r="AK178" s="62">
        <v>0</v>
      </c>
      <c r="AL178" s="224">
        <f t="shared" si="36"/>
        <v>54.32</v>
      </c>
      <c r="AM178" s="59">
        <v>3</v>
      </c>
      <c r="AN178" s="59">
        <v>20</v>
      </c>
      <c r="AO178" s="59">
        <v>0</v>
      </c>
      <c r="AP178" s="230">
        <f t="shared" si="46"/>
        <v>23</v>
      </c>
      <c r="AQ178" s="59">
        <v>0</v>
      </c>
      <c r="AR178" s="59">
        <v>0</v>
      </c>
      <c r="AS178" s="59">
        <v>0</v>
      </c>
      <c r="AT178" s="230">
        <f t="shared" si="47"/>
        <v>0</v>
      </c>
      <c r="AU178" s="59">
        <v>0</v>
      </c>
      <c r="AV178" s="59">
        <v>0</v>
      </c>
      <c r="AW178" s="59">
        <v>0</v>
      </c>
      <c r="AX178" s="230">
        <f t="shared" si="48"/>
        <v>0</v>
      </c>
      <c r="AY178" s="59">
        <v>70</v>
      </c>
      <c r="AZ178" s="59">
        <v>50</v>
      </c>
      <c r="BA178" s="59">
        <v>0</v>
      </c>
      <c r="BB178" s="59">
        <v>0</v>
      </c>
      <c r="BC178" s="230">
        <f>SUM(AY178:BB178)</f>
        <v>120</v>
      </c>
      <c r="BD178" s="380">
        <v>13</v>
      </c>
      <c r="BE178" s="59">
        <v>1</v>
      </c>
      <c r="BF178" s="59">
        <v>36</v>
      </c>
      <c r="BG178" s="239">
        <v>1000</v>
      </c>
    </row>
    <row r="179" spans="1:59">
      <c r="A179" s="59">
        <v>2007</v>
      </c>
      <c r="B179" s="59" t="s">
        <v>70</v>
      </c>
      <c r="C179" s="62">
        <v>2.0699999999999998</v>
      </c>
      <c r="D179" s="62">
        <v>52.25</v>
      </c>
      <c r="E179" s="62">
        <v>0</v>
      </c>
      <c r="F179" s="62">
        <v>0</v>
      </c>
      <c r="G179" s="207">
        <f t="shared" si="37"/>
        <v>54.32</v>
      </c>
      <c r="H179" s="207">
        <v>54.32</v>
      </c>
      <c r="I179" s="62">
        <v>51.944000000000003</v>
      </c>
      <c r="J179" s="62">
        <v>106.57</v>
      </c>
      <c r="K179" s="62">
        <v>26.26</v>
      </c>
      <c r="L179" s="62">
        <v>0</v>
      </c>
      <c r="M179" s="62">
        <v>0</v>
      </c>
      <c r="N179" s="192">
        <f>+BN_InfraMR[[#This Row],[A.03.1 -  Longitud de Vías de Explotación No Electrificadas Troncales y Ramales (vía principal) (km)]]+BN_InfraMR[[#This Row],[A.04.1 -  Longitud de Vías de Explotación Electrificadas Troncales y Ramales (vía principal) (km)]]</f>
        <v>106.57</v>
      </c>
      <c r="O179" s="207">
        <v>106.57</v>
      </c>
      <c r="P179" s="59">
        <v>15</v>
      </c>
      <c r="Q179" s="59">
        <v>7</v>
      </c>
      <c r="R179" s="59">
        <v>0</v>
      </c>
      <c r="S179" s="211">
        <f t="shared" si="33"/>
        <v>22</v>
      </c>
      <c r="T179" s="211">
        <v>22</v>
      </c>
      <c r="U179" s="59">
        <v>0</v>
      </c>
      <c r="V179" s="59">
        <v>43</v>
      </c>
      <c r="W179" s="59">
        <v>0</v>
      </c>
      <c r="X179" s="59">
        <v>3</v>
      </c>
      <c r="Y179" s="59">
        <v>0</v>
      </c>
      <c r="Z179" s="217">
        <f t="shared" si="34"/>
        <v>46</v>
      </c>
      <c r="AA179" s="59">
        <v>14</v>
      </c>
      <c r="AB179" s="59">
        <v>10</v>
      </c>
      <c r="AC179" s="59">
        <f>+BN_InfraMR[[#This Row],[Total Pasos Vehiculares a Nivel]]</f>
        <v>46</v>
      </c>
      <c r="AD179" s="217">
        <f t="shared" si="35"/>
        <v>70</v>
      </c>
      <c r="AE179" s="59">
        <v>1</v>
      </c>
      <c r="AF179" s="59">
        <v>9</v>
      </c>
      <c r="AG179" s="59">
        <v>53</v>
      </c>
      <c r="AH179" s="217">
        <f t="shared" si="45"/>
        <v>63</v>
      </c>
      <c r="AI179" s="62">
        <v>47</v>
      </c>
      <c r="AJ179" s="62">
        <v>7.32</v>
      </c>
      <c r="AK179" s="62">
        <v>0</v>
      </c>
      <c r="AL179" s="224">
        <f t="shared" si="36"/>
        <v>54.32</v>
      </c>
      <c r="AM179" s="59">
        <v>3</v>
      </c>
      <c r="AN179" s="59">
        <v>20</v>
      </c>
      <c r="AO179" s="59">
        <v>0</v>
      </c>
      <c r="AP179" s="230">
        <f t="shared" si="46"/>
        <v>23</v>
      </c>
      <c r="AQ179" s="59">
        <v>0</v>
      </c>
      <c r="AR179" s="59">
        <v>0</v>
      </c>
      <c r="AS179" s="59">
        <v>0</v>
      </c>
      <c r="AT179" s="230">
        <f t="shared" si="47"/>
        <v>0</v>
      </c>
      <c r="AU179" s="59">
        <v>0</v>
      </c>
      <c r="AV179" s="59">
        <v>0</v>
      </c>
      <c r="AW179" s="59">
        <v>0</v>
      </c>
      <c r="AX179" s="230">
        <f t="shared" si="48"/>
        <v>0</v>
      </c>
      <c r="AY179" s="59">
        <v>70</v>
      </c>
      <c r="AZ179" s="59">
        <v>50</v>
      </c>
      <c r="BA179" s="59">
        <v>0</v>
      </c>
      <c r="BB179" s="59">
        <v>0</v>
      </c>
      <c r="BC179" s="230">
        <f>SUM(AY179:BB179)</f>
        <v>120</v>
      </c>
      <c r="BD179" s="380">
        <v>13</v>
      </c>
      <c r="BE179" s="59">
        <v>1</v>
      </c>
      <c r="BF179" s="59">
        <v>36</v>
      </c>
      <c r="BG179" s="239">
        <v>1000</v>
      </c>
    </row>
    <row r="180" spans="1:59">
      <c r="A180" s="59">
        <v>2007</v>
      </c>
      <c r="B180" s="59" t="s">
        <v>71</v>
      </c>
      <c r="C180" s="62">
        <v>2.0699999999999998</v>
      </c>
      <c r="D180" s="62">
        <v>52.25</v>
      </c>
      <c r="E180" s="62">
        <v>0</v>
      </c>
      <c r="F180" s="62">
        <v>0</v>
      </c>
      <c r="G180" s="207">
        <f t="shared" si="37"/>
        <v>54.32</v>
      </c>
      <c r="H180" s="207">
        <v>54.32</v>
      </c>
      <c r="I180" s="62">
        <v>51.944000000000003</v>
      </c>
      <c r="J180" s="62">
        <v>106.57</v>
      </c>
      <c r="K180" s="62">
        <v>26.26</v>
      </c>
      <c r="L180" s="62">
        <v>0</v>
      </c>
      <c r="M180" s="62">
        <v>0</v>
      </c>
      <c r="N180" s="192">
        <f>+BN_InfraMR[[#This Row],[A.03.1 -  Longitud de Vías de Explotación No Electrificadas Troncales y Ramales (vía principal) (km)]]+BN_InfraMR[[#This Row],[A.04.1 -  Longitud de Vías de Explotación Electrificadas Troncales y Ramales (vía principal) (km)]]</f>
        <v>106.57</v>
      </c>
      <c r="O180" s="207">
        <v>106.57</v>
      </c>
      <c r="P180" s="59">
        <v>15</v>
      </c>
      <c r="Q180" s="59">
        <v>7</v>
      </c>
      <c r="R180" s="59">
        <v>0</v>
      </c>
      <c r="S180" s="211">
        <f t="shared" si="33"/>
        <v>22</v>
      </c>
      <c r="T180" s="211">
        <v>22</v>
      </c>
      <c r="U180" s="59">
        <v>0</v>
      </c>
      <c r="V180" s="59">
        <v>43</v>
      </c>
      <c r="W180" s="59">
        <v>0</v>
      </c>
      <c r="X180" s="59">
        <v>3</v>
      </c>
      <c r="Y180" s="59">
        <v>0</v>
      </c>
      <c r="Z180" s="217">
        <f t="shared" si="34"/>
        <v>46</v>
      </c>
      <c r="AA180" s="59">
        <v>14</v>
      </c>
      <c r="AB180" s="59">
        <v>10</v>
      </c>
      <c r="AC180" s="59">
        <f>+BN_InfraMR[[#This Row],[Total Pasos Vehiculares a Nivel]]</f>
        <v>46</v>
      </c>
      <c r="AD180" s="217">
        <f t="shared" si="35"/>
        <v>70</v>
      </c>
      <c r="AE180" s="59">
        <v>1</v>
      </c>
      <c r="AF180" s="59">
        <v>9</v>
      </c>
      <c r="AG180" s="59">
        <v>53</v>
      </c>
      <c r="AH180" s="217">
        <f t="shared" si="45"/>
        <v>63</v>
      </c>
      <c r="AI180" s="62">
        <v>47</v>
      </c>
      <c r="AJ180" s="62">
        <v>7.32</v>
      </c>
      <c r="AK180" s="62">
        <v>0</v>
      </c>
      <c r="AL180" s="224">
        <f t="shared" si="36"/>
        <v>54.32</v>
      </c>
      <c r="AM180" s="59">
        <v>3</v>
      </c>
      <c r="AN180" s="59">
        <v>20</v>
      </c>
      <c r="AO180" s="59">
        <v>0</v>
      </c>
      <c r="AP180" s="230">
        <f t="shared" si="46"/>
        <v>23</v>
      </c>
      <c r="AQ180" s="59">
        <v>0</v>
      </c>
      <c r="AR180" s="59">
        <v>0</v>
      </c>
      <c r="AS180" s="59">
        <v>0</v>
      </c>
      <c r="AT180" s="230">
        <f t="shared" si="47"/>
        <v>0</v>
      </c>
      <c r="AU180" s="59">
        <v>0</v>
      </c>
      <c r="AV180" s="59">
        <v>0</v>
      </c>
      <c r="AW180" s="59">
        <v>0</v>
      </c>
      <c r="AX180" s="230">
        <f t="shared" si="48"/>
        <v>0</v>
      </c>
      <c r="AY180" s="59">
        <v>70</v>
      </c>
      <c r="AZ180" s="59">
        <v>50</v>
      </c>
      <c r="BA180" s="59">
        <v>0</v>
      </c>
      <c r="BB180" s="59">
        <v>0</v>
      </c>
      <c r="BC180" s="230">
        <f>SUM(AY180:BB180)</f>
        <v>120</v>
      </c>
      <c r="BD180" s="380">
        <v>13</v>
      </c>
      <c r="BE180" s="59">
        <v>1</v>
      </c>
      <c r="BF180" s="59">
        <v>36</v>
      </c>
      <c r="BG180" s="239">
        <v>1000</v>
      </c>
    </row>
    <row r="181" spans="1:59">
      <c r="A181" s="59">
        <v>2007</v>
      </c>
      <c r="B181" s="59" t="s">
        <v>72</v>
      </c>
      <c r="C181" s="62">
        <v>2.0699999999999998</v>
      </c>
      <c r="D181" s="62">
        <v>52.25</v>
      </c>
      <c r="E181" s="62">
        <v>0</v>
      </c>
      <c r="F181" s="62">
        <v>0</v>
      </c>
      <c r="G181" s="207">
        <f t="shared" si="37"/>
        <v>54.32</v>
      </c>
      <c r="H181" s="207">
        <v>54.32</v>
      </c>
      <c r="I181" s="62">
        <v>51.944000000000003</v>
      </c>
      <c r="J181" s="62">
        <v>106.57</v>
      </c>
      <c r="K181" s="62">
        <v>26.26</v>
      </c>
      <c r="L181" s="62">
        <v>0</v>
      </c>
      <c r="M181" s="62">
        <v>0</v>
      </c>
      <c r="N181" s="192">
        <f>+BN_InfraMR[[#This Row],[A.03.1 -  Longitud de Vías de Explotación No Electrificadas Troncales y Ramales (vía principal) (km)]]+BN_InfraMR[[#This Row],[A.04.1 -  Longitud de Vías de Explotación Electrificadas Troncales y Ramales (vía principal) (km)]]</f>
        <v>106.57</v>
      </c>
      <c r="O181" s="207">
        <v>106.57</v>
      </c>
      <c r="P181" s="59">
        <v>15</v>
      </c>
      <c r="Q181" s="59">
        <v>7</v>
      </c>
      <c r="R181" s="59">
        <v>0</v>
      </c>
      <c r="S181" s="211">
        <f t="shared" si="33"/>
        <v>22</v>
      </c>
      <c r="T181" s="211">
        <v>22</v>
      </c>
      <c r="U181" s="59">
        <v>0</v>
      </c>
      <c r="V181" s="59">
        <v>43</v>
      </c>
      <c r="W181" s="59">
        <v>0</v>
      </c>
      <c r="X181" s="59">
        <v>3</v>
      </c>
      <c r="Y181" s="59">
        <v>0</v>
      </c>
      <c r="Z181" s="217">
        <f t="shared" si="34"/>
        <v>46</v>
      </c>
      <c r="AA181" s="59">
        <v>14</v>
      </c>
      <c r="AB181" s="59">
        <v>10</v>
      </c>
      <c r="AC181" s="59">
        <f>+BN_InfraMR[[#This Row],[Total Pasos Vehiculares a Nivel]]</f>
        <v>46</v>
      </c>
      <c r="AD181" s="217">
        <f t="shared" si="35"/>
        <v>70</v>
      </c>
      <c r="AE181" s="59">
        <v>1</v>
      </c>
      <c r="AF181" s="59">
        <v>9</v>
      </c>
      <c r="AG181" s="59">
        <v>53</v>
      </c>
      <c r="AH181" s="217">
        <f t="shared" si="45"/>
        <v>63</v>
      </c>
      <c r="AI181" s="62">
        <v>47</v>
      </c>
      <c r="AJ181" s="62">
        <v>7.32</v>
      </c>
      <c r="AK181" s="62">
        <v>0</v>
      </c>
      <c r="AL181" s="224">
        <f t="shared" si="36"/>
        <v>54.32</v>
      </c>
      <c r="AM181" s="59">
        <v>3</v>
      </c>
      <c r="AN181" s="59">
        <v>20</v>
      </c>
      <c r="AO181" s="59">
        <v>0</v>
      </c>
      <c r="AP181" s="230">
        <f t="shared" si="46"/>
        <v>23</v>
      </c>
      <c r="AQ181" s="59">
        <v>0</v>
      </c>
      <c r="AR181" s="59">
        <v>0</v>
      </c>
      <c r="AS181" s="59">
        <v>0</v>
      </c>
      <c r="AT181" s="230">
        <f t="shared" si="47"/>
        <v>0</v>
      </c>
      <c r="AU181" s="59">
        <v>0</v>
      </c>
      <c r="AV181" s="59">
        <v>0</v>
      </c>
      <c r="AW181" s="59">
        <v>0</v>
      </c>
      <c r="AX181" s="230">
        <f t="shared" si="48"/>
        <v>0</v>
      </c>
      <c r="AY181" s="59">
        <v>70</v>
      </c>
      <c r="AZ181" s="59">
        <v>50</v>
      </c>
      <c r="BA181" s="59">
        <v>0</v>
      </c>
      <c r="BB181" s="59">
        <v>0</v>
      </c>
      <c r="BC181" s="230">
        <f>SUM(AY181:BB181)</f>
        <v>120</v>
      </c>
      <c r="BD181" s="380">
        <v>13</v>
      </c>
      <c r="BE181" s="59">
        <v>1</v>
      </c>
      <c r="BF181" s="59">
        <v>36</v>
      </c>
      <c r="BG181" s="239">
        <v>1000</v>
      </c>
    </row>
    <row r="182" spans="1:59">
      <c r="A182" s="59">
        <v>2008</v>
      </c>
      <c r="B182" s="59" t="s">
        <v>61</v>
      </c>
      <c r="C182" s="62">
        <v>2.0699999999999998</v>
      </c>
      <c r="D182" s="62">
        <v>52.25</v>
      </c>
      <c r="E182" s="62">
        <v>0</v>
      </c>
      <c r="F182" s="62">
        <v>0</v>
      </c>
      <c r="G182" s="207">
        <f t="shared" si="37"/>
        <v>54.32</v>
      </c>
      <c r="H182" s="207">
        <v>54.32</v>
      </c>
      <c r="I182" s="62">
        <v>51.944000000000003</v>
      </c>
      <c r="J182" s="62">
        <v>106.57</v>
      </c>
      <c r="K182" s="62">
        <v>26.26</v>
      </c>
      <c r="L182" s="62">
        <v>0</v>
      </c>
      <c r="M182" s="62">
        <v>0</v>
      </c>
      <c r="N182" s="192">
        <f>+BN_InfraMR[[#This Row],[A.03.1 -  Longitud de Vías de Explotación No Electrificadas Troncales y Ramales (vía principal) (km)]]+BN_InfraMR[[#This Row],[A.04.1 -  Longitud de Vías de Explotación Electrificadas Troncales y Ramales (vía principal) (km)]]</f>
        <v>106.57</v>
      </c>
      <c r="O182" s="207">
        <v>106.57</v>
      </c>
      <c r="P182" s="59">
        <v>15</v>
      </c>
      <c r="Q182" s="59">
        <v>7</v>
      </c>
      <c r="R182" s="59">
        <v>0</v>
      </c>
      <c r="S182" s="211">
        <f t="shared" si="33"/>
        <v>22</v>
      </c>
      <c r="T182" s="211">
        <v>22</v>
      </c>
      <c r="U182" s="59">
        <v>0</v>
      </c>
      <c r="V182" s="59">
        <v>44</v>
      </c>
      <c r="W182" s="59">
        <v>0</v>
      </c>
      <c r="X182" s="59">
        <v>3</v>
      </c>
      <c r="Y182" s="59">
        <v>0</v>
      </c>
      <c r="Z182" s="217">
        <f t="shared" si="34"/>
        <v>47</v>
      </c>
      <c r="AA182" s="59">
        <v>15</v>
      </c>
      <c r="AB182" s="59">
        <v>9</v>
      </c>
      <c r="AC182" s="59">
        <f>+BN_InfraMR[[#This Row],[Total Pasos Vehiculares a Nivel]]</f>
        <v>47</v>
      </c>
      <c r="AD182" s="217">
        <f t="shared" si="35"/>
        <v>71</v>
      </c>
      <c r="AE182" s="59">
        <v>1</v>
      </c>
      <c r="AF182" s="59">
        <v>9</v>
      </c>
      <c r="AG182" s="59">
        <v>54</v>
      </c>
      <c r="AH182" s="217">
        <f>SUM(AE182:AG182)</f>
        <v>64</v>
      </c>
      <c r="AI182" s="62">
        <v>47</v>
      </c>
      <c r="AJ182" s="62">
        <v>7.32</v>
      </c>
      <c r="AK182" s="62">
        <v>0</v>
      </c>
      <c r="AL182" s="224">
        <f t="shared" si="36"/>
        <v>54.32</v>
      </c>
      <c r="AM182" s="59">
        <v>3</v>
      </c>
      <c r="AN182" s="59">
        <v>20</v>
      </c>
      <c r="AO182" s="59">
        <v>0</v>
      </c>
      <c r="AP182" s="230">
        <f t="shared" si="46"/>
        <v>23</v>
      </c>
      <c r="AQ182" s="59">
        <v>0</v>
      </c>
      <c r="AR182" s="59">
        <v>0</v>
      </c>
      <c r="AS182" s="59">
        <v>0</v>
      </c>
      <c r="AT182" s="230">
        <f t="shared" si="47"/>
        <v>0</v>
      </c>
      <c r="AU182" s="59">
        <v>0</v>
      </c>
      <c r="AV182" s="59">
        <v>0</v>
      </c>
      <c r="AW182" s="59">
        <v>0</v>
      </c>
      <c r="AX182" s="230">
        <f t="shared" si="48"/>
        <v>0</v>
      </c>
      <c r="AY182" s="59">
        <v>70</v>
      </c>
      <c r="AZ182" s="59">
        <v>50</v>
      </c>
      <c r="BA182" s="59">
        <v>0</v>
      </c>
      <c r="BB182" s="59">
        <v>0</v>
      </c>
      <c r="BC182" s="230">
        <f>SUM(AY182:BB182)</f>
        <v>120</v>
      </c>
      <c r="BD182" s="380">
        <v>13</v>
      </c>
      <c r="BE182" s="59">
        <v>1</v>
      </c>
      <c r="BF182" s="59">
        <v>36</v>
      </c>
      <c r="BG182" s="239">
        <v>1000</v>
      </c>
    </row>
    <row r="183" spans="1:59">
      <c r="A183" s="59">
        <v>2008</v>
      </c>
      <c r="B183" s="59" t="s">
        <v>62</v>
      </c>
      <c r="C183" s="62">
        <v>2.0699999999999998</v>
      </c>
      <c r="D183" s="62">
        <v>52.25</v>
      </c>
      <c r="E183" s="62">
        <v>0</v>
      </c>
      <c r="F183" s="62">
        <v>0</v>
      </c>
      <c r="G183" s="207">
        <f t="shared" si="37"/>
        <v>54.32</v>
      </c>
      <c r="H183" s="207">
        <v>54.32</v>
      </c>
      <c r="I183" s="62">
        <v>51.944000000000003</v>
      </c>
      <c r="J183" s="62">
        <v>106.57</v>
      </c>
      <c r="K183" s="62">
        <v>26.26</v>
      </c>
      <c r="L183" s="62">
        <v>0</v>
      </c>
      <c r="M183" s="62">
        <v>0</v>
      </c>
      <c r="N183" s="192">
        <f>+BN_InfraMR[[#This Row],[A.03.1 -  Longitud de Vías de Explotación No Electrificadas Troncales y Ramales (vía principal) (km)]]+BN_InfraMR[[#This Row],[A.04.1 -  Longitud de Vías de Explotación Electrificadas Troncales y Ramales (vía principal) (km)]]</f>
        <v>106.57</v>
      </c>
      <c r="O183" s="207">
        <v>106.57</v>
      </c>
      <c r="P183" s="59">
        <v>15</v>
      </c>
      <c r="Q183" s="59">
        <v>7</v>
      </c>
      <c r="R183" s="59">
        <v>0</v>
      </c>
      <c r="S183" s="211">
        <f t="shared" si="33"/>
        <v>22</v>
      </c>
      <c r="T183" s="211">
        <v>22</v>
      </c>
      <c r="U183" s="59">
        <v>0</v>
      </c>
      <c r="V183" s="59">
        <v>44</v>
      </c>
      <c r="W183" s="59">
        <v>0</v>
      </c>
      <c r="X183" s="59">
        <v>3</v>
      </c>
      <c r="Y183" s="59">
        <v>0</v>
      </c>
      <c r="Z183" s="217">
        <f t="shared" si="34"/>
        <v>47</v>
      </c>
      <c r="AA183" s="59">
        <v>15</v>
      </c>
      <c r="AB183" s="59">
        <v>9</v>
      </c>
      <c r="AC183" s="59">
        <f>+BN_InfraMR[[#This Row],[Total Pasos Vehiculares a Nivel]]</f>
        <v>47</v>
      </c>
      <c r="AD183" s="217">
        <f t="shared" si="35"/>
        <v>71</v>
      </c>
      <c r="AE183" s="59">
        <v>1</v>
      </c>
      <c r="AF183" s="59">
        <v>9</v>
      </c>
      <c r="AG183" s="59">
        <v>54</v>
      </c>
      <c r="AH183" s="217">
        <f t="shared" ref="AH183:AH193" si="49">SUM(AE183:AG183)</f>
        <v>64</v>
      </c>
      <c r="AI183" s="62">
        <v>47</v>
      </c>
      <c r="AJ183" s="62">
        <v>7.32</v>
      </c>
      <c r="AK183" s="62">
        <v>0</v>
      </c>
      <c r="AL183" s="224">
        <f t="shared" si="36"/>
        <v>54.32</v>
      </c>
      <c r="AM183" s="59">
        <v>3</v>
      </c>
      <c r="AN183" s="59">
        <v>20</v>
      </c>
      <c r="AO183" s="59">
        <v>0</v>
      </c>
      <c r="AP183" s="230">
        <f t="shared" ref="AP183:AP206" si="50">SUM(AM183:AO183)</f>
        <v>23</v>
      </c>
      <c r="AQ183" s="59">
        <v>0</v>
      </c>
      <c r="AR183" s="59">
        <v>0</v>
      </c>
      <c r="AS183" s="59">
        <v>0</v>
      </c>
      <c r="AT183" s="230">
        <f t="shared" ref="AT183:AT206" si="51">SUM(AQ183:AS183)</f>
        <v>0</v>
      </c>
      <c r="AU183" s="59">
        <v>0</v>
      </c>
      <c r="AV183" s="59">
        <v>0</v>
      </c>
      <c r="AW183" s="59">
        <v>0</v>
      </c>
      <c r="AX183" s="230">
        <f t="shared" ref="AX183:AX206" si="52">SUM(AU183:AW183)</f>
        <v>0</v>
      </c>
      <c r="AY183" s="59">
        <v>70</v>
      </c>
      <c r="AZ183" s="59">
        <v>50</v>
      </c>
      <c r="BA183" s="59">
        <v>0</v>
      </c>
      <c r="BB183" s="59">
        <v>0</v>
      </c>
      <c r="BC183" s="230">
        <f>SUM(AY183:BB183)</f>
        <v>120</v>
      </c>
      <c r="BD183" s="380">
        <v>13</v>
      </c>
      <c r="BE183" s="59">
        <v>1</v>
      </c>
      <c r="BF183" s="59">
        <v>36</v>
      </c>
      <c r="BG183" s="239">
        <v>1000</v>
      </c>
    </row>
    <row r="184" spans="1:59">
      <c r="A184" s="59">
        <v>2008</v>
      </c>
      <c r="B184" s="59" t="s">
        <v>63</v>
      </c>
      <c r="C184" s="62">
        <v>2.0699999999999998</v>
      </c>
      <c r="D184" s="62">
        <v>52.25</v>
      </c>
      <c r="E184" s="62">
        <v>0</v>
      </c>
      <c r="F184" s="62">
        <v>0</v>
      </c>
      <c r="G184" s="207">
        <f t="shared" si="37"/>
        <v>54.32</v>
      </c>
      <c r="H184" s="207">
        <v>54.32</v>
      </c>
      <c r="I184" s="62">
        <v>51.944000000000003</v>
      </c>
      <c r="J184" s="62">
        <v>106.57</v>
      </c>
      <c r="K184" s="62">
        <v>26.26</v>
      </c>
      <c r="L184" s="62">
        <v>0</v>
      </c>
      <c r="M184" s="62">
        <v>0</v>
      </c>
      <c r="N184" s="192">
        <f>+BN_InfraMR[[#This Row],[A.03.1 -  Longitud de Vías de Explotación No Electrificadas Troncales y Ramales (vía principal) (km)]]+BN_InfraMR[[#This Row],[A.04.1 -  Longitud de Vías de Explotación Electrificadas Troncales y Ramales (vía principal) (km)]]</f>
        <v>106.57</v>
      </c>
      <c r="O184" s="207">
        <v>106.57</v>
      </c>
      <c r="P184" s="59">
        <v>15</v>
      </c>
      <c r="Q184" s="59">
        <v>7</v>
      </c>
      <c r="R184" s="59">
        <v>0</v>
      </c>
      <c r="S184" s="211">
        <f t="shared" si="33"/>
        <v>22</v>
      </c>
      <c r="T184" s="211">
        <v>22</v>
      </c>
      <c r="U184" s="59">
        <v>0</v>
      </c>
      <c r="V184" s="59">
        <v>44</v>
      </c>
      <c r="W184" s="59">
        <v>0</v>
      </c>
      <c r="X184" s="59">
        <v>3</v>
      </c>
      <c r="Y184" s="59">
        <v>0</v>
      </c>
      <c r="Z184" s="217">
        <f t="shared" si="34"/>
        <v>47</v>
      </c>
      <c r="AA184" s="59">
        <v>15</v>
      </c>
      <c r="AB184" s="59">
        <v>9</v>
      </c>
      <c r="AC184" s="59">
        <f>+BN_InfraMR[[#This Row],[Total Pasos Vehiculares a Nivel]]</f>
        <v>47</v>
      </c>
      <c r="AD184" s="217">
        <f t="shared" si="35"/>
        <v>71</v>
      </c>
      <c r="AE184" s="59">
        <v>1</v>
      </c>
      <c r="AF184" s="59">
        <v>9</v>
      </c>
      <c r="AG184" s="59">
        <v>54</v>
      </c>
      <c r="AH184" s="217">
        <f t="shared" si="49"/>
        <v>64</v>
      </c>
      <c r="AI184" s="62">
        <v>47</v>
      </c>
      <c r="AJ184" s="62">
        <v>7.32</v>
      </c>
      <c r="AK184" s="62">
        <v>0</v>
      </c>
      <c r="AL184" s="224">
        <f t="shared" si="36"/>
        <v>54.32</v>
      </c>
      <c r="AM184" s="59">
        <v>3</v>
      </c>
      <c r="AN184" s="59">
        <v>20</v>
      </c>
      <c r="AO184" s="59">
        <v>0</v>
      </c>
      <c r="AP184" s="230">
        <f t="shared" si="50"/>
        <v>23</v>
      </c>
      <c r="AQ184" s="59">
        <v>0</v>
      </c>
      <c r="AR184" s="59">
        <v>0</v>
      </c>
      <c r="AS184" s="59">
        <v>0</v>
      </c>
      <c r="AT184" s="230">
        <f t="shared" si="51"/>
        <v>0</v>
      </c>
      <c r="AU184" s="59">
        <v>0</v>
      </c>
      <c r="AV184" s="59">
        <v>0</v>
      </c>
      <c r="AW184" s="59">
        <v>0</v>
      </c>
      <c r="AX184" s="230">
        <f t="shared" si="52"/>
        <v>0</v>
      </c>
      <c r="AY184" s="59">
        <v>70</v>
      </c>
      <c r="AZ184" s="59">
        <v>50</v>
      </c>
      <c r="BA184" s="59">
        <v>0</v>
      </c>
      <c r="BB184" s="59">
        <v>0</v>
      </c>
      <c r="BC184" s="230">
        <f>SUM(AY184:BB184)</f>
        <v>120</v>
      </c>
      <c r="BD184" s="380">
        <v>13</v>
      </c>
      <c r="BE184" s="59">
        <v>1</v>
      </c>
      <c r="BF184" s="59">
        <v>36</v>
      </c>
      <c r="BG184" s="239">
        <v>1000</v>
      </c>
    </row>
    <row r="185" spans="1:59">
      <c r="A185" s="59">
        <v>2008</v>
      </c>
      <c r="B185" s="59" t="s">
        <v>64</v>
      </c>
      <c r="C185" s="62">
        <v>2.0699999999999998</v>
      </c>
      <c r="D185" s="62">
        <v>52.25</v>
      </c>
      <c r="E185" s="62">
        <v>0</v>
      </c>
      <c r="F185" s="62">
        <v>0</v>
      </c>
      <c r="G185" s="207">
        <f t="shared" si="37"/>
        <v>54.32</v>
      </c>
      <c r="H185" s="207">
        <v>54.32</v>
      </c>
      <c r="I185" s="62">
        <v>51.944000000000003</v>
      </c>
      <c r="J185" s="62">
        <v>106.57</v>
      </c>
      <c r="K185" s="62">
        <v>26.26</v>
      </c>
      <c r="L185" s="62">
        <v>0</v>
      </c>
      <c r="M185" s="62">
        <v>0</v>
      </c>
      <c r="N185" s="192">
        <f>+BN_InfraMR[[#This Row],[A.03.1 -  Longitud de Vías de Explotación No Electrificadas Troncales y Ramales (vía principal) (km)]]+BN_InfraMR[[#This Row],[A.04.1 -  Longitud de Vías de Explotación Electrificadas Troncales y Ramales (vía principal) (km)]]</f>
        <v>106.57</v>
      </c>
      <c r="O185" s="207">
        <v>106.57</v>
      </c>
      <c r="P185" s="59">
        <v>15</v>
      </c>
      <c r="Q185" s="59">
        <v>7</v>
      </c>
      <c r="R185" s="59">
        <v>0</v>
      </c>
      <c r="S185" s="211">
        <f t="shared" si="33"/>
        <v>22</v>
      </c>
      <c r="T185" s="211">
        <v>22</v>
      </c>
      <c r="U185" s="59">
        <v>0</v>
      </c>
      <c r="V185" s="59">
        <v>44</v>
      </c>
      <c r="W185" s="59">
        <v>0</v>
      </c>
      <c r="X185" s="59">
        <v>3</v>
      </c>
      <c r="Y185" s="59">
        <v>0</v>
      </c>
      <c r="Z185" s="217">
        <f t="shared" si="34"/>
        <v>47</v>
      </c>
      <c r="AA185" s="59">
        <v>15</v>
      </c>
      <c r="AB185" s="59">
        <v>9</v>
      </c>
      <c r="AC185" s="59">
        <f>+BN_InfraMR[[#This Row],[Total Pasos Vehiculares a Nivel]]</f>
        <v>47</v>
      </c>
      <c r="AD185" s="217">
        <f t="shared" si="35"/>
        <v>71</v>
      </c>
      <c r="AE185" s="59">
        <v>1</v>
      </c>
      <c r="AF185" s="59">
        <v>9</v>
      </c>
      <c r="AG185" s="59">
        <v>54</v>
      </c>
      <c r="AH185" s="217">
        <f t="shared" si="49"/>
        <v>64</v>
      </c>
      <c r="AI185" s="62">
        <v>47</v>
      </c>
      <c r="AJ185" s="62">
        <v>7.32</v>
      </c>
      <c r="AK185" s="62">
        <v>0</v>
      </c>
      <c r="AL185" s="224">
        <f t="shared" si="36"/>
        <v>54.32</v>
      </c>
      <c r="AM185" s="59">
        <v>3</v>
      </c>
      <c r="AN185" s="59">
        <v>20</v>
      </c>
      <c r="AO185" s="59">
        <v>0</v>
      </c>
      <c r="AP185" s="230">
        <f t="shared" si="50"/>
        <v>23</v>
      </c>
      <c r="AQ185" s="59">
        <v>0</v>
      </c>
      <c r="AR185" s="59">
        <v>0</v>
      </c>
      <c r="AS185" s="59">
        <v>0</v>
      </c>
      <c r="AT185" s="230">
        <f t="shared" si="51"/>
        <v>0</v>
      </c>
      <c r="AU185" s="59">
        <v>0</v>
      </c>
      <c r="AV185" s="59">
        <v>0</v>
      </c>
      <c r="AW185" s="59">
        <v>0</v>
      </c>
      <c r="AX185" s="230">
        <f t="shared" si="52"/>
        <v>0</v>
      </c>
      <c r="AY185" s="59">
        <v>70</v>
      </c>
      <c r="AZ185" s="59">
        <v>50</v>
      </c>
      <c r="BA185" s="59">
        <v>0</v>
      </c>
      <c r="BB185" s="59">
        <v>0</v>
      </c>
      <c r="BC185" s="230">
        <f>SUM(AY185:BB185)</f>
        <v>120</v>
      </c>
      <c r="BD185" s="380">
        <v>13</v>
      </c>
      <c r="BE185" s="59">
        <v>1</v>
      </c>
      <c r="BF185" s="59">
        <v>36</v>
      </c>
      <c r="BG185" s="239">
        <v>1000</v>
      </c>
    </row>
    <row r="186" spans="1:59">
      <c r="A186" s="59">
        <v>2008</v>
      </c>
      <c r="B186" s="59" t="s">
        <v>65</v>
      </c>
      <c r="C186" s="62">
        <v>2.0699999999999998</v>
      </c>
      <c r="D186" s="62">
        <v>52.25</v>
      </c>
      <c r="E186" s="62">
        <v>0</v>
      </c>
      <c r="F186" s="62">
        <v>0</v>
      </c>
      <c r="G186" s="207">
        <f t="shared" si="37"/>
        <v>54.32</v>
      </c>
      <c r="H186" s="207">
        <v>54.32</v>
      </c>
      <c r="I186" s="62">
        <v>51.944000000000003</v>
      </c>
      <c r="J186" s="62">
        <v>106.57</v>
      </c>
      <c r="K186" s="62">
        <v>26.26</v>
      </c>
      <c r="L186" s="62">
        <v>0</v>
      </c>
      <c r="M186" s="62">
        <v>0</v>
      </c>
      <c r="N186" s="192">
        <f>+BN_InfraMR[[#This Row],[A.03.1 -  Longitud de Vías de Explotación No Electrificadas Troncales y Ramales (vía principal) (km)]]+BN_InfraMR[[#This Row],[A.04.1 -  Longitud de Vías de Explotación Electrificadas Troncales y Ramales (vía principal) (km)]]</f>
        <v>106.57</v>
      </c>
      <c r="O186" s="207">
        <v>106.57</v>
      </c>
      <c r="P186" s="59">
        <v>15</v>
      </c>
      <c r="Q186" s="59">
        <v>7</v>
      </c>
      <c r="R186" s="59">
        <v>0</v>
      </c>
      <c r="S186" s="211">
        <f t="shared" si="33"/>
        <v>22</v>
      </c>
      <c r="T186" s="211">
        <v>22</v>
      </c>
      <c r="U186" s="59">
        <v>0</v>
      </c>
      <c r="V186" s="59">
        <v>44</v>
      </c>
      <c r="W186" s="59">
        <v>0</v>
      </c>
      <c r="X186" s="59">
        <v>3</v>
      </c>
      <c r="Y186" s="59">
        <v>0</v>
      </c>
      <c r="Z186" s="217">
        <f t="shared" si="34"/>
        <v>47</v>
      </c>
      <c r="AA186" s="59">
        <v>15</v>
      </c>
      <c r="AB186" s="59">
        <v>9</v>
      </c>
      <c r="AC186" s="59">
        <f>+BN_InfraMR[[#This Row],[Total Pasos Vehiculares a Nivel]]</f>
        <v>47</v>
      </c>
      <c r="AD186" s="217">
        <f t="shared" si="35"/>
        <v>71</v>
      </c>
      <c r="AE186" s="59">
        <v>1</v>
      </c>
      <c r="AF186" s="59">
        <v>9</v>
      </c>
      <c r="AG186" s="59">
        <v>54</v>
      </c>
      <c r="AH186" s="217">
        <f t="shared" si="49"/>
        <v>64</v>
      </c>
      <c r="AI186" s="62">
        <v>47</v>
      </c>
      <c r="AJ186" s="62">
        <v>7.32</v>
      </c>
      <c r="AK186" s="62">
        <v>0</v>
      </c>
      <c r="AL186" s="224">
        <f t="shared" si="36"/>
        <v>54.32</v>
      </c>
      <c r="AM186" s="59">
        <v>3</v>
      </c>
      <c r="AN186" s="59">
        <v>20</v>
      </c>
      <c r="AO186" s="59">
        <v>0</v>
      </c>
      <c r="AP186" s="230">
        <f t="shared" si="50"/>
        <v>23</v>
      </c>
      <c r="AQ186" s="59">
        <v>0</v>
      </c>
      <c r="AR186" s="59">
        <v>0</v>
      </c>
      <c r="AS186" s="59">
        <v>0</v>
      </c>
      <c r="AT186" s="230">
        <f t="shared" si="51"/>
        <v>0</v>
      </c>
      <c r="AU186" s="59">
        <v>0</v>
      </c>
      <c r="AV186" s="59">
        <v>0</v>
      </c>
      <c r="AW186" s="59">
        <v>0</v>
      </c>
      <c r="AX186" s="230">
        <f t="shared" si="52"/>
        <v>0</v>
      </c>
      <c r="AY186" s="59">
        <v>70</v>
      </c>
      <c r="AZ186" s="59">
        <v>50</v>
      </c>
      <c r="BA186" s="59">
        <v>0</v>
      </c>
      <c r="BB186" s="59">
        <v>0</v>
      </c>
      <c r="BC186" s="230">
        <f>SUM(AY186:BB186)</f>
        <v>120</v>
      </c>
      <c r="BD186" s="380">
        <v>13</v>
      </c>
      <c r="BE186" s="59">
        <v>1</v>
      </c>
      <c r="BF186" s="59">
        <v>36</v>
      </c>
      <c r="BG186" s="239">
        <v>1000</v>
      </c>
    </row>
    <row r="187" spans="1:59">
      <c r="A187" s="59">
        <v>2008</v>
      </c>
      <c r="B187" s="59" t="s">
        <v>66</v>
      </c>
      <c r="C187" s="62">
        <v>2.0699999999999998</v>
      </c>
      <c r="D187" s="62">
        <v>52.25</v>
      </c>
      <c r="E187" s="62">
        <v>0</v>
      </c>
      <c r="F187" s="62">
        <v>0</v>
      </c>
      <c r="G187" s="207">
        <f t="shared" si="37"/>
        <v>54.32</v>
      </c>
      <c r="H187" s="207">
        <v>54.32</v>
      </c>
      <c r="I187" s="62">
        <v>51.944000000000003</v>
      </c>
      <c r="J187" s="62">
        <v>106.57</v>
      </c>
      <c r="K187" s="62">
        <v>26.26</v>
      </c>
      <c r="L187" s="62">
        <v>0</v>
      </c>
      <c r="M187" s="62">
        <v>0</v>
      </c>
      <c r="N187" s="192">
        <f>+BN_InfraMR[[#This Row],[A.03.1 -  Longitud de Vías de Explotación No Electrificadas Troncales y Ramales (vía principal) (km)]]+BN_InfraMR[[#This Row],[A.04.1 -  Longitud de Vías de Explotación Electrificadas Troncales y Ramales (vía principal) (km)]]</f>
        <v>106.57</v>
      </c>
      <c r="O187" s="207">
        <v>106.57</v>
      </c>
      <c r="P187" s="59">
        <v>15</v>
      </c>
      <c r="Q187" s="59">
        <v>7</v>
      </c>
      <c r="R187" s="59">
        <v>0</v>
      </c>
      <c r="S187" s="211">
        <f t="shared" si="33"/>
        <v>22</v>
      </c>
      <c r="T187" s="211">
        <v>22</v>
      </c>
      <c r="U187" s="59">
        <v>0</v>
      </c>
      <c r="V187" s="59">
        <v>44</v>
      </c>
      <c r="W187" s="59">
        <v>0</v>
      </c>
      <c r="X187" s="59">
        <v>3</v>
      </c>
      <c r="Y187" s="59">
        <v>0</v>
      </c>
      <c r="Z187" s="217">
        <f t="shared" si="34"/>
        <v>47</v>
      </c>
      <c r="AA187" s="59">
        <v>15</v>
      </c>
      <c r="AB187" s="59">
        <v>9</v>
      </c>
      <c r="AC187" s="59">
        <f>+BN_InfraMR[[#This Row],[Total Pasos Vehiculares a Nivel]]</f>
        <v>47</v>
      </c>
      <c r="AD187" s="217">
        <f t="shared" si="35"/>
        <v>71</v>
      </c>
      <c r="AE187" s="59">
        <v>1</v>
      </c>
      <c r="AF187" s="59">
        <v>9</v>
      </c>
      <c r="AG187" s="59">
        <v>54</v>
      </c>
      <c r="AH187" s="217">
        <f t="shared" si="49"/>
        <v>64</v>
      </c>
      <c r="AI187" s="62">
        <v>47</v>
      </c>
      <c r="AJ187" s="62">
        <v>7.32</v>
      </c>
      <c r="AK187" s="62">
        <v>0</v>
      </c>
      <c r="AL187" s="224">
        <f t="shared" si="36"/>
        <v>54.32</v>
      </c>
      <c r="AM187" s="59">
        <v>3</v>
      </c>
      <c r="AN187" s="59">
        <v>20</v>
      </c>
      <c r="AO187" s="59">
        <v>0</v>
      </c>
      <c r="AP187" s="230">
        <f t="shared" si="50"/>
        <v>23</v>
      </c>
      <c r="AQ187" s="59">
        <v>0</v>
      </c>
      <c r="AR187" s="59">
        <v>0</v>
      </c>
      <c r="AS187" s="59">
        <v>0</v>
      </c>
      <c r="AT187" s="230">
        <f t="shared" si="51"/>
        <v>0</v>
      </c>
      <c r="AU187" s="59">
        <v>0</v>
      </c>
      <c r="AV187" s="59">
        <v>0</v>
      </c>
      <c r="AW187" s="59">
        <v>0</v>
      </c>
      <c r="AX187" s="230">
        <f t="shared" si="52"/>
        <v>0</v>
      </c>
      <c r="AY187" s="59">
        <v>70</v>
      </c>
      <c r="AZ187" s="59">
        <v>50</v>
      </c>
      <c r="BA187" s="59">
        <v>0</v>
      </c>
      <c r="BB187" s="59">
        <v>0</v>
      </c>
      <c r="BC187" s="230">
        <f>SUM(AY187:BB187)</f>
        <v>120</v>
      </c>
      <c r="BD187" s="380">
        <v>13</v>
      </c>
      <c r="BE187" s="59">
        <v>1</v>
      </c>
      <c r="BF187" s="59">
        <v>36</v>
      </c>
      <c r="BG187" s="239">
        <v>1000</v>
      </c>
    </row>
    <row r="188" spans="1:59">
      <c r="A188" s="59">
        <v>2008</v>
      </c>
      <c r="B188" s="59" t="s">
        <v>67</v>
      </c>
      <c r="C188" s="62">
        <v>2.0699999999999998</v>
      </c>
      <c r="D188" s="62">
        <v>52.25</v>
      </c>
      <c r="E188" s="62">
        <v>0</v>
      </c>
      <c r="F188" s="62">
        <v>0</v>
      </c>
      <c r="G188" s="207">
        <f t="shared" si="37"/>
        <v>54.32</v>
      </c>
      <c r="H188" s="207">
        <v>54.32</v>
      </c>
      <c r="I188" s="62">
        <v>51.944000000000003</v>
      </c>
      <c r="J188" s="62">
        <v>106.57</v>
      </c>
      <c r="K188" s="62">
        <v>26.26</v>
      </c>
      <c r="L188" s="62">
        <v>0</v>
      </c>
      <c r="M188" s="62">
        <v>0</v>
      </c>
      <c r="N188" s="192">
        <f>+BN_InfraMR[[#This Row],[A.03.1 -  Longitud de Vías de Explotación No Electrificadas Troncales y Ramales (vía principal) (km)]]+BN_InfraMR[[#This Row],[A.04.1 -  Longitud de Vías de Explotación Electrificadas Troncales y Ramales (vía principal) (km)]]</f>
        <v>106.57</v>
      </c>
      <c r="O188" s="207">
        <v>106.57</v>
      </c>
      <c r="P188" s="59">
        <v>15</v>
      </c>
      <c r="Q188" s="59">
        <v>7</v>
      </c>
      <c r="R188" s="59">
        <v>0</v>
      </c>
      <c r="S188" s="211">
        <f t="shared" si="33"/>
        <v>22</v>
      </c>
      <c r="T188" s="211">
        <v>22</v>
      </c>
      <c r="U188" s="59">
        <v>0</v>
      </c>
      <c r="V188" s="59">
        <v>44</v>
      </c>
      <c r="W188" s="59">
        <v>0</v>
      </c>
      <c r="X188" s="59">
        <v>3</v>
      </c>
      <c r="Y188" s="59">
        <v>0</v>
      </c>
      <c r="Z188" s="217">
        <f t="shared" si="34"/>
        <v>47</v>
      </c>
      <c r="AA188" s="59">
        <v>15</v>
      </c>
      <c r="AB188" s="59">
        <v>9</v>
      </c>
      <c r="AC188" s="59">
        <f>+BN_InfraMR[[#This Row],[Total Pasos Vehiculares a Nivel]]</f>
        <v>47</v>
      </c>
      <c r="AD188" s="217">
        <f t="shared" si="35"/>
        <v>71</v>
      </c>
      <c r="AE188" s="59">
        <v>1</v>
      </c>
      <c r="AF188" s="59">
        <v>9</v>
      </c>
      <c r="AG188" s="59">
        <v>54</v>
      </c>
      <c r="AH188" s="217">
        <f t="shared" si="49"/>
        <v>64</v>
      </c>
      <c r="AI188" s="62">
        <v>47</v>
      </c>
      <c r="AJ188" s="62">
        <v>7.32</v>
      </c>
      <c r="AK188" s="62">
        <v>0</v>
      </c>
      <c r="AL188" s="224">
        <f t="shared" si="36"/>
        <v>54.32</v>
      </c>
      <c r="AM188" s="59">
        <v>3</v>
      </c>
      <c r="AN188" s="59">
        <v>20</v>
      </c>
      <c r="AO188" s="59">
        <v>0</v>
      </c>
      <c r="AP188" s="230">
        <f t="shared" si="50"/>
        <v>23</v>
      </c>
      <c r="AQ188" s="59">
        <v>0</v>
      </c>
      <c r="AR188" s="59">
        <v>0</v>
      </c>
      <c r="AS188" s="59">
        <v>0</v>
      </c>
      <c r="AT188" s="230">
        <f t="shared" si="51"/>
        <v>0</v>
      </c>
      <c r="AU188" s="59">
        <v>0</v>
      </c>
      <c r="AV188" s="59">
        <v>0</v>
      </c>
      <c r="AW188" s="59">
        <v>0</v>
      </c>
      <c r="AX188" s="230">
        <f t="shared" si="52"/>
        <v>0</v>
      </c>
      <c r="AY188" s="59">
        <v>70</v>
      </c>
      <c r="AZ188" s="59">
        <v>50</v>
      </c>
      <c r="BA188" s="59">
        <v>0</v>
      </c>
      <c r="BB188" s="59">
        <v>0</v>
      </c>
      <c r="BC188" s="230">
        <f>SUM(AY188:BB188)</f>
        <v>120</v>
      </c>
      <c r="BD188" s="380">
        <v>13</v>
      </c>
      <c r="BE188" s="59">
        <v>1</v>
      </c>
      <c r="BF188" s="59">
        <v>36</v>
      </c>
      <c r="BG188" s="239">
        <v>1000</v>
      </c>
    </row>
    <row r="189" spans="1:59">
      <c r="A189" s="59">
        <v>2008</v>
      </c>
      <c r="B189" s="59" t="s">
        <v>68</v>
      </c>
      <c r="C189" s="62">
        <v>2.0699999999999998</v>
      </c>
      <c r="D189" s="62">
        <v>52.25</v>
      </c>
      <c r="E189" s="62">
        <v>0</v>
      </c>
      <c r="F189" s="62">
        <v>0</v>
      </c>
      <c r="G189" s="207">
        <f t="shared" si="37"/>
        <v>54.32</v>
      </c>
      <c r="H189" s="207">
        <v>54.32</v>
      </c>
      <c r="I189" s="62">
        <v>51.944000000000003</v>
      </c>
      <c r="J189" s="62">
        <v>106.57</v>
      </c>
      <c r="K189" s="62">
        <v>26.26</v>
      </c>
      <c r="L189" s="62">
        <v>0</v>
      </c>
      <c r="M189" s="62">
        <v>0</v>
      </c>
      <c r="N189" s="192">
        <f>+BN_InfraMR[[#This Row],[A.03.1 -  Longitud de Vías de Explotación No Electrificadas Troncales y Ramales (vía principal) (km)]]+BN_InfraMR[[#This Row],[A.04.1 -  Longitud de Vías de Explotación Electrificadas Troncales y Ramales (vía principal) (km)]]</f>
        <v>106.57</v>
      </c>
      <c r="O189" s="207">
        <v>106.57</v>
      </c>
      <c r="P189" s="59">
        <v>15</v>
      </c>
      <c r="Q189" s="59">
        <v>7</v>
      </c>
      <c r="R189" s="59">
        <v>0</v>
      </c>
      <c r="S189" s="211">
        <f t="shared" si="33"/>
        <v>22</v>
      </c>
      <c r="T189" s="211">
        <v>22</v>
      </c>
      <c r="U189" s="59">
        <v>0</v>
      </c>
      <c r="V189" s="59">
        <v>44</v>
      </c>
      <c r="W189" s="59">
        <v>0</v>
      </c>
      <c r="X189" s="59">
        <v>3</v>
      </c>
      <c r="Y189" s="59">
        <v>0</v>
      </c>
      <c r="Z189" s="217">
        <f t="shared" si="34"/>
        <v>47</v>
      </c>
      <c r="AA189" s="59">
        <v>15</v>
      </c>
      <c r="AB189" s="59">
        <v>9</v>
      </c>
      <c r="AC189" s="59">
        <f>+BN_InfraMR[[#This Row],[Total Pasos Vehiculares a Nivel]]</f>
        <v>47</v>
      </c>
      <c r="AD189" s="217">
        <f t="shared" si="35"/>
        <v>71</v>
      </c>
      <c r="AE189" s="59">
        <v>1</v>
      </c>
      <c r="AF189" s="59">
        <v>9</v>
      </c>
      <c r="AG189" s="59">
        <v>54</v>
      </c>
      <c r="AH189" s="217">
        <f t="shared" si="49"/>
        <v>64</v>
      </c>
      <c r="AI189" s="62">
        <v>47</v>
      </c>
      <c r="AJ189" s="62">
        <v>7.32</v>
      </c>
      <c r="AK189" s="62">
        <v>0</v>
      </c>
      <c r="AL189" s="224">
        <f t="shared" si="36"/>
        <v>54.32</v>
      </c>
      <c r="AM189" s="59">
        <v>3</v>
      </c>
      <c r="AN189" s="59">
        <v>20</v>
      </c>
      <c r="AO189" s="59">
        <v>0</v>
      </c>
      <c r="AP189" s="230">
        <f t="shared" si="50"/>
        <v>23</v>
      </c>
      <c r="AQ189" s="59">
        <v>0</v>
      </c>
      <c r="AR189" s="59">
        <v>0</v>
      </c>
      <c r="AS189" s="59">
        <v>0</v>
      </c>
      <c r="AT189" s="230">
        <f t="shared" si="51"/>
        <v>0</v>
      </c>
      <c r="AU189" s="59">
        <v>0</v>
      </c>
      <c r="AV189" s="59">
        <v>0</v>
      </c>
      <c r="AW189" s="59">
        <v>0</v>
      </c>
      <c r="AX189" s="230">
        <f t="shared" si="52"/>
        <v>0</v>
      </c>
      <c r="AY189" s="59">
        <v>70</v>
      </c>
      <c r="AZ189" s="59">
        <v>50</v>
      </c>
      <c r="BA189" s="59">
        <v>0</v>
      </c>
      <c r="BB189" s="59">
        <v>0</v>
      </c>
      <c r="BC189" s="230">
        <f>SUM(AY189:BB189)</f>
        <v>120</v>
      </c>
      <c r="BD189" s="380">
        <v>13</v>
      </c>
      <c r="BE189" s="59">
        <v>1</v>
      </c>
      <c r="BF189" s="59">
        <v>36</v>
      </c>
      <c r="BG189" s="239">
        <v>1000</v>
      </c>
    </row>
    <row r="190" spans="1:59">
      <c r="A190" s="59">
        <v>2008</v>
      </c>
      <c r="B190" s="59" t="s">
        <v>69</v>
      </c>
      <c r="C190" s="62">
        <v>2.0699999999999998</v>
      </c>
      <c r="D190" s="62">
        <v>52.25</v>
      </c>
      <c r="E190" s="62">
        <v>0</v>
      </c>
      <c r="F190" s="62">
        <v>0</v>
      </c>
      <c r="G190" s="207">
        <f t="shared" si="37"/>
        <v>54.32</v>
      </c>
      <c r="H190" s="207">
        <v>54.32</v>
      </c>
      <c r="I190" s="62">
        <v>51.944000000000003</v>
      </c>
      <c r="J190" s="62">
        <v>106.57</v>
      </c>
      <c r="K190" s="62">
        <v>26.26</v>
      </c>
      <c r="L190" s="62">
        <v>0</v>
      </c>
      <c r="M190" s="62">
        <v>0</v>
      </c>
      <c r="N190" s="192">
        <f>+BN_InfraMR[[#This Row],[A.03.1 -  Longitud de Vías de Explotación No Electrificadas Troncales y Ramales (vía principal) (km)]]+BN_InfraMR[[#This Row],[A.04.1 -  Longitud de Vías de Explotación Electrificadas Troncales y Ramales (vía principal) (km)]]</f>
        <v>106.57</v>
      </c>
      <c r="O190" s="207">
        <v>106.57</v>
      </c>
      <c r="P190" s="59">
        <v>15</v>
      </c>
      <c r="Q190" s="59">
        <v>7</v>
      </c>
      <c r="R190" s="59">
        <v>0</v>
      </c>
      <c r="S190" s="211">
        <f t="shared" si="33"/>
        <v>22</v>
      </c>
      <c r="T190" s="211">
        <v>22</v>
      </c>
      <c r="U190" s="59">
        <v>0</v>
      </c>
      <c r="V190" s="59">
        <v>44</v>
      </c>
      <c r="W190" s="59">
        <v>0</v>
      </c>
      <c r="X190" s="59">
        <v>3</v>
      </c>
      <c r="Y190" s="59">
        <v>0</v>
      </c>
      <c r="Z190" s="217">
        <f t="shared" si="34"/>
        <v>47</v>
      </c>
      <c r="AA190" s="59">
        <v>15</v>
      </c>
      <c r="AB190" s="59">
        <v>9</v>
      </c>
      <c r="AC190" s="59">
        <f>+BN_InfraMR[[#This Row],[Total Pasos Vehiculares a Nivel]]</f>
        <v>47</v>
      </c>
      <c r="AD190" s="217">
        <f t="shared" si="35"/>
        <v>71</v>
      </c>
      <c r="AE190" s="59">
        <v>1</v>
      </c>
      <c r="AF190" s="59">
        <v>9</v>
      </c>
      <c r="AG190" s="59">
        <v>54</v>
      </c>
      <c r="AH190" s="217">
        <f t="shared" si="49"/>
        <v>64</v>
      </c>
      <c r="AI190" s="62">
        <v>47</v>
      </c>
      <c r="AJ190" s="62">
        <v>7.32</v>
      </c>
      <c r="AK190" s="62">
        <v>0</v>
      </c>
      <c r="AL190" s="224">
        <f t="shared" si="36"/>
        <v>54.32</v>
      </c>
      <c r="AM190" s="59">
        <v>3</v>
      </c>
      <c r="AN190" s="59">
        <v>20</v>
      </c>
      <c r="AO190" s="59">
        <v>0</v>
      </c>
      <c r="AP190" s="230">
        <f t="shared" si="50"/>
        <v>23</v>
      </c>
      <c r="AQ190" s="59">
        <v>0</v>
      </c>
      <c r="AR190" s="59">
        <v>0</v>
      </c>
      <c r="AS190" s="59">
        <v>0</v>
      </c>
      <c r="AT190" s="230">
        <f t="shared" si="51"/>
        <v>0</v>
      </c>
      <c r="AU190" s="59">
        <v>0</v>
      </c>
      <c r="AV190" s="59">
        <v>0</v>
      </c>
      <c r="AW190" s="59">
        <v>0</v>
      </c>
      <c r="AX190" s="230">
        <f t="shared" si="52"/>
        <v>0</v>
      </c>
      <c r="AY190" s="59">
        <v>70</v>
      </c>
      <c r="AZ190" s="59">
        <v>50</v>
      </c>
      <c r="BA190" s="59">
        <v>0</v>
      </c>
      <c r="BB190" s="59">
        <v>0</v>
      </c>
      <c r="BC190" s="230">
        <f>SUM(AY190:BB190)</f>
        <v>120</v>
      </c>
      <c r="BD190" s="380">
        <v>13</v>
      </c>
      <c r="BE190" s="59">
        <v>1</v>
      </c>
      <c r="BF190" s="59">
        <v>36</v>
      </c>
      <c r="BG190" s="239">
        <v>1000</v>
      </c>
    </row>
    <row r="191" spans="1:59">
      <c r="A191" s="59">
        <v>2008</v>
      </c>
      <c r="B191" s="59" t="s">
        <v>70</v>
      </c>
      <c r="C191" s="62">
        <v>2.0699999999999998</v>
      </c>
      <c r="D191" s="62">
        <v>52.25</v>
      </c>
      <c r="E191" s="62">
        <v>0</v>
      </c>
      <c r="F191" s="62">
        <v>0</v>
      </c>
      <c r="G191" s="207">
        <f t="shared" si="37"/>
        <v>54.32</v>
      </c>
      <c r="H191" s="207">
        <v>54.32</v>
      </c>
      <c r="I191" s="62">
        <v>51.944000000000003</v>
      </c>
      <c r="J191" s="62">
        <v>106.57</v>
      </c>
      <c r="K191" s="62">
        <v>26.26</v>
      </c>
      <c r="L191" s="62">
        <v>0</v>
      </c>
      <c r="M191" s="62">
        <v>0</v>
      </c>
      <c r="N191" s="192">
        <f>+BN_InfraMR[[#This Row],[A.03.1 -  Longitud de Vías de Explotación No Electrificadas Troncales y Ramales (vía principal) (km)]]+BN_InfraMR[[#This Row],[A.04.1 -  Longitud de Vías de Explotación Electrificadas Troncales y Ramales (vía principal) (km)]]</f>
        <v>106.57</v>
      </c>
      <c r="O191" s="207">
        <v>106.57</v>
      </c>
      <c r="P191" s="59">
        <v>15</v>
      </c>
      <c r="Q191" s="59">
        <v>7</v>
      </c>
      <c r="R191" s="59">
        <v>0</v>
      </c>
      <c r="S191" s="211">
        <f t="shared" si="33"/>
        <v>22</v>
      </c>
      <c r="T191" s="211">
        <v>22</v>
      </c>
      <c r="U191" s="59">
        <v>0</v>
      </c>
      <c r="V191" s="59">
        <v>44</v>
      </c>
      <c r="W191" s="59">
        <v>0</v>
      </c>
      <c r="X191" s="59">
        <v>3</v>
      </c>
      <c r="Y191" s="59">
        <v>0</v>
      </c>
      <c r="Z191" s="217">
        <f t="shared" si="34"/>
        <v>47</v>
      </c>
      <c r="AA191" s="59">
        <v>15</v>
      </c>
      <c r="AB191" s="59">
        <v>9</v>
      </c>
      <c r="AC191" s="59">
        <f>+BN_InfraMR[[#This Row],[Total Pasos Vehiculares a Nivel]]</f>
        <v>47</v>
      </c>
      <c r="AD191" s="217">
        <f t="shared" si="35"/>
        <v>71</v>
      </c>
      <c r="AE191" s="59">
        <v>1</v>
      </c>
      <c r="AF191" s="59">
        <v>9</v>
      </c>
      <c r="AG191" s="59">
        <v>54</v>
      </c>
      <c r="AH191" s="217">
        <f t="shared" si="49"/>
        <v>64</v>
      </c>
      <c r="AI191" s="62">
        <v>47</v>
      </c>
      <c r="AJ191" s="62">
        <v>7.32</v>
      </c>
      <c r="AK191" s="62">
        <v>0</v>
      </c>
      <c r="AL191" s="224">
        <f t="shared" si="36"/>
        <v>54.32</v>
      </c>
      <c r="AM191" s="59">
        <v>3</v>
      </c>
      <c r="AN191" s="59">
        <v>20</v>
      </c>
      <c r="AO191" s="59">
        <v>0</v>
      </c>
      <c r="AP191" s="230">
        <f t="shared" si="50"/>
        <v>23</v>
      </c>
      <c r="AQ191" s="59">
        <v>0</v>
      </c>
      <c r="AR191" s="59">
        <v>0</v>
      </c>
      <c r="AS191" s="59">
        <v>0</v>
      </c>
      <c r="AT191" s="230">
        <f t="shared" si="51"/>
        <v>0</v>
      </c>
      <c r="AU191" s="59">
        <v>0</v>
      </c>
      <c r="AV191" s="59">
        <v>0</v>
      </c>
      <c r="AW191" s="59">
        <v>0</v>
      </c>
      <c r="AX191" s="230">
        <f t="shared" si="52"/>
        <v>0</v>
      </c>
      <c r="AY191" s="59">
        <v>70</v>
      </c>
      <c r="AZ191" s="59">
        <v>50</v>
      </c>
      <c r="BA191" s="59">
        <v>0</v>
      </c>
      <c r="BB191" s="59">
        <v>0</v>
      </c>
      <c r="BC191" s="230">
        <f>SUM(AY191:BB191)</f>
        <v>120</v>
      </c>
      <c r="BD191" s="380">
        <v>13</v>
      </c>
      <c r="BE191" s="59">
        <v>1</v>
      </c>
      <c r="BF191" s="59">
        <v>36</v>
      </c>
      <c r="BG191" s="239">
        <v>1000</v>
      </c>
    </row>
    <row r="192" spans="1:59">
      <c r="A192" s="59">
        <v>2008</v>
      </c>
      <c r="B192" s="59" t="s">
        <v>71</v>
      </c>
      <c r="C192" s="62">
        <v>2.0699999999999998</v>
      </c>
      <c r="D192" s="62">
        <v>52.25</v>
      </c>
      <c r="E192" s="62">
        <v>0</v>
      </c>
      <c r="F192" s="62">
        <v>0</v>
      </c>
      <c r="G192" s="207">
        <f t="shared" si="37"/>
        <v>54.32</v>
      </c>
      <c r="H192" s="207">
        <v>54.32</v>
      </c>
      <c r="I192" s="62">
        <v>51.944000000000003</v>
      </c>
      <c r="J192" s="62">
        <v>106.57</v>
      </c>
      <c r="K192" s="62">
        <v>26.26</v>
      </c>
      <c r="L192" s="62">
        <v>0</v>
      </c>
      <c r="M192" s="62">
        <v>0</v>
      </c>
      <c r="N192" s="192">
        <f>+BN_InfraMR[[#This Row],[A.03.1 -  Longitud de Vías de Explotación No Electrificadas Troncales y Ramales (vía principal) (km)]]+BN_InfraMR[[#This Row],[A.04.1 -  Longitud de Vías de Explotación Electrificadas Troncales y Ramales (vía principal) (km)]]</f>
        <v>106.57</v>
      </c>
      <c r="O192" s="207">
        <v>106.57</v>
      </c>
      <c r="P192" s="59">
        <v>15</v>
      </c>
      <c r="Q192" s="59">
        <v>7</v>
      </c>
      <c r="R192" s="59">
        <v>0</v>
      </c>
      <c r="S192" s="211">
        <f t="shared" si="33"/>
        <v>22</v>
      </c>
      <c r="T192" s="211">
        <v>22</v>
      </c>
      <c r="U192" s="59">
        <v>0</v>
      </c>
      <c r="V192" s="59">
        <v>44</v>
      </c>
      <c r="W192" s="59">
        <v>0</v>
      </c>
      <c r="X192" s="59">
        <v>3</v>
      </c>
      <c r="Y192" s="59">
        <v>0</v>
      </c>
      <c r="Z192" s="217">
        <f t="shared" si="34"/>
        <v>47</v>
      </c>
      <c r="AA192" s="59">
        <v>15</v>
      </c>
      <c r="AB192" s="59">
        <v>9</v>
      </c>
      <c r="AC192" s="59">
        <f>+BN_InfraMR[[#This Row],[Total Pasos Vehiculares a Nivel]]</f>
        <v>47</v>
      </c>
      <c r="AD192" s="217">
        <f t="shared" si="35"/>
        <v>71</v>
      </c>
      <c r="AE192" s="59">
        <v>1</v>
      </c>
      <c r="AF192" s="59">
        <v>9</v>
      </c>
      <c r="AG192" s="59">
        <v>54</v>
      </c>
      <c r="AH192" s="217">
        <f t="shared" si="49"/>
        <v>64</v>
      </c>
      <c r="AI192" s="62">
        <v>47</v>
      </c>
      <c r="AJ192" s="62">
        <v>7.32</v>
      </c>
      <c r="AK192" s="62">
        <v>0</v>
      </c>
      <c r="AL192" s="224">
        <f t="shared" si="36"/>
        <v>54.32</v>
      </c>
      <c r="AM192" s="59">
        <v>3</v>
      </c>
      <c r="AN192" s="59">
        <v>20</v>
      </c>
      <c r="AO192" s="59">
        <v>0</v>
      </c>
      <c r="AP192" s="230">
        <f t="shared" si="50"/>
        <v>23</v>
      </c>
      <c r="AQ192" s="59">
        <v>0</v>
      </c>
      <c r="AR192" s="59">
        <v>0</v>
      </c>
      <c r="AS192" s="59">
        <v>0</v>
      </c>
      <c r="AT192" s="230">
        <f t="shared" si="51"/>
        <v>0</v>
      </c>
      <c r="AU192" s="59">
        <v>0</v>
      </c>
      <c r="AV192" s="59">
        <v>0</v>
      </c>
      <c r="AW192" s="59">
        <v>0</v>
      </c>
      <c r="AX192" s="230">
        <f t="shared" si="52"/>
        <v>0</v>
      </c>
      <c r="AY192" s="59">
        <v>70</v>
      </c>
      <c r="AZ192" s="59">
        <v>50</v>
      </c>
      <c r="BA192" s="59">
        <v>0</v>
      </c>
      <c r="BB192" s="59">
        <v>0</v>
      </c>
      <c r="BC192" s="230">
        <f>SUM(AY192:BB192)</f>
        <v>120</v>
      </c>
      <c r="BD192" s="380">
        <v>13</v>
      </c>
      <c r="BE192" s="59">
        <v>1</v>
      </c>
      <c r="BF192" s="59">
        <v>36</v>
      </c>
      <c r="BG192" s="239">
        <v>1000</v>
      </c>
    </row>
    <row r="193" spans="1:59">
      <c r="A193" s="59">
        <v>2008</v>
      </c>
      <c r="B193" s="59" t="s">
        <v>72</v>
      </c>
      <c r="C193" s="62">
        <v>2.0699999999999998</v>
      </c>
      <c r="D193" s="62">
        <v>52.25</v>
      </c>
      <c r="E193" s="62">
        <v>0</v>
      </c>
      <c r="F193" s="62">
        <v>0</v>
      </c>
      <c r="G193" s="207">
        <f t="shared" si="37"/>
        <v>54.32</v>
      </c>
      <c r="H193" s="207">
        <v>54.32</v>
      </c>
      <c r="I193" s="62">
        <v>51.944000000000003</v>
      </c>
      <c r="J193" s="62">
        <v>106.57</v>
      </c>
      <c r="K193" s="62">
        <v>26.26</v>
      </c>
      <c r="L193" s="62">
        <v>0</v>
      </c>
      <c r="M193" s="62">
        <v>0</v>
      </c>
      <c r="N193" s="192">
        <f>+BN_InfraMR[[#This Row],[A.03.1 -  Longitud de Vías de Explotación No Electrificadas Troncales y Ramales (vía principal) (km)]]+BN_InfraMR[[#This Row],[A.04.1 -  Longitud de Vías de Explotación Electrificadas Troncales y Ramales (vía principal) (km)]]</f>
        <v>106.57</v>
      </c>
      <c r="O193" s="207">
        <v>106.57</v>
      </c>
      <c r="P193" s="59">
        <v>15</v>
      </c>
      <c r="Q193" s="59">
        <v>7</v>
      </c>
      <c r="R193" s="59">
        <v>0</v>
      </c>
      <c r="S193" s="211">
        <f t="shared" si="33"/>
        <v>22</v>
      </c>
      <c r="T193" s="211">
        <v>22</v>
      </c>
      <c r="U193" s="59">
        <v>0</v>
      </c>
      <c r="V193" s="59">
        <v>44</v>
      </c>
      <c r="W193" s="59">
        <v>0</v>
      </c>
      <c r="X193" s="59">
        <v>3</v>
      </c>
      <c r="Y193" s="59">
        <v>0</v>
      </c>
      <c r="Z193" s="217">
        <f t="shared" si="34"/>
        <v>47</v>
      </c>
      <c r="AA193" s="59">
        <v>15</v>
      </c>
      <c r="AB193" s="59">
        <v>9</v>
      </c>
      <c r="AC193" s="59">
        <f>+BN_InfraMR[[#This Row],[Total Pasos Vehiculares a Nivel]]</f>
        <v>47</v>
      </c>
      <c r="AD193" s="217">
        <f t="shared" si="35"/>
        <v>71</v>
      </c>
      <c r="AE193" s="59">
        <v>1</v>
      </c>
      <c r="AF193" s="59">
        <v>9</v>
      </c>
      <c r="AG193" s="59">
        <v>54</v>
      </c>
      <c r="AH193" s="217">
        <f t="shared" si="49"/>
        <v>64</v>
      </c>
      <c r="AI193" s="62">
        <v>47</v>
      </c>
      <c r="AJ193" s="62">
        <v>7.32</v>
      </c>
      <c r="AK193" s="62">
        <v>0</v>
      </c>
      <c r="AL193" s="224">
        <f t="shared" si="36"/>
        <v>54.32</v>
      </c>
      <c r="AM193" s="59">
        <v>3</v>
      </c>
      <c r="AN193" s="59">
        <v>20</v>
      </c>
      <c r="AO193" s="59">
        <v>0</v>
      </c>
      <c r="AP193" s="230">
        <f t="shared" si="50"/>
        <v>23</v>
      </c>
      <c r="AQ193" s="59">
        <v>0</v>
      </c>
      <c r="AR193" s="59">
        <v>0</v>
      </c>
      <c r="AS193" s="59">
        <v>0</v>
      </c>
      <c r="AT193" s="230">
        <f t="shared" si="51"/>
        <v>0</v>
      </c>
      <c r="AU193" s="59">
        <v>0</v>
      </c>
      <c r="AV193" s="59">
        <v>0</v>
      </c>
      <c r="AW193" s="59">
        <v>0</v>
      </c>
      <c r="AX193" s="230">
        <f t="shared" si="52"/>
        <v>0</v>
      </c>
      <c r="AY193" s="59">
        <v>70</v>
      </c>
      <c r="AZ193" s="59">
        <v>50</v>
      </c>
      <c r="BA193" s="59">
        <v>0</v>
      </c>
      <c r="BB193" s="59">
        <v>0</v>
      </c>
      <c r="BC193" s="230">
        <f>SUM(AY193:BB193)</f>
        <v>120</v>
      </c>
      <c r="BD193" s="380">
        <v>13</v>
      </c>
      <c r="BE193" s="59">
        <v>1</v>
      </c>
      <c r="BF193" s="59">
        <v>36</v>
      </c>
      <c r="BG193" s="239">
        <v>1000</v>
      </c>
    </row>
    <row r="194" spans="1:59">
      <c r="A194" s="59">
        <v>2009</v>
      </c>
      <c r="B194" s="59" t="s">
        <v>61</v>
      </c>
      <c r="C194" s="62">
        <v>2.0699999999999998</v>
      </c>
      <c r="D194" s="62">
        <v>52.25</v>
      </c>
      <c r="E194" s="62">
        <v>0</v>
      </c>
      <c r="F194" s="62">
        <v>0</v>
      </c>
      <c r="G194" s="207">
        <f t="shared" si="37"/>
        <v>54.32</v>
      </c>
      <c r="H194" s="207">
        <v>54.32</v>
      </c>
      <c r="I194" s="62">
        <v>51.944000000000003</v>
      </c>
      <c r="J194" s="62">
        <v>106.57</v>
      </c>
      <c r="K194" s="62">
        <v>26.26</v>
      </c>
      <c r="L194" s="62">
        <v>0</v>
      </c>
      <c r="M194" s="62">
        <v>0</v>
      </c>
      <c r="N194" s="192">
        <f>+BN_InfraMR[[#This Row],[A.03.1 -  Longitud de Vías de Explotación No Electrificadas Troncales y Ramales (vía principal) (km)]]+BN_InfraMR[[#This Row],[A.04.1 -  Longitud de Vías de Explotación Electrificadas Troncales y Ramales (vía principal) (km)]]</f>
        <v>106.57</v>
      </c>
      <c r="O194" s="207">
        <v>106.57</v>
      </c>
      <c r="P194" s="59">
        <v>15</v>
      </c>
      <c r="Q194" s="59">
        <v>7</v>
      </c>
      <c r="R194" s="59">
        <v>0</v>
      </c>
      <c r="S194" s="211">
        <f t="shared" ref="S194:S257" si="53">SUM(P194:R194)</f>
        <v>22</v>
      </c>
      <c r="T194" s="211">
        <v>22</v>
      </c>
      <c r="U194" s="59">
        <v>0</v>
      </c>
      <c r="V194" s="59">
        <v>43</v>
      </c>
      <c r="W194" s="59">
        <v>0</v>
      </c>
      <c r="X194" s="59">
        <v>3</v>
      </c>
      <c r="Y194" s="59">
        <v>0</v>
      </c>
      <c r="Z194" s="217">
        <f t="shared" ref="Z194:Z257" si="54">SUM(U194:Y194)</f>
        <v>46</v>
      </c>
      <c r="AA194" s="59">
        <v>16</v>
      </c>
      <c r="AB194" s="59">
        <v>9</v>
      </c>
      <c r="AC194" s="59">
        <f>+BN_InfraMR[[#This Row],[Total Pasos Vehiculares a Nivel]]</f>
        <v>46</v>
      </c>
      <c r="AD194" s="217">
        <f t="shared" ref="AD194:AD257" si="55">SUM(AA194:AC194)</f>
        <v>71</v>
      </c>
      <c r="AE194" s="59">
        <v>1</v>
      </c>
      <c r="AF194" s="59">
        <v>8</v>
      </c>
      <c r="AG194" s="59">
        <v>55</v>
      </c>
      <c r="AH194" s="217">
        <f t="shared" ref="AH194:AH206" si="56">SUM(AE194:AG194)</f>
        <v>64</v>
      </c>
      <c r="AI194" s="62">
        <v>47</v>
      </c>
      <c r="AJ194" s="62">
        <v>7.32</v>
      </c>
      <c r="AK194" s="62">
        <v>0</v>
      </c>
      <c r="AL194" s="224">
        <f t="shared" ref="AL194:AL257" si="57">SUM(AI194:AK194)</f>
        <v>54.32</v>
      </c>
      <c r="AM194" s="59">
        <v>3</v>
      </c>
      <c r="AN194" s="59">
        <v>20</v>
      </c>
      <c r="AO194" s="59">
        <v>0</v>
      </c>
      <c r="AP194" s="230">
        <f t="shared" si="50"/>
        <v>23</v>
      </c>
      <c r="AQ194" s="59">
        <v>0</v>
      </c>
      <c r="AR194" s="59">
        <v>0</v>
      </c>
      <c r="AS194" s="59">
        <v>0</v>
      </c>
      <c r="AT194" s="230">
        <f t="shared" si="51"/>
        <v>0</v>
      </c>
      <c r="AU194" s="59">
        <v>0</v>
      </c>
      <c r="AV194" s="59">
        <v>0</v>
      </c>
      <c r="AW194" s="59">
        <v>0</v>
      </c>
      <c r="AX194" s="230">
        <f t="shared" si="52"/>
        <v>0</v>
      </c>
      <c r="AY194" s="59">
        <v>70</v>
      </c>
      <c r="AZ194" s="59">
        <v>50</v>
      </c>
      <c r="BA194" s="59">
        <v>0</v>
      </c>
      <c r="BB194" s="59">
        <v>0</v>
      </c>
      <c r="BC194" s="230">
        <f>SUM(AY194:BB194)</f>
        <v>120</v>
      </c>
      <c r="BD194" s="380">
        <v>13</v>
      </c>
      <c r="BE194" s="59">
        <v>1</v>
      </c>
      <c r="BF194" s="59">
        <v>36</v>
      </c>
      <c r="BG194" s="239">
        <v>1000</v>
      </c>
    </row>
    <row r="195" spans="1:59">
      <c r="A195" s="59">
        <v>2009</v>
      </c>
      <c r="B195" s="59" t="s">
        <v>62</v>
      </c>
      <c r="C195" s="62">
        <v>2.0699999999999998</v>
      </c>
      <c r="D195" s="62">
        <v>52.25</v>
      </c>
      <c r="E195" s="62">
        <v>0</v>
      </c>
      <c r="F195" s="62">
        <v>0</v>
      </c>
      <c r="G195" s="207">
        <f t="shared" ref="G195:G258" si="58">SUM(C195:F195)</f>
        <v>54.32</v>
      </c>
      <c r="H195" s="207">
        <v>54.32</v>
      </c>
      <c r="I195" s="62">
        <v>51.944000000000003</v>
      </c>
      <c r="J195" s="62">
        <v>106.57</v>
      </c>
      <c r="K195" s="62">
        <v>26.26</v>
      </c>
      <c r="L195" s="62">
        <v>0</v>
      </c>
      <c r="M195" s="62">
        <v>0</v>
      </c>
      <c r="N195" s="192">
        <f>+BN_InfraMR[[#This Row],[A.03.1 -  Longitud de Vías de Explotación No Electrificadas Troncales y Ramales (vía principal) (km)]]+BN_InfraMR[[#This Row],[A.04.1 -  Longitud de Vías de Explotación Electrificadas Troncales y Ramales (vía principal) (km)]]</f>
        <v>106.57</v>
      </c>
      <c r="O195" s="207">
        <v>106.57</v>
      </c>
      <c r="P195" s="59">
        <v>15</v>
      </c>
      <c r="Q195" s="59">
        <v>7</v>
      </c>
      <c r="R195" s="59">
        <v>0</v>
      </c>
      <c r="S195" s="211">
        <f t="shared" si="53"/>
        <v>22</v>
      </c>
      <c r="T195" s="211">
        <v>22</v>
      </c>
      <c r="U195" s="59">
        <v>0</v>
      </c>
      <c r="V195" s="59">
        <v>43</v>
      </c>
      <c r="W195" s="59">
        <v>0</v>
      </c>
      <c r="X195" s="59">
        <v>3</v>
      </c>
      <c r="Y195" s="59">
        <v>0</v>
      </c>
      <c r="Z195" s="217">
        <f t="shared" si="54"/>
        <v>46</v>
      </c>
      <c r="AA195" s="59">
        <v>16</v>
      </c>
      <c r="AB195" s="59">
        <v>9</v>
      </c>
      <c r="AC195" s="59">
        <f>+BN_InfraMR[[#This Row],[Total Pasos Vehiculares a Nivel]]</f>
        <v>46</v>
      </c>
      <c r="AD195" s="217">
        <f t="shared" si="55"/>
        <v>71</v>
      </c>
      <c r="AE195" s="59">
        <v>1</v>
      </c>
      <c r="AF195" s="59">
        <v>8</v>
      </c>
      <c r="AG195" s="59">
        <v>55</v>
      </c>
      <c r="AH195" s="217">
        <f t="shared" si="56"/>
        <v>64</v>
      </c>
      <c r="AI195" s="62">
        <v>47</v>
      </c>
      <c r="AJ195" s="62">
        <v>7.32</v>
      </c>
      <c r="AK195" s="62">
        <v>0</v>
      </c>
      <c r="AL195" s="224">
        <f t="shared" si="57"/>
        <v>54.32</v>
      </c>
      <c r="AM195" s="59">
        <v>3</v>
      </c>
      <c r="AN195" s="59">
        <v>20</v>
      </c>
      <c r="AO195" s="59">
        <v>0</v>
      </c>
      <c r="AP195" s="230">
        <f t="shared" si="50"/>
        <v>23</v>
      </c>
      <c r="AQ195" s="59">
        <v>0</v>
      </c>
      <c r="AR195" s="59">
        <v>0</v>
      </c>
      <c r="AS195" s="59">
        <v>0</v>
      </c>
      <c r="AT195" s="230">
        <f t="shared" si="51"/>
        <v>0</v>
      </c>
      <c r="AU195" s="59">
        <v>0</v>
      </c>
      <c r="AV195" s="59">
        <v>0</v>
      </c>
      <c r="AW195" s="59">
        <v>0</v>
      </c>
      <c r="AX195" s="230">
        <f t="shared" si="52"/>
        <v>0</v>
      </c>
      <c r="AY195" s="59">
        <v>70</v>
      </c>
      <c r="AZ195" s="59">
        <v>50</v>
      </c>
      <c r="BA195" s="59">
        <v>0</v>
      </c>
      <c r="BB195" s="59">
        <v>0</v>
      </c>
      <c r="BC195" s="230">
        <f>SUM(AY195:BB195)</f>
        <v>120</v>
      </c>
      <c r="BD195" s="380">
        <v>13</v>
      </c>
      <c r="BE195" s="59">
        <v>1</v>
      </c>
      <c r="BF195" s="59">
        <v>36</v>
      </c>
      <c r="BG195" s="239">
        <v>1000</v>
      </c>
    </row>
    <row r="196" spans="1:59">
      <c r="A196" s="59">
        <v>2009</v>
      </c>
      <c r="B196" s="59" t="s">
        <v>63</v>
      </c>
      <c r="C196" s="62">
        <v>2.0699999999999998</v>
      </c>
      <c r="D196" s="62">
        <v>52.25</v>
      </c>
      <c r="E196" s="62">
        <v>0</v>
      </c>
      <c r="F196" s="62">
        <v>0</v>
      </c>
      <c r="G196" s="207">
        <f t="shared" si="58"/>
        <v>54.32</v>
      </c>
      <c r="H196" s="207">
        <v>54.32</v>
      </c>
      <c r="I196" s="62">
        <v>51.944000000000003</v>
      </c>
      <c r="J196" s="62">
        <v>106.57</v>
      </c>
      <c r="K196" s="62">
        <v>26.26</v>
      </c>
      <c r="L196" s="62">
        <v>0</v>
      </c>
      <c r="M196" s="62">
        <v>0</v>
      </c>
      <c r="N196" s="192">
        <f>+BN_InfraMR[[#This Row],[A.03.1 -  Longitud de Vías de Explotación No Electrificadas Troncales y Ramales (vía principal) (km)]]+BN_InfraMR[[#This Row],[A.04.1 -  Longitud de Vías de Explotación Electrificadas Troncales y Ramales (vía principal) (km)]]</f>
        <v>106.57</v>
      </c>
      <c r="O196" s="207">
        <v>106.57</v>
      </c>
      <c r="P196" s="59">
        <v>15</v>
      </c>
      <c r="Q196" s="59">
        <v>7</v>
      </c>
      <c r="R196" s="59">
        <v>0</v>
      </c>
      <c r="S196" s="211">
        <f t="shared" si="53"/>
        <v>22</v>
      </c>
      <c r="T196" s="211">
        <v>22</v>
      </c>
      <c r="U196" s="59">
        <v>0</v>
      </c>
      <c r="V196" s="59">
        <v>43</v>
      </c>
      <c r="W196" s="59">
        <v>0</v>
      </c>
      <c r="X196" s="59">
        <v>3</v>
      </c>
      <c r="Y196" s="59">
        <v>0</v>
      </c>
      <c r="Z196" s="217">
        <f t="shared" si="54"/>
        <v>46</v>
      </c>
      <c r="AA196" s="59">
        <v>16</v>
      </c>
      <c r="AB196" s="59">
        <v>9</v>
      </c>
      <c r="AC196" s="59">
        <f>+BN_InfraMR[[#This Row],[Total Pasos Vehiculares a Nivel]]</f>
        <v>46</v>
      </c>
      <c r="AD196" s="217">
        <f t="shared" si="55"/>
        <v>71</v>
      </c>
      <c r="AE196" s="59">
        <v>1</v>
      </c>
      <c r="AF196" s="59">
        <v>8</v>
      </c>
      <c r="AG196" s="59">
        <v>55</v>
      </c>
      <c r="AH196" s="217">
        <f t="shared" si="56"/>
        <v>64</v>
      </c>
      <c r="AI196" s="62">
        <v>47</v>
      </c>
      <c r="AJ196" s="62">
        <v>7.32</v>
      </c>
      <c r="AK196" s="62">
        <v>0</v>
      </c>
      <c r="AL196" s="224">
        <f t="shared" si="57"/>
        <v>54.32</v>
      </c>
      <c r="AM196" s="59">
        <v>3</v>
      </c>
      <c r="AN196" s="59">
        <v>20</v>
      </c>
      <c r="AO196" s="59">
        <v>0</v>
      </c>
      <c r="AP196" s="230">
        <f t="shared" si="50"/>
        <v>23</v>
      </c>
      <c r="AQ196" s="59">
        <v>0</v>
      </c>
      <c r="AR196" s="59">
        <v>0</v>
      </c>
      <c r="AS196" s="59">
        <v>0</v>
      </c>
      <c r="AT196" s="230">
        <f t="shared" si="51"/>
        <v>0</v>
      </c>
      <c r="AU196" s="59">
        <v>0</v>
      </c>
      <c r="AV196" s="59">
        <v>0</v>
      </c>
      <c r="AW196" s="59">
        <v>0</v>
      </c>
      <c r="AX196" s="230">
        <f t="shared" si="52"/>
        <v>0</v>
      </c>
      <c r="AY196" s="59">
        <v>70</v>
      </c>
      <c r="AZ196" s="59">
        <v>50</v>
      </c>
      <c r="BA196" s="59">
        <v>0</v>
      </c>
      <c r="BB196" s="59">
        <v>0</v>
      </c>
      <c r="BC196" s="230">
        <f>SUM(AY196:BB196)</f>
        <v>120</v>
      </c>
      <c r="BD196" s="380">
        <v>13</v>
      </c>
      <c r="BE196" s="59">
        <v>1</v>
      </c>
      <c r="BF196" s="59">
        <v>36</v>
      </c>
      <c r="BG196" s="239">
        <v>1000</v>
      </c>
    </row>
    <row r="197" spans="1:59">
      <c r="A197" s="59">
        <v>2009</v>
      </c>
      <c r="B197" s="59" t="s">
        <v>64</v>
      </c>
      <c r="C197" s="62">
        <v>2.0699999999999998</v>
      </c>
      <c r="D197" s="62">
        <v>52.25</v>
      </c>
      <c r="E197" s="62">
        <v>0</v>
      </c>
      <c r="F197" s="62">
        <v>0</v>
      </c>
      <c r="G197" s="207">
        <f t="shared" si="58"/>
        <v>54.32</v>
      </c>
      <c r="H197" s="207">
        <v>54.32</v>
      </c>
      <c r="I197" s="62">
        <v>51.944000000000003</v>
      </c>
      <c r="J197" s="62">
        <v>106.57</v>
      </c>
      <c r="K197" s="62">
        <v>26.26</v>
      </c>
      <c r="L197" s="62">
        <v>0</v>
      </c>
      <c r="M197" s="62">
        <v>0</v>
      </c>
      <c r="N197" s="192">
        <f>+BN_InfraMR[[#This Row],[A.03.1 -  Longitud de Vías de Explotación No Electrificadas Troncales y Ramales (vía principal) (km)]]+BN_InfraMR[[#This Row],[A.04.1 -  Longitud de Vías de Explotación Electrificadas Troncales y Ramales (vía principal) (km)]]</f>
        <v>106.57</v>
      </c>
      <c r="O197" s="207">
        <v>106.57</v>
      </c>
      <c r="P197" s="59">
        <v>15</v>
      </c>
      <c r="Q197" s="59">
        <v>7</v>
      </c>
      <c r="R197" s="59">
        <v>0</v>
      </c>
      <c r="S197" s="211">
        <f t="shared" si="53"/>
        <v>22</v>
      </c>
      <c r="T197" s="211">
        <v>22</v>
      </c>
      <c r="U197" s="59">
        <v>0</v>
      </c>
      <c r="V197" s="59">
        <v>43</v>
      </c>
      <c r="W197" s="59">
        <v>0</v>
      </c>
      <c r="X197" s="59">
        <v>3</v>
      </c>
      <c r="Y197" s="59">
        <v>0</v>
      </c>
      <c r="Z197" s="217">
        <f t="shared" si="54"/>
        <v>46</v>
      </c>
      <c r="AA197" s="59">
        <v>16</v>
      </c>
      <c r="AB197" s="59">
        <v>9</v>
      </c>
      <c r="AC197" s="59">
        <f>+BN_InfraMR[[#This Row],[Total Pasos Vehiculares a Nivel]]</f>
        <v>46</v>
      </c>
      <c r="AD197" s="217">
        <f t="shared" si="55"/>
        <v>71</v>
      </c>
      <c r="AE197" s="59">
        <v>1</v>
      </c>
      <c r="AF197" s="59">
        <v>8</v>
      </c>
      <c r="AG197" s="59">
        <v>55</v>
      </c>
      <c r="AH197" s="217">
        <f t="shared" si="56"/>
        <v>64</v>
      </c>
      <c r="AI197" s="62">
        <v>47</v>
      </c>
      <c r="AJ197" s="62">
        <v>7.32</v>
      </c>
      <c r="AK197" s="62">
        <v>0</v>
      </c>
      <c r="AL197" s="224">
        <f t="shared" si="57"/>
        <v>54.32</v>
      </c>
      <c r="AM197" s="59">
        <v>3</v>
      </c>
      <c r="AN197" s="59">
        <v>20</v>
      </c>
      <c r="AO197" s="59">
        <v>0</v>
      </c>
      <c r="AP197" s="230">
        <f t="shared" si="50"/>
        <v>23</v>
      </c>
      <c r="AQ197" s="59">
        <v>0</v>
      </c>
      <c r="AR197" s="59">
        <v>0</v>
      </c>
      <c r="AS197" s="59">
        <v>0</v>
      </c>
      <c r="AT197" s="230">
        <f t="shared" si="51"/>
        <v>0</v>
      </c>
      <c r="AU197" s="59">
        <v>0</v>
      </c>
      <c r="AV197" s="59">
        <v>0</v>
      </c>
      <c r="AW197" s="59">
        <v>0</v>
      </c>
      <c r="AX197" s="230">
        <f t="shared" si="52"/>
        <v>0</v>
      </c>
      <c r="AY197" s="59">
        <v>70</v>
      </c>
      <c r="AZ197" s="59">
        <v>50</v>
      </c>
      <c r="BA197" s="59">
        <v>0</v>
      </c>
      <c r="BB197" s="59">
        <v>0</v>
      </c>
      <c r="BC197" s="230">
        <f>SUM(AY197:BB197)</f>
        <v>120</v>
      </c>
      <c r="BD197" s="380">
        <v>13</v>
      </c>
      <c r="BE197" s="59">
        <v>1</v>
      </c>
      <c r="BF197" s="59">
        <v>36</v>
      </c>
      <c r="BG197" s="239">
        <v>1000</v>
      </c>
    </row>
    <row r="198" spans="1:59">
      <c r="A198" s="59">
        <v>2009</v>
      </c>
      <c r="B198" s="59" t="s">
        <v>65</v>
      </c>
      <c r="C198" s="62">
        <v>2.0699999999999998</v>
      </c>
      <c r="D198" s="62">
        <v>52.25</v>
      </c>
      <c r="E198" s="62">
        <v>0</v>
      </c>
      <c r="F198" s="62">
        <v>0</v>
      </c>
      <c r="G198" s="207">
        <f t="shared" si="58"/>
        <v>54.32</v>
      </c>
      <c r="H198" s="207">
        <v>54.32</v>
      </c>
      <c r="I198" s="62">
        <v>51.944000000000003</v>
      </c>
      <c r="J198" s="62">
        <v>106.57</v>
      </c>
      <c r="K198" s="62">
        <v>26.26</v>
      </c>
      <c r="L198" s="62">
        <v>0</v>
      </c>
      <c r="M198" s="62">
        <v>0</v>
      </c>
      <c r="N198" s="192">
        <f>+BN_InfraMR[[#This Row],[A.03.1 -  Longitud de Vías de Explotación No Electrificadas Troncales y Ramales (vía principal) (km)]]+BN_InfraMR[[#This Row],[A.04.1 -  Longitud de Vías de Explotación Electrificadas Troncales y Ramales (vía principal) (km)]]</f>
        <v>106.57</v>
      </c>
      <c r="O198" s="207">
        <v>106.57</v>
      </c>
      <c r="P198" s="59">
        <v>15</v>
      </c>
      <c r="Q198" s="59">
        <v>7</v>
      </c>
      <c r="R198" s="59">
        <v>0</v>
      </c>
      <c r="S198" s="211">
        <f t="shared" si="53"/>
        <v>22</v>
      </c>
      <c r="T198" s="211">
        <v>22</v>
      </c>
      <c r="U198" s="59">
        <v>0</v>
      </c>
      <c r="V198" s="59">
        <v>43</v>
      </c>
      <c r="W198" s="59">
        <v>0</v>
      </c>
      <c r="X198" s="59">
        <v>3</v>
      </c>
      <c r="Y198" s="59">
        <v>0</v>
      </c>
      <c r="Z198" s="217">
        <f t="shared" si="54"/>
        <v>46</v>
      </c>
      <c r="AA198" s="59">
        <v>16</v>
      </c>
      <c r="AB198" s="59">
        <v>9</v>
      </c>
      <c r="AC198" s="59">
        <f>+BN_InfraMR[[#This Row],[Total Pasos Vehiculares a Nivel]]</f>
        <v>46</v>
      </c>
      <c r="AD198" s="217">
        <f t="shared" si="55"/>
        <v>71</v>
      </c>
      <c r="AE198" s="59">
        <v>1</v>
      </c>
      <c r="AF198" s="59">
        <v>8</v>
      </c>
      <c r="AG198" s="59">
        <v>55</v>
      </c>
      <c r="AH198" s="217">
        <f t="shared" si="56"/>
        <v>64</v>
      </c>
      <c r="AI198" s="62">
        <v>47</v>
      </c>
      <c r="AJ198" s="62">
        <v>7.32</v>
      </c>
      <c r="AK198" s="62">
        <v>0</v>
      </c>
      <c r="AL198" s="224">
        <f t="shared" si="57"/>
        <v>54.32</v>
      </c>
      <c r="AM198" s="59">
        <v>3</v>
      </c>
      <c r="AN198" s="59">
        <v>20</v>
      </c>
      <c r="AO198" s="59">
        <v>0</v>
      </c>
      <c r="AP198" s="230">
        <f t="shared" si="50"/>
        <v>23</v>
      </c>
      <c r="AQ198" s="59">
        <v>0</v>
      </c>
      <c r="AR198" s="59">
        <v>0</v>
      </c>
      <c r="AS198" s="59">
        <v>0</v>
      </c>
      <c r="AT198" s="230">
        <f t="shared" si="51"/>
        <v>0</v>
      </c>
      <c r="AU198" s="59">
        <v>0</v>
      </c>
      <c r="AV198" s="59">
        <v>0</v>
      </c>
      <c r="AW198" s="59">
        <v>0</v>
      </c>
      <c r="AX198" s="230">
        <f t="shared" si="52"/>
        <v>0</v>
      </c>
      <c r="AY198" s="59">
        <v>70</v>
      </c>
      <c r="AZ198" s="59">
        <v>50</v>
      </c>
      <c r="BA198" s="59">
        <v>0</v>
      </c>
      <c r="BB198" s="59">
        <v>0</v>
      </c>
      <c r="BC198" s="230">
        <f>SUM(AY198:BB198)</f>
        <v>120</v>
      </c>
      <c r="BD198" s="380">
        <v>13</v>
      </c>
      <c r="BE198" s="59">
        <v>1</v>
      </c>
      <c r="BF198" s="59">
        <v>36</v>
      </c>
      <c r="BG198" s="239">
        <v>1000</v>
      </c>
    </row>
    <row r="199" spans="1:59">
      <c r="A199" s="59">
        <v>2009</v>
      </c>
      <c r="B199" s="59" t="s">
        <v>66</v>
      </c>
      <c r="C199" s="62">
        <v>2.0699999999999998</v>
      </c>
      <c r="D199" s="62">
        <v>52.25</v>
      </c>
      <c r="E199" s="62">
        <v>0</v>
      </c>
      <c r="F199" s="62">
        <v>0</v>
      </c>
      <c r="G199" s="207">
        <f t="shared" si="58"/>
        <v>54.32</v>
      </c>
      <c r="H199" s="207">
        <v>54.32</v>
      </c>
      <c r="I199" s="62">
        <v>51.944000000000003</v>
      </c>
      <c r="J199" s="62">
        <v>106.57</v>
      </c>
      <c r="K199" s="62">
        <v>26.26</v>
      </c>
      <c r="L199" s="62">
        <v>0</v>
      </c>
      <c r="M199" s="62">
        <v>0</v>
      </c>
      <c r="N199" s="192">
        <f>+BN_InfraMR[[#This Row],[A.03.1 -  Longitud de Vías de Explotación No Electrificadas Troncales y Ramales (vía principal) (km)]]+BN_InfraMR[[#This Row],[A.04.1 -  Longitud de Vías de Explotación Electrificadas Troncales y Ramales (vía principal) (km)]]</f>
        <v>106.57</v>
      </c>
      <c r="O199" s="207">
        <v>106.57</v>
      </c>
      <c r="P199" s="59">
        <v>15</v>
      </c>
      <c r="Q199" s="59">
        <v>7</v>
      </c>
      <c r="R199" s="59">
        <v>0</v>
      </c>
      <c r="S199" s="211">
        <f t="shared" si="53"/>
        <v>22</v>
      </c>
      <c r="T199" s="211">
        <v>22</v>
      </c>
      <c r="U199" s="59">
        <v>0</v>
      </c>
      <c r="V199" s="59">
        <v>43</v>
      </c>
      <c r="W199" s="59">
        <v>0</v>
      </c>
      <c r="X199" s="59">
        <v>3</v>
      </c>
      <c r="Y199" s="59">
        <v>0</v>
      </c>
      <c r="Z199" s="217">
        <f t="shared" si="54"/>
        <v>46</v>
      </c>
      <c r="AA199" s="59">
        <v>16</v>
      </c>
      <c r="AB199" s="59">
        <v>9</v>
      </c>
      <c r="AC199" s="59">
        <f>+BN_InfraMR[[#This Row],[Total Pasos Vehiculares a Nivel]]</f>
        <v>46</v>
      </c>
      <c r="AD199" s="217">
        <f t="shared" si="55"/>
        <v>71</v>
      </c>
      <c r="AE199" s="59">
        <v>1</v>
      </c>
      <c r="AF199" s="59">
        <v>8</v>
      </c>
      <c r="AG199" s="59">
        <v>55</v>
      </c>
      <c r="AH199" s="217">
        <f t="shared" si="56"/>
        <v>64</v>
      </c>
      <c r="AI199" s="62">
        <v>47</v>
      </c>
      <c r="AJ199" s="62">
        <v>7.32</v>
      </c>
      <c r="AK199" s="62">
        <v>0</v>
      </c>
      <c r="AL199" s="224">
        <f t="shared" si="57"/>
        <v>54.32</v>
      </c>
      <c r="AM199" s="59">
        <v>3</v>
      </c>
      <c r="AN199" s="59">
        <v>20</v>
      </c>
      <c r="AO199" s="59">
        <v>0</v>
      </c>
      <c r="AP199" s="230">
        <f t="shared" si="50"/>
        <v>23</v>
      </c>
      <c r="AQ199" s="59">
        <v>0</v>
      </c>
      <c r="AR199" s="59">
        <v>0</v>
      </c>
      <c r="AS199" s="59">
        <v>0</v>
      </c>
      <c r="AT199" s="230">
        <f t="shared" si="51"/>
        <v>0</v>
      </c>
      <c r="AU199" s="59">
        <v>0</v>
      </c>
      <c r="AV199" s="59">
        <v>0</v>
      </c>
      <c r="AW199" s="59">
        <v>0</v>
      </c>
      <c r="AX199" s="230">
        <f t="shared" si="52"/>
        <v>0</v>
      </c>
      <c r="AY199" s="59">
        <v>70</v>
      </c>
      <c r="AZ199" s="59">
        <v>50</v>
      </c>
      <c r="BA199" s="59">
        <v>0</v>
      </c>
      <c r="BB199" s="59">
        <v>0</v>
      </c>
      <c r="BC199" s="230">
        <f>SUM(AY199:BB199)</f>
        <v>120</v>
      </c>
      <c r="BD199" s="380">
        <v>13</v>
      </c>
      <c r="BE199" s="59">
        <v>1</v>
      </c>
      <c r="BF199" s="59">
        <v>36</v>
      </c>
      <c r="BG199" s="239">
        <v>1000</v>
      </c>
    </row>
    <row r="200" spans="1:59">
      <c r="A200" s="59">
        <v>2009</v>
      </c>
      <c r="B200" s="59" t="s">
        <v>67</v>
      </c>
      <c r="C200" s="62">
        <v>2.0699999999999998</v>
      </c>
      <c r="D200" s="62">
        <v>52.25</v>
      </c>
      <c r="E200" s="62">
        <v>0</v>
      </c>
      <c r="F200" s="62">
        <v>0</v>
      </c>
      <c r="G200" s="207">
        <f t="shared" si="58"/>
        <v>54.32</v>
      </c>
      <c r="H200" s="207">
        <v>54.32</v>
      </c>
      <c r="I200" s="62">
        <v>51.944000000000003</v>
      </c>
      <c r="J200" s="62">
        <v>106.57</v>
      </c>
      <c r="K200" s="62">
        <v>26.26</v>
      </c>
      <c r="L200" s="62">
        <v>0</v>
      </c>
      <c r="M200" s="62">
        <v>0</v>
      </c>
      <c r="N200" s="192">
        <f>+BN_InfraMR[[#This Row],[A.03.1 -  Longitud de Vías de Explotación No Electrificadas Troncales y Ramales (vía principal) (km)]]+BN_InfraMR[[#This Row],[A.04.1 -  Longitud de Vías de Explotación Electrificadas Troncales y Ramales (vía principal) (km)]]</f>
        <v>106.57</v>
      </c>
      <c r="O200" s="207">
        <v>106.57</v>
      </c>
      <c r="P200" s="59">
        <v>15</v>
      </c>
      <c r="Q200" s="59">
        <v>7</v>
      </c>
      <c r="R200" s="59">
        <v>0</v>
      </c>
      <c r="S200" s="211">
        <f t="shared" si="53"/>
        <v>22</v>
      </c>
      <c r="T200" s="211">
        <v>22</v>
      </c>
      <c r="U200" s="59">
        <v>0</v>
      </c>
      <c r="V200" s="59">
        <v>43</v>
      </c>
      <c r="W200" s="59">
        <v>0</v>
      </c>
      <c r="X200" s="59">
        <v>3</v>
      </c>
      <c r="Y200" s="59">
        <v>0</v>
      </c>
      <c r="Z200" s="217">
        <f t="shared" si="54"/>
        <v>46</v>
      </c>
      <c r="AA200" s="59">
        <v>16</v>
      </c>
      <c r="AB200" s="59">
        <v>9</v>
      </c>
      <c r="AC200" s="59">
        <f>+BN_InfraMR[[#This Row],[Total Pasos Vehiculares a Nivel]]</f>
        <v>46</v>
      </c>
      <c r="AD200" s="217">
        <f t="shared" si="55"/>
        <v>71</v>
      </c>
      <c r="AE200" s="59">
        <v>1</v>
      </c>
      <c r="AF200" s="59">
        <v>8</v>
      </c>
      <c r="AG200" s="59">
        <v>55</v>
      </c>
      <c r="AH200" s="217">
        <f t="shared" si="56"/>
        <v>64</v>
      </c>
      <c r="AI200" s="62">
        <v>47</v>
      </c>
      <c r="AJ200" s="62">
        <v>7.32</v>
      </c>
      <c r="AK200" s="62">
        <v>0</v>
      </c>
      <c r="AL200" s="224">
        <f t="shared" si="57"/>
        <v>54.32</v>
      </c>
      <c r="AM200" s="59">
        <v>3</v>
      </c>
      <c r="AN200" s="59">
        <v>20</v>
      </c>
      <c r="AO200" s="59">
        <v>0</v>
      </c>
      <c r="AP200" s="230">
        <f t="shared" si="50"/>
        <v>23</v>
      </c>
      <c r="AQ200" s="59">
        <v>0</v>
      </c>
      <c r="AR200" s="59">
        <v>0</v>
      </c>
      <c r="AS200" s="59">
        <v>0</v>
      </c>
      <c r="AT200" s="230">
        <f t="shared" si="51"/>
        <v>0</v>
      </c>
      <c r="AU200" s="59">
        <v>0</v>
      </c>
      <c r="AV200" s="59">
        <v>0</v>
      </c>
      <c r="AW200" s="59">
        <v>0</v>
      </c>
      <c r="AX200" s="230">
        <f t="shared" si="52"/>
        <v>0</v>
      </c>
      <c r="AY200" s="59">
        <v>70</v>
      </c>
      <c r="AZ200" s="59">
        <v>50</v>
      </c>
      <c r="BA200" s="59">
        <v>0</v>
      </c>
      <c r="BB200" s="59">
        <v>0</v>
      </c>
      <c r="BC200" s="230">
        <f>SUM(AY200:BB200)</f>
        <v>120</v>
      </c>
      <c r="BD200" s="380">
        <v>13</v>
      </c>
      <c r="BE200" s="59">
        <v>1</v>
      </c>
      <c r="BF200" s="59">
        <v>36</v>
      </c>
      <c r="BG200" s="239">
        <v>1000</v>
      </c>
    </row>
    <row r="201" spans="1:59">
      <c r="A201" s="59">
        <v>2009</v>
      </c>
      <c r="B201" s="59" t="s">
        <v>68</v>
      </c>
      <c r="C201" s="62">
        <v>2.0699999999999998</v>
      </c>
      <c r="D201" s="62">
        <v>52.25</v>
      </c>
      <c r="E201" s="62">
        <v>0</v>
      </c>
      <c r="F201" s="62">
        <v>0</v>
      </c>
      <c r="G201" s="207">
        <f t="shared" si="58"/>
        <v>54.32</v>
      </c>
      <c r="H201" s="207">
        <v>54.32</v>
      </c>
      <c r="I201" s="62">
        <v>51.944000000000003</v>
      </c>
      <c r="J201" s="62">
        <v>106.57</v>
      </c>
      <c r="K201" s="62">
        <v>26.26</v>
      </c>
      <c r="L201" s="62">
        <v>0</v>
      </c>
      <c r="M201" s="62">
        <v>0</v>
      </c>
      <c r="N201" s="192">
        <f>+BN_InfraMR[[#This Row],[A.03.1 -  Longitud de Vías de Explotación No Electrificadas Troncales y Ramales (vía principal) (km)]]+BN_InfraMR[[#This Row],[A.04.1 -  Longitud de Vías de Explotación Electrificadas Troncales y Ramales (vía principal) (km)]]</f>
        <v>106.57</v>
      </c>
      <c r="O201" s="207">
        <v>106.57</v>
      </c>
      <c r="P201" s="59">
        <v>15</v>
      </c>
      <c r="Q201" s="59">
        <v>7</v>
      </c>
      <c r="R201" s="59">
        <v>0</v>
      </c>
      <c r="S201" s="211">
        <f t="shared" si="53"/>
        <v>22</v>
      </c>
      <c r="T201" s="211">
        <v>22</v>
      </c>
      <c r="U201" s="59">
        <v>0</v>
      </c>
      <c r="V201" s="59">
        <v>43</v>
      </c>
      <c r="W201" s="59">
        <v>0</v>
      </c>
      <c r="X201" s="59">
        <v>3</v>
      </c>
      <c r="Y201" s="59">
        <v>0</v>
      </c>
      <c r="Z201" s="217">
        <f t="shared" si="54"/>
        <v>46</v>
      </c>
      <c r="AA201" s="59">
        <v>16</v>
      </c>
      <c r="AB201" s="59">
        <v>9</v>
      </c>
      <c r="AC201" s="59">
        <f>+BN_InfraMR[[#This Row],[Total Pasos Vehiculares a Nivel]]</f>
        <v>46</v>
      </c>
      <c r="AD201" s="217">
        <f t="shared" si="55"/>
        <v>71</v>
      </c>
      <c r="AE201" s="59">
        <v>1</v>
      </c>
      <c r="AF201" s="59">
        <v>8</v>
      </c>
      <c r="AG201" s="59">
        <v>55</v>
      </c>
      <c r="AH201" s="217">
        <f t="shared" si="56"/>
        <v>64</v>
      </c>
      <c r="AI201" s="62">
        <v>47</v>
      </c>
      <c r="AJ201" s="62">
        <v>7.32</v>
      </c>
      <c r="AK201" s="62">
        <v>0</v>
      </c>
      <c r="AL201" s="224">
        <f t="shared" si="57"/>
        <v>54.32</v>
      </c>
      <c r="AM201" s="59">
        <v>3</v>
      </c>
      <c r="AN201" s="59">
        <v>20</v>
      </c>
      <c r="AO201" s="59">
        <v>0</v>
      </c>
      <c r="AP201" s="230">
        <f t="shared" si="50"/>
        <v>23</v>
      </c>
      <c r="AQ201" s="59">
        <v>0</v>
      </c>
      <c r="AR201" s="59">
        <v>0</v>
      </c>
      <c r="AS201" s="59">
        <v>0</v>
      </c>
      <c r="AT201" s="230">
        <f t="shared" si="51"/>
        <v>0</v>
      </c>
      <c r="AU201" s="59">
        <v>0</v>
      </c>
      <c r="AV201" s="59">
        <v>0</v>
      </c>
      <c r="AW201" s="59">
        <v>0</v>
      </c>
      <c r="AX201" s="230">
        <f t="shared" si="52"/>
        <v>0</v>
      </c>
      <c r="AY201" s="59">
        <v>70</v>
      </c>
      <c r="AZ201" s="59">
        <v>50</v>
      </c>
      <c r="BA201" s="59">
        <v>0</v>
      </c>
      <c r="BB201" s="59">
        <v>0</v>
      </c>
      <c r="BC201" s="230">
        <f>SUM(AY201:BB201)</f>
        <v>120</v>
      </c>
      <c r="BD201" s="380">
        <v>13</v>
      </c>
      <c r="BE201" s="59">
        <v>1</v>
      </c>
      <c r="BF201" s="59">
        <v>36</v>
      </c>
      <c r="BG201" s="239">
        <v>1000</v>
      </c>
    </row>
    <row r="202" spans="1:59">
      <c r="A202" s="59">
        <v>2009</v>
      </c>
      <c r="B202" s="59" t="s">
        <v>69</v>
      </c>
      <c r="C202" s="62">
        <v>2.0699999999999998</v>
      </c>
      <c r="D202" s="62">
        <v>52.25</v>
      </c>
      <c r="E202" s="62">
        <v>0</v>
      </c>
      <c r="F202" s="62">
        <v>0</v>
      </c>
      <c r="G202" s="207">
        <f t="shared" si="58"/>
        <v>54.32</v>
      </c>
      <c r="H202" s="207">
        <v>54.32</v>
      </c>
      <c r="I202" s="62">
        <v>51.944000000000003</v>
      </c>
      <c r="J202" s="62">
        <v>106.57</v>
      </c>
      <c r="K202" s="62">
        <v>26.26</v>
      </c>
      <c r="L202" s="62">
        <v>0</v>
      </c>
      <c r="M202" s="62">
        <v>0</v>
      </c>
      <c r="N202" s="192">
        <f>+BN_InfraMR[[#This Row],[A.03.1 -  Longitud de Vías de Explotación No Electrificadas Troncales y Ramales (vía principal) (km)]]+BN_InfraMR[[#This Row],[A.04.1 -  Longitud de Vías de Explotación Electrificadas Troncales y Ramales (vía principal) (km)]]</f>
        <v>106.57</v>
      </c>
      <c r="O202" s="207">
        <v>106.57</v>
      </c>
      <c r="P202" s="59">
        <v>15</v>
      </c>
      <c r="Q202" s="59">
        <v>7</v>
      </c>
      <c r="R202" s="59">
        <v>0</v>
      </c>
      <c r="S202" s="211">
        <f t="shared" si="53"/>
        <v>22</v>
      </c>
      <c r="T202" s="211">
        <v>22</v>
      </c>
      <c r="U202" s="59">
        <v>0</v>
      </c>
      <c r="V202" s="59">
        <v>43</v>
      </c>
      <c r="W202" s="59">
        <v>0</v>
      </c>
      <c r="X202" s="59">
        <v>3</v>
      </c>
      <c r="Y202" s="59">
        <v>0</v>
      </c>
      <c r="Z202" s="217">
        <f t="shared" si="54"/>
        <v>46</v>
      </c>
      <c r="AA202" s="59">
        <v>16</v>
      </c>
      <c r="AB202" s="59">
        <v>9</v>
      </c>
      <c r="AC202" s="59">
        <f>+BN_InfraMR[[#This Row],[Total Pasos Vehiculares a Nivel]]</f>
        <v>46</v>
      </c>
      <c r="AD202" s="217">
        <f t="shared" si="55"/>
        <v>71</v>
      </c>
      <c r="AE202" s="59">
        <v>1</v>
      </c>
      <c r="AF202" s="59">
        <v>8</v>
      </c>
      <c r="AG202" s="59">
        <v>55</v>
      </c>
      <c r="AH202" s="217">
        <f t="shared" si="56"/>
        <v>64</v>
      </c>
      <c r="AI202" s="62">
        <v>47</v>
      </c>
      <c r="AJ202" s="62">
        <v>7.32</v>
      </c>
      <c r="AK202" s="62">
        <v>0</v>
      </c>
      <c r="AL202" s="224">
        <f t="shared" si="57"/>
        <v>54.32</v>
      </c>
      <c r="AM202" s="59">
        <v>3</v>
      </c>
      <c r="AN202" s="59">
        <v>20</v>
      </c>
      <c r="AO202" s="59">
        <v>0</v>
      </c>
      <c r="AP202" s="230">
        <f t="shared" si="50"/>
        <v>23</v>
      </c>
      <c r="AQ202" s="59">
        <v>0</v>
      </c>
      <c r="AR202" s="59">
        <v>0</v>
      </c>
      <c r="AS202" s="59">
        <v>0</v>
      </c>
      <c r="AT202" s="230">
        <f t="shared" si="51"/>
        <v>0</v>
      </c>
      <c r="AU202" s="59">
        <v>0</v>
      </c>
      <c r="AV202" s="59">
        <v>0</v>
      </c>
      <c r="AW202" s="59">
        <v>0</v>
      </c>
      <c r="AX202" s="230">
        <f t="shared" si="52"/>
        <v>0</v>
      </c>
      <c r="AY202" s="59">
        <v>70</v>
      </c>
      <c r="AZ202" s="59">
        <v>50</v>
      </c>
      <c r="BA202" s="59">
        <v>0</v>
      </c>
      <c r="BB202" s="59">
        <v>0</v>
      </c>
      <c r="BC202" s="230">
        <f>SUM(AY202:BB202)</f>
        <v>120</v>
      </c>
      <c r="BD202" s="380">
        <v>13</v>
      </c>
      <c r="BE202" s="59">
        <v>1</v>
      </c>
      <c r="BF202" s="59">
        <v>36</v>
      </c>
      <c r="BG202" s="239">
        <v>1000</v>
      </c>
    </row>
    <row r="203" spans="1:59">
      <c r="A203" s="59">
        <v>2009</v>
      </c>
      <c r="B203" s="59" t="s">
        <v>70</v>
      </c>
      <c r="C203" s="62">
        <v>2.0699999999999998</v>
      </c>
      <c r="D203" s="62">
        <v>52.25</v>
      </c>
      <c r="E203" s="62">
        <v>0</v>
      </c>
      <c r="F203" s="62">
        <v>0</v>
      </c>
      <c r="G203" s="207">
        <f t="shared" si="58"/>
        <v>54.32</v>
      </c>
      <c r="H203" s="207">
        <v>54.32</v>
      </c>
      <c r="I203" s="62">
        <v>51.944000000000003</v>
      </c>
      <c r="J203" s="62">
        <v>106.57</v>
      </c>
      <c r="K203" s="62">
        <v>26.26</v>
      </c>
      <c r="L203" s="62">
        <v>0</v>
      </c>
      <c r="M203" s="62">
        <v>0</v>
      </c>
      <c r="N203" s="192">
        <f>+BN_InfraMR[[#This Row],[A.03.1 -  Longitud de Vías de Explotación No Electrificadas Troncales y Ramales (vía principal) (km)]]+BN_InfraMR[[#This Row],[A.04.1 -  Longitud de Vías de Explotación Electrificadas Troncales y Ramales (vía principal) (km)]]</f>
        <v>106.57</v>
      </c>
      <c r="O203" s="207">
        <v>106.57</v>
      </c>
      <c r="P203" s="59">
        <v>15</v>
      </c>
      <c r="Q203" s="59">
        <v>7</v>
      </c>
      <c r="R203" s="59">
        <v>0</v>
      </c>
      <c r="S203" s="211">
        <f t="shared" si="53"/>
        <v>22</v>
      </c>
      <c r="T203" s="211">
        <v>22</v>
      </c>
      <c r="U203" s="59">
        <v>0</v>
      </c>
      <c r="V203" s="59">
        <v>43</v>
      </c>
      <c r="W203" s="59">
        <v>0</v>
      </c>
      <c r="X203" s="59">
        <v>3</v>
      </c>
      <c r="Y203" s="59">
        <v>0</v>
      </c>
      <c r="Z203" s="217">
        <f t="shared" si="54"/>
        <v>46</v>
      </c>
      <c r="AA203" s="59">
        <v>16</v>
      </c>
      <c r="AB203" s="59">
        <v>9</v>
      </c>
      <c r="AC203" s="59">
        <f>+BN_InfraMR[[#This Row],[Total Pasos Vehiculares a Nivel]]</f>
        <v>46</v>
      </c>
      <c r="AD203" s="217">
        <f t="shared" si="55"/>
        <v>71</v>
      </c>
      <c r="AE203" s="59">
        <v>1</v>
      </c>
      <c r="AF203" s="59">
        <v>8</v>
      </c>
      <c r="AG203" s="59">
        <v>55</v>
      </c>
      <c r="AH203" s="217">
        <f t="shared" si="56"/>
        <v>64</v>
      </c>
      <c r="AI203" s="62">
        <v>47</v>
      </c>
      <c r="AJ203" s="62">
        <v>7.32</v>
      </c>
      <c r="AK203" s="62">
        <v>0</v>
      </c>
      <c r="AL203" s="224">
        <f t="shared" si="57"/>
        <v>54.32</v>
      </c>
      <c r="AM203" s="59">
        <v>3</v>
      </c>
      <c r="AN203" s="59">
        <v>20</v>
      </c>
      <c r="AO203" s="59">
        <v>0</v>
      </c>
      <c r="AP203" s="230">
        <f t="shared" si="50"/>
        <v>23</v>
      </c>
      <c r="AQ203" s="59">
        <v>0</v>
      </c>
      <c r="AR203" s="59">
        <v>0</v>
      </c>
      <c r="AS203" s="59">
        <v>0</v>
      </c>
      <c r="AT203" s="230">
        <f t="shared" si="51"/>
        <v>0</v>
      </c>
      <c r="AU203" s="59">
        <v>0</v>
      </c>
      <c r="AV203" s="59">
        <v>0</v>
      </c>
      <c r="AW203" s="59">
        <v>0</v>
      </c>
      <c r="AX203" s="230">
        <f t="shared" si="52"/>
        <v>0</v>
      </c>
      <c r="AY203" s="59">
        <v>70</v>
      </c>
      <c r="AZ203" s="59">
        <v>50</v>
      </c>
      <c r="BA203" s="59">
        <v>0</v>
      </c>
      <c r="BB203" s="59">
        <v>0</v>
      </c>
      <c r="BC203" s="230">
        <f>SUM(AY203:BB203)</f>
        <v>120</v>
      </c>
      <c r="BD203" s="380">
        <v>13</v>
      </c>
      <c r="BE203" s="59">
        <v>1</v>
      </c>
      <c r="BF203" s="59">
        <v>36</v>
      </c>
      <c r="BG203" s="239">
        <v>1000</v>
      </c>
    </row>
    <row r="204" spans="1:59">
      <c r="A204" s="59">
        <v>2009</v>
      </c>
      <c r="B204" s="59" t="s">
        <v>71</v>
      </c>
      <c r="C204" s="62">
        <v>2.0699999999999998</v>
      </c>
      <c r="D204" s="62">
        <v>52.25</v>
      </c>
      <c r="E204" s="62">
        <v>0</v>
      </c>
      <c r="F204" s="62">
        <v>0</v>
      </c>
      <c r="G204" s="207">
        <f t="shared" si="58"/>
        <v>54.32</v>
      </c>
      <c r="H204" s="207">
        <v>54.32</v>
      </c>
      <c r="I204" s="62">
        <v>51.944000000000003</v>
      </c>
      <c r="J204" s="62">
        <v>106.57</v>
      </c>
      <c r="K204" s="62">
        <v>26.26</v>
      </c>
      <c r="L204" s="62">
        <v>0</v>
      </c>
      <c r="M204" s="62">
        <v>0</v>
      </c>
      <c r="N204" s="192">
        <f>+BN_InfraMR[[#This Row],[A.03.1 -  Longitud de Vías de Explotación No Electrificadas Troncales y Ramales (vía principal) (km)]]+BN_InfraMR[[#This Row],[A.04.1 -  Longitud de Vías de Explotación Electrificadas Troncales y Ramales (vía principal) (km)]]</f>
        <v>106.57</v>
      </c>
      <c r="O204" s="207">
        <v>106.57</v>
      </c>
      <c r="P204" s="59">
        <v>15</v>
      </c>
      <c r="Q204" s="59">
        <v>7</v>
      </c>
      <c r="R204" s="59">
        <v>0</v>
      </c>
      <c r="S204" s="211">
        <f t="shared" si="53"/>
        <v>22</v>
      </c>
      <c r="T204" s="211">
        <v>22</v>
      </c>
      <c r="U204" s="59">
        <v>0</v>
      </c>
      <c r="V204" s="59">
        <v>43</v>
      </c>
      <c r="W204" s="59">
        <v>0</v>
      </c>
      <c r="X204" s="59">
        <v>3</v>
      </c>
      <c r="Y204" s="59">
        <v>0</v>
      </c>
      <c r="Z204" s="217">
        <f t="shared" si="54"/>
        <v>46</v>
      </c>
      <c r="AA204" s="59">
        <v>16</v>
      </c>
      <c r="AB204" s="59">
        <v>9</v>
      </c>
      <c r="AC204" s="59">
        <f>+BN_InfraMR[[#This Row],[Total Pasos Vehiculares a Nivel]]</f>
        <v>46</v>
      </c>
      <c r="AD204" s="217">
        <f t="shared" si="55"/>
        <v>71</v>
      </c>
      <c r="AE204" s="59">
        <v>1</v>
      </c>
      <c r="AF204" s="59">
        <v>8</v>
      </c>
      <c r="AG204" s="59">
        <v>55</v>
      </c>
      <c r="AH204" s="217">
        <f t="shared" si="56"/>
        <v>64</v>
      </c>
      <c r="AI204" s="62">
        <v>47</v>
      </c>
      <c r="AJ204" s="62">
        <v>7.32</v>
      </c>
      <c r="AK204" s="62">
        <v>0</v>
      </c>
      <c r="AL204" s="224">
        <f t="shared" si="57"/>
        <v>54.32</v>
      </c>
      <c r="AM204" s="59">
        <v>3</v>
      </c>
      <c r="AN204" s="59">
        <v>20</v>
      </c>
      <c r="AO204" s="59">
        <v>0</v>
      </c>
      <c r="AP204" s="230">
        <f t="shared" si="50"/>
        <v>23</v>
      </c>
      <c r="AQ204" s="59">
        <v>0</v>
      </c>
      <c r="AR204" s="59">
        <v>0</v>
      </c>
      <c r="AS204" s="59">
        <v>0</v>
      </c>
      <c r="AT204" s="230">
        <f t="shared" si="51"/>
        <v>0</v>
      </c>
      <c r="AU204" s="59">
        <v>0</v>
      </c>
      <c r="AV204" s="59">
        <v>0</v>
      </c>
      <c r="AW204" s="59">
        <v>0</v>
      </c>
      <c r="AX204" s="230">
        <f t="shared" si="52"/>
        <v>0</v>
      </c>
      <c r="AY204" s="59">
        <v>70</v>
      </c>
      <c r="AZ204" s="59">
        <v>50</v>
      </c>
      <c r="BA204" s="59">
        <v>0</v>
      </c>
      <c r="BB204" s="59">
        <v>0</v>
      </c>
      <c r="BC204" s="230">
        <f>SUM(AY204:BB204)</f>
        <v>120</v>
      </c>
      <c r="BD204" s="380">
        <v>13</v>
      </c>
      <c r="BE204" s="59">
        <v>1</v>
      </c>
      <c r="BF204" s="59">
        <v>36</v>
      </c>
      <c r="BG204" s="239">
        <v>1000</v>
      </c>
    </row>
    <row r="205" spans="1:59">
      <c r="A205" s="59">
        <v>2009</v>
      </c>
      <c r="B205" s="59" t="s">
        <v>72</v>
      </c>
      <c r="C205" s="62">
        <v>2.0699999999999998</v>
      </c>
      <c r="D205" s="62">
        <v>52.25</v>
      </c>
      <c r="E205" s="62">
        <v>0</v>
      </c>
      <c r="F205" s="62">
        <v>0</v>
      </c>
      <c r="G205" s="207">
        <f t="shared" si="58"/>
        <v>54.32</v>
      </c>
      <c r="H205" s="207">
        <v>54.32</v>
      </c>
      <c r="I205" s="62">
        <v>51.944000000000003</v>
      </c>
      <c r="J205" s="62">
        <v>106.57</v>
      </c>
      <c r="K205" s="62">
        <v>26.26</v>
      </c>
      <c r="L205" s="62">
        <v>0</v>
      </c>
      <c r="M205" s="62">
        <v>0</v>
      </c>
      <c r="N205" s="192">
        <f>+BN_InfraMR[[#This Row],[A.03.1 -  Longitud de Vías de Explotación No Electrificadas Troncales y Ramales (vía principal) (km)]]+BN_InfraMR[[#This Row],[A.04.1 -  Longitud de Vías de Explotación Electrificadas Troncales y Ramales (vía principal) (km)]]</f>
        <v>106.57</v>
      </c>
      <c r="O205" s="207">
        <v>106.57</v>
      </c>
      <c r="P205" s="59">
        <v>15</v>
      </c>
      <c r="Q205" s="59">
        <v>7</v>
      </c>
      <c r="R205" s="59">
        <v>0</v>
      </c>
      <c r="S205" s="211">
        <f t="shared" si="53"/>
        <v>22</v>
      </c>
      <c r="T205" s="211">
        <v>22</v>
      </c>
      <c r="U205" s="59">
        <v>0</v>
      </c>
      <c r="V205" s="59">
        <v>43</v>
      </c>
      <c r="W205" s="59">
        <v>0</v>
      </c>
      <c r="X205" s="59">
        <v>3</v>
      </c>
      <c r="Y205" s="59">
        <v>0</v>
      </c>
      <c r="Z205" s="217">
        <f t="shared" si="54"/>
        <v>46</v>
      </c>
      <c r="AA205" s="59">
        <v>16</v>
      </c>
      <c r="AB205" s="59">
        <v>9</v>
      </c>
      <c r="AC205" s="59">
        <f>+BN_InfraMR[[#This Row],[Total Pasos Vehiculares a Nivel]]</f>
        <v>46</v>
      </c>
      <c r="AD205" s="217">
        <f t="shared" si="55"/>
        <v>71</v>
      </c>
      <c r="AE205" s="59">
        <v>1</v>
      </c>
      <c r="AF205" s="59">
        <v>8</v>
      </c>
      <c r="AG205" s="59">
        <v>55</v>
      </c>
      <c r="AH205" s="217">
        <f t="shared" si="56"/>
        <v>64</v>
      </c>
      <c r="AI205" s="62">
        <v>47</v>
      </c>
      <c r="AJ205" s="62">
        <v>7.32</v>
      </c>
      <c r="AK205" s="62">
        <v>0</v>
      </c>
      <c r="AL205" s="224">
        <f t="shared" si="57"/>
        <v>54.32</v>
      </c>
      <c r="AM205" s="59">
        <v>3</v>
      </c>
      <c r="AN205" s="59">
        <v>20</v>
      </c>
      <c r="AO205" s="59">
        <v>0</v>
      </c>
      <c r="AP205" s="230">
        <f t="shared" si="50"/>
        <v>23</v>
      </c>
      <c r="AQ205" s="59">
        <v>0</v>
      </c>
      <c r="AR205" s="59">
        <v>0</v>
      </c>
      <c r="AS205" s="59">
        <v>0</v>
      </c>
      <c r="AT205" s="230">
        <f t="shared" si="51"/>
        <v>0</v>
      </c>
      <c r="AU205" s="59">
        <v>0</v>
      </c>
      <c r="AV205" s="59">
        <v>0</v>
      </c>
      <c r="AW205" s="59">
        <v>0</v>
      </c>
      <c r="AX205" s="230">
        <f t="shared" si="52"/>
        <v>0</v>
      </c>
      <c r="AY205" s="59">
        <v>70</v>
      </c>
      <c r="AZ205" s="59">
        <v>50</v>
      </c>
      <c r="BA205" s="59">
        <v>0</v>
      </c>
      <c r="BB205" s="59">
        <v>0</v>
      </c>
      <c r="BC205" s="230">
        <f>SUM(AY205:BB205)</f>
        <v>120</v>
      </c>
      <c r="BD205" s="380">
        <v>13</v>
      </c>
      <c r="BE205" s="59">
        <v>1</v>
      </c>
      <c r="BF205" s="59">
        <v>36</v>
      </c>
      <c r="BG205" s="239">
        <v>1000</v>
      </c>
    </row>
    <row r="206" spans="1:59">
      <c r="A206" s="59">
        <v>2010</v>
      </c>
      <c r="B206" s="59" t="s">
        <v>61</v>
      </c>
      <c r="C206" s="62">
        <v>2.0699999999999998</v>
      </c>
      <c r="D206" s="62">
        <v>52.25</v>
      </c>
      <c r="E206" s="62">
        <v>0</v>
      </c>
      <c r="F206" s="62">
        <v>0</v>
      </c>
      <c r="G206" s="207">
        <f t="shared" si="58"/>
        <v>54.32</v>
      </c>
      <c r="H206" s="207">
        <v>54.32</v>
      </c>
      <c r="I206" s="62">
        <v>51.944000000000003</v>
      </c>
      <c r="J206" s="62">
        <v>106.57</v>
      </c>
      <c r="K206" s="62">
        <v>26.26</v>
      </c>
      <c r="L206" s="62">
        <v>0</v>
      </c>
      <c r="M206" s="62">
        <v>0</v>
      </c>
      <c r="N206" s="192">
        <f>+BN_InfraMR[[#This Row],[A.03.1 -  Longitud de Vías de Explotación No Electrificadas Troncales y Ramales (vía principal) (km)]]+BN_InfraMR[[#This Row],[A.04.1 -  Longitud de Vías de Explotación Electrificadas Troncales y Ramales (vía principal) (km)]]</f>
        <v>106.57</v>
      </c>
      <c r="O206" s="207">
        <v>106.57</v>
      </c>
      <c r="P206" s="59">
        <v>15</v>
      </c>
      <c r="Q206" s="59">
        <v>7</v>
      </c>
      <c r="R206" s="59">
        <v>0</v>
      </c>
      <c r="S206" s="211">
        <f t="shared" si="53"/>
        <v>22</v>
      </c>
      <c r="T206" s="211">
        <v>22</v>
      </c>
      <c r="U206" s="59">
        <v>0</v>
      </c>
      <c r="V206" s="59">
        <v>42</v>
      </c>
      <c r="W206" s="59">
        <v>0</v>
      </c>
      <c r="X206" s="59">
        <v>3</v>
      </c>
      <c r="Y206" s="59">
        <v>0</v>
      </c>
      <c r="Z206" s="217">
        <f t="shared" si="54"/>
        <v>45</v>
      </c>
      <c r="AA206" s="59">
        <v>17</v>
      </c>
      <c r="AB206" s="59">
        <v>8</v>
      </c>
      <c r="AC206" s="59">
        <f>+BN_InfraMR[[#This Row],[Total Pasos Vehiculares a Nivel]]</f>
        <v>45</v>
      </c>
      <c r="AD206" s="217">
        <f t="shared" si="55"/>
        <v>70</v>
      </c>
      <c r="AE206" s="59">
        <v>1</v>
      </c>
      <c r="AF206" s="59">
        <v>8</v>
      </c>
      <c r="AG206" s="59">
        <v>55</v>
      </c>
      <c r="AH206" s="217">
        <f t="shared" si="56"/>
        <v>64</v>
      </c>
      <c r="AI206" s="62">
        <v>52.32</v>
      </c>
      <c r="AJ206" s="62">
        <v>2</v>
      </c>
      <c r="AK206" s="62">
        <v>0</v>
      </c>
      <c r="AL206" s="224">
        <f t="shared" si="57"/>
        <v>54.32</v>
      </c>
      <c r="AM206" s="59">
        <v>3</v>
      </c>
      <c r="AN206" s="59">
        <v>21</v>
      </c>
      <c r="AO206" s="59">
        <v>0</v>
      </c>
      <c r="AP206" s="230">
        <f t="shared" si="50"/>
        <v>24</v>
      </c>
      <c r="AQ206" s="59">
        <v>0</v>
      </c>
      <c r="AR206" s="59">
        <v>0</v>
      </c>
      <c r="AS206" s="59">
        <v>0</v>
      </c>
      <c r="AT206" s="230">
        <f t="shared" si="51"/>
        <v>0</v>
      </c>
      <c r="AU206" s="59">
        <v>12</v>
      </c>
      <c r="AV206" s="59">
        <v>0</v>
      </c>
      <c r="AW206" s="59">
        <v>0</v>
      </c>
      <c r="AX206" s="230">
        <f t="shared" si="52"/>
        <v>12</v>
      </c>
      <c r="AY206" s="59">
        <v>70</v>
      </c>
      <c r="AZ206" s="59">
        <v>50</v>
      </c>
      <c r="BA206" s="59">
        <v>0</v>
      </c>
      <c r="BB206" s="59">
        <v>0</v>
      </c>
      <c r="BC206" s="230">
        <f>SUM(AY206:BB206)</f>
        <v>120</v>
      </c>
      <c r="BD206" s="380">
        <v>14</v>
      </c>
      <c r="BE206" s="59">
        <v>1</v>
      </c>
      <c r="BF206" s="59">
        <v>36</v>
      </c>
      <c r="BG206" s="239">
        <v>1000</v>
      </c>
    </row>
    <row r="207" spans="1:59">
      <c r="A207" s="59">
        <v>2010</v>
      </c>
      <c r="B207" s="59" t="s">
        <v>62</v>
      </c>
      <c r="C207" s="62">
        <v>2.0699999999999998</v>
      </c>
      <c r="D207" s="62">
        <v>52.25</v>
      </c>
      <c r="E207" s="62">
        <v>0</v>
      </c>
      <c r="F207" s="62">
        <v>0</v>
      </c>
      <c r="G207" s="207">
        <f t="shared" si="58"/>
        <v>54.32</v>
      </c>
      <c r="H207" s="207">
        <v>54.32</v>
      </c>
      <c r="I207" s="62">
        <v>51.944000000000003</v>
      </c>
      <c r="J207" s="62">
        <v>106.57</v>
      </c>
      <c r="K207" s="62">
        <v>26.26</v>
      </c>
      <c r="L207" s="62">
        <v>0</v>
      </c>
      <c r="M207" s="62">
        <v>0</v>
      </c>
      <c r="N207" s="192">
        <f>+BN_InfraMR[[#This Row],[A.03.1 -  Longitud de Vías de Explotación No Electrificadas Troncales y Ramales (vía principal) (km)]]+BN_InfraMR[[#This Row],[A.04.1 -  Longitud de Vías de Explotación Electrificadas Troncales y Ramales (vía principal) (km)]]</f>
        <v>106.57</v>
      </c>
      <c r="O207" s="207">
        <v>106.57</v>
      </c>
      <c r="P207" s="59">
        <v>15</v>
      </c>
      <c r="Q207" s="59">
        <v>7</v>
      </c>
      <c r="R207" s="59">
        <v>0</v>
      </c>
      <c r="S207" s="211">
        <f t="shared" si="53"/>
        <v>22</v>
      </c>
      <c r="T207" s="211">
        <v>22</v>
      </c>
      <c r="U207" s="59">
        <v>0</v>
      </c>
      <c r="V207" s="59">
        <v>42</v>
      </c>
      <c r="W207" s="59">
        <v>0</v>
      </c>
      <c r="X207" s="59">
        <v>3</v>
      </c>
      <c r="Y207" s="59">
        <v>0</v>
      </c>
      <c r="Z207" s="217">
        <f t="shared" si="54"/>
        <v>45</v>
      </c>
      <c r="AA207" s="59">
        <v>17</v>
      </c>
      <c r="AB207" s="59">
        <v>8</v>
      </c>
      <c r="AC207" s="59">
        <f>+BN_InfraMR[[#This Row],[Total Pasos Vehiculares a Nivel]]</f>
        <v>45</v>
      </c>
      <c r="AD207" s="217">
        <f t="shared" si="55"/>
        <v>70</v>
      </c>
      <c r="AE207" s="59">
        <v>1</v>
      </c>
      <c r="AF207" s="59">
        <v>8</v>
      </c>
      <c r="AG207" s="59">
        <v>55</v>
      </c>
      <c r="AH207" s="217">
        <f t="shared" ref="AH207:AH217" si="59">SUM(AE207:AG207)</f>
        <v>64</v>
      </c>
      <c r="AI207" s="62">
        <v>52.32</v>
      </c>
      <c r="AJ207" s="62">
        <v>2</v>
      </c>
      <c r="AK207" s="62">
        <v>0</v>
      </c>
      <c r="AL207" s="224">
        <f t="shared" si="57"/>
        <v>54.32</v>
      </c>
      <c r="AM207" s="59">
        <v>3</v>
      </c>
      <c r="AN207" s="59">
        <v>21</v>
      </c>
      <c r="AO207" s="59">
        <v>0</v>
      </c>
      <c r="AP207" s="230">
        <f t="shared" ref="AP207:AP230" si="60">SUM(AM207:AO207)</f>
        <v>24</v>
      </c>
      <c r="AQ207" s="59">
        <v>0</v>
      </c>
      <c r="AR207" s="59">
        <v>0</v>
      </c>
      <c r="AS207" s="59">
        <v>0</v>
      </c>
      <c r="AT207" s="230">
        <f t="shared" ref="AT207:AT230" si="61">SUM(AQ207:AS207)</f>
        <v>0</v>
      </c>
      <c r="AU207" s="59">
        <v>12</v>
      </c>
      <c r="AV207" s="59">
        <v>0</v>
      </c>
      <c r="AW207" s="59">
        <v>0</v>
      </c>
      <c r="AX207" s="230">
        <f t="shared" ref="AX207:AX230" si="62">SUM(AU207:AW207)</f>
        <v>12</v>
      </c>
      <c r="AY207" s="59">
        <v>70</v>
      </c>
      <c r="AZ207" s="59">
        <v>50</v>
      </c>
      <c r="BA207" s="59">
        <v>0</v>
      </c>
      <c r="BB207" s="59">
        <v>0</v>
      </c>
      <c r="BC207" s="230">
        <f>SUM(AY207:BB207)</f>
        <v>120</v>
      </c>
      <c r="BD207" s="380">
        <v>14</v>
      </c>
      <c r="BE207" s="59">
        <v>1</v>
      </c>
      <c r="BF207" s="59">
        <v>36</v>
      </c>
      <c r="BG207" s="239">
        <v>1000</v>
      </c>
    </row>
    <row r="208" spans="1:59">
      <c r="A208" s="59">
        <v>2010</v>
      </c>
      <c r="B208" s="59" t="s">
        <v>63</v>
      </c>
      <c r="C208" s="62">
        <v>2.0699999999999998</v>
      </c>
      <c r="D208" s="62">
        <v>52.25</v>
      </c>
      <c r="E208" s="62">
        <v>0</v>
      </c>
      <c r="F208" s="62">
        <v>0</v>
      </c>
      <c r="G208" s="207">
        <f t="shared" si="58"/>
        <v>54.32</v>
      </c>
      <c r="H208" s="207">
        <v>54.32</v>
      </c>
      <c r="I208" s="62">
        <v>51.944000000000003</v>
      </c>
      <c r="J208" s="62">
        <v>106.57</v>
      </c>
      <c r="K208" s="62">
        <v>26.26</v>
      </c>
      <c r="L208" s="62">
        <v>0</v>
      </c>
      <c r="M208" s="62">
        <v>0</v>
      </c>
      <c r="N208" s="192">
        <f>+BN_InfraMR[[#This Row],[A.03.1 -  Longitud de Vías de Explotación No Electrificadas Troncales y Ramales (vía principal) (km)]]+BN_InfraMR[[#This Row],[A.04.1 -  Longitud de Vías de Explotación Electrificadas Troncales y Ramales (vía principal) (km)]]</f>
        <v>106.57</v>
      </c>
      <c r="O208" s="207">
        <v>106.57</v>
      </c>
      <c r="P208" s="59">
        <v>15</v>
      </c>
      <c r="Q208" s="59">
        <v>7</v>
      </c>
      <c r="R208" s="59">
        <v>0</v>
      </c>
      <c r="S208" s="211">
        <f t="shared" si="53"/>
        <v>22</v>
      </c>
      <c r="T208" s="211">
        <v>22</v>
      </c>
      <c r="U208" s="59">
        <v>0</v>
      </c>
      <c r="V208" s="59">
        <v>42</v>
      </c>
      <c r="W208" s="59">
        <v>0</v>
      </c>
      <c r="X208" s="59">
        <v>3</v>
      </c>
      <c r="Y208" s="59">
        <v>0</v>
      </c>
      <c r="Z208" s="217">
        <f t="shared" si="54"/>
        <v>45</v>
      </c>
      <c r="AA208" s="59">
        <v>17</v>
      </c>
      <c r="AB208" s="59">
        <v>8</v>
      </c>
      <c r="AC208" s="59">
        <f>+BN_InfraMR[[#This Row],[Total Pasos Vehiculares a Nivel]]</f>
        <v>45</v>
      </c>
      <c r="AD208" s="217">
        <f t="shared" si="55"/>
        <v>70</v>
      </c>
      <c r="AE208" s="59">
        <v>1</v>
      </c>
      <c r="AF208" s="59">
        <v>8</v>
      </c>
      <c r="AG208" s="59">
        <v>55</v>
      </c>
      <c r="AH208" s="217">
        <f t="shared" si="59"/>
        <v>64</v>
      </c>
      <c r="AI208" s="62">
        <v>52.32</v>
      </c>
      <c r="AJ208" s="62">
        <v>2</v>
      </c>
      <c r="AK208" s="62">
        <v>0</v>
      </c>
      <c r="AL208" s="224">
        <f t="shared" si="57"/>
        <v>54.32</v>
      </c>
      <c r="AM208" s="59">
        <v>3</v>
      </c>
      <c r="AN208" s="59">
        <v>21</v>
      </c>
      <c r="AO208" s="59">
        <v>0</v>
      </c>
      <c r="AP208" s="230">
        <f t="shared" si="60"/>
        <v>24</v>
      </c>
      <c r="AQ208" s="59">
        <v>0</v>
      </c>
      <c r="AR208" s="59">
        <v>0</v>
      </c>
      <c r="AS208" s="59">
        <v>0</v>
      </c>
      <c r="AT208" s="230">
        <f t="shared" si="61"/>
        <v>0</v>
      </c>
      <c r="AU208" s="59">
        <v>12</v>
      </c>
      <c r="AV208" s="59">
        <v>0</v>
      </c>
      <c r="AW208" s="59">
        <v>0</v>
      </c>
      <c r="AX208" s="230">
        <f t="shared" si="62"/>
        <v>12</v>
      </c>
      <c r="AY208" s="59">
        <v>70</v>
      </c>
      <c r="AZ208" s="59">
        <v>50</v>
      </c>
      <c r="BA208" s="59">
        <v>0</v>
      </c>
      <c r="BB208" s="59">
        <v>0</v>
      </c>
      <c r="BC208" s="230">
        <f>SUM(AY208:BB208)</f>
        <v>120</v>
      </c>
      <c r="BD208" s="380">
        <v>14</v>
      </c>
      <c r="BE208" s="59">
        <v>1</v>
      </c>
      <c r="BF208" s="59">
        <v>36</v>
      </c>
      <c r="BG208" s="239">
        <v>1000</v>
      </c>
    </row>
    <row r="209" spans="1:59">
      <c r="A209" s="59">
        <v>2010</v>
      </c>
      <c r="B209" s="59" t="s">
        <v>64</v>
      </c>
      <c r="C209" s="62">
        <v>2.0699999999999998</v>
      </c>
      <c r="D209" s="62">
        <v>52.25</v>
      </c>
      <c r="E209" s="62">
        <v>0</v>
      </c>
      <c r="F209" s="62">
        <v>0</v>
      </c>
      <c r="G209" s="207">
        <f t="shared" si="58"/>
        <v>54.32</v>
      </c>
      <c r="H209" s="207">
        <v>54.32</v>
      </c>
      <c r="I209" s="62">
        <v>51.944000000000003</v>
      </c>
      <c r="J209" s="62">
        <v>106.57</v>
      </c>
      <c r="K209" s="62">
        <v>26.26</v>
      </c>
      <c r="L209" s="62">
        <v>0</v>
      </c>
      <c r="M209" s="62">
        <v>0</v>
      </c>
      <c r="N209" s="192">
        <f>+BN_InfraMR[[#This Row],[A.03.1 -  Longitud de Vías de Explotación No Electrificadas Troncales y Ramales (vía principal) (km)]]+BN_InfraMR[[#This Row],[A.04.1 -  Longitud de Vías de Explotación Electrificadas Troncales y Ramales (vía principal) (km)]]</f>
        <v>106.57</v>
      </c>
      <c r="O209" s="207">
        <v>106.57</v>
      </c>
      <c r="P209" s="59">
        <v>15</v>
      </c>
      <c r="Q209" s="59">
        <v>7</v>
      </c>
      <c r="R209" s="59">
        <v>0</v>
      </c>
      <c r="S209" s="211">
        <f t="shared" si="53"/>
        <v>22</v>
      </c>
      <c r="T209" s="211">
        <v>22</v>
      </c>
      <c r="U209" s="59">
        <v>0</v>
      </c>
      <c r="V209" s="59">
        <v>42</v>
      </c>
      <c r="W209" s="59">
        <v>0</v>
      </c>
      <c r="X209" s="59">
        <v>3</v>
      </c>
      <c r="Y209" s="59">
        <v>0</v>
      </c>
      <c r="Z209" s="217">
        <f t="shared" si="54"/>
        <v>45</v>
      </c>
      <c r="AA209" s="59">
        <v>17</v>
      </c>
      <c r="AB209" s="59">
        <v>8</v>
      </c>
      <c r="AC209" s="59">
        <f>+BN_InfraMR[[#This Row],[Total Pasos Vehiculares a Nivel]]</f>
        <v>45</v>
      </c>
      <c r="AD209" s="217">
        <f t="shared" si="55"/>
        <v>70</v>
      </c>
      <c r="AE209" s="59">
        <v>1</v>
      </c>
      <c r="AF209" s="59">
        <v>8</v>
      </c>
      <c r="AG209" s="59">
        <v>55</v>
      </c>
      <c r="AH209" s="217">
        <f t="shared" si="59"/>
        <v>64</v>
      </c>
      <c r="AI209" s="62">
        <v>52.32</v>
      </c>
      <c r="AJ209" s="62">
        <v>2</v>
      </c>
      <c r="AK209" s="62">
        <v>0</v>
      </c>
      <c r="AL209" s="224">
        <f t="shared" si="57"/>
        <v>54.32</v>
      </c>
      <c r="AM209" s="59">
        <v>3</v>
      </c>
      <c r="AN209" s="59">
        <v>21</v>
      </c>
      <c r="AO209" s="59">
        <v>0</v>
      </c>
      <c r="AP209" s="230">
        <f t="shared" si="60"/>
        <v>24</v>
      </c>
      <c r="AQ209" s="59">
        <v>0</v>
      </c>
      <c r="AR209" s="59">
        <v>0</v>
      </c>
      <c r="AS209" s="59">
        <v>0</v>
      </c>
      <c r="AT209" s="230">
        <f t="shared" si="61"/>
        <v>0</v>
      </c>
      <c r="AU209" s="59">
        <v>12</v>
      </c>
      <c r="AV209" s="59">
        <v>0</v>
      </c>
      <c r="AW209" s="59">
        <v>0</v>
      </c>
      <c r="AX209" s="230">
        <f t="shared" si="62"/>
        <v>12</v>
      </c>
      <c r="AY209" s="59">
        <v>70</v>
      </c>
      <c r="AZ209" s="59">
        <v>50</v>
      </c>
      <c r="BA209" s="59">
        <v>0</v>
      </c>
      <c r="BB209" s="59">
        <v>0</v>
      </c>
      <c r="BC209" s="230">
        <f>SUM(AY209:BB209)</f>
        <v>120</v>
      </c>
      <c r="BD209" s="380">
        <v>14</v>
      </c>
      <c r="BE209" s="59">
        <v>1</v>
      </c>
      <c r="BF209" s="59">
        <v>36</v>
      </c>
      <c r="BG209" s="239">
        <v>1000</v>
      </c>
    </row>
    <row r="210" spans="1:59">
      <c r="A210" s="59">
        <v>2010</v>
      </c>
      <c r="B210" s="59" t="s">
        <v>65</v>
      </c>
      <c r="C210" s="62">
        <v>2.0699999999999998</v>
      </c>
      <c r="D210" s="62">
        <v>52.25</v>
      </c>
      <c r="E210" s="62">
        <v>0</v>
      </c>
      <c r="F210" s="62">
        <v>0</v>
      </c>
      <c r="G210" s="207">
        <f t="shared" si="58"/>
        <v>54.32</v>
      </c>
      <c r="H210" s="207">
        <v>54.32</v>
      </c>
      <c r="I210" s="62">
        <v>51.944000000000003</v>
      </c>
      <c r="J210" s="62">
        <v>106.57</v>
      </c>
      <c r="K210" s="62">
        <v>26.26</v>
      </c>
      <c r="L210" s="62">
        <v>0</v>
      </c>
      <c r="M210" s="62">
        <v>0</v>
      </c>
      <c r="N210" s="192">
        <f>+BN_InfraMR[[#This Row],[A.03.1 -  Longitud de Vías de Explotación No Electrificadas Troncales y Ramales (vía principal) (km)]]+BN_InfraMR[[#This Row],[A.04.1 -  Longitud de Vías de Explotación Electrificadas Troncales y Ramales (vía principal) (km)]]</f>
        <v>106.57</v>
      </c>
      <c r="O210" s="207">
        <v>106.57</v>
      </c>
      <c r="P210" s="59">
        <v>15</v>
      </c>
      <c r="Q210" s="59">
        <v>7</v>
      </c>
      <c r="R210" s="59">
        <v>0</v>
      </c>
      <c r="S210" s="211">
        <f t="shared" si="53"/>
        <v>22</v>
      </c>
      <c r="T210" s="211">
        <v>22</v>
      </c>
      <c r="U210" s="59">
        <v>0</v>
      </c>
      <c r="V210" s="59">
        <v>42</v>
      </c>
      <c r="W210" s="59">
        <v>0</v>
      </c>
      <c r="X210" s="59">
        <v>3</v>
      </c>
      <c r="Y210" s="59">
        <v>0</v>
      </c>
      <c r="Z210" s="217">
        <f t="shared" si="54"/>
        <v>45</v>
      </c>
      <c r="AA210" s="59">
        <v>17</v>
      </c>
      <c r="AB210" s="59">
        <v>8</v>
      </c>
      <c r="AC210" s="59">
        <f>+BN_InfraMR[[#This Row],[Total Pasos Vehiculares a Nivel]]</f>
        <v>45</v>
      </c>
      <c r="AD210" s="217">
        <f t="shared" si="55"/>
        <v>70</v>
      </c>
      <c r="AE210" s="59">
        <v>1</v>
      </c>
      <c r="AF210" s="59">
        <v>8</v>
      </c>
      <c r="AG210" s="59">
        <v>55</v>
      </c>
      <c r="AH210" s="217">
        <f t="shared" si="59"/>
        <v>64</v>
      </c>
      <c r="AI210" s="62">
        <v>52.32</v>
      </c>
      <c r="AJ210" s="62">
        <v>2</v>
      </c>
      <c r="AK210" s="62">
        <v>0</v>
      </c>
      <c r="AL210" s="224">
        <f t="shared" si="57"/>
        <v>54.32</v>
      </c>
      <c r="AM210" s="59">
        <v>3</v>
      </c>
      <c r="AN210" s="59">
        <v>21</v>
      </c>
      <c r="AO210" s="59">
        <v>0</v>
      </c>
      <c r="AP210" s="230">
        <f t="shared" si="60"/>
        <v>24</v>
      </c>
      <c r="AQ210" s="59">
        <v>0</v>
      </c>
      <c r="AR210" s="59">
        <v>0</v>
      </c>
      <c r="AS210" s="59">
        <v>0</v>
      </c>
      <c r="AT210" s="230">
        <f t="shared" si="61"/>
        <v>0</v>
      </c>
      <c r="AU210" s="59">
        <v>12</v>
      </c>
      <c r="AV210" s="59">
        <v>0</v>
      </c>
      <c r="AW210" s="59">
        <v>0</v>
      </c>
      <c r="AX210" s="230">
        <f t="shared" si="62"/>
        <v>12</v>
      </c>
      <c r="AY210" s="59">
        <v>70</v>
      </c>
      <c r="AZ210" s="59">
        <v>50</v>
      </c>
      <c r="BA210" s="59">
        <v>0</v>
      </c>
      <c r="BB210" s="59">
        <v>0</v>
      </c>
      <c r="BC210" s="230">
        <f>SUM(AY210:BB210)</f>
        <v>120</v>
      </c>
      <c r="BD210" s="380">
        <v>14</v>
      </c>
      <c r="BE210" s="59">
        <v>1</v>
      </c>
      <c r="BF210" s="59">
        <v>36</v>
      </c>
      <c r="BG210" s="239">
        <v>1000</v>
      </c>
    </row>
    <row r="211" spans="1:59">
      <c r="A211" s="59">
        <v>2010</v>
      </c>
      <c r="B211" s="59" t="s">
        <v>66</v>
      </c>
      <c r="C211" s="62">
        <v>2.0699999999999998</v>
      </c>
      <c r="D211" s="62">
        <v>52.25</v>
      </c>
      <c r="E211" s="62">
        <v>0</v>
      </c>
      <c r="F211" s="62">
        <v>0</v>
      </c>
      <c r="G211" s="207">
        <f t="shared" si="58"/>
        <v>54.32</v>
      </c>
      <c r="H211" s="207">
        <v>54.32</v>
      </c>
      <c r="I211" s="62">
        <v>51.944000000000003</v>
      </c>
      <c r="J211" s="62">
        <v>106.57</v>
      </c>
      <c r="K211" s="62">
        <v>26.26</v>
      </c>
      <c r="L211" s="62">
        <v>0</v>
      </c>
      <c r="M211" s="62">
        <v>0</v>
      </c>
      <c r="N211" s="192">
        <f>+BN_InfraMR[[#This Row],[A.03.1 -  Longitud de Vías de Explotación No Electrificadas Troncales y Ramales (vía principal) (km)]]+BN_InfraMR[[#This Row],[A.04.1 -  Longitud de Vías de Explotación Electrificadas Troncales y Ramales (vía principal) (km)]]</f>
        <v>106.57</v>
      </c>
      <c r="O211" s="207">
        <v>106.57</v>
      </c>
      <c r="P211" s="59">
        <v>15</v>
      </c>
      <c r="Q211" s="59">
        <v>7</v>
      </c>
      <c r="R211" s="59">
        <v>0</v>
      </c>
      <c r="S211" s="211">
        <f t="shared" si="53"/>
        <v>22</v>
      </c>
      <c r="T211" s="211">
        <v>22</v>
      </c>
      <c r="U211" s="59">
        <v>0</v>
      </c>
      <c r="V211" s="59">
        <v>42</v>
      </c>
      <c r="W211" s="59">
        <v>0</v>
      </c>
      <c r="X211" s="59">
        <v>3</v>
      </c>
      <c r="Y211" s="59">
        <v>0</v>
      </c>
      <c r="Z211" s="217">
        <f t="shared" si="54"/>
        <v>45</v>
      </c>
      <c r="AA211" s="59">
        <v>17</v>
      </c>
      <c r="AB211" s="59">
        <v>8</v>
      </c>
      <c r="AC211" s="59">
        <f>+BN_InfraMR[[#This Row],[Total Pasos Vehiculares a Nivel]]</f>
        <v>45</v>
      </c>
      <c r="AD211" s="217">
        <f t="shared" si="55"/>
        <v>70</v>
      </c>
      <c r="AE211" s="59">
        <v>1</v>
      </c>
      <c r="AF211" s="59">
        <v>8</v>
      </c>
      <c r="AG211" s="59">
        <v>55</v>
      </c>
      <c r="AH211" s="217">
        <f t="shared" si="59"/>
        <v>64</v>
      </c>
      <c r="AI211" s="62">
        <v>52.32</v>
      </c>
      <c r="AJ211" s="62">
        <v>2</v>
      </c>
      <c r="AK211" s="62">
        <v>0</v>
      </c>
      <c r="AL211" s="224">
        <f t="shared" si="57"/>
        <v>54.32</v>
      </c>
      <c r="AM211" s="59">
        <v>3</v>
      </c>
      <c r="AN211" s="59">
        <v>21</v>
      </c>
      <c r="AO211" s="59">
        <v>0</v>
      </c>
      <c r="AP211" s="230">
        <f t="shared" si="60"/>
        <v>24</v>
      </c>
      <c r="AQ211" s="59">
        <v>0</v>
      </c>
      <c r="AR211" s="59">
        <v>0</v>
      </c>
      <c r="AS211" s="59">
        <v>0</v>
      </c>
      <c r="AT211" s="230">
        <f t="shared" si="61"/>
        <v>0</v>
      </c>
      <c r="AU211" s="59">
        <v>12</v>
      </c>
      <c r="AV211" s="59">
        <v>0</v>
      </c>
      <c r="AW211" s="59">
        <v>0</v>
      </c>
      <c r="AX211" s="230">
        <f t="shared" si="62"/>
        <v>12</v>
      </c>
      <c r="AY211" s="59">
        <v>70</v>
      </c>
      <c r="AZ211" s="59">
        <v>50</v>
      </c>
      <c r="BA211" s="59">
        <v>0</v>
      </c>
      <c r="BB211" s="59">
        <v>0</v>
      </c>
      <c r="BC211" s="230">
        <f>SUM(AY211:BB211)</f>
        <v>120</v>
      </c>
      <c r="BD211" s="380">
        <v>14</v>
      </c>
      <c r="BE211" s="59">
        <v>1</v>
      </c>
      <c r="BF211" s="59">
        <v>36</v>
      </c>
      <c r="BG211" s="239">
        <v>1000</v>
      </c>
    </row>
    <row r="212" spans="1:59">
      <c r="A212" s="59">
        <v>2010</v>
      </c>
      <c r="B212" s="59" t="s">
        <v>67</v>
      </c>
      <c r="C212" s="62">
        <v>2.0699999999999998</v>
      </c>
      <c r="D212" s="62">
        <v>52.25</v>
      </c>
      <c r="E212" s="62">
        <v>0</v>
      </c>
      <c r="F212" s="62">
        <v>0</v>
      </c>
      <c r="G212" s="207">
        <f t="shared" si="58"/>
        <v>54.32</v>
      </c>
      <c r="H212" s="207">
        <v>54.32</v>
      </c>
      <c r="I212" s="62">
        <v>51.944000000000003</v>
      </c>
      <c r="J212" s="62">
        <v>106.57</v>
      </c>
      <c r="K212" s="62">
        <v>26.26</v>
      </c>
      <c r="L212" s="62">
        <v>0</v>
      </c>
      <c r="M212" s="62">
        <v>0</v>
      </c>
      <c r="N212" s="192">
        <f>+BN_InfraMR[[#This Row],[A.03.1 -  Longitud de Vías de Explotación No Electrificadas Troncales y Ramales (vía principal) (km)]]+BN_InfraMR[[#This Row],[A.04.1 -  Longitud de Vías de Explotación Electrificadas Troncales y Ramales (vía principal) (km)]]</f>
        <v>106.57</v>
      </c>
      <c r="O212" s="207">
        <v>106.57</v>
      </c>
      <c r="P212" s="59">
        <v>15</v>
      </c>
      <c r="Q212" s="59">
        <v>7</v>
      </c>
      <c r="R212" s="59">
        <v>0</v>
      </c>
      <c r="S212" s="211">
        <f t="shared" si="53"/>
        <v>22</v>
      </c>
      <c r="T212" s="211">
        <v>22</v>
      </c>
      <c r="U212" s="59">
        <v>0</v>
      </c>
      <c r="V212" s="59">
        <v>42</v>
      </c>
      <c r="W212" s="59">
        <v>0</v>
      </c>
      <c r="X212" s="59">
        <v>3</v>
      </c>
      <c r="Y212" s="59">
        <v>0</v>
      </c>
      <c r="Z212" s="217">
        <f t="shared" si="54"/>
        <v>45</v>
      </c>
      <c r="AA212" s="59">
        <v>17</v>
      </c>
      <c r="AB212" s="59">
        <v>8</v>
      </c>
      <c r="AC212" s="59">
        <f>+BN_InfraMR[[#This Row],[Total Pasos Vehiculares a Nivel]]</f>
        <v>45</v>
      </c>
      <c r="AD212" s="217">
        <f t="shared" si="55"/>
        <v>70</v>
      </c>
      <c r="AE212" s="59">
        <v>1</v>
      </c>
      <c r="AF212" s="59">
        <v>8</v>
      </c>
      <c r="AG212" s="59">
        <v>55</v>
      </c>
      <c r="AH212" s="217">
        <f t="shared" si="59"/>
        <v>64</v>
      </c>
      <c r="AI212" s="62">
        <v>52.32</v>
      </c>
      <c r="AJ212" s="62">
        <v>2</v>
      </c>
      <c r="AK212" s="62">
        <v>0</v>
      </c>
      <c r="AL212" s="224">
        <f t="shared" si="57"/>
        <v>54.32</v>
      </c>
      <c r="AM212" s="59">
        <v>3</v>
      </c>
      <c r="AN212" s="59">
        <v>21</v>
      </c>
      <c r="AO212" s="59">
        <v>0</v>
      </c>
      <c r="AP212" s="230">
        <f t="shared" si="60"/>
        <v>24</v>
      </c>
      <c r="AQ212" s="59">
        <v>0</v>
      </c>
      <c r="AR212" s="59">
        <v>0</v>
      </c>
      <c r="AS212" s="59">
        <v>0</v>
      </c>
      <c r="AT212" s="230">
        <f t="shared" si="61"/>
        <v>0</v>
      </c>
      <c r="AU212" s="59">
        <v>12</v>
      </c>
      <c r="AV212" s="59">
        <v>0</v>
      </c>
      <c r="AW212" s="59">
        <v>0</v>
      </c>
      <c r="AX212" s="230">
        <f t="shared" si="62"/>
        <v>12</v>
      </c>
      <c r="AY212" s="59">
        <v>70</v>
      </c>
      <c r="AZ212" s="59">
        <v>50</v>
      </c>
      <c r="BA212" s="59">
        <v>0</v>
      </c>
      <c r="BB212" s="59">
        <v>0</v>
      </c>
      <c r="BC212" s="230">
        <f>SUM(AY212:BB212)</f>
        <v>120</v>
      </c>
      <c r="BD212" s="380">
        <v>14</v>
      </c>
      <c r="BE212" s="59">
        <v>1</v>
      </c>
      <c r="BF212" s="59">
        <v>36</v>
      </c>
      <c r="BG212" s="239">
        <v>1000</v>
      </c>
    </row>
    <row r="213" spans="1:59">
      <c r="A213" s="59">
        <v>2010</v>
      </c>
      <c r="B213" s="59" t="s">
        <v>68</v>
      </c>
      <c r="C213" s="62">
        <v>2.0699999999999998</v>
      </c>
      <c r="D213" s="62">
        <v>52.25</v>
      </c>
      <c r="E213" s="62">
        <v>0</v>
      </c>
      <c r="F213" s="62">
        <v>0</v>
      </c>
      <c r="G213" s="207">
        <f t="shared" si="58"/>
        <v>54.32</v>
      </c>
      <c r="H213" s="207">
        <v>54.32</v>
      </c>
      <c r="I213" s="62">
        <v>51.944000000000003</v>
      </c>
      <c r="J213" s="62">
        <v>106.57</v>
      </c>
      <c r="K213" s="62">
        <v>26.26</v>
      </c>
      <c r="L213" s="62">
        <v>0</v>
      </c>
      <c r="M213" s="62">
        <v>0</v>
      </c>
      <c r="N213" s="192">
        <f>+BN_InfraMR[[#This Row],[A.03.1 -  Longitud de Vías de Explotación No Electrificadas Troncales y Ramales (vía principal) (km)]]+BN_InfraMR[[#This Row],[A.04.1 -  Longitud de Vías de Explotación Electrificadas Troncales y Ramales (vía principal) (km)]]</f>
        <v>106.57</v>
      </c>
      <c r="O213" s="207">
        <v>106.57</v>
      </c>
      <c r="P213" s="59">
        <v>15</v>
      </c>
      <c r="Q213" s="59">
        <v>7</v>
      </c>
      <c r="R213" s="59">
        <v>0</v>
      </c>
      <c r="S213" s="211">
        <f t="shared" si="53"/>
        <v>22</v>
      </c>
      <c r="T213" s="211">
        <v>22</v>
      </c>
      <c r="U213" s="59">
        <v>0</v>
      </c>
      <c r="V213" s="59">
        <v>42</v>
      </c>
      <c r="W213" s="59">
        <v>0</v>
      </c>
      <c r="X213" s="59">
        <v>3</v>
      </c>
      <c r="Y213" s="59">
        <v>0</v>
      </c>
      <c r="Z213" s="217">
        <f t="shared" si="54"/>
        <v>45</v>
      </c>
      <c r="AA213" s="59">
        <v>17</v>
      </c>
      <c r="AB213" s="59">
        <v>8</v>
      </c>
      <c r="AC213" s="59">
        <f>+BN_InfraMR[[#This Row],[Total Pasos Vehiculares a Nivel]]</f>
        <v>45</v>
      </c>
      <c r="AD213" s="217">
        <f t="shared" si="55"/>
        <v>70</v>
      </c>
      <c r="AE213" s="59">
        <v>1</v>
      </c>
      <c r="AF213" s="59">
        <v>8</v>
      </c>
      <c r="AG213" s="59">
        <v>55</v>
      </c>
      <c r="AH213" s="217">
        <f t="shared" si="59"/>
        <v>64</v>
      </c>
      <c r="AI213" s="62">
        <v>52.32</v>
      </c>
      <c r="AJ213" s="62">
        <v>2</v>
      </c>
      <c r="AK213" s="62">
        <v>0</v>
      </c>
      <c r="AL213" s="224">
        <f t="shared" si="57"/>
        <v>54.32</v>
      </c>
      <c r="AM213" s="59">
        <v>3</v>
      </c>
      <c r="AN213" s="59">
        <v>21</v>
      </c>
      <c r="AO213" s="59">
        <v>0</v>
      </c>
      <c r="AP213" s="230">
        <f t="shared" si="60"/>
        <v>24</v>
      </c>
      <c r="AQ213" s="59">
        <v>0</v>
      </c>
      <c r="AR213" s="59">
        <v>0</v>
      </c>
      <c r="AS213" s="59">
        <v>0</v>
      </c>
      <c r="AT213" s="230">
        <f t="shared" si="61"/>
        <v>0</v>
      </c>
      <c r="AU213" s="59">
        <v>12</v>
      </c>
      <c r="AV213" s="59">
        <v>0</v>
      </c>
      <c r="AW213" s="59">
        <v>0</v>
      </c>
      <c r="AX213" s="230">
        <f t="shared" si="62"/>
        <v>12</v>
      </c>
      <c r="AY213" s="59">
        <v>70</v>
      </c>
      <c r="AZ213" s="59">
        <v>50</v>
      </c>
      <c r="BA213" s="59">
        <v>0</v>
      </c>
      <c r="BB213" s="59">
        <v>0</v>
      </c>
      <c r="BC213" s="230">
        <f>SUM(AY213:BB213)</f>
        <v>120</v>
      </c>
      <c r="BD213" s="380">
        <v>14</v>
      </c>
      <c r="BE213" s="59">
        <v>1</v>
      </c>
      <c r="BF213" s="59">
        <v>36</v>
      </c>
      <c r="BG213" s="239">
        <v>1000</v>
      </c>
    </row>
    <row r="214" spans="1:59">
      <c r="A214" s="59">
        <v>2010</v>
      </c>
      <c r="B214" s="59" t="s">
        <v>69</v>
      </c>
      <c r="C214" s="62">
        <v>2.0699999999999998</v>
      </c>
      <c r="D214" s="62">
        <v>52.25</v>
      </c>
      <c r="E214" s="62">
        <v>0</v>
      </c>
      <c r="F214" s="62">
        <v>0</v>
      </c>
      <c r="G214" s="207">
        <f t="shared" si="58"/>
        <v>54.32</v>
      </c>
      <c r="H214" s="207">
        <v>54.32</v>
      </c>
      <c r="I214" s="62">
        <v>51.944000000000003</v>
      </c>
      <c r="J214" s="62">
        <v>106.57</v>
      </c>
      <c r="K214" s="62">
        <v>26.26</v>
      </c>
      <c r="L214" s="62">
        <v>0</v>
      </c>
      <c r="M214" s="62">
        <v>0</v>
      </c>
      <c r="N214" s="192">
        <f>+BN_InfraMR[[#This Row],[A.03.1 -  Longitud de Vías de Explotación No Electrificadas Troncales y Ramales (vía principal) (km)]]+BN_InfraMR[[#This Row],[A.04.1 -  Longitud de Vías de Explotación Electrificadas Troncales y Ramales (vía principal) (km)]]</f>
        <v>106.57</v>
      </c>
      <c r="O214" s="207">
        <v>106.57</v>
      </c>
      <c r="P214" s="59">
        <v>15</v>
      </c>
      <c r="Q214" s="59">
        <v>7</v>
      </c>
      <c r="R214" s="59">
        <v>0</v>
      </c>
      <c r="S214" s="211">
        <f t="shared" si="53"/>
        <v>22</v>
      </c>
      <c r="T214" s="211">
        <v>22</v>
      </c>
      <c r="U214" s="59">
        <v>0</v>
      </c>
      <c r="V214" s="59">
        <v>42</v>
      </c>
      <c r="W214" s="59">
        <v>0</v>
      </c>
      <c r="X214" s="59">
        <v>3</v>
      </c>
      <c r="Y214" s="59">
        <v>0</v>
      </c>
      <c r="Z214" s="217">
        <f t="shared" si="54"/>
        <v>45</v>
      </c>
      <c r="AA214" s="59">
        <v>17</v>
      </c>
      <c r="AB214" s="59">
        <v>8</v>
      </c>
      <c r="AC214" s="59">
        <f>+BN_InfraMR[[#This Row],[Total Pasos Vehiculares a Nivel]]</f>
        <v>45</v>
      </c>
      <c r="AD214" s="217">
        <f t="shared" si="55"/>
        <v>70</v>
      </c>
      <c r="AE214" s="59">
        <v>1</v>
      </c>
      <c r="AF214" s="59">
        <v>8</v>
      </c>
      <c r="AG214" s="59">
        <v>55</v>
      </c>
      <c r="AH214" s="217">
        <f t="shared" si="59"/>
        <v>64</v>
      </c>
      <c r="AI214" s="62">
        <v>52.32</v>
      </c>
      <c r="AJ214" s="62">
        <v>2</v>
      </c>
      <c r="AK214" s="62">
        <v>0</v>
      </c>
      <c r="AL214" s="224">
        <f t="shared" si="57"/>
        <v>54.32</v>
      </c>
      <c r="AM214" s="59">
        <v>3</v>
      </c>
      <c r="AN214" s="59">
        <v>21</v>
      </c>
      <c r="AO214" s="59">
        <v>0</v>
      </c>
      <c r="AP214" s="230">
        <f t="shared" si="60"/>
        <v>24</v>
      </c>
      <c r="AQ214" s="59">
        <v>0</v>
      </c>
      <c r="AR214" s="59">
        <v>0</v>
      </c>
      <c r="AS214" s="59">
        <v>0</v>
      </c>
      <c r="AT214" s="230">
        <f t="shared" si="61"/>
        <v>0</v>
      </c>
      <c r="AU214" s="59">
        <v>12</v>
      </c>
      <c r="AV214" s="59">
        <v>0</v>
      </c>
      <c r="AW214" s="59">
        <v>0</v>
      </c>
      <c r="AX214" s="230">
        <f t="shared" si="62"/>
        <v>12</v>
      </c>
      <c r="AY214" s="59">
        <v>70</v>
      </c>
      <c r="AZ214" s="59">
        <v>50</v>
      </c>
      <c r="BA214" s="59">
        <v>0</v>
      </c>
      <c r="BB214" s="59">
        <v>0</v>
      </c>
      <c r="BC214" s="230">
        <f>SUM(AY214:BB214)</f>
        <v>120</v>
      </c>
      <c r="BD214" s="380">
        <v>14</v>
      </c>
      <c r="BE214" s="59">
        <v>1</v>
      </c>
      <c r="BF214" s="59">
        <v>36</v>
      </c>
      <c r="BG214" s="239">
        <v>1000</v>
      </c>
    </row>
    <row r="215" spans="1:59">
      <c r="A215" s="59">
        <v>2010</v>
      </c>
      <c r="B215" s="59" t="s">
        <v>70</v>
      </c>
      <c r="C215" s="62">
        <v>2.0699999999999998</v>
      </c>
      <c r="D215" s="62">
        <v>52.25</v>
      </c>
      <c r="E215" s="62">
        <v>0</v>
      </c>
      <c r="F215" s="62">
        <v>0</v>
      </c>
      <c r="G215" s="207">
        <f t="shared" si="58"/>
        <v>54.32</v>
      </c>
      <c r="H215" s="207">
        <v>54.32</v>
      </c>
      <c r="I215" s="62">
        <v>51.944000000000003</v>
      </c>
      <c r="J215" s="62">
        <v>106.57</v>
      </c>
      <c r="K215" s="62">
        <v>26.26</v>
      </c>
      <c r="L215" s="62">
        <v>0</v>
      </c>
      <c r="M215" s="62">
        <v>0</v>
      </c>
      <c r="N215" s="192">
        <f>+BN_InfraMR[[#This Row],[A.03.1 -  Longitud de Vías de Explotación No Electrificadas Troncales y Ramales (vía principal) (km)]]+BN_InfraMR[[#This Row],[A.04.1 -  Longitud de Vías de Explotación Electrificadas Troncales y Ramales (vía principal) (km)]]</f>
        <v>106.57</v>
      </c>
      <c r="O215" s="207">
        <v>106.57</v>
      </c>
      <c r="P215" s="59">
        <v>15</v>
      </c>
      <c r="Q215" s="59">
        <v>7</v>
      </c>
      <c r="R215" s="59">
        <v>0</v>
      </c>
      <c r="S215" s="211">
        <f t="shared" si="53"/>
        <v>22</v>
      </c>
      <c r="T215" s="211">
        <v>22</v>
      </c>
      <c r="U215" s="59">
        <v>0</v>
      </c>
      <c r="V215" s="59">
        <v>42</v>
      </c>
      <c r="W215" s="59">
        <v>0</v>
      </c>
      <c r="X215" s="59">
        <v>3</v>
      </c>
      <c r="Y215" s="59">
        <v>0</v>
      </c>
      <c r="Z215" s="217">
        <f t="shared" si="54"/>
        <v>45</v>
      </c>
      <c r="AA215" s="59">
        <v>17</v>
      </c>
      <c r="AB215" s="59">
        <v>8</v>
      </c>
      <c r="AC215" s="59">
        <f>+BN_InfraMR[[#This Row],[Total Pasos Vehiculares a Nivel]]</f>
        <v>45</v>
      </c>
      <c r="AD215" s="217">
        <f t="shared" si="55"/>
        <v>70</v>
      </c>
      <c r="AE215" s="59">
        <v>1</v>
      </c>
      <c r="AF215" s="59">
        <v>8</v>
      </c>
      <c r="AG215" s="59">
        <v>55</v>
      </c>
      <c r="AH215" s="217">
        <f t="shared" si="59"/>
        <v>64</v>
      </c>
      <c r="AI215" s="62">
        <v>52.32</v>
      </c>
      <c r="AJ215" s="62">
        <v>2</v>
      </c>
      <c r="AK215" s="62">
        <v>0</v>
      </c>
      <c r="AL215" s="224">
        <f t="shared" si="57"/>
        <v>54.32</v>
      </c>
      <c r="AM215" s="59">
        <v>3</v>
      </c>
      <c r="AN215" s="59">
        <v>21</v>
      </c>
      <c r="AO215" s="59">
        <v>0</v>
      </c>
      <c r="AP215" s="230">
        <f t="shared" si="60"/>
        <v>24</v>
      </c>
      <c r="AQ215" s="59">
        <v>0</v>
      </c>
      <c r="AR215" s="59">
        <v>0</v>
      </c>
      <c r="AS215" s="59">
        <v>0</v>
      </c>
      <c r="AT215" s="230">
        <f t="shared" si="61"/>
        <v>0</v>
      </c>
      <c r="AU215" s="59">
        <v>12</v>
      </c>
      <c r="AV215" s="59">
        <v>0</v>
      </c>
      <c r="AW215" s="59">
        <v>0</v>
      </c>
      <c r="AX215" s="230">
        <f t="shared" si="62"/>
        <v>12</v>
      </c>
      <c r="AY215" s="59">
        <v>70</v>
      </c>
      <c r="AZ215" s="59">
        <v>50</v>
      </c>
      <c r="BA215" s="59">
        <v>0</v>
      </c>
      <c r="BB215" s="59">
        <v>0</v>
      </c>
      <c r="BC215" s="230">
        <f>SUM(AY215:BB215)</f>
        <v>120</v>
      </c>
      <c r="BD215" s="380">
        <v>14</v>
      </c>
      <c r="BE215" s="59">
        <v>1</v>
      </c>
      <c r="BF215" s="59">
        <v>36</v>
      </c>
      <c r="BG215" s="239">
        <v>1000</v>
      </c>
    </row>
    <row r="216" spans="1:59">
      <c r="A216" s="59">
        <v>2010</v>
      </c>
      <c r="B216" s="59" t="s">
        <v>71</v>
      </c>
      <c r="C216" s="62">
        <v>2.0699999999999998</v>
      </c>
      <c r="D216" s="62">
        <v>52.25</v>
      </c>
      <c r="E216" s="62">
        <v>0</v>
      </c>
      <c r="F216" s="62">
        <v>0</v>
      </c>
      <c r="G216" s="207">
        <f t="shared" si="58"/>
        <v>54.32</v>
      </c>
      <c r="H216" s="207">
        <v>54.32</v>
      </c>
      <c r="I216" s="62">
        <v>51.944000000000003</v>
      </c>
      <c r="J216" s="62">
        <v>106.57</v>
      </c>
      <c r="K216" s="62">
        <v>26.26</v>
      </c>
      <c r="L216" s="62">
        <v>0</v>
      </c>
      <c r="M216" s="62">
        <v>0</v>
      </c>
      <c r="N216" s="192">
        <f>+BN_InfraMR[[#This Row],[A.03.1 -  Longitud de Vías de Explotación No Electrificadas Troncales y Ramales (vía principal) (km)]]+BN_InfraMR[[#This Row],[A.04.1 -  Longitud de Vías de Explotación Electrificadas Troncales y Ramales (vía principal) (km)]]</f>
        <v>106.57</v>
      </c>
      <c r="O216" s="207">
        <v>106.57</v>
      </c>
      <c r="P216" s="59">
        <v>15</v>
      </c>
      <c r="Q216" s="59">
        <v>7</v>
      </c>
      <c r="R216" s="59">
        <v>0</v>
      </c>
      <c r="S216" s="211">
        <f t="shared" si="53"/>
        <v>22</v>
      </c>
      <c r="T216" s="211">
        <v>22</v>
      </c>
      <c r="U216" s="59">
        <v>0</v>
      </c>
      <c r="V216" s="59">
        <v>42</v>
      </c>
      <c r="W216" s="59">
        <v>0</v>
      </c>
      <c r="X216" s="59">
        <v>3</v>
      </c>
      <c r="Y216" s="59">
        <v>0</v>
      </c>
      <c r="Z216" s="217">
        <f t="shared" si="54"/>
        <v>45</v>
      </c>
      <c r="AA216" s="59">
        <v>17</v>
      </c>
      <c r="AB216" s="59">
        <v>8</v>
      </c>
      <c r="AC216" s="59">
        <f>+BN_InfraMR[[#This Row],[Total Pasos Vehiculares a Nivel]]</f>
        <v>45</v>
      </c>
      <c r="AD216" s="217">
        <f t="shared" si="55"/>
        <v>70</v>
      </c>
      <c r="AE216" s="59">
        <v>1</v>
      </c>
      <c r="AF216" s="59">
        <v>8</v>
      </c>
      <c r="AG216" s="59">
        <v>55</v>
      </c>
      <c r="AH216" s="217">
        <f t="shared" si="59"/>
        <v>64</v>
      </c>
      <c r="AI216" s="62">
        <v>52.32</v>
      </c>
      <c r="AJ216" s="62">
        <v>2</v>
      </c>
      <c r="AK216" s="62">
        <v>0</v>
      </c>
      <c r="AL216" s="224">
        <f t="shared" si="57"/>
        <v>54.32</v>
      </c>
      <c r="AM216" s="59">
        <v>3</v>
      </c>
      <c r="AN216" s="59">
        <v>21</v>
      </c>
      <c r="AO216" s="59">
        <v>0</v>
      </c>
      <c r="AP216" s="230">
        <f t="shared" si="60"/>
        <v>24</v>
      </c>
      <c r="AQ216" s="59">
        <v>0</v>
      </c>
      <c r="AR216" s="59">
        <v>0</v>
      </c>
      <c r="AS216" s="59">
        <v>0</v>
      </c>
      <c r="AT216" s="230">
        <f t="shared" si="61"/>
        <v>0</v>
      </c>
      <c r="AU216" s="59">
        <v>12</v>
      </c>
      <c r="AV216" s="59">
        <v>0</v>
      </c>
      <c r="AW216" s="59">
        <v>0</v>
      </c>
      <c r="AX216" s="230">
        <f t="shared" si="62"/>
        <v>12</v>
      </c>
      <c r="AY216" s="59">
        <v>70</v>
      </c>
      <c r="AZ216" s="59">
        <v>50</v>
      </c>
      <c r="BA216" s="59">
        <v>0</v>
      </c>
      <c r="BB216" s="59">
        <v>0</v>
      </c>
      <c r="BC216" s="230">
        <f>SUM(AY216:BB216)</f>
        <v>120</v>
      </c>
      <c r="BD216" s="380">
        <v>14</v>
      </c>
      <c r="BE216" s="59">
        <v>1</v>
      </c>
      <c r="BF216" s="59">
        <v>36</v>
      </c>
      <c r="BG216" s="239">
        <v>1000</v>
      </c>
    </row>
    <row r="217" spans="1:59">
      <c r="A217" s="59">
        <v>2010</v>
      </c>
      <c r="B217" s="59" t="s">
        <v>72</v>
      </c>
      <c r="C217" s="62">
        <v>2.0699999999999998</v>
      </c>
      <c r="D217" s="62">
        <v>52.25</v>
      </c>
      <c r="E217" s="62">
        <v>0</v>
      </c>
      <c r="F217" s="62">
        <v>0</v>
      </c>
      <c r="G217" s="207">
        <f t="shared" si="58"/>
        <v>54.32</v>
      </c>
      <c r="H217" s="207">
        <v>54.32</v>
      </c>
      <c r="I217" s="62">
        <v>51.944000000000003</v>
      </c>
      <c r="J217" s="62">
        <v>106.57</v>
      </c>
      <c r="K217" s="62">
        <v>26.26</v>
      </c>
      <c r="L217" s="62">
        <v>0</v>
      </c>
      <c r="M217" s="62">
        <v>0</v>
      </c>
      <c r="N217" s="192">
        <f>+BN_InfraMR[[#This Row],[A.03.1 -  Longitud de Vías de Explotación No Electrificadas Troncales y Ramales (vía principal) (km)]]+BN_InfraMR[[#This Row],[A.04.1 -  Longitud de Vías de Explotación Electrificadas Troncales y Ramales (vía principal) (km)]]</f>
        <v>106.57</v>
      </c>
      <c r="O217" s="207">
        <v>106.57</v>
      </c>
      <c r="P217" s="59">
        <v>15</v>
      </c>
      <c r="Q217" s="59">
        <v>7</v>
      </c>
      <c r="R217" s="59">
        <v>0</v>
      </c>
      <c r="S217" s="211">
        <f t="shared" si="53"/>
        <v>22</v>
      </c>
      <c r="T217" s="211">
        <v>22</v>
      </c>
      <c r="U217" s="59">
        <v>0</v>
      </c>
      <c r="V217" s="59">
        <v>42</v>
      </c>
      <c r="W217" s="59">
        <v>0</v>
      </c>
      <c r="X217" s="59">
        <v>3</v>
      </c>
      <c r="Y217" s="59">
        <v>0</v>
      </c>
      <c r="Z217" s="217">
        <f t="shared" si="54"/>
        <v>45</v>
      </c>
      <c r="AA217" s="59">
        <v>17</v>
      </c>
      <c r="AB217" s="59">
        <v>8</v>
      </c>
      <c r="AC217" s="59">
        <f>+BN_InfraMR[[#This Row],[Total Pasos Vehiculares a Nivel]]</f>
        <v>45</v>
      </c>
      <c r="AD217" s="217">
        <f t="shared" si="55"/>
        <v>70</v>
      </c>
      <c r="AE217" s="59">
        <v>1</v>
      </c>
      <c r="AF217" s="59">
        <v>8</v>
      </c>
      <c r="AG217" s="59">
        <v>55</v>
      </c>
      <c r="AH217" s="217">
        <f t="shared" si="59"/>
        <v>64</v>
      </c>
      <c r="AI217" s="62">
        <v>52.32</v>
      </c>
      <c r="AJ217" s="62">
        <v>2</v>
      </c>
      <c r="AK217" s="62">
        <v>0</v>
      </c>
      <c r="AL217" s="224">
        <f t="shared" si="57"/>
        <v>54.32</v>
      </c>
      <c r="AM217" s="59">
        <v>3</v>
      </c>
      <c r="AN217" s="59">
        <v>21</v>
      </c>
      <c r="AO217" s="59">
        <v>0</v>
      </c>
      <c r="AP217" s="230">
        <f t="shared" si="60"/>
        <v>24</v>
      </c>
      <c r="AQ217" s="59">
        <v>0</v>
      </c>
      <c r="AR217" s="59">
        <v>0</v>
      </c>
      <c r="AS217" s="59">
        <v>0</v>
      </c>
      <c r="AT217" s="230">
        <f t="shared" si="61"/>
        <v>0</v>
      </c>
      <c r="AU217" s="59">
        <v>12</v>
      </c>
      <c r="AV217" s="59">
        <v>0</v>
      </c>
      <c r="AW217" s="59">
        <v>0</v>
      </c>
      <c r="AX217" s="230">
        <f t="shared" si="62"/>
        <v>12</v>
      </c>
      <c r="AY217" s="59">
        <v>70</v>
      </c>
      <c r="AZ217" s="59">
        <v>50</v>
      </c>
      <c r="BA217" s="59">
        <v>0</v>
      </c>
      <c r="BB217" s="59">
        <v>0</v>
      </c>
      <c r="BC217" s="230">
        <f>SUM(AY217:BB217)</f>
        <v>120</v>
      </c>
      <c r="BD217" s="380">
        <v>14</v>
      </c>
      <c r="BE217" s="59">
        <v>1</v>
      </c>
      <c r="BF217" s="59">
        <v>36</v>
      </c>
      <c r="BG217" s="239">
        <v>1000</v>
      </c>
    </row>
    <row r="218" spans="1:59">
      <c r="A218" s="59">
        <v>2011</v>
      </c>
      <c r="B218" s="59" t="s">
        <v>61</v>
      </c>
      <c r="C218" s="62">
        <v>2.0699999999999998</v>
      </c>
      <c r="D218" s="62">
        <v>52.25</v>
      </c>
      <c r="E218" s="62">
        <v>0</v>
      </c>
      <c r="F218" s="62">
        <v>0</v>
      </c>
      <c r="G218" s="207">
        <f t="shared" si="58"/>
        <v>54.32</v>
      </c>
      <c r="H218" s="207">
        <v>54.32</v>
      </c>
      <c r="I218" s="62">
        <v>51.944000000000003</v>
      </c>
      <c r="J218" s="62">
        <v>106.57</v>
      </c>
      <c r="K218" s="62">
        <v>26.26</v>
      </c>
      <c r="L218" s="62">
        <v>0</v>
      </c>
      <c r="M218" s="62">
        <v>0</v>
      </c>
      <c r="N218" s="192">
        <f>+BN_InfraMR[[#This Row],[A.03.1 -  Longitud de Vías de Explotación No Electrificadas Troncales y Ramales (vía principal) (km)]]+BN_InfraMR[[#This Row],[A.04.1 -  Longitud de Vías de Explotación Electrificadas Troncales y Ramales (vía principal) (km)]]</f>
        <v>106.57</v>
      </c>
      <c r="O218" s="207">
        <v>106.57</v>
      </c>
      <c r="P218" s="59">
        <v>15</v>
      </c>
      <c r="Q218" s="59">
        <v>7</v>
      </c>
      <c r="R218" s="59">
        <v>0</v>
      </c>
      <c r="S218" s="211">
        <f t="shared" si="53"/>
        <v>22</v>
      </c>
      <c r="T218" s="211">
        <v>22</v>
      </c>
      <c r="U218" s="59">
        <v>0</v>
      </c>
      <c r="V218" s="59">
        <v>42</v>
      </c>
      <c r="W218" s="59">
        <v>0</v>
      </c>
      <c r="X218" s="59">
        <v>3</v>
      </c>
      <c r="Y218" s="59">
        <v>0</v>
      </c>
      <c r="Z218" s="217">
        <f t="shared" si="54"/>
        <v>45</v>
      </c>
      <c r="AA218" s="59">
        <v>17</v>
      </c>
      <c r="AB218" s="59">
        <v>9</v>
      </c>
      <c r="AC218" s="59">
        <f>+BN_InfraMR[[#This Row],[Total Pasos Vehiculares a Nivel]]</f>
        <v>45</v>
      </c>
      <c r="AD218" s="217">
        <f t="shared" si="55"/>
        <v>71</v>
      </c>
      <c r="AE218" s="59">
        <v>1</v>
      </c>
      <c r="AF218" s="59">
        <v>8</v>
      </c>
      <c r="AG218" s="59">
        <v>55</v>
      </c>
      <c r="AH218" s="217">
        <f>SUM(AE218:AG218)</f>
        <v>64</v>
      </c>
      <c r="AI218" s="62">
        <v>52.32</v>
      </c>
      <c r="AJ218" s="62">
        <v>2</v>
      </c>
      <c r="AK218" s="62">
        <v>0</v>
      </c>
      <c r="AL218" s="224">
        <f t="shared" si="57"/>
        <v>54.32</v>
      </c>
      <c r="AM218" s="59">
        <v>3</v>
      </c>
      <c r="AN218" s="59">
        <v>21</v>
      </c>
      <c r="AO218" s="59">
        <v>0</v>
      </c>
      <c r="AP218" s="230">
        <f t="shared" si="60"/>
        <v>24</v>
      </c>
      <c r="AQ218" s="59">
        <v>0</v>
      </c>
      <c r="AR218" s="59">
        <v>0</v>
      </c>
      <c r="AS218" s="59">
        <v>0</v>
      </c>
      <c r="AT218" s="230">
        <f t="shared" si="61"/>
        <v>0</v>
      </c>
      <c r="AU218" s="59">
        <v>12</v>
      </c>
      <c r="AV218" s="59">
        <v>0</v>
      </c>
      <c r="AW218" s="59">
        <v>0</v>
      </c>
      <c r="AX218" s="230">
        <f t="shared" si="62"/>
        <v>12</v>
      </c>
      <c r="AY218" s="59">
        <v>70</v>
      </c>
      <c r="AZ218" s="59">
        <v>50</v>
      </c>
      <c r="BA218" s="59">
        <v>0</v>
      </c>
      <c r="BB218" s="59">
        <v>0</v>
      </c>
      <c r="BC218" s="230">
        <f>SUM(AY218:BB218)</f>
        <v>120</v>
      </c>
      <c r="BD218" s="380">
        <v>14</v>
      </c>
      <c r="BE218" s="59">
        <v>1</v>
      </c>
      <c r="BF218" s="59">
        <v>36</v>
      </c>
      <c r="BG218" s="239">
        <v>1000</v>
      </c>
    </row>
    <row r="219" spans="1:59">
      <c r="A219" s="59">
        <v>2011</v>
      </c>
      <c r="B219" s="59" t="s">
        <v>62</v>
      </c>
      <c r="C219" s="62">
        <v>2.0699999999999998</v>
      </c>
      <c r="D219" s="62">
        <v>52.25</v>
      </c>
      <c r="E219" s="62">
        <v>0</v>
      </c>
      <c r="F219" s="62">
        <v>0</v>
      </c>
      <c r="G219" s="207">
        <f t="shared" si="58"/>
        <v>54.32</v>
      </c>
      <c r="H219" s="207">
        <v>54.32</v>
      </c>
      <c r="I219" s="62">
        <v>51.944000000000003</v>
      </c>
      <c r="J219" s="62">
        <v>106.57</v>
      </c>
      <c r="K219" s="62">
        <v>26.26</v>
      </c>
      <c r="L219" s="62">
        <v>0</v>
      </c>
      <c r="M219" s="62">
        <v>0</v>
      </c>
      <c r="N219" s="192">
        <f>+BN_InfraMR[[#This Row],[A.03.1 -  Longitud de Vías de Explotación No Electrificadas Troncales y Ramales (vía principal) (km)]]+BN_InfraMR[[#This Row],[A.04.1 -  Longitud de Vías de Explotación Electrificadas Troncales y Ramales (vía principal) (km)]]</f>
        <v>106.57</v>
      </c>
      <c r="O219" s="207">
        <v>106.57</v>
      </c>
      <c r="P219" s="59">
        <v>15</v>
      </c>
      <c r="Q219" s="59">
        <v>7</v>
      </c>
      <c r="R219" s="59">
        <v>0</v>
      </c>
      <c r="S219" s="211">
        <f t="shared" si="53"/>
        <v>22</v>
      </c>
      <c r="T219" s="211">
        <v>22</v>
      </c>
      <c r="U219" s="59">
        <v>0</v>
      </c>
      <c r="V219" s="59">
        <v>42</v>
      </c>
      <c r="W219" s="59">
        <v>0</v>
      </c>
      <c r="X219" s="59">
        <v>3</v>
      </c>
      <c r="Y219" s="59">
        <v>0</v>
      </c>
      <c r="Z219" s="217">
        <f t="shared" si="54"/>
        <v>45</v>
      </c>
      <c r="AA219" s="59">
        <v>17</v>
      </c>
      <c r="AB219" s="59">
        <v>9</v>
      </c>
      <c r="AC219" s="59">
        <f>+BN_InfraMR[[#This Row],[Total Pasos Vehiculares a Nivel]]</f>
        <v>45</v>
      </c>
      <c r="AD219" s="217">
        <f t="shared" si="55"/>
        <v>71</v>
      </c>
      <c r="AE219" s="59">
        <v>1</v>
      </c>
      <c r="AF219" s="59">
        <v>8</v>
      </c>
      <c r="AG219" s="59">
        <v>55</v>
      </c>
      <c r="AH219" s="217">
        <f t="shared" ref="AH219:AH229" si="63">SUM(AE219:AG219)</f>
        <v>64</v>
      </c>
      <c r="AI219" s="62">
        <v>52.32</v>
      </c>
      <c r="AJ219" s="62">
        <v>2</v>
      </c>
      <c r="AK219" s="62">
        <v>0</v>
      </c>
      <c r="AL219" s="224">
        <f t="shared" si="57"/>
        <v>54.32</v>
      </c>
      <c r="AM219" s="59">
        <v>3</v>
      </c>
      <c r="AN219" s="59">
        <v>21</v>
      </c>
      <c r="AO219" s="59">
        <v>0</v>
      </c>
      <c r="AP219" s="230">
        <f t="shared" si="60"/>
        <v>24</v>
      </c>
      <c r="AQ219" s="59">
        <v>0</v>
      </c>
      <c r="AR219" s="59">
        <v>0</v>
      </c>
      <c r="AS219" s="59">
        <v>0</v>
      </c>
      <c r="AT219" s="230">
        <f t="shared" si="61"/>
        <v>0</v>
      </c>
      <c r="AU219" s="59">
        <v>12</v>
      </c>
      <c r="AV219" s="59">
        <v>0</v>
      </c>
      <c r="AW219" s="59">
        <v>0</v>
      </c>
      <c r="AX219" s="230">
        <f t="shared" si="62"/>
        <v>12</v>
      </c>
      <c r="AY219" s="59">
        <v>70</v>
      </c>
      <c r="AZ219" s="59">
        <v>50</v>
      </c>
      <c r="BA219" s="59">
        <v>0</v>
      </c>
      <c r="BB219" s="59">
        <v>0</v>
      </c>
      <c r="BC219" s="230">
        <f>SUM(AY219:BB219)</f>
        <v>120</v>
      </c>
      <c r="BD219" s="380">
        <v>14</v>
      </c>
      <c r="BE219" s="59">
        <v>1</v>
      </c>
      <c r="BF219" s="59">
        <v>36</v>
      </c>
      <c r="BG219" s="239">
        <v>1000</v>
      </c>
    </row>
    <row r="220" spans="1:59">
      <c r="A220" s="59">
        <v>2011</v>
      </c>
      <c r="B220" s="59" t="s">
        <v>63</v>
      </c>
      <c r="C220" s="62">
        <v>2.0699999999999998</v>
      </c>
      <c r="D220" s="62">
        <v>52.25</v>
      </c>
      <c r="E220" s="62">
        <v>0</v>
      </c>
      <c r="F220" s="62">
        <v>0</v>
      </c>
      <c r="G220" s="207">
        <f t="shared" si="58"/>
        <v>54.32</v>
      </c>
      <c r="H220" s="207">
        <v>54.32</v>
      </c>
      <c r="I220" s="62">
        <v>51.944000000000003</v>
      </c>
      <c r="J220" s="62">
        <v>106.57</v>
      </c>
      <c r="K220" s="62">
        <v>26.26</v>
      </c>
      <c r="L220" s="62">
        <v>0</v>
      </c>
      <c r="M220" s="62">
        <v>0</v>
      </c>
      <c r="N220" s="192">
        <f>+BN_InfraMR[[#This Row],[A.03.1 -  Longitud de Vías de Explotación No Electrificadas Troncales y Ramales (vía principal) (km)]]+BN_InfraMR[[#This Row],[A.04.1 -  Longitud de Vías de Explotación Electrificadas Troncales y Ramales (vía principal) (km)]]</f>
        <v>106.57</v>
      </c>
      <c r="O220" s="207">
        <v>106.57</v>
      </c>
      <c r="P220" s="59">
        <v>15</v>
      </c>
      <c r="Q220" s="59">
        <v>7</v>
      </c>
      <c r="R220" s="59">
        <v>0</v>
      </c>
      <c r="S220" s="211">
        <f t="shared" si="53"/>
        <v>22</v>
      </c>
      <c r="T220" s="211">
        <v>22</v>
      </c>
      <c r="U220" s="59">
        <v>0</v>
      </c>
      <c r="V220" s="59">
        <v>42</v>
      </c>
      <c r="W220" s="59">
        <v>0</v>
      </c>
      <c r="X220" s="59">
        <v>3</v>
      </c>
      <c r="Y220" s="59">
        <v>0</v>
      </c>
      <c r="Z220" s="217">
        <f t="shared" si="54"/>
        <v>45</v>
      </c>
      <c r="AA220" s="59">
        <v>17</v>
      </c>
      <c r="AB220" s="59">
        <v>9</v>
      </c>
      <c r="AC220" s="59">
        <f>+BN_InfraMR[[#This Row],[Total Pasos Vehiculares a Nivel]]</f>
        <v>45</v>
      </c>
      <c r="AD220" s="217">
        <f t="shared" si="55"/>
        <v>71</v>
      </c>
      <c r="AE220" s="59">
        <v>1</v>
      </c>
      <c r="AF220" s="59">
        <v>8</v>
      </c>
      <c r="AG220" s="59">
        <v>55</v>
      </c>
      <c r="AH220" s="217">
        <f t="shared" si="63"/>
        <v>64</v>
      </c>
      <c r="AI220" s="62">
        <v>52.32</v>
      </c>
      <c r="AJ220" s="62">
        <v>2</v>
      </c>
      <c r="AK220" s="62">
        <v>0</v>
      </c>
      <c r="AL220" s="224">
        <f t="shared" si="57"/>
        <v>54.32</v>
      </c>
      <c r="AM220" s="59">
        <v>3</v>
      </c>
      <c r="AN220" s="59">
        <v>21</v>
      </c>
      <c r="AO220" s="59">
        <v>0</v>
      </c>
      <c r="AP220" s="230">
        <f t="shared" si="60"/>
        <v>24</v>
      </c>
      <c r="AQ220" s="59">
        <v>0</v>
      </c>
      <c r="AR220" s="59">
        <v>0</v>
      </c>
      <c r="AS220" s="59">
        <v>0</v>
      </c>
      <c r="AT220" s="230">
        <f t="shared" si="61"/>
        <v>0</v>
      </c>
      <c r="AU220" s="59">
        <v>12</v>
      </c>
      <c r="AV220" s="59">
        <v>0</v>
      </c>
      <c r="AW220" s="59">
        <v>0</v>
      </c>
      <c r="AX220" s="230">
        <f t="shared" si="62"/>
        <v>12</v>
      </c>
      <c r="AY220" s="59">
        <v>70</v>
      </c>
      <c r="AZ220" s="59">
        <v>50</v>
      </c>
      <c r="BA220" s="59">
        <v>0</v>
      </c>
      <c r="BB220" s="59">
        <v>0</v>
      </c>
      <c r="BC220" s="230">
        <f>SUM(AY220:BB220)</f>
        <v>120</v>
      </c>
      <c r="BD220" s="380">
        <v>14</v>
      </c>
      <c r="BE220" s="59">
        <v>1</v>
      </c>
      <c r="BF220" s="59">
        <v>36</v>
      </c>
      <c r="BG220" s="239">
        <v>1000</v>
      </c>
    </row>
    <row r="221" spans="1:59">
      <c r="A221" s="59">
        <v>2011</v>
      </c>
      <c r="B221" s="59" t="s">
        <v>64</v>
      </c>
      <c r="C221" s="62">
        <v>2.0699999999999998</v>
      </c>
      <c r="D221" s="62">
        <v>52.25</v>
      </c>
      <c r="E221" s="62">
        <v>0</v>
      </c>
      <c r="F221" s="62">
        <v>0</v>
      </c>
      <c r="G221" s="207">
        <f t="shared" si="58"/>
        <v>54.32</v>
      </c>
      <c r="H221" s="207">
        <v>54.32</v>
      </c>
      <c r="I221" s="62">
        <v>51.944000000000003</v>
      </c>
      <c r="J221" s="62">
        <v>106.57</v>
      </c>
      <c r="K221" s="62">
        <v>26.26</v>
      </c>
      <c r="L221" s="62">
        <v>0</v>
      </c>
      <c r="M221" s="62">
        <v>0</v>
      </c>
      <c r="N221" s="192">
        <f>+BN_InfraMR[[#This Row],[A.03.1 -  Longitud de Vías de Explotación No Electrificadas Troncales y Ramales (vía principal) (km)]]+BN_InfraMR[[#This Row],[A.04.1 -  Longitud de Vías de Explotación Electrificadas Troncales y Ramales (vía principal) (km)]]</f>
        <v>106.57</v>
      </c>
      <c r="O221" s="207">
        <v>106.57</v>
      </c>
      <c r="P221" s="59">
        <v>15</v>
      </c>
      <c r="Q221" s="59">
        <v>7</v>
      </c>
      <c r="R221" s="59">
        <v>0</v>
      </c>
      <c r="S221" s="211">
        <f t="shared" si="53"/>
        <v>22</v>
      </c>
      <c r="T221" s="211">
        <v>22</v>
      </c>
      <c r="U221" s="59">
        <v>0</v>
      </c>
      <c r="V221" s="59">
        <v>42</v>
      </c>
      <c r="W221" s="59">
        <v>0</v>
      </c>
      <c r="X221" s="59">
        <v>3</v>
      </c>
      <c r="Y221" s="59">
        <v>0</v>
      </c>
      <c r="Z221" s="217">
        <f t="shared" si="54"/>
        <v>45</v>
      </c>
      <c r="AA221" s="59">
        <v>17</v>
      </c>
      <c r="AB221" s="59">
        <v>9</v>
      </c>
      <c r="AC221" s="59">
        <f>+BN_InfraMR[[#This Row],[Total Pasos Vehiculares a Nivel]]</f>
        <v>45</v>
      </c>
      <c r="AD221" s="217">
        <f t="shared" si="55"/>
        <v>71</v>
      </c>
      <c r="AE221" s="59">
        <v>1</v>
      </c>
      <c r="AF221" s="59">
        <v>8</v>
      </c>
      <c r="AG221" s="59">
        <v>55</v>
      </c>
      <c r="AH221" s="217">
        <f t="shared" si="63"/>
        <v>64</v>
      </c>
      <c r="AI221" s="62">
        <v>52.32</v>
      </c>
      <c r="AJ221" s="62">
        <v>2</v>
      </c>
      <c r="AK221" s="62">
        <v>0</v>
      </c>
      <c r="AL221" s="224">
        <f t="shared" si="57"/>
        <v>54.32</v>
      </c>
      <c r="AM221" s="59">
        <v>3</v>
      </c>
      <c r="AN221" s="59">
        <v>21</v>
      </c>
      <c r="AO221" s="59">
        <v>0</v>
      </c>
      <c r="AP221" s="230">
        <f t="shared" si="60"/>
        <v>24</v>
      </c>
      <c r="AQ221" s="59">
        <v>0</v>
      </c>
      <c r="AR221" s="59">
        <v>0</v>
      </c>
      <c r="AS221" s="59">
        <v>0</v>
      </c>
      <c r="AT221" s="230">
        <f t="shared" si="61"/>
        <v>0</v>
      </c>
      <c r="AU221" s="59">
        <v>12</v>
      </c>
      <c r="AV221" s="59">
        <v>0</v>
      </c>
      <c r="AW221" s="59">
        <v>0</v>
      </c>
      <c r="AX221" s="230">
        <f t="shared" si="62"/>
        <v>12</v>
      </c>
      <c r="AY221" s="59">
        <v>70</v>
      </c>
      <c r="AZ221" s="59">
        <v>50</v>
      </c>
      <c r="BA221" s="59">
        <v>0</v>
      </c>
      <c r="BB221" s="59">
        <v>0</v>
      </c>
      <c r="BC221" s="230">
        <f>SUM(AY221:BB221)</f>
        <v>120</v>
      </c>
      <c r="BD221" s="380">
        <v>14</v>
      </c>
      <c r="BE221" s="59">
        <v>1</v>
      </c>
      <c r="BF221" s="59">
        <v>36</v>
      </c>
      <c r="BG221" s="239">
        <v>1000</v>
      </c>
    </row>
    <row r="222" spans="1:59">
      <c r="A222" s="59">
        <v>2011</v>
      </c>
      <c r="B222" s="59" t="s">
        <v>65</v>
      </c>
      <c r="C222" s="62">
        <v>2.0699999999999998</v>
      </c>
      <c r="D222" s="62">
        <v>52.25</v>
      </c>
      <c r="E222" s="62">
        <v>0</v>
      </c>
      <c r="F222" s="62">
        <v>0</v>
      </c>
      <c r="G222" s="207">
        <f t="shared" si="58"/>
        <v>54.32</v>
      </c>
      <c r="H222" s="207">
        <v>54.32</v>
      </c>
      <c r="I222" s="62">
        <v>51.944000000000003</v>
      </c>
      <c r="J222" s="62">
        <v>106.57</v>
      </c>
      <c r="K222" s="62">
        <v>26.26</v>
      </c>
      <c r="L222" s="62">
        <v>0</v>
      </c>
      <c r="M222" s="62">
        <v>0</v>
      </c>
      <c r="N222" s="192">
        <f>+BN_InfraMR[[#This Row],[A.03.1 -  Longitud de Vías de Explotación No Electrificadas Troncales y Ramales (vía principal) (km)]]+BN_InfraMR[[#This Row],[A.04.1 -  Longitud de Vías de Explotación Electrificadas Troncales y Ramales (vía principal) (km)]]</f>
        <v>106.57</v>
      </c>
      <c r="O222" s="207">
        <v>106.57</v>
      </c>
      <c r="P222" s="59">
        <v>15</v>
      </c>
      <c r="Q222" s="59">
        <v>7</v>
      </c>
      <c r="R222" s="59">
        <v>0</v>
      </c>
      <c r="S222" s="211">
        <f t="shared" si="53"/>
        <v>22</v>
      </c>
      <c r="T222" s="211">
        <v>22</v>
      </c>
      <c r="U222" s="59">
        <v>0</v>
      </c>
      <c r="V222" s="59">
        <v>42</v>
      </c>
      <c r="W222" s="59">
        <v>0</v>
      </c>
      <c r="X222" s="59">
        <v>3</v>
      </c>
      <c r="Y222" s="59">
        <v>0</v>
      </c>
      <c r="Z222" s="217">
        <f t="shared" si="54"/>
        <v>45</v>
      </c>
      <c r="AA222" s="59">
        <v>17</v>
      </c>
      <c r="AB222" s="59">
        <v>9</v>
      </c>
      <c r="AC222" s="59">
        <f>+BN_InfraMR[[#This Row],[Total Pasos Vehiculares a Nivel]]</f>
        <v>45</v>
      </c>
      <c r="AD222" s="217">
        <f t="shared" si="55"/>
        <v>71</v>
      </c>
      <c r="AE222" s="59">
        <v>1</v>
      </c>
      <c r="AF222" s="59">
        <v>8</v>
      </c>
      <c r="AG222" s="59">
        <v>55</v>
      </c>
      <c r="AH222" s="217">
        <f t="shared" si="63"/>
        <v>64</v>
      </c>
      <c r="AI222" s="62">
        <v>52.32</v>
      </c>
      <c r="AJ222" s="62">
        <v>2</v>
      </c>
      <c r="AK222" s="62">
        <v>0</v>
      </c>
      <c r="AL222" s="224">
        <f t="shared" si="57"/>
        <v>54.32</v>
      </c>
      <c r="AM222" s="59">
        <v>3</v>
      </c>
      <c r="AN222" s="59">
        <v>21</v>
      </c>
      <c r="AO222" s="59">
        <v>0</v>
      </c>
      <c r="AP222" s="230">
        <f t="shared" si="60"/>
        <v>24</v>
      </c>
      <c r="AQ222" s="59">
        <v>0</v>
      </c>
      <c r="AR222" s="59">
        <v>0</v>
      </c>
      <c r="AS222" s="59">
        <v>0</v>
      </c>
      <c r="AT222" s="230">
        <f t="shared" si="61"/>
        <v>0</v>
      </c>
      <c r="AU222" s="59">
        <v>12</v>
      </c>
      <c r="AV222" s="59">
        <v>0</v>
      </c>
      <c r="AW222" s="59">
        <v>0</v>
      </c>
      <c r="AX222" s="230">
        <f t="shared" si="62"/>
        <v>12</v>
      </c>
      <c r="AY222" s="59">
        <v>70</v>
      </c>
      <c r="AZ222" s="59">
        <v>50</v>
      </c>
      <c r="BA222" s="59">
        <v>0</v>
      </c>
      <c r="BB222" s="59">
        <v>0</v>
      </c>
      <c r="BC222" s="230">
        <f>SUM(AY222:BB222)</f>
        <v>120</v>
      </c>
      <c r="BD222" s="380">
        <v>14</v>
      </c>
      <c r="BE222" s="59">
        <v>1</v>
      </c>
      <c r="BF222" s="59">
        <v>36</v>
      </c>
      <c r="BG222" s="239">
        <v>1000</v>
      </c>
    </row>
    <row r="223" spans="1:59">
      <c r="A223" s="59">
        <v>2011</v>
      </c>
      <c r="B223" s="59" t="s">
        <v>66</v>
      </c>
      <c r="C223" s="62">
        <v>2.0699999999999998</v>
      </c>
      <c r="D223" s="62">
        <v>52.25</v>
      </c>
      <c r="E223" s="62">
        <v>0</v>
      </c>
      <c r="F223" s="62">
        <v>0</v>
      </c>
      <c r="G223" s="207">
        <f t="shared" si="58"/>
        <v>54.32</v>
      </c>
      <c r="H223" s="207">
        <v>54.32</v>
      </c>
      <c r="I223" s="62">
        <v>51.944000000000003</v>
      </c>
      <c r="J223" s="62">
        <v>106.57</v>
      </c>
      <c r="K223" s="62">
        <v>26.26</v>
      </c>
      <c r="L223" s="62">
        <v>0</v>
      </c>
      <c r="M223" s="62">
        <v>0</v>
      </c>
      <c r="N223" s="192">
        <f>+BN_InfraMR[[#This Row],[A.03.1 -  Longitud de Vías de Explotación No Electrificadas Troncales y Ramales (vía principal) (km)]]+BN_InfraMR[[#This Row],[A.04.1 -  Longitud de Vías de Explotación Electrificadas Troncales y Ramales (vía principal) (km)]]</f>
        <v>106.57</v>
      </c>
      <c r="O223" s="207">
        <v>106.57</v>
      </c>
      <c r="P223" s="59">
        <v>15</v>
      </c>
      <c r="Q223" s="59">
        <v>7</v>
      </c>
      <c r="R223" s="59">
        <v>0</v>
      </c>
      <c r="S223" s="211">
        <f t="shared" si="53"/>
        <v>22</v>
      </c>
      <c r="T223" s="211">
        <v>22</v>
      </c>
      <c r="U223" s="59">
        <v>0</v>
      </c>
      <c r="V223" s="59">
        <v>42</v>
      </c>
      <c r="W223" s="59">
        <v>0</v>
      </c>
      <c r="X223" s="59">
        <v>3</v>
      </c>
      <c r="Y223" s="59">
        <v>0</v>
      </c>
      <c r="Z223" s="217">
        <f t="shared" si="54"/>
        <v>45</v>
      </c>
      <c r="AA223" s="59">
        <v>17</v>
      </c>
      <c r="AB223" s="59">
        <v>9</v>
      </c>
      <c r="AC223" s="59">
        <f>+BN_InfraMR[[#This Row],[Total Pasos Vehiculares a Nivel]]</f>
        <v>45</v>
      </c>
      <c r="AD223" s="217">
        <f t="shared" si="55"/>
        <v>71</v>
      </c>
      <c r="AE223" s="59">
        <v>1</v>
      </c>
      <c r="AF223" s="59">
        <v>8</v>
      </c>
      <c r="AG223" s="59">
        <v>55</v>
      </c>
      <c r="AH223" s="217">
        <f t="shared" si="63"/>
        <v>64</v>
      </c>
      <c r="AI223" s="62">
        <v>52.32</v>
      </c>
      <c r="AJ223" s="62">
        <v>2</v>
      </c>
      <c r="AK223" s="62">
        <v>0</v>
      </c>
      <c r="AL223" s="224">
        <f t="shared" si="57"/>
        <v>54.32</v>
      </c>
      <c r="AM223" s="59">
        <v>3</v>
      </c>
      <c r="AN223" s="59">
        <v>21</v>
      </c>
      <c r="AO223" s="59">
        <v>0</v>
      </c>
      <c r="AP223" s="230">
        <f t="shared" si="60"/>
        <v>24</v>
      </c>
      <c r="AQ223" s="59">
        <v>0</v>
      </c>
      <c r="AR223" s="59">
        <v>0</v>
      </c>
      <c r="AS223" s="59">
        <v>0</v>
      </c>
      <c r="AT223" s="230">
        <f t="shared" si="61"/>
        <v>0</v>
      </c>
      <c r="AU223" s="59">
        <v>12</v>
      </c>
      <c r="AV223" s="59">
        <v>0</v>
      </c>
      <c r="AW223" s="59">
        <v>0</v>
      </c>
      <c r="AX223" s="230">
        <f t="shared" si="62"/>
        <v>12</v>
      </c>
      <c r="AY223" s="59">
        <v>70</v>
      </c>
      <c r="AZ223" s="59">
        <v>50</v>
      </c>
      <c r="BA223" s="59">
        <v>0</v>
      </c>
      <c r="BB223" s="59">
        <v>0</v>
      </c>
      <c r="BC223" s="230">
        <f>SUM(AY223:BB223)</f>
        <v>120</v>
      </c>
      <c r="BD223" s="380">
        <v>14</v>
      </c>
      <c r="BE223" s="59">
        <v>1</v>
      </c>
      <c r="BF223" s="59">
        <v>36</v>
      </c>
      <c r="BG223" s="239">
        <v>1000</v>
      </c>
    </row>
    <row r="224" spans="1:59">
      <c r="A224" s="59">
        <v>2011</v>
      </c>
      <c r="B224" s="59" t="s">
        <v>67</v>
      </c>
      <c r="C224" s="62">
        <v>2.0699999999999998</v>
      </c>
      <c r="D224" s="62">
        <v>52.25</v>
      </c>
      <c r="E224" s="62">
        <v>0</v>
      </c>
      <c r="F224" s="62">
        <v>0</v>
      </c>
      <c r="G224" s="207">
        <f t="shared" si="58"/>
        <v>54.32</v>
      </c>
      <c r="H224" s="207">
        <v>54.32</v>
      </c>
      <c r="I224" s="62">
        <v>51.944000000000003</v>
      </c>
      <c r="J224" s="62">
        <v>106.57</v>
      </c>
      <c r="K224" s="62">
        <v>26.26</v>
      </c>
      <c r="L224" s="62">
        <v>0</v>
      </c>
      <c r="M224" s="62">
        <v>0</v>
      </c>
      <c r="N224" s="192">
        <f>+BN_InfraMR[[#This Row],[A.03.1 -  Longitud de Vías de Explotación No Electrificadas Troncales y Ramales (vía principal) (km)]]+BN_InfraMR[[#This Row],[A.04.1 -  Longitud de Vías de Explotación Electrificadas Troncales y Ramales (vía principal) (km)]]</f>
        <v>106.57</v>
      </c>
      <c r="O224" s="207">
        <v>106.57</v>
      </c>
      <c r="P224" s="59">
        <v>15</v>
      </c>
      <c r="Q224" s="59">
        <v>7</v>
      </c>
      <c r="R224" s="59">
        <v>0</v>
      </c>
      <c r="S224" s="211">
        <f t="shared" si="53"/>
        <v>22</v>
      </c>
      <c r="T224" s="211">
        <v>22</v>
      </c>
      <c r="U224" s="59">
        <v>0</v>
      </c>
      <c r="V224" s="59">
        <v>42</v>
      </c>
      <c r="W224" s="59">
        <v>0</v>
      </c>
      <c r="X224" s="59">
        <v>3</v>
      </c>
      <c r="Y224" s="59">
        <v>0</v>
      </c>
      <c r="Z224" s="217">
        <f t="shared" si="54"/>
        <v>45</v>
      </c>
      <c r="AA224" s="59">
        <v>17</v>
      </c>
      <c r="AB224" s="59">
        <v>9</v>
      </c>
      <c r="AC224" s="59">
        <f>+BN_InfraMR[[#This Row],[Total Pasos Vehiculares a Nivel]]</f>
        <v>45</v>
      </c>
      <c r="AD224" s="217">
        <f t="shared" si="55"/>
        <v>71</v>
      </c>
      <c r="AE224" s="59">
        <v>1</v>
      </c>
      <c r="AF224" s="59">
        <v>8</v>
      </c>
      <c r="AG224" s="59">
        <v>55</v>
      </c>
      <c r="AH224" s="217">
        <f t="shared" si="63"/>
        <v>64</v>
      </c>
      <c r="AI224" s="62">
        <v>52.32</v>
      </c>
      <c r="AJ224" s="62">
        <v>2</v>
      </c>
      <c r="AK224" s="62">
        <v>0</v>
      </c>
      <c r="AL224" s="224">
        <f t="shared" si="57"/>
        <v>54.32</v>
      </c>
      <c r="AM224" s="59">
        <v>3</v>
      </c>
      <c r="AN224" s="59">
        <v>21</v>
      </c>
      <c r="AO224" s="59">
        <v>0</v>
      </c>
      <c r="AP224" s="230">
        <f t="shared" si="60"/>
        <v>24</v>
      </c>
      <c r="AQ224" s="59">
        <v>0</v>
      </c>
      <c r="AR224" s="59">
        <v>0</v>
      </c>
      <c r="AS224" s="59">
        <v>0</v>
      </c>
      <c r="AT224" s="230">
        <f t="shared" si="61"/>
        <v>0</v>
      </c>
      <c r="AU224" s="59">
        <v>12</v>
      </c>
      <c r="AV224" s="59">
        <v>0</v>
      </c>
      <c r="AW224" s="59">
        <v>0</v>
      </c>
      <c r="AX224" s="230">
        <f t="shared" si="62"/>
        <v>12</v>
      </c>
      <c r="AY224" s="59">
        <v>70</v>
      </c>
      <c r="AZ224" s="59">
        <v>50</v>
      </c>
      <c r="BA224" s="59">
        <v>0</v>
      </c>
      <c r="BB224" s="59">
        <v>0</v>
      </c>
      <c r="BC224" s="230">
        <f>SUM(AY224:BB224)</f>
        <v>120</v>
      </c>
      <c r="BD224" s="380">
        <v>14</v>
      </c>
      <c r="BE224" s="59">
        <v>1</v>
      </c>
      <c r="BF224" s="59">
        <v>36</v>
      </c>
      <c r="BG224" s="239">
        <v>1000</v>
      </c>
    </row>
    <row r="225" spans="1:59">
      <c r="A225" s="59">
        <v>2011</v>
      </c>
      <c r="B225" s="59" t="s">
        <v>68</v>
      </c>
      <c r="C225" s="62">
        <v>2.0699999999999998</v>
      </c>
      <c r="D225" s="62">
        <v>52.25</v>
      </c>
      <c r="E225" s="62">
        <v>0</v>
      </c>
      <c r="F225" s="62">
        <v>0</v>
      </c>
      <c r="G225" s="207">
        <f t="shared" si="58"/>
        <v>54.32</v>
      </c>
      <c r="H225" s="207">
        <v>54.32</v>
      </c>
      <c r="I225" s="62">
        <v>51.944000000000003</v>
      </c>
      <c r="J225" s="62">
        <v>106.57</v>
      </c>
      <c r="K225" s="62">
        <v>26.26</v>
      </c>
      <c r="L225" s="62">
        <v>0</v>
      </c>
      <c r="M225" s="62">
        <v>0</v>
      </c>
      <c r="N225" s="192">
        <f>+BN_InfraMR[[#This Row],[A.03.1 -  Longitud de Vías de Explotación No Electrificadas Troncales y Ramales (vía principal) (km)]]+BN_InfraMR[[#This Row],[A.04.1 -  Longitud de Vías de Explotación Electrificadas Troncales y Ramales (vía principal) (km)]]</f>
        <v>106.57</v>
      </c>
      <c r="O225" s="207">
        <v>106.57</v>
      </c>
      <c r="P225" s="59">
        <v>15</v>
      </c>
      <c r="Q225" s="59">
        <v>7</v>
      </c>
      <c r="R225" s="59">
        <v>0</v>
      </c>
      <c r="S225" s="211">
        <f t="shared" si="53"/>
        <v>22</v>
      </c>
      <c r="T225" s="211">
        <v>22</v>
      </c>
      <c r="U225" s="59">
        <v>0</v>
      </c>
      <c r="V225" s="59">
        <v>42</v>
      </c>
      <c r="W225" s="59">
        <v>0</v>
      </c>
      <c r="X225" s="59">
        <v>3</v>
      </c>
      <c r="Y225" s="59">
        <v>0</v>
      </c>
      <c r="Z225" s="217">
        <f t="shared" si="54"/>
        <v>45</v>
      </c>
      <c r="AA225" s="59">
        <v>17</v>
      </c>
      <c r="AB225" s="59">
        <v>9</v>
      </c>
      <c r="AC225" s="59">
        <f>+BN_InfraMR[[#This Row],[Total Pasos Vehiculares a Nivel]]</f>
        <v>45</v>
      </c>
      <c r="AD225" s="217">
        <f t="shared" si="55"/>
        <v>71</v>
      </c>
      <c r="AE225" s="59">
        <v>1</v>
      </c>
      <c r="AF225" s="59">
        <v>8</v>
      </c>
      <c r="AG225" s="59">
        <v>55</v>
      </c>
      <c r="AH225" s="217">
        <f t="shared" si="63"/>
        <v>64</v>
      </c>
      <c r="AI225" s="62">
        <v>52.32</v>
      </c>
      <c r="AJ225" s="62">
        <v>2</v>
      </c>
      <c r="AK225" s="62">
        <v>0</v>
      </c>
      <c r="AL225" s="224">
        <f t="shared" si="57"/>
        <v>54.32</v>
      </c>
      <c r="AM225" s="59">
        <v>3</v>
      </c>
      <c r="AN225" s="59">
        <v>21</v>
      </c>
      <c r="AO225" s="59">
        <v>0</v>
      </c>
      <c r="AP225" s="230">
        <f t="shared" si="60"/>
        <v>24</v>
      </c>
      <c r="AQ225" s="59">
        <v>0</v>
      </c>
      <c r="AR225" s="59">
        <v>0</v>
      </c>
      <c r="AS225" s="59">
        <v>0</v>
      </c>
      <c r="AT225" s="230">
        <f t="shared" si="61"/>
        <v>0</v>
      </c>
      <c r="AU225" s="59">
        <v>12</v>
      </c>
      <c r="AV225" s="59">
        <v>0</v>
      </c>
      <c r="AW225" s="59">
        <v>0</v>
      </c>
      <c r="AX225" s="230">
        <f t="shared" si="62"/>
        <v>12</v>
      </c>
      <c r="AY225" s="59">
        <v>70</v>
      </c>
      <c r="AZ225" s="59">
        <v>50</v>
      </c>
      <c r="BA225" s="59">
        <v>0</v>
      </c>
      <c r="BB225" s="59">
        <v>0</v>
      </c>
      <c r="BC225" s="230">
        <f>SUM(AY225:BB225)</f>
        <v>120</v>
      </c>
      <c r="BD225" s="380">
        <v>14</v>
      </c>
      <c r="BE225" s="59">
        <v>1</v>
      </c>
      <c r="BF225" s="59">
        <v>36</v>
      </c>
      <c r="BG225" s="239">
        <v>1000</v>
      </c>
    </row>
    <row r="226" spans="1:59">
      <c r="A226" s="59">
        <v>2011</v>
      </c>
      <c r="B226" s="59" t="s">
        <v>69</v>
      </c>
      <c r="C226" s="62">
        <v>2.0699999999999998</v>
      </c>
      <c r="D226" s="62">
        <v>52.25</v>
      </c>
      <c r="E226" s="62">
        <v>0</v>
      </c>
      <c r="F226" s="62">
        <v>0</v>
      </c>
      <c r="G226" s="207">
        <f t="shared" si="58"/>
        <v>54.32</v>
      </c>
      <c r="H226" s="207">
        <v>54.32</v>
      </c>
      <c r="I226" s="62">
        <v>51.944000000000003</v>
      </c>
      <c r="J226" s="62">
        <v>106.57</v>
      </c>
      <c r="K226" s="62">
        <v>26.26</v>
      </c>
      <c r="L226" s="62">
        <v>0</v>
      </c>
      <c r="M226" s="62">
        <v>0</v>
      </c>
      <c r="N226" s="192">
        <f>+BN_InfraMR[[#This Row],[A.03.1 -  Longitud de Vías de Explotación No Electrificadas Troncales y Ramales (vía principal) (km)]]+BN_InfraMR[[#This Row],[A.04.1 -  Longitud de Vías de Explotación Electrificadas Troncales y Ramales (vía principal) (km)]]</f>
        <v>106.57</v>
      </c>
      <c r="O226" s="207">
        <v>106.57</v>
      </c>
      <c r="P226" s="59">
        <v>15</v>
      </c>
      <c r="Q226" s="59">
        <v>7</v>
      </c>
      <c r="R226" s="59">
        <v>0</v>
      </c>
      <c r="S226" s="211">
        <f t="shared" si="53"/>
        <v>22</v>
      </c>
      <c r="T226" s="211">
        <v>22</v>
      </c>
      <c r="U226" s="59">
        <v>0</v>
      </c>
      <c r="V226" s="59">
        <v>42</v>
      </c>
      <c r="W226" s="59">
        <v>0</v>
      </c>
      <c r="X226" s="59">
        <v>3</v>
      </c>
      <c r="Y226" s="59">
        <v>0</v>
      </c>
      <c r="Z226" s="217">
        <f t="shared" si="54"/>
        <v>45</v>
      </c>
      <c r="AA226" s="59">
        <v>17</v>
      </c>
      <c r="AB226" s="59">
        <v>9</v>
      </c>
      <c r="AC226" s="59">
        <f>+BN_InfraMR[[#This Row],[Total Pasos Vehiculares a Nivel]]</f>
        <v>45</v>
      </c>
      <c r="AD226" s="217">
        <f t="shared" si="55"/>
        <v>71</v>
      </c>
      <c r="AE226" s="59">
        <v>1</v>
      </c>
      <c r="AF226" s="59">
        <v>8</v>
      </c>
      <c r="AG226" s="59">
        <v>55</v>
      </c>
      <c r="AH226" s="217">
        <f t="shared" si="63"/>
        <v>64</v>
      </c>
      <c r="AI226" s="62">
        <v>52.32</v>
      </c>
      <c r="AJ226" s="62">
        <v>2</v>
      </c>
      <c r="AK226" s="62">
        <v>0</v>
      </c>
      <c r="AL226" s="224">
        <f t="shared" si="57"/>
        <v>54.32</v>
      </c>
      <c r="AM226" s="59">
        <v>3</v>
      </c>
      <c r="AN226" s="59">
        <v>21</v>
      </c>
      <c r="AO226" s="59">
        <v>0</v>
      </c>
      <c r="AP226" s="230">
        <f t="shared" si="60"/>
        <v>24</v>
      </c>
      <c r="AQ226" s="59">
        <v>0</v>
      </c>
      <c r="AR226" s="59">
        <v>0</v>
      </c>
      <c r="AS226" s="59">
        <v>0</v>
      </c>
      <c r="AT226" s="230">
        <f t="shared" si="61"/>
        <v>0</v>
      </c>
      <c r="AU226" s="59">
        <v>12</v>
      </c>
      <c r="AV226" s="59">
        <v>0</v>
      </c>
      <c r="AW226" s="59">
        <v>0</v>
      </c>
      <c r="AX226" s="230">
        <f t="shared" si="62"/>
        <v>12</v>
      </c>
      <c r="AY226" s="59">
        <v>70</v>
      </c>
      <c r="AZ226" s="59">
        <v>50</v>
      </c>
      <c r="BA226" s="59">
        <v>0</v>
      </c>
      <c r="BB226" s="59">
        <v>0</v>
      </c>
      <c r="BC226" s="230">
        <f>SUM(AY226:BB226)</f>
        <v>120</v>
      </c>
      <c r="BD226" s="380">
        <v>14</v>
      </c>
      <c r="BE226" s="59">
        <v>1</v>
      </c>
      <c r="BF226" s="59">
        <v>36</v>
      </c>
      <c r="BG226" s="239">
        <v>1000</v>
      </c>
    </row>
    <row r="227" spans="1:59">
      <c r="A227" s="59">
        <v>2011</v>
      </c>
      <c r="B227" s="59" t="s">
        <v>70</v>
      </c>
      <c r="C227" s="62">
        <v>2.0699999999999998</v>
      </c>
      <c r="D227" s="62">
        <v>52.25</v>
      </c>
      <c r="E227" s="62">
        <v>0</v>
      </c>
      <c r="F227" s="62">
        <v>0</v>
      </c>
      <c r="G227" s="207">
        <f t="shared" si="58"/>
        <v>54.32</v>
      </c>
      <c r="H227" s="207">
        <v>54.32</v>
      </c>
      <c r="I227" s="62">
        <v>51.944000000000003</v>
      </c>
      <c r="J227" s="62">
        <v>106.57</v>
      </c>
      <c r="K227" s="62">
        <v>26.26</v>
      </c>
      <c r="L227" s="62">
        <v>0</v>
      </c>
      <c r="M227" s="62">
        <v>0</v>
      </c>
      <c r="N227" s="192">
        <f>+BN_InfraMR[[#This Row],[A.03.1 -  Longitud de Vías de Explotación No Electrificadas Troncales y Ramales (vía principal) (km)]]+BN_InfraMR[[#This Row],[A.04.1 -  Longitud de Vías de Explotación Electrificadas Troncales y Ramales (vía principal) (km)]]</f>
        <v>106.57</v>
      </c>
      <c r="O227" s="207">
        <v>106.57</v>
      </c>
      <c r="P227" s="59">
        <v>15</v>
      </c>
      <c r="Q227" s="59">
        <v>7</v>
      </c>
      <c r="R227" s="59">
        <v>0</v>
      </c>
      <c r="S227" s="211">
        <f t="shared" si="53"/>
        <v>22</v>
      </c>
      <c r="T227" s="211">
        <v>22</v>
      </c>
      <c r="U227" s="59">
        <v>0</v>
      </c>
      <c r="V227" s="59">
        <v>42</v>
      </c>
      <c r="W227" s="59">
        <v>0</v>
      </c>
      <c r="X227" s="59">
        <v>3</v>
      </c>
      <c r="Y227" s="59">
        <v>0</v>
      </c>
      <c r="Z227" s="217">
        <f t="shared" si="54"/>
        <v>45</v>
      </c>
      <c r="AA227" s="59">
        <v>17</v>
      </c>
      <c r="AB227" s="59">
        <v>9</v>
      </c>
      <c r="AC227" s="59">
        <f>+BN_InfraMR[[#This Row],[Total Pasos Vehiculares a Nivel]]</f>
        <v>45</v>
      </c>
      <c r="AD227" s="217">
        <f t="shared" si="55"/>
        <v>71</v>
      </c>
      <c r="AE227" s="59">
        <v>1</v>
      </c>
      <c r="AF227" s="59">
        <v>8</v>
      </c>
      <c r="AG227" s="59">
        <v>55</v>
      </c>
      <c r="AH227" s="217">
        <f t="shared" si="63"/>
        <v>64</v>
      </c>
      <c r="AI227" s="62">
        <v>52.32</v>
      </c>
      <c r="AJ227" s="62">
        <v>2</v>
      </c>
      <c r="AK227" s="62">
        <v>0</v>
      </c>
      <c r="AL227" s="224">
        <f t="shared" si="57"/>
        <v>54.32</v>
      </c>
      <c r="AM227" s="59">
        <v>3</v>
      </c>
      <c r="AN227" s="59">
        <v>21</v>
      </c>
      <c r="AO227" s="59">
        <v>0</v>
      </c>
      <c r="AP227" s="230">
        <f t="shared" si="60"/>
        <v>24</v>
      </c>
      <c r="AQ227" s="59">
        <v>0</v>
      </c>
      <c r="AR227" s="59">
        <v>0</v>
      </c>
      <c r="AS227" s="59">
        <v>0</v>
      </c>
      <c r="AT227" s="230">
        <f t="shared" si="61"/>
        <v>0</v>
      </c>
      <c r="AU227" s="59">
        <v>12</v>
      </c>
      <c r="AV227" s="59">
        <v>0</v>
      </c>
      <c r="AW227" s="59">
        <v>0</v>
      </c>
      <c r="AX227" s="230">
        <f t="shared" si="62"/>
        <v>12</v>
      </c>
      <c r="AY227" s="59">
        <v>70</v>
      </c>
      <c r="AZ227" s="59">
        <v>50</v>
      </c>
      <c r="BA227" s="59">
        <v>0</v>
      </c>
      <c r="BB227" s="59">
        <v>0</v>
      </c>
      <c r="BC227" s="230">
        <f>SUM(AY227:BB227)</f>
        <v>120</v>
      </c>
      <c r="BD227" s="380">
        <v>14</v>
      </c>
      <c r="BE227" s="59">
        <v>1</v>
      </c>
      <c r="BF227" s="59">
        <v>36</v>
      </c>
      <c r="BG227" s="239">
        <v>1000</v>
      </c>
    </row>
    <row r="228" spans="1:59">
      <c r="A228" s="59">
        <v>2011</v>
      </c>
      <c r="B228" s="59" t="s">
        <v>71</v>
      </c>
      <c r="C228" s="62">
        <v>2.0699999999999998</v>
      </c>
      <c r="D228" s="62">
        <v>52.25</v>
      </c>
      <c r="E228" s="62">
        <v>0</v>
      </c>
      <c r="F228" s="62">
        <v>0</v>
      </c>
      <c r="G228" s="207">
        <f t="shared" si="58"/>
        <v>54.32</v>
      </c>
      <c r="H228" s="207">
        <v>54.32</v>
      </c>
      <c r="I228" s="62">
        <v>51.944000000000003</v>
      </c>
      <c r="J228" s="62">
        <v>106.57</v>
      </c>
      <c r="K228" s="62">
        <v>26.26</v>
      </c>
      <c r="L228" s="62">
        <v>0</v>
      </c>
      <c r="M228" s="62">
        <v>0</v>
      </c>
      <c r="N228" s="192">
        <f>+BN_InfraMR[[#This Row],[A.03.1 -  Longitud de Vías de Explotación No Electrificadas Troncales y Ramales (vía principal) (km)]]+BN_InfraMR[[#This Row],[A.04.1 -  Longitud de Vías de Explotación Electrificadas Troncales y Ramales (vía principal) (km)]]</f>
        <v>106.57</v>
      </c>
      <c r="O228" s="207">
        <v>106.57</v>
      </c>
      <c r="P228" s="59">
        <v>15</v>
      </c>
      <c r="Q228" s="59">
        <v>7</v>
      </c>
      <c r="R228" s="59">
        <v>0</v>
      </c>
      <c r="S228" s="211">
        <f t="shared" si="53"/>
        <v>22</v>
      </c>
      <c r="T228" s="211">
        <v>22</v>
      </c>
      <c r="U228" s="59">
        <v>0</v>
      </c>
      <c r="V228" s="59">
        <v>42</v>
      </c>
      <c r="W228" s="59">
        <v>0</v>
      </c>
      <c r="X228" s="59">
        <v>3</v>
      </c>
      <c r="Y228" s="59">
        <v>0</v>
      </c>
      <c r="Z228" s="217">
        <f t="shared" si="54"/>
        <v>45</v>
      </c>
      <c r="AA228" s="59">
        <v>17</v>
      </c>
      <c r="AB228" s="59">
        <v>9</v>
      </c>
      <c r="AC228" s="59">
        <f>+BN_InfraMR[[#This Row],[Total Pasos Vehiculares a Nivel]]</f>
        <v>45</v>
      </c>
      <c r="AD228" s="217">
        <f t="shared" si="55"/>
        <v>71</v>
      </c>
      <c r="AE228" s="59">
        <v>1</v>
      </c>
      <c r="AF228" s="59">
        <v>8</v>
      </c>
      <c r="AG228" s="59">
        <v>55</v>
      </c>
      <c r="AH228" s="217">
        <f t="shared" si="63"/>
        <v>64</v>
      </c>
      <c r="AI228" s="62">
        <v>52.32</v>
      </c>
      <c r="AJ228" s="62">
        <v>2</v>
      </c>
      <c r="AK228" s="62">
        <v>0</v>
      </c>
      <c r="AL228" s="224">
        <f t="shared" si="57"/>
        <v>54.32</v>
      </c>
      <c r="AM228" s="59">
        <v>3</v>
      </c>
      <c r="AN228" s="59">
        <v>21</v>
      </c>
      <c r="AO228" s="59">
        <v>0</v>
      </c>
      <c r="AP228" s="230">
        <f t="shared" si="60"/>
        <v>24</v>
      </c>
      <c r="AQ228" s="59">
        <v>0</v>
      </c>
      <c r="AR228" s="59">
        <v>0</v>
      </c>
      <c r="AS228" s="59">
        <v>0</v>
      </c>
      <c r="AT228" s="230">
        <f t="shared" si="61"/>
        <v>0</v>
      </c>
      <c r="AU228" s="59">
        <v>12</v>
      </c>
      <c r="AV228" s="59">
        <v>0</v>
      </c>
      <c r="AW228" s="59">
        <v>0</v>
      </c>
      <c r="AX228" s="230">
        <f t="shared" si="62"/>
        <v>12</v>
      </c>
      <c r="AY228" s="59">
        <v>70</v>
      </c>
      <c r="AZ228" s="59">
        <v>50</v>
      </c>
      <c r="BA228" s="59">
        <v>0</v>
      </c>
      <c r="BB228" s="59">
        <v>0</v>
      </c>
      <c r="BC228" s="230">
        <f>SUM(AY228:BB228)</f>
        <v>120</v>
      </c>
      <c r="BD228" s="380">
        <v>14</v>
      </c>
      <c r="BE228" s="59">
        <v>1</v>
      </c>
      <c r="BF228" s="59">
        <v>36</v>
      </c>
      <c r="BG228" s="239">
        <v>1000</v>
      </c>
    </row>
    <row r="229" spans="1:59">
      <c r="A229" s="59">
        <v>2011</v>
      </c>
      <c r="B229" s="59" t="s">
        <v>72</v>
      </c>
      <c r="C229" s="62">
        <v>2.0699999999999998</v>
      </c>
      <c r="D229" s="62">
        <v>52.25</v>
      </c>
      <c r="E229" s="62">
        <v>0</v>
      </c>
      <c r="F229" s="62">
        <v>0</v>
      </c>
      <c r="G229" s="207">
        <f t="shared" si="58"/>
        <v>54.32</v>
      </c>
      <c r="H229" s="207">
        <v>54.32</v>
      </c>
      <c r="I229" s="62">
        <v>51.944000000000003</v>
      </c>
      <c r="J229" s="62">
        <v>106.57</v>
      </c>
      <c r="K229" s="62">
        <v>26.26</v>
      </c>
      <c r="L229" s="62">
        <v>0</v>
      </c>
      <c r="M229" s="62">
        <v>0</v>
      </c>
      <c r="N229" s="192">
        <f>+BN_InfraMR[[#This Row],[A.03.1 -  Longitud de Vías de Explotación No Electrificadas Troncales y Ramales (vía principal) (km)]]+BN_InfraMR[[#This Row],[A.04.1 -  Longitud de Vías de Explotación Electrificadas Troncales y Ramales (vía principal) (km)]]</f>
        <v>106.57</v>
      </c>
      <c r="O229" s="207">
        <v>106.57</v>
      </c>
      <c r="P229" s="59">
        <v>15</v>
      </c>
      <c r="Q229" s="59">
        <v>7</v>
      </c>
      <c r="R229" s="59">
        <v>0</v>
      </c>
      <c r="S229" s="211">
        <f t="shared" si="53"/>
        <v>22</v>
      </c>
      <c r="T229" s="211">
        <v>22</v>
      </c>
      <c r="U229" s="59">
        <v>0</v>
      </c>
      <c r="V229" s="59">
        <v>42</v>
      </c>
      <c r="W229" s="59">
        <v>0</v>
      </c>
      <c r="X229" s="59">
        <v>3</v>
      </c>
      <c r="Y229" s="59">
        <v>0</v>
      </c>
      <c r="Z229" s="217">
        <f t="shared" si="54"/>
        <v>45</v>
      </c>
      <c r="AA229" s="59">
        <v>17</v>
      </c>
      <c r="AB229" s="59">
        <v>9</v>
      </c>
      <c r="AC229" s="59">
        <f>+BN_InfraMR[[#This Row],[Total Pasos Vehiculares a Nivel]]</f>
        <v>45</v>
      </c>
      <c r="AD229" s="217">
        <f t="shared" si="55"/>
        <v>71</v>
      </c>
      <c r="AE229" s="59">
        <v>1</v>
      </c>
      <c r="AF229" s="59">
        <v>8</v>
      </c>
      <c r="AG229" s="59">
        <v>55</v>
      </c>
      <c r="AH229" s="217">
        <f t="shared" si="63"/>
        <v>64</v>
      </c>
      <c r="AI229" s="62">
        <v>52.32</v>
      </c>
      <c r="AJ229" s="62">
        <v>2</v>
      </c>
      <c r="AK229" s="62">
        <v>0</v>
      </c>
      <c r="AL229" s="224">
        <f t="shared" si="57"/>
        <v>54.32</v>
      </c>
      <c r="AM229" s="59">
        <v>3</v>
      </c>
      <c r="AN229" s="59">
        <v>21</v>
      </c>
      <c r="AO229" s="59">
        <v>0</v>
      </c>
      <c r="AP229" s="230">
        <f t="shared" si="60"/>
        <v>24</v>
      </c>
      <c r="AQ229" s="59">
        <v>0</v>
      </c>
      <c r="AR229" s="59">
        <v>0</v>
      </c>
      <c r="AS229" s="59">
        <v>0</v>
      </c>
      <c r="AT229" s="230">
        <f t="shared" si="61"/>
        <v>0</v>
      </c>
      <c r="AU229" s="59">
        <v>12</v>
      </c>
      <c r="AV229" s="59">
        <v>0</v>
      </c>
      <c r="AW229" s="59">
        <v>0</v>
      </c>
      <c r="AX229" s="230">
        <f t="shared" si="62"/>
        <v>12</v>
      </c>
      <c r="AY229" s="59">
        <v>70</v>
      </c>
      <c r="AZ229" s="59">
        <v>50</v>
      </c>
      <c r="BA229" s="59">
        <v>0</v>
      </c>
      <c r="BB229" s="59">
        <v>0</v>
      </c>
      <c r="BC229" s="230">
        <f>SUM(AY229:BB229)</f>
        <v>120</v>
      </c>
      <c r="BD229" s="380">
        <v>14</v>
      </c>
      <c r="BE229" s="59">
        <v>1</v>
      </c>
      <c r="BF229" s="59">
        <v>36</v>
      </c>
      <c r="BG229" s="239">
        <v>1000</v>
      </c>
    </row>
    <row r="230" spans="1:59">
      <c r="A230" s="59">
        <v>2012</v>
      </c>
      <c r="B230" s="59" t="s">
        <v>61</v>
      </c>
      <c r="C230" s="62">
        <v>2.0699999999999998</v>
      </c>
      <c r="D230" s="62">
        <v>52.25</v>
      </c>
      <c r="E230" s="62">
        <v>0</v>
      </c>
      <c r="F230" s="62">
        <v>0</v>
      </c>
      <c r="G230" s="207">
        <f t="shared" si="58"/>
        <v>54.32</v>
      </c>
      <c r="H230" s="207">
        <v>54.32</v>
      </c>
      <c r="I230" s="62">
        <v>51.944000000000003</v>
      </c>
      <c r="J230" s="62">
        <v>106.57</v>
      </c>
      <c r="K230" s="62">
        <v>26.26</v>
      </c>
      <c r="L230" s="62">
        <v>0</v>
      </c>
      <c r="M230" s="62">
        <v>0</v>
      </c>
      <c r="N230" s="192">
        <f>+BN_InfraMR[[#This Row],[A.03.1 -  Longitud de Vías de Explotación No Electrificadas Troncales y Ramales (vía principal) (km)]]+BN_InfraMR[[#This Row],[A.04.1 -  Longitud de Vías de Explotación Electrificadas Troncales y Ramales (vía principal) (km)]]</f>
        <v>106.57</v>
      </c>
      <c r="O230" s="207">
        <v>106.57</v>
      </c>
      <c r="P230" s="59">
        <v>15</v>
      </c>
      <c r="Q230" s="59">
        <v>7</v>
      </c>
      <c r="R230" s="59">
        <v>0</v>
      </c>
      <c r="S230" s="211">
        <f t="shared" si="53"/>
        <v>22</v>
      </c>
      <c r="T230" s="211">
        <v>22</v>
      </c>
      <c r="U230" s="59">
        <v>0</v>
      </c>
      <c r="V230" s="59">
        <v>41</v>
      </c>
      <c r="W230" s="59">
        <v>0</v>
      </c>
      <c r="X230" s="59">
        <v>3</v>
      </c>
      <c r="Y230" s="59">
        <v>0</v>
      </c>
      <c r="Z230" s="217">
        <f t="shared" si="54"/>
        <v>44</v>
      </c>
      <c r="AA230" s="59">
        <v>17</v>
      </c>
      <c r="AB230" s="59">
        <v>9</v>
      </c>
      <c r="AC230" s="59">
        <f>+BN_InfraMR[[#This Row],[Total Pasos Vehiculares a Nivel]]</f>
        <v>44</v>
      </c>
      <c r="AD230" s="217">
        <f t="shared" si="55"/>
        <v>70</v>
      </c>
      <c r="AE230" s="59">
        <v>1</v>
      </c>
      <c r="AF230" s="59">
        <v>8</v>
      </c>
      <c r="AG230" s="59">
        <v>55</v>
      </c>
      <c r="AH230" s="217">
        <f t="shared" ref="AH230:AH241" si="64">SUM(AE230:AG230)</f>
        <v>64</v>
      </c>
      <c r="AI230" s="62">
        <v>52.32</v>
      </c>
      <c r="AJ230" s="62">
        <v>2</v>
      </c>
      <c r="AK230" s="62">
        <v>0</v>
      </c>
      <c r="AL230" s="224">
        <f t="shared" si="57"/>
        <v>54.32</v>
      </c>
      <c r="AM230" s="59">
        <v>3</v>
      </c>
      <c r="AN230" s="59">
        <v>21</v>
      </c>
      <c r="AO230" s="59">
        <v>0</v>
      </c>
      <c r="AP230" s="230">
        <f t="shared" si="60"/>
        <v>24</v>
      </c>
      <c r="AQ230" s="59">
        <v>0</v>
      </c>
      <c r="AR230" s="59">
        <v>0</v>
      </c>
      <c r="AS230" s="59">
        <v>0</v>
      </c>
      <c r="AT230" s="230">
        <f t="shared" si="61"/>
        <v>0</v>
      </c>
      <c r="AU230" s="59">
        <v>12</v>
      </c>
      <c r="AV230" s="59">
        <v>0</v>
      </c>
      <c r="AW230" s="59">
        <v>0</v>
      </c>
      <c r="AX230" s="230">
        <f t="shared" si="62"/>
        <v>12</v>
      </c>
      <c r="AY230" s="59">
        <v>73</v>
      </c>
      <c r="AZ230" s="59">
        <v>47</v>
      </c>
      <c r="BA230" s="59">
        <v>0</v>
      </c>
      <c r="BB230" s="59">
        <v>0</v>
      </c>
      <c r="BC230" s="230">
        <f>SUM(AY230:BB230)</f>
        <v>120</v>
      </c>
      <c r="BD230" s="380">
        <v>14</v>
      </c>
      <c r="BE230" s="59">
        <v>1</v>
      </c>
      <c r="BF230" s="59">
        <v>36</v>
      </c>
      <c r="BG230" s="239">
        <v>1000</v>
      </c>
    </row>
    <row r="231" spans="1:59">
      <c r="A231" s="59">
        <v>2012</v>
      </c>
      <c r="B231" s="59" t="s">
        <v>62</v>
      </c>
      <c r="C231" s="62">
        <v>2.0699999999999998</v>
      </c>
      <c r="D231" s="62">
        <v>52.25</v>
      </c>
      <c r="E231" s="62">
        <v>0</v>
      </c>
      <c r="F231" s="62">
        <v>0</v>
      </c>
      <c r="G231" s="207">
        <f t="shared" si="58"/>
        <v>54.32</v>
      </c>
      <c r="H231" s="207">
        <v>54.32</v>
      </c>
      <c r="I231" s="62">
        <v>51.944000000000003</v>
      </c>
      <c r="J231" s="62">
        <v>106.57</v>
      </c>
      <c r="K231" s="62">
        <v>26.26</v>
      </c>
      <c r="L231" s="62">
        <v>0</v>
      </c>
      <c r="M231" s="62">
        <v>0</v>
      </c>
      <c r="N231" s="192">
        <f>+BN_InfraMR[[#This Row],[A.03.1 -  Longitud de Vías de Explotación No Electrificadas Troncales y Ramales (vía principal) (km)]]+BN_InfraMR[[#This Row],[A.04.1 -  Longitud de Vías de Explotación Electrificadas Troncales y Ramales (vía principal) (km)]]</f>
        <v>106.57</v>
      </c>
      <c r="O231" s="207">
        <v>106.57</v>
      </c>
      <c r="P231" s="59">
        <v>15</v>
      </c>
      <c r="Q231" s="59">
        <v>7</v>
      </c>
      <c r="R231" s="59">
        <v>0</v>
      </c>
      <c r="S231" s="211">
        <f t="shared" si="53"/>
        <v>22</v>
      </c>
      <c r="T231" s="211">
        <v>22</v>
      </c>
      <c r="U231" s="59">
        <v>0</v>
      </c>
      <c r="V231" s="59">
        <v>41</v>
      </c>
      <c r="W231" s="59">
        <v>0</v>
      </c>
      <c r="X231" s="59">
        <v>3</v>
      </c>
      <c r="Y231" s="59">
        <v>0</v>
      </c>
      <c r="Z231" s="217">
        <f t="shared" si="54"/>
        <v>44</v>
      </c>
      <c r="AA231" s="59">
        <v>17</v>
      </c>
      <c r="AB231" s="59">
        <v>9</v>
      </c>
      <c r="AC231" s="59">
        <f>+BN_InfraMR[[#This Row],[Total Pasos Vehiculares a Nivel]]</f>
        <v>44</v>
      </c>
      <c r="AD231" s="217">
        <f t="shared" si="55"/>
        <v>70</v>
      </c>
      <c r="AE231" s="59">
        <v>1</v>
      </c>
      <c r="AF231" s="59">
        <v>8</v>
      </c>
      <c r="AG231" s="59">
        <v>55</v>
      </c>
      <c r="AH231" s="217">
        <f t="shared" si="64"/>
        <v>64</v>
      </c>
      <c r="AI231" s="62">
        <v>52.32</v>
      </c>
      <c r="AJ231" s="62">
        <v>2</v>
      </c>
      <c r="AK231" s="62">
        <v>0</v>
      </c>
      <c r="AL231" s="224">
        <f t="shared" si="57"/>
        <v>54.32</v>
      </c>
      <c r="AM231" s="59">
        <v>3</v>
      </c>
      <c r="AN231" s="59">
        <v>21</v>
      </c>
      <c r="AO231" s="59">
        <v>0</v>
      </c>
      <c r="AP231" s="230">
        <f t="shared" ref="AP231:AP242" si="65">SUM(AM231:AO231)</f>
        <v>24</v>
      </c>
      <c r="AQ231" s="59">
        <v>0</v>
      </c>
      <c r="AR231" s="59">
        <v>0</v>
      </c>
      <c r="AS231" s="59">
        <v>0</v>
      </c>
      <c r="AT231" s="230">
        <f t="shared" ref="AT231:AT242" si="66">SUM(AQ231:AS231)</f>
        <v>0</v>
      </c>
      <c r="AU231" s="59">
        <v>12</v>
      </c>
      <c r="AV231" s="59">
        <v>0</v>
      </c>
      <c r="AW231" s="59">
        <v>0</v>
      </c>
      <c r="AX231" s="230">
        <f t="shared" ref="AX231:AX242" si="67">SUM(AU231:AW231)</f>
        <v>12</v>
      </c>
      <c r="AY231" s="59">
        <v>73</v>
      </c>
      <c r="AZ231" s="59">
        <v>47</v>
      </c>
      <c r="BA231" s="59">
        <v>0</v>
      </c>
      <c r="BB231" s="59">
        <v>0</v>
      </c>
      <c r="BC231" s="230">
        <f>SUM(AY231:BB231)</f>
        <v>120</v>
      </c>
      <c r="BD231" s="380">
        <v>14</v>
      </c>
      <c r="BE231" s="59">
        <v>1</v>
      </c>
      <c r="BF231" s="59">
        <v>36</v>
      </c>
      <c r="BG231" s="239">
        <v>1000</v>
      </c>
    </row>
    <row r="232" spans="1:59">
      <c r="A232" s="59">
        <v>2012</v>
      </c>
      <c r="B232" s="59" t="s">
        <v>63</v>
      </c>
      <c r="C232" s="62">
        <v>2.0699999999999998</v>
      </c>
      <c r="D232" s="62">
        <v>52.25</v>
      </c>
      <c r="E232" s="62">
        <v>0</v>
      </c>
      <c r="F232" s="62">
        <v>0</v>
      </c>
      <c r="G232" s="207">
        <f t="shared" si="58"/>
        <v>54.32</v>
      </c>
      <c r="H232" s="207">
        <v>54.32</v>
      </c>
      <c r="I232" s="62">
        <v>51.944000000000003</v>
      </c>
      <c r="J232" s="62">
        <v>106.57</v>
      </c>
      <c r="K232" s="62">
        <v>26.26</v>
      </c>
      <c r="L232" s="62">
        <v>0</v>
      </c>
      <c r="M232" s="62">
        <v>0</v>
      </c>
      <c r="N232" s="192">
        <f>+BN_InfraMR[[#This Row],[A.03.1 -  Longitud de Vías de Explotación No Electrificadas Troncales y Ramales (vía principal) (km)]]+BN_InfraMR[[#This Row],[A.04.1 -  Longitud de Vías de Explotación Electrificadas Troncales y Ramales (vía principal) (km)]]</f>
        <v>106.57</v>
      </c>
      <c r="O232" s="207">
        <v>106.57</v>
      </c>
      <c r="P232" s="59">
        <v>15</v>
      </c>
      <c r="Q232" s="59">
        <v>7</v>
      </c>
      <c r="R232" s="59">
        <v>0</v>
      </c>
      <c r="S232" s="211">
        <f t="shared" si="53"/>
        <v>22</v>
      </c>
      <c r="T232" s="211">
        <v>22</v>
      </c>
      <c r="U232" s="59">
        <v>0</v>
      </c>
      <c r="V232" s="59">
        <v>41</v>
      </c>
      <c r="W232" s="59">
        <v>0</v>
      </c>
      <c r="X232" s="59">
        <v>3</v>
      </c>
      <c r="Y232" s="59">
        <v>0</v>
      </c>
      <c r="Z232" s="217">
        <f t="shared" si="54"/>
        <v>44</v>
      </c>
      <c r="AA232" s="59">
        <v>17</v>
      </c>
      <c r="AB232" s="59">
        <v>9</v>
      </c>
      <c r="AC232" s="59">
        <f>+BN_InfraMR[[#This Row],[Total Pasos Vehiculares a Nivel]]</f>
        <v>44</v>
      </c>
      <c r="AD232" s="217">
        <f t="shared" si="55"/>
        <v>70</v>
      </c>
      <c r="AE232" s="59">
        <v>1</v>
      </c>
      <c r="AF232" s="59">
        <v>8</v>
      </c>
      <c r="AG232" s="59">
        <v>55</v>
      </c>
      <c r="AH232" s="217">
        <f t="shared" si="64"/>
        <v>64</v>
      </c>
      <c r="AI232" s="62">
        <v>52.32</v>
      </c>
      <c r="AJ232" s="62">
        <v>2</v>
      </c>
      <c r="AK232" s="62">
        <v>0</v>
      </c>
      <c r="AL232" s="224">
        <f t="shared" si="57"/>
        <v>54.32</v>
      </c>
      <c r="AM232" s="59">
        <v>3</v>
      </c>
      <c r="AN232" s="59">
        <v>21</v>
      </c>
      <c r="AO232" s="59">
        <v>0</v>
      </c>
      <c r="AP232" s="230">
        <f t="shared" si="65"/>
        <v>24</v>
      </c>
      <c r="AQ232" s="59">
        <v>0</v>
      </c>
      <c r="AR232" s="59">
        <v>0</v>
      </c>
      <c r="AS232" s="59">
        <v>0</v>
      </c>
      <c r="AT232" s="230">
        <f t="shared" si="66"/>
        <v>0</v>
      </c>
      <c r="AU232" s="59">
        <v>12</v>
      </c>
      <c r="AV232" s="59">
        <v>0</v>
      </c>
      <c r="AW232" s="59">
        <v>0</v>
      </c>
      <c r="AX232" s="230">
        <f t="shared" si="67"/>
        <v>12</v>
      </c>
      <c r="AY232" s="59">
        <v>73</v>
      </c>
      <c r="AZ232" s="59">
        <v>47</v>
      </c>
      <c r="BA232" s="59">
        <v>0</v>
      </c>
      <c r="BB232" s="59">
        <v>0</v>
      </c>
      <c r="BC232" s="230">
        <f>SUM(AY232:BB232)</f>
        <v>120</v>
      </c>
      <c r="BD232" s="380">
        <v>14</v>
      </c>
      <c r="BE232" s="59">
        <v>1</v>
      </c>
      <c r="BF232" s="59">
        <v>36</v>
      </c>
      <c r="BG232" s="239">
        <v>1000</v>
      </c>
    </row>
    <row r="233" spans="1:59">
      <c r="A233" s="59">
        <v>2012</v>
      </c>
      <c r="B233" s="59" t="s">
        <v>64</v>
      </c>
      <c r="C233" s="62">
        <v>2.0699999999999998</v>
      </c>
      <c r="D233" s="62">
        <v>52.25</v>
      </c>
      <c r="E233" s="62">
        <v>0</v>
      </c>
      <c r="F233" s="62">
        <v>0</v>
      </c>
      <c r="G233" s="207">
        <f t="shared" si="58"/>
        <v>54.32</v>
      </c>
      <c r="H233" s="207">
        <v>54.32</v>
      </c>
      <c r="I233" s="62">
        <v>51.944000000000003</v>
      </c>
      <c r="J233" s="62">
        <v>106.57</v>
      </c>
      <c r="K233" s="62">
        <v>26.26</v>
      </c>
      <c r="L233" s="62">
        <v>0</v>
      </c>
      <c r="M233" s="62">
        <v>0</v>
      </c>
      <c r="N233" s="192">
        <f>+BN_InfraMR[[#This Row],[A.03.1 -  Longitud de Vías de Explotación No Electrificadas Troncales y Ramales (vía principal) (km)]]+BN_InfraMR[[#This Row],[A.04.1 -  Longitud de Vías de Explotación Electrificadas Troncales y Ramales (vía principal) (km)]]</f>
        <v>106.57</v>
      </c>
      <c r="O233" s="207">
        <v>106.57</v>
      </c>
      <c r="P233" s="59">
        <v>15</v>
      </c>
      <c r="Q233" s="59">
        <v>7</v>
      </c>
      <c r="R233" s="59">
        <v>0</v>
      </c>
      <c r="S233" s="211">
        <f t="shared" si="53"/>
        <v>22</v>
      </c>
      <c r="T233" s="211">
        <v>22</v>
      </c>
      <c r="U233" s="59">
        <v>0</v>
      </c>
      <c r="V233" s="59">
        <v>41</v>
      </c>
      <c r="W233" s="59">
        <v>0</v>
      </c>
      <c r="X233" s="59">
        <v>3</v>
      </c>
      <c r="Y233" s="59">
        <v>0</v>
      </c>
      <c r="Z233" s="217">
        <f t="shared" si="54"/>
        <v>44</v>
      </c>
      <c r="AA233" s="59">
        <v>17</v>
      </c>
      <c r="AB233" s="59">
        <v>9</v>
      </c>
      <c r="AC233" s="59">
        <f>+BN_InfraMR[[#This Row],[Total Pasos Vehiculares a Nivel]]</f>
        <v>44</v>
      </c>
      <c r="AD233" s="217">
        <f t="shared" si="55"/>
        <v>70</v>
      </c>
      <c r="AE233" s="59">
        <v>1</v>
      </c>
      <c r="AF233" s="59">
        <v>8</v>
      </c>
      <c r="AG233" s="59">
        <v>55</v>
      </c>
      <c r="AH233" s="217">
        <f t="shared" si="64"/>
        <v>64</v>
      </c>
      <c r="AI233" s="62">
        <v>52.32</v>
      </c>
      <c r="AJ233" s="62">
        <v>2</v>
      </c>
      <c r="AK233" s="62">
        <v>0</v>
      </c>
      <c r="AL233" s="224">
        <f t="shared" si="57"/>
        <v>54.32</v>
      </c>
      <c r="AM233" s="59">
        <v>3</v>
      </c>
      <c r="AN233" s="59">
        <v>21</v>
      </c>
      <c r="AO233" s="59">
        <v>0</v>
      </c>
      <c r="AP233" s="230">
        <f t="shared" si="65"/>
        <v>24</v>
      </c>
      <c r="AQ233" s="59">
        <v>0</v>
      </c>
      <c r="AR233" s="59">
        <v>0</v>
      </c>
      <c r="AS233" s="59">
        <v>0</v>
      </c>
      <c r="AT233" s="230">
        <f t="shared" si="66"/>
        <v>0</v>
      </c>
      <c r="AU233" s="59">
        <v>12</v>
      </c>
      <c r="AV233" s="59">
        <v>0</v>
      </c>
      <c r="AW233" s="59">
        <v>0</v>
      </c>
      <c r="AX233" s="230">
        <f t="shared" si="67"/>
        <v>12</v>
      </c>
      <c r="AY233" s="59">
        <v>73</v>
      </c>
      <c r="AZ233" s="59">
        <v>47</v>
      </c>
      <c r="BA233" s="59">
        <v>0</v>
      </c>
      <c r="BB233" s="59">
        <v>0</v>
      </c>
      <c r="BC233" s="230">
        <f>SUM(AY233:BB233)</f>
        <v>120</v>
      </c>
      <c r="BD233" s="380">
        <v>14</v>
      </c>
      <c r="BE233" s="59">
        <v>1</v>
      </c>
      <c r="BF233" s="59">
        <v>36</v>
      </c>
      <c r="BG233" s="239">
        <v>1000</v>
      </c>
    </row>
    <row r="234" spans="1:59">
      <c r="A234" s="59">
        <v>2012</v>
      </c>
      <c r="B234" s="59" t="s">
        <v>65</v>
      </c>
      <c r="C234" s="62">
        <v>2.0699999999999998</v>
      </c>
      <c r="D234" s="62">
        <v>52.25</v>
      </c>
      <c r="E234" s="62">
        <v>0</v>
      </c>
      <c r="F234" s="62">
        <v>0</v>
      </c>
      <c r="G234" s="207">
        <f t="shared" si="58"/>
        <v>54.32</v>
      </c>
      <c r="H234" s="207">
        <v>54.32</v>
      </c>
      <c r="I234" s="62">
        <v>51.944000000000003</v>
      </c>
      <c r="J234" s="62">
        <v>106.57</v>
      </c>
      <c r="K234" s="62">
        <v>26.26</v>
      </c>
      <c r="L234" s="62">
        <v>0</v>
      </c>
      <c r="M234" s="62">
        <v>0</v>
      </c>
      <c r="N234" s="192">
        <f>+BN_InfraMR[[#This Row],[A.03.1 -  Longitud de Vías de Explotación No Electrificadas Troncales y Ramales (vía principal) (km)]]+BN_InfraMR[[#This Row],[A.04.1 -  Longitud de Vías de Explotación Electrificadas Troncales y Ramales (vía principal) (km)]]</f>
        <v>106.57</v>
      </c>
      <c r="O234" s="207">
        <v>106.57</v>
      </c>
      <c r="P234" s="59">
        <v>15</v>
      </c>
      <c r="Q234" s="59">
        <v>7</v>
      </c>
      <c r="R234" s="59">
        <v>0</v>
      </c>
      <c r="S234" s="211">
        <f t="shared" si="53"/>
        <v>22</v>
      </c>
      <c r="T234" s="211">
        <v>22</v>
      </c>
      <c r="U234" s="59">
        <v>0</v>
      </c>
      <c r="V234" s="59">
        <v>41</v>
      </c>
      <c r="W234" s="59">
        <v>0</v>
      </c>
      <c r="X234" s="59">
        <v>3</v>
      </c>
      <c r="Y234" s="59">
        <v>0</v>
      </c>
      <c r="Z234" s="217">
        <f t="shared" si="54"/>
        <v>44</v>
      </c>
      <c r="AA234" s="59">
        <v>17</v>
      </c>
      <c r="AB234" s="59">
        <v>9</v>
      </c>
      <c r="AC234" s="59">
        <f>+BN_InfraMR[[#This Row],[Total Pasos Vehiculares a Nivel]]</f>
        <v>44</v>
      </c>
      <c r="AD234" s="217">
        <f t="shared" si="55"/>
        <v>70</v>
      </c>
      <c r="AE234" s="59">
        <v>1</v>
      </c>
      <c r="AF234" s="59">
        <v>8</v>
      </c>
      <c r="AG234" s="59">
        <v>55</v>
      </c>
      <c r="AH234" s="217">
        <f t="shared" si="64"/>
        <v>64</v>
      </c>
      <c r="AI234" s="62">
        <v>52.32</v>
      </c>
      <c r="AJ234" s="62">
        <v>2</v>
      </c>
      <c r="AK234" s="62">
        <v>0</v>
      </c>
      <c r="AL234" s="224">
        <f t="shared" si="57"/>
        <v>54.32</v>
      </c>
      <c r="AM234" s="59">
        <v>3</v>
      </c>
      <c r="AN234" s="59">
        <v>21</v>
      </c>
      <c r="AO234" s="59">
        <v>0</v>
      </c>
      <c r="AP234" s="230">
        <f t="shared" si="65"/>
        <v>24</v>
      </c>
      <c r="AQ234" s="59">
        <v>0</v>
      </c>
      <c r="AR234" s="59">
        <v>0</v>
      </c>
      <c r="AS234" s="59">
        <v>0</v>
      </c>
      <c r="AT234" s="230">
        <f t="shared" si="66"/>
        <v>0</v>
      </c>
      <c r="AU234" s="59">
        <v>12</v>
      </c>
      <c r="AV234" s="59">
        <v>0</v>
      </c>
      <c r="AW234" s="59">
        <v>0</v>
      </c>
      <c r="AX234" s="230">
        <f t="shared" si="67"/>
        <v>12</v>
      </c>
      <c r="AY234" s="59">
        <v>73</v>
      </c>
      <c r="AZ234" s="59">
        <v>47</v>
      </c>
      <c r="BA234" s="59">
        <v>0</v>
      </c>
      <c r="BB234" s="59">
        <v>0</v>
      </c>
      <c r="BC234" s="230">
        <f>SUM(AY234:BB234)</f>
        <v>120</v>
      </c>
      <c r="BD234" s="380">
        <v>14</v>
      </c>
      <c r="BE234" s="59">
        <v>1</v>
      </c>
      <c r="BF234" s="59">
        <v>36</v>
      </c>
      <c r="BG234" s="239">
        <v>1000</v>
      </c>
    </row>
    <row r="235" spans="1:59">
      <c r="A235" s="59">
        <v>2012</v>
      </c>
      <c r="B235" s="59" t="s">
        <v>66</v>
      </c>
      <c r="C235" s="62">
        <v>2.0699999999999998</v>
      </c>
      <c r="D235" s="62">
        <v>52.25</v>
      </c>
      <c r="E235" s="62">
        <v>0</v>
      </c>
      <c r="F235" s="62">
        <v>0</v>
      </c>
      <c r="G235" s="207">
        <f t="shared" si="58"/>
        <v>54.32</v>
      </c>
      <c r="H235" s="207">
        <v>54.32</v>
      </c>
      <c r="I235" s="62">
        <v>51.944000000000003</v>
      </c>
      <c r="J235" s="62">
        <v>106.57</v>
      </c>
      <c r="K235" s="62">
        <v>26.26</v>
      </c>
      <c r="L235" s="62">
        <v>0</v>
      </c>
      <c r="M235" s="62">
        <v>0</v>
      </c>
      <c r="N235" s="192">
        <f>+BN_InfraMR[[#This Row],[A.03.1 -  Longitud de Vías de Explotación No Electrificadas Troncales y Ramales (vía principal) (km)]]+BN_InfraMR[[#This Row],[A.04.1 -  Longitud de Vías de Explotación Electrificadas Troncales y Ramales (vía principal) (km)]]</f>
        <v>106.57</v>
      </c>
      <c r="O235" s="207">
        <v>106.57</v>
      </c>
      <c r="P235" s="59">
        <v>15</v>
      </c>
      <c r="Q235" s="59">
        <v>7</v>
      </c>
      <c r="R235" s="59">
        <v>0</v>
      </c>
      <c r="S235" s="211">
        <f t="shared" si="53"/>
        <v>22</v>
      </c>
      <c r="T235" s="211">
        <v>22</v>
      </c>
      <c r="U235" s="59">
        <v>0</v>
      </c>
      <c r="V235" s="59">
        <v>41</v>
      </c>
      <c r="W235" s="59">
        <v>0</v>
      </c>
      <c r="X235" s="59">
        <v>3</v>
      </c>
      <c r="Y235" s="59">
        <v>0</v>
      </c>
      <c r="Z235" s="217">
        <f t="shared" si="54"/>
        <v>44</v>
      </c>
      <c r="AA235" s="59">
        <v>17</v>
      </c>
      <c r="AB235" s="59">
        <v>9</v>
      </c>
      <c r="AC235" s="59">
        <f>+BN_InfraMR[[#This Row],[Total Pasos Vehiculares a Nivel]]</f>
        <v>44</v>
      </c>
      <c r="AD235" s="217">
        <f t="shared" si="55"/>
        <v>70</v>
      </c>
      <c r="AE235" s="59">
        <v>1</v>
      </c>
      <c r="AF235" s="59">
        <v>8</v>
      </c>
      <c r="AG235" s="59">
        <v>55</v>
      </c>
      <c r="AH235" s="217">
        <f t="shared" si="64"/>
        <v>64</v>
      </c>
      <c r="AI235" s="62">
        <v>52.32</v>
      </c>
      <c r="AJ235" s="62">
        <v>2</v>
      </c>
      <c r="AK235" s="62">
        <v>0</v>
      </c>
      <c r="AL235" s="224">
        <f t="shared" si="57"/>
        <v>54.32</v>
      </c>
      <c r="AM235" s="59">
        <v>3</v>
      </c>
      <c r="AN235" s="59">
        <v>21</v>
      </c>
      <c r="AO235" s="59">
        <v>0</v>
      </c>
      <c r="AP235" s="230">
        <f t="shared" si="65"/>
        <v>24</v>
      </c>
      <c r="AQ235" s="59">
        <v>0</v>
      </c>
      <c r="AR235" s="59">
        <v>0</v>
      </c>
      <c r="AS235" s="59">
        <v>0</v>
      </c>
      <c r="AT235" s="230">
        <f t="shared" si="66"/>
        <v>0</v>
      </c>
      <c r="AU235" s="59">
        <v>12</v>
      </c>
      <c r="AV235" s="59">
        <v>0</v>
      </c>
      <c r="AW235" s="59">
        <v>0</v>
      </c>
      <c r="AX235" s="230">
        <f t="shared" si="67"/>
        <v>12</v>
      </c>
      <c r="AY235" s="59">
        <v>73</v>
      </c>
      <c r="AZ235" s="59">
        <v>47</v>
      </c>
      <c r="BA235" s="59">
        <v>0</v>
      </c>
      <c r="BB235" s="59">
        <v>0</v>
      </c>
      <c r="BC235" s="230">
        <f>SUM(AY235:BB235)</f>
        <v>120</v>
      </c>
      <c r="BD235" s="380">
        <v>14</v>
      </c>
      <c r="BE235" s="59">
        <v>1</v>
      </c>
      <c r="BF235" s="59">
        <v>36</v>
      </c>
      <c r="BG235" s="239">
        <v>1000</v>
      </c>
    </row>
    <row r="236" spans="1:59">
      <c r="A236" s="59">
        <v>2012</v>
      </c>
      <c r="B236" s="59" t="s">
        <v>67</v>
      </c>
      <c r="C236" s="62">
        <v>2.0699999999999998</v>
      </c>
      <c r="D236" s="62">
        <v>52.25</v>
      </c>
      <c r="E236" s="62">
        <v>0</v>
      </c>
      <c r="F236" s="62">
        <v>0</v>
      </c>
      <c r="G236" s="207">
        <f t="shared" si="58"/>
        <v>54.32</v>
      </c>
      <c r="H236" s="207">
        <v>54.32</v>
      </c>
      <c r="I236" s="62">
        <v>51.944000000000003</v>
      </c>
      <c r="J236" s="62">
        <v>106.57</v>
      </c>
      <c r="K236" s="62">
        <v>26.26</v>
      </c>
      <c r="L236" s="62">
        <v>0</v>
      </c>
      <c r="M236" s="62">
        <v>0</v>
      </c>
      <c r="N236" s="192">
        <f>+BN_InfraMR[[#This Row],[A.03.1 -  Longitud de Vías de Explotación No Electrificadas Troncales y Ramales (vía principal) (km)]]+BN_InfraMR[[#This Row],[A.04.1 -  Longitud de Vías de Explotación Electrificadas Troncales y Ramales (vía principal) (km)]]</f>
        <v>106.57</v>
      </c>
      <c r="O236" s="207">
        <v>106.57</v>
      </c>
      <c r="P236" s="59">
        <v>15</v>
      </c>
      <c r="Q236" s="59">
        <v>7</v>
      </c>
      <c r="R236" s="59">
        <v>0</v>
      </c>
      <c r="S236" s="211">
        <f t="shared" si="53"/>
        <v>22</v>
      </c>
      <c r="T236" s="211">
        <v>22</v>
      </c>
      <c r="U236" s="59">
        <v>0</v>
      </c>
      <c r="V236" s="59">
        <v>41</v>
      </c>
      <c r="W236" s="59">
        <v>0</v>
      </c>
      <c r="X236" s="59">
        <v>3</v>
      </c>
      <c r="Y236" s="59">
        <v>0</v>
      </c>
      <c r="Z236" s="217">
        <f t="shared" si="54"/>
        <v>44</v>
      </c>
      <c r="AA236" s="59">
        <v>17</v>
      </c>
      <c r="AB236" s="59">
        <v>9</v>
      </c>
      <c r="AC236" s="59">
        <f>+BN_InfraMR[[#This Row],[Total Pasos Vehiculares a Nivel]]</f>
        <v>44</v>
      </c>
      <c r="AD236" s="217">
        <f t="shared" si="55"/>
        <v>70</v>
      </c>
      <c r="AE236" s="59">
        <v>1</v>
      </c>
      <c r="AF236" s="59">
        <v>8</v>
      </c>
      <c r="AG236" s="59">
        <v>55</v>
      </c>
      <c r="AH236" s="217">
        <f t="shared" si="64"/>
        <v>64</v>
      </c>
      <c r="AI236" s="62">
        <v>52.32</v>
      </c>
      <c r="AJ236" s="62">
        <v>2</v>
      </c>
      <c r="AK236" s="62">
        <v>0</v>
      </c>
      <c r="AL236" s="224">
        <f t="shared" si="57"/>
        <v>54.32</v>
      </c>
      <c r="AM236" s="59">
        <v>3</v>
      </c>
      <c r="AN236" s="59">
        <v>21</v>
      </c>
      <c r="AO236" s="59">
        <v>0</v>
      </c>
      <c r="AP236" s="230">
        <f t="shared" si="65"/>
        <v>24</v>
      </c>
      <c r="AQ236" s="59">
        <v>0</v>
      </c>
      <c r="AR236" s="59">
        <v>0</v>
      </c>
      <c r="AS236" s="59">
        <v>0</v>
      </c>
      <c r="AT236" s="230">
        <f t="shared" si="66"/>
        <v>0</v>
      </c>
      <c r="AU236" s="59">
        <v>12</v>
      </c>
      <c r="AV236" s="59">
        <v>0</v>
      </c>
      <c r="AW236" s="59">
        <v>0</v>
      </c>
      <c r="AX236" s="230">
        <f t="shared" si="67"/>
        <v>12</v>
      </c>
      <c r="AY236" s="59">
        <v>73</v>
      </c>
      <c r="AZ236" s="59">
        <v>47</v>
      </c>
      <c r="BA236" s="59">
        <v>0</v>
      </c>
      <c r="BB236" s="59">
        <v>0</v>
      </c>
      <c r="BC236" s="230">
        <f>SUM(AY236:BB236)</f>
        <v>120</v>
      </c>
      <c r="BD236" s="380">
        <v>14</v>
      </c>
      <c r="BE236" s="59">
        <v>1</v>
      </c>
      <c r="BF236" s="59">
        <v>36</v>
      </c>
      <c r="BG236" s="239">
        <v>1000</v>
      </c>
    </row>
    <row r="237" spans="1:59">
      <c r="A237" s="59">
        <v>2012</v>
      </c>
      <c r="B237" s="59" t="s">
        <v>68</v>
      </c>
      <c r="C237" s="62">
        <v>2.0699999999999998</v>
      </c>
      <c r="D237" s="62">
        <v>52.25</v>
      </c>
      <c r="E237" s="62">
        <v>0</v>
      </c>
      <c r="F237" s="62">
        <v>0</v>
      </c>
      <c r="G237" s="207">
        <f t="shared" si="58"/>
        <v>54.32</v>
      </c>
      <c r="H237" s="207">
        <v>54.32</v>
      </c>
      <c r="I237" s="62">
        <v>51.944000000000003</v>
      </c>
      <c r="J237" s="62">
        <v>106.57</v>
      </c>
      <c r="K237" s="62">
        <v>26.26</v>
      </c>
      <c r="L237" s="62">
        <v>0</v>
      </c>
      <c r="M237" s="62">
        <v>0</v>
      </c>
      <c r="N237" s="192">
        <f>+BN_InfraMR[[#This Row],[A.03.1 -  Longitud de Vías de Explotación No Electrificadas Troncales y Ramales (vía principal) (km)]]+BN_InfraMR[[#This Row],[A.04.1 -  Longitud de Vías de Explotación Electrificadas Troncales y Ramales (vía principal) (km)]]</f>
        <v>106.57</v>
      </c>
      <c r="O237" s="207">
        <v>106.57</v>
      </c>
      <c r="P237" s="59">
        <v>15</v>
      </c>
      <c r="Q237" s="59">
        <v>7</v>
      </c>
      <c r="R237" s="59">
        <v>0</v>
      </c>
      <c r="S237" s="211">
        <f t="shared" si="53"/>
        <v>22</v>
      </c>
      <c r="T237" s="211">
        <v>22</v>
      </c>
      <c r="U237" s="59">
        <v>0</v>
      </c>
      <c r="V237" s="59">
        <v>41</v>
      </c>
      <c r="W237" s="59">
        <v>0</v>
      </c>
      <c r="X237" s="59">
        <v>3</v>
      </c>
      <c r="Y237" s="59">
        <v>0</v>
      </c>
      <c r="Z237" s="217">
        <f t="shared" si="54"/>
        <v>44</v>
      </c>
      <c r="AA237" s="59">
        <v>17</v>
      </c>
      <c r="AB237" s="59">
        <v>9</v>
      </c>
      <c r="AC237" s="59">
        <f>+BN_InfraMR[[#This Row],[Total Pasos Vehiculares a Nivel]]</f>
        <v>44</v>
      </c>
      <c r="AD237" s="217">
        <f t="shared" si="55"/>
        <v>70</v>
      </c>
      <c r="AE237" s="59">
        <v>1</v>
      </c>
      <c r="AF237" s="59">
        <v>8</v>
      </c>
      <c r="AG237" s="59">
        <v>55</v>
      </c>
      <c r="AH237" s="217">
        <f t="shared" si="64"/>
        <v>64</v>
      </c>
      <c r="AI237" s="62">
        <v>52.32</v>
      </c>
      <c r="AJ237" s="62">
        <v>2</v>
      </c>
      <c r="AK237" s="62">
        <v>0</v>
      </c>
      <c r="AL237" s="224">
        <f t="shared" si="57"/>
        <v>54.32</v>
      </c>
      <c r="AM237" s="59">
        <v>3</v>
      </c>
      <c r="AN237" s="59">
        <v>21</v>
      </c>
      <c r="AO237" s="59">
        <v>0</v>
      </c>
      <c r="AP237" s="230">
        <f t="shared" si="65"/>
        <v>24</v>
      </c>
      <c r="AQ237" s="59">
        <v>0</v>
      </c>
      <c r="AR237" s="59">
        <v>0</v>
      </c>
      <c r="AS237" s="59">
        <v>0</v>
      </c>
      <c r="AT237" s="230">
        <f t="shared" si="66"/>
        <v>0</v>
      </c>
      <c r="AU237" s="59">
        <v>12</v>
      </c>
      <c r="AV237" s="59">
        <v>0</v>
      </c>
      <c r="AW237" s="59">
        <v>0</v>
      </c>
      <c r="AX237" s="230">
        <f t="shared" si="67"/>
        <v>12</v>
      </c>
      <c r="AY237" s="59">
        <v>73</v>
      </c>
      <c r="AZ237" s="59">
        <v>47</v>
      </c>
      <c r="BA237" s="59">
        <v>0</v>
      </c>
      <c r="BB237" s="59">
        <v>0</v>
      </c>
      <c r="BC237" s="230">
        <f>SUM(AY237:BB237)</f>
        <v>120</v>
      </c>
      <c r="BD237" s="380">
        <v>14</v>
      </c>
      <c r="BE237" s="59">
        <v>1</v>
      </c>
      <c r="BF237" s="59">
        <v>36</v>
      </c>
      <c r="BG237" s="239">
        <v>1000</v>
      </c>
    </row>
    <row r="238" spans="1:59">
      <c r="A238" s="59">
        <v>2012</v>
      </c>
      <c r="B238" s="59" t="s">
        <v>69</v>
      </c>
      <c r="C238" s="62">
        <v>2.0699999999999998</v>
      </c>
      <c r="D238" s="62">
        <v>52.25</v>
      </c>
      <c r="E238" s="62">
        <v>0</v>
      </c>
      <c r="F238" s="62">
        <v>0</v>
      </c>
      <c r="G238" s="207">
        <f t="shared" si="58"/>
        <v>54.32</v>
      </c>
      <c r="H238" s="207">
        <v>54.32</v>
      </c>
      <c r="I238" s="62">
        <v>51.944000000000003</v>
      </c>
      <c r="J238" s="62">
        <v>106.57</v>
      </c>
      <c r="K238" s="62">
        <v>26.26</v>
      </c>
      <c r="L238" s="62">
        <v>0</v>
      </c>
      <c r="M238" s="62">
        <v>0</v>
      </c>
      <c r="N238" s="192">
        <f>+BN_InfraMR[[#This Row],[A.03.1 -  Longitud de Vías de Explotación No Electrificadas Troncales y Ramales (vía principal) (km)]]+BN_InfraMR[[#This Row],[A.04.1 -  Longitud de Vías de Explotación Electrificadas Troncales y Ramales (vía principal) (km)]]</f>
        <v>106.57</v>
      </c>
      <c r="O238" s="207">
        <v>106.57</v>
      </c>
      <c r="P238" s="59">
        <v>15</v>
      </c>
      <c r="Q238" s="59">
        <v>7</v>
      </c>
      <c r="R238" s="59">
        <v>0</v>
      </c>
      <c r="S238" s="211">
        <f t="shared" si="53"/>
        <v>22</v>
      </c>
      <c r="T238" s="211">
        <v>22</v>
      </c>
      <c r="U238" s="59">
        <v>0</v>
      </c>
      <c r="V238" s="59">
        <v>41</v>
      </c>
      <c r="W238" s="59">
        <v>0</v>
      </c>
      <c r="X238" s="59">
        <v>3</v>
      </c>
      <c r="Y238" s="59">
        <v>0</v>
      </c>
      <c r="Z238" s="217">
        <f t="shared" si="54"/>
        <v>44</v>
      </c>
      <c r="AA238" s="59">
        <v>17</v>
      </c>
      <c r="AB238" s="59">
        <v>9</v>
      </c>
      <c r="AC238" s="59">
        <f>+BN_InfraMR[[#This Row],[Total Pasos Vehiculares a Nivel]]</f>
        <v>44</v>
      </c>
      <c r="AD238" s="217">
        <f t="shared" si="55"/>
        <v>70</v>
      </c>
      <c r="AE238" s="59">
        <v>1</v>
      </c>
      <c r="AF238" s="59">
        <v>8</v>
      </c>
      <c r="AG238" s="59">
        <v>55</v>
      </c>
      <c r="AH238" s="217">
        <f t="shared" si="64"/>
        <v>64</v>
      </c>
      <c r="AI238" s="62">
        <v>52.32</v>
      </c>
      <c r="AJ238" s="62">
        <v>2</v>
      </c>
      <c r="AK238" s="62">
        <v>0</v>
      </c>
      <c r="AL238" s="224">
        <f t="shared" si="57"/>
        <v>54.32</v>
      </c>
      <c r="AM238" s="59">
        <v>3</v>
      </c>
      <c r="AN238" s="59">
        <v>21</v>
      </c>
      <c r="AO238" s="59">
        <v>0</v>
      </c>
      <c r="AP238" s="230">
        <f t="shared" si="65"/>
        <v>24</v>
      </c>
      <c r="AQ238" s="59">
        <v>0</v>
      </c>
      <c r="AR238" s="59">
        <v>0</v>
      </c>
      <c r="AS238" s="59">
        <v>0</v>
      </c>
      <c r="AT238" s="230">
        <f t="shared" si="66"/>
        <v>0</v>
      </c>
      <c r="AU238" s="59">
        <v>12</v>
      </c>
      <c r="AV238" s="59">
        <v>0</v>
      </c>
      <c r="AW238" s="59">
        <v>0</v>
      </c>
      <c r="AX238" s="230">
        <f t="shared" si="67"/>
        <v>12</v>
      </c>
      <c r="AY238" s="59">
        <v>73</v>
      </c>
      <c r="AZ238" s="59">
        <v>47</v>
      </c>
      <c r="BA238" s="59">
        <v>0</v>
      </c>
      <c r="BB238" s="59">
        <v>0</v>
      </c>
      <c r="BC238" s="230">
        <f>SUM(AY238:BB238)</f>
        <v>120</v>
      </c>
      <c r="BD238" s="380">
        <v>14</v>
      </c>
      <c r="BE238" s="59">
        <v>1</v>
      </c>
      <c r="BF238" s="59">
        <v>36</v>
      </c>
      <c r="BG238" s="239">
        <v>1000</v>
      </c>
    </row>
    <row r="239" spans="1:59">
      <c r="A239" s="59">
        <v>2012</v>
      </c>
      <c r="B239" s="59" t="s">
        <v>70</v>
      </c>
      <c r="C239" s="62">
        <v>2.0699999999999998</v>
      </c>
      <c r="D239" s="62">
        <v>52.25</v>
      </c>
      <c r="E239" s="62">
        <v>0</v>
      </c>
      <c r="F239" s="62">
        <v>0</v>
      </c>
      <c r="G239" s="207">
        <f t="shared" si="58"/>
        <v>54.32</v>
      </c>
      <c r="H239" s="207">
        <v>54.32</v>
      </c>
      <c r="I239" s="62">
        <v>51.944000000000003</v>
      </c>
      <c r="J239" s="62">
        <v>106.57</v>
      </c>
      <c r="K239" s="62">
        <v>26.26</v>
      </c>
      <c r="L239" s="62">
        <v>0</v>
      </c>
      <c r="M239" s="62">
        <v>0</v>
      </c>
      <c r="N239" s="192">
        <f>+BN_InfraMR[[#This Row],[A.03.1 -  Longitud de Vías de Explotación No Electrificadas Troncales y Ramales (vía principal) (km)]]+BN_InfraMR[[#This Row],[A.04.1 -  Longitud de Vías de Explotación Electrificadas Troncales y Ramales (vía principal) (km)]]</f>
        <v>106.57</v>
      </c>
      <c r="O239" s="207">
        <v>106.57</v>
      </c>
      <c r="P239" s="59">
        <v>15</v>
      </c>
      <c r="Q239" s="59">
        <v>7</v>
      </c>
      <c r="R239" s="59">
        <v>0</v>
      </c>
      <c r="S239" s="211">
        <f t="shared" si="53"/>
        <v>22</v>
      </c>
      <c r="T239" s="211">
        <v>22</v>
      </c>
      <c r="U239" s="59">
        <v>0</v>
      </c>
      <c r="V239" s="59">
        <v>41</v>
      </c>
      <c r="W239" s="59">
        <v>0</v>
      </c>
      <c r="X239" s="59">
        <v>3</v>
      </c>
      <c r="Y239" s="59">
        <v>0</v>
      </c>
      <c r="Z239" s="217">
        <f t="shared" si="54"/>
        <v>44</v>
      </c>
      <c r="AA239" s="59">
        <v>17</v>
      </c>
      <c r="AB239" s="59">
        <v>9</v>
      </c>
      <c r="AC239" s="59">
        <f>+BN_InfraMR[[#This Row],[Total Pasos Vehiculares a Nivel]]</f>
        <v>44</v>
      </c>
      <c r="AD239" s="217">
        <f t="shared" si="55"/>
        <v>70</v>
      </c>
      <c r="AE239" s="59">
        <v>1</v>
      </c>
      <c r="AF239" s="59">
        <v>8</v>
      </c>
      <c r="AG239" s="59">
        <v>55</v>
      </c>
      <c r="AH239" s="217">
        <f t="shared" si="64"/>
        <v>64</v>
      </c>
      <c r="AI239" s="62">
        <v>52.32</v>
      </c>
      <c r="AJ239" s="62">
        <v>2</v>
      </c>
      <c r="AK239" s="62">
        <v>0</v>
      </c>
      <c r="AL239" s="224">
        <f t="shared" si="57"/>
        <v>54.32</v>
      </c>
      <c r="AM239" s="59">
        <v>3</v>
      </c>
      <c r="AN239" s="59">
        <v>21</v>
      </c>
      <c r="AO239" s="59">
        <v>0</v>
      </c>
      <c r="AP239" s="230">
        <f t="shared" si="65"/>
        <v>24</v>
      </c>
      <c r="AQ239" s="59">
        <v>0</v>
      </c>
      <c r="AR239" s="59">
        <v>0</v>
      </c>
      <c r="AS239" s="59">
        <v>0</v>
      </c>
      <c r="AT239" s="230">
        <f t="shared" si="66"/>
        <v>0</v>
      </c>
      <c r="AU239" s="59">
        <v>12</v>
      </c>
      <c r="AV239" s="59">
        <v>0</v>
      </c>
      <c r="AW239" s="59">
        <v>0</v>
      </c>
      <c r="AX239" s="230">
        <f t="shared" si="67"/>
        <v>12</v>
      </c>
      <c r="AY239" s="59">
        <v>73</v>
      </c>
      <c r="AZ239" s="59">
        <v>47</v>
      </c>
      <c r="BA239" s="59">
        <v>0</v>
      </c>
      <c r="BB239" s="59">
        <v>0</v>
      </c>
      <c r="BC239" s="230">
        <f>SUM(AY239:BB239)</f>
        <v>120</v>
      </c>
      <c r="BD239" s="380">
        <v>14</v>
      </c>
      <c r="BE239" s="59">
        <v>1</v>
      </c>
      <c r="BF239" s="59">
        <v>36</v>
      </c>
      <c r="BG239" s="239">
        <v>1000</v>
      </c>
    </row>
    <row r="240" spans="1:59">
      <c r="A240" s="59">
        <v>2012</v>
      </c>
      <c r="B240" s="59" t="s">
        <v>71</v>
      </c>
      <c r="C240" s="62">
        <v>2.0699999999999998</v>
      </c>
      <c r="D240" s="62">
        <v>52.25</v>
      </c>
      <c r="E240" s="62">
        <v>0</v>
      </c>
      <c r="F240" s="62">
        <v>0</v>
      </c>
      <c r="G240" s="207">
        <f t="shared" si="58"/>
        <v>54.32</v>
      </c>
      <c r="H240" s="207">
        <v>54.32</v>
      </c>
      <c r="I240" s="62">
        <v>51.944000000000003</v>
      </c>
      <c r="J240" s="62">
        <v>106.57</v>
      </c>
      <c r="K240" s="62">
        <v>26.26</v>
      </c>
      <c r="L240" s="62">
        <v>0</v>
      </c>
      <c r="M240" s="62">
        <v>0</v>
      </c>
      <c r="N240" s="192">
        <f>+BN_InfraMR[[#This Row],[A.03.1 -  Longitud de Vías de Explotación No Electrificadas Troncales y Ramales (vía principal) (km)]]+BN_InfraMR[[#This Row],[A.04.1 -  Longitud de Vías de Explotación Electrificadas Troncales y Ramales (vía principal) (km)]]</f>
        <v>106.57</v>
      </c>
      <c r="O240" s="207">
        <v>106.57</v>
      </c>
      <c r="P240" s="59">
        <v>15</v>
      </c>
      <c r="Q240" s="59">
        <v>7</v>
      </c>
      <c r="R240" s="59">
        <v>0</v>
      </c>
      <c r="S240" s="211">
        <f t="shared" si="53"/>
        <v>22</v>
      </c>
      <c r="T240" s="211">
        <v>22</v>
      </c>
      <c r="U240" s="59">
        <v>0</v>
      </c>
      <c r="V240" s="59">
        <v>41</v>
      </c>
      <c r="W240" s="59">
        <v>0</v>
      </c>
      <c r="X240" s="59">
        <v>3</v>
      </c>
      <c r="Y240" s="59">
        <v>0</v>
      </c>
      <c r="Z240" s="217">
        <f t="shared" si="54"/>
        <v>44</v>
      </c>
      <c r="AA240" s="59">
        <v>17</v>
      </c>
      <c r="AB240" s="59">
        <v>9</v>
      </c>
      <c r="AC240" s="59">
        <f>+BN_InfraMR[[#This Row],[Total Pasos Vehiculares a Nivel]]</f>
        <v>44</v>
      </c>
      <c r="AD240" s="217">
        <f t="shared" si="55"/>
        <v>70</v>
      </c>
      <c r="AE240" s="59">
        <v>1</v>
      </c>
      <c r="AF240" s="59">
        <v>8</v>
      </c>
      <c r="AG240" s="59">
        <v>55</v>
      </c>
      <c r="AH240" s="217">
        <f t="shared" si="64"/>
        <v>64</v>
      </c>
      <c r="AI240" s="62">
        <v>52.32</v>
      </c>
      <c r="AJ240" s="62">
        <v>2</v>
      </c>
      <c r="AK240" s="62">
        <v>0</v>
      </c>
      <c r="AL240" s="224">
        <f t="shared" si="57"/>
        <v>54.32</v>
      </c>
      <c r="AM240" s="59">
        <v>3</v>
      </c>
      <c r="AN240" s="59">
        <v>21</v>
      </c>
      <c r="AO240" s="59">
        <v>0</v>
      </c>
      <c r="AP240" s="230">
        <f t="shared" si="65"/>
        <v>24</v>
      </c>
      <c r="AQ240" s="59">
        <v>0</v>
      </c>
      <c r="AR240" s="59">
        <v>0</v>
      </c>
      <c r="AS240" s="59">
        <v>0</v>
      </c>
      <c r="AT240" s="230">
        <f t="shared" si="66"/>
        <v>0</v>
      </c>
      <c r="AU240" s="59">
        <v>12</v>
      </c>
      <c r="AV240" s="59">
        <v>0</v>
      </c>
      <c r="AW240" s="59">
        <v>0</v>
      </c>
      <c r="AX240" s="230">
        <f t="shared" si="67"/>
        <v>12</v>
      </c>
      <c r="AY240" s="59">
        <v>73</v>
      </c>
      <c r="AZ240" s="59">
        <v>47</v>
      </c>
      <c r="BA240" s="59">
        <v>0</v>
      </c>
      <c r="BB240" s="59">
        <v>0</v>
      </c>
      <c r="BC240" s="230">
        <f>SUM(AY240:BB240)</f>
        <v>120</v>
      </c>
      <c r="BD240" s="380">
        <v>14</v>
      </c>
      <c r="BE240" s="59">
        <v>1</v>
      </c>
      <c r="BF240" s="59">
        <v>36</v>
      </c>
      <c r="BG240" s="239">
        <v>1000</v>
      </c>
    </row>
    <row r="241" spans="1:59">
      <c r="A241" s="59">
        <v>2012</v>
      </c>
      <c r="B241" s="59" t="s">
        <v>72</v>
      </c>
      <c r="C241" s="62">
        <v>2.0699999999999998</v>
      </c>
      <c r="D241" s="62">
        <v>52.25</v>
      </c>
      <c r="E241" s="62">
        <v>0</v>
      </c>
      <c r="F241" s="62">
        <v>0</v>
      </c>
      <c r="G241" s="207">
        <f t="shared" si="58"/>
        <v>54.32</v>
      </c>
      <c r="H241" s="207">
        <v>54.32</v>
      </c>
      <c r="I241" s="62">
        <v>51.944000000000003</v>
      </c>
      <c r="J241" s="62">
        <v>106.57</v>
      </c>
      <c r="K241" s="62">
        <v>26.26</v>
      </c>
      <c r="L241" s="62">
        <v>0</v>
      </c>
      <c r="M241" s="62">
        <v>0</v>
      </c>
      <c r="N241" s="192">
        <f>+BN_InfraMR[[#This Row],[A.03.1 -  Longitud de Vías de Explotación No Electrificadas Troncales y Ramales (vía principal) (km)]]+BN_InfraMR[[#This Row],[A.04.1 -  Longitud de Vías de Explotación Electrificadas Troncales y Ramales (vía principal) (km)]]</f>
        <v>106.57</v>
      </c>
      <c r="O241" s="207">
        <v>106.57</v>
      </c>
      <c r="P241" s="59">
        <v>15</v>
      </c>
      <c r="Q241" s="59">
        <v>7</v>
      </c>
      <c r="R241" s="59">
        <v>0</v>
      </c>
      <c r="S241" s="211">
        <f t="shared" si="53"/>
        <v>22</v>
      </c>
      <c r="T241" s="211">
        <v>22</v>
      </c>
      <c r="U241" s="59">
        <v>0</v>
      </c>
      <c r="V241" s="59">
        <v>41</v>
      </c>
      <c r="W241" s="59">
        <v>0</v>
      </c>
      <c r="X241" s="59">
        <v>3</v>
      </c>
      <c r="Y241" s="59">
        <v>0</v>
      </c>
      <c r="Z241" s="217">
        <f t="shared" si="54"/>
        <v>44</v>
      </c>
      <c r="AA241" s="59">
        <v>17</v>
      </c>
      <c r="AB241" s="59">
        <v>9</v>
      </c>
      <c r="AC241" s="59">
        <f>+BN_InfraMR[[#This Row],[Total Pasos Vehiculares a Nivel]]</f>
        <v>44</v>
      </c>
      <c r="AD241" s="217">
        <f t="shared" si="55"/>
        <v>70</v>
      </c>
      <c r="AE241" s="59">
        <v>1</v>
      </c>
      <c r="AF241" s="59">
        <v>8</v>
      </c>
      <c r="AG241" s="59">
        <v>55</v>
      </c>
      <c r="AH241" s="217">
        <f t="shared" si="64"/>
        <v>64</v>
      </c>
      <c r="AI241" s="62">
        <v>52.32</v>
      </c>
      <c r="AJ241" s="62">
        <v>2</v>
      </c>
      <c r="AK241" s="62">
        <v>0</v>
      </c>
      <c r="AL241" s="224">
        <f t="shared" si="57"/>
        <v>54.32</v>
      </c>
      <c r="AM241" s="59">
        <v>3</v>
      </c>
      <c r="AN241" s="59">
        <v>21</v>
      </c>
      <c r="AO241" s="59">
        <v>0</v>
      </c>
      <c r="AP241" s="230">
        <f t="shared" si="65"/>
        <v>24</v>
      </c>
      <c r="AQ241" s="59">
        <v>0</v>
      </c>
      <c r="AR241" s="59">
        <v>0</v>
      </c>
      <c r="AS241" s="59">
        <v>0</v>
      </c>
      <c r="AT241" s="230">
        <f t="shared" si="66"/>
        <v>0</v>
      </c>
      <c r="AU241" s="59">
        <v>12</v>
      </c>
      <c r="AV241" s="59">
        <v>0</v>
      </c>
      <c r="AW241" s="59">
        <v>0</v>
      </c>
      <c r="AX241" s="230">
        <f t="shared" si="67"/>
        <v>12</v>
      </c>
      <c r="AY241" s="59">
        <v>73</v>
      </c>
      <c r="AZ241" s="59">
        <v>47</v>
      </c>
      <c r="BA241" s="59">
        <v>0</v>
      </c>
      <c r="BB241" s="59">
        <v>0</v>
      </c>
      <c r="BC241" s="230">
        <f>SUM(AY241:BB241)</f>
        <v>120</v>
      </c>
      <c r="BD241" s="380">
        <v>14</v>
      </c>
      <c r="BE241" s="59">
        <v>1</v>
      </c>
      <c r="BF241" s="59">
        <v>36</v>
      </c>
      <c r="BG241" s="239">
        <v>1000</v>
      </c>
    </row>
    <row r="242" spans="1:59">
      <c r="A242" s="59">
        <v>2013</v>
      </c>
      <c r="B242" s="59" t="s">
        <v>61</v>
      </c>
      <c r="C242" s="62">
        <v>2.0699999999999998</v>
      </c>
      <c r="D242" s="62">
        <v>52.25</v>
      </c>
      <c r="E242" s="62">
        <v>0</v>
      </c>
      <c r="F242" s="62">
        <v>0</v>
      </c>
      <c r="G242" s="207">
        <f t="shared" si="58"/>
        <v>54.32</v>
      </c>
      <c r="H242" s="207">
        <v>54.32</v>
      </c>
      <c r="I242" s="62">
        <v>51.944000000000003</v>
      </c>
      <c r="J242" s="62">
        <v>106.57</v>
      </c>
      <c r="K242" s="62">
        <v>26.26</v>
      </c>
      <c r="L242" s="62">
        <v>0</v>
      </c>
      <c r="M242" s="62">
        <v>0</v>
      </c>
      <c r="N242" s="192">
        <f>+BN_InfraMR[[#This Row],[A.03.1 -  Longitud de Vías de Explotación No Electrificadas Troncales y Ramales (vía principal) (km)]]+BN_InfraMR[[#This Row],[A.04.1 -  Longitud de Vías de Explotación Electrificadas Troncales y Ramales (vía principal) (km)]]</f>
        <v>106.57</v>
      </c>
      <c r="O242" s="207">
        <v>106.57</v>
      </c>
      <c r="P242" s="59">
        <v>15</v>
      </c>
      <c r="Q242" s="59">
        <v>7</v>
      </c>
      <c r="R242" s="59">
        <v>0</v>
      </c>
      <c r="S242" s="211">
        <f t="shared" si="53"/>
        <v>22</v>
      </c>
      <c r="T242" s="211">
        <v>22</v>
      </c>
      <c r="U242" s="59">
        <v>0</v>
      </c>
      <c r="V242" s="59">
        <v>41</v>
      </c>
      <c r="W242" s="59">
        <v>0</v>
      </c>
      <c r="X242" s="59">
        <v>3</v>
      </c>
      <c r="Y242" s="59">
        <v>0</v>
      </c>
      <c r="Z242" s="217">
        <f t="shared" si="54"/>
        <v>44</v>
      </c>
      <c r="AA242" s="59">
        <v>18</v>
      </c>
      <c r="AB242" s="59">
        <v>9</v>
      </c>
      <c r="AC242" s="59">
        <f>+BN_InfraMR[[#This Row],[Total Pasos Vehiculares a Nivel]]</f>
        <v>44</v>
      </c>
      <c r="AD242" s="217">
        <f t="shared" si="55"/>
        <v>71</v>
      </c>
      <c r="AE242" s="59">
        <v>1</v>
      </c>
      <c r="AF242" s="59">
        <v>8</v>
      </c>
      <c r="AG242" s="59">
        <v>55</v>
      </c>
      <c r="AH242" s="217">
        <f>SUM(AE242:AG242)</f>
        <v>64</v>
      </c>
      <c r="AI242" s="62">
        <v>52.32</v>
      </c>
      <c r="AJ242" s="62">
        <v>2</v>
      </c>
      <c r="AK242" s="62">
        <v>0</v>
      </c>
      <c r="AL242" s="224">
        <f t="shared" si="57"/>
        <v>54.32</v>
      </c>
      <c r="AM242" s="59">
        <v>3</v>
      </c>
      <c r="AN242" s="59">
        <v>23</v>
      </c>
      <c r="AO242" s="59">
        <v>0</v>
      </c>
      <c r="AP242" s="230">
        <f t="shared" si="65"/>
        <v>26</v>
      </c>
      <c r="AQ242" s="59">
        <v>0</v>
      </c>
      <c r="AR242" s="59">
        <v>0</v>
      </c>
      <c r="AS242" s="59">
        <v>0</v>
      </c>
      <c r="AT242" s="230">
        <f t="shared" si="66"/>
        <v>0</v>
      </c>
      <c r="AU242" s="59">
        <v>12</v>
      </c>
      <c r="AV242" s="59">
        <v>0</v>
      </c>
      <c r="AW242" s="59">
        <v>0</v>
      </c>
      <c r="AX242" s="230">
        <f t="shared" si="67"/>
        <v>12</v>
      </c>
      <c r="AY242" s="59">
        <v>73</v>
      </c>
      <c r="AZ242" s="59">
        <v>47</v>
      </c>
      <c r="BA242" s="59">
        <v>0</v>
      </c>
      <c r="BB242" s="59">
        <v>0</v>
      </c>
      <c r="BC242" s="230">
        <f>SUM(AY242:BB242)</f>
        <v>120</v>
      </c>
      <c r="BD242" s="380">
        <v>14</v>
      </c>
      <c r="BE242" s="59">
        <v>1</v>
      </c>
      <c r="BF242" s="59">
        <v>36</v>
      </c>
      <c r="BG242" s="239">
        <v>1000</v>
      </c>
    </row>
    <row r="243" spans="1:59">
      <c r="A243" s="59">
        <v>2013</v>
      </c>
      <c r="B243" s="59" t="s">
        <v>62</v>
      </c>
      <c r="C243" s="62">
        <v>2.0699999999999998</v>
      </c>
      <c r="D243" s="62">
        <v>52.25</v>
      </c>
      <c r="E243" s="62">
        <v>0</v>
      </c>
      <c r="F243" s="62">
        <v>0</v>
      </c>
      <c r="G243" s="207">
        <f t="shared" si="58"/>
        <v>54.32</v>
      </c>
      <c r="H243" s="207">
        <v>54.32</v>
      </c>
      <c r="I243" s="62">
        <v>51.944000000000003</v>
      </c>
      <c r="J243" s="62">
        <v>106.57</v>
      </c>
      <c r="K243" s="62">
        <v>26.26</v>
      </c>
      <c r="L243" s="62">
        <v>0</v>
      </c>
      <c r="M243" s="62">
        <v>0</v>
      </c>
      <c r="N243" s="192">
        <f>+BN_InfraMR[[#This Row],[A.03.1 -  Longitud de Vías de Explotación No Electrificadas Troncales y Ramales (vía principal) (km)]]+BN_InfraMR[[#This Row],[A.04.1 -  Longitud de Vías de Explotación Electrificadas Troncales y Ramales (vía principal) (km)]]</f>
        <v>106.57</v>
      </c>
      <c r="O243" s="207">
        <v>106.57</v>
      </c>
      <c r="P243" s="59">
        <v>15</v>
      </c>
      <c r="Q243" s="59">
        <v>7</v>
      </c>
      <c r="R243" s="59">
        <v>0</v>
      </c>
      <c r="S243" s="211">
        <f t="shared" si="53"/>
        <v>22</v>
      </c>
      <c r="T243" s="211">
        <v>22</v>
      </c>
      <c r="U243" s="59">
        <v>0</v>
      </c>
      <c r="V243" s="59">
        <v>41</v>
      </c>
      <c r="W243" s="59">
        <v>0</v>
      </c>
      <c r="X243" s="59">
        <v>3</v>
      </c>
      <c r="Y243" s="59">
        <v>0</v>
      </c>
      <c r="Z243" s="217">
        <f t="shared" si="54"/>
        <v>44</v>
      </c>
      <c r="AA243" s="59">
        <v>18</v>
      </c>
      <c r="AB243" s="59">
        <v>9</v>
      </c>
      <c r="AC243" s="59">
        <f>+BN_InfraMR[[#This Row],[Total Pasos Vehiculares a Nivel]]</f>
        <v>44</v>
      </c>
      <c r="AD243" s="217">
        <f t="shared" si="55"/>
        <v>71</v>
      </c>
      <c r="AE243" s="59">
        <v>1</v>
      </c>
      <c r="AF243" s="59">
        <v>8</v>
      </c>
      <c r="AG243" s="59">
        <v>55</v>
      </c>
      <c r="AH243" s="217">
        <f t="shared" ref="AH243:AH254" si="68">SUM(AE243:AG243)</f>
        <v>64</v>
      </c>
      <c r="AI243" s="62">
        <v>52.32</v>
      </c>
      <c r="AJ243" s="62">
        <v>2</v>
      </c>
      <c r="AK243" s="62">
        <v>0</v>
      </c>
      <c r="AL243" s="224">
        <f t="shared" si="57"/>
        <v>54.32</v>
      </c>
      <c r="AM243" s="59">
        <v>3</v>
      </c>
      <c r="AN243" s="59">
        <v>23</v>
      </c>
      <c r="AO243" s="59">
        <v>0</v>
      </c>
      <c r="AP243" s="230">
        <f t="shared" ref="AP243:AP254" si="69">SUM(AM243:AO243)</f>
        <v>26</v>
      </c>
      <c r="AQ243" s="59">
        <v>0</v>
      </c>
      <c r="AR243" s="59">
        <v>0</v>
      </c>
      <c r="AS243" s="59">
        <v>0</v>
      </c>
      <c r="AT243" s="230">
        <f t="shared" ref="AT243:AT254" si="70">SUM(AQ243:AS243)</f>
        <v>0</v>
      </c>
      <c r="AU243" s="59">
        <v>12</v>
      </c>
      <c r="AV243" s="59">
        <v>0</v>
      </c>
      <c r="AW243" s="59">
        <v>0</v>
      </c>
      <c r="AX243" s="230">
        <f t="shared" ref="AX243:AX254" si="71">SUM(AU243:AW243)</f>
        <v>12</v>
      </c>
      <c r="AY243" s="59">
        <v>73</v>
      </c>
      <c r="AZ243" s="59">
        <v>47</v>
      </c>
      <c r="BA243" s="59">
        <v>0</v>
      </c>
      <c r="BB243" s="59">
        <v>0</v>
      </c>
      <c r="BC243" s="230">
        <f>SUM(AY243:BB243)</f>
        <v>120</v>
      </c>
      <c r="BD243" s="380">
        <v>14</v>
      </c>
      <c r="BE243" s="59">
        <v>1</v>
      </c>
      <c r="BF243" s="59">
        <v>36</v>
      </c>
      <c r="BG243" s="239">
        <v>1000</v>
      </c>
    </row>
    <row r="244" spans="1:59">
      <c r="A244" s="59">
        <v>2013</v>
      </c>
      <c r="B244" s="59" t="s">
        <v>63</v>
      </c>
      <c r="C244" s="62">
        <v>2.0699999999999998</v>
      </c>
      <c r="D244" s="62">
        <v>52.25</v>
      </c>
      <c r="E244" s="62">
        <v>0</v>
      </c>
      <c r="F244" s="62">
        <v>0</v>
      </c>
      <c r="G244" s="207">
        <f t="shared" si="58"/>
        <v>54.32</v>
      </c>
      <c r="H244" s="207">
        <v>54.32</v>
      </c>
      <c r="I244" s="62">
        <v>51.944000000000003</v>
      </c>
      <c r="J244" s="62">
        <v>106.57</v>
      </c>
      <c r="K244" s="62">
        <v>26.26</v>
      </c>
      <c r="L244" s="62">
        <v>0</v>
      </c>
      <c r="M244" s="62">
        <v>0</v>
      </c>
      <c r="N244" s="192">
        <f>+BN_InfraMR[[#This Row],[A.03.1 -  Longitud de Vías de Explotación No Electrificadas Troncales y Ramales (vía principal) (km)]]+BN_InfraMR[[#This Row],[A.04.1 -  Longitud de Vías de Explotación Electrificadas Troncales y Ramales (vía principal) (km)]]</f>
        <v>106.57</v>
      </c>
      <c r="O244" s="207">
        <v>106.57</v>
      </c>
      <c r="P244" s="59">
        <v>15</v>
      </c>
      <c r="Q244" s="59">
        <v>7</v>
      </c>
      <c r="R244" s="59">
        <v>0</v>
      </c>
      <c r="S244" s="211">
        <f t="shared" si="53"/>
        <v>22</v>
      </c>
      <c r="T244" s="211">
        <v>22</v>
      </c>
      <c r="U244" s="59">
        <v>0</v>
      </c>
      <c r="V244" s="59">
        <v>41</v>
      </c>
      <c r="W244" s="59">
        <v>0</v>
      </c>
      <c r="X244" s="59">
        <v>3</v>
      </c>
      <c r="Y244" s="59">
        <v>0</v>
      </c>
      <c r="Z244" s="217">
        <f t="shared" si="54"/>
        <v>44</v>
      </c>
      <c r="AA244" s="59">
        <v>18</v>
      </c>
      <c r="AB244" s="59">
        <v>9</v>
      </c>
      <c r="AC244" s="59">
        <f>+BN_InfraMR[[#This Row],[Total Pasos Vehiculares a Nivel]]</f>
        <v>44</v>
      </c>
      <c r="AD244" s="217">
        <f t="shared" si="55"/>
        <v>71</v>
      </c>
      <c r="AE244" s="59">
        <v>1</v>
      </c>
      <c r="AF244" s="59">
        <v>8</v>
      </c>
      <c r="AG244" s="59">
        <v>55</v>
      </c>
      <c r="AH244" s="217">
        <f t="shared" si="68"/>
        <v>64</v>
      </c>
      <c r="AI244" s="62">
        <v>52.32</v>
      </c>
      <c r="AJ244" s="62">
        <v>2</v>
      </c>
      <c r="AK244" s="62">
        <v>0</v>
      </c>
      <c r="AL244" s="224">
        <f t="shared" si="57"/>
        <v>54.32</v>
      </c>
      <c r="AM244" s="59">
        <v>3</v>
      </c>
      <c r="AN244" s="59">
        <v>23</v>
      </c>
      <c r="AO244" s="59">
        <v>0</v>
      </c>
      <c r="AP244" s="230">
        <f t="shared" si="69"/>
        <v>26</v>
      </c>
      <c r="AQ244" s="59">
        <v>0</v>
      </c>
      <c r="AR244" s="59">
        <v>0</v>
      </c>
      <c r="AS244" s="59">
        <v>0</v>
      </c>
      <c r="AT244" s="230">
        <f t="shared" si="70"/>
        <v>0</v>
      </c>
      <c r="AU244" s="59">
        <v>12</v>
      </c>
      <c r="AV244" s="59">
        <v>0</v>
      </c>
      <c r="AW244" s="59">
        <v>0</v>
      </c>
      <c r="AX244" s="230">
        <f t="shared" si="71"/>
        <v>12</v>
      </c>
      <c r="AY244" s="59">
        <v>73</v>
      </c>
      <c r="AZ244" s="59">
        <v>47</v>
      </c>
      <c r="BA244" s="59">
        <v>0</v>
      </c>
      <c r="BB244" s="59">
        <v>0</v>
      </c>
      <c r="BC244" s="230">
        <f>SUM(AY244:BB244)</f>
        <v>120</v>
      </c>
      <c r="BD244" s="380">
        <v>14</v>
      </c>
      <c r="BE244" s="59">
        <v>1</v>
      </c>
      <c r="BF244" s="59">
        <v>36</v>
      </c>
      <c r="BG244" s="239">
        <v>1000</v>
      </c>
    </row>
    <row r="245" spans="1:59">
      <c r="A245" s="59">
        <v>2013</v>
      </c>
      <c r="B245" s="59" t="s">
        <v>64</v>
      </c>
      <c r="C245" s="62">
        <v>2.0699999999999998</v>
      </c>
      <c r="D245" s="62">
        <v>52.25</v>
      </c>
      <c r="E245" s="62">
        <v>0</v>
      </c>
      <c r="F245" s="62">
        <v>0</v>
      </c>
      <c r="G245" s="207">
        <f t="shared" si="58"/>
        <v>54.32</v>
      </c>
      <c r="H245" s="207">
        <v>54.32</v>
      </c>
      <c r="I245" s="62">
        <v>51.944000000000003</v>
      </c>
      <c r="J245" s="62">
        <v>106.57</v>
      </c>
      <c r="K245" s="62">
        <v>26.26</v>
      </c>
      <c r="L245" s="62">
        <v>0</v>
      </c>
      <c r="M245" s="62">
        <v>0</v>
      </c>
      <c r="N245" s="192">
        <f>+BN_InfraMR[[#This Row],[A.03.1 -  Longitud de Vías de Explotación No Electrificadas Troncales y Ramales (vía principal) (km)]]+BN_InfraMR[[#This Row],[A.04.1 -  Longitud de Vías de Explotación Electrificadas Troncales y Ramales (vía principal) (km)]]</f>
        <v>106.57</v>
      </c>
      <c r="O245" s="207">
        <v>106.57</v>
      </c>
      <c r="P245" s="59">
        <v>15</v>
      </c>
      <c r="Q245" s="59">
        <v>7</v>
      </c>
      <c r="R245" s="59">
        <v>0</v>
      </c>
      <c r="S245" s="211">
        <f t="shared" si="53"/>
        <v>22</v>
      </c>
      <c r="T245" s="211">
        <v>22</v>
      </c>
      <c r="U245" s="59">
        <v>0</v>
      </c>
      <c r="V245" s="59">
        <v>41</v>
      </c>
      <c r="W245" s="59">
        <v>0</v>
      </c>
      <c r="X245" s="59">
        <v>3</v>
      </c>
      <c r="Y245" s="59">
        <v>0</v>
      </c>
      <c r="Z245" s="217">
        <f t="shared" si="54"/>
        <v>44</v>
      </c>
      <c r="AA245" s="59">
        <v>18</v>
      </c>
      <c r="AB245" s="59">
        <v>9</v>
      </c>
      <c r="AC245" s="59">
        <f>+BN_InfraMR[[#This Row],[Total Pasos Vehiculares a Nivel]]</f>
        <v>44</v>
      </c>
      <c r="AD245" s="217">
        <f t="shared" si="55"/>
        <v>71</v>
      </c>
      <c r="AE245" s="59">
        <v>1</v>
      </c>
      <c r="AF245" s="59">
        <v>8</v>
      </c>
      <c r="AG245" s="59">
        <v>55</v>
      </c>
      <c r="AH245" s="217">
        <f t="shared" si="68"/>
        <v>64</v>
      </c>
      <c r="AI245" s="62">
        <v>52.32</v>
      </c>
      <c r="AJ245" s="62">
        <v>2</v>
      </c>
      <c r="AK245" s="62">
        <v>0</v>
      </c>
      <c r="AL245" s="224">
        <f t="shared" si="57"/>
        <v>54.32</v>
      </c>
      <c r="AM245" s="59">
        <v>3</v>
      </c>
      <c r="AN245" s="59">
        <v>23</v>
      </c>
      <c r="AO245" s="59">
        <v>0</v>
      </c>
      <c r="AP245" s="230">
        <f t="shared" si="69"/>
        <v>26</v>
      </c>
      <c r="AQ245" s="59">
        <v>0</v>
      </c>
      <c r="AR245" s="59">
        <v>0</v>
      </c>
      <c r="AS245" s="59">
        <v>0</v>
      </c>
      <c r="AT245" s="230">
        <f t="shared" si="70"/>
        <v>0</v>
      </c>
      <c r="AU245" s="59">
        <v>12</v>
      </c>
      <c r="AV245" s="59">
        <v>0</v>
      </c>
      <c r="AW245" s="59">
        <v>0</v>
      </c>
      <c r="AX245" s="230">
        <f t="shared" si="71"/>
        <v>12</v>
      </c>
      <c r="AY245" s="59">
        <v>73</v>
      </c>
      <c r="AZ245" s="59">
        <v>47</v>
      </c>
      <c r="BA245" s="59">
        <v>0</v>
      </c>
      <c r="BB245" s="59">
        <v>0</v>
      </c>
      <c r="BC245" s="230">
        <f>SUM(AY245:BB245)</f>
        <v>120</v>
      </c>
      <c r="BD245" s="380">
        <v>14</v>
      </c>
      <c r="BE245" s="59">
        <v>1</v>
      </c>
      <c r="BF245" s="59">
        <v>36</v>
      </c>
      <c r="BG245" s="239">
        <v>1000</v>
      </c>
    </row>
    <row r="246" spans="1:59">
      <c r="A246" s="59">
        <v>2013</v>
      </c>
      <c r="B246" s="59" t="s">
        <v>65</v>
      </c>
      <c r="C246" s="62">
        <v>2.0699999999999998</v>
      </c>
      <c r="D246" s="62">
        <v>52.25</v>
      </c>
      <c r="E246" s="62">
        <v>0</v>
      </c>
      <c r="F246" s="62">
        <v>0</v>
      </c>
      <c r="G246" s="207">
        <f t="shared" si="58"/>
        <v>54.32</v>
      </c>
      <c r="H246" s="207">
        <v>54.32</v>
      </c>
      <c r="I246" s="62">
        <v>51.944000000000003</v>
      </c>
      <c r="J246" s="62">
        <v>106.57</v>
      </c>
      <c r="K246" s="62">
        <v>26.26</v>
      </c>
      <c r="L246" s="62">
        <v>0</v>
      </c>
      <c r="M246" s="62">
        <v>0</v>
      </c>
      <c r="N246" s="192">
        <f>+BN_InfraMR[[#This Row],[A.03.1 -  Longitud de Vías de Explotación No Electrificadas Troncales y Ramales (vía principal) (km)]]+BN_InfraMR[[#This Row],[A.04.1 -  Longitud de Vías de Explotación Electrificadas Troncales y Ramales (vía principal) (km)]]</f>
        <v>106.57</v>
      </c>
      <c r="O246" s="207">
        <v>106.57</v>
      </c>
      <c r="P246" s="59">
        <v>15</v>
      </c>
      <c r="Q246" s="59">
        <v>7</v>
      </c>
      <c r="R246" s="59">
        <v>0</v>
      </c>
      <c r="S246" s="211">
        <f t="shared" si="53"/>
        <v>22</v>
      </c>
      <c r="T246" s="211">
        <v>22</v>
      </c>
      <c r="U246" s="59">
        <v>0</v>
      </c>
      <c r="V246" s="59">
        <v>41</v>
      </c>
      <c r="W246" s="59">
        <v>0</v>
      </c>
      <c r="X246" s="59">
        <v>3</v>
      </c>
      <c r="Y246" s="59">
        <v>0</v>
      </c>
      <c r="Z246" s="217">
        <f t="shared" si="54"/>
        <v>44</v>
      </c>
      <c r="AA246" s="59">
        <v>18</v>
      </c>
      <c r="AB246" s="59">
        <v>9</v>
      </c>
      <c r="AC246" s="59">
        <f>+BN_InfraMR[[#This Row],[Total Pasos Vehiculares a Nivel]]</f>
        <v>44</v>
      </c>
      <c r="AD246" s="217">
        <f t="shared" si="55"/>
        <v>71</v>
      </c>
      <c r="AE246" s="59">
        <v>1</v>
      </c>
      <c r="AF246" s="59">
        <v>8</v>
      </c>
      <c r="AG246" s="59">
        <v>55</v>
      </c>
      <c r="AH246" s="217">
        <f t="shared" si="68"/>
        <v>64</v>
      </c>
      <c r="AI246" s="62">
        <v>52.32</v>
      </c>
      <c r="AJ246" s="62">
        <v>2</v>
      </c>
      <c r="AK246" s="62">
        <v>0</v>
      </c>
      <c r="AL246" s="224">
        <f t="shared" si="57"/>
        <v>54.32</v>
      </c>
      <c r="AM246" s="59">
        <v>3</v>
      </c>
      <c r="AN246" s="59">
        <v>23</v>
      </c>
      <c r="AO246" s="59">
        <v>0</v>
      </c>
      <c r="AP246" s="230">
        <f t="shared" si="69"/>
        <v>26</v>
      </c>
      <c r="AQ246" s="59">
        <v>0</v>
      </c>
      <c r="AR246" s="59">
        <v>0</v>
      </c>
      <c r="AS246" s="59">
        <v>0</v>
      </c>
      <c r="AT246" s="230">
        <f t="shared" si="70"/>
        <v>0</v>
      </c>
      <c r="AU246" s="59">
        <v>12</v>
      </c>
      <c r="AV246" s="59">
        <v>0</v>
      </c>
      <c r="AW246" s="59">
        <v>0</v>
      </c>
      <c r="AX246" s="230">
        <f t="shared" si="71"/>
        <v>12</v>
      </c>
      <c r="AY246" s="59">
        <v>73</v>
      </c>
      <c r="AZ246" s="59">
        <v>47</v>
      </c>
      <c r="BA246" s="59">
        <v>0</v>
      </c>
      <c r="BB246" s="59">
        <v>0</v>
      </c>
      <c r="BC246" s="230">
        <f>SUM(AY246:BB246)</f>
        <v>120</v>
      </c>
      <c r="BD246" s="380">
        <v>14</v>
      </c>
      <c r="BE246" s="59">
        <v>1</v>
      </c>
      <c r="BF246" s="59">
        <v>36</v>
      </c>
      <c r="BG246" s="239">
        <v>1000</v>
      </c>
    </row>
    <row r="247" spans="1:59">
      <c r="A247" s="59">
        <v>2013</v>
      </c>
      <c r="B247" s="59" t="s">
        <v>66</v>
      </c>
      <c r="C247" s="62">
        <v>2.0699999999999998</v>
      </c>
      <c r="D247" s="62">
        <v>52.25</v>
      </c>
      <c r="E247" s="62">
        <v>0</v>
      </c>
      <c r="F247" s="62">
        <v>0</v>
      </c>
      <c r="G247" s="207">
        <f t="shared" si="58"/>
        <v>54.32</v>
      </c>
      <c r="H247" s="207">
        <v>54.32</v>
      </c>
      <c r="I247" s="62">
        <v>51.944000000000003</v>
      </c>
      <c r="J247" s="62">
        <v>106.57</v>
      </c>
      <c r="K247" s="62">
        <v>26.26</v>
      </c>
      <c r="L247" s="62">
        <v>0</v>
      </c>
      <c r="M247" s="62">
        <v>0</v>
      </c>
      <c r="N247" s="192">
        <f>+BN_InfraMR[[#This Row],[A.03.1 -  Longitud de Vías de Explotación No Electrificadas Troncales y Ramales (vía principal) (km)]]+BN_InfraMR[[#This Row],[A.04.1 -  Longitud de Vías de Explotación Electrificadas Troncales y Ramales (vía principal) (km)]]</f>
        <v>106.57</v>
      </c>
      <c r="O247" s="207">
        <v>106.57</v>
      </c>
      <c r="P247" s="59">
        <v>15</v>
      </c>
      <c r="Q247" s="59">
        <v>7</v>
      </c>
      <c r="R247" s="59">
        <v>0</v>
      </c>
      <c r="S247" s="211">
        <f t="shared" si="53"/>
        <v>22</v>
      </c>
      <c r="T247" s="211">
        <v>22</v>
      </c>
      <c r="U247" s="59">
        <v>0</v>
      </c>
      <c r="V247" s="59">
        <v>41</v>
      </c>
      <c r="W247" s="59">
        <v>0</v>
      </c>
      <c r="X247" s="59">
        <v>3</v>
      </c>
      <c r="Y247" s="59">
        <v>0</v>
      </c>
      <c r="Z247" s="217">
        <f t="shared" si="54"/>
        <v>44</v>
      </c>
      <c r="AA247" s="59">
        <v>18</v>
      </c>
      <c r="AB247" s="59">
        <v>9</v>
      </c>
      <c r="AC247" s="59">
        <f>+BN_InfraMR[[#This Row],[Total Pasos Vehiculares a Nivel]]</f>
        <v>44</v>
      </c>
      <c r="AD247" s="217">
        <f t="shared" si="55"/>
        <v>71</v>
      </c>
      <c r="AE247" s="59">
        <v>1</v>
      </c>
      <c r="AF247" s="59">
        <v>8</v>
      </c>
      <c r="AG247" s="59">
        <v>55</v>
      </c>
      <c r="AH247" s="217">
        <f t="shared" si="68"/>
        <v>64</v>
      </c>
      <c r="AI247" s="62">
        <v>52.32</v>
      </c>
      <c r="AJ247" s="62">
        <v>2</v>
      </c>
      <c r="AK247" s="62">
        <v>0</v>
      </c>
      <c r="AL247" s="224">
        <f t="shared" si="57"/>
        <v>54.32</v>
      </c>
      <c r="AM247" s="59">
        <v>3</v>
      </c>
      <c r="AN247" s="59">
        <v>23</v>
      </c>
      <c r="AO247" s="59">
        <v>0</v>
      </c>
      <c r="AP247" s="230">
        <f t="shared" si="69"/>
        <v>26</v>
      </c>
      <c r="AQ247" s="59">
        <v>0</v>
      </c>
      <c r="AR247" s="59">
        <v>0</v>
      </c>
      <c r="AS247" s="59">
        <v>0</v>
      </c>
      <c r="AT247" s="230">
        <f t="shared" si="70"/>
        <v>0</v>
      </c>
      <c r="AU247" s="59">
        <v>12</v>
      </c>
      <c r="AV247" s="59">
        <v>0</v>
      </c>
      <c r="AW247" s="59">
        <v>0</v>
      </c>
      <c r="AX247" s="230">
        <f t="shared" si="71"/>
        <v>12</v>
      </c>
      <c r="AY247" s="59">
        <v>73</v>
      </c>
      <c r="AZ247" s="59">
        <v>47</v>
      </c>
      <c r="BA247" s="59">
        <v>0</v>
      </c>
      <c r="BB247" s="59">
        <v>0</v>
      </c>
      <c r="BC247" s="230">
        <f>SUM(AY247:BB247)</f>
        <v>120</v>
      </c>
      <c r="BD247" s="380">
        <v>14</v>
      </c>
      <c r="BE247" s="59">
        <v>1</v>
      </c>
      <c r="BF247" s="59">
        <v>36</v>
      </c>
      <c r="BG247" s="239">
        <v>1000</v>
      </c>
    </row>
    <row r="248" spans="1:59">
      <c r="A248" s="59">
        <v>2013</v>
      </c>
      <c r="B248" s="59" t="s">
        <v>67</v>
      </c>
      <c r="C248" s="62">
        <v>2.0699999999999998</v>
      </c>
      <c r="D248" s="62">
        <v>52.25</v>
      </c>
      <c r="E248" s="62">
        <v>0</v>
      </c>
      <c r="F248" s="62">
        <v>0</v>
      </c>
      <c r="G248" s="207">
        <f t="shared" si="58"/>
        <v>54.32</v>
      </c>
      <c r="H248" s="207">
        <v>54.32</v>
      </c>
      <c r="I248" s="62">
        <v>51.944000000000003</v>
      </c>
      <c r="J248" s="62">
        <v>106.57</v>
      </c>
      <c r="K248" s="62">
        <v>26.26</v>
      </c>
      <c r="L248" s="62">
        <v>0</v>
      </c>
      <c r="M248" s="62">
        <v>0</v>
      </c>
      <c r="N248" s="192">
        <f>+BN_InfraMR[[#This Row],[A.03.1 -  Longitud de Vías de Explotación No Electrificadas Troncales y Ramales (vía principal) (km)]]+BN_InfraMR[[#This Row],[A.04.1 -  Longitud de Vías de Explotación Electrificadas Troncales y Ramales (vía principal) (km)]]</f>
        <v>106.57</v>
      </c>
      <c r="O248" s="207">
        <v>106.57</v>
      </c>
      <c r="P248" s="59">
        <v>15</v>
      </c>
      <c r="Q248" s="59">
        <v>7</v>
      </c>
      <c r="R248" s="59">
        <v>0</v>
      </c>
      <c r="S248" s="211">
        <f t="shared" si="53"/>
        <v>22</v>
      </c>
      <c r="T248" s="211">
        <v>22</v>
      </c>
      <c r="U248" s="59">
        <v>0</v>
      </c>
      <c r="V248" s="59">
        <v>41</v>
      </c>
      <c r="W248" s="59">
        <v>0</v>
      </c>
      <c r="X248" s="59">
        <v>3</v>
      </c>
      <c r="Y248" s="59">
        <v>0</v>
      </c>
      <c r="Z248" s="217">
        <f t="shared" si="54"/>
        <v>44</v>
      </c>
      <c r="AA248" s="59">
        <v>18</v>
      </c>
      <c r="AB248" s="59">
        <v>9</v>
      </c>
      <c r="AC248" s="59">
        <f>+BN_InfraMR[[#This Row],[Total Pasos Vehiculares a Nivel]]</f>
        <v>44</v>
      </c>
      <c r="AD248" s="217">
        <f t="shared" si="55"/>
        <v>71</v>
      </c>
      <c r="AE248" s="59">
        <v>1</v>
      </c>
      <c r="AF248" s="59">
        <v>8</v>
      </c>
      <c r="AG248" s="59">
        <v>55</v>
      </c>
      <c r="AH248" s="217">
        <f t="shared" si="68"/>
        <v>64</v>
      </c>
      <c r="AI248" s="62">
        <v>52.32</v>
      </c>
      <c r="AJ248" s="62">
        <v>2</v>
      </c>
      <c r="AK248" s="62">
        <v>0</v>
      </c>
      <c r="AL248" s="224">
        <f t="shared" si="57"/>
        <v>54.32</v>
      </c>
      <c r="AM248" s="59">
        <v>3</v>
      </c>
      <c r="AN248" s="59">
        <v>23</v>
      </c>
      <c r="AO248" s="59">
        <v>0</v>
      </c>
      <c r="AP248" s="230">
        <f t="shared" si="69"/>
        <v>26</v>
      </c>
      <c r="AQ248" s="59">
        <v>0</v>
      </c>
      <c r="AR248" s="59">
        <v>0</v>
      </c>
      <c r="AS248" s="59">
        <v>0</v>
      </c>
      <c r="AT248" s="230">
        <f t="shared" si="70"/>
        <v>0</v>
      </c>
      <c r="AU248" s="59">
        <v>12</v>
      </c>
      <c r="AV248" s="59">
        <v>0</v>
      </c>
      <c r="AW248" s="59">
        <v>0</v>
      </c>
      <c r="AX248" s="230">
        <f t="shared" si="71"/>
        <v>12</v>
      </c>
      <c r="AY248" s="59">
        <v>73</v>
      </c>
      <c r="AZ248" s="59">
        <v>47</v>
      </c>
      <c r="BA248" s="59">
        <v>0</v>
      </c>
      <c r="BB248" s="59">
        <v>0</v>
      </c>
      <c r="BC248" s="230">
        <f>SUM(AY248:BB248)</f>
        <v>120</v>
      </c>
      <c r="BD248" s="380">
        <v>14</v>
      </c>
      <c r="BE248" s="59">
        <v>1</v>
      </c>
      <c r="BF248" s="59">
        <v>36</v>
      </c>
      <c r="BG248" s="239">
        <v>1000</v>
      </c>
    </row>
    <row r="249" spans="1:59">
      <c r="A249" s="59">
        <v>2013</v>
      </c>
      <c r="B249" s="59" t="s">
        <v>68</v>
      </c>
      <c r="C249" s="62">
        <v>2.0699999999999998</v>
      </c>
      <c r="D249" s="62">
        <v>52.25</v>
      </c>
      <c r="E249" s="62">
        <v>0</v>
      </c>
      <c r="F249" s="62">
        <v>0</v>
      </c>
      <c r="G249" s="207">
        <f t="shared" si="58"/>
        <v>54.32</v>
      </c>
      <c r="H249" s="207">
        <v>54.32</v>
      </c>
      <c r="I249" s="62">
        <v>51.944000000000003</v>
      </c>
      <c r="J249" s="62">
        <v>106.57</v>
      </c>
      <c r="K249" s="62">
        <v>26.26</v>
      </c>
      <c r="L249" s="62">
        <v>0</v>
      </c>
      <c r="M249" s="62">
        <v>0</v>
      </c>
      <c r="N249" s="192">
        <f>+BN_InfraMR[[#This Row],[A.03.1 -  Longitud de Vías de Explotación No Electrificadas Troncales y Ramales (vía principal) (km)]]+BN_InfraMR[[#This Row],[A.04.1 -  Longitud de Vías de Explotación Electrificadas Troncales y Ramales (vía principal) (km)]]</f>
        <v>106.57</v>
      </c>
      <c r="O249" s="207">
        <v>106.57</v>
      </c>
      <c r="P249" s="59">
        <v>15</v>
      </c>
      <c r="Q249" s="59">
        <v>7</v>
      </c>
      <c r="R249" s="59">
        <v>0</v>
      </c>
      <c r="S249" s="211">
        <f t="shared" si="53"/>
        <v>22</v>
      </c>
      <c r="T249" s="211">
        <v>22</v>
      </c>
      <c r="U249" s="59">
        <v>0</v>
      </c>
      <c r="V249" s="59">
        <v>41</v>
      </c>
      <c r="W249" s="59">
        <v>0</v>
      </c>
      <c r="X249" s="59">
        <v>3</v>
      </c>
      <c r="Y249" s="59">
        <v>0</v>
      </c>
      <c r="Z249" s="217">
        <f t="shared" si="54"/>
        <v>44</v>
      </c>
      <c r="AA249" s="59">
        <v>18</v>
      </c>
      <c r="AB249" s="59">
        <v>9</v>
      </c>
      <c r="AC249" s="59">
        <f>+BN_InfraMR[[#This Row],[Total Pasos Vehiculares a Nivel]]</f>
        <v>44</v>
      </c>
      <c r="AD249" s="217">
        <f t="shared" si="55"/>
        <v>71</v>
      </c>
      <c r="AE249" s="59">
        <v>1</v>
      </c>
      <c r="AF249" s="59">
        <v>8</v>
      </c>
      <c r="AG249" s="59">
        <v>55</v>
      </c>
      <c r="AH249" s="217">
        <f t="shared" si="68"/>
        <v>64</v>
      </c>
      <c r="AI249" s="62">
        <v>52.32</v>
      </c>
      <c r="AJ249" s="62">
        <v>2</v>
      </c>
      <c r="AK249" s="62">
        <v>0</v>
      </c>
      <c r="AL249" s="224">
        <f t="shared" si="57"/>
        <v>54.32</v>
      </c>
      <c r="AM249" s="59">
        <v>3</v>
      </c>
      <c r="AN249" s="59">
        <v>23</v>
      </c>
      <c r="AO249" s="59">
        <v>0</v>
      </c>
      <c r="AP249" s="230">
        <f t="shared" si="69"/>
        <v>26</v>
      </c>
      <c r="AQ249" s="59">
        <v>0</v>
      </c>
      <c r="AR249" s="59">
        <v>0</v>
      </c>
      <c r="AS249" s="59">
        <v>0</v>
      </c>
      <c r="AT249" s="230">
        <f t="shared" si="70"/>
        <v>0</v>
      </c>
      <c r="AU249" s="59">
        <v>12</v>
      </c>
      <c r="AV249" s="59">
        <v>0</v>
      </c>
      <c r="AW249" s="59">
        <v>0</v>
      </c>
      <c r="AX249" s="230">
        <f t="shared" si="71"/>
        <v>12</v>
      </c>
      <c r="AY249" s="59">
        <v>73</v>
      </c>
      <c r="AZ249" s="59">
        <v>47</v>
      </c>
      <c r="BA249" s="59">
        <v>0</v>
      </c>
      <c r="BB249" s="59">
        <v>0</v>
      </c>
      <c r="BC249" s="230">
        <f>SUM(AY249:BB249)</f>
        <v>120</v>
      </c>
      <c r="BD249" s="380">
        <v>14</v>
      </c>
      <c r="BE249" s="59">
        <v>1</v>
      </c>
      <c r="BF249" s="59">
        <v>36</v>
      </c>
      <c r="BG249" s="239">
        <v>1000</v>
      </c>
    </row>
    <row r="250" spans="1:59">
      <c r="A250" s="59">
        <v>2013</v>
      </c>
      <c r="B250" s="59" t="s">
        <v>69</v>
      </c>
      <c r="C250" s="62">
        <v>2.0699999999999998</v>
      </c>
      <c r="D250" s="62">
        <v>52.25</v>
      </c>
      <c r="E250" s="62">
        <v>0</v>
      </c>
      <c r="F250" s="62">
        <v>0</v>
      </c>
      <c r="G250" s="207">
        <f t="shared" si="58"/>
        <v>54.32</v>
      </c>
      <c r="H250" s="207">
        <v>54.32</v>
      </c>
      <c r="I250" s="62">
        <v>51.944000000000003</v>
      </c>
      <c r="J250" s="62">
        <v>106.57</v>
      </c>
      <c r="K250" s="62">
        <v>26.26</v>
      </c>
      <c r="L250" s="62">
        <v>0</v>
      </c>
      <c r="M250" s="62">
        <v>0</v>
      </c>
      <c r="N250" s="192">
        <f>+BN_InfraMR[[#This Row],[A.03.1 -  Longitud de Vías de Explotación No Electrificadas Troncales y Ramales (vía principal) (km)]]+BN_InfraMR[[#This Row],[A.04.1 -  Longitud de Vías de Explotación Electrificadas Troncales y Ramales (vía principal) (km)]]</f>
        <v>106.57</v>
      </c>
      <c r="O250" s="207">
        <v>106.57</v>
      </c>
      <c r="P250" s="59">
        <v>15</v>
      </c>
      <c r="Q250" s="59">
        <v>7</v>
      </c>
      <c r="R250" s="59">
        <v>0</v>
      </c>
      <c r="S250" s="211">
        <f t="shared" si="53"/>
        <v>22</v>
      </c>
      <c r="T250" s="211">
        <v>22</v>
      </c>
      <c r="U250" s="59">
        <v>0</v>
      </c>
      <c r="V250" s="59">
        <v>41</v>
      </c>
      <c r="W250" s="59">
        <v>0</v>
      </c>
      <c r="X250" s="59">
        <v>3</v>
      </c>
      <c r="Y250" s="59">
        <v>0</v>
      </c>
      <c r="Z250" s="217">
        <f t="shared" si="54"/>
        <v>44</v>
      </c>
      <c r="AA250" s="59">
        <v>18</v>
      </c>
      <c r="AB250" s="59">
        <v>9</v>
      </c>
      <c r="AC250" s="59">
        <f>+BN_InfraMR[[#This Row],[Total Pasos Vehiculares a Nivel]]</f>
        <v>44</v>
      </c>
      <c r="AD250" s="217">
        <f t="shared" si="55"/>
        <v>71</v>
      </c>
      <c r="AE250" s="59">
        <v>1</v>
      </c>
      <c r="AF250" s="59">
        <v>8</v>
      </c>
      <c r="AG250" s="59">
        <v>55</v>
      </c>
      <c r="AH250" s="217">
        <f t="shared" si="68"/>
        <v>64</v>
      </c>
      <c r="AI250" s="62">
        <v>52.32</v>
      </c>
      <c r="AJ250" s="62">
        <v>2</v>
      </c>
      <c r="AK250" s="62">
        <v>0</v>
      </c>
      <c r="AL250" s="224">
        <f t="shared" si="57"/>
        <v>54.32</v>
      </c>
      <c r="AM250" s="59">
        <v>3</v>
      </c>
      <c r="AN250" s="59">
        <v>23</v>
      </c>
      <c r="AO250" s="59">
        <v>0</v>
      </c>
      <c r="AP250" s="230">
        <f t="shared" si="69"/>
        <v>26</v>
      </c>
      <c r="AQ250" s="59">
        <v>0</v>
      </c>
      <c r="AR250" s="59">
        <v>0</v>
      </c>
      <c r="AS250" s="59">
        <v>0</v>
      </c>
      <c r="AT250" s="230">
        <f t="shared" si="70"/>
        <v>0</v>
      </c>
      <c r="AU250" s="59">
        <v>12</v>
      </c>
      <c r="AV250" s="59">
        <v>0</v>
      </c>
      <c r="AW250" s="59">
        <v>0</v>
      </c>
      <c r="AX250" s="230">
        <f t="shared" si="71"/>
        <v>12</v>
      </c>
      <c r="AY250" s="59">
        <v>73</v>
      </c>
      <c r="AZ250" s="59">
        <v>47</v>
      </c>
      <c r="BA250" s="59">
        <v>0</v>
      </c>
      <c r="BB250" s="59">
        <v>0</v>
      </c>
      <c r="BC250" s="230">
        <f>SUM(AY250:BB250)</f>
        <v>120</v>
      </c>
      <c r="BD250" s="380">
        <v>14</v>
      </c>
      <c r="BE250" s="59">
        <v>1</v>
      </c>
      <c r="BF250" s="59">
        <v>36</v>
      </c>
      <c r="BG250" s="239">
        <v>1000</v>
      </c>
    </row>
    <row r="251" spans="1:59">
      <c r="A251" s="59">
        <v>2013</v>
      </c>
      <c r="B251" s="59" t="s">
        <v>70</v>
      </c>
      <c r="C251" s="62">
        <v>2.0699999999999998</v>
      </c>
      <c r="D251" s="62">
        <v>52.25</v>
      </c>
      <c r="E251" s="62">
        <v>0</v>
      </c>
      <c r="F251" s="62">
        <v>0</v>
      </c>
      <c r="G251" s="207">
        <f t="shared" si="58"/>
        <v>54.32</v>
      </c>
      <c r="H251" s="207">
        <v>54.32</v>
      </c>
      <c r="I251" s="62">
        <v>51.944000000000003</v>
      </c>
      <c r="J251" s="62">
        <v>106.57</v>
      </c>
      <c r="K251" s="62">
        <v>26.26</v>
      </c>
      <c r="L251" s="62">
        <v>0</v>
      </c>
      <c r="M251" s="62">
        <v>0</v>
      </c>
      <c r="N251" s="192">
        <f>+BN_InfraMR[[#This Row],[A.03.1 -  Longitud de Vías de Explotación No Electrificadas Troncales y Ramales (vía principal) (km)]]+BN_InfraMR[[#This Row],[A.04.1 -  Longitud de Vías de Explotación Electrificadas Troncales y Ramales (vía principal) (km)]]</f>
        <v>106.57</v>
      </c>
      <c r="O251" s="207">
        <v>106.57</v>
      </c>
      <c r="P251" s="59">
        <v>15</v>
      </c>
      <c r="Q251" s="59">
        <v>7</v>
      </c>
      <c r="R251" s="59">
        <v>0</v>
      </c>
      <c r="S251" s="211">
        <f t="shared" si="53"/>
        <v>22</v>
      </c>
      <c r="T251" s="211">
        <v>22</v>
      </c>
      <c r="U251" s="59">
        <v>0</v>
      </c>
      <c r="V251" s="59">
        <v>41</v>
      </c>
      <c r="W251" s="59">
        <v>0</v>
      </c>
      <c r="X251" s="59">
        <v>3</v>
      </c>
      <c r="Y251" s="59">
        <v>0</v>
      </c>
      <c r="Z251" s="217">
        <f t="shared" si="54"/>
        <v>44</v>
      </c>
      <c r="AA251" s="59">
        <v>18</v>
      </c>
      <c r="AB251" s="59">
        <v>9</v>
      </c>
      <c r="AC251" s="59">
        <f>+BN_InfraMR[[#This Row],[Total Pasos Vehiculares a Nivel]]</f>
        <v>44</v>
      </c>
      <c r="AD251" s="217">
        <f t="shared" si="55"/>
        <v>71</v>
      </c>
      <c r="AE251" s="59">
        <v>1</v>
      </c>
      <c r="AF251" s="59">
        <v>8</v>
      </c>
      <c r="AG251" s="59">
        <v>55</v>
      </c>
      <c r="AH251" s="217">
        <f t="shared" si="68"/>
        <v>64</v>
      </c>
      <c r="AI251" s="62">
        <v>52.32</v>
      </c>
      <c r="AJ251" s="62">
        <v>2</v>
      </c>
      <c r="AK251" s="62">
        <v>0</v>
      </c>
      <c r="AL251" s="224">
        <f t="shared" si="57"/>
        <v>54.32</v>
      </c>
      <c r="AM251" s="59">
        <v>3</v>
      </c>
      <c r="AN251" s="59">
        <v>23</v>
      </c>
      <c r="AO251" s="59">
        <v>0</v>
      </c>
      <c r="AP251" s="230">
        <f t="shared" si="69"/>
        <v>26</v>
      </c>
      <c r="AQ251" s="59">
        <v>0</v>
      </c>
      <c r="AR251" s="59">
        <v>0</v>
      </c>
      <c r="AS251" s="59">
        <v>0</v>
      </c>
      <c r="AT251" s="230">
        <f t="shared" si="70"/>
        <v>0</v>
      </c>
      <c r="AU251" s="59">
        <v>12</v>
      </c>
      <c r="AV251" s="59">
        <v>0</v>
      </c>
      <c r="AW251" s="59">
        <v>0</v>
      </c>
      <c r="AX251" s="230">
        <f t="shared" si="71"/>
        <v>12</v>
      </c>
      <c r="AY251" s="59">
        <v>73</v>
      </c>
      <c r="AZ251" s="59">
        <v>47</v>
      </c>
      <c r="BA251" s="59">
        <v>0</v>
      </c>
      <c r="BB251" s="59">
        <v>0</v>
      </c>
      <c r="BC251" s="230">
        <f>SUM(AY251:BB251)</f>
        <v>120</v>
      </c>
      <c r="BD251" s="380">
        <v>14</v>
      </c>
      <c r="BE251" s="59">
        <v>1</v>
      </c>
      <c r="BF251" s="59">
        <v>36</v>
      </c>
      <c r="BG251" s="239">
        <v>1000</v>
      </c>
    </row>
    <row r="252" spans="1:59">
      <c r="A252" s="59">
        <v>2013</v>
      </c>
      <c r="B252" s="59" t="s">
        <v>71</v>
      </c>
      <c r="C252" s="62">
        <v>2.0699999999999998</v>
      </c>
      <c r="D252" s="62">
        <v>52.25</v>
      </c>
      <c r="E252" s="62">
        <v>0</v>
      </c>
      <c r="F252" s="62">
        <v>0</v>
      </c>
      <c r="G252" s="207">
        <f t="shared" si="58"/>
        <v>54.32</v>
      </c>
      <c r="H252" s="207">
        <v>54.32</v>
      </c>
      <c r="I252" s="62">
        <v>51.944000000000003</v>
      </c>
      <c r="J252" s="62">
        <v>106.57</v>
      </c>
      <c r="K252" s="62">
        <v>26.26</v>
      </c>
      <c r="L252" s="62">
        <v>0</v>
      </c>
      <c r="M252" s="62">
        <v>0</v>
      </c>
      <c r="N252" s="192">
        <f>+BN_InfraMR[[#This Row],[A.03.1 -  Longitud de Vías de Explotación No Electrificadas Troncales y Ramales (vía principal) (km)]]+BN_InfraMR[[#This Row],[A.04.1 -  Longitud de Vías de Explotación Electrificadas Troncales y Ramales (vía principal) (km)]]</f>
        <v>106.57</v>
      </c>
      <c r="O252" s="207">
        <v>106.57</v>
      </c>
      <c r="P252" s="59">
        <v>15</v>
      </c>
      <c r="Q252" s="59">
        <v>7</v>
      </c>
      <c r="R252" s="59">
        <v>0</v>
      </c>
      <c r="S252" s="211">
        <f t="shared" si="53"/>
        <v>22</v>
      </c>
      <c r="T252" s="211">
        <v>22</v>
      </c>
      <c r="U252" s="59">
        <v>0</v>
      </c>
      <c r="V252" s="59">
        <v>41</v>
      </c>
      <c r="W252" s="59">
        <v>0</v>
      </c>
      <c r="X252" s="59">
        <v>3</v>
      </c>
      <c r="Y252" s="59">
        <v>0</v>
      </c>
      <c r="Z252" s="217">
        <f t="shared" si="54"/>
        <v>44</v>
      </c>
      <c r="AA252" s="59">
        <v>18</v>
      </c>
      <c r="AB252" s="59">
        <v>9</v>
      </c>
      <c r="AC252" s="59">
        <f>+BN_InfraMR[[#This Row],[Total Pasos Vehiculares a Nivel]]</f>
        <v>44</v>
      </c>
      <c r="AD252" s="217">
        <f t="shared" si="55"/>
        <v>71</v>
      </c>
      <c r="AE252" s="59">
        <v>1</v>
      </c>
      <c r="AF252" s="59">
        <v>8</v>
      </c>
      <c r="AG252" s="59">
        <v>55</v>
      </c>
      <c r="AH252" s="217">
        <f t="shared" si="68"/>
        <v>64</v>
      </c>
      <c r="AI252" s="62">
        <v>52.32</v>
      </c>
      <c r="AJ252" s="62">
        <v>2</v>
      </c>
      <c r="AK252" s="62">
        <v>0</v>
      </c>
      <c r="AL252" s="224">
        <f t="shared" si="57"/>
        <v>54.32</v>
      </c>
      <c r="AM252" s="59">
        <v>3</v>
      </c>
      <c r="AN252" s="59">
        <v>23</v>
      </c>
      <c r="AO252" s="59">
        <v>0</v>
      </c>
      <c r="AP252" s="230">
        <f t="shared" si="69"/>
        <v>26</v>
      </c>
      <c r="AQ252" s="59">
        <v>0</v>
      </c>
      <c r="AR252" s="59">
        <v>0</v>
      </c>
      <c r="AS252" s="59">
        <v>0</v>
      </c>
      <c r="AT252" s="230">
        <f t="shared" si="70"/>
        <v>0</v>
      </c>
      <c r="AU252" s="59">
        <v>12</v>
      </c>
      <c r="AV252" s="59">
        <v>0</v>
      </c>
      <c r="AW252" s="59">
        <v>0</v>
      </c>
      <c r="AX252" s="230">
        <f t="shared" si="71"/>
        <v>12</v>
      </c>
      <c r="AY252" s="59">
        <v>73</v>
      </c>
      <c r="AZ252" s="59">
        <v>47</v>
      </c>
      <c r="BA252" s="59">
        <v>0</v>
      </c>
      <c r="BB252" s="59">
        <v>0</v>
      </c>
      <c r="BC252" s="230">
        <f>SUM(AY252:BB252)</f>
        <v>120</v>
      </c>
      <c r="BD252" s="380">
        <v>14</v>
      </c>
      <c r="BE252" s="59">
        <v>1</v>
      </c>
      <c r="BF252" s="59">
        <v>36</v>
      </c>
      <c r="BG252" s="239">
        <v>1000</v>
      </c>
    </row>
    <row r="253" spans="1:59">
      <c r="A253" s="59">
        <v>2013</v>
      </c>
      <c r="B253" s="59" t="s">
        <v>72</v>
      </c>
      <c r="C253" s="62">
        <v>2.0699999999999998</v>
      </c>
      <c r="D253" s="62">
        <v>52.25</v>
      </c>
      <c r="E253" s="62">
        <v>0</v>
      </c>
      <c r="F253" s="62">
        <v>0</v>
      </c>
      <c r="G253" s="207">
        <f t="shared" si="58"/>
        <v>54.32</v>
      </c>
      <c r="H253" s="207">
        <v>54.32</v>
      </c>
      <c r="I253" s="62">
        <v>51.944000000000003</v>
      </c>
      <c r="J253" s="62">
        <v>106.57</v>
      </c>
      <c r="K253" s="62">
        <v>26.26</v>
      </c>
      <c r="L253" s="62">
        <v>0</v>
      </c>
      <c r="M253" s="62">
        <v>0</v>
      </c>
      <c r="N253" s="192">
        <f>+BN_InfraMR[[#This Row],[A.03.1 -  Longitud de Vías de Explotación No Electrificadas Troncales y Ramales (vía principal) (km)]]+BN_InfraMR[[#This Row],[A.04.1 -  Longitud de Vías de Explotación Electrificadas Troncales y Ramales (vía principal) (km)]]</f>
        <v>106.57</v>
      </c>
      <c r="O253" s="207">
        <v>106.57</v>
      </c>
      <c r="P253" s="59">
        <v>15</v>
      </c>
      <c r="Q253" s="59">
        <v>7</v>
      </c>
      <c r="R253" s="59">
        <v>0</v>
      </c>
      <c r="S253" s="211">
        <f t="shared" si="53"/>
        <v>22</v>
      </c>
      <c r="T253" s="211">
        <v>22</v>
      </c>
      <c r="U253" s="59">
        <v>0</v>
      </c>
      <c r="V253" s="59">
        <v>41</v>
      </c>
      <c r="W253" s="59">
        <v>0</v>
      </c>
      <c r="X253" s="59">
        <v>3</v>
      </c>
      <c r="Y253" s="59">
        <v>0</v>
      </c>
      <c r="Z253" s="217">
        <f t="shared" si="54"/>
        <v>44</v>
      </c>
      <c r="AA253" s="59">
        <v>18</v>
      </c>
      <c r="AB253" s="59">
        <v>9</v>
      </c>
      <c r="AC253" s="59">
        <f>+BN_InfraMR[[#This Row],[Total Pasos Vehiculares a Nivel]]</f>
        <v>44</v>
      </c>
      <c r="AD253" s="217">
        <f t="shared" si="55"/>
        <v>71</v>
      </c>
      <c r="AE253" s="59">
        <v>1</v>
      </c>
      <c r="AF253" s="59">
        <v>8</v>
      </c>
      <c r="AG253" s="59">
        <v>55</v>
      </c>
      <c r="AH253" s="217">
        <f t="shared" si="68"/>
        <v>64</v>
      </c>
      <c r="AI253" s="62">
        <v>52.32</v>
      </c>
      <c r="AJ253" s="62">
        <v>2</v>
      </c>
      <c r="AK253" s="62">
        <v>0</v>
      </c>
      <c r="AL253" s="224">
        <f t="shared" si="57"/>
        <v>54.32</v>
      </c>
      <c r="AM253" s="59">
        <v>3</v>
      </c>
      <c r="AN253" s="59">
        <v>23</v>
      </c>
      <c r="AO253" s="59">
        <v>0</v>
      </c>
      <c r="AP253" s="230">
        <f t="shared" si="69"/>
        <v>26</v>
      </c>
      <c r="AQ253" s="59">
        <v>0</v>
      </c>
      <c r="AR253" s="59">
        <v>0</v>
      </c>
      <c r="AS253" s="59">
        <v>0</v>
      </c>
      <c r="AT253" s="230">
        <f t="shared" si="70"/>
        <v>0</v>
      </c>
      <c r="AU253" s="59">
        <v>12</v>
      </c>
      <c r="AV253" s="59">
        <v>0</v>
      </c>
      <c r="AW253" s="59">
        <v>0</v>
      </c>
      <c r="AX253" s="230">
        <f t="shared" si="71"/>
        <v>12</v>
      </c>
      <c r="AY253" s="59">
        <v>73</v>
      </c>
      <c r="AZ253" s="59">
        <v>47</v>
      </c>
      <c r="BA253" s="59">
        <v>0</v>
      </c>
      <c r="BB253" s="59">
        <v>0</v>
      </c>
      <c r="BC253" s="230">
        <f>SUM(AY253:BB253)</f>
        <v>120</v>
      </c>
      <c r="BD253" s="380">
        <v>14</v>
      </c>
      <c r="BE253" s="59">
        <v>1</v>
      </c>
      <c r="BF253" s="59">
        <v>36</v>
      </c>
      <c r="BG253" s="239">
        <v>1000</v>
      </c>
    </row>
    <row r="254" spans="1:59">
      <c r="A254" s="59">
        <v>2014</v>
      </c>
      <c r="B254" s="59" t="s">
        <v>61</v>
      </c>
      <c r="C254" s="62">
        <v>2.0699999999999998</v>
      </c>
      <c r="D254" s="62">
        <v>52.25</v>
      </c>
      <c r="E254" s="62">
        <v>0</v>
      </c>
      <c r="F254" s="62">
        <v>0</v>
      </c>
      <c r="G254" s="207">
        <f t="shared" si="58"/>
        <v>54.32</v>
      </c>
      <c r="H254" s="207">
        <v>54.32</v>
      </c>
      <c r="I254" s="62">
        <v>51.944000000000003</v>
      </c>
      <c r="J254" s="62">
        <v>106.57</v>
      </c>
      <c r="K254" s="62">
        <v>26.26</v>
      </c>
      <c r="L254" s="62">
        <v>0</v>
      </c>
      <c r="M254" s="62">
        <v>0</v>
      </c>
      <c r="N254" s="192">
        <f>+BN_InfraMR[[#This Row],[A.03.1 -  Longitud de Vías de Explotación No Electrificadas Troncales y Ramales (vía principal) (km)]]+BN_InfraMR[[#This Row],[A.04.1 -  Longitud de Vías de Explotación Electrificadas Troncales y Ramales (vía principal) (km)]]</f>
        <v>106.57</v>
      </c>
      <c r="O254" s="207">
        <v>106.57</v>
      </c>
      <c r="P254" s="59">
        <v>15</v>
      </c>
      <c r="Q254" s="59">
        <v>7</v>
      </c>
      <c r="R254" s="59">
        <v>0</v>
      </c>
      <c r="S254" s="211">
        <f t="shared" si="53"/>
        <v>22</v>
      </c>
      <c r="T254" s="211">
        <v>22</v>
      </c>
      <c r="U254" s="59">
        <v>0</v>
      </c>
      <c r="V254" s="59">
        <v>41</v>
      </c>
      <c r="W254" s="59">
        <v>0</v>
      </c>
      <c r="X254" s="59">
        <v>3</v>
      </c>
      <c r="Y254" s="59">
        <v>0</v>
      </c>
      <c r="Z254" s="217">
        <f t="shared" si="54"/>
        <v>44</v>
      </c>
      <c r="AA254" s="59">
        <v>19</v>
      </c>
      <c r="AB254" s="59">
        <v>9</v>
      </c>
      <c r="AC254" s="59">
        <f>+BN_InfraMR[[#This Row],[Total Pasos Vehiculares a Nivel]]</f>
        <v>44</v>
      </c>
      <c r="AD254" s="217">
        <f t="shared" si="55"/>
        <v>72</v>
      </c>
      <c r="AE254" s="59">
        <v>1</v>
      </c>
      <c r="AF254" s="59">
        <v>8</v>
      </c>
      <c r="AG254" s="59">
        <v>55</v>
      </c>
      <c r="AH254" s="217">
        <f t="shared" si="68"/>
        <v>64</v>
      </c>
      <c r="AI254" s="62">
        <v>51.92</v>
      </c>
      <c r="AJ254" s="62">
        <v>2.4</v>
      </c>
      <c r="AK254" s="62">
        <v>0</v>
      </c>
      <c r="AL254" s="224">
        <f t="shared" si="57"/>
        <v>54.32</v>
      </c>
      <c r="AM254" s="59">
        <v>3</v>
      </c>
      <c r="AN254" s="59">
        <v>21</v>
      </c>
      <c r="AO254" s="59">
        <v>0</v>
      </c>
      <c r="AP254" s="230">
        <f t="shared" si="69"/>
        <v>24</v>
      </c>
      <c r="AQ254" s="59">
        <v>0</v>
      </c>
      <c r="AR254" s="59">
        <v>0</v>
      </c>
      <c r="AS254" s="59">
        <v>0</v>
      </c>
      <c r="AT254" s="230">
        <f t="shared" si="70"/>
        <v>0</v>
      </c>
      <c r="AU254" s="59">
        <v>12</v>
      </c>
      <c r="AV254" s="59">
        <v>0</v>
      </c>
      <c r="AW254" s="59">
        <v>0</v>
      </c>
      <c r="AX254" s="230">
        <f t="shared" si="71"/>
        <v>12</v>
      </c>
      <c r="AY254" s="59">
        <v>73</v>
      </c>
      <c r="AZ254" s="59">
        <v>47</v>
      </c>
      <c r="BA254" s="59">
        <v>0</v>
      </c>
      <c r="BB254" s="59">
        <v>0</v>
      </c>
      <c r="BC254" s="230">
        <f>SUM(AY254:BB254)</f>
        <v>120</v>
      </c>
      <c r="BD254" s="380">
        <v>14</v>
      </c>
      <c r="BE254" s="59">
        <v>1</v>
      </c>
      <c r="BF254" s="59">
        <v>36</v>
      </c>
      <c r="BG254" s="239">
        <v>1000</v>
      </c>
    </row>
    <row r="255" spans="1:59">
      <c r="A255" s="59">
        <v>2014</v>
      </c>
      <c r="B255" s="59" t="s">
        <v>62</v>
      </c>
      <c r="C255" s="62">
        <v>2.0699999999999998</v>
      </c>
      <c r="D255" s="62">
        <v>52.25</v>
      </c>
      <c r="E255" s="62">
        <v>0</v>
      </c>
      <c r="F255" s="62">
        <v>0</v>
      </c>
      <c r="G255" s="207">
        <f t="shared" si="58"/>
        <v>54.32</v>
      </c>
      <c r="H255" s="207">
        <v>54.32</v>
      </c>
      <c r="I255" s="62">
        <v>51.944000000000003</v>
      </c>
      <c r="J255" s="62">
        <v>106.57</v>
      </c>
      <c r="K255" s="62">
        <v>26.26</v>
      </c>
      <c r="L255" s="62">
        <v>0</v>
      </c>
      <c r="M255" s="62">
        <v>0</v>
      </c>
      <c r="N255" s="192">
        <f>+BN_InfraMR[[#This Row],[A.03.1 -  Longitud de Vías de Explotación No Electrificadas Troncales y Ramales (vía principal) (km)]]+BN_InfraMR[[#This Row],[A.04.1 -  Longitud de Vías de Explotación Electrificadas Troncales y Ramales (vía principal) (km)]]</f>
        <v>106.57</v>
      </c>
      <c r="O255" s="207">
        <v>106.57</v>
      </c>
      <c r="P255" s="59">
        <v>15</v>
      </c>
      <c r="Q255" s="59">
        <v>7</v>
      </c>
      <c r="R255" s="59">
        <v>0</v>
      </c>
      <c r="S255" s="211">
        <f t="shared" si="53"/>
        <v>22</v>
      </c>
      <c r="T255" s="211">
        <v>22</v>
      </c>
      <c r="U255" s="59">
        <v>0</v>
      </c>
      <c r="V255" s="59">
        <v>41</v>
      </c>
      <c r="W255" s="59">
        <v>0</v>
      </c>
      <c r="X255" s="59">
        <v>3</v>
      </c>
      <c r="Y255" s="59">
        <v>0</v>
      </c>
      <c r="Z255" s="217">
        <f t="shared" si="54"/>
        <v>44</v>
      </c>
      <c r="AA255" s="59">
        <v>19</v>
      </c>
      <c r="AB255" s="59">
        <v>9</v>
      </c>
      <c r="AC255" s="59">
        <f>+BN_InfraMR[[#This Row],[Total Pasos Vehiculares a Nivel]]</f>
        <v>44</v>
      </c>
      <c r="AD255" s="217">
        <f t="shared" si="55"/>
        <v>72</v>
      </c>
      <c r="AE255" s="59">
        <v>1</v>
      </c>
      <c r="AF255" s="59">
        <v>8</v>
      </c>
      <c r="AG255" s="59">
        <v>55</v>
      </c>
      <c r="AH255" s="217">
        <f t="shared" ref="AH255:AH265" si="72">SUM(AE255:AG255)</f>
        <v>64</v>
      </c>
      <c r="AI255" s="62">
        <v>51.92</v>
      </c>
      <c r="AJ255" s="62">
        <v>2.4</v>
      </c>
      <c r="AK255" s="62">
        <v>0</v>
      </c>
      <c r="AL255" s="224">
        <f t="shared" si="57"/>
        <v>54.32</v>
      </c>
      <c r="AM255" s="59">
        <v>3</v>
      </c>
      <c r="AN255" s="59">
        <v>21</v>
      </c>
      <c r="AO255" s="59">
        <v>0</v>
      </c>
      <c r="AP255" s="230">
        <f t="shared" ref="AP255:AP290" si="73">SUM(AM255:AO255)</f>
        <v>24</v>
      </c>
      <c r="AQ255" s="59">
        <v>0</v>
      </c>
      <c r="AR255" s="59">
        <v>0</v>
      </c>
      <c r="AS255" s="59">
        <v>0</v>
      </c>
      <c r="AT255" s="230">
        <f t="shared" ref="AT255:AT290" si="74">SUM(AQ255:AS255)</f>
        <v>0</v>
      </c>
      <c r="AU255" s="59">
        <v>12</v>
      </c>
      <c r="AV255" s="59">
        <v>0</v>
      </c>
      <c r="AW255" s="59">
        <v>0</v>
      </c>
      <c r="AX255" s="230">
        <f t="shared" ref="AX255:AX290" si="75">SUM(AU255:AW255)</f>
        <v>12</v>
      </c>
      <c r="AY255" s="59">
        <v>73</v>
      </c>
      <c r="AZ255" s="59">
        <v>47</v>
      </c>
      <c r="BA255" s="59">
        <v>0</v>
      </c>
      <c r="BB255" s="59">
        <v>0</v>
      </c>
      <c r="BC255" s="230">
        <f>SUM(AY255:BB255)</f>
        <v>120</v>
      </c>
      <c r="BD255" s="380">
        <v>14</v>
      </c>
      <c r="BE255" s="59">
        <v>1</v>
      </c>
      <c r="BF255" s="59">
        <v>36</v>
      </c>
      <c r="BG255" s="239">
        <v>1000</v>
      </c>
    </row>
    <row r="256" spans="1:59">
      <c r="A256" s="59">
        <v>2014</v>
      </c>
      <c r="B256" s="59" t="s">
        <v>63</v>
      </c>
      <c r="C256" s="62">
        <v>2.0699999999999998</v>
      </c>
      <c r="D256" s="62">
        <v>52.25</v>
      </c>
      <c r="E256" s="62">
        <v>0</v>
      </c>
      <c r="F256" s="62">
        <v>0</v>
      </c>
      <c r="G256" s="207">
        <f t="shared" si="58"/>
        <v>54.32</v>
      </c>
      <c r="H256" s="207">
        <v>54.32</v>
      </c>
      <c r="I256" s="62">
        <v>51.944000000000003</v>
      </c>
      <c r="J256" s="62">
        <v>106.57</v>
      </c>
      <c r="K256" s="62">
        <v>26.26</v>
      </c>
      <c r="L256" s="62">
        <v>0</v>
      </c>
      <c r="M256" s="62">
        <v>0</v>
      </c>
      <c r="N256" s="192">
        <f>+BN_InfraMR[[#This Row],[A.03.1 -  Longitud de Vías de Explotación No Electrificadas Troncales y Ramales (vía principal) (km)]]+BN_InfraMR[[#This Row],[A.04.1 -  Longitud de Vías de Explotación Electrificadas Troncales y Ramales (vía principal) (km)]]</f>
        <v>106.57</v>
      </c>
      <c r="O256" s="207">
        <v>106.57</v>
      </c>
      <c r="P256" s="59">
        <v>15</v>
      </c>
      <c r="Q256" s="59">
        <v>7</v>
      </c>
      <c r="R256" s="59">
        <v>0</v>
      </c>
      <c r="S256" s="211">
        <f t="shared" si="53"/>
        <v>22</v>
      </c>
      <c r="T256" s="211">
        <v>22</v>
      </c>
      <c r="U256" s="59">
        <v>0</v>
      </c>
      <c r="V256" s="59">
        <v>41</v>
      </c>
      <c r="W256" s="59">
        <v>0</v>
      </c>
      <c r="X256" s="59">
        <v>3</v>
      </c>
      <c r="Y256" s="59">
        <v>0</v>
      </c>
      <c r="Z256" s="217">
        <f t="shared" si="54"/>
        <v>44</v>
      </c>
      <c r="AA256" s="59">
        <v>19</v>
      </c>
      <c r="AB256" s="59">
        <v>9</v>
      </c>
      <c r="AC256" s="59">
        <f>+BN_InfraMR[[#This Row],[Total Pasos Vehiculares a Nivel]]</f>
        <v>44</v>
      </c>
      <c r="AD256" s="217">
        <f t="shared" si="55"/>
        <v>72</v>
      </c>
      <c r="AE256" s="59">
        <v>1</v>
      </c>
      <c r="AF256" s="59">
        <v>8</v>
      </c>
      <c r="AG256" s="59">
        <v>55</v>
      </c>
      <c r="AH256" s="217">
        <f t="shared" si="72"/>
        <v>64</v>
      </c>
      <c r="AI256" s="62">
        <v>51.92</v>
      </c>
      <c r="AJ256" s="62">
        <v>2.4</v>
      </c>
      <c r="AK256" s="62">
        <v>0</v>
      </c>
      <c r="AL256" s="224">
        <f t="shared" si="57"/>
        <v>54.32</v>
      </c>
      <c r="AM256" s="59">
        <v>3</v>
      </c>
      <c r="AN256" s="59">
        <v>21</v>
      </c>
      <c r="AO256" s="59">
        <v>0</v>
      </c>
      <c r="AP256" s="230">
        <f t="shared" si="73"/>
        <v>24</v>
      </c>
      <c r="AQ256" s="59">
        <v>0</v>
      </c>
      <c r="AR256" s="59">
        <v>0</v>
      </c>
      <c r="AS256" s="59">
        <v>0</v>
      </c>
      <c r="AT256" s="230">
        <f t="shared" si="74"/>
        <v>0</v>
      </c>
      <c r="AU256" s="59">
        <v>12</v>
      </c>
      <c r="AV256" s="59">
        <v>0</v>
      </c>
      <c r="AW256" s="59">
        <v>0</v>
      </c>
      <c r="AX256" s="230">
        <f t="shared" si="75"/>
        <v>12</v>
      </c>
      <c r="AY256" s="59">
        <v>73</v>
      </c>
      <c r="AZ256" s="59">
        <v>47</v>
      </c>
      <c r="BA256" s="59">
        <v>0</v>
      </c>
      <c r="BB256" s="59">
        <v>0</v>
      </c>
      <c r="BC256" s="230">
        <f>SUM(AY256:BB256)</f>
        <v>120</v>
      </c>
      <c r="BD256" s="380">
        <v>14</v>
      </c>
      <c r="BE256" s="59">
        <v>1</v>
      </c>
      <c r="BF256" s="59">
        <v>36</v>
      </c>
      <c r="BG256" s="239">
        <v>1000</v>
      </c>
    </row>
    <row r="257" spans="1:59">
      <c r="A257" s="59">
        <v>2014</v>
      </c>
      <c r="B257" s="59" t="s">
        <v>64</v>
      </c>
      <c r="C257" s="62">
        <v>2.0699999999999998</v>
      </c>
      <c r="D257" s="62">
        <v>52.25</v>
      </c>
      <c r="E257" s="62">
        <v>0</v>
      </c>
      <c r="F257" s="62">
        <v>0</v>
      </c>
      <c r="G257" s="207">
        <f t="shared" si="58"/>
        <v>54.32</v>
      </c>
      <c r="H257" s="207">
        <v>54.32</v>
      </c>
      <c r="I257" s="62">
        <v>51.944000000000003</v>
      </c>
      <c r="J257" s="62">
        <v>106.57</v>
      </c>
      <c r="K257" s="62">
        <v>26.26</v>
      </c>
      <c r="L257" s="62">
        <v>0</v>
      </c>
      <c r="M257" s="62">
        <v>0</v>
      </c>
      <c r="N257" s="192">
        <f>+BN_InfraMR[[#This Row],[A.03.1 -  Longitud de Vías de Explotación No Electrificadas Troncales y Ramales (vía principal) (km)]]+BN_InfraMR[[#This Row],[A.04.1 -  Longitud de Vías de Explotación Electrificadas Troncales y Ramales (vía principal) (km)]]</f>
        <v>106.57</v>
      </c>
      <c r="O257" s="207">
        <v>106.57</v>
      </c>
      <c r="P257" s="59">
        <v>15</v>
      </c>
      <c r="Q257" s="59">
        <v>7</v>
      </c>
      <c r="R257" s="59">
        <v>0</v>
      </c>
      <c r="S257" s="211">
        <f t="shared" si="53"/>
        <v>22</v>
      </c>
      <c r="T257" s="211">
        <v>22</v>
      </c>
      <c r="U257" s="59">
        <v>0</v>
      </c>
      <c r="V257" s="59">
        <v>41</v>
      </c>
      <c r="W257" s="59">
        <v>0</v>
      </c>
      <c r="X257" s="59">
        <v>3</v>
      </c>
      <c r="Y257" s="59">
        <v>0</v>
      </c>
      <c r="Z257" s="217">
        <f t="shared" si="54"/>
        <v>44</v>
      </c>
      <c r="AA257" s="59">
        <v>19</v>
      </c>
      <c r="AB257" s="59">
        <v>9</v>
      </c>
      <c r="AC257" s="59">
        <f>+BN_InfraMR[[#This Row],[Total Pasos Vehiculares a Nivel]]</f>
        <v>44</v>
      </c>
      <c r="AD257" s="217">
        <f t="shared" si="55"/>
        <v>72</v>
      </c>
      <c r="AE257" s="59">
        <v>1</v>
      </c>
      <c r="AF257" s="59">
        <v>8</v>
      </c>
      <c r="AG257" s="59">
        <v>55</v>
      </c>
      <c r="AH257" s="217">
        <f t="shared" si="72"/>
        <v>64</v>
      </c>
      <c r="AI257" s="62">
        <v>51.92</v>
      </c>
      <c r="AJ257" s="62">
        <v>2.4</v>
      </c>
      <c r="AK257" s="62">
        <v>0</v>
      </c>
      <c r="AL257" s="224">
        <f t="shared" si="57"/>
        <v>54.32</v>
      </c>
      <c r="AM257" s="59">
        <v>3</v>
      </c>
      <c r="AN257" s="59">
        <v>21</v>
      </c>
      <c r="AO257" s="59">
        <v>0</v>
      </c>
      <c r="AP257" s="230">
        <f t="shared" si="73"/>
        <v>24</v>
      </c>
      <c r="AQ257" s="59">
        <v>0</v>
      </c>
      <c r="AR257" s="59">
        <v>0</v>
      </c>
      <c r="AS257" s="59">
        <v>0</v>
      </c>
      <c r="AT257" s="230">
        <f t="shared" si="74"/>
        <v>0</v>
      </c>
      <c r="AU257" s="59">
        <v>12</v>
      </c>
      <c r="AV257" s="59">
        <v>0</v>
      </c>
      <c r="AW257" s="59">
        <v>0</v>
      </c>
      <c r="AX257" s="230">
        <f t="shared" si="75"/>
        <v>12</v>
      </c>
      <c r="AY257" s="59">
        <v>73</v>
      </c>
      <c r="AZ257" s="59">
        <v>47</v>
      </c>
      <c r="BA257" s="59">
        <v>0</v>
      </c>
      <c r="BB257" s="59">
        <v>0</v>
      </c>
      <c r="BC257" s="230">
        <f>SUM(AY257:BB257)</f>
        <v>120</v>
      </c>
      <c r="BD257" s="380">
        <v>14</v>
      </c>
      <c r="BE257" s="59">
        <v>1</v>
      </c>
      <c r="BF257" s="59">
        <v>36</v>
      </c>
      <c r="BG257" s="239">
        <v>1000</v>
      </c>
    </row>
    <row r="258" spans="1:59">
      <c r="A258" s="59">
        <v>2014</v>
      </c>
      <c r="B258" s="59" t="s">
        <v>65</v>
      </c>
      <c r="C258" s="62">
        <v>2.0699999999999998</v>
      </c>
      <c r="D258" s="62">
        <v>52.25</v>
      </c>
      <c r="E258" s="62">
        <v>0</v>
      </c>
      <c r="F258" s="62">
        <v>0</v>
      </c>
      <c r="G258" s="207">
        <f t="shared" si="58"/>
        <v>54.32</v>
      </c>
      <c r="H258" s="207">
        <v>54.32</v>
      </c>
      <c r="I258" s="62">
        <v>51.944000000000003</v>
      </c>
      <c r="J258" s="62">
        <v>106.57</v>
      </c>
      <c r="K258" s="62">
        <v>26.26</v>
      </c>
      <c r="L258" s="62">
        <v>0</v>
      </c>
      <c r="M258" s="62">
        <v>0</v>
      </c>
      <c r="N258" s="192">
        <f>+BN_InfraMR[[#This Row],[A.03.1 -  Longitud de Vías de Explotación No Electrificadas Troncales y Ramales (vía principal) (km)]]+BN_InfraMR[[#This Row],[A.04.1 -  Longitud de Vías de Explotación Electrificadas Troncales y Ramales (vía principal) (km)]]</f>
        <v>106.57</v>
      </c>
      <c r="O258" s="207">
        <v>106.57</v>
      </c>
      <c r="P258" s="59">
        <v>15</v>
      </c>
      <c r="Q258" s="59">
        <v>7</v>
      </c>
      <c r="R258" s="59">
        <v>0</v>
      </c>
      <c r="S258" s="211">
        <f t="shared" ref="S258:S321" si="76">SUM(P258:R258)</f>
        <v>22</v>
      </c>
      <c r="T258" s="211">
        <v>22</v>
      </c>
      <c r="U258" s="59">
        <v>0</v>
      </c>
      <c r="V258" s="59">
        <v>41</v>
      </c>
      <c r="W258" s="59">
        <v>0</v>
      </c>
      <c r="X258" s="59">
        <v>3</v>
      </c>
      <c r="Y258" s="59">
        <v>0</v>
      </c>
      <c r="Z258" s="217">
        <f t="shared" ref="Z258:Z321" si="77">SUM(U258:Y258)</f>
        <v>44</v>
      </c>
      <c r="AA258" s="59">
        <v>19</v>
      </c>
      <c r="AB258" s="59">
        <v>9</v>
      </c>
      <c r="AC258" s="59">
        <f>+BN_InfraMR[[#This Row],[Total Pasos Vehiculares a Nivel]]</f>
        <v>44</v>
      </c>
      <c r="AD258" s="217">
        <f t="shared" ref="AD258:AD321" si="78">SUM(AA258:AC258)</f>
        <v>72</v>
      </c>
      <c r="AE258" s="59">
        <v>1</v>
      </c>
      <c r="AF258" s="59">
        <v>8</v>
      </c>
      <c r="AG258" s="59">
        <v>55</v>
      </c>
      <c r="AH258" s="217">
        <f t="shared" si="72"/>
        <v>64</v>
      </c>
      <c r="AI258" s="62">
        <v>51.92</v>
      </c>
      <c r="AJ258" s="62">
        <v>2.4</v>
      </c>
      <c r="AK258" s="62">
        <v>0</v>
      </c>
      <c r="AL258" s="224">
        <f t="shared" ref="AL258:AL321" si="79">SUM(AI258:AK258)</f>
        <v>54.32</v>
      </c>
      <c r="AM258" s="59">
        <v>3</v>
      </c>
      <c r="AN258" s="59">
        <v>21</v>
      </c>
      <c r="AO258" s="59">
        <v>0</v>
      </c>
      <c r="AP258" s="230">
        <f t="shared" si="73"/>
        <v>24</v>
      </c>
      <c r="AQ258" s="59">
        <v>0</v>
      </c>
      <c r="AR258" s="59">
        <v>0</v>
      </c>
      <c r="AS258" s="59">
        <v>0</v>
      </c>
      <c r="AT258" s="230">
        <f t="shared" si="74"/>
        <v>0</v>
      </c>
      <c r="AU258" s="59">
        <v>12</v>
      </c>
      <c r="AV258" s="59">
        <v>0</v>
      </c>
      <c r="AW258" s="59">
        <v>0</v>
      </c>
      <c r="AX258" s="230">
        <f t="shared" si="75"/>
        <v>12</v>
      </c>
      <c r="AY258" s="59">
        <v>73</v>
      </c>
      <c r="AZ258" s="59">
        <v>47</v>
      </c>
      <c r="BA258" s="59">
        <v>0</v>
      </c>
      <c r="BB258" s="59">
        <v>0</v>
      </c>
      <c r="BC258" s="230">
        <f>SUM(AY258:BB258)</f>
        <v>120</v>
      </c>
      <c r="BD258" s="380">
        <v>14</v>
      </c>
      <c r="BE258" s="59">
        <v>1</v>
      </c>
      <c r="BF258" s="59">
        <v>36</v>
      </c>
      <c r="BG258" s="239">
        <v>1000</v>
      </c>
    </row>
    <row r="259" spans="1:59">
      <c r="A259" s="59">
        <v>2014</v>
      </c>
      <c r="B259" s="59" t="s">
        <v>66</v>
      </c>
      <c r="C259" s="62">
        <v>2.0699999999999998</v>
      </c>
      <c r="D259" s="62">
        <v>52.25</v>
      </c>
      <c r="E259" s="62">
        <v>0</v>
      </c>
      <c r="F259" s="62">
        <v>0</v>
      </c>
      <c r="G259" s="207">
        <f t="shared" ref="G259:G322" si="80">SUM(C259:F259)</f>
        <v>54.32</v>
      </c>
      <c r="H259" s="207">
        <v>54.32</v>
      </c>
      <c r="I259" s="62">
        <v>51.944000000000003</v>
      </c>
      <c r="J259" s="62">
        <v>106.57</v>
      </c>
      <c r="K259" s="62">
        <v>26.26</v>
      </c>
      <c r="L259" s="62">
        <v>0</v>
      </c>
      <c r="M259" s="62">
        <v>0</v>
      </c>
      <c r="N259" s="192">
        <f>+BN_InfraMR[[#This Row],[A.03.1 -  Longitud de Vías de Explotación No Electrificadas Troncales y Ramales (vía principal) (km)]]+BN_InfraMR[[#This Row],[A.04.1 -  Longitud de Vías de Explotación Electrificadas Troncales y Ramales (vía principal) (km)]]</f>
        <v>106.57</v>
      </c>
      <c r="O259" s="207">
        <v>106.57</v>
      </c>
      <c r="P259" s="59">
        <v>15</v>
      </c>
      <c r="Q259" s="59">
        <v>7</v>
      </c>
      <c r="R259" s="59">
        <v>0</v>
      </c>
      <c r="S259" s="211">
        <f t="shared" si="76"/>
        <v>22</v>
      </c>
      <c r="T259" s="211">
        <v>22</v>
      </c>
      <c r="U259" s="59">
        <v>0</v>
      </c>
      <c r="V259" s="59">
        <v>41</v>
      </c>
      <c r="W259" s="59">
        <v>0</v>
      </c>
      <c r="X259" s="59">
        <v>3</v>
      </c>
      <c r="Y259" s="59">
        <v>0</v>
      </c>
      <c r="Z259" s="217">
        <f t="shared" si="77"/>
        <v>44</v>
      </c>
      <c r="AA259" s="59">
        <v>19</v>
      </c>
      <c r="AB259" s="59">
        <v>9</v>
      </c>
      <c r="AC259" s="59">
        <f>+BN_InfraMR[[#This Row],[Total Pasos Vehiculares a Nivel]]</f>
        <v>44</v>
      </c>
      <c r="AD259" s="217">
        <f t="shared" si="78"/>
        <v>72</v>
      </c>
      <c r="AE259" s="59">
        <v>1</v>
      </c>
      <c r="AF259" s="59">
        <v>8</v>
      </c>
      <c r="AG259" s="59">
        <v>55</v>
      </c>
      <c r="AH259" s="217">
        <f t="shared" si="72"/>
        <v>64</v>
      </c>
      <c r="AI259" s="62">
        <v>51.92</v>
      </c>
      <c r="AJ259" s="62">
        <v>2.4</v>
      </c>
      <c r="AK259" s="62">
        <v>0</v>
      </c>
      <c r="AL259" s="224">
        <f t="shared" si="79"/>
        <v>54.32</v>
      </c>
      <c r="AM259" s="59">
        <v>3</v>
      </c>
      <c r="AN259" s="59">
        <v>21</v>
      </c>
      <c r="AO259" s="59">
        <v>0</v>
      </c>
      <c r="AP259" s="230">
        <f t="shared" si="73"/>
        <v>24</v>
      </c>
      <c r="AQ259" s="59">
        <v>0</v>
      </c>
      <c r="AR259" s="59">
        <v>0</v>
      </c>
      <c r="AS259" s="59">
        <v>0</v>
      </c>
      <c r="AT259" s="230">
        <f t="shared" si="74"/>
        <v>0</v>
      </c>
      <c r="AU259" s="59">
        <v>12</v>
      </c>
      <c r="AV259" s="59">
        <v>0</v>
      </c>
      <c r="AW259" s="59">
        <v>0</v>
      </c>
      <c r="AX259" s="230">
        <f t="shared" si="75"/>
        <v>12</v>
      </c>
      <c r="AY259" s="59">
        <v>73</v>
      </c>
      <c r="AZ259" s="59">
        <v>47</v>
      </c>
      <c r="BA259" s="59">
        <v>0</v>
      </c>
      <c r="BB259" s="59">
        <v>0</v>
      </c>
      <c r="BC259" s="230">
        <f>SUM(AY259:BB259)</f>
        <v>120</v>
      </c>
      <c r="BD259" s="380">
        <v>14</v>
      </c>
      <c r="BE259" s="59">
        <v>1</v>
      </c>
      <c r="BF259" s="59">
        <v>36</v>
      </c>
      <c r="BG259" s="239">
        <v>1000</v>
      </c>
    </row>
    <row r="260" spans="1:59">
      <c r="A260" s="59">
        <v>2014</v>
      </c>
      <c r="B260" s="59" t="s">
        <v>67</v>
      </c>
      <c r="C260" s="62">
        <v>2.0699999999999998</v>
      </c>
      <c r="D260" s="62">
        <v>52.25</v>
      </c>
      <c r="E260" s="62">
        <v>0</v>
      </c>
      <c r="F260" s="62">
        <v>0</v>
      </c>
      <c r="G260" s="207">
        <f t="shared" si="80"/>
        <v>54.32</v>
      </c>
      <c r="H260" s="207">
        <v>54.32</v>
      </c>
      <c r="I260" s="62">
        <v>51.944000000000003</v>
      </c>
      <c r="J260" s="62">
        <v>106.57</v>
      </c>
      <c r="K260" s="62">
        <v>26.26</v>
      </c>
      <c r="L260" s="62">
        <v>0</v>
      </c>
      <c r="M260" s="62">
        <v>0</v>
      </c>
      <c r="N260" s="192">
        <f>+BN_InfraMR[[#This Row],[A.03.1 -  Longitud de Vías de Explotación No Electrificadas Troncales y Ramales (vía principal) (km)]]+BN_InfraMR[[#This Row],[A.04.1 -  Longitud de Vías de Explotación Electrificadas Troncales y Ramales (vía principal) (km)]]</f>
        <v>106.57</v>
      </c>
      <c r="O260" s="207">
        <v>106.57</v>
      </c>
      <c r="P260" s="59">
        <v>15</v>
      </c>
      <c r="Q260" s="59">
        <v>7</v>
      </c>
      <c r="R260" s="59">
        <v>0</v>
      </c>
      <c r="S260" s="211">
        <f t="shared" si="76"/>
        <v>22</v>
      </c>
      <c r="T260" s="211">
        <v>22</v>
      </c>
      <c r="U260" s="59">
        <v>0</v>
      </c>
      <c r="V260" s="59">
        <v>41</v>
      </c>
      <c r="W260" s="59">
        <v>0</v>
      </c>
      <c r="X260" s="59">
        <v>3</v>
      </c>
      <c r="Y260" s="59">
        <v>0</v>
      </c>
      <c r="Z260" s="217">
        <f t="shared" si="77"/>
        <v>44</v>
      </c>
      <c r="AA260" s="59">
        <v>19</v>
      </c>
      <c r="AB260" s="59">
        <v>9</v>
      </c>
      <c r="AC260" s="59">
        <f>+BN_InfraMR[[#This Row],[Total Pasos Vehiculares a Nivel]]</f>
        <v>44</v>
      </c>
      <c r="AD260" s="217">
        <f t="shared" si="78"/>
        <v>72</v>
      </c>
      <c r="AE260" s="59">
        <v>1</v>
      </c>
      <c r="AF260" s="59">
        <v>8</v>
      </c>
      <c r="AG260" s="59">
        <v>55</v>
      </c>
      <c r="AH260" s="217">
        <f t="shared" si="72"/>
        <v>64</v>
      </c>
      <c r="AI260" s="62">
        <v>51.92</v>
      </c>
      <c r="AJ260" s="62">
        <v>2.4</v>
      </c>
      <c r="AK260" s="62">
        <v>0</v>
      </c>
      <c r="AL260" s="224">
        <f t="shared" si="79"/>
        <v>54.32</v>
      </c>
      <c r="AM260" s="59">
        <v>3</v>
      </c>
      <c r="AN260" s="59">
        <v>21</v>
      </c>
      <c r="AO260" s="59">
        <v>0</v>
      </c>
      <c r="AP260" s="230">
        <f t="shared" si="73"/>
        <v>24</v>
      </c>
      <c r="AQ260" s="59">
        <v>0</v>
      </c>
      <c r="AR260" s="59">
        <v>0</v>
      </c>
      <c r="AS260" s="59">
        <v>0</v>
      </c>
      <c r="AT260" s="230">
        <f t="shared" si="74"/>
        <v>0</v>
      </c>
      <c r="AU260" s="59">
        <v>12</v>
      </c>
      <c r="AV260" s="59">
        <v>0</v>
      </c>
      <c r="AW260" s="59">
        <v>0</v>
      </c>
      <c r="AX260" s="230">
        <f t="shared" si="75"/>
        <v>12</v>
      </c>
      <c r="AY260" s="59">
        <v>73</v>
      </c>
      <c r="AZ260" s="59">
        <v>47</v>
      </c>
      <c r="BA260" s="59">
        <v>0</v>
      </c>
      <c r="BB260" s="59">
        <v>0</v>
      </c>
      <c r="BC260" s="230">
        <f>SUM(AY260:BB260)</f>
        <v>120</v>
      </c>
      <c r="BD260" s="380">
        <v>14</v>
      </c>
      <c r="BE260" s="59">
        <v>1</v>
      </c>
      <c r="BF260" s="59">
        <v>36</v>
      </c>
      <c r="BG260" s="239">
        <v>1000</v>
      </c>
    </row>
    <row r="261" spans="1:59">
      <c r="A261" s="59">
        <v>2014</v>
      </c>
      <c r="B261" s="59" t="s">
        <v>68</v>
      </c>
      <c r="C261" s="62">
        <v>2.0699999999999998</v>
      </c>
      <c r="D261" s="62">
        <v>52.25</v>
      </c>
      <c r="E261" s="62">
        <v>0</v>
      </c>
      <c r="F261" s="62">
        <v>0</v>
      </c>
      <c r="G261" s="207">
        <f t="shared" si="80"/>
        <v>54.32</v>
      </c>
      <c r="H261" s="207">
        <v>54.32</v>
      </c>
      <c r="I261" s="62">
        <v>51.944000000000003</v>
      </c>
      <c r="J261" s="62">
        <v>106.57</v>
      </c>
      <c r="K261" s="62">
        <v>26.26</v>
      </c>
      <c r="L261" s="62">
        <v>0</v>
      </c>
      <c r="M261" s="62">
        <v>0</v>
      </c>
      <c r="N261" s="192">
        <f>+BN_InfraMR[[#This Row],[A.03.1 -  Longitud de Vías de Explotación No Electrificadas Troncales y Ramales (vía principal) (km)]]+BN_InfraMR[[#This Row],[A.04.1 -  Longitud de Vías de Explotación Electrificadas Troncales y Ramales (vía principal) (km)]]</f>
        <v>106.57</v>
      </c>
      <c r="O261" s="207">
        <v>106.57</v>
      </c>
      <c r="P261" s="59">
        <v>15</v>
      </c>
      <c r="Q261" s="59">
        <v>7</v>
      </c>
      <c r="R261" s="59">
        <v>0</v>
      </c>
      <c r="S261" s="211">
        <f t="shared" si="76"/>
        <v>22</v>
      </c>
      <c r="T261" s="211">
        <v>22</v>
      </c>
      <c r="U261" s="59">
        <v>0</v>
      </c>
      <c r="V261" s="59">
        <v>41</v>
      </c>
      <c r="W261" s="59">
        <v>0</v>
      </c>
      <c r="X261" s="59">
        <v>3</v>
      </c>
      <c r="Y261" s="59">
        <v>0</v>
      </c>
      <c r="Z261" s="217">
        <f t="shared" si="77"/>
        <v>44</v>
      </c>
      <c r="AA261" s="59">
        <v>19</v>
      </c>
      <c r="AB261" s="59">
        <v>9</v>
      </c>
      <c r="AC261" s="59">
        <f>+BN_InfraMR[[#This Row],[Total Pasos Vehiculares a Nivel]]</f>
        <v>44</v>
      </c>
      <c r="AD261" s="217">
        <f t="shared" si="78"/>
        <v>72</v>
      </c>
      <c r="AE261" s="59">
        <v>1</v>
      </c>
      <c r="AF261" s="59">
        <v>8</v>
      </c>
      <c r="AG261" s="59">
        <v>55</v>
      </c>
      <c r="AH261" s="217">
        <f t="shared" si="72"/>
        <v>64</v>
      </c>
      <c r="AI261" s="62">
        <v>51.92</v>
      </c>
      <c r="AJ261" s="62">
        <v>2.4</v>
      </c>
      <c r="AK261" s="62">
        <v>0</v>
      </c>
      <c r="AL261" s="224">
        <f t="shared" si="79"/>
        <v>54.32</v>
      </c>
      <c r="AM261" s="59">
        <v>3</v>
      </c>
      <c r="AN261" s="59">
        <v>21</v>
      </c>
      <c r="AO261" s="59">
        <v>0</v>
      </c>
      <c r="AP261" s="230">
        <f t="shared" si="73"/>
        <v>24</v>
      </c>
      <c r="AQ261" s="59">
        <v>0</v>
      </c>
      <c r="AR261" s="59">
        <v>0</v>
      </c>
      <c r="AS261" s="59">
        <v>0</v>
      </c>
      <c r="AT261" s="230">
        <f t="shared" si="74"/>
        <v>0</v>
      </c>
      <c r="AU261" s="59">
        <v>12</v>
      </c>
      <c r="AV261" s="59">
        <v>0</v>
      </c>
      <c r="AW261" s="59">
        <v>0</v>
      </c>
      <c r="AX261" s="230">
        <f t="shared" si="75"/>
        <v>12</v>
      </c>
      <c r="AY261" s="59">
        <v>73</v>
      </c>
      <c r="AZ261" s="59">
        <v>47</v>
      </c>
      <c r="BA261" s="59">
        <v>0</v>
      </c>
      <c r="BB261" s="59">
        <v>0</v>
      </c>
      <c r="BC261" s="230">
        <f>SUM(AY261:BB261)</f>
        <v>120</v>
      </c>
      <c r="BD261" s="380">
        <v>14</v>
      </c>
      <c r="BE261" s="59">
        <v>1</v>
      </c>
      <c r="BF261" s="59">
        <v>36</v>
      </c>
      <c r="BG261" s="239">
        <v>1000</v>
      </c>
    </row>
    <row r="262" spans="1:59">
      <c r="A262" s="59">
        <v>2014</v>
      </c>
      <c r="B262" s="59" t="s">
        <v>69</v>
      </c>
      <c r="C262" s="62">
        <v>2.0699999999999998</v>
      </c>
      <c r="D262" s="62">
        <v>52.25</v>
      </c>
      <c r="E262" s="62">
        <v>0</v>
      </c>
      <c r="F262" s="62">
        <v>0</v>
      </c>
      <c r="G262" s="207">
        <f t="shared" si="80"/>
        <v>54.32</v>
      </c>
      <c r="H262" s="207">
        <v>54.32</v>
      </c>
      <c r="I262" s="62">
        <v>51.944000000000003</v>
      </c>
      <c r="J262" s="62">
        <v>106.57</v>
      </c>
      <c r="K262" s="62">
        <v>26.26</v>
      </c>
      <c r="L262" s="62">
        <v>0</v>
      </c>
      <c r="M262" s="62">
        <v>0</v>
      </c>
      <c r="N262" s="192">
        <f>+BN_InfraMR[[#This Row],[A.03.1 -  Longitud de Vías de Explotación No Electrificadas Troncales y Ramales (vía principal) (km)]]+BN_InfraMR[[#This Row],[A.04.1 -  Longitud de Vías de Explotación Electrificadas Troncales y Ramales (vía principal) (km)]]</f>
        <v>106.57</v>
      </c>
      <c r="O262" s="207">
        <v>106.57</v>
      </c>
      <c r="P262" s="59">
        <v>15</v>
      </c>
      <c r="Q262" s="59">
        <v>7</v>
      </c>
      <c r="R262" s="59">
        <v>0</v>
      </c>
      <c r="S262" s="211">
        <f t="shared" si="76"/>
        <v>22</v>
      </c>
      <c r="T262" s="211">
        <v>22</v>
      </c>
      <c r="U262" s="59">
        <v>0</v>
      </c>
      <c r="V262" s="59">
        <v>41</v>
      </c>
      <c r="W262" s="59">
        <v>0</v>
      </c>
      <c r="X262" s="59">
        <v>3</v>
      </c>
      <c r="Y262" s="59">
        <v>0</v>
      </c>
      <c r="Z262" s="217">
        <f t="shared" si="77"/>
        <v>44</v>
      </c>
      <c r="AA262" s="59">
        <v>19</v>
      </c>
      <c r="AB262" s="59">
        <v>9</v>
      </c>
      <c r="AC262" s="59">
        <f>+BN_InfraMR[[#This Row],[Total Pasos Vehiculares a Nivel]]</f>
        <v>44</v>
      </c>
      <c r="AD262" s="217">
        <f t="shared" si="78"/>
        <v>72</v>
      </c>
      <c r="AE262" s="59">
        <v>1</v>
      </c>
      <c r="AF262" s="59">
        <v>8</v>
      </c>
      <c r="AG262" s="59">
        <v>55</v>
      </c>
      <c r="AH262" s="217">
        <f t="shared" si="72"/>
        <v>64</v>
      </c>
      <c r="AI262" s="62">
        <v>51.92</v>
      </c>
      <c r="AJ262" s="62">
        <v>2.4</v>
      </c>
      <c r="AK262" s="62">
        <v>0</v>
      </c>
      <c r="AL262" s="224">
        <f t="shared" si="79"/>
        <v>54.32</v>
      </c>
      <c r="AM262" s="59">
        <v>3</v>
      </c>
      <c r="AN262" s="59">
        <v>21</v>
      </c>
      <c r="AO262" s="59">
        <v>0</v>
      </c>
      <c r="AP262" s="230">
        <f t="shared" si="73"/>
        <v>24</v>
      </c>
      <c r="AQ262" s="59">
        <v>0</v>
      </c>
      <c r="AR262" s="59">
        <v>0</v>
      </c>
      <c r="AS262" s="59">
        <v>0</v>
      </c>
      <c r="AT262" s="230">
        <f t="shared" si="74"/>
        <v>0</v>
      </c>
      <c r="AU262" s="59">
        <v>12</v>
      </c>
      <c r="AV262" s="59">
        <v>0</v>
      </c>
      <c r="AW262" s="59">
        <v>0</v>
      </c>
      <c r="AX262" s="230">
        <f t="shared" si="75"/>
        <v>12</v>
      </c>
      <c r="AY262" s="59">
        <v>73</v>
      </c>
      <c r="AZ262" s="59">
        <v>47</v>
      </c>
      <c r="BA262" s="59">
        <v>0</v>
      </c>
      <c r="BB262" s="59">
        <v>0</v>
      </c>
      <c r="BC262" s="230">
        <f>SUM(AY262:BB262)</f>
        <v>120</v>
      </c>
      <c r="BD262" s="380">
        <v>14</v>
      </c>
      <c r="BE262" s="59">
        <v>1</v>
      </c>
      <c r="BF262" s="59">
        <v>36</v>
      </c>
      <c r="BG262" s="239">
        <v>1000</v>
      </c>
    </row>
    <row r="263" spans="1:59">
      <c r="A263" s="59">
        <v>2014</v>
      </c>
      <c r="B263" s="59" t="s">
        <v>70</v>
      </c>
      <c r="C263" s="62">
        <v>2.0699999999999998</v>
      </c>
      <c r="D263" s="62">
        <v>52.25</v>
      </c>
      <c r="E263" s="62">
        <v>0</v>
      </c>
      <c r="F263" s="62">
        <v>0</v>
      </c>
      <c r="G263" s="207">
        <f t="shared" si="80"/>
        <v>54.32</v>
      </c>
      <c r="H263" s="207">
        <v>54.32</v>
      </c>
      <c r="I263" s="62">
        <v>51.944000000000003</v>
      </c>
      <c r="J263" s="62">
        <v>106.57</v>
      </c>
      <c r="K263" s="62">
        <v>26.26</v>
      </c>
      <c r="L263" s="62">
        <v>0</v>
      </c>
      <c r="M263" s="62">
        <v>0</v>
      </c>
      <c r="N263" s="192">
        <f>+BN_InfraMR[[#This Row],[A.03.1 -  Longitud de Vías de Explotación No Electrificadas Troncales y Ramales (vía principal) (km)]]+BN_InfraMR[[#This Row],[A.04.1 -  Longitud de Vías de Explotación Electrificadas Troncales y Ramales (vía principal) (km)]]</f>
        <v>106.57</v>
      </c>
      <c r="O263" s="207">
        <v>106.57</v>
      </c>
      <c r="P263" s="59">
        <v>15</v>
      </c>
      <c r="Q263" s="59">
        <v>7</v>
      </c>
      <c r="R263" s="59">
        <v>0</v>
      </c>
      <c r="S263" s="211">
        <f t="shared" si="76"/>
        <v>22</v>
      </c>
      <c r="T263" s="211">
        <v>22</v>
      </c>
      <c r="U263" s="59">
        <v>0</v>
      </c>
      <c r="V263" s="59">
        <v>41</v>
      </c>
      <c r="W263" s="59">
        <v>0</v>
      </c>
      <c r="X263" s="59">
        <v>3</v>
      </c>
      <c r="Y263" s="59">
        <v>0</v>
      </c>
      <c r="Z263" s="217">
        <f t="shared" si="77"/>
        <v>44</v>
      </c>
      <c r="AA263" s="59">
        <v>19</v>
      </c>
      <c r="AB263" s="59">
        <v>9</v>
      </c>
      <c r="AC263" s="59">
        <f>+BN_InfraMR[[#This Row],[Total Pasos Vehiculares a Nivel]]</f>
        <v>44</v>
      </c>
      <c r="AD263" s="217">
        <f t="shared" si="78"/>
        <v>72</v>
      </c>
      <c r="AE263" s="59">
        <v>1</v>
      </c>
      <c r="AF263" s="59">
        <v>8</v>
      </c>
      <c r="AG263" s="59">
        <v>55</v>
      </c>
      <c r="AH263" s="217">
        <f t="shared" si="72"/>
        <v>64</v>
      </c>
      <c r="AI263" s="62">
        <v>51.92</v>
      </c>
      <c r="AJ263" s="62">
        <v>2.4</v>
      </c>
      <c r="AK263" s="62">
        <v>0</v>
      </c>
      <c r="AL263" s="224">
        <f t="shared" si="79"/>
        <v>54.32</v>
      </c>
      <c r="AM263" s="59">
        <v>3</v>
      </c>
      <c r="AN263" s="59">
        <v>21</v>
      </c>
      <c r="AO263" s="59">
        <v>0</v>
      </c>
      <c r="AP263" s="230">
        <f t="shared" si="73"/>
        <v>24</v>
      </c>
      <c r="AQ263" s="59">
        <v>0</v>
      </c>
      <c r="AR263" s="59">
        <v>0</v>
      </c>
      <c r="AS263" s="59">
        <v>0</v>
      </c>
      <c r="AT263" s="230">
        <f t="shared" si="74"/>
        <v>0</v>
      </c>
      <c r="AU263" s="59">
        <v>12</v>
      </c>
      <c r="AV263" s="59">
        <v>0</v>
      </c>
      <c r="AW263" s="59">
        <v>0</v>
      </c>
      <c r="AX263" s="230">
        <f t="shared" si="75"/>
        <v>12</v>
      </c>
      <c r="AY263" s="59">
        <v>73</v>
      </c>
      <c r="AZ263" s="59">
        <v>47</v>
      </c>
      <c r="BA263" s="59">
        <v>0</v>
      </c>
      <c r="BB263" s="59">
        <v>0</v>
      </c>
      <c r="BC263" s="230">
        <f>SUM(AY263:BB263)</f>
        <v>120</v>
      </c>
      <c r="BD263" s="380">
        <v>14</v>
      </c>
      <c r="BE263" s="59">
        <v>1</v>
      </c>
      <c r="BF263" s="59">
        <v>36</v>
      </c>
      <c r="BG263" s="239">
        <v>1000</v>
      </c>
    </row>
    <row r="264" spans="1:59">
      <c r="A264" s="59">
        <v>2014</v>
      </c>
      <c r="B264" s="59" t="s">
        <v>71</v>
      </c>
      <c r="C264" s="62">
        <v>2.0699999999999998</v>
      </c>
      <c r="D264" s="62">
        <v>52.25</v>
      </c>
      <c r="E264" s="62">
        <v>0</v>
      </c>
      <c r="F264" s="62">
        <v>0</v>
      </c>
      <c r="G264" s="207">
        <f t="shared" si="80"/>
        <v>54.32</v>
      </c>
      <c r="H264" s="207">
        <v>54.32</v>
      </c>
      <c r="I264" s="62">
        <v>51.944000000000003</v>
      </c>
      <c r="J264" s="62">
        <v>106.57</v>
      </c>
      <c r="K264" s="62">
        <v>26.26</v>
      </c>
      <c r="L264" s="62">
        <v>0</v>
      </c>
      <c r="M264" s="62">
        <v>0</v>
      </c>
      <c r="N264" s="192">
        <f>+BN_InfraMR[[#This Row],[A.03.1 -  Longitud de Vías de Explotación No Electrificadas Troncales y Ramales (vía principal) (km)]]+BN_InfraMR[[#This Row],[A.04.1 -  Longitud de Vías de Explotación Electrificadas Troncales y Ramales (vía principal) (km)]]</f>
        <v>106.57</v>
      </c>
      <c r="O264" s="207">
        <v>106.57</v>
      </c>
      <c r="P264" s="59">
        <v>15</v>
      </c>
      <c r="Q264" s="59">
        <v>7</v>
      </c>
      <c r="R264" s="59">
        <v>0</v>
      </c>
      <c r="S264" s="211">
        <f t="shared" si="76"/>
        <v>22</v>
      </c>
      <c r="T264" s="211">
        <v>22</v>
      </c>
      <c r="U264" s="59">
        <v>0</v>
      </c>
      <c r="V264" s="59">
        <v>41</v>
      </c>
      <c r="W264" s="59">
        <v>0</v>
      </c>
      <c r="X264" s="59">
        <v>3</v>
      </c>
      <c r="Y264" s="59">
        <v>0</v>
      </c>
      <c r="Z264" s="217">
        <f t="shared" si="77"/>
        <v>44</v>
      </c>
      <c r="AA264" s="59">
        <v>19</v>
      </c>
      <c r="AB264" s="59">
        <v>9</v>
      </c>
      <c r="AC264" s="59">
        <f>+BN_InfraMR[[#This Row],[Total Pasos Vehiculares a Nivel]]</f>
        <v>44</v>
      </c>
      <c r="AD264" s="217">
        <f t="shared" si="78"/>
        <v>72</v>
      </c>
      <c r="AE264" s="59">
        <v>1</v>
      </c>
      <c r="AF264" s="59">
        <v>8</v>
      </c>
      <c r="AG264" s="59">
        <v>55</v>
      </c>
      <c r="AH264" s="217">
        <f t="shared" si="72"/>
        <v>64</v>
      </c>
      <c r="AI264" s="62">
        <v>51.92</v>
      </c>
      <c r="AJ264" s="62">
        <v>2.4</v>
      </c>
      <c r="AK264" s="62">
        <v>0</v>
      </c>
      <c r="AL264" s="224">
        <f t="shared" si="79"/>
        <v>54.32</v>
      </c>
      <c r="AM264" s="59">
        <v>3</v>
      </c>
      <c r="AN264" s="59">
        <v>21</v>
      </c>
      <c r="AO264" s="59">
        <v>0</v>
      </c>
      <c r="AP264" s="230">
        <f t="shared" si="73"/>
        <v>24</v>
      </c>
      <c r="AQ264" s="59">
        <v>0</v>
      </c>
      <c r="AR264" s="59">
        <v>0</v>
      </c>
      <c r="AS264" s="59">
        <v>0</v>
      </c>
      <c r="AT264" s="230">
        <f t="shared" si="74"/>
        <v>0</v>
      </c>
      <c r="AU264" s="59">
        <v>12</v>
      </c>
      <c r="AV264" s="59">
        <v>0</v>
      </c>
      <c r="AW264" s="59">
        <v>0</v>
      </c>
      <c r="AX264" s="230">
        <f t="shared" si="75"/>
        <v>12</v>
      </c>
      <c r="AY264" s="59">
        <v>73</v>
      </c>
      <c r="AZ264" s="59">
        <v>47</v>
      </c>
      <c r="BA264" s="59">
        <v>0</v>
      </c>
      <c r="BB264" s="59">
        <v>0</v>
      </c>
      <c r="BC264" s="230">
        <f>SUM(AY264:BB264)</f>
        <v>120</v>
      </c>
      <c r="BD264" s="380">
        <v>14</v>
      </c>
      <c r="BE264" s="59">
        <v>1</v>
      </c>
      <c r="BF264" s="59">
        <v>36</v>
      </c>
      <c r="BG264" s="239">
        <v>1000</v>
      </c>
    </row>
    <row r="265" spans="1:59">
      <c r="A265" s="59">
        <v>2014</v>
      </c>
      <c r="B265" s="59" t="s">
        <v>72</v>
      </c>
      <c r="C265" s="62">
        <v>2.0699999999999998</v>
      </c>
      <c r="D265" s="62">
        <v>52.25</v>
      </c>
      <c r="E265" s="62">
        <v>0</v>
      </c>
      <c r="F265" s="62">
        <v>0</v>
      </c>
      <c r="G265" s="207">
        <f t="shared" si="80"/>
        <v>54.32</v>
      </c>
      <c r="H265" s="207">
        <v>54.32</v>
      </c>
      <c r="I265" s="62">
        <v>51.944000000000003</v>
      </c>
      <c r="J265" s="62">
        <v>106.57</v>
      </c>
      <c r="K265" s="62">
        <v>26.26</v>
      </c>
      <c r="L265" s="62">
        <v>0</v>
      </c>
      <c r="M265" s="62">
        <v>0</v>
      </c>
      <c r="N265" s="192">
        <f>+BN_InfraMR[[#This Row],[A.03.1 -  Longitud de Vías de Explotación No Electrificadas Troncales y Ramales (vía principal) (km)]]+BN_InfraMR[[#This Row],[A.04.1 -  Longitud de Vías de Explotación Electrificadas Troncales y Ramales (vía principal) (km)]]</f>
        <v>106.57</v>
      </c>
      <c r="O265" s="207">
        <v>106.57</v>
      </c>
      <c r="P265" s="59">
        <v>15</v>
      </c>
      <c r="Q265" s="59">
        <v>7</v>
      </c>
      <c r="R265" s="59">
        <v>0</v>
      </c>
      <c r="S265" s="211">
        <f t="shared" si="76"/>
        <v>22</v>
      </c>
      <c r="T265" s="211">
        <v>22</v>
      </c>
      <c r="U265" s="59">
        <v>0</v>
      </c>
      <c r="V265" s="59">
        <v>41</v>
      </c>
      <c r="W265" s="59">
        <v>0</v>
      </c>
      <c r="X265" s="59">
        <v>3</v>
      </c>
      <c r="Y265" s="59">
        <v>0</v>
      </c>
      <c r="Z265" s="217">
        <f t="shared" si="77"/>
        <v>44</v>
      </c>
      <c r="AA265" s="59">
        <v>19</v>
      </c>
      <c r="AB265" s="59">
        <v>9</v>
      </c>
      <c r="AC265" s="59">
        <f>+BN_InfraMR[[#This Row],[Total Pasos Vehiculares a Nivel]]</f>
        <v>44</v>
      </c>
      <c r="AD265" s="217">
        <f t="shared" si="78"/>
        <v>72</v>
      </c>
      <c r="AE265" s="59">
        <v>1</v>
      </c>
      <c r="AF265" s="59">
        <v>8</v>
      </c>
      <c r="AG265" s="59">
        <v>55</v>
      </c>
      <c r="AH265" s="217">
        <f t="shared" si="72"/>
        <v>64</v>
      </c>
      <c r="AI265" s="62">
        <v>51.92</v>
      </c>
      <c r="AJ265" s="62">
        <v>2.4</v>
      </c>
      <c r="AK265" s="62">
        <v>0</v>
      </c>
      <c r="AL265" s="224">
        <f t="shared" si="79"/>
        <v>54.32</v>
      </c>
      <c r="AM265" s="59">
        <v>3</v>
      </c>
      <c r="AN265" s="59">
        <v>21</v>
      </c>
      <c r="AO265" s="59">
        <v>0</v>
      </c>
      <c r="AP265" s="230">
        <f t="shared" si="73"/>
        <v>24</v>
      </c>
      <c r="AQ265" s="59">
        <v>0</v>
      </c>
      <c r="AR265" s="59">
        <v>0</v>
      </c>
      <c r="AS265" s="59">
        <v>0</v>
      </c>
      <c r="AT265" s="230">
        <f t="shared" si="74"/>
        <v>0</v>
      </c>
      <c r="AU265" s="59">
        <v>12</v>
      </c>
      <c r="AV265" s="59">
        <v>0</v>
      </c>
      <c r="AW265" s="59">
        <v>0</v>
      </c>
      <c r="AX265" s="230">
        <f t="shared" si="75"/>
        <v>12</v>
      </c>
      <c r="AY265" s="59">
        <v>73</v>
      </c>
      <c r="AZ265" s="59">
        <v>47</v>
      </c>
      <c r="BA265" s="59">
        <v>0</v>
      </c>
      <c r="BB265" s="59">
        <v>0</v>
      </c>
      <c r="BC265" s="230">
        <f>SUM(AY265:BB265)</f>
        <v>120</v>
      </c>
      <c r="BD265" s="380">
        <v>14</v>
      </c>
      <c r="BE265" s="59">
        <v>1</v>
      </c>
      <c r="BF265" s="59">
        <v>36</v>
      </c>
      <c r="BG265" s="239">
        <v>1000</v>
      </c>
    </row>
    <row r="266" spans="1:59">
      <c r="A266" s="59">
        <v>2015</v>
      </c>
      <c r="B266" s="59" t="s">
        <v>61</v>
      </c>
      <c r="C266" s="62">
        <v>2.0699999999999998</v>
      </c>
      <c r="D266" s="62">
        <v>52.25</v>
      </c>
      <c r="E266" s="62">
        <v>0</v>
      </c>
      <c r="F266" s="62">
        <v>0</v>
      </c>
      <c r="G266" s="207">
        <f t="shared" si="80"/>
        <v>54.32</v>
      </c>
      <c r="H266" s="207">
        <v>54.32</v>
      </c>
      <c r="I266" s="62">
        <v>51.944000000000003</v>
      </c>
      <c r="J266" s="62">
        <v>106.57</v>
      </c>
      <c r="K266" s="62">
        <v>26.26</v>
      </c>
      <c r="L266" s="62">
        <v>0</v>
      </c>
      <c r="M266" s="62">
        <v>0</v>
      </c>
      <c r="N266" s="192">
        <f>+BN_InfraMR[[#This Row],[A.03.1 -  Longitud de Vías de Explotación No Electrificadas Troncales y Ramales (vía principal) (km)]]+BN_InfraMR[[#This Row],[A.04.1 -  Longitud de Vías de Explotación Electrificadas Troncales y Ramales (vía principal) (km)]]</f>
        <v>106.57</v>
      </c>
      <c r="O266" s="207">
        <v>106.57</v>
      </c>
      <c r="P266" s="59">
        <v>15</v>
      </c>
      <c r="Q266" s="59">
        <v>7</v>
      </c>
      <c r="R266" s="59">
        <v>0</v>
      </c>
      <c r="S266" s="211">
        <f t="shared" si="76"/>
        <v>22</v>
      </c>
      <c r="T266" s="211">
        <v>22</v>
      </c>
      <c r="U266" s="59">
        <v>0</v>
      </c>
      <c r="V266" s="59">
        <v>41</v>
      </c>
      <c r="W266" s="59">
        <v>0</v>
      </c>
      <c r="X266" s="59">
        <v>3</v>
      </c>
      <c r="Y266" s="59">
        <v>0</v>
      </c>
      <c r="Z266" s="217">
        <f t="shared" si="77"/>
        <v>44</v>
      </c>
      <c r="AA266" s="59">
        <v>20</v>
      </c>
      <c r="AB266" s="59">
        <v>9</v>
      </c>
      <c r="AC266" s="59">
        <f>+BN_InfraMR[[#This Row],[Total Pasos Vehiculares a Nivel]]</f>
        <v>44</v>
      </c>
      <c r="AD266" s="217">
        <f t="shared" si="78"/>
        <v>73</v>
      </c>
      <c r="AE266" s="59">
        <v>1</v>
      </c>
      <c r="AF266" s="59">
        <v>9</v>
      </c>
      <c r="AG266" s="59">
        <v>55</v>
      </c>
      <c r="AH266" s="217">
        <f t="shared" ref="AH266:AH321" si="81">SUM(AE266:AG266)</f>
        <v>65</v>
      </c>
      <c r="AI266" s="62">
        <v>51.92</v>
      </c>
      <c r="AJ266" s="62">
        <v>2.4</v>
      </c>
      <c r="AK266" s="62">
        <v>0</v>
      </c>
      <c r="AL266" s="224">
        <f t="shared" si="79"/>
        <v>54.32</v>
      </c>
      <c r="AM266" s="59">
        <v>3</v>
      </c>
      <c r="AN266" s="59">
        <v>21</v>
      </c>
      <c r="AO266" s="59">
        <v>0</v>
      </c>
      <c r="AP266" s="230">
        <f t="shared" si="73"/>
        <v>24</v>
      </c>
      <c r="AQ266" s="59">
        <v>0</v>
      </c>
      <c r="AR266" s="59">
        <v>0</v>
      </c>
      <c r="AS266" s="59">
        <v>0</v>
      </c>
      <c r="AT266" s="230">
        <f t="shared" si="74"/>
        <v>0</v>
      </c>
      <c r="AU266" s="59">
        <v>12</v>
      </c>
      <c r="AV266" s="59">
        <v>0</v>
      </c>
      <c r="AW266" s="59">
        <v>0</v>
      </c>
      <c r="AX266" s="230">
        <f t="shared" si="75"/>
        <v>12</v>
      </c>
      <c r="AY266" s="59">
        <v>73</v>
      </c>
      <c r="AZ266" s="59">
        <v>47</v>
      </c>
      <c r="BA266" s="59">
        <v>0</v>
      </c>
      <c r="BB266" s="59">
        <v>0</v>
      </c>
      <c r="BC266" s="230">
        <f>SUM(AY266:BB266)</f>
        <v>120</v>
      </c>
      <c r="BD266" s="380">
        <v>14</v>
      </c>
      <c r="BE266" s="59">
        <v>1</v>
      </c>
      <c r="BF266" s="59">
        <v>36</v>
      </c>
      <c r="BG266" s="239">
        <v>1000</v>
      </c>
    </row>
    <row r="267" spans="1:59">
      <c r="A267" s="59">
        <v>2015</v>
      </c>
      <c r="B267" s="59" t="s">
        <v>62</v>
      </c>
      <c r="C267" s="62">
        <v>2.0699999999999998</v>
      </c>
      <c r="D267" s="62">
        <v>52.25</v>
      </c>
      <c r="E267" s="62">
        <v>0</v>
      </c>
      <c r="F267" s="62">
        <v>0</v>
      </c>
      <c r="G267" s="207">
        <f t="shared" si="80"/>
        <v>54.32</v>
      </c>
      <c r="H267" s="207">
        <v>54.32</v>
      </c>
      <c r="I267" s="62">
        <v>51.944000000000003</v>
      </c>
      <c r="J267" s="62">
        <v>106.57</v>
      </c>
      <c r="K267" s="62">
        <v>26.26</v>
      </c>
      <c r="L267" s="62">
        <v>0</v>
      </c>
      <c r="M267" s="62">
        <v>0</v>
      </c>
      <c r="N267" s="192">
        <f>+BN_InfraMR[[#This Row],[A.03.1 -  Longitud de Vías de Explotación No Electrificadas Troncales y Ramales (vía principal) (km)]]+BN_InfraMR[[#This Row],[A.04.1 -  Longitud de Vías de Explotación Electrificadas Troncales y Ramales (vía principal) (km)]]</f>
        <v>106.57</v>
      </c>
      <c r="O267" s="207">
        <v>106.57</v>
      </c>
      <c r="P267" s="59">
        <v>15</v>
      </c>
      <c r="Q267" s="59">
        <v>7</v>
      </c>
      <c r="R267" s="59">
        <v>0</v>
      </c>
      <c r="S267" s="211">
        <f t="shared" si="76"/>
        <v>22</v>
      </c>
      <c r="T267" s="211">
        <v>22</v>
      </c>
      <c r="U267" s="59">
        <v>0</v>
      </c>
      <c r="V267" s="59">
        <v>41</v>
      </c>
      <c r="W267" s="59">
        <v>0</v>
      </c>
      <c r="X267" s="59">
        <v>3</v>
      </c>
      <c r="Y267" s="59">
        <v>0</v>
      </c>
      <c r="Z267" s="217">
        <f t="shared" si="77"/>
        <v>44</v>
      </c>
      <c r="AA267" s="59">
        <v>20</v>
      </c>
      <c r="AB267" s="59">
        <v>9</v>
      </c>
      <c r="AC267" s="59">
        <f>+BN_InfraMR[[#This Row],[Total Pasos Vehiculares a Nivel]]</f>
        <v>44</v>
      </c>
      <c r="AD267" s="217">
        <f t="shared" si="78"/>
        <v>73</v>
      </c>
      <c r="AE267" s="59">
        <v>1</v>
      </c>
      <c r="AF267" s="59">
        <v>9</v>
      </c>
      <c r="AG267" s="59">
        <v>55</v>
      </c>
      <c r="AH267" s="217">
        <f t="shared" si="81"/>
        <v>65</v>
      </c>
      <c r="AI267" s="62">
        <v>51.92</v>
      </c>
      <c r="AJ267" s="62">
        <v>2.4</v>
      </c>
      <c r="AK267" s="62">
        <v>0</v>
      </c>
      <c r="AL267" s="224">
        <f t="shared" si="79"/>
        <v>54.32</v>
      </c>
      <c r="AM267" s="59">
        <v>3</v>
      </c>
      <c r="AN267" s="59">
        <v>21</v>
      </c>
      <c r="AO267" s="59">
        <v>0</v>
      </c>
      <c r="AP267" s="230">
        <f t="shared" si="73"/>
        <v>24</v>
      </c>
      <c r="AQ267" s="59">
        <v>0</v>
      </c>
      <c r="AR267" s="59">
        <v>0</v>
      </c>
      <c r="AS267" s="59">
        <v>0</v>
      </c>
      <c r="AT267" s="230">
        <f t="shared" si="74"/>
        <v>0</v>
      </c>
      <c r="AU267" s="59">
        <v>12</v>
      </c>
      <c r="AV267" s="59">
        <v>0</v>
      </c>
      <c r="AW267" s="59">
        <v>0</v>
      </c>
      <c r="AX267" s="230">
        <f t="shared" si="75"/>
        <v>12</v>
      </c>
      <c r="AY267" s="59">
        <v>73</v>
      </c>
      <c r="AZ267" s="59">
        <v>47</v>
      </c>
      <c r="BA267" s="59">
        <v>0</v>
      </c>
      <c r="BB267" s="59">
        <v>0</v>
      </c>
      <c r="BC267" s="230">
        <f>SUM(AY267:BB267)</f>
        <v>120</v>
      </c>
      <c r="BD267" s="380">
        <v>14</v>
      </c>
      <c r="BE267" s="59">
        <v>1</v>
      </c>
      <c r="BF267" s="59">
        <v>36</v>
      </c>
      <c r="BG267" s="239">
        <v>1000</v>
      </c>
    </row>
    <row r="268" spans="1:59">
      <c r="A268" s="59">
        <v>2015</v>
      </c>
      <c r="B268" s="59" t="s">
        <v>63</v>
      </c>
      <c r="C268" s="62">
        <v>2.0699999999999998</v>
      </c>
      <c r="D268" s="62">
        <v>52.25</v>
      </c>
      <c r="E268" s="62">
        <v>0</v>
      </c>
      <c r="F268" s="62">
        <v>0</v>
      </c>
      <c r="G268" s="207">
        <f t="shared" si="80"/>
        <v>54.32</v>
      </c>
      <c r="H268" s="207">
        <v>54.32</v>
      </c>
      <c r="I268" s="62">
        <v>51.944000000000003</v>
      </c>
      <c r="J268" s="62">
        <v>106.57</v>
      </c>
      <c r="K268" s="62">
        <v>26.26</v>
      </c>
      <c r="L268" s="62">
        <v>0</v>
      </c>
      <c r="M268" s="62">
        <v>0</v>
      </c>
      <c r="N268" s="192">
        <f>+BN_InfraMR[[#This Row],[A.03.1 -  Longitud de Vías de Explotación No Electrificadas Troncales y Ramales (vía principal) (km)]]+BN_InfraMR[[#This Row],[A.04.1 -  Longitud de Vías de Explotación Electrificadas Troncales y Ramales (vía principal) (km)]]</f>
        <v>106.57</v>
      </c>
      <c r="O268" s="207">
        <v>106.57</v>
      </c>
      <c r="P268" s="59">
        <v>15</v>
      </c>
      <c r="Q268" s="59">
        <v>7</v>
      </c>
      <c r="R268" s="59">
        <v>0</v>
      </c>
      <c r="S268" s="211">
        <f t="shared" si="76"/>
        <v>22</v>
      </c>
      <c r="T268" s="211">
        <v>22</v>
      </c>
      <c r="U268" s="59">
        <v>0</v>
      </c>
      <c r="V268" s="59">
        <v>41</v>
      </c>
      <c r="W268" s="59">
        <v>0</v>
      </c>
      <c r="X268" s="59">
        <v>3</v>
      </c>
      <c r="Y268" s="59">
        <v>0</v>
      </c>
      <c r="Z268" s="217">
        <f t="shared" si="77"/>
        <v>44</v>
      </c>
      <c r="AA268" s="59">
        <v>20</v>
      </c>
      <c r="AB268" s="59">
        <v>9</v>
      </c>
      <c r="AC268" s="59">
        <f>+BN_InfraMR[[#This Row],[Total Pasos Vehiculares a Nivel]]</f>
        <v>44</v>
      </c>
      <c r="AD268" s="217">
        <f t="shared" si="78"/>
        <v>73</v>
      </c>
      <c r="AE268" s="59">
        <v>1</v>
      </c>
      <c r="AF268" s="59">
        <v>9</v>
      </c>
      <c r="AG268" s="59">
        <v>55</v>
      </c>
      <c r="AH268" s="217">
        <f t="shared" si="81"/>
        <v>65</v>
      </c>
      <c r="AI268" s="62">
        <v>51.92</v>
      </c>
      <c r="AJ268" s="62">
        <v>2.4</v>
      </c>
      <c r="AK268" s="62">
        <v>0</v>
      </c>
      <c r="AL268" s="224">
        <f t="shared" si="79"/>
        <v>54.32</v>
      </c>
      <c r="AM268" s="59">
        <v>3</v>
      </c>
      <c r="AN268" s="59">
        <v>21</v>
      </c>
      <c r="AO268" s="59">
        <v>0</v>
      </c>
      <c r="AP268" s="230">
        <f t="shared" si="73"/>
        <v>24</v>
      </c>
      <c r="AQ268" s="59">
        <v>0</v>
      </c>
      <c r="AR268" s="59">
        <v>0</v>
      </c>
      <c r="AS268" s="59">
        <v>0</v>
      </c>
      <c r="AT268" s="230">
        <f t="shared" si="74"/>
        <v>0</v>
      </c>
      <c r="AU268" s="59">
        <v>12</v>
      </c>
      <c r="AV268" s="59">
        <v>0</v>
      </c>
      <c r="AW268" s="59">
        <v>0</v>
      </c>
      <c r="AX268" s="230">
        <f t="shared" si="75"/>
        <v>12</v>
      </c>
      <c r="AY268" s="59">
        <v>73</v>
      </c>
      <c r="AZ268" s="59">
        <v>47</v>
      </c>
      <c r="BA268" s="59">
        <v>0</v>
      </c>
      <c r="BB268" s="59">
        <v>0</v>
      </c>
      <c r="BC268" s="230">
        <f>SUM(AY268:BB268)</f>
        <v>120</v>
      </c>
      <c r="BD268" s="380">
        <v>14</v>
      </c>
      <c r="BE268" s="59">
        <v>1</v>
      </c>
      <c r="BF268" s="59">
        <v>36</v>
      </c>
      <c r="BG268" s="239">
        <v>1000</v>
      </c>
    </row>
    <row r="269" spans="1:59">
      <c r="A269" s="59">
        <v>2015</v>
      </c>
      <c r="B269" s="59" t="s">
        <v>64</v>
      </c>
      <c r="C269" s="62">
        <v>2.0699999999999998</v>
      </c>
      <c r="D269" s="62">
        <v>52.25</v>
      </c>
      <c r="E269" s="62">
        <v>0</v>
      </c>
      <c r="F269" s="62">
        <v>0</v>
      </c>
      <c r="G269" s="207">
        <f t="shared" si="80"/>
        <v>54.32</v>
      </c>
      <c r="H269" s="207">
        <v>54.32</v>
      </c>
      <c r="I269" s="62">
        <v>51.944000000000003</v>
      </c>
      <c r="J269" s="62">
        <v>106.57</v>
      </c>
      <c r="K269" s="62">
        <v>26.26</v>
      </c>
      <c r="L269" s="62">
        <v>0</v>
      </c>
      <c r="M269" s="62">
        <v>0</v>
      </c>
      <c r="N269" s="192">
        <f>+BN_InfraMR[[#This Row],[A.03.1 -  Longitud de Vías de Explotación No Electrificadas Troncales y Ramales (vía principal) (km)]]+BN_InfraMR[[#This Row],[A.04.1 -  Longitud de Vías de Explotación Electrificadas Troncales y Ramales (vía principal) (km)]]</f>
        <v>106.57</v>
      </c>
      <c r="O269" s="207">
        <v>106.57</v>
      </c>
      <c r="P269" s="59">
        <v>15</v>
      </c>
      <c r="Q269" s="59">
        <v>7</v>
      </c>
      <c r="R269" s="59">
        <v>0</v>
      </c>
      <c r="S269" s="211">
        <f t="shared" si="76"/>
        <v>22</v>
      </c>
      <c r="T269" s="211">
        <v>22</v>
      </c>
      <c r="U269" s="59">
        <v>0</v>
      </c>
      <c r="V269" s="59">
        <v>41</v>
      </c>
      <c r="W269" s="59">
        <v>0</v>
      </c>
      <c r="X269" s="59">
        <v>3</v>
      </c>
      <c r="Y269" s="59">
        <v>0</v>
      </c>
      <c r="Z269" s="217">
        <f t="shared" si="77"/>
        <v>44</v>
      </c>
      <c r="AA269" s="59">
        <v>20</v>
      </c>
      <c r="AB269" s="59">
        <v>9</v>
      </c>
      <c r="AC269" s="59">
        <f>+BN_InfraMR[[#This Row],[Total Pasos Vehiculares a Nivel]]</f>
        <v>44</v>
      </c>
      <c r="AD269" s="217">
        <f t="shared" si="78"/>
        <v>73</v>
      </c>
      <c r="AE269" s="59">
        <v>1</v>
      </c>
      <c r="AF269" s="59">
        <v>9</v>
      </c>
      <c r="AG269" s="59">
        <v>55</v>
      </c>
      <c r="AH269" s="217">
        <f t="shared" si="81"/>
        <v>65</v>
      </c>
      <c r="AI269" s="62">
        <v>51.92</v>
      </c>
      <c r="AJ269" s="62">
        <v>2.4</v>
      </c>
      <c r="AK269" s="62">
        <v>0</v>
      </c>
      <c r="AL269" s="224">
        <f t="shared" si="79"/>
        <v>54.32</v>
      </c>
      <c r="AM269" s="59">
        <v>3</v>
      </c>
      <c r="AN269" s="59">
        <v>21</v>
      </c>
      <c r="AO269" s="59">
        <v>0</v>
      </c>
      <c r="AP269" s="230">
        <f t="shared" si="73"/>
        <v>24</v>
      </c>
      <c r="AQ269" s="59">
        <v>0</v>
      </c>
      <c r="AR269" s="59">
        <v>0</v>
      </c>
      <c r="AS269" s="59">
        <v>0</v>
      </c>
      <c r="AT269" s="230">
        <f t="shared" si="74"/>
        <v>0</v>
      </c>
      <c r="AU269" s="59">
        <v>12</v>
      </c>
      <c r="AV269" s="59">
        <v>0</v>
      </c>
      <c r="AW269" s="59">
        <v>0</v>
      </c>
      <c r="AX269" s="230">
        <f t="shared" si="75"/>
        <v>12</v>
      </c>
      <c r="AY269" s="59">
        <v>73</v>
      </c>
      <c r="AZ269" s="59">
        <v>47</v>
      </c>
      <c r="BA269" s="59">
        <v>0</v>
      </c>
      <c r="BB269" s="59">
        <v>0</v>
      </c>
      <c r="BC269" s="230">
        <f>SUM(AY269:BB269)</f>
        <v>120</v>
      </c>
      <c r="BD269" s="380">
        <v>14</v>
      </c>
      <c r="BE269" s="59">
        <v>1</v>
      </c>
      <c r="BF269" s="59">
        <v>36</v>
      </c>
      <c r="BG269" s="239">
        <v>1000</v>
      </c>
    </row>
    <row r="270" spans="1:59">
      <c r="A270" s="59">
        <v>2015</v>
      </c>
      <c r="B270" s="59" t="s">
        <v>65</v>
      </c>
      <c r="C270" s="62">
        <v>2.0699999999999998</v>
      </c>
      <c r="D270" s="62">
        <v>52.25</v>
      </c>
      <c r="E270" s="62">
        <v>0</v>
      </c>
      <c r="F270" s="62">
        <v>0</v>
      </c>
      <c r="G270" s="207">
        <f t="shared" si="80"/>
        <v>54.32</v>
      </c>
      <c r="H270" s="207">
        <v>54.32</v>
      </c>
      <c r="I270" s="62">
        <v>51.944000000000003</v>
      </c>
      <c r="J270" s="62">
        <v>106.57</v>
      </c>
      <c r="K270" s="62">
        <v>26.26</v>
      </c>
      <c r="L270" s="62">
        <v>0</v>
      </c>
      <c r="M270" s="62">
        <v>0</v>
      </c>
      <c r="N270" s="192">
        <f>+BN_InfraMR[[#This Row],[A.03.1 -  Longitud de Vías de Explotación No Electrificadas Troncales y Ramales (vía principal) (km)]]+BN_InfraMR[[#This Row],[A.04.1 -  Longitud de Vías de Explotación Electrificadas Troncales y Ramales (vía principal) (km)]]</f>
        <v>106.57</v>
      </c>
      <c r="O270" s="207">
        <v>106.57</v>
      </c>
      <c r="P270" s="59">
        <v>15</v>
      </c>
      <c r="Q270" s="59">
        <v>7</v>
      </c>
      <c r="R270" s="59">
        <v>0</v>
      </c>
      <c r="S270" s="211">
        <f t="shared" si="76"/>
        <v>22</v>
      </c>
      <c r="T270" s="211">
        <v>22</v>
      </c>
      <c r="U270" s="59">
        <v>0</v>
      </c>
      <c r="V270" s="59">
        <v>41</v>
      </c>
      <c r="W270" s="59">
        <v>0</v>
      </c>
      <c r="X270" s="59">
        <v>3</v>
      </c>
      <c r="Y270" s="59">
        <v>0</v>
      </c>
      <c r="Z270" s="217">
        <f t="shared" si="77"/>
        <v>44</v>
      </c>
      <c r="AA270" s="59">
        <v>20</v>
      </c>
      <c r="AB270" s="59">
        <v>9</v>
      </c>
      <c r="AC270" s="59">
        <f>+BN_InfraMR[[#This Row],[Total Pasos Vehiculares a Nivel]]</f>
        <v>44</v>
      </c>
      <c r="AD270" s="217">
        <f t="shared" si="78"/>
        <v>73</v>
      </c>
      <c r="AE270" s="59">
        <v>1</v>
      </c>
      <c r="AF270" s="59">
        <v>9</v>
      </c>
      <c r="AG270" s="59">
        <v>55</v>
      </c>
      <c r="AH270" s="217">
        <f t="shared" si="81"/>
        <v>65</v>
      </c>
      <c r="AI270" s="62">
        <v>51.92</v>
      </c>
      <c r="AJ270" s="62">
        <v>2.4</v>
      </c>
      <c r="AK270" s="62">
        <v>0</v>
      </c>
      <c r="AL270" s="224">
        <f t="shared" si="79"/>
        <v>54.32</v>
      </c>
      <c r="AM270" s="59">
        <v>3</v>
      </c>
      <c r="AN270" s="59">
        <v>21</v>
      </c>
      <c r="AO270" s="59">
        <v>0</v>
      </c>
      <c r="AP270" s="230">
        <f t="shared" si="73"/>
        <v>24</v>
      </c>
      <c r="AQ270" s="59">
        <v>0</v>
      </c>
      <c r="AR270" s="59">
        <v>0</v>
      </c>
      <c r="AS270" s="59">
        <v>0</v>
      </c>
      <c r="AT270" s="230">
        <f t="shared" si="74"/>
        <v>0</v>
      </c>
      <c r="AU270" s="59">
        <v>12</v>
      </c>
      <c r="AV270" s="59">
        <v>0</v>
      </c>
      <c r="AW270" s="59">
        <v>0</v>
      </c>
      <c r="AX270" s="230">
        <f t="shared" si="75"/>
        <v>12</v>
      </c>
      <c r="AY270" s="59">
        <v>73</v>
      </c>
      <c r="AZ270" s="59">
        <v>47</v>
      </c>
      <c r="BA270" s="59">
        <v>0</v>
      </c>
      <c r="BB270" s="59">
        <v>0</v>
      </c>
      <c r="BC270" s="230">
        <f>SUM(AY270:BB270)</f>
        <v>120</v>
      </c>
      <c r="BD270" s="380">
        <v>14</v>
      </c>
      <c r="BE270" s="59">
        <v>1</v>
      </c>
      <c r="BF270" s="59">
        <v>36</v>
      </c>
      <c r="BG270" s="239">
        <v>1000</v>
      </c>
    </row>
    <row r="271" spans="1:59">
      <c r="A271" s="59">
        <v>2015</v>
      </c>
      <c r="B271" s="59" t="s">
        <v>66</v>
      </c>
      <c r="C271" s="62">
        <v>2.0699999999999998</v>
      </c>
      <c r="D271" s="62">
        <v>52.25</v>
      </c>
      <c r="E271" s="62">
        <v>0</v>
      </c>
      <c r="F271" s="62">
        <v>0</v>
      </c>
      <c r="G271" s="207">
        <f t="shared" si="80"/>
        <v>54.32</v>
      </c>
      <c r="H271" s="207">
        <v>54.32</v>
      </c>
      <c r="I271" s="62">
        <v>51.944000000000003</v>
      </c>
      <c r="J271" s="62">
        <v>106.57</v>
      </c>
      <c r="K271" s="62">
        <v>26.26</v>
      </c>
      <c r="L271" s="62">
        <v>0</v>
      </c>
      <c r="M271" s="62">
        <v>0</v>
      </c>
      <c r="N271" s="192">
        <f>+BN_InfraMR[[#This Row],[A.03.1 -  Longitud de Vías de Explotación No Electrificadas Troncales y Ramales (vía principal) (km)]]+BN_InfraMR[[#This Row],[A.04.1 -  Longitud de Vías de Explotación Electrificadas Troncales y Ramales (vía principal) (km)]]</f>
        <v>106.57</v>
      </c>
      <c r="O271" s="207">
        <v>106.57</v>
      </c>
      <c r="P271" s="59">
        <v>15</v>
      </c>
      <c r="Q271" s="59">
        <v>7</v>
      </c>
      <c r="R271" s="59">
        <v>0</v>
      </c>
      <c r="S271" s="211">
        <f t="shared" si="76"/>
        <v>22</v>
      </c>
      <c r="T271" s="211">
        <v>22</v>
      </c>
      <c r="U271" s="59">
        <v>0</v>
      </c>
      <c r="V271" s="59">
        <v>41</v>
      </c>
      <c r="W271" s="59">
        <v>0</v>
      </c>
      <c r="X271" s="59">
        <v>3</v>
      </c>
      <c r="Y271" s="59">
        <v>0</v>
      </c>
      <c r="Z271" s="217">
        <f t="shared" si="77"/>
        <v>44</v>
      </c>
      <c r="AA271" s="59">
        <v>20</v>
      </c>
      <c r="AB271" s="59">
        <v>9</v>
      </c>
      <c r="AC271" s="59">
        <f>+BN_InfraMR[[#This Row],[Total Pasos Vehiculares a Nivel]]</f>
        <v>44</v>
      </c>
      <c r="AD271" s="217">
        <f t="shared" si="78"/>
        <v>73</v>
      </c>
      <c r="AE271" s="59">
        <v>1</v>
      </c>
      <c r="AF271" s="59">
        <v>9</v>
      </c>
      <c r="AG271" s="59">
        <v>55</v>
      </c>
      <c r="AH271" s="217">
        <f t="shared" si="81"/>
        <v>65</v>
      </c>
      <c r="AI271" s="62">
        <v>51.92</v>
      </c>
      <c r="AJ271" s="62">
        <v>2.4</v>
      </c>
      <c r="AK271" s="62">
        <v>0</v>
      </c>
      <c r="AL271" s="224">
        <f t="shared" si="79"/>
        <v>54.32</v>
      </c>
      <c r="AM271" s="59">
        <v>3</v>
      </c>
      <c r="AN271" s="59">
        <v>21</v>
      </c>
      <c r="AO271" s="59">
        <v>0</v>
      </c>
      <c r="AP271" s="230">
        <f t="shared" si="73"/>
        <v>24</v>
      </c>
      <c r="AQ271" s="59">
        <v>0</v>
      </c>
      <c r="AR271" s="59">
        <v>0</v>
      </c>
      <c r="AS271" s="59">
        <v>0</v>
      </c>
      <c r="AT271" s="230">
        <f t="shared" si="74"/>
        <v>0</v>
      </c>
      <c r="AU271" s="59">
        <v>12</v>
      </c>
      <c r="AV271" s="59">
        <v>0</v>
      </c>
      <c r="AW271" s="59">
        <v>0</v>
      </c>
      <c r="AX271" s="230">
        <f t="shared" si="75"/>
        <v>12</v>
      </c>
      <c r="AY271" s="59">
        <v>73</v>
      </c>
      <c r="AZ271" s="59">
        <v>47</v>
      </c>
      <c r="BA271" s="59">
        <v>0</v>
      </c>
      <c r="BB271" s="59">
        <v>0</v>
      </c>
      <c r="BC271" s="230">
        <f>SUM(AY271:BB271)</f>
        <v>120</v>
      </c>
      <c r="BD271" s="380">
        <v>14</v>
      </c>
      <c r="BE271" s="59">
        <v>1</v>
      </c>
      <c r="BF271" s="59">
        <v>36</v>
      </c>
      <c r="BG271" s="239">
        <v>1000</v>
      </c>
    </row>
    <row r="272" spans="1:59">
      <c r="A272" s="59">
        <v>2015</v>
      </c>
      <c r="B272" s="59" t="s">
        <v>67</v>
      </c>
      <c r="C272" s="62">
        <v>2.0699999999999998</v>
      </c>
      <c r="D272" s="62">
        <v>52.25</v>
      </c>
      <c r="E272" s="62">
        <v>0</v>
      </c>
      <c r="F272" s="62">
        <v>0</v>
      </c>
      <c r="G272" s="207">
        <f t="shared" si="80"/>
        <v>54.32</v>
      </c>
      <c r="H272" s="207">
        <v>54.32</v>
      </c>
      <c r="I272" s="62">
        <v>51.944000000000003</v>
      </c>
      <c r="J272" s="62">
        <v>106.57</v>
      </c>
      <c r="K272" s="62">
        <v>26.26</v>
      </c>
      <c r="L272" s="62">
        <v>0</v>
      </c>
      <c r="M272" s="62">
        <v>0</v>
      </c>
      <c r="N272" s="192">
        <f>+BN_InfraMR[[#This Row],[A.03.1 -  Longitud de Vías de Explotación No Electrificadas Troncales y Ramales (vía principal) (km)]]+BN_InfraMR[[#This Row],[A.04.1 -  Longitud de Vías de Explotación Electrificadas Troncales y Ramales (vía principal) (km)]]</f>
        <v>106.57</v>
      </c>
      <c r="O272" s="207">
        <v>106.57</v>
      </c>
      <c r="P272" s="59">
        <v>15</v>
      </c>
      <c r="Q272" s="59">
        <v>7</v>
      </c>
      <c r="R272" s="59">
        <v>0</v>
      </c>
      <c r="S272" s="211">
        <f t="shared" si="76"/>
        <v>22</v>
      </c>
      <c r="T272" s="211">
        <v>22</v>
      </c>
      <c r="U272" s="59">
        <v>0</v>
      </c>
      <c r="V272" s="59">
        <v>41</v>
      </c>
      <c r="W272" s="59">
        <v>0</v>
      </c>
      <c r="X272" s="59">
        <v>3</v>
      </c>
      <c r="Y272" s="59">
        <v>0</v>
      </c>
      <c r="Z272" s="217">
        <f t="shared" si="77"/>
        <v>44</v>
      </c>
      <c r="AA272" s="59">
        <v>20</v>
      </c>
      <c r="AB272" s="59">
        <v>9</v>
      </c>
      <c r="AC272" s="59">
        <f>+BN_InfraMR[[#This Row],[Total Pasos Vehiculares a Nivel]]</f>
        <v>44</v>
      </c>
      <c r="AD272" s="217">
        <f t="shared" si="78"/>
        <v>73</v>
      </c>
      <c r="AE272" s="59">
        <v>1</v>
      </c>
      <c r="AF272" s="59">
        <v>9</v>
      </c>
      <c r="AG272" s="59">
        <v>55</v>
      </c>
      <c r="AH272" s="217">
        <f t="shared" si="81"/>
        <v>65</v>
      </c>
      <c r="AI272" s="62">
        <v>51.92</v>
      </c>
      <c r="AJ272" s="62">
        <v>2.4</v>
      </c>
      <c r="AK272" s="62">
        <v>0</v>
      </c>
      <c r="AL272" s="224">
        <f t="shared" si="79"/>
        <v>54.32</v>
      </c>
      <c r="AM272" s="59">
        <v>3</v>
      </c>
      <c r="AN272" s="59">
        <v>21</v>
      </c>
      <c r="AO272" s="59">
        <v>0</v>
      </c>
      <c r="AP272" s="230">
        <f t="shared" si="73"/>
        <v>24</v>
      </c>
      <c r="AQ272" s="59">
        <v>0</v>
      </c>
      <c r="AR272" s="59">
        <v>0</v>
      </c>
      <c r="AS272" s="59">
        <v>0</v>
      </c>
      <c r="AT272" s="230">
        <f t="shared" si="74"/>
        <v>0</v>
      </c>
      <c r="AU272" s="59">
        <v>12</v>
      </c>
      <c r="AV272" s="59">
        <v>0</v>
      </c>
      <c r="AW272" s="59">
        <v>0</v>
      </c>
      <c r="AX272" s="230">
        <f t="shared" si="75"/>
        <v>12</v>
      </c>
      <c r="AY272" s="59">
        <v>73</v>
      </c>
      <c r="AZ272" s="59">
        <v>47</v>
      </c>
      <c r="BA272" s="59">
        <v>0</v>
      </c>
      <c r="BB272" s="59">
        <v>0</v>
      </c>
      <c r="BC272" s="230">
        <f>SUM(AY272:BB272)</f>
        <v>120</v>
      </c>
      <c r="BD272" s="380">
        <v>14</v>
      </c>
      <c r="BE272" s="59">
        <v>1</v>
      </c>
      <c r="BF272" s="59">
        <v>36</v>
      </c>
      <c r="BG272" s="239">
        <v>1000</v>
      </c>
    </row>
    <row r="273" spans="1:60">
      <c r="A273" s="59">
        <v>2015</v>
      </c>
      <c r="B273" s="59" t="s">
        <v>68</v>
      </c>
      <c r="C273" s="62">
        <v>2.0699999999999998</v>
      </c>
      <c r="D273" s="62">
        <v>52.25</v>
      </c>
      <c r="E273" s="62">
        <v>0</v>
      </c>
      <c r="F273" s="62">
        <v>0</v>
      </c>
      <c r="G273" s="207">
        <f t="shared" si="80"/>
        <v>54.32</v>
      </c>
      <c r="H273" s="207">
        <v>54.32</v>
      </c>
      <c r="I273" s="62">
        <v>51.944000000000003</v>
      </c>
      <c r="J273" s="62">
        <v>106.57</v>
      </c>
      <c r="K273" s="62">
        <v>26.26</v>
      </c>
      <c r="L273" s="62">
        <v>0</v>
      </c>
      <c r="M273" s="62">
        <v>0</v>
      </c>
      <c r="N273" s="192">
        <f>+BN_InfraMR[[#This Row],[A.03.1 -  Longitud de Vías de Explotación No Electrificadas Troncales y Ramales (vía principal) (km)]]+BN_InfraMR[[#This Row],[A.04.1 -  Longitud de Vías de Explotación Electrificadas Troncales y Ramales (vía principal) (km)]]</f>
        <v>106.57</v>
      </c>
      <c r="O273" s="207">
        <v>106.57</v>
      </c>
      <c r="P273" s="59">
        <v>15</v>
      </c>
      <c r="Q273" s="59">
        <v>7</v>
      </c>
      <c r="R273" s="59">
        <v>0</v>
      </c>
      <c r="S273" s="211">
        <f t="shared" si="76"/>
        <v>22</v>
      </c>
      <c r="T273" s="211">
        <v>22</v>
      </c>
      <c r="U273" s="59">
        <v>0</v>
      </c>
      <c r="V273" s="59">
        <v>41</v>
      </c>
      <c r="W273" s="59">
        <v>0</v>
      </c>
      <c r="X273" s="59">
        <v>3</v>
      </c>
      <c r="Y273" s="59">
        <v>0</v>
      </c>
      <c r="Z273" s="217">
        <f t="shared" si="77"/>
        <v>44</v>
      </c>
      <c r="AA273" s="59">
        <v>20</v>
      </c>
      <c r="AB273" s="59">
        <v>9</v>
      </c>
      <c r="AC273" s="59">
        <f>+BN_InfraMR[[#This Row],[Total Pasos Vehiculares a Nivel]]</f>
        <v>44</v>
      </c>
      <c r="AD273" s="217">
        <f t="shared" si="78"/>
        <v>73</v>
      </c>
      <c r="AE273" s="59">
        <v>1</v>
      </c>
      <c r="AF273" s="59">
        <v>9</v>
      </c>
      <c r="AG273" s="59">
        <v>55</v>
      </c>
      <c r="AH273" s="217">
        <f t="shared" si="81"/>
        <v>65</v>
      </c>
      <c r="AI273" s="62">
        <v>51.92</v>
      </c>
      <c r="AJ273" s="62">
        <v>2.4</v>
      </c>
      <c r="AK273" s="62">
        <v>0</v>
      </c>
      <c r="AL273" s="224">
        <f t="shared" si="79"/>
        <v>54.32</v>
      </c>
      <c r="AM273" s="59">
        <v>3</v>
      </c>
      <c r="AN273" s="59">
        <v>21</v>
      </c>
      <c r="AO273" s="59">
        <v>0</v>
      </c>
      <c r="AP273" s="230">
        <f t="shared" si="73"/>
        <v>24</v>
      </c>
      <c r="AQ273" s="59">
        <v>0</v>
      </c>
      <c r="AR273" s="59">
        <v>0</v>
      </c>
      <c r="AS273" s="59">
        <v>0</v>
      </c>
      <c r="AT273" s="230">
        <f t="shared" si="74"/>
        <v>0</v>
      </c>
      <c r="AU273" s="59">
        <v>12</v>
      </c>
      <c r="AV273" s="59">
        <v>0</v>
      </c>
      <c r="AW273" s="59">
        <v>0</v>
      </c>
      <c r="AX273" s="230">
        <f t="shared" si="75"/>
        <v>12</v>
      </c>
      <c r="AY273" s="59">
        <v>73</v>
      </c>
      <c r="AZ273" s="59">
        <v>47</v>
      </c>
      <c r="BA273" s="59">
        <v>0</v>
      </c>
      <c r="BB273" s="59">
        <v>0</v>
      </c>
      <c r="BC273" s="230">
        <f>SUM(AY273:BB273)</f>
        <v>120</v>
      </c>
      <c r="BD273" s="380">
        <v>14</v>
      </c>
      <c r="BE273" s="59">
        <v>1</v>
      </c>
      <c r="BF273" s="59">
        <v>36</v>
      </c>
      <c r="BG273" s="239">
        <v>1000</v>
      </c>
      <c r="BH273" s="59" t="s">
        <v>429</v>
      </c>
    </row>
    <row r="274" spans="1:60">
      <c r="A274" s="59">
        <v>2015</v>
      </c>
      <c r="B274" s="59" t="s">
        <v>69</v>
      </c>
      <c r="C274" s="62">
        <v>2.0699999999999998</v>
      </c>
      <c r="D274" s="62">
        <v>52.25</v>
      </c>
      <c r="E274" s="62">
        <v>0</v>
      </c>
      <c r="F274" s="62">
        <v>0</v>
      </c>
      <c r="G274" s="207">
        <f t="shared" si="80"/>
        <v>54.32</v>
      </c>
      <c r="H274" s="207">
        <v>54.32</v>
      </c>
      <c r="I274" s="62">
        <v>51.944000000000003</v>
      </c>
      <c r="J274" s="62">
        <v>106.57</v>
      </c>
      <c r="K274" s="62">
        <v>26.26</v>
      </c>
      <c r="L274" s="62">
        <v>0</v>
      </c>
      <c r="M274" s="62">
        <v>0</v>
      </c>
      <c r="N274" s="192">
        <f>+BN_InfraMR[[#This Row],[A.03.1 -  Longitud de Vías de Explotación No Electrificadas Troncales y Ramales (vía principal) (km)]]+BN_InfraMR[[#This Row],[A.04.1 -  Longitud de Vías de Explotación Electrificadas Troncales y Ramales (vía principal) (km)]]</f>
        <v>106.57</v>
      </c>
      <c r="O274" s="207">
        <v>106.57</v>
      </c>
      <c r="P274" s="59">
        <v>15</v>
      </c>
      <c r="Q274" s="59">
        <v>7</v>
      </c>
      <c r="R274" s="59">
        <v>0</v>
      </c>
      <c r="S274" s="211">
        <f t="shared" si="76"/>
        <v>22</v>
      </c>
      <c r="T274" s="211">
        <v>22</v>
      </c>
      <c r="U274" s="59">
        <v>0</v>
      </c>
      <c r="V274" s="59">
        <v>41</v>
      </c>
      <c r="W274" s="59">
        <v>0</v>
      </c>
      <c r="X274" s="59">
        <v>3</v>
      </c>
      <c r="Y274" s="59">
        <v>0</v>
      </c>
      <c r="Z274" s="217">
        <f t="shared" si="77"/>
        <v>44</v>
      </c>
      <c r="AA274" s="59">
        <v>20</v>
      </c>
      <c r="AB274" s="59">
        <v>9</v>
      </c>
      <c r="AC274" s="59">
        <f>+BN_InfraMR[[#This Row],[Total Pasos Vehiculares a Nivel]]</f>
        <v>44</v>
      </c>
      <c r="AD274" s="217">
        <f t="shared" si="78"/>
        <v>73</v>
      </c>
      <c r="AE274" s="59">
        <v>1</v>
      </c>
      <c r="AF274" s="59">
        <v>9</v>
      </c>
      <c r="AG274" s="59">
        <v>55</v>
      </c>
      <c r="AH274" s="217">
        <f t="shared" si="81"/>
        <v>65</v>
      </c>
      <c r="AI274" s="62">
        <v>51.92</v>
      </c>
      <c r="AJ274" s="62">
        <v>2.4</v>
      </c>
      <c r="AK274" s="62">
        <v>0</v>
      </c>
      <c r="AL274" s="224">
        <f t="shared" si="79"/>
        <v>54.32</v>
      </c>
      <c r="AM274" s="59">
        <v>3</v>
      </c>
      <c r="AN274" s="59">
        <v>21</v>
      </c>
      <c r="AO274" s="59">
        <v>0</v>
      </c>
      <c r="AP274" s="230">
        <f t="shared" si="73"/>
        <v>24</v>
      </c>
      <c r="AQ274" s="59">
        <v>0</v>
      </c>
      <c r="AR274" s="59">
        <v>0</v>
      </c>
      <c r="AS274" s="59">
        <v>0</v>
      </c>
      <c r="AT274" s="230">
        <f t="shared" si="74"/>
        <v>0</v>
      </c>
      <c r="AU274" s="59">
        <v>12</v>
      </c>
      <c r="AV274" s="59">
        <v>0</v>
      </c>
      <c r="AW274" s="59">
        <v>0</v>
      </c>
      <c r="AX274" s="230">
        <f t="shared" si="75"/>
        <v>12</v>
      </c>
      <c r="AY274" s="59">
        <v>73</v>
      </c>
      <c r="AZ274" s="59">
        <v>47</v>
      </c>
      <c r="BA274" s="59">
        <v>0</v>
      </c>
      <c r="BB274" s="59">
        <v>0</v>
      </c>
      <c r="BC274" s="230">
        <f>SUM(AY274:BB274)</f>
        <v>120</v>
      </c>
      <c r="BD274" s="380">
        <v>14</v>
      </c>
      <c r="BE274" s="59">
        <v>1</v>
      </c>
      <c r="BF274" s="59">
        <v>36</v>
      </c>
      <c r="BG274" s="239">
        <v>1000</v>
      </c>
    </row>
    <row r="275" spans="1:60">
      <c r="A275" s="59">
        <v>2015</v>
      </c>
      <c r="B275" s="59" t="s">
        <v>70</v>
      </c>
      <c r="C275" s="62">
        <v>2.0699999999999998</v>
      </c>
      <c r="D275" s="62">
        <v>52.25</v>
      </c>
      <c r="E275" s="62">
        <v>0</v>
      </c>
      <c r="F275" s="62">
        <v>0</v>
      </c>
      <c r="G275" s="207">
        <f t="shared" si="80"/>
        <v>54.32</v>
      </c>
      <c r="H275" s="207">
        <v>54.32</v>
      </c>
      <c r="I275" s="62">
        <v>51.944000000000003</v>
      </c>
      <c r="J275" s="62">
        <v>106.57</v>
      </c>
      <c r="K275" s="62">
        <v>26.26</v>
      </c>
      <c r="L275" s="62">
        <v>0</v>
      </c>
      <c r="M275" s="62">
        <v>0</v>
      </c>
      <c r="N275" s="192">
        <f>+BN_InfraMR[[#This Row],[A.03.1 -  Longitud de Vías de Explotación No Electrificadas Troncales y Ramales (vía principal) (km)]]+BN_InfraMR[[#This Row],[A.04.1 -  Longitud de Vías de Explotación Electrificadas Troncales y Ramales (vía principal) (km)]]</f>
        <v>106.57</v>
      </c>
      <c r="O275" s="207">
        <v>106.57</v>
      </c>
      <c r="P275" s="59">
        <v>15</v>
      </c>
      <c r="Q275" s="59">
        <v>7</v>
      </c>
      <c r="R275" s="59">
        <v>0</v>
      </c>
      <c r="S275" s="211">
        <f t="shared" si="76"/>
        <v>22</v>
      </c>
      <c r="T275" s="211">
        <v>22</v>
      </c>
      <c r="U275" s="59">
        <v>0</v>
      </c>
      <c r="V275" s="59">
        <v>41</v>
      </c>
      <c r="W275" s="59">
        <v>0</v>
      </c>
      <c r="X275" s="59">
        <v>3</v>
      </c>
      <c r="Y275" s="59">
        <v>0</v>
      </c>
      <c r="Z275" s="217">
        <f t="shared" si="77"/>
        <v>44</v>
      </c>
      <c r="AA275" s="59">
        <v>20</v>
      </c>
      <c r="AB275" s="59">
        <v>9</v>
      </c>
      <c r="AC275" s="59">
        <f>+BN_InfraMR[[#This Row],[Total Pasos Vehiculares a Nivel]]</f>
        <v>44</v>
      </c>
      <c r="AD275" s="217">
        <f t="shared" si="78"/>
        <v>73</v>
      </c>
      <c r="AE275" s="59">
        <v>1</v>
      </c>
      <c r="AF275" s="59">
        <v>9</v>
      </c>
      <c r="AG275" s="59">
        <v>55</v>
      </c>
      <c r="AH275" s="217">
        <f t="shared" si="81"/>
        <v>65</v>
      </c>
      <c r="AI275" s="62">
        <v>51.92</v>
      </c>
      <c r="AJ275" s="62">
        <v>2.4</v>
      </c>
      <c r="AK275" s="62">
        <v>0</v>
      </c>
      <c r="AL275" s="224">
        <f t="shared" si="79"/>
        <v>54.32</v>
      </c>
      <c r="AM275" s="59">
        <v>3</v>
      </c>
      <c r="AN275" s="59">
        <v>21</v>
      </c>
      <c r="AO275" s="59">
        <v>0</v>
      </c>
      <c r="AP275" s="230">
        <f t="shared" si="73"/>
        <v>24</v>
      </c>
      <c r="AQ275" s="59">
        <v>0</v>
      </c>
      <c r="AR275" s="59">
        <v>0</v>
      </c>
      <c r="AS275" s="59">
        <v>0</v>
      </c>
      <c r="AT275" s="230">
        <f t="shared" si="74"/>
        <v>0</v>
      </c>
      <c r="AU275" s="59">
        <v>12</v>
      </c>
      <c r="AV275" s="59">
        <v>0</v>
      </c>
      <c r="AW275" s="59">
        <v>0</v>
      </c>
      <c r="AX275" s="230">
        <f t="shared" si="75"/>
        <v>12</v>
      </c>
      <c r="AY275" s="59">
        <v>73</v>
      </c>
      <c r="AZ275" s="59">
        <v>47</v>
      </c>
      <c r="BA275" s="59">
        <v>0</v>
      </c>
      <c r="BB275" s="59">
        <v>0</v>
      </c>
      <c r="BC275" s="230">
        <f>SUM(AY275:BB275)</f>
        <v>120</v>
      </c>
      <c r="BD275" s="380">
        <v>14</v>
      </c>
      <c r="BE275" s="59">
        <v>1</v>
      </c>
      <c r="BF275" s="59">
        <v>36</v>
      </c>
      <c r="BG275" s="239">
        <v>1000</v>
      </c>
    </row>
    <row r="276" spans="1:60">
      <c r="A276" s="59">
        <v>2015</v>
      </c>
      <c r="B276" s="59" t="s">
        <v>71</v>
      </c>
      <c r="C276" s="62">
        <v>2.0699999999999998</v>
      </c>
      <c r="D276" s="62">
        <v>52.25</v>
      </c>
      <c r="E276" s="62">
        <v>0</v>
      </c>
      <c r="F276" s="62">
        <v>0</v>
      </c>
      <c r="G276" s="207">
        <f t="shared" si="80"/>
        <v>54.32</v>
      </c>
      <c r="H276" s="207">
        <v>54.32</v>
      </c>
      <c r="I276" s="62">
        <v>51.944000000000003</v>
      </c>
      <c r="J276" s="62">
        <v>106.57</v>
      </c>
      <c r="K276" s="62">
        <v>26.26</v>
      </c>
      <c r="L276" s="62">
        <v>0</v>
      </c>
      <c r="M276" s="62">
        <v>0</v>
      </c>
      <c r="N276" s="192">
        <f>+BN_InfraMR[[#This Row],[A.03.1 -  Longitud de Vías de Explotación No Electrificadas Troncales y Ramales (vía principal) (km)]]+BN_InfraMR[[#This Row],[A.04.1 -  Longitud de Vías de Explotación Electrificadas Troncales y Ramales (vía principal) (km)]]</f>
        <v>106.57</v>
      </c>
      <c r="O276" s="207">
        <v>106.57</v>
      </c>
      <c r="P276" s="59">
        <v>15</v>
      </c>
      <c r="Q276" s="59">
        <v>7</v>
      </c>
      <c r="R276" s="59">
        <v>0</v>
      </c>
      <c r="S276" s="211">
        <f t="shared" si="76"/>
        <v>22</v>
      </c>
      <c r="T276" s="211">
        <v>22</v>
      </c>
      <c r="U276" s="59">
        <v>0</v>
      </c>
      <c r="V276" s="59">
        <v>41</v>
      </c>
      <c r="W276" s="59">
        <v>0</v>
      </c>
      <c r="X276" s="59">
        <v>3</v>
      </c>
      <c r="Y276" s="59">
        <v>0</v>
      </c>
      <c r="Z276" s="217">
        <f t="shared" si="77"/>
        <v>44</v>
      </c>
      <c r="AA276" s="59">
        <v>20</v>
      </c>
      <c r="AB276" s="59">
        <v>9</v>
      </c>
      <c r="AC276" s="59">
        <f>+BN_InfraMR[[#This Row],[Total Pasos Vehiculares a Nivel]]</f>
        <v>44</v>
      </c>
      <c r="AD276" s="217">
        <f t="shared" si="78"/>
        <v>73</v>
      </c>
      <c r="AE276" s="59">
        <v>1</v>
      </c>
      <c r="AF276" s="59">
        <v>9</v>
      </c>
      <c r="AG276" s="59">
        <v>55</v>
      </c>
      <c r="AH276" s="217">
        <f t="shared" si="81"/>
        <v>65</v>
      </c>
      <c r="AI276" s="62">
        <v>51.92</v>
      </c>
      <c r="AJ276" s="62">
        <v>2.4</v>
      </c>
      <c r="AK276" s="62">
        <v>0</v>
      </c>
      <c r="AL276" s="224">
        <f t="shared" si="79"/>
        <v>54.32</v>
      </c>
      <c r="AM276" s="59">
        <v>3</v>
      </c>
      <c r="AN276" s="59">
        <v>21</v>
      </c>
      <c r="AO276" s="59">
        <v>0</v>
      </c>
      <c r="AP276" s="230">
        <f t="shared" si="73"/>
        <v>24</v>
      </c>
      <c r="AQ276" s="59">
        <v>0</v>
      </c>
      <c r="AR276" s="59">
        <v>0</v>
      </c>
      <c r="AS276" s="59">
        <v>0</v>
      </c>
      <c r="AT276" s="230">
        <f t="shared" si="74"/>
        <v>0</v>
      </c>
      <c r="AU276" s="59">
        <v>12</v>
      </c>
      <c r="AV276" s="59">
        <v>0</v>
      </c>
      <c r="AW276" s="59">
        <v>0</v>
      </c>
      <c r="AX276" s="230">
        <f t="shared" si="75"/>
        <v>12</v>
      </c>
      <c r="AY276" s="59">
        <v>73</v>
      </c>
      <c r="AZ276" s="59">
        <v>47</v>
      </c>
      <c r="BA276" s="59">
        <v>0</v>
      </c>
      <c r="BB276" s="59">
        <v>0</v>
      </c>
      <c r="BC276" s="230">
        <f>SUM(AY276:BB276)</f>
        <v>120</v>
      </c>
      <c r="BD276" s="380">
        <v>14</v>
      </c>
      <c r="BE276" s="59">
        <v>1</v>
      </c>
      <c r="BF276" s="59">
        <v>36</v>
      </c>
      <c r="BG276" s="239">
        <v>1000</v>
      </c>
    </row>
    <row r="277" spans="1:60">
      <c r="A277" s="59">
        <v>2015</v>
      </c>
      <c r="B277" s="59" t="s">
        <v>72</v>
      </c>
      <c r="C277" s="62">
        <v>2.0699999999999998</v>
      </c>
      <c r="D277" s="62">
        <v>52.25</v>
      </c>
      <c r="E277" s="62">
        <v>0</v>
      </c>
      <c r="F277" s="62">
        <v>0</v>
      </c>
      <c r="G277" s="207">
        <f t="shared" si="80"/>
        <v>54.32</v>
      </c>
      <c r="H277" s="207">
        <v>54.32</v>
      </c>
      <c r="I277" s="62">
        <v>51.944000000000003</v>
      </c>
      <c r="J277" s="62">
        <v>106.57</v>
      </c>
      <c r="K277" s="62">
        <v>26.26</v>
      </c>
      <c r="L277" s="62">
        <v>0</v>
      </c>
      <c r="M277" s="62">
        <v>0</v>
      </c>
      <c r="N277" s="192">
        <f>+BN_InfraMR[[#This Row],[A.03.1 -  Longitud de Vías de Explotación No Electrificadas Troncales y Ramales (vía principal) (km)]]+BN_InfraMR[[#This Row],[A.04.1 -  Longitud de Vías de Explotación Electrificadas Troncales y Ramales (vía principal) (km)]]</f>
        <v>106.57</v>
      </c>
      <c r="O277" s="207">
        <v>106.57</v>
      </c>
      <c r="P277" s="59">
        <v>15</v>
      </c>
      <c r="Q277" s="59">
        <v>7</v>
      </c>
      <c r="R277" s="59">
        <v>0</v>
      </c>
      <c r="S277" s="211">
        <f t="shared" si="76"/>
        <v>22</v>
      </c>
      <c r="T277" s="211">
        <v>22</v>
      </c>
      <c r="U277" s="59">
        <v>0</v>
      </c>
      <c r="V277" s="59">
        <v>41</v>
      </c>
      <c r="W277" s="59">
        <v>0</v>
      </c>
      <c r="X277" s="59">
        <v>3</v>
      </c>
      <c r="Y277" s="59">
        <v>0</v>
      </c>
      <c r="Z277" s="217">
        <f t="shared" si="77"/>
        <v>44</v>
      </c>
      <c r="AA277" s="59">
        <v>20</v>
      </c>
      <c r="AB277" s="59">
        <v>9</v>
      </c>
      <c r="AC277" s="59">
        <f>+BN_InfraMR[[#This Row],[Total Pasos Vehiculares a Nivel]]</f>
        <v>44</v>
      </c>
      <c r="AD277" s="217">
        <f t="shared" si="78"/>
        <v>73</v>
      </c>
      <c r="AE277" s="59">
        <v>1</v>
      </c>
      <c r="AF277" s="59">
        <v>9</v>
      </c>
      <c r="AG277" s="59">
        <v>55</v>
      </c>
      <c r="AH277" s="217">
        <f t="shared" si="81"/>
        <v>65</v>
      </c>
      <c r="AI277" s="62">
        <v>51.92</v>
      </c>
      <c r="AJ277" s="62">
        <v>2.4</v>
      </c>
      <c r="AK277" s="62">
        <v>0</v>
      </c>
      <c r="AL277" s="224">
        <f t="shared" si="79"/>
        <v>54.32</v>
      </c>
      <c r="AM277" s="59">
        <v>3</v>
      </c>
      <c r="AN277" s="59">
        <v>21</v>
      </c>
      <c r="AO277" s="59">
        <v>0</v>
      </c>
      <c r="AP277" s="230">
        <f t="shared" si="73"/>
        <v>24</v>
      </c>
      <c r="AQ277" s="59">
        <v>0</v>
      </c>
      <c r="AR277" s="59">
        <v>0</v>
      </c>
      <c r="AS277" s="59">
        <v>0</v>
      </c>
      <c r="AT277" s="230">
        <f t="shared" si="74"/>
        <v>0</v>
      </c>
      <c r="AU277" s="59">
        <v>12</v>
      </c>
      <c r="AV277" s="59">
        <v>0</v>
      </c>
      <c r="AW277" s="59">
        <v>0</v>
      </c>
      <c r="AX277" s="230">
        <f t="shared" si="75"/>
        <v>12</v>
      </c>
      <c r="AY277" s="59">
        <v>73</v>
      </c>
      <c r="AZ277" s="59">
        <v>47</v>
      </c>
      <c r="BA277" s="59">
        <v>0</v>
      </c>
      <c r="BB277" s="59">
        <v>0</v>
      </c>
      <c r="BC277" s="230">
        <f>SUM(AY277:BB277)</f>
        <v>120</v>
      </c>
      <c r="BD277" s="380">
        <v>14</v>
      </c>
      <c r="BE277" s="59">
        <v>1</v>
      </c>
      <c r="BF277" s="59">
        <v>36</v>
      </c>
      <c r="BG277" s="239">
        <v>1000</v>
      </c>
    </row>
    <row r="278" spans="1:60">
      <c r="A278" s="59">
        <v>2016</v>
      </c>
      <c r="B278" s="59" t="s">
        <v>61</v>
      </c>
      <c r="C278" s="62">
        <v>2.0699999999999998</v>
      </c>
      <c r="D278" s="62">
        <v>52.25</v>
      </c>
      <c r="E278" s="62">
        <v>0</v>
      </c>
      <c r="F278" s="62">
        <v>0</v>
      </c>
      <c r="G278" s="207">
        <f t="shared" si="80"/>
        <v>54.32</v>
      </c>
      <c r="H278" s="207">
        <v>54.32</v>
      </c>
      <c r="I278" s="62">
        <v>51.944000000000003</v>
      </c>
      <c r="J278" s="62">
        <v>106.57</v>
      </c>
      <c r="K278" s="62">
        <v>26.26</v>
      </c>
      <c r="L278" s="62">
        <v>0</v>
      </c>
      <c r="M278" s="62">
        <v>0</v>
      </c>
      <c r="N278" s="192">
        <f>+BN_InfraMR[[#This Row],[A.03.1 -  Longitud de Vías de Explotación No Electrificadas Troncales y Ramales (vía principal) (km)]]+BN_InfraMR[[#This Row],[A.04.1 -  Longitud de Vías de Explotación Electrificadas Troncales y Ramales (vía principal) (km)]]</f>
        <v>106.57</v>
      </c>
      <c r="O278" s="207">
        <v>106.57</v>
      </c>
      <c r="P278" s="59">
        <v>15</v>
      </c>
      <c r="Q278" s="59">
        <v>7</v>
      </c>
      <c r="R278" s="59">
        <v>0</v>
      </c>
      <c r="S278" s="211">
        <f t="shared" si="76"/>
        <v>22</v>
      </c>
      <c r="T278" s="211">
        <v>22</v>
      </c>
      <c r="U278" s="59">
        <v>0</v>
      </c>
      <c r="V278" s="59">
        <v>41</v>
      </c>
      <c r="W278" s="59">
        <v>0</v>
      </c>
      <c r="X278" s="59">
        <v>3</v>
      </c>
      <c r="Y278" s="59">
        <v>0</v>
      </c>
      <c r="Z278" s="217">
        <f t="shared" si="77"/>
        <v>44</v>
      </c>
      <c r="AA278" s="59">
        <v>20</v>
      </c>
      <c r="AB278" s="59">
        <v>9</v>
      </c>
      <c r="AC278" s="59">
        <f>+BN_InfraMR[[#This Row],[Total Pasos Vehiculares a Nivel]]</f>
        <v>44</v>
      </c>
      <c r="AD278" s="217">
        <f t="shared" si="78"/>
        <v>73</v>
      </c>
      <c r="AE278" s="59">
        <v>1</v>
      </c>
      <c r="AF278" s="59">
        <v>9</v>
      </c>
      <c r="AG278" s="59">
        <v>55</v>
      </c>
      <c r="AH278" s="217">
        <f t="shared" si="81"/>
        <v>65</v>
      </c>
      <c r="AI278" s="62">
        <v>51.92</v>
      </c>
      <c r="AJ278" s="62">
        <v>2.4</v>
      </c>
      <c r="AK278" s="62">
        <v>0</v>
      </c>
      <c r="AL278" s="224">
        <f t="shared" si="79"/>
        <v>54.32</v>
      </c>
      <c r="AM278" s="59">
        <v>3</v>
      </c>
      <c r="AN278" s="59">
        <v>21</v>
      </c>
      <c r="AO278" s="59">
        <v>0</v>
      </c>
      <c r="AP278" s="230">
        <f t="shared" si="73"/>
        <v>24</v>
      </c>
      <c r="AQ278" s="59">
        <v>0</v>
      </c>
      <c r="AR278" s="59">
        <v>0</v>
      </c>
      <c r="AS278" s="59">
        <v>0</v>
      </c>
      <c r="AT278" s="230">
        <f t="shared" si="74"/>
        <v>0</v>
      </c>
      <c r="AU278" s="59">
        <v>12</v>
      </c>
      <c r="AV278" s="59">
        <v>0</v>
      </c>
      <c r="AW278" s="59">
        <v>0</v>
      </c>
      <c r="AX278" s="230">
        <f t="shared" si="75"/>
        <v>12</v>
      </c>
      <c r="AY278" s="59">
        <v>73</v>
      </c>
      <c r="AZ278" s="59">
        <v>47</v>
      </c>
      <c r="BA278" s="59">
        <v>0</v>
      </c>
      <c r="BB278" s="59">
        <v>0</v>
      </c>
      <c r="BC278" s="230">
        <f>SUM(AY278:BB278)</f>
        <v>120</v>
      </c>
      <c r="BD278" s="380">
        <v>14</v>
      </c>
      <c r="BE278" s="59">
        <v>1</v>
      </c>
      <c r="BF278" s="59">
        <v>36</v>
      </c>
      <c r="BG278" s="239">
        <v>1000</v>
      </c>
    </row>
    <row r="279" spans="1:60">
      <c r="A279" s="59">
        <v>2016</v>
      </c>
      <c r="B279" s="59" t="s">
        <v>62</v>
      </c>
      <c r="C279" s="62">
        <v>2.0699999999999998</v>
      </c>
      <c r="D279" s="62">
        <v>52.25</v>
      </c>
      <c r="E279" s="62">
        <v>0</v>
      </c>
      <c r="F279" s="62">
        <v>0</v>
      </c>
      <c r="G279" s="207">
        <f t="shared" si="80"/>
        <v>54.32</v>
      </c>
      <c r="H279" s="207">
        <v>54.32</v>
      </c>
      <c r="I279" s="62">
        <v>51.944000000000003</v>
      </c>
      <c r="J279" s="62">
        <v>106.57</v>
      </c>
      <c r="K279" s="62">
        <v>26.26</v>
      </c>
      <c r="L279" s="62">
        <v>0</v>
      </c>
      <c r="M279" s="62">
        <v>0</v>
      </c>
      <c r="N279" s="192">
        <f>+BN_InfraMR[[#This Row],[A.03.1 -  Longitud de Vías de Explotación No Electrificadas Troncales y Ramales (vía principal) (km)]]+BN_InfraMR[[#This Row],[A.04.1 -  Longitud de Vías de Explotación Electrificadas Troncales y Ramales (vía principal) (km)]]</f>
        <v>106.57</v>
      </c>
      <c r="O279" s="207">
        <v>106.57</v>
      </c>
      <c r="P279" s="59">
        <v>15</v>
      </c>
      <c r="Q279" s="59">
        <v>7</v>
      </c>
      <c r="R279" s="59">
        <v>0</v>
      </c>
      <c r="S279" s="211">
        <f t="shared" si="76"/>
        <v>22</v>
      </c>
      <c r="T279" s="211">
        <v>22</v>
      </c>
      <c r="U279" s="59">
        <v>0</v>
      </c>
      <c r="V279" s="59">
        <v>41</v>
      </c>
      <c r="W279" s="59">
        <v>0</v>
      </c>
      <c r="X279" s="59">
        <v>3</v>
      </c>
      <c r="Y279" s="59">
        <v>0</v>
      </c>
      <c r="Z279" s="217">
        <f t="shared" si="77"/>
        <v>44</v>
      </c>
      <c r="AA279" s="59">
        <v>20</v>
      </c>
      <c r="AB279" s="59">
        <v>9</v>
      </c>
      <c r="AC279" s="59">
        <f>+BN_InfraMR[[#This Row],[Total Pasos Vehiculares a Nivel]]</f>
        <v>44</v>
      </c>
      <c r="AD279" s="217">
        <f t="shared" si="78"/>
        <v>73</v>
      </c>
      <c r="AE279" s="59">
        <v>1</v>
      </c>
      <c r="AF279" s="59">
        <v>9</v>
      </c>
      <c r="AG279" s="59">
        <v>55</v>
      </c>
      <c r="AH279" s="217">
        <f t="shared" si="81"/>
        <v>65</v>
      </c>
      <c r="AI279" s="62">
        <v>51.92</v>
      </c>
      <c r="AJ279" s="62">
        <v>2.4</v>
      </c>
      <c r="AK279" s="62">
        <v>0</v>
      </c>
      <c r="AL279" s="224">
        <f t="shared" si="79"/>
        <v>54.32</v>
      </c>
      <c r="AM279" s="59">
        <v>3</v>
      </c>
      <c r="AN279" s="59">
        <v>21</v>
      </c>
      <c r="AO279" s="59">
        <v>0</v>
      </c>
      <c r="AP279" s="230">
        <f t="shared" si="73"/>
        <v>24</v>
      </c>
      <c r="AQ279" s="59">
        <v>0</v>
      </c>
      <c r="AR279" s="59">
        <v>0</v>
      </c>
      <c r="AS279" s="59">
        <v>0</v>
      </c>
      <c r="AT279" s="230">
        <f t="shared" si="74"/>
        <v>0</v>
      </c>
      <c r="AU279" s="59">
        <v>12</v>
      </c>
      <c r="AV279" s="59">
        <v>0</v>
      </c>
      <c r="AW279" s="59">
        <v>0</v>
      </c>
      <c r="AX279" s="230">
        <f t="shared" si="75"/>
        <v>12</v>
      </c>
      <c r="AY279" s="59">
        <v>73</v>
      </c>
      <c r="AZ279" s="59">
        <v>47</v>
      </c>
      <c r="BA279" s="59">
        <v>0</v>
      </c>
      <c r="BB279" s="59">
        <v>0</v>
      </c>
      <c r="BC279" s="230">
        <f>SUM(AY279:BB279)</f>
        <v>120</v>
      </c>
      <c r="BD279" s="380">
        <v>14</v>
      </c>
      <c r="BE279" s="59">
        <v>1</v>
      </c>
      <c r="BF279" s="59">
        <v>36</v>
      </c>
      <c r="BG279" s="239">
        <v>1000</v>
      </c>
    </row>
    <row r="280" spans="1:60">
      <c r="A280" s="59">
        <v>2016</v>
      </c>
      <c r="B280" s="59" t="s">
        <v>63</v>
      </c>
      <c r="C280" s="62">
        <v>2.0699999999999998</v>
      </c>
      <c r="D280" s="62">
        <v>52.25</v>
      </c>
      <c r="E280" s="62">
        <v>0</v>
      </c>
      <c r="F280" s="62">
        <v>0</v>
      </c>
      <c r="G280" s="207">
        <f t="shared" si="80"/>
        <v>54.32</v>
      </c>
      <c r="H280" s="207">
        <v>54.32</v>
      </c>
      <c r="I280" s="62">
        <v>51.944000000000003</v>
      </c>
      <c r="J280" s="62">
        <v>106.57</v>
      </c>
      <c r="K280" s="62">
        <v>26.26</v>
      </c>
      <c r="L280" s="62">
        <v>0</v>
      </c>
      <c r="M280" s="62">
        <v>0</v>
      </c>
      <c r="N280" s="192">
        <f>+BN_InfraMR[[#This Row],[A.03.1 -  Longitud de Vías de Explotación No Electrificadas Troncales y Ramales (vía principal) (km)]]+BN_InfraMR[[#This Row],[A.04.1 -  Longitud de Vías de Explotación Electrificadas Troncales y Ramales (vía principal) (km)]]</f>
        <v>106.57</v>
      </c>
      <c r="O280" s="207">
        <v>106.57</v>
      </c>
      <c r="P280" s="59">
        <v>15</v>
      </c>
      <c r="Q280" s="59">
        <v>7</v>
      </c>
      <c r="R280" s="59">
        <v>0</v>
      </c>
      <c r="S280" s="211">
        <f t="shared" si="76"/>
        <v>22</v>
      </c>
      <c r="T280" s="211">
        <v>22</v>
      </c>
      <c r="U280" s="59">
        <v>0</v>
      </c>
      <c r="V280" s="59">
        <v>41</v>
      </c>
      <c r="W280" s="59">
        <v>0</v>
      </c>
      <c r="X280" s="59">
        <v>3</v>
      </c>
      <c r="Y280" s="59">
        <v>0</v>
      </c>
      <c r="Z280" s="217">
        <f t="shared" si="77"/>
        <v>44</v>
      </c>
      <c r="AA280" s="59">
        <v>20</v>
      </c>
      <c r="AB280" s="59">
        <v>9</v>
      </c>
      <c r="AC280" s="59">
        <f>+BN_InfraMR[[#This Row],[Total Pasos Vehiculares a Nivel]]</f>
        <v>44</v>
      </c>
      <c r="AD280" s="217">
        <f t="shared" si="78"/>
        <v>73</v>
      </c>
      <c r="AE280" s="59">
        <v>1</v>
      </c>
      <c r="AF280" s="59">
        <v>9</v>
      </c>
      <c r="AG280" s="59">
        <v>55</v>
      </c>
      <c r="AH280" s="217">
        <f t="shared" si="81"/>
        <v>65</v>
      </c>
      <c r="AI280" s="62">
        <v>51.92</v>
      </c>
      <c r="AJ280" s="62">
        <v>2.4</v>
      </c>
      <c r="AK280" s="62">
        <v>0</v>
      </c>
      <c r="AL280" s="224">
        <f t="shared" si="79"/>
        <v>54.32</v>
      </c>
      <c r="AM280" s="59">
        <v>3</v>
      </c>
      <c r="AN280" s="59">
        <v>21</v>
      </c>
      <c r="AO280" s="59">
        <v>0</v>
      </c>
      <c r="AP280" s="230">
        <f t="shared" si="73"/>
        <v>24</v>
      </c>
      <c r="AQ280" s="59">
        <v>0</v>
      </c>
      <c r="AR280" s="59">
        <v>0</v>
      </c>
      <c r="AS280" s="59">
        <v>0</v>
      </c>
      <c r="AT280" s="230">
        <f t="shared" si="74"/>
        <v>0</v>
      </c>
      <c r="AU280" s="59">
        <v>12</v>
      </c>
      <c r="AV280" s="59">
        <v>0</v>
      </c>
      <c r="AW280" s="59">
        <v>0</v>
      </c>
      <c r="AX280" s="230">
        <f t="shared" si="75"/>
        <v>12</v>
      </c>
      <c r="AY280" s="59">
        <v>73</v>
      </c>
      <c r="AZ280" s="59">
        <v>47</v>
      </c>
      <c r="BA280" s="59">
        <v>0</v>
      </c>
      <c r="BB280" s="59">
        <v>0</v>
      </c>
      <c r="BC280" s="230">
        <f>SUM(AY280:BB280)</f>
        <v>120</v>
      </c>
      <c r="BD280" s="380">
        <v>14</v>
      </c>
      <c r="BE280" s="59">
        <v>1</v>
      </c>
      <c r="BF280" s="59">
        <v>36</v>
      </c>
      <c r="BG280" s="239">
        <v>1000</v>
      </c>
    </row>
    <row r="281" spans="1:60">
      <c r="A281" s="59">
        <v>2016</v>
      </c>
      <c r="B281" s="59" t="s">
        <v>64</v>
      </c>
      <c r="C281" s="62">
        <v>2.0699999999999998</v>
      </c>
      <c r="D281" s="62">
        <v>52.25</v>
      </c>
      <c r="E281" s="62">
        <v>0</v>
      </c>
      <c r="F281" s="62">
        <v>0</v>
      </c>
      <c r="G281" s="207">
        <f t="shared" si="80"/>
        <v>54.32</v>
      </c>
      <c r="H281" s="207">
        <v>54.32</v>
      </c>
      <c r="I281" s="62">
        <v>51.944000000000003</v>
      </c>
      <c r="J281" s="62">
        <v>106.57</v>
      </c>
      <c r="K281" s="62">
        <v>26.26</v>
      </c>
      <c r="L281" s="62">
        <v>0</v>
      </c>
      <c r="M281" s="62">
        <v>0</v>
      </c>
      <c r="N281" s="192">
        <f>+BN_InfraMR[[#This Row],[A.03.1 -  Longitud de Vías de Explotación No Electrificadas Troncales y Ramales (vía principal) (km)]]+BN_InfraMR[[#This Row],[A.04.1 -  Longitud de Vías de Explotación Electrificadas Troncales y Ramales (vía principal) (km)]]</f>
        <v>106.57</v>
      </c>
      <c r="O281" s="207">
        <v>106.57</v>
      </c>
      <c r="P281" s="59">
        <v>15</v>
      </c>
      <c r="Q281" s="59">
        <v>7</v>
      </c>
      <c r="R281" s="59">
        <v>0</v>
      </c>
      <c r="S281" s="211">
        <f t="shared" si="76"/>
        <v>22</v>
      </c>
      <c r="T281" s="211">
        <v>22</v>
      </c>
      <c r="U281" s="59">
        <v>0</v>
      </c>
      <c r="V281" s="59">
        <v>41</v>
      </c>
      <c r="W281" s="59">
        <v>0</v>
      </c>
      <c r="X281" s="59">
        <v>3</v>
      </c>
      <c r="Y281" s="59">
        <v>0</v>
      </c>
      <c r="Z281" s="217">
        <f t="shared" si="77"/>
        <v>44</v>
      </c>
      <c r="AA281" s="59">
        <v>20</v>
      </c>
      <c r="AB281" s="59">
        <v>9</v>
      </c>
      <c r="AC281" s="59">
        <f>+BN_InfraMR[[#This Row],[Total Pasos Vehiculares a Nivel]]</f>
        <v>44</v>
      </c>
      <c r="AD281" s="217">
        <f t="shared" si="78"/>
        <v>73</v>
      </c>
      <c r="AE281" s="59">
        <v>1</v>
      </c>
      <c r="AF281" s="59">
        <v>9</v>
      </c>
      <c r="AG281" s="59">
        <v>55</v>
      </c>
      <c r="AH281" s="217">
        <f t="shared" si="81"/>
        <v>65</v>
      </c>
      <c r="AI281" s="62">
        <v>51.92</v>
      </c>
      <c r="AJ281" s="62">
        <v>2.4</v>
      </c>
      <c r="AK281" s="62">
        <v>0</v>
      </c>
      <c r="AL281" s="224">
        <f t="shared" si="79"/>
        <v>54.32</v>
      </c>
      <c r="AM281" s="59">
        <v>3</v>
      </c>
      <c r="AN281" s="59">
        <v>21</v>
      </c>
      <c r="AO281" s="59">
        <v>0</v>
      </c>
      <c r="AP281" s="230">
        <f t="shared" si="73"/>
        <v>24</v>
      </c>
      <c r="AQ281" s="59">
        <v>0</v>
      </c>
      <c r="AR281" s="59">
        <v>0</v>
      </c>
      <c r="AS281" s="59">
        <v>0</v>
      </c>
      <c r="AT281" s="230">
        <f t="shared" si="74"/>
        <v>0</v>
      </c>
      <c r="AU281" s="59">
        <v>12</v>
      </c>
      <c r="AV281" s="59">
        <v>0</v>
      </c>
      <c r="AW281" s="59">
        <v>0</v>
      </c>
      <c r="AX281" s="230">
        <f t="shared" si="75"/>
        <v>12</v>
      </c>
      <c r="AY281" s="59">
        <v>73</v>
      </c>
      <c r="AZ281" s="59">
        <v>47</v>
      </c>
      <c r="BA281" s="59">
        <v>0</v>
      </c>
      <c r="BB281" s="59">
        <v>0</v>
      </c>
      <c r="BC281" s="230">
        <f>SUM(AY281:BB281)</f>
        <v>120</v>
      </c>
      <c r="BD281" s="380">
        <v>14</v>
      </c>
      <c r="BE281" s="59">
        <v>1</v>
      </c>
      <c r="BF281" s="59">
        <v>36</v>
      </c>
      <c r="BG281" s="239">
        <v>1000</v>
      </c>
    </row>
    <row r="282" spans="1:60">
      <c r="A282" s="59">
        <v>2016</v>
      </c>
      <c r="B282" s="59" t="s">
        <v>65</v>
      </c>
      <c r="C282" s="62">
        <v>2.0699999999999998</v>
      </c>
      <c r="D282" s="62">
        <v>52.25</v>
      </c>
      <c r="E282" s="62">
        <v>0</v>
      </c>
      <c r="F282" s="62">
        <v>0</v>
      </c>
      <c r="G282" s="207">
        <f t="shared" si="80"/>
        <v>54.32</v>
      </c>
      <c r="H282" s="207">
        <v>54.32</v>
      </c>
      <c r="I282" s="62">
        <v>51.944000000000003</v>
      </c>
      <c r="J282" s="62">
        <v>106.57</v>
      </c>
      <c r="K282" s="62">
        <v>26.26</v>
      </c>
      <c r="L282" s="62">
        <v>0</v>
      </c>
      <c r="M282" s="62">
        <v>0</v>
      </c>
      <c r="N282" s="192">
        <f>+BN_InfraMR[[#This Row],[A.03.1 -  Longitud de Vías de Explotación No Electrificadas Troncales y Ramales (vía principal) (km)]]+BN_InfraMR[[#This Row],[A.04.1 -  Longitud de Vías de Explotación Electrificadas Troncales y Ramales (vía principal) (km)]]</f>
        <v>106.57</v>
      </c>
      <c r="O282" s="207">
        <v>106.57</v>
      </c>
      <c r="P282" s="59">
        <v>15</v>
      </c>
      <c r="Q282" s="59">
        <v>7</v>
      </c>
      <c r="R282" s="59">
        <v>0</v>
      </c>
      <c r="S282" s="211">
        <f t="shared" si="76"/>
        <v>22</v>
      </c>
      <c r="T282" s="211">
        <v>22</v>
      </c>
      <c r="U282" s="59">
        <v>0</v>
      </c>
      <c r="V282" s="59">
        <v>41</v>
      </c>
      <c r="W282" s="59">
        <v>0</v>
      </c>
      <c r="X282" s="59">
        <v>3</v>
      </c>
      <c r="Y282" s="59">
        <v>0</v>
      </c>
      <c r="Z282" s="217">
        <f t="shared" si="77"/>
        <v>44</v>
      </c>
      <c r="AA282" s="59">
        <v>20</v>
      </c>
      <c r="AB282" s="59">
        <v>9</v>
      </c>
      <c r="AC282" s="59">
        <f>+BN_InfraMR[[#This Row],[Total Pasos Vehiculares a Nivel]]</f>
        <v>44</v>
      </c>
      <c r="AD282" s="217">
        <f t="shared" si="78"/>
        <v>73</v>
      </c>
      <c r="AE282" s="59">
        <v>1</v>
      </c>
      <c r="AF282" s="59">
        <v>9</v>
      </c>
      <c r="AG282" s="59">
        <v>55</v>
      </c>
      <c r="AH282" s="217">
        <f t="shared" si="81"/>
        <v>65</v>
      </c>
      <c r="AI282" s="62">
        <v>51.92</v>
      </c>
      <c r="AJ282" s="62">
        <v>2.4</v>
      </c>
      <c r="AK282" s="62">
        <v>0</v>
      </c>
      <c r="AL282" s="224">
        <f t="shared" si="79"/>
        <v>54.32</v>
      </c>
      <c r="AM282" s="59">
        <v>3</v>
      </c>
      <c r="AN282" s="59">
        <v>21</v>
      </c>
      <c r="AO282" s="59">
        <v>0</v>
      </c>
      <c r="AP282" s="230">
        <f t="shared" si="73"/>
        <v>24</v>
      </c>
      <c r="AQ282" s="59">
        <v>0</v>
      </c>
      <c r="AR282" s="59">
        <v>0</v>
      </c>
      <c r="AS282" s="59">
        <v>0</v>
      </c>
      <c r="AT282" s="230">
        <f t="shared" si="74"/>
        <v>0</v>
      </c>
      <c r="AU282" s="59">
        <v>12</v>
      </c>
      <c r="AV282" s="59">
        <v>0</v>
      </c>
      <c r="AW282" s="59">
        <v>0</v>
      </c>
      <c r="AX282" s="230">
        <f t="shared" si="75"/>
        <v>12</v>
      </c>
      <c r="AY282" s="59">
        <v>73</v>
      </c>
      <c r="AZ282" s="59">
        <v>47</v>
      </c>
      <c r="BA282" s="59">
        <v>0</v>
      </c>
      <c r="BB282" s="59">
        <v>0</v>
      </c>
      <c r="BC282" s="230">
        <f>SUM(AY282:BB282)</f>
        <v>120</v>
      </c>
      <c r="BD282" s="380">
        <v>14</v>
      </c>
      <c r="BE282" s="59">
        <v>1</v>
      </c>
      <c r="BF282" s="59">
        <v>36</v>
      </c>
      <c r="BG282" s="239">
        <v>1000</v>
      </c>
    </row>
    <row r="283" spans="1:60">
      <c r="A283" s="59">
        <v>2016</v>
      </c>
      <c r="B283" s="59" t="s">
        <v>66</v>
      </c>
      <c r="C283" s="62">
        <v>2.0699999999999998</v>
      </c>
      <c r="D283" s="62">
        <v>52.25</v>
      </c>
      <c r="E283" s="62">
        <v>0</v>
      </c>
      <c r="F283" s="62">
        <v>0</v>
      </c>
      <c r="G283" s="207">
        <f t="shared" si="80"/>
        <v>54.32</v>
      </c>
      <c r="H283" s="207">
        <v>54.32</v>
      </c>
      <c r="I283" s="62">
        <v>51.944000000000003</v>
      </c>
      <c r="J283" s="62">
        <v>106.57</v>
      </c>
      <c r="K283" s="62">
        <v>26.26</v>
      </c>
      <c r="L283" s="62">
        <v>0</v>
      </c>
      <c r="M283" s="62">
        <v>0</v>
      </c>
      <c r="N283" s="192">
        <f>+BN_InfraMR[[#This Row],[A.03.1 -  Longitud de Vías de Explotación No Electrificadas Troncales y Ramales (vía principal) (km)]]+BN_InfraMR[[#This Row],[A.04.1 -  Longitud de Vías de Explotación Electrificadas Troncales y Ramales (vía principal) (km)]]</f>
        <v>106.57</v>
      </c>
      <c r="O283" s="207">
        <v>106.57</v>
      </c>
      <c r="P283" s="59">
        <v>15</v>
      </c>
      <c r="Q283" s="59">
        <v>7</v>
      </c>
      <c r="R283" s="59">
        <v>0</v>
      </c>
      <c r="S283" s="211">
        <f t="shared" si="76"/>
        <v>22</v>
      </c>
      <c r="T283" s="211">
        <v>22</v>
      </c>
      <c r="U283" s="59">
        <v>0</v>
      </c>
      <c r="V283" s="59">
        <v>41</v>
      </c>
      <c r="W283" s="59">
        <v>0</v>
      </c>
      <c r="X283" s="59">
        <v>3</v>
      </c>
      <c r="Y283" s="59">
        <v>0</v>
      </c>
      <c r="Z283" s="217">
        <f t="shared" si="77"/>
        <v>44</v>
      </c>
      <c r="AA283" s="59">
        <v>20</v>
      </c>
      <c r="AB283" s="59">
        <v>9</v>
      </c>
      <c r="AC283" s="59">
        <f>+BN_InfraMR[[#This Row],[Total Pasos Vehiculares a Nivel]]</f>
        <v>44</v>
      </c>
      <c r="AD283" s="217">
        <f t="shared" si="78"/>
        <v>73</v>
      </c>
      <c r="AE283" s="59">
        <v>1</v>
      </c>
      <c r="AF283" s="59">
        <v>9</v>
      </c>
      <c r="AG283" s="59">
        <v>55</v>
      </c>
      <c r="AH283" s="217">
        <f t="shared" si="81"/>
        <v>65</v>
      </c>
      <c r="AI283" s="62">
        <v>51.92</v>
      </c>
      <c r="AJ283" s="62">
        <v>2.4</v>
      </c>
      <c r="AK283" s="62">
        <v>0</v>
      </c>
      <c r="AL283" s="224">
        <f t="shared" si="79"/>
        <v>54.32</v>
      </c>
      <c r="AM283" s="59">
        <v>3</v>
      </c>
      <c r="AN283" s="59">
        <v>21</v>
      </c>
      <c r="AO283" s="59">
        <v>0</v>
      </c>
      <c r="AP283" s="230">
        <f t="shared" si="73"/>
        <v>24</v>
      </c>
      <c r="AQ283" s="59">
        <v>0</v>
      </c>
      <c r="AR283" s="59">
        <v>0</v>
      </c>
      <c r="AS283" s="59">
        <v>0</v>
      </c>
      <c r="AT283" s="230">
        <f t="shared" si="74"/>
        <v>0</v>
      </c>
      <c r="AU283" s="59">
        <v>12</v>
      </c>
      <c r="AV283" s="59">
        <v>0</v>
      </c>
      <c r="AW283" s="59">
        <v>0</v>
      </c>
      <c r="AX283" s="230">
        <f t="shared" si="75"/>
        <v>12</v>
      </c>
      <c r="AY283" s="59">
        <v>73</v>
      </c>
      <c r="AZ283" s="59">
        <v>47</v>
      </c>
      <c r="BA283" s="59">
        <v>0</v>
      </c>
      <c r="BB283" s="59">
        <v>0</v>
      </c>
      <c r="BC283" s="230">
        <f>SUM(AY283:BB283)</f>
        <v>120</v>
      </c>
      <c r="BD283" s="380">
        <v>14</v>
      </c>
      <c r="BE283" s="59">
        <v>1</v>
      </c>
      <c r="BF283" s="59">
        <v>36</v>
      </c>
      <c r="BG283" s="239">
        <v>1000</v>
      </c>
    </row>
    <row r="284" spans="1:60">
      <c r="A284" s="59">
        <v>2016</v>
      </c>
      <c r="B284" s="59" t="s">
        <v>67</v>
      </c>
      <c r="C284" s="62">
        <v>2.0699999999999998</v>
      </c>
      <c r="D284" s="62">
        <v>52.25</v>
      </c>
      <c r="E284" s="62">
        <v>0</v>
      </c>
      <c r="F284" s="62">
        <v>0</v>
      </c>
      <c r="G284" s="207">
        <f t="shared" si="80"/>
        <v>54.32</v>
      </c>
      <c r="H284" s="207">
        <v>54.32</v>
      </c>
      <c r="I284" s="62">
        <v>51.944000000000003</v>
      </c>
      <c r="J284" s="62">
        <v>106.57</v>
      </c>
      <c r="K284" s="62">
        <v>26.26</v>
      </c>
      <c r="L284" s="62">
        <v>0</v>
      </c>
      <c r="M284" s="62">
        <v>0</v>
      </c>
      <c r="N284" s="192">
        <f>+BN_InfraMR[[#This Row],[A.03.1 -  Longitud de Vías de Explotación No Electrificadas Troncales y Ramales (vía principal) (km)]]+BN_InfraMR[[#This Row],[A.04.1 -  Longitud de Vías de Explotación Electrificadas Troncales y Ramales (vía principal) (km)]]</f>
        <v>106.57</v>
      </c>
      <c r="O284" s="207">
        <v>106.57</v>
      </c>
      <c r="P284" s="59">
        <v>15</v>
      </c>
      <c r="Q284" s="59">
        <v>7</v>
      </c>
      <c r="R284" s="59">
        <v>0</v>
      </c>
      <c r="S284" s="211">
        <f t="shared" si="76"/>
        <v>22</v>
      </c>
      <c r="T284" s="211">
        <v>22</v>
      </c>
      <c r="U284" s="59">
        <v>0</v>
      </c>
      <c r="V284" s="59">
        <v>41</v>
      </c>
      <c r="W284" s="59">
        <v>0</v>
      </c>
      <c r="X284" s="59">
        <v>3</v>
      </c>
      <c r="Y284" s="59">
        <v>0</v>
      </c>
      <c r="Z284" s="217">
        <f t="shared" si="77"/>
        <v>44</v>
      </c>
      <c r="AA284" s="59">
        <v>20</v>
      </c>
      <c r="AB284" s="59">
        <v>9</v>
      </c>
      <c r="AC284" s="59">
        <f>+BN_InfraMR[[#This Row],[Total Pasos Vehiculares a Nivel]]</f>
        <v>44</v>
      </c>
      <c r="AD284" s="217">
        <f t="shared" si="78"/>
        <v>73</v>
      </c>
      <c r="AE284" s="59">
        <v>1</v>
      </c>
      <c r="AF284" s="59">
        <v>9</v>
      </c>
      <c r="AG284" s="59">
        <v>55</v>
      </c>
      <c r="AH284" s="217">
        <f t="shared" si="81"/>
        <v>65</v>
      </c>
      <c r="AI284" s="62">
        <v>51.92</v>
      </c>
      <c r="AJ284" s="62">
        <v>2.4</v>
      </c>
      <c r="AK284" s="62">
        <v>0</v>
      </c>
      <c r="AL284" s="224">
        <f t="shared" si="79"/>
        <v>54.32</v>
      </c>
      <c r="AM284" s="59">
        <v>3</v>
      </c>
      <c r="AN284" s="59">
        <v>21</v>
      </c>
      <c r="AO284" s="59">
        <v>0</v>
      </c>
      <c r="AP284" s="230">
        <f t="shared" si="73"/>
        <v>24</v>
      </c>
      <c r="AQ284" s="59">
        <v>0</v>
      </c>
      <c r="AR284" s="59">
        <v>0</v>
      </c>
      <c r="AS284" s="59">
        <v>0</v>
      </c>
      <c r="AT284" s="230">
        <f t="shared" si="74"/>
        <v>0</v>
      </c>
      <c r="AU284" s="59">
        <v>12</v>
      </c>
      <c r="AV284" s="59">
        <v>0</v>
      </c>
      <c r="AW284" s="59">
        <v>0</v>
      </c>
      <c r="AX284" s="230">
        <f t="shared" si="75"/>
        <v>12</v>
      </c>
      <c r="AY284" s="59">
        <v>73</v>
      </c>
      <c r="AZ284" s="59">
        <v>47</v>
      </c>
      <c r="BA284" s="59">
        <v>0</v>
      </c>
      <c r="BB284" s="59">
        <v>0</v>
      </c>
      <c r="BC284" s="230">
        <f>SUM(AY284:BB284)</f>
        <v>120</v>
      </c>
      <c r="BD284" s="380">
        <v>14</v>
      </c>
      <c r="BE284" s="59">
        <v>1</v>
      </c>
      <c r="BF284" s="59">
        <v>36</v>
      </c>
      <c r="BG284" s="239">
        <v>1000</v>
      </c>
    </row>
    <row r="285" spans="1:60">
      <c r="A285" s="59">
        <v>2016</v>
      </c>
      <c r="B285" s="59" t="s">
        <v>68</v>
      </c>
      <c r="C285" s="62">
        <v>2.0699999999999998</v>
      </c>
      <c r="D285" s="62">
        <v>52.25</v>
      </c>
      <c r="E285" s="62">
        <v>0</v>
      </c>
      <c r="F285" s="62">
        <v>0</v>
      </c>
      <c r="G285" s="207">
        <f t="shared" si="80"/>
        <v>54.32</v>
      </c>
      <c r="H285" s="207">
        <v>54.32</v>
      </c>
      <c r="I285" s="62">
        <v>51.944000000000003</v>
      </c>
      <c r="J285" s="62">
        <v>106.57</v>
      </c>
      <c r="K285" s="62">
        <v>26.26</v>
      </c>
      <c r="L285" s="62">
        <v>0</v>
      </c>
      <c r="M285" s="62">
        <v>0</v>
      </c>
      <c r="N285" s="192">
        <f>+BN_InfraMR[[#This Row],[A.03.1 -  Longitud de Vías de Explotación No Electrificadas Troncales y Ramales (vía principal) (km)]]+BN_InfraMR[[#This Row],[A.04.1 -  Longitud de Vías de Explotación Electrificadas Troncales y Ramales (vía principal) (km)]]</f>
        <v>106.57</v>
      </c>
      <c r="O285" s="207">
        <v>106.57</v>
      </c>
      <c r="P285" s="59">
        <v>15</v>
      </c>
      <c r="Q285" s="59">
        <v>7</v>
      </c>
      <c r="R285" s="59">
        <v>0</v>
      </c>
      <c r="S285" s="211">
        <f t="shared" si="76"/>
        <v>22</v>
      </c>
      <c r="T285" s="211">
        <v>22</v>
      </c>
      <c r="U285" s="59">
        <v>0</v>
      </c>
      <c r="V285" s="59">
        <v>41</v>
      </c>
      <c r="W285" s="59">
        <v>0</v>
      </c>
      <c r="X285" s="59">
        <v>3</v>
      </c>
      <c r="Y285" s="59">
        <v>0</v>
      </c>
      <c r="Z285" s="217">
        <f t="shared" si="77"/>
        <v>44</v>
      </c>
      <c r="AA285" s="59">
        <v>20</v>
      </c>
      <c r="AB285" s="59">
        <v>9</v>
      </c>
      <c r="AC285" s="59">
        <f>+BN_InfraMR[[#This Row],[Total Pasos Vehiculares a Nivel]]</f>
        <v>44</v>
      </c>
      <c r="AD285" s="217">
        <f t="shared" si="78"/>
        <v>73</v>
      </c>
      <c r="AE285" s="59">
        <v>1</v>
      </c>
      <c r="AF285" s="59">
        <v>9</v>
      </c>
      <c r="AG285" s="59">
        <v>55</v>
      </c>
      <c r="AH285" s="217">
        <f t="shared" si="81"/>
        <v>65</v>
      </c>
      <c r="AI285" s="62">
        <v>51.92</v>
      </c>
      <c r="AJ285" s="62">
        <v>2.4</v>
      </c>
      <c r="AK285" s="62">
        <v>0</v>
      </c>
      <c r="AL285" s="224">
        <f t="shared" si="79"/>
        <v>54.32</v>
      </c>
      <c r="AM285" s="59">
        <v>3</v>
      </c>
      <c r="AN285" s="59">
        <v>21</v>
      </c>
      <c r="AO285" s="59">
        <v>0</v>
      </c>
      <c r="AP285" s="230">
        <f t="shared" si="73"/>
        <v>24</v>
      </c>
      <c r="AQ285" s="59">
        <v>0</v>
      </c>
      <c r="AR285" s="59">
        <v>0</v>
      </c>
      <c r="AS285" s="59">
        <v>0</v>
      </c>
      <c r="AT285" s="230">
        <f t="shared" si="74"/>
        <v>0</v>
      </c>
      <c r="AU285" s="59">
        <v>12</v>
      </c>
      <c r="AV285" s="59">
        <v>0</v>
      </c>
      <c r="AW285" s="59">
        <v>0</v>
      </c>
      <c r="AX285" s="230">
        <f t="shared" si="75"/>
        <v>12</v>
      </c>
      <c r="AY285" s="59">
        <v>73</v>
      </c>
      <c r="AZ285" s="59">
        <v>47</v>
      </c>
      <c r="BA285" s="59">
        <v>0</v>
      </c>
      <c r="BB285" s="59">
        <v>0</v>
      </c>
      <c r="BC285" s="230">
        <f>SUM(AY285:BB285)</f>
        <v>120</v>
      </c>
      <c r="BD285" s="380">
        <v>14</v>
      </c>
      <c r="BE285" s="59">
        <v>1</v>
      </c>
      <c r="BF285" s="59">
        <v>36</v>
      </c>
      <c r="BG285" s="239">
        <v>1000</v>
      </c>
    </row>
    <row r="286" spans="1:60">
      <c r="A286" s="59">
        <v>2016</v>
      </c>
      <c r="B286" s="59" t="s">
        <v>69</v>
      </c>
      <c r="C286" s="62">
        <v>2.0699999999999998</v>
      </c>
      <c r="D286" s="62">
        <v>52.25</v>
      </c>
      <c r="E286" s="62">
        <v>0</v>
      </c>
      <c r="F286" s="62">
        <v>0</v>
      </c>
      <c r="G286" s="207">
        <f t="shared" si="80"/>
        <v>54.32</v>
      </c>
      <c r="H286" s="207">
        <v>54.32</v>
      </c>
      <c r="I286" s="62">
        <v>51.944000000000003</v>
      </c>
      <c r="J286" s="62">
        <v>106.57</v>
      </c>
      <c r="K286" s="62">
        <v>26.26</v>
      </c>
      <c r="L286" s="62">
        <v>0</v>
      </c>
      <c r="M286" s="62">
        <v>0</v>
      </c>
      <c r="N286" s="192">
        <f>+BN_InfraMR[[#This Row],[A.03.1 -  Longitud de Vías de Explotación No Electrificadas Troncales y Ramales (vía principal) (km)]]+BN_InfraMR[[#This Row],[A.04.1 -  Longitud de Vías de Explotación Electrificadas Troncales y Ramales (vía principal) (km)]]</f>
        <v>106.57</v>
      </c>
      <c r="O286" s="207">
        <v>106.57</v>
      </c>
      <c r="P286" s="59">
        <v>15</v>
      </c>
      <c r="Q286" s="59">
        <v>7</v>
      </c>
      <c r="R286" s="59">
        <v>0</v>
      </c>
      <c r="S286" s="211">
        <f t="shared" si="76"/>
        <v>22</v>
      </c>
      <c r="T286" s="211">
        <v>22</v>
      </c>
      <c r="U286" s="59">
        <v>0</v>
      </c>
      <c r="V286" s="59">
        <v>41</v>
      </c>
      <c r="W286" s="59">
        <v>0</v>
      </c>
      <c r="X286" s="59">
        <v>3</v>
      </c>
      <c r="Y286" s="59">
        <v>0</v>
      </c>
      <c r="Z286" s="217">
        <f t="shared" si="77"/>
        <v>44</v>
      </c>
      <c r="AA286" s="59">
        <v>20</v>
      </c>
      <c r="AB286" s="59">
        <v>9</v>
      </c>
      <c r="AC286" s="59">
        <f>+BN_InfraMR[[#This Row],[Total Pasos Vehiculares a Nivel]]</f>
        <v>44</v>
      </c>
      <c r="AD286" s="217">
        <f t="shared" si="78"/>
        <v>73</v>
      </c>
      <c r="AE286" s="59">
        <v>1</v>
      </c>
      <c r="AF286" s="59">
        <v>9</v>
      </c>
      <c r="AG286" s="59">
        <v>55</v>
      </c>
      <c r="AH286" s="217">
        <f t="shared" si="81"/>
        <v>65</v>
      </c>
      <c r="AI286" s="62">
        <v>51.92</v>
      </c>
      <c r="AJ286" s="62">
        <v>2.4</v>
      </c>
      <c r="AK286" s="62">
        <v>0</v>
      </c>
      <c r="AL286" s="224">
        <f t="shared" si="79"/>
        <v>54.32</v>
      </c>
      <c r="AM286" s="59">
        <v>3</v>
      </c>
      <c r="AN286" s="59">
        <v>21</v>
      </c>
      <c r="AO286" s="59">
        <v>0</v>
      </c>
      <c r="AP286" s="230">
        <f t="shared" si="73"/>
        <v>24</v>
      </c>
      <c r="AQ286" s="59">
        <v>0</v>
      </c>
      <c r="AR286" s="59">
        <v>0</v>
      </c>
      <c r="AS286" s="59">
        <v>0</v>
      </c>
      <c r="AT286" s="230">
        <f t="shared" si="74"/>
        <v>0</v>
      </c>
      <c r="AU286" s="59">
        <v>12</v>
      </c>
      <c r="AV286" s="59">
        <v>0</v>
      </c>
      <c r="AW286" s="59">
        <v>0</v>
      </c>
      <c r="AX286" s="230">
        <f t="shared" si="75"/>
        <v>12</v>
      </c>
      <c r="AY286" s="59">
        <v>73</v>
      </c>
      <c r="AZ286" s="59">
        <v>47</v>
      </c>
      <c r="BA286" s="59">
        <v>0</v>
      </c>
      <c r="BB286" s="59">
        <v>0</v>
      </c>
      <c r="BC286" s="230">
        <f>SUM(AY286:BB286)</f>
        <v>120</v>
      </c>
      <c r="BD286" s="380">
        <v>14</v>
      </c>
      <c r="BE286" s="59">
        <v>1</v>
      </c>
      <c r="BF286" s="59">
        <v>36</v>
      </c>
      <c r="BG286" s="239">
        <v>1000</v>
      </c>
    </row>
    <row r="287" spans="1:60">
      <c r="A287" s="59">
        <v>2016</v>
      </c>
      <c r="B287" s="59" t="s">
        <v>70</v>
      </c>
      <c r="C287" s="62">
        <v>2.0699999999999998</v>
      </c>
      <c r="D287" s="62">
        <v>52.25</v>
      </c>
      <c r="E287" s="62">
        <v>0</v>
      </c>
      <c r="F287" s="62">
        <v>0</v>
      </c>
      <c r="G287" s="207">
        <f t="shared" si="80"/>
        <v>54.32</v>
      </c>
      <c r="H287" s="207">
        <v>54.32</v>
      </c>
      <c r="I287" s="62">
        <v>51.944000000000003</v>
      </c>
      <c r="J287" s="62">
        <v>106.57</v>
      </c>
      <c r="K287" s="62">
        <v>26.26</v>
      </c>
      <c r="L287" s="62">
        <v>0</v>
      </c>
      <c r="M287" s="62">
        <v>0</v>
      </c>
      <c r="N287" s="192">
        <f>+BN_InfraMR[[#This Row],[A.03.1 -  Longitud de Vías de Explotación No Electrificadas Troncales y Ramales (vía principal) (km)]]+BN_InfraMR[[#This Row],[A.04.1 -  Longitud de Vías de Explotación Electrificadas Troncales y Ramales (vía principal) (km)]]</f>
        <v>106.57</v>
      </c>
      <c r="O287" s="207">
        <v>106.57</v>
      </c>
      <c r="P287" s="59">
        <v>15</v>
      </c>
      <c r="Q287" s="59">
        <v>7</v>
      </c>
      <c r="R287" s="59">
        <v>0</v>
      </c>
      <c r="S287" s="211">
        <f t="shared" si="76"/>
        <v>22</v>
      </c>
      <c r="T287" s="211">
        <v>22</v>
      </c>
      <c r="U287" s="59">
        <v>0</v>
      </c>
      <c r="V287" s="59">
        <v>41</v>
      </c>
      <c r="W287" s="59">
        <v>0</v>
      </c>
      <c r="X287" s="59">
        <v>3</v>
      </c>
      <c r="Y287" s="59">
        <v>0</v>
      </c>
      <c r="Z287" s="217">
        <f t="shared" si="77"/>
        <v>44</v>
      </c>
      <c r="AA287" s="59">
        <v>20</v>
      </c>
      <c r="AB287" s="59">
        <v>9</v>
      </c>
      <c r="AC287" s="59">
        <f>+BN_InfraMR[[#This Row],[Total Pasos Vehiculares a Nivel]]</f>
        <v>44</v>
      </c>
      <c r="AD287" s="217">
        <f t="shared" si="78"/>
        <v>73</v>
      </c>
      <c r="AE287" s="59">
        <v>1</v>
      </c>
      <c r="AF287" s="59">
        <v>9</v>
      </c>
      <c r="AG287" s="59">
        <v>55</v>
      </c>
      <c r="AH287" s="217">
        <f t="shared" si="81"/>
        <v>65</v>
      </c>
      <c r="AI287" s="62">
        <v>51.92</v>
      </c>
      <c r="AJ287" s="62">
        <v>2.4</v>
      </c>
      <c r="AK287" s="62">
        <v>0</v>
      </c>
      <c r="AL287" s="224">
        <f t="shared" si="79"/>
        <v>54.32</v>
      </c>
      <c r="AM287" s="59">
        <v>3</v>
      </c>
      <c r="AN287" s="59">
        <v>21</v>
      </c>
      <c r="AO287" s="59">
        <v>0</v>
      </c>
      <c r="AP287" s="230">
        <f t="shared" si="73"/>
        <v>24</v>
      </c>
      <c r="AQ287" s="59">
        <v>0</v>
      </c>
      <c r="AR287" s="59">
        <v>0</v>
      </c>
      <c r="AS287" s="59">
        <v>0</v>
      </c>
      <c r="AT287" s="230">
        <f t="shared" si="74"/>
        <v>0</v>
      </c>
      <c r="AU287" s="59">
        <v>12</v>
      </c>
      <c r="AV287" s="59">
        <v>0</v>
      </c>
      <c r="AW287" s="59">
        <v>0</v>
      </c>
      <c r="AX287" s="230">
        <f t="shared" si="75"/>
        <v>12</v>
      </c>
      <c r="AY287" s="59">
        <v>73</v>
      </c>
      <c r="AZ287" s="59">
        <v>47</v>
      </c>
      <c r="BA287" s="59">
        <v>0</v>
      </c>
      <c r="BB287" s="59">
        <v>0</v>
      </c>
      <c r="BC287" s="230">
        <f>SUM(AY287:BB287)</f>
        <v>120</v>
      </c>
      <c r="BD287" s="380">
        <v>14</v>
      </c>
      <c r="BE287" s="59">
        <v>1</v>
      </c>
      <c r="BF287" s="59">
        <v>36</v>
      </c>
      <c r="BG287" s="239">
        <v>1000</v>
      </c>
    </row>
    <row r="288" spans="1:60">
      <c r="A288" s="59">
        <v>2016</v>
      </c>
      <c r="B288" s="59" t="s">
        <v>71</v>
      </c>
      <c r="C288" s="62">
        <v>2.0699999999999998</v>
      </c>
      <c r="D288" s="62">
        <v>52.25</v>
      </c>
      <c r="E288" s="62">
        <v>0</v>
      </c>
      <c r="F288" s="62">
        <v>0</v>
      </c>
      <c r="G288" s="207">
        <f t="shared" si="80"/>
        <v>54.32</v>
      </c>
      <c r="H288" s="207">
        <v>54.32</v>
      </c>
      <c r="I288" s="62">
        <v>51.944000000000003</v>
      </c>
      <c r="J288" s="62">
        <v>106.57</v>
      </c>
      <c r="K288" s="62">
        <v>26.26</v>
      </c>
      <c r="L288" s="62">
        <v>0</v>
      </c>
      <c r="M288" s="62">
        <v>0</v>
      </c>
      <c r="N288" s="192">
        <f>+BN_InfraMR[[#This Row],[A.03.1 -  Longitud de Vías de Explotación No Electrificadas Troncales y Ramales (vía principal) (km)]]+BN_InfraMR[[#This Row],[A.04.1 -  Longitud de Vías de Explotación Electrificadas Troncales y Ramales (vía principal) (km)]]</f>
        <v>106.57</v>
      </c>
      <c r="O288" s="207">
        <v>106.57</v>
      </c>
      <c r="P288" s="59">
        <v>15</v>
      </c>
      <c r="Q288" s="59">
        <v>7</v>
      </c>
      <c r="R288" s="59">
        <v>0</v>
      </c>
      <c r="S288" s="211">
        <f t="shared" si="76"/>
        <v>22</v>
      </c>
      <c r="T288" s="211">
        <v>22</v>
      </c>
      <c r="U288" s="59">
        <v>0</v>
      </c>
      <c r="V288" s="59">
        <v>41</v>
      </c>
      <c r="W288" s="59">
        <v>0</v>
      </c>
      <c r="X288" s="59">
        <v>3</v>
      </c>
      <c r="Y288" s="59">
        <v>0</v>
      </c>
      <c r="Z288" s="217">
        <f t="shared" si="77"/>
        <v>44</v>
      </c>
      <c r="AA288" s="59">
        <v>20</v>
      </c>
      <c r="AB288" s="59">
        <v>9</v>
      </c>
      <c r="AC288" s="59">
        <f>+BN_InfraMR[[#This Row],[Total Pasos Vehiculares a Nivel]]</f>
        <v>44</v>
      </c>
      <c r="AD288" s="217">
        <f t="shared" si="78"/>
        <v>73</v>
      </c>
      <c r="AE288" s="59">
        <v>1</v>
      </c>
      <c r="AF288" s="59">
        <v>9</v>
      </c>
      <c r="AG288" s="59">
        <v>55</v>
      </c>
      <c r="AH288" s="217">
        <f t="shared" si="81"/>
        <v>65</v>
      </c>
      <c r="AI288" s="62">
        <v>51.92</v>
      </c>
      <c r="AJ288" s="62">
        <v>2.4</v>
      </c>
      <c r="AK288" s="62">
        <v>0</v>
      </c>
      <c r="AL288" s="224">
        <f t="shared" si="79"/>
        <v>54.32</v>
      </c>
      <c r="AM288" s="59">
        <v>3</v>
      </c>
      <c r="AN288" s="59">
        <v>21</v>
      </c>
      <c r="AO288" s="59">
        <v>0</v>
      </c>
      <c r="AP288" s="230">
        <f t="shared" si="73"/>
        <v>24</v>
      </c>
      <c r="AQ288" s="59">
        <v>0</v>
      </c>
      <c r="AR288" s="59">
        <v>0</v>
      </c>
      <c r="AS288" s="59">
        <v>0</v>
      </c>
      <c r="AT288" s="230">
        <f t="shared" si="74"/>
        <v>0</v>
      </c>
      <c r="AU288" s="59">
        <v>12</v>
      </c>
      <c r="AV288" s="59">
        <v>0</v>
      </c>
      <c r="AW288" s="59">
        <v>0</v>
      </c>
      <c r="AX288" s="230">
        <f t="shared" si="75"/>
        <v>12</v>
      </c>
      <c r="AY288" s="59">
        <v>73</v>
      </c>
      <c r="AZ288" s="59">
        <v>47</v>
      </c>
      <c r="BA288" s="59">
        <v>0</v>
      </c>
      <c r="BB288" s="59">
        <v>0</v>
      </c>
      <c r="BC288" s="230">
        <f>SUM(AY288:BB288)</f>
        <v>120</v>
      </c>
      <c r="BD288" s="380">
        <v>14</v>
      </c>
      <c r="BE288" s="59">
        <v>1</v>
      </c>
      <c r="BF288" s="59">
        <v>36</v>
      </c>
      <c r="BG288" s="239">
        <v>1000</v>
      </c>
    </row>
    <row r="289" spans="1:59">
      <c r="A289" s="59">
        <v>2016</v>
      </c>
      <c r="B289" s="59" t="s">
        <v>72</v>
      </c>
      <c r="C289" s="62">
        <v>2.0699999999999998</v>
      </c>
      <c r="D289" s="62">
        <v>52.25</v>
      </c>
      <c r="E289" s="62">
        <v>0</v>
      </c>
      <c r="F289" s="62">
        <v>0</v>
      </c>
      <c r="G289" s="207">
        <f t="shared" si="80"/>
        <v>54.32</v>
      </c>
      <c r="H289" s="207">
        <v>54.32</v>
      </c>
      <c r="I289" s="62">
        <v>51.944000000000003</v>
      </c>
      <c r="J289" s="62">
        <v>106.57</v>
      </c>
      <c r="K289" s="62">
        <v>26.26</v>
      </c>
      <c r="L289" s="62">
        <v>0</v>
      </c>
      <c r="M289" s="62">
        <v>0</v>
      </c>
      <c r="N289" s="192">
        <f>+BN_InfraMR[[#This Row],[A.03.1 -  Longitud de Vías de Explotación No Electrificadas Troncales y Ramales (vía principal) (km)]]+BN_InfraMR[[#This Row],[A.04.1 -  Longitud de Vías de Explotación Electrificadas Troncales y Ramales (vía principal) (km)]]</f>
        <v>106.57</v>
      </c>
      <c r="O289" s="207">
        <v>106.57</v>
      </c>
      <c r="P289" s="59">
        <v>15</v>
      </c>
      <c r="Q289" s="59">
        <v>7</v>
      </c>
      <c r="R289" s="59">
        <v>0</v>
      </c>
      <c r="S289" s="211">
        <f t="shared" si="76"/>
        <v>22</v>
      </c>
      <c r="T289" s="211">
        <v>22</v>
      </c>
      <c r="U289" s="59">
        <v>0</v>
      </c>
      <c r="V289" s="59">
        <v>41</v>
      </c>
      <c r="W289" s="59">
        <v>0</v>
      </c>
      <c r="X289" s="59">
        <v>3</v>
      </c>
      <c r="Y289" s="59">
        <v>0</v>
      </c>
      <c r="Z289" s="217">
        <f t="shared" si="77"/>
        <v>44</v>
      </c>
      <c r="AA289" s="59">
        <v>20</v>
      </c>
      <c r="AB289" s="59">
        <v>9</v>
      </c>
      <c r="AC289" s="59">
        <f>+BN_InfraMR[[#This Row],[Total Pasos Vehiculares a Nivel]]</f>
        <v>44</v>
      </c>
      <c r="AD289" s="217">
        <f t="shared" si="78"/>
        <v>73</v>
      </c>
      <c r="AE289" s="59">
        <v>1</v>
      </c>
      <c r="AF289" s="59">
        <v>9</v>
      </c>
      <c r="AG289" s="59">
        <v>55</v>
      </c>
      <c r="AH289" s="217">
        <f t="shared" si="81"/>
        <v>65</v>
      </c>
      <c r="AI289" s="62">
        <v>51.92</v>
      </c>
      <c r="AJ289" s="62">
        <v>2.4</v>
      </c>
      <c r="AK289" s="62">
        <v>0</v>
      </c>
      <c r="AL289" s="224">
        <f t="shared" si="79"/>
        <v>54.32</v>
      </c>
      <c r="AM289" s="59">
        <v>3</v>
      </c>
      <c r="AN289" s="59">
        <v>21</v>
      </c>
      <c r="AO289" s="59">
        <v>0</v>
      </c>
      <c r="AP289" s="230">
        <f t="shared" si="73"/>
        <v>24</v>
      </c>
      <c r="AQ289" s="59">
        <v>0</v>
      </c>
      <c r="AR289" s="59">
        <v>0</v>
      </c>
      <c r="AS289" s="59">
        <v>0</v>
      </c>
      <c r="AT289" s="230">
        <f t="shared" si="74"/>
        <v>0</v>
      </c>
      <c r="AU289" s="59">
        <v>12</v>
      </c>
      <c r="AV289" s="59">
        <v>0</v>
      </c>
      <c r="AW289" s="59">
        <v>0</v>
      </c>
      <c r="AX289" s="230">
        <f t="shared" si="75"/>
        <v>12</v>
      </c>
      <c r="AY289" s="59">
        <v>73</v>
      </c>
      <c r="AZ289" s="59">
        <v>47</v>
      </c>
      <c r="BA289" s="59">
        <v>0</v>
      </c>
      <c r="BB289" s="59">
        <v>0</v>
      </c>
      <c r="BC289" s="230">
        <f>SUM(AY289:BB289)</f>
        <v>120</v>
      </c>
      <c r="BD289" s="380">
        <v>14</v>
      </c>
      <c r="BE289" s="59">
        <v>1</v>
      </c>
      <c r="BF289" s="59">
        <v>36</v>
      </c>
      <c r="BG289" s="239">
        <v>1000</v>
      </c>
    </row>
    <row r="290" spans="1:59">
      <c r="A290" s="59">
        <v>2017</v>
      </c>
      <c r="B290" s="59" t="s">
        <v>61</v>
      </c>
      <c r="C290" s="62">
        <v>2.0699999999999998</v>
      </c>
      <c r="D290" s="62">
        <v>52.25</v>
      </c>
      <c r="E290" s="62">
        <v>0</v>
      </c>
      <c r="F290" s="62">
        <v>0</v>
      </c>
      <c r="G290" s="207">
        <f t="shared" si="80"/>
        <v>54.32</v>
      </c>
      <c r="H290" s="207">
        <v>54.32</v>
      </c>
      <c r="I290" s="62">
        <v>51.944000000000003</v>
      </c>
      <c r="J290" s="62">
        <v>106.57</v>
      </c>
      <c r="K290" s="62">
        <v>26.26</v>
      </c>
      <c r="L290" s="62">
        <v>0</v>
      </c>
      <c r="M290" s="62">
        <v>0</v>
      </c>
      <c r="N290" s="192">
        <f>+BN_InfraMR[[#This Row],[A.03.1 -  Longitud de Vías de Explotación No Electrificadas Troncales y Ramales (vía principal) (km)]]+BN_InfraMR[[#This Row],[A.04.1 -  Longitud de Vías de Explotación Electrificadas Troncales y Ramales (vía principal) (km)]]</f>
        <v>106.57</v>
      </c>
      <c r="O290" s="207">
        <v>106.57</v>
      </c>
      <c r="P290" s="59">
        <v>15</v>
      </c>
      <c r="Q290" s="59">
        <v>7</v>
      </c>
      <c r="R290" s="59">
        <v>0</v>
      </c>
      <c r="S290" s="211">
        <f t="shared" si="76"/>
        <v>22</v>
      </c>
      <c r="T290" s="211">
        <v>22</v>
      </c>
      <c r="U290" s="59">
        <v>0</v>
      </c>
      <c r="V290" s="59">
        <v>41</v>
      </c>
      <c r="W290" s="59">
        <v>0</v>
      </c>
      <c r="X290" s="59">
        <v>3</v>
      </c>
      <c r="Y290" s="59">
        <v>0</v>
      </c>
      <c r="Z290" s="217">
        <f t="shared" si="77"/>
        <v>44</v>
      </c>
      <c r="AA290" s="59">
        <v>21</v>
      </c>
      <c r="AB290" s="59">
        <v>9</v>
      </c>
      <c r="AC290" s="59">
        <f>+BN_InfraMR[[#This Row],[Total Pasos Vehiculares a Nivel]]</f>
        <v>44</v>
      </c>
      <c r="AD290" s="217">
        <f t="shared" si="78"/>
        <v>74</v>
      </c>
      <c r="AE290" s="59">
        <v>1</v>
      </c>
      <c r="AF290" s="59">
        <v>9</v>
      </c>
      <c r="AG290" s="59">
        <v>55</v>
      </c>
      <c r="AH290" s="217">
        <f t="shared" si="81"/>
        <v>65</v>
      </c>
      <c r="AI290" s="62">
        <v>51.92</v>
      </c>
      <c r="AJ290" s="62">
        <v>2.4</v>
      </c>
      <c r="AK290" s="62">
        <v>0</v>
      </c>
      <c r="AL290" s="224">
        <f t="shared" si="79"/>
        <v>54.32</v>
      </c>
      <c r="AM290" s="59">
        <v>3</v>
      </c>
      <c r="AN290" s="59">
        <v>21</v>
      </c>
      <c r="AO290" s="59">
        <v>0</v>
      </c>
      <c r="AP290" s="230">
        <f t="shared" si="73"/>
        <v>24</v>
      </c>
      <c r="AQ290" s="59">
        <v>0</v>
      </c>
      <c r="AR290" s="59">
        <v>0</v>
      </c>
      <c r="AS290" s="59">
        <v>0</v>
      </c>
      <c r="AT290" s="230">
        <f t="shared" si="74"/>
        <v>0</v>
      </c>
      <c r="AU290" s="59">
        <v>12</v>
      </c>
      <c r="AV290" s="59">
        <v>0</v>
      </c>
      <c r="AW290" s="59">
        <v>0</v>
      </c>
      <c r="AX290" s="230">
        <f t="shared" si="75"/>
        <v>12</v>
      </c>
      <c r="AY290" s="59">
        <v>70</v>
      </c>
      <c r="AZ290" s="59">
        <v>50</v>
      </c>
      <c r="BA290" s="59">
        <v>0</v>
      </c>
      <c r="BB290" s="59">
        <v>0</v>
      </c>
      <c r="BC290" s="230">
        <f>SUM(AY290:BB290)</f>
        <v>120</v>
      </c>
      <c r="BD290" s="380">
        <v>13</v>
      </c>
      <c r="BE290" s="59">
        <v>1</v>
      </c>
      <c r="BF290" s="59">
        <v>36</v>
      </c>
      <c r="BG290" s="239">
        <v>1000</v>
      </c>
    </row>
    <row r="291" spans="1:59">
      <c r="A291" s="59">
        <v>2017</v>
      </c>
      <c r="B291" s="59" t="s">
        <v>62</v>
      </c>
      <c r="C291" s="62">
        <v>2.0699999999999998</v>
      </c>
      <c r="D291" s="62">
        <v>52.25</v>
      </c>
      <c r="E291" s="62">
        <v>0</v>
      </c>
      <c r="F291" s="62">
        <v>0</v>
      </c>
      <c r="G291" s="207">
        <f t="shared" si="80"/>
        <v>54.32</v>
      </c>
      <c r="H291" s="207">
        <v>54.32</v>
      </c>
      <c r="I291" s="62">
        <v>51.944000000000003</v>
      </c>
      <c r="J291" s="62">
        <v>106.57</v>
      </c>
      <c r="K291" s="62">
        <v>26.26</v>
      </c>
      <c r="L291" s="62">
        <v>0</v>
      </c>
      <c r="M291" s="62">
        <v>0</v>
      </c>
      <c r="N291" s="192">
        <f>+BN_InfraMR[[#This Row],[A.03.1 -  Longitud de Vías de Explotación No Electrificadas Troncales y Ramales (vía principal) (km)]]+BN_InfraMR[[#This Row],[A.04.1 -  Longitud de Vías de Explotación Electrificadas Troncales y Ramales (vía principal) (km)]]</f>
        <v>106.57</v>
      </c>
      <c r="O291" s="207">
        <v>106.57</v>
      </c>
      <c r="P291" s="59">
        <v>15</v>
      </c>
      <c r="Q291" s="59">
        <v>7</v>
      </c>
      <c r="R291" s="59">
        <v>0</v>
      </c>
      <c r="S291" s="211">
        <f t="shared" si="76"/>
        <v>22</v>
      </c>
      <c r="T291" s="211">
        <v>22</v>
      </c>
      <c r="U291" s="59">
        <v>0</v>
      </c>
      <c r="V291" s="59">
        <v>41</v>
      </c>
      <c r="W291" s="59">
        <v>0</v>
      </c>
      <c r="X291" s="59">
        <v>3</v>
      </c>
      <c r="Y291" s="59">
        <v>0</v>
      </c>
      <c r="Z291" s="217">
        <f t="shared" si="77"/>
        <v>44</v>
      </c>
      <c r="AA291" s="59">
        <v>21</v>
      </c>
      <c r="AB291" s="59">
        <v>9</v>
      </c>
      <c r="AC291" s="59">
        <f>+BN_InfraMR[[#This Row],[Total Pasos Vehiculares a Nivel]]</f>
        <v>44</v>
      </c>
      <c r="AD291" s="217">
        <f t="shared" si="78"/>
        <v>74</v>
      </c>
      <c r="AE291" s="59">
        <v>1</v>
      </c>
      <c r="AF291" s="59">
        <v>9</v>
      </c>
      <c r="AG291" s="59">
        <v>55</v>
      </c>
      <c r="AH291" s="217">
        <f t="shared" si="81"/>
        <v>65</v>
      </c>
      <c r="AI291" s="62">
        <v>51.92</v>
      </c>
      <c r="AJ291" s="62">
        <v>2.4</v>
      </c>
      <c r="AK291" s="62">
        <v>0</v>
      </c>
      <c r="AL291" s="224">
        <f t="shared" si="79"/>
        <v>54.32</v>
      </c>
      <c r="AM291" s="59">
        <v>3</v>
      </c>
      <c r="AN291" s="59">
        <v>21</v>
      </c>
      <c r="AO291" s="59">
        <v>0</v>
      </c>
      <c r="AP291" s="230">
        <f t="shared" ref="AP291:AP336" si="82">SUM(AM291:AO291)</f>
        <v>24</v>
      </c>
      <c r="AQ291" s="59">
        <v>0</v>
      </c>
      <c r="AR291" s="59">
        <v>0</v>
      </c>
      <c r="AS291" s="59">
        <v>0</v>
      </c>
      <c r="AT291" s="230">
        <f t="shared" ref="AT291:AT336" si="83">SUM(AQ291:AS291)</f>
        <v>0</v>
      </c>
      <c r="AU291" s="59">
        <v>12</v>
      </c>
      <c r="AV291" s="59">
        <v>0</v>
      </c>
      <c r="AW291" s="59">
        <v>0</v>
      </c>
      <c r="AX291" s="230">
        <f t="shared" ref="AX291:AX336" si="84">SUM(AU291:AW291)</f>
        <v>12</v>
      </c>
      <c r="AY291" s="59">
        <v>70</v>
      </c>
      <c r="AZ291" s="59">
        <v>50</v>
      </c>
      <c r="BA291" s="59">
        <v>0</v>
      </c>
      <c r="BB291" s="59">
        <v>0</v>
      </c>
      <c r="BC291" s="230">
        <f>SUM(AY291:BB291)</f>
        <v>120</v>
      </c>
      <c r="BD291" s="380">
        <v>13</v>
      </c>
      <c r="BE291" s="59">
        <v>1</v>
      </c>
      <c r="BF291" s="59">
        <v>36</v>
      </c>
      <c r="BG291" s="239">
        <v>1000</v>
      </c>
    </row>
    <row r="292" spans="1:59">
      <c r="A292" s="59">
        <v>2017</v>
      </c>
      <c r="B292" s="59" t="s">
        <v>63</v>
      </c>
      <c r="C292" s="62">
        <v>2.0699999999999998</v>
      </c>
      <c r="D292" s="62">
        <v>52.25</v>
      </c>
      <c r="E292" s="62">
        <v>0</v>
      </c>
      <c r="F292" s="62">
        <v>0</v>
      </c>
      <c r="G292" s="207">
        <f t="shared" si="80"/>
        <v>54.32</v>
      </c>
      <c r="H292" s="207">
        <v>54.32</v>
      </c>
      <c r="I292" s="62">
        <v>51.944000000000003</v>
      </c>
      <c r="J292" s="62">
        <v>106.57</v>
      </c>
      <c r="K292" s="62">
        <v>26.26</v>
      </c>
      <c r="L292" s="62">
        <v>0</v>
      </c>
      <c r="M292" s="62">
        <v>0</v>
      </c>
      <c r="N292" s="192">
        <f>+BN_InfraMR[[#This Row],[A.03.1 -  Longitud de Vías de Explotación No Electrificadas Troncales y Ramales (vía principal) (km)]]+BN_InfraMR[[#This Row],[A.04.1 -  Longitud de Vías de Explotación Electrificadas Troncales y Ramales (vía principal) (km)]]</f>
        <v>106.57</v>
      </c>
      <c r="O292" s="207">
        <v>106.57</v>
      </c>
      <c r="P292" s="59">
        <v>15</v>
      </c>
      <c r="Q292" s="59">
        <v>7</v>
      </c>
      <c r="R292" s="59">
        <v>0</v>
      </c>
      <c r="S292" s="211">
        <f t="shared" si="76"/>
        <v>22</v>
      </c>
      <c r="T292" s="211">
        <v>22</v>
      </c>
      <c r="U292" s="59">
        <v>0</v>
      </c>
      <c r="V292" s="59">
        <v>41</v>
      </c>
      <c r="W292" s="59">
        <v>0</v>
      </c>
      <c r="X292" s="59">
        <v>3</v>
      </c>
      <c r="Y292" s="59">
        <v>0</v>
      </c>
      <c r="Z292" s="217">
        <f t="shared" si="77"/>
        <v>44</v>
      </c>
      <c r="AA292" s="59">
        <v>21</v>
      </c>
      <c r="AB292" s="59">
        <v>9</v>
      </c>
      <c r="AC292" s="59">
        <f>+BN_InfraMR[[#This Row],[Total Pasos Vehiculares a Nivel]]</f>
        <v>44</v>
      </c>
      <c r="AD292" s="217">
        <f t="shared" si="78"/>
        <v>74</v>
      </c>
      <c r="AE292" s="59">
        <v>1</v>
      </c>
      <c r="AF292" s="59">
        <v>9</v>
      </c>
      <c r="AG292" s="59">
        <v>55</v>
      </c>
      <c r="AH292" s="217">
        <f t="shared" si="81"/>
        <v>65</v>
      </c>
      <c r="AI292" s="62">
        <v>51.92</v>
      </c>
      <c r="AJ292" s="62">
        <v>2.4</v>
      </c>
      <c r="AK292" s="62">
        <v>0</v>
      </c>
      <c r="AL292" s="224">
        <f t="shared" si="79"/>
        <v>54.32</v>
      </c>
      <c r="AM292" s="59">
        <v>3</v>
      </c>
      <c r="AN292" s="59">
        <v>21</v>
      </c>
      <c r="AO292" s="59">
        <v>0</v>
      </c>
      <c r="AP292" s="230">
        <f t="shared" si="82"/>
        <v>24</v>
      </c>
      <c r="AQ292" s="59">
        <v>0</v>
      </c>
      <c r="AR292" s="59">
        <v>0</v>
      </c>
      <c r="AS292" s="59">
        <v>0</v>
      </c>
      <c r="AT292" s="230">
        <f t="shared" si="83"/>
        <v>0</v>
      </c>
      <c r="AU292" s="59">
        <v>12</v>
      </c>
      <c r="AV292" s="59">
        <v>0</v>
      </c>
      <c r="AW292" s="59">
        <v>0</v>
      </c>
      <c r="AX292" s="230">
        <f t="shared" si="84"/>
        <v>12</v>
      </c>
      <c r="AY292" s="59">
        <v>70</v>
      </c>
      <c r="AZ292" s="59">
        <v>50</v>
      </c>
      <c r="BA292" s="59">
        <v>0</v>
      </c>
      <c r="BB292" s="59">
        <v>0</v>
      </c>
      <c r="BC292" s="230">
        <f>SUM(AY292:BB292)</f>
        <v>120</v>
      </c>
      <c r="BD292" s="380">
        <v>13</v>
      </c>
      <c r="BE292" s="59">
        <v>1</v>
      </c>
      <c r="BF292" s="59">
        <v>36</v>
      </c>
      <c r="BG292" s="239">
        <v>1000</v>
      </c>
    </row>
    <row r="293" spans="1:59">
      <c r="A293" s="59">
        <v>2017</v>
      </c>
      <c r="B293" s="59" t="s">
        <v>64</v>
      </c>
      <c r="C293" s="62">
        <v>2.0699999999999998</v>
      </c>
      <c r="D293" s="62">
        <v>52.25</v>
      </c>
      <c r="E293" s="62">
        <v>0</v>
      </c>
      <c r="F293" s="62">
        <v>0</v>
      </c>
      <c r="G293" s="207">
        <f t="shared" si="80"/>
        <v>54.32</v>
      </c>
      <c r="H293" s="207">
        <v>54.32</v>
      </c>
      <c r="I293" s="62">
        <v>51.944000000000003</v>
      </c>
      <c r="J293" s="62">
        <v>106.57</v>
      </c>
      <c r="K293" s="62">
        <v>26.26</v>
      </c>
      <c r="L293" s="62">
        <v>0</v>
      </c>
      <c r="M293" s="62">
        <v>0</v>
      </c>
      <c r="N293" s="192">
        <f>+BN_InfraMR[[#This Row],[A.03.1 -  Longitud de Vías de Explotación No Electrificadas Troncales y Ramales (vía principal) (km)]]+BN_InfraMR[[#This Row],[A.04.1 -  Longitud de Vías de Explotación Electrificadas Troncales y Ramales (vía principal) (km)]]</f>
        <v>106.57</v>
      </c>
      <c r="O293" s="207">
        <v>106.57</v>
      </c>
      <c r="P293" s="59">
        <v>15</v>
      </c>
      <c r="Q293" s="59">
        <v>7</v>
      </c>
      <c r="R293" s="59">
        <v>0</v>
      </c>
      <c r="S293" s="211">
        <f t="shared" si="76"/>
        <v>22</v>
      </c>
      <c r="T293" s="211">
        <v>22</v>
      </c>
      <c r="U293" s="59">
        <v>0</v>
      </c>
      <c r="V293" s="59">
        <v>41</v>
      </c>
      <c r="W293" s="59">
        <v>0</v>
      </c>
      <c r="X293" s="59">
        <v>3</v>
      </c>
      <c r="Y293" s="59">
        <v>0</v>
      </c>
      <c r="Z293" s="217">
        <f t="shared" si="77"/>
        <v>44</v>
      </c>
      <c r="AA293" s="59">
        <v>21</v>
      </c>
      <c r="AB293" s="59">
        <v>9</v>
      </c>
      <c r="AC293" s="59">
        <f>+BN_InfraMR[[#This Row],[Total Pasos Vehiculares a Nivel]]</f>
        <v>44</v>
      </c>
      <c r="AD293" s="217">
        <f t="shared" si="78"/>
        <v>74</v>
      </c>
      <c r="AE293" s="59">
        <v>1</v>
      </c>
      <c r="AF293" s="59">
        <v>9</v>
      </c>
      <c r="AG293" s="59">
        <v>55</v>
      </c>
      <c r="AH293" s="217">
        <f t="shared" si="81"/>
        <v>65</v>
      </c>
      <c r="AI293" s="62">
        <v>51.92</v>
      </c>
      <c r="AJ293" s="62">
        <v>2.4</v>
      </c>
      <c r="AK293" s="62">
        <v>0</v>
      </c>
      <c r="AL293" s="224">
        <f t="shared" si="79"/>
        <v>54.32</v>
      </c>
      <c r="AM293" s="59">
        <v>3</v>
      </c>
      <c r="AN293" s="59">
        <v>21</v>
      </c>
      <c r="AO293" s="59">
        <v>0</v>
      </c>
      <c r="AP293" s="230">
        <f t="shared" si="82"/>
        <v>24</v>
      </c>
      <c r="AQ293" s="59">
        <v>0</v>
      </c>
      <c r="AR293" s="59">
        <v>0</v>
      </c>
      <c r="AS293" s="59">
        <v>0</v>
      </c>
      <c r="AT293" s="230">
        <f t="shared" si="83"/>
        <v>0</v>
      </c>
      <c r="AU293" s="59">
        <v>12</v>
      </c>
      <c r="AV293" s="59">
        <v>0</v>
      </c>
      <c r="AW293" s="59">
        <v>0</v>
      </c>
      <c r="AX293" s="230">
        <f t="shared" si="84"/>
        <v>12</v>
      </c>
      <c r="AY293" s="59">
        <v>70</v>
      </c>
      <c r="AZ293" s="59">
        <v>50</v>
      </c>
      <c r="BA293" s="59">
        <v>0</v>
      </c>
      <c r="BB293" s="59">
        <v>0</v>
      </c>
      <c r="BC293" s="230">
        <f>SUM(AY293:BB293)</f>
        <v>120</v>
      </c>
      <c r="BD293" s="380">
        <v>13</v>
      </c>
      <c r="BE293" s="59">
        <v>1</v>
      </c>
      <c r="BF293" s="59">
        <v>36</v>
      </c>
      <c r="BG293" s="239">
        <v>1000</v>
      </c>
    </row>
    <row r="294" spans="1:59">
      <c r="A294" s="59">
        <v>2017</v>
      </c>
      <c r="B294" s="59" t="s">
        <v>65</v>
      </c>
      <c r="C294" s="62">
        <v>2.0699999999999998</v>
      </c>
      <c r="D294" s="62">
        <v>52.25</v>
      </c>
      <c r="E294" s="62">
        <v>0</v>
      </c>
      <c r="F294" s="62">
        <v>0</v>
      </c>
      <c r="G294" s="207">
        <f t="shared" si="80"/>
        <v>54.32</v>
      </c>
      <c r="H294" s="207">
        <v>54.32</v>
      </c>
      <c r="I294" s="62">
        <v>51.944000000000003</v>
      </c>
      <c r="J294" s="62">
        <v>106.57</v>
      </c>
      <c r="K294" s="62">
        <v>26.26</v>
      </c>
      <c r="L294" s="62">
        <v>0</v>
      </c>
      <c r="M294" s="62">
        <v>0</v>
      </c>
      <c r="N294" s="192">
        <f>+BN_InfraMR[[#This Row],[A.03.1 -  Longitud de Vías de Explotación No Electrificadas Troncales y Ramales (vía principal) (km)]]+BN_InfraMR[[#This Row],[A.04.1 -  Longitud de Vías de Explotación Electrificadas Troncales y Ramales (vía principal) (km)]]</f>
        <v>106.57</v>
      </c>
      <c r="O294" s="207">
        <v>106.57</v>
      </c>
      <c r="P294" s="59">
        <v>15</v>
      </c>
      <c r="Q294" s="59">
        <v>7</v>
      </c>
      <c r="R294" s="59">
        <v>0</v>
      </c>
      <c r="S294" s="211">
        <f t="shared" si="76"/>
        <v>22</v>
      </c>
      <c r="T294" s="211">
        <v>22</v>
      </c>
      <c r="U294" s="59">
        <v>0</v>
      </c>
      <c r="V294" s="59">
        <v>41</v>
      </c>
      <c r="W294" s="59">
        <v>0</v>
      </c>
      <c r="X294" s="59">
        <v>3</v>
      </c>
      <c r="Y294" s="59">
        <v>0</v>
      </c>
      <c r="Z294" s="217">
        <f t="shared" si="77"/>
        <v>44</v>
      </c>
      <c r="AA294" s="59">
        <v>21</v>
      </c>
      <c r="AB294" s="59">
        <v>9</v>
      </c>
      <c r="AC294" s="59">
        <f>+BN_InfraMR[[#This Row],[Total Pasos Vehiculares a Nivel]]</f>
        <v>44</v>
      </c>
      <c r="AD294" s="217">
        <f t="shared" si="78"/>
        <v>74</v>
      </c>
      <c r="AE294" s="59">
        <v>1</v>
      </c>
      <c r="AF294" s="59">
        <v>9</v>
      </c>
      <c r="AG294" s="59">
        <v>55</v>
      </c>
      <c r="AH294" s="217">
        <f t="shared" si="81"/>
        <v>65</v>
      </c>
      <c r="AI294" s="62">
        <v>51.92</v>
      </c>
      <c r="AJ294" s="62">
        <v>2.4</v>
      </c>
      <c r="AK294" s="62">
        <v>0</v>
      </c>
      <c r="AL294" s="224">
        <f t="shared" si="79"/>
        <v>54.32</v>
      </c>
      <c r="AM294" s="59">
        <v>3</v>
      </c>
      <c r="AN294" s="59">
        <v>21</v>
      </c>
      <c r="AO294" s="59">
        <v>0</v>
      </c>
      <c r="AP294" s="230">
        <f t="shared" si="82"/>
        <v>24</v>
      </c>
      <c r="AQ294" s="59">
        <v>0</v>
      </c>
      <c r="AR294" s="59">
        <v>0</v>
      </c>
      <c r="AS294" s="59">
        <v>0</v>
      </c>
      <c r="AT294" s="230">
        <f t="shared" si="83"/>
        <v>0</v>
      </c>
      <c r="AU294" s="59">
        <v>12</v>
      </c>
      <c r="AV294" s="59">
        <v>0</v>
      </c>
      <c r="AW294" s="59">
        <v>0</v>
      </c>
      <c r="AX294" s="230">
        <f t="shared" si="84"/>
        <v>12</v>
      </c>
      <c r="AY294" s="59">
        <v>70</v>
      </c>
      <c r="AZ294" s="59">
        <v>50</v>
      </c>
      <c r="BA294" s="59">
        <v>0</v>
      </c>
      <c r="BB294" s="59">
        <v>0</v>
      </c>
      <c r="BC294" s="230">
        <f>SUM(AY294:BB294)</f>
        <v>120</v>
      </c>
      <c r="BD294" s="380">
        <v>13</v>
      </c>
      <c r="BE294" s="59">
        <v>1</v>
      </c>
      <c r="BF294" s="59">
        <v>36</v>
      </c>
      <c r="BG294" s="239">
        <v>1000</v>
      </c>
    </row>
    <row r="295" spans="1:59">
      <c r="A295" s="59">
        <v>2017</v>
      </c>
      <c r="B295" s="59" t="s">
        <v>66</v>
      </c>
      <c r="C295" s="62">
        <v>2.0699999999999998</v>
      </c>
      <c r="D295" s="62">
        <v>52.25</v>
      </c>
      <c r="E295" s="62">
        <v>0</v>
      </c>
      <c r="F295" s="62">
        <v>0</v>
      </c>
      <c r="G295" s="207">
        <f t="shared" si="80"/>
        <v>54.32</v>
      </c>
      <c r="H295" s="207">
        <v>54.32</v>
      </c>
      <c r="I295" s="62">
        <v>51.944000000000003</v>
      </c>
      <c r="J295" s="62">
        <v>106.57</v>
      </c>
      <c r="K295" s="62">
        <v>26.26</v>
      </c>
      <c r="L295" s="62">
        <v>0</v>
      </c>
      <c r="M295" s="62">
        <v>0</v>
      </c>
      <c r="N295" s="192">
        <f>+BN_InfraMR[[#This Row],[A.03.1 -  Longitud de Vías de Explotación No Electrificadas Troncales y Ramales (vía principal) (km)]]+BN_InfraMR[[#This Row],[A.04.1 -  Longitud de Vías de Explotación Electrificadas Troncales y Ramales (vía principal) (km)]]</f>
        <v>106.57</v>
      </c>
      <c r="O295" s="207">
        <v>106.57</v>
      </c>
      <c r="P295" s="59">
        <v>15</v>
      </c>
      <c r="Q295" s="59">
        <v>7</v>
      </c>
      <c r="R295" s="59">
        <v>0</v>
      </c>
      <c r="S295" s="211">
        <f t="shared" si="76"/>
        <v>22</v>
      </c>
      <c r="T295" s="211">
        <v>22</v>
      </c>
      <c r="U295" s="59">
        <v>0</v>
      </c>
      <c r="V295" s="59">
        <v>41</v>
      </c>
      <c r="W295" s="59">
        <v>0</v>
      </c>
      <c r="X295" s="59">
        <v>3</v>
      </c>
      <c r="Y295" s="59">
        <v>0</v>
      </c>
      <c r="Z295" s="217">
        <f t="shared" si="77"/>
        <v>44</v>
      </c>
      <c r="AA295" s="59">
        <v>21</v>
      </c>
      <c r="AB295" s="59">
        <v>9</v>
      </c>
      <c r="AC295" s="59">
        <f>+BN_InfraMR[[#This Row],[Total Pasos Vehiculares a Nivel]]</f>
        <v>44</v>
      </c>
      <c r="AD295" s="217">
        <f t="shared" si="78"/>
        <v>74</v>
      </c>
      <c r="AE295" s="59">
        <v>1</v>
      </c>
      <c r="AF295" s="59">
        <v>9</v>
      </c>
      <c r="AG295" s="59">
        <v>55</v>
      </c>
      <c r="AH295" s="217">
        <f t="shared" si="81"/>
        <v>65</v>
      </c>
      <c r="AI295" s="62">
        <v>51.92</v>
      </c>
      <c r="AJ295" s="62">
        <v>2.4</v>
      </c>
      <c r="AK295" s="62">
        <v>0</v>
      </c>
      <c r="AL295" s="224">
        <f t="shared" si="79"/>
        <v>54.32</v>
      </c>
      <c r="AM295" s="59">
        <v>3</v>
      </c>
      <c r="AN295" s="59">
        <v>21</v>
      </c>
      <c r="AO295" s="59">
        <v>0</v>
      </c>
      <c r="AP295" s="230">
        <f t="shared" si="82"/>
        <v>24</v>
      </c>
      <c r="AQ295" s="59">
        <v>0</v>
      </c>
      <c r="AR295" s="59">
        <v>0</v>
      </c>
      <c r="AS295" s="59">
        <v>0</v>
      </c>
      <c r="AT295" s="230">
        <f t="shared" si="83"/>
        <v>0</v>
      </c>
      <c r="AU295" s="59">
        <v>12</v>
      </c>
      <c r="AV295" s="59">
        <v>0</v>
      </c>
      <c r="AW295" s="59">
        <v>0</v>
      </c>
      <c r="AX295" s="230">
        <f t="shared" si="84"/>
        <v>12</v>
      </c>
      <c r="AY295" s="59">
        <v>70</v>
      </c>
      <c r="AZ295" s="59">
        <v>50</v>
      </c>
      <c r="BA295" s="59">
        <v>0</v>
      </c>
      <c r="BB295" s="59">
        <v>0</v>
      </c>
      <c r="BC295" s="230">
        <f>SUM(AY295:BB295)</f>
        <v>120</v>
      </c>
      <c r="BD295" s="380">
        <v>13</v>
      </c>
      <c r="BE295" s="59">
        <v>1</v>
      </c>
      <c r="BF295" s="59">
        <v>36</v>
      </c>
      <c r="BG295" s="239">
        <v>1000</v>
      </c>
    </row>
    <row r="296" spans="1:59">
      <c r="A296" s="59">
        <v>2017</v>
      </c>
      <c r="B296" s="59" t="s">
        <v>67</v>
      </c>
      <c r="C296" s="62">
        <v>2.0699999999999998</v>
      </c>
      <c r="D296" s="62">
        <v>52.25</v>
      </c>
      <c r="E296" s="62">
        <v>0</v>
      </c>
      <c r="F296" s="62">
        <v>0</v>
      </c>
      <c r="G296" s="207">
        <f t="shared" si="80"/>
        <v>54.32</v>
      </c>
      <c r="H296" s="207">
        <v>54.32</v>
      </c>
      <c r="I296" s="62">
        <v>51.944000000000003</v>
      </c>
      <c r="J296" s="62">
        <v>106.57</v>
      </c>
      <c r="K296" s="62">
        <v>26.26</v>
      </c>
      <c r="L296" s="62">
        <v>0</v>
      </c>
      <c r="M296" s="62">
        <v>0</v>
      </c>
      <c r="N296" s="192">
        <f>+BN_InfraMR[[#This Row],[A.03.1 -  Longitud de Vías de Explotación No Electrificadas Troncales y Ramales (vía principal) (km)]]+BN_InfraMR[[#This Row],[A.04.1 -  Longitud de Vías de Explotación Electrificadas Troncales y Ramales (vía principal) (km)]]</f>
        <v>106.57</v>
      </c>
      <c r="O296" s="207">
        <v>106.57</v>
      </c>
      <c r="P296" s="59">
        <v>15</v>
      </c>
      <c r="Q296" s="59">
        <v>7</v>
      </c>
      <c r="R296" s="59">
        <v>0</v>
      </c>
      <c r="S296" s="211">
        <f t="shared" si="76"/>
        <v>22</v>
      </c>
      <c r="T296" s="211">
        <v>22</v>
      </c>
      <c r="U296" s="59">
        <v>0</v>
      </c>
      <c r="V296" s="59">
        <v>41</v>
      </c>
      <c r="W296" s="59">
        <v>0</v>
      </c>
      <c r="X296" s="59">
        <v>3</v>
      </c>
      <c r="Y296" s="59">
        <v>0</v>
      </c>
      <c r="Z296" s="217">
        <f t="shared" si="77"/>
        <v>44</v>
      </c>
      <c r="AA296" s="59">
        <v>21</v>
      </c>
      <c r="AB296" s="59">
        <v>9</v>
      </c>
      <c r="AC296" s="59">
        <f>+BN_InfraMR[[#This Row],[Total Pasos Vehiculares a Nivel]]</f>
        <v>44</v>
      </c>
      <c r="AD296" s="217">
        <f t="shared" si="78"/>
        <v>74</v>
      </c>
      <c r="AE296" s="59">
        <v>1</v>
      </c>
      <c r="AF296" s="59">
        <v>9</v>
      </c>
      <c r="AG296" s="59">
        <v>55</v>
      </c>
      <c r="AH296" s="217">
        <f t="shared" si="81"/>
        <v>65</v>
      </c>
      <c r="AI296" s="62">
        <v>51.92</v>
      </c>
      <c r="AJ296" s="62">
        <v>2.4</v>
      </c>
      <c r="AK296" s="62">
        <v>0</v>
      </c>
      <c r="AL296" s="224">
        <f t="shared" si="79"/>
        <v>54.32</v>
      </c>
      <c r="AM296" s="59">
        <v>3</v>
      </c>
      <c r="AN296" s="59">
        <v>21</v>
      </c>
      <c r="AO296" s="59">
        <v>0</v>
      </c>
      <c r="AP296" s="230">
        <f t="shared" si="82"/>
        <v>24</v>
      </c>
      <c r="AQ296" s="59">
        <v>0</v>
      </c>
      <c r="AR296" s="59">
        <v>0</v>
      </c>
      <c r="AS296" s="59">
        <v>0</v>
      </c>
      <c r="AT296" s="230">
        <f t="shared" si="83"/>
        <v>0</v>
      </c>
      <c r="AU296" s="59">
        <v>12</v>
      </c>
      <c r="AV296" s="59">
        <v>0</v>
      </c>
      <c r="AW296" s="59">
        <v>0</v>
      </c>
      <c r="AX296" s="230">
        <f t="shared" si="84"/>
        <v>12</v>
      </c>
      <c r="AY296" s="59">
        <v>70</v>
      </c>
      <c r="AZ296" s="59">
        <v>50</v>
      </c>
      <c r="BA296" s="59">
        <v>0</v>
      </c>
      <c r="BB296" s="59">
        <v>0</v>
      </c>
      <c r="BC296" s="230">
        <f>SUM(AY296:BB296)</f>
        <v>120</v>
      </c>
      <c r="BD296" s="380">
        <v>13</v>
      </c>
      <c r="BE296" s="59">
        <v>1</v>
      </c>
      <c r="BF296" s="59">
        <v>36</v>
      </c>
      <c r="BG296" s="239">
        <v>1000</v>
      </c>
    </row>
    <row r="297" spans="1:59">
      <c r="A297" s="59">
        <v>2017</v>
      </c>
      <c r="B297" s="59" t="s">
        <v>68</v>
      </c>
      <c r="C297" s="62">
        <v>2.0699999999999998</v>
      </c>
      <c r="D297" s="62">
        <v>52.25</v>
      </c>
      <c r="E297" s="62">
        <v>0</v>
      </c>
      <c r="F297" s="62">
        <v>0</v>
      </c>
      <c r="G297" s="207">
        <f t="shared" si="80"/>
        <v>54.32</v>
      </c>
      <c r="H297" s="207">
        <v>54.32</v>
      </c>
      <c r="I297" s="62">
        <v>51.944000000000003</v>
      </c>
      <c r="J297" s="62">
        <v>106.57</v>
      </c>
      <c r="K297" s="62">
        <v>26.26</v>
      </c>
      <c r="L297" s="62">
        <v>0</v>
      </c>
      <c r="M297" s="62">
        <v>0</v>
      </c>
      <c r="N297" s="192">
        <f>+BN_InfraMR[[#This Row],[A.03.1 -  Longitud de Vías de Explotación No Electrificadas Troncales y Ramales (vía principal) (km)]]+BN_InfraMR[[#This Row],[A.04.1 -  Longitud de Vías de Explotación Electrificadas Troncales y Ramales (vía principal) (km)]]</f>
        <v>106.57</v>
      </c>
      <c r="O297" s="207">
        <v>106.57</v>
      </c>
      <c r="P297" s="59">
        <v>15</v>
      </c>
      <c r="Q297" s="59">
        <v>7</v>
      </c>
      <c r="R297" s="59">
        <v>0</v>
      </c>
      <c r="S297" s="211">
        <f t="shared" si="76"/>
        <v>22</v>
      </c>
      <c r="T297" s="211">
        <v>22</v>
      </c>
      <c r="U297" s="59">
        <v>0</v>
      </c>
      <c r="V297" s="59">
        <v>41</v>
      </c>
      <c r="W297" s="59">
        <v>0</v>
      </c>
      <c r="X297" s="59">
        <v>3</v>
      </c>
      <c r="Y297" s="59">
        <v>0</v>
      </c>
      <c r="Z297" s="217">
        <f t="shared" si="77"/>
        <v>44</v>
      </c>
      <c r="AA297" s="59">
        <v>21</v>
      </c>
      <c r="AB297" s="59">
        <v>9</v>
      </c>
      <c r="AC297" s="59">
        <f>+BN_InfraMR[[#This Row],[Total Pasos Vehiculares a Nivel]]</f>
        <v>44</v>
      </c>
      <c r="AD297" s="217">
        <f t="shared" si="78"/>
        <v>74</v>
      </c>
      <c r="AE297" s="59">
        <v>1</v>
      </c>
      <c r="AF297" s="59">
        <v>9</v>
      </c>
      <c r="AG297" s="59">
        <v>55</v>
      </c>
      <c r="AH297" s="217">
        <f t="shared" si="81"/>
        <v>65</v>
      </c>
      <c r="AI297" s="62">
        <v>51.92</v>
      </c>
      <c r="AJ297" s="62">
        <v>2.4</v>
      </c>
      <c r="AK297" s="62">
        <v>0</v>
      </c>
      <c r="AL297" s="224">
        <f t="shared" si="79"/>
        <v>54.32</v>
      </c>
      <c r="AM297" s="59">
        <v>3</v>
      </c>
      <c r="AN297" s="59">
        <v>21</v>
      </c>
      <c r="AO297" s="59">
        <v>0</v>
      </c>
      <c r="AP297" s="230">
        <f t="shared" si="82"/>
        <v>24</v>
      </c>
      <c r="AQ297" s="59">
        <v>0</v>
      </c>
      <c r="AR297" s="59">
        <v>0</v>
      </c>
      <c r="AS297" s="59">
        <v>0</v>
      </c>
      <c r="AT297" s="230">
        <f t="shared" si="83"/>
        <v>0</v>
      </c>
      <c r="AU297" s="59">
        <v>12</v>
      </c>
      <c r="AV297" s="59">
        <v>0</v>
      </c>
      <c r="AW297" s="59">
        <v>0</v>
      </c>
      <c r="AX297" s="230">
        <f t="shared" si="84"/>
        <v>12</v>
      </c>
      <c r="AY297" s="59">
        <v>70</v>
      </c>
      <c r="AZ297" s="59">
        <v>50</v>
      </c>
      <c r="BA297" s="59">
        <v>0</v>
      </c>
      <c r="BB297" s="59">
        <v>0</v>
      </c>
      <c r="BC297" s="230">
        <f>SUM(AY297:BB297)</f>
        <v>120</v>
      </c>
      <c r="BD297" s="380">
        <v>13</v>
      </c>
      <c r="BE297" s="59">
        <v>1</v>
      </c>
      <c r="BF297" s="59">
        <v>36</v>
      </c>
      <c r="BG297" s="239">
        <v>1000</v>
      </c>
    </row>
    <row r="298" spans="1:59">
      <c r="A298" s="59">
        <v>2017</v>
      </c>
      <c r="B298" s="59" t="s">
        <v>69</v>
      </c>
      <c r="C298" s="62">
        <v>2.0699999999999998</v>
      </c>
      <c r="D298" s="62">
        <v>52.25</v>
      </c>
      <c r="E298" s="62">
        <v>0</v>
      </c>
      <c r="F298" s="62">
        <v>0</v>
      </c>
      <c r="G298" s="207">
        <f t="shared" si="80"/>
        <v>54.32</v>
      </c>
      <c r="H298" s="207">
        <v>54.32</v>
      </c>
      <c r="I298" s="62">
        <v>51.944000000000003</v>
      </c>
      <c r="J298" s="62">
        <v>106.57</v>
      </c>
      <c r="K298" s="62">
        <v>26.26</v>
      </c>
      <c r="L298" s="62">
        <v>0</v>
      </c>
      <c r="M298" s="62">
        <v>0</v>
      </c>
      <c r="N298" s="192">
        <f>+BN_InfraMR[[#This Row],[A.03.1 -  Longitud de Vías de Explotación No Electrificadas Troncales y Ramales (vía principal) (km)]]+BN_InfraMR[[#This Row],[A.04.1 -  Longitud de Vías de Explotación Electrificadas Troncales y Ramales (vía principal) (km)]]</f>
        <v>106.57</v>
      </c>
      <c r="O298" s="207">
        <v>106.57</v>
      </c>
      <c r="P298" s="59">
        <v>15</v>
      </c>
      <c r="Q298" s="59">
        <v>7</v>
      </c>
      <c r="R298" s="59">
        <v>0</v>
      </c>
      <c r="S298" s="211">
        <f t="shared" si="76"/>
        <v>22</v>
      </c>
      <c r="T298" s="211">
        <v>22</v>
      </c>
      <c r="U298" s="59">
        <v>0</v>
      </c>
      <c r="V298" s="59">
        <v>41</v>
      </c>
      <c r="W298" s="59">
        <v>0</v>
      </c>
      <c r="X298" s="59">
        <v>3</v>
      </c>
      <c r="Y298" s="59">
        <v>0</v>
      </c>
      <c r="Z298" s="217">
        <f t="shared" si="77"/>
        <v>44</v>
      </c>
      <c r="AA298" s="59">
        <v>21</v>
      </c>
      <c r="AB298" s="59">
        <v>9</v>
      </c>
      <c r="AC298" s="59">
        <f>+BN_InfraMR[[#This Row],[Total Pasos Vehiculares a Nivel]]</f>
        <v>44</v>
      </c>
      <c r="AD298" s="217">
        <f t="shared" si="78"/>
        <v>74</v>
      </c>
      <c r="AE298" s="59">
        <v>1</v>
      </c>
      <c r="AF298" s="59">
        <v>9</v>
      </c>
      <c r="AG298" s="59">
        <v>55</v>
      </c>
      <c r="AH298" s="217">
        <f t="shared" si="81"/>
        <v>65</v>
      </c>
      <c r="AI298" s="62">
        <v>51.92</v>
      </c>
      <c r="AJ298" s="62">
        <v>2.4</v>
      </c>
      <c r="AK298" s="62">
        <v>0</v>
      </c>
      <c r="AL298" s="224">
        <f t="shared" si="79"/>
        <v>54.32</v>
      </c>
      <c r="AM298" s="59">
        <v>3</v>
      </c>
      <c r="AN298" s="59">
        <v>21</v>
      </c>
      <c r="AO298" s="59">
        <v>0</v>
      </c>
      <c r="AP298" s="230">
        <f t="shared" si="82"/>
        <v>24</v>
      </c>
      <c r="AQ298" s="59">
        <v>0</v>
      </c>
      <c r="AR298" s="59">
        <v>0</v>
      </c>
      <c r="AS298" s="59">
        <v>0</v>
      </c>
      <c r="AT298" s="230">
        <f t="shared" si="83"/>
        <v>0</v>
      </c>
      <c r="AU298" s="59">
        <v>12</v>
      </c>
      <c r="AV298" s="59">
        <v>0</v>
      </c>
      <c r="AW298" s="59">
        <v>0</v>
      </c>
      <c r="AX298" s="230">
        <f t="shared" si="84"/>
        <v>12</v>
      </c>
      <c r="AY298" s="59">
        <v>70</v>
      </c>
      <c r="AZ298" s="59">
        <v>50</v>
      </c>
      <c r="BA298" s="59">
        <v>0</v>
      </c>
      <c r="BB298" s="59">
        <v>0</v>
      </c>
      <c r="BC298" s="230">
        <f>SUM(AY298:BB298)</f>
        <v>120</v>
      </c>
      <c r="BD298" s="380">
        <v>13</v>
      </c>
      <c r="BE298" s="59">
        <v>1</v>
      </c>
      <c r="BF298" s="59">
        <v>36</v>
      </c>
      <c r="BG298" s="239">
        <v>1000</v>
      </c>
    </row>
    <row r="299" spans="1:59">
      <c r="A299" s="59">
        <v>2017</v>
      </c>
      <c r="B299" s="59" t="s">
        <v>70</v>
      </c>
      <c r="C299" s="62">
        <v>2.0699999999999998</v>
      </c>
      <c r="D299" s="62">
        <v>52.25</v>
      </c>
      <c r="E299" s="62">
        <v>0</v>
      </c>
      <c r="F299" s="62">
        <v>0</v>
      </c>
      <c r="G299" s="207">
        <f t="shared" si="80"/>
        <v>54.32</v>
      </c>
      <c r="H299" s="207">
        <v>54.32</v>
      </c>
      <c r="I299" s="62">
        <v>51.944000000000003</v>
      </c>
      <c r="J299" s="62">
        <v>106.57</v>
      </c>
      <c r="K299" s="62">
        <v>26.26</v>
      </c>
      <c r="L299" s="62">
        <v>0</v>
      </c>
      <c r="M299" s="62">
        <v>0</v>
      </c>
      <c r="N299" s="192">
        <f>+BN_InfraMR[[#This Row],[A.03.1 -  Longitud de Vías de Explotación No Electrificadas Troncales y Ramales (vía principal) (km)]]+BN_InfraMR[[#This Row],[A.04.1 -  Longitud de Vías de Explotación Electrificadas Troncales y Ramales (vía principal) (km)]]</f>
        <v>106.57</v>
      </c>
      <c r="O299" s="207">
        <v>106.57</v>
      </c>
      <c r="P299" s="59">
        <v>15</v>
      </c>
      <c r="Q299" s="59">
        <v>7</v>
      </c>
      <c r="R299" s="59">
        <v>0</v>
      </c>
      <c r="S299" s="211">
        <f t="shared" si="76"/>
        <v>22</v>
      </c>
      <c r="T299" s="211">
        <v>22</v>
      </c>
      <c r="U299" s="59">
        <v>0</v>
      </c>
      <c r="V299" s="59">
        <v>41</v>
      </c>
      <c r="W299" s="59">
        <v>0</v>
      </c>
      <c r="X299" s="59">
        <v>3</v>
      </c>
      <c r="Y299" s="59">
        <v>0</v>
      </c>
      <c r="Z299" s="217">
        <f t="shared" si="77"/>
        <v>44</v>
      </c>
      <c r="AA299" s="59">
        <v>21</v>
      </c>
      <c r="AB299" s="59">
        <v>9</v>
      </c>
      <c r="AC299" s="59">
        <f>+BN_InfraMR[[#This Row],[Total Pasos Vehiculares a Nivel]]</f>
        <v>44</v>
      </c>
      <c r="AD299" s="217">
        <f t="shared" si="78"/>
        <v>74</v>
      </c>
      <c r="AE299" s="59">
        <v>1</v>
      </c>
      <c r="AF299" s="59">
        <v>9</v>
      </c>
      <c r="AG299" s="59">
        <v>55</v>
      </c>
      <c r="AH299" s="217">
        <f t="shared" si="81"/>
        <v>65</v>
      </c>
      <c r="AI299" s="62">
        <v>51.92</v>
      </c>
      <c r="AJ299" s="62">
        <v>2.4</v>
      </c>
      <c r="AK299" s="62">
        <v>0</v>
      </c>
      <c r="AL299" s="224">
        <f t="shared" si="79"/>
        <v>54.32</v>
      </c>
      <c r="AM299" s="59">
        <v>3</v>
      </c>
      <c r="AN299" s="59">
        <v>21</v>
      </c>
      <c r="AO299" s="59">
        <v>0</v>
      </c>
      <c r="AP299" s="230">
        <f t="shared" si="82"/>
        <v>24</v>
      </c>
      <c r="AQ299" s="59">
        <v>0</v>
      </c>
      <c r="AR299" s="59">
        <v>0</v>
      </c>
      <c r="AS299" s="59">
        <v>0</v>
      </c>
      <c r="AT299" s="230">
        <f t="shared" si="83"/>
        <v>0</v>
      </c>
      <c r="AU299" s="59">
        <v>12</v>
      </c>
      <c r="AV299" s="59">
        <v>0</v>
      </c>
      <c r="AW299" s="59">
        <v>0</v>
      </c>
      <c r="AX299" s="230">
        <f t="shared" si="84"/>
        <v>12</v>
      </c>
      <c r="AY299" s="59">
        <v>70</v>
      </c>
      <c r="AZ299" s="59">
        <v>50</v>
      </c>
      <c r="BA299" s="59">
        <v>0</v>
      </c>
      <c r="BB299" s="59">
        <v>0</v>
      </c>
      <c r="BC299" s="230">
        <f>SUM(AY299:BB299)</f>
        <v>120</v>
      </c>
      <c r="BD299" s="380">
        <v>13</v>
      </c>
      <c r="BE299" s="59">
        <v>1</v>
      </c>
      <c r="BF299" s="59">
        <v>36</v>
      </c>
      <c r="BG299" s="239">
        <v>1000</v>
      </c>
    </row>
    <row r="300" spans="1:59">
      <c r="A300" s="59">
        <v>2017</v>
      </c>
      <c r="B300" s="59" t="s">
        <v>71</v>
      </c>
      <c r="C300" s="62">
        <v>2.0699999999999998</v>
      </c>
      <c r="D300" s="62">
        <v>52.25</v>
      </c>
      <c r="E300" s="62">
        <v>0</v>
      </c>
      <c r="F300" s="62">
        <v>0</v>
      </c>
      <c r="G300" s="207">
        <f t="shared" si="80"/>
        <v>54.32</v>
      </c>
      <c r="H300" s="207">
        <v>54.32</v>
      </c>
      <c r="I300" s="62">
        <v>51.944000000000003</v>
      </c>
      <c r="J300" s="62">
        <v>106.57</v>
      </c>
      <c r="K300" s="62">
        <v>26.26</v>
      </c>
      <c r="L300" s="62">
        <v>0</v>
      </c>
      <c r="M300" s="62">
        <v>0</v>
      </c>
      <c r="N300" s="192">
        <f>+BN_InfraMR[[#This Row],[A.03.1 -  Longitud de Vías de Explotación No Electrificadas Troncales y Ramales (vía principal) (km)]]+BN_InfraMR[[#This Row],[A.04.1 -  Longitud de Vías de Explotación Electrificadas Troncales y Ramales (vía principal) (km)]]</f>
        <v>106.57</v>
      </c>
      <c r="O300" s="207">
        <v>106.57</v>
      </c>
      <c r="P300" s="59">
        <v>15</v>
      </c>
      <c r="Q300" s="59">
        <v>7</v>
      </c>
      <c r="R300" s="59">
        <v>0</v>
      </c>
      <c r="S300" s="211">
        <f t="shared" si="76"/>
        <v>22</v>
      </c>
      <c r="T300" s="211">
        <v>22</v>
      </c>
      <c r="U300" s="59">
        <v>0</v>
      </c>
      <c r="V300" s="59">
        <v>41</v>
      </c>
      <c r="W300" s="59">
        <v>0</v>
      </c>
      <c r="X300" s="59">
        <v>3</v>
      </c>
      <c r="Y300" s="59">
        <v>0</v>
      </c>
      <c r="Z300" s="217">
        <f t="shared" si="77"/>
        <v>44</v>
      </c>
      <c r="AA300" s="59">
        <v>21</v>
      </c>
      <c r="AB300" s="59">
        <v>9</v>
      </c>
      <c r="AC300" s="59">
        <f>+BN_InfraMR[[#This Row],[Total Pasos Vehiculares a Nivel]]</f>
        <v>44</v>
      </c>
      <c r="AD300" s="217">
        <f t="shared" si="78"/>
        <v>74</v>
      </c>
      <c r="AE300" s="59">
        <v>1</v>
      </c>
      <c r="AF300" s="59">
        <v>9</v>
      </c>
      <c r="AG300" s="59">
        <v>55</v>
      </c>
      <c r="AH300" s="217">
        <f t="shared" si="81"/>
        <v>65</v>
      </c>
      <c r="AI300" s="62">
        <v>51.92</v>
      </c>
      <c r="AJ300" s="62">
        <v>2.4</v>
      </c>
      <c r="AK300" s="62">
        <v>0</v>
      </c>
      <c r="AL300" s="224">
        <f t="shared" si="79"/>
        <v>54.32</v>
      </c>
      <c r="AM300" s="59">
        <v>3</v>
      </c>
      <c r="AN300" s="59">
        <v>21</v>
      </c>
      <c r="AO300" s="59">
        <v>0</v>
      </c>
      <c r="AP300" s="230">
        <f t="shared" si="82"/>
        <v>24</v>
      </c>
      <c r="AQ300" s="59">
        <v>0</v>
      </c>
      <c r="AR300" s="59">
        <v>0</v>
      </c>
      <c r="AS300" s="59">
        <v>0</v>
      </c>
      <c r="AT300" s="230">
        <f t="shared" si="83"/>
        <v>0</v>
      </c>
      <c r="AU300" s="59">
        <v>12</v>
      </c>
      <c r="AV300" s="59">
        <v>0</v>
      </c>
      <c r="AW300" s="59">
        <v>0</v>
      </c>
      <c r="AX300" s="230">
        <f t="shared" si="84"/>
        <v>12</v>
      </c>
      <c r="AY300" s="59">
        <v>70</v>
      </c>
      <c r="AZ300" s="59">
        <v>50</v>
      </c>
      <c r="BA300" s="59">
        <v>0</v>
      </c>
      <c r="BB300" s="59">
        <v>0</v>
      </c>
      <c r="BC300" s="230">
        <f>SUM(AY300:BB300)</f>
        <v>120</v>
      </c>
      <c r="BD300" s="380">
        <v>13</v>
      </c>
      <c r="BE300" s="59">
        <v>1</v>
      </c>
      <c r="BF300" s="59">
        <v>36</v>
      </c>
      <c r="BG300" s="239">
        <v>1000</v>
      </c>
    </row>
    <row r="301" spans="1:59">
      <c r="A301" s="59">
        <v>2017</v>
      </c>
      <c r="B301" s="59" t="s">
        <v>72</v>
      </c>
      <c r="C301" s="62">
        <v>2.0699999999999998</v>
      </c>
      <c r="D301" s="62">
        <v>52.25</v>
      </c>
      <c r="E301" s="62">
        <v>0</v>
      </c>
      <c r="F301" s="62">
        <v>0</v>
      </c>
      <c r="G301" s="207">
        <f t="shared" si="80"/>
        <v>54.32</v>
      </c>
      <c r="H301" s="207">
        <v>54.32</v>
      </c>
      <c r="I301" s="62">
        <v>51.944000000000003</v>
      </c>
      <c r="J301" s="62">
        <v>106.57</v>
      </c>
      <c r="K301" s="62">
        <v>26.26</v>
      </c>
      <c r="L301" s="62">
        <v>0</v>
      </c>
      <c r="M301" s="62">
        <v>0</v>
      </c>
      <c r="N301" s="192">
        <f>+BN_InfraMR[[#This Row],[A.03.1 -  Longitud de Vías de Explotación No Electrificadas Troncales y Ramales (vía principal) (km)]]+BN_InfraMR[[#This Row],[A.04.1 -  Longitud de Vías de Explotación Electrificadas Troncales y Ramales (vía principal) (km)]]</f>
        <v>106.57</v>
      </c>
      <c r="O301" s="207">
        <v>106.57</v>
      </c>
      <c r="P301" s="59">
        <v>15</v>
      </c>
      <c r="Q301" s="59">
        <v>7</v>
      </c>
      <c r="R301" s="59">
        <v>0</v>
      </c>
      <c r="S301" s="211">
        <f t="shared" si="76"/>
        <v>22</v>
      </c>
      <c r="T301" s="211">
        <v>22</v>
      </c>
      <c r="U301" s="59">
        <v>0</v>
      </c>
      <c r="V301" s="59">
        <v>41</v>
      </c>
      <c r="W301" s="59">
        <v>0</v>
      </c>
      <c r="X301" s="59">
        <v>3</v>
      </c>
      <c r="Y301" s="59">
        <v>0</v>
      </c>
      <c r="Z301" s="217">
        <f t="shared" si="77"/>
        <v>44</v>
      </c>
      <c r="AA301" s="59">
        <v>21</v>
      </c>
      <c r="AB301" s="59">
        <v>9</v>
      </c>
      <c r="AC301" s="59">
        <f>+BN_InfraMR[[#This Row],[Total Pasos Vehiculares a Nivel]]</f>
        <v>44</v>
      </c>
      <c r="AD301" s="217">
        <f t="shared" si="78"/>
        <v>74</v>
      </c>
      <c r="AE301" s="59">
        <v>1</v>
      </c>
      <c r="AF301" s="59">
        <v>9</v>
      </c>
      <c r="AG301" s="59">
        <v>55</v>
      </c>
      <c r="AH301" s="217">
        <f t="shared" si="81"/>
        <v>65</v>
      </c>
      <c r="AI301" s="62">
        <v>51.92</v>
      </c>
      <c r="AJ301" s="62">
        <v>2.4</v>
      </c>
      <c r="AK301" s="62">
        <v>0</v>
      </c>
      <c r="AL301" s="224">
        <f t="shared" si="79"/>
        <v>54.32</v>
      </c>
      <c r="AM301" s="59">
        <v>3</v>
      </c>
      <c r="AN301" s="59">
        <v>21</v>
      </c>
      <c r="AO301" s="59">
        <v>0</v>
      </c>
      <c r="AP301" s="230">
        <f t="shared" si="82"/>
        <v>24</v>
      </c>
      <c r="AQ301" s="59">
        <v>0</v>
      </c>
      <c r="AR301" s="59">
        <v>0</v>
      </c>
      <c r="AS301" s="59">
        <v>0</v>
      </c>
      <c r="AT301" s="230">
        <f t="shared" si="83"/>
        <v>0</v>
      </c>
      <c r="AU301" s="59">
        <v>12</v>
      </c>
      <c r="AV301" s="59">
        <v>0</v>
      </c>
      <c r="AW301" s="59">
        <v>0</v>
      </c>
      <c r="AX301" s="230">
        <f t="shared" si="84"/>
        <v>12</v>
      </c>
      <c r="AY301" s="59">
        <v>70</v>
      </c>
      <c r="AZ301" s="59">
        <v>50</v>
      </c>
      <c r="BA301" s="59">
        <v>0</v>
      </c>
      <c r="BB301" s="59">
        <v>0</v>
      </c>
      <c r="BC301" s="230">
        <f>SUM(AY301:BB301)</f>
        <v>120</v>
      </c>
      <c r="BD301" s="380">
        <v>13</v>
      </c>
      <c r="BE301" s="59">
        <v>1</v>
      </c>
      <c r="BF301" s="59">
        <v>36</v>
      </c>
      <c r="BG301" s="239">
        <v>1000</v>
      </c>
    </row>
    <row r="302" spans="1:59">
      <c r="A302" s="59">
        <v>2018</v>
      </c>
      <c r="B302" s="59" t="s">
        <v>61</v>
      </c>
      <c r="C302" s="62">
        <v>2.0699999999999998</v>
      </c>
      <c r="D302" s="62">
        <v>52.25</v>
      </c>
      <c r="E302" s="62">
        <v>0</v>
      </c>
      <c r="F302" s="62">
        <v>0</v>
      </c>
      <c r="G302" s="207">
        <f t="shared" si="80"/>
        <v>54.32</v>
      </c>
      <c r="H302" s="207">
        <v>54.32</v>
      </c>
      <c r="I302" s="62">
        <v>51.944000000000003</v>
      </c>
      <c r="J302" s="62">
        <v>106.57</v>
      </c>
      <c r="K302" s="62">
        <v>26.26</v>
      </c>
      <c r="L302" s="62">
        <v>0</v>
      </c>
      <c r="M302" s="62">
        <v>0</v>
      </c>
      <c r="N302" s="192">
        <f>+BN_InfraMR[[#This Row],[A.03.1 -  Longitud de Vías de Explotación No Electrificadas Troncales y Ramales (vía principal) (km)]]+BN_InfraMR[[#This Row],[A.04.1 -  Longitud de Vías de Explotación Electrificadas Troncales y Ramales (vía principal) (km)]]</f>
        <v>106.57</v>
      </c>
      <c r="O302" s="207">
        <v>106.57</v>
      </c>
      <c r="P302" s="59">
        <v>15</v>
      </c>
      <c r="Q302" s="59">
        <v>7</v>
      </c>
      <c r="R302" s="59">
        <v>0</v>
      </c>
      <c r="S302" s="211">
        <f t="shared" si="76"/>
        <v>22</v>
      </c>
      <c r="T302" s="211">
        <v>22</v>
      </c>
      <c r="U302" s="59">
        <v>0</v>
      </c>
      <c r="V302" s="59">
        <v>40</v>
      </c>
      <c r="W302" s="59">
        <v>0</v>
      </c>
      <c r="X302" s="59">
        <v>3</v>
      </c>
      <c r="Y302" s="59">
        <v>0</v>
      </c>
      <c r="Z302" s="217">
        <f t="shared" si="77"/>
        <v>43</v>
      </c>
      <c r="AA302" s="59">
        <v>22</v>
      </c>
      <c r="AB302" s="59">
        <v>9</v>
      </c>
      <c r="AC302" s="59">
        <f>+BN_InfraMR[[#This Row],[Total Pasos Vehiculares a Nivel]]</f>
        <v>43</v>
      </c>
      <c r="AD302" s="217">
        <f t="shared" si="78"/>
        <v>74</v>
      </c>
      <c r="AE302" s="59">
        <v>1</v>
      </c>
      <c r="AF302" s="59">
        <v>9</v>
      </c>
      <c r="AG302" s="59">
        <v>56</v>
      </c>
      <c r="AH302" s="217">
        <f t="shared" si="81"/>
        <v>66</v>
      </c>
      <c r="AI302" s="62">
        <v>51.92</v>
      </c>
      <c r="AJ302" s="62">
        <v>2.4</v>
      </c>
      <c r="AK302" s="62">
        <v>0</v>
      </c>
      <c r="AL302" s="224">
        <f t="shared" si="79"/>
        <v>54.32</v>
      </c>
      <c r="AM302" s="59">
        <v>3</v>
      </c>
      <c r="AN302" s="59">
        <v>21</v>
      </c>
      <c r="AO302" s="59">
        <v>0</v>
      </c>
      <c r="AP302" s="230">
        <f t="shared" si="82"/>
        <v>24</v>
      </c>
      <c r="AQ302" s="59">
        <v>0</v>
      </c>
      <c r="AR302" s="59">
        <v>0</v>
      </c>
      <c r="AS302" s="59">
        <v>0</v>
      </c>
      <c r="AT302" s="230">
        <f t="shared" si="83"/>
        <v>0</v>
      </c>
      <c r="AU302" s="59">
        <v>12</v>
      </c>
      <c r="AV302" s="59">
        <v>0</v>
      </c>
      <c r="AW302" s="59">
        <v>0</v>
      </c>
      <c r="AX302" s="230">
        <f t="shared" si="84"/>
        <v>12</v>
      </c>
      <c r="AY302" s="59">
        <v>73</v>
      </c>
      <c r="AZ302" s="59">
        <v>47</v>
      </c>
      <c r="BA302" s="59">
        <v>0</v>
      </c>
      <c r="BB302" s="59">
        <v>0</v>
      </c>
      <c r="BC302" s="230">
        <f>SUM(AY302:BB302)</f>
        <v>120</v>
      </c>
      <c r="BD302" s="380">
        <v>14</v>
      </c>
      <c r="BE302" s="59">
        <v>1</v>
      </c>
      <c r="BF302" s="59">
        <v>36</v>
      </c>
      <c r="BG302" s="239">
        <v>1000</v>
      </c>
    </row>
    <row r="303" spans="1:59">
      <c r="A303" s="59">
        <v>2018</v>
      </c>
      <c r="B303" s="59" t="s">
        <v>62</v>
      </c>
      <c r="C303" s="62">
        <v>2.0699999999999998</v>
      </c>
      <c r="D303" s="62">
        <v>52.25</v>
      </c>
      <c r="E303" s="62">
        <v>0</v>
      </c>
      <c r="F303" s="62">
        <v>0</v>
      </c>
      <c r="G303" s="207">
        <f t="shared" si="80"/>
        <v>54.32</v>
      </c>
      <c r="H303" s="207">
        <v>54.32</v>
      </c>
      <c r="I303" s="62">
        <v>51.944000000000003</v>
      </c>
      <c r="J303" s="62">
        <v>106.57</v>
      </c>
      <c r="K303" s="62">
        <v>26.26</v>
      </c>
      <c r="L303" s="62">
        <v>0</v>
      </c>
      <c r="M303" s="62">
        <v>0</v>
      </c>
      <c r="N303" s="192">
        <f>+BN_InfraMR[[#This Row],[A.03.1 -  Longitud de Vías de Explotación No Electrificadas Troncales y Ramales (vía principal) (km)]]+BN_InfraMR[[#This Row],[A.04.1 -  Longitud de Vías de Explotación Electrificadas Troncales y Ramales (vía principal) (km)]]</f>
        <v>106.57</v>
      </c>
      <c r="O303" s="207">
        <v>106.57</v>
      </c>
      <c r="P303" s="59">
        <v>15</v>
      </c>
      <c r="Q303" s="59">
        <v>7</v>
      </c>
      <c r="R303" s="59">
        <v>0</v>
      </c>
      <c r="S303" s="211">
        <f t="shared" si="76"/>
        <v>22</v>
      </c>
      <c r="T303" s="211">
        <v>22</v>
      </c>
      <c r="U303" s="59">
        <v>0</v>
      </c>
      <c r="V303" s="59">
        <v>40</v>
      </c>
      <c r="W303" s="59">
        <v>0</v>
      </c>
      <c r="X303" s="59">
        <v>3</v>
      </c>
      <c r="Y303" s="59">
        <v>0</v>
      </c>
      <c r="Z303" s="217">
        <f t="shared" si="77"/>
        <v>43</v>
      </c>
      <c r="AA303" s="59">
        <v>22</v>
      </c>
      <c r="AB303" s="59">
        <v>9</v>
      </c>
      <c r="AC303" s="59">
        <f>+BN_InfraMR[[#This Row],[Total Pasos Vehiculares a Nivel]]</f>
        <v>43</v>
      </c>
      <c r="AD303" s="217">
        <f t="shared" si="78"/>
        <v>74</v>
      </c>
      <c r="AE303" s="59">
        <v>1</v>
      </c>
      <c r="AF303" s="59">
        <v>9</v>
      </c>
      <c r="AG303" s="59">
        <v>56</v>
      </c>
      <c r="AH303" s="217">
        <f t="shared" si="81"/>
        <v>66</v>
      </c>
      <c r="AI303" s="62">
        <v>51.92</v>
      </c>
      <c r="AJ303" s="62">
        <v>2.4</v>
      </c>
      <c r="AK303" s="62">
        <v>0</v>
      </c>
      <c r="AL303" s="224">
        <f t="shared" si="79"/>
        <v>54.32</v>
      </c>
      <c r="AM303" s="59">
        <v>3</v>
      </c>
      <c r="AN303" s="59">
        <v>21</v>
      </c>
      <c r="AO303" s="59">
        <v>0</v>
      </c>
      <c r="AP303" s="230">
        <f t="shared" si="82"/>
        <v>24</v>
      </c>
      <c r="AQ303" s="59">
        <v>0</v>
      </c>
      <c r="AR303" s="59">
        <v>0</v>
      </c>
      <c r="AS303" s="59">
        <v>0</v>
      </c>
      <c r="AT303" s="230">
        <f t="shared" si="83"/>
        <v>0</v>
      </c>
      <c r="AU303" s="59">
        <v>12</v>
      </c>
      <c r="AV303" s="59">
        <v>0</v>
      </c>
      <c r="AW303" s="59">
        <v>0</v>
      </c>
      <c r="AX303" s="230">
        <f t="shared" si="84"/>
        <v>12</v>
      </c>
      <c r="AY303" s="59">
        <v>73</v>
      </c>
      <c r="AZ303" s="59">
        <v>47</v>
      </c>
      <c r="BA303" s="59">
        <v>0</v>
      </c>
      <c r="BB303" s="59">
        <v>0</v>
      </c>
      <c r="BC303" s="230">
        <f>SUM(AY303:BB303)</f>
        <v>120</v>
      </c>
      <c r="BD303" s="380">
        <v>14</v>
      </c>
      <c r="BE303" s="59">
        <v>1</v>
      </c>
      <c r="BF303" s="59">
        <v>36</v>
      </c>
      <c r="BG303" s="239">
        <v>1000</v>
      </c>
    </row>
    <row r="304" spans="1:59">
      <c r="A304" s="59">
        <v>2018</v>
      </c>
      <c r="B304" s="59" t="s">
        <v>63</v>
      </c>
      <c r="C304" s="62">
        <v>2.0699999999999998</v>
      </c>
      <c r="D304" s="62">
        <v>52.25</v>
      </c>
      <c r="E304" s="62">
        <v>0</v>
      </c>
      <c r="F304" s="62">
        <v>0</v>
      </c>
      <c r="G304" s="207">
        <f t="shared" si="80"/>
        <v>54.32</v>
      </c>
      <c r="H304" s="207">
        <v>54.32</v>
      </c>
      <c r="I304" s="62">
        <v>51.944000000000003</v>
      </c>
      <c r="J304" s="62">
        <v>106.57</v>
      </c>
      <c r="K304" s="62">
        <v>26.26</v>
      </c>
      <c r="L304" s="62">
        <v>0</v>
      </c>
      <c r="M304" s="62">
        <v>0</v>
      </c>
      <c r="N304" s="192">
        <f>+BN_InfraMR[[#This Row],[A.03.1 -  Longitud de Vías de Explotación No Electrificadas Troncales y Ramales (vía principal) (km)]]+BN_InfraMR[[#This Row],[A.04.1 -  Longitud de Vías de Explotación Electrificadas Troncales y Ramales (vía principal) (km)]]</f>
        <v>106.57</v>
      </c>
      <c r="O304" s="207">
        <v>106.57</v>
      </c>
      <c r="P304" s="59">
        <v>15</v>
      </c>
      <c r="Q304" s="59">
        <v>7</v>
      </c>
      <c r="R304" s="59">
        <v>0</v>
      </c>
      <c r="S304" s="211">
        <f t="shared" si="76"/>
        <v>22</v>
      </c>
      <c r="T304" s="211">
        <v>22</v>
      </c>
      <c r="U304" s="59">
        <v>0</v>
      </c>
      <c r="V304" s="59">
        <v>40</v>
      </c>
      <c r="W304" s="59">
        <v>0</v>
      </c>
      <c r="X304" s="59">
        <v>3</v>
      </c>
      <c r="Y304" s="59">
        <v>0</v>
      </c>
      <c r="Z304" s="217">
        <f t="shared" si="77"/>
        <v>43</v>
      </c>
      <c r="AA304" s="59">
        <v>22</v>
      </c>
      <c r="AB304" s="59">
        <v>9</v>
      </c>
      <c r="AC304" s="59">
        <f>+BN_InfraMR[[#This Row],[Total Pasos Vehiculares a Nivel]]</f>
        <v>43</v>
      </c>
      <c r="AD304" s="217">
        <f t="shared" si="78"/>
        <v>74</v>
      </c>
      <c r="AE304" s="59">
        <v>1</v>
      </c>
      <c r="AF304" s="59">
        <v>9</v>
      </c>
      <c r="AG304" s="59">
        <v>56</v>
      </c>
      <c r="AH304" s="217">
        <f t="shared" si="81"/>
        <v>66</v>
      </c>
      <c r="AI304" s="62">
        <v>51.92</v>
      </c>
      <c r="AJ304" s="62">
        <v>2.4</v>
      </c>
      <c r="AK304" s="62">
        <v>0</v>
      </c>
      <c r="AL304" s="224">
        <f t="shared" si="79"/>
        <v>54.32</v>
      </c>
      <c r="AM304" s="59">
        <v>3</v>
      </c>
      <c r="AN304" s="59">
        <v>21</v>
      </c>
      <c r="AO304" s="59">
        <v>0</v>
      </c>
      <c r="AP304" s="230">
        <f t="shared" si="82"/>
        <v>24</v>
      </c>
      <c r="AQ304" s="59">
        <v>0</v>
      </c>
      <c r="AR304" s="59">
        <v>0</v>
      </c>
      <c r="AS304" s="59">
        <v>0</v>
      </c>
      <c r="AT304" s="230">
        <f t="shared" si="83"/>
        <v>0</v>
      </c>
      <c r="AU304" s="59">
        <v>12</v>
      </c>
      <c r="AV304" s="59">
        <v>0</v>
      </c>
      <c r="AW304" s="59">
        <v>0</v>
      </c>
      <c r="AX304" s="230">
        <f t="shared" si="84"/>
        <v>12</v>
      </c>
      <c r="AY304" s="59">
        <v>73</v>
      </c>
      <c r="AZ304" s="59">
        <v>47</v>
      </c>
      <c r="BA304" s="59">
        <v>0</v>
      </c>
      <c r="BB304" s="59">
        <v>0</v>
      </c>
      <c r="BC304" s="230">
        <f>SUM(AY304:BB304)</f>
        <v>120</v>
      </c>
      <c r="BD304" s="380">
        <v>14</v>
      </c>
      <c r="BE304" s="59">
        <v>1</v>
      </c>
      <c r="BF304" s="59">
        <v>36</v>
      </c>
      <c r="BG304" s="239">
        <v>1000</v>
      </c>
    </row>
    <row r="305" spans="1:60">
      <c r="A305" s="59">
        <v>2018</v>
      </c>
      <c r="B305" s="59" t="s">
        <v>64</v>
      </c>
      <c r="C305" s="62">
        <v>2.0699999999999998</v>
      </c>
      <c r="D305" s="62">
        <v>52.25</v>
      </c>
      <c r="E305" s="62">
        <v>0</v>
      </c>
      <c r="F305" s="62">
        <v>0</v>
      </c>
      <c r="G305" s="207">
        <f t="shared" si="80"/>
        <v>54.32</v>
      </c>
      <c r="H305" s="207">
        <v>54.32</v>
      </c>
      <c r="I305" s="62">
        <v>51.944000000000003</v>
      </c>
      <c r="J305" s="62">
        <v>106.57</v>
      </c>
      <c r="K305" s="62">
        <v>26.26</v>
      </c>
      <c r="L305" s="62">
        <v>0</v>
      </c>
      <c r="M305" s="62">
        <v>0</v>
      </c>
      <c r="N305" s="192">
        <f>+BN_InfraMR[[#This Row],[A.03.1 -  Longitud de Vías de Explotación No Electrificadas Troncales y Ramales (vía principal) (km)]]+BN_InfraMR[[#This Row],[A.04.1 -  Longitud de Vías de Explotación Electrificadas Troncales y Ramales (vía principal) (km)]]</f>
        <v>106.57</v>
      </c>
      <c r="O305" s="207">
        <v>106.57</v>
      </c>
      <c r="P305" s="59">
        <v>15</v>
      </c>
      <c r="Q305" s="59">
        <v>7</v>
      </c>
      <c r="R305" s="59">
        <v>0</v>
      </c>
      <c r="S305" s="211">
        <f t="shared" si="76"/>
        <v>22</v>
      </c>
      <c r="T305" s="211">
        <v>22</v>
      </c>
      <c r="U305" s="59">
        <v>0</v>
      </c>
      <c r="V305" s="59">
        <v>40</v>
      </c>
      <c r="W305" s="59">
        <v>0</v>
      </c>
      <c r="X305" s="59">
        <v>3</v>
      </c>
      <c r="Y305" s="59">
        <v>0</v>
      </c>
      <c r="Z305" s="217">
        <f t="shared" si="77"/>
        <v>43</v>
      </c>
      <c r="AA305" s="59">
        <v>22</v>
      </c>
      <c r="AB305" s="59">
        <v>9</v>
      </c>
      <c r="AC305" s="59">
        <f>+BN_InfraMR[[#This Row],[Total Pasos Vehiculares a Nivel]]</f>
        <v>43</v>
      </c>
      <c r="AD305" s="217">
        <f t="shared" si="78"/>
        <v>74</v>
      </c>
      <c r="AE305" s="59">
        <v>1</v>
      </c>
      <c r="AF305" s="59">
        <v>9</v>
      </c>
      <c r="AG305" s="59">
        <v>56</v>
      </c>
      <c r="AH305" s="217">
        <f t="shared" si="81"/>
        <v>66</v>
      </c>
      <c r="AI305" s="62">
        <v>51.92</v>
      </c>
      <c r="AJ305" s="62">
        <v>2.4</v>
      </c>
      <c r="AK305" s="62">
        <v>0</v>
      </c>
      <c r="AL305" s="224">
        <f t="shared" si="79"/>
        <v>54.32</v>
      </c>
      <c r="AM305" s="59">
        <v>3</v>
      </c>
      <c r="AN305" s="59">
        <v>21</v>
      </c>
      <c r="AO305" s="59">
        <v>0</v>
      </c>
      <c r="AP305" s="230">
        <f t="shared" si="82"/>
        <v>24</v>
      </c>
      <c r="AQ305" s="59">
        <v>0</v>
      </c>
      <c r="AR305" s="59">
        <v>0</v>
      </c>
      <c r="AS305" s="59">
        <v>0</v>
      </c>
      <c r="AT305" s="230">
        <f t="shared" si="83"/>
        <v>0</v>
      </c>
      <c r="AU305" s="59">
        <v>12</v>
      </c>
      <c r="AV305" s="59">
        <v>0</v>
      </c>
      <c r="AW305" s="59">
        <v>0</v>
      </c>
      <c r="AX305" s="230">
        <f t="shared" si="84"/>
        <v>12</v>
      </c>
      <c r="AY305" s="59">
        <v>73</v>
      </c>
      <c r="AZ305" s="59">
        <v>47</v>
      </c>
      <c r="BA305" s="59">
        <v>0</v>
      </c>
      <c r="BB305" s="59">
        <v>0</v>
      </c>
      <c r="BC305" s="230">
        <f>SUM(AY305:BB305)</f>
        <v>120</v>
      </c>
      <c r="BD305" s="380">
        <v>14</v>
      </c>
      <c r="BE305" s="59">
        <v>1</v>
      </c>
      <c r="BF305" s="59">
        <v>36</v>
      </c>
      <c r="BG305" s="239">
        <v>1000</v>
      </c>
    </row>
    <row r="306" spans="1:60">
      <c r="A306" s="59">
        <v>2018</v>
      </c>
      <c r="B306" s="59" t="s">
        <v>65</v>
      </c>
      <c r="C306" s="62">
        <v>2.0699999999999998</v>
      </c>
      <c r="D306" s="62">
        <v>52.25</v>
      </c>
      <c r="E306" s="62">
        <v>0</v>
      </c>
      <c r="F306" s="62">
        <v>0</v>
      </c>
      <c r="G306" s="207">
        <f t="shared" si="80"/>
        <v>54.32</v>
      </c>
      <c r="H306" s="207">
        <v>54.32</v>
      </c>
      <c r="I306" s="62">
        <v>51.944000000000003</v>
      </c>
      <c r="J306" s="62">
        <v>106.57</v>
      </c>
      <c r="K306" s="62">
        <v>26.26</v>
      </c>
      <c r="L306" s="62">
        <v>0</v>
      </c>
      <c r="M306" s="62">
        <v>0</v>
      </c>
      <c r="N306" s="192">
        <f>+BN_InfraMR[[#This Row],[A.03.1 -  Longitud de Vías de Explotación No Electrificadas Troncales y Ramales (vía principal) (km)]]+BN_InfraMR[[#This Row],[A.04.1 -  Longitud de Vías de Explotación Electrificadas Troncales y Ramales (vía principal) (km)]]</f>
        <v>106.57</v>
      </c>
      <c r="O306" s="207">
        <v>106.57</v>
      </c>
      <c r="P306" s="59">
        <v>15</v>
      </c>
      <c r="Q306" s="59">
        <v>7</v>
      </c>
      <c r="R306" s="59">
        <v>0</v>
      </c>
      <c r="S306" s="211">
        <f t="shared" si="76"/>
        <v>22</v>
      </c>
      <c r="T306" s="211">
        <v>22</v>
      </c>
      <c r="U306" s="59">
        <v>0</v>
      </c>
      <c r="V306" s="59">
        <v>40</v>
      </c>
      <c r="W306" s="59">
        <v>0</v>
      </c>
      <c r="X306" s="59">
        <v>3</v>
      </c>
      <c r="Y306" s="59">
        <v>0</v>
      </c>
      <c r="Z306" s="217">
        <f t="shared" si="77"/>
        <v>43</v>
      </c>
      <c r="AA306" s="59">
        <v>22</v>
      </c>
      <c r="AB306" s="59">
        <v>9</v>
      </c>
      <c r="AC306" s="59">
        <f>+BN_InfraMR[[#This Row],[Total Pasos Vehiculares a Nivel]]</f>
        <v>43</v>
      </c>
      <c r="AD306" s="217">
        <f t="shared" si="78"/>
        <v>74</v>
      </c>
      <c r="AE306" s="59">
        <v>1</v>
      </c>
      <c r="AF306" s="59">
        <v>9</v>
      </c>
      <c r="AG306" s="59">
        <v>56</v>
      </c>
      <c r="AH306" s="217">
        <f t="shared" si="81"/>
        <v>66</v>
      </c>
      <c r="AI306" s="62">
        <v>51.92</v>
      </c>
      <c r="AJ306" s="62">
        <v>2.4</v>
      </c>
      <c r="AK306" s="62">
        <v>0</v>
      </c>
      <c r="AL306" s="224">
        <f t="shared" si="79"/>
        <v>54.32</v>
      </c>
      <c r="AM306" s="59">
        <v>3</v>
      </c>
      <c r="AN306" s="59">
        <v>21</v>
      </c>
      <c r="AO306" s="59">
        <v>0</v>
      </c>
      <c r="AP306" s="230">
        <f t="shared" si="82"/>
        <v>24</v>
      </c>
      <c r="AQ306" s="59">
        <v>0</v>
      </c>
      <c r="AR306" s="59">
        <v>0</v>
      </c>
      <c r="AS306" s="59">
        <v>0</v>
      </c>
      <c r="AT306" s="230">
        <f t="shared" si="83"/>
        <v>0</v>
      </c>
      <c r="AU306" s="59">
        <v>12</v>
      </c>
      <c r="AV306" s="59">
        <v>0</v>
      </c>
      <c r="AW306" s="59">
        <v>0</v>
      </c>
      <c r="AX306" s="230">
        <f t="shared" si="84"/>
        <v>12</v>
      </c>
      <c r="AY306" s="59">
        <v>73</v>
      </c>
      <c r="AZ306" s="59">
        <v>47</v>
      </c>
      <c r="BA306" s="59">
        <v>0</v>
      </c>
      <c r="BB306" s="59">
        <v>0</v>
      </c>
      <c r="BC306" s="230">
        <f>SUM(AY306:BB306)</f>
        <v>120</v>
      </c>
      <c r="BD306" s="380">
        <v>14</v>
      </c>
      <c r="BE306" s="59">
        <v>1</v>
      </c>
      <c r="BF306" s="59">
        <v>36</v>
      </c>
      <c r="BG306" s="239">
        <v>1000</v>
      </c>
      <c r="BH306" s="59" t="s">
        <v>641</v>
      </c>
    </row>
    <row r="307" spans="1:60">
      <c r="A307" s="59">
        <v>2018</v>
      </c>
      <c r="B307" s="59" t="s">
        <v>66</v>
      </c>
      <c r="C307" s="62">
        <v>2.0699999999999998</v>
      </c>
      <c r="D307" s="62">
        <v>52.25</v>
      </c>
      <c r="E307" s="62">
        <v>0</v>
      </c>
      <c r="F307" s="62">
        <v>0</v>
      </c>
      <c r="G307" s="207">
        <f t="shared" si="80"/>
        <v>54.32</v>
      </c>
      <c r="H307" s="207">
        <v>54.32</v>
      </c>
      <c r="I307" s="62">
        <v>51.944000000000003</v>
      </c>
      <c r="J307" s="62">
        <v>106.57</v>
      </c>
      <c r="K307" s="62">
        <v>26.26</v>
      </c>
      <c r="L307" s="62">
        <v>0</v>
      </c>
      <c r="M307" s="62">
        <v>0</v>
      </c>
      <c r="N307" s="192">
        <f>+BN_InfraMR[[#This Row],[A.03.1 -  Longitud de Vías de Explotación No Electrificadas Troncales y Ramales (vía principal) (km)]]+BN_InfraMR[[#This Row],[A.04.1 -  Longitud de Vías de Explotación Electrificadas Troncales y Ramales (vía principal) (km)]]</f>
        <v>106.57</v>
      </c>
      <c r="O307" s="207">
        <v>106.57</v>
      </c>
      <c r="P307" s="59">
        <v>15</v>
      </c>
      <c r="Q307" s="59">
        <v>7</v>
      </c>
      <c r="R307" s="59">
        <v>0</v>
      </c>
      <c r="S307" s="211">
        <f t="shared" si="76"/>
        <v>22</v>
      </c>
      <c r="T307" s="211">
        <v>22</v>
      </c>
      <c r="U307" s="59">
        <v>0</v>
      </c>
      <c r="V307" s="59">
        <v>40</v>
      </c>
      <c r="W307" s="59">
        <v>0</v>
      </c>
      <c r="X307" s="59">
        <v>3</v>
      </c>
      <c r="Y307" s="59">
        <v>0</v>
      </c>
      <c r="Z307" s="217">
        <f t="shared" si="77"/>
        <v>43</v>
      </c>
      <c r="AA307" s="59">
        <v>22</v>
      </c>
      <c r="AB307" s="59">
        <v>9</v>
      </c>
      <c r="AC307" s="59">
        <f>+BN_InfraMR[[#This Row],[Total Pasos Vehiculares a Nivel]]</f>
        <v>43</v>
      </c>
      <c r="AD307" s="217">
        <f t="shared" si="78"/>
        <v>74</v>
      </c>
      <c r="AE307" s="59">
        <v>1</v>
      </c>
      <c r="AF307" s="59">
        <v>9</v>
      </c>
      <c r="AG307" s="59">
        <v>56</v>
      </c>
      <c r="AH307" s="217">
        <f t="shared" si="81"/>
        <v>66</v>
      </c>
      <c r="AI307" s="62">
        <v>51.92</v>
      </c>
      <c r="AJ307" s="62">
        <v>2.4</v>
      </c>
      <c r="AK307" s="62">
        <v>0</v>
      </c>
      <c r="AL307" s="224">
        <f t="shared" si="79"/>
        <v>54.32</v>
      </c>
      <c r="AM307" s="59">
        <v>3</v>
      </c>
      <c r="AN307" s="59">
        <v>21</v>
      </c>
      <c r="AO307" s="59">
        <v>0</v>
      </c>
      <c r="AP307" s="230">
        <f t="shared" si="82"/>
        <v>24</v>
      </c>
      <c r="AQ307" s="59">
        <v>0</v>
      </c>
      <c r="AR307" s="59">
        <v>0</v>
      </c>
      <c r="AS307" s="59">
        <v>0</v>
      </c>
      <c r="AT307" s="230">
        <f t="shared" si="83"/>
        <v>0</v>
      </c>
      <c r="AU307" s="59">
        <v>12</v>
      </c>
      <c r="AV307" s="59">
        <v>0</v>
      </c>
      <c r="AW307" s="59">
        <v>0</v>
      </c>
      <c r="AX307" s="230">
        <f t="shared" si="84"/>
        <v>12</v>
      </c>
      <c r="AY307" s="59">
        <v>73</v>
      </c>
      <c r="AZ307" s="59">
        <v>47</v>
      </c>
      <c r="BA307" s="59">
        <v>0</v>
      </c>
      <c r="BB307" s="59">
        <v>0</v>
      </c>
      <c r="BC307" s="230">
        <f>SUM(AY307:BB307)</f>
        <v>120</v>
      </c>
      <c r="BD307" s="380">
        <v>14</v>
      </c>
      <c r="BE307" s="59">
        <v>1</v>
      </c>
      <c r="BF307" s="59">
        <v>36</v>
      </c>
      <c r="BG307" s="239">
        <v>1000</v>
      </c>
      <c r="BH307" s="59" t="s">
        <v>642</v>
      </c>
    </row>
    <row r="308" spans="1:60">
      <c r="A308" s="59">
        <v>2018</v>
      </c>
      <c r="B308" s="59" t="s">
        <v>67</v>
      </c>
      <c r="C308" s="62">
        <v>2.0699999999999998</v>
      </c>
      <c r="D308" s="62">
        <v>52.25</v>
      </c>
      <c r="E308" s="62">
        <v>0</v>
      </c>
      <c r="F308" s="62">
        <v>0</v>
      </c>
      <c r="G308" s="207">
        <f t="shared" si="80"/>
        <v>54.32</v>
      </c>
      <c r="H308" s="207">
        <v>54.32</v>
      </c>
      <c r="I308" s="62">
        <v>51.944000000000003</v>
      </c>
      <c r="J308" s="62">
        <v>106.57</v>
      </c>
      <c r="K308" s="62">
        <v>26.26</v>
      </c>
      <c r="L308" s="62">
        <v>0</v>
      </c>
      <c r="M308" s="62">
        <v>0</v>
      </c>
      <c r="N308" s="192">
        <f>+BN_InfraMR[[#This Row],[A.03.1 -  Longitud de Vías de Explotación No Electrificadas Troncales y Ramales (vía principal) (km)]]+BN_InfraMR[[#This Row],[A.04.1 -  Longitud de Vías de Explotación Electrificadas Troncales y Ramales (vía principal) (km)]]</f>
        <v>106.57</v>
      </c>
      <c r="O308" s="207">
        <v>106.57</v>
      </c>
      <c r="P308" s="59">
        <v>15</v>
      </c>
      <c r="Q308" s="59">
        <v>7</v>
      </c>
      <c r="R308" s="59">
        <v>0</v>
      </c>
      <c r="S308" s="211">
        <f t="shared" si="76"/>
        <v>22</v>
      </c>
      <c r="T308" s="211">
        <v>22</v>
      </c>
      <c r="U308" s="59">
        <v>0</v>
      </c>
      <c r="V308" s="59">
        <v>40</v>
      </c>
      <c r="W308" s="59">
        <v>0</v>
      </c>
      <c r="X308" s="59">
        <v>3</v>
      </c>
      <c r="Y308" s="59">
        <v>0</v>
      </c>
      <c r="Z308" s="217">
        <f t="shared" si="77"/>
        <v>43</v>
      </c>
      <c r="AA308" s="59">
        <v>22</v>
      </c>
      <c r="AB308" s="59">
        <v>9</v>
      </c>
      <c r="AC308" s="59">
        <f>+BN_InfraMR[[#This Row],[Total Pasos Vehiculares a Nivel]]</f>
        <v>43</v>
      </c>
      <c r="AD308" s="217">
        <f t="shared" si="78"/>
        <v>74</v>
      </c>
      <c r="AE308" s="59">
        <v>1</v>
      </c>
      <c r="AF308" s="59">
        <v>9</v>
      </c>
      <c r="AG308" s="59">
        <v>56</v>
      </c>
      <c r="AH308" s="217">
        <f t="shared" si="81"/>
        <v>66</v>
      </c>
      <c r="AI308" s="62">
        <v>51.92</v>
      </c>
      <c r="AJ308" s="62">
        <v>2.4</v>
      </c>
      <c r="AK308" s="62">
        <v>0</v>
      </c>
      <c r="AL308" s="224">
        <f t="shared" si="79"/>
        <v>54.32</v>
      </c>
      <c r="AM308" s="59">
        <v>3</v>
      </c>
      <c r="AN308" s="59">
        <v>21</v>
      </c>
      <c r="AO308" s="59">
        <v>0</v>
      </c>
      <c r="AP308" s="230">
        <f t="shared" si="82"/>
        <v>24</v>
      </c>
      <c r="AQ308" s="59">
        <v>0</v>
      </c>
      <c r="AR308" s="59">
        <v>0</v>
      </c>
      <c r="AS308" s="59">
        <v>0</v>
      </c>
      <c r="AT308" s="230">
        <f t="shared" si="83"/>
        <v>0</v>
      </c>
      <c r="AU308" s="59">
        <v>12</v>
      </c>
      <c r="AV308" s="59">
        <v>0</v>
      </c>
      <c r="AW308" s="59">
        <v>0</v>
      </c>
      <c r="AX308" s="230">
        <f t="shared" si="84"/>
        <v>12</v>
      </c>
      <c r="AY308" s="59">
        <v>73</v>
      </c>
      <c r="AZ308" s="59">
        <v>47</v>
      </c>
      <c r="BA308" s="59">
        <v>0</v>
      </c>
      <c r="BB308" s="59">
        <v>0</v>
      </c>
      <c r="BC308" s="230">
        <f>SUM(AY308:BB308)</f>
        <v>120</v>
      </c>
      <c r="BD308" s="380">
        <v>14</v>
      </c>
      <c r="BE308" s="59">
        <v>1</v>
      </c>
      <c r="BF308" s="59">
        <v>36</v>
      </c>
      <c r="BG308" s="239">
        <v>1000</v>
      </c>
      <c r="BH308" s="59" t="s">
        <v>643</v>
      </c>
    </row>
    <row r="309" spans="1:60">
      <c r="A309" s="59">
        <v>2018</v>
      </c>
      <c r="B309" s="59" t="s">
        <v>68</v>
      </c>
      <c r="C309" s="62">
        <v>2.0699999999999998</v>
      </c>
      <c r="D309" s="62">
        <v>52.25</v>
      </c>
      <c r="E309" s="62">
        <v>0</v>
      </c>
      <c r="F309" s="62">
        <v>0</v>
      </c>
      <c r="G309" s="207">
        <f t="shared" si="80"/>
        <v>54.32</v>
      </c>
      <c r="H309" s="207">
        <v>54.32</v>
      </c>
      <c r="I309" s="62">
        <v>51.944000000000003</v>
      </c>
      <c r="J309" s="62">
        <v>106.57</v>
      </c>
      <c r="K309" s="62">
        <v>26.26</v>
      </c>
      <c r="L309" s="62">
        <v>0</v>
      </c>
      <c r="M309" s="62">
        <v>0</v>
      </c>
      <c r="N309" s="192">
        <f>+BN_InfraMR[[#This Row],[A.03.1 -  Longitud de Vías de Explotación No Electrificadas Troncales y Ramales (vía principal) (km)]]+BN_InfraMR[[#This Row],[A.04.1 -  Longitud de Vías de Explotación Electrificadas Troncales y Ramales (vía principal) (km)]]</f>
        <v>106.57</v>
      </c>
      <c r="O309" s="207">
        <v>106.57</v>
      </c>
      <c r="P309" s="59">
        <v>15</v>
      </c>
      <c r="Q309" s="59">
        <v>7</v>
      </c>
      <c r="R309" s="59">
        <v>0</v>
      </c>
      <c r="S309" s="211">
        <f t="shared" si="76"/>
        <v>22</v>
      </c>
      <c r="T309" s="211">
        <v>22</v>
      </c>
      <c r="U309" s="59">
        <v>0</v>
      </c>
      <c r="V309" s="59">
        <v>40</v>
      </c>
      <c r="W309" s="59">
        <v>0</v>
      </c>
      <c r="X309" s="59">
        <v>3</v>
      </c>
      <c r="Y309" s="59">
        <v>0</v>
      </c>
      <c r="Z309" s="217">
        <f t="shared" si="77"/>
        <v>43</v>
      </c>
      <c r="AA309" s="59">
        <v>22</v>
      </c>
      <c r="AB309" s="59">
        <v>9</v>
      </c>
      <c r="AC309" s="59">
        <f>+BN_InfraMR[[#This Row],[Total Pasos Vehiculares a Nivel]]</f>
        <v>43</v>
      </c>
      <c r="AD309" s="217">
        <f t="shared" si="78"/>
        <v>74</v>
      </c>
      <c r="AE309" s="59">
        <v>1</v>
      </c>
      <c r="AF309" s="59">
        <v>9</v>
      </c>
      <c r="AG309" s="59">
        <v>56</v>
      </c>
      <c r="AH309" s="217">
        <f t="shared" si="81"/>
        <v>66</v>
      </c>
      <c r="AI309" s="62">
        <v>51.92</v>
      </c>
      <c r="AJ309" s="62">
        <v>2.4</v>
      </c>
      <c r="AK309" s="62">
        <v>0</v>
      </c>
      <c r="AL309" s="224">
        <f t="shared" si="79"/>
        <v>54.32</v>
      </c>
      <c r="AM309" s="59">
        <v>3</v>
      </c>
      <c r="AN309" s="59">
        <v>21</v>
      </c>
      <c r="AO309" s="59">
        <v>0</v>
      </c>
      <c r="AP309" s="230">
        <f t="shared" si="82"/>
        <v>24</v>
      </c>
      <c r="AQ309" s="59">
        <v>0</v>
      </c>
      <c r="AR309" s="59">
        <v>0</v>
      </c>
      <c r="AS309" s="59">
        <v>0</v>
      </c>
      <c r="AT309" s="230">
        <f t="shared" si="83"/>
        <v>0</v>
      </c>
      <c r="AU309" s="59">
        <v>12</v>
      </c>
      <c r="AV309" s="59">
        <v>0</v>
      </c>
      <c r="AW309" s="59">
        <v>0</v>
      </c>
      <c r="AX309" s="230">
        <f t="shared" si="84"/>
        <v>12</v>
      </c>
      <c r="AY309" s="59">
        <v>73</v>
      </c>
      <c r="AZ309" s="59">
        <v>47</v>
      </c>
      <c r="BA309" s="59">
        <v>0</v>
      </c>
      <c r="BB309" s="59">
        <v>0</v>
      </c>
      <c r="BC309" s="230">
        <f>SUM(AY309:BB309)</f>
        <v>120</v>
      </c>
      <c r="BD309" s="380">
        <v>14</v>
      </c>
      <c r="BE309" s="59">
        <v>1</v>
      </c>
      <c r="BF309" s="59">
        <v>36</v>
      </c>
      <c r="BG309" s="239">
        <v>1000</v>
      </c>
    </row>
    <row r="310" spans="1:60">
      <c r="A310" s="59">
        <v>2018</v>
      </c>
      <c r="B310" s="59" t="s">
        <v>69</v>
      </c>
      <c r="C310" s="62">
        <v>2.0699999999999998</v>
      </c>
      <c r="D310" s="62">
        <v>52.25</v>
      </c>
      <c r="E310" s="62">
        <v>0</v>
      </c>
      <c r="F310" s="62">
        <v>0</v>
      </c>
      <c r="G310" s="207">
        <f t="shared" si="80"/>
        <v>54.32</v>
      </c>
      <c r="H310" s="207">
        <v>54.32</v>
      </c>
      <c r="I310" s="62">
        <v>51.944000000000003</v>
      </c>
      <c r="J310" s="62">
        <v>106.57</v>
      </c>
      <c r="K310" s="62">
        <v>26.26</v>
      </c>
      <c r="L310" s="62">
        <v>0</v>
      </c>
      <c r="M310" s="62">
        <v>0</v>
      </c>
      <c r="N310" s="192">
        <f>+BN_InfraMR[[#This Row],[A.03.1 -  Longitud de Vías de Explotación No Electrificadas Troncales y Ramales (vía principal) (km)]]+BN_InfraMR[[#This Row],[A.04.1 -  Longitud de Vías de Explotación Electrificadas Troncales y Ramales (vía principal) (km)]]</f>
        <v>106.57</v>
      </c>
      <c r="O310" s="207">
        <v>106.57</v>
      </c>
      <c r="P310" s="59">
        <v>15</v>
      </c>
      <c r="Q310" s="59">
        <v>7</v>
      </c>
      <c r="R310" s="59">
        <v>0</v>
      </c>
      <c r="S310" s="211">
        <f t="shared" si="76"/>
        <v>22</v>
      </c>
      <c r="T310" s="211">
        <v>22</v>
      </c>
      <c r="U310" s="59">
        <v>0</v>
      </c>
      <c r="V310" s="59">
        <v>40</v>
      </c>
      <c r="W310" s="59">
        <v>0</v>
      </c>
      <c r="X310" s="59">
        <v>3</v>
      </c>
      <c r="Y310" s="59">
        <v>0</v>
      </c>
      <c r="Z310" s="217">
        <f t="shared" si="77"/>
        <v>43</v>
      </c>
      <c r="AA310" s="59">
        <v>22</v>
      </c>
      <c r="AB310" s="59">
        <v>9</v>
      </c>
      <c r="AC310" s="59">
        <f>+BN_InfraMR[[#This Row],[Total Pasos Vehiculares a Nivel]]</f>
        <v>43</v>
      </c>
      <c r="AD310" s="217">
        <f t="shared" si="78"/>
        <v>74</v>
      </c>
      <c r="AE310" s="59">
        <v>1</v>
      </c>
      <c r="AF310" s="59">
        <v>9</v>
      </c>
      <c r="AG310" s="59">
        <v>56</v>
      </c>
      <c r="AH310" s="217">
        <f t="shared" si="81"/>
        <v>66</v>
      </c>
      <c r="AI310" s="62">
        <v>51.92</v>
      </c>
      <c r="AJ310" s="62">
        <v>2.4</v>
      </c>
      <c r="AK310" s="62">
        <v>0</v>
      </c>
      <c r="AL310" s="224">
        <f t="shared" si="79"/>
        <v>54.32</v>
      </c>
      <c r="AM310" s="59">
        <v>3</v>
      </c>
      <c r="AN310" s="59">
        <v>21</v>
      </c>
      <c r="AO310" s="59">
        <v>0</v>
      </c>
      <c r="AP310" s="230">
        <f t="shared" si="82"/>
        <v>24</v>
      </c>
      <c r="AQ310" s="59">
        <v>0</v>
      </c>
      <c r="AR310" s="59">
        <v>0</v>
      </c>
      <c r="AS310" s="59">
        <v>0</v>
      </c>
      <c r="AT310" s="230">
        <f t="shared" si="83"/>
        <v>0</v>
      </c>
      <c r="AU310" s="59">
        <v>12</v>
      </c>
      <c r="AV310" s="59">
        <v>0</v>
      </c>
      <c r="AW310" s="59">
        <v>0</v>
      </c>
      <c r="AX310" s="230">
        <f t="shared" si="84"/>
        <v>12</v>
      </c>
      <c r="AY310" s="59">
        <v>73</v>
      </c>
      <c r="AZ310" s="59">
        <v>47</v>
      </c>
      <c r="BA310" s="59">
        <v>0</v>
      </c>
      <c r="BB310" s="59">
        <v>0</v>
      </c>
      <c r="BC310" s="230">
        <f>SUM(AY310:BB310)</f>
        <v>120</v>
      </c>
      <c r="BD310" s="380">
        <v>14</v>
      </c>
      <c r="BE310" s="59">
        <v>1</v>
      </c>
      <c r="BF310" s="59">
        <v>36</v>
      </c>
      <c r="BG310" s="239">
        <v>1000</v>
      </c>
    </row>
    <row r="311" spans="1:60">
      <c r="A311" s="59">
        <v>2018</v>
      </c>
      <c r="B311" s="59" t="s">
        <v>70</v>
      </c>
      <c r="C311" s="62">
        <v>2.0699999999999998</v>
      </c>
      <c r="D311" s="62">
        <v>52.25</v>
      </c>
      <c r="E311" s="62">
        <v>0</v>
      </c>
      <c r="F311" s="62">
        <v>0</v>
      </c>
      <c r="G311" s="207">
        <f t="shared" si="80"/>
        <v>54.32</v>
      </c>
      <c r="H311" s="207">
        <v>54.32</v>
      </c>
      <c r="I311" s="62">
        <v>51.944000000000003</v>
      </c>
      <c r="J311" s="62">
        <v>106.57</v>
      </c>
      <c r="K311" s="62">
        <v>26.26</v>
      </c>
      <c r="L311" s="62">
        <v>0</v>
      </c>
      <c r="M311" s="62">
        <v>0</v>
      </c>
      <c r="N311" s="192">
        <f>+BN_InfraMR[[#This Row],[A.03.1 -  Longitud de Vías de Explotación No Electrificadas Troncales y Ramales (vía principal) (km)]]+BN_InfraMR[[#This Row],[A.04.1 -  Longitud de Vías de Explotación Electrificadas Troncales y Ramales (vía principal) (km)]]</f>
        <v>106.57</v>
      </c>
      <c r="O311" s="207">
        <v>106.57</v>
      </c>
      <c r="P311" s="59">
        <v>15</v>
      </c>
      <c r="Q311" s="59">
        <v>7</v>
      </c>
      <c r="R311" s="59">
        <v>0</v>
      </c>
      <c r="S311" s="211">
        <f t="shared" si="76"/>
        <v>22</v>
      </c>
      <c r="T311" s="211">
        <v>22</v>
      </c>
      <c r="U311" s="59">
        <v>0</v>
      </c>
      <c r="V311" s="59">
        <v>40</v>
      </c>
      <c r="W311" s="59">
        <v>0</v>
      </c>
      <c r="X311" s="59">
        <v>3</v>
      </c>
      <c r="Y311" s="59">
        <v>0</v>
      </c>
      <c r="Z311" s="217">
        <f t="shared" si="77"/>
        <v>43</v>
      </c>
      <c r="AA311" s="59">
        <v>22</v>
      </c>
      <c r="AB311" s="59">
        <v>9</v>
      </c>
      <c r="AC311" s="59">
        <f>+BN_InfraMR[[#This Row],[Total Pasos Vehiculares a Nivel]]</f>
        <v>43</v>
      </c>
      <c r="AD311" s="217">
        <f t="shared" si="78"/>
        <v>74</v>
      </c>
      <c r="AE311" s="59">
        <v>1</v>
      </c>
      <c r="AF311" s="59">
        <v>9</v>
      </c>
      <c r="AG311" s="59">
        <v>56</v>
      </c>
      <c r="AH311" s="217">
        <f t="shared" si="81"/>
        <v>66</v>
      </c>
      <c r="AI311" s="62">
        <v>51.92</v>
      </c>
      <c r="AJ311" s="62">
        <v>2.4</v>
      </c>
      <c r="AK311" s="62">
        <v>0</v>
      </c>
      <c r="AL311" s="224">
        <f t="shared" si="79"/>
        <v>54.32</v>
      </c>
      <c r="AM311" s="59">
        <v>3</v>
      </c>
      <c r="AN311" s="59">
        <v>21</v>
      </c>
      <c r="AO311" s="59">
        <v>0</v>
      </c>
      <c r="AP311" s="230">
        <f t="shared" si="82"/>
        <v>24</v>
      </c>
      <c r="AQ311" s="59">
        <v>0</v>
      </c>
      <c r="AR311" s="59">
        <v>0</v>
      </c>
      <c r="AS311" s="59">
        <v>0</v>
      </c>
      <c r="AT311" s="230">
        <f t="shared" si="83"/>
        <v>0</v>
      </c>
      <c r="AU311" s="59">
        <v>12</v>
      </c>
      <c r="AV311" s="59">
        <v>0</v>
      </c>
      <c r="AW311" s="59">
        <v>0</v>
      </c>
      <c r="AX311" s="230">
        <f t="shared" si="84"/>
        <v>12</v>
      </c>
      <c r="AY311" s="59">
        <v>73</v>
      </c>
      <c r="AZ311" s="59">
        <v>47</v>
      </c>
      <c r="BA311" s="59">
        <v>0</v>
      </c>
      <c r="BB311" s="59">
        <v>0</v>
      </c>
      <c r="BC311" s="230">
        <f>SUM(AY311:BB311)</f>
        <v>120</v>
      </c>
      <c r="BD311" s="380">
        <v>14</v>
      </c>
      <c r="BE311" s="59">
        <v>1</v>
      </c>
      <c r="BF311" s="59">
        <v>36</v>
      </c>
      <c r="BG311" s="239">
        <v>1000</v>
      </c>
    </row>
    <row r="312" spans="1:60">
      <c r="A312" s="59">
        <v>2018</v>
      </c>
      <c r="B312" s="59" t="s">
        <v>71</v>
      </c>
      <c r="C312" s="62">
        <v>2.0699999999999998</v>
      </c>
      <c r="D312" s="62">
        <v>52.25</v>
      </c>
      <c r="E312" s="62">
        <v>0</v>
      </c>
      <c r="F312" s="62">
        <v>0</v>
      </c>
      <c r="G312" s="207">
        <f t="shared" si="80"/>
        <v>54.32</v>
      </c>
      <c r="H312" s="207">
        <v>54.32</v>
      </c>
      <c r="I312" s="62">
        <v>51.944000000000003</v>
      </c>
      <c r="J312" s="62">
        <v>106.57</v>
      </c>
      <c r="K312" s="62">
        <v>26.26</v>
      </c>
      <c r="L312" s="62">
        <v>0</v>
      </c>
      <c r="M312" s="62">
        <v>0</v>
      </c>
      <c r="N312" s="192">
        <f>+BN_InfraMR[[#This Row],[A.03.1 -  Longitud de Vías de Explotación No Electrificadas Troncales y Ramales (vía principal) (km)]]+BN_InfraMR[[#This Row],[A.04.1 -  Longitud de Vías de Explotación Electrificadas Troncales y Ramales (vía principal) (km)]]</f>
        <v>106.57</v>
      </c>
      <c r="O312" s="207">
        <v>106.57</v>
      </c>
      <c r="P312" s="59">
        <v>15</v>
      </c>
      <c r="Q312" s="59">
        <v>7</v>
      </c>
      <c r="R312" s="59">
        <v>0</v>
      </c>
      <c r="S312" s="211">
        <f t="shared" si="76"/>
        <v>22</v>
      </c>
      <c r="T312" s="211">
        <v>22</v>
      </c>
      <c r="U312" s="59">
        <v>0</v>
      </c>
      <c r="V312" s="59">
        <v>40</v>
      </c>
      <c r="W312" s="59">
        <v>0</v>
      </c>
      <c r="X312" s="59">
        <v>3</v>
      </c>
      <c r="Y312" s="59">
        <v>0</v>
      </c>
      <c r="Z312" s="217">
        <f t="shared" si="77"/>
        <v>43</v>
      </c>
      <c r="AA312" s="59">
        <v>22</v>
      </c>
      <c r="AB312" s="59">
        <v>9</v>
      </c>
      <c r="AC312" s="59">
        <f>+BN_InfraMR[[#This Row],[Total Pasos Vehiculares a Nivel]]</f>
        <v>43</v>
      </c>
      <c r="AD312" s="217">
        <f t="shared" si="78"/>
        <v>74</v>
      </c>
      <c r="AE312" s="59">
        <v>1</v>
      </c>
      <c r="AF312" s="59">
        <v>9</v>
      </c>
      <c r="AG312" s="59">
        <v>56</v>
      </c>
      <c r="AH312" s="217">
        <f t="shared" si="81"/>
        <v>66</v>
      </c>
      <c r="AI312" s="62">
        <v>51.92</v>
      </c>
      <c r="AJ312" s="62">
        <v>2.4</v>
      </c>
      <c r="AK312" s="62">
        <v>0</v>
      </c>
      <c r="AL312" s="224">
        <f t="shared" si="79"/>
        <v>54.32</v>
      </c>
      <c r="AM312" s="59">
        <v>3</v>
      </c>
      <c r="AN312" s="59">
        <v>21</v>
      </c>
      <c r="AO312" s="59">
        <v>0</v>
      </c>
      <c r="AP312" s="230">
        <f t="shared" si="82"/>
        <v>24</v>
      </c>
      <c r="AQ312" s="59">
        <v>0</v>
      </c>
      <c r="AR312" s="59">
        <v>0</v>
      </c>
      <c r="AS312" s="59">
        <v>0</v>
      </c>
      <c r="AT312" s="230">
        <f t="shared" si="83"/>
        <v>0</v>
      </c>
      <c r="AU312" s="59">
        <v>12</v>
      </c>
      <c r="AV312" s="59">
        <v>0</v>
      </c>
      <c r="AW312" s="59">
        <v>0</v>
      </c>
      <c r="AX312" s="230">
        <f t="shared" si="84"/>
        <v>12</v>
      </c>
      <c r="AY312" s="59">
        <v>73</v>
      </c>
      <c r="AZ312" s="59">
        <v>47</v>
      </c>
      <c r="BA312" s="59">
        <v>0</v>
      </c>
      <c r="BB312" s="59">
        <v>0</v>
      </c>
      <c r="BC312" s="230">
        <f>SUM(AY312:BB312)</f>
        <v>120</v>
      </c>
      <c r="BD312" s="380">
        <v>14</v>
      </c>
      <c r="BE312" s="59">
        <v>1</v>
      </c>
      <c r="BF312" s="59">
        <v>36</v>
      </c>
      <c r="BG312" s="239">
        <v>1000</v>
      </c>
    </row>
    <row r="313" spans="1:60">
      <c r="A313" s="59">
        <v>2018</v>
      </c>
      <c r="B313" s="59" t="s">
        <v>72</v>
      </c>
      <c r="C313" s="62">
        <v>2.0699999999999998</v>
      </c>
      <c r="D313" s="62">
        <v>52.25</v>
      </c>
      <c r="E313" s="62">
        <v>0</v>
      </c>
      <c r="F313" s="62">
        <v>0</v>
      </c>
      <c r="G313" s="207">
        <f t="shared" si="80"/>
        <v>54.32</v>
      </c>
      <c r="H313" s="207">
        <v>54.32</v>
      </c>
      <c r="I313" s="62">
        <v>51.944000000000003</v>
      </c>
      <c r="J313" s="62">
        <v>106.57</v>
      </c>
      <c r="K313" s="62">
        <v>26.26</v>
      </c>
      <c r="L313" s="62">
        <v>0</v>
      </c>
      <c r="M313" s="62">
        <v>0</v>
      </c>
      <c r="N313" s="192">
        <f>+BN_InfraMR[[#This Row],[A.03.1 -  Longitud de Vías de Explotación No Electrificadas Troncales y Ramales (vía principal) (km)]]+BN_InfraMR[[#This Row],[A.04.1 -  Longitud de Vías de Explotación Electrificadas Troncales y Ramales (vía principal) (km)]]</f>
        <v>106.57</v>
      </c>
      <c r="O313" s="207">
        <v>106.57</v>
      </c>
      <c r="P313" s="59">
        <v>15</v>
      </c>
      <c r="Q313" s="59">
        <v>7</v>
      </c>
      <c r="R313" s="59">
        <v>0</v>
      </c>
      <c r="S313" s="211">
        <f t="shared" si="76"/>
        <v>22</v>
      </c>
      <c r="T313" s="211">
        <v>22</v>
      </c>
      <c r="U313" s="59">
        <v>0</v>
      </c>
      <c r="V313" s="59">
        <v>40</v>
      </c>
      <c r="W313" s="59">
        <v>0</v>
      </c>
      <c r="X313" s="59">
        <v>3</v>
      </c>
      <c r="Y313" s="59">
        <v>0</v>
      </c>
      <c r="Z313" s="217">
        <f t="shared" si="77"/>
        <v>43</v>
      </c>
      <c r="AA313" s="59">
        <v>22</v>
      </c>
      <c r="AB313" s="59">
        <v>9</v>
      </c>
      <c r="AC313" s="59">
        <f>+BN_InfraMR[[#This Row],[Total Pasos Vehiculares a Nivel]]</f>
        <v>43</v>
      </c>
      <c r="AD313" s="217">
        <f t="shared" si="78"/>
        <v>74</v>
      </c>
      <c r="AE313" s="59">
        <v>1</v>
      </c>
      <c r="AF313" s="59">
        <v>9</v>
      </c>
      <c r="AG313" s="59">
        <v>56</v>
      </c>
      <c r="AH313" s="217">
        <f t="shared" si="81"/>
        <v>66</v>
      </c>
      <c r="AI313" s="62">
        <v>51.92</v>
      </c>
      <c r="AJ313" s="62">
        <v>2.4</v>
      </c>
      <c r="AK313" s="62">
        <v>0</v>
      </c>
      <c r="AL313" s="224">
        <f t="shared" si="79"/>
        <v>54.32</v>
      </c>
      <c r="AM313" s="59">
        <v>3</v>
      </c>
      <c r="AN313" s="59">
        <v>21</v>
      </c>
      <c r="AO313" s="59">
        <v>0</v>
      </c>
      <c r="AP313" s="230">
        <f t="shared" si="82"/>
        <v>24</v>
      </c>
      <c r="AQ313" s="59">
        <v>0</v>
      </c>
      <c r="AR313" s="59">
        <v>0</v>
      </c>
      <c r="AS313" s="59">
        <v>0</v>
      </c>
      <c r="AT313" s="230">
        <f t="shared" si="83"/>
        <v>0</v>
      </c>
      <c r="AU313" s="59">
        <v>12</v>
      </c>
      <c r="AV313" s="59">
        <v>0</v>
      </c>
      <c r="AW313" s="59">
        <v>0</v>
      </c>
      <c r="AX313" s="230">
        <f t="shared" si="84"/>
        <v>12</v>
      </c>
      <c r="AY313" s="59">
        <v>73</v>
      </c>
      <c r="AZ313" s="59">
        <v>47</v>
      </c>
      <c r="BA313" s="59">
        <v>0</v>
      </c>
      <c r="BB313" s="59">
        <v>0</v>
      </c>
      <c r="BC313" s="230">
        <f>SUM(AY313:BB313)</f>
        <v>120</v>
      </c>
      <c r="BD313" s="380">
        <v>14</v>
      </c>
      <c r="BE313" s="59">
        <v>1</v>
      </c>
      <c r="BF313" s="59">
        <v>36</v>
      </c>
      <c r="BG313" s="239">
        <v>1000</v>
      </c>
    </row>
    <row r="314" spans="1:60">
      <c r="A314" s="59">
        <v>2019</v>
      </c>
      <c r="B314" s="59" t="s">
        <v>61</v>
      </c>
      <c r="C314" s="62">
        <v>2.0699999999999998</v>
      </c>
      <c r="D314" s="62">
        <v>52.25</v>
      </c>
      <c r="E314" s="62">
        <v>0</v>
      </c>
      <c r="F314" s="62">
        <v>0</v>
      </c>
      <c r="G314" s="207">
        <f t="shared" si="80"/>
        <v>54.32</v>
      </c>
      <c r="H314" s="207">
        <v>54.32</v>
      </c>
      <c r="I314" s="62">
        <v>51.944000000000003</v>
      </c>
      <c r="J314" s="62">
        <v>106.57</v>
      </c>
      <c r="K314" s="62">
        <v>26.26</v>
      </c>
      <c r="L314" s="62">
        <v>0</v>
      </c>
      <c r="M314" s="62">
        <v>0</v>
      </c>
      <c r="N314" s="192">
        <f>+BN_InfraMR[[#This Row],[A.03.1 -  Longitud de Vías de Explotación No Electrificadas Troncales y Ramales (vía principal) (km)]]+BN_InfraMR[[#This Row],[A.04.1 -  Longitud de Vías de Explotación Electrificadas Troncales y Ramales (vía principal) (km)]]</f>
        <v>106.57</v>
      </c>
      <c r="O314" s="207">
        <v>106.57</v>
      </c>
      <c r="P314" s="59">
        <v>15</v>
      </c>
      <c r="Q314" s="59">
        <v>7</v>
      </c>
      <c r="R314" s="59">
        <v>0</v>
      </c>
      <c r="S314" s="211">
        <f t="shared" si="76"/>
        <v>22</v>
      </c>
      <c r="T314" s="211">
        <v>22</v>
      </c>
      <c r="U314" s="59">
        <v>0</v>
      </c>
      <c r="V314" s="59">
        <v>40</v>
      </c>
      <c r="W314" s="59">
        <v>0</v>
      </c>
      <c r="X314" s="59">
        <v>3</v>
      </c>
      <c r="Y314" s="59">
        <v>0</v>
      </c>
      <c r="Z314" s="217">
        <f t="shared" si="77"/>
        <v>43</v>
      </c>
      <c r="AA314" s="59">
        <v>23</v>
      </c>
      <c r="AB314" s="59">
        <v>9</v>
      </c>
      <c r="AC314" s="59">
        <f>+BN_InfraMR[[#This Row],[Total Pasos Vehiculares a Nivel]]</f>
        <v>43</v>
      </c>
      <c r="AD314" s="217">
        <f t="shared" si="78"/>
        <v>75</v>
      </c>
      <c r="AE314" s="59">
        <v>1</v>
      </c>
      <c r="AF314" s="59">
        <v>9</v>
      </c>
      <c r="AG314" s="59">
        <v>54</v>
      </c>
      <c r="AH314" s="217">
        <f t="shared" si="81"/>
        <v>64</v>
      </c>
      <c r="AI314" s="62">
        <v>51.92</v>
      </c>
      <c r="AJ314" s="62">
        <v>2.4</v>
      </c>
      <c r="AK314" s="62">
        <v>0</v>
      </c>
      <c r="AL314" s="224">
        <f t="shared" si="79"/>
        <v>54.32</v>
      </c>
      <c r="AM314" s="59">
        <v>3</v>
      </c>
      <c r="AN314" s="59">
        <v>21</v>
      </c>
      <c r="AO314" s="59">
        <v>0</v>
      </c>
      <c r="AP314" s="230">
        <f t="shared" si="82"/>
        <v>24</v>
      </c>
      <c r="AQ314" s="59">
        <v>0</v>
      </c>
      <c r="AR314" s="59">
        <v>0</v>
      </c>
      <c r="AS314" s="59">
        <v>0</v>
      </c>
      <c r="AT314" s="230">
        <f t="shared" si="83"/>
        <v>0</v>
      </c>
      <c r="AU314" s="59">
        <v>12</v>
      </c>
      <c r="AV314" s="59">
        <v>0</v>
      </c>
      <c r="AW314" s="59">
        <v>0</v>
      </c>
      <c r="AX314" s="230">
        <f t="shared" si="84"/>
        <v>12</v>
      </c>
      <c r="AY314" s="59">
        <v>73</v>
      </c>
      <c r="AZ314" s="59">
        <v>47</v>
      </c>
      <c r="BA314" s="59">
        <v>0</v>
      </c>
      <c r="BB314" s="59">
        <v>0</v>
      </c>
      <c r="BC314" s="230">
        <f>SUM(AY314:BB314)</f>
        <v>120</v>
      </c>
      <c r="BD314" s="380">
        <v>14</v>
      </c>
      <c r="BE314" s="59">
        <v>1</v>
      </c>
      <c r="BF314" s="59">
        <v>36</v>
      </c>
      <c r="BG314" s="239">
        <v>1000</v>
      </c>
    </row>
    <row r="315" spans="1:60">
      <c r="A315" s="59">
        <v>2019</v>
      </c>
      <c r="B315" s="59" t="s">
        <v>62</v>
      </c>
      <c r="C315" s="62">
        <v>2.0699999999999998</v>
      </c>
      <c r="D315" s="62">
        <v>52.25</v>
      </c>
      <c r="E315" s="62">
        <v>0</v>
      </c>
      <c r="F315" s="62">
        <v>0</v>
      </c>
      <c r="G315" s="207">
        <f t="shared" si="80"/>
        <v>54.32</v>
      </c>
      <c r="H315" s="207">
        <v>54.32</v>
      </c>
      <c r="I315" s="62">
        <v>51.944000000000003</v>
      </c>
      <c r="J315" s="62">
        <v>106.57</v>
      </c>
      <c r="K315" s="62">
        <v>26.26</v>
      </c>
      <c r="L315" s="62">
        <v>0</v>
      </c>
      <c r="M315" s="62">
        <v>0</v>
      </c>
      <c r="N315" s="192">
        <f>+BN_InfraMR[[#This Row],[A.03.1 -  Longitud de Vías de Explotación No Electrificadas Troncales y Ramales (vía principal) (km)]]+BN_InfraMR[[#This Row],[A.04.1 -  Longitud de Vías de Explotación Electrificadas Troncales y Ramales (vía principal) (km)]]</f>
        <v>106.57</v>
      </c>
      <c r="O315" s="207">
        <v>106.57</v>
      </c>
      <c r="P315" s="59">
        <v>15</v>
      </c>
      <c r="Q315" s="59">
        <v>7</v>
      </c>
      <c r="R315" s="59">
        <v>0</v>
      </c>
      <c r="S315" s="211">
        <f t="shared" si="76"/>
        <v>22</v>
      </c>
      <c r="T315" s="211">
        <v>22</v>
      </c>
      <c r="U315" s="59">
        <v>0</v>
      </c>
      <c r="V315" s="59">
        <v>40</v>
      </c>
      <c r="W315" s="59">
        <v>0</v>
      </c>
      <c r="X315" s="59">
        <v>3</v>
      </c>
      <c r="Y315" s="59">
        <v>0</v>
      </c>
      <c r="Z315" s="217">
        <f t="shared" si="77"/>
        <v>43</v>
      </c>
      <c r="AA315" s="59">
        <v>23</v>
      </c>
      <c r="AB315" s="59">
        <v>9</v>
      </c>
      <c r="AC315" s="59">
        <f>+BN_InfraMR[[#This Row],[Total Pasos Vehiculares a Nivel]]</f>
        <v>43</v>
      </c>
      <c r="AD315" s="217">
        <f t="shared" si="78"/>
        <v>75</v>
      </c>
      <c r="AE315" s="59">
        <v>1</v>
      </c>
      <c r="AF315" s="59">
        <v>9</v>
      </c>
      <c r="AG315" s="59">
        <v>54</v>
      </c>
      <c r="AH315" s="217">
        <f t="shared" si="81"/>
        <v>64</v>
      </c>
      <c r="AI315" s="62">
        <v>51.92</v>
      </c>
      <c r="AJ315" s="62">
        <v>2.4</v>
      </c>
      <c r="AK315" s="62">
        <v>0</v>
      </c>
      <c r="AL315" s="224">
        <f t="shared" si="79"/>
        <v>54.32</v>
      </c>
      <c r="AM315" s="59">
        <v>3</v>
      </c>
      <c r="AN315" s="59">
        <v>21</v>
      </c>
      <c r="AO315" s="59">
        <v>0</v>
      </c>
      <c r="AP315" s="230">
        <f t="shared" si="82"/>
        <v>24</v>
      </c>
      <c r="AQ315" s="59">
        <v>0</v>
      </c>
      <c r="AR315" s="59">
        <v>0</v>
      </c>
      <c r="AS315" s="59">
        <v>0</v>
      </c>
      <c r="AT315" s="230">
        <f t="shared" si="83"/>
        <v>0</v>
      </c>
      <c r="AU315" s="59">
        <v>12</v>
      </c>
      <c r="AV315" s="59">
        <v>0</v>
      </c>
      <c r="AW315" s="59">
        <v>0</v>
      </c>
      <c r="AX315" s="230">
        <f t="shared" si="84"/>
        <v>12</v>
      </c>
      <c r="AY315" s="59">
        <v>73</v>
      </c>
      <c r="AZ315" s="59">
        <v>47</v>
      </c>
      <c r="BA315" s="59">
        <v>0</v>
      </c>
      <c r="BB315" s="59">
        <v>0</v>
      </c>
      <c r="BC315" s="230">
        <f>SUM(AY315:BB315)</f>
        <v>120</v>
      </c>
      <c r="BD315" s="380">
        <v>14</v>
      </c>
      <c r="BE315" s="59">
        <v>1</v>
      </c>
      <c r="BF315" s="59">
        <v>36</v>
      </c>
      <c r="BG315" s="239">
        <v>1000</v>
      </c>
    </row>
    <row r="316" spans="1:60">
      <c r="A316" s="59">
        <v>2019</v>
      </c>
      <c r="B316" s="59" t="s">
        <v>63</v>
      </c>
      <c r="C316" s="62">
        <v>2.0699999999999998</v>
      </c>
      <c r="D316" s="62">
        <v>52.25</v>
      </c>
      <c r="E316" s="62">
        <v>0</v>
      </c>
      <c r="F316" s="62">
        <v>0</v>
      </c>
      <c r="G316" s="207">
        <f t="shared" si="80"/>
        <v>54.32</v>
      </c>
      <c r="H316" s="207">
        <v>54.32</v>
      </c>
      <c r="I316" s="62">
        <v>51.944000000000003</v>
      </c>
      <c r="J316" s="62">
        <v>106.57</v>
      </c>
      <c r="K316" s="62">
        <v>26.26</v>
      </c>
      <c r="L316" s="62">
        <v>0</v>
      </c>
      <c r="M316" s="62">
        <v>0</v>
      </c>
      <c r="N316" s="192">
        <f>+BN_InfraMR[[#This Row],[A.03.1 -  Longitud de Vías de Explotación No Electrificadas Troncales y Ramales (vía principal) (km)]]+BN_InfraMR[[#This Row],[A.04.1 -  Longitud de Vías de Explotación Electrificadas Troncales y Ramales (vía principal) (km)]]</f>
        <v>106.57</v>
      </c>
      <c r="O316" s="207">
        <v>106.57</v>
      </c>
      <c r="P316" s="59">
        <v>15</v>
      </c>
      <c r="Q316" s="59">
        <v>7</v>
      </c>
      <c r="R316" s="59">
        <v>0</v>
      </c>
      <c r="S316" s="211">
        <f t="shared" si="76"/>
        <v>22</v>
      </c>
      <c r="T316" s="211">
        <v>22</v>
      </c>
      <c r="U316" s="59">
        <v>0</v>
      </c>
      <c r="V316" s="59">
        <v>40</v>
      </c>
      <c r="W316" s="59">
        <v>0</v>
      </c>
      <c r="X316" s="59">
        <v>3</v>
      </c>
      <c r="Y316" s="59">
        <v>0</v>
      </c>
      <c r="Z316" s="217">
        <f t="shared" si="77"/>
        <v>43</v>
      </c>
      <c r="AA316" s="59">
        <v>23</v>
      </c>
      <c r="AB316" s="59">
        <v>9</v>
      </c>
      <c r="AC316" s="59">
        <f>+BN_InfraMR[[#This Row],[Total Pasos Vehiculares a Nivel]]</f>
        <v>43</v>
      </c>
      <c r="AD316" s="217">
        <f t="shared" si="78"/>
        <v>75</v>
      </c>
      <c r="AE316" s="59">
        <v>1</v>
      </c>
      <c r="AF316" s="59">
        <v>9</v>
      </c>
      <c r="AG316" s="59">
        <v>54</v>
      </c>
      <c r="AH316" s="217">
        <f t="shared" si="81"/>
        <v>64</v>
      </c>
      <c r="AI316" s="62">
        <v>51.92</v>
      </c>
      <c r="AJ316" s="62">
        <v>2.4</v>
      </c>
      <c r="AK316" s="62">
        <v>0</v>
      </c>
      <c r="AL316" s="224">
        <f t="shared" si="79"/>
        <v>54.32</v>
      </c>
      <c r="AM316" s="59">
        <v>3</v>
      </c>
      <c r="AN316" s="59">
        <v>21</v>
      </c>
      <c r="AO316" s="59">
        <v>0</v>
      </c>
      <c r="AP316" s="230">
        <f t="shared" si="82"/>
        <v>24</v>
      </c>
      <c r="AQ316" s="59">
        <v>0</v>
      </c>
      <c r="AR316" s="59">
        <v>0</v>
      </c>
      <c r="AS316" s="59">
        <v>0</v>
      </c>
      <c r="AT316" s="230">
        <f t="shared" si="83"/>
        <v>0</v>
      </c>
      <c r="AU316" s="59">
        <v>12</v>
      </c>
      <c r="AV316" s="59">
        <v>0</v>
      </c>
      <c r="AW316" s="59">
        <v>0</v>
      </c>
      <c r="AX316" s="230">
        <f t="shared" si="84"/>
        <v>12</v>
      </c>
      <c r="AY316" s="59">
        <v>73</v>
      </c>
      <c r="AZ316" s="59">
        <v>47</v>
      </c>
      <c r="BA316" s="59">
        <v>0</v>
      </c>
      <c r="BB316" s="59">
        <v>0</v>
      </c>
      <c r="BC316" s="230">
        <f>SUM(AY316:BB316)</f>
        <v>120</v>
      </c>
      <c r="BD316" s="380">
        <v>14</v>
      </c>
      <c r="BE316" s="59">
        <v>1</v>
      </c>
      <c r="BF316" s="59">
        <v>36</v>
      </c>
      <c r="BG316" s="239">
        <v>1000</v>
      </c>
    </row>
    <row r="317" spans="1:60">
      <c r="A317" s="59">
        <v>2019</v>
      </c>
      <c r="B317" s="59" t="s">
        <v>64</v>
      </c>
      <c r="C317" s="62">
        <v>2.0699999999999998</v>
      </c>
      <c r="D317" s="62">
        <v>52.25</v>
      </c>
      <c r="E317" s="62">
        <v>0</v>
      </c>
      <c r="F317" s="62">
        <v>0</v>
      </c>
      <c r="G317" s="207">
        <f t="shared" si="80"/>
        <v>54.32</v>
      </c>
      <c r="H317" s="207">
        <v>54.32</v>
      </c>
      <c r="I317" s="62">
        <v>51.944000000000003</v>
      </c>
      <c r="J317" s="62">
        <v>106.57</v>
      </c>
      <c r="K317" s="62">
        <v>26.26</v>
      </c>
      <c r="L317" s="62">
        <v>0</v>
      </c>
      <c r="M317" s="62">
        <v>0</v>
      </c>
      <c r="N317" s="192">
        <f>+BN_InfraMR[[#This Row],[A.03.1 -  Longitud de Vías de Explotación No Electrificadas Troncales y Ramales (vía principal) (km)]]+BN_InfraMR[[#This Row],[A.04.1 -  Longitud de Vías de Explotación Electrificadas Troncales y Ramales (vía principal) (km)]]</f>
        <v>106.57</v>
      </c>
      <c r="O317" s="207">
        <v>106.57</v>
      </c>
      <c r="P317" s="59">
        <v>15</v>
      </c>
      <c r="Q317" s="59">
        <v>7</v>
      </c>
      <c r="R317" s="59">
        <v>0</v>
      </c>
      <c r="S317" s="211">
        <f t="shared" si="76"/>
        <v>22</v>
      </c>
      <c r="T317" s="211">
        <v>22</v>
      </c>
      <c r="U317" s="59">
        <v>0</v>
      </c>
      <c r="V317" s="59">
        <v>40</v>
      </c>
      <c r="W317" s="59">
        <v>0</v>
      </c>
      <c r="X317" s="59">
        <v>3</v>
      </c>
      <c r="Y317" s="59">
        <v>0</v>
      </c>
      <c r="Z317" s="217">
        <f t="shared" si="77"/>
        <v>43</v>
      </c>
      <c r="AA317" s="59">
        <v>23</v>
      </c>
      <c r="AB317" s="59">
        <v>9</v>
      </c>
      <c r="AC317" s="59">
        <f>+BN_InfraMR[[#This Row],[Total Pasos Vehiculares a Nivel]]</f>
        <v>43</v>
      </c>
      <c r="AD317" s="217">
        <f t="shared" si="78"/>
        <v>75</v>
      </c>
      <c r="AE317" s="59">
        <v>1</v>
      </c>
      <c r="AF317" s="59">
        <v>9</v>
      </c>
      <c r="AG317" s="59">
        <v>54</v>
      </c>
      <c r="AH317" s="217">
        <f t="shared" si="81"/>
        <v>64</v>
      </c>
      <c r="AI317" s="62">
        <v>51.92</v>
      </c>
      <c r="AJ317" s="62">
        <v>2.4</v>
      </c>
      <c r="AK317" s="62">
        <v>0</v>
      </c>
      <c r="AL317" s="224">
        <f t="shared" si="79"/>
        <v>54.32</v>
      </c>
      <c r="AM317" s="59">
        <v>3</v>
      </c>
      <c r="AN317" s="59">
        <v>21</v>
      </c>
      <c r="AO317" s="59">
        <v>0</v>
      </c>
      <c r="AP317" s="230">
        <f t="shared" si="82"/>
        <v>24</v>
      </c>
      <c r="AQ317" s="59">
        <v>0</v>
      </c>
      <c r="AR317" s="59">
        <v>0</v>
      </c>
      <c r="AS317" s="59">
        <v>0</v>
      </c>
      <c r="AT317" s="230">
        <f t="shared" si="83"/>
        <v>0</v>
      </c>
      <c r="AU317" s="59">
        <v>12</v>
      </c>
      <c r="AV317" s="59">
        <v>0</v>
      </c>
      <c r="AW317" s="59">
        <v>0</v>
      </c>
      <c r="AX317" s="230">
        <f t="shared" si="84"/>
        <v>12</v>
      </c>
      <c r="AY317" s="59">
        <v>73</v>
      </c>
      <c r="AZ317" s="59">
        <v>47</v>
      </c>
      <c r="BA317" s="59">
        <v>0</v>
      </c>
      <c r="BB317" s="59">
        <v>0</v>
      </c>
      <c r="BC317" s="230">
        <f>SUM(AY317:BB317)</f>
        <v>120</v>
      </c>
      <c r="BD317" s="380">
        <v>14</v>
      </c>
      <c r="BE317" s="59">
        <v>1</v>
      </c>
      <c r="BF317" s="59">
        <v>36</v>
      </c>
      <c r="BG317" s="239">
        <v>1000</v>
      </c>
    </row>
    <row r="318" spans="1:60">
      <c r="A318" s="59">
        <v>2019</v>
      </c>
      <c r="B318" s="59" t="s">
        <v>65</v>
      </c>
      <c r="C318" s="62">
        <v>2.0699999999999998</v>
      </c>
      <c r="D318" s="62">
        <v>52.25</v>
      </c>
      <c r="E318" s="62">
        <v>0</v>
      </c>
      <c r="F318" s="62">
        <v>0</v>
      </c>
      <c r="G318" s="207">
        <f t="shared" si="80"/>
        <v>54.32</v>
      </c>
      <c r="H318" s="207">
        <v>54.32</v>
      </c>
      <c r="I318" s="62">
        <v>51.944000000000003</v>
      </c>
      <c r="J318" s="62">
        <v>106.57</v>
      </c>
      <c r="K318" s="62">
        <v>26.26</v>
      </c>
      <c r="L318" s="62">
        <v>0</v>
      </c>
      <c r="M318" s="62">
        <v>0</v>
      </c>
      <c r="N318" s="192">
        <f>+BN_InfraMR[[#This Row],[A.03.1 -  Longitud de Vías de Explotación No Electrificadas Troncales y Ramales (vía principal) (km)]]+BN_InfraMR[[#This Row],[A.04.1 -  Longitud de Vías de Explotación Electrificadas Troncales y Ramales (vía principal) (km)]]</f>
        <v>106.57</v>
      </c>
      <c r="O318" s="207">
        <v>106.57</v>
      </c>
      <c r="P318" s="59">
        <v>15</v>
      </c>
      <c r="Q318" s="59">
        <v>7</v>
      </c>
      <c r="R318" s="59">
        <v>0</v>
      </c>
      <c r="S318" s="211">
        <f t="shared" si="76"/>
        <v>22</v>
      </c>
      <c r="T318" s="211">
        <v>22</v>
      </c>
      <c r="U318" s="59">
        <v>0</v>
      </c>
      <c r="V318" s="59">
        <v>40</v>
      </c>
      <c r="W318" s="59">
        <v>0</v>
      </c>
      <c r="X318" s="59">
        <v>3</v>
      </c>
      <c r="Y318" s="59">
        <v>0</v>
      </c>
      <c r="Z318" s="217">
        <f t="shared" si="77"/>
        <v>43</v>
      </c>
      <c r="AA318" s="59">
        <v>23</v>
      </c>
      <c r="AB318" s="59">
        <v>9</v>
      </c>
      <c r="AC318" s="59">
        <f>+BN_InfraMR[[#This Row],[Total Pasos Vehiculares a Nivel]]</f>
        <v>43</v>
      </c>
      <c r="AD318" s="217">
        <f t="shared" si="78"/>
        <v>75</v>
      </c>
      <c r="AE318" s="59">
        <v>1</v>
      </c>
      <c r="AF318" s="59">
        <v>9</v>
      </c>
      <c r="AG318" s="59">
        <v>54</v>
      </c>
      <c r="AH318" s="217">
        <f t="shared" si="81"/>
        <v>64</v>
      </c>
      <c r="AI318" s="62">
        <v>51.92</v>
      </c>
      <c r="AJ318" s="62">
        <v>2.4</v>
      </c>
      <c r="AK318" s="62">
        <v>0</v>
      </c>
      <c r="AL318" s="224">
        <f t="shared" si="79"/>
        <v>54.32</v>
      </c>
      <c r="AM318" s="59">
        <v>3</v>
      </c>
      <c r="AN318" s="59">
        <v>21</v>
      </c>
      <c r="AO318" s="59">
        <v>0</v>
      </c>
      <c r="AP318" s="230">
        <f t="shared" si="82"/>
        <v>24</v>
      </c>
      <c r="AQ318" s="59">
        <v>0</v>
      </c>
      <c r="AR318" s="59">
        <v>0</v>
      </c>
      <c r="AS318" s="59">
        <v>0</v>
      </c>
      <c r="AT318" s="230">
        <f t="shared" si="83"/>
        <v>0</v>
      </c>
      <c r="AU318" s="59">
        <v>12</v>
      </c>
      <c r="AV318" s="59">
        <v>0</v>
      </c>
      <c r="AW318" s="59">
        <v>0</v>
      </c>
      <c r="AX318" s="230">
        <f t="shared" si="84"/>
        <v>12</v>
      </c>
      <c r="AY318" s="59">
        <v>73</v>
      </c>
      <c r="AZ318" s="59">
        <v>47</v>
      </c>
      <c r="BA318" s="59">
        <v>0</v>
      </c>
      <c r="BB318" s="59">
        <v>0</v>
      </c>
      <c r="BC318" s="230">
        <f>SUM(AY318:BB318)</f>
        <v>120</v>
      </c>
      <c r="BD318" s="380">
        <v>14</v>
      </c>
      <c r="BE318" s="59">
        <v>1</v>
      </c>
      <c r="BF318" s="59">
        <v>36</v>
      </c>
      <c r="BG318" s="239">
        <v>1000</v>
      </c>
    </row>
    <row r="319" spans="1:60">
      <c r="A319" s="59">
        <v>2019</v>
      </c>
      <c r="B319" s="59" t="s">
        <v>66</v>
      </c>
      <c r="C319" s="62">
        <v>2.0699999999999998</v>
      </c>
      <c r="D319" s="62">
        <v>52.25</v>
      </c>
      <c r="E319" s="62">
        <v>0</v>
      </c>
      <c r="F319" s="62">
        <v>0</v>
      </c>
      <c r="G319" s="207">
        <f t="shared" si="80"/>
        <v>54.32</v>
      </c>
      <c r="H319" s="207">
        <v>54.32</v>
      </c>
      <c r="I319" s="62">
        <v>51.944000000000003</v>
      </c>
      <c r="J319" s="62">
        <v>106.57</v>
      </c>
      <c r="K319" s="62">
        <v>26.26</v>
      </c>
      <c r="L319" s="62">
        <v>0</v>
      </c>
      <c r="M319" s="62">
        <v>0</v>
      </c>
      <c r="N319" s="192">
        <f>+BN_InfraMR[[#This Row],[A.03.1 -  Longitud de Vías de Explotación No Electrificadas Troncales y Ramales (vía principal) (km)]]+BN_InfraMR[[#This Row],[A.04.1 -  Longitud de Vías de Explotación Electrificadas Troncales y Ramales (vía principal) (km)]]</f>
        <v>106.57</v>
      </c>
      <c r="O319" s="207">
        <v>106.57</v>
      </c>
      <c r="P319" s="59">
        <v>15</v>
      </c>
      <c r="Q319" s="59">
        <v>7</v>
      </c>
      <c r="R319" s="59">
        <v>0</v>
      </c>
      <c r="S319" s="211">
        <f t="shared" si="76"/>
        <v>22</v>
      </c>
      <c r="T319" s="211">
        <v>22</v>
      </c>
      <c r="U319" s="59">
        <v>0</v>
      </c>
      <c r="V319" s="59">
        <v>40</v>
      </c>
      <c r="W319" s="59">
        <v>0</v>
      </c>
      <c r="X319" s="59">
        <v>3</v>
      </c>
      <c r="Y319" s="59">
        <v>0</v>
      </c>
      <c r="Z319" s="217">
        <f t="shared" si="77"/>
        <v>43</v>
      </c>
      <c r="AA319" s="59">
        <v>23</v>
      </c>
      <c r="AB319" s="59">
        <v>9</v>
      </c>
      <c r="AC319" s="59">
        <f>+BN_InfraMR[[#This Row],[Total Pasos Vehiculares a Nivel]]</f>
        <v>43</v>
      </c>
      <c r="AD319" s="217">
        <f t="shared" si="78"/>
        <v>75</v>
      </c>
      <c r="AE319" s="59">
        <v>1</v>
      </c>
      <c r="AF319" s="59">
        <v>9</v>
      </c>
      <c r="AG319" s="59">
        <v>54</v>
      </c>
      <c r="AH319" s="217">
        <f t="shared" si="81"/>
        <v>64</v>
      </c>
      <c r="AI319" s="62">
        <v>51.92</v>
      </c>
      <c r="AJ319" s="62">
        <v>2.4</v>
      </c>
      <c r="AK319" s="62">
        <v>0</v>
      </c>
      <c r="AL319" s="224">
        <f t="shared" si="79"/>
        <v>54.32</v>
      </c>
      <c r="AM319" s="59">
        <v>3</v>
      </c>
      <c r="AN319" s="59">
        <v>21</v>
      </c>
      <c r="AO319" s="59">
        <v>0</v>
      </c>
      <c r="AP319" s="230">
        <f t="shared" si="82"/>
        <v>24</v>
      </c>
      <c r="AQ319" s="59">
        <v>0</v>
      </c>
      <c r="AR319" s="59">
        <v>0</v>
      </c>
      <c r="AS319" s="59">
        <v>0</v>
      </c>
      <c r="AT319" s="230">
        <f t="shared" si="83"/>
        <v>0</v>
      </c>
      <c r="AU319" s="59">
        <v>12</v>
      </c>
      <c r="AV319" s="59">
        <v>0</v>
      </c>
      <c r="AW319" s="59">
        <v>0</v>
      </c>
      <c r="AX319" s="230">
        <f t="shared" si="84"/>
        <v>12</v>
      </c>
      <c r="AY319" s="59">
        <v>73</v>
      </c>
      <c r="AZ319" s="59">
        <v>47</v>
      </c>
      <c r="BA319" s="59">
        <v>0</v>
      </c>
      <c r="BB319" s="59">
        <v>0</v>
      </c>
      <c r="BC319" s="230">
        <f>SUM(AY319:BB319)</f>
        <v>120</v>
      </c>
      <c r="BD319" s="380">
        <v>14</v>
      </c>
      <c r="BE319" s="59">
        <v>1</v>
      </c>
      <c r="BF319" s="59">
        <v>36</v>
      </c>
      <c r="BG319" s="239">
        <v>1000</v>
      </c>
    </row>
    <row r="320" spans="1:60">
      <c r="A320" s="59">
        <v>2019</v>
      </c>
      <c r="B320" s="59" t="s">
        <v>67</v>
      </c>
      <c r="C320" s="62">
        <v>2.0699999999999998</v>
      </c>
      <c r="D320" s="62">
        <v>52.25</v>
      </c>
      <c r="E320" s="62">
        <v>0</v>
      </c>
      <c r="F320" s="62">
        <v>0</v>
      </c>
      <c r="G320" s="207">
        <f t="shared" si="80"/>
        <v>54.32</v>
      </c>
      <c r="H320" s="207">
        <v>54.32</v>
      </c>
      <c r="I320" s="62">
        <v>51.944000000000003</v>
      </c>
      <c r="J320" s="62">
        <v>106.57</v>
      </c>
      <c r="K320" s="62">
        <v>26.26</v>
      </c>
      <c r="L320" s="62">
        <v>0</v>
      </c>
      <c r="M320" s="62">
        <v>0</v>
      </c>
      <c r="N320" s="192">
        <f>+BN_InfraMR[[#This Row],[A.03.1 -  Longitud de Vías de Explotación No Electrificadas Troncales y Ramales (vía principal) (km)]]+BN_InfraMR[[#This Row],[A.04.1 -  Longitud de Vías de Explotación Electrificadas Troncales y Ramales (vía principal) (km)]]</f>
        <v>106.57</v>
      </c>
      <c r="O320" s="207">
        <v>106.57</v>
      </c>
      <c r="P320" s="59">
        <v>15</v>
      </c>
      <c r="Q320" s="59">
        <v>7</v>
      </c>
      <c r="R320" s="59">
        <v>0</v>
      </c>
      <c r="S320" s="211">
        <f t="shared" si="76"/>
        <v>22</v>
      </c>
      <c r="T320" s="211">
        <v>22</v>
      </c>
      <c r="U320" s="59">
        <v>0</v>
      </c>
      <c r="V320" s="59">
        <v>40</v>
      </c>
      <c r="W320" s="59">
        <v>0</v>
      </c>
      <c r="X320" s="59">
        <v>3</v>
      </c>
      <c r="Y320" s="59">
        <v>0</v>
      </c>
      <c r="Z320" s="217">
        <f t="shared" si="77"/>
        <v>43</v>
      </c>
      <c r="AA320" s="59">
        <v>23</v>
      </c>
      <c r="AB320" s="59">
        <v>9</v>
      </c>
      <c r="AC320" s="59">
        <f>+BN_InfraMR[[#This Row],[Total Pasos Vehiculares a Nivel]]</f>
        <v>43</v>
      </c>
      <c r="AD320" s="217">
        <f t="shared" si="78"/>
        <v>75</v>
      </c>
      <c r="AE320" s="59">
        <v>1</v>
      </c>
      <c r="AF320" s="59">
        <v>9</v>
      </c>
      <c r="AG320" s="59">
        <v>54</v>
      </c>
      <c r="AH320" s="217">
        <f t="shared" si="81"/>
        <v>64</v>
      </c>
      <c r="AI320" s="62">
        <v>51.92</v>
      </c>
      <c r="AJ320" s="62">
        <v>2.4</v>
      </c>
      <c r="AK320" s="62">
        <v>0</v>
      </c>
      <c r="AL320" s="224">
        <f t="shared" si="79"/>
        <v>54.32</v>
      </c>
      <c r="AM320" s="59">
        <v>3</v>
      </c>
      <c r="AN320" s="59">
        <v>21</v>
      </c>
      <c r="AO320" s="59">
        <v>0</v>
      </c>
      <c r="AP320" s="230">
        <f t="shared" si="82"/>
        <v>24</v>
      </c>
      <c r="AQ320" s="59">
        <v>0</v>
      </c>
      <c r="AR320" s="59">
        <v>0</v>
      </c>
      <c r="AS320" s="59">
        <v>0</v>
      </c>
      <c r="AT320" s="230">
        <f t="shared" si="83"/>
        <v>0</v>
      </c>
      <c r="AU320" s="59">
        <v>12</v>
      </c>
      <c r="AV320" s="59">
        <v>0</v>
      </c>
      <c r="AW320" s="59">
        <v>0</v>
      </c>
      <c r="AX320" s="230">
        <f t="shared" si="84"/>
        <v>12</v>
      </c>
      <c r="AY320" s="59">
        <v>73</v>
      </c>
      <c r="AZ320" s="59">
        <v>47</v>
      </c>
      <c r="BA320" s="59">
        <v>0</v>
      </c>
      <c r="BB320" s="59">
        <v>0</v>
      </c>
      <c r="BC320" s="230">
        <f>SUM(AY320:BB320)</f>
        <v>120</v>
      </c>
      <c r="BD320" s="380">
        <v>14</v>
      </c>
      <c r="BE320" s="59">
        <v>1</v>
      </c>
      <c r="BF320" s="59">
        <v>36</v>
      </c>
      <c r="BG320" s="239">
        <v>1000</v>
      </c>
    </row>
    <row r="321" spans="1:60">
      <c r="A321" s="59">
        <v>2019</v>
      </c>
      <c r="B321" s="59" t="s">
        <v>68</v>
      </c>
      <c r="C321" s="62">
        <v>2.0699999999999998</v>
      </c>
      <c r="D321" s="62">
        <v>52.25</v>
      </c>
      <c r="E321" s="62">
        <v>0</v>
      </c>
      <c r="F321" s="62">
        <v>0</v>
      </c>
      <c r="G321" s="207">
        <f t="shared" si="80"/>
        <v>54.32</v>
      </c>
      <c r="H321" s="207">
        <v>54.32</v>
      </c>
      <c r="I321" s="62">
        <v>51.944000000000003</v>
      </c>
      <c r="J321" s="62">
        <v>106.57</v>
      </c>
      <c r="K321" s="62">
        <v>26.26</v>
      </c>
      <c r="L321" s="62">
        <v>0</v>
      </c>
      <c r="M321" s="62">
        <v>0</v>
      </c>
      <c r="N321" s="192">
        <f>+BN_InfraMR[[#This Row],[A.03.1 -  Longitud de Vías de Explotación No Electrificadas Troncales y Ramales (vía principal) (km)]]+BN_InfraMR[[#This Row],[A.04.1 -  Longitud de Vías de Explotación Electrificadas Troncales y Ramales (vía principal) (km)]]</f>
        <v>106.57</v>
      </c>
      <c r="O321" s="207">
        <v>106.57</v>
      </c>
      <c r="P321" s="59">
        <v>15</v>
      </c>
      <c r="Q321" s="59">
        <v>7</v>
      </c>
      <c r="R321" s="59">
        <v>0</v>
      </c>
      <c r="S321" s="211">
        <f t="shared" si="76"/>
        <v>22</v>
      </c>
      <c r="T321" s="211">
        <v>22</v>
      </c>
      <c r="U321" s="59">
        <v>0</v>
      </c>
      <c r="V321" s="59">
        <v>40</v>
      </c>
      <c r="W321" s="59">
        <v>0</v>
      </c>
      <c r="X321" s="59">
        <v>3</v>
      </c>
      <c r="Y321" s="59">
        <v>0</v>
      </c>
      <c r="Z321" s="217">
        <f t="shared" si="77"/>
        <v>43</v>
      </c>
      <c r="AA321" s="59">
        <v>23</v>
      </c>
      <c r="AB321" s="59">
        <v>9</v>
      </c>
      <c r="AC321" s="59">
        <f>+BN_InfraMR[[#This Row],[Total Pasos Vehiculares a Nivel]]</f>
        <v>43</v>
      </c>
      <c r="AD321" s="217">
        <f t="shared" si="78"/>
        <v>75</v>
      </c>
      <c r="AE321" s="59">
        <v>1</v>
      </c>
      <c r="AF321" s="59">
        <v>9</v>
      </c>
      <c r="AG321" s="59">
        <v>54</v>
      </c>
      <c r="AH321" s="217">
        <f t="shared" si="81"/>
        <v>64</v>
      </c>
      <c r="AI321" s="62">
        <v>51.92</v>
      </c>
      <c r="AJ321" s="62">
        <v>2.4</v>
      </c>
      <c r="AK321" s="62">
        <v>0</v>
      </c>
      <c r="AL321" s="224">
        <f t="shared" si="79"/>
        <v>54.32</v>
      </c>
      <c r="AM321" s="59">
        <v>3</v>
      </c>
      <c r="AN321" s="59">
        <v>21</v>
      </c>
      <c r="AO321" s="59">
        <v>0</v>
      </c>
      <c r="AP321" s="230">
        <f t="shared" si="82"/>
        <v>24</v>
      </c>
      <c r="AQ321" s="59">
        <v>0</v>
      </c>
      <c r="AR321" s="59">
        <v>0</v>
      </c>
      <c r="AS321" s="59">
        <v>0</v>
      </c>
      <c r="AT321" s="230">
        <f t="shared" si="83"/>
        <v>0</v>
      </c>
      <c r="AU321" s="59">
        <v>12</v>
      </c>
      <c r="AV321" s="59">
        <v>0</v>
      </c>
      <c r="AW321" s="59">
        <v>0</v>
      </c>
      <c r="AX321" s="230">
        <f t="shared" si="84"/>
        <v>12</v>
      </c>
      <c r="AY321" s="59">
        <v>73</v>
      </c>
      <c r="AZ321" s="59">
        <v>47</v>
      </c>
      <c r="BA321" s="59">
        <v>0</v>
      </c>
      <c r="BB321" s="59">
        <v>0</v>
      </c>
      <c r="BC321" s="230">
        <f>SUM(AY321:BB321)</f>
        <v>120</v>
      </c>
      <c r="BD321" s="380">
        <v>14</v>
      </c>
      <c r="BE321" s="59">
        <v>1</v>
      </c>
      <c r="BF321" s="59">
        <v>36</v>
      </c>
      <c r="BG321" s="239">
        <v>1000</v>
      </c>
    </row>
    <row r="322" spans="1:60">
      <c r="A322" s="59">
        <v>2019</v>
      </c>
      <c r="B322" s="59" t="s">
        <v>69</v>
      </c>
      <c r="C322" s="62">
        <v>2.0699999999999998</v>
      </c>
      <c r="D322" s="62">
        <v>52.25</v>
      </c>
      <c r="E322" s="62">
        <v>0</v>
      </c>
      <c r="F322" s="62">
        <v>0</v>
      </c>
      <c r="G322" s="207">
        <f t="shared" si="80"/>
        <v>54.32</v>
      </c>
      <c r="H322" s="207">
        <v>54.32</v>
      </c>
      <c r="I322" s="62">
        <v>51.944000000000003</v>
      </c>
      <c r="J322" s="62">
        <v>106.57</v>
      </c>
      <c r="K322" s="62">
        <v>26.26</v>
      </c>
      <c r="L322" s="62">
        <v>0</v>
      </c>
      <c r="M322" s="62">
        <v>0</v>
      </c>
      <c r="N322" s="192">
        <f>+BN_InfraMR[[#This Row],[A.03.1 -  Longitud de Vías de Explotación No Electrificadas Troncales y Ramales (vía principal) (km)]]+BN_InfraMR[[#This Row],[A.04.1 -  Longitud de Vías de Explotación Electrificadas Troncales y Ramales (vía principal) (km)]]</f>
        <v>106.57</v>
      </c>
      <c r="O322" s="207">
        <v>106.57</v>
      </c>
      <c r="P322" s="59">
        <v>15</v>
      </c>
      <c r="Q322" s="59">
        <v>7</v>
      </c>
      <c r="R322" s="59">
        <v>0</v>
      </c>
      <c r="S322" s="211">
        <f t="shared" ref="S322:S362" si="85">SUM(P322:R322)</f>
        <v>22</v>
      </c>
      <c r="T322" s="211">
        <v>22</v>
      </c>
      <c r="U322" s="59">
        <v>0</v>
      </c>
      <c r="V322" s="59">
        <v>40</v>
      </c>
      <c r="W322" s="59">
        <v>0</v>
      </c>
      <c r="X322" s="59">
        <v>3</v>
      </c>
      <c r="Y322" s="59">
        <v>0</v>
      </c>
      <c r="Z322" s="217">
        <f t="shared" ref="Z322:Z336" si="86">SUM(U322:Y322)</f>
        <v>43</v>
      </c>
      <c r="AA322" s="59">
        <v>23</v>
      </c>
      <c r="AB322" s="59">
        <v>9</v>
      </c>
      <c r="AC322" s="59">
        <f>+BN_InfraMR[[#This Row],[Total Pasos Vehiculares a Nivel]]</f>
        <v>43</v>
      </c>
      <c r="AD322" s="217">
        <f t="shared" ref="AD322:AD362" si="87">SUM(AA322:AC322)</f>
        <v>75</v>
      </c>
      <c r="AE322" s="59">
        <v>1</v>
      </c>
      <c r="AF322" s="59">
        <v>9</v>
      </c>
      <c r="AG322" s="59">
        <v>54</v>
      </c>
      <c r="AH322" s="217">
        <f t="shared" ref="AH322:AH336" si="88">SUM(AE322:AG322)</f>
        <v>64</v>
      </c>
      <c r="AI322" s="62">
        <v>51.92</v>
      </c>
      <c r="AJ322" s="62">
        <v>2.4</v>
      </c>
      <c r="AK322" s="62">
        <v>0</v>
      </c>
      <c r="AL322" s="224">
        <f t="shared" ref="AL322:AL336" si="89">SUM(AI322:AK322)</f>
        <v>54.32</v>
      </c>
      <c r="AM322" s="59">
        <v>3</v>
      </c>
      <c r="AN322" s="59">
        <v>21</v>
      </c>
      <c r="AO322" s="59">
        <v>0</v>
      </c>
      <c r="AP322" s="230">
        <f t="shared" si="82"/>
        <v>24</v>
      </c>
      <c r="AQ322" s="59">
        <v>0</v>
      </c>
      <c r="AR322" s="59">
        <v>0</v>
      </c>
      <c r="AS322" s="59">
        <v>0</v>
      </c>
      <c r="AT322" s="230">
        <f t="shared" si="83"/>
        <v>0</v>
      </c>
      <c r="AU322" s="59">
        <v>12</v>
      </c>
      <c r="AV322" s="59">
        <v>0</v>
      </c>
      <c r="AW322" s="59">
        <v>0</v>
      </c>
      <c r="AX322" s="230">
        <f t="shared" si="84"/>
        <v>12</v>
      </c>
      <c r="AY322" s="59">
        <v>73</v>
      </c>
      <c r="AZ322" s="59">
        <v>47</v>
      </c>
      <c r="BA322" s="59">
        <v>0</v>
      </c>
      <c r="BB322" s="59">
        <v>0</v>
      </c>
      <c r="BC322" s="230">
        <f>SUM(AY322:BB322)</f>
        <v>120</v>
      </c>
      <c r="BD322" s="380">
        <v>14</v>
      </c>
      <c r="BE322" s="59">
        <v>1</v>
      </c>
      <c r="BF322" s="59">
        <v>36</v>
      </c>
      <c r="BG322" s="239">
        <v>1000</v>
      </c>
      <c r="BH322" s="59" t="s">
        <v>402</v>
      </c>
    </row>
    <row r="323" spans="1:60">
      <c r="A323" s="59">
        <v>2019</v>
      </c>
      <c r="B323" s="59" t="s">
        <v>70</v>
      </c>
      <c r="C323" s="62">
        <v>2.0699999999999998</v>
      </c>
      <c r="D323" s="62">
        <v>52.25</v>
      </c>
      <c r="E323" s="62">
        <v>0</v>
      </c>
      <c r="F323" s="62">
        <v>0</v>
      </c>
      <c r="G323" s="207">
        <f t="shared" ref="G323:G336" si="90">SUM(C323:F323)</f>
        <v>54.32</v>
      </c>
      <c r="H323" s="207">
        <v>54.32</v>
      </c>
      <c r="I323" s="62">
        <v>51.944000000000003</v>
      </c>
      <c r="J323" s="62">
        <v>106.57</v>
      </c>
      <c r="K323" s="62">
        <v>26.26</v>
      </c>
      <c r="L323" s="62">
        <v>0</v>
      </c>
      <c r="M323" s="62">
        <v>0</v>
      </c>
      <c r="N323" s="192">
        <f>+BN_InfraMR[[#This Row],[A.03.1 -  Longitud de Vías de Explotación No Electrificadas Troncales y Ramales (vía principal) (km)]]+BN_InfraMR[[#This Row],[A.04.1 -  Longitud de Vías de Explotación Electrificadas Troncales y Ramales (vía principal) (km)]]</f>
        <v>106.57</v>
      </c>
      <c r="O323" s="207">
        <v>106.57</v>
      </c>
      <c r="P323" s="59">
        <v>15</v>
      </c>
      <c r="Q323" s="59">
        <v>7</v>
      </c>
      <c r="R323" s="59">
        <v>0</v>
      </c>
      <c r="S323" s="211">
        <f t="shared" si="85"/>
        <v>22</v>
      </c>
      <c r="T323" s="211">
        <v>22</v>
      </c>
      <c r="U323" s="59">
        <v>0</v>
      </c>
      <c r="V323" s="59">
        <v>40</v>
      </c>
      <c r="W323" s="59">
        <v>0</v>
      </c>
      <c r="X323" s="59">
        <v>3</v>
      </c>
      <c r="Y323" s="59">
        <v>0</v>
      </c>
      <c r="Z323" s="217">
        <f t="shared" si="86"/>
        <v>43</v>
      </c>
      <c r="AA323" s="59">
        <v>23</v>
      </c>
      <c r="AB323" s="59">
        <v>9</v>
      </c>
      <c r="AC323" s="59">
        <f>+BN_InfraMR[[#This Row],[Total Pasos Vehiculares a Nivel]]</f>
        <v>43</v>
      </c>
      <c r="AD323" s="217">
        <f t="shared" si="87"/>
        <v>75</v>
      </c>
      <c r="AE323" s="59">
        <v>1</v>
      </c>
      <c r="AF323" s="59">
        <v>9</v>
      </c>
      <c r="AG323" s="59">
        <v>54</v>
      </c>
      <c r="AH323" s="217">
        <f t="shared" si="88"/>
        <v>64</v>
      </c>
      <c r="AI323" s="62">
        <v>51.92</v>
      </c>
      <c r="AJ323" s="62">
        <v>2.4</v>
      </c>
      <c r="AK323" s="62">
        <v>0</v>
      </c>
      <c r="AL323" s="224">
        <f t="shared" si="89"/>
        <v>54.32</v>
      </c>
      <c r="AM323" s="59">
        <v>3</v>
      </c>
      <c r="AN323" s="59">
        <v>21</v>
      </c>
      <c r="AO323" s="59">
        <v>0</v>
      </c>
      <c r="AP323" s="230">
        <f t="shared" si="82"/>
        <v>24</v>
      </c>
      <c r="AQ323" s="59">
        <v>0</v>
      </c>
      <c r="AR323" s="59">
        <v>0</v>
      </c>
      <c r="AS323" s="59">
        <v>0</v>
      </c>
      <c r="AT323" s="230">
        <f t="shared" si="83"/>
        <v>0</v>
      </c>
      <c r="AU323" s="59">
        <v>12</v>
      </c>
      <c r="AV323" s="59">
        <v>0</v>
      </c>
      <c r="AW323" s="59">
        <v>0</v>
      </c>
      <c r="AX323" s="230">
        <f t="shared" si="84"/>
        <v>12</v>
      </c>
      <c r="AY323" s="59">
        <v>73</v>
      </c>
      <c r="AZ323" s="59">
        <v>47</v>
      </c>
      <c r="BA323" s="59">
        <v>0</v>
      </c>
      <c r="BB323" s="59">
        <v>0</v>
      </c>
      <c r="BC323" s="230">
        <f>SUM(AY323:BB323)</f>
        <v>120</v>
      </c>
      <c r="BD323" s="380">
        <v>14</v>
      </c>
      <c r="BE323" s="59">
        <v>1</v>
      </c>
      <c r="BF323" s="59">
        <v>36</v>
      </c>
      <c r="BG323" s="239">
        <v>1000</v>
      </c>
    </row>
    <row r="324" spans="1:60">
      <c r="A324" s="59">
        <v>2019</v>
      </c>
      <c r="B324" s="59" t="s">
        <v>71</v>
      </c>
      <c r="C324" s="62">
        <v>2.0699999999999998</v>
      </c>
      <c r="D324" s="62">
        <v>52.25</v>
      </c>
      <c r="E324" s="62">
        <v>0</v>
      </c>
      <c r="F324" s="62">
        <v>0</v>
      </c>
      <c r="G324" s="207">
        <f t="shared" si="90"/>
        <v>54.32</v>
      </c>
      <c r="H324" s="207">
        <v>54.32</v>
      </c>
      <c r="I324" s="62">
        <v>51.944000000000003</v>
      </c>
      <c r="J324" s="62">
        <v>106.57</v>
      </c>
      <c r="K324" s="62">
        <v>26.26</v>
      </c>
      <c r="L324" s="62">
        <v>0</v>
      </c>
      <c r="M324" s="62">
        <v>0</v>
      </c>
      <c r="N324" s="192">
        <f>+BN_InfraMR[[#This Row],[A.03.1 -  Longitud de Vías de Explotación No Electrificadas Troncales y Ramales (vía principal) (km)]]+BN_InfraMR[[#This Row],[A.04.1 -  Longitud de Vías de Explotación Electrificadas Troncales y Ramales (vía principal) (km)]]</f>
        <v>106.57</v>
      </c>
      <c r="O324" s="207">
        <v>106.57</v>
      </c>
      <c r="P324" s="59">
        <v>15</v>
      </c>
      <c r="Q324" s="59">
        <v>7</v>
      </c>
      <c r="R324" s="59">
        <v>0</v>
      </c>
      <c r="S324" s="211">
        <f t="shared" si="85"/>
        <v>22</v>
      </c>
      <c r="T324" s="211">
        <v>22</v>
      </c>
      <c r="U324" s="59">
        <v>0</v>
      </c>
      <c r="V324" s="59">
        <v>40</v>
      </c>
      <c r="W324" s="59">
        <v>0</v>
      </c>
      <c r="X324" s="59">
        <v>3</v>
      </c>
      <c r="Y324" s="59">
        <v>0</v>
      </c>
      <c r="Z324" s="217">
        <f t="shared" si="86"/>
        <v>43</v>
      </c>
      <c r="AA324" s="59">
        <v>23</v>
      </c>
      <c r="AB324" s="59">
        <v>9</v>
      </c>
      <c r="AC324" s="59">
        <f>+BN_InfraMR[[#This Row],[Total Pasos Vehiculares a Nivel]]</f>
        <v>43</v>
      </c>
      <c r="AD324" s="217">
        <f t="shared" si="87"/>
        <v>75</v>
      </c>
      <c r="AE324" s="59">
        <v>1</v>
      </c>
      <c r="AF324" s="59">
        <v>9</v>
      </c>
      <c r="AG324" s="59">
        <v>54</v>
      </c>
      <c r="AH324" s="217">
        <f t="shared" si="88"/>
        <v>64</v>
      </c>
      <c r="AI324" s="62">
        <v>51.92</v>
      </c>
      <c r="AJ324" s="62">
        <v>2.4</v>
      </c>
      <c r="AK324" s="62">
        <v>0</v>
      </c>
      <c r="AL324" s="224">
        <f t="shared" si="89"/>
        <v>54.32</v>
      </c>
      <c r="AM324" s="59">
        <v>3</v>
      </c>
      <c r="AN324" s="59">
        <v>21</v>
      </c>
      <c r="AO324" s="59">
        <v>0</v>
      </c>
      <c r="AP324" s="230">
        <f t="shared" si="82"/>
        <v>24</v>
      </c>
      <c r="AQ324" s="59">
        <v>0</v>
      </c>
      <c r="AR324" s="59">
        <v>0</v>
      </c>
      <c r="AS324" s="59">
        <v>0</v>
      </c>
      <c r="AT324" s="230">
        <f t="shared" si="83"/>
        <v>0</v>
      </c>
      <c r="AU324" s="59">
        <v>12</v>
      </c>
      <c r="AV324" s="59">
        <v>0</v>
      </c>
      <c r="AW324" s="59">
        <v>0</v>
      </c>
      <c r="AX324" s="230">
        <f t="shared" si="84"/>
        <v>12</v>
      </c>
      <c r="AY324" s="59">
        <v>73</v>
      </c>
      <c r="AZ324" s="59">
        <v>47</v>
      </c>
      <c r="BA324" s="59">
        <v>0</v>
      </c>
      <c r="BB324" s="59">
        <v>0</v>
      </c>
      <c r="BC324" s="230">
        <f>SUM(AY324:BB324)</f>
        <v>120</v>
      </c>
      <c r="BD324" s="380">
        <v>14</v>
      </c>
      <c r="BE324" s="59">
        <v>1</v>
      </c>
      <c r="BF324" s="59">
        <v>36</v>
      </c>
      <c r="BG324" s="239">
        <v>1000</v>
      </c>
      <c r="BH324" s="59" t="s">
        <v>403</v>
      </c>
    </row>
    <row r="325" spans="1:60">
      <c r="A325" s="59">
        <v>2019</v>
      </c>
      <c r="B325" s="59" t="s">
        <v>72</v>
      </c>
      <c r="C325" s="62">
        <v>2.0699999999999998</v>
      </c>
      <c r="D325" s="62">
        <v>52.25</v>
      </c>
      <c r="E325" s="62">
        <v>0</v>
      </c>
      <c r="F325" s="62">
        <v>0</v>
      </c>
      <c r="G325" s="207">
        <f t="shared" si="90"/>
        <v>54.32</v>
      </c>
      <c r="H325" s="207">
        <v>54.32</v>
      </c>
      <c r="I325" s="62">
        <v>51.944000000000003</v>
      </c>
      <c r="J325" s="62">
        <v>106.57</v>
      </c>
      <c r="K325" s="62">
        <v>26.26</v>
      </c>
      <c r="L325" s="62">
        <v>0</v>
      </c>
      <c r="M325" s="62">
        <v>0</v>
      </c>
      <c r="N325" s="192">
        <f>+BN_InfraMR[[#This Row],[A.03.1 -  Longitud de Vías de Explotación No Electrificadas Troncales y Ramales (vía principal) (km)]]+BN_InfraMR[[#This Row],[A.04.1 -  Longitud de Vías de Explotación Electrificadas Troncales y Ramales (vía principal) (km)]]</f>
        <v>106.57</v>
      </c>
      <c r="O325" s="207">
        <v>106.57</v>
      </c>
      <c r="P325" s="59">
        <v>15</v>
      </c>
      <c r="Q325" s="59">
        <v>7</v>
      </c>
      <c r="R325" s="59">
        <v>0</v>
      </c>
      <c r="S325" s="211">
        <f t="shared" si="85"/>
        <v>22</v>
      </c>
      <c r="T325" s="211">
        <v>22</v>
      </c>
      <c r="U325" s="59">
        <v>0</v>
      </c>
      <c r="V325" s="59">
        <v>40</v>
      </c>
      <c r="W325" s="59">
        <v>0</v>
      </c>
      <c r="X325" s="59">
        <v>3</v>
      </c>
      <c r="Y325" s="59">
        <v>0</v>
      </c>
      <c r="Z325" s="217">
        <f t="shared" si="86"/>
        <v>43</v>
      </c>
      <c r="AA325" s="59">
        <v>23</v>
      </c>
      <c r="AB325" s="59">
        <v>9</v>
      </c>
      <c r="AC325" s="59">
        <f>+BN_InfraMR[[#This Row],[Total Pasos Vehiculares a Nivel]]</f>
        <v>43</v>
      </c>
      <c r="AD325" s="217">
        <f t="shared" si="87"/>
        <v>75</v>
      </c>
      <c r="AE325" s="59">
        <v>1</v>
      </c>
      <c r="AF325" s="59">
        <v>9</v>
      </c>
      <c r="AG325" s="59">
        <v>54</v>
      </c>
      <c r="AH325" s="217">
        <f t="shared" si="88"/>
        <v>64</v>
      </c>
      <c r="AI325" s="62">
        <v>51.92</v>
      </c>
      <c r="AJ325" s="62">
        <v>2.4</v>
      </c>
      <c r="AK325" s="62">
        <v>0</v>
      </c>
      <c r="AL325" s="224">
        <f t="shared" si="89"/>
        <v>54.32</v>
      </c>
      <c r="AM325" s="59">
        <v>3</v>
      </c>
      <c r="AN325" s="59">
        <v>21</v>
      </c>
      <c r="AO325" s="59">
        <v>0</v>
      </c>
      <c r="AP325" s="230">
        <f t="shared" si="82"/>
        <v>24</v>
      </c>
      <c r="AQ325" s="59">
        <v>0</v>
      </c>
      <c r="AR325" s="59">
        <v>0</v>
      </c>
      <c r="AS325" s="59">
        <v>0</v>
      </c>
      <c r="AT325" s="230">
        <f t="shared" si="83"/>
        <v>0</v>
      </c>
      <c r="AU325" s="59">
        <v>12</v>
      </c>
      <c r="AV325" s="59">
        <v>0</v>
      </c>
      <c r="AW325" s="59">
        <v>0</v>
      </c>
      <c r="AX325" s="230">
        <f t="shared" si="84"/>
        <v>12</v>
      </c>
      <c r="AY325" s="59">
        <v>73</v>
      </c>
      <c r="AZ325" s="59">
        <v>47</v>
      </c>
      <c r="BA325" s="59">
        <v>0</v>
      </c>
      <c r="BB325" s="59">
        <v>0</v>
      </c>
      <c r="BC325" s="230">
        <f>SUM(AY325:BB325)</f>
        <v>120</v>
      </c>
      <c r="BD325" s="380">
        <v>14</v>
      </c>
      <c r="BE325" s="59">
        <v>1</v>
      </c>
      <c r="BF325" s="59">
        <v>36</v>
      </c>
      <c r="BG325" s="239">
        <v>1000</v>
      </c>
    </row>
    <row r="326" spans="1:60">
      <c r="A326" s="59">
        <v>2020</v>
      </c>
      <c r="B326" s="59" t="s">
        <v>61</v>
      </c>
      <c r="C326" s="62">
        <v>2.0699999999999998</v>
      </c>
      <c r="D326" s="62">
        <v>52.25</v>
      </c>
      <c r="E326" s="62">
        <v>0</v>
      </c>
      <c r="F326" s="62">
        <v>0</v>
      </c>
      <c r="G326" s="207">
        <f t="shared" si="90"/>
        <v>54.32</v>
      </c>
      <c r="H326" s="207">
        <v>54.32</v>
      </c>
      <c r="I326" s="62">
        <v>51.944000000000003</v>
      </c>
      <c r="J326" s="62">
        <v>106.57</v>
      </c>
      <c r="K326" s="62">
        <v>26.26</v>
      </c>
      <c r="L326" s="62">
        <v>0</v>
      </c>
      <c r="M326" s="62">
        <v>0</v>
      </c>
      <c r="N326" s="192">
        <f>+BN_InfraMR[[#This Row],[A.03.1 -  Longitud de Vías de Explotación No Electrificadas Troncales y Ramales (vía principal) (km)]]+BN_InfraMR[[#This Row],[A.04.1 -  Longitud de Vías de Explotación Electrificadas Troncales y Ramales (vía principal) (km)]]</f>
        <v>106.57</v>
      </c>
      <c r="O326" s="207">
        <v>106.57</v>
      </c>
      <c r="P326" s="59">
        <v>15</v>
      </c>
      <c r="Q326" s="59">
        <v>7</v>
      </c>
      <c r="R326" s="59">
        <v>0</v>
      </c>
      <c r="S326" s="211">
        <f t="shared" si="85"/>
        <v>22</v>
      </c>
      <c r="T326" s="211">
        <v>22</v>
      </c>
      <c r="U326" s="59">
        <v>0</v>
      </c>
      <c r="V326" s="59">
        <v>40</v>
      </c>
      <c r="W326" s="59">
        <v>0</v>
      </c>
      <c r="X326" s="59">
        <v>3</v>
      </c>
      <c r="Y326" s="59">
        <v>0</v>
      </c>
      <c r="Z326" s="217">
        <f t="shared" si="86"/>
        <v>43</v>
      </c>
      <c r="AA326" s="59">
        <v>23</v>
      </c>
      <c r="AB326" s="59">
        <v>9</v>
      </c>
      <c r="AC326" s="59">
        <f>+BN_InfraMR[[#This Row],[Total Pasos Vehiculares a Nivel]]</f>
        <v>43</v>
      </c>
      <c r="AD326" s="217">
        <f t="shared" si="87"/>
        <v>75</v>
      </c>
      <c r="AE326" s="59">
        <v>1</v>
      </c>
      <c r="AF326" s="59">
        <v>9</v>
      </c>
      <c r="AG326" s="59">
        <v>54</v>
      </c>
      <c r="AH326" s="217">
        <f t="shared" si="88"/>
        <v>64</v>
      </c>
      <c r="AI326" s="62">
        <v>51.92</v>
      </c>
      <c r="AJ326" s="62">
        <v>2.4</v>
      </c>
      <c r="AK326" s="62">
        <v>0</v>
      </c>
      <c r="AL326" s="224">
        <f t="shared" si="89"/>
        <v>54.32</v>
      </c>
      <c r="AM326" s="59">
        <v>3</v>
      </c>
      <c r="AN326" s="59">
        <v>25</v>
      </c>
      <c r="AO326" s="59">
        <v>0</v>
      </c>
      <c r="AP326" s="230">
        <f t="shared" si="82"/>
        <v>28</v>
      </c>
      <c r="AQ326" s="59">
        <v>0</v>
      </c>
      <c r="AR326" s="59">
        <v>0</v>
      </c>
      <c r="AS326" s="59">
        <v>0</v>
      </c>
      <c r="AT326" s="230">
        <f t="shared" si="83"/>
        <v>0</v>
      </c>
      <c r="AU326" s="59">
        <v>12</v>
      </c>
      <c r="AV326" s="59">
        <v>0</v>
      </c>
      <c r="AW326" s="59">
        <v>0</v>
      </c>
      <c r="AX326" s="230">
        <f t="shared" si="84"/>
        <v>12</v>
      </c>
      <c r="AY326" s="59">
        <v>73</v>
      </c>
      <c r="AZ326" s="59">
        <v>47</v>
      </c>
      <c r="BA326" s="59">
        <v>0</v>
      </c>
      <c r="BB326" s="59">
        <v>0</v>
      </c>
      <c r="BC326" s="230">
        <f>SUM(AY326:BB326)</f>
        <v>120</v>
      </c>
      <c r="BD326" s="380">
        <v>14</v>
      </c>
      <c r="BE326" s="59">
        <v>1</v>
      </c>
      <c r="BF326" s="59">
        <v>36</v>
      </c>
      <c r="BG326" s="239">
        <v>1000</v>
      </c>
    </row>
    <row r="327" spans="1:60">
      <c r="A327" s="59">
        <v>2020</v>
      </c>
      <c r="B327" s="59" t="s">
        <v>62</v>
      </c>
      <c r="C327" s="62">
        <v>2.0699999999999998</v>
      </c>
      <c r="D327" s="62">
        <v>52.25</v>
      </c>
      <c r="E327" s="62">
        <v>0</v>
      </c>
      <c r="F327" s="62">
        <v>0</v>
      </c>
      <c r="G327" s="207">
        <f t="shared" si="90"/>
        <v>54.32</v>
      </c>
      <c r="H327" s="207">
        <v>54.32</v>
      </c>
      <c r="I327" s="62">
        <v>51.944000000000003</v>
      </c>
      <c r="J327" s="62">
        <v>106.57</v>
      </c>
      <c r="K327" s="62">
        <v>26.26</v>
      </c>
      <c r="L327" s="62">
        <v>0</v>
      </c>
      <c r="M327" s="62">
        <v>0</v>
      </c>
      <c r="N327" s="192">
        <f>+BN_InfraMR[[#This Row],[A.03.1 -  Longitud de Vías de Explotación No Electrificadas Troncales y Ramales (vía principal) (km)]]+BN_InfraMR[[#This Row],[A.04.1 -  Longitud de Vías de Explotación Electrificadas Troncales y Ramales (vía principal) (km)]]</f>
        <v>106.57</v>
      </c>
      <c r="O327" s="207">
        <v>106.57</v>
      </c>
      <c r="P327" s="59">
        <v>15</v>
      </c>
      <c r="Q327" s="59">
        <v>7</v>
      </c>
      <c r="R327" s="59">
        <v>0</v>
      </c>
      <c r="S327" s="211">
        <f t="shared" si="85"/>
        <v>22</v>
      </c>
      <c r="T327" s="211">
        <v>22</v>
      </c>
      <c r="U327" s="59">
        <v>0</v>
      </c>
      <c r="V327" s="59">
        <v>40</v>
      </c>
      <c r="W327" s="59">
        <v>0</v>
      </c>
      <c r="X327" s="59">
        <v>3</v>
      </c>
      <c r="Y327" s="59">
        <v>0</v>
      </c>
      <c r="Z327" s="217">
        <f t="shared" si="86"/>
        <v>43</v>
      </c>
      <c r="AA327" s="59">
        <v>23</v>
      </c>
      <c r="AB327" s="59">
        <v>9</v>
      </c>
      <c r="AC327" s="59">
        <f>+BN_InfraMR[[#This Row],[Total Pasos Vehiculares a Nivel]]</f>
        <v>43</v>
      </c>
      <c r="AD327" s="217">
        <f t="shared" si="87"/>
        <v>75</v>
      </c>
      <c r="AE327" s="59">
        <v>1</v>
      </c>
      <c r="AF327" s="59">
        <v>9</v>
      </c>
      <c r="AG327" s="59">
        <v>54</v>
      </c>
      <c r="AH327" s="217">
        <f t="shared" si="88"/>
        <v>64</v>
      </c>
      <c r="AI327" s="62">
        <v>51.92</v>
      </c>
      <c r="AJ327" s="62">
        <v>2.4</v>
      </c>
      <c r="AK327" s="62">
        <v>0</v>
      </c>
      <c r="AL327" s="224">
        <f t="shared" si="89"/>
        <v>54.32</v>
      </c>
      <c r="AM327" s="59">
        <v>3</v>
      </c>
      <c r="AN327" s="59">
        <v>25</v>
      </c>
      <c r="AO327" s="59">
        <v>0</v>
      </c>
      <c r="AP327" s="230">
        <f t="shared" si="82"/>
        <v>28</v>
      </c>
      <c r="AQ327" s="59">
        <v>0</v>
      </c>
      <c r="AR327" s="59">
        <v>0</v>
      </c>
      <c r="AS327" s="59">
        <v>0</v>
      </c>
      <c r="AT327" s="230">
        <f t="shared" si="83"/>
        <v>0</v>
      </c>
      <c r="AU327" s="59">
        <v>12</v>
      </c>
      <c r="AV327" s="59">
        <v>0</v>
      </c>
      <c r="AW327" s="59">
        <v>0</v>
      </c>
      <c r="AX327" s="230">
        <f t="shared" si="84"/>
        <v>12</v>
      </c>
      <c r="AY327" s="59">
        <v>73</v>
      </c>
      <c r="AZ327" s="59">
        <v>47</v>
      </c>
      <c r="BA327" s="59">
        <v>0</v>
      </c>
      <c r="BB327" s="59">
        <v>0</v>
      </c>
      <c r="BC327" s="230">
        <f>SUM(AY327:BB327)</f>
        <v>120</v>
      </c>
      <c r="BD327" s="380">
        <v>14</v>
      </c>
      <c r="BE327" s="59">
        <v>1</v>
      </c>
      <c r="BF327" s="59">
        <v>36</v>
      </c>
      <c r="BG327" s="239">
        <v>1000</v>
      </c>
    </row>
    <row r="328" spans="1:60">
      <c r="A328" s="59">
        <v>2020</v>
      </c>
      <c r="B328" s="59" t="s">
        <v>63</v>
      </c>
      <c r="C328" s="62">
        <v>2.0699999999999998</v>
      </c>
      <c r="D328" s="62">
        <v>52.25</v>
      </c>
      <c r="E328" s="62">
        <v>0</v>
      </c>
      <c r="F328" s="62">
        <v>0</v>
      </c>
      <c r="G328" s="207">
        <f t="shared" si="90"/>
        <v>54.32</v>
      </c>
      <c r="H328" s="207">
        <v>54.32</v>
      </c>
      <c r="I328" s="62">
        <v>51.944000000000003</v>
      </c>
      <c r="J328" s="62">
        <v>106.57</v>
      </c>
      <c r="K328" s="62">
        <v>26.26</v>
      </c>
      <c r="L328" s="62">
        <v>0</v>
      </c>
      <c r="M328" s="62">
        <v>0</v>
      </c>
      <c r="N328" s="192">
        <f>+BN_InfraMR[[#This Row],[A.03.1 -  Longitud de Vías de Explotación No Electrificadas Troncales y Ramales (vía principal) (km)]]+BN_InfraMR[[#This Row],[A.04.1 -  Longitud de Vías de Explotación Electrificadas Troncales y Ramales (vía principal) (km)]]</f>
        <v>106.57</v>
      </c>
      <c r="O328" s="207">
        <v>106.57</v>
      </c>
      <c r="P328" s="59">
        <v>15</v>
      </c>
      <c r="Q328" s="59">
        <v>7</v>
      </c>
      <c r="R328" s="59">
        <v>0</v>
      </c>
      <c r="S328" s="211">
        <f t="shared" si="85"/>
        <v>22</v>
      </c>
      <c r="T328" s="211">
        <v>22</v>
      </c>
      <c r="U328" s="59">
        <v>0</v>
      </c>
      <c r="V328" s="59">
        <v>40</v>
      </c>
      <c r="W328" s="59">
        <v>0</v>
      </c>
      <c r="X328" s="59">
        <v>3</v>
      </c>
      <c r="Y328" s="59">
        <v>0</v>
      </c>
      <c r="Z328" s="217">
        <f t="shared" si="86"/>
        <v>43</v>
      </c>
      <c r="AA328" s="59">
        <v>23</v>
      </c>
      <c r="AB328" s="59">
        <v>9</v>
      </c>
      <c r="AC328" s="59">
        <f>+BN_InfraMR[[#This Row],[Total Pasos Vehiculares a Nivel]]</f>
        <v>43</v>
      </c>
      <c r="AD328" s="217">
        <f t="shared" si="87"/>
        <v>75</v>
      </c>
      <c r="AE328" s="59">
        <v>1</v>
      </c>
      <c r="AF328" s="59">
        <v>9</v>
      </c>
      <c r="AG328" s="59">
        <v>54</v>
      </c>
      <c r="AH328" s="217">
        <f t="shared" si="88"/>
        <v>64</v>
      </c>
      <c r="AI328" s="62">
        <v>51.92</v>
      </c>
      <c r="AJ328" s="62">
        <v>2.4</v>
      </c>
      <c r="AK328" s="62">
        <v>0</v>
      </c>
      <c r="AL328" s="224">
        <f t="shared" si="89"/>
        <v>54.32</v>
      </c>
      <c r="AM328" s="59">
        <v>3</v>
      </c>
      <c r="AN328" s="59">
        <v>25</v>
      </c>
      <c r="AO328" s="59">
        <v>0</v>
      </c>
      <c r="AP328" s="230">
        <f t="shared" si="82"/>
        <v>28</v>
      </c>
      <c r="AQ328" s="59">
        <v>0</v>
      </c>
      <c r="AR328" s="59">
        <v>0</v>
      </c>
      <c r="AS328" s="59">
        <v>0</v>
      </c>
      <c r="AT328" s="230">
        <f t="shared" si="83"/>
        <v>0</v>
      </c>
      <c r="AU328" s="59">
        <v>12</v>
      </c>
      <c r="AV328" s="59">
        <v>0</v>
      </c>
      <c r="AW328" s="59">
        <v>0</v>
      </c>
      <c r="AX328" s="230">
        <f t="shared" si="84"/>
        <v>12</v>
      </c>
      <c r="AY328" s="59">
        <v>73</v>
      </c>
      <c r="AZ328" s="59">
        <v>47</v>
      </c>
      <c r="BA328" s="59">
        <v>0</v>
      </c>
      <c r="BB328" s="59">
        <v>0</v>
      </c>
      <c r="BC328" s="230">
        <f>SUM(AY328:BB328)</f>
        <v>120</v>
      </c>
      <c r="BD328" s="380">
        <v>14</v>
      </c>
      <c r="BE328" s="59">
        <v>1</v>
      </c>
      <c r="BF328" s="59">
        <v>36</v>
      </c>
      <c r="BG328" s="239">
        <v>1000</v>
      </c>
      <c r="BH328" s="59" t="s">
        <v>404</v>
      </c>
    </row>
    <row r="329" spans="1:60">
      <c r="A329" s="59">
        <v>2020</v>
      </c>
      <c r="B329" s="59" t="s">
        <v>64</v>
      </c>
      <c r="C329" s="62">
        <v>2.0699999999999998</v>
      </c>
      <c r="D329" s="62">
        <v>52.25</v>
      </c>
      <c r="E329" s="62">
        <v>0</v>
      </c>
      <c r="F329" s="62">
        <v>0</v>
      </c>
      <c r="G329" s="207">
        <f t="shared" si="90"/>
        <v>54.32</v>
      </c>
      <c r="H329" s="207">
        <v>54.32</v>
      </c>
      <c r="I329" s="62">
        <v>51.944000000000003</v>
      </c>
      <c r="J329" s="62">
        <v>106.57</v>
      </c>
      <c r="K329" s="62">
        <v>26.26</v>
      </c>
      <c r="L329" s="62">
        <v>0</v>
      </c>
      <c r="M329" s="62">
        <v>0</v>
      </c>
      <c r="N329" s="192">
        <f>+BN_InfraMR[[#This Row],[A.03.1 -  Longitud de Vías de Explotación No Electrificadas Troncales y Ramales (vía principal) (km)]]+BN_InfraMR[[#This Row],[A.04.1 -  Longitud de Vías de Explotación Electrificadas Troncales y Ramales (vía principal) (km)]]</f>
        <v>106.57</v>
      </c>
      <c r="O329" s="207">
        <v>106.57</v>
      </c>
      <c r="P329" s="59">
        <v>15</v>
      </c>
      <c r="Q329" s="59">
        <v>7</v>
      </c>
      <c r="R329" s="59">
        <v>0</v>
      </c>
      <c r="S329" s="211">
        <f t="shared" si="85"/>
        <v>22</v>
      </c>
      <c r="T329" s="211">
        <v>22</v>
      </c>
      <c r="U329" s="59">
        <v>0</v>
      </c>
      <c r="V329" s="59">
        <v>40</v>
      </c>
      <c r="W329" s="59">
        <v>0</v>
      </c>
      <c r="X329" s="59">
        <v>3</v>
      </c>
      <c r="Y329" s="59">
        <v>0</v>
      </c>
      <c r="Z329" s="217">
        <f t="shared" si="86"/>
        <v>43</v>
      </c>
      <c r="AA329" s="59">
        <v>23</v>
      </c>
      <c r="AB329" s="59">
        <v>9</v>
      </c>
      <c r="AC329" s="59">
        <f>+BN_InfraMR[[#This Row],[Total Pasos Vehiculares a Nivel]]</f>
        <v>43</v>
      </c>
      <c r="AD329" s="217">
        <f t="shared" si="87"/>
        <v>75</v>
      </c>
      <c r="AE329" s="59">
        <v>1</v>
      </c>
      <c r="AF329" s="59">
        <v>9</v>
      </c>
      <c r="AG329" s="59">
        <v>54</v>
      </c>
      <c r="AH329" s="217">
        <f t="shared" si="88"/>
        <v>64</v>
      </c>
      <c r="AI329" s="62">
        <v>51.92</v>
      </c>
      <c r="AJ329" s="62">
        <v>2.4</v>
      </c>
      <c r="AK329" s="62">
        <v>0</v>
      </c>
      <c r="AL329" s="224">
        <f t="shared" si="89"/>
        <v>54.32</v>
      </c>
      <c r="AM329" s="59">
        <v>3</v>
      </c>
      <c r="AN329" s="59">
        <v>25</v>
      </c>
      <c r="AO329" s="59">
        <v>0</v>
      </c>
      <c r="AP329" s="230">
        <f t="shared" si="82"/>
        <v>28</v>
      </c>
      <c r="AQ329" s="59">
        <v>0</v>
      </c>
      <c r="AR329" s="59">
        <v>0</v>
      </c>
      <c r="AS329" s="59">
        <v>0</v>
      </c>
      <c r="AT329" s="230">
        <f t="shared" si="83"/>
        <v>0</v>
      </c>
      <c r="AU329" s="59">
        <v>12</v>
      </c>
      <c r="AV329" s="59">
        <v>0</v>
      </c>
      <c r="AW329" s="59">
        <v>0</v>
      </c>
      <c r="AX329" s="230">
        <f t="shared" si="84"/>
        <v>12</v>
      </c>
      <c r="AY329" s="59">
        <v>73</v>
      </c>
      <c r="AZ329" s="59">
        <v>47</v>
      </c>
      <c r="BA329" s="59">
        <v>0</v>
      </c>
      <c r="BB329" s="59">
        <v>0</v>
      </c>
      <c r="BC329" s="230">
        <f>SUM(AY329:BB329)</f>
        <v>120</v>
      </c>
      <c r="BD329" s="380">
        <v>14</v>
      </c>
      <c r="BE329" s="59">
        <v>1</v>
      </c>
      <c r="BF329" s="59">
        <v>36</v>
      </c>
      <c r="BG329" s="239">
        <v>1000</v>
      </c>
    </row>
    <row r="330" spans="1:60">
      <c r="A330" s="59">
        <v>2020</v>
      </c>
      <c r="B330" s="59" t="s">
        <v>65</v>
      </c>
      <c r="C330" s="62">
        <v>2.0699999999999998</v>
      </c>
      <c r="D330" s="62">
        <v>52.25</v>
      </c>
      <c r="E330" s="62">
        <v>0</v>
      </c>
      <c r="F330" s="62">
        <v>0</v>
      </c>
      <c r="G330" s="207">
        <f t="shared" si="90"/>
        <v>54.32</v>
      </c>
      <c r="H330" s="207">
        <v>54.32</v>
      </c>
      <c r="I330" s="62">
        <v>51.944000000000003</v>
      </c>
      <c r="J330" s="62">
        <v>106.57</v>
      </c>
      <c r="K330" s="62">
        <v>26.26</v>
      </c>
      <c r="L330" s="62">
        <v>0</v>
      </c>
      <c r="M330" s="62">
        <v>0</v>
      </c>
      <c r="N330" s="192">
        <f>+BN_InfraMR[[#This Row],[A.03.1 -  Longitud de Vías de Explotación No Electrificadas Troncales y Ramales (vía principal) (km)]]+BN_InfraMR[[#This Row],[A.04.1 -  Longitud de Vías de Explotación Electrificadas Troncales y Ramales (vía principal) (km)]]</f>
        <v>106.57</v>
      </c>
      <c r="O330" s="207">
        <v>106.57</v>
      </c>
      <c r="P330" s="59">
        <v>15</v>
      </c>
      <c r="Q330" s="59">
        <v>7</v>
      </c>
      <c r="R330" s="59">
        <v>0</v>
      </c>
      <c r="S330" s="211">
        <f t="shared" si="85"/>
        <v>22</v>
      </c>
      <c r="T330" s="211">
        <v>22</v>
      </c>
      <c r="U330" s="59">
        <v>0</v>
      </c>
      <c r="V330" s="59">
        <v>40</v>
      </c>
      <c r="W330" s="59">
        <v>0</v>
      </c>
      <c r="X330" s="59">
        <v>3</v>
      </c>
      <c r="Y330" s="59">
        <v>0</v>
      </c>
      <c r="Z330" s="217">
        <f t="shared" si="86"/>
        <v>43</v>
      </c>
      <c r="AA330" s="59">
        <v>23</v>
      </c>
      <c r="AB330" s="59">
        <v>9</v>
      </c>
      <c r="AC330" s="59">
        <f>+BN_InfraMR[[#This Row],[Total Pasos Vehiculares a Nivel]]</f>
        <v>43</v>
      </c>
      <c r="AD330" s="217">
        <f t="shared" si="87"/>
        <v>75</v>
      </c>
      <c r="AE330" s="59">
        <v>1</v>
      </c>
      <c r="AF330" s="59">
        <v>9</v>
      </c>
      <c r="AG330" s="59">
        <v>54</v>
      </c>
      <c r="AH330" s="217">
        <f t="shared" si="88"/>
        <v>64</v>
      </c>
      <c r="AI330" s="62">
        <v>51.92</v>
      </c>
      <c r="AJ330" s="62">
        <v>2.4</v>
      </c>
      <c r="AK330" s="62">
        <v>0</v>
      </c>
      <c r="AL330" s="224">
        <f t="shared" si="89"/>
        <v>54.32</v>
      </c>
      <c r="AM330" s="59">
        <v>3</v>
      </c>
      <c r="AN330" s="59">
        <v>25</v>
      </c>
      <c r="AO330" s="59">
        <v>0</v>
      </c>
      <c r="AP330" s="230">
        <f t="shared" si="82"/>
        <v>28</v>
      </c>
      <c r="AQ330" s="59">
        <v>0</v>
      </c>
      <c r="AR330" s="59">
        <v>0</v>
      </c>
      <c r="AS330" s="59">
        <v>0</v>
      </c>
      <c r="AT330" s="230">
        <f t="shared" si="83"/>
        <v>0</v>
      </c>
      <c r="AU330" s="59">
        <v>12</v>
      </c>
      <c r="AV330" s="59">
        <v>0</v>
      </c>
      <c r="AW330" s="59">
        <v>0</v>
      </c>
      <c r="AX330" s="230">
        <f t="shared" si="84"/>
        <v>12</v>
      </c>
      <c r="AY330" s="59">
        <v>73</v>
      </c>
      <c r="AZ330" s="59">
        <v>47</v>
      </c>
      <c r="BA330" s="59">
        <v>0</v>
      </c>
      <c r="BB330" s="59">
        <v>0</v>
      </c>
      <c r="BC330" s="230">
        <f>SUM(AY330:BB330)</f>
        <v>120</v>
      </c>
      <c r="BD330" s="380">
        <v>14</v>
      </c>
      <c r="BE330" s="59">
        <v>1</v>
      </c>
      <c r="BF330" s="59">
        <v>36</v>
      </c>
      <c r="BG330" s="239">
        <v>1000</v>
      </c>
    </row>
    <row r="331" spans="1:60">
      <c r="A331" s="59">
        <v>2020</v>
      </c>
      <c r="B331" s="59" t="s">
        <v>66</v>
      </c>
      <c r="C331" s="62">
        <v>2.0699999999999998</v>
      </c>
      <c r="D331" s="62">
        <v>52.25</v>
      </c>
      <c r="E331" s="62">
        <v>0</v>
      </c>
      <c r="F331" s="62">
        <v>0</v>
      </c>
      <c r="G331" s="207">
        <f t="shared" si="90"/>
        <v>54.32</v>
      </c>
      <c r="H331" s="207">
        <v>54.32</v>
      </c>
      <c r="I331" s="62">
        <v>51.944000000000003</v>
      </c>
      <c r="J331" s="62">
        <v>106.57</v>
      </c>
      <c r="K331" s="62">
        <v>26.26</v>
      </c>
      <c r="L331" s="62">
        <v>0</v>
      </c>
      <c r="M331" s="62">
        <v>0</v>
      </c>
      <c r="N331" s="192">
        <f>+BN_InfraMR[[#This Row],[A.03.1 -  Longitud de Vías de Explotación No Electrificadas Troncales y Ramales (vía principal) (km)]]+BN_InfraMR[[#This Row],[A.04.1 -  Longitud de Vías de Explotación Electrificadas Troncales y Ramales (vía principal) (km)]]</f>
        <v>106.57</v>
      </c>
      <c r="O331" s="207">
        <v>106.57</v>
      </c>
      <c r="P331" s="59">
        <v>15</v>
      </c>
      <c r="Q331" s="59">
        <v>7</v>
      </c>
      <c r="R331" s="59">
        <v>0</v>
      </c>
      <c r="S331" s="211">
        <f t="shared" si="85"/>
        <v>22</v>
      </c>
      <c r="T331" s="211">
        <v>22</v>
      </c>
      <c r="U331" s="59">
        <v>0</v>
      </c>
      <c r="V331" s="59">
        <v>40</v>
      </c>
      <c r="W331" s="59">
        <v>0</v>
      </c>
      <c r="X331" s="59">
        <v>3</v>
      </c>
      <c r="Y331" s="59">
        <v>0</v>
      </c>
      <c r="Z331" s="217">
        <f t="shared" si="86"/>
        <v>43</v>
      </c>
      <c r="AA331" s="59">
        <v>23</v>
      </c>
      <c r="AB331" s="59">
        <v>9</v>
      </c>
      <c r="AC331" s="59">
        <f>+BN_InfraMR[[#This Row],[Total Pasos Vehiculares a Nivel]]</f>
        <v>43</v>
      </c>
      <c r="AD331" s="217">
        <f t="shared" si="87"/>
        <v>75</v>
      </c>
      <c r="AE331" s="59">
        <v>1</v>
      </c>
      <c r="AF331" s="59">
        <v>9</v>
      </c>
      <c r="AG331" s="59">
        <v>54</v>
      </c>
      <c r="AH331" s="217">
        <f t="shared" si="88"/>
        <v>64</v>
      </c>
      <c r="AI331" s="62">
        <v>51.92</v>
      </c>
      <c r="AJ331" s="62">
        <v>2.4</v>
      </c>
      <c r="AK331" s="62">
        <v>0</v>
      </c>
      <c r="AL331" s="224">
        <f t="shared" si="89"/>
        <v>54.32</v>
      </c>
      <c r="AM331" s="59">
        <v>3</v>
      </c>
      <c r="AN331" s="59">
        <v>25</v>
      </c>
      <c r="AO331" s="59">
        <v>0</v>
      </c>
      <c r="AP331" s="230">
        <f t="shared" si="82"/>
        <v>28</v>
      </c>
      <c r="AQ331" s="59">
        <v>0</v>
      </c>
      <c r="AR331" s="59">
        <v>0</v>
      </c>
      <c r="AS331" s="59">
        <v>0</v>
      </c>
      <c r="AT331" s="230">
        <f t="shared" si="83"/>
        <v>0</v>
      </c>
      <c r="AU331" s="59">
        <v>12</v>
      </c>
      <c r="AV331" s="59">
        <v>0</v>
      </c>
      <c r="AW331" s="59">
        <v>0</v>
      </c>
      <c r="AX331" s="230">
        <f t="shared" si="84"/>
        <v>12</v>
      </c>
      <c r="AY331" s="59">
        <v>73</v>
      </c>
      <c r="AZ331" s="59">
        <v>47</v>
      </c>
      <c r="BA331" s="59">
        <v>0</v>
      </c>
      <c r="BB331" s="59">
        <v>0</v>
      </c>
      <c r="BC331" s="230">
        <f>SUM(AY331:BB331)</f>
        <v>120</v>
      </c>
      <c r="BD331" s="380">
        <v>14</v>
      </c>
      <c r="BE331" s="59">
        <v>1</v>
      </c>
      <c r="BF331" s="59">
        <v>36</v>
      </c>
      <c r="BG331" s="239">
        <v>1000</v>
      </c>
      <c r="BH331" s="59" t="s">
        <v>405</v>
      </c>
    </row>
    <row r="332" spans="1:60">
      <c r="A332" s="59">
        <v>2020</v>
      </c>
      <c r="B332" s="59" t="s">
        <v>67</v>
      </c>
      <c r="C332" s="62">
        <v>2.0699999999999998</v>
      </c>
      <c r="D332" s="62">
        <v>52.25</v>
      </c>
      <c r="E332" s="62">
        <v>0</v>
      </c>
      <c r="F332" s="62">
        <v>0</v>
      </c>
      <c r="G332" s="207">
        <f t="shared" si="90"/>
        <v>54.32</v>
      </c>
      <c r="H332" s="207">
        <v>54.32</v>
      </c>
      <c r="I332" s="62">
        <v>51.944000000000003</v>
      </c>
      <c r="J332" s="62">
        <v>106.57</v>
      </c>
      <c r="K332" s="62">
        <v>26.26</v>
      </c>
      <c r="L332" s="62">
        <v>0</v>
      </c>
      <c r="M332" s="62">
        <v>0</v>
      </c>
      <c r="N332" s="192">
        <f>+BN_InfraMR[[#This Row],[A.03.1 -  Longitud de Vías de Explotación No Electrificadas Troncales y Ramales (vía principal) (km)]]+BN_InfraMR[[#This Row],[A.04.1 -  Longitud de Vías de Explotación Electrificadas Troncales y Ramales (vía principal) (km)]]</f>
        <v>106.57</v>
      </c>
      <c r="O332" s="207">
        <v>106.57</v>
      </c>
      <c r="P332" s="59">
        <v>15</v>
      </c>
      <c r="Q332" s="59">
        <v>7</v>
      </c>
      <c r="R332" s="59">
        <v>0</v>
      </c>
      <c r="S332" s="211">
        <f t="shared" si="85"/>
        <v>22</v>
      </c>
      <c r="T332" s="211">
        <v>22</v>
      </c>
      <c r="U332" s="59">
        <v>0</v>
      </c>
      <c r="V332" s="59">
        <v>40</v>
      </c>
      <c r="W332" s="59">
        <v>0</v>
      </c>
      <c r="X332" s="59">
        <v>3</v>
      </c>
      <c r="Y332" s="59">
        <v>0</v>
      </c>
      <c r="Z332" s="217">
        <f t="shared" si="86"/>
        <v>43</v>
      </c>
      <c r="AA332" s="59">
        <v>23</v>
      </c>
      <c r="AB332" s="59">
        <v>9</v>
      </c>
      <c r="AC332" s="59">
        <f>+BN_InfraMR[[#This Row],[Total Pasos Vehiculares a Nivel]]</f>
        <v>43</v>
      </c>
      <c r="AD332" s="217">
        <f t="shared" si="87"/>
        <v>75</v>
      </c>
      <c r="AE332" s="59">
        <v>1</v>
      </c>
      <c r="AF332" s="59">
        <v>9</v>
      </c>
      <c r="AG332" s="59">
        <v>54</v>
      </c>
      <c r="AH332" s="217">
        <f t="shared" si="88"/>
        <v>64</v>
      </c>
      <c r="AI332" s="62">
        <v>51.92</v>
      </c>
      <c r="AJ332" s="62">
        <v>2.4</v>
      </c>
      <c r="AK332" s="62">
        <v>0</v>
      </c>
      <c r="AL332" s="224">
        <f t="shared" si="89"/>
        <v>54.32</v>
      </c>
      <c r="AM332" s="59">
        <v>3</v>
      </c>
      <c r="AN332" s="59">
        <v>25</v>
      </c>
      <c r="AO332" s="59">
        <v>0</v>
      </c>
      <c r="AP332" s="230">
        <f t="shared" si="82"/>
        <v>28</v>
      </c>
      <c r="AQ332" s="59">
        <v>0</v>
      </c>
      <c r="AR332" s="59">
        <v>0</v>
      </c>
      <c r="AS332" s="59">
        <v>0</v>
      </c>
      <c r="AT332" s="230">
        <f t="shared" si="83"/>
        <v>0</v>
      </c>
      <c r="AU332" s="59">
        <v>12</v>
      </c>
      <c r="AV332" s="59">
        <v>0</v>
      </c>
      <c r="AW332" s="59">
        <v>0</v>
      </c>
      <c r="AX332" s="230">
        <f t="shared" si="84"/>
        <v>12</v>
      </c>
      <c r="AY332" s="59">
        <v>73</v>
      </c>
      <c r="AZ332" s="59">
        <v>47</v>
      </c>
      <c r="BA332" s="59">
        <v>0</v>
      </c>
      <c r="BB332" s="59">
        <v>0</v>
      </c>
      <c r="BC332" s="230">
        <f>SUM(AY332:BB332)</f>
        <v>120</v>
      </c>
      <c r="BD332" s="380">
        <v>14</v>
      </c>
      <c r="BE332" s="59">
        <v>1</v>
      </c>
      <c r="BF332" s="59">
        <v>36</v>
      </c>
      <c r="BG332" s="239">
        <v>1000</v>
      </c>
    </row>
    <row r="333" spans="1:60">
      <c r="A333" s="59">
        <v>2020</v>
      </c>
      <c r="B333" s="59" t="s">
        <v>68</v>
      </c>
      <c r="C333" s="62">
        <v>2.0699999999999998</v>
      </c>
      <c r="D333" s="62">
        <v>52.25</v>
      </c>
      <c r="E333" s="62">
        <v>0</v>
      </c>
      <c r="F333" s="62">
        <v>0</v>
      </c>
      <c r="G333" s="207">
        <f t="shared" si="90"/>
        <v>54.32</v>
      </c>
      <c r="H333" s="207">
        <v>54.32</v>
      </c>
      <c r="I333" s="62">
        <v>51.944000000000003</v>
      </c>
      <c r="J333" s="62">
        <v>106.57</v>
      </c>
      <c r="K333" s="62">
        <v>26.26</v>
      </c>
      <c r="L333" s="62">
        <v>0</v>
      </c>
      <c r="M333" s="62">
        <v>0</v>
      </c>
      <c r="N333" s="192">
        <f>+BN_InfraMR[[#This Row],[A.03.1 -  Longitud de Vías de Explotación No Electrificadas Troncales y Ramales (vía principal) (km)]]+BN_InfraMR[[#This Row],[A.04.1 -  Longitud de Vías de Explotación Electrificadas Troncales y Ramales (vía principal) (km)]]</f>
        <v>106.57</v>
      </c>
      <c r="O333" s="207">
        <v>106.57</v>
      </c>
      <c r="P333" s="59">
        <v>15</v>
      </c>
      <c r="Q333" s="59">
        <v>7</v>
      </c>
      <c r="R333" s="59">
        <v>0</v>
      </c>
      <c r="S333" s="211">
        <f t="shared" si="85"/>
        <v>22</v>
      </c>
      <c r="T333" s="211">
        <v>22</v>
      </c>
      <c r="U333" s="59">
        <v>0</v>
      </c>
      <c r="V333" s="59">
        <v>40</v>
      </c>
      <c r="W333" s="59">
        <v>0</v>
      </c>
      <c r="X333" s="59">
        <v>3</v>
      </c>
      <c r="Y333" s="59">
        <v>0</v>
      </c>
      <c r="Z333" s="217">
        <f t="shared" si="86"/>
        <v>43</v>
      </c>
      <c r="AA333" s="59">
        <v>23</v>
      </c>
      <c r="AB333" s="59">
        <v>9</v>
      </c>
      <c r="AC333" s="59">
        <f>+BN_InfraMR[[#This Row],[Total Pasos Vehiculares a Nivel]]</f>
        <v>43</v>
      </c>
      <c r="AD333" s="217">
        <f t="shared" si="87"/>
        <v>75</v>
      </c>
      <c r="AE333" s="59">
        <v>1</v>
      </c>
      <c r="AF333" s="59">
        <v>9</v>
      </c>
      <c r="AG333" s="59">
        <v>54</v>
      </c>
      <c r="AH333" s="217">
        <f t="shared" si="88"/>
        <v>64</v>
      </c>
      <c r="AI333" s="62">
        <v>51.92</v>
      </c>
      <c r="AJ333" s="62">
        <v>2.4</v>
      </c>
      <c r="AK333" s="62">
        <v>0</v>
      </c>
      <c r="AL333" s="224">
        <f t="shared" si="89"/>
        <v>54.32</v>
      </c>
      <c r="AM333" s="59">
        <v>3</v>
      </c>
      <c r="AN333" s="59">
        <v>25</v>
      </c>
      <c r="AO333" s="59">
        <v>0</v>
      </c>
      <c r="AP333" s="230">
        <f t="shared" si="82"/>
        <v>28</v>
      </c>
      <c r="AQ333" s="59">
        <v>0</v>
      </c>
      <c r="AR333" s="59">
        <v>0</v>
      </c>
      <c r="AS333" s="59">
        <v>0</v>
      </c>
      <c r="AT333" s="230">
        <f t="shared" si="83"/>
        <v>0</v>
      </c>
      <c r="AU333" s="59">
        <v>12</v>
      </c>
      <c r="AV333" s="59">
        <v>0</v>
      </c>
      <c r="AW333" s="59">
        <v>0</v>
      </c>
      <c r="AX333" s="230">
        <f t="shared" si="84"/>
        <v>12</v>
      </c>
      <c r="AY333" s="59">
        <v>73</v>
      </c>
      <c r="AZ333" s="59">
        <v>47</v>
      </c>
      <c r="BA333" s="59">
        <v>0</v>
      </c>
      <c r="BB333" s="59">
        <v>0</v>
      </c>
      <c r="BC333" s="230">
        <f>SUM(AY333:BB333)</f>
        <v>120</v>
      </c>
      <c r="BD333" s="380">
        <v>14</v>
      </c>
      <c r="BE333" s="59">
        <v>1</v>
      </c>
      <c r="BF333" s="59">
        <v>36</v>
      </c>
      <c r="BG333" s="239">
        <v>1000</v>
      </c>
      <c r="BH333" s="59" t="s">
        <v>406</v>
      </c>
    </row>
    <row r="334" spans="1:60">
      <c r="A334" s="59">
        <v>2020</v>
      </c>
      <c r="B334" s="59" t="s">
        <v>69</v>
      </c>
      <c r="C334" s="62">
        <v>2.0699999999999998</v>
      </c>
      <c r="D334" s="62">
        <v>52.25</v>
      </c>
      <c r="E334" s="62">
        <v>0</v>
      </c>
      <c r="F334" s="62">
        <v>0</v>
      </c>
      <c r="G334" s="207">
        <f t="shared" si="90"/>
        <v>54.32</v>
      </c>
      <c r="H334" s="207">
        <v>54.32</v>
      </c>
      <c r="I334" s="62">
        <v>51.944000000000003</v>
      </c>
      <c r="J334" s="62">
        <v>106.57</v>
      </c>
      <c r="K334" s="62">
        <v>26.26</v>
      </c>
      <c r="L334" s="62">
        <v>0</v>
      </c>
      <c r="M334" s="62">
        <v>0</v>
      </c>
      <c r="N334" s="192">
        <f>+BN_InfraMR[[#This Row],[A.03.1 -  Longitud de Vías de Explotación No Electrificadas Troncales y Ramales (vía principal) (km)]]+BN_InfraMR[[#This Row],[A.04.1 -  Longitud de Vías de Explotación Electrificadas Troncales y Ramales (vía principal) (km)]]</f>
        <v>106.57</v>
      </c>
      <c r="O334" s="207">
        <v>106.57</v>
      </c>
      <c r="P334" s="59">
        <v>15</v>
      </c>
      <c r="Q334" s="59">
        <v>7</v>
      </c>
      <c r="R334" s="59">
        <v>0</v>
      </c>
      <c r="S334" s="211">
        <f t="shared" si="85"/>
        <v>22</v>
      </c>
      <c r="T334" s="211">
        <v>22</v>
      </c>
      <c r="U334" s="59">
        <v>0</v>
      </c>
      <c r="V334" s="59">
        <v>40</v>
      </c>
      <c r="W334" s="59">
        <v>0</v>
      </c>
      <c r="X334" s="59">
        <v>3</v>
      </c>
      <c r="Y334" s="59">
        <v>0</v>
      </c>
      <c r="Z334" s="217">
        <f t="shared" si="86"/>
        <v>43</v>
      </c>
      <c r="AA334" s="59">
        <v>23</v>
      </c>
      <c r="AB334" s="59">
        <v>9</v>
      </c>
      <c r="AC334" s="59">
        <f>+BN_InfraMR[[#This Row],[Total Pasos Vehiculares a Nivel]]</f>
        <v>43</v>
      </c>
      <c r="AD334" s="217">
        <f t="shared" si="87"/>
        <v>75</v>
      </c>
      <c r="AE334" s="59">
        <v>1</v>
      </c>
      <c r="AF334" s="59">
        <v>9</v>
      </c>
      <c r="AG334" s="59">
        <v>54</v>
      </c>
      <c r="AH334" s="217">
        <f t="shared" si="88"/>
        <v>64</v>
      </c>
      <c r="AI334" s="62">
        <v>51.92</v>
      </c>
      <c r="AJ334" s="62">
        <v>2.4</v>
      </c>
      <c r="AK334" s="62">
        <v>0</v>
      </c>
      <c r="AL334" s="224">
        <f t="shared" si="89"/>
        <v>54.32</v>
      </c>
      <c r="AM334" s="59">
        <v>3</v>
      </c>
      <c r="AN334" s="59">
        <v>25</v>
      </c>
      <c r="AO334" s="59">
        <v>0</v>
      </c>
      <c r="AP334" s="230">
        <f t="shared" si="82"/>
        <v>28</v>
      </c>
      <c r="AQ334" s="59">
        <v>0</v>
      </c>
      <c r="AR334" s="59">
        <v>0</v>
      </c>
      <c r="AS334" s="59">
        <v>0</v>
      </c>
      <c r="AT334" s="230">
        <f t="shared" si="83"/>
        <v>0</v>
      </c>
      <c r="AU334" s="59">
        <v>12</v>
      </c>
      <c r="AV334" s="59">
        <v>0</v>
      </c>
      <c r="AW334" s="59">
        <v>0</v>
      </c>
      <c r="AX334" s="230">
        <f t="shared" si="84"/>
        <v>12</v>
      </c>
      <c r="AY334" s="59">
        <v>73</v>
      </c>
      <c r="AZ334" s="59">
        <v>47</v>
      </c>
      <c r="BA334" s="59">
        <v>0</v>
      </c>
      <c r="BB334" s="59">
        <v>0</v>
      </c>
      <c r="BC334" s="230">
        <f>SUM(AY334:BB334)</f>
        <v>120</v>
      </c>
      <c r="BD334" s="380">
        <v>14</v>
      </c>
      <c r="BE334" s="59">
        <v>1</v>
      </c>
      <c r="BF334" s="59">
        <v>36</v>
      </c>
      <c r="BG334" s="239">
        <v>1000</v>
      </c>
      <c r="BH334" s="59" t="s">
        <v>407</v>
      </c>
    </row>
    <row r="335" spans="1:60">
      <c r="A335" s="59">
        <v>2020</v>
      </c>
      <c r="B335" s="59" t="s">
        <v>70</v>
      </c>
      <c r="C335" s="62">
        <v>2.0699999999999998</v>
      </c>
      <c r="D335" s="62">
        <v>52.25</v>
      </c>
      <c r="E335" s="62">
        <v>0</v>
      </c>
      <c r="F335" s="62">
        <v>0</v>
      </c>
      <c r="G335" s="207">
        <f t="shared" si="90"/>
        <v>54.32</v>
      </c>
      <c r="H335" s="207">
        <v>54.32</v>
      </c>
      <c r="I335" s="62">
        <v>51.944000000000003</v>
      </c>
      <c r="J335" s="62">
        <v>106.57</v>
      </c>
      <c r="K335" s="62">
        <v>26.26</v>
      </c>
      <c r="L335" s="62">
        <v>0</v>
      </c>
      <c r="M335" s="62">
        <v>0</v>
      </c>
      <c r="N335" s="192">
        <f>+BN_InfraMR[[#This Row],[A.03.1 -  Longitud de Vías de Explotación No Electrificadas Troncales y Ramales (vía principal) (km)]]+BN_InfraMR[[#This Row],[A.04.1 -  Longitud de Vías de Explotación Electrificadas Troncales y Ramales (vía principal) (km)]]</f>
        <v>106.57</v>
      </c>
      <c r="O335" s="207">
        <v>106.57</v>
      </c>
      <c r="P335" s="59">
        <v>15</v>
      </c>
      <c r="Q335" s="59">
        <v>7</v>
      </c>
      <c r="R335" s="59">
        <v>0</v>
      </c>
      <c r="S335" s="211">
        <f t="shared" si="85"/>
        <v>22</v>
      </c>
      <c r="T335" s="211">
        <v>22</v>
      </c>
      <c r="U335" s="59">
        <v>0</v>
      </c>
      <c r="V335" s="59">
        <v>40</v>
      </c>
      <c r="W335" s="59">
        <v>0</v>
      </c>
      <c r="X335" s="59">
        <v>3</v>
      </c>
      <c r="Y335" s="59">
        <v>0</v>
      </c>
      <c r="Z335" s="217">
        <f t="shared" si="86"/>
        <v>43</v>
      </c>
      <c r="AA335" s="59">
        <v>23</v>
      </c>
      <c r="AB335" s="59">
        <v>9</v>
      </c>
      <c r="AC335" s="59">
        <f>+BN_InfraMR[[#This Row],[Total Pasos Vehiculares a Nivel]]</f>
        <v>43</v>
      </c>
      <c r="AD335" s="217">
        <f t="shared" si="87"/>
        <v>75</v>
      </c>
      <c r="AE335" s="59">
        <v>1</v>
      </c>
      <c r="AF335" s="59">
        <v>9</v>
      </c>
      <c r="AG335" s="59">
        <v>54</v>
      </c>
      <c r="AH335" s="217">
        <f t="shared" si="88"/>
        <v>64</v>
      </c>
      <c r="AI335" s="62">
        <v>51.92</v>
      </c>
      <c r="AJ335" s="62">
        <v>2.4</v>
      </c>
      <c r="AK335" s="62">
        <v>0</v>
      </c>
      <c r="AL335" s="224">
        <f t="shared" si="89"/>
        <v>54.32</v>
      </c>
      <c r="AM335" s="59">
        <v>3</v>
      </c>
      <c r="AN335" s="59">
        <v>25</v>
      </c>
      <c r="AO335" s="59">
        <v>0</v>
      </c>
      <c r="AP335" s="230">
        <f t="shared" si="82"/>
        <v>28</v>
      </c>
      <c r="AQ335" s="59">
        <v>0</v>
      </c>
      <c r="AR335" s="59">
        <v>0</v>
      </c>
      <c r="AS335" s="59">
        <v>0</v>
      </c>
      <c r="AT335" s="230">
        <f t="shared" si="83"/>
        <v>0</v>
      </c>
      <c r="AU335" s="59">
        <v>12</v>
      </c>
      <c r="AV335" s="59">
        <v>0</v>
      </c>
      <c r="AW335" s="59">
        <v>0</v>
      </c>
      <c r="AX335" s="230">
        <f t="shared" si="84"/>
        <v>12</v>
      </c>
      <c r="AY335" s="59">
        <v>73</v>
      </c>
      <c r="AZ335" s="59">
        <v>47</v>
      </c>
      <c r="BA335" s="59">
        <v>0</v>
      </c>
      <c r="BB335" s="59">
        <v>0</v>
      </c>
      <c r="BC335" s="230">
        <f>SUM(AY335:BB335)</f>
        <v>120</v>
      </c>
      <c r="BD335" s="380">
        <v>14</v>
      </c>
      <c r="BE335" s="59">
        <v>1</v>
      </c>
      <c r="BF335" s="59">
        <v>36</v>
      </c>
      <c r="BG335" s="239">
        <v>1000</v>
      </c>
      <c r="BH335" s="59" t="s">
        <v>408</v>
      </c>
    </row>
    <row r="336" spans="1:60">
      <c r="A336" s="59">
        <v>2020</v>
      </c>
      <c r="B336" s="59" t="s">
        <v>71</v>
      </c>
      <c r="C336" s="62">
        <v>2.0699999999999998</v>
      </c>
      <c r="D336" s="62">
        <v>52.25</v>
      </c>
      <c r="E336" s="62">
        <v>0</v>
      </c>
      <c r="F336" s="62">
        <v>0</v>
      </c>
      <c r="G336" s="207">
        <f t="shared" si="90"/>
        <v>54.32</v>
      </c>
      <c r="H336" s="207">
        <v>54.32</v>
      </c>
      <c r="I336" s="62">
        <v>51.944000000000003</v>
      </c>
      <c r="J336" s="62">
        <v>106.57</v>
      </c>
      <c r="K336" s="62">
        <v>26.26</v>
      </c>
      <c r="L336" s="62">
        <v>0</v>
      </c>
      <c r="M336" s="62">
        <v>0</v>
      </c>
      <c r="N336" s="192">
        <f>+BN_InfraMR[[#This Row],[A.03.1 -  Longitud de Vías de Explotación No Electrificadas Troncales y Ramales (vía principal) (km)]]+BN_InfraMR[[#This Row],[A.04.1 -  Longitud de Vías de Explotación Electrificadas Troncales y Ramales (vía principal) (km)]]</f>
        <v>106.57</v>
      </c>
      <c r="O336" s="207">
        <v>106.57</v>
      </c>
      <c r="P336" s="59">
        <v>15</v>
      </c>
      <c r="Q336" s="59">
        <v>7</v>
      </c>
      <c r="R336" s="59">
        <v>0</v>
      </c>
      <c r="S336" s="211">
        <f t="shared" si="85"/>
        <v>22</v>
      </c>
      <c r="T336" s="211">
        <v>22</v>
      </c>
      <c r="U336" s="59">
        <v>0</v>
      </c>
      <c r="V336" s="59">
        <v>40</v>
      </c>
      <c r="W336" s="59">
        <v>0</v>
      </c>
      <c r="X336" s="59">
        <v>3</v>
      </c>
      <c r="Y336" s="59">
        <v>0</v>
      </c>
      <c r="Z336" s="217">
        <f t="shared" si="86"/>
        <v>43</v>
      </c>
      <c r="AA336" s="59">
        <v>23</v>
      </c>
      <c r="AB336" s="59">
        <v>9</v>
      </c>
      <c r="AC336" s="59">
        <f>+BN_InfraMR[[#This Row],[Total Pasos Vehiculares a Nivel]]</f>
        <v>43</v>
      </c>
      <c r="AD336" s="217">
        <f t="shared" si="87"/>
        <v>75</v>
      </c>
      <c r="AE336" s="59">
        <v>1</v>
      </c>
      <c r="AF336" s="59">
        <v>9</v>
      </c>
      <c r="AG336" s="59">
        <v>54</v>
      </c>
      <c r="AH336" s="217">
        <f t="shared" si="88"/>
        <v>64</v>
      </c>
      <c r="AI336" s="62">
        <v>51.92</v>
      </c>
      <c r="AJ336" s="62">
        <v>2.4</v>
      </c>
      <c r="AK336" s="62">
        <v>0</v>
      </c>
      <c r="AL336" s="224">
        <f t="shared" si="89"/>
        <v>54.32</v>
      </c>
      <c r="AM336" s="59">
        <v>3</v>
      </c>
      <c r="AN336" s="59">
        <v>25</v>
      </c>
      <c r="AO336" s="59">
        <v>0</v>
      </c>
      <c r="AP336" s="230">
        <f t="shared" si="82"/>
        <v>28</v>
      </c>
      <c r="AQ336" s="59">
        <v>0</v>
      </c>
      <c r="AR336" s="59">
        <v>0</v>
      </c>
      <c r="AS336" s="59">
        <v>0</v>
      </c>
      <c r="AT336" s="230">
        <f t="shared" si="83"/>
        <v>0</v>
      </c>
      <c r="AU336" s="59">
        <v>12</v>
      </c>
      <c r="AV336" s="59">
        <v>0</v>
      </c>
      <c r="AW336" s="59">
        <v>0</v>
      </c>
      <c r="AX336" s="230">
        <f t="shared" si="84"/>
        <v>12</v>
      </c>
      <c r="AY336" s="59">
        <v>73</v>
      </c>
      <c r="AZ336" s="59">
        <v>47</v>
      </c>
      <c r="BA336" s="59">
        <v>0</v>
      </c>
      <c r="BB336" s="59">
        <v>0</v>
      </c>
      <c r="BC336" s="230">
        <f>SUM(AY336:BB336)</f>
        <v>120</v>
      </c>
      <c r="BD336" s="380">
        <v>14</v>
      </c>
      <c r="BE336" s="59">
        <v>1</v>
      </c>
      <c r="BF336" s="59">
        <v>36</v>
      </c>
      <c r="BG336" s="239">
        <v>1000</v>
      </c>
    </row>
    <row r="337" spans="1:60">
      <c r="A337" s="59">
        <v>2020</v>
      </c>
      <c r="B337" s="59" t="s">
        <v>72</v>
      </c>
      <c r="C337" s="62">
        <v>2.0699999999999998</v>
      </c>
      <c r="D337" s="62">
        <v>52.25</v>
      </c>
      <c r="E337" s="62">
        <v>0</v>
      </c>
      <c r="F337" s="62">
        <v>0</v>
      </c>
      <c r="G337" s="207">
        <f>SUM(C337:F337)</f>
        <v>54.32</v>
      </c>
      <c r="H337" s="207">
        <v>54.32</v>
      </c>
      <c r="I337" s="62">
        <v>51.944000000000003</v>
      </c>
      <c r="J337" s="62">
        <v>106.57</v>
      </c>
      <c r="K337" s="62">
        <v>26.26</v>
      </c>
      <c r="L337" s="62">
        <v>0</v>
      </c>
      <c r="M337" s="62">
        <v>0</v>
      </c>
      <c r="N337" s="192">
        <f>+BN_InfraMR[[#This Row],[A.03.1 -  Longitud de Vías de Explotación No Electrificadas Troncales y Ramales (vía principal) (km)]]+BN_InfraMR[[#This Row],[A.04.1 -  Longitud de Vías de Explotación Electrificadas Troncales y Ramales (vía principal) (km)]]</f>
        <v>106.57</v>
      </c>
      <c r="O337" s="207">
        <v>106.57</v>
      </c>
      <c r="P337" s="59">
        <v>15</v>
      </c>
      <c r="Q337" s="59">
        <v>7</v>
      </c>
      <c r="R337" s="59">
        <v>0</v>
      </c>
      <c r="S337" s="211">
        <f t="shared" si="85"/>
        <v>22</v>
      </c>
      <c r="T337" s="211">
        <v>22</v>
      </c>
      <c r="U337" s="59">
        <v>0</v>
      </c>
      <c r="V337" s="59">
        <v>40</v>
      </c>
      <c r="W337" s="59">
        <v>0</v>
      </c>
      <c r="X337" s="59">
        <v>3</v>
      </c>
      <c r="Y337" s="59">
        <v>0</v>
      </c>
      <c r="Z337" s="217">
        <f>SUM(U337:Y337)</f>
        <v>43</v>
      </c>
      <c r="AA337" s="59">
        <v>23</v>
      </c>
      <c r="AB337" s="59">
        <v>9</v>
      </c>
      <c r="AC337" s="59">
        <f>+BN_InfraMR[[#This Row],[Total Pasos Vehiculares a Nivel]]</f>
        <v>43</v>
      </c>
      <c r="AD337" s="217">
        <f t="shared" si="87"/>
        <v>75</v>
      </c>
      <c r="AE337" s="59">
        <v>1</v>
      </c>
      <c r="AF337" s="59">
        <v>9</v>
      </c>
      <c r="AG337" s="59">
        <v>54</v>
      </c>
      <c r="AH337" s="217">
        <f>SUM(AE337:AG337)</f>
        <v>64</v>
      </c>
      <c r="AI337" s="62">
        <v>51.92</v>
      </c>
      <c r="AJ337" s="62">
        <v>2.4</v>
      </c>
      <c r="AK337" s="62">
        <v>0</v>
      </c>
      <c r="AL337" s="224">
        <f>SUM(AI337:AK337)</f>
        <v>54.32</v>
      </c>
      <c r="AM337" s="59">
        <v>3</v>
      </c>
      <c r="AN337" s="59">
        <v>25</v>
      </c>
      <c r="AO337" s="59">
        <v>0</v>
      </c>
      <c r="AP337" s="230">
        <f>SUM(AM337:AO337)</f>
        <v>28</v>
      </c>
      <c r="AQ337" s="59">
        <v>0</v>
      </c>
      <c r="AR337" s="59">
        <v>0</v>
      </c>
      <c r="AS337" s="59">
        <v>0</v>
      </c>
      <c r="AT337" s="230">
        <f>SUM(AQ337:AS337)</f>
        <v>0</v>
      </c>
      <c r="AU337" s="59">
        <v>12</v>
      </c>
      <c r="AV337" s="59">
        <v>0</v>
      </c>
      <c r="AW337" s="59">
        <v>0</v>
      </c>
      <c r="AX337" s="230">
        <f>SUM(AU337:AW337)</f>
        <v>12</v>
      </c>
      <c r="AY337" s="59">
        <v>73</v>
      </c>
      <c r="AZ337" s="59">
        <v>47</v>
      </c>
      <c r="BA337" s="59">
        <v>0</v>
      </c>
      <c r="BB337" s="59">
        <v>0</v>
      </c>
      <c r="BC337" s="230">
        <f>SUM(AY337:BB337)</f>
        <v>120</v>
      </c>
      <c r="BD337" s="380">
        <v>14</v>
      </c>
      <c r="BE337" s="59">
        <v>1</v>
      </c>
      <c r="BF337" s="59">
        <v>36</v>
      </c>
      <c r="BG337" s="239">
        <v>1000</v>
      </c>
    </row>
    <row r="338" spans="1:60">
      <c r="A338" s="59">
        <v>2021</v>
      </c>
      <c r="B338" s="59" t="s">
        <v>61</v>
      </c>
      <c r="C338" s="62">
        <v>2.0699999999999998</v>
      </c>
      <c r="D338" s="62">
        <v>52.25</v>
      </c>
      <c r="E338" s="62">
        <v>0</v>
      </c>
      <c r="F338" s="62">
        <v>0</v>
      </c>
      <c r="G338" s="207">
        <f>SUM(C338:F338)</f>
        <v>54.32</v>
      </c>
      <c r="H338" s="207">
        <v>54.32</v>
      </c>
      <c r="I338" s="62">
        <v>51.944000000000003</v>
      </c>
      <c r="J338" s="62">
        <v>106.57</v>
      </c>
      <c r="K338" s="62">
        <v>26.26</v>
      </c>
      <c r="L338" s="62">
        <v>0</v>
      </c>
      <c r="M338" s="62">
        <v>0</v>
      </c>
      <c r="N338" s="192">
        <f>+BN_InfraMR[[#This Row],[A.03.1 -  Longitud de Vías de Explotación No Electrificadas Troncales y Ramales (vía principal) (km)]]+BN_InfraMR[[#This Row],[A.04.1 -  Longitud de Vías de Explotación Electrificadas Troncales y Ramales (vía principal) (km)]]</f>
        <v>106.57</v>
      </c>
      <c r="O338" s="207">
        <v>106.57</v>
      </c>
      <c r="P338" s="59">
        <v>15</v>
      </c>
      <c r="Q338" s="59">
        <v>7</v>
      </c>
      <c r="R338" s="59">
        <v>0</v>
      </c>
      <c r="S338" s="211">
        <f t="shared" si="85"/>
        <v>22</v>
      </c>
      <c r="T338" s="211">
        <v>22</v>
      </c>
      <c r="U338" s="59">
        <v>0</v>
      </c>
      <c r="V338" s="59">
        <v>40</v>
      </c>
      <c r="W338" s="59">
        <v>0</v>
      </c>
      <c r="X338" s="59">
        <v>3</v>
      </c>
      <c r="Y338" s="59">
        <v>0</v>
      </c>
      <c r="Z338" s="217">
        <f>SUM(U338:Y338)</f>
        <v>43</v>
      </c>
      <c r="AA338" s="59">
        <v>23</v>
      </c>
      <c r="AB338" s="59">
        <v>9</v>
      </c>
      <c r="AC338" s="59">
        <f>+BN_InfraMR[[#This Row],[Total Pasos Vehiculares a Nivel]]</f>
        <v>43</v>
      </c>
      <c r="AD338" s="217">
        <f t="shared" si="87"/>
        <v>75</v>
      </c>
      <c r="AE338" s="59">
        <v>1</v>
      </c>
      <c r="AF338" s="59">
        <v>9</v>
      </c>
      <c r="AG338" s="59">
        <v>54</v>
      </c>
      <c r="AH338" s="217">
        <f>SUM(AE338:AG338)</f>
        <v>64</v>
      </c>
      <c r="AI338" s="62">
        <v>51.92</v>
      </c>
      <c r="AJ338" s="62">
        <v>2.4</v>
      </c>
      <c r="AK338" s="62">
        <v>0</v>
      </c>
      <c r="AL338" s="224">
        <f>SUM(AI338:AK338)</f>
        <v>54.32</v>
      </c>
      <c r="AM338" s="59">
        <v>3</v>
      </c>
      <c r="AN338" s="59">
        <v>25</v>
      </c>
      <c r="AO338" s="59">
        <v>0</v>
      </c>
      <c r="AP338" s="230">
        <f>SUM(AM338:AO338)</f>
        <v>28</v>
      </c>
      <c r="AQ338" s="59">
        <v>0</v>
      </c>
      <c r="AR338" s="59">
        <v>0</v>
      </c>
      <c r="AS338" s="59">
        <v>0</v>
      </c>
      <c r="AT338" s="230">
        <f>SUM(AQ338:AS338)</f>
        <v>0</v>
      </c>
      <c r="AU338" s="59">
        <v>12</v>
      </c>
      <c r="AV338" s="59">
        <v>0</v>
      </c>
      <c r="AW338" s="59">
        <v>0</v>
      </c>
      <c r="AX338" s="230">
        <f>SUM(AU338:AW338)</f>
        <v>12</v>
      </c>
      <c r="AY338" s="59">
        <v>73</v>
      </c>
      <c r="AZ338" s="59">
        <v>47</v>
      </c>
      <c r="BA338" s="59">
        <v>0</v>
      </c>
      <c r="BB338" s="59">
        <v>0</v>
      </c>
      <c r="BC338" s="230">
        <f>SUM(AY338:BB338)</f>
        <v>120</v>
      </c>
      <c r="BD338" s="380">
        <v>14</v>
      </c>
      <c r="BE338" s="59">
        <v>1</v>
      </c>
      <c r="BF338" s="59">
        <v>36</v>
      </c>
      <c r="BG338" s="239">
        <v>1000</v>
      </c>
      <c r="BH338" s="59" t="s">
        <v>409</v>
      </c>
    </row>
    <row r="339" spans="1:60">
      <c r="A339" s="59">
        <v>2021</v>
      </c>
      <c r="B339" s="59" t="s">
        <v>62</v>
      </c>
      <c r="C339" s="62">
        <v>2.0699999999999998</v>
      </c>
      <c r="D339" s="62">
        <v>52.25</v>
      </c>
      <c r="E339" s="62">
        <v>0</v>
      </c>
      <c r="F339" s="62">
        <v>0</v>
      </c>
      <c r="G339" s="207">
        <f>SUM(C339:F339)</f>
        <v>54.32</v>
      </c>
      <c r="H339" s="207">
        <v>54.32</v>
      </c>
      <c r="I339" s="62">
        <v>51.944000000000003</v>
      </c>
      <c r="J339" s="62">
        <v>106.57</v>
      </c>
      <c r="K339" s="62">
        <v>26.26</v>
      </c>
      <c r="L339" s="62">
        <v>0</v>
      </c>
      <c r="M339" s="62">
        <v>0</v>
      </c>
      <c r="N339" s="192">
        <f>+BN_InfraMR[[#This Row],[A.03.1 -  Longitud de Vías de Explotación No Electrificadas Troncales y Ramales (vía principal) (km)]]+BN_InfraMR[[#This Row],[A.04.1 -  Longitud de Vías de Explotación Electrificadas Troncales y Ramales (vía principal) (km)]]</f>
        <v>106.57</v>
      </c>
      <c r="O339" s="207">
        <v>106.57</v>
      </c>
      <c r="P339" s="59">
        <v>15</v>
      </c>
      <c r="Q339" s="59">
        <v>7</v>
      </c>
      <c r="R339" s="59">
        <v>0</v>
      </c>
      <c r="S339" s="211">
        <f t="shared" si="85"/>
        <v>22</v>
      </c>
      <c r="T339" s="211">
        <v>22</v>
      </c>
      <c r="U339" s="59">
        <v>0</v>
      </c>
      <c r="V339" s="59">
        <v>40</v>
      </c>
      <c r="W339" s="59">
        <v>0</v>
      </c>
      <c r="X339" s="59">
        <v>3</v>
      </c>
      <c r="Y339" s="59">
        <v>0</v>
      </c>
      <c r="Z339" s="217">
        <f>SUM(U339:Y339)</f>
        <v>43</v>
      </c>
      <c r="AA339" s="59">
        <v>23</v>
      </c>
      <c r="AB339" s="59">
        <v>9</v>
      </c>
      <c r="AC339" s="59">
        <f>+BN_InfraMR[[#This Row],[Total Pasos Vehiculares a Nivel]]</f>
        <v>43</v>
      </c>
      <c r="AD339" s="217">
        <f t="shared" si="87"/>
        <v>75</v>
      </c>
      <c r="AE339" s="59">
        <v>1</v>
      </c>
      <c r="AF339" s="59">
        <v>9</v>
      </c>
      <c r="AG339" s="59">
        <v>54</v>
      </c>
      <c r="AH339" s="217">
        <f>SUM(AE339:AG339)</f>
        <v>64</v>
      </c>
      <c r="AI339" s="62">
        <v>51.92</v>
      </c>
      <c r="AJ339" s="62">
        <v>2.4</v>
      </c>
      <c r="AK339" s="62">
        <v>0</v>
      </c>
      <c r="AL339" s="224">
        <f>SUM(AI339:AK339)</f>
        <v>54.32</v>
      </c>
      <c r="AM339" s="59">
        <v>3</v>
      </c>
      <c r="AN339" s="59">
        <v>25</v>
      </c>
      <c r="AO339" s="59">
        <v>0</v>
      </c>
      <c r="AP339" s="230">
        <f>SUM(AM339:AO339)</f>
        <v>28</v>
      </c>
      <c r="AQ339" s="59">
        <v>0</v>
      </c>
      <c r="AR339" s="59">
        <v>0</v>
      </c>
      <c r="AS339" s="59">
        <v>0</v>
      </c>
      <c r="AT339" s="230">
        <f>SUM(AQ339:AS339)</f>
        <v>0</v>
      </c>
      <c r="AU339" s="59">
        <v>12</v>
      </c>
      <c r="AV339" s="59">
        <v>0</v>
      </c>
      <c r="AW339" s="59">
        <v>0</v>
      </c>
      <c r="AX339" s="230">
        <f>SUM(AU339:AW339)</f>
        <v>12</v>
      </c>
      <c r="AY339" s="59">
        <v>73</v>
      </c>
      <c r="AZ339" s="59">
        <v>47</v>
      </c>
      <c r="BA339" s="59">
        <v>0</v>
      </c>
      <c r="BB339" s="59">
        <v>0</v>
      </c>
      <c r="BC339" s="230">
        <f>SUM(AY339:BB339)</f>
        <v>120</v>
      </c>
      <c r="BD339" s="380">
        <v>14</v>
      </c>
      <c r="BE339" s="59">
        <v>1</v>
      </c>
      <c r="BF339" s="59">
        <v>36</v>
      </c>
      <c r="BG339" s="239">
        <v>1000</v>
      </c>
    </row>
    <row r="340" spans="1:60">
      <c r="A340" s="59">
        <v>2021</v>
      </c>
      <c r="B340" s="59" t="s">
        <v>63</v>
      </c>
      <c r="C340" s="62">
        <v>2.0699999999999998</v>
      </c>
      <c r="D340" s="62">
        <v>52.25</v>
      </c>
      <c r="E340" s="62">
        <v>0</v>
      </c>
      <c r="F340" s="62">
        <v>0</v>
      </c>
      <c r="G340" s="207">
        <f>SUM(C340:F340)</f>
        <v>54.32</v>
      </c>
      <c r="H340" s="207">
        <v>54.32</v>
      </c>
      <c r="I340" s="62">
        <v>51.944000000000003</v>
      </c>
      <c r="J340" s="62">
        <v>106.57</v>
      </c>
      <c r="K340" s="62">
        <v>26.26</v>
      </c>
      <c r="L340" s="62">
        <v>0</v>
      </c>
      <c r="M340" s="62">
        <v>0</v>
      </c>
      <c r="N340" s="192">
        <f>+BN_InfraMR[[#This Row],[A.03.1 -  Longitud de Vías de Explotación No Electrificadas Troncales y Ramales (vía principal) (km)]]+BN_InfraMR[[#This Row],[A.04.1 -  Longitud de Vías de Explotación Electrificadas Troncales y Ramales (vía principal) (km)]]</f>
        <v>106.57</v>
      </c>
      <c r="O340" s="207">
        <v>106.57</v>
      </c>
      <c r="P340" s="59">
        <v>15</v>
      </c>
      <c r="Q340" s="59">
        <v>7</v>
      </c>
      <c r="R340" s="59">
        <v>0</v>
      </c>
      <c r="S340" s="211">
        <f t="shared" si="85"/>
        <v>22</v>
      </c>
      <c r="T340" s="211">
        <v>22</v>
      </c>
      <c r="U340" s="59">
        <v>0</v>
      </c>
      <c r="V340" s="59">
        <v>40</v>
      </c>
      <c r="W340" s="59">
        <v>0</v>
      </c>
      <c r="X340" s="59">
        <v>3</v>
      </c>
      <c r="Y340" s="59">
        <v>0</v>
      </c>
      <c r="Z340" s="217">
        <f>SUM(U340:Y340)</f>
        <v>43</v>
      </c>
      <c r="AA340" s="59">
        <v>23</v>
      </c>
      <c r="AB340" s="59">
        <v>9</v>
      </c>
      <c r="AC340" s="59">
        <f>+BN_InfraMR[[#This Row],[Total Pasos Vehiculares a Nivel]]</f>
        <v>43</v>
      </c>
      <c r="AD340" s="217">
        <f t="shared" si="87"/>
        <v>75</v>
      </c>
      <c r="AE340" s="59">
        <v>1</v>
      </c>
      <c r="AF340" s="59">
        <v>9</v>
      </c>
      <c r="AG340" s="59">
        <v>54</v>
      </c>
      <c r="AH340" s="217">
        <f>SUM(AE340:AG340)</f>
        <v>64</v>
      </c>
      <c r="AI340" s="62">
        <v>51.92</v>
      </c>
      <c r="AJ340" s="62">
        <v>2.4</v>
      </c>
      <c r="AK340" s="62">
        <v>0</v>
      </c>
      <c r="AL340" s="224">
        <f>SUM(AI340:AK340)</f>
        <v>54.32</v>
      </c>
      <c r="AM340" s="59">
        <v>3</v>
      </c>
      <c r="AN340" s="59">
        <v>25</v>
      </c>
      <c r="AO340" s="59">
        <v>0</v>
      </c>
      <c r="AP340" s="230">
        <f>SUM(AM340:AO340)</f>
        <v>28</v>
      </c>
      <c r="AQ340" s="59">
        <v>0</v>
      </c>
      <c r="AR340" s="59">
        <v>0</v>
      </c>
      <c r="AS340" s="59">
        <v>0</v>
      </c>
      <c r="AT340" s="230">
        <f>SUM(AQ340:AS340)</f>
        <v>0</v>
      </c>
      <c r="AU340" s="59">
        <v>12</v>
      </c>
      <c r="AV340" s="59">
        <v>0</v>
      </c>
      <c r="AW340" s="59">
        <v>0</v>
      </c>
      <c r="AX340" s="230">
        <f>SUM(AU340:AW340)</f>
        <v>12</v>
      </c>
      <c r="AY340" s="59">
        <v>73</v>
      </c>
      <c r="AZ340" s="59">
        <v>47</v>
      </c>
      <c r="BA340" s="59">
        <v>0</v>
      </c>
      <c r="BB340" s="59">
        <v>0</v>
      </c>
      <c r="BC340" s="230">
        <f>SUM(AY340:BB340)</f>
        <v>120</v>
      </c>
      <c r="BD340" s="380">
        <v>14</v>
      </c>
      <c r="BE340" s="59">
        <v>1</v>
      </c>
      <c r="BF340" s="59">
        <v>36</v>
      </c>
      <c r="BG340" s="239">
        <v>1000</v>
      </c>
      <c r="BH340" s="59" t="s">
        <v>410</v>
      </c>
    </row>
    <row r="341" spans="1:60">
      <c r="A341" s="59">
        <v>2021</v>
      </c>
      <c r="B341" s="59" t="s">
        <v>64</v>
      </c>
      <c r="C341" s="62">
        <v>2.0699999999999998</v>
      </c>
      <c r="D341" s="62">
        <v>52.25</v>
      </c>
      <c r="E341" s="62">
        <v>0</v>
      </c>
      <c r="F341" s="62">
        <v>0</v>
      </c>
      <c r="G341" s="207">
        <f>SUM(C341:F341)</f>
        <v>54.32</v>
      </c>
      <c r="H341" s="207">
        <v>54.32</v>
      </c>
      <c r="I341" s="62">
        <v>51.944000000000003</v>
      </c>
      <c r="J341" s="62">
        <v>106.57</v>
      </c>
      <c r="K341" s="62">
        <v>26.26</v>
      </c>
      <c r="L341" s="62">
        <v>0</v>
      </c>
      <c r="M341" s="62">
        <v>0</v>
      </c>
      <c r="N341" s="192">
        <f>+BN_InfraMR[[#This Row],[A.03.1 -  Longitud de Vías de Explotación No Electrificadas Troncales y Ramales (vía principal) (km)]]+BN_InfraMR[[#This Row],[A.04.1 -  Longitud de Vías de Explotación Electrificadas Troncales y Ramales (vía principal) (km)]]</f>
        <v>106.57</v>
      </c>
      <c r="O341" s="207">
        <v>106.57</v>
      </c>
      <c r="P341" s="59">
        <v>15</v>
      </c>
      <c r="Q341" s="59">
        <v>7</v>
      </c>
      <c r="R341" s="59">
        <v>0</v>
      </c>
      <c r="S341" s="211">
        <f t="shared" si="85"/>
        <v>22</v>
      </c>
      <c r="T341" s="211">
        <v>22</v>
      </c>
      <c r="U341" s="59">
        <v>0</v>
      </c>
      <c r="V341" s="59">
        <v>40</v>
      </c>
      <c r="W341" s="59">
        <v>0</v>
      </c>
      <c r="X341" s="59">
        <v>3</v>
      </c>
      <c r="Y341" s="59">
        <v>0</v>
      </c>
      <c r="Z341" s="217">
        <f>SUM(U341:Y341)</f>
        <v>43</v>
      </c>
      <c r="AA341" s="59">
        <v>23</v>
      </c>
      <c r="AB341" s="59">
        <v>9</v>
      </c>
      <c r="AC341" s="59">
        <f>+BN_InfraMR[[#This Row],[Total Pasos Vehiculares a Nivel]]</f>
        <v>43</v>
      </c>
      <c r="AD341" s="217">
        <f t="shared" si="87"/>
        <v>75</v>
      </c>
      <c r="AE341" s="59">
        <v>1</v>
      </c>
      <c r="AF341" s="59">
        <v>9</v>
      </c>
      <c r="AG341" s="59">
        <v>54</v>
      </c>
      <c r="AH341" s="217">
        <f>SUM(AE341:AG341)</f>
        <v>64</v>
      </c>
      <c r="AI341" s="62">
        <v>51.92</v>
      </c>
      <c r="AJ341" s="62">
        <v>2.4</v>
      </c>
      <c r="AK341" s="62">
        <v>0</v>
      </c>
      <c r="AL341" s="224">
        <f>SUM(AI341:AK341)</f>
        <v>54.32</v>
      </c>
      <c r="AM341" s="59">
        <v>3</v>
      </c>
      <c r="AN341" s="59">
        <v>25</v>
      </c>
      <c r="AO341" s="59">
        <v>0</v>
      </c>
      <c r="AP341" s="230">
        <f>SUM(AM341:AO341)</f>
        <v>28</v>
      </c>
      <c r="AQ341" s="59">
        <v>0</v>
      </c>
      <c r="AR341" s="59">
        <v>0</v>
      </c>
      <c r="AS341" s="59">
        <v>0</v>
      </c>
      <c r="AT341" s="230">
        <f>SUM(AQ341:AS341)</f>
        <v>0</v>
      </c>
      <c r="AU341" s="59">
        <v>12</v>
      </c>
      <c r="AV341" s="59">
        <v>0</v>
      </c>
      <c r="AW341" s="59">
        <v>0</v>
      </c>
      <c r="AX341" s="230">
        <f>SUM(AU341:AW341)</f>
        <v>12</v>
      </c>
      <c r="AY341" s="59">
        <v>73</v>
      </c>
      <c r="AZ341" s="59">
        <v>47</v>
      </c>
      <c r="BA341" s="59">
        <v>0</v>
      </c>
      <c r="BB341" s="59">
        <v>0</v>
      </c>
      <c r="BC341" s="230">
        <f>SUM(AY341:BB341)</f>
        <v>120</v>
      </c>
      <c r="BD341" s="380">
        <v>14</v>
      </c>
      <c r="BE341" s="59">
        <v>1</v>
      </c>
      <c r="BF341" s="59">
        <v>36</v>
      </c>
      <c r="BG341" s="239">
        <v>1000</v>
      </c>
      <c r="BH341" s="59" t="s">
        <v>411</v>
      </c>
    </row>
    <row r="342" spans="1:60">
      <c r="A342" s="59">
        <v>2021</v>
      </c>
      <c r="B342" s="59" t="s">
        <v>65</v>
      </c>
      <c r="C342" s="62">
        <v>2.0699999999999998</v>
      </c>
      <c r="D342" s="62">
        <v>52.25</v>
      </c>
      <c r="E342" s="62">
        <v>0</v>
      </c>
      <c r="F342" s="62">
        <v>0</v>
      </c>
      <c r="G342" s="207">
        <f t="shared" ref="G342:G347" si="91">SUM(C342:F342)</f>
        <v>54.32</v>
      </c>
      <c r="H342" s="207">
        <v>54.32</v>
      </c>
      <c r="I342" s="62">
        <v>51.944000000000003</v>
      </c>
      <c r="J342" s="62">
        <v>106.57</v>
      </c>
      <c r="K342" s="62">
        <v>26.26</v>
      </c>
      <c r="L342" s="62">
        <v>0</v>
      </c>
      <c r="M342" s="62">
        <v>0</v>
      </c>
      <c r="N342" s="192">
        <f>+BN_InfraMR[[#This Row],[A.03.1 -  Longitud de Vías de Explotación No Electrificadas Troncales y Ramales (vía principal) (km)]]+BN_InfraMR[[#This Row],[A.04.1 -  Longitud de Vías de Explotación Electrificadas Troncales y Ramales (vía principal) (km)]]</f>
        <v>106.57</v>
      </c>
      <c r="O342" s="207">
        <v>106.57</v>
      </c>
      <c r="P342" s="59">
        <v>15</v>
      </c>
      <c r="Q342" s="59">
        <v>7</v>
      </c>
      <c r="R342" s="59">
        <v>0</v>
      </c>
      <c r="S342" s="211">
        <f t="shared" si="85"/>
        <v>22</v>
      </c>
      <c r="T342" s="211">
        <v>22</v>
      </c>
      <c r="U342" s="59">
        <v>0</v>
      </c>
      <c r="V342" s="59">
        <v>40</v>
      </c>
      <c r="W342" s="59">
        <v>0</v>
      </c>
      <c r="X342" s="59">
        <v>3</v>
      </c>
      <c r="Y342" s="59">
        <v>0</v>
      </c>
      <c r="Z342" s="217">
        <f t="shared" ref="Z342:Z347" si="92">SUM(U342:Y342)</f>
        <v>43</v>
      </c>
      <c r="AA342" s="59">
        <v>23</v>
      </c>
      <c r="AB342" s="59">
        <v>9</v>
      </c>
      <c r="AC342" s="59">
        <f>+BN_InfraMR[[#This Row],[Total Pasos Vehiculares a Nivel]]</f>
        <v>43</v>
      </c>
      <c r="AD342" s="217">
        <f t="shared" si="87"/>
        <v>75</v>
      </c>
      <c r="AE342" s="59">
        <v>1</v>
      </c>
      <c r="AF342" s="59">
        <v>9</v>
      </c>
      <c r="AG342" s="59">
        <v>54</v>
      </c>
      <c r="AH342" s="217">
        <f t="shared" ref="AH342:AH347" si="93">SUM(AE342:AG342)</f>
        <v>64</v>
      </c>
      <c r="AI342" s="62">
        <v>51.92</v>
      </c>
      <c r="AJ342" s="62">
        <v>2.4</v>
      </c>
      <c r="AK342" s="62">
        <v>0</v>
      </c>
      <c r="AL342" s="224">
        <f t="shared" ref="AL342:AL347" si="94">SUM(AI342:AK342)</f>
        <v>54.32</v>
      </c>
      <c r="AM342" s="59">
        <v>3</v>
      </c>
      <c r="AN342" s="59">
        <v>25</v>
      </c>
      <c r="AO342" s="59">
        <v>0</v>
      </c>
      <c r="AP342" s="230">
        <f t="shared" ref="AP342:AP347" si="95">SUM(AM342:AO342)</f>
        <v>28</v>
      </c>
      <c r="AQ342" s="59">
        <v>0</v>
      </c>
      <c r="AR342" s="59">
        <v>0</v>
      </c>
      <c r="AS342" s="59">
        <v>0</v>
      </c>
      <c r="AT342" s="230">
        <f t="shared" ref="AT342:AT347" si="96">SUM(AQ342:AS342)</f>
        <v>0</v>
      </c>
      <c r="AU342" s="59">
        <v>12</v>
      </c>
      <c r="AV342" s="59">
        <v>0</v>
      </c>
      <c r="AW342" s="59">
        <v>0</v>
      </c>
      <c r="AX342" s="230">
        <f t="shared" ref="AX342:AX347" si="97">SUM(AU342:AW342)</f>
        <v>12</v>
      </c>
      <c r="AY342" s="59">
        <v>73</v>
      </c>
      <c r="AZ342" s="59">
        <v>47</v>
      </c>
      <c r="BA342" s="59">
        <v>0</v>
      </c>
      <c r="BB342" s="59">
        <v>0</v>
      </c>
      <c r="BC342" s="230">
        <f>SUM(AY342:BB342)</f>
        <v>120</v>
      </c>
      <c r="BD342" s="380">
        <v>14</v>
      </c>
      <c r="BE342" s="59">
        <v>1</v>
      </c>
      <c r="BF342" s="59">
        <v>36</v>
      </c>
      <c r="BG342" s="239">
        <v>1000</v>
      </c>
      <c r="BH342" s="59" t="s">
        <v>489</v>
      </c>
    </row>
    <row r="343" spans="1:60">
      <c r="A343" s="59">
        <v>2021</v>
      </c>
      <c r="B343" s="59" t="s">
        <v>66</v>
      </c>
      <c r="C343" s="62">
        <v>2.0699999999999998</v>
      </c>
      <c r="D343" s="62">
        <v>52.25</v>
      </c>
      <c r="E343" s="62">
        <v>0</v>
      </c>
      <c r="F343" s="62">
        <v>0</v>
      </c>
      <c r="G343" s="207">
        <f t="shared" si="91"/>
        <v>54.32</v>
      </c>
      <c r="H343" s="207">
        <v>54.32</v>
      </c>
      <c r="I343" s="62">
        <v>51.944000000000003</v>
      </c>
      <c r="J343" s="62">
        <v>106.57</v>
      </c>
      <c r="K343" s="62">
        <v>26.26</v>
      </c>
      <c r="L343" s="62">
        <v>0</v>
      </c>
      <c r="M343" s="62">
        <v>0</v>
      </c>
      <c r="N343" s="192">
        <f>+BN_InfraMR[[#This Row],[A.03.1 -  Longitud de Vías de Explotación No Electrificadas Troncales y Ramales (vía principal) (km)]]+BN_InfraMR[[#This Row],[A.04.1 -  Longitud de Vías de Explotación Electrificadas Troncales y Ramales (vía principal) (km)]]</f>
        <v>106.57</v>
      </c>
      <c r="O343" s="207">
        <v>106.57</v>
      </c>
      <c r="P343" s="59">
        <v>15</v>
      </c>
      <c r="Q343" s="59">
        <v>7</v>
      </c>
      <c r="R343" s="59">
        <v>0</v>
      </c>
      <c r="S343" s="211">
        <f t="shared" si="85"/>
        <v>22</v>
      </c>
      <c r="T343" s="211">
        <v>22</v>
      </c>
      <c r="U343" s="59">
        <v>0</v>
      </c>
      <c r="V343" s="59">
        <v>40</v>
      </c>
      <c r="W343" s="59">
        <v>0</v>
      </c>
      <c r="X343" s="59">
        <v>3</v>
      </c>
      <c r="Y343" s="59">
        <v>0</v>
      </c>
      <c r="Z343" s="217">
        <f t="shared" si="92"/>
        <v>43</v>
      </c>
      <c r="AA343" s="59">
        <v>23</v>
      </c>
      <c r="AB343" s="59">
        <v>9</v>
      </c>
      <c r="AC343" s="59">
        <f>+BN_InfraMR[[#This Row],[Total Pasos Vehiculares a Nivel]]</f>
        <v>43</v>
      </c>
      <c r="AD343" s="217">
        <f t="shared" si="87"/>
        <v>75</v>
      </c>
      <c r="AE343" s="59">
        <v>1</v>
      </c>
      <c r="AF343" s="59">
        <v>9</v>
      </c>
      <c r="AG343" s="59">
        <v>54</v>
      </c>
      <c r="AH343" s="217">
        <f t="shared" si="93"/>
        <v>64</v>
      </c>
      <c r="AI343" s="62">
        <v>51.92</v>
      </c>
      <c r="AJ343" s="62">
        <v>2.4</v>
      </c>
      <c r="AK343" s="62">
        <v>0</v>
      </c>
      <c r="AL343" s="224">
        <f t="shared" si="94"/>
        <v>54.32</v>
      </c>
      <c r="AM343" s="59">
        <v>3</v>
      </c>
      <c r="AN343" s="59">
        <v>25</v>
      </c>
      <c r="AO343" s="59">
        <v>0</v>
      </c>
      <c r="AP343" s="230">
        <f t="shared" si="95"/>
        <v>28</v>
      </c>
      <c r="AQ343" s="59">
        <v>0</v>
      </c>
      <c r="AR343" s="59">
        <v>0</v>
      </c>
      <c r="AS343" s="59">
        <v>0</v>
      </c>
      <c r="AT343" s="230">
        <f t="shared" si="96"/>
        <v>0</v>
      </c>
      <c r="AU343" s="59">
        <v>12</v>
      </c>
      <c r="AV343" s="59">
        <v>0</v>
      </c>
      <c r="AW343" s="59">
        <v>0</v>
      </c>
      <c r="AX343" s="230">
        <f t="shared" si="97"/>
        <v>12</v>
      </c>
      <c r="AY343" s="59">
        <v>73</v>
      </c>
      <c r="AZ343" s="59">
        <v>47</v>
      </c>
      <c r="BA343" s="59">
        <v>0</v>
      </c>
      <c r="BB343" s="59">
        <v>0</v>
      </c>
      <c r="BC343" s="230">
        <f>SUM(AY343:BB343)</f>
        <v>120</v>
      </c>
      <c r="BD343" s="380">
        <v>14</v>
      </c>
      <c r="BE343" s="59">
        <v>1</v>
      </c>
      <c r="BF343" s="59">
        <v>36</v>
      </c>
      <c r="BG343" s="239">
        <v>1000</v>
      </c>
    </row>
    <row r="344" spans="1:60">
      <c r="A344" s="59">
        <v>2021</v>
      </c>
      <c r="B344" s="59" t="s">
        <v>67</v>
      </c>
      <c r="C344" s="62">
        <v>2.0699999999999998</v>
      </c>
      <c r="D344" s="62">
        <v>52.25</v>
      </c>
      <c r="E344" s="62">
        <v>0</v>
      </c>
      <c r="F344" s="62">
        <v>0</v>
      </c>
      <c r="G344" s="207">
        <f t="shared" si="91"/>
        <v>54.32</v>
      </c>
      <c r="H344" s="207">
        <v>54.32</v>
      </c>
      <c r="I344" s="62">
        <v>51.944000000000003</v>
      </c>
      <c r="J344" s="62">
        <v>106.57</v>
      </c>
      <c r="K344" s="62">
        <v>26.26</v>
      </c>
      <c r="L344" s="62">
        <v>0</v>
      </c>
      <c r="M344" s="62">
        <v>0</v>
      </c>
      <c r="N344" s="192">
        <f>+BN_InfraMR[[#This Row],[A.03.1 -  Longitud de Vías de Explotación No Electrificadas Troncales y Ramales (vía principal) (km)]]+BN_InfraMR[[#This Row],[A.04.1 -  Longitud de Vías de Explotación Electrificadas Troncales y Ramales (vía principal) (km)]]</f>
        <v>106.57</v>
      </c>
      <c r="O344" s="207">
        <v>106.57</v>
      </c>
      <c r="P344" s="59">
        <v>15</v>
      </c>
      <c r="Q344" s="59">
        <v>7</v>
      </c>
      <c r="R344" s="59">
        <v>0</v>
      </c>
      <c r="S344" s="211">
        <f t="shared" si="85"/>
        <v>22</v>
      </c>
      <c r="T344" s="211">
        <v>22</v>
      </c>
      <c r="U344" s="59">
        <v>0</v>
      </c>
      <c r="V344" s="59">
        <v>40</v>
      </c>
      <c r="W344" s="59">
        <v>0</v>
      </c>
      <c r="X344" s="59">
        <v>3</v>
      </c>
      <c r="Y344" s="59">
        <v>0</v>
      </c>
      <c r="Z344" s="217">
        <f t="shared" si="92"/>
        <v>43</v>
      </c>
      <c r="AA344" s="59">
        <v>23</v>
      </c>
      <c r="AB344" s="59">
        <v>9</v>
      </c>
      <c r="AC344" s="59">
        <f>+BN_InfraMR[[#This Row],[Total Pasos Vehiculares a Nivel]]</f>
        <v>43</v>
      </c>
      <c r="AD344" s="217">
        <f t="shared" si="87"/>
        <v>75</v>
      </c>
      <c r="AE344" s="59">
        <v>1</v>
      </c>
      <c r="AF344" s="59">
        <v>9</v>
      </c>
      <c r="AG344" s="59">
        <v>54</v>
      </c>
      <c r="AH344" s="217">
        <f t="shared" si="93"/>
        <v>64</v>
      </c>
      <c r="AI344" s="62">
        <v>51.92</v>
      </c>
      <c r="AJ344" s="62">
        <v>2.4</v>
      </c>
      <c r="AK344" s="62">
        <v>0</v>
      </c>
      <c r="AL344" s="224">
        <f t="shared" si="94"/>
        <v>54.32</v>
      </c>
      <c r="AM344" s="59">
        <v>3</v>
      </c>
      <c r="AN344" s="59">
        <v>25</v>
      </c>
      <c r="AO344" s="59">
        <v>0</v>
      </c>
      <c r="AP344" s="230">
        <f t="shared" si="95"/>
        <v>28</v>
      </c>
      <c r="AQ344" s="59">
        <v>0</v>
      </c>
      <c r="AR344" s="59">
        <v>0</v>
      </c>
      <c r="AS344" s="59">
        <v>0</v>
      </c>
      <c r="AT344" s="230">
        <f t="shared" si="96"/>
        <v>0</v>
      </c>
      <c r="AU344" s="59">
        <v>12</v>
      </c>
      <c r="AV344" s="59">
        <v>0</v>
      </c>
      <c r="AW344" s="59">
        <v>0</v>
      </c>
      <c r="AX344" s="230">
        <f t="shared" si="97"/>
        <v>12</v>
      </c>
      <c r="AY344" s="59">
        <v>73</v>
      </c>
      <c r="AZ344" s="59">
        <v>47</v>
      </c>
      <c r="BA344" s="59">
        <v>0</v>
      </c>
      <c r="BB344" s="59">
        <v>0</v>
      </c>
      <c r="BC344" s="230">
        <f>SUM(AY344:BB344)</f>
        <v>120</v>
      </c>
      <c r="BD344" s="380">
        <v>14</v>
      </c>
      <c r="BE344" s="59">
        <v>1</v>
      </c>
      <c r="BF344" s="59">
        <v>36</v>
      </c>
      <c r="BG344" s="239">
        <v>1000</v>
      </c>
    </row>
    <row r="345" spans="1:60">
      <c r="A345" s="59">
        <v>2021</v>
      </c>
      <c r="B345" s="59" t="s">
        <v>68</v>
      </c>
      <c r="C345" s="62">
        <v>2.0699999999999998</v>
      </c>
      <c r="D345" s="62">
        <v>52.25</v>
      </c>
      <c r="E345" s="62">
        <v>0</v>
      </c>
      <c r="F345" s="62">
        <v>0</v>
      </c>
      <c r="G345" s="207">
        <f t="shared" si="91"/>
        <v>54.32</v>
      </c>
      <c r="H345" s="207">
        <v>54.32</v>
      </c>
      <c r="I345" s="62">
        <v>51.944000000000003</v>
      </c>
      <c r="J345" s="62">
        <v>106.57</v>
      </c>
      <c r="K345" s="62">
        <v>26.26</v>
      </c>
      <c r="L345" s="62">
        <v>0</v>
      </c>
      <c r="M345" s="62">
        <v>0</v>
      </c>
      <c r="N345" s="192">
        <f>+BN_InfraMR[[#This Row],[A.03.1 -  Longitud de Vías de Explotación No Electrificadas Troncales y Ramales (vía principal) (km)]]+BN_InfraMR[[#This Row],[A.04.1 -  Longitud de Vías de Explotación Electrificadas Troncales y Ramales (vía principal) (km)]]</f>
        <v>106.57</v>
      </c>
      <c r="O345" s="207">
        <v>106.57</v>
      </c>
      <c r="P345" s="59">
        <v>15</v>
      </c>
      <c r="Q345" s="59">
        <v>7</v>
      </c>
      <c r="R345" s="59">
        <v>0</v>
      </c>
      <c r="S345" s="211">
        <f t="shared" si="85"/>
        <v>22</v>
      </c>
      <c r="T345" s="211">
        <v>22</v>
      </c>
      <c r="U345" s="59">
        <v>0</v>
      </c>
      <c r="V345" s="59">
        <v>40</v>
      </c>
      <c r="W345" s="59">
        <v>0</v>
      </c>
      <c r="X345" s="59">
        <v>3</v>
      </c>
      <c r="Y345" s="59">
        <v>0</v>
      </c>
      <c r="Z345" s="217">
        <f t="shared" si="92"/>
        <v>43</v>
      </c>
      <c r="AA345" s="59">
        <v>23</v>
      </c>
      <c r="AB345" s="59">
        <v>9</v>
      </c>
      <c r="AC345" s="59">
        <f>+BN_InfraMR[[#This Row],[Total Pasos Vehiculares a Nivel]]</f>
        <v>43</v>
      </c>
      <c r="AD345" s="217">
        <f t="shared" si="87"/>
        <v>75</v>
      </c>
      <c r="AE345" s="59">
        <v>1</v>
      </c>
      <c r="AF345" s="59">
        <v>9</v>
      </c>
      <c r="AG345" s="59">
        <v>54</v>
      </c>
      <c r="AH345" s="217">
        <f t="shared" si="93"/>
        <v>64</v>
      </c>
      <c r="AI345" s="62">
        <v>51.92</v>
      </c>
      <c r="AJ345" s="62">
        <v>2.4</v>
      </c>
      <c r="AK345" s="62">
        <v>0</v>
      </c>
      <c r="AL345" s="224">
        <f t="shared" si="94"/>
        <v>54.32</v>
      </c>
      <c r="AM345" s="59">
        <v>3</v>
      </c>
      <c r="AN345" s="59">
        <v>25</v>
      </c>
      <c r="AO345" s="59">
        <v>0</v>
      </c>
      <c r="AP345" s="230">
        <f t="shared" si="95"/>
        <v>28</v>
      </c>
      <c r="AQ345" s="59">
        <v>0</v>
      </c>
      <c r="AR345" s="59">
        <v>0</v>
      </c>
      <c r="AS345" s="59">
        <v>0</v>
      </c>
      <c r="AT345" s="230">
        <f t="shared" si="96"/>
        <v>0</v>
      </c>
      <c r="AU345" s="59">
        <v>12</v>
      </c>
      <c r="AV345" s="59">
        <v>0</v>
      </c>
      <c r="AW345" s="59">
        <v>0</v>
      </c>
      <c r="AX345" s="230">
        <f t="shared" si="97"/>
        <v>12</v>
      </c>
      <c r="AY345" s="59">
        <v>73</v>
      </c>
      <c r="AZ345" s="59">
        <v>47</v>
      </c>
      <c r="BA345" s="59">
        <v>0</v>
      </c>
      <c r="BB345" s="59">
        <v>0</v>
      </c>
      <c r="BC345" s="230">
        <f>SUM(AY345:BB345)</f>
        <v>120</v>
      </c>
      <c r="BD345" s="380">
        <v>14</v>
      </c>
      <c r="BE345" s="59">
        <v>1</v>
      </c>
      <c r="BF345" s="59">
        <v>36</v>
      </c>
      <c r="BG345" s="239">
        <v>1000</v>
      </c>
    </row>
    <row r="346" spans="1:60">
      <c r="A346" s="59">
        <v>2021</v>
      </c>
      <c r="B346" s="59" t="s">
        <v>69</v>
      </c>
      <c r="C346" s="62">
        <v>2.0699999999999998</v>
      </c>
      <c r="D346" s="62">
        <v>52.25</v>
      </c>
      <c r="E346" s="62">
        <v>0</v>
      </c>
      <c r="F346" s="62">
        <v>0</v>
      </c>
      <c r="G346" s="207">
        <f t="shared" si="91"/>
        <v>54.32</v>
      </c>
      <c r="H346" s="207">
        <v>54.32</v>
      </c>
      <c r="I346" s="62">
        <v>51.944000000000003</v>
      </c>
      <c r="J346" s="62">
        <v>106.57</v>
      </c>
      <c r="K346" s="62">
        <v>26.26</v>
      </c>
      <c r="L346" s="62">
        <v>0</v>
      </c>
      <c r="M346" s="62">
        <v>0</v>
      </c>
      <c r="N346" s="192">
        <f>+BN_InfraMR[[#This Row],[A.03.1 -  Longitud de Vías de Explotación No Electrificadas Troncales y Ramales (vía principal) (km)]]+BN_InfraMR[[#This Row],[A.04.1 -  Longitud de Vías de Explotación Electrificadas Troncales y Ramales (vía principal) (km)]]</f>
        <v>106.57</v>
      </c>
      <c r="O346" s="207">
        <v>106.57</v>
      </c>
      <c r="P346" s="59">
        <v>15</v>
      </c>
      <c r="Q346" s="59">
        <v>7</v>
      </c>
      <c r="R346" s="59">
        <v>0</v>
      </c>
      <c r="S346" s="211">
        <f t="shared" si="85"/>
        <v>22</v>
      </c>
      <c r="T346" s="211">
        <v>22</v>
      </c>
      <c r="U346" s="59">
        <v>0</v>
      </c>
      <c r="V346" s="59">
        <v>40</v>
      </c>
      <c r="W346" s="59">
        <v>0</v>
      </c>
      <c r="X346" s="59">
        <v>3</v>
      </c>
      <c r="Y346" s="59">
        <v>0</v>
      </c>
      <c r="Z346" s="217">
        <f t="shared" si="92"/>
        <v>43</v>
      </c>
      <c r="AA346" s="59">
        <v>23</v>
      </c>
      <c r="AB346" s="59">
        <v>9</v>
      </c>
      <c r="AC346" s="59">
        <f>+BN_InfraMR[[#This Row],[Total Pasos Vehiculares a Nivel]]</f>
        <v>43</v>
      </c>
      <c r="AD346" s="217">
        <f t="shared" si="87"/>
        <v>75</v>
      </c>
      <c r="AE346" s="59">
        <v>1</v>
      </c>
      <c r="AF346" s="59">
        <v>9</v>
      </c>
      <c r="AG346" s="59">
        <v>54</v>
      </c>
      <c r="AH346" s="217">
        <f t="shared" si="93"/>
        <v>64</v>
      </c>
      <c r="AI346" s="62">
        <v>51.92</v>
      </c>
      <c r="AJ346" s="62">
        <v>2.4</v>
      </c>
      <c r="AK346" s="62">
        <v>0</v>
      </c>
      <c r="AL346" s="224">
        <f t="shared" si="94"/>
        <v>54.32</v>
      </c>
      <c r="AM346" s="59">
        <v>3</v>
      </c>
      <c r="AN346" s="59">
        <v>25</v>
      </c>
      <c r="AO346" s="59">
        <v>0</v>
      </c>
      <c r="AP346" s="230">
        <f t="shared" si="95"/>
        <v>28</v>
      </c>
      <c r="AQ346" s="59">
        <v>0</v>
      </c>
      <c r="AR346" s="59">
        <v>0</v>
      </c>
      <c r="AS346" s="59">
        <v>0</v>
      </c>
      <c r="AT346" s="230">
        <f t="shared" si="96"/>
        <v>0</v>
      </c>
      <c r="AU346" s="59">
        <v>12</v>
      </c>
      <c r="AV346" s="59">
        <v>0</v>
      </c>
      <c r="AW346" s="59">
        <v>0</v>
      </c>
      <c r="AX346" s="230">
        <f t="shared" si="97"/>
        <v>12</v>
      </c>
      <c r="AY346" s="59">
        <v>73</v>
      </c>
      <c r="AZ346" s="59">
        <v>47</v>
      </c>
      <c r="BA346" s="59">
        <v>0</v>
      </c>
      <c r="BB346" s="59">
        <v>0</v>
      </c>
      <c r="BC346" s="230">
        <f>SUM(AY346:BB346)</f>
        <v>120</v>
      </c>
      <c r="BD346" s="380">
        <v>14</v>
      </c>
      <c r="BE346" s="59">
        <v>1</v>
      </c>
      <c r="BF346" s="59">
        <v>36</v>
      </c>
      <c r="BG346" s="239">
        <v>1000</v>
      </c>
    </row>
    <row r="347" spans="1:60">
      <c r="A347" s="59">
        <v>2021</v>
      </c>
      <c r="B347" s="59" t="s">
        <v>70</v>
      </c>
      <c r="C347" s="62">
        <v>2.0699999999999998</v>
      </c>
      <c r="D347" s="62">
        <v>52.25</v>
      </c>
      <c r="E347" s="62">
        <v>0</v>
      </c>
      <c r="F347" s="62">
        <v>0</v>
      </c>
      <c r="G347" s="207">
        <f t="shared" si="91"/>
        <v>54.32</v>
      </c>
      <c r="H347" s="207">
        <v>54.32</v>
      </c>
      <c r="I347" s="62">
        <v>51.944000000000003</v>
      </c>
      <c r="J347" s="62">
        <v>106.57</v>
      </c>
      <c r="K347" s="62">
        <v>26.26</v>
      </c>
      <c r="L347" s="62">
        <v>0</v>
      </c>
      <c r="M347" s="62">
        <v>0</v>
      </c>
      <c r="N347" s="192">
        <f>+BN_InfraMR[[#This Row],[A.03.1 -  Longitud de Vías de Explotación No Electrificadas Troncales y Ramales (vía principal) (km)]]+BN_InfraMR[[#This Row],[A.04.1 -  Longitud de Vías de Explotación Electrificadas Troncales y Ramales (vía principal) (km)]]</f>
        <v>106.57</v>
      </c>
      <c r="O347" s="207">
        <v>106.57</v>
      </c>
      <c r="P347" s="59">
        <v>15</v>
      </c>
      <c r="Q347" s="59">
        <v>7</v>
      </c>
      <c r="R347" s="59">
        <v>0</v>
      </c>
      <c r="S347" s="211">
        <f t="shared" si="85"/>
        <v>22</v>
      </c>
      <c r="T347" s="211">
        <v>22</v>
      </c>
      <c r="U347" s="59">
        <v>0</v>
      </c>
      <c r="V347" s="59">
        <v>40</v>
      </c>
      <c r="W347" s="59">
        <v>0</v>
      </c>
      <c r="X347" s="59">
        <v>3</v>
      </c>
      <c r="Y347" s="59">
        <v>0</v>
      </c>
      <c r="Z347" s="217">
        <f t="shared" si="92"/>
        <v>43</v>
      </c>
      <c r="AA347" s="59">
        <v>23</v>
      </c>
      <c r="AB347" s="59">
        <v>9</v>
      </c>
      <c r="AC347" s="59">
        <f>+BN_InfraMR[[#This Row],[Total Pasos Vehiculares a Nivel]]</f>
        <v>43</v>
      </c>
      <c r="AD347" s="217">
        <f t="shared" si="87"/>
        <v>75</v>
      </c>
      <c r="AE347" s="59">
        <v>1</v>
      </c>
      <c r="AF347" s="59">
        <v>9</v>
      </c>
      <c r="AG347" s="59">
        <v>54</v>
      </c>
      <c r="AH347" s="217">
        <f t="shared" si="93"/>
        <v>64</v>
      </c>
      <c r="AI347" s="62">
        <v>51.92</v>
      </c>
      <c r="AJ347" s="62">
        <v>2.4</v>
      </c>
      <c r="AK347" s="62">
        <v>0</v>
      </c>
      <c r="AL347" s="224">
        <f t="shared" si="94"/>
        <v>54.32</v>
      </c>
      <c r="AM347" s="59">
        <v>3</v>
      </c>
      <c r="AN347" s="59">
        <v>25</v>
      </c>
      <c r="AO347" s="59">
        <v>0</v>
      </c>
      <c r="AP347" s="230">
        <f t="shared" si="95"/>
        <v>28</v>
      </c>
      <c r="AQ347" s="59">
        <v>0</v>
      </c>
      <c r="AR347" s="59">
        <v>0</v>
      </c>
      <c r="AS347" s="59">
        <v>0</v>
      </c>
      <c r="AT347" s="230">
        <f t="shared" si="96"/>
        <v>0</v>
      </c>
      <c r="AU347" s="59">
        <v>12</v>
      </c>
      <c r="AV347" s="59">
        <v>0</v>
      </c>
      <c r="AW347" s="59">
        <v>0</v>
      </c>
      <c r="AX347" s="230">
        <f t="shared" si="97"/>
        <v>12</v>
      </c>
      <c r="AY347" s="59">
        <v>73</v>
      </c>
      <c r="AZ347" s="59">
        <v>47</v>
      </c>
      <c r="BA347" s="59">
        <v>0</v>
      </c>
      <c r="BB347" s="59">
        <v>0</v>
      </c>
      <c r="BC347" s="230">
        <f>SUM(AY347:BB347)</f>
        <v>120</v>
      </c>
      <c r="BD347" s="380">
        <v>14</v>
      </c>
      <c r="BE347" s="59">
        <v>1</v>
      </c>
      <c r="BF347" s="59">
        <v>36</v>
      </c>
      <c r="BG347" s="239">
        <v>1000</v>
      </c>
      <c r="BH347" s="59" t="s">
        <v>488</v>
      </c>
    </row>
    <row r="348" spans="1:60">
      <c r="A348" s="59">
        <v>2021</v>
      </c>
      <c r="B348" s="59" t="s">
        <v>71</v>
      </c>
      <c r="C348" s="62">
        <v>2.0699999999999998</v>
      </c>
      <c r="D348" s="62">
        <v>52.25</v>
      </c>
      <c r="E348" s="62">
        <v>0</v>
      </c>
      <c r="F348" s="62">
        <v>0</v>
      </c>
      <c r="G348" s="207">
        <f t="shared" ref="G348:G353" si="98">SUM(C348:F348)</f>
        <v>54.32</v>
      </c>
      <c r="H348" s="207">
        <v>54.32</v>
      </c>
      <c r="I348" s="62">
        <v>51.944000000000003</v>
      </c>
      <c r="J348" s="62">
        <v>106.57</v>
      </c>
      <c r="K348" s="62">
        <v>26.26</v>
      </c>
      <c r="L348" s="62">
        <v>0</v>
      </c>
      <c r="M348" s="62">
        <v>0</v>
      </c>
      <c r="N348" s="192">
        <f>+BN_InfraMR[[#This Row],[A.03.1 -  Longitud de Vías de Explotación No Electrificadas Troncales y Ramales (vía principal) (km)]]+BN_InfraMR[[#This Row],[A.04.1 -  Longitud de Vías de Explotación Electrificadas Troncales y Ramales (vía principal) (km)]]</f>
        <v>106.57</v>
      </c>
      <c r="O348" s="207">
        <v>106.57</v>
      </c>
      <c r="P348" s="59">
        <v>15</v>
      </c>
      <c r="Q348" s="59">
        <v>7</v>
      </c>
      <c r="R348" s="59">
        <v>0</v>
      </c>
      <c r="S348" s="211">
        <f t="shared" si="85"/>
        <v>22</v>
      </c>
      <c r="T348" s="211">
        <v>22</v>
      </c>
      <c r="U348" s="59">
        <v>0</v>
      </c>
      <c r="V348" s="59">
        <v>40</v>
      </c>
      <c r="W348" s="59">
        <v>0</v>
      </c>
      <c r="X348" s="59">
        <v>3</v>
      </c>
      <c r="Y348" s="59">
        <v>0</v>
      </c>
      <c r="Z348" s="217">
        <f t="shared" ref="Z348:Z353" si="99">SUM(U348:Y348)</f>
        <v>43</v>
      </c>
      <c r="AA348" s="59">
        <v>23</v>
      </c>
      <c r="AB348" s="59">
        <v>9</v>
      </c>
      <c r="AC348" s="59">
        <f>+BN_InfraMR[[#This Row],[Total Pasos Vehiculares a Nivel]]</f>
        <v>43</v>
      </c>
      <c r="AD348" s="217">
        <f t="shared" si="87"/>
        <v>75</v>
      </c>
      <c r="AE348" s="59">
        <v>1</v>
      </c>
      <c r="AF348" s="59">
        <v>9</v>
      </c>
      <c r="AG348" s="59">
        <v>54</v>
      </c>
      <c r="AH348" s="217">
        <f t="shared" ref="AH348:AH353" si="100">SUM(AE348:AG348)</f>
        <v>64</v>
      </c>
      <c r="AI348" s="62">
        <v>51.92</v>
      </c>
      <c r="AJ348" s="62">
        <v>2.4</v>
      </c>
      <c r="AK348" s="62">
        <v>0</v>
      </c>
      <c r="AL348" s="224">
        <f t="shared" ref="AL348:AL353" si="101">SUM(AI348:AK348)</f>
        <v>54.32</v>
      </c>
      <c r="AM348" s="59">
        <v>3</v>
      </c>
      <c r="AN348" s="59">
        <v>25</v>
      </c>
      <c r="AO348" s="59">
        <v>0</v>
      </c>
      <c r="AP348" s="230">
        <f t="shared" ref="AP348:AP353" si="102">SUM(AM348:AO348)</f>
        <v>28</v>
      </c>
      <c r="AQ348" s="59">
        <v>0</v>
      </c>
      <c r="AR348" s="59">
        <v>0</v>
      </c>
      <c r="AS348" s="59">
        <v>0</v>
      </c>
      <c r="AT348" s="230">
        <f t="shared" ref="AT348:AT353" si="103">SUM(AQ348:AS348)</f>
        <v>0</v>
      </c>
      <c r="AU348" s="59">
        <v>12</v>
      </c>
      <c r="AV348" s="59">
        <v>0</v>
      </c>
      <c r="AW348" s="59">
        <v>0</v>
      </c>
      <c r="AX348" s="230">
        <f t="shared" ref="AX348:AX353" si="104">SUM(AU348:AW348)</f>
        <v>12</v>
      </c>
      <c r="AY348" s="59">
        <v>73</v>
      </c>
      <c r="AZ348" s="59">
        <v>47</v>
      </c>
      <c r="BA348" s="59">
        <v>0</v>
      </c>
      <c r="BB348" s="59">
        <v>0</v>
      </c>
      <c r="BC348" s="230">
        <f>SUM(AY348:BB348)</f>
        <v>120</v>
      </c>
      <c r="BD348" s="380">
        <v>14</v>
      </c>
      <c r="BE348" s="59">
        <v>1</v>
      </c>
      <c r="BF348" s="59">
        <v>36</v>
      </c>
      <c r="BG348" s="239">
        <v>1000</v>
      </c>
      <c r="BH348" s="1" t="s">
        <v>617</v>
      </c>
    </row>
    <row r="349" spans="1:60">
      <c r="A349" s="59">
        <v>2021</v>
      </c>
      <c r="B349" s="59" t="s">
        <v>72</v>
      </c>
      <c r="C349" s="62">
        <v>2.0699999999999998</v>
      </c>
      <c r="D349" s="62">
        <v>52.25</v>
      </c>
      <c r="E349" s="62">
        <v>0</v>
      </c>
      <c r="F349" s="62">
        <v>0</v>
      </c>
      <c r="G349" s="207">
        <f t="shared" si="98"/>
        <v>54.32</v>
      </c>
      <c r="H349" s="207">
        <v>54.32</v>
      </c>
      <c r="I349" s="62">
        <v>51.944000000000003</v>
      </c>
      <c r="J349" s="62">
        <v>106.57</v>
      </c>
      <c r="K349" s="62">
        <v>26.26</v>
      </c>
      <c r="L349" s="62">
        <v>0</v>
      </c>
      <c r="M349" s="62">
        <v>0</v>
      </c>
      <c r="N349" s="192">
        <f>+BN_InfraMR[[#This Row],[A.03.1 -  Longitud de Vías de Explotación No Electrificadas Troncales y Ramales (vía principal) (km)]]+BN_InfraMR[[#This Row],[A.04.1 -  Longitud de Vías de Explotación Electrificadas Troncales y Ramales (vía principal) (km)]]</f>
        <v>106.57</v>
      </c>
      <c r="O349" s="207">
        <v>106.57</v>
      </c>
      <c r="P349" s="59">
        <v>15</v>
      </c>
      <c r="Q349" s="59">
        <v>7</v>
      </c>
      <c r="R349" s="59">
        <v>0</v>
      </c>
      <c r="S349" s="211">
        <f t="shared" si="85"/>
        <v>22</v>
      </c>
      <c r="T349" s="211">
        <v>22</v>
      </c>
      <c r="U349" s="59">
        <v>0</v>
      </c>
      <c r="V349" s="59">
        <v>40</v>
      </c>
      <c r="W349" s="59">
        <v>0</v>
      </c>
      <c r="X349" s="59">
        <v>3</v>
      </c>
      <c r="Y349" s="59">
        <v>0</v>
      </c>
      <c r="Z349" s="217">
        <f t="shared" si="99"/>
        <v>43</v>
      </c>
      <c r="AA349" s="59">
        <v>23</v>
      </c>
      <c r="AB349" s="59">
        <v>9</v>
      </c>
      <c r="AC349" s="59">
        <f>+BN_InfraMR[[#This Row],[Total Pasos Vehiculares a Nivel]]</f>
        <v>43</v>
      </c>
      <c r="AD349" s="217">
        <f t="shared" si="87"/>
        <v>75</v>
      </c>
      <c r="AE349" s="59">
        <v>1</v>
      </c>
      <c r="AF349" s="59">
        <v>9</v>
      </c>
      <c r="AG349" s="59">
        <v>54</v>
      </c>
      <c r="AH349" s="217">
        <f t="shared" si="100"/>
        <v>64</v>
      </c>
      <c r="AI349" s="62">
        <v>51.92</v>
      </c>
      <c r="AJ349" s="62">
        <v>2.4</v>
      </c>
      <c r="AK349" s="62">
        <v>0</v>
      </c>
      <c r="AL349" s="224">
        <f t="shared" si="101"/>
        <v>54.32</v>
      </c>
      <c r="AM349" s="59">
        <v>3</v>
      </c>
      <c r="AN349" s="59">
        <v>25</v>
      </c>
      <c r="AO349" s="59">
        <v>0</v>
      </c>
      <c r="AP349" s="230">
        <f t="shared" si="102"/>
        <v>28</v>
      </c>
      <c r="AQ349" s="59">
        <v>0</v>
      </c>
      <c r="AR349" s="59">
        <v>0</v>
      </c>
      <c r="AS349" s="59">
        <v>0</v>
      </c>
      <c r="AT349" s="230">
        <f t="shared" si="103"/>
        <v>0</v>
      </c>
      <c r="AU349" s="59">
        <v>12</v>
      </c>
      <c r="AV349" s="59">
        <v>0</v>
      </c>
      <c r="AW349" s="59">
        <v>0</v>
      </c>
      <c r="AX349" s="230">
        <f t="shared" si="104"/>
        <v>12</v>
      </c>
      <c r="AY349" s="59">
        <v>73</v>
      </c>
      <c r="AZ349" s="59">
        <v>47</v>
      </c>
      <c r="BA349" s="59">
        <v>0</v>
      </c>
      <c r="BB349" s="59">
        <v>0</v>
      </c>
      <c r="BC349" s="230">
        <f>SUM(AY349:BB349)</f>
        <v>120</v>
      </c>
      <c r="BD349" s="380">
        <v>14</v>
      </c>
      <c r="BE349" s="59">
        <v>1</v>
      </c>
      <c r="BF349" s="59">
        <v>36</v>
      </c>
      <c r="BG349" s="239">
        <v>1000</v>
      </c>
    </row>
    <row r="350" spans="1:60">
      <c r="A350" s="1">
        <v>2022</v>
      </c>
      <c r="B350" s="1" t="s">
        <v>61</v>
      </c>
      <c r="C350" s="62">
        <v>2.0699999999999998</v>
      </c>
      <c r="D350" s="62">
        <v>52.25</v>
      </c>
      <c r="E350" s="62">
        <v>0</v>
      </c>
      <c r="F350" s="62">
        <v>0</v>
      </c>
      <c r="G350" s="207">
        <f t="shared" si="98"/>
        <v>54.32</v>
      </c>
      <c r="H350" s="207">
        <v>54.32</v>
      </c>
      <c r="I350" s="62">
        <v>51.944000000000003</v>
      </c>
      <c r="J350" s="62">
        <v>106.57</v>
      </c>
      <c r="K350" s="62">
        <v>26.26</v>
      </c>
      <c r="L350" s="62">
        <v>0</v>
      </c>
      <c r="M350" s="62">
        <v>0</v>
      </c>
      <c r="N350" s="192">
        <f>+BN_InfraMR[[#This Row],[A.03.1 -  Longitud de Vías de Explotación No Electrificadas Troncales y Ramales (vía principal) (km)]]+BN_InfraMR[[#This Row],[A.04.1 -  Longitud de Vías de Explotación Electrificadas Troncales y Ramales (vía principal) (km)]]</f>
        <v>106.57</v>
      </c>
      <c r="O350" s="207">
        <v>106.57</v>
      </c>
      <c r="P350" s="59">
        <v>15</v>
      </c>
      <c r="Q350" s="59">
        <v>7</v>
      </c>
      <c r="R350" s="59">
        <v>0</v>
      </c>
      <c r="S350" s="211">
        <f t="shared" si="85"/>
        <v>22</v>
      </c>
      <c r="T350" s="211">
        <v>22</v>
      </c>
      <c r="U350" s="59">
        <v>0</v>
      </c>
      <c r="V350" s="59">
        <v>40</v>
      </c>
      <c r="W350" s="59">
        <v>0</v>
      </c>
      <c r="X350" s="59">
        <v>3</v>
      </c>
      <c r="Y350" s="59">
        <v>0</v>
      </c>
      <c r="Z350" s="217">
        <f t="shared" si="99"/>
        <v>43</v>
      </c>
      <c r="AA350" s="59">
        <v>25</v>
      </c>
      <c r="AB350" s="59">
        <v>9</v>
      </c>
      <c r="AC350" s="59">
        <f>+BN_InfraMR[[#This Row],[Total Pasos Vehiculares a Nivel]]</f>
        <v>43</v>
      </c>
      <c r="AD350" s="217">
        <f t="shared" si="87"/>
        <v>77</v>
      </c>
      <c r="AE350" s="59">
        <v>1</v>
      </c>
      <c r="AF350" s="59">
        <v>9</v>
      </c>
      <c r="AG350" s="59">
        <v>55</v>
      </c>
      <c r="AH350" s="217">
        <f t="shared" si="100"/>
        <v>65</v>
      </c>
      <c r="AI350" s="62">
        <v>51.92</v>
      </c>
      <c r="AJ350" s="62">
        <v>2.4</v>
      </c>
      <c r="AK350" s="62">
        <v>0</v>
      </c>
      <c r="AL350" s="224">
        <f t="shared" si="101"/>
        <v>54.32</v>
      </c>
      <c r="AM350" s="59">
        <v>3</v>
      </c>
      <c r="AN350" s="59">
        <v>25</v>
      </c>
      <c r="AO350" s="59">
        <v>0</v>
      </c>
      <c r="AP350" s="230">
        <f t="shared" si="102"/>
        <v>28</v>
      </c>
      <c r="AQ350" s="59">
        <v>0</v>
      </c>
      <c r="AR350" s="59">
        <v>0</v>
      </c>
      <c r="AS350" s="59">
        <v>0</v>
      </c>
      <c r="AT350" s="230">
        <f t="shared" si="103"/>
        <v>0</v>
      </c>
      <c r="AU350" s="59">
        <v>12</v>
      </c>
      <c r="AV350" s="59">
        <v>0</v>
      </c>
      <c r="AW350" s="59">
        <v>0</v>
      </c>
      <c r="AX350" s="230">
        <f t="shared" si="104"/>
        <v>12</v>
      </c>
      <c r="AY350" s="59">
        <v>73</v>
      </c>
      <c r="AZ350" s="59">
        <v>47</v>
      </c>
      <c r="BA350" s="59">
        <v>0</v>
      </c>
      <c r="BB350" s="59">
        <v>0</v>
      </c>
      <c r="BC350" s="230">
        <f>SUM(AY350:BB350)</f>
        <v>120</v>
      </c>
      <c r="BD350" s="380">
        <v>14</v>
      </c>
      <c r="BE350" s="59">
        <v>1</v>
      </c>
      <c r="BF350" s="59">
        <v>36</v>
      </c>
      <c r="BG350" s="239">
        <v>1000</v>
      </c>
      <c r="BH350" s="1"/>
    </row>
    <row r="351" spans="1:60">
      <c r="A351" s="1">
        <v>2022</v>
      </c>
      <c r="B351" s="1" t="s">
        <v>62</v>
      </c>
      <c r="C351" s="62">
        <v>2.0699999999999998</v>
      </c>
      <c r="D351" s="62">
        <v>52.25</v>
      </c>
      <c r="E351" s="62">
        <v>0</v>
      </c>
      <c r="F351" s="62">
        <v>0</v>
      </c>
      <c r="G351" s="207">
        <f t="shared" si="98"/>
        <v>54.32</v>
      </c>
      <c r="H351" s="207">
        <v>54.32</v>
      </c>
      <c r="I351" s="62">
        <v>51.944000000000003</v>
      </c>
      <c r="J351" s="62">
        <v>106.57</v>
      </c>
      <c r="K351" s="62">
        <v>26.26</v>
      </c>
      <c r="L351" s="62">
        <v>0</v>
      </c>
      <c r="M351" s="62">
        <v>0</v>
      </c>
      <c r="N351" s="192">
        <f>+BN_InfraMR[[#This Row],[A.03.1 -  Longitud de Vías de Explotación No Electrificadas Troncales y Ramales (vía principal) (km)]]+BN_InfraMR[[#This Row],[A.04.1 -  Longitud de Vías de Explotación Electrificadas Troncales y Ramales (vía principal) (km)]]</f>
        <v>106.57</v>
      </c>
      <c r="O351" s="207">
        <v>106.57</v>
      </c>
      <c r="P351" s="59">
        <v>15</v>
      </c>
      <c r="Q351" s="59">
        <v>7</v>
      </c>
      <c r="R351" s="59">
        <v>0</v>
      </c>
      <c r="S351" s="211">
        <f t="shared" si="85"/>
        <v>22</v>
      </c>
      <c r="T351" s="211">
        <v>22</v>
      </c>
      <c r="U351" s="59">
        <v>0</v>
      </c>
      <c r="V351" s="59">
        <v>40</v>
      </c>
      <c r="W351" s="59">
        <v>0</v>
      </c>
      <c r="X351" s="59">
        <v>3</v>
      </c>
      <c r="Y351" s="59">
        <v>0</v>
      </c>
      <c r="Z351" s="217">
        <f t="shared" si="99"/>
        <v>43</v>
      </c>
      <c r="AA351" s="59">
        <v>25</v>
      </c>
      <c r="AB351" s="59">
        <v>9</v>
      </c>
      <c r="AC351" s="59">
        <f>+BN_InfraMR[[#This Row],[Total Pasos Vehiculares a Nivel]]</f>
        <v>43</v>
      </c>
      <c r="AD351" s="217">
        <f t="shared" si="87"/>
        <v>77</v>
      </c>
      <c r="AE351" s="59">
        <v>1</v>
      </c>
      <c r="AF351" s="59">
        <v>9</v>
      </c>
      <c r="AG351" s="59">
        <v>55</v>
      </c>
      <c r="AH351" s="217">
        <f t="shared" si="100"/>
        <v>65</v>
      </c>
      <c r="AI351" s="62">
        <v>51.92</v>
      </c>
      <c r="AJ351" s="62">
        <v>2.4</v>
      </c>
      <c r="AK351" s="62">
        <v>0</v>
      </c>
      <c r="AL351" s="224">
        <f t="shared" si="101"/>
        <v>54.32</v>
      </c>
      <c r="AM351" s="59">
        <v>3</v>
      </c>
      <c r="AN351" s="59">
        <v>25</v>
      </c>
      <c r="AO351" s="59">
        <v>0</v>
      </c>
      <c r="AP351" s="230">
        <f t="shared" si="102"/>
        <v>28</v>
      </c>
      <c r="AQ351" s="59">
        <v>0</v>
      </c>
      <c r="AR351" s="59">
        <v>0</v>
      </c>
      <c r="AS351" s="59">
        <v>0</v>
      </c>
      <c r="AT351" s="230">
        <f t="shared" si="103"/>
        <v>0</v>
      </c>
      <c r="AU351" s="59">
        <v>12</v>
      </c>
      <c r="AV351" s="59">
        <v>0</v>
      </c>
      <c r="AW351" s="59">
        <v>0</v>
      </c>
      <c r="AX351" s="230">
        <f t="shared" si="104"/>
        <v>12</v>
      </c>
      <c r="AY351" s="59">
        <v>73</v>
      </c>
      <c r="AZ351" s="59">
        <v>47</v>
      </c>
      <c r="BA351" s="59">
        <v>0</v>
      </c>
      <c r="BB351" s="59">
        <v>0</v>
      </c>
      <c r="BC351" s="230">
        <f>SUM(AY351:BB351)</f>
        <v>120</v>
      </c>
      <c r="BD351" s="380">
        <v>14</v>
      </c>
      <c r="BE351" s="59">
        <v>1</v>
      </c>
      <c r="BF351" s="59">
        <v>36</v>
      </c>
      <c r="BG351" s="239">
        <v>1000</v>
      </c>
      <c r="BH351" s="1"/>
    </row>
    <row r="352" spans="1:60">
      <c r="A352" s="1">
        <v>2022</v>
      </c>
      <c r="B352" s="1" t="s">
        <v>63</v>
      </c>
      <c r="C352" s="62">
        <v>2.0699999999999998</v>
      </c>
      <c r="D352" s="62">
        <v>52.25</v>
      </c>
      <c r="E352" s="62">
        <v>0</v>
      </c>
      <c r="F352" s="62">
        <v>0</v>
      </c>
      <c r="G352" s="207">
        <f t="shared" si="98"/>
        <v>54.32</v>
      </c>
      <c r="H352" s="207">
        <v>54.32</v>
      </c>
      <c r="I352" s="62">
        <v>51.944000000000003</v>
      </c>
      <c r="J352" s="62">
        <v>106.57</v>
      </c>
      <c r="K352" s="62">
        <v>26.26</v>
      </c>
      <c r="L352" s="62">
        <v>0</v>
      </c>
      <c r="M352" s="62">
        <v>0</v>
      </c>
      <c r="N352" s="192">
        <f>+BN_InfraMR[[#This Row],[A.03.1 -  Longitud de Vías de Explotación No Electrificadas Troncales y Ramales (vía principal) (km)]]+BN_InfraMR[[#This Row],[A.04.1 -  Longitud de Vías de Explotación Electrificadas Troncales y Ramales (vía principal) (km)]]</f>
        <v>106.57</v>
      </c>
      <c r="O352" s="207">
        <v>106.57</v>
      </c>
      <c r="P352" s="59">
        <v>15</v>
      </c>
      <c r="Q352" s="59">
        <v>7</v>
      </c>
      <c r="R352" s="59">
        <v>0</v>
      </c>
      <c r="S352" s="211">
        <f t="shared" si="85"/>
        <v>22</v>
      </c>
      <c r="T352" s="211">
        <v>22</v>
      </c>
      <c r="U352" s="59">
        <v>0</v>
      </c>
      <c r="V352" s="59">
        <v>40</v>
      </c>
      <c r="W352" s="59">
        <v>0</v>
      </c>
      <c r="X352" s="59">
        <v>3</v>
      </c>
      <c r="Y352" s="59">
        <v>0</v>
      </c>
      <c r="Z352" s="217">
        <f t="shared" si="99"/>
        <v>43</v>
      </c>
      <c r="AA352" s="59">
        <v>25</v>
      </c>
      <c r="AB352" s="59">
        <v>9</v>
      </c>
      <c r="AC352" s="59">
        <f>+BN_InfraMR[[#This Row],[Total Pasos Vehiculares a Nivel]]</f>
        <v>43</v>
      </c>
      <c r="AD352" s="217">
        <f t="shared" si="87"/>
        <v>77</v>
      </c>
      <c r="AE352" s="59">
        <v>1</v>
      </c>
      <c r="AF352" s="59">
        <v>9</v>
      </c>
      <c r="AG352" s="59">
        <v>55</v>
      </c>
      <c r="AH352" s="217">
        <f t="shared" si="100"/>
        <v>65</v>
      </c>
      <c r="AI352" s="62">
        <v>51.92</v>
      </c>
      <c r="AJ352" s="62">
        <v>2.4</v>
      </c>
      <c r="AK352" s="62">
        <v>0</v>
      </c>
      <c r="AL352" s="224">
        <f t="shared" si="101"/>
        <v>54.32</v>
      </c>
      <c r="AM352" s="59">
        <v>3</v>
      </c>
      <c r="AN352" s="59">
        <v>25</v>
      </c>
      <c r="AO352" s="59">
        <v>0</v>
      </c>
      <c r="AP352" s="230">
        <f t="shared" si="102"/>
        <v>28</v>
      </c>
      <c r="AQ352" s="59">
        <v>0</v>
      </c>
      <c r="AR352" s="59">
        <v>0</v>
      </c>
      <c r="AS352" s="59">
        <v>0</v>
      </c>
      <c r="AT352" s="230">
        <f t="shared" si="103"/>
        <v>0</v>
      </c>
      <c r="AU352" s="59">
        <v>12</v>
      </c>
      <c r="AV352" s="59">
        <v>0</v>
      </c>
      <c r="AW352" s="59">
        <v>0</v>
      </c>
      <c r="AX352" s="230">
        <f t="shared" si="104"/>
        <v>12</v>
      </c>
      <c r="AY352" s="59">
        <v>73</v>
      </c>
      <c r="AZ352" s="59">
        <v>47</v>
      </c>
      <c r="BA352" s="59">
        <v>0</v>
      </c>
      <c r="BB352" s="59">
        <v>0</v>
      </c>
      <c r="BC352" s="230">
        <f>SUM(AY352:BB352)</f>
        <v>120</v>
      </c>
      <c r="BD352" s="380">
        <v>14</v>
      </c>
      <c r="BE352" s="59">
        <v>1</v>
      </c>
      <c r="BF352" s="59">
        <v>36</v>
      </c>
      <c r="BG352" s="239">
        <v>1000</v>
      </c>
      <c r="BH352" s="1" t="s">
        <v>618</v>
      </c>
    </row>
    <row r="353" spans="1:60">
      <c r="A353" s="1">
        <v>2022</v>
      </c>
      <c r="B353" s="1" t="s">
        <v>64</v>
      </c>
      <c r="C353" s="62">
        <v>2.0699999999999998</v>
      </c>
      <c r="D353" s="62">
        <v>52.25</v>
      </c>
      <c r="E353" s="62">
        <v>0</v>
      </c>
      <c r="F353" s="62">
        <v>0</v>
      </c>
      <c r="G353" s="207">
        <f t="shared" si="98"/>
        <v>54.32</v>
      </c>
      <c r="H353" s="207">
        <v>54.32</v>
      </c>
      <c r="I353" s="62">
        <v>51.944000000000003</v>
      </c>
      <c r="J353" s="62">
        <v>106.57</v>
      </c>
      <c r="K353" s="62">
        <v>26.26</v>
      </c>
      <c r="L353" s="62">
        <v>0</v>
      </c>
      <c r="M353" s="62">
        <v>0</v>
      </c>
      <c r="N353" s="192">
        <f>+BN_InfraMR[[#This Row],[A.03.1 -  Longitud de Vías de Explotación No Electrificadas Troncales y Ramales (vía principal) (km)]]+BN_InfraMR[[#This Row],[A.04.1 -  Longitud de Vías de Explotación Electrificadas Troncales y Ramales (vía principal) (km)]]</f>
        <v>106.57</v>
      </c>
      <c r="O353" s="207">
        <v>106.57</v>
      </c>
      <c r="P353" s="59">
        <v>15</v>
      </c>
      <c r="Q353" s="59">
        <v>7</v>
      </c>
      <c r="R353" s="59">
        <v>0</v>
      </c>
      <c r="S353" s="211">
        <f t="shared" si="85"/>
        <v>22</v>
      </c>
      <c r="T353" s="211">
        <v>22</v>
      </c>
      <c r="U353" s="59">
        <v>0</v>
      </c>
      <c r="V353" s="59">
        <v>40</v>
      </c>
      <c r="W353" s="59">
        <v>0</v>
      </c>
      <c r="X353" s="59">
        <v>3</v>
      </c>
      <c r="Y353" s="59">
        <v>0</v>
      </c>
      <c r="Z353" s="217">
        <f t="shared" si="99"/>
        <v>43</v>
      </c>
      <c r="AA353" s="59">
        <v>25</v>
      </c>
      <c r="AB353" s="59">
        <v>9</v>
      </c>
      <c r="AC353" s="59">
        <f>+BN_InfraMR[[#This Row],[Total Pasos Vehiculares a Nivel]]</f>
        <v>43</v>
      </c>
      <c r="AD353" s="217">
        <f t="shared" si="87"/>
        <v>77</v>
      </c>
      <c r="AE353" s="59">
        <v>1</v>
      </c>
      <c r="AF353" s="59">
        <v>9</v>
      </c>
      <c r="AG353" s="59">
        <v>55</v>
      </c>
      <c r="AH353" s="217">
        <f t="shared" si="100"/>
        <v>65</v>
      </c>
      <c r="AI353" s="62">
        <v>51.92</v>
      </c>
      <c r="AJ353" s="62">
        <v>2.4</v>
      </c>
      <c r="AK353" s="62">
        <v>0</v>
      </c>
      <c r="AL353" s="224">
        <f t="shared" si="101"/>
        <v>54.32</v>
      </c>
      <c r="AM353" s="59">
        <v>3</v>
      </c>
      <c r="AN353" s="59">
        <v>25</v>
      </c>
      <c r="AO353" s="59">
        <v>0</v>
      </c>
      <c r="AP353" s="230">
        <f t="shared" si="102"/>
        <v>28</v>
      </c>
      <c r="AQ353" s="59">
        <v>0</v>
      </c>
      <c r="AR353" s="59">
        <v>0</v>
      </c>
      <c r="AS353" s="59">
        <v>0</v>
      </c>
      <c r="AT353" s="230">
        <f t="shared" si="103"/>
        <v>0</v>
      </c>
      <c r="AU353" s="59">
        <v>12</v>
      </c>
      <c r="AV353" s="59">
        <v>0</v>
      </c>
      <c r="AW353" s="59">
        <v>0</v>
      </c>
      <c r="AX353" s="230">
        <f t="shared" si="104"/>
        <v>12</v>
      </c>
      <c r="AY353" s="59">
        <v>73</v>
      </c>
      <c r="AZ353" s="59">
        <v>47</v>
      </c>
      <c r="BA353" s="59">
        <v>0</v>
      </c>
      <c r="BB353" s="59">
        <v>0</v>
      </c>
      <c r="BC353" s="230">
        <f>SUM(AY353:BB353)</f>
        <v>120</v>
      </c>
      <c r="BD353" s="380">
        <v>14</v>
      </c>
      <c r="BE353" s="59">
        <v>1</v>
      </c>
      <c r="BF353" s="59">
        <v>36</v>
      </c>
      <c r="BG353" s="239">
        <v>1000</v>
      </c>
      <c r="BH353" s="1" t="s">
        <v>619</v>
      </c>
    </row>
    <row r="354" spans="1:60">
      <c r="A354" s="1">
        <v>2022</v>
      </c>
      <c r="B354" s="1" t="s">
        <v>65</v>
      </c>
      <c r="C354" s="62">
        <v>2.0699999999999998</v>
      </c>
      <c r="D354" s="62">
        <v>52.25</v>
      </c>
      <c r="E354" s="62">
        <v>0</v>
      </c>
      <c r="F354" s="62">
        <v>0</v>
      </c>
      <c r="G354" s="207">
        <f t="shared" ref="G354:G364" si="105">SUM(C354:F354)</f>
        <v>54.32</v>
      </c>
      <c r="H354" s="207">
        <v>54.32</v>
      </c>
      <c r="I354" s="62">
        <v>51.944000000000003</v>
      </c>
      <c r="J354" s="62">
        <v>106.57</v>
      </c>
      <c r="K354" s="62">
        <v>26.26</v>
      </c>
      <c r="L354" s="62">
        <v>0</v>
      </c>
      <c r="M354" s="62">
        <v>0</v>
      </c>
      <c r="N354" s="192">
        <f>+BN_InfraMR[[#This Row],[A.03.1 -  Longitud de Vías de Explotación No Electrificadas Troncales y Ramales (vía principal) (km)]]+BN_InfraMR[[#This Row],[A.04.1 -  Longitud de Vías de Explotación Electrificadas Troncales y Ramales (vía principal) (km)]]</f>
        <v>106.57</v>
      </c>
      <c r="O354" s="207">
        <v>106.57</v>
      </c>
      <c r="P354" s="59">
        <v>15</v>
      </c>
      <c r="Q354" s="59">
        <v>7</v>
      </c>
      <c r="R354" s="59">
        <v>0</v>
      </c>
      <c r="S354" s="211">
        <f t="shared" si="85"/>
        <v>22</v>
      </c>
      <c r="T354" s="211">
        <v>22</v>
      </c>
      <c r="U354" s="59">
        <v>0</v>
      </c>
      <c r="V354" s="59">
        <v>40</v>
      </c>
      <c r="W354" s="59">
        <v>0</v>
      </c>
      <c r="X354" s="59">
        <v>3</v>
      </c>
      <c r="Y354" s="59">
        <v>0</v>
      </c>
      <c r="Z354" s="217">
        <f t="shared" ref="Z354:Z364" si="106">SUM(U354:Y354)</f>
        <v>43</v>
      </c>
      <c r="AA354" s="59">
        <v>25</v>
      </c>
      <c r="AB354" s="59">
        <v>9</v>
      </c>
      <c r="AC354" s="59">
        <f>+BN_InfraMR[[#This Row],[Total Pasos Vehiculares a Nivel]]</f>
        <v>43</v>
      </c>
      <c r="AD354" s="217">
        <f t="shared" si="87"/>
        <v>77</v>
      </c>
      <c r="AE354" s="59">
        <v>1</v>
      </c>
      <c r="AF354" s="59">
        <v>9</v>
      </c>
      <c r="AG354" s="59">
        <v>55</v>
      </c>
      <c r="AH354" s="217">
        <f t="shared" ref="AH354:AH364" si="107">SUM(AE354:AG354)</f>
        <v>65</v>
      </c>
      <c r="AI354" s="62">
        <v>51.92</v>
      </c>
      <c r="AJ354" s="62">
        <v>2.4</v>
      </c>
      <c r="AK354" s="62">
        <v>0</v>
      </c>
      <c r="AL354" s="224">
        <f t="shared" ref="AL354:AL364" si="108">SUM(AI354:AK354)</f>
        <v>54.32</v>
      </c>
      <c r="AM354" s="59">
        <v>3</v>
      </c>
      <c r="AN354" s="59">
        <v>25</v>
      </c>
      <c r="AO354" s="59">
        <v>0</v>
      </c>
      <c r="AP354" s="230">
        <f t="shared" ref="AP354:AP364" si="109">SUM(AM354:AO354)</f>
        <v>28</v>
      </c>
      <c r="AQ354" s="59">
        <v>0</v>
      </c>
      <c r="AR354" s="59">
        <v>0</v>
      </c>
      <c r="AS354" s="59">
        <v>0</v>
      </c>
      <c r="AT354" s="230">
        <f t="shared" ref="AT354:AT364" si="110">SUM(AQ354:AS354)</f>
        <v>0</v>
      </c>
      <c r="AU354" s="59">
        <v>12</v>
      </c>
      <c r="AV354" s="59">
        <v>0</v>
      </c>
      <c r="AW354" s="59">
        <v>0</v>
      </c>
      <c r="AX354" s="230">
        <f t="shared" ref="AX354:AX364" si="111">SUM(AU354:AW354)</f>
        <v>12</v>
      </c>
      <c r="AY354" s="59">
        <v>73</v>
      </c>
      <c r="AZ354" s="59">
        <v>47</v>
      </c>
      <c r="BA354" s="59">
        <v>0</v>
      </c>
      <c r="BB354" s="59">
        <v>0</v>
      </c>
      <c r="BC354" s="230">
        <f>SUM(AY354:BB354)</f>
        <v>120</v>
      </c>
      <c r="BD354" s="380">
        <v>14</v>
      </c>
      <c r="BE354" s="59">
        <v>1</v>
      </c>
      <c r="BF354" s="59">
        <v>36</v>
      </c>
      <c r="BG354" s="239">
        <v>1000</v>
      </c>
      <c r="BH354" s="163"/>
    </row>
    <row r="355" spans="1:60">
      <c r="A355" s="1">
        <v>2022</v>
      </c>
      <c r="B355" s="1" t="s">
        <v>66</v>
      </c>
      <c r="C355" s="62">
        <v>2.0699999999999998</v>
      </c>
      <c r="D355" s="62">
        <v>52.25</v>
      </c>
      <c r="E355" s="62">
        <v>0</v>
      </c>
      <c r="F355" s="62">
        <v>0</v>
      </c>
      <c r="G355" s="207">
        <f t="shared" si="105"/>
        <v>54.32</v>
      </c>
      <c r="H355" s="207">
        <v>54.32</v>
      </c>
      <c r="I355" s="62">
        <v>51.944000000000003</v>
      </c>
      <c r="J355" s="62">
        <v>106.57</v>
      </c>
      <c r="K355" s="62">
        <v>26.26</v>
      </c>
      <c r="L355" s="62">
        <v>0</v>
      </c>
      <c r="M355" s="62">
        <v>0</v>
      </c>
      <c r="N355" s="192">
        <f>+BN_InfraMR[[#This Row],[A.03.1 -  Longitud de Vías de Explotación No Electrificadas Troncales y Ramales (vía principal) (km)]]+BN_InfraMR[[#This Row],[A.04.1 -  Longitud de Vías de Explotación Electrificadas Troncales y Ramales (vía principal) (km)]]</f>
        <v>106.57</v>
      </c>
      <c r="O355" s="207">
        <v>106.57</v>
      </c>
      <c r="P355" s="59">
        <v>15</v>
      </c>
      <c r="Q355" s="59">
        <v>7</v>
      </c>
      <c r="R355" s="59">
        <v>0</v>
      </c>
      <c r="S355" s="211">
        <f t="shared" si="85"/>
        <v>22</v>
      </c>
      <c r="T355" s="211">
        <v>22</v>
      </c>
      <c r="U355" s="59">
        <v>0</v>
      </c>
      <c r="V355" s="59">
        <v>40</v>
      </c>
      <c r="W355" s="59">
        <v>0</v>
      </c>
      <c r="X355" s="59">
        <v>3</v>
      </c>
      <c r="Y355" s="59">
        <v>0</v>
      </c>
      <c r="Z355" s="217">
        <f t="shared" si="106"/>
        <v>43</v>
      </c>
      <c r="AA355" s="59">
        <v>25</v>
      </c>
      <c r="AB355" s="59">
        <v>9</v>
      </c>
      <c r="AC355" s="59">
        <f>+BN_InfraMR[[#This Row],[Total Pasos Vehiculares a Nivel]]</f>
        <v>43</v>
      </c>
      <c r="AD355" s="217">
        <f t="shared" si="87"/>
        <v>77</v>
      </c>
      <c r="AE355" s="59">
        <v>1</v>
      </c>
      <c r="AF355" s="59">
        <v>9</v>
      </c>
      <c r="AG355" s="59">
        <v>55</v>
      </c>
      <c r="AH355" s="217">
        <f t="shared" si="107"/>
        <v>65</v>
      </c>
      <c r="AI355" s="62">
        <v>51.92</v>
      </c>
      <c r="AJ355" s="62">
        <v>2.4</v>
      </c>
      <c r="AK355" s="62">
        <v>0</v>
      </c>
      <c r="AL355" s="224">
        <f t="shared" si="108"/>
        <v>54.32</v>
      </c>
      <c r="AM355" s="59">
        <v>3</v>
      </c>
      <c r="AN355" s="59">
        <v>25</v>
      </c>
      <c r="AO355" s="59">
        <v>0</v>
      </c>
      <c r="AP355" s="230">
        <f t="shared" si="109"/>
        <v>28</v>
      </c>
      <c r="AQ355" s="59">
        <v>0</v>
      </c>
      <c r="AR355" s="59">
        <v>0</v>
      </c>
      <c r="AS355" s="59">
        <v>0</v>
      </c>
      <c r="AT355" s="230">
        <f t="shared" si="110"/>
        <v>0</v>
      </c>
      <c r="AU355" s="59">
        <v>12</v>
      </c>
      <c r="AV355" s="59">
        <v>0</v>
      </c>
      <c r="AW355" s="59">
        <v>0</v>
      </c>
      <c r="AX355" s="230">
        <f t="shared" si="111"/>
        <v>12</v>
      </c>
      <c r="AY355" s="59">
        <v>73</v>
      </c>
      <c r="AZ355" s="59">
        <v>47</v>
      </c>
      <c r="BA355" s="59">
        <v>0</v>
      </c>
      <c r="BB355" s="59">
        <v>0</v>
      </c>
      <c r="BC355" s="230">
        <f>SUM(AY355:BB355)</f>
        <v>120</v>
      </c>
      <c r="BD355" s="380">
        <v>14</v>
      </c>
      <c r="BE355" s="59">
        <v>1</v>
      </c>
      <c r="BF355" s="59">
        <v>36</v>
      </c>
      <c r="BG355" s="239">
        <v>1000</v>
      </c>
      <c r="BH355" s="163"/>
    </row>
    <row r="356" spans="1:60">
      <c r="A356" s="1">
        <v>2022</v>
      </c>
      <c r="B356" s="1" t="s">
        <v>67</v>
      </c>
      <c r="C356" s="62">
        <v>2.0699999999999998</v>
      </c>
      <c r="D356" s="62">
        <v>52.25</v>
      </c>
      <c r="E356" s="62">
        <v>0</v>
      </c>
      <c r="F356" s="62">
        <v>0</v>
      </c>
      <c r="G356" s="207">
        <f t="shared" si="105"/>
        <v>54.32</v>
      </c>
      <c r="H356" s="207">
        <v>54.32</v>
      </c>
      <c r="I356" s="62">
        <v>51.944000000000003</v>
      </c>
      <c r="J356" s="62">
        <v>106.57</v>
      </c>
      <c r="K356" s="62">
        <v>26.26</v>
      </c>
      <c r="L356" s="62">
        <v>0</v>
      </c>
      <c r="M356" s="62">
        <v>0</v>
      </c>
      <c r="N356" s="192">
        <f>+BN_InfraMR[[#This Row],[A.03.1 -  Longitud de Vías de Explotación No Electrificadas Troncales y Ramales (vía principal) (km)]]+BN_InfraMR[[#This Row],[A.04.1 -  Longitud de Vías de Explotación Electrificadas Troncales y Ramales (vía principal) (km)]]</f>
        <v>106.57</v>
      </c>
      <c r="O356" s="207">
        <v>106.57</v>
      </c>
      <c r="P356" s="59">
        <v>15</v>
      </c>
      <c r="Q356" s="59">
        <v>7</v>
      </c>
      <c r="R356" s="59">
        <v>0</v>
      </c>
      <c r="S356" s="211">
        <f t="shared" si="85"/>
        <v>22</v>
      </c>
      <c r="T356" s="211">
        <v>22</v>
      </c>
      <c r="U356" s="59">
        <v>0</v>
      </c>
      <c r="V356" s="59">
        <v>40</v>
      </c>
      <c r="W356" s="59">
        <v>0</v>
      </c>
      <c r="X356" s="59">
        <v>3</v>
      </c>
      <c r="Y356" s="59">
        <v>0</v>
      </c>
      <c r="Z356" s="217">
        <f t="shared" si="106"/>
        <v>43</v>
      </c>
      <c r="AA356" s="59">
        <v>25</v>
      </c>
      <c r="AB356" s="59">
        <v>9</v>
      </c>
      <c r="AC356" s="59">
        <f>+BN_InfraMR[[#This Row],[Total Pasos Vehiculares a Nivel]]</f>
        <v>43</v>
      </c>
      <c r="AD356" s="217">
        <f t="shared" si="87"/>
        <v>77</v>
      </c>
      <c r="AE356" s="59">
        <v>1</v>
      </c>
      <c r="AF356" s="59">
        <v>9</v>
      </c>
      <c r="AG356" s="59">
        <v>55</v>
      </c>
      <c r="AH356" s="217">
        <f t="shared" si="107"/>
        <v>65</v>
      </c>
      <c r="AI356" s="62">
        <v>51.92</v>
      </c>
      <c r="AJ356" s="62">
        <v>2.4</v>
      </c>
      <c r="AK356" s="62">
        <v>0</v>
      </c>
      <c r="AL356" s="224">
        <f t="shared" si="108"/>
        <v>54.32</v>
      </c>
      <c r="AM356" s="59">
        <v>3</v>
      </c>
      <c r="AN356" s="59">
        <v>25</v>
      </c>
      <c r="AO356" s="59">
        <v>0</v>
      </c>
      <c r="AP356" s="230">
        <f t="shared" si="109"/>
        <v>28</v>
      </c>
      <c r="AQ356" s="59">
        <v>0</v>
      </c>
      <c r="AR356" s="59">
        <v>0</v>
      </c>
      <c r="AS356" s="59">
        <v>0</v>
      </c>
      <c r="AT356" s="230">
        <f t="shared" si="110"/>
        <v>0</v>
      </c>
      <c r="AU356" s="59">
        <v>12</v>
      </c>
      <c r="AV356" s="59">
        <v>0</v>
      </c>
      <c r="AW356" s="59">
        <v>0</v>
      </c>
      <c r="AX356" s="230">
        <f t="shared" si="111"/>
        <v>12</v>
      </c>
      <c r="AY356" s="59">
        <v>73</v>
      </c>
      <c r="AZ356" s="59">
        <v>47</v>
      </c>
      <c r="BA356" s="59">
        <v>0</v>
      </c>
      <c r="BB356" s="59">
        <v>0</v>
      </c>
      <c r="BC356" s="230">
        <f>SUM(AY356:BB356)</f>
        <v>120</v>
      </c>
      <c r="BD356" s="380">
        <v>14</v>
      </c>
      <c r="BE356" s="59">
        <v>1</v>
      </c>
      <c r="BF356" s="59">
        <v>36</v>
      </c>
      <c r="BG356" s="239">
        <v>1000</v>
      </c>
      <c r="BH356" s="1" t="s">
        <v>620</v>
      </c>
    </row>
    <row r="357" spans="1:60">
      <c r="A357" s="1">
        <v>2022</v>
      </c>
      <c r="B357" s="1" t="s">
        <v>68</v>
      </c>
      <c r="C357" s="62">
        <v>2.0699999999999998</v>
      </c>
      <c r="D357" s="62">
        <v>52.25</v>
      </c>
      <c r="E357" s="62">
        <v>0</v>
      </c>
      <c r="F357" s="62">
        <v>0</v>
      </c>
      <c r="G357" s="207">
        <f t="shared" si="105"/>
        <v>54.32</v>
      </c>
      <c r="H357" s="207">
        <v>54.32</v>
      </c>
      <c r="I357" s="62">
        <v>51.944000000000003</v>
      </c>
      <c r="J357" s="62">
        <v>106.57</v>
      </c>
      <c r="K357" s="62">
        <v>26.26</v>
      </c>
      <c r="L357" s="62">
        <v>0</v>
      </c>
      <c r="M357" s="62">
        <v>0</v>
      </c>
      <c r="N357" s="192">
        <f>+BN_InfraMR[[#This Row],[A.03.1 -  Longitud de Vías de Explotación No Electrificadas Troncales y Ramales (vía principal) (km)]]+BN_InfraMR[[#This Row],[A.04.1 -  Longitud de Vías de Explotación Electrificadas Troncales y Ramales (vía principal) (km)]]</f>
        <v>106.57</v>
      </c>
      <c r="O357" s="207">
        <v>106.57</v>
      </c>
      <c r="P357" s="59">
        <v>15</v>
      </c>
      <c r="Q357" s="59">
        <v>7</v>
      </c>
      <c r="R357" s="59">
        <v>0</v>
      </c>
      <c r="S357" s="211">
        <f t="shared" si="85"/>
        <v>22</v>
      </c>
      <c r="T357" s="211">
        <v>22</v>
      </c>
      <c r="U357" s="59">
        <v>0</v>
      </c>
      <c r="V357" s="59">
        <v>40</v>
      </c>
      <c r="W357" s="59">
        <v>0</v>
      </c>
      <c r="X357" s="59">
        <v>3</v>
      </c>
      <c r="Y357" s="59">
        <v>0</v>
      </c>
      <c r="Z357" s="217">
        <f t="shared" si="106"/>
        <v>43</v>
      </c>
      <c r="AA357" s="59">
        <v>25</v>
      </c>
      <c r="AB357" s="59">
        <v>9</v>
      </c>
      <c r="AC357" s="59">
        <f>+BN_InfraMR[[#This Row],[Total Pasos Vehiculares a Nivel]]</f>
        <v>43</v>
      </c>
      <c r="AD357" s="217">
        <f t="shared" si="87"/>
        <v>77</v>
      </c>
      <c r="AE357" s="59">
        <v>1</v>
      </c>
      <c r="AF357" s="59">
        <v>9</v>
      </c>
      <c r="AG357" s="59">
        <v>55</v>
      </c>
      <c r="AH357" s="217">
        <f t="shared" si="107"/>
        <v>65</v>
      </c>
      <c r="AI357" s="62">
        <v>51.92</v>
      </c>
      <c r="AJ357" s="62">
        <v>2.4</v>
      </c>
      <c r="AK357" s="62">
        <v>0</v>
      </c>
      <c r="AL357" s="224">
        <f t="shared" si="108"/>
        <v>54.32</v>
      </c>
      <c r="AM357" s="59">
        <v>3</v>
      </c>
      <c r="AN357" s="59">
        <v>25</v>
      </c>
      <c r="AO357" s="59">
        <v>0</v>
      </c>
      <c r="AP357" s="230">
        <f t="shared" si="109"/>
        <v>28</v>
      </c>
      <c r="AQ357" s="59">
        <v>0</v>
      </c>
      <c r="AR357" s="59">
        <v>0</v>
      </c>
      <c r="AS357" s="59">
        <v>0</v>
      </c>
      <c r="AT357" s="230">
        <f t="shared" si="110"/>
        <v>0</v>
      </c>
      <c r="AU357" s="59">
        <v>12</v>
      </c>
      <c r="AV357" s="59">
        <v>0</v>
      </c>
      <c r="AW357" s="59">
        <v>0</v>
      </c>
      <c r="AX357" s="230">
        <f t="shared" si="111"/>
        <v>12</v>
      </c>
      <c r="AY357" s="59">
        <v>73</v>
      </c>
      <c r="AZ357" s="59">
        <v>47</v>
      </c>
      <c r="BA357" s="59">
        <v>0</v>
      </c>
      <c r="BB357" s="59">
        <v>0</v>
      </c>
      <c r="BC357" s="230">
        <f>SUM(AY357:BB357)</f>
        <v>120</v>
      </c>
      <c r="BD357" s="380">
        <v>14</v>
      </c>
      <c r="BE357" s="59">
        <v>1</v>
      </c>
      <c r="BF357" s="59">
        <v>36</v>
      </c>
      <c r="BG357" s="239">
        <v>1000</v>
      </c>
      <c r="BH357" s="163"/>
    </row>
    <row r="358" spans="1:60">
      <c r="A358" s="1">
        <v>2022</v>
      </c>
      <c r="B358" s="1" t="s">
        <v>69</v>
      </c>
      <c r="C358" s="62">
        <v>2.0699999999999998</v>
      </c>
      <c r="D358" s="62">
        <v>52.25</v>
      </c>
      <c r="E358" s="62">
        <v>0</v>
      </c>
      <c r="F358" s="62">
        <v>0</v>
      </c>
      <c r="G358" s="207">
        <f t="shared" si="105"/>
        <v>54.32</v>
      </c>
      <c r="H358" s="207">
        <v>54.32</v>
      </c>
      <c r="I358" s="62">
        <v>51.944000000000003</v>
      </c>
      <c r="J358" s="62">
        <v>106.57</v>
      </c>
      <c r="K358" s="62">
        <v>26.26</v>
      </c>
      <c r="L358" s="62">
        <v>0</v>
      </c>
      <c r="M358" s="62">
        <v>0</v>
      </c>
      <c r="N358" s="192">
        <f>+BN_InfraMR[[#This Row],[A.03.1 -  Longitud de Vías de Explotación No Electrificadas Troncales y Ramales (vía principal) (km)]]+BN_InfraMR[[#This Row],[A.04.1 -  Longitud de Vías de Explotación Electrificadas Troncales y Ramales (vía principal) (km)]]</f>
        <v>106.57</v>
      </c>
      <c r="O358" s="207">
        <v>106.57</v>
      </c>
      <c r="P358" s="59">
        <v>15</v>
      </c>
      <c r="Q358" s="59">
        <v>7</v>
      </c>
      <c r="R358" s="59">
        <v>0</v>
      </c>
      <c r="S358" s="211">
        <f t="shared" si="85"/>
        <v>22</v>
      </c>
      <c r="T358" s="211">
        <v>22</v>
      </c>
      <c r="U358" s="59">
        <v>0</v>
      </c>
      <c r="V358" s="59">
        <v>40</v>
      </c>
      <c r="W358" s="59">
        <v>0</v>
      </c>
      <c r="X358" s="59">
        <v>3</v>
      </c>
      <c r="Y358" s="59">
        <v>0</v>
      </c>
      <c r="Z358" s="217">
        <f t="shared" si="106"/>
        <v>43</v>
      </c>
      <c r="AA358" s="59">
        <v>25</v>
      </c>
      <c r="AB358" s="59">
        <v>9</v>
      </c>
      <c r="AC358" s="59">
        <f>+BN_InfraMR[[#This Row],[Total Pasos Vehiculares a Nivel]]</f>
        <v>43</v>
      </c>
      <c r="AD358" s="217">
        <f t="shared" si="87"/>
        <v>77</v>
      </c>
      <c r="AE358" s="59">
        <v>1</v>
      </c>
      <c r="AF358" s="59">
        <v>9</v>
      </c>
      <c r="AG358" s="59">
        <v>55</v>
      </c>
      <c r="AH358" s="217">
        <f t="shared" si="107"/>
        <v>65</v>
      </c>
      <c r="AI358" s="62">
        <v>51.92</v>
      </c>
      <c r="AJ358" s="62">
        <v>2.4</v>
      </c>
      <c r="AK358" s="62">
        <v>0</v>
      </c>
      <c r="AL358" s="224">
        <f t="shared" si="108"/>
        <v>54.32</v>
      </c>
      <c r="AM358" s="59">
        <v>3</v>
      </c>
      <c r="AN358" s="59">
        <v>25</v>
      </c>
      <c r="AO358" s="59">
        <v>0</v>
      </c>
      <c r="AP358" s="230">
        <f t="shared" si="109"/>
        <v>28</v>
      </c>
      <c r="AQ358" s="59">
        <v>0</v>
      </c>
      <c r="AR358" s="59">
        <v>0</v>
      </c>
      <c r="AS358" s="59">
        <v>0</v>
      </c>
      <c r="AT358" s="230">
        <f t="shared" si="110"/>
        <v>0</v>
      </c>
      <c r="AU358" s="59">
        <v>12</v>
      </c>
      <c r="AV358" s="59">
        <v>0</v>
      </c>
      <c r="AW358" s="59">
        <v>0</v>
      </c>
      <c r="AX358" s="230">
        <f t="shared" si="111"/>
        <v>12</v>
      </c>
      <c r="AY358" s="59">
        <v>73</v>
      </c>
      <c r="AZ358" s="59">
        <v>47</v>
      </c>
      <c r="BA358" s="59">
        <v>0</v>
      </c>
      <c r="BB358" s="59">
        <v>0</v>
      </c>
      <c r="BC358" s="230">
        <f>SUM(AY358:BB358)</f>
        <v>120</v>
      </c>
      <c r="BD358" s="380">
        <v>14</v>
      </c>
      <c r="BE358" s="59">
        <v>1</v>
      </c>
      <c r="BF358" s="59">
        <v>36</v>
      </c>
      <c r="BG358" s="239">
        <v>1000</v>
      </c>
      <c r="BH358" s="163"/>
    </row>
    <row r="359" spans="1:60">
      <c r="A359" s="1">
        <v>2022</v>
      </c>
      <c r="B359" s="1" t="s">
        <v>70</v>
      </c>
      <c r="C359" s="62">
        <v>2.0699999999999998</v>
      </c>
      <c r="D359" s="62">
        <v>52.25</v>
      </c>
      <c r="E359" s="62">
        <v>0</v>
      </c>
      <c r="F359" s="62">
        <v>0</v>
      </c>
      <c r="G359" s="207">
        <f t="shared" si="105"/>
        <v>54.32</v>
      </c>
      <c r="H359" s="207">
        <v>54.32</v>
      </c>
      <c r="I359" s="62">
        <v>51.944000000000003</v>
      </c>
      <c r="J359" s="62">
        <v>106.57</v>
      </c>
      <c r="K359" s="62">
        <v>26.26</v>
      </c>
      <c r="L359" s="62">
        <v>0</v>
      </c>
      <c r="M359" s="62">
        <v>0</v>
      </c>
      <c r="N359" s="192">
        <f>+BN_InfraMR[[#This Row],[A.03.1 -  Longitud de Vías de Explotación No Electrificadas Troncales y Ramales (vía principal) (km)]]+BN_InfraMR[[#This Row],[A.04.1 -  Longitud de Vías de Explotación Electrificadas Troncales y Ramales (vía principal) (km)]]</f>
        <v>106.57</v>
      </c>
      <c r="O359" s="207">
        <v>106.57</v>
      </c>
      <c r="P359" s="59">
        <v>15</v>
      </c>
      <c r="Q359" s="59">
        <v>7</v>
      </c>
      <c r="R359" s="59">
        <v>0</v>
      </c>
      <c r="S359" s="211">
        <f t="shared" si="85"/>
        <v>22</v>
      </c>
      <c r="T359" s="211">
        <v>22</v>
      </c>
      <c r="U359" s="59">
        <v>0</v>
      </c>
      <c r="V359" s="59">
        <v>40</v>
      </c>
      <c r="W359" s="59">
        <v>0</v>
      </c>
      <c r="X359" s="59">
        <v>3</v>
      </c>
      <c r="Y359" s="59">
        <v>0</v>
      </c>
      <c r="Z359" s="217">
        <f t="shared" si="106"/>
        <v>43</v>
      </c>
      <c r="AA359" s="59">
        <v>25</v>
      </c>
      <c r="AB359" s="59">
        <v>9</v>
      </c>
      <c r="AC359" s="59">
        <f>+BN_InfraMR[[#This Row],[Total Pasos Vehiculares a Nivel]]</f>
        <v>43</v>
      </c>
      <c r="AD359" s="217">
        <f t="shared" si="87"/>
        <v>77</v>
      </c>
      <c r="AE359" s="59">
        <v>1</v>
      </c>
      <c r="AF359" s="59">
        <v>9</v>
      </c>
      <c r="AG359" s="59">
        <v>55</v>
      </c>
      <c r="AH359" s="217">
        <f t="shared" si="107"/>
        <v>65</v>
      </c>
      <c r="AI359" s="62">
        <v>51.92</v>
      </c>
      <c r="AJ359" s="62">
        <v>2.4</v>
      </c>
      <c r="AK359" s="62">
        <v>0</v>
      </c>
      <c r="AL359" s="224">
        <f t="shared" si="108"/>
        <v>54.32</v>
      </c>
      <c r="AM359" s="59">
        <v>3</v>
      </c>
      <c r="AN359" s="59">
        <v>25</v>
      </c>
      <c r="AO359" s="59">
        <v>0</v>
      </c>
      <c r="AP359" s="230">
        <f t="shared" si="109"/>
        <v>28</v>
      </c>
      <c r="AQ359" s="59">
        <v>0</v>
      </c>
      <c r="AR359" s="59">
        <v>0</v>
      </c>
      <c r="AS359" s="59">
        <v>0</v>
      </c>
      <c r="AT359" s="230">
        <f t="shared" si="110"/>
        <v>0</v>
      </c>
      <c r="AU359" s="59">
        <v>12</v>
      </c>
      <c r="AV359" s="59">
        <v>0</v>
      </c>
      <c r="AW359" s="59">
        <v>0</v>
      </c>
      <c r="AX359" s="230">
        <f t="shared" si="111"/>
        <v>12</v>
      </c>
      <c r="AY359" s="59">
        <v>73</v>
      </c>
      <c r="AZ359" s="59">
        <v>47</v>
      </c>
      <c r="BA359" s="59">
        <v>0</v>
      </c>
      <c r="BB359" s="59">
        <v>0</v>
      </c>
      <c r="BC359" s="230">
        <f>SUM(AY359:BB359)</f>
        <v>120</v>
      </c>
      <c r="BD359" s="380">
        <v>14</v>
      </c>
      <c r="BE359" s="59">
        <v>1</v>
      </c>
      <c r="BF359" s="59">
        <v>36</v>
      </c>
      <c r="BG359" s="239">
        <v>1000</v>
      </c>
      <c r="BH359" s="1"/>
    </row>
    <row r="360" spans="1:60">
      <c r="A360" s="1">
        <v>2022</v>
      </c>
      <c r="B360" s="1" t="s">
        <v>71</v>
      </c>
      <c r="C360" s="62">
        <v>2.0699999999999998</v>
      </c>
      <c r="D360" s="62">
        <v>52.25</v>
      </c>
      <c r="E360" s="62">
        <v>0</v>
      </c>
      <c r="F360" s="62">
        <v>0</v>
      </c>
      <c r="G360" s="207">
        <f t="shared" si="105"/>
        <v>54.32</v>
      </c>
      <c r="H360" s="207">
        <v>54.32</v>
      </c>
      <c r="I360" s="62">
        <v>51.944000000000003</v>
      </c>
      <c r="J360" s="62">
        <v>106.57</v>
      </c>
      <c r="K360" s="62">
        <v>26.26</v>
      </c>
      <c r="L360" s="62">
        <v>0</v>
      </c>
      <c r="M360" s="62">
        <v>0</v>
      </c>
      <c r="N360" s="192">
        <f>+BN_InfraMR[[#This Row],[A.03.1 -  Longitud de Vías de Explotación No Electrificadas Troncales y Ramales (vía principal) (km)]]+BN_InfraMR[[#This Row],[A.04.1 -  Longitud de Vías de Explotación Electrificadas Troncales y Ramales (vía principal) (km)]]</f>
        <v>106.57</v>
      </c>
      <c r="O360" s="207">
        <v>106.57</v>
      </c>
      <c r="P360" s="59">
        <v>15</v>
      </c>
      <c r="Q360" s="59">
        <v>7</v>
      </c>
      <c r="R360" s="59">
        <v>0</v>
      </c>
      <c r="S360" s="211">
        <f t="shared" si="85"/>
        <v>22</v>
      </c>
      <c r="T360" s="211">
        <v>22</v>
      </c>
      <c r="U360" s="59">
        <v>0</v>
      </c>
      <c r="V360" s="59">
        <v>40</v>
      </c>
      <c r="W360" s="59">
        <v>0</v>
      </c>
      <c r="X360" s="59">
        <v>3</v>
      </c>
      <c r="Y360" s="59">
        <v>0</v>
      </c>
      <c r="Z360" s="217">
        <f t="shared" si="106"/>
        <v>43</v>
      </c>
      <c r="AA360" s="59">
        <v>25</v>
      </c>
      <c r="AB360" s="59">
        <v>9</v>
      </c>
      <c r="AC360" s="59">
        <f>+BN_InfraMR[[#This Row],[Total Pasos Vehiculares a Nivel]]</f>
        <v>43</v>
      </c>
      <c r="AD360" s="217">
        <f t="shared" si="87"/>
        <v>77</v>
      </c>
      <c r="AE360" s="59">
        <v>1</v>
      </c>
      <c r="AF360" s="59">
        <v>9</v>
      </c>
      <c r="AG360" s="59">
        <v>55</v>
      </c>
      <c r="AH360" s="217">
        <f t="shared" si="107"/>
        <v>65</v>
      </c>
      <c r="AI360" s="62">
        <v>51.92</v>
      </c>
      <c r="AJ360" s="62">
        <v>2.4</v>
      </c>
      <c r="AK360" s="62">
        <v>0</v>
      </c>
      <c r="AL360" s="224">
        <f t="shared" si="108"/>
        <v>54.32</v>
      </c>
      <c r="AM360" s="59">
        <v>3</v>
      </c>
      <c r="AN360" s="59">
        <v>25</v>
      </c>
      <c r="AO360" s="59">
        <v>0</v>
      </c>
      <c r="AP360" s="230">
        <f t="shared" si="109"/>
        <v>28</v>
      </c>
      <c r="AQ360" s="59">
        <v>0</v>
      </c>
      <c r="AR360" s="59">
        <v>0</v>
      </c>
      <c r="AS360" s="59">
        <v>0</v>
      </c>
      <c r="AT360" s="230">
        <f t="shared" si="110"/>
        <v>0</v>
      </c>
      <c r="AU360" s="59">
        <v>12</v>
      </c>
      <c r="AV360" s="59">
        <v>0</v>
      </c>
      <c r="AW360" s="59">
        <v>0</v>
      </c>
      <c r="AX360" s="230">
        <f t="shared" si="111"/>
        <v>12</v>
      </c>
      <c r="AY360" s="59">
        <v>73</v>
      </c>
      <c r="AZ360" s="59">
        <v>47</v>
      </c>
      <c r="BA360" s="59">
        <v>0</v>
      </c>
      <c r="BB360" s="59">
        <v>0</v>
      </c>
      <c r="BC360" s="230">
        <f>SUM(AY360:BB360)</f>
        <v>120</v>
      </c>
      <c r="BD360" s="380">
        <v>14</v>
      </c>
      <c r="BE360" s="59">
        <v>1</v>
      </c>
      <c r="BF360" s="59">
        <v>36</v>
      </c>
      <c r="BG360" s="239">
        <v>1000</v>
      </c>
      <c r="BH360" s="1"/>
    </row>
    <row r="361" spans="1:60">
      <c r="A361" s="1">
        <v>2022</v>
      </c>
      <c r="B361" s="1" t="s">
        <v>72</v>
      </c>
      <c r="C361" s="62">
        <v>2.0699999999999998</v>
      </c>
      <c r="D361" s="62">
        <v>52.25</v>
      </c>
      <c r="E361" s="62">
        <v>0</v>
      </c>
      <c r="F361" s="62">
        <v>0</v>
      </c>
      <c r="G361" s="207">
        <f t="shared" si="105"/>
        <v>54.32</v>
      </c>
      <c r="H361" s="207">
        <v>54.32</v>
      </c>
      <c r="I361" s="62">
        <v>51.944000000000003</v>
      </c>
      <c r="J361" s="62">
        <v>106.57</v>
      </c>
      <c r="K361" s="62">
        <v>26.26</v>
      </c>
      <c r="L361" s="62">
        <v>0</v>
      </c>
      <c r="M361" s="62">
        <v>0</v>
      </c>
      <c r="N361" s="192">
        <f>+BN_InfraMR[[#This Row],[A.03.1 -  Longitud de Vías de Explotación No Electrificadas Troncales y Ramales (vía principal) (km)]]+BN_InfraMR[[#This Row],[A.04.1 -  Longitud de Vías de Explotación Electrificadas Troncales y Ramales (vía principal) (km)]]</f>
        <v>106.57</v>
      </c>
      <c r="O361" s="207">
        <v>106.57</v>
      </c>
      <c r="P361" s="59">
        <v>15</v>
      </c>
      <c r="Q361" s="59">
        <v>7</v>
      </c>
      <c r="R361" s="59">
        <v>0</v>
      </c>
      <c r="S361" s="211">
        <f t="shared" si="85"/>
        <v>22</v>
      </c>
      <c r="T361" s="211">
        <v>22</v>
      </c>
      <c r="U361" s="59">
        <v>0</v>
      </c>
      <c r="V361" s="59">
        <v>40</v>
      </c>
      <c r="W361" s="59">
        <v>0</v>
      </c>
      <c r="X361" s="59">
        <v>3</v>
      </c>
      <c r="Y361" s="59">
        <v>0</v>
      </c>
      <c r="Z361" s="217">
        <f t="shared" si="106"/>
        <v>43</v>
      </c>
      <c r="AA361" s="59">
        <v>25</v>
      </c>
      <c r="AB361" s="59">
        <v>9</v>
      </c>
      <c r="AC361" s="59">
        <f>+BN_InfraMR[[#This Row],[Total Pasos Vehiculares a Nivel]]</f>
        <v>43</v>
      </c>
      <c r="AD361" s="217">
        <f t="shared" si="87"/>
        <v>77</v>
      </c>
      <c r="AE361" s="59">
        <v>1</v>
      </c>
      <c r="AF361" s="59">
        <v>9</v>
      </c>
      <c r="AG361" s="59">
        <v>55</v>
      </c>
      <c r="AH361" s="217">
        <f t="shared" si="107"/>
        <v>65</v>
      </c>
      <c r="AI361" s="62">
        <v>51.92</v>
      </c>
      <c r="AJ361" s="62">
        <v>2.4</v>
      </c>
      <c r="AK361" s="62">
        <v>0</v>
      </c>
      <c r="AL361" s="224">
        <f t="shared" si="108"/>
        <v>54.32</v>
      </c>
      <c r="AM361" s="59">
        <v>3</v>
      </c>
      <c r="AN361" s="59">
        <v>25</v>
      </c>
      <c r="AO361" s="59">
        <v>0</v>
      </c>
      <c r="AP361" s="230">
        <f t="shared" si="109"/>
        <v>28</v>
      </c>
      <c r="AQ361" s="59">
        <v>0</v>
      </c>
      <c r="AR361" s="59">
        <v>0</v>
      </c>
      <c r="AS361" s="59">
        <v>0</v>
      </c>
      <c r="AT361" s="230">
        <f t="shared" si="110"/>
        <v>0</v>
      </c>
      <c r="AU361" s="59">
        <v>12</v>
      </c>
      <c r="AV361" s="59">
        <v>0</v>
      </c>
      <c r="AW361" s="59">
        <v>0</v>
      </c>
      <c r="AX361" s="230">
        <f t="shared" si="111"/>
        <v>12</v>
      </c>
      <c r="AY361" s="59">
        <v>73</v>
      </c>
      <c r="AZ361" s="59">
        <v>47</v>
      </c>
      <c r="BA361" s="59">
        <v>0</v>
      </c>
      <c r="BB361" s="59">
        <v>0</v>
      </c>
      <c r="BC361" s="230">
        <f>SUM(AY361:BB361)</f>
        <v>120</v>
      </c>
      <c r="BD361" s="380">
        <v>14</v>
      </c>
      <c r="BE361" s="59">
        <v>1</v>
      </c>
      <c r="BF361" s="59">
        <v>36</v>
      </c>
      <c r="BG361" s="239">
        <v>1000</v>
      </c>
      <c r="BH361" s="1"/>
    </row>
    <row r="362" spans="1:60">
      <c r="A362" s="1">
        <v>2023</v>
      </c>
      <c r="B362" s="1" t="s">
        <v>61</v>
      </c>
      <c r="C362" s="62">
        <v>2.0699999999999998</v>
      </c>
      <c r="D362" s="62">
        <v>52.25</v>
      </c>
      <c r="E362" s="62">
        <v>0</v>
      </c>
      <c r="F362" s="62">
        <v>0</v>
      </c>
      <c r="G362" s="207">
        <f t="shared" si="105"/>
        <v>54.32</v>
      </c>
      <c r="H362" s="207">
        <v>54.32</v>
      </c>
      <c r="I362" s="62">
        <v>51.944000000000003</v>
      </c>
      <c r="J362" s="62">
        <v>106.57</v>
      </c>
      <c r="K362" s="62">
        <v>26.26</v>
      </c>
      <c r="L362" s="62">
        <v>0</v>
      </c>
      <c r="M362" s="62">
        <v>0</v>
      </c>
      <c r="N362" s="192">
        <f>+BN_InfraMR[[#This Row],[A.03.1 -  Longitud de Vías de Explotación No Electrificadas Troncales y Ramales (vía principal) (km)]]+BN_InfraMR[[#This Row],[A.04.1 -  Longitud de Vías de Explotación Electrificadas Troncales y Ramales (vía principal) (km)]]</f>
        <v>106.57</v>
      </c>
      <c r="O362" s="207">
        <v>106.57</v>
      </c>
      <c r="P362" s="59">
        <v>16</v>
      </c>
      <c r="Q362" s="59">
        <v>6</v>
      </c>
      <c r="R362" s="59">
        <v>0</v>
      </c>
      <c r="S362" s="211">
        <f t="shared" si="85"/>
        <v>22</v>
      </c>
      <c r="T362" s="211">
        <v>22</v>
      </c>
      <c r="U362" s="59">
        <v>0</v>
      </c>
      <c r="V362" s="59">
        <v>40</v>
      </c>
      <c r="W362" s="59">
        <v>0</v>
      </c>
      <c r="X362" s="59">
        <v>3</v>
      </c>
      <c r="Y362" s="59">
        <v>0</v>
      </c>
      <c r="Z362" s="217">
        <f t="shared" si="106"/>
        <v>43</v>
      </c>
      <c r="AA362" s="59">
        <v>25</v>
      </c>
      <c r="AB362" s="59">
        <v>9</v>
      </c>
      <c r="AC362" s="59">
        <f>+BN_InfraMR[[#This Row],[Total Pasos Vehiculares a Nivel]]</f>
        <v>43</v>
      </c>
      <c r="AD362" s="217">
        <f t="shared" si="87"/>
        <v>77</v>
      </c>
      <c r="AE362" s="59">
        <v>1</v>
      </c>
      <c r="AF362" s="59">
        <v>9</v>
      </c>
      <c r="AG362" s="59">
        <v>55</v>
      </c>
      <c r="AH362" s="217">
        <f t="shared" si="107"/>
        <v>65</v>
      </c>
      <c r="AI362" s="62">
        <v>52.984999999999999</v>
      </c>
      <c r="AJ362" s="62">
        <v>1.335</v>
      </c>
      <c r="AK362" s="62">
        <v>0</v>
      </c>
      <c r="AL362" s="224">
        <f t="shared" si="108"/>
        <v>54.32</v>
      </c>
      <c r="AM362" s="59">
        <v>3</v>
      </c>
      <c r="AN362" s="59">
        <v>25</v>
      </c>
      <c r="AO362" s="59">
        <v>0</v>
      </c>
      <c r="AP362" s="230">
        <f t="shared" si="109"/>
        <v>28</v>
      </c>
      <c r="AQ362" s="59">
        <v>0</v>
      </c>
      <c r="AR362" s="59">
        <v>0</v>
      </c>
      <c r="AS362" s="59">
        <v>0</v>
      </c>
      <c r="AT362" s="230">
        <f t="shared" si="110"/>
        <v>0</v>
      </c>
      <c r="AU362" s="59">
        <v>12</v>
      </c>
      <c r="AV362" s="59">
        <v>0</v>
      </c>
      <c r="AW362" s="59">
        <v>0</v>
      </c>
      <c r="AX362" s="230">
        <f t="shared" si="111"/>
        <v>12</v>
      </c>
      <c r="AY362" s="59">
        <v>73</v>
      </c>
      <c r="AZ362" s="59">
        <v>47</v>
      </c>
      <c r="BA362" s="59">
        <v>0</v>
      </c>
      <c r="BB362" s="59">
        <v>0</v>
      </c>
      <c r="BC362" s="230">
        <f>SUM(AY362:BB362)</f>
        <v>120</v>
      </c>
      <c r="BD362" s="380">
        <v>14</v>
      </c>
      <c r="BE362" s="59">
        <v>1</v>
      </c>
      <c r="BF362" s="59">
        <v>36</v>
      </c>
      <c r="BG362" s="239">
        <v>1000</v>
      </c>
      <c r="BH362" s="1"/>
    </row>
    <row r="363" spans="1:60">
      <c r="A363" s="1">
        <v>2023</v>
      </c>
      <c r="B363" s="1" t="s">
        <v>62</v>
      </c>
      <c r="C363" s="62">
        <v>2.0699999999999998</v>
      </c>
      <c r="D363" s="62">
        <v>52.25</v>
      </c>
      <c r="E363" s="62">
        <v>0</v>
      </c>
      <c r="F363" s="62">
        <v>0</v>
      </c>
      <c r="G363" s="207">
        <f t="shared" si="105"/>
        <v>54.32</v>
      </c>
      <c r="H363" s="207">
        <v>54.32</v>
      </c>
      <c r="I363" s="62">
        <v>51.944000000000003</v>
      </c>
      <c r="J363" s="62">
        <v>106.57</v>
      </c>
      <c r="K363" s="62">
        <v>26.26</v>
      </c>
      <c r="L363" s="62">
        <v>0</v>
      </c>
      <c r="M363" s="62">
        <v>0</v>
      </c>
      <c r="N363" s="192">
        <f>+BN_InfraMR[[#This Row],[A.03.1 -  Longitud de Vías de Explotación No Electrificadas Troncales y Ramales (vía principal) (km)]]+BN_InfraMR[[#This Row],[A.04.1 -  Longitud de Vías de Explotación Electrificadas Troncales y Ramales (vía principal) (km)]]</f>
        <v>106.57</v>
      </c>
      <c r="O363" s="207">
        <v>106.57</v>
      </c>
      <c r="P363" s="59">
        <v>16</v>
      </c>
      <c r="Q363" s="59">
        <v>6</v>
      </c>
      <c r="R363" s="59">
        <v>0</v>
      </c>
      <c r="S363" s="211">
        <f t="shared" ref="S363:S368" si="112">SUM(P363:R363)</f>
        <v>22</v>
      </c>
      <c r="T363" s="211">
        <v>22</v>
      </c>
      <c r="U363" s="59">
        <v>0</v>
      </c>
      <c r="V363" s="59">
        <v>40</v>
      </c>
      <c r="W363" s="59">
        <v>0</v>
      </c>
      <c r="X363" s="59">
        <v>3</v>
      </c>
      <c r="Y363" s="59">
        <v>0</v>
      </c>
      <c r="Z363" s="217">
        <f t="shared" si="106"/>
        <v>43</v>
      </c>
      <c r="AA363" s="59">
        <v>25</v>
      </c>
      <c r="AB363" s="59">
        <v>9</v>
      </c>
      <c r="AC363" s="59">
        <f>+BN_InfraMR[[#This Row],[Total Pasos Vehiculares a Nivel]]</f>
        <v>43</v>
      </c>
      <c r="AD363" s="217">
        <f t="shared" ref="AD363:AD368" si="113">SUM(AA363:AC363)</f>
        <v>77</v>
      </c>
      <c r="AE363" s="59">
        <v>1</v>
      </c>
      <c r="AF363" s="59">
        <v>9</v>
      </c>
      <c r="AG363" s="59">
        <v>55</v>
      </c>
      <c r="AH363" s="217">
        <f t="shared" si="107"/>
        <v>65</v>
      </c>
      <c r="AI363" s="62">
        <v>52.984999999999999</v>
      </c>
      <c r="AJ363" s="62">
        <v>1.335</v>
      </c>
      <c r="AK363" s="62">
        <v>0</v>
      </c>
      <c r="AL363" s="224">
        <f t="shared" si="108"/>
        <v>54.32</v>
      </c>
      <c r="AM363" s="59">
        <v>3</v>
      </c>
      <c r="AN363" s="59">
        <v>25</v>
      </c>
      <c r="AO363" s="59">
        <v>0</v>
      </c>
      <c r="AP363" s="230">
        <f t="shared" si="109"/>
        <v>28</v>
      </c>
      <c r="AQ363" s="59">
        <v>0</v>
      </c>
      <c r="AR363" s="59">
        <v>0</v>
      </c>
      <c r="AS363" s="59">
        <v>0</v>
      </c>
      <c r="AT363" s="230">
        <f t="shared" si="110"/>
        <v>0</v>
      </c>
      <c r="AU363" s="59">
        <v>12</v>
      </c>
      <c r="AV363" s="59">
        <v>0</v>
      </c>
      <c r="AW363" s="59">
        <v>0</v>
      </c>
      <c r="AX363" s="230">
        <f t="shared" si="111"/>
        <v>12</v>
      </c>
      <c r="AY363" s="59">
        <v>73</v>
      </c>
      <c r="AZ363" s="59">
        <v>47</v>
      </c>
      <c r="BA363" s="59">
        <v>0</v>
      </c>
      <c r="BB363" s="59">
        <v>0</v>
      </c>
      <c r="BC363" s="230">
        <f>SUM(AY363:BB363)</f>
        <v>120</v>
      </c>
      <c r="BD363" s="380">
        <v>14</v>
      </c>
      <c r="BE363" s="59">
        <v>1</v>
      </c>
      <c r="BF363" s="59">
        <v>36</v>
      </c>
      <c r="BG363" s="239">
        <v>1000</v>
      </c>
      <c r="BH363" s="1"/>
    </row>
    <row r="364" spans="1:60">
      <c r="A364" s="1">
        <v>2023</v>
      </c>
      <c r="B364" s="1" t="s">
        <v>63</v>
      </c>
      <c r="C364" s="10">
        <v>2.0699999999999998</v>
      </c>
      <c r="D364" s="10">
        <v>52.25</v>
      </c>
      <c r="E364" s="10">
        <v>0</v>
      </c>
      <c r="F364" s="10">
        <v>0</v>
      </c>
      <c r="G364" s="192">
        <f t="shared" si="105"/>
        <v>54.32</v>
      </c>
      <c r="H364" s="192">
        <v>54.32</v>
      </c>
      <c r="I364" s="10">
        <v>51.944000000000003</v>
      </c>
      <c r="J364" s="10">
        <v>106.57</v>
      </c>
      <c r="K364" s="10">
        <v>26.26</v>
      </c>
      <c r="L364" s="10">
        <v>0</v>
      </c>
      <c r="M364" s="10">
        <v>0</v>
      </c>
      <c r="N364" s="192">
        <f>+BN_InfraMR[[#This Row],[A.03.1 -  Longitud de Vías de Explotación No Electrificadas Troncales y Ramales (vía principal) (km)]]+BN_InfraMR[[#This Row],[A.04.1 -  Longitud de Vías de Explotación Electrificadas Troncales y Ramales (vía principal) (km)]]</f>
        <v>106.57</v>
      </c>
      <c r="O364" s="192">
        <v>106.57</v>
      </c>
      <c r="P364" s="59">
        <v>16</v>
      </c>
      <c r="Q364" s="59">
        <v>6</v>
      </c>
      <c r="R364" s="1">
        <v>0</v>
      </c>
      <c r="S364" s="194">
        <f t="shared" si="112"/>
        <v>22</v>
      </c>
      <c r="T364" s="211">
        <v>22</v>
      </c>
      <c r="U364" s="1">
        <v>0</v>
      </c>
      <c r="V364" s="1">
        <v>40</v>
      </c>
      <c r="W364" s="1">
        <v>0</v>
      </c>
      <c r="X364" s="1">
        <v>3</v>
      </c>
      <c r="Y364" s="1">
        <v>0</v>
      </c>
      <c r="Z364" s="196">
        <f t="shared" si="106"/>
        <v>43</v>
      </c>
      <c r="AA364" s="1">
        <v>25</v>
      </c>
      <c r="AB364" s="1">
        <v>9</v>
      </c>
      <c r="AC364" s="1">
        <f>+BN_InfraMR[[#This Row],[Total Pasos Vehiculares a Nivel]]</f>
        <v>43</v>
      </c>
      <c r="AD364" s="196">
        <f t="shared" si="113"/>
        <v>77</v>
      </c>
      <c r="AE364" s="1">
        <v>1</v>
      </c>
      <c r="AF364" s="1">
        <v>9</v>
      </c>
      <c r="AG364" s="1">
        <v>55</v>
      </c>
      <c r="AH364" s="196">
        <f t="shared" si="107"/>
        <v>65</v>
      </c>
      <c r="AI364" s="62">
        <v>52.984999999999999</v>
      </c>
      <c r="AJ364" s="62">
        <v>1.335</v>
      </c>
      <c r="AK364" s="10">
        <v>0</v>
      </c>
      <c r="AL364" s="222">
        <f t="shared" si="108"/>
        <v>54.32</v>
      </c>
      <c r="AM364" s="1">
        <v>3</v>
      </c>
      <c r="AN364" s="1">
        <v>25</v>
      </c>
      <c r="AO364" s="1">
        <v>0</v>
      </c>
      <c r="AP364" s="200">
        <f t="shared" si="109"/>
        <v>28</v>
      </c>
      <c r="AQ364" s="1">
        <v>0</v>
      </c>
      <c r="AR364" s="1">
        <v>0</v>
      </c>
      <c r="AS364" s="1">
        <v>0</v>
      </c>
      <c r="AT364" s="200">
        <f t="shared" si="110"/>
        <v>0</v>
      </c>
      <c r="AU364" s="1">
        <v>12</v>
      </c>
      <c r="AV364" s="1">
        <v>0</v>
      </c>
      <c r="AW364" s="1">
        <v>0</v>
      </c>
      <c r="AX364" s="200">
        <f t="shared" si="111"/>
        <v>12</v>
      </c>
      <c r="AY364" s="1">
        <v>73</v>
      </c>
      <c r="AZ364" s="1">
        <v>47</v>
      </c>
      <c r="BA364" s="1">
        <v>0</v>
      </c>
      <c r="BB364" s="1">
        <v>0</v>
      </c>
      <c r="BC364" s="200">
        <f>SUM(AY364:BB364)</f>
        <v>120</v>
      </c>
      <c r="BD364" s="356">
        <v>14</v>
      </c>
      <c r="BE364" s="1">
        <v>1</v>
      </c>
      <c r="BF364" s="1">
        <v>36</v>
      </c>
      <c r="BG364" s="235">
        <v>1000</v>
      </c>
      <c r="BH364" s="1"/>
    </row>
    <row r="365" spans="1:60">
      <c r="A365" s="201">
        <v>2023</v>
      </c>
      <c r="B365" s="201" t="s">
        <v>64</v>
      </c>
      <c r="C365" s="10">
        <v>2.0699999999999998</v>
      </c>
      <c r="D365" s="10">
        <v>52.25</v>
      </c>
      <c r="E365" s="10">
        <v>0</v>
      </c>
      <c r="F365" s="10">
        <v>0</v>
      </c>
      <c r="G365" s="192">
        <f t="shared" ref="G365:G370" si="114">SUM(C365:F365)</f>
        <v>54.32</v>
      </c>
      <c r="H365" s="192">
        <v>54.32</v>
      </c>
      <c r="I365" s="10">
        <v>51.944000000000003</v>
      </c>
      <c r="J365" s="10">
        <v>106.57</v>
      </c>
      <c r="K365" s="10">
        <v>26.26</v>
      </c>
      <c r="L365" s="10">
        <v>0</v>
      </c>
      <c r="M365" s="10">
        <v>0</v>
      </c>
      <c r="N365" s="192">
        <f>+BN_InfraMR[[#This Row],[A.03.1 -  Longitud de Vías de Explotación No Electrificadas Troncales y Ramales (vía principal) (km)]]+BN_InfraMR[[#This Row],[A.04.1 -  Longitud de Vías de Explotación Electrificadas Troncales y Ramales (vía principal) (km)]]</f>
        <v>106.57</v>
      </c>
      <c r="O365" s="192">
        <v>106.57</v>
      </c>
      <c r="P365" s="59">
        <v>16</v>
      </c>
      <c r="Q365" s="59">
        <v>6</v>
      </c>
      <c r="R365" s="1">
        <v>0</v>
      </c>
      <c r="S365" s="194">
        <f t="shared" si="112"/>
        <v>22</v>
      </c>
      <c r="T365" s="211">
        <v>22</v>
      </c>
      <c r="U365" s="1">
        <v>0</v>
      </c>
      <c r="V365" s="1">
        <v>40</v>
      </c>
      <c r="W365" s="1">
        <v>0</v>
      </c>
      <c r="X365" s="1">
        <v>3</v>
      </c>
      <c r="Y365" s="1">
        <v>0</v>
      </c>
      <c r="Z365" s="196">
        <f t="shared" ref="Z365:Z370" si="115">SUM(U365:Y365)</f>
        <v>43</v>
      </c>
      <c r="AA365" s="1">
        <v>25</v>
      </c>
      <c r="AB365" s="1">
        <v>9</v>
      </c>
      <c r="AC365" s="1">
        <f>+BN_InfraMR[[#This Row],[Total Pasos Vehiculares a Nivel]]</f>
        <v>43</v>
      </c>
      <c r="AD365" s="196">
        <f t="shared" si="113"/>
        <v>77</v>
      </c>
      <c r="AE365" s="1">
        <v>1</v>
      </c>
      <c r="AF365" s="1">
        <v>9</v>
      </c>
      <c r="AG365" s="1">
        <v>55</v>
      </c>
      <c r="AH365" s="196">
        <f t="shared" ref="AH365:AH370" si="116">SUM(AE365:AG365)</f>
        <v>65</v>
      </c>
      <c r="AI365" s="62">
        <v>52.984999999999999</v>
      </c>
      <c r="AJ365" s="62">
        <v>1.335</v>
      </c>
      <c r="AK365" s="10">
        <v>0</v>
      </c>
      <c r="AL365" s="222">
        <f t="shared" ref="AL365:AL370" si="117">SUM(AI365:AK365)</f>
        <v>54.32</v>
      </c>
      <c r="AM365" s="1">
        <v>3</v>
      </c>
      <c r="AN365" s="1">
        <v>25</v>
      </c>
      <c r="AO365" s="1">
        <v>0</v>
      </c>
      <c r="AP365" s="200">
        <f t="shared" ref="AP365:AP370" si="118">SUM(AM365:AO365)</f>
        <v>28</v>
      </c>
      <c r="AQ365" s="1">
        <v>0</v>
      </c>
      <c r="AR365" s="1">
        <v>0</v>
      </c>
      <c r="AS365" s="1">
        <v>0</v>
      </c>
      <c r="AT365" s="200">
        <f t="shared" ref="AT365:AT370" si="119">SUM(AQ365:AS365)</f>
        <v>0</v>
      </c>
      <c r="AU365" s="1">
        <v>12</v>
      </c>
      <c r="AV365" s="1">
        <v>0</v>
      </c>
      <c r="AW365" s="1">
        <v>0</v>
      </c>
      <c r="AX365" s="200">
        <f t="shared" ref="AX365:AX370" si="120">SUM(AU365:AW365)</f>
        <v>12</v>
      </c>
      <c r="AY365" s="1">
        <v>73</v>
      </c>
      <c r="AZ365" s="1">
        <v>47</v>
      </c>
      <c r="BA365" s="1">
        <v>0</v>
      </c>
      <c r="BB365" s="1">
        <v>0</v>
      </c>
      <c r="BC365" s="200">
        <f>SUM(AY365:BB365)</f>
        <v>120</v>
      </c>
      <c r="BD365" s="356">
        <v>14</v>
      </c>
      <c r="BE365" s="1">
        <v>1</v>
      </c>
      <c r="BF365" s="1">
        <v>36</v>
      </c>
      <c r="BG365" s="235">
        <v>1000</v>
      </c>
      <c r="BH365" s="201"/>
    </row>
    <row r="366" spans="1:60">
      <c r="A366" s="1">
        <v>2023</v>
      </c>
      <c r="B366" s="1" t="s">
        <v>65</v>
      </c>
      <c r="C366" s="10">
        <v>2.0699999999999998</v>
      </c>
      <c r="D366" s="10">
        <v>52.25</v>
      </c>
      <c r="E366" s="10">
        <v>0</v>
      </c>
      <c r="F366" s="10">
        <v>0</v>
      </c>
      <c r="G366" s="192">
        <f t="shared" si="114"/>
        <v>54.32</v>
      </c>
      <c r="H366" s="192">
        <v>54.32</v>
      </c>
      <c r="I366" s="10">
        <v>51.944000000000003</v>
      </c>
      <c r="J366" s="10">
        <v>106.57</v>
      </c>
      <c r="K366" s="10">
        <v>26.26</v>
      </c>
      <c r="L366" s="10">
        <v>0</v>
      </c>
      <c r="M366" s="10">
        <v>0</v>
      </c>
      <c r="N366" s="192">
        <f>+BN_InfraMR[[#This Row],[A.03.1 -  Longitud de Vías de Explotación No Electrificadas Troncales y Ramales (vía principal) (km)]]+BN_InfraMR[[#This Row],[A.04.1 -  Longitud de Vías de Explotación Electrificadas Troncales y Ramales (vía principal) (km)]]</f>
        <v>106.57</v>
      </c>
      <c r="O366" s="192">
        <v>106.57</v>
      </c>
      <c r="P366" s="59">
        <v>16</v>
      </c>
      <c r="Q366" s="59">
        <v>6</v>
      </c>
      <c r="R366" s="1">
        <v>0</v>
      </c>
      <c r="S366" s="194">
        <f t="shared" si="112"/>
        <v>22</v>
      </c>
      <c r="T366" s="211">
        <v>22</v>
      </c>
      <c r="U366" s="1">
        <v>0</v>
      </c>
      <c r="V366" s="1">
        <v>40</v>
      </c>
      <c r="W366" s="1">
        <v>0</v>
      </c>
      <c r="X366" s="1">
        <v>3</v>
      </c>
      <c r="Y366" s="1">
        <v>0</v>
      </c>
      <c r="Z366" s="196">
        <f t="shared" si="115"/>
        <v>43</v>
      </c>
      <c r="AA366" s="1">
        <v>25</v>
      </c>
      <c r="AB366" s="1">
        <v>9</v>
      </c>
      <c r="AC366" s="1">
        <f>+BN_InfraMR[[#This Row],[Total Pasos Vehiculares a Nivel]]</f>
        <v>43</v>
      </c>
      <c r="AD366" s="196">
        <f t="shared" si="113"/>
        <v>77</v>
      </c>
      <c r="AE366" s="1">
        <v>1</v>
      </c>
      <c r="AF366" s="1">
        <v>9</v>
      </c>
      <c r="AG366" s="1">
        <v>55</v>
      </c>
      <c r="AH366" s="196">
        <f t="shared" si="116"/>
        <v>65</v>
      </c>
      <c r="AI366" s="62">
        <v>52.984999999999999</v>
      </c>
      <c r="AJ366" s="62">
        <v>1.335</v>
      </c>
      <c r="AK366" s="10">
        <v>0</v>
      </c>
      <c r="AL366" s="222">
        <f t="shared" si="117"/>
        <v>54.32</v>
      </c>
      <c r="AM366" s="1">
        <v>3</v>
      </c>
      <c r="AN366" s="1">
        <v>25</v>
      </c>
      <c r="AO366" s="1">
        <v>0</v>
      </c>
      <c r="AP366" s="200">
        <f t="shared" si="118"/>
        <v>28</v>
      </c>
      <c r="AQ366" s="1">
        <v>0</v>
      </c>
      <c r="AR366" s="1">
        <v>0</v>
      </c>
      <c r="AS366" s="1">
        <v>0</v>
      </c>
      <c r="AT366" s="200">
        <f t="shared" si="119"/>
        <v>0</v>
      </c>
      <c r="AU366" s="1">
        <v>12</v>
      </c>
      <c r="AV366" s="1">
        <v>0</v>
      </c>
      <c r="AW366" s="1">
        <v>0</v>
      </c>
      <c r="AX366" s="200">
        <f t="shared" si="120"/>
        <v>12</v>
      </c>
      <c r="AY366" s="1">
        <v>73</v>
      </c>
      <c r="AZ366" s="1">
        <v>47</v>
      </c>
      <c r="BA366" s="1">
        <v>0</v>
      </c>
      <c r="BB366" s="1">
        <v>0</v>
      </c>
      <c r="BC366" s="200">
        <f>SUM(AY366:BB366)</f>
        <v>120</v>
      </c>
      <c r="BD366" s="356">
        <v>14</v>
      </c>
      <c r="BE366" s="1">
        <v>1</v>
      </c>
      <c r="BF366" s="1">
        <v>36</v>
      </c>
      <c r="BG366" s="235">
        <v>1000</v>
      </c>
      <c r="BH366" s="1"/>
    </row>
    <row r="367" spans="1:60">
      <c r="A367" s="1">
        <v>2023</v>
      </c>
      <c r="B367" s="1" t="s">
        <v>66</v>
      </c>
      <c r="C367" s="10">
        <v>2.0699999999999998</v>
      </c>
      <c r="D367" s="10">
        <v>52.25</v>
      </c>
      <c r="E367" s="10">
        <v>0</v>
      </c>
      <c r="F367" s="10">
        <v>0</v>
      </c>
      <c r="G367" s="192">
        <f t="shared" si="114"/>
        <v>54.32</v>
      </c>
      <c r="H367" s="192">
        <v>54.32</v>
      </c>
      <c r="I367" s="10">
        <v>51.944000000000003</v>
      </c>
      <c r="J367" s="10">
        <v>106.57</v>
      </c>
      <c r="K367" s="10">
        <v>26.26</v>
      </c>
      <c r="L367" s="10">
        <v>0</v>
      </c>
      <c r="M367" s="10">
        <v>0</v>
      </c>
      <c r="N367" s="192">
        <f>+BN_InfraMR[[#This Row],[A.03.1 -  Longitud de Vías de Explotación No Electrificadas Troncales y Ramales (vía principal) (km)]]+BN_InfraMR[[#This Row],[A.04.1 -  Longitud de Vías de Explotación Electrificadas Troncales y Ramales (vía principal) (km)]]</f>
        <v>106.57</v>
      </c>
      <c r="O367" s="192">
        <v>106.57</v>
      </c>
      <c r="P367" s="59">
        <v>16</v>
      </c>
      <c r="Q367" s="59">
        <v>6</v>
      </c>
      <c r="R367" s="1">
        <v>0</v>
      </c>
      <c r="S367" s="194">
        <f t="shared" si="112"/>
        <v>22</v>
      </c>
      <c r="T367" s="211">
        <v>22</v>
      </c>
      <c r="U367" s="1">
        <v>0</v>
      </c>
      <c r="V367" s="1">
        <v>40</v>
      </c>
      <c r="W367" s="1">
        <v>0</v>
      </c>
      <c r="X367" s="1">
        <v>3</v>
      </c>
      <c r="Y367" s="1">
        <v>0</v>
      </c>
      <c r="Z367" s="196">
        <f t="shared" si="115"/>
        <v>43</v>
      </c>
      <c r="AA367" s="1">
        <v>25</v>
      </c>
      <c r="AB367" s="1">
        <v>9</v>
      </c>
      <c r="AC367" s="1">
        <f>+BN_InfraMR[[#This Row],[Total Pasos Vehiculares a Nivel]]</f>
        <v>43</v>
      </c>
      <c r="AD367" s="196">
        <f t="shared" si="113"/>
        <v>77</v>
      </c>
      <c r="AE367" s="1">
        <v>1</v>
      </c>
      <c r="AF367" s="1">
        <v>9</v>
      </c>
      <c r="AG367" s="1">
        <v>55</v>
      </c>
      <c r="AH367" s="196">
        <f t="shared" si="116"/>
        <v>65</v>
      </c>
      <c r="AI367" s="62">
        <v>52.984999999999999</v>
      </c>
      <c r="AJ367" s="62">
        <v>1.335</v>
      </c>
      <c r="AK367" s="10">
        <v>0</v>
      </c>
      <c r="AL367" s="222">
        <f t="shared" si="117"/>
        <v>54.32</v>
      </c>
      <c r="AM367" s="1">
        <v>3</v>
      </c>
      <c r="AN367" s="1">
        <v>25</v>
      </c>
      <c r="AO367" s="1">
        <v>0</v>
      </c>
      <c r="AP367" s="200">
        <f t="shared" si="118"/>
        <v>28</v>
      </c>
      <c r="AQ367" s="1">
        <v>0</v>
      </c>
      <c r="AR367" s="1">
        <v>0</v>
      </c>
      <c r="AS367" s="1">
        <v>0</v>
      </c>
      <c r="AT367" s="200">
        <f t="shared" si="119"/>
        <v>0</v>
      </c>
      <c r="AU367" s="1">
        <v>12</v>
      </c>
      <c r="AV367" s="1">
        <v>0</v>
      </c>
      <c r="AW367" s="1">
        <v>0</v>
      </c>
      <c r="AX367" s="200">
        <f t="shared" si="120"/>
        <v>12</v>
      </c>
      <c r="AY367" s="1">
        <v>73</v>
      </c>
      <c r="AZ367" s="1">
        <v>47</v>
      </c>
      <c r="BA367" s="1">
        <v>0</v>
      </c>
      <c r="BB367" s="1">
        <v>0</v>
      </c>
      <c r="BC367" s="200">
        <f>SUM(AY367:BB367)</f>
        <v>120</v>
      </c>
      <c r="BD367" s="356">
        <v>14</v>
      </c>
      <c r="BE367" s="1">
        <v>1</v>
      </c>
      <c r="BF367" s="1">
        <v>36</v>
      </c>
      <c r="BG367" s="235">
        <v>1000</v>
      </c>
      <c r="BH367" s="1"/>
    </row>
    <row r="368" spans="1:60">
      <c r="A368" s="1">
        <v>2023</v>
      </c>
      <c r="B368" s="1" t="s">
        <v>67</v>
      </c>
      <c r="C368" s="10">
        <v>2.0699999999999998</v>
      </c>
      <c r="D368" s="10">
        <v>52.25</v>
      </c>
      <c r="E368" s="10">
        <v>0</v>
      </c>
      <c r="F368" s="10">
        <v>0</v>
      </c>
      <c r="G368" s="192">
        <f t="shared" si="114"/>
        <v>54.32</v>
      </c>
      <c r="H368" s="192">
        <v>54.32</v>
      </c>
      <c r="I368" s="10">
        <v>51.944000000000003</v>
      </c>
      <c r="J368" s="10">
        <v>106.57</v>
      </c>
      <c r="K368" s="10">
        <v>26.26</v>
      </c>
      <c r="L368" s="10">
        <v>0</v>
      </c>
      <c r="M368" s="10">
        <v>0</v>
      </c>
      <c r="N368" s="192">
        <f>+BN_InfraMR[[#This Row],[A.03.1 -  Longitud de Vías de Explotación No Electrificadas Troncales y Ramales (vía principal) (km)]]+BN_InfraMR[[#This Row],[A.04.1 -  Longitud de Vías de Explotación Electrificadas Troncales y Ramales (vía principal) (km)]]</f>
        <v>106.57</v>
      </c>
      <c r="O368" s="192">
        <v>106.57</v>
      </c>
      <c r="P368" s="59">
        <v>16</v>
      </c>
      <c r="Q368" s="59">
        <v>6</v>
      </c>
      <c r="R368" s="1">
        <v>0</v>
      </c>
      <c r="S368" s="194">
        <f t="shared" si="112"/>
        <v>22</v>
      </c>
      <c r="T368" s="211">
        <v>22</v>
      </c>
      <c r="U368" s="1">
        <v>0</v>
      </c>
      <c r="V368" s="1">
        <v>40</v>
      </c>
      <c r="W368" s="1">
        <v>0</v>
      </c>
      <c r="X368" s="1">
        <v>3</v>
      </c>
      <c r="Y368" s="1">
        <v>0</v>
      </c>
      <c r="Z368" s="196">
        <f t="shared" si="115"/>
        <v>43</v>
      </c>
      <c r="AA368" s="1">
        <v>25</v>
      </c>
      <c r="AB368" s="1">
        <v>9</v>
      </c>
      <c r="AC368" s="1">
        <f>+BN_InfraMR[[#This Row],[Total Pasos Vehiculares a Nivel]]</f>
        <v>43</v>
      </c>
      <c r="AD368" s="196">
        <f t="shared" si="113"/>
        <v>77</v>
      </c>
      <c r="AE368" s="1">
        <v>1</v>
      </c>
      <c r="AF368" s="1">
        <v>9</v>
      </c>
      <c r="AG368" s="1">
        <v>55</v>
      </c>
      <c r="AH368" s="196">
        <f t="shared" si="116"/>
        <v>65</v>
      </c>
      <c r="AI368" s="62">
        <v>52.984999999999999</v>
      </c>
      <c r="AJ368" s="62">
        <v>1.335</v>
      </c>
      <c r="AK368" s="10">
        <v>0</v>
      </c>
      <c r="AL368" s="222">
        <f t="shared" si="117"/>
        <v>54.32</v>
      </c>
      <c r="AM368" s="1">
        <v>3</v>
      </c>
      <c r="AN368" s="1">
        <v>25</v>
      </c>
      <c r="AO368" s="1">
        <v>0</v>
      </c>
      <c r="AP368" s="200">
        <f t="shared" si="118"/>
        <v>28</v>
      </c>
      <c r="AQ368" s="1">
        <v>0</v>
      </c>
      <c r="AR368" s="1">
        <v>0</v>
      </c>
      <c r="AS368" s="1">
        <v>0</v>
      </c>
      <c r="AT368" s="200">
        <f t="shared" si="119"/>
        <v>0</v>
      </c>
      <c r="AU368" s="1">
        <v>12</v>
      </c>
      <c r="AV368" s="1">
        <v>0</v>
      </c>
      <c r="AW368" s="1">
        <v>0</v>
      </c>
      <c r="AX368" s="200">
        <f t="shared" si="120"/>
        <v>12</v>
      </c>
      <c r="AY368" s="1">
        <v>73</v>
      </c>
      <c r="AZ368" s="1">
        <v>47</v>
      </c>
      <c r="BA368" s="1">
        <v>0</v>
      </c>
      <c r="BB368" s="1">
        <v>0</v>
      </c>
      <c r="BC368" s="200">
        <f>SUM(AY368:BB368)</f>
        <v>120</v>
      </c>
      <c r="BD368" s="356">
        <v>14</v>
      </c>
      <c r="BE368" s="1">
        <v>1</v>
      </c>
      <c r="BF368" s="1">
        <v>36</v>
      </c>
      <c r="BG368" s="235">
        <v>1000</v>
      </c>
      <c r="BH368" s="1"/>
    </row>
    <row r="369" spans="1:60">
      <c r="A369" s="1">
        <v>2023</v>
      </c>
      <c r="B369" s="1" t="s">
        <v>68</v>
      </c>
      <c r="C369" s="10">
        <v>2.0699999999999998</v>
      </c>
      <c r="D369" s="10">
        <v>52.25</v>
      </c>
      <c r="E369" s="10">
        <v>0</v>
      </c>
      <c r="F369" s="10">
        <v>0</v>
      </c>
      <c r="G369" s="192">
        <f t="shared" si="114"/>
        <v>54.32</v>
      </c>
      <c r="H369" s="192">
        <v>54.32</v>
      </c>
      <c r="I369" s="10">
        <v>51.944000000000003</v>
      </c>
      <c r="J369" s="10">
        <v>106.57</v>
      </c>
      <c r="K369" s="10">
        <v>26.26</v>
      </c>
      <c r="L369" s="10">
        <v>0</v>
      </c>
      <c r="M369" s="10">
        <v>0</v>
      </c>
      <c r="N369" s="192">
        <f>+BN_InfraMR[[#This Row],[A.03.1 -  Longitud de Vías de Explotación No Electrificadas Troncales y Ramales (vía principal) (km)]]+BN_InfraMR[[#This Row],[A.04.1 -  Longitud de Vías de Explotación Electrificadas Troncales y Ramales (vía principal) (km)]]</f>
        <v>106.57</v>
      </c>
      <c r="O369" s="192">
        <v>106.57</v>
      </c>
      <c r="P369" s="59">
        <v>16</v>
      </c>
      <c r="Q369" s="59">
        <v>6</v>
      </c>
      <c r="R369" s="1">
        <v>0</v>
      </c>
      <c r="S369" s="194">
        <f t="shared" ref="S369" si="121">SUM(P369:R369)</f>
        <v>22</v>
      </c>
      <c r="T369" s="194">
        <v>22</v>
      </c>
      <c r="U369" s="1">
        <v>0</v>
      </c>
      <c r="V369" s="1">
        <v>40</v>
      </c>
      <c r="W369" s="1">
        <v>0</v>
      </c>
      <c r="X369" s="1">
        <v>3</v>
      </c>
      <c r="Y369" s="1">
        <v>0</v>
      </c>
      <c r="Z369" s="196">
        <f t="shared" si="115"/>
        <v>43</v>
      </c>
      <c r="AA369" s="1">
        <v>25</v>
      </c>
      <c r="AB369" s="1">
        <v>9</v>
      </c>
      <c r="AC369" s="1">
        <f>+BN_InfraMR[[#This Row],[Total Pasos Vehiculares a Nivel]]</f>
        <v>43</v>
      </c>
      <c r="AD369" s="196">
        <f t="shared" ref="AD369" si="122">SUM(AA369:AC369)</f>
        <v>77</v>
      </c>
      <c r="AE369" s="1">
        <v>1</v>
      </c>
      <c r="AF369" s="1">
        <v>9</v>
      </c>
      <c r="AG369" s="1">
        <v>55</v>
      </c>
      <c r="AH369" s="196">
        <f t="shared" si="116"/>
        <v>65</v>
      </c>
      <c r="AI369" s="62">
        <v>52.984999999999999</v>
      </c>
      <c r="AJ369" s="62">
        <v>1.335</v>
      </c>
      <c r="AK369" s="10">
        <v>0</v>
      </c>
      <c r="AL369" s="222">
        <f t="shared" si="117"/>
        <v>54.32</v>
      </c>
      <c r="AM369" s="1">
        <v>3</v>
      </c>
      <c r="AN369" s="1">
        <v>25</v>
      </c>
      <c r="AO369" s="1">
        <v>0</v>
      </c>
      <c r="AP369" s="200">
        <f t="shared" si="118"/>
        <v>28</v>
      </c>
      <c r="AQ369" s="1">
        <v>0</v>
      </c>
      <c r="AR369" s="1">
        <v>0</v>
      </c>
      <c r="AS369" s="1">
        <v>0</v>
      </c>
      <c r="AT369" s="200">
        <f t="shared" si="119"/>
        <v>0</v>
      </c>
      <c r="AU369" s="1">
        <v>12</v>
      </c>
      <c r="AV369" s="1">
        <v>0</v>
      </c>
      <c r="AW369" s="1">
        <v>0</v>
      </c>
      <c r="AX369" s="200">
        <f t="shared" si="120"/>
        <v>12</v>
      </c>
      <c r="AY369" s="1">
        <v>73</v>
      </c>
      <c r="AZ369" s="1">
        <v>47</v>
      </c>
      <c r="BA369" s="1">
        <v>0</v>
      </c>
      <c r="BB369" s="1">
        <v>0</v>
      </c>
      <c r="BC369" s="200">
        <f>SUM(AY369:BB369)</f>
        <v>120</v>
      </c>
      <c r="BD369" s="356">
        <v>14</v>
      </c>
      <c r="BE369" s="1">
        <v>1</v>
      </c>
      <c r="BF369" s="1">
        <v>36</v>
      </c>
      <c r="BG369" s="235">
        <v>1000</v>
      </c>
      <c r="BH369" s="1"/>
    </row>
    <row r="370" spans="1:60">
      <c r="A370" s="1">
        <v>2023</v>
      </c>
      <c r="B370" s="1" t="s">
        <v>69</v>
      </c>
      <c r="C370" s="10">
        <v>2.0699999999999998</v>
      </c>
      <c r="D370" s="10">
        <v>52.25</v>
      </c>
      <c r="E370" s="10">
        <v>0</v>
      </c>
      <c r="F370" s="10">
        <v>0</v>
      </c>
      <c r="G370" s="192">
        <f t="shared" si="114"/>
        <v>54.32</v>
      </c>
      <c r="H370" s="192">
        <v>54.32</v>
      </c>
      <c r="I370" s="10">
        <v>51.944000000000003</v>
      </c>
      <c r="J370" s="10">
        <v>106.57</v>
      </c>
      <c r="K370" s="10">
        <v>26.26</v>
      </c>
      <c r="L370" s="10">
        <v>0</v>
      </c>
      <c r="M370" s="10">
        <v>0</v>
      </c>
      <c r="N370" s="192">
        <f>+BN_InfraMR[[#This Row],[A.03.1 -  Longitud de Vías de Explotación No Electrificadas Troncales y Ramales (vía principal) (km)]]+BN_InfraMR[[#This Row],[A.04.1 -  Longitud de Vías de Explotación Electrificadas Troncales y Ramales (vía principal) (km)]]</f>
        <v>106.57</v>
      </c>
      <c r="O370" s="192">
        <v>106.57</v>
      </c>
      <c r="P370" s="59">
        <v>16</v>
      </c>
      <c r="Q370" s="59">
        <v>6</v>
      </c>
      <c r="R370" s="1">
        <v>0</v>
      </c>
      <c r="S370" s="194">
        <f t="shared" ref="S370" si="123">SUM(P370:R370)</f>
        <v>22</v>
      </c>
      <c r="T370" s="194">
        <v>22</v>
      </c>
      <c r="U370" s="1">
        <v>0</v>
      </c>
      <c r="V370" s="1">
        <v>40</v>
      </c>
      <c r="W370" s="1">
        <v>0</v>
      </c>
      <c r="X370" s="1">
        <v>3</v>
      </c>
      <c r="Y370" s="1">
        <v>0</v>
      </c>
      <c r="Z370" s="196">
        <f t="shared" si="115"/>
        <v>43</v>
      </c>
      <c r="AA370" s="1">
        <v>25</v>
      </c>
      <c r="AB370" s="1">
        <v>9</v>
      </c>
      <c r="AC370" s="1">
        <f>+BN_InfraMR[[#This Row],[Total Pasos Vehiculares a Nivel]]</f>
        <v>43</v>
      </c>
      <c r="AD370" s="196">
        <f t="shared" ref="AD370" si="124">SUM(AA370:AC370)</f>
        <v>77</v>
      </c>
      <c r="AE370" s="1">
        <v>1</v>
      </c>
      <c r="AF370" s="1">
        <v>9</v>
      </c>
      <c r="AG370" s="1">
        <v>55</v>
      </c>
      <c r="AH370" s="196">
        <f t="shared" si="116"/>
        <v>65</v>
      </c>
      <c r="AI370" s="62">
        <v>52.984999999999999</v>
      </c>
      <c r="AJ370" s="62">
        <v>1.335</v>
      </c>
      <c r="AK370" s="10">
        <v>0</v>
      </c>
      <c r="AL370" s="222">
        <f t="shared" si="117"/>
        <v>54.32</v>
      </c>
      <c r="AM370" s="1">
        <v>3</v>
      </c>
      <c r="AN370" s="1">
        <v>25</v>
      </c>
      <c r="AO370" s="1">
        <v>0</v>
      </c>
      <c r="AP370" s="200">
        <f t="shared" si="118"/>
        <v>28</v>
      </c>
      <c r="AQ370" s="1">
        <v>0</v>
      </c>
      <c r="AR370" s="1">
        <v>0</v>
      </c>
      <c r="AS370" s="1">
        <v>0</v>
      </c>
      <c r="AT370" s="200">
        <f t="shared" si="119"/>
        <v>0</v>
      </c>
      <c r="AU370" s="1">
        <v>12</v>
      </c>
      <c r="AV370" s="1">
        <v>0</v>
      </c>
      <c r="AW370" s="1">
        <v>0</v>
      </c>
      <c r="AX370" s="200">
        <f t="shared" si="120"/>
        <v>12</v>
      </c>
      <c r="AY370" s="1">
        <v>73</v>
      </c>
      <c r="AZ370" s="1">
        <v>47</v>
      </c>
      <c r="BA370" s="1">
        <v>0</v>
      </c>
      <c r="BB370" s="1">
        <v>0</v>
      </c>
      <c r="BC370" s="200">
        <f>SUM(AY370:BB370)</f>
        <v>120</v>
      </c>
      <c r="BD370" s="356">
        <v>14</v>
      </c>
      <c r="BE370" s="1">
        <v>1</v>
      </c>
      <c r="BF370" s="1">
        <v>36</v>
      </c>
      <c r="BG370" s="235">
        <v>1000</v>
      </c>
      <c r="BH370" s="1"/>
    </row>
    <row r="371" spans="1:60">
      <c r="A371" s="1">
        <v>2023</v>
      </c>
      <c r="B371" s="1" t="s">
        <v>70</v>
      </c>
      <c r="C371" s="10">
        <v>2.0699999999999998</v>
      </c>
      <c r="D371" s="10">
        <v>52.25</v>
      </c>
      <c r="E371" s="10">
        <v>0</v>
      </c>
      <c r="F371" s="10">
        <v>0</v>
      </c>
      <c r="G371" s="192">
        <f t="shared" ref="G371" si="125">SUM(C371:F371)</f>
        <v>54.32</v>
      </c>
      <c r="H371" s="192">
        <v>54.32</v>
      </c>
      <c r="I371" s="10">
        <v>51.944000000000003</v>
      </c>
      <c r="J371" s="10">
        <v>106.57</v>
      </c>
      <c r="K371" s="10">
        <v>26.26</v>
      </c>
      <c r="L371" s="10">
        <v>0</v>
      </c>
      <c r="M371" s="10">
        <v>0</v>
      </c>
      <c r="N371" s="192">
        <f>+BN_InfraMR[[#This Row],[A.03.1 -  Longitud de Vías de Explotación No Electrificadas Troncales y Ramales (vía principal) (km)]]+BN_InfraMR[[#This Row],[A.04.1 -  Longitud de Vías de Explotación Electrificadas Troncales y Ramales (vía principal) (km)]]</f>
        <v>106.57</v>
      </c>
      <c r="O371" s="192">
        <v>106.57</v>
      </c>
      <c r="P371" s="59">
        <v>16</v>
      </c>
      <c r="Q371" s="59">
        <v>6</v>
      </c>
      <c r="R371" s="1">
        <v>0</v>
      </c>
      <c r="S371" s="194">
        <f t="shared" ref="S371" si="126">SUM(P371:R371)</f>
        <v>22</v>
      </c>
      <c r="T371" s="194">
        <v>22</v>
      </c>
      <c r="U371" s="1">
        <v>0</v>
      </c>
      <c r="V371" s="1">
        <v>40</v>
      </c>
      <c r="W371" s="1">
        <v>0</v>
      </c>
      <c r="X371" s="1">
        <v>3</v>
      </c>
      <c r="Y371" s="1">
        <v>0</v>
      </c>
      <c r="Z371" s="196">
        <f t="shared" ref="Z371" si="127">SUM(U371:Y371)</f>
        <v>43</v>
      </c>
      <c r="AA371" s="1">
        <v>25</v>
      </c>
      <c r="AB371" s="1">
        <v>9</v>
      </c>
      <c r="AC371" s="1">
        <f>+BN_InfraMR[[#This Row],[Total Pasos Vehiculares a Nivel]]</f>
        <v>43</v>
      </c>
      <c r="AD371" s="196">
        <f t="shared" ref="AD371" si="128">SUM(AA371:AC371)</f>
        <v>77</v>
      </c>
      <c r="AE371" s="1">
        <v>1</v>
      </c>
      <c r="AF371" s="1">
        <v>9</v>
      </c>
      <c r="AG371" s="1">
        <v>55</v>
      </c>
      <c r="AH371" s="196">
        <f t="shared" ref="AH371" si="129">SUM(AE371:AG371)</f>
        <v>65</v>
      </c>
      <c r="AI371" s="62">
        <v>52.984999999999999</v>
      </c>
      <c r="AJ371" s="62">
        <v>1.335</v>
      </c>
      <c r="AK371" s="10">
        <v>0</v>
      </c>
      <c r="AL371" s="222">
        <f t="shared" ref="AL371" si="130">SUM(AI371:AK371)</f>
        <v>54.32</v>
      </c>
      <c r="AM371" s="1">
        <v>3</v>
      </c>
      <c r="AN371" s="1">
        <v>25</v>
      </c>
      <c r="AO371" s="1">
        <v>0</v>
      </c>
      <c r="AP371" s="200">
        <f t="shared" ref="AP371" si="131">SUM(AM371:AO371)</f>
        <v>28</v>
      </c>
      <c r="AQ371" s="1">
        <v>0</v>
      </c>
      <c r="AR371" s="1">
        <v>0</v>
      </c>
      <c r="AS371" s="1">
        <v>0</v>
      </c>
      <c r="AT371" s="200">
        <f t="shared" ref="AT371" si="132">SUM(AQ371:AS371)</f>
        <v>0</v>
      </c>
      <c r="AU371" s="1">
        <v>12</v>
      </c>
      <c r="AV371" s="1">
        <v>0</v>
      </c>
      <c r="AW371" s="1">
        <v>0</v>
      </c>
      <c r="AX371" s="200">
        <f t="shared" ref="AX371" si="133">SUM(AU371:AW371)</f>
        <v>12</v>
      </c>
      <c r="AY371" s="1">
        <v>73</v>
      </c>
      <c r="AZ371" s="1">
        <v>47</v>
      </c>
      <c r="BA371" s="1">
        <v>0</v>
      </c>
      <c r="BB371" s="1">
        <v>0</v>
      </c>
      <c r="BC371" s="200">
        <f>SUM(AY371:BB371)</f>
        <v>120</v>
      </c>
      <c r="BD371" s="356">
        <v>14</v>
      </c>
      <c r="BE371" s="1">
        <v>1</v>
      </c>
      <c r="BF371" s="1">
        <v>36</v>
      </c>
      <c r="BG371" s="235">
        <v>1000</v>
      </c>
      <c r="BH371" s="1"/>
    </row>
    <row r="372" spans="1:60">
      <c r="A372" s="1">
        <v>2023</v>
      </c>
      <c r="B372" s="1" t="s">
        <v>71</v>
      </c>
      <c r="C372" s="10">
        <v>2.0699999999999998</v>
      </c>
      <c r="D372" s="10">
        <v>52.25</v>
      </c>
      <c r="E372" s="10">
        <v>0</v>
      </c>
      <c r="F372" s="10">
        <v>0</v>
      </c>
      <c r="G372" s="192">
        <f t="shared" ref="G372" si="134">SUM(C372:F372)</f>
        <v>54.32</v>
      </c>
      <c r="H372" s="192">
        <v>54.32</v>
      </c>
      <c r="I372" s="10">
        <v>51.944000000000003</v>
      </c>
      <c r="J372" s="10">
        <v>106.57</v>
      </c>
      <c r="K372" s="10">
        <v>26.26</v>
      </c>
      <c r="L372" s="10">
        <v>0</v>
      </c>
      <c r="M372" s="10">
        <v>0</v>
      </c>
      <c r="N372" s="192">
        <f>+BN_InfraMR[[#This Row],[A.03.1 -  Longitud de Vías de Explotación No Electrificadas Troncales y Ramales (vía principal) (km)]]+BN_InfraMR[[#This Row],[A.04.1 -  Longitud de Vías de Explotación Electrificadas Troncales y Ramales (vía principal) (km)]]</f>
        <v>106.57</v>
      </c>
      <c r="O372" s="192">
        <v>106.57</v>
      </c>
      <c r="P372" s="59">
        <v>16</v>
      </c>
      <c r="Q372" s="59">
        <v>6</v>
      </c>
      <c r="R372" s="1">
        <v>0</v>
      </c>
      <c r="S372" s="194">
        <f t="shared" ref="S372" si="135">SUM(P372:R372)</f>
        <v>22</v>
      </c>
      <c r="T372" s="194">
        <v>22</v>
      </c>
      <c r="U372" s="1">
        <v>0</v>
      </c>
      <c r="V372" s="1">
        <v>40</v>
      </c>
      <c r="W372" s="1">
        <v>0</v>
      </c>
      <c r="X372" s="1">
        <v>3</v>
      </c>
      <c r="Y372" s="1">
        <v>0</v>
      </c>
      <c r="Z372" s="196">
        <f t="shared" ref="Z372" si="136">SUM(U372:Y372)</f>
        <v>43</v>
      </c>
      <c r="AA372" s="1">
        <v>25</v>
      </c>
      <c r="AB372" s="1">
        <v>9</v>
      </c>
      <c r="AC372" s="1">
        <f>+BN_InfraMR[[#This Row],[Total Pasos Vehiculares a Nivel]]</f>
        <v>43</v>
      </c>
      <c r="AD372" s="196">
        <f t="shared" ref="AD372" si="137">SUM(AA372:AC372)</f>
        <v>77</v>
      </c>
      <c r="AE372" s="1">
        <v>1</v>
      </c>
      <c r="AF372" s="1">
        <v>9</v>
      </c>
      <c r="AG372" s="1">
        <v>55</v>
      </c>
      <c r="AH372" s="196">
        <f t="shared" ref="AH372" si="138">SUM(AE372:AG372)</f>
        <v>65</v>
      </c>
      <c r="AI372" s="62">
        <v>52.984999999999999</v>
      </c>
      <c r="AJ372" s="62">
        <v>1.335</v>
      </c>
      <c r="AK372" s="10">
        <v>0</v>
      </c>
      <c r="AL372" s="222">
        <f t="shared" ref="AL372" si="139">SUM(AI372:AK372)</f>
        <v>54.32</v>
      </c>
      <c r="AM372" s="1">
        <v>3</v>
      </c>
      <c r="AN372" s="1">
        <v>25</v>
      </c>
      <c r="AO372" s="1">
        <v>0</v>
      </c>
      <c r="AP372" s="200">
        <f t="shared" ref="AP372" si="140">SUM(AM372:AO372)</f>
        <v>28</v>
      </c>
      <c r="AQ372" s="1">
        <v>0</v>
      </c>
      <c r="AR372" s="1">
        <v>0</v>
      </c>
      <c r="AS372" s="1">
        <v>0</v>
      </c>
      <c r="AT372" s="200">
        <f t="shared" ref="AT372" si="141">SUM(AQ372:AS372)</f>
        <v>0</v>
      </c>
      <c r="AU372" s="1">
        <v>12</v>
      </c>
      <c r="AV372" s="1">
        <v>0</v>
      </c>
      <c r="AW372" s="1">
        <v>0</v>
      </c>
      <c r="AX372" s="200">
        <f t="shared" ref="AX372" si="142">SUM(AU372:AW372)</f>
        <v>12</v>
      </c>
      <c r="AY372" s="1">
        <v>73</v>
      </c>
      <c r="AZ372" s="1">
        <v>47</v>
      </c>
      <c r="BA372" s="1">
        <v>0</v>
      </c>
      <c r="BB372" s="1">
        <v>0</v>
      </c>
      <c r="BC372" s="200">
        <f>SUM(AY372:BB372)</f>
        <v>120</v>
      </c>
      <c r="BD372" s="356">
        <v>14</v>
      </c>
      <c r="BE372" s="1">
        <v>1</v>
      </c>
      <c r="BF372" s="1">
        <v>36</v>
      </c>
      <c r="BG372" s="235">
        <v>1000</v>
      </c>
      <c r="BH372" s="1"/>
    </row>
    <row r="373" spans="1:60">
      <c r="A373" s="1">
        <v>2023</v>
      </c>
      <c r="B373" s="1" t="s">
        <v>72</v>
      </c>
      <c r="C373" s="10">
        <v>2.0699999999999998</v>
      </c>
      <c r="D373" s="10">
        <v>52.25</v>
      </c>
      <c r="E373" s="10">
        <v>0</v>
      </c>
      <c r="F373" s="10">
        <v>0</v>
      </c>
      <c r="G373" s="192">
        <f t="shared" ref="G373" si="143">SUM(C373:F373)</f>
        <v>54.32</v>
      </c>
      <c r="H373" s="192">
        <v>54.32</v>
      </c>
      <c r="I373" s="10">
        <v>51.944000000000003</v>
      </c>
      <c r="J373" s="10">
        <v>106.57</v>
      </c>
      <c r="K373" s="10">
        <v>26.26</v>
      </c>
      <c r="L373" s="10">
        <v>0</v>
      </c>
      <c r="M373" s="10">
        <v>0</v>
      </c>
      <c r="N373" s="192">
        <f>+BN_InfraMR[[#This Row],[A.03.1 -  Longitud de Vías de Explotación No Electrificadas Troncales y Ramales (vía principal) (km)]]+BN_InfraMR[[#This Row],[A.04.1 -  Longitud de Vías de Explotación Electrificadas Troncales y Ramales (vía principal) (km)]]</f>
        <v>106.57</v>
      </c>
      <c r="O373" s="192">
        <v>106.57</v>
      </c>
      <c r="P373" s="59">
        <v>16</v>
      </c>
      <c r="Q373" s="59">
        <v>6</v>
      </c>
      <c r="R373" s="1">
        <v>0</v>
      </c>
      <c r="S373" s="194">
        <f t="shared" ref="S373:S374" si="144">SUM(P373:R373)</f>
        <v>22</v>
      </c>
      <c r="T373" s="194">
        <v>22</v>
      </c>
      <c r="U373" s="1">
        <v>0</v>
      </c>
      <c r="V373" s="1">
        <v>40</v>
      </c>
      <c r="W373" s="1">
        <v>0</v>
      </c>
      <c r="X373" s="1">
        <v>3</v>
      </c>
      <c r="Y373" s="1">
        <v>0</v>
      </c>
      <c r="Z373" s="196">
        <f t="shared" ref="Z373" si="145">SUM(U373:Y373)</f>
        <v>43</v>
      </c>
      <c r="AA373" s="1">
        <v>25</v>
      </c>
      <c r="AB373" s="1">
        <v>9</v>
      </c>
      <c r="AC373" s="1">
        <f>+BN_InfraMR[[#This Row],[Total Pasos Vehiculares a Nivel]]</f>
        <v>43</v>
      </c>
      <c r="AD373" s="196">
        <f t="shared" ref="AD373" si="146">SUM(AA373:AC373)</f>
        <v>77</v>
      </c>
      <c r="AE373" s="1">
        <v>1</v>
      </c>
      <c r="AF373" s="1">
        <v>9</v>
      </c>
      <c r="AG373" s="1">
        <v>55</v>
      </c>
      <c r="AH373" s="196">
        <f t="shared" ref="AH373" si="147">SUM(AE373:AG373)</f>
        <v>65</v>
      </c>
      <c r="AI373" s="62">
        <v>52.984999999999999</v>
      </c>
      <c r="AJ373" s="62">
        <v>1.335</v>
      </c>
      <c r="AK373" s="10">
        <v>0</v>
      </c>
      <c r="AL373" s="222">
        <f t="shared" ref="AL373" si="148">SUM(AI373:AK373)</f>
        <v>54.32</v>
      </c>
      <c r="AM373" s="1">
        <v>3</v>
      </c>
      <c r="AN373" s="1">
        <v>25</v>
      </c>
      <c r="AO373" s="1">
        <v>0</v>
      </c>
      <c r="AP373" s="200">
        <f t="shared" ref="AP373" si="149">SUM(AM373:AO373)</f>
        <v>28</v>
      </c>
      <c r="AQ373" s="1">
        <v>0</v>
      </c>
      <c r="AR373" s="1">
        <v>0</v>
      </c>
      <c r="AS373" s="1">
        <v>0</v>
      </c>
      <c r="AT373" s="200">
        <f t="shared" ref="AT373" si="150">SUM(AQ373:AS373)</f>
        <v>0</v>
      </c>
      <c r="AU373" s="1">
        <v>12</v>
      </c>
      <c r="AV373" s="1">
        <v>0</v>
      </c>
      <c r="AW373" s="1">
        <v>0</v>
      </c>
      <c r="AX373" s="200">
        <f t="shared" ref="AX373" si="151">SUM(AU373:AW373)</f>
        <v>12</v>
      </c>
      <c r="AY373" s="1">
        <v>73</v>
      </c>
      <c r="AZ373" s="1">
        <v>47</v>
      </c>
      <c r="BA373" s="1">
        <v>0</v>
      </c>
      <c r="BB373" s="1">
        <v>0</v>
      </c>
      <c r="BC373" s="200">
        <f>SUM(AY373:BB373)</f>
        <v>120</v>
      </c>
      <c r="BD373" s="356">
        <v>14</v>
      </c>
      <c r="BE373" s="1">
        <v>1</v>
      </c>
      <c r="BF373" s="1">
        <v>36</v>
      </c>
      <c r="BG373" s="235">
        <v>1000</v>
      </c>
      <c r="BH373" s="1"/>
    </row>
    <row r="374" spans="1:60">
      <c r="A374" s="1">
        <v>2024</v>
      </c>
      <c r="B374" s="1" t="s">
        <v>61</v>
      </c>
      <c r="C374" s="10">
        <v>2.0699999999999998</v>
      </c>
      <c r="D374" s="10">
        <v>52.25</v>
      </c>
      <c r="E374" s="10">
        <v>0</v>
      </c>
      <c r="F374" s="10">
        <v>0</v>
      </c>
      <c r="G374" s="192">
        <f t="shared" ref="G374" si="152">SUM(C374:F374)</f>
        <v>54.32</v>
      </c>
      <c r="H374" s="192">
        <v>54.32</v>
      </c>
      <c r="I374" s="10">
        <v>51.944000000000003</v>
      </c>
      <c r="J374" s="10">
        <v>106.57</v>
      </c>
      <c r="K374" s="10">
        <v>26.26</v>
      </c>
      <c r="L374" s="10">
        <v>0</v>
      </c>
      <c r="M374" s="10">
        <v>0</v>
      </c>
      <c r="N374" s="192">
        <f>+BN_InfraMR[[#This Row],[A.03.1 -  Longitud de Vías de Explotación No Electrificadas Troncales y Ramales (vía principal) (km)]]+BN_InfraMR[[#This Row],[A.04.1 -  Longitud de Vías de Explotación Electrificadas Troncales y Ramales (vía principal) (km)]]</f>
        <v>106.57</v>
      </c>
      <c r="O374" s="192">
        <v>106.57</v>
      </c>
      <c r="P374" s="1">
        <v>17</v>
      </c>
      <c r="Q374" s="1">
        <v>6</v>
      </c>
      <c r="R374" s="1">
        <v>0</v>
      </c>
      <c r="S374" s="194">
        <f t="shared" si="144"/>
        <v>23</v>
      </c>
      <c r="T374" s="194">
        <v>23</v>
      </c>
      <c r="U374" s="1">
        <v>0</v>
      </c>
      <c r="V374" s="1">
        <v>40</v>
      </c>
      <c r="W374" s="1">
        <v>0</v>
      </c>
      <c r="X374" s="1">
        <v>3</v>
      </c>
      <c r="Y374" s="1">
        <v>0</v>
      </c>
      <c r="Z374" s="196">
        <f t="shared" ref="Z374" si="153">SUM(U374:Y374)</f>
        <v>43</v>
      </c>
      <c r="AA374" s="1">
        <v>25</v>
      </c>
      <c r="AB374" s="1">
        <v>9</v>
      </c>
      <c r="AC374" s="1">
        <f>+BN_InfraMR[[#This Row],[Total Pasos Vehiculares a Nivel]]</f>
        <v>43</v>
      </c>
      <c r="AD374" s="196">
        <f t="shared" ref="AD374" si="154">SUM(AA374:AC374)</f>
        <v>77</v>
      </c>
      <c r="AE374" s="1">
        <v>1</v>
      </c>
      <c r="AF374" s="1">
        <v>9</v>
      </c>
      <c r="AG374" s="1">
        <v>55</v>
      </c>
      <c r="AH374" s="196">
        <f t="shared" ref="AH374" si="155">SUM(AE374:AG374)</f>
        <v>65</v>
      </c>
      <c r="AI374" s="62">
        <v>52.984999999999999</v>
      </c>
      <c r="AJ374" s="62">
        <v>1.335</v>
      </c>
      <c r="AK374" s="10">
        <v>0</v>
      </c>
      <c r="AL374" s="222">
        <f t="shared" ref="AL374" si="156">SUM(AI374:AK374)</f>
        <v>54.32</v>
      </c>
      <c r="AM374" s="1">
        <v>3</v>
      </c>
      <c r="AN374" s="1">
        <v>25</v>
      </c>
      <c r="AO374" s="1">
        <v>0</v>
      </c>
      <c r="AP374" s="200">
        <f t="shared" ref="AP374" si="157">SUM(AM374:AO374)</f>
        <v>28</v>
      </c>
      <c r="AQ374" s="1">
        <v>0</v>
      </c>
      <c r="AR374" s="1">
        <v>0</v>
      </c>
      <c r="AS374" s="1">
        <v>0</v>
      </c>
      <c r="AT374" s="200">
        <f t="shared" ref="AT374" si="158">SUM(AQ374:AS374)</f>
        <v>0</v>
      </c>
      <c r="AU374" s="1">
        <v>12</v>
      </c>
      <c r="AV374" s="1">
        <v>0</v>
      </c>
      <c r="AW374" s="1">
        <v>0</v>
      </c>
      <c r="AX374" s="200">
        <f t="shared" ref="AX374" si="159">SUM(AU374:AW374)</f>
        <v>12</v>
      </c>
      <c r="AY374" s="1">
        <v>73</v>
      </c>
      <c r="AZ374" s="1">
        <v>47</v>
      </c>
      <c r="BA374" s="1">
        <v>0</v>
      </c>
      <c r="BB374" s="1">
        <v>0</v>
      </c>
      <c r="BC374" s="200">
        <f>SUM(AY374:BB374)</f>
        <v>120</v>
      </c>
      <c r="BD374" s="356">
        <v>14</v>
      </c>
      <c r="BE374" s="1">
        <v>1</v>
      </c>
      <c r="BF374" s="1">
        <v>36</v>
      </c>
      <c r="BG374" s="235">
        <v>1000</v>
      </c>
      <c r="BH374" s="1" t="s">
        <v>785</v>
      </c>
    </row>
    <row r="375" spans="1:60">
      <c r="A375" s="1">
        <v>2024</v>
      </c>
      <c r="B375" s="1" t="s">
        <v>62</v>
      </c>
      <c r="C375" s="10">
        <v>2.0699999999999998</v>
      </c>
      <c r="D375" s="10">
        <v>52.25</v>
      </c>
      <c r="E375" s="10">
        <v>0</v>
      </c>
      <c r="F375" s="10">
        <v>0</v>
      </c>
      <c r="G375" s="192">
        <f t="shared" ref="G375" si="160">SUM(C375:F375)</f>
        <v>54.32</v>
      </c>
      <c r="H375" s="192">
        <v>54.32</v>
      </c>
      <c r="I375" s="10">
        <v>51.944000000000003</v>
      </c>
      <c r="J375" s="10">
        <v>106.57</v>
      </c>
      <c r="K375" s="10">
        <v>26.26</v>
      </c>
      <c r="L375" s="10">
        <v>0</v>
      </c>
      <c r="M375" s="10">
        <v>0</v>
      </c>
      <c r="N375" s="192">
        <f>+BN_InfraMR[[#This Row],[A.03.1 -  Longitud de Vías de Explotación No Electrificadas Troncales y Ramales (vía principal) (km)]]+BN_InfraMR[[#This Row],[A.04.1 -  Longitud de Vías de Explotación Electrificadas Troncales y Ramales (vía principal) (km)]]</f>
        <v>106.57</v>
      </c>
      <c r="O375" s="192">
        <v>106.57</v>
      </c>
      <c r="P375" s="1">
        <v>17</v>
      </c>
      <c r="Q375" s="1">
        <v>6</v>
      </c>
      <c r="R375" s="1">
        <v>0</v>
      </c>
      <c r="S375" s="317">
        <f t="shared" ref="S375" si="161">SUM(P375:R375)</f>
        <v>23</v>
      </c>
      <c r="T375" s="194">
        <v>23</v>
      </c>
      <c r="U375" s="1">
        <v>0</v>
      </c>
      <c r="V375" s="1">
        <v>40</v>
      </c>
      <c r="W375" s="1">
        <v>0</v>
      </c>
      <c r="X375" s="1">
        <v>3</v>
      </c>
      <c r="Y375" s="1">
        <v>0</v>
      </c>
      <c r="Z375" s="196">
        <f t="shared" ref="Z375" si="162">SUM(U375:Y375)</f>
        <v>43</v>
      </c>
      <c r="AA375" s="1">
        <v>25</v>
      </c>
      <c r="AB375" s="1">
        <v>9</v>
      </c>
      <c r="AC375" s="320">
        <f>+BN_InfraMR[[#This Row],[Total Pasos Vehiculares a Nivel]]</f>
        <v>43</v>
      </c>
      <c r="AD375" s="318">
        <f t="shared" ref="AD375" si="163">SUM(AA375:AC375)</f>
        <v>77</v>
      </c>
      <c r="AE375" s="1">
        <v>1</v>
      </c>
      <c r="AF375" s="1">
        <v>9</v>
      </c>
      <c r="AG375" s="1">
        <v>55</v>
      </c>
      <c r="AH375" s="196">
        <f t="shared" ref="AH375" si="164">SUM(AE375:AG375)</f>
        <v>65</v>
      </c>
      <c r="AI375" s="10">
        <v>52.984999999999999</v>
      </c>
      <c r="AJ375" s="10">
        <v>1.335</v>
      </c>
      <c r="AK375" s="10">
        <v>0</v>
      </c>
      <c r="AL375" s="222">
        <f t="shared" ref="AL375" si="165">SUM(AI375:AK375)</f>
        <v>54.32</v>
      </c>
      <c r="AM375" s="1">
        <v>3</v>
      </c>
      <c r="AN375" s="1">
        <v>25</v>
      </c>
      <c r="AO375" s="1">
        <v>0</v>
      </c>
      <c r="AP375" s="200">
        <f t="shared" ref="AP375" si="166">SUM(AM375:AO375)</f>
        <v>28</v>
      </c>
      <c r="AQ375" s="1">
        <v>0</v>
      </c>
      <c r="AR375" s="1">
        <v>0</v>
      </c>
      <c r="AS375" s="1">
        <v>0</v>
      </c>
      <c r="AT375" s="200">
        <f t="shared" ref="AT375" si="167">SUM(AQ375:AS375)</f>
        <v>0</v>
      </c>
      <c r="AU375" s="1">
        <v>12</v>
      </c>
      <c r="AV375" s="1">
        <v>0</v>
      </c>
      <c r="AW375" s="1">
        <v>0</v>
      </c>
      <c r="AX375" s="200">
        <f t="shared" ref="AX375" si="168">SUM(AU375:AW375)</f>
        <v>12</v>
      </c>
      <c r="AY375" s="1">
        <v>73</v>
      </c>
      <c r="AZ375" s="1">
        <v>47</v>
      </c>
      <c r="BA375" s="1">
        <v>0</v>
      </c>
      <c r="BB375" s="1">
        <v>0</v>
      </c>
      <c r="BC375" s="200">
        <f>SUM(AY375:BB375)</f>
        <v>120</v>
      </c>
      <c r="BD375" s="356">
        <v>14</v>
      </c>
      <c r="BE375" s="1">
        <v>1</v>
      </c>
      <c r="BF375" s="1">
        <v>36</v>
      </c>
      <c r="BG375" s="235">
        <v>1000</v>
      </c>
      <c r="BH375" s="1"/>
    </row>
    <row r="376" spans="1:60">
      <c r="A376" s="1">
        <v>2024</v>
      </c>
      <c r="B376" s="1" t="s">
        <v>63</v>
      </c>
      <c r="C376" s="10">
        <v>2.0699999999999998</v>
      </c>
      <c r="D376" s="10">
        <v>52.25</v>
      </c>
      <c r="E376" s="10">
        <v>0</v>
      </c>
      <c r="F376" s="10">
        <v>0</v>
      </c>
      <c r="G376" s="192">
        <f t="shared" ref="G376" si="169">SUM(C376:F376)</f>
        <v>54.32</v>
      </c>
      <c r="H376" s="192">
        <v>54.32</v>
      </c>
      <c r="I376" s="10">
        <v>51.944000000000003</v>
      </c>
      <c r="J376" s="10">
        <v>106.57</v>
      </c>
      <c r="K376" s="10">
        <v>26.26</v>
      </c>
      <c r="L376" s="10">
        <v>0</v>
      </c>
      <c r="M376" s="10">
        <v>0</v>
      </c>
      <c r="N376" s="192">
        <f>+BN_InfraMR[[#This Row],[A.03.1 -  Longitud de Vías de Explotación No Electrificadas Troncales y Ramales (vía principal) (km)]]+BN_InfraMR[[#This Row],[A.04.1 -  Longitud de Vías de Explotación Electrificadas Troncales y Ramales (vía principal) (km)]]</f>
        <v>106.57</v>
      </c>
      <c r="O376" s="192">
        <v>106.57</v>
      </c>
      <c r="P376" s="1">
        <v>17</v>
      </c>
      <c r="Q376" s="1">
        <v>6</v>
      </c>
      <c r="R376" s="1">
        <v>0</v>
      </c>
      <c r="S376" s="317">
        <f t="shared" ref="S376" si="170">SUM(P376:R376)</f>
        <v>23</v>
      </c>
      <c r="T376" s="194">
        <v>23</v>
      </c>
      <c r="U376" s="1">
        <v>0</v>
      </c>
      <c r="V376" s="1">
        <v>40</v>
      </c>
      <c r="W376" s="1">
        <v>0</v>
      </c>
      <c r="X376" s="1">
        <v>3</v>
      </c>
      <c r="Y376" s="1">
        <v>0</v>
      </c>
      <c r="Z376" s="196">
        <f t="shared" ref="Z376" si="171">SUM(U376:Y376)</f>
        <v>43</v>
      </c>
      <c r="AA376" s="1">
        <v>25</v>
      </c>
      <c r="AB376" s="1">
        <v>9</v>
      </c>
      <c r="AC376" s="320">
        <f>+BN_InfraMR[[#This Row],[Total Pasos Vehiculares a Nivel]]</f>
        <v>43</v>
      </c>
      <c r="AD376" s="318">
        <f t="shared" ref="AD376" si="172">SUM(AA376:AC376)</f>
        <v>77</v>
      </c>
      <c r="AE376" s="1">
        <v>1</v>
      </c>
      <c r="AF376" s="1">
        <v>9</v>
      </c>
      <c r="AG376" s="1">
        <v>55</v>
      </c>
      <c r="AH376" s="196">
        <f t="shared" ref="AH376" si="173">SUM(AE376:AG376)</f>
        <v>65</v>
      </c>
      <c r="AI376" s="10">
        <v>52.984999999999999</v>
      </c>
      <c r="AJ376" s="10">
        <v>1.335</v>
      </c>
      <c r="AK376" s="10">
        <v>0</v>
      </c>
      <c r="AL376" s="222">
        <f t="shared" ref="AL376" si="174">SUM(AI376:AK376)</f>
        <v>54.32</v>
      </c>
      <c r="AM376" s="1">
        <v>3</v>
      </c>
      <c r="AN376" s="1">
        <v>25</v>
      </c>
      <c r="AO376" s="1">
        <v>0</v>
      </c>
      <c r="AP376" s="200">
        <f t="shared" ref="AP376" si="175">SUM(AM376:AO376)</f>
        <v>28</v>
      </c>
      <c r="AQ376" s="1">
        <v>0</v>
      </c>
      <c r="AR376" s="1">
        <v>0</v>
      </c>
      <c r="AS376" s="1">
        <v>0</v>
      </c>
      <c r="AT376" s="200">
        <f t="shared" ref="AT376" si="176">SUM(AQ376:AS376)</f>
        <v>0</v>
      </c>
      <c r="AU376" s="1">
        <v>12</v>
      </c>
      <c r="AV376" s="1">
        <v>0</v>
      </c>
      <c r="AW376" s="1">
        <v>0</v>
      </c>
      <c r="AX376" s="200">
        <f t="shared" ref="AX376" si="177">SUM(AU376:AW376)</f>
        <v>12</v>
      </c>
      <c r="AY376" s="1">
        <v>73</v>
      </c>
      <c r="AZ376" s="1">
        <v>47</v>
      </c>
      <c r="BA376" s="1">
        <v>0</v>
      </c>
      <c r="BB376" s="1">
        <v>0</v>
      </c>
      <c r="BC376" s="200">
        <f>SUM(AY376:BB376)</f>
        <v>120</v>
      </c>
      <c r="BD376" s="356">
        <v>14</v>
      </c>
      <c r="BE376" s="1">
        <v>1</v>
      </c>
      <c r="BF376" s="1">
        <v>36</v>
      </c>
      <c r="BG376" s="235">
        <v>1000</v>
      </c>
      <c r="BH376" s="1"/>
    </row>
  </sheetData>
  <phoneticPr fontId="21" type="noConversion"/>
  <pageMargins left="0.7" right="0.7" top="0.75" bottom="0.75" header="0.3" footer="0.3"/>
  <pageSetup paperSize="9" orientation="portrait" horizontalDpi="4294967295" verticalDpi="4294967295" r:id="rId1"/>
  <ignoredErrors>
    <ignoredError sqref="S1:S365 Z1:Z365 S366:S374" formulaRange="1"/>
  </ignoredErrors>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S41"/>
  <sheetViews>
    <sheetView showGridLines="0" zoomScale="90" zoomScaleNormal="90" workbookViewId="0">
      <selection activeCell="J32" sqref="J32"/>
    </sheetView>
  </sheetViews>
  <sheetFormatPr baseColWidth="10" defaultColWidth="11" defaultRowHeight="15"/>
  <cols>
    <col min="1" max="1" width="4.44140625" customWidth="1"/>
    <col min="2" max="2" width="6.88671875" customWidth="1"/>
    <col min="3" max="3" width="19.44140625" bestFit="1" customWidth="1"/>
    <col min="4" max="4" width="11.5546875" customWidth="1"/>
    <col min="5" max="5" width="14.33203125" customWidth="1"/>
    <col min="6" max="7" width="8.6640625" customWidth="1"/>
    <col min="235" max="235" width="4.5546875" customWidth="1"/>
    <col min="236" max="236" width="7" customWidth="1"/>
    <col min="237" max="237" width="16.5546875" customWidth="1"/>
    <col min="238" max="239" width="4.5546875" customWidth="1"/>
    <col min="240" max="240" width="7" customWidth="1"/>
    <col min="241" max="241" width="16.5546875" customWidth="1"/>
    <col min="242" max="243" width="4.5546875" customWidth="1"/>
    <col min="244" max="244" width="7" customWidth="1"/>
    <col min="245" max="245" width="16.5546875" customWidth="1"/>
    <col min="247" max="247" width="4.77734375" customWidth="1"/>
    <col min="248" max="248" width="6.33203125" customWidth="1"/>
    <col min="249" max="249" width="14.33203125" customWidth="1"/>
    <col min="491" max="491" width="4.5546875" customWidth="1"/>
    <col min="492" max="492" width="7" customWidth="1"/>
    <col min="493" max="493" width="16.5546875" customWidth="1"/>
    <col min="494" max="495" width="4.5546875" customWidth="1"/>
    <col min="496" max="496" width="7" customWidth="1"/>
    <col min="497" max="497" width="16.5546875" customWidth="1"/>
    <col min="498" max="499" width="4.5546875" customWidth="1"/>
    <col min="500" max="500" width="7" customWidth="1"/>
    <col min="501" max="501" width="16.5546875" customWidth="1"/>
    <col min="503" max="503" width="4.77734375" customWidth="1"/>
    <col min="504" max="504" width="6.33203125" customWidth="1"/>
    <col min="505" max="505" width="14.33203125" customWidth="1"/>
    <col min="747" max="747" width="4.5546875" customWidth="1"/>
    <col min="748" max="748" width="7" customWidth="1"/>
    <col min="749" max="749" width="16.5546875" customWidth="1"/>
    <col min="750" max="751" width="4.5546875" customWidth="1"/>
    <col min="752" max="752" width="7" customWidth="1"/>
    <col min="753" max="753" width="16.5546875" customWidth="1"/>
    <col min="754" max="755" width="4.5546875" customWidth="1"/>
    <col min="756" max="756" width="7" customWidth="1"/>
    <col min="757" max="757" width="16.5546875" customWidth="1"/>
    <col min="759" max="759" width="4.77734375" customWidth="1"/>
    <col min="760" max="760" width="6.33203125" customWidth="1"/>
    <col min="761" max="761" width="14.33203125" customWidth="1"/>
    <col min="1003" max="1003" width="4.5546875" customWidth="1"/>
    <col min="1004" max="1004" width="7" customWidth="1"/>
    <col min="1005" max="1005" width="16.5546875" customWidth="1"/>
    <col min="1006" max="1007" width="4.5546875" customWidth="1"/>
    <col min="1008" max="1008" width="7" customWidth="1"/>
    <col min="1009" max="1009" width="16.5546875" customWidth="1"/>
    <col min="1010" max="1011" width="4.5546875" customWidth="1"/>
    <col min="1012" max="1012" width="7" customWidth="1"/>
    <col min="1013" max="1013" width="16.5546875" customWidth="1"/>
    <col min="1015" max="1015" width="4.77734375" customWidth="1"/>
    <col min="1016" max="1016" width="6.33203125" customWidth="1"/>
    <col min="1017" max="1017" width="14.33203125" customWidth="1"/>
    <col min="1259" max="1259" width="4.5546875" customWidth="1"/>
    <col min="1260" max="1260" width="7" customWidth="1"/>
    <col min="1261" max="1261" width="16.5546875" customWidth="1"/>
    <col min="1262" max="1263" width="4.5546875" customWidth="1"/>
    <col min="1264" max="1264" width="7" customWidth="1"/>
    <col min="1265" max="1265" width="16.5546875" customWidth="1"/>
    <col min="1266" max="1267" width="4.5546875" customWidth="1"/>
    <col min="1268" max="1268" width="7" customWidth="1"/>
    <col min="1269" max="1269" width="16.5546875" customWidth="1"/>
    <col min="1271" max="1271" width="4.77734375" customWidth="1"/>
    <col min="1272" max="1272" width="6.33203125" customWidth="1"/>
    <col min="1273" max="1273" width="14.33203125" customWidth="1"/>
    <col min="1515" max="1515" width="4.5546875" customWidth="1"/>
    <col min="1516" max="1516" width="7" customWidth="1"/>
    <col min="1517" max="1517" width="16.5546875" customWidth="1"/>
    <col min="1518" max="1519" width="4.5546875" customWidth="1"/>
    <col min="1520" max="1520" width="7" customWidth="1"/>
    <col min="1521" max="1521" width="16.5546875" customWidth="1"/>
    <col min="1522" max="1523" width="4.5546875" customWidth="1"/>
    <col min="1524" max="1524" width="7" customWidth="1"/>
    <col min="1525" max="1525" width="16.5546875" customWidth="1"/>
    <col min="1527" max="1527" width="4.77734375" customWidth="1"/>
    <col min="1528" max="1528" width="6.33203125" customWidth="1"/>
    <col min="1529" max="1529" width="14.33203125" customWidth="1"/>
    <col min="1771" max="1771" width="4.5546875" customWidth="1"/>
    <col min="1772" max="1772" width="7" customWidth="1"/>
    <col min="1773" max="1773" width="16.5546875" customWidth="1"/>
    <col min="1774" max="1775" width="4.5546875" customWidth="1"/>
    <col min="1776" max="1776" width="7" customWidth="1"/>
    <col min="1777" max="1777" width="16.5546875" customWidth="1"/>
    <col min="1778" max="1779" width="4.5546875" customWidth="1"/>
    <col min="1780" max="1780" width="7" customWidth="1"/>
    <col min="1781" max="1781" width="16.5546875" customWidth="1"/>
    <col min="1783" max="1783" width="4.77734375" customWidth="1"/>
    <col min="1784" max="1784" width="6.33203125" customWidth="1"/>
    <col min="1785" max="1785" width="14.33203125" customWidth="1"/>
    <col min="2027" max="2027" width="4.5546875" customWidth="1"/>
    <col min="2028" max="2028" width="7" customWidth="1"/>
    <col min="2029" max="2029" width="16.5546875" customWidth="1"/>
    <col min="2030" max="2031" width="4.5546875" customWidth="1"/>
    <col min="2032" max="2032" width="7" customWidth="1"/>
    <col min="2033" max="2033" width="16.5546875" customWidth="1"/>
    <col min="2034" max="2035" width="4.5546875" customWidth="1"/>
    <col min="2036" max="2036" width="7" customWidth="1"/>
    <col min="2037" max="2037" width="16.5546875" customWidth="1"/>
    <col min="2039" max="2039" width="4.77734375" customWidth="1"/>
    <col min="2040" max="2040" width="6.33203125" customWidth="1"/>
    <col min="2041" max="2041" width="14.33203125" customWidth="1"/>
    <col min="2283" max="2283" width="4.5546875" customWidth="1"/>
    <col min="2284" max="2284" width="7" customWidth="1"/>
    <col min="2285" max="2285" width="16.5546875" customWidth="1"/>
    <col min="2286" max="2287" width="4.5546875" customWidth="1"/>
    <col min="2288" max="2288" width="7" customWidth="1"/>
    <col min="2289" max="2289" width="16.5546875" customWidth="1"/>
    <col min="2290" max="2291" width="4.5546875" customWidth="1"/>
    <col min="2292" max="2292" width="7" customWidth="1"/>
    <col min="2293" max="2293" width="16.5546875" customWidth="1"/>
    <col min="2295" max="2295" width="4.77734375" customWidth="1"/>
    <col min="2296" max="2296" width="6.33203125" customWidth="1"/>
    <col min="2297" max="2297" width="14.33203125" customWidth="1"/>
    <col min="2539" max="2539" width="4.5546875" customWidth="1"/>
    <col min="2540" max="2540" width="7" customWidth="1"/>
    <col min="2541" max="2541" width="16.5546875" customWidth="1"/>
    <col min="2542" max="2543" width="4.5546875" customWidth="1"/>
    <col min="2544" max="2544" width="7" customWidth="1"/>
    <col min="2545" max="2545" width="16.5546875" customWidth="1"/>
    <col min="2546" max="2547" width="4.5546875" customWidth="1"/>
    <col min="2548" max="2548" width="7" customWidth="1"/>
    <col min="2549" max="2549" width="16.5546875" customWidth="1"/>
    <col min="2551" max="2551" width="4.77734375" customWidth="1"/>
    <col min="2552" max="2552" width="6.33203125" customWidth="1"/>
    <col min="2553" max="2553" width="14.33203125" customWidth="1"/>
    <col min="2795" max="2795" width="4.5546875" customWidth="1"/>
    <col min="2796" max="2796" width="7" customWidth="1"/>
    <col min="2797" max="2797" width="16.5546875" customWidth="1"/>
    <col min="2798" max="2799" width="4.5546875" customWidth="1"/>
    <col min="2800" max="2800" width="7" customWidth="1"/>
    <col min="2801" max="2801" width="16.5546875" customWidth="1"/>
    <col min="2802" max="2803" width="4.5546875" customWidth="1"/>
    <col min="2804" max="2804" width="7" customWidth="1"/>
    <col min="2805" max="2805" width="16.5546875" customWidth="1"/>
    <col min="2807" max="2807" width="4.77734375" customWidth="1"/>
    <col min="2808" max="2808" width="6.33203125" customWidth="1"/>
    <col min="2809" max="2809" width="14.33203125" customWidth="1"/>
    <col min="3051" max="3051" width="4.5546875" customWidth="1"/>
    <col min="3052" max="3052" width="7" customWidth="1"/>
    <col min="3053" max="3053" width="16.5546875" customWidth="1"/>
    <col min="3054" max="3055" width="4.5546875" customWidth="1"/>
    <col min="3056" max="3056" width="7" customWidth="1"/>
    <col min="3057" max="3057" width="16.5546875" customWidth="1"/>
    <col min="3058" max="3059" width="4.5546875" customWidth="1"/>
    <col min="3060" max="3060" width="7" customWidth="1"/>
    <col min="3061" max="3061" width="16.5546875" customWidth="1"/>
    <col min="3063" max="3063" width="4.77734375" customWidth="1"/>
    <col min="3064" max="3064" width="6.33203125" customWidth="1"/>
    <col min="3065" max="3065" width="14.33203125" customWidth="1"/>
    <col min="3307" max="3307" width="4.5546875" customWidth="1"/>
    <col min="3308" max="3308" width="7" customWidth="1"/>
    <col min="3309" max="3309" width="16.5546875" customWidth="1"/>
    <col min="3310" max="3311" width="4.5546875" customWidth="1"/>
    <col min="3312" max="3312" width="7" customWidth="1"/>
    <col min="3313" max="3313" width="16.5546875" customWidth="1"/>
    <col min="3314" max="3315" width="4.5546875" customWidth="1"/>
    <col min="3316" max="3316" width="7" customWidth="1"/>
    <col min="3317" max="3317" width="16.5546875" customWidth="1"/>
    <col min="3319" max="3319" width="4.77734375" customWidth="1"/>
    <col min="3320" max="3320" width="6.33203125" customWidth="1"/>
    <col min="3321" max="3321" width="14.33203125" customWidth="1"/>
    <col min="3563" max="3563" width="4.5546875" customWidth="1"/>
    <col min="3564" max="3564" width="7" customWidth="1"/>
    <col min="3565" max="3565" width="16.5546875" customWidth="1"/>
    <col min="3566" max="3567" width="4.5546875" customWidth="1"/>
    <col min="3568" max="3568" width="7" customWidth="1"/>
    <col min="3569" max="3569" width="16.5546875" customWidth="1"/>
    <col min="3570" max="3571" width="4.5546875" customWidth="1"/>
    <col min="3572" max="3572" width="7" customWidth="1"/>
    <col min="3573" max="3573" width="16.5546875" customWidth="1"/>
    <col min="3575" max="3575" width="4.77734375" customWidth="1"/>
    <col min="3576" max="3576" width="6.33203125" customWidth="1"/>
    <col min="3577" max="3577" width="14.33203125" customWidth="1"/>
    <col min="3819" max="3819" width="4.5546875" customWidth="1"/>
    <col min="3820" max="3820" width="7" customWidth="1"/>
    <col min="3821" max="3821" width="16.5546875" customWidth="1"/>
    <col min="3822" max="3823" width="4.5546875" customWidth="1"/>
    <col min="3824" max="3824" width="7" customWidth="1"/>
    <col min="3825" max="3825" width="16.5546875" customWidth="1"/>
    <col min="3826" max="3827" width="4.5546875" customWidth="1"/>
    <col min="3828" max="3828" width="7" customWidth="1"/>
    <col min="3829" max="3829" width="16.5546875" customWidth="1"/>
    <col min="3831" max="3831" width="4.77734375" customWidth="1"/>
    <col min="3832" max="3832" width="6.33203125" customWidth="1"/>
    <col min="3833" max="3833" width="14.33203125" customWidth="1"/>
    <col min="4075" max="4075" width="4.5546875" customWidth="1"/>
    <col min="4076" max="4076" width="7" customWidth="1"/>
    <col min="4077" max="4077" width="16.5546875" customWidth="1"/>
    <col min="4078" max="4079" width="4.5546875" customWidth="1"/>
    <col min="4080" max="4080" width="7" customWidth="1"/>
    <col min="4081" max="4081" width="16.5546875" customWidth="1"/>
    <col min="4082" max="4083" width="4.5546875" customWidth="1"/>
    <col min="4084" max="4084" width="7" customWidth="1"/>
    <col min="4085" max="4085" width="16.5546875" customWidth="1"/>
    <col min="4087" max="4087" width="4.77734375" customWidth="1"/>
    <col min="4088" max="4088" width="6.33203125" customWidth="1"/>
    <col min="4089" max="4089" width="14.33203125" customWidth="1"/>
    <col min="4331" max="4331" width="4.5546875" customWidth="1"/>
    <col min="4332" max="4332" width="7" customWidth="1"/>
    <col min="4333" max="4333" width="16.5546875" customWidth="1"/>
    <col min="4334" max="4335" width="4.5546875" customWidth="1"/>
    <col min="4336" max="4336" width="7" customWidth="1"/>
    <col min="4337" max="4337" width="16.5546875" customWidth="1"/>
    <col min="4338" max="4339" width="4.5546875" customWidth="1"/>
    <col min="4340" max="4340" width="7" customWidth="1"/>
    <col min="4341" max="4341" width="16.5546875" customWidth="1"/>
    <col min="4343" max="4343" width="4.77734375" customWidth="1"/>
    <col min="4344" max="4344" width="6.33203125" customWidth="1"/>
    <col min="4345" max="4345" width="14.33203125" customWidth="1"/>
    <col min="4587" max="4587" width="4.5546875" customWidth="1"/>
    <col min="4588" max="4588" width="7" customWidth="1"/>
    <col min="4589" max="4589" width="16.5546875" customWidth="1"/>
    <col min="4590" max="4591" width="4.5546875" customWidth="1"/>
    <col min="4592" max="4592" width="7" customWidth="1"/>
    <col min="4593" max="4593" width="16.5546875" customWidth="1"/>
    <col min="4594" max="4595" width="4.5546875" customWidth="1"/>
    <col min="4596" max="4596" width="7" customWidth="1"/>
    <col min="4597" max="4597" width="16.5546875" customWidth="1"/>
    <col min="4599" max="4599" width="4.77734375" customWidth="1"/>
    <col min="4600" max="4600" width="6.33203125" customWidth="1"/>
    <col min="4601" max="4601" width="14.33203125" customWidth="1"/>
    <col min="4843" max="4843" width="4.5546875" customWidth="1"/>
    <col min="4844" max="4844" width="7" customWidth="1"/>
    <col min="4845" max="4845" width="16.5546875" customWidth="1"/>
    <col min="4846" max="4847" width="4.5546875" customWidth="1"/>
    <col min="4848" max="4848" width="7" customWidth="1"/>
    <col min="4849" max="4849" width="16.5546875" customWidth="1"/>
    <col min="4850" max="4851" width="4.5546875" customWidth="1"/>
    <col min="4852" max="4852" width="7" customWidth="1"/>
    <col min="4853" max="4853" width="16.5546875" customWidth="1"/>
    <col min="4855" max="4855" width="4.77734375" customWidth="1"/>
    <col min="4856" max="4856" width="6.33203125" customWidth="1"/>
    <col min="4857" max="4857" width="14.33203125" customWidth="1"/>
    <col min="5099" max="5099" width="4.5546875" customWidth="1"/>
    <col min="5100" max="5100" width="7" customWidth="1"/>
    <col min="5101" max="5101" width="16.5546875" customWidth="1"/>
    <col min="5102" max="5103" width="4.5546875" customWidth="1"/>
    <col min="5104" max="5104" width="7" customWidth="1"/>
    <col min="5105" max="5105" width="16.5546875" customWidth="1"/>
    <col min="5106" max="5107" width="4.5546875" customWidth="1"/>
    <col min="5108" max="5108" width="7" customWidth="1"/>
    <col min="5109" max="5109" width="16.5546875" customWidth="1"/>
    <col min="5111" max="5111" width="4.77734375" customWidth="1"/>
    <col min="5112" max="5112" width="6.33203125" customWidth="1"/>
    <col min="5113" max="5113" width="14.33203125" customWidth="1"/>
    <col min="5355" max="5355" width="4.5546875" customWidth="1"/>
    <col min="5356" max="5356" width="7" customWidth="1"/>
    <col min="5357" max="5357" width="16.5546875" customWidth="1"/>
    <col min="5358" max="5359" width="4.5546875" customWidth="1"/>
    <col min="5360" max="5360" width="7" customWidth="1"/>
    <col min="5361" max="5361" width="16.5546875" customWidth="1"/>
    <col min="5362" max="5363" width="4.5546875" customWidth="1"/>
    <col min="5364" max="5364" width="7" customWidth="1"/>
    <col min="5365" max="5365" width="16.5546875" customWidth="1"/>
    <col min="5367" max="5367" width="4.77734375" customWidth="1"/>
    <col min="5368" max="5368" width="6.33203125" customWidth="1"/>
    <col min="5369" max="5369" width="14.33203125" customWidth="1"/>
    <col min="5611" max="5611" width="4.5546875" customWidth="1"/>
    <col min="5612" max="5612" width="7" customWidth="1"/>
    <col min="5613" max="5613" width="16.5546875" customWidth="1"/>
    <col min="5614" max="5615" width="4.5546875" customWidth="1"/>
    <col min="5616" max="5616" width="7" customWidth="1"/>
    <col min="5617" max="5617" width="16.5546875" customWidth="1"/>
    <col min="5618" max="5619" width="4.5546875" customWidth="1"/>
    <col min="5620" max="5620" width="7" customWidth="1"/>
    <col min="5621" max="5621" width="16.5546875" customWidth="1"/>
    <col min="5623" max="5623" width="4.77734375" customWidth="1"/>
    <col min="5624" max="5624" width="6.33203125" customWidth="1"/>
    <col min="5625" max="5625" width="14.33203125" customWidth="1"/>
    <col min="5867" max="5867" width="4.5546875" customWidth="1"/>
    <col min="5868" max="5868" width="7" customWidth="1"/>
    <col min="5869" max="5869" width="16.5546875" customWidth="1"/>
    <col min="5870" max="5871" width="4.5546875" customWidth="1"/>
    <col min="5872" max="5872" width="7" customWidth="1"/>
    <col min="5873" max="5873" width="16.5546875" customWidth="1"/>
    <col min="5874" max="5875" width="4.5546875" customWidth="1"/>
    <col min="5876" max="5876" width="7" customWidth="1"/>
    <col min="5877" max="5877" width="16.5546875" customWidth="1"/>
    <col min="5879" max="5879" width="4.77734375" customWidth="1"/>
    <col min="5880" max="5880" width="6.33203125" customWidth="1"/>
    <col min="5881" max="5881" width="14.33203125" customWidth="1"/>
    <col min="6123" max="6123" width="4.5546875" customWidth="1"/>
    <col min="6124" max="6124" width="7" customWidth="1"/>
    <col min="6125" max="6125" width="16.5546875" customWidth="1"/>
    <col min="6126" max="6127" width="4.5546875" customWidth="1"/>
    <col min="6128" max="6128" width="7" customWidth="1"/>
    <col min="6129" max="6129" width="16.5546875" customWidth="1"/>
    <col min="6130" max="6131" width="4.5546875" customWidth="1"/>
    <col min="6132" max="6132" width="7" customWidth="1"/>
    <col min="6133" max="6133" width="16.5546875" customWidth="1"/>
    <col min="6135" max="6135" width="4.77734375" customWidth="1"/>
    <col min="6136" max="6136" width="6.33203125" customWidth="1"/>
    <col min="6137" max="6137" width="14.33203125" customWidth="1"/>
    <col min="6379" max="6379" width="4.5546875" customWidth="1"/>
    <col min="6380" max="6380" width="7" customWidth="1"/>
    <col min="6381" max="6381" width="16.5546875" customWidth="1"/>
    <col min="6382" max="6383" width="4.5546875" customWidth="1"/>
    <col min="6384" max="6384" width="7" customWidth="1"/>
    <col min="6385" max="6385" width="16.5546875" customWidth="1"/>
    <col min="6386" max="6387" width="4.5546875" customWidth="1"/>
    <col min="6388" max="6388" width="7" customWidth="1"/>
    <col min="6389" max="6389" width="16.5546875" customWidth="1"/>
    <col min="6391" max="6391" width="4.77734375" customWidth="1"/>
    <col min="6392" max="6392" width="6.33203125" customWidth="1"/>
    <col min="6393" max="6393" width="14.33203125" customWidth="1"/>
    <col min="6635" max="6635" width="4.5546875" customWidth="1"/>
    <col min="6636" max="6636" width="7" customWidth="1"/>
    <col min="6637" max="6637" width="16.5546875" customWidth="1"/>
    <col min="6638" max="6639" width="4.5546875" customWidth="1"/>
    <col min="6640" max="6640" width="7" customWidth="1"/>
    <col min="6641" max="6641" width="16.5546875" customWidth="1"/>
    <col min="6642" max="6643" width="4.5546875" customWidth="1"/>
    <col min="6644" max="6644" width="7" customWidth="1"/>
    <col min="6645" max="6645" width="16.5546875" customWidth="1"/>
    <col min="6647" max="6647" width="4.77734375" customWidth="1"/>
    <col min="6648" max="6648" width="6.33203125" customWidth="1"/>
    <col min="6649" max="6649" width="14.33203125" customWidth="1"/>
    <col min="6891" max="6891" width="4.5546875" customWidth="1"/>
    <col min="6892" max="6892" width="7" customWidth="1"/>
    <col min="6893" max="6893" width="16.5546875" customWidth="1"/>
    <col min="6894" max="6895" width="4.5546875" customWidth="1"/>
    <col min="6896" max="6896" width="7" customWidth="1"/>
    <col min="6897" max="6897" width="16.5546875" customWidth="1"/>
    <col min="6898" max="6899" width="4.5546875" customWidth="1"/>
    <col min="6900" max="6900" width="7" customWidth="1"/>
    <col min="6901" max="6901" width="16.5546875" customWidth="1"/>
    <col min="6903" max="6903" width="4.77734375" customWidth="1"/>
    <col min="6904" max="6904" width="6.33203125" customWidth="1"/>
    <col min="6905" max="6905" width="14.33203125" customWidth="1"/>
    <col min="7147" max="7147" width="4.5546875" customWidth="1"/>
    <col min="7148" max="7148" width="7" customWidth="1"/>
    <col min="7149" max="7149" width="16.5546875" customWidth="1"/>
    <col min="7150" max="7151" width="4.5546875" customWidth="1"/>
    <col min="7152" max="7152" width="7" customWidth="1"/>
    <col min="7153" max="7153" width="16.5546875" customWidth="1"/>
    <col min="7154" max="7155" width="4.5546875" customWidth="1"/>
    <col min="7156" max="7156" width="7" customWidth="1"/>
    <col min="7157" max="7157" width="16.5546875" customWidth="1"/>
    <col min="7159" max="7159" width="4.77734375" customWidth="1"/>
    <col min="7160" max="7160" width="6.33203125" customWidth="1"/>
    <col min="7161" max="7161" width="14.33203125" customWidth="1"/>
    <col min="7403" max="7403" width="4.5546875" customWidth="1"/>
    <col min="7404" max="7404" width="7" customWidth="1"/>
    <col min="7405" max="7405" width="16.5546875" customWidth="1"/>
    <col min="7406" max="7407" width="4.5546875" customWidth="1"/>
    <col min="7408" max="7408" width="7" customWidth="1"/>
    <col min="7409" max="7409" width="16.5546875" customWidth="1"/>
    <col min="7410" max="7411" width="4.5546875" customWidth="1"/>
    <col min="7412" max="7412" width="7" customWidth="1"/>
    <col min="7413" max="7413" width="16.5546875" customWidth="1"/>
    <col min="7415" max="7415" width="4.77734375" customWidth="1"/>
    <col min="7416" max="7416" width="6.33203125" customWidth="1"/>
    <col min="7417" max="7417" width="14.33203125" customWidth="1"/>
    <col min="7659" max="7659" width="4.5546875" customWidth="1"/>
    <col min="7660" max="7660" width="7" customWidth="1"/>
    <col min="7661" max="7661" width="16.5546875" customWidth="1"/>
    <col min="7662" max="7663" width="4.5546875" customWidth="1"/>
    <col min="7664" max="7664" width="7" customWidth="1"/>
    <col min="7665" max="7665" width="16.5546875" customWidth="1"/>
    <col min="7666" max="7667" width="4.5546875" customWidth="1"/>
    <col min="7668" max="7668" width="7" customWidth="1"/>
    <col min="7669" max="7669" width="16.5546875" customWidth="1"/>
    <col min="7671" max="7671" width="4.77734375" customWidth="1"/>
    <col min="7672" max="7672" width="6.33203125" customWidth="1"/>
    <col min="7673" max="7673" width="14.33203125" customWidth="1"/>
    <col min="7915" max="7915" width="4.5546875" customWidth="1"/>
    <col min="7916" max="7916" width="7" customWidth="1"/>
    <col min="7917" max="7917" width="16.5546875" customWidth="1"/>
    <col min="7918" max="7919" width="4.5546875" customWidth="1"/>
    <col min="7920" max="7920" width="7" customWidth="1"/>
    <col min="7921" max="7921" width="16.5546875" customWidth="1"/>
    <col min="7922" max="7923" width="4.5546875" customWidth="1"/>
    <col min="7924" max="7924" width="7" customWidth="1"/>
    <col min="7925" max="7925" width="16.5546875" customWidth="1"/>
    <col min="7927" max="7927" width="4.77734375" customWidth="1"/>
    <col min="7928" max="7928" width="6.33203125" customWidth="1"/>
    <col min="7929" max="7929" width="14.33203125" customWidth="1"/>
    <col min="8171" max="8171" width="4.5546875" customWidth="1"/>
    <col min="8172" max="8172" width="7" customWidth="1"/>
    <col min="8173" max="8173" width="16.5546875" customWidth="1"/>
    <col min="8174" max="8175" width="4.5546875" customWidth="1"/>
    <col min="8176" max="8176" width="7" customWidth="1"/>
    <col min="8177" max="8177" width="16.5546875" customWidth="1"/>
    <col min="8178" max="8179" width="4.5546875" customWidth="1"/>
    <col min="8180" max="8180" width="7" customWidth="1"/>
    <col min="8181" max="8181" width="16.5546875" customWidth="1"/>
    <col min="8183" max="8183" width="4.77734375" customWidth="1"/>
    <col min="8184" max="8184" width="6.33203125" customWidth="1"/>
    <col min="8185" max="8185" width="14.33203125" customWidth="1"/>
    <col min="8427" max="8427" width="4.5546875" customWidth="1"/>
    <col min="8428" max="8428" width="7" customWidth="1"/>
    <col min="8429" max="8429" width="16.5546875" customWidth="1"/>
    <col min="8430" max="8431" width="4.5546875" customWidth="1"/>
    <col min="8432" max="8432" width="7" customWidth="1"/>
    <col min="8433" max="8433" width="16.5546875" customWidth="1"/>
    <col min="8434" max="8435" width="4.5546875" customWidth="1"/>
    <col min="8436" max="8436" width="7" customWidth="1"/>
    <col min="8437" max="8437" width="16.5546875" customWidth="1"/>
    <col min="8439" max="8439" width="4.77734375" customWidth="1"/>
    <col min="8440" max="8440" width="6.33203125" customWidth="1"/>
    <col min="8441" max="8441" width="14.33203125" customWidth="1"/>
    <col min="8683" max="8683" width="4.5546875" customWidth="1"/>
    <col min="8684" max="8684" width="7" customWidth="1"/>
    <col min="8685" max="8685" width="16.5546875" customWidth="1"/>
    <col min="8686" max="8687" width="4.5546875" customWidth="1"/>
    <col min="8688" max="8688" width="7" customWidth="1"/>
    <col min="8689" max="8689" width="16.5546875" customWidth="1"/>
    <col min="8690" max="8691" width="4.5546875" customWidth="1"/>
    <col min="8692" max="8692" width="7" customWidth="1"/>
    <col min="8693" max="8693" width="16.5546875" customWidth="1"/>
    <col min="8695" max="8695" width="4.77734375" customWidth="1"/>
    <col min="8696" max="8696" width="6.33203125" customWidth="1"/>
    <col min="8697" max="8697" width="14.33203125" customWidth="1"/>
    <col min="8939" max="8939" width="4.5546875" customWidth="1"/>
    <col min="8940" max="8940" width="7" customWidth="1"/>
    <col min="8941" max="8941" width="16.5546875" customWidth="1"/>
    <col min="8942" max="8943" width="4.5546875" customWidth="1"/>
    <col min="8944" max="8944" width="7" customWidth="1"/>
    <col min="8945" max="8945" width="16.5546875" customWidth="1"/>
    <col min="8946" max="8947" width="4.5546875" customWidth="1"/>
    <col min="8948" max="8948" width="7" customWidth="1"/>
    <col min="8949" max="8949" width="16.5546875" customWidth="1"/>
    <col min="8951" max="8951" width="4.77734375" customWidth="1"/>
    <col min="8952" max="8952" width="6.33203125" customWidth="1"/>
    <col min="8953" max="8953" width="14.33203125" customWidth="1"/>
    <col min="9195" max="9195" width="4.5546875" customWidth="1"/>
    <col min="9196" max="9196" width="7" customWidth="1"/>
    <col min="9197" max="9197" width="16.5546875" customWidth="1"/>
    <col min="9198" max="9199" width="4.5546875" customWidth="1"/>
    <col min="9200" max="9200" width="7" customWidth="1"/>
    <col min="9201" max="9201" width="16.5546875" customWidth="1"/>
    <col min="9202" max="9203" width="4.5546875" customWidth="1"/>
    <col min="9204" max="9204" width="7" customWidth="1"/>
    <col min="9205" max="9205" width="16.5546875" customWidth="1"/>
    <col min="9207" max="9207" width="4.77734375" customWidth="1"/>
    <col min="9208" max="9208" width="6.33203125" customWidth="1"/>
    <col min="9209" max="9209" width="14.33203125" customWidth="1"/>
    <col min="9451" max="9451" width="4.5546875" customWidth="1"/>
    <col min="9452" max="9452" width="7" customWidth="1"/>
    <col min="9453" max="9453" width="16.5546875" customWidth="1"/>
    <col min="9454" max="9455" width="4.5546875" customWidth="1"/>
    <col min="9456" max="9456" width="7" customWidth="1"/>
    <col min="9457" max="9457" width="16.5546875" customWidth="1"/>
    <col min="9458" max="9459" width="4.5546875" customWidth="1"/>
    <col min="9460" max="9460" width="7" customWidth="1"/>
    <col min="9461" max="9461" width="16.5546875" customWidth="1"/>
    <col min="9463" max="9463" width="4.77734375" customWidth="1"/>
    <col min="9464" max="9464" width="6.33203125" customWidth="1"/>
    <col min="9465" max="9465" width="14.33203125" customWidth="1"/>
    <col min="9707" max="9707" width="4.5546875" customWidth="1"/>
    <col min="9708" max="9708" width="7" customWidth="1"/>
    <col min="9709" max="9709" width="16.5546875" customWidth="1"/>
    <col min="9710" max="9711" width="4.5546875" customWidth="1"/>
    <col min="9712" max="9712" width="7" customWidth="1"/>
    <col min="9713" max="9713" width="16.5546875" customWidth="1"/>
    <col min="9714" max="9715" width="4.5546875" customWidth="1"/>
    <col min="9716" max="9716" width="7" customWidth="1"/>
    <col min="9717" max="9717" width="16.5546875" customWidth="1"/>
    <col min="9719" max="9719" width="4.77734375" customWidth="1"/>
    <col min="9720" max="9720" width="6.33203125" customWidth="1"/>
    <col min="9721" max="9721" width="14.33203125" customWidth="1"/>
    <col min="9963" max="9963" width="4.5546875" customWidth="1"/>
    <col min="9964" max="9964" width="7" customWidth="1"/>
    <col min="9965" max="9965" width="16.5546875" customWidth="1"/>
    <col min="9966" max="9967" width="4.5546875" customWidth="1"/>
    <col min="9968" max="9968" width="7" customWidth="1"/>
    <col min="9969" max="9969" width="16.5546875" customWidth="1"/>
    <col min="9970" max="9971" width="4.5546875" customWidth="1"/>
    <col min="9972" max="9972" width="7" customWidth="1"/>
    <col min="9973" max="9973" width="16.5546875" customWidth="1"/>
    <col min="9975" max="9975" width="4.77734375" customWidth="1"/>
    <col min="9976" max="9976" width="6.33203125" customWidth="1"/>
    <col min="9977" max="9977" width="14.33203125" customWidth="1"/>
    <col min="10219" max="10219" width="4.5546875" customWidth="1"/>
    <col min="10220" max="10220" width="7" customWidth="1"/>
    <col min="10221" max="10221" width="16.5546875" customWidth="1"/>
    <col min="10222" max="10223" width="4.5546875" customWidth="1"/>
    <col min="10224" max="10224" width="7" customWidth="1"/>
    <col min="10225" max="10225" width="16.5546875" customWidth="1"/>
    <col min="10226" max="10227" width="4.5546875" customWidth="1"/>
    <col min="10228" max="10228" width="7" customWidth="1"/>
    <col min="10229" max="10229" width="16.5546875" customWidth="1"/>
    <col min="10231" max="10231" width="4.77734375" customWidth="1"/>
    <col min="10232" max="10232" width="6.33203125" customWidth="1"/>
    <col min="10233" max="10233" width="14.33203125" customWidth="1"/>
    <col min="10475" max="10475" width="4.5546875" customWidth="1"/>
    <col min="10476" max="10476" width="7" customWidth="1"/>
    <col min="10477" max="10477" width="16.5546875" customWidth="1"/>
    <col min="10478" max="10479" width="4.5546875" customWidth="1"/>
    <col min="10480" max="10480" width="7" customWidth="1"/>
    <col min="10481" max="10481" width="16.5546875" customWidth="1"/>
    <col min="10482" max="10483" width="4.5546875" customWidth="1"/>
    <col min="10484" max="10484" width="7" customWidth="1"/>
    <col min="10485" max="10485" width="16.5546875" customWidth="1"/>
    <col min="10487" max="10487" width="4.77734375" customWidth="1"/>
    <col min="10488" max="10488" width="6.33203125" customWidth="1"/>
    <col min="10489" max="10489" width="14.33203125" customWidth="1"/>
    <col min="10731" max="10731" width="4.5546875" customWidth="1"/>
    <col min="10732" max="10732" width="7" customWidth="1"/>
    <col min="10733" max="10733" width="16.5546875" customWidth="1"/>
    <col min="10734" max="10735" width="4.5546875" customWidth="1"/>
    <col min="10736" max="10736" width="7" customWidth="1"/>
    <col min="10737" max="10737" width="16.5546875" customWidth="1"/>
    <col min="10738" max="10739" width="4.5546875" customWidth="1"/>
    <col min="10740" max="10740" width="7" customWidth="1"/>
    <col min="10741" max="10741" width="16.5546875" customWidth="1"/>
    <col min="10743" max="10743" width="4.77734375" customWidth="1"/>
    <col min="10744" max="10744" width="6.33203125" customWidth="1"/>
    <col min="10745" max="10745" width="14.33203125" customWidth="1"/>
    <col min="10987" max="10987" width="4.5546875" customWidth="1"/>
    <col min="10988" max="10988" width="7" customWidth="1"/>
    <col min="10989" max="10989" width="16.5546875" customWidth="1"/>
    <col min="10990" max="10991" width="4.5546875" customWidth="1"/>
    <col min="10992" max="10992" width="7" customWidth="1"/>
    <col min="10993" max="10993" width="16.5546875" customWidth="1"/>
    <col min="10994" max="10995" width="4.5546875" customWidth="1"/>
    <col min="10996" max="10996" width="7" customWidth="1"/>
    <col min="10997" max="10997" width="16.5546875" customWidth="1"/>
    <col min="10999" max="10999" width="4.77734375" customWidth="1"/>
    <col min="11000" max="11000" width="6.33203125" customWidth="1"/>
    <col min="11001" max="11001" width="14.33203125" customWidth="1"/>
    <col min="11243" max="11243" width="4.5546875" customWidth="1"/>
    <col min="11244" max="11244" width="7" customWidth="1"/>
    <col min="11245" max="11245" width="16.5546875" customWidth="1"/>
    <col min="11246" max="11247" width="4.5546875" customWidth="1"/>
    <col min="11248" max="11248" width="7" customWidth="1"/>
    <col min="11249" max="11249" width="16.5546875" customWidth="1"/>
    <col min="11250" max="11251" width="4.5546875" customWidth="1"/>
    <col min="11252" max="11252" width="7" customWidth="1"/>
    <col min="11253" max="11253" width="16.5546875" customWidth="1"/>
    <col min="11255" max="11255" width="4.77734375" customWidth="1"/>
    <col min="11256" max="11256" width="6.33203125" customWidth="1"/>
    <col min="11257" max="11257" width="14.33203125" customWidth="1"/>
    <col min="11499" max="11499" width="4.5546875" customWidth="1"/>
    <col min="11500" max="11500" width="7" customWidth="1"/>
    <col min="11501" max="11501" width="16.5546875" customWidth="1"/>
    <col min="11502" max="11503" width="4.5546875" customWidth="1"/>
    <col min="11504" max="11504" width="7" customWidth="1"/>
    <col min="11505" max="11505" width="16.5546875" customWidth="1"/>
    <col min="11506" max="11507" width="4.5546875" customWidth="1"/>
    <col min="11508" max="11508" width="7" customWidth="1"/>
    <col min="11509" max="11509" width="16.5546875" customWidth="1"/>
    <col min="11511" max="11511" width="4.77734375" customWidth="1"/>
    <col min="11512" max="11512" width="6.33203125" customWidth="1"/>
    <col min="11513" max="11513" width="14.33203125" customWidth="1"/>
    <col min="11755" max="11755" width="4.5546875" customWidth="1"/>
    <col min="11756" max="11756" width="7" customWidth="1"/>
    <col min="11757" max="11757" width="16.5546875" customWidth="1"/>
    <col min="11758" max="11759" width="4.5546875" customWidth="1"/>
    <col min="11760" max="11760" width="7" customWidth="1"/>
    <col min="11761" max="11761" width="16.5546875" customWidth="1"/>
    <col min="11762" max="11763" width="4.5546875" customWidth="1"/>
    <col min="11764" max="11764" width="7" customWidth="1"/>
    <col min="11765" max="11765" width="16.5546875" customWidth="1"/>
    <col min="11767" max="11767" width="4.77734375" customWidth="1"/>
    <col min="11768" max="11768" width="6.33203125" customWidth="1"/>
    <col min="11769" max="11769" width="14.33203125" customWidth="1"/>
    <col min="12011" max="12011" width="4.5546875" customWidth="1"/>
    <col min="12012" max="12012" width="7" customWidth="1"/>
    <col min="12013" max="12013" width="16.5546875" customWidth="1"/>
    <col min="12014" max="12015" width="4.5546875" customWidth="1"/>
    <col min="12016" max="12016" width="7" customWidth="1"/>
    <col min="12017" max="12017" width="16.5546875" customWidth="1"/>
    <col min="12018" max="12019" width="4.5546875" customWidth="1"/>
    <col min="12020" max="12020" width="7" customWidth="1"/>
    <col min="12021" max="12021" width="16.5546875" customWidth="1"/>
    <col min="12023" max="12023" width="4.77734375" customWidth="1"/>
    <col min="12024" max="12024" width="6.33203125" customWidth="1"/>
    <col min="12025" max="12025" width="14.33203125" customWidth="1"/>
    <col min="12267" max="12267" width="4.5546875" customWidth="1"/>
    <col min="12268" max="12268" width="7" customWidth="1"/>
    <col min="12269" max="12269" width="16.5546875" customWidth="1"/>
    <col min="12270" max="12271" width="4.5546875" customWidth="1"/>
    <col min="12272" max="12272" width="7" customWidth="1"/>
    <col min="12273" max="12273" width="16.5546875" customWidth="1"/>
    <col min="12274" max="12275" width="4.5546875" customWidth="1"/>
    <col min="12276" max="12276" width="7" customWidth="1"/>
    <col min="12277" max="12277" width="16.5546875" customWidth="1"/>
    <col min="12279" max="12279" width="4.77734375" customWidth="1"/>
    <col min="12280" max="12280" width="6.33203125" customWidth="1"/>
    <col min="12281" max="12281" width="14.33203125" customWidth="1"/>
    <col min="12523" max="12523" width="4.5546875" customWidth="1"/>
    <col min="12524" max="12524" width="7" customWidth="1"/>
    <col min="12525" max="12525" width="16.5546875" customWidth="1"/>
    <col min="12526" max="12527" width="4.5546875" customWidth="1"/>
    <col min="12528" max="12528" width="7" customWidth="1"/>
    <col min="12529" max="12529" width="16.5546875" customWidth="1"/>
    <col min="12530" max="12531" width="4.5546875" customWidth="1"/>
    <col min="12532" max="12532" width="7" customWidth="1"/>
    <col min="12533" max="12533" width="16.5546875" customWidth="1"/>
    <col min="12535" max="12535" width="4.77734375" customWidth="1"/>
    <col min="12536" max="12536" width="6.33203125" customWidth="1"/>
    <col min="12537" max="12537" width="14.33203125" customWidth="1"/>
    <col min="12779" max="12779" width="4.5546875" customWidth="1"/>
    <col min="12780" max="12780" width="7" customWidth="1"/>
    <col min="12781" max="12781" width="16.5546875" customWidth="1"/>
    <col min="12782" max="12783" width="4.5546875" customWidth="1"/>
    <col min="12784" max="12784" width="7" customWidth="1"/>
    <col min="12785" max="12785" width="16.5546875" customWidth="1"/>
    <col min="12786" max="12787" width="4.5546875" customWidth="1"/>
    <col min="12788" max="12788" width="7" customWidth="1"/>
    <col min="12789" max="12789" width="16.5546875" customWidth="1"/>
    <col min="12791" max="12791" width="4.77734375" customWidth="1"/>
    <col min="12792" max="12792" width="6.33203125" customWidth="1"/>
    <col min="12793" max="12793" width="14.33203125" customWidth="1"/>
    <col min="13035" max="13035" width="4.5546875" customWidth="1"/>
    <col min="13036" max="13036" width="7" customWidth="1"/>
    <col min="13037" max="13037" width="16.5546875" customWidth="1"/>
    <col min="13038" max="13039" width="4.5546875" customWidth="1"/>
    <col min="13040" max="13040" width="7" customWidth="1"/>
    <col min="13041" max="13041" width="16.5546875" customWidth="1"/>
    <col min="13042" max="13043" width="4.5546875" customWidth="1"/>
    <col min="13044" max="13044" width="7" customWidth="1"/>
    <col min="13045" max="13045" width="16.5546875" customWidth="1"/>
    <col min="13047" max="13047" width="4.77734375" customWidth="1"/>
    <col min="13048" max="13048" width="6.33203125" customWidth="1"/>
    <col min="13049" max="13049" width="14.33203125" customWidth="1"/>
    <col min="13291" max="13291" width="4.5546875" customWidth="1"/>
    <col min="13292" max="13292" width="7" customWidth="1"/>
    <col min="13293" max="13293" width="16.5546875" customWidth="1"/>
    <col min="13294" max="13295" width="4.5546875" customWidth="1"/>
    <col min="13296" max="13296" width="7" customWidth="1"/>
    <col min="13297" max="13297" width="16.5546875" customWidth="1"/>
    <col min="13298" max="13299" width="4.5546875" customWidth="1"/>
    <col min="13300" max="13300" width="7" customWidth="1"/>
    <col min="13301" max="13301" width="16.5546875" customWidth="1"/>
    <col min="13303" max="13303" width="4.77734375" customWidth="1"/>
    <col min="13304" max="13304" width="6.33203125" customWidth="1"/>
    <col min="13305" max="13305" width="14.33203125" customWidth="1"/>
    <col min="13547" max="13547" width="4.5546875" customWidth="1"/>
    <col min="13548" max="13548" width="7" customWidth="1"/>
    <col min="13549" max="13549" width="16.5546875" customWidth="1"/>
    <col min="13550" max="13551" width="4.5546875" customWidth="1"/>
    <col min="13552" max="13552" width="7" customWidth="1"/>
    <col min="13553" max="13553" width="16.5546875" customWidth="1"/>
    <col min="13554" max="13555" width="4.5546875" customWidth="1"/>
    <col min="13556" max="13556" width="7" customWidth="1"/>
    <col min="13557" max="13557" width="16.5546875" customWidth="1"/>
    <col min="13559" max="13559" width="4.77734375" customWidth="1"/>
    <col min="13560" max="13560" width="6.33203125" customWidth="1"/>
    <col min="13561" max="13561" width="14.33203125" customWidth="1"/>
    <col min="13803" max="13803" width="4.5546875" customWidth="1"/>
    <col min="13804" max="13804" width="7" customWidth="1"/>
    <col min="13805" max="13805" width="16.5546875" customWidth="1"/>
    <col min="13806" max="13807" width="4.5546875" customWidth="1"/>
    <col min="13808" max="13808" width="7" customWidth="1"/>
    <col min="13809" max="13809" width="16.5546875" customWidth="1"/>
    <col min="13810" max="13811" width="4.5546875" customWidth="1"/>
    <col min="13812" max="13812" width="7" customWidth="1"/>
    <col min="13813" max="13813" width="16.5546875" customWidth="1"/>
    <col min="13815" max="13815" width="4.77734375" customWidth="1"/>
    <col min="13816" max="13816" width="6.33203125" customWidth="1"/>
    <col min="13817" max="13817" width="14.33203125" customWidth="1"/>
    <col min="14059" max="14059" width="4.5546875" customWidth="1"/>
    <col min="14060" max="14060" width="7" customWidth="1"/>
    <col min="14061" max="14061" width="16.5546875" customWidth="1"/>
    <col min="14062" max="14063" width="4.5546875" customWidth="1"/>
    <col min="14064" max="14064" width="7" customWidth="1"/>
    <col min="14065" max="14065" width="16.5546875" customWidth="1"/>
    <col min="14066" max="14067" width="4.5546875" customWidth="1"/>
    <col min="14068" max="14068" width="7" customWidth="1"/>
    <col min="14069" max="14069" width="16.5546875" customWidth="1"/>
    <col min="14071" max="14071" width="4.77734375" customWidth="1"/>
    <col min="14072" max="14072" width="6.33203125" customWidth="1"/>
    <col min="14073" max="14073" width="14.33203125" customWidth="1"/>
    <col min="14315" max="14315" width="4.5546875" customWidth="1"/>
    <col min="14316" max="14316" width="7" customWidth="1"/>
    <col min="14317" max="14317" width="16.5546875" customWidth="1"/>
    <col min="14318" max="14319" width="4.5546875" customWidth="1"/>
    <col min="14320" max="14320" width="7" customWidth="1"/>
    <col min="14321" max="14321" width="16.5546875" customWidth="1"/>
    <col min="14322" max="14323" width="4.5546875" customWidth="1"/>
    <col min="14324" max="14324" width="7" customWidth="1"/>
    <col min="14325" max="14325" width="16.5546875" customWidth="1"/>
    <col min="14327" max="14327" width="4.77734375" customWidth="1"/>
    <col min="14328" max="14328" width="6.33203125" customWidth="1"/>
    <col min="14329" max="14329" width="14.33203125" customWidth="1"/>
    <col min="14571" max="14571" width="4.5546875" customWidth="1"/>
    <col min="14572" max="14572" width="7" customWidth="1"/>
    <col min="14573" max="14573" width="16.5546875" customWidth="1"/>
    <col min="14574" max="14575" width="4.5546875" customWidth="1"/>
    <col min="14576" max="14576" width="7" customWidth="1"/>
    <col min="14577" max="14577" width="16.5546875" customWidth="1"/>
    <col min="14578" max="14579" width="4.5546875" customWidth="1"/>
    <col min="14580" max="14580" width="7" customWidth="1"/>
    <col min="14581" max="14581" width="16.5546875" customWidth="1"/>
    <col min="14583" max="14583" width="4.77734375" customWidth="1"/>
    <col min="14584" max="14584" width="6.33203125" customWidth="1"/>
    <col min="14585" max="14585" width="14.33203125" customWidth="1"/>
    <col min="14827" max="14827" width="4.5546875" customWidth="1"/>
    <col min="14828" max="14828" width="7" customWidth="1"/>
    <col min="14829" max="14829" width="16.5546875" customWidth="1"/>
    <col min="14830" max="14831" width="4.5546875" customWidth="1"/>
    <col min="14832" max="14832" width="7" customWidth="1"/>
    <col min="14833" max="14833" width="16.5546875" customWidth="1"/>
    <col min="14834" max="14835" width="4.5546875" customWidth="1"/>
    <col min="14836" max="14836" width="7" customWidth="1"/>
    <col min="14837" max="14837" width="16.5546875" customWidth="1"/>
    <col min="14839" max="14839" width="4.77734375" customWidth="1"/>
    <col min="14840" max="14840" width="6.33203125" customWidth="1"/>
    <col min="14841" max="14841" width="14.33203125" customWidth="1"/>
    <col min="15083" max="15083" width="4.5546875" customWidth="1"/>
    <col min="15084" max="15084" width="7" customWidth="1"/>
    <col min="15085" max="15085" width="16.5546875" customWidth="1"/>
    <col min="15086" max="15087" width="4.5546875" customWidth="1"/>
    <col min="15088" max="15088" width="7" customWidth="1"/>
    <col min="15089" max="15089" width="16.5546875" customWidth="1"/>
    <col min="15090" max="15091" width="4.5546875" customWidth="1"/>
    <col min="15092" max="15092" width="7" customWidth="1"/>
    <col min="15093" max="15093" width="16.5546875" customWidth="1"/>
    <col min="15095" max="15095" width="4.77734375" customWidth="1"/>
    <col min="15096" max="15096" width="6.33203125" customWidth="1"/>
    <col min="15097" max="15097" width="14.33203125" customWidth="1"/>
    <col min="15339" max="15339" width="4.5546875" customWidth="1"/>
    <col min="15340" max="15340" width="7" customWidth="1"/>
    <col min="15341" max="15341" width="16.5546875" customWidth="1"/>
    <col min="15342" max="15343" width="4.5546875" customWidth="1"/>
    <col min="15344" max="15344" width="7" customWidth="1"/>
    <col min="15345" max="15345" width="16.5546875" customWidth="1"/>
    <col min="15346" max="15347" width="4.5546875" customWidth="1"/>
    <col min="15348" max="15348" width="7" customWidth="1"/>
    <col min="15349" max="15349" width="16.5546875" customWidth="1"/>
    <col min="15351" max="15351" width="4.77734375" customWidth="1"/>
    <col min="15352" max="15352" width="6.33203125" customWidth="1"/>
    <col min="15353" max="15353" width="14.33203125" customWidth="1"/>
    <col min="15595" max="15595" width="4.5546875" customWidth="1"/>
    <col min="15596" max="15596" width="7" customWidth="1"/>
    <col min="15597" max="15597" width="16.5546875" customWidth="1"/>
    <col min="15598" max="15599" width="4.5546875" customWidth="1"/>
    <col min="15600" max="15600" width="7" customWidth="1"/>
    <col min="15601" max="15601" width="16.5546875" customWidth="1"/>
    <col min="15602" max="15603" width="4.5546875" customWidth="1"/>
    <col min="15604" max="15604" width="7" customWidth="1"/>
    <col min="15605" max="15605" width="16.5546875" customWidth="1"/>
    <col min="15607" max="15607" width="4.77734375" customWidth="1"/>
    <col min="15608" max="15608" width="6.33203125" customWidth="1"/>
    <col min="15609" max="15609" width="14.33203125" customWidth="1"/>
    <col min="15851" max="15851" width="4.5546875" customWidth="1"/>
    <col min="15852" max="15852" width="7" customWidth="1"/>
    <col min="15853" max="15853" width="16.5546875" customWidth="1"/>
    <col min="15854" max="15855" width="4.5546875" customWidth="1"/>
    <col min="15856" max="15856" width="7" customWidth="1"/>
    <col min="15857" max="15857" width="16.5546875" customWidth="1"/>
    <col min="15858" max="15859" width="4.5546875" customWidth="1"/>
    <col min="15860" max="15860" width="7" customWidth="1"/>
    <col min="15861" max="15861" width="16.5546875" customWidth="1"/>
    <col min="15863" max="15863" width="4.77734375" customWidth="1"/>
    <col min="15864" max="15864" width="6.33203125" customWidth="1"/>
    <col min="15865" max="15865" width="14.33203125" customWidth="1"/>
    <col min="16107" max="16107" width="4.5546875" customWidth="1"/>
    <col min="16108" max="16108" width="7" customWidth="1"/>
    <col min="16109" max="16109" width="16.5546875" customWidth="1"/>
    <col min="16110" max="16111" width="4.5546875" customWidth="1"/>
    <col min="16112" max="16112" width="7" customWidth="1"/>
    <col min="16113" max="16113" width="16.5546875" customWidth="1"/>
    <col min="16114" max="16115" width="4.5546875" customWidth="1"/>
    <col min="16116" max="16116" width="7" customWidth="1"/>
    <col min="16117" max="16117" width="16.5546875" customWidth="1"/>
    <col min="16119" max="16119" width="4.77734375" customWidth="1"/>
    <col min="16120" max="16120" width="6.33203125" customWidth="1"/>
    <col min="16121" max="16121" width="14.33203125" customWidth="1"/>
  </cols>
  <sheetData>
    <row r="1" spans="1:19" ht="33">
      <c r="A1" s="2" t="s">
        <v>412</v>
      </c>
    </row>
    <row r="2" spans="1:19" ht="29.25">
      <c r="A2" s="3" t="s">
        <v>83</v>
      </c>
      <c r="B2" s="23"/>
      <c r="C2" s="23"/>
      <c r="D2" s="23"/>
    </row>
    <row r="3" spans="1:19">
      <c r="A3" s="23"/>
      <c r="B3" s="23"/>
      <c r="C3" s="23"/>
      <c r="D3" s="23"/>
    </row>
    <row r="4" spans="1:19" s="1" customFormat="1" ht="31.5" customHeight="1">
      <c r="A4" s="66" t="s">
        <v>85</v>
      </c>
      <c r="B4" s="66" t="s">
        <v>86</v>
      </c>
      <c r="C4" s="66" t="s">
        <v>413</v>
      </c>
      <c r="D4" s="166" t="s">
        <v>88</v>
      </c>
      <c r="E4" s="66" t="s">
        <v>89</v>
      </c>
      <c r="F4" s="66" t="s">
        <v>90</v>
      </c>
      <c r="G4" s="167" t="s">
        <v>91</v>
      </c>
      <c r="H4" s="4"/>
      <c r="I4" s="4"/>
      <c r="J4" s="4"/>
      <c r="K4" s="4"/>
      <c r="L4" s="4"/>
      <c r="M4" s="4"/>
      <c r="N4" s="4"/>
      <c r="O4" s="4"/>
      <c r="P4" s="4"/>
      <c r="Q4" s="4"/>
      <c r="R4" s="4"/>
      <c r="S4" s="4"/>
    </row>
    <row r="5" spans="1:19" s="4" customFormat="1" ht="14.85" customHeight="1">
      <c r="A5" s="24">
        <v>1</v>
      </c>
      <c r="B5" s="34">
        <v>0</v>
      </c>
      <c r="C5" s="24" t="s">
        <v>98</v>
      </c>
      <c r="D5" s="24" t="s">
        <v>87</v>
      </c>
      <c r="E5" s="24" t="s">
        <v>99</v>
      </c>
      <c r="F5" s="8">
        <v>-58.373159999999871</v>
      </c>
      <c r="G5" s="8">
        <v>-34.588811000000192</v>
      </c>
      <c r="H5" s="1"/>
      <c r="I5" s="25" t="s">
        <v>156</v>
      </c>
      <c r="J5" s="168">
        <v>16</v>
      </c>
      <c r="K5" s="1"/>
      <c r="L5" s="1"/>
      <c r="M5" s="1"/>
      <c r="N5" s="1"/>
      <c r="O5" s="1"/>
      <c r="P5" s="1"/>
      <c r="Q5" s="1"/>
      <c r="R5" s="1"/>
      <c r="S5" s="1"/>
    </row>
    <row r="6" spans="1:19" s="1" customFormat="1" ht="14.85" customHeight="1">
      <c r="A6" s="24">
        <v>2</v>
      </c>
      <c r="B6" s="34">
        <v>3.28</v>
      </c>
      <c r="C6" s="24" t="s">
        <v>779</v>
      </c>
      <c r="D6" s="24" t="s">
        <v>87</v>
      </c>
      <c r="E6" s="24" t="s">
        <v>99</v>
      </c>
      <c r="F6" s="8">
        <v>-58.4027525921286</v>
      </c>
      <c r="G6" s="8">
        <v>-34.572289426264497</v>
      </c>
      <c r="I6" s="25" t="s">
        <v>157</v>
      </c>
      <c r="J6" s="168">
        <v>7</v>
      </c>
    </row>
    <row r="7" spans="1:19" s="1" customFormat="1" ht="14.85" customHeight="1">
      <c r="A7" s="187" t="s">
        <v>414</v>
      </c>
      <c r="B7" s="188" t="s">
        <v>414</v>
      </c>
      <c r="C7" s="189" t="s">
        <v>415</v>
      </c>
      <c r="D7" s="189" t="s">
        <v>87</v>
      </c>
      <c r="E7" s="189" t="s">
        <v>99</v>
      </c>
      <c r="F7" s="190">
        <v>-58.438099999999999</v>
      </c>
      <c r="G7" s="190">
        <v>-34.548400000000001</v>
      </c>
      <c r="I7" s="25" t="s">
        <v>158</v>
      </c>
      <c r="J7" s="168">
        <v>0</v>
      </c>
    </row>
    <row r="8" spans="1:19" s="1" customFormat="1" ht="14.85" customHeight="1">
      <c r="A8" s="24">
        <v>3</v>
      </c>
      <c r="B8" s="34">
        <v>8.548</v>
      </c>
      <c r="C8" s="24" t="s">
        <v>773</v>
      </c>
      <c r="D8" s="24" t="s">
        <v>87</v>
      </c>
      <c r="E8" s="24" t="s">
        <v>99</v>
      </c>
      <c r="F8" s="8">
        <v>-58.448333000000225</v>
      </c>
      <c r="G8" s="8">
        <v>-34.542777999999451</v>
      </c>
      <c r="I8" s="27" t="s">
        <v>159</v>
      </c>
      <c r="J8" s="169">
        <f>SUM(J5:J7)</f>
        <v>23</v>
      </c>
    </row>
    <row r="9" spans="1:19" s="1" customFormat="1" ht="14.85" customHeight="1">
      <c r="A9" s="24">
        <v>4</v>
      </c>
      <c r="B9" s="34">
        <v>11.824299999999999</v>
      </c>
      <c r="C9" s="24" t="s">
        <v>416</v>
      </c>
      <c r="D9" s="24" t="s">
        <v>87</v>
      </c>
      <c r="E9" s="24" t="s">
        <v>118</v>
      </c>
      <c r="F9" s="8">
        <v>-58.478379000000118</v>
      </c>
      <c r="G9" s="8">
        <v>-34.537979000000362</v>
      </c>
    </row>
    <row r="10" spans="1:19" s="1" customFormat="1" ht="14.85" customHeight="1">
      <c r="A10" s="24">
        <v>5</v>
      </c>
      <c r="B10" s="34">
        <v>14.04312</v>
      </c>
      <c r="C10" s="24" t="s">
        <v>417</v>
      </c>
      <c r="D10" s="24" t="s">
        <v>87</v>
      </c>
      <c r="E10" s="24" t="s">
        <v>118</v>
      </c>
      <c r="F10" s="8">
        <v>-58.500211999999628</v>
      </c>
      <c r="G10" s="8">
        <v>-34.543609000000217</v>
      </c>
    </row>
    <row r="11" spans="1:19" s="1" customFormat="1" ht="14.85" customHeight="1">
      <c r="A11" s="24">
        <v>6</v>
      </c>
      <c r="B11" s="34">
        <v>15.377000000000001</v>
      </c>
      <c r="C11" s="24" t="s">
        <v>135</v>
      </c>
      <c r="D11" s="24" t="s">
        <v>87</v>
      </c>
      <c r="E11" s="24" t="s">
        <v>118</v>
      </c>
      <c r="F11" s="8">
        <v>-58.494134000000322</v>
      </c>
      <c r="G11" s="8">
        <v>-34.530478999999879</v>
      </c>
    </row>
    <row r="12" spans="1:19" s="1" customFormat="1" ht="14.85" customHeight="1">
      <c r="A12" s="24">
        <v>7</v>
      </c>
      <c r="B12" s="34">
        <v>16.503779999999999</v>
      </c>
      <c r="C12" s="24" t="s">
        <v>418</v>
      </c>
      <c r="D12" s="24" t="s">
        <v>87</v>
      </c>
      <c r="E12" s="24" t="s">
        <v>118</v>
      </c>
      <c r="F12" s="8">
        <v>-58.523588999999866</v>
      </c>
      <c r="G12" s="8">
        <v>-34.531825999999825</v>
      </c>
      <c r="I12"/>
    </row>
    <row r="13" spans="1:19" s="1" customFormat="1" ht="14.85" customHeight="1">
      <c r="A13" s="24">
        <v>8</v>
      </c>
      <c r="B13" s="34">
        <v>17.819500000000001</v>
      </c>
      <c r="C13" s="24" t="s">
        <v>419</v>
      </c>
      <c r="D13" s="24" t="s">
        <v>87</v>
      </c>
      <c r="E13" s="24" t="s">
        <v>118</v>
      </c>
      <c r="F13" s="8">
        <v>-58.537225000000021</v>
      </c>
      <c r="G13" s="8">
        <v>-34.528995999999871</v>
      </c>
    </row>
    <row r="14" spans="1:19" s="1" customFormat="1" ht="14.85" customHeight="1">
      <c r="A14" s="24">
        <v>9</v>
      </c>
      <c r="B14" s="34">
        <v>18.832750000000001</v>
      </c>
      <c r="C14" s="24" t="s">
        <v>420</v>
      </c>
      <c r="D14" s="24" t="s">
        <v>87</v>
      </c>
      <c r="E14" s="24" t="s">
        <v>118</v>
      </c>
      <c r="F14" s="8">
        <v>-58.545897999999887</v>
      </c>
      <c r="G14" s="8">
        <v>-34.523976000000317</v>
      </c>
    </row>
    <row r="15" spans="1:19" s="1" customFormat="1" ht="14.85" customHeight="1">
      <c r="A15" s="24">
        <v>10</v>
      </c>
      <c r="B15" s="34">
        <v>21.2593</v>
      </c>
      <c r="C15" s="24" t="s">
        <v>421</v>
      </c>
      <c r="D15" s="24" t="s">
        <v>87</v>
      </c>
      <c r="E15" s="24" t="s">
        <v>134</v>
      </c>
      <c r="F15" s="8">
        <v>-58.565644999999748</v>
      </c>
      <c r="G15" s="8">
        <v>-34.508574999999858</v>
      </c>
    </row>
    <row r="16" spans="1:19" s="1" customFormat="1" ht="14.85" customHeight="1">
      <c r="A16" s="24">
        <v>11</v>
      </c>
      <c r="B16" s="34">
        <v>26.310099999999998</v>
      </c>
      <c r="C16" s="24" t="s">
        <v>422</v>
      </c>
      <c r="D16" s="24" t="s">
        <v>217</v>
      </c>
      <c r="E16" s="24" t="s">
        <v>155</v>
      </c>
      <c r="F16" s="8">
        <v>-58.619636000000035</v>
      </c>
      <c r="G16" s="8">
        <v>-34.504242999999683</v>
      </c>
    </row>
    <row r="17" spans="1:9" s="1" customFormat="1" ht="14.85" customHeight="1">
      <c r="A17" s="24">
        <v>12</v>
      </c>
      <c r="B17" s="34">
        <v>28.339079999999999</v>
      </c>
      <c r="C17" s="24" t="s">
        <v>423</v>
      </c>
      <c r="D17" s="24" t="s">
        <v>87</v>
      </c>
      <c r="E17" s="24" t="s">
        <v>155</v>
      </c>
      <c r="F17" s="8">
        <v>-58.641558000000131</v>
      </c>
      <c r="G17" s="8">
        <v>-34.502752000000264</v>
      </c>
    </row>
    <row r="18" spans="1:9" s="1" customFormat="1" ht="14.85" customHeight="1">
      <c r="A18" s="24">
        <v>13</v>
      </c>
      <c r="B18" s="34">
        <v>30.7</v>
      </c>
      <c r="C18" s="24" t="s">
        <v>424</v>
      </c>
      <c r="D18" s="24" t="s">
        <v>217</v>
      </c>
      <c r="E18" s="24" t="s">
        <v>246</v>
      </c>
      <c r="F18" s="8">
        <v>-58.666083999999806</v>
      </c>
      <c r="G18" s="8">
        <v>-34.503068999999748</v>
      </c>
    </row>
    <row r="19" spans="1:9" s="1" customFormat="1" ht="14.85" customHeight="1">
      <c r="A19" s="24">
        <v>14</v>
      </c>
      <c r="B19" s="34">
        <v>31.905999999999999</v>
      </c>
      <c r="C19" s="24" t="s">
        <v>774</v>
      </c>
      <c r="D19" s="24" t="s">
        <v>87</v>
      </c>
      <c r="E19" s="24" t="s">
        <v>246</v>
      </c>
      <c r="F19" s="8">
        <v>-58.680537000000172</v>
      </c>
      <c r="G19" s="8">
        <v>-34.503411000000206</v>
      </c>
    </row>
    <row r="20" spans="1:9" s="1" customFormat="1" ht="14.85" customHeight="1">
      <c r="A20" s="24">
        <v>15</v>
      </c>
      <c r="B20" s="34">
        <v>33.293759999999999</v>
      </c>
      <c r="C20" s="24" t="s">
        <v>775</v>
      </c>
      <c r="D20" s="24" t="s">
        <v>87</v>
      </c>
      <c r="E20" s="24" t="s">
        <v>246</v>
      </c>
      <c r="F20" s="8">
        <v>-58.694296999999523</v>
      </c>
      <c r="G20" s="8">
        <v>-34.498973000000326</v>
      </c>
    </row>
    <row r="21" spans="1:9" s="1" customFormat="1" ht="14.85" customHeight="1">
      <c r="A21" s="24">
        <v>16</v>
      </c>
      <c r="B21" s="34">
        <v>34.43</v>
      </c>
      <c r="C21" s="24" t="s">
        <v>776</v>
      </c>
      <c r="D21" s="24" t="s">
        <v>217</v>
      </c>
      <c r="E21" s="24" t="s">
        <v>246</v>
      </c>
      <c r="F21" s="8">
        <v>-58.705018000000408</v>
      </c>
      <c r="G21" s="8">
        <v>-34.494203999999769</v>
      </c>
    </row>
    <row r="22" spans="1:9" s="1" customFormat="1" ht="14.85" customHeight="1">
      <c r="A22" s="24">
        <v>17</v>
      </c>
      <c r="B22" s="34">
        <v>36.435000000000002</v>
      </c>
      <c r="C22" s="24" t="s">
        <v>777</v>
      </c>
      <c r="D22" s="24" t="s">
        <v>87</v>
      </c>
      <c r="E22" s="24" t="s">
        <v>246</v>
      </c>
      <c r="F22" s="8">
        <v>-58.725055000000182</v>
      </c>
      <c r="G22" s="8">
        <v>-34.485505000000309</v>
      </c>
    </row>
    <row r="23" spans="1:9" s="1" customFormat="1" ht="14.85" customHeight="1">
      <c r="A23" s="24">
        <v>18</v>
      </c>
      <c r="B23" s="34">
        <v>37.9</v>
      </c>
      <c r="C23" s="24" t="s">
        <v>425</v>
      </c>
      <c r="D23" s="24" t="s">
        <v>87</v>
      </c>
      <c r="E23" s="24" t="s">
        <v>246</v>
      </c>
      <c r="F23" s="8">
        <v>-58.738356999999546</v>
      </c>
      <c r="G23" s="8">
        <v>-34.479429999999688</v>
      </c>
    </row>
    <row r="24" spans="1:9" s="1" customFormat="1" ht="14.85" customHeight="1">
      <c r="A24" s="24">
        <v>19</v>
      </c>
      <c r="B24" s="34">
        <v>39.869239999999998</v>
      </c>
      <c r="C24" s="24" t="s">
        <v>778</v>
      </c>
      <c r="D24" s="24" t="s">
        <v>87</v>
      </c>
      <c r="E24" s="24" t="s">
        <v>246</v>
      </c>
      <c r="F24" s="8">
        <v>-58.757769000000167</v>
      </c>
      <c r="G24" s="8">
        <v>-34.470772000000295</v>
      </c>
    </row>
    <row r="25" spans="1:9" s="1" customFormat="1" ht="14.85" customHeight="1">
      <c r="A25" s="24">
        <v>20</v>
      </c>
      <c r="B25" s="34">
        <v>41.7</v>
      </c>
      <c r="C25" s="24" t="s">
        <v>426</v>
      </c>
      <c r="D25" s="24" t="s">
        <v>217</v>
      </c>
      <c r="E25" s="24" t="s">
        <v>168</v>
      </c>
      <c r="F25" s="8">
        <v>-58.775355999999086</v>
      </c>
      <c r="G25" s="8">
        <v>-34.462944000000007</v>
      </c>
    </row>
    <row r="26" spans="1:9" s="1" customFormat="1" ht="14.85" customHeight="1">
      <c r="A26" s="24">
        <v>21</v>
      </c>
      <c r="B26" s="34">
        <v>43.888800000000003</v>
      </c>
      <c r="C26" s="24" t="s">
        <v>427</v>
      </c>
      <c r="D26" s="24" t="s">
        <v>87</v>
      </c>
      <c r="E26" s="24" t="s">
        <v>168</v>
      </c>
      <c r="F26" s="8">
        <v>-58.796052999999077</v>
      </c>
      <c r="G26" s="8">
        <v>-34.45377299999997</v>
      </c>
    </row>
    <row r="27" spans="1:9" s="1" customFormat="1" ht="14.85" customHeight="1">
      <c r="A27" s="24">
        <v>22</v>
      </c>
      <c r="B27" s="34">
        <v>47.9</v>
      </c>
      <c r="C27" s="24" t="s">
        <v>783</v>
      </c>
      <c r="D27" s="24" t="s">
        <v>87</v>
      </c>
      <c r="E27" s="24" t="s">
        <v>168</v>
      </c>
      <c r="F27" s="8">
        <v>-58.824776392026997</v>
      </c>
      <c r="G27" s="8">
        <v>-34.438879465904598</v>
      </c>
    </row>
    <row r="28" spans="1:9" s="1" customFormat="1" ht="14.85" customHeight="1">
      <c r="A28" s="24">
        <v>23</v>
      </c>
      <c r="B28" s="34">
        <v>51.944180000000003</v>
      </c>
      <c r="C28" s="24" t="s">
        <v>428</v>
      </c>
      <c r="D28" s="24" t="s">
        <v>87</v>
      </c>
      <c r="E28" s="24" t="s">
        <v>168</v>
      </c>
      <c r="F28" s="8">
        <v>-58.872668000000616</v>
      </c>
      <c r="G28" s="8">
        <v>-34.414562000000473</v>
      </c>
    </row>
    <row r="29" spans="1:9" s="1" customFormat="1">
      <c r="B29" s="7"/>
      <c r="I29"/>
    </row>
    <row r="30" spans="1:9" s="1" customFormat="1" ht="17.25" customHeight="1">
      <c r="A30" s="326" t="s">
        <v>780</v>
      </c>
      <c r="B30" s="326"/>
      <c r="C30" s="326"/>
      <c r="D30" s="326"/>
      <c r="E30" s="326"/>
      <c r="F30" s="326"/>
      <c r="G30" s="326"/>
    </row>
    <row r="31" spans="1:9" s="1" customFormat="1" ht="27.75" customHeight="1">
      <c r="A31" s="326" t="s">
        <v>781</v>
      </c>
      <c r="B31" s="326"/>
      <c r="C31" s="326"/>
      <c r="D31" s="326"/>
      <c r="E31" s="326"/>
      <c r="F31" s="326"/>
      <c r="G31" s="326"/>
    </row>
    <row r="32" spans="1:9" s="1" customFormat="1" ht="65.25" customHeight="1">
      <c r="A32" s="326" t="s">
        <v>782</v>
      </c>
      <c r="B32" s="326"/>
      <c r="C32" s="326"/>
      <c r="D32" s="326"/>
      <c r="E32" s="326"/>
      <c r="F32" s="326"/>
      <c r="G32" s="326"/>
    </row>
    <row r="33" spans="1:1" s="1" customFormat="1" ht="12.75">
      <c r="A33" s="1" t="s">
        <v>784</v>
      </c>
    </row>
    <row r="34" spans="1:1" s="1" customFormat="1" ht="12.75"/>
    <row r="35" spans="1:1" s="1" customFormat="1" ht="12.75"/>
    <row r="36" spans="1:1" s="1" customFormat="1" ht="12.75"/>
    <row r="37" spans="1:1" s="13" customFormat="1"/>
    <row r="38" spans="1:1" s="13" customFormat="1"/>
    <row r="39" spans="1:1" s="13" customFormat="1"/>
    <row r="40" spans="1:1" s="13" customFormat="1"/>
    <row r="41" spans="1:1" s="13" customFormat="1"/>
  </sheetData>
  <mergeCells count="3">
    <mergeCell ref="A31:G31"/>
    <mergeCell ref="A30:G30"/>
    <mergeCell ref="A32:G32"/>
  </mergeCells>
  <pageMargins left="0.7" right="0.7" top="0.75" bottom="0.75" header="0.3" footer="0.3"/>
  <drawing r:id="rId1"/>
  <tableParts count="1">
    <tablePart r:id="rId2"/>
  </tablePar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H376"/>
  <sheetViews>
    <sheetView zoomScale="80" zoomScaleNormal="80" workbookViewId="0">
      <pane xSplit="2" ySplit="1" topLeftCell="AW369" activePane="bottomRight" state="frozen"/>
      <selection activeCell="BG368" sqref="BG368"/>
      <selection pane="topRight" activeCell="BG368" sqref="BG368"/>
      <selection pane="bottomLeft" activeCell="BG368" sqref="BG368"/>
      <selection pane="bottomRight" activeCell="BB369" sqref="BB369"/>
    </sheetView>
  </sheetViews>
  <sheetFormatPr baseColWidth="10" defaultColWidth="11.21875" defaultRowHeight="12.75"/>
  <cols>
    <col min="1" max="1" width="5.21875" style="1" customWidth="1"/>
    <col min="2" max="2" width="9.33203125" style="1" customWidth="1"/>
    <col min="3" max="6" width="11.6640625" style="10" customWidth="1"/>
    <col min="7" max="9" width="11.6640625" style="192" customWidth="1"/>
    <col min="10" max="13" width="11.6640625" style="10" customWidth="1"/>
    <col min="14" max="15" width="11.6640625" style="192" customWidth="1"/>
    <col min="16" max="18" width="11.6640625" style="1" customWidth="1"/>
    <col min="19" max="20" width="11.6640625" style="194" customWidth="1"/>
    <col min="21" max="25" width="11.6640625" style="1" customWidth="1"/>
    <col min="26" max="26" width="11.6640625" style="196" customWidth="1"/>
    <col min="27" max="29" width="11.6640625" style="1" customWidth="1"/>
    <col min="30" max="30" width="11.6640625" style="196" customWidth="1"/>
    <col min="31" max="33" width="11.6640625" style="1" customWidth="1"/>
    <col min="34" max="34" width="11.6640625" style="196" customWidth="1"/>
    <col min="35" max="37" width="11.6640625" style="7" customWidth="1"/>
    <col min="38" max="38" width="11.6640625" style="198" customWidth="1"/>
    <col min="39" max="41" width="11.6640625" style="1" customWidth="1"/>
    <col min="42" max="42" width="11.6640625" style="200" customWidth="1"/>
    <col min="43" max="45" width="11.6640625" style="1" customWidth="1"/>
    <col min="46" max="46" width="11.6640625" style="200" customWidth="1"/>
    <col min="47" max="49" width="11.6640625" style="1" customWidth="1"/>
    <col min="50" max="50" width="11.6640625" style="200" customWidth="1"/>
    <col min="51" max="53" width="11.6640625" style="1" customWidth="1"/>
    <col min="54" max="56" width="11.6640625" style="381" customWidth="1"/>
    <col min="57" max="58" width="11.6640625" style="1" customWidth="1"/>
    <col min="59" max="59" width="11.21875" style="236" customWidth="1"/>
    <col min="60" max="60" width="54.5546875" style="1" customWidth="1"/>
    <col min="61" max="16384" width="11.21875" style="1"/>
  </cols>
  <sheetData>
    <row r="1" spans="1:60" s="30" customFormat="1" ht="110.85" customHeight="1">
      <c r="A1" s="30" t="s">
        <v>3</v>
      </c>
      <c r="B1" s="30" t="s">
        <v>4</v>
      </c>
      <c r="C1" s="31" t="s">
        <v>5</v>
      </c>
      <c r="D1" s="31" t="s">
        <v>6</v>
      </c>
      <c r="E1" s="31" t="s">
        <v>7</v>
      </c>
      <c r="F1" s="31" t="s">
        <v>8</v>
      </c>
      <c r="G1" s="205" t="s">
        <v>2</v>
      </c>
      <c r="H1" s="205" t="s">
        <v>9</v>
      </c>
      <c r="I1" s="205" t="s">
        <v>10</v>
      </c>
      <c r="J1" s="31" t="s">
        <v>11</v>
      </c>
      <c r="K1" s="31" t="s">
        <v>12</v>
      </c>
      <c r="L1" s="31" t="s">
        <v>13</v>
      </c>
      <c r="M1" s="31" t="s">
        <v>14</v>
      </c>
      <c r="N1" s="205" t="s">
        <v>15</v>
      </c>
      <c r="O1" s="205" t="s">
        <v>16</v>
      </c>
      <c r="P1" s="30" t="s">
        <v>17</v>
      </c>
      <c r="Q1" s="30" t="s">
        <v>18</v>
      </c>
      <c r="R1" s="30" t="s">
        <v>19</v>
      </c>
      <c r="S1" s="209" t="s">
        <v>20</v>
      </c>
      <c r="T1" s="209" t="s">
        <v>644</v>
      </c>
      <c r="U1" s="30" t="s">
        <v>21</v>
      </c>
      <c r="V1" s="30" t="s">
        <v>22</v>
      </c>
      <c r="W1" s="30" t="s">
        <v>23</v>
      </c>
      <c r="X1" s="30" t="s">
        <v>24</v>
      </c>
      <c r="Y1" s="30" t="s">
        <v>25</v>
      </c>
      <c r="Z1" s="215" t="s">
        <v>26</v>
      </c>
      <c r="AA1" s="30" t="s">
        <v>27</v>
      </c>
      <c r="AB1" s="30" t="s">
        <v>28</v>
      </c>
      <c r="AC1" s="30" t="s">
        <v>29</v>
      </c>
      <c r="AD1" s="215" t="s">
        <v>30</v>
      </c>
      <c r="AE1" s="30" t="s">
        <v>31</v>
      </c>
      <c r="AF1" s="30" t="s">
        <v>32</v>
      </c>
      <c r="AG1" s="30" t="s">
        <v>33</v>
      </c>
      <c r="AH1" s="215" t="s">
        <v>34</v>
      </c>
      <c r="AI1" s="32" t="s">
        <v>35</v>
      </c>
      <c r="AJ1" s="32" t="s">
        <v>36</v>
      </c>
      <c r="AK1" s="32" t="s">
        <v>37</v>
      </c>
      <c r="AL1" s="221" t="s">
        <v>38</v>
      </c>
      <c r="AM1" s="30" t="s">
        <v>39</v>
      </c>
      <c r="AN1" s="30" t="s">
        <v>40</v>
      </c>
      <c r="AO1" s="30" t="s">
        <v>41</v>
      </c>
      <c r="AP1" s="228" t="s">
        <v>42</v>
      </c>
      <c r="AQ1" s="30" t="s">
        <v>43</v>
      </c>
      <c r="AR1" s="30" t="s">
        <v>44</v>
      </c>
      <c r="AS1" s="30" t="s">
        <v>45</v>
      </c>
      <c r="AT1" s="228" t="s">
        <v>46</v>
      </c>
      <c r="AU1" s="30" t="s">
        <v>47</v>
      </c>
      <c r="AV1" s="30" t="s">
        <v>48</v>
      </c>
      <c r="AW1" s="30" t="s">
        <v>49</v>
      </c>
      <c r="AX1" s="228" t="s">
        <v>50</v>
      </c>
      <c r="AY1" s="30" t="s">
        <v>51</v>
      </c>
      <c r="AZ1" s="30" t="s">
        <v>52</v>
      </c>
      <c r="BA1" s="30" t="s">
        <v>53</v>
      </c>
      <c r="BB1" s="30" t="s">
        <v>55</v>
      </c>
      <c r="BC1" s="228" t="s">
        <v>56</v>
      </c>
      <c r="BD1" s="355" t="s">
        <v>54</v>
      </c>
      <c r="BE1" s="30" t="s">
        <v>57</v>
      </c>
      <c r="BF1" s="30" t="s">
        <v>58</v>
      </c>
      <c r="BG1" s="237" t="s">
        <v>59</v>
      </c>
      <c r="BH1" s="30" t="s">
        <v>60</v>
      </c>
    </row>
    <row r="2" spans="1:60">
      <c r="A2" s="1">
        <v>1993</v>
      </c>
      <c r="B2" s="1" t="s">
        <v>61</v>
      </c>
      <c r="C2" s="10">
        <v>18.643000000000001</v>
      </c>
      <c r="D2" s="10">
        <v>47.968000000000004</v>
      </c>
      <c r="E2" s="10">
        <v>0</v>
      </c>
      <c r="F2" s="10">
        <v>0</v>
      </c>
      <c r="G2" s="192">
        <f t="shared" ref="G2:G65" si="0">SUM(C2:F2)</f>
        <v>66.611000000000004</v>
      </c>
      <c r="H2" s="192">
        <v>66.611000000000004</v>
      </c>
      <c r="I2" s="192">
        <v>103.99600000000001</v>
      </c>
      <c r="J2" s="10">
        <v>114.57899999999999</v>
      </c>
      <c r="K2" s="10">
        <v>0</v>
      </c>
      <c r="L2" s="10">
        <v>0</v>
      </c>
      <c r="M2" s="10">
        <v>0</v>
      </c>
      <c r="N2" s="192">
        <f>+BS_InfraMR[[#This Row],[A.03.1 -  Longitud de Vías de Explotación No Electrificadas Troncales y Ramales (vía principal) (km)]]+BS_InfraMR[[#This Row],[A.04.1 -  Longitud de Vías de Explotación Electrificadas Troncales y Ramales (vía principal) (km)]]</f>
        <v>114.57899999999999</v>
      </c>
      <c r="O2" s="192">
        <v>114.57899999999999</v>
      </c>
      <c r="P2" s="1">
        <v>23</v>
      </c>
      <c r="Q2" s="1">
        <v>6</v>
      </c>
      <c r="R2" s="1">
        <v>1</v>
      </c>
      <c r="S2" s="194">
        <f>+SUM(BS_InfraMR[[#This Row],[A.05.1 - Número de Estaciones en Explotación (cantidad)]:[A.07.1 - Número de Apeaderos en Explotación (cantidad)]])</f>
        <v>30</v>
      </c>
      <c r="T2" s="194">
        <v>30</v>
      </c>
      <c r="U2" s="1">
        <v>18</v>
      </c>
      <c r="V2" s="1">
        <v>31</v>
      </c>
      <c r="W2" s="1">
        <v>0</v>
      </c>
      <c r="X2" s="1">
        <v>26</v>
      </c>
      <c r="Y2" s="1">
        <v>0</v>
      </c>
      <c r="Z2" s="196">
        <f t="shared" ref="Z2:Z65" si="1">SUM(U2:Y2)</f>
        <v>75</v>
      </c>
      <c r="AA2" s="1">
        <v>13</v>
      </c>
      <c r="AB2" s="1">
        <v>13</v>
      </c>
      <c r="AC2" s="1">
        <f>+BS_InfraMR[[#This Row],[Total Pasos Vehiculares a Nivel]]</f>
        <v>75</v>
      </c>
      <c r="AD2" s="196">
        <f t="shared" ref="AD2:AD65" si="2">SUM(AA2:AC2)</f>
        <v>101</v>
      </c>
      <c r="AE2" s="1">
        <v>1</v>
      </c>
      <c r="AF2" s="1">
        <v>8</v>
      </c>
      <c r="AG2" s="1">
        <v>11</v>
      </c>
      <c r="AH2" s="196">
        <f t="shared" ref="AH2:AH65" si="3">SUM(AE2:AG2)</f>
        <v>20</v>
      </c>
      <c r="AI2" s="10">
        <v>16.120999999999999</v>
      </c>
      <c r="AJ2" s="10">
        <v>0</v>
      </c>
      <c r="AK2" s="10">
        <v>50.177</v>
      </c>
      <c r="AL2" s="222">
        <f t="shared" ref="AL2:AL65" si="4">SUM(AI2:AK2)</f>
        <v>66.298000000000002</v>
      </c>
      <c r="AM2" s="1">
        <v>2</v>
      </c>
      <c r="AN2" s="1">
        <v>0</v>
      </c>
      <c r="AO2" s="1">
        <v>13</v>
      </c>
      <c r="AP2" s="200">
        <f t="shared" ref="AP2:AP65" si="5">SUM(AM2:AO2)</f>
        <v>15</v>
      </c>
      <c r="AQ2" s="1">
        <v>0</v>
      </c>
      <c r="AR2" s="1">
        <v>0</v>
      </c>
      <c r="AS2" s="1">
        <v>0</v>
      </c>
      <c r="AT2" s="200">
        <f>+SUM(BS_InfraMR[[#This Row],[B.02.1 - Parque de Coches Eléctricos Motrices]:[B.02.3 - Parque de Coches Eléctricos Motrices Tipo R]])</f>
        <v>0</v>
      </c>
      <c r="AU2" s="1">
        <v>0</v>
      </c>
      <c r="AV2" s="1">
        <v>0</v>
      </c>
      <c r="AW2" s="1">
        <v>0</v>
      </c>
      <c r="AX2" s="200">
        <f>+SUM(BS_InfraMR[[#This Row],[B.03.1 - Parque de Coches Motores Motrices Remolcados]:[B.03.3 - Parque de Coches Motores Motrices Cabina]])</f>
        <v>0</v>
      </c>
      <c r="AY2" s="1">
        <v>43</v>
      </c>
      <c r="AZ2" s="1">
        <v>13</v>
      </c>
      <c r="BA2" s="1">
        <v>0</v>
      </c>
      <c r="BB2" s="1">
        <v>0</v>
      </c>
      <c r="BC2" s="200">
        <f>SUM(AY2:BB2)</f>
        <v>56</v>
      </c>
      <c r="BD2" s="356">
        <v>26</v>
      </c>
      <c r="BE2" s="1">
        <v>1</v>
      </c>
      <c r="BF2" s="1">
        <v>31</v>
      </c>
      <c r="BG2" s="235">
        <v>1000</v>
      </c>
    </row>
    <row r="3" spans="1:60">
      <c r="A3" s="1">
        <v>1993</v>
      </c>
      <c r="B3" s="1" t="s">
        <v>62</v>
      </c>
      <c r="C3" s="10">
        <v>18.643000000000001</v>
      </c>
      <c r="D3" s="10">
        <v>47.968000000000004</v>
      </c>
      <c r="E3" s="10">
        <v>0</v>
      </c>
      <c r="F3" s="10">
        <v>0</v>
      </c>
      <c r="G3" s="192">
        <f t="shared" si="0"/>
        <v>66.611000000000004</v>
      </c>
      <c r="H3" s="192">
        <v>66.611000000000004</v>
      </c>
      <c r="I3" s="192">
        <v>103.99600000000001</v>
      </c>
      <c r="J3" s="10">
        <v>114.57899999999999</v>
      </c>
      <c r="K3" s="10">
        <v>0</v>
      </c>
      <c r="L3" s="10">
        <v>0</v>
      </c>
      <c r="M3" s="10">
        <v>0</v>
      </c>
      <c r="N3" s="192">
        <f>+BS_InfraMR[[#This Row],[A.03.1 -  Longitud de Vías de Explotación No Electrificadas Troncales y Ramales (vía principal) (km)]]+BS_InfraMR[[#This Row],[A.04.1 -  Longitud de Vías de Explotación Electrificadas Troncales y Ramales (vía principal) (km)]]</f>
        <v>114.57899999999999</v>
      </c>
      <c r="O3" s="192">
        <v>114.57899999999999</v>
      </c>
      <c r="P3" s="1">
        <v>23</v>
      </c>
      <c r="Q3" s="1">
        <v>6</v>
      </c>
      <c r="R3" s="1">
        <v>1</v>
      </c>
      <c r="S3" s="194">
        <f>+SUM(BS_InfraMR[[#This Row],[A.05.1 - Número de Estaciones en Explotación (cantidad)]:[A.07.1 - Número de Apeaderos en Explotación (cantidad)]])</f>
        <v>30</v>
      </c>
      <c r="T3" s="194">
        <v>30</v>
      </c>
      <c r="U3" s="1">
        <v>18</v>
      </c>
      <c r="V3" s="1">
        <v>31</v>
      </c>
      <c r="W3" s="1">
        <v>0</v>
      </c>
      <c r="X3" s="1">
        <v>26</v>
      </c>
      <c r="Y3" s="1">
        <v>0</v>
      </c>
      <c r="Z3" s="196">
        <f t="shared" si="1"/>
        <v>75</v>
      </c>
      <c r="AA3" s="1">
        <v>13</v>
      </c>
      <c r="AB3" s="1">
        <v>13</v>
      </c>
      <c r="AC3" s="1">
        <f>+BS_InfraMR[[#This Row],[Total Pasos Vehiculares a Nivel]]</f>
        <v>75</v>
      </c>
      <c r="AD3" s="196">
        <f t="shared" si="2"/>
        <v>101</v>
      </c>
      <c r="AE3" s="1">
        <v>1</v>
      </c>
      <c r="AF3" s="1">
        <v>8</v>
      </c>
      <c r="AG3" s="1">
        <v>11</v>
      </c>
      <c r="AH3" s="196">
        <f t="shared" si="3"/>
        <v>20</v>
      </c>
      <c r="AI3" s="10">
        <v>16.120999999999999</v>
      </c>
      <c r="AJ3" s="10">
        <v>0</v>
      </c>
      <c r="AK3" s="10">
        <v>50.177</v>
      </c>
      <c r="AL3" s="222">
        <f t="shared" si="4"/>
        <v>66.298000000000002</v>
      </c>
      <c r="AM3" s="1">
        <v>2</v>
      </c>
      <c r="AN3" s="1">
        <v>0</v>
      </c>
      <c r="AO3" s="1">
        <v>13</v>
      </c>
      <c r="AP3" s="200">
        <f t="shared" si="5"/>
        <v>15</v>
      </c>
      <c r="AQ3" s="1">
        <v>0</v>
      </c>
      <c r="AR3" s="1">
        <v>0</v>
      </c>
      <c r="AS3" s="1">
        <v>0</v>
      </c>
      <c r="AT3" s="200">
        <f>+SUM(BS_InfraMR[[#This Row],[B.02.1 - Parque de Coches Eléctricos Motrices]:[B.02.3 - Parque de Coches Eléctricos Motrices Tipo R]])</f>
        <v>0</v>
      </c>
      <c r="AU3" s="1">
        <v>0</v>
      </c>
      <c r="AV3" s="1">
        <v>0</v>
      </c>
      <c r="AW3" s="1">
        <v>0</v>
      </c>
      <c r="AX3" s="200">
        <f>+SUM(BS_InfraMR[[#This Row],[B.03.1 - Parque de Coches Motores Motrices Remolcados]:[B.03.3 - Parque de Coches Motores Motrices Cabina]])</f>
        <v>0</v>
      </c>
      <c r="AY3" s="1">
        <v>43</v>
      </c>
      <c r="AZ3" s="1">
        <v>13</v>
      </c>
      <c r="BA3" s="1">
        <v>0</v>
      </c>
      <c r="BB3" s="1">
        <v>0</v>
      </c>
      <c r="BC3" s="200">
        <f>SUM(AY3:BB3)</f>
        <v>56</v>
      </c>
      <c r="BD3" s="356">
        <v>26</v>
      </c>
      <c r="BE3" s="1">
        <v>1</v>
      </c>
      <c r="BF3" s="1">
        <v>31</v>
      </c>
      <c r="BG3" s="235">
        <v>1000</v>
      </c>
    </row>
    <row r="4" spans="1:60">
      <c r="A4" s="1">
        <v>1993</v>
      </c>
      <c r="B4" s="1" t="s">
        <v>63</v>
      </c>
      <c r="C4" s="10">
        <v>18.643000000000001</v>
      </c>
      <c r="D4" s="10">
        <v>47.968000000000004</v>
      </c>
      <c r="E4" s="10">
        <v>0</v>
      </c>
      <c r="F4" s="10">
        <v>0</v>
      </c>
      <c r="G4" s="192">
        <f t="shared" si="0"/>
        <v>66.611000000000004</v>
      </c>
      <c r="H4" s="192">
        <v>66.611000000000004</v>
      </c>
      <c r="I4" s="192">
        <v>103.99600000000001</v>
      </c>
      <c r="J4" s="10">
        <v>114.57899999999999</v>
      </c>
      <c r="K4" s="10">
        <v>0</v>
      </c>
      <c r="L4" s="10">
        <v>0</v>
      </c>
      <c r="M4" s="10">
        <v>0</v>
      </c>
      <c r="N4" s="192">
        <f>+BS_InfraMR[[#This Row],[A.03.1 -  Longitud de Vías de Explotación No Electrificadas Troncales y Ramales (vía principal) (km)]]+BS_InfraMR[[#This Row],[A.04.1 -  Longitud de Vías de Explotación Electrificadas Troncales y Ramales (vía principal) (km)]]</f>
        <v>114.57899999999999</v>
      </c>
      <c r="O4" s="192">
        <v>114.57899999999999</v>
      </c>
      <c r="P4" s="1">
        <v>23</v>
      </c>
      <c r="Q4" s="1">
        <v>6</v>
      </c>
      <c r="R4" s="1">
        <v>1</v>
      </c>
      <c r="S4" s="194">
        <f>+SUM(BS_InfraMR[[#This Row],[A.05.1 - Número de Estaciones en Explotación (cantidad)]:[A.07.1 - Número de Apeaderos en Explotación (cantidad)]])</f>
        <v>30</v>
      </c>
      <c r="T4" s="194">
        <v>30</v>
      </c>
      <c r="U4" s="1">
        <v>18</v>
      </c>
      <c r="V4" s="1">
        <v>31</v>
      </c>
      <c r="W4" s="1">
        <v>0</v>
      </c>
      <c r="X4" s="1">
        <v>26</v>
      </c>
      <c r="Y4" s="1">
        <v>0</v>
      </c>
      <c r="Z4" s="196">
        <f t="shared" si="1"/>
        <v>75</v>
      </c>
      <c r="AA4" s="1">
        <v>13</v>
      </c>
      <c r="AB4" s="1">
        <v>13</v>
      </c>
      <c r="AC4" s="1">
        <f>+BS_InfraMR[[#This Row],[Total Pasos Vehiculares a Nivel]]</f>
        <v>75</v>
      </c>
      <c r="AD4" s="196">
        <f t="shared" si="2"/>
        <v>101</v>
      </c>
      <c r="AE4" s="1">
        <v>1</v>
      </c>
      <c r="AF4" s="1">
        <v>8</v>
      </c>
      <c r="AG4" s="1">
        <v>11</v>
      </c>
      <c r="AH4" s="196">
        <f t="shared" si="3"/>
        <v>20</v>
      </c>
      <c r="AI4" s="10">
        <v>16.120999999999999</v>
      </c>
      <c r="AJ4" s="10">
        <v>0</v>
      </c>
      <c r="AK4" s="10">
        <v>50.177</v>
      </c>
      <c r="AL4" s="222">
        <f t="shared" si="4"/>
        <v>66.298000000000002</v>
      </c>
      <c r="AM4" s="1">
        <v>2</v>
      </c>
      <c r="AN4" s="1">
        <v>0</v>
      </c>
      <c r="AO4" s="1">
        <v>13</v>
      </c>
      <c r="AP4" s="200">
        <f t="shared" si="5"/>
        <v>15</v>
      </c>
      <c r="AQ4" s="1">
        <v>0</v>
      </c>
      <c r="AR4" s="1">
        <v>0</v>
      </c>
      <c r="AS4" s="1">
        <v>0</v>
      </c>
      <c r="AT4" s="200">
        <f>+SUM(BS_InfraMR[[#This Row],[B.02.1 - Parque de Coches Eléctricos Motrices]:[B.02.3 - Parque de Coches Eléctricos Motrices Tipo R]])</f>
        <v>0</v>
      </c>
      <c r="AU4" s="1">
        <v>0</v>
      </c>
      <c r="AV4" s="1">
        <v>0</v>
      </c>
      <c r="AW4" s="1">
        <v>0</v>
      </c>
      <c r="AX4" s="200">
        <f>+SUM(BS_InfraMR[[#This Row],[B.03.1 - Parque de Coches Motores Motrices Remolcados]:[B.03.3 - Parque de Coches Motores Motrices Cabina]])</f>
        <v>0</v>
      </c>
      <c r="AY4" s="1">
        <v>43</v>
      </c>
      <c r="AZ4" s="1">
        <v>13</v>
      </c>
      <c r="BA4" s="1">
        <v>0</v>
      </c>
      <c r="BB4" s="1">
        <v>0</v>
      </c>
      <c r="BC4" s="200">
        <f>SUM(AY4:BB4)</f>
        <v>56</v>
      </c>
      <c r="BD4" s="356">
        <v>26</v>
      </c>
      <c r="BE4" s="1">
        <v>1</v>
      </c>
      <c r="BF4" s="1">
        <v>31</v>
      </c>
      <c r="BG4" s="235">
        <v>1000</v>
      </c>
    </row>
    <row r="5" spans="1:60">
      <c r="A5" s="1">
        <v>1993</v>
      </c>
      <c r="B5" s="1" t="s">
        <v>64</v>
      </c>
      <c r="C5" s="10">
        <v>18.643000000000001</v>
      </c>
      <c r="D5" s="10">
        <v>47.968000000000004</v>
      </c>
      <c r="E5" s="10">
        <v>0</v>
      </c>
      <c r="F5" s="10">
        <v>0</v>
      </c>
      <c r="G5" s="192">
        <f t="shared" si="0"/>
        <v>66.611000000000004</v>
      </c>
      <c r="H5" s="192">
        <v>66.611000000000004</v>
      </c>
      <c r="I5" s="192">
        <v>103.99600000000001</v>
      </c>
      <c r="J5" s="10">
        <v>114.57899999999999</v>
      </c>
      <c r="K5" s="10">
        <v>0</v>
      </c>
      <c r="L5" s="10">
        <v>0</v>
      </c>
      <c r="M5" s="10">
        <v>0</v>
      </c>
      <c r="N5" s="192">
        <f>+BS_InfraMR[[#This Row],[A.03.1 -  Longitud de Vías de Explotación No Electrificadas Troncales y Ramales (vía principal) (km)]]+BS_InfraMR[[#This Row],[A.04.1 -  Longitud de Vías de Explotación Electrificadas Troncales y Ramales (vía principal) (km)]]</f>
        <v>114.57899999999999</v>
      </c>
      <c r="O5" s="192">
        <v>114.57899999999999</v>
      </c>
      <c r="P5" s="1">
        <v>23</v>
      </c>
      <c r="Q5" s="1">
        <v>6</v>
      </c>
      <c r="R5" s="1">
        <v>1</v>
      </c>
      <c r="S5" s="194">
        <f>+SUM(BS_InfraMR[[#This Row],[A.05.1 - Número de Estaciones en Explotación (cantidad)]:[A.07.1 - Número de Apeaderos en Explotación (cantidad)]])</f>
        <v>30</v>
      </c>
      <c r="T5" s="194">
        <v>30</v>
      </c>
      <c r="U5" s="1">
        <v>18</v>
      </c>
      <c r="V5" s="1">
        <v>31</v>
      </c>
      <c r="W5" s="1">
        <v>0</v>
      </c>
      <c r="X5" s="1">
        <v>26</v>
      </c>
      <c r="Y5" s="1">
        <v>0</v>
      </c>
      <c r="Z5" s="196">
        <f t="shared" si="1"/>
        <v>75</v>
      </c>
      <c r="AA5" s="1">
        <v>13</v>
      </c>
      <c r="AB5" s="1">
        <v>13</v>
      </c>
      <c r="AC5" s="1">
        <f>+BS_InfraMR[[#This Row],[Total Pasos Vehiculares a Nivel]]</f>
        <v>75</v>
      </c>
      <c r="AD5" s="196">
        <f t="shared" si="2"/>
        <v>101</v>
      </c>
      <c r="AE5" s="1">
        <v>1</v>
      </c>
      <c r="AF5" s="1">
        <v>8</v>
      </c>
      <c r="AG5" s="1">
        <v>11</v>
      </c>
      <c r="AH5" s="196">
        <f t="shared" si="3"/>
        <v>20</v>
      </c>
      <c r="AI5" s="10">
        <v>16.120999999999999</v>
      </c>
      <c r="AJ5" s="10">
        <v>0</v>
      </c>
      <c r="AK5" s="10">
        <v>50.177</v>
      </c>
      <c r="AL5" s="222">
        <f t="shared" si="4"/>
        <v>66.298000000000002</v>
      </c>
      <c r="AM5" s="1">
        <v>2</v>
      </c>
      <c r="AN5" s="1">
        <v>0</v>
      </c>
      <c r="AO5" s="1">
        <v>13</v>
      </c>
      <c r="AP5" s="200">
        <f t="shared" si="5"/>
        <v>15</v>
      </c>
      <c r="AQ5" s="1">
        <v>0</v>
      </c>
      <c r="AR5" s="1">
        <v>0</v>
      </c>
      <c r="AS5" s="1">
        <v>0</v>
      </c>
      <c r="AT5" s="200">
        <f>+SUM(BS_InfraMR[[#This Row],[B.02.1 - Parque de Coches Eléctricos Motrices]:[B.02.3 - Parque de Coches Eléctricos Motrices Tipo R]])</f>
        <v>0</v>
      </c>
      <c r="AU5" s="1">
        <v>0</v>
      </c>
      <c r="AV5" s="1">
        <v>0</v>
      </c>
      <c r="AW5" s="1">
        <v>0</v>
      </c>
      <c r="AX5" s="200">
        <f>+SUM(BS_InfraMR[[#This Row],[B.03.1 - Parque de Coches Motores Motrices Remolcados]:[B.03.3 - Parque de Coches Motores Motrices Cabina]])</f>
        <v>0</v>
      </c>
      <c r="AY5" s="1">
        <v>43</v>
      </c>
      <c r="AZ5" s="1">
        <v>13</v>
      </c>
      <c r="BA5" s="1">
        <v>0</v>
      </c>
      <c r="BB5" s="1">
        <v>0</v>
      </c>
      <c r="BC5" s="200">
        <f>SUM(AY5:BB5)</f>
        <v>56</v>
      </c>
      <c r="BD5" s="356">
        <v>26</v>
      </c>
      <c r="BE5" s="1">
        <v>1</v>
      </c>
      <c r="BF5" s="1">
        <v>31</v>
      </c>
      <c r="BG5" s="235">
        <v>1000</v>
      </c>
    </row>
    <row r="6" spans="1:60">
      <c r="A6" s="1">
        <v>1993</v>
      </c>
      <c r="B6" s="1" t="s">
        <v>65</v>
      </c>
      <c r="C6" s="10">
        <v>18.643000000000001</v>
      </c>
      <c r="D6" s="10">
        <v>47.968000000000004</v>
      </c>
      <c r="E6" s="10">
        <v>0</v>
      </c>
      <c r="F6" s="10">
        <v>0</v>
      </c>
      <c r="G6" s="192">
        <f t="shared" si="0"/>
        <v>66.611000000000004</v>
      </c>
      <c r="H6" s="192">
        <v>66.611000000000004</v>
      </c>
      <c r="I6" s="192">
        <v>103.99600000000001</v>
      </c>
      <c r="J6" s="10">
        <v>114.57899999999999</v>
      </c>
      <c r="K6" s="10">
        <v>0</v>
      </c>
      <c r="L6" s="10">
        <v>0</v>
      </c>
      <c r="M6" s="10">
        <v>0</v>
      </c>
      <c r="N6" s="192">
        <f>+BS_InfraMR[[#This Row],[A.03.1 -  Longitud de Vías de Explotación No Electrificadas Troncales y Ramales (vía principal) (km)]]+BS_InfraMR[[#This Row],[A.04.1 -  Longitud de Vías de Explotación Electrificadas Troncales y Ramales (vía principal) (km)]]</f>
        <v>114.57899999999999</v>
      </c>
      <c r="O6" s="192">
        <v>114.57899999999999</v>
      </c>
      <c r="P6" s="1">
        <v>23</v>
      </c>
      <c r="Q6" s="1">
        <v>6</v>
      </c>
      <c r="R6" s="1">
        <v>1</v>
      </c>
      <c r="S6" s="194">
        <f>+SUM(BS_InfraMR[[#This Row],[A.05.1 - Número de Estaciones en Explotación (cantidad)]:[A.07.1 - Número de Apeaderos en Explotación (cantidad)]])</f>
        <v>30</v>
      </c>
      <c r="T6" s="194">
        <v>30</v>
      </c>
      <c r="U6" s="1">
        <v>18</v>
      </c>
      <c r="V6" s="1">
        <v>31</v>
      </c>
      <c r="W6" s="1">
        <v>0</v>
      </c>
      <c r="X6" s="1">
        <v>26</v>
      </c>
      <c r="Y6" s="1">
        <v>0</v>
      </c>
      <c r="Z6" s="196">
        <f t="shared" si="1"/>
        <v>75</v>
      </c>
      <c r="AA6" s="1">
        <v>13</v>
      </c>
      <c r="AB6" s="1">
        <v>13</v>
      </c>
      <c r="AC6" s="1">
        <f>+BS_InfraMR[[#This Row],[Total Pasos Vehiculares a Nivel]]</f>
        <v>75</v>
      </c>
      <c r="AD6" s="196">
        <f t="shared" si="2"/>
        <v>101</v>
      </c>
      <c r="AE6" s="1">
        <v>1</v>
      </c>
      <c r="AF6" s="1">
        <v>8</v>
      </c>
      <c r="AG6" s="1">
        <v>11</v>
      </c>
      <c r="AH6" s="196">
        <f t="shared" si="3"/>
        <v>20</v>
      </c>
      <c r="AI6" s="10">
        <v>16.120999999999999</v>
      </c>
      <c r="AJ6" s="10">
        <v>0</v>
      </c>
      <c r="AK6" s="10">
        <v>50.177</v>
      </c>
      <c r="AL6" s="222">
        <f t="shared" si="4"/>
        <v>66.298000000000002</v>
      </c>
      <c r="AM6" s="1">
        <v>2</v>
      </c>
      <c r="AN6" s="1">
        <v>0</v>
      </c>
      <c r="AO6" s="1">
        <v>13</v>
      </c>
      <c r="AP6" s="200">
        <f t="shared" si="5"/>
        <v>15</v>
      </c>
      <c r="AQ6" s="1">
        <v>0</v>
      </c>
      <c r="AR6" s="1">
        <v>0</v>
      </c>
      <c r="AS6" s="1">
        <v>0</v>
      </c>
      <c r="AT6" s="200">
        <f>+SUM(BS_InfraMR[[#This Row],[B.02.1 - Parque de Coches Eléctricos Motrices]:[B.02.3 - Parque de Coches Eléctricos Motrices Tipo R]])</f>
        <v>0</v>
      </c>
      <c r="AU6" s="1">
        <v>0</v>
      </c>
      <c r="AV6" s="1">
        <v>0</v>
      </c>
      <c r="AW6" s="1">
        <v>0</v>
      </c>
      <c r="AX6" s="200">
        <f>+SUM(BS_InfraMR[[#This Row],[B.03.1 - Parque de Coches Motores Motrices Remolcados]:[B.03.3 - Parque de Coches Motores Motrices Cabina]])</f>
        <v>0</v>
      </c>
      <c r="AY6" s="1">
        <v>43</v>
      </c>
      <c r="AZ6" s="1">
        <v>13</v>
      </c>
      <c r="BA6" s="1">
        <v>0</v>
      </c>
      <c r="BB6" s="1">
        <v>0</v>
      </c>
      <c r="BC6" s="200">
        <f>SUM(AY6:BB6)</f>
        <v>56</v>
      </c>
      <c r="BD6" s="356">
        <v>26</v>
      </c>
      <c r="BE6" s="1">
        <v>1</v>
      </c>
      <c r="BF6" s="1">
        <v>31</v>
      </c>
      <c r="BG6" s="235">
        <v>1000</v>
      </c>
    </row>
    <row r="7" spans="1:60">
      <c r="A7" s="1">
        <v>1993</v>
      </c>
      <c r="B7" s="1" t="s">
        <v>66</v>
      </c>
      <c r="C7" s="10">
        <v>18.643000000000001</v>
      </c>
      <c r="D7" s="10">
        <v>47.968000000000004</v>
      </c>
      <c r="E7" s="10">
        <v>0</v>
      </c>
      <c r="F7" s="10">
        <v>0</v>
      </c>
      <c r="G7" s="192">
        <f t="shared" si="0"/>
        <v>66.611000000000004</v>
      </c>
      <c r="H7" s="192">
        <v>66.611000000000004</v>
      </c>
      <c r="I7" s="192">
        <v>103.99600000000001</v>
      </c>
      <c r="J7" s="10">
        <v>114.57899999999999</v>
      </c>
      <c r="K7" s="10">
        <v>0</v>
      </c>
      <c r="L7" s="10">
        <v>0</v>
      </c>
      <c r="M7" s="10">
        <v>0</v>
      </c>
      <c r="N7" s="192">
        <f>+BS_InfraMR[[#This Row],[A.03.1 -  Longitud de Vías de Explotación No Electrificadas Troncales y Ramales (vía principal) (km)]]+BS_InfraMR[[#This Row],[A.04.1 -  Longitud de Vías de Explotación Electrificadas Troncales y Ramales (vía principal) (km)]]</f>
        <v>114.57899999999999</v>
      </c>
      <c r="O7" s="192">
        <v>114.57899999999999</v>
      </c>
      <c r="P7" s="1">
        <v>23</v>
      </c>
      <c r="Q7" s="1">
        <v>6</v>
      </c>
      <c r="R7" s="1">
        <v>1</v>
      </c>
      <c r="S7" s="194">
        <f>+SUM(BS_InfraMR[[#This Row],[A.05.1 - Número de Estaciones en Explotación (cantidad)]:[A.07.1 - Número de Apeaderos en Explotación (cantidad)]])</f>
        <v>30</v>
      </c>
      <c r="T7" s="194">
        <v>30</v>
      </c>
      <c r="U7" s="1">
        <v>18</v>
      </c>
      <c r="V7" s="1">
        <v>31</v>
      </c>
      <c r="W7" s="1">
        <v>0</v>
      </c>
      <c r="X7" s="1">
        <v>26</v>
      </c>
      <c r="Y7" s="1">
        <v>0</v>
      </c>
      <c r="Z7" s="196">
        <f t="shared" si="1"/>
        <v>75</v>
      </c>
      <c r="AA7" s="1">
        <v>13</v>
      </c>
      <c r="AB7" s="1">
        <v>13</v>
      </c>
      <c r="AC7" s="1">
        <f>+BS_InfraMR[[#This Row],[Total Pasos Vehiculares a Nivel]]</f>
        <v>75</v>
      </c>
      <c r="AD7" s="196">
        <f t="shared" si="2"/>
        <v>101</v>
      </c>
      <c r="AE7" s="1">
        <v>1</v>
      </c>
      <c r="AF7" s="1">
        <v>8</v>
      </c>
      <c r="AG7" s="1">
        <v>11</v>
      </c>
      <c r="AH7" s="196">
        <f t="shared" si="3"/>
        <v>20</v>
      </c>
      <c r="AI7" s="10">
        <v>16.120999999999999</v>
      </c>
      <c r="AJ7" s="10">
        <v>0</v>
      </c>
      <c r="AK7" s="10">
        <v>50.177</v>
      </c>
      <c r="AL7" s="222">
        <f t="shared" si="4"/>
        <v>66.298000000000002</v>
      </c>
      <c r="AM7" s="1">
        <v>2</v>
      </c>
      <c r="AN7" s="1">
        <v>0</v>
      </c>
      <c r="AO7" s="1">
        <v>13</v>
      </c>
      <c r="AP7" s="200">
        <f t="shared" si="5"/>
        <v>15</v>
      </c>
      <c r="AQ7" s="1">
        <v>0</v>
      </c>
      <c r="AR7" s="1">
        <v>0</v>
      </c>
      <c r="AS7" s="1">
        <v>0</v>
      </c>
      <c r="AT7" s="200">
        <f>+SUM(BS_InfraMR[[#This Row],[B.02.1 - Parque de Coches Eléctricos Motrices]:[B.02.3 - Parque de Coches Eléctricos Motrices Tipo R]])</f>
        <v>0</v>
      </c>
      <c r="AU7" s="1">
        <v>0</v>
      </c>
      <c r="AV7" s="1">
        <v>0</v>
      </c>
      <c r="AW7" s="1">
        <v>0</v>
      </c>
      <c r="AX7" s="200">
        <f>+SUM(BS_InfraMR[[#This Row],[B.03.1 - Parque de Coches Motores Motrices Remolcados]:[B.03.3 - Parque de Coches Motores Motrices Cabina]])</f>
        <v>0</v>
      </c>
      <c r="AY7" s="1">
        <v>43</v>
      </c>
      <c r="AZ7" s="1">
        <v>13</v>
      </c>
      <c r="BA7" s="1">
        <v>0</v>
      </c>
      <c r="BB7" s="1">
        <v>0</v>
      </c>
      <c r="BC7" s="200">
        <f>SUM(AY7:BB7)</f>
        <v>56</v>
      </c>
      <c r="BD7" s="356">
        <v>26</v>
      </c>
      <c r="BE7" s="1">
        <v>1</v>
      </c>
      <c r="BF7" s="1">
        <v>31</v>
      </c>
      <c r="BG7" s="235">
        <v>1000</v>
      </c>
    </row>
    <row r="8" spans="1:60">
      <c r="A8" s="1">
        <v>1993</v>
      </c>
      <c r="B8" s="1" t="s">
        <v>67</v>
      </c>
      <c r="C8" s="10">
        <v>18.643000000000001</v>
      </c>
      <c r="D8" s="10">
        <v>47.968000000000004</v>
      </c>
      <c r="E8" s="10">
        <v>0</v>
      </c>
      <c r="F8" s="10">
        <v>0</v>
      </c>
      <c r="G8" s="192">
        <f t="shared" si="0"/>
        <v>66.611000000000004</v>
      </c>
      <c r="H8" s="192">
        <v>66.611000000000004</v>
      </c>
      <c r="I8" s="192">
        <v>103.99600000000001</v>
      </c>
      <c r="J8" s="10">
        <v>114.57899999999999</v>
      </c>
      <c r="K8" s="10">
        <v>0</v>
      </c>
      <c r="L8" s="10">
        <v>0</v>
      </c>
      <c r="M8" s="10">
        <v>0</v>
      </c>
      <c r="N8" s="192">
        <f>+BS_InfraMR[[#This Row],[A.03.1 -  Longitud de Vías de Explotación No Electrificadas Troncales y Ramales (vía principal) (km)]]+BS_InfraMR[[#This Row],[A.04.1 -  Longitud de Vías de Explotación Electrificadas Troncales y Ramales (vía principal) (km)]]</f>
        <v>114.57899999999999</v>
      </c>
      <c r="O8" s="192">
        <v>114.57899999999999</v>
      </c>
      <c r="P8" s="1">
        <v>23</v>
      </c>
      <c r="Q8" s="1">
        <v>6</v>
      </c>
      <c r="R8" s="1">
        <v>1</v>
      </c>
      <c r="S8" s="194">
        <f>+SUM(BS_InfraMR[[#This Row],[A.05.1 - Número de Estaciones en Explotación (cantidad)]:[A.07.1 - Número de Apeaderos en Explotación (cantidad)]])</f>
        <v>30</v>
      </c>
      <c r="T8" s="194">
        <v>30</v>
      </c>
      <c r="U8" s="1">
        <v>18</v>
      </c>
      <c r="V8" s="1">
        <v>31</v>
      </c>
      <c r="W8" s="1">
        <v>0</v>
      </c>
      <c r="X8" s="1">
        <v>26</v>
      </c>
      <c r="Y8" s="1">
        <v>0</v>
      </c>
      <c r="Z8" s="196">
        <f t="shared" si="1"/>
        <v>75</v>
      </c>
      <c r="AA8" s="1">
        <v>13</v>
      </c>
      <c r="AB8" s="1">
        <v>13</v>
      </c>
      <c r="AC8" s="1">
        <f>+BS_InfraMR[[#This Row],[Total Pasos Vehiculares a Nivel]]</f>
        <v>75</v>
      </c>
      <c r="AD8" s="196">
        <f t="shared" si="2"/>
        <v>101</v>
      </c>
      <c r="AE8" s="1">
        <v>1</v>
      </c>
      <c r="AF8" s="1">
        <v>8</v>
      </c>
      <c r="AG8" s="1">
        <v>11</v>
      </c>
      <c r="AH8" s="196">
        <f t="shared" si="3"/>
        <v>20</v>
      </c>
      <c r="AI8" s="10">
        <v>16.120999999999999</v>
      </c>
      <c r="AJ8" s="10">
        <v>0</v>
      </c>
      <c r="AK8" s="10">
        <v>50.177</v>
      </c>
      <c r="AL8" s="222">
        <f t="shared" si="4"/>
        <v>66.298000000000002</v>
      </c>
      <c r="AM8" s="1">
        <v>2</v>
      </c>
      <c r="AN8" s="1">
        <v>0</v>
      </c>
      <c r="AO8" s="1">
        <v>13</v>
      </c>
      <c r="AP8" s="200">
        <f t="shared" si="5"/>
        <v>15</v>
      </c>
      <c r="AQ8" s="1">
        <v>0</v>
      </c>
      <c r="AR8" s="1">
        <v>0</v>
      </c>
      <c r="AS8" s="1">
        <v>0</v>
      </c>
      <c r="AT8" s="200">
        <f>+SUM(BS_InfraMR[[#This Row],[B.02.1 - Parque de Coches Eléctricos Motrices]:[B.02.3 - Parque de Coches Eléctricos Motrices Tipo R]])</f>
        <v>0</v>
      </c>
      <c r="AU8" s="1">
        <v>0</v>
      </c>
      <c r="AV8" s="1">
        <v>0</v>
      </c>
      <c r="AW8" s="1">
        <v>0</v>
      </c>
      <c r="AX8" s="200">
        <f>+SUM(BS_InfraMR[[#This Row],[B.03.1 - Parque de Coches Motores Motrices Remolcados]:[B.03.3 - Parque de Coches Motores Motrices Cabina]])</f>
        <v>0</v>
      </c>
      <c r="AY8" s="1">
        <v>43</v>
      </c>
      <c r="AZ8" s="1">
        <v>13</v>
      </c>
      <c r="BA8" s="1">
        <v>0</v>
      </c>
      <c r="BB8" s="1">
        <v>0</v>
      </c>
      <c r="BC8" s="200">
        <f>SUM(AY8:BB8)</f>
        <v>56</v>
      </c>
      <c r="BD8" s="356">
        <v>26</v>
      </c>
      <c r="BE8" s="1">
        <v>1</v>
      </c>
      <c r="BF8" s="1">
        <v>31</v>
      </c>
      <c r="BG8" s="235">
        <v>1000</v>
      </c>
    </row>
    <row r="9" spans="1:60">
      <c r="A9" s="1">
        <v>1993</v>
      </c>
      <c r="B9" s="1" t="s">
        <v>68</v>
      </c>
      <c r="C9" s="10">
        <v>18.643000000000001</v>
      </c>
      <c r="D9" s="10">
        <v>47.968000000000004</v>
      </c>
      <c r="E9" s="10">
        <v>0</v>
      </c>
      <c r="F9" s="10">
        <v>0</v>
      </c>
      <c r="G9" s="192">
        <f t="shared" si="0"/>
        <v>66.611000000000004</v>
      </c>
      <c r="H9" s="192">
        <v>66.611000000000004</v>
      </c>
      <c r="I9" s="192">
        <v>103.99600000000001</v>
      </c>
      <c r="J9" s="10">
        <v>114.57899999999999</v>
      </c>
      <c r="K9" s="10">
        <v>0</v>
      </c>
      <c r="L9" s="10">
        <v>0</v>
      </c>
      <c r="M9" s="10">
        <v>0</v>
      </c>
      <c r="N9" s="192">
        <f>+BS_InfraMR[[#This Row],[A.03.1 -  Longitud de Vías de Explotación No Electrificadas Troncales y Ramales (vía principal) (km)]]+BS_InfraMR[[#This Row],[A.04.1 -  Longitud de Vías de Explotación Electrificadas Troncales y Ramales (vía principal) (km)]]</f>
        <v>114.57899999999999</v>
      </c>
      <c r="O9" s="192">
        <v>114.57899999999999</v>
      </c>
      <c r="P9" s="1">
        <v>23</v>
      </c>
      <c r="Q9" s="1">
        <v>6</v>
      </c>
      <c r="R9" s="1">
        <v>1</v>
      </c>
      <c r="S9" s="194">
        <f>+SUM(BS_InfraMR[[#This Row],[A.05.1 - Número de Estaciones en Explotación (cantidad)]:[A.07.1 - Número de Apeaderos en Explotación (cantidad)]])</f>
        <v>30</v>
      </c>
      <c r="T9" s="194">
        <v>30</v>
      </c>
      <c r="U9" s="1">
        <v>18</v>
      </c>
      <c r="V9" s="1">
        <v>31</v>
      </c>
      <c r="W9" s="1">
        <v>0</v>
      </c>
      <c r="X9" s="1">
        <v>26</v>
      </c>
      <c r="Y9" s="1">
        <v>0</v>
      </c>
      <c r="Z9" s="196">
        <f t="shared" si="1"/>
        <v>75</v>
      </c>
      <c r="AA9" s="1">
        <v>13</v>
      </c>
      <c r="AB9" s="1">
        <v>13</v>
      </c>
      <c r="AC9" s="1">
        <f>+BS_InfraMR[[#This Row],[Total Pasos Vehiculares a Nivel]]</f>
        <v>75</v>
      </c>
      <c r="AD9" s="196">
        <f t="shared" si="2"/>
        <v>101</v>
      </c>
      <c r="AE9" s="1">
        <v>1</v>
      </c>
      <c r="AF9" s="1">
        <v>8</v>
      </c>
      <c r="AG9" s="1">
        <v>11</v>
      </c>
      <c r="AH9" s="196">
        <f t="shared" si="3"/>
        <v>20</v>
      </c>
      <c r="AI9" s="10">
        <v>16.120999999999999</v>
      </c>
      <c r="AJ9" s="10">
        <v>0</v>
      </c>
      <c r="AK9" s="10">
        <v>50.177</v>
      </c>
      <c r="AL9" s="222">
        <f t="shared" si="4"/>
        <v>66.298000000000002</v>
      </c>
      <c r="AM9" s="1">
        <v>2</v>
      </c>
      <c r="AN9" s="1">
        <v>0</v>
      </c>
      <c r="AO9" s="1">
        <v>13</v>
      </c>
      <c r="AP9" s="200">
        <f t="shared" si="5"/>
        <v>15</v>
      </c>
      <c r="AQ9" s="1">
        <v>0</v>
      </c>
      <c r="AR9" s="1">
        <v>0</v>
      </c>
      <c r="AS9" s="1">
        <v>0</v>
      </c>
      <c r="AT9" s="200">
        <f>+SUM(BS_InfraMR[[#This Row],[B.02.1 - Parque de Coches Eléctricos Motrices]:[B.02.3 - Parque de Coches Eléctricos Motrices Tipo R]])</f>
        <v>0</v>
      </c>
      <c r="AU9" s="1">
        <v>0</v>
      </c>
      <c r="AV9" s="1">
        <v>0</v>
      </c>
      <c r="AW9" s="1">
        <v>0</v>
      </c>
      <c r="AX9" s="200">
        <f>+SUM(BS_InfraMR[[#This Row],[B.03.1 - Parque de Coches Motores Motrices Remolcados]:[B.03.3 - Parque de Coches Motores Motrices Cabina]])</f>
        <v>0</v>
      </c>
      <c r="AY9" s="1">
        <v>43</v>
      </c>
      <c r="AZ9" s="1">
        <v>13</v>
      </c>
      <c r="BA9" s="1">
        <v>0</v>
      </c>
      <c r="BB9" s="1">
        <v>0</v>
      </c>
      <c r="BC9" s="200">
        <f>SUM(AY9:BB9)</f>
        <v>56</v>
      </c>
      <c r="BD9" s="356">
        <v>26</v>
      </c>
      <c r="BE9" s="1">
        <v>1</v>
      </c>
      <c r="BF9" s="1">
        <v>31</v>
      </c>
      <c r="BG9" s="235">
        <v>1000</v>
      </c>
    </row>
    <row r="10" spans="1:60">
      <c r="A10" s="1">
        <v>1993</v>
      </c>
      <c r="B10" s="1" t="s">
        <v>69</v>
      </c>
      <c r="C10" s="10">
        <v>18.643000000000001</v>
      </c>
      <c r="D10" s="10">
        <v>47.968000000000004</v>
      </c>
      <c r="E10" s="10">
        <v>0</v>
      </c>
      <c r="F10" s="10">
        <v>0</v>
      </c>
      <c r="G10" s="192">
        <f t="shared" si="0"/>
        <v>66.611000000000004</v>
      </c>
      <c r="H10" s="192">
        <v>66.611000000000004</v>
      </c>
      <c r="I10" s="192">
        <v>103.99600000000001</v>
      </c>
      <c r="J10" s="10">
        <v>114.57899999999999</v>
      </c>
      <c r="K10" s="10">
        <v>0</v>
      </c>
      <c r="L10" s="10">
        <v>0</v>
      </c>
      <c r="M10" s="10">
        <v>0</v>
      </c>
      <c r="N10" s="192">
        <f>+BS_InfraMR[[#This Row],[A.03.1 -  Longitud de Vías de Explotación No Electrificadas Troncales y Ramales (vía principal) (km)]]+BS_InfraMR[[#This Row],[A.04.1 -  Longitud de Vías de Explotación Electrificadas Troncales y Ramales (vía principal) (km)]]</f>
        <v>114.57899999999999</v>
      </c>
      <c r="O10" s="192">
        <v>114.57899999999999</v>
      </c>
      <c r="P10" s="1">
        <v>23</v>
      </c>
      <c r="Q10" s="1">
        <v>6</v>
      </c>
      <c r="R10" s="1">
        <v>1</v>
      </c>
      <c r="S10" s="194">
        <f>+SUM(BS_InfraMR[[#This Row],[A.05.1 - Número de Estaciones en Explotación (cantidad)]:[A.07.1 - Número de Apeaderos en Explotación (cantidad)]])</f>
        <v>30</v>
      </c>
      <c r="T10" s="194">
        <v>30</v>
      </c>
      <c r="U10" s="1">
        <v>18</v>
      </c>
      <c r="V10" s="1">
        <v>31</v>
      </c>
      <c r="W10" s="1">
        <v>0</v>
      </c>
      <c r="X10" s="1">
        <v>26</v>
      </c>
      <c r="Y10" s="1">
        <v>0</v>
      </c>
      <c r="Z10" s="196">
        <f t="shared" si="1"/>
        <v>75</v>
      </c>
      <c r="AA10" s="1">
        <v>13</v>
      </c>
      <c r="AB10" s="1">
        <v>13</v>
      </c>
      <c r="AC10" s="1">
        <f>+BS_InfraMR[[#This Row],[Total Pasos Vehiculares a Nivel]]</f>
        <v>75</v>
      </c>
      <c r="AD10" s="196">
        <f t="shared" si="2"/>
        <v>101</v>
      </c>
      <c r="AE10" s="1">
        <v>1</v>
      </c>
      <c r="AF10" s="1">
        <v>8</v>
      </c>
      <c r="AG10" s="1">
        <v>11</v>
      </c>
      <c r="AH10" s="196">
        <f t="shared" si="3"/>
        <v>20</v>
      </c>
      <c r="AI10" s="10">
        <v>16.120999999999999</v>
      </c>
      <c r="AJ10" s="10">
        <v>0</v>
      </c>
      <c r="AK10" s="10">
        <v>50.177</v>
      </c>
      <c r="AL10" s="222">
        <f t="shared" si="4"/>
        <v>66.298000000000002</v>
      </c>
      <c r="AM10" s="1">
        <v>2</v>
      </c>
      <c r="AN10" s="1">
        <v>0</v>
      </c>
      <c r="AO10" s="1">
        <v>13</v>
      </c>
      <c r="AP10" s="200">
        <f t="shared" si="5"/>
        <v>15</v>
      </c>
      <c r="AQ10" s="1">
        <v>0</v>
      </c>
      <c r="AR10" s="1">
        <v>0</v>
      </c>
      <c r="AS10" s="1">
        <v>0</v>
      </c>
      <c r="AT10" s="200">
        <f>+SUM(BS_InfraMR[[#This Row],[B.02.1 - Parque de Coches Eléctricos Motrices]:[B.02.3 - Parque de Coches Eléctricos Motrices Tipo R]])</f>
        <v>0</v>
      </c>
      <c r="AU10" s="1">
        <v>0</v>
      </c>
      <c r="AV10" s="1">
        <v>0</v>
      </c>
      <c r="AW10" s="1">
        <v>0</v>
      </c>
      <c r="AX10" s="200">
        <f>+SUM(BS_InfraMR[[#This Row],[B.03.1 - Parque de Coches Motores Motrices Remolcados]:[B.03.3 - Parque de Coches Motores Motrices Cabina]])</f>
        <v>0</v>
      </c>
      <c r="AY10" s="1">
        <v>43</v>
      </c>
      <c r="AZ10" s="1">
        <v>13</v>
      </c>
      <c r="BA10" s="1">
        <v>0</v>
      </c>
      <c r="BB10" s="1">
        <v>0</v>
      </c>
      <c r="BC10" s="200">
        <f>SUM(AY10:BB10)</f>
        <v>56</v>
      </c>
      <c r="BD10" s="356">
        <v>26</v>
      </c>
      <c r="BE10" s="1">
        <v>1</v>
      </c>
      <c r="BF10" s="1">
        <v>31</v>
      </c>
      <c r="BG10" s="235">
        <v>1000</v>
      </c>
    </row>
    <row r="11" spans="1:60">
      <c r="A11" s="1">
        <v>1993</v>
      </c>
      <c r="B11" s="1" t="s">
        <v>70</v>
      </c>
      <c r="C11" s="10">
        <v>18.643000000000001</v>
      </c>
      <c r="D11" s="10">
        <v>47.968000000000004</v>
      </c>
      <c r="E11" s="10">
        <v>0</v>
      </c>
      <c r="F11" s="10">
        <v>0</v>
      </c>
      <c r="G11" s="192">
        <f t="shared" si="0"/>
        <v>66.611000000000004</v>
      </c>
      <c r="H11" s="192">
        <v>66.611000000000004</v>
      </c>
      <c r="I11" s="192">
        <v>103.99600000000001</v>
      </c>
      <c r="J11" s="10">
        <v>114.57899999999999</v>
      </c>
      <c r="K11" s="10">
        <v>0</v>
      </c>
      <c r="L11" s="10">
        <v>0</v>
      </c>
      <c r="M11" s="10">
        <v>0</v>
      </c>
      <c r="N11" s="192">
        <f>+BS_InfraMR[[#This Row],[A.03.1 -  Longitud de Vías de Explotación No Electrificadas Troncales y Ramales (vía principal) (km)]]+BS_InfraMR[[#This Row],[A.04.1 -  Longitud de Vías de Explotación Electrificadas Troncales y Ramales (vía principal) (km)]]</f>
        <v>114.57899999999999</v>
      </c>
      <c r="O11" s="192">
        <v>114.57899999999999</v>
      </c>
      <c r="P11" s="1">
        <v>23</v>
      </c>
      <c r="Q11" s="1">
        <v>6</v>
      </c>
      <c r="R11" s="1">
        <v>1</v>
      </c>
      <c r="S11" s="194">
        <f>+SUM(BS_InfraMR[[#This Row],[A.05.1 - Número de Estaciones en Explotación (cantidad)]:[A.07.1 - Número de Apeaderos en Explotación (cantidad)]])</f>
        <v>30</v>
      </c>
      <c r="T11" s="194">
        <v>30</v>
      </c>
      <c r="U11" s="1">
        <v>18</v>
      </c>
      <c r="V11" s="1">
        <v>31</v>
      </c>
      <c r="W11" s="1">
        <v>0</v>
      </c>
      <c r="X11" s="1">
        <v>26</v>
      </c>
      <c r="Y11" s="1">
        <v>0</v>
      </c>
      <c r="Z11" s="196">
        <f t="shared" si="1"/>
        <v>75</v>
      </c>
      <c r="AA11" s="1">
        <v>13</v>
      </c>
      <c r="AB11" s="1">
        <v>13</v>
      </c>
      <c r="AC11" s="1">
        <f>+BS_InfraMR[[#This Row],[Total Pasos Vehiculares a Nivel]]</f>
        <v>75</v>
      </c>
      <c r="AD11" s="196">
        <f t="shared" si="2"/>
        <v>101</v>
      </c>
      <c r="AE11" s="1">
        <v>1</v>
      </c>
      <c r="AF11" s="1">
        <v>8</v>
      </c>
      <c r="AG11" s="1">
        <v>11</v>
      </c>
      <c r="AH11" s="196">
        <f t="shared" si="3"/>
        <v>20</v>
      </c>
      <c r="AI11" s="10">
        <v>16.120999999999999</v>
      </c>
      <c r="AJ11" s="10">
        <v>0</v>
      </c>
      <c r="AK11" s="10">
        <v>50.177</v>
      </c>
      <c r="AL11" s="222">
        <f t="shared" si="4"/>
        <v>66.298000000000002</v>
      </c>
      <c r="AM11" s="1">
        <v>2</v>
      </c>
      <c r="AN11" s="1">
        <v>0</v>
      </c>
      <c r="AO11" s="1">
        <v>13</v>
      </c>
      <c r="AP11" s="200">
        <f t="shared" si="5"/>
        <v>15</v>
      </c>
      <c r="AQ11" s="1">
        <v>0</v>
      </c>
      <c r="AR11" s="1">
        <v>0</v>
      </c>
      <c r="AS11" s="1">
        <v>0</v>
      </c>
      <c r="AT11" s="200">
        <f>+SUM(BS_InfraMR[[#This Row],[B.02.1 - Parque de Coches Eléctricos Motrices]:[B.02.3 - Parque de Coches Eléctricos Motrices Tipo R]])</f>
        <v>0</v>
      </c>
      <c r="AU11" s="1">
        <v>0</v>
      </c>
      <c r="AV11" s="1">
        <v>0</v>
      </c>
      <c r="AW11" s="1">
        <v>0</v>
      </c>
      <c r="AX11" s="200">
        <f>+SUM(BS_InfraMR[[#This Row],[B.03.1 - Parque de Coches Motores Motrices Remolcados]:[B.03.3 - Parque de Coches Motores Motrices Cabina]])</f>
        <v>0</v>
      </c>
      <c r="AY11" s="1">
        <v>43</v>
      </c>
      <c r="AZ11" s="1">
        <v>13</v>
      </c>
      <c r="BA11" s="1">
        <v>0</v>
      </c>
      <c r="BB11" s="1">
        <v>0</v>
      </c>
      <c r="BC11" s="200">
        <f>SUM(AY11:BB11)</f>
        <v>56</v>
      </c>
      <c r="BD11" s="356">
        <v>26</v>
      </c>
      <c r="BE11" s="1">
        <v>1</v>
      </c>
      <c r="BF11" s="1">
        <v>31</v>
      </c>
      <c r="BG11" s="235">
        <v>1000</v>
      </c>
    </row>
    <row r="12" spans="1:60">
      <c r="A12" s="1">
        <v>1993</v>
      </c>
      <c r="B12" s="1" t="s">
        <v>71</v>
      </c>
      <c r="C12" s="10">
        <v>18.643000000000001</v>
      </c>
      <c r="D12" s="10">
        <v>47.968000000000004</v>
      </c>
      <c r="E12" s="10">
        <v>0</v>
      </c>
      <c r="F12" s="10">
        <v>0</v>
      </c>
      <c r="G12" s="192">
        <f t="shared" si="0"/>
        <v>66.611000000000004</v>
      </c>
      <c r="H12" s="192">
        <v>66.611000000000004</v>
      </c>
      <c r="I12" s="192">
        <v>103.99600000000001</v>
      </c>
      <c r="J12" s="10">
        <v>114.57899999999999</v>
      </c>
      <c r="K12" s="10">
        <v>0</v>
      </c>
      <c r="L12" s="10">
        <v>0</v>
      </c>
      <c r="M12" s="10">
        <v>0</v>
      </c>
      <c r="N12" s="192">
        <f>+BS_InfraMR[[#This Row],[A.03.1 -  Longitud de Vías de Explotación No Electrificadas Troncales y Ramales (vía principal) (km)]]+BS_InfraMR[[#This Row],[A.04.1 -  Longitud de Vías de Explotación Electrificadas Troncales y Ramales (vía principal) (km)]]</f>
        <v>114.57899999999999</v>
      </c>
      <c r="O12" s="192">
        <v>114.57899999999999</v>
      </c>
      <c r="P12" s="1">
        <v>23</v>
      </c>
      <c r="Q12" s="1">
        <v>6</v>
      </c>
      <c r="R12" s="1">
        <v>1</v>
      </c>
      <c r="S12" s="194">
        <f>+SUM(BS_InfraMR[[#This Row],[A.05.1 - Número de Estaciones en Explotación (cantidad)]:[A.07.1 - Número de Apeaderos en Explotación (cantidad)]])</f>
        <v>30</v>
      </c>
      <c r="T12" s="194">
        <v>30</v>
      </c>
      <c r="U12" s="1">
        <v>18</v>
      </c>
      <c r="V12" s="1">
        <v>31</v>
      </c>
      <c r="W12" s="1">
        <v>0</v>
      </c>
      <c r="X12" s="1">
        <v>26</v>
      </c>
      <c r="Y12" s="1">
        <v>0</v>
      </c>
      <c r="Z12" s="196">
        <f t="shared" si="1"/>
        <v>75</v>
      </c>
      <c r="AA12" s="1">
        <v>13</v>
      </c>
      <c r="AB12" s="1">
        <v>13</v>
      </c>
      <c r="AC12" s="1">
        <f>+BS_InfraMR[[#This Row],[Total Pasos Vehiculares a Nivel]]</f>
        <v>75</v>
      </c>
      <c r="AD12" s="196">
        <f t="shared" si="2"/>
        <v>101</v>
      </c>
      <c r="AE12" s="1">
        <v>1</v>
      </c>
      <c r="AF12" s="1">
        <v>8</v>
      </c>
      <c r="AG12" s="1">
        <v>11</v>
      </c>
      <c r="AH12" s="196">
        <f t="shared" si="3"/>
        <v>20</v>
      </c>
      <c r="AI12" s="10">
        <v>16.120999999999999</v>
      </c>
      <c r="AJ12" s="10">
        <v>0</v>
      </c>
      <c r="AK12" s="10">
        <v>50.177</v>
      </c>
      <c r="AL12" s="222">
        <f t="shared" si="4"/>
        <v>66.298000000000002</v>
      </c>
      <c r="AM12" s="1">
        <v>2</v>
      </c>
      <c r="AN12" s="1">
        <v>0</v>
      </c>
      <c r="AO12" s="1">
        <v>13</v>
      </c>
      <c r="AP12" s="200">
        <f t="shared" si="5"/>
        <v>15</v>
      </c>
      <c r="AQ12" s="1">
        <v>0</v>
      </c>
      <c r="AR12" s="1">
        <v>0</v>
      </c>
      <c r="AS12" s="1">
        <v>0</v>
      </c>
      <c r="AT12" s="200">
        <f>+SUM(BS_InfraMR[[#This Row],[B.02.1 - Parque de Coches Eléctricos Motrices]:[B.02.3 - Parque de Coches Eléctricos Motrices Tipo R]])</f>
        <v>0</v>
      </c>
      <c r="AU12" s="1">
        <v>0</v>
      </c>
      <c r="AV12" s="1">
        <v>0</v>
      </c>
      <c r="AW12" s="1">
        <v>0</v>
      </c>
      <c r="AX12" s="200">
        <f>+SUM(BS_InfraMR[[#This Row],[B.03.1 - Parque de Coches Motores Motrices Remolcados]:[B.03.3 - Parque de Coches Motores Motrices Cabina]])</f>
        <v>0</v>
      </c>
      <c r="AY12" s="1">
        <v>43</v>
      </c>
      <c r="AZ12" s="1">
        <v>13</v>
      </c>
      <c r="BA12" s="1">
        <v>0</v>
      </c>
      <c r="BB12" s="1">
        <v>0</v>
      </c>
      <c r="BC12" s="200">
        <f>SUM(AY12:BB12)</f>
        <v>56</v>
      </c>
      <c r="BD12" s="356">
        <v>26</v>
      </c>
      <c r="BE12" s="1">
        <v>1</v>
      </c>
      <c r="BF12" s="1">
        <v>31</v>
      </c>
      <c r="BG12" s="235">
        <v>1000</v>
      </c>
    </row>
    <row r="13" spans="1:60">
      <c r="A13" s="1">
        <v>1993</v>
      </c>
      <c r="B13" s="1" t="s">
        <v>72</v>
      </c>
      <c r="C13" s="10">
        <v>18.643000000000001</v>
      </c>
      <c r="D13" s="10">
        <v>47.968000000000004</v>
      </c>
      <c r="E13" s="10">
        <v>0</v>
      </c>
      <c r="F13" s="10">
        <v>0</v>
      </c>
      <c r="G13" s="192">
        <f t="shared" si="0"/>
        <v>66.611000000000004</v>
      </c>
      <c r="H13" s="192">
        <v>66.611000000000004</v>
      </c>
      <c r="I13" s="192">
        <v>103.99600000000001</v>
      </c>
      <c r="J13" s="10">
        <v>114.57899999999999</v>
      </c>
      <c r="K13" s="10">
        <v>0</v>
      </c>
      <c r="L13" s="10">
        <v>0</v>
      </c>
      <c r="M13" s="10">
        <v>0</v>
      </c>
      <c r="N13" s="192">
        <f>+BS_InfraMR[[#This Row],[A.03.1 -  Longitud de Vías de Explotación No Electrificadas Troncales y Ramales (vía principal) (km)]]+BS_InfraMR[[#This Row],[A.04.1 -  Longitud de Vías de Explotación Electrificadas Troncales y Ramales (vía principal) (km)]]</f>
        <v>114.57899999999999</v>
      </c>
      <c r="O13" s="192">
        <v>114.57899999999999</v>
      </c>
      <c r="P13" s="1">
        <v>23</v>
      </c>
      <c r="Q13" s="1">
        <v>6</v>
      </c>
      <c r="R13" s="1">
        <v>1</v>
      </c>
      <c r="S13" s="194">
        <f>+SUM(BS_InfraMR[[#This Row],[A.05.1 - Número de Estaciones en Explotación (cantidad)]:[A.07.1 - Número de Apeaderos en Explotación (cantidad)]])</f>
        <v>30</v>
      </c>
      <c r="T13" s="194">
        <v>30</v>
      </c>
      <c r="U13" s="1">
        <v>18</v>
      </c>
      <c r="V13" s="1">
        <v>31</v>
      </c>
      <c r="W13" s="1">
        <v>0</v>
      </c>
      <c r="X13" s="1">
        <v>26</v>
      </c>
      <c r="Y13" s="1">
        <v>0</v>
      </c>
      <c r="Z13" s="196">
        <f t="shared" si="1"/>
        <v>75</v>
      </c>
      <c r="AA13" s="1">
        <v>13</v>
      </c>
      <c r="AB13" s="1">
        <v>13</v>
      </c>
      <c r="AC13" s="1">
        <f>+BS_InfraMR[[#This Row],[Total Pasos Vehiculares a Nivel]]</f>
        <v>75</v>
      </c>
      <c r="AD13" s="196">
        <f t="shared" si="2"/>
        <v>101</v>
      </c>
      <c r="AE13" s="1">
        <v>1</v>
      </c>
      <c r="AF13" s="1">
        <v>8</v>
      </c>
      <c r="AG13" s="1">
        <v>11</v>
      </c>
      <c r="AH13" s="196">
        <f t="shared" si="3"/>
        <v>20</v>
      </c>
      <c r="AI13" s="10">
        <v>16.120999999999999</v>
      </c>
      <c r="AJ13" s="10">
        <v>0</v>
      </c>
      <c r="AK13" s="10">
        <v>50.177</v>
      </c>
      <c r="AL13" s="222">
        <f t="shared" si="4"/>
        <v>66.298000000000002</v>
      </c>
      <c r="AM13" s="1">
        <v>2</v>
      </c>
      <c r="AN13" s="1">
        <v>0</v>
      </c>
      <c r="AO13" s="1">
        <v>13</v>
      </c>
      <c r="AP13" s="200">
        <f t="shared" si="5"/>
        <v>15</v>
      </c>
      <c r="AQ13" s="1">
        <v>0</v>
      </c>
      <c r="AR13" s="1">
        <v>0</v>
      </c>
      <c r="AS13" s="1">
        <v>0</v>
      </c>
      <c r="AT13" s="200">
        <f>+SUM(BS_InfraMR[[#This Row],[B.02.1 - Parque de Coches Eléctricos Motrices]:[B.02.3 - Parque de Coches Eléctricos Motrices Tipo R]])</f>
        <v>0</v>
      </c>
      <c r="AU13" s="1">
        <v>0</v>
      </c>
      <c r="AV13" s="1">
        <v>0</v>
      </c>
      <c r="AW13" s="1">
        <v>0</v>
      </c>
      <c r="AX13" s="200">
        <f>+SUM(BS_InfraMR[[#This Row],[B.03.1 - Parque de Coches Motores Motrices Remolcados]:[B.03.3 - Parque de Coches Motores Motrices Cabina]])</f>
        <v>0</v>
      </c>
      <c r="AY13" s="1">
        <v>43</v>
      </c>
      <c r="AZ13" s="1">
        <v>13</v>
      </c>
      <c r="BA13" s="1">
        <v>0</v>
      </c>
      <c r="BB13" s="1">
        <v>0</v>
      </c>
      <c r="BC13" s="200">
        <f>SUM(AY13:BB13)</f>
        <v>56</v>
      </c>
      <c r="BD13" s="356">
        <v>26</v>
      </c>
      <c r="BE13" s="1">
        <v>1</v>
      </c>
      <c r="BF13" s="1">
        <v>31</v>
      </c>
      <c r="BG13" s="235">
        <v>1000</v>
      </c>
    </row>
    <row r="14" spans="1:60">
      <c r="A14" s="1">
        <v>1994</v>
      </c>
      <c r="B14" s="1" t="s">
        <v>61</v>
      </c>
      <c r="C14" s="10">
        <v>18.643000000000001</v>
      </c>
      <c r="D14" s="10">
        <v>47.968000000000004</v>
      </c>
      <c r="E14" s="10">
        <v>0</v>
      </c>
      <c r="F14" s="10">
        <v>0</v>
      </c>
      <c r="G14" s="192">
        <f t="shared" si="0"/>
        <v>66.611000000000004</v>
      </c>
      <c r="H14" s="192">
        <v>66.611000000000004</v>
      </c>
      <c r="I14" s="192">
        <v>103.99600000000001</v>
      </c>
      <c r="J14" s="10">
        <v>114.57899999999999</v>
      </c>
      <c r="K14" s="10">
        <v>0</v>
      </c>
      <c r="L14" s="10">
        <v>0</v>
      </c>
      <c r="M14" s="10">
        <v>0</v>
      </c>
      <c r="N14" s="192">
        <f>+BS_InfraMR[[#This Row],[A.03.1 -  Longitud de Vías de Explotación No Electrificadas Troncales y Ramales (vía principal) (km)]]+BS_InfraMR[[#This Row],[A.04.1 -  Longitud de Vías de Explotación Electrificadas Troncales y Ramales (vía principal) (km)]]</f>
        <v>114.57899999999999</v>
      </c>
      <c r="O14" s="192">
        <v>114.57899999999999</v>
      </c>
      <c r="P14" s="1">
        <v>23</v>
      </c>
      <c r="Q14" s="1">
        <v>6</v>
      </c>
      <c r="R14" s="1">
        <v>1</v>
      </c>
      <c r="S14" s="194">
        <f>+SUM(BS_InfraMR[[#This Row],[A.05.1 - Número de Estaciones en Explotación (cantidad)]:[A.07.1 - Número de Apeaderos en Explotación (cantidad)]])</f>
        <v>30</v>
      </c>
      <c r="T14" s="194">
        <v>30</v>
      </c>
      <c r="U14" s="1">
        <v>18</v>
      </c>
      <c r="V14" s="1">
        <v>31</v>
      </c>
      <c r="W14" s="1">
        <v>0</v>
      </c>
      <c r="X14" s="1">
        <v>26</v>
      </c>
      <c r="Y14" s="1">
        <v>0</v>
      </c>
      <c r="Z14" s="196">
        <f t="shared" si="1"/>
        <v>75</v>
      </c>
      <c r="AA14" s="1">
        <v>13</v>
      </c>
      <c r="AB14" s="1">
        <v>13</v>
      </c>
      <c r="AC14" s="1">
        <f>+BS_InfraMR[[#This Row],[Total Pasos Vehiculares a Nivel]]</f>
        <v>75</v>
      </c>
      <c r="AD14" s="196">
        <f t="shared" si="2"/>
        <v>101</v>
      </c>
      <c r="AE14" s="1">
        <v>1</v>
      </c>
      <c r="AF14" s="1">
        <v>8</v>
      </c>
      <c r="AG14" s="1">
        <v>11</v>
      </c>
      <c r="AH14" s="196">
        <f t="shared" si="3"/>
        <v>20</v>
      </c>
      <c r="AI14" s="10">
        <v>16.120999999999999</v>
      </c>
      <c r="AJ14" s="10">
        <v>0</v>
      </c>
      <c r="AK14" s="10">
        <v>50.177</v>
      </c>
      <c r="AL14" s="222">
        <f t="shared" si="4"/>
        <v>66.298000000000002</v>
      </c>
      <c r="AM14" s="1">
        <v>2</v>
      </c>
      <c r="AN14" s="1">
        <v>0</v>
      </c>
      <c r="AO14" s="1">
        <v>13</v>
      </c>
      <c r="AP14" s="200">
        <f t="shared" si="5"/>
        <v>15</v>
      </c>
      <c r="AQ14" s="1">
        <v>0</v>
      </c>
      <c r="AR14" s="1">
        <v>0</v>
      </c>
      <c r="AS14" s="1">
        <v>0</v>
      </c>
      <c r="AT14" s="200">
        <f>+SUM(BS_InfraMR[[#This Row],[B.02.1 - Parque de Coches Eléctricos Motrices]:[B.02.3 - Parque de Coches Eléctricos Motrices Tipo R]])</f>
        <v>0</v>
      </c>
      <c r="AU14" s="1">
        <v>0</v>
      </c>
      <c r="AV14" s="1">
        <v>0</v>
      </c>
      <c r="AW14" s="1">
        <v>0</v>
      </c>
      <c r="AX14" s="200">
        <f>+SUM(BS_InfraMR[[#This Row],[B.03.1 - Parque de Coches Motores Motrices Remolcados]:[B.03.3 - Parque de Coches Motores Motrices Cabina]])</f>
        <v>0</v>
      </c>
      <c r="AY14" s="1">
        <v>43</v>
      </c>
      <c r="AZ14" s="1">
        <v>13</v>
      </c>
      <c r="BA14" s="1">
        <v>0</v>
      </c>
      <c r="BB14" s="1">
        <v>0</v>
      </c>
      <c r="BC14" s="200">
        <f>SUM(AY14:BB14)</f>
        <v>56</v>
      </c>
      <c r="BD14" s="356">
        <v>26</v>
      </c>
      <c r="BE14" s="1">
        <v>1</v>
      </c>
      <c r="BF14" s="1">
        <v>31</v>
      </c>
      <c r="BG14" s="235">
        <v>1000</v>
      </c>
    </row>
    <row r="15" spans="1:60">
      <c r="A15" s="1">
        <v>1994</v>
      </c>
      <c r="B15" s="1" t="s">
        <v>62</v>
      </c>
      <c r="C15" s="10">
        <v>18.643000000000001</v>
      </c>
      <c r="D15" s="10">
        <v>47.968000000000004</v>
      </c>
      <c r="E15" s="10">
        <v>0</v>
      </c>
      <c r="F15" s="10">
        <v>0</v>
      </c>
      <c r="G15" s="192">
        <f t="shared" si="0"/>
        <v>66.611000000000004</v>
      </c>
      <c r="H15" s="192">
        <v>66.611000000000004</v>
      </c>
      <c r="I15" s="192">
        <v>103.99600000000001</v>
      </c>
      <c r="J15" s="10">
        <v>114.57899999999999</v>
      </c>
      <c r="K15" s="10">
        <v>0</v>
      </c>
      <c r="L15" s="10">
        <v>0</v>
      </c>
      <c r="M15" s="10">
        <v>0</v>
      </c>
      <c r="N15" s="192">
        <f>+BS_InfraMR[[#This Row],[A.03.1 -  Longitud de Vías de Explotación No Electrificadas Troncales y Ramales (vía principal) (km)]]+BS_InfraMR[[#This Row],[A.04.1 -  Longitud de Vías de Explotación Electrificadas Troncales y Ramales (vía principal) (km)]]</f>
        <v>114.57899999999999</v>
      </c>
      <c r="O15" s="192">
        <v>114.57899999999999</v>
      </c>
      <c r="P15" s="1">
        <v>23</v>
      </c>
      <c r="Q15" s="1">
        <v>6</v>
      </c>
      <c r="R15" s="1">
        <v>1</v>
      </c>
      <c r="S15" s="194">
        <f>+SUM(BS_InfraMR[[#This Row],[A.05.1 - Número de Estaciones en Explotación (cantidad)]:[A.07.1 - Número de Apeaderos en Explotación (cantidad)]])</f>
        <v>30</v>
      </c>
      <c r="T15" s="194">
        <v>30</v>
      </c>
      <c r="U15" s="1">
        <v>18</v>
      </c>
      <c r="V15" s="1">
        <v>31</v>
      </c>
      <c r="W15" s="1">
        <v>0</v>
      </c>
      <c r="X15" s="1">
        <v>26</v>
      </c>
      <c r="Y15" s="1">
        <v>0</v>
      </c>
      <c r="Z15" s="196">
        <f t="shared" si="1"/>
        <v>75</v>
      </c>
      <c r="AA15" s="1">
        <v>13</v>
      </c>
      <c r="AB15" s="1">
        <v>13</v>
      </c>
      <c r="AC15" s="1">
        <f>+BS_InfraMR[[#This Row],[Total Pasos Vehiculares a Nivel]]</f>
        <v>75</v>
      </c>
      <c r="AD15" s="196">
        <f t="shared" si="2"/>
        <v>101</v>
      </c>
      <c r="AE15" s="1">
        <v>1</v>
      </c>
      <c r="AF15" s="1">
        <v>8</v>
      </c>
      <c r="AG15" s="1">
        <v>11</v>
      </c>
      <c r="AH15" s="196">
        <f t="shared" si="3"/>
        <v>20</v>
      </c>
      <c r="AI15" s="10">
        <v>16.120999999999999</v>
      </c>
      <c r="AJ15" s="10">
        <v>0</v>
      </c>
      <c r="AK15" s="10">
        <v>50.177</v>
      </c>
      <c r="AL15" s="222">
        <f t="shared" si="4"/>
        <v>66.298000000000002</v>
      </c>
      <c r="AM15" s="1">
        <v>2</v>
      </c>
      <c r="AN15" s="1">
        <v>0</v>
      </c>
      <c r="AO15" s="1">
        <v>13</v>
      </c>
      <c r="AP15" s="200">
        <f t="shared" si="5"/>
        <v>15</v>
      </c>
      <c r="AQ15" s="1">
        <v>0</v>
      </c>
      <c r="AR15" s="1">
        <v>0</v>
      </c>
      <c r="AS15" s="1">
        <v>0</v>
      </c>
      <c r="AT15" s="200">
        <f>+SUM(BS_InfraMR[[#This Row],[B.02.1 - Parque de Coches Eléctricos Motrices]:[B.02.3 - Parque de Coches Eléctricos Motrices Tipo R]])</f>
        <v>0</v>
      </c>
      <c r="AU15" s="1">
        <v>0</v>
      </c>
      <c r="AV15" s="1">
        <v>0</v>
      </c>
      <c r="AW15" s="1">
        <v>0</v>
      </c>
      <c r="AX15" s="200">
        <f>+SUM(BS_InfraMR[[#This Row],[B.03.1 - Parque de Coches Motores Motrices Remolcados]:[B.03.3 - Parque de Coches Motores Motrices Cabina]])</f>
        <v>0</v>
      </c>
      <c r="AY15" s="1">
        <v>43</v>
      </c>
      <c r="AZ15" s="1">
        <v>13</v>
      </c>
      <c r="BA15" s="1">
        <v>0</v>
      </c>
      <c r="BB15" s="1">
        <v>0</v>
      </c>
      <c r="BC15" s="200">
        <f>SUM(AY15:BB15)</f>
        <v>56</v>
      </c>
      <c r="BD15" s="356">
        <v>26</v>
      </c>
      <c r="BE15" s="1">
        <v>1</v>
      </c>
      <c r="BF15" s="1">
        <v>31</v>
      </c>
      <c r="BG15" s="235">
        <v>1000</v>
      </c>
    </row>
    <row r="16" spans="1:60">
      <c r="A16" s="1">
        <v>1994</v>
      </c>
      <c r="B16" s="1" t="s">
        <v>63</v>
      </c>
      <c r="C16" s="10">
        <v>18.643000000000001</v>
      </c>
      <c r="D16" s="10">
        <v>47.968000000000004</v>
      </c>
      <c r="E16" s="10">
        <v>0</v>
      </c>
      <c r="F16" s="10">
        <v>0</v>
      </c>
      <c r="G16" s="192">
        <f t="shared" si="0"/>
        <v>66.611000000000004</v>
      </c>
      <c r="H16" s="192">
        <v>66.611000000000004</v>
      </c>
      <c r="I16" s="192">
        <v>103.99600000000001</v>
      </c>
      <c r="J16" s="10">
        <v>114.57899999999999</v>
      </c>
      <c r="K16" s="10">
        <v>0</v>
      </c>
      <c r="L16" s="10">
        <v>0</v>
      </c>
      <c r="M16" s="10">
        <v>0</v>
      </c>
      <c r="N16" s="192">
        <f>+BS_InfraMR[[#This Row],[A.03.1 -  Longitud de Vías de Explotación No Electrificadas Troncales y Ramales (vía principal) (km)]]+BS_InfraMR[[#This Row],[A.04.1 -  Longitud de Vías de Explotación Electrificadas Troncales y Ramales (vía principal) (km)]]</f>
        <v>114.57899999999999</v>
      </c>
      <c r="O16" s="192">
        <v>114.57899999999999</v>
      </c>
      <c r="P16" s="1">
        <v>23</v>
      </c>
      <c r="Q16" s="1">
        <v>6</v>
      </c>
      <c r="R16" s="1">
        <v>1</v>
      </c>
      <c r="S16" s="194">
        <f>+SUM(BS_InfraMR[[#This Row],[A.05.1 - Número de Estaciones en Explotación (cantidad)]:[A.07.1 - Número de Apeaderos en Explotación (cantidad)]])</f>
        <v>30</v>
      </c>
      <c r="T16" s="194">
        <v>30</v>
      </c>
      <c r="U16" s="1">
        <v>18</v>
      </c>
      <c r="V16" s="1">
        <v>31</v>
      </c>
      <c r="W16" s="1">
        <v>0</v>
      </c>
      <c r="X16" s="1">
        <v>26</v>
      </c>
      <c r="Y16" s="1">
        <v>0</v>
      </c>
      <c r="Z16" s="196">
        <f t="shared" si="1"/>
        <v>75</v>
      </c>
      <c r="AA16" s="1">
        <v>13</v>
      </c>
      <c r="AB16" s="1">
        <v>13</v>
      </c>
      <c r="AC16" s="1">
        <f>+BS_InfraMR[[#This Row],[Total Pasos Vehiculares a Nivel]]</f>
        <v>75</v>
      </c>
      <c r="AD16" s="196">
        <f t="shared" si="2"/>
        <v>101</v>
      </c>
      <c r="AE16" s="1">
        <v>1</v>
      </c>
      <c r="AF16" s="1">
        <v>8</v>
      </c>
      <c r="AG16" s="1">
        <v>11</v>
      </c>
      <c r="AH16" s="196">
        <f t="shared" si="3"/>
        <v>20</v>
      </c>
      <c r="AI16" s="10">
        <v>16.120999999999999</v>
      </c>
      <c r="AJ16" s="10">
        <v>0</v>
      </c>
      <c r="AK16" s="10">
        <v>50.177</v>
      </c>
      <c r="AL16" s="222">
        <f t="shared" si="4"/>
        <v>66.298000000000002</v>
      </c>
      <c r="AM16" s="1">
        <v>2</v>
      </c>
      <c r="AN16" s="1">
        <v>0</v>
      </c>
      <c r="AO16" s="1">
        <v>13</v>
      </c>
      <c r="AP16" s="200">
        <f t="shared" si="5"/>
        <v>15</v>
      </c>
      <c r="AQ16" s="1">
        <v>0</v>
      </c>
      <c r="AR16" s="1">
        <v>0</v>
      </c>
      <c r="AS16" s="1">
        <v>0</v>
      </c>
      <c r="AT16" s="200">
        <f>+SUM(BS_InfraMR[[#This Row],[B.02.1 - Parque de Coches Eléctricos Motrices]:[B.02.3 - Parque de Coches Eléctricos Motrices Tipo R]])</f>
        <v>0</v>
      </c>
      <c r="AU16" s="1">
        <v>0</v>
      </c>
      <c r="AV16" s="1">
        <v>0</v>
      </c>
      <c r="AW16" s="1">
        <v>0</v>
      </c>
      <c r="AX16" s="200">
        <f>+SUM(BS_InfraMR[[#This Row],[B.03.1 - Parque de Coches Motores Motrices Remolcados]:[B.03.3 - Parque de Coches Motores Motrices Cabina]])</f>
        <v>0</v>
      </c>
      <c r="AY16" s="1">
        <v>43</v>
      </c>
      <c r="AZ16" s="1">
        <v>13</v>
      </c>
      <c r="BA16" s="1">
        <v>0</v>
      </c>
      <c r="BB16" s="1">
        <v>0</v>
      </c>
      <c r="BC16" s="200">
        <f>SUM(AY16:BB16)</f>
        <v>56</v>
      </c>
      <c r="BD16" s="356">
        <v>26</v>
      </c>
      <c r="BE16" s="1">
        <v>1</v>
      </c>
      <c r="BF16" s="1">
        <v>31</v>
      </c>
      <c r="BG16" s="235">
        <v>1000</v>
      </c>
    </row>
    <row r="17" spans="1:59">
      <c r="A17" s="1">
        <v>1994</v>
      </c>
      <c r="B17" s="1" t="s">
        <v>64</v>
      </c>
      <c r="C17" s="10">
        <v>18.643000000000001</v>
      </c>
      <c r="D17" s="10">
        <v>47.968000000000004</v>
      </c>
      <c r="E17" s="10">
        <v>0</v>
      </c>
      <c r="F17" s="10">
        <v>0</v>
      </c>
      <c r="G17" s="192">
        <f t="shared" si="0"/>
        <v>66.611000000000004</v>
      </c>
      <c r="H17" s="192">
        <v>66.611000000000004</v>
      </c>
      <c r="I17" s="192">
        <v>103.99600000000001</v>
      </c>
      <c r="J17" s="10">
        <v>114.57899999999999</v>
      </c>
      <c r="K17" s="10">
        <v>0</v>
      </c>
      <c r="L17" s="10">
        <v>0</v>
      </c>
      <c r="M17" s="10">
        <v>0</v>
      </c>
      <c r="N17" s="192">
        <f>+BS_InfraMR[[#This Row],[A.03.1 -  Longitud de Vías de Explotación No Electrificadas Troncales y Ramales (vía principal) (km)]]+BS_InfraMR[[#This Row],[A.04.1 -  Longitud de Vías de Explotación Electrificadas Troncales y Ramales (vía principal) (km)]]</f>
        <v>114.57899999999999</v>
      </c>
      <c r="O17" s="192">
        <v>114.57899999999999</v>
      </c>
      <c r="P17" s="1">
        <v>23</v>
      </c>
      <c r="Q17" s="1">
        <v>6</v>
      </c>
      <c r="R17" s="1">
        <v>1</v>
      </c>
      <c r="S17" s="194">
        <f>+SUM(BS_InfraMR[[#This Row],[A.05.1 - Número de Estaciones en Explotación (cantidad)]:[A.07.1 - Número de Apeaderos en Explotación (cantidad)]])</f>
        <v>30</v>
      </c>
      <c r="T17" s="194">
        <v>30</v>
      </c>
      <c r="U17" s="1">
        <v>18</v>
      </c>
      <c r="V17" s="1">
        <v>31</v>
      </c>
      <c r="W17" s="1">
        <v>0</v>
      </c>
      <c r="X17" s="1">
        <v>26</v>
      </c>
      <c r="Y17" s="1">
        <v>0</v>
      </c>
      <c r="Z17" s="196">
        <f t="shared" si="1"/>
        <v>75</v>
      </c>
      <c r="AA17" s="1">
        <v>13</v>
      </c>
      <c r="AB17" s="1">
        <v>13</v>
      </c>
      <c r="AC17" s="1">
        <f>+BS_InfraMR[[#This Row],[Total Pasos Vehiculares a Nivel]]</f>
        <v>75</v>
      </c>
      <c r="AD17" s="196">
        <f t="shared" si="2"/>
        <v>101</v>
      </c>
      <c r="AE17" s="1">
        <v>1</v>
      </c>
      <c r="AF17" s="1">
        <v>8</v>
      </c>
      <c r="AG17" s="1">
        <v>11</v>
      </c>
      <c r="AH17" s="196">
        <f t="shared" si="3"/>
        <v>20</v>
      </c>
      <c r="AI17" s="10">
        <v>16.120999999999999</v>
      </c>
      <c r="AJ17" s="10">
        <v>0</v>
      </c>
      <c r="AK17" s="10">
        <v>50.177</v>
      </c>
      <c r="AL17" s="222">
        <f t="shared" si="4"/>
        <v>66.298000000000002</v>
      </c>
      <c r="AM17" s="1">
        <v>2</v>
      </c>
      <c r="AN17" s="1">
        <v>0</v>
      </c>
      <c r="AO17" s="1">
        <v>13</v>
      </c>
      <c r="AP17" s="200">
        <f t="shared" si="5"/>
        <v>15</v>
      </c>
      <c r="AQ17" s="1">
        <v>0</v>
      </c>
      <c r="AR17" s="1">
        <v>0</v>
      </c>
      <c r="AS17" s="1">
        <v>0</v>
      </c>
      <c r="AT17" s="200">
        <f>+SUM(BS_InfraMR[[#This Row],[B.02.1 - Parque de Coches Eléctricos Motrices]:[B.02.3 - Parque de Coches Eléctricos Motrices Tipo R]])</f>
        <v>0</v>
      </c>
      <c r="AU17" s="1">
        <v>0</v>
      </c>
      <c r="AV17" s="1">
        <v>0</v>
      </c>
      <c r="AW17" s="1">
        <v>0</v>
      </c>
      <c r="AX17" s="200">
        <f>+SUM(BS_InfraMR[[#This Row],[B.03.1 - Parque de Coches Motores Motrices Remolcados]:[B.03.3 - Parque de Coches Motores Motrices Cabina]])</f>
        <v>0</v>
      </c>
      <c r="AY17" s="1">
        <v>43</v>
      </c>
      <c r="AZ17" s="1">
        <v>13</v>
      </c>
      <c r="BA17" s="1">
        <v>0</v>
      </c>
      <c r="BB17" s="1">
        <v>0</v>
      </c>
      <c r="BC17" s="200">
        <f>SUM(AY17:BB17)</f>
        <v>56</v>
      </c>
      <c r="BD17" s="356">
        <v>26</v>
      </c>
      <c r="BE17" s="1">
        <v>1</v>
      </c>
      <c r="BF17" s="1">
        <v>31</v>
      </c>
      <c r="BG17" s="235">
        <v>1000</v>
      </c>
    </row>
    <row r="18" spans="1:59">
      <c r="A18" s="1">
        <v>1994</v>
      </c>
      <c r="B18" s="1" t="s">
        <v>65</v>
      </c>
      <c r="C18" s="10">
        <v>18.643000000000001</v>
      </c>
      <c r="D18" s="10">
        <v>47.968000000000004</v>
      </c>
      <c r="E18" s="10">
        <v>0</v>
      </c>
      <c r="F18" s="10">
        <v>0</v>
      </c>
      <c r="G18" s="192">
        <f t="shared" si="0"/>
        <v>66.611000000000004</v>
      </c>
      <c r="H18" s="192">
        <v>66.611000000000004</v>
      </c>
      <c r="I18" s="192">
        <v>103.99600000000001</v>
      </c>
      <c r="J18" s="10">
        <v>114.57899999999999</v>
      </c>
      <c r="K18" s="10">
        <v>0</v>
      </c>
      <c r="L18" s="10">
        <v>0</v>
      </c>
      <c r="M18" s="10">
        <v>0</v>
      </c>
      <c r="N18" s="192">
        <f>+BS_InfraMR[[#This Row],[A.03.1 -  Longitud de Vías de Explotación No Electrificadas Troncales y Ramales (vía principal) (km)]]+BS_InfraMR[[#This Row],[A.04.1 -  Longitud de Vías de Explotación Electrificadas Troncales y Ramales (vía principal) (km)]]</f>
        <v>114.57899999999999</v>
      </c>
      <c r="O18" s="192">
        <v>114.57899999999999</v>
      </c>
      <c r="P18" s="1">
        <v>23</v>
      </c>
      <c r="Q18" s="1">
        <v>6</v>
      </c>
      <c r="R18" s="1">
        <v>1</v>
      </c>
      <c r="S18" s="194">
        <f>+SUM(BS_InfraMR[[#This Row],[A.05.1 - Número de Estaciones en Explotación (cantidad)]:[A.07.1 - Número de Apeaderos en Explotación (cantidad)]])</f>
        <v>30</v>
      </c>
      <c r="T18" s="194">
        <v>30</v>
      </c>
      <c r="U18" s="1">
        <v>18</v>
      </c>
      <c r="V18" s="1">
        <v>31</v>
      </c>
      <c r="W18" s="1">
        <v>0</v>
      </c>
      <c r="X18" s="1">
        <v>26</v>
      </c>
      <c r="Y18" s="1">
        <v>0</v>
      </c>
      <c r="Z18" s="196">
        <f t="shared" si="1"/>
        <v>75</v>
      </c>
      <c r="AA18" s="1">
        <v>13</v>
      </c>
      <c r="AB18" s="1">
        <v>13</v>
      </c>
      <c r="AC18" s="1">
        <f>+BS_InfraMR[[#This Row],[Total Pasos Vehiculares a Nivel]]</f>
        <v>75</v>
      </c>
      <c r="AD18" s="196">
        <f t="shared" si="2"/>
        <v>101</v>
      </c>
      <c r="AE18" s="1">
        <v>1</v>
      </c>
      <c r="AF18" s="1">
        <v>8</v>
      </c>
      <c r="AG18" s="1">
        <v>11</v>
      </c>
      <c r="AH18" s="196">
        <f t="shared" si="3"/>
        <v>20</v>
      </c>
      <c r="AI18" s="10">
        <v>16.120999999999999</v>
      </c>
      <c r="AJ18" s="10">
        <v>0</v>
      </c>
      <c r="AK18" s="10">
        <v>50.177</v>
      </c>
      <c r="AL18" s="222">
        <f t="shared" si="4"/>
        <v>66.298000000000002</v>
      </c>
      <c r="AM18" s="1">
        <v>2</v>
      </c>
      <c r="AN18" s="1">
        <v>0</v>
      </c>
      <c r="AO18" s="1">
        <v>13</v>
      </c>
      <c r="AP18" s="200">
        <f t="shared" si="5"/>
        <v>15</v>
      </c>
      <c r="AQ18" s="1">
        <v>0</v>
      </c>
      <c r="AR18" s="1">
        <v>0</v>
      </c>
      <c r="AS18" s="1">
        <v>0</v>
      </c>
      <c r="AT18" s="200">
        <f>+SUM(BS_InfraMR[[#This Row],[B.02.1 - Parque de Coches Eléctricos Motrices]:[B.02.3 - Parque de Coches Eléctricos Motrices Tipo R]])</f>
        <v>0</v>
      </c>
      <c r="AU18" s="1">
        <v>0</v>
      </c>
      <c r="AV18" s="1">
        <v>0</v>
      </c>
      <c r="AW18" s="1">
        <v>0</v>
      </c>
      <c r="AX18" s="200">
        <f>+SUM(BS_InfraMR[[#This Row],[B.03.1 - Parque de Coches Motores Motrices Remolcados]:[B.03.3 - Parque de Coches Motores Motrices Cabina]])</f>
        <v>0</v>
      </c>
      <c r="AY18" s="1">
        <v>43</v>
      </c>
      <c r="AZ18" s="1">
        <v>13</v>
      </c>
      <c r="BA18" s="1">
        <v>0</v>
      </c>
      <c r="BB18" s="1">
        <v>0</v>
      </c>
      <c r="BC18" s="200">
        <f>SUM(AY18:BB18)</f>
        <v>56</v>
      </c>
      <c r="BD18" s="356">
        <v>26</v>
      </c>
      <c r="BE18" s="1">
        <v>1</v>
      </c>
      <c r="BF18" s="1">
        <v>31</v>
      </c>
      <c r="BG18" s="235">
        <v>1000</v>
      </c>
    </row>
    <row r="19" spans="1:59">
      <c r="A19" s="1">
        <v>1994</v>
      </c>
      <c r="B19" s="1" t="s">
        <v>66</v>
      </c>
      <c r="C19" s="10">
        <v>18.643000000000001</v>
      </c>
      <c r="D19" s="10">
        <v>47.968000000000004</v>
      </c>
      <c r="E19" s="10">
        <v>0</v>
      </c>
      <c r="F19" s="10">
        <v>0</v>
      </c>
      <c r="G19" s="192">
        <f t="shared" si="0"/>
        <v>66.611000000000004</v>
      </c>
      <c r="H19" s="192">
        <v>66.611000000000004</v>
      </c>
      <c r="I19" s="192">
        <v>103.99600000000001</v>
      </c>
      <c r="J19" s="10">
        <v>114.57899999999999</v>
      </c>
      <c r="K19" s="10">
        <v>0</v>
      </c>
      <c r="L19" s="10">
        <v>0</v>
      </c>
      <c r="M19" s="10">
        <v>0</v>
      </c>
      <c r="N19" s="192">
        <f>+BS_InfraMR[[#This Row],[A.03.1 -  Longitud de Vías de Explotación No Electrificadas Troncales y Ramales (vía principal) (km)]]+BS_InfraMR[[#This Row],[A.04.1 -  Longitud de Vías de Explotación Electrificadas Troncales y Ramales (vía principal) (km)]]</f>
        <v>114.57899999999999</v>
      </c>
      <c r="O19" s="192">
        <v>114.57899999999999</v>
      </c>
      <c r="P19" s="1">
        <v>23</v>
      </c>
      <c r="Q19" s="1">
        <v>6</v>
      </c>
      <c r="R19" s="1">
        <v>1</v>
      </c>
      <c r="S19" s="194">
        <f>+SUM(BS_InfraMR[[#This Row],[A.05.1 - Número de Estaciones en Explotación (cantidad)]:[A.07.1 - Número de Apeaderos en Explotación (cantidad)]])</f>
        <v>30</v>
      </c>
      <c r="T19" s="194">
        <v>30</v>
      </c>
      <c r="U19" s="1">
        <v>18</v>
      </c>
      <c r="V19" s="1">
        <v>31</v>
      </c>
      <c r="W19" s="1">
        <v>0</v>
      </c>
      <c r="X19" s="1">
        <v>26</v>
      </c>
      <c r="Y19" s="1">
        <v>0</v>
      </c>
      <c r="Z19" s="196">
        <f t="shared" si="1"/>
        <v>75</v>
      </c>
      <c r="AA19" s="1">
        <v>13</v>
      </c>
      <c r="AB19" s="1">
        <v>13</v>
      </c>
      <c r="AC19" s="1">
        <f>+BS_InfraMR[[#This Row],[Total Pasos Vehiculares a Nivel]]</f>
        <v>75</v>
      </c>
      <c r="AD19" s="196">
        <f t="shared" si="2"/>
        <v>101</v>
      </c>
      <c r="AE19" s="1">
        <v>1</v>
      </c>
      <c r="AF19" s="1">
        <v>8</v>
      </c>
      <c r="AG19" s="1">
        <v>11</v>
      </c>
      <c r="AH19" s="196">
        <f t="shared" si="3"/>
        <v>20</v>
      </c>
      <c r="AI19" s="10">
        <v>16.120999999999999</v>
      </c>
      <c r="AJ19" s="10">
        <v>0</v>
      </c>
      <c r="AK19" s="10">
        <v>50.177</v>
      </c>
      <c r="AL19" s="222">
        <f t="shared" si="4"/>
        <v>66.298000000000002</v>
      </c>
      <c r="AM19" s="1">
        <v>2</v>
      </c>
      <c r="AN19" s="1">
        <v>0</v>
      </c>
      <c r="AO19" s="1">
        <v>13</v>
      </c>
      <c r="AP19" s="200">
        <f t="shared" si="5"/>
        <v>15</v>
      </c>
      <c r="AQ19" s="1">
        <v>0</v>
      </c>
      <c r="AR19" s="1">
        <v>0</v>
      </c>
      <c r="AS19" s="1">
        <v>0</v>
      </c>
      <c r="AT19" s="200">
        <f>+SUM(BS_InfraMR[[#This Row],[B.02.1 - Parque de Coches Eléctricos Motrices]:[B.02.3 - Parque de Coches Eléctricos Motrices Tipo R]])</f>
        <v>0</v>
      </c>
      <c r="AU19" s="1">
        <v>0</v>
      </c>
      <c r="AV19" s="1">
        <v>0</v>
      </c>
      <c r="AW19" s="1">
        <v>0</v>
      </c>
      <c r="AX19" s="200">
        <f>+SUM(BS_InfraMR[[#This Row],[B.03.1 - Parque de Coches Motores Motrices Remolcados]:[B.03.3 - Parque de Coches Motores Motrices Cabina]])</f>
        <v>0</v>
      </c>
      <c r="AY19" s="1">
        <v>43</v>
      </c>
      <c r="AZ19" s="1">
        <v>13</v>
      </c>
      <c r="BA19" s="1">
        <v>0</v>
      </c>
      <c r="BB19" s="1">
        <v>0</v>
      </c>
      <c r="BC19" s="200">
        <f>SUM(AY19:BB19)</f>
        <v>56</v>
      </c>
      <c r="BD19" s="356">
        <v>26</v>
      </c>
      <c r="BE19" s="1">
        <v>1</v>
      </c>
      <c r="BF19" s="1">
        <v>31</v>
      </c>
      <c r="BG19" s="235">
        <v>1000</v>
      </c>
    </row>
    <row r="20" spans="1:59">
      <c r="A20" s="1">
        <v>1994</v>
      </c>
      <c r="B20" s="1" t="s">
        <v>67</v>
      </c>
      <c r="C20" s="10">
        <v>18.643000000000001</v>
      </c>
      <c r="D20" s="10">
        <v>47.968000000000004</v>
      </c>
      <c r="E20" s="10">
        <v>0</v>
      </c>
      <c r="F20" s="10">
        <v>0</v>
      </c>
      <c r="G20" s="192">
        <f t="shared" si="0"/>
        <v>66.611000000000004</v>
      </c>
      <c r="H20" s="192">
        <v>66.611000000000004</v>
      </c>
      <c r="I20" s="192">
        <v>103.99600000000001</v>
      </c>
      <c r="J20" s="10">
        <v>114.57899999999999</v>
      </c>
      <c r="K20" s="10">
        <v>0</v>
      </c>
      <c r="L20" s="10">
        <v>0</v>
      </c>
      <c r="M20" s="10">
        <v>0</v>
      </c>
      <c r="N20" s="192">
        <f>+BS_InfraMR[[#This Row],[A.03.1 -  Longitud de Vías de Explotación No Electrificadas Troncales y Ramales (vía principal) (km)]]+BS_InfraMR[[#This Row],[A.04.1 -  Longitud de Vías de Explotación Electrificadas Troncales y Ramales (vía principal) (km)]]</f>
        <v>114.57899999999999</v>
      </c>
      <c r="O20" s="192">
        <v>114.57899999999999</v>
      </c>
      <c r="P20" s="1">
        <v>23</v>
      </c>
      <c r="Q20" s="1">
        <v>6</v>
      </c>
      <c r="R20" s="1">
        <v>1</v>
      </c>
      <c r="S20" s="194">
        <f>+SUM(BS_InfraMR[[#This Row],[A.05.1 - Número de Estaciones en Explotación (cantidad)]:[A.07.1 - Número de Apeaderos en Explotación (cantidad)]])</f>
        <v>30</v>
      </c>
      <c r="T20" s="194">
        <v>30</v>
      </c>
      <c r="U20" s="1">
        <v>18</v>
      </c>
      <c r="V20" s="1">
        <v>31</v>
      </c>
      <c r="W20" s="1">
        <v>0</v>
      </c>
      <c r="X20" s="1">
        <v>26</v>
      </c>
      <c r="Y20" s="1">
        <v>0</v>
      </c>
      <c r="Z20" s="196">
        <f t="shared" si="1"/>
        <v>75</v>
      </c>
      <c r="AA20" s="1">
        <v>13</v>
      </c>
      <c r="AB20" s="1">
        <v>13</v>
      </c>
      <c r="AC20" s="1">
        <f>+BS_InfraMR[[#This Row],[Total Pasos Vehiculares a Nivel]]</f>
        <v>75</v>
      </c>
      <c r="AD20" s="196">
        <f t="shared" si="2"/>
        <v>101</v>
      </c>
      <c r="AE20" s="1">
        <v>1</v>
      </c>
      <c r="AF20" s="1">
        <v>8</v>
      </c>
      <c r="AG20" s="1">
        <v>11</v>
      </c>
      <c r="AH20" s="196">
        <f t="shared" si="3"/>
        <v>20</v>
      </c>
      <c r="AI20" s="10">
        <v>16.120999999999999</v>
      </c>
      <c r="AJ20" s="10">
        <v>0</v>
      </c>
      <c r="AK20" s="10">
        <v>50.177</v>
      </c>
      <c r="AL20" s="222">
        <f t="shared" si="4"/>
        <v>66.298000000000002</v>
      </c>
      <c r="AM20" s="1">
        <v>2</v>
      </c>
      <c r="AN20" s="1">
        <v>0</v>
      </c>
      <c r="AO20" s="1">
        <v>13</v>
      </c>
      <c r="AP20" s="200">
        <f t="shared" si="5"/>
        <v>15</v>
      </c>
      <c r="AQ20" s="1">
        <v>0</v>
      </c>
      <c r="AR20" s="1">
        <v>0</v>
      </c>
      <c r="AS20" s="1">
        <v>0</v>
      </c>
      <c r="AT20" s="200">
        <f>+SUM(BS_InfraMR[[#This Row],[B.02.1 - Parque de Coches Eléctricos Motrices]:[B.02.3 - Parque de Coches Eléctricos Motrices Tipo R]])</f>
        <v>0</v>
      </c>
      <c r="AU20" s="1">
        <v>0</v>
      </c>
      <c r="AV20" s="1">
        <v>0</v>
      </c>
      <c r="AW20" s="1">
        <v>0</v>
      </c>
      <c r="AX20" s="200">
        <f>+SUM(BS_InfraMR[[#This Row],[B.03.1 - Parque de Coches Motores Motrices Remolcados]:[B.03.3 - Parque de Coches Motores Motrices Cabina]])</f>
        <v>0</v>
      </c>
      <c r="AY20" s="1">
        <v>43</v>
      </c>
      <c r="AZ20" s="1">
        <v>13</v>
      </c>
      <c r="BA20" s="1">
        <v>0</v>
      </c>
      <c r="BB20" s="1">
        <v>0</v>
      </c>
      <c r="BC20" s="200">
        <f>SUM(AY20:BB20)</f>
        <v>56</v>
      </c>
      <c r="BD20" s="356">
        <v>26</v>
      </c>
      <c r="BE20" s="1">
        <v>1</v>
      </c>
      <c r="BF20" s="1">
        <v>31</v>
      </c>
      <c r="BG20" s="235">
        <v>1000</v>
      </c>
    </row>
    <row r="21" spans="1:59">
      <c r="A21" s="1">
        <v>1994</v>
      </c>
      <c r="B21" s="1" t="s">
        <v>68</v>
      </c>
      <c r="C21" s="10">
        <v>18.643000000000001</v>
      </c>
      <c r="D21" s="10">
        <v>47.968000000000004</v>
      </c>
      <c r="E21" s="10">
        <v>0</v>
      </c>
      <c r="F21" s="10">
        <v>0</v>
      </c>
      <c r="G21" s="192">
        <f t="shared" si="0"/>
        <v>66.611000000000004</v>
      </c>
      <c r="H21" s="192">
        <v>66.611000000000004</v>
      </c>
      <c r="I21" s="192">
        <v>103.99600000000001</v>
      </c>
      <c r="J21" s="10">
        <v>114.57899999999999</v>
      </c>
      <c r="K21" s="10">
        <v>0</v>
      </c>
      <c r="L21" s="10">
        <v>0</v>
      </c>
      <c r="M21" s="10">
        <v>0</v>
      </c>
      <c r="N21" s="192">
        <f>+BS_InfraMR[[#This Row],[A.03.1 -  Longitud de Vías de Explotación No Electrificadas Troncales y Ramales (vía principal) (km)]]+BS_InfraMR[[#This Row],[A.04.1 -  Longitud de Vías de Explotación Electrificadas Troncales y Ramales (vía principal) (km)]]</f>
        <v>114.57899999999999</v>
      </c>
      <c r="O21" s="192">
        <v>114.57899999999999</v>
      </c>
      <c r="P21" s="1">
        <v>23</v>
      </c>
      <c r="Q21" s="1">
        <v>6</v>
      </c>
      <c r="R21" s="1">
        <v>1</v>
      </c>
      <c r="S21" s="194">
        <f>+SUM(BS_InfraMR[[#This Row],[A.05.1 - Número de Estaciones en Explotación (cantidad)]:[A.07.1 - Número de Apeaderos en Explotación (cantidad)]])</f>
        <v>30</v>
      </c>
      <c r="T21" s="194">
        <v>30</v>
      </c>
      <c r="U21" s="1">
        <v>18</v>
      </c>
      <c r="V21" s="1">
        <v>31</v>
      </c>
      <c r="W21" s="1">
        <v>0</v>
      </c>
      <c r="X21" s="1">
        <v>26</v>
      </c>
      <c r="Y21" s="1">
        <v>0</v>
      </c>
      <c r="Z21" s="196">
        <f t="shared" si="1"/>
        <v>75</v>
      </c>
      <c r="AA21" s="1">
        <v>13</v>
      </c>
      <c r="AB21" s="1">
        <v>13</v>
      </c>
      <c r="AC21" s="1">
        <f>+BS_InfraMR[[#This Row],[Total Pasos Vehiculares a Nivel]]</f>
        <v>75</v>
      </c>
      <c r="AD21" s="196">
        <f t="shared" si="2"/>
        <v>101</v>
      </c>
      <c r="AE21" s="1">
        <v>1</v>
      </c>
      <c r="AF21" s="1">
        <v>8</v>
      </c>
      <c r="AG21" s="1">
        <v>11</v>
      </c>
      <c r="AH21" s="196">
        <f t="shared" si="3"/>
        <v>20</v>
      </c>
      <c r="AI21" s="10">
        <v>16.120999999999999</v>
      </c>
      <c r="AJ21" s="10">
        <v>0</v>
      </c>
      <c r="AK21" s="10">
        <v>50.177</v>
      </c>
      <c r="AL21" s="222">
        <f t="shared" si="4"/>
        <v>66.298000000000002</v>
      </c>
      <c r="AM21" s="1">
        <v>2</v>
      </c>
      <c r="AN21" s="1">
        <v>0</v>
      </c>
      <c r="AO21" s="1">
        <v>13</v>
      </c>
      <c r="AP21" s="200">
        <f t="shared" si="5"/>
        <v>15</v>
      </c>
      <c r="AQ21" s="1">
        <v>0</v>
      </c>
      <c r="AR21" s="1">
        <v>0</v>
      </c>
      <c r="AS21" s="1">
        <v>0</v>
      </c>
      <c r="AT21" s="200">
        <f>+SUM(BS_InfraMR[[#This Row],[B.02.1 - Parque de Coches Eléctricos Motrices]:[B.02.3 - Parque de Coches Eléctricos Motrices Tipo R]])</f>
        <v>0</v>
      </c>
      <c r="AU21" s="1">
        <v>0</v>
      </c>
      <c r="AV21" s="1">
        <v>0</v>
      </c>
      <c r="AW21" s="1">
        <v>0</v>
      </c>
      <c r="AX21" s="200">
        <f>+SUM(BS_InfraMR[[#This Row],[B.03.1 - Parque de Coches Motores Motrices Remolcados]:[B.03.3 - Parque de Coches Motores Motrices Cabina]])</f>
        <v>0</v>
      </c>
      <c r="AY21" s="1">
        <v>43</v>
      </c>
      <c r="AZ21" s="1">
        <v>13</v>
      </c>
      <c r="BA21" s="1">
        <v>0</v>
      </c>
      <c r="BB21" s="1">
        <v>0</v>
      </c>
      <c r="BC21" s="200">
        <f>SUM(AY21:BB21)</f>
        <v>56</v>
      </c>
      <c r="BD21" s="356">
        <v>26</v>
      </c>
      <c r="BE21" s="1">
        <v>1</v>
      </c>
      <c r="BF21" s="1">
        <v>31</v>
      </c>
      <c r="BG21" s="235">
        <v>1000</v>
      </c>
    </row>
    <row r="22" spans="1:59">
      <c r="A22" s="1">
        <v>1994</v>
      </c>
      <c r="B22" s="1" t="s">
        <v>69</v>
      </c>
      <c r="C22" s="10">
        <v>18.643000000000001</v>
      </c>
      <c r="D22" s="10">
        <v>47.968000000000004</v>
      </c>
      <c r="E22" s="10">
        <v>0</v>
      </c>
      <c r="F22" s="10">
        <v>0</v>
      </c>
      <c r="G22" s="192">
        <f t="shared" si="0"/>
        <v>66.611000000000004</v>
      </c>
      <c r="H22" s="192">
        <v>66.611000000000004</v>
      </c>
      <c r="I22" s="192">
        <v>103.99600000000001</v>
      </c>
      <c r="J22" s="10">
        <v>114.57899999999999</v>
      </c>
      <c r="K22" s="10">
        <v>0</v>
      </c>
      <c r="L22" s="10">
        <v>0</v>
      </c>
      <c r="M22" s="10">
        <v>0</v>
      </c>
      <c r="N22" s="192">
        <f>+BS_InfraMR[[#This Row],[A.03.1 -  Longitud de Vías de Explotación No Electrificadas Troncales y Ramales (vía principal) (km)]]+BS_InfraMR[[#This Row],[A.04.1 -  Longitud de Vías de Explotación Electrificadas Troncales y Ramales (vía principal) (km)]]</f>
        <v>114.57899999999999</v>
      </c>
      <c r="O22" s="192">
        <v>114.57899999999999</v>
      </c>
      <c r="P22" s="1">
        <v>23</v>
      </c>
      <c r="Q22" s="1">
        <v>6</v>
      </c>
      <c r="R22" s="1">
        <v>1</v>
      </c>
      <c r="S22" s="194">
        <f>+SUM(BS_InfraMR[[#This Row],[A.05.1 - Número de Estaciones en Explotación (cantidad)]:[A.07.1 - Número de Apeaderos en Explotación (cantidad)]])</f>
        <v>30</v>
      </c>
      <c r="T22" s="194">
        <v>30</v>
      </c>
      <c r="U22" s="1">
        <v>18</v>
      </c>
      <c r="V22" s="1">
        <v>31</v>
      </c>
      <c r="W22" s="1">
        <v>0</v>
      </c>
      <c r="X22" s="1">
        <v>26</v>
      </c>
      <c r="Y22" s="1">
        <v>0</v>
      </c>
      <c r="Z22" s="196">
        <f t="shared" si="1"/>
        <v>75</v>
      </c>
      <c r="AA22" s="1">
        <v>13</v>
      </c>
      <c r="AB22" s="1">
        <v>13</v>
      </c>
      <c r="AC22" s="1">
        <f>+BS_InfraMR[[#This Row],[Total Pasos Vehiculares a Nivel]]</f>
        <v>75</v>
      </c>
      <c r="AD22" s="196">
        <f t="shared" si="2"/>
        <v>101</v>
      </c>
      <c r="AE22" s="1">
        <v>1</v>
      </c>
      <c r="AF22" s="1">
        <v>8</v>
      </c>
      <c r="AG22" s="1">
        <v>11</v>
      </c>
      <c r="AH22" s="196">
        <f t="shared" si="3"/>
        <v>20</v>
      </c>
      <c r="AI22" s="10">
        <v>16.120999999999999</v>
      </c>
      <c r="AJ22" s="10">
        <v>0</v>
      </c>
      <c r="AK22" s="10">
        <v>50.177</v>
      </c>
      <c r="AL22" s="222">
        <f t="shared" si="4"/>
        <v>66.298000000000002</v>
      </c>
      <c r="AM22" s="1">
        <v>2</v>
      </c>
      <c r="AN22" s="1">
        <v>0</v>
      </c>
      <c r="AO22" s="1">
        <v>13</v>
      </c>
      <c r="AP22" s="200">
        <f t="shared" si="5"/>
        <v>15</v>
      </c>
      <c r="AQ22" s="1">
        <v>0</v>
      </c>
      <c r="AR22" s="1">
        <v>0</v>
      </c>
      <c r="AS22" s="1">
        <v>0</v>
      </c>
      <c r="AT22" s="200">
        <f>+SUM(BS_InfraMR[[#This Row],[B.02.1 - Parque de Coches Eléctricos Motrices]:[B.02.3 - Parque de Coches Eléctricos Motrices Tipo R]])</f>
        <v>0</v>
      </c>
      <c r="AU22" s="1">
        <v>0</v>
      </c>
      <c r="AV22" s="1">
        <v>0</v>
      </c>
      <c r="AW22" s="1">
        <v>0</v>
      </c>
      <c r="AX22" s="200">
        <f>+SUM(BS_InfraMR[[#This Row],[B.03.1 - Parque de Coches Motores Motrices Remolcados]:[B.03.3 - Parque de Coches Motores Motrices Cabina]])</f>
        <v>0</v>
      </c>
      <c r="AY22" s="1">
        <v>43</v>
      </c>
      <c r="AZ22" s="1">
        <v>13</v>
      </c>
      <c r="BA22" s="1">
        <v>0</v>
      </c>
      <c r="BB22" s="1">
        <v>0</v>
      </c>
      <c r="BC22" s="200">
        <f>SUM(AY22:BB22)</f>
        <v>56</v>
      </c>
      <c r="BD22" s="356">
        <v>26</v>
      </c>
      <c r="BE22" s="1">
        <v>1</v>
      </c>
      <c r="BF22" s="1">
        <v>31</v>
      </c>
      <c r="BG22" s="235">
        <v>1000</v>
      </c>
    </row>
    <row r="23" spans="1:59">
      <c r="A23" s="1">
        <v>1994</v>
      </c>
      <c r="B23" s="1" t="s">
        <v>70</v>
      </c>
      <c r="C23" s="10">
        <v>18.643000000000001</v>
      </c>
      <c r="D23" s="10">
        <v>47.968000000000004</v>
      </c>
      <c r="E23" s="10">
        <v>0</v>
      </c>
      <c r="F23" s="10">
        <v>0</v>
      </c>
      <c r="G23" s="192">
        <f t="shared" si="0"/>
        <v>66.611000000000004</v>
      </c>
      <c r="H23" s="192">
        <v>66.611000000000004</v>
      </c>
      <c r="I23" s="192">
        <v>103.99600000000001</v>
      </c>
      <c r="J23" s="10">
        <v>114.57899999999999</v>
      </c>
      <c r="K23" s="10">
        <v>0</v>
      </c>
      <c r="L23" s="10">
        <v>0</v>
      </c>
      <c r="M23" s="10">
        <v>0</v>
      </c>
      <c r="N23" s="192">
        <f>+BS_InfraMR[[#This Row],[A.03.1 -  Longitud de Vías de Explotación No Electrificadas Troncales y Ramales (vía principal) (km)]]+BS_InfraMR[[#This Row],[A.04.1 -  Longitud de Vías de Explotación Electrificadas Troncales y Ramales (vía principal) (km)]]</f>
        <v>114.57899999999999</v>
      </c>
      <c r="O23" s="192">
        <v>114.57899999999999</v>
      </c>
      <c r="P23" s="1">
        <v>23</v>
      </c>
      <c r="Q23" s="1">
        <v>6</v>
      </c>
      <c r="R23" s="1">
        <v>1</v>
      </c>
      <c r="S23" s="194">
        <f>+SUM(BS_InfraMR[[#This Row],[A.05.1 - Número de Estaciones en Explotación (cantidad)]:[A.07.1 - Número de Apeaderos en Explotación (cantidad)]])</f>
        <v>30</v>
      </c>
      <c r="T23" s="194">
        <v>30</v>
      </c>
      <c r="U23" s="1">
        <v>18</v>
      </c>
      <c r="V23" s="1">
        <v>31</v>
      </c>
      <c r="W23" s="1">
        <v>0</v>
      </c>
      <c r="X23" s="1">
        <v>26</v>
      </c>
      <c r="Y23" s="1">
        <v>0</v>
      </c>
      <c r="Z23" s="196">
        <f t="shared" si="1"/>
        <v>75</v>
      </c>
      <c r="AA23" s="1">
        <v>13</v>
      </c>
      <c r="AB23" s="1">
        <v>13</v>
      </c>
      <c r="AC23" s="1">
        <f>+BS_InfraMR[[#This Row],[Total Pasos Vehiculares a Nivel]]</f>
        <v>75</v>
      </c>
      <c r="AD23" s="196">
        <f t="shared" si="2"/>
        <v>101</v>
      </c>
      <c r="AE23" s="1">
        <v>1</v>
      </c>
      <c r="AF23" s="1">
        <v>8</v>
      </c>
      <c r="AG23" s="1">
        <v>11</v>
      </c>
      <c r="AH23" s="196">
        <f t="shared" si="3"/>
        <v>20</v>
      </c>
      <c r="AI23" s="10">
        <v>16.120999999999999</v>
      </c>
      <c r="AJ23" s="10">
        <v>0</v>
      </c>
      <c r="AK23" s="10">
        <v>50.177</v>
      </c>
      <c r="AL23" s="222">
        <f t="shared" si="4"/>
        <v>66.298000000000002</v>
      </c>
      <c r="AM23" s="1">
        <v>2</v>
      </c>
      <c r="AN23" s="1">
        <v>0</v>
      </c>
      <c r="AO23" s="1">
        <v>13</v>
      </c>
      <c r="AP23" s="200">
        <f t="shared" si="5"/>
        <v>15</v>
      </c>
      <c r="AQ23" s="1">
        <v>0</v>
      </c>
      <c r="AR23" s="1">
        <v>0</v>
      </c>
      <c r="AS23" s="1">
        <v>0</v>
      </c>
      <c r="AT23" s="200">
        <f>+SUM(BS_InfraMR[[#This Row],[B.02.1 - Parque de Coches Eléctricos Motrices]:[B.02.3 - Parque de Coches Eléctricos Motrices Tipo R]])</f>
        <v>0</v>
      </c>
      <c r="AU23" s="1">
        <v>0</v>
      </c>
      <c r="AV23" s="1">
        <v>0</v>
      </c>
      <c r="AW23" s="1">
        <v>0</v>
      </c>
      <c r="AX23" s="200">
        <f>+SUM(BS_InfraMR[[#This Row],[B.03.1 - Parque de Coches Motores Motrices Remolcados]:[B.03.3 - Parque de Coches Motores Motrices Cabina]])</f>
        <v>0</v>
      </c>
      <c r="AY23" s="1">
        <v>43</v>
      </c>
      <c r="AZ23" s="1">
        <v>13</v>
      </c>
      <c r="BA23" s="1">
        <v>0</v>
      </c>
      <c r="BB23" s="1">
        <v>0</v>
      </c>
      <c r="BC23" s="200">
        <f>SUM(AY23:BB23)</f>
        <v>56</v>
      </c>
      <c r="BD23" s="356">
        <v>26</v>
      </c>
      <c r="BE23" s="1">
        <v>1</v>
      </c>
      <c r="BF23" s="1">
        <v>31</v>
      </c>
      <c r="BG23" s="235">
        <v>1000</v>
      </c>
    </row>
    <row r="24" spans="1:59">
      <c r="A24" s="1">
        <v>1994</v>
      </c>
      <c r="B24" s="1" t="s">
        <v>71</v>
      </c>
      <c r="C24" s="10">
        <v>18.643000000000001</v>
      </c>
      <c r="D24" s="10">
        <v>47.968000000000004</v>
      </c>
      <c r="E24" s="10">
        <v>0</v>
      </c>
      <c r="F24" s="10">
        <v>0</v>
      </c>
      <c r="G24" s="192">
        <f t="shared" si="0"/>
        <v>66.611000000000004</v>
      </c>
      <c r="H24" s="192">
        <v>66.611000000000004</v>
      </c>
      <c r="I24" s="192">
        <v>103.99600000000001</v>
      </c>
      <c r="J24" s="10">
        <v>114.57899999999999</v>
      </c>
      <c r="K24" s="10">
        <v>0</v>
      </c>
      <c r="L24" s="10">
        <v>0</v>
      </c>
      <c r="M24" s="10">
        <v>0</v>
      </c>
      <c r="N24" s="192">
        <f>+BS_InfraMR[[#This Row],[A.03.1 -  Longitud de Vías de Explotación No Electrificadas Troncales y Ramales (vía principal) (km)]]+BS_InfraMR[[#This Row],[A.04.1 -  Longitud de Vías de Explotación Electrificadas Troncales y Ramales (vía principal) (km)]]</f>
        <v>114.57899999999999</v>
      </c>
      <c r="O24" s="192">
        <v>114.57899999999999</v>
      </c>
      <c r="P24" s="1">
        <v>23</v>
      </c>
      <c r="Q24" s="1">
        <v>6</v>
      </c>
      <c r="R24" s="1">
        <v>1</v>
      </c>
      <c r="S24" s="194">
        <f>+SUM(BS_InfraMR[[#This Row],[A.05.1 - Número de Estaciones en Explotación (cantidad)]:[A.07.1 - Número de Apeaderos en Explotación (cantidad)]])</f>
        <v>30</v>
      </c>
      <c r="T24" s="194">
        <v>30</v>
      </c>
      <c r="U24" s="1">
        <v>18</v>
      </c>
      <c r="V24" s="1">
        <v>31</v>
      </c>
      <c r="W24" s="1">
        <v>0</v>
      </c>
      <c r="X24" s="1">
        <v>26</v>
      </c>
      <c r="Y24" s="1">
        <v>0</v>
      </c>
      <c r="Z24" s="196">
        <f t="shared" si="1"/>
        <v>75</v>
      </c>
      <c r="AA24" s="1">
        <v>13</v>
      </c>
      <c r="AB24" s="1">
        <v>13</v>
      </c>
      <c r="AC24" s="1">
        <f>+BS_InfraMR[[#This Row],[Total Pasos Vehiculares a Nivel]]</f>
        <v>75</v>
      </c>
      <c r="AD24" s="196">
        <f t="shared" si="2"/>
        <v>101</v>
      </c>
      <c r="AE24" s="1">
        <v>1</v>
      </c>
      <c r="AF24" s="1">
        <v>8</v>
      </c>
      <c r="AG24" s="1">
        <v>11</v>
      </c>
      <c r="AH24" s="196">
        <f t="shared" si="3"/>
        <v>20</v>
      </c>
      <c r="AI24" s="10">
        <v>16.120999999999999</v>
      </c>
      <c r="AJ24" s="10">
        <v>0</v>
      </c>
      <c r="AK24" s="10">
        <v>50.177</v>
      </c>
      <c r="AL24" s="222">
        <f t="shared" si="4"/>
        <v>66.298000000000002</v>
      </c>
      <c r="AM24" s="1">
        <v>2</v>
      </c>
      <c r="AN24" s="1">
        <v>0</v>
      </c>
      <c r="AO24" s="1">
        <v>13</v>
      </c>
      <c r="AP24" s="200">
        <f t="shared" si="5"/>
        <v>15</v>
      </c>
      <c r="AQ24" s="1">
        <v>0</v>
      </c>
      <c r="AR24" s="1">
        <v>0</v>
      </c>
      <c r="AS24" s="1">
        <v>0</v>
      </c>
      <c r="AT24" s="200">
        <f>+SUM(BS_InfraMR[[#This Row],[B.02.1 - Parque de Coches Eléctricos Motrices]:[B.02.3 - Parque de Coches Eléctricos Motrices Tipo R]])</f>
        <v>0</v>
      </c>
      <c r="AU24" s="1">
        <v>0</v>
      </c>
      <c r="AV24" s="1">
        <v>0</v>
      </c>
      <c r="AW24" s="1">
        <v>0</v>
      </c>
      <c r="AX24" s="200">
        <f>+SUM(BS_InfraMR[[#This Row],[B.03.1 - Parque de Coches Motores Motrices Remolcados]:[B.03.3 - Parque de Coches Motores Motrices Cabina]])</f>
        <v>0</v>
      </c>
      <c r="AY24" s="1">
        <v>43</v>
      </c>
      <c r="AZ24" s="1">
        <v>13</v>
      </c>
      <c r="BA24" s="1">
        <v>0</v>
      </c>
      <c r="BB24" s="1">
        <v>0</v>
      </c>
      <c r="BC24" s="200">
        <f>SUM(AY24:BB24)</f>
        <v>56</v>
      </c>
      <c r="BD24" s="356">
        <v>26</v>
      </c>
      <c r="BE24" s="1">
        <v>1</v>
      </c>
      <c r="BF24" s="1">
        <v>31</v>
      </c>
      <c r="BG24" s="235">
        <v>1000</v>
      </c>
    </row>
    <row r="25" spans="1:59">
      <c r="A25" s="1">
        <v>1994</v>
      </c>
      <c r="B25" s="1" t="s">
        <v>72</v>
      </c>
      <c r="C25" s="10">
        <v>18.643000000000001</v>
      </c>
      <c r="D25" s="10">
        <v>47.968000000000004</v>
      </c>
      <c r="E25" s="10">
        <v>0</v>
      </c>
      <c r="F25" s="10">
        <v>0</v>
      </c>
      <c r="G25" s="192">
        <f t="shared" si="0"/>
        <v>66.611000000000004</v>
      </c>
      <c r="H25" s="192">
        <v>66.611000000000004</v>
      </c>
      <c r="I25" s="192">
        <v>103.99600000000001</v>
      </c>
      <c r="J25" s="10">
        <v>114.57899999999999</v>
      </c>
      <c r="K25" s="10">
        <v>0</v>
      </c>
      <c r="L25" s="10">
        <v>0</v>
      </c>
      <c r="M25" s="10">
        <v>0</v>
      </c>
      <c r="N25" s="192">
        <f>+BS_InfraMR[[#This Row],[A.03.1 -  Longitud de Vías de Explotación No Electrificadas Troncales y Ramales (vía principal) (km)]]+BS_InfraMR[[#This Row],[A.04.1 -  Longitud de Vías de Explotación Electrificadas Troncales y Ramales (vía principal) (km)]]</f>
        <v>114.57899999999999</v>
      </c>
      <c r="O25" s="192">
        <v>114.57899999999999</v>
      </c>
      <c r="P25" s="1">
        <v>23</v>
      </c>
      <c r="Q25" s="1">
        <v>6</v>
      </c>
      <c r="R25" s="1">
        <v>1</v>
      </c>
      <c r="S25" s="194">
        <f>+SUM(BS_InfraMR[[#This Row],[A.05.1 - Número de Estaciones en Explotación (cantidad)]:[A.07.1 - Número de Apeaderos en Explotación (cantidad)]])</f>
        <v>30</v>
      </c>
      <c r="T25" s="194">
        <v>30</v>
      </c>
      <c r="U25" s="1">
        <v>18</v>
      </c>
      <c r="V25" s="1">
        <v>31</v>
      </c>
      <c r="W25" s="1">
        <v>0</v>
      </c>
      <c r="X25" s="1">
        <v>26</v>
      </c>
      <c r="Y25" s="1">
        <v>0</v>
      </c>
      <c r="Z25" s="196">
        <f t="shared" si="1"/>
        <v>75</v>
      </c>
      <c r="AA25" s="1">
        <v>13</v>
      </c>
      <c r="AB25" s="1">
        <v>13</v>
      </c>
      <c r="AC25" s="1">
        <f>+BS_InfraMR[[#This Row],[Total Pasos Vehiculares a Nivel]]</f>
        <v>75</v>
      </c>
      <c r="AD25" s="196">
        <f t="shared" si="2"/>
        <v>101</v>
      </c>
      <c r="AE25" s="1">
        <v>1</v>
      </c>
      <c r="AF25" s="1">
        <v>8</v>
      </c>
      <c r="AG25" s="1">
        <v>11</v>
      </c>
      <c r="AH25" s="196">
        <f t="shared" si="3"/>
        <v>20</v>
      </c>
      <c r="AI25" s="10">
        <v>16.120999999999999</v>
      </c>
      <c r="AJ25" s="10">
        <v>0</v>
      </c>
      <c r="AK25" s="10">
        <v>50.177</v>
      </c>
      <c r="AL25" s="222">
        <f t="shared" si="4"/>
        <v>66.298000000000002</v>
      </c>
      <c r="AM25" s="1">
        <v>2</v>
      </c>
      <c r="AN25" s="1">
        <v>0</v>
      </c>
      <c r="AO25" s="1">
        <v>13</v>
      </c>
      <c r="AP25" s="200">
        <f t="shared" si="5"/>
        <v>15</v>
      </c>
      <c r="AQ25" s="1">
        <v>0</v>
      </c>
      <c r="AR25" s="1">
        <v>0</v>
      </c>
      <c r="AS25" s="1">
        <v>0</v>
      </c>
      <c r="AT25" s="200">
        <f>+SUM(BS_InfraMR[[#This Row],[B.02.1 - Parque de Coches Eléctricos Motrices]:[B.02.3 - Parque de Coches Eléctricos Motrices Tipo R]])</f>
        <v>0</v>
      </c>
      <c r="AU25" s="1">
        <v>0</v>
      </c>
      <c r="AV25" s="1">
        <v>0</v>
      </c>
      <c r="AW25" s="1">
        <v>0</v>
      </c>
      <c r="AX25" s="200">
        <f>+SUM(BS_InfraMR[[#This Row],[B.03.1 - Parque de Coches Motores Motrices Remolcados]:[B.03.3 - Parque de Coches Motores Motrices Cabina]])</f>
        <v>0</v>
      </c>
      <c r="AY25" s="1">
        <v>43</v>
      </c>
      <c r="AZ25" s="1">
        <v>13</v>
      </c>
      <c r="BA25" s="1">
        <v>0</v>
      </c>
      <c r="BB25" s="1">
        <v>0</v>
      </c>
      <c r="BC25" s="200">
        <f>SUM(AY25:BB25)</f>
        <v>56</v>
      </c>
      <c r="BD25" s="356">
        <v>26</v>
      </c>
      <c r="BE25" s="1">
        <v>1</v>
      </c>
      <c r="BF25" s="1">
        <v>31</v>
      </c>
      <c r="BG25" s="235">
        <v>1000</v>
      </c>
    </row>
    <row r="26" spans="1:59">
      <c r="A26" s="1">
        <v>1995</v>
      </c>
      <c r="B26" s="1" t="s">
        <v>61</v>
      </c>
      <c r="C26" s="10">
        <v>18.643000000000001</v>
      </c>
      <c r="D26" s="10">
        <v>47.968000000000004</v>
      </c>
      <c r="E26" s="10">
        <v>0</v>
      </c>
      <c r="F26" s="10">
        <v>0</v>
      </c>
      <c r="G26" s="192">
        <f t="shared" si="0"/>
        <v>66.611000000000004</v>
      </c>
      <c r="H26" s="192">
        <v>66.611000000000004</v>
      </c>
      <c r="I26" s="192">
        <v>103.99600000000001</v>
      </c>
      <c r="J26" s="10">
        <v>114.57899999999999</v>
      </c>
      <c r="K26" s="10">
        <v>0</v>
      </c>
      <c r="L26" s="10">
        <v>0</v>
      </c>
      <c r="M26" s="10">
        <v>0</v>
      </c>
      <c r="N26" s="192">
        <f>+BS_InfraMR[[#This Row],[A.03.1 -  Longitud de Vías de Explotación No Electrificadas Troncales y Ramales (vía principal) (km)]]+BS_InfraMR[[#This Row],[A.04.1 -  Longitud de Vías de Explotación Electrificadas Troncales y Ramales (vía principal) (km)]]</f>
        <v>114.57899999999999</v>
      </c>
      <c r="O26" s="192">
        <v>114.57899999999999</v>
      </c>
      <c r="P26" s="1">
        <v>23</v>
      </c>
      <c r="Q26" s="1">
        <v>6</v>
      </c>
      <c r="R26" s="1">
        <v>1</v>
      </c>
      <c r="S26" s="194">
        <f>+SUM(BS_InfraMR[[#This Row],[A.05.1 - Número de Estaciones en Explotación (cantidad)]:[A.07.1 - Número de Apeaderos en Explotación (cantidad)]])</f>
        <v>30</v>
      </c>
      <c r="T26" s="194">
        <v>30</v>
      </c>
      <c r="U26" s="1">
        <v>18</v>
      </c>
      <c r="V26" s="1">
        <v>31</v>
      </c>
      <c r="W26" s="1">
        <v>0</v>
      </c>
      <c r="X26" s="1">
        <v>26</v>
      </c>
      <c r="Y26" s="1">
        <v>0</v>
      </c>
      <c r="Z26" s="196">
        <f t="shared" si="1"/>
        <v>75</v>
      </c>
      <c r="AA26" s="1">
        <v>13</v>
      </c>
      <c r="AB26" s="1">
        <v>13</v>
      </c>
      <c r="AC26" s="1">
        <f>+BS_InfraMR[[#This Row],[Total Pasos Vehiculares a Nivel]]</f>
        <v>75</v>
      </c>
      <c r="AD26" s="196">
        <f t="shared" si="2"/>
        <v>101</v>
      </c>
      <c r="AE26" s="1">
        <v>1</v>
      </c>
      <c r="AF26" s="1">
        <v>8</v>
      </c>
      <c r="AG26" s="1">
        <v>11</v>
      </c>
      <c r="AH26" s="196">
        <f t="shared" si="3"/>
        <v>20</v>
      </c>
      <c r="AI26" s="10">
        <v>16.120999999999999</v>
      </c>
      <c r="AJ26" s="10">
        <v>0</v>
      </c>
      <c r="AK26" s="10">
        <v>50.177</v>
      </c>
      <c r="AL26" s="222">
        <f t="shared" si="4"/>
        <v>66.298000000000002</v>
      </c>
      <c r="AM26" s="1">
        <v>2</v>
      </c>
      <c r="AN26" s="1">
        <v>0</v>
      </c>
      <c r="AO26" s="1">
        <v>13</v>
      </c>
      <c r="AP26" s="200">
        <f t="shared" si="5"/>
        <v>15</v>
      </c>
      <c r="AQ26" s="1">
        <v>0</v>
      </c>
      <c r="AR26" s="1">
        <v>0</v>
      </c>
      <c r="AS26" s="1">
        <v>0</v>
      </c>
      <c r="AT26" s="200">
        <f>+SUM(BS_InfraMR[[#This Row],[B.02.1 - Parque de Coches Eléctricos Motrices]:[B.02.3 - Parque de Coches Eléctricos Motrices Tipo R]])</f>
        <v>0</v>
      </c>
      <c r="AU26" s="1">
        <v>0</v>
      </c>
      <c r="AV26" s="1">
        <v>0</v>
      </c>
      <c r="AW26" s="1">
        <v>0</v>
      </c>
      <c r="AX26" s="200">
        <f>+SUM(BS_InfraMR[[#This Row],[B.03.1 - Parque de Coches Motores Motrices Remolcados]:[B.03.3 - Parque de Coches Motores Motrices Cabina]])</f>
        <v>0</v>
      </c>
      <c r="AY26" s="1">
        <v>43</v>
      </c>
      <c r="AZ26" s="1">
        <v>13</v>
      </c>
      <c r="BA26" s="1">
        <v>0</v>
      </c>
      <c r="BB26" s="1">
        <v>0</v>
      </c>
      <c r="BC26" s="200">
        <f>SUM(AY26:BB26)</f>
        <v>56</v>
      </c>
      <c r="BD26" s="356">
        <v>26</v>
      </c>
      <c r="BE26" s="1">
        <v>1</v>
      </c>
      <c r="BF26" s="1">
        <v>31</v>
      </c>
      <c r="BG26" s="235">
        <v>1000</v>
      </c>
    </row>
    <row r="27" spans="1:59">
      <c r="A27" s="1">
        <v>1995</v>
      </c>
      <c r="B27" s="1" t="s">
        <v>62</v>
      </c>
      <c r="C27" s="10">
        <v>18.643000000000001</v>
      </c>
      <c r="D27" s="10">
        <v>47.968000000000004</v>
      </c>
      <c r="E27" s="10">
        <v>0</v>
      </c>
      <c r="F27" s="10">
        <v>0</v>
      </c>
      <c r="G27" s="192">
        <f t="shared" si="0"/>
        <v>66.611000000000004</v>
      </c>
      <c r="H27" s="192">
        <v>66.611000000000004</v>
      </c>
      <c r="I27" s="192">
        <v>103.99600000000001</v>
      </c>
      <c r="J27" s="10">
        <v>114.57899999999999</v>
      </c>
      <c r="K27" s="10">
        <v>0</v>
      </c>
      <c r="L27" s="10">
        <v>0</v>
      </c>
      <c r="M27" s="10">
        <v>0</v>
      </c>
      <c r="N27" s="192">
        <f>+BS_InfraMR[[#This Row],[A.03.1 -  Longitud de Vías de Explotación No Electrificadas Troncales y Ramales (vía principal) (km)]]+BS_InfraMR[[#This Row],[A.04.1 -  Longitud de Vías de Explotación Electrificadas Troncales y Ramales (vía principal) (km)]]</f>
        <v>114.57899999999999</v>
      </c>
      <c r="O27" s="192">
        <v>114.57899999999999</v>
      </c>
      <c r="P27" s="1">
        <v>23</v>
      </c>
      <c r="Q27" s="1">
        <v>6</v>
      </c>
      <c r="R27" s="1">
        <v>1</v>
      </c>
      <c r="S27" s="194">
        <f>+SUM(BS_InfraMR[[#This Row],[A.05.1 - Número de Estaciones en Explotación (cantidad)]:[A.07.1 - Número de Apeaderos en Explotación (cantidad)]])</f>
        <v>30</v>
      </c>
      <c r="T27" s="194">
        <v>30</v>
      </c>
      <c r="U27" s="1">
        <v>18</v>
      </c>
      <c r="V27" s="1">
        <v>31</v>
      </c>
      <c r="W27" s="1">
        <v>0</v>
      </c>
      <c r="X27" s="1">
        <v>26</v>
      </c>
      <c r="Y27" s="1">
        <v>0</v>
      </c>
      <c r="Z27" s="196">
        <f t="shared" si="1"/>
        <v>75</v>
      </c>
      <c r="AA27" s="1">
        <v>13</v>
      </c>
      <c r="AB27" s="1">
        <v>13</v>
      </c>
      <c r="AC27" s="1">
        <f>+BS_InfraMR[[#This Row],[Total Pasos Vehiculares a Nivel]]</f>
        <v>75</v>
      </c>
      <c r="AD27" s="196">
        <f t="shared" si="2"/>
        <v>101</v>
      </c>
      <c r="AE27" s="1">
        <v>1</v>
      </c>
      <c r="AF27" s="1">
        <v>8</v>
      </c>
      <c r="AG27" s="1">
        <v>11</v>
      </c>
      <c r="AH27" s="196">
        <f t="shared" si="3"/>
        <v>20</v>
      </c>
      <c r="AI27" s="10">
        <v>16.120999999999999</v>
      </c>
      <c r="AJ27" s="10">
        <v>0</v>
      </c>
      <c r="AK27" s="10">
        <v>50.177</v>
      </c>
      <c r="AL27" s="222">
        <f t="shared" si="4"/>
        <v>66.298000000000002</v>
      </c>
      <c r="AM27" s="1">
        <v>2</v>
      </c>
      <c r="AN27" s="1">
        <v>0</v>
      </c>
      <c r="AO27" s="1">
        <v>13</v>
      </c>
      <c r="AP27" s="200">
        <f t="shared" si="5"/>
        <v>15</v>
      </c>
      <c r="AQ27" s="1">
        <v>0</v>
      </c>
      <c r="AR27" s="1">
        <v>0</v>
      </c>
      <c r="AS27" s="1">
        <v>0</v>
      </c>
      <c r="AT27" s="200">
        <f>+SUM(BS_InfraMR[[#This Row],[B.02.1 - Parque de Coches Eléctricos Motrices]:[B.02.3 - Parque de Coches Eléctricos Motrices Tipo R]])</f>
        <v>0</v>
      </c>
      <c r="AU27" s="1">
        <v>0</v>
      </c>
      <c r="AV27" s="1">
        <v>0</v>
      </c>
      <c r="AW27" s="1">
        <v>0</v>
      </c>
      <c r="AX27" s="200">
        <f>+SUM(BS_InfraMR[[#This Row],[B.03.1 - Parque de Coches Motores Motrices Remolcados]:[B.03.3 - Parque de Coches Motores Motrices Cabina]])</f>
        <v>0</v>
      </c>
      <c r="AY27" s="1">
        <v>43</v>
      </c>
      <c r="AZ27" s="1">
        <v>13</v>
      </c>
      <c r="BA27" s="1">
        <v>0</v>
      </c>
      <c r="BB27" s="1">
        <v>0</v>
      </c>
      <c r="BC27" s="200">
        <f>SUM(AY27:BB27)</f>
        <v>56</v>
      </c>
      <c r="BD27" s="356">
        <v>26</v>
      </c>
      <c r="BE27" s="1">
        <v>1</v>
      </c>
      <c r="BF27" s="1">
        <v>31</v>
      </c>
      <c r="BG27" s="235">
        <v>1000</v>
      </c>
    </row>
    <row r="28" spans="1:59">
      <c r="A28" s="1">
        <v>1995</v>
      </c>
      <c r="B28" s="1" t="s">
        <v>63</v>
      </c>
      <c r="C28" s="10">
        <v>18.643000000000001</v>
      </c>
      <c r="D28" s="10">
        <v>47.968000000000004</v>
      </c>
      <c r="E28" s="10">
        <v>0</v>
      </c>
      <c r="F28" s="10">
        <v>0</v>
      </c>
      <c r="G28" s="192">
        <f t="shared" si="0"/>
        <v>66.611000000000004</v>
      </c>
      <c r="H28" s="192">
        <v>66.611000000000004</v>
      </c>
      <c r="I28" s="192">
        <v>103.99600000000001</v>
      </c>
      <c r="J28" s="10">
        <v>114.57899999999999</v>
      </c>
      <c r="K28" s="10">
        <v>0</v>
      </c>
      <c r="L28" s="10">
        <v>0</v>
      </c>
      <c r="M28" s="10">
        <v>0</v>
      </c>
      <c r="N28" s="192">
        <f>+BS_InfraMR[[#This Row],[A.03.1 -  Longitud de Vías de Explotación No Electrificadas Troncales y Ramales (vía principal) (km)]]+BS_InfraMR[[#This Row],[A.04.1 -  Longitud de Vías de Explotación Electrificadas Troncales y Ramales (vía principal) (km)]]</f>
        <v>114.57899999999999</v>
      </c>
      <c r="O28" s="192">
        <v>114.57899999999999</v>
      </c>
      <c r="P28" s="1">
        <v>23</v>
      </c>
      <c r="Q28" s="1">
        <v>6</v>
      </c>
      <c r="R28" s="1">
        <v>1</v>
      </c>
      <c r="S28" s="194">
        <f>+SUM(BS_InfraMR[[#This Row],[A.05.1 - Número de Estaciones en Explotación (cantidad)]:[A.07.1 - Número de Apeaderos en Explotación (cantidad)]])</f>
        <v>30</v>
      </c>
      <c r="T28" s="194">
        <v>30</v>
      </c>
      <c r="U28" s="1">
        <v>18</v>
      </c>
      <c r="V28" s="1">
        <v>31</v>
      </c>
      <c r="W28" s="1">
        <v>0</v>
      </c>
      <c r="X28" s="1">
        <v>26</v>
      </c>
      <c r="Y28" s="1">
        <v>0</v>
      </c>
      <c r="Z28" s="196">
        <f t="shared" si="1"/>
        <v>75</v>
      </c>
      <c r="AA28" s="1">
        <v>13</v>
      </c>
      <c r="AB28" s="1">
        <v>13</v>
      </c>
      <c r="AC28" s="1">
        <f>+BS_InfraMR[[#This Row],[Total Pasos Vehiculares a Nivel]]</f>
        <v>75</v>
      </c>
      <c r="AD28" s="196">
        <f t="shared" si="2"/>
        <v>101</v>
      </c>
      <c r="AE28" s="1">
        <v>1</v>
      </c>
      <c r="AF28" s="1">
        <v>8</v>
      </c>
      <c r="AG28" s="1">
        <v>11</v>
      </c>
      <c r="AH28" s="196">
        <f t="shared" si="3"/>
        <v>20</v>
      </c>
      <c r="AI28" s="10">
        <v>16.120999999999999</v>
      </c>
      <c r="AJ28" s="10">
        <v>0</v>
      </c>
      <c r="AK28" s="10">
        <v>50.177</v>
      </c>
      <c r="AL28" s="222">
        <f t="shared" si="4"/>
        <v>66.298000000000002</v>
      </c>
      <c r="AM28" s="1">
        <v>2</v>
      </c>
      <c r="AN28" s="1">
        <v>0</v>
      </c>
      <c r="AO28" s="1">
        <v>13</v>
      </c>
      <c r="AP28" s="200">
        <f t="shared" si="5"/>
        <v>15</v>
      </c>
      <c r="AQ28" s="1">
        <v>0</v>
      </c>
      <c r="AR28" s="1">
        <v>0</v>
      </c>
      <c r="AS28" s="1">
        <v>0</v>
      </c>
      <c r="AT28" s="200">
        <f>+SUM(BS_InfraMR[[#This Row],[B.02.1 - Parque de Coches Eléctricos Motrices]:[B.02.3 - Parque de Coches Eléctricos Motrices Tipo R]])</f>
        <v>0</v>
      </c>
      <c r="AU28" s="1">
        <v>0</v>
      </c>
      <c r="AV28" s="1">
        <v>0</v>
      </c>
      <c r="AW28" s="1">
        <v>0</v>
      </c>
      <c r="AX28" s="200">
        <f>+SUM(BS_InfraMR[[#This Row],[B.03.1 - Parque de Coches Motores Motrices Remolcados]:[B.03.3 - Parque de Coches Motores Motrices Cabina]])</f>
        <v>0</v>
      </c>
      <c r="AY28" s="1">
        <v>43</v>
      </c>
      <c r="AZ28" s="1">
        <v>13</v>
      </c>
      <c r="BA28" s="1">
        <v>0</v>
      </c>
      <c r="BB28" s="1">
        <v>0</v>
      </c>
      <c r="BC28" s="200">
        <f>SUM(AY28:BB28)</f>
        <v>56</v>
      </c>
      <c r="BD28" s="356">
        <v>26</v>
      </c>
      <c r="BE28" s="1">
        <v>1</v>
      </c>
      <c r="BF28" s="1">
        <v>31</v>
      </c>
      <c r="BG28" s="235">
        <v>1000</v>
      </c>
    </row>
    <row r="29" spans="1:59">
      <c r="A29" s="1">
        <v>1995</v>
      </c>
      <c r="B29" s="1" t="s">
        <v>64</v>
      </c>
      <c r="C29" s="10">
        <v>18.643000000000001</v>
      </c>
      <c r="D29" s="10">
        <v>47.968000000000004</v>
      </c>
      <c r="E29" s="10">
        <v>0</v>
      </c>
      <c r="F29" s="10">
        <v>0</v>
      </c>
      <c r="G29" s="192">
        <f t="shared" si="0"/>
        <v>66.611000000000004</v>
      </c>
      <c r="H29" s="192">
        <v>66.611000000000004</v>
      </c>
      <c r="I29" s="192">
        <v>103.99600000000001</v>
      </c>
      <c r="J29" s="10">
        <v>114.57899999999999</v>
      </c>
      <c r="K29" s="10">
        <v>0</v>
      </c>
      <c r="L29" s="10">
        <v>0</v>
      </c>
      <c r="M29" s="10">
        <v>0</v>
      </c>
      <c r="N29" s="192">
        <f>+BS_InfraMR[[#This Row],[A.03.1 -  Longitud de Vías de Explotación No Electrificadas Troncales y Ramales (vía principal) (km)]]+BS_InfraMR[[#This Row],[A.04.1 -  Longitud de Vías de Explotación Electrificadas Troncales y Ramales (vía principal) (km)]]</f>
        <v>114.57899999999999</v>
      </c>
      <c r="O29" s="192">
        <v>114.57899999999999</v>
      </c>
      <c r="P29" s="1">
        <v>23</v>
      </c>
      <c r="Q29" s="1">
        <v>6</v>
      </c>
      <c r="R29" s="1">
        <v>1</v>
      </c>
      <c r="S29" s="194">
        <f>+SUM(BS_InfraMR[[#This Row],[A.05.1 - Número de Estaciones en Explotación (cantidad)]:[A.07.1 - Número de Apeaderos en Explotación (cantidad)]])</f>
        <v>30</v>
      </c>
      <c r="T29" s="194">
        <v>30</v>
      </c>
      <c r="U29" s="1">
        <v>18</v>
      </c>
      <c r="V29" s="1">
        <v>31</v>
      </c>
      <c r="W29" s="1">
        <v>0</v>
      </c>
      <c r="X29" s="1">
        <v>26</v>
      </c>
      <c r="Y29" s="1">
        <v>0</v>
      </c>
      <c r="Z29" s="196">
        <f t="shared" si="1"/>
        <v>75</v>
      </c>
      <c r="AA29" s="1">
        <v>13</v>
      </c>
      <c r="AB29" s="1">
        <v>13</v>
      </c>
      <c r="AC29" s="1">
        <f>+BS_InfraMR[[#This Row],[Total Pasos Vehiculares a Nivel]]</f>
        <v>75</v>
      </c>
      <c r="AD29" s="196">
        <f t="shared" si="2"/>
        <v>101</v>
      </c>
      <c r="AE29" s="1">
        <v>1</v>
      </c>
      <c r="AF29" s="1">
        <v>8</v>
      </c>
      <c r="AG29" s="1">
        <v>11</v>
      </c>
      <c r="AH29" s="196">
        <f t="shared" si="3"/>
        <v>20</v>
      </c>
      <c r="AI29" s="10">
        <v>16.120999999999999</v>
      </c>
      <c r="AJ29" s="10">
        <v>0</v>
      </c>
      <c r="AK29" s="10">
        <v>50.177</v>
      </c>
      <c r="AL29" s="222">
        <f t="shared" si="4"/>
        <v>66.298000000000002</v>
      </c>
      <c r="AM29" s="1">
        <v>2</v>
      </c>
      <c r="AN29" s="1">
        <v>0</v>
      </c>
      <c r="AO29" s="1">
        <v>13</v>
      </c>
      <c r="AP29" s="200">
        <f t="shared" si="5"/>
        <v>15</v>
      </c>
      <c r="AQ29" s="1">
        <v>0</v>
      </c>
      <c r="AR29" s="1">
        <v>0</v>
      </c>
      <c r="AS29" s="1">
        <v>0</v>
      </c>
      <c r="AT29" s="200">
        <f>+SUM(BS_InfraMR[[#This Row],[B.02.1 - Parque de Coches Eléctricos Motrices]:[B.02.3 - Parque de Coches Eléctricos Motrices Tipo R]])</f>
        <v>0</v>
      </c>
      <c r="AU29" s="1">
        <v>0</v>
      </c>
      <c r="AV29" s="1">
        <v>0</v>
      </c>
      <c r="AW29" s="1">
        <v>0</v>
      </c>
      <c r="AX29" s="200">
        <f>+SUM(BS_InfraMR[[#This Row],[B.03.1 - Parque de Coches Motores Motrices Remolcados]:[B.03.3 - Parque de Coches Motores Motrices Cabina]])</f>
        <v>0</v>
      </c>
      <c r="AY29" s="1">
        <v>43</v>
      </c>
      <c r="AZ29" s="1">
        <v>13</v>
      </c>
      <c r="BA29" s="1">
        <v>0</v>
      </c>
      <c r="BB29" s="1">
        <v>0</v>
      </c>
      <c r="BC29" s="200">
        <f>SUM(AY29:BB29)</f>
        <v>56</v>
      </c>
      <c r="BD29" s="356">
        <v>26</v>
      </c>
      <c r="BE29" s="1">
        <v>1</v>
      </c>
      <c r="BF29" s="1">
        <v>31</v>
      </c>
      <c r="BG29" s="235">
        <v>1000</v>
      </c>
    </row>
    <row r="30" spans="1:59">
      <c r="A30" s="1">
        <v>1995</v>
      </c>
      <c r="B30" s="1" t="s">
        <v>65</v>
      </c>
      <c r="C30" s="10">
        <v>18.643000000000001</v>
      </c>
      <c r="D30" s="10">
        <v>47.968000000000004</v>
      </c>
      <c r="E30" s="10">
        <v>0</v>
      </c>
      <c r="F30" s="10">
        <v>0</v>
      </c>
      <c r="G30" s="192">
        <f t="shared" si="0"/>
        <v>66.611000000000004</v>
      </c>
      <c r="H30" s="192">
        <v>66.611000000000004</v>
      </c>
      <c r="I30" s="192">
        <v>103.99600000000001</v>
      </c>
      <c r="J30" s="10">
        <v>114.57899999999999</v>
      </c>
      <c r="K30" s="10">
        <v>0</v>
      </c>
      <c r="L30" s="10">
        <v>0</v>
      </c>
      <c r="M30" s="10">
        <v>0</v>
      </c>
      <c r="N30" s="192">
        <f>+BS_InfraMR[[#This Row],[A.03.1 -  Longitud de Vías de Explotación No Electrificadas Troncales y Ramales (vía principal) (km)]]+BS_InfraMR[[#This Row],[A.04.1 -  Longitud de Vías de Explotación Electrificadas Troncales y Ramales (vía principal) (km)]]</f>
        <v>114.57899999999999</v>
      </c>
      <c r="O30" s="192">
        <v>114.57899999999999</v>
      </c>
      <c r="P30" s="1">
        <v>23</v>
      </c>
      <c r="Q30" s="1">
        <v>6</v>
      </c>
      <c r="R30" s="1">
        <v>1</v>
      </c>
      <c r="S30" s="194">
        <f>+SUM(BS_InfraMR[[#This Row],[A.05.1 - Número de Estaciones en Explotación (cantidad)]:[A.07.1 - Número de Apeaderos en Explotación (cantidad)]])</f>
        <v>30</v>
      </c>
      <c r="T30" s="194">
        <v>30</v>
      </c>
      <c r="U30" s="1">
        <v>18</v>
      </c>
      <c r="V30" s="1">
        <v>31</v>
      </c>
      <c r="W30" s="1">
        <v>0</v>
      </c>
      <c r="X30" s="1">
        <v>26</v>
      </c>
      <c r="Y30" s="1">
        <v>0</v>
      </c>
      <c r="Z30" s="196">
        <f t="shared" si="1"/>
        <v>75</v>
      </c>
      <c r="AA30" s="1">
        <v>13</v>
      </c>
      <c r="AB30" s="1">
        <v>13</v>
      </c>
      <c r="AC30" s="1">
        <f>+BS_InfraMR[[#This Row],[Total Pasos Vehiculares a Nivel]]</f>
        <v>75</v>
      </c>
      <c r="AD30" s="196">
        <f t="shared" si="2"/>
        <v>101</v>
      </c>
      <c r="AE30" s="1">
        <v>1</v>
      </c>
      <c r="AF30" s="1">
        <v>8</v>
      </c>
      <c r="AG30" s="1">
        <v>11</v>
      </c>
      <c r="AH30" s="196">
        <f t="shared" si="3"/>
        <v>20</v>
      </c>
      <c r="AI30" s="10">
        <v>16.120999999999999</v>
      </c>
      <c r="AJ30" s="10">
        <v>0</v>
      </c>
      <c r="AK30" s="10">
        <v>50.177</v>
      </c>
      <c r="AL30" s="222">
        <f t="shared" si="4"/>
        <v>66.298000000000002</v>
      </c>
      <c r="AM30" s="1">
        <v>2</v>
      </c>
      <c r="AN30" s="1">
        <v>0</v>
      </c>
      <c r="AO30" s="1">
        <v>13</v>
      </c>
      <c r="AP30" s="200">
        <f t="shared" si="5"/>
        <v>15</v>
      </c>
      <c r="AQ30" s="1">
        <v>0</v>
      </c>
      <c r="AR30" s="1">
        <v>0</v>
      </c>
      <c r="AS30" s="1">
        <v>0</v>
      </c>
      <c r="AT30" s="200">
        <f>+SUM(BS_InfraMR[[#This Row],[B.02.1 - Parque de Coches Eléctricos Motrices]:[B.02.3 - Parque de Coches Eléctricos Motrices Tipo R]])</f>
        <v>0</v>
      </c>
      <c r="AU30" s="1">
        <v>0</v>
      </c>
      <c r="AV30" s="1">
        <v>0</v>
      </c>
      <c r="AW30" s="1">
        <v>0</v>
      </c>
      <c r="AX30" s="200">
        <f>+SUM(BS_InfraMR[[#This Row],[B.03.1 - Parque de Coches Motores Motrices Remolcados]:[B.03.3 - Parque de Coches Motores Motrices Cabina]])</f>
        <v>0</v>
      </c>
      <c r="AY30" s="1">
        <v>43</v>
      </c>
      <c r="AZ30" s="1">
        <v>13</v>
      </c>
      <c r="BA30" s="1">
        <v>0</v>
      </c>
      <c r="BB30" s="1">
        <v>0</v>
      </c>
      <c r="BC30" s="200">
        <f>SUM(AY30:BB30)</f>
        <v>56</v>
      </c>
      <c r="BD30" s="356">
        <v>26</v>
      </c>
      <c r="BE30" s="1">
        <v>1</v>
      </c>
      <c r="BF30" s="1">
        <v>31</v>
      </c>
      <c r="BG30" s="235">
        <v>1000</v>
      </c>
    </row>
    <row r="31" spans="1:59">
      <c r="A31" s="1">
        <v>1995</v>
      </c>
      <c r="B31" s="1" t="s">
        <v>66</v>
      </c>
      <c r="C31" s="10">
        <v>18.643000000000001</v>
      </c>
      <c r="D31" s="10">
        <v>47.968000000000004</v>
      </c>
      <c r="E31" s="10">
        <v>0</v>
      </c>
      <c r="F31" s="10">
        <v>0</v>
      </c>
      <c r="G31" s="192">
        <f t="shared" si="0"/>
        <v>66.611000000000004</v>
      </c>
      <c r="H31" s="192">
        <v>66.611000000000004</v>
      </c>
      <c r="I31" s="192">
        <v>103.99600000000001</v>
      </c>
      <c r="J31" s="10">
        <v>114.57899999999999</v>
      </c>
      <c r="K31" s="10">
        <v>0</v>
      </c>
      <c r="L31" s="10">
        <v>0</v>
      </c>
      <c r="M31" s="10">
        <v>0</v>
      </c>
      <c r="N31" s="192">
        <f>+BS_InfraMR[[#This Row],[A.03.1 -  Longitud de Vías de Explotación No Electrificadas Troncales y Ramales (vía principal) (km)]]+BS_InfraMR[[#This Row],[A.04.1 -  Longitud de Vías de Explotación Electrificadas Troncales y Ramales (vía principal) (km)]]</f>
        <v>114.57899999999999</v>
      </c>
      <c r="O31" s="192">
        <v>114.57899999999999</v>
      </c>
      <c r="P31" s="1">
        <v>23</v>
      </c>
      <c r="Q31" s="1">
        <v>6</v>
      </c>
      <c r="R31" s="1">
        <v>1</v>
      </c>
      <c r="S31" s="194">
        <f>+SUM(BS_InfraMR[[#This Row],[A.05.1 - Número de Estaciones en Explotación (cantidad)]:[A.07.1 - Número de Apeaderos en Explotación (cantidad)]])</f>
        <v>30</v>
      </c>
      <c r="T31" s="194">
        <v>30</v>
      </c>
      <c r="U31" s="1">
        <v>18</v>
      </c>
      <c r="V31" s="1">
        <v>31</v>
      </c>
      <c r="W31" s="1">
        <v>0</v>
      </c>
      <c r="X31" s="1">
        <v>26</v>
      </c>
      <c r="Y31" s="1">
        <v>0</v>
      </c>
      <c r="Z31" s="196">
        <f t="shared" si="1"/>
        <v>75</v>
      </c>
      <c r="AA31" s="1">
        <v>13</v>
      </c>
      <c r="AB31" s="1">
        <v>13</v>
      </c>
      <c r="AC31" s="1">
        <f>+BS_InfraMR[[#This Row],[Total Pasos Vehiculares a Nivel]]</f>
        <v>75</v>
      </c>
      <c r="AD31" s="196">
        <f t="shared" si="2"/>
        <v>101</v>
      </c>
      <c r="AE31" s="1">
        <v>1</v>
      </c>
      <c r="AF31" s="1">
        <v>8</v>
      </c>
      <c r="AG31" s="1">
        <v>11</v>
      </c>
      <c r="AH31" s="196">
        <f t="shared" si="3"/>
        <v>20</v>
      </c>
      <c r="AI31" s="10">
        <v>16.120999999999999</v>
      </c>
      <c r="AJ31" s="10">
        <v>0</v>
      </c>
      <c r="AK31" s="10">
        <v>50.177</v>
      </c>
      <c r="AL31" s="222">
        <f t="shared" si="4"/>
        <v>66.298000000000002</v>
      </c>
      <c r="AM31" s="1">
        <v>2</v>
      </c>
      <c r="AN31" s="1">
        <v>0</v>
      </c>
      <c r="AO31" s="1">
        <v>13</v>
      </c>
      <c r="AP31" s="200">
        <f t="shared" si="5"/>
        <v>15</v>
      </c>
      <c r="AQ31" s="1">
        <v>0</v>
      </c>
      <c r="AR31" s="1">
        <v>0</v>
      </c>
      <c r="AS31" s="1">
        <v>0</v>
      </c>
      <c r="AT31" s="200">
        <f>+SUM(BS_InfraMR[[#This Row],[B.02.1 - Parque de Coches Eléctricos Motrices]:[B.02.3 - Parque de Coches Eléctricos Motrices Tipo R]])</f>
        <v>0</v>
      </c>
      <c r="AU31" s="1">
        <v>0</v>
      </c>
      <c r="AV31" s="1">
        <v>0</v>
      </c>
      <c r="AW31" s="1">
        <v>0</v>
      </c>
      <c r="AX31" s="200">
        <f>+SUM(BS_InfraMR[[#This Row],[B.03.1 - Parque de Coches Motores Motrices Remolcados]:[B.03.3 - Parque de Coches Motores Motrices Cabina]])</f>
        <v>0</v>
      </c>
      <c r="AY31" s="1">
        <v>43</v>
      </c>
      <c r="AZ31" s="1">
        <v>13</v>
      </c>
      <c r="BA31" s="1">
        <v>0</v>
      </c>
      <c r="BB31" s="1">
        <v>0</v>
      </c>
      <c r="BC31" s="200">
        <f>SUM(AY31:BB31)</f>
        <v>56</v>
      </c>
      <c r="BD31" s="356">
        <v>26</v>
      </c>
      <c r="BE31" s="1">
        <v>1</v>
      </c>
      <c r="BF31" s="1">
        <v>31</v>
      </c>
      <c r="BG31" s="235">
        <v>1000</v>
      </c>
    </row>
    <row r="32" spans="1:59">
      <c r="A32" s="1">
        <v>1995</v>
      </c>
      <c r="B32" s="1" t="s">
        <v>67</v>
      </c>
      <c r="C32" s="10">
        <v>18.643000000000001</v>
      </c>
      <c r="D32" s="10">
        <v>47.968000000000004</v>
      </c>
      <c r="E32" s="10">
        <v>0</v>
      </c>
      <c r="F32" s="10">
        <v>0</v>
      </c>
      <c r="G32" s="192">
        <f t="shared" si="0"/>
        <v>66.611000000000004</v>
      </c>
      <c r="H32" s="192">
        <v>66.611000000000004</v>
      </c>
      <c r="I32" s="192">
        <v>103.99600000000001</v>
      </c>
      <c r="J32" s="10">
        <v>114.57899999999999</v>
      </c>
      <c r="K32" s="10">
        <v>0</v>
      </c>
      <c r="L32" s="10">
        <v>0</v>
      </c>
      <c r="M32" s="10">
        <v>0</v>
      </c>
      <c r="N32" s="192">
        <f>+BS_InfraMR[[#This Row],[A.03.1 -  Longitud de Vías de Explotación No Electrificadas Troncales y Ramales (vía principal) (km)]]+BS_InfraMR[[#This Row],[A.04.1 -  Longitud de Vías de Explotación Electrificadas Troncales y Ramales (vía principal) (km)]]</f>
        <v>114.57899999999999</v>
      </c>
      <c r="O32" s="192">
        <v>114.57899999999999</v>
      </c>
      <c r="P32" s="1">
        <v>23</v>
      </c>
      <c r="Q32" s="1">
        <v>6</v>
      </c>
      <c r="R32" s="1">
        <v>1</v>
      </c>
      <c r="S32" s="194">
        <f>+SUM(BS_InfraMR[[#This Row],[A.05.1 - Número de Estaciones en Explotación (cantidad)]:[A.07.1 - Número de Apeaderos en Explotación (cantidad)]])</f>
        <v>30</v>
      </c>
      <c r="T32" s="194">
        <v>30</v>
      </c>
      <c r="U32" s="1">
        <v>18</v>
      </c>
      <c r="V32" s="1">
        <v>31</v>
      </c>
      <c r="W32" s="1">
        <v>0</v>
      </c>
      <c r="X32" s="1">
        <v>26</v>
      </c>
      <c r="Y32" s="1">
        <v>0</v>
      </c>
      <c r="Z32" s="196">
        <f t="shared" si="1"/>
        <v>75</v>
      </c>
      <c r="AA32" s="1">
        <v>13</v>
      </c>
      <c r="AB32" s="1">
        <v>13</v>
      </c>
      <c r="AC32" s="1">
        <f>+BS_InfraMR[[#This Row],[Total Pasos Vehiculares a Nivel]]</f>
        <v>75</v>
      </c>
      <c r="AD32" s="196">
        <f t="shared" si="2"/>
        <v>101</v>
      </c>
      <c r="AE32" s="1">
        <v>1</v>
      </c>
      <c r="AF32" s="1">
        <v>8</v>
      </c>
      <c r="AG32" s="1">
        <v>11</v>
      </c>
      <c r="AH32" s="196">
        <f t="shared" si="3"/>
        <v>20</v>
      </c>
      <c r="AI32" s="10">
        <v>16.120999999999999</v>
      </c>
      <c r="AJ32" s="10">
        <v>0</v>
      </c>
      <c r="AK32" s="10">
        <v>50.177</v>
      </c>
      <c r="AL32" s="222">
        <f t="shared" si="4"/>
        <v>66.298000000000002</v>
      </c>
      <c r="AM32" s="1">
        <v>2</v>
      </c>
      <c r="AN32" s="1">
        <v>0</v>
      </c>
      <c r="AO32" s="1">
        <v>13</v>
      </c>
      <c r="AP32" s="200">
        <f t="shared" si="5"/>
        <v>15</v>
      </c>
      <c r="AQ32" s="1">
        <v>0</v>
      </c>
      <c r="AR32" s="1">
        <v>0</v>
      </c>
      <c r="AS32" s="1">
        <v>0</v>
      </c>
      <c r="AT32" s="200">
        <f>+SUM(BS_InfraMR[[#This Row],[B.02.1 - Parque de Coches Eléctricos Motrices]:[B.02.3 - Parque de Coches Eléctricos Motrices Tipo R]])</f>
        <v>0</v>
      </c>
      <c r="AU32" s="1">
        <v>0</v>
      </c>
      <c r="AV32" s="1">
        <v>0</v>
      </c>
      <c r="AW32" s="1">
        <v>0</v>
      </c>
      <c r="AX32" s="200">
        <f>+SUM(BS_InfraMR[[#This Row],[B.03.1 - Parque de Coches Motores Motrices Remolcados]:[B.03.3 - Parque de Coches Motores Motrices Cabina]])</f>
        <v>0</v>
      </c>
      <c r="AY32" s="1">
        <v>43</v>
      </c>
      <c r="AZ32" s="1">
        <v>13</v>
      </c>
      <c r="BA32" s="1">
        <v>0</v>
      </c>
      <c r="BB32" s="1">
        <v>0</v>
      </c>
      <c r="BC32" s="200">
        <f>SUM(AY32:BB32)</f>
        <v>56</v>
      </c>
      <c r="BD32" s="356">
        <v>26</v>
      </c>
      <c r="BE32" s="1">
        <v>1</v>
      </c>
      <c r="BF32" s="1">
        <v>31</v>
      </c>
      <c r="BG32" s="235">
        <v>1000</v>
      </c>
    </row>
    <row r="33" spans="1:59">
      <c r="A33" s="1">
        <v>1995</v>
      </c>
      <c r="B33" s="1" t="s">
        <v>68</v>
      </c>
      <c r="C33" s="10">
        <v>18.643000000000001</v>
      </c>
      <c r="D33" s="10">
        <v>47.968000000000004</v>
      </c>
      <c r="E33" s="10">
        <v>0</v>
      </c>
      <c r="F33" s="10">
        <v>0</v>
      </c>
      <c r="G33" s="192">
        <f t="shared" si="0"/>
        <v>66.611000000000004</v>
      </c>
      <c r="H33" s="192">
        <v>66.611000000000004</v>
      </c>
      <c r="I33" s="192">
        <v>103.99600000000001</v>
      </c>
      <c r="J33" s="10">
        <v>114.57899999999999</v>
      </c>
      <c r="K33" s="10">
        <v>0</v>
      </c>
      <c r="L33" s="10">
        <v>0</v>
      </c>
      <c r="M33" s="10">
        <v>0</v>
      </c>
      <c r="N33" s="192">
        <f>+BS_InfraMR[[#This Row],[A.03.1 -  Longitud de Vías de Explotación No Electrificadas Troncales y Ramales (vía principal) (km)]]+BS_InfraMR[[#This Row],[A.04.1 -  Longitud de Vías de Explotación Electrificadas Troncales y Ramales (vía principal) (km)]]</f>
        <v>114.57899999999999</v>
      </c>
      <c r="O33" s="192">
        <v>114.57899999999999</v>
      </c>
      <c r="P33" s="1">
        <v>23</v>
      </c>
      <c r="Q33" s="1">
        <v>6</v>
      </c>
      <c r="R33" s="1">
        <v>1</v>
      </c>
      <c r="S33" s="194">
        <f>+SUM(BS_InfraMR[[#This Row],[A.05.1 - Número de Estaciones en Explotación (cantidad)]:[A.07.1 - Número de Apeaderos en Explotación (cantidad)]])</f>
        <v>30</v>
      </c>
      <c r="T33" s="194">
        <v>30</v>
      </c>
      <c r="U33" s="1">
        <v>18</v>
      </c>
      <c r="V33" s="1">
        <v>31</v>
      </c>
      <c r="W33" s="1">
        <v>0</v>
      </c>
      <c r="X33" s="1">
        <v>26</v>
      </c>
      <c r="Y33" s="1">
        <v>0</v>
      </c>
      <c r="Z33" s="196">
        <f t="shared" si="1"/>
        <v>75</v>
      </c>
      <c r="AA33" s="1">
        <v>13</v>
      </c>
      <c r="AB33" s="1">
        <v>13</v>
      </c>
      <c r="AC33" s="1">
        <f>+BS_InfraMR[[#This Row],[Total Pasos Vehiculares a Nivel]]</f>
        <v>75</v>
      </c>
      <c r="AD33" s="196">
        <f t="shared" si="2"/>
        <v>101</v>
      </c>
      <c r="AE33" s="1">
        <v>1</v>
      </c>
      <c r="AF33" s="1">
        <v>8</v>
      </c>
      <c r="AG33" s="1">
        <v>11</v>
      </c>
      <c r="AH33" s="196">
        <f t="shared" si="3"/>
        <v>20</v>
      </c>
      <c r="AI33" s="10">
        <v>16.120999999999999</v>
      </c>
      <c r="AJ33" s="10">
        <v>0</v>
      </c>
      <c r="AK33" s="10">
        <v>50.177</v>
      </c>
      <c r="AL33" s="222">
        <f t="shared" si="4"/>
        <v>66.298000000000002</v>
      </c>
      <c r="AM33" s="1">
        <v>2</v>
      </c>
      <c r="AN33" s="1">
        <v>0</v>
      </c>
      <c r="AO33" s="1">
        <v>13</v>
      </c>
      <c r="AP33" s="200">
        <f t="shared" si="5"/>
        <v>15</v>
      </c>
      <c r="AQ33" s="1">
        <v>0</v>
      </c>
      <c r="AR33" s="1">
        <v>0</v>
      </c>
      <c r="AS33" s="1">
        <v>0</v>
      </c>
      <c r="AT33" s="200">
        <f>+SUM(BS_InfraMR[[#This Row],[B.02.1 - Parque de Coches Eléctricos Motrices]:[B.02.3 - Parque de Coches Eléctricos Motrices Tipo R]])</f>
        <v>0</v>
      </c>
      <c r="AU33" s="1">
        <v>0</v>
      </c>
      <c r="AV33" s="1">
        <v>0</v>
      </c>
      <c r="AW33" s="1">
        <v>0</v>
      </c>
      <c r="AX33" s="200">
        <f>+SUM(BS_InfraMR[[#This Row],[B.03.1 - Parque de Coches Motores Motrices Remolcados]:[B.03.3 - Parque de Coches Motores Motrices Cabina]])</f>
        <v>0</v>
      </c>
      <c r="AY33" s="1">
        <v>43</v>
      </c>
      <c r="AZ33" s="1">
        <v>13</v>
      </c>
      <c r="BA33" s="1">
        <v>0</v>
      </c>
      <c r="BB33" s="1">
        <v>0</v>
      </c>
      <c r="BC33" s="200">
        <f>SUM(AY33:BB33)</f>
        <v>56</v>
      </c>
      <c r="BD33" s="356">
        <v>26</v>
      </c>
      <c r="BE33" s="1">
        <v>1</v>
      </c>
      <c r="BF33" s="1">
        <v>31</v>
      </c>
      <c r="BG33" s="235">
        <v>1000</v>
      </c>
    </row>
    <row r="34" spans="1:59">
      <c r="A34" s="1">
        <v>1995</v>
      </c>
      <c r="B34" s="1" t="s">
        <v>69</v>
      </c>
      <c r="C34" s="10">
        <v>18.643000000000001</v>
      </c>
      <c r="D34" s="10">
        <v>47.968000000000004</v>
      </c>
      <c r="E34" s="10">
        <v>0</v>
      </c>
      <c r="F34" s="10">
        <v>0</v>
      </c>
      <c r="G34" s="192">
        <f t="shared" si="0"/>
        <v>66.611000000000004</v>
      </c>
      <c r="H34" s="192">
        <v>66.611000000000004</v>
      </c>
      <c r="I34" s="192">
        <v>103.99600000000001</v>
      </c>
      <c r="J34" s="10">
        <v>114.57899999999999</v>
      </c>
      <c r="K34" s="10">
        <v>0</v>
      </c>
      <c r="L34" s="10">
        <v>0</v>
      </c>
      <c r="M34" s="10">
        <v>0</v>
      </c>
      <c r="N34" s="192">
        <f>+BS_InfraMR[[#This Row],[A.03.1 -  Longitud de Vías de Explotación No Electrificadas Troncales y Ramales (vía principal) (km)]]+BS_InfraMR[[#This Row],[A.04.1 -  Longitud de Vías de Explotación Electrificadas Troncales y Ramales (vía principal) (km)]]</f>
        <v>114.57899999999999</v>
      </c>
      <c r="O34" s="192">
        <v>114.57899999999999</v>
      </c>
      <c r="P34" s="1">
        <v>23</v>
      </c>
      <c r="Q34" s="1">
        <v>6</v>
      </c>
      <c r="R34" s="1">
        <v>1</v>
      </c>
      <c r="S34" s="194">
        <f>+SUM(BS_InfraMR[[#This Row],[A.05.1 - Número de Estaciones en Explotación (cantidad)]:[A.07.1 - Número de Apeaderos en Explotación (cantidad)]])</f>
        <v>30</v>
      </c>
      <c r="T34" s="194">
        <v>30</v>
      </c>
      <c r="U34" s="1">
        <v>18</v>
      </c>
      <c r="V34" s="1">
        <v>31</v>
      </c>
      <c r="W34" s="1">
        <v>0</v>
      </c>
      <c r="X34" s="1">
        <v>26</v>
      </c>
      <c r="Y34" s="1">
        <v>0</v>
      </c>
      <c r="Z34" s="196">
        <f t="shared" si="1"/>
        <v>75</v>
      </c>
      <c r="AA34" s="1">
        <v>13</v>
      </c>
      <c r="AB34" s="1">
        <v>13</v>
      </c>
      <c r="AC34" s="1">
        <f>+BS_InfraMR[[#This Row],[Total Pasos Vehiculares a Nivel]]</f>
        <v>75</v>
      </c>
      <c r="AD34" s="196">
        <f t="shared" si="2"/>
        <v>101</v>
      </c>
      <c r="AE34" s="1">
        <v>1</v>
      </c>
      <c r="AF34" s="1">
        <v>8</v>
      </c>
      <c r="AG34" s="1">
        <v>11</v>
      </c>
      <c r="AH34" s="196">
        <f t="shared" si="3"/>
        <v>20</v>
      </c>
      <c r="AI34" s="10">
        <v>16.120999999999999</v>
      </c>
      <c r="AJ34" s="10">
        <v>0</v>
      </c>
      <c r="AK34" s="10">
        <v>50.177</v>
      </c>
      <c r="AL34" s="222">
        <f t="shared" si="4"/>
        <v>66.298000000000002</v>
      </c>
      <c r="AM34" s="1">
        <v>2</v>
      </c>
      <c r="AN34" s="1">
        <v>0</v>
      </c>
      <c r="AO34" s="1">
        <v>13</v>
      </c>
      <c r="AP34" s="200">
        <f t="shared" si="5"/>
        <v>15</v>
      </c>
      <c r="AQ34" s="1">
        <v>0</v>
      </c>
      <c r="AR34" s="1">
        <v>0</v>
      </c>
      <c r="AS34" s="1">
        <v>0</v>
      </c>
      <c r="AT34" s="200">
        <f>+SUM(BS_InfraMR[[#This Row],[B.02.1 - Parque de Coches Eléctricos Motrices]:[B.02.3 - Parque de Coches Eléctricos Motrices Tipo R]])</f>
        <v>0</v>
      </c>
      <c r="AU34" s="1">
        <v>0</v>
      </c>
      <c r="AV34" s="1">
        <v>0</v>
      </c>
      <c r="AW34" s="1">
        <v>0</v>
      </c>
      <c r="AX34" s="200">
        <f>+SUM(BS_InfraMR[[#This Row],[B.03.1 - Parque de Coches Motores Motrices Remolcados]:[B.03.3 - Parque de Coches Motores Motrices Cabina]])</f>
        <v>0</v>
      </c>
      <c r="AY34" s="1">
        <v>43</v>
      </c>
      <c r="AZ34" s="1">
        <v>13</v>
      </c>
      <c r="BA34" s="1">
        <v>0</v>
      </c>
      <c r="BB34" s="1">
        <v>0</v>
      </c>
      <c r="BC34" s="200">
        <f>SUM(AY34:BB34)</f>
        <v>56</v>
      </c>
      <c r="BD34" s="356">
        <v>26</v>
      </c>
      <c r="BE34" s="1">
        <v>1</v>
      </c>
      <c r="BF34" s="1">
        <v>31</v>
      </c>
      <c r="BG34" s="235">
        <v>1000</v>
      </c>
    </row>
    <row r="35" spans="1:59">
      <c r="A35" s="1">
        <v>1995</v>
      </c>
      <c r="B35" s="1" t="s">
        <v>70</v>
      </c>
      <c r="C35" s="10">
        <v>18.643000000000001</v>
      </c>
      <c r="D35" s="10">
        <v>47.968000000000004</v>
      </c>
      <c r="E35" s="10">
        <v>0</v>
      </c>
      <c r="F35" s="10">
        <v>0</v>
      </c>
      <c r="G35" s="192">
        <f t="shared" si="0"/>
        <v>66.611000000000004</v>
      </c>
      <c r="H35" s="192">
        <v>66.611000000000004</v>
      </c>
      <c r="I35" s="192">
        <v>103.99600000000001</v>
      </c>
      <c r="J35" s="10">
        <v>114.57899999999999</v>
      </c>
      <c r="K35" s="10">
        <v>0</v>
      </c>
      <c r="L35" s="10">
        <v>0</v>
      </c>
      <c r="M35" s="10">
        <v>0</v>
      </c>
      <c r="N35" s="192">
        <f>+BS_InfraMR[[#This Row],[A.03.1 -  Longitud de Vías de Explotación No Electrificadas Troncales y Ramales (vía principal) (km)]]+BS_InfraMR[[#This Row],[A.04.1 -  Longitud de Vías de Explotación Electrificadas Troncales y Ramales (vía principal) (km)]]</f>
        <v>114.57899999999999</v>
      </c>
      <c r="O35" s="192">
        <v>114.57899999999999</v>
      </c>
      <c r="P35" s="1">
        <v>23</v>
      </c>
      <c r="Q35" s="1">
        <v>6</v>
      </c>
      <c r="R35" s="1">
        <v>1</v>
      </c>
      <c r="S35" s="194">
        <f>+SUM(BS_InfraMR[[#This Row],[A.05.1 - Número de Estaciones en Explotación (cantidad)]:[A.07.1 - Número de Apeaderos en Explotación (cantidad)]])</f>
        <v>30</v>
      </c>
      <c r="T35" s="194">
        <v>30</v>
      </c>
      <c r="U35" s="1">
        <v>18</v>
      </c>
      <c r="V35" s="1">
        <v>31</v>
      </c>
      <c r="W35" s="1">
        <v>0</v>
      </c>
      <c r="X35" s="1">
        <v>26</v>
      </c>
      <c r="Y35" s="1">
        <v>0</v>
      </c>
      <c r="Z35" s="196">
        <f t="shared" si="1"/>
        <v>75</v>
      </c>
      <c r="AA35" s="1">
        <v>13</v>
      </c>
      <c r="AB35" s="1">
        <v>13</v>
      </c>
      <c r="AC35" s="1">
        <f>+BS_InfraMR[[#This Row],[Total Pasos Vehiculares a Nivel]]</f>
        <v>75</v>
      </c>
      <c r="AD35" s="196">
        <f t="shared" si="2"/>
        <v>101</v>
      </c>
      <c r="AE35" s="1">
        <v>1</v>
      </c>
      <c r="AF35" s="1">
        <v>8</v>
      </c>
      <c r="AG35" s="1">
        <v>11</v>
      </c>
      <c r="AH35" s="196">
        <f t="shared" si="3"/>
        <v>20</v>
      </c>
      <c r="AI35" s="10">
        <v>16.120999999999999</v>
      </c>
      <c r="AJ35" s="10">
        <v>0</v>
      </c>
      <c r="AK35" s="10">
        <v>50.177</v>
      </c>
      <c r="AL35" s="222">
        <f t="shared" si="4"/>
        <v>66.298000000000002</v>
      </c>
      <c r="AM35" s="1">
        <v>2</v>
      </c>
      <c r="AN35" s="1">
        <v>0</v>
      </c>
      <c r="AO35" s="1">
        <v>13</v>
      </c>
      <c r="AP35" s="200">
        <f t="shared" si="5"/>
        <v>15</v>
      </c>
      <c r="AQ35" s="1">
        <v>0</v>
      </c>
      <c r="AR35" s="1">
        <v>0</v>
      </c>
      <c r="AS35" s="1">
        <v>0</v>
      </c>
      <c r="AT35" s="200">
        <f>+SUM(BS_InfraMR[[#This Row],[B.02.1 - Parque de Coches Eléctricos Motrices]:[B.02.3 - Parque de Coches Eléctricos Motrices Tipo R]])</f>
        <v>0</v>
      </c>
      <c r="AU35" s="1">
        <v>0</v>
      </c>
      <c r="AV35" s="1">
        <v>0</v>
      </c>
      <c r="AW35" s="1">
        <v>0</v>
      </c>
      <c r="AX35" s="200">
        <f>+SUM(BS_InfraMR[[#This Row],[B.03.1 - Parque de Coches Motores Motrices Remolcados]:[B.03.3 - Parque de Coches Motores Motrices Cabina]])</f>
        <v>0</v>
      </c>
      <c r="AY35" s="1">
        <v>43</v>
      </c>
      <c r="AZ35" s="1">
        <v>13</v>
      </c>
      <c r="BA35" s="1">
        <v>0</v>
      </c>
      <c r="BB35" s="1">
        <v>0</v>
      </c>
      <c r="BC35" s="200">
        <f>SUM(AY35:BB35)</f>
        <v>56</v>
      </c>
      <c r="BD35" s="356">
        <v>26</v>
      </c>
      <c r="BE35" s="1">
        <v>1</v>
      </c>
      <c r="BF35" s="1">
        <v>31</v>
      </c>
      <c r="BG35" s="235">
        <v>1000</v>
      </c>
    </row>
    <row r="36" spans="1:59">
      <c r="A36" s="1">
        <v>1995</v>
      </c>
      <c r="B36" s="1" t="s">
        <v>71</v>
      </c>
      <c r="C36" s="10">
        <v>18.643000000000001</v>
      </c>
      <c r="D36" s="10">
        <v>47.968000000000004</v>
      </c>
      <c r="E36" s="10">
        <v>0</v>
      </c>
      <c r="F36" s="10">
        <v>0</v>
      </c>
      <c r="G36" s="192">
        <f t="shared" si="0"/>
        <v>66.611000000000004</v>
      </c>
      <c r="H36" s="192">
        <v>66.611000000000004</v>
      </c>
      <c r="I36" s="192">
        <v>103.99600000000001</v>
      </c>
      <c r="J36" s="10">
        <v>114.57899999999999</v>
      </c>
      <c r="K36" s="10">
        <v>0</v>
      </c>
      <c r="L36" s="10">
        <v>0</v>
      </c>
      <c r="M36" s="10">
        <v>0</v>
      </c>
      <c r="N36" s="192">
        <f>+BS_InfraMR[[#This Row],[A.03.1 -  Longitud de Vías de Explotación No Electrificadas Troncales y Ramales (vía principal) (km)]]+BS_InfraMR[[#This Row],[A.04.1 -  Longitud de Vías de Explotación Electrificadas Troncales y Ramales (vía principal) (km)]]</f>
        <v>114.57899999999999</v>
      </c>
      <c r="O36" s="192">
        <v>114.57899999999999</v>
      </c>
      <c r="P36" s="1">
        <v>23</v>
      </c>
      <c r="Q36" s="1">
        <v>6</v>
      </c>
      <c r="R36" s="1">
        <v>1</v>
      </c>
      <c r="S36" s="194">
        <f>+SUM(BS_InfraMR[[#This Row],[A.05.1 - Número de Estaciones en Explotación (cantidad)]:[A.07.1 - Número de Apeaderos en Explotación (cantidad)]])</f>
        <v>30</v>
      </c>
      <c r="T36" s="194">
        <v>30</v>
      </c>
      <c r="U36" s="1">
        <v>18</v>
      </c>
      <c r="V36" s="1">
        <v>31</v>
      </c>
      <c r="W36" s="1">
        <v>0</v>
      </c>
      <c r="X36" s="1">
        <v>26</v>
      </c>
      <c r="Y36" s="1">
        <v>0</v>
      </c>
      <c r="Z36" s="196">
        <f t="shared" si="1"/>
        <v>75</v>
      </c>
      <c r="AA36" s="1">
        <v>13</v>
      </c>
      <c r="AB36" s="1">
        <v>13</v>
      </c>
      <c r="AC36" s="1">
        <f>+BS_InfraMR[[#This Row],[Total Pasos Vehiculares a Nivel]]</f>
        <v>75</v>
      </c>
      <c r="AD36" s="196">
        <f t="shared" si="2"/>
        <v>101</v>
      </c>
      <c r="AE36" s="1">
        <v>1</v>
      </c>
      <c r="AF36" s="1">
        <v>8</v>
      </c>
      <c r="AG36" s="1">
        <v>11</v>
      </c>
      <c r="AH36" s="196">
        <f t="shared" si="3"/>
        <v>20</v>
      </c>
      <c r="AI36" s="10">
        <v>16.120999999999999</v>
      </c>
      <c r="AJ36" s="10">
        <v>0</v>
      </c>
      <c r="AK36" s="10">
        <v>50.177</v>
      </c>
      <c r="AL36" s="222">
        <f t="shared" si="4"/>
        <v>66.298000000000002</v>
      </c>
      <c r="AM36" s="1">
        <v>2</v>
      </c>
      <c r="AN36" s="1">
        <v>0</v>
      </c>
      <c r="AO36" s="1">
        <v>13</v>
      </c>
      <c r="AP36" s="200">
        <f t="shared" si="5"/>
        <v>15</v>
      </c>
      <c r="AQ36" s="1">
        <v>0</v>
      </c>
      <c r="AR36" s="1">
        <v>0</v>
      </c>
      <c r="AS36" s="1">
        <v>0</v>
      </c>
      <c r="AT36" s="200">
        <f>+SUM(BS_InfraMR[[#This Row],[B.02.1 - Parque de Coches Eléctricos Motrices]:[B.02.3 - Parque de Coches Eléctricos Motrices Tipo R]])</f>
        <v>0</v>
      </c>
      <c r="AU36" s="1">
        <v>0</v>
      </c>
      <c r="AV36" s="1">
        <v>0</v>
      </c>
      <c r="AW36" s="1">
        <v>0</v>
      </c>
      <c r="AX36" s="200">
        <f>+SUM(BS_InfraMR[[#This Row],[B.03.1 - Parque de Coches Motores Motrices Remolcados]:[B.03.3 - Parque de Coches Motores Motrices Cabina]])</f>
        <v>0</v>
      </c>
      <c r="AY36" s="1">
        <v>43</v>
      </c>
      <c r="AZ36" s="1">
        <v>13</v>
      </c>
      <c r="BA36" s="1">
        <v>0</v>
      </c>
      <c r="BB36" s="1">
        <v>0</v>
      </c>
      <c r="BC36" s="200">
        <f>SUM(AY36:BB36)</f>
        <v>56</v>
      </c>
      <c r="BD36" s="356">
        <v>26</v>
      </c>
      <c r="BE36" s="1">
        <v>1</v>
      </c>
      <c r="BF36" s="1">
        <v>31</v>
      </c>
      <c r="BG36" s="235">
        <v>1000</v>
      </c>
    </row>
    <row r="37" spans="1:59">
      <c r="A37" s="1">
        <v>1995</v>
      </c>
      <c r="B37" s="1" t="s">
        <v>72</v>
      </c>
      <c r="C37" s="10">
        <v>18.643000000000001</v>
      </c>
      <c r="D37" s="10">
        <v>47.968000000000004</v>
      </c>
      <c r="E37" s="10">
        <v>0</v>
      </c>
      <c r="F37" s="10">
        <v>0</v>
      </c>
      <c r="G37" s="192">
        <f t="shared" si="0"/>
        <v>66.611000000000004</v>
      </c>
      <c r="H37" s="192">
        <v>66.611000000000004</v>
      </c>
      <c r="I37" s="192">
        <v>103.99600000000001</v>
      </c>
      <c r="J37" s="10">
        <v>114.57899999999999</v>
      </c>
      <c r="K37" s="10">
        <v>0</v>
      </c>
      <c r="L37" s="10">
        <v>0</v>
      </c>
      <c r="M37" s="10">
        <v>0</v>
      </c>
      <c r="N37" s="192">
        <f>+BS_InfraMR[[#This Row],[A.03.1 -  Longitud de Vías de Explotación No Electrificadas Troncales y Ramales (vía principal) (km)]]+BS_InfraMR[[#This Row],[A.04.1 -  Longitud de Vías de Explotación Electrificadas Troncales y Ramales (vía principal) (km)]]</f>
        <v>114.57899999999999</v>
      </c>
      <c r="O37" s="192">
        <v>114.57899999999999</v>
      </c>
      <c r="P37" s="1">
        <v>23</v>
      </c>
      <c r="Q37" s="1">
        <v>6</v>
      </c>
      <c r="R37" s="1">
        <v>1</v>
      </c>
      <c r="S37" s="194">
        <f>+SUM(BS_InfraMR[[#This Row],[A.05.1 - Número de Estaciones en Explotación (cantidad)]:[A.07.1 - Número de Apeaderos en Explotación (cantidad)]])</f>
        <v>30</v>
      </c>
      <c r="T37" s="194">
        <v>30</v>
      </c>
      <c r="U37" s="1">
        <v>18</v>
      </c>
      <c r="V37" s="1">
        <v>31</v>
      </c>
      <c r="W37" s="1">
        <v>0</v>
      </c>
      <c r="X37" s="1">
        <v>26</v>
      </c>
      <c r="Y37" s="1">
        <v>0</v>
      </c>
      <c r="Z37" s="196">
        <f t="shared" si="1"/>
        <v>75</v>
      </c>
      <c r="AA37" s="1">
        <v>13</v>
      </c>
      <c r="AB37" s="1">
        <v>13</v>
      </c>
      <c r="AC37" s="1">
        <f>+BS_InfraMR[[#This Row],[Total Pasos Vehiculares a Nivel]]</f>
        <v>75</v>
      </c>
      <c r="AD37" s="196">
        <f t="shared" si="2"/>
        <v>101</v>
      </c>
      <c r="AE37" s="1">
        <v>1</v>
      </c>
      <c r="AF37" s="1">
        <v>8</v>
      </c>
      <c r="AG37" s="1">
        <v>11</v>
      </c>
      <c r="AH37" s="196">
        <f t="shared" si="3"/>
        <v>20</v>
      </c>
      <c r="AI37" s="10">
        <v>16.120999999999999</v>
      </c>
      <c r="AJ37" s="10">
        <v>0</v>
      </c>
      <c r="AK37" s="10">
        <v>50.177</v>
      </c>
      <c r="AL37" s="222">
        <f t="shared" si="4"/>
        <v>66.298000000000002</v>
      </c>
      <c r="AM37" s="1">
        <v>2</v>
      </c>
      <c r="AN37" s="1">
        <v>0</v>
      </c>
      <c r="AO37" s="1">
        <v>13</v>
      </c>
      <c r="AP37" s="200">
        <f t="shared" si="5"/>
        <v>15</v>
      </c>
      <c r="AQ37" s="1">
        <v>0</v>
      </c>
      <c r="AR37" s="1">
        <v>0</v>
      </c>
      <c r="AS37" s="1">
        <v>0</v>
      </c>
      <c r="AT37" s="200">
        <f>+SUM(BS_InfraMR[[#This Row],[B.02.1 - Parque de Coches Eléctricos Motrices]:[B.02.3 - Parque de Coches Eléctricos Motrices Tipo R]])</f>
        <v>0</v>
      </c>
      <c r="AU37" s="1">
        <v>0</v>
      </c>
      <c r="AV37" s="1">
        <v>0</v>
      </c>
      <c r="AW37" s="1">
        <v>0</v>
      </c>
      <c r="AX37" s="200">
        <f>+SUM(BS_InfraMR[[#This Row],[B.03.1 - Parque de Coches Motores Motrices Remolcados]:[B.03.3 - Parque de Coches Motores Motrices Cabina]])</f>
        <v>0</v>
      </c>
      <c r="AY37" s="1">
        <v>43</v>
      </c>
      <c r="AZ37" s="1">
        <v>13</v>
      </c>
      <c r="BA37" s="1">
        <v>0</v>
      </c>
      <c r="BB37" s="1">
        <v>0</v>
      </c>
      <c r="BC37" s="200">
        <f>SUM(AY37:BB37)</f>
        <v>56</v>
      </c>
      <c r="BD37" s="356">
        <v>26</v>
      </c>
      <c r="BE37" s="1">
        <v>1</v>
      </c>
      <c r="BF37" s="1">
        <v>31</v>
      </c>
      <c r="BG37" s="235">
        <v>1000</v>
      </c>
    </row>
    <row r="38" spans="1:59">
      <c r="A38" s="1">
        <v>1996</v>
      </c>
      <c r="B38" s="1" t="s">
        <v>61</v>
      </c>
      <c r="C38" s="10">
        <v>18.643000000000001</v>
      </c>
      <c r="D38" s="10">
        <v>47.968000000000004</v>
      </c>
      <c r="E38" s="10">
        <v>0</v>
      </c>
      <c r="F38" s="10">
        <v>0</v>
      </c>
      <c r="G38" s="192">
        <f t="shared" si="0"/>
        <v>66.611000000000004</v>
      </c>
      <c r="H38" s="192">
        <v>66.611000000000004</v>
      </c>
      <c r="I38" s="192">
        <v>103.99600000000001</v>
      </c>
      <c r="J38" s="10">
        <v>114.57899999999999</v>
      </c>
      <c r="K38" s="10">
        <v>0</v>
      </c>
      <c r="L38" s="10">
        <v>0</v>
      </c>
      <c r="M38" s="10">
        <v>0</v>
      </c>
      <c r="N38" s="192">
        <f>+BS_InfraMR[[#This Row],[A.03.1 -  Longitud de Vías de Explotación No Electrificadas Troncales y Ramales (vía principal) (km)]]+BS_InfraMR[[#This Row],[A.04.1 -  Longitud de Vías de Explotación Electrificadas Troncales y Ramales (vía principal) (km)]]</f>
        <v>114.57899999999999</v>
      </c>
      <c r="O38" s="192">
        <v>114.57899999999999</v>
      </c>
      <c r="P38" s="1">
        <v>23</v>
      </c>
      <c r="Q38" s="1">
        <v>6</v>
      </c>
      <c r="R38" s="1">
        <v>1</v>
      </c>
      <c r="S38" s="194">
        <f>+SUM(BS_InfraMR[[#This Row],[A.05.1 - Número de Estaciones en Explotación (cantidad)]:[A.07.1 - Número de Apeaderos en Explotación (cantidad)]])</f>
        <v>30</v>
      </c>
      <c r="T38" s="194">
        <v>30</v>
      </c>
      <c r="U38" s="1">
        <v>18</v>
      </c>
      <c r="V38" s="1">
        <v>31</v>
      </c>
      <c r="W38" s="1">
        <v>0</v>
      </c>
      <c r="X38" s="1">
        <v>26</v>
      </c>
      <c r="Y38" s="1">
        <v>0</v>
      </c>
      <c r="Z38" s="196">
        <f t="shared" si="1"/>
        <v>75</v>
      </c>
      <c r="AA38" s="1">
        <v>13</v>
      </c>
      <c r="AB38" s="1">
        <v>13</v>
      </c>
      <c r="AC38" s="1">
        <f>+BS_InfraMR[[#This Row],[Total Pasos Vehiculares a Nivel]]</f>
        <v>75</v>
      </c>
      <c r="AD38" s="196">
        <f t="shared" si="2"/>
        <v>101</v>
      </c>
      <c r="AE38" s="1">
        <v>1</v>
      </c>
      <c r="AF38" s="1">
        <v>8</v>
      </c>
      <c r="AG38" s="1">
        <v>11</v>
      </c>
      <c r="AH38" s="196">
        <f t="shared" si="3"/>
        <v>20</v>
      </c>
      <c r="AI38" s="10">
        <v>16.120999999999999</v>
      </c>
      <c r="AJ38" s="10">
        <v>0</v>
      </c>
      <c r="AK38" s="10">
        <v>50.177</v>
      </c>
      <c r="AL38" s="222">
        <f t="shared" si="4"/>
        <v>66.298000000000002</v>
      </c>
      <c r="AM38" s="1">
        <v>2</v>
      </c>
      <c r="AN38" s="1">
        <v>0</v>
      </c>
      <c r="AO38" s="1">
        <v>13</v>
      </c>
      <c r="AP38" s="200">
        <f t="shared" si="5"/>
        <v>15</v>
      </c>
      <c r="AQ38" s="1">
        <v>0</v>
      </c>
      <c r="AR38" s="1">
        <v>0</v>
      </c>
      <c r="AS38" s="1">
        <v>0</v>
      </c>
      <c r="AT38" s="200">
        <f>+SUM(BS_InfraMR[[#This Row],[B.02.1 - Parque de Coches Eléctricos Motrices]:[B.02.3 - Parque de Coches Eléctricos Motrices Tipo R]])</f>
        <v>0</v>
      </c>
      <c r="AU38" s="1">
        <v>0</v>
      </c>
      <c r="AV38" s="1">
        <v>0</v>
      </c>
      <c r="AW38" s="1">
        <v>0</v>
      </c>
      <c r="AX38" s="200">
        <f>+SUM(BS_InfraMR[[#This Row],[B.03.1 - Parque de Coches Motores Motrices Remolcados]:[B.03.3 - Parque de Coches Motores Motrices Cabina]])</f>
        <v>0</v>
      </c>
      <c r="AY38" s="1">
        <v>43</v>
      </c>
      <c r="AZ38" s="1">
        <v>13</v>
      </c>
      <c r="BA38" s="1">
        <v>0</v>
      </c>
      <c r="BB38" s="1">
        <v>0</v>
      </c>
      <c r="BC38" s="200">
        <f>SUM(AY38:BB38)</f>
        <v>56</v>
      </c>
      <c r="BD38" s="356">
        <v>26</v>
      </c>
      <c r="BE38" s="1">
        <v>1</v>
      </c>
      <c r="BF38" s="1">
        <v>31</v>
      </c>
      <c r="BG38" s="235">
        <v>1000</v>
      </c>
    </row>
    <row r="39" spans="1:59">
      <c r="A39" s="1">
        <v>1996</v>
      </c>
      <c r="B39" s="1" t="s">
        <v>62</v>
      </c>
      <c r="C39" s="10">
        <v>18.643000000000001</v>
      </c>
      <c r="D39" s="10">
        <v>47.968000000000004</v>
      </c>
      <c r="E39" s="10">
        <v>0</v>
      </c>
      <c r="F39" s="10">
        <v>0</v>
      </c>
      <c r="G39" s="192">
        <f t="shared" si="0"/>
        <v>66.611000000000004</v>
      </c>
      <c r="H39" s="192">
        <v>66.611000000000004</v>
      </c>
      <c r="I39" s="192">
        <v>103.99600000000001</v>
      </c>
      <c r="J39" s="10">
        <v>114.57899999999999</v>
      </c>
      <c r="K39" s="10">
        <v>0</v>
      </c>
      <c r="L39" s="10">
        <v>0</v>
      </c>
      <c r="M39" s="10">
        <v>0</v>
      </c>
      <c r="N39" s="192">
        <f>+BS_InfraMR[[#This Row],[A.03.1 -  Longitud de Vías de Explotación No Electrificadas Troncales y Ramales (vía principal) (km)]]+BS_InfraMR[[#This Row],[A.04.1 -  Longitud de Vías de Explotación Electrificadas Troncales y Ramales (vía principal) (km)]]</f>
        <v>114.57899999999999</v>
      </c>
      <c r="O39" s="192">
        <v>114.57899999999999</v>
      </c>
      <c r="P39" s="1">
        <v>23</v>
      </c>
      <c r="Q39" s="1">
        <v>6</v>
      </c>
      <c r="R39" s="1">
        <v>1</v>
      </c>
      <c r="S39" s="194">
        <f>+SUM(BS_InfraMR[[#This Row],[A.05.1 - Número de Estaciones en Explotación (cantidad)]:[A.07.1 - Número de Apeaderos en Explotación (cantidad)]])</f>
        <v>30</v>
      </c>
      <c r="T39" s="194">
        <v>30</v>
      </c>
      <c r="U39" s="1">
        <v>18</v>
      </c>
      <c r="V39" s="1">
        <v>31</v>
      </c>
      <c r="W39" s="1">
        <v>0</v>
      </c>
      <c r="X39" s="1">
        <v>26</v>
      </c>
      <c r="Y39" s="1">
        <v>0</v>
      </c>
      <c r="Z39" s="196">
        <f t="shared" si="1"/>
        <v>75</v>
      </c>
      <c r="AA39" s="1">
        <v>13</v>
      </c>
      <c r="AB39" s="1">
        <v>13</v>
      </c>
      <c r="AC39" s="1">
        <f>+BS_InfraMR[[#This Row],[Total Pasos Vehiculares a Nivel]]</f>
        <v>75</v>
      </c>
      <c r="AD39" s="196">
        <f t="shared" si="2"/>
        <v>101</v>
      </c>
      <c r="AE39" s="1">
        <v>1</v>
      </c>
      <c r="AF39" s="1">
        <v>8</v>
      </c>
      <c r="AG39" s="1">
        <v>11</v>
      </c>
      <c r="AH39" s="196">
        <f t="shared" si="3"/>
        <v>20</v>
      </c>
      <c r="AI39" s="10">
        <v>16.120999999999999</v>
      </c>
      <c r="AJ39" s="10">
        <v>0</v>
      </c>
      <c r="AK39" s="10">
        <v>50.177</v>
      </c>
      <c r="AL39" s="222">
        <f t="shared" si="4"/>
        <v>66.298000000000002</v>
      </c>
      <c r="AM39" s="1">
        <v>2</v>
      </c>
      <c r="AN39" s="1">
        <v>0</v>
      </c>
      <c r="AO39" s="1">
        <v>13</v>
      </c>
      <c r="AP39" s="200">
        <f t="shared" si="5"/>
        <v>15</v>
      </c>
      <c r="AQ39" s="1">
        <v>0</v>
      </c>
      <c r="AR39" s="1">
        <v>0</v>
      </c>
      <c r="AS39" s="1">
        <v>0</v>
      </c>
      <c r="AT39" s="200">
        <f>+SUM(BS_InfraMR[[#This Row],[B.02.1 - Parque de Coches Eléctricos Motrices]:[B.02.3 - Parque de Coches Eléctricos Motrices Tipo R]])</f>
        <v>0</v>
      </c>
      <c r="AU39" s="1">
        <v>0</v>
      </c>
      <c r="AV39" s="1">
        <v>0</v>
      </c>
      <c r="AW39" s="1">
        <v>0</v>
      </c>
      <c r="AX39" s="200">
        <f>+SUM(BS_InfraMR[[#This Row],[B.03.1 - Parque de Coches Motores Motrices Remolcados]:[B.03.3 - Parque de Coches Motores Motrices Cabina]])</f>
        <v>0</v>
      </c>
      <c r="AY39" s="1">
        <v>43</v>
      </c>
      <c r="AZ39" s="1">
        <v>13</v>
      </c>
      <c r="BA39" s="1">
        <v>0</v>
      </c>
      <c r="BB39" s="1">
        <v>0</v>
      </c>
      <c r="BC39" s="200">
        <f>SUM(AY39:BB39)</f>
        <v>56</v>
      </c>
      <c r="BD39" s="356">
        <v>26</v>
      </c>
      <c r="BE39" s="1">
        <v>1</v>
      </c>
      <c r="BF39" s="1">
        <v>31</v>
      </c>
      <c r="BG39" s="235">
        <v>1000</v>
      </c>
    </row>
    <row r="40" spans="1:59">
      <c r="A40" s="1">
        <v>1996</v>
      </c>
      <c r="B40" s="1" t="s">
        <v>63</v>
      </c>
      <c r="C40" s="10">
        <v>18.643000000000001</v>
      </c>
      <c r="D40" s="10">
        <v>47.968000000000004</v>
      </c>
      <c r="E40" s="10">
        <v>0</v>
      </c>
      <c r="F40" s="10">
        <v>0</v>
      </c>
      <c r="G40" s="192">
        <f t="shared" si="0"/>
        <v>66.611000000000004</v>
      </c>
      <c r="H40" s="192">
        <v>66.611000000000004</v>
      </c>
      <c r="I40" s="192">
        <v>103.99600000000001</v>
      </c>
      <c r="J40" s="10">
        <v>114.57899999999999</v>
      </c>
      <c r="K40" s="10">
        <v>0</v>
      </c>
      <c r="L40" s="10">
        <v>0</v>
      </c>
      <c r="M40" s="10">
        <v>0</v>
      </c>
      <c r="N40" s="192">
        <f>+BS_InfraMR[[#This Row],[A.03.1 -  Longitud de Vías de Explotación No Electrificadas Troncales y Ramales (vía principal) (km)]]+BS_InfraMR[[#This Row],[A.04.1 -  Longitud de Vías de Explotación Electrificadas Troncales y Ramales (vía principal) (km)]]</f>
        <v>114.57899999999999</v>
      </c>
      <c r="O40" s="192">
        <v>114.57899999999999</v>
      </c>
      <c r="P40" s="1">
        <v>23</v>
      </c>
      <c r="Q40" s="1">
        <v>6</v>
      </c>
      <c r="R40" s="1">
        <v>1</v>
      </c>
      <c r="S40" s="194">
        <f>+SUM(BS_InfraMR[[#This Row],[A.05.1 - Número de Estaciones en Explotación (cantidad)]:[A.07.1 - Número de Apeaderos en Explotación (cantidad)]])</f>
        <v>30</v>
      </c>
      <c r="T40" s="194">
        <v>30</v>
      </c>
      <c r="U40" s="1">
        <v>18</v>
      </c>
      <c r="V40" s="1">
        <v>31</v>
      </c>
      <c r="W40" s="1">
        <v>0</v>
      </c>
      <c r="X40" s="1">
        <v>26</v>
      </c>
      <c r="Y40" s="1">
        <v>0</v>
      </c>
      <c r="Z40" s="196">
        <f t="shared" si="1"/>
        <v>75</v>
      </c>
      <c r="AA40" s="1">
        <v>13</v>
      </c>
      <c r="AB40" s="1">
        <v>13</v>
      </c>
      <c r="AC40" s="1">
        <f>+BS_InfraMR[[#This Row],[Total Pasos Vehiculares a Nivel]]</f>
        <v>75</v>
      </c>
      <c r="AD40" s="196">
        <f t="shared" si="2"/>
        <v>101</v>
      </c>
      <c r="AE40" s="1">
        <v>1</v>
      </c>
      <c r="AF40" s="1">
        <v>8</v>
      </c>
      <c r="AG40" s="1">
        <v>11</v>
      </c>
      <c r="AH40" s="196">
        <f t="shared" si="3"/>
        <v>20</v>
      </c>
      <c r="AI40" s="10">
        <v>16.120999999999999</v>
      </c>
      <c r="AJ40" s="10">
        <v>0</v>
      </c>
      <c r="AK40" s="10">
        <v>50.177</v>
      </c>
      <c r="AL40" s="222">
        <f t="shared" si="4"/>
        <v>66.298000000000002</v>
      </c>
      <c r="AM40" s="1">
        <v>2</v>
      </c>
      <c r="AN40" s="1">
        <v>0</v>
      </c>
      <c r="AO40" s="1">
        <v>13</v>
      </c>
      <c r="AP40" s="200">
        <f t="shared" si="5"/>
        <v>15</v>
      </c>
      <c r="AQ40" s="1">
        <v>0</v>
      </c>
      <c r="AR40" s="1">
        <v>0</v>
      </c>
      <c r="AS40" s="1">
        <v>0</v>
      </c>
      <c r="AT40" s="200">
        <f>+SUM(BS_InfraMR[[#This Row],[B.02.1 - Parque de Coches Eléctricos Motrices]:[B.02.3 - Parque de Coches Eléctricos Motrices Tipo R]])</f>
        <v>0</v>
      </c>
      <c r="AU40" s="1">
        <v>0</v>
      </c>
      <c r="AV40" s="1">
        <v>0</v>
      </c>
      <c r="AW40" s="1">
        <v>0</v>
      </c>
      <c r="AX40" s="200">
        <f>+SUM(BS_InfraMR[[#This Row],[B.03.1 - Parque de Coches Motores Motrices Remolcados]:[B.03.3 - Parque de Coches Motores Motrices Cabina]])</f>
        <v>0</v>
      </c>
      <c r="AY40" s="1">
        <v>43</v>
      </c>
      <c r="AZ40" s="1">
        <v>13</v>
      </c>
      <c r="BA40" s="1">
        <v>0</v>
      </c>
      <c r="BB40" s="1">
        <v>0</v>
      </c>
      <c r="BC40" s="200">
        <f>SUM(AY40:BB40)</f>
        <v>56</v>
      </c>
      <c r="BD40" s="356">
        <v>26</v>
      </c>
      <c r="BE40" s="1">
        <v>1</v>
      </c>
      <c r="BF40" s="1">
        <v>31</v>
      </c>
      <c r="BG40" s="235">
        <v>1000</v>
      </c>
    </row>
    <row r="41" spans="1:59">
      <c r="A41" s="1">
        <v>1996</v>
      </c>
      <c r="B41" s="1" t="s">
        <v>64</v>
      </c>
      <c r="C41" s="10">
        <v>18.643000000000001</v>
      </c>
      <c r="D41" s="10">
        <v>47.968000000000004</v>
      </c>
      <c r="E41" s="10">
        <v>0</v>
      </c>
      <c r="F41" s="10">
        <v>0</v>
      </c>
      <c r="G41" s="192">
        <f t="shared" si="0"/>
        <v>66.611000000000004</v>
      </c>
      <c r="H41" s="192">
        <v>66.611000000000004</v>
      </c>
      <c r="I41" s="192">
        <v>103.99600000000001</v>
      </c>
      <c r="J41" s="10">
        <v>114.57899999999999</v>
      </c>
      <c r="K41" s="10">
        <v>0</v>
      </c>
      <c r="L41" s="10">
        <v>0</v>
      </c>
      <c r="M41" s="10">
        <v>0</v>
      </c>
      <c r="N41" s="192">
        <f>+BS_InfraMR[[#This Row],[A.03.1 -  Longitud de Vías de Explotación No Electrificadas Troncales y Ramales (vía principal) (km)]]+BS_InfraMR[[#This Row],[A.04.1 -  Longitud de Vías de Explotación Electrificadas Troncales y Ramales (vía principal) (km)]]</f>
        <v>114.57899999999999</v>
      </c>
      <c r="O41" s="192">
        <v>114.57899999999999</v>
      </c>
      <c r="P41" s="1">
        <v>23</v>
      </c>
      <c r="Q41" s="1">
        <v>6</v>
      </c>
      <c r="R41" s="1">
        <v>1</v>
      </c>
      <c r="S41" s="194">
        <f>+SUM(BS_InfraMR[[#This Row],[A.05.1 - Número de Estaciones en Explotación (cantidad)]:[A.07.1 - Número de Apeaderos en Explotación (cantidad)]])</f>
        <v>30</v>
      </c>
      <c r="T41" s="194">
        <v>30</v>
      </c>
      <c r="U41" s="1">
        <v>18</v>
      </c>
      <c r="V41" s="1">
        <v>31</v>
      </c>
      <c r="W41" s="1">
        <v>0</v>
      </c>
      <c r="X41" s="1">
        <v>26</v>
      </c>
      <c r="Y41" s="1">
        <v>0</v>
      </c>
      <c r="Z41" s="196">
        <f t="shared" si="1"/>
        <v>75</v>
      </c>
      <c r="AA41" s="1">
        <v>13</v>
      </c>
      <c r="AB41" s="1">
        <v>13</v>
      </c>
      <c r="AC41" s="1">
        <f>+BS_InfraMR[[#This Row],[Total Pasos Vehiculares a Nivel]]</f>
        <v>75</v>
      </c>
      <c r="AD41" s="196">
        <f t="shared" si="2"/>
        <v>101</v>
      </c>
      <c r="AE41" s="1">
        <v>1</v>
      </c>
      <c r="AF41" s="1">
        <v>8</v>
      </c>
      <c r="AG41" s="1">
        <v>11</v>
      </c>
      <c r="AH41" s="196">
        <f t="shared" si="3"/>
        <v>20</v>
      </c>
      <c r="AI41" s="10">
        <v>16.120999999999999</v>
      </c>
      <c r="AJ41" s="10">
        <v>0</v>
      </c>
      <c r="AK41" s="10">
        <v>50.177</v>
      </c>
      <c r="AL41" s="222">
        <f t="shared" si="4"/>
        <v>66.298000000000002</v>
      </c>
      <c r="AM41" s="1">
        <v>2</v>
      </c>
      <c r="AN41" s="1">
        <v>0</v>
      </c>
      <c r="AO41" s="1">
        <v>13</v>
      </c>
      <c r="AP41" s="200">
        <f t="shared" si="5"/>
        <v>15</v>
      </c>
      <c r="AQ41" s="1">
        <v>0</v>
      </c>
      <c r="AR41" s="1">
        <v>0</v>
      </c>
      <c r="AS41" s="1">
        <v>0</v>
      </c>
      <c r="AT41" s="200">
        <f>+SUM(BS_InfraMR[[#This Row],[B.02.1 - Parque de Coches Eléctricos Motrices]:[B.02.3 - Parque de Coches Eléctricos Motrices Tipo R]])</f>
        <v>0</v>
      </c>
      <c r="AU41" s="1">
        <v>0</v>
      </c>
      <c r="AV41" s="1">
        <v>0</v>
      </c>
      <c r="AW41" s="1">
        <v>0</v>
      </c>
      <c r="AX41" s="200">
        <f>+SUM(BS_InfraMR[[#This Row],[B.03.1 - Parque de Coches Motores Motrices Remolcados]:[B.03.3 - Parque de Coches Motores Motrices Cabina]])</f>
        <v>0</v>
      </c>
      <c r="AY41" s="1">
        <v>43</v>
      </c>
      <c r="AZ41" s="1">
        <v>13</v>
      </c>
      <c r="BA41" s="1">
        <v>0</v>
      </c>
      <c r="BB41" s="1">
        <v>0</v>
      </c>
      <c r="BC41" s="200">
        <f>SUM(AY41:BB41)</f>
        <v>56</v>
      </c>
      <c r="BD41" s="356">
        <v>26</v>
      </c>
      <c r="BE41" s="1">
        <v>1</v>
      </c>
      <c r="BF41" s="1">
        <v>31</v>
      </c>
      <c r="BG41" s="235">
        <v>1000</v>
      </c>
    </row>
    <row r="42" spans="1:59">
      <c r="A42" s="1">
        <v>1996</v>
      </c>
      <c r="B42" s="1" t="s">
        <v>65</v>
      </c>
      <c r="C42" s="10">
        <v>18.643000000000001</v>
      </c>
      <c r="D42" s="10">
        <v>47.968000000000004</v>
      </c>
      <c r="E42" s="10">
        <v>0</v>
      </c>
      <c r="F42" s="10">
        <v>0</v>
      </c>
      <c r="G42" s="192">
        <f t="shared" si="0"/>
        <v>66.611000000000004</v>
      </c>
      <c r="H42" s="192">
        <v>66.611000000000004</v>
      </c>
      <c r="I42" s="192">
        <v>103.99600000000001</v>
      </c>
      <c r="J42" s="10">
        <v>114.57899999999999</v>
      </c>
      <c r="K42" s="10">
        <v>0</v>
      </c>
      <c r="L42" s="10">
        <v>0</v>
      </c>
      <c r="M42" s="10">
        <v>0</v>
      </c>
      <c r="N42" s="192">
        <f>+BS_InfraMR[[#This Row],[A.03.1 -  Longitud de Vías de Explotación No Electrificadas Troncales y Ramales (vía principal) (km)]]+BS_InfraMR[[#This Row],[A.04.1 -  Longitud de Vías de Explotación Electrificadas Troncales y Ramales (vía principal) (km)]]</f>
        <v>114.57899999999999</v>
      </c>
      <c r="O42" s="192">
        <v>114.57899999999999</v>
      </c>
      <c r="P42" s="1">
        <v>23</v>
      </c>
      <c r="Q42" s="1">
        <v>6</v>
      </c>
      <c r="R42" s="1">
        <v>1</v>
      </c>
      <c r="S42" s="194">
        <f>+SUM(BS_InfraMR[[#This Row],[A.05.1 - Número de Estaciones en Explotación (cantidad)]:[A.07.1 - Número de Apeaderos en Explotación (cantidad)]])</f>
        <v>30</v>
      </c>
      <c r="T42" s="194">
        <v>30</v>
      </c>
      <c r="U42" s="1">
        <v>18</v>
      </c>
      <c r="V42" s="1">
        <v>31</v>
      </c>
      <c r="W42" s="1">
        <v>0</v>
      </c>
      <c r="X42" s="1">
        <v>26</v>
      </c>
      <c r="Y42" s="1">
        <v>0</v>
      </c>
      <c r="Z42" s="196">
        <f t="shared" si="1"/>
        <v>75</v>
      </c>
      <c r="AA42" s="1">
        <v>13</v>
      </c>
      <c r="AB42" s="1">
        <v>13</v>
      </c>
      <c r="AC42" s="1">
        <f>+BS_InfraMR[[#This Row],[Total Pasos Vehiculares a Nivel]]</f>
        <v>75</v>
      </c>
      <c r="AD42" s="196">
        <f t="shared" si="2"/>
        <v>101</v>
      </c>
      <c r="AE42" s="1">
        <v>1</v>
      </c>
      <c r="AF42" s="1">
        <v>8</v>
      </c>
      <c r="AG42" s="1">
        <v>11</v>
      </c>
      <c r="AH42" s="196">
        <f t="shared" si="3"/>
        <v>20</v>
      </c>
      <c r="AI42" s="10">
        <v>16.120999999999999</v>
      </c>
      <c r="AJ42" s="10">
        <v>0</v>
      </c>
      <c r="AK42" s="10">
        <v>50.177</v>
      </c>
      <c r="AL42" s="222">
        <f t="shared" si="4"/>
        <v>66.298000000000002</v>
      </c>
      <c r="AM42" s="1">
        <v>2</v>
      </c>
      <c r="AN42" s="1">
        <v>0</v>
      </c>
      <c r="AO42" s="1">
        <v>13</v>
      </c>
      <c r="AP42" s="200">
        <f t="shared" si="5"/>
        <v>15</v>
      </c>
      <c r="AQ42" s="1">
        <v>0</v>
      </c>
      <c r="AR42" s="1">
        <v>0</v>
      </c>
      <c r="AS42" s="1">
        <v>0</v>
      </c>
      <c r="AT42" s="200">
        <f>+SUM(BS_InfraMR[[#This Row],[B.02.1 - Parque de Coches Eléctricos Motrices]:[B.02.3 - Parque de Coches Eléctricos Motrices Tipo R]])</f>
        <v>0</v>
      </c>
      <c r="AU42" s="1">
        <v>0</v>
      </c>
      <c r="AV42" s="1">
        <v>0</v>
      </c>
      <c r="AW42" s="1">
        <v>0</v>
      </c>
      <c r="AX42" s="200">
        <f>+SUM(BS_InfraMR[[#This Row],[B.03.1 - Parque de Coches Motores Motrices Remolcados]:[B.03.3 - Parque de Coches Motores Motrices Cabina]])</f>
        <v>0</v>
      </c>
      <c r="AY42" s="1">
        <v>43</v>
      </c>
      <c r="AZ42" s="1">
        <v>13</v>
      </c>
      <c r="BA42" s="1">
        <v>0</v>
      </c>
      <c r="BB42" s="1">
        <v>0</v>
      </c>
      <c r="BC42" s="200">
        <f>SUM(AY42:BB42)</f>
        <v>56</v>
      </c>
      <c r="BD42" s="356">
        <v>26</v>
      </c>
      <c r="BE42" s="1">
        <v>1</v>
      </c>
      <c r="BF42" s="1">
        <v>31</v>
      </c>
      <c r="BG42" s="235">
        <v>1000</v>
      </c>
    </row>
    <row r="43" spans="1:59">
      <c r="A43" s="1">
        <v>1996</v>
      </c>
      <c r="B43" s="1" t="s">
        <v>66</v>
      </c>
      <c r="C43" s="10">
        <v>18.643000000000001</v>
      </c>
      <c r="D43" s="10">
        <v>47.968000000000004</v>
      </c>
      <c r="E43" s="10">
        <v>0</v>
      </c>
      <c r="F43" s="10">
        <v>0</v>
      </c>
      <c r="G43" s="192">
        <f t="shared" si="0"/>
        <v>66.611000000000004</v>
      </c>
      <c r="H43" s="192">
        <v>66.611000000000004</v>
      </c>
      <c r="I43" s="192">
        <v>103.99600000000001</v>
      </c>
      <c r="J43" s="10">
        <v>114.57899999999999</v>
      </c>
      <c r="K43" s="10">
        <v>0</v>
      </c>
      <c r="L43" s="10">
        <v>0</v>
      </c>
      <c r="M43" s="10">
        <v>0</v>
      </c>
      <c r="N43" s="192">
        <f>+BS_InfraMR[[#This Row],[A.03.1 -  Longitud de Vías de Explotación No Electrificadas Troncales y Ramales (vía principal) (km)]]+BS_InfraMR[[#This Row],[A.04.1 -  Longitud de Vías de Explotación Electrificadas Troncales y Ramales (vía principal) (km)]]</f>
        <v>114.57899999999999</v>
      </c>
      <c r="O43" s="192">
        <v>114.57899999999999</v>
      </c>
      <c r="P43" s="1">
        <v>23</v>
      </c>
      <c r="Q43" s="1">
        <v>6</v>
      </c>
      <c r="R43" s="1">
        <v>1</v>
      </c>
      <c r="S43" s="194">
        <f>+SUM(BS_InfraMR[[#This Row],[A.05.1 - Número de Estaciones en Explotación (cantidad)]:[A.07.1 - Número de Apeaderos en Explotación (cantidad)]])</f>
        <v>30</v>
      </c>
      <c r="T43" s="194">
        <v>30</v>
      </c>
      <c r="U43" s="1">
        <v>18</v>
      </c>
      <c r="V43" s="1">
        <v>31</v>
      </c>
      <c r="W43" s="1">
        <v>0</v>
      </c>
      <c r="X43" s="1">
        <v>26</v>
      </c>
      <c r="Y43" s="1">
        <v>0</v>
      </c>
      <c r="Z43" s="196">
        <f t="shared" si="1"/>
        <v>75</v>
      </c>
      <c r="AA43" s="1">
        <v>13</v>
      </c>
      <c r="AB43" s="1">
        <v>13</v>
      </c>
      <c r="AC43" s="1">
        <f>+BS_InfraMR[[#This Row],[Total Pasos Vehiculares a Nivel]]</f>
        <v>75</v>
      </c>
      <c r="AD43" s="196">
        <f t="shared" si="2"/>
        <v>101</v>
      </c>
      <c r="AE43" s="1">
        <v>1</v>
      </c>
      <c r="AF43" s="1">
        <v>8</v>
      </c>
      <c r="AG43" s="1">
        <v>11</v>
      </c>
      <c r="AH43" s="196">
        <f t="shared" si="3"/>
        <v>20</v>
      </c>
      <c r="AI43" s="10">
        <v>16.120999999999999</v>
      </c>
      <c r="AJ43" s="10">
        <v>0</v>
      </c>
      <c r="AK43" s="10">
        <v>50.177</v>
      </c>
      <c r="AL43" s="222">
        <f t="shared" si="4"/>
        <v>66.298000000000002</v>
      </c>
      <c r="AM43" s="1">
        <v>2</v>
      </c>
      <c r="AN43" s="1">
        <v>0</v>
      </c>
      <c r="AO43" s="1">
        <v>13</v>
      </c>
      <c r="AP43" s="200">
        <f t="shared" si="5"/>
        <v>15</v>
      </c>
      <c r="AQ43" s="1">
        <v>0</v>
      </c>
      <c r="AR43" s="1">
        <v>0</v>
      </c>
      <c r="AS43" s="1">
        <v>0</v>
      </c>
      <c r="AT43" s="200">
        <f>+SUM(BS_InfraMR[[#This Row],[B.02.1 - Parque de Coches Eléctricos Motrices]:[B.02.3 - Parque de Coches Eléctricos Motrices Tipo R]])</f>
        <v>0</v>
      </c>
      <c r="AU43" s="1">
        <v>0</v>
      </c>
      <c r="AV43" s="1">
        <v>0</v>
      </c>
      <c r="AW43" s="1">
        <v>0</v>
      </c>
      <c r="AX43" s="200">
        <f>+SUM(BS_InfraMR[[#This Row],[B.03.1 - Parque de Coches Motores Motrices Remolcados]:[B.03.3 - Parque de Coches Motores Motrices Cabina]])</f>
        <v>0</v>
      </c>
      <c r="AY43" s="1">
        <v>43</v>
      </c>
      <c r="AZ43" s="1">
        <v>13</v>
      </c>
      <c r="BA43" s="1">
        <v>0</v>
      </c>
      <c r="BB43" s="1">
        <v>0</v>
      </c>
      <c r="BC43" s="200">
        <f>SUM(AY43:BB43)</f>
        <v>56</v>
      </c>
      <c r="BD43" s="356">
        <v>26</v>
      </c>
      <c r="BE43" s="1">
        <v>1</v>
      </c>
      <c r="BF43" s="1">
        <v>31</v>
      </c>
      <c r="BG43" s="235">
        <v>1000</v>
      </c>
    </row>
    <row r="44" spans="1:59">
      <c r="A44" s="1">
        <v>1996</v>
      </c>
      <c r="B44" s="1" t="s">
        <v>67</v>
      </c>
      <c r="C44" s="10">
        <v>18.643000000000001</v>
      </c>
      <c r="D44" s="10">
        <v>47.968000000000004</v>
      </c>
      <c r="E44" s="10">
        <v>0</v>
      </c>
      <c r="F44" s="10">
        <v>0</v>
      </c>
      <c r="G44" s="192">
        <f t="shared" si="0"/>
        <v>66.611000000000004</v>
      </c>
      <c r="H44" s="192">
        <v>66.611000000000004</v>
      </c>
      <c r="I44" s="192">
        <v>103.99600000000001</v>
      </c>
      <c r="J44" s="10">
        <v>114.57899999999999</v>
      </c>
      <c r="K44" s="10">
        <v>0</v>
      </c>
      <c r="L44" s="10">
        <v>0</v>
      </c>
      <c r="M44" s="10">
        <v>0</v>
      </c>
      <c r="N44" s="192">
        <f>+BS_InfraMR[[#This Row],[A.03.1 -  Longitud de Vías de Explotación No Electrificadas Troncales y Ramales (vía principal) (km)]]+BS_InfraMR[[#This Row],[A.04.1 -  Longitud de Vías de Explotación Electrificadas Troncales y Ramales (vía principal) (km)]]</f>
        <v>114.57899999999999</v>
      </c>
      <c r="O44" s="192">
        <v>114.57899999999999</v>
      </c>
      <c r="P44" s="1">
        <v>23</v>
      </c>
      <c r="Q44" s="1">
        <v>6</v>
      </c>
      <c r="R44" s="1">
        <v>1</v>
      </c>
      <c r="S44" s="194">
        <f>+SUM(BS_InfraMR[[#This Row],[A.05.1 - Número de Estaciones en Explotación (cantidad)]:[A.07.1 - Número de Apeaderos en Explotación (cantidad)]])</f>
        <v>30</v>
      </c>
      <c r="T44" s="194">
        <v>30</v>
      </c>
      <c r="U44" s="1">
        <v>18</v>
      </c>
      <c r="V44" s="1">
        <v>31</v>
      </c>
      <c r="W44" s="1">
        <v>0</v>
      </c>
      <c r="X44" s="1">
        <v>26</v>
      </c>
      <c r="Y44" s="1">
        <v>0</v>
      </c>
      <c r="Z44" s="196">
        <f t="shared" si="1"/>
        <v>75</v>
      </c>
      <c r="AA44" s="1">
        <v>13</v>
      </c>
      <c r="AB44" s="1">
        <v>13</v>
      </c>
      <c r="AC44" s="1">
        <f>+BS_InfraMR[[#This Row],[Total Pasos Vehiculares a Nivel]]</f>
        <v>75</v>
      </c>
      <c r="AD44" s="196">
        <f t="shared" si="2"/>
        <v>101</v>
      </c>
      <c r="AE44" s="1">
        <v>1</v>
      </c>
      <c r="AF44" s="1">
        <v>8</v>
      </c>
      <c r="AG44" s="1">
        <v>11</v>
      </c>
      <c r="AH44" s="196">
        <f t="shared" si="3"/>
        <v>20</v>
      </c>
      <c r="AI44" s="10">
        <v>16.120999999999999</v>
      </c>
      <c r="AJ44" s="10">
        <v>0</v>
      </c>
      <c r="AK44" s="10">
        <v>50.177</v>
      </c>
      <c r="AL44" s="222">
        <f t="shared" si="4"/>
        <v>66.298000000000002</v>
      </c>
      <c r="AM44" s="1">
        <v>2</v>
      </c>
      <c r="AN44" s="1">
        <v>0</v>
      </c>
      <c r="AO44" s="1">
        <v>13</v>
      </c>
      <c r="AP44" s="200">
        <f t="shared" si="5"/>
        <v>15</v>
      </c>
      <c r="AQ44" s="1">
        <v>0</v>
      </c>
      <c r="AR44" s="1">
        <v>0</v>
      </c>
      <c r="AS44" s="1">
        <v>0</v>
      </c>
      <c r="AT44" s="200">
        <f>+SUM(BS_InfraMR[[#This Row],[B.02.1 - Parque de Coches Eléctricos Motrices]:[B.02.3 - Parque de Coches Eléctricos Motrices Tipo R]])</f>
        <v>0</v>
      </c>
      <c r="AU44" s="1">
        <v>0</v>
      </c>
      <c r="AV44" s="1">
        <v>0</v>
      </c>
      <c r="AW44" s="1">
        <v>0</v>
      </c>
      <c r="AX44" s="200">
        <f>+SUM(BS_InfraMR[[#This Row],[B.03.1 - Parque de Coches Motores Motrices Remolcados]:[B.03.3 - Parque de Coches Motores Motrices Cabina]])</f>
        <v>0</v>
      </c>
      <c r="AY44" s="1">
        <v>43</v>
      </c>
      <c r="AZ44" s="1">
        <v>13</v>
      </c>
      <c r="BA44" s="1">
        <v>0</v>
      </c>
      <c r="BB44" s="1">
        <v>0</v>
      </c>
      <c r="BC44" s="200">
        <f>SUM(AY44:BB44)</f>
        <v>56</v>
      </c>
      <c r="BD44" s="356">
        <v>26</v>
      </c>
      <c r="BE44" s="1">
        <v>1</v>
      </c>
      <c r="BF44" s="1">
        <v>31</v>
      </c>
      <c r="BG44" s="235">
        <v>1000</v>
      </c>
    </row>
    <row r="45" spans="1:59">
      <c r="A45" s="1">
        <v>1996</v>
      </c>
      <c r="B45" s="1" t="s">
        <v>68</v>
      </c>
      <c r="C45" s="10">
        <v>18.643000000000001</v>
      </c>
      <c r="D45" s="10">
        <v>47.968000000000004</v>
      </c>
      <c r="E45" s="10">
        <v>0</v>
      </c>
      <c r="F45" s="10">
        <v>0</v>
      </c>
      <c r="G45" s="192">
        <f t="shared" si="0"/>
        <v>66.611000000000004</v>
      </c>
      <c r="H45" s="192">
        <v>66.611000000000004</v>
      </c>
      <c r="I45" s="192">
        <v>103.99600000000001</v>
      </c>
      <c r="J45" s="10">
        <v>114.57899999999999</v>
      </c>
      <c r="K45" s="10">
        <v>0</v>
      </c>
      <c r="L45" s="10">
        <v>0</v>
      </c>
      <c r="M45" s="10">
        <v>0</v>
      </c>
      <c r="N45" s="192">
        <f>+BS_InfraMR[[#This Row],[A.03.1 -  Longitud de Vías de Explotación No Electrificadas Troncales y Ramales (vía principal) (km)]]+BS_InfraMR[[#This Row],[A.04.1 -  Longitud de Vías de Explotación Electrificadas Troncales y Ramales (vía principal) (km)]]</f>
        <v>114.57899999999999</v>
      </c>
      <c r="O45" s="192">
        <v>114.57899999999999</v>
      </c>
      <c r="P45" s="1">
        <v>23</v>
      </c>
      <c r="Q45" s="1">
        <v>6</v>
      </c>
      <c r="R45" s="1">
        <v>1</v>
      </c>
      <c r="S45" s="194">
        <f>+SUM(BS_InfraMR[[#This Row],[A.05.1 - Número de Estaciones en Explotación (cantidad)]:[A.07.1 - Número de Apeaderos en Explotación (cantidad)]])</f>
        <v>30</v>
      </c>
      <c r="T45" s="194">
        <v>30</v>
      </c>
      <c r="U45" s="1">
        <v>18</v>
      </c>
      <c r="V45" s="1">
        <v>31</v>
      </c>
      <c r="W45" s="1">
        <v>0</v>
      </c>
      <c r="X45" s="1">
        <v>26</v>
      </c>
      <c r="Y45" s="1">
        <v>0</v>
      </c>
      <c r="Z45" s="196">
        <f t="shared" si="1"/>
        <v>75</v>
      </c>
      <c r="AA45" s="1">
        <v>13</v>
      </c>
      <c r="AB45" s="1">
        <v>13</v>
      </c>
      <c r="AC45" s="1">
        <f>+BS_InfraMR[[#This Row],[Total Pasos Vehiculares a Nivel]]</f>
        <v>75</v>
      </c>
      <c r="AD45" s="196">
        <f t="shared" si="2"/>
        <v>101</v>
      </c>
      <c r="AE45" s="1">
        <v>1</v>
      </c>
      <c r="AF45" s="1">
        <v>8</v>
      </c>
      <c r="AG45" s="1">
        <v>11</v>
      </c>
      <c r="AH45" s="196">
        <f t="shared" si="3"/>
        <v>20</v>
      </c>
      <c r="AI45" s="10">
        <v>16.120999999999999</v>
      </c>
      <c r="AJ45" s="10">
        <v>0</v>
      </c>
      <c r="AK45" s="10">
        <v>50.177</v>
      </c>
      <c r="AL45" s="222">
        <f t="shared" si="4"/>
        <v>66.298000000000002</v>
      </c>
      <c r="AM45" s="1">
        <v>2</v>
      </c>
      <c r="AN45" s="1">
        <v>0</v>
      </c>
      <c r="AO45" s="1">
        <v>13</v>
      </c>
      <c r="AP45" s="200">
        <f t="shared" si="5"/>
        <v>15</v>
      </c>
      <c r="AQ45" s="1">
        <v>0</v>
      </c>
      <c r="AR45" s="1">
        <v>0</v>
      </c>
      <c r="AS45" s="1">
        <v>0</v>
      </c>
      <c r="AT45" s="200">
        <f>+SUM(BS_InfraMR[[#This Row],[B.02.1 - Parque de Coches Eléctricos Motrices]:[B.02.3 - Parque de Coches Eléctricos Motrices Tipo R]])</f>
        <v>0</v>
      </c>
      <c r="AU45" s="1">
        <v>0</v>
      </c>
      <c r="AV45" s="1">
        <v>0</v>
      </c>
      <c r="AW45" s="1">
        <v>0</v>
      </c>
      <c r="AX45" s="200">
        <f>+SUM(BS_InfraMR[[#This Row],[B.03.1 - Parque de Coches Motores Motrices Remolcados]:[B.03.3 - Parque de Coches Motores Motrices Cabina]])</f>
        <v>0</v>
      </c>
      <c r="AY45" s="1">
        <v>43</v>
      </c>
      <c r="AZ45" s="1">
        <v>13</v>
      </c>
      <c r="BA45" s="1">
        <v>0</v>
      </c>
      <c r="BB45" s="1">
        <v>0</v>
      </c>
      <c r="BC45" s="200">
        <f>SUM(AY45:BB45)</f>
        <v>56</v>
      </c>
      <c r="BD45" s="356">
        <v>26</v>
      </c>
      <c r="BE45" s="1">
        <v>1</v>
      </c>
      <c r="BF45" s="1">
        <v>31</v>
      </c>
      <c r="BG45" s="235">
        <v>1000</v>
      </c>
    </row>
    <row r="46" spans="1:59">
      <c r="A46" s="1">
        <v>1996</v>
      </c>
      <c r="B46" s="1" t="s">
        <v>69</v>
      </c>
      <c r="C46" s="10">
        <v>18.643000000000001</v>
      </c>
      <c r="D46" s="10">
        <v>47.968000000000004</v>
      </c>
      <c r="E46" s="10">
        <v>0</v>
      </c>
      <c r="F46" s="10">
        <v>0</v>
      </c>
      <c r="G46" s="192">
        <f t="shared" si="0"/>
        <v>66.611000000000004</v>
      </c>
      <c r="H46" s="192">
        <v>66.611000000000004</v>
      </c>
      <c r="I46" s="192">
        <v>103.99600000000001</v>
      </c>
      <c r="J46" s="10">
        <v>114.57899999999999</v>
      </c>
      <c r="K46" s="10">
        <v>0</v>
      </c>
      <c r="L46" s="10">
        <v>0</v>
      </c>
      <c r="M46" s="10">
        <v>0</v>
      </c>
      <c r="N46" s="192">
        <f>+BS_InfraMR[[#This Row],[A.03.1 -  Longitud de Vías de Explotación No Electrificadas Troncales y Ramales (vía principal) (km)]]+BS_InfraMR[[#This Row],[A.04.1 -  Longitud de Vías de Explotación Electrificadas Troncales y Ramales (vía principal) (km)]]</f>
        <v>114.57899999999999</v>
      </c>
      <c r="O46" s="192">
        <v>114.57899999999999</v>
      </c>
      <c r="P46" s="1">
        <v>23</v>
      </c>
      <c r="Q46" s="1">
        <v>6</v>
      </c>
      <c r="R46" s="1">
        <v>1</v>
      </c>
      <c r="S46" s="194">
        <f>+SUM(BS_InfraMR[[#This Row],[A.05.1 - Número de Estaciones en Explotación (cantidad)]:[A.07.1 - Número de Apeaderos en Explotación (cantidad)]])</f>
        <v>30</v>
      </c>
      <c r="T46" s="194">
        <v>30</v>
      </c>
      <c r="U46" s="1">
        <v>18</v>
      </c>
      <c r="V46" s="1">
        <v>31</v>
      </c>
      <c r="W46" s="1">
        <v>0</v>
      </c>
      <c r="X46" s="1">
        <v>26</v>
      </c>
      <c r="Y46" s="1">
        <v>0</v>
      </c>
      <c r="Z46" s="196">
        <f t="shared" si="1"/>
        <v>75</v>
      </c>
      <c r="AA46" s="1">
        <v>13</v>
      </c>
      <c r="AB46" s="1">
        <v>13</v>
      </c>
      <c r="AC46" s="1">
        <f>+BS_InfraMR[[#This Row],[Total Pasos Vehiculares a Nivel]]</f>
        <v>75</v>
      </c>
      <c r="AD46" s="196">
        <f t="shared" si="2"/>
        <v>101</v>
      </c>
      <c r="AE46" s="1">
        <v>1</v>
      </c>
      <c r="AF46" s="1">
        <v>8</v>
      </c>
      <c r="AG46" s="1">
        <v>11</v>
      </c>
      <c r="AH46" s="196">
        <f t="shared" si="3"/>
        <v>20</v>
      </c>
      <c r="AI46" s="10">
        <v>16.120999999999999</v>
      </c>
      <c r="AJ46" s="10">
        <v>0</v>
      </c>
      <c r="AK46" s="10">
        <v>50.177</v>
      </c>
      <c r="AL46" s="222">
        <f t="shared" si="4"/>
        <v>66.298000000000002</v>
      </c>
      <c r="AM46" s="1">
        <v>2</v>
      </c>
      <c r="AN46" s="1">
        <v>0</v>
      </c>
      <c r="AO46" s="1">
        <v>13</v>
      </c>
      <c r="AP46" s="200">
        <f t="shared" si="5"/>
        <v>15</v>
      </c>
      <c r="AQ46" s="1">
        <v>0</v>
      </c>
      <c r="AR46" s="1">
        <v>0</v>
      </c>
      <c r="AS46" s="1">
        <v>0</v>
      </c>
      <c r="AT46" s="200">
        <f>+SUM(BS_InfraMR[[#This Row],[B.02.1 - Parque de Coches Eléctricos Motrices]:[B.02.3 - Parque de Coches Eléctricos Motrices Tipo R]])</f>
        <v>0</v>
      </c>
      <c r="AU46" s="1">
        <v>0</v>
      </c>
      <c r="AV46" s="1">
        <v>0</v>
      </c>
      <c r="AW46" s="1">
        <v>0</v>
      </c>
      <c r="AX46" s="200">
        <f>+SUM(BS_InfraMR[[#This Row],[B.03.1 - Parque de Coches Motores Motrices Remolcados]:[B.03.3 - Parque de Coches Motores Motrices Cabina]])</f>
        <v>0</v>
      </c>
      <c r="AY46" s="1">
        <v>43</v>
      </c>
      <c r="AZ46" s="1">
        <v>13</v>
      </c>
      <c r="BA46" s="1">
        <v>0</v>
      </c>
      <c r="BB46" s="1">
        <v>0</v>
      </c>
      <c r="BC46" s="200">
        <f>SUM(AY46:BB46)</f>
        <v>56</v>
      </c>
      <c r="BD46" s="356">
        <v>26</v>
      </c>
      <c r="BE46" s="1">
        <v>1</v>
      </c>
      <c r="BF46" s="1">
        <v>31</v>
      </c>
      <c r="BG46" s="235">
        <v>1000</v>
      </c>
    </row>
    <row r="47" spans="1:59">
      <c r="A47" s="1">
        <v>1996</v>
      </c>
      <c r="B47" s="1" t="s">
        <v>70</v>
      </c>
      <c r="C47" s="10">
        <v>18.643000000000001</v>
      </c>
      <c r="D47" s="10">
        <v>47.968000000000004</v>
      </c>
      <c r="E47" s="10">
        <v>0</v>
      </c>
      <c r="F47" s="10">
        <v>0</v>
      </c>
      <c r="G47" s="192">
        <f t="shared" si="0"/>
        <v>66.611000000000004</v>
      </c>
      <c r="H47" s="192">
        <v>66.611000000000004</v>
      </c>
      <c r="I47" s="192">
        <v>103.99600000000001</v>
      </c>
      <c r="J47" s="10">
        <v>114.57899999999999</v>
      </c>
      <c r="K47" s="10">
        <v>0</v>
      </c>
      <c r="L47" s="10">
        <v>0</v>
      </c>
      <c r="M47" s="10">
        <v>0</v>
      </c>
      <c r="N47" s="192">
        <f>+BS_InfraMR[[#This Row],[A.03.1 -  Longitud de Vías de Explotación No Electrificadas Troncales y Ramales (vía principal) (km)]]+BS_InfraMR[[#This Row],[A.04.1 -  Longitud de Vías de Explotación Electrificadas Troncales y Ramales (vía principal) (km)]]</f>
        <v>114.57899999999999</v>
      </c>
      <c r="O47" s="192">
        <v>114.57899999999999</v>
      </c>
      <c r="P47" s="1">
        <v>23</v>
      </c>
      <c r="Q47" s="1">
        <v>6</v>
      </c>
      <c r="R47" s="1">
        <v>1</v>
      </c>
      <c r="S47" s="194">
        <f>+SUM(BS_InfraMR[[#This Row],[A.05.1 - Número de Estaciones en Explotación (cantidad)]:[A.07.1 - Número de Apeaderos en Explotación (cantidad)]])</f>
        <v>30</v>
      </c>
      <c r="T47" s="194">
        <v>30</v>
      </c>
      <c r="U47" s="1">
        <v>18</v>
      </c>
      <c r="V47" s="1">
        <v>31</v>
      </c>
      <c r="W47" s="1">
        <v>0</v>
      </c>
      <c r="X47" s="1">
        <v>26</v>
      </c>
      <c r="Y47" s="1">
        <v>0</v>
      </c>
      <c r="Z47" s="196">
        <f t="shared" si="1"/>
        <v>75</v>
      </c>
      <c r="AA47" s="1">
        <v>13</v>
      </c>
      <c r="AB47" s="1">
        <v>13</v>
      </c>
      <c r="AC47" s="1">
        <f>+BS_InfraMR[[#This Row],[Total Pasos Vehiculares a Nivel]]</f>
        <v>75</v>
      </c>
      <c r="AD47" s="196">
        <f t="shared" si="2"/>
        <v>101</v>
      </c>
      <c r="AE47" s="1">
        <v>1</v>
      </c>
      <c r="AF47" s="1">
        <v>8</v>
      </c>
      <c r="AG47" s="1">
        <v>11</v>
      </c>
      <c r="AH47" s="196">
        <f t="shared" si="3"/>
        <v>20</v>
      </c>
      <c r="AI47" s="10">
        <v>16.120999999999999</v>
      </c>
      <c r="AJ47" s="10">
        <v>0</v>
      </c>
      <c r="AK47" s="10">
        <v>50.177</v>
      </c>
      <c r="AL47" s="222">
        <f t="shared" si="4"/>
        <v>66.298000000000002</v>
      </c>
      <c r="AM47" s="1">
        <v>2</v>
      </c>
      <c r="AN47" s="1">
        <v>0</v>
      </c>
      <c r="AO47" s="1">
        <v>13</v>
      </c>
      <c r="AP47" s="200">
        <f t="shared" si="5"/>
        <v>15</v>
      </c>
      <c r="AQ47" s="1">
        <v>0</v>
      </c>
      <c r="AR47" s="1">
        <v>0</v>
      </c>
      <c r="AS47" s="1">
        <v>0</v>
      </c>
      <c r="AT47" s="200">
        <f>+SUM(BS_InfraMR[[#This Row],[B.02.1 - Parque de Coches Eléctricos Motrices]:[B.02.3 - Parque de Coches Eléctricos Motrices Tipo R]])</f>
        <v>0</v>
      </c>
      <c r="AU47" s="1">
        <v>0</v>
      </c>
      <c r="AV47" s="1">
        <v>0</v>
      </c>
      <c r="AW47" s="1">
        <v>0</v>
      </c>
      <c r="AX47" s="200">
        <f>+SUM(BS_InfraMR[[#This Row],[B.03.1 - Parque de Coches Motores Motrices Remolcados]:[B.03.3 - Parque de Coches Motores Motrices Cabina]])</f>
        <v>0</v>
      </c>
      <c r="AY47" s="1">
        <v>43</v>
      </c>
      <c r="AZ47" s="1">
        <v>13</v>
      </c>
      <c r="BA47" s="1">
        <v>0</v>
      </c>
      <c r="BB47" s="1">
        <v>0</v>
      </c>
      <c r="BC47" s="200">
        <f>SUM(AY47:BB47)</f>
        <v>56</v>
      </c>
      <c r="BD47" s="356">
        <v>26</v>
      </c>
      <c r="BE47" s="1">
        <v>1</v>
      </c>
      <c r="BF47" s="1">
        <v>31</v>
      </c>
      <c r="BG47" s="235">
        <v>1000</v>
      </c>
    </row>
    <row r="48" spans="1:59">
      <c r="A48" s="1">
        <v>1996</v>
      </c>
      <c r="B48" s="1" t="s">
        <v>71</v>
      </c>
      <c r="C48" s="10">
        <v>18.643000000000001</v>
      </c>
      <c r="D48" s="10">
        <v>47.968000000000004</v>
      </c>
      <c r="E48" s="10">
        <v>0</v>
      </c>
      <c r="F48" s="10">
        <v>0</v>
      </c>
      <c r="G48" s="192">
        <f t="shared" si="0"/>
        <v>66.611000000000004</v>
      </c>
      <c r="H48" s="192">
        <v>66.611000000000004</v>
      </c>
      <c r="I48" s="192">
        <v>103.99600000000001</v>
      </c>
      <c r="J48" s="10">
        <v>114.57899999999999</v>
      </c>
      <c r="K48" s="10">
        <v>0</v>
      </c>
      <c r="L48" s="10">
        <v>0</v>
      </c>
      <c r="M48" s="10">
        <v>0</v>
      </c>
      <c r="N48" s="192">
        <f>+BS_InfraMR[[#This Row],[A.03.1 -  Longitud de Vías de Explotación No Electrificadas Troncales y Ramales (vía principal) (km)]]+BS_InfraMR[[#This Row],[A.04.1 -  Longitud de Vías de Explotación Electrificadas Troncales y Ramales (vía principal) (km)]]</f>
        <v>114.57899999999999</v>
      </c>
      <c r="O48" s="192">
        <v>114.57899999999999</v>
      </c>
      <c r="P48" s="1">
        <v>23</v>
      </c>
      <c r="Q48" s="1">
        <v>6</v>
      </c>
      <c r="R48" s="1">
        <v>1</v>
      </c>
      <c r="S48" s="194">
        <f>+SUM(BS_InfraMR[[#This Row],[A.05.1 - Número de Estaciones en Explotación (cantidad)]:[A.07.1 - Número de Apeaderos en Explotación (cantidad)]])</f>
        <v>30</v>
      </c>
      <c r="T48" s="194">
        <v>30</v>
      </c>
      <c r="U48" s="1">
        <v>18</v>
      </c>
      <c r="V48" s="1">
        <v>31</v>
      </c>
      <c r="W48" s="1">
        <v>0</v>
      </c>
      <c r="X48" s="1">
        <v>26</v>
      </c>
      <c r="Y48" s="1">
        <v>0</v>
      </c>
      <c r="Z48" s="196">
        <f t="shared" si="1"/>
        <v>75</v>
      </c>
      <c r="AA48" s="1">
        <v>13</v>
      </c>
      <c r="AB48" s="1">
        <v>13</v>
      </c>
      <c r="AC48" s="1">
        <f>+BS_InfraMR[[#This Row],[Total Pasos Vehiculares a Nivel]]</f>
        <v>75</v>
      </c>
      <c r="AD48" s="196">
        <f t="shared" si="2"/>
        <v>101</v>
      </c>
      <c r="AE48" s="1">
        <v>1</v>
      </c>
      <c r="AF48" s="1">
        <v>8</v>
      </c>
      <c r="AG48" s="1">
        <v>11</v>
      </c>
      <c r="AH48" s="196">
        <f t="shared" si="3"/>
        <v>20</v>
      </c>
      <c r="AI48" s="10">
        <v>16.120999999999999</v>
      </c>
      <c r="AJ48" s="10">
        <v>0</v>
      </c>
      <c r="AK48" s="10">
        <v>50.177</v>
      </c>
      <c r="AL48" s="222">
        <f t="shared" si="4"/>
        <v>66.298000000000002</v>
      </c>
      <c r="AM48" s="1">
        <v>2</v>
      </c>
      <c r="AN48" s="1">
        <v>0</v>
      </c>
      <c r="AO48" s="1">
        <v>13</v>
      </c>
      <c r="AP48" s="200">
        <f t="shared" si="5"/>
        <v>15</v>
      </c>
      <c r="AQ48" s="1">
        <v>0</v>
      </c>
      <c r="AR48" s="1">
        <v>0</v>
      </c>
      <c r="AS48" s="1">
        <v>0</v>
      </c>
      <c r="AT48" s="200">
        <f>+SUM(BS_InfraMR[[#This Row],[B.02.1 - Parque de Coches Eléctricos Motrices]:[B.02.3 - Parque de Coches Eléctricos Motrices Tipo R]])</f>
        <v>0</v>
      </c>
      <c r="AU48" s="1">
        <v>0</v>
      </c>
      <c r="AV48" s="1">
        <v>0</v>
      </c>
      <c r="AW48" s="1">
        <v>0</v>
      </c>
      <c r="AX48" s="200">
        <f>+SUM(BS_InfraMR[[#This Row],[B.03.1 - Parque de Coches Motores Motrices Remolcados]:[B.03.3 - Parque de Coches Motores Motrices Cabina]])</f>
        <v>0</v>
      </c>
      <c r="AY48" s="1">
        <v>43</v>
      </c>
      <c r="AZ48" s="1">
        <v>13</v>
      </c>
      <c r="BA48" s="1">
        <v>0</v>
      </c>
      <c r="BB48" s="1">
        <v>0</v>
      </c>
      <c r="BC48" s="200">
        <f>SUM(AY48:BB48)</f>
        <v>56</v>
      </c>
      <c r="BD48" s="356">
        <v>26</v>
      </c>
      <c r="BE48" s="1">
        <v>1</v>
      </c>
      <c r="BF48" s="1">
        <v>31</v>
      </c>
      <c r="BG48" s="235">
        <v>1000</v>
      </c>
    </row>
    <row r="49" spans="1:59">
      <c r="A49" s="1">
        <v>1996</v>
      </c>
      <c r="B49" s="1" t="s">
        <v>72</v>
      </c>
      <c r="C49" s="10">
        <v>18.643000000000001</v>
      </c>
      <c r="D49" s="10">
        <v>47.968000000000004</v>
      </c>
      <c r="E49" s="10">
        <v>0</v>
      </c>
      <c r="F49" s="10">
        <v>0</v>
      </c>
      <c r="G49" s="192">
        <f t="shared" si="0"/>
        <v>66.611000000000004</v>
      </c>
      <c r="H49" s="192">
        <v>66.611000000000004</v>
      </c>
      <c r="I49" s="192">
        <v>103.99600000000001</v>
      </c>
      <c r="J49" s="10">
        <v>114.57899999999999</v>
      </c>
      <c r="K49" s="10">
        <v>0</v>
      </c>
      <c r="L49" s="10">
        <v>0</v>
      </c>
      <c r="M49" s="10">
        <v>0</v>
      </c>
      <c r="N49" s="192">
        <f>+BS_InfraMR[[#This Row],[A.03.1 -  Longitud de Vías de Explotación No Electrificadas Troncales y Ramales (vía principal) (km)]]+BS_InfraMR[[#This Row],[A.04.1 -  Longitud de Vías de Explotación Electrificadas Troncales y Ramales (vía principal) (km)]]</f>
        <v>114.57899999999999</v>
      </c>
      <c r="O49" s="192">
        <v>114.57899999999999</v>
      </c>
      <c r="P49" s="1">
        <v>23</v>
      </c>
      <c r="Q49" s="1">
        <v>6</v>
      </c>
      <c r="R49" s="1">
        <v>1</v>
      </c>
      <c r="S49" s="194">
        <f>+SUM(BS_InfraMR[[#This Row],[A.05.1 - Número de Estaciones en Explotación (cantidad)]:[A.07.1 - Número de Apeaderos en Explotación (cantidad)]])</f>
        <v>30</v>
      </c>
      <c r="T49" s="194">
        <v>30</v>
      </c>
      <c r="U49" s="1">
        <v>18</v>
      </c>
      <c r="V49" s="1">
        <v>31</v>
      </c>
      <c r="W49" s="1">
        <v>0</v>
      </c>
      <c r="X49" s="1">
        <v>26</v>
      </c>
      <c r="Y49" s="1">
        <v>0</v>
      </c>
      <c r="Z49" s="196">
        <f t="shared" si="1"/>
        <v>75</v>
      </c>
      <c r="AA49" s="1">
        <v>13</v>
      </c>
      <c r="AB49" s="1">
        <v>13</v>
      </c>
      <c r="AC49" s="1">
        <f>+BS_InfraMR[[#This Row],[Total Pasos Vehiculares a Nivel]]</f>
        <v>75</v>
      </c>
      <c r="AD49" s="196">
        <f t="shared" si="2"/>
        <v>101</v>
      </c>
      <c r="AE49" s="1">
        <v>1</v>
      </c>
      <c r="AF49" s="1">
        <v>8</v>
      </c>
      <c r="AG49" s="1">
        <v>11</v>
      </c>
      <c r="AH49" s="196">
        <f t="shared" si="3"/>
        <v>20</v>
      </c>
      <c r="AI49" s="10">
        <v>16.120999999999999</v>
      </c>
      <c r="AJ49" s="10">
        <v>0</v>
      </c>
      <c r="AK49" s="10">
        <v>50.177</v>
      </c>
      <c r="AL49" s="222">
        <f t="shared" si="4"/>
        <v>66.298000000000002</v>
      </c>
      <c r="AM49" s="1">
        <v>2</v>
      </c>
      <c r="AN49" s="1">
        <v>0</v>
      </c>
      <c r="AO49" s="1">
        <v>13</v>
      </c>
      <c r="AP49" s="200">
        <f t="shared" si="5"/>
        <v>15</v>
      </c>
      <c r="AQ49" s="1">
        <v>0</v>
      </c>
      <c r="AR49" s="1">
        <v>0</v>
      </c>
      <c r="AS49" s="1">
        <v>0</v>
      </c>
      <c r="AT49" s="200">
        <f>+SUM(BS_InfraMR[[#This Row],[B.02.1 - Parque de Coches Eléctricos Motrices]:[B.02.3 - Parque de Coches Eléctricos Motrices Tipo R]])</f>
        <v>0</v>
      </c>
      <c r="AU49" s="1">
        <v>0</v>
      </c>
      <c r="AV49" s="1">
        <v>0</v>
      </c>
      <c r="AW49" s="1">
        <v>0</v>
      </c>
      <c r="AX49" s="200">
        <f>+SUM(BS_InfraMR[[#This Row],[B.03.1 - Parque de Coches Motores Motrices Remolcados]:[B.03.3 - Parque de Coches Motores Motrices Cabina]])</f>
        <v>0</v>
      </c>
      <c r="AY49" s="1">
        <v>43</v>
      </c>
      <c r="AZ49" s="1">
        <v>13</v>
      </c>
      <c r="BA49" s="1">
        <v>0</v>
      </c>
      <c r="BB49" s="1">
        <v>0</v>
      </c>
      <c r="BC49" s="200">
        <f>SUM(AY49:BB49)</f>
        <v>56</v>
      </c>
      <c r="BD49" s="356">
        <v>26</v>
      </c>
      <c r="BE49" s="1">
        <v>1</v>
      </c>
      <c r="BF49" s="1">
        <v>31</v>
      </c>
      <c r="BG49" s="235">
        <v>1000</v>
      </c>
    </row>
    <row r="50" spans="1:59">
      <c r="A50" s="1">
        <v>1997</v>
      </c>
      <c r="B50" s="1" t="s">
        <v>61</v>
      </c>
      <c r="C50" s="10">
        <v>18.643000000000001</v>
      </c>
      <c r="D50" s="10">
        <v>47.968000000000004</v>
      </c>
      <c r="E50" s="10">
        <v>0</v>
      </c>
      <c r="F50" s="10">
        <v>0</v>
      </c>
      <c r="G50" s="192">
        <f t="shared" si="0"/>
        <v>66.611000000000004</v>
      </c>
      <c r="H50" s="192">
        <v>66.611000000000004</v>
      </c>
      <c r="I50" s="192">
        <v>103.99600000000001</v>
      </c>
      <c r="J50" s="10">
        <v>114.57899999999999</v>
      </c>
      <c r="K50" s="10">
        <v>0</v>
      </c>
      <c r="L50" s="10">
        <v>0</v>
      </c>
      <c r="M50" s="10">
        <v>0</v>
      </c>
      <c r="N50" s="192">
        <f>+BS_InfraMR[[#This Row],[A.03.1 -  Longitud de Vías de Explotación No Electrificadas Troncales y Ramales (vía principal) (km)]]+BS_InfraMR[[#This Row],[A.04.1 -  Longitud de Vías de Explotación Electrificadas Troncales y Ramales (vía principal) (km)]]</f>
        <v>114.57899999999999</v>
      </c>
      <c r="O50" s="192">
        <v>114.57899999999999</v>
      </c>
      <c r="P50" s="1">
        <v>23</v>
      </c>
      <c r="Q50" s="1">
        <v>6</v>
      </c>
      <c r="R50" s="1">
        <v>1</v>
      </c>
      <c r="S50" s="194">
        <f>+SUM(BS_InfraMR[[#This Row],[A.05.1 - Número de Estaciones en Explotación (cantidad)]:[A.07.1 - Número de Apeaderos en Explotación (cantidad)]])</f>
        <v>30</v>
      </c>
      <c r="T50" s="194">
        <v>30</v>
      </c>
      <c r="U50" s="1">
        <v>18</v>
      </c>
      <c r="V50" s="1">
        <v>31</v>
      </c>
      <c r="W50" s="1">
        <v>0</v>
      </c>
      <c r="X50" s="1">
        <v>26</v>
      </c>
      <c r="Y50" s="1">
        <v>0</v>
      </c>
      <c r="Z50" s="196">
        <f t="shared" si="1"/>
        <v>75</v>
      </c>
      <c r="AA50" s="1">
        <v>13</v>
      </c>
      <c r="AB50" s="1">
        <v>13</v>
      </c>
      <c r="AC50" s="1">
        <f>+BS_InfraMR[[#This Row],[Total Pasos Vehiculares a Nivel]]</f>
        <v>75</v>
      </c>
      <c r="AD50" s="196">
        <f t="shared" si="2"/>
        <v>101</v>
      </c>
      <c r="AE50" s="1">
        <v>1</v>
      </c>
      <c r="AF50" s="1">
        <v>8</v>
      </c>
      <c r="AG50" s="1">
        <v>11</v>
      </c>
      <c r="AH50" s="196">
        <f t="shared" si="3"/>
        <v>20</v>
      </c>
      <c r="AI50" s="10">
        <v>16.120999999999999</v>
      </c>
      <c r="AJ50" s="10">
        <v>0</v>
      </c>
      <c r="AK50" s="10">
        <v>50.177</v>
      </c>
      <c r="AL50" s="222">
        <f t="shared" si="4"/>
        <v>66.298000000000002</v>
      </c>
      <c r="AM50" s="1">
        <v>2</v>
      </c>
      <c r="AN50" s="1">
        <v>0</v>
      </c>
      <c r="AO50" s="1">
        <v>13</v>
      </c>
      <c r="AP50" s="200">
        <f t="shared" si="5"/>
        <v>15</v>
      </c>
      <c r="AQ50" s="1">
        <v>0</v>
      </c>
      <c r="AR50" s="1">
        <v>0</v>
      </c>
      <c r="AS50" s="1">
        <v>0</v>
      </c>
      <c r="AT50" s="200">
        <f>+SUM(BS_InfraMR[[#This Row],[B.02.1 - Parque de Coches Eléctricos Motrices]:[B.02.3 - Parque de Coches Eléctricos Motrices Tipo R]])</f>
        <v>0</v>
      </c>
      <c r="AU50" s="1">
        <v>0</v>
      </c>
      <c r="AV50" s="1">
        <v>0</v>
      </c>
      <c r="AW50" s="1">
        <v>0</v>
      </c>
      <c r="AX50" s="200">
        <f>+SUM(BS_InfraMR[[#This Row],[B.03.1 - Parque de Coches Motores Motrices Remolcados]:[B.03.3 - Parque de Coches Motores Motrices Cabina]])</f>
        <v>0</v>
      </c>
      <c r="AY50" s="1">
        <v>43</v>
      </c>
      <c r="AZ50" s="1">
        <v>13</v>
      </c>
      <c r="BA50" s="1">
        <v>0</v>
      </c>
      <c r="BB50" s="1">
        <v>0</v>
      </c>
      <c r="BC50" s="200">
        <f>SUM(AY50:BB50)</f>
        <v>56</v>
      </c>
      <c r="BD50" s="356">
        <v>26</v>
      </c>
      <c r="BE50" s="1">
        <v>1</v>
      </c>
      <c r="BF50" s="1">
        <v>31</v>
      </c>
      <c r="BG50" s="235">
        <v>1000</v>
      </c>
    </row>
    <row r="51" spans="1:59">
      <c r="A51" s="1">
        <v>1997</v>
      </c>
      <c r="B51" s="1" t="s">
        <v>62</v>
      </c>
      <c r="C51" s="10">
        <v>18.643000000000001</v>
      </c>
      <c r="D51" s="10">
        <v>47.968000000000004</v>
      </c>
      <c r="E51" s="10">
        <v>0</v>
      </c>
      <c r="F51" s="10">
        <v>0</v>
      </c>
      <c r="G51" s="192">
        <f t="shared" si="0"/>
        <v>66.611000000000004</v>
      </c>
      <c r="H51" s="192">
        <v>66.611000000000004</v>
      </c>
      <c r="I51" s="192">
        <v>103.99600000000001</v>
      </c>
      <c r="J51" s="10">
        <v>114.57899999999999</v>
      </c>
      <c r="K51" s="10">
        <v>0</v>
      </c>
      <c r="L51" s="10">
        <v>0</v>
      </c>
      <c r="M51" s="10">
        <v>0</v>
      </c>
      <c r="N51" s="192">
        <f>+BS_InfraMR[[#This Row],[A.03.1 -  Longitud de Vías de Explotación No Electrificadas Troncales y Ramales (vía principal) (km)]]+BS_InfraMR[[#This Row],[A.04.1 -  Longitud de Vías de Explotación Electrificadas Troncales y Ramales (vía principal) (km)]]</f>
        <v>114.57899999999999</v>
      </c>
      <c r="O51" s="192">
        <v>114.57899999999999</v>
      </c>
      <c r="P51" s="1">
        <v>23</v>
      </c>
      <c r="Q51" s="1">
        <v>6</v>
      </c>
      <c r="R51" s="1">
        <v>1</v>
      </c>
      <c r="S51" s="194">
        <f>+SUM(BS_InfraMR[[#This Row],[A.05.1 - Número de Estaciones en Explotación (cantidad)]:[A.07.1 - Número de Apeaderos en Explotación (cantidad)]])</f>
        <v>30</v>
      </c>
      <c r="T51" s="194">
        <v>30</v>
      </c>
      <c r="U51" s="1">
        <v>18</v>
      </c>
      <c r="V51" s="1">
        <v>31</v>
      </c>
      <c r="W51" s="1">
        <v>0</v>
      </c>
      <c r="X51" s="1">
        <v>26</v>
      </c>
      <c r="Y51" s="1">
        <v>0</v>
      </c>
      <c r="Z51" s="196">
        <f t="shared" si="1"/>
        <v>75</v>
      </c>
      <c r="AA51" s="1">
        <v>13</v>
      </c>
      <c r="AB51" s="1">
        <v>13</v>
      </c>
      <c r="AC51" s="1">
        <f>+BS_InfraMR[[#This Row],[Total Pasos Vehiculares a Nivel]]</f>
        <v>75</v>
      </c>
      <c r="AD51" s="196">
        <f t="shared" si="2"/>
        <v>101</v>
      </c>
      <c r="AE51" s="1">
        <v>1</v>
      </c>
      <c r="AF51" s="1">
        <v>8</v>
      </c>
      <c r="AG51" s="1">
        <v>11</v>
      </c>
      <c r="AH51" s="196">
        <f t="shared" si="3"/>
        <v>20</v>
      </c>
      <c r="AI51" s="10">
        <v>16.120999999999999</v>
      </c>
      <c r="AJ51" s="10">
        <v>0</v>
      </c>
      <c r="AK51" s="10">
        <v>50.177</v>
      </c>
      <c r="AL51" s="222">
        <f t="shared" si="4"/>
        <v>66.298000000000002</v>
      </c>
      <c r="AM51" s="1">
        <v>2</v>
      </c>
      <c r="AN51" s="1">
        <v>0</v>
      </c>
      <c r="AO51" s="1">
        <v>13</v>
      </c>
      <c r="AP51" s="200">
        <f t="shared" si="5"/>
        <v>15</v>
      </c>
      <c r="AQ51" s="1">
        <v>0</v>
      </c>
      <c r="AR51" s="1">
        <v>0</v>
      </c>
      <c r="AS51" s="1">
        <v>0</v>
      </c>
      <c r="AT51" s="200">
        <f>+SUM(BS_InfraMR[[#This Row],[B.02.1 - Parque de Coches Eléctricos Motrices]:[B.02.3 - Parque de Coches Eléctricos Motrices Tipo R]])</f>
        <v>0</v>
      </c>
      <c r="AU51" s="1">
        <v>0</v>
      </c>
      <c r="AV51" s="1">
        <v>0</v>
      </c>
      <c r="AW51" s="1">
        <v>0</v>
      </c>
      <c r="AX51" s="200">
        <f>+SUM(BS_InfraMR[[#This Row],[B.03.1 - Parque de Coches Motores Motrices Remolcados]:[B.03.3 - Parque de Coches Motores Motrices Cabina]])</f>
        <v>0</v>
      </c>
      <c r="AY51" s="1">
        <v>43</v>
      </c>
      <c r="AZ51" s="1">
        <v>13</v>
      </c>
      <c r="BA51" s="1">
        <v>0</v>
      </c>
      <c r="BB51" s="1">
        <v>0</v>
      </c>
      <c r="BC51" s="200">
        <f>SUM(AY51:BB51)</f>
        <v>56</v>
      </c>
      <c r="BD51" s="356">
        <v>26</v>
      </c>
      <c r="BE51" s="1">
        <v>1</v>
      </c>
      <c r="BF51" s="1">
        <v>31</v>
      </c>
      <c r="BG51" s="235">
        <v>1000</v>
      </c>
    </row>
    <row r="52" spans="1:59">
      <c r="A52" s="1">
        <v>1997</v>
      </c>
      <c r="B52" s="1" t="s">
        <v>63</v>
      </c>
      <c r="C52" s="10">
        <v>18.643000000000001</v>
      </c>
      <c r="D52" s="10">
        <v>47.968000000000004</v>
      </c>
      <c r="E52" s="10">
        <v>0</v>
      </c>
      <c r="F52" s="10">
        <v>0</v>
      </c>
      <c r="G52" s="192">
        <f t="shared" si="0"/>
        <v>66.611000000000004</v>
      </c>
      <c r="H52" s="192">
        <v>66.611000000000004</v>
      </c>
      <c r="I52" s="192">
        <v>103.99600000000001</v>
      </c>
      <c r="J52" s="10">
        <v>114.57899999999999</v>
      </c>
      <c r="K52" s="10">
        <v>0</v>
      </c>
      <c r="L52" s="10">
        <v>0</v>
      </c>
      <c r="M52" s="10">
        <v>0</v>
      </c>
      <c r="N52" s="192">
        <f>+BS_InfraMR[[#This Row],[A.03.1 -  Longitud de Vías de Explotación No Electrificadas Troncales y Ramales (vía principal) (km)]]+BS_InfraMR[[#This Row],[A.04.1 -  Longitud de Vías de Explotación Electrificadas Troncales y Ramales (vía principal) (km)]]</f>
        <v>114.57899999999999</v>
      </c>
      <c r="O52" s="192">
        <v>114.57899999999999</v>
      </c>
      <c r="P52" s="1">
        <v>23</v>
      </c>
      <c r="Q52" s="1">
        <v>6</v>
      </c>
      <c r="R52" s="1">
        <v>1</v>
      </c>
      <c r="S52" s="194">
        <f>+SUM(BS_InfraMR[[#This Row],[A.05.1 - Número de Estaciones en Explotación (cantidad)]:[A.07.1 - Número de Apeaderos en Explotación (cantidad)]])</f>
        <v>30</v>
      </c>
      <c r="T52" s="194">
        <v>30</v>
      </c>
      <c r="U52" s="1">
        <v>18</v>
      </c>
      <c r="V52" s="1">
        <v>31</v>
      </c>
      <c r="W52" s="1">
        <v>0</v>
      </c>
      <c r="X52" s="1">
        <v>26</v>
      </c>
      <c r="Y52" s="1">
        <v>0</v>
      </c>
      <c r="Z52" s="196">
        <f t="shared" si="1"/>
        <v>75</v>
      </c>
      <c r="AA52" s="1">
        <v>13</v>
      </c>
      <c r="AB52" s="1">
        <v>13</v>
      </c>
      <c r="AC52" s="1">
        <f>+BS_InfraMR[[#This Row],[Total Pasos Vehiculares a Nivel]]</f>
        <v>75</v>
      </c>
      <c r="AD52" s="196">
        <f t="shared" si="2"/>
        <v>101</v>
      </c>
      <c r="AE52" s="1">
        <v>1</v>
      </c>
      <c r="AF52" s="1">
        <v>8</v>
      </c>
      <c r="AG52" s="1">
        <v>11</v>
      </c>
      <c r="AH52" s="196">
        <f t="shared" si="3"/>
        <v>20</v>
      </c>
      <c r="AI52" s="10">
        <v>16.120999999999999</v>
      </c>
      <c r="AJ52" s="10">
        <v>0</v>
      </c>
      <c r="AK52" s="10">
        <v>50.177</v>
      </c>
      <c r="AL52" s="222">
        <f t="shared" si="4"/>
        <v>66.298000000000002</v>
      </c>
      <c r="AM52" s="1">
        <v>2</v>
      </c>
      <c r="AN52" s="1">
        <v>0</v>
      </c>
      <c r="AO52" s="1">
        <v>13</v>
      </c>
      <c r="AP52" s="200">
        <f t="shared" si="5"/>
        <v>15</v>
      </c>
      <c r="AQ52" s="1">
        <v>0</v>
      </c>
      <c r="AR52" s="1">
        <v>0</v>
      </c>
      <c r="AS52" s="1">
        <v>0</v>
      </c>
      <c r="AT52" s="200">
        <f>+SUM(BS_InfraMR[[#This Row],[B.02.1 - Parque de Coches Eléctricos Motrices]:[B.02.3 - Parque de Coches Eléctricos Motrices Tipo R]])</f>
        <v>0</v>
      </c>
      <c r="AU52" s="1">
        <v>0</v>
      </c>
      <c r="AV52" s="1">
        <v>0</v>
      </c>
      <c r="AW52" s="1">
        <v>0</v>
      </c>
      <c r="AX52" s="200">
        <f>+SUM(BS_InfraMR[[#This Row],[B.03.1 - Parque de Coches Motores Motrices Remolcados]:[B.03.3 - Parque de Coches Motores Motrices Cabina]])</f>
        <v>0</v>
      </c>
      <c r="AY52" s="1">
        <v>43</v>
      </c>
      <c r="AZ52" s="1">
        <v>13</v>
      </c>
      <c r="BA52" s="1">
        <v>0</v>
      </c>
      <c r="BB52" s="1">
        <v>0</v>
      </c>
      <c r="BC52" s="200">
        <f>SUM(AY52:BB52)</f>
        <v>56</v>
      </c>
      <c r="BD52" s="356">
        <v>26</v>
      </c>
      <c r="BE52" s="1">
        <v>1</v>
      </c>
      <c r="BF52" s="1">
        <v>31</v>
      </c>
      <c r="BG52" s="235">
        <v>1000</v>
      </c>
    </row>
    <row r="53" spans="1:59">
      <c r="A53" s="1">
        <v>1997</v>
      </c>
      <c r="B53" s="1" t="s">
        <v>64</v>
      </c>
      <c r="C53" s="10">
        <v>18.643000000000001</v>
      </c>
      <c r="D53" s="10">
        <v>47.968000000000004</v>
      </c>
      <c r="E53" s="10">
        <v>0</v>
      </c>
      <c r="F53" s="10">
        <v>0</v>
      </c>
      <c r="G53" s="192">
        <f t="shared" si="0"/>
        <v>66.611000000000004</v>
      </c>
      <c r="H53" s="192">
        <v>66.611000000000004</v>
      </c>
      <c r="I53" s="192">
        <v>103.99600000000001</v>
      </c>
      <c r="J53" s="10">
        <v>114.57899999999999</v>
      </c>
      <c r="K53" s="10">
        <v>0</v>
      </c>
      <c r="L53" s="10">
        <v>0</v>
      </c>
      <c r="M53" s="10">
        <v>0</v>
      </c>
      <c r="N53" s="192">
        <f>+BS_InfraMR[[#This Row],[A.03.1 -  Longitud de Vías de Explotación No Electrificadas Troncales y Ramales (vía principal) (km)]]+BS_InfraMR[[#This Row],[A.04.1 -  Longitud de Vías de Explotación Electrificadas Troncales y Ramales (vía principal) (km)]]</f>
        <v>114.57899999999999</v>
      </c>
      <c r="O53" s="192">
        <v>114.57899999999999</v>
      </c>
      <c r="P53" s="1">
        <v>23</v>
      </c>
      <c r="Q53" s="1">
        <v>6</v>
      </c>
      <c r="R53" s="1">
        <v>1</v>
      </c>
      <c r="S53" s="194">
        <f>+SUM(BS_InfraMR[[#This Row],[A.05.1 - Número de Estaciones en Explotación (cantidad)]:[A.07.1 - Número de Apeaderos en Explotación (cantidad)]])</f>
        <v>30</v>
      </c>
      <c r="T53" s="194">
        <v>30</v>
      </c>
      <c r="U53" s="1">
        <v>18</v>
      </c>
      <c r="V53" s="1">
        <v>31</v>
      </c>
      <c r="W53" s="1">
        <v>0</v>
      </c>
      <c r="X53" s="1">
        <v>26</v>
      </c>
      <c r="Y53" s="1">
        <v>0</v>
      </c>
      <c r="Z53" s="196">
        <f t="shared" si="1"/>
        <v>75</v>
      </c>
      <c r="AA53" s="1">
        <v>13</v>
      </c>
      <c r="AB53" s="1">
        <v>13</v>
      </c>
      <c r="AC53" s="1">
        <f>+BS_InfraMR[[#This Row],[Total Pasos Vehiculares a Nivel]]</f>
        <v>75</v>
      </c>
      <c r="AD53" s="196">
        <f t="shared" si="2"/>
        <v>101</v>
      </c>
      <c r="AE53" s="1">
        <v>1</v>
      </c>
      <c r="AF53" s="1">
        <v>8</v>
      </c>
      <c r="AG53" s="1">
        <v>11</v>
      </c>
      <c r="AH53" s="196">
        <f t="shared" si="3"/>
        <v>20</v>
      </c>
      <c r="AI53" s="10">
        <v>16.120999999999999</v>
      </c>
      <c r="AJ53" s="10">
        <v>0</v>
      </c>
      <c r="AK53" s="10">
        <v>50.177</v>
      </c>
      <c r="AL53" s="222">
        <f t="shared" si="4"/>
        <v>66.298000000000002</v>
      </c>
      <c r="AM53" s="1">
        <v>2</v>
      </c>
      <c r="AN53" s="1">
        <v>0</v>
      </c>
      <c r="AO53" s="1">
        <v>13</v>
      </c>
      <c r="AP53" s="200">
        <f t="shared" si="5"/>
        <v>15</v>
      </c>
      <c r="AQ53" s="1">
        <v>0</v>
      </c>
      <c r="AR53" s="1">
        <v>0</v>
      </c>
      <c r="AS53" s="1">
        <v>0</v>
      </c>
      <c r="AT53" s="200">
        <f>+SUM(BS_InfraMR[[#This Row],[B.02.1 - Parque de Coches Eléctricos Motrices]:[B.02.3 - Parque de Coches Eléctricos Motrices Tipo R]])</f>
        <v>0</v>
      </c>
      <c r="AU53" s="1">
        <v>0</v>
      </c>
      <c r="AV53" s="1">
        <v>0</v>
      </c>
      <c r="AW53" s="1">
        <v>0</v>
      </c>
      <c r="AX53" s="200">
        <f>+SUM(BS_InfraMR[[#This Row],[B.03.1 - Parque de Coches Motores Motrices Remolcados]:[B.03.3 - Parque de Coches Motores Motrices Cabina]])</f>
        <v>0</v>
      </c>
      <c r="AY53" s="1">
        <v>43</v>
      </c>
      <c r="AZ53" s="1">
        <v>13</v>
      </c>
      <c r="BA53" s="1">
        <v>0</v>
      </c>
      <c r="BB53" s="1">
        <v>0</v>
      </c>
      <c r="BC53" s="200">
        <f>SUM(AY53:BB53)</f>
        <v>56</v>
      </c>
      <c r="BD53" s="356">
        <v>26</v>
      </c>
      <c r="BE53" s="1">
        <v>1</v>
      </c>
      <c r="BF53" s="1">
        <v>31</v>
      </c>
      <c r="BG53" s="235">
        <v>1000</v>
      </c>
    </row>
    <row r="54" spans="1:59">
      <c r="A54" s="1">
        <v>1997</v>
      </c>
      <c r="B54" s="1" t="s">
        <v>65</v>
      </c>
      <c r="C54" s="10">
        <v>18.643000000000001</v>
      </c>
      <c r="D54" s="10">
        <v>47.968000000000004</v>
      </c>
      <c r="E54" s="10">
        <v>0</v>
      </c>
      <c r="F54" s="10">
        <v>0</v>
      </c>
      <c r="G54" s="192">
        <f t="shared" si="0"/>
        <v>66.611000000000004</v>
      </c>
      <c r="H54" s="192">
        <v>66.611000000000004</v>
      </c>
      <c r="I54" s="192">
        <v>103.99600000000001</v>
      </c>
      <c r="J54" s="10">
        <v>114.57899999999999</v>
      </c>
      <c r="K54" s="10">
        <v>0</v>
      </c>
      <c r="L54" s="10">
        <v>0</v>
      </c>
      <c r="M54" s="10">
        <v>0</v>
      </c>
      <c r="N54" s="192">
        <f>+BS_InfraMR[[#This Row],[A.03.1 -  Longitud de Vías de Explotación No Electrificadas Troncales y Ramales (vía principal) (km)]]+BS_InfraMR[[#This Row],[A.04.1 -  Longitud de Vías de Explotación Electrificadas Troncales y Ramales (vía principal) (km)]]</f>
        <v>114.57899999999999</v>
      </c>
      <c r="O54" s="192">
        <v>114.57899999999999</v>
      </c>
      <c r="P54" s="1">
        <v>23</v>
      </c>
      <c r="Q54" s="1">
        <v>6</v>
      </c>
      <c r="R54" s="1">
        <v>1</v>
      </c>
      <c r="S54" s="194">
        <f>+SUM(BS_InfraMR[[#This Row],[A.05.1 - Número de Estaciones en Explotación (cantidad)]:[A.07.1 - Número de Apeaderos en Explotación (cantidad)]])</f>
        <v>30</v>
      </c>
      <c r="T54" s="194">
        <v>30</v>
      </c>
      <c r="U54" s="1">
        <v>18</v>
      </c>
      <c r="V54" s="1">
        <v>31</v>
      </c>
      <c r="W54" s="1">
        <v>0</v>
      </c>
      <c r="X54" s="1">
        <v>26</v>
      </c>
      <c r="Y54" s="1">
        <v>0</v>
      </c>
      <c r="Z54" s="196">
        <f t="shared" si="1"/>
        <v>75</v>
      </c>
      <c r="AA54" s="1">
        <v>13</v>
      </c>
      <c r="AB54" s="1">
        <v>13</v>
      </c>
      <c r="AC54" s="1">
        <f>+BS_InfraMR[[#This Row],[Total Pasos Vehiculares a Nivel]]</f>
        <v>75</v>
      </c>
      <c r="AD54" s="196">
        <f t="shared" si="2"/>
        <v>101</v>
      </c>
      <c r="AE54" s="1">
        <v>1</v>
      </c>
      <c r="AF54" s="1">
        <v>8</v>
      </c>
      <c r="AG54" s="1">
        <v>11</v>
      </c>
      <c r="AH54" s="196">
        <f t="shared" si="3"/>
        <v>20</v>
      </c>
      <c r="AI54" s="10">
        <v>16.120999999999999</v>
      </c>
      <c r="AJ54" s="10">
        <v>0</v>
      </c>
      <c r="AK54" s="10">
        <v>50.177</v>
      </c>
      <c r="AL54" s="222">
        <f t="shared" si="4"/>
        <v>66.298000000000002</v>
      </c>
      <c r="AM54" s="1">
        <v>2</v>
      </c>
      <c r="AN54" s="1">
        <v>0</v>
      </c>
      <c r="AO54" s="1">
        <v>13</v>
      </c>
      <c r="AP54" s="200">
        <f t="shared" si="5"/>
        <v>15</v>
      </c>
      <c r="AQ54" s="1">
        <v>0</v>
      </c>
      <c r="AR54" s="1">
        <v>0</v>
      </c>
      <c r="AS54" s="1">
        <v>0</v>
      </c>
      <c r="AT54" s="200">
        <f>+SUM(BS_InfraMR[[#This Row],[B.02.1 - Parque de Coches Eléctricos Motrices]:[B.02.3 - Parque de Coches Eléctricos Motrices Tipo R]])</f>
        <v>0</v>
      </c>
      <c r="AU54" s="1">
        <v>0</v>
      </c>
      <c r="AV54" s="1">
        <v>0</v>
      </c>
      <c r="AW54" s="1">
        <v>0</v>
      </c>
      <c r="AX54" s="200">
        <f>+SUM(BS_InfraMR[[#This Row],[B.03.1 - Parque de Coches Motores Motrices Remolcados]:[B.03.3 - Parque de Coches Motores Motrices Cabina]])</f>
        <v>0</v>
      </c>
      <c r="AY54" s="1">
        <v>43</v>
      </c>
      <c r="AZ54" s="1">
        <v>13</v>
      </c>
      <c r="BA54" s="1">
        <v>0</v>
      </c>
      <c r="BB54" s="1">
        <v>0</v>
      </c>
      <c r="BC54" s="200">
        <f>SUM(AY54:BB54)</f>
        <v>56</v>
      </c>
      <c r="BD54" s="356">
        <v>26</v>
      </c>
      <c r="BE54" s="1">
        <v>1</v>
      </c>
      <c r="BF54" s="1">
        <v>31</v>
      </c>
      <c r="BG54" s="235">
        <v>1000</v>
      </c>
    </row>
    <row r="55" spans="1:59">
      <c r="A55" s="1">
        <v>1997</v>
      </c>
      <c r="B55" s="1" t="s">
        <v>66</v>
      </c>
      <c r="C55" s="10">
        <v>18.643000000000001</v>
      </c>
      <c r="D55" s="10">
        <v>47.968000000000004</v>
      </c>
      <c r="E55" s="10">
        <v>0</v>
      </c>
      <c r="F55" s="10">
        <v>0</v>
      </c>
      <c r="G55" s="192">
        <f t="shared" si="0"/>
        <v>66.611000000000004</v>
      </c>
      <c r="H55" s="192">
        <v>66.611000000000004</v>
      </c>
      <c r="I55" s="192">
        <v>103.99600000000001</v>
      </c>
      <c r="J55" s="10">
        <v>114.57899999999999</v>
      </c>
      <c r="K55" s="10">
        <v>0</v>
      </c>
      <c r="L55" s="10">
        <v>0</v>
      </c>
      <c r="M55" s="10">
        <v>0</v>
      </c>
      <c r="N55" s="192">
        <f>+BS_InfraMR[[#This Row],[A.03.1 -  Longitud de Vías de Explotación No Electrificadas Troncales y Ramales (vía principal) (km)]]+BS_InfraMR[[#This Row],[A.04.1 -  Longitud de Vías de Explotación Electrificadas Troncales y Ramales (vía principal) (km)]]</f>
        <v>114.57899999999999</v>
      </c>
      <c r="O55" s="192">
        <v>114.57899999999999</v>
      </c>
      <c r="P55" s="1">
        <v>23</v>
      </c>
      <c r="Q55" s="1">
        <v>6</v>
      </c>
      <c r="R55" s="1">
        <v>1</v>
      </c>
      <c r="S55" s="194">
        <f>+SUM(BS_InfraMR[[#This Row],[A.05.1 - Número de Estaciones en Explotación (cantidad)]:[A.07.1 - Número de Apeaderos en Explotación (cantidad)]])</f>
        <v>30</v>
      </c>
      <c r="T55" s="194">
        <v>30</v>
      </c>
      <c r="U55" s="1">
        <v>18</v>
      </c>
      <c r="V55" s="1">
        <v>31</v>
      </c>
      <c r="W55" s="1">
        <v>0</v>
      </c>
      <c r="X55" s="1">
        <v>26</v>
      </c>
      <c r="Y55" s="1">
        <v>0</v>
      </c>
      <c r="Z55" s="196">
        <f t="shared" si="1"/>
        <v>75</v>
      </c>
      <c r="AA55" s="1">
        <v>13</v>
      </c>
      <c r="AB55" s="1">
        <v>13</v>
      </c>
      <c r="AC55" s="1">
        <f>+BS_InfraMR[[#This Row],[Total Pasos Vehiculares a Nivel]]</f>
        <v>75</v>
      </c>
      <c r="AD55" s="196">
        <f t="shared" si="2"/>
        <v>101</v>
      </c>
      <c r="AE55" s="1">
        <v>1</v>
      </c>
      <c r="AF55" s="1">
        <v>8</v>
      </c>
      <c r="AG55" s="1">
        <v>11</v>
      </c>
      <c r="AH55" s="196">
        <f t="shared" si="3"/>
        <v>20</v>
      </c>
      <c r="AI55" s="10">
        <v>16.120999999999999</v>
      </c>
      <c r="AJ55" s="10">
        <v>0</v>
      </c>
      <c r="AK55" s="10">
        <v>50.177</v>
      </c>
      <c r="AL55" s="222">
        <f t="shared" si="4"/>
        <v>66.298000000000002</v>
      </c>
      <c r="AM55" s="1">
        <v>2</v>
      </c>
      <c r="AN55" s="1">
        <v>0</v>
      </c>
      <c r="AO55" s="1">
        <v>13</v>
      </c>
      <c r="AP55" s="200">
        <f t="shared" si="5"/>
        <v>15</v>
      </c>
      <c r="AQ55" s="1">
        <v>0</v>
      </c>
      <c r="AR55" s="1">
        <v>0</v>
      </c>
      <c r="AS55" s="1">
        <v>0</v>
      </c>
      <c r="AT55" s="200">
        <f>+SUM(BS_InfraMR[[#This Row],[B.02.1 - Parque de Coches Eléctricos Motrices]:[B.02.3 - Parque de Coches Eléctricos Motrices Tipo R]])</f>
        <v>0</v>
      </c>
      <c r="AU55" s="1">
        <v>0</v>
      </c>
      <c r="AV55" s="1">
        <v>0</v>
      </c>
      <c r="AW55" s="1">
        <v>0</v>
      </c>
      <c r="AX55" s="200">
        <f>+SUM(BS_InfraMR[[#This Row],[B.03.1 - Parque de Coches Motores Motrices Remolcados]:[B.03.3 - Parque de Coches Motores Motrices Cabina]])</f>
        <v>0</v>
      </c>
      <c r="AY55" s="1">
        <v>43</v>
      </c>
      <c r="AZ55" s="1">
        <v>13</v>
      </c>
      <c r="BA55" s="1">
        <v>0</v>
      </c>
      <c r="BB55" s="1">
        <v>0</v>
      </c>
      <c r="BC55" s="200">
        <f>SUM(AY55:BB55)</f>
        <v>56</v>
      </c>
      <c r="BD55" s="356">
        <v>26</v>
      </c>
      <c r="BE55" s="1">
        <v>1</v>
      </c>
      <c r="BF55" s="1">
        <v>31</v>
      </c>
      <c r="BG55" s="235">
        <v>1000</v>
      </c>
    </row>
    <row r="56" spans="1:59">
      <c r="A56" s="1">
        <v>1997</v>
      </c>
      <c r="B56" s="1" t="s">
        <v>67</v>
      </c>
      <c r="C56" s="10">
        <v>18.643000000000001</v>
      </c>
      <c r="D56" s="10">
        <v>47.968000000000004</v>
      </c>
      <c r="E56" s="10">
        <v>0</v>
      </c>
      <c r="F56" s="10">
        <v>0</v>
      </c>
      <c r="G56" s="192">
        <f t="shared" si="0"/>
        <v>66.611000000000004</v>
      </c>
      <c r="H56" s="192">
        <v>66.611000000000004</v>
      </c>
      <c r="I56" s="192">
        <v>103.99600000000001</v>
      </c>
      <c r="J56" s="10">
        <v>114.57899999999999</v>
      </c>
      <c r="K56" s="10">
        <v>0</v>
      </c>
      <c r="L56" s="10">
        <v>0</v>
      </c>
      <c r="M56" s="10">
        <v>0</v>
      </c>
      <c r="N56" s="192">
        <f>+BS_InfraMR[[#This Row],[A.03.1 -  Longitud de Vías de Explotación No Electrificadas Troncales y Ramales (vía principal) (km)]]+BS_InfraMR[[#This Row],[A.04.1 -  Longitud de Vías de Explotación Electrificadas Troncales y Ramales (vía principal) (km)]]</f>
        <v>114.57899999999999</v>
      </c>
      <c r="O56" s="192">
        <v>114.57899999999999</v>
      </c>
      <c r="P56" s="1">
        <v>23</v>
      </c>
      <c r="Q56" s="1">
        <v>6</v>
      </c>
      <c r="R56" s="1">
        <v>1</v>
      </c>
      <c r="S56" s="194">
        <f>+SUM(BS_InfraMR[[#This Row],[A.05.1 - Número de Estaciones en Explotación (cantidad)]:[A.07.1 - Número de Apeaderos en Explotación (cantidad)]])</f>
        <v>30</v>
      </c>
      <c r="T56" s="194">
        <v>30</v>
      </c>
      <c r="U56" s="1">
        <v>18</v>
      </c>
      <c r="V56" s="1">
        <v>31</v>
      </c>
      <c r="W56" s="1">
        <v>0</v>
      </c>
      <c r="X56" s="1">
        <v>26</v>
      </c>
      <c r="Y56" s="1">
        <v>0</v>
      </c>
      <c r="Z56" s="196">
        <f t="shared" si="1"/>
        <v>75</v>
      </c>
      <c r="AA56" s="1">
        <v>13</v>
      </c>
      <c r="AB56" s="1">
        <v>13</v>
      </c>
      <c r="AC56" s="1">
        <f>+BS_InfraMR[[#This Row],[Total Pasos Vehiculares a Nivel]]</f>
        <v>75</v>
      </c>
      <c r="AD56" s="196">
        <f t="shared" si="2"/>
        <v>101</v>
      </c>
      <c r="AE56" s="1">
        <v>1</v>
      </c>
      <c r="AF56" s="1">
        <v>8</v>
      </c>
      <c r="AG56" s="1">
        <v>11</v>
      </c>
      <c r="AH56" s="196">
        <f t="shared" si="3"/>
        <v>20</v>
      </c>
      <c r="AI56" s="10">
        <v>16.120999999999999</v>
      </c>
      <c r="AJ56" s="10">
        <v>0</v>
      </c>
      <c r="AK56" s="10">
        <v>50.177</v>
      </c>
      <c r="AL56" s="222">
        <f t="shared" si="4"/>
        <v>66.298000000000002</v>
      </c>
      <c r="AM56" s="1">
        <v>2</v>
      </c>
      <c r="AN56" s="1">
        <v>0</v>
      </c>
      <c r="AO56" s="1">
        <v>13</v>
      </c>
      <c r="AP56" s="200">
        <f t="shared" si="5"/>
        <v>15</v>
      </c>
      <c r="AQ56" s="1">
        <v>0</v>
      </c>
      <c r="AR56" s="1">
        <v>0</v>
      </c>
      <c r="AS56" s="1">
        <v>0</v>
      </c>
      <c r="AT56" s="200">
        <f>+SUM(BS_InfraMR[[#This Row],[B.02.1 - Parque de Coches Eléctricos Motrices]:[B.02.3 - Parque de Coches Eléctricos Motrices Tipo R]])</f>
        <v>0</v>
      </c>
      <c r="AU56" s="1">
        <v>0</v>
      </c>
      <c r="AV56" s="1">
        <v>0</v>
      </c>
      <c r="AW56" s="1">
        <v>0</v>
      </c>
      <c r="AX56" s="200">
        <f>+SUM(BS_InfraMR[[#This Row],[B.03.1 - Parque de Coches Motores Motrices Remolcados]:[B.03.3 - Parque de Coches Motores Motrices Cabina]])</f>
        <v>0</v>
      </c>
      <c r="AY56" s="1">
        <v>43</v>
      </c>
      <c r="AZ56" s="1">
        <v>13</v>
      </c>
      <c r="BA56" s="1">
        <v>0</v>
      </c>
      <c r="BB56" s="1">
        <v>0</v>
      </c>
      <c r="BC56" s="200">
        <f>SUM(AY56:BB56)</f>
        <v>56</v>
      </c>
      <c r="BD56" s="356">
        <v>26</v>
      </c>
      <c r="BE56" s="1">
        <v>1</v>
      </c>
      <c r="BF56" s="1">
        <v>31</v>
      </c>
      <c r="BG56" s="235">
        <v>1000</v>
      </c>
    </row>
    <row r="57" spans="1:59">
      <c r="A57" s="1">
        <v>1997</v>
      </c>
      <c r="B57" s="1" t="s">
        <v>68</v>
      </c>
      <c r="C57" s="10">
        <v>18.643000000000001</v>
      </c>
      <c r="D57" s="10">
        <v>47.968000000000004</v>
      </c>
      <c r="E57" s="10">
        <v>0</v>
      </c>
      <c r="F57" s="10">
        <v>0</v>
      </c>
      <c r="G57" s="192">
        <f t="shared" si="0"/>
        <v>66.611000000000004</v>
      </c>
      <c r="H57" s="192">
        <v>66.611000000000004</v>
      </c>
      <c r="I57" s="192">
        <v>103.99600000000001</v>
      </c>
      <c r="J57" s="10">
        <v>114.57899999999999</v>
      </c>
      <c r="K57" s="10">
        <v>0</v>
      </c>
      <c r="L57" s="10">
        <v>0</v>
      </c>
      <c r="M57" s="10">
        <v>0</v>
      </c>
      <c r="N57" s="192">
        <f>+BS_InfraMR[[#This Row],[A.03.1 -  Longitud de Vías de Explotación No Electrificadas Troncales y Ramales (vía principal) (km)]]+BS_InfraMR[[#This Row],[A.04.1 -  Longitud de Vías de Explotación Electrificadas Troncales y Ramales (vía principal) (km)]]</f>
        <v>114.57899999999999</v>
      </c>
      <c r="O57" s="192">
        <v>114.57899999999999</v>
      </c>
      <c r="P57" s="1">
        <v>23</v>
      </c>
      <c r="Q57" s="1">
        <v>6</v>
      </c>
      <c r="R57" s="1">
        <v>1</v>
      </c>
      <c r="S57" s="194">
        <f>+SUM(BS_InfraMR[[#This Row],[A.05.1 - Número de Estaciones en Explotación (cantidad)]:[A.07.1 - Número de Apeaderos en Explotación (cantidad)]])</f>
        <v>30</v>
      </c>
      <c r="T57" s="194">
        <v>30</v>
      </c>
      <c r="U57" s="1">
        <v>18</v>
      </c>
      <c r="V57" s="1">
        <v>31</v>
      </c>
      <c r="W57" s="1">
        <v>0</v>
      </c>
      <c r="X57" s="1">
        <v>26</v>
      </c>
      <c r="Y57" s="1">
        <v>0</v>
      </c>
      <c r="Z57" s="196">
        <f t="shared" si="1"/>
        <v>75</v>
      </c>
      <c r="AA57" s="1">
        <v>13</v>
      </c>
      <c r="AB57" s="1">
        <v>13</v>
      </c>
      <c r="AC57" s="1">
        <f>+BS_InfraMR[[#This Row],[Total Pasos Vehiculares a Nivel]]</f>
        <v>75</v>
      </c>
      <c r="AD57" s="196">
        <f t="shared" si="2"/>
        <v>101</v>
      </c>
      <c r="AE57" s="1">
        <v>1</v>
      </c>
      <c r="AF57" s="1">
        <v>8</v>
      </c>
      <c r="AG57" s="1">
        <v>11</v>
      </c>
      <c r="AH57" s="196">
        <f t="shared" si="3"/>
        <v>20</v>
      </c>
      <c r="AI57" s="10">
        <v>16.120999999999999</v>
      </c>
      <c r="AJ57" s="10">
        <v>0</v>
      </c>
      <c r="AK57" s="10">
        <v>50.177</v>
      </c>
      <c r="AL57" s="222">
        <f t="shared" si="4"/>
        <v>66.298000000000002</v>
      </c>
      <c r="AM57" s="1">
        <v>2</v>
      </c>
      <c r="AN57" s="1">
        <v>0</v>
      </c>
      <c r="AO57" s="1">
        <v>13</v>
      </c>
      <c r="AP57" s="200">
        <f t="shared" si="5"/>
        <v>15</v>
      </c>
      <c r="AQ57" s="1">
        <v>0</v>
      </c>
      <c r="AR57" s="1">
        <v>0</v>
      </c>
      <c r="AS57" s="1">
        <v>0</v>
      </c>
      <c r="AT57" s="200">
        <f>+SUM(BS_InfraMR[[#This Row],[B.02.1 - Parque de Coches Eléctricos Motrices]:[B.02.3 - Parque de Coches Eléctricos Motrices Tipo R]])</f>
        <v>0</v>
      </c>
      <c r="AU57" s="1">
        <v>0</v>
      </c>
      <c r="AV57" s="1">
        <v>0</v>
      </c>
      <c r="AW57" s="1">
        <v>0</v>
      </c>
      <c r="AX57" s="200">
        <f>+SUM(BS_InfraMR[[#This Row],[B.03.1 - Parque de Coches Motores Motrices Remolcados]:[B.03.3 - Parque de Coches Motores Motrices Cabina]])</f>
        <v>0</v>
      </c>
      <c r="AY57" s="1">
        <v>43</v>
      </c>
      <c r="AZ57" s="1">
        <v>13</v>
      </c>
      <c r="BA57" s="1">
        <v>0</v>
      </c>
      <c r="BB57" s="1">
        <v>0</v>
      </c>
      <c r="BC57" s="200">
        <f>SUM(AY57:BB57)</f>
        <v>56</v>
      </c>
      <c r="BD57" s="356">
        <v>26</v>
      </c>
      <c r="BE57" s="1">
        <v>1</v>
      </c>
      <c r="BF57" s="1">
        <v>31</v>
      </c>
      <c r="BG57" s="235">
        <v>1000</v>
      </c>
    </row>
    <row r="58" spans="1:59">
      <c r="A58" s="1">
        <v>1997</v>
      </c>
      <c r="B58" s="1" t="s">
        <v>69</v>
      </c>
      <c r="C58" s="10">
        <v>18.643000000000001</v>
      </c>
      <c r="D58" s="10">
        <v>47.968000000000004</v>
      </c>
      <c r="E58" s="10">
        <v>0</v>
      </c>
      <c r="F58" s="10">
        <v>0</v>
      </c>
      <c r="G58" s="192">
        <f t="shared" si="0"/>
        <v>66.611000000000004</v>
      </c>
      <c r="H58" s="192">
        <v>66.611000000000004</v>
      </c>
      <c r="I58" s="192">
        <v>103.99600000000001</v>
      </c>
      <c r="J58" s="10">
        <v>114.57899999999999</v>
      </c>
      <c r="K58" s="10">
        <v>0</v>
      </c>
      <c r="L58" s="10">
        <v>0</v>
      </c>
      <c r="M58" s="10">
        <v>0</v>
      </c>
      <c r="N58" s="192">
        <f>+BS_InfraMR[[#This Row],[A.03.1 -  Longitud de Vías de Explotación No Electrificadas Troncales y Ramales (vía principal) (km)]]+BS_InfraMR[[#This Row],[A.04.1 -  Longitud de Vías de Explotación Electrificadas Troncales y Ramales (vía principal) (km)]]</f>
        <v>114.57899999999999</v>
      </c>
      <c r="O58" s="192">
        <v>114.57899999999999</v>
      </c>
      <c r="P58" s="1">
        <v>23</v>
      </c>
      <c r="Q58" s="1">
        <v>6</v>
      </c>
      <c r="R58" s="1">
        <v>1</v>
      </c>
      <c r="S58" s="194">
        <f>+SUM(BS_InfraMR[[#This Row],[A.05.1 - Número de Estaciones en Explotación (cantidad)]:[A.07.1 - Número de Apeaderos en Explotación (cantidad)]])</f>
        <v>30</v>
      </c>
      <c r="T58" s="194">
        <v>30</v>
      </c>
      <c r="U58" s="1">
        <v>18</v>
      </c>
      <c r="V58" s="1">
        <v>31</v>
      </c>
      <c r="W58" s="1">
        <v>0</v>
      </c>
      <c r="X58" s="1">
        <v>26</v>
      </c>
      <c r="Y58" s="1">
        <v>0</v>
      </c>
      <c r="Z58" s="196">
        <f t="shared" si="1"/>
        <v>75</v>
      </c>
      <c r="AA58" s="1">
        <v>13</v>
      </c>
      <c r="AB58" s="1">
        <v>13</v>
      </c>
      <c r="AC58" s="1">
        <f>+BS_InfraMR[[#This Row],[Total Pasos Vehiculares a Nivel]]</f>
        <v>75</v>
      </c>
      <c r="AD58" s="196">
        <f t="shared" si="2"/>
        <v>101</v>
      </c>
      <c r="AE58" s="1">
        <v>1</v>
      </c>
      <c r="AF58" s="1">
        <v>8</v>
      </c>
      <c r="AG58" s="1">
        <v>11</v>
      </c>
      <c r="AH58" s="196">
        <f t="shared" si="3"/>
        <v>20</v>
      </c>
      <c r="AI58" s="10">
        <v>16.120999999999999</v>
      </c>
      <c r="AJ58" s="10">
        <v>0</v>
      </c>
      <c r="AK58" s="10">
        <v>50.177</v>
      </c>
      <c r="AL58" s="222">
        <f t="shared" si="4"/>
        <v>66.298000000000002</v>
      </c>
      <c r="AM58" s="1">
        <v>2</v>
      </c>
      <c r="AN58" s="1">
        <v>0</v>
      </c>
      <c r="AO58" s="1">
        <v>13</v>
      </c>
      <c r="AP58" s="200">
        <f t="shared" si="5"/>
        <v>15</v>
      </c>
      <c r="AQ58" s="1">
        <v>0</v>
      </c>
      <c r="AR58" s="1">
        <v>0</v>
      </c>
      <c r="AS58" s="1">
        <v>0</v>
      </c>
      <c r="AT58" s="200">
        <f>+SUM(BS_InfraMR[[#This Row],[B.02.1 - Parque de Coches Eléctricos Motrices]:[B.02.3 - Parque de Coches Eléctricos Motrices Tipo R]])</f>
        <v>0</v>
      </c>
      <c r="AU58" s="1">
        <v>0</v>
      </c>
      <c r="AV58" s="1">
        <v>0</v>
      </c>
      <c r="AW58" s="1">
        <v>0</v>
      </c>
      <c r="AX58" s="200">
        <f>+SUM(BS_InfraMR[[#This Row],[B.03.1 - Parque de Coches Motores Motrices Remolcados]:[B.03.3 - Parque de Coches Motores Motrices Cabina]])</f>
        <v>0</v>
      </c>
      <c r="AY58" s="1">
        <v>43</v>
      </c>
      <c r="AZ58" s="1">
        <v>13</v>
      </c>
      <c r="BA58" s="1">
        <v>0</v>
      </c>
      <c r="BB58" s="1">
        <v>0</v>
      </c>
      <c r="BC58" s="200">
        <f>SUM(AY58:BB58)</f>
        <v>56</v>
      </c>
      <c r="BD58" s="356">
        <v>26</v>
      </c>
      <c r="BE58" s="1">
        <v>1</v>
      </c>
      <c r="BF58" s="1">
        <v>31</v>
      </c>
      <c r="BG58" s="235">
        <v>1000</v>
      </c>
    </row>
    <row r="59" spans="1:59">
      <c r="A59" s="1">
        <v>1997</v>
      </c>
      <c r="B59" s="1" t="s">
        <v>70</v>
      </c>
      <c r="C59" s="10">
        <v>18.643000000000001</v>
      </c>
      <c r="D59" s="10">
        <v>47.968000000000004</v>
      </c>
      <c r="E59" s="10">
        <v>0</v>
      </c>
      <c r="F59" s="10">
        <v>0</v>
      </c>
      <c r="G59" s="192">
        <f t="shared" si="0"/>
        <v>66.611000000000004</v>
      </c>
      <c r="H59" s="192">
        <v>66.611000000000004</v>
      </c>
      <c r="I59" s="192">
        <v>103.99600000000001</v>
      </c>
      <c r="J59" s="10">
        <v>114.57899999999999</v>
      </c>
      <c r="K59" s="10">
        <v>0</v>
      </c>
      <c r="L59" s="10">
        <v>0</v>
      </c>
      <c r="M59" s="10">
        <v>0</v>
      </c>
      <c r="N59" s="192">
        <f>+BS_InfraMR[[#This Row],[A.03.1 -  Longitud de Vías de Explotación No Electrificadas Troncales y Ramales (vía principal) (km)]]+BS_InfraMR[[#This Row],[A.04.1 -  Longitud de Vías de Explotación Electrificadas Troncales y Ramales (vía principal) (km)]]</f>
        <v>114.57899999999999</v>
      </c>
      <c r="O59" s="192">
        <v>114.57899999999999</v>
      </c>
      <c r="P59" s="1">
        <v>23</v>
      </c>
      <c r="Q59" s="1">
        <v>6</v>
      </c>
      <c r="R59" s="1">
        <v>1</v>
      </c>
      <c r="S59" s="194">
        <f>+SUM(BS_InfraMR[[#This Row],[A.05.1 - Número de Estaciones en Explotación (cantidad)]:[A.07.1 - Número de Apeaderos en Explotación (cantidad)]])</f>
        <v>30</v>
      </c>
      <c r="T59" s="194">
        <v>30</v>
      </c>
      <c r="U59" s="1">
        <v>18</v>
      </c>
      <c r="V59" s="1">
        <v>31</v>
      </c>
      <c r="W59" s="1">
        <v>0</v>
      </c>
      <c r="X59" s="1">
        <v>26</v>
      </c>
      <c r="Y59" s="1">
        <v>0</v>
      </c>
      <c r="Z59" s="196">
        <f t="shared" si="1"/>
        <v>75</v>
      </c>
      <c r="AA59" s="1">
        <v>13</v>
      </c>
      <c r="AB59" s="1">
        <v>13</v>
      </c>
      <c r="AC59" s="1">
        <f>+BS_InfraMR[[#This Row],[Total Pasos Vehiculares a Nivel]]</f>
        <v>75</v>
      </c>
      <c r="AD59" s="196">
        <f t="shared" si="2"/>
        <v>101</v>
      </c>
      <c r="AE59" s="1">
        <v>1</v>
      </c>
      <c r="AF59" s="1">
        <v>8</v>
      </c>
      <c r="AG59" s="1">
        <v>11</v>
      </c>
      <c r="AH59" s="196">
        <f t="shared" si="3"/>
        <v>20</v>
      </c>
      <c r="AI59" s="10">
        <v>16.120999999999999</v>
      </c>
      <c r="AJ59" s="10">
        <v>0</v>
      </c>
      <c r="AK59" s="10">
        <v>50.177</v>
      </c>
      <c r="AL59" s="222">
        <f t="shared" si="4"/>
        <v>66.298000000000002</v>
      </c>
      <c r="AM59" s="1">
        <v>2</v>
      </c>
      <c r="AN59" s="1">
        <v>0</v>
      </c>
      <c r="AO59" s="1">
        <v>13</v>
      </c>
      <c r="AP59" s="200">
        <f t="shared" si="5"/>
        <v>15</v>
      </c>
      <c r="AQ59" s="1">
        <v>0</v>
      </c>
      <c r="AR59" s="1">
        <v>0</v>
      </c>
      <c r="AS59" s="1">
        <v>0</v>
      </c>
      <c r="AT59" s="200">
        <f>+SUM(BS_InfraMR[[#This Row],[B.02.1 - Parque de Coches Eléctricos Motrices]:[B.02.3 - Parque de Coches Eléctricos Motrices Tipo R]])</f>
        <v>0</v>
      </c>
      <c r="AU59" s="1">
        <v>0</v>
      </c>
      <c r="AV59" s="1">
        <v>0</v>
      </c>
      <c r="AW59" s="1">
        <v>0</v>
      </c>
      <c r="AX59" s="200">
        <f>+SUM(BS_InfraMR[[#This Row],[B.03.1 - Parque de Coches Motores Motrices Remolcados]:[B.03.3 - Parque de Coches Motores Motrices Cabina]])</f>
        <v>0</v>
      </c>
      <c r="AY59" s="1">
        <v>43</v>
      </c>
      <c r="AZ59" s="1">
        <v>13</v>
      </c>
      <c r="BA59" s="1">
        <v>0</v>
      </c>
      <c r="BB59" s="1">
        <v>0</v>
      </c>
      <c r="BC59" s="200">
        <f>SUM(AY59:BB59)</f>
        <v>56</v>
      </c>
      <c r="BD59" s="356">
        <v>26</v>
      </c>
      <c r="BE59" s="1">
        <v>1</v>
      </c>
      <c r="BF59" s="1">
        <v>31</v>
      </c>
      <c r="BG59" s="235">
        <v>1000</v>
      </c>
    </row>
    <row r="60" spans="1:59">
      <c r="A60" s="1">
        <v>1997</v>
      </c>
      <c r="B60" s="1" t="s">
        <v>71</v>
      </c>
      <c r="C60" s="10">
        <v>18.643000000000001</v>
      </c>
      <c r="D60" s="10">
        <v>47.968000000000004</v>
      </c>
      <c r="E60" s="10">
        <v>0</v>
      </c>
      <c r="F60" s="10">
        <v>0</v>
      </c>
      <c r="G60" s="192">
        <f t="shared" si="0"/>
        <v>66.611000000000004</v>
      </c>
      <c r="H60" s="192">
        <v>66.611000000000004</v>
      </c>
      <c r="I60" s="192">
        <v>103.99600000000001</v>
      </c>
      <c r="J60" s="10">
        <v>114.57899999999999</v>
      </c>
      <c r="K60" s="10">
        <v>0</v>
      </c>
      <c r="L60" s="10">
        <v>0</v>
      </c>
      <c r="M60" s="10">
        <v>0</v>
      </c>
      <c r="N60" s="192">
        <f>+BS_InfraMR[[#This Row],[A.03.1 -  Longitud de Vías de Explotación No Electrificadas Troncales y Ramales (vía principal) (km)]]+BS_InfraMR[[#This Row],[A.04.1 -  Longitud de Vías de Explotación Electrificadas Troncales y Ramales (vía principal) (km)]]</f>
        <v>114.57899999999999</v>
      </c>
      <c r="O60" s="192">
        <v>114.57899999999999</v>
      </c>
      <c r="P60" s="1">
        <v>23</v>
      </c>
      <c r="Q60" s="1">
        <v>6</v>
      </c>
      <c r="R60" s="1">
        <v>1</v>
      </c>
      <c r="S60" s="194">
        <f>+SUM(BS_InfraMR[[#This Row],[A.05.1 - Número de Estaciones en Explotación (cantidad)]:[A.07.1 - Número de Apeaderos en Explotación (cantidad)]])</f>
        <v>30</v>
      </c>
      <c r="T60" s="194">
        <v>30</v>
      </c>
      <c r="U60" s="1">
        <v>18</v>
      </c>
      <c r="V60" s="1">
        <v>31</v>
      </c>
      <c r="W60" s="1">
        <v>0</v>
      </c>
      <c r="X60" s="1">
        <v>26</v>
      </c>
      <c r="Y60" s="1">
        <v>0</v>
      </c>
      <c r="Z60" s="196">
        <f t="shared" si="1"/>
        <v>75</v>
      </c>
      <c r="AA60" s="1">
        <v>13</v>
      </c>
      <c r="AB60" s="1">
        <v>13</v>
      </c>
      <c r="AC60" s="1">
        <f>+BS_InfraMR[[#This Row],[Total Pasos Vehiculares a Nivel]]</f>
        <v>75</v>
      </c>
      <c r="AD60" s="196">
        <f t="shared" si="2"/>
        <v>101</v>
      </c>
      <c r="AE60" s="1">
        <v>1</v>
      </c>
      <c r="AF60" s="1">
        <v>8</v>
      </c>
      <c r="AG60" s="1">
        <v>11</v>
      </c>
      <c r="AH60" s="196">
        <f t="shared" si="3"/>
        <v>20</v>
      </c>
      <c r="AI60" s="10">
        <v>16.120999999999999</v>
      </c>
      <c r="AJ60" s="10">
        <v>0</v>
      </c>
      <c r="AK60" s="10">
        <v>50.177</v>
      </c>
      <c r="AL60" s="222">
        <f t="shared" si="4"/>
        <v>66.298000000000002</v>
      </c>
      <c r="AM60" s="1">
        <v>2</v>
      </c>
      <c r="AN60" s="1">
        <v>0</v>
      </c>
      <c r="AO60" s="1">
        <v>13</v>
      </c>
      <c r="AP60" s="200">
        <f t="shared" si="5"/>
        <v>15</v>
      </c>
      <c r="AQ60" s="1">
        <v>0</v>
      </c>
      <c r="AR60" s="1">
        <v>0</v>
      </c>
      <c r="AS60" s="1">
        <v>0</v>
      </c>
      <c r="AT60" s="200">
        <f>+SUM(BS_InfraMR[[#This Row],[B.02.1 - Parque de Coches Eléctricos Motrices]:[B.02.3 - Parque de Coches Eléctricos Motrices Tipo R]])</f>
        <v>0</v>
      </c>
      <c r="AU60" s="1">
        <v>0</v>
      </c>
      <c r="AV60" s="1">
        <v>0</v>
      </c>
      <c r="AW60" s="1">
        <v>0</v>
      </c>
      <c r="AX60" s="200">
        <f>+SUM(BS_InfraMR[[#This Row],[B.03.1 - Parque de Coches Motores Motrices Remolcados]:[B.03.3 - Parque de Coches Motores Motrices Cabina]])</f>
        <v>0</v>
      </c>
      <c r="AY60" s="1">
        <v>43</v>
      </c>
      <c r="AZ60" s="1">
        <v>13</v>
      </c>
      <c r="BA60" s="1">
        <v>0</v>
      </c>
      <c r="BB60" s="1">
        <v>0</v>
      </c>
      <c r="BC60" s="200">
        <f>SUM(AY60:BB60)</f>
        <v>56</v>
      </c>
      <c r="BD60" s="356">
        <v>26</v>
      </c>
      <c r="BE60" s="1">
        <v>1</v>
      </c>
      <c r="BF60" s="1">
        <v>31</v>
      </c>
      <c r="BG60" s="235">
        <v>1000</v>
      </c>
    </row>
    <row r="61" spans="1:59">
      <c r="A61" s="1">
        <v>1997</v>
      </c>
      <c r="B61" s="1" t="s">
        <v>72</v>
      </c>
      <c r="C61" s="10">
        <v>18.643000000000001</v>
      </c>
      <c r="D61" s="10">
        <v>47.968000000000004</v>
      </c>
      <c r="E61" s="10">
        <v>0</v>
      </c>
      <c r="F61" s="10">
        <v>0</v>
      </c>
      <c r="G61" s="192">
        <f t="shared" si="0"/>
        <v>66.611000000000004</v>
      </c>
      <c r="H61" s="192">
        <v>66.611000000000004</v>
      </c>
      <c r="I61" s="192">
        <v>103.99600000000001</v>
      </c>
      <c r="J61" s="10">
        <v>114.57899999999999</v>
      </c>
      <c r="K61" s="10">
        <v>0</v>
      </c>
      <c r="L61" s="10">
        <v>0</v>
      </c>
      <c r="M61" s="10">
        <v>0</v>
      </c>
      <c r="N61" s="192">
        <f>+BS_InfraMR[[#This Row],[A.03.1 -  Longitud de Vías de Explotación No Electrificadas Troncales y Ramales (vía principal) (km)]]+BS_InfraMR[[#This Row],[A.04.1 -  Longitud de Vías de Explotación Electrificadas Troncales y Ramales (vía principal) (km)]]</f>
        <v>114.57899999999999</v>
      </c>
      <c r="O61" s="192">
        <v>114.57899999999999</v>
      </c>
      <c r="P61" s="1">
        <v>23</v>
      </c>
      <c r="Q61" s="1">
        <v>6</v>
      </c>
      <c r="R61" s="1">
        <v>1</v>
      </c>
      <c r="S61" s="194">
        <f>+SUM(BS_InfraMR[[#This Row],[A.05.1 - Número de Estaciones en Explotación (cantidad)]:[A.07.1 - Número de Apeaderos en Explotación (cantidad)]])</f>
        <v>30</v>
      </c>
      <c r="T61" s="194">
        <v>30</v>
      </c>
      <c r="U61" s="1">
        <v>18</v>
      </c>
      <c r="V61" s="1">
        <v>31</v>
      </c>
      <c r="W61" s="1">
        <v>0</v>
      </c>
      <c r="X61" s="1">
        <v>26</v>
      </c>
      <c r="Y61" s="1">
        <v>0</v>
      </c>
      <c r="Z61" s="196">
        <f t="shared" si="1"/>
        <v>75</v>
      </c>
      <c r="AA61" s="1">
        <v>13</v>
      </c>
      <c r="AB61" s="1">
        <v>13</v>
      </c>
      <c r="AC61" s="1">
        <f>+BS_InfraMR[[#This Row],[Total Pasos Vehiculares a Nivel]]</f>
        <v>75</v>
      </c>
      <c r="AD61" s="196">
        <f t="shared" si="2"/>
        <v>101</v>
      </c>
      <c r="AE61" s="1">
        <v>1</v>
      </c>
      <c r="AF61" s="1">
        <v>8</v>
      </c>
      <c r="AG61" s="1">
        <v>11</v>
      </c>
      <c r="AH61" s="196">
        <f t="shared" si="3"/>
        <v>20</v>
      </c>
      <c r="AI61" s="10">
        <v>16.120999999999999</v>
      </c>
      <c r="AJ61" s="10">
        <v>0</v>
      </c>
      <c r="AK61" s="10">
        <v>50.177</v>
      </c>
      <c r="AL61" s="222">
        <f t="shared" si="4"/>
        <v>66.298000000000002</v>
      </c>
      <c r="AM61" s="1">
        <v>2</v>
      </c>
      <c r="AN61" s="1">
        <v>0</v>
      </c>
      <c r="AO61" s="1">
        <v>13</v>
      </c>
      <c r="AP61" s="200">
        <f t="shared" si="5"/>
        <v>15</v>
      </c>
      <c r="AQ61" s="1">
        <v>0</v>
      </c>
      <c r="AR61" s="1">
        <v>0</v>
      </c>
      <c r="AS61" s="1">
        <v>0</v>
      </c>
      <c r="AT61" s="200">
        <f>+SUM(BS_InfraMR[[#This Row],[B.02.1 - Parque de Coches Eléctricos Motrices]:[B.02.3 - Parque de Coches Eléctricos Motrices Tipo R]])</f>
        <v>0</v>
      </c>
      <c r="AU61" s="1">
        <v>0</v>
      </c>
      <c r="AV61" s="1">
        <v>0</v>
      </c>
      <c r="AW61" s="1">
        <v>0</v>
      </c>
      <c r="AX61" s="200">
        <f>+SUM(BS_InfraMR[[#This Row],[B.03.1 - Parque de Coches Motores Motrices Remolcados]:[B.03.3 - Parque de Coches Motores Motrices Cabina]])</f>
        <v>0</v>
      </c>
      <c r="AY61" s="1">
        <v>43</v>
      </c>
      <c r="AZ61" s="1">
        <v>13</v>
      </c>
      <c r="BA61" s="1">
        <v>0</v>
      </c>
      <c r="BB61" s="1">
        <v>0</v>
      </c>
      <c r="BC61" s="200">
        <f>SUM(AY61:BB61)</f>
        <v>56</v>
      </c>
      <c r="BD61" s="356">
        <v>26</v>
      </c>
      <c r="BE61" s="1">
        <v>1</v>
      </c>
      <c r="BF61" s="1">
        <v>31</v>
      </c>
      <c r="BG61" s="235">
        <v>1000</v>
      </c>
    </row>
    <row r="62" spans="1:59">
      <c r="A62" s="1">
        <v>1998</v>
      </c>
      <c r="B62" s="1" t="s">
        <v>61</v>
      </c>
      <c r="C62" s="10">
        <v>18.643000000000001</v>
      </c>
      <c r="D62" s="10">
        <v>47.968000000000004</v>
      </c>
      <c r="E62" s="10">
        <v>0</v>
      </c>
      <c r="F62" s="10">
        <v>0</v>
      </c>
      <c r="G62" s="192">
        <f t="shared" si="0"/>
        <v>66.611000000000004</v>
      </c>
      <c r="H62" s="192">
        <v>66.611000000000004</v>
      </c>
      <c r="I62" s="192">
        <v>103.99600000000001</v>
      </c>
      <c r="J62" s="10">
        <v>114.57899999999999</v>
      </c>
      <c r="K62" s="10">
        <v>0</v>
      </c>
      <c r="L62" s="10">
        <v>0</v>
      </c>
      <c r="M62" s="10">
        <v>0</v>
      </c>
      <c r="N62" s="192">
        <f>+BS_InfraMR[[#This Row],[A.03.1 -  Longitud de Vías de Explotación No Electrificadas Troncales y Ramales (vía principal) (km)]]+BS_InfraMR[[#This Row],[A.04.1 -  Longitud de Vías de Explotación Electrificadas Troncales y Ramales (vía principal) (km)]]</f>
        <v>114.57899999999999</v>
      </c>
      <c r="O62" s="192">
        <v>114.57899999999999</v>
      </c>
      <c r="P62" s="1">
        <v>23</v>
      </c>
      <c r="Q62" s="1">
        <v>6</v>
      </c>
      <c r="R62" s="1">
        <v>1</v>
      </c>
      <c r="S62" s="194">
        <f>+SUM(BS_InfraMR[[#This Row],[A.05.1 - Número de Estaciones en Explotación (cantidad)]:[A.07.1 - Número de Apeaderos en Explotación (cantidad)]])</f>
        <v>30</v>
      </c>
      <c r="T62" s="194">
        <v>30</v>
      </c>
      <c r="U62" s="1">
        <v>18</v>
      </c>
      <c r="V62" s="1">
        <v>31</v>
      </c>
      <c r="W62" s="1">
        <v>0</v>
      </c>
      <c r="X62" s="1">
        <v>26</v>
      </c>
      <c r="Y62" s="1">
        <v>0</v>
      </c>
      <c r="Z62" s="196">
        <f t="shared" si="1"/>
        <v>75</v>
      </c>
      <c r="AA62" s="1">
        <v>13</v>
      </c>
      <c r="AB62" s="1">
        <v>13</v>
      </c>
      <c r="AC62" s="1">
        <f>+BS_InfraMR[[#This Row],[Total Pasos Vehiculares a Nivel]]</f>
        <v>75</v>
      </c>
      <c r="AD62" s="196">
        <f t="shared" si="2"/>
        <v>101</v>
      </c>
      <c r="AE62" s="1">
        <v>1</v>
      </c>
      <c r="AF62" s="1">
        <v>8</v>
      </c>
      <c r="AG62" s="1">
        <v>11</v>
      </c>
      <c r="AH62" s="196">
        <f t="shared" si="3"/>
        <v>20</v>
      </c>
      <c r="AI62" s="10">
        <v>16.120999999999999</v>
      </c>
      <c r="AJ62" s="10">
        <v>0</v>
      </c>
      <c r="AK62" s="10">
        <v>50.177</v>
      </c>
      <c r="AL62" s="222">
        <f t="shared" si="4"/>
        <v>66.298000000000002</v>
      </c>
      <c r="AM62" s="1">
        <v>2</v>
      </c>
      <c r="AN62" s="1">
        <v>0</v>
      </c>
      <c r="AO62" s="1">
        <v>13</v>
      </c>
      <c r="AP62" s="200">
        <f t="shared" si="5"/>
        <v>15</v>
      </c>
      <c r="AQ62" s="1">
        <v>0</v>
      </c>
      <c r="AR62" s="1">
        <v>0</v>
      </c>
      <c r="AS62" s="1">
        <v>0</v>
      </c>
      <c r="AT62" s="200">
        <f>+SUM(BS_InfraMR[[#This Row],[B.02.1 - Parque de Coches Eléctricos Motrices]:[B.02.3 - Parque de Coches Eléctricos Motrices Tipo R]])</f>
        <v>0</v>
      </c>
      <c r="AU62" s="1">
        <v>0</v>
      </c>
      <c r="AV62" s="1">
        <v>0</v>
      </c>
      <c r="AW62" s="1">
        <v>0</v>
      </c>
      <c r="AX62" s="200">
        <f>+SUM(BS_InfraMR[[#This Row],[B.03.1 - Parque de Coches Motores Motrices Remolcados]:[B.03.3 - Parque de Coches Motores Motrices Cabina]])</f>
        <v>0</v>
      </c>
      <c r="AY62" s="1">
        <v>43</v>
      </c>
      <c r="AZ62" s="1">
        <v>13</v>
      </c>
      <c r="BA62" s="1">
        <v>0</v>
      </c>
      <c r="BB62" s="1">
        <v>0</v>
      </c>
      <c r="BC62" s="200">
        <f>SUM(AY62:BB62)</f>
        <v>56</v>
      </c>
      <c r="BD62" s="356">
        <v>26</v>
      </c>
      <c r="BE62" s="1">
        <v>1</v>
      </c>
      <c r="BF62" s="1">
        <v>31</v>
      </c>
      <c r="BG62" s="235">
        <v>1000</v>
      </c>
    </row>
    <row r="63" spans="1:59">
      <c r="A63" s="1">
        <v>1998</v>
      </c>
      <c r="B63" s="1" t="s">
        <v>62</v>
      </c>
      <c r="C63" s="10">
        <v>18.643000000000001</v>
      </c>
      <c r="D63" s="10">
        <v>47.968000000000004</v>
      </c>
      <c r="E63" s="10">
        <v>0</v>
      </c>
      <c r="F63" s="10">
        <v>0</v>
      </c>
      <c r="G63" s="192">
        <f t="shared" si="0"/>
        <v>66.611000000000004</v>
      </c>
      <c r="H63" s="192">
        <v>66.611000000000004</v>
      </c>
      <c r="I63" s="192">
        <v>103.99600000000001</v>
      </c>
      <c r="J63" s="10">
        <v>114.57899999999999</v>
      </c>
      <c r="K63" s="10">
        <v>0</v>
      </c>
      <c r="L63" s="10">
        <v>0</v>
      </c>
      <c r="M63" s="10">
        <v>0</v>
      </c>
      <c r="N63" s="192">
        <f>+BS_InfraMR[[#This Row],[A.03.1 -  Longitud de Vías de Explotación No Electrificadas Troncales y Ramales (vía principal) (km)]]+BS_InfraMR[[#This Row],[A.04.1 -  Longitud de Vías de Explotación Electrificadas Troncales y Ramales (vía principal) (km)]]</f>
        <v>114.57899999999999</v>
      </c>
      <c r="O63" s="192">
        <v>114.57899999999999</v>
      </c>
      <c r="P63" s="1">
        <v>23</v>
      </c>
      <c r="Q63" s="1">
        <v>6</v>
      </c>
      <c r="R63" s="1">
        <v>1</v>
      </c>
      <c r="S63" s="194">
        <f>+SUM(BS_InfraMR[[#This Row],[A.05.1 - Número de Estaciones en Explotación (cantidad)]:[A.07.1 - Número de Apeaderos en Explotación (cantidad)]])</f>
        <v>30</v>
      </c>
      <c r="T63" s="194">
        <v>30</v>
      </c>
      <c r="U63" s="1">
        <v>18</v>
      </c>
      <c r="V63" s="1">
        <v>31</v>
      </c>
      <c r="W63" s="1">
        <v>0</v>
      </c>
      <c r="X63" s="1">
        <v>26</v>
      </c>
      <c r="Y63" s="1">
        <v>0</v>
      </c>
      <c r="Z63" s="196">
        <f t="shared" si="1"/>
        <v>75</v>
      </c>
      <c r="AA63" s="1">
        <v>13</v>
      </c>
      <c r="AB63" s="1">
        <v>13</v>
      </c>
      <c r="AC63" s="1">
        <f>+BS_InfraMR[[#This Row],[Total Pasos Vehiculares a Nivel]]</f>
        <v>75</v>
      </c>
      <c r="AD63" s="196">
        <f t="shared" si="2"/>
        <v>101</v>
      </c>
      <c r="AE63" s="1">
        <v>1</v>
      </c>
      <c r="AF63" s="1">
        <v>8</v>
      </c>
      <c r="AG63" s="1">
        <v>11</v>
      </c>
      <c r="AH63" s="196">
        <f t="shared" si="3"/>
        <v>20</v>
      </c>
      <c r="AI63" s="10">
        <v>16.120999999999999</v>
      </c>
      <c r="AJ63" s="10">
        <v>0</v>
      </c>
      <c r="AK63" s="10">
        <v>50.177</v>
      </c>
      <c r="AL63" s="222">
        <f t="shared" si="4"/>
        <v>66.298000000000002</v>
      </c>
      <c r="AM63" s="1">
        <v>2</v>
      </c>
      <c r="AN63" s="1">
        <v>0</v>
      </c>
      <c r="AO63" s="1">
        <v>13</v>
      </c>
      <c r="AP63" s="200">
        <f t="shared" si="5"/>
        <v>15</v>
      </c>
      <c r="AQ63" s="1">
        <v>0</v>
      </c>
      <c r="AR63" s="1">
        <v>0</v>
      </c>
      <c r="AS63" s="1">
        <v>0</v>
      </c>
      <c r="AT63" s="200">
        <f>+SUM(BS_InfraMR[[#This Row],[B.02.1 - Parque de Coches Eléctricos Motrices]:[B.02.3 - Parque de Coches Eléctricos Motrices Tipo R]])</f>
        <v>0</v>
      </c>
      <c r="AU63" s="1">
        <v>0</v>
      </c>
      <c r="AV63" s="1">
        <v>0</v>
      </c>
      <c r="AW63" s="1">
        <v>0</v>
      </c>
      <c r="AX63" s="200">
        <f>+SUM(BS_InfraMR[[#This Row],[B.03.1 - Parque de Coches Motores Motrices Remolcados]:[B.03.3 - Parque de Coches Motores Motrices Cabina]])</f>
        <v>0</v>
      </c>
      <c r="AY63" s="1">
        <v>43</v>
      </c>
      <c r="AZ63" s="1">
        <v>13</v>
      </c>
      <c r="BA63" s="1">
        <v>0</v>
      </c>
      <c r="BB63" s="1">
        <v>0</v>
      </c>
      <c r="BC63" s="200">
        <f>SUM(AY63:BB63)</f>
        <v>56</v>
      </c>
      <c r="BD63" s="356">
        <v>26</v>
      </c>
      <c r="BE63" s="1">
        <v>1</v>
      </c>
      <c r="BF63" s="1">
        <v>31</v>
      </c>
      <c r="BG63" s="235">
        <v>1000</v>
      </c>
    </row>
    <row r="64" spans="1:59">
      <c r="A64" s="1">
        <v>1998</v>
      </c>
      <c r="B64" s="1" t="s">
        <v>63</v>
      </c>
      <c r="C64" s="10">
        <v>18.643000000000001</v>
      </c>
      <c r="D64" s="10">
        <v>47.968000000000004</v>
      </c>
      <c r="E64" s="10">
        <v>0</v>
      </c>
      <c r="F64" s="10">
        <v>0</v>
      </c>
      <c r="G64" s="192">
        <f t="shared" si="0"/>
        <v>66.611000000000004</v>
      </c>
      <c r="H64" s="192">
        <v>66.611000000000004</v>
      </c>
      <c r="I64" s="192">
        <v>103.99600000000001</v>
      </c>
      <c r="J64" s="10">
        <v>114.57899999999999</v>
      </c>
      <c r="K64" s="10">
        <v>0</v>
      </c>
      <c r="L64" s="10">
        <v>0</v>
      </c>
      <c r="M64" s="10">
        <v>0</v>
      </c>
      <c r="N64" s="192">
        <f>+BS_InfraMR[[#This Row],[A.03.1 -  Longitud de Vías de Explotación No Electrificadas Troncales y Ramales (vía principal) (km)]]+BS_InfraMR[[#This Row],[A.04.1 -  Longitud de Vías de Explotación Electrificadas Troncales y Ramales (vía principal) (km)]]</f>
        <v>114.57899999999999</v>
      </c>
      <c r="O64" s="192">
        <v>114.57899999999999</v>
      </c>
      <c r="P64" s="1">
        <v>23</v>
      </c>
      <c r="Q64" s="1">
        <v>6</v>
      </c>
      <c r="R64" s="1">
        <v>1</v>
      </c>
      <c r="S64" s="194">
        <f>+SUM(BS_InfraMR[[#This Row],[A.05.1 - Número de Estaciones en Explotación (cantidad)]:[A.07.1 - Número de Apeaderos en Explotación (cantidad)]])</f>
        <v>30</v>
      </c>
      <c r="T64" s="194">
        <v>30</v>
      </c>
      <c r="U64" s="1">
        <v>18</v>
      </c>
      <c r="V64" s="1">
        <v>31</v>
      </c>
      <c r="W64" s="1">
        <v>0</v>
      </c>
      <c r="X64" s="1">
        <v>26</v>
      </c>
      <c r="Y64" s="1">
        <v>0</v>
      </c>
      <c r="Z64" s="196">
        <f t="shared" si="1"/>
        <v>75</v>
      </c>
      <c r="AA64" s="1">
        <v>13</v>
      </c>
      <c r="AB64" s="1">
        <v>13</v>
      </c>
      <c r="AC64" s="1">
        <f>+BS_InfraMR[[#This Row],[Total Pasos Vehiculares a Nivel]]</f>
        <v>75</v>
      </c>
      <c r="AD64" s="196">
        <f t="shared" si="2"/>
        <v>101</v>
      </c>
      <c r="AE64" s="1">
        <v>1</v>
      </c>
      <c r="AF64" s="1">
        <v>8</v>
      </c>
      <c r="AG64" s="1">
        <v>11</v>
      </c>
      <c r="AH64" s="196">
        <f t="shared" si="3"/>
        <v>20</v>
      </c>
      <c r="AI64" s="10">
        <v>16.120999999999999</v>
      </c>
      <c r="AJ64" s="10">
        <v>0</v>
      </c>
      <c r="AK64" s="10">
        <v>50.177</v>
      </c>
      <c r="AL64" s="222">
        <f t="shared" si="4"/>
        <v>66.298000000000002</v>
      </c>
      <c r="AM64" s="1">
        <v>2</v>
      </c>
      <c r="AN64" s="1">
        <v>0</v>
      </c>
      <c r="AO64" s="1">
        <v>13</v>
      </c>
      <c r="AP64" s="200">
        <f t="shared" si="5"/>
        <v>15</v>
      </c>
      <c r="AQ64" s="1">
        <v>0</v>
      </c>
      <c r="AR64" s="1">
        <v>0</v>
      </c>
      <c r="AS64" s="1">
        <v>0</v>
      </c>
      <c r="AT64" s="200">
        <f>+SUM(BS_InfraMR[[#This Row],[B.02.1 - Parque de Coches Eléctricos Motrices]:[B.02.3 - Parque de Coches Eléctricos Motrices Tipo R]])</f>
        <v>0</v>
      </c>
      <c r="AU64" s="1">
        <v>0</v>
      </c>
      <c r="AV64" s="1">
        <v>0</v>
      </c>
      <c r="AW64" s="1">
        <v>0</v>
      </c>
      <c r="AX64" s="200">
        <f>+SUM(BS_InfraMR[[#This Row],[B.03.1 - Parque de Coches Motores Motrices Remolcados]:[B.03.3 - Parque de Coches Motores Motrices Cabina]])</f>
        <v>0</v>
      </c>
      <c r="AY64" s="1">
        <v>43</v>
      </c>
      <c r="AZ64" s="1">
        <v>13</v>
      </c>
      <c r="BA64" s="1">
        <v>0</v>
      </c>
      <c r="BB64" s="1">
        <v>0</v>
      </c>
      <c r="BC64" s="200">
        <f>SUM(AY64:BB64)</f>
        <v>56</v>
      </c>
      <c r="BD64" s="356">
        <v>26</v>
      </c>
      <c r="BE64" s="1">
        <v>1</v>
      </c>
      <c r="BF64" s="1">
        <v>31</v>
      </c>
      <c r="BG64" s="235">
        <v>1000</v>
      </c>
    </row>
    <row r="65" spans="1:59">
      <c r="A65" s="1">
        <v>1998</v>
      </c>
      <c r="B65" s="1" t="s">
        <v>64</v>
      </c>
      <c r="C65" s="10">
        <v>18.643000000000001</v>
      </c>
      <c r="D65" s="10">
        <v>47.968000000000004</v>
      </c>
      <c r="E65" s="10">
        <v>0</v>
      </c>
      <c r="F65" s="10">
        <v>0</v>
      </c>
      <c r="G65" s="192">
        <f t="shared" si="0"/>
        <v>66.611000000000004</v>
      </c>
      <c r="H65" s="192">
        <v>66.611000000000004</v>
      </c>
      <c r="I65" s="192">
        <v>103.99600000000001</v>
      </c>
      <c r="J65" s="10">
        <v>114.57899999999999</v>
      </c>
      <c r="K65" s="10">
        <v>0</v>
      </c>
      <c r="L65" s="10">
        <v>0</v>
      </c>
      <c r="M65" s="10">
        <v>0</v>
      </c>
      <c r="N65" s="192">
        <f>+BS_InfraMR[[#This Row],[A.03.1 -  Longitud de Vías de Explotación No Electrificadas Troncales y Ramales (vía principal) (km)]]+BS_InfraMR[[#This Row],[A.04.1 -  Longitud de Vías de Explotación Electrificadas Troncales y Ramales (vía principal) (km)]]</f>
        <v>114.57899999999999</v>
      </c>
      <c r="O65" s="192">
        <v>114.57899999999999</v>
      </c>
      <c r="P65" s="1">
        <v>23</v>
      </c>
      <c r="Q65" s="1">
        <v>6</v>
      </c>
      <c r="R65" s="1">
        <v>1</v>
      </c>
      <c r="S65" s="194">
        <f>+SUM(BS_InfraMR[[#This Row],[A.05.1 - Número de Estaciones en Explotación (cantidad)]:[A.07.1 - Número de Apeaderos en Explotación (cantidad)]])</f>
        <v>30</v>
      </c>
      <c r="T65" s="194">
        <v>30</v>
      </c>
      <c r="U65" s="1">
        <v>18</v>
      </c>
      <c r="V65" s="1">
        <v>31</v>
      </c>
      <c r="W65" s="1">
        <v>0</v>
      </c>
      <c r="X65" s="1">
        <v>26</v>
      </c>
      <c r="Y65" s="1">
        <v>0</v>
      </c>
      <c r="Z65" s="196">
        <f t="shared" si="1"/>
        <v>75</v>
      </c>
      <c r="AA65" s="1">
        <v>13</v>
      </c>
      <c r="AB65" s="1">
        <v>13</v>
      </c>
      <c r="AC65" s="1">
        <f>+BS_InfraMR[[#This Row],[Total Pasos Vehiculares a Nivel]]</f>
        <v>75</v>
      </c>
      <c r="AD65" s="196">
        <f t="shared" si="2"/>
        <v>101</v>
      </c>
      <c r="AE65" s="1">
        <v>1</v>
      </c>
      <c r="AF65" s="1">
        <v>8</v>
      </c>
      <c r="AG65" s="1">
        <v>11</v>
      </c>
      <c r="AH65" s="196">
        <f t="shared" si="3"/>
        <v>20</v>
      </c>
      <c r="AI65" s="10">
        <v>16.120999999999999</v>
      </c>
      <c r="AJ65" s="10">
        <v>0</v>
      </c>
      <c r="AK65" s="10">
        <v>50.177</v>
      </c>
      <c r="AL65" s="222">
        <f t="shared" si="4"/>
        <v>66.298000000000002</v>
      </c>
      <c r="AM65" s="1">
        <v>2</v>
      </c>
      <c r="AN65" s="1">
        <v>0</v>
      </c>
      <c r="AO65" s="1">
        <v>13</v>
      </c>
      <c r="AP65" s="200">
        <f t="shared" si="5"/>
        <v>15</v>
      </c>
      <c r="AQ65" s="1">
        <v>0</v>
      </c>
      <c r="AR65" s="1">
        <v>0</v>
      </c>
      <c r="AS65" s="1">
        <v>0</v>
      </c>
      <c r="AT65" s="200">
        <f>+SUM(BS_InfraMR[[#This Row],[B.02.1 - Parque de Coches Eléctricos Motrices]:[B.02.3 - Parque de Coches Eléctricos Motrices Tipo R]])</f>
        <v>0</v>
      </c>
      <c r="AU65" s="1">
        <v>0</v>
      </c>
      <c r="AV65" s="1">
        <v>0</v>
      </c>
      <c r="AW65" s="1">
        <v>0</v>
      </c>
      <c r="AX65" s="200">
        <f>+SUM(BS_InfraMR[[#This Row],[B.03.1 - Parque de Coches Motores Motrices Remolcados]:[B.03.3 - Parque de Coches Motores Motrices Cabina]])</f>
        <v>0</v>
      </c>
      <c r="AY65" s="1">
        <v>43</v>
      </c>
      <c r="AZ65" s="1">
        <v>13</v>
      </c>
      <c r="BA65" s="1">
        <v>0</v>
      </c>
      <c r="BB65" s="1">
        <v>0</v>
      </c>
      <c r="BC65" s="200">
        <f>SUM(AY65:BB65)</f>
        <v>56</v>
      </c>
      <c r="BD65" s="356">
        <v>26</v>
      </c>
      <c r="BE65" s="1">
        <v>1</v>
      </c>
      <c r="BF65" s="1">
        <v>31</v>
      </c>
      <c r="BG65" s="235">
        <v>1000</v>
      </c>
    </row>
    <row r="66" spans="1:59">
      <c r="A66" s="1">
        <v>1998</v>
      </c>
      <c r="B66" s="1" t="s">
        <v>65</v>
      </c>
      <c r="C66" s="10">
        <v>18.643000000000001</v>
      </c>
      <c r="D66" s="10">
        <v>47.968000000000004</v>
      </c>
      <c r="E66" s="10">
        <v>0</v>
      </c>
      <c r="F66" s="10">
        <v>0</v>
      </c>
      <c r="G66" s="192">
        <f t="shared" ref="G66:G129" si="6">SUM(C66:F66)</f>
        <v>66.611000000000004</v>
      </c>
      <c r="H66" s="192">
        <v>66.611000000000004</v>
      </c>
      <c r="I66" s="192">
        <v>103.99600000000001</v>
      </c>
      <c r="J66" s="10">
        <v>114.57899999999999</v>
      </c>
      <c r="K66" s="10">
        <v>0</v>
      </c>
      <c r="L66" s="10">
        <v>0</v>
      </c>
      <c r="M66" s="10">
        <v>0</v>
      </c>
      <c r="N66" s="192">
        <f>+BS_InfraMR[[#This Row],[A.03.1 -  Longitud de Vías de Explotación No Electrificadas Troncales y Ramales (vía principal) (km)]]+BS_InfraMR[[#This Row],[A.04.1 -  Longitud de Vías de Explotación Electrificadas Troncales y Ramales (vía principal) (km)]]</f>
        <v>114.57899999999999</v>
      </c>
      <c r="O66" s="192">
        <v>114.57899999999999</v>
      </c>
      <c r="P66" s="1">
        <v>23</v>
      </c>
      <c r="Q66" s="1">
        <v>6</v>
      </c>
      <c r="R66" s="1">
        <v>1</v>
      </c>
      <c r="S66" s="194">
        <f>+SUM(BS_InfraMR[[#This Row],[A.05.1 - Número de Estaciones en Explotación (cantidad)]:[A.07.1 - Número de Apeaderos en Explotación (cantidad)]])</f>
        <v>30</v>
      </c>
      <c r="T66" s="194">
        <v>30</v>
      </c>
      <c r="U66" s="1">
        <v>18</v>
      </c>
      <c r="V66" s="1">
        <v>31</v>
      </c>
      <c r="W66" s="1">
        <v>0</v>
      </c>
      <c r="X66" s="1">
        <v>26</v>
      </c>
      <c r="Y66" s="1">
        <v>0</v>
      </c>
      <c r="Z66" s="196">
        <f t="shared" ref="Z66:Z129" si="7">SUM(U66:Y66)</f>
        <v>75</v>
      </c>
      <c r="AA66" s="1">
        <v>13</v>
      </c>
      <c r="AB66" s="1">
        <v>13</v>
      </c>
      <c r="AC66" s="1">
        <f>+BS_InfraMR[[#This Row],[Total Pasos Vehiculares a Nivel]]</f>
        <v>75</v>
      </c>
      <c r="AD66" s="196">
        <f t="shared" ref="AD66:AD129" si="8">SUM(AA66:AC66)</f>
        <v>101</v>
      </c>
      <c r="AE66" s="1">
        <v>1</v>
      </c>
      <c r="AF66" s="1">
        <v>8</v>
      </c>
      <c r="AG66" s="1">
        <v>11</v>
      </c>
      <c r="AH66" s="196">
        <f t="shared" ref="AH66:AH129" si="9">SUM(AE66:AG66)</f>
        <v>20</v>
      </c>
      <c r="AI66" s="10">
        <v>16.120999999999999</v>
      </c>
      <c r="AJ66" s="10">
        <v>0</v>
      </c>
      <c r="AK66" s="10">
        <v>50.177</v>
      </c>
      <c r="AL66" s="222">
        <f t="shared" ref="AL66:AL129" si="10">SUM(AI66:AK66)</f>
        <v>66.298000000000002</v>
      </c>
      <c r="AM66" s="1">
        <v>2</v>
      </c>
      <c r="AN66" s="1">
        <v>0</v>
      </c>
      <c r="AO66" s="1">
        <v>13</v>
      </c>
      <c r="AP66" s="200">
        <f t="shared" ref="AP66:AP129" si="11">SUM(AM66:AO66)</f>
        <v>15</v>
      </c>
      <c r="AQ66" s="1">
        <v>0</v>
      </c>
      <c r="AR66" s="1">
        <v>0</v>
      </c>
      <c r="AS66" s="1">
        <v>0</v>
      </c>
      <c r="AT66" s="200">
        <f>+SUM(BS_InfraMR[[#This Row],[B.02.1 - Parque de Coches Eléctricos Motrices]:[B.02.3 - Parque de Coches Eléctricos Motrices Tipo R]])</f>
        <v>0</v>
      </c>
      <c r="AU66" s="1">
        <v>0</v>
      </c>
      <c r="AV66" s="1">
        <v>0</v>
      </c>
      <c r="AW66" s="1">
        <v>0</v>
      </c>
      <c r="AX66" s="200">
        <f>+SUM(BS_InfraMR[[#This Row],[B.03.1 - Parque de Coches Motores Motrices Remolcados]:[B.03.3 - Parque de Coches Motores Motrices Cabina]])</f>
        <v>0</v>
      </c>
      <c r="AY66" s="1">
        <v>43</v>
      </c>
      <c r="AZ66" s="1">
        <v>13</v>
      </c>
      <c r="BA66" s="1">
        <v>0</v>
      </c>
      <c r="BB66" s="1">
        <v>0</v>
      </c>
      <c r="BC66" s="200">
        <f>SUM(AY66:BB66)</f>
        <v>56</v>
      </c>
      <c r="BD66" s="356">
        <v>26</v>
      </c>
      <c r="BE66" s="1">
        <v>1</v>
      </c>
      <c r="BF66" s="1">
        <v>31</v>
      </c>
      <c r="BG66" s="235">
        <v>1000</v>
      </c>
    </row>
    <row r="67" spans="1:59">
      <c r="A67" s="1">
        <v>1998</v>
      </c>
      <c r="B67" s="1" t="s">
        <v>66</v>
      </c>
      <c r="C67" s="10">
        <v>18.643000000000001</v>
      </c>
      <c r="D67" s="10">
        <v>47.968000000000004</v>
      </c>
      <c r="E67" s="10">
        <v>0</v>
      </c>
      <c r="F67" s="10">
        <v>0</v>
      </c>
      <c r="G67" s="192">
        <f t="shared" si="6"/>
        <v>66.611000000000004</v>
      </c>
      <c r="H67" s="192">
        <v>66.611000000000004</v>
      </c>
      <c r="I67" s="192">
        <v>103.99600000000001</v>
      </c>
      <c r="J67" s="10">
        <v>114.57899999999999</v>
      </c>
      <c r="K67" s="10">
        <v>0</v>
      </c>
      <c r="L67" s="10">
        <v>0</v>
      </c>
      <c r="M67" s="10">
        <v>0</v>
      </c>
      <c r="N67" s="192">
        <f>+BS_InfraMR[[#This Row],[A.03.1 -  Longitud de Vías de Explotación No Electrificadas Troncales y Ramales (vía principal) (km)]]+BS_InfraMR[[#This Row],[A.04.1 -  Longitud de Vías de Explotación Electrificadas Troncales y Ramales (vía principal) (km)]]</f>
        <v>114.57899999999999</v>
      </c>
      <c r="O67" s="192">
        <v>114.57899999999999</v>
      </c>
      <c r="P67" s="1">
        <v>23</v>
      </c>
      <c r="Q67" s="1">
        <v>6</v>
      </c>
      <c r="R67" s="1">
        <v>1</v>
      </c>
      <c r="S67" s="194">
        <f>+SUM(BS_InfraMR[[#This Row],[A.05.1 - Número de Estaciones en Explotación (cantidad)]:[A.07.1 - Número de Apeaderos en Explotación (cantidad)]])</f>
        <v>30</v>
      </c>
      <c r="T67" s="194">
        <v>30</v>
      </c>
      <c r="U67" s="1">
        <v>18</v>
      </c>
      <c r="V67" s="1">
        <v>31</v>
      </c>
      <c r="W67" s="1">
        <v>0</v>
      </c>
      <c r="X67" s="1">
        <v>26</v>
      </c>
      <c r="Y67" s="1">
        <v>0</v>
      </c>
      <c r="Z67" s="196">
        <f t="shared" si="7"/>
        <v>75</v>
      </c>
      <c r="AA67" s="1">
        <v>13</v>
      </c>
      <c r="AB67" s="1">
        <v>13</v>
      </c>
      <c r="AC67" s="1">
        <f>+BS_InfraMR[[#This Row],[Total Pasos Vehiculares a Nivel]]</f>
        <v>75</v>
      </c>
      <c r="AD67" s="196">
        <f t="shared" si="8"/>
        <v>101</v>
      </c>
      <c r="AE67" s="1">
        <v>1</v>
      </c>
      <c r="AF67" s="1">
        <v>8</v>
      </c>
      <c r="AG67" s="1">
        <v>11</v>
      </c>
      <c r="AH67" s="196">
        <f t="shared" si="9"/>
        <v>20</v>
      </c>
      <c r="AI67" s="10">
        <v>16.120999999999999</v>
      </c>
      <c r="AJ67" s="10">
        <v>0</v>
      </c>
      <c r="AK67" s="10">
        <v>50.177</v>
      </c>
      <c r="AL67" s="222">
        <f t="shared" si="10"/>
        <v>66.298000000000002</v>
      </c>
      <c r="AM67" s="1">
        <v>2</v>
      </c>
      <c r="AN67" s="1">
        <v>0</v>
      </c>
      <c r="AO67" s="1">
        <v>13</v>
      </c>
      <c r="AP67" s="200">
        <f t="shared" si="11"/>
        <v>15</v>
      </c>
      <c r="AQ67" s="1">
        <v>0</v>
      </c>
      <c r="AR67" s="1">
        <v>0</v>
      </c>
      <c r="AS67" s="1">
        <v>0</v>
      </c>
      <c r="AT67" s="200">
        <f>+SUM(BS_InfraMR[[#This Row],[B.02.1 - Parque de Coches Eléctricos Motrices]:[B.02.3 - Parque de Coches Eléctricos Motrices Tipo R]])</f>
        <v>0</v>
      </c>
      <c r="AU67" s="1">
        <v>0</v>
      </c>
      <c r="AV67" s="1">
        <v>0</v>
      </c>
      <c r="AW67" s="1">
        <v>0</v>
      </c>
      <c r="AX67" s="200">
        <f>+SUM(BS_InfraMR[[#This Row],[B.03.1 - Parque de Coches Motores Motrices Remolcados]:[B.03.3 - Parque de Coches Motores Motrices Cabina]])</f>
        <v>0</v>
      </c>
      <c r="AY67" s="1">
        <v>43</v>
      </c>
      <c r="AZ67" s="1">
        <v>13</v>
      </c>
      <c r="BA67" s="1">
        <v>0</v>
      </c>
      <c r="BB67" s="1">
        <v>0</v>
      </c>
      <c r="BC67" s="200">
        <f>SUM(AY67:BB67)</f>
        <v>56</v>
      </c>
      <c r="BD67" s="356">
        <v>26</v>
      </c>
      <c r="BE67" s="1">
        <v>1</v>
      </c>
      <c r="BF67" s="1">
        <v>31</v>
      </c>
      <c r="BG67" s="235">
        <v>1000</v>
      </c>
    </row>
    <row r="68" spans="1:59">
      <c r="A68" s="1">
        <v>1998</v>
      </c>
      <c r="B68" s="1" t="s">
        <v>67</v>
      </c>
      <c r="C68" s="10">
        <v>18.643000000000001</v>
      </c>
      <c r="D68" s="10">
        <v>47.968000000000004</v>
      </c>
      <c r="E68" s="10">
        <v>0</v>
      </c>
      <c r="F68" s="10">
        <v>0</v>
      </c>
      <c r="G68" s="192">
        <f t="shared" si="6"/>
        <v>66.611000000000004</v>
      </c>
      <c r="H68" s="192">
        <v>66.611000000000004</v>
      </c>
      <c r="I68" s="192">
        <v>103.99600000000001</v>
      </c>
      <c r="J68" s="10">
        <v>114.57899999999999</v>
      </c>
      <c r="K68" s="10">
        <v>0</v>
      </c>
      <c r="L68" s="10">
        <v>0</v>
      </c>
      <c r="M68" s="10">
        <v>0</v>
      </c>
      <c r="N68" s="192">
        <f>+BS_InfraMR[[#This Row],[A.03.1 -  Longitud de Vías de Explotación No Electrificadas Troncales y Ramales (vía principal) (km)]]+BS_InfraMR[[#This Row],[A.04.1 -  Longitud de Vías de Explotación Electrificadas Troncales y Ramales (vía principal) (km)]]</f>
        <v>114.57899999999999</v>
      </c>
      <c r="O68" s="192">
        <v>114.57899999999999</v>
      </c>
      <c r="P68" s="1">
        <v>23</v>
      </c>
      <c r="Q68" s="1">
        <v>6</v>
      </c>
      <c r="R68" s="1">
        <v>1</v>
      </c>
      <c r="S68" s="194">
        <f>+SUM(BS_InfraMR[[#This Row],[A.05.1 - Número de Estaciones en Explotación (cantidad)]:[A.07.1 - Número de Apeaderos en Explotación (cantidad)]])</f>
        <v>30</v>
      </c>
      <c r="T68" s="194">
        <v>30</v>
      </c>
      <c r="U68" s="1">
        <v>18</v>
      </c>
      <c r="V68" s="1">
        <v>31</v>
      </c>
      <c r="W68" s="1">
        <v>0</v>
      </c>
      <c r="X68" s="1">
        <v>26</v>
      </c>
      <c r="Y68" s="1">
        <v>0</v>
      </c>
      <c r="Z68" s="196">
        <f t="shared" si="7"/>
        <v>75</v>
      </c>
      <c r="AA68" s="1">
        <v>13</v>
      </c>
      <c r="AB68" s="1">
        <v>13</v>
      </c>
      <c r="AC68" s="1">
        <f>+BS_InfraMR[[#This Row],[Total Pasos Vehiculares a Nivel]]</f>
        <v>75</v>
      </c>
      <c r="AD68" s="196">
        <f t="shared" si="8"/>
        <v>101</v>
      </c>
      <c r="AE68" s="1">
        <v>1</v>
      </c>
      <c r="AF68" s="1">
        <v>8</v>
      </c>
      <c r="AG68" s="1">
        <v>11</v>
      </c>
      <c r="AH68" s="196">
        <f t="shared" si="9"/>
        <v>20</v>
      </c>
      <c r="AI68" s="10">
        <v>16.120999999999999</v>
      </c>
      <c r="AJ68" s="10">
        <v>0</v>
      </c>
      <c r="AK68" s="10">
        <v>50.177</v>
      </c>
      <c r="AL68" s="222">
        <f t="shared" si="10"/>
        <v>66.298000000000002</v>
      </c>
      <c r="AM68" s="1">
        <v>2</v>
      </c>
      <c r="AN68" s="1">
        <v>0</v>
      </c>
      <c r="AO68" s="1">
        <v>13</v>
      </c>
      <c r="AP68" s="200">
        <f t="shared" si="11"/>
        <v>15</v>
      </c>
      <c r="AQ68" s="1">
        <v>0</v>
      </c>
      <c r="AR68" s="1">
        <v>0</v>
      </c>
      <c r="AS68" s="1">
        <v>0</v>
      </c>
      <c r="AT68" s="200">
        <f>+SUM(BS_InfraMR[[#This Row],[B.02.1 - Parque de Coches Eléctricos Motrices]:[B.02.3 - Parque de Coches Eléctricos Motrices Tipo R]])</f>
        <v>0</v>
      </c>
      <c r="AU68" s="1">
        <v>0</v>
      </c>
      <c r="AV68" s="1">
        <v>0</v>
      </c>
      <c r="AW68" s="1">
        <v>0</v>
      </c>
      <c r="AX68" s="200">
        <f>+SUM(BS_InfraMR[[#This Row],[B.03.1 - Parque de Coches Motores Motrices Remolcados]:[B.03.3 - Parque de Coches Motores Motrices Cabina]])</f>
        <v>0</v>
      </c>
      <c r="AY68" s="1">
        <v>43</v>
      </c>
      <c r="AZ68" s="1">
        <v>13</v>
      </c>
      <c r="BA68" s="1">
        <v>0</v>
      </c>
      <c r="BB68" s="1">
        <v>0</v>
      </c>
      <c r="BC68" s="200">
        <f>SUM(AY68:BB68)</f>
        <v>56</v>
      </c>
      <c r="BD68" s="356">
        <v>26</v>
      </c>
      <c r="BE68" s="1">
        <v>1</v>
      </c>
      <c r="BF68" s="1">
        <v>31</v>
      </c>
      <c r="BG68" s="235">
        <v>1000</v>
      </c>
    </row>
    <row r="69" spans="1:59">
      <c r="A69" s="1">
        <v>1998</v>
      </c>
      <c r="B69" s="1" t="s">
        <v>68</v>
      </c>
      <c r="C69" s="10">
        <v>18.643000000000001</v>
      </c>
      <c r="D69" s="10">
        <v>47.968000000000004</v>
      </c>
      <c r="E69" s="10">
        <v>0</v>
      </c>
      <c r="F69" s="10">
        <v>0</v>
      </c>
      <c r="G69" s="192">
        <f t="shared" si="6"/>
        <v>66.611000000000004</v>
      </c>
      <c r="H69" s="192">
        <v>66.611000000000004</v>
      </c>
      <c r="I69" s="192">
        <v>103.99600000000001</v>
      </c>
      <c r="J69" s="10">
        <v>114.57899999999999</v>
      </c>
      <c r="K69" s="10">
        <v>0</v>
      </c>
      <c r="L69" s="10">
        <v>0</v>
      </c>
      <c r="M69" s="10">
        <v>0</v>
      </c>
      <c r="N69" s="192">
        <f>+BS_InfraMR[[#This Row],[A.03.1 -  Longitud de Vías de Explotación No Electrificadas Troncales y Ramales (vía principal) (km)]]+BS_InfraMR[[#This Row],[A.04.1 -  Longitud de Vías de Explotación Electrificadas Troncales y Ramales (vía principal) (km)]]</f>
        <v>114.57899999999999</v>
      </c>
      <c r="O69" s="192">
        <v>114.57899999999999</v>
      </c>
      <c r="P69" s="1">
        <v>23</v>
      </c>
      <c r="Q69" s="1">
        <v>6</v>
      </c>
      <c r="R69" s="1">
        <v>1</v>
      </c>
      <c r="S69" s="194">
        <f>+SUM(BS_InfraMR[[#This Row],[A.05.1 - Número de Estaciones en Explotación (cantidad)]:[A.07.1 - Número de Apeaderos en Explotación (cantidad)]])</f>
        <v>30</v>
      </c>
      <c r="T69" s="194">
        <v>30</v>
      </c>
      <c r="U69" s="1">
        <v>18</v>
      </c>
      <c r="V69" s="1">
        <v>31</v>
      </c>
      <c r="W69" s="1">
        <v>0</v>
      </c>
      <c r="X69" s="1">
        <v>26</v>
      </c>
      <c r="Y69" s="1">
        <v>0</v>
      </c>
      <c r="Z69" s="196">
        <f t="shared" si="7"/>
        <v>75</v>
      </c>
      <c r="AA69" s="1">
        <v>13</v>
      </c>
      <c r="AB69" s="1">
        <v>13</v>
      </c>
      <c r="AC69" s="1">
        <f>+BS_InfraMR[[#This Row],[Total Pasos Vehiculares a Nivel]]</f>
        <v>75</v>
      </c>
      <c r="AD69" s="196">
        <f t="shared" si="8"/>
        <v>101</v>
      </c>
      <c r="AE69" s="1">
        <v>1</v>
      </c>
      <c r="AF69" s="1">
        <v>8</v>
      </c>
      <c r="AG69" s="1">
        <v>11</v>
      </c>
      <c r="AH69" s="196">
        <f t="shared" si="9"/>
        <v>20</v>
      </c>
      <c r="AI69" s="10">
        <v>16.120999999999999</v>
      </c>
      <c r="AJ69" s="10">
        <v>0</v>
      </c>
      <c r="AK69" s="10">
        <v>50.177</v>
      </c>
      <c r="AL69" s="222">
        <f t="shared" si="10"/>
        <v>66.298000000000002</v>
      </c>
      <c r="AM69" s="1">
        <v>2</v>
      </c>
      <c r="AN69" s="1">
        <v>0</v>
      </c>
      <c r="AO69" s="1">
        <v>13</v>
      </c>
      <c r="AP69" s="200">
        <f t="shared" si="11"/>
        <v>15</v>
      </c>
      <c r="AQ69" s="1">
        <v>0</v>
      </c>
      <c r="AR69" s="1">
        <v>0</v>
      </c>
      <c r="AS69" s="1">
        <v>0</v>
      </c>
      <c r="AT69" s="200">
        <f>+SUM(BS_InfraMR[[#This Row],[B.02.1 - Parque de Coches Eléctricos Motrices]:[B.02.3 - Parque de Coches Eléctricos Motrices Tipo R]])</f>
        <v>0</v>
      </c>
      <c r="AU69" s="1">
        <v>0</v>
      </c>
      <c r="AV69" s="1">
        <v>0</v>
      </c>
      <c r="AW69" s="1">
        <v>0</v>
      </c>
      <c r="AX69" s="200">
        <f>+SUM(BS_InfraMR[[#This Row],[B.03.1 - Parque de Coches Motores Motrices Remolcados]:[B.03.3 - Parque de Coches Motores Motrices Cabina]])</f>
        <v>0</v>
      </c>
      <c r="AY69" s="1">
        <v>43</v>
      </c>
      <c r="AZ69" s="1">
        <v>13</v>
      </c>
      <c r="BA69" s="1">
        <v>0</v>
      </c>
      <c r="BB69" s="1">
        <v>0</v>
      </c>
      <c r="BC69" s="200">
        <f>SUM(AY69:BB69)</f>
        <v>56</v>
      </c>
      <c r="BD69" s="356">
        <v>26</v>
      </c>
      <c r="BE69" s="1">
        <v>1</v>
      </c>
      <c r="BF69" s="1">
        <v>31</v>
      </c>
      <c r="BG69" s="235">
        <v>1000</v>
      </c>
    </row>
    <row r="70" spans="1:59">
      <c r="A70" s="1">
        <v>1998</v>
      </c>
      <c r="B70" s="1" t="s">
        <v>69</v>
      </c>
      <c r="C70" s="10">
        <v>18.643000000000001</v>
      </c>
      <c r="D70" s="10">
        <v>47.968000000000004</v>
      </c>
      <c r="E70" s="10">
        <v>0</v>
      </c>
      <c r="F70" s="10">
        <v>0</v>
      </c>
      <c r="G70" s="192">
        <f t="shared" si="6"/>
        <v>66.611000000000004</v>
      </c>
      <c r="H70" s="192">
        <v>66.611000000000004</v>
      </c>
      <c r="I70" s="192">
        <v>103.99600000000001</v>
      </c>
      <c r="J70" s="10">
        <v>114.57899999999999</v>
      </c>
      <c r="K70" s="10">
        <v>0</v>
      </c>
      <c r="L70" s="10">
        <v>0</v>
      </c>
      <c r="M70" s="10">
        <v>0</v>
      </c>
      <c r="N70" s="192">
        <f>+BS_InfraMR[[#This Row],[A.03.1 -  Longitud de Vías de Explotación No Electrificadas Troncales y Ramales (vía principal) (km)]]+BS_InfraMR[[#This Row],[A.04.1 -  Longitud de Vías de Explotación Electrificadas Troncales y Ramales (vía principal) (km)]]</f>
        <v>114.57899999999999</v>
      </c>
      <c r="O70" s="192">
        <v>114.57899999999999</v>
      </c>
      <c r="P70" s="1">
        <v>23</v>
      </c>
      <c r="Q70" s="1">
        <v>6</v>
      </c>
      <c r="R70" s="1">
        <v>1</v>
      </c>
      <c r="S70" s="194">
        <f>+SUM(BS_InfraMR[[#This Row],[A.05.1 - Número de Estaciones en Explotación (cantidad)]:[A.07.1 - Número de Apeaderos en Explotación (cantidad)]])</f>
        <v>30</v>
      </c>
      <c r="T70" s="194">
        <v>30</v>
      </c>
      <c r="U70" s="1">
        <v>18</v>
      </c>
      <c r="V70" s="1">
        <v>31</v>
      </c>
      <c r="W70" s="1">
        <v>0</v>
      </c>
      <c r="X70" s="1">
        <v>26</v>
      </c>
      <c r="Y70" s="1">
        <v>0</v>
      </c>
      <c r="Z70" s="196">
        <f t="shared" si="7"/>
        <v>75</v>
      </c>
      <c r="AA70" s="1">
        <v>13</v>
      </c>
      <c r="AB70" s="1">
        <v>13</v>
      </c>
      <c r="AC70" s="1">
        <f>+BS_InfraMR[[#This Row],[Total Pasos Vehiculares a Nivel]]</f>
        <v>75</v>
      </c>
      <c r="AD70" s="196">
        <f t="shared" si="8"/>
        <v>101</v>
      </c>
      <c r="AE70" s="1">
        <v>1</v>
      </c>
      <c r="AF70" s="1">
        <v>8</v>
      </c>
      <c r="AG70" s="1">
        <v>11</v>
      </c>
      <c r="AH70" s="196">
        <f t="shared" si="9"/>
        <v>20</v>
      </c>
      <c r="AI70" s="10">
        <v>16.120999999999999</v>
      </c>
      <c r="AJ70" s="10">
        <v>0</v>
      </c>
      <c r="AK70" s="10">
        <v>50.177</v>
      </c>
      <c r="AL70" s="222">
        <f t="shared" si="10"/>
        <v>66.298000000000002</v>
      </c>
      <c r="AM70" s="1">
        <v>2</v>
      </c>
      <c r="AN70" s="1">
        <v>0</v>
      </c>
      <c r="AO70" s="1">
        <v>13</v>
      </c>
      <c r="AP70" s="200">
        <f t="shared" si="11"/>
        <v>15</v>
      </c>
      <c r="AQ70" s="1">
        <v>0</v>
      </c>
      <c r="AR70" s="1">
        <v>0</v>
      </c>
      <c r="AS70" s="1">
        <v>0</v>
      </c>
      <c r="AT70" s="200">
        <f>+SUM(BS_InfraMR[[#This Row],[B.02.1 - Parque de Coches Eléctricos Motrices]:[B.02.3 - Parque de Coches Eléctricos Motrices Tipo R]])</f>
        <v>0</v>
      </c>
      <c r="AU70" s="1">
        <v>0</v>
      </c>
      <c r="AV70" s="1">
        <v>0</v>
      </c>
      <c r="AW70" s="1">
        <v>0</v>
      </c>
      <c r="AX70" s="200">
        <f>+SUM(BS_InfraMR[[#This Row],[B.03.1 - Parque de Coches Motores Motrices Remolcados]:[B.03.3 - Parque de Coches Motores Motrices Cabina]])</f>
        <v>0</v>
      </c>
      <c r="AY70" s="1">
        <v>43</v>
      </c>
      <c r="AZ70" s="1">
        <v>13</v>
      </c>
      <c r="BA70" s="1">
        <v>0</v>
      </c>
      <c r="BB70" s="1">
        <v>0</v>
      </c>
      <c r="BC70" s="200">
        <f>SUM(AY70:BB70)</f>
        <v>56</v>
      </c>
      <c r="BD70" s="356">
        <v>26</v>
      </c>
      <c r="BE70" s="1">
        <v>1</v>
      </c>
      <c r="BF70" s="1">
        <v>31</v>
      </c>
      <c r="BG70" s="235">
        <v>1000</v>
      </c>
    </row>
    <row r="71" spans="1:59">
      <c r="A71" s="1">
        <v>1998</v>
      </c>
      <c r="B71" s="1" t="s">
        <v>70</v>
      </c>
      <c r="C71" s="10">
        <v>18.643000000000001</v>
      </c>
      <c r="D71" s="10">
        <v>47.968000000000004</v>
      </c>
      <c r="E71" s="10">
        <v>0</v>
      </c>
      <c r="F71" s="10">
        <v>0</v>
      </c>
      <c r="G71" s="192">
        <f t="shared" si="6"/>
        <v>66.611000000000004</v>
      </c>
      <c r="H71" s="192">
        <v>66.611000000000004</v>
      </c>
      <c r="I71" s="192">
        <v>103.99600000000001</v>
      </c>
      <c r="J71" s="10">
        <v>114.57899999999999</v>
      </c>
      <c r="K71" s="10">
        <v>0</v>
      </c>
      <c r="L71" s="10">
        <v>0</v>
      </c>
      <c r="M71" s="10">
        <v>0</v>
      </c>
      <c r="N71" s="192">
        <f>+BS_InfraMR[[#This Row],[A.03.1 -  Longitud de Vías de Explotación No Electrificadas Troncales y Ramales (vía principal) (km)]]+BS_InfraMR[[#This Row],[A.04.1 -  Longitud de Vías de Explotación Electrificadas Troncales y Ramales (vía principal) (km)]]</f>
        <v>114.57899999999999</v>
      </c>
      <c r="O71" s="192">
        <v>114.57899999999999</v>
      </c>
      <c r="P71" s="1">
        <v>23</v>
      </c>
      <c r="Q71" s="1">
        <v>6</v>
      </c>
      <c r="R71" s="1">
        <v>1</v>
      </c>
      <c r="S71" s="194">
        <f>+SUM(BS_InfraMR[[#This Row],[A.05.1 - Número de Estaciones en Explotación (cantidad)]:[A.07.1 - Número de Apeaderos en Explotación (cantidad)]])</f>
        <v>30</v>
      </c>
      <c r="T71" s="194">
        <v>30</v>
      </c>
      <c r="U71" s="1">
        <v>18</v>
      </c>
      <c r="V71" s="1">
        <v>31</v>
      </c>
      <c r="W71" s="1">
        <v>0</v>
      </c>
      <c r="X71" s="1">
        <v>26</v>
      </c>
      <c r="Y71" s="1">
        <v>0</v>
      </c>
      <c r="Z71" s="196">
        <f t="shared" si="7"/>
        <v>75</v>
      </c>
      <c r="AA71" s="1">
        <v>13</v>
      </c>
      <c r="AB71" s="1">
        <v>13</v>
      </c>
      <c r="AC71" s="1">
        <f>+BS_InfraMR[[#This Row],[Total Pasos Vehiculares a Nivel]]</f>
        <v>75</v>
      </c>
      <c r="AD71" s="196">
        <f t="shared" si="8"/>
        <v>101</v>
      </c>
      <c r="AE71" s="1">
        <v>1</v>
      </c>
      <c r="AF71" s="1">
        <v>8</v>
      </c>
      <c r="AG71" s="1">
        <v>11</v>
      </c>
      <c r="AH71" s="196">
        <f t="shared" si="9"/>
        <v>20</v>
      </c>
      <c r="AI71" s="10">
        <v>16.120999999999999</v>
      </c>
      <c r="AJ71" s="10">
        <v>0</v>
      </c>
      <c r="AK71" s="10">
        <v>50.177</v>
      </c>
      <c r="AL71" s="222">
        <f t="shared" si="10"/>
        <v>66.298000000000002</v>
      </c>
      <c r="AM71" s="1">
        <v>2</v>
      </c>
      <c r="AN71" s="1">
        <v>0</v>
      </c>
      <c r="AO71" s="1">
        <v>13</v>
      </c>
      <c r="AP71" s="200">
        <f t="shared" si="11"/>
        <v>15</v>
      </c>
      <c r="AQ71" s="1">
        <v>0</v>
      </c>
      <c r="AR71" s="1">
        <v>0</v>
      </c>
      <c r="AS71" s="1">
        <v>0</v>
      </c>
      <c r="AT71" s="200">
        <f>+SUM(BS_InfraMR[[#This Row],[B.02.1 - Parque de Coches Eléctricos Motrices]:[B.02.3 - Parque de Coches Eléctricos Motrices Tipo R]])</f>
        <v>0</v>
      </c>
      <c r="AU71" s="1">
        <v>0</v>
      </c>
      <c r="AV71" s="1">
        <v>0</v>
      </c>
      <c r="AW71" s="1">
        <v>0</v>
      </c>
      <c r="AX71" s="200">
        <f>+SUM(BS_InfraMR[[#This Row],[B.03.1 - Parque de Coches Motores Motrices Remolcados]:[B.03.3 - Parque de Coches Motores Motrices Cabina]])</f>
        <v>0</v>
      </c>
      <c r="AY71" s="1">
        <v>43</v>
      </c>
      <c r="AZ71" s="1">
        <v>13</v>
      </c>
      <c r="BA71" s="1">
        <v>0</v>
      </c>
      <c r="BB71" s="1">
        <v>0</v>
      </c>
      <c r="BC71" s="200">
        <f>SUM(AY71:BB71)</f>
        <v>56</v>
      </c>
      <c r="BD71" s="356">
        <v>26</v>
      </c>
      <c r="BE71" s="1">
        <v>1</v>
      </c>
      <c r="BF71" s="1">
        <v>31</v>
      </c>
      <c r="BG71" s="235">
        <v>1000</v>
      </c>
    </row>
    <row r="72" spans="1:59">
      <c r="A72" s="1">
        <v>1998</v>
      </c>
      <c r="B72" s="1" t="s">
        <v>71</v>
      </c>
      <c r="C72" s="10">
        <v>18.643000000000001</v>
      </c>
      <c r="D72" s="10">
        <v>47.968000000000004</v>
      </c>
      <c r="E72" s="10">
        <v>0</v>
      </c>
      <c r="F72" s="10">
        <v>0</v>
      </c>
      <c r="G72" s="192">
        <f t="shared" si="6"/>
        <v>66.611000000000004</v>
      </c>
      <c r="H72" s="192">
        <v>66.611000000000004</v>
      </c>
      <c r="I72" s="192">
        <v>103.99600000000001</v>
      </c>
      <c r="J72" s="10">
        <v>114.57899999999999</v>
      </c>
      <c r="K72" s="10">
        <v>0</v>
      </c>
      <c r="L72" s="10">
        <v>0</v>
      </c>
      <c r="M72" s="10">
        <v>0</v>
      </c>
      <c r="N72" s="192">
        <f>+BS_InfraMR[[#This Row],[A.03.1 -  Longitud de Vías de Explotación No Electrificadas Troncales y Ramales (vía principal) (km)]]+BS_InfraMR[[#This Row],[A.04.1 -  Longitud de Vías de Explotación Electrificadas Troncales y Ramales (vía principal) (km)]]</f>
        <v>114.57899999999999</v>
      </c>
      <c r="O72" s="192">
        <v>114.57899999999999</v>
      </c>
      <c r="P72" s="1">
        <v>23</v>
      </c>
      <c r="Q72" s="1">
        <v>6</v>
      </c>
      <c r="R72" s="1">
        <v>1</v>
      </c>
      <c r="S72" s="194">
        <f>+SUM(BS_InfraMR[[#This Row],[A.05.1 - Número de Estaciones en Explotación (cantidad)]:[A.07.1 - Número de Apeaderos en Explotación (cantidad)]])</f>
        <v>30</v>
      </c>
      <c r="T72" s="194">
        <v>30</v>
      </c>
      <c r="U72" s="1">
        <v>18</v>
      </c>
      <c r="V72" s="1">
        <v>31</v>
      </c>
      <c r="W72" s="1">
        <v>0</v>
      </c>
      <c r="X72" s="1">
        <v>26</v>
      </c>
      <c r="Y72" s="1">
        <v>0</v>
      </c>
      <c r="Z72" s="196">
        <f t="shared" si="7"/>
        <v>75</v>
      </c>
      <c r="AA72" s="1">
        <v>13</v>
      </c>
      <c r="AB72" s="1">
        <v>13</v>
      </c>
      <c r="AC72" s="1">
        <f>+BS_InfraMR[[#This Row],[Total Pasos Vehiculares a Nivel]]</f>
        <v>75</v>
      </c>
      <c r="AD72" s="196">
        <f t="shared" si="8"/>
        <v>101</v>
      </c>
      <c r="AE72" s="1">
        <v>1</v>
      </c>
      <c r="AF72" s="1">
        <v>8</v>
      </c>
      <c r="AG72" s="1">
        <v>11</v>
      </c>
      <c r="AH72" s="196">
        <f t="shared" si="9"/>
        <v>20</v>
      </c>
      <c r="AI72" s="10">
        <v>16.120999999999999</v>
      </c>
      <c r="AJ72" s="10">
        <v>0</v>
      </c>
      <c r="AK72" s="10">
        <v>50.177</v>
      </c>
      <c r="AL72" s="222">
        <f t="shared" si="10"/>
        <v>66.298000000000002</v>
      </c>
      <c r="AM72" s="1">
        <v>2</v>
      </c>
      <c r="AN72" s="1">
        <v>0</v>
      </c>
      <c r="AO72" s="1">
        <v>13</v>
      </c>
      <c r="AP72" s="200">
        <f t="shared" si="11"/>
        <v>15</v>
      </c>
      <c r="AQ72" s="1">
        <v>0</v>
      </c>
      <c r="AR72" s="1">
        <v>0</v>
      </c>
      <c r="AS72" s="1">
        <v>0</v>
      </c>
      <c r="AT72" s="200">
        <f>+SUM(BS_InfraMR[[#This Row],[B.02.1 - Parque de Coches Eléctricos Motrices]:[B.02.3 - Parque de Coches Eléctricos Motrices Tipo R]])</f>
        <v>0</v>
      </c>
      <c r="AU72" s="1">
        <v>0</v>
      </c>
      <c r="AV72" s="1">
        <v>0</v>
      </c>
      <c r="AW72" s="1">
        <v>0</v>
      </c>
      <c r="AX72" s="200">
        <f>+SUM(BS_InfraMR[[#This Row],[B.03.1 - Parque de Coches Motores Motrices Remolcados]:[B.03.3 - Parque de Coches Motores Motrices Cabina]])</f>
        <v>0</v>
      </c>
      <c r="AY72" s="1">
        <v>43</v>
      </c>
      <c r="AZ72" s="1">
        <v>13</v>
      </c>
      <c r="BA72" s="1">
        <v>0</v>
      </c>
      <c r="BB72" s="1">
        <v>0</v>
      </c>
      <c r="BC72" s="200">
        <f>SUM(AY72:BB72)</f>
        <v>56</v>
      </c>
      <c r="BD72" s="356">
        <v>26</v>
      </c>
      <c r="BE72" s="1">
        <v>1</v>
      </c>
      <c r="BF72" s="1">
        <v>31</v>
      </c>
      <c r="BG72" s="235">
        <v>1000</v>
      </c>
    </row>
    <row r="73" spans="1:59">
      <c r="A73" s="1">
        <v>1998</v>
      </c>
      <c r="B73" s="1" t="s">
        <v>72</v>
      </c>
      <c r="C73" s="10">
        <v>18.643000000000001</v>
      </c>
      <c r="D73" s="10">
        <v>47.968000000000004</v>
      </c>
      <c r="E73" s="10">
        <v>0</v>
      </c>
      <c r="F73" s="10">
        <v>0</v>
      </c>
      <c r="G73" s="192">
        <f t="shared" si="6"/>
        <v>66.611000000000004</v>
      </c>
      <c r="H73" s="192">
        <v>66.611000000000004</v>
      </c>
      <c r="I73" s="192">
        <v>103.99600000000001</v>
      </c>
      <c r="J73" s="10">
        <v>114.57899999999999</v>
      </c>
      <c r="K73" s="10">
        <v>0</v>
      </c>
      <c r="L73" s="10">
        <v>0</v>
      </c>
      <c r="M73" s="10">
        <v>0</v>
      </c>
      <c r="N73" s="192">
        <f>+BS_InfraMR[[#This Row],[A.03.1 -  Longitud de Vías de Explotación No Electrificadas Troncales y Ramales (vía principal) (km)]]+BS_InfraMR[[#This Row],[A.04.1 -  Longitud de Vías de Explotación Electrificadas Troncales y Ramales (vía principal) (km)]]</f>
        <v>114.57899999999999</v>
      </c>
      <c r="O73" s="192">
        <v>114.57899999999999</v>
      </c>
      <c r="P73" s="1">
        <v>23</v>
      </c>
      <c r="Q73" s="1">
        <v>6</v>
      </c>
      <c r="R73" s="1">
        <v>1</v>
      </c>
      <c r="S73" s="194">
        <f>+SUM(BS_InfraMR[[#This Row],[A.05.1 - Número de Estaciones en Explotación (cantidad)]:[A.07.1 - Número de Apeaderos en Explotación (cantidad)]])</f>
        <v>30</v>
      </c>
      <c r="T73" s="194">
        <v>30</v>
      </c>
      <c r="U73" s="1">
        <v>18</v>
      </c>
      <c r="V73" s="1">
        <v>31</v>
      </c>
      <c r="W73" s="1">
        <v>0</v>
      </c>
      <c r="X73" s="1">
        <v>26</v>
      </c>
      <c r="Y73" s="1">
        <v>0</v>
      </c>
      <c r="Z73" s="196">
        <f t="shared" si="7"/>
        <v>75</v>
      </c>
      <c r="AA73" s="1">
        <v>13</v>
      </c>
      <c r="AB73" s="1">
        <v>13</v>
      </c>
      <c r="AC73" s="1">
        <f>+BS_InfraMR[[#This Row],[Total Pasos Vehiculares a Nivel]]</f>
        <v>75</v>
      </c>
      <c r="AD73" s="196">
        <f t="shared" si="8"/>
        <v>101</v>
      </c>
      <c r="AE73" s="1">
        <v>1</v>
      </c>
      <c r="AF73" s="1">
        <v>8</v>
      </c>
      <c r="AG73" s="1">
        <v>11</v>
      </c>
      <c r="AH73" s="196">
        <f t="shared" si="9"/>
        <v>20</v>
      </c>
      <c r="AI73" s="10">
        <v>16.120999999999999</v>
      </c>
      <c r="AJ73" s="10">
        <v>0</v>
      </c>
      <c r="AK73" s="10">
        <v>50.177</v>
      </c>
      <c r="AL73" s="222">
        <f t="shared" si="10"/>
        <v>66.298000000000002</v>
      </c>
      <c r="AM73" s="1">
        <v>2</v>
      </c>
      <c r="AN73" s="1">
        <v>0</v>
      </c>
      <c r="AO73" s="1">
        <v>13</v>
      </c>
      <c r="AP73" s="200">
        <f t="shared" si="11"/>
        <v>15</v>
      </c>
      <c r="AQ73" s="1">
        <v>0</v>
      </c>
      <c r="AR73" s="1">
        <v>0</v>
      </c>
      <c r="AS73" s="1">
        <v>0</v>
      </c>
      <c r="AT73" s="200">
        <f>+SUM(BS_InfraMR[[#This Row],[B.02.1 - Parque de Coches Eléctricos Motrices]:[B.02.3 - Parque de Coches Eléctricos Motrices Tipo R]])</f>
        <v>0</v>
      </c>
      <c r="AU73" s="1">
        <v>0</v>
      </c>
      <c r="AV73" s="1">
        <v>0</v>
      </c>
      <c r="AW73" s="1">
        <v>0</v>
      </c>
      <c r="AX73" s="200">
        <f>+SUM(BS_InfraMR[[#This Row],[B.03.1 - Parque de Coches Motores Motrices Remolcados]:[B.03.3 - Parque de Coches Motores Motrices Cabina]])</f>
        <v>0</v>
      </c>
      <c r="AY73" s="1">
        <v>43</v>
      </c>
      <c r="AZ73" s="1">
        <v>13</v>
      </c>
      <c r="BA73" s="1">
        <v>0</v>
      </c>
      <c r="BB73" s="1">
        <v>0</v>
      </c>
      <c r="BC73" s="200">
        <f>SUM(AY73:BB73)</f>
        <v>56</v>
      </c>
      <c r="BD73" s="356">
        <v>26</v>
      </c>
      <c r="BE73" s="1">
        <v>1</v>
      </c>
      <c r="BF73" s="1">
        <v>31</v>
      </c>
      <c r="BG73" s="235">
        <v>1000</v>
      </c>
    </row>
    <row r="74" spans="1:59">
      <c r="A74" s="1">
        <v>1999</v>
      </c>
      <c r="B74" s="1" t="s">
        <v>61</v>
      </c>
      <c r="C74" s="10">
        <v>18.643000000000001</v>
      </c>
      <c r="D74" s="10">
        <v>47.968000000000004</v>
      </c>
      <c r="E74" s="10">
        <v>0</v>
      </c>
      <c r="F74" s="10">
        <v>0</v>
      </c>
      <c r="G74" s="192">
        <f t="shared" si="6"/>
        <v>66.611000000000004</v>
      </c>
      <c r="H74" s="192">
        <v>66.611000000000004</v>
      </c>
      <c r="I74" s="192">
        <v>103.99600000000001</v>
      </c>
      <c r="J74" s="10">
        <v>114.57899999999999</v>
      </c>
      <c r="K74" s="10">
        <v>0</v>
      </c>
      <c r="L74" s="10">
        <v>0</v>
      </c>
      <c r="M74" s="10">
        <v>0</v>
      </c>
      <c r="N74" s="192">
        <f>+BS_InfraMR[[#This Row],[A.03.1 -  Longitud de Vías de Explotación No Electrificadas Troncales y Ramales (vía principal) (km)]]+BS_InfraMR[[#This Row],[A.04.1 -  Longitud de Vías de Explotación Electrificadas Troncales y Ramales (vía principal) (km)]]</f>
        <v>114.57899999999999</v>
      </c>
      <c r="O74" s="192">
        <v>114.57899999999999</v>
      </c>
      <c r="P74" s="1">
        <v>23</v>
      </c>
      <c r="Q74" s="1">
        <v>6</v>
      </c>
      <c r="R74" s="1">
        <v>1</v>
      </c>
      <c r="S74" s="194">
        <f>+SUM(BS_InfraMR[[#This Row],[A.05.1 - Número de Estaciones en Explotación (cantidad)]:[A.07.1 - Número de Apeaderos en Explotación (cantidad)]])</f>
        <v>30</v>
      </c>
      <c r="T74" s="194">
        <v>30</v>
      </c>
      <c r="U74" s="1">
        <v>18</v>
      </c>
      <c r="V74" s="1">
        <v>31</v>
      </c>
      <c r="W74" s="1">
        <v>0</v>
      </c>
      <c r="X74" s="1">
        <v>26</v>
      </c>
      <c r="Y74" s="1">
        <v>0</v>
      </c>
      <c r="Z74" s="196">
        <f t="shared" si="7"/>
        <v>75</v>
      </c>
      <c r="AA74" s="1">
        <v>13</v>
      </c>
      <c r="AB74" s="1">
        <v>13</v>
      </c>
      <c r="AC74" s="1">
        <f>+BS_InfraMR[[#This Row],[Total Pasos Vehiculares a Nivel]]</f>
        <v>75</v>
      </c>
      <c r="AD74" s="196">
        <f t="shared" si="8"/>
        <v>101</v>
      </c>
      <c r="AE74" s="1">
        <v>1</v>
      </c>
      <c r="AF74" s="1">
        <v>8</v>
      </c>
      <c r="AG74" s="1">
        <v>11</v>
      </c>
      <c r="AH74" s="196">
        <f t="shared" si="9"/>
        <v>20</v>
      </c>
      <c r="AI74" s="10">
        <v>16.120999999999999</v>
      </c>
      <c r="AJ74" s="10">
        <v>0</v>
      </c>
      <c r="AK74" s="10">
        <v>50.177</v>
      </c>
      <c r="AL74" s="222">
        <f t="shared" si="10"/>
        <v>66.298000000000002</v>
      </c>
      <c r="AM74" s="1">
        <v>2</v>
      </c>
      <c r="AN74" s="1">
        <v>0</v>
      </c>
      <c r="AO74" s="1">
        <v>13</v>
      </c>
      <c r="AP74" s="200">
        <f t="shared" si="11"/>
        <v>15</v>
      </c>
      <c r="AQ74" s="1">
        <v>0</v>
      </c>
      <c r="AR74" s="1">
        <v>0</v>
      </c>
      <c r="AS74" s="1">
        <v>0</v>
      </c>
      <c r="AT74" s="200">
        <f>+SUM(BS_InfraMR[[#This Row],[B.02.1 - Parque de Coches Eléctricos Motrices]:[B.02.3 - Parque de Coches Eléctricos Motrices Tipo R]])</f>
        <v>0</v>
      </c>
      <c r="AU74" s="1">
        <v>0</v>
      </c>
      <c r="AV74" s="1">
        <v>0</v>
      </c>
      <c r="AW74" s="1">
        <v>0</v>
      </c>
      <c r="AX74" s="200">
        <f>+SUM(BS_InfraMR[[#This Row],[B.03.1 - Parque de Coches Motores Motrices Remolcados]:[B.03.3 - Parque de Coches Motores Motrices Cabina]])</f>
        <v>0</v>
      </c>
      <c r="AY74" s="1">
        <v>43</v>
      </c>
      <c r="AZ74" s="1">
        <v>13</v>
      </c>
      <c r="BA74" s="1">
        <v>0</v>
      </c>
      <c r="BB74" s="1">
        <v>0</v>
      </c>
      <c r="BC74" s="200">
        <f>SUM(AY74:BB74)</f>
        <v>56</v>
      </c>
      <c r="BD74" s="356">
        <v>26</v>
      </c>
      <c r="BE74" s="1">
        <v>1</v>
      </c>
      <c r="BF74" s="1">
        <v>31</v>
      </c>
      <c r="BG74" s="235">
        <v>1000</v>
      </c>
    </row>
    <row r="75" spans="1:59">
      <c r="A75" s="1">
        <v>1999</v>
      </c>
      <c r="B75" s="1" t="s">
        <v>62</v>
      </c>
      <c r="C75" s="10">
        <v>18.643000000000001</v>
      </c>
      <c r="D75" s="10">
        <v>47.968000000000004</v>
      </c>
      <c r="E75" s="10">
        <v>0</v>
      </c>
      <c r="F75" s="10">
        <v>0</v>
      </c>
      <c r="G75" s="192">
        <f t="shared" si="6"/>
        <v>66.611000000000004</v>
      </c>
      <c r="H75" s="192">
        <v>66.611000000000004</v>
      </c>
      <c r="I75" s="192">
        <v>103.99600000000001</v>
      </c>
      <c r="J75" s="10">
        <v>114.57899999999999</v>
      </c>
      <c r="K75" s="10">
        <v>0</v>
      </c>
      <c r="L75" s="10">
        <v>0</v>
      </c>
      <c r="M75" s="10">
        <v>0</v>
      </c>
      <c r="N75" s="192">
        <f>+BS_InfraMR[[#This Row],[A.03.1 -  Longitud de Vías de Explotación No Electrificadas Troncales y Ramales (vía principal) (km)]]+BS_InfraMR[[#This Row],[A.04.1 -  Longitud de Vías de Explotación Electrificadas Troncales y Ramales (vía principal) (km)]]</f>
        <v>114.57899999999999</v>
      </c>
      <c r="O75" s="192">
        <v>114.57899999999999</v>
      </c>
      <c r="P75" s="1">
        <v>23</v>
      </c>
      <c r="Q75" s="1">
        <v>6</v>
      </c>
      <c r="R75" s="1">
        <v>1</v>
      </c>
      <c r="S75" s="194">
        <f>+SUM(BS_InfraMR[[#This Row],[A.05.1 - Número de Estaciones en Explotación (cantidad)]:[A.07.1 - Número de Apeaderos en Explotación (cantidad)]])</f>
        <v>30</v>
      </c>
      <c r="T75" s="194">
        <v>30</v>
      </c>
      <c r="U75" s="1">
        <v>18</v>
      </c>
      <c r="V75" s="1">
        <v>31</v>
      </c>
      <c r="W75" s="1">
        <v>0</v>
      </c>
      <c r="X75" s="1">
        <v>26</v>
      </c>
      <c r="Y75" s="1">
        <v>0</v>
      </c>
      <c r="Z75" s="196">
        <f t="shared" si="7"/>
        <v>75</v>
      </c>
      <c r="AA75" s="1">
        <v>13</v>
      </c>
      <c r="AB75" s="1">
        <v>13</v>
      </c>
      <c r="AC75" s="1">
        <f>+BS_InfraMR[[#This Row],[Total Pasos Vehiculares a Nivel]]</f>
        <v>75</v>
      </c>
      <c r="AD75" s="196">
        <f t="shared" si="8"/>
        <v>101</v>
      </c>
      <c r="AE75" s="1">
        <v>1</v>
      </c>
      <c r="AF75" s="1">
        <v>8</v>
      </c>
      <c r="AG75" s="1">
        <v>11</v>
      </c>
      <c r="AH75" s="196">
        <f t="shared" si="9"/>
        <v>20</v>
      </c>
      <c r="AI75" s="10">
        <v>16.120999999999999</v>
      </c>
      <c r="AJ75" s="10">
        <v>0</v>
      </c>
      <c r="AK75" s="10">
        <v>50.177</v>
      </c>
      <c r="AL75" s="222">
        <f t="shared" si="10"/>
        <v>66.298000000000002</v>
      </c>
      <c r="AM75" s="1">
        <v>2</v>
      </c>
      <c r="AN75" s="1">
        <v>0</v>
      </c>
      <c r="AO75" s="1">
        <v>13</v>
      </c>
      <c r="AP75" s="200">
        <f t="shared" si="11"/>
        <v>15</v>
      </c>
      <c r="AQ75" s="1">
        <v>0</v>
      </c>
      <c r="AR75" s="1">
        <v>0</v>
      </c>
      <c r="AS75" s="1">
        <v>0</v>
      </c>
      <c r="AT75" s="200">
        <f>+SUM(BS_InfraMR[[#This Row],[B.02.1 - Parque de Coches Eléctricos Motrices]:[B.02.3 - Parque de Coches Eléctricos Motrices Tipo R]])</f>
        <v>0</v>
      </c>
      <c r="AU75" s="1">
        <v>0</v>
      </c>
      <c r="AV75" s="1">
        <v>0</v>
      </c>
      <c r="AW75" s="1">
        <v>0</v>
      </c>
      <c r="AX75" s="200">
        <f>+SUM(BS_InfraMR[[#This Row],[B.03.1 - Parque de Coches Motores Motrices Remolcados]:[B.03.3 - Parque de Coches Motores Motrices Cabina]])</f>
        <v>0</v>
      </c>
      <c r="AY75" s="1">
        <v>43</v>
      </c>
      <c r="AZ75" s="1">
        <v>13</v>
      </c>
      <c r="BA75" s="1">
        <v>0</v>
      </c>
      <c r="BB75" s="1">
        <v>0</v>
      </c>
      <c r="BC75" s="200">
        <f>SUM(AY75:BB75)</f>
        <v>56</v>
      </c>
      <c r="BD75" s="356">
        <v>26</v>
      </c>
      <c r="BE75" s="1">
        <v>1</v>
      </c>
      <c r="BF75" s="1">
        <v>31</v>
      </c>
      <c r="BG75" s="235">
        <v>1000</v>
      </c>
    </row>
    <row r="76" spans="1:59">
      <c r="A76" s="1">
        <v>1999</v>
      </c>
      <c r="B76" s="1" t="s">
        <v>63</v>
      </c>
      <c r="C76" s="10">
        <v>18.643000000000001</v>
      </c>
      <c r="D76" s="10">
        <v>47.968000000000004</v>
      </c>
      <c r="E76" s="10">
        <v>0</v>
      </c>
      <c r="F76" s="10">
        <v>0</v>
      </c>
      <c r="G76" s="192">
        <f t="shared" si="6"/>
        <v>66.611000000000004</v>
      </c>
      <c r="H76" s="192">
        <v>66.611000000000004</v>
      </c>
      <c r="I76" s="192">
        <v>103.99600000000001</v>
      </c>
      <c r="J76" s="10">
        <v>114.57899999999999</v>
      </c>
      <c r="K76" s="10">
        <v>0</v>
      </c>
      <c r="L76" s="10">
        <v>0</v>
      </c>
      <c r="M76" s="10">
        <v>0</v>
      </c>
      <c r="N76" s="192">
        <f>+BS_InfraMR[[#This Row],[A.03.1 -  Longitud de Vías de Explotación No Electrificadas Troncales y Ramales (vía principal) (km)]]+BS_InfraMR[[#This Row],[A.04.1 -  Longitud de Vías de Explotación Electrificadas Troncales y Ramales (vía principal) (km)]]</f>
        <v>114.57899999999999</v>
      </c>
      <c r="O76" s="192">
        <v>114.57899999999999</v>
      </c>
      <c r="P76" s="1">
        <v>23</v>
      </c>
      <c r="Q76" s="1">
        <v>6</v>
      </c>
      <c r="R76" s="1">
        <v>1</v>
      </c>
      <c r="S76" s="194">
        <f>+SUM(BS_InfraMR[[#This Row],[A.05.1 - Número de Estaciones en Explotación (cantidad)]:[A.07.1 - Número de Apeaderos en Explotación (cantidad)]])</f>
        <v>30</v>
      </c>
      <c r="T76" s="194">
        <v>30</v>
      </c>
      <c r="U76" s="1">
        <v>18</v>
      </c>
      <c r="V76" s="1">
        <v>31</v>
      </c>
      <c r="W76" s="1">
        <v>0</v>
      </c>
      <c r="X76" s="1">
        <v>26</v>
      </c>
      <c r="Y76" s="1">
        <v>0</v>
      </c>
      <c r="Z76" s="196">
        <f t="shared" si="7"/>
        <v>75</v>
      </c>
      <c r="AA76" s="1">
        <v>13</v>
      </c>
      <c r="AB76" s="1">
        <v>13</v>
      </c>
      <c r="AC76" s="1">
        <f>+BS_InfraMR[[#This Row],[Total Pasos Vehiculares a Nivel]]</f>
        <v>75</v>
      </c>
      <c r="AD76" s="196">
        <f t="shared" si="8"/>
        <v>101</v>
      </c>
      <c r="AE76" s="1">
        <v>1</v>
      </c>
      <c r="AF76" s="1">
        <v>8</v>
      </c>
      <c r="AG76" s="1">
        <v>11</v>
      </c>
      <c r="AH76" s="196">
        <f t="shared" si="9"/>
        <v>20</v>
      </c>
      <c r="AI76" s="10">
        <v>16.120999999999999</v>
      </c>
      <c r="AJ76" s="10">
        <v>0</v>
      </c>
      <c r="AK76" s="10">
        <v>50.177</v>
      </c>
      <c r="AL76" s="222">
        <f t="shared" si="10"/>
        <v>66.298000000000002</v>
      </c>
      <c r="AM76" s="1">
        <v>2</v>
      </c>
      <c r="AN76" s="1">
        <v>0</v>
      </c>
      <c r="AO76" s="1">
        <v>13</v>
      </c>
      <c r="AP76" s="200">
        <f t="shared" si="11"/>
        <v>15</v>
      </c>
      <c r="AQ76" s="1">
        <v>0</v>
      </c>
      <c r="AR76" s="1">
        <v>0</v>
      </c>
      <c r="AS76" s="1">
        <v>0</v>
      </c>
      <c r="AT76" s="200">
        <f>+SUM(BS_InfraMR[[#This Row],[B.02.1 - Parque de Coches Eléctricos Motrices]:[B.02.3 - Parque de Coches Eléctricos Motrices Tipo R]])</f>
        <v>0</v>
      </c>
      <c r="AU76" s="1">
        <v>0</v>
      </c>
      <c r="AV76" s="1">
        <v>0</v>
      </c>
      <c r="AW76" s="1">
        <v>0</v>
      </c>
      <c r="AX76" s="200">
        <f>+SUM(BS_InfraMR[[#This Row],[B.03.1 - Parque de Coches Motores Motrices Remolcados]:[B.03.3 - Parque de Coches Motores Motrices Cabina]])</f>
        <v>0</v>
      </c>
      <c r="AY76" s="1">
        <v>43</v>
      </c>
      <c r="AZ76" s="1">
        <v>13</v>
      </c>
      <c r="BA76" s="1">
        <v>0</v>
      </c>
      <c r="BB76" s="1">
        <v>0</v>
      </c>
      <c r="BC76" s="200">
        <f>SUM(AY76:BB76)</f>
        <v>56</v>
      </c>
      <c r="BD76" s="356">
        <v>26</v>
      </c>
      <c r="BE76" s="1">
        <v>1</v>
      </c>
      <c r="BF76" s="1">
        <v>31</v>
      </c>
      <c r="BG76" s="235">
        <v>1000</v>
      </c>
    </row>
    <row r="77" spans="1:59">
      <c r="A77" s="1">
        <v>1999</v>
      </c>
      <c r="B77" s="1" t="s">
        <v>64</v>
      </c>
      <c r="C77" s="10">
        <v>18.643000000000001</v>
      </c>
      <c r="D77" s="10">
        <v>47.968000000000004</v>
      </c>
      <c r="E77" s="10">
        <v>0</v>
      </c>
      <c r="F77" s="10">
        <v>0</v>
      </c>
      <c r="G77" s="192">
        <f t="shared" si="6"/>
        <v>66.611000000000004</v>
      </c>
      <c r="H77" s="192">
        <v>66.611000000000004</v>
      </c>
      <c r="I77" s="192">
        <v>103.99600000000001</v>
      </c>
      <c r="J77" s="10">
        <v>114.57899999999999</v>
      </c>
      <c r="K77" s="10">
        <v>0</v>
      </c>
      <c r="L77" s="10">
        <v>0</v>
      </c>
      <c r="M77" s="10">
        <v>0</v>
      </c>
      <c r="N77" s="192">
        <f>+BS_InfraMR[[#This Row],[A.03.1 -  Longitud de Vías de Explotación No Electrificadas Troncales y Ramales (vía principal) (km)]]+BS_InfraMR[[#This Row],[A.04.1 -  Longitud de Vías de Explotación Electrificadas Troncales y Ramales (vía principal) (km)]]</f>
        <v>114.57899999999999</v>
      </c>
      <c r="O77" s="192">
        <v>114.57899999999999</v>
      </c>
      <c r="P77" s="1">
        <v>23</v>
      </c>
      <c r="Q77" s="1">
        <v>6</v>
      </c>
      <c r="R77" s="1">
        <v>1</v>
      </c>
      <c r="S77" s="194">
        <f>+SUM(BS_InfraMR[[#This Row],[A.05.1 - Número de Estaciones en Explotación (cantidad)]:[A.07.1 - Número de Apeaderos en Explotación (cantidad)]])</f>
        <v>30</v>
      </c>
      <c r="T77" s="194">
        <v>30</v>
      </c>
      <c r="U77" s="1">
        <v>18</v>
      </c>
      <c r="V77" s="1">
        <v>31</v>
      </c>
      <c r="W77" s="1">
        <v>0</v>
      </c>
      <c r="X77" s="1">
        <v>26</v>
      </c>
      <c r="Y77" s="1">
        <v>0</v>
      </c>
      <c r="Z77" s="196">
        <f t="shared" si="7"/>
        <v>75</v>
      </c>
      <c r="AA77" s="1">
        <v>13</v>
      </c>
      <c r="AB77" s="1">
        <v>13</v>
      </c>
      <c r="AC77" s="1">
        <f>+BS_InfraMR[[#This Row],[Total Pasos Vehiculares a Nivel]]</f>
        <v>75</v>
      </c>
      <c r="AD77" s="196">
        <f t="shared" si="8"/>
        <v>101</v>
      </c>
      <c r="AE77" s="1">
        <v>1</v>
      </c>
      <c r="AF77" s="1">
        <v>8</v>
      </c>
      <c r="AG77" s="1">
        <v>11</v>
      </c>
      <c r="AH77" s="196">
        <f t="shared" si="9"/>
        <v>20</v>
      </c>
      <c r="AI77" s="10">
        <v>16.120999999999999</v>
      </c>
      <c r="AJ77" s="10">
        <v>0</v>
      </c>
      <c r="AK77" s="10">
        <v>50.177</v>
      </c>
      <c r="AL77" s="222">
        <f t="shared" si="10"/>
        <v>66.298000000000002</v>
      </c>
      <c r="AM77" s="1">
        <v>2</v>
      </c>
      <c r="AN77" s="1">
        <v>0</v>
      </c>
      <c r="AO77" s="1">
        <v>13</v>
      </c>
      <c r="AP77" s="200">
        <f t="shared" si="11"/>
        <v>15</v>
      </c>
      <c r="AQ77" s="1">
        <v>0</v>
      </c>
      <c r="AR77" s="1">
        <v>0</v>
      </c>
      <c r="AS77" s="1">
        <v>0</v>
      </c>
      <c r="AT77" s="200">
        <f>+SUM(BS_InfraMR[[#This Row],[B.02.1 - Parque de Coches Eléctricos Motrices]:[B.02.3 - Parque de Coches Eléctricos Motrices Tipo R]])</f>
        <v>0</v>
      </c>
      <c r="AU77" s="1">
        <v>0</v>
      </c>
      <c r="AV77" s="1">
        <v>0</v>
      </c>
      <c r="AW77" s="1">
        <v>0</v>
      </c>
      <c r="AX77" s="200">
        <f>+SUM(BS_InfraMR[[#This Row],[B.03.1 - Parque de Coches Motores Motrices Remolcados]:[B.03.3 - Parque de Coches Motores Motrices Cabina]])</f>
        <v>0</v>
      </c>
      <c r="AY77" s="1">
        <v>43</v>
      </c>
      <c r="AZ77" s="1">
        <v>13</v>
      </c>
      <c r="BA77" s="1">
        <v>0</v>
      </c>
      <c r="BB77" s="1">
        <v>0</v>
      </c>
      <c r="BC77" s="200">
        <f>SUM(AY77:BB77)</f>
        <v>56</v>
      </c>
      <c r="BD77" s="356">
        <v>26</v>
      </c>
      <c r="BE77" s="1">
        <v>1</v>
      </c>
      <c r="BF77" s="1">
        <v>31</v>
      </c>
      <c r="BG77" s="235">
        <v>1000</v>
      </c>
    </row>
    <row r="78" spans="1:59">
      <c r="A78" s="1">
        <v>1999</v>
      </c>
      <c r="B78" s="1" t="s">
        <v>65</v>
      </c>
      <c r="C78" s="10">
        <v>18.643000000000001</v>
      </c>
      <c r="D78" s="10">
        <v>47.968000000000004</v>
      </c>
      <c r="E78" s="10">
        <v>0</v>
      </c>
      <c r="F78" s="10">
        <v>0</v>
      </c>
      <c r="G78" s="192">
        <f t="shared" si="6"/>
        <v>66.611000000000004</v>
      </c>
      <c r="H78" s="192">
        <v>66.611000000000004</v>
      </c>
      <c r="I78" s="192">
        <v>103.99600000000001</v>
      </c>
      <c r="J78" s="10">
        <v>114.57899999999999</v>
      </c>
      <c r="K78" s="10">
        <v>0</v>
      </c>
      <c r="L78" s="10">
        <v>0</v>
      </c>
      <c r="M78" s="10">
        <v>0</v>
      </c>
      <c r="N78" s="192">
        <f>+BS_InfraMR[[#This Row],[A.03.1 -  Longitud de Vías de Explotación No Electrificadas Troncales y Ramales (vía principal) (km)]]+BS_InfraMR[[#This Row],[A.04.1 -  Longitud de Vías de Explotación Electrificadas Troncales y Ramales (vía principal) (km)]]</f>
        <v>114.57899999999999</v>
      </c>
      <c r="O78" s="192">
        <v>114.57899999999999</v>
      </c>
      <c r="P78" s="1">
        <v>23</v>
      </c>
      <c r="Q78" s="1">
        <v>6</v>
      </c>
      <c r="R78" s="1">
        <v>1</v>
      </c>
      <c r="S78" s="194">
        <f>+SUM(BS_InfraMR[[#This Row],[A.05.1 - Número de Estaciones en Explotación (cantidad)]:[A.07.1 - Número de Apeaderos en Explotación (cantidad)]])</f>
        <v>30</v>
      </c>
      <c r="T78" s="194">
        <v>30</v>
      </c>
      <c r="U78" s="1">
        <v>18</v>
      </c>
      <c r="V78" s="1">
        <v>31</v>
      </c>
      <c r="W78" s="1">
        <v>0</v>
      </c>
      <c r="X78" s="1">
        <v>26</v>
      </c>
      <c r="Y78" s="1">
        <v>0</v>
      </c>
      <c r="Z78" s="196">
        <f t="shared" si="7"/>
        <v>75</v>
      </c>
      <c r="AA78" s="1">
        <v>13</v>
      </c>
      <c r="AB78" s="1">
        <v>13</v>
      </c>
      <c r="AC78" s="1">
        <f>+BS_InfraMR[[#This Row],[Total Pasos Vehiculares a Nivel]]</f>
        <v>75</v>
      </c>
      <c r="AD78" s="196">
        <f t="shared" si="8"/>
        <v>101</v>
      </c>
      <c r="AE78" s="1">
        <v>1</v>
      </c>
      <c r="AF78" s="1">
        <v>8</v>
      </c>
      <c r="AG78" s="1">
        <v>11</v>
      </c>
      <c r="AH78" s="196">
        <f t="shared" si="9"/>
        <v>20</v>
      </c>
      <c r="AI78" s="10">
        <v>16.120999999999999</v>
      </c>
      <c r="AJ78" s="10">
        <v>0</v>
      </c>
      <c r="AK78" s="10">
        <v>50.177</v>
      </c>
      <c r="AL78" s="222">
        <f t="shared" si="10"/>
        <v>66.298000000000002</v>
      </c>
      <c r="AM78" s="1">
        <v>2</v>
      </c>
      <c r="AN78" s="1">
        <v>0</v>
      </c>
      <c r="AO78" s="1">
        <v>13</v>
      </c>
      <c r="AP78" s="200">
        <f t="shared" si="11"/>
        <v>15</v>
      </c>
      <c r="AQ78" s="1">
        <v>0</v>
      </c>
      <c r="AR78" s="1">
        <v>0</v>
      </c>
      <c r="AS78" s="1">
        <v>0</v>
      </c>
      <c r="AT78" s="200">
        <f>+SUM(BS_InfraMR[[#This Row],[B.02.1 - Parque de Coches Eléctricos Motrices]:[B.02.3 - Parque de Coches Eléctricos Motrices Tipo R]])</f>
        <v>0</v>
      </c>
      <c r="AU78" s="1">
        <v>0</v>
      </c>
      <c r="AV78" s="1">
        <v>0</v>
      </c>
      <c r="AW78" s="1">
        <v>0</v>
      </c>
      <c r="AX78" s="200">
        <f>+SUM(BS_InfraMR[[#This Row],[B.03.1 - Parque de Coches Motores Motrices Remolcados]:[B.03.3 - Parque de Coches Motores Motrices Cabina]])</f>
        <v>0</v>
      </c>
      <c r="AY78" s="1">
        <v>43</v>
      </c>
      <c r="AZ78" s="1">
        <v>13</v>
      </c>
      <c r="BA78" s="1">
        <v>0</v>
      </c>
      <c r="BB78" s="1">
        <v>0</v>
      </c>
      <c r="BC78" s="200">
        <f>SUM(AY78:BB78)</f>
        <v>56</v>
      </c>
      <c r="BD78" s="356">
        <v>26</v>
      </c>
      <c r="BE78" s="1">
        <v>1</v>
      </c>
      <c r="BF78" s="1">
        <v>31</v>
      </c>
      <c r="BG78" s="235">
        <v>1000</v>
      </c>
    </row>
    <row r="79" spans="1:59">
      <c r="A79" s="1">
        <v>1999</v>
      </c>
      <c r="B79" s="1" t="s">
        <v>66</v>
      </c>
      <c r="C79" s="10">
        <v>18.643000000000001</v>
      </c>
      <c r="D79" s="10">
        <v>47.968000000000004</v>
      </c>
      <c r="E79" s="10">
        <v>0</v>
      </c>
      <c r="F79" s="10">
        <v>0</v>
      </c>
      <c r="G79" s="192">
        <f t="shared" si="6"/>
        <v>66.611000000000004</v>
      </c>
      <c r="H79" s="192">
        <v>66.611000000000004</v>
      </c>
      <c r="I79" s="192">
        <v>103.99600000000001</v>
      </c>
      <c r="J79" s="10">
        <v>114.57899999999999</v>
      </c>
      <c r="K79" s="10">
        <v>0</v>
      </c>
      <c r="L79" s="10">
        <v>0</v>
      </c>
      <c r="M79" s="10">
        <v>0</v>
      </c>
      <c r="N79" s="192">
        <f>+BS_InfraMR[[#This Row],[A.03.1 -  Longitud de Vías de Explotación No Electrificadas Troncales y Ramales (vía principal) (km)]]+BS_InfraMR[[#This Row],[A.04.1 -  Longitud de Vías de Explotación Electrificadas Troncales y Ramales (vía principal) (km)]]</f>
        <v>114.57899999999999</v>
      </c>
      <c r="O79" s="192">
        <v>114.57899999999999</v>
      </c>
      <c r="P79" s="1">
        <v>23</v>
      </c>
      <c r="Q79" s="1">
        <v>6</v>
      </c>
      <c r="R79" s="1">
        <v>1</v>
      </c>
      <c r="S79" s="194">
        <f>+SUM(BS_InfraMR[[#This Row],[A.05.1 - Número de Estaciones en Explotación (cantidad)]:[A.07.1 - Número de Apeaderos en Explotación (cantidad)]])</f>
        <v>30</v>
      </c>
      <c r="T79" s="194">
        <v>30</v>
      </c>
      <c r="U79" s="1">
        <v>18</v>
      </c>
      <c r="V79" s="1">
        <v>31</v>
      </c>
      <c r="W79" s="1">
        <v>0</v>
      </c>
      <c r="X79" s="1">
        <v>26</v>
      </c>
      <c r="Y79" s="1">
        <v>0</v>
      </c>
      <c r="Z79" s="196">
        <f t="shared" si="7"/>
        <v>75</v>
      </c>
      <c r="AA79" s="1">
        <v>13</v>
      </c>
      <c r="AB79" s="1">
        <v>13</v>
      </c>
      <c r="AC79" s="1">
        <f>+BS_InfraMR[[#This Row],[Total Pasos Vehiculares a Nivel]]</f>
        <v>75</v>
      </c>
      <c r="AD79" s="196">
        <f t="shared" si="8"/>
        <v>101</v>
      </c>
      <c r="AE79" s="1">
        <v>1</v>
      </c>
      <c r="AF79" s="1">
        <v>8</v>
      </c>
      <c r="AG79" s="1">
        <v>11</v>
      </c>
      <c r="AH79" s="196">
        <f t="shared" si="9"/>
        <v>20</v>
      </c>
      <c r="AI79" s="10">
        <v>16.120999999999999</v>
      </c>
      <c r="AJ79" s="10">
        <v>0</v>
      </c>
      <c r="AK79" s="10">
        <v>50.177</v>
      </c>
      <c r="AL79" s="222">
        <f t="shared" si="10"/>
        <v>66.298000000000002</v>
      </c>
      <c r="AM79" s="1">
        <v>2</v>
      </c>
      <c r="AN79" s="1">
        <v>0</v>
      </c>
      <c r="AO79" s="1">
        <v>13</v>
      </c>
      <c r="AP79" s="200">
        <f t="shared" si="11"/>
        <v>15</v>
      </c>
      <c r="AQ79" s="1">
        <v>0</v>
      </c>
      <c r="AR79" s="1">
        <v>0</v>
      </c>
      <c r="AS79" s="1">
        <v>0</v>
      </c>
      <c r="AT79" s="200">
        <f>+SUM(BS_InfraMR[[#This Row],[B.02.1 - Parque de Coches Eléctricos Motrices]:[B.02.3 - Parque de Coches Eléctricos Motrices Tipo R]])</f>
        <v>0</v>
      </c>
      <c r="AU79" s="1">
        <v>0</v>
      </c>
      <c r="AV79" s="1">
        <v>0</v>
      </c>
      <c r="AW79" s="1">
        <v>0</v>
      </c>
      <c r="AX79" s="200">
        <f>+SUM(BS_InfraMR[[#This Row],[B.03.1 - Parque de Coches Motores Motrices Remolcados]:[B.03.3 - Parque de Coches Motores Motrices Cabina]])</f>
        <v>0</v>
      </c>
      <c r="AY79" s="1">
        <v>43</v>
      </c>
      <c r="AZ79" s="1">
        <v>13</v>
      </c>
      <c r="BA79" s="1">
        <v>0</v>
      </c>
      <c r="BB79" s="1">
        <v>0</v>
      </c>
      <c r="BC79" s="200">
        <f>SUM(AY79:BB79)</f>
        <v>56</v>
      </c>
      <c r="BD79" s="356">
        <v>26</v>
      </c>
      <c r="BE79" s="1">
        <v>1</v>
      </c>
      <c r="BF79" s="1">
        <v>31</v>
      </c>
      <c r="BG79" s="235">
        <v>1000</v>
      </c>
    </row>
    <row r="80" spans="1:59">
      <c r="A80" s="1">
        <v>1999</v>
      </c>
      <c r="B80" s="1" t="s">
        <v>67</v>
      </c>
      <c r="C80" s="10">
        <v>18.643000000000001</v>
      </c>
      <c r="D80" s="10">
        <v>47.968000000000004</v>
      </c>
      <c r="E80" s="10">
        <v>0</v>
      </c>
      <c r="F80" s="10">
        <v>0</v>
      </c>
      <c r="G80" s="192">
        <f t="shared" si="6"/>
        <v>66.611000000000004</v>
      </c>
      <c r="H80" s="192">
        <v>66.611000000000004</v>
      </c>
      <c r="I80" s="192">
        <v>103.99600000000001</v>
      </c>
      <c r="J80" s="10">
        <v>114.57899999999999</v>
      </c>
      <c r="K80" s="10">
        <v>0</v>
      </c>
      <c r="L80" s="10">
        <v>0</v>
      </c>
      <c r="M80" s="10">
        <v>0</v>
      </c>
      <c r="N80" s="192">
        <f>+BS_InfraMR[[#This Row],[A.03.1 -  Longitud de Vías de Explotación No Electrificadas Troncales y Ramales (vía principal) (km)]]+BS_InfraMR[[#This Row],[A.04.1 -  Longitud de Vías de Explotación Electrificadas Troncales y Ramales (vía principal) (km)]]</f>
        <v>114.57899999999999</v>
      </c>
      <c r="O80" s="192">
        <v>114.57899999999999</v>
      </c>
      <c r="P80" s="1">
        <v>23</v>
      </c>
      <c r="Q80" s="1">
        <v>6</v>
      </c>
      <c r="R80" s="1">
        <v>1</v>
      </c>
      <c r="S80" s="194">
        <f>+SUM(BS_InfraMR[[#This Row],[A.05.1 - Número de Estaciones en Explotación (cantidad)]:[A.07.1 - Número de Apeaderos en Explotación (cantidad)]])</f>
        <v>30</v>
      </c>
      <c r="T80" s="194">
        <v>30</v>
      </c>
      <c r="U80" s="1">
        <v>18</v>
      </c>
      <c r="V80" s="1">
        <v>31</v>
      </c>
      <c r="W80" s="1">
        <v>0</v>
      </c>
      <c r="X80" s="1">
        <v>26</v>
      </c>
      <c r="Y80" s="1">
        <v>0</v>
      </c>
      <c r="Z80" s="196">
        <f t="shared" si="7"/>
        <v>75</v>
      </c>
      <c r="AA80" s="1">
        <v>13</v>
      </c>
      <c r="AB80" s="1">
        <v>13</v>
      </c>
      <c r="AC80" s="1">
        <f>+BS_InfraMR[[#This Row],[Total Pasos Vehiculares a Nivel]]</f>
        <v>75</v>
      </c>
      <c r="AD80" s="196">
        <f t="shared" si="8"/>
        <v>101</v>
      </c>
      <c r="AE80" s="1">
        <v>1</v>
      </c>
      <c r="AF80" s="1">
        <v>8</v>
      </c>
      <c r="AG80" s="1">
        <v>11</v>
      </c>
      <c r="AH80" s="196">
        <f t="shared" si="9"/>
        <v>20</v>
      </c>
      <c r="AI80" s="10">
        <v>16.120999999999999</v>
      </c>
      <c r="AJ80" s="10">
        <v>0</v>
      </c>
      <c r="AK80" s="10">
        <v>50.177</v>
      </c>
      <c r="AL80" s="222">
        <f t="shared" si="10"/>
        <v>66.298000000000002</v>
      </c>
      <c r="AM80" s="1">
        <v>2</v>
      </c>
      <c r="AN80" s="1">
        <v>0</v>
      </c>
      <c r="AO80" s="1">
        <v>13</v>
      </c>
      <c r="AP80" s="200">
        <f t="shared" si="11"/>
        <v>15</v>
      </c>
      <c r="AQ80" s="1">
        <v>0</v>
      </c>
      <c r="AR80" s="1">
        <v>0</v>
      </c>
      <c r="AS80" s="1">
        <v>0</v>
      </c>
      <c r="AT80" s="200">
        <f>+SUM(BS_InfraMR[[#This Row],[B.02.1 - Parque de Coches Eléctricos Motrices]:[B.02.3 - Parque de Coches Eléctricos Motrices Tipo R]])</f>
        <v>0</v>
      </c>
      <c r="AU80" s="1">
        <v>0</v>
      </c>
      <c r="AV80" s="1">
        <v>0</v>
      </c>
      <c r="AW80" s="1">
        <v>0</v>
      </c>
      <c r="AX80" s="200">
        <f>+SUM(BS_InfraMR[[#This Row],[B.03.1 - Parque de Coches Motores Motrices Remolcados]:[B.03.3 - Parque de Coches Motores Motrices Cabina]])</f>
        <v>0</v>
      </c>
      <c r="AY80" s="1">
        <v>43</v>
      </c>
      <c r="AZ80" s="1">
        <v>13</v>
      </c>
      <c r="BA80" s="1">
        <v>0</v>
      </c>
      <c r="BB80" s="1">
        <v>0</v>
      </c>
      <c r="BC80" s="200">
        <f>SUM(AY80:BB80)</f>
        <v>56</v>
      </c>
      <c r="BD80" s="356">
        <v>26</v>
      </c>
      <c r="BE80" s="1">
        <v>1</v>
      </c>
      <c r="BF80" s="1">
        <v>31</v>
      </c>
      <c r="BG80" s="235">
        <v>1000</v>
      </c>
    </row>
    <row r="81" spans="1:59">
      <c r="A81" s="1">
        <v>1999</v>
      </c>
      <c r="B81" s="1" t="s">
        <v>68</v>
      </c>
      <c r="C81" s="10">
        <v>18.643000000000001</v>
      </c>
      <c r="D81" s="10">
        <v>47.968000000000004</v>
      </c>
      <c r="E81" s="10">
        <v>0</v>
      </c>
      <c r="F81" s="10">
        <v>0</v>
      </c>
      <c r="G81" s="192">
        <f t="shared" si="6"/>
        <v>66.611000000000004</v>
      </c>
      <c r="H81" s="192">
        <v>66.611000000000004</v>
      </c>
      <c r="I81" s="192">
        <v>103.99600000000001</v>
      </c>
      <c r="J81" s="10">
        <v>114.57899999999999</v>
      </c>
      <c r="K81" s="10">
        <v>0</v>
      </c>
      <c r="L81" s="10">
        <v>0</v>
      </c>
      <c r="M81" s="10">
        <v>0</v>
      </c>
      <c r="N81" s="192">
        <f>+BS_InfraMR[[#This Row],[A.03.1 -  Longitud de Vías de Explotación No Electrificadas Troncales y Ramales (vía principal) (km)]]+BS_InfraMR[[#This Row],[A.04.1 -  Longitud de Vías de Explotación Electrificadas Troncales y Ramales (vía principal) (km)]]</f>
        <v>114.57899999999999</v>
      </c>
      <c r="O81" s="192">
        <v>114.57899999999999</v>
      </c>
      <c r="P81" s="1">
        <v>23</v>
      </c>
      <c r="Q81" s="1">
        <v>6</v>
      </c>
      <c r="R81" s="1">
        <v>1</v>
      </c>
      <c r="S81" s="194">
        <f>+SUM(BS_InfraMR[[#This Row],[A.05.1 - Número de Estaciones en Explotación (cantidad)]:[A.07.1 - Número de Apeaderos en Explotación (cantidad)]])</f>
        <v>30</v>
      </c>
      <c r="T81" s="194">
        <v>30</v>
      </c>
      <c r="U81" s="1">
        <v>18</v>
      </c>
      <c r="V81" s="1">
        <v>31</v>
      </c>
      <c r="W81" s="1">
        <v>0</v>
      </c>
      <c r="X81" s="1">
        <v>26</v>
      </c>
      <c r="Y81" s="1">
        <v>0</v>
      </c>
      <c r="Z81" s="196">
        <f t="shared" si="7"/>
        <v>75</v>
      </c>
      <c r="AA81" s="1">
        <v>13</v>
      </c>
      <c r="AB81" s="1">
        <v>13</v>
      </c>
      <c r="AC81" s="1">
        <f>+BS_InfraMR[[#This Row],[Total Pasos Vehiculares a Nivel]]</f>
        <v>75</v>
      </c>
      <c r="AD81" s="196">
        <f t="shared" si="8"/>
        <v>101</v>
      </c>
      <c r="AE81" s="1">
        <v>1</v>
      </c>
      <c r="AF81" s="1">
        <v>8</v>
      </c>
      <c r="AG81" s="1">
        <v>11</v>
      </c>
      <c r="AH81" s="196">
        <f t="shared" si="9"/>
        <v>20</v>
      </c>
      <c r="AI81" s="10">
        <v>16.120999999999999</v>
      </c>
      <c r="AJ81" s="10">
        <v>0</v>
      </c>
      <c r="AK81" s="10">
        <v>50.177</v>
      </c>
      <c r="AL81" s="222">
        <f t="shared" si="10"/>
        <v>66.298000000000002</v>
      </c>
      <c r="AM81" s="1">
        <v>2</v>
      </c>
      <c r="AN81" s="1">
        <v>0</v>
      </c>
      <c r="AO81" s="1">
        <v>13</v>
      </c>
      <c r="AP81" s="200">
        <f t="shared" si="11"/>
        <v>15</v>
      </c>
      <c r="AQ81" s="1">
        <v>0</v>
      </c>
      <c r="AR81" s="1">
        <v>0</v>
      </c>
      <c r="AS81" s="1">
        <v>0</v>
      </c>
      <c r="AT81" s="200">
        <f>+SUM(BS_InfraMR[[#This Row],[B.02.1 - Parque de Coches Eléctricos Motrices]:[B.02.3 - Parque de Coches Eléctricos Motrices Tipo R]])</f>
        <v>0</v>
      </c>
      <c r="AU81" s="1">
        <v>0</v>
      </c>
      <c r="AV81" s="1">
        <v>0</v>
      </c>
      <c r="AW81" s="1">
        <v>0</v>
      </c>
      <c r="AX81" s="200">
        <f>+SUM(BS_InfraMR[[#This Row],[B.03.1 - Parque de Coches Motores Motrices Remolcados]:[B.03.3 - Parque de Coches Motores Motrices Cabina]])</f>
        <v>0</v>
      </c>
      <c r="AY81" s="1">
        <v>43</v>
      </c>
      <c r="AZ81" s="1">
        <v>13</v>
      </c>
      <c r="BA81" s="1">
        <v>0</v>
      </c>
      <c r="BB81" s="1">
        <v>0</v>
      </c>
      <c r="BC81" s="200">
        <f>SUM(AY81:BB81)</f>
        <v>56</v>
      </c>
      <c r="BD81" s="356">
        <v>26</v>
      </c>
      <c r="BE81" s="1">
        <v>1</v>
      </c>
      <c r="BF81" s="1">
        <v>31</v>
      </c>
      <c r="BG81" s="235">
        <v>1000</v>
      </c>
    </row>
    <row r="82" spans="1:59">
      <c r="A82" s="1">
        <v>1999</v>
      </c>
      <c r="B82" s="1" t="s">
        <v>69</v>
      </c>
      <c r="C82" s="10">
        <v>18.643000000000001</v>
      </c>
      <c r="D82" s="10">
        <v>47.968000000000004</v>
      </c>
      <c r="E82" s="10">
        <v>0</v>
      </c>
      <c r="F82" s="10">
        <v>0</v>
      </c>
      <c r="G82" s="192">
        <f t="shared" si="6"/>
        <v>66.611000000000004</v>
      </c>
      <c r="H82" s="192">
        <v>66.611000000000004</v>
      </c>
      <c r="I82" s="192">
        <v>103.99600000000001</v>
      </c>
      <c r="J82" s="10">
        <v>114.57899999999999</v>
      </c>
      <c r="K82" s="10">
        <v>0</v>
      </c>
      <c r="L82" s="10">
        <v>0</v>
      </c>
      <c r="M82" s="10">
        <v>0</v>
      </c>
      <c r="N82" s="192">
        <f>+BS_InfraMR[[#This Row],[A.03.1 -  Longitud de Vías de Explotación No Electrificadas Troncales y Ramales (vía principal) (km)]]+BS_InfraMR[[#This Row],[A.04.1 -  Longitud de Vías de Explotación Electrificadas Troncales y Ramales (vía principal) (km)]]</f>
        <v>114.57899999999999</v>
      </c>
      <c r="O82" s="192">
        <v>114.57899999999999</v>
      </c>
      <c r="P82" s="1">
        <v>23</v>
      </c>
      <c r="Q82" s="1">
        <v>6</v>
      </c>
      <c r="R82" s="1">
        <v>1</v>
      </c>
      <c r="S82" s="194">
        <f>+SUM(BS_InfraMR[[#This Row],[A.05.1 - Número de Estaciones en Explotación (cantidad)]:[A.07.1 - Número de Apeaderos en Explotación (cantidad)]])</f>
        <v>30</v>
      </c>
      <c r="T82" s="194">
        <v>30</v>
      </c>
      <c r="U82" s="1">
        <v>18</v>
      </c>
      <c r="V82" s="1">
        <v>31</v>
      </c>
      <c r="W82" s="1">
        <v>0</v>
      </c>
      <c r="X82" s="1">
        <v>26</v>
      </c>
      <c r="Y82" s="1">
        <v>0</v>
      </c>
      <c r="Z82" s="196">
        <f t="shared" si="7"/>
        <v>75</v>
      </c>
      <c r="AA82" s="1">
        <v>13</v>
      </c>
      <c r="AB82" s="1">
        <v>13</v>
      </c>
      <c r="AC82" s="1">
        <f>+BS_InfraMR[[#This Row],[Total Pasos Vehiculares a Nivel]]</f>
        <v>75</v>
      </c>
      <c r="AD82" s="196">
        <f t="shared" si="8"/>
        <v>101</v>
      </c>
      <c r="AE82" s="1">
        <v>1</v>
      </c>
      <c r="AF82" s="1">
        <v>8</v>
      </c>
      <c r="AG82" s="1">
        <v>11</v>
      </c>
      <c r="AH82" s="196">
        <f t="shared" si="9"/>
        <v>20</v>
      </c>
      <c r="AI82" s="10">
        <v>16.120999999999999</v>
      </c>
      <c r="AJ82" s="10">
        <v>0</v>
      </c>
      <c r="AK82" s="10">
        <v>50.177</v>
      </c>
      <c r="AL82" s="222">
        <f t="shared" si="10"/>
        <v>66.298000000000002</v>
      </c>
      <c r="AM82" s="1">
        <v>2</v>
      </c>
      <c r="AN82" s="1">
        <v>0</v>
      </c>
      <c r="AO82" s="1">
        <v>13</v>
      </c>
      <c r="AP82" s="200">
        <f t="shared" si="11"/>
        <v>15</v>
      </c>
      <c r="AQ82" s="1">
        <v>0</v>
      </c>
      <c r="AR82" s="1">
        <v>0</v>
      </c>
      <c r="AS82" s="1">
        <v>0</v>
      </c>
      <c r="AT82" s="200">
        <f>+SUM(BS_InfraMR[[#This Row],[B.02.1 - Parque de Coches Eléctricos Motrices]:[B.02.3 - Parque de Coches Eléctricos Motrices Tipo R]])</f>
        <v>0</v>
      </c>
      <c r="AU82" s="1">
        <v>0</v>
      </c>
      <c r="AV82" s="1">
        <v>0</v>
      </c>
      <c r="AW82" s="1">
        <v>0</v>
      </c>
      <c r="AX82" s="200">
        <f>+SUM(BS_InfraMR[[#This Row],[B.03.1 - Parque de Coches Motores Motrices Remolcados]:[B.03.3 - Parque de Coches Motores Motrices Cabina]])</f>
        <v>0</v>
      </c>
      <c r="AY82" s="1">
        <v>43</v>
      </c>
      <c r="AZ82" s="1">
        <v>13</v>
      </c>
      <c r="BA82" s="1">
        <v>0</v>
      </c>
      <c r="BB82" s="1">
        <v>0</v>
      </c>
      <c r="BC82" s="200">
        <f>SUM(AY82:BB82)</f>
        <v>56</v>
      </c>
      <c r="BD82" s="356">
        <v>26</v>
      </c>
      <c r="BE82" s="1">
        <v>1</v>
      </c>
      <c r="BF82" s="1">
        <v>31</v>
      </c>
      <c r="BG82" s="235">
        <v>1000</v>
      </c>
    </row>
    <row r="83" spans="1:59">
      <c r="A83" s="1">
        <v>1999</v>
      </c>
      <c r="B83" s="1" t="s">
        <v>70</v>
      </c>
      <c r="C83" s="10">
        <v>18.643000000000001</v>
      </c>
      <c r="D83" s="10">
        <v>47.968000000000004</v>
      </c>
      <c r="E83" s="10">
        <v>0</v>
      </c>
      <c r="F83" s="10">
        <v>0</v>
      </c>
      <c r="G83" s="192">
        <f t="shared" si="6"/>
        <v>66.611000000000004</v>
      </c>
      <c r="H83" s="192">
        <v>66.611000000000004</v>
      </c>
      <c r="I83" s="192">
        <v>103.99600000000001</v>
      </c>
      <c r="J83" s="10">
        <v>114.57899999999999</v>
      </c>
      <c r="K83" s="10">
        <v>0</v>
      </c>
      <c r="L83" s="10">
        <v>0</v>
      </c>
      <c r="M83" s="10">
        <v>0</v>
      </c>
      <c r="N83" s="192">
        <f>+BS_InfraMR[[#This Row],[A.03.1 -  Longitud de Vías de Explotación No Electrificadas Troncales y Ramales (vía principal) (km)]]+BS_InfraMR[[#This Row],[A.04.1 -  Longitud de Vías de Explotación Electrificadas Troncales y Ramales (vía principal) (km)]]</f>
        <v>114.57899999999999</v>
      </c>
      <c r="O83" s="192">
        <v>114.57899999999999</v>
      </c>
      <c r="P83" s="1">
        <v>23</v>
      </c>
      <c r="Q83" s="1">
        <v>6</v>
      </c>
      <c r="R83" s="1">
        <v>1</v>
      </c>
      <c r="S83" s="194">
        <f>+SUM(BS_InfraMR[[#This Row],[A.05.1 - Número de Estaciones en Explotación (cantidad)]:[A.07.1 - Número de Apeaderos en Explotación (cantidad)]])</f>
        <v>30</v>
      </c>
      <c r="T83" s="194">
        <v>30</v>
      </c>
      <c r="U83" s="1">
        <v>18</v>
      </c>
      <c r="V83" s="1">
        <v>31</v>
      </c>
      <c r="W83" s="1">
        <v>0</v>
      </c>
      <c r="X83" s="1">
        <v>26</v>
      </c>
      <c r="Y83" s="1">
        <v>0</v>
      </c>
      <c r="Z83" s="196">
        <f t="shared" si="7"/>
        <v>75</v>
      </c>
      <c r="AA83" s="1">
        <v>13</v>
      </c>
      <c r="AB83" s="1">
        <v>13</v>
      </c>
      <c r="AC83" s="1">
        <f>+BS_InfraMR[[#This Row],[Total Pasos Vehiculares a Nivel]]</f>
        <v>75</v>
      </c>
      <c r="AD83" s="196">
        <f t="shared" si="8"/>
        <v>101</v>
      </c>
      <c r="AE83" s="1">
        <v>1</v>
      </c>
      <c r="AF83" s="1">
        <v>8</v>
      </c>
      <c r="AG83" s="1">
        <v>11</v>
      </c>
      <c r="AH83" s="196">
        <f t="shared" si="9"/>
        <v>20</v>
      </c>
      <c r="AI83" s="10">
        <v>16.120999999999999</v>
      </c>
      <c r="AJ83" s="10">
        <v>0</v>
      </c>
      <c r="AK83" s="10">
        <v>50.177</v>
      </c>
      <c r="AL83" s="222">
        <f t="shared" si="10"/>
        <v>66.298000000000002</v>
      </c>
      <c r="AM83" s="1">
        <v>2</v>
      </c>
      <c r="AN83" s="1">
        <v>0</v>
      </c>
      <c r="AO83" s="1">
        <v>13</v>
      </c>
      <c r="AP83" s="200">
        <f t="shared" si="11"/>
        <v>15</v>
      </c>
      <c r="AQ83" s="1">
        <v>0</v>
      </c>
      <c r="AR83" s="1">
        <v>0</v>
      </c>
      <c r="AS83" s="1">
        <v>0</v>
      </c>
      <c r="AT83" s="200">
        <f>+SUM(BS_InfraMR[[#This Row],[B.02.1 - Parque de Coches Eléctricos Motrices]:[B.02.3 - Parque de Coches Eléctricos Motrices Tipo R]])</f>
        <v>0</v>
      </c>
      <c r="AU83" s="1">
        <v>0</v>
      </c>
      <c r="AV83" s="1">
        <v>0</v>
      </c>
      <c r="AW83" s="1">
        <v>0</v>
      </c>
      <c r="AX83" s="200">
        <f>+SUM(BS_InfraMR[[#This Row],[B.03.1 - Parque de Coches Motores Motrices Remolcados]:[B.03.3 - Parque de Coches Motores Motrices Cabina]])</f>
        <v>0</v>
      </c>
      <c r="AY83" s="1">
        <v>43</v>
      </c>
      <c r="AZ83" s="1">
        <v>13</v>
      </c>
      <c r="BA83" s="1">
        <v>0</v>
      </c>
      <c r="BB83" s="1">
        <v>0</v>
      </c>
      <c r="BC83" s="200">
        <f>SUM(AY83:BB83)</f>
        <v>56</v>
      </c>
      <c r="BD83" s="356">
        <v>26</v>
      </c>
      <c r="BE83" s="1">
        <v>1</v>
      </c>
      <c r="BF83" s="1">
        <v>31</v>
      </c>
      <c r="BG83" s="235">
        <v>1000</v>
      </c>
    </row>
    <row r="84" spans="1:59">
      <c r="A84" s="1">
        <v>1999</v>
      </c>
      <c r="B84" s="1" t="s">
        <v>71</v>
      </c>
      <c r="C84" s="10">
        <v>18.643000000000001</v>
      </c>
      <c r="D84" s="10">
        <v>47.968000000000004</v>
      </c>
      <c r="E84" s="10">
        <v>0</v>
      </c>
      <c r="F84" s="10">
        <v>0</v>
      </c>
      <c r="G84" s="192">
        <f t="shared" si="6"/>
        <v>66.611000000000004</v>
      </c>
      <c r="H84" s="192">
        <v>66.611000000000004</v>
      </c>
      <c r="I84" s="192">
        <v>103.99600000000001</v>
      </c>
      <c r="J84" s="10">
        <v>114.57899999999999</v>
      </c>
      <c r="K84" s="10">
        <v>0</v>
      </c>
      <c r="L84" s="10">
        <v>0</v>
      </c>
      <c r="M84" s="10">
        <v>0</v>
      </c>
      <c r="N84" s="192">
        <f>+BS_InfraMR[[#This Row],[A.03.1 -  Longitud de Vías de Explotación No Electrificadas Troncales y Ramales (vía principal) (km)]]+BS_InfraMR[[#This Row],[A.04.1 -  Longitud de Vías de Explotación Electrificadas Troncales y Ramales (vía principal) (km)]]</f>
        <v>114.57899999999999</v>
      </c>
      <c r="O84" s="192">
        <v>114.57899999999999</v>
      </c>
      <c r="P84" s="1">
        <v>23</v>
      </c>
      <c r="Q84" s="1">
        <v>6</v>
      </c>
      <c r="R84" s="1">
        <v>1</v>
      </c>
      <c r="S84" s="194">
        <f>+SUM(BS_InfraMR[[#This Row],[A.05.1 - Número de Estaciones en Explotación (cantidad)]:[A.07.1 - Número de Apeaderos en Explotación (cantidad)]])</f>
        <v>30</v>
      </c>
      <c r="T84" s="194">
        <v>30</v>
      </c>
      <c r="U84" s="1">
        <v>18</v>
      </c>
      <c r="V84" s="1">
        <v>31</v>
      </c>
      <c r="W84" s="1">
        <v>0</v>
      </c>
      <c r="X84" s="1">
        <v>26</v>
      </c>
      <c r="Y84" s="1">
        <v>0</v>
      </c>
      <c r="Z84" s="196">
        <f t="shared" si="7"/>
        <v>75</v>
      </c>
      <c r="AA84" s="1">
        <v>13</v>
      </c>
      <c r="AB84" s="1">
        <v>13</v>
      </c>
      <c r="AC84" s="1">
        <f>+BS_InfraMR[[#This Row],[Total Pasos Vehiculares a Nivel]]</f>
        <v>75</v>
      </c>
      <c r="AD84" s="196">
        <f t="shared" si="8"/>
        <v>101</v>
      </c>
      <c r="AE84" s="1">
        <v>1</v>
      </c>
      <c r="AF84" s="1">
        <v>8</v>
      </c>
      <c r="AG84" s="1">
        <v>11</v>
      </c>
      <c r="AH84" s="196">
        <f t="shared" si="9"/>
        <v>20</v>
      </c>
      <c r="AI84" s="10">
        <v>16.120999999999999</v>
      </c>
      <c r="AJ84" s="10">
        <v>0</v>
      </c>
      <c r="AK84" s="10">
        <v>50.177</v>
      </c>
      <c r="AL84" s="222">
        <f t="shared" si="10"/>
        <v>66.298000000000002</v>
      </c>
      <c r="AM84" s="1">
        <v>2</v>
      </c>
      <c r="AN84" s="1">
        <v>0</v>
      </c>
      <c r="AO84" s="1">
        <v>13</v>
      </c>
      <c r="AP84" s="200">
        <f t="shared" si="11"/>
        <v>15</v>
      </c>
      <c r="AQ84" s="1">
        <v>0</v>
      </c>
      <c r="AR84" s="1">
        <v>0</v>
      </c>
      <c r="AS84" s="1">
        <v>0</v>
      </c>
      <c r="AT84" s="200">
        <f>+SUM(BS_InfraMR[[#This Row],[B.02.1 - Parque de Coches Eléctricos Motrices]:[B.02.3 - Parque de Coches Eléctricos Motrices Tipo R]])</f>
        <v>0</v>
      </c>
      <c r="AU84" s="1">
        <v>0</v>
      </c>
      <c r="AV84" s="1">
        <v>0</v>
      </c>
      <c r="AW84" s="1">
        <v>0</v>
      </c>
      <c r="AX84" s="200">
        <f>+SUM(BS_InfraMR[[#This Row],[B.03.1 - Parque de Coches Motores Motrices Remolcados]:[B.03.3 - Parque de Coches Motores Motrices Cabina]])</f>
        <v>0</v>
      </c>
      <c r="AY84" s="1">
        <v>43</v>
      </c>
      <c r="AZ84" s="1">
        <v>13</v>
      </c>
      <c r="BA84" s="1">
        <v>0</v>
      </c>
      <c r="BB84" s="1">
        <v>0</v>
      </c>
      <c r="BC84" s="200">
        <f>SUM(AY84:BB84)</f>
        <v>56</v>
      </c>
      <c r="BD84" s="356">
        <v>26</v>
      </c>
      <c r="BE84" s="1">
        <v>1</v>
      </c>
      <c r="BF84" s="1">
        <v>31</v>
      </c>
      <c r="BG84" s="235">
        <v>1000</v>
      </c>
    </row>
    <row r="85" spans="1:59">
      <c r="A85" s="1">
        <v>1999</v>
      </c>
      <c r="B85" s="1" t="s">
        <v>72</v>
      </c>
      <c r="C85" s="10">
        <v>18.643000000000001</v>
      </c>
      <c r="D85" s="10">
        <v>47.968000000000004</v>
      </c>
      <c r="E85" s="10">
        <v>0</v>
      </c>
      <c r="F85" s="10">
        <v>0</v>
      </c>
      <c r="G85" s="192">
        <f t="shared" si="6"/>
        <v>66.611000000000004</v>
      </c>
      <c r="H85" s="192">
        <v>66.611000000000004</v>
      </c>
      <c r="I85" s="192">
        <v>103.99600000000001</v>
      </c>
      <c r="J85" s="10">
        <v>114.57899999999999</v>
      </c>
      <c r="K85" s="10">
        <v>0</v>
      </c>
      <c r="L85" s="10">
        <v>0</v>
      </c>
      <c r="M85" s="10">
        <v>0</v>
      </c>
      <c r="N85" s="192">
        <f>+BS_InfraMR[[#This Row],[A.03.1 -  Longitud de Vías de Explotación No Electrificadas Troncales y Ramales (vía principal) (km)]]+BS_InfraMR[[#This Row],[A.04.1 -  Longitud de Vías de Explotación Electrificadas Troncales y Ramales (vía principal) (km)]]</f>
        <v>114.57899999999999</v>
      </c>
      <c r="O85" s="192">
        <v>114.57899999999999</v>
      </c>
      <c r="P85" s="1">
        <v>23</v>
      </c>
      <c r="Q85" s="1">
        <v>6</v>
      </c>
      <c r="R85" s="1">
        <v>1</v>
      </c>
      <c r="S85" s="194">
        <f>+SUM(BS_InfraMR[[#This Row],[A.05.1 - Número de Estaciones en Explotación (cantidad)]:[A.07.1 - Número de Apeaderos en Explotación (cantidad)]])</f>
        <v>30</v>
      </c>
      <c r="T85" s="194">
        <v>30</v>
      </c>
      <c r="U85" s="1">
        <v>18</v>
      </c>
      <c r="V85" s="1">
        <v>31</v>
      </c>
      <c r="W85" s="1">
        <v>0</v>
      </c>
      <c r="X85" s="1">
        <v>26</v>
      </c>
      <c r="Y85" s="1">
        <v>0</v>
      </c>
      <c r="Z85" s="196">
        <f t="shared" si="7"/>
        <v>75</v>
      </c>
      <c r="AA85" s="1">
        <v>13</v>
      </c>
      <c r="AB85" s="1">
        <v>13</v>
      </c>
      <c r="AC85" s="1">
        <f>+BS_InfraMR[[#This Row],[Total Pasos Vehiculares a Nivel]]</f>
        <v>75</v>
      </c>
      <c r="AD85" s="196">
        <f t="shared" si="8"/>
        <v>101</v>
      </c>
      <c r="AE85" s="1">
        <v>1</v>
      </c>
      <c r="AF85" s="1">
        <v>8</v>
      </c>
      <c r="AG85" s="1">
        <v>11</v>
      </c>
      <c r="AH85" s="196">
        <f t="shared" si="9"/>
        <v>20</v>
      </c>
      <c r="AI85" s="10">
        <v>16.120999999999999</v>
      </c>
      <c r="AJ85" s="10">
        <v>0</v>
      </c>
      <c r="AK85" s="10">
        <v>50.177</v>
      </c>
      <c r="AL85" s="222">
        <f t="shared" si="10"/>
        <v>66.298000000000002</v>
      </c>
      <c r="AM85" s="1">
        <v>2</v>
      </c>
      <c r="AN85" s="1">
        <v>0</v>
      </c>
      <c r="AO85" s="1">
        <v>13</v>
      </c>
      <c r="AP85" s="200">
        <f t="shared" si="11"/>
        <v>15</v>
      </c>
      <c r="AQ85" s="1">
        <v>0</v>
      </c>
      <c r="AR85" s="1">
        <v>0</v>
      </c>
      <c r="AS85" s="1">
        <v>0</v>
      </c>
      <c r="AT85" s="200">
        <f>+SUM(BS_InfraMR[[#This Row],[B.02.1 - Parque de Coches Eléctricos Motrices]:[B.02.3 - Parque de Coches Eléctricos Motrices Tipo R]])</f>
        <v>0</v>
      </c>
      <c r="AU85" s="1">
        <v>0</v>
      </c>
      <c r="AV85" s="1">
        <v>0</v>
      </c>
      <c r="AW85" s="1">
        <v>0</v>
      </c>
      <c r="AX85" s="200">
        <f>+SUM(BS_InfraMR[[#This Row],[B.03.1 - Parque de Coches Motores Motrices Remolcados]:[B.03.3 - Parque de Coches Motores Motrices Cabina]])</f>
        <v>0</v>
      </c>
      <c r="AY85" s="1">
        <v>43</v>
      </c>
      <c r="AZ85" s="1">
        <v>13</v>
      </c>
      <c r="BA85" s="1">
        <v>0</v>
      </c>
      <c r="BB85" s="1">
        <v>0</v>
      </c>
      <c r="BC85" s="200">
        <f>SUM(AY85:BB85)</f>
        <v>56</v>
      </c>
      <c r="BD85" s="356">
        <v>26</v>
      </c>
      <c r="BE85" s="1">
        <v>1</v>
      </c>
      <c r="BF85" s="1">
        <v>31</v>
      </c>
      <c r="BG85" s="235">
        <v>1000</v>
      </c>
    </row>
    <row r="86" spans="1:59">
      <c r="A86" s="1">
        <v>2000</v>
      </c>
      <c r="B86" s="1" t="s">
        <v>61</v>
      </c>
      <c r="C86" s="10">
        <v>18.643000000000001</v>
      </c>
      <c r="D86" s="10">
        <v>47.968000000000004</v>
      </c>
      <c r="E86" s="10">
        <v>0</v>
      </c>
      <c r="F86" s="10">
        <v>0</v>
      </c>
      <c r="G86" s="192">
        <f t="shared" si="6"/>
        <v>66.611000000000004</v>
      </c>
      <c r="H86" s="192">
        <v>66.611000000000004</v>
      </c>
      <c r="I86" s="192">
        <v>103.99600000000001</v>
      </c>
      <c r="J86" s="10">
        <v>114.57899999999999</v>
      </c>
      <c r="K86" s="10">
        <v>0</v>
      </c>
      <c r="L86" s="10">
        <v>0</v>
      </c>
      <c r="M86" s="10">
        <v>0</v>
      </c>
      <c r="N86" s="192">
        <f>+BS_InfraMR[[#This Row],[A.03.1 -  Longitud de Vías de Explotación No Electrificadas Troncales y Ramales (vía principal) (km)]]+BS_InfraMR[[#This Row],[A.04.1 -  Longitud de Vías de Explotación Electrificadas Troncales y Ramales (vía principal) (km)]]</f>
        <v>114.57899999999999</v>
      </c>
      <c r="O86" s="192">
        <v>114.57899999999999</v>
      </c>
      <c r="P86" s="1">
        <v>23</v>
      </c>
      <c r="Q86" s="1">
        <v>6</v>
      </c>
      <c r="R86" s="1">
        <v>1</v>
      </c>
      <c r="S86" s="194">
        <f>+SUM(BS_InfraMR[[#This Row],[A.05.1 - Número de Estaciones en Explotación (cantidad)]:[A.07.1 - Número de Apeaderos en Explotación (cantidad)]])</f>
        <v>30</v>
      </c>
      <c r="T86" s="194">
        <v>30</v>
      </c>
      <c r="U86" s="1">
        <v>18</v>
      </c>
      <c r="V86" s="1">
        <v>31</v>
      </c>
      <c r="W86" s="1">
        <v>0</v>
      </c>
      <c r="X86" s="1">
        <v>26</v>
      </c>
      <c r="Y86" s="1">
        <v>0</v>
      </c>
      <c r="Z86" s="196">
        <f t="shared" si="7"/>
        <v>75</v>
      </c>
      <c r="AA86" s="1">
        <v>13</v>
      </c>
      <c r="AB86" s="1">
        <v>13</v>
      </c>
      <c r="AC86" s="1">
        <f>+BS_InfraMR[[#This Row],[Total Pasos Vehiculares a Nivel]]</f>
        <v>75</v>
      </c>
      <c r="AD86" s="196">
        <f t="shared" si="8"/>
        <v>101</v>
      </c>
      <c r="AE86" s="1">
        <v>1</v>
      </c>
      <c r="AF86" s="1">
        <v>8</v>
      </c>
      <c r="AG86" s="1">
        <v>11</v>
      </c>
      <c r="AH86" s="196">
        <f t="shared" si="9"/>
        <v>20</v>
      </c>
      <c r="AI86" s="10">
        <v>16.120999999999999</v>
      </c>
      <c r="AJ86" s="10">
        <v>0</v>
      </c>
      <c r="AK86" s="10">
        <v>50.177</v>
      </c>
      <c r="AL86" s="222">
        <f t="shared" si="10"/>
        <v>66.298000000000002</v>
      </c>
      <c r="AM86" s="1">
        <v>2</v>
      </c>
      <c r="AN86" s="1">
        <v>0</v>
      </c>
      <c r="AO86" s="1">
        <v>13</v>
      </c>
      <c r="AP86" s="200">
        <f t="shared" si="11"/>
        <v>15</v>
      </c>
      <c r="AQ86" s="1">
        <v>0</v>
      </c>
      <c r="AR86" s="1">
        <v>0</v>
      </c>
      <c r="AS86" s="1">
        <v>0</v>
      </c>
      <c r="AT86" s="200">
        <f>+SUM(BS_InfraMR[[#This Row],[B.02.1 - Parque de Coches Eléctricos Motrices]:[B.02.3 - Parque de Coches Eléctricos Motrices Tipo R]])</f>
        <v>0</v>
      </c>
      <c r="AU86" s="1">
        <v>0</v>
      </c>
      <c r="AV86" s="1">
        <v>0</v>
      </c>
      <c r="AW86" s="1">
        <v>0</v>
      </c>
      <c r="AX86" s="200">
        <f>+SUM(BS_InfraMR[[#This Row],[B.03.1 - Parque de Coches Motores Motrices Remolcados]:[B.03.3 - Parque de Coches Motores Motrices Cabina]])</f>
        <v>0</v>
      </c>
      <c r="AY86" s="1">
        <v>43</v>
      </c>
      <c r="AZ86" s="1">
        <v>13</v>
      </c>
      <c r="BA86" s="1">
        <v>0</v>
      </c>
      <c r="BB86" s="1">
        <v>0</v>
      </c>
      <c r="BC86" s="200">
        <f>SUM(AY86:BB86)</f>
        <v>56</v>
      </c>
      <c r="BD86" s="356">
        <v>26</v>
      </c>
      <c r="BE86" s="1">
        <v>1</v>
      </c>
      <c r="BF86" s="1">
        <v>31</v>
      </c>
      <c r="BG86" s="235">
        <v>1000</v>
      </c>
    </row>
    <row r="87" spans="1:59">
      <c r="A87" s="1">
        <v>2000</v>
      </c>
      <c r="B87" s="1" t="s">
        <v>62</v>
      </c>
      <c r="C87" s="10">
        <v>18.643000000000001</v>
      </c>
      <c r="D87" s="10">
        <v>47.968000000000004</v>
      </c>
      <c r="E87" s="10">
        <v>0</v>
      </c>
      <c r="F87" s="10">
        <v>0</v>
      </c>
      <c r="G87" s="192">
        <f t="shared" si="6"/>
        <v>66.611000000000004</v>
      </c>
      <c r="H87" s="192">
        <v>66.611000000000004</v>
      </c>
      <c r="I87" s="192">
        <v>103.99600000000001</v>
      </c>
      <c r="J87" s="10">
        <v>114.57899999999999</v>
      </c>
      <c r="K87" s="10">
        <v>0</v>
      </c>
      <c r="L87" s="10">
        <v>0</v>
      </c>
      <c r="M87" s="10">
        <v>0</v>
      </c>
      <c r="N87" s="192">
        <f>+BS_InfraMR[[#This Row],[A.03.1 -  Longitud de Vías de Explotación No Electrificadas Troncales y Ramales (vía principal) (km)]]+BS_InfraMR[[#This Row],[A.04.1 -  Longitud de Vías de Explotación Electrificadas Troncales y Ramales (vía principal) (km)]]</f>
        <v>114.57899999999999</v>
      </c>
      <c r="O87" s="192">
        <v>114.57899999999999</v>
      </c>
      <c r="P87" s="1">
        <v>23</v>
      </c>
      <c r="Q87" s="1">
        <v>6</v>
      </c>
      <c r="R87" s="1">
        <v>1</v>
      </c>
      <c r="S87" s="194">
        <f>+SUM(BS_InfraMR[[#This Row],[A.05.1 - Número de Estaciones en Explotación (cantidad)]:[A.07.1 - Número de Apeaderos en Explotación (cantidad)]])</f>
        <v>30</v>
      </c>
      <c r="T87" s="194">
        <v>30</v>
      </c>
      <c r="U87" s="1">
        <v>18</v>
      </c>
      <c r="V87" s="1">
        <v>31</v>
      </c>
      <c r="W87" s="1">
        <v>0</v>
      </c>
      <c r="X87" s="1">
        <v>26</v>
      </c>
      <c r="Y87" s="1">
        <v>0</v>
      </c>
      <c r="Z87" s="196">
        <f t="shared" si="7"/>
        <v>75</v>
      </c>
      <c r="AA87" s="1">
        <v>13</v>
      </c>
      <c r="AB87" s="1">
        <v>13</v>
      </c>
      <c r="AC87" s="1">
        <f>+BS_InfraMR[[#This Row],[Total Pasos Vehiculares a Nivel]]</f>
        <v>75</v>
      </c>
      <c r="AD87" s="196">
        <f t="shared" si="8"/>
        <v>101</v>
      </c>
      <c r="AE87" s="1">
        <v>1</v>
      </c>
      <c r="AF87" s="1">
        <v>8</v>
      </c>
      <c r="AG87" s="1">
        <v>11</v>
      </c>
      <c r="AH87" s="196">
        <f t="shared" si="9"/>
        <v>20</v>
      </c>
      <c r="AI87" s="10">
        <v>16.120999999999999</v>
      </c>
      <c r="AJ87" s="10">
        <v>0</v>
      </c>
      <c r="AK87" s="10">
        <v>50.177</v>
      </c>
      <c r="AL87" s="222">
        <f t="shared" si="10"/>
        <v>66.298000000000002</v>
      </c>
      <c r="AM87" s="1">
        <v>2</v>
      </c>
      <c r="AN87" s="1">
        <v>0</v>
      </c>
      <c r="AO87" s="1">
        <v>13</v>
      </c>
      <c r="AP87" s="200">
        <f t="shared" si="11"/>
        <v>15</v>
      </c>
      <c r="AQ87" s="1">
        <v>0</v>
      </c>
      <c r="AR87" s="1">
        <v>0</v>
      </c>
      <c r="AS87" s="1">
        <v>0</v>
      </c>
      <c r="AT87" s="200">
        <f>+SUM(BS_InfraMR[[#This Row],[B.02.1 - Parque de Coches Eléctricos Motrices]:[B.02.3 - Parque de Coches Eléctricos Motrices Tipo R]])</f>
        <v>0</v>
      </c>
      <c r="AU87" s="1">
        <v>0</v>
      </c>
      <c r="AV87" s="1">
        <v>0</v>
      </c>
      <c r="AW87" s="1">
        <v>0</v>
      </c>
      <c r="AX87" s="200">
        <f>+SUM(BS_InfraMR[[#This Row],[B.03.1 - Parque de Coches Motores Motrices Remolcados]:[B.03.3 - Parque de Coches Motores Motrices Cabina]])</f>
        <v>0</v>
      </c>
      <c r="AY87" s="1">
        <v>43</v>
      </c>
      <c r="AZ87" s="1">
        <v>13</v>
      </c>
      <c r="BA87" s="1">
        <v>0</v>
      </c>
      <c r="BB87" s="1">
        <v>0</v>
      </c>
      <c r="BC87" s="200">
        <f>SUM(AY87:BB87)</f>
        <v>56</v>
      </c>
      <c r="BD87" s="356">
        <v>26</v>
      </c>
      <c r="BE87" s="1">
        <v>1</v>
      </c>
      <c r="BF87" s="1">
        <v>31</v>
      </c>
      <c r="BG87" s="235">
        <v>1000</v>
      </c>
    </row>
    <row r="88" spans="1:59">
      <c r="A88" s="1">
        <v>2000</v>
      </c>
      <c r="B88" s="1" t="s">
        <v>63</v>
      </c>
      <c r="C88" s="10">
        <v>18.643000000000001</v>
      </c>
      <c r="D88" s="10">
        <v>47.968000000000004</v>
      </c>
      <c r="E88" s="10">
        <v>0</v>
      </c>
      <c r="F88" s="10">
        <v>0</v>
      </c>
      <c r="G88" s="192">
        <f t="shared" si="6"/>
        <v>66.611000000000004</v>
      </c>
      <c r="H88" s="192">
        <v>66.611000000000004</v>
      </c>
      <c r="I88" s="192">
        <v>103.99600000000001</v>
      </c>
      <c r="J88" s="10">
        <v>114.57899999999999</v>
      </c>
      <c r="K88" s="10">
        <v>0</v>
      </c>
      <c r="L88" s="10">
        <v>0</v>
      </c>
      <c r="M88" s="10">
        <v>0</v>
      </c>
      <c r="N88" s="192">
        <f>+BS_InfraMR[[#This Row],[A.03.1 -  Longitud de Vías de Explotación No Electrificadas Troncales y Ramales (vía principal) (km)]]+BS_InfraMR[[#This Row],[A.04.1 -  Longitud de Vías de Explotación Electrificadas Troncales y Ramales (vía principal) (km)]]</f>
        <v>114.57899999999999</v>
      </c>
      <c r="O88" s="192">
        <v>114.57899999999999</v>
      </c>
      <c r="P88" s="1">
        <v>23</v>
      </c>
      <c r="Q88" s="1">
        <v>6</v>
      </c>
      <c r="R88" s="1">
        <v>1</v>
      </c>
      <c r="S88" s="194">
        <f>+SUM(BS_InfraMR[[#This Row],[A.05.1 - Número de Estaciones en Explotación (cantidad)]:[A.07.1 - Número de Apeaderos en Explotación (cantidad)]])</f>
        <v>30</v>
      </c>
      <c r="T88" s="194">
        <v>30</v>
      </c>
      <c r="U88" s="1">
        <v>18</v>
      </c>
      <c r="V88" s="1">
        <v>31</v>
      </c>
      <c r="W88" s="1">
        <v>0</v>
      </c>
      <c r="X88" s="1">
        <v>26</v>
      </c>
      <c r="Y88" s="1">
        <v>0</v>
      </c>
      <c r="Z88" s="196">
        <f t="shared" si="7"/>
        <v>75</v>
      </c>
      <c r="AA88" s="1">
        <v>13</v>
      </c>
      <c r="AB88" s="1">
        <v>13</v>
      </c>
      <c r="AC88" s="1">
        <f>+BS_InfraMR[[#This Row],[Total Pasos Vehiculares a Nivel]]</f>
        <v>75</v>
      </c>
      <c r="AD88" s="196">
        <f t="shared" si="8"/>
        <v>101</v>
      </c>
      <c r="AE88" s="1">
        <v>1</v>
      </c>
      <c r="AF88" s="1">
        <v>8</v>
      </c>
      <c r="AG88" s="1">
        <v>11</v>
      </c>
      <c r="AH88" s="196">
        <f t="shared" si="9"/>
        <v>20</v>
      </c>
      <c r="AI88" s="10">
        <v>16.120999999999999</v>
      </c>
      <c r="AJ88" s="10">
        <v>0</v>
      </c>
      <c r="AK88" s="10">
        <v>50.177</v>
      </c>
      <c r="AL88" s="222">
        <f t="shared" si="10"/>
        <v>66.298000000000002</v>
      </c>
      <c r="AM88" s="1">
        <v>2</v>
      </c>
      <c r="AN88" s="1">
        <v>0</v>
      </c>
      <c r="AO88" s="1">
        <v>13</v>
      </c>
      <c r="AP88" s="200">
        <f t="shared" si="11"/>
        <v>15</v>
      </c>
      <c r="AQ88" s="1">
        <v>0</v>
      </c>
      <c r="AR88" s="1">
        <v>0</v>
      </c>
      <c r="AS88" s="1">
        <v>0</v>
      </c>
      <c r="AT88" s="200">
        <f>+SUM(BS_InfraMR[[#This Row],[B.02.1 - Parque de Coches Eléctricos Motrices]:[B.02.3 - Parque de Coches Eléctricos Motrices Tipo R]])</f>
        <v>0</v>
      </c>
      <c r="AU88" s="1">
        <v>0</v>
      </c>
      <c r="AV88" s="1">
        <v>0</v>
      </c>
      <c r="AW88" s="1">
        <v>0</v>
      </c>
      <c r="AX88" s="200">
        <f>+SUM(BS_InfraMR[[#This Row],[B.03.1 - Parque de Coches Motores Motrices Remolcados]:[B.03.3 - Parque de Coches Motores Motrices Cabina]])</f>
        <v>0</v>
      </c>
      <c r="AY88" s="1">
        <v>43</v>
      </c>
      <c r="AZ88" s="1">
        <v>13</v>
      </c>
      <c r="BA88" s="1">
        <v>0</v>
      </c>
      <c r="BB88" s="1">
        <v>0</v>
      </c>
      <c r="BC88" s="200">
        <f>SUM(AY88:BB88)</f>
        <v>56</v>
      </c>
      <c r="BD88" s="356">
        <v>26</v>
      </c>
      <c r="BE88" s="1">
        <v>1</v>
      </c>
      <c r="BF88" s="1">
        <v>31</v>
      </c>
      <c r="BG88" s="235">
        <v>1000</v>
      </c>
    </row>
    <row r="89" spans="1:59">
      <c r="A89" s="1">
        <v>2000</v>
      </c>
      <c r="B89" s="1" t="s">
        <v>64</v>
      </c>
      <c r="C89" s="10">
        <v>18.643000000000001</v>
      </c>
      <c r="D89" s="10">
        <v>47.968000000000004</v>
      </c>
      <c r="E89" s="10">
        <v>0</v>
      </c>
      <c r="F89" s="10">
        <v>0</v>
      </c>
      <c r="G89" s="192">
        <f t="shared" si="6"/>
        <v>66.611000000000004</v>
      </c>
      <c r="H89" s="192">
        <v>66.611000000000004</v>
      </c>
      <c r="I89" s="192">
        <v>103.99600000000001</v>
      </c>
      <c r="J89" s="10">
        <v>114.57899999999999</v>
      </c>
      <c r="K89" s="10">
        <v>0</v>
      </c>
      <c r="L89" s="10">
        <v>0</v>
      </c>
      <c r="M89" s="10">
        <v>0</v>
      </c>
      <c r="N89" s="192">
        <f>+BS_InfraMR[[#This Row],[A.03.1 -  Longitud de Vías de Explotación No Electrificadas Troncales y Ramales (vía principal) (km)]]+BS_InfraMR[[#This Row],[A.04.1 -  Longitud de Vías de Explotación Electrificadas Troncales y Ramales (vía principal) (km)]]</f>
        <v>114.57899999999999</v>
      </c>
      <c r="O89" s="192">
        <v>114.57899999999999</v>
      </c>
      <c r="P89" s="1">
        <v>23</v>
      </c>
      <c r="Q89" s="1">
        <v>6</v>
      </c>
      <c r="R89" s="1">
        <v>1</v>
      </c>
      <c r="S89" s="194">
        <f>+SUM(BS_InfraMR[[#This Row],[A.05.1 - Número de Estaciones en Explotación (cantidad)]:[A.07.1 - Número de Apeaderos en Explotación (cantidad)]])</f>
        <v>30</v>
      </c>
      <c r="T89" s="194">
        <v>30</v>
      </c>
      <c r="U89" s="1">
        <v>18</v>
      </c>
      <c r="V89" s="1">
        <v>31</v>
      </c>
      <c r="W89" s="1">
        <v>0</v>
      </c>
      <c r="X89" s="1">
        <v>26</v>
      </c>
      <c r="Y89" s="1">
        <v>0</v>
      </c>
      <c r="Z89" s="196">
        <f t="shared" si="7"/>
        <v>75</v>
      </c>
      <c r="AA89" s="1">
        <v>13</v>
      </c>
      <c r="AB89" s="1">
        <v>13</v>
      </c>
      <c r="AC89" s="1">
        <f>+BS_InfraMR[[#This Row],[Total Pasos Vehiculares a Nivel]]</f>
        <v>75</v>
      </c>
      <c r="AD89" s="196">
        <f t="shared" si="8"/>
        <v>101</v>
      </c>
      <c r="AE89" s="1">
        <v>1</v>
      </c>
      <c r="AF89" s="1">
        <v>8</v>
      </c>
      <c r="AG89" s="1">
        <v>11</v>
      </c>
      <c r="AH89" s="196">
        <f t="shared" si="9"/>
        <v>20</v>
      </c>
      <c r="AI89" s="10">
        <v>16.120999999999999</v>
      </c>
      <c r="AJ89" s="10">
        <v>0</v>
      </c>
      <c r="AK89" s="10">
        <v>50.177</v>
      </c>
      <c r="AL89" s="222">
        <f t="shared" si="10"/>
        <v>66.298000000000002</v>
      </c>
      <c r="AM89" s="1">
        <v>2</v>
      </c>
      <c r="AN89" s="1">
        <v>0</v>
      </c>
      <c r="AO89" s="1">
        <v>13</v>
      </c>
      <c r="AP89" s="200">
        <f t="shared" si="11"/>
        <v>15</v>
      </c>
      <c r="AQ89" s="1">
        <v>0</v>
      </c>
      <c r="AR89" s="1">
        <v>0</v>
      </c>
      <c r="AS89" s="1">
        <v>0</v>
      </c>
      <c r="AT89" s="200">
        <f>+SUM(BS_InfraMR[[#This Row],[B.02.1 - Parque de Coches Eléctricos Motrices]:[B.02.3 - Parque de Coches Eléctricos Motrices Tipo R]])</f>
        <v>0</v>
      </c>
      <c r="AU89" s="1">
        <v>0</v>
      </c>
      <c r="AV89" s="1">
        <v>0</v>
      </c>
      <c r="AW89" s="1">
        <v>0</v>
      </c>
      <c r="AX89" s="200">
        <f>+SUM(BS_InfraMR[[#This Row],[B.03.1 - Parque de Coches Motores Motrices Remolcados]:[B.03.3 - Parque de Coches Motores Motrices Cabina]])</f>
        <v>0</v>
      </c>
      <c r="AY89" s="1">
        <v>43</v>
      </c>
      <c r="AZ89" s="1">
        <v>13</v>
      </c>
      <c r="BA89" s="1">
        <v>0</v>
      </c>
      <c r="BB89" s="1">
        <v>0</v>
      </c>
      <c r="BC89" s="200">
        <f>SUM(AY89:BB89)</f>
        <v>56</v>
      </c>
      <c r="BD89" s="356">
        <v>26</v>
      </c>
      <c r="BE89" s="1">
        <v>1</v>
      </c>
      <c r="BF89" s="1">
        <v>31</v>
      </c>
      <c r="BG89" s="235">
        <v>1000</v>
      </c>
    </row>
    <row r="90" spans="1:59">
      <c r="A90" s="1">
        <v>2000</v>
      </c>
      <c r="B90" s="1" t="s">
        <v>65</v>
      </c>
      <c r="C90" s="10">
        <v>18.643000000000001</v>
      </c>
      <c r="D90" s="10">
        <v>47.968000000000004</v>
      </c>
      <c r="E90" s="10">
        <v>0</v>
      </c>
      <c r="F90" s="10">
        <v>0</v>
      </c>
      <c r="G90" s="192">
        <f t="shared" si="6"/>
        <v>66.611000000000004</v>
      </c>
      <c r="H90" s="192">
        <v>66.611000000000004</v>
      </c>
      <c r="I90" s="192">
        <v>103.99600000000001</v>
      </c>
      <c r="J90" s="10">
        <v>114.57899999999999</v>
      </c>
      <c r="K90" s="10">
        <v>0</v>
      </c>
      <c r="L90" s="10">
        <v>0</v>
      </c>
      <c r="M90" s="10">
        <v>0</v>
      </c>
      <c r="N90" s="192">
        <f>+BS_InfraMR[[#This Row],[A.03.1 -  Longitud de Vías de Explotación No Electrificadas Troncales y Ramales (vía principal) (km)]]+BS_InfraMR[[#This Row],[A.04.1 -  Longitud de Vías de Explotación Electrificadas Troncales y Ramales (vía principal) (km)]]</f>
        <v>114.57899999999999</v>
      </c>
      <c r="O90" s="192">
        <v>114.57899999999999</v>
      </c>
      <c r="P90" s="1">
        <v>23</v>
      </c>
      <c r="Q90" s="1">
        <v>6</v>
      </c>
      <c r="R90" s="1">
        <v>1</v>
      </c>
      <c r="S90" s="194">
        <f>+SUM(BS_InfraMR[[#This Row],[A.05.1 - Número de Estaciones en Explotación (cantidad)]:[A.07.1 - Número de Apeaderos en Explotación (cantidad)]])</f>
        <v>30</v>
      </c>
      <c r="T90" s="194">
        <v>30</v>
      </c>
      <c r="U90" s="1">
        <v>18</v>
      </c>
      <c r="V90" s="1">
        <v>31</v>
      </c>
      <c r="W90" s="1">
        <v>0</v>
      </c>
      <c r="X90" s="1">
        <v>26</v>
      </c>
      <c r="Y90" s="1">
        <v>0</v>
      </c>
      <c r="Z90" s="196">
        <f t="shared" si="7"/>
        <v>75</v>
      </c>
      <c r="AA90" s="1">
        <v>13</v>
      </c>
      <c r="AB90" s="1">
        <v>13</v>
      </c>
      <c r="AC90" s="1">
        <f>+BS_InfraMR[[#This Row],[Total Pasos Vehiculares a Nivel]]</f>
        <v>75</v>
      </c>
      <c r="AD90" s="196">
        <f t="shared" si="8"/>
        <v>101</v>
      </c>
      <c r="AE90" s="1">
        <v>1</v>
      </c>
      <c r="AF90" s="1">
        <v>8</v>
      </c>
      <c r="AG90" s="1">
        <v>11</v>
      </c>
      <c r="AH90" s="196">
        <f t="shared" si="9"/>
        <v>20</v>
      </c>
      <c r="AI90" s="10">
        <v>16.120999999999999</v>
      </c>
      <c r="AJ90" s="10">
        <v>0</v>
      </c>
      <c r="AK90" s="10">
        <v>50.177</v>
      </c>
      <c r="AL90" s="222">
        <f t="shared" si="10"/>
        <v>66.298000000000002</v>
      </c>
      <c r="AM90" s="1">
        <v>2</v>
      </c>
      <c r="AN90" s="1">
        <v>0</v>
      </c>
      <c r="AO90" s="1">
        <v>13</v>
      </c>
      <c r="AP90" s="200">
        <f t="shared" si="11"/>
        <v>15</v>
      </c>
      <c r="AQ90" s="1">
        <v>0</v>
      </c>
      <c r="AR90" s="1">
        <v>0</v>
      </c>
      <c r="AS90" s="1">
        <v>0</v>
      </c>
      <c r="AT90" s="200">
        <f>+SUM(BS_InfraMR[[#This Row],[B.02.1 - Parque de Coches Eléctricos Motrices]:[B.02.3 - Parque de Coches Eléctricos Motrices Tipo R]])</f>
        <v>0</v>
      </c>
      <c r="AU90" s="1">
        <v>0</v>
      </c>
      <c r="AV90" s="1">
        <v>0</v>
      </c>
      <c r="AW90" s="1">
        <v>0</v>
      </c>
      <c r="AX90" s="200">
        <f>+SUM(BS_InfraMR[[#This Row],[B.03.1 - Parque de Coches Motores Motrices Remolcados]:[B.03.3 - Parque de Coches Motores Motrices Cabina]])</f>
        <v>0</v>
      </c>
      <c r="AY90" s="1">
        <v>43</v>
      </c>
      <c r="AZ90" s="1">
        <v>13</v>
      </c>
      <c r="BA90" s="1">
        <v>0</v>
      </c>
      <c r="BB90" s="1">
        <v>0</v>
      </c>
      <c r="BC90" s="200">
        <f>SUM(AY90:BB90)</f>
        <v>56</v>
      </c>
      <c r="BD90" s="356">
        <v>26</v>
      </c>
      <c r="BE90" s="1">
        <v>1</v>
      </c>
      <c r="BF90" s="1">
        <v>31</v>
      </c>
      <c r="BG90" s="235">
        <v>1000</v>
      </c>
    </row>
    <row r="91" spans="1:59">
      <c r="A91" s="1">
        <v>2000</v>
      </c>
      <c r="B91" s="1" t="s">
        <v>66</v>
      </c>
      <c r="C91" s="10">
        <v>18.643000000000001</v>
      </c>
      <c r="D91" s="10">
        <v>47.968000000000004</v>
      </c>
      <c r="E91" s="10">
        <v>0</v>
      </c>
      <c r="F91" s="10">
        <v>0</v>
      </c>
      <c r="G91" s="192">
        <f t="shared" si="6"/>
        <v>66.611000000000004</v>
      </c>
      <c r="H91" s="192">
        <v>66.611000000000004</v>
      </c>
      <c r="I91" s="192">
        <v>103.99600000000001</v>
      </c>
      <c r="J91" s="10">
        <v>114.57899999999999</v>
      </c>
      <c r="K91" s="10">
        <v>0</v>
      </c>
      <c r="L91" s="10">
        <v>0</v>
      </c>
      <c r="M91" s="10">
        <v>0</v>
      </c>
      <c r="N91" s="192">
        <f>+BS_InfraMR[[#This Row],[A.03.1 -  Longitud de Vías de Explotación No Electrificadas Troncales y Ramales (vía principal) (km)]]+BS_InfraMR[[#This Row],[A.04.1 -  Longitud de Vías de Explotación Electrificadas Troncales y Ramales (vía principal) (km)]]</f>
        <v>114.57899999999999</v>
      </c>
      <c r="O91" s="192">
        <v>114.57899999999999</v>
      </c>
      <c r="P91" s="1">
        <v>23</v>
      </c>
      <c r="Q91" s="1">
        <v>6</v>
      </c>
      <c r="R91" s="1">
        <v>1</v>
      </c>
      <c r="S91" s="194">
        <f>+SUM(BS_InfraMR[[#This Row],[A.05.1 - Número de Estaciones en Explotación (cantidad)]:[A.07.1 - Número de Apeaderos en Explotación (cantidad)]])</f>
        <v>30</v>
      </c>
      <c r="T91" s="194">
        <v>30</v>
      </c>
      <c r="U91" s="1">
        <v>18</v>
      </c>
      <c r="V91" s="1">
        <v>31</v>
      </c>
      <c r="W91" s="1">
        <v>0</v>
      </c>
      <c r="X91" s="1">
        <v>26</v>
      </c>
      <c r="Y91" s="1">
        <v>0</v>
      </c>
      <c r="Z91" s="196">
        <f t="shared" si="7"/>
        <v>75</v>
      </c>
      <c r="AA91" s="1">
        <v>13</v>
      </c>
      <c r="AB91" s="1">
        <v>13</v>
      </c>
      <c r="AC91" s="1">
        <f>+BS_InfraMR[[#This Row],[Total Pasos Vehiculares a Nivel]]</f>
        <v>75</v>
      </c>
      <c r="AD91" s="196">
        <f t="shared" si="8"/>
        <v>101</v>
      </c>
      <c r="AE91" s="1">
        <v>1</v>
      </c>
      <c r="AF91" s="1">
        <v>8</v>
      </c>
      <c r="AG91" s="1">
        <v>11</v>
      </c>
      <c r="AH91" s="196">
        <f t="shared" si="9"/>
        <v>20</v>
      </c>
      <c r="AI91" s="10">
        <v>16.120999999999999</v>
      </c>
      <c r="AJ91" s="10">
        <v>0</v>
      </c>
      <c r="AK91" s="10">
        <v>50.177</v>
      </c>
      <c r="AL91" s="222">
        <f t="shared" si="10"/>
        <v>66.298000000000002</v>
      </c>
      <c r="AM91" s="1">
        <v>2</v>
      </c>
      <c r="AN91" s="1">
        <v>0</v>
      </c>
      <c r="AO91" s="1">
        <v>13</v>
      </c>
      <c r="AP91" s="200">
        <f t="shared" si="11"/>
        <v>15</v>
      </c>
      <c r="AQ91" s="1">
        <v>0</v>
      </c>
      <c r="AR91" s="1">
        <v>0</v>
      </c>
      <c r="AS91" s="1">
        <v>0</v>
      </c>
      <c r="AT91" s="200">
        <f>+SUM(BS_InfraMR[[#This Row],[B.02.1 - Parque de Coches Eléctricos Motrices]:[B.02.3 - Parque de Coches Eléctricos Motrices Tipo R]])</f>
        <v>0</v>
      </c>
      <c r="AU91" s="1">
        <v>0</v>
      </c>
      <c r="AV91" s="1">
        <v>0</v>
      </c>
      <c r="AW91" s="1">
        <v>0</v>
      </c>
      <c r="AX91" s="200">
        <f>+SUM(BS_InfraMR[[#This Row],[B.03.1 - Parque de Coches Motores Motrices Remolcados]:[B.03.3 - Parque de Coches Motores Motrices Cabina]])</f>
        <v>0</v>
      </c>
      <c r="AY91" s="1">
        <v>43</v>
      </c>
      <c r="AZ91" s="1">
        <v>13</v>
      </c>
      <c r="BA91" s="1">
        <v>0</v>
      </c>
      <c r="BB91" s="1">
        <v>0</v>
      </c>
      <c r="BC91" s="200">
        <f>SUM(AY91:BB91)</f>
        <v>56</v>
      </c>
      <c r="BD91" s="356">
        <v>26</v>
      </c>
      <c r="BE91" s="1">
        <v>1</v>
      </c>
      <c r="BF91" s="1">
        <v>31</v>
      </c>
      <c r="BG91" s="235">
        <v>1000</v>
      </c>
    </row>
    <row r="92" spans="1:59">
      <c r="A92" s="1">
        <v>2000</v>
      </c>
      <c r="B92" s="1" t="s">
        <v>67</v>
      </c>
      <c r="C92" s="10">
        <v>18.643000000000001</v>
      </c>
      <c r="D92" s="10">
        <v>47.968000000000004</v>
      </c>
      <c r="E92" s="10">
        <v>0</v>
      </c>
      <c r="F92" s="10">
        <v>0</v>
      </c>
      <c r="G92" s="192">
        <f t="shared" si="6"/>
        <v>66.611000000000004</v>
      </c>
      <c r="H92" s="192">
        <v>66.611000000000004</v>
      </c>
      <c r="I92" s="192">
        <v>103.99600000000001</v>
      </c>
      <c r="J92" s="10">
        <v>114.57899999999999</v>
      </c>
      <c r="K92" s="10">
        <v>0</v>
      </c>
      <c r="L92" s="10">
        <v>0</v>
      </c>
      <c r="M92" s="10">
        <v>0</v>
      </c>
      <c r="N92" s="192">
        <f>+BS_InfraMR[[#This Row],[A.03.1 -  Longitud de Vías de Explotación No Electrificadas Troncales y Ramales (vía principal) (km)]]+BS_InfraMR[[#This Row],[A.04.1 -  Longitud de Vías de Explotación Electrificadas Troncales y Ramales (vía principal) (km)]]</f>
        <v>114.57899999999999</v>
      </c>
      <c r="O92" s="192">
        <v>114.57899999999999</v>
      </c>
      <c r="P92" s="1">
        <v>23</v>
      </c>
      <c r="Q92" s="1">
        <v>6</v>
      </c>
      <c r="R92" s="1">
        <v>1</v>
      </c>
      <c r="S92" s="194">
        <f>+SUM(BS_InfraMR[[#This Row],[A.05.1 - Número de Estaciones en Explotación (cantidad)]:[A.07.1 - Número de Apeaderos en Explotación (cantidad)]])</f>
        <v>30</v>
      </c>
      <c r="T92" s="194">
        <v>30</v>
      </c>
      <c r="U92" s="1">
        <v>18</v>
      </c>
      <c r="V92" s="1">
        <v>31</v>
      </c>
      <c r="W92" s="1">
        <v>0</v>
      </c>
      <c r="X92" s="1">
        <v>26</v>
      </c>
      <c r="Y92" s="1">
        <v>0</v>
      </c>
      <c r="Z92" s="196">
        <f t="shared" si="7"/>
        <v>75</v>
      </c>
      <c r="AA92" s="1">
        <v>13</v>
      </c>
      <c r="AB92" s="1">
        <v>13</v>
      </c>
      <c r="AC92" s="1">
        <f>+BS_InfraMR[[#This Row],[Total Pasos Vehiculares a Nivel]]</f>
        <v>75</v>
      </c>
      <c r="AD92" s="196">
        <f t="shared" si="8"/>
        <v>101</v>
      </c>
      <c r="AE92" s="1">
        <v>1</v>
      </c>
      <c r="AF92" s="1">
        <v>8</v>
      </c>
      <c r="AG92" s="1">
        <v>11</v>
      </c>
      <c r="AH92" s="196">
        <f t="shared" si="9"/>
        <v>20</v>
      </c>
      <c r="AI92" s="10">
        <v>16.120999999999999</v>
      </c>
      <c r="AJ92" s="10">
        <v>0</v>
      </c>
      <c r="AK92" s="10">
        <v>50.177</v>
      </c>
      <c r="AL92" s="222">
        <f t="shared" si="10"/>
        <v>66.298000000000002</v>
      </c>
      <c r="AM92" s="1">
        <v>2</v>
      </c>
      <c r="AN92" s="1">
        <v>0</v>
      </c>
      <c r="AO92" s="1">
        <v>13</v>
      </c>
      <c r="AP92" s="200">
        <f t="shared" si="11"/>
        <v>15</v>
      </c>
      <c r="AQ92" s="1">
        <v>0</v>
      </c>
      <c r="AR92" s="1">
        <v>0</v>
      </c>
      <c r="AS92" s="1">
        <v>0</v>
      </c>
      <c r="AT92" s="200">
        <f>+SUM(BS_InfraMR[[#This Row],[B.02.1 - Parque de Coches Eléctricos Motrices]:[B.02.3 - Parque de Coches Eléctricos Motrices Tipo R]])</f>
        <v>0</v>
      </c>
      <c r="AU92" s="1">
        <v>0</v>
      </c>
      <c r="AV92" s="1">
        <v>0</v>
      </c>
      <c r="AW92" s="1">
        <v>0</v>
      </c>
      <c r="AX92" s="200">
        <f>+SUM(BS_InfraMR[[#This Row],[B.03.1 - Parque de Coches Motores Motrices Remolcados]:[B.03.3 - Parque de Coches Motores Motrices Cabina]])</f>
        <v>0</v>
      </c>
      <c r="AY92" s="1">
        <v>43</v>
      </c>
      <c r="AZ92" s="1">
        <v>13</v>
      </c>
      <c r="BA92" s="1">
        <v>0</v>
      </c>
      <c r="BB92" s="1">
        <v>0</v>
      </c>
      <c r="BC92" s="200">
        <f>SUM(AY92:BB92)</f>
        <v>56</v>
      </c>
      <c r="BD92" s="356">
        <v>26</v>
      </c>
      <c r="BE92" s="1">
        <v>1</v>
      </c>
      <c r="BF92" s="1">
        <v>31</v>
      </c>
      <c r="BG92" s="235">
        <v>1000</v>
      </c>
    </row>
    <row r="93" spans="1:59">
      <c r="A93" s="1">
        <v>2000</v>
      </c>
      <c r="B93" s="1" t="s">
        <v>68</v>
      </c>
      <c r="C93" s="10">
        <v>18.643000000000001</v>
      </c>
      <c r="D93" s="10">
        <v>47.968000000000004</v>
      </c>
      <c r="E93" s="10">
        <v>0</v>
      </c>
      <c r="F93" s="10">
        <v>0</v>
      </c>
      <c r="G93" s="192">
        <f t="shared" si="6"/>
        <v>66.611000000000004</v>
      </c>
      <c r="H93" s="192">
        <v>66.611000000000004</v>
      </c>
      <c r="I93" s="192">
        <v>103.99600000000001</v>
      </c>
      <c r="J93" s="10">
        <v>114.57899999999999</v>
      </c>
      <c r="K93" s="10">
        <v>0</v>
      </c>
      <c r="L93" s="10">
        <v>0</v>
      </c>
      <c r="M93" s="10">
        <v>0</v>
      </c>
      <c r="N93" s="192">
        <f>+BS_InfraMR[[#This Row],[A.03.1 -  Longitud de Vías de Explotación No Electrificadas Troncales y Ramales (vía principal) (km)]]+BS_InfraMR[[#This Row],[A.04.1 -  Longitud de Vías de Explotación Electrificadas Troncales y Ramales (vía principal) (km)]]</f>
        <v>114.57899999999999</v>
      </c>
      <c r="O93" s="192">
        <v>114.57899999999999</v>
      </c>
      <c r="P93" s="1">
        <v>23</v>
      </c>
      <c r="Q93" s="1">
        <v>6</v>
      </c>
      <c r="R93" s="1">
        <v>1</v>
      </c>
      <c r="S93" s="194">
        <f>+SUM(BS_InfraMR[[#This Row],[A.05.1 - Número de Estaciones en Explotación (cantidad)]:[A.07.1 - Número de Apeaderos en Explotación (cantidad)]])</f>
        <v>30</v>
      </c>
      <c r="T93" s="194">
        <v>30</v>
      </c>
      <c r="U93" s="1">
        <v>18</v>
      </c>
      <c r="V93" s="1">
        <v>31</v>
      </c>
      <c r="W93" s="1">
        <v>0</v>
      </c>
      <c r="X93" s="1">
        <v>26</v>
      </c>
      <c r="Y93" s="1">
        <v>0</v>
      </c>
      <c r="Z93" s="196">
        <f t="shared" si="7"/>
        <v>75</v>
      </c>
      <c r="AA93" s="1">
        <v>13</v>
      </c>
      <c r="AB93" s="1">
        <v>13</v>
      </c>
      <c r="AC93" s="1">
        <f>+BS_InfraMR[[#This Row],[Total Pasos Vehiculares a Nivel]]</f>
        <v>75</v>
      </c>
      <c r="AD93" s="196">
        <f t="shared" si="8"/>
        <v>101</v>
      </c>
      <c r="AE93" s="1">
        <v>1</v>
      </c>
      <c r="AF93" s="1">
        <v>8</v>
      </c>
      <c r="AG93" s="1">
        <v>11</v>
      </c>
      <c r="AH93" s="196">
        <f t="shared" si="9"/>
        <v>20</v>
      </c>
      <c r="AI93" s="10">
        <v>16.120999999999999</v>
      </c>
      <c r="AJ93" s="10">
        <v>0</v>
      </c>
      <c r="AK93" s="10">
        <v>50.177</v>
      </c>
      <c r="AL93" s="222">
        <f t="shared" si="10"/>
        <v>66.298000000000002</v>
      </c>
      <c r="AM93" s="1">
        <v>2</v>
      </c>
      <c r="AN93" s="1">
        <v>0</v>
      </c>
      <c r="AO93" s="1">
        <v>13</v>
      </c>
      <c r="AP93" s="200">
        <f t="shared" si="11"/>
        <v>15</v>
      </c>
      <c r="AQ93" s="1">
        <v>0</v>
      </c>
      <c r="AR93" s="1">
        <v>0</v>
      </c>
      <c r="AS93" s="1">
        <v>0</v>
      </c>
      <c r="AT93" s="200">
        <f>+SUM(BS_InfraMR[[#This Row],[B.02.1 - Parque de Coches Eléctricos Motrices]:[B.02.3 - Parque de Coches Eléctricos Motrices Tipo R]])</f>
        <v>0</v>
      </c>
      <c r="AU93" s="1">
        <v>0</v>
      </c>
      <c r="AV93" s="1">
        <v>0</v>
      </c>
      <c r="AW93" s="1">
        <v>0</v>
      </c>
      <c r="AX93" s="200">
        <f>+SUM(BS_InfraMR[[#This Row],[B.03.1 - Parque de Coches Motores Motrices Remolcados]:[B.03.3 - Parque de Coches Motores Motrices Cabina]])</f>
        <v>0</v>
      </c>
      <c r="AY93" s="1">
        <v>43</v>
      </c>
      <c r="AZ93" s="1">
        <v>13</v>
      </c>
      <c r="BA93" s="1">
        <v>0</v>
      </c>
      <c r="BB93" s="1">
        <v>0</v>
      </c>
      <c r="BC93" s="200">
        <f>SUM(AY93:BB93)</f>
        <v>56</v>
      </c>
      <c r="BD93" s="356">
        <v>26</v>
      </c>
      <c r="BE93" s="1">
        <v>1</v>
      </c>
      <c r="BF93" s="1">
        <v>31</v>
      </c>
      <c r="BG93" s="235">
        <v>1000</v>
      </c>
    </row>
    <row r="94" spans="1:59">
      <c r="A94" s="1">
        <v>2000</v>
      </c>
      <c r="B94" s="1" t="s">
        <v>69</v>
      </c>
      <c r="C94" s="10">
        <v>18.643000000000001</v>
      </c>
      <c r="D94" s="10">
        <v>47.968000000000004</v>
      </c>
      <c r="E94" s="10">
        <v>0</v>
      </c>
      <c r="F94" s="10">
        <v>0</v>
      </c>
      <c r="G94" s="192">
        <f t="shared" si="6"/>
        <v>66.611000000000004</v>
      </c>
      <c r="H94" s="192">
        <v>66.611000000000004</v>
      </c>
      <c r="I94" s="192">
        <v>103.99600000000001</v>
      </c>
      <c r="J94" s="10">
        <v>114.57899999999999</v>
      </c>
      <c r="K94" s="10">
        <v>0</v>
      </c>
      <c r="L94" s="10">
        <v>0</v>
      </c>
      <c r="M94" s="10">
        <v>0</v>
      </c>
      <c r="N94" s="192">
        <f>+BS_InfraMR[[#This Row],[A.03.1 -  Longitud de Vías de Explotación No Electrificadas Troncales y Ramales (vía principal) (km)]]+BS_InfraMR[[#This Row],[A.04.1 -  Longitud de Vías de Explotación Electrificadas Troncales y Ramales (vía principal) (km)]]</f>
        <v>114.57899999999999</v>
      </c>
      <c r="O94" s="192">
        <v>114.57899999999999</v>
      </c>
      <c r="P94" s="1">
        <v>23</v>
      </c>
      <c r="Q94" s="1">
        <v>6</v>
      </c>
      <c r="R94" s="1">
        <v>1</v>
      </c>
      <c r="S94" s="194">
        <f>+SUM(BS_InfraMR[[#This Row],[A.05.1 - Número de Estaciones en Explotación (cantidad)]:[A.07.1 - Número de Apeaderos en Explotación (cantidad)]])</f>
        <v>30</v>
      </c>
      <c r="T94" s="194">
        <v>30</v>
      </c>
      <c r="U94" s="1">
        <v>18</v>
      </c>
      <c r="V94" s="1">
        <v>31</v>
      </c>
      <c r="W94" s="1">
        <v>0</v>
      </c>
      <c r="X94" s="1">
        <v>26</v>
      </c>
      <c r="Y94" s="1">
        <v>0</v>
      </c>
      <c r="Z94" s="196">
        <f t="shared" si="7"/>
        <v>75</v>
      </c>
      <c r="AA94" s="1">
        <v>13</v>
      </c>
      <c r="AB94" s="1">
        <v>13</v>
      </c>
      <c r="AC94" s="1">
        <f>+BS_InfraMR[[#This Row],[Total Pasos Vehiculares a Nivel]]</f>
        <v>75</v>
      </c>
      <c r="AD94" s="196">
        <f t="shared" si="8"/>
        <v>101</v>
      </c>
      <c r="AE94" s="1">
        <v>1</v>
      </c>
      <c r="AF94" s="1">
        <v>8</v>
      </c>
      <c r="AG94" s="1">
        <v>11</v>
      </c>
      <c r="AH94" s="196">
        <f t="shared" si="9"/>
        <v>20</v>
      </c>
      <c r="AI94" s="10">
        <v>16.120999999999999</v>
      </c>
      <c r="AJ94" s="10">
        <v>0</v>
      </c>
      <c r="AK94" s="10">
        <v>50.177</v>
      </c>
      <c r="AL94" s="222">
        <f t="shared" si="10"/>
        <v>66.298000000000002</v>
      </c>
      <c r="AM94" s="1">
        <v>2</v>
      </c>
      <c r="AN94" s="1">
        <v>0</v>
      </c>
      <c r="AO94" s="1">
        <v>13</v>
      </c>
      <c r="AP94" s="200">
        <f t="shared" si="11"/>
        <v>15</v>
      </c>
      <c r="AQ94" s="1">
        <v>0</v>
      </c>
      <c r="AR94" s="1">
        <v>0</v>
      </c>
      <c r="AS94" s="1">
        <v>0</v>
      </c>
      <c r="AT94" s="200">
        <f>+SUM(BS_InfraMR[[#This Row],[B.02.1 - Parque de Coches Eléctricos Motrices]:[B.02.3 - Parque de Coches Eléctricos Motrices Tipo R]])</f>
        <v>0</v>
      </c>
      <c r="AU94" s="1">
        <v>0</v>
      </c>
      <c r="AV94" s="1">
        <v>0</v>
      </c>
      <c r="AW94" s="1">
        <v>0</v>
      </c>
      <c r="AX94" s="200">
        <f>+SUM(BS_InfraMR[[#This Row],[B.03.1 - Parque de Coches Motores Motrices Remolcados]:[B.03.3 - Parque de Coches Motores Motrices Cabina]])</f>
        <v>0</v>
      </c>
      <c r="AY94" s="1">
        <v>43</v>
      </c>
      <c r="AZ94" s="1">
        <v>13</v>
      </c>
      <c r="BA94" s="1">
        <v>0</v>
      </c>
      <c r="BB94" s="1">
        <v>0</v>
      </c>
      <c r="BC94" s="200">
        <f>SUM(AY94:BB94)</f>
        <v>56</v>
      </c>
      <c r="BD94" s="356">
        <v>26</v>
      </c>
      <c r="BE94" s="1">
        <v>1</v>
      </c>
      <c r="BF94" s="1">
        <v>31</v>
      </c>
      <c r="BG94" s="235">
        <v>1000</v>
      </c>
    </row>
    <row r="95" spans="1:59">
      <c r="A95" s="1">
        <v>2000</v>
      </c>
      <c r="B95" s="1" t="s">
        <v>70</v>
      </c>
      <c r="C95" s="10">
        <v>18.643000000000001</v>
      </c>
      <c r="D95" s="10">
        <v>47.968000000000004</v>
      </c>
      <c r="E95" s="10">
        <v>0</v>
      </c>
      <c r="F95" s="10">
        <v>0</v>
      </c>
      <c r="G95" s="192">
        <f t="shared" si="6"/>
        <v>66.611000000000004</v>
      </c>
      <c r="H95" s="192">
        <v>66.611000000000004</v>
      </c>
      <c r="I95" s="192">
        <v>103.99600000000001</v>
      </c>
      <c r="J95" s="10">
        <v>114.57899999999999</v>
      </c>
      <c r="K95" s="10">
        <v>0</v>
      </c>
      <c r="L95" s="10">
        <v>0</v>
      </c>
      <c r="M95" s="10">
        <v>0</v>
      </c>
      <c r="N95" s="192">
        <f>+BS_InfraMR[[#This Row],[A.03.1 -  Longitud de Vías de Explotación No Electrificadas Troncales y Ramales (vía principal) (km)]]+BS_InfraMR[[#This Row],[A.04.1 -  Longitud de Vías de Explotación Electrificadas Troncales y Ramales (vía principal) (km)]]</f>
        <v>114.57899999999999</v>
      </c>
      <c r="O95" s="192">
        <v>114.57899999999999</v>
      </c>
      <c r="P95" s="1">
        <v>23</v>
      </c>
      <c r="Q95" s="1">
        <v>6</v>
      </c>
      <c r="R95" s="1">
        <v>1</v>
      </c>
      <c r="S95" s="194">
        <f>+SUM(BS_InfraMR[[#This Row],[A.05.1 - Número de Estaciones en Explotación (cantidad)]:[A.07.1 - Número de Apeaderos en Explotación (cantidad)]])</f>
        <v>30</v>
      </c>
      <c r="T95" s="194">
        <v>30</v>
      </c>
      <c r="U95" s="1">
        <v>18</v>
      </c>
      <c r="V95" s="1">
        <v>31</v>
      </c>
      <c r="W95" s="1">
        <v>0</v>
      </c>
      <c r="X95" s="1">
        <v>26</v>
      </c>
      <c r="Y95" s="1">
        <v>0</v>
      </c>
      <c r="Z95" s="196">
        <f t="shared" si="7"/>
        <v>75</v>
      </c>
      <c r="AA95" s="1">
        <v>13</v>
      </c>
      <c r="AB95" s="1">
        <v>13</v>
      </c>
      <c r="AC95" s="1">
        <f>+BS_InfraMR[[#This Row],[Total Pasos Vehiculares a Nivel]]</f>
        <v>75</v>
      </c>
      <c r="AD95" s="196">
        <f t="shared" si="8"/>
        <v>101</v>
      </c>
      <c r="AE95" s="1">
        <v>1</v>
      </c>
      <c r="AF95" s="1">
        <v>8</v>
      </c>
      <c r="AG95" s="1">
        <v>11</v>
      </c>
      <c r="AH95" s="196">
        <f t="shared" si="9"/>
        <v>20</v>
      </c>
      <c r="AI95" s="10">
        <v>16.120999999999999</v>
      </c>
      <c r="AJ95" s="10">
        <v>0</v>
      </c>
      <c r="AK95" s="10">
        <v>50.177</v>
      </c>
      <c r="AL95" s="222">
        <f t="shared" si="10"/>
        <v>66.298000000000002</v>
      </c>
      <c r="AM95" s="1">
        <v>2</v>
      </c>
      <c r="AN95" s="1">
        <v>0</v>
      </c>
      <c r="AO95" s="1">
        <v>13</v>
      </c>
      <c r="AP95" s="200">
        <f t="shared" si="11"/>
        <v>15</v>
      </c>
      <c r="AQ95" s="1">
        <v>0</v>
      </c>
      <c r="AR95" s="1">
        <v>0</v>
      </c>
      <c r="AS95" s="1">
        <v>0</v>
      </c>
      <c r="AT95" s="200">
        <f>+SUM(BS_InfraMR[[#This Row],[B.02.1 - Parque de Coches Eléctricos Motrices]:[B.02.3 - Parque de Coches Eléctricos Motrices Tipo R]])</f>
        <v>0</v>
      </c>
      <c r="AU95" s="1">
        <v>0</v>
      </c>
      <c r="AV95" s="1">
        <v>0</v>
      </c>
      <c r="AW95" s="1">
        <v>0</v>
      </c>
      <c r="AX95" s="200">
        <f>+SUM(BS_InfraMR[[#This Row],[B.03.1 - Parque de Coches Motores Motrices Remolcados]:[B.03.3 - Parque de Coches Motores Motrices Cabina]])</f>
        <v>0</v>
      </c>
      <c r="AY95" s="1">
        <v>43</v>
      </c>
      <c r="AZ95" s="1">
        <v>13</v>
      </c>
      <c r="BA95" s="1">
        <v>0</v>
      </c>
      <c r="BB95" s="1">
        <v>0</v>
      </c>
      <c r="BC95" s="200">
        <f>SUM(AY95:BB95)</f>
        <v>56</v>
      </c>
      <c r="BD95" s="356">
        <v>26</v>
      </c>
      <c r="BE95" s="1">
        <v>1</v>
      </c>
      <c r="BF95" s="1">
        <v>31</v>
      </c>
      <c r="BG95" s="235">
        <v>1000</v>
      </c>
    </row>
    <row r="96" spans="1:59">
      <c r="A96" s="1">
        <v>2000</v>
      </c>
      <c r="B96" s="1" t="s">
        <v>71</v>
      </c>
      <c r="C96" s="10">
        <v>18.643000000000001</v>
      </c>
      <c r="D96" s="10">
        <v>47.968000000000004</v>
      </c>
      <c r="E96" s="10">
        <v>0</v>
      </c>
      <c r="F96" s="10">
        <v>0</v>
      </c>
      <c r="G96" s="192">
        <f t="shared" si="6"/>
        <v>66.611000000000004</v>
      </c>
      <c r="H96" s="192">
        <v>66.611000000000004</v>
      </c>
      <c r="I96" s="192">
        <v>103.99600000000001</v>
      </c>
      <c r="J96" s="10">
        <v>114.57899999999999</v>
      </c>
      <c r="K96" s="10">
        <v>0</v>
      </c>
      <c r="L96" s="10">
        <v>0</v>
      </c>
      <c r="M96" s="10">
        <v>0</v>
      </c>
      <c r="N96" s="192">
        <f>+BS_InfraMR[[#This Row],[A.03.1 -  Longitud de Vías de Explotación No Electrificadas Troncales y Ramales (vía principal) (km)]]+BS_InfraMR[[#This Row],[A.04.1 -  Longitud de Vías de Explotación Electrificadas Troncales y Ramales (vía principal) (km)]]</f>
        <v>114.57899999999999</v>
      </c>
      <c r="O96" s="192">
        <v>114.57899999999999</v>
      </c>
      <c r="P96" s="1">
        <v>23</v>
      </c>
      <c r="Q96" s="1">
        <v>6</v>
      </c>
      <c r="R96" s="1">
        <v>1</v>
      </c>
      <c r="S96" s="194">
        <f>+SUM(BS_InfraMR[[#This Row],[A.05.1 - Número de Estaciones en Explotación (cantidad)]:[A.07.1 - Número de Apeaderos en Explotación (cantidad)]])</f>
        <v>30</v>
      </c>
      <c r="T96" s="194">
        <v>30</v>
      </c>
      <c r="U96" s="1">
        <v>18</v>
      </c>
      <c r="V96" s="1">
        <v>31</v>
      </c>
      <c r="W96" s="1">
        <v>0</v>
      </c>
      <c r="X96" s="1">
        <v>26</v>
      </c>
      <c r="Y96" s="1">
        <v>0</v>
      </c>
      <c r="Z96" s="196">
        <f t="shared" si="7"/>
        <v>75</v>
      </c>
      <c r="AA96" s="1">
        <v>13</v>
      </c>
      <c r="AB96" s="1">
        <v>13</v>
      </c>
      <c r="AC96" s="1">
        <f>+BS_InfraMR[[#This Row],[Total Pasos Vehiculares a Nivel]]</f>
        <v>75</v>
      </c>
      <c r="AD96" s="196">
        <f t="shared" si="8"/>
        <v>101</v>
      </c>
      <c r="AE96" s="1">
        <v>1</v>
      </c>
      <c r="AF96" s="1">
        <v>8</v>
      </c>
      <c r="AG96" s="1">
        <v>11</v>
      </c>
      <c r="AH96" s="196">
        <f t="shared" si="9"/>
        <v>20</v>
      </c>
      <c r="AI96" s="10">
        <v>16.120999999999999</v>
      </c>
      <c r="AJ96" s="10">
        <v>0</v>
      </c>
      <c r="AK96" s="10">
        <v>50.177</v>
      </c>
      <c r="AL96" s="222">
        <f t="shared" si="10"/>
        <v>66.298000000000002</v>
      </c>
      <c r="AM96" s="1">
        <v>2</v>
      </c>
      <c r="AN96" s="1">
        <v>0</v>
      </c>
      <c r="AO96" s="1">
        <v>13</v>
      </c>
      <c r="AP96" s="200">
        <f t="shared" si="11"/>
        <v>15</v>
      </c>
      <c r="AQ96" s="1">
        <v>0</v>
      </c>
      <c r="AR96" s="1">
        <v>0</v>
      </c>
      <c r="AS96" s="1">
        <v>0</v>
      </c>
      <c r="AT96" s="200">
        <f>+SUM(BS_InfraMR[[#This Row],[B.02.1 - Parque de Coches Eléctricos Motrices]:[B.02.3 - Parque de Coches Eléctricos Motrices Tipo R]])</f>
        <v>0</v>
      </c>
      <c r="AU96" s="1">
        <v>0</v>
      </c>
      <c r="AV96" s="1">
        <v>0</v>
      </c>
      <c r="AW96" s="1">
        <v>0</v>
      </c>
      <c r="AX96" s="200">
        <f>+SUM(BS_InfraMR[[#This Row],[B.03.1 - Parque de Coches Motores Motrices Remolcados]:[B.03.3 - Parque de Coches Motores Motrices Cabina]])</f>
        <v>0</v>
      </c>
      <c r="AY96" s="1">
        <v>43</v>
      </c>
      <c r="AZ96" s="1">
        <v>13</v>
      </c>
      <c r="BA96" s="1">
        <v>0</v>
      </c>
      <c r="BB96" s="1">
        <v>0</v>
      </c>
      <c r="BC96" s="200">
        <f>SUM(AY96:BB96)</f>
        <v>56</v>
      </c>
      <c r="BD96" s="356">
        <v>26</v>
      </c>
      <c r="BE96" s="1">
        <v>1</v>
      </c>
      <c r="BF96" s="1">
        <v>31</v>
      </c>
      <c r="BG96" s="235">
        <v>1000</v>
      </c>
    </row>
    <row r="97" spans="1:59">
      <c r="A97" s="1">
        <v>2000</v>
      </c>
      <c r="B97" s="1" t="s">
        <v>72</v>
      </c>
      <c r="C97" s="10">
        <v>18.643000000000001</v>
      </c>
      <c r="D97" s="10">
        <v>47.968000000000004</v>
      </c>
      <c r="E97" s="10">
        <v>0</v>
      </c>
      <c r="F97" s="10">
        <v>0</v>
      </c>
      <c r="G97" s="192">
        <f t="shared" si="6"/>
        <v>66.611000000000004</v>
      </c>
      <c r="H97" s="192">
        <v>66.611000000000004</v>
      </c>
      <c r="I97" s="192">
        <v>103.99600000000001</v>
      </c>
      <c r="J97" s="10">
        <v>114.57899999999999</v>
      </c>
      <c r="K97" s="10">
        <v>0</v>
      </c>
      <c r="L97" s="10">
        <v>0</v>
      </c>
      <c r="M97" s="10">
        <v>0</v>
      </c>
      <c r="N97" s="192">
        <f>+BS_InfraMR[[#This Row],[A.03.1 -  Longitud de Vías de Explotación No Electrificadas Troncales y Ramales (vía principal) (km)]]+BS_InfraMR[[#This Row],[A.04.1 -  Longitud de Vías de Explotación Electrificadas Troncales y Ramales (vía principal) (km)]]</f>
        <v>114.57899999999999</v>
      </c>
      <c r="O97" s="192">
        <v>114.57899999999999</v>
      </c>
      <c r="P97" s="1">
        <v>23</v>
      </c>
      <c r="Q97" s="1">
        <v>6</v>
      </c>
      <c r="R97" s="1">
        <v>1</v>
      </c>
      <c r="S97" s="194">
        <f>+SUM(BS_InfraMR[[#This Row],[A.05.1 - Número de Estaciones en Explotación (cantidad)]:[A.07.1 - Número de Apeaderos en Explotación (cantidad)]])</f>
        <v>30</v>
      </c>
      <c r="T97" s="194">
        <v>30</v>
      </c>
      <c r="U97" s="1">
        <v>18</v>
      </c>
      <c r="V97" s="1">
        <v>31</v>
      </c>
      <c r="W97" s="1">
        <v>0</v>
      </c>
      <c r="X97" s="1">
        <v>26</v>
      </c>
      <c r="Y97" s="1">
        <v>0</v>
      </c>
      <c r="Z97" s="196">
        <f t="shared" si="7"/>
        <v>75</v>
      </c>
      <c r="AA97" s="1">
        <v>13</v>
      </c>
      <c r="AB97" s="1">
        <v>13</v>
      </c>
      <c r="AC97" s="1">
        <f>+BS_InfraMR[[#This Row],[Total Pasos Vehiculares a Nivel]]</f>
        <v>75</v>
      </c>
      <c r="AD97" s="196">
        <f t="shared" si="8"/>
        <v>101</v>
      </c>
      <c r="AE97" s="1">
        <v>1</v>
      </c>
      <c r="AF97" s="1">
        <v>8</v>
      </c>
      <c r="AG97" s="1">
        <v>11</v>
      </c>
      <c r="AH97" s="196">
        <f t="shared" si="9"/>
        <v>20</v>
      </c>
      <c r="AI97" s="10">
        <v>16.120999999999999</v>
      </c>
      <c r="AJ97" s="10">
        <v>0</v>
      </c>
      <c r="AK97" s="10">
        <v>50.177</v>
      </c>
      <c r="AL97" s="222">
        <f t="shared" si="10"/>
        <v>66.298000000000002</v>
      </c>
      <c r="AM97" s="1">
        <v>2</v>
      </c>
      <c r="AN97" s="1">
        <v>0</v>
      </c>
      <c r="AO97" s="1">
        <v>13</v>
      </c>
      <c r="AP97" s="200">
        <f t="shared" si="11"/>
        <v>15</v>
      </c>
      <c r="AQ97" s="1">
        <v>0</v>
      </c>
      <c r="AR97" s="1">
        <v>0</v>
      </c>
      <c r="AS97" s="1">
        <v>0</v>
      </c>
      <c r="AT97" s="200">
        <f>+SUM(BS_InfraMR[[#This Row],[B.02.1 - Parque de Coches Eléctricos Motrices]:[B.02.3 - Parque de Coches Eléctricos Motrices Tipo R]])</f>
        <v>0</v>
      </c>
      <c r="AU97" s="1">
        <v>0</v>
      </c>
      <c r="AV97" s="1">
        <v>0</v>
      </c>
      <c r="AW97" s="1">
        <v>0</v>
      </c>
      <c r="AX97" s="200">
        <f>+SUM(BS_InfraMR[[#This Row],[B.03.1 - Parque de Coches Motores Motrices Remolcados]:[B.03.3 - Parque de Coches Motores Motrices Cabina]])</f>
        <v>0</v>
      </c>
      <c r="AY97" s="1">
        <v>43</v>
      </c>
      <c r="AZ97" s="1">
        <v>13</v>
      </c>
      <c r="BA97" s="1">
        <v>0</v>
      </c>
      <c r="BB97" s="1">
        <v>0</v>
      </c>
      <c r="BC97" s="200">
        <f>SUM(AY97:BB97)</f>
        <v>56</v>
      </c>
      <c r="BD97" s="356">
        <v>26</v>
      </c>
      <c r="BE97" s="1">
        <v>1</v>
      </c>
      <c r="BF97" s="1">
        <v>31</v>
      </c>
      <c r="BG97" s="235">
        <v>1000</v>
      </c>
    </row>
    <row r="98" spans="1:59">
      <c r="A98" s="1">
        <v>2001</v>
      </c>
      <c r="B98" s="1" t="s">
        <v>61</v>
      </c>
      <c r="C98" s="10">
        <v>18.643000000000001</v>
      </c>
      <c r="D98" s="10">
        <v>47.968000000000004</v>
      </c>
      <c r="E98" s="10">
        <v>0</v>
      </c>
      <c r="F98" s="10">
        <v>0</v>
      </c>
      <c r="G98" s="192">
        <f t="shared" si="6"/>
        <v>66.611000000000004</v>
      </c>
      <c r="H98" s="192">
        <v>66.611000000000004</v>
      </c>
      <c r="I98" s="192">
        <v>103.99600000000001</v>
      </c>
      <c r="J98" s="10">
        <v>114.57899999999999</v>
      </c>
      <c r="K98" s="10">
        <v>0</v>
      </c>
      <c r="L98" s="10">
        <v>0</v>
      </c>
      <c r="M98" s="10">
        <v>0</v>
      </c>
      <c r="N98" s="192">
        <f>+BS_InfraMR[[#This Row],[A.03.1 -  Longitud de Vías de Explotación No Electrificadas Troncales y Ramales (vía principal) (km)]]+BS_InfraMR[[#This Row],[A.04.1 -  Longitud de Vías de Explotación Electrificadas Troncales y Ramales (vía principal) (km)]]</f>
        <v>114.57899999999999</v>
      </c>
      <c r="O98" s="192">
        <v>114.57899999999999</v>
      </c>
      <c r="P98" s="1">
        <v>23</v>
      </c>
      <c r="Q98" s="1">
        <v>6</v>
      </c>
      <c r="R98" s="1">
        <v>1</v>
      </c>
      <c r="S98" s="194">
        <f>+SUM(BS_InfraMR[[#This Row],[A.05.1 - Número de Estaciones en Explotación (cantidad)]:[A.07.1 - Número de Apeaderos en Explotación (cantidad)]])</f>
        <v>30</v>
      </c>
      <c r="T98" s="194">
        <v>30</v>
      </c>
      <c r="U98" s="1">
        <v>18</v>
      </c>
      <c r="V98" s="1">
        <v>31</v>
      </c>
      <c r="W98" s="1">
        <v>0</v>
      </c>
      <c r="X98" s="1">
        <v>26</v>
      </c>
      <c r="Y98" s="1">
        <v>0</v>
      </c>
      <c r="Z98" s="196">
        <f t="shared" si="7"/>
        <v>75</v>
      </c>
      <c r="AA98" s="1">
        <v>13</v>
      </c>
      <c r="AB98" s="1">
        <v>13</v>
      </c>
      <c r="AC98" s="1">
        <f>+BS_InfraMR[[#This Row],[Total Pasos Vehiculares a Nivel]]</f>
        <v>75</v>
      </c>
      <c r="AD98" s="196">
        <f t="shared" si="8"/>
        <v>101</v>
      </c>
      <c r="AE98" s="1">
        <v>1</v>
      </c>
      <c r="AF98" s="1">
        <v>8</v>
      </c>
      <c r="AG98" s="1">
        <v>11</v>
      </c>
      <c r="AH98" s="196">
        <f t="shared" si="9"/>
        <v>20</v>
      </c>
      <c r="AI98" s="10">
        <v>16.120999999999999</v>
      </c>
      <c r="AJ98" s="10">
        <v>0</v>
      </c>
      <c r="AK98" s="10">
        <v>50.177</v>
      </c>
      <c r="AL98" s="222">
        <f t="shared" si="10"/>
        <v>66.298000000000002</v>
      </c>
      <c r="AM98" s="1">
        <v>2</v>
      </c>
      <c r="AN98" s="1">
        <v>0</v>
      </c>
      <c r="AO98" s="1">
        <v>13</v>
      </c>
      <c r="AP98" s="200">
        <f t="shared" si="11"/>
        <v>15</v>
      </c>
      <c r="AQ98" s="1">
        <v>0</v>
      </c>
      <c r="AR98" s="1">
        <v>0</v>
      </c>
      <c r="AS98" s="1">
        <v>0</v>
      </c>
      <c r="AT98" s="200">
        <f>+SUM(BS_InfraMR[[#This Row],[B.02.1 - Parque de Coches Eléctricos Motrices]:[B.02.3 - Parque de Coches Eléctricos Motrices Tipo R]])</f>
        <v>0</v>
      </c>
      <c r="AU98" s="1">
        <v>0</v>
      </c>
      <c r="AV98" s="1">
        <v>0</v>
      </c>
      <c r="AW98" s="1">
        <v>0</v>
      </c>
      <c r="AX98" s="200">
        <f>+SUM(BS_InfraMR[[#This Row],[B.03.1 - Parque de Coches Motores Motrices Remolcados]:[B.03.3 - Parque de Coches Motores Motrices Cabina]])</f>
        <v>0</v>
      </c>
      <c r="AY98" s="1">
        <v>43</v>
      </c>
      <c r="AZ98" s="1">
        <v>13</v>
      </c>
      <c r="BA98" s="1">
        <v>0</v>
      </c>
      <c r="BB98" s="1">
        <v>0</v>
      </c>
      <c r="BC98" s="200">
        <f>SUM(AY98:BB98)</f>
        <v>56</v>
      </c>
      <c r="BD98" s="356">
        <v>26</v>
      </c>
      <c r="BE98" s="1">
        <v>1</v>
      </c>
      <c r="BF98" s="1">
        <v>31</v>
      </c>
      <c r="BG98" s="235">
        <v>1000</v>
      </c>
    </row>
    <row r="99" spans="1:59">
      <c r="A99" s="1">
        <v>2001</v>
      </c>
      <c r="B99" s="1" t="s">
        <v>62</v>
      </c>
      <c r="C99" s="10">
        <v>18.643000000000001</v>
      </c>
      <c r="D99" s="10">
        <v>47.968000000000004</v>
      </c>
      <c r="E99" s="10">
        <v>0</v>
      </c>
      <c r="F99" s="10">
        <v>0</v>
      </c>
      <c r="G99" s="192">
        <f t="shared" si="6"/>
        <v>66.611000000000004</v>
      </c>
      <c r="H99" s="192">
        <v>66.611000000000004</v>
      </c>
      <c r="I99" s="192">
        <v>103.99600000000001</v>
      </c>
      <c r="J99" s="10">
        <v>114.57899999999999</v>
      </c>
      <c r="K99" s="10">
        <v>0</v>
      </c>
      <c r="L99" s="10">
        <v>0</v>
      </c>
      <c r="M99" s="10">
        <v>0</v>
      </c>
      <c r="N99" s="192">
        <f>+BS_InfraMR[[#This Row],[A.03.1 -  Longitud de Vías de Explotación No Electrificadas Troncales y Ramales (vía principal) (km)]]+BS_InfraMR[[#This Row],[A.04.1 -  Longitud de Vías de Explotación Electrificadas Troncales y Ramales (vía principal) (km)]]</f>
        <v>114.57899999999999</v>
      </c>
      <c r="O99" s="192">
        <v>114.57899999999999</v>
      </c>
      <c r="P99" s="1">
        <v>23</v>
      </c>
      <c r="Q99" s="1">
        <v>6</v>
      </c>
      <c r="R99" s="1">
        <v>1</v>
      </c>
      <c r="S99" s="194">
        <f>+SUM(BS_InfraMR[[#This Row],[A.05.1 - Número de Estaciones en Explotación (cantidad)]:[A.07.1 - Número de Apeaderos en Explotación (cantidad)]])</f>
        <v>30</v>
      </c>
      <c r="T99" s="194">
        <v>30</v>
      </c>
      <c r="U99" s="1">
        <v>18</v>
      </c>
      <c r="V99" s="1">
        <v>31</v>
      </c>
      <c r="W99" s="1">
        <v>0</v>
      </c>
      <c r="X99" s="1">
        <v>26</v>
      </c>
      <c r="Y99" s="1">
        <v>0</v>
      </c>
      <c r="Z99" s="196">
        <f t="shared" si="7"/>
        <v>75</v>
      </c>
      <c r="AA99" s="1">
        <v>13</v>
      </c>
      <c r="AB99" s="1">
        <v>13</v>
      </c>
      <c r="AC99" s="1">
        <f>+BS_InfraMR[[#This Row],[Total Pasos Vehiculares a Nivel]]</f>
        <v>75</v>
      </c>
      <c r="AD99" s="196">
        <f t="shared" si="8"/>
        <v>101</v>
      </c>
      <c r="AE99" s="1">
        <v>1</v>
      </c>
      <c r="AF99" s="1">
        <v>8</v>
      </c>
      <c r="AG99" s="1">
        <v>11</v>
      </c>
      <c r="AH99" s="196">
        <f t="shared" si="9"/>
        <v>20</v>
      </c>
      <c r="AI99" s="10">
        <v>16.120999999999999</v>
      </c>
      <c r="AJ99" s="10">
        <v>0</v>
      </c>
      <c r="AK99" s="10">
        <v>50.177</v>
      </c>
      <c r="AL99" s="222">
        <f t="shared" si="10"/>
        <v>66.298000000000002</v>
      </c>
      <c r="AM99" s="1">
        <v>2</v>
      </c>
      <c r="AN99" s="1">
        <v>0</v>
      </c>
      <c r="AO99" s="1">
        <v>13</v>
      </c>
      <c r="AP99" s="200">
        <f t="shared" si="11"/>
        <v>15</v>
      </c>
      <c r="AQ99" s="1">
        <v>0</v>
      </c>
      <c r="AR99" s="1">
        <v>0</v>
      </c>
      <c r="AS99" s="1">
        <v>0</v>
      </c>
      <c r="AT99" s="200">
        <f>+SUM(BS_InfraMR[[#This Row],[B.02.1 - Parque de Coches Eléctricos Motrices]:[B.02.3 - Parque de Coches Eléctricos Motrices Tipo R]])</f>
        <v>0</v>
      </c>
      <c r="AU99" s="1">
        <v>0</v>
      </c>
      <c r="AV99" s="1">
        <v>0</v>
      </c>
      <c r="AW99" s="1">
        <v>0</v>
      </c>
      <c r="AX99" s="200">
        <f>+SUM(BS_InfraMR[[#This Row],[B.03.1 - Parque de Coches Motores Motrices Remolcados]:[B.03.3 - Parque de Coches Motores Motrices Cabina]])</f>
        <v>0</v>
      </c>
      <c r="AY99" s="1">
        <v>43</v>
      </c>
      <c r="AZ99" s="1">
        <v>13</v>
      </c>
      <c r="BA99" s="1">
        <v>0</v>
      </c>
      <c r="BB99" s="1">
        <v>0</v>
      </c>
      <c r="BC99" s="200">
        <f>SUM(AY99:BB99)</f>
        <v>56</v>
      </c>
      <c r="BD99" s="356">
        <v>26</v>
      </c>
      <c r="BE99" s="1">
        <v>1</v>
      </c>
      <c r="BF99" s="1">
        <v>31</v>
      </c>
      <c r="BG99" s="235">
        <v>1000</v>
      </c>
    </row>
    <row r="100" spans="1:59">
      <c r="A100" s="1">
        <v>2001</v>
      </c>
      <c r="B100" s="1" t="s">
        <v>63</v>
      </c>
      <c r="C100" s="10">
        <v>18.643000000000001</v>
      </c>
      <c r="D100" s="10">
        <v>47.968000000000004</v>
      </c>
      <c r="E100" s="10">
        <v>0</v>
      </c>
      <c r="F100" s="10">
        <v>0</v>
      </c>
      <c r="G100" s="192">
        <f t="shared" si="6"/>
        <v>66.611000000000004</v>
      </c>
      <c r="H100" s="192">
        <v>66.611000000000004</v>
      </c>
      <c r="I100" s="192">
        <v>103.99600000000001</v>
      </c>
      <c r="J100" s="10">
        <v>114.57899999999999</v>
      </c>
      <c r="K100" s="10">
        <v>0</v>
      </c>
      <c r="L100" s="10">
        <v>0</v>
      </c>
      <c r="M100" s="10">
        <v>0</v>
      </c>
      <c r="N100" s="192">
        <f>+BS_InfraMR[[#This Row],[A.03.1 -  Longitud de Vías de Explotación No Electrificadas Troncales y Ramales (vía principal) (km)]]+BS_InfraMR[[#This Row],[A.04.1 -  Longitud de Vías de Explotación Electrificadas Troncales y Ramales (vía principal) (km)]]</f>
        <v>114.57899999999999</v>
      </c>
      <c r="O100" s="192">
        <v>114.57899999999999</v>
      </c>
      <c r="P100" s="1">
        <v>23</v>
      </c>
      <c r="Q100" s="1">
        <v>6</v>
      </c>
      <c r="R100" s="1">
        <v>1</v>
      </c>
      <c r="S100" s="194">
        <f>+SUM(BS_InfraMR[[#This Row],[A.05.1 - Número de Estaciones en Explotación (cantidad)]:[A.07.1 - Número de Apeaderos en Explotación (cantidad)]])</f>
        <v>30</v>
      </c>
      <c r="T100" s="194">
        <v>30</v>
      </c>
      <c r="U100" s="1">
        <v>18</v>
      </c>
      <c r="V100" s="1">
        <v>31</v>
      </c>
      <c r="W100" s="1">
        <v>0</v>
      </c>
      <c r="X100" s="1">
        <v>26</v>
      </c>
      <c r="Y100" s="1">
        <v>0</v>
      </c>
      <c r="Z100" s="196">
        <f t="shared" si="7"/>
        <v>75</v>
      </c>
      <c r="AA100" s="1">
        <v>13</v>
      </c>
      <c r="AB100" s="1">
        <v>13</v>
      </c>
      <c r="AC100" s="1">
        <f>+BS_InfraMR[[#This Row],[Total Pasos Vehiculares a Nivel]]</f>
        <v>75</v>
      </c>
      <c r="AD100" s="196">
        <f t="shared" si="8"/>
        <v>101</v>
      </c>
      <c r="AE100" s="1">
        <v>1</v>
      </c>
      <c r="AF100" s="1">
        <v>8</v>
      </c>
      <c r="AG100" s="1">
        <v>11</v>
      </c>
      <c r="AH100" s="196">
        <f t="shared" si="9"/>
        <v>20</v>
      </c>
      <c r="AI100" s="10">
        <v>16.120999999999999</v>
      </c>
      <c r="AJ100" s="10">
        <v>0</v>
      </c>
      <c r="AK100" s="10">
        <v>50.177</v>
      </c>
      <c r="AL100" s="222">
        <f t="shared" si="10"/>
        <v>66.298000000000002</v>
      </c>
      <c r="AM100" s="1">
        <v>2</v>
      </c>
      <c r="AN100" s="1">
        <v>0</v>
      </c>
      <c r="AO100" s="1">
        <v>13</v>
      </c>
      <c r="AP100" s="200">
        <f t="shared" si="11"/>
        <v>15</v>
      </c>
      <c r="AQ100" s="1">
        <v>0</v>
      </c>
      <c r="AR100" s="1">
        <v>0</v>
      </c>
      <c r="AS100" s="1">
        <v>0</v>
      </c>
      <c r="AT100" s="200">
        <f>+SUM(BS_InfraMR[[#This Row],[B.02.1 - Parque de Coches Eléctricos Motrices]:[B.02.3 - Parque de Coches Eléctricos Motrices Tipo R]])</f>
        <v>0</v>
      </c>
      <c r="AU100" s="1">
        <v>0</v>
      </c>
      <c r="AV100" s="1">
        <v>0</v>
      </c>
      <c r="AW100" s="1">
        <v>0</v>
      </c>
      <c r="AX100" s="200">
        <f>+SUM(BS_InfraMR[[#This Row],[B.03.1 - Parque de Coches Motores Motrices Remolcados]:[B.03.3 - Parque de Coches Motores Motrices Cabina]])</f>
        <v>0</v>
      </c>
      <c r="AY100" s="1">
        <v>43</v>
      </c>
      <c r="AZ100" s="1">
        <v>13</v>
      </c>
      <c r="BA100" s="1">
        <v>0</v>
      </c>
      <c r="BB100" s="1">
        <v>0</v>
      </c>
      <c r="BC100" s="200">
        <f>SUM(AY100:BB100)</f>
        <v>56</v>
      </c>
      <c r="BD100" s="356">
        <v>26</v>
      </c>
      <c r="BE100" s="1">
        <v>1</v>
      </c>
      <c r="BF100" s="1">
        <v>31</v>
      </c>
      <c r="BG100" s="235">
        <v>1000</v>
      </c>
    </row>
    <row r="101" spans="1:59">
      <c r="A101" s="1">
        <v>2001</v>
      </c>
      <c r="B101" s="1" t="s">
        <v>64</v>
      </c>
      <c r="C101" s="10">
        <v>18.643000000000001</v>
      </c>
      <c r="D101" s="10">
        <v>47.968000000000004</v>
      </c>
      <c r="E101" s="10">
        <v>0</v>
      </c>
      <c r="F101" s="10">
        <v>0</v>
      </c>
      <c r="G101" s="192">
        <f t="shared" si="6"/>
        <v>66.611000000000004</v>
      </c>
      <c r="H101" s="192">
        <v>66.611000000000004</v>
      </c>
      <c r="I101" s="192">
        <v>103.99600000000001</v>
      </c>
      <c r="J101" s="10">
        <v>114.57899999999999</v>
      </c>
      <c r="K101" s="10">
        <v>0</v>
      </c>
      <c r="L101" s="10">
        <v>0</v>
      </c>
      <c r="M101" s="10">
        <v>0</v>
      </c>
      <c r="N101" s="192">
        <f>+BS_InfraMR[[#This Row],[A.03.1 -  Longitud de Vías de Explotación No Electrificadas Troncales y Ramales (vía principal) (km)]]+BS_InfraMR[[#This Row],[A.04.1 -  Longitud de Vías de Explotación Electrificadas Troncales y Ramales (vía principal) (km)]]</f>
        <v>114.57899999999999</v>
      </c>
      <c r="O101" s="192">
        <v>114.57899999999999</v>
      </c>
      <c r="P101" s="1">
        <v>23</v>
      </c>
      <c r="Q101" s="1">
        <v>6</v>
      </c>
      <c r="R101" s="1">
        <v>1</v>
      </c>
      <c r="S101" s="194">
        <f>+SUM(BS_InfraMR[[#This Row],[A.05.1 - Número de Estaciones en Explotación (cantidad)]:[A.07.1 - Número de Apeaderos en Explotación (cantidad)]])</f>
        <v>30</v>
      </c>
      <c r="T101" s="194">
        <v>30</v>
      </c>
      <c r="U101" s="1">
        <v>18</v>
      </c>
      <c r="V101" s="1">
        <v>31</v>
      </c>
      <c r="W101" s="1">
        <v>0</v>
      </c>
      <c r="X101" s="1">
        <v>26</v>
      </c>
      <c r="Y101" s="1">
        <v>0</v>
      </c>
      <c r="Z101" s="196">
        <f t="shared" si="7"/>
        <v>75</v>
      </c>
      <c r="AA101" s="1">
        <v>13</v>
      </c>
      <c r="AB101" s="1">
        <v>13</v>
      </c>
      <c r="AC101" s="1">
        <f>+BS_InfraMR[[#This Row],[Total Pasos Vehiculares a Nivel]]</f>
        <v>75</v>
      </c>
      <c r="AD101" s="196">
        <f t="shared" si="8"/>
        <v>101</v>
      </c>
      <c r="AE101" s="1">
        <v>1</v>
      </c>
      <c r="AF101" s="1">
        <v>8</v>
      </c>
      <c r="AG101" s="1">
        <v>11</v>
      </c>
      <c r="AH101" s="196">
        <f t="shared" si="9"/>
        <v>20</v>
      </c>
      <c r="AI101" s="10">
        <v>16.120999999999999</v>
      </c>
      <c r="AJ101" s="10">
        <v>0</v>
      </c>
      <c r="AK101" s="10">
        <v>50.177</v>
      </c>
      <c r="AL101" s="222">
        <f t="shared" si="10"/>
        <v>66.298000000000002</v>
      </c>
      <c r="AM101" s="1">
        <v>2</v>
      </c>
      <c r="AN101" s="1">
        <v>0</v>
      </c>
      <c r="AO101" s="1">
        <v>13</v>
      </c>
      <c r="AP101" s="200">
        <f t="shared" si="11"/>
        <v>15</v>
      </c>
      <c r="AQ101" s="1">
        <v>0</v>
      </c>
      <c r="AR101" s="1">
        <v>0</v>
      </c>
      <c r="AS101" s="1">
        <v>0</v>
      </c>
      <c r="AT101" s="200">
        <f>+SUM(BS_InfraMR[[#This Row],[B.02.1 - Parque de Coches Eléctricos Motrices]:[B.02.3 - Parque de Coches Eléctricos Motrices Tipo R]])</f>
        <v>0</v>
      </c>
      <c r="AU101" s="1">
        <v>0</v>
      </c>
      <c r="AV101" s="1">
        <v>0</v>
      </c>
      <c r="AW101" s="1">
        <v>0</v>
      </c>
      <c r="AX101" s="200">
        <f>+SUM(BS_InfraMR[[#This Row],[B.03.1 - Parque de Coches Motores Motrices Remolcados]:[B.03.3 - Parque de Coches Motores Motrices Cabina]])</f>
        <v>0</v>
      </c>
      <c r="AY101" s="1">
        <v>43</v>
      </c>
      <c r="AZ101" s="1">
        <v>13</v>
      </c>
      <c r="BA101" s="1">
        <v>0</v>
      </c>
      <c r="BB101" s="1">
        <v>0</v>
      </c>
      <c r="BC101" s="200">
        <f>SUM(AY101:BB101)</f>
        <v>56</v>
      </c>
      <c r="BD101" s="356">
        <v>26</v>
      </c>
      <c r="BE101" s="1">
        <v>1</v>
      </c>
      <c r="BF101" s="1">
        <v>31</v>
      </c>
      <c r="BG101" s="235">
        <v>1000</v>
      </c>
    </row>
    <row r="102" spans="1:59">
      <c r="A102" s="1">
        <v>2001</v>
      </c>
      <c r="B102" s="1" t="s">
        <v>65</v>
      </c>
      <c r="C102" s="10">
        <v>18.643000000000001</v>
      </c>
      <c r="D102" s="10">
        <v>47.968000000000004</v>
      </c>
      <c r="E102" s="10">
        <v>0</v>
      </c>
      <c r="F102" s="10">
        <v>0</v>
      </c>
      <c r="G102" s="192">
        <f t="shared" si="6"/>
        <v>66.611000000000004</v>
      </c>
      <c r="H102" s="192">
        <v>66.611000000000004</v>
      </c>
      <c r="I102" s="192">
        <v>103.99600000000001</v>
      </c>
      <c r="J102" s="10">
        <v>114.57899999999999</v>
      </c>
      <c r="K102" s="10">
        <v>0</v>
      </c>
      <c r="L102" s="10">
        <v>0</v>
      </c>
      <c r="M102" s="10">
        <v>0</v>
      </c>
      <c r="N102" s="192">
        <f>+BS_InfraMR[[#This Row],[A.03.1 -  Longitud de Vías de Explotación No Electrificadas Troncales y Ramales (vía principal) (km)]]+BS_InfraMR[[#This Row],[A.04.1 -  Longitud de Vías de Explotación Electrificadas Troncales y Ramales (vía principal) (km)]]</f>
        <v>114.57899999999999</v>
      </c>
      <c r="O102" s="192">
        <v>114.57899999999999</v>
      </c>
      <c r="P102" s="1">
        <v>23</v>
      </c>
      <c r="Q102" s="1">
        <v>6</v>
      </c>
      <c r="R102" s="1">
        <v>1</v>
      </c>
      <c r="S102" s="194">
        <f>+SUM(BS_InfraMR[[#This Row],[A.05.1 - Número de Estaciones en Explotación (cantidad)]:[A.07.1 - Número de Apeaderos en Explotación (cantidad)]])</f>
        <v>30</v>
      </c>
      <c r="T102" s="194">
        <v>30</v>
      </c>
      <c r="U102" s="1">
        <v>18</v>
      </c>
      <c r="V102" s="1">
        <v>31</v>
      </c>
      <c r="W102" s="1">
        <v>0</v>
      </c>
      <c r="X102" s="1">
        <v>26</v>
      </c>
      <c r="Y102" s="1">
        <v>0</v>
      </c>
      <c r="Z102" s="196">
        <f t="shared" si="7"/>
        <v>75</v>
      </c>
      <c r="AA102" s="1">
        <v>13</v>
      </c>
      <c r="AB102" s="1">
        <v>13</v>
      </c>
      <c r="AC102" s="1">
        <f>+BS_InfraMR[[#This Row],[Total Pasos Vehiculares a Nivel]]</f>
        <v>75</v>
      </c>
      <c r="AD102" s="196">
        <f t="shared" si="8"/>
        <v>101</v>
      </c>
      <c r="AE102" s="1">
        <v>1</v>
      </c>
      <c r="AF102" s="1">
        <v>8</v>
      </c>
      <c r="AG102" s="1">
        <v>11</v>
      </c>
      <c r="AH102" s="196">
        <f t="shared" si="9"/>
        <v>20</v>
      </c>
      <c r="AI102" s="10">
        <v>16.120999999999999</v>
      </c>
      <c r="AJ102" s="10">
        <v>0</v>
      </c>
      <c r="AK102" s="10">
        <v>50.177</v>
      </c>
      <c r="AL102" s="222">
        <f t="shared" si="10"/>
        <v>66.298000000000002</v>
      </c>
      <c r="AM102" s="1">
        <v>2</v>
      </c>
      <c r="AN102" s="1">
        <v>0</v>
      </c>
      <c r="AO102" s="1">
        <v>13</v>
      </c>
      <c r="AP102" s="200">
        <f t="shared" si="11"/>
        <v>15</v>
      </c>
      <c r="AQ102" s="1">
        <v>0</v>
      </c>
      <c r="AR102" s="1">
        <v>0</v>
      </c>
      <c r="AS102" s="1">
        <v>0</v>
      </c>
      <c r="AT102" s="200">
        <f>+SUM(BS_InfraMR[[#This Row],[B.02.1 - Parque de Coches Eléctricos Motrices]:[B.02.3 - Parque de Coches Eléctricos Motrices Tipo R]])</f>
        <v>0</v>
      </c>
      <c r="AU102" s="1">
        <v>0</v>
      </c>
      <c r="AV102" s="1">
        <v>0</v>
      </c>
      <c r="AW102" s="1">
        <v>0</v>
      </c>
      <c r="AX102" s="200">
        <f>+SUM(BS_InfraMR[[#This Row],[B.03.1 - Parque de Coches Motores Motrices Remolcados]:[B.03.3 - Parque de Coches Motores Motrices Cabina]])</f>
        <v>0</v>
      </c>
      <c r="AY102" s="1">
        <v>43</v>
      </c>
      <c r="AZ102" s="1">
        <v>13</v>
      </c>
      <c r="BA102" s="1">
        <v>0</v>
      </c>
      <c r="BB102" s="1">
        <v>0</v>
      </c>
      <c r="BC102" s="200">
        <f>SUM(AY102:BB102)</f>
        <v>56</v>
      </c>
      <c r="BD102" s="356">
        <v>26</v>
      </c>
      <c r="BE102" s="1">
        <v>1</v>
      </c>
      <c r="BF102" s="1">
        <v>31</v>
      </c>
      <c r="BG102" s="235">
        <v>1000</v>
      </c>
    </row>
    <row r="103" spans="1:59">
      <c r="A103" s="1">
        <v>2001</v>
      </c>
      <c r="B103" s="1" t="s">
        <v>66</v>
      </c>
      <c r="C103" s="10">
        <v>18.643000000000001</v>
      </c>
      <c r="D103" s="10">
        <v>47.968000000000004</v>
      </c>
      <c r="E103" s="10">
        <v>0</v>
      </c>
      <c r="F103" s="10">
        <v>0</v>
      </c>
      <c r="G103" s="192">
        <f t="shared" si="6"/>
        <v>66.611000000000004</v>
      </c>
      <c r="H103" s="192">
        <v>66.611000000000004</v>
      </c>
      <c r="I103" s="192">
        <v>103.99600000000001</v>
      </c>
      <c r="J103" s="10">
        <v>114.57899999999999</v>
      </c>
      <c r="K103" s="10">
        <v>0</v>
      </c>
      <c r="L103" s="10">
        <v>0</v>
      </c>
      <c r="M103" s="10">
        <v>0</v>
      </c>
      <c r="N103" s="192">
        <f>+BS_InfraMR[[#This Row],[A.03.1 -  Longitud de Vías de Explotación No Electrificadas Troncales y Ramales (vía principal) (km)]]+BS_InfraMR[[#This Row],[A.04.1 -  Longitud de Vías de Explotación Electrificadas Troncales y Ramales (vía principal) (km)]]</f>
        <v>114.57899999999999</v>
      </c>
      <c r="O103" s="192">
        <v>114.57899999999999</v>
      </c>
      <c r="P103" s="1">
        <v>23</v>
      </c>
      <c r="Q103" s="1">
        <v>6</v>
      </c>
      <c r="R103" s="1">
        <v>1</v>
      </c>
      <c r="S103" s="194">
        <f>+SUM(BS_InfraMR[[#This Row],[A.05.1 - Número de Estaciones en Explotación (cantidad)]:[A.07.1 - Número de Apeaderos en Explotación (cantidad)]])</f>
        <v>30</v>
      </c>
      <c r="T103" s="194">
        <v>30</v>
      </c>
      <c r="U103" s="1">
        <v>18</v>
      </c>
      <c r="V103" s="1">
        <v>31</v>
      </c>
      <c r="W103" s="1">
        <v>0</v>
      </c>
      <c r="X103" s="1">
        <v>26</v>
      </c>
      <c r="Y103" s="1">
        <v>0</v>
      </c>
      <c r="Z103" s="196">
        <f t="shared" si="7"/>
        <v>75</v>
      </c>
      <c r="AA103" s="1">
        <v>13</v>
      </c>
      <c r="AB103" s="1">
        <v>13</v>
      </c>
      <c r="AC103" s="1">
        <f>+BS_InfraMR[[#This Row],[Total Pasos Vehiculares a Nivel]]</f>
        <v>75</v>
      </c>
      <c r="AD103" s="196">
        <f t="shared" si="8"/>
        <v>101</v>
      </c>
      <c r="AE103" s="1">
        <v>1</v>
      </c>
      <c r="AF103" s="1">
        <v>8</v>
      </c>
      <c r="AG103" s="1">
        <v>11</v>
      </c>
      <c r="AH103" s="196">
        <f t="shared" si="9"/>
        <v>20</v>
      </c>
      <c r="AI103" s="10">
        <v>16.120999999999999</v>
      </c>
      <c r="AJ103" s="10">
        <v>0</v>
      </c>
      <c r="AK103" s="10">
        <v>50.177</v>
      </c>
      <c r="AL103" s="222">
        <f t="shared" si="10"/>
        <v>66.298000000000002</v>
      </c>
      <c r="AM103" s="1">
        <v>2</v>
      </c>
      <c r="AN103" s="1">
        <v>0</v>
      </c>
      <c r="AO103" s="1">
        <v>13</v>
      </c>
      <c r="AP103" s="200">
        <f t="shared" si="11"/>
        <v>15</v>
      </c>
      <c r="AQ103" s="1">
        <v>0</v>
      </c>
      <c r="AR103" s="1">
        <v>0</v>
      </c>
      <c r="AS103" s="1">
        <v>0</v>
      </c>
      <c r="AT103" s="200">
        <f>+SUM(BS_InfraMR[[#This Row],[B.02.1 - Parque de Coches Eléctricos Motrices]:[B.02.3 - Parque de Coches Eléctricos Motrices Tipo R]])</f>
        <v>0</v>
      </c>
      <c r="AU103" s="1">
        <v>0</v>
      </c>
      <c r="AV103" s="1">
        <v>0</v>
      </c>
      <c r="AW103" s="1">
        <v>0</v>
      </c>
      <c r="AX103" s="200">
        <f>+SUM(BS_InfraMR[[#This Row],[B.03.1 - Parque de Coches Motores Motrices Remolcados]:[B.03.3 - Parque de Coches Motores Motrices Cabina]])</f>
        <v>0</v>
      </c>
      <c r="AY103" s="1">
        <v>43</v>
      </c>
      <c r="AZ103" s="1">
        <v>13</v>
      </c>
      <c r="BA103" s="1">
        <v>0</v>
      </c>
      <c r="BB103" s="1">
        <v>0</v>
      </c>
      <c r="BC103" s="200">
        <f>SUM(AY103:BB103)</f>
        <v>56</v>
      </c>
      <c r="BD103" s="356">
        <v>26</v>
      </c>
      <c r="BE103" s="1">
        <v>1</v>
      </c>
      <c r="BF103" s="1">
        <v>31</v>
      </c>
      <c r="BG103" s="235">
        <v>1000</v>
      </c>
    </row>
    <row r="104" spans="1:59">
      <c r="A104" s="1">
        <v>2001</v>
      </c>
      <c r="B104" s="1" t="s">
        <v>67</v>
      </c>
      <c r="C104" s="10">
        <v>18.643000000000001</v>
      </c>
      <c r="D104" s="10">
        <v>47.968000000000004</v>
      </c>
      <c r="E104" s="10">
        <v>0</v>
      </c>
      <c r="F104" s="10">
        <v>0</v>
      </c>
      <c r="G104" s="192">
        <f t="shared" si="6"/>
        <v>66.611000000000004</v>
      </c>
      <c r="H104" s="192">
        <v>66.611000000000004</v>
      </c>
      <c r="I104" s="192">
        <v>103.99600000000001</v>
      </c>
      <c r="J104" s="10">
        <v>114.57899999999999</v>
      </c>
      <c r="K104" s="10">
        <v>0</v>
      </c>
      <c r="L104" s="10">
        <v>0</v>
      </c>
      <c r="M104" s="10">
        <v>0</v>
      </c>
      <c r="N104" s="192">
        <f>+BS_InfraMR[[#This Row],[A.03.1 -  Longitud de Vías de Explotación No Electrificadas Troncales y Ramales (vía principal) (km)]]+BS_InfraMR[[#This Row],[A.04.1 -  Longitud de Vías de Explotación Electrificadas Troncales y Ramales (vía principal) (km)]]</f>
        <v>114.57899999999999</v>
      </c>
      <c r="O104" s="192">
        <v>114.57899999999999</v>
      </c>
      <c r="P104" s="1">
        <v>23</v>
      </c>
      <c r="Q104" s="1">
        <v>6</v>
      </c>
      <c r="R104" s="1">
        <v>1</v>
      </c>
      <c r="S104" s="194">
        <f>+SUM(BS_InfraMR[[#This Row],[A.05.1 - Número de Estaciones en Explotación (cantidad)]:[A.07.1 - Número de Apeaderos en Explotación (cantidad)]])</f>
        <v>30</v>
      </c>
      <c r="T104" s="194">
        <v>30</v>
      </c>
      <c r="U104" s="1">
        <v>18</v>
      </c>
      <c r="V104" s="1">
        <v>31</v>
      </c>
      <c r="W104" s="1">
        <v>0</v>
      </c>
      <c r="X104" s="1">
        <v>26</v>
      </c>
      <c r="Y104" s="1">
        <v>0</v>
      </c>
      <c r="Z104" s="196">
        <f t="shared" si="7"/>
        <v>75</v>
      </c>
      <c r="AA104" s="1">
        <v>13</v>
      </c>
      <c r="AB104" s="1">
        <v>13</v>
      </c>
      <c r="AC104" s="1">
        <f>+BS_InfraMR[[#This Row],[Total Pasos Vehiculares a Nivel]]</f>
        <v>75</v>
      </c>
      <c r="AD104" s="196">
        <f t="shared" si="8"/>
        <v>101</v>
      </c>
      <c r="AE104" s="1">
        <v>1</v>
      </c>
      <c r="AF104" s="1">
        <v>8</v>
      </c>
      <c r="AG104" s="1">
        <v>11</v>
      </c>
      <c r="AH104" s="196">
        <f t="shared" si="9"/>
        <v>20</v>
      </c>
      <c r="AI104" s="10">
        <v>16.120999999999999</v>
      </c>
      <c r="AJ104" s="10">
        <v>0</v>
      </c>
      <c r="AK104" s="10">
        <v>50.177</v>
      </c>
      <c r="AL104" s="222">
        <f t="shared" si="10"/>
        <v>66.298000000000002</v>
      </c>
      <c r="AM104" s="1">
        <v>2</v>
      </c>
      <c r="AN104" s="1">
        <v>0</v>
      </c>
      <c r="AO104" s="1">
        <v>13</v>
      </c>
      <c r="AP104" s="200">
        <f t="shared" si="11"/>
        <v>15</v>
      </c>
      <c r="AQ104" s="1">
        <v>0</v>
      </c>
      <c r="AR104" s="1">
        <v>0</v>
      </c>
      <c r="AS104" s="1">
        <v>0</v>
      </c>
      <c r="AT104" s="200">
        <f>+SUM(BS_InfraMR[[#This Row],[B.02.1 - Parque de Coches Eléctricos Motrices]:[B.02.3 - Parque de Coches Eléctricos Motrices Tipo R]])</f>
        <v>0</v>
      </c>
      <c r="AU104" s="1">
        <v>0</v>
      </c>
      <c r="AV104" s="1">
        <v>0</v>
      </c>
      <c r="AW104" s="1">
        <v>0</v>
      </c>
      <c r="AX104" s="200">
        <f>+SUM(BS_InfraMR[[#This Row],[B.03.1 - Parque de Coches Motores Motrices Remolcados]:[B.03.3 - Parque de Coches Motores Motrices Cabina]])</f>
        <v>0</v>
      </c>
      <c r="AY104" s="1">
        <v>43</v>
      </c>
      <c r="AZ104" s="1">
        <v>13</v>
      </c>
      <c r="BA104" s="1">
        <v>0</v>
      </c>
      <c r="BB104" s="1">
        <v>0</v>
      </c>
      <c r="BC104" s="200">
        <f>SUM(AY104:BB104)</f>
        <v>56</v>
      </c>
      <c r="BD104" s="356">
        <v>26</v>
      </c>
      <c r="BE104" s="1">
        <v>1</v>
      </c>
      <c r="BF104" s="1">
        <v>31</v>
      </c>
      <c r="BG104" s="235">
        <v>1000</v>
      </c>
    </row>
    <row r="105" spans="1:59">
      <c r="A105" s="1">
        <v>2001</v>
      </c>
      <c r="B105" s="1" t="s">
        <v>68</v>
      </c>
      <c r="C105" s="10">
        <v>18.643000000000001</v>
      </c>
      <c r="D105" s="10">
        <v>47.968000000000004</v>
      </c>
      <c r="E105" s="10">
        <v>0</v>
      </c>
      <c r="F105" s="10">
        <v>0</v>
      </c>
      <c r="G105" s="192">
        <f t="shared" si="6"/>
        <v>66.611000000000004</v>
      </c>
      <c r="H105" s="192">
        <v>66.611000000000004</v>
      </c>
      <c r="I105" s="192">
        <v>103.99600000000001</v>
      </c>
      <c r="J105" s="10">
        <v>114.57899999999999</v>
      </c>
      <c r="K105" s="10">
        <v>0</v>
      </c>
      <c r="L105" s="10">
        <v>0</v>
      </c>
      <c r="M105" s="10">
        <v>0</v>
      </c>
      <c r="N105" s="192">
        <f>+BS_InfraMR[[#This Row],[A.03.1 -  Longitud de Vías de Explotación No Electrificadas Troncales y Ramales (vía principal) (km)]]+BS_InfraMR[[#This Row],[A.04.1 -  Longitud de Vías de Explotación Electrificadas Troncales y Ramales (vía principal) (km)]]</f>
        <v>114.57899999999999</v>
      </c>
      <c r="O105" s="192">
        <v>114.57899999999999</v>
      </c>
      <c r="P105" s="1">
        <v>23</v>
      </c>
      <c r="Q105" s="1">
        <v>6</v>
      </c>
      <c r="R105" s="1">
        <v>1</v>
      </c>
      <c r="S105" s="194">
        <f>+SUM(BS_InfraMR[[#This Row],[A.05.1 - Número de Estaciones en Explotación (cantidad)]:[A.07.1 - Número de Apeaderos en Explotación (cantidad)]])</f>
        <v>30</v>
      </c>
      <c r="T105" s="194">
        <v>30</v>
      </c>
      <c r="U105" s="1">
        <v>18</v>
      </c>
      <c r="V105" s="1">
        <v>31</v>
      </c>
      <c r="W105" s="1">
        <v>0</v>
      </c>
      <c r="X105" s="1">
        <v>26</v>
      </c>
      <c r="Y105" s="1">
        <v>0</v>
      </c>
      <c r="Z105" s="196">
        <f t="shared" si="7"/>
        <v>75</v>
      </c>
      <c r="AA105" s="1">
        <v>13</v>
      </c>
      <c r="AB105" s="1">
        <v>13</v>
      </c>
      <c r="AC105" s="1">
        <f>+BS_InfraMR[[#This Row],[Total Pasos Vehiculares a Nivel]]</f>
        <v>75</v>
      </c>
      <c r="AD105" s="196">
        <f t="shared" si="8"/>
        <v>101</v>
      </c>
      <c r="AE105" s="1">
        <v>1</v>
      </c>
      <c r="AF105" s="1">
        <v>8</v>
      </c>
      <c r="AG105" s="1">
        <v>11</v>
      </c>
      <c r="AH105" s="196">
        <f t="shared" si="9"/>
        <v>20</v>
      </c>
      <c r="AI105" s="10">
        <v>16.120999999999999</v>
      </c>
      <c r="AJ105" s="10">
        <v>0</v>
      </c>
      <c r="AK105" s="10">
        <v>50.177</v>
      </c>
      <c r="AL105" s="222">
        <f t="shared" si="10"/>
        <v>66.298000000000002</v>
      </c>
      <c r="AM105" s="1">
        <v>2</v>
      </c>
      <c r="AN105" s="1">
        <v>0</v>
      </c>
      <c r="AO105" s="1">
        <v>13</v>
      </c>
      <c r="AP105" s="200">
        <f t="shared" si="11"/>
        <v>15</v>
      </c>
      <c r="AQ105" s="1">
        <v>0</v>
      </c>
      <c r="AR105" s="1">
        <v>0</v>
      </c>
      <c r="AS105" s="1">
        <v>0</v>
      </c>
      <c r="AT105" s="200">
        <f>+SUM(BS_InfraMR[[#This Row],[B.02.1 - Parque de Coches Eléctricos Motrices]:[B.02.3 - Parque de Coches Eléctricos Motrices Tipo R]])</f>
        <v>0</v>
      </c>
      <c r="AU105" s="1">
        <v>0</v>
      </c>
      <c r="AV105" s="1">
        <v>0</v>
      </c>
      <c r="AW105" s="1">
        <v>0</v>
      </c>
      <c r="AX105" s="200">
        <f>+SUM(BS_InfraMR[[#This Row],[B.03.1 - Parque de Coches Motores Motrices Remolcados]:[B.03.3 - Parque de Coches Motores Motrices Cabina]])</f>
        <v>0</v>
      </c>
      <c r="AY105" s="1">
        <v>43</v>
      </c>
      <c r="AZ105" s="1">
        <v>13</v>
      </c>
      <c r="BA105" s="1">
        <v>0</v>
      </c>
      <c r="BB105" s="1">
        <v>0</v>
      </c>
      <c r="BC105" s="200">
        <f>SUM(AY105:BB105)</f>
        <v>56</v>
      </c>
      <c r="BD105" s="356">
        <v>26</v>
      </c>
      <c r="BE105" s="1">
        <v>1</v>
      </c>
      <c r="BF105" s="1">
        <v>31</v>
      </c>
      <c r="BG105" s="235">
        <v>1000</v>
      </c>
    </row>
    <row r="106" spans="1:59">
      <c r="A106" s="1">
        <v>2001</v>
      </c>
      <c r="B106" s="1" t="s">
        <v>69</v>
      </c>
      <c r="C106" s="10">
        <v>18.643000000000001</v>
      </c>
      <c r="D106" s="10">
        <v>47.968000000000004</v>
      </c>
      <c r="E106" s="10">
        <v>0</v>
      </c>
      <c r="F106" s="10">
        <v>0</v>
      </c>
      <c r="G106" s="192">
        <f t="shared" si="6"/>
        <v>66.611000000000004</v>
      </c>
      <c r="H106" s="192">
        <v>66.611000000000004</v>
      </c>
      <c r="I106" s="192">
        <v>103.99600000000001</v>
      </c>
      <c r="J106" s="10">
        <v>114.57899999999999</v>
      </c>
      <c r="K106" s="10">
        <v>0</v>
      </c>
      <c r="L106" s="10">
        <v>0</v>
      </c>
      <c r="M106" s="10">
        <v>0</v>
      </c>
      <c r="N106" s="192">
        <f>+BS_InfraMR[[#This Row],[A.03.1 -  Longitud de Vías de Explotación No Electrificadas Troncales y Ramales (vía principal) (km)]]+BS_InfraMR[[#This Row],[A.04.1 -  Longitud de Vías de Explotación Electrificadas Troncales y Ramales (vía principal) (km)]]</f>
        <v>114.57899999999999</v>
      </c>
      <c r="O106" s="192">
        <v>114.57899999999999</v>
      </c>
      <c r="P106" s="1">
        <v>23</v>
      </c>
      <c r="Q106" s="1">
        <v>6</v>
      </c>
      <c r="R106" s="1">
        <v>1</v>
      </c>
      <c r="S106" s="194">
        <f>+SUM(BS_InfraMR[[#This Row],[A.05.1 - Número de Estaciones en Explotación (cantidad)]:[A.07.1 - Número de Apeaderos en Explotación (cantidad)]])</f>
        <v>30</v>
      </c>
      <c r="T106" s="194">
        <v>30</v>
      </c>
      <c r="U106" s="1">
        <v>18</v>
      </c>
      <c r="V106" s="1">
        <v>31</v>
      </c>
      <c r="W106" s="1">
        <v>0</v>
      </c>
      <c r="X106" s="1">
        <v>26</v>
      </c>
      <c r="Y106" s="1">
        <v>0</v>
      </c>
      <c r="Z106" s="196">
        <f t="shared" si="7"/>
        <v>75</v>
      </c>
      <c r="AA106" s="1">
        <v>13</v>
      </c>
      <c r="AB106" s="1">
        <v>13</v>
      </c>
      <c r="AC106" s="1">
        <f>+BS_InfraMR[[#This Row],[Total Pasos Vehiculares a Nivel]]</f>
        <v>75</v>
      </c>
      <c r="AD106" s="196">
        <f t="shared" si="8"/>
        <v>101</v>
      </c>
      <c r="AE106" s="1">
        <v>1</v>
      </c>
      <c r="AF106" s="1">
        <v>8</v>
      </c>
      <c r="AG106" s="1">
        <v>11</v>
      </c>
      <c r="AH106" s="196">
        <f t="shared" si="9"/>
        <v>20</v>
      </c>
      <c r="AI106" s="10">
        <v>16.120999999999999</v>
      </c>
      <c r="AJ106" s="10">
        <v>0</v>
      </c>
      <c r="AK106" s="10">
        <v>50.177</v>
      </c>
      <c r="AL106" s="222">
        <f t="shared" si="10"/>
        <v>66.298000000000002</v>
      </c>
      <c r="AM106" s="1">
        <v>2</v>
      </c>
      <c r="AN106" s="1">
        <v>0</v>
      </c>
      <c r="AO106" s="1">
        <v>13</v>
      </c>
      <c r="AP106" s="200">
        <f t="shared" si="11"/>
        <v>15</v>
      </c>
      <c r="AQ106" s="1">
        <v>0</v>
      </c>
      <c r="AR106" s="1">
        <v>0</v>
      </c>
      <c r="AS106" s="1">
        <v>0</v>
      </c>
      <c r="AT106" s="200">
        <f>+SUM(BS_InfraMR[[#This Row],[B.02.1 - Parque de Coches Eléctricos Motrices]:[B.02.3 - Parque de Coches Eléctricos Motrices Tipo R]])</f>
        <v>0</v>
      </c>
      <c r="AU106" s="1">
        <v>0</v>
      </c>
      <c r="AV106" s="1">
        <v>0</v>
      </c>
      <c r="AW106" s="1">
        <v>0</v>
      </c>
      <c r="AX106" s="200">
        <f>+SUM(BS_InfraMR[[#This Row],[B.03.1 - Parque de Coches Motores Motrices Remolcados]:[B.03.3 - Parque de Coches Motores Motrices Cabina]])</f>
        <v>0</v>
      </c>
      <c r="AY106" s="1">
        <v>43</v>
      </c>
      <c r="AZ106" s="1">
        <v>13</v>
      </c>
      <c r="BA106" s="1">
        <v>0</v>
      </c>
      <c r="BB106" s="1">
        <v>0</v>
      </c>
      <c r="BC106" s="200">
        <f>SUM(AY106:BB106)</f>
        <v>56</v>
      </c>
      <c r="BD106" s="356">
        <v>26</v>
      </c>
      <c r="BE106" s="1">
        <v>1</v>
      </c>
      <c r="BF106" s="1">
        <v>31</v>
      </c>
      <c r="BG106" s="235">
        <v>1000</v>
      </c>
    </row>
    <row r="107" spans="1:59">
      <c r="A107" s="1">
        <v>2001</v>
      </c>
      <c r="B107" s="1" t="s">
        <v>70</v>
      </c>
      <c r="C107" s="10">
        <v>18.643000000000001</v>
      </c>
      <c r="D107" s="10">
        <v>47.968000000000004</v>
      </c>
      <c r="E107" s="10">
        <v>0</v>
      </c>
      <c r="F107" s="10">
        <v>0</v>
      </c>
      <c r="G107" s="192">
        <f t="shared" si="6"/>
        <v>66.611000000000004</v>
      </c>
      <c r="H107" s="192">
        <v>66.611000000000004</v>
      </c>
      <c r="I107" s="192">
        <v>103.99600000000001</v>
      </c>
      <c r="J107" s="10">
        <v>114.57899999999999</v>
      </c>
      <c r="K107" s="10">
        <v>0</v>
      </c>
      <c r="L107" s="10">
        <v>0</v>
      </c>
      <c r="M107" s="10">
        <v>0</v>
      </c>
      <c r="N107" s="192">
        <f>+BS_InfraMR[[#This Row],[A.03.1 -  Longitud de Vías de Explotación No Electrificadas Troncales y Ramales (vía principal) (km)]]+BS_InfraMR[[#This Row],[A.04.1 -  Longitud de Vías de Explotación Electrificadas Troncales y Ramales (vía principal) (km)]]</f>
        <v>114.57899999999999</v>
      </c>
      <c r="O107" s="192">
        <v>114.57899999999999</v>
      </c>
      <c r="P107" s="1">
        <v>23</v>
      </c>
      <c r="Q107" s="1">
        <v>6</v>
      </c>
      <c r="R107" s="1">
        <v>1</v>
      </c>
      <c r="S107" s="194">
        <f>+SUM(BS_InfraMR[[#This Row],[A.05.1 - Número de Estaciones en Explotación (cantidad)]:[A.07.1 - Número de Apeaderos en Explotación (cantidad)]])</f>
        <v>30</v>
      </c>
      <c r="T107" s="194">
        <v>30</v>
      </c>
      <c r="U107" s="1">
        <v>18</v>
      </c>
      <c r="V107" s="1">
        <v>31</v>
      </c>
      <c r="W107" s="1">
        <v>0</v>
      </c>
      <c r="X107" s="1">
        <v>26</v>
      </c>
      <c r="Y107" s="1">
        <v>0</v>
      </c>
      <c r="Z107" s="196">
        <f t="shared" si="7"/>
        <v>75</v>
      </c>
      <c r="AA107" s="1">
        <v>13</v>
      </c>
      <c r="AB107" s="1">
        <v>13</v>
      </c>
      <c r="AC107" s="1">
        <f>+BS_InfraMR[[#This Row],[Total Pasos Vehiculares a Nivel]]</f>
        <v>75</v>
      </c>
      <c r="AD107" s="196">
        <f t="shared" si="8"/>
        <v>101</v>
      </c>
      <c r="AE107" s="1">
        <v>1</v>
      </c>
      <c r="AF107" s="1">
        <v>8</v>
      </c>
      <c r="AG107" s="1">
        <v>11</v>
      </c>
      <c r="AH107" s="196">
        <f t="shared" si="9"/>
        <v>20</v>
      </c>
      <c r="AI107" s="10">
        <v>16.120999999999999</v>
      </c>
      <c r="AJ107" s="10">
        <v>0</v>
      </c>
      <c r="AK107" s="10">
        <v>50.177</v>
      </c>
      <c r="AL107" s="222">
        <f t="shared" si="10"/>
        <v>66.298000000000002</v>
      </c>
      <c r="AM107" s="1">
        <v>2</v>
      </c>
      <c r="AN107" s="1">
        <v>0</v>
      </c>
      <c r="AO107" s="1">
        <v>13</v>
      </c>
      <c r="AP107" s="200">
        <f t="shared" si="11"/>
        <v>15</v>
      </c>
      <c r="AQ107" s="1">
        <v>0</v>
      </c>
      <c r="AR107" s="1">
        <v>0</v>
      </c>
      <c r="AS107" s="1">
        <v>0</v>
      </c>
      <c r="AT107" s="200">
        <f>+SUM(BS_InfraMR[[#This Row],[B.02.1 - Parque de Coches Eléctricos Motrices]:[B.02.3 - Parque de Coches Eléctricos Motrices Tipo R]])</f>
        <v>0</v>
      </c>
      <c r="AU107" s="1">
        <v>0</v>
      </c>
      <c r="AV107" s="1">
        <v>0</v>
      </c>
      <c r="AW107" s="1">
        <v>0</v>
      </c>
      <c r="AX107" s="200">
        <f>+SUM(BS_InfraMR[[#This Row],[B.03.1 - Parque de Coches Motores Motrices Remolcados]:[B.03.3 - Parque de Coches Motores Motrices Cabina]])</f>
        <v>0</v>
      </c>
      <c r="AY107" s="1">
        <v>43</v>
      </c>
      <c r="AZ107" s="1">
        <v>13</v>
      </c>
      <c r="BA107" s="1">
        <v>0</v>
      </c>
      <c r="BB107" s="1">
        <v>0</v>
      </c>
      <c r="BC107" s="200">
        <f>SUM(AY107:BB107)</f>
        <v>56</v>
      </c>
      <c r="BD107" s="356">
        <v>26</v>
      </c>
      <c r="BE107" s="1">
        <v>1</v>
      </c>
      <c r="BF107" s="1">
        <v>31</v>
      </c>
      <c r="BG107" s="235">
        <v>1000</v>
      </c>
    </row>
    <row r="108" spans="1:59">
      <c r="A108" s="1">
        <v>2001</v>
      </c>
      <c r="B108" s="1" t="s">
        <v>71</v>
      </c>
      <c r="C108" s="10">
        <v>18.643000000000001</v>
      </c>
      <c r="D108" s="10">
        <v>47.968000000000004</v>
      </c>
      <c r="E108" s="10">
        <v>0</v>
      </c>
      <c r="F108" s="10">
        <v>0</v>
      </c>
      <c r="G108" s="192">
        <f t="shared" si="6"/>
        <v>66.611000000000004</v>
      </c>
      <c r="H108" s="192">
        <v>66.611000000000004</v>
      </c>
      <c r="I108" s="192">
        <v>103.99600000000001</v>
      </c>
      <c r="J108" s="10">
        <v>114.57899999999999</v>
      </c>
      <c r="K108" s="10">
        <v>0</v>
      </c>
      <c r="L108" s="10">
        <v>0</v>
      </c>
      <c r="M108" s="10">
        <v>0</v>
      </c>
      <c r="N108" s="192">
        <f>+BS_InfraMR[[#This Row],[A.03.1 -  Longitud de Vías de Explotación No Electrificadas Troncales y Ramales (vía principal) (km)]]+BS_InfraMR[[#This Row],[A.04.1 -  Longitud de Vías de Explotación Electrificadas Troncales y Ramales (vía principal) (km)]]</f>
        <v>114.57899999999999</v>
      </c>
      <c r="O108" s="192">
        <v>114.57899999999999</v>
      </c>
      <c r="P108" s="1">
        <v>23</v>
      </c>
      <c r="Q108" s="1">
        <v>6</v>
      </c>
      <c r="R108" s="1">
        <v>1</v>
      </c>
      <c r="S108" s="194">
        <f>+SUM(BS_InfraMR[[#This Row],[A.05.1 - Número de Estaciones en Explotación (cantidad)]:[A.07.1 - Número de Apeaderos en Explotación (cantidad)]])</f>
        <v>30</v>
      </c>
      <c r="T108" s="194">
        <v>30</v>
      </c>
      <c r="U108" s="1">
        <v>18</v>
      </c>
      <c r="V108" s="1">
        <v>31</v>
      </c>
      <c r="W108" s="1">
        <v>0</v>
      </c>
      <c r="X108" s="1">
        <v>26</v>
      </c>
      <c r="Y108" s="1">
        <v>0</v>
      </c>
      <c r="Z108" s="196">
        <f t="shared" si="7"/>
        <v>75</v>
      </c>
      <c r="AA108" s="1">
        <v>13</v>
      </c>
      <c r="AB108" s="1">
        <v>13</v>
      </c>
      <c r="AC108" s="1">
        <f>+BS_InfraMR[[#This Row],[Total Pasos Vehiculares a Nivel]]</f>
        <v>75</v>
      </c>
      <c r="AD108" s="196">
        <f t="shared" si="8"/>
        <v>101</v>
      </c>
      <c r="AE108" s="1">
        <v>1</v>
      </c>
      <c r="AF108" s="1">
        <v>8</v>
      </c>
      <c r="AG108" s="1">
        <v>11</v>
      </c>
      <c r="AH108" s="196">
        <f t="shared" si="9"/>
        <v>20</v>
      </c>
      <c r="AI108" s="10">
        <v>16.120999999999999</v>
      </c>
      <c r="AJ108" s="10">
        <v>0</v>
      </c>
      <c r="AK108" s="10">
        <v>50.177</v>
      </c>
      <c r="AL108" s="222">
        <f t="shared" si="10"/>
        <v>66.298000000000002</v>
      </c>
      <c r="AM108" s="1">
        <v>2</v>
      </c>
      <c r="AN108" s="1">
        <v>0</v>
      </c>
      <c r="AO108" s="1">
        <v>13</v>
      </c>
      <c r="AP108" s="200">
        <f t="shared" si="11"/>
        <v>15</v>
      </c>
      <c r="AQ108" s="1">
        <v>0</v>
      </c>
      <c r="AR108" s="1">
        <v>0</v>
      </c>
      <c r="AS108" s="1">
        <v>0</v>
      </c>
      <c r="AT108" s="200">
        <f>+SUM(BS_InfraMR[[#This Row],[B.02.1 - Parque de Coches Eléctricos Motrices]:[B.02.3 - Parque de Coches Eléctricos Motrices Tipo R]])</f>
        <v>0</v>
      </c>
      <c r="AU108" s="1">
        <v>0</v>
      </c>
      <c r="AV108" s="1">
        <v>0</v>
      </c>
      <c r="AW108" s="1">
        <v>0</v>
      </c>
      <c r="AX108" s="200">
        <f>+SUM(BS_InfraMR[[#This Row],[B.03.1 - Parque de Coches Motores Motrices Remolcados]:[B.03.3 - Parque de Coches Motores Motrices Cabina]])</f>
        <v>0</v>
      </c>
      <c r="AY108" s="1">
        <v>43</v>
      </c>
      <c r="AZ108" s="1">
        <v>13</v>
      </c>
      <c r="BA108" s="1">
        <v>0</v>
      </c>
      <c r="BB108" s="1">
        <v>0</v>
      </c>
      <c r="BC108" s="200">
        <f>SUM(AY108:BB108)</f>
        <v>56</v>
      </c>
      <c r="BD108" s="356">
        <v>26</v>
      </c>
      <c r="BE108" s="1">
        <v>1</v>
      </c>
      <c r="BF108" s="1">
        <v>31</v>
      </c>
      <c r="BG108" s="235">
        <v>1000</v>
      </c>
    </row>
    <row r="109" spans="1:59">
      <c r="A109" s="1">
        <v>2001</v>
      </c>
      <c r="B109" s="1" t="s">
        <v>72</v>
      </c>
      <c r="C109" s="10">
        <v>18.643000000000001</v>
      </c>
      <c r="D109" s="10">
        <v>47.968000000000004</v>
      </c>
      <c r="E109" s="10">
        <v>0</v>
      </c>
      <c r="F109" s="10">
        <v>0</v>
      </c>
      <c r="G109" s="192">
        <f t="shared" si="6"/>
        <v>66.611000000000004</v>
      </c>
      <c r="H109" s="192">
        <v>66.611000000000004</v>
      </c>
      <c r="I109" s="192">
        <v>103.99600000000001</v>
      </c>
      <c r="J109" s="10">
        <v>114.57899999999999</v>
      </c>
      <c r="K109" s="10">
        <v>0</v>
      </c>
      <c r="L109" s="10">
        <v>0</v>
      </c>
      <c r="M109" s="10">
        <v>0</v>
      </c>
      <c r="N109" s="192">
        <f>+BS_InfraMR[[#This Row],[A.03.1 -  Longitud de Vías de Explotación No Electrificadas Troncales y Ramales (vía principal) (km)]]+BS_InfraMR[[#This Row],[A.04.1 -  Longitud de Vías de Explotación Electrificadas Troncales y Ramales (vía principal) (km)]]</f>
        <v>114.57899999999999</v>
      </c>
      <c r="O109" s="192">
        <v>114.57899999999999</v>
      </c>
      <c r="P109" s="1">
        <v>23</v>
      </c>
      <c r="Q109" s="1">
        <v>6</v>
      </c>
      <c r="R109" s="1">
        <v>1</v>
      </c>
      <c r="S109" s="194">
        <f>+SUM(BS_InfraMR[[#This Row],[A.05.1 - Número de Estaciones en Explotación (cantidad)]:[A.07.1 - Número de Apeaderos en Explotación (cantidad)]])</f>
        <v>30</v>
      </c>
      <c r="T109" s="194">
        <v>30</v>
      </c>
      <c r="U109" s="1">
        <v>18</v>
      </c>
      <c r="V109" s="1">
        <v>31</v>
      </c>
      <c r="W109" s="1">
        <v>0</v>
      </c>
      <c r="X109" s="1">
        <v>26</v>
      </c>
      <c r="Y109" s="1">
        <v>0</v>
      </c>
      <c r="Z109" s="196">
        <f t="shared" si="7"/>
        <v>75</v>
      </c>
      <c r="AA109" s="1">
        <v>13</v>
      </c>
      <c r="AB109" s="1">
        <v>13</v>
      </c>
      <c r="AC109" s="1">
        <f>+BS_InfraMR[[#This Row],[Total Pasos Vehiculares a Nivel]]</f>
        <v>75</v>
      </c>
      <c r="AD109" s="196">
        <f t="shared" si="8"/>
        <v>101</v>
      </c>
      <c r="AE109" s="1">
        <v>1</v>
      </c>
      <c r="AF109" s="1">
        <v>8</v>
      </c>
      <c r="AG109" s="1">
        <v>11</v>
      </c>
      <c r="AH109" s="196">
        <f t="shared" si="9"/>
        <v>20</v>
      </c>
      <c r="AI109" s="10">
        <v>16.120999999999999</v>
      </c>
      <c r="AJ109" s="10">
        <v>0</v>
      </c>
      <c r="AK109" s="10">
        <v>50.177</v>
      </c>
      <c r="AL109" s="222">
        <f t="shared" si="10"/>
        <v>66.298000000000002</v>
      </c>
      <c r="AM109" s="1">
        <v>2</v>
      </c>
      <c r="AN109" s="1">
        <v>0</v>
      </c>
      <c r="AO109" s="1">
        <v>13</v>
      </c>
      <c r="AP109" s="200">
        <f t="shared" si="11"/>
        <v>15</v>
      </c>
      <c r="AQ109" s="1">
        <v>0</v>
      </c>
      <c r="AR109" s="1">
        <v>0</v>
      </c>
      <c r="AS109" s="1">
        <v>0</v>
      </c>
      <c r="AT109" s="200">
        <f>+SUM(BS_InfraMR[[#This Row],[B.02.1 - Parque de Coches Eléctricos Motrices]:[B.02.3 - Parque de Coches Eléctricos Motrices Tipo R]])</f>
        <v>0</v>
      </c>
      <c r="AU109" s="1">
        <v>0</v>
      </c>
      <c r="AV109" s="1">
        <v>0</v>
      </c>
      <c r="AW109" s="1">
        <v>0</v>
      </c>
      <c r="AX109" s="200">
        <f>+SUM(BS_InfraMR[[#This Row],[B.03.1 - Parque de Coches Motores Motrices Remolcados]:[B.03.3 - Parque de Coches Motores Motrices Cabina]])</f>
        <v>0</v>
      </c>
      <c r="AY109" s="1">
        <v>43</v>
      </c>
      <c r="AZ109" s="1">
        <v>13</v>
      </c>
      <c r="BA109" s="1">
        <v>0</v>
      </c>
      <c r="BB109" s="1">
        <v>0</v>
      </c>
      <c r="BC109" s="200">
        <f>SUM(AY109:BB109)</f>
        <v>56</v>
      </c>
      <c r="BD109" s="356">
        <v>26</v>
      </c>
      <c r="BE109" s="1">
        <v>1</v>
      </c>
      <c r="BF109" s="1">
        <v>31</v>
      </c>
      <c r="BG109" s="235">
        <v>1000</v>
      </c>
    </row>
    <row r="110" spans="1:59">
      <c r="A110" s="1">
        <v>2002</v>
      </c>
      <c r="B110" s="1" t="s">
        <v>61</v>
      </c>
      <c r="C110" s="10">
        <v>18.643000000000001</v>
      </c>
      <c r="D110" s="10">
        <v>47.968000000000004</v>
      </c>
      <c r="E110" s="10">
        <v>0</v>
      </c>
      <c r="F110" s="10">
        <v>0</v>
      </c>
      <c r="G110" s="192">
        <f t="shared" si="6"/>
        <v>66.611000000000004</v>
      </c>
      <c r="H110" s="192">
        <v>66.611000000000004</v>
      </c>
      <c r="I110" s="192">
        <v>103.99600000000001</v>
      </c>
      <c r="J110" s="10">
        <v>114.57899999999999</v>
      </c>
      <c r="K110" s="10">
        <v>0</v>
      </c>
      <c r="L110" s="10">
        <v>0</v>
      </c>
      <c r="M110" s="10">
        <v>0</v>
      </c>
      <c r="N110" s="192">
        <f>+BS_InfraMR[[#This Row],[A.03.1 -  Longitud de Vías de Explotación No Electrificadas Troncales y Ramales (vía principal) (km)]]+BS_InfraMR[[#This Row],[A.04.1 -  Longitud de Vías de Explotación Electrificadas Troncales y Ramales (vía principal) (km)]]</f>
        <v>114.57899999999999</v>
      </c>
      <c r="O110" s="192">
        <v>114.57899999999999</v>
      </c>
      <c r="P110" s="1">
        <v>23</v>
      </c>
      <c r="Q110" s="1">
        <v>6</v>
      </c>
      <c r="R110" s="1">
        <v>1</v>
      </c>
      <c r="S110" s="194">
        <f>+SUM(BS_InfraMR[[#This Row],[A.05.1 - Número de Estaciones en Explotación (cantidad)]:[A.07.1 - Número de Apeaderos en Explotación (cantidad)]])</f>
        <v>30</v>
      </c>
      <c r="T110" s="194">
        <v>30</v>
      </c>
      <c r="U110" s="1">
        <v>18</v>
      </c>
      <c r="V110" s="1">
        <v>31</v>
      </c>
      <c r="W110" s="1">
        <v>0</v>
      </c>
      <c r="X110" s="1">
        <v>26</v>
      </c>
      <c r="Y110" s="1">
        <v>0</v>
      </c>
      <c r="Z110" s="196">
        <f t="shared" si="7"/>
        <v>75</v>
      </c>
      <c r="AA110" s="1">
        <v>13</v>
      </c>
      <c r="AB110" s="1">
        <v>13</v>
      </c>
      <c r="AC110" s="1">
        <f>+BS_InfraMR[[#This Row],[Total Pasos Vehiculares a Nivel]]</f>
        <v>75</v>
      </c>
      <c r="AD110" s="196">
        <f t="shared" si="8"/>
        <v>101</v>
      </c>
      <c r="AE110" s="1">
        <v>1</v>
      </c>
      <c r="AF110" s="1">
        <v>8</v>
      </c>
      <c r="AG110" s="1">
        <v>11</v>
      </c>
      <c r="AH110" s="196">
        <f t="shared" si="9"/>
        <v>20</v>
      </c>
      <c r="AI110" s="10">
        <v>16.120999999999999</v>
      </c>
      <c r="AJ110" s="10">
        <v>0</v>
      </c>
      <c r="AK110" s="10">
        <v>50.177</v>
      </c>
      <c r="AL110" s="222">
        <f t="shared" si="10"/>
        <v>66.298000000000002</v>
      </c>
      <c r="AM110" s="1">
        <v>2</v>
      </c>
      <c r="AN110" s="1">
        <v>0</v>
      </c>
      <c r="AO110" s="1">
        <v>13</v>
      </c>
      <c r="AP110" s="200">
        <f t="shared" si="11"/>
        <v>15</v>
      </c>
      <c r="AQ110" s="1">
        <v>0</v>
      </c>
      <c r="AR110" s="1">
        <v>0</v>
      </c>
      <c r="AS110" s="1">
        <v>0</v>
      </c>
      <c r="AT110" s="200">
        <f>+SUM(BS_InfraMR[[#This Row],[B.02.1 - Parque de Coches Eléctricos Motrices]:[B.02.3 - Parque de Coches Eléctricos Motrices Tipo R]])</f>
        <v>0</v>
      </c>
      <c r="AU110" s="1">
        <v>0</v>
      </c>
      <c r="AV110" s="1">
        <v>0</v>
      </c>
      <c r="AW110" s="1">
        <v>0</v>
      </c>
      <c r="AX110" s="200">
        <f>+SUM(BS_InfraMR[[#This Row],[B.03.1 - Parque de Coches Motores Motrices Remolcados]:[B.03.3 - Parque de Coches Motores Motrices Cabina]])</f>
        <v>0</v>
      </c>
      <c r="AY110" s="1">
        <v>43</v>
      </c>
      <c r="AZ110" s="1">
        <v>13</v>
      </c>
      <c r="BA110" s="1">
        <v>0</v>
      </c>
      <c r="BB110" s="1">
        <v>0</v>
      </c>
      <c r="BC110" s="200">
        <f>SUM(AY110:BB110)</f>
        <v>56</v>
      </c>
      <c r="BD110" s="356">
        <v>26</v>
      </c>
      <c r="BE110" s="1">
        <v>1</v>
      </c>
      <c r="BF110" s="1">
        <v>31</v>
      </c>
      <c r="BG110" s="235">
        <v>1000</v>
      </c>
    </row>
    <row r="111" spans="1:59">
      <c r="A111" s="1">
        <v>2002</v>
      </c>
      <c r="B111" s="1" t="s">
        <v>62</v>
      </c>
      <c r="C111" s="10">
        <v>18.643000000000001</v>
      </c>
      <c r="D111" s="10">
        <v>47.968000000000004</v>
      </c>
      <c r="E111" s="10">
        <v>0</v>
      </c>
      <c r="F111" s="10">
        <v>0</v>
      </c>
      <c r="G111" s="192">
        <f t="shared" si="6"/>
        <v>66.611000000000004</v>
      </c>
      <c r="H111" s="192">
        <v>66.611000000000004</v>
      </c>
      <c r="I111" s="192">
        <v>103.99600000000001</v>
      </c>
      <c r="J111" s="10">
        <v>114.57899999999999</v>
      </c>
      <c r="K111" s="10">
        <v>0</v>
      </c>
      <c r="L111" s="10">
        <v>0</v>
      </c>
      <c r="M111" s="10">
        <v>0</v>
      </c>
      <c r="N111" s="192">
        <f>+BS_InfraMR[[#This Row],[A.03.1 -  Longitud de Vías de Explotación No Electrificadas Troncales y Ramales (vía principal) (km)]]+BS_InfraMR[[#This Row],[A.04.1 -  Longitud de Vías de Explotación Electrificadas Troncales y Ramales (vía principal) (km)]]</f>
        <v>114.57899999999999</v>
      </c>
      <c r="O111" s="192">
        <v>114.57899999999999</v>
      </c>
      <c r="P111" s="1">
        <v>23</v>
      </c>
      <c r="Q111" s="1">
        <v>6</v>
      </c>
      <c r="R111" s="1">
        <v>1</v>
      </c>
      <c r="S111" s="194">
        <f>+SUM(BS_InfraMR[[#This Row],[A.05.1 - Número de Estaciones en Explotación (cantidad)]:[A.07.1 - Número de Apeaderos en Explotación (cantidad)]])</f>
        <v>30</v>
      </c>
      <c r="T111" s="194">
        <v>30</v>
      </c>
      <c r="U111" s="1">
        <v>18</v>
      </c>
      <c r="V111" s="1">
        <v>31</v>
      </c>
      <c r="W111" s="1">
        <v>0</v>
      </c>
      <c r="X111" s="1">
        <v>26</v>
      </c>
      <c r="Y111" s="1">
        <v>0</v>
      </c>
      <c r="Z111" s="196">
        <f t="shared" si="7"/>
        <v>75</v>
      </c>
      <c r="AA111" s="1">
        <v>13</v>
      </c>
      <c r="AB111" s="1">
        <v>13</v>
      </c>
      <c r="AC111" s="1">
        <f>+BS_InfraMR[[#This Row],[Total Pasos Vehiculares a Nivel]]</f>
        <v>75</v>
      </c>
      <c r="AD111" s="196">
        <f t="shared" si="8"/>
        <v>101</v>
      </c>
      <c r="AE111" s="1">
        <v>1</v>
      </c>
      <c r="AF111" s="1">
        <v>8</v>
      </c>
      <c r="AG111" s="1">
        <v>11</v>
      </c>
      <c r="AH111" s="196">
        <f t="shared" si="9"/>
        <v>20</v>
      </c>
      <c r="AI111" s="10">
        <v>16.120999999999999</v>
      </c>
      <c r="AJ111" s="10">
        <v>0</v>
      </c>
      <c r="AK111" s="10">
        <v>50.177</v>
      </c>
      <c r="AL111" s="222">
        <f t="shared" si="10"/>
        <v>66.298000000000002</v>
      </c>
      <c r="AM111" s="1">
        <v>2</v>
      </c>
      <c r="AN111" s="1">
        <v>0</v>
      </c>
      <c r="AO111" s="1">
        <v>13</v>
      </c>
      <c r="AP111" s="200">
        <f t="shared" si="11"/>
        <v>15</v>
      </c>
      <c r="AQ111" s="1">
        <v>0</v>
      </c>
      <c r="AR111" s="1">
        <v>0</v>
      </c>
      <c r="AS111" s="1">
        <v>0</v>
      </c>
      <c r="AT111" s="200">
        <f>+SUM(BS_InfraMR[[#This Row],[B.02.1 - Parque de Coches Eléctricos Motrices]:[B.02.3 - Parque de Coches Eléctricos Motrices Tipo R]])</f>
        <v>0</v>
      </c>
      <c r="AU111" s="1">
        <v>0</v>
      </c>
      <c r="AV111" s="1">
        <v>0</v>
      </c>
      <c r="AW111" s="1">
        <v>0</v>
      </c>
      <c r="AX111" s="200">
        <f>+SUM(BS_InfraMR[[#This Row],[B.03.1 - Parque de Coches Motores Motrices Remolcados]:[B.03.3 - Parque de Coches Motores Motrices Cabina]])</f>
        <v>0</v>
      </c>
      <c r="AY111" s="1">
        <v>43</v>
      </c>
      <c r="AZ111" s="1">
        <v>13</v>
      </c>
      <c r="BA111" s="1">
        <v>0</v>
      </c>
      <c r="BB111" s="1">
        <v>0</v>
      </c>
      <c r="BC111" s="200">
        <f>SUM(AY111:BB111)</f>
        <v>56</v>
      </c>
      <c r="BD111" s="356">
        <v>26</v>
      </c>
      <c r="BE111" s="1">
        <v>1</v>
      </c>
      <c r="BF111" s="1">
        <v>31</v>
      </c>
      <c r="BG111" s="235">
        <v>1000</v>
      </c>
    </row>
    <row r="112" spans="1:59">
      <c r="A112" s="1">
        <v>2002</v>
      </c>
      <c r="B112" s="1" t="s">
        <v>63</v>
      </c>
      <c r="C112" s="10">
        <v>18.643000000000001</v>
      </c>
      <c r="D112" s="10">
        <v>47.968000000000004</v>
      </c>
      <c r="E112" s="10">
        <v>0</v>
      </c>
      <c r="F112" s="10">
        <v>0</v>
      </c>
      <c r="G112" s="192">
        <f t="shared" si="6"/>
        <v>66.611000000000004</v>
      </c>
      <c r="H112" s="192">
        <v>66.611000000000004</v>
      </c>
      <c r="I112" s="192">
        <v>103.99600000000001</v>
      </c>
      <c r="J112" s="10">
        <v>114.57899999999999</v>
      </c>
      <c r="K112" s="10">
        <v>0</v>
      </c>
      <c r="L112" s="10">
        <v>0</v>
      </c>
      <c r="M112" s="10">
        <v>0</v>
      </c>
      <c r="N112" s="192">
        <f>+BS_InfraMR[[#This Row],[A.03.1 -  Longitud de Vías de Explotación No Electrificadas Troncales y Ramales (vía principal) (km)]]+BS_InfraMR[[#This Row],[A.04.1 -  Longitud de Vías de Explotación Electrificadas Troncales y Ramales (vía principal) (km)]]</f>
        <v>114.57899999999999</v>
      </c>
      <c r="O112" s="192">
        <v>114.57899999999999</v>
      </c>
      <c r="P112" s="1">
        <v>23</v>
      </c>
      <c r="Q112" s="1">
        <v>6</v>
      </c>
      <c r="R112" s="1">
        <v>1</v>
      </c>
      <c r="S112" s="194">
        <f>+SUM(BS_InfraMR[[#This Row],[A.05.1 - Número de Estaciones en Explotación (cantidad)]:[A.07.1 - Número de Apeaderos en Explotación (cantidad)]])</f>
        <v>30</v>
      </c>
      <c r="T112" s="194">
        <v>30</v>
      </c>
      <c r="U112" s="1">
        <v>18</v>
      </c>
      <c r="V112" s="1">
        <v>31</v>
      </c>
      <c r="W112" s="1">
        <v>0</v>
      </c>
      <c r="X112" s="1">
        <v>26</v>
      </c>
      <c r="Y112" s="1">
        <v>0</v>
      </c>
      <c r="Z112" s="196">
        <f t="shared" si="7"/>
        <v>75</v>
      </c>
      <c r="AA112" s="1">
        <v>13</v>
      </c>
      <c r="AB112" s="1">
        <v>13</v>
      </c>
      <c r="AC112" s="1">
        <f>+BS_InfraMR[[#This Row],[Total Pasos Vehiculares a Nivel]]</f>
        <v>75</v>
      </c>
      <c r="AD112" s="196">
        <f t="shared" si="8"/>
        <v>101</v>
      </c>
      <c r="AE112" s="1">
        <v>1</v>
      </c>
      <c r="AF112" s="1">
        <v>8</v>
      </c>
      <c r="AG112" s="1">
        <v>11</v>
      </c>
      <c r="AH112" s="196">
        <f t="shared" si="9"/>
        <v>20</v>
      </c>
      <c r="AI112" s="10">
        <v>16.120999999999999</v>
      </c>
      <c r="AJ112" s="10">
        <v>0</v>
      </c>
      <c r="AK112" s="10">
        <v>50.177</v>
      </c>
      <c r="AL112" s="222">
        <f t="shared" si="10"/>
        <v>66.298000000000002</v>
      </c>
      <c r="AM112" s="1">
        <v>2</v>
      </c>
      <c r="AN112" s="1">
        <v>0</v>
      </c>
      <c r="AO112" s="1">
        <v>13</v>
      </c>
      <c r="AP112" s="200">
        <f t="shared" si="11"/>
        <v>15</v>
      </c>
      <c r="AQ112" s="1">
        <v>0</v>
      </c>
      <c r="AR112" s="1">
        <v>0</v>
      </c>
      <c r="AS112" s="1">
        <v>0</v>
      </c>
      <c r="AT112" s="200">
        <f>+SUM(BS_InfraMR[[#This Row],[B.02.1 - Parque de Coches Eléctricos Motrices]:[B.02.3 - Parque de Coches Eléctricos Motrices Tipo R]])</f>
        <v>0</v>
      </c>
      <c r="AU112" s="1">
        <v>0</v>
      </c>
      <c r="AV112" s="1">
        <v>0</v>
      </c>
      <c r="AW112" s="1">
        <v>0</v>
      </c>
      <c r="AX112" s="200">
        <f>+SUM(BS_InfraMR[[#This Row],[B.03.1 - Parque de Coches Motores Motrices Remolcados]:[B.03.3 - Parque de Coches Motores Motrices Cabina]])</f>
        <v>0</v>
      </c>
      <c r="AY112" s="1">
        <v>43</v>
      </c>
      <c r="AZ112" s="1">
        <v>13</v>
      </c>
      <c r="BA112" s="1">
        <v>0</v>
      </c>
      <c r="BB112" s="1">
        <v>0</v>
      </c>
      <c r="BC112" s="200">
        <f>SUM(AY112:BB112)</f>
        <v>56</v>
      </c>
      <c r="BD112" s="356">
        <v>26</v>
      </c>
      <c r="BE112" s="1">
        <v>1</v>
      </c>
      <c r="BF112" s="1">
        <v>31</v>
      </c>
      <c r="BG112" s="235">
        <v>1000</v>
      </c>
    </row>
    <row r="113" spans="1:59">
      <c r="A113" s="1">
        <v>2002</v>
      </c>
      <c r="B113" s="1" t="s">
        <v>64</v>
      </c>
      <c r="C113" s="10">
        <v>18.643000000000001</v>
      </c>
      <c r="D113" s="10">
        <v>47.968000000000004</v>
      </c>
      <c r="E113" s="10">
        <v>0</v>
      </c>
      <c r="F113" s="10">
        <v>0</v>
      </c>
      <c r="G113" s="192">
        <f t="shared" si="6"/>
        <v>66.611000000000004</v>
      </c>
      <c r="H113" s="192">
        <v>66.611000000000004</v>
      </c>
      <c r="I113" s="192">
        <v>103.99600000000001</v>
      </c>
      <c r="J113" s="10">
        <v>114.57899999999999</v>
      </c>
      <c r="K113" s="10">
        <v>0</v>
      </c>
      <c r="L113" s="10">
        <v>0</v>
      </c>
      <c r="M113" s="10">
        <v>0</v>
      </c>
      <c r="N113" s="192">
        <f>+BS_InfraMR[[#This Row],[A.03.1 -  Longitud de Vías de Explotación No Electrificadas Troncales y Ramales (vía principal) (km)]]+BS_InfraMR[[#This Row],[A.04.1 -  Longitud de Vías de Explotación Electrificadas Troncales y Ramales (vía principal) (km)]]</f>
        <v>114.57899999999999</v>
      </c>
      <c r="O113" s="192">
        <v>114.57899999999999</v>
      </c>
      <c r="P113" s="1">
        <v>23</v>
      </c>
      <c r="Q113" s="1">
        <v>6</v>
      </c>
      <c r="R113" s="1">
        <v>1</v>
      </c>
      <c r="S113" s="194">
        <f>+SUM(BS_InfraMR[[#This Row],[A.05.1 - Número de Estaciones en Explotación (cantidad)]:[A.07.1 - Número de Apeaderos en Explotación (cantidad)]])</f>
        <v>30</v>
      </c>
      <c r="T113" s="194">
        <v>30</v>
      </c>
      <c r="U113" s="1">
        <v>18</v>
      </c>
      <c r="V113" s="1">
        <v>31</v>
      </c>
      <c r="W113" s="1">
        <v>0</v>
      </c>
      <c r="X113" s="1">
        <v>26</v>
      </c>
      <c r="Y113" s="1">
        <v>0</v>
      </c>
      <c r="Z113" s="196">
        <f t="shared" si="7"/>
        <v>75</v>
      </c>
      <c r="AA113" s="1">
        <v>13</v>
      </c>
      <c r="AB113" s="1">
        <v>13</v>
      </c>
      <c r="AC113" s="1">
        <f>+BS_InfraMR[[#This Row],[Total Pasos Vehiculares a Nivel]]</f>
        <v>75</v>
      </c>
      <c r="AD113" s="196">
        <f t="shared" si="8"/>
        <v>101</v>
      </c>
      <c r="AE113" s="1">
        <v>1</v>
      </c>
      <c r="AF113" s="1">
        <v>8</v>
      </c>
      <c r="AG113" s="1">
        <v>11</v>
      </c>
      <c r="AH113" s="196">
        <f t="shared" si="9"/>
        <v>20</v>
      </c>
      <c r="AI113" s="10">
        <v>16.120999999999999</v>
      </c>
      <c r="AJ113" s="10">
        <v>0</v>
      </c>
      <c r="AK113" s="10">
        <v>50.177</v>
      </c>
      <c r="AL113" s="222">
        <f t="shared" si="10"/>
        <v>66.298000000000002</v>
      </c>
      <c r="AM113" s="1">
        <v>2</v>
      </c>
      <c r="AN113" s="1">
        <v>0</v>
      </c>
      <c r="AO113" s="1">
        <v>13</v>
      </c>
      <c r="AP113" s="200">
        <f t="shared" si="11"/>
        <v>15</v>
      </c>
      <c r="AQ113" s="1">
        <v>0</v>
      </c>
      <c r="AR113" s="1">
        <v>0</v>
      </c>
      <c r="AS113" s="1">
        <v>0</v>
      </c>
      <c r="AT113" s="200">
        <f>+SUM(BS_InfraMR[[#This Row],[B.02.1 - Parque de Coches Eléctricos Motrices]:[B.02.3 - Parque de Coches Eléctricos Motrices Tipo R]])</f>
        <v>0</v>
      </c>
      <c r="AU113" s="1">
        <v>0</v>
      </c>
      <c r="AV113" s="1">
        <v>0</v>
      </c>
      <c r="AW113" s="1">
        <v>0</v>
      </c>
      <c r="AX113" s="200">
        <f>+SUM(BS_InfraMR[[#This Row],[B.03.1 - Parque de Coches Motores Motrices Remolcados]:[B.03.3 - Parque de Coches Motores Motrices Cabina]])</f>
        <v>0</v>
      </c>
      <c r="AY113" s="1">
        <v>43</v>
      </c>
      <c r="AZ113" s="1">
        <v>13</v>
      </c>
      <c r="BA113" s="1">
        <v>0</v>
      </c>
      <c r="BB113" s="1">
        <v>0</v>
      </c>
      <c r="BC113" s="200">
        <f>SUM(AY113:BB113)</f>
        <v>56</v>
      </c>
      <c r="BD113" s="356">
        <v>26</v>
      </c>
      <c r="BE113" s="1">
        <v>1</v>
      </c>
      <c r="BF113" s="1">
        <v>31</v>
      </c>
      <c r="BG113" s="235">
        <v>1000</v>
      </c>
    </row>
    <row r="114" spans="1:59">
      <c r="A114" s="1">
        <v>2002</v>
      </c>
      <c r="B114" s="1" t="s">
        <v>65</v>
      </c>
      <c r="C114" s="10">
        <v>18.643000000000001</v>
      </c>
      <c r="D114" s="10">
        <v>47.968000000000004</v>
      </c>
      <c r="E114" s="10">
        <v>0</v>
      </c>
      <c r="F114" s="10">
        <v>0</v>
      </c>
      <c r="G114" s="192">
        <f t="shared" si="6"/>
        <v>66.611000000000004</v>
      </c>
      <c r="H114" s="192">
        <v>66.611000000000004</v>
      </c>
      <c r="I114" s="192">
        <v>103.99600000000001</v>
      </c>
      <c r="J114" s="10">
        <v>114.57899999999999</v>
      </c>
      <c r="K114" s="10">
        <v>0</v>
      </c>
      <c r="L114" s="10">
        <v>0</v>
      </c>
      <c r="M114" s="10">
        <v>0</v>
      </c>
      <c r="N114" s="192">
        <f>+BS_InfraMR[[#This Row],[A.03.1 -  Longitud de Vías de Explotación No Electrificadas Troncales y Ramales (vía principal) (km)]]+BS_InfraMR[[#This Row],[A.04.1 -  Longitud de Vías de Explotación Electrificadas Troncales y Ramales (vía principal) (km)]]</f>
        <v>114.57899999999999</v>
      </c>
      <c r="O114" s="192">
        <v>114.57899999999999</v>
      </c>
      <c r="P114" s="1">
        <v>23</v>
      </c>
      <c r="Q114" s="1">
        <v>6</v>
      </c>
      <c r="R114" s="1">
        <v>1</v>
      </c>
      <c r="S114" s="194">
        <f>+SUM(BS_InfraMR[[#This Row],[A.05.1 - Número de Estaciones en Explotación (cantidad)]:[A.07.1 - Número de Apeaderos en Explotación (cantidad)]])</f>
        <v>30</v>
      </c>
      <c r="T114" s="194">
        <v>30</v>
      </c>
      <c r="U114" s="1">
        <v>18</v>
      </c>
      <c r="V114" s="1">
        <v>31</v>
      </c>
      <c r="W114" s="1">
        <v>0</v>
      </c>
      <c r="X114" s="1">
        <v>26</v>
      </c>
      <c r="Y114" s="1">
        <v>0</v>
      </c>
      <c r="Z114" s="196">
        <f t="shared" si="7"/>
        <v>75</v>
      </c>
      <c r="AA114" s="1">
        <v>13</v>
      </c>
      <c r="AB114" s="1">
        <v>13</v>
      </c>
      <c r="AC114" s="1">
        <f>+BS_InfraMR[[#This Row],[Total Pasos Vehiculares a Nivel]]</f>
        <v>75</v>
      </c>
      <c r="AD114" s="196">
        <f t="shared" si="8"/>
        <v>101</v>
      </c>
      <c r="AE114" s="1">
        <v>1</v>
      </c>
      <c r="AF114" s="1">
        <v>8</v>
      </c>
      <c r="AG114" s="1">
        <v>11</v>
      </c>
      <c r="AH114" s="196">
        <f t="shared" si="9"/>
        <v>20</v>
      </c>
      <c r="AI114" s="10">
        <v>16.120999999999999</v>
      </c>
      <c r="AJ114" s="10">
        <v>0</v>
      </c>
      <c r="AK114" s="10">
        <v>50.177</v>
      </c>
      <c r="AL114" s="222">
        <f t="shared" si="10"/>
        <v>66.298000000000002</v>
      </c>
      <c r="AM114" s="1">
        <v>2</v>
      </c>
      <c r="AN114" s="1">
        <v>0</v>
      </c>
      <c r="AO114" s="1">
        <v>13</v>
      </c>
      <c r="AP114" s="200">
        <f t="shared" si="11"/>
        <v>15</v>
      </c>
      <c r="AQ114" s="1">
        <v>0</v>
      </c>
      <c r="AR114" s="1">
        <v>0</v>
      </c>
      <c r="AS114" s="1">
        <v>0</v>
      </c>
      <c r="AT114" s="200">
        <f>+SUM(BS_InfraMR[[#This Row],[B.02.1 - Parque de Coches Eléctricos Motrices]:[B.02.3 - Parque de Coches Eléctricos Motrices Tipo R]])</f>
        <v>0</v>
      </c>
      <c r="AU114" s="1">
        <v>0</v>
      </c>
      <c r="AV114" s="1">
        <v>0</v>
      </c>
      <c r="AW114" s="1">
        <v>0</v>
      </c>
      <c r="AX114" s="200">
        <f>+SUM(BS_InfraMR[[#This Row],[B.03.1 - Parque de Coches Motores Motrices Remolcados]:[B.03.3 - Parque de Coches Motores Motrices Cabina]])</f>
        <v>0</v>
      </c>
      <c r="AY114" s="1">
        <v>43</v>
      </c>
      <c r="AZ114" s="1">
        <v>13</v>
      </c>
      <c r="BA114" s="1">
        <v>0</v>
      </c>
      <c r="BB114" s="1">
        <v>0</v>
      </c>
      <c r="BC114" s="200">
        <f>SUM(AY114:BB114)</f>
        <v>56</v>
      </c>
      <c r="BD114" s="356">
        <v>26</v>
      </c>
      <c r="BE114" s="1">
        <v>1</v>
      </c>
      <c r="BF114" s="1">
        <v>31</v>
      </c>
      <c r="BG114" s="235">
        <v>1000</v>
      </c>
    </row>
    <row r="115" spans="1:59">
      <c r="A115" s="1">
        <v>2002</v>
      </c>
      <c r="B115" s="1" t="s">
        <v>66</v>
      </c>
      <c r="C115" s="10">
        <v>18.643000000000001</v>
      </c>
      <c r="D115" s="10">
        <v>47.968000000000004</v>
      </c>
      <c r="E115" s="10">
        <v>0</v>
      </c>
      <c r="F115" s="10">
        <v>0</v>
      </c>
      <c r="G115" s="192">
        <f t="shared" si="6"/>
        <v>66.611000000000004</v>
      </c>
      <c r="H115" s="192">
        <v>66.611000000000004</v>
      </c>
      <c r="I115" s="192">
        <v>103.99600000000001</v>
      </c>
      <c r="J115" s="10">
        <v>114.57899999999999</v>
      </c>
      <c r="K115" s="10">
        <v>0</v>
      </c>
      <c r="L115" s="10">
        <v>0</v>
      </c>
      <c r="M115" s="10">
        <v>0</v>
      </c>
      <c r="N115" s="192">
        <f>+BS_InfraMR[[#This Row],[A.03.1 -  Longitud de Vías de Explotación No Electrificadas Troncales y Ramales (vía principal) (km)]]+BS_InfraMR[[#This Row],[A.04.1 -  Longitud de Vías de Explotación Electrificadas Troncales y Ramales (vía principal) (km)]]</f>
        <v>114.57899999999999</v>
      </c>
      <c r="O115" s="192">
        <v>114.57899999999999</v>
      </c>
      <c r="P115" s="1">
        <v>23</v>
      </c>
      <c r="Q115" s="1">
        <v>6</v>
      </c>
      <c r="R115" s="1">
        <v>1</v>
      </c>
      <c r="S115" s="194">
        <f>+SUM(BS_InfraMR[[#This Row],[A.05.1 - Número de Estaciones en Explotación (cantidad)]:[A.07.1 - Número de Apeaderos en Explotación (cantidad)]])</f>
        <v>30</v>
      </c>
      <c r="T115" s="194">
        <v>30</v>
      </c>
      <c r="U115" s="1">
        <v>18</v>
      </c>
      <c r="V115" s="1">
        <v>31</v>
      </c>
      <c r="W115" s="1">
        <v>0</v>
      </c>
      <c r="X115" s="1">
        <v>26</v>
      </c>
      <c r="Y115" s="1">
        <v>0</v>
      </c>
      <c r="Z115" s="196">
        <f t="shared" si="7"/>
        <v>75</v>
      </c>
      <c r="AA115" s="1">
        <v>13</v>
      </c>
      <c r="AB115" s="1">
        <v>13</v>
      </c>
      <c r="AC115" s="1">
        <f>+BS_InfraMR[[#This Row],[Total Pasos Vehiculares a Nivel]]</f>
        <v>75</v>
      </c>
      <c r="AD115" s="196">
        <f t="shared" si="8"/>
        <v>101</v>
      </c>
      <c r="AE115" s="1">
        <v>1</v>
      </c>
      <c r="AF115" s="1">
        <v>8</v>
      </c>
      <c r="AG115" s="1">
        <v>11</v>
      </c>
      <c r="AH115" s="196">
        <f t="shared" si="9"/>
        <v>20</v>
      </c>
      <c r="AI115" s="10">
        <v>16.120999999999999</v>
      </c>
      <c r="AJ115" s="10">
        <v>0</v>
      </c>
      <c r="AK115" s="10">
        <v>50.177</v>
      </c>
      <c r="AL115" s="222">
        <f t="shared" si="10"/>
        <v>66.298000000000002</v>
      </c>
      <c r="AM115" s="1">
        <v>2</v>
      </c>
      <c r="AN115" s="1">
        <v>0</v>
      </c>
      <c r="AO115" s="1">
        <v>13</v>
      </c>
      <c r="AP115" s="200">
        <f t="shared" si="11"/>
        <v>15</v>
      </c>
      <c r="AQ115" s="1">
        <v>0</v>
      </c>
      <c r="AR115" s="1">
        <v>0</v>
      </c>
      <c r="AS115" s="1">
        <v>0</v>
      </c>
      <c r="AT115" s="200">
        <f>+SUM(BS_InfraMR[[#This Row],[B.02.1 - Parque de Coches Eléctricos Motrices]:[B.02.3 - Parque de Coches Eléctricos Motrices Tipo R]])</f>
        <v>0</v>
      </c>
      <c r="AU115" s="1">
        <v>0</v>
      </c>
      <c r="AV115" s="1">
        <v>0</v>
      </c>
      <c r="AW115" s="1">
        <v>0</v>
      </c>
      <c r="AX115" s="200">
        <f>+SUM(BS_InfraMR[[#This Row],[B.03.1 - Parque de Coches Motores Motrices Remolcados]:[B.03.3 - Parque de Coches Motores Motrices Cabina]])</f>
        <v>0</v>
      </c>
      <c r="AY115" s="1">
        <v>43</v>
      </c>
      <c r="AZ115" s="1">
        <v>13</v>
      </c>
      <c r="BA115" s="1">
        <v>0</v>
      </c>
      <c r="BB115" s="1">
        <v>0</v>
      </c>
      <c r="BC115" s="200">
        <f>SUM(AY115:BB115)</f>
        <v>56</v>
      </c>
      <c r="BD115" s="356">
        <v>26</v>
      </c>
      <c r="BE115" s="1">
        <v>1</v>
      </c>
      <c r="BF115" s="1">
        <v>31</v>
      </c>
      <c r="BG115" s="235">
        <v>1000</v>
      </c>
    </row>
    <row r="116" spans="1:59">
      <c r="A116" s="1">
        <v>2002</v>
      </c>
      <c r="B116" s="1" t="s">
        <v>67</v>
      </c>
      <c r="C116" s="10">
        <v>18.643000000000001</v>
      </c>
      <c r="D116" s="10">
        <v>47.968000000000004</v>
      </c>
      <c r="E116" s="10">
        <v>0</v>
      </c>
      <c r="F116" s="10">
        <v>0</v>
      </c>
      <c r="G116" s="192">
        <f t="shared" si="6"/>
        <v>66.611000000000004</v>
      </c>
      <c r="H116" s="192">
        <v>66.611000000000004</v>
      </c>
      <c r="I116" s="192">
        <v>103.99600000000001</v>
      </c>
      <c r="J116" s="10">
        <v>114.57899999999999</v>
      </c>
      <c r="K116" s="10">
        <v>0</v>
      </c>
      <c r="L116" s="10">
        <v>0</v>
      </c>
      <c r="M116" s="10">
        <v>0</v>
      </c>
      <c r="N116" s="192">
        <f>+BS_InfraMR[[#This Row],[A.03.1 -  Longitud de Vías de Explotación No Electrificadas Troncales y Ramales (vía principal) (km)]]+BS_InfraMR[[#This Row],[A.04.1 -  Longitud de Vías de Explotación Electrificadas Troncales y Ramales (vía principal) (km)]]</f>
        <v>114.57899999999999</v>
      </c>
      <c r="O116" s="192">
        <v>114.57899999999999</v>
      </c>
      <c r="P116" s="1">
        <v>23</v>
      </c>
      <c r="Q116" s="1">
        <v>6</v>
      </c>
      <c r="R116" s="1">
        <v>1</v>
      </c>
      <c r="S116" s="194">
        <f>+SUM(BS_InfraMR[[#This Row],[A.05.1 - Número de Estaciones en Explotación (cantidad)]:[A.07.1 - Número de Apeaderos en Explotación (cantidad)]])</f>
        <v>30</v>
      </c>
      <c r="T116" s="194">
        <v>30</v>
      </c>
      <c r="U116" s="1">
        <v>18</v>
      </c>
      <c r="V116" s="1">
        <v>31</v>
      </c>
      <c r="W116" s="1">
        <v>0</v>
      </c>
      <c r="X116" s="1">
        <v>26</v>
      </c>
      <c r="Y116" s="1">
        <v>0</v>
      </c>
      <c r="Z116" s="196">
        <f t="shared" si="7"/>
        <v>75</v>
      </c>
      <c r="AA116" s="1">
        <v>13</v>
      </c>
      <c r="AB116" s="1">
        <v>13</v>
      </c>
      <c r="AC116" s="1">
        <f>+BS_InfraMR[[#This Row],[Total Pasos Vehiculares a Nivel]]</f>
        <v>75</v>
      </c>
      <c r="AD116" s="196">
        <f t="shared" si="8"/>
        <v>101</v>
      </c>
      <c r="AE116" s="1">
        <v>1</v>
      </c>
      <c r="AF116" s="1">
        <v>8</v>
      </c>
      <c r="AG116" s="1">
        <v>11</v>
      </c>
      <c r="AH116" s="196">
        <f t="shared" si="9"/>
        <v>20</v>
      </c>
      <c r="AI116" s="10">
        <v>16.120999999999999</v>
      </c>
      <c r="AJ116" s="10">
        <v>0</v>
      </c>
      <c r="AK116" s="10">
        <v>50.177</v>
      </c>
      <c r="AL116" s="222">
        <f t="shared" si="10"/>
        <v>66.298000000000002</v>
      </c>
      <c r="AM116" s="1">
        <v>2</v>
      </c>
      <c r="AN116" s="1">
        <v>0</v>
      </c>
      <c r="AO116" s="1">
        <v>13</v>
      </c>
      <c r="AP116" s="200">
        <f t="shared" si="11"/>
        <v>15</v>
      </c>
      <c r="AQ116" s="1">
        <v>0</v>
      </c>
      <c r="AR116" s="1">
        <v>0</v>
      </c>
      <c r="AS116" s="1">
        <v>0</v>
      </c>
      <c r="AT116" s="200">
        <f>+SUM(BS_InfraMR[[#This Row],[B.02.1 - Parque de Coches Eléctricos Motrices]:[B.02.3 - Parque de Coches Eléctricos Motrices Tipo R]])</f>
        <v>0</v>
      </c>
      <c r="AU116" s="1">
        <v>0</v>
      </c>
      <c r="AV116" s="1">
        <v>0</v>
      </c>
      <c r="AW116" s="1">
        <v>0</v>
      </c>
      <c r="AX116" s="200">
        <f>+SUM(BS_InfraMR[[#This Row],[B.03.1 - Parque de Coches Motores Motrices Remolcados]:[B.03.3 - Parque de Coches Motores Motrices Cabina]])</f>
        <v>0</v>
      </c>
      <c r="AY116" s="1">
        <v>43</v>
      </c>
      <c r="AZ116" s="1">
        <v>13</v>
      </c>
      <c r="BA116" s="1">
        <v>0</v>
      </c>
      <c r="BB116" s="1">
        <v>0</v>
      </c>
      <c r="BC116" s="200">
        <f>SUM(AY116:BB116)</f>
        <v>56</v>
      </c>
      <c r="BD116" s="356">
        <v>26</v>
      </c>
      <c r="BE116" s="1">
        <v>1</v>
      </c>
      <c r="BF116" s="1">
        <v>31</v>
      </c>
      <c r="BG116" s="235">
        <v>1000</v>
      </c>
    </row>
    <row r="117" spans="1:59">
      <c r="A117" s="1">
        <v>2002</v>
      </c>
      <c r="B117" s="1" t="s">
        <v>68</v>
      </c>
      <c r="C117" s="10">
        <v>18.643000000000001</v>
      </c>
      <c r="D117" s="10">
        <v>47.968000000000004</v>
      </c>
      <c r="E117" s="10">
        <v>0</v>
      </c>
      <c r="F117" s="10">
        <v>0</v>
      </c>
      <c r="G117" s="192">
        <f t="shared" si="6"/>
        <v>66.611000000000004</v>
      </c>
      <c r="H117" s="192">
        <v>66.611000000000004</v>
      </c>
      <c r="I117" s="192">
        <v>103.99600000000001</v>
      </c>
      <c r="J117" s="10">
        <v>114.57899999999999</v>
      </c>
      <c r="K117" s="10">
        <v>0</v>
      </c>
      <c r="L117" s="10">
        <v>0</v>
      </c>
      <c r="M117" s="10">
        <v>0</v>
      </c>
      <c r="N117" s="192">
        <f>+BS_InfraMR[[#This Row],[A.03.1 -  Longitud de Vías de Explotación No Electrificadas Troncales y Ramales (vía principal) (km)]]+BS_InfraMR[[#This Row],[A.04.1 -  Longitud de Vías de Explotación Electrificadas Troncales y Ramales (vía principal) (km)]]</f>
        <v>114.57899999999999</v>
      </c>
      <c r="O117" s="192">
        <v>114.57899999999999</v>
      </c>
      <c r="P117" s="1">
        <v>23</v>
      </c>
      <c r="Q117" s="1">
        <v>6</v>
      </c>
      <c r="R117" s="1">
        <v>1</v>
      </c>
      <c r="S117" s="194">
        <f>+SUM(BS_InfraMR[[#This Row],[A.05.1 - Número de Estaciones en Explotación (cantidad)]:[A.07.1 - Número de Apeaderos en Explotación (cantidad)]])</f>
        <v>30</v>
      </c>
      <c r="T117" s="194">
        <v>30</v>
      </c>
      <c r="U117" s="1">
        <v>18</v>
      </c>
      <c r="V117" s="1">
        <v>31</v>
      </c>
      <c r="W117" s="1">
        <v>0</v>
      </c>
      <c r="X117" s="1">
        <v>26</v>
      </c>
      <c r="Y117" s="1">
        <v>0</v>
      </c>
      <c r="Z117" s="196">
        <f t="shared" si="7"/>
        <v>75</v>
      </c>
      <c r="AA117" s="1">
        <v>13</v>
      </c>
      <c r="AB117" s="1">
        <v>13</v>
      </c>
      <c r="AC117" s="1">
        <f>+BS_InfraMR[[#This Row],[Total Pasos Vehiculares a Nivel]]</f>
        <v>75</v>
      </c>
      <c r="AD117" s="196">
        <f t="shared" si="8"/>
        <v>101</v>
      </c>
      <c r="AE117" s="1">
        <v>1</v>
      </c>
      <c r="AF117" s="1">
        <v>8</v>
      </c>
      <c r="AG117" s="1">
        <v>11</v>
      </c>
      <c r="AH117" s="196">
        <f t="shared" si="9"/>
        <v>20</v>
      </c>
      <c r="AI117" s="10">
        <v>16.120999999999999</v>
      </c>
      <c r="AJ117" s="10">
        <v>0</v>
      </c>
      <c r="AK117" s="10">
        <v>50.177</v>
      </c>
      <c r="AL117" s="222">
        <f t="shared" si="10"/>
        <v>66.298000000000002</v>
      </c>
      <c r="AM117" s="1">
        <v>2</v>
      </c>
      <c r="AN117" s="1">
        <v>0</v>
      </c>
      <c r="AO117" s="1">
        <v>13</v>
      </c>
      <c r="AP117" s="200">
        <f t="shared" si="11"/>
        <v>15</v>
      </c>
      <c r="AQ117" s="1">
        <v>0</v>
      </c>
      <c r="AR117" s="1">
        <v>0</v>
      </c>
      <c r="AS117" s="1">
        <v>0</v>
      </c>
      <c r="AT117" s="200">
        <f>+SUM(BS_InfraMR[[#This Row],[B.02.1 - Parque de Coches Eléctricos Motrices]:[B.02.3 - Parque de Coches Eléctricos Motrices Tipo R]])</f>
        <v>0</v>
      </c>
      <c r="AU117" s="1">
        <v>0</v>
      </c>
      <c r="AV117" s="1">
        <v>0</v>
      </c>
      <c r="AW117" s="1">
        <v>0</v>
      </c>
      <c r="AX117" s="200">
        <f>+SUM(BS_InfraMR[[#This Row],[B.03.1 - Parque de Coches Motores Motrices Remolcados]:[B.03.3 - Parque de Coches Motores Motrices Cabina]])</f>
        <v>0</v>
      </c>
      <c r="AY117" s="1">
        <v>43</v>
      </c>
      <c r="AZ117" s="1">
        <v>13</v>
      </c>
      <c r="BA117" s="1">
        <v>0</v>
      </c>
      <c r="BB117" s="1">
        <v>0</v>
      </c>
      <c r="BC117" s="200">
        <f>SUM(AY117:BB117)</f>
        <v>56</v>
      </c>
      <c r="BD117" s="356">
        <v>26</v>
      </c>
      <c r="BE117" s="1">
        <v>1</v>
      </c>
      <c r="BF117" s="1">
        <v>31</v>
      </c>
      <c r="BG117" s="235">
        <v>1000</v>
      </c>
    </row>
    <row r="118" spans="1:59">
      <c r="A118" s="1">
        <v>2002</v>
      </c>
      <c r="B118" s="1" t="s">
        <v>69</v>
      </c>
      <c r="C118" s="10">
        <v>18.643000000000001</v>
      </c>
      <c r="D118" s="10">
        <v>47.968000000000004</v>
      </c>
      <c r="E118" s="10">
        <v>0</v>
      </c>
      <c r="F118" s="10">
        <v>0</v>
      </c>
      <c r="G118" s="192">
        <f t="shared" si="6"/>
        <v>66.611000000000004</v>
      </c>
      <c r="H118" s="192">
        <v>66.611000000000004</v>
      </c>
      <c r="I118" s="192">
        <v>103.99600000000001</v>
      </c>
      <c r="J118" s="10">
        <v>114.57899999999999</v>
      </c>
      <c r="K118" s="10">
        <v>0</v>
      </c>
      <c r="L118" s="10">
        <v>0</v>
      </c>
      <c r="M118" s="10">
        <v>0</v>
      </c>
      <c r="N118" s="192">
        <f>+BS_InfraMR[[#This Row],[A.03.1 -  Longitud de Vías de Explotación No Electrificadas Troncales y Ramales (vía principal) (km)]]+BS_InfraMR[[#This Row],[A.04.1 -  Longitud de Vías de Explotación Electrificadas Troncales y Ramales (vía principal) (km)]]</f>
        <v>114.57899999999999</v>
      </c>
      <c r="O118" s="192">
        <v>114.57899999999999</v>
      </c>
      <c r="P118" s="1">
        <v>23</v>
      </c>
      <c r="Q118" s="1">
        <v>6</v>
      </c>
      <c r="R118" s="1">
        <v>1</v>
      </c>
      <c r="S118" s="194">
        <f>+SUM(BS_InfraMR[[#This Row],[A.05.1 - Número de Estaciones en Explotación (cantidad)]:[A.07.1 - Número de Apeaderos en Explotación (cantidad)]])</f>
        <v>30</v>
      </c>
      <c r="T118" s="194">
        <v>30</v>
      </c>
      <c r="U118" s="1">
        <v>18</v>
      </c>
      <c r="V118" s="1">
        <v>31</v>
      </c>
      <c r="W118" s="1">
        <v>0</v>
      </c>
      <c r="X118" s="1">
        <v>26</v>
      </c>
      <c r="Y118" s="1">
        <v>0</v>
      </c>
      <c r="Z118" s="196">
        <f t="shared" si="7"/>
        <v>75</v>
      </c>
      <c r="AA118" s="1">
        <v>13</v>
      </c>
      <c r="AB118" s="1">
        <v>13</v>
      </c>
      <c r="AC118" s="1">
        <f>+BS_InfraMR[[#This Row],[Total Pasos Vehiculares a Nivel]]</f>
        <v>75</v>
      </c>
      <c r="AD118" s="196">
        <f t="shared" si="8"/>
        <v>101</v>
      </c>
      <c r="AE118" s="1">
        <v>1</v>
      </c>
      <c r="AF118" s="1">
        <v>8</v>
      </c>
      <c r="AG118" s="1">
        <v>11</v>
      </c>
      <c r="AH118" s="196">
        <f t="shared" si="9"/>
        <v>20</v>
      </c>
      <c r="AI118" s="10">
        <v>16.120999999999999</v>
      </c>
      <c r="AJ118" s="10">
        <v>0</v>
      </c>
      <c r="AK118" s="10">
        <v>50.177</v>
      </c>
      <c r="AL118" s="222">
        <f t="shared" si="10"/>
        <v>66.298000000000002</v>
      </c>
      <c r="AM118" s="1">
        <v>2</v>
      </c>
      <c r="AN118" s="1">
        <v>0</v>
      </c>
      <c r="AO118" s="1">
        <v>13</v>
      </c>
      <c r="AP118" s="200">
        <f t="shared" si="11"/>
        <v>15</v>
      </c>
      <c r="AQ118" s="1">
        <v>0</v>
      </c>
      <c r="AR118" s="1">
        <v>0</v>
      </c>
      <c r="AS118" s="1">
        <v>0</v>
      </c>
      <c r="AT118" s="200">
        <f>+SUM(BS_InfraMR[[#This Row],[B.02.1 - Parque de Coches Eléctricos Motrices]:[B.02.3 - Parque de Coches Eléctricos Motrices Tipo R]])</f>
        <v>0</v>
      </c>
      <c r="AU118" s="1">
        <v>0</v>
      </c>
      <c r="AV118" s="1">
        <v>0</v>
      </c>
      <c r="AW118" s="1">
        <v>0</v>
      </c>
      <c r="AX118" s="200">
        <f>+SUM(BS_InfraMR[[#This Row],[B.03.1 - Parque de Coches Motores Motrices Remolcados]:[B.03.3 - Parque de Coches Motores Motrices Cabina]])</f>
        <v>0</v>
      </c>
      <c r="AY118" s="1">
        <v>43</v>
      </c>
      <c r="AZ118" s="1">
        <v>13</v>
      </c>
      <c r="BA118" s="1">
        <v>0</v>
      </c>
      <c r="BB118" s="1">
        <v>0</v>
      </c>
      <c r="BC118" s="200">
        <f>SUM(AY118:BB118)</f>
        <v>56</v>
      </c>
      <c r="BD118" s="356">
        <v>26</v>
      </c>
      <c r="BE118" s="1">
        <v>1</v>
      </c>
      <c r="BF118" s="1">
        <v>31</v>
      </c>
      <c r="BG118" s="235">
        <v>1000</v>
      </c>
    </row>
    <row r="119" spans="1:59">
      <c r="A119" s="1">
        <v>2002</v>
      </c>
      <c r="B119" s="1" t="s">
        <v>70</v>
      </c>
      <c r="C119" s="10">
        <v>18.643000000000001</v>
      </c>
      <c r="D119" s="10">
        <v>47.968000000000004</v>
      </c>
      <c r="E119" s="10">
        <v>0</v>
      </c>
      <c r="F119" s="10">
        <v>0</v>
      </c>
      <c r="G119" s="192">
        <f t="shared" si="6"/>
        <v>66.611000000000004</v>
      </c>
      <c r="H119" s="192">
        <v>66.611000000000004</v>
      </c>
      <c r="I119" s="192">
        <v>103.99600000000001</v>
      </c>
      <c r="J119" s="10">
        <v>114.57899999999999</v>
      </c>
      <c r="K119" s="10">
        <v>0</v>
      </c>
      <c r="L119" s="10">
        <v>0</v>
      </c>
      <c r="M119" s="10">
        <v>0</v>
      </c>
      <c r="N119" s="192">
        <f>+BS_InfraMR[[#This Row],[A.03.1 -  Longitud de Vías de Explotación No Electrificadas Troncales y Ramales (vía principal) (km)]]+BS_InfraMR[[#This Row],[A.04.1 -  Longitud de Vías de Explotación Electrificadas Troncales y Ramales (vía principal) (km)]]</f>
        <v>114.57899999999999</v>
      </c>
      <c r="O119" s="192">
        <v>114.57899999999999</v>
      </c>
      <c r="P119" s="1">
        <v>23</v>
      </c>
      <c r="Q119" s="1">
        <v>6</v>
      </c>
      <c r="R119" s="1">
        <v>1</v>
      </c>
      <c r="S119" s="194">
        <f>+SUM(BS_InfraMR[[#This Row],[A.05.1 - Número de Estaciones en Explotación (cantidad)]:[A.07.1 - Número de Apeaderos en Explotación (cantidad)]])</f>
        <v>30</v>
      </c>
      <c r="T119" s="194">
        <v>30</v>
      </c>
      <c r="U119" s="1">
        <v>18</v>
      </c>
      <c r="V119" s="1">
        <v>31</v>
      </c>
      <c r="W119" s="1">
        <v>0</v>
      </c>
      <c r="X119" s="1">
        <v>26</v>
      </c>
      <c r="Y119" s="1">
        <v>0</v>
      </c>
      <c r="Z119" s="196">
        <f t="shared" si="7"/>
        <v>75</v>
      </c>
      <c r="AA119" s="1">
        <v>13</v>
      </c>
      <c r="AB119" s="1">
        <v>13</v>
      </c>
      <c r="AC119" s="1">
        <f>+BS_InfraMR[[#This Row],[Total Pasos Vehiculares a Nivel]]</f>
        <v>75</v>
      </c>
      <c r="AD119" s="196">
        <f t="shared" si="8"/>
        <v>101</v>
      </c>
      <c r="AE119" s="1">
        <v>1</v>
      </c>
      <c r="AF119" s="1">
        <v>8</v>
      </c>
      <c r="AG119" s="1">
        <v>11</v>
      </c>
      <c r="AH119" s="196">
        <f t="shared" si="9"/>
        <v>20</v>
      </c>
      <c r="AI119" s="10">
        <v>16.120999999999999</v>
      </c>
      <c r="AJ119" s="10">
        <v>0</v>
      </c>
      <c r="AK119" s="10">
        <v>50.177</v>
      </c>
      <c r="AL119" s="222">
        <f t="shared" si="10"/>
        <v>66.298000000000002</v>
      </c>
      <c r="AM119" s="1">
        <v>2</v>
      </c>
      <c r="AN119" s="1">
        <v>0</v>
      </c>
      <c r="AO119" s="1">
        <v>13</v>
      </c>
      <c r="AP119" s="200">
        <f t="shared" si="11"/>
        <v>15</v>
      </c>
      <c r="AQ119" s="1">
        <v>0</v>
      </c>
      <c r="AR119" s="1">
        <v>0</v>
      </c>
      <c r="AS119" s="1">
        <v>0</v>
      </c>
      <c r="AT119" s="200">
        <f>+SUM(BS_InfraMR[[#This Row],[B.02.1 - Parque de Coches Eléctricos Motrices]:[B.02.3 - Parque de Coches Eléctricos Motrices Tipo R]])</f>
        <v>0</v>
      </c>
      <c r="AU119" s="1">
        <v>0</v>
      </c>
      <c r="AV119" s="1">
        <v>0</v>
      </c>
      <c r="AW119" s="1">
        <v>0</v>
      </c>
      <c r="AX119" s="200">
        <f>+SUM(BS_InfraMR[[#This Row],[B.03.1 - Parque de Coches Motores Motrices Remolcados]:[B.03.3 - Parque de Coches Motores Motrices Cabina]])</f>
        <v>0</v>
      </c>
      <c r="AY119" s="1">
        <v>43</v>
      </c>
      <c r="AZ119" s="1">
        <v>13</v>
      </c>
      <c r="BA119" s="1">
        <v>0</v>
      </c>
      <c r="BB119" s="1">
        <v>0</v>
      </c>
      <c r="BC119" s="200">
        <f>SUM(AY119:BB119)</f>
        <v>56</v>
      </c>
      <c r="BD119" s="356">
        <v>26</v>
      </c>
      <c r="BE119" s="1">
        <v>1</v>
      </c>
      <c r="BF119" s="1">
        <v>31</v>
      </c>
      <c r="BG119" s="235">
        <v>1000</v>
      </c>
    </row>
    <row r="120" spans="1:59">
      <c r="A120" s="1">
        <v>2002</v>
      </c>
      <c r="B120" s="1" t="s">
        <v>71</v>
      </c>
      <c r="C120" s="10">
        <v>18.643000000000001</v>
      </c>
      <c r="D120" s="10">
        <v>47.968000000000004</v>
      </c>
      <c r="E120" s="10">
        <v>0</v>
      </c>
      <c r="F120" s="10">
        <v>0</v>
      </c>
      <c r="G120" s="192">
        <f t="shared" si="6"/>
        <v>66.611000000000004</v>
      </c>
      <c r="H120" s="192">
        <v>66.611000000000004</v>
      </c>
      <c r="I120" s="192">
        <v>103.99600000000001</v>
      </c>
      <c r="J120" s="10">
        <v>114.57899999999999</v>
      </c>
      <c r="K120" s="10">
        <v>0</v>
      </c>
      <c r="L120" s="10">
        <v>0</v>
      </c>
      <c r="M120" s="10">
        <v>0</v>
      </c>
      <c r="N120" s="192">
        <f>+BS_InfraMR[[#This Row],[A.03.1 -  Longitud de Vías de Explotación No Electrificadas Troncales y Ramales (vía principal) (km)]]+BS_InfraMR[[#This Row],[A.04.1 -  Longitud de Vías de Explotación Electrificadas Troncales y Ramales (vía principal) (km)]]</f>
        <v>114.57899999999999</v>
      </c>
      <c r="O120" s="192">
        <v>114.57899999999999</v>
      </c>
      <c r="P120" s="1">
        <v>23</v>
      </c>
      <c r="Q120" s="1">
        <v>6</v>
      </c>
      <c r="R120" s="1">
        <v>1</v>
      </c>
      <c r="S120" s="194">
        <f>+SUM(BS_InfraMR[[#This Row],[A.05.1 - Número de Estaciones en Explotación (cantidad)]:[A.07.1 - Número de Apeaderos en Explotación (cantidad)]])</f>
        <v>30</v>
      </c>
      <c r="T120" s="194">
        <v>30</v>
      </c>
      <c r="U120" s="1">
        <v>18</v>
      </c>
      <c r="V120" s="1">
        <v>31</v>
      </c>
      <c r="W120" s="1">
        <v>0</v>
      </c>
      <c r="X120" s="1">
        <v>26</v>
      </c>
      <c r="Y120" s="1">
        <v>0</v>
      </c>
      <c r="Z120" s="196">
        <f t="shared" si="7"/>
        <v>75</v>
      </c>
      <c r="AA120" s="1">
        <v>13</v>
      </c>
      <c r="AB120" s="1">
        <v>13</v>
      </c>
      <c r="AC120" s="1">
        <f>+BS_InfraMR[[#This Row],[Total Pasos Vehiculares a Nivel]]</f>
        <v>75</v>
      </c>
      <c r="AD120" s="196">
        <f t="shared" si="8"/>
        <v>101</v>
      </c>
      <c r="AE120" s="1">
        <v>1</v>
      </c>
      <c r="AF120" s="1">
        <v>8</v>
      </c>
      <c r="AG120" s="1">
        <v>11</v>
      </c>
      <c r="AH120" s="196">
        <f t="shared" si="9"/>
        <v>20</v>
      </c>
      <c r="AI120" s="10">
        <v>16.120999999999999</v>
      </c>
      <c r="AJ120" s="10">
        <v>0</v>
      </c>
      <c r="AK120" s="10">
        <v>50.177</v>
      </c>
      <c r="AL120" s="222">
        <f t="shared" si="10"/>
        <v>66.298000000000002</v>
      </c>
      <c r="AM120" s="1">
        <v>2</v>
      </c>
      <c r="AN120" s="1">
        <v>0</v>
      </c>
      <c r="AO120" s="1">
        <v>13</v>
      </c>
      <c r="AP120" s="200">
        <f t="shared" si="11"/>
        <v>15</v>
      </c>
      <c r="AQ120" s="1">
        <v>0</v>
      </c>
      <c r="AR120" s="1">
        <v>0</v>
      </c>
      <c r="AS120" s="1">
        <v>0</v>
      </c>
      <c r="AT120" s="200">
        <f>+SUM(BS_InfraMR[[#This Row],[B.02.1 - Parque de Coches Eléctricos Motrices]:[B.02.3 - Parque de Coches Eléctricos Motrices Tipo R]])</f>
        <v>0</v>
      </c>
      <c r="AU120" s="1">
        <v>0</v>
      </c>
      <c r="AV120" s="1">
        <v>0</v>
      </c>
      <c r="AW120" s="1">
        <v>0</v>
      </c>
      <c r="AX120" s="200">
        <f>+SUM(BS_InfraMR[[#This Row],[B.03.1 - Parque de Coches Motores Motrices Remolcados]:[B.03.3 - Parque de Coches Motores Motrices Cabina]])</f>
        <v>0</v>
      </c>
      <c r="AY120" s="1">
        <v>43</v>
      </c>
      <c r="AZ120" s="1">
        <v>13</v>
      </c>
      <c r="BA120" s="1">
        <v>0</v>
      </c>
      <c r="BB120" s="1">
        <v>0</v>
      </c>
      <c r="BC120" s="200">
        <f>SUM(AY120:BB120)</f>
        <v>56</v>
      </c>
      <c r="BD120" s="356">
        <v>26</v>
      </c>
      <c r="BE120" s="1">
        <v>1</v>
      </c>
      <c r="BF120" s="1">
        <v>31</v>
      </c>
      <c r="BG120" s="235">
        <v>1000</v>
      </c>
    </row>
    <row r="121" spans="1:59">
      <c r="A121" s="1">
        <v>2002</v>
      </c>
      <c r="B121" s="1" t="s">
        <v>72</v>
      </c>
      <c r="C121" s="10">
        <v>18.643000000000001</v>
      </c>
      <c r="D121" s="10">
        <v>47.968000000000004</v>
      </c>
      <c r="E121" s="10">
        <v>0</v>
      </c>
      <c r="F121" s="10">
        <v>0</v>
      </c>
      <c r="G121" s="192">
        <f t="shared" si="6"/>
        <v>66.611000000000004</v>
      </c>
      <c r="H121" s="192">
        <v>66.611000000000004</v>
      </c>
      <c r="I121" s="192">
        <v>103.99600000000001</v>
      </c>
      <c r="J121" s="10">
        <v>114.57899999999999</v>
      </c>
      <c r="K121" s="10">
        <v>0</v>
      </c>
      <c r="L121" s="10">
        <v>0</v>
      </c>
      <c r="M121" s="10">
        <v>0</v>
      </c>
      <c r="N121" s="192">
        <f>+BS_InfraMR[[#This Row],[A.03.1 -  Longitud de Vías de Explotación No Electrificadas Troncales y Ramales (vía principal) (km)]]+BS_InfraMR[[#This Row],[A.04.1 -  Longitud de Vías de Explotación Electrificadas Troncales y Ramales (vía principal) (km)]]</f>
        <v>114.57899999999999</v>
      </c>
      <c r="O121" s="192">
        <v>114.57899999999999</v>
      </c>
      <c r="P121" s="1">
        <v>23</v>
      </c>
      <c r="Q121" s="1">
        <v>6</v>
      </c>
      <c r="R121" s="1">
        <v>1</v>
      </c>
      <c r="S121" s="194">
        <f>+SUM(BS_InfraMR[[#This Row],[A.05.1 - Número de Estaciones en Explotación (cantidad)]:[A.07.1 - Número de Apeaderos en Explotación (cantidad)]])</f>
        <v>30</v>
      </c>
      <c r="T121" s="194">
        <v>30</v>
      </c>
      <c r="U121" s="1">
        <v>18</v>
      </c>
      <c r="V121" s="1">
        <v>31</v>
      </c>
      <c r="W121" s="1">
        <v>0</v>
      </c>
      <c r="X121" s="1">
        <v>26</v>
      </c>
      <c r="Y121" s="1">
        <v>0</v>
      </c>
      <c r="Z121" s="196">
        <f t="shared" si="7"/>
        <v>75</v>
      </c>
      <c r="AA121" s="1">
        <v>13</v>
      </c>
      <c r="AB121" s="1">
        <v>13</v>
      </c>
      <c r="AC121" s="1">
        <f>+BS_InfraMR[[#This Row],[Total Pasos Vehiculares a Nivel]]</f>
        <v>75</v>
      </c>
      <c r="AD121" s="196">
        <f t="shared" si="8"/>
        <v>101</v>
      </c>
      <c r="AE121" s="1">
        <v>1</v>
      </c>
      <c r="AF121" s="1">
        <v>8</v>
      </c>
      <c r="AG121" s="1">
        <v>11</v>
      </c>
      <c r="AH121" s="196">
        <f t="shared" si="9"/>
        <v>20</v>
      </c>
      <c r="AI121" s="10">
        <v>16.120999999999999</v>
      </c>
      <c r="AJ121" s="10">
        <v>0</v>
      </c>
      <c r="AK121" s="10">
        <v>50.177</v>
      </c>
      <c r="AL121" s="222">
        <f t="shared" si="10"/>
        <v>66.298000000000002</v>
      </c>
      <c r="AM121" s="1">
        <v>2</v>
      </c>
      <c r="AN121" s="1">
        <v>0</v>
      </c>
      <c r="AO121" s="1">
        <v>13</v>
      </c>
      <c r="AP121" s="200">
        <f t="shared" si="11"/>
        <v>15</v>
      </c>
      <c r="AQ121" s="1">
        <v>0</v>
      </c>
      <c r="AR121" s="1">
        <v>0</v>
      </c>
      <c r="AS121" s="1">
        <v>0</v>
      </c>
      <c r="AT121" s="200">
        <f>+SUM(BS_InfraMR[[#This Row],[B.02.1 - Parque de Coches Eléctricos Motrices]:[B.02.3 - Parque de Coches Eléctricos Motrices Tipo R]])</f>
        <v>0</v>
      </c>
      <c r="AU121" s="1">
        <v>0</v>
      </c>
      <c r="AV121" s="1">
        <v>0</v>
      </c>
      <c r="AW121" s="1">
        <v>0</v>
      </c>
      <c r="AX121" s="200">
        <f>+SUM(BS_InfraMR[[#This Row],[B.03.1 - Parque de Coches Motores Motrices Remolcados]:[B.03.3 - Parque de Coches Motores Motrices Cabina]])</f>
        <v>0</v>
      </c>
      <c r="AY121" s="1">
        <v>43</v>
      </c>
      <c r="AZ121" s="1">
        <v>13</v>
      </c>
      <c r="BA121" s="1">
        <v>0</v>
      </c>
      <c r="BB121" s="1">
        <v>0</v>
      </c>
      <c r="BC121" s="200">
        <f>SUM(AY121:BB121)</f>
        <v>56</v>
      </c>
      <c r="BD121" s="356">
        <v>26</v>
      </c>
      <c r="BE121" s="1">
        <v>1</v>
      </c>
      <c r="BF121" s="1">
        <v>31</v>
      </c>
      <c r="BG121" s="235">
        <v>1000</v>
      </c>
    </row>
    <row r="122" spans="1:59">
      <c r="A122" s="1">
        <v>2003</v>
      </c>
      <c r="B122" s="1" t="s">
        <v>61</v>
      </c>
      <c r="C122" s="10">
        <v>18.643000000000001</v>
      </c>
      <c r="D122" s="10">
        <v>47.968000000000004</v>
      </c>
      <c r="E122" s="10">
        <v>0</v>
      </c>
      <c r="F122" s="10">
        <v>0</v>
      </c>
      <c r="G122" s="192">
        <f t="shared" si="6"/>
        <v>66.611000000000004</v>
      </c>
      <c r="H122" s="192">
        <v>66.611000000000004</v>
      </c>
      <c r="I122" s="192">
        <v>103.99600000000001</v>
      </c>
      <c r="J122" s="10">
        <v>114.57899999999999</v>
      </c>
      <c r="K122" s="10">
        <v>0</v>
      </c>
      <c r="L122" s="10">
        <v>0</v>
      </c>
      <c r="M122" s="10">
        <v>0</v>
      </c>
      <c r="N122" s="192">
        <f>+BS_InfraMR[[#This Row],[A.03.1 -  Longitud de Vías de Explotación No Electrificadas Troncales y Ramales (vía principal) (km)]]+BS_InfraMR[[#This Row],[A.04.1 -  Longitud de Vías de Explotación Electrificadas Troncales y Ramales (vía principal) (km)]]</f>
        <v>114.57899999999999</v>
      </c>
      <c r="O122" s="192">
        <v>114.57899999999999</v>
      </c>
      <c r="P122" s="1">
        <v>23</v>
      </c>
      <c r="Q122" s="1">
        <v>6</v>
      </c>
      <c r="R122" s="1">
        <v>1</v>
      </c>
      <c r="S122" s="194">
        <f>+SUM(BS_InfraMR[[#This Row],[A.05.1 - Número de Estaciones en Explotación (cantidad)]:[A.07.1 - Número de Apeaderos en Explotación (cantidad)]])</f>
        <v>30</v>
      </c>
      <c r="T122" s="194">
        <v>30</v>
      </c>
      <c r="U122" s="1">
        <v>18</v>
      </c>
      <c r="V122" s="1">
        <v>31</v>
      </c>
      <c r="W122" s="1">
        <v>0</v>
      </c>
      <c r="X122" s="1">
        <v>26</v>
      </c>
      <c r="Y122" s="1">
        <v>0</v>
      </c>
      <c r="Z122" s="196">
        <f t="shared" si="7"/>
        <v>75</v>
      </c>
      <c r="AA122" s="1">
        <v>13</v>
      </c>
      <c r="AB122" s="1">
        <v>13</v>
      </c>
      <c r="AC122" s="1">
        <f>+BS_InfraMR[[#This Row],[Total Pasos Vehiculares a Nivel]]</f>
        <v>75</v>
      </c>
      <c r="AD122" s="196">
        <f t="shared" si="8"/>
        <v>101</v>
      </c>
      <c r="AE122" s="1">
        <v>1</v>
      </c>
      <c r="AF122" s="1">
        <v>8</v>
      </c>
      <c r="AG122" s="1">
        <v>11</v>
      </c>
      <c r="AH122" s="196">
        <f t="shared" si="9"/>
        <v>20</v>
      </c>
      <c r="AI122" s="10">
        <v>16.120999999999999</v>
      </c>
      <c r="AJ122" s="10">
        <v>0</v>
      </c>
      <c r="AK122" s="10">
        <v>50.177</v>
      </c>
      <c r="AL122" s="222">
        <f t="shared" si="10"/>
        <v>66.298000000000002</v>
      </c>
      <c r="AM122" s="1">
        <v>2</v>
      </c>
      <c r="AN122" s="1">
        <v>0</v>
      </c>
      <c r="AO122" s="1">
        <v>13</v>
      </c>
      <c r="AP122" s="200">
        <f t="shared" si="11"/>
        <v>15</v>
      </c>
      <c r="AQ122" s="1">
        <v>0</v>
      </c>
      <c r="AR122" s="1">
        <v>0</v>
      </c>
      <c r="AS122" s="1">
        <v>0</v>
      </c>
      <c r="AT122" s="200">
        <f>+SUM(BS_InfraMR[[#This Row],[B.02.1 - Parque de Coches Eléctricos Motrices]:[B.02.3 - Parque de Coches Eléctricos Motrices Tipo R]])</f>
        <v>0</v>
      </c>
      <c r="AU122" s="1">
        <v>0</v>
      </c>
      <c r="AV122" s="1">
        <v>0</v>
      </c>
      <c r="AW122" s="1">
        <v>0</v>
      </c>
      <c r="AX122" s="200">
        <f>+SUM(BS_InfraMR[[#This Row],[B.03.1 - Parque de Coches Motores Motrices Remolcados]:[B.03.3 - Parque de Coches Motores Motrices Cabina]])</f>
        <v>0</v>
      </c>
      <c r="AY122" s="1">
        <v>43</v>
      </c>
      <c r="AZ122" s="1">
        <v>13</v>
      </c>
      <c r="BA122" s="1">
        <v>0</v>
      </c>
      <c r="BB122" s="1">
        <v>0</v>
      </c>
      <c r="BC122" s="200">
        <f>SUM(AY122:BB122)</f>
        <v>56</v>
      </c>
      <c r="BD122" s="356">
        <v>26</v>
      </c>
      <c r="BE122" s="1">
        <v>1</v>
      </c>
      <c r="BF122" s="1">
        <v>31</v>
      </c>
      <c r="BG122" s="235">
        <v>1000</v>
      </c>
    </row>
    <row r="123" spans="1:59">
      <c r="A123" s="1">
        <v>2003</v>
      </c>
      <c r="B123" s="1" t="s">
        <v>62</v>
      </c>
      <c r="C123" s="10">
        <v>18.643000000000001</v>
      </c>
      <c r="D123" s="10">
        <v>47.968000000000004</v>
      </c>
      <c r="E123" s="10">
        <v>0</v>
      </c>
      <c r="F123" s="10">
        <v>0</v>
      </c>
      <c r="G123" s="192">
        <f t="shared" si="6"/>
        <v>66.611000000000004</v>
      </c>
      <c r="H123" s="192">
        <v>66.611000000000004</v>
      </c>
      <c r="I123" s="192">
        <v>103.99600000000001</v>
      </c>
      <c r="J123" s="10">
        <v>114.57899999999999</v>
      </c>
      <c r="K123" s="10">
        <v>0</v>
      </c>
      <c r="L123" s="10">
        <v>0</v>
      </c>
      <c r="M123" s="10">
        <v>0</v>
      </c>
      <c r="N123" s="192">
        <f>+BS_InfraMR[[#This Row],[A.03.1 -  Longitud de Vías de Explotación No Electrificadas Troncales y Ramales (vía principal) (km)]]+BS_InfraMR[[#This Row],[A.04.1 -  Longitud de Vías de Explotación Electrificadas Troncales y Ramales (vía principal) (km)]]</f>
        <v>114.57899999999999</v>
      </c>
      <c r="O123" s="192">
        <v>114.57899999999999</v>
      </c>
      <c r="P123" s="1">
        <v>23</v>
      </c>
      <c r="Q123" s="1">
        <v>6</v>
      </c>
      <c r="R123" s="1">
        <v>1</v>
      </c>
      <c r="S123" s="194">
        <f>+SUM(BS_InfraMR[[#This Row],[A.05.1 - Número de Estaciones en Explotación (cantidad)]:[A.07.1 - Número de Apeaderos en Explotación (cantidad)]])</f>
        <v>30</v>
      </c>
      <c r="T123" s="194">
        <v>30</v>
      </c>
      <c r="U123" s="1">
        <v>18</v>
      </c>
      <c r="V123" s="1">
        <v>31</v>
      </c>
      <c r="W123" s="1">
        <v>0</v>
      </c>
      <c r="X123" s="1">
        <v>26</v>
      </c>
      <c r="Y123" s="1">
        <v>0</v>
      </c>
      <c r="Z123" s="196">
        <f t="shared" si="7"/>
        <v>75</v>
      </c>
      <c r="AA123" s="1">
        <v>13</v>
      </c>
      <c r="AB123" s="1">
        <v>13</v>
      </c>
      <c r="AC123" s="1">
        <f>+BS_InfraMR[[#This Row],[Total Pasos Vehiculares a Nivel]]</f>
        <v>75</v>
      </c>
      <c r="AD123" s="196">
        <f t="shared" si="8"/>
        <v>101</v>
      </c>
      <c r="AE123" s="1">
        <v>1</v>
      </c>
      <c r="AF123" s="1">
        <v>8</v>
      </c>
      <c r="AG123" s="1">
        <v>11</v>
      </c>
      <c r="AH123" s="196">
        <f t="shared" si="9"/>
        <v>20</v>
      </c>
      <c r="AI123" s="10">
        <v>16.120999999999999</v>
      </c>
      <c r="AJ123" s="10">
        <v>0</v>
      </c>
      <c r="AK123" s="10">
        <v>50.177</v>
      </c>
      <c r="AL123" s="222">
        <f t="shared" si="10"/>
        <v>66.298000000000002</v>
      </c>
      <c r="AM123" s="1">
        <v>2</v>
      </c>
      <c r="AN123" s="1">
        <v>0</v>
      </c>
      <c r="AO123" s="1">
        <v>13</v>
      </c>
      <c r="AP123" s="200">
        <f t="shared" si="11"/>
        <v>15</v>
      </c>
      <c r="AQ123" s="1">
        <v>0</v>
      </c>
      <c r="AR123" s="1">
        <v>0</v>
      </c>
      <c r="AS123" s="1">
        <v>0</v>
      </c>
      <c r="AT123" s="200">
        <f>+SUM(BS_InfraMR[[#This Row],[B.02.1 - Parque de Coches Eléctricos Motrices]:[B.02.3 - Parque de Coches Eléctricos Motrices Tipo R]])</f>
        <v>0</v>
      </c>
      <c r="AU123" s="1">
        <v>0</v>
      </c>
      <c r="AV123" s="1">
        <v>0</v>
      </c>
      <c r="AW123" s="1">
        <v>0</v>
      </c>
      <c r="AX123" s="200">
        <f>+SUM(BS_InfraMR[[#This Row],[B.03.1 - Parque de Coches Motores Motrices Remolcados]:[B.03.3 - Parque de Coches Motores Motrices Cabina]])</f>
        <v>0</v>
      </c>
      <c r="AY123" s="1">
        <v>43</v>
      </c>
      <c r="AZ123" s="1">
        <v>13</v>
      </c>
      <c r="BA123" s="1">
        <v>0</v>
      </c>
      <c r="BB123" s="1">
        <v>0</v>
      </c>
      <c r="BC123" s="200">
        <f>SUM(AY123:BB123)</f>
        <v>56</v>
      </c>
      <c r="BD123" s="356">
        <v>26</v>
      </c>
      <c r="BE123" s="1">
        <v>1</v>
      </c>
      <c r="BF123" s="1">
        <v>31</v>
      </c>
      <c r="BG123" s="235">
        <v>1000</v>
      </c>
    </row>
    <row r="124" spans="1:59">
      <c r="A124" s="1">
        <v>2003</v>
      </c>
      <c r="B124" s="1" t="s">
        <v>63</v>
      </c>
      <c r="C124" s="10">
        <v>18.643000000000001</v>
      </c>
      <c r="D124" s="10">
        <v>47.968000000000004</v>
      </c>
      <c r="E124" s="10">
        <v>0</v>
      </c>
      <c r="F124" s="10">
        <v>0</v>
      </c>
      <c r="G124" s="192">
        <f t="shared" si="6"/>
        <v>66.611000000000004</v>
      </c>
      <c r="H124" s="192">
        <v>66.611000000000004</v>
      </c>
      <c r="I124" s="192">
        <v>103.99600000000001</v>
      </c>
      <c r="J124" s="10">
        <v>114.57899999999999</v>
      </c>
      <c r="K124" s="10">
        <v>0</v>
      </c>
      <c r="L124" s="10">
        <v>0</v>
      </c>
      <c r="M124" s="10">
        <v>0</v>
      </c>
      <c r="N124" s="192">
        <f>+BS_InfraMR[[#This Row],[A.03.1 -  Longitud de Vías de Explotación No Electrificadas Troncales y Ramales (vía principal) (km)]]+BS_InfraMR[[#This Row],[A.04.1 -  Longitud de Vías de Explotación Electrificadas Troncales y Ramales (vía principal) (km)]]</f>
        <v>114.57899999999999</v>
      </c>
      <c r="O124" s="192">
        <v>114.57899999999999</v>
      </c>
      <c r="P124" s="1">
        <v>23</v>
      </c>
      <c r="Q124" s="1">
        <v>6</v>
      </c>
      <c r="R124" s="1">
        <v>1</v>
      </c>
      <c r="S124" s="194">
        <f>+SUM(BS_InfraMR[[#This Row],[A.05.1 - Número de Estaciones en Explotación (cantidad)]:[A.07.1 - Número de Apeaderos en Explotación (cantidad)]])</f>
        <v>30</v>
      </c>
      <c r="T124" s="194">
        <v>30</v>
      </c>
      <c r="U124" s="1">
        <v>18</v>
      </c>
      <c r="V124" s="1">
        <v>31</v>
      </c>
      <c r="W124" s="1">
        <v>0</v>
      </c>
      <c r="X124" s="1">
        <v>26</v>
      </c>
      <c r="Y124" s="1">
        <v>0</v>
      </c>
      <c r="Z124" s="196">
        <f t="shared" si="7"/>
        <v>75</v>
      </c>
      <c r="AA124" s="1">
        <v>13</v>
      </c>
      <c r="AB124" s="1">
        <v>13</v>
      </c>
      <c r="AC124" s="1">
        <f>+BS_InfraMR[[#This Row],[Total Pasos Vehiculares a Nivel]]</f>
        <v>75</v>
      </c>
      <c r="AD124" s="196">
        <f t="shared" si="8"/>
        <v>101</v>
      </c>
      <c r="AE124" s="1">
        <v>1</v>
      </c>
      <c r="AF124" s="1">
        <v>8</v>
      </c>
      <c r="AG124" s="1">
        <v>11</v>
      </c>
      <c r="AH124" s="196">
        <f t="shared" si="9"/>
        <v>20</v>
      </c>
      <c r="AI124" s="10">
        <v>16.120999999999999</v>
      </c>
      <c r="AJ124" s="10">
        <v>0</v>
      </c>
      <c r="AK124" s="10">
        <v>50.177</v>
      </c>
      <c r="AL124" s="222">
        <f t="shared" si="10"/>
        <v>66.298000000000002</v>
      </c>
      <c r="AM124" s="1">
        <v>2</v>
      </c>
      <c r="AN124" s="1">
        <v>0</v>
      </c>
      <c r="AO124" s="1">
        <v>13</v>
      </c>
      <c r="AP124" s="200">
        <f t="shared" si="11"/>
        <v>15</v>
      </c>
      <c r="AQ124" s="1">
        <v>0</v>
      </c>
      <c r="AR124" s="1">
        <v>0</v>
      </c>
      <c r="AS124" s="1">
        <v>0</v>
      </c>
      <c r="AT124" s="200">
        <f>+SUM(BS_InfraMR[[#This Row],[B.02.1 - Parque de Coches Eléctricos Motrices]:[B.02.3 - Parque de Coches Eléctricos Motrices Tipo R]])</f>
        <v>0</v>
      </c>
      <c r="AU124" s="1">
        <v>0</v>
      </c>
      <c r="AV124" s="1">
        <v>0</v>
      </c>
      <c r="AW124" s="1">
        <v>0</v>
      </c>
      <c r="AX124" s="200">
        <f>+SUM(BS_InfraMR[[#This Row],[B.03.1 - Parque de Coches Motores Motrices Remolcados]:[B.03.3 - Parque de Coches Motores Motrices Cabina]])</f>
        <v>0</v>
      </c>
      <c r="AY124" s="1">
        <v>43</v>
      </c>
      <c r="AZ124" s="1">
        <v>13</v>
      </c>
      <c r="BA124" s="1">
        <v>0</v>
      </c>
      <c r="BB124" s="1">
        <v>0</v>
      </c>
      <c r="BC124" s="200">
        <f>SUM(AY124:BB124)</f>
        <v>56</v>
      </c>
      <c r="BD124" s="356">
        <v>26</v>
      </c>
      <c r="BE124" s="1">
        <v>1</v>
      </c>
      <c r="BF124" s="1">
        <v>31</v>
      </c>
      <c r="BG124" s="235">
        <v>1000</v>
      </c>
    </row>
    <row r="125" spans="1:59">
      <c r="A125" s="1">
        <v>2003</v>
      </c>
      <c r="B125" s="1" t="s">
        <v>64</v>
      </c>
      <c r="C125" s="10">
        <v>18.643000000000001</v>
      </c>
      <c r="D125" s="10">
        <v>47.968000000000004</v>
      </c>
      <c r="E125" s="10">
        <v>0</v>
      </c>
      <c r="F125" s="10">
        <v>0</v>
      </c>
      <c r="G125" s="192">
        <f t="shared" si="6"/>
        <v>66.611000000000004</v>
      </c>
      <c r="H125" s="192">
        <v>66.611000000000004</v>
      </c>
      <c r="I125" s="192">
        <v>103.99600000000001</v>
      </c>
      <c r="J125" s="10">
        <v>114.57899999999999</v>
      </c>
      <c r="K125" s="10">
        <v>0</v>
      </c>
      <c r="L125" s="10">
        <v>0</v>
      </c>
      <c r="M125" s="10">
        <v>0</v>
      </c>
      <c r="N125" s="192">
        <f>+BS_InfraMR[[#This Row],[A.03.1 -  Longitud de Vías de Explotación No Electrificadas Troncales y Ramales (vía principal) (km)]]+BS_InfraMR[[#This Row],[A.04.1 -  Longitud de Vías de Explotación Electrificadas Troncales y Ramales (vía principal) (km)]]</f>
        <v>114.57899999999999</v>
      </c>
      <c r="O125" s="192">
        <v>114.57899999999999</v>
      </c>
      <c r="P125" s="1">
        <v>23</v>
      </c>
      <c r="Q125" s="1">
        <v>6</v>
      </c>
      <c r="R125" s="1">
        <v>1</v>
      </c>
      <c r="S125" s="194">
        <f>+SUM(BS_InfraMR[[#This Row],[A.05.1 - Número de Estaciones en Explotación (cantidad)]:[A.07.1 - Número de Apeaderos en Explotación (cantidad)]])</f>
        <v>30</v>
      </c>
      <c r="T125" s="194">
        <v>30</v>
      </c>
      <c r="U125" s="1">
        <v>18</v>
      </c>
      <c r="V125" s="1">
        <v>31</v>
      </c>
      <c r="W125" s="1">
        <v>0</v>
      </c>
      <c r="X125" s="1">
        <v>26</v>
      </c>
      <c r="Y125" s="1">
        <v>0</v>
      </c>
      <c r="Z125" s="196">
        <f t="shared" si="7"/>
        <v>75</v>
      </c>
      <c r="AA125" s="1">
        <v>13</v>
      </c>
      <c r="AB125" s="1">
        <v>13</v>
      </c>
      <c r="AC125" s="1">
        <f>+BS_InfraMR[[#This Row],[Total Pasos Vehiculares a Nivel]]</f>
        <v>75</v>
      </c>
      <c r="AD125" s="196">
        <f t="shared" si="8"/>
        <v>101</v>
      </c>
      <c r="AE125" s="1">
        <v>1</v>
      </c>
      <c r="AF125" s="1">
        <v>8</v>
      </c>
      <c r="AG125" s="1">
        <v>11</v>
      </c>
      <c r="AH125" s="196">
        <f t="shared" si="9"/>
        <v>20</v>
      </c>
      <c r="AI125" s="10">
        <v>16.120999999999999</v>
      </c>
      <c r="AJ125" s="10">
        <v>0</v>
      </c>
      <c r="AK125" s="10">
        <v>50.177</v>
      </c>
      <c r="AL125" s="222">
        <f t="shared" si="10"/>
        <v>66.298000000000002</v>
      </c>
      <c r="AM125" s="1">
        <v>2</v>
      </c>
      <c r="AN125" s="1">
        <v>0</v>
      </c>
      <c r="AO125" s="1">
        <v>13</v>
      </c>
      <c r="AP125" s="200">
        <f t="shared" si="11"/>
        <v>15</v>
      </c>
      <c r="AQ125" s="1">
        <v>0</v>
      </c>
      <c r="AR125" s="1">
        <v>0</v>
      </c>
      <c r="AS125" s="1">
        <v>0</v>
      </c>
      <c r="AT125" s="200">
        <f>+SUM(BS_InfraMR[[#This Row],[B.02.1 - Parque de Coches Eléctricos Motrices]:[B.02.3 - Parque de Coches Eléctricos Motrices Tipo R]])</f>
        <v>0</v>
      </c>
      <c r="AU125" s="1">
        <v>0</v>
      </c>
      <c r="AV125" s="1">
        <v>0</v>
      </c>
      <c r="AW125" s="1">
        <v>0</v>
      </c>
      <c r="AX125" s="200">
        <f>+SUM(BS_InfraMR[[#This Row],[B.03.1 - Parque de Coches Motores Motrices Remolcados]:[B.03.3 - Parque de Coches Motores Motrices Cabina]])</f>
        <v>0</v>
      </c>
      <c r="AY125" s="1">
        <v>43</v>
      </c>
      <c r="AZ125" s="1">
        <v>13</v>
      </c>
      <c r="BA125" s="1">
        <v>0</v>
      </c>
      <c r="BB125" s="1">
        <v>0</v>
      </c>
      <c r="BC125" s="200">
        <f>SUM(AY125:BB125)</f>
        <v>56</v>
      </c>
      <c r="BD125" s="356">
        <v>26</v>
      </c>
      <c r="BE125" s="1">
        <v>1</v>
      </c>
      <c r="BF125" s="1">
        <v>31</v>
      </c>
      <c r="BG125" s="235">
        <v>1000</v>
      </c>
    </row>
    <row r="126" spans="1:59">
      <c r="A126" s="1">
        <v>2003</v>
      </c>
      <c r="B126" s="1" t="s">
        <v>65</v>
      </c>
      <c r="C126" s="10">
        <v>18.643000000000001</v>
      </c>
      <c r="D126" s="10">
        <v>47.968000000000004</v>
      </c>
      <c r="E126" s="10">
        <v>0</v>
      </c>
      <c r="F126" s="10">
        <v>0</v>
      </c>
      <c r="G126" s="192">
        <f t="shared" si="6"/>
        <v>66.611000000000004</v>
      </c>
      <c r="H126" s="192">
        <v>66.611000000000004</v>
      </c>
      <c r="I126" s="192">
        <v>103.99600000000001</v>
      </c>
      <c r="J126" s="10">
        <v>114.57899999999999</v>
      </c>
      <c r="K126" s="10">
        <v>0</v>
      </c>
      <c r="L126" s="10">
        <v>0</v>
      </c>
      <c r="M126" s="10">
        <v>0</v>
      </c>
      <c r="N126" s="192">
        <f>+BS_InfraMR[[#This Row],[A.03.1 -  Longitud de Vías de Explotación No Electrificadas Troncales y Ramales (vía principal) (km)]]+BS_InfraMR[[#This Row],[A.04.1 -  Longitud de Vías de Explotación Electrificadas Troncales y Ramales (vía principal) (km)]]</f>
        <v>114.57899999999999</v>
      </c>
      <c r="O126" s="192">
        <v>114.57899999999999</v>
      </c>
      <c r="P126" s="1">
        <v>23</v>
      </c>
      <c r="Q126" s="1">
        <v>6</v>
      </c>
      <c r="R126" s="1">
        <v>1</v>
      </c>
      <c r="S126" s="194">
        <f>+SUM(BS_InfraMR[[#This Row],[A.05.1 - Número de Estaciones en Explotación (cantidad)]:[A.07.1 - Número de Apeaderos en Explotación (cantidad)]])</f>
        <v>30</v>
      </c>
      <c r="T126" s="194">
        <v>30</v>
      </c>
      <c r="U126" s="1">
        <v>18</v>
      </c>
      <c r="V126" s="1">
        <v>31</v>
      </c>
      <c r="W126" s="1">
        <v>0</v>
      </c>
      <c r="X126" s="1">
        <v>26</v>
      </c>
      <c r="Y126" s="1">
        <v>0</v>
      </c>
      <c r="Z126" s="196">
        <f t="shared" si="7"/>
        <v>75</v>
      </c>
      <c r="AA126" s="1">
        <v>13</v>
      </c>
      <c r="AB126" s="1">
        <v>13</v>
      </c>
      <c r="AC126" s="1">
        <f>+BS_InfraMR[[#This Row],[Total Pasos Vehiculares a Nivel]]</f>
        <v>75</v>
      </c>
      <c r="AD126" s="196">
        <f t="shared" si="8"/>
        <v>101</v>
      </c>
      <c r="AE126" s="1">
        <v>1</v>
      </c>
      <c r="AF126" s="1">
        <v>8</v>
      </c>
      <c r="AG126" s="1">
        <v>11</v>
      </c>
      <c r="AH126" s="196">
        <f t="shared" si="9"/>
        <v>20</v>
      </c>
      <c r="AI126" s="10">
        <v>16.120999999999999</v>
      </c>
      <c r="AJ126" s="10">
        <v>0</v>
      </c>
      <c r="AK126" s="10">
        <v>50.177</v>
      </c>
      <c r="AL126" s="222">
        <f t="shared" si="10"/>
        <v>66.298000000000002</v>
      </c>
      <c r="AM126" s="1">
        <v>2</v>
      </c>
      <c r="AN126" s="1">
        <v>0</v>
      </c>
      <c r="AO126" s="1">
        <v>13</v>
      </c>
      <c r="AP126" s="200">
        <f t="shared" si="11"/>
        <v>15</v>
      </c>
      <c r="AQ126" s="1">
        <v>0</v>
      </c>
      <c r="AR126" s="1">
        <v>0</v>
      </c>
      <c r="AS126" s="1">
        <v>0</v>
      </c>
      <c r="AT126" s="200">
        <f>+SUM(BS_InfraMR[[#This Row],[B.02.1 - Parque de Coches Eléctricos Motrices]:[B.02.3 - Parque de Coches Eléctricos Motrices Tipo R]])</f>
        <v>0</v>
      </c>
      <c r="AU126" s="1">
        <v>0</v>
      </c>
      <c r="AV126" s="1">
        <v>0</v>
      </c>
      <c r="AW126" s="1">
        <v>0</v>
      </c>
      <c r="AX126" s="200">
        <f>+SUM(BS_InfraMR[[#This Row],[B.03.1 - Parque de Coches Motores Motrices Remolcados]:[B.03.3 - Parque de Coches Motores Motrices Cabina]])</f>
        <v>0</v>
      </c>
      <c r="AY126" s="1">
        <v>43</v>
      </c>
      <c r="AZ126" s="1">
        <v>13</v>
      </c>
      <c r="BA126" s="1">
        <v>0</v>
      </c>
      <c r="BB126" s="1">
        <v>0</v>
      </c>
      <c r="BC126" s="200">
        <f>SUM(AY126:BB126)</f>
        <v>56</v>
      </c>
      <c r="BD126" s="356">
        <v>26</v>
      </c>
      <c r="BE126" s="1">
        <v>1</v>
      </c>
      <c r="BF126" s="1">
        <v>31</v>
      </c>
      <c r="BG126" s="235">
        <v>1000</v>
      </c>
    </row>
    <row r="127" spans="1:59">
      <c r="A127" s="1">
        <v>2003</v>
      </c>
      <c r="B127" s="1" t="s">
        <v>66</v>
      </c>
      <c r="C127" s="10">
        <v>18.643000000000001</v>
      </c>
      <c r="D127" s="10">
        <v>47.968000000000004</v>
      </c>
      <c r="E127" s="10">
        <v>0</v>
      </c>
      <c r="F127" s="10">
        <v>0</v>
      </c>
      <c r="G127" s="192">
        <f t="shared" si="6"/>
        <v>66.611000000000004</v>
      </c>
      <c r="H127" s="192">
        <v>66.611000000000004</v>
      </c>
      <c r="I127" s="192">
        <v>103.99600000000001</v>
      </c>
      <c r="J127" s="10">
        <v>114.57899999999999</v>
      </c>
      <c r="K127" s="10">
        <v>0</v>
      </c>
      <c r="L127" s="10">
        <v>0</v>
      </c>
      <c r="M127" s="10">
        <v>0</v>
      </c>
      <c r="N127" s="192">
        <f>+BS_InfraMR[[#This Row],[A.03.1 -  Longitud de Vías de Explotación No Electrificadas Troncales y Ramales (vía principal) (km)]]+BS_InfraMR[[#This Row],[A.04.1 -  Longitud de Vías de Explotación Electrificadas Troncales y Ramales (vía principal) (km)]]</f>
        <v>114.57899999999999</v>
      </c>
      <c r="O127" s="192">
        <v>114.57899999999999</v>
      </c>
      <c r="P127" s="1">
        <v>23</v>
      </c>
      <c r="Q127" s="1">
        <v>6</v>
      </c>
      <c r="R127" s="1">
        <v>1</v>
      </c>
      <c r="S127" s="194">
        <f>+SUM(BS_InfraMR[[#This Row],[A.05.1 - Número de Estaciones en Explotación (cantidad)]:[A.07.1 - Número de Apeaderos en Explotación (cantidad)]])</f>
        <v>30</v>
      </c>
      <c r="T127" s="194">
        <v>30</v>
      </c>
      <c r="U127" s="1">
        <v>18</v>
      </c>
      <c r="V127" s="1">
        <v>31</v>
      </c>
      <c r="W127" s="1">
        <v>0</v>
      </c>
      <c r="X127" s="1">
        <v>26</v>
      </c>
      <c r="Y127" s="1">
        <v>0</v>
      </c>
      <c r="Z127" s="196">
        <f t="shared" si="7"/>
        <v>75</v>
      </c>
      <c r="AA127" s="1">
        <v>13</v>
      </c>
      <c r="AB127" s="1">
        <v>13</v>
      </c>
      <c r="AC127" s="1">
        <f>+BS_InfraMR[[#This Row],[Total Pasos Vehiculares a Nivel]]</f>
        <v>75</v>
      </c>
      <c r="AD127" s="196">
        <f t="shared" si="8"/>
        <v>101</v>
      </c>
      <c r="AE127" s="1">
        <v>1</v>
      </c>
      <c r="AF127" s="1">
        <v>8</v>
      </c>
      <c r="AG127" s="1">
        <v>11</v>
      </c>
      <c r="AH127" s="196">
        <f t="shared" si="9"/>
        <v>20</v>
      </c>
      <c r="AI127" s="10">
        <v>16.120999999999999</v>
      </c>
      <c r="AJ127" s="10">
        <v>0</v>
      </c>
      <c r="AK127" s="10">
        <v>50.177</v>
      </c>
      <c r="AL127" s="222">
        <f t="shared" si="10"/>
        <v>66.298000000000002</v>
      </c>
      <c r="AM127" s="1">
        <v>2</v>
      </c>
      <c r="AN127" s="1">
        <v>0</v>
      </c>
      <c r="AO127" s="1">
        <v>13</v>
      </c>
      <c r="AP127" s="200">
        <f t="shared" si="11"/>
        <v>15</v>
      </c>
      <c r="AQ127" s="1">
        <v>0</v>
      </c>
      <c r="AR127" s="1">
        <v>0</v>
      </c>
      <c r="AS127" s="1">
        <v>0</v>
      </c>
      <c r="AT127" s="200">
        <f>+SUM(BS_InfraMR[[#This Row],[B.02.1 - Parque de Coches Eléctricos Motrices]:[B.02.3 - Parque de Coches Eléctricos Motrices Tipo R]])</f>
        <v>0</v>
      </c>
      <c r="AU127" s="1">
        <v>0</v>
      </c>
      <c r="AV127" s="1">
        <v>0</v>
      </c>
      <c r="AW127" s="1">
        <v>0</v>
      </c>
      <c r="AX127" s="200">
        <f>+SUM(BS_InfraMR[[#This Row],[B.03.1 - Parque de Coches Motores Motrices Remolcados]:[B.03.3 - Parque de Coches Motores Motrices Cabina]])</f>
        <v>0</v>
      </c>
      <c r="AY127" s="1">
        <v>43</v>
      </c>
      <c r="AZ127" s="1">
        <v>13</v>
      </c>
      <c r="BA127" s="1">
        <v>0</v>
      </c>
      <c r="BB127" s="1">
        <v>0</v>
      </c>
      <c r="BC127" s="200">
        <f>SUM(AY127:BB127)</f>
        <v>56</v>
      </c>
      <c r="BD127" s="356">
        <v>26</v>
      </c>
      <c r="BE127" s="1">
        <v>1</v>
      </c>
      <c r="BF127" s="1">
        <v>31</v>
      </c>
      <c r="BG127" s="235">
        <v>1000</v>
      </c>
    </row>
    <row r="128" spans="1:59">
      <c r="A128" s="1">
        <v>2003</v>
      </c>
      <c r="B128" s="1" t="s">
        <v>67</v>
      </c>
      <c r="C128" s="10">
        <v>18.643000000000001</v>
      </c>
      <c r="D128" s="10">
        <v>47.968000000000004</v>
      </c>
      <c r="E128" s="10">
        <v>0</v>
      </c>
      <c r="F128" s="10">
        <v>0</v>
      </c>
      <c r="G128" s="192">
        <f t="shared" si="6"/>
        <v>66.611000000000004</v>
      </c>
      <c r="H128" s="192">
        <v>66.611000000000004</v>
      </c>
      <c r="I128" s="192">
        <v>103.99600000000001</v>
      </c>
      <c r="J128" s="10">
        <v>114.57899999999999</v>
      </c>
      <c r="K128" s="10">
        <v>0</v>
      </c>
      <c r="L128" s="10">
        <v>0</v>
      </c>
      <c r="M128" s="10">
        <v>0</v>
      </c>
      <c r="N128" s="192">
        <f>+BS_InfraMR[[#This Row],[A.03.1 -  Longitud de Vías de Explotación No Electrificadas Troncales y Ramales (vía principal) (km)]]+BS_InfraMR[[#This Row],[A.04.1 -  Longitud de Vías de Explotación Electrificadas Troncales y Ramales (vía principal) (km)]]</f>
        <v>114.57899999999999</v>
      </c>
      <c r="O128" s="192">
        <v>114.57899999999999</v>
      </c>
      <c r="P128" s="1">
        <v>23</v>
      </c>
      <c r="Q128" s="1">
        <v>6</v>
      </c>
      <c r="R128" s="1">
        <v>1</v>
      </c>
      <c r="S128" s="194">
        <f>+SUM(BS_InfraMR[[#This Row],[A.05.1 - Número de Estaciones en Explotación (cantidad)]:[A.07.1 - Número de Apeaderos en Explotación (cantidad)]])</f>
        <v>30</v>
      </c>
      <c r="T128" s="194">
        <v>30</v>
      </c>
      <c r="U128" s="1">
        <v>18</v>
      </c>
      <c r="V128" s="1">
        <v>31</v>
      </c>
      <c r="W128" s="1">
        <v>0</v>
      </c>
      <c r="X128" s="1">
        <v>26</v>
      </c>
      <c r="Y128" s="1">
        <v>0</v>
      </c>
      <c r="Z128" s="196">
        <f t="shared" si="7"/>
        <v>75</v>
      </c>
      <c r="AA128" s="1">
        <v>13</v>
      </c>
      <c r="AB128" s="1">
        <v>13</v>
      </c>
      <c r="AC128" s="1">
        <f>+BS_InfraMR[[#This Row],[Total Pasos Vehiculares a Nivel]]</f>
        <v>75</v>
      </c>
      <c r="AD128" s="196">
        <f t="shared" si="8"/>
        <v>101</v>
      </c>
      <c r="AE128" s="1">
        <v>1</v>
      </c>
      <c r="AF128" s="1">
        <v>8</v>
      </c>
      <c r="AG128" s="1">
        <v>11</v>
      </c>
      <c r="AH128" s="196">
        <f t="shared" si="9"/>
        <v>20</v>
      </c>
      <c r="AI128" s="10">
        <v>16.120999999999999</v>
      </c>
      <c r="AJ128" s="10">
        <v>0</v>
      </c>
      <c r="AK128" s="10">
        <v>50.177</v>
      </c>
      <c r="AL128" s="222">
        <f t="shared" si="10"/>
        <v>66.298000000000002</v>
      </c>
      <c r="AM128" s="1">
        <v>2</v>
      </c>
      <c r="AN128" s="1">
        <v>0</v>
      </c>
      <c r="AO128" s="1">
        <v>13</v>
      </c>
      <c r="AP128" s="200">
        <f t="shared" si="11"/>
        <v>15</v>
      </c>
      <c r="AQ128" s="1">
        <v>0</v>
      </c>
      <c r="AR128" s="1">
        <v>0</v>
      </c>
      <c r="AS128" s="1">
        <v>0</v>
      </c>
      <c r="AT128" s="200">
        <f>+SUM(BS_InfraMR[[#This Row],[B.02.1 - Parque de Coches Eléctricos Motrices]:[B.02.3 - Parque de Coches Eléctricos Motrices Tipo R]])</f>
        <v>0</v>
      </c>
      <c r="AU128" s="1">
        <v>0</v>
      </c>
      <c r="AV128" s="1">
        <v>0</v>
      </c>
      <c r="AW128" s="1">
        <v>0</v>
      </c>
      <c r="AX128" s="200">
        <f>+SUM(BS_InfraMR[[#This Row],[B.03.1 - Parque de Coches Motores Motrices Remolcados]:[B.03.3 - Parque de Coches Motores Motrices Cabina]])</f>
        <v>0</v>
      </c>
      <c r="AY128" s="1">
        <v>43</v>
      </c>
      <c r="AZ128" s="1">
        <v>13</v>
      </c>
      <c r="BA128" s="1">
        <v>0</v>
      </c>
      <c r="BB128" s="1">
        <v>0</v>
      </c>
      <c r="BC128" s="200">
        <f>SUM(AY128:BB128)</f>
        <v>56</v>
      </c>
      <c r="BD128" s="356">
        <v>26</v>
      </c>
      <c r="BE128" s="1">
        <v>1</v>
      </c>
      <c r="BF128" s="1">
        <v>31</v>
      </c>
      <c r="BG128" s="235">
        <v>1000</v>
      </c>
    </row>
    <row r="129" spans="1:59">
      <c r="A129" s="1">
        <v>2003</v>
      </c>
      <c r="B129" s="1" t="s">
        <v>68</v>
      </c>
      <c r="C129" s="10">
        <v>18.643000000000001</v>
      </c>
      <c r="D129" s="10">
        <v>47.968000000000004</v>
      </c>
      <c r="E129" s="10">
        <v>0</v>
      </c>
      <c r="F129" s="10">
        <v>0</v>
      </c>
      <c r="G129" s="192">
        <f t="shared" si="6"/>
        <v>66.611000000000004</v>
      </c>
      <c r="H129" s="192">
        <v>66.611000000000004</v>
      </c>
      <c r="I129" s="192">
        <v>103.99600000000001</v>
      </c>
      <c r="J129" s="10">
        <v>114.57899999999999</v>
      </c>
      <c r="K129" s="10">
        <v>0</v>
      </c>
      <c r="L129" s="10">
        <v>0</v>
      </c>
      <c r="M129" s="10">
        <v>0</v>
      </c>
      <c r="N129" s="192">
        <f>+BS_InfraMR[[#This Row],[A.03.1 -  Longitud de Vías de Explotación No Electrificadas Troncales y Ramales (vía principal) (km)]]+BS_InfraMR[[#This Row],[A.04.1 -  Longitud de Vías de Explotación Electrificadas Troncales y Ramales (vía principal) (km)]]</f>
        <v>114.57899999999999</v>
      </c>
      <c r="O129" s="192">
        <v>114.57899999999999</v>
      </c>
      <c r="P129" s="1">
        <v>23</v>
      </c>
      <c r="Q129" s="1">
        <v>6</v>
      </c>
      <c r="R129" s="1">
        <v>1</v>
      </c>
      <c r="S129" s="194">
        <f>+SUM(BS_InfraMR[[#This Row],[A.05.1 - Número de Estaciones en Explotación (cantidad)]:[A.07.1 - Número de Apeaderos en Explotación (cantidad)]])</f>
        <v>30</v>
      </c>
      <c r="T129" s="194">
        <v>30</v>
      </c>
      <c r="U129" s="1">
        <v>18</v>
      </c>
      <c r="V129" s="1">
        <v>31</v>
      </c>
      <c r="W129" s="1">
        <v>0</v>
      </c>
      <c r="X129" s="1">
        <v>26</v>
      </c>
      <c r="Y129" s="1">
        <v>0</v>
      </c>
      <c r="Z129" s="196">
        <f t="shared" si="7"/>
        <v>75</v>
      </c>
      <c r="AA129" s="1">
        <v>13</v>
      </c>
      <c r="AB129" s="1">
        <v>13</v>
      </c>
      <c r="AC129" s="1">
        <f>+BS_InfraMR[[#This Row],[Total Pasos Vehiculares a Nivel]]</f>
        <v>75</v>
      </c>
      <c r="AD129" s="196">
        <f t="shared" si="8"/>
        <v>101</v>
      </c>
      <c r="AE129" s="1">
        <v>1</v>
      </c>
      <c r="AF129" s="1">
        <v>8</v>
      </c>
      <c r="AG129" s="1">
        <v>11</v>
      </c>
      <c r="AH129" s="196">
        <f t="shared" si="9"/>
        <v>20</v>
      </c>
      <c r="AI129" s="10">
        <v>16.120999999999999</v>
      </c>
      <c r="AJ129" s="10">
        <v>0</v>
      </c>
      <c r="AK129" s="10">
        <v>50.177</v>
      </c>
      <c r="AL129" s="222">
        <f t="shared" si="10"/>
        <v>66.298000000000002</v>
      </c>
      <c r="AM129" s="1">
        <v>2</v>
      </c>
      <c r="AN129" s="1">
        <v>0</v>
      </c>
      <c r="AO129" s="1">
        <v>13</v>
      </c>
      <c r="AP129" s="200">
        <f t="shared" si="11"/>
        <v>15</v>
      </c>
      <c r="AQ129" s="1">
        <v>0</v>
      </c>
      <c r="AR129" s="1">
        <v>0</v>
      </c>
      <c r="AS129" s="1">
        <v>0</v>
      </c>
      <c r="AT129" s="200">
        <f>+SUM(BS_InfraMR[[#This Row],[B.02.1 - Parque de Coches Eléctricos Motrices]:[B.02.3 - Parque de Coches Eléctricos Motrices Tipo R]])</f>
        <v>0</v>
      </c>
      <c r="AU129" s="1">
        <v>0</v>
      </c>
      <c r="AV129" s="1">
        <v>0</v>
      </c>
      <c r="AW129" s="1">
        <v>0</v>
      </c>
      <c r="AX129" s="200">
        <f>+SUM(BS_InfraMR[[#This Row],[B.03.1 - Parque de Coches Motores Motrices Remolcados]:[B.03.3 - Parque de Coches Motores Motrices Cabina]])</f>
        <v>0</v>
      </c>
      <c r="AY129" s="1">
        <v>43</v>
      </c>
      <c r="AZ129" s="1">
        <v>13</v>
      </c>
      <c r="BA129" s="1">
        <v>0</v>
      </c>
      <c r="BB129" s="1">
        <v>0</v>
      </c>
      <c r="BC129" s="200">
        <f>SUM(AY129:BB129)</f>
        <v>56</v>
      </c>
      <c r="BD129" s="356">
        <v>26</v>
      </c>
      <c r="BE129" s="1">
        <v>1</v>
      </c>
      <c r="BF129" s="1">
        <v>31</v>
      </c>
      <c r="BG129" s="235">
        <v>1000</v>
      </c>
    </row>
    <row r="130" spans="1:59">
      <c r="A130" s="1">
        <v>2003</v>
      </c>
      <c r="B130" s="1" t="s">
        <v>69</v>
      </c>
      <c r="C130" s="10">
        <v>18.643000000000001</v>
      </c>
      <c r="D130" s="10">
        <v>47.968000000000004</v>
      </c>
      <c r="E130" s="10">
        <v>0</v>
      </c>
      <c r="F130" s="10">
        <v>0</v>
      </c>
      <c r="G130" s="192">
        <f t="shared" ref="G130:G193" si="12">SUM(C130:F130)</f>
        <v>66.611000000000004</v>
      </c>
      <c r="H130" s="192">
        <v>66.611000000000004</v>
      </c>
      <c r="I130" s="192">
        <v>103.99600000000001</v>
      </c>
      <c r="J130" s="10">
        <v>114.57899999999999</v>
      </c>
      <c r="K130" s="10">
        <v>0</v>
      </c>
      <c r="L130" s="10">
        <v>0</v>
      </c>
      <c r="M130" s="10">
        <v>0</v>
      </c>
      <c r="N130" s="192">
        <f>+BS_InfraMR[[#This Row],[A.03.1 -  Longitud de Vías de Explotación No Electrificadas Troncales y Ramales (vía principal) (km)]]+BS_InfraMR[[#This Row],[A.04.1 -  Longitud de Vías de Explotación Electrificadas Troncales y Ramales (vía principal) (km)]]</f>
        <v>114.57899999999999</v>
      </c>
      <c r="O130" s="192">
        <v>114.57899999999999</v>
      </c>
      <c r="P130" s="1">
        <v>23</v>
      </c>
      <c r="Q130" s="1">
        <v>6</v>
      </c>
      <c r="R130" s="1">
        <v>1</v>
      </c>
      <c r="S130" s="194">
        <f>+SUM(BS_InfraMR[[#This Row],[A.05.1 - Número de Estaciones en Explotación (cantidad)]:[A.07.1 - Número de Apeaderos en Explotación (cantidad)]])</f>
        <v>30</v>
      </c>
      <c r="T130" s="194">
        <v>30</v>
      </c>
      <c r="U130" s="1">
        <v>18</v>
      </c>
      <c r="V130" s="1">
        <v>31</v>
      </c>
      <c r="W130" s="1">
        <v>0</v>
      </c>
      <c r="X130" s="1">
        <v>26</v>
      </c>
      <c r="Y130" s="1">
        <v>0</v>
      </c>
      <c r="Z130" s="196">
        <f t="shared" ref="Z130:Z193" si="13">SUM(U130:Y130)</f>
        <v>75</v>
      </c>
      <c r="AA130" s="1">
        <v>13</v>
      </c>
      <c r="AB130" s="1">
        <v>13</v>
      </c>
      <c r="AC130" s="1">
        <f>+BS_InfraMR[[#This Row],[Total Pasos Vehiculares a Nivel]]</f>
        <v>75</v>
      </c>
      <c r="AD130" s="196">
        <f t="shared" ref="AD130:AD193" si="14">SUM(AA130:AC130)</f>
        <v>101</v>
      </c>
      <c r="AE130" s="1">
        <v>1</v>
      </c>
      <c r="AF130" s="1">
        <v>8</v>
      </c>
      <c r="AG130" s="1">
        <v>11</v>
      </c>
      <c r="AH130" s="196">
        <f t="shared" ref="AH130:AH193" si="15">SUM(AE130:AG130)</f>
        <v>20</v>
      </c>
      <c r="AI130" s="10">
        <v>16.120999999999999</v>
      </c>
      <c r="AJ130" s="10">
        <v>0</v>
      </c>
      <c r="AK130" s="10">
        <v>50.177</v>
      </c>
      <c r="AL130" s="222">
        <f t="shared" ref="AL130:AL193" si="16">SUM(AI130:AK130)</f>
        <v>66.298000000000002</v>
      </c>
      <c r="AM130" s="1">
        <v>2</v>
      </c>
      <c r="AN130" s="1">
        <v>0</v>
      </c>
      <c r="AO130" s="1">
        <v>13</v>
      </c>
      <c r="AP130" s="200">
        <f t="shared" ref="AP130:AP193" si="17">SUM(AM130:AO130)</f>
        <v>15</v>
      </c>
      <c r="AQ130" s="1">
        <v>0</v>
      </c>
      <c r="AR130" s="1">
        <v>0</v>
      </c>
      <c r="AS130" s="1">
        <v>0</v>
      </c>
      <c r="AT130" s="200">
        <f>+SUM(BS_InfraMR[[#This Row],[B.02.1 - Parque de Coches Eléctricos Motrices]:[B.02.3 - Parque de Coches Eléctricos Motrices Tipo R]])</f>
        <v>0</v>
      </c>
      <c r="AU130" s="1">
        <v>0</v>
      </c>
      <c r="AV130" s="1">
        <v>0</v>
      </c>
      <c r="AW130" s="1">
        <v>0</v>
      </c>
      <c r="AX130" s="200">
        <f>+SUM(BS_InfraMR[[#This Row],[B.03.1 - Parque de Coches Motores Motrices Remolcados]:[B.03.3 - Parque de Coches Motores Motrices Cabina]])</f>
        <v>0</v>
      </c>
      <c r="AY130" s="1">
        <v>43</v>
      </c>
      <c r="AZ130" s="1">
        <v>13</v>
      </c>
      <c r="BA130" s="1">
        <v>0</v>
      </c>
      <c r="BB130" s="1">
        <v>0</v>
      </c>
      <c r="BC130" s="200">
        <f>SUM(AY130:BB130)</f>
        <v>56</v>
      </c>
      <c r="BD130" s="356">
        <v>26</v>
      </c>
      <c r="BE130" s="1">
        <v>1</v>
      </c>
      <c r="BF130" s="1">
        <v>31</v>
      </c>
      <c r="BG130" s="235">
        <v>1000</v>
      </c>
    </row>
    <row r="131" spans="1:59">
      <c r="A131" s="1">
        <v>2003</v>
      </c>
      <c r="B131" s="1" t="s">
        <v>70</v>
      </c>
      <c r="C131" s="10">
        <v>18.643000000000001</v>
      </c>
      <c r="D131" s="10">
        <v>47.968000000000004</v>
      </c>
      <c r="E131" s="10">
        <v>0</v>
      </c>
      <c r="F131" s="10">
        <v>0</v>
      </c>
      <c r="G131" s="192">
        <f t="shared" si="12"/>
        <v>66.611000000000004</v>
      </c>
      <c r="H131" s="192">
        <v>66.611000000000004</v>
      </c>
      <c r="I131" s="192">
        <v>103.99600000000001</v>
      </c>
      <c r="J131" s="10">
        <v>114.57899999999999</v>
      </c>
      <c r="K131" s="10">
        <v>0</v>
      </c>
      <c r="L131" s="10">
        <v>0</v>
      </c>
      <c r="M131" s="10">
        <v>0</v>
      </c>
      <c r="N131" s="192">
        <f>+BS_InfraMR[[#This Row],[A.03.1 -  Longitud de Vías de Explotación No Electrificadas Troncales y Ramales (vía principal) (km)]]+BS_InfraMR[[#This Row],[A.04.1 -  Longitud de Vías de Explotación Electrificadas Troncales y Ramales (vía principal) (km)]]</f>
        <v>114.57899999999999</v>
      </c>
      <c r="O131" s="192">
        <v>114.57899999999999</v>
      </c>
      <c r="P131" s="1">
        <v>23</v>
      </c>
      <c r="Q131" s="1">
        <v>6</v>
      </c>
      <c r="R131" s="1">
        <v>1</v>
      </c>
      <c r="S131" s="194">
        <f>+SUM(BS_InfraMR[[#This Row],[A.05.1 - Número de Estaciones en Explotación (cantidad)]:[A.07.1 - Número de Apeaderos en Explotación (cantidad)]])</f>
        <v>30</v>
      </c>
      <c r="T131" s="194">
        <v>30</v>
      </c>
      <c r="U131" s="1">
        <v>18</v>
      </c>
      <c r="V131" s="1">
        <v>31</v>
      </c>
      <c r="W131" s="1">
        <v>0</v>
      </c>
      <c r="X131" s="1">
        <v>26</v>
      </c>
      <c r="Y131" s="1">
        <v>0</v>
      </c>
      <c r="Z131" s="196">
        <f t="shared" si="13"/>
        <v>75</v>
      </c>
      <c r="AA131" s="1">
        <v>13</v>
      </c>
      <c r="AB131" s="1">
        <v>13</v>
      </c>
      <c r="AC131" s="1">
        <f>+BS_InfraMR[[#This Row],[Total Pasos Vehiculares a Nivel]]</f>
        <v>75</v>
      </c>
      <c r="AD131" s="196">
        <f t="shared" si="14"/>
        <v>101</v>
      </c>
      <c r="AE131" s="1">
        <v>1</v>
      </c>
      <c r="AF131" s="1">
        <v>8</v>
      </c>
      <c r="AG131" s="1">
        <v>11</v>
      </c>
      <c r="AH131" s="196">
        <f t="shared" si="15"/>
        <v>20</v>
      </c>
      <c r="AI131" s="10">
        <v>16.120999999999999</v>
      </c>
      <c r="AJ131" s="10">
        <v>0</v>
      </c>
      <c r="AK131" s="10">
        <v>50.177</v>
      </c>
      <c r="AL131" s="222">
        <f t="shared" si="16"/>
        <v>66.298000000000002</v>
      </c>
      <c r="AM131" s="1">
        <v>2</v>
      </c>
      <c r="AN131" s="1">
        <v>0</v>
      </c>
      <c r="AO131" s="1">
        <v>13</v>
      </c>
      <c r="AP131" s="200">
        <f t="shared" si="17"/>
        <v>15</v>
      </c>
      <c r="AQ131" s="1">
        <v>0</v>
      </c>
      <c r="AR131" s="1">
        <v>0</v>
      </c>
      <c r="AS131" s="1">
        <v>0</v>
      </c>
      <c r="AT131" s="200">
        <f>+SUM(BS_InfraMR[[#This Row],[B.02.1 - Parque de Coches Eléctricos Motrices]:[B.02.3 - Parque de Coches Eléctricos Motrices Tipo R]])</f>
        <v>0</v>
      </c>
      <c r="AU131" s="1">
        <v>0</v>
      </c>
      <c r="AV131" s="1">
        <v>0</v>
      </c>
      <c r="AW131" s="1">
        <v>0</v>
      </c>
      <c r="AX131" s="200">
        <f>+SUM(BS_InfraMR[[#This Row],[B.03.1 - Parque de Coches Motores Motrices Remolcados]:[B.03.3 - Parque de Coches Motores Motrices Cabina]])</f>
        <v>0</v>
      </c>
      <c r="AY131" s="1">
        <v>43</v>
      </c>
      <c r="AZ131" s="1">
        <v>13</v>
      </c>
      <c r="BA131" s="1">
        <v>0</v>
      </c>
      <c r="BB131" s="1">
        <v>0</v>
      </c>
      <c r="BC131" s="200">
        <f>SUM(AY131:BB131)</f>
        <v>56</v>
      </c>
      <c r="BD131" s="356">
        <v>26</v>
      </c>
      <c r="BE131" s="1">
        <v>1</v>
      </c>
      <c r="BF131" s="1">
        <v>31</v>
      </c>
      <c r="BG131" s="235">
        <v>1000</v>
      </c>
    </row>
    <row r="132" spans="1:59">
      <c r="A132" s="1">
        <v>2003</v>
      </c>
      <c r="B132" s="1" t="s">
        <v>71</v>
      </c>
      <c r="C132" s="10">
        <v>18.643000000000001</v>
      </c>
      <c r="D132" s="10">
        <v>47.968000000000004</v>
      </c>
      <c r="E132" s="10">
        <v>0</v>
      </c>
      <c r="F132" s="10">
        <v>0</v>
      </c>
      <c r="G132" s="192">
        <f t="shared" si="12"/>
        <v>66.611000000000004</v>
      </c>
      <c r="H132" s="192">
        <v>66.611000000000004</v>
      </c>
      <c r="I132" s="192">
        <v>103.99600000000001</v>
      </c>
      <c r="J132" s="10">
        <v>114.57899999999999</v>
      </c>
      <c r="K132" s="10">
        <v>0</v>
      </c>
      <c r="L132" s="10">
        <v>0</v>
      </c>
      <c r="M132" s="10">
        <v>0</v>
      </c>
      <c r="N132" s="192">
        <f>+BS_InfraMR[[#This Row],[A.03.1 -  Longitud de Vías de Explotación No Electrificadas Troncales y Ramales (vía principal) (km)]]+BS_InfraMR[[#This Row],[A.04.1 -  Longitud de Vías de Explotación Electrificadas Troncales y Ramales (vía principal) (km)]]</f>
        <v>114.57899999999999</v>
      </c>
      <c r="O132" s="192">
        <v>114.57899999999999</v>
      </c>
      <c r="P132" s="1">
        <v>23</v>
      </c>
      <c r="Q132" s="1">
        <v>6</v>
      </c>
      <c r="R132" s="1">
        <v>1</v>
      </c>
      <c r="S132" s="194">
        <f>+SUM(BS_InfraMR[[#This Row],[A.05.1 - Número de Estaciones en Explotación (cantidad)]:[A.07.1 - Número de Apeaderos en Explotación (cantidad)]])</f>
        <v>30</v>
      </c>
      <c r="T132" s="194">
        <v>30</v>
      </c>
      <c r="U132" s="1">
        <v>18</v>
      </c>
      <c r="V132" s="1">
        <v>31</v>
      </c>
      <c r="W132" s="1">
        <v>0</v>
      </c>
      <c r="X132" s="1">
        <v>26</v>
      </c>
      <c r="Y132" s="1">
        <v>0</v>
      </c>
      <c r="Z132" s="196">
        <f t="shared" si="13"/>
        <v>75</v>
      </c>
      <c r="AA132" s="1">
        <v>13</v>
      </c>
      <c r="AB132" s="1">
        <v>13</v>
      </c>
      <c r="AC132" s="1">
        <f>+BS_InfraMR[[#This Row],[Total Pasos Vehiculares a Nivel]]</f>
        <v>75</v>
      </c>
      <c r="AD132" s="196">
        <f t="shared" si="14"/>
        <v>101</v>
      </c>
      <c r="AE132" s="1">
        <v>1</v>
      </c>
      <c r="AF132" s="1">
        <v>8</v>
      </c>
      <c r="AG132" s="1">
        <v>11</v>
      </c>
      <c r="AH132" s="196">
        <f t="shared" si="15"/>
        <v>20</v>
      </c>
      <c r="AI132" s="10">
        <v>16.120999999999999</v>
      </c>
      <c r="AJ132" s="10">
        <v>0</v>
      </c>
      <c r="AK132" s="10">
        <v>50.177</v>
      </c>
      <c r="AL132" s="222">
        <f t="shared" si="16"/>
        <v>66.298000000000002</v>
      </c>
      <c r="AM132" s="1">
        <v>2</v>
      </c>
      <c r="AN132" s="1">
        <v>0</v>
      </c>
      <c r="AO132" s="1">
        <v>13</v>
      </c>
      <c r="AP132" s="200">
        <f t="shared" si="17"/>
        <v>15</v>
      </c>
      <c r="AQ132" s="1">
        <v>0</v>
      </c>
      <c r="AR132" s="1">
        <v>0</v>
      </c>
      <c r="AS132" s="1">
        <v>0</v>
      </c>
      <c r="AT132" s="200">
        <f>+SUM(BS_InfraMR[[#This Row],[B.02.1 - Parque de Coches Eléctricos Motrices]:[B.02.3 - Parque de Coches Eléctricos Motrices Tipo R]])</f>
        <v>0</v>
      </c>
      <c r="AU132" s="1">
        <v>0</v>
      </c>
      <c r="AV132" s="1">
        <v>0</v>
      </c>
      <c r="AW132" s="1">
        <v>0</v>
      </c>
      <c r="AX132" s="200">
        <f>+SUM(BS_InfraMR[[#This Row],[B.03.1 - Parque de Coches Motores Motrices Remolcados]:[B.03.3 - Parque de Coches Motores Motrices Cabina]])</f>
        <v>0</v>
      </c>
      <c r="AY132" s="1">
        <v>43</v>
      </c>
      <c r="AZ132" s="1">
        <v>13</v>
      </c>
      <c r="BA132" s="1">
        <v>0</v>
      </c>
      <c r="BB132" s="1">
        <v>0</v>
      </c>
      <c r="BC132" s="200">
        <f>SUM(AY132:BB132)</f>
        <v>56</v>
      </c>
      <c r="BD132" s="356">
        <v>26</v>
      </c>
      <c r="BE132" s="1">
        <v>1</v>
      </c>
      <c r="BF132" s="1">
        <v>31</v>
      </c>
      <c r="BG132" s="235">
        <v>1000</v>
      </c>
    </row>
    <row r="133" spans="1:59">
      <c r="A133" s="1">
        <v>2003</v>
      </c>
      <c r="B133" s="1" t="s">
        <v>72</v>
      </c>
      <c r="C133" s="10">
        <v>18.643000000000001</v>
      </c>
      <c r="D133" s="10">
        <v>47.968000000000004</v>
      </c>
      <c r="E133" s="10">
        <v>0</v>
      </c>
      <c r="F133" s="10">
        <v>0</v>
      </c>
      <c r="G133" s="192">
        <f t="shared" si="12"/>
        <v>66.611000000000004</v>
      </c>
      <c r="H133" s="192">
        <v>66.611000000000004</v>
      </c>
      <c r="I133" s="192">
        <v>103.99600000000001</v>
      </c>
      <c r="J133" s="10">
        <v>114.57899999999999</v>
      </c>
      <c r="K133" s="10">
        <v>0</v>
      </c>
      <c r="L133" s="10">
        <v>0</v>
      </c>
      <c r="M133" s="10">
        <v>0</v>
      </c>
      <c r="N133" s="192">
        <f>+BS_InfraMR[[#This Row],[A.03.1 -  Longitud de Vías de Explotación No Electrificadas Troncales y Ramales (vía principal) (km)]]+BS_InfraMR[[#This Row],[A.04.1 -  Longitud de Vías de Explotación Electrificadas Troncales y Ramales (vía principal) (km)]]</f>
        <v>114.57899999999999</v>
      </c>
      <c r="O133" s="192">
        <v>114.57899999999999</v>
      </c>
      <c r="P133" s="1">
        <v>23</v>
      </c>
      <c r="Q133" s="1">
        <v>6</v>
      </c>
      <c r="R133" s="1">
        <v>1</v>
      </c>
      <c r="S133" s="194">
        <f>+SUM(BS_InfraMR[[#This Row],[A.05.1 - Número de Estaciones en Explotación (cantidad)]:[A.07.1 - Número de Apeaderos en Explotación (cantidad)]])</f>
        <v>30</v>
      </c>
      <c r="T133" s="194">
        <v>30</v>
      </c>
      <c r="U133" s="1">
        <v>18</v>
      </c>
      <c r="V133" s="1">
        <v>31</v>
      </c>
      <c r="W133" s="1">
        <v>0</v>
      </c>
      <c r="X133" s="1">
        <v>26</v>
      </c>
      <c r="Y133" s="1">
        <v>0</v>
      </c>
      <c r="Z133" s="196">
        <f t="shared" si="13"/>
        <v>75</v>
      </c>
      <c r="AA133" s="1">
        <v>13</v>
      </c>
      <c r="AB133" s="1">
        <v>13</v>
      </c>
      <c r="AC133" s="1">
        <f>+BS_InfraMR[[#This Row],[Total Pasos Vehiculares a Nivel]]</f>
        <v>75</v>
      </c>
      <c r="AD133" s="196">
        <f t="shared" si="14"/>
        <v>101</v>
      </c>
      <c r="AE133" s="1">
        <v>1</v>
      </c>
      <c r="AF133" s="1">
        <v>8</v>
      </c>
      <c r="AG133" s="1">
        <v>11</v>
      </c>
      <c r="AH133" s="196">
        <f t="shared" si="15"/>
        <v>20</v>
      </c>
      <c r="AI133" s="10">
        <v>16.120999999999999</v>
      </c>
      <c r="AJ133" s="10">
        <v>0</v>
      </c>
      <c r="AK133" s="10">
        <v>50.177</v>
      </c>
      <c r="AL133" s="222">
        <f t="shared" si="16"/>
        <v>66.298000000000002</v>
      </c>
      <c r="AM133" s="1">
        <v>2</v>
      </c>
      <c r="AN133" s="1">
        <v>0</v>
      </c>
      <c r="AO133" s="1">
        <v>13</v>
      </c>
      <c r="AP133" s="200">
        <f t="shared" si="17"/>
        <v>15</v>
      </c>
      <c r="AQ133" s="1">
        <v>0</v>
      </c>
      <c r="AR133" s="1">
        <v>0</v>
      </c>
      <c r="AS133" s="1">
        <v>0</v>
      </c>
      <c r="AT133" s="200">
        <f>+SUM(BS_InfraMR[[#This Row],[B.02.1 - Parque de Coches Eléctricos Motrices]:[B.02.3 - Parque de Coches Eléctricos Motrices Tipo R]])</f>
        <v>0</v>
      </c>
      <c r="AU133" s="1">
        <v>0</v>
      </c>
      <c r="AV133" s="1">
        <v>0</v>
      </c>
      <c r="AW133" s="1">
        <v>0</v>
      </c>
      <c r="AX133" s="200">
        <f>+SUM(BS_InfraMR[[#This Row],[B.03.1 - Parque de Coches Motores Motrices Remolcados]:[B.03.3 - Parque de Coches Motores Motrices Cabina]])</f>
        <v>0</v>
      </c>
      <c r="AY133" s="1">
        <v>43</v>
      </c>
      <c r="AZ133" s="1">
        <v>13</v>
      </c>
      <c r="BA133" s="1">
        <v>0</v>
      </c>
      <c r="BB133" s="1">
        <v>0</v>
      </c>
      <c r="BC133" s="200">
        <f>SUM(AY133:BB133)</f>
        <v>56</v>
      </c>
      <c r="BD133" s="356">
        <v>26</v>
      </c>
      <c r="BE133" s="1">
        <v>1</v>
      </c>
      <c r="BF133" s="1">
        <v>31</v>
      </c>
      <c r="BG133" s="235">
        <v>1000</v>
      </c>
    </row>
    <row r="134" spans="1:59">
      <c r="A134" s="1">
        <v>2004</v>
      </c>
      <c r="B134" s="1" t="s">
        <v>61</v>
      </c>
      <c r="C134" s="10">
        <v>18.643000000000001</v>
      </c>
      <c r="D134" s="10">
        <v>47.968000000000004</v>
      </c>
      <c r="E134" s="10">
        <v>0</v>
      </c>
      <c r="F134" s="10">
        <v>0</v>
      </c>
      <c r="G134" s="192">
        <f t="shared" si="12"/>
        <v>66.611000000000004</v>
      </c>
      <c r="H134" s="192">
        <v>66.611000000000004</v>
      </c>
      <c r="I134" s="192">
        <v>103.99600000000001</v>
      </c>
      <c r="J134" s="10">
        <v>114.57899999999999</v>
      </c>
      <c r="K134" s="10">
        <v>0</v>
      </c>
      <c r="L134" s="10">
        <v>0</v>
      </c>
      <c r="M134" s="10">
        <v>0</v>
      </c>
      <c r="N134" s="192">
        <f>+BS_InfraMR[[#This Row],[A.03.1 -  Longitud de Vías de Explotación No Electrificadas Troncales y Ramales (vía principal) (km)]]+BS_InfraMR[[#This Row],[A.04.1 -  Longitud de Vías de Explotación Electrificadas Troncales y Ramales (vía principal) (km)]]</f>
        <v>114.57899999999999</v>
      </c>
      <c r="O134" s="192">
        <v>114.57899999999999</v>
      </c>
      <c r="P134" s="1">
        <v>23</v>
      </c>
      <c r="Q134" s="1">
        <v>6</v>
      </c>
      <c r="R134" s="1">
        <v>1</v>
      </c>
      <c r="S134" s="194">
        <f>+SUM(BS_InfraMR[[#This Row],[A.05.1 - Número de Estaciones en Explotación (cantidad)]:[A.07.1 - Número de Apeaderos en Explotación (cantidad)]])</f>
        <v>30</v>
      </c>
      <c r="T134" s="194">
        <v>30</v>
      </c>
      <c r="U134" s="1">
        <v>18</v>
      </c>
      <c r="V134" s="1">
        <v>31</v>
      </c>
      <c r="W134" s="1">
        <v>0</v>
      </c>
      <c r="X134" s="1">
        <v>26</v>
      </c>
      <c r="Y134" s="1">
        <v>0</v>
      </c>
      <c r="Z134" s="196">
        <f t="shared" si="13"/>
        <v>75</v>
      </c>
      <c r="AA134" s="1">
        <v>13</v>
      </c>
      <c r="AB134" s="1">
        <v>13</v>
      </c>
      <c r="AC134" s="1">
        <f>+BS_InfraMR[[#This Row],[Total Pasos Vehiculares a Nivel]]</f>
        <v>75</v>
      </c>
      <c r="AD134" s="196">
        <f t="shared" si="14"/>
        <v>101</v>
      </c>
      <c r="AE134" s="1">
        <v>1</v>
      </c>
      <c r="AF134" s="1">
        <v>8</v>
      </c>
      <c r="AG134" s="1">
        <v>11</v>
      </c>
      <c r="AH134" s="196">
        <f t="shared" si="15"/>
        <v>20</v>
      </c>
      <c r="AI134" s="10">
        <v>16.120999999999999</v>
      </c>
      <c r="AJ134" s="10">
        <v>0</v>
      </c>
      <c r="AK134" s="10">
        <v>50.177</v>
      </c>
      <c r="AL134" s="222">
        <f t="shared" si="16"/>
        <v>66.298000000000002</v>
      </c>
      <c r="AM134" s="1">
        <v>2</v>
      </c>
      <c r="AN134" s="1">
        <v>0</v>
      </c>
      <c r="AO134" s="1">
        <v>13</v>
      </c>
      <c r="AP134" s="200">
        <f t="shared" si="17"/>
        <v>15</v>
      </c>
      <c r="AQ134" s="1">
        <v>0</v>
      </c>
      <c r="AR134" s="1">
        <v>0</v>
      </c>
      <c r="AS134" s="1">
        <v>0</v>
      </c>
      <c r="AT134" s="200">
        <f>+SUM(BS_InfraMR[[#This Row],[B.02.1 - Parque de Coches Eléctricos Motrices]:[B.02.3 - Parque de Coches Eléctricos Motrices Tipo R]])</f>
        <v>0</v>
      </c>
      <c r="AU134" s="1">
        <v>0</v>
      </c>
      <c r="AV134" s="1">
        <v>0</v>
      </c>
      <c r="AW134" s="1">
        <v>0</v>
      </c>
      <c r="AX134" s="200">
        <f>+SUM(BS_InfraMR[[#This Row],[B.03.1 - Parque de Coches Motores Motrices Remolcados]:[B.03.3 - Parque de Coches Motores Motrices Cabina]])</f>
        <v>0</v>
      </c>
      <c r="AY134" s="1">
        <v>43</v>
      </c>
      <c r="AZ134" s="1">
        <v>13</v>
      </c>
      <c r="BA134" s="1">
        <v>0</v>
      </c>
      <c r="BB134" s="1">
        <v>0</v>
      </c>
      <c r="BC134" s="200">
        <f>SUM(AY134:BB134)</f>
        <v>56</v>
      </c>
      <c r="BD134" s="356">
        <v>26</v>
      </c>
      <c r="BE134" s="1">
        <v>1</v>
      </c>
      <c r="BF134" s="1">
        <v>31</v>
      </c>
      <c r="BG134" s="235">
        <v>1000</v>
      </c>
    </row>
    <row r="135" spans="1:59">
      <c r="A135" s="1">
        <v>2004</v>
      </c>
      <c r="B135" s="1" t="s">
        <v>62</v>
      </c>
      <c r="C135" s="10">
        <v>18.643000000000001</v>
      </c>
      <c r="D135" s="10">
        <v>47.968000000000004</v>
      </c>
      <c r="E135" s="10">
        <v>0</v>
      </c>
      <c r="F135" s="10">
        <v>0</v>
      </c>
      <c r="G135" s="192">
        <f t="shared" si="12"/>
        <v>66.611000000000004</v>
      </c>
      <c r="H135" s="192">
        <v>66.611000000000004</v>
      </c>
      <c r="I135" s="192">
        <v>103.99600000000001</v>
      </c>
      <c r="J135" s="10">
        <v>114.57899999999999</v>
      </c>
      <c r="K135" s="10">
        <v>0</v>
      </c>
      <c r="L135" s="10">
        <v>0</v>
      </c>
      <c r="M135" s="10">
        <v>0</v>
      </c>
      <c r="N135" s="192">
        <f>+BS_InfraMR[[#This Row],[A.03.1 -  Longitud de Vías de Explotación No Electrificadas Troncales y Ramales (vía principal) (km)]]+BS_InfraMR[[#This Row],[A.04.1 -  Longitud de Vías de Explotación Electrificadas Troncales y Ramales (vía principal) (km)]]</f>
        <v>114.57899999999999</v>
      </c>
      <c r="O135" s="192">
        <v>114.57899999999999</v>
      </c>
      <c r="P135" s="1">
        <v>23</v>
      </c>
      <c r="Q135" s="1">
        <v>6</v>
      </c>
      <c r="R135" s="1">
        <v>1</v>
      </c>
      <c r="S135" s="194">
        <f>+SUM(BS_InfraMR[[#This Row],[A.05.1 - Número de Estaciones en Explotación (cantidad)]:[A.07.1 - Número de Apeaderos en Explotación (cantidad)]])</f>
        <v>30</v>
      </c>
      <c r="T135" s="194">
        <v>30</v>
      </c>
      <c r="U135" s="1">
        <v>18</v>
      </c>
      <c r="V135" s="1">
        <v>31</v>
      </c>
      <c r="W135" s="1">
        <v>0</v>
      </c>
      <c r="X135" s="1">
        <v>26</v>
      </c>
      <c r="Y135" s="1">
        <v>0</v>
      </c>
      <c r="Z135" s="196">
        <f t="shared" si="13"/>
        <v>75</v>
      </c>
      <c r="AA135" s="1">
        <v>13</v>
      </c>
      <c r="AB135" s="1">
        <v>13</v>
      </c>
      <c r="AC135" s="1">
        <f>+BS_InfraMR[[#This Row],[Total Pasos Vehiculares a Nivel]]</f>
        <v>75</v>
      </c>
      <c r="AD135" s="196">
        <f t="shared" si="14"/>
        <v>101</v>
      </c>
      <c r="AE135" s="1">
        <v>1</v>
      </c>
      <c r="AF135" s="1">
        <v>8</v>
      </c>
      <c r="AG135" s="1">
        <v>11</v>
      </c>
      <c r="AH135" s="196">
        <f t="shared" si="15"/>
        <v>20</v>
      </c>
      <c r="AI135" s="10">
        <v>16.120999999999999</v>
      </c>
      <c r="AJ135" s="10">
        <v>0</v>
      </c>
      <c r="AK135" s="10">
        <v>50.177</v>
      </c>
      <c r="AL135" s="222">
        <f t="shared" si="16"/>
        <v>66.298000000000002</v>
      </c>
      <c r="AM135" s="1">
        <v>2</v>
      </c>
      <c r="AN135" s="1">
        <v>0</v>
      </c>
      <c r="AO135" s="1">
        <v>13</v>
      </c>
      <c r="AP135" s="200">
        <f t="shared" si="17"/>
        <v>15</v>
      </c>
      <c r="AQ135" s="1">
        <v>0</v>
      </c>
      <c r="AR135" s="1">
        <v>0</v>
      </c>
      <c r="AS135" s="1">
        <v>0</v>
      </c>
      <c r="AT135" s="200">
        <f>+SUM(BS_InfraMR[[#This Row],[B.02.1 - Parque de Coches Eléctricos Motrices]:[B.02.3 - Parque de Coches Eléctricos Motrices Tipo R]])</f>
        <v>0</v>
      </c>
      <c r="AU135" s="1">
        <v>0</v>
      </c>
      <c r="AV135" s="1">
        <v>0</v>
      </c>
      <c r="AW135" s="1">
        <v>0</v>
      </c>
      <c r="AX135" s="200">
        <f>+SUM(BS_InfraMR[[#This Row],[B.03.1 - Parque de Coches Motores Motrices Remolcados]:[B.03.3 - Parque de Coches Motores Motrices Cabina]])</f>
        <v>0</v>
      </c>
      <c r="AY135" s="1">
        <v>43</v>
      </c>
      <c r="AZ135" s="1">
        <v>13</v>
      </c>
      <c r="BA135" s="1">
        <v>0</v>
      </c>
      <c r="BB135" s="1">
        <v>0</v>
      </c>
      <c r="BC135" s="200">
        <f>SUM(AY135:BB135)</f>
        <v>56</v>
      </c>
      <c r="BD135" s="356">
        <v>26</v>
      </c>
      <c r="BE135" s="1">
        <v>1</v>
      </c>
      <c r="BF135" s="1">
        <v>31</v>
      </c>
      <c r="BG135" s="235">
        <v>1000</v>
      </c>
    </row>
    <row r="136" spans="1:59">
      <c r="A136" s="1">
        <v>2004</v>
      </c>
      <c r="B136" s="1" t="s">
        <v>63</v>
      </c>
      <c r="C136" s="10">
        <v>18.643000000000001</v>
      </c>
      <c r="D136" s="10">
        <v>47.968000000000004</v>
      </c>
      <c r="E136" s="10">
        <v>0</v>
      </c>
      <c r="F136" s="10">
        <v>0</v>
      </c>
      <c r="G136" s="192">
        <f t="shared" si="12"/>
        <v>66.611000000000004</v>
      </c>
      <c r="H136" s="192">
        <v>66.611000000000004</v>
      </c>
      <c r="I136" s="192">
        <v>103.99600000000001</v>
      </c>
      <c r="J136" s="10">
        <v>114.57899999999999</v>
      </c>
      <c r="K136" s="10">
        <v>0</v>
      </c>
      <c r="L136" s="10">
        <v>0</v>
      </c>
      <c r="M136" s="10">
        <v>0</v>
      </c>
      <c r="N136" s="192">
        <f>+BS_InfraMR[[#This Row],[A.03.1 -  Longitud de Vías de Explotación No Electrificadas Troncales y Ramales (vía principal) (km)]]+BS_InfraMR[[#This Row],[A.04.1 -  Longitud de Vías de Explotación Electrificadas Troncales y Ramales (vía principal) (km)]]</f>
        <v>114.57899999999999</v>
      </c>
      <c r="O136" s="192">
        <v>114.57899999999999</v>
      </c>
      <c r="P136" s="1">
        <v>23</v>
      </c>
      <c r="Q136" s="1">
        <v>6</v>
      </c>
      <c r="R136" s="1">
        <v>1</v>
      </c>
      <c r="S136" s="194">
        <f>+SUM(BS_InfraMR[[#This Row],[A.05.1 - Número de Estaciones en Explotación (cantidad)]:[A.07.1 - Número de Apeaderos en Explotación (cantidad)]])</f>
        <v>30</v>
      </c>
      <c r="T136" s="194">
        <v>30</v>
      </c>
      <c r="U136" s="1">
        <v>18</v>
      </c>
      <c r="V136" s="1">
        <v>31</v>
      </c>
      <c r="W136" s="1">
        <v>0</v>
      </c>
      <c r="X136" s="1">
        <v>26</v>
      </c>
      <c r="Y136" s="1">
        <v>0</v>
      </c>
      <c r="Z136" s="196">
        <f t="shared" si="13"/>
        <v>75</v>
      </c>
      <c r="AA136" s="1">
        <v>13</v>
      </c>
      <c r="AB136" s="1">
        <v>13</v>
      </c>
      <c r="AC136" s="1">
        <f>+BS_InfraMR[[#This Row],[Total Pasos Vehiculares a Nivel]]</f>
        <v>75</v>
      </c>
      <c r="AD136" s="196">
        <f t="shared" si="14"/>
        <v>101</v>
      </c>
      <c r="AE136" s="1">
        <v>1</v>
      </c>
      <c r="AF136" s="1">
        <v>8</v>
      </c>
      <c r="AG136" s="1">
        <v>11</v>
      </c>
      <c r="AH136" s="196">
        <f t="shared" si="15"/>
        <v>20</v>
      </c>
      <c r="AI136" s="10">
        <v>16.120999999999999</v>
      </c>
      <c r="AJ136" s="10">
        <v>0</v>
      </c>
      <c r="AK136" s="10">
        <v>50.177</v>
      </c>
      <c r="AL136" s="222">
        <f t="shared" si="16"/>
        <v>66.298000000000002</v>
      </c>
      <c r="AM136" s="1">
        <v>2</v>
      </c>
      <c r="AN136" s="1">
        <v>0</v>
      </c>
      <c r="AO136" s="1">
        <v>13</v>
      </c>
      <c r="AP136" s="200">
        <f t="shared" si="17"/>
        <v>15</v>
      </c>
      <c r="AQ136" s="1">
        <v>0</v>
      </c>
      <c r="AR136" s="1">
        <v>0</v>
      </c>
      <c r="AS136" s="1">
        <v>0</v>
      </c>
      <c r="AT136" s="200">
        <f>+SUM(BS_InfraMR[[#This Row],[B.02.1 - Parque de Coches Eléctricos Motrices]:[B.02.3 - Parque de Coches Eléctricos Motrices Tipo R]])</f>
        <v>0</v>
      </c>
      <c r="AU136" s="1">
        <v>0</v>
      </c>
      <c r="AV136" s="1">
        <v>0</v>
      </c>
      <c r="AW136" s="1">
        <v>0</v>
      </c>
      <c r="AX136" s="200">
        <f>+SUM(BS_InfraMR[[#This Row],[B.03.1 - Parque de Coches Motores Motrices Remolcados]:[B.03.3 - Parque de Coches Motores Motrices Cabina]])</f>
        <v>0</v>
      </c>
      <c r="AY136" s="1">
        <v>43</v>
      </c>
      <c r="AZ136" s="1">
        <v>13</v>
      </c>
      <c r="BA136" s="1">
        <v>0</v>
      </c>
      <c r="BB136" s="1">
        <v>0</v>
      </c>
      <c r="BC136" s="200">
        <f>SUM(AY136:BB136)</f>
        <v>56</v>
      </c>
      <c r="BD136" s="356">
        <v>26</v>
      </c>
      <c r="BE136" s="1">
        <v>1</v>
      </c>
      <c r="BF136" s="1">
        <v>31</v>
      </c>
      <c r="BG136" s="235">
        <v>1000</v>
      </c>
    </row>
    <row r="137" spans="1:59">
      <c r="A137" s="1">
        <v>2004</v>
      </c>
      <c r="B137" s="1" t="s">
        <v>64</v>
      </c>
      <c r="C137" s="10">
        <v>18.643000000000001</v>
      </c>
      <c r="D137" s="10">
        <v>47.968000000000004</v>
      </c>
      <c r="E137" s="10">
        <v>0</v>
      </c>
      <c r="F137" s="10">
        <v>0</v>
      </c>
      <c r="G137" s="192">
        <f t="shared" si="12"/>
        <v>66.611000000000004</v>
      </c>
      <c r="H137" s="192">
        <v>66.611000000000004</v>
      </c>
      <c r="I137" s="192">
        <v>103.99600000000001</v>
      </c>
      <c r="J137" s="10">
        <v>114.57899999999999</v>
      </c>
      <c r="K137" s="10">
        <v>0</v>
      </c>
      <c r="L137" s="10">
        <v>0</v>
      </c>
      <c r="M137" s="10">
        <v>0</v>
      </c>
      <c r="N137" s="192">
        <f>+BS_InfraMR[[#This Row],[A.03.1 -  Longitud de Vías de Explotación No Electrificadas Troncales y Ramales (vía principal) (km)]]+BS_InfraMR[[#This Row],[A.04.1 -  Longitud de Vías de Explotación Electrificadas Troncales y Ramales (vía principal) (km)]]</f>
        <v>114.57899999999999</v>
      </c>
      <c r="O137" s="192">
        <v>114.57899999999999</v>
      </c>
      <c r="P137" s="1">
        <v>23</v>
      </c>
      <c r="Q137" s="1">
        <v>6</v>
      </c>
      <c r="R137" s="1">
        <v>1</v>
      </c>
      <c r="S137" s="194">
        <f>+SUM(BS_InfraMR[[#This Row],[A.05.1 - Número de Estaciones en Explotación (cantidad)]:[A.07.1 - Número de Apeaderos en Explotación (cantidad)]])</f>
        <v>30</v>
      </c>
      <c r="T137" s="194">
        <v>30</v>
      </c>
      <c r="U137" s="1">
        <v>18</v>
      </c>
      <c r="V137" s="1">
        <v>31</v>
      </c>
      <c r="W137" s="1">
        <v>0</v>
      </c>
      <c r="X137" s="1">
        <v>26</v>
      </c>
      <c r="Y137" s="1">
        <v>0</v>
      </c>
      <c r="Z137" s="196">
        <f t="shared" si="13"/>
        <v>75</v>
      </c>
      <c r="AA137" s="1">
        <v>13</v>
      </c>
      <c r="AB137" s="1">
        <v>13</v>
      </c>
      <c r="AC137" s="1">
        <f>+BS_InfraMR[[#This Row],[Total Pasos Vehiculares a Nivel]]</f>
        <v>75</v>
      </c>
      <c r="AD137" s="196">
        <f t="shared" si="14"/>
        <v>101</v>
      </c>
      <c r="AE137" s="1">
        <v>1</v>
      </c>
      <c r="AF137" s="1">
        <v>8</v>
      </c>
      <c r="AG137" s="1">
        <v>11</v>
      </c>
      <c r="AH137" s="196">
        <f t="shared" si="15"/>
        <v>20</v>
      </c>
      <c r="AI137" s="10">
        <v>16.120999999999999</v>
      </c>
      <c r="AJ137" s="10">
        <v>0</v>
      </c>
      <c r="AK137" s="10">
        <v>50.177</v>
      </c>
      <c r="AL137" s="222">
        <f t="shared" si="16"/>
        <v>66.298000000000002</v>
      </c>
      <c r="AM137" s="1">
        <v>2</v>
      </c>
      <c r="AN137" s="1">
        <v>0</v>
      </c>
      <c r="AO137" s="1">
        <v>13</v>
      </c>
      <c r="AP137" s="200">
        <f t="shared" si="17"/>
        <v>15</v>
      </c>
      <c r="AQ137" s="1">
        <v>0</v>
      </c>
      <c r="AR137" s="1">
        <v>0</v>
      </c>
      <c r="AS137" s="1">
        <v>0</v>
      </c>
      <c r="AT137" s="200">
        <f>+SUM(BS_InfraMR[[#This Row],[B.02.1 - Parque de Coches Eléctricos Motrices]:[B.02.3 - Parque de Coches Eléctricos Motrices Tipo R]])</f>
        <v>0</v>
      </c>
      <c r="AU137" s="1">
        <v>0</v>
      </c>
      <c r="AV137" s="1">
        <v>0</v>
      </c>
      <c r="AW137" s="1">
        <v>0</v>
      </c>
      <c r="AX137" s="200">
        <f>+SUM(BS_InfraMR[[#This Row],[B.03.1 - Parque de Coches Motores Motrices Remolcados]:[B.03.3 - Parque de Coches Motores Motrices Cabina]])</f>
        <v>0</v>
      </c>
      <c r="AY137" s="1">
        <v>43</v>
      </c>
      <c r="AZ137" s="1">
        <v>13</v>
      </c>
      <c r="BA137" s="1">
        <v>0</v>
      </c>
      <c r="BB137" s="1">
        <v>0</v>
      </c>
      <c r="BC137" s="200">
        <f>SUM(AY137:BB137)</f>
        <v>56</v>
      </c>
      <c r="BD137" s="356">
        <v>26</v>
      </c>
      <c r="BE137" s="1">
        <v>1</v>
      </c>
      <c r="BF137" s="1">
        <v>31</v>
      </c>
      <c r="BG137" s="235">
        <v>1000</v>
      </c>
    </row>
    <row r="138" spans="1:59">
      <c r="A138" s="1">
        <v>2004</v>
      </c>
      <c r="B138" s="1" t="s">
        <v>65</v>
      </c>
      <c r="C138" s="10">
        <v>18.643000000000001</v>
      </c>
      <c r="D138" s="10">
        <v>47.968000000000004</v>
      </c>
      <c r="E138" s="10">
        <v>0</v>
      </c>
      <c r="F138" s="10">
        <v>0</v>
      </c>
      <c r="G138" s="192">
        <f t="shared" si="12"/>
        <v>66.611000000000004</v>
      </c>
      <c r="H138" s="192">
        <v>66.611000000000004</v>
      </c>
      <c r="I138" s="192">
        <v>103.99600000000001</v>
      </c>
      <c r="J138" s="10">
        <v>114.57899999999999</v>
      </c>
      <c r="K138" s="10">
        <v>0</v>
      </c>
      <c r="L138" s="10">
        <v>0</v>
      </c>
      <c r="M138" s="10">
        <v>0</v>
      </c>
      <c r="N138" s="192">
        <f>+BS_InfraMR[[#This Row],[A.03.1 -  Longitud de Vías de Explotación No Electrificadas Troncales y Ramales (vía principal) (km)]]+BS_InfraMR[[#This Row],[A.04.1 -  Longitud de Vías de Explotación Electrificadas Troncales y Ramales (vía principal) (km)]]</f>
        <v>114.57899999999999</v>
      </c>
      <c r="O138" s="192">
        <v>114.57899999999999</v>
      </c>
      <c r="P138" s="1">
        <v>23</v>
      </c>
      <c r="Q138" s="1">
        <v>6</v>
      </c>
      <c r="R138" s="1">
        <v>1</v>
      </c>
      <c r="S138" s="194">
        <f>+SUM(BS_InfraMR[[#This Row],[A.05.1 - Número de Estaciones en Explotación (cantidad)]:[A.07.1 - Número de Apeaderos en Explotación (cantidad)]])</f>
        <v>30</v>
      </c>
      <c r="T138" s="194">
        <v>30</v>
      </c>
      <c r="U138" s="1">
        <v>18</v>
      </c>
      <c r="V138" s="1">
        <v>31</v>
      </c>
      <c r="W138" s="1">
        <v>0</v>
      </c>
      <c r="X138" s="1">
        <v>26</v>
      </c>
      <c r="Y138" s="1">
        <v>0</v>
      </c>
      <c r="Z138" s="196">
        <f t="shared" si="13"/>
        <v>75</v>
      </c>
      <c r="AA138" s="1">
        <v>13</v>
      </c>
      <c r="AB138" s="1">
        <v>13</v>
      </c>
      <c r="AC138" s="1">
        <f>+BS_InfraMR[[#This Row],[Total Pasos Vehiculares a Nivel]]</f>
        <v>75</v>
      </c>
      <c r="AD138" s="196">
        <f t="shared" si="14"/>
        <v>101</v>
      </c>
      <c r="AE138" s="1">
        <v>1</v>
      </c>
      <c r="AF138" s="1">
        <v>8</v>
      </c>
      <c r="AG138" s="1">
        <v>11</v>
      </c>
      <c r="AH138" s="196">
        <f t="shared" si="15"/>
        <v>20</v>
      </c>
      <c r="AI138" s="10">
        <v>16.120999999999999</v>
      </c>
      <c r="AJ138" s="10">
        <v>0</v>
      </c>
      <c r="AK138" s="10">
        <v>50.177</v>
      </c>
      <c r="AL138" s="222">
        <f t="shared" si="16"/>
        <v>66.298000000000002</v>
      </c>
      <c r="AM138" s="1">
        <v>2</v>
      </c>
      <c r="AN138" s="1">
        <v>0</v>
      </c>
      <c r="AO138" s="1">
        <v>13</v>
      </c>
      <c r="AP138" s="200">
        <f t="shared" si="17"/>
        <v>15</v>
      </c>
      <c r="AQ138" s="1">
        <v>0</v>
      </c>
      <c r="AR138" s="1">
        <v>0</v>
      </c>
      <c r="AS138" s="1">
        <v>0</v>
      </c>
      <c r="AT138" s="200">
        <f>+SUM(BS_InfraMR[[#This Row],[B.02.1 - Parque de Coches Eléctricos Motrices]:[B.02.3 - Parque de Coches Eléctricos Motrices Tipo R]])</f>
        <v>0</v>
      </c>
      <c r="AU138" s="1">
        <v>0</v>
      </c>
      <c r="AV138" s="1">
        <v>0</v>
      </c>
      <c r="AW138" s="1">
        <v>0</v>
      </c>
      <c r="AX138" s="200">
        <f>+SUM(BS_InfraMR[[#This Row],[B.03.1 - Parque de Coches Motores Motrices Remolcados]:[B.03.3 - Parque de Coches Motores Motrices Cabina]])</f>
        <v>0</v>
      </c>
      <c r="AY138" s="1">
        <v>43</v>
      </c>
      <c r="AZ138" s="1">
        <v>13</v>
      </c>
      <c r="BA138" s="1">
        <v>0</v>
      </c>
      <c r="BB138" s="1">
        <v>0</v>
      </c>
      <c r="BC138" s="200">
        <f>SUM(AY138:BB138)</f>
        <v>56</v>
      </c>
      <c r="BD138" s="356">
        <v>26</v>
      </c>
      <c r="BE138" s="1">
        <v>1</v>
      </c>
      <c r="BF138" s="1">
        <v>31</v>
      </c>
      <c r="BG138" s="235">
        <v>1000</v>
      </c>
    </row>
    <row r="139" spans="1:59">
      <c r="A139" s="1">
        <v>2004</v>
      </c>
      <c r="B139" s="1" t="s">
        <v>66</v>
      </c>
      <c r="C139" s="10">
        <v>18.643000000000001</v>
      </c>
      <c r="D139" s="10">
        <v>47.968000000000004</v>
      </c>
      <c r="E139" s="10">
        <v>0</v>
      </c>
      <c r="F139" s="10">
        <v>0</v>
      </c>
      <c r="G139" s="192">
        <f t="shared" si="12"/>
        <v>66.611000000000004</v>
      </c>
      <c r="H139" s="192">
        <v>66.611000000000004</v>
      </c>
      <c r="I139" s="192">
        <v>103.99600000000001</v>
      </c>
      <c r="J139" s="10">
        <v>114.57899999999999</v>
      </c>
      <c r="K139" s="10">
        <v>0</v>
      </c>
      <c r="L139" s="10">
        <v>0</v>
      </c>
      <c r="M139" s="10">
        <v>0</v>
      </c>
      <c r="N139" s="192">
        <f>+BS_InfraMR[[#This Row],[A.03.1 -  Longitud de Vías de Explotación No Electrificadas Troncales y Ramales (vía principal) (km)]]+BS_InfraMR[[#This Row],[A.04.1 -  Longitud de Vías de Explotación Electrificadas Troncales y Ramales (vía principal) (km)]]</f>
        <v>114.57899999999999</v>
      </c>
      <c r="O139" s="192">
        <v>114.57899999999999</v>
      </c>
      <c r="P139" s="1">
        <v>23</v>
      </c>
      <c r="Q139" s="1">
        <v>6</v>
      </c>
      <c r="R139" s="1">
        <v>1</v>
      </c>
      <c r="S139" s="194">
        <f>+SUM(BS_InfraMR[[#This Row],[A.05.1 - Número de Estaciones en Explotación (cantidad)]:[A.07.1 - Número de Apeaderos en Explotación (cantidad)]])</f>
        <v>30</v>
      </c>
      <c r="T139" s="194">
        <v>30</v>
      </c>
      <c r="U139" s="1">
        <v>18</v>
      </c>
      <c r="V139" s="1">
        <v>31</v>
      </c>
      <c r="W139" s="1">
        <v>0</v>
      </c>
      <c r="X139" s="1">
        <v>26</v>
      </c>
      <c r="Y139" s="1">
        <v>0</v>
      </c>
      <c r="Z139" s="196">
        <f t="shared" si="13"/>
        <v>75</v>
      </c>
      <c r="AA139" s="1">
        <v>13</v>
      </c>
      <c r="AB139" s="1">
        <v>13</v>
      </c>
      <c r="AC139" s="1">
        <f>+BS_InfraMR[[#This Row],[Total Pasos Vehiculares a Nivel]]</f>
        <v>75</v>
      </c>
      <c r="AD139" s="196">
        <f t="shared" si="14"/>
        <v>101</v>
      </c>
      <c r="AE139" s="1">
        <v>1</v>
      </c>
      <c r="AF139" s="1">
        <v>8</v>
      </c>
      <c r="AG139" s="1">
        <v>11</v>
      </c>
      <c r="AH139" s="196">
        <f t="shared" si="15"/>
        <v>20</v>
      </c>
      <c r="AI139" s="10">
        <v>16.120999999999999</v>
      </c>
      <c r="AJ139" s="10">
        <v>0</v>
      </c>
      <c r="AK139" s="10">
        <v>50.177</v>
      </c>
      <c r="AL139" s="222">
        <f t="shared" si="16"/>
        <v>66.298000000000002</v>
      </c>
      <c r="AM139" s="1">
        <v>2</v>
      </c>
      <c r="AN139" s="1">
        <v>0</v>
      </c>
      <c r="AO139" s="1">
        <v>13</v>
      </c>
      <c r="AP139" s="200">
        <f t="shared" si="17"/>
        <v>15</v>
      </c>
      <c r="AQ139" s="1">
        <v>0</v>
      </c>
      <c r="AR139" s="1">
        <v>0</v>
      </c>
      <c r="AS139" s="1">
        <v>0</v>
      </c>
      <c r="AT139" s="200">
        <f>+SUM(BS_InfraMR[[#This Row],[B.02.1 - Parque de Coches Eléctricos Motrices]:[B.02.3 - Parque de Coches Eléctricos Motrices Tipo R]])</f>
        <v>0</v>
      </c>
      <c r="AU139" s="1">
        <v>0</v>
      </c>
      <c r="AV139" s="1">
        <v>0</v>
      </c>
      <c r="AW139" s="1">
        <v>0</v>
      </c>
      <c r="AX139" s="200">
        <f>+SUM(BS_InfraMR[[#This Row],[B.03.1 - Parque de Coches Motores Motrices Remolcados]:[B.03.3 - Parque de Coches Motores Motrices Cabina]])</f>
        <v>0</v>
      </c>
      <c r="AY139" s="1">
        <v>43</v>
      </c>
      <c r="AZ139" s="1">
        <v>13</v>
      </c>
      <c r="BA139" s="1">
        <v>0</v>
      </c>
      <c r="BB139" s="1">
        <v>0</v>
      </c>
      <c r="BC139" s="200">
        <f>SUM(AY139:BB139)</f>
        <v>56</v>
      </c>
      <c r="BD139" s="356">
        <v>26</v>
      </c>
      <c r="BE139" s="1">
        <v>1</v>
      </c>
      <c r="BF139" s="1">
        <v>31</v>
      </c>
      <c r="BG139" s="235">
        <v>1000</v>
      </c>
    </row>
    <row r="140" spans="1:59">
      <c r="A140" s="1">
        <v>2004</v>
      </c>
      <c r="B140" s="1" t="s">
        <v>67</v>
      </c>
      <c r="C140" s="10">
        <v>18.643000000000001</v>
      </c>
      <c r="D140" s="10">
        <v>47.968000000000004</v>
      </c>
      <c r="E140" s="10">
        <v>0</v>
      </c>
      <c r="F140" s="10">
        <v>0</v>
      </c>
      <c r="G140" s="192">
        <f t="shared" si="12"/>
        <v>66.611000000000004</v>
      </c>
      <c r="H140" s="192">
        <v>66.611000000000004</v>
      </c>
      <c r="I140" s="192">
        <v>103.99600000000001</v>
      </c>
      <c r="J140" s="10">
        <v>114.57899999999999</v>
      </c>
      <c r="K140" s="10">
        <v>0</v>
      </c>
      <c r="L140" s="10">
        <v>0</v>
      </c>
      <c r="M140" s="10">
        <v>0</v>
      </c>
      <c r="N140" s="192">
        <f>+BS_InfraMR[[#This Row],[A.03.1 -  Longitud de Vías de Explotación No Electrificadas Troncales y Ramales (vía principal) (km)]]+BS_InfraMR[[#This Row],[A.04.1 -  Longitud de Vías de Explotación Electrificadas Troncales y Ramales (vía principal) (km)]]</f>
        <v>114.57899999999999</v>
      </c>
      <c r="O140" s="192">
        <v>114.57899999999999</v>
      </c>
      <c r="P140" s="1">
        <v>23</v>
      </c>
      <c r="Q140" s="1">
        <v>6</v>
      </c>
      <c r="R140" s="1">
        <v>1</v>
      </c>
      <c r="S140" s="194">
        <f>+SUM(BS_InfraMR[[#This Row],[A.05.1 - Número de Estaciones en Explotación (cantidad)]:[A.07.1 - Número de Apeaderos en Explotación (cantidad)]])</f>
        <v>30</v>
      </c>
      <c r="T140" s="194">
        <v>30</v>
      </c>
      <c r="U140" s="1">
        <v>18</v>
      </c>
      <c r="V140" s="1">
        <v>31</v>
      </c>
      <c r="W140" s="1">
        <v>0</v>
      </c>
      <c r="X140" s="1">
        <v>26</v>
      </c>
      <c r="Y140" s="1">
        <v>0</v>
      </c>
      <c r="Z140" s="196">
        <f t="shared" si="13"/>
        <v>75</v>
      </c>
      <c r="AA140" s="1">
        <v>13</v>
      </c>
      <c r="AB140" s="1">
        <v>13</v>
      </c>
      <c r="AC140" s="1">
        <f>+BS_InfraMR[[#This Row],[Total Pasos Vehiculares a Nivel]]</f>
        <v>75</v>
      </c>
      <c r="AD140" s="196">
        <f t="shared" si="14"/>
        <v>101</v>
      </c>
      <c r="AE140" s="1">
        <v>1</v>
      </c>
      <c r="AF140" s="1">
        <v>8</v>
      </c>
      <c r="AG140" s="1">
        <v>11</v>
      </c>
      <c r="AH140" s="196">
        <f t="shared" si="15"/>
        <v>20</v>
      </c>
      <c r="AI140" s="10">
        <v>16.120999999999999</v>
      </c>
      <c r="AJ140" s="10">
        <v>0</v>
      </c>
      <c r="AK140" s="10">
        <v>50.177</v>
      </c>
      <c r="AL140" s="222">
        <f t="shared" si="16"/>
        <v>66.298000000000002</v>
      </c>
      <c r="AM140" s="1">
        <v>2</v>
      </c>
      <c r="AN140" s="1">
        <v>0</v>
      </c>
      <c r="AO140" s="1">
        <v>13</v>
      </c>
      <c r="AP140" s="200">
        <f t="shared" si="17"/>
        <v>15</v>
      </c>
      <c r="AQ140" s="1">
        <v>0</v>
      </c>
      <c r="AR140" s="1">
        <v>0</v>
      </c>
      <c r="AS140" s="1">
        <v>0</v>
      </c>
      <c r="AT140" s="200">
        <f>+SUM(BS_InfraMR[[#This Row],[B.02.1 - Parque de Coches Eléctricos Motrices]:[B.02.3 - Parque de Coches Eléctricos Motrices Tipo R]])</f>
        <v>0</v>
      </c>
      <c r="AU140" s="1">
        <v>0</v>
      </c>
      <c r="AV140" s="1">
        <v>0</v>
      </c>
      <c r="AW140" s="1">
        <v>0</v>
      </c>
      <c r="AX140" s="200">
        <f>+SUM(BS_InfraMR[[#This Row],[B.03.1 - Parque de Coches Motores Motrices Remolcados]:[B.03.3 - Parque de Coches Motores Motrices Cabina]])</f>
        <v>0</v>
      </c>
      <c r="AY140" s="1">
        <v>43</v>
      </c>
      <c r="AZ140" s="1">
        <v>13</v>
      </c>
      <c r="BA140" s="1">
        <v>0</v>
      </c>
      <c r="BB140" s="1">
        <v>0</v>
      </c>
      <c r="BC140" s="200">
        <f>SUM(AY140:BB140)</f>
        <v>56</v>
      </c>
      <c r="BD140" s="356">
        <v>26</v>
      </c>
      <c r="BE140" s="1">
        <v>1</v>
      </c>
      <c r="BF140" s="1">
        <v>31</v>
      </c>
      <c r="BG140" s="235">
        <v>1000</v>
      </c>
    </row>
    <row r="141" spans="1:59">
      <c r="A141" s="1">
        <v>2004</v>
      </c>
      <c r="B141" s="1" t="s">
        <v>68</v>
      </c>
      <c r="C141" s="10">
        <v>18.643000000000001</v>
      </c>
      <c r="D141" s="10">
        <v>47.968000000000004</v>
      </c>
      <c r="E141" s="10">
        <v>0</v>
      </c>
      <c r="F141" s="10">
        <v>0</v>
      </c>
      <c r="G141" s="192">
        <f t="shared" si="12"/>
        <v>66.611000000000004</v>
      </c>
      <c r="H141" s="192">
        <v>66.611000000000004</v>
      </c>
      <c r="I141" s="192">
        <v>103.99600000000001</v>
      </c>
      <c r="J141" s="10">
        <v>114.57899999999999</v>
      </c>
      <c r="K141" s="10">
        <v>0</v>
      </c>
      <c r="L141" s="10">
        <v>0</v>
      </c>
      <c r="M141" s="10">
        <v>0</v>
      </c>
      <c r="N141" s="192">
        <f>+BS_InfraMR[[#This Row],[A.03.1 -  Longitud de Vías de Explotación No Electrificadas Troncales y Ramales (vía principal) (km)]]+BS_InfraMR[[#This Row],[A.04.1 -  Longitud de Vías de Explotación Electrificadas Troncales y Ramales (vía principal) (km)]]</f>
        <v>114.57899999999999</v>
      </c>
      <c r="O141" s="192">
        <v>114.57899999999999</v>
      </c>
      <c r="P141" s="1">
        <v>23</v>
      </c>
      <c r="Q141" s="1">
        <v>6</v>
      </c>
      <c r="R141" s="1">
        <v>1</v>
      </c>
      <c r="S141" s="194">
        <f>+SUM(BS_InfraMR[[#This Row],[A.05.1 - Número de Estaciones en Explotación (cantidad)]:[A.07.1 - Número de Apeaderos en Explotación (cantidad)]])</f>
        <v>30</v>
      </c>
      <c r="T141" s="194">
        <v>30</v>
      </c>
      <c r="U141" s="1">
        <v>18</v>
      </c>
      <c r="V141" s="1">
        <v>31</v>
      </c>
      <c r="W141" s="1">
        <v>0</v>
      </c>
      <c r="X141" s="1">
        <v>26</v>
      </c>
      <c r="Y141" s="1">
        <v>0</v>
      </c>
      <c r="Z141" s="196">
        <f t="shared" si="13"/>
        <v>75</v>
      </c>
      <c r="AA141" s="1">
        <v>13</v>
      </c>
      <c r="AB141" s="1">
        <v>13</v>
      </c>
      <c r="AC141" s="1">
        <f>+BS_InfraMR[[#This Row],[Total Pasos Vehiculares a Nivel]]</f>
        <v>75</v>
      </c>
      <c r="AD141" s="196">
        <f t="shared" si="14"/>
        <v>101</v>
      </c>
      <c r="AE141" s="1">
        <v>1</v>
      </c>
      <c r="AF141" s="1">
        <v>8</v>
      </c>
      <c r="AG141" s="1">
        <v>11</v>
      </c>
      <c r="AH141" s="196">
        <f t="shared" si="15"/>
        <v>20</v>
      </c>
      <c r="AI141" s="10">
        <v>16.120999999999999</v>
      </c>
      <c r="AJ141" s="10">
        <v>0</v>
      </c>
      <c r="AK141" s="10">
        <v>50.177</v>
      </c>
      <c r="AL141" s="222">
        <f t="shared" si="16"/>
        <v>66.298000000000002</v>
      </c>
      <c r="AM141" s="1">
        <v>2</v>
      </c>
      <c r="AN141" s="1">
        <v>0</v>
      </c>
      <c r="AO141" s="1">
        <v>13</v>
      </c>
      <c r="AP141" s="200">
        <f t="shared" si="17"/>
        <v>15</v>
      </c>
      <c r="AQ141" s="1">
        <v>0</v>
      </c>
      <c r="AR141" s="1">
        <v>0</v>
      </c>
      <c r="AS141" s="1">
        <v>0</v>
      </c>
      <c r="AT141" s="200">
        <f>+SUM(BS_InfraMR[[#This Row],[B.02.1 - Parque de Coches Eléctricos Motrices]:[B.02.3 - Parque de Coches Eléctricos Motrices Tipo R]])</f>
        <v>0</v>
      </c>
      <c r="AU141" s="1">
        <v>0</v>
      </c>
      <c r="AV141" s="1">
        <v>0</v>
      </c>
      <c r="AW141" s="1">
        <v>0</v>
      </c>
      <c r="AX141" s="200">
        <f>+SUM(BS_InfraMR[[#This Row],[B.03.1 - Parque de Coches Motores Motrices Remolcados]:[B.03.3 - Parque de Coches Motores Motrices Cabina]])</f>
        <v>0</v>
      </c>
      <c r="AY141" s="1">
        <v>43</v>
      </c>
      <c r="AZ141" s="1">
        <v>13</v>
      </c>
      <c r="BA141" s="1">
        <v>0</v>
      </c>
      <c r="BB141" s="1">
        <v>0</v>
      </c>
      <c r="BC141" s="200">
        <f>SUM(AY141:BB141)</f>
        <v>56</v>
      </c>
      <c r="BD141" s="356">
        <v>26</v>
      </c>
      <c r="BE141" s="1">
        <v>1</v>
      </c>
      <c r="BF141" s="1">
        <v>31</v>
      </c>
      <c r="BG141" s="235">
        <v>1000</v>
      </c>
    </row>
    <row r="142" spans="1:59">
      <c r="A142" s="1">
        <v>2004</v>
      </c>
      <c r="B142" s="1" t="s">
        <v>69</v>
      </c>
      <c r="C142" s="10">
        <v>18.643000000000001</v>
      </c>
      <c r="D142" s="10">
        <v>47.968000000000004</v>
      </c>
      <c r="E142" s="10">
        <v>0</v>
      </c>
      <c r="F142" s="10">
        <v>0</v>
      </c>
      <c r="G142" s="192">
        <f t="shared" si="12"/>
        <v>66.611000000000004</v>
      </c>
      <c r="H142" s="192">
        <v>66.611000000000004</v>
      </c>
      <c r="I142" s="192">
        <v>103.99600000000001</v>
      </c>
      <c r="J142" s="10">
        <v>114.57899999999999</v>
      </c>
      <c r="K142" s="10">
        <v>0</v>
      </c>
      <c r="L142" s="10">
        <v>0</v>
      </c>
      <c r="M142" s="10">
        <v>0</v>
      </c>
      <c r="N142" s="192">
        <f>+BS_InfraMR[[#This Row],[A.03.1 -  Longitud de Vías de Explotación No Electrificadas Troncales y Ramales (vía principal) (km)]]+BS_InfraMR[[#This Row],[A.04.1 -  Longitud de Vías de Explotación Electrificadas Troncales y Ramales (vía principal) (km)]]</f>
        <v>114.57899999999999</v>
      </c>
      <c r="O142" s="192">
        <v>114.57899999999999</v>
      </c>
      <c r="P142" s="1">
        <v>23</v>
      </c>
      <c r="Q142" s="1">
        <v>6</v>
      </c>
      <c r="R142" s="1">
        <v>1</v>
      </c>
      <c r="S142" s="194">
        <f>+SUM(BS_InfraMR[[#This Row],[A.05.1 - Número de Estaciones en Explotación (cantidad)]:[A.07.1 - Número de Apeaderos en Explotación (cantidad)]])</f>
        <v>30</v>
      </c>
      <c r="T142" s="194">
        <v>30</v>
      </c>
      <c r="U142" s="1">
        <v>18</v>
      </c>
      <c r="V142" s="1">
        <v>31</v>
      </c>
      <c r="W142" s="1">
        <v>0</v>
      </c>
      <c r="X142" s="1">
        <v>26</v>
      </c>
      <c r="Y142" s="1">
        <v>0</v>
      </c>
      <c r="Z142" s="196">
        <f t="shared" si="13"/>
        <v>75</v>
      </c>
      <c r="AA142" s="1">
        <v>13</v>
      </c>
      <c r="AB142" s="1">
        <v>13</v>
      </c>
      <c r="AC142" s="1">
        <f>+BS_InfraMR[[#This Row],[Total Pasos Vehiculares a Nivel]]</f>
        <v>75</v>
      </c>
      <c r="AD142" s="196">
        <f t="shared" si="14"/>
        <v>101</v>
      </c>
      <c r="AE142" s="1">
        <v>1</v>
      </c>
      <c r="AF142" s="1">
        <v>8</v>
      </c>
      <c r="AG142" s="1">
        <v>11</v>
      </c>
      <c r="AH142" s="196">
        <f t="shared" si="15"/>
        <v>20</v>
      </c>
      <c r="AI142" s="10">
        <v>16.120999999999999</v>
      </c>
      <c r="AJ142" s="10">
        <v>0</v>
      </c>
      <c r="AK142" s="10">
        <v>50.177</v>
      </c>
      <c r="AL142" s="222">
        <f t="shared" si="16"/>
        <v>66.298000000000002</v>
      </c>
      <c r="AM142" s="1">
        <v>2</v>
      </c>
      <c r="AN142" s="1">
        <v>0</v>
      </c>
      <c r="AO142" s="1">
        <v>13</v>
      </c>
      <c r="AP142" s="200">
        <f t="shared" si="17"/>
        <v>15</v>
      </c>
      <c r="AQ142" s="1">
        <v>0</v>
      </c>
      <c r="AR142" s="1">
        <v>0</v>
      </c>
      <c r="AS142" s="1">
        <v>0</v>
      </c>
      <c r="AT142" s="200">
        <f>+SUM(BS_InfraMR[[#This Row],[B.02.1 - Parque de Coches Eléctricos Motrices]:[B.02.3 - Parque de Coches Eléctricos Motrices Tipo R]])</f>
        <v>0</v>
      </c>
      <c r="AU142" s="1">
        <v>0</v>
      </c>
      <c r="AV142" s="1">
        <v>0</v>
      </c>
      <c r="AW142" s="1">
        <v>0</v>
      </c>
      <c r="AX142" s="200">
        <f>+SUM(BS_InfraMR[[#This Row],[B.03.1 - Parque de Coches Motores Motrices Remolcados]:[B.03.3 - Parque de Coches Motores Motrices Cabina]])</f>
        <v>0</v>
      </c>
      <c r="AY142" s="1">
        <v>43</v>
      </c>
      <c r="AZ142" s="1">
        <v>13</v>
      </c>
      <c r="BA142" s="1">
        <v>0</v>
      </c>
      <c r="BB142" s="1">
        <v>0</v>
      </c>
      <c r="BC142" s="200">
        <f>SUM(AY142:BB142)</f>
        <v>56</v>
      </c>
      <c r="BD142" s="356">
        <v>26</v>
      </c>
      <c r="BE142" s="1">
        <v>1</v>
      </c>
      <c r="BF142" s="1">
        <v>31</v>
      </c>
      <c r="BG142" s="235">
        <v>1000</v>
      </c>
    </row>
    <row r="143" spans="1:59">
      <c r="A143" s="1">
        <v>2004</v>
      </c>
      <c r="B143" s="1" t="s">
        <v>70</v>
      </c>
      <c r="C143" s="10">
        <v>18.643000000000001</v>
      </c>
      <c r="D143" s="10">
        <v>47.968000000000004</v>
      </c>
      <c r="E143" s="10">
        <v>0</v>
      </c>
      <c r="F143" s="10">
        <v>0</v>
      </c>
      <c r="G143" s="192">
        <f t="shared" si="12"/>
        <v>66.611000000000004</v>
      </c>
      <c r="H143" s="192">
        <v>66.611000000000004</v>
      </c>
      <c r="I143" s="192">
        <v>103.99600000000001</v>
      </c>
      <c r="J143" s="10">
        <v>114.57899999999999</v>
      </c>
      <c r="K143" s="10">
        <v>0</v>
      </c>
      <c r="L143" s="10">
        <v>0</v>
      </c>
      <c r="M143" s="10">
        <v>0</v>
      </c>
      <c r="N143" s="192">
        <f>+BS_InfraMR[[#This Row],[A.03.1 -  Longitud de Vías de Explotación No Electrificadas Troncales y Ramales (vía principal) (km)]]+BS_InfraMR[[#This Row],[A.04.1 -  Longitud de Vías de Explotación Electrificadas Troncales y Ramales (vía principal) (km)]]</f>
        <v>114.57899999999999</v>
      </c>
      <c r="O143" s="192">
        <v>114.57899999999999</v>
      </c>
      <c r="P143" s="1">
        <v>23</v>
      </c>
      <c r="Q143" s="1">
        <v>6</v>
      </c>
      <c r="R143" s="1">
        <v>1</v>
      </c>
      <c r="S143" s="194">
        <f>+SUM(BS_InfraMR[[#This Row],[A.05.1 - Número de Estaciones en Explotación (cantidad)]:[A.07.1 - Número de Apeaderos en Explotación (cantidad)]])</f>
        <v>30</v>
      </c>
      <c r="T143" s="194">
        <v>30</v>
      </c>
      <c r="U143" s="1">
        <v>18</v>
      </c>
      <c r="V143" s="1">
        <v>31</v>
      </c>
      <c r="W143" s="1">
        <v>0</v>
      </c>
      <c r="X143" s="1">
        <v>26</v>
      </c>
      <c r="Y143" s="1">
        <v>0</v>
      </c>
      <c r="Z143" s="196">
        <f t="shared" si="13"/>
        <v>75</v>
      </c>
      <c r="AA143" s="1">
        <v>13</v>
      </c>
      <c r="AB143" s="1">
        <v>13</v>
      </c>
      <c r="AC143" s="1">
        <f>+BS_InfraMR[[#This Row],[Total Pasos Vehiculares a Nivel]]</f>
        <v>75</v>
      </c>
      <c r="AD143" s="196">
        <f t="shared" si="14"/>
        <v>101</v>
      </c>
      <c r="AE143" s="1">
        <v>1</v>
      </c>
      <c r="AF143" s="1">
        <v>8</v>
      </c>
      <c r="AG143" s="1">
        <v>11</v>
      </c>
      <c r="AH143" s="196">
        <f t="shared" si="15"/>
        <v>20</v>
      </c>
      <c r="AI143" s="10">
        <v>16.120999999999999</v>
      </c>
      <c r="AJ143" s="10">
        <v>0</v>
      </c>
      <c r="AK143" s="10">
        <v>50.177</v>
      </c>
      <c r="AL143" s="222">
        <f t="shared" si="16"/>
        <v>66.298000000000002</v>
      </c>
      <c r="AM143" s="1">
        <v>2</v>
      </c>
      <c r="AN143" s="1">
        <v>0</v>
      </c>
      <c r="AO143" s="1">
        <v>13</v>
      </c>
      <c r="AP143" s="200">
        <f t="shared" si="17"/>
        <v>15</v>
      </c>
      <c r="AQ143" s="1">
        <v>0</v>
      </c>
      <c r="AR143" s="1">
        <v>0</v>
      </c>
      <c r="AS143" s="1">
        <v>0</v>
      </c>
      <c r="AT143" s="200">
        <f>+SUM(BS_InfraMR[[#This Row],[B.02.1 - Parque de Coches Eléctricos Motrices]:[B.02.3 - Parque de Coches Eléctricos Motrices Tipo R]])</f>
        <v>0</v>
      </c>
      <c r="AU143" s="1">
        <v>0</v>
      </c>
      <c r="AV143" s="1">
        <v>0</v>
      </c>
      <c r="AW143" s="1">
        <v>0</v>
      </c>
      <c r="AX143" s="200">
        <f>+SUM(BS_InfraMR[[#This Row],[B.03.1 - Parque de Coches Motores Motrices Remolcados]:[B.03.3 - Parque de Coches Motores Motrices Cabina]])</f>
        <v>0</v>
      </c>
      <c r="AY143" s="1">
        <v>43</v>
      </c>
      <c r="AZ143" s="1">
        <v>13</v>
      </c>
      <c r="BA143" s="1">
        <v>0</v>
      </c>
      <c r="BB143" s="1">
        <v>0</v>
      </c>
      <c r="BC143" s="200">
        <f>SUM(AY143:BB143)</f>
        <v>56</v>
      </c>
      <c r="BD143" s="356">
        <v>26</v>
      </c>
      <c r="BE143" s="1">
        <v>1</v>
      </c>
      <c r="BF143" s="1">
        <v>31</v>
      </c>
      <c r="BG143" s="235">
        <v>1000</v>
      </c>
    </row>
    <row r="144" spans="1:59">
      <c r="A144" s="1">
        <v>2004</v>
      </c>
      <c r="B144" s="1" t="s">
        <v>71</v>
      </c>
      <c r="C144" s="10">
        <v>18.643000000000001</v>
      </c>
      <c r="D144" s="10">
        <v>47.968000000000004</v>
      </c>
      <c r="E144" s="10">
        <v>0</v>
      </c>
      <c r="F144" s="10">
        <v>0</v>
      </c>
      <c r="G144" s="192">
        <f t="shared" si="12"/>
        <v>66.611000000000004</v>
      </c>
      <c r="H144" s="192">
        <v>66.611000000000004</v>
      </c>
      <c r="I144" s="192">
        <v>103.99600000000001</v>
      </c>
      <c r="J144" s="10">
        <v>114.57899999999999</v>
      </c>
      <c r="K144" s="10">
        <v>0</v>
      </c>
      <c r="L144" s="10">
        <v>0</v>
      </c>
      <c r="M144" s="10">
        <v>0</v>
      </c>
      <c r="N144" s="192">
        <f>+BS_InfraMR[[#This Row],[A.03.1 -  Longitud de Vías de Explotación No Electrificadas Troncales y Ramales (vía principal) (km)]]+BS_InfraMR[[#This Row],[A.04.1 -  Longitud de Vías de Explotación Electrificadas Troncales y Ramales (vía principal) (km)]]</f>
        <v>114.57899999999999</v>
      </c>
      <c r="O144" s="192">
        <v>114.57899999999999</v>
      </c>
      <c r="P144" s="1">
        <v>23</v>
      </c>
      <c r="Q144" s="1">
        <v>6</v>
      </c>
      <c r="R144" s="1">
        <v>1</v>
      </c>
      <c r="S144" s="194">
        <f>+SUM(BS_InfraMR[[#This Row],[A.05.1 - Número de Estaciones en Explotación (cantidad)]:[A.07.1 - Número de Apeaderos en Explotación (cantidad)]])</f>
        <v>30</v>
      </c>
      <c r="T144" s="194">
        <v>30</v>
      </c>
      <c r="U144" s="1">
        <v>18</v>
      </c>
      <c r="V144" s="1">
        <v>31</v>
      </c>
      <c r="W144" s="1">
        <v>0</v>
      </c>
      <c r="X144" s="1">
        <v>26</v>
      </c>
      <c r="Y144" s="1">
        <v>0</v>
      </c>
      <c r="Z144" s="196">
        <f t="shared" si="13"/>
        <v>75</v>
      </c>
      <c r="AA144" s="1">
        <v>13</v>
      </c>
      <c r="AB144" s="1">
        <v>13</v>
      </c>
      <c r="AC144" s="1">
        <f>+BS_InfraMR[[#This Row],[Total Pasos Vehiculares a Nivel]]</f>
        <v>75</v>
      </c>
      <c r="AD144" s="196">
        <f t="shared" si="14"/>
        <v>101</v>
      </c>
      <c r="AE144" s="1">
        <v>1</v>
      </c>
      <c r="AF144" s="1">
        <v>8</v>
      </c>
      <c r="AG144" s="1">
        <v>11</v>
      </c>
      <c r="AH144" s="196">
        <f t="shared" si="15"/>
        <v>20</v>
      </c>
      <c r="AI144" s="10">
        <v>16.120999999999999</v>
      </c>
      <c r="AJ144" s="10">
        <v>0</v>
      </c>
      <c r="AK144" s="10">
        <v>50.177</v>
      </c>
      <c r="AL144" s="222">
        <f t="shared" si="16"/>
        <v>66.298000000000002</v>
      </c>
      <c r="AM144" s="1">
        <v>2</v>
      </c>
      <c r="AN144" s="1">
        <v>0</v>
      </c>
      <c r="AO144" s="1">
        <v>13</v>
      </c>
      <c r="AP144" s="200">
        <f t="shared" si="17"/>
        <v>15</v>
      </c>
      <c r="AQ144" s="1">
        <v>0</v>
      </c>
      <c r="AR144" s="1">
        <v>0</v>
      </c>
      <c r="AS144" s="1">
        <v>0</v>
      </c>
      <c r="AT144" s="200">
        <f>+SUM(BS_InfraMR[[#This Row],[B.02.1 - Parque de Coches Eléctricos Motrices]:[B.02.3 - Parque de Coches Eléctricos Motrices Tipo R]])</f>
        <v>0</v>
      </c>
      <c r="AU144" s="1">
        <v>0</v>
      </c>
      <c r="AV144" s="1">
        <v>0</v>
      </c>
      <c r="AW144" s="1">
        <v>0</v>
      </c>
      <c r="AX144" s="200">
        <f>+SUM(BS_InfraMR[[#This Row],[B.03.1 - Parque de Coches Motores Motrices Remolcados]:[B.03.3 - Parque de Coches Motores Motrices Cabina]])</f>
        <v>0</v>
      </c>
      <c r="AY144" s="1">
        <v>43</v>
      </c>
      <c r="AZ144" s="1">
        <v>13</v>
      </c>
      <c r="BA144" s="1">
        <v>0</v>
      </c>
      <c r="BB144" s="1">
        <v>0</v>
      </c>
      <c r="BC144" s="200">
        <f>SUM(AY144:BB144)</f>
        <v>56</v>
      </c>
      <c r="BD144" s="356">
        <v>26</v>
      </c>
      <c r="BE144" s="1">
        <v>1</v>
      </c>
      <c r="BF144" s="1">
        <v>31</v>
      </c>
      <c r="BG144" s="235">
        <v>1000</v>
      </c>
    </row>
    <row r="145" spans="1:59">
      <c r="A145" s="1">
        <v>2004</v>
      </c>
      <c r="B145" s="1" t="s">
        <v>72</v>
      </c>
      <c r="C145" s="10">
        <v>18.643000000000001</v>
      </c>
      <c r="D145" s="10">
        <v>47.968000000000004</v>
      </c>
      <c r="E145" s="10">
        <v>0</v>
      </c>
      <c r="F145" s="10">
        <v>0</v>
      </c>
      <c r="G145" s="192">
        <f t="shared" si="12"/>
        <v>66.611000000000004</v>
      </c>
      <c r="H145" s="192">
        <v>66.611000000000004</v>
      </c>
      <c r="I145" s="192">
        <v>103.99600000000001</v>
      </c>
      <c r="J145" s="10">
        <v>114.57899999999999</v>
      </c>
      <c r="K145" s="10">
        <v>0</v>
      </c>
      <c r="L145" s="10">
        <v>0</v>
      </c>
      <c r="M145" s="10">
        <v>0</v>
      </c>
      <c r="N145" s="192">
        <f>+BS_InfraMR[[#This Row],[A.03.1 -  Longitud de Vías de Explotación No Electrificadas Troncales y Ramales (vía principal) (km)]]+BS_InfraMR[[#This Row],[A.04.1 -  Longitud de Vías de Explotación Electrificadas Troncales y Ramales (vía principal) (km)]]</f>
        <v>114.57899999999999</v>
      </c>
      <c r="O145" s="192">
        <v>114.57899999999999</v>
      </c>
      <c r="P145" s="1">
        <v>23</v>
      </c>
      <c r="Q145" s="1">
        <v>6</v>
      </c>
      <c r="R145" s="1">
        <v>1</v>
      </c>
      <c r="S145" s="194">
        <f>+SUM(BS_InfraMR[[#This Row],[A.05.1 - Número de Estaciones en Explotación (cantidad)]:[A.07.1 - Número de Apeaderos en Explotación (cantidad)]])</f>
        <v>30</v>
      </c>
      <c r="T145" s="194">
        <v>30</v>
      </c>
      <c r="U145" s="1">
        <v>18</v>
      </c>
      <c r="V145" s="1">
        <v>31</v>
      </c>
      <c r="W145" s="1">
        <v>0</v>
      </c>
      <c r="X145" s="1">
        <v>26</v>
      </c>
      <c r="Y145" s="1">
        <v>0</v>
      </c>
      <c r="Z145" s="196">
        <f t="shared" si="13"/>
        <v>75</v>
      </c>
      <c r="AA145" s="1">
        <v>13</v>
      </c>
      <c r="AB145" s="1">
        <v>13</v>
      </c>
      <c r="AC145" s="1">
        <f>+BS_InfraMR[[#This Row],[Total Pasos Vehiculares a Nivel]]</f>
        <v>75</v>
      </c>
      <c r="AD145" s="196">
        <f t="shared" si="14"/>
        <v>101</v>
      </c>
      <c r="AE145" s="1">
        <v>1</v>
      </c>
      <c r="AF145" s="1">
        <v>8</v>
      </c>
      <c r="AG145" s="1">
        <v>11</v>
      </c>
      <c r="AH145" s="196">
        <f t="shared" si="15"/>
        <v>20</v>
      </c>
      <c r="AI145" s="10">
        <v>16.120999999999999</v>
      </c>
      <c r="AJ145" s="10">
        <v>0</v>
      </c>
      <c r="AK145" s="10">
        <v>50.177</v>
      </c>
      <c r="AL145" s="222">
        <f t="shared" si="16"/>
        <v>66.298000000000002</v>
      </c>
      <c r="AM145" s="1">
        <v>2</v>
      </c>
      <c r="AN145" s="1">
        <v>0</v>
      </c>
      <c r="AO145" s="1">
        <v>13</v>
      </c>
      <c r="AP145" s="200">
        <f t="shared" si="17"/>
        <v>15</v>
      </c>
      <c r="AQ145" s="1">
        <v>0</v>
      </c>
      <c r="AR145" s="1">
        <v>0</v>
      </c>
      <c r="AS145" s="1">
        <v>0</v>
      </c>
      <c r="AT145" s="200">
        <f>+SUM(BS_InfraMR[[#This Row],[B.02.1 - Parque de Coches Eléctricos Motrices]:[B.02.3 - Parque de Coches Eléctricos Motrices Tipo R]])</f>
        <v>0</v>
      </c>
      <c r="AU145" s="1">
        <v>0</v>
      </c>
      <c r="AV145" s="1">
        <v>0</v>
      </c>
      <c r="AW145" s="1">
        <v>0</v>
      </c>
      <c r="AX145" s="200">
        <f>+SUM(BS_InfraMR[[#This Row],[B.03.1 - Parque de Coches Motores Motrices Remolcados]:[B.03.3 - Parque de Coches Motores Motrices Cabina]])</f>
        <v>0</v>
      </c>
      <c r="AY145" s="1">
        <v>43</v>
      </c>
      <c r="AZ145" s="1">
        <v>13</v>
      </c>
      <c r="BA145" s="1">
        <v>0</v>
      </c>
      <c r="BB145" s="1">
        <v>0</v>
      </c>
      <c r="BC145" s="200">
        <f>SUM(AY145:BB145)</f>
        <v>56</v>
      </c>
      <c r="BD145" s="356">
        <v>26</v>
      </c>
      <c r="BE145" s="1">
        <v>1</v>
      </c>
      <c r="BF145" s="1">
        <v>31</v>
      </c>
      <c r="BG145" s="235">
        <v>1000</v>
      </c>
    </row>
    <row r="146" spans="1:59">
      <c r="A146" s="1">
        <v>2005</v>
      </c>
      <c r="B146" s="1" t="s">
        <v>61</v>
      </c>
      <c r="C146" s="10">
        <v>18.643000000000001</v>
      </c>
      <c r="D146" s="10">
        <v>47.968000000000004</v>
      </c>
      <c r="E146" s="10">
        <v>0</v>
      </c>
      <c r="F146" s="10">
        <v>0</v>
      </c>
      <c r="G146" s="192">
        <f t="shared" si="12"/>
        <v>66.611000000000004</v>
      </c>
      <c r="H146" s="192">
        <v>66.611000000000004</v>
      </c>
      <c r="I146" s="192">
        <v>103.99600000000001</v>
      </c>
      <c r="J146" s="10">
        <v>114.57899999999999</v>
      </c>
      <c r="K146" s="10">
        <v>0</v>
      </c>
      <c r="L146" s="10">
        <v>0</v>
      </c>
      <c r="M146" s="10">
        <v>0</v>
      </c>
      <c r="N146" s="192">
        <f>+BS_InfraMR[[#This Row],[A.03.1 -  Longitud de Vías de Explotación No Electrificadas Troncales y Ramales (vía principal) (km)]]+BS_InfraMR[[#This Row],[A.04.1 -  Longitud de Vías de Explotación Electrificadas Troncales y Ramales (vía principal) (km)]]</f>
        <v>114.57899999999999</v>
      </c>
      <c r="O146" s="192">
        <v>114.57899999999999</v>
      </c>
      <c r="P146" s="1">
        <v>23</v>
      </c>
      <c r="Q146" s="1">
        <v>6</v>
      </c>
      <c r="R146" s="1">
        <v>1</v>
      </c>
      <c r="S146" s="194">
        <f>+SUM(BS_InfraMR[[#This Row],[A.05.1 - Número de Estaciones en Explotación (cantidad)]:[A.07.1 - Número de Apeaderos en Explotación (cantidad)]])</f>
        <v>30</v>
      </c>
      <c r="T146" s="194">
        <v>30</v>
      </c>
      <c r="U146" s="1">
        <v>18</v>
      </c>
      <c r="V146" s="1">
        <v>31</v>
      </c>
      <c r="W146" s="1">
        <v>0</v>
      </c>
      <c r="X146" s="1">
        <v>26</v>
      </c>
      <c r="Y146" s="1">
        <v>0</v>
      </c>
      <c r="Z146" s="196">
        <f t="shared" si="13"/>
        <v>75</v>
      </c>
      <c r="AA146" s="1">
        <v>13</v>
      </c>
      <c r="AB146" s="1">
        <v>13</v>
      </c>
      <c r="AC146" s="1">
        <f>+BS_InfraMR[[#This Row],[Total Pasos Vehiculares a Nivel]]</f>
        <v>75</v>
      </c>
      <c r="AD146" s="196">
        <f t="shared" si="14"/>
        <v>101</v>
      </c>
      <c r="AE146" s="1">
        <v>1</v>
      </c>
      <c r="AF146" s="1">
        <v>8</v>
      </c>
      <c r="AG146" s="1">
        <v>11</v>
      </c>
      <c r="AH146" s="196">
        <f t="shared" si="15"/>
        <v>20</v>
      </c>
      <c r="AI146" s="10">
        <v>16.120999999999999</v>
      </c>
      <c r="AJ146" s="10">
        <v>0</v>
      </c>
      <c r="AK146" s="10">
        <v>50.177</v>
      </c>
      <c r="AL146" s="222">
        <f t="shared" si="16"/>
        <v>66.298000000000002</v>
      </c>
      <c r="AM146" s="1">
        <v>2</v>
      </c>
      <c r="AN146" s="1">
        <v>0</v>
      </c>
      <c r="AO146" s="1">
        <v>13</v>
      </c>
      <c r="AP146" s="200">
        <f t="shared" si="17"/>
        <v>15</v>
      </c>
      <c r="AQ146" s="1">
        <v>0</v>
      </c>
      <c r="AR146" s="1">
        <v>0</v>
      </c>
      <c r="AS146" s="1">
        <v>0</v>
      </c>
      <c r="AT146" s="200">
        <f>+SUM(BS_InfraMR[[#This Row],[B.02.1 - Parque de Coches Eléctricos Motrices]:[B.02.3 - Parque de Coches Eléctricos Motrices Tipo R]])</f>
        <v>0</v>
      </c>
      <c r="AU146" s="1">
        <v>0</v>
      </c>
      <c r="AV146" s="1">
        <v>0</v>
      </c>
      <c r="AW146" s="1">
        <v>0</v>
      </c>
      <c r="AX146" s="200">
        <f>+SUM(BS_InfraMR[[#This Row],[B.03.1 - Parque de Coches Motores Motrices Remolcados]:[B.03.3 - Parque de Coches Motores Motrices Cabina]])</f>
        <v>0</v>
      </c>
      <c r="AY146" s="1">
        <v>43</v>
      </c>
      <c r="AZ146" s="1">
        <v>13</v>
      </c>
      <c r="BA146" s="1">
        <v>0</v>
      </c>
      <c r="BB146" s="1">
        <v>0</v>
      </c>
      <c r="BC146" s="200">
        <f>SUM(AY146:BB146)</f>
        <v>56</v>
      </c>
      <c r="BD146" s="356">
        <v>26</v>
      </c>
      <c r="BE146" s="1">
        <v>1</v>
      </c>
      <c r="BF146" s="1">
        <v>31</v>
      </c>
      <c r="BG146" s="235">
        <v>1000</v>
      </c>
    </row>
    <row r="147" spans="1:59">
      <c r="A147" s="1">
        <v>2005</v>
      </c>
      <c r="B147" s="1" t="s">
        <v>62</v>
      </c>
      <c r="C147" s="10">
        <v>18.643000000000001</v>
      </c>
      <c r="D147" s="10">
        <v>47.968000000000004</v>
      </c>
      <c r="E147" s="10">
        <v>0</v>
      </c>
      <c r="F147" s="10">
        <v>0</v>
      </c>
      <c r="G147" s="192">
        <f t="shared" si="12"/>
        <v>66.611000000000004</v>
      </c>
      <c r="H147" s="192">
        <v>66.611000000000004</v>
      </c>
      <c r="I147" s="192">
        <v>103.99600000000001</v>
      </c>
      <c r="J147" s="10">
        <v>114.57899999999999</v>
      </c>
      <c r="K147" s="10">
        <v>0</v>
      </c>
      <c r="L147" s="10">
        <v>0</v>
      </c>
      <c r="M147" s="10">
        <v>0</v>
      </c>
      <c r="N147" s="192">
        <f>+BS_InfraMR[[#This Row],[A.03.1 -  Longitud de Vías de Explotación No Electrificadas Troncales y Ramales (vía principal) (km)]]+BS_InfraMR[[#This Row],[A.04.1 -  Longitud de Vías de Explotación Electrificadas Troncales y Ramales (vía principal) (km)]]</f>
        <v>114.57899999999999</v>
      </c>
      <c r="O147" s="192">
        <v>114.57899999999999</v>
      </c>
      <c r="P147" s="1">
        <v>23</v>
      </c>
      <c r="Q147" s="1">
        <v>6</v>
      </c>
      <c r="R147" s="1">
        <v>1</v>
      </c>
      <c r="S147" s="194">
        <f>+SUM(BS_InfraMR[[#This Row],[A.05.1 - Número de Estaciones en Explotación (cantidad)]:[A.07.1 - Número de Apeaderos en Explotación (cantidad)]])</f>
        <v>30</v>
      </c>
      <c r="T147" s="194">
        <v>30</v>
      </c>
      <c r="U147" s="1">
        <v>18</v>
      </c>
      <c r="V147" s="1">
        <v>31</v>
      </c>
      <c r="W147" s="1">
        <v>0</v>
      </c>
      <c r="X147" s="1">
        <v>26</v>
      </c>
      <c r="Y147" s="1">
        <v>0</v>
      </c>
      <c r="Z147" s="196">
        <f t="shared" si="13"/>
        <v>75</v>
      </c>
      <c r="AA147" s="1">
        <v>13</v>
      </c>
      <c r="AB147" s="1">
        <v>13</v>
      </c>
      <c r="AC147" s="1">
        <f>+BS_InfraMR[[#This Row],[Total Pasos Vehiculares a Nivel]]</f>
        <v>75</v>
      </c>
      <c r="AD147" s="196">
        <f t="shared" si="14"/>
        <v>101</v>
      </c>
      <c r="AE147" s="1">
        <v>1</v>
      </c>
      <c r="AF147" s="1">
        <v>8</v>
      </c>
      <c r="AG147" s="1">
        <v>11</v>
      </c>
      <c r="AH147" s="196">
        <f t="shared" si="15"/>
        <v>20</v>
      </c>
      <c r="AI147" s="10">
        <v>16.120999999999999</v>
      </c>
      <c r="AJ147" s="10">
        <v>0</v>
      </c>
      <c r="AK147" s="10">
        <v>50.177</v>
      </c>
      <c r="AL147" s="222">
        <f t="shared" si="16"/>
        <v>66.298000000000002</v>
      </c>
      <c r="AM147" s="1">
        <v>2</v>
      </c>
      <c r="AN147" s="1">
        <v>0</v>
      </c>
      <c r="AO147" s="1">
        <v>13</v>
      </c>
      <c r="AP147" s="200">
        <f t="shared" si="17"/>
        <v>15</v>
      </c>
      <c r="AQ147" s="1">
        <v>0</v>
      </c>
      <c r="AR147" s="1">
        <v>0</v>
      </c>
      <c r="AS147" s="1">
        <v>0</v>
      </c>
      <c r="AT147" s="200">
        <f>+SUM(BS_InfraMR[[#This Row],[B.02.1 - Parque de Coches Eléctricos Motrices]:[B.02.3 - Parque de Coches Eléctricos Motrices Tipo R]])</f>
        <v>0</v>
      </c>
      <c r="AU147" s="1">
        <v>0</v>
      </c>
      <c r="AV147" s="1">
        <v>0</v>
      </c>
      <c r="AW147" s="1">
        <v>0</v>
      </c>
      <c r="AX147" s="200">
        <f>+SUM(BS_InfraMR[[#This Row],[B.03.1 - Parque de Coches Motores Motrices Remolcados]:[B.03.3 - Parque de Coches Motores Motrices Cabina]])</f>
        <v>0</v>
      </c>
      <c r="AY147" s="1">
        <v>43</v>
      </c>
      <c r="AZ147" s="1">
        <v>13</v>
      </c>
      <c r="BA147" s="1">
        <v>0</v>
      </c>
      <c r="BB147" s="1">
        <v>0</v>
      </c>
      <c r="BC147" s="200">
        <f>SUM(AY147:BB147)</f>
        <v>56</v>
      </c>
      <c r="BD147" s="356">
        <v>26</v>
      </c>
      <c r="BE147" s="1">
        <v>1</v>
      </c>
      <c r="BF147" s="1">
        <v>31</v>
      </c>
      <c r="BG147" s="235">
        <v>1000</v>
      </c>
    </row>
    <row r="148" spans="1:59">
      <c r="A148" s="1">
        <v>2005</v>
      </c>
      <c r="B148" s="1" t="s">
        <v>63</v>
      </c>
      <c r="C148" s="10">
        <v>18.643000000000001</v>
      </c>
      <c r="D148" s="10">
        <v>47.968000000000004</v>
      </c>
      <c r="E148" s="10">
        <v>0</v>
      </c>
      <c r="F148" s="10">
        <v>0</v>
      </c>
      <c r="G148" s="192">
        <f t="shared" si="12"/>
        <v>66.611000000000004</v>
      </c>
      <c r="H148" s="192">
        <v>66.611000000000004</v>
      </c>
      <c r="I148" s="192">
        <v>103.99600000000001</v>
      </c>
      <c r="J148" s="10">
        <v>114.57899999999999</v>
      </c>
      <c r="K148" s="10">
        <v>0</v>
      </c>
      <c r="L148" s="10">
        <v>0</v>
      </c>
      <c r="M148" s="10">
        <v>0</v>
      </c>
      <c r="N148" s="192">
        <f>+BS_InfraMR[[#This Row],[A.03.1 -  Longitud de Vías de Explotación No Electrificadas Troncales y Ramales (vía principal) (km)]]+BS_InfraMR[[#This Row],[A.04.1 -  Longitud de Vías de Explotación Electrificadas Troncales y Ramales (vía principal) (km)]]</f>
        <v>114.57899999999999</v>
      </c>
      <c r="O148" s="192">
        <v>114.57899999999999</v>
      </c>
      <c r="P148" s="1">
        <v>23</v>
      </c>
      <c r="Q148" s="1">
        <v>6</v>
      </c>
      <c r="R148" s="1">
        <v>1</v>
      </c>
      <c r="S148" s="194">
        <f>+SUM(BS_InfraMR[[#This Row],[A.05.1 - Número de Estaciones en Explotación (cantidad)]:[A.07.1 - Número de Apeaderos en Explotación (cantidad)]])</f>
        <v>30</v>
      </c>
      <c r="T148" s="194">
        <v>30</v>
      </c>
      <c r="U148" s="1">
        <v>18</v>
      </c>
      <c r="V148" s="1">
        <v>31</v>
      </c>
      <c r="W148" s="1">
        <v>0</v>
      </c>
      <c r="X148" s="1">
        <v>26</v>
      </c>
      <c r="Y148" s="1">
        <v>0</v>
      </c>
      <c r="Z148" s="196">
        <f t="shared" si="13"/>
        <v>75</v>
      </c>
      <c r="AA148" s="1">
        <v>13</v>
      </c>
      <c r="AB148" s="1">
        <v>13</v>
      </c>
      <c r="AC148" s="1">
        <f>+BS_InfraMR[[#This Row],[Total Pasos Vehiculares a Nivel]]</f>
        <v>75</v>
      </c>
      <c r="AD148" s="196">
        <f t="shared" si="14"/>
        <v>101</v>
      </c>
      <c r="AE148" s="1">
        <v>1</v>
      </c>
      <c r="AF148" s="1">
        <v>8</v>
      </c>
      <c r="AG148" s="1">
        <v>11</v>
      </c>
      <c r="AH148" s="196">
        <f t="shared" si="15"/>
        <v>20</v>
      </c>
      <c r="AI148" s="10">
        <v>16.120999999999999</v>
      </c>
      <c r="AJ148" s="10">
        <v>0</v>
      </c>
      <c r="AK148" s="10">
        <v>50.177</v>
      </c>
      <c r="AL148" s="222">
        <f t="shared" si="16"/>
        <v>66.298000000000002</v>
      </c>
      <c r="AM148" s="1">
        <v>2</v>
      </c>
      <c r="AN148" s="1">
        <v>0</v>
      </c>
      <c r="AO148" s="1">
        <v>13</v>
      </c>
      <c r="AP148" s="200">
        <f t="shared" si="17"/>
        <v>15</v>
      </c>
      <c r="AQ148" s="1">
        <v>0</v>
      </c>
      <c r="AR148" s="1">
        <v>0</v>
      </c>
      <c r="AS148" s="1">
        <v>0</v>
      </c>
      <c r="AT148" s="200">
        <f>+SUM(BS_InfraMR[[#This Row],[B.02.1 - Parque de Coches Eléctricos Motrices]:[B.02.3 - Parque de Coches Eléctricos Motrices Tipo R]])</f>
        <v>0</v>
      </c>
      <c r="AU148" s="1">
        <v>0</v>
      </c>
      <c r="AV148" s="1">
        <v>0</v>
      </c>
      <c r="AW148" s="1">
        <v>0</v>
      </c>
      <c r="AX148" s="200">
        <f>+SUM(BS_InfraMR[[#This Row],[B.03.1 - Parque de Coches Motores Motrices Remolcados]:[B.03.3 - Parque de Coches Motores Motrices Cabina]])</f>
        <v>0</v>
      </c>
      <c r="AY148" s="1">
        <v>43</v>
      </c>
      <c r="AZ148" s="1">
        <v>13</v>
      </c>
      <c r="BA148" s="1">
        <v>0</v>
      </c>
      <c r="BB148" s="1">
        <v>0</v>
      </c>
      <c r="BC148" s="200">
        <f>SUM(AY148:BB148)</f>
        <v>56</v>
      </c>
      <c r="BD148" s="356">
        <v>26</v>
      </c>
      <c r="BE148" s="1">
        <v>1</v>
      </c>
      <c r="BF148" s="1">
        <v>31</v>
      </c>
      <c r="BG148" s="235">
        <v>1000</v>
      </c>
    </row>
    <row r="149" spans="1:59">
      <c r="A149" s="1">
        <v>2005</v>
      </c>
      <c r="B149" s="1" t="s">
        <v>64</v>
      </c>
      <c r="C149" s="10">
        <v>18.643000000000001</v>
      </c>
      <c r="D149" s="10">
        <v>47.968000000000004</v>
      </c>
      <c r="E149" s="10">
        <v>0</v>
      </c>
      <c r="F149" s="10">
        <v>0</v>
      </c>
      <c r="G149" s="192">
        <f t="shared" si="12"/>
        <v>66.611000000000004</v>
      </c>
      <c r="H149" s="192">
        <v>66.611000000000004</v>
      </c>
      <c r="I149" s="192">
        <v>103.99600000000001</v>
      </c>
      <c r="J149" s="10">
        <v>114.57899999999999</v>
      </c>
      <c r="K149" s="10">
        <v>0</v>
      </c>
      <c r="L149" s="10">
        <v>0</v>
      </c>
      <c r="M149" s="10">
        <v>0</v>
      </c>
      <c r="N149" s="192">
        <f>+BS_InfraMR[[#This Row],[A.03.1 -  Longitud de Vías de Explotación No Electrificadas Troncales y Ramales (vía principal) (km)]]+BS_InfraMR[[#This Row],[A.04.1 -  Longitud de Vías de Explotación Electrificadas Troncales y Ramales (vía principal) (km)]]</f>
        <v>114.57899999999999</v>
      </c>
      <c r="O149" s="192">
        <v>114.57899999999999</v>
      </c>
      <c r="P149" s="1">
        <v>23</v>
      </c>
      <c r="Q149" s="1">
        <v>6</v>
      </c>
      <c r="R149" s="1">
        <v>1</v>
      </c>
      <c r="S149" s="194">
        <f>+SUM(BS_InfraMR[[#This Row],[A.05.1 - Número de Estaciones en Explotación (cantidad)]:[A.07.1 - Número de Apeaderos en Explotación (cantidad)]])</f>
        <v>30</v>
      </c>
      <c r="T149" s="194">
        <v>30</v>
      </c>
      <c r="U149" s="1">
        <v>18</v>
      </c>
      <c r="V149" s="1">
        <v>31</v>
      </c>
      <c r="W149" s="1">
        <v>0</v>
      </c>
      <c r="X149" s="1">
        <v>26</v>
      </c>
      <c r="Y149" s="1">
        <v>0</v>
      </c>
      <c r="Z149" s="196">
        <f t="shared" si="13"/>
        <v>75</v>
      </c>
      <c r="AA149" s="1">
        <v>13</v>
      </c>
      <c r="AB149" s="1">
        <v>13</v>
      </c>
      <c r="AC149" s="1">
        <f>+BS_InfraMR[[#This Row],[Total Pasos Vehiculares a Nivel]]</f>
        <v>75</v>
      </c>
      <c r="AD149" s="196">
        <f t="shared" si="14"/>
        <v>101</v>
      </c>
      <c r="AE149" s="1">
        <v>1</v>
      </c>
      <c r="AF149" s="1">
        <v>8</v>
      </c>
      <c r="AG149" s="1">
        <v>11</v>
      </c>
      <c r="AH149" s="196">
        <f t="shared" si="15"/>
        <v>20</v>
      </c>
      <c r="AI149" s="10">
        <v>16.120999999999999</v>
      </c>
      <c r="AJ149" s="10">
        <v>0</v>
      </c>
      <c r="AK149" s="10">
        <v>50.177</v>
      </c>
      <c r="AL149" s="222">
        <f t="shared" si="16"/>
        <v>66.298000000000002</v>
      </c>
      <c r="AM149" s="1">
        <v>2</v>
      </c>
      <c r="AN149" s="1">
        <v>0</v>
      </c>
      <c r="AO149" s="1">
        <v>13</v>
      </c>
      <c r="AP149" s="200">
        <f t="shared" si="17"/>
        <v>15</v>
      </c>
      <c r="AQ149" s="1">
        <v>0</v>
      </c>
      <c r="AR149" s="1">
        <v>0</v>
      </c>
      <c r="AS149" s="1">
        <v>0</v>
      </c>
      <c r="AT149" s="200">
        <f>+SUM(BS_InfraMR[[#This Row],[B.02.1 - Parque de Coches Eléctricos Motrices]:[B.02.3 - Parque de Coches Eléctricos Motrices Tipo R]])</f>
        <v>0</v>
      </c>
      <c r="AU149" s="1">
        <v>0</v>
      </c>
      <c r="AV149" s="1">
        <v>0</v>
      </c>
      <c r="AW149" s="1">
        <v>0</v>
      </c>
      <c r="AX149" s="200">
        <f>+SUM(BS_InfraMR[[#This Row],[B.03.1 - Parque de Coches Motores Motrices Remolcados]:[B.03.3 - Parque de Coches Motores Motrices Cabina]])</f>
        <v>0</v>
      </c>
      <c r="AY149" s="1">
        <v>43</v>
      </c>
      <c r="AZ149" s="1">
        <v>13</v>
      </c>
      <c r="BA149" s="1">
        <v>0</v>
      </c>
      <c r="BB149" s="1">
        <v>0</v>
      </c>
      <c r="BC149" s="200">
        <f>SUM(AY149:BB149)</f>
        <v>56</v>
      </c>
      <c r="BD149" s="356">
        <v>26</v>
      </c>
      <c r="BE149" s="1">
        <v>1</v>
      </c>
      <c r="BF149" s="1">
        <v>31</v>
      </c>
      <c r="BG149" s="235">
        <v>1000</v>
      </c>
    </row>
    <row r="150" spans="1:59">
      <c r="A150" s="1">
        <v>2005</v>
      </c>
      <c r="B150" s="1" t="s">
        <v>65</v>
      </c>
      <c r="C150" s="10">
        <v>18.643000000000001</v>
      </c>
      <c r="D150" s="10">
        <v>47.968000000000004</v>
      </c>
      <c r="E150" s="10">
        <v>0</v>
      </c>
      <c r="F150" s="10">
        <v>0</v>
      </c>
      <c r="G150" s="192">
        <f t="shared" si="12"/>
        <v>66.611000000000004</v>
      </c>
      <c r="H150" s="192">
        <v>66.611000000000004</v>
      </c>
      <c r="I150" s="192">
        <v>103.99600000000001</v>
      </c>
      <c r="J150" s="10">
        <v>114.57899999999999</v>
      </c>
      <c r="K150" s="10">
        <v>0</v>
      </c>
      <c r="L150" s="10">
        <v>0</v>
      </c>
      <c r="M150" s="10">
        <v>0</v>
      </c>
      <c r="N150" s="192">
        <f>+BS_InfraMR[[#This Row],[A.03.1 -  Longitud de Vías de Explotación No Electrificadas Troncales y Ramales (vía principal) (km)]]+BS_InfraMR[[#This Row],[A.04.1 -  Longitud de Vías de Explotación Electrificadas Troncales y Ramales (vía principal) (km)]]</f>
        <v>114.57899999999999</v>
      </c>
      <c r="O150" s="192">
        <v>114.57899999999999</v>
      </c>
      <c r="P150" s="1">
        <v>23</v>
      </c>
      <c r="Q150" s="1">
        <v>6</v>
      </c>
      <c r="R150" s="1">
        <v>1</v>
      </c>
      <c r="S150" s="194">
        <f>+SUM(BS_InfraMR[[#This Row],[A.05.1 - Número de Estaciones en Explotación (cantidad)]:[A.07.1 - Número de Apeaderos en Explotación (cantidad)]])</f>
        <v>30</v>
      </c>
      <c r="T150" s="194">
        <v>30</v>
      </c>
      <c r="U150" s="1">
        <v>18</v>
      </c>
      <c r="V150" s="1">
        <v>31</v>
      </c>
      <c r="W150" s="1">
        <v>0</v>
      </c>
      <c r="X150" s="1">
        <v>26</v>
      </c>
      <c r="Y150" s="1">
        <v>0</v>
      </c>
      <c r="Z150" s="196">
        <f t="shared" si="13"/>
        <v>75</v>
      </c>
      <c r="AA150" s="1">
        <v>13</v>
      </c>
      <c r="AB150" s="1">
        <v>13</v>
      </c>
      <c r="AC150" s="1">
        <f>+BS_InfraMR[[#This Row],[Total Pasos Vehiculares a Nivel]]</f>
        <v>75</v>
      </c>
      <c r="AD150" s="196">
        <f t="shared" si="14"/>
        <v>101</v>
      </c>
      <c r="AE150" s="1">
        <v>1</v>
      </c>
      <c r="AF150" s="1">
        <v>8</v>
      </c>
      <c r="AG150" s="1">
        <v>11</v>
      </c>
      <c r="AH150" s="196">
        <f t="shared" si="15"/>
        <v>20</v>
      </c>
      <c r="AI150" s="10">
        <v>16.120999999999999</v>
      </c>
      <c r="AJ150" s="10">
        <v>0</v>
      </c>
      <c r="AK150" s="10">
        <v>50.177</v>
      </c>
      <c r="AL150" s="222">
        <f t="shared" si="16"/>
        <v>66.298000000000002</v>
      </c>
      <c r="AM150" s="1">
        <v>2</v>
      </c>
      <c r="AN150" s="1">
        <v>0</v>
      </c>
      <c r="AO150" s="1">
        <v>13</v>
      </c>
      <c r="AP150" s="200">
        <f t="shared" si="17"/>
        <v>15</v>
      </c>
      <c r="AQ150" s="1">
        <v>0</v>
      </c>
      <c r="AR150" s="1">
        <v>0</v>
      </c>
      <c r="AS150" s="1">
        <v>0</v>
      </c>
      <c r="AT150" s="200">
        <f>+SUM(BS_InfraMR[[#This Row],[B.02.1 - Parque de Coches Eléctricos Motrices]:[B.02.3 - Parque de Coches Eléctricos Motrices Tipo R]])</f>
        <v>0</v>
      </c>
      <c r="AU150" s="1">
        <v>0</v>
      </c>
      <c r="AV150" s="1">
        <v>0</v>
      </c>
      <c r="AW150" s="1">
        <v>0</v>
      </c>
      <c r="AX150" s="200">
        <f>+SUM(BS_InfraMR[[#This Row],[B.03.1 - Parque de Coches Motores Motrices Remolcados]:[B.03.3 - Parque de Coches Motores Motrices Cabina]])</f>
        <v>0</v>
      </c>
      <c r="AY150" s="1">
        <v>43</v>
      </c>
      <c r="AZ150" s="1">
        <v>13</v>
      </c>
      <c r="BA150" s="1">
        <v>0</v>
      </c>
      <c r="BB150" s="1">
        <v>0</v>
      </c>
      <c r="BC150" s="200">
        <f>SUM(AY150:BB150)</f>
        <v>56</v>
      </c>
      <c r="BD150" s="356">
        <v>26</v>
      </c>
      <c r="BE150" s="1">
        <v>1</v>
      </c>
      <c r="BF150" s="1">
        <v>31</v>
      </c>
      <c r="BG150" s="235">
        <v>1000</v>
      </c>
    </row>
    <row r="151" spans="1:59">
      <c r="A151" s="1">
        <v>2005</v>
      </c>
      <c r="B151" s="1" t="s">
        <v>66</v>
      </c>
      <c r="C151" s="10">
        <v>18.643000000000001</v>
      </c>
      <c r="D151" s="10">
        <v>47.968000000000004</v>
      </c>
      <c r="E151" s="10">
        <v>0</v>
      </c>
      <c r="F151" s="10">
        <v>0</v>
      </c>
      <c r="G151" s="192">
        <f t="shared" si="12"/>
        <v>66.611000000000004</v>
      </c>
      <c r="H151" s="192">
        <v>66.611000000000004</v>
      </c>
      <c r="I151" s="192">
        <v>103.99600000000001</v>
      </c>
      <c r="J151" s="10">
        <v>114.57899999999999</v>
      </c>
      <c r="K151" s="10">
        <v>0</v>
      </c>
      <c r="L151" s="10">
        <v>0</v>
      </c>
      <c r="M151" s="10">
        <v>0</v>
      </c>
      <c r="N151" s="192">
        <f>+BS_InfraMR[[#This Row],[A.03.1 -  Longitud de Vías de Explotación No Electrificadas Troncales y Ramales (vía principal) (km)]]+BS_InfraMR[[#This Row],[A.04.1 -  Longitud de Vías de Explotación Electrificadas Troncales y Ramales (vía principal) (km)]]</f>
        <v>114.57899999999999</v>
      </c>
      <c r="O151" s="192">
        <v>114.57899999999999</v>
      </c>
      <c r="P151" s="1">
        <v>23</v>
      </c>
      <c r="Q151" s="1">
        <v>6</v>
      </c>
      <c r="R151" s="1">
        <v>1</v>
      </c>
      <c r="S151" s="194">
        <f>+SUM(BS_InfraMR[[#This Row],[A.05.1 - Número de Estaciones en Explotación (cantidad)]:[A.07.1 - Número de Apeaderos en Explotación (cantidad)]])</f>
        <v>30</v>
      </c>
      <c r="T151" s="194">
        <v>30</v>
      </c>
      <c r="U151" s="1">
        <v>18</v>
      </c>
      <c r="V151" s="1">
        <v>31</v>
      </c>
      <c r="W151" s="1">
        <v>0</v>
      </c>
      <c r="X151" s="1">
        <v>26</v>
      </c>
      <c r="Y151" s="1">
        <v>0</v>
      </c>
      <c r="Z151" s="196">
        <f t="shared" si="13"/>
        <v>75</v>
      </c>
      <c r="AA151" s="1">
        <v>13</v>
      </c>
      <c r="AB151" s="1">
        <v>13</v>
      </c>
      <c r="AC151" s="1">
        <f>+BS_InfraMR[[#This Row],[Total Pasos Vehiculares a Nivel]]</f>
        <v>75</v>
      </c>
      <c r="AD151" s="196">
        <f t="shared" si="14"/>
        <v>101</v>
      </c>
      <c r="AE151" s="1">
        <v>1</v>
      </c>
      <c r="AF151" s="1">
        <v>8</v>
      </c>
      <c r="AG151" s="1">
        <v>11</v>
      </c>
      <c r="AH151" s="196">
        <f t="shared" si="15"/>
        <v>20</v>
      </c>
      <c r="AI151" s="10">
        <v>16.120999999999999</v>
      </c>
      <c r="AJ151" s="10">
        <v>0</v>
      </c>
      <c r="AK151" s="10">
        <v>50.177</v>
      </c>
      <c r="AL151" s="222">
        <f t="shared" si="16"/>
        <v>66.298000000000002</v>
      </c>
      <c r="AM151" s="1">
        <v>2</v>
      </c>
      <c r="AN151" s="1">
        <v>0</v>
      </c>
      <c r="AO151" s="1">
        <v>13</v>
      </c>
      <c r="AP151" s="200">
        <f t="shared" si="17"/>
        <v>15</v>
      </c>
      <c r="AQ151" s="1">
        <v>0</v>
      </c>
      <c r="AR151" s="1">
        <v>0</v>
      </c>
      <c r="AS151" s="1">
        <v>0</v>
      </c>
      <c r="AT151" s="200">
        <f>+SUM(BS_InfraMR[[#This Row],[B.02.1 - Parque de Coches Eléctricos Motrices]:[B.02.3 - Parque de Coches Eléctricos Motrices Tipo R]])</f>
        <v>0</v>
      </c>
      <c r="AU151" s="1">
        <v>0</v>
      </c>
      <c r="AV151" s="1">
        <v>0</v>
      </c>
      <c r="AW151" s="1">
        <v>0</v>
      </c>
      <c r="AX151" s="200">
        <f>+SUM(BS_InfraMR[[#This Row],[B.03.1 - Parque de Coches Motores Motrices Remolcados]:[B.03.3 - Parque de Coches Motores Motrices Cabina]])</f>
        <v>0</v>
      </c>
      <c r="AY151" s="1">
        <v>43</v>
      </c>
      <c r="AZ151" s="1">
        <v>13</v>
      </c>
      <c r="BA151" s="1">
        <v>0</v>
      </c>
      <c r="BB151" s="1">
        <v>0</v>
      </c>
      <c r="BC151" s="200">
        <f>SUM(AY151:BB151)</f>
        <v>56</v>
      </c>
      <c r="BD151" s="356">
        <v>26</v>
      </c>
      <c r="BE151" s="1">
        <v>1</v>
      </c>
      <c r="BF151" s="1">
        <v>31</v>
      </c>
      <c r="BG151" s="235">
        <v>1000</v>
      </c>
    </row>
    <row r="152" spans="1:59">
      <c r="A152" s="1">
        <v>2005</v>
      </c>
      <c r="B152" s="1" t="s">
        <v>67</v>
      </c>
      <c r="C152" s="10">
        <v>18.643000000000001</v>
      </c>
      <c r="D152" s="10">
        <v>47.968000000000004</v>
      </c>
      <c r="E152" s="10">
        <v>0</v>
      </c>
      <c r="F152" s="10">
        <v>0</v>
      </c>
      <c r="G152" s="192">
        <f t="shared" si="12"/>
        <v>66.611000000000004</v>
      </c>
      <c r="H152" s="192">
        <v>66.611000000000004</v>
      </c>
      <c r="I152" s="192">
        <v>103.99600000000001</v>
      </c>
      <c r="J152" s="10">
        <v>114.57899999999999</v>
      </c>
      <c r="K152" s="10">
        <v>0</v>
      </c>
      <c r="L152" s="10">
        <v>0</v>
      </c>
      <c r="M152" s="10">
        <v>0</v>
      </c>
      <c r="N152" s="192">
        <f>+BS_InfraMR[[#This Row],[A.03.1 -  Longitud de Vías de Explotación No Electrificadas Troncales y Ramales (vía principal) (km)]]+BS_InfraMR[[#This Row],[A.04.1 -  Longitud de Vías de Explotación Electrificadas Troncales y Ramales (vía principal) (km)]]</f>
        <v>114.57899999999999</v>
      </c>
      <c r="O152" s="192">
        <v>114.57899999999999</v>
      </c>
      <c r="P152" s="1">
        <v>23</v>
      </c>
      <c r="Q152" s="1">
        <v>6</v>
      </c>
      <c r="R152" s="1">
        <v>1</v>
      </c>
      <c r="S152" s="194">
        <f>+SUM(BS_InfraMR[[#This Row],[A.05.1 - Número de Estaciones en Explotación (cantidad)]:[A.07.1 - Número de Apeaderos en Explotación (cantidad)]])</f>
        <v>30</v>
      </c>
      <c r="T152" s="194">
        <v>30</v>
      </c>
      <c r="U152" s="1">
        <v>18</v>
      </c>
      <c r="V152" s="1">
        <v>31</v>
      </c>
      <c r="W152" s="1">
        <v>0</v>
      </c>
      <c r="X152" s="1">
        <v>26</v>
      </c>
      <c r="Y152" s="1">
        <v>0</v>
      </c>
      <c r="Z152" s="196">
        <f t="shared" si="13"/>
        <v>75</v>
      </c>
      <c r="AA152" s="1">
        <v>13</v>
      </c>
      <c r="AB152" s="1">
        <v>13</v>
      </c>
      <c r="AC152" s="1">
        <f>+BS_InfraMR[[#This Row],[Total Pasos Vehiculares a Nivel]]</f>
        <v>75</v>
      </c>
      <c r="AD152" s="196">
        <f t="shared" si="14"/>
        <v>101</v>
      </c>
      <c r="AE152" s="1">
        <v>1</v>
      </c>
      <c r="AF152" s="1">
        <v>8</v>
      </c>
      <c r="AG152" s="1">
        <v>11</v>
      </c>
      <c r="AH152" s="196">
        <f t="shared" si="15"/>
        <v>20</v>
      </c>
      <c r="AI152" s="10">
        <v>16.120999999999999</v>
      </c>
      <c r="AJ152" s="10">
        <v>0</v>
      </c>
      <c r="AK152" s="10">
        <v>50.177</v>
      </c>
      <c r="AL152" s="222">
        <f t="shared" si="16"/>
        <v>66.298000000000002</v>
      </c>
      <c r="AM152" s="1">
        <v>2</v>
      </c>
      <c r="AN152" s="1">
        <v>0</v>
      </c>
      <c r="AO152" s="1">
        <v>13</v>
      </c>
      <c r="AP152" s="200">
        <f t="shared" si="17"/>
        <v>15</v>
      </c>
      <c r="AQ152" s="1">
        <v>0</v>
      </c>
      <c r="AR152" s="1">
        <v>0</v>
      </c>
      <c r="AS152" s="1">
        <v>0</v>
      </c>
      <c r="AT152" s="200">
        <f>+SUM(BS_InfraMR[[#This Row],[B.02.1 - Parque de Coches Eléctricos Motrices]:[B.02.3 - Parque de Coches Eléctricos Motrices Tipo R]])</f>
        <v>0</v>
      </c>
      <c r="AU152" s="1">
        <v>0</v>
      </c>
      <c r="AV152" s="1">
        <v>0</v>
      </c>
      <c r="AW152" s="1">
        <v>0</v>
      </c>
      <c r="AX152" s="200">
        <f>+SUM(BS_InfraMR[[#This Row],[B.03.1 - Parque de Coches Motores Motrices Remolcados]:[B.03.3 - Parque de Coches Motores Motrices Cabina]])</f>
        <v>0</v>
      </c>
      <c r="AY152" s="1">
        <v>43</v>
      </c>
      <c r="AZ152" s="1">
        <v>13</v>
      </c>
      <c r="BA152" s="1">
        <v>0</v>
      </c>
      <c r="BB152" s="1">
        <v>0</v>
      </c>
      <c r="BC152" s="200">
        <f>SUM(AY152:BB152)</f>
        <v>56</v>
      </c>
      <c r="BD152" s="356">
        <v>26</v>
      </c>
      <c r="BE152" s="1">
        <v>1</v>
      </c>
      <c r="BF152" s="1">
        <v>31</v>
      </c>
      <c r="BG152" s="235">
        <v>1000</v>
      </c>
    </row>
    <row r="153" spans="1:59">
      <c r="A153" s="1">
        <v>2005</v>
      </c>
      <c r="B153" s="1" t="s">
        <v>68</v>
      </c>
      <c r="C153" s="10">
        <v>18.643000000000001</v>
      </c>
      <c r="D153" s="10">
        <v>47.968000000000004</v>
      </c>
      <c r="E153" s="10">
        <v>0</v>
      </c>
      <c r="F153" s="10">
        <v>0</v>
      </c>
      <c r="G153" s="192">
        <f t="shared" si="12"/>
        <v>66.611000000000004</v>
      </c>
      <c r="H153" s="192">
        <v>66.611000000000004</v>
      </c>
      <c r="I153" s="192">
        <v>103.99600000000001</v>
      </c>
      <c r="J153" s="10">
        <v>114.57899999999999</v>
      </c>
      <c r="K153" s="10">
        <v>0</v>
      </c>
      <c r="L153" s="10">
        <v>0</v>
      </c>
      <c r="M153" s="10">
        <v>0</v>
      </c>
      <c r="N153" s="192">
        <f>+BS_InfraMR[[#This Row],[A.03.1 -  Longitud de Vías de Explotación No Electrificadas Troncales y Ramales (vía principal) (km)]]+BS_InfraMR[[#This Row],[A.04.1 -  Longitud de Vías de Explotación Electrificadas Troncales y Ramales (vía principal) (km)]]</f>
        <v>114.57899999999999</v>
      </c>
      <c r="O153" s="192">
        <v>114.57899999999999</v>
      </c>
      <c r="P153" s="1">
        <v>23</v>
      </c>
      <c r="Q153" s="1">
        <v>6</v>
      </c>
      <c r="R153" s="1">
        <v>1</v>
      </c>
      <c r="S153" s="194">
        <f>+SUM(BS_InfraMR[[#This Row],[A.05.1 - Número de Estaciones en Explotación (cantidad)]:[A.07.1 - Número de Apeaderos en Explotación (cantidad)]])</f>
        <v>30</v>
      </c>
      <c r="T153" s="194">
        <v>30</v>
      </c>
      <c r="U153" s="1">
        <v>18</v>
      </c>
      <c r="V153" s="1">
        <v>31</v>
      </c>
      <c r="W153" s="1">
        <v>0</v>
      </c>
      <c r="X153" s="1">
        <v>26</v>
      </c>
      <c r="Y153" s="1">
        <v>0</v>
      </c>
      <c r="Z153" s="196">
        <f t="shared" si="13"/>
        <v>75</v>
      </c>
      <c r="AA153" s="1">
        <v>13</v>
      </c>
      <c r="AB153" s="1">
        <v>13</v>
      </c>
      <c r="AC153" s="1">
        <f>+BS_InfraMR[[#This Row],[Total Pasos Vehiculares a Nivel]]</f>
        <v>75</v>
      </c>
      <c r="AD153" s="196">
        <f t="shared" si="14"/>
        <v>101</v>
      </c>
      <c r="AE153" s="1">
        <v>1</v>
      </c>
      <c r="AF153" s="1">
        <v>8</v>
      </c>
      <c r="AG153" s="1">
        <v>11</v>
      </c>
      <c r="AH153" s="196">
        <f t="shared" si="15"/>
        <v>20</v>
      </c>
      <c r="AI153" s="10">
        <v>16.120999999999999</v>
      </c>
      <c r="AJ153" s="10">
        <v>0</v>
      </c>
      <c r="AK153" s="10">
        <v>50.177</v>
      </c>
      <c r="AL153" s="222">
        <f t="shared" si="16"/>
        <v>66.298000000000002</v>
      </c>
      <c r="AM153" s="1">
        <v>2</v>
      </c>
      <c r="AN153" s="1">
        <v>0</v>
      </c>
      <c r="AO153" s="1">
        <v>13</v>
      </c>
      <c r="AP153" s="200">
        <f t="shared" si="17"/>
        <v>15</v>
      </c>
      <c r="AQ153" s="1">
        <v>0</v>
      </c>
      <c r="AR153" s="1">
        <v>0</v>
      </c>
      <c r="AS153" s="1">
        <v>0</v>
      </c>
      <c r="AT153" s="200">
        <f>+SUM(BS_InfraMR[[#This Row],[B.02.1 - Parque de Coches Eléctricos Motrices]:[B.02.3 - Parque de Coches Eléctricos Motrices Tipo R]])</f>
        <v>0</v>
      </c>
      <c r="AU153" s="1">
        <v>0</v>
      </c>
      <c r="AV153" s="1">
        <v>0</v>
      </c>
      <c r="AW153" s="1">
        <v>0</v>
      </c>
      <c r="AX153" s="200">
        <f>+SUM(BS_InfraMR[[#This Row],[B.03.1 - Parque de Coches Motores Motrices Remolcados]:[B.03.3 - Parque de Coches Motores Motrices Cabina]])</f>
        <v>0</v>
      </c>
      <c r="AY153" s="1">
        <v>43</v>
      </c>
      <c r="AZ153" s="1">
        <v>13</v>
      </c>
      <c r="BA153" s="1">
        <v>0</v>
      </c>
      <c r="BB153" s="1">
        <v>0</v>
      </c>
      <c r="BC153" s="200">
        <f>SUM(AY153:BB153)</f>
        <v>56</v>
      </c>
      <c r="BD153" s="356">
        <v>26</v>
      </c>
      <c r="BE153" s="1">
        <v>1</v>
      </c>
      <c r="BF153" s="1">
        <v>31</v>
      </c>
      <c r="BG153" s="235">
        <v>1000</v>
      </c>
    </row>
    <row r="154" spans="1:59">
      <c r="A154" s="1">
        <v>2005</v>
      </c>
      <c r="B154" s="1" t="s">
        <v>69</v>
      </c>
      <c r="C154" s="10">
        <v>18.643000000000001</v>
      </c>
      <c r="D154" s="10">
        <v>47.968000000000004</v>
      </c>
      <c r="E154" s="10">
        <v>0</v>
      </c>
      <c r="F154" s="10">
        <v>0</v>
      </c>
      <c r="G154" s="192">
        <f t="shared" si="12"/>
        <v>66.611000000000004</v>
      </c>
      <c r="H154" s="192">
        <v>66.611000000000004</v>
      </c>
      <c r="I154" s="192">
        <v>103.99600000000001</v>
      </c>
      <c r="J154" s="10">
        <v>114.57899999999999</v>
      </c>
      <c r="K154" s="10">
        <v>0</v>
      </c>
      <c r="L154" s="10">
        <v>0</v>
      </c>
      <c r="M154" s="10">
        <v>0</v>
      </c>
      <c r="N154" s="192">
        <f>+BS_InfraMR[[#This Row],[A.03.1 -  Longitud de Vías de Explotación No Electrificadas Troncales y Ramales (vía principal) (km)]]+BS_InfraMR[[#This Row],[A.04.1 -  Longitud de Vías de Explotación Electrificadas Troncales y Ramales (vía principal) (km)]]</f>
        <v>114.57899999999999</v>
      </c>
      <c r="O154" s="192">
        <v>114.57899999999999</v>
      </c>
      <c r="P154" s="1">
        <v>23</v>
      </c>
      <c r="Q154" s="1">
        <v>6</v>
      </c>
      <c r="R154" s="1">
        <v>1</v>
      </c>
      <c r="S154" s="194">
        <f>+SUM(BS_InfraMR[[#This Row],[A.05.1 - Número de Estaciones en Explotación (cantidad)]:[A.07.1 - Número de Apeaderos en Explotación (cantidad)]])</f>
        <v>30</v>
      </c>
      <c r="T154" s="194">
        <v>30</v>
      </c>
      <c r="U154" s="1">
        <v>18</v>
      </c>
      <c r="V154" s="1">
        <v>31</v>
      </c>
      <c r="W154" s="1">
        <v>0</v>
      </c>
      <c r="X154" s="1">
        <v>26</v>
      </c>
      <c r="Y154" s="1">
        <v>0</v>
      </c>
      <c r="Z154" s="196">
        <f t="shared" si="13"/>
        <v>75</v>
      </c>
      <c r="AA154" s="1">
        <v>13</v>
      </c>
      <c r="AB154" s="1">
        <v>13</v>
      </c>
      <c r="AC154" s="1">
        <f>+BS_InfraMR[[#This Row],[Total Pasos Vehiculares a Nivel]]</f>
        <v>75</v>
      </c>
      <c r="AD154" s="196">
        <f t="shared" si="14"/>
        <v>101</v>
      </c>
      <c r="AE154" s="1">
        <v>1</v>
      </c>
      <c r="AF154" s="1">
        <v>8</v>
      </c>
      <c r="AG154" s="1">
        <v>11</v>
      </c>
      <c r="AH154" s="196">
        <f t="shared" si="15"/>
        <v>20</v>
      </c>
      <c r="AI154" s="10">
        <v>16.120999999999999</v>
      </c>
      <c r="AJ154" s="10">
        <v>0</v>
      </c>
      <c r="AK154" s="10">
        <v>50.177</v>
      </c>
      <c r="AL154" s="222">
        <f t="shared" si="16"/>
        <v>66.298000000000002</v>
      </c>
      <c r="AM154" s="1">
        <v>2</v>
      </c>
      <c r="AN154" s="1">
        <v>0</v>
      </c>
      <c r="AO154" s="1">
        <v>13</v>
      </c>
      <c r="AP154" s="200">
        <f t="shared" si="17"/>
        <v>15</v>
      </c>
      <c r="AQ154" s="1">
        <v>0</v>
      </c>
      <c r="AR154" s="1">
        <v>0</v>
      </c>
      <c r="AS154" s="1">
        <v>0</v>
      </c>
      <c r="AT154" s="200">
        <f>+SUM(BS_InfraMR[[#This Row],[B.02.1 - Parque de Coches Eléctricos Motrices]:[B.02.3 - Parque de Coches Eléctricos Motrices Tipo R]])</f>
        <v>0</v>
      </c>
      <c r="AU154" s="1">
        <v>0</v>
      </c>
      <c r="AV154" s="1">
        <v>0</v>
      </c>
      <c r="AW154" s="1">
        <v>0</v>
      </c>
      <c r="AX154" s="200">
        <f>+SUM(BS_InfraMR[[#This Row],[B.03.1 - Parque de Coches Motores Motrices Remolcados]:[B.03.3 - Parque de Coches Motores Motrices Cabina]])</f>
        <v>0</v>
      </c>
      <c r="AY154" s="1">
        <v>43</v>
      </c>
      <c r="AZ154" s="1">
        <v>13</v>
      </c>
      <c r="BA154" s="1">
        <v>0</v>
      </c>
      <c r="BB154" s="1">
        <v>0</v>
      </c>
      <c r="BC154" s="200">
        <f>SUM(AY154:BB154)</f>
        <v>56</v>
      </c>
      <c r="BD154" s="356">
        <v>26</v>
      </c>
      <c r="BE154" s="1">
        <v>1</v>
      </c>
      <c r="BF154" s="1">
        <v>31</v>
      </c>
      <c r="BG154" s="235">
        <v>1000</v>
      </c>
    </row>
    <row r="155" spans="1:59">
      <c r="A155" s="1">
        <v>2005</v>
      </c>
      <c r="B155" s="1" t="s">
        <v>70</v>
      </c>
      <c r="C155" s="10">
        <v>18.643000000000001</v>
      </c>
      <c r="D155" s="10">
        <v>47.968000000000004</v>
      </c>
      <c r="E155" s="10">
        <v>0</v>
      </c>
      <c r="F155" s="10">
        <v>0</v>
      </c>
      <c r="G155" s="192">
        <f t="shared" si="12"/>
        <v>66.611000000000004</v>
      </c>
      <c r="H155" s="192">
        <v>66.611000000000004</v>
      </c>
      <c r="I155" s="192">
        <v>103.99600000000001</v>
      </c>
      <c r="J155" s="10">
        <v>114.57899999999999</v>
      </c>
      <c r="K155" s="10">
        <v>0</v>
      </c>
      <c r="L155" s="10">
        <v>0</v>
      </c>
      <c r="M155" s="10">
        <v>0</v>
      </c>
      <c r="N155" s="192">
        <f>+BS_InfraMR[[#This Row],[A.03.1 -  Longitud de Vías de Explotación No Electrificadas Troncales y Ramales (vía principal) (km)]]+BS_InfraMR[[#This Row],[A.04.1 -  Longitud de Vías de Explotación Electrificadas Troncales y Ramales (vía principal) (km)]]</f>
        <v>114.57899999999999</v>
      </c>
      <c r="O155" s="192">
        <v>114.57899999999999</v>
      </c>
      <c r="P155" s="1">
        <v>23</v>
      </c>
      <c r="Q155" s="1">
        <v>6</v>
      </c>
      <c r="R155" s="1">
        <v>1</v>
      </c>
      <c r="S155" s="194">
        <f>+SUM(BS_InfraMR[[#This Row],[A.05.1 - Número de Estaciones en Explotación (cantidad)]:[A.07.1 - Número de Apeaderos en Explotación (cantidad)]])</f>
        <v>30</v>
      </c>
      <c r="T155" s="194">
        <v>30</v>
      </c>
      <c r="U155" s="1">
        <v>18</v>
      </c>
      <c r="V155" s="1">
        <v>31</v>
      </c>
      <c r="W155" s="1">
        <v>0</v>
      </c>
      <c r="X155" s="1">
        <v>26</v>
      </c>
      <c r="Y155" s="1">
        <v>0</v>
      </c>
      <c r="Z155" s="196">
        <f t="shared" si="13"/>
        <v>75</v>
      </c>
      <c r="AA155" s="1">
        <v>13</v>
      </c>
      <c r="AB155" s="1">
        <v>13</v>
      </c>
      <c r="AC155" s="1">
        <f>+BS_InfraMR[[#This Row],[Total Pasos Vehiculares a Nivel]]</f>
        <v>75</v>
      </c>
      <c r="AD155" s="196">
        <f t="shared" si="14"/>
        <v>101</v>
      </c>
      <c r="AE155" s="1">
        <v>1</v>
      </c>
      <c r="AF155" s="1">
        <v>8</v>
      </c>
      <c r="AG155" s="1">
        <v>11</v>
      </c>
      <c r="AH155" s="196">
        <f t="shared" si="15"/>
        <v>20</v>
      </c>
      <c r="AI155" s="10">
        <v>16.120999999999999</v>
      </c>
      <c r="AJ155" s="10">
        <v>0</v>
      </c>
      <c r="AK155" s="10">
        <v>50.177</v>
      </c>
      <c r="AL155" s="222">
        <f t="shared" si="16"/>
        <v>66.298000000000002</v>
      </c>
      <c r="AM155" s="1">
        <v>2</v>
      </c>
      <c r="AN155" s="1">
        <v>0</v>
      </c>
      <c r="AO155" s="1">
        <v>13</v>
      </c>
      <c r="AP155" s="200">
        <f t="shared" si="17"/>
        <v>15</v>
      </c>
      <c r="AQ155" s="1">
        <v>0</v>
      </c>
      <c r="AR155" s="1">
        <v>0</v>
      </c>
      <c r="AS155" s="1">
        <v>0</v>
      </c>
      <c r="AT155" s="200">
        <f>+SUM(BS_InfraMR[[#This Row],[B.02.1 - Parque de Coches Eléctricos Motrices]:[B.02.3 - Parque de Coches Eléctricos Motrices Tipo R]])</f>
        <v>0</v>
      </c>
      <c r="AU155" s="1">
        <v>0</v>
      </c>
      <c r="AV155" s="1">
        <v>0</v>
      </c>
      <c r="AW155" s="1">
        <v>0</v>
      </c>
      <c r="AX155" s="200">
        <f>+SUM(BS_InfraMR[[#This Row],[B.03.1 - Parque de Coches Motores Motrices Remolcados]:[B.03.3 - Parque de Coches Motores Motrices Cabina]])</f>
        <v>0</v>
      </c>
      <c r="AY155" s="1">
        <v>43</v>
      </c>
      <c r="AZ155" s="1">
        <v>13</v>
      </c>
      <c r="BA155" s="1">
        <v>0</v>
      </c>
      <c r="BB155" s="1">
        <v>0</v>
      </c>
      <c r="BC155" s="200">
        <f>SUM(AY155:BB155)</f>
        <v>56</v>
      </c>
      <c r="BD155" s="356">
        <v>26</v>
      </c>
      <c r="BE155" s="1">
        <v>1</v>
      </c>
      <c r="BF155" s="1">
        <v>31</v>
      </c>
      <c r="BG155" s="235">
        <v>1000</v>
      </c>
    </row>
    <row r="156" spans="1:59">
      <c r="A156" s="1">
        <v>2005</v>
      </c>
      <c r="B156" s="1" t="s">
        <v>71</v>
      </c>
      <c r="C156" s="10">
        <v>18.643000000000001</v>
      </c>
      <c r="D156" s="10">
        <v>47.968000000000004</v>
      </c>
      <c r="E156" s="10">
        <v>0</v>
      </c>
      <c r="F156" s="10">
        <v>0</v>
      </c>
      <c r="G156" s="192">
        <f t="shared" si="12"/>
        <v>66.611000000000004</v>
      </c>
      <c r="H156" s="192">
        <v>66.611000000000004</v>
      </c>
      <c r="I156" s="192">
        <v>103.99600000000001</v>
      </c>
      <c r="J156" s="10">
        <v>114.57899999999999</v>
      </c>
      <c r="K156" s="10">
        <v>0</v>
      </c>
      <c r="L156" s="10">
        <v>0</v>
      </c>
      <c r="M156" s="10">
        <v>0</v>
      </c>
      <c r="N156" s="192">
        <f>+BS_InfraMR[[#This Row],[A.03.1 -  Longitud de Vías de Explotación No Electrificadas Troncales y Ramales (vía principal) (km)]]+BS_InfraMR[[#This Row],[A.04.1 -  Longitud de Vías de Explotación Electrificadas Troncales y Ramales (vía principal) (km)]]</f>
        <v>114.57899999999999</v>
      </c>
      <c r="O156" s="192">
        <v>114.57899999999999</v>
      </c>
      <c r="P156" s="1">
        <v>23</v>
      </c>
      <c r="Q156" s="1">
        <v>6</v>
      </c>
      <c r="R156" s="1">
        <v>1</v>
      </c>
      <c r="S156" s="194">
        <f>+SUM(BS_InfraMR[[#This Row],[A.05.1 - Número de Estaciones en Explotación (cantidad)]:[A.07.1 - Número de Apeaderos en Explotación (cantidad)]])</f>
        <v>30</v>
      </c>
      <c r="T156" s="194">
        <v>30</v>
      </c>
      <c r="U156" s="1">
        <v>18</v>
      </c>
      <c r="V156" s="1">
        <v>31</v>
      </c>
      <c r="W156" s="1">
        <v>0</v>
      </c>
      <c r="X156" s="1">
        <v>26</v>
      </c>
      <c r="Y156" s="1">
        <v>0</v>
      </c>
      <c r="Z156" s="196">
        <f t="shared" si="13"/>
        <v>75</v>
      </c>
      <c r="AA156" s="1">
        <v>13</v>
      </c>
      <c r="AB156" s="1">
        <v>13</v>
      </c>
      <c r="AC156" s="1">
        <f>+BS_InfraMR[[#This Row],[Total Pasos Vehiculares a Nivel]]</f>
        <v>75</v>
      </c>
      <c r="AD156" s="196">
        <f t="shared" si="14"/>
        <v>101</v>
      </c>
      <c r="AE156" s="1">
        <v>1</v>
      </c>
      <c r="AF156" s="1">
        <v>8</v>
      </c>
      <c r="AG156" s="1">
        <v>11</v>
      </c>
      <c r="AH156" s="196">
        <f t="shared" si="15"/>
        <v>20</v>
      </c>
      <c r="AI156" s="10">
        <v>16.120999999999999</v>
      </c>
      <c r="AJ156" s="10">
        <v>0</v>
      </c>
      <c r="AK156" s="10">
        <v>50.177</v>
      </c>
      <c r="AL156" s="222">
        <f t="shared" si="16"/>
        <v>66.298000000000002</v>
      </c>
      <c r="AM156" s="1">
        <v>2</v>
      </c>
      <c r="AN156" s="1">
        <v>0</v>
      </c>
      <c r="AO156" s="1">
        <v>13</v>
      </c>
      <c r="AP156" s="200">
        <f t="shared" si="17"/>
        <v>15</v>
      </c>
      <c r="AQ156" s="1">
        <v>0</v>
      </c>
      <c r="AR156" s="1">
        <v>0</v>
      </c>
      <c r="AS156" s="1">
        <v>0</v>
      </c>
      <c r="AT156" s="200">
        <f>+SUM(BS_InfraMR[[#This Row],[B.02.1 - Parque de Coches Eléctricos Motrices]:[B.02.3 - Parque de Coches Eléctricos Motrices Tipo R]])</f>
        <v>0</v>
      </c>
      <c r="AU156" s="1">
        <v>0</v>
      </c>
      <c r="AV156" s="1">
        <v>0</v>
      </c>
      <c r="AW156" s="1">
        <v>0</v>
      </c>
      <c r="AX156" s="200">
        <f>+SUM(BS_InfraMR[[#This Row],[B.03.1 - Parque de Coches Motores Motrices Remolcados]:[B.03.3 - Parque de Coches Motores Motrices Cabina]])</f>
        <v>0</v>
      </c>
      <c r="AY156" s="1">
        <v>43</v>
      </c>
      <c r="AZ156" s="1">
        <v>13</v>
      </c>
      <c r="BA156" s="1">
        <v>0</v>
      </c>
      <c r="BB156" s="1">
        <v>0</v>
      </c>
      <c r="BC156" s="200">
        <f>SUM(AY156:BB156)</f>
        <v>56</v>
      </c>
      <c r="BD156" s="356">
        <v>26</v>
      </c>
      <c r="BE156" s="1">
        <v>1</v>
      </c>
      <c r="BF156" s="1">
        <v>31</v>
      </c>
      <c r="BG156" s="235">
        <v>1000</v>
      </c>
    </row>
    <row r="157" spans="1:59">
      <c r="A157" s="1">
        <v>2005</v>
      </c>
      <c r="B157" s="1" t="s">
        <v>72</v>
      </c>
      <c r="C157" s="10">
        <v>18.643000000000001</v>
      </c>
      <c r="D157" s="10">
        <v>47.968000000000004</v>
      </c>
      <c r="E157" s="10">
        <v>0</v>
      </c>
      <c r="F157" s="10">
        <v>0</v>
      </c>
      <c r="G157" s="192">
        <f t="shared" si="12"/>
        <v>66.611000000000004</v>
      </c>
      <c r="H157" s="192">
        <v>66.611000000000004</v>
      </c>
      <c r="I157" s="192">
        <v>103.99600000000001</v>
      </c>
      <c r="J157" s="10">
        <v>114.57899999999999</v>
      </c>
      <c r="K157" s="10">
        <v>0</v>
      </c>
      <c r="L157" s="10">
        <v>0</v>
      </c>
      <c r="M157" s="10">
        <v>0</v>
      </c>
      <c r="N157" s="192">
        <f>+BS_InfraMR[[#This Row],[A.03.1 -  Longitud de Vías de Explotación No Electrificadas Troncales y Ramales (vía principal) (km)]]+BS_InfraMR[[#This Row],[A.04.1 -  Longitud de Vías de Explotación Electrificadas Troncales y Ramales (vía principal) (km)]]</f>
        <v>114.57899999999999</v>
      </c>
      <c r="O157" s="192">
        <v>114.57899999999999</v>
      </c>
      <c r="P157" s="1">
        <v>23</v>
      </c>
      <c r="Q157" s="1">
        <v>6</v>
      </c>
      <c r="R157" s="1">
        <v>1</v>
      </c>
      <c r="S157" s="194">
        <f>+SUM(BS_InfraMR[[#This Row],[A.05.1 - Número de Estaciones en Explotación (cantidad)]:[A.07.1 - Número de Apeaderos en Explotación (cantidad)]])</f>
        <v>30</v>
      </c>
      <c r="T157" s="194">
        <v>30</v>
      </c>
      <c r="U157" s="1">
        <v>18</v>
      </c>
      <c r="V157" s="1">
        <v>31</v>
      </c>
      <c r="W157" s="1">
        <v>0</v>
      </c>
      <c r="X157" s="1">
        <v>26</v>
      </c>
      <c r="Y157" s="1">
        <v>0</v>
      </c>
      <c r="Z157" s="196">
        <f t="shared" si="13"/>
        <v>75</v>
      </c>
      <c r="AA157" s="1">
        <v>13</v>
      </c>
      <c r="AB157" s="1">
        <v>13</v>
      </c>
      <c r="AC157" s="1">
        <f>+BS_InfraMR[[#This Row],[Total Pasos Vehiculares a Nivel]]</f>
        <v>75</v>
      </c>
      <c r="AD157" s="196">
        <f t="shared" si="14"/>
        <v>101</v>
      </c>
      <c r="AE157" s="1">
        <v>1</v>
      </c>
      <c r="AF157" s="1">
        <v>8</v>
      </c>
      <c r="AG157" s="1">
        <v>11</v>
      </c>
      <c r="AH157" s="196">
        <f t="shared" si="15"/>
        <v>20</v>
      </c>
      <c r="AI157" s="10">
        <v>16.120999999999999</v>
      </c>
      <c r="AJ157" s="10">
        <v>0</v>
      </c>
      <c r="AK157" s="10">
        <v>50.177</v>
      </c>
      <c r="AL157" s="222">
        <f t="shared" si="16"/>
        <v>66.298000000000002</v>
      </c>
      <c r="AM157" s="1">
        <v>2</v>
      </c>
      <c r="AN157" s="1">
        <v>0</v>
      </c>
      <c r="AO157" s="1">
        <v>13</v>
      </c>
      <c r="AP157" s="200">
        <f t="shared" si="17"/>
        <v>15</v>
      </c>
      <c r="AQ157" s="1">
        <v>0</v>
      </c>
      <c r="AR157" s="1">
        <v>0</v>
      </c>
      <c r="AS157" s="1">
        <v>0</v>
      </c>
      <c r="AT157" s="200">
        <f>+SUM(BS_InfraMR[[#This Row],[B.02.1 - Parque de Coches Eléctricos Motrices]:[B.02.3 - Parque de Coches Eléctricos Motrices Tipo R]])</f>
        <v>0</v>
      </c>
      <c r="AU157" s="1">
        <v>0</v>
      </c>
      <c r="AV157" s="1">
        <v>0</v>
      </c>
      <c r="AW157" s="1">
        <v>0</v>
      </c>
      <c r="AX157" s="200">
        <f>+SUM(BS_InfraMR[[#This Row],[B.03.1 - Parque de Coches Motores Motrices Remolcados]:[B.03.3 - Parque de Coches Motores Motrices Cabina]])</f>
        <v>0</v>
      </c>
      <c r="AY157" s="1">
        <v>43</v>
      </c>
      <c r="AZ157" s="1">
        <v>13</v>
      </c>
      <c r="BA157" s="1">
        <v>0</v>
      </c>
      <c r="BB157" s="1">
        <v>0</v>
      </c>
      <c r="BC157" s="200">
        <f>SUM(AY157:BB157)</f>
        <v>56</v>
      </c>
      <c r="BD157" s="356">
        <v>26</v>
      </c>
      <c r="BE157" s="1">
        <v>1</v>
      </c>
      <c r="BF157" s="1">
        <v>31</v>
      </c>
      <c r="BG157" s="235">
        <v>1000</v>
      </c>
    </row>
    <row r="158" spans="1:59">
      <c r="A158" s="1">
        <v>2006</v>
      </c>
      <c r="B158" s="1" t="s">
        <v>61</v>
      </c>
      <c r="C158" s="10">
        <v>18.643000000000001</v>
      </c>
      <c r="D158" s="10">
        <v>47.968000000000004</v>
      </c>
      <c r="E158" s="10">
        <v>0</v>
      </c>
      <c r="F158" s="10">
        <v>0</v>
      </c>
      <c r="G158" s="192">
        <f t="shared" si="12"/>
        <v>66.611000000000004</v>
      </c>
      <c r="H158" s="192">
        <v>66.611000000000004</v>
      </c>
      <c r="I158" s="192">
        <v>103.99600000000001</v>
      </c>
      <c r="J158" s="10">
        <v>114.57899999999999</v>
      </c>
      <c r="K158" s="10">
        <v>0</v>
      </c>
      <c r="L158" s="10">
        <v>0</v>
      </c>
      <c r="M158" s="10">
        <v>0</v>
      </c>
      <c r="N158" s="192">
        <f>+BS_InfraMR[[#This Row],[A.03.1 -  Longitud de Vías de Explotación No Electrificadas Troncales y Ramales (vía principal) (km)]]+BS_InfraMR[[#This Row],[A.04.1 -  Longitud de Vías de Explotación Electrificadas Troncales y Ramales (vía principal) (km)]]</f>
        <v>114.57899999999999</v>
      </c>
      <c r="O158" s="192">
        <v>114.57899999999999</v>
      </c>
      <c r="P158" s="1">
        <v>23</v>
      </c>
      <c r="Q158" s="1">
        <v>6</v>
      </c>
      <c r="R158" s="1">
        <v>1</v>
      </c>
      <c r="S158" s="194">
        <f>+SUM(BS_InfraMR[[#This Row],[A.05.1 - Número de Estaciones en Explotación (cantidad)]:[A.07.1 - Número de Apeaderos en Explotación (cantidad)]])</f>
        <v>30</v>
      </c>
      <c r="T158" s="194">
        <v>30</v>
      </c>
      <c r="U158" s="1">
        <v>18</v>
      </c>
      <c r="V158" s="1">
        <v>31</v>
      </c>
      <c r="W158" s="1">
        <v>0</v>
      </c>
      <c r="X158" s="1">
        <v>26</v>
      </c>
      <c r="Y158" s="1">
        <v>0</v>
      </c>
      <c r="Z158" s="196">
        <f t="shared" si="13"/>
        <v>75</v>
      </c>
      <c r="AA158" s="1">
        <v>13</v>
      </c>
      <c r="AB158" s="1">
        <v>13</v>
      </c>
      <c r="AC158" s="1">
        <f>+BS_InfraMR[[#This Row],[Total Pasos Vehiculares a Nivel]]</f>
        <v>75</v>
      </c>
      <c r="AD158" s="196">
        <f t="shared" si="14"/>
        <v>101</v>
      </c>
      <c r="AE158" s="1">
        <v>1</v>
      </c>
      <c r="AF158" s="1">
        <v>8</v>
      </c>
      <c r="AG158" s="1">
        <v>11</v>
      </c>
      <c r="AH158" s="196">
        <f t="shared" si="15"/>
        <v>20</v>
      </c>
      <c r="AI158" s="10">
        <v>16.120999999999999</v>
      </c>
      <c r="AJ158" s="10">
        <v>0</v>
      </c>
      <c r="AK158" s="10">
        <v>50.177</v>
      </c>
      <c r="AL158" s="222">
        <f t="shared" si="16"/>
        <v>66.298000000000002</v>
      </c>
      <c r="AM158" s="1">
        <v>2</v>
      </c>
      <c r="AN158" s="1">
        <v>0</v>
      </c>
      <c r="AO158" s="1">
        <v>13</v>
      </c>
      <c r="AP158" s="200">
        <f t="shared" si="17"/>
        <v>15</v>
      </c>
      <c r="AQ158" s="1">
        <v>0</v>
      </c>
      <c r="AR158" s="1">
        <v>0</v>
      </c>
      <c r="AS158" s="1">
        <v>0</v>
      </c>
      <c r="AT158" s="200">
        <f>+SUM(BS_InfraMR[[#This Row],[B.02.1 - Parque de Coches Eléctricos Motrices]:[B.02.3 - Parque de Coches Eléctricos Motrices Tipo R]])</f>
        <v>0</v>
      </c>
      <c r="AU158" s="1">
        <v>0</v>
      </c>
      <c r="AV158" s="1">
        <v>0</v>
      </c>
      <c r="AW158" s="1">
        <v>0</v>
      </c>
      <c r="AX158" s="200">
        <f>+SUM(BS_InfraMR[[#This Row],[B.03.1 - Parque de Coches Motores Motrices Remolcados]:[B.03.3 - Parque de Coches Motores Motrices Cabina]])</f>
        <v>0</v>
      </c>
      <c r="AY158" s="1">
        <v>43</v>
      </c>
      <c r="AZ158" s="1">
        <v>13</v>
      </c>
      <c r="BA158" s="1">
        <v>0</v>
      </c>
      <c r="BB158" s="1">
        <v>0</v>
      </c>
      <c r="BC158" s="200">
        <f>SUM(AY158:BB158)</f>
        <v>56</v>
      </c>
      <c r="BD158" s="356">
        <v>26</v>
      </c>
      <c r="BE158" s="1">
        <v>1</v>
      </c>
      <c r="BF158" s="1">
        <v>31</v>
      </c>
      <c r="BG158" s="235">
        <v>1000</v>
      </c>
    </row>
    <row r="159" spans="1:59">
      <c r="A159" s="1">
        <v>2006</v>
      </c>
      <c r="B159" s="1" t="s">
        <v>62</v>
      </c>
      <c r="C159" s="10">
        <v>18.643000000000001</v>
      </c>
      <c r="D159" s="10">
        <v>47.968000000000004</v>
      </c>
      <c r="E159" s="10">
        <v>0</v>
      </c>
      <c r="F159" s="10">
        <v>0</v>
      </c>
      <c r="G159" s="192">
        <f t="shared" si="12"/>
        <v>66.611000000000004</v>
      </c>
      <c r="H159" s="192">
        <v>66.611000000000004</v>
      </c>
      <c r="I159" s="192">
        <v>103.99600000000001</v>
      </c>
      <c r="J159" s="10">
        <v>114.57899999999999</v>
      </c>
      <c r="K159" s="10">
        <v>0</v>
      </c>
      <c r="L159" s="10">
        <v>0</v>
      </c>
      <c r="M159" s="10">
        <v>0</v>
      </c>
      <c r="N159" s="192">
        <f>+BS_InfraMR[[#This Row],[A.03.1 -  Longitud de Vías de Explotación No Electrificadas Troncales y Ramales (vía principal) (km)]]+BS_InfraMR[[#This Row],[A.04.1 -  Longitud de Vías de Explotación Electrificadas Troncales y Ramales (vía principal) (km)]]</f>
        <v>114.57899999999999</v>
      </c>
      <c r="O159" s="192">
        <v>114.57899999999999</v>
      </c>
      <c r="P159" s="1">
        <v>23</v>
      </c>
      <c r="Q159" s="1">
        <v>6</v>
      </c>
      <c r="R159" s="1">
        <v>1</v>
      </c>
      <c r="S159" s="194">
        <f>+SUM(BS_InfraMR[[#This Row],[A.05.1 - Número de Estaciones en Explotación (cantidad)]:[A.07.1 - Número de Apeaderos en Explotación (cantidad)]])</f>
        <v>30</v>
      </c>
      <c r="T159" s="194">
        <v>30</v>
      </c>
      <c r="U159" s="1">
        <v>18</v>
      </c>
      <c r="V159" s="1">
        <v>31</v>
      </c>
      <c r="W159" s="1">
        <v>0</v>
      </c>
      <c r="X159" s="1">
        <v>26</v>
      </c>
      <c r="Y159" s="1">
        <v>0</v>
      </c>
      <c r="Z159" s="196">
        <f t="shared" si="13"/>
        <v>75</v>
      </c>
      <c r="AA159" s="1">
        <v>13</v>
      </c>
      <c r="AB159" s="1">
        <v>13</v>
      </c>
      <c r="AC159" s="1">
        <f>+BS_InfraMR[[#This Row],[Total Pasos Vehiculares a Nivel]]</f>
        <v>75</v>
      </c>
      <c r="AD159" s="196">
        <f t="shared" si="14"/>
        <v>101</v>
      </c>
      <c r="AE159" s="1">
        <v>1</v>
      </c>
      <c r="AF159" s="1">
        <v>8</v>
      </c>
      <c r="AG159" s="1">
        <v>11</v>
      </c>
      <c r="AH159" s="196">
        <f t="shared" si="15"/>
        <v>20</v>
      </c>
      <c r="AI159" s="10">
        <v>16.120999999999999</v>
      </c>
      <c r="AJ159" s="10">
        <v>0</v>
      </c>
      <c r="AK159" s="10">
        <v>50.177</v>
      </c>
      <c r="AL159" s="222">
        <f t="shared" si="16"/>
        <v>66.298000000000002</v>
      </c>
      <c r="AM159" s="1">
        <v>2</v>
      </c>
      <c r="AN159" s="1">
        <v>0</v>
      </c>
      <c r="AO159" s="1">
        <v>13</v>
      </c>
      <c r="AP159" s="200">
        <f t="shared" si="17"/>
        <v>15</v>
      </c>
      <c r="AQ159" s="1">
        <v>0</v>
      </c>
      <c r="AR159" s="1">
        <v>0</v>
      </c>
      <c r="AS159" s="1">
        <v>0</v>
      </c>
      <c r="AT159" s="200">
        <f>+SUM(BS_InfraMR[[#This Row],[B.02.1 - Parque de Coches Eléctricos Motrices]:[B.02.3 - Parque de Coches Eléctricos Motrices Tipo R]])</f>
        <v>0</v>
      </c>
      <c r="AU159" s="1">
        <v>0</v>
      </c>
      <c r="AV159" s="1">
        <v>0</v>
      </c>
      <c r="AW159" s="1">
        <v>0</v>
      </c>
      <c r="AX159" s="200">
        <f>+SUM(BS_InfraMR[[#This Row],[B.03.1 - Parque de Coches Motores Motrices Remolcados]:[B.03.3 - Parque de Coches Motores Motrices Cabina]])</f>
        <v>0</v>
      </c>
      <c r="AY159" s="1">
        <v>43</v>
      </c>
      <c r="AZ159" s="1">
        <v>13</v>
      </c>
      <c r="BA159" s="1">
        <v>0</v>
      </c>
      <c r="BB159" s="1">
        <v>0</v>
      </c>
      <c r="BC159" s="200">
        <f>SUM(AY159:BB159)</f>
        <v>56</v>
      </c>
      <c r="BD159" s="356">
        <v>26</v>
      </c>
      <c r="BE159" s="1">
        <v>1</v>
      </c>
      <c r="BF159" s="1">
        <v>31</v>
      </c>
      <c r="BG159" s="235">
        <v>1000</v>
      </c>
    </row>
    <row r="160" spans="1:59">
      <c r="A160" s="1">
        <v>2006</v>
      </c>
      <c r="B160" s="1" t="s">
        <v>63</v>
      </c>
      <c r="C160" s="10">
        <v>18.643000000000001</v>
      </c>
      <c r="D160" s="10">
        <v>47.968000000000004</v>
      </c>
      <c r="E160" s="10">
        <v>0</v>
      </c>
      <c r="F160" s="10">
        <v>0</v>
      </c>
      <c r="G160" s="192">
        <f t="shared" si="12"/>
        <v>66.611000000000004</v>
      </c>
      <c r="H160" s="192">
        <v>66.611000000000004</v>
      </c>
      <c r="I160" s="192">
        <v>103.99600000000001</v>
      </c>
      <c r="J160" s="10">
        <v>114.57899999999999</v>
      </c>
      <c r="K160" s="10">
        <v>0</v>
      </c>
      <c r="L160" s="10">
        <v>0</v>
      </c>
      <c r="M160" s="10">
        <v>0</v>
      </c>
      <c r="N160" s="192">
        <f>+BS_InfraMR[[#This Row],[A.03.1 -  Longitud de Vías de Explotación No Electrificadas Troncales y Ramales (vía principal) (km)]]+BS_InfraMR[[#This Row],[A.04.1 -  Longitud de Vías de Explotación Electrificadas Troncales y Ramales (vía principal) (km)]]</f>
        <v>114.57899999999999</v>
      </c>
      <c r="O160" s="192">
        <v>114.57899999999999</v>
      </c>
      <c r="P160" s="1">
        <v>23</v>
      </c>
      <c r="Q160" s="1">
        <v>6</v>
      </c>
      <c r="R160" s="1">
        <v>1</v>
      </c>
      <c r="S160" s="194">
        <f>+SUM(BS_InfraMR[[#This Row],[A.05.1 - Número de Estaciones en Explotación (cantidad)]:[A.07.1 - Número de Apeaderos en Explotación (cantidad)]])</f>
        <v>30</v>
      </c>
      <c r="T160" s="194">
        <v>30</v>
      </c>
      <c r="U160" s="1">
        <v>18</v>
      </c>
      <c r="V160" s="1">
        <v>31</v>
      </c>
      <c r="W160" s="1">
        <v>0</v>
      </c>
      <c r="X160" s="1">
        <v>26</v>
      </c>
      <c r="Y160" s="1">
        <v>0</v>
      </c>
      <c r="Z160" s="196">
        <f t="shared" si="13"/>
        <v>75</v>
      </c>
      <c r="AA160" s="1">
        <v>13</v>
      </c>
      <c r="AB160" s="1">
        <v>13</v>
      </c>
      <c r="AC160" s="1">
        <f>+BS_InfraMR[[#This Row],[Total Pasos Vehiculares a Nivel]]</f>
        <v>75</v>
      </c>
      <c r="AD160" s="196">
        <f t="shared" si="14"/>
        <v>101</v>
      </c>
      <c r="AE160" s="1">
        <v>1</v>
      </c>
      <c r="AF160" s="1">
        <v>8</v>
      </c>
      <c r="AG160" s="1">
        <v>11</v>
      </c>
      <c r="AH160" s="196">
        <f t="shared" si="15"/>
        <v>20</v>
      </c>
      <c r="AI160" s="10">
        <v>16.120999999999999</v>
      </c>
      <c r="AJ160" s="10">
        <v>0</v>
      </c>
      <c r="AK160" s="10">
        <v>50.177</v>
      </c>
      <c r="AL160" s="222">
        <f t="shared" si="16"/>
        <v>66.298000000000002</v>
      </c>
      <c r="AM160" s="1">
        <v>2</v>
      </c>
      <c r="AN160" s="1">
        <v>0</v>
      </c>
      <c r="AO160" s="1">
        <v>13</v>
      </c>
      <c r="AP160" s="200">
        <f t="shared" si="17"/>
        <v>15</v>
      </c>
      <c r="AQ160" s="1">
        <v>0</v>
      </c>
      <c r="AR160" s="1">
        <v>0</v>
      </c>
      <c r="AS160" s="1">
        <v>0</v>
      </c>
      <c r="AT160" s="200">
        <f>+SUM(BS_InfraMR[[#This Row],[B.02.1 - Parque de Coches Eléctricos Motrices]:[B.02.3 - Parque de Coches Eléctricos Motrices Tipo R]])</f>
        <v>0</v>
      </c>
      <c r="AU160" s="1">
        <v>0</v>
      </c>
      <c r="AV160" s="1">
        <v>0</v>
      </c>
      <c r="AW160" s="1">
        <v>0</v>
      </c>
      <c r="AX160" s="200">
        <f>+SUM(BS_InfraMR[[#This Row],[B.03.1 - Parque de Coches Motores Motrices Remolcados]:[B.03.3 - Parque de Coches Motores Motrices Cabina]])</f>
        <v>0</v>
      </c>
      <c r="AY160" s="1">
        <v>43</v>
      </c>
      <c r="AZ160" s="1">
        <v>13</v>
      </c>
      <c r="BA160" s="1">
        <v>0</v>
      </c>
      <c r="BB160" s="1">
        <v>0</v>
      </c>
      <c r="BC160" s="200">
        <f>SUM(AY160:BB160)</f>
        <v>56</v>
      </c>
      <c r="BD160" s="356">
        <v>26</v>
      </c>
      <c r="BE160" s="1">
        <v>1</v>
      </c>
      <c r="BF160" s="1">
        <v>31</v>
      </c>
      <c r="BG160" s="235">
        <v>1000</v>
      </c>
    </row>
    <row r="161" spans="1:59">
      <c r="A161" s="1">
        <v>2006</v>
      </c>
      <c r="B161" s="1" t="s">
        <v>64</v>
      </c>
      <c r="C161" s="10">
        <v>18.643000000000001</v>
      </c>
      <c r="D161" s="10">
        <v>47.968000000000004</v>
      </c>
      <c r="E161" s="10">
        <v>0</v>
      </c>
      <c r="F161" s="10">
        <v>0</v>
      </c>
      <c r="G161" s="192">
        <f t="shared" si="12"/>
        <v>66.611000000000004</v>
      </c>
      <c r="H161" s="192">
        <v>66.611000000000004</v>
      </c>
      <c r="I161" s="192">
        <v>103.99600000000001</v>
      </c>
      <c r="J161" s="10">
        <v>114.57899999999999</v>
      </c>
      <c r="K161" s="10">
        <v>0</v>
      </c>
      <c r="L161" s="10">
        <v>0</v>
      </c>
      <c r="M161" s="10">
        <v>0</v>
      </c>
      <c r="N161" s="192">
        <f>+BS_InfraMR[[#This Row],[A.03.1 -  Longitud de Vías de Explotación No Electrificadas Troncales y Ramales (vía principal) (km)]]+BS_InfraMR[[#This Row],[A.04.1 -  Longitud de Vías de Explotación Electrificadas Troncales y Ramales (vía principal) (km)]]</f>
        <v>114.57899999999999</v>
      </c>
      <c r="O161" s="192">
        <v>114.57899999999999</v>
      </c>
      <c r="P161" s="1">
        <v>23</v>
      </c>
      <c r="Q161" s="1">
        <v>6</v>
      </c>
      <c r="R161" s="1">
        <v>1</v>
      </c>
      <c r="S161" s="194">
        <f>+SUM(BS_InfraMR[[#This Row],[A.05.1 - Número de Estaciones en Explotación (cantidad)]:[A.07.1 - Número de Apeaderos en Explotación (cantidad)]])</f>
        <v>30</v>
      </c>
      <c r="T161" s="194">
        <v>30</v>
      </c>
      <c r="U161" s="1">
        <v>18</v>
      </c>
      <c r="V161" s="1">
        <v>31</v>
      </c>
      <c r="W161" s="1">
        <v>0</v>
      </c>
      <c r="X161" s="1">
        <v>26</v>
      </c>
      <c r="Y161" s="1">
        <v>0</v>
      </c>
      <c r="Z161" s="196">
        <f t="shared" si="13"/>
        <v>75</v>
      </c>
      <c r="AA161" s="1">
        <v>13</v>
      </c>
      <c r="AB161" s="1">
        <v>13</v>
      </c>
      <c r="AC161" s="1">
        <f>+BS_InfraMR[[#This Row],[Total Pasos Vehiculares a Nivel]]</f>
        <v>75</v>
      </c>
      <c r="AD161" s="196">
        <f t="shared" si="14"/>
        <v>101</v>
      </c>
      <c r="AE161" s="1">
        <v>1</v>
      </c>
      <c r="AF161" s="1">
        <v>8</v>
      </c>
      <c r="AG161" s="1">
        <v>11</v>
      </c>
      <c r="AH161" s="196">
        <f t="shared" si="15"/>
        <v>20</v>
      </c>
      <c r="AI161" s="10">
        <v>16.120999999999999</v>
      </c>
      <c r="AJ161" s="10">
        <v>0</v>
      </c>
      <c r="AK161" s="10">
        <v>50.177</v>
      </c>
      <c r="AL161" s="222">
        <f t="shared" si="16"/>
        <v>66.298000000000002</v>
      </c>
      <c r="AM161" s="1">
        <v>2</v>
      </c>
      <c r="AN161" s="1">
        <v>0</v>
      </c>
      <c r="AO161" s="1">
        <v>13</v>
      </c>
      <c r="AP161" s="200">
        <f t="shared" si="17"/>
        <v>15</v>
      </c>
      <c r="AQ161" s="1">
        <v>0</v>
      </c>
      <c r="AR161" s="1">
        <v>0</v>
      </c>
      <c r="AS161" s="1">
        <v>0</v>
      </c>
      <c r="AT161" s="200">
        <f>+SUM(BS_InfraMR[[#This Row],[B.02.1 - Parque de Coches Eléctricos Motrices]:[B.02.3 - Parque de Coches Eléctricos Motrices Tipo R]])</f>
        <v>0</v>
      </c>
      <c r="AU161" s="1">
        <v>0</v>
      </c>
      <c r="AV161" s="1">
        <v>0</v>
      </c>
      <c r="AW161" s="1">
        <v>0</v>
      </c>
      <c r="AX161" s="200">
        <f>+SUM(BS_InfraMR[[#This Row],[B.03.1 - Parque de Coches Motores Motrices Remolcados]:[B.03.3 - Parque de Coches Motores Motrices Cabina]])</f>
        <v>0</v>
      </c>
      <c r="AY161" s="1">
        <v>43</v>
      </c>
      <c r="AZ161" s="1">
        <v>13</v>
      </c>
      <c r="BA161" s="1">
        <v>0</v>
      </c>
      <c r="BB161" s="1">
        <v>0</v>
      </c>
      <c r="BC161" s="200">
        <f>SUM(AY161:BB161)</f>
        <v>56</v>
      </c>
      <c r="BD161" s="356">
        <v>26</v>
      </c>
      <c r="BE161" s="1">
        <v>1</v>
      </c>
      <c r="BF161" s="1">
        <v>31</v>
      </c>
      <c r="BG161" s="235">
        <v>1000</v>
      </c>
    </row>
    <row r="162" spans="1:59">
      <c r="A162" s="1">
        <v>2006</v>
      </c>
      <c r="B162" s="1" t="s">
        <v>65</v>
      </c>
      <c r="C162" s="10">
        <v>18.643000000000001</v>
      </c>
      <c r="D162" s="10">
        <v>47.968000000000004</v>
      </c>
      <c r="E162" s="10">
        <v>0</v>
      </c>
      <c r="F162" s="10">
        <v>0</v>
      </c>
      <c r="G162" s="192">
        <f t="shared" si="12"/>
        <v>66.611000000000004</v>
      </c>
      <c r="H162" s="192">
        <v>66.611000000000004</v>
      </c>
      <c r="I162" s="192">
        <v>103.99600000000001</v>
      </c>
      <c r="J162" s="10">
        <v>114.57899999999999</v>
      </c>
      <c r="K162" s="10">
        <v>0</v>
      </c>
      <c r="L162" s="10">
        <v>0</v>
      </c>
      <c r="M162" s="10">
        <v>0</v>
      </c>
      <c r="N162" s="192">
        <f>+BS_InfraMR[[#This Row],[A.03.1 -  Longitud de Vías de Explotación No Electrificadas Troncales y Ramales (vía principal) (km)]]+BS_InfraMR[[#This Row],[A.04.1 -  Longitud de Vías de Explotación Electrificadas Troncales y Ramales (vía principal) (km)]]</f>
        <v>114.57899999999999</v>
      </c>
      <c r="O162" s="192">
        <v>114.57899999999999</v>
      </c>
      <c r="P162" s="1">
        <v>23</v>
      </c>
      <c r="Q162" s="1">
        <v>6</v>
      </c>
      <c r="R162" s="1">
        <v>1</v>
      </c>
      <c r="S162" s="194">
        <f>+SUM(BS_InfraMR[[#This Row],[A.05.1 - Número de Estaciones en Explotación (cantidad)]:[A.07.1 - Número de Apeaderos en Explotación (cantidad)]])</f>
        <v>30</v>
      </c>
      <c r="T162" s="194">
        <v>30</v>
      </c>
      <c r="U162" s="1">
        <v>18</v>
      </c>
      <c r="V162" s="1">
        <v>31</v>
      </c>
      <c r="W162" s="1">
        <v>0</v>
      </c>
      <c r="X162" s="1">
        <v>26</v>
      </c>
      <c r="Y162" s="1">
        <v>0</v>
      </c>
      <c r="Z162" s="196">
        <f t="shared" si="13"/>
        <v>75</v>
      </c>
      <c r="AA162" s="1">
        <v>13</v>
      </c>
      <c r="AB162" s="1">
        <v>13</v>
      </c>
      <c r="AC162" s="1">
        <f>+BS_InfraMR[[#This Row],[Total Pasos Vehiculares a Nivel]]</f>
        <v>75</v>
      </c>
      <c r="AD162" s="196">
        <f t="shared" si="14"/>
        <v>101</v>
      </c>
      <c r="AE162" s="1">
        <v>1</v>
      </c>
      <c r="AF162" s="1">
        <v>8</v>
      </c>
      <c r="AG162" s="1">
        <v>11</v>
      </c>
      <c r="AH162" s="196">
        <f t="shared" si="15"/>
        <v>20</v>
      </c>
      <c r="AI162" s="10">
        <v>16.120999999999999</v>
      </c>
      <c r="AJ162" s="10">
        <v>0</v>
      </c>
      <c r="AK162" s="10">
        <v>50.177</v>
      </c>
      <c r="AL162" s="222">
        <f t="shared" si="16"/>
        <v>66.298000000000002</v>
      </c>
      <c r="AM162" s="1">
        <v>2</v>
      </c>
      <c r="AN162" s="1">
        <v>0</v>
      </c>
      <c r="AO162" s="1">
        <v>13</v>
      </c>
      <c r="AP162" s="200">
        <f t="shared" si="17"/>
        <v>15</v>
      </c>
      <c r="AQ162" s="1">
        <v>0</v>
      </c>
      <c r="AR162" s="1">
        <v>0</v>
      </c>
      <c r="AS162" s="1">
        <v>0</v>
      </c>
      <c r="AT162" s="200">
        <f>+SUM(BS_InfraMR[[#This Row],[B.02.1 - Parque de Coches Eléctricos Motrices]:[B.02.3 - Parque de Coches Eléctricos Motrices Tipo R]])</f>
        <v>0</v>
      </c>
      <c r="AU162" s="1">
        <v>0</v>
      </c>
      <c r="AV162" s="1">
        <v>0</v>
      </c>
      <c r="AW162" s="1">
        <v>0</v>
      </c>
      <c r="AX162" s="200">
        <f>+SUM(BS_InfraMR[[#This Row],[B.03.1 - Parque de Coches Motores Motrices Remolcados]:[B.03.3 - Parque de Coches Motores Motrices Cabina]])</f>
        <v>0</v>
      </c>
      <c r="AY162" s="1">
        <v>43</v>
      </c>
      <c r="AZ162" s="1">
        <v>13</v>
      </c>
      <c r="BA162" s="1">
        <v>0</v>
      </c>
      <c r="BB162" s="1">
        <v>0</v>
      </c>
      <c r="BC162" s="200">
        <f>SUM(AY162:BB162)</f>
        <v>56</v>
      </c>
      <c r="BD162" s="356">
        <v>26</v>
      </c>
      <c r="BE162" s="1">
        <v>1</v>
      </c>
      <c r="BF162" s="1">
        <v>31</v>
      </c>
      <c r="BG162" s="235">
        <v>1000</v>
      </c>
    </row>
    <row r="163" spans="1:59">
      <c r="A163" s="1">
        <v>2006</v>
      </c>
      <c r="B163" s="1" t="s">
        <v>66</v>
      </c>
      <c r="C163" s="10">
        <v>18.643000000000001</v>
      </c>
      <c r="D163" s="10">
        <v>47.968000000000004</v>
      </c>
      <c r="E163" s="10">
        <v>0</v>
      </c>
      <c r="F163" s="10">
        <v>0</v>
      </c>
      <c r="G163" s="192">
        <f t="shared" si="12"/>
        <v>66.611000000000004</v>
      </c>
      <c r="H163" s="192">
        <v>66.611000000000004</v>
      </c>
      <c r="I163" s="192">
        <v>103.99600000000001</v>
      </c>
      <c r="J163" s="10">
        <v>114.57899999999999</v>
      </c>
      <c r="K163" s="10">
        <v>0</v>
      </c>
      <c r="L163" s="10">
        <v>0</v>
      </c>
      <c r="M163" s="10">
        <v>0</v>
      </c>
      <c r="N163" s="192">
        <f>+BS_InfraMR[[#This Row],[A.03.1 -  Longitud de Vías de Explotación No Electrificadas Troncales y Ramales (vía principal) (km)]]+BS_InfraMR[[#This Row],[A.04.1 -  Longitud de Vías de Explotación Electrificadas Troncales y Ramales (vía principal) (km)]]</f>
        <v>114.57899999999999</v>
      </c>
      <c r="O163" s="192">
        <v>114.57899999999999</v>
      </c>
      <c r="P163" s="1">
        <v>23</v>
      </c>
      <c r="Q163" s="1">
        <v>6</v>
      </c>
      <c r="R163" s="1">
        <v>1</v>
      </c>
      <c r="S163" s="194">
        <f>+SUM(BS_InfraMR[[#This Row],[A.05.1 - Número de Estaciones en Explotación (cantidad)]:[A.07.1 - Número de Apeaderos en Explotación (cantidad)]])</f>
        <v>30</v>
      </c>
      <c r="T163" s="194">
        <v>30</v>
      </c>
      <c r="U163" s="1">
        <v>18</v>
      </c>
      <c r="V163" s="1">
        <v>31</v>
      </c>
      <c r="W163" s="1">
        <v>0</v>
      </c>
      <c r="X163" s="1">
        <v>26</v>
      </c>
      <c r="Y163" s="1">
        <v>0</v>
      </c>
      <c r="Z163" s="196">
        <f t="shared" si="13"/>
        <v>75</v>
      </c>
      <c r="AA163" s="1">
        <v>13</v>
      </c>
      <c r="AB163" s="1">
        <v>13</v>
      </c>
      <c r="AC163" s="1">
        <f>+BS_InfraMR[[#This Row],[Total Pasos Vehiculares a Nivel]]</f>
        <v>75</v>
      </c>
      <c r="AD163" s="196">
        <f t="shared" si="14"/>
        <v>101</v>
      </c>
      <c r="AE163" s="1">
        <v>1</v>
      </c>
      <c r="AF163" s="1">
        <v>8</v>
      </c>
      <c r="AG163" s="1">
        <v>11</v>
      </c>
      <c r="AH163" s="196">
        <f t="shared" si="15"/>
        <v>20</v>
      </c>
      <c r="AI163" s="10">
        <v>16.120999999999999</v>
      </c>
      <c r="AJ163" s="10">
        <v>0</v>
      </c>
      <c r="AK163" s="10">
        <v>50.177</v>
      </c>
      <c r="AL163" s="222">
        <f t="shared" si="16"/>
        <v>66.298000000000002</v>
      </c>
      <c r="AM163" s="1">
        <v>2</v>
      </c>
      <c r="AN163" s="1">
        <v>0</v>
      </c>
      <c r="AO163" s="1">
        <v>13</v>
      </c>
      <c r="AP163" s="200">
        <f t="shared" si="17"/>
        <v>15</v>
      </c>
      <c r="AQ163" s="1">
        <v>0</v>
      </c>
      <c r="AR163" s="1">
        <v>0</v>
      </c>
      <c r="AS163" s="1">
        <v>0</v>
      </c>
      <c r="AT163" s="200">
        <f>+SUM(BS_InfraMR[[#This Row],[B.02.1 - Parque de Coches Eléctricos Motrices]:[B.02.3 - Parque de Coches Eléctricos Motrices Tipo R]])</f>
        <v>0</v>
      </c>
      <c r="AU163" s="1">
        <v>0</v>
      </c>
      <c r="AV163" s="1">
        <v>0</v>
      </c>
      <c r="AW163" s="1">
        <v>0</v>
      </c>
      <c r="AX163" s="200">
        <f>+SUM(BS_InfraMR[[#This Row],[B.03.1 - Parque de Coches Motores Motrices Remolcados]:[B.03.3 - Parque de Coches Motores Motrices Cabina]])</f>
        <v>0</v>
      </c>
      <c r="AY163" s="1">
        <v>43</v>
      </c>
      <c r="AZ163" s="1">
        <v>13</v>
      </c>
      <c r="BA163" s="1">
        <v>0</v>
      </c>
      <c r="BB163" s="1">
        <v>0</v>
      </c>
      <c r="BC163" s="200">
        <f>SUM(AY163:BB163)</f>
        <v>56</v>
      </c>
      <c r="BD163" s="356">
        <v>26</v>
      </c>
      <c r="BE163" s="1">
        <v>1</v>
      </c>
      <c r="BF163" s="1">
        <v>31</v>
      </c>
      <c r="BG163" s="235">
        <v>1000</v>
      </c>
    </row>
    <row r="164" spans="1:59">
      <c r="A164" s="1">
        <v>2006</v>
      </c>
      <c r="B164" s="1" t="s">
        <v>67</v>
      </c>
      <c r="C164" s="10">
        <v>18.643000000000001</v>
      </c>
      <c r="D164" s="10">
        <v>47.968000000000004</v>
      </c>
      <c r="E164" s="10">
        <v>0</v>
      </c>
      <c r="F164" s="10">
        <v>0</v>
      </c>
      <c r="G164" s="192">
        <f t="shared" si="12"/>
        <v>66.611000000000004</v>
      </c>
      <c r="H164" s="192">
        <v>66.611000000000004</v>
      </c>
      <c r="I164" s="192">
        <v>103.99600000000001</v>
      </c>
      <c r="J164" s="10">
        <v>114.57899999999999</v>
      </c>
      <c r="K164" s="10">
        <v>0</v>
      </c>
      <c r="L164" s="10">
        <v>0</v>
      </c>
      <c r="M164" s="10">
        <v>0</v>
      </c>
      <c r="N164" s="192">
        <f>+BS_InfraMR[[#This Row],[A.03.1 -  Longitud de Vías de Explotación No Electrificadas Troncales y Ramales (vía principal) (km)]]+BS_InfraMR[[#This Row],[A.04.1 -  Longitud de Vías de Explotación Electrificadas Troncales y Ramales (vía principal) (km)]]</f>
        <v>114.57899999999999</v>
      </c>
      <c r="O164" s="192">
        <v>114.57899999999999</v>
      </c>
      <c r="P164" s="1">
        <v>23</v>
      </c>
      <c r="Q164" s="1">
        <v>6</v>
      </c>
      <c r="R164" s="1">
        <v>1</v>
      </c>
      <c r="S164" s="194">
        <f>+SUM(BS_InfraMR[[#This Row],[A.05.1 - Número de Estaciones en Explotación (cantidad)]:[A.07.1 - Número de Apeaderos en Explotación (cantidad)]])</f>
        <v>30</v>
      </c>
      <c r="T164" s="194">
        <v>30</v>
      </c>
      <c r="U164" s="1">
        <v>18</v>
      </c>
      <c r="V164" s="1">
        <v>31</v>
      </c>
      <c r="W164" s="1">
        <v>0</v>
      </c>
      <c r="X164" s="1">
        <v>26</v>
      </c>
      <c r="Y164" s="1">
        <v>0</v>
      </c>
      <c r="Z164" s="196">
        <f t="shared" si="13"/>
        <v>75</v>
      </c>
      <c r="AA164" s="1">
        <v>13</v>
      </c>
      <c r="AB164" s="1">
        <v>13</v>
      </c>
      <c r="AC164" s="1">
        <f>+BS_InfraMR[[#This Row],[Total Pasos Vehiculares a Nivel]]</f>
        <v>75</v>
      </c>
      <c r="AD164" s="196">
        <f t="shared" si="14"/>
        <v>101</v>
      </c>
      <c r="AE164" s="1">
        <v>1</v>
      </c>
      <c r="AF164" s="1">
        <v>8</v>
      </c>
      <c r="AG164" s="1">
        <v>11</v>
      </c>
      <c r="AH164" s="196">
        <f t="shared" si="15"/>
        <v>20</v>
      </c>
      <c r="AI164" s="10">
        <v>16.120999999999999</v>
      </c>
      <c r="AJ164" s="10">
        <v>0</v>
      </c>
      <c r="AK164" s="10">
        <v>50.177</v>
      </c>
      <c r="AL164" s="222">
        <f t="shared" si="16"/>
        <v>66.298000000000002</v>
      </c>
      <c r="AM164" s="1">
        <v>2</v>
      </c>
      <c r="AN164" s="1">
        <v>0</v>
      </c>
      <c r="AO164" s="1">
        <v>13</v>
      </c>
      <c r="AP164" s="200">
        <f t="shared" si="17"/>
        <v>15</v>
      </c>
      <c r="AQ164" s="1">
        <v>0</v>
      </c>
      <c r="AR164" s="1">
        <v>0</v>
      </c>
      <c r="AS164" s="1">
        <v>0</v>
      </c>
      <c r="AT164" s="200">
        <f>+SUM(BS_InfraMR[[#This Row],[B.02.1 - Parque de Coches Eléctricos Motrices]:[B.02.3 - Parque de Coches Eléctricos Motrices Tipo R]])</f>
        <v>0</v>
      </c>
      <c r="AU164" s="1">
        <v>0</v>
      </c>
      <c r="AV164" s="1">
        <v>0</v>
      </c>
      <c r="AW164" s="1">
        <v>0</v>
      </c>
      <c r="AX164" s="200">
        <f>+SUM(BS_InfraMR[[#This Row],[B.03.1 - Parque de Coches Motores Motrices Remolcados]:[B.03.3 - Parque de Coches Motores Motrices Cabina]])</f>
        <v>0</v>
      </c>
      <c r="AY164" s="1">
        <v>43</v>
      </c>
      <c r="AZ164" s="1">
        <v>13</v>
      </c>
      <c r="BA164" s="1">
        <v>0</v>
      </c>
      <c r="BB164" s="1">
        <v>0</v>
      </c>
      <c r="BC164" s="200">
        <f>SUM(AY164:BB164)</f>
        <v>56</v>
      </c>
      <c r="BD164" s="356">
        <v>26</v>
      </c>
      <c r="BE164" s="1">
        <v>1</v>
      </c>
      <c r="BF164" s="1">
        <v>31</v>
      </c>
      <c r="BG164" s="235">
        <v>1000</v>
      </c>
    </row>
    <row r="165" spans="1:59">
      <c r="A165" s="1">
        <v>2006</v>
      </c>
      <c r="B165" s="1" t="s">
        <v>68</v>
      </c>
      <c r="C165" s="10">
        <v>18.643000000000001</v>
      </c>
      <c r="D165" s="10">
        <v>47.968000000000004</v>
      </c>
      <c r="E165" s="10">
        <v>0</v>
      </c>
      <c r="F165" s="10">
        <v>0</v>
      </c>
      <c r="G165" s="192">
        <f t="shared" si="12"/>
        <v>66.611000000000004</v>
      </c>
      <c r="H165" s="192">
        <v>66.611000000000004</v>
      </c>
      <c r="I165" s="192">
        <v>103.99600000000001</v>
      </c>
      <c r="J165" s="10">
        <v>114.57899999999999</v>
      </c>
      <c r="K165" s="10">
        <v>0</v>
      </c>
      <c r="L165" s="10">
        <v>0</v>
      </c>
      <c r="M165" s="10">
        <v>0</v>
      </c>
      <c r="N165" s="192">
        <f>+BS_InfraMR[[#This Row],[A.03.1 -  Longitud de Vías de Explotación No Electrificadas Troncales y Ramales (vía principal) (km)]]+BS_InfraMR[[#This Row],[A.04.1 -  Longitud de Vías de Explotación Electrificadas Troncales y Ramales (vía principal) (km)]]</f>
        <v>114.57899999999999</v>
      </c>
      <c r="O165" s="192">
        <v>114.57899999999999</v>
      </c>
      <c r="P165" s="1">
        <v>23</v>
      </c>
      <c r="Q165" s="1">
        <v>6</v>
      </c>
      <c r="R165" s="1">
        <v>1</v>
      </c>
      <c r="S165" s="194">
        <f>+SUM(BS_InfraMR[[#This Row],[A.05.1 - Número de Estaciones en Explotación (cantidad)]:[A.07.1 - Número de Apeaderos en Explotación (cantidad)]])</f>
        <v>30</v>
      </c>
      <c r="T165" s="194">
        <v>30</v>
      </c>
      <c r="U165" s="1">
        <v>18</v>
      </c>
      <c r="V165" s="1">
        <v>31</v>
      </c>
      <c r="W165" s="1">
        <v>0</v>
      </c>
      <c r="X165" s="1">
        <v>26</v>
      </c>
      <c r="Y165" s="1">
        <v>0</v>
      </c>
      <c r="Z165" s="196">
        <f t="shared" si="13"/>
        <v>75</v>
      </c>
      <c r="AA165" s="1">
        <v>13</v>
      </c>
      <c r="AB165" s="1">
        <v>13</v>
      </c>
      <c r="AC165" s="1">
        <f>+BS_InfraMR[[#This Row],[Total Pasos Vehiculares a Nivel]]</f>
        <v>75</v>
      </c>
      <c r="AD165" s="196">
        <f t="shared" si="14"/>
        <v>101</v>
      </c>
      <c r="AE165" s="1">
        <v>1</v>
      </c>
      <c r="AF165" s="1">
        <v>8</v>
      </c>
      <c r="AG165" s="1">
        <v>11</v>
      </c>
      <c r="AH165" s="196">
        <f t="shared" si="15"/>
        <v>20</v>
      </c>
      <c r="AI165" s="10">
        <v>16.120999999999999</v>
      </c>
      <c r="AJ165" s="10">
        <v>0</v>
      </c>
      <c r="AK165" s="10">
        <v>50.177</v>
      </c>
      <c r="AL165" s="222">
        <f t="shared" si="16"/>
        <v>66.298000000000002</v>
      </c>
      <c r="AM165" s="1">
        <v>2</v>
      </c>
      <c r="AN165" s="1">
        <v>0</v>
      </c>
      <c r="AO165" s="1">
        <v>13</v>
      </c>
      <c r="AP165" s="200">
        <f t="shared" si="17"/>
        <v>15</v>
      </c>
      <c r="AQ165" s="1">
        <v>0</v>
      </c>
      <c r="AR165" s="1">
        <v>0</v>
      </c>
      <c r="AS165" s="1">
        <v>0</v>
      </c>
      <c r="AT165" s="200">
        <f>+SUM(BS_InfraMR[[#This Row],[B.02.1 - Parque de Coches Eléctricos Motrices]:[B.02.3 - Parque de Coches Eléctricos Motrices Tipo R]])</f>
        <v>0</v>
      </c>
      <c r="AU165" s="1">
        <v>0</v>
      </c>
      <c r="AV165" s="1">
        <v>0</v>
      </c>
      <c r="AW165" s="1">
        <v>0</v>
      </c>
      <c r="AX165" s="200">
        <f>+SUM(BS_InfraMR[[#This Row],[B.03.1 - Parque de Coches Motores Motrices Remolcados]:[B.03.3 - Parque de Coches Motores Motrices Cabina]])</f>
        <v>0</v>
      </c>
      <c r="AY165" s="1">
        <v>43</v>
      </c>
      <c r="AZ165" s="1">
        <v>13</v>
      </c>
      <c r="BA165" s="1">
        <v>0</v>
      </c>
      <c r="BB165" s="1">
        <v>0</v>
      </c>
      <c r="BC165" s="200">
        <f>SUM(AY165:BB165)</f>
        <v>56</v>
      </c>
      <c r="BD165" s="356">
        <v>26</v>
      </c>
      <c r="BE165" s="1">
        <v>1</v>
      </c>
      <c r="BF165" s="1">
        <v>31</v>
      </c>
      <c r="BG165" s="235">
        <v>1000</v>
      </c>
    </row>
    <row r="166" spans="1:59">
      <c r="A166" s="1">
        <v>2006</v>
      </c>
      <c r="B166" s="1" t="s">
        <v>69</v>
      </c>
      <c r="C166" s="10">
        <v>18.643000000000001</v>
      </c>
      <c r="D166" s="10">
        <v>47.968000000000004</v>
      </c>
      <c r="E166" s="10">
        <v>0</v>
      </c>
      <c r="F166" s="10">
        <v>0</v>
      </c>
      <c r="G166" s="192">
        <f t="shared" si="12"/>
        <v>66.611000000000004</v>
      </c>
      <c r="H166" s="192">
        <v>66.611000000000004</v>
      </c>
      <c r="I166" s="192">
        <v>103.99600000000001</v>
      </c>
      <c r="J166" s="10">
        <v>114.57899999999999</v>
      </c>
      <c r="K166" s="10">
        <v>0</v>
      </c>
      <c r="L166" s="10">
        <v>0</v>
      </c>
      <c r="M166" s="10">
        <v>0</v>
      </c>
      <c r="N166" s="192">
        <f>+BS_InfraMR[[#This Row],[A.03.1 -  Longitud de Vías de Explotación No Electrificadas Troncales y Ramales (vía principal) (km)]]+BS_InfraMR[[#This Row],[A.04.1 -  Longitud de Vías de Explotación Electrificadas Troncales y Ramales (vía principal) (km)]]</f>
        <v>114.57899999999999</v>
      </c>
      <c r="O166" s="192">
        <v>114.57899999999999</v>
      </c>
      <c r="P166" s="1">
        <v>23</v>
      </c>
      <c r="Q166" s="1">
        <v>6</v>
      </c>
      <c r="R166" s="1">
        <v>1</v>
      </c>
      <c r="S166" s="194">
        <f>+SUM(BS_InfraMR[[#This Row],[A.05.1 - Número de Estaciones en Explotación (cantidad)]:[A.07.1 - Número de Apeaderos en Explotación (cantidad)]])</f>
        <v>30</v>
      </c>
      <c r="T166" s="194">
        <v>30</v>
      </c>
      <c r="U166" s="1">
        <v>18</v>
      </c>
      <c r="V166" s="1">
        <v>31</v>
      </c>
      <c r="W166" s="1">
        <v>0</v>
      </c>
      <c r="X166" s="1">
        <v>26</v>
      </c>
      <c r="Y166" s="1">
        <v>0</v>
      </c>
      <c r="Z166" s="196">
        <f t="shared" si="13"/>
        <v>75</v>
      </c>
      <c r="AA166" s="1">
        <v>13</v>
      </c>
      <c r="AB166" s="1">
        <v>13</v>
      </c>
      <c r="AC166" s="1">
        <f>+BS_InfraMR[[#This Row],[Total Pasos Vehiculares a Nivel]]</f>
        <v>75</v>
      </c>
      <c r="AD166" s="196">
        <f t="shared" si="14"/>
        <v>101</v>
      </c>
      <c r="AE166" s="1">
        <v>1</v>
      </c>
      <c r="AF166" s="1">
        <v>8</v>
      </c>
      <c r="AG166" s="1">
        <v>11</v>
      </c>
      <c r="AH166" s="196">
        <f t="shared" si="15"/>
        <v>20</v>
      </c>
      <c r="AI166" s="10">
        <v>16.120999999999999</v>
      </c>
      <c r="AJ166" s="10">
        <v>0</v>
      </c>
      <c r="AK166" s="10">
        <v>50.177</v>
      </c>
      <c r="AL166" s="222">
        <f t="shared" si="16"/>
        <v>66.298000000000002</v>
      </c>
      <c r="AM166" s="1">
        <v>2</v>
      </c>
      <c r="AN166" s="1">
        <v>0</v>
      </c>
      <c r="AO166" s="1">
        <v>13</v>
      </c>
      <c r="AP166" s="200">
        <f t="shared" si="17"/>
        <v>15</v>
      </c>
      <c r="AQ166" s="1">
        <v>0</v>
      </c>
      <c r="AR166" s="1">
        <v>0</v>
      </c>
      <c r="AS166" s="1">
        <v>0</v>
      </c>
      <c r="AT166" s="200">
        <f>+SUM(BS_InfraMR[[#This Row],[B.02.1 - Parque de Coches Eléctricos Motrices]:[B.02.3 - Parque de Coches Eléctricos Motrices Tipo R]])</f>
        <v>0</v>
      </c>
      <c r="AU166" s="1">
        <v>0</v>
      </c>
      <c r="AV166" s="1">
        <v>0</v>
      </c>
      <c r="AW166" s="1">
        <v>0</v>
      </c>
      <c r="AX166" s="200">
        <f>+SUM(BS_InfraMR[[#This Row],[B.03.1 - Parque de Coches Motores Motrices Remolcados]:[B.03.3 - Parque de Coches Motores Motrices Cabina]])</f>
        <v>0</v>
      </c>
      <c r="AY166" s="1">
        <v>43</v>
      </c>
      <c r="AZ166" s="1">
        <v>13</v>
      </c>
      <c r="BA166" s="1">
        <v>0</v>
      </c>
      <c r="BB166" s="1">
        <v>0</v>
      </c>
      <c r="BC166" s="200">
        <f>SUM(AY166:BB166)</f>
        <v>56</v>
      </c>
      <c r="BD166" s="356">
        <v>26</v>
      </c>
      <c r="BE166" s="1">
        <v>1</v>
      </c>
      <c r="BF166" s="1">
        <v>31</v>
      </c>
      <c r="BG166" s="235">
        <v>1000</v>
      </c>
    </row>
    <row r="167" spans="1:59">
      <c r="A167" s="1">
        <v>2006</v>
      </c>
      <c r="B167" s="1" t="s">
        <v>70</v>
      </c>
      <c r="C167" s="10">
        <v>18.643000000000001</v>
      </c>
      <c r="D167" s="10">
        <v>47.968000000000004</v>
      </c>
      <c r="E167" s="10">
        <v>0</v>
      </c>
      <c r="F167" s="10">
        <v>0</v>
      </c>
      <c r="G167" s="192">
        <f t="shared" si="12"/>
        <v>66.611000000000004</v>
      </c>
      <c r="H167" s="192">
        <v>66.611000000000004</v>
      </c>
      <c r="I167" s="192">
        <v>103.99600000000001</v>
      </c>
      <c r="J167" s="10">
        <v>114.57899999999999</v>
      </c>
      <c r="K167" s="10">
        <v>0</v>
      </c>
      <c r="L167" s="10">
        <v>0</v>
      </c>
      <c r="M167" s="10">
        <v>0</v>
      </c>
      <c r="N167" s="192">
        <f>+BS_InfraMR[[#This Row],[A.03.1 -  Longitud de Vías de Explotación No Electrificadas Troncales y Ramales (vía principal) (km)]]+BS_InfraMR[[#This Row],[A.04.1 -  Longitud de Vías de Explotación Electrificadas Troncales y Ramales (vía principal) (km)]]</f>
        <v>114.57899999999999</v>
      </c>
      <c r="O167" s="192">
        <v>114.57899999999999</v>
      </c>
      <c r="P167" s="1">
        <v>23</v>
      </c>
      <c r="Q167" s="1">
        <v>6</v>
      </c>
      <c r="R167" s="1">
        <v>1</v>
      </c>
      <c r="S167" s="194">
        <f>+SUM(BS_InfraMR[[#This Row],[A.05.1 - Número de Estaciones en Explotación (cantidad)]:[A.07.1 - Número de Apeaderos en Explotación (cantidad)]])</f>
        <v>30</v>
      </c>
      <c r="T167" s="194">
        <v>30</v>
      </c>
      <c r="U167" s="1">
        <v>18</v>
      </c>
      <c r="V167" s="1">
        <v>31</v>
      </c>
      <c r="W167" s="1">
        <v>0</v>
      </c>
      <c r="X167" s="1">
        <v>26</v>
      </c>
      <c r="Y167" s="1">
        <v>0</v>
      </c>
      <c r="Z167" s="196">
        <f t="shared" si="13"/>
        <v>75</v>
      </c>
      <c r="AA167" s="1">
        <v>13</v>
      </c>
      <c r="AB167" s="1">
        <v>13</v>
      </c>
      <c r="AC167" s="1">
        <f>+BS_InfraMR[[#This Row],[Total Pasos Vehiculares a Nivel]]</f>
        <v>75</v>
      </c>
      <c r="AD167" s="196">
        <f t="shared" si="14"/>
        <v>101</v>
      </c>
      <c r="AE167" s="1">
        <v>1</v>
      </c>
      <c r="AF167" s="1">
        <v>8</v>
      </c>
      <c r="AG167" s="1">
        <v>11</v>
      </c>
      <c r="AH167" s="196">
        <f t="shared" si="15"/>
        <v>20</v>
      </c>
      <c r="AI167" s="10">
        <v>16.120999999999999</v>
      </c>
      <c r="AJ167" s="10">
        <v>0</v>
      </c>
      <c r="AK167" s="10">
        <v>50.177</v>
      </c>
      <c r="AL167" s="222">
        <f t="shared" si="16"/>
        <v>66.298000000000002</v>
      </c>
      <c r="AM167" s="1">
        <v>2</v>
      </c>
      <c r="AN167" s="1">
        <v>0</v>
      </c>
      <c r="AO167" s="1">
        <v>13</v>
      </c>
      <c r="AP167" s="200">
        <f t="shared" si="17"/>
        <v>15</v>
      </c>
      <c r="AQ167" s="1">
        <v>0</v>
      </c>
      <c r="AR167" s="1">
        <v>0</v>
      </c>
      <c r="AS167" s="1">
        <v>0</v>
      </c>
      <c r="AT167" s="200">
        <f>+SUM(BS_InfraMR[[#This Row],[B.02.1 - Parque de Coches Eléctricos Motrices]:[B.02.3 - Parque de Coches Eléctricos Motrices Tipo R]])</f>
        <v>0</v>
      </c>
      <c r="AU167" s="1">
        <v>0</v>
      </c>
      <c r="AV167" s="1">
        <v>0</v>
      </c>
      <c r="AW167" s="1">
        <v>0</v>
      </c>
      <c r="AX167" s="200">
        <f>+SUM(BS_InfraMR[[#This Row],[B.03.1 - Parque de Coches Motores Motrices Remolcados]:[B.03.3 - Parque de Coches Motores Motrices Cabina]])</f>
        <v>0</v>
      </c>
      <c r="AY167" s="1">
        <v>43</v>
      </c>
      <c r="AZ167" s="1">
        <v>13</v>
      </c>
      <c r="BA167" s="1">
        <v>0</v>
      </c>
      <c r="BB167" s="1">
        <v>0</v>
      </c>
      <c r="BC167" s="200">
        <f>SUM(AY167:BB167)</f>
        <v>56</v>
      </c>
      <c r="BD167" s="356">
        <v>26</v>
      </c>
      <c r="BE167" s="1">
        <v>1</v>
      </c>
      <c r="BF167" s="1">
        <v>31</v>
      </c>
      <c r="BG167" s="235">
        <v>1000</v>
      </c>
    </row>
    <row r="168" spans="1:59">
      <c r="A168" s="1">
        <v>2006</v>
      </c>
      <c r="B168" s="1" t="s">
        <v>71</v>
      </c>
      <c r="C168" s="10">
        <v>18.643000000000001</v>
      </c>
      <c r="D168" s="10">
        <v>47.968000000000004</v>
      </c>
      <c r="E168" s="10">
        <v>0</v>
      </c>
      <c r="F168" s="10">
        <v>0</v>
      </c>
      <c r="G168" s="192">
        <f t="shared" si="12"/>
        <v>66.611000000000004</v>
      </c>
      <c r="H168" s="192">
        <v>66.611000000000004</v>
      </c>
      <c r="I168" s="192">
        <v>103.99600000000001</v>
      </c>
      <c r="J168" s="10">
        <v>114.57899999999999</v>
      </c>
      <c r="K168" s="10">
        <v>0</v>
      </c>
      <c r="L168" s="10">
        <v>0</v>
      </c>
      <c r="M168" s="10">
        <v>0</v>
      </c>
      <c r="N168" s="192">
        <f>+BS_InfraMR[[#This Row],[A.03.1 -  Longitud de Vías de Explotación No Electrificadas Troncales y Ramales (vía principal) (km)]]+BS_InfraMR[[#This Row],[A.04.1 -  Longitud de Vías de Explotación Electrificadas Troncales y Ramales (vía principal) (km)]]</f>
        <v>114.57899999999999</v>
      </c>
      <c r="O168" s="192">
        <v>114.57899999999999</v>
      </c>
      <c r="P168" s="1">
        <v>23</v>
      </c>
      <c r="Q168" s="1">
        <v>6</v>
      </c>
      <c r="R168" s="1">
        <v>1</v>
      </c>
      <c r="S168" s="194">
        <f>+SUM(BS_InfraMR[[#This Row],[A.05.1 - Número de Estaciones en Explotación (cantidad)]:[A.07.1 - Número de Apeaderos en Explotación (cantidad)]])</f>
        <v>30</v>
      </c>
      <c r="T168" s="194">
        <v>30</v>
      </c>
      <c r="U168" s="1">
        <v>18</v>
      </c>
      <c r="V168" s="1">
        <v>31</v>
      </c>
      <c r="W168" s="1">
        <v>0</v>
      </c>
      <c r="X168" s="1">
        <v>26</v>
      </c>
      <c r="Y168" s="1">
        <v>0</v>
      </c>
      <c r="Z168" s="196">
        <f t="shared" si="13"/>
        <v>75</v>
      </c>
      <c r="AA168" s="1">
        <v>13</v>
      </c>
      <c r="AB168" s="1">
        <v>13</v>
      </c>
      <c r="AC168" s="1">
        <f>+BS_InfraMR[[#This Row],[Total Pasos Vehiculares a Nivel]]</f>
        <v>75</v>
      </c>
      <c r="AD168" s="196">
        <f t="shared" si="14"/>
        <v>101</v>
      </c>
      <c r="AE168" s="1">
        <v>1</v>
      </c>
      <c r="AF168" s="1">
        <v>8</v>
      </c>
      <c r="AG168" s="1">
        <v>11</v>
      </c>
      <c r="AH168" s="196">
        <f t="shared" si="15"/>
        <v>20</v>
      </c>
      <c r="AI168" s="10">
        <v>16.120999999999999</v>
      </c>
      <c r="AJ168" s="10">
        <v>0</v>
      </c>
      <c r="AK168" s="10">
        <v>50.177</v>
      </c>
      <c r="AL168" s="222">
        <f t="shared" si="16"/>
        <v>66.298000000000002</v>
      </c>
      <c r="AM168" s="1">
        <v>2</v>
      </c>
      <c r="AN168" s="1">
        <v>0</v>
      </c>
      <c r="AO168" s="1">
        <v>13</v>
      </c>
      <c r="AP168" s="200">
        <f t="shared" si="17"/>
        <v>15</v>
      </c>
      <c r="AQ168" s="1">
        <v>0</v>
      </c>
      <c r="AR168" s="1">
        <v>0</v>
      </c>
      <c r="AS168" s="1">
        <v>0</v>
      </c>
      <c r="AT168" s="200">
        <f>+SUM(BS_InfraMR[[#This Row],[B.02.1 - Parque de Coches Eléctricos Motrices]:[B.02.3 - Parque de Coches Eléctricos Motrices Tipo R]])</f>
        <v>0</v>
      </c>
      <c r="AU168" s="1">
        <v>0</v>
      </c>
      <c r="AV168" s="1">
        <v>0</v>
      </c>
      <c r="AW168" s="1">
        <v>0</v>
      </c>
      <c r="AX168" s="200">
        <f>+SUM(BS_InfraMR[[#This Row],[B.03.1 - Parque de Coches Motores Motrices Remolcados]:[B.03.3 - Parque de Coches Motores Motrices Cabina]])</f>
        <v>0</v>
      </c>
      <c r="AY168" s="1">
        <v>43</v>
      </c>
      <c r="AZ168" s="1">
        <v>13</v>
      </c>
      <c r="BA168" s="1">
        <v>0</v>
      </c>
      <c r="BB168" s="1">
        <v>0</v>
      </c>
      <c r="BC168" s="200">
        <f>SUM(AY168:BB168)</f>
        <v>56</v>
      </c>
      <c r="BD168" s="356">
        <v>26</v>
      </c>
      <c r="BE168" s="1">
        <v>1</v>
      </c>
      <c r="BF168" s="1">
        <v>31</v>
      </c>
      <c r="BG168" s="235">
        <v>1000</v>
      </c>
    </row>
    <row r="169" spans="1:59">
      <c r="A169" s="1">
        <v>2006</v>
      </c>
      <c r="B169" s="1" t="s">
        <v>72</v>
      </c>
      <c r="C169" s="10">
        <v>18.643000000000001</v>
      </c>
      <c r="D169" s="10">
        <v>47.968000000000004</v>
      </c>
      <c r="E169" s="10">
        <v>0</v>
      </c>
      <c r="F169" s="10">
        <v>0</v>
      </c>
      <c r="G169" s="192">
        <f t="shared" si="12"/>
        <v>66.611000000000004</v>
      </c>
      <c r="H169" s="192">
        <v>66.611000000000004</v>
      </c>
      <c r="I169" s="192">
        <v>103.99600000000001</v>
      </c>
      <c r="J169" s="10">
        <v>114.57899999999999</v>
      </c>
      <c r="K169" s="10">
        <v>0</v>
      </c>
      <c r="L169" s="10">
        <v>0</v>
      </c>
      <c r="M169" s="10">
        <v>0</v>
      </c>
      <c r="N169" s="192">
        <f>+BS_InfraMR[[#This Row],[A.03.1 -  Longitud de Vías de Explotación No Electrificadas Troncales y Ramales (vía principal) (km)]]+BS_InfraMR[[#This Row],[A.04.1 -  Longitud de Vías de Explotación Electrificadas Troncales y Ramales (vía principal) (km)]]</f>
        <v>114.57899999999999</v>
      </c>
      <c r="O169" s="192">
        <v>114.57899999999999</v>
      </c>
      <c r="P169" s="1">
        <v>23</v>
      </c>
      <c r="Q169" s="1">
        <v>6</v>
      </c>
      <c r="R169" s="1">
        <v>1</v>
      </c>
      <c r="S169" s="194">
        <f>+SUM(BS_InfraMR[[#This Row],[A.05.1 - Número de Estaciones en Explotación (cantidad)]:[A.07.1 - Número de Apeaderos en Explotación (cantidad)]])</f>
        <v>30</v>
      </c>
      <c r="T169" s="194">
        <v>30</v>
      </c>
      <c r="U169" s="1">
        <v>18</v>
      </c>
      <c r="V169" s="1">
        <v>31</v>
      </c>
      <c r="W169" s="1">
        <v>0</v>
      </c>
      <c r="X169" s="1">
        <v>26</v>
      </c>
      <c r="Y169" s="1">
        <v>0</v>
      </c>
      <c r="Z169" s="196">
        <f t="shared" si="13"/>
        <v>75</v>
      </c>
      <c r="AA169" s="1">
        <v>13</v>
      </c>
      <c r="AB169" s="1">
        <v>13</v>
      </c>
      <c r="AC169" s="1">
        <f>+BS_InfraMR[[#This Row],[Total Pasos Vehiculares a Nivel]]</f>
        <v>75</v>
      </c>
      <c r="AD169" s="196">
        <f t="shared" si="14"/>
        <v>101</v>
      </c>
      <c r="AE169" s="1">
        <v>1</v>
      </c>
      <c r="AF169" s="1">
        <v>8</v>
      </c>
      <c r="AG169" s="1">
        <v>11</v>
      </c>
      <c r="AH169" s="196">
        <f t="shared" si="15"/>
        <v>20</v>
      </c>
      <c r="AI169" s="10">
        <v>16.120999999999999</v>
      </c>
      <c r="AJ169" s="10">
        <v>0</v>
      </c>
      <c r="AK169" s="10">
        <v>50.177</v>
      </c>
      <c r="AL169" s="222">
        <f t="shared" si="16"/>
        <v>66.298000000000002</v>
      </c>
      <c r="AM169" s="1">
        <v>2</v>
      </c>
      <c r="AN169" s="1">
        <v>0</v>
      </c>
      <c r="AO169" s="1">
        <v>13</v>
      </c>
      <c r="AP169" s="200">
        <f t="shared" si="17"/>
        <v>15</v>
      </c>
      <c r="AQ169" s="1">
        <v>0</v>
      </c>
      <c r="AR169" s="1">
        <v>0</v>
      </c>
      <c r="AS169" s="1">
        <v>0</v>
      </c>
      <c r="AT169" s="200">
        <f>+SUM(BS_InfraMR[[#This Row],[B.02.1 - Parque de Coches Eléctricos Motrices]:[B.02.3 - Parque de Coches Eléctricos Motrices Tipo R]])</f>
        <v>0</v>
      </c>
      <c r="AU169" s="1">
        <v>0</v>
      </c>
      <c r="AV169" s="1">
        <v>0</v>
      </c>
      <c r="AW169" s="1">
        <v>0</v>
      </c>
      <c r="AX169" s="200">
        <f>+SUM(BS_InfraMR[[#This Row],[B.03.1 - Parque de Coches Motores Motrices Remolcados]:[B.03.3 - Parque de Coches Motores Motrices Cabina]])</f>
        <v>0</v>
      </c>
      <c r="AY169" s="1">
        <v>43</v>
      </c>
      <c r="AZ169" s="1">
        <v>13</v>
      </c>
      <c r="BA169" s="1">
        <v>0</v>
      </c>
      <c r="BB169" s="1">
        <v>0</v>
      </c>
      <c r="BC169" s="200">
        <f>SUM(AY169:BB169)</f>
        <v>56</v>
      </c>
      <c r="BD169" s="356">
        <v>26</v>
      </c>
      <c r="BE169" s="1">
        <v>1</v>
      </c>
      <c r="BF169" s="1">
        <v>31</v>
      </c>
      <c r="BG169" s="235">
        <v>1000</v>
      </c>
    </row>
    <row r="170" spans="1:59">
      <c r="A170" s="1">
        <v>2007</v>
      </c>
      <c r="B170" s="1" t="s">
        <v>61</v>
      </c>
      <c r="C170" s="10">
        <v>18.643000000000001</v>
      </c>
      <c r="D170" s="10">
        <v>47.968000000000004</v>
      </c>
      <c r="E170" s="10">
        <v>0</v>
      </c>
      <c r="F170" s="10">
        <v>0</v>
      </c>
      <c r="G170" s="192">
        <f t="shared" si="12"/>
        <v>66.611000000000004</v>
      </c>
      <c r="H170" s="192">
        <v>66.611000000000004</v>
      </c>
      <c r="I170" s="192">
        <v>103.99600000000001</v>
      </c>
      <c r="J170" s="10">
        <v>114.57899999999999</v>
      </c>
      <c r="K170" s="10">
        <v>0</v>
      </c>
      <c r="L170" s="10">
        <v>0</v>
      </c>
      <c r="M170" s="10">
        <v>0</v>
      </c>
      <c r="N170" s="192">
        <f>+BS_InfraMR[[#This Row],[A.03.1 -  Longitud de Vías de Explotación No Electrificadas Troncales y Ramales (vía principal) (km)]]+BS_InfraMR[[#This Row],[A.04.1 -  Longitud de Vías de Explotación Electrificadas Troncales y Ramales (vía principal) (km)]]</f>
        <v>114.57899999999999</v>
      </c>
      <c r="O170" s="192">
        <v>114.57899999999999</v>
      </c>
      <c r="P170" s="1">
        <v>23</v>
      </c>
      <c r="Q170" s="1">
        <v>6</v>
      </c>
      <c r="R170" s="1">
        <v>1</v>
      </c>
      <c r="S170" s="194">
        <f>+SUM(BS_InfraMR[[#This Row],[A.05.1 - Número de Estaciones en Explotación (cantidad)]:[A.07.1 - Número de Apeaderos en Explotación (cantidad)]])</f>
        <v>30</v>
      </c>
      <c r="T170" s="194">
        <v>30</v>
      </c>
      <c r="U170" s="1">
        <v>18</v>
      </c>
      <c r="V170" s="1">
        <v>31</v>
      </c>
      <c r="W170" s="1">
        <v>0</v>
      </c>
      <c r="X170" s="1">
        <v>26</v>
      </c>
      <c r="Y170" s="1">
        <v>0</v>
      </c>
      <c r="Z170" s="196">
        <f t="shared" si="13"/>
        <v>75</v>
      </c>
      <c r="AA170" s="1">
        <v>13</v>
      </c>
      <c r="AB170" s="1">
        <v>13</v>
      </c>
      <c r="AC170" s="1">
        <f>+BS_InfraMR[[#This Row],[Total Pasos Vehiculares a Nivel]]</f>
        <v>75</v>
      </c>
      <c r="AD170" s="196">
        <f t="shared" si="14"/>
        <v>101</v>
      </c>
      <c r="AE170" s="1">
        <v>1</v>
      </c>
      <c r="AF170" s="1">
        <v>8</v>
      </c>
      <c r="AG170" s="1">
        <v>11</v>
      </c>
      <c r="AH170" s="196">
        <f t="shared" si="15"/>
        <v>20</v>
      </c>
      <c r="AI170" s="10">
        <v>16.120999999999999</v>
      </c>
      <c r="AJ170" s="10">
        <v>0</v>
      </c>
      <c r="AK170" s="10">
        <v>50.177</v>
      </c>
      <c r="AL170" s="222">
        <f t="shared" si="16"/>
        <v>66.298000000000002</v>
      </c>
      <c r="AM170" s="1">
        <v>2</v>
      </c>
      <c r="AN170" s="1">
        <v>0</v>
      </c>
      <c r="AO170" s="1">
        <v>13</v>
      </c>
      <c r="AP170" s="200">
        <f t="shared" si="17"/>
        <v>15</v>
      </c>
      <c r="AQ170" s="1">
        <v>0</v>
      </c>
      <c r="AR170" s="1">
        <v>0</v>
      </c>
      <c r="AS170" s="1">
        <v>0</v>
      </c>
      <c r="AT170" s="200">
        <f>+SUM(BS_InfraMR[[#This Row],[B.02.1 - Parque de Coches Eléctricos Motrices]:[B.02.3 - Parque de Coches Eléctricos Motrices Tipo R]])</f>
        <v>0</v>
      </c>
      <c r="AU170" s="1">
        <v>0</v>
      </c>
      <c r="AV170" s="1">
        <v>0</v>
      </c>
      <c r="AW170" s="1">
        <v>0</v>
      </c>
      <c r="AX170" s="200">
        <f>+SUM(BS_InfraMR[[#This Row],[B.03.1 - Parque de Coches Motores Motrices Remolcados]:[B.03.3 - Parque de Coches Motores Motrices Cabina]])</f>
        <v>0</v>
      </c>
      <c r="AY170" s="1">
        <v>43</v>
      </c>
      <c r="AZ170" s="1">
        <v>13</v>
      </c>
      <c r="BA170" s="1">
        <v>0</v>
      </c>
      <c r="BB170" s="1">
        <v>0</v>
      </c>
      <c r="BC170" s="200">
        <f>SUM(AY170:BB170)</f>
        <v>56</v>
      </c>
      <c r="BD170" s="356">
        <v>26</v>
      </c>
      <c r="BE170" s="1">
        <v>1</v>
      </c>
      <c r="BF170" s="1">
        <v>31</v>
      </c>
      <c r="BG170" s="235">
        <v>1000</v>
      </c>
    </row>
    <row r="171" spans="1:59">
      <c r="A171" s="1">
        <v>2007</v>
      </c>
      <c r="B171" s="1" t="s">
        <v>62</v>
      </c>
      <c r="C171" s="10">
        <v>18.643000000000001</v>
      </c>
      <c r="D171" s="10">
        <v>47.968000000000004</v>
      </c>
      <c r="E171" s="10">
        <v>0</v>
      </c>
      <c r="F171" s="10">
        <v>0</v>
      </c>
      <c r="G171" s="192">
        <f t="shared" si="12"/>
        <v>66.611000000000004</v>
      </c>
      <c r="H171" s="192">
        <v>66.611000000000004</v>
      </c>
      <c r="I171" s="192">
        <v>103.99600000000001</v>
      </c>
      <c r="J171" s="10">
        <v>114.57899999999999</v>
      </c>
      <c r="K171" s="10">
        <v>0</v>
      </c>
      <c r="L171" s="10">
        <v>0</v>
      </c>
      <c r="M171" s="10">
        <v>0</v>
      </c>
      <c r="N171" s="192">
        <f>+BS_InfraMR[[#This Row],[A.03.1 -  Longitud de Vías de Explotación No Electrificadas Troncales y Ramales (vía principal) (km)]]+BS_InfraMR[[#This Row],[A.04.1 -  Longitud de Vías de Explotación Electrificadas Troncales y Ramales (vía principal) (km)]]</f>
        <v>114.57899999999999</v>
      </c>
      <c r="O171" s="192">
        <v>114.57899999999999</v>
      </c>
      <c r="P171" s="1">
        <v>23</v>
      </c>
      <c r="Q171" s="1">
        <v>6</v>
      </c>
      <c r="R171" s="1">
        <v>1</v>
      </c>
      <c r="S171" s="194">
        <f>+SUM(BS_InfraMR[[#This Row],[A.05.1 - Número de Estaciones en Explotación (cantidad)]:[A.07.1 - Número de Apeaderos en Explotación (cantidad)]])</f>
        <v>30</v>
      </c>
      <c r="T171" s="194">
        <v>30</v>
      </c>
      <c r="U171" s="1">
        <v>18</v>
      </c>
      <c r="V171" s="1">
        <v>31</v>
      </c>
      <c r="W171" s="1">
        <v>0</v>
      </c>
      <c r="X171" s="1">
        <v>26</v>
      </c>
      <c r="Y171" s="1">
        <v>0</v>
      </c>
      <c r="Z171" s="196">
        <f t="shared" si="13"/>
        <v>75</v>
      </c>
      <c r="AA171" s="1">
        <v>13</v>
      </c>
      <c r="AB171" s="1">
        <v>13</v>
      </c>
      <c r="AC171" s="1">
        <f>+BS_InfraMR[[#This Row],[Total Pasos Vehiculares a Nivel]]</f>
        <v>75</v>
      </c>
      <c r="AD171" s="196">
        <f t="shared" si="14"/>
        <v>101</v>
      </c>
      <c r="AE171" s="1">
        <v>1</v>
      </c>
      <c r="AF171" s="1">
        <v>8</v>
      </c>
      <c r="AG171" s="1">
        <v>11</v>
      </c>
      <c r="AH171" s="196">
        <f t="shared" si="15"/>
        <v>20</v>
      </c>
      <c r="AI171" s="10">
        <v>16.120999999999999</v>
      </c>
      <c r="AJ171" s="10">
        <v>0</v>
      </c>
      <c r="AK171" s="10">
        <v>50.177</v>
      </c>
      <c r="AL171" s="222">
        <f t="shared" si="16"/>
        <v>66.298000000000002</v>
      </c>
      <c r="AM171" s="1">
        <v>2</v>
      </c>
      <c r="AN171" s="1">
        <v>0</v>
      </c>
      <c r="AO171" s="1">
        <v>13</v>
      </c>
      <c r="AP171" s="200">
        <f t="shared" si="17"/>
        <v>15</v>
      </c>
      <c r="AQ171" s="1">
        <v>0</v>
      </c>
      <c r="AR171" s="1">
        <v>0</v>
      </c>
      <c r="AS171" s="1">
        <v>0</v>
      </c>
      <c r="AT171" s="200">
        <f>+SUM(BS_InfraMR[[#This Row],[B.02.1 - Parque de Coches Eléctricos Motrices]:[B.02.3 - Parque de Coches Eléctricos Motrices Tipo R]])</f>
        <v>0</v>
      </c>
      <c r="AU171" s="1">
        <v>0</v>
      </c>
      <c r="AV171" s="1">
        <v>0</v>
      </c>
      <c r="AW171" s="1">
        <v>0</v>
      </c>
      <c r="AX171" s="200">
        <f>+SUM(BS_InfraMR[[#This Row],[B.03.1 - Parque de Coches Motores Motrices Remolcados]:[B.03.3 - Parque de Coches Motores Motrices Cabina]])</f>
        <v>0</v>
      </c>
      <c r="AY171" s="1">
        <v>43</v>
      </c>
      <c r="AZ171" s="1">
        <v>13</v>
      </c>
      <c r="BA171" s="1">
        <v>0</v>
      </c>
      <c r="BB171" s="1">
        <v>0</v>
      </c>
      <c r="BC171" s="200">
        <f>SUM(AY171:BB171)</f>
        <v>56</v>
      </c>
      <c r="BD171" s="356">
        <v>26</v>
      </c>
      <c r="BE171" s="1">
        <v>1</v>
      </c>
      <c r="BF171" s="1">
        <v>31</v>
      </c>
      <c r="BG171" s="235">
        <v>1000</v>
      </c>
    </row>
    <row r="172" spans="1:59">
      <c r="A172" s="1">
        <v>2007</v>
      </c>
      <c r="B172" s="1" t="s">
        <v>63</v>
      </c>
      <c r="C172" s="10">
        <v>18.643000000000001</v>
      </c>
      <c r="D172" s="10">
        <v>47.968000000000004</v>
      </c>
      <c r="E172" s="10">
        <v>0</v>
      </c>
      <c r="F172" s="10">
        <v>0</v>
      </c>
      <c r="G172" s="192">
        <f t="shared" si="12"/>
        <v>66.611000000000004</v>
      </c>
      <c r="H172" s="192">
        <v>66.611000000000004</v>
      </c>
      <c r="I172" s="192">
        <v>103.99600000000001</v>
      </c>
      <c r="J172" s="10">
        <v>114.57899999999999</v>
      </c>
      <c r="K172" s="10">
        <v>0</v>
      </c>
      <c r="L172" s="10">
        <v>0</v>
      </c>
      <c r="M172" s="10">
        <v>0</v>
      </c>
      <c r="N172" s="192">
        <f>+BS_InfraMR[[#This Row],[A.03.1 -  Longitud de Vías de Explotación No Electrificadas Troncales y Ramales (vía principal) (km)]]+BS_InfraMR[[#This Row],[A.04.1 -  Longitud de Vías de Explotación Electrificadas Troncales y Ramales (vía principal) (km)]]</f>
        <v>114.57899999999999</v>
      </c>
      <c r="O172" s="192">
        <v>114.57899999999999</v>
      </c>
      <c r="P172" s="1">
        <v>23</v>
      </c>
      <c r="Q172" s="1">
        <v>6</v>
      </c>
      <c r="R172" s="1">
        <v>1</v>
      </c>
      <c r="S172" s="194">
        <f>+SUM(BS_InfraMR[[#This Row],[A.05.1 - Número de Estaciones en Explotación (cantidad)]:[A.07.1 - Número de Apeaderos en Explotación (cantidad)]])</f>
        <v>30</v>
      </c>
      <c r="T172" s="194">
        <v>30</v>
      </c>
      <c r="U172" s="1">
        <v>18</v>
      </c>
      <c r="V172" s="1">
        <v>31</v>
      </c>
      <c r="W172" s="1">
        <v>0</v>
      </c>
      <c r="X172" s="1">
        <v>26</v>
      </c>
      <c r="Y172" s="1">
        <v>0</v>
      </c>
      <c r="Z172" s="196">
        <f t="shared" si="13"/>
        <v>75</v>
      </c>
      <c r="AA172" s="1">
        <v>13</v>
      </c>
      <c r="AB172" s="1">
        <v>13</v>
      </c>
      <c r="AC172" s="1">
        <f>+BS_InfraMR[[#This Row],[Total Pasos Vehiculares a Nivel]]</f>
        <v>75</v>
      </c>
      <c r="AD172" s="196">
        <f t="shared" si="14"/>
        <v>101</v>
      </c>
      <c r="AE172" s="1">
        <v>1</v>
      </c>
      <c r="AF172" s="1">
        <v>8</v>
      </c>
      <c r="AG172" s="1">
        <v>11</v>
      </c>
      <c r="AH172" s="196">
        <f t="shared" si="15"/>
        <v>20</v>
      </c>
      <c r="AI172" s="10">
        <v>16.120999999999999</v>
      </c>
      <c r="AJ172" s="10">
        <v>0</v>
      </c>
      <c r="AK172" s="10">
        <v>50.177</v>
      </c>
      <c r="AL172" s="222">
        <f t="shared" si="16"/>
        <v>66.298000000000002</v>
      </c>
      <c r="AM172" s="1">
        <v>2</v>
      </c>
      <c r="AN172" s="1">
        <v>0</v>
      </c>
      <c r="AO172" s="1">
        <v>13</v>
      </c>
      <c r="AP172" s="200">
        <f t="shared" si="17"/>
        <v>15</v>
      </c>
      <c r="AQ172" s="1">
        <v>0</v>
      </c>
      <c r="AR172" s="1">
        <v>0</v>
      </c>
      <c r="AS172" s="1">
        <v>0</v>
      </c>
      <c r="AT172" s="200">
        <f>+SUM(BS_InfraMR[[#This Row],[B.02.1 - Parque de Coches Eléctricos Motrices]:[B.02.3 - Parque de Coches Eléctricos Motrices Tipo R]])</f>
        <v>0</v>
      </c>
      <c r="AU172" s="1">
        <v>0</v>
      </c>
      <c r="AV172" s="1">
        <v>0</v>
      </c>
      <c r="AW172" s="1">
        <v>0</v>
      </c>
      <c r="AX172" s="200">
        <f>+SUM(BS_InfraMR[[#This Row],[B.03.1 - Parque de Coches Motores Motrices Remolcados]:[B.03.3 - Parque de Coches Motores Motrices Cabina]])</f>
        <v>0</v>
      </c>
      <c r="AY172" s="1">
        <v>43</v>
      </c>
      <c r="AZ172" s="1">
        <v>13</v>
      </c>
      <c r="BA172" s="1">
        <v>0</v>
      </c>
      <c r="BB172" s="1">
        <v>0</v>
      </c>
      <c r="BC172" s="200">
        <f>SUM(AY172:BB172)</f>
        <v>56</v>
      </c>
      <c r="BD172" s="356">
        <v>26</v>
      </c>
      <c r="BE172" s="1">
        <v>1</v>
      </c>
      <c r="BF172" s="1">
        <v>31</v>
      </c>
      <c r="BG172" s="235">
        <v>1000</v>
      </c>
    </row>
    <row r="173" spans="1:59">
      <c r="A173" s="1">
        <v>2007</v>
      </c>
      <c r="B173" s="1" t="s">
        <v>64</v>
      </c>
      <c r="C173" s="10">
        <v>18.643000000000001</v>
      </c>
      <c r="D173" s="10">
        <v>47.968000000000004</v>
      </c>
      <c r="E173" s="10">
        <v>0</v>
      </c>
      <c r="F173" s="10">
        <v>0</v>
      </c>
      <c r="G173" s="192">
        <f t="shared" si="12"/>
        <v>66.611000000000004</v>
      </c>
      <c r="H173" s="192">
        <v>66.611000000000004</v>
      </c>
      <c r="I173" s="192">
        <v>103.99600000000001</v>
      </c>
      <c r="J173" s="10">
        <v>114.57899999999999</v>
      </c>
      <c r="K173" s="10">
        <v>0</v>
      </c>
      <c r="L173" s="10">
        <v>0</v>
      </c>
      <c r="M173" s="10">
        <v>0</v>
      </c>
      <c r="N173" s="192">
        <f>+BS_InfraMR[[#This Row],[A.03.1 -  Longitud de Vías de Explotación No Electrificadas Troncales y Ramales (vía principal) (km)]]+BS_InfraMR[[#This Row],[A.04.1 -  Longitud de Vías de Explotación Electrificadas Troncales y Ramales (vía principal) (km)]]</f>
        <v>114.57899999999999</v>
      </c>
      <c r="O173" s="192">
        <v>114.57899999999999</v>
      </c>
      <c r="P173" s="1">
        <v>23</v>
      </c>
      <c r="Q173" s="1">
        <v>6</v>
      </c>
      <c r="R173" s="1">
        <v>1</v>
      </c>
      <c r="S173" s="194">
        <f>+SUM(BS_InfraMR[[#This Row],[A.05.1 - Número de Estaciones en Explotación (cantidad)]:[A.07.1 - Número de Apeaderos en Explotación (cantidad)]])</f>
        <v>30</v>
      </c>
      <c r="T173" s="194">
        <v>30</v>
      </c>
      <c r="U173" s="1">
        <v>18</v>
      </c>
      <c r="V173" s="1">
        <v>31</v>
      </c>
      <c r="W173" s="1">
        <v>0</v>
      </c>
      <c r="X173" s="1">
        <v>26</v>
      </c>
      <c r="Y173" s="1">
        <v>0</v>
      </c>
      <c r="Z173" s="196">
        <f t="shared" si="13"/>
        <v>75</v>
      </c>
      <c r="AA173" s="1">
        <v>13</v>
      </c>
      <c r="AB173" s="1">
        <v>13</v>
      </c>
      <c r="AC173" s="1">
        <f>+BS_InfraMR[[#This Row],[Total Pasos Vehiculares a Nivel]]</f>
        <v>75</v>
      </c>
      <c r="AD173" s="196">
        <f t="shared" si="14"/>
        <v>101</v>
      </c>
      <c r="AE173" s="1">
        <v>1</v>
      </c>
      <c r="AF173" s="1">
        <v>8</v>
      </c>
      <c r="AG173" s="1">
        <v>11</v>
      </c>
      <c r="AH173" s="196">
        <f t="shared" si="15"/>
        <v>20</v>
      </c>
      <c r="AI173" s="10">
        <v>16.120999999999999</v>
      </c>
      <c r="AJ173" s="10">
        <v>0</v>
      </c>
      <c r="AK173" s="10">
        <v>50.177</v>
      </c>
      <c r="AL173" s="222">
        <f t="shared" si="16"/>
        <v>66.298000000000002</v>
      </c>
      <c r="AM173" s="1">
        <v>2</v>
      </c>
      <c r="AN173" s="1">
        <v>0</v>
      </c>
      <c r="AO173" s="1">
        <v>13</v>
      </c>
      <c r="AP173" s="200">
        <f t="shared" si="17"/>
        <v>15</v>
      </c>
      <c r="AQ173" s="1">
        <v>0</v>
      </c>
      <c r="AR173" s="1">
        <v>0</v>
      </c>
      <c r="AS173" s="1">
        <v>0</v>
      </c>
      <c r="AT173" s="200">
        <f>+SUM(BS_InfraMR[[#This Row],[B.02.1 - Parque de Coches Eléctricos Motrices]:[B.02.3 - Parque de Coches Eléctricos Motrices Tipo R]])</f>
        <v>0</v>
      </c>
      <c r="AU173" s="1">
        <v>0</v>
      </c>
      <c r="AV173" s="1">
        <v>0</v>
      </c>
      <c r="AW173" s="1">
        <v>0</v>
      </c>
      <c r="AX173" s="200">
        <f>+SUM(BS_InfraMR[[#This Row],[B.03.1 - Parque de Coches Motores Motrices Remolcados]:[B.03.3 - Parque de Coches Motores Motrices Cabina]])</f>
        <v>0</v>
      </c>
      <c r="AY173" s="1">
        <v>43</v>
      </c>
      <c r="AZ173" s="1">
        <v>13</v>
      </c>
      <c r="BA173" s="1">
        <v>0</v>
      </c>
      <c r="BB173" s="1">
        <v>0</v>
      </c>
      <c r="BC173" s="200">
        <f>SUM(AY173:BB173)</f>
        <v>56</v>
      </c>
      <c r="BD173" s="356">
        <v>26</v>
      </c>
      <c r="BE173" s="1">
        <v>1</v>
      </c>
      <c r="BF173" s="1">
        <v>31</v>
      </c>
      <c r="BG173" s="235">
        <v>1000</v>
      </c>
    </row>
    <row r="174" spans="1:59">
      <c r="A174" s="1">
        <v>2007</v>
      </c>
      <c r="B174" s="1" t="s">
        <v>65</v>
      </c>
      <c r="C174" s="10">
        <v>18.643000000000001</v>
      </c>
      <c r="D174" s="10">
        <v>47.968000000000004</v>
      </c>
      <c r="E174" s="10">
        <v>0</v>
      </c>
      <c r="F174" s="10">
        <v>0</v>
      </c>
      <c r="G174" s="192">
        <f t="shared" si="12"/>
        <v>66.611000000000004</v>
      </c>
      <c r="H174" s="192">
        <v>66.611000000000004</v>
      </c>
      <c r="I174" s="192">
        <v>103.99600000000001</v>
      </c>
      <c r="J174" s="10">
        <v>114.57899999999999</v>
      </c>
      <c r="K174" s="10">
        <v>0</v>
      </c>
      <c r="L174" s="10">
        <v>0</v>
      </c>
      <c r="M174" s="10">
        <v>0</v>
      </c>
      <c r="N174" s="192">
        <f>+BS_InfraMR[[#This Row],[A.03.1 -  Longitud de Vías de Explotación No Electrificadas Troncales y Ramales (vía principal) (km)]]+BS_InfraMR[[#This Row],[A.04.1 -  Longitud de Vías de Explotación Electrificadas Troncales y Ramales (vía principal) (km)]]</f>
        <v>114.57899999999999</v>
      </c>
      <c r="O174" s="192">
        <v>114.57899999999999</v>
      </c>
      <c r="P174" s="1">
        <v>23</v>
      </c>
      <c r="Q174" s="1">
        <v>6</v>
      </c>
      <c r="R174" s="1">
        <v>1</v>
      </c>
      <c r="S174" s="194">
        <f>+SUM(BS_InfraMR[[#This Row],[A.05.1 - Número de Estaciones en Explotación (cantidad)]:[A.07.1 - Número de Apeaderos en Explotación (cantidad)]])</f>
        <v>30</v>
      </c>
      <c r="T174" s="194">
        <v>30</v>
      </c>
      <c r="U174" s="1">
        <v>18</v>
      </c>
      <c r="V174" s="1">
        <v>31</v>
      </c>
      <c r="W174" s="1">
        <v>0</v>
      </c>
      <c r="X174" s="1">
        <v>26</v>
      </c>
      <c r="Y174" s="1">
        <v>0</v>
      </c>
      <c r="Z174" s="196">
        <f t="shared" si="13"/>
        <v>75</v>
      </c>
      <c r="AA174" s="1">
        <v>13</v>
      </c>
      <c r="AB174" s="1">
        <v>13</v>
      </c>
      <c r="AC174" s="1">
        <f>+BS_InfraMR[[#This Row],[Total Pasos Vehiculares a Nivel]]</f>
        <v>75</v>
      </c>
      <c r="AD174" s="196">
        <f t="shared" si="14"/>
        <v>101</v>
      </c>
      <c r="AE174" s="1">
        <v>1</v>
      </c>
      <c r="AF174" s="1">
        <v>8</v>
      </c>
      <c r="AG174" s="1">
        <v>11</v>
      </c>
      <c r="AH174" s="196">
        <f t="shared" si="15"/>
        <v>20</v>
      </c>
      <c r="AI174" s="10">
        <v>16.120999999999999</v>
      </c>
      <c r="AJ174" s="10">
        <v>0</v>
      </c>
      <c r="AK174" s="10">
        <v>50.177</v>
      </c>
      <c r="AL174" s="222">
        <f t="shared" si="16"/>
        <v>66.298000000000002</v>
      </c>
      <c r="AM174" s="1">
        <v>2</v>
      </c>
      <c r="AN174" s="1">
        <v>0</v>
      </c>
      <c r="AO174" s="1">
        <v>13</v>
      </c>
      <c r="AP174" s="200">
        <f t="shared" si="17"/>
        <v>15</v>
      </c>
      <c r="AQ174" s="1">
        <v>0</v>
      </c>
      <c r="AR174" s="1">
        <v>0</v>
      </c>
      <c r="AS174" s="1">
        <v>0</v>
      </c>
      <c r="AT174" s="200">
        <f>+SUM(BS_InfraMR[[#This Row],[B.02.1 - Parque de Coches Eléctricos Motrices]:[B.02.3 - Parque de Coches Eléctricos Motrices Tipo R]])</f>
        <v>0</v>
      </c>
      <c r="AU174" s="1">
        <v>0</v>
      </c>
      <c r="AV174" s="1">
        <v>0</v>
      </c>
      <c r="AW174" s="1">
        <v>0</v>
      </c>
      <c r="AX174" s="200">
        <f>+SUM(BS_InfraMR[[#This Row],[B.03.1 - Parque de Coches Motores Motrices Remolcados]:[B.03.3 - Parque de Coches Motores Motrices Cabina]])</f>
        <v>0</v>
      </c>
      <c r="AY174" s="1">
        <v>43</v>
      </c>
      <c r="AZ174" s="1">
        <v>13</v>
      </c>
      <c r="BA174" s="1">
        <v>0</v>
      </c>
      <c r="BB174" s="1">
        <v>0</v>
      </c>
      <c r="BC174" s="200">
        <f>SUM(AY174:BB174)</f>
        <v>56</v>
      </c>
      <c r="BD174" s="356">
        <v>26</v>
      </c>
      <c r="BE174" s="1">
        <v>1</v>
      </c>
      <c r="BF174" s="1">
        <v>31</v>
      </c>
      <c r="BG174" s="235">
        <v>1000</v>
      </c>
    </row>
    <row r="175" spans="1:59">
      <c r="A175" s="1">
        <v>2007</v>
      </c>
      <c r="B175" s="1" t="s">
        <v>66</v>
      </c>
      <c r="C175" s="10">
        <v>18.643000000000001</v>
      </c>
      <c r="D175" s="10">
        <v>47.968000000000004</v>
      </c>
      <c r="E175" s="10">
        <v>0</v>
      </c>
      <c r="F175" s="10">
        <v>0</v>
      </c>
      <c r="G175" s="192">
        <f t="shared" si="12"/>
        <v>66.611000000000004</v>
      </c>
      <c r="H175" s="192">
        <v>66.611000000000004</v>
      </c>
      <c r="I175" s="192">
        <v>103.99600000000001</v>
      </c>
      <c r="J175" s="10">
        <v>114.57899999999999</v>
      </c>
      <c r="K175" s="10">
        <v>0</v>
      </c>
      <c r="L175" s="10">
        <v>0</v>
      </c>
      <c r="M175" s="10">
        <v>0</v>
      </c>
      <c r="N175" s="192">
        <f>+BS_InfraMR[[#This Row],[A.03.1 -  Longitud de Vías de Explotación No Electrificadas Troncales y Ramales (vía principal) (km)]]+BS_InfraMR[[#This Row],[A.04.1 -  Longitud de Vías de Explotación Electrificadas Troncales y Ramales (vía principal) (km)]]</f>
        <v>114.57899999999999</v>
      </c>
      <c r="O175" s="192">
        <v>114.57899999999999</v>
      </c>
      <c r="P175" s="1">
        <v>23</v>
      </c>
      <c r="Q175" s="1">
        <v>6</v>
      </c>
      <c r="R175" s="1">
        <v>1</v>
      </c>
      <c r="S175" s="194">
        <f>+SUM(BS_InfraMR[[#This Row],[A.05.1 - Número de Estaciones en Explotación (cantidad)]:[A.07.1 - Número de Apeaderos en Explotación (cantidad)]])</f>
        <v>30</v>
      </c>
      <c r="T175" s="194">
        <v>30</v>
      </c>
      <c r="U175" s="1">
        <v>18</v>
      </c>
      <c r="V175" s="1">
        <v>31</v>
      </c>
      <c r="W175" s="1">
        <v>0</v>
      </c>
      <c r="X175" s="1">
        <v>26</v>
      </c>
      <c r="Y175" s="1">
        <v>0</v>
      </c>
      <c r="Z175" s="196">
        <f t="shared" si="13"/>
        <v>75</v>
      </c>
      <c r="AA175" s="1">
        <v>13</v>
      </c>
      <c r="AB175" s="1">
        <v>13</v>
      </c>
      <c r="AC175" s="1">
        <f>+BS_InfraMR[[#This Row],[Total Pasos Vehiculares a Nivel]]</f>
        <v>75</v>
      </c>
      <c r="AD175" s="196">
        <f t="shared" si="14"/>
        <v>101</v>
      </c>
      <c r="AE175" s="1">
        <v>1</v>
      </c>
      <c r="AF175" s="1">
        <v>8</v>
      </c>
      <c r="AG175" s="1">
        <v>11</v>
      </c>
      <c r="AH175" s="196">
        <f t="shared" si="15"/>
        <v>20</v>
      </c>
      <c r="AI175" s="10">
        <v>16.120999999999999</v>
      </c>
      <c r="AJ175" s="10">
        <v>0</v>
      </c>
      <c r="AK175" s="10">
        <v>50.177</v>
      </c>
      <c r="AL175" s="222">
        <f t="shared" si="16"/>
        <v>66.298000000000002</v>
      </c>
      <c r="AM175" s="1">
        <v>2</v>
      </c>
      <c r="AN175" s="1">
        <v>0</v>
      </c>
      <c r="AO175" s="1">
        <v>13</v>
      </c>
      <c r="AP175" s="200">
        <f t="shared" si="17"/>
        <v>15</v>
      </c>
      <c r="AQ175" s="1">
        <v>0</v>
      </c>
      <c r="AR175" s="1">
        <v>0</v>
      </c>
      <c r="AS175" s="1">
        <v>0</v>
      </c>
      <c r="AT175" s="200">
        <f>+SUM(BS_InfraMR[[#This Row],[B.02.1 - Parque de Coches Eléctricos Motrices]:[B.02.3 - Parque de Coches Eléctricos Motrices Tipo R]])</f>
        <v>0</v>
      </c>
      <c r="AU175" s="1">
        <v>0</v>
      </c>
      <c r="AV175" s="1">
        <v>0</v>
      </c>
      <c r="AW175" s="1">
        <v>0</v>
      </c>
      <c r="AX175" s="200">
        <f>+SUM(BS_InfraMR[[#This Row],[B.03.1 - Parque de Coches Motores Motrices Remolcados]:[B.03.3 - Parque de Coches Motores Motrices Cabina]])</f>
        <v>0</v>
      </c>
      <c r="AY175" s="1">
        <v>43</v>
      </c>
      <c r="AZ175" s="1">
        <v>13</v>
      </c>
      <c r="BA175" s="1">
        <v>0</v>
      </c>
      <c r="BB175" s="1">
        <v>0</v>
      </c>
      <c r="BC175" s="200">
        <f>SUM(AY175:BB175)</f>
        <v>56</v>
      </c>
      <c r="BD175" s="356">
        <v>26</v>
      </c>
      <c r="BE175" s="1">
        <v>1</v>
      </c>
      <c r="BF175" s="1">
        <v>31</v>
      </c>
      <c r="BG175" s="235">
        <v>1000</v>
      </c>
    </row>
    <row r="176" spans="1:59">
      <c r="A176" s="1">
        <v>2007</v>
      </c>
      <c r="B176" s="1" t="s">
        <v>67</v>
      </c>
      <c r="C176" s="10">
        <v>18.643000000000001</v>
      </c>
      <c r="D176" s="10">
        <v>47.968000000000004</v>
      </c>
      <c r="E176" s="10">
        <v>0</v>
      </c>
      <c r="F176" s="10">
        <v>0</v>
      </c>
      <c r="G176" s="192">
        <f t="shared" si="12"/>
        <v>66.611000000000004</v>
      </c>
      <c r="H176" s="192">
        <v>66.611000000000004</v>
      </c>
      <c r="I176" s="192">
        <v>103.99600000000001</v>
      </c>
      <c r="J176" s="10">
        <v>114.57899999999999</v>
      </c>
      <c r="K176" s="10">
        <v>0</v>
      </c>
      <c r="L176" s="10">
        <v>0</v>
      </c>
      <c r="M176" s="10">
        <v>0</v>
      </c>
      <c r="N176" s="192">
        <f>+BS_InfraMR[[#This Row],[A.03.1 -  Longitud de Vías de Explotación No Electrificadas Troncales y Ramales (vía principal) (km)]]+BS_InfraMR[[#This Row],[A.04.1 -  Longitud de Vías de Explotación Electrificadas Troncales y Ramales (vía principal) (km)]]</f>
        <v>114.57899999999999</v>
      </c>
      <c r="O176" s="192">
        <v>114.57899999999999</v>
      </c>
      <c r="P176" s="1">
        <v>23</v>
      </c>
      <c r="Q176" s="1">
        <v>6</v>
      </c>
      <c r="R176" s="1">
        <v>1</v>
      </c>
      <c r="S176" s="194">
        <f>+SUM(BS_InfraMR[[#This Row],[A.05.1 - Número de Estaciones en Explotación (cantidad)]:[A.07.1 - Número de Apeaderos en Explotación (cantidad)]])</f>
        <v>30</v>
      </c>
      <c r="T176" s="194">
        <v>30</v>
      </c>
      <c r="U176" s="1">
        <v>18</v>
      </c>
      <c r="V176" s="1">
        <v>31</v>
      </c>
      <c r="W176" s="1">
        <v>0</v>
      </c>
      <c r="X176" s="1">
        <v>26</v>
      </c>
      <c r="Y176" s="1">
        <v>0</v>
      </c>
      <c r="Z176" s="196">
        <f t="shared" si="13"/>
        <v>75</v>
      </c>
      <c r="AA176" s="1">
        <v>13</v>
      </c>
      <c r="AB176" s="1">
        <v>13</v>
      </c>
      <c r="AC176" s="1">
        <f>+BS_InfraMR[[#This Row],[Total Pasos Vehiculares a Nivel]]</f>
        <v>75</v>
      </c>
      <c r="AD176" s="196">
        <f t="shared" si="14"/>
        <v>101</v>
      </c>
      <c r="AE176" s="1">
        <v>1</v>
      </c>
      <c r="AF176" s="1">
        <v>8</v>
      </c>
      <c r="AG176" s="1">
        <v>11</v>
      </c>
      <c r="AH176" s="196">
        <f t="shared" si="15"/>
        <v>20</v>
      </c>
      <c r="AI176" s="10">
        <v>16.120999999999999</v>
      </c>
      <c r="AJ176" s="10">
        <v>0</v>
      </c>
      <c r="AK176" s="10">
        <v>50.177</v>
      </c>
      <c r="AL176" s="222">
        <f t="shared" si="16"/>
        <v>66.298000000000002</v>
      </c>
      <c r="AM176" s="1">
        <v>2</v>
      </c>
      <c r="AN176" s="1">
        <v>0</v>
      </c>
      <c r="AO176" s="1">
        <v>13</v>
      </c>
      <c r="AP176" s="200">
        <f t="shared" si="17"/>
        <v>15</v>
      </c>
      <c r="AQ176" s="1">
        <v>0</v>
      </c>
      <c r="AR176" s="1">
        <v>0</v>
      </c>
      <c r="AS176" s="1">
        <v>0</v>
      </c>
      <c r="AT176" s="200">
        <f>+SUM(BS_InfraMR[[#This Row],[B.02.1 - Parque de Coches Eléctricos Motrices]:[B.02.3 - Parque de Coches Eléctricos Motrices Tipo R]])</f>
        <v>0</v>
      </c>
      <c r="AU176" s="1">
        <v>0</v>
      </c>
      <c r="AV176" s="1">
        <v>0</v>
      </c>
      <c r="AW176" s="1">
        <v>0</v>
      </c>
      <c r="AX176" s="200">
        <f>+SUM(BS_InfraMR[[#This Row],[B.03.1 - Parque de Coches Motores Motrices Remolcados]:[B.03.3 - Parque de Coches Motores Motrices Cabina]])</f>
        <v>0</v>
      </c>
      <c r="AY176" s="1">
        <v>43</v>
      </c>
      <c r="AZ176" s="1">
        <v>13</v>
      </c>
      <c r="BA176" s="1">
        <v>0</v>
      </c>
      <c r="BB176" s="1">
        <v>0</v>
      </c>
      <c r="BC176" s="200">
        <f>SUM(AY176:BB176)</f>
        <v>56</v>
      </c>
      <c r="BD176" s="356">
        <v>26</v>
      </c>
      <c r="BE176" s="1">
        <v>1</v>
      </c>
      <c r="BF176" s="1">
        <v>31</v>
      </c>
      <c r="BG176" s="235">
        <v>1000</v>
      </c>
    </row>
    <row r="177" spans="1:59">
      <c r="A177" s="1">
        <v>2007</v>
      </c>
      <c r="B177" s="1" t="s">
        <v>68</v>
      </c>
      <c r="C177" s="10">
        <v>18.643000000000001</v>
      </c>
      <c r="D177" s="10">
        <v>47.968000000000004</v>
      </c>
      <c r="E177" s="10">
        <v>0</v>
      </c>
      <c r="F177" s="10">
        <v>0</v>
      </c>
      <c r="G177" s="192">
        <f t="shared" si="12"/>
        <v>66.611000000000004</v>
      </c>
      <c r="H177" s="192">
        <v>66.611000000000004</v>
      </c>
      <c r="I177" s="192">
        <v>103.99600000000001</v>
      </c>
      <c r="J177" s="10">
        <v>114.57899999999999</v>
      </c>
      <c r="K177" s="10">
        <v>0</v>
      </c>
      <c r="L177" s="10">
        <v>0</v>
      </c>
      <c r="M177" s="10">
        <v>0</v>
      </c>
      <c r="N177" s="192">
        <f>+BS_InfraMR[[#This Row],[A.03.1 -  Longitud de Vías de Explotación No Electrificadas Troncales y Ramales (vía principal) (km)]]+BS_InfraMR[[#This Row],[A.04.1 -  Longitud de Vías de Explotación Electrificadas Troncales y Ramales (vía principal) (km)]]</f>
        <v>114.57899999999999</v>
      </c>
      <c r="O177" s="192">
        <v>114.57899999999999</v>
      </c>
      <c r="P177" s="1">
        <v>23</v>
      </c>
      <c r="Q177" s="1">
        <v>6</v>
      </c>
      <c r="R177" s="1">
        <v>1</v>
      </c>
      <c r="S177" s="194">
        <f>+SUM(BS_InfraMR[[#This Row],[A.05.1 - Número de Estaciones en Explotación (cantidad)]:[A.07.1 - Número de Apeaderos en Explotación (cantidad)]])</f>
        <v>30</v>
      </c>
      <c r="T177" s="194">
        <v>30</v>
      </c>
      <c r="U177" s="1">
        <v>18</v>
      </c>
      <c r="V177" s="1">
        <v>31</v>
      </c>
      <c r="W177" s="1">
        <v>0</v>
      </c>
      <c r="X177" s="1">
        <v>26</v>
      </c>
      <c r="Y177" s="1">
        <v>0</v>
      </c>
      <c r="Z177" s="196">
        <f t="shared" si="13"/>
        <v>75</v>
      </c>
      <c r="AA177" s="1">
        <v>13</v>
      </c>
      <c r="AB177" s="1">
        <v>13</v>
      </c>
      <c r="AC177" s="1">
        <f>+BS_InfraMR[[#This Row],[Total Pasos Vehiculares a Nivel]]</f>
        <v>75</v>
      </c>
      <c r="AD177" s="196">
        <f t="shared" si="14"/>
        <v>101</v>
      </c>
      <c r="AE177" s="1">
        <v>1</v>
      </c>
      <c r="AF177" s="1">
        <v>8</v>
      </c>
      <c r="AG177" s="1">
        <v>11</v>
      </c>
      <c r="AH177" s="196">
        <f t="shared" si="15"/>
        <v>20</v>
      </c>
      <c r="AI177" s="10">
        <v>16.120999999999999</v>
      </c>
      <c r="AJ177" s="10">
        <v>0</v>
      </c>
      <c r="AK177" s="10">
        <v>50.177</v>
      </c>
      <c r="AL177" s="222">
        <f t="shared" si="16"/>
        <v>66.298000000000002</v>
      </c>
      <c r="AM177" s="1">
        <v>2</v>
      </c>
      <c r="AN177" s="1">
        <v>0</v>
      </c>
      <c r="AO177" s="1">
        <v>13</v>
      </c>
      <c r="AP177" s="200">
        <f t="shared" si="17"/>
        <v>15</v>
      </c>
      <c r="AQ177" s="1">
        <v>0</v>
      </c>
      <c r="AR177" s="1">
        <v>0</v>
      </c>
      <c r="AS177" s="1">
        <v>0</v>
      </c>
      <c r="AT177" s="200">
        <f>+SUM(BS_InfraMR[[#This Row],[B.02.1 - Parque de Coches Eléctricos Motrices]:[B.02.3 - Parque de Coches Eléctricos Motrices Tipo R]])</f>
        <v>0</v>
      </c>
      <c r="AU177" s="1">
        <v>0</v>
      </c>
      <c r="AV177" s="1">
        <v>0</v>
      </c>
      <c r="AW177" s="1">
        <v>0</v>
      </c>
      <c r="AX177" s="200">
        <f>+SUM(BS_InfraMR[[#This Row],[B.03.1 - Parque de Coches Motores Motrices Remolcados]:[B.03.3 - Parque de Coches Motores Motrices Cabina]])</f>
        <v>0</v>
      </c>
      <c r="AY177" s="1">
        <v>43</v>
      </c>
      <c r="AZ177" s="1">
        <v>13</v>
      </c>
      <c r="BA177" s="1">
        <v>0</v>
      </c>
      <c r="BB177" s="1">
        <v>0</v>
      </c>
      <c r="BC177" s="200">
        <f>SUM(AY177:BB177)</f>
        <v>56</v>
      </c>
      <c r="BD177" s="356">
        <v>26</v>
      </c>
      <c r="BE177" s="1">
        <v>1</v>
      </c>
      <c r="BF177" s="1">
        <v>31</v>
      </c>
      <c r="BG177" s="235">
        <v>1000</v>
      </c>
    </row>
    <row r="178" spans="1:59">
      <c r="A178" s="1">
        <v>2007</v>
      </c>
      <c r="B178" s="1" t="s">
        <v>69</v>
      </c>
      <c r="C178" s="10">
        <v>18.643000000000001</v>
      </c>
      <c r="D178" s="10">
        <v>47.968000000000004</v>
      </c>
      <c r="E178" s="10">
        <v>0</v>
      </c>
      <c r="F178" s="10">
        <v>0</v>
      </c>
      <c r="G178" s="192">
        <f t="shared" si="12"/>
        <v>66.611000000000004</v>
      </c>
      <c r="H178" s="192">
        <v>66.611000000000004</v>
      </c>
      <c r="I178" s="192">
        <v>103.99600000000001</v>
      </c>
      <c r="J178" s="10">
        <v>114.57899999999999</v>
      </c>
      <c r="K178" s="10">
        <v>0</v>
      </c>
      <c r="L178" s="10">
        <v>0</v>
      </c>
      <c r="M178" s="10">
        <v>0</v>
      </c>
      <c r="N178" s="192">
        <f>+BS_InfraMR[[#This Row],[A.03.1 -  Longitud de Vías de Explotación No Electrificadas Troncales y Ramales (vía principal) (km)]]+BS_InfraMR[[#This Row],[A.04.1 -  Longitud de Vías de Explotación Electrificadas Troncales y Ramales (vía principal) (km)]]</f>
        <v>114.57899999999999</v>
      </c>
      <c r="O178" s="192">
        <v>114.57899999999999</v>
      </c>
      <c r="P178" s="1">
        <v>23</v>
      </c>
      <c r="Q178" s="1">
        <v>6</v>
      </c>
      <c r="R178" s="1">
        <v>1</v>
      </c>
      <c r="S178" s="194">
        <f>+SUM(BS_InfraMR[[#This Row],[A.05.1 - Número de Estaciones en Explotación (cantidad)]:[A.07.1 - Número de Apeaderos en Explotación (cantidad)]])</f>
        <v>30</v>
      </c>
      <c r="T178" s="194">
        <v>30</v>
      </c>
      <c r="U178" s="1">
        <v>18</v>
      </c>
      <c r="V178" s="1">
        <v>31</v>
      </c>
      <c r="W178" s="1">
        <v>0</v>
      </c>
      <c r="X178" s="1">
        <v>26</v>
      </c>
      <c r="Y178" s="1">
        <v>0</v>
      </c>
      <c r="Z178" s="196">
        <f t="shared" si="13"/>
        <v>75</v>
      </c>
      <c r="AA178" s="1">
        <v>13</v>
      </c>
      <c r="AB178" s="1">
        <v>13</v>
      </c>
      <c r="AC178" s="1">
        <f>+BS_InfraMR[[#This Row],[Total Pasos Vehiculares a Nivel]]</f>
        <v>75</v>
      </c>
      <c r="AD178" s="196">
        <f t="shared" si="14"/>
        <v>101</v>
      </c>
      <c r="AE178" s="1">
        <v>1</v>
      </c>
      <c r="AF178" s="1">
        <v>8</v>
      </c>
      <c r="AG178" s="1">
        <v>11</v>
      </c>
      <c r="AH178" s="196">
        <f t="shared" si="15"/>
        <v>20</v>
      </c>
      <c r="AI178" s="10">
        <v>16.120999999999999</v>
      </c>
      <c r="AJ178" s="10">
        <v>0</v>
      </c>
      <c r="AK178" s="10">
        <v>50.177</v>
      </c>
      <c r="AL178" s="222">
        <f t="shared" si="16"/>
        <v>66.298000000000002</v>
      </c>
      <c r="AM178" s="1">
        <v>2</v>
      </c>
      <c r="AN178" s="1">
        <v>0</v>
      </c>
      <c r="AO178" s="1">
        <v>13</v>
      </c>
      <c r="AP178" s="200">
        <f t="shared" si="17"/>
        <v>15</v>
      </c>
      <c r="AQ178" s="1">
        <v>0</v>
      </c>
      <c r="AR178" s="1">
        <v>0</v>
      </c>
      <c r="AS178" s="1">
        <v>0</v>
      </c>
      <c r="AT178" s="200">
        <f>+SUM(BS_InfraMR[[#This Row],[B.02.1 - Parque de Coches Eléctricos Motrices]:[B.02.3 - Parque de Coches Eléctricos Motrices Tipo R]])</f>
        <v>0</v>
      </c>
      <c r="AU178" s="1">
        <v>0</v>
      </c>
      <c r="AV178" s="1">
        <v>0</v>
      </c>
      <c r="AW178" s="1">
        <v>0</v>
      </c>
      <c r="AX178" s="200">
        <f>+SUM(BS_InfraMR[[#This Row],[B.03.1 - Parque de Coches Motores Motrices Remolcados]:[B.03.3 - Parque de Coches Motores Motrices Cabina]])</f>
        <v>0</v>
      </c>
      <c r="AY178" s="1">
        <v>43</v>
      </c>
      <c r="AZ178" s="1">
        <v>13</v>
      </c>
      <c r="BA178" s="1">
        <v>0</v>
      </c>
      <c r="BB178" s="1">
        <v>0</v>
      </c>
      <c r="BC178" s="200">
        <f>SUM(AY178:BB178)</f>
        <v>56</v>
      </c>
      <c r="BD178" s="356">
        <v>26</v>
      </c>
      <c r="BE178" s="1">
        <v>1</v>
      </c>
      <c r="BF178" s="1">
        <v>31</v>
      </c>
      <c r="BG178" s="235">
        <v>1000</v>
      </c>
    </row>
    <row r="179" spans="1:59">
      <c r="A179" s="1">
        <v>2007</v>
      </c>
      <c r="B179" s="1" t="s">
        <v>70</v>
      </c>
      <c r="C179" s="10">
        <v>18.643000000000001</v>
      </c>
      <c r="D179" s="10">
        <v>47.968000000000004</v>
      </c>
      <c r="E179" s="10">
        <v>0</v>
      </c>
      <c r="F179" s="10">
        <v>0</v>
      </c>
      <c r="G179" s="192">
        <f t="shared" si="12"/>
        <v>66.611000000000004</v>
      </c>
      <c r="H179" s="192">
        <v>66.611000000000004</v>
      </c>
      <c r="I179" s="192">
        <v>103.99600000000001</v>
      </c>
      <c r="J179" s="10">
        <v>114.57899999999999</v>
      </c>
      <c r="K179" s="10">
        <v>0</v>
      </c>
      <c r="L179" s="10">
        <v>0</v>
      </c>
      <c r="M179" s="10">
        <v>0</v>
      </c>
      <c r="N179" s="192">
        <f>+BS_InfraMR[[#This Row],[A.03.1 -  Longitud de Vías de Explotación No Electrificadas Troncales y Ramales (vía principal) (km)]]+BS_InfraMR[[#This Row],[A.04.1 -  Longitud de Vías de Explotación Electrificadas Troncales y Ramales (vía principal) (km)]]</f>
        <v>114.57899999999999</v>
      </c>
      <c r="O179" s="192">
        <v>114.57899999999999</v>
      </c>
      <c r="P179" s="1">
        <v>23</v>
      </c>
      <c r="Q179" s="1">
        <v>6</v>
      </c>
      <c r="R179" s="1">
        <v>1</v>
      </c>
      <c r="S179" s="194">
        <f>+SUM(BS_InfraMR[[#This Row],[A.05.1 - Número de Estaciones en Explotación (cantidad)]:[A.07.1 - Número de Apeaderos en Explotación (cantidad)]])</f>
        <v>30</v>
      </c>
      <c r="T179" s="194">
        <v>30</v>
      </c>
      <c r="U179" s="1">
        <v>18</v>
      </c>
      <c r="V179" s="1">
        <v>31</v>
      </c>
      <c r="W179" s="1">
        <v>0</v>
      </c>
      <c r="X179" s="1">
        <v>26</v>
      </c>
      <c r="Y179" s="1">
        <v>0</v>
      </c>
      <c r="Z179" s="196">
        <f t="shared" si="13"/>
        <v>75</v>
      </c>
      <c r="AA179" s="1">
        <v>13</v>
      </c>
      <c r="AB179" s="1">
        <v>13</v>
      </c>
      <c r="AC179" s="1">
        <f>+BS_InfraMR[[#This Row],[Total Pasos Vehiculares a Nivel]]</f>
        <v>75</v>
      </c>
      <c r="AD179" s="196">
        <f t="shared" si="14"/>
        <v>101</v>
      </c>
      <c r="AE179" s="1">
        <v>1</v>
      </c>
      <c r="AF179" s="1">
        <v>8</v>
      </c>
      <c r="AG179" s="1">
        <v>11</v>
      </c>
      <c r="AH179" s="196">
        <f t="shared" si="15"/>
        <v>20</v>
      </c>
      <c r="AI179" s="10">
        <v>16.120999999999999</v>
      </c>
      <c r="AJ179" s="10">
        <v>0</v>
      </c>
      <c r="AK179" s="10">
        <v>50.177</v>
      </c>
      <c r="AL179" s="222">
        <f t="shared" si="16"/>
        <v>66.298000000000002</v>
      </c>
      <c r="AM179" s="1">
        <v>2</v>
      </c>
      <c r="AN179" s="1">
        <v>0</v>
      </c>
      <c r="AO179" s="1">
        <v>13</v>
      </c>
      <c r="AP179" s="200">
        <f t="shared" si="17"/>
        <v>15</v>
      </c>
      <c r="AQ179" s="1">
        <v>0</v>
      </c>
      <c r="AR179" s="1">
        <v>0</v>
      </c>
      <c r="AS179" s="1">
        <v>0</v>
      </c>
      <c r="AT179" s="200">
        <f>+SUM(BS_InfraMR[[#This Row],[B.02.1 - Parque de Coches Eléctricos Motrices]:[B.02.3 - Parque de Coches Eléctricos Motrices Tipo R]])</f>
        <v>0</v>
      </c>
      <c r="AU179" s="1">
        <v>0</v>
      </c>
      <c r="AV179" s="1">
        <v>0</v>
      </c>
      <c r="AW179" s="1">
        <v>0</v>
      </c>
      <c r="AX179" s="200">
        <f>+SUM(BS_InfraMR[[#This Row],[B.03.1 - Parque de Coches Motores Motrices Remolcados]:[B.03.3 - Parque de Coches Motores Motrices Cabina]])</f>
        <v>0</v>
      </c>
      <c r="AY179" s="1">
        <v>43</v>
      </c>
      <c r="AZ179" s="1">
        <v>13</v>
      </c>
      <c r="BA179" s="1">
        <v>0</v>
      </c>
      <c r="BB179" s="1">
        <v>0</v>
      </c>
      <c r="BC179" s="200">
        <f>SUM(AY179:BB179)</f>
        <v>56</v>
      </c>
      <c r="BD179" s="356">
        <v>26</v>
      </c>
      <c r="BE179" s="1">
        <v>1</v>
      </c>
      <c r="BF179" s="1">
        <v>31</v>
      </c>
      <c r="BG179" s="235">
        <v>1000</v>
      </c>
    </row>
    <row r="180" spans="1:59">
      <c r="A180" s="1">
        <v>2007</v>
      </c>
      <c r="B180" s="1" t="s">
        <v>71</v>
      </c>
      <c r="C180" s="10">
        <v>18.643000000000001</v>
      </c>
      <c r="D180" s="10">
        <v>47.968000000000004</v>
      </c>
      <c r="E180" s="10">
        <v>0</v>
      </c>
      <c r="F180" s="10">
        <v>0</v>
      </c>
      <c r="G180" s="192">
        <f t="shared" si="12"/>
        <v>66.611000000000004</v>
      </c>
      <c r="H180" s="192">
        <v>66.611000000000004</v>
      </c>
      <c r="I180" s="192">
        <v>103.99600000000001</v>
      </c>
      <c r="J180" s="10">
        <v>114.57899999999999</v>
      </c>
      <c r="K180" s="10">
        <v>0</v>
      </c>
      <c r="L180" s="10">
        <v>0</v>
      </c>
      <c r="M180" s="10">
        <v>0</v>
      </c>
      <c r="N180" s="192">
        <f>+BS_InfraMR[[#This Row],[A.03.1 -  Longitud de Vías de Explotación No Electrificadas Troncales y Ramales (vía principal) (km)]]+BS_InfraMR[[#This Row],[A.04.1 -  Longitud de Vías de Explotación Electrificadas Troncales y Ramales (vía principal) (km)]]</f>
        <v>114.57899999999999</v>
      </c>
      <c r="O180" s="192">
        <v>114.57899999999999</v>
      </c>
      <c r="P180" s="1">
        <v>23</v>
      </c>
      <c r="Q180" s="1">
        <v>6</v>
      </c>
      <c r="R180" s="1">
        <v>1</v>
      </c>
      <c r="S180" s="194">
        <f>+SUM(BS_InfraMR[[#This Row],[A.05.1 - Número de Estaciones en Explotación (cantidad)]:[A.07.1 - Número de Apeaderos en Explotación (cantidad)]])</f>
        <v>30</v>
      </c>
      <c r="T180" s="194">
        <v>30</v>
      </c>
      <c r="U180" s="1">
        <v>18</v>
      </c>
      <c r="V180" s="1">
        <v>31</v>
      </c>
      <c r="W180" s="1">
        <v>0</v>
      </c>
      <c r="X180" s="1">
        <v>26</v>
      </c>
      <c r="Y180" s="1">
        <v>0</v>
      </c>
      <c r="Z180" s="196">
        <f t="shared" si="13"/>
        <v>75</v>
      </c>
      <c r="AA180" s="1">
        <v>13</v>
      </c>
      <c r="AB180" s="1">
        <v>13</v>
      </c>
      <c r="AC180" s="1">
        <f>+BS_InfraMR[[#This Row],[Total Pasos Vehiculares a Nivel]]</f>
        <v>75</v>
      </c>
      <c r="AD180" s="196">
        <f t="shared" si="14"/>
        <v>101</v>
      </c>
      <c r="AE180" s="1">
        <v>1</v>
      </c>
      <c r="AF180" s="1">
        <v>8</v>
      </c>
      <c r="AG180" s="1">
        <v>11</v>
      </c>
      <c r="AH180" s="196">
        <f t="shared" si="15"/>
        <v>20</v>
      </c>
      <c r="AI180" s="10">
        <v>16.120999999999999</v>
      </c>
      <c r="AJ180" s="10">
        <v>0</v>
      </c>
      <c r="AK180" s="10">
        <v>50.177</v>
      </c>
      <c r="AL180" s="222">
        <f t="shared" si="16"/>
        <v>66.298000000000002</v>
      </c>
      <c r="AM180" s="1">
        <v>2</v>
      </c>
      <c r="AN180" s="1">
        <v>0</v>
      </c>
      <c r="AO180" s="1">
        <v>13</v>
      </c>
      <c r="AP180" s="200">
        <f t="shared" si="17"/>
        <v>15</v>
      </c>
      <c r="AQ180" s="1">
        <v>0</v>
      </c>
      <c r="AR180" s="1">
        <v>0</v>
      </c>
      <c r="AS180" s="1">
        <v>0</v>
      </c>
      <c r="AT180" s="200">
        <f>+SUM(BS_InfraMR[[#This Row],[B.02.1 - Parque de Coches Eléctricos Motrices]:[B.02.3 - Parque de Coches Eléctricos Motrices Tipo R]])</f>
        <v>0</v>
      </c>
      <c r="AU180" s="1">
        <v>0</v>
      </c>
      <c r="AV180" s="1">
        <v>0</v>
      </c>
      <c r="AW180" s="1">
        <v>0</v>
      </c>
      <c r="AX180" s="200">
        <f>+SUM(BS_InfraMR[[#This Row],[B.03.1 - Parque de Coches Motores Motrices Remolcados]:[B.03.3 - Parque de Coches Motores Motrices Cabina]])</f>
        <v>0</v>
      </c>
      <c r="AY180" s="1">
        <v>43</v>
      </c>
      <c r="AZ180" s="1">
        <v>13</v>
      </c>
      <c r="BA180" s="1">
        <v>0</v>
      </c>
      <c r="BB180" s="1">
        <v>0</v>
      </c>
      <c r="BC180" s="200">
        <f>SUM(AY180:BB180)</f>
        <v>56</v>
      </c>
      <c r="BD180" s="356">
        <v>26</v>
      </c>
      <c r="BE180" s="1">
        <v>1</v>
      </c>
      <c r="BF180" s="1">
        <v>31</v>
      </c>
      <c r="BG180" s="235">
        <v>1000</v>
      </c>
    </row>
    <row r="181" spans="1:59">
      <c r="A181" s="1">
        <v>2007</v>
      </c>
      <c r="B181" s="1" t="s">
        <v>72</v>
      </c>
      <c r="C181" s="10">
        <v>18.643000000000001</v>
      </c>
      <c r="D181" s="10">
        <v>47.968000000000004</v>
      </c>
      <c r="E181" s="10">
        <v>0</v>
      </c>
      <c r="F181" s="10">
        <v>0</v>
      </c>
      <c r="G181" s="192">
        <f t="shared" si="12"/>
        <v>66.611000000000004</v>
      </c>
      <c r="H181" s="192">
        <v>66.611000000000004</v>
      </c>
      <c r="I181" s="192">
        <v>103.99600000000001</v>
      </c>
      <c r="J181" s="10">
        <v>114.57899999999999</v>
      </c>
      <c r="K181" s="10">
        <v>0</v>
      </c>
      <c r="L181" s="10">
        <v>0</v>
      </c>
      <c r="M181" s="10">
        <v>0</v>
      </c>
      <c r="N181" s="192">
        <f>+BS_InfraMR[[#This Row],[A.03.1 -  Longitud de Vías de Explotación No Electrificadas Troncales y Ramales (vía principal) (km)]]+BS_InfraMR[[#This Row],[A.04.1 -  Longitud de Vías de Explotación Electrificadas Troncales y Ramales (vía principal) (km)]]</f>
        <v>114.57899999999999</v>
      </c>
      <c r="O181" s="192">
        <v>114.57899999999999</v>
      </c>
      <c r="P181" s="1">
        <v>23</v>
      </c>
      <c r="Q181" s="1">
        <v>6</v>
      </c>
      <c r="R181" s="1">
        <v>1</v>
      </c>
      <c r="S181" s="194">
        <f>+SUM(BS_InfraMR[[#This Row],[A.05.1 - Número de Estaciones en Explotación (cantidad)]:[A.07.1 - Número de Apeaderos en Explotación (cantidad)]])</f>
        <v>30</v>
      </c>
      <c r="T181" s="194">
        <v>30</v>
      </c>
      <c r="U181" s="1">
        <v>18</v>
      </c>
      <c r="V181" s="1">
        <v>31</v>
      </c>
      <c r="W181" s="1">
        <v>0</v>
      </c>
      <c r="X181" s="1">
        <v>26</v>
      </c>
      <c r="Y181" s="1">
        <v>0</v>
      </c>
      <c r="Z181" s="196">
        <f t="shared" si="13"/>
        <v>75</v>
      </c>
      <c r="AA181" s="1">
        <v>13</v>
      </c>
      <c r="AB181" s="1">
        <v>13</v>
      </c>
      <c r="AC181" s="1">
        <f>+BS_InfraMR[[#This Row],[Total Pasos Vehiculares a Nivel]]</f>
        <v>75</v>
      </c>
      <c r="AD181" s="196">
        <f t="shared" si="14"/>
        <v>101</v>
      </c>
      <c r="AE181" s="1">
        <v>1</v>
      </c>
      <c r="AF181" s="1">
        <v>8</v>
      </c>
      <c r="AG181" s="1">
        <v>11</v>
      </c>
      <c r="AH181" s="196">
        <f t="shared" si="15"/>
        <v>20</v>
      </c>
      <c r="AI181" s="10">
        <v>16.120999999999999</v>
      </c>
      <c r="AJ181" s="10">
        <v>0</v>
      </c>
      <c r="AK181" s="10">
        <v>50.177</v>
      </c>
      <c r="AL181" s="222">
        <f t="shared" si="16"/>
        <v>66.298000000000002</v>
      </c>
      <c r="AM181" s="1">
        <v>2</v>
      </c>
      <c r="AN181" s="1">
        <v>0</v>
      </c>
      <c r="AO181" s="1">
        <v>13</v>
      </c>
      <c r="AP181" s="200">
        <f t="shared" si="17"/>
        <v>15</v>
      </c>
      <c r="AQ181" s="1">
        <v>0</v>
      </c>
      <c r="AR181" s="1">
        <v>0</v>
      </c>
      <c r="AS181" s="1">
        <v>0</v>
      </c>
      <c r="AT181" s="200">
        <f>+SUM(BS_InfraMR[[#This Row],[B.02.1 - Parque de Coches Eléctricos Motrices]:[B.02.3 - Parque de Coches Eléctricos Motrices Tipo R]])</f>
        <v>0</v>
      </c>
      <c r="AU181" s="1">
        <v>0</v>
      </c>
      <c r="AV181" s="1">
        <v>0</v>
      </c>
      <c r="AW181" s="1">
        <v>0</v>
      </c>
      <c r="AX181" s="200">
        <f>+SUM(BS_InfraMR[[#This Row],[B.03.1 - Parque de Coches Motores Motrices Remolcados]:[B.03.3 - Parque de Coches Motores Motrices Cabina]])</f>
        <v>0</v>
      </c>
      <c r="AY181" s="1">
        <v>43</v>
      </c>
      <c r="AZ181" s="1">
        <v>13</v>
      </c>
      <c r="BA181" s="1">
        <v>0</v>
      </c>
      <c r="BB181" s="1">
        <v>0</v>
      </c>
      <c r="BC181" s="200">
        <f>SUM(AY181:BB181)</f>
        <v>56</v>
      </c>
      <c r="BD181" s="356">
        <v>26</v>
      </c>
      <c r="BE181" s="1">
        <v>1</v>
      </c>
      <c r="BF181" s="1">
        <v>31</v>
      </c>
      <c r="BG181" s="235">
        <v>1000</v>
      </c>
    </row>
    <row r="182" spans="1:59">
      <c r="A182" s="1">
        <v>2008</v>
      </c>
      <c r="B182" s="1" t="s">
        <v>61</v>
      </c>
      <c r="C182" s="10">
        <v>18.643000000000001</v>
      </c>
      <c r="D182" s="10">
        <v>47.968000000000004</v>
      </c>
      <c r="E182" s="10">
        <v>0</v>
      </c>
      <c r="F182" s="10">
        <v>0</v>
      </c>
      <c r="G182" s="192">
        <f t="shared" si="12"/>
        <v>66.611000000000004</v>
      </c>
      <c r="H182" s="192">
        <v>66.611000000000004</v>
      </c>
      <c r="I182" s="192">
        <v>103.99600000000001</v>
      </c>
      <c r="J182" s="10">
        <v>114.57899999999999</v>
      </c>
      <c r="K182" s="10">
        <v>0</v>
      </c>
      <c r="L182" s="10">
        <v>0</v>
      </c>
      <c r="M182" s="10">
        <v>0</v>
      </c>
      <c r="N182" s="192">
        <f>+BS_InfraMR[[#This Row],[A.03.1 -  Longitud de Vías de Explotación No Electrificadas Troncales y Ramales (vía principal) (km)]]+BS_InfraMR[[#This Row],[A.04.1 -  Longitud de Vías de Explotación Electrificadas Troncales y Ramales (vía principal) (km)]]</f>
        <v>114.57899999999999</v>
      </c>
      <c r="O182" s="192">
        <v>114.57899999999999</v>
      </c>
      <c r="P182" s="1">
        <v>23</v>
      </c>
      <c r="Q182" s="1">
        <v>6</v>
      </c>
      <c r="R182" s="1">
        <v>1</v>
      </c>
      <c r="S182" s="194">
        <f>+SUM(BS_InfraMR[[#This Row],[A.05.1 - Número de Estaciones en Explotación (cantidad)]:[A.07.1 - Número de Apeaderos en Explotación (cantidad)]])</f>
        <v>30</v>
      </c>
      <c r="T182" s="194">
        <v>30</v>
      </c>
      <c r="U182" s="1">
        <v>18</v>
      </c>
      <c r="V182" s="1">
        <v>31</v>
      </c>
      <c r="W182" s="1">
        <v>0</v>
      </c>
      <c r="X182" s="1">
        <v>26</v>
      </c>
      <c r="Y182" s="1">
        <v>0</v>
      </c>
      <c r="Z182" s="196">
        <f t="shared" si="13"/>
        <v>75</v>
      </c>
      <c r="AA182" s="1">
        <v>13</v>
      </c>
      <c r="AB182" s="1">
        <v>13</v>
      </c>
      <c r="AC182" s="1">
        <f>+BS_InfraMR[[#This Row],[Total Pasos Vehiculares a Nivel]]</f>
        <v>75</v>
      </c>
      <c r="AD182" s="196">
        <f t="shared" si="14"/>
        <v>101</v>
      </c>
      <c r="AE182" s="1">
        <v>1</v>
      </c>
      <c r="AF182" s="1">
        <v>8</v>
      </c>
      <c r="AG182" s="1">
        <v>11</v>
      </c>
      <c r="AH182" s="196">
        <f t="shared" si="15"/>
        <v>20</v>
      </c>
      <c r="AI182" s="10">
        <v>16.120999999999999</v>
      </c>
      <c r="AJ182" s="10">
        <v>0</v>
      </c>
      <c r="AK182" s="10">
        <v>50.177</v>
      </c>
      <c r="AL182" s="222">
        <f t="shared" si="16"/>
        <v>66.298000000000002</v>
      </c>
      <c r="AM182" s="1">
        <v>2</v>
      </c>
      <c r="AN182" s="1">
        <v>0</v>
      </c>
      <c r="AO182" s="1">
        <v>13</v>
      </c>
      <c r="AP182" s="200">
        <f t="shared" si="17"/>
        <v>15</v>
      </c>
      <c r="AQ182" s="1">
        <v>0</v>
      </c>
      <c r="AR182" s="1">
        <v>0</v>
      </c>
      <c r="AS182" s="1">
        <v>0</v>
      </c>
      <c r="AT182" s="200">
        <f>+SUM(BS_InfraMR[[#This Row],[B.02.1 - Parque de Coches Eléctricos Motrices]:[B.02.3 - Parque de Coches Eléctricos Motrices Tipo R]])</f>
        <v>0</v>
      </c>
      <c r="AU182" s="1">
        <v>0</v>
      </c>
      <c r="AV182" s="1">
        <v>0</v>
      </c>
      <c r="AW182" s="1">
        <v>0</v>
      </c>
      <c r="AX182" s="200">
        <f>+SUM(BS_InfraMR[[#This Row],[B.03.1 - Parque de Coches Motores Motrices Remolcados]:[B.03.3 - Parque de Coches Motores Motrices Cabina]])</f>
        <v>0</v>
      </c>
      <c r="AY182" s="1">
        <v>43</v>
      </c>
      <c r="AZ182" s="1">
        <v>13</v>
      </c>
      <c r="BA182" s="1">
        <v>0</v>
      </c>
      <c r="BB182" s="1">
        <v>0</v>
      </c>
      <c r="BC182" s="200">
        <f>SUM(AY182:BB182)</f>
        <v>56</v>
      </c>
      <c r="BD182" s="356">
        <v>26</v>
      </c>
      <c r="BE182" s="1">
        <v>1</v>
      </c>
      <c r="BF182" s="1">
        <v>31</v>
      </c>
      <c r="BG182" s="235">
        <v>1000</v>
      </c>
    </row>
    <row r="183" spans="1:59">
      <c r="A183" s="1">
        <v>2008</v>
      </c>
      <c r="B183" s="1" t="s">
        <v>62</v>
      </c>
      <c r="C183" s="10">
        <v>18.643000000000001</v>
      </c>
      <c r="D183" s="10">
        <v>47.968000000000004</v>
      </c>
      <c r="E183" s="10">
        <v>0</v>
      </c>
      <c r="F183" s="10">
        <v>0</v>
      </c>
      <c r="G183" s="192">
        <f t="shared" si="12"/>
        <v>66.611000000000004</v>
      </c>
      <c r="H183" s="192">
        <v>66.611000000000004</v>
      </c>
      <c r="I183" s="192">
        <v>103.99600000000001</v>
      </c>
      <c r="J183" s="10">
        <v>114.57899999999999</v>
      </c>
      <c r="K183" s="10">
        <v>0</v>
      </c>
      <c r="L183" s="10">
        <v>0</v>
      </c>
      <c r="M183" s="10">
        <v>0</v>
      </c>
      <c r="N183" s="192">
        <f>+BS_InfraMR[[#This Row],[A.03.1 -  Longitud de Vías de Explotación No Electrificadas Troncales y Ramales (vía principal) (km)]]+BS_InfraMR[[#This Row],[A.04.1 -  Longitud de Vías de Explotación Electrificadas Troncales y Ramales (vía principal) (km)]]</f>
        <v>114.57899999999999</v>
      </c>
      <c r="O183" s="192">
        <v>114.57899999999999</v>
      </c>
      <c r="P183" s="1">
        <v>23</v>
      </c>
      <c r="Q183" s="1">
        <v>6</v>
      </c>
      <c r="R183" s="1">
        <v>1</v>
      </c>
      <c r="S183" s="194">
        <f>+SUM(BS_InfraMR[[#This Row],[A.05.1 - Número de Estaciones en Explotación (cantidad)]:[A.07.1 - Número de Apeaderos en Explotación (cantidad)]])</f>
        <v>30</v>
      </c>
      <c r="T183" s="194">
        <v>30</v>
      </c>
      <c r="U183" s="1">
        <v>18</v>
      </c>
      <c r="V183" s="1">
        <v>31</v>
      </c>
      <c r="W183" s="1">
        <v>0</v>
      </c>
      <c r="X183" s="1">
        <v>26</v>
      </c>
      <c r="Y183" s="1">
        <v>0</v>
      </c>
      <c r="Z183" s="196">
        <f t="shared" si="13"/>
        <v>75</v>
      </c>
      <c r="AA183" s="1">
        <v>13</v>
      </c>
      <c r="AB183" s="1">
        <v>13</v>
      </c>
      <c r="AC183" s="1">
        <f>+BS_InfraMR[[#This Row],[Total Pasos Vehiculares a Nivel]]</f>
        <v>75</v>
      </c>
      <c r="AD183" s="196">
        <f t="shared" si="14"/>
        <v>101</v>
      </c>
      <c r="AE183" s="1">
        <v>1</v>
      </c>
      <c r="AF183" s="1">
        <v>8</v>
      </c>
      <c r="AG183" s="1">
        <v>11</v>
      </c>
      <c r="AH183" s="196">
        <f t="shared" si="15"/>
        <v>20</v>
      </c>
      <c r="AI183" s="10">
        <v>16.120999999999999</v>
      </c>
      <c r="AJ183" s="10">
        <v>0</v>
      </c>
      <c r="AK183" s="10">
        <v>50.177</v>
      </c>
      <c r="AL183" s="222">
        <f t="shared" si="16"/>
        <v>66.298000000000002</v>
      </c>
      <c r="AM183" s="1">
        <v>2</v>
      </c>
      <c r="AN183" s="1">
        <v>0</v>
      </c>
      <c r="AO183" s="1">
        <v>13</v>
      </c>
      <c r="AP183" s="200">
        <f t="shared" si="17"/>
        <v>15</v>
      </c>
      <c r="AQ183" s="1">
        <v>0</v>
      </c>
      <c r="AR183" s="1">
        <v>0</v>
      </c>
      <c r="AS183" s="1">
        <v>0</v>
      </c>
      <c r="AT183" s="200">
        <f>+SUM(BS_InfraMR[[#This Row],[B.02.1 - Parque de Coches Eléctricos Motrices]:[B.02.3 - Parque de Coches Eléctricos Motrices Tipo R]])</f>
        <v>0</v>
      </c>
      <c r="AU183" s="1">
        <v>0</v>
      </c>
      <c r="AV183" s="1">
        <v>0</v>
      </c>
      <c r="AW183" s="1">
        <v>0</v>
      </c>
      <c r="AX183" s="200">
        <f>+SUM(BS_InfraMR[[#This Row],[B.03.1 - Parque de Coches Motores Motrices Remolcados]:[B.03.3 - Parque de Coches Motores Motrices Cabina]])</f>
        <v>0</v>
      </c>
      <c r="AY183" s="1">
        <v>43</v>
      </c>
      <c r="AZ183" s="1">
        <v>13</v>
      </c>
      <c r="BA183" s="1">
        <v>0</v>
      </c>
      <c r="BB183" s="1">
        <v>0</v>
      </c>
      <c r="BC183" s="200">
        <f>SUM(AY183:BB183)</f>
        <v>56</v>
      </c>
      <c r="BD183" s="356">
        <v>26</v>
      </c>
      <c r="BE183" s="1">
        <v>1</v>
      </c>
      <c r="BF183" s="1">
        <v>31</v>
      </c>
      <c r="BG183" s="235">
        <v>1000</v>
      </c>
    </row>
    <row r="184" spans="1:59">
      <c r="A184" s="1">
        <v>2008</v>
      </c>
      <c r="B184" s="1" t="s">
        <v>63</v>
      </c>
      <c r="C184" s="10">
        <v>18.643000000000001</v>
      </c>
      <c r="D184" s="10">
        <v>47.968000000000004</v>
      </c>
      <c r="E184" s="10">
        <v>0</v>
      </c>
      <c r="F184" s="10">
        <v>0</v>
      </c>
      <c r="G184" s="192">
        <f t="shared" si="12"/>
        <v>66.611000000000004</v>
      </c>
      <c r="H184" s="192">
        <v>66.611000000000004</v>
      </c>
      <c r="I184" s="192">
        <v>103.99600000000001</v>
      </c>
      <c r="J184" s="10">
        <v>114.57899999999999</v>
      </c>
      <c r="K184" s="10">
        <v>0</v>
      </c>
      <c r="L184" s="10">
        <v>0</v>
      </c>
      <c r="M184" s="10">
        <v>0</v>
      </c>
      <c r="N184" s="192">
        <f>+BS_InfraMR[[#This Row],[A.03.1 -  Longitud de Vías de Explotación No Electrificadas Troncales y Ramales (vía principal) (km)]]+BS_InfraMR[[#This Row],[A.04.1 -  Longitud de Vías de Explotación Electrificadas Troncales y Ramales (vía principal) (km)]]</f>
        <v>114.57899999999999</v>
      </c>
      <c r="O184" s="192">
        <v>114.57899999999999</v>
      </c>
      <c r="P184" s="1">
        <v>23</v>
      </c>
      <c r="Q184" s="1">
        <v>6</v>
      </c>
      <c r="R184" s="1">
        <v>1</v>
      </c>
      <c r="S184" s="194">
        <f>+SUM(BS_InfraMR[[#This Row],[A.05.1 - Número de Estaciones en Explotación (cantidad)]:[A.07.1 - Número de Apeaderos en Explotación (cantidad)]])</f>
        <v>30</v>
      </c>
      <c r="T184" s="194">
        <v>30</v>
      </c>
      <c r="U184" s="1">
        <v>18</v>
      </c>
      <c r="V184" s="1">
        <v>31</v>
      </c>
      <c r="W184" s="1">
        <v>0</v>
      </c>
      <c r="X184" s="1">
        <v>26</v>
      </c>
      <c r="Y184" s="1">
        <v>0</v>
      </c>
      <c r="Z184" s="196">
        <f t="shared" si="13"/>
        <v>75</v>
      </c>
      <c r="AA184" s="1">
        <v>13</v>
      </c>
      <c r="AB184" s="1">
        <v>13</v>
      </c>
      <c r="AC184" s="1">
        <f>+BS_InfraMR[[#This Row],[Total Pasos Vehiculares a Nivel]]</f>
        <v>75</v>
      </c>
      <c r="AD184" s="196">
        <f t="shared" si="14"/>
        <v>101</v>
      </c>
      <c r="AE184" s="1">
        <v>1</v>
      </c>
      <c r="AF184" s="1">
        <v>8</v>
      </c>
      <c r="AG184" s="1">
        <v>11</v>
      </c>
      <c r="AH184" s="196">
        <f t="shared" si="15"/>
        <v>20</v>
      </c>
      <c r="AI184" s="10">
        <v>16.120999999999999</v>
      </c>
      <c r="AJ184" s="10">
        <v>0</v>
      </c>
      <c r="AK184" s="10">
        <v>50.177</v>
      </c>
      <c r="AL184" s="222">
        <f t="shared" si="16"/>
        <v>66.298000000000002</v>
      </c>
      <c r="AM184" s="1">
        <v>2</v>
      </c>
      <c r="AN184" s="1">
        <v>0</v>
      </c>
      <c r="AO184" s="1">
        <v>13</v>
      </c>
      <c r="AP184" s="200">
        <f t="shared" si="17"/>
        <v>15</v>
      </c>
      <c r="AQ184" s="1">
        <v>0</v>
      </c>
      <c r="AR184" s="1">
        <v>0</v>
      </c>
      <c r="AS184" s="1">
        <v>0</v>
      </c>
      <c r="AT184" s="200">
        <f>+SUM(BS_InfraMR[[#This Row],[B.02.1 - Parque de Coches Eléctricos Motrices]:[B.02.3 - Parque de Coches Eléctricos Motrices Tipo R]])</f>
        <v>0</v>
      </c>
      <c r="AU184" s="1">
        <v>0</v>
      </c>
      <c r="AV184" s="1">
        <v>0</v>
      </c>
      <c r="AW184" s="1">
        <v>0</v>
      </c>
      <c r="AX184" s="200">
        <f>+SUM(BS_InfraMR[[#This Row],[B.03.1 - Parque de Coches Motores Motrices Remolcados]:[B.03.3 - Parque de Coches Motores Motrices Cabina]])</f>
        <v>0</v>
      </c>
      <c r="AY184" s="1">
        <v>43</v>
      </c>
      <c r="AZ184" s="1">
        <v>13</v>
      </c>
      <c r="BA184" s="1">
        <v>0</v>
      </c>
      <c r="BB184" s="1">
        <v>0</v>
      </c>
      <c r="BC184" s="200">
        <f>SUM(AY184:BB184)</f>
        <v>56</v>
      </c>
      <c r="BD184" s="356">
        <v>26</v>
      </c>
      <c r="BE184" s="1">
        <v>1</v>
      </c>
      <c r="BF184" s="1">
        <v>31</v>
      </c>
      <c r="BG184" s="235">
        <v>1000</v>
      </c>
    </row>
    <row r="185" spans="1:59">
      <c r="A185" s="1">
        <v>2008</v>
      </c>
      <c r="B185" s="1" t="s">
        <v>64</v>
      </c>
      <c r="C185" s="10">
        <v>18.643000000000001</v>
      </c>
      <c r="D185" s="10">
        <v>47.968000000000004</v>
      </c>
      <c r="E185" s="10">
        <v>0</v>
      </c>
      <c r="F185" s="10">
        <v>0</v>
      </c>
      <c r="G185" s="192">
        <f t="shared" si="12"/>
        <v>66.611000000000004</v>
      </c>
      <c r="H185" s="192">
        <v>66.611000000000004</v>
      </c>
      <c r="I185" s="192">
        <v>103.99600000000001</v>
      </c>
      <c r="J185" s="10">
        <v>114.57899999999999</v>
      </c>
      <c r="K185" s="10">
        <v>0</v>
      </c>
      <c r="L185" s="10">
        <v>0</v>
      </c>
      <c r="M185" s="10">
        <v>0</v>
      </c>
      <c r="N185" s="192">
        <f>+BS_InfraMR[[#This Row],[A.03.1 -  Longitud de Vías de Explotación No Electrificadas Troncales y Ramales (vía principal) (km)]]+BS_InfraMR[[#This Row],[A.04.1 -  Longitud de Vías de Explotación Electrificadas Troncales y Ramales (vía principal) (km)]]</f>
        <v>114.57899999999999</v>
      </c>
      <c r="O185" s="192">
        <v>114.57899999999999</v>
      </c>
      <c r="P185" s="1">
        <v>23</v>
      </c>
      <c r="Q185" s="1">
        <v>6</v>
      </c>
      <c r="R185" s="1">
        <v>1</v>
      </c>
      <c r="S185" s="194">
        <f>+SUM(BS_InfraMR[[#This Row],[A.05.1 - Número de Estaciones en Explotación (cantidad)]:[A.07.1 - Número de Apeaderos en Explotación (cantidad)]])</f>
        <v>30</v>
      </c>
      <c r="T185" s="194">
        <v>30</v>
      </c>
      <c r="U185" s="1">
        <v>18</v>
      </c>
      <c r="V185" s="1">
        <v>31</v>
      </c>
      <c r="W185" s="1">
        <v>0</v>
      </c>
      <c r="X185" s="1">
        <v>26</v>
      </c>
      <c r="Y185" s="1">
        <v>0</v>
      </c>
      <c r="Z185" s="196">
        <f t="shared" si="13"/>
        <v>75</v>
      </c>
      <c r="AA185" s="1">
        <v>13</v>
      </c>
      <c r="AB185" s="1">
        <v>13</v>
      </c>
      <c r="AC185" s="1">
        <f>+BS_InfraMR[[#This Row],[Total Pasos Vehiculares a Nivel]]</f>
        <v>75</v>
      </c>
      <c r="AD185" s="196">
        <f t="shared" si="14"/>
        <v>101</v>
      </c>
      <c r="AE185" s="1">
        <v>1</v>
      </c>
      <c r="AF185" s="1">
        <v>8</v>
      </c>
      <c r="AG185" s="1">
        <v>11</v>
      </c>
      <c r="AH185" s="196">
        <f t="shared" si="15"/>
        <v>20</v>
      </c>
      <c r="AI185" s="10">
        <v>16.120999999999999</v>
      </c>
      <c r="AJ185" s="10">
        <v>0</v>
      </c>
      <c r="AK185" s="10">
        <v>50.177</v>
      </c>
      <c r="AL185" s="222">
        <f t="shared" si="16"/>
        <v>66.298000000000002</v>
      </c>
      <c r="AM185" s="1">
        <v>2</v>
      </c>
      <c r="AN185" s="1">
        <v>0</v>
      </c>
      <c r="AO185" s="1">
        <v>13</v>
      </c>
      <c r="AP185" s="200">
        <f t="shared" si="17"/>
        <v>15</v>
      </c>
      <c r="AQ185" s="1">
        <v>0</v>
      </c>
      <c r="AR185" s="1">
        <v>0</v>
      </c>
      <c r="AS185" s="1">
        <v>0</v>
      </c>
      <c r="AT185" s="200">
        <f>+SUM(BS_InfraMR[[#This Row],[B.02.1 - Parque de Coches Eléctricos Motrices]:[B.02.3 - Parque de Coches Eléctricos Motrices Tipo R]])</f>
        <v>0</v>
      </c>
      <c r="AU185" s="1">
        <v>0</v>
      </c>
      <c r="AV185" s="1">
        <v>0</v>
      </c>
      <c r="AW185" s="1">
        <v>0</v>
      </c>
      <c r="AX185" s="200">
        <f>+SUM(BS_InfraMR[[#This Row],[B.03.1 - Parque de Coches Motores Motrices Remolcados]:[B.03.3 - Parque de Coches Motores Motrices Cabina]])</f>
        <v>0</v>
      </c>
      <c r="AY185" s="1">
        <v>43</v>
      </c>
      <c r="AZ185" s="1">
        <v>13</v>
      </c>
      <c r="BA185" s="1">
        <v>0</v>
      </c>
      <c r="BB185" s="1">
        <v>0</v>
      </c>
      <c r="BC185" s="200">
        <f>SUM(AY185:BB185)</f>
        <v>56</v>
      </c>
      <c r="BD185" s="356">
        <v>26</v>
      </c>
      <c r="BE185" s="1">
        <v>1</v>
      </c>
      <c r="BF185" s="1">
        <v>31</v>
      </c>
      <c r="BG185" s="235">
        <v>1000</v>
      </c>
    </row>
    <row r="186" spans="1:59">
      <c r="A186" s="1">
        <v>2008</v>
      </c>
      <c r="B186" s="1" t="s">
        <v>65</v>
      </c>
      <c r="C186" s="10">
        <v>18.643000000000001</v>
      </c>
      <c r="D186" s="10">
        <v>47.968000000000004</v>
      </c>
      <c r="E186" s="10">
        <v>0</v>
      </c>
      <c r="F186" s="10">
        <v>0</v>
      </c>
      <c r="G186" s="192">
        <f t="shared" si="12"/>
        <v>66.611000000000004</v>
      </c>
      <c r="H186" s="192">
        <v>66.611000000000004</v>
      </c>
      <c r="I186" s="192">
        <v>103.99600000000001</v>
      </c>
      <c r="J186" s="10">
        <v>114.57899999999999</v>
      </c>
      <c r="K186" s="10">
        <v>0</v>
      </c>
      <c r="L186" s="10">
        <v>0</v>
      </c>
      <c r="M186" s="10">
        <v>0</v>
      </c>
      <c r="N186" s="192">
        <f>+BS_InfraMR[[#This Row],[A.03.1 -  Longitud de Vías de Explotación No Electrificadas Troncales y Ramales (vía principal) (km)]]+BS_InfraMR[[#This Row],[A.04.1 -  Longitud de Vías de Explotación Electrificadas Troncales y Ramales (vía principal) (km)]]</f>
        <v>114.57899999999999</v>
      </c>
      <c r="O186" s="192">
        <v>114.57899999999999</v>
      </c>
      <c r="P186" s="1">
        <v>23</v>
      </c>
      <c r="Q186" s="1">
        <v>6</v>
      </c>
      <c r="R186" s="1">
        <v>1</v>
      </c>
      <c r="S186" s="194">
        <f>+SUM(BS_InfraMR[[#This Row],[A.05.1 - Número de Estaciones en Explotación (cantidad)]:[A.07.1 - Número de Apeaderos en Explotación (cantidad)]])</f>
        <v>30</v>
      </c>
      <c r="T186" s="194">
        <v>30</v>
      </c>
      <c r="U186" s="1">
        <v>18</v>
      </c>
      <c r="V186" s="1">
        <v>31</v>
      </c>
      <c r="W186" s="1">
        <v>0</v>
      </c>
      <c r="X186" s="1">
        <v>26</v>
      </c>
      <c r="Y186" s="1">
        <v>0</v>
      </c>
      <c r="Z186" s="196">
        <f t="shared" si="13"/>
        <v>75</v>
      </c>
      <c r="AA186" s="1">
        <v>13</v>
      </c>
      <c r="AB186" s="1">
        <v>13</v>
      </c>
      <c r="AC186" s="1">
        <f>+BS_InfraMR[[#This Row],[Total Pasos Vehiculares a Nivel]]</f>
        <v>75</v>
      </c>
      <c r="AD186" s="196">
        <f t="shared" si="14"/>
        <v>101</v>
      </c>
      <c r="AE186" s="1">
        <v>1</v>
      </c>
      <c r="AF186" s="1">
        <v>8</v>
      </c>
      <c r="AG186" s="1">
        <v>11</v>
      </c>
      <c r="AH186" s="196">
        <f t="shared" si="15"/>
        <v>20</v>
      </c>
      <c r="AI186" s="10">
        <v>16.120999999999999</v>
      </c>
      <c r="AJ186" s="10">
        <v>0</v>
      </c>
      <c r="AK186" s="10">
        <v>50.177</v>
      </c>
      <c r="AL186" s="222">
        <f t="shared" si="16"/>
        <v>66.298000000000002</v>
      </c>
      <c r="AM186" s="1">
        <v>2</v>
      </c>
      <c r="AN186" s="1">
        <v>0</v>
      </c>
      <c r="AO186" s="1">
        <v>13</v>
      </c>
      <c r="AP186" s="200">
        <f t="shared" si="17"/>
        <v>15</v>
      </c>
      <c r="AQ186" s="1">
        <v>0</v>
      </c>
      <c r="AR186" s="1">
        <v>0</v>
      </c>
      <c r="AS186" s="1">
        <v>0</v>
      </c>
      <c r="AT186" s="200">
        <f>+SUM(BS_InfraMR[[#This Row],[B.02.1 - Parque de Coches Eléctricos Motrices]:[B.02.3 - Parque de Coches Eléctricos Motrices Tipo R]])</f>
        <v>0</v>
      </c>
      <c r="AU186" s="1">
        <v>0</v>
      </c>
      <c r="AV186" s="1">
        <v>0</v>
      </c>
      <c r="AW186" s="1">
        <v>0</v>
      </c>
      <c r="AX186" s="200">
        <f>+SUM(BS_InfraMR[[#This Row],[B.03.1 - Parque de Coches Motores Motrices Remolcados]:[B.03.3 - Parque de Coches Motores Motrices Cabina]])</f>
        <v>0</v>
      </c>
      <c r="AY186" s="1">
        <v>43</v>
      </c>
      <c r="AZ186" s="1">
        <v>13</v>
      </c>
      <c r="BA186" s="1">
        <v>0</v>
      </c>
      <c r="BB186" s="1">
        <v>0</v>
      </c>
      <c r="BC186" s="200">
        <f>SUM(AY186:BB186)</f>
        <v>56</v>
      </c>
      <c r="BD186" s="356">
        <v>26</v>
      </c>
      <c r="BE186" s="1">
        <v>1</v>
      </c>
      <c r="BF186" s="1">
        <v>31</v>
      </c>
      <c r="BG186" s="235">
        <v>1000</v>
      </c>
    </row>
    <row r="187" spans="1:59">
      <c r="A187" s="1">
        <v>2008</v>
      </c>
      <c r="B187" s="1" t="s">
        <v>66</v>
      </c>
      <c r="C187" s="10">
        <v>18.643000000000001</v>
      </c>
      <c r="D187" s="10">
        <v>47.968000000000004</v>
      </c>
      <c r="E187" s="10">
        <v>0</v>
      </c>
      <c r="F187" s="10">
        <v>0</v>
      </c>
      <c r="G187" s="192">
        <f t="shared" si="12"/>
        <v>66.611000000000004</v>
      </c>
      <c r="H187" s="192">
        <v>66.611000000000004</v>
      </c>
      <c r="I187" s="192">
        <v>103.99600000000001</v>
      </c>
      <c r="J187" s="10">
        <v>114.57899999999999</v>
      </c>
      <c r="K187" s="10">
        <v>0</v>
      </c>
      <c r="L187" s="10">
        <v>0</v>
      </c>
      <c r="M187" s="10">
        <v>0</v>
      </c>
      <c r="N187" s="192">
        <f>+BS_InfraMR[[#This Row],[A.03.1 -  Longitud de Vías de Explotación No Electrificadas Troncales y Ramales (vía principal) (km)]]+BS_InfraMR[[#This Row],[A.04.1 -  Longitud de Vías de Explotación Electrificadas Troncales y Ramales (vía principal) (km)]]</f>
        <v>114.57899999999999</v>
      </c>
      <c r="O187" s="192">
        <v>114.57899999999999</v>
      </c>
      <c r="P187" s="1">
        <v>23</v>
      </c>
      <c r="Q187" s="1">
        <v>6</v>
      </c>
      <c r="R187" s="1">
        <v>1</v>
      </c>
      <c r="S187" s="194">
        <f>+SUM(BS_InfraMR[[#This Row],[A.05.1 - Número de Estaciones en Explotación (cantidad)]:[A.07.1 - Número de Apeaderos en Explotación (cantidad)]])</f>
        <v>30</v>
      </c>
      <c r="T187" s="194">
        <v>30</v>
      </c>
      <c r="U187" s="1">
        <v>18</v>
      </c>
      <c r="V187" s="1">
        <v>31</v>
      </c>
      <c r="W187" s="1">
        <v>0</v>
      </c>
      <c r="X187" s="1">
        <v>26</v>
      </c>
      <c r="Y187" s="1">
        <v>0</v>
      </c>
      <c r="Z187" s="196">
        <f t="shared" si="13"/>
        <v>75</v>
      </c>
      <c r="AA187" s="1">
        <v>13</v>
      </c>
      <c r="AB187" s="1">
        <v>13</v>
      </c>
      <c r="AC187" s="1">
        <f>+BS_InfraMR[[#This Row],[Total Pasos Vehiculares a Nivel]]</f>
        <v>75</v>
      </c>
      <c r="AD187" s="196">
        <f t="shared" si="14"/>
        <v>101</v>
      </c>
      <c r="AE187" s="1">
        <v>1</v>
      </c>
      <c r="AF187" s="1">
        <v>8</v>
      </c>
      <c r="AG187" s="1">
        <v>11</v>
      </c>
      <c r="AH187" s="196">
        <f t="shared" si="15"/>
        <v>20</v>
      </c>
      <c r="AI187" s="10">
        <v>16.120999999999999</v>
      </c>
      <c r="AJ187" s="10">
        <v>0</v>
      </c>
      <c r="AK187" s="10">
        <v>50.177</v>
      </c>
      <c r="AL187" s="222">
        <f t="shared" si="16"/>
        <v>66.298000000000002</v>
      </c>
      <c r="AM187" s="1">
        <v>2</v>
      </c>
      <c r="AN187" s="1">
        <v>0</v>
      </c>
      <c r="AO187" s="1">
        <v>13</v>
      </c>
      <c r="AP187" s="200">
        <f t="shared" si="17"/>
        <v>15</v>
      </c>
      <c r="AQ187" s="1">
        <v>0</v>
      </c>
      <c r="AR187" s="1">
        <v>0</v>
      </c>
      <c r="AS187" s="1">
        <v>0</v>
      </c>
      <c r="AT187" s="200">
        <f>+SUM(BS_InfraMR[[#This Row],[B.02.1 - Parque de Coches Eléctricos Motrices]:[B.02.3 - Parque de Coches Eléctricos Motrices Tipo R]])</f>
        <v>0</v>
      </c>
      <c r="AU187" s="1">
        <v>0</v>
      </c>
      <c r="AV187" s="1">
        <v>0</v>
      </c>
      <c r="AW187" s="1">
        <v>0</v>
      </c>
      <c r="AX187" s="200">
        <f>+SUM(BS_InfraMR[[#This Row],[B.03.1 - Parque de Coches Motores Motrices Remolcados]:[B.03.3 - Parque de Coches Motores Motrices Cabina]])</f>
        <v>0</v>
      </c>
      <c r="AY187" s="1">
        <v>43</v>
      </c>
      <c r="AZ187" s="1">
        <v>13</v>
      </c>
      <c r="BA187" s="1">
        <v>0</v>
      </c>
      <c r="BB187" s="1">
        <v>0</v>
      </c>
      <c r="BC187" s="200">
        <f>SUM(AY187:BB187)</f>
        <v>56</v>
      </c>
      <c r="BD187" s="356">
        <v>26</v>
      </c>
      <c r="BE187" s="1">
        <v>1</v>
      </c>
      <c r="BF187" s="1">
        <v>31</v>
      </c>
      <c r="BG187" s="235">
        <v>1000</v>
      </c>
    </row>
    <row r="188" spans="1:59">
      <c r="A188" s="1">
        <v>2008</v>
      </c>
      <c r="B188" s="1" t="s">
        <v>67</v>
      </c>
      <c r="C188" s="10">
        <v>18.643000000000001</v>
      </c>
      <c r="D188" s="10">
        <v>47.968000000000004</v>
      </c>
      <c r="E188" s="10">
        <v>0</v>
      </c>
      <c r="F188" s="10">
        <v>0</v>
      </c>
      <c r="G188" s="192">
        <f t="shared" si="12"/>
        <v>66.611000000000004</v>
      </c>
      <c r="H188" s="192">
        <v>66.611000000000004</v>
      </c>
      <c r="I188" s="192">
        <v>103.99600000000001</v>
      </c>
      <c r="J188" s="10">
        <v>114.57899999999999</v>
      </c>
      <c r="K188" s="10">
        <v>0</v>
      </c>
      <c r="L188" s="10">
        <v>0</v>
      </c>
      <c r="M188" s="10">
        <v>0</v>
      </c>
      <c r="N188" s="192">
        <f>+BS_InfraMR[[#This Row],[A.03.1 -  Longitud de Vías de Explotación No Electrificadas Troncales y Ramales (vía principal) (km)]]+BS_InfraMR[[#This Row],[A.04.1 -  Longitud de Vías de Explotación Electrificadas Troncales y Ramales (vía principal) (km)]]</f>
        <v>114.57899999999999</v>
      </c>
      <c r="O188" s="192">
        <v>114.57899999999999</v>
      </c>
      <c r="P188" s="1">
        <v>23</v>
      </c>
      <c r="Q188" s="1">
        <v>6</v>
      </c>
      <c r="R188" s="1">
        <v>1</v>
      </c>
      <c r="S188" s="194">
        <f>+SUM(BS_InfraMR[[#This Row],[A.05.1 - Número de Estaciones en Explotación (cantidad)]:[A.07.1 - Número de Apeaderos en Explotación (cantidad)]])</f>
        <v>30</v>
      </c>
      <c r="T188" s="194">
        <v>30</v>
      </c>
      <c r="U188" s="1">
        <v>18</v>
      </c>
      <c r="V188" s="1">
        <v>31</v>
      </c>
      <c r="W188" s="1">
        <v>0</v>
      </c>
      <c r="X188" s="1">
        <v>26</v>
      </c>
      <c r="Y188" s="1">
        <v>0</v>
      </c>
      <c r="Z188" s="196">
        <f t="shared" si="13"/>
        <v>75</v>
      </c>
      <c r="AA188" s="1">
        <v>13</v>
      </c>
      <c r="AB188" s="1">
        <v>13</v>
      </c>
      <c r="AC188" s="1">
        <f>+BS_InfraMR[[#This Row],[Total Pasos Vehiculares a Nivel]]</f>
        <v>75</v>
      </c>
      <c r="AD188" s="196">
        <f t="shared" si="14"/>
        <v>101</v>
      </c>
      <c r="AE188" s="1">
        <v>1</v>
      </c>
      <c r="AF188" s="1">
        <v>8</v>
      </c>
      <c r="AG188" s="1">
        <v>11</v>
      </c>
      <c r="AH188" s="196">
        <f t="shared" si="15"/>
        <v>20</v>
      </c>
      <c r="AI188" s="10">
        <v>16.120999999999999</v>
      </c>
      <c r="AJ188" s="10">
        <v>0</v>
      </c>
      <c r="AK188" s="10">
        <v>50.177</v>
      </c>
      <c r="AL188" s="222">
        <f t="shared" si="16"/>
        <v>66.298000000000002</v>
      </c>
      <c r="AM188" s="1">
        <v>2</v>
      </c>
      <c r="AN188" s="1">
        <v>0</v>
      </c>
      <c r="AO188" s="1">
        <v>13</v>
      </c>
      <c r="AP188" s="200">
        <f t="shared" si="17"/>
        <v>15</v>
      </c>
      <c r="AQ188" s="1">
        <v>0</v>
      </c>
      <c r="AR188" s="1">
        <v>0</v>
      </c>
      <c r="AS188" s="1">
        <v>0</v>
      </c>
      <c r="AT188" s="200">
        <f>+SUM(BS_InfraMR[[#This Row],[B.02.1 - Parque de Coches Eléctricos Motrices]:[B.02.3 - Parque de Coches Eléctricos Motrices Tipo R]])</f>
        <v>0</v>
      </c>
      <c r="AU188" s="1">
        <v>0</v>
      </c>
      <c r="AV188" s="1">
        <v>0</v>
      </c>
      <c r="AW188" s="1">
        <v>0</v>
      </c>
      <c r="AX188" s="200">
        <f>+SUM(BS_InfraMR[[#This Row],[B.03.1 - Parque de Coches Motores Motrices Remolcados]:[B.03.3 - Parque de Coches Motores Motrices Cabina]])</f>
        <v>0</v>
      </c>
      <c r="AY188" s="1">
        <v>43</v>
      </c>
      <c r="AZ188" s="1">
        <v>13</v>
      </c>
      <c r="BA188" s="1">
        <v>0</v>
      </c>
      <c r="BB188" s="1">
        <v>0</v>
      </c>
      <c r="BC188" s="200">
        <f>SUM(AY188:BB188)</f>
        <v>56</v>
      </c>
      <c r="BD188" s="356">
        <v>26</v>
      </c>
      <c r="BE188" s="1">
        <v>1</v>
      </c>
      <c r="BF188" s="1">
        <v>31</v>
      </c>
      <c r="BG188" s="235">
        <v>1000</v>
      </c>
    </row>
    <row r="189" spans="1:59">
      <c r="A189" s="1">
        <v>2008</v>
      </c>
      <c r="B189" s="1" t="s">
        <v>68</v>
      </c>
      <c r="C189" s="10">
        <v>18.643000000000001</v>
      </c>
      <c r="D189" s="10">
        <v>47.968000000000004</v>
      </c>
      <c r="E189" s="10">
        <v>0</v>
      </c>
      <c r="F189" s="10">
        <v>0</v>
      </c>
      <c r="G189" s="192">
        <f t="shared" si="12"/>
        <v>66.611000000000004</v>
      </c>
      <c r="H189" s="192">
        <v>66.611000000000004</v>
      </c>
      <c r="I189" s="192">
        <v>103.99600000000001</v>
      </c>
      <c r="J189" s="10">
        <v>114.57899999999999</v>
      </c>
      <c r="K189" s="10">
        <v>0</v>
      </c>
      <c r="L189" s="10">
        <v>0</v>
      </c>
      <c r="M189" s="10">
        <v>0</v>
      </c>
      <c r="N189" s="192">
        <f>+BS_InfraMR[[#This Row],[A.03.1 -  Longitud de Vías de Explotación No Electrificadas Troncales y Ramales (vía principal) (km)]]+BS_InfraMR[[#This Row],[A.04.1 -  Longitud de Vías de Explotación Electrificadas Troncales y Ramales (vía principal) (km)]]</f>
        <v>114.57899999999999</v>
      </c>
      <c r="O189" s="192">
        <v>114.57899999999999</v>
      </c>
      <c r="P189" s="1">
        <v>23</v>
      </c>
      <c r="Q189" s="1">
        <v>6</v>
      </c>
      <c r="R189" s="1">
        <v>1</v>
      </c>
      <c r="S189" s="194">
        <f>+SUM(BS_InfraMR[[#This Row],[A.05.1 - Número de Estaciones en Explotación (cantidad)]:[A.07.1 - Número de Apeaderos en Explotación (cantidad)]])</f>
        <v>30</v>
      </c>
      <c r="T189" s="194">
        <v>30</v>
      </c>
      <c r="U189" s="1">
        <v>18</v>
      </c>
      <c r="V189" s="1">
        <v>31</v>
      </c>
      <c r="W189" s="1">
        <v>0</v>
      </c>
      <c r="X189" s="1">
        <v>26</v>
      </c>
      <c r="Y189" s="1">
        <v>0</v>
      </c>
      <c r="Z189" s="196">
        <f t="shared" si="13"/>
        <v>75</v>
      </c>
      <c r="AA189" s="1">
        <v>13</v>
      </c>
      <c r="AB189" s="1">
        <v>13</v>
      </c>
      <c r="AC189" s="1">
        <f>+BS_InfraMR[[#This Row],[Total Pasos Vehiculares a Nivel]]</f>
        <v>75</v>
      </c>
      <c r="AD189" s="196">
        <f t="shared" si="14"/>
        <v>101</v>
      </c>
      <c r="AE189" s="1">
        <v>1</v>
      </c>
      <c r="AF189" s="1">
        <v>8</v>
      </c>
      <c r="AG189" s="1">
        <v>11</v>
      </c>
      <c r="AH189" s="196">
        <f t="shared" si="15"/>
        <v>20</v>
      </c>
      <c r="AI189" s="10">
        <v>16.120999999999999</v>
      </c>
      <c r="AJ189" s="10">
        <v>0</v>
      </c>
      <c r="AK189" s="10">
        <v>50.177</v>
      </c>
      <c r="AL189" s="222">
        <f t="shared" si="16"/>
        <v>66.298000000000002</v>
      </c>
      <c r="AM189" s="1">
        <v>2</v>
      </c>
      <c r="AN189" s="1">
        <v>0</v>
      </c>
      <c r="AO189" s="1">
        <v>13</v>
      </c>
      <c r="AP189" s="200">
        <f t="shared" si="17"/>
        <v>15</v>
      </c>
      <c r="AQ189" s="1">
        <v>0</v>
      </c>
      <c r="AR189" s="1">
        <v>0</v>
      </c>
      <c r="AS189" s="1">
        <v>0</v>
      </c>
      <c r="AT189" s="200">
        <f>+SUM(BS_InfraMR[[#This Row],[B.02.1 - Parque de Coches Eléctricos Motrices]:[B.02.3 - Parque de Coches Eléctricos Motrices Tipo R]])</f>
        <v>0</v>
      </c>
      <c r="AU189" s="1">
        <v>0</v>
      </c>
      <c r="AV189" s="1">
        <v>0</v>
      </c>
      <c r="AW189" s="1">
        <v>0</v>
      </c>
      <c r="AX189" s="200">
        <f>+SUM(BS_InfraMR[[#This Row],[B.03.1 - Parque de Coches Motores Motrices Remolcados]:[B.03.3 - Parque de Coches Motores Motrices Cabina]])</f>
        <v>0</v>
      </c>
      <c r="AY189" s="1">
        <v>43</v>
      </c>
      <c r="AZ189" s="1">
        <v>13</v>
      </c>
      <c r="BA189" s="1">
        <v>0</v>
      </c>
      <c r="BB189" s="1">
        <v>0</v>
      </c>
      <c r="BC189" s="200">
        <f>SUM(AY189:BB189)</f>
        <v>56</v>
      </c>
      <c r="BD189" s="356">
        <v>26</v>
      </c>
      <c r="BE189" s="1">
        <v>1</v>
      </c>
      <c r="BF189" s="1">
        <v>31</v>
      </c>
      <c r="BG189" s="235">
        <v>1000</v>
      </c>
    </row>
    <row r="190" spans="1:59">
      <c r="A190" s="1">
        <v>2008</v>
      </c>
      <c r="B190" s="1" t="s">
        <v>69</v>
      </c>
      <c r="C190" s="10">
        <v>18.643000000000001</v>
      </c>
      <c r="D190" s="10">
        <v>47.968000000000004</v>
      </c>
      <c r="E190" s="10">
        <v>0</v>
      </c>
      <c r="F190" s="10">
        <v>0</v>
      </c>
      <c r="G190" s="192">
        <f t="shared" si="12"/>
        <v>66.611000000000004</v>
      </c>
      <c r="H190" s="192">
        <v>66.611000000000004</v>
      </c>
      <c r="I190" s="192">
        <v>103.99600000000001</v>
      </c>
      <c r="J190" s="10">
        <v>114.57899999999999</v>
      </c>
      <c r="K190" s="10">
        <v>0</v>
      </c>
      <c r="L190" s="10">
        <v>0</v>
      </c>
      <c r="M190" s="10">
        <v>0</v>
      </c>
      <c r="N190" s="192">
        <f>+BS_InfraMR[[#This Row],[A.03.1 -  Longitud de Vías de Explotación No Electrificadas Troncales y Ramales (vía principal) (km)]]+BS_InfraMR[[#This Row],[A.04.1 -  Longitud de Vías de Explotación Electrificadas Troncales y Ramales (vía principal) (km)]]</f>
        <v>114.57899999999999</v>
      </c>
      <c r="O190" s="192">
        <v>114.57899999999999</v>
      </c>
      <c r="P190" s="1">
        <v>23</v>
      </c>
      <c r="Q190" s="1">
        <v>6</v>
      </c>
      <c r="R190" s="1">
        <v>1</v>
      </c>
      <c r="S190" s="194">
        <f>+SUM(BS_InfraMR[[#This Row],[A.05.1 - Número de Estaciones en Explotación (cantidad)]:[A.07.1 - Número de Apeaderos en Explotación (cantidad)]])</f>
        <v>30</v>
      </c>
      <c r="T190" s="194">
        <v>30</v>
      </c>
      <c r="U190" s="1">
        <v>18</v>
      </c>
      <c r="V190" s="1">
        <v>31</v>
      </c>
      <c r="W190" s="1">
        <v>0</v>
      </c>
      <c r="X190" s="1">
        <v>26</v>
      </c>
      <c r="Y190" s="1">
        <v>0</v>
      </c>
      <c r="Z190" s="196">
        <f t="shared" si="13"/>
        <v>75</v>
      </c>
      <c r="AA190" s="1">
        <v>13</v>
      </c>
      <c r="AB190" s="1">
        <v>13</v>
      </c>
      <c r="AC190" s="1">
        <f>+BS_InfraMR[[#This Row],[Total Pasos Vehiculares a Nivel]]</f>
        <v>75</v>
      </c>
      <c r="AD190" s="196">
        <f t="shared" si="14"/>
        <v>101</v>
      </c>
      <c r="AE190" s="1">
        <v>1</v>
      </c>
      <c r="AF190" s="1">
        <v>8</v>
      </c>
      <c r="AG190" s="1">
        <v>11</v>
      </c>
      <c r="AH190" s="196">
        <f t="shared" si="15"/>
        <v>20</v>
      </c>
      <c r="AI190" s="10">
        <v>16.120999999999999</v>
      </c>
      <c r="AJ190" s="10">
        <v>0</v>
      </c>
      <c r="AK190" s="10">
        <v>50.177</v>
      </c>
      <c r="AL190" s="222">
        <f t="shared" si="16"/>
        <v>66.298000000000002</v>
      </c>
      <c r="AM190" s="1">
        <v>2</v>
      </c>
      <c r="AN190" s="1">
        <v>0</v>
      </c>
      <c r="AO190" s="1">
        <v>13</v>
      </c>
      <c r="AP190" s="200">
        <f t="shared" si="17"/>
        <v>15</v>
      </c>
      <c r="AQ190" s="1">
        <v>0</v>
      </c>
      <c r="AR190" s="1">
        <v>0</v>
      </c>
      <c r="AS190" s="1">
        <v>0</v>
      </c>
      <c r="AT190" s="200">
        <f>+SUM(BS_InfraMR[[#This Row],[B.02.1 - Parque de Coches Eléctricos Motrices]:[B.02.3 - Parque de Coches Eléctricos Motrices Tipo R]])</f>
        <v>0</v>
      </c>
      <c r="AU190" s="1">
        <v>0</v>
      </c>
      <c r="AV190" s="1">
        <v>0</v>
      </c>
      <c r="AW190" s="1">
        <v>0</v>
      </c>
      <c r="AX190" s="200">
        <f>+SUM(BS_InfraMR[[#This Row],[B.03.1 - Parque de Coches Motores Motrices Remolcados]:[B.03.3 - Parque de Coches Motores Motrices Cabina]])</f>
        <v>0</v>
      </c>
      <c r="AY190" s="1">
        <v>43</v>
      </c>
      <c r="AZ190" s="1">
        <v>13</v>
      </c>
      <c r="BA190" s="1">
        <v>0</v>
      </c>
      <c r="BB190" s="1">
        <v>0</v>
      </c>
      <c r="BC190" s="200">
        <f>SUM(AY190:BB190)</f>
        <v>56</v>
      </c>
      <c r="BD190" s="356">
        <v>26</v>
      </c>
      <c r="BE190" s="1">
        <v>1</v>
      </c>
      <c r="BF190" s="1">
        <v>31</v>
      </c>
      <c r="BG190" s="235">
        <v>1000</v>
      </c>
    </row>
    <row r="191" spans="1:59">
      <c r="A191" s="1">
        <v>2008</v>
      </c>
      <c r="B191" s="1" t="s">
        <v>70</v>
      </c>
      <c r="C191" s="10">
        <v>18.643000000000001</v>
      </c>
      <c r="D191" s="10">
        <v>47.968000000000004</v>
      </c>
      <c r="E191" s="10">
        <v>0</v>
      </c>
      <c r="F191" s="10">
        <v>0</v>
      </c>
      <c r="G191" s="192">
        <f t="shared" si="12"/>
        <v>66.611000000000004</v>
      </c>
      <c r="H191" s="192">
        <v>66.611000000000004</v>
      </c>
      <c r="I191" s="192">
        <v>103.99600000000001</v>
      </c>
      <c r="J191" s="10">
        <v>114.57899999999999</v>
      </c>
      <c r="K191" s="10">
        <v>0</v>
      </c>
      <c r="L191" s="10">
        <v>0</v>
      </c>
      <c r="M191" s="10">
        <v>0</v>
      </c>
      <c r="N191" s="192">
        <f>+BS_InfraMR[[#This Row],[A.03.1 -  Longitud de Vías de Explotación No Electrificadas Troncales y Ramales (vía principal) (km)]]+BS_InfraMR[[#This Row],[A.04.1 -  Longitud de Vías de Explotación Electrificadas Troncales y Ramales (vía principal) (km)]]</f>
        <v>114.57899999999999</v>
      </c>
      <c r="O191" s="192">
        <v>114.57899999999999</v>
      </c>
      <c r="P191" s="1">
        <v>23</v>
      </c>
      <c r="Q191" s="1">
        <v>6</v>
      </c>
      <c r="R191" s="1">
        <v>1</v>
      </c>
      <c r="S191" s="194">
        <f>+SUM(BS_InfraMR[[#This Row],[A.05.1 - Número de Estaciones en Explotación (cantidad)]:[A.07.1 - Número de Apeaderos en Explotación (cantidad)]])</f>
        <v>30</v>
      </c>
      <c r="T191" s="194">
        <v>30</v>
      </c>
      <c r="U191" s="1">
        <v>18</v>
      </c>
      <c r="V191" s="1">
        <v>31</v>
      </c>
      <c r="W191" s="1">
        <v>0</v>
      </c>
      <c r="X191" s="1">
        <v>26</v>
      </c>
      <c r="Y191" s="1">
        <v>0</v>
      </c>
      <c r="Z191" s="196">
        <f t="shared" si="13"/>
        <v>75</v>
      </c>
      <c r="AA191" s="1">
        <v>13</v>
      </c>
      <c r="AB191" s="1">
        <v>13</v>
      </c>
      <c r="AC191" s="1">
        <f>+BS_InfraMR[[#This Row],[Total Pasos Vehiculares a Nivel]]</f>
        <v>75</v>
      </c>
      <c r="AD191" s="196">
        <f t="shared" si="14"/>
        <v>101</v>
      </c>
      <c r="AE191" s="1">
        <v>1</v>
      </c>
      <c r="AF191" s="1">
        <v>8</v>
      </c>
      <c r="AG191" s="1">
        <v>11</v>
      </c>
      <c r="AH191" s="196">
        <f t="shared" si="15"/>
        <v>20</v>
      </c>
      <c r="AI191" s="10">
        <v>16.120999999999999</v>
      </c>
      <c r="AJ191" s="10">
        <v>0</v>
      </c>
      <c r="AK191" s="10">
        <v>50.177</v>
      </c>
      <c r="AL191" s="222">
        <f t="shared" si="16"/>
        <v>66.298000000000002</v>
      </c>
      <c r="AM191" s="1">
        <v>2</v>
      </c>
      <c r="AN191" s="1">
        <v>0</v>
      </c>
      <c r="AO191" s="1">
        <v>13</v>
      </c>
      <c r="AP191" s="200">
        <f t="shared" si="17"/>
        <v>15</v>
      </c>
      <c r="AQ191" s="1">
        <v>0</v>
      </c>
      <c r="AR191" s="1">
        <v>0</v>
      </c>
      <c r="AS191" s="1">
        <v>0</v>
      </c>
      <c r="AT191" s="200">
        <f>+SUM(BS_InfraMR[[#This Row],[B.02.1 - Parque de Coches Eléctricos Motrices]:[B.02.3 - Parque de Coches Eléctricos Motrices Tipo R]])</f>
        <v>0</v>
      </c>
      <c r="AU191" s="1">
        <v>0</v>
      </c>
      <c r="AV191" s="1">
        <v>0</v>
      </c>
      <c r="AW191" s="1">
        <v>0</v>
      </c>
      <c r="AX191" s="200">
        <f>+SUM(BS_InfraMR[[#This Row],[B.03.1 - Parque de Coches Motores Motrices Remolcados]:[B.03.3 - Parque de Coches Motores Motrices Cabina]])</f>
        <v>0</v>
      </c>
      <c r="AY191" s="1">
        <v>43</v>
      </c>
      <c r="AZ191" s="1">
        <v>13</v>
      </c>
      <c r="BA191" s="1">
        <v>0</v>
      </c>
      <c r="BB191" s="1">
        <v>0</v>
      </c>
      <c r="BC191" s="200">
        <f>SUM(AY191:BB191)</f>
        <v>56</v>
      </c>
      <c r="BD191" s="356">
        <v>26</v>
      </c>
      <c r="BE191" s="1">
        <v>1</v>
      </c>
      <c r="BF191" s="1">
        <v>31</v>
      </c>
      <c r="BG191" s="235">
        <v>1000</v>
      </c>
    </row>
    <row r="192" spans="1:59">
      <c r="A192" s="1">
        <v>2008</v>
      </c>
      <c r="B192" s="1" t="s">
        <v>71</v>
      </c>
      <c r="C192" s="10">
        <v>18.643000000000001</v>
      </c>
      <c r="D192" s="10">
        <v>47.968000000000004</v>
      </c>
      <c r="E192" s="10">
        <v>0</v>
      </c>
      <c r="F192" s="10">
        <v>0</v>
      </c>
      <c r="G192" s="192">
        <f t="shared" si="12"/>
        <v>66.611000000000004</v>
      </c>
      <c r="H192" s="192">
        <v>66.611000000000004</v>
      </c>
      <c r="I192" s="192">
        <v>103.99600000000001</v>
      </c>
      <c r="J192" s="10">
        <v>114.57899999999999</v>
      </c>
      <c r="K192" s="10">
        <v>0</v>
      </c>
      <c r="L192" s="10">
        <v>0</v>
      </c>
      <c r="M192" s="10">
        <v>0</v>
      </c>
      <c r="N192" s="192">
        <f>+BS_InfraMR[[#This Row],[A.03.1 -  Longitud de Vías de Explotación No Electrificadas Troncales y Ramales (vía principal) (km)]]+BS_InfraMR[[#This Row],[A.04.1 -  Longitud de Vías de Explotación Electrificadas Troncales y Ramales (vía principal) (km)]]</f>
        <v>114.57899999999999</v>
      </c>
      <c r="O192" s="192">
        <v>114.57899999999999</v>
      </c>
      <c r="P192" s="1">
        <v>23</v>
      </c>
      <c r="Q192" s="1">
        <v>6</v>
      </c>
      <c r="R192" s="1">
        <v>1</v>
      </c>
      <c r="S192" s="194">
        <f>+SUM(BS_InfraMR[[#This Row],[A.05.1 - Número de Estaciones en Explotación (cantidad)]:[A.07.1 - Número de Apeaderos en Explotación (cantidad)]])</f>
        <v>30</v>
      </c>
      <c r="T192" s="194">
        <v>30</v>
      </c>
      <c r="U192" s="1">
        <v>18</v>
      </c>
      <c r="V192" s="1">
        <v>31</v>
      </c>
      <c r="W192" s="1">
        <v>0</v>
      </c>
      <c r="X192" s="1">
        <v>26</v>
      </c>
      <c r="Y192" s="1">
        <v>0</v>
      </c>
      <c r="Z192" s="196">
        <f t="shared" si="13"/>
        <v>75</v>
      </c>
      <c r="AA192" s="1">
        <v>13</v>
      </c>
      <c r="AB192" s="1">
        <v>13</v>
      </c>
      <c r="AC192" s="1">
        <f>+BS_InfraMR[[#This Row],[Total Pasos Vehiculares a Nivel]]</f>
        <v>75</v>
      </c>
      <c r="AD192" s="196">
        <f t="shared" si="14"/>
        <v>101</v>
      </c>
      <c r="AE192" s="1">
        <v>1</v>
      </c>
      <c r="AF192" s="1">
        <v>8</v>
      </c>
      <c r="AG192" s="1">
        <v>11</v>
      </c>
      <c r="AH192" s="196">
        <f t="shared" si="15"/>
        <v>20</v>
      </c>
      <c r="AI192" s="10">
        <v>16.120999999999999</v>
      </c>
      <c r="AJ192" s="10">
        <v>0</v>
      </c>
      <c r="AK192" s="10">
        <v>50.177</v>
      </c>
      <c r="AL192" s="222">
        <f t="shared" si="16"/>
        <v>66.298000000000002</v>
      </c>
      <c r="AM192" s="1">
        <v>2</v>
      </c>
      <c r="AN192" s="1">
        <v>0</v>
      </c>
      <c r="AO192" s="1">
        <v>13</v>
      </c>
      <c r="AP192" s="200">
        <f t="shared" si="17"/>
        <v>15</v>
      </c>
      <c r="AQ192" s="1">
        <v>0</v>
      </c>
      <c r="AR192" s="1">
        <v>0</v>
      </c>
      <c r="AS192" s="1">
        <v>0</v>
      </c>
      <c r="AT192" s="200">
        <f>+SUM(BS_InfraMR[[#This Row],[B.02.1 - Parque de Coches Eléctricos Motrices]:[B.02.3 - Parque de Coches Eléctricos Motrices Tipo R]])</f>
        <v>0</v>
      </c>
      <c r="AU192" s="1">
        <v>0</v>
      </c>
      <c r="AV192" s="1">
        <v>0</v>
      </c>
      <c r="AW192" s="1">
        <v>0</v>
      </c>
      <c r="AX192" s="200">
        <f>+SUM(BS_InfraMR[[#This Row],[B.03.1 - Parque de Coches Motores Motrices Remolcados]:[B.03.3 - Parque de Coches Motores Motrices Cabina]])</f>
        <v>0</v>
      </c>
      <c r="AY192" s="1">
        <v>43</v>
      </c>
      <c r="AZ192" s="1">
        <v>13</v>
      </c>
      <c r="BA192" s="1">
        <v>0</v>
      </c>
      <c r="BB192" s="1">
        <v>0</v>
      </c>
      <c r="BC192" s="200">
        <f>SUM(AY192:BB192)</f>
        <v>56</v>
      </c>
      <c r="BD192" s="356">
        <v>26</v>
      </c>
      <c r="BE192" s="1">
        <v>1</v>
      </c>
      <c r="BF192" s="1">
        <v>31</v>
      </c>
      <c r="BG192" s="235">
        <v>1000</v>
      </c>
    </row>
    <row r="193" spans="1:59">
      <c r="A193" s="1">
        <v>2008</v>
      </c>
      <c r="B193" s="1" t="s">
        <v>72</v>
      </c>
      <c r="C193" s="10">
        <v>18.643000000000001</v>
      </c>
      <c r="D193" s="10">
        <v>47.968000000000004</v>
      </c>
      <c r="E193" s="10">
        <v>0</v>
      </c>
      <c r="F193" s="10">
        <v>0</v>
      </c>
      <c r="G193" s="192">
        <f t="shared" si="12"/>
        <v>66.611000000000004</v>
      </c>
      <c r="H193" s="192">
        <v>66.611000000000004</v>
      </c>
      <c r="I193" s="192">
        <v>103.99600000000001</v>
      </c>
      <c r="J193" s="10">
        <v>114.57899999999999</v>
      </c>
      <c r="K193" s="10">
        <v>0</v>
      </c>
      <c r="L193" s="10">
        <v>0</v>
      </c>
      <c r="M193" s="10">
        <v>0</v>
      </c>
      <c r="N193" s="192">
        <f>+BS_InfraMR[[#This Row],[A.03.1 -  Longitud de Vías de Explotación No Electrificadas Troncales y Ramales (vía principal) (km)]]+BS_InfraMR[[#This Row],[A.04.1 -  Longitud de Vías de Explotación Electrificadas Troncales y Ramales (vía principal) (km)]]</f>
        <v>114.57899999999999</v>
      </c>
      <c r="O193" s="192">
        <v>114.57899999999999</v>
      </c>
      <c r="P193" s="1">
        <v>23</v>
      </c>
      <c r="Q193" s="1">
        <v>6</v>
      </c>
      <c r="R193" s="1">
        <v>1</v>
      </c>
      <c r="S193" s="194">
        <f>+SUM(BS_InfraMR[[#This Row],[A.05.1 - Número de Estaciones en Explotación (cantidad)]:[A.07.1 - Número de Apeaderos en Explotación (cantidad)]])</f>
        <v>30</v>
      </c>
      <c r="T193" s="194">
        <v>30</v>
      </c>
      <c r="U193" s="1">
        <v>18</v>
      </c>
      <c r="V193" s="1">
        <v>31</v>
      </c>
      <c r="W193" s="1">
        <v>0</v>
      </c>
      <c r="X193" s="1">
        <v>26</v>
      </c>
      <c r="Y193" s="1">
        <v>0</v>
      </c>
      <c r="Z193" s="196">
        <f t="shared" si="13"/>
        <v>75</v>
      </c>
      <c r="AA193" s="1">
        <v>13</v>
      </c>
      <c r="AB193" s="1">
        <v>13</v>
      </c>
      <c r="AC193" s="1">
        <f>+BS_InfraMR[[#This Row],[Total Pasos Vehiculares a Nivel]]</f>
        <v>75</v>
      </c>
      <c r="AD193" s="196">
        <f t="shared" si="14"/>
        <v>101</v>
      </c>
      <c r="AE193" s="1">
        <v>1</v>
      </c>
      <c r="AF193" s="1">
        <v>8</v>
      </c>
      <c r="AG193" s="1">
        <v>11</v>
      </c>
      <c r="AH193" s="196">
        <f t="shared" si="15"/>
        <v>20</v>
      </c>
      <c r="AI193" s="10">
        <v>16.120999999999999</v>
      </c>
      <c r="AJ193" s="10">
        <v>0</v>
      </c>
      <c r="AK193" s="10">
        <v>50.177</v>
      </c>
      <c r="AL193" s="222">
        <f t="shared" si="16"/>
        <v>66.298000000000002</v>
      </c>
      <c r="AM193" s="1">
        <v>2</v>
      </c>
      <c r="AN193" s="1">
        <v>0</v>
      </c>
      <c r="AO193" s="1">
        <v>13</v>
      </c>
      <c r="AP193" s="200">
        <f t="shared" si="17"/>
        <v>15</v>
      </c>
      <c r="AQ193" s="1">
        <v>0</v>
      </c>
      <c r="AR193" s="1">
        <v>0</v>
      </c>
      <c r="AS193" s="1">
        <v>0</v>
      </c>
      <c r="AT193" s="200">
        <f>+SUM(BS_InfraMR[[#This Row],[B.02.1 - Parque de Coches Eléctricos Motrices]:[B.02.3 - Parque de Coches Eléctricos Motrices Tipo R]])</f>
        <v>0</v>
      </c>
      <c r="AU193" s="1">
        <v>0</v>
      </c>
      <c r="AV193" s="1">
        <v>0</v>
      </c>
      <c r="AW193" s="1">
        <v>0</v>
      </c>
      <c r="AX193" s="200">
        <f>+SUM(BS_InfraMR[[#This Row],[B.03.1 - Parque de Coches Motores Motrices Remolcados]:[B.03.3 - Parque de Coches Motores Motrices Cabina]])</f>
        <v>0</v>
      </c>
      <c r="AY193" s="1">
        <v>43</v>
      </c>
      <c r="AZ193" s="1">
        <v>13</v>
      </c>
      <c r="BA193" s="1">
        <v>0</v>
      </c>
      <c r="BB193" s="1">
        <v>0</v>
      </c>
      <c r="BC193" s="200">
        <f>SUM(AY193:BB193)</f>
        <v>56</v>
      </c>
      <c r="BD193" s="356">
        <v>26</v>
      </c>
      <c r="BE193" s="1">
        <v>1</v>
      </c>
      <c r="BF193" s="1">
        <v>31</v>
      </c>
      <c r="BG193" s="235">
        <v>1000</v>
      </c>
    </row>
    <row r="194" spans="1:59">
      <c r="A194" s="1">
        <v>2009</v>
      </c>
      <c r="B194" s="1" t="s">
        <v>61</v>
      </c>
      <c r="C194" s="10">
        <v>18.643000000000001</v>
      </c>
      <c r="D194" s="10">
        <v>47.968000000000004</v>
      </c>
      <c r="E194" s="10">
        <v>0</v>
      </c>
      <c r="F194" s="10">
        <v>0</v>
      </c>
      <c r="G194" s="192">
        <f t="shared" ref="G194:G257" si="18">SUM(C194:F194)</f>
        <v>66.611000000000004</v>
      </c>
      <c r="H194" s="192">
        <v>66.611000000000004</v>
      </c>
      <c r="I194" s="192">
        <v>103.99600000000001</v>
      </c>
      <c r="J194" s="10">
        <v>114.57899999999999</v>
      </c>
      <c r="K194" s="10">
        <v>0</v>
      </c>
      <c r="L194" s="10">
        <v>0</v>
      </c>
      <c r="M194" s="10">
        <v>0</v>
      </c>
      <c r="N194" s="192">
        <f>+BS_InfraMR[[#This Row],[A.03.1 -  Longitud de Vías de Explotación No Electrificadas Troncales y Ramales (vía principal) (km)]]+BS_InfraMR[[#This Row],[A.04.1 -  Longitud de Vías de Explotación Electrificadas Troncales y Ramales (vía principal) (km)]]</f>
        <v>114.57899999999999</v>
      </c>
      <c r="O194" s="192">
        <v>114.57899999999999</v>
      </c>
      <c r="P194" s="1">
        <v>23</v>
      </c>
      <c r="Q194" s="1">
        <v>6</v>
      </c>
      <c r="R194" s="1">
        <v>1</v>
      </c>
      <c r="S194" s="194">
        <f>+SUM(BS_InfraMR[[#This Row],[A.05.1 - Número de Estaciones en Explotación (cantidad)]:[A.07.1 - Número de Apeaderos en Explotación (cantidad)]])</f>
        <v>30</v>
      </c>
      <c r="T194" s="194">
        <v>30</v>
      </c>
      <c r="U194" s="1">
        <v>18</v>
      </c>
      <c r="V194" s="1">
        <v>31</v>
      </c>
      <c r="W194" s="1">
        <v>0</v>
      </c>
      <c r="X194" s="1">
        <v>26</v>
      </c>
      <c r="Y194" s="1">
        <v>0</v>
      </c>
      <c r="Z194" s="196">
        <f t="shared" ref="Z194:Z257" si="19">SUM(U194:Y194)</f>
        <v>75</v>
      </c>
      <c r="AA194" s="1">
        <v>13</v>
      </c>
      <c r="AB194" s="1">
        <v>13</v>
      </c>
      <c r="AC194" s="1">
        <f>+BS_InfraMR[[#This Row],[Total Pasos Vehiculares a Nivel]]</f>
        <v>75</v>
      </c>
      <c r="AD194" s="196">
        <f t="shared" ref="AD194:AD257" si="20">SUM(AA194:AC194)</f>
        <v>101</v>
      </c>
      <c r="AE194" s="1">
        <v>1</v>
      </c>
      <c r="AF194" s="1">
        <v>8</v>
      </c>
      <c r="AG194" s="1">
        <v>11</v>
      </c>
      <c r="AH194" s="196">
        <f t="shared" ref="AH194:AH257" si="21">SUM(AE194:AG194)</f>
        <v>20</v>
      </c>
      <c r="AI194" s="10">
        <v>16.120999999999999</v>
      </c>
      <c r="AJ194" s="10">
        <v>0</v>
      </c>
      <c r="AK194" s="10">
        <v>50.177</v>
      </c>
      <c r="AL194" s="222">
        <f t="shared" ref="AL194:AL257" si="22">SUM(AI194:AK194)</f>
        <v>66.298000000000002</v>
      </c>
      <c r="AM194" s="1">
        <v>2</v>
      </c>
      <c r="AN194" s="1">
        <v>0</v>
      </c>
      <c r="AO194" s="1">
        <v>13</v>
      </c>
      <c r="AP194" s="200">
        <f t="shared" ref="AP194:AP257" si="23">SUM(AM194:AO194)</f>
        <v>15</v>
      </c>
      <c r="AQ194" s="1">
        <v>0</v>
      </c>
      <c r="AR194" s="1">
        <v>0</v>
      </c>
      <c r="AS194" s="1">
        <v>0</v>
      </c>
      <c r="AT194" s="200">
        <f>+SUM(BS_InfraMR[[#This Row],[B.02.1 - Parque de Coches Eléctricos Motrices]:[B.02.3 - Parque de Coches Eléctricos Motrices Tipo R]])</f>
        <v>0</v>
      </c>
      <c r="AU194" s="1">
        <v>0</v>
      </c>
      <c r="AV194" s="1">
        <v>0</v>
      </c>
      <c r="AW194" s="1">
        <v>0</v>
      </c>
      <c r="AX194" s="200">
        <f>+SUM(BS_InfraMR[[#This Row],[B.03.1 - Parque de Coches Motores Motrices Remolcados]:[B.03.3 - Parque de Coches Motores Motrices Cabina]])</f>
        <v>0</v>
      </c>
      <c r="AY194" s="1">
        <v>43</v>
      </c>
      <c r="AZ194" s="1">
        <v>13</v>
      </c>
      <c r="BA194" s="1">
        <v>0</v>
      </c>
      <c r="BB194" s="1">
        <v>0</v>
      </c>
      <c r="BC194" s="200">
        <f>SUM(AY194:BB194)</f>
        <v>56</v>
      </c>
      <c r="BD194" s="356">
        <v>26</v>
      </c>
      <c r="BE194" s="1">
        <v>1</v>
      </c>
      <c r="BF194" s="1">
        <v>31</v>
      </c>
      <c r="BG194" s="235">
        <v>1000</v>
      </c>
    </row>
    <row r="195" spans="1:59">
      <c r="A195" s="1">
        <v>2009</v>
      </c>
      <c r="B195" s="1" t="s">
        <v>62</v>
      </c>
      <c r="C195" s="10">
        <v>18.643000000000001</v>
      </c>
      <c r="D195" s="10">
        <v>47.968000000000004</v>
      </c>
      <c r="E195" s="10">
        <v>0</v>
      </c>
      <c r="F195" s="10">
        <v>0</v>
      </c>
      <c r="G195" s="192">
        <f t="shared" si="18"/>
        <v>66.611000000000004</v>
      </c>
      <c r="H195" s="192">
        <v>66.611000000000004</v>
      </c>
      <c r="I195" s="192">
        <v>103.99600000000001</v>
      </c>
      <c r="J195" s="10">
        <v>114.57899999999999</v>
      </c>
      <c r="K195" s="10">
        <v>0</v>
      </c>
      <c r="L195" s="10">
        <v>0</v>
      </c>
      <c r="M195" s="10">
        <v>0</v>
      </c>
      <c r="N195" s="192">
        <f>+BS_InfraMR[[#This Row],[A.03.1 -  Longitud de Vías de Explotación No Electrificadas Troncales y Ramales (vía principal) (km)]]+BS_InfraMR[[#This Row],[A.04.1 -  Longitud de Vías de Explotación Electrificadas Troncales y Ramales (vía principal) (km)]]</f>
        <v>114.57899999999999</v>
      </c>
      <c r="O195" s="192">
        <v>114.57899999999999</v>
      </c>
      <c r="P195" s="1">
        <v>23</v>
      </c>
      <c r="Q195" s="1">
        <v>6</v>
      </c>
      <c r="R195" s="1">
        <v>1</v>
      </c>
      <c r="S195" s="194">
        <f>+SUM(BS_InfraMR[[#This Row],[A.05.1 - Número de Estaciones en Explotación (cantidad)]:[A.07.1 - Número de Apeaderos en Explotación (cantidad)]])</f>
        <v>30</v>
      </c>
      <c r="T195" s="194">
        <v>30</v>
      </c>
      <c r="U195" s="1">
        <v>18</v>
      </c>
      <c r="V195" s="1">
        <v>31</v>
      </c>
      <c r="W195" s="1">
        <v>0</v>
      </c>
      <c r="X195" s="1">
        <v>26</v>
      </c>
      <c r="Y195" s="1">
        <v>0</v>
      </c>
      <c r="Z195" s="196">
        <f t="shared" si="19"/>
        <v>75</v>
      </c>
      <c r="AA195" s="1">
        <v>13</v>
      </c>
      <c r="AB195" s="1">
        <v>13</v>
      </c>
      <c r="AC195" s="1">
        <f>+BS_InfraMR[[#This Row],[Total Pasos Vehiculares a Nivel]]</f>
        <v>75</v>
      </c>
      <c r="AD195" s="196">
        <f t="shared" si="20"/>
        <v>101</v>
      </c>
      <c r="AE195" s="1">
        <v>1</v>
      </c>
      <c r="AF195" s="1">
        <v>8</v>
      </c>
      <c r="AG195" s="1">
        <v>11</v>
      </c>
      <c r="AH195" s="196">
        <f t="shared" si="21"/>
        <v>20</v>
      </c>
      <c r="AI195" s="10">
        <v>16.120999999999999</v>
      </c>
      <c r="AJ195" s="10">
        <v>0</v>
      </c>
      <c r="AK195" s="10">
        <v>50.177</v>
      </c>
      <c r="AL195" s="222">
        <f t="shared" si="22"/>
        <v>66.298000000000002</v>
      </c>
      <c r="AM195" s="1">
        <v>2</v>
      </c>
      <c r="AN195" s="1">
        <v>0</v>
      </c>
      <c r="AO195" s="1">
        <v>13</v>
      </c>
      <c r="AP195" s="200">
        <f t="shared" si="23"/>
        <v>15</v>
      </c>
      <c r="AQ195" s="1">
        <v>0</v>
      </c>
      <c r="AR195" s="1">
        <v>0</v>
      </c>
      <c r="AS195" s="1">
        <v>0</v>
      </c>
      <c r="AT195" s="200">
        <f>+SUM(BS_InfraMR[[#This Row],[B.02.1 - Parque de Coches Eléctricos Motrices]:[B.02.3 - Parque de Coches Eléctricos Motrices Tipo R]])</f>
        <v>0</v>
      </c>
      <c r="AU195" s="1">
        <v>0</v>
      </c>
      <c r="AV195" s="1">
        <v>0</v>
      </c>
      <c r="AW195" s="1">
        <v>0</v>
      </c>
      <c r="AX195" s="200">
        <f>+SUM(BS_InfraMR[[#This Row],[B.03.1 - Parque de Coches Motores Motrices Remolcados]:[B.03.3 - Parque de Coches Motores Motrices Cabina]])</f>
        <v>0</v>
      </c>
      <c r="AY195" s="1">
        <v>43</v>
      </c>
      <c r="AZ195" s="1">
        <v>13</v>
      </c>
      <c r="BA195" s="1">
        <v>0</v>
      </c>
      <c r="BB195" s="1">
        <v>0</v>
      </c>
      <c r="BC195" s="200">
        <f>SUM(AY195:BB195)</f>
        <v>56</v>
      </c>
      <c r="BD195" s="356">
        <v>26</v>
      </c>
      <c r="BE195" s="1">
        <v>1</v>
      </c>
      <c r="BF195" s="1">
        <v>31</v>
      </c>
      <c r="BG195" s="235">
        <v>1000</v>
      </c>
    </row>
    <row r="196" spans="1:59">
      <c r="A196" s="1">
        <v>2009</v>
      </c>
      <c r="B196" s="1" t="s">
        <v>63</v>
      </c>
      <c r="C196" s="10">
        <v>18.643000000000001</v>
      </c>
      <c r="D196" s="10">
        <v>47.968000000000004</v>
      </c>
      <c r="E196" s="10">
        <v>0</v>
      </c>
      <c r="F196" s="10">
        <v>0</v>
      </c>
      <c r="G196" s="192">
        <f t="shared" si="18"/>
        <v>66.611000000000004</v>
      </c>
      <c r="H196" s="192">
        <v>66.611000000000004</v>
      </c>
      <c r="I196" s="192">
        <v>103.99600000000001</v>
      </c>
      <c r="J196" s="10">
        <v>114.57899999999999</v>
      </c>
      <c r="K196" s="10">
        <v>0</v>
      </c>
      <c r="L196" s="10">
        <v>0</v>
      </c>
      <c r="M196" s="10">
        <v>0</v>
      </c>
      <c r="N196" s="192">
        <f>+BS_InfraMR[[#This Row],[A.03.1 -  Longitud de Vías de Explotación No Electrificadas Troncales y Ramales (vía principal) (km)]]+BS_InfraMR[[#This Row],[A.04.1 -  Longitud de Vías de Explotación Electrificadas Troncales y Ramales (vía principal) (km)]]</f>
        <v>114.57899999999999</v>
      </c>
      <c r="O196" s="192">
        <v>114.57899999999999</v>
      </c>
      <c r="P196" s="1">
        <v>23</v>
      </c>
      <c r="Q196" s="1">
        <v>6</v>
      </c>
      <c r="R196" s="1">
        <v>1</v>
      </c>
      <c r="S196" s="194">
        <f>+SUM(BS_InfraMR[[#This Row],[A.05.1 - Número de Estaciones en Explotación (cantidad)]:[A.07.1 - Número de Apeaderos en Explotación (cantidad)]])</f>
        <v>30</v>
      </c>
      <c r="T196" s="194">
        <v>30</v>
      </c>
      <c r="U196" s="1">
        <v>18</v>
      </c>
      <c r="V196" s="1">
        <v>31</v>
      </c>
      <c r="W196" s="1">
        <v>0</v>
      </c>
      <c r="X196" s="1">
        <v>26</v>
      </c>
      <c r="Y196" s="1">
        <v>0</v>
      </c>
      <c r="Z196" s="196">
        <f t="shared" si="19"/>
        <v>75</v>
      </c>
      <c r="AA196" s="1">
        <v>13</v>
      </c>
      <c r="AB196" s="1">
        <v>13</v>
      </c>
      <c r="AC196" s="1">
        <f>+BS_InfraMR[[#This Row],[Total Pasos Vehiculares a Nivel]]</f>
        <v>75</v>
      </c>
      <c r="AD196" s="196">
        <f t="shared" si="20"/>
        <v>101</v>
      </c>
      <c r="AE196" s="1">
        <v>1</v>
      </c>
      <c r="AF196" s="1">
        <v>8</v>
      </c>
      <c r="AG196" s="1">
        <v>11</v>
      </c>
      <c r="AH196" s="196">
        <f t="shared" si="21"/>
        <v>20</v>
      </c>
      <c r="AI196" s="10">
        <v>16.120999999999999</v>
      </c>
      <c r="AJ196" s="10">
        <v>0</v>
      </c>
      <c r="AK196" s="10">
        <v>50.177</v>
      </c>
      <c r="AL196" s="222">
        <f t="shared" si="22"/>
        <v>66.298000000000002</v>
      </c>
      <c r="AM196" s="1">
        <v>2</v>
      </c>
      <c r="AN196" s="1">
        <v>0</v>
      </c>
      <c r="AO196" s="1">
        <v>13</v>
      </c>
      <c r="AP196" s="200">
        <f t="shared" si="23"/>
        <v>15</v>
      </c>
      <c r="AQ196" s="1">
        <v>0</v>
      </c>
      <c r="AR196" s="1">
        <v>0</v>
      </c>
      <c r="AS196" s="1">
        <v>0</v>
      </c>
      <c r="AT196" s="200">
        <f>+SUM(BS_InfraMR[[#This Row],[B.02.1 - Parque de Coches Eléctricos Motrices]:[B.02.3 - Parque de Coches Eléctricos Motrices Tipo R]])</f>
        <v>0</v>
      </c>
      <c r="AU196" s="1">
        <v>0</v>
      </c>
      <c r="AV196" s="1">
        <v>0</v>
      </c>
      <c r="AW196" s="1">
        <v>0</v>
      </c>
      <c r="AX196" s="200">
        <f>+SUM(BS_InfraMR[[#This Row],[B.03.1 - Parque de Coches Motores Motrices Remolcados]:[B.03.3 - Parque de Coches Motores Motrices Cabina]])</f>
        <v>0</v>
      </c>
      <c r="AY196" s="1">
        <v>43</v>
      </c>
      <c r="AZ196" s="1">
        <v>13</v>
      </c>
      <c r="BA196" s="1">
        <v>0</v>
      </c>
      <c r="BB196" s="1">
        <v>0</v>
      </c>
      <c r="BC196" s="200">
        <f>SUM(AY196:BB196)</f>
        <v>56</v>
      </c>
      <c r="BD196" s="356">
        <v>26</v>
      </c>
      <c r="BE196" s="1">
        <v>1</v>
      </c>
      <c r="BF196" s="1">
        <v>31</v>
      </c>
      <c r="BG196" s="235">
        <v>1000</v>
      </c>
    </row>
    <row r="197" spans="1:59">
      <c r="A197" s="1">
        <v>2009</v>
      </c>
      <c r="B197" s="1" t="s">
        <v>64</v>
      </c>
      <c r="C197" s="10">
        <v>18.643000000000001</v>
      </c>
      <c r="D197" s="10">
        <v>47.968000000000004</v>
      </c>
      <c r="E197" s="10">
        <v>0</v>
      </c>
      <c r="F197" s="10">
        <v>0</v>
      </c>
      <c r="G197" s="192">
        <f t="shared" si="18"/>
        <v>66.611000000000004</v>
      </c>
      <c r="H197" s="192">
        <v>66.611000000000004</v>
      </c>
      <c r="I197" s="192">
        <v>103.99600000000001</v>
      </c>
      <c r="J197" s="10">
        <v>114.57899999999999</v>
      </c>
      <c r="K197" s="10">
        <v>0</v>
      </c>
      <c r="L197" s="10">
        <v>0</v>
      </c>
      <c r="M197" s="10">
        <v>0</v>
      </c>
      <c r="N197" s="192">
        <f>+BS_InfraMR[[#This Row],[A.03.1 -  Longitud de Vías de Explotación No Electrificadas Troncales y Ramales (vía principal) (km)]]+BS_InfraMR[[#This Row],[A.04.1 -  Longitud de Vías de Explotación Electrificadas Troncales y Ramales (vía principal) (km)]]</f>
        <v>114.57899999999999</v>
      </c>
      <c r="O197" s="192">
        <v>114.57899999999999</v>
      </c>
      <c r="P197" s="1">
        <v>23</v>
      </c>
      <c r="Q197" s="1">
        <v>6</v>
      </c>
      <c r="R197" s="1">
        <v>1</v>
      </c>
      <c r="S197" s="194">
        <f>+SUM(BS_InfraMR[[#This Row],[A.05.1 - Número de Estaciones en Explotación (cantidad)]:[A.07.1 - Número de Apeaderos en Explotación (cantidad)]])</f>
        <v>30</v>
      </c>
      <c r="T197" s="194">
        <v>30</v>
      </c>
      <c r="U197" s="1">
        <v>18</v>
      </c>
      <c r="V197" s="1">
        <v>31</v>
      </c>
      <c r="W197" s="1">
        <v>0</v>
      </c>
      <c r="X197" s="1">
        <v>26</v>
      </c>
      <c r="Y197" s="1">
        <v>0</v>
      </c>
      <c r="Z197" s="196">
        <f t="shared" si="19"/>
        <v>75</v>
      </c>
      <c r="AA197" s="1">
        <v>13</v>
      </c>
      <c r="AB197" s="1">
        <v>13</v>
      </c>
      <c r="AC197" s="1">
        <f>+BS_InfraMR[[#This Row],[Total Pasos Vehiculares a Nivel]]</f>
        <v>75</v>
      </c>
      <c r="AD197" s="196">
        <f t="shared" si="20"/>
        <v>101</v>
      </c>
      <c r="AE197" s="1">
        <v>1</v>
      </c>
      <c r="AF197" s="1">
        <v>8</v>
      </c>
      <c r="AG197" s="1">
        <v>11</v>
      </c>
      <c r="AH197" s="196">
        <f t="shared" si="21"/>
        <v>20</v>
      </c>
      <c r="AI197" s="10">
        <v>16.120999999999999</v>
      </c>
      <c r="AJ197" s="10">
        <v>0</v>
      </c>
      <c r="AK197" s="10">
        <v>50.177</v>
      </c>
      <c r="AL197" s="222">
        <f t="shared" si="22"/>
        <v>66.298000000000002</v>
      </c>
      <c r="AM197" s="1">
        <v>2</v>
      </c>
      <c r="AN197" s="1">
        <v>0</v>
      </c>
      <c r="AO197" s="1">
        <v>13</v>
      </c>
      <c r="AP197" s="200">
        <f t="shared" si="23"/>
        <v>15</v>
      </c>
      <c r="AQ197" s="1">
        <v>0</v>
      </c>
      <c r="AR197" s="1">
        <v>0</v>
      </c>
      <c r="AS197" s="1">
        <v>0</v>
      </c>
      <c r="AT197" s="200">
        <f>+SUM(BS_InfraMR[[#This Row],[B.02.1 - Parque de Coches Eléctricos Motrices]:[B.02.3 - Parque de Coches Eléctricos Motrices Tipo R]])</f>
        <v>0</v>
      </c>
      <c r="AU197" s="1">
        <v>0</v>
      </c>
      <c r="AV197" s="1">
        <v>0</v>
      </c>
      <c r="AW197" s="1">
        <v>0</v>
      </c>
      <c r="AX197" s="200">
        <f>+SUM(BS_InfraMR[[#This Row],[B.03.1 - Parque de Coches Motores Motrices Remolcados]:[B.03.3 - Parque de Coches Motores Motrices Cabina]])</f>
        <v>0</v>
      </c>
      <c r="AY197" s="1">
        <v>43</v>
      </c>
      <c r="AZ197" s="1">
        <v>13</v>
      </c>
      <c r="BA197" s="1">
        <v>0</v>
      </c>
      <c r="BB197" s="1">
        <v>0</v>
      </c>
      <c r="BC197" s="200">
        <f>SUM(AY197:BB197)</f>
        <v>56</v>
      </c>
      <c r="BD197" s="356">
        <v>26</v>
      </c>
      <c r="BE197" s="1">
        <v>1</v>
      </c>
      <c r="BF197" s="1">
        <v>31</v>
      </c>
      <c r="BG197" s="235">
        <v>1000</v>
      </c>
    </row>
    <row r="198" spans="1:59">
      <c r="A198" s="1">
        <v>2009</v>
      </c>
      <c r="B198" s="1" t="s">
        <v>65</v>
      </c>
      <c r="C198" s="10">
        <v>18.643000000000001</v>
      </c>
      <c r="D198" s="10">
        <v>47.968000000000004</v>
      </c>
      <c r="E198" s="10">
        <v>0</v>
      </c>
      <c r="F198" s="10">
        <v>0</v>
      </c>
      <c r="G198" s="192">
        <f t="shared" si="18"/>
        <v>66.611000000000004</v>
      </c>
      <c r="H198" s="192">
        <v>66.611000000000004</v>
      </c>
      <c r="I198" s="192">
        <v>103.99600000000001</v>
      </c>
      <c r="J198" s="10">
        <v>114.57899999999999</v>
      </c>
      <c r="K198" s="10">
        <v>0</v>
      </c>
      <c r="L198" s="10">
        <v>0</v>
      </c>
      <c r="M198" s="10">
        <v>0</v>
      </c>
      <c r="N198" s="192">
        <f>+BS_InfraMR[[#This Row],[A.03.1 -  Longitud de Vías de Explotación No Electrificadas Troncales y Ramales (vía principal) (km)]]+BS_InfraMR[[#This Row],[A.04.1 -  Longitud de Vías de Explotación Electrificadas Troncales y Ramales (vía principal) (km)]]</f>
        <v>114.57899999999999</v>
      </c>
      <c r="O198" s="192">
        <v>114.57899999999999</v>
      </c>
      <c r="P198" s="1">
        <v>23</v>
      </c>
      <c r="Q198" s="1">
        <v>6</v>
      </c>
      <c r="R198" s="1">
        <v>1</v>
      </c>
      <c r="S198" s="194">
        <f>+SUM(BS_InfraMR[[#This Row],[A.05.1 - Número de Estaciones en Explotación (cantidad)]:[A.07.1 - Número de Apeaderos en Explotación (cantidad)]])</f>
        <v>30</v>
      </c>
      <c r="T198" s="194">
        <v>30</v>
      </c>
      <c r="U198" s="1">
        <v>18</v>
      </c>
      <c r="V198" s="1">
        <v>31</v>
      </c>
      <c r="W198" s="1">
        <v>0</v>
      </c>
      <c r="X198" s="1">
        <v>26</v>
      </c>
      <c r="Y198" s="1">
        <v>0</v>
      </c>
      <c r="Z198" s="196">
        <f t="shared" si="19"/>
        <v>75</v>
      </c>
      <c r="AA198" s="1">
        <v>13</v>
      </c>
      <c r="AB198" s="1">
        <v>13</v>
      </c>
      <c r="AC198" s="1">
        <f>+BS_InfraMR[[#This Row],[Total Pasos Vehiculares a Nivel]]</f>
        <v>75</v>
      </c>
      <c r="AD198" s="196">
        <f t="shared" si="20"/>
        <v>101</v>
      </c>
      <c r="AE198" s="1">
        <v>1</v>
      </c>
      <c r="AF198" s="1">
        <v>8</v>
      </c>
      <c r="AG198" s="1">
        <v>11</v>
      </c>
      <c r="AH198" s="196">
        <f t="shared" si="21"/>
        <v>20</v>
      </c>
      <c r="AI198" s="10">
        <v>16.120999999999999</v>
      </c>
      <c r="AJ198" s="10">
        <v>0</v>
      </c>
      <c r="AK198" s="10">
        <v>50.177</v>
      </c>
      <c r="AL198" s="222">
        <f t="shared" si="22"/>
        <v>66.298000000000002</v>
      </c>
      <c r="AM198" s="1">
        <v>2</v>
      </c>
      <c r="AN198" s="1">
        <v>0</v>
      </c>
      <c r="AO198" s="1">
        <v>13</v>
      </c>
      <c r="AP198" s="200">
        <f t="shared" si="23"/>
        <v>15</v>
      </c>
      <c r="AQ198" s="1">
        <v>0</v>
      </c>
      <c r="AR198" s="1">
        <v>0</v>
      </c>
      <c r="AS198" s="1">
        <v>0</v>
      </c>
      <c r="AT198" s="200">
        <f>+SUM(BS_InfraMR[[#This Row],[B.02.1 - Parque de Coches Eléctricos Motrices]:[B.02.3 - Parque de Coches Eléctricos Motrices Tipo R]])</f>
        <v>0</v>
      </c>
      <c r="AU198" s="1">
        <v>0</v>
      </c>
      <c r="AV198" s="1">
        <v>0</v>
      </c>
      <c r="AW198" s="1">
        <v>0</v>
      </c>
      <c r="AX198" s="200">
        <f>+SUM(BS_InfraMR[[#This Row],[B.03.1 - Parque de Coches Motores Motrices Remolcados]:[B.03.3 - Parque de Coches Motores Motrices Cabina]])</f>
        <v>0</v>
      </c>
      <c r="AY198" s="1">
        <v>43</v>
      </c>
      <c r="AZ198" s="1">
        <v>13</v>
      </c>
      <c r="BA198" s="1">
        <v>0</v>
      </c>
      <c r="BB198" s="1">
        <v>0</v>
      </c>
      <c r="BC198" s="200">
        <f>SUM(AY198:BB198)</f>
        <v>56</v>
      </c>
      <c r="BD198" s="356">
        <v>26</v>
      </c>
      <c r="BE198" s="1">
        <v>1</v>
      </c>
      <c r="BF198" s="1">
        <v>31</v>
      </c>
      <c r="BG198" s="235">
        <v>1000</v>
      </c>
    </row>
    <row r="199" spans="1:59">
      <c r="A199" s="1">
        <v>2009</v>
      </c>
      <c r="B199" s="1" t="s">
        <v>66</v>
      </c>
      <c r="C199" s="10">
        <v>18.643000000000001</v>
      </c>
      <c r="D199" s="10">
        <v>47.968000000000004</v>
      </c>
      <c r="E199" s="10">
        <v>0</v>
      </c>
      <c r="F199" s="10">
        <v>0</v>
      </c>
      <c r="G199" s="192">
        <f t="shared" si="18"/>
        <v>66.611000000000004</v>
      </c>
      <c r="H199" s="192">
        <v>66.611000000000004</v>
      </c>
      <c r="I199" s="192">
        <v>103.99600000000001</v>
      </c>
      <c r="J199" s="10">
        <v>114.57899999999999</v>
      </c>
      <c r="K199" s="10">
        <v>0</v>
      </c>
      <c r="L199" s="10">
        <v>0</v>
      </c>
      <c r="M199" s="10">
        <v>0</v>
      </c>
      <c r="N199" s="192">
        <f>+BS_InfraMR[[#This Row],[A.03.1 -  Longitud de Vías de Explotación No Electrificadas Troncales y Ramales (vía principal) (km)]]+BS_InfraMR[[#This Row],[A.04.1 -  Longitud de Vías de Explotación Electrificadas Troncales y Ramales (vía principal) (km)]]</f>
        <v>114.57899999999999</v>
      </c>
      <c r="O199" s="192">
        <v>114.57899999999999</v>
      </c>
      <c r="P199" s="1">
        <v>23</v>
      </c>
      <c r="Q199" s="1">
        <v>6</v>
      </c>
      <c r="R199" s="1">
        <v>1</v>
      </c>
      <c r="S199" s="194">
        <f>+SUM(BS_InfraMR[[#This Row],[A.05.1 - Número de Estaciones en Explotación (cantidad)]:[A.07.1 - Número de Apeaderos en Explotación (cantidad)]])</f>
        <v>30</v>
      </c>
      <c r="T199" s="194">
        <v>30</v>
      </c>
      <c r="U199" s="1">
        <v>18</v>
      </c>
      <c r="V199" s="1">
        <v>31</v>
      </c>
      <c r="W199" s="1">
        <v>0</v>
      </c>
      <c r="X199" s="1">
        <v>26</v>
      </c>
      <c r="Y199" s="1">
        <v>0</v>
      </c>
      <c r="Z199" s="196">
        <f t="shared" si="19"/>
        <v>75</v>
      </c>
      <c r="AA199" s="1">
        <v>13</v>
      </c>
      <c r="AB199" s="1">
        <v>13</v>
      </c>
      <c r="AC199" s="1">
        <f>+BS_InfraMR[[#This Row],[Total Pasos Vehiculares a Nivel]]</f>
        <v>75</v>
      </c>
      <c r="AD199" s="196">
        <f t="shared" si="20"/>
        <v>101</v>
      </c>
      <c r="AE199" s="1">
        <v>1</v>
      </c>
      <c r="AF199" s="1">
        <v>8</v>
      </c>
      <c r="AG199" s="1">
        <v>11</v>
      </c>
      <c r="AH199" s="196">
        <f t="shared" si="21"/>
        <v>20</v>
      </c>
      <c r="AI199" s="10">
        <v>16.120999999999999</v>
      </c>
      <c r="AJ199" s="10">
        <v>0</v>
      </c>
      <c r="AK199" s="10">
        <v>50.177</v>
      </c>
      <c r="AL199" s="222">
        <f t="shared" si="22"/>
        <v>66.298000000000002</v>
      </c>
      <c r="AM199" s="1">
        <v>2</v>
      </c>
      <c r="AN199" s="1">
        <v>0</v>
      </c>
      <c r="AO199" s="1">
        <v>13</v>
      </c>
      <c r="AP199" s="200">
        <f t="shared" si="23"/>
        <v>15</v>
      </c>
      <c r="AQ199" s="1">
        <v>0</v>
      </c>
      <c r="AR199" s="1">
        <v>0</v>
      </c>
      <c r="AS199" s="1">
        <v>0</v>
      </c>
      <c r="AT199" s="200">
        <f>+SUM(BS_InfraMR[[#This Row],[B.02.1 - Parque de Coches Eléctricos Motrices]:[B.02.3 - Parque de Coches Eléctricos Motrices Tipo R]])</f>
        <v>0</v>
      </c>
      <c r="AU199" s="1">
        <v>0</v>
      </c>
      <c r="AV199" s="1">
        <v>0</v>
      </c>
      <c r="AW199" s="1">
        <v>0</v>
      </c>
      <c r="AX199" s="200">
        <f>+SUM(BS_InfraMR[[#This Row],[B.03.1 - Parque de Coches Motores Motrices Remolcados]:[B.03.3 - Parque de Coches Motores Motrices Cabina]])</f>
        <v>0</v>
      </c>
      <c r="AY199" s="1">
        <v>43</v>
      </c>
      <c r="AZ199" s="1">
        <v>13</v>
      </c>
      <c r="BA199" s="1">
        <v>0</v>
      </c>
      <c r="BB199" s="1">
        <v>0</v>
      </c>
      <c r="BC199" s="200">
        <f>SUM(AY199:BB199)</f>
        <v>56</v>
      </c>
      <c r="BD199" s="356">
        <v>26</v>
      </c>
      <c r="BE199" s="1">
        <v>1</v>
      </c>
      <c r="BF199" s="1">
        <v>31</v>
      </c>
      <c r="BG199" s="235">
        <v>1000</v>
      </c>
    </row>
    <row r="200" spans="1:59">
      <c r="A200" s="1">
        <v>2009</v>
      </c>
      <c r="B200" s="1" t="s">
        <v>67</v>
      </c>
      <c r="C200" s="10">
        <v>18.643000000000001</v>
      </c>
      <c r="D200" s="10">
        <v>47.968000000000004</v>
      </c>
      <c r="E200" s="10">
        <v>0</v>
      </c>
      <c r="F200" s="10">
        <v>0</v>
      </c>
      <c r="G200" s="192">
        <f t="shared" si="18"/>
        <v>66.611000000000004</v>
      </c>
      <c r="H200" s="192">
        <v>66.611000000000004</v>
      </c>
      <c r="I200" s="192">
        <v>103.99600000000001</v>
      </c>
      <c r="J200" s="10">
        <v>114.57899999999999</v>
      </c>
      <c r="K200" s="10">
        <v>0</v>
      </c>
      <c r="L200" s="10">
        <v>0</v>
      </c>
      <c r="M200" s="10">
        <v>0</v>
      </c>
      <c r="N200" s="192">
        <f>+BS_InfraMR[[#This Row],[A.03.1 -  Longitud de Vías de Explotación No Electrificadas Troncales y Ramales (vía principal) (km)]]+BS_InfraMR[[#This Row],[A.04.1 -  Longitud de Vías de Explotación Electrificadas Troncales y Ramales (vía principal) (km)]]</f>
        <v>114.57899999999999</v>
      </c>
      <c r="O200" s="192">
        <v>114.57899999999999</v>
      </c>
      <c r="P200" s="1">
        <v>23</v>
      </c>
      <c r="Q200" s="1">
        <v>6</v>
      </c>
      <c r="R200" s="1">
        <v>1</v>
      </c>
      <c r="S200" s="194">
        <f>+SUM(BS_InfraMR[[#This Row],[A.05.1 - Número de Estaciones en Explotación (cantidad)]:[A.07.1 - Número de Apeaderos en Explotación (cantidad)]])</f>
        <v>30</v>
      </c>
      <c r="T200" s="194">
        <v>30</v>
      </c>
      <c r="U200" s="1">
        <v>18</v>
      </c>
      <c r="V200" s="1">
        <v>31</v>
      </c>
      <c r="W200" s="1">
        <v>0</v>
      </c>
      <c r="X200" s="1">
        <v>26</v>
      </c>
      <c r="Y200" s="1">
        <v>0</v>
      </c>
      <c r="Z200" s="196">
        <f t="shared" si="19"/>
        <v>75</v>
      </c>
      <c r="AA200" s="1">
        <v>13</v>
      </c>
      <c r="AB200" s="1">
        <v>13</v>
      </c>
      <c r="AC200" s="1">
        <f>+BS_InfraMR[[#This Row],[Total Pasos Vehiculares a Nivel]]</f>
        <v>75</v>
      </c>
      <c r="AD200" s="196">
        <f t="shared" si="20"/>
        <v>101</v>
      </c>
      <c r="AE200" s="1">
        <v>1</v>
      </c>
      <c r="AF200" s="1">
        <v>8</v>
      </c>
      <c r="AG200" s="1">
        <v>11</v>
      </c>
      <c r="AH200" s="196">
        <f t="shared" si="21"/>
        <v>20</v>
      </c>
      <c r="AI200" s="10">
        <v>16.120999999999999</v>
      </c>
      <c r="AJ200" s="10">
        <v>0</v>
      </c>
      <c r="AK200" s="10">
        <v>50.177</v>
      </c>
      <c r="AL200" s="222">
        <f t="shared" si="22"/>
        <v>66.298000000000002</v>
      </c>
      <c r="AM200" s="1">
        <v>2</v>
      </c>
      <c r="AN200" s="1">
        <v>0</v>
      </c>
      <c r="AO200" s="1">
        <v>13</v>
      </c>
      <c r="AP200" s="200">
        <f t="shared" si="23"/>
        <v>15</v>
      </c>
      <c r="AQ200" s="1">
        <v>0</v>
      </c>
      <c r="AR200" s="1">
        <v>0</v>
      </c>
      <c r="AS200" s="1">
        <v>0</v>
      </c>
      <c r="AT200" s="200">
        <f>+SUM(BS_InfraMR[[#This Row],[B.02.1 - Parque de Coches Eléctricos Motrices]:[B.02.3 - Parque de Coches Eléctricos Motrices Tipo R]])</f>
        <v>0</v>
      </c>
      <c r="AU200" s="1">
        <v>0</v>
      </c>
      <c r="AV200" s="1">
        <v>0</v>
      </c>
      <c r="AW200" s="1">
        <v>0</v>
      </c>
      <c r="AX200" s="200">
        <f>+SUM(BS_InfraMR[[#This Row],[B.03.1 - Parque de Coches Motores Motrices Remolcados]:[B.03.3 - Parque de Coches Motores Motrices Cabina]])</f>
        <v>0</v>
      </c>
      <c r="AY200" s="1">
        <v>43</v>
      </c>
      <c r="AZ200" s="1">
        <v>13</v>
      </c>
      <c r="BA200" s="1">
        <v>0</v>
      </c>
      <c r="BB200" s="1">
        <v>0</v>
      </c>
      <c r="BC200" s="200">
        <f>SUM(AY200:BB200)</f>
        <v>56</v>
      </c>
      <c r="BD200" s="356">
        <v>26</v>
      </c>
      <c r="BE200" s="1">
        <v>1</v>
      </c>
      <c r="BF200" s="1">
        <v>31</v>
      </c>
      <c r="BG200" s="235">
        <v>1000</v>
      </c>
    </row>
    <row r="201" spans="1:59">
      <c r="A201" s="1">
        <v>2009</v>
      </c>
      <c r="B201" s="1" t="s">
        <v>68</v>
      </c>
      <c r="C201" s="10">
        <v>18.643000000000001</v>
      </c>
      <c r="D201" s="10">
        <v>47.968000000000004</v>
      </c>
      <c r="E201" s="10">
        <v>0</v>
      </c>
      <c r="F201" s="10">
        <v>0</v>
      </c>
      <c r="G201" s="192">
        <f t="shared" si="18"/>
        <v>66.611000000000004</v>
      </c>
      <c r="H201" s="192">
        <v>66.611000000000004</v>
      </c>
      <c r="I201" s="192">
        <v>103.99600000000001</v>
      </c>
      <c r="J201" s="10">
        <v>114.57899999999999</v>
      </c>
      <c r="K201" s="10">
        <v>0</v>
      </c>
      <c r="L201" s="10">
        <v>0</v>
      </c>
      <c r="M201" s="10">
        <v>0</v>
      </c>
      <c r="N201" s="192">
        <f>+BS_InfraMR[[#This Row],[A.03.1 -  Longitud de Vías de Explotación No Electrificadas Troncales y Ramales (vía principal) (km)]]+BS_InfraMR[[#This Row],[A.04.1 -  Longitud de Vías de Explotación Electrificadas Troncales y Ramales (vía principal) (km)]]</f>
        <v>114.57899999999999</v>
      </c>
      <c r="O201" s="192">
        <v>114.57899999999999</v>
      </c>
      <c r="P201" s="1">
        <v>23</v>
      </c>
      <c r="Q201" s="1">
        <v>6</v>
      </c>
      <c r="R201" s="1">
        <v>1</v>
      </c>
      <c r="S201" s="194">
        <f>+SUM(BS_InfraMR[[#This Row],[A.05.1 - Número de Estaciones en Explotación (cantidad)]:[A.07.1 - Número de Apeaderos en Explotación (cantidad)]])</f>
        <v>30</v>
      </c>
      <c r="T201" s="194">
        <v>30</v>
      </c>
      <c r="U201" s="1">
        <v>18</v>
      </c>
      <c r="V201" s="1">
        <v>31</v>
      </c>
      <c r="W201" s="1">
        <v>0</v>
      </c>
      <c r="X201" s="1">
        <v>26</v>
      </c>
      <c r="Y201" s="1">
        <v>0</v>
      </c>
      <c r="Z201" s="196">
        <f t="shared" si="19"/>
        <v>75</v>
      </c>
      <c r="AA201" s="1">
        <v>13</v>
      </c>
      <c r="AB201" s="1">
        <v>13</v>
      </c>
      <c r="AC201" s="1">
        <f>+BS_InfraMR[[#This Row],[Total Pasos Vehiculares a Nivel]]</f>
        <v>75</v>
      </c>
      <c r="AD201" s="196">
        <f t="shared" si="20"/>
        <v>101</v>
      </c>
      <c r="AE201" s="1">
        <v>1</v>
      </c>
      <c r="AF201" s="1">
        <v>8</v>
      </c>
      <c r="AG201" s="1">
        <v>11</v>
      </c>
      <c r="AH201" s="196">
        <f t="shared" si="21"/>
        <v>20</v>
      </c>
      <c r="AI201" s="10">
        <v>16.120999999999999</v>
      </c>
      <c r="AJ201" s="10">
        <v>0</v>
      </c>
      <c r="AK201" s="10">
        <v>50.177</v>
      </c>
      <c r="AL201" s="222">
        <f t="shared" si="22"/>
        <v>66.298000000000002</v>
      </c>
      <c r="AM201" s="1">
        <v>2</v>
      </c>
      <c r="AN201" s="1">
        <v>0</v>
      </c>
      <c r="AO201" s="1">
        <v>13</v>
      </c>
      <c r="AP201" s="200">
        <f t="shared" si="23"/>
        <v>15</v>
      </c>
      <c r="AQ201" s="1">
        <v>0</v>
      </c>
      <c r="AR201" s="1">
        <v>0</v>
      </c>
      <c r="AS201" s="1">
        <v>0</v>
      </c>
      <c r="AT201" s="200">
        <f>+SUM(BS_InfraMR[[#This Row],[B.02.1 - Parque de Coches Eléctricos Motrices]:[B.02.3 - Parque de Coches Eléctricos Motrices Tipo R]])</f>
        <v>0</v>
      </c>
      <c r="AU201" s="1">
        <v>0</v>
      </c>
      <c r="AV201" s="1">
        <v>0</v>
      </c>
      <c r="AW201" s="1">
        <v>0</v>
      </c>
      <c r="AX201" s="200">
        <f>+SUM(BS_InfraMR[[#This Row],[B.03.1 - Parque de Coches Motores Motrices Remolcados]:[B.03.3 - Parque de Coches Motores Motrices Cabina]])</f>
        <v>0</v>
      </c>
      <c r="AY201" s="1">
        <v>43</v>
      </c>
      <c r="AZ201" s="1">
        <v>13</v>
      </c>
      <c r="BA201" s="1">
        <v>0</v>
      </c>
      <c r="BB201" s="1">
        <v>0</v>
      </c>
      <c r="BC201" s="200">
        <f>SUM(AY201:BB201)</f>
        <v>56</v>
      </c>
      <c r="BD201" s="356">
        <v>26</v>
      </c>
      <c r="BE201" s="1">
        <v>1</v>
      </c>
      <c r="BF201" s="1">
        <v>31</v>
      </c>
      <c r="BG201" s="235">
        <v>1000</v>
      </c>
    </row>
    <row r="202" spans="1:59">
      <c r="A202" s="1">
        <v>2009</v>
      </c>
      <c r="B202" s="1" t="s">
        <v>69</v>
      </c>
      <c r="C202" s="10">
        <v>18.643000000000001</v>
      </c>
      <c r="D202" s="10">
        <v>47.968000000000004</v>
      </c>
      <c r="E202" s="10">
        <v>0</v>
      </c>
      <c r="F202" s="10">
        <v>0</v>
      </c>
      <c r="G202" s="192">
        <f t="shared" si="18"/>
        <v>66.611000000000004</v>
      </c>
      <c r="H202" s="192">
        <v>66.611000000000004</v>
      </c>
      <c r="I202" s="192">
        <v>103.99600000000001</v>
      </c>
      <c r="J202" s="10">
        <v>114.57899999999999</v>
      </c>
      <c r="K202" s="10">
        <v>0</v>
      </c>
      <c r="L202" s="10">
        <v>0</v>
      </c>
      <c r="M202" s="10">
        <v>0</v>
      </c>
      <c r="N202" s="192">
        <f>+BS_InfraMR[[#This Row],[A.03.1 -  Longitud de Vías de Explotación No Electrificadas Troncales y Ramales (vía principal) (km)]]+BS_InfraMR[[#This Row],[A.04.1 -  Longitud de Vías de Explotación Electrificadas Troncales y Ramales (vía principal) (km)]]</f>
        <v>114.57899999999999</v>
      </c>
      <c r="O202" s="192">
        <v>114.57899999999999</v>
      </c>
      <c r="P202" s="1">
        <v>23</v>
      </c>
      <c r="Q202" s="1">
        <v>6</v>
      </c>
      <c r="R202" s="1">
        <v>1</v>
      </c>
      <c r="S202" s="194">
        <f>+SUM(BS_InfraMR[[#This Row],[A.05.1 - Número de Estaciones en Explotación (cantidad)]:[A.07.1 - Número de Apeaderos en Explotación (cantidad)]])</f>
        <v>30</v>
      </c>
      <c r="T202" s="194">
        <v>30</v>
      </c>
      <c r="U202" s="1">
        <v>18</v>
      </c>
      <c r="V202" s="1">
        <v>31</v>
      </c>
      <c r="W202" s="1">
        <v>0</v>
      </c>
      <c r="X202" s="1">
        <v>26</v>
      </c>
      <c r="Y202" s="1">
        <v>0</v>
      </c>
      <c r="Z202" s="196">
        <f t="shared" si="19"/>
        <v>75</v>
      </c>
      <c r="AA202" s="1">
        <v>13</v>
      </c>
      <c r="AB202" s="1">
        <v>13</v>
      </c>
      <c r="AC202" s="1">
        <f>+BS_InfraMR[[#This Row],[Total Pasos Vehiculares a Nivel]]</f>
        <v>75</v>
      </c>
      <c r="AD202" s="196">
        <f t="shared" si="20"/>
        <v>101</v>
      </c>
      <c r="AE202" s="1">
        <v>1</v>
      </c>
      <c r="AF202" s="1">
        <v>8</v>
      </c>
      <c r="AG202" s="1">
        <v>11</v>
      </c>
      <c r="AH202" s="196">
        <f t="shared" si="21"/>
        <v>20</v>
      </c>
      <c r="AI202" s="10">
        <v>16.120999999999999</v>
      </c>
      <c r="AJ202" s="10">
        <v>0</v>
      </c>
      <c r="AK202" s="10">
        <v>50.177</v>
      </c>
      <c r="AL202" s="222">
        <f t="shared" si="22"/>
        <v>66.298000000000002</v>
      </c>
      <c r="AM202" s="1">
        <v>2</v>
      </c>
      <c r="AN202" s="1">
        <v>0</v>
      </c>
      <c r="AO202" s="1">
        <v>13</v>
      </c>
      <c r="AP202" s="200">
        <f t="shared" si="23"/>
        <v>15</v>
      </c>
      <c r="AQ202" s="1">
        <v>0</v>
      </c>
      <c r="AR202" s="1">
        <v>0</v>
      </c>
      <c r="AS202" s="1">
        <v>0</v>
      </c>
      <c r="AT202" s="200">
        <f>+SUM(BS_InfraMR[[#This Row],[B.02.1 - Parque de Coches Eléctricos Motrices]:[B.02.3 - Parque de Coches Eléctricos Motrices Tipo R]])</f>
        <v>0</v>
      </c>
      <c r="AU202" s="1">
        <v>0</v>
      </c>
      <c r="AV202" s="1">
        <v>0</v>
      </c>
      <c r="AW202" s="1">
        <v>0</v>
      </c>
      <c r="AX202" s="200">
        <f>+SUM(BS_InfraMR[[#This Row],[B.03.1 - Parque de Coches Motores Motrices Remolcados]:[B.03.3 - Parque de Coches Motores Motrices Cabina]])</f>
        <v>0</v>
      </c>
      <c r="AY202" s="1">
        <v>43</v>
      </c>
      <c r="AZ202" s="1">
        <v>13</v>
      </c>
      <c r="BA202" s="1">
        <v>0</v>
      </c>
      <c r="BB202" s="1">
        <v>0</v>
      </c>
      <c r="BC202" s="200">
        <f>SUM(AY202:BB202)</f>
        <v>56</v>
      </c>
      <c r="BD202" s="356">
        <v>26</v>
      </c>
      <c r="BE202" s="1">
        <v>1</v>
      </c>
      <c r="BF202" s="1">
        <v>31</v>
      </c>
      <c r="BG202" s="235">
        <v>1000</v>
      </c>
    </row>
    <row r="203" spans="1:59">
      <c r="A203" s="1">
        <v>2009</v>
      </c>
      <c r="B203" s="1" t="s">
        <v>70</v>
      </c>
      <c r="C203" s="10">
        <v>18.643000000000001</v>
      </c>
      <c r="D203" s="10">
        <v>47.968000000000004</v>
      </c>
      <c r="E203" s="10">
        <v>0</v>
      </c>
      <c r="F203" s="10">
        <v>0</v>
      </c>
      <c r="G203" s="192">
        <f t="shared" si="18"/>
        <v>66.611000000000004</v>
      </c>
      <c r="H203" s="192">
        <v>66.611000000000004</v>
      </c>
      <c r="I203" s="192">
        <v>103.99600000000001</v>
      </c>
      <c r="J203" s="10">
        <v>114.57899999999999</v>
      </c>
      <c r="K203" s="10">
        <v>0</v>
      </c>
      <c r="L203" s="10">
        <v>0</v>
      </c>
      <c r="M203" s="10">
        <v>0</v>
      </c>
      <c r="N203" s="192">
        <f>+BS_InfraMR[[#This Row],[A.03.1 -  Longitud de Vías de Explotación No Electrificadas Troncales y Ramales (vía principal) (km)]]+BS_InfraMR[[#This Row],[A.04.1 -  Longitud de Vías de Explotación Electrificadas Troncales y Ramales (vía principal) (km)]]</f>
        <v>114.57899999999999</v>
      </c>
      <c r="O203" s="192">
        <v>114.57899999999999</v>
      </c>
      <c r="P203" s="1">
        <v>23</v>
      </c>
      <c r="Q203" s="1">
        <v>6</v>
      </c>
      <c r="R203" s="1">
        <v>1</v>
      </c>
      <c r="S203" s="194">
        <f>+SUM(BS_InfraMR[[#This Row],[A.05.1 - Número de Estaciones en Explotación (cantidad)]:[A.07.1 - Número de Apeaderos en Explotación (cantidad)]])</f>
        <v>30</v>
      </c>
      <c r="T203" s="194">
        <v>30</v>
      </c>
      <c r="U203" s="1">
        <v>18</v>
      </c>
      <c r="V203" s="1">
        <v>31</v>
      </c>
      <c r="W203" s="1">
        <v>0</v>
      </c>
      <c r="X203" s="1">
        <v>26</v>
      </c>
      <c r="Y203" s="1">
        <v>0</v>
      </c>
      <c r="Z203" s="196">
        <f t="shared" si="19"/>
        <v>75</v>
      </c>
      <c r="AA203" s="1">
        <v>13</v>
      </c>
      <c r="AB203" s="1">
        <v>13</v>
      </c>
      <c r="AC203" s="1">
        <f>+BS_InfraMR[[#This Row],[Total Pasos Vehiculares a Nivel]]</f>
        <v>75</v>
      </c>
      <c r="AD203" s="196">
        <f t="shared" si="20"/>
        <v>101</v>
      </c>
      <c r="AE203" s="1">
        <v>1</v>
      </c>
      <c r="AF203" s="1">
        <v>8</v>
      </c>
      <c r="AG203" s="1">
        <v>11</v>
      </c>
      <c r="AH203" s="196">
        <f t="shared" si="21"/>
        <v>20</v>
      </c>
      <c r="AI203" s="10">
        <v>16.120999999999999</v>
      </c>
      <c r="AJ203" s="10">
        <v>0</v>
      </c>
      <c r="AK203" s="10">
        <v>50.177</v>
      </c>
      <c r="AL203" s="222">
        <f t="shared" si="22"/>
        <v>66.298000000000002</v>
      </c>
      <c r="AM203" s="1">
        <v>2</v>
      </c>
      <c r="AN203" s="1">
        <v>0</v>
      </c>
      <c r="AO203" s="1">
        <v>13</v>
      </c>
      <c r="AP203" s="200">
        <f t="shared" si="23"/>
        <v>15</v>
      </c>
      <c r="AQ203" s="1">
        <v>0</v>
      </c>
      <c r="AR203" s="1">
        <v>0</v>
      </c>
      <c r="AS203" s="1">
        <v>0</v>
      </c>
      <c r="AT203" s="200">
        <f>+SUM(BS_InfraMR[[#This Row],[B.02.1 - Parque de Coches Eléctricos Motrices]:[B.02.3 - Parque de Coches Eléctricos Motrices Tipo R]])</f>
        <v>0</v>
      </c>
      <c r="AU203" s="1">
        <v>0</v>
      </c>
      <c r="AV203" s="1">
        <v>0</v>
      </c>
      <c r="AW203" s="1">
        <v>0</v>
      </c>
      <c r="AX203" s="200">
        <f>+SUM(BS_InfraMR[[#This Row],[B.03.1 - Parque de Coches Motores Motrices Remolcados]:[B.03.3 - Parque de Coches Motores Motrices Cabina]])</f>
        <v>0</v>
      </c>
      <c r="AY203" s="1">
        <v>43</v>
      </c>
      <c r="AZ203" s="1">
        <v>13</v>
      </c>
      <c r="BA203" s="1">
        <v>0</v>
      </c>
      <c r="BB203" s="1">
        <v>0</v>
      </c>
      <c r="BC203" s="200">
        <f>SUM(AY203:BB203)</f>
        <v>56</v>
      </c>
      <c r="BD203" s="356">
        <v>26</v>
      </c>
      <c r="BE203" s="1">
        <v>1</v>
      </c>
      <c r="BF203" s="1">
        <v>31</v>
      </c>
      <c r="BG203" s="235">
        <v>1000</v>
      </c>
    </row>
    <row r="204" spans="1:59">
      <c r="A204" s="1">
        <v>2009</v>
      </c>
      <c r="B204" s="1" t="s">
        <v>71</v>
      </c>
      <c r="C204" s="10">
        <v>18.643000000000001</v>
      </c>
      <c r="D204" s="10">
        <v>47.968000000000004</v>
      </c>
      <c r="E204" s="10">
        <v>0</v>
      </c>
      <c r="F204" s="10">
        <v>0</v>
      </c>
      <c r="G204" s="192">
        <f t="shared" si="18"/>
        <v>66.611000000000004</v>
      </c>
      <c r="H204" s="192">
        <v>66.611000000000004</v>
      </c>
      <c r="I204" s="192">
        <v>103.99600000000001</v>
      </c>
      <c r="J204" s="10">
        <v>114.57899999999999</v>
      </c>
      <c r="K204" s="10">
        <v>0</v>
      </c>
      <c r="L204" s="10">
        <v>0</v>
      </c>
      <c r="M204" s="10">
        <v>0</v>
      </c>
      <c r="N204" s="192">
        <f>+BS_InfraMR[[#This Row],[A.03.1 -  Longitud de Vías de Explotación No Electrificadas Troncales y Ramales (vía principal) (km)]]+BS_InfraMR[[#This Row],[A.04.1 -  Longitud de Vías de Explotación Electrificadas Troncales y Ramales (vía principal) (km)]]</f>
        <v>114.57899999999999</v>
      </c>
      <c r="O204" s="192">
        <v>114.57899999999999</v>
      </c>
      <c r="P204" s="1">
        <v>23</v>
      </c>
      <c r="Q204" s="1">
        <v>6</v>
      </c>
      <c r="R204" s="1">
        <v>1</v>
      </c>
      <c r="S204" s="194">
        <f>+SUM(BS_InfraMR[[#This Row],[A.05.1 - Número de Estaciones en Explotación (cantidad)]:[A.07.1 - Número de Apeaderos en Explotación (cantidad)]])</f>
        <v>30</v>
      </c>
      <c r="T204" s="194">
        <v>30</v>
      </c>
      <c r="U204" s="1">
        <v>18</v>
      </c>
      <c r="V204" s="1">
        <v>31</v>
      </c>
      <c r="W204" s="1">
        <v>0</v>
      </c>
      <c r="X204" s="1">
        <v>26</v>
      </c>
      <c r="Y204" s="1">
        <v>0</v>
      </c>
      <c r="Z204" s="196">
        <f t="shared" si="19"/>
        <v>75</v>
      </c>
      <c r="AA204" s="1">
        <v>13</v>
      </c>
      <c r="AB204" s="1">
        <v>13</v>
      </c>
      <c r="AC204" s="1">
        <f>+BS_InfraMR[[#This Row],[Total Pasos Vehiculares a Nivel]]</f>
        <v>75</v>
      </c>
      <c r="AD204" s="196">
        <f t="shared" si="20"/>
        <v>101</v>
      </c>
      <c r="AE204" s="1">
        <v>1</v>
      </c>
      <c r="AF204" s="1">
        <v>8</v>
      </c>
      <c r="AG204" s="1">
        <v>11</v>
      </c>
      <c r="AH204" s="196">
        <f t="shared" si="21"/>
        <v>20</v>
      </c>
      <c r="AI204" s="10">
        <v>16.120999999999999</v>
      </c>
      <c r="AJ204" s="10">
        <v>0</v>
      </c>
      <c r="AK204" s="10">
        <v>50.177</v>
      </c>
      <c r="AL204" s="222">
        <f t="shared" si="22"/>
        <v>66.298000000000002</v>
      </c>
      <c r="AM204" s="1">
        <v>2</v>
      </c>
      <c r="AN204" s="1">
        <v>0</v>
      </c>
      <c r="AO204" s="1">
        <v>13</v>
      </c>
      <c r="AP204" s="200">
        <f t="shared" si="23"/>
        <v>15</v>
      </c>
      <c r="AQ204" s="1">
        <v>0</v>
      </c>
      <c r="AR204" s="1">
        <v>0</v>
      </c>
      <c r="AS204" s="1">
        <v>0</v>
      </c>
      <c r="AT204" s="200">
        <f>+SUM(BS_InfraMR[[#This Row],[B.02.1 - Parque de Coches Eléctricos Motrices]:[B.02.3 - Parque de Coches Eléctricos Motrices Tipo R]])</f>
        <v>0</v>
      </c>
      <c r="AU204" s="1">
        <v>0</v>
      </c>
      <c r="AV204" s="1">
        <v>0</v>
      </c>
      <c r="AW204" s="1">
        <v>0</v>
      </c>
      <c r="AX204" s="200">
        <f>+SUM(BS_InfraMR[[#This Row],[B.03.1 - Parque de Coches Motores Motrices Remolcados]:[B.03.3 - Parque de Coches Motores Motrices Cabina]])</f>
        <v>0</v>
      </c>
      <c r="AY204" s="1">
        <v>43</v>
      </c>
      <c r="AZ204" s="1">
        <v>13</v>
      </c>
      <c r="BA204" s="1">
        <v>0</v>
      </c>
      <c r="BB204" s="1">
        <v>0</v>
      </c>
      <c r="BC204" s="200">
        <f>SUM(AY204:BB204)</f>
        <v>56</v>
      </c>
      <c r="BD204" s="356">
        <v>26</v>
      </c>
      <c r="BE204" s="1">
        <v>1</v>
      </c>
      <c r="BF204" s="1">
        <v>31</v>
      </c>
      <c r="BG204" s="235">
        <v>1000</v>
      </c>
    </row>
    <row r="205" spans="1:59">
      <c r="A205" s="1">
        <v>2009</v>
      </c>
      <c r="B205" s="1" t="s">
        <v>72</v>
      </c>
      <c r="C205" s="10">
        <v>18.643000000000001</v>
      </c>
      <c r="D205" s="10">
        <v>47.968000000000004</v>
      </c>
      <c r="E205" s="10">
        <v>0</v>
      </c>
      <c r="F205" s="10">
        <v>0</v>
      </c>
      <c r="G205" s="192">
        <f t="shared" si="18"/>
        <v>66.611000000000004</v>
      </c>
      <c r="H205" s="192">
        <v>66.611000000000004</v>
      </c>
      <c r="I205" s="192">
        <v>103.99600000000001</v>
      </c>
      <c r="J205" s="10">
        <v>114.57899999999999</v>
      </c>
      <c r="K205" s="10">
        <v>0</v>
      </c>
      <c r="L205" s="10">
        <v>0</v>
      </c>
      <c r="M205" s="10">
        <v>0</v>
      </c>
      <c r="N205" s="192">
        <f>+BS_InfraMR[[#This Row],[A.03.1 -  Longitud de Vías de Explotación No Electrificadas Troncales y Ramales (vía principal) (km)]]+BS_InfraMR[[#This Row],[A.04.1 -  Longitud de Vías de Explotación Electrificadas Troncales y Ramales (vía principal) (km)]]</f>
        <v>114.57899999999999</v>
      </c>
      <c r="O205" s="192">
        <v>114.57899999999999</v>
      </c>
      <c r="P205" s="1">
        <v>23</v>
      </c>
      <c r="Q205" s="1">
        <v>6</v>
      </c>
      <c r="R205" s="1">
        <v>1</v>
      </c>
      <c r="S205" s="194">
        <f>+SUM(BS_InfraMR[[#This Row],[A.05.1 - Número de Estaciones en Explotación (cantidad)]:[A.07.1 - Número de Apeaderos en Explotación (cantidad)]])</f>
        <v>30</v>
      </c>
      <c r="T205" s="194">
        <v>30</v>
      </c>
      <c r="U205" s="1">
        <v>18</v>
      </c>
      <c r="V205" s="1">
        <v>31</v>
      </c>
      <c r="W205" s="1">
        <v>0</v>
      </c>
      <c r="X205" s="1">
        <v>26</v>
      </c>
      <c r="Y205" s="1">
        <v>0</v>
      </c>
      <c r="Z205" s="196">
        <f t="shared" si="19"/>
        <v>75</v>
      </c>
      <c r="AA205" s="1">
        <v>13</v>
      </c>
      <c r="AB205" s="1">
        <v>13</v>
      </c>
      <c r="AC205" s="1">
        <f>+BS_InfraMR[[#This Row],[Total Pasos Vehiculares a Nivel]]</f>
        <v>75</v>
      </c>
      <c r="AD205" s="196">
        <f t="shared" si="20"/>
        <v>101</v>
      </c>
      <c r="AE205" s="1">
        <v>1</v>
      </c>
      <c r="AF205" s="1">
        <v>8</v>
      </c>
      <c r="AG205" s="1">
        <v>11</v>
      </c>
      <c r="AH205" s="196">
        <f t="shared" si="21"/>
        <v>20</v>
      </c>
      <c r="AI205" s="10">
        <v>16.120999999999999</v>
      </c>
      <c r="AJ205" s="10">
        <v>0</v>
      </c>
      <c r="AK205" s="10">
        <v>50.177</v>
      </c>
      <c r="AL205" s="222">
        <f t="shared" si="22"/>
        <v>66.298000000000002</v>
      </c>
      <c r="AM205" s="1">
        <v>2</v>
      </c>
      <c r="AN205" s="1">
        <v>0</v>
      </c>
      <c r="AO205" s="1">
        <v>13</v>
      </c>
      <c r="AP205" s="200">
        <f t="shared" si="23"/>
        <v>15</v>
      </c>
      <c r="AQ205" s="1">
        <v>0</v>
      </c>
      <c r="AR205" s="1">
        <v>0</v>
      </c>
      <c r="AS205" s="1">
        <v>0</v>
      </c>
      <c r="AT205" s="200">
        <f>+SUM(BS_InfraMR[[#This Row],[B.02.1 - Parque de Coches Eléctricos Motrices]:[B.02.3 - Parque de Coches Eléctricos Motrices Tipo R]])</f>
        <v>0</v>
      </c>
      <c r="AU205" s="1">
        <v>0</v>
      </c>
      <c r="AV205" s="1">
        <v>0</v>
      </c>
      <c r="AW205" s="1">
        <v>0</v>
      </c>
      <c r="AX205" s="200">
        <f>+SUM(BS_InfraMR[[#This Row],[B.03.1 - Parque de Coches Motores Motrices Remolcados]:[B.03.3 - Parque de Coches Motores Motrices Cabina]])</f>
        <v>0</v>
      </c>
      <c r="AY205" s="1">
        <v>43</v>
      </c>
      <c r="AZ205" s="1">
        <v>13</v>
      </c>
      <c r="BA205" s="1">
        <v>0</v>
      </c>
      <c r="BB205" s="1">
        <v>0</v>
      </c>
      <c r="BC205" s="200">
        <f>SUM(AY205:BB205)</f>
        <v>56</v>
      </c>
      <c r="BD205" s="356">
        <v>26</v>
      </c>
      <c r="BE205" s="1">
        <v>1</v>
      </c>
      <c r="BF205" s="1">
        <v>31</v>
      </c>
      <c r="BG205" s="235">
        <v>1000</v>
      </c>
    </row>
    <row r="206" spans="1:59">
      <c r="A206" s="1">
        <v>2010</v>
      </c>
      <c r="B206" s="1" t="s">
        <v>61</v>
      </c>
      <c r="C206" s="10">
        <v>18.643000000000001</v>
      </c>
      <c r="D206" s="10">
        <v>47.968000000000004</v>
      </c>
      <c r="E206" s="10">
        <v>0</v>
      </c>
      <c r="F206" s="10">
        <v>0</v>
      </c>
      <c r="G206" s="192">
        <f t="shared" si="18"/>
        <v>66.611000000000004</v>
      </c>
      <c r="H206" s="192">
        <v>66.611000000000004</v>
      </c>
      <c r="I206" s="192">
        <v>103.99600000000001</v>
      </c>
      <c r="J206" s="10">
        <v>114.57899999999999</v>
      </c>
      <c r="K206" s="10">
        <v>0</v>
      </c>
      <c r="L206" s="10">
        <v>0</v>
      </c>
      <c r="M206" s="10">
        <v>0</v>
      </c>
      <c r="N206" s="192">
        <f>+BS_InfraMR[[#This Row],[A.03.1 -  Longitud de Vías de Explotación No Electrificadas Troncales y Ramales (vía principal) (km)]]+BS_InfraMR[[#This Row],[A.04.1 -  Longitud de Vías de Explotación Electrificadas Troncales y Ramales (vía principal) (km)]]</f>
        <v>114.57899999999999</v>
      </c>
      <c r="O206" s="192">
        <v>114.57899999999999</v>
      </c>
      <c r="P206" s="1">
        <v>23</v>
      </c>
      <c r="Q206" s="1">
        <v>6</v>
      </c>
      <c r="R206" s="1">
        <v>1</v>
      </c>
      <c r="S206" s="194">
        <f>+SUM(BS_InfraMR[[#This Row],[A.05.1 - Número de Estaciones en Explotación (cantidad)]:[A.07.1 - Número de Apeaderos en Explotación (cantidad)]])</f>
        <v>30</v>
      </c>
      <c r="T206" s="194">
        <v>30</v>
      </c>
      <c r="U206" s="1">
        <v>18</v>
      </c>
      <c r="V206" s="1">
        <v>31</v>
      </c>
      <c r="W206" s="1">
        <v>0</v>
      </c>
      <c r="X206" s="1">
        <v>26</v>
      </c>
      <c r="Y206" s="1">
        <v>0</v>
      </c>
      <c r="Z206" s="196">
        <f t="shared" si="19"/>
        <v>75</v>
      </c>
      <c r="AA206" s="1">
        <v>13</v>
      </c>
      <c r="AB206" s="1">
        <v>13</v>
      </c>
      <c r="AC206" s="1">
        <f>+BS_InfraMR[[#This Row],[Total Pasos Vehiculares a Nivel]]</f>
        <v>75</v>
      </c>
      <c r="AD206" s="196">
        <f t="shared" si="20"/>
        <v>101</v>
      </c>
      <c r="AE206" s="1">
        <v>1</v>
      </c>
      <c r="AF206" s="1">
        <v>8</v>
      </c>
      <c r="AG206" s="1">
        <v>11</v>
      </c>
      <c r="AH206" s="196">
        <f t="shared" si="21"/>
        <v>20</v>
      </c>
      <c r="AI206" s="10">
        <v>16.120999999999999</v>
      </c>
      <c r="AJ206" s="10">
        <v>0</v>
      </c>
      <c r="AK206" s="10">
        <v>50.177</v>
      </c>
      <c r="AL206" s="222">
        <f t="shared" si="22"/>
        <v>66.298000000000002</v>
      </c>
      <c r="AM206" s="1">
        <v>2</v>
      </c>
      <c r="AN206" s="1">
        <v>0</v>
      </c>
      <c r="AO206" s="1">
        <v>13</v>
      </c>
      <c r="AP206" s="200">
        <f t="shared" si="23"/>
        <v>15</v>
      </c>
      <c r="AQ206" s="1">
        <v>0</v>
      </c>
      <c r="AR206" s="1">
        <v>0</v>
      </c>
      <c r="AS206" s="1">
        <v>0</v>
      </c>
      <c r="AT206" s="200">
        <f>+SUM(BS_InfraMR[[#This Row],[B.02.1 - Parque de Coches Eléctricos Motrices]:[B.02.3 - Parque de Coches Eléctricos Motrices Tipo R]])</f>
        <v>0</v>
      </c>
      <c r="AU206" s="1">
        <v>0</v>
      </c>
      <c r="AV206" s="1">
        <v>0</v>
      </c>
      <c r="AW206" s="1">
        <v>0</v>
      </c>
      <c r="AX206" s="200">
        <f>+SUM(BS_InfraMR[[#This Row],[B.03.1 - Parque de Coches Motores Motrices Remolcados]:[B.03.3 - Parque de Coches Motores Motrices Cabina]])</f>
        <v>0</v>
      </c>
      <c r="AY206" s="1">
        <v>43</v>
      </c>
      <c r="AZ206" s="1">
        <v>13</v>
      </c>
      <c r="BA206" s="1">
        <v>0</v>
      </c>
      <c r="BB206" s="1">
        <v>0</v>
      </c>
      <c r="BC206" s="200">
        <f>SUM(AY206:BB206)</f>
        <v>56</v>
      </c>
      <c r="BD206" s="356">
        <v>26</v>
      </c>
      <c r="BE206" s="1">
        <v>1</v>
      </c>
      <c r="BF206" s="1">
        <v>31</v>
      </c>
      <c r="BG206" s="235">
        <v>1000</v>
      </c>
    </row>
    <row r="207" spans="1:59">
      <c r="A207" s="1">
        <v>2010</v>
      </c>
      <c r="B207" s="1" t="s">
        <v>62</v>
      </c>
      <c r="C207" s="10">
        <v>18.643000000000001</v>
      </c>
      <c r="D207" s="10">
        <v>47.968000000000004</v>
      </c>
      <c r="E207" s="10">
        <v>0</v>
      </c>
      <c r="F207" s="10">
        <v>0</v>
      </c>
      <c r="G207" s="192">
        <f t="shared" si="18"/>
        <v>66.611000000000004</v>
      </c>
      <c r="H207" s="192">
        <v>66.611000000000004</v>
      </c>
      <c r="I207" s="192">
        <v>103.99600000000001</v>
      </c>
      <c r="J207" s="10">
        <v>114.57899999999999</v>
      </c>
      <c r="K207" s="10">
        <v>0</v>
      </c>
      <c r="L207" s="10">
        <v>0</v>
      </c>
      <c r="M207" s="10">
        <v>0</v>
      </c>
      <c r="N207" s="192">
        <f>+BS_InfraMR[[#This Row],[A.03.1 -  Longitud de Vías de Explotación No Electrificadas Troncales y Ramales (vía principal) (km)]]+BS_InfraMR[[#This Row],[A.04.1 -  Longitud de Vías de Explotación Electrificadas Troncales y Ramales (vía principal) (km)]]</f>
        <v>114.57899999999999</v>
      </c>
      <c r="O207" s="192">
        <v>114.57899999999999</v>
      </c>
      <c r="P207" s="1">
        <v>23</v>
      </c>
      <c r="Q207" s="1">
        <v>6</v>
      </c>
      <c r="R207" s="1">
        <v>1</v>
      </c>
      <c r="S207" s="194">
        <f>+SUM(BS_InfraMR[[#This Row],[A.05.1 - Número de Estaciones en Explotación (cantidad)]:[A.07.1 - Número de Apeaderos en Explotación (cantidad)]])</f>
        <v>30</v>
      </c>
      <c r="T207" s="194">
        <v>30</v>
      </c>
      <c r="U207" s="1">
        <v>18</v>
      </c>
      <c r="V207" s="1">
        <v>31</v>
      </c>
      <c r="W207" s="1">
        <v>0</v>
      </c>
      <c r="X207" s="1">
        <v>26</v>
      </c>
      <c r="Y207" s="1">
        <v>0</v>
      </c>
      <c r="Z207" s="196">
        <f t="shared" si="19"/>
        <v>75</v>
      </c>
      <c r="AA207" s="1">
        <v>13</v>
      </c>
      <c r="AB207" s="1">
        <v>13</v>
      </c>
      <c r="AC207" s="1">
        <f>+BS_InfraMR[[#This Row],[Total Pasos Vehiculares a Nivel]]</f>
        <v>75</v>
      </c>
      <c r="AD207" s="196">
        <f t="shared" si="20"/>
        <v>101</v>
      </c>
      <c r="AE207" s="1">
        <v>1</v>
      </c>
      <c r="AF207" s="1">
        <v>8</v>
      </c>
      <c r="AG207" s="1">
        <v>11</v>
      </c>
      <c r="AH207" s="196">
        <f t="shared" si="21"/>
        <v>20</v>
      </c>
      <c r="AI207" s="10">
        <v>16.120999999999999</v>
      </c>
      <c r="AJ207" s="10">
        <v>0</v>
      </c>
      <c r="AK207" s="10">
        <v>50.177</v>
      </c>
      <c r="AL207" s="222">
        <f t="shared" si="22"/>
        <v>66.298000000000002</v>
      </c>
      <c r="AM207" s="1">
        <v>2</v>
      </c>
      <c r="AN207" s="1">
        <v>0</v>
      </c>
      <c r="AO207" s="1">
        <v>13</v>
      </c>
      <c r="AP207" s="200">
        <f t="shared" si="23"/>
        <v>15</v>
      </c>
      <c r="AQ207" s="1">
        <v>0</v>
      </c>
      <c r="AR207" s="1">
        <v>0</v>
      </c>
      <c r="AS207" s="1">
        <v>0</v>
      </c>
      <c r="AT207" s="200">
        <f>+SUM(BS_InfraMR[[#This Row],[B.02.1 - Parque de Coches Eléctricos Motrices]:[B.02.3 - Parque de Coches Eléctricos Motrices Tipo R]])</f>
        <v>0</v>
      </c>
      <c r="AU207" s="1">
        <v>0</v>
      </c>
      <c r="AV207" s="1">
        <v>0</v>
      </c>
      <c r="AW207" s="1">
        <v>0</v>
      </c>
      <c r="AX207" s="200">
        <f>+SUM(BS_InfraMR[[#This Row],[B.03.1 - Parque de Coches Motores Motrices Remolcados]:[B.03.3 - Parque de Coches Motores Motrices Cabina]])</f>
        <v>0</v>
      </c>
      <c r="AY207" s="1">
        <v>43</v>
      </c>
      <c r="AZ207" s="1">
        <v>13</v>
      </c>
      <c r="BA207" s="1">
        <v>0</v>
      </c>
      <c r="BB207" s="1">
        <v>0</v>
      </c>
      <c r="BC207" s="200">
        <f>SUM(AY207:BB207)</f>
        <v>56</v>
      </c>
      <c r="BD207" s="356">
        <v>26</v>
      </c>
      <c r="BE207" s="1">
        <v>1</v>
      </c>
      <c r="BF207" s="1">
        <v>31</v>
      </c>
      <c r="BG207" s="235">
        <v>1000</v>
      </c>
    </row>
    <row r="208" spans="1:59">
      <c r="A208" s="1">
        <v>2010</v>
      </c>
      <c r="B208" s="1" t="s">
        <v>63</v>
      </c>
      <c r="C208" s="10">
        <v>18.643000000000001</v>
      </c>
      <c r="D208" s="10">
        <v>47.968000000000004</v>
      </c>
      <c r="E208" s="10">
        <v>0</v>
      </c>
      <c r="F208" s="10">
        <v>0</v>
      </c>
      <c r="G208" s="192">
        <f t="shared" si="18"/>
        <v>66.611000000000004</v>
      </c>
      <c r="H208" s="192">
        <v>66.611000000000004</v>
      </c>
      <c r="I208" s="192">
        <v>103.99600000000001</v>
      </c>
      <c r="J208" s="10">
        <v>114.57899999999999</v>
      </c>
      <c r="K208" s="10">
        <v>0</v>
      </c>
      <c r="L208" s="10">
        <v>0</v>
      </c>
      <c r="M208" s="10">
        <v>0</v>
      </c>
      <c r="N208" s="192">
        <f>+BS_InfraMR[[#This Row],[A.03.1 -  Longitud de Vías de Explotación No Electrificadas Troncales y Ramales (vía principal) (km)]]+BS_InfraMR[[#This Row],[A.04.1 -  Longitud de Vías de Explotación Electrificadas Troncales y Ramales (vía principal) (km)]]</f>
        <v>114.57899999999999</v>
      </c>
      <c r="O208" s="192">
        <v>114.57899999999999</v>
      </c>
      <c r="P208" s="1">
        <v>23</v>
      </c>
      <c r="Q208" s="1">
        <v>6</v>
      </c>
      <c r="R208" s="1">
        <v>1</v>
      </c>
      <c r="S208" s="194">
        <f>+SUM(BS_InfraMR[[#This Row],[A.05.1 - Número de Estaciones en Explotación (cantidad)]:[A.07.1 - Número de Apeaderos en Explotación (cantidad)]])</f>
        <v>30</v>
      </c>
      <c r="T208" s="194">
        <v>30</v>
      </c>
      <c r="U208" s="1">
        <v>18</v>
      </c>
      <c r="V208" s="1">
        <v>31</v>
      </c>
      <c r="W208" s="1">
        <v>0</v>
      </c>
      <c r="X208" s="1">
        <v>26</v>
      </c>
      <c r="Y208" s="1">
        <v>0</v>
      </c>
      <c r="Z208" s="196">
        <f t="shared" si="19"/>
        <v>75</v>
      </c>
      <c r="AA208" s="1">
        <v>13</v>
      </c>
      <c r="AB208" s="1">
        <v>13</v>
      </c>
      <c r="AC208" s="1">
        <f>+BS_InfraMR[[#This Row],[Total Pasos Vehiculares a Nivel]]</f>
        <v>75</v>
      </c>
      <c r="AD208" s="196">
        <f t="shared" si="20"/>
        <v>101</v>
      </c>
      <c r="AE208" s="1">
        <v>1</v>
      </c>
      <c r="AF208" s="1">
        <v>8</v>
      </c>
      <c r="AG208" s="1">
        <v>11</v>
      </c>
      <c r="AH208" s="196">
        <f t="shared" si="21"/>
        <v>20</v>
      </c>
      <c r="AI208" s="10">
        <v>16.120999999999999</v>
      </c>
      <c r="AJ208" s="10">
        <v>0</v>
      </c>
      <c r="AK208" s="10">
        <v>50.177</v>
      </c>
      <c r="AL208" s="222">
        <f t="shared" si="22"/>
        <v>66.298000000000002</v>
      </c>
      <c r="AM208" s="1">
        <v>2</v>
      </c>
      <c r="AN208" s="1">
        <v>0</v>
      </c>
      <c r="AO208" s="1">
        <v>13</v>
      </c>
      <c r="AP208" s="200">
        <f t="shared" si="23"/>
        <v>15</v>
      </c>
      <c r="AQ208" s="1">
        <v>0</v>
      </c>
      <c r="AR208" s="1">
        <v>0</v>
      </c>
      <c r="AS208" s="1">
        <v>0</v>
      </c>
      <c r="AT208" s="200">
        <f>+SUM(BS_InfraMR[[#This Row],[B.02.1 - Parque de Coches Eléctricos Motrices]:[B.02.3 - Parque de Coches Eléctricos Motrices Tipo R]])</f>
        <v>0</v>
      </c>
      <c r="AU208" s="1">
        <v>0</v>
      </c>
      <c r="AV208" s="1">
        <v>0</v>
      </c>
      <c r="AW208" s="1">
        <v>0</v>
      </c>
      <c r="AX208" s="200">
        <f>+SUM(BS_InfraMR[[#This Row],[B.03.1 - Parque de Coches Motores Motrices Remolcados]:[B.03.3 - Parque de Coches Motores Motrices Cabina]])</f>
        <v>0</v>
      </c>
      <c r="AY208" s="1">
        <v>43</v>
      </c>
      <c r="AZ208" s="1">
        <v>13</v>
      </c>
      <c r="BA208" s="1">
        <v>0</v>
      </c>
      <c r="BB208" s="1">
        <v>0</v>
      </c>
      <c r="BC208" s="200">
        <f>SUM(AY208:BB208)</f>
        <v>56</v>
      </c>
      <c r="BD208" s="356">
        <v>26</v>
      </c>
      <c r="BE208" s="1">
        <v>1</v>
      </c>
      <c r="BF208" s="1">
        <v>31</v>
      </c>
      <c r="BG208" s="235">
        <v>1000</v>
      </c>
    </row>
    <row r="209" spans="1:59">
      <c r="A209" s="1">
        <v>2010</v>
      </c>
      <c r="B209" s="1" t="s">
        <v>64</v>
      </c>
      <c r="C209" s="10">
        <v>18.643000000000001</v>
      </c>
      <c r="D209" s="10">
        <v>47.968000000000004</v>
      </c>
      <c r="E209" s="10">
        <v>0</v>
      </c>
      <c r="F209" s="10">
        <v>0</v>
      </c>
      <c r="G209" s="192">
        <f t="shared" si="18"/>
        <v>66.611000000000004</v>
      </c>
      <c r="H209" s="192">
        <v>66.611000000000004</v>
      </c>
      <c r="I209" s="192">
        <v>103.99600000000001</v>
      </c>
      <c r="J209" s="10">
        <v>114.57899999999999</v>
      </c>
      <c r="K209" s="10">
        <v>0</v>
      </c>
      <c r="L209" s="10">
        <v>0</v>
      </c>
      <c r="M209" s="10">
        <v>0</v>
      </c>
      <c r="N209" s="192">
        <f>+BS_InfraMR[[#This Row],[A.03.1 -  Longitud de Vías de Explotación No Electrificadas Troncales y Ramales (vía principal) (km)]]+BS_InfraMR[[#This Row],[A.04.1 -  Longitud de Vías de Explotación Electrificadas Troncales y Ramales (vía principal) (km)]]</f>
        <v>114.57899999999999</v>
      </c>
      <c r="O209" s="192">
        <v>114.57899999999999</v>
      </c>
      <c r="P209" s="1">
        <v>23</v>
      </c>
      <c r="Q209" s="1">
        <v>6</v>
      </c>
      <c r="R209" s="1">
        <v>1</v>
      </c>
      <c r="S209" s="194">
        <f>+SUM(BS_InfraMR[[#This Row],[A.05.1 - Número de Estaciones en Explotación (cantidad)]:[A.07.1 - Número de Apeaderos en Explotación (cantidad)]])</f>
        <v>30</v>
      </c>
      <c r="T209" s="194">
        <v>30</v>
      </c>
      <c r="U209" s="1">
        <v>18</v>
      </c>
      <c r="V209" s="1">
        <v>31</v>
      </c>
      <c r="W209" s="1">
        <v>0</v>
      </c>
      <c r="X209" s="1">
        <v>26</v>
      </c>
      <c r="Y209" s="1">
        <v>0</v>
      </c>
      <c r="Z209" s="196">
        <f t="shared" si="19"/>
        <v>75</v>
      </c>
      <c r="AA209" s="1">
        <v>13</v>
      </c>
      <c r="AB209" s="1">
        <v>13</v>
      </c>
      <c r="AC209" s="1">
        <f>+BS_InfraMR[[#This Row],[Total Pasos Vehiculares a Nivel]]</f>
        <v>75</v>
      </c>
      <c r="AD209" s="196">
        <f t="shared" si="20"/>
        <v>101</v>
      </c>
      <c r="AE209" s="1">
        <v>1</v>
      </c>
      <c r="AF209" s="1">
        <v>8</v>
      </c>
      <c r="AG209" s="1">
        <v>11</v>
      </c>
      <c r="AH209" s="196">
        <f t="shared" si="21"/>
        <v>20</v>
      </c>
      <c r="AI209" s="10">
        <v>16.120999999999999</v>
      </c>
      <c r="AJ209" s="10">
        <v>0</v>
      </c>
      <c r="AK209" s="10">
        <v>50.177</v>
      </c>
      <c r="AL209" s="222">
        <f t="shared" si="22"/>
        <v>66.298000000000002</v>
      </c>
      <c r="AM209" s="1">
        <v>2</v>
      </c>
      <c r="AN209" s="1">
        <v>0</v>
      </c>
      <c r="AO209" s="1">
        <v>13</v>
      </c>
      <c r="AP209" s="200">
        <f t="shared" si="23"/>
        <v>15</v>
      </c>
      <c r="AQ209" s="1">
        <v>0</v>
      </c>
      <c r="AR209" s="1">
        <v>0</v>
      </c>
      <c r="AS209" s="1">
        <v>0</v>
      </c>
      <c r="AT209" s="200">
        <f>+SUM(BS_InfraMR[[#This Row],[B.02.1 - Parque de Coches Eléctricos Motrices]:[B.02.3 - Parque de Coches Eléctricos Motrices Tipo R]])</f>
        <v>0</v>
      </c>
      <c r="AU209" s="1">
        <v>0</v>
      </c>
      <c r="AV209" s="1">
        <v>0</v>
      </c>
      <c r="AW209" s="1">
        <v>0</v>
      </c>
      <c r="AX209" s="200">
        <f>+SUM(BS_InfraMR[[#This Row],[B.03.1 - Parque de Coches Motores Motrices Remolcados]:[B.03.3 - Parque de Coches Motores Motrices Cabina]])</f>
        <v>0</v>
      </c>
      <c r="AY209" s="1">
        <v>43</v>
      </c>
      <c r="AZ209" s="1">
        <v>13</v>
      </c>
      <c r="BA209" s="1">
        <v>0</v>
      </c>
      <c r="BB209" s="1">
        <v>0</v>
      </c>
      <c r="BC209" s="200">
        <f>SUM(AY209:BB209)</f>
        <v>56</v>
      </c>
      <c r="BD209" s="356">
        <v>26</v>
      </c>
      <c r="BE209" s="1">
        <v>1</v>
      </c>
      <c r="BF209" s="1">
        <v>31</v>
      </c>
      <c r="BG209" s="235">
        <v>1000</v>
      </c>
    </row>
    <row r="210" spans="1:59">
      <c r="A210" s="1">
        <v>2010</v>
      </c>
      <c r="B210" s="1" t="s">
        <v>65</v>
      </c>
      <c r="C210" s="10">
        <v>18.643000000000001</v>
      </c>
      <c r="D210" s="10">
        <v>47.968000000000004</v>
      </c>
      <c r="E210" s="10">
        <v>0</v>
      </c>
      <c r="F210" s="10">
        <v>0</v>
      </c>
      <c r="G210" s="192">
        <f t="shared" si="18"/>
        <v>66.611000000000004</v>
      </c>
      <c r="H210" s="192">
        <v>66.611000000000004</v>
      </c>
      <c r="I210" s="192">
        <v>103.99600000000001</v>
      </c>
      <c r="J210" s="10">
        <v>114.57899999999999</v>
      </c>
      <c r="K210" s="10">
        <v>0</v>
      </c>
      <c r="L210" s="10">
        <v>0</v>
      </c>
      <c r="M210" s="10">
        <v>0</v>
      </c>
      <c r="N210" s="192">
        <f>+BS_InfraMR[[#This Row],[A.03.1 -  Longitud de Vías de Explotación No Electrificadas Troncales y Ramales (vía principal) (km)]]+BS_InfraMR[[#This Row],[A.04.1 -  Longitud de Vías de Explotación Electrificadas Troncales y Ramales (vía principal) (km)]]</f>
        <v>114.57899999999999</v>
      </c>
      <c r="O210" s="192">
        <v>114.57899999999999</v>
      </c>
      <c r="P210" s="1">
        <v>23</v>
      </c>
      <c r="Q210" s="1">
        <v>6</v>
      </c>
      <c r="R210" s="1">
        <v>1</v>
      </c>
      <c r="S210" s="194">
        <f>+SUM(BS_InfraMR[[#This Row],[A.05.1 - Número de Estaciones en Explotación (cantidad)]:[A.07.1 - Número de Apeaderos en Explotación (cantidad)]])</f>
        <v>30</v>
      </c>
      <c r="T210" s="194">
        <v>30</v>
      </c>
      <c r="U210" s="1">
        <v>18</v>
      </c>
      <c r="V210" s="1">
        <v>31</v>
      </c>
      <c r="W210" s="1">
        <v>0</v>
      </c>
      <c r="X210" s="1">
        <v>26</v>
      </c>
      <c r="Y210" s="1">
        <v>0</v>
      </c>
      <c r="Z210" s="196">
        <f t="shared" si="19"/>
        <v>75</v>
      </c>
      <c r="AA210" s="1">
        <v>13</v>
      </c>
      <c r="AB210" s="1">
        <v>13</v>
      </c>
      <c r="AC210" s="1">
        <f>+BS_InfraMR[[#This Row],[Total Pasos Vehiculares a Nivel]]</f>
        <v>75</v>
      </c>
      <c r="AD210" s="196">
        <f t="shared" si="20"/>
        <v>101</v>
      </c>
      <c r="AE210" s="1">
        <v>1</v>
      </c>
      <c r="AF210" s="1">
        <v>8</v>
      </c>
      <c r="AG210" s="1">
        <v>11</v>
      </c>
      <c r="AH210" s="196">
        <f t="shared" si="21"/>
        <v>20</v>
      </c>
      <c r="AI210" s="10">
        <v>16.120999999999999</v>
      </c>
      <c r="AJ210" s="10">
        <v>0</v>
      </c>
      <c r="AK210" s="10">
        <v>50.177</v>
      </c>
      <c r="AL210" s="222">
        <f t="shared" si="22"/>
        <v>66.298000000000002</v>
      </c>
      <c r="AM210" s="1">
        <v>2</v>
      </c>
      <c r="AN210" s="1">
        <v>0</v>
      </c>
      <c r="AO210" s="1">
        <v>13</v>
      </c>
      <c r="AP210" s="200">
        <f t="shared" si="23"/>
        <v>15</v>
      </c>
      <c r="AQ210" s="1">
        <v>0</v>
      </c>
      <c r="AR210" s="1">
        <v>0</v>
      </c>
      <c r="AS210" s="1">
        <v>0</v>
      </c>
      <c r="AT210" s="200">
        <f>+SUM(BS_InfraMR[[#This Row],[B.02.1 - Parque de Coches Eléctricos Motrices]:[B.02.3 - Parque de Coches Eléctricos Motrices Tipo R]])</f>
        <v>0</v>
      </c>
      <c r="AU210" s="1">
        <v>0</v>
      </c>
      <c r="AV210" s="1">
        <v>0</v>
      </c>
      <c r="AW210" s="1">
        <v>0</v>
      </c>
      <c r="AX210" s="200">
        <f>+SUM(BS_InfraMR[[#This Row],[B.03.1 - Parque de Coches Motores Motrices Remolcados]:[B.03.3 - Parque de Coches Motores Motrices Cabina]])</f>
        <v>0</v>
      </c>
      <c r="AY210" s="1">
        <v>43</v>
      </c>
      <c r="AZ210" s="1">
        <v>13</v>
      </c>
      <c r="BA210" s="1">
        <v>0</v>
      </c>
      <c r="BB210" s="1">
        <v>0</v>
      </c>
      <c r="BC210" s="200">
        <f>SUM(AY210:BB210)</f>
        <v>56</v>
      </c>
      <c r="BD210" s="356">
        <v>26</v>
      </c>
      <c r="BE210" s="1">
        <v>1</v>
      </c>
      <c r="BF210" s="1">
        <v>31</v>
      </c>
      <c r="BG210" s="235">
        <v>1000</v>
      </c>
    </row>
    <row r="211" spans="1:59">
      <c r="A211" s="1">
        <v>2010</v>
      </c>
      <c r="B211" s="1" t="s">
        <v>66</v>
      </c>
      <c r="C211" s="10">
        <v>18.643000000000001</v>
      </c>
      <c r="D211" s="10">
        <v>47.968000000000004</v>
      </c>
      <c r="E211" s="10">
        <v>0</v>
      </c>
      <c r="F211" s="10">
        <v>0</v>
      </c>
      <c r="G211" s="192">
        <f t="shared" si="18"/>
        <v>66.611000000000004</v>
      </c>
      <c r="H211" s="192">
        <v>66.611000000000004</v>
      </c>
      <c r="I211" s="192">
        <v>103.99600000000001</v>
      </c>
      <c r="J211" s="10">
        <v>114.57899999999999</v>
      </c>
      <c r="K211" s="10">
        <v>0</v>
      </c>
      <c r="L211" s="10">
        <v>0</v>
      </c>
      <c r="M211" s="10">
        <v>0</v>
      </c>
      <c r="N211" s="192">
        <f>+BS_InfraMR[[#This Row],[A.03.1 -  Longitud de Vías de Explotación No Electrificadas Troncales y Ramales (vía principal) (km)]]+BS_InfraMR[[#This Row],[A.04.1 -  Longitud de Vías de Explotación Electrificadas Troncales y Ramales (vía principal) (km)]]</f>
        <v>114.57899999999999</v>
      </c>
      <c r="O211" s="192">
        <v>114.57899999999999</v>
      </c>
      <c r="P211" s="1">
        <v>23</v>
      </c>
      <c r="Q211" s="1">
        <v>6</v>
      </c>
      <c r="R211" s="1">
        <v>1</v>
      </c>
      <c r="S211" s="194">
        <f>+SUM(BS_InfraMR[[#This Row],[A.05.1 - Número de Estaciones en Explotación (cantidad)]:[A.07.1 - Número de Apeaderos en Explotación (cantidad)]])</f>
        <v>30</v>
      </c>
      <c r="T211" s="194">
        <v>30</v>
      </c>
      <c r="U211" s="1">
        <v>18</v>
      </c>
      <c r="V211" s="1">
        <v>31</v>
      </c>
      <c r="W211" s="1">
        <v>0</v>
      </c>
      <c r="X211" s="1">
        <v>26</v>
      </c>
      <c r="Y211" s="1">
        <v>0</v>
      </c>
      <c r="Z211" s="196">
        <f t="shared" si="19"/>
        <v>75</v>
      </c>
      <c r="AA211" s="1">
        <v>13</v>
      </c>
      <c r="AB211" s="1">
        <v>13</v>
      </c>
      <c r="AC211" s="1">
        <f>+BS_InfraMR[[#This Row],[Total Pasos Vehiculares a Nivel]]</f>
        <v>75</v>
      </c>
      <c r="AD211" s="196">
        <f t="shared" si="20"/>
        <v>101</v>
      </c>
      <c r="AE211" s="1">
        <v>1</v>
      </c>
      <c r="AF211" s="1">
        <v>8</v>
      </c>
      <c r="AG211" s="1">
        <v>11</v>
      </c>
      <c r="AH211" s="196">
        <f t="shared" si="21"/>
        <v>20</v>
      </c>
      <c r="AI211" s="10">
        <v>16.120999999999999</v>
      </c>
      <c r="AJ211" s="10">
        <v>0</v>
      </c>
      <c r="AK211" s="10">
        <v>50.177</v>
      </c>
      <c r="AL211" s="222">
        <f t="shared" si="22"/>
        <v>66.298000000000002</v>
      </c>
      <c r="AM211" s="1">
        <v>2</v>
      </c>
      <c r="AN211" s="1">
        <v>0</v>
      </c>
      <c r="AO211" s="1">
        <v>13</v>
      </c>
      <c r="AP211" s="200">
        <f t="shared" si="23"/>
        <v>15</v>
      </c>
      <c r="AQ211" s="1">
        <v>0</v>
      </c>
      <c r="AR211" s="1">
        <v>0</v>
      </c>
      <c r="AS211" s="1">
        <v>0</v>
      </c>
      <c r="AT211" s="200">
        <f>+SUM(BS_InfraMR[[#This Row],[B.02.1 - Parque de Coches Eléctricos Motrices]:[B.02.3 - Parque de Coches Eléctricos Motrices Tipo R]])</f>
        <v>0</v>
      </c>
      <c r="AU211" s="1">
        <v>0</v>
      </c>
      <c r="AV211" s="1">
        <v>0</v>
      </c>
      <c r="AW211" s="1">
        <v>0</v>
      </c>
      <c r="AX211" s="200">
        <f>+SUM(BS_InfraMR[[#This Row],[B.03.1 - Parque de Coches Motores Motrices Remolcados]:[B.03.3 - Parque de Coches Motores Motrices Cabina]])</f>
        <v>0</v>
      </c>
      <c r="AY211" s="1">
        <v>43</v>
      </c>
      <c r="AZ211" s="1">
        <v>13</v>
      </c>
      <c r="BA211" s="1">
        <v>0</v>
      </c>
      <c r="BB211" s="1">
        <v>0</v>
      </c>
      <c r="BC211" s="200">
        <f>SUM(AY211:BB211)</f>
        <v>56</v>
      </c>
      <c r="BD211" s="356">
        <v>26</v>
      </c>
      <c r="BE211" s="1">
        <v>1</v>
      </c>
      <c r="BF211" s="1">
        <v>31</v>
      </c>
      <c r="BG211" s="235">
        <v>1000</v>
      </c>
    </row>
    <row r="212" spans="1:59">
      <c r="A212" s="1">
        <v>2010</v>
      </c>
      <c r="B212" s="1" t="s">
        <v>67</v>
      </c>
      <c r="C212" s="10">
        <v>18.643000000000001</v>
      </c>
      <c r="D212" s="10">
        <v>47.968000000000004</v>
      </c>
      <c r="E212" s="10">
        <v>0</v>
      </c>
      <c r="F212" s="10">
        <v>0</v>
      </c>
      <c r="G212" s="192">
        <f t="shared" si="18"/>
        <v>66.611000000000004</v>
      </c>
      <c r="H212" s="192">
        <v>66.611000000000004</v>
      </c>
      <c r="I212" s="192">
        <v>103.99600000000001</v>
      </c>
      <c r="J212" s="10">
        <v>114.57899999999999</v>
      </c>
      <c r="K212" s="10">
        <v>0</v>
      </c>
      <c r="L212" s="10">
        <v>0</v>
      </c>
      <c r="M212" s="10">
        <v>0</v>
      </c>
      <c r="N212" s="192">
        <f>+BS_InfraMR[[#This Row],[A.03.1 -  Longitud de Vías de Explotación No Electrificadas Troncales y Ramales (vía principal) (km)]]+BS_InfraMR[[#This Row],[A.04.1 -  Longitud de Vías de Explotación Electrificadas Troncales y Ramales (vía principal) (km)]]</f>
        <v>114.57899999999999</v>
      </c>
      <c r="O212" s="192">
        <v>114.57899999999999</v>
      </c>
      <c r="P212" s="1">
        <v>23</v>
      </c>
      <c r="Q212" s="1">
        <v>6</v>
      </c>
      <c r="R212" s="1">
        <v>1</v>
      </c>
      <c r="S212" s="194">
        <f>+SUM(BS_InfraMR[[#This Row],[A.05.1 - Número de Estaciones en Explotación (cantidad)]:[A.07.1 - Número de Apeaderos en Explotación (cantidad)]])</f>
        <v>30</v>
      </c>
      <c r="T212" s="194">
        <v>30</v>
      </c>
      <c r="U212" s="1">
        <v>18</v>
      </c>
      <c r="V212" s="1">
        <v>31</v>
      </c>
      <c r="W212" s="1">
        <v>0</v>
      </c>
      <c r="X212" s="1">
        <v>26</v>
      </c>
      <c r="Y212" s="1">
        <v>0</v>
      </c>
      <c r="Z212" s="196">
        <f t="shared" si="19"/>
        <v>75</v>
      </c>
      <c r="AA212" s="1">
        <v>13</v>
      </c>
      <c r="AB212" s="1">
        <v>13</v>
      </c>
      <c r="AC212" s="1">
        <f>+BS_InfraMR[[#This Row],[Total Pasos Vehiculares a Nivel]]</f>
        <v>75</v>
      </c>
      <c r="AD212" s="196">
        <f t="shared" si="20"/>
        <v>101</v>
      </c>
      <c r="AE212" s="1">
        <v>1</v>
      </c>
      <c r="AF212" s="1">
        <v>8</v>
      </c>
      <c r="AG212" s="1">
        <v>11</v>
      </c>
      <c r="AH212" s="196">
        <f t="shared" si="21"/>
        <v>20</v>
      </c>
      <c r="AI212" s="10">
        <v>16.120999999999999</v>
      </c>
      <c r="AJ212" s="10">
        <v>0</v>
      </c>
      <c r="AK212" s="10">
        <v>50.177</v>
      </c>
      <c r="AL212" s="222">
        <f t="shared" si="22"/>
        <v>66.298000000000002</v>
      </c>
      <c r="AM212" s="1">
        <v>2</v>
      </c>
      <c r="AN212" s="1">
        <v>0</v>
      </c>
      <c r="AO212" s="1">
        <v>13</v>
      </c>
      <c r="AP212" s="200">
        <f t="shared" si="23"/>
        <v>15</v>
      </c>
      <c r="AQ212" s="1">
        <v>0</v>
      </c>
      <c r="AR212" s="1">
        <v>0</v>
      </c>
      <c r="AS212" s="1">
        <v>0</v>
      </c>
      <c r="AT212" s="200">
        <f>+SUM(BS_InfraMR[[#This Row],[B.02.1 - Parque de Coches Eléctricos Motrices]:[B.02.3 - Parque de Coches Eléctricos Motrices Tipo R]])</f>
        <v>0</v>
      </c>
      <c r="AU212" s="1">
        <v>0</v>
      </c>
      <c r="AV212" s="1">
        <v>0</v>
      </c>
      <c r="AW212" s="1">
        <v>0</v>
      </c>
      <c r="AX212" s="200">
        <f>+SUM(BS_InfraMR[[#This Row],[B.03.1 - Parque de Coches Motores Motrices Remolcados]:[B.03.3 - Parque de Coches Motores Motrices Cabina]])</f>
        <v>0</v>
      </c>
      <c r="AY212" s="1">
        <v>43</v>
      </c>
      <c r="AZ212" s="1">
        <v>13</v>
      </c>
      <c r="BA212" s="1">
        <v>0</v>
      </c>
      <c r="BB212" s="1">
        <v>0</v>
      </c>
      <c r="BC212" s="200">
        <f>SUM(AY212:BB212)</f>
        <v>56</v>
      </c>
      <c r="BD212" s="356">
        <v>26</v>
      </c>
      <c r="BE212" s="1">
        <v>1</v>
      </c>
      <c r="BF212" s="1">
        <v>31</v>
      </c>
      <c r="BG212" s="235">
        <v>1000</v>
      </c>
    </row>
    <row r="213" spans="1:59">
      <c r="A213" s="1">
        <v>2010</v>
      </c>
      <c r="B213" s="1" t="s">
        <v>68</v>
      </c>
      <c r="C213" s="10">
        <v>18.643000000000001</v>
      </c>
      <c r="D213" s="10">
        <v>47.968000000000004</v>
      </c>
      <c r="E213" s="10">
        <v>0</v>
      </c>
      <c r="F213" s="10">
        <v>0</v>
      </c>
      <c r="G213" s="192">
        <f t="shared" si="18"/>
        <v>66.611000000000004</v>
      </c>
      <c r="H213" s="192">
        <v>66.611000000000004</v>
      </c>
      <c r="I213" s="192">
        <v>103.99600000000001</v>
      </c>
      <c r="J213" s="10">
        <v>114.57899999999999</v>
      </c>
      <c r="K213" s="10">
        <v>0</v>
      </c>
      <c r="L213" s="10">
        <v>0</v>
      </c>
      <c r="M213" s="10">
        <v>0</v>
      </c>
      <c r="N213" s="192">
        <f>+BS_InfraMR[[#This Row],[A.03.1 -  Longitud de Vías de Explotación No Electrificadas Troncales y Ramales (vía principal) (km)]]+BS_InfraMR[[#This Row],[A.04.1 -  Longitud de Vías de Explotación Electrificadas Troncales y Ramales (vía principal) (km)]]</f>
        <v>114.57899999999999</v>
      </c>
      <c r="O213" s="192">
        <v>114.57899999999999</v>
      </c>
      <c r="P213" s="1">
        <v>23</v>
      </c>
      <c r="Q213" s="1">
        <v>6</v>
      </c>
      <c r="R213" s="1">
        <v>1</v>
      </c>
      <c r="S213" s="194">
        <f>+SUM(BS_InfraMR[[#This Row],[A.05.1 - Número de Estaciones en Explotación (cantidad)]:[A.07.1 - Número de Apeaderos en Explotación (cantidad)]])</f>
        <v>30</v>
      </c>
      <c r="T213" s="194">
        <v>30</v>
      </c>
      <c r="U213" s="1">
        <v>18</v>
      </c>
      <c r="V213" s="1">
        <v>31</v>
      </c>
      <c r="W213" s="1">
        <v>0</v>
      </c>
      <c r="X213" s="1">
        <v>26</v>
      </c>
      <c r="Y213" s="1">
        <v>0</v>
      </c>
      <c r="Z213" s="196">
        <f t="shared" si="19"/>
        <v>75</v>
      </c>
      <c r="AA213" s="1">
        <v>13</v>
      </c>
      <c r="AB213" s="1">
        <v>13</v>
      </c>
      <c r="AC213" s="1">
        <f>+BS_InfraMR[[#This Row],[Total Pasos Vehiculares a Nivel]]</f>
        <v>75</v>
      </c>
      <c r="AD213" s="196">
        <f t="shared" si="20"/>
        <v>101</v>
      </c>
      <c r="AE213" s="1">
        <v>1</v>
      </c>
      <c r="AF213" s="1">
        <v>8</v>
      </c>
      <c r="AG213" s="1">
        <v>11</v>
      </c>
      <c r="AH213" s="196">
        <f t="shared" si="21"/>
        <v>20</v>
      </c>
      <c r="AI213" s="10">
        <v>16.120999999999999</v>
      </c>
      <c r="AJ213" s="10">
        <v>0</v>
      </c>
      <c r="AK213" s="10">
        <v>50.177</v>
      </c>
      <c r="AL213" s="222">
        <f t="shared" si="22"/>
        <v>66.298000000000002</v>
      </c>
      <c r="AM213" s="1">
        <v>2</v>
      </c>
      <c r="AN213" s="1">
        <v>0</v>
      </c>
      <c r="AO213" s="1">
        <v>13</v>
      </c>
      <c r="AP213" s="200">
        <f t="shared" si="23"/>
        <v>15</v>
      </c>
      <c r="AQ213" s="1">
        <v>0</v>
      </c>
      <c r="AR213" s="1">
        <v>0</v>
      </c>
      <c r="AS213" s="1">
        <v>0</v>
      </c>
      <c r="AT213" s="200">
        <f>+SUM(BS_InfraMR[[#This Row],[B.02.1 - Parque de Coches Eléctricos Motrices]:[B.02.3 - Parque de Coches Eléctricos Motrices Tipo R]])</f>
        <v>0</v>
      </c>
      <c r="AU213" s="1">
        <v>0</v>
      </c>
      <c r="AV213" s="1">
        <v>0</v>
      </c>
      <c r="AW213" s="1">
        <v>0</v>
      </c>
      <c r="AX213" s="200">
        <f>+SUM(BS_InfraMR[[#This Row],[B.03.1 - Parque de Coches Motores Motrices Remolcados]:[B.03.3 - Parque de Coches Motores Motrices Cabina]])</f>
        <v>0</v>
      </c>
      <c r="AY213" s="1">
        <v>43</v>
      </c>
      <c r="AZ213" s="1">
        <v>13</v>
      </c>
      <c r="BA213" s="1">
        <v>0</v>
      </c>
      <c r="BB213" s="1">
        <v>0</v>
      </c>
      <c r="BC213" s="200">
        <f>SUM(AY213:BB213)</f>
        <v>56</v>
      </c>
      <c r="BD213" s="356">
        <v>26</v>
      </c>
      <c r="BE213" s="1">
        <v>1</v>
      </c>
      <c r="BF213" s="1">
        <v>31</v>
      </c>
      <c r="BG213" s="235">
        <v>1000</v>
      </c>
    </row>
    <row r="214" spans="1:59">
      <c r="A214" s="1">
        <v>2010</v>
      </c>
      <c r="B214" s="1" t="s">
        <v>69</v>
      </c>
      <c r="C214" s="10">
        <v>18.643000000000001</v>
      </c>
      <c r="D214" s="10">
        <v>47.968000000000004</v>
      </c>
      <c r="E214" s="10">
        <v>0</v>
      </c>
      <c r="F214" s="10">
        <v>0</v>
      </c>
      <c r="G214" s="192">
        <f t="shared" si="18"/>
        <v>66.611000000000004</v>
      </c>
      <c r="H214" s="192">
        <v>66.611000000000004</v>
      </c>
      <c r="I214" s="192">
        <v>103.99600000000001</v>
      </c>
      <c r="J214" s="10">
        <v>114.57899999999999</v>
      </c>
      <c r="K214" s="10">
        <v>0</v>
      </c>
      <c r="L214" s="10">
        <v>0</v>
      </c>
      <c r="M214" s="10">
        <v>0</v>
      </c>
      <c r="N214" s="192">
        <f>+BS_InfraMR[[#This Row],[A.03.1 -  Longitud de Vías de Explotación No Electrificadas Troncales y Ramales (vía principal) (km)]]+BS_InfraMR[[#This Row],[A.04.1 -  Longitud de Vías de Explotación Electrificadas Troncales y Ramales (vía principal) (km)]]</f>
        <v>114.57899999999999</v>
      </c>
      <c r="O214" s="192">
        <v>114.57899999999999</v>
      </c>
      <c r="P214" s="1">
        <v>23</v>
      </c>
      <c r="Q214" s="1">
        <v>6</v>
      </c>
      <c r="R214" s="1">
        <v>1</v>
      </c>
      <c r="S214" s="194">
        <f>+SUM(BS_InfraMR[[#This Row],[A.05.1 - Número de Estaciones en Explotación (cantidad)]:[A.07.1 - Número de Apeaderos en Explotación (cantidad)]])</f>
        <v>30</v>
      </c>
      <c r="T214" s="194">
        <v>30</v>
      </c>
      <c r="U214" s="1">
        <v>18</v>
      </c>
      <c r="V214" s="1">
        <v>31</v>
      </c>
      <c r="W214" s="1">
        <v>0</v>
      </c>
      <c r="X214" s="1">
        <v>26</v>
      </c>
      <c r="Y214" s="1">
        <v>0</v>
      </c>
      <c r="Z214" s="196">
        <f t="shared" si="19"/>
        <v>75</v>
      </c>
      <c r="AA214" s="1">
        <v>13</v>
      </c>
      <c r="AB214" s="1">
        <v>13</v>
      </c>
      <c r="AC214" s="1">
        <f>+BS_InfraMR[[#This Row],[Total Pasos Vehiculares a Nivel]]</f>
        <v>75</v>
      </c>
      <c r="AD214" s="196">
        <f t="shared" si="20"/>
        <v>101</v>
      </c>
      <c r="AE214" s="1">
        <v>1</v>
      </c>
      <c r="AF214" s="1">
        <v>8</v>
      </c>
      <c r="AG214" s="1">
        <v>11</v>
      </c>
      <c r="AH214" s="196">
        <f t="shared" si="21"/>
        <v>20</v>
      </c>
      <c r="AI214" s="10">
        <v>16.120999999999999</v>
      </c>
      <c r="AJ214" s="10">
        <v>0</v>
      </c>
      <c r="AK214" s="10">
        <v>50.177</v>
      </c>
      <c r="AL214" s="222">
        <f t="shared" si="22"/>
        <v>66.298000000000002</v>
      </c>
      <c r="AM214" s="1">
        <v>2</v>
      </c>
      <c r="AN214" s="1">
        <v>0</v>
      </c>
      <c r="AO214" s="1">
        <v>13</v>
      </c>
      <c r="AP214" s="200">
        <f t="shared" si="23"/>
        <v>15</v>
      </c>
      <c r="AQ214" s="1">
        <v>0</v>
      </c>
      <c r="AR214" s="1">
        <v>0</v>
      </c>
      <c r="AS214" s="1">
        <v>0</v>
      </c>
      <c r="AT214" s="200">
        <f>+SUM(BS_InfraMR[[#This Row],[B.02.1 - Parque de Coches Eléctricos Motrices]:[B.02.3 - Parque de Coches Eléctricos Motrices Tipo R]])</f>
        <v>0</v>
      </c>
      <c r="AU214" s="1">
        <v>0</v>
      </c>
      <c r="AV214" s="1">
        <v>0</v>
      </c>
      <c r="AW214" s="1">
        <v>0</v>
      </c>
      <c r="AX214" s="200">
        <f>+SUM(BS_InfraMR[[#This Row],[B.03.1 - Parque de Coches Motores Motrices Remolcados]:[B.03.3 - Parque de Coches Motores Motrices Cabina]])</f>
        <v>0</v>
      </c>
      <c r="AY214" s="1">
        <v>43</v>
      </c>
      <c r="AZ214" s="1">
        <v>13</v>
      </c>
      <c r="BA214" s="1">
        <v>0</v>
      </c>
      <c r="BB214" s="1">
        <v>0</v>
      </c>
      <c r="BC214" s="200">
        <f>SUM(AY214:BB214)</f>
        <v>56</v>
      </c>
      <c r="BD214" s="356">
        <v>26</v>
      </c>
      <c r="BE214" s="1">
        <v>1</v>
      </c>
      <c r="BF214" s="1">
        <v>31</v>
      </c>
      <c r="BG214" s="235">
        <v>1000</v>
      </c>
    </row>
    <row r="215" spans="1:59">
      <c r="A215" s="1">
        <v>2010</v>
      </c>
      <c r="B215" s="1" t="s">
        <v>70</v>
      </c>
      <c r="C215" s="10">
        <v>18.643000000000001</v>
      </c>
      <c r="D215" s="10">
        <v>47.968000000000004</v>
      </c>
      <c r="E215" s="10">
        <v>0</v>
      </c>
      <c r="F215" s="10">
        <v>0</v>
      </c>
      <c r="G215" s="192">
        <f t="shared" si="18"/>
        <v>66.611000000000004</v>
      </c>
      <c r="H215" s="192">
        <v>66.611000000000004</v>
      </c>
      <c r="I215" s="192">
        <v>103.99600000000001</v>
      </c>
      <c r="J215" s="10">
        <v>114.57899999999999</v>
      </c>
      <c r="K215" s="10">
        <v>0</v>
      </c>
      <c r="L215" s="10">
        <v>0</v>
      </c>
      <c r="M215" s="10">
        <v>0</v>
      </c>
      <c r="N215" s="192">
        <f>+BS_InfraMR[[#This Row],[A.03.1 -  Longitud de Vías de Explotación No Electrificadas Troncales y Ramales (vía principal) (km)]]+BS_InfraMR[[#This Row],[A.04.1 -  Longitud de Vías de Explotación Electrificadas Troncales y Ramales (vía principal) (km)]]</f>
        <v>114.57899999999999</v>
      </c>
      <c r="O215" s="192">
        <v>114.57899999999999</v>
      </c>
      <c r="P215" s="1">
        <v>23</v>
      </c>
      <c r="Q215" s="1">
        <v>6</v>
      </c>
      <c r="R215" s="1">
        <v>1</v>
      </c>
      <c r="S215" s="194">
        <f>+SUM(BS_InfraMR[[#This Row],[A.05.1 - Número de Estaciones en Explotación (cantidad)]:[A.07.1 - Número de Apeaderos en Explotación (cantidad)]])</f>
        <v>30</v>
      </c>
      <c r="T215" s="194">
        <v>30</v>
      </c>
      <c r="U215" s="1">
        <v>18</v>
      </c>
      <c r="V215" s="1">
        <v>31</v>
      </c>
      <c r="W215" s="1">
        <v>0</v>
      </c>
      <c r="X215" s="1">
        <v>26</v>
      </c>
      <c r="Y215" s="1">
        <v>0</v>
      </c>
      <c r="Z215" s="196">
        <f t="shared" si="19"/>
        <v>75</v>
      </c>
      <c r="AA215" s="1">
        <v>13</v>
      </c>
      <c r="AB215" s="1">
        <v>13</v>
      </c>
      <c r="AC215" s="1">
        <f>+BS_InfraMR[[#This Row],[Total Pasos Vehiculares a Nivel]]</f>
        <v>75</v>
      </c>
      <c r="AD215" s="196">
        <f t="shared" si="20"/>
        <v>101</v>
      </c>
      <c r="AE215" s="1">
        <v>1</v>
      </c>
      <c r="AF215" s="1">
        <v>8</v>
      </c>
      <c r="AG215" s="1">
        <v>11</v>
      </c>
      <c r="AH215" s="196">
        <f t="shared" si="21"/>
        <v>20</v>
      </c>
      <c r="AI215" s="10">
        <v>16.120999999999999</v>
      </c>
      <c r="AJ215" s="10">
        <v>0</v>
      </c>
      <c r="AK215" s="10">
        <v>50.177</v>
      </c>
      <c r="AL215" s="222">
        <f t="shared" si="22"/>
        <v>66.298000000000002</v>
      </c>
      <c r="AM215" s="1">
        <v>2</v>
      </c>
      <c r="AN215" s="1">
        <v>0</v>
      </c>
      <c r="AO215" s="1">
        <v>13</v>
      </c>
      <c r="AP215" s="200">
        <f t="shared" si="23"/>
        <v>15</v>
      </c>
      <c r="AQ215" s="1">
        <v>0</v>
      </c>
      <c r="AR215" s="1">
        <v>0</v>
      </c>
      <c r="AS215" s="1">
        <v>0</v>
      </c>
      <c r="AT215" s="200">
        <f>+SUM(BS_InfraMR[[#This Row],[B.02.1 - Parque de Coches Eléctricos Motrices]:[B.02.3 - Parque de Coches Eléctricos Motrices Tipo R]])</f>
        <v>0</v>
      </c>
      <c r="AU215" s="1">
        <v>0</v>
      </c>
      <c r="AV215" s="1">
        <v>0</v>
      </c>
      <c r="AW215" s="1">
        <v>0</v>
      </c>
      <c r="AX215" s="200">
        <f>+SUM(BS_InfraMR[[#This Row],[B.03.1 - Parque de Coches Motores Motrices Remolcados]:[B.03.3 - Parque de Coches Motores Motrices Cabina]])</f>
        <v>0</v>
      </c>
      <c r="AY215" s="1">
        <v>43</v>
      </c>
      <c r="AZ215" s="1">
        <v>13</v>
      </c>
      <c r="BA215" s="1">
        <v>0</v>
      </c>
      <c r="BB215" s="1">
        <v>0</v>
      </c>
      <c r="BC215" s="200">
        <f>SUM(AY215:BB215)</f>
        <v>56</v>
      </c>
      <c r="BD215" s="356">
        <v>26</v>
      </c>
      <c r="BE215" s="1">
        <v>1</v>
      </c>
      <c r="BF215" s="1">
        <v>31</v>
      </c>
      <c r="BG215" s="235">
        <v>1000</v>
      </c>
    </row>
    <row r="216" spans="1:59">
      <c r="A216" s="1">
        <v>2010</v>
      </c>
      <c r="B216" s="1" t="s">
        <v>71</v>
      </c>
      <c r="C216" s="10">
        <v>18.643000000000001</v>
      </c>
      <c r="D216" s="10">
        <v>47.968000000000004</v>
      </c>
      <c r="E216" s="10">
        <v>0</v>
      </c>
      <c r="F216" s="10">
        <v>0</v>
      </c>
      <c r="G216" s="192">
        <f t="shared" si="18"/>
        <v>66.611000000000004</v>
      </c>
      <c r="H216" s="192">
        <v>66.611000000000004</v>
      </c>
      <c r="I216" s="192">
        <v>103.99600000000001</v>
      </c>
      <c r="J216" s="10">
        <v>114.57899999999999</v>
      </c>
      <c r="K216" s="10">
        <v>0</v>
      </c>
      <c r="L216" s="10">
        <v>0</v>
      </c>
      <c r="M216" s="10">
        <v>0</v>
      </c>
      <c r="N216" s="192">
        <f>+BS_InfraMR[[#This Row],[A.03.1 -  Longitud de Vías de Explotación No Electrificadas Troncales y Ramales (vía principal) (km)]]+BS_InfraMR[[#This Row],[A.04.1 -  Longitud de Vías de Explotación Electrificadas Troncales y Ramales (vía principal) (km)]]</f>
        <v>114.57899999999999</v>
      </c>
      <c r="O216" s="192">
        <v>114.57899999999999</v>
      </c>
      <c r="P216" s="1">
        <v>23</v>
      </c>
      <c r="Q216" s="1">
        <v>6</v>
      </c>
      <c r="R216" s="1">
        <v>1</v>
      </c>
      <c r="S216" s="194">
        <f>+SUM(BS_InfraMR[[#This Row],[A.05.1 - Número de Estaciones en Explotación (cantidad)]:[A.07.1 - Número de Apeaderos en Explotación (cantidad)]])</f>
        <v>30</v>
      </c>
      <c r="T216" s="194">
        <v>30</v>
      </c>
      <c r="U216" s="1">
        <v>18</v>
      </c>
      <c r="V216" s="1">
        <v>31</v>
      </c>
      <c r="W216" s="1">
        <v>0</v>
      </c>
      <c r="X216" s="1">
        <v>26</v>
      </c>
      <c r="Y216" s="1">
        <v>0</v>
      </c>
      <c r="Z216" s="196">
        <f t="shared" si="19"/>
        <v>75</v>
      </c>
      <c r="AA216" s="1">
        <v>13</v>
      </c>
      <c r="AB216" s="1">
        <v>13</v>
      </c>
      <c r="AC216" s="1">
        <f>+BS_InfraMR[[#This Row],[Total Pasos Vehiculares a Nivel]]</f>
        <v>75</v>
      </c>
      <c r="AD216" s="196">
        <f t="shared" si="20"/>
        <v>101</v>
      </c>
      <c r="AE216" s="1">
        <v>1</v>
      </c>
      <c r="AF216" s="1">
        <v>8</v>
      </c>
      <c r="AG216" s="1">
        <v>11</v>
      </c>
      <c r="AH216" s="196">
        <f t="shared" si="21"/>
        <v>20</v>
      </c>
      <c r="AI216" s="10">
        <v>16.120999999999999</v>
      </c>
      <c r="AJ216" s="10">
        <v>0</v>
      </c>
      <c r="AK216" s="10">
        <v>50.177</v>
      </c>
      <c r="AL216" s="222">
        <f t="shared" si="22"/>
        <v>66.298000000000002</v>
      </c>
      <c r="AM216" s="1">
        <v>2</v>
      </c>
      <c r="AN216" s="1">
        <v>0</v>
      </c>
      <c r="AO216" s="1">
        <v>13</v>
      </c>
      <c r="AP216" s="200">
        <f t="shared" si="23"/>
        <v>15</v>
      </c>
      <c r="AQ216" s="1">
        <v>0</v>
      </c>
      <c r="AR216" s="1">
        <v>0</v>
      </c>
      <c r="AS216" s="1">
        <v>0</v>
      </c>
      <c r="AT216" s="200">
        <f>+SUM(BS_InfraMR[[#This Row],[B.02.1 - Parque de Coches Eléctricos Motrices]:[B.02.3 - Parque de Coches Eléctricos Motrices Tipo R]])</f>
        <v>0</v>
      </c>
      <c r="AU216" s="1">
        <v>0</v>
      </c>
      <c r="AV216" s="1">
        <v>0</v>
      </c>
      <c r="AW216" s="1">
        <v>0</v>
      </c>
      <c r="AX216" s="200">
        <f>+SUM(BS_InfraMR[[#This Row],[B.03.1 - Parque de Coches Motores Motrices Remolcados]:[B.03.3 - Parque de Coches Motores Motrices Cabina]])</f>
        <v>0</v>
      </c>
      <c r="AY216" s="1">
        <v>43</v>
      </c>
      <c r="AZ216" s="1">
        <v>13</v>
      </c>
      <c r="BA216" s="1">
        <v>0</v>
      </c>
      <c r="BB216" s="1">
        <v>0</v>
      </c>
      <c r="BC216" s="200">
        <f>SUM(AY216:BB216)</f>
        <v>56</v>
      </c>
      <c r="BD216" s="356">
        <v>26</v>
      </c>
      <c r="BE216" s="1">
        <v>1</v>
      </c>
      <c r="BF216" s="1">
        <v>31</v>
      </c>
      <c r="BG216" s="235">
        <v>1000</v>
      </c>
    </row>
    <row r="217" spans="1:59">
      <c r="A217" s="1">
        <v>2010</v>
      </c>
      <c r="B217" s="1" t="s">
        <v>72</v>
      </c>
      <c r="C217" s="10">
        <v>18.643000000000001</v>
      </c>
      <c r="D217" s="10">
        <v>47.968000000000004</v>
      </c>
      <c r="E217" s="10">
        <v>0</v>
      </c>
      <c r="F217" s="10">
        <v>0</v>
      </c>
      <c r="G217" s="192">
        <f t="shared" si="18"/>
        <v>66.611000000000004</v>
      </c>
      <c r="H217" s="192">
        <v>66.611000000000004</v>
      </c>
      <c r="I217" s="192">
        <v>103.99600000000001</v>
      </c>
      <c r="J217" s="10">
        <v>114.57899999999999</v>
      </c>
      <c r="K217" s="10">
        <v>0</v>
      </c>
      <c r="L217" s="10">
        <v>0</v>
      </c>
      <c r="M217" s="10">
        <v>0</v>
      </c>
      <c r="N217" s="192">
        <f>+BS_InfraMR[[#This Row],[A.03.1 -  Longitud de Vías de Explotación No Electrificadas Troncales y Ramales (vía principal) (km)]]+BS_InfraMR[[#This Row],[A.04.1 -  Longitud de Vías de Explotación Electrificadas Troncales y Ramales (vía principal) (km)]]</f>
        <v>114.57899999999999</v>
      </c>
      <c r="O217" s="192">
        <v>114.57899999999999</v>
      </c>
      <c r="P217" s="1">
        <v>23</v>
      </c>
      <c r="Q217" s="1">
        <v>6</v>
      </c>
      <c r="R217" s="1">
        <v>1</v>
      </c>
      <c r="S217" s="194">
        <f>+SUM(BS_InfraMR[[#This Row],[A.05.1 - Número de Estaciones en Explotación (cantidad)]:[A.07.1 - Número de Apeaderos en Explotación (cantidad)]])</f>
        <v>30</v>
      </c>
      <c r="T217" s="194">
        <v>30</v>
      </c>
      <c r="U217" s="1">
        <v>18</v>
      </c>
      <c r="V217" s="1">
        <v>31</v>
      </c>
      <c r="W217" s="1">
        <v>0</v>
      </c>
      <c r="X217" s="1">
        <v>26</v>
      </c>
      <c r="Y217" s="1">
        <v>0</v>
      </c>
      <c r="Z217" s="196">
        <f t="shared" si="19"/>
        <v>75</v>
      </c>
      <c r="AA217" s="1">
        <v>13</v>
      </c>
      <c r="AB217" s="1">
        <v>13</v>
      </c>
      <c r="AC217" s="1">
        <f>+BS_InfraMR[[#This Row],[Total Pasos Vehiculares a Nivel]]</f>
        <v>75</v>
      </c>
      <c r="AD217" s="196">
        <f t="shared" si="20"/>
        <v>101</v>
      </c>
      <c r="AE217" s="1">
        <v>1</v>
      </c>
      <c r="AF217" s="1">
        <v>8</v>
      </c>
      <c r="AG217" s="1">
        <v>11</v>
      </c>
      <c r="AH217" s="196">
        <f t="shared" si="21"/>
        <v>20</v>
      </c>
      <c r="AI217" s="10">
        <v>16.120999999999999</v>
      </c>
      <c r="AJ217" s="10">
        <v>0</v>
      </c>
      <c r="AK217" s="10">
        <v>50.177</v>
      </c>
      <c r="AL217" s="222">
        <f t="shared" si="22"/>
        <v>66.298000000000002</v>
      </c>
      <c r="AM217" s="1">
        <v>2</v>
      </c>
      <c r="AN217" s="1">
        <v>0</v>
      </c>
      <c r="AO217" s="1">
        <v>13</v>
      </c>
      <c r="AP217" s="200">
        <f t="shared" si="23"/>
        <v>15</v>
      </c>
      <c r="AQ217" s="1">
        <v>0</v>
      </c>
      <c r="AR217" s="1">
        <v>0</v>
      </c>
      <c r="AS217" s="1">
        <v>0</v>
      </c>
      <c r="AT217" s="200">
        <f>+SUM(BS_InfraMR[[#This Row],[B.02.1 - Parque de Coches Eléctricos Motrices]:[B.02.3 - Parque de Coches Eléctricos Motrices Tipo R]])</f>
        <v>0</v>
      </c>
      <c r="AU217" s="1">
        <v>0</v>
      </c>
      <c r="AV217" s="1">
        <v>0</v>
      </c>
      <c r="AW217" s="1">
        <v>0</v>
      </c>
      <c r="AX217" s="200">
        <f>+SUM(BS_InfraMR[[#This Row],[B.03.1 - Parque de Coches Motores Motrices Remolcados]:[B.03.3 - Parque de Coches Motores Motrices Cabina]])</f>
        <v>0</v>
      </c>
      <c r="AY217" s="1">
        <v>43</v>
      </c>
      <c r="AZ217" s="1">
        <v>13</v>
      </c>
      <c r="BA217" s="1">
        <v>0</v>
      </c>
      <c r="BB217" s="1">
        <v>0</v>
      </c>
      <c r="BC217" s="200">
        <f>SUM(AY217:BB217)</f>
        <v>56</v>
      </c>
      <c r="BD217" s="356">
        <v>26</v>
      </c>
      <c r="BE217" s="1">
        <v>1</v>
      </c>
      <c r="BF217" s="1">
        <v>31</v>
      </c>
      <c r="BG217" s="235">
        <v>1000</v>
      </c>
    </row>
    <row r="218" spans="1:59">
      <c r="A218" s="1">
        <v>2011</v>
      </c>
      <c r="B218" s="1" t="s">
        <v>61</v>
      </c>
      <c r="C218" s="10">
        <v>18.643000000000001</v>
      </c>
      <c r="D218" s="10">
        <v>47.968000000000004</v>
      </c>
      <c r="E218" s="10">
        <v>0</v>
      </c>
      <c r="F218" s="10">
        <v>0</v>
      </c>
      <c r="G218" s="192">
        <f t="shared" si="18"/>
        <v>66.611000000000004</v>
      </c>
      <c r="H218" s="192">
        <v>66.611000000000004</v>
      </c>
      <c r="I218" s="192">
        <v>103.99600000000001</v>
      </c>
      <c r="J218" s="10">
        <v>114.57899999999999</v>
      </c>
      <c r="K218" s="10">
        <v>0</v>
      </c>
      <c r="L218" s="10">
        <v>0</v>
      </c>
      <c r="M218" s="10">
        <v>0</v>
      </c>
      <c r="N218" s="192">
        <f>+BS_InfraMR[[#This Row],[A.03.1 -  Longitud de Vías de Explotación No Electrificadas Troncales y Ramales (vía principal) (km)]]+BS_InfraMR[[#This Row],[A.04.1 -  Longitud de Vías de Explotación Electrificadas Troncales y Ramales (vía principal) (km)]]</f>
        <v>114.57899999999999</v>
      </c>
      <c r="O218" s="192">
        <v>114.57899999999999</v>
      </c>
      <c r="P218" s="1">
        <v>23</v>
      </c>
      <c r="Q218" s="1">
        <v>6</v>
      </c>
      <c r="R218" s="1">
        <v>1</v>
      </c>
      <c r="S218" s="194">
        <f>+SUM(BS_InfraMR[[#This Row],[A.05.1 - Número de Estaciones en Explotación (cantidad)]:[A.07.1 - Número de Apeaderos en Explotación (cantidad)]])</f>
        <v>30</v>
      </c>
      <c r="T218" s="194">
        <v>30</v>
      </c>
      <c r="U218" s="1">
        <v>18</v>
      </c>
      <c r="V218" s="1">
        <v>31</v>
      </c>
      <c r="W218" s="1">
        <v>0</v>
      </c>
      <c r="X218" s="1">
        <v>26</v>
      </c>
      <c r="Y218" s="1">
        <v>0</v>
      </c>
      <c r="Z218" s="196">
        <f t="shared" si="19"/>
        <v>75</v>
      </c>
      <c r="AA218" s="1">
        <v>13</v>
      </c>
      <c r="AB218" s="1">
        <v>13</v>
      </c>
      <c r="AC218" s="1">
        <f>+BS_InfraMR[[#This Row],[Total Pasos Vehiculares a Nivel]]</f>
        <v>75</v>
      </c>
      <c r="AD218" s="196">
        <f t="shared" si="20"/>
        <v>101</v>
      </c>
      <c r="AE218" s="1">
        <v>1</v>
      </c>
      <c r="AF218" s="1">
        <v>8</v>
      </c>
      <c r="AG218" s="1">
        <v>11</v>
      </c>
      <c r="AH218" s="196">
        <f t="shared" si="21"/>
        <v>20</v>
      </c>
      <c r="AI218" s="10">
        <v>16.120999999999999</v>
      </c>
      <c r="AJ218" s="10">
        <v>0</v>
      </c>
      <c r="AK218" s="10">
        <v>50.177</v>
      </c>
      <c r="AL218" s="222">
        <f t="shared" si="22"/>
        <v>66.298000000000002</v>
      </c>
      <c r="AM218" s="1">
        <v>2</v>
      </c>
      <c r="AN218" s="1">
        <v>0</v>
      </c>
      <c r="AO218" s="1">
        <v>13</v>
      </c>
      <c r="AP218" s="200">
        <f t="shared" si="23"/>
        <v>15</v>
      </c>
      <c r="AQ218" s="1">
        <v>0</v>
      </c>
      <c r="AR218" s="1">
        <v>0</v>
      </c>
      <c r="AS218" s="1">
        <v>0</v>
      </c>
      <c r="AT218" s="200">
        <f>+SUM(BS_InfraMR[[#This Row],[B.02.1 - Parque de Coches Eléctricos Motrices]:[B.02.3 - Parque de Coches Eléctricos Motrices Tipo R]])</f>
        <v>0</v>
      </c>
      <c r="AU218" s="1">
        <v>0</v>
      </c>
      <c r="AV218" s="1">
        <v>0</v>
      </c>
      <c r="AW218" s="1">
        <v>0</v>
      </c>
      <c r="AX218" s="200">
        <f>+SUM(BS_InfraMR[[#This Row],[B.03.1 - Parque de Coches Motores Motrices Remolcados]:[B.03.3 - Parque de Coches Motores Motrices Cabina]])</f>
        <v>0</v>
      </c>
      <c r="AY218" s="1">
        <v>43</v>
      </c>
      <c r="AZ218" s="1">
        <v>13</v>
      </c>
      <c r="BA218" s="1">
        <v>0</v>
      </c>
      <c r="BB218" s="1">
        <v>0</v>
      </c>
      <c r="BC218" s="200">
        <f>SUM(AY218:BB218)</f>
        <v>56</v>
      </c>
      <c r="BD218" s="356">
        <v>26</v>
      </c>
      <c r="BE218" s="1">
        <v>1</v>
      </c>
      <c r="BF218" s="1">
        <v>31</v>
      </c>
      <c r="BG218" s="235">
        <v>1000</v>
      </c>
    </row>
    <row r="219" spans="1:59">
      <c r="A219" s="1">
        <v>2011</v>
      </c>
      <c r="B219" s="1" t="s">
        <v>62</v>
      </c>
      <c r="C219" s="10">
        <v>18.643000000000001</v>
      </c>
      <c r="D219" s="10">
        <v>47.968000000000004</v>
      </c>
      <c r="E219" s="10">
        <v>0</v>
      </c>
      <c r="F219" s="10">
        <v>0</v>
      </c>
      <c r="G219" s="192">
        <f t="shared" si="18"/>
        <v>66.611000000000004</v>
      </c>
      <c r="H219" s="192">
        <v>66.611000000000004</v>
      </c>
      <c r="I219" s="192">
        <v>103.99600000000001</v>
      </c>
      <c r="J219" s="10">
        <v>114.57899999999999</v>
      </c>
      <c r="K219" s="10">
        <v>0</v>
      </c>
      <c r="L219" s="10">
        <v>0</v>
      </c>
      <c r="M219" s="10">
        <v>0</v>
      </c>
      <c r="N219" s="192">
        <f>+BS_InfraMR[[#This Row],[A.03.1 -  Longitud de Vías de Explotación No Electrificadas Troncales y Ramales (vía principal) (km)]]+BS_InfraMR[[#This Row],[A.04.1 -  Longitud de Vías de Explotación Electrificadas Troncales y Ramales (vía principal) (km)]]</f>
        <v>114.57899999999999</v>
      </c>
      <c r="O219" s="192">
        <v>114.57899999999999</v>
      </c>
      <c r="P219" s="1">
        <v>23</v>
      </c>
      <c r="Q219" s="1">
        <v>6</v>
      </c>
      <c r="R219" s="1">
        <v>1</v>
      </c>
      <c r="S219" s="194">
        <f>+SUM(BS_InfraMR[[#This Row],[A.05.1 - Número de Estaciones en Explotación (cantidad)]:[A.07.1 - Número de Apeaderos en Explotación (cantidad)]])</f>
        <v>30</v>
      </c>
      <c r="T219" s="194">
        <v>30</v>
      </c>
      <c r="U219" s="1">
        <v>18</v>
      </c>
      <c r="V219" s="1">
        <v>31</v>
      </c>
      <c r="W219" s="1">
        <v>0</v>
      </c>
      <c r="X219" s="1">
        <v>26</v>
      </c>
      <c r="Y219" s="1">
        <v>0</v>
      </c>
      <c r="Z219" s="196">
        <f t="shared" si="19"/>
        <v>75</v>
      </c>
      <c r="AA219" s="1">
        <v>13</v>
      </c>
      <c r="AB219" s="1">
        <v>13</v>
      </c>
      <c r="AC219" s="1">
        <f>+BS_InfraMR[[#This Row],[Total Pasos Vehiculares a Nivel]]</f>
        <v>75</v>
      </c>
      <c r="AD219" s="196">
        <f t="shared" si="20"/>
        <v>101</v>
      </c>
      <c r="AE219" s="1">
        <v>1</v>
      </c>
      <c r="AF219" s="1">
        <v>8</v>
      </c>
      <c r="AG219" s="1">
        <v>11</v>
      </c>
      <c r="AH219" s="196">
        <f t="shared" si="21"/>
        <v>20</v>
      </c>
      <c r="AI219" s="10">
        <v>16.120999999999999</v>
      </c>
      <c r="AJ219" s="10">
        <v>0</v>
      </c>
      <c r="AK219" s="10">
        <v>50.177</v>
      </c>
      <c r="AL219" s="222">
        <f t="shared" si="22"/>
        <v>66.298000000000002</v>
      </c>
      <c r="AM219" s="1">
        <v>2</v>
      </c>
      <c r="AN219" s="1">
        <v>0</v>
      </c>
      <c r="AO219" s="1">
        <v>13</v>
      </c>
      <c r="AP219" s="200">
        <f t="shared" si="23"/>
        <v>15</v>
      </c>
      <c r="AQ219" s="1">
        <v>0</v>
      </c>
      <c r="AR219" s="1">
        <v>0</v>
      </c>
      <c r="AS219" s="1">
        <v>0</v>
      </c>
      <c r="AT219" s="200">
        <f>+SUM(BS_InfraMR[[#This Row],[B.02.1 - Parque de Coches Eléctricos Motrices]:[B.02.3 - Parque de Coches Eléctricos Motrices Tipo R]])</f>
        <v>0</v>
      </c>
      <c r="AU219" s="1">
        <v>0</v>
      </c>
      <c r="AV219" s="1">
        <v>0</v>
      </c>
      <c r="AW219" s="1">
        <v>0</v>
      </c>
      <c r="AX219" s="200">
        <f>+SUM(BS_InfraMR[[#This Row],[B.03.1 - Parque de Coches Motores Motrices Remolcados]:[B.03.3 - Parque de Coches Motores Motrices Cabina]])</f>
        <v>0</v>
      </c>
      <c r="AY219" s="1">
        <v>43</v>
      </c>
      <c r="AZ219" s="1">
        <v>13</v>
      </c>
      <c r="BA219" s="1">
        <v>0</v>
      </c>
      <c r="BB219" s="1">
        <v>0</v>
      </c>
      <c r="BC219" s="200">
        <f>SUM(AY219:BB219)</f>
        <v>56</v>
      </c>
      <c r="BD219" s="356">
        <v>26</v>
      </c>
      <c r="BE219" s="1">
        <v>1</v>
      </c>
      <c r="BF219" s="1">
        <v>31</v>
      </c>
      <c r="BG219" s="235">
        <v>1000</v>
      </c>
    </row>
    <row r="220" spans="1:59">
      <c r="A220" s="1">
        <v>2011</v>
      </c>
      <c r="B220" s="1" t="s">
        <v>63</v>
      </c>
      <c r="C220" s="10">
        <v>18.643000000000001</v>
      </c>
      <c r="D220" s="10">
        <v>47.968000000000004</v>
      </c>
      <c r="E220" s="10">
        <v>0</v>
      </c>
      <c r="F220" s="10">
        <v>0</v>
      </c>
      <c r="G220" s="192">
        <f t="shared" si="18"/>
        <v>66.611000000000004</v>
      </c>
      <c r="H220" s="192">
        <v>66.611000000000004</v>
      </c>
      <c r="I220" s="192">
        <v>103.99600000000001</v>
      </c>
      <c r="J220" s="10">
        <v>114.57899999999999</v>
      </c>
      <c r="K220" s="10">
        <v>0</v>
      </c>
      <c r="L220" s="10">
        <v>0</v>
      </c>
      <c r="M220" s="10">
        <v>0</v>
      </c>
      <c r="N220" s="192">
        <f>+BS_InfraMR[[#This Row],[A.03.1 -  Longitud de Vías de Explotación No Electrificadas Troncales y Ramales (vía principal) (km)]]+BS_InfraMR[[#This Row],[A.04.1 -  Longitud de Vías de Explotación Electrificadas Troncales y Ramales (vía principal) (km)]]</f>
        <v>114.57899999999999</v>
      </c>
      <c r="O220" s="192">
        <v>114.57899999999999</v>
      </c>
      <c r="P220" s="1">
        <v>23</v>
      </c>
      <c r="Q220" s="1">
        <v>6</v>
      </c>
      <c r="R220" s="1">
        <v>1</v>
      </c>
      <c r="S220" s="194">
        <f>+SUM(BS_InfraMR[[#This Row],[A.05.1 - Número de Estaciones en Explotación (cantidad)]:[A.07.1 - Número de Apeaderos en Explotación (cantidad)]])</f>
        <v>30</v>
      </c>
      <c r="T220" s="194">
        <v>30</v>
      </c>
      <c r="U220" s="1">
        <v>18</v>
      </c>
      <c r="V220" s="1">
        <v>31</v>
      </c>
      <c r="W220" s="1">
        <v>0</v>
      </c>
      <c r="X220" s="1">
        <v>26</v>
      </c>
      <c r="Y220" s="1">
        <v>0</v>
      </c>
      <c r="Z220" s="196">
        <f t="shared" si="19"/>
        <v>75</v>
      </c>
      <c r="AA220" s="1">
        <v>13</v>
      </c>
      <c r="AB220" s="1">
        <v>13</v>
      </c>
      <c r="AC220" s="1">
        <f>+BS_InfraMR[[#This Row],[Total Pasos Vehiculares a Nivel]]</f>
        <v>75</v>
      </c>
      <c r="AD220" s="196">
        <f t="shared" si="20"/>
        <v>101</v>
      </c>
      <c r="AE220" s="1">
        <v>1</v>
      </c>
      <c r="AF220" s="1">
        <v>8</v>
      </c>
      <c r="AG220" s="1">
        <v>11</v>
      </c>
      <c r="AH220" s="196">
        <f t="shared" si="21"/>
        <v>20</v>
      </c>
      <c r="AI220" s="10">
        <v>16.120999999999999</v>
      </c>
      <c r="AJ220" s="10">
        <v>0</v>
      </c>
      <c r="AK220" s="10">
        <v>50.177</v>
      </c>
      <c r="AL220" s="222">
        <f t="shared" si="22"/>
        <v>66.298000000000002</v>
      </c>
      <c r="AM220" s="1">
        <v>2</v>
      </c>
      <c r="AN220" s="1">
        <v>0</v>
      </c>
      <c r="AO220" s="1">
        <v>13</v>
      </c>
      <c r="AP220" s="200">
        <f t="shared" si="23"/>
        <v>15</v>
      </c>
      <c r="AQ220" s="1">
        <v>0</v>
      </c>
      <c r="AR220" s="1">
        <v>0</v>
      </c>
      <c r="AS220" s="1">
        <v>0</v>
      </c>
      <c r="AT220" s="200">
        <f>+SUM(BS_InfraMR[[#This Row],[B.02.1 - Parque de Coches Eléctricos Motrices]:[B.02.3 - Parque de Coches Eléctricos Motrices Tipo R]])</f>
        <v>0</v>
      </c>
      <c r="AU220" s="1">
        <v>0</v>
      </c>
      <c r="AV220" s="1">
        <v>0</v>
      </c>
      <c r="AW220" s="1">
        <v>0</v>
      </c>
      <c r="AX220" s="200">
        <f>+SUM(BS_InfraMR[[#This Row],[B.03.1 - Parque de Coches Motores Motrices Remolcados]:[B.03.3 - Parque de Coches Motores Motrices Cabina]])</f>
        <v>0</v>
      </c>
      <c r="AY220" s="1">
        <v>43</v>
      </c>
      <c r="AZ220" s="1">
        <v>13</v>
      </c>
      <c r="BA220" s="1">
        <v>0</v>
      </c>
      <c r="BB220" s="1">
        <v>0</v>
      </c>
      <c r="BC220" s="200">
        <f>SUM(AY220:BB220)</f>
        <v>56</v>
      </c>
      <c r="BD220" s="356">
        <v>26</v>
      </c>
      <c r="BE220" s="1">
        <v>1</v>
      </c>
      <c r="BF220" s="1">
        <v>31</v>
      </c>
      <c r="BG220" s="235">
        <v>1000</v>
      </c>
    </row>
    <row r="221" spans="1:59">
      <c r="A221" s="1">
        <v>2011</v>
      </c>
      <c r="B221" s="1" t="s">
        <v>64</v>
      </c>
      <c r="C221" s="10">
        <v>18.643000000000001</v>
      </c>
      <c r="D221" s="10">
        <v>47.968000000000004</v>
      </c>
      <c r="E221" s="10">
        <v>0</v>
      </c>
      <c r="F221" s="10">
        <v>0</v>
      </c>
      <c r="G221" s="192">
        <f t="shared" si="18"/>
        <v>66.611000000000004</v>
      </c>
      <c r="H221" s="192">
        <v>66.611000000000004</v>
      </c>
      <c r="I221" s="192">
        <v>103.99600000000001</v>
      </c>
      <c r="J221" s="10">
        <v>114.57899999999999</v>
      </c>
      <c r="K221" s="10">
        <v>0</v>
      </c>
      <c r="L221" s="10">
        <v>0</v>
      </c>
      <c r="M221" s="10">
        <v>0</v>
      </c>
      <c r="N221" s="192">
        <f>+BS_InfraMR[[#This Row],[A.03.1 -  Longitud de Vías de Explotación No Electrificadas Troncales y Ramales (vía principal) (km)]]+BS_InfraMR[[#This Row],[A.04.1 -  Longitud de Vías de Explotación Electrificadas Troncales y Ramales (vía principal) (km)]]</f>
        <v>114.57899999999999</v>
      </c>
      <c r="O221" s="192">
        <v>114.57899999999999</v>
      </c>
      <c r="P221" s="1">
        <v>23</v>
      </c>
      <c r="Q221" s="1">
        <v>6</v>
      </c>
      <c r="R221" s="1">
        <v>1</v>
      </c>
      <c r="S221" s="194">
        <f>+SUM(BS_InfraMR[[#This Row],[A.05.1 - Número de Estaciones en Explotación (cantidad)]:[A.07.1 - Número de Apeaderos en Explotación (cantidad)]])</f>
        <v>30</v>
      </c>
      <c r="T221" s="194">
        <v>30</v>
      </c>
      <c r="U221" s="1">
        <v>18</v>
      </c>
      <c r="V221" s="1">
        <v>31</v>
      </c>
      <c r="W221" s="1">
        <v>0</v>
      </c>
      <c r="X221" s="1">
        <v>26</v>
      </c>
      <c r="Y221" s="1">
        <v>0</v>
      </c>
      <c r="Z221" s="196">
        <f t="shared" si="19"/>
        <v>75</v>
      </c>
      <c r="AA221" s="1">
        <v>13</v>
      </c>
      <c r="AB221" s="1">
        <v>13</v>
      </c>
      <c r="AC221" s="1">
        <f>+BS_InfraMR[[#This Row],[Total Pasos Vehiculares a Nivel]]</f>
        <v>75</v>
      </c>
      <c r="AD221" s="196">
        <f t="shared" si="20"/>
        <v>101</v>
      </c>
      <c r="AE221" s="1">
        <v>1</v>
      </c>
      <c r="AF221" s="1">
        <v>8</v>
      </c>
      <c r="AG221" s="1">
        <v>11</v>
      </c>
      <c r="AH221" s="196">
        <f t="shared" si="21"/>
        <v>20</v>
      </c>
      <c r="AI221" s="10">
        <v>16.120999999999999</v>
      </c>
      <c r="AJ221" s="10">
        <v>0</v>
      </c>
      <c r="AK221" s="10">
        <v>50.177</v>
      </c>
      <c r="AL221" s="222">
        <f t="shared" si="22"/>
        <v>66.298000000000002</v>
      </c>
      <c r="AM221" s="1">
        <v>2</v>
      </c>
      <c r="AN221" s="1">
        <v>0</v>
      </c>
      <c r="AO221" s="1">
        <v>13</v>
      </c>
      <c r="AP221" s="200">
        <f t="shared" si="23"/>
        <v>15</v>
      </c>
      <c r="AQ221" s="1">
        <v>0</v>
      </c>
      <c r="AR221" s="1">
        <v>0</v>
      </c>
      <c r="AS221" s="1">
        <v>0</v>
      </c>
      <c r="AT221" s="200">
        <f>+SUM(BS_InfraMR[[#This Row],[B.02.1 - Parque de Coches Eléctricos Motrices]:[B.02.3 - Parque de Coches Eléctricos Motrices Tipo R]])</f>
        <v>0</v>
      </c>
      <c r="AU221" s="1">
        <v>0</v>
      </c>
      <c r="AV221" s="1">
        <v>0</v>
      </c>
      <c r="AW221" s="1">
        <v>0</v>
      </c>
      <c r="AX221" s="200">
        <f>+SUM(BS_InfraMR[[#This Row],[B.03.1 - Parque de Coches Motores Motrices Remolcados]:[B.03.3 - Parque de Coches Motores Motrices Cabina]])</f>
        <v>0</v>
      </c>
      <c r="AY221" s="1">
        <v>43</v>
      </c>
      <c r="AZ221" s="1">
        <v>13</v>
      </c>
      <c r="BA221" s="1">
        <v>0</v>
      </c>
      <c r="BB221" s="1">
        <v>0</v>
      </c>
      <c r="BC221" s="200">
        <f>SUM(AY221:BB221)</f>
        <v>56</v>
      </c>
      <c r="BD221" s="356">
        <v>26</v>
      </c>
      <c r="BE221" s="1">
        <v>1</v>
      </c>
      <c r="BF221" s="1">
        <v>31</v>
      </c>
      <c r="BG221" s="235">
        <v>1000</v>
      </c>
    </row>
    <row r="222" spans="1:59">
      <c r="A222" s="1">
        <v>2011</v>
      </c>
      <c r="B222" s="1" t="s">
        <v>65</v>
      </c>
      <c r="C222" s="10">
        <v>18.643000000000001</v>
      </c>
      <c r="D222" s="10">
        <v>47.968000000000004</v>
      </c>
      <c r="E222" s="10">
        <v>0</v>
      </c>
      <c r="F222" s="10">
        <v>0</v>
      </c>
      <c r="G222" s="192">
        <f t="shared" si="18"/>
        <v>66.611000000000004</v>
      </c>
      <c r="H222" s="192">
        <v>66.611000000000004</v>
      </c>
      <c r="I222" s="192">
        <v>103.99600000000001</v>
      </c>
      <c r="J222" s="10">
        <v>114.57899999999999</v>
      </c>
      <c r="K222" s="10">
        <v>0</v>
      </c>
      <c r="L222" s="10">
        <v>0</v>
      </c>
      <c r="M222" s="10">
        <v>0</v>
      </c>
      <c r="N222" s="192">
        <f>+BS_InfraMR[[#This Row],[A.03.1 -  Longitud de Vías de Explotación No Electrificadas Troncales y Ramales (vía principal) (km)]]+BS_InfraMR[[#This Row],[A.04.1 -  Longitud de Vías de Explotación Electrificadas Troncales y Ramales (vía principal) (km)]]</f>
        <v>114.57899999999999</v>
      </c>
      <c r="O222" s="192">
        <v>114.57899999999999</v>
      </c>
      <c r="P222" s="1">
        <v>23</v>
      </c>
      <c r="Q222" s="1">
        <v>6</v>
      </c>
      <c r="R222" s="1">
        <v>1</v>
      </c>
      <c r="S222" s="194">
        <f>+SUM(BS_InfraMR[[#This Row],[A.05.1 - Número de Estaciones en Explotación (cantidad)]:[A.07.1 - Número de Apeaderos en Explotación (cantidad)]])</f>
        <v>30</v>
      </c>
      <c r="T222" s="194">
        <v>30</v>
      </c>
      <c r="U222" s="1">
        <v>18</v>
      </c>
      <c r="V222" s="1">
        <v>31</v>
      </c>
      <c r="W222" s="1">
        <v>0</v>
      </c>
      <c r="X222" s="1">
        <v>26</v>
      </c>
      <c r="Y222" s="1">
        <v>0</v>
      </c>
      <c r="Z222" s="196">
        <f t="shared" si="19"/>
        <v>75</v>
      </c>
      <c r="AA222" s="1">
        <v>13</v>
      </c>
      <c r="AB222" s="1">
        <v>13</v>
      </c>
      <c r="AC222" s="1">
        <f>+BS_InfraMR[[#This Row],[Total Pasos Vehiculares a Nivel]]</f>
        <v>75</v>
      </c>
      <c r="AD222" s="196">
        <f t="shared" si="20"/>
        <v>101</v>
      </c>
      <c r="AE222" s="1">
        <v>1</v>
      </c>
      <c r="AF222" s="1">
        <v>8</v>
      </c>
      <c r="AG222" s="1">
        <v>11</v>
      </c>
      <c r="AH222" s="196">
        <f t="shared" si="21"/>
        <v>20</v>
      </c>
      <c r="AI222" s="10">
        <v>16.120999999999999</v>
      </c>
      <c r="AJ222" s="10">
        <v>0</v>
      </c>
      <c r="AK222" s="10">
        <v>50.177</v>
      </c>
      <c r="AL222" s="222">
        <f t="shared" si="22"/>
        <v>66.298000000000002</v>
      </c>
      <c r="AM222" s="1">
        <v>2</v>
      </c>
      <c r="AN222" s="1">
        <v>0</v>
      </c>
      <c r="AO222" s="1">
        <v>13</v>
      </c>
      <c r="AP222" s="200">
        <f t="shared" si="23"/>
        <v>15</v>
      </c>
      <c r="AQ222" s="1">
        <v>0</v>
      </c>
      <c r="AR222" s="1">
        <v>0</v>
      </c>
      <c r="AS222" s="1">
        <v>0</v>
      </c>
      <c r="AT222" s="200">
        <f>+SUM(BS_InfraMR[[#This Row],[B.02.1 - Parque de Coches Eléctricos Motrices]:[B.02.3 - Parque de Coches Eléctricos Motrices Tipo R]])</f>
        <v>0</v>
      </c>
      <c r="AU222" s="1">
        <v>0</v>
      </c>
      <c r="AV222" s="1">
        <v>0</v>
      </c>
      <c r="AW222" s="1">
        <v>0</v>
      </c>
      <c r="AX222" s="200">
        <f>+SUM(BS_InfraMR[[#This Row],[B.03.1 - Parque de Coches Motores Motrices Remolcados]:[B.03.3 - Parque de Coches Motores Motrices Cabina]])</f>
        <v>0</v>
      </c>
      <c r="AY222" s="1">
        <v>43</v>
      </c>
      <c r="AZ222" s="1">
        <v>13</v>
      </c>
      <c r="BA222" s="1">
        <v>0</v>
      </c>
      <c r="BB222" s="1">
        <v>0</v>
      </c>
      <c r="BC222" s="200">
        <f>SUM(AY222:BB222)</f>
        <v>56</v>
      </c>
      <c r="BD222" s="356">
        <v>26</v>
      </c>
      <c r="BE222" s="1">
        <v>1</v>
      </c>
      <c r="BF222" s="1">
        <v>31</v>
      </c>
      <c r="BG222" s="235">
        <v>1000</v>
      </c>
    </row>
    <row r="223" spans="1:59">
      <c r="A223" s="1">
        <v>2011</v>
      </c>
      <c r="B223" s="1" t="s">
        <v>66</v>
      </c>
      <c r="C223" s="10">
        <v>18.643000000000001</v>
      </c>
      <c r="D223" s="10">
        <v>47.968000000000004</v>
      </c>
      <c r="E223" s="10">
        <v>0</v>
      </c>
      <c r="F223" s="10">
        <v>0</v>
      </c>
      <c r="G223" s="192">
        <f t="shared" si="18"/>
        <v>66.611000000000004</v>
      </c>
      <c r="H223" s="192">
        <v>66.611000000000004</v>
      </c>
      <c r="I223" s="192">
        <v>103.99600000000001</v>
      </c>
      <c r="J223" s="10">
        <v>114.57899999999999</v>
      </c>
      <c r="K223" s="10">
        <v>0</v>
      </c>
      <c r="L223" s="10">
        <v>0</v>
      </c>
      <c r="M223" s="10">
        <v>0</v>
      </c>
      <c r="N223" s="192">
        <f>+BS_InfraMR[[#This Row],[A.03.1 -  Longitud de Vías de Explotación No Electrificadas Troncales y Ramales (vía principal) (km)]]+BS_InfraMR[[#This Row],[A.04.1 -  Longitud de Vías de Explotación Electrificadas Troncales y Ramales (vía principal) (km)]]</f>
        <v>114.57899999999999</v>
      </c>
      <c r="O223" s="192">
        <v>114.57899999999999</v>
      </c>
      <c r="P223" s="1">
        <v>23</v>
      </c>
      <c r="Q223" s="1">
        <v>6</v>
      </c>
      <c r="R223" s="1">
        <v>1</v>
      </c>
      <c r="S223" s="194">
        <f>+SUM(BS_InfraMR[[#This Row],[A.05.1 - Número de Estaciones en Explotación (cantidad)]:[A.07.1 - Número de Apeaderos en Explotación (cantidad)]])</f>
        <v>30</v>
      </c>
      <c r="T223" s="194">
        <v>30</v>
      </c>
      <c r="U223" s="1">
        <v>18</v>
      </c>
      <c r="V223" s="1">
        <v>31</v>
      </c>
      <c r="W223" s="1">
        <v>0</v>
      </c>
      <c r="X223" s="1">
        <v>26</v>
      </c>
      <c r="Y223" s="1">
        <v>0</v>
      </c>
      <c r="Z223" s="196">
        <f t="shared" si="19"/>
        <v>75</v>
      </c>
      <c r="AA223" s="1">
        <v>13</v>
      </c>
      <c r="AB223" s="1">
        <v>13</v>
      </c>
      <c r="AC223" s="1">
        <f>+BS_InfraMR[[#This Row],[Total Pasos Vehiculares a Nivel]]</f>
        <v>75</v>
      </c>
      <c r="AD223" s="196">
        <f t="shared" si="20"/>
        <v>101</v>
      </c>
      <c r="AE223" s="1">
        <v>1</v>
      </c>
      <c r="AF223" s="1">
        <v>8</v>
      </c>
      <c r="AG223" s="1">
        <v>11</v>
      </c>
      <c r="AH223" s="196">
        <f t="shared" si="21"/>
        <v>20</v>
      </c>
      <c r="AI223" s="10">
        <v>16.120999999999999</v>
      </c>
      <c r="AJ223" s="10">
        <v>0</v>
      </c>
      <c r="AK223" s="10">
        <v>50.177</v>
      </c>
      <c r="AL223" s="222">
        <f t="shared" si="22"/>
        <v>66.298000000000002</v>
      </c>
      <c r="AM223" s="1">
        <v>2</v>
      </c>
      <c r="AN223" s="1">
        <v>0</v>
      </c>
      <c r="AO223" s="1">
        <v>13</v>
      </c>
      <c r="AP223" s="200">
        <f t="shared" si="23"/>
        <v>15</v>
      </c>
      <c r="AQ223" s="1">
        <v>0</v>
      </c>
      <c r="AR223" s="1">
        <v>0</v>
      </c>
      <c r="AS223" s="1">
        <v>0</v>
      </c>
      <c r="AT223" s="200">
        <f>+SUM(BS_InfraMR[[#This Row],[B.02.1 - Parque de Coches Eléctricos Motrices]:[B.02.3 - Parque de Coches Eléctricos Motrices Tipo R]])</f>
        <v>0</v>
      </c>
      <c r="AU223" s="1">
        <v>0</v>
      </c>
      <c r="AV223" s="1">
        <v>0</v>
      </c>
      <c r="AW223" s="1">
        <v>0</v>
      </c>
      <c r="AX223" s="200">
        <f>+SUM(BS_InfraMR[[#This Row],[B.03.1 - Parque de Coches Motores Motrices Remolcados]:[B.03.3 - Parque de Coches Motores Motrices Cabina]])</f>
        <v>0</v>
      </c>
      <c r="AY223" s="1">
        <v>43</v>
      </c>
      <c r="AZ223" s="1">
        <v>13</v>
      </c>
      <c r="BA223" s="1">
        <v>0</v>
      </c>
      <c r="BB223" s="1">
        <v>0</v>
      </c>
      <c r="BC223" s="200">
        <f>SUM(AY223:BB223)</f>
        <v>56</v>
      </c>
      <c r="BD223" s="356">
        <v>26</v>
      </c>
      <c r="BE223" s="1">
        <v>1</v>
      </c>
      <c r="BF223" s="1">
        <v>31</v>
      </c>
      <c r="BG223" s="235">
        <v>1000</v>
      </c>
    </row>
    <row r="224" spans="1:59">
      <c r="A224" s="1">
        <v>2011</v>
      </c>
      <c r="B224" s="1" t="s">
        <v>67</v>
      </c>
      <c r="C224" s="10">
        <v>18.643000000000001</v>
      </c>
      <c r="D224" s="10">
        <v>47.968000000000004</v>
      </c>
      <c r="E224" s="10">
        <v>0</v>
      </c>
      <c r="F224" s="10">
        <v>0</v>
      </c>
      <c r="G224" s="192">
        <f t="shared" si="18"/>
        <v>66.611000000000004</v>
      </c>
      <c r="H224" s="192">
        <v>66.611000000000004</v>
      </c>
      <c r="I224" s="192">
        <v>103.99600000000001</v>
      </c>
      <c r="J224" s="10">
        <v>114.57899999999999</v>
      </c>
      <c r="K224" s="10">
        <v>0</v>
      </c>
      <c r="L224" s="10">
        <v>0</v>
      </c>
      <c r="M224" s="10">
        <v>0</v>
      </c>
      <c r="N224" s="192">
        <f>+BS_InfraMR[[#This Row],[A.03.1 -  Longitud de Vías de Explotación No Electrificadas Troncales y Ramales (vía principal) (km)]]+BS_InfraMR[[#This Row],[A.04.1 -  Longitud de Vías de Explotación Electrificadas Troncales y Ramales (vía principal) (km)]]</f>
        <v>114.57899999999999</v>
      </c>
      <c r="O224" s="192">
        <v>114.57899999999999</v>
      </c>
      <c r="P224" s="1">
        <v>23</v>
      </c>
      <c r="Q224" s="1">
        <v>6</v>
      </c>
      <c r="R224" s="1">
        <v>1</v>
      </c>
      <c r="S224" s="194">
        <f>+SUM(BS_InfraMR[[#This Row],[A.05.1 - Número de Estaciones en Explotación (cantidad)]:[A.07.1 - Número de Apeaderos en Explotación (cantidad)]])</f>
        <v>30</v>
      </c>
      <c r="T224" s="194">
        <v>30</v>
      </c>
      <c r="U224" s="1">
        <v>18</v>
      </c>
      <c r="V224" s="1">
        <v>31</v>
      </c>
      <c r="W224" s="1">
        <v>0</v>
      </c>
      <c r="X224" s="1">
        <v>26</v>
      </c>
      <c r="Y224" s="1">
        <v>0</v>
      </c>
      <c r="Z224" s="196">
        <f t="shared" si="19"/>
        <v>75</v>
      </c>
      <c r="AA224" s="1">
        <v>13</v>
      </c>
      <c r="AB224" s="1">
        <v>13</v>
      </c>
      <c r="AC224" s="1">
        <f>+BS_InfraMR[[#This Row],[Total Pasos Vehiculares a Nivel]]</f>
        <v>75</v>
      </c>
      <c r="AD224" s="196">
        <f t="shared" si="20"/>
        <v>101</v>
      </c>
      <c r="AE224" s="1">
        <v>1</v>
      </c>
      <c r="AF224" s="1">
        <v>8</v>
      </c>
      <c r="AG224" s="1">
        <v>11</v>
      </c>
      <c r="AH224" s="196">
        <f t="shared" si="21"/>
        <v>20</v>
      </c>
      <c r="AI224" s="10">
        <v>16.120999999999999</v>
      </c>
      <c r="AJ224" s="10">
        <v>0</v>
      </c>
      <c r="AK224" s="10">
        <v>50.177</v>
      </c>
      <c r="AL224" s="222">
        <f t="shared" si="22"/>
        <v>66.298000000000002</v>
      </c>
      <c r="AM224" s="1">
        <v>2</v>
      </c>
      <c r="AN224" s="1">
        <v>0</v>
      </c>
      <c r="AO224" s="1">
        <v>13</v>
      </c>
      <c r="AP224" s="200">
        <f t="shared" si="23"/>
        <v>15</v>
      </c>
      <c r="AQ224" s="1">
        <v>0</v>
      </c>
      <c r="AR224" s="1">
        <v>0</v>
      </c>
      <c r="AS224" s="1">
        <v>0</v>
      </c>
      <c r="AT224" s="200">
        <f>+SUM(BS_InfraMR[[#This Row],[B.02.1 - Parque de Coches Eléctricos Motrices]:[B.02.3 - Parque de Coches Eléctricos Motrices Tipo R]])</f>
        <v>0</v>
      </c>
      <c r="AU224" s="1">
        <v>0</v>
      </c>
      <c r="AV224" s="1">
        <v>0</v>
      </c>
      <c r="AW224" s="1">
        <v>0</v>
      </c>
      <c r="AX224" s="200">
        <f>+SUM(BS_InfraMR[[#This Row],[B.03.1 - Parque de Coches Motores Motrices Remolcados]:[B.03.3 - Parque de Coches Motores Motrices Cabina]])</f>
        <v>0</v>
      </c>
      <c r="AY224" s="1">
        <v>43</v>
      </c>
      <c r="AZ224" s="1">
        <v>13</v>
      </c>
      <c r="BA224" s="1">
        <v>0</v>
      </c>
      <c r="BB224" s="1">
        <v>0</v>
      </c>
      <c r="BC224" s="200">
        <f>SUM(AY224:BB224)</f>
        <v>56</v>
      </c>
      <c r="BD224" s="356">
        <v>26</v>
      </c>
      <c r="BE224" s="1">
        <v>1</v>
      </c>
      <c r="BF224" s="1">
        <v>31</v>
      </c>
      <c r="BG224" s="235">
        <v>1000</v>
      </c>
    </row>
    <row r="225" spans="1:59">
      <c r="A225" s="1">
        <v>2011</v>
      </c>
      <c r="B225" s="1" t="s">
        <v>68</v>
      </c>
      <c r="C225" s="10">
        <v>18.643000000000001</v>
      </c>
      <c r="D225" s="10">
        <v>47.968000000000004</v>
      </c>
      <c r="E225" s="10">
        <v>0</v>
      </c>
      <c r="F225" s="10">
        <v>0</v>
      </c>
      <c r="G225" s="192">
        <f t="shared" si="18"/>
        <v>66.611000000000004</v>
      </c>
      <c r="H225" s="192">
        <v>66.611000000000004</v>
      </c>
      <c r="I225" s="192">
        <v>103.99600000000001</v>
      </c>
      <c r="J225" s="10">
        <v>114.57899999999999</v>
      </c>
      <c r="K225" s="10">
        <v>0</v>
      </c>
      <c r="L225" s="10">
        <v>0</v>
      </c>
      <c r="M225" s="10">
        <v>0</v>
      </c>
      <c r="N225" s="192">
        <f>+BS_InfraMR[[#This Row],[A.03.1 -  Longitud de Vías de Explotación No Electrificadas Troncales y Ramales (vía principal) (km)]]+BS_InfraMR[[#This Row],[A.04.1 -  Longitud de Vías de Explotación Electrificadas Troncales y Ramales (vía principal) (km)]]</f>
        <v>114.57899999999999</v>
      </c>
      <c r="O225" s="192">
        <v>114.57899999999999</v>
      </c>
      <c r="P225" s="1">
        <v>23</v>
      </c>
      <c r="Q225" s="1">
        <v>6</v>
      </c>
      <c r="R225" s="1">
        <v>1</v>
      </c>
      <c r="S225" s="194">
        <f>+SUM(BS_InfraMR[[#This Row],[A.05.1 - Número de Estaciones en Explotación (cantidad)]:[A.07.1 - Número de Apeaderos en Explotación (cantidad)]])</f>
        <v>30</v>
      </c>
      <c r="T225" s="194">
        <v>30</v>
      </c>
      <c r="U225" s="1">
        <v>18</v>
      </c>
      <c r="V225" s="1">
        <v>31</v>
      </c>
      <c r="W225" s="1">
        <v>0</v>
      </c>
      <c r="X225" s="1">
        <v>26</v>
      </c>
      <c r="Y225" s="1">
        <v>0</v>
      </c>
      <c r="Z225" s="196">
        <f t="shared" si="19"/>
        <v>75</v>
      </c>
      <c r="AA225" s="1">
        <v>13</v>
      </c>
      <c r="AB225" s="1">
        <v>13</v>
      </c>
      <c r="AC225" s="1">
        <f>+BS_InfraMR[[#This Row],[Total Pasos Vehiculares a Nivel]]</f>
        <v>75</v>
      </c>
      <c r="AD225" s="196">
        <f t="shared" si="20"/>
        <v>101</v>
      </c>
      <c r="AE225" s="1">
        <v>1</v>
      </c>
      <c r="AF225" s="1">
        <v>8</v>
      </c>
      <c r="AG225" s="1">
        <v>11</v>
      </c>
      <c r="AH225" s="196">
        <f t="shared" si="21"/>
        <v>20</v>
      </c>
      <c r="AI225" s="10">
        <v>16.120999999999999</v>
      </c>
      <c r="AJ225" s="10">
        <v>0</v>
      </c>
      <c r="AK225" s="10">
        <v>50.177</v>
      </c>
      <c r="AL225" s="222">
        <f t="shared" si="22"/>
        <v>66.298000000000002</v>
      </c>
      <c r="AM225" s="1">
        <v>2</v>
      </c>
      <c r="AN225" s="1">
        <v>0</v>
      </c>
      <c r="AO225" s="1">
        <v>13</v>
      </c>
      <c r="AP225" s="200">
        <f t="shared" si="23"/>
        <v>15</v>
      </c>
      <c r="AQ225" s="1">
        <v>0</v>
      </c>
      <c r="AR225" s="1">
        <v>0</v>
      </c>
      <c r="AS225" s="1">
        <v>0</v>
      </c>
      <c r="AT225" s="200">
        <f>+SUM(BS_InfraMR[[#This Row],[B.02.1 - Parque de Coches Eléctricos Motrices]:[B.02.3 - Parque de Coches Eléctricos Motrices Tipo R]])</f>
        <v>0</v>
      </c>
      <c r="AU225" s="1">
        <v>0</v>
      </c>
      <c r="AV225" s="1">
        <v>0</v>
      </c>
      <c r="AW225" s="1">
        <v>0</v>
      </c>
      <c r="AX225" s="200">
        <f>+SUM(BS_InfraMR[[#This Row],[B.03.1 - Parque de Coches Motores Motrices Remolcados]:[B.03.3 - Parque de Coches Motores Motrices Cabina]])</f>
        <v>0</v>
      </c>
      <c r="AY225" s="1">
        <v>43</v>
      </c>
      <c r="AZ225" s="1">
        <v>13</v>
      </c>
      <c r="BA225" s="1">
        <v>0</v>
      </c>
      <c r="BB225" s="1">
        <v>0</v>
      </c>
      <c r="BC225" s="200">
        <f>SUM(AY225:BB225)</f>
        <v>56</v>
      </c>
      <c r="BD225" s="356">
        <v>26</v>
      </c>
      <c r="BE225" s="1">
        <v>1</v>
      </c>
      <c r="BF225" s="1">
        <v>31</v>
      </c>
      <c r="BG225" s="235">
        <v>1000</v>
      </c>
    </row>
    <row r="226" spans="1:59">
      <c r="A226" s="1">
        <v>2011</v>
      </c>
      <c r="B226" s="1" t="s">
        <v>69</v>
      </c>
      <c r="C226" s="10">
        <v>18.643000000000001</v>
      </c>
      <c r="D226" s="10">
        <v>47.968000000000004</v>
      </c>
      <c r="E226" s="10">
        <v>0</v>
      </c>
      <c r="F226" s="10">
        <v>0</v>
      </c>
      <c r="G226" s="192">
        <f t="shared" si="18"/>
        <v>66.611000000000004</v>
      </c>
      <c r="H226" s="192">
        <v>66.611000000000004</v>
      </c>
      <c r="I226" s="192">
        <v>103.99600000000001</v>
      </c>
      <c r="J226" s="10">
        <v>114.57899999999999</v>
      </c>
      <c r="K226" s="10">
        <v>0</v>
      </c>
      <c r="L226" s="10">
        <v>0</v>
      </c>
      <c r="M226" s="10">
        <v>0</v>
      </c>
      <c r="N226" s="192">
        <f>+BS_InfraMR[[#This Row],[A.03.1 -  Longitud de Vías de Explotación No Electrificadas Troncales y Ramales (vía principal) (km)]]+BS_InfraMR[[#This Row],[A.04.1 -  Longitud de Vías de Explotación Electrificadas Troncales y Ramales (vía principal) (km)]]</f>
        <v>114.57899999999999</v>
      </c>
      <c r="O226" s="192">
        <v>114.57899999999999</v>
      </c>
      <c r="P226" s="1">
        <v>23</v>
      </c>
      <c r="Q226" s="1">
        <v>6</v>
      </c>
      <c r="R226" s="1">
        <v>1</v>
      </c>
      <c r="S226" s="194">
        <f>+SUM(BS_InfraMR[[#This Row],[A.05.1 - Número de Estaciones en Explotación (cantidad)]:[A.07.1 - Número de Apeaderos en Explotación (cantidad)]])</f>
        <v>30</v>
      </c>
      <c r="T226" s="194">
        <v>30</v>
      </c>
      <c r="U226" s="1">
        <v>18</v>
      </c>
      <c r="V226" s="1">
        <v>31</v>
      </c>
      <c r="W226" s="1">
        <v>0</v>
      </c>
      <c r="X226" s="1">
        <v>26</v>
      </c>
      <c r="Y226" s="1">
        <v>0</v>
      </c>
      <c r="Z226" s="196">
        <f t="shared" si="19"/>
        <v>75</v>
      </c>
      <c r="AA226" s="1">
        <v>13</v>
      </c>
      <c r="AB226" s="1">
        <v>13</v>
      </c>
      <c r="AC226" s="1">
        <f>+BS_InfraMR[[#This Row],[Total Pasos Vehiculares a Nivel]]</f>
        <v>75</v>
      </c>
      <c r="AD226" s="196">
        <f t="shared" si="20"/>
        <v>101</v>
      </c>
      <c r="AE226" s="1">
        <v>1</v>
      </c>
      <c r="AF226" s="1">
        <v>8</v>
      </c>
      <c r="AG226" s="1">
        <v>11</v>
      </c>
      <c r="AH226" s="196">
        <f t="shared" si="21"/>
        <v>20</v>
      </c>
      <c r="AI226" s="10">
        <v>16.120999999999999</v>
      </c>
      <c r="AJ226" s="10">
        <v>0</v>
      </c>
      <c r="AK226" s="10">
        <v>50.177</v>
      </c>
      <c r="AL226" s="222">
        <f t="shared" si="22"/>
        <v>66.298000000000002</v>
      </c>
      <c r="AM226" s="1">
        <v>2</v>
      </c>
      <c r="AN226" s="1">
        <v>0</v>
      </c>
      <c r="AO226" s="1">
        <v>13</v>
      </c>
      <c r="AP226" s="200">
        <f t="shared" si="23"/>
        <v>15</v>
      </c>
      <c r="AQ226" s="1">
        <v>0</v>
      </c>
      <c r="AR226" s="1">
        <v>0</v>
      </c>
      <c r="AS226" s="1">
        <v>0</v>
      </c>
      <c r="AT226" s="200">
        <f>+SUM(BS_InfraMR[[#This Row],[B.02.1 - Parque de Coches Eléctricos Motrices]:[B.02.3 - Parque de Coches Eléctricos Motrices Tipo R]])</f>
        <v>0</v>
      </c>
      <c r="AU226" s="1">
        <v>0</v>
      </c>
      <c r="AV226" s="1">
        <v>0</v>
      </c>
      <c r="AW226" s="1">
        <v>0</v>
      </c>
      <c r="AX226" s="200">
        <f>+SUM(BS_InfraMR[[#This Row],[B.03.1 - Parque de Coches Motores Motrices Remolcados]:[B.03.3 - Parque de Coches Motores Motrices Cabina]])</f>
        <v>0</v>
      </c>
      <c r="AY226" s="1">
        <v>43</v>
      </c>
      <c r="AZ226" s="1">
        <v>13</v>
      </c>
      <c r="BA226" s="1">
        <v>0</v>
      </c>
      <c r="BB226" s="1">
        <v>0</v>
      </c>
      <c r="BC226" s="200">
        <f>SUM(AY226:BB226)</f>
        <v>56</v>
      </c>
      <c r="BD226" s="356">
        <v>26</v>
      </c>
      <c r="BE226" s="1">
        <v>1</v>
      </c>
      <c r="BF226" s="1">
        <v>31</v>
      </c>
      <c r="BG226" s="235">
        <v>1000</v>
      </c>
    </row>
    <row r="227" spans="1:59">
      <c r="A227" s="1">
        <v>2011</v>
      </c>
      <c r="B227" s="1" t="s">
        <v>70</v>
      </c>
      <c r="C227" s="10">
        <v>18.643000000000001</v>
      </c>
      <c r="D227" s="10">
        <v>47.968000000000004</v>
      </c>
      <c r="E227" s="10">
        <v>0</v>
      </c>
      <c r="F227" s="10">
        <v>0</v>
      </c>
      <c r="G227" s="192">
        <f t="shared" si="18"/>
        <v>66.611000000000004</v>
      </c>
      <c r="H227" s="192">
        <v>66.611000000000004</v>
      </c>
      <c r="I227" s="192">
        <v>103.99600000000001</v>
      </c>
      <c r="J227" s="10">
        <v>114.57899999999999</v>
      </c>
      <c r="K227" s="10">
        <v>0</v>
      </c>
      <c r="L227" s="10">
        <v>0</v>
      </c>
      <c r="M227" s="10">
        <v>0</v>
      </c>
      <c r="N227" s="192">
        <f>+BS_InfraMR[[#This Row],[A.03.1 -  Longitud de Vías de Explotación No Electrificadas Troncales y Ramales (vía principal) (km)]]+BS_InfraMR[[#This Row],[A.04.1 -  Longitud de Vías de Explotación Electrificadas Troncales y Ramales (vía principal) (km)]]</f>
        <v>114.57899999999999</v>
      </c>
      <c r="O227" s="192">
        <v>114.57899999999999</v>
      </c>
      <c r="P227" s="1">
        <v>23</v>
      </c>
      <c r="Q227" s="1">
        <v>6</v>
      </c>
      <c r="R227" s="1">
        <v>1</v>
      </c>
      <c r="S227" s="194">
        <f>+SUM(BS_InfraMR[[#This Row],[A.05.1 - Número de Estaciones en Explotación (cantidad)]:[A.07.1 - Número de Apeaderos en Explotación (cantidad)]])</f>
        <v>30</v>
      </c>
      <c r="T227" s="194">
        <v>30</v>
      </c>
      <c r="U227" s="1">
        <v>18</v>
      </c>
      <c r="V227" s="1">
        <v>31</v>
      </c>
      <c r="W227" s="1">
        <v>0</v>
      </c>
      <c r="X227" s="1">
        <v>26</v>
      </c>
      <c r="Y227" s="1">
        <v>0</v>
      </c>
      <c r="Z227" s="196">
        <f t="shared" si="19"/>
        <v>75</v>
      </c>
      <c r="AA227" s="1">
        <v>13</v>
      </c>
      <c r="AB227" s="1">
        <v>13</v>
      </c>
      <c r="AC227" s="1">
        <f>+BS_InfraMR[[#This Row],[Total Pasos Vehiculares a Nivel]]</f>
        <v>75</v>
      </c>
      <c r="AD227" s="196">
        <f t="shared" si="20"/>
        <v>101</v>
      </c>
      <c r="AE227" s="1">
        <v>1</v>
      </c>
      <c r="AF227" s="1">
        <v>8</v>
      </c>
      <c r="AG227" s="1">
        <v>11</v>
      </c>
      <c r="AH227" s="196">
        <f t="shared" si="21"/>
        <v>20</v>
      </c>
      <c r="AI227" s="10">
        <v>16.120999999999999</v>
      </c>
      <c r="AJ227" s="10">
        <v>0</v>
      </c>
      <c r="AK227" s="10">
        <v>50.177</v>
      </c>
      <c r="AL227" s="222">
        <f t="shared" si="22"/>
        <v>66.298000000000002</v>
      </c>
      <c r="AM227" s="1">
        <v>2</v>
      </c>
      <c r="AN227" s="1">
        <v>0</v>
      </c>
      <c r="AO227" s="1">
        <v>13</v>
      </c>
      <c r="AP227" s="200">
        <f t="shared" si="23"/>
        <v>15</v>
      </c>
      <c r="AQ227" s="1">
        <v>0</v>
      </c>
      <c r="AR227" s="1">
        <v>0</v>
      </c>
      <c r="AS227" s="1">
        <v>0</v>
      </c>
      <c r="AT227" s="200">
        <f>+SUM(BS_InfraMR[[#This Row],[B.02.1 - Parque de Coches Eléctricos Motrices]:[B.02.3 - Parque de Coches Eléctricos Motrices Tipo R]])</f>
        <v>0</v>
      </c>
      <c r="AU227" s="1">
        <v>0</v>
      </c>
      <c r="AV227" s="1">
        <v>0</v>
      </c>
      <c r="AW227" s="1">
        <v>0</v>
      </c>
      <c r="AX227" s="200">
        <f>+SUM(BS_InfraMR[[#This Row],[B.03.1 - Parque de Coches Motores Motrices Remolcados]:[B.03.3 - Parque de Coches Motores Motrices Cabina]])</f>
        <v>0</v>
      </c>
      <c r="AY227" s="1">
        <v>43</v>
      </c>
      <c r="AZ227" s="1">
        <v>13</v>
      </c>
      <c r="BA227" s="1">
        <v>0</v>
      </c>
      <c r="BB227" s="1">
        <v>0</v>
      </c>
      <c r="BC227" s="200">
        <f>SUM(AY227:BB227)</f>
        <v>56</v>
      </c>
      <c r="BD227" s="356">
        <v>26</v>
      </c>
      <c r="BE227" s="1">
        <v>1</v>
      </c>
      <c r="BF227" s="1">
        <v>31</v>
      </c>
      <c r="BG227" s="235">
        <v>1000</v>
      </c>
    </row>
    <row r="228" spans="1:59">
      <c r="A228" s="1">
        <v>2011</v>
      </c>
      <c r="B228" s="1" t="s">
        <v>71</v>
      </c>
      <c r="C228" s="10">
        <v>18.643000000000001</v>
      </c>
      <c r="D228" s="10">
        <v>47.968000000000004</v>
      </c>
      <c r="E228" s="10">
        <v>0</v>
      </c>
      <c r="F228" s="10">
        <v>0</v>
      </c>
      <c r="G228" s="192">
        <f t="shared" si="18"/>
        <v>66.611000000000004</v>
      </c>
      <c r="H228" s="192">
        <v>66.611000000000004</v>
      </c>
      <c r="I228" s="192">
        <v>103.99600000000001</v>
      </c>
      <c r="J228" s="10">
        <v>114.57899999999999</v>
      </c>
      <c r="K228" s="10">
        <v>0</v>
      </c>
      <c r="L228" s="10">
        <v>0</v>
      </c>
      <c r="M228" s="10">
        <v>0</v>
      </c>
      <c r="N228" s="192">
        <f>+BS_InfraMR[[#This Row],[A.03.1 -  Longitud de Vías de Explotación No Electrificadas Troncales y Ramales (vía principal) (km)]]+BS_InfraMR[[#This Row],[A.04.1 -  Longitud de Vías de Explotación Electrificadas Troncales y Ramales (vía principal) (km)]]</f>
        <v>114.57899999999999</v>
      </c>
      <c r="O228" s="192">
        <v>114.57899999999999</v>
      </c>
      <c r="P228" s="1">
        <v>23</v>
      </c>
      <c r="Q228" s="1">
        <v>6</v>
      </c>
      <c r="R228" s="1">
        <v>1</v>
      </c>
      <c r="S228" s="194">
        <f>+SUM(BS_InfraMR[[#This Row],[A.05.1 - Número de Estaciones en Explotación (cantidad)]:[A.07.1 - Número de Apeaderos en Explotación (cantidad)]])</f>
        <v>30</v>
      </c>
      <c r="T228" s="194">
        <v>30</v>
      </c>
      <c r="U228" s="1">
        <v>18</v>
      </c>
      <c r="V228" s="1">
        <v>31</v>
      </c>
      <c r="W228" s="1">
        <v>0</v>
      </c>
      <c r="X228" s="1">
        <v>26</v>
      </c>
      <c r="Y228" s="1">
        <v>0</v>
      </c>
      <c r="Z228" s="196">
        <f t="shared" si="19"/>
        <v>75</v>
      </c>
      <c r="AA228" s="1">
        <v>13</v>
      </c>
      <c r="AB228" s="1">
        <v>13</v>
      </c>
      <c r="AC228" s="1">
        <f>+BS_InfraMR[[#This Row],[Total Pasos Vehiculares a Nivel]]</f>
        <v>75</v>
      </c>
      <c r="AD228" s="196">
        <f t="shared" si="20"/>
        <v>101</v>
      </c>
      <c r="AE228" s="1">
        <v>1</v>
      </c>
      <c r="AF228" s="1">
        <v>8</v>
      </c>
      <c r="AG228" s="1">
        <v>11</v>
      </c>
      <c r="AH228" s="196">
        <f t="shared" si="21"/>
        <v>20</v>
      </c>
      <c r="AI228" s="10">
        <v>16.120999999999999</v>
      </c>
      <c r="AJ228" s="10">
        <v>0</v>
      </c>
      <c r="AK228" s="10">
        <v>50.177</v>
      </c>
      <c r="AL228" s="222">
        <f t="shared" si="22"/>
        <v>66.298000000000002</v>
      </c>
      <c r="AM228" s="1">
        <v>2</v>
      </c>
      <c r="AN228" s="1">
        <v>0</v>
      </c>
      <c r="AO228" s="1">
        <v>13</v>
      </c>
      <c r="AP228" s="200">
        <f t="shared" si="23"/>
        <v>15</v>
      </c>
      <c r="AQ228" s="1">
        <v>0</v>
      </c>
      <c r="AR228" s="1">
        <v>0</v>
      </c>
      <c r="AS228" s="1">
        <v>0</v>
      </c>
      <c r="AT228" s="200">
        <f>+SUM(BS_InfraMR[[#This Row],[B.02.1 - Parque de Coches Eléctricos Motrices]:[B.02.3 - Parque de Coches Eléctricos Motrices Tipo R]])</f>
        <v>0</v>
      </c>
      <c r="AU228" s="1">
        <v>0</v>
      </c>
      <c r="AV228" s="1">
        <v>0</v>
      </c>
      <c r="AW228" s="1">
        <v>0</v>
      </c>
      <c r="AX228" s="200">
        <f>+SUM(BS_InfraMR[[#This Row],[B.03.1 - Parque de Coches Motores Motrices Remolcados]:[B.03.3 - Parque de Coches Motores Motrices Cabina]])</f>
        <v>0</v>
      </c>
      <c r="AY228" s="1">
        <v>43</v>
      </c>
      <c r="AZ228" s="1">
        <v>13</v>
      </c>
      <c r="BA228" s="1">
        <v>0</v>
      </c>
      <c r="BB228" s="1">
        <v>0</v>
      </c>
      <c r="BC228" s="200">
        <f>SUM(AY228:BB228)</f>
        <v>56</v>
      </c>
      <c r="BD228" s="356">
        <v>26</v>
      </c>
      <c r="BE228" s="1">
        <v>1</v>
      </c>
      <c r="BF228" s="1">
        <v>31</v>
      </c>
      <c r="BG228" s="235">
        <v>1000</v>
      </c>
    </row>
    <row r="229" spans="1:59">
      <c r="A229" s="1">
        <v>2011</v>
      </c>
      <c r="B229" s="1" t="s">
        <v>72</v>
      </c>
      <c r="C229" s="10">
        <v>18.643000000000001</v>
      </c>
      <c r="D229" s="10">
        <v>47.968000000000004</v>
      </c>
      <c r="E229" s="10">
        <v>0</v>
      </c>
      <c r="F229" s="10">
        <v>0</v>
      </c>
      <c r="G229" s="192">
        <f t="shared" si="18"/>
        <v>66.611000000000004</v>
      </c>
      <c r="H229" s="192">
        <v>66.611000000000004</v>
      </c>
      <c r="I229" s="192">
        <v>103.99600000000001</v>
      </c>
      <c r="J229" s="10">
        <v>114.57899999999999</v>
      </c>
      <c r="K229" s="10">
        <v>0</v>
      </c>
      <c r="L229" s="10">
        <v>0</v>
      </c>
      <c r="M229" s="10">
        <v>0</v>
      </c>
      <c r="N229" s="192">
        <f>+BS_InfraMR[[#This Row],[A.03.1 -  Longitud de Vías de Explotación No Electrificadas Troncales y Ramales (vía principal) (km)]]+BS_InfraMR[[#This Row],[A.04.1 -  Longitud de Vías de Explotación Electrificadas Troncales y Ramales (vía principal) (km)]]</f>
        <v>114.57899999999999</v>
      </c>
      <c r="O229" s="192">
        <v>114.57899999999999</v>
      </c>
      <c r="P229" s="1">
        <v>23</v>
      </c>
      <c r="Q229" s="1">
        <v>6</v>
      </c>
      <c r="R229" s="1">
        <v>1</v>
      </c>
      <c r="S229" s="194">
        <f>+SUM(BS_InfraMR[[#This Row],[A.05.1 - Número de Estaciones en Explotación (cantidad)]:[A.07.1 - Número de Apeaderos en Explotación (cantidad)]])</f>
        <v>30</v>
      </c>
      <c r="T229" s="194">
        <v>30</v>
      </c>
      <c r="U229" s="1">
        <v>18</v>
      </c>
      <c r="V229" s="1">
        <v>31</v>
      </c>
      <c r="W229" s="1">
        <v>0</v>
      </c>
      <c r="X229" s="1">
        <v>26</v>
      </c>
      <c r="Y229" s="1">
        <v>0</v>
      </c>
      <c r="Z229" s="196">
        <f t="shared" si="19"/>
        <v>75</v>
      </c>
      <c r="AA229" s="1">
        <v>13</v>
      </c>
      <c r="AB229" s="1">
        <v>13</v>
      </c>
      <c r="AC229" s="1">
        <f>+BS_InfraMR[[#This Row],[Total Pasos Vehiculares a Nivel]]</f>
        <v>75</v>
      </c>
      <c r="AD229" s="196">
        <f t="shared" si="20"/>
        <v>101</v>
      </c>
      <c r="AE229" s="1">
        <v>1</v>
      </c>
      <c r="AF229" s="1">
        <v>8</v>
      </c>
      <c r="AG229" s="1">
        <v>11</v>
      </c>
      <c r="AH229" s="196">
        <f t="shared" si="21"/>
        <v>20</v>
      </c>
      <c r="AI229" s="10">
        <v>16.120999999999999</v>
      </c>
      <c r="AJ229" s="10">
        <v>0</v>
      </c>
      <c r="AK229" s="10">
        <v>50.177</v>
      </c>
      <c r="AL229" s="222">
        <f t="shared" si="22"/>
        <v>66.298000000000002</v>
      </c>
      <c r="AM229" s="1">
        <v>2</v>
      </c>
      <c r="AN229" s="1">
        <v>0</v>
      </c>
      <c r="AO229" s="1">
        <v>13</v>
      </c>
      <c r="AP229" s="200">
        <f t="shared" si="23"/>
        <v>15</v>
      </c>
      <c r="AQ229" s="1">
        <v>0</v>
      </c>
      <c r="AR229" s="1">
        <v>0</v>
      </c>
      <c r="AS229" s="1">
        <v>0</v>
      </c>
      <c r="AT229" s="200">
        <f>+SUM(BS_InfraMR[[#This Row],[B.02.1 - Parque de Coches Eléctricos Motrices]:[B.02.3 - Parque de Coches Eléctricos Motrices Tipo R]])</f>
        <v>0</v>
      </c>
      <c r="AU229" s="1">
        <v>0</v>
      </c>
      <c r="AV229" s="1">
        <v>0</v>
      </c>
      <c r="AW229" s="1">
        <v>0</v>
      </c>
      <c r="AX229" s="200">
        <f>+SUM(BS_InfraMR[[#This Row],[B.03.1 - Parque de Coches Motores Motrices Remolcados]:[B.03.3 - Parque de Coches Motores Motrices Cabina]])</f>
        <v>0</v>
      </c>
      <c r="AY229" s="1">
        <v>43</v>
      </c>
      <c r="AZ229" s="1">
        <v>13</v>
      </c>
      <c r="BA229" s="1">
        <v>0</v>
      </c>
      <c r="BB229" s="1">
        <v>0</v>
      </c>
      <c r="BC229" s="200">
        <f>SUM(AY229:BB229)</f>
        <v>56</v>
      </c>
      <c r="BD229" s="356">
        <v>26</v>
      </c>
      <c r="BE229" s="1">
        <v>1</v>
      </c>
      <c r="BF229" s="1">
        <v>31</v>
      </c>
      <c r="BG229" s="235">
        <v>1000</v>
      </c>
    </row>
    <row r="230" spans="1:59">
      <c r="A230" s="1">
        <v>2012</v>
      </c>
      <c r="B230" s="1" t="s">
        <v>61</v>
      </c>
      <c r="C230" s="10">
        <v>18.643000000000001</v>
      </c>
      <c r="D230" s="10">
        <v>47.968000000000004</v>
      </c>
      <c r="E230" s="10">
        <v>0</v>
      </c>
      <c r="F230" s="10">
        <v>0</v>
      </c>
      <c r="G230" s="192">
        <f t="shared" si="18"/>
        <v>66.611000000000004</v>
      </c>
      <c r="H230" s="192">
        <v>66.611000000000004</v>
      </c>
      <c r="I230" s="192">
        <v>103.99600000000001</v>
      </c>
      <c r="J230" s="10">
        <v>114.57899999999999</v>
      </c>
      <c r="K230" s="10">
        <v>0</v>
      </c>
      <c r="L230" s="10">
        <v>0</v>
      </c>
      <c r="M230" s="10">
        <v>0</v>
      </c>
      <c r="N230" s="192">
        <f>+BS_InfraMR[[#This Row],[A.03.1 -  Longitud de Vías de Explotación No Electrificadas Troncales y Ramales (vía principal) (km)]]+BS_InfraMR[[#This Row],[A.04.1 -  Longitud de Vías de Explotación Electrificadas Troncales y Ramales (vía principal) (km)]]</f>
        <v>114.57899999999999</v>
      </c>
      <c r="O230" s="192">
        <v>114.57899999999999</v>
      </c>
      <c r="P230" s="1">
        <v>23</v>
      </c>
      <c r="Q230" s="1">
        <v>6</v>
      </c>
      <c r="R230" s="1">
        <v>1</v>
      </c>
      <c r="S230" s="194">
        <f>+SUM(BS_InfraMR[[#This Row],[A.05.1 - Número de Estaciones en Explotación (cantidad)]:[A.07.1 - Número de Apeaderos en Explotación (cantidad)]])</f>
        <v>30</v>
      </c>
      <c r="T230" s="194">
        <v>30</v>
      </c>
      <c r="U230" s="1">
        <v>18</v>
      </c>
      <c r="V230" s="1">
        <v>31</v>
      </c>
      <c r="W230" s="1">
        <v>0</v>
      </c>
      <c r="X230" s="1">
        <v>26</v>
      </c>
      <c r="Y230" s="1">
        <v>0</v>
      </c>
      <c r="Z230" s="196">
        <f t="shared" si="19"/>
        <v>75</v>
      </c>
      <c r="AA230" s="1">
        <v>13</v>
      </c>
      <c r="AB230" s="1">
        <v>13</v>
      </c>
      <c r="AC230" s="1">
        <f>+BS_InfraMR[[#This Row],[Total Pasos Vehiculares a Nivel]]</f>
        <v>75</v>
      </c>
      <c r="AD230" s="196">
        <f t="shared" si="20"/>
        <v>101</v>
      </c>
      <c r="AE230" s="1">
        <v>1</v>
      </c>
      <c r="AF230" s="1">
        <v>8</v>
      </c>
      <c r="AG230" s="1">
        <v>11</v>
      </c>
      <c r="AH230" s="196">
        <f t="shared" si="21"/>
        <v>20</v>
      </c>
      <c r="AI230" s="10">
        <v>16.120999999999999</v>
      </c>
      <c r="AJ230" s="10">
        <v>0</v>
      </c>
      <c r="AK230" s="10">
        <v>50.177</v>
      </c>
      <c r="AL230" s="222">
        <f t="shared" si="22"/>
        <v>66.298000000000002</v>
      </c>
      <c r="AM230" s="1">
        <v>2</v>
      </c>
      <c r="AN230" s="1">
        <v>0</v>
      </c>
      <c r="AO230" s="1">
        <v>13</v>
      </c>
      <c r="AP230" s="200">
        <f t="shared" si="23"/>
        <v>15</v>
      </c>
      <c r="AQ230" s="1">
        <v>0</v>
      </c>
      <c r="AR230" s="1">
        <v>0</v>
      </c>
      <c r="AS230" s="1">
        <v>0</v>
      </c>
      <c r="AT230" s="200">
        <f>+SUM(BS_InfraMR[[#This Row],[B.02.1 - Parque de Coches Eléctricos Motrices]:[B.02.3 - Parque de Coches Eléctricos Motrices Tipo R]])</f>
        <v>0</v>
      </c>
      <c r="AU230" s="1">
        <v>0</v>
      </c>
      <c r="AV230" s="1">
        <v>0</v>
      </c>
      <c r="AW230" s="1">
        <v>0</v>
      </c>
      <c r="AX230" s="200">
        <f>+SUM(BS_InfraMR[[#This Row],[B.03.1 - Parque de Coches Motores Motrices Remolcados]:[B.03.3 - Parque de Coches Motores Motrices Cabina]])</f>
        <v>0</v>
      </c>
      <c r="AY230" s="1">
        <v>43</v>
      </c>
      <c r="AZ230" s="1">
        <v>13</v>
      </c>
      <c r="BA230" s="1">
        <v>0</v>
      </c>
      <c r="BB230" s="1">
        <v>0</v>
      </c>
      <c r="BC230" s="200">
        <f>SUM(AY230:BB230)</f>
        <v>56</v>
      </c>
      <c r="BD230" s="356">
        <v>26</v>
      </c>
      <c r="BE230" s="1">
        <v>1</v>
      </c>
      <c r="BF230" s="1">
        <v>31</v>
      </c>
      <c r="BG230" s="235">
        <v>1000</v>
      </c>
    </row>
    <row r="231" spans="1:59">
      <c r="A231" s="1">
        <v>2012</v>
      </c>
      <c r="B231" s="1" t="s">
        <v>62</v>
      </c>
      <c r="C231" s="10">
        <v>18.643000000000001</v>
      </c>
      <c r="D231" s="10">
        <v>47.968000000000004</v>
      </c>
      <c r="E231" s="10">
        <v>0</v>
      </c>
      <c r="F231" s="10">
        <v>0</v>
      </c>
      <c r="G231" s="192">
        <f t="shared" si="18"/>
        <v>66.611000000000004</v>
      </c>
      <c r="H231" s="192">
        <v>66.611000000000004</v>
      </c>
      <c r="I231" s="192">
        <v>103.99600000000001</v>
      </c>
      <c r="J231" s="10">
        <v>114.57899999999999</v>
      </c>
      <c r="K231" s="10">
        <v>0</v>
      </c>
      <c r="L231" s="10">
        <v>0</v>
      </c>
      <c r="M231" s="10">
        <v>0</v>
      </c>
      <c r="N231" s="192">
        <f>+BS_InfraMR[[#This Row],[A.03.1 -  Longitud de Vías de Explotación No Electrificadas Troncales y Ramales (vía principal) (km)]]+BS_InfraMR[[#This Row],[A.04.1 -  Longitud de Vías de Explotación Electrificadas Troncales y Ramales (vía principal) (km)]]</f>
        <v>114.57899999999999</v>
      </c>
      <c r="O231" s="192">
        <v>114.57899999999999</v>
      </c>
      <c r="P231" s="1">
        <v>23</v>
      </c>
      <c r="Q231" s="1">
        <v>6</v>
      </c>
      <c r="R231" s="1">
        <v>1</v>
      </c>
      <c r="S231" s="194">
        <f>+SUM(BS_InfraMR[[#This Row],[A.05.1 - Número de Estaciones en Explotación (cantidad)]:[A.07.1 - Número de Apeaderos en Explotación (cantidad)]])</f>
        <v>30</v>
      </c>
      <c r="T231" s="194">
        <v>30</v>
      </c>
      <c r="U231" s="1">
        <v>18</v>
      </c>
      <c r="V231" s="1">
        <v>31</v>
      </c>
      <c r="W231" s="1">
        <v>0</v>
      </c>
      <c r="X231" s="1">
        <v>26</v>
      </c>
      <c r="Y231" s="1">
        <v>0</v>
      </c>
      <c r="Z231" s="196">
        <f t="shared" si="19"/>
        <v>75</v>
      </c>
      <c r="AA231" s="1">
        <v>13</v>
      </c>
      <c r="AB231" s="1">
        <v>13</v>
      </c>
      <c r="AC231" s="1">
        <f>+BS_InfraMR[[#This Row],[Total Pasos Vehiculares a Nivel]]</f>
        <v>75</v>
      </c>
      <c r="AD231" s="196">
        <f t="shared" si="20"/>
        <v>101</v>
      </c>
      <c r="AE231" s="1">
        <v>1</v>
      </c>
      <c r="AF231" s="1">
        <v>8</v>
      </c>
      <c r="AG231" s="1">
        <v>11</v>
      </c>
      <c r="AH231" s="196">
        <f t="shared" si="21"/>
        <v>20</v>
      </c>
      <c r="AI231" s="10">
        <v>16.120999999999999</v>
      </c>
      <c r="AJ231" s="10">
        <v>0</v>
      </c>
      <c r="AK231" s="10">
        <v>50.177</v>
      </c>
      <c r="AL231" s="222">
        <f t="shared" si="22"/>
        <v>66.298000000000002</v>
      </c>
      <c r="AM231" s="1">
        <v>2</v>
      </c>
      <c r="AN231" s="1">
        <v>0</v>
      </c>
      <c r="AO231" s="1">
        <v>13</v>
      </c>
      <c r="AP231" s="200">
        <f t="shared" si="23"/>
        <v>15</v>
      </c>
      <c r="AQ231" s="1">
        <v>0</v>
      </c>
      <c r="AR231" s="1">
        <v>0</v>
      </c>
      <c r="AS231" s="1">
        <v>0</v>
      </c>
      <c r="AT231" s="200">
        <f>+SUM(BS_InfraMR[[#This Row],[B.02.1 - Parque de Coches Eléctricos Motrices]:[B.02.3 - Parque de Coches Eléctricos Motrices Tipo R]])</f>
        <v>0</v>
      </c>
      <c r="AU231" s="1">
        <v>0</v>
      </c>
      <c r="AV231" s="1">
        <v>0</v>
      </c>
      <c r="AW231" s="1">
        <v>0</v>
      </c>
      <c r="AX231" s="200">
        <f>+SUM(BS_InfraMR[[#This Row],[B.03.1 - Parque de Coches Motores Motrices Remolcados]:[B.03.3 - Parque de Coches Motores Motrices Cabina]])</f>
        <v>0</v>
      </c>
      <c r="AY231" s="1">
        <v>43</v>
      </c>
      <c r="AZ231" s="1">
        <v>13</v>
      </c>
      <c r="BA231" s="1">
        <v>0</v>
      </c>
      <c r="BB231" s="1">
        <v>0</v>
      </c>
      <c r="BC231" s="200">
        <f>SUM(AY231:BB231)</f>
        <v>56</v>
      </c>
      <c r="BD231" s="356">
        <v>26</v>
      </c>
      <c r="BE231" s="1">
        <v>1</v>
      </c>
      <c r="BF231" s="1">
        <v>31</v>
      </c>
      <c r="BG231" s="235">
        <v>1000</v>
      </c>
    </row>
    <row r="232" spans="1:59">
      <c r="A232" s="1">
        <v>2012</v>
      </c>
      <c r="B232" s="1" t="s">
        <v>63</v>
      </c>
      <c r="C232" s="10">
        <v>18.643000000000001</v>
      </c>
      <c r="D232" s="10">
        <v>47.968000000000004</v>
      </c>
      <c r="E232" s="10">
        <v>0</v>
      </c>
      <c r="F232" s="10">
        <v>0</v>
      </c>
      <c r="G232" s="192">
        <f t="shared" si="18"/>
        <v>66.611000000000004</v>
      </c>
      <c r="H232" s="192">
        <v>66.611000000000004</v>
      </c>
      <c r="I232" s="192">
        <v>103.99600000000001</v>
      </c>
      <c r="J232" s="10">
        <v>114.57899999999999</v>
      </c>
      <c r="K232" s="10">
        <v>0</v>
      </c>
      <c r="L232" s="10">
        <v>0</v>
      </c>
      <c r="M232" s="10">
        <v>0</v>
      </c>
      <c r="N232" s="192">
        <f>+BS_InfraMR[[#This Row],[A.03.1 -  Longitud de Vías de Explotación No Electrificadas Troncales y Ramales (vía principal) (km)]]+BS_InfraMR[[#This Row],[A.04.1 -  Longitud de Vías de Explotación Electrificadas Troncales y Ramales (vía principal) (km)]]</f>
        <v>114.57899999999999</v>
      </c>
      <c r="O232" s="192">
        <v>114.57899999999999</v>
      </c>
      <c r="P232" s="1">
        <v>23</v>
      </c>
      <c r="Q232" s="1">
        <v>6</v>
      </c>
      <c r="R232" s="1">
        <v>1</v>
      </c>
      <c r="S232" s="194">
        <f>+SUM(BS_InfraMR[[#This Row],[A.05.1 - Número de Estaciones en Explotación (cantidad)]:[A.07.1 - Número de Apeaderos en Explotación (cantidad)]])</f>
        <v>30</v>
      </c>
      <c r="T232" s="194">
        <v>30</v>
      </c>
      <c r="U232" s="1">
        <v>18</v>
      </c>
      <c r="V232" s="1">
        <v>31</v>
      </c>
      <c r="W232" s="1">
        <v>0</v>
      </c>
      <c r="X232" s="1">
        <v>26</v>
      </c>
      <c r="Y232" s="1">
        <v>0</v>
      </c>
      <c r="Z232" s="196">
        <f t="shared" si="19"/>
        <v>75</v>
      </c>
      <c r="AA232" s="1">
        <v>13</v>
      </c>
      <c r="AB232" s="1">
        <v>13</v>
      </c>
      <c r="AC232" s="1">
        <f>+BS_InfraMR[[#This Row],[Total Pasos Vehiculares a Nivel]]</f>
        <v>75</v>
      </c>
      <c r="AD232" s="196">
        <f t="shared" si="20"/>
        <v>101</v>
      </c>
      <c r="AE232" s="1">
        <v>1</v>
      </c>
      <c r="AF232" s="1">
        <v>8</v>
      </c>
      <c r="AG232" s="1">
        <v>11</v>
      </c>
      <c r="AH232" s="196">
        <f t="shared" si="21"/>
        <v>20</v>
      </c>
      <c r="AI232" s="10">
        <v>16.120999999999999</v>
      </c>
      <c r="AJ232" s="10">
        <v>0</v>
      </c>
      <c r="AK232" s="10">
        <v>50.177</v>
      </c>
      <c r="AL232" s="222">
        <f t="shared" si="22"/>
        <v>66.298000000000002</v>
      </c>
      <c r="AM232" s="1">
        <v>2</v>
      </c>
      <c r="AN232" s="1">
        <v>0</v>
      </c>
      <c r="AO232" s="1">
        <v>13</v>
      </c>
      <c r="AP232" s="200">
        <f t="shared" si="23"/>
        <v>15</v>
      </c>
      <c r="AQ232" s="1">
        <v>0</v>
      </c>
      <c r="AR232" s="1">
        <v>0</v>
      </c>
      <c r="AS232" s="1">
        <v>0</v>
      </c>
      <c r="AT232" s="200">
        <f>+SUM(BS_InfraMR[[#This Row],[B.02.1 - Parque de Coches Eléctricos Motrices]:[B.02.3 - Parque de Coches Eléctricos Motrices Tipo R]])</f>
        <v>0</v>
      </c>
      <c r="AU232" s="1">
        <v>0</v>
      </c>
      <c r="AV232" s="1">
        <v>0</v>
      </c>
      <c r="AW232" s="1">
        <v>0</v>
      </c>
      <c r="AX232" s="200">
        <f>+SUM(BS_InfraMR[[#This Row],[B.03.1 - Parque de Coches Motores Motrices Remolcados]:[B.03.3 - Parque de Coches Motores Motrices Cabina]])</f>
        <v>0</v>
      </c>
      <c r="AY232" s="1">
        <v>43</v>
      </c>
      <c r="AZ232" s="1">
        <v>13</v>
      </c>
      <c r="BA232" s="1">
        <v>0</v>
      </c>
      <c r="BB232" s="1">
        <v>0</v>
      </c>
      <c r="BC232" s="200">
        <f>SUM(AY232:BB232)</f>
        <v>56</v>
      </c>
      <c r="BD232" s="356">
        <v>26</v>
      </c>
      <c r="BE232" s="1">
        <v>1</v>
      </c>
      <c r="BF232" s="1">
        <v>31</v>
      </c>
      <c r="BG232" s="235">
        <v>1000</v>
      </c>
    </row>
    <row r="233" spans="1:59">
      <c r="A233" s="1">
        <v>2012</v>
      </c>
      <c r="B233" s="1" t="s">
        <v>64</v>
      </c>
      <c r="C233" s="10">
        <v>18.643000000000001</v>
      </c>
      <c r="D233" s="10">
        <v>47.968000000000004</v>
      </c>
      <c r="E233" s="10">
        <v>0</v>
      </c>
      <c r="F233" s="10">
        <v>0</v>
      </c>
      <c r="G233" s="192">
        <f t="shared" si="18"/>
        <v>66.611000000000004</v>
      </c>
      <c r="H233" s="192">
        <v>66.611000000000004</v>
      </c>
      <c r="I233" s="192">
        <v>103.99600000000001</v>
      </c>
      <c r="J233" s="10">
        <v>114.57899999999999</v>
      </c>
      <c r="K233" s="10">
        <v>0</v>
      </c>
      <c r="L233" s="10">
        <v>0</v>
      </c>
      <c r="M233" s="10">
        <v>0</v>
      </c>
      <c r="N233" s="192">
        <f>+BS_InfraMR[[#This Row],[A.03.1 -  Longitud de Vías de Explotación No Electrificadas Troncales y Ramales (vía principal) (km)]]+BS_InfraMR[[#This Row],[A.04.1 -  Longitud de Vías de Explotación Electrificadas Troncales y Ramales (vía principal) (km)]]</f>
        <v>114.57899999999999</v>
      </c>
      <c r="O233" s="192">
        <v>114.57899999999999</v>
      </c>
      <c r="P233" s="1">
        <v>23</v>
      </c>
      <c r="Q233" s="1">
        <v>6</v>
      </c>
      <c r="R233" s="1">
        <v>1</v>
      </c>
      <c r="S233" s="194">
        <f>+SUM(BS_InfraMR[[#This Row],[A.05.1 - Número de Estaciones en Explotación (cantidad)]:[A.07.1 - Número de Apeaderos en Explotación (cantidad)]])</f>
        <v>30</v>
      </c>
      <c r="T233" s="194">
        <v>30</v>
      </c>
      <c r="U233" s="1">
        <v>18</v>
      </c>
      <c r="V233" s="1">
        <v>31</v>
      </c>
      <c r="W233" s="1">
        <v>0</v>
      </c>
      <c r="X233" s="1">
        <v>26</v>
      </c>
      <c r="Y233" s="1">
        <v>0</v>
      </c>
      <c r="Z233" s="196">
        <f t="shared" si="19"/>
        <v>75</v>
      </c>
      <c r="AA233" s="1">
        <v>13</v>
      </c>
      <c r="AB233" s="1">
        <v>13</v>
      </c>
      <c r="AC233" s="1">
        <f>+BS_InfraMR[[#This Row],[Total Pasos Vehiculares a Nivel]]</f>
        <v>75</v>
      </c>
      <c r="AD233" s="196">
        <f t="shared" si="20"/>
        <v>101</v>
      </c>
      <c r="AE233" s="1">
        <v>1</v>
      </c>
      <c r="AF233" s="1">
        <v>8</v>
      </c>
      <c r="AG233" s="1">
        <v>11</v>
      </c>
      <c r="AH233" s="196">
        <f t="shared" si="21"/>
        <v>20</v>
      </c>
      <c r="AI233" s="10">
        <v>16.120999999999999</v>
      </c>
      <c r="AJ233" s="10">
        <v>0</v>
      </c>
      <c r="AK233" s="10">
        <v>50.177</v>
      </c>
      <c r="AL233" s="222">
        <f t="shared" si="22"/>
        <v>66.298000000000002</v>
      </c>
      <c r="AM233" s="1">
        <v>2</v>
      </c>
      <c r="AN233" s="1">
        <v>0</v>
      </c>
      <c r="AO233" s="1">
        <v>13</v>
      </c>
      <c r="AP233" s="200">
        <f t="shared" si="23"/>
        <v>15</v>
      </c>
      <c r="AQ233" s="1">
        <v>0</v>
      </c>
      <c r="AR233" s="1">
        <v>0</v>
      </c>
      <c r="AS233" s="1">
        <v>0</v>
      </c>
      <c r="AT233" s="200">
        <f>+SUM(BS_InfraMR[[#This Row],[B.02.1 - Parque de Coches Eléctricos Motrices]:[B.02.3 - Parque de Coches Eléctricos Motrices Tipo R]])</f>
        <v>0</v>
      </c>
      <c r="AU233" s="1">
        <v>0</v>
      </c>
      <c r="AV233" s="1">
        <v>0</v>
      </c>
      <c r="AW233" s="1">
        <v>0</v>
      </c>
      <c r="AX233" s="200">
        <f>+SUM(BS_InfraMR[[#This Row],[B.03.1 - Parque de Coches Motores Motrices Remolcados]:[B.03.3 - Parque de Coches Motores Motrices Cabina]])</f>
        <v>0</v>
      </c>
      <c r="AY233" s="1">
        <v>43</v>
      </c>
      <c r="AZ233" s="1">
        <v>13</v>
      </c>
      <c r="BA233" s="1">
        <v>0</v>
      </c>
      <c r="BB233" s="1">
        <v>0</v>
      </c>
      <c r="BC233" s="200">
        <f>SUM(AY233:BB233)</f>
        <v>56</v>
      </c>
      <c r="BD233" s="356">
        <v>26</v>
      </c>
      <c r="BE233" s="1">
        <v>1</v>
      </c>
      <c r="BF233" s="1">
        <v>31</v>
      </c>
      <c r="BG233" s="235">
        <v>1000</v>
      </c>
    </row>
    <row r="234" spans="1:59">
      <c r="A234" s="1">
        <v>2012</v>
      </c>
      <c r="B234" s="1" t="s">
        <v>65</v>
      </c>
      <c r="C234" s="10">
        <v>18.643000000000001</v>
      </c>
      <c r="D234" s="10">
        <v>47.968000000000004</v>
      </c>
      <c r="E234" s="10">
        <v>0</v>
      </c>
      <c r="F234" s="10">
        <v>0</v>
      </c>
      <c r="G234" s="192">
        <f t="shared" si="18"/>
        <v>66.611000000000004</v>
      </c>
      <c r="H234" s="192">
        <v>66.611000000000004</v>
      </c>
      <c r="I234" s="192">
        <v>103.99600000000001</v>
      </c>
      <c r="J234" s="10">
        <v>114.57899999999999</v>
      </c>
      <c r="K234" s="10">
        <v>0</v>
      </c>
      <c r="L234" s="10">
        <v>0</v>
      </c>
      <c r="M234" s="10">
        <v>0</v>
      </c>
      <c r="N234" s="192">
        <f>+BS_InfraMR[[#This Row],[A.03.1 -  Longitud de Vías de Explotación No Electrificadas Troncales y Ramales (vía principal) (km)]]+BS_InfraMR[[#This Row],[A.04.1 -  Longitud de Vías de Explotación Electrificadas Troncales y Ramales (vía principal) (km)]]</f>
        <v>114.57899999999999</v>
      </c>
      <c r="O234" s="192">
        <v>114.57899999999999</v>
      </c>
      <c r="P234" s="1">
        <v>23</v>
      </c>
      <c r="Q234" s="1">
        <v>6</v>
      </c>
      <c r="R234" s="1">
        <v>1</v>
      </c>
      <c r="S234" s="194">
        <f>+SUM(BS_InfraMR[[#This Row],[A.05.1 - Número de Estaciones en Explotación (cantidad)]:[A.07.1 - Número de Apeaderos en Explotación (cantidad)]])</f>
        <v>30</v>
      </c>
      <c r="T234" s="194">
        <v>30</v>
      </c>
      <c r="U234" s="1">
        <v>18</v>
      </c>
      <c r="V234" s="1">
        <v>31</v>
      </c>
      <c r="W234" s="1">
        <v>0</v>
      </c>
      <c r="X234" s="1">
        <v>26</v>
      </c>
      <c r="Y234" s="1">
        <v>0</v>
      </c>
      <c r="Z234" s="196">
        <f t="shared" si="19"/>
        <v>75</v>
      </c>
      <c r="AA234" s="1">
        <v>13</v>
      </c>
      <c r="AB234" s="1">
        <v>13</v>
      </c>
      <c r="AC234" s="1">
        <f>+BS_InfraMR[[#This Row],[Total Pasos Vehiculares a Nivel]]</f>
        <v>75</v>
      </c>
      <c r="AD234" s="196">
        <f t="shared" si="20"/>
        <v>101</v>
      </c>
      <c r="AE234" s="1">
        <v>1</v>
      </c>
      <c r="AF234" s="1">
        <v>8</v>
      </c>
      <c r="AG234" s="1">
        <v>11</v>
      </c>
      <c r="AH234" s="196">
        <f t="shared" si="21"/>
        <v>20</v>
      </c>
      <c r="AI234" s="10">
        <v>16.120999999999999</v>
      </c>
      <c r="AJ234" s="10">
        <v>0</v>
      </c>
      <c r="AK234" s="10">
        <v>50.177</v>
      </c>
      <c r="AL234" s="222">
        <f t="shared" si="22"/>
        <v>66.298000000000002</v>
      </c>
      <c r="AM234" s="1">
        <v>2</v>
      </c>
      <c r="AN234" s="1">
        <v>0</v>
      </c>
      <c r="AO234" s="1">
        <v>13</v>
      </c>
      <c r="AP234" s="200">
        <f t="shared" si="23"/>
        <v>15</v>
      </c>
      <c r="AQ234" s="1">
        <v>0</v>
      </c>
      <c r="AR234" s="1">
        <v>0</v>
      </c>
      <c r="AS234" s="1">
        <v>0</v>
      </c>
      <c r="AT234" s="200">
        <f>+SUM(BS_InfraMR[[#This Row],[B.02.1 - Parque de Coches Eléctricos Motrices]:[B.02.3 - Parque de Coches Eléctricos Motrices Tipo R]])</f>
        <v>0</v>
      </c>
      <c r="AU234" s="1">
        <v>0</v>
      </c>
      <c r="AV234" s="1">
        <v>0</v>
      </c>
      <c r="AW234" s="1">
        <v>0</v>
      </c>
      <c r="AX234" s="200">
        <f>+SUM(BS_InfraMR[[#This Row],[B.03.1 - Parque de Coches Motores Motrices Remolcados]:[B.03.3 - Parque de Coches Motores Motrices Cabina]])</f>
        <v>0</v>
      </c>
      <c r="AY234" s="1">
        <v>43</v>
      </c>
      <c r="AZ234" s="1">
        <v>13</v>
      </c>
      <c r="BA234" s="1">
        <v>0</v>
      </c>
      <c r="BB234" s="1">
        <v>0</v>
      </c>
      <c r="BC234" s="200">
        <f>SUM(AY234:BB234)</f>
        <v>56</v>
      </c>
      <c r="BD234" s="356">
        <v>26</v>
      </c>
      <c r="BE234" s="1">
        <v>1</v>
      </c>
      <c r="BF234" s="1">
        <v>31</v>
      </c>
      <c r="BG234" s="235">
        <v>1000</v>
      </c>
    </row>
    <row r="235" spans="1:59">
      <c r="A235" s="1">
        <v>2012</v>
      </c>
      <c r="B235" s="1" t="s">
        <v>66</v>
      </c>
      <c r="C235" s="10">
        <v>18.643000000000001</v>
      </c>
      <c r="D235" s="10">
        <v>47.968000000000004</v>
      </c>
      <c r="E235" s="10">
        <v>0</v>
      </c>
      <c r="F235" s="10">
        <v>0</v>
      </c>
      <c r="G235" s="192">
        <f t="shared" si="18"/>
        <v>66.611000000000004</v>
      </c>
      <c r="H235" s="192">
        <v>66.611000000000004</v>
      </c>
      <c r="I235" s="192">
        <v>103.99600000000001</v>
      </c>
      <c r="J235" s="10">
        <v>114.57899999999999</v>
      </c>
      <c r="K235" s="10">
        <v>0</v>
      </c>
      <c r="L235" s="10">
        <v>0</v>
      </c>
      <c r="M235" s="10">
        <v>0</v>
      </c>
      <c r="N235" s="192">
        <f>+BS_InfraMR[[#This Row],[A.03.1 -  Longitud de Vías de Explotación No Electrificadas Troncales y Ramales (vía principal) (km)]]+BS_InfraMR[[#This Row],[A.04.1 -  Longitud de Vías de Explotación Electrificadas Troncales y Ramales (vía principal) (km)]]</f>
        <v>114.57899999999999</v>
      </c>
      <c r="O235" s="192">
        <v>114.57899999999999</v>
      </c>
      <c r="P235" s="1">
        <v>23</v>
      </c>
      <c r="Q235" s="1">
        <v>6</v>
      </c>
      <c r="R235" s="1">
        <v>1</v>
      </c>
      <c r="S235" s="194">
        <f>+SUM(BS_InfraMR[[#This Row],[A.05.1 - Número de Estaciones en Explotación (cantidad)]:[A.07.1 - Número de Apeaderos en Explotación (cantidad)]])</f>
        <v>30</v>
      </c>
      <c r="T235" s="194">
        <v>30</v>
      </c>
      <c r="U235" s="1">
        <v>18</v>
      </c>
      <c r="V235" s="1">
        <v>31</v>
      </c>
      <c r="W235" s="1">
        <v>0</v>
      </c>
      <c r="X235" s="1">
        <v>26</v>
      </c>
      <c r="Y235" s="1">
        <v>0</v>
      </c>
      <c r="Z235" s="196">
        <f t="shared" si="19"/>
        <v>75</v>
      </c>
      <c r="AA235" s="1">
        <v>13</v>
      </c>
      <c r="AB235" s="1">
        <v>13</v>
      </c>
      <c r="AC235" s="1">
        <f>+BS_InfraMR[[#This Row],[Total Pasos Vehiculares a Nivel]]</f>
        <v>75</v>
      </c>
      <c r="AD235" s="196">
        <f t="shared" si="20"/>
        <v>101</v>
      </c>
      <c r="AE235" s="1">
        <v>1</v>
      </c>
      <c r="AF235" s="1">
        <v>8</v>
      </c>
      <c r="AG235" s="1">
        <v>11</v>
      </c>
      <c r="AH235" s="196">
        <f t="shared" si="21"/>
        <v>20</v>
      </c>
      <c r="AI235" s="10">
        <v>16.120999999999999</v>
      </c>
      <c r="AJ235" s="10">
        <v>0</v>
      </c>
      <c r="AK235" s="10">
        <v>50.177</v>
      </c>
      <c r="AL235" s="222">
        <f t="shared" si="22"/>
        <v>66.298000000000002</v>
      </c>
      <c r="AM235" s="1">
        <v>2</v>
      </c>
      <c r="AN235" s="1">
        <v>0</v>
      </c>
      <c r="AO235" s="1">
        <v>13</v>
      </c>
      <c r="AP235" s="200">
        <f t="shared" si="23"/>
        <v>15</v>
      </c>
      <c r="AQ235" s="1">
        <v>0</v>
      </c>
      <c r="AR235" s="1">
        <v>0</v>
      </c>
      <c r="AS235" s="1">
        <v>0</v>
      </c>
      <c r="AT235" s="200">
        <f>+SUM(BS_InfraMR[[#This Row],[B.02.1 - Parque de Coches Eléctricos Motrices]:[B.02.3 - Parque de Coches Eléctricos Motrices Tipo R]])</f>
        <v>0</v>
      </c>
      <c r="AU235" s="1">
        <v>0</v>
      </c>
      <c r="AV235" s="1">
        <v>0</v>
      </c>
      <c r="AW235" s="1">
        <v>0</v>
      </c>
      <c r="AX235" s="200">
        <f>+SUM(BS_InfraMR[[#This Row],[B.03.1 - Parque de Coches Motores Motrices Remolcados]:[B.03.3 - Parque de Coches Motores Motrices Cabina]])</f>
        <v>0</v>
      </c>
      <c r="AY235" s="1">
        <v>43</v>
      </c>
      <c r="AZ235" s="1">
        <v>13</v>
      </c>
      <c r="BA235" s="1">
        <v>0</v>
      </c>
      <c r="BB235" s="1">
        <v>0</v>
      </c>
      <c r="BC235" s="200">
        <f>SUM(AY235:BB235)</f>
        <v>56</v>
      </c>
      <c r="BD235" s="356">
        <v>26</v>
      </c>
      <c r="BE235" s="1">
        <v>1</v>
      </c>
      <c r="BF235" s="1">
        <v>31</v>
      </c>
      <c r="BG235" s="235">
        <v>1000</v>
      </c>
    </row>
    <row r="236" spans="1:59">
      <c r="A236" s="1">
        <v>2012</v>
      </c>
      <c r="B236" s="1" t="s">
        <v>67</v>
      </c>
      <c r="C236" s="10">
        <v>18.643000000000001</v>
      </c>
      <c r="D236" s="10">
        <v>47.968000000000004</v>
      </c>
      <c r="E236" s="10">
        <v>0</v>
      </c>
      <c r="F236" s="10">
        <v>0</v>
      </c>
      <c r="G236" s="192">
        <f t="shared" si="18"/>
        <v>66.611000000000004</v>
      </c>
      <c r="H236" s="192">
        <v>66.611000000000004</v>
      </c>
      <c r="I236" s="192">
        <v>103.99600000000001</v>
      </c>
      <c r="J236" s="10">
        <v>114.57899999999999</v>
      </c>
      <c r="K236" s="10">
        <v>0</v>
      </c>
      <c r="L236" s="10">
        <v>0</v>
      </c>
      <c r="M236" s="10">
        <v>0</v>
      </c>
      <c r="N236" s="192">
        <f>+BS_InfraMR[[#This Row],[A.03.1 -  Longitud de Vías de Explotación No Electrificadas Troncales y Ramales (vía principal) (km)]]+BS_InfraMR[[#This Row],[A.04.1 -  Longitud de Vías de Explotación Electrificadas Troncales y Ramales (vía principal) (km)]]</f>
        <v>114.57899999999999</v>
      </c>
      <c r="O236" s="192">
        <v>114.57899999999999</v>
      </c>
      <c r="P236" s="1">
        <v>23</v>
      </c>
      <c r="Q236" s="1">
        <v>6</v>
      </c>
      <c r="R236" s="1">
        <v>1</v>
      </c>
      <c r="S236" s="194">
        <f>+SUM(BS_InfraMR[[#This Row],[A.05.1 - Número de Estaciones en Explotación (cantidad)]:[A.07.1 - Número de Apeaderos en Explotación (cantidad)]])</f>
        <v>30</v>
      </c>
      <c r="T236" s="194">
        <v>30</v>
      </c>
      <c r="U236" s="1">
        <v>18</v>
      </c>
      <c r="V236" s="1">
        <v>31</v>
      </c>
      <c r="W236" s="1">
        <v>0</v>
      </c>
      <c r="X236" s="1">
        <v>26</v>
      </c>
      <c r="Y236" s="1">
        <v>0</v>
      </c>
      <c r="Z236" s="196">
        <f t="shared" si="19"/>
        <v>75</v>
      </c>
      <c r="AA236" s="1">
        <v>13</v>
      </c>
      <c r="AB236" s="1">
        <v>13</v>
      </c>
      <c r="AC236" s="1">
        <f>+BS_InfraMR[[#This Row],[Total Pasos Vehiculares a Nivel]]</f>
        <v>75</v>
      </c>
      <c r="AD236" s="196">
        <f t="shared" si="20"/>
        <v>101</v>
      </c>
      <c r="AE236" s="1">
        <v>1</v>
      </c>
      <c r="AF236" s="1">
        <v>8</v>
      </c>
      <c r="AG236" s="1">
        <v>11</v>
      </c>
      <c r="AH236" s="196">
        <f t="shared" si="21"/>
        <v>20</v>
      </c>
      <c r="AI236" s="10">
        <v>16.120999999999999</v>
      </c>
      <c r="AJ236" s="10">
        <v>0</v>
      </c>
      <c r="AK236" s="10">
        <v>50.177</v>
      </c>
      <c r="AL236" s="222">
        <f t="shared" si="22"/>
        <v>66.298000000000002</v>
      </c>
      <c r="AM236" s="1">
        <v>2</v>
      </c>
      <c r="AN236" s="1">
        <v>0</v>
      </c>
      <c r="AO236" s="1">
        <v>13</v>
      </c>
      <c r="AP236" s="200">
        <f t="shared" si="23"/>
        <v>15</v>
      </c>
      <c r="AQ236" s="1">
        <v>0</v>
      </c>
      <c r="AR236" s="1">
        <v>0</v>
      </c>
      <c r="AS236" s="1">
        <v>0</v>
      </c>
      <c r="AT236" s="200">
        <f>+SUM(BS_InfraMR[[#This Row],[B.02.1 - Parque de Coches Eléctricos Motrices]:[B.02.3 - Parque de Coches Eléctricos Motrices Tipo R]])</f>
        <v>0</v>
      </c>
      <c r="AU236" s="1">
        <v>0</v>
      </c>
      <c r="AV236" s="1">
        <v>0</v>
      </c>
      <c r="AW236" s="1">
        <v>0</v>
      </c>
      <c r="AX236" s="200">
        <f>+SUM(BS_InfraMR[[#This Row],[B.03.1 - Parque de Coches Motores Motrices Remolcados]:[B.03.3 - Parque de Coches Motores Motrices Cabina]])</f>
        <v>0</v>
      </c>
      <c r="AY236" s="1">
        <v>43</v>
      </c>
      <c r="AZ236" s="1">
        <v>13</v>
      </c>
      <c r="BA236" s="1">
        <v>0</v>
      </c>
      <c r="BB236" s="1">
        <v>0</v>
      </c>
      <c r="BC236" s="200">
        <f>SUM(AY236:BB236)</f>
        <v>56</v>
      </c>
      <c r="BD236" s="356">
        <v>26</v>
      </c>
      <c r="BE236" s="1">
        <v>1</v>
      </c>
      <c r="BF236" s="1">
        <v>31</v>
      </c>
      <c r="BG236" s="235">
        <v>1000</v>
      </c>
    </row>
    <row r="237" spans="1:59">
      <c r="A237" s="1">
        <v>2012</v>
      </c>
      <c r="B237" s="1" t="s">
        <v>68</v>
      </c>
      <c r="C237" s="10">
        <v>18.643000000000001</v>
      </c>
      <c r="D237" s="10">
        <v>47.968000000000004</v>
      </c>
      <c r="E237" s="10">
        <v>0</v>
      </c>
      <c r="F237" s="10">
        <v>0</v>
      </c>
      <c r="G237" s="192">
        <f t="shared" si="18"/>
        <v>66.611000000000004</v>
      </c>
      <c r="H237" s="192">
        <v>66.611000000000004</v>
      </c>
      <c r="I237" s="192">
        <v>103.99600000000001</v>
      </c>
      <c r="J237" s="10">
        <v>114.57899999999999</v>
      </c>
      <c r="K237" s="10">
        <v>0</v>
      </c>
      <c r="L237" s="10">
        <v>0</v>
      </c>
      <c r="M237" s="10">
        <v>0</v>
      </c>
      <c r="N237" s="192">
        <f>+BS_InfraMR[[#This Row],[A.03.1 -  Longitud de Vías de Explotación No Electrificadas Troncales y Ramales (vía principal) (km)]]+BS_InfraMR[[#This Row],[A.04.1 -  Longitud de Vías de Explotación Electrificadas Troncales y Ramales (vía principal) (km)]]</f>
        <v>114.57899999999999</v>
      </c>
      <c r="O237" s="192">
        <v>114.57899999999999</v>
      </c>
      <c r="P237" s="1">
        <v>23</v>
      </c>
      <c r="Q237" s="1">
        <v>6</v>
      </c>
      <c r="R237" s="1">
        <v>1</v>
      </c>
      <c r="S237" s="194">
        <f>+SUM(BS_InfraMR[[#This Row],[A.05.1 - Número de Estaciones en Explotación (cantidad)]:[A.07.1 - Número de Apeaderos en Explotación (cantidad)]])</f>
        <v>30</v>
      </c>
      <c r="T237" s="194">
        <v>30</v>
      </c>
      <c r="U237" s="1">
        <v>18</v>
      </c>
      <c r="V237" s="1">
        <v>31</v>
      </c>
      <c r="W237" s="1">
        <v>0</v>
      </c>
      <c r="X237" s="1">
        <v>26</v>
      </c>
      <c r="Y237" s="1">
        <v>0</v>
      </c>
      <c r="Z237" s="196">
        <f t="shared" si="19"/>
        <v>75</v>
      </c>
      <c r="AA237" s="1">
        <v>13</v>
      </c>
      <c r="AB237" s="1">
        <v>13</v>
      </c>
      <c r="AC237" s="1">
        <f>+BS_InfraMR[[#This Row],[Total Pasos Vehiculares a Nivel]]</f>
        <v>75</v>
      </c>
      <c r="AD237" s="196">
        <f t="shared" si="20"/>
        <v>101</v>
      </c>
      <c r="AE237" s="1">
        <v>1</v>
      </c>
      <c r="AF237" s="1">
        <v>8</v>
      </c>
      <c r="AG237" s="1">
        <v>11</v>
      </c>
      <c r="AH237" s="196">
        <f t="shared" si="21"/>
        <v>20</v>
      </c>
      <c r="AI237" s="10">
        <v>16.120999999999999</v>
      </c>
      <c r="AJ237" s="10">
        <v>0</v>
      </c>
      <c r="AK237" s="10">
        <v>50.177</v>
      </c>
      <c r="AL237" s="222">
        <f t="shared" si="22"/>
        <v>66.298000000000002</v>
      </c>
      <c r="AM237" s="1">
        <v>2</v>
      </c>
      <c r="AN237" s="1">
        <v>0</v>
      </c>
      <c r="AO237" s="1">
        <v>13</v>
      </c>
      <c r="AP237" s="200">
        <f t="shared" si="23"/>
        <v>15</v>
      </c>
      <c r="AQ237" s="1">
        <v>0</v>
      </c>
      <c r="AR237" s="1">
        <v>0</v>
      </c>
      <c r="AS237" s="1">
        <v>0</v>
      </c>
      <c r="AT237" s="200">
        <f>+SUM(BS_InfraMR[[#This Row],[B.02.1 - Parque de Coches Eléctricos Motrices]:[B.02.3 - Parque de Coches Eléctricos Motrices Tipo R]])</f>
        <v>0</v>
      </c>
      <c r="AU237" s="1">
        <v>0</v>
      </c>
      <c r="AV237" s="1">
        <v>0</v>
      </c>
      <c r="AW237" s="1">
        <v>0</v>
      </c>
      <c r="AX237" s="200">
        <f>+SUM(BS_InfraMR[[#This Row],[B.03.1 - Parque de Coches Motores Motrices Remolcados]:[B.03.3 - Parque de Coches Motores Motrices Cabina]])</f>
        <v>0</v>
      </c>
      <c r="AY237" s="1">
        <v>43</v>
      </c>
      <c r="AZ237" s="1">
        <v>13</v>
      </c>
      <c r="BA237" s="1">
        <v>0</v>
      </c>
      <c r="BB237" s="1">
        <v>0</v>
      </c>
      <c r="BC237" s="200">
        <f>SUM(AY237:BB237)</f>
        <v>56</v>
      </c>
      <c r="BD237" s="356">
        <v>26</v>
      </c>
      <c r="BE237" s="1">
        <v>1</v>
      </c>
      <c r="BF237" s="1">
        <v>31</v>
      </c>
      <c r="BG237" s="235">
        <v>1000</v>
      </c>
    </row>
    <row r="238" spans="1:59">
      <c r="A238" s="1">
        <v>2012</v>
      </c>
      <c r="B238" s="1" t="s">
        <v>69</v>
      </c>
      <c r="C238" s="10">
        <v>18.643000000000001</v>
      </c>
      <c r="D238" s="10">
        <v>47.968000000000004</v>
      </c>
      <c r="E238" s="10">
        <v>0</v>
      </c>
      <c r="F238" s="10">
        <v>0</v>
      </c>
      <c r="G238" s="192">
        <f t="shared" si="18"/>
        <v>66.611000000000004</v>
      </c>
      <c r="H238" s="192">
        <v>66.611000000000004</v>
      </c>
      <c r="I238" s="192">
        <v>103.99600000000001</v>
      </c>
      <c r="J238" s="10">
        <v>114.57899999999999</v>
      </c>
      <c r="K238" s="10">
        <v>0</v>
      </c>
      <c r="L238" s="10">
        <v>0</v>
      </c>
      <c r="M238" s="10">
        <v>0</v>
      </c>
      <c r="N238" s="192">
        <f>+BS_InfraMR[[#This Row],[A.03.1 -  Longitud de Vías de Explotación No Electrificadas Troncales y Ramales (vía principal) (km)]]+BS_InfraMR[[#This Row],[A.04.1 -  Longitud de Vías de Explotación Electrificadas Troncales y Ramales (vía principal) (km)]]</f>
        <v>114.57899999999999</v>
      </c>
      <c r="O238" s="192">
        <v>114.57899999999999</v>
      </c>
      <c r="P238" s="1">
        <v>23</v>
      </c>
      <c r="Q238" s="1">
        <v>6</v>
      </c>
      <c r="R238" s="1">
        <v>1</v>
      </c>
      <c r="S238" s="194">
        <f>+SUM(BS_InfraMR[[#This Row],[A.05.1 - Número de Estaciones en Explotación (cantidad)]:[A.07.1 - Número de Apeaderos en Explotación (cantidad)]])</f>
        <v>30</v>
      </c>
      <c r="T238" s="194">
        <v>30</v>
      </c>
      <c r="U238" s="1">
        <v>18</v>
      </c>
      <c r="V238" s="1">
        <v>31</v>
      </c>
      <c r="W238" s="1">
        <v>0</v>
      </c>
      <c r="X238" s="1">
        <v>26</v>
      </c>
      <c r="Y238" s="1">
        <v>0</v>
      </c>
      <c r="Z238" s="196">
        <f t="shared" si="19"/>
        <v>75</v>
      </c>
      <c r="AA238" s="1">
        <v>13</v>
      </c>
      <c r="AB238" s="1">
        <v>13</v>
      </c>
      <c r="AC238" s="1">
        <f>+BS_InfraMR[[#This Row],[Total Pasos Vehiculares a Nivel]]</f>
        <v>75</v>
      </c>
      <c r="AD238" s="196">
        <f t="shared" si="20"/>
        <v>101</v>
      </c>
      <c r="AE238" s="1">
        <v>1</v>
      </c>
      <c r="AF238" s="1">
        <v>8</v>
      </c>
      <c r="AG238" s="1">
        <v>11</v>
      </c>
      <c r="AH238" s="196">
        <f t="shared" si="21"/>
        <v>20</v>
      </c>
      <c r="AI238" s="10">
        <v>16.120999999999999</v>
      </c>
      <c r="AJ238" s="10">
        <v>0</v>
      </c>
      <c r="AK238" s="10">
        <v>50.177</v>
      </c>
      <c r="AL238" s="222">
        <f t="shared" si="22"/>
        <v>66.298000000000002</v>
      </c>
      <c r="AM238" s="1">
        <v>2</v>
      </c>
      <c r="AN238" s="1">
        <v>0</v>
      </c>
      <c r="AO238" s="1">
        <v>13</v>
      </c>
      <c r="AP238" s="200">
        <f t="shared" si="23"/>
        <v>15</v>
      </c>
      <c r="AQ238" s="1">
        <v>0</v>
      </c>
      <c r="AR238" s="1">
        <v>0</v>
      </c>
      <c r="AS238" s="1">
        <v>0</v>
      </c>
      <c r="AT238" s="200">
        <f>+SUM(BS_InfraMR[[#This Row],[B.02.1 - Parque de Coches Eléctricos Motrices]:[B.02.3 - Parque de Coches Eléctricos Motrices Tipo R]])</f>
        <v>0</v>
      </c>
      <c r="AU238" s="1">
        <v>0</v>
      </c>
      <c r="AV238" s="1">
        <v>0</v>
      </c>
      <c r="AW238" s="1">
        <v>0</v>
      </c>
      <c r="AX238" s="200">
        <f>+SUM(BS_InfraMR[[#This Row],[B.03.1 - Parque de Coches Motores Motrices Remolcados]:[B.03.3 - Parque de Coches Motores Motrices Cabina]])</f>
        <v>0</v>
      </c>
      <c r="AY238" s="1">
        <v>43</v>
      </c>
      <c r="AZ238" s="1">
        <v>13</v>
      </c>
      <c r="BA238" s="1">
        <v>0</v>
      </c>
      <c r="BB238" s="1">
        <v>0</v>
      </c>
      <c r="BC238" s="200">
        <f>SUM(AY238:BB238)</f>
        <v>56</v>
      </c>
      <c r="BD238" s="356">
        <v>26</v>
      </c>
      <c r="BE238" s="1">
        <v>1</v>
      </c>
      <c r="BF238" s="1">
        <v>31</v>
      </c>
      <c r="BG238" s="235">
        <v>1000</v>
      </c>
    </row>
    <row r="239" spans="1:59">
      <c r="A239" s="1">
        <v>2012</v>
      </c>
      <c r="B239" s="1" t="s">
        <v>70</v>
      </c>
      <c r="C239" s="10">
        <v>18.643000000000001</v>
      </c>
      <c r="D239" s="10">
        <v>47.968000000000004</v>
      </c>
      <c r="E239" s="10">
        <v>0</v>
      </c>
      <c r="F239" s="10">
        <v>0</v>
      </c>
      <c r="G239" s="192">
        <f t="shared" si="18"/>
        <v>66.611000000000004</v>
      </c>
      <c r="H239" s="192">
        <v>66.611000000000004</v>
      </c>
      <c r="I239" s="192">
        <v>103.99600000000001</v>
      </c>
      <c r="J239" s="10">
        <v>114.57899999999999</v>
      </c>
      <c r="K239" s="10">
        <v>0</v>
      </c>
      <c r="L239" s="10">
        <v>0</v>
      </c>
      <c r="M239" s="10">
        <v>0</v>
      </c>
      <c r="N239" s="192">
        <f>+BS_InfraMR[[#This Row],[A.03.1 -  Longitud de Vías de Explotación No Electrificadas Troncales y Ramales (vía principal) (km)]]+BS_InfraMR[[#This Row],[A.04.1 -  Longitud de Vías de Explotación Electrificadas Troncales y Ramales (vía principal) (km)]]</f>
        <v>114.57899999999999</v>
      </c>
      <c r="O239" s="192">
        <v>114.57899999999999</v>
      </c>
      <c r="P239" s="1">
        <v>23</v>
      </c>
      <c r="Q239" s="1">
        <v>6</v>
      </c>
      <c r="R239" s="1">
        <v>1</v>
      </c>
      <c r="S239" s="194">
        <f>+SUM(BS_InfraMR[[#This Row],[A.05.1 - Número de Estaciones en Explotación (cantidad)]:[A.07.1 - Número de Apeaderos en Explotación (cantidad)]])</f>
        <v>30</v>
      </c>
      <c r="T239" s="194">
        <v>30</v>
      </c>
      <c r="U239" s="1">
        <v>18</v>
      </c>
      <c r="V239" s="1">
        <v>31</v>
      </c>
      <c r="W239" s="1">
        <v>0</v>
      </c>
      <c r="X239" s="1">
        <v>26</v>
      </c>
      <c r="Y239" s="1">
        <v>0</v>
      </c>
      <c r="Z239" s="196">
        <f t="shared" si="19"/>
        <v>75</v>
      </c>
      <c r="AA239" s="1">
        <v>13</v>
      </c>
      <c r="AB239" s="1">
        <v>13</v>
      </c>
      <c r="AC239" s="1">
        <f>+BS_InfraMR[[#This Row],[Total Pasos Vehiculares a Nivel]]</f>
        <v>75</v>
      </c>
      <c r="AD239" s="196">
        <f t="shared" si="20"/>
        <v>101</v>
      </c>
      <c r="AE239" s="1">
        <v>1</v>
      </c>
      <c r="AF239" s="1">
        <v>8</v>
      </c>
      <c r="AG239" s="1">
        <v>11</v>
      </c>
      <c r="AH239" s="196">
        <f t="shared" si="21"/>
        <v>20</v>
      </c>
      <c r="AI239" s="10">
        <v>16.120999999999999</v>
      </c>
      <c r="AJ239" s="10">
        <v>0</v>
      </c>
      <c r="AK239" s="10">
        <v>50.177</v>
      </c>
      <c r="AL239" s="222">
        <f t="shared" si="22"/>
        <v>66.298000000000002</v>
      </c>
      <c r="AM239" s="1">
        <v>2</v>
      </c>
      <c r="AN239" s="1">
        <v>0</v>
      </c>
      <c r="AO239" s="1">
        <v>13</v>
      </c>
      <c r="AP239" s="200">
        <f t="shared" si="23"/>
        <v>15</v>
      </c>
      <c r="AQ239" s="1">
        <v>0</v>
      </c>
      <c r="AR239" s="1">
        <v>0</v>
      </c>
      <c r="AS239" s="1">
        <v>0</v>
      </c>
      <c r="AT239" s="200">
        <f>+SUM(BS_InfraMR[[#This Row],[B.02.1 - Parque de Coches Eléctricos Motrices]:[B.02.3 - Parque de Coches Eléctricos Motrices Tipo R]])</f>
        <v>0</v>
      </c>
      <c r="AU239" s="1">
        <v>0</v>
      </c>
      <c r="AV239" s="1">
        <v>0</v>
      </c>
      <c r="AW239" s="1">
        <v>0</v>
      </c>
      <c r="AX239" s="200">
        <f>+SUM(BS_InfraMR[[#This Row],[B.03.1 - Parque de Coches Motores Motrices Remolcados]:[B.03.3 - Parque de Coches Motores Motrices Cabina]])</f>
        <v>0</v>
      </c>
      <c r="AY239" s="1">
        <v>43</v>
      </c>
      <c r="AZ239" s="1">
        <v>13</v>
      </c>
      <c r="BA239" s="1">
        <v>0</v>
      </c>
      <c r="BB239" s="1">
        <v>0</v>
      </c>
      <c r="BC239" s="200">
        <f>SUM(AY239:BB239)</f>
        <v>56</v>
      </c>
      <c r="BD239" s="356">
        <v>26</v>
      </c>
      <c r="BE239" s="1">
        <v>1</v>
      </c>
      <c r="BF239" s="1">
        <v>31</v>
      </c>
      <c r="BG239" s="235">
        <v>1000</v>
      </c>
    </row>
    <row r="240" spans="1:59">
      <c r="A240" s="1">
        <v>2012</v>
      </c>
      <c r="B240" s="1" t="s">
        <v>71</v>
      </c>
      <c r="C240" s="10">
        <v>18.643000000000001</v>
      </c>
      <c r="D240" s="10">
        <v>47.968000000000004</v>
      </c>
      <c r="E240" s="10">
        <v>0</v>
      </c>
      <c r="F240" s="10">
        <v>0</v>
      </c>
      <c r="G240" s="192">
        <f t="shared" si="18"/>
        <v>66.611000000000004</v>
      </c>
      <c r="H240" s="192">
        <v>66.611000000000004</v>
      </c>
      <c r="I240" s="192">
        <v>103.99600000000001</v>
      </c>
      <c r="J240" s="10">
        <v>114.57899999999999</v>
      </c>
      <c r="K240" s="10">
        <v>0</v>
      </c>
      <c r="L240" s="10">
        <v>0</v>
      </c>
      <c r="M240" s="10">
        <v>0</v>
      </c>
      <c r="N240" s="192">
        <f>+BS_InfraMR[[#This Row],[A.03.1 -  Longitud de Vías de Explotación No Electrificadas Troncales y Ramales (vía principal) (km)]]+BS_InfraMR[[#This Row],[A.04.1 -  Longitud de Vías de Explotación Electrificadas Troncales y Ramales (vía principal) (km)]]</f>
        <v>114.57899999999999</v>
      </c>
      <c r="O240" s="192">
        <v>114.57899999999999</v>
      </c>
      <c r="P240" s="1">
        <v>23</v>
      </c>
      <c r="Q240" s="1">
        <v>6</v>
      </c>
      <c r="R240" s="1">
        <v>1</v>
      </c>
      <c r="S240" s="194">
        <f>+SUM(BS_InfraMR[[#This Row],[A.05.1 - Número de Estaciones en Explotación (cantidad)]:[A.07.1 - Número de Apeaderos en Explotación (cantidad)]])</f>
        <v>30</v>
      </c>
      <c r="T240" s="194">
        <v>30</v>
      </c>
      <c r="U240" s="1">
        <v>18</v>
      </c>
      <c r="V240" s="1">
        <v>31</v>
      </c>
      <c r="W240" s="1">
        <v>0</v>
      </c>
      <c r="X240" s="1">
        <v>26</v>
      </c>
      <c r="Y240" s="1">
        <v>0</v>
      </c>
      <c r="Z240" s="196">
        <f t="shared" si="19"/>
        <v>75</v>
      </c>
      <c r="AA240" s="1">
        <v>13</v>
      </c>
      <c r="AB240" s="1">
        <v>13</v>
      </c>
      <c r="AC240" s="1">
        <f>+BS_InfraMR[[#This Row],[Total Pasos Vehiculares a Nivel]]</f>
        <v>75</v>
      </c>
      <c r="AD240" s="196">
        <f t="shared" si="20"/>
        <v>101</v>
      </c>
      <c r="AE240" s="1">
        <v>1</v>
      </c>
      <c r="AF240" s="1">
        <v>8</v>
      </c>
      <c r="AG240" s="1">
        <v>11</v>
      </c>
      <c r="AH240" s="196">
        <f t="shared" si="21"/>
        <v>20</v>
      </c>
      <c r="AI240" s="10">
        <v>16.120999999999999</v>
      </c>
      <c r="AJ240" s="10">
        <v>0</v>
      </c>
      <c r="AK240" s="10">
        <v>50.177</v>
      </c>
      <c r="AL240" s="222">
        <f t="shared" si="22"/>
        <v>66.298000000000002</v>
      </c>
      <c r="AM240" s="1">
        <v>2</v>
      </c>
      <c r="AN240" s="1">
        <v>0</v>
      </c>
      <c r="AO240" s="1">
        <v>13</v>
      </c>
      <c r="AP240" s="200">
        <f t="shared" si="23"/>
        <v>15</v>
      </c>
      <c r="AQ240" s="1">
        <v>0</v>
      </c>
      <c r="AR240" s="1">
        <v>0</v>
      </c>
      <c r="AS240" s="1">
        <v>0</v>
      </c>
      <c r="AT240" s="200">
        <f>+SUM(BS_InfraMR[[#This Row],[B.02.1 - Parque de Coches Eléctricos Motrices]:[B.02.3 - Parque de Coches Eléctricos Motrices Tipo R]])</f>
        <v>0</v>
      </c>
      <c r="AU240" s="1">
        <v>0</v>
      </c>
      <c r="AV240" s="1">
        <v>0</v>
      </c>
      <c r="AW240" s="1">
        <v>0</v>
      </c>
      <c r="AX240" s="200">
        <f>+SUM(BS_InfraMR[[#This Row],[B.03.1 - Parque de Coches Motores Motrices Remolcados]:[B.03.3 - Parque de Coches Motores Motrices Cabina]])</f>
        <v>0</v>
      </c>
      <c r="AY240" s="1">
        <v>43</v>
      </c>
      <c r="AZ240" s="1">
        <v>13</v>
      </c>
      <c r="BA240" s="1">
        <v>0</v>
      </c>
      <c r="BB240" s="1">
        <v>0</v>
      </c>
      <c r="BC240" s="200">
        <f>SUM(AY240:BB240)</f>
        <v>56</v>
      </c>
      <c r="BD240" s="356">
        <v>26</v>
      </c>
      <c r="BE240" s="1">
        <v>1</v>
      </c>
      <c r="BF240" s="1">
        <v>31</v>
      </c>
      <c r="BG240" s="235">
        <v>1000</v>
      </c>
    </row>
    <row r="241" spans="1:59">
      <c r="A241" s="1">
        <v>2012</v>
      </c>
      <c r="B241" s="1" t="s">
        <v>72</v>
      </c>
      <c r="C241" s="10">
        <v>18.643000000000001</v>
      </c>
      <c r="D241" s="10">
        <v>47.968000000000004</v>
      </c>
      <c r="E241" s="10">
        <v>0</v>
      </c>
      <c r="F241" s="10">
        <v>0</v>
      </c>
      <c r="G241" s="192">
        <f t="shared" si="18"/>
        <v>66.611000000000004</v>
      </c>
      <c r="H241" s="192">
        <v>66.611000000000004</v>
      </c>
      <c r="I241" s="192">
        <v>103.99600000000001</v>
      </c>
      <c r="J241" s="10">
        <v>114.57899999999999</v>
      </c>
      <c r="K241" s="10">
        <v>0</v>
      </c>
      <c r="L241" s="10">
        <v>0</v>
      </c>
      <c r="M241" s="10">
        <v>0</v>
      </c>
      <c r="N241" s="192">
        <f>+BS_InfraMR[[#This Row],[A.03.1 -  Longitud de Vías de Explotación No Electrificadas Troncales y Ramales (vía principal) (km)]]+BS_InfraMR[[#This Row],[A.04.1 -  Longitud de Vías de Explotación Electrificadas Troncales y Ramales (vía principal) (km)]]</f>
        <v>114.57899999999999</v>
      </c>
      <c r="O241" s="192">
        <v>114.57899999999999</v>
      </c>
      <c r="P241" s="1">
        <v>23</v>
      </c>
      <c r="Q241" s="1">
        <v>6</v>
      </c>
      <c r="R241" s="1">
        <v>1</v>
      </c>
      <c r="S241" s="194">
        <f>+SUM(BS_InfraMR[[#This Row],[A.05.1 - Número de Estaciones en Explotación (cantidad)]:[A.07.1 - Número de Apeaderos en Explotación (cantidad)]])</f>
        <v>30</v>
      </c>
      <c r="T241" s="194">
        <v>30</v>
      </c>
      <c r="U241" s="1">
        <v>18</v>
      </c>
      <c r="V241" s="1">
        <v>31</v>
      </c>
      <c r="W241" s="1">
        <v>0</v>
      </c>
      <c r="X241" s="1">
        <v>26</v>
      </c>
      <c r="Y241" s="1">
        <v>0</v>
      </c>
      <c r="Z241" s="196">
        <f t="shared" si="19"/>
        <v>75</v>
      </c>
      <c r="AA241" s="1">
        <v>13</v>
      </c>
      <c r="AB241" s="1">
        <v>13</v>
      </c>
      <c r="AC241" s="1">
        <f>+BS_InfraMR[[#This Row],[Total Pasos Vehiculares a Nivel]]</f>
        <v>75</v>
      </c>
      <c r="AD241" s="196">
        <f t="shared" si="20"/>
        <v>101</v>
      </c>
      <c r="AE241" s="1">
        <v>1</v>
      </c>
      <c r="AF241" s="1">
        <v>8</v>
      </c>
      <c r="AG241" s="1">
        <v>11</v>
      </c>
      <c r="AH241" s="196">
        <f t="shared" si="21"/>
        <v>20</v>
      </c>
      <c r="AI241" s="10">
        <v>16.120999999999999</v>
      </c>
      <c r="AJ241" s="10">
        <v>0</v>
      </c>
      <c r="AK241" s="10">
        <v>50.177</v>
      </c>
      <c r="AL241" s="222">
        <f t="shared" si="22"/>
        <v>66.298000000000002</v>
      </c>
      <c r="AM241" s="1">
        <v>2</v>
      </c>
      <c r="AN241" s="1">
        <v>0</v>
      </c>
      <c r="AO241" s="1">
        <v>13</v>
      </c>
      <c r="AP241" s="200">
        <f t="shared" si="23"/>
        <v>15</v>
      </c>
      <c r="AQ241" s="1">
        <v>0</v>
      </c>
      <c r="AR241" s="1">
        <v>0</v>
      </c>
      <c r="AS241" s="1">
        <v>0</v>
      </c>
      <c r="AT241" s="200">
        <f>+SUM(BS_InfraMR[[#This Row],[B.02.1 - Parque de Coches Eléctricos Motrices]:[B.02.3 - Parque de Coches Eléctricos Motrices Tipo R]])</f>
        <v>0</v>
      </c>
      <c r="AU241" s="1">
        <v>0</v>
      </c>
      <c r="AV241" s="1">
        <v>0</v>
      </c>
      <c r="AW241" s="1">
        <v>0</v>
      </c>
      <c r="AX241" s="200">
        <f>+SUM(BS_InfraMR[[#This Row],[B.03.1 - Parque de Coches Motores Motrices Remolcados]:[B.03.3 - Parque de Coches Motores Motrices Cabina]])</f>
        <v>0</v>
      </c>
      <c r="AY241" s="1">
        <v>43</v>
      </c>
      <c r="AZ241" s="1">
        <v>13</v>
      </c>
      <c r="BA241" s="1">
        <v>0</v>
      </c>
      <c r="BB241" s="1">
        <v>0</v>
      </c>
      <c r="BC241" s="200">
        <f>SUM(AY241:BB241)</f>
        <v>56</v>
      </c>
      <c r="BD241" s="356">
        <v>26</v>
      </c>
      <c r="BE241" s="1">
        <v>1</v>
      </c>
      <c r="BF241" s="1">
        <v>31</v>
      </c>
      <c r="BG241" s="235">
        <v>1000</v>
      </c>
    </row>
    <row r="242" spans="1:59">
      <c r="A242" s="1">
        <v>2013</v>
      </c>
      <c r="B242" s="1" t="s">
        <v>61</v>
      </c>
      <c r="C242" s="10">
        <v>18.643000000000001</v>
      </c>
      <c r="D242" s="10">
        <v>47.968000000000004</v>
      </c>
      <c r="E242" s="10">
        <v>0</v>
      </c>
      <c r="F242" s="10">
        <v>0</v>
      </c>
      <c r="G242" s="192">
        <f t="shared" si="18"/>
        <v>66.611000000000004</v>
      </c>
      <c r="H242" s="192">
        <v>66.611000000000004</v>
      </c>
      <c r="I242" s="192">
        <v>103.99600000000001</v>
      </c>
      <c r="J242" s="10">
        <v>114.57899999999999</v>
      </c>
      <c r="K242" s="10">
        <v>0</v>
      </c>
      <c r="L242" s="10">
        <v>0</v>
      </c>
      <c r="M242" s="10">
        <v>0</v>
      </c>
      <c r="N242" s="192">
        <f>+BS_InfraMR[[#This Row],[A.03.1 -  Longitud de Vías de Explotación No Electrificadas Troncales y Ramales (vía principal) (km)]]+BS_InfraMR[[#This Row],[A.04.1 -  Longitud de Vías de Explotación Electrificadas Troncales y Ramales (vía principal) (km)]]</f>
        <v>114.57899999999999</v>
      </c>
      <c r="O242" s="192">
        <v>114.57899999999999</v>
      </c>
      <c r="P242" s="1">
        <v>23</v>
      </c>
      <c r="Q242" s="1">
        <v>6</v>
      </c>
      <c r="R242" s="1">
        <v>1</v>
      </c>
      <c r="S242" s="194">
        <f>+SUM(BS_InfraMR[[#This Row],[A.05.1 - Número de Estaciones en Explotación (cantidad)]:[A.07.1 - Número de Apeaderos en Explotación (cantidad)]])</f>
        <v>30</v>
      </c>
      <c r="T242" s="194">
        <v>30</v>
      </c>
      <c r="U242" s="1">
        <v>18</v>
      </c>
      <c r="V242" s="1">
        <v>31</v>
      </c>
      <c r="W242" s="1">
        <v>0</v>
      </c>
      <c r="X242" s="1">
        <v>26</v>
      </c>
      <c r="Y242" s="1">
        <v>0</v>
      </c>
      <c r="Z242" s="196">
        <f t="shared" si="19"/>
        <v>75</v>
      </c>
      <c r="AA242" s="1">
        <v>13</v>
      </c>
      <c r="AB242" s="1">
        <v>13</v>
      </c>
      <c r="AC242" s="1">
        <f>+BS_InfraMR[[#This Row],[Total Pasos Vehiculares a Nivel]]</f>
        <v>75</v>
      </c>
      <c r="AD242" s="196">
        <f t="shared" si="20"/>
        <v>101</v>
      </c>
      <c r="AE242" s="1">
        <v>1</v>
      </c>
      <c r="AF242" s="1">
        <v>8</v>
      </c>
      <c r="AG242" s="1">
        <v>11</v>
      </c>
      <c r="AH242" s="196">
        <f t="shared" si="21"/>
        <v>20</v>
      </c>
      <c r="AI242" s="10">
        <v>16.120999999999999</v>
      </c>
      <c r="AJ242" s="10">
        <v>0</v>
      </c>
      <c r="AK242" s="10">
        <v>50.177</v>
      </c>
      <c r="AL242" s="222">
        <f t="shared" si="22"/>
        <v>66.298000000000002</v>
      </c>
      <c r="AM242" s="1">
        <v>2</v>
      </c>
      <c r="AN242" s="1">
        <v>0</v>
      </c>
      <c r="AO242" s="1">
        <v>13</v>
      </c>
      <c r="AP242" s="200">
        <f t="shared" si="23"/>
        <v>15</v>
      </c>
      <c r="AQ242" s="1">
        <v>0</v>
      </c>
      <c r="AR242" s="1">
        <v>0</v>
      </c>
      <c r="AS242" s="1">
        <v>0</v>
      </c>
      <c r="AT242" s="200">
        <f>+SUM(BS_InfraMR[[#This Row],[B.02.1 - Parque de Coches Eléctricos Motrices]:[B.02.3 - Parque de Coches Eléctricos Motrices Tipo R]])</f>
        <v>0</v>
      </c>
      <c r="AU242" s="1">
        <v>0</v>
      </c>
      <c r="AV242" s="1">
        <v>0</v>
      </c>
      <c r="AW242" s="1">
        <v>0</v>
      </c>
      <c r="AX242" s="200">
        <f>+SUM(BS_InfraMR[[#This Row],[B.03.1 - Parque de Coches Motores Motrices Remolcados]:[B.03.3 - Parque de Coches Motores Motrices Cabina]])</f>
        <v>0</v>
      </c>
      <c r="AY242" s="1">
        <v>43</v>
      </c>
      <c r="AZ242" s="1">
        <v>13</v>
      </c>
      <c r="BA242" s="1">
        <v>0</v>
      </c>
      <c r="BB242" s="1">
        <v>0</v>
      </c>
      <c r="BC242" s="200">
        <f>SUM(AY242:BB242)</f>
        <v>56</v>
      </c>
      <c r="BD242" s="356">
        <v>26</v>
      </c>
      <c r="BE242" s="1">
        <v>1</v>
      </c>
      <c r="BF242" s="1">
        <v>31</v>
      </c>
      <c r="BG242" s="235">
        <v>1000</v>
      </c>
    </row>
    <row r="243" spans="1:59">
      <c r="A243" s="1">
        <v>2013</v>
      </c>
      <c r="B243" s="1" t="s">
        <v>62</v>
      </c>
      <c r="C243" s="10">
        <v>18.643000000000001</v>
      </c>
      <c r="D243" s="10">
        <v>47.968000000000004</v>
      </c>
      <c r="E243" s="10">
        <v>0</v>
      </c>
      <c r="F243" s="10">
        <v>0</v>
      </c>
      <c r="G243" s="192">
        <f t="shared" si="18"/>
        <v>66.611000000000004</v>
      </c>
      <c r="H243" s="192">
        <v>66.611000000000004</v>
      </c>
      <c r="I243" s="192">
        <v>103.99600000000001</v>
      </c>
      <c r="J243" s="10">
        <v>114.57899999999999</v>
      </c>
      <c r="K243" s="10">
        <v>0</v>
      </c>
      <c r="L243" s="10">
        <v>0</v>
      </c>
      <c r="M243" s="10">
        <v>0</v>
      </c>
      <c r="N243" s="192">
        <f>+BS_InfraMR[[#This Row],[A.03.1 -  Longitud de Vías de Explotación No Electrificadas Troncales y Ramales (vía principal) (km)]]+BS_InfraMR[[#This Row],[A.04.1 -  Longitud de Vías de Explotación Electrificadas Troncales y Ramales (vía principal) (km)]]</f>
        <v>114.57899999999999</v>
      </c>
      <c r="O243" s="192">
        <v>114.57899999999999</v>
      </c>
      <c r="P243" s="1">
        <v>23</v>
      </c>
      <c r="Q243" s="1">
        <v>6</v>
      </c>
      <c r="R243" s="1">
        <v>1</v>
      </c>
      <c r="S243" s="194">
        <f>+SUM(BS_InfraMR[[#This Row],[A.05.1 - Número de Estaciones en Explotación (cantidad)]:[A.07.1 - Número de Apeaderos en Explotación (cantidad)]])</f>
        <v>30</v>
      </c>
      <c r="T243" s="194">
        <v>30</v>
      </c>
      <c r="U243" s="1">
        <v>18</v>
      </c>
      <c r="V243" s="1">
        <v>31</v>
      </c>
      <c r="W243" s="1">
        <v>0</v>
      </c>
      <c r="X243" s="1">
        <v>26</v>
      </c>
      <c r="Y243" s="1">
        <v>0</v>
      </c>
      <c r="Z243" s="196">
        <f t="shared" si="19"/>
        <v>75</v>
      </c>
      <c r="AA243" s="1">
        <v>13</v>
      </c>
      <c r="AB243" s="1">
        <v>13</v>
      </c>
      <c r="AC243" s="1">
        <f>+BS_InfraMR[[#This Row],[Total Pasos Vehiculares a Nivel]]</f>
        <v>75</v>
      </c>
      <c r="AD243" s="196">
        <f t="shared" si="20"/>
        <v>101</v>
      </c>
      <c r="AE243" s="1">
        <v>1</v>
      </c>
      <c r="AF243" s="1">
        <v>8</v>
      </c>
      <c r="AG243" s="1">
        <v>11</v>
      </c>
      <c r="AH243" s="196">
        <f t="shared" si="21"/>
        <v>20</v>
      </c>
      <c r="AI243" s="10">
        <v>16.120999999999999</v>
      </c>
      <c r="AJ243" s="10">
        <v>0</v>
      </c>
      <c r="AK243" s="10">
        <v>50.177</v>
      </c>
      <c r="AL243" s="222">
        <f t="shared" si="22"/>
        <v>66.298000000000002</v>
      </c>
      <c r="AM243" s="1">
        <v>2</v>
      </c>
      <c r="AN243" s="1">
        <v>0</v>
      </c>
      <c r="AO243" s="1">
        <v>13</v>
      </c>
      <c r="AP243" s="200">
        <f t="shared" si="23"/>
        <v>15</v>
      </c>
      <c r="AQ243" s="1">
        <v>0</v>
      </c>
      <c r="AR243" s="1">
        <v>0</v>
      </c>
      <c r="AS243" s="1">
        <v>0</v>
      </c>
      <c r="AT243" s="200">
        <f>+SUM(BS_InfraMR[[#This Row],[B.02.1 - Parque de Coches Eléctricos Motrices]:[B.02.3 - Parque de Coches Eléctricos Motrices Tipo R]])</f>
        <v>0</v>
      </c>
      <c r="AU243" s="1">
        <v>0</v>
      </c>
      <c r="AV243" s="1">
        <v>0</v>
      </c>
      <c r="AW243" s="1">
        <v>0</v>
      </c>
      <c r="AX243" s="200">
        <f>+SUM(BS_InfraMR[[#This Row],[B.03.1 - Parque de Coches Motores Motrices Remolcados]:[B.03.3 - Parque de Coches Motores Motrices Cabina]])</f>
        <v>0</v>
      </c>
      <c r="AY243" s="1">
        <v>43</v>
      </c>
      <c r="AZ243" s="1">
        <v>13</v>
      </c>
      <c r="BA243" s="1">
        <v>0</v>
      </c>
      <c r="BB243" s="1">
        <v>0</v>
      </c>
      <c r="BC243" s="200">
        <f>SUM(AY243:BB243)</f>
        <v>56</v>
      </c>
      <c r="BD243" s="356">
        <v>26</v>
      </c>
      <c r="BE243" s="1">
        <v>1</v>
      </c>
      <c r="BF243" s="1">
        <v>31</v>
      </c>
      <c r="BG243" s="235">
        <v>1000</v>
      </c>
    </row>
    <row r="244" spans="1:59">
      <c r="A244" s="1">
        <v>2013</v>
      </c>
      <c r="B244" s="1" t="s">
        <v>63</v>
      </c>
      <c r="C244" s="10">
        <v>18.643000000000001</v>
      </c>
      <c r="D244" s="10">
        <v>47.968000000000004</v>
      </c>
      <c r="E244" s="10">
        <v>0</v>
      </c>
      <c r="F244" s="10">
        <v>0</v>
      </c>
      <c r="G244" s="192">
        <f t="shared" si="18"/>
        <v>66.611000000000004</v>
      </c>
      <c r="H244" s="192">
        <v>66.611000000000004</v>
      </c>
      <c r="I244" s="192">
        <v>103.99600000000001</v>
      </c>
      <c r="J244" s="10">
        <v>114.57899999999999</v>
      </c>
      <c r="K244" s="10">
        <v>0</v>
      </c>
      <c r="L244" s="10">
        <v>0</v>
      </c>
      <c r="M244" s="10">
        <v>0</v>
      </c>
      <c r="N244" s="192">
        <f>+BS_InfraMR[[#This Row],[A.03.1 -  Longitud de Vías de Explotación No Electrificadas Troncales y Ramales (vía principal) (km)]]+BS_InfraMR[[#This Row],[A.04.1 -  Longitud de Vías de Explotación Electrificadas Troncales y Ramales (vía principal) (km)]]</f>
        <v>114.57899999999999</v>
      </c>
      <c r="O244" s="192">
        <v>114.57899999999999</v>
      </c>
      <c r="P244" s="1">
        <v>23</v>
      </c>
      <c r="Q244" s="1">
        <v>6</v>
      </c>
      <c r="R244" s="1">
        <v>1</v>
      </c>
      <c r="S244" s="194">
        <f>+SUM(BS_InfraMR[[#This Row],[A.05.1 - Número de Estaciones en Explotación (cantidad)]:[A.07.1 - Número de Apeaderos en Explotación (cantidad)]])</f>
        <v>30</v>
      </c>
      <c r="T244" s="194">
        <v>30</v>
      </c>
      <c r="U244" s="1">
        <v>18</v>
      </c>
      <c r="V244" s="1">
        <v>31</v>
      </c>
      <c r="W244" s="1">
        <v>0</v>
      </c>
      <c r="X244" s="1">
        <v>26</v>
      </c>
      <c r="Y244" s="1">
        <v>0</v>
      </c>
      <c r="Z244" s="196">
        <f t="shared" si="19"/>
        <v>75</v>
      </c>
      <c r="AA244" s="1">
        <v>13</v>
      </c>
      <c r="AB244" s="1">
        <v>13</v>
      </c>
      <c r="AC244" s="1">
        <f>+BS_InfraMR[[#This Row],[Total Pasos Vehiculares a Nivel]]</f>
        <v>75</v>
      </c>
      <c r="AD244" s="196">
        <f t="shared" si="20"/>
        <v>101</v>
      </c>
      <c r="AE244" s="1">
        <v>1</v>
      </c>
      <c r="AF244" s="1">
        <v>8</v>
      </c>
      <c r="AG244" s="1">
        <v>11</v>
      </c>
      <c r="AH244" s="196">
        <f t="shared" si="21"/>
        <v>20</v>
      </c>
      <c r="AI244" s="10">
        <v>16.120999999999999</v>
      </c>
      <c r="AJ244" s="10">
        <v>0</v>
      </c>
      <c r="AK244" s="10">
        <v>50.177</v>
      </c>
      <c r="AL244" s="222">
        <f t="shared" si="22"/>
        <v>66.298000000000002</v>
      </c>
      <c r="AM244" s="1">
        <v>2</v>
      </c>
      <c r="AN244" s="1">
        <v>0</v>
      </c>
      <c r="AO244" s="1">
        <v>13</v>
      </c>
      <c r="AP244" s="200">
        <f t="shared" si="23"/>
        <v>15</v>
      </c>
      <c r="AQ244" s="1">
        <v>0</v>
      </c>
      <c r="AR244" s="1">
        <v>0</v>
      </c>
      <c r="AS244" s="1">
        <v>0</v>
      </c>
      <c r="AT244" s="200">
        <f>+SUM(BS_InfraMR[[#This Row],[B.02.1 - Parque de Coches Eléctricos Motrices]:[B.02.3 - Parque de Coches Eléctricos Motrices Tipo R]])</f>
        <v>0</v>
      </c>
      <c r="AU244" s="1">
        <v>0</v>
      </c>
      <c r="AV244" s="1">
        <v>0</v>
      </c>
      <c r="AW244" s="1">
        <v>0</v>
      </c>
      <c r="AX244" s="200">
        <f>+SUM(BS_InfraMR[[#This Row],[B.03.1 - Parque de Coches Motores Motrices Remolcados]:[B.03.3 - Parque de Coches Motores Motrices Cabina]])</f>
        <v>0</v>
      </c>
      <c r="AY244" s="1">
        <v>43</v>
      </c>
      <c r="AZ244" s="1">
        <v>13</v>
      </c>
      <c r="BA244" s="1">
        <v>0</v>
      </c>
      <c r="BB244" s="1">
        <v>0</v>
      </c>
      <c r="BC244" s="200">
        <f>SUM(AY244:BB244)</f>
        <v>56</v>
      </c>
      <c r="BD244" s="356">
        <v>26</v>
      </c>
      <c r="BE244" s="1">
        <v>1</v>
      </c>
      <c r="BF244" s="1">
        <v>31</v>
      </c>
      <c r="BG244" s="235">
        <v>1000</v>
      </c>
    </row>
    <row r="245" spans="1:59">
      <c r="A245" s="1">
        <v>2013</v>
      </c>
      <c r="B245" s="1" t="s">
        <v>64</v>
      </c>
      <c r="C245" s="10">
        <v>18.643000000000001</v>
      </c>
      <c r="D245" s="10">
        <v>47.968000000000004</v>
      </c>
      <c r="E245" s="10">
        <v>0</v>
      </c>
      <c r="F245" s="10">
        <v>0</v>
      </c>
      <c r="G245" s="192">
        <f t="shared" si="18"/>
        <v>66.611000000000004</v>
      </c>
      <c r="H245" s="192">
        <v>66.611000000000004</v>
      </c>
      <c r="I245" s="192">
        <v>103.99600000000001</v>
      </c>
      <c r="J245" s="10">
        <v>114.57899999999999</v>
      </c>
      <c r="K245" s="10">
        <v>0</v>
      </c>
      <c r="L245" s="10">
        <v>0</v>
      </c>
      <c r="M245" s="10">
        <v>0</v>
      </c>
      <c r="N245" s="192">
        <f>+BS_InfraMR[[#This Row],[A.03.1 -  Longitud de Vías de Explotación No Electrificadas Troncales y Ramales (vía principal) (km)]]+BS_InfraMR[[#This Row],[A.04.1 -  Longitud de Vías de Explotación Electrificadas Troncales y Ramales (vía principal) (km)]]</f>
        <v>114.57899999999999</v>
      </c>
      <c r="O245" s="192">
        <v>114.57899999999999</v>
      </c>
      <c r="P245" s="1">
        <v>23</v>
      </c>
      <c r="Q245" s="1">
        <v>6</v>
      </c>
      <c r="R245" s="1">
        <v>1</v>
      </c>
      <c r="S245" s="194">
        <f>+SUM(BS_InfraMR[[#This Row],[A.05.1 - Número de Estaciones en Explotación (cantidad)]:[A.07.1 - Número de Apeaderos en Explotación (cantidad)]])</f>
        <v>30</v>
      </c>
      <c r="T245" s="194">
        <v>30</v>
      </c>
      <c r="U245" s="1">
        <v>18</v>
      </c>
      <c r="V245" s="1">
        <v>31</v>
      </c>
      <c r="W245" s="1">
        <v>0</v>
      </c>
      <c r="X245" s="1">
        <v>26</v>
      </c>
      <c r="Y245" s="1">
        <v>0</v>
      </c>
      <c r="Z245" s="196">
        <f t="shared" si="19"/>
        <v>75</v>
      </c>
      <c r="AA245" s="1">
        <v>13</v>
      </c>
      <c r="AB245" s="1">
        <v>13</v>
      </c>
      <c r="AC245" s="1">
        <f>+BS_InfraMR[[#This Row],[Total Pasos Vehiculares a Nivel]]</f>
        <v>75</v>
      </c>
      <c r="AD245" s="196">
        <f t="shared" si="20"/>
        <v>101</v>
      </c>
      <c r="AE245" s="1">
        <v>1</v>
      </c>
      <c r="AF245" s="1">
        <v>8</v>
      </c>
      <c r="AG245" s="1">
        <v>11</v>
      </c>
      <c r="AH245" s="196">
        <f t="shared" si="21"/>
        <v>20</v>
      </c>
      <c r="AI245" s="10">
        <v>16.120999999999999</v>
      </c>
      <c r="AJ245" s="10">
        <v>0</v>
      </c>
      <c r="AK245" s="10">
        <v>50.177</v>
      </c>
      <c r="AL245" s="222">
        <f t="shared" si="22"/>
        <v>66.298000000000002</v>
      </c>
      <c r="AM245" s="1">
        <v>2</v>
      </c>
      <c r="AN245" s="1">
        <v>0</v>
      </c>
      <c r="AO245" s="1">
        <v>13</v>
      </c>
      <c r="AP245" s="200">
        <f t="shared" si="23"/>
        <v>15</v>
      </c>
      <c r="AQ245" s="1">
        <v>0</v>
      </c>
      <c r="AR245" s="1">
        <v>0</v>
      </c>
      <c r="AS245" s="1">
        <v>0</v>
      </c>
      <c r="AT245" s="200">
        <f>+SUM(BS_InfraMR[[#This Row],[B.02.1 - Parque de Coches Eléctricos Motrices]:[B.02.3 - Parque de Coches Eléctricos Motrices Tipo R]])</f>
        <v>0</v>
      </c>
      <c r="AU245" s="1">
        <v>0</v>
      </c>
      <c r="AV245" s="1">
        <v>0</v>
      </c>
      <c r="AW245" s="1">
        <v>0</v>
      </c>
      <c r="AX245" s="200">
        <f>+SUM(BS_InfraMR[[#This Row],[B.03.1 - Parque de Coches Motores Motrices Remolcados]:[B.03.3 - Parque de Coches Motores Motrices Cabina]])</f>
        <v>0</v>
      </c>
      <c r="AY245" s="1">
        <v>43</v>
      </c>
      <c r="AZ245" s="1">
        <v>13</v>
      </c>
      <c r="BA245" s="1">
        <v>0</v>
      </c>
      <c r="BB245" s="1">
        <v>0</v>
      </c>
      <c r="BC245" s="200">
        <f>SUM(AY245:BB245)</f>
        <v>56</v>
      </c>
      <c r="BD245" s="356">
        <v>26</v>
      </c>
      <c r="BE245" s="1">
        <v>1</v>
      </c>
      <c r="BF245" s="1">
        <v>31</v>
      </c>
      <c r="BG245" s="235">
        <v>1000</v>
      </c>
    </row>
    <row r="246" spans="1:59">
      <c r="A246" s="1">
        <v>2013</v>
      </c>
      <c r="B246" s="1" t="s">
        <v>65</v>
      </c>
      <c r="C246" s="10">
        <v>18.643000000000001</v>
      </c>
      <c r="D246" s="10">
        <v>47.968000000000004</v>
      </c>
      <c r="E246" s="10">
        <v>0</v>
      </c>
      <c r="F246" s="10">
        <v>0</v>
      </c>
      <c r="G246" s="192">
        <f t="shared" si="18"/>
        <v>66.611000000000004</v>
      </c>
      <c r="H246" s="192">
        <v>66.611000000000004</v>
      </c>
      <c r="I246" s="192">
        <v>103.99600000000001</v>
      </c>
      <c r="J246" s="10">
        <v>114.57899999999999</v>
      </c>
      <c r="K246" s="10">
        <v>0</v>
      </c>
      <c r="L246" s="10">
        <v>0</v>
      </c>
      <c r="M246" s="10">
        <v>0</v>
      </c>
      <c r="N246" s="192">
        <f>+BS_InfraMR[[#This Row],[A.03.1 -  Longitud de Vías de Explotación No Electrificadas Troncales y Ramales (vía principal) (km)]]+BS_InfraMR[[#This Row],[A.04.1 -  Longitud de Vías de Explotación Electrificadas Troncales y Ramales (vía principal) (km)]]</f>
        <v>114.57899999999999</v>
      </c>
      <c r="O246" s="192">
        <v>114.57899999999999</v>
      </c>
      <c r="P246" s="1">
        <v>23</v>
      </c>
      <c r="Q246" s="1">
        <v>6</v>
      </c>
      <c r="R246" s="1">
        <v>1</v>
      </c>
      <c r="S246" s="194">
        <f>+SUM(BS_InfraMR[[#This Row],[A.05.1 - Número de Estaciones en Explotación (cantidad)]:[A.07.1 - Número de Apeaderos en Explotación (cantidad)]])</f>
        <v>30</v>
      </c>
      <c r="T246" s="194">
        <v>30</v>
      </c>
      <c r="U246" s="1">
        <v>18</v>
      </c>
      <c r="V246" s="1">
        <v>31</v>
      </c>
      <c r="W246" s="1">
        <v>0</v>
      </c>
      <c r="X246" s="1">
        <v>26</v>
      </c>
      <c r="Y246" s="1">
        <v>0</v>
      </c>
      <c r="Z246" s="196">
        <f t="shared" si="19"/>
        <v>75</v>
      </c>
      <c r="AA246" s="1">
        <v>13</v>
      </c>
      <c r="AB246" s="1">
        <v>13</v>
      </c>
      <c r="AC246" s="1">
        <f>+BS_InfraMR[[#This Row],[Total Pasos Vehiculares a Nivel]]</f>
        <v>75</v>
      </c>
      <c r="AD246" s="196">
        <f t="shared" si="20"/>
        <v>101</v>
      </c>
      <c r="AE246" s="1">
        <v>1</v>
      </c>
      <c r="AF246" s="1">
        <v>8</v>
      </c>
      <c r="AG246" s="1">
        <v>11</v>
      </c>
      <c r="AH246" s="196">
        <f t="shared" si="21"/>
        <v>20</v>
      </c>
      <c r="AI246" s="10">
        <v>16.120999999999999</v>
      </c>
      <c r="AJ246" s="10">
        <v>0</v>
      </c>
      <c r="AK246" s="10">
        <v>50.177</v>
      </c>
      <c r="AL246" s="222">
        <f t="shared" si="22"/>
        <v>66.298000000000002</v>
      </c>
      <c r="AM246" s="1">
        <v>2</v>
      </c>
      <c r="AN246" s="1">
        <v>0</v>
      </c>
      <c r="AO246" s="1">
        <v>13</v>
      </c>
      <c r="AP246" s="200">
        <f t="shared" si="23"/>
        <v>15</v>
      </c>
      <c r="AQ246" s="1">
        <v>0</v>
      </c>
      <c r="AR246" s="1">
        <v>0</v>
      </c>
      <c r="AS246" s="1">
        <v>0</v>
      </c>
      <c r="AT246" s="200">
        <f>+SUM(BS_InfraMR[[#This Row],[B.02.1 - Parque de Coches Eléctricos Motrices]:[B.02.3 - Parque de Coches Eléctricos Motrices Tipo R]])</f>
        <v>0</v>
      </c>
      <c r="AU246" s="1">
        <v>0</v>
      </c>
      <c r="AV246" s="1">
        <v>0</v>
      </c>
      <c r="AW246" s="1">
        <v>0</v>
      </c>
      <c r="AX246" s="200">
        <f>+SUM(BS_InfraMR[[#This Row],[B.03.1 - Parque de Coches Motores Motrices Remolcados]:[B.03.3 - Parque de Coches Motores Motrices Cabina]])</f>
        <v>0</v>
      </c>
      <c r="AY246" s="1">
        <v>43</v>
      </c>
      <c r="AZ246" s="1">
        <v>13</v>
      </c>
      <c r="BA246" s="1">
        <v>0</v>
      </c>
      <c r="BB246" s="1">
        <v>0</v>
      </c>
      <c r="BC246" s="200">
        <f>SUM(AY246:BB246)</f>
        <v>56</v>
      </c>
      <c r="BD246" s="356">
        <v>26</v>
      </c>
      <c r="BE246" s="1">
        <v>1</v>
      </c>
      <c r="BF246" s="1">
        <v>31</v>
      </c>
      <c r="BG246" s="235">
        <v>1000</v>
      </c>
    </row>
    <row r="247" spans="1:59">
      <c r="A247" s="1">
        <v>2013</v>
      </c>
      <c r="B247" s="1" t="s">
        <v>66</v>
      </c>
      <c r="C247" s="10">
        <v>18.643000000000001</v>
      </c>
      <c r="D247" s="10">
        <v>47.968000000000004</v>
      </c>
      <c r="E247" s="10">
        <v>0</v>
      </c>
      <c r="F247" s="10">
        <v>0</v>
      </c>
      <c r="G247" s="192">
        <f t="shared" si="18"/>
        <v>66.611000000000004</v>
      </c>
      <c r="H247" s="192">
        <v>66.611000000000004</v>
      </c>
      <c r="I247" s="192">
        <v>103.99600000000001</v>
      </c>
      <c r="J247" s="10">
        <v>114.57899999999999</v>
      </c>
      <c r="K247" s="10">
        <v>0</v>
      </c>
      <c r="L247" s="10">
        <v>0</v>
      </c>
      <c r="M247" s="10">
        <v>0</v>
      </c>
      <c r="N247" s="192">
        <f>+BS_InfraMR[[#This Row],[A.03.1 -  Longitud de Vías de Explotación No Electrificadas Troncales y Ramales (vía principal) (km)]]+BS_InfraMR[[#This Row],[A.04.1 -  Longitud de Vías de Explotación Electrificadas Troncales y Ramales (vía principal) (km)]]</f>
        <v>114.57899999999999</v>
      </c>
      <c r="O247" s="192">
        <v>114.57899999999999</v>
      </c>
      <c r="P247" s="1">
        <v>23</v>
      </c>
      <c r="Q247" s="1">
        <v>6</v>
      </c>
      <c r="R247" s="1">
        <v>1</v>
      </c>
      <c r="S247" s="194">
        <f>+SUM(BS_InfraMR[[#This Row],[A.05.1 - Número de Estaciones en Explotación (cantidad)]:[A.07.1 - Número de Apeaderos en Explotación (cantidad)]])</f>
        <v>30</v>
      </c>
      <c r="T247" s="194">
        <v>30</v>
      </c>
      <c r="U247" s="1">
        <v>18</v>
      </c>
      <c r="V247" s="1">
        <v>31</v>
      </c>
      <c r="W247" s="1">
        <v>0</v>
      </c>
      <c r="X247" s="1">
        <v>26</v>
      </c>
      <c r="Y247" s="1">
        <v>0</v>
      </c>
      <c r="Z247" s="196">
        <f t="shared" si="19"/>
        <v>75</v>
      </c>
      <c r="AA247" s="1">
        <v>13</v>
      </c>
      <c r="AB247" s="1">
        <v>13</v>
      </c>
      <c r="AC247" s="1">
        <f>+BS_InfraMR[[#This Row],[Total Pasos Vehiculares a Nivel]]</f>
        <v>75</v>
      </c>
      <c r="AD247" s="196">
        <f t="shared" si="20"/>
        <v>101</v>
      </c>
      <c r="AE247" s="1">
        <v>1</v>
      </c>
      <c r="AF247" s="1">
        <v>8</v>
      </c>
      <c r="AG247" s="1">
        <v>11</v>
      </c>
      <c r="AH247" s="196">
        <f t="shared" si="21"/>
        <v>20</v>
      </c>
      <c r="AI247" s="10">
        <v>16.120999999999999</v>
      </c>
      <c r="AJ247" s="10">
        <v>0</v>
      </c>
      <c r="AK247" s="10">
        <v>50.177</v>
      </c>
      <c r="AL247" s="222">
        <f t="shared" si="22"/>
        <v>66.298000000000002</v>
      </c>
      <c r="AM247" s="1">
        <v>2</v>
      </c>
      <c r="AN247" s="1">
        <v>0</v>
      </c>
      <c r="AO247" s="1">
        <v>13</v>
      </c>
      <c r="AP247" s="200">
        <f t="shared" si="23"/>
        <v>15</v>
      </c>
      <c r="AQ247" s="1">
        <v>0</v>
      </c>
      <c r="AR247" s="1">
        <v>0</v>
      </c>
      <c r="AS247" s="1">
        <v>0</v>
      </c>
      <c r="AT247" s="200">
        <f>+SUM(BS_InfraMR[[#This Row],[B.02.1 - Parque de Coches Eléctricos Motrices]:[B.02.3 - Parque de Coches Eléctricos Motrices Tipo R]])</f>
        <v>0</v>
      </c>
      <c r="AU247" s="1">
        <v>0</v>
      </c>
      <c r="AV247" s="1">
        <v>0</v>
      </c>
      <c r="AW247" s="1">
        <v>0</v>
      </c>
      <c r="AX247" s="200">
        <f>+SUM(BS_InfraMR[[#This Row],[B.03.1 - Parque de Coches Motores Motrices Remolcados]:[B.03.3 - Parque de Coches Motores Motrices Cabina]])</f>
        <v>0</v>
      </c>
      <c r="AY247" s="1">
        <v>43</v>
      </c>
      <c r="AZ247" s="1">
        <v>13</v>
      </c>
      <c r="BA247" s="1">
        <v>0</v>
      </c>
      <c r="BB247" s="1">
        <v>0</v>
      </c>
      <c r="BC247" s="200">
        <f>SUM(AY247:BB247)</f>
        <v>56</v>
      </c>
      <c r="BD247" s="356">
        <v>26</v>
      </c>
      <c r="BE247" s="1">
        <v>1</v>
      </c>
      <c r="BF247" s="1">
        <v>31</v>
      </c>
      <c r="BG247" s="235">
        <v>1000</v>
      </c>
    </row>
    <row r="248" spans="1:59">
      <c r="A248" s="1">
        <v>2013</v>
      </c>
      <c r="B248" s="1" t="s">
        <v>67</v>
      </c>
      <c r="C248" s="10">
        <v>18.643000000000001</v>
      </c>
      <c r="D248" s="10">
        <v>47.968000000000004</v>
      </c>
      <c r="E248" s="10">
        <v>0</v>
      </c>
      <c r="F248" s="10">
        <v>0</v>
      </c>
      <c r="G248" s="192">
        <f t="shared" si="18"/>
        <v>66.611000000000004</v>
      </c>
      <c r="H248" s="192">
        <v>66.611000000000004</v>
      </c>
      <c r="I248" s="192">
        <v>103.99600000000001</v>
      </c>
      <c r="J248" s="10">
        <v>114.57899999999999</v>
      </c>
      <c r="K248" s="10">
        <v>0</v>
      </c>
      <c r="L248" s="10">
        <v>0</v>
      </c>
      <c r="M248" s="10">
        <v>0</v>
      </c>
      <c r="N248" s="192">
        <f>+BS_InfraMR[[#This Row],[A.03.1 -  Longitud de Vías de Explotación No Electrificadas Troncales y Ramales (vía principal) (km)]]+BS_InfraMR[[#This Row],[A.04.1 -  Longitud de Vías de Explotación Electrificadas Troncales y Ramales (vía principal) (km)]]</f>
        <v>114.57899999999999</v>
      </c>
      <c r="O248" s="192">
        <v>114.57899999999999</v>
      </c>
      <c r="P248" s="1">
        <v>23</v>
      </c>
      <c r="Q248" s="1">
        <v>6</v>
      </c>
      <c r="R248" s="1">
        <v>1</v>
      </c>
      <c r="S248" s="194">
        <f>+SUM(BS_InfraMR[[#This Row],[A.05.1 - Número de Estaciones en Explotación (cantidad)]:[A.07.1 - Número de Apeaderos en Explotación (cantidad)]])</f>
        <v>30</v>
      </c>
      <c r="T248" s="194">
        <v>30</v>
      </c>
      <c r="U248" s="1">
        <v>18</v>
      </c>
      <c r="V248" s="1">
        <v>31</v>
      </c>
      <c r="W248" s="1">
        <v>0</v>
      </c>
      <c r="X248" s="1">
        <v>26</v>
      </c>
      <c r="Y248" s="1">
        <v>0</v>
      </c>
      <c r="Z248" s="196">
        <f t="shared" si="19"/>
        <v>75</v>
      </c>
      <c r="AA248" s="1">
        <v>13</v>
      </c>
      <c r="AB248" s="1">
        <v>13</v>
      </c>
      <c r="AC248" s="1">
        <f>+BS_InfraMR[[#This Row],[Total Pasos Vehiculares a Nivel]]</f>
        <v>75</v>
      </c>
      <c r="AD248" s="196">
        <f t="shared" si="20"/>
        <v>101</v>
      </c>
      <c r="AE248" s="1">
        <v>1</v>
      </c>
      <c r="AF248" s="1">
        <v>8</v>
      </c>
      <c r="AG248" s="1">
        <v>11</v>
      </c>
      <c r="AH248" s="196">
        <f t="shared" si="21"/>
        <v>20</v>
      </c>
      <c r="AI248" s="10">
        <v>16.120999999999999</v>
      </c>
      <c r="AJ248" s="10">
        <v>0</v>
      </c>
      <c r="AK248" s="10">
        <v>50.177</v>
      </c>
      <c r="AL248" s="222">
        <f t="shared" si="22"/>
        <v>66.298000000000002</v>
      </c>
      <c r="AM248" s="1">
        <v>2</v>
      </c>
      <c r="AN248" s="1">
        <v>0</v>
      </c>
      <c r="AO248" s="1">
        <v>13</v>
      </c>
      <c r="AP248" s="200">
        <f t="shared" si="23"/>
        <v>15</v>
      </c>
      <c r="AQ248" s="1">
        <v>0</v>
      </c>
      <c r="AR248" s="1">
        <v>0</v>
      </c>
      <c r="AS248" s="1">
        <v>0</v>
      </c>
      <c r="AT248" s="200">
        <f>+SUM(BS_InfraMR[[#This Row],[B.02.1 - Parque de Coches Eléctricos Motrices]:[B.02.3 - Parque de Coches Eléctricos Motrices Tipo R]])</f>
        <v>0</v>
      </c>
      <c r="AU248" s="1">
        <v>0</v>
      </c>
      <c r="AV248" s="1">
        <v>0</v>
      </c>
      <c r="AW248" s="1">
        <v>0</v>
      </c>
      <c r="AX248" s="200">
        <f>+SUM(BS_InfraMR[[#This Row],[B.03.1 - Parque de Coches Motores Motrices Remolcados]:[B.03.3 - Parque de Coches Motores Motrices Cabina]])</f>
        <v>0</v>
      </c>
      <c r="AY248" s="1">
        <v>43</v>
      </c>
      <c r="AZ248" s="1">
        <v>13</v>
      </c>
      <c r="BA248" s="1">
        <v>0</v>
      </c>
      <c r="BB248" s="1">
        <v>0</v>
      </c>
      <c r="BC248" s="200">
        <f>SUM(AY248:BB248)</f>
        <v>56</v>
      </c>
      <c r="BD248" s="356">
        <v>26</v>
      </c>
      <c r="BE248" s="1">
        <v>1</v>
      </c>
      <c r="BF248" s="1">
        <v>31</v>
      </c>
      <c r="BG248" s="235">
        <v>1000</v>
      </c>
    </row>
    <row r="249" spans="1:59">
      <c r="A249" s="1">
        <v>2013</v>
      </c>
      <c r="B249" s="1" t="s">
        <v>68</v>
      </c>
      <c r="C249" s="10">
        <v>18.643000000000001</v>
      </c>
      <c r="D249" s="10">
        <v>47.968000000000004</v>
      </c>
      <c r="E249" s="10">
        <v>0</v>
      </c>
      <c r="F249" s="10">
        <v>0</v>
      </c>
      <c r="G249" s="192">
        <f t="shared" si="18"/>
        <v>66.611000000000004</v>
      </c>
      <c r="H249" s="192">
        <v>66.611000000000004</v>
      </c>
      <c r="I249" s="192">
        <v>103.99600000000001</v>
      </c>
      <c r="J249" s="10">
        <v>114.57899999999999</v>
      </c>
      <c r="K249" s="10">
        <v>0</v>
      </c>
      <c r="L249" s="10">
        <v>0</v>
      </c>
      <c r="M249" s="10">
        <v>0</v>
      </c>
      <c r="N249" s="192">
        <f>+BS_InfraMR[[#This Row],[A.03.1 -  Longitud de Vías de Explotación No Electrificadas Troncales y Ramales (vía principal) (km)]]+BS_InfraMR[[#This Row],[A.04.1 -  Longitud de Vías de Explotación Electrificadas Troncales y Ramales (vía principal) (km)]]</f>
        <v>114.57899999999999</v>
      </c>
      <c r="O249" s="192">
        <v>114.57899999999999</v>
      </c>
      <c r="P249" s="1">
        <v>23</v>
      </c>
      <c r="Q249" s="1">
        <v>6</v>
      </c>
      <c r="R249" s="1">
        <v>1</v>
      </c>
      <c r="S249" s="194">
        <f>+SUM(BS_InfraMR[[#This Row],[A.05.1 - Número de Estaciones en Explotación (cantidad)]:[A.07.1 - Número de Apeaderos en Explotación (cantidad)]])</f>
        <v>30</v>
      </c>
      <c r="T249" s="194">
        <v>30</v>
      </c>
      <c r="U249" s="1">
        <v>18</v>
      </c>
      <c r="V249" s="1">
        <v>31</v>
      </c>
      <c r="W249" s="1">
        <v>0</v>
      </c>
      <c r="X249" s="1">
        <v>26</v>
      </c>
      <c r="Y249" s="1">
        <v>0</v>
      </c>
      <c r="Z249" s="196">
        <f t="shared" si="19"/>
        <v>75</v>
      </c>
      <c r="AA249" s="1">
        <v>13</v>
      </c>
      <c r="AB249" s="1">
        <v>13</v>
      </c>
      <c r="AC249" s="1">
        <f>+BS_InfraMR[[#This Row],[Total Pasos Vehiculares a Nivel]]</f>
        <v>75</v>
      </c>
      <c r="AD249" s="196">
        <f t="shared" si="20"/>
        <v>101</v>
      </c>
      <c r="AE249" s="1">
        <v>1</v>
      </c>
      <c r="AF249" s="1">
        <v>8</v>
      </c>
      <c r="AG249" s="1">
        <v>11</v>
      </c>
      <c r="AH249" s="196">
        <f t="shared" si="21"/>
        <v>20</v>
      </c>
      <c r="AI249" s="10">
        <v>16.120999999999999</v>
      </c>
      <c r="AJ249" s="10">
        <v>0</v>
      </c>
      <c r="AK249" s="10">
        <v>50.177</v>
      </c>
      <c r="AL249" s="222">
        <f t="shared" si="22"/>
        <v>66.298000000000002</v>
      </c>
      <c r="AM249" s="1">
        <v>2</v>
      </c>
      <c r="AN249" s="1">
        <v>0</v>
      </c>
      <c r="AO249" s="1">
        <v>13</v>
      </c>
      <c r="AP249" s="200">
        <f t="shared" si="23"/>
        <v>15</v>
      </c>
      <c r="AQ249" s="1">
        <v>0</v>
      </c>
      <c r="AR249" s="1">
        <v>0</v>
      </c>
      <c r="AS249" s="1">
        <v>0</v>
      </c>
      <c r="AT249" s="200">
        <f>+SUM(BS_InfraMR[[#This Row],[B.02.1 - Parque de Coches Eléctricos Motrices]:[B.02.3 - Parque de Coches Eléctricos Motrices Tipo R]])</f>
        <v>0</v>
      </c>
      <c r="AU249" s="1">
        <v>0</v>
      </c>
      <c r="AV249" s="1">
        <v>0</v>
      </c>
      <c r="AW249" s="1">
        <v>0</v>
      </c>
      <c r="AX249" s="200">
        <f>+SUM(BS_InfraMR[[#This Row],[B.03.1 - Parque de Coches Motores Motrices Remolcados]:[B.03.3 - Parque de Coches Motores Motrices Cabina]])</f>
        <v>0</v>
      </c>
      <c r="AY249" s="1">
        <v>43</v>
      </c>
      <c r="AZ249" s="1">
        <v>13</v>
      </c>
      <c r="BA249" s="1">
        <v>0</v>
      </c>
      <c r="BB249" s="1">
        <v>0</v>
      </c>
      <c r="BC249" s="200">
        <f>SUM(AY249:BB249)</f>
        <v>56</v>
      </c>
      <c r="BD249" s="356">
        <v>26</v>
      </c>
      <c r="BE249" s="1">
        <v>1</v>
      </c>
      <c r="BF249" s="1">
        <v>31</v>
      </c>
      <c r="BG249" s="235">
        <v>1000</v>
      </c>
    </row>
    <row r="250" spans="1:59">
      <c r="A250" s="1">
        <v>2013</v>
      </c>
      <c r="B250" s="1" t="s">
        <v>69</v>
      </c>
      <c r="C250" s="10">
        <v>18.643000000000001</v>
      </c>
      <c r="D250" s="10">
        <v>47.968000000000004</v>
      </c>
      <c r="E250" s="10">
        <v>0</v>
      </c>
      <c r="F250" s="10">
        <v>0</v>
      </c>
      <c r="G250" s="192">
        <f t="shared" si="18"/>
        <v>66.611000000000004</v>
      </c>
      <c r="H250" s="192">
        <v>66.611000000000004</v>
      </c>
      <c r="I250" s="192">
        <v>103.99600000000001</v>
      </c>
      <c r="J250" s="10">
        <v>114.57899999999999</v>
      </c>
      <c r="K250" s="10">
        <v>0</v>
      </c>
      <c r="L250" s="10">
        <v>0</v>
      </c>
      <c r="M250" s="10">
        <v>0</v>
      </c>
      <c r="N250" s="192">
        <f>+BS_InfraMR[[#This Row],[A.03.1 -  Longitud de Vías de Explotación No Electrificadas Troncales y Ramales (vía principal) (km)]]+BS_InfraMR[[#This Row],[A.04.1 -  Longitud de Vías de Explotación Electrificadas Troncales y Ramales (vía principal) (km)]]</f>
        <v>114.57899999999999</v>
      </c>
      <c r="O250" s="192">
        <v>114.57899999999999</v>
      </c>
      <c r="P250" s="1">
        <v>23</v>
      </c>
      <c r="Q250" s="1">
        <v>6</v>
      </c>
      <c r="R250" s="1">
        <v>1</v>
      </c>
      <c r="S250" s="194">
        <f>+SUM(BS_InfraMR[[#This Row],[A.05.1 - Número de Estaciones en Explotación (cantidad)]:[A.07.1 - Número de Apeaderos en Explotación (cantidad)]])</f>
        <v>30</v>
      </c>
      <c r="T250" s="194">
        <v>30</v>
      </c>
      <c r="U250" s="1">
        <v>18</v>
      </c>
      <c r="V250" s="1">
        <v>31</v>
      </c>
      <c r="W250" s="1">
        <v>0</v>
      </c>
      <c r="X250" s="1">
        <v>26</v>
      </c>
      <c r="Y250" s="1">
        <v>0</v>
      </c>
      <c r="Z250" s="196">
        <f t="shared" si="19"/>
        <v>75</v>
      </c>
      <c r="AA250" s="1">
        <v>13</v>
      </c>
      <c r="AB250" s="1">
        <v>13</v>
      </c>
      <c r="AC250" s="1">
        <f>+BS_InfraMR[[#This Row],[Total Pasos Vehiculares a Nivel]]</f>
        <v>75</v>
      </c>
      <c r="AD250" s="196">
        <f t="shared" si="20"/>
        <v>101</v>
      </c>
      <c r="AE250" s="1">
        <v>1</v>
      </c>
      <c r="AF250" s="1">
        <v>8</v>
      </c>
      <c r="AG250" s="1">
        <v>11</v>
      </c>
      <c r="AH250" s="196">
        <f t="shared" si="21"/>
        <v>20</v>
      </c>
      <c r="AI250" s="10">
        <v>16.120999999999999</v>
      </c>
      <c r="AJ250" s="10">
        <v>0</v>
      </c>
      <c r="AK250" s="10">
        <v>50.177</v>
      </c>
      <c r="AL250" s="222">
        <f t="shared" si="22"/>
        <v>66.298000000000002</v>
      </c>
      <c r="AM250" s="1">
        <v>2</v>
      </c>
      <c r="AN250" s="1">
        <v>0</v>
      </c>
      <c r="AO250" s="1">
        <v>13</v>
      </c>
      <c r="AP250" s="200">
        <f t="shared" si="23"/>
        <v>15</v>
      </c>
      <c r="AQ250" s="1">
        <v>0</v>
      </c>
      <c r="AR250" s="1">
        <v>0</v>
      </c>
      <c r="AS250" s="1">
        <v>0</v>
      </c>
      <c r="AT250" s="200">
        <f>+SUM(BS_InfraMR[[#This Row],[B.02.1 - Parque de Coches Eléctricos Motrices]:[B.02.3 - Parque de Coches Eléctricos Motrices Tipo R]])</f>
        <v>0</v>
      </c>
      <c r="AU250" s="1">
        <v>0</v>
      </c>
      <c r="AV250" s="1">
        <v>0</v>
      </c>
      <c r="AW250" s="1">
        <v>0</v>
      </c>
      <c r="AX250" s="200">
        <f>+SUM(BS_InfraMR[[#This Row],[B.03.1 - Parque de Coches Motores Motrices Remolcados]:[B.03.3 - Parque de Coches Motores Motrices Cabina]])</f>
        <v>0</v>
      </c>
      <c r="AY250" s="1">
        <v>43</v>
      </c>
      <c r="AZ250" s="1">
        <v>13</v>
      </c>
      <c r="BA250" s="1">
        <v>0</v>
      </c>
      <c r="BB250" s="1">
        <v>0</v>
      </c>
      <c r="BC250" s="200">
        <f>SUM(AY250:BB250)</f>
        <v>56</v>
      </c>
      <c r="BD250" s="356">
        <v>26</v>
      </c>
      <c r="BE250" s="1">
        <v>1</v>
      </c>
      <c r="BF250" s="1">
        <v>31</v>
      </c>
      <c r="BG250" s="235">
        <v>1000</v>
      </c>
    </row>
    <row r="251" spans="1:59">
      <c r="A251" s="1">
        <v>2013</v>
      </c>
      <c r="B251" s="1" t="s">
        <v>70</v>
      </c>
      <c r="C251" s="10">
        <v>18.643000000000001</v>
      </c>
      <c r="D251" s="10">
        <v>47.968000000000004</v>
      </c>
      <c r="E251" s="10">
        <v>0</v>
      </c>
      <c r="F251" s="10">
        <v>0</v>
      </c>
      <c r="G251" s="192">
        <f t="shared" si="18"/>
        <v>66.611000000000004</v>
      </c>
      <c r="H251" s="192">
        <v>66.611000000000004</v>
      </c>
      <c r="I251" s="192">
        <v>103.99600000000001</v>
      </c>
      <c r="J251" s="10">
        <v>114.57899999999999</v>
      </c>
      <c r="K251" s="10">
        <v>0</v>
      </c>
      <c r="L251" s="10">
        <v>0</v>
      </c>
      <c r="M251" s="10">
        <v>0</v>
      </c>
      <c r="N251" s="192">
        <f>+BS_InfraMR[[#This Row],[A.03.1 -  Longitud de Vías de Explotación No Electrificadas Troncales y Ramales (vía principal) (km)]]+BS_InfraMR[[#This Row],[A.04.1 -  Longitud de Vías de Explotación Electrificadas Troncales y Ramales (vía principal) (km)]]</f>
        <v>114.57899999999999</v>
      </c>
      <c r="O251" s="192">
        <v>114.57899999999999</v>
      </c>
      <c r="P251" s="1">
        <v>23</v>
      </c>
      <c r="Q251" s="1">
        <v>6</v>
      </c>
      <c r="R251" s="1">
        <v>1</v>
      </c>
      <c r="S251" s="194">
        <f>+SUM(BS_InfraMR[[#This Row],[A.05.1 - Número de Estaciones en Explotación (cantidad)]:[A.07.1 - Número de Apeaderos en Explotación (cantidad)]])</f>
        <v>30</v>
      </c>
      <c r="T251" s="194">
        <v>30</v>
      </c>
      <c r="U251" s="1">
        <v>18</v>
      </c>
      <c r="V251" s="1">
        <v>31</v>
      </c>
      <c r="W251" s="1">
        <v>0</v>
      </c>
      <c r="X251" s="1">
        <v>26</v>
      </c>
      <c r="Y251" s="1">
        <v>0</v>
      </c>
      <c r="Z251" s="196">
        <f t="shared" si="19"/>
        <v>75</v>
      </c>
      <c r="AA251" s="1">
        <v>13</v>
      </c>
      <c r="AB251" s="1">
        <v>13</v>
      </c>
      <c r="AC251" s="1">
        <f>+BS_InfraMR[[#This Row],[Total Pasos Vehiculares a Nivel]]</f>
        <v>75</v>
      </c>
      <c r="AD251" s="196">
        <f t="shared" si="20"/>
        <v>101</v>
      </c>
      <c r="AE251" s="1">
        <v>1</v>
      </c>
      <c r="AF251" s="1">
        <v>8</v>
      </c>
      <c r="AG251" s="1">
        <v>11</v>
      </c>
      <c r="AH251" s="196">
        <f t="shared" si="21"/>
        <v>20</v>
      </c>
      <c r="AI251" s="10">
        <v>16.120999999999999</v>
      </c>
      <c r="AJ251" s="10">
        <v>0</v>
      </c>
      <c r="AK251" s="10">
        <v>50.177</v>
      </c>
      <c r="AL251" s="222">
        <f t="shared" si="22"/>
        <v>66.298000000000002</v>
      </c>
      <c r="AM251" s="1">
        <v>2</v>
      </c>
      <c r="AN251" s="1">
        <v>0</v>
      </c>
      <c r="AO251" s="1">
        <v>13</v>
      </c>
      <c r="AP251" s="200">
        <f t="shared" si="23"/>
        <v>15</v>
      </c>
      <c r="AQ251" s="1">
        <v>0</v>
      </c>
      <c r="AR251" s="1">
        <v>0</v>
      </c>
      <c r="AS251" s="1">
        <v>0</v>
      </c>
      <c r="AT251" s="200">
        <f>+SUM(BS_InfraMR[[#This Row],[B.02.1 - Parque de Coches Eléctricos Motrices]:[B.02.3 - Parque de Coches Eléctricos Motrices Tipo R]])</f>
        <v>0</v>
      </c>
      <c r="AU251" s="1">
        <v>0</v>
      </c>
      <c r="AV251" s="1">
        <v>0</v>
      </c>
      <c r="AW251" s="1">
        <v>0</v>
      </c>
      <c r="AX251" s="200">
        <f>+SUM(BS_InfraMR[[#This Row],[B.03.1 - Parque de Coches Motores Motrices Remolcados]:[B.03.3 - Parque de Coches Motores Motrices Cabina]])</f>
        <v>0</v>
      </c>
      <c r="AY251" s="1">
        <v>43</v>
      </c>
      <c r="AZ251" s="1">
        <v>13</v>
      </c>
      <c r="BA251" s="1">
        <v>0</v>
      </c>
      <c r="BB251" s="1">
        <v>0</v>
      </c>
      <c r="BC251" s="200">
        <f>SUM(AY251:BB251)</f>
        <v>56</v>
      </c>
      <c r="BD251" s="356">
        <v>26</v>
      </c>
      <c r="BE251" s="1">
        <v>1</v>
      </c>
      <c r="BF251" s="1">
        <v>31</v>
      </c>
      <c r="BG251" s="235">
        <v>1000</v>
      </c>
    </row>
    <row r="252" spans="1:59">
      <c r="A252" s="1">
        <v>2013</v>
      </c>
      <c r="B252" s="1" t="s">
        <v>71</v>
      </c>
      <c r="C252" s="10">
        <v>18.643000000000001</v>
      </c>
      <c r="D252" s="10">
        <v>47.968000000000004</v>
      </c>
      <c r="E252" s="10">
        <v>0</v>
      </c>
      <c r="F252" s="10">
        <v>0</v>
      </c>
      <c r="G252" s="192">
        <f t="shared" si="18"/>
        <v>66.611000000000004</v>
      </c>
      <c r="H252" s="192">
        <v>66.611000000000004</v>
      </c>
      <c r="I252" s="192">
        <v>103.99600000000001</v>
      </c>
      <c r="J252" s="10">
        <v>114.57899999999999</v>
      </c>
      <c r="K252" s="10">
        <v>0</v>
      </c>
      <c r="L252" s="10">
        <v>0</v>
      </c>
      <c r="M252" s="10">
        <v>0</v>
      </c>
      <c r="N252" s="192">
        <f>+BS_InfraMR[[#This Row],[A.03.1 -  Longitud de Vías de Explotación No Electrificadas Troncales y Ramales (vía principal) (km)]]+BS_InfraMR[[#This Row],[A.04.1 -  Longitud de Vías de Explotación Electrificadas Troncales y Ramales (vía principal) (km)]]</f>
        <v>114.57899999999999</v>
      </c>
      <c r="O252" s="192">
        <v>114.57899999999999</v>
      </c>
      <c r="P252" s="1">
        <v>23</v>
      </c>
      <c r="Q252" s="1">
        <v>6</v>
      </c>
      <c r="R252" s="1">
        <v>1</v>
      </c>
      <c r="S252" s="194">
        <f>+SUM(BS_InfraMR[[#This Row],[A.05.1 - Número de Estaciones en Explotación (cantidad)]:[A.07.1 - Número de Apeaderos en Explotación (cantidad)]])</f>
        <v>30</v>
      </c>
      <c r="T252" s="194">
        <v>30</v>
      </c>
      <c r="U252" s="1">
        <v>18</v>
      </c>
      <c r="V252" s="1">
        <v>31</v>
      </c>
      <c r="W252" s="1">
        <v>0</v>
      </c>
      <c r="X252" s="1">
        <v>26</v>
      </c>
      <c r="Y252" s="1">
        <v>0</v>
      </c>
      <c r="Z252" s="196">
        <f t="shared" si="19"/>
        <v>75</v>
      </c>
      <c r="AA252" s="1">
        <v>13</v>
      </c>
      <c r="AB252" s="1">
        <v>13</v>
      </c>
      <c r="AC252" s="1">
        <f>+BS_InfraMR[[#This Row],[Total Pasos Vehiculares a Nivel]]</f>
        <v>75</v>
      </c>
      <c r="AD252" s="196">
        <f t="shared" si="20"/>
        <v>101</v>
      </c>
      <c r="AE252" s="1">
        <v>1</v>
      </c>
      <c r="AF252" s="1">
        <v>8</v>
      </c>
      <c r="AG252" s="1">
        <v>11</v>
      </c>
      <c r="AH252" s="196">
        <f t="shared" si="21"/>
        <v>20</v>
      </c>
      <c r="AI252" s="10">
        <v>16.120999999999999</v>
      </c>
      <c r="AJ252" s="10">
        <v>0</v>
      </c>
      <c r="AK252" s="10">
        <v>50.177</v>
      </c>
      <c r="AL252" s="222">
        <f t="shared" si="22"/>
        <v>66.298000000000002</v>
      </c>
      <c r="AM252" s="1">
        <v>2</v>
      </c>
      <c r="AN252" s="1">
        <v>0</v>
      </c>
      <c r="AO252" s="1">
        <v>13</v>
      </c>
      <c r="AP252" s="200">
        <f t="shared" si="23"/>
        <v>15</v>
      </c>
      <c r="AQ252" s="1">
        <v>0</v>
      </c>
      <c r="AR252" s="1">
        <v>0</v>
      </c>
      <c r="AS252" s="1">
        <v>0</v>
      </c>
      <c r="AT252" s="200">
        <f>+SUM(BS_InfraMR[[#This Row],[B.02.1 - Parque de Coches Eléctricos Motrices]:[B.02.3 - Parque de Coches Eléctricos Motrices Tipo R]])</f>
        <v>0</v>
      </c>
      <c r="AU252" s="1">
        <v>0</v>
      </c>
      <c r="AV252" s="1">
        <v>0</v>
      </c>
      <c r="AW252" s="1">
        <v>0</v>
      </c>
      <c r="AX252" s="200">
        <f>+SUM(BS_InfraMR[[#This Row],[B.03.1 - Parque de Coches Motores Motrices Remolcados]:[B.03.3 - Parque de Coches Motores Motrices Cabina]])</f>
        <v>0</v>
      </c>
      <c r="AY252" s="1">
        <v>43</v>
      </c>
      <c r="AZ252" s="1">
        <v>13</v>
      </c>
      <c r="BA252" s="1">
        <v>0</v>
      </c>
      <c r="BB252" s="1">
        <v>0</v>
      </c>
      <c r="BC252" s="200">
        <f>SUM(AY252:BB252)</f>
        <v>56</v>
      </c>
      <c r="BD252" s="356">
        <v>26</v>
      </c>
      <c r="BE252" s="1">
        <v>1</v>
      </c>
      <c r="BF252" s="1">
        <v>31</v>
      </c>
      <c r="BG252" s="235">
        <v>1000</v>
      </c>
    </row>
    <row r="253" spans="1:59">
      <c r="A253" s="1">
        <v>2013</v>
      </c>
      <c r="B253" s="1" t="s">
        <v>72</v>
      </c>
      <c r="C253" s="10">
        <v>18.643000000000001</v>
      </c>
      <c r="D253" s="10">
        <v>47.968000000000004</v>
      </c>
      <c r="E253" s="10">
        <v>0</v>
      </c>
      <c r="F253" s="10">
        <v>0</v>
      </c>
      <c r="G253" s="192">
        <f t="shared" si="18"/>
        <v>66.611000000000004</v>
      </c>
      <c r="H253" s="192">
        <v>66.611000000000004</v>
      </c>
      <c r="I253" s="192">
        <v>103.99600000000001</v>
      </c>
      <c r="J253" s="10">
        <v>114.57899999999999</v>
      </c>
      <c r="K253" s="10">
        <v>0</v>
      </c>
      <c r="L253" s="10">
        <v>0</v>
      </c>
      <c r="M253" s="10">
        <v>0</v>
      </c>
      <c r="N253" s="192">
        <f>+BS_InfraMR[[#This Row],[A.03.1 -  Longitud de Vías de Explotación No Electrificadas Troncales y Ramales (vía principal) (km)]]+BS_InfraMR[[#This Row],[A.04.1 -  Longitud de Vías de Explotación Electrificadas Troncales y Ramales (vía principal) (km)]]</f>
        <v>114.57899999999999</v>
      </c>
      <c r="O253" s="192">
        <v>114.57899999999999</v>
      </c>
      <c r="P253" s="1">
        <v>23</v>
      </c>
      <c r="Q253" s="1">
        <v>6</v>
      </c>
      <c r="R253" s="1">
        <v>1</v>
      </c>
      <c r="S253" s="194">
        <f>+SUM(BS_InfraMR[[#This Row],[A.05.1 - Número de Estaciones en Explotación (cantidad)]:[A.07.1 - Número de Apeaderos en Explotación (cantidad)]])</f>
        <v>30</v>
      </c>
      <c r="T253" s="194">
        <v>30</v>
      </c>
      <c r="U253" s="1">
        <v>18</v>
      </c>
      <c r="V253" s="1">
        <v>31</v>
      </c>
      <c r="W253" s="1">
        <v>0</v>
      </c>
      <c r="X253" s="1">
        <v>26</v>
      </c>
      <c r="Y253" s="1">
        <v>0</v>
      </c>
      <c r="Z253" s="196">
        <f t="shared" si="19"/>
        <v>75</v>
      </c>
      <c r="AA253" s="1">
        <v>13</v>
      </c>
      <c r="AB253" s="1">
        <v>13</v>
      </c>
      <c r="AC253" s="1">
        <f>+BS_InfraMR[[#This Row],[Total Pasos Vehiculares a Nivel]]</f>
        <v>75</v>
      </c>
      <c r="AD253" s="196">
        <f t="shared" si="20"/>
        <v>101</v>
      </c>
      <c r="AE253" s="1">
        <v>1</v>
      </c>
      <c r="AF253" s="1">
        <v>8</v>
      </c>
      <c r="AG253" s="1">
        <v>11</v>
      </c>
      <c r="AH253" s="196">
        <f t="shared" si="21"/>
        <v>20</v>
      </c>
      <c r="AI253" s="10">
        <v>16.120999999999999</v>
      </c>
      <c r="AJ253" s="10">
        <v>0</v>
      </c>
      <c r="AK253" s="10">
        <v>50.177</v>
      </c>
      <c r="AL253" s="222">
        <f t="shared" si="22"/>
        <v>66.298000000000002</v>
      </c>
      <c r="AM253" s="1">
        <v>2</v>
      </c>
      <c r="AN253" s="1">
        <v>0</v>
      </c>
      <c r="AO253" s="1">
        <v>13</v>
      </c>
      <c r="AP253" s="200">
        <f t="shared" si="23"/>
        <v>15</v>
      </c>
      <c r="AQ253" s="1">
        <v>0</v>
      </c>
      <c r="AR253" s="1">
        <v>0</v>
      </c>
      <c r="AS253" s="1">
        <v>0</v>
      </c>
      <c r="AT253" s="200">
        <f>+SUM(BS_InfraMR[[#This Row],[B.02.1 - Parque de Coches Eléctricos Motrices]:[B.02.3 - Parque de Coches Eléctricos Motrices Tipo R]])</f>
        <v>0</v>
      </c>
      <c r="AU253" s="1">
        <v>0</v>
      </c>
      <c r="AV253" s="1">
        <v>0</v>
      </c>
      <c r="AW253" s="1">
        <v>0</v>
      </c>
      <c r="AX253" s="200">
        <f>+SUM(BS_InfraMR[[#This Row],[B.03.1 - Parque de Coches Motores Motrices Remolcados]:[B.03.3 - Parque de Coches Motores Motrices Cabina]])</f>
        <v>0</v>
      </c>
      <c r="AY253" s="1">
        <v>43</v>
      </c>
      <c r="AZ253" s="1">
        <v>13</v>
      </c>
      <c r="BA253" s="1">
        <v>0</v>
      </c>
      <c r="BB253" s="1">
        <v>0</v>
      </c>
      <c r="BC253" s="200">
        <f>SUM(AY253:BB253)</f>
        <v>56</v>
      </c>
      <c r="BD253" s="356">
        <v>26</v>
      </c>
      <c r="BE253" s="1">
        <v>1</v>
      </c>
      <c r="BF253" s="1">
        <v>31</v>
      </c>
      <c r="BG253" s="235">
        <v>1000</v>
      </c>
    </row>
    <row r="254" spans="1:59">
      <c r="A254" s="1">
        <v>2014</v>
      </c>
      <c r="B254" s="1" t="s">
        <v>61</v>
      </c>
      <c r="C254" s="10">
        <v>18.643000000000001</v>
      </c>
      <c r="D254" s="10">
        <v>47.968000000000004</v>
      </c>
      <c r="E254" s="10">
        <v>0</v>
      </c>
      <c r="F254" s="10">
        <v>0</v>
      </c>
      <c r="G254" s="192">
        <f t="shared" si="18"/>
        <v>66.611000000000004</v>
      </c>
      <c r="H254" s="192">
        <v>66.611000000000004</v>
      </c>
      <c r="I254" s="192">
        <v>103.99600000000001</v>
      </c>
      <c r="J254" s="10">
        <v>114.57899999999999</v>
      </c>
      <c r="K254" s="10">
        <v>0</v>
      </c>
      <c r="L254" s="10">
        <v>0</v>
      </c>
      <c r="M254" s="10">
        <v>0</v>
      </c>
      <c r="N254" s="192">
        <f>+BS_InfraMR[[#This Row],[A.03.1 -  Longitud de Vías de Explotación No Electrificadas Troncales y Ramales (vía principal) (km)]]+BS_InfraMR[[#This Row],[A.04.1 -  Longitud de Vías de Explotación Electrificadas Troncales y Ramales (vía principal) (km)]]</f>
        <v>114.57899999999999</v>
      </c>
      <c r="O254" s="192">
        <v>114.57899999999999</v>
      </c>
      <c r="P254" s="1">
        <v>23</v>
      </c>
      <c r="Q254" s="1">
        <v>6</v>
      </c>
      <c r="R254" s="1">
        <v>1</v>
      </c>
      <c r="S254" s="194">
        <f>+SUM(BS_InfraMR[[#This Row],[A.05.1 - Número de Estaciones en Explotación (cantidad)]:[A.07.1 - Número de Apeaderos en Explotación (cantidad)]])</f>
        <v>30</v>
      </c>
      <c r="T254" s="194">
        <v>30</v>
      </c>
      <c r="U254" s="1">
        <v>18</v>
      </c>
      <c r="V254" s="1">
        <v>31</v>
      </c>
      <c r="W254" s="1">
        <v>0</v>
      </c>
      <c r="X254" s="1">
        <v>26</v>
      </c>
      <c r="Y254" s="1">
        <v>0</v>
      </c>
      <c r="Z254" s="196">
        <f t="shared" si="19"/>
        <v>75</v>
      </c>
      <c r="AA254" s="1">
        <v>13</v>
      </c>
      <c r="AB254" s="1">
        <v>13</v>
      </c>
      <c r="AC254" s="1">
        <f>+BS_InfraMR[[#This Row],[Total Pasos Vehiculares a Nivel]]</f>
        <v>75</v>
      </c>
      <c r="AD254" s="196">
        <f t="shared" si="20"/>
        <v>101</v>
      </c>
      <c r="AE254" s="1">
        <v>1</v>
      </c>
      <c r="AF254" s="1">
        <v>8</v>
      </c>
      <c r="AG254" s="1">
        <v>11</v>
      </c>
      <c r="AH254" s="196">
        <f t="shared" si="21"/>
        <v>20</v>
      </c>
      <c r="AI254" s="10">
        <v>16.120999999999999</v>
      </c>
      <c r="AJ254" s="10">
        <v>0</v>
      </c>
      <c r="AK254" s="10">
        <v>50.177</v>
      </c>
      <c r="AL254" s="222">
        <f t="shared" si="22"/>
        <v>66.298000000000002</v>
      </c>
      <c r="AM254" s="1">
        <v>2</v>
      </c>
      <c r="AN254" s="1">
        <v>0</v>
      </c>
      <c r="AO254" s="1">
        <v>13</v>
      </c>
      <c r="AP254" s="200">
        <f t="shared" si="23"/>
        <v>15</v>
      </c>
      <c r="AQ254" s="1">
        <v>0</v>
      </c>
      <c r="AR254" s="1">
        <v>0</v>
      </c>
      <c r="AS254" s="1">
        <v>0</v>
      </c>
      <c r="AT254" s="200">
        <f>+SUM(BS_InfraMR[[#This Row],[B.02.1 - Parque de Coches Eléctricos Motrices]:[B.02.3 - Parque de Coches Eléctricos Motrices Tipo R]])</f>
        <v>0</v>
      </c>
      <c r="AU254" s="1">
        <v>0</v>
      </c>
      <c r="AV254" s="1">
        <v>0</v>
      </c>
      <c r="AW254" s="1">
        <v>0</v>
      </c>
      <c r="AX254" s="200">
        <f>+SUM(BS_InfraMR[[#This Row],[B.03.1 - Parque de Coches Motores Motrices Remolcados]:[B.03.3 - Parque de Coches Motores Motrices Cabina]])</f>
        <v>0</v>
      </c>
      <c r="AY254" s="1">
        <v>43</v>
      </c>
      <c r="AZ254" s="1">
        <v>13</v>
      </c>
      <c r="BA254" s="1">
        <v>0</v>
      </c>
      <c r="BB254" s="1">
        <v>0</v>
      </c>
      <c r="BC254" s="200">
        <f>SUM(AY254:BB254)</f>
        <v>56</v>
      </c>
      <c r="BD254" s="356">
        <v>26</v>
      </c>
      <c r="BE254" s="1">
        <v>1</v>
      </c>
      <c r="BF254" s="1">
        <v>31</v>
      </c>
      <c r="BG254" s="235">
        <v>1000</v>
      </c>
    </row>
    <row r="255" spans="1:59">
      <c r="A255" s="1">
        <v>2014</v>
      </c>
      <c r="B255" s="1" t="s">
        <v>62</v>
      </c>
      <c r="C255" s="10">
        <v>18.643000000000001</v>
      </c>
      <c r="D255" s="10">
        <v>47.968000000000004</v>
      </c>
      <c r="E255" s="10">
        <v>0</v>
      </c>
      <c r="F255" s="10">
        <v>0</v>
      </c>
      <c r="G255" s="192">
        <f t="shared" si="18"/>
        <v>66.611000000000004</v>
      </c>
      <c r="H255" s="192">
        <v>66.611000000000004</v>
      </c>
      <c r="I255" s="192">
        <v>103.99600000000001</v>
      </c>
      <c r="J255" s="10">
        <v>114.57899999999999</v>
      </c>
      <c r="K255" s="10">
        <v>0</v>
      </c>
      <c r="L255" s="10">
        <v>0</v>
      </c>
      <c r="M255" s="10">
        <v>0</v>
      </c>
      <c r="N255" s="192">
        <f>+BS_InfraMR[[#This Row],[A.03.1 -  Longitud de Vías de Explotación No Electrificadas Troncales y Ramales (vía principal) (km)]]+BS_InfraMR[[#This Row],[A.04.1 -  Longitud de Vías de Explotación Electrificadas Troncales y Ramales (vía principal) (km)]]</f>
        <v>114.57899999999999</v>
      </c>
      <c r="O255" s="192">
        <v>114.57899999999999</v>
      </c>
      <c r="P255" s="1">
        <v>23</v>
      </c>
      <c r="Q255" s="1">
        <v>6</v>
      </c>
      <c r="R255" s="1">
        <v>1</v>
      </c>
      <c r="S255" s="194">
        <f>+SUM(BS_InfraMR[[#This Row],[A.05.1 - Número de Estaciones en Explotación (cantidad)]:[A.07.1 - Número de Apeaderos en Explotación (cantidad)]])</f>
        <v>30</v>
      </c>
      <c r="T255" s="194">
        <v>30</v>
      </c>
      <c r="U255" s="1">
        <v>18</v>
      </c>
      <c r="V255" s="1">
        <v>31</v>
      </c>
      <c r="W255" s="1">
        <v>0</v>
      </c>
      <c r="X255" s="1">
        <v>26</v>
      </c>
      <c r="Y255" s="1">
        <v>0</v>
      </c>
      <c r="Z255" s="196">
        <f t="shared" si="19"/>
        <v>75</v>
      </c>
      <c r="AA255" s="1">
        <v>13</v>
      </c>
      <c r="AB255" s="1">
        <v>13</v>
      </c>
      <c r="AC255" s="1">
        <f>+BS_InfraMR[[#This Row],[Total Pasos Vehiculares a Nivel]]</f>
        <v>75</v>
      </c>
      <c r="AD255" s="196">
        <f t="shared" si="20"/>
        <v>101</v>
      </c>
      <c r="AE255" s="1">
        <v>1</v>
      </c>
      <c r="AF255" s="1">
        <v>8</v>
      </c>
      <c r="AG255" s="1">
        <v>11</v>
      </c>
      <c r="AH255" s="196">
        <f t="shared" si="21"/>
        <v>20</v>
      </c>
      <c r="AI255" s="10">
        <v>16.120999999999999</v>
      </c>
      <c r="AJ255" s="10">
        <v>0</v>
      </c>
      <c r="AK255" s="10">
        <v>50.177</v>
      </c>
      <c r="AL255" s="222">
        <f t="shared" si="22"/>
        <v>66.298000000000002</v>
      </c>
      <c r="AM255" s="1">
        <v>2</v>
      </c>
      <c r="AN255" s="1">
        <v>0</v>
      </c>
      <c r="AO255" s="1">
        <v>13</v>
      </c>
      <c r="AP255" s="200">
        <f t="shared" si="23"/>
        <v>15</v>
      </c>
      <c r="AQ255" s="1">
        <v>0</v>
      </c>
      <c r="AR255" s="1">
        <v>0</v>
      </c>
      <c r="AS255" s="1">
        <v>0</v>
      </c>
      <c r="AT255" s="200">
        <f>+SUM(BS_InfraMR[[#This Row],[B.02.1 - Parque de Coches Eléctricos Motrices]:[B.02.3 - Parque de Coches Eléctricos Motrices Tipo R]])</f>
        <v>0</v>
      </c>
      <c r="AU255" s="1">
        <v>0</v>
      </c>
      <c r="AV255" s="1">
        <v>0</v>
      </c>
      <c r="AW255" s="1">
        <v>0</v>
      </c>
      <c r="AX255" s="200">
        <f>+SUM(BS_InfraMR[[#This Row],[B.03.1 - Parque de Coches Motores Motrices Remolcados]:[B.03.3 - Parque de Coches Motores Motrices Cabina]])</f>
        <v>0</v>
      </c>
      <c r="AY255" s="1">
        <v>43</v>
      </c>
      <c r="AZ255" s="1">
        <v>13</v>
      </c>
      <c r="BA255" s="1">
        <v>0</v>
      </c>
      <c r="BB255" s="1">
        <v>0</v>
      </c>
      <c r="BC255" s="200">
        <f>SUM(AY255:BB255)</f>
        <v>56</v>
      </c>
      <c r="BD255" s="356">
        <v>26</v>
      </c>
      <c r="BE255" s="1">
        <v>1</v>
      </c>
      <c r="BF255" s="1">
        <v>31</v>
      </c>
      <c r="BG255" s="235">
        <v>1000</v>
      </c>
    </row>
    <row r="256" spans="1:59">
      <c r="A256" s="1">
        <v>2014</v>
      </c>
      <c r="B256" s="1" t="s">
        <v>63</v>
      </c>
      <c r="C256" s="10">
        <v>18.643000000000001</v>
      </c>
      <c r="D256" s="10">
        <v>47.968000000000004</v>
      </c>
      <c r="E256" s="10">
        <v>0</v>
      </c>
      <c r="F256" s="10">
        <v>0</v>
      </c>
      <c r="G256" s="192">
        <f t="shared" si="18"/>
        <v>66.611000000000004</v>
      </c>
      <c r="H256" s="192">
        <v>66.611000000000004</v>
      </c>
      <c r="I256" s="192">
        <v>103.99600000000001</v>
      </c>
      <c r="J256" s="10">
        <v>114.57899999999999</v>
      </c>
      <c r="K256" s="10">
        <v>0</v>
      </c>
      <c r="L256" s="10">
        <v>0</v>
      </c>
      <c r="M256" s="10">
        <v>0</v>
      </c>
      <c r="N256" s="192">
        <f>+BS_InfraMR[[#This Row],[A.03.1 -  Longitud de Vías de Explotación No Electrificadas Troncales y Ramales (vía principal) (km)]]+BS_InfraMR[[#This Row],[A.04.1 -  Longitud de Vías de Explotación Electrificadas Troncales y Ramales (vía principal) (km)]]</f>
        <v>114.57899999999999</v>
      </c>
      <c r="O256" s="192">
        <v>114.57899999999999</v>
      </c>
      <c r="P256" s="1">
        <v>23</v>
      </c>
      <c r="Q256" s="1">
        <v>6</v>
      </c>
      <c r="R256" s="1">
        <v>1</v>
      </c>
      <c r="S256" s="194">
        <f>+SUM(BS_InfraMR[[#This Row],[A.05.1 - Número de Estaciones en Explotación (cantidad)]:[A.07.1 - Número de Apeaderos en Explotación (cantidad)]])</f>
        <v>30</v>
      </c>
      <c r="T256" s="194">
        <v>30</v>
      </c>
      <c r="U256" s="1">
        <v>18</v>
      </c>
      <c r="V256" s="1">
        <v>31</v>
      </c>
      <c r="W256" s="1">
        <v>0</v>
      </c>
      <c r="X256" s="1">
        <v>26</v>
      </c>
      <c r="Y256" s="1">
        <v>0</v>
      </c>
      <c r="Z256" s="196">
        <f t="shared" si="19"/>
        <v>75</v>
      </c>
      <c r="AA256" s="1">
        <v>13</v>
      </c>
      <c r="AB256" s="1">
        <v>13</v>
      </c>
      <c r="AC256" s="1">
        <f>+BS_InfraMR[[#This Row],[Total Pasos Vehiculares a Nivel]]</f>
        <v>75</v>
      </c>
      <c r="AD256" s="196">
        <f t="shared" si="20"/>
        <v>101</v>
      </c>
      <c r="AE256" s="1">
        <v>1</v>
      </c>
      <c r="AF256" s="1">
        <v>8</v>
      </c>
      <c r="AG256" s="1">
        <v>11</v>
      </c>
      <c r="AH256" s="196">
        <f t="shared" si="21"/>
        <v>20</v>
      </c>
      <c r="AI256" s="10">
        <v>16.120999999999999</v>
      </c>
      <c r="AJ256" s="10">
        <v>0</v>
      </c>
      <c r="AK256" s="10">
        <v>50.177</v>
      </c>
      <c r="AL256" s="222">
        <f t="shared" si="22"/>
        <v>66.298000000000002</v>
      </c>
      <c r="AM256" s="1">
        <v>2</v>
      </c>
      <c r="AN256" s="1">
        <v>0</v>
      </c>
      <c r="AO256" s="1">
        <v>13</v>
      </c>
      <c r="AP256" s="200">
        <f t="shared" si="23"/>
        <v>15</v>
      </c>
      <c r="AQ256" s="1">
        <v>0</v>
      </c>
      <c r="AR256" s="1">
        <v>0</v>
      </c>
      <c r="AS256" s="1">
        <v>0</v>
      </c>
      <c r="AT256" s="200">
        <f>+SUM(BS_InfraMR[[#This Row],[B.02.1 - Parque de Coches Eléctricos Motrices]:[B.02.3 - Parque de Coches Eléctricos Motrices Tipo R]])</f>
        <v>0</v>
      </c>
      <c r="AU256" s="1">
        <v>0</v>
      </c>
      <c r="AV256" s="1">
        <v>0</v>
      </c>
      <c r="AW256" s="1">
        <v>0</v>
      </c>
      <c r="AX256" s="200">
        <f>+SUM(BS_InfraMR[[#This Row],[B.03.1 - Parque de Coches Motores Motrices Remolcados]:[B.03.3 - Parque de Coches Motores Motrices Cabina]])</f>
        <v>0</v>
      </c>
      <c r="AY256" s="1">
        <v>43</v>
      </c>
      <c r="AZ256" s="1">
        <v>13</v>
      </c>
      <c r="BA256" s="1">
        <v>0</v>
      </c>
      <c r="BB256" s="1">
        <v>0</v>
      </c>
      <c r="BC256" s="200">
        <f>SUM(AY256:BB256)</f>
        <v>56</v>
      </c>
      <c r="BD256" s="356">
        <v>26</v>
      </c>
      <c r="BE256" s="1">
        <v>1</v>
      </c>
      <c r="BF256" s="1">
        <v>31</v>
      </c>
      <c r="BG256" s="235">
        <v>1000</v>
      </c>
    </row>
    <row r="257" spans="1:60">
      <c r="A257" s="1">
        <v>2014</v>
      </c>
      <c r="B257" s="1" t="s">
        <v>64</v>
      </c>
      <c r="C257" s="10">
        <v>18.643000000000001</v>
      </c>
      <c r="D257" s="10">
        <v>47.968000000000004</v>
      </c>
      <c r="E257" s="10">
        <v>0</v>
      </c>
      <c r="F257" s="10">
        <v>0</v>
      </c>
      <c r="G257" s="192">
        <f t="shared" si="18"/>
        <v>66.611000000000004</v>
      </c>
      <c r="H257" s="192">
        <v>66.611000000000004</v>
      </c>
      <c r="I257" s="192">
        <v>103.99600000000001</v>
      </c>
      <c r="J257" s="10">
        <v>114.57899999999999</v>
      </c>
      <c r="K257" s="10">
        <v>0</v>
      </c>
      <c r="L257" s="10">
        <v>0</v>
      </c>
      <c r="M257" s="10">
        <v>0</v>
      </c>
      <c r="N257" s="192">
        <f>+BS_InfraMR[[#This Row],[A.03.1 -  Longitud de Vías de Explotación No Electrificadas Troncales y Ramales (vía principal) (km)]]+BS_InfraMR[[#This Row],[A.04.1 -  Longitud de Vías de Explotación Electrificadas Troncales y Ramales (vía principal) (km)]]</f>
        <v>114.57899999999999</v>
      </c>
      <c r="O257" s="192">
        <v>114.57899999999999</v>
      </c>
      <c r="P257" s="1">
        <v>23</v>
      </c>
      <c r="Q257" s="1">
        <v>6</v>
      </c>
      <c r="R257" s="1">
        <v>1</v>
      </c>
      <c r="S257" s="194">
        <f>+SUM(BS_InfraMR[[#This Row],[A.05.1 - Número de Estaciones en Explotación (cantidad)]:[A.07.1 - Número de Apeaderos en Explotación (cantidad)]])</f>
        <v>30</v>
      </c>
      <c r="T257" s="194">
        <v>30</v>
      </c>
      <c r="U257" s="1">
        <v>18</v>
      </c>
      <c r="V257" s="1">
        <v>31</v>
      </c>
      <c r="W257" s="1">
        <v>0</v>
      </c>
      <c r="X257" s="1">
        <v>26</v>
      </c>
      <c r="Y257" s="1">
        <v>0</v>
      </c>
      <c r="Z257" s="196">
        <f t="shared" si="19"/>
        <v>75</v>
      </c>
      <c r="AA257" s="1">
        <v>13</v>
      </c>
      <c r="AB257" s="1">
        <v>13</v>
      </c>
      <c r="AC257" s="1">
        <f>+BS_InfraMR[[#This Row],[Total Pasos Vehiculares a Nivel]]</f>
        <v>75</v>
      </c>
      <c r="AD257" s="196">
        <f t="shared" si="20"/>
        <v>101</v>
      </c>
      <c r="AE257" s="1">
        <v>1</v>
      </c>
      <c r="AF257" s="1">
        <v>8</v>
      </c>
      <c r="AG257" s="1">
        <v>11</v>
      </c>
      <c r="AH257" s="196">
        <f t="shared" si="21"/>
        <v>20</v>
      </c>
      <c r="AI257" s="10">
        <v>16.120999999999999</v>
      </c>
      <c r="AJ257" s="10">
        <v>0</v>
      </c>
      <c r="AK257" s="10">
        <v>50.177</v>
      </c>
      <c r="AL257" s="222">
        <f t="shared" si="22"/>
        <v>66.298000000000002</v>
      </c>
      <c r="AM257" s="1">
        <v>2</v>
      </c>
      <c r="AN257" s="1">
        <v>0</v>
      </c>
      <c r="AO257" s="1">
        <v>13</v>
      </c>
      <c r="AP257" s="200">
        <f t="shared" si="23"/>
        <v>15</v>
      </c>
      <c r="AQ257" s="1">
        <v>0</v>
      </c>
      <c r="AR257" s="1">
        <v>0</v>
      </c>
      <c r="AS257" s="1">
        <v>0</v>
      </c>
      <c r="AT257" s="200">
        <f>+SUM(BS_InfraMR[[#This Row],[B.02.1 - Parque de Coches Eléctricos Motrices]:[B.02.3 - Parque de Coches Eléctricos Motrices Tipo R]])</f>
        <v>0</v>
      </c>
      <c r="AU257" s="1">
        <v>0</v>
      </c>
      <c r="AV257" s="1">
        <v>0</v>
      </c>
      <c r="AW257" s="1">
        <v>0</v>
      </c>
      <c r="AX257" s="200">
        <f>+SUM(BS_InfraMR[[#This Row],[B.03.1 - Parque de Coches Motores Motrices Remolcados]:[B.03.3 - Parque de Coches Motores Motrices Cabina]])</f>
        <v>0</v>
      </c>
      <c r="AY257" s="1">
        <v>43</v>
      </c>
      <c r="AZ257" s="1">
        <v>13</v>
      </c>
      <c r="BA257" s="1">
        <v>0</v>
      </c>
      <c r="BB257" s="1">
        <v>0</v>
      </c>
      <c r="BC257" s="200">
        <f>SUM(AY257:BB257)</f>
        <v>56</v>
      </c>
      <c r="BD257" s="356">
        <v>26</v>
      </c>
      <c r="BE257" s="1">
        <v>1</v>
      </c>
      <c r="BF257" s="1">
        <v>31</v>
      </c>
      <c r="BG257" s="235">
        <v>1000</v>
      </c>
    </row>
    <row r="258" spans="1:60">
      <c r="A258" s="1">
        <v>2014</v>
      </c>
      <c r="B258" s="1" t="s">
        <v>65</v>
      </c>
      <c r="C258" s="10">
        <v>18.643000000000001</v>
      </c>
      <c r="D258" s="10">
        <v>47.968000000000004</v>
      </c>
      <c r="E258" s="10">
        <v>0</v>
      </c>
      <c r="F258" s="10">
        <v>0</v>
      </c>
      <c r="G258" s="192">
        <f t="shared" ref="G258:G321" si="24">SUM(C258:F258)</f>
        <v>66.611000000000004</v>
      </c>
      <c r="H258" s="192">
        <v>66.611000000000004</v>
      </c>
      <c r="I258" s="192">
        <v>103.99600000000001</v>
      </c>
      <c r="J258" s="10">
        <v>114.57899999999999</v>
      </c>
      <c r="K258" s="10">
        <v>0</v>
      </c>
      <c r="L258" s="10">
        <v>0</v>
      </c>
      <c r="M258" s="10">
        <v>0</v>
      </c>
      <c r="N258" s="192">
        <f>+BS_InfraMR[[#This Row],[A.03.1 -  Longitud de Vías de Explotación No Electrificadas Troncales y Ramales (vía principal) (km)]]+BS_InfraMR[[#This Row],[A.04.1 -  Longitud de Vías de Explotación Electrificadas Troncales y Ramales (vía principal) (km)]]</f>
        <v>114.57899999999999</v>
      </c>
      <c r="O258" s="192">
        <v>114.57899999999999</v>
      </c>
      <c r="P258" s="1">
        <v>23</v>
      </c>
      <c r="Q258" s="1">
        <v>6</v>
      </c>
      <c r="R258" s="1">
        <v>1</v>
      </c>
      <c r="S258" s="194">
        <f>+SUM(BS_InfraMR[[#This Row],[A.05.1 - Número de Estaciones en Explotación (cantidad)]:[A.07.1 - Número de Apeaderos en Explotación (cantidad)]])</f>
        <v>30</v>
      </c>
      <c r="T258" s="194">
        <v>30</v>
      </c>
      <c r="U258" s="1">
        <v>18</v>
      </c>
      <c r="V258" s="1">
        <v>31</v>
      </c>
      <c r="W258" s="1">
        <v>0</v>
      </c>
      <c r="X258" s="1">
        <v>26</v>
      </c>
      <c r="Y258" s="1">
        <v>0</v>
      </c>
      <c r="Z258" s="196">
        <f t="shared" ref="Z258:Z321" si="25">SUM(U258:Y258)</f>
        <v>75</v>
      </c>
      <c r="AA258" s="1">
        <v>13</v>
      </c>
      <c r="AB258" s="1">
        <v>13</v>
      </c>
      <c r="AC258" s="1">
        <f>+BS_InfraMR[[#This Row],[Total Pasos Vehiculares a Nivel]]</f>
        <v>75</v>
      </c>
      <c r="AD258" s="196">
        <f t="shared" ref="AD258:AD321" si="26">SUM(AA258:AC258)</f>
        <v>101</v>
      </c>
      <c r="AE258" s="1">
        <v>1</v>
      </c>
      <c r="AF258" s="1">
        <v>8</v>
      </c>
      <c r="AG258" s="1">
        <v>11</v>
      </c>
      <c r="AH258" s="196">
        <f t="shared" ref="AH258:AH321" si="27">SUM(AE258:AG258)</f>
        <v>20</v>
      </c>
      <c r="AI258" s="10">
        <v>16.120999999999999</v>
      </c>
      <c r="AJ258" s="10">
        <v>0</v>
      </c>
      <c r="AK258" s="10">
        <v>50.177</v>
      </c>
      <c r="AL258" s="222">
        <f t="shared" ref="AL258:AL321" si="28">SUM(AI258:AK258)</f>
        <v>66.298000000000002</v>
      </c>
      <c r="AM258" s="1">
        <v>2</v>
      </c>
      <c r="AN258" s="1">
        <v>0</v>
      </c>
      <c r="AO258" s="1">
        <v>13</v>
      </c>
      <c r="AP258" s="200">
        <f t="shared" ref="AP258:AP321" si="29">SUM(AM258:AO258)</f>
        <v>15</v>
      </c>
      <c r="AQ258" s="1">
        <v>0</v>
      </c>
      <c r="AR258" s="1">
        <v>0</v>
      </c>
      <c r="AS258" s="1">
        <v>0</v>
      </c>
      <c r="AT258" s="200">
        <f>+SUM(BS_InfraMR[[#This Row],[B.02.1 - Parque de Coches Eléctricos Motrices]:[B.02.3 - Parque de Coches Eléctricos Motrices Tipo R]])</f>
        <v>0</v>
      </c>
      <c r="AU258" s="1">
        <v>0</v>
      </c>
      <c r="AV258" s="1">
        <v>0</v>
      </c>
      <c r="AW258" s="1">
        <v>0</v>
      </c>
      <c r="AX258" s="200">
        <f>+SUM(BS_InfraMR[[#This Row],[B.03.1 - Parque de Coches Motores Motrices Remolcados]:[B.03.3 - Parque de Coches Motores Motrices Cabina]])</f>
        <v>0</v>
      </c>
      <c r="AY258" s="1">
        <v>43</v>
      </c>
      <c r="AZ258" s="1">
        <v>13</v>
      </c>
      <c r="BA258" s="1">
        <v>0</v>
      </c>
      <c r="BB258" s="1">
        <v>0</v>
      </c>
      <c r="BC258" s="200">
        <f>SUM(AY258:BB258)</f>
        <v>56</v>
      </c>
      <c r="BD258" s="356">
        <v>26</v>
      </c>
      <c r="BE258" s="1">
        <v>1</v>
      </c>
      <c r="BF258" s="1">
        <v>31</v>
      </c>
      <c r="BG258" s="235">
        <v>1000</v>
      </c>
    </row>
    <row r="259" spans="1:60">
      <c r="A259" s="1">
        <v>2014</v>
      </c>
      <c r="B259" s="1" t="s">
        <v>66</v>
      </c>
      <c r="C259" s="10">
        <v>18.643000000000001</v>
      </c>
      <c r="D259" s="10">
        <v>47.968000000000004</v>
      </c>
      <c r="E259" s="10">
        <v>0</v>
      </c>
      <c r="F259" s="10">
        <v>0</v>
      </c>
      <c r="G259" s="192">
        <f t="shared" si="24"/>
        <v>66.611000000000004</v>
      </c>
      <c r="H259" s="192">
        <v>66.611000000000004</v>
      </c>
      <c r="I259" s="192">
        <v>103.99600000000001</v>
      </c>
      <c r="J259" s="10">
        <v>114.57899999999999</v>
      </c>
      <c r="K259" s="10">
        <v>0</v>
      </c>
      <c r="L259" s="10">
        <v>0</v>
      </c>
      <c r="M259" s="10">
        <v>0</v>
      </c>
      <c r="N259" s="192">
        <f>+BS_InfraMR[[#This Row],[A.03.1 -  Longitud de Vías de Explotación No Electrificadas Troncales y Ramales (vía principal) (km)]]+BS_InfraMR[[#This Row],[A.04.1 -  Longitud de Vías de Explotación Electrificadas Troncales y Ramales (vía principal) (km)]]</f>
        <v>114.57899999999999</v>
      </c>
      <c r="O259" s="192">
        <v>114.57899999999999</v>
      </c>
      <c r="P259" s="1">
        <v>23</v>
      </c>
      <c r="Q259" s="1">
        <v>6</v>
      </c>
      <c r="R259" s="1">
        <v>1</v>
      </c>
      <c r="S259" s="194">
        <f>+SUM(BS_InfraMR[[#This Row],[A.05.1 - Número de Estaciones en Explotación (cantidad)]:[A.07.1 - Número de Apeaderos en Explotación (cantidad)]])</f>
        <v>30</v>
      </c>
      <c r="T259" s="194">
        <v>30</v>
      </c>
      <c r="U259" s="1">
        <v>18</v>
      </c>
      <c r="V259" s="1">
        <v>31</v>
      </c>
      <c r="W259" s="1">
        <v>0</v>
      </c>
      <c r="X259" s="1">
        <v>26</v>
      </c>
      <c r="Y259" s="1">
        <v>0</v>
      </c>
      <c r="Z259" s="196">
        <f t="shared" si="25"/>
        <v>75</v>
      </c>
      <c r="AA259" s="1">
        <v>13</v>
      </c>
      <c r="AB259" s="1">
        <v>13</v>
      </c>
      <c r="AC259" s="1">
        <f>+BS_InfraMR[[#This Row],[Total Pasos Vehiculares a Nivel]]</f>
        <v>75</v>
      </c>
      <c r="AD259" s="196">
        <f t="shared" si="26"/>
        <v>101</v>
      </c>
      <c r="AE259" s="1">
        <v>1</v>
      </c>
      <c r="AF259" s="1">
        <v>8</v>
      </c>
      <c r="AG259" s="1">
        <v>11</v>
      </c>
      <c r="AH259" s="196">
        <f t="shared" si="27"/>
        <v>20</v>
      </c>
      <c r="AI259" s="10">
        <v>16.120999999999999</v>
      </c>
      <c r="AJ259" s="10">
        <v>0</v>
      </c>
      <c r="AK259" s="10">
        <v>50.177</v>
      </c>
      <c r="AL259" s="222">
        <f t="shared" si="28"/>
        <v>66.298000000000002</v>
      </c>
      <c r="AM259" s="1">
        <v>2</v>
      </c>
      <c r="AN259" s="1">
        <v>0</v>
      </c>
      <c r="AO259" s="1">
        <v>13</v>
      </c>
      <c r="AP259" s="200">
        <f t="shared" si="29"/>
        <v>15</v>
      </c>
      <c r="AQ259" s="1">
        <v>0</v>
      </c>
      <c r="AR259" s="1">
        <v>0</v>
      </c>
      <c r="AS259" s="1">
        <v>0</v>
      </c>
      <c r="AT259" s="200">
        <f>+SUM(BS_InfraMR[[#This Row],[B.02.1 - Parque de Coches Eléctricos Motrices]:[B.02.3 - Parque de Coches Eléctricos Motrices Tipo R]])</f>
        <v>0</v>
      </c>
      <c r="AU259" s="1">
        <v>0</v>
      </c>
      <c r="AV259" s="1">
        <v>0</v>
      </c>
      <c r="AW259" s="1">
        <v>0</v>
      </c>
      <c r="AX259" s="200">
        <f>+SUM(BS_InfraMR[[#This Row],[B.03.1 - Parque de Coches Motores Motrices Remolcados]:[B.03.3 - Parque de Coches Motores Motrices Cabina]])</f>
        <v>0</v>
      </c>
      <c r="AY259" s="1">
        <v>43</v>
      </c>
      <c r="AZ259" s="1">
        <v>13</v>
      </c>
      <c r="BA259" s="1">
        <v>0</v>
      </c>
      <c r="BB259" s="1">
        <v>0</v>
      </c>
      <c r="BC259" s="200">
        <f>SUM(AY259:BB259)</f>
        <v>56</v>
      </c>
      <c r="BD259" s="356">
        <v>26</v>
      </c>
      <c r="BE259" s="1">
        <v>1</v>
      </c>
      <c r="BF259" s="1">
        <v>31</v>
      </c>
      <c r="BG259" s="235">
        <v>1000</v>
      </c>
    </row>
    <row r="260" spans="1:60">
      <c r="A260" s="1">
        <v>2014</v>
      </c>
      <c r="B260" s="1" t="s">
        <v>67</v>
      </c>
      <c r="C260" s="10">
        <v>18.643000000000001</v>
      </c>
      <c r="D260" s="10">
        <v>47.968000000000004</v>
      </c>
      <c r="E260" s="10">
        <v>0</v>
      </c>
      <c r="F260" s="10">
        <v>0</v>
      </c>
      <c r="G260" s="192">
        <f t="shared" si="24"/>
        <v>66.611000000000004</v>
      </c>
      <c r="H260" s="192">
        <v>66.611000000000004</v>
      </c>
      <c r="I260" s="192">
        <v>103.99600000000001</v>
      </c>
      <c r="J260" s="10">
        <v>114.57899999999999</v>
      </c>
      <c r="K260" s="10">
        <v>0</v>
      </c>
      <c r="L260" s="10">
        <v>0</v>
      </c>
      <c r="M260" s="10">
        <v>0</v>
      </c>
      <c r="N260" s="192">
        <f>+BS_InfraMR[[#This Row],[A.03.1 -  Longitud de Vías de Explotación No Electrificadas Troncales y Ramales (vía principal) (km)]]+BS_InfraMR[[#This Row],[A.04.1 -  Longitud de Vías de Explotación Electrificadas Troncales y Ramales (vía principal) (km)]]</f>
        <v>114.57899999999999</v>
      </c>
      <c r="O260" s="192">
        <v>114.57899999999999</v>
      </c>
      <c r="P260" s="1">
        <v>23</v>
      </c>
      <c r="Q260" s="1">
        <v>6</v>
      </c>
      <c r="R260" s="1">
        <v>1</v>
      </c>
      <c r="S260" s="194">
        <f>+SUM(BS_InfraMR[[#This Row],[A.05.1 - Número de Estaciones en Explotación (cantidad)]:[A.07.1 - Número de Apeaderos en Explotación (cantidad)]])</f>
        <v>30</v>
      </c>
      <c r="T260" s="194">
        <v>30</v>
      </c>
      <c r="U260" s="1">
        <v>18</v>
      </c>
      <c r="V260" s="1">
        <v>31</v>
      </c>
      <c r="W260" s="1">
        <v>0</v>
      </c>
      <c r="X260" s="1">
        <v>26</v>
      </c>
      <c r="Y260" s="1">
        <v>0</v>
      </c>
      <c r="Z260" s="196">
        <f t="shared" si="25"/>
        <v>75</v>
      </c>
      <c r="AA260" s="1">
        <v>13</v>
      </c>
      <c r="AB260" s="1">
        <v>13</v>
      </c>
      <c r="AC260" s="1">
        <f>+BS_InfraMR[[#This Row],[Total Pasos Vehiculares a Nivel]]</f>
        <v>75</v>
      </c>
      <c r="AD260" s="196">
        <f t="shared" si="26"/>
        <v>101</v>
      </c>
      <c r="AE260" s="1">
        <v>1</v>
      </c>
      <c r="AF260" s="1">
        <v>8</v>
      </c>
      <c r="AG260" s="1">
        <v>11</v>
      </c>
      <c r="AH260" s="196">
        <f t="shared" si="27"/>
        <v>20</v>
      </c>
      <c r="AI260" s="10">
        <v>16.120999999999999</v>
      </c>
      <c r="AJ260" s="10">
        <v>0</v>
      </c>
      <c r="AK260" s="10">
        <v>50.177</v>
      </c>
      <c r="AL260" s="222">
        <f t="shared" si="28"/>
        <v>66.298000000000002</v>
      </c>
      <c r="AM260" s="1">
        <v>2</v>
      </c>
      <c r="AN260" s="1">
        <v>0</v>
      </c>
      <c r="AO260" s="1">
        <v>13</v>
      </c>
      <c r="AP260" s="200">
        <f t="shared" si="29"/>
        <v>15</v>
      </c>
      <c r="AQ260" s="1">
        <v>0</v>
      </c>
      <c r="AR260" s="1">
        <v>0</v>
      </c>
      <c r="AS260" s="1">
        <v>0</v>
      </c>
      <c r="AT260" s="200">
        <f>+SUM(BS_InfraMR[[#This Row],[B.02.1 - Parque de Coches Eléctricos Motrices]:[B.02.3 - Parque de Coches Eléctricos Motrices Tipo R]])</f>
        <v>0</v>
      </c>
      <c r="AU260" s="1">
        <v>0</v>
      </c>
      <c r="AV260" s="1">
        <v>0</v>
      </c>
      <c r="AW260" s="1">
        <v>0</v>
      </c>
      <c r="AX260" s="200">
        <f>+SUM(BS_InfraMR[[#This Row],[B.03.1 - Parque de Coches Motores Motrices Remolcados]:[B.03.3 - Parque de Coches Motores Motrices Cabina]])</f>
        <v>0</v>
      </c>
      <c r="AY260" s="1">
        <v>43</v>
      </c>
      <c r="AZ260" s="1">
        <v>13</v>
      </c>
      <c r="BA260" s="1">
        <v>0</v>
      </c>
      <c r="BB260" s="1">
        <v>0</v>
      </c>
      <c r="BC260" s="200">
        <f>SUM(AY260:BB260)</f>
        <v>56</v>
      </c>
      <c r="BD260" s="356">
        <v>26</v>
      </c>
      <c r="BE260" s="1">
        <v>1</v>
      </c>
      <c r="BF260" s="1">
        <v>31</v>
      </c>
      <c r="BG260" s="235">
        <v>1000</v>
      </c>
    </row>
    <row r="261" spans="1:60">
      <c r="A261" s="1">
        <v>2014</v>
      </c>
      <c r="B261" s="1" t="s">
        <v>68</v>
      </c>
      <c r="C261" s="10">
        <v>18.643000000000001</v>
      </c>
      <c r="D261" s="10">
        <v>47.968000000000004</v>
      </c>
      <c r="E261" s="10">
        <v>0</v>
      </c>
      <c r="F261" s="10">
        <v>0</v>
      </c>
      <c r="G261" s="192">
        <f t="shared" si="24"/>
        <v>66.611000000000004</v>
      </c>
      <c r="H261" s="192">
        <v>66.611000000000004</v>
      </c>
      <c r="I261" s="192">
        <v>103.99600000000001</v>
      </c>
      <c r="J261" s="10">
        <v>114.57899999999999</v>
      </c>
      <c r="K261" s="10">
        <v>0</v>
      </c>
      <c r="L261" s="10">
        <v>0</v>
      </c>
      <c r="M261" s="10">
        <v>0</v>
      </c>
      <c r="N261" s="192">
        <f>+BS_InfraMR[[#This Row],[A.03.1 -  Longitud de Vías de Explotación No Electrificadas Troncales y Ramales (vía principal) (km)]]+BS_InfraMR[[#This Row],[A.04.1 -  Longitud de Vías de Explotación Electrificadas Troncales y Ramales (vía principal) (km)]]</f>
        <v>114.57899999999999</v>
      </c>
      <c r="O261" s="192">
        <v>114.57899999999999</v>
      </c>
      <c r="P261" s="1">
        <v>23</v>
      </c>
      <c r="Q261" s="1">
        <v>6</v>
      </c>
      <c r="R261" s="1">
        <v>1</v>
      </c>
      <c r="S261" s="194">
        <f>+SUM(BS_InfraMR[[#This Row],[A.05.1 - Número de Estaciones en Explotación (cantidad)]:[A.07.1 - Número de Apeaderos en Explotación (cantidad)]])</f>
        <v>30</v>
      </c>
      <c r="T261" s="194">
        <v>30</v>
      </c>
      <c r="U261" s="1">
        <v>18</v>
      </c>
      <c r="V261" s="1">
        <v>31</v>
      </c>
      <c r="W261" s="1">
        <v>0</v>
      </c>
      <c r="X261" s="1">
        <v>26</v>
      </c>
      <c r="Y261" s="1">
        <v>0</v>
      </c>
      <c r="Z261" s="196">
        <f t="shared" si="25"/>
        <v>75</v>
      </c>
      <c r="AA261" s="1">
        <v>13</v>
      </c>
      <c r="AB261" s="1">
        <v>13</v>
      </c>
      <c r="AC261" s="1">
        <f>+BS_InfraMR[[#This Row],[Total Pasos Vehiculares a Nivel]]</f>
        <v>75</v>
      </c>
      <c r="AD261" s="196">
        <f t="shared" si="26"/>
        <v>101</v>
      </c>
      <c r="AE261" s="1">
        <v>1</v>
      </c>
      <c r="AF261" s="1">
        <v>8</v>
      </c>
      <c r="AG261" s="1">
        <v>11</v>
      </c>
      <c r="AH261" s="196">
        <f t="shared" si="27"/>
        <v>20</v>
      </c>
      <c r="AI261" s="10">
        <v>16.120999999999999</v>
      </c>
      <c r="AJ261" s="10">
        <v>0</v>
      </c>
      <c r="AK261" s="10">
        <v>50.177</v>
      </c>
      <c r="AL261" s="222">
        <f t="shared" si="28"/>
        <v>66.298000000000002</v>
      </c>
      <c r="AM261" s="1">
        <v>2</v>
      </c>
      <c r="AN261" s="1">
        <v>0</v>
      </c>
      <c r="AO261" s="1">
        <v>13</v>
      </c>
      <c r="AP261" s="200">
        <f t="shared" si="29"/>
        <v>15</v>
      </c>
      <c r="AQ261" s="1">
        <v>0</v>
      </c>
      <c r="AR261" s="1">
        <v>0</v>
      </c>
      <c r="AS261" s="1">
        <v>0</v>
      </c>
      <c r="AT261" s="200">
        <f>+SUM(BS_InfraMR[[#This Row],[B.02.1 - Parque de Coches Eléctricos Motrices]:[B.02.3 - Parque de Coches Eléctricos Motrices Tipo R]])</f>
        <v>0</v>
      </c>
      <c r="AU261" s="1">
        <v>0</v>
      </c>
      <c r="AV261" s="1">
        <v>0</v>
      </c>
      <c r="AW261" s="1">
        <v>0</v>
      </c>
      <c r="AX261" s="200">
        <f>+SUM(BS_InfraMR[[#This Row],[B.03.1 - Parque de Coches Motores Motrices Remolcados]:[B.03.3 - Parque de Coches Motores Motrices Cabina]])</f>
        <v>0</v>
      </c>
      <c r="AY261" s="1">
        <v>43</v>
      </c>
      <c r="AZ261" s="1">
        <v>13</v>
      </c>
      <c r="BA261" s="1">
        <v>0</v>
      </c>
      <c r="BB261" s="1">
        <v>0</v>
      </c>
      <c r="BC261" s="200">
        <f>SUM(AY261:BB261)</f>
        <v>56</v>
      </c>
      <c r="BD261" s="356">
        <v>26</v>
      </c>
      <c r="BE261" s="1">
        <v>1</v>
      </c>
      <c r="BF261" s="1">
        <v>31</v>
      </c>
      <c r="BG261" s="235">
        <v>1000</v>
      </c>
    </row>
    <row r="262" spans="1:60">
      <c r="A262" s="1">
        <v>2014</v>
      </c>
      <c r="B262" s="1" t="s">
        <v>69</v>
      </c>
      <c r="C262" s="10">
        <v>18.643000000000001</v>
      </c>
      <c r="D262" s="10">
        <v>47.968000000000004</v>
      </c>
      <c r="E262" s="10">
        <v>0</v>
      </c>
      <c r="F262" s="10">
        <v>0</v>
      </c>
      <c r="G262" s="192">
        <f t="shared" si="24"/>
        <v>66.611000000000004</v>
      </c>
      <c r="H262" s="192">
        <v>66.611000000000004</v>
      </c>
      <c r="I262" s="192">
        <v>103.99600000000001</v>
      </c>
      <c r="J262" s="10">
        <v>114.57899999999999</v>
      </c>
      <c r="K262" s="10">
        <v>0</v>
      </c>
      <c r="L262" s="10">
        <v>0</v>
      </c>
      <c r="M262" s="10">
        <v>0</v>
      </c>
      <c r="N262" s="192">
        <f>+BS_InfraMR[[#This Row],[A.03.1 -  Longitud de Vías de Explotación No Electrificadas Troncales y Ramales (vía principal) (km)]]+BS_InfraMR[[#This Row],[A.04.1 -  Longitud de Vías de Explotación Electrificadas Troncales y Ramales (vía principal) (km)]]</f>
        <v>114.57899999999999</v>
      </c>
      <c r="O262" s="192">
        <v>114.57899999999999</v>
      </c>
      <c r="P262" s="1">
        <v>23</v>
      </c>
      <c r="Q262" s="1">
        <v>6</v>
      </c>
      <c r="R262" s="1">
        <v>1</v>
      </c>
      <c r="S262" s="194">
        <f>+SUM(BS_InfraMR[[#This Row],[A.05.1 - Número de Estaciones en Explotación (cantidad)]:[A.07.1 - Número de Apeaderos en Explotación (cantidad)]])</f>
        <v>30</v>
      </c>
      <c r="T262" s="194">
        <v>30</v>
      </c>
      <c r="U262" s="1">
        <v>18</v>
      </c>
      <c r="V262" s="1">
        <v>31</v>
      </c>
      <c r="W262" s="1">
        <v>0</v>
      </c>
      <c r="X262" s="1">
        <v>26</v>
      </c>
      <c r="Y262" s="1">
        <v>0</v>
      </c>
      <c r="Z262" s="196">
        <f t="shared" si="25"/>
        <v>75</v>
      </c>
      <c r="AA262" s="1">
        <v>13</v>
      </c>
      <c r="AB262" s="1">
        <v>13</v>
      </c>
      <c r="AC262" s="1">
        <f>+BS_InfraMR[[#This Row],[Total Pasos Vehiculares a Nivel]]</f>
        <v>75</v>
      </c>
      <c r="AD262" s="196">
        <f t="shared" si="26"/>
        <v>101</v>
      </c>
      <c r="AE262" s="1">
        <v>1</v>
      </c>
      <c r="AF262" s="1">
        <v>8</v>
      </c>
      <c r="AG262" s="1">
        <v>11</v>
      </c>
      <c r="AH262" s="196">
        <f t="shared" si="27"/>
        <v>20</v>
      </c>
      <c r="AI262" s="10">
        <v>16.120999999999999</v>
      </c>
      <c r="AJ262" s="10">
        <v>0</v>
      </c>
      <c r="AK262" s="10">
        <v>50.177</v>
      </c>
      <c r="AL262" s="222">
        <f t="shared" si="28"/>
        <v>66.298000000000002</v>
      </c>
      <c r="AM262" s="1">
        <v>2</v>
      </c>
      <c r="AN262" s="1">
        <v>0</v>
      </c>
      <c r="AO262" s="1">
        <v>13</v>
      </c>
      <c r="AP262" s="200">
        <f t="shared" si="29"/>
        <v>15</v>
      </c>
      <c r="AQ262" s="1">
        <v>0</v>
      </c>
      <c r="AR262" s="1">
        <v>0</v>
      </c>
      <c r="AS262" s="1">
        <v>0</v>
      </c>
      <c r="AT262" s="200">
        <f>+SUM(BS_InfraMR[[#This Row],[B.02.1 - Parque de Coches Eléctricos Motrices]:[B.02.3 - Parque de Coches Eléctricos Motrices Tipo R]])</f>
        <v>0</v>
      </c>
      <c r="AU262" s="1">
        <v>0</v>
      </c>
      <c r="AV262" s="1">
        <v>0</v>
      </c>
      <c r="AW262" s="1">
        <v>0</v>
      </c>
      <c r="AX262" s="200">
        <f>+SUM(BS_InfraMR[[#This Row],[B.03.1 - Parque de Coches Motores Motrices Remolcados]:[B.03.3 - Parque de Coches Motores Motrices Cabina]])</f>
        <v>0</v>
      </c>
      <c r="AY262" s="1">
        <v>43</v>
      </c>
      <c r="AZ262" s="1">
        <v>13</v>
      </c>
      <c r="BA262" s="1">
        <v>0</v>
      </c>
      <c r="BB262" s="1">
        <v>0</v>
      </c>
      <c r="BC262" s="200">
        <f>SUM(AY262:BB262)</f>
        <v>56</v>
      </c>
      <c r="BD262" s="356">
        <v>26</v>
      </c>
      <c r="BE262" s="1">
        <v>1</v>
      </c>
      <c r="BF262" s="1">
        <v>31</v>
      </c>
      <c r="BG262" s="235">
        <v>1000</v>
      </c>
    </row>
    <row r="263" spans="1:60">
      <c r="A263" s="1">
        <v>2014</v>
      </c>
      <c r="B263" s="1" t="s">
        <v>70</v>
      </c>
      <c r="C263" s="10">
        <v>18.643000000000001</v>
      </c>
      <c r="D263" s="10">
        <v>47.968000000000004</v>
      </c>
      <c r="E263" s="10">
        <v>0</v>
      </c>
      <c r="F263" s="10">
        <v>0</v>
      </c>
      <c r="G263" s="192">
        <f t="shared" si="24"/>
        <v>66.611000000000004</v>
      </c>
      <c r="H263" s="192">
        <v>66.611000000000004</v>
      </c>
      <c r="I263" s="192">
        <v>103.99600000000001</v>
      </c>
      <c r="J263" s="10">
        <v>114.57899999999999</v>
      </c>
      <c r="K263" s="10">
        <v>0</v>
      </c>
      <c r="L263" s="10">
        <v>0</v>
      </c>
      <c r="M263" s="10">
        <v>0</v>
      </c>
      <c r="N263" s="192">
        <f>+BS_InfraMR[[#This Row],[A.03.1 -  Longitud de Vías de Explotación No Electrificadas Troncales y Ramales (vía principal) (km)]]+BS_InfraMR[[#This Row],[A.04.1 -  Longitud de Vías de Explotación Electrificadas Troncales y Ramales (vía principal) (km)]]</f>
        <v>114.57899999999999</v>
      </c>
      <c r="O263" s="192">
        <v>114.57899999999999</v>
      </c>
      <c r="P263" s="1">
        <v>23</v>
      </c>
      <c r="Q263" s="1">
        <v>6</v>
      </c>
      <c r="R263" s="1">
        <v>1</v>
      </c>
      <c r="S263" s="194">
        <f>+SUM(BS_InfraMR[[#This Row],[A.05.1 - Número de Estaciones en Explotación (cantidad)]:[A.07.1 - Número de Apeaderos en Explotación (cantidad)]])</f>
        <v>30</v>
      </c>
      <c r="T263" s="194">
        <v>30</v>
      </c>
      <c r="U263" s="1">
        <v>18</v>
      </c>
      <c r="V263" s="1">
        <v>31</v>
      </c>
      <c r="W263" s="1">
        <v>0</v>
      </c>
      <c r="X263" s="1">
        <v>26</v>
      </c>
      <c r="Y263" s="1">
        <v>0</v>
      </c>
      <c r="Z263" s="196">
        <f t="shared" si="25"/>
        <v>75</v>
      </c>
      <c r="AA263" s="1">
        <v>13</v>
      </c>
      <c r="AB263" s="1">
        <v>13</v>
      </c>
      <c r="AC263" s="1">
        <f>+BS_InfraMR[[#This Row],[Total Pasos Vehiculares a Nivel]]</f>
        <v>75</v>
      </c>
      <c r="AD263" s="196">
        <f t="shared" si="26"/>
        <v>101</v>
      </c>
      <c r="AE263" s="1">
        <v>1</v>
      </c>
      <c r="AF263" s="1">
        <v>8</v>
      </c>
      <c r="AG263" s="1">
        <v>11</v>
      </c>
      <c r="AH263" s="196">
        <f t="shared" si="27"/>
        <v>20</v>
      </c>
      <c r="AI263" s="10">
        <v>16.120999999999999</v>
      </c>
      <c r="AJ263" s="10">
        <v>0</v>
      </c>
      <c r="AK263" s="10">
        <v>50.177</v>
      </c>
      <c r="AL263" s="222">
        <f t="shared" si="28"/>
        <v>66.298000000000002</v>
      </c>
      <c r="AM263" s="1">
        <v>2</v>
      </c>
      <c r="AN263" s="1">
        <v>0</v>
      </c>
      <c r="AO263" s="1">
        <v>13</v>
      </c>
      <c r="AP263" s="200">
        <f t="shared" si="29"/>
        <v>15</v>
      </c>
      <c r="AQ263" s="1">
        <v>0</v>
      </c>
      <c r="AR263" s="1">
        <v>0</v>
      </c>
      <c r="AS263" s="1">
        <v>0</v>
      </c>
      <c r="AT263" s="200">
        <f>+SUM(BS_InfraMR[[#This Row],[B.02.1 - Parque de Coches Eléctricos Motrices]:[B.02.3 - Parque de Coches Eléctricos Motrices Tipo R]])</f>
        <v>0</v>
      </c>
      <c r="AU263" s="1">
        <v>0</v>
      </c>
      <c r="AV263" s="1">
        <v>0</v>
      </c>
      <c r="AW263" s="1">
        <v>0</v>
      </c>
      <c r="AX263" s="200">
        <f>+SUM(BS_InfraMR[[#This Row],[B.03.1 - Parque de Coches Motores Motrices Remolcados]:[B.03.3 - Parque de Coches Motores Motrices Cabina]])</f>
        <v>0</v>
      </c>
      <c r="AY263" s="1">
        <v>43</v>
      </c>
      <c r="AZ263" s="1">
        <v>13</v>
      </c>
      <c r="BA263" s="1">
        <v>0</v>
      </c>
      <c r="BB263" s="1">
        <v>0</v>
      </c>
      <c r="BC263" s="200">
        <f>SUM(AY263:BB263)</f>
        <v>56</v>
      </c>
      <c r="BD263" s="356">
        <v>26</v>
      </c>
      <c r="BE263" s="1">
        <v>1</v>
      </c>
      <c r="BF263" s="1">
        <v>31</v>
      </c>
      <c r="BG263" s="235">
        <v>1000</v>
      </c>
    </row>
    <row r="264" spans="1:60">
      <c r="A264" s="1">
        <v>2014</v>
      </c>
      <c r="B264" s="1" t="s">
        <v>71</v>
      </c>
      <c r="C264" s="10">
        <v>18.643000000000001</v>
      </c>
      <c r="D264" s="10">
        <v>47.968000000000004</v>
      </c>
      <c r="E264" s="10">
        <v>0</v>
      </c>
      <c r="F264" s="10">
        <v>0</v>
      </c>
      <c r="G264" s="192">
        <f t="shared" si="24"/>
        <v>66.611000000000004</v>
      </c>
      <c r="H264" s="192">
        <v>66.611000000000004</v>
      </c>
      <c r="I264" s="192">
        <v>103.99600000000001</v>
      </c>
      <c r="J264" s="10">
        <v>114.57899999999999</v>
      </c>
      <c r="K264" s="10">
        <v>0</v>
      </c>
      <c r="L264" s="10">
        <v>0</v>
      </c>
      <c r="M264" s="10">
        <v>0</v>
      </c>
      <c r="N264" s="192">
        <f>+BS_InfraMR[[#This Row],[A.03.1 -  Longitud de Vías de Explotación No Electrificadas Troncales y Ramales (vía principal) (km)]]+BS_InfraMR[[#This Row],[A.04.1 -  Longitud de Vías de Explotación Electrificadas Troncales y Ramales (vía principal) (km)]]</f>
        <v>114.57899999999999</v>
      </c>
      <c r="O264" s="192">
        <v>114.57899999999999</v>
      </c>
      <c r="P264" s="1">
        <v>23</v>
      </c>
      <c r="Q264" s="1">
        <v>6</v>
      </c>
      <c r="R264" s="1">
        <v>1</v>
      </c>
      <c r="S264" s="194">
        <f>+SUM(BS_InfraMR[[#This Row],[A.05.1 - Número de Estaciones en Explotación (cantidad)]:[A.07.1 - Número de Apeaderos en Explotación (cantidad)]])</f>
        <v>30</v>
      </c>
      <c r="T264" s="194">
        <v>30</v>
      </c>
      <c r="U264" s="1">
        <v>18</v>
      </c>
      <c r="V264" s="1">
        <v>31</v>
      </c>
      <c r="W264" s="1">
        <v>0</v>
      </c>
      <c r="X264" s="1">
        <v>26</v>
      </c>
      <c r="Y264" s="1">
        <v>0</v>
      </c>
      <c r="Z264" s="196">
        <f t="shared" si="25"/>
        <v>75</v>
      </c>
      <c r="AA264" s="1">
        <v>13</v>
      </c>
      <c r="AB264" s="1">
        <v>13</v>
      </c>
      <c r="AC264" s="1">
        <f>+BS_InfraMR[[#This Row],[Total Pasos Vehiculares a Nivel]]</f>
        <v>75</v>
      </c>
      <c r="AD264" s="196">
        <f t="shared" si="26"/>
        <v>101</v>
      </c>
      <c r="AE264" s="1">
        <v>1</v>
      </c>
      <c r="AF264" s="1">
        <v>8</v>
      </c>
      <c r="AG264" s="1">
        <v>11</v>
      </c>
      <c r="AH264" s="196">
        <f t="shared" si="27"/>
        <v>20</v>
      </c>
      <c r="AI264" s="10">
        <v>16.120999999999999</v>
      </c>
      <c r="AJ264" s="10">
        <v>0</v>
      </c>
      <c r="AK264" s="10">
        <v>50.177</v>
      </c>
      <c r="AL264" s="222">
        <f t="shared" si="28"/>
        <v>66.298000000000002</v>
      </c>
      <c r="AM264" s="1">
        <v>2</v>
      </c>
      <c r="AN264" s="1">
        <v>0</v>
      </c>
      <c r="AO264" s="1">
        <v>13</v>
      </c>
      <c r="AP264" s="200">
        <f t="shared" si="29"/>
        <v>15</v>
      </c>
      <c r="AQ264" s="1">
        <v>0</v>
      </c>
      <c r="AR264" s="1">
        <v>0</v>
      </c>
      <c r="AS264" s="1">
        <v>0</v>
      </c>
      <c r="AT264" s="200">
        <f>+SUM(BS_InfraMR[[#This Row],[B.02.1 - Parque de Coches Eléctricos Motrices]:[B.02.3 - Parque de Coches Eléctricos Motrices Tipo R]])</f>
        <v>0</v>
      </c>
      <c r="AU264" s="1">
        <v>0</v>
      </c>
      <c r="AV264" s="1">
        <v>0</v>
      </c>
      <c r="AW264" s="1">
        <v>0</v>
      </c>
      <c r="AX264" s="200">
        <f>+SUM(BS_InfraMR[[#This Row],[B.03.1 - Parque de Coches Motores Motrices Remolcados]:[B.03.3 - Parque de Coches Motores Motrices Cabina]])</f>
        <v>0</v>
      </c>
      <c r="AY264" s="1">
        <v>43</v>
      </c>
      <c r="AZ264" s="1">
        <v>13</v>
      </c>
      <c r="BA264" s="1">
        <v>0</v>
      </c>
      <c r="BB264" s="1">
        <v>0</v>
      </c>
      <c r="BC264" s="200">
        <f>SUM(AY264:BB264)</f>
        <v>56</v>
      </c>
      <c r="BD264" s="356">
        <v>26</v>
      </c>
      <c r="BE264" s="1">
        <v>1</v>
      </c>
      <c r="BF264" s="1">
        <v>31</v>
      </c>
      <c r="BG264" s="235">
        <v>1000</v>
      </c>
      <c r="BH264" s="1" t="s">
        <v>73</v>
      </c>
    </row>
    <row r="265" spans="1:60">
      <c r="A265" s="1">
        <v>2014</v>
      </c>
      <c r="B265" s="1" t="s">
        <v>72</v>
      </c>
      <c r="C265" s="10">
        <v>18.643000000000001</v>
      </c>
      <c r="D265" s="10">
        <v>47.968000000000004</v>
      </c>
      <c r="E265" s="10">
        <v>0</v>
      </c>
      <c r="F265" s="10">
        <v>0</v>
      </c>
      <c r="G265" s="192">
        <f t="shared" si="24"/>
        <v>66.611000000000004</v>
      </c>
      <c r="H265" s="192">
        <v>66.611000000000004</v>
      </c>
      <c r="I265" s="192">
        <v>103.99600000000001</v>
      </c>
      <c r="J265" s="10">
        <v>114.57899999999999</v>
      </c>
      <c r="K265" s="10">
        <v>0</v>
      </c>
      <c r="L265" s="10">
        <v>0</v>
      </c>
      <c r="M265" s="10">
        <v>0</v>
      </c>
      <c r="N265" s="192">
        <f>+BS_InfraMR[[#This Row],[A.03.1 -  Longitud de Vías de Explotación No Electrificadas Troncales y Ramales (vía principal) (km)]]+BS_InfraMR[[#This Row],[A.04.1 -  Longitud de Vías de Explotación Electrificadas Troncales y Ramales (vía principal) (km)]]</f>
        <v>114.57899999999999</v>
      </c>
      <c r="O265" s="192">
        <v>114.57899999999999</v>
      </c>
      <c r="P265" s="1">
        <v>23</v>
      </c>
      <c r="Q265" s="1">
        <v>6</v>
      </c>
      <c r="R265" s="1">
        <v>1</v>
      </c>
      <c r="S265" s="194">
        <f>+SUM(BS_InfraMR[[#This Row],[A.05.1 - Número de Estaciones en Explotación (cantidad)]:[A.07.1 - Número de Apeaderos en Explotación (cantidad)]])</f>
        <v>30</v>
      </c>
      <c r="T265" s="194">
        <v>30</v>
      </c>
      <c r="U265" s="1">
        <v>18</v>
      </c>
      <c r="V265" s="1">
        <v>31</v>
      </c>
      <c r="W265" s="1">
        <v>0</v>
      </c>
      <c r="X265" s="1">
        <v>26</v>
      </c>
      <c r="Y265" s="1">
        <v>0</v>
      </c>
      <c r="Z265" s="196">
        <f t="shared" si="25"/>
        <v>75</v>
      </c>
      <c r="AA265" s="1">
        <v>13</v>
      </c>
      <c r="AB265" s="1">
        <v>13</v>
      </c>
      <c r="AC265" s="1">
        <f>+BS_InfraMR[[#This Row],[Total Pasos Vehiculares a Nivel]]</f>
        <v>75</v>
      </c>
      <c r="AD265" s="196">
        <f t="shared" si="26"/>
        <v>101</v>
      </c>
      <c r="AE265" s="1">
        <v>1</v>
      </c>
      <c r="AF265" s="1">
        <v>8</v>
      </c>
      <c r="AG265" s="1">
        <v>11</v>
      </c>
      <c r="AH265" s="196">
        <f t="shared" si="27"/>
        <v>20</v>
      </c>
      <c r="AI265" s="10">
        <v>16.120999999999999</v>
      </c>
      <c r="AJ265" s="10">
        <v>0</v>
      </c>
      <c r="AK265" s="10">
        <v>50.177</v>
      </c>
      <c r="AL265" s="222">
        <f t="shared" si="28"/>
        <v>66.298000000000002</v>
      </c>
      <c r="AM265" s="1">
        <v>2</v>
      </c>
      <c r="AN265" s="1">
        <v>0</v>
      </c>
      <c r="AO265" s="1">
        <v>13</v>
      </c>
      <c r="AP265" s="200">
        <f t="shared" si="29"/>
        <v>15</v>
      </c>
      <c r="AQ265" s="1">
        <v>0</v>
      </c>
      <c r="AR265" s="1">
        <v>0</v>
      </c>
      <c r="AS265" s="1">
        <v>0</v>
      </c>
      <c r="AT265" s="200">
        <f>+SUM(BS_InfraMR[[#This Row],[B.02.1 - Parque de Coches Eléctricos Motrices]:[B.02.3 - Parque de Coches Eléctricos Motrices Tipo R]])</f>
        <v>0</v>
      </c>
      <c r="AU265" s="1">
        <v>0</v>
      </c>
      <c r="AV265" s="1">
        <v>0</v>
      </c>
      <c r="AW265" s="1">
        <v>0</v>
      </c>
      <c r="AX265" s="200">
        <f>+SUM(BS_InfraMR[[#This Row],[B.03.1 - Parque de Coches Motores Motrices Remolcados]:[B.03.3 - Parque de Coches Motores Motrices Cabina]])</f>
        <v>0</v>
      </c>
      <c r="AY265" s="1">
        <v>43</v>
      </c>
      <c r="AZ265" s="1">
        <v>13</v>
      </c>
      <c r="BA265" s="1">
        <v>0</v>
      </c>
      <c r="BB265" s="1">
        <v>0</v>
      </c>
      <c r="BC265" s="200">
        <f>SUM(AY265:BB265)</f>
        <v>56</v>
      </c>
      <c r="BD265" s="356">
        <v>26</v>
      </c>
      <c r="BE265" s="1">
        <v>1</v>
      </c>
      <c r="BF265" s="1">
        <v>31</v>
      </c>
      <c r="BG265" s="235">
        <v>1000</v>
      </c>
    </row>
    <row r="266" spans="1:60">
      <c r="A266" s="1">
        <v>2015</v>
      </c>
      <c r="B266" s="1" t="s">
        <v>61</v>
      </c>
      <c r="C266" s="10">
        <v>18.643000000000001</v>
      </c>
      <c r="D266" s="10">
        <v>47.968000000000004</v>
      </c>
      <c r="E266" s="10">
        <v>0</v>
      </c>
      <c r="F266" s="10">
        <v>0</v>
      </c>
      <c r="G266" s="192">
        <f t="shared" si="24"/>
        <v>66.611000000000004</v>
      </c>
      <c r="H266" s="192">
        <v>66.611000000000004</v>
      </c>
      <c r="I266" s="192">
        <v>103.99600000000001</v>
      </c>
      <c r="J266" s="10">
        <v>114.57899999999999</v>
      </c>
      <c r="K266" s="10">
        <v>0</v>
      </c>
      <c r="L266" s="10">
        <v>0</v>
      </c>
      <c r="M266" s="10">
        <v>0</v>
      </c>
      <c r="N266" s="192">
        <f>+BS_InfraMR[[#This Row],[A.03.1 -  Longitud de Vías de Explotación No Electrificadas Troncales y Ramales (vía principal) (km)]]+BS_InfraMR[[#This Row],[A.04.1 -  Longitud de Vías de Explotación Electrificadas Troncales y Ramales (vía principal) (km)]]</f>
        <v>114.57899999999999</v>
      </c>
      <c r="O266" s="192">
        <v>114.57899999999999</v>
      </c>
      <c r="P266" s="1">
        <v>23</v>
      </c>
      <c r="Q266" s="1">
        <v>6</v>
      </c>
      <c r="R266" s="1">
        <v>1</v>
      </c>
      <c r="S266" s="194">
        <f>+SUM(BS_InfraMR[[#This Row],[A.05.1 - Número de Estaciones en Explotación (cantidad)]:[A.07.1 - Número de Apeaderos en Explotación (cantidad)]])</f>
        <v>30</v>
      </c>
      <c r="T266" s="194">
        <v>30</v>
      </c>
      <c r="U266" s="1">
        <v>18</v>
      </c>
      <c r="V266" s="1">
        <v>31</v>
      </c>
      <c r="W266" s="1">
        <v>0</v>
      </c>
      <c r="X266" s="1">
        <v>26</v>
      </c>
      <c r="Y266" s="1">
        <v>0</v>
      </c>
      <c r="Z266" s="196">
        <f t="shared" si="25"/>
        <v>75</v>
      </c>
      <c r="AA266" s="1">
        <v>13</v>
      </c>
      <c r="AB266" s="1">
        <v>13</v>
      </c>
      <c r="AC266" s="1">
        <f>+BS_InfraMR[[#This Row],[Total Pasos Vehiculares a Nivel]]</f>
        <v>75</v>
      </c>
      <c r="AD266" s="196">
        <f t="shared" si="26"/>
        <v>101</v>
      </c>
      <c r="AE266" s="1">
        <v>1</v>
      </c>
      <c r="AF266" s="1">
        <v>8</v>
      </c>
      <c r="AG266" s="1">
        <v>11</v>
      </c>
      <c r="AH266" s="196">
        <f t="shared" si="27"/>
        <v>20</v>
      </c>
      <c r="AI266" s="10">
        <v>16.120999999999999</v>
      </c>
      <c r="AJ266" s="10">
        <v>0</v>
      </c>
      <c r="AK266" s="10">
        <v>50.177</v>
      </c>
      <c r="AL266" s="222">
        <f t="shared" si="28"/>
        <v>66.298000000000002</v>
      </c>
      <c r="AM266" s="1">
        <v>2</v>
      </c>
      <c r="AN266" s="1">
        <v>0</v>
      </c>
      <c r="AO266" s="1">
        <v>13</v>
      </c>
      <c r="AP266" s="200">
        <f t="shared" si="29"/>
        <v>15</v>
      </c>
      <c r="AQ266" s="1">
        <v>0</v>
      </c>
      <c r="AR266" s="1">
        <v>0</v>
      </c>
      <c r="AS266" s="1">
        <v>0</v>
      </c>
      <c r="AT266" s="200">
        <f>+SUM(BS_InfraMR[[#This Row],[B.02.1 - Parque de Coches Eléctricos Motrices]:[B.02.3 - Parque de Coches Eléctricos Motrices Tipo R]])</f>
        <v>0</v>
      </c>
      <c r="AU266" s="1">
        <v>0</v>
      </c>
      <c r="AV266" s="1">
        <v>0</v>
      </c>
      <c r="AW266" s="1">
        <v>0</v>
      </c>
      <c r="AX266" s="200">
        <f>+SUM(BS_InfraMR[[#This Row],[B.03.1 - Parque de Coches Motores Motrices Remolcados]:[B.03.3 - Parque de Coches Motores Motrices Cabina]])</f>
        <v>0</v>
      </c>
      <c r="AY266" s="1">
        <v>43</v>
      </c>
      <c r="AZ266" s="1">
        <v>13</v>
      </c>
      <c r="BA266" s="1">
        <v>0</v>
      </c>
      <c r="BB266" s="1">
        <v>0</v>
      </c>
      <c r="BC266" s="200">
        <f>SUM(AY266:BB266)</f>
        <v>56</v>
      </c>
      <c r="BD266" s="356">
        <v>26</v>
      </c>
      <c r="BE266" s="1">
        <v>1</v>
      </c>
      <c r="BF266" s="1">
        <v>31</v>
      </c>
      <c r="BG266" s="235">
        <v>1000</v>
      </c>
    </row>
    <row r="267" spans="1:60">
      <c r="A267" s="1">
        <v>2015</v>
      </c>
      <c r="B267" s="1" t="s">
        <v>62</v>
      </c>
      <c r="C267" s="10">
        <v>18.643000000000001</v>
      </c>
      <c r="D267" s="10">
        <v>47.968000000000004</v>
      </c>
      <c r="E267" s="10">
        <v>0</v>
      </c>
      <c r="F267" s="10">
        <v>0</v>
      </c>
      <c r="G267" s="192">
        <f t="shared" si="24"/>
        <v>66.611000000000004</v>
      </c>
      <c r="H267" s="192">
        <v>66.611000000000004</v>
      </c>
      <c r="I267" s="192">
        <v>103.99600000000001</v>
      </c>
      <c r="J267" s="10">
        <v>114.57899999999999</v>
      </c>
      <c r="K267" s="10">
        <v>0</v>
      </c>
      <c r="L267" s="10">
        <v>0</v>
      </c>
      <c r="M267" s="10">
        <v>0</v>
      </c>
      <c r="N267" s="192">
        <f>+BS_InfraMR[[#This Row],[A.03.1 -  Longitud de Vías de Explotación No Electrificadas Troncales y Ramales (vía principal) (km)]]+BS_InfraMR[[#This Row],[A.04.1 -  Longitud de Vías de Explotación Electrificadas Troncales y Ramales (vía principal) (km)]]</f>
        <v>114.57899999999999</v>
      </c>
      <c r="O267" s="192">
        <v>114.57899999999999</v>
      </c>
      <c r="P267" s="1">
        <v>23</v>
      </c>
      <c r="Q267" s="1">
        <v>6</v>
      </c>
      <c r="R267" s="1">
        <v>1</v>
      </c>
      <c r="S267" s="194">
        <f>+SUM(BS_InfraMR[[#This Row],[A.05.1 - Número de Estaciones en Explotación (cantidad)]:[A.07.1 - Número de Apeaderos en Explotación (cantidad)]])</f>
        <v>30</v>
      </c>
      <c r="T267" s="194">
        <v>30</v>
      </c>
      <c r="U267" s="1">
        <v>18</v>
      </c>
      <c r="V267" s="1">
        <v>31</v>
      </c>
      <c r="W267" s="1">
        <v>0</v>
      </c>
      <c r="X267" s="1">
        <v>26</v>
      </c>
      <c r="Y267" s="1">
        <v>0</v>
      </c>
      <c r="Z267" s="196">
        <f t="shared" si="25"/>
        <v>75</v>
      </c>
      <c r="AA267" s="1">
        <v>13</v>
      </c>
      <c r="AB267" s="1">
        <v>13</v>
      </c>
      <c r="AC267" s="1">
        <f>+BS_InfraMR[[#This Row],[Total Pasos Vehiculares a Nivel]]</f>
        <v>75</v>
      </c>
      <c r="AD267" s="196">
        <f t="shared" si="26"/>
        <v>101</v>
      </c>
      <c r="AE267" s="1">
        <v>1</v>
      </c>
      <c r="AF267" s="1">
        <v>8</v>
      </c>
      <c r="AG267" s="1">
        <v>11</v>
      </c>
      <c r="AH267" s="196">
        <f t="shared" si="27"/>
        <v>20</v>
      </c>
      <c r="AI267" s="10">
        <v>16.120999999999999</v>
      </c>
      <c r="AJ267" s="10">
        <v>0</v>
      </c>
      <c r="AK267" s="10">
        <v>50.177</v>
      </c>
      <c r="AL267" s="222">
        <f t="shared" si="28"/>
        <v>66.298000000000002</v>
      </c>
      <c r="AM267" s="1">
        <v>2</v>
      </c>
      <c r="AN267" s="1">
        <v>0</v>
      </c>
      <c r="AO267" s="1">
        <v>13</v>
      </c>
      <c r="AP267" s="200">
        <f t="shared" si="29"/>
        <v>15</v>
      </c>
      <c r="AQ267" s="1">
        <v>0</v>
      </c>
      <c r="AR267" s="1">
        <v>0</v>
      </c>
      <c r="AS267" s="1">
        <v>0</v>
      </c>
      <c r="AT267" s="200">
        <f>+SUM(BS_InfraMR[[#This Row],[B.02.1 - Parque de Coches Eléctricos Motrices]:[B.02.3 - Parque de Coches Eléctricos Motrices Tipo R]])</f>
        <v>0</v>
      </c>
      <c r="AU267" s="1">
        <v>0</v>
      </c>
      <c r="AV267" s="1">
        <v>0</v>
      </c>
      <c r="AW267" s="1">
        <v>0</v>
      </c>
      <c r="AX267" s="200">
        <f>+SUM(BS_InfraMR[[#This Row],[B.03.1 - Parque de Coches Motores Motrices Remolcados]:[B.03.3 - Parque de Coches Motores Motrices Cabina]])</f>
        <v>0</v>
      </c>
      <c r="AY267" s="1">
        <v>43</v>
      </c>
      <c r="AZ267" s="1">
        <v>13</v>
      </c>
      <c r="BA267" s="1">
        <v>0</v>
      </c>
      <c r="BB267" s="1">
        <v>0</v>
      </c>
      <c r="BC267" s="200">
        <f>SUM(AY267:BB267)</f>
        <v>56</v>
      </c>
      <c r="BD267" s="356">
        <v>26</v>
      </c>
      <c r="BE267" s="1">
        <v>1</v>
      </c>
      <c r="BF267" s="1">
        <v>31</v>
      </c>
      <c r="BG267" s="235">
        <v>1000</v>
      </c>
    </row>
    <row r="268" spans="1:60">
      <c r="A268" s="1">
        <v>2015</v>
      </c>
      <c r="B268" s="1" t="s">
        <v>63</v>
      </c>
      <c r="C268" s="10">
        <v>18.643000000000001</v>
      </c>
      <c r="D268" s="10">
        <v>47.968000000000004</v>
      </c>
      <c r="E268" s="10">
        <v>0</v>
      </c>
      <c r="F268" s="10">
        <v>0</v>
      </c>
      <c r="G268" s="192">
        <f t="shared" si="24"/>
        <v>66.611000000000004</v>
      </c>
      <c r="H268" s="192">
        <v>66.611000000000004</v>
      </c>
      <c r="I268" s="192">
        <v>103.99600000000001</v>
      </c>
      <c r="J268" s="10">
        <v>114.57899999999999</v>
      </c>
      <c r="K268" s="10">
        <v>0</v>
      </c>
      <c r="L268" s="10">
        <v>0</v>
      </c>
      <c r="M268" s="10">
        <v>0</v>
      </c>
      <c r="N268" s="192">
        <f>+BS_InfraMR[[#This Row],[A.03.1 -  Longitud de Vías de Explotación No Electrificadas Troncales y Ramales (vía principal) (km)]]+BS_InfraMR[[#This Row],[A.04.1 -  Longitud de Vías de Explotación Electrificadas Troncales y Ramales (vía principal) (km)]]</f>
        <v>114.57899999999999</v>
      </c>
      <c r="O268" s="192">
        <v>114.57899999999999</v>
      </c>
      <c r="P268" s="1">
        <v>23</v>
      </c>
      <c r="Q268" s="1">
        <v>6</v>
      </c>
      <c r="R268" s="1">
        <v>1</v>
      </c>
      <c r="S268" s="194">
        <f>+SUM(BS_InfraMR[[#This Row],[A.05.1 - Número de Estaciones en Explotación (cantidad)]:[A.07.1 - Número de Apeaderos en Explotación (cantidad)]])</f>
        <v>30</v>
      </c>
      <c r="T268" s="194">
        <v>30</v>
      </c>
      <c r="U268" s="1">
        <v>18</v>
      </c>
      <c r="V268" s="1">
        <v>31</v>
      </c>
      <c r="W268" s="1">
        <v>0</v>
      </c>
      <c r="X268" s="1">
        <v>26</v>
      </c>
      <c r="Y268" s="1">
        <v>0</v>
      </c>
      <c r="Z268" s="196">
        <f t="shared" si="25"/>
        <v>75</v>
      </c>
      <c r="AA268" s="1">
        <v>13</v>
      </c>
      <c r="AB268" s="1">
        <v>13</v>
      </c>
      <c r="AC268" s="1">
        <f>+BS_InfraMR[[#This Row],[Total Pasos Vehiculares a Nivel]]</f>
        <v>75</v>
      </c>
      <c r="AD268" s="196">
        <f t="shared" si="26"/>
        <v>101</v>
      </c>
      <c r="AE268" s="1">
        <v>1</v>
      </c>
      <c r="AF268" s="1">
        <v>8</v>
      </c>
      <c r="AG268" s="1">
        <v>11</v>
      </c>
      <c r="AH268" s="196">
        <f t="shared" si="27"/>
        <v>20</v>
      </c>
      <c r="AI268" s="10">
        <v>16.120999999999999</v>
      </c>
      <c r="AJ268" s="10">
        <v>0</v>
      </c>
      <c r="AK268" s="10">
        <v>50.177</v>
      </c>
      <c r="AL268" s="222">
        <f t="shared" si="28"/>
        <v>66.298000000000002</v>
      </c>
      <c r="AM268" s="1">
        <v>2</v>
      </c>
      <c r="AN268" s="1">
        <v>0</v>
      </c>
      <c r="AO268" s="1">
        <v>13</v>
      </c>
      <c r="AP268" s="200">
        <f t="shared" si="29"/>
        <v>15</v>
      </c>
      <c r="AQ268" s="1">
        <v>0</v>
      </c>
      <c r="AR268" s="1">
        <v>0</v>
      </c>
      <c r="AS268" s="1">
        <v>0</v>
      </c>
      <c r="AT268" s="200">
        <f>+SUM(BS_InfraMR[[#This Row],[B.02.1 - Parque de Coches Eléctricos Motrices]:[B.02.3 - Parque de Coches Eléctricos Motrices Tipo R]])</f>
        <v>0</v>
      </c>
      <c r="AU268" s="1">
        <v>0</v>
      </c>
      <c r="AV268" s="1">
        <v>0</v>
      </c>
      <c r="AW268" s="1">
        <v>0</v>
      </c>
      <c r="AX268" s="200">
        <f>+SUM(BS_InfraMR[[#This Row],[B.03.1 - Parque de Coches Motores Motrices Remolcados]:[B.03.3 - Parque de Coches Motores Motrices Cabina]])</f>
        <v>0</v>
      </c>
      <c r="AY268" s="1">
        <v>43</v>
      </c>
      <c r="AZ268" s="1">
        <v>13</v>
      </c>
      <c r="BA268" s="1">
        <v>0</v>
      </c>
      <c r="BB268" s="1">
        <v>0</v>
      </c>
      <c r="BC268" s="200">
        <f>SUM(AY268:BB268)</f>
        <v>56</v>
      </c>
      <c r="BD268" s="356">
        <v>26</v>
      </c>
      <c r="BE268" s="1">
        <v>1</v>
      </c>
      <c r="BF268" s="1">
        <v>31</v>
      </c>
      <c r="BG268" s="235">
        <v>1000</v>
      </c>
    </row>
    <row r="269" spans="1:60">
      <c r="A269" s="1">
        <v>2015</v>
      </c>
      <c r="B269" s="1" t="s">
        <v>64</v>
      </c>
      <c r="C269" s="10">
        <v>18.643000000000001</v>
      </c>
      <c r="D269" s="10">
        <v>47.968000000000004</v>
      </c>
      <c r="E269" s="10">
        <v>0</v>
      </c>
      <c r="F269" s="10">
        <v>0</v>
      </c>
      <c r="G269" s="192">
        <f t="shared" si="24"/>
        <v>66.611000000000004</v>
      </c>
      <c r="H269" s="192">
        <v>66.611000000000004</v>
      </c>
      <c r="I269" s="192">
        <v>103.99600000000001</v>
      </c>
      <c r="J269" s="10">
        <v>114.57899999999999</v>
      </c>
      <c r="K269" s="10">
        <v>0</v>
      </c>
      <c r="L269" s="10">
        <v>0</v>
      </c>
      <c r="M269" s="10">
        <v>0</v>
      </c>
      <c r="N269" s="192">
        <f>+BS_InfraMR[[#This Row],[A.03.1 -  Longitud de Vías de Explotación No Electrificadas Troncales y Ramales (vía principal) (km)]]+BS_InfraMR[[#This Row],[A.04.1 -  Longitud de Vías de Explotación Electrificadas Troncales y Ramales (vía principal) (km)]]</f>
        <v>114.57899999999999</v>
      </c>
      <c r="O269" s="192">
        <v>114.57899999999999</v>
      </c>
      <c r="P269" s="1">
        <v>23</v>
      </c>
      <c r="Q269" s="1">
        <v>6</v>
      </c>
      <c r="R269" s="1">
        <v>1</v>
      </c>
      <c r="S269" s="194">
        <f>+SUM(BS_InfraMR[[#This Row],[A.05.1 - Número de Estaciones en Explotación (cantidad)]:[A.07.1 - Número de Apeaderos en Explotación (cantidad)]])</f>
        <v>30</v>
      </c>
      <c r="T269" s="194">
        <v>30</v>
      </c>
      <c r="U269" s="1">
        <v>18</v>
      </c>
      <c r="V269" s="1">
        <v>31</v>
      </c>
      <c r="W269" s="1">
        <v>0</v>
      </c>
      <c r="X269" s="1">
        <v>26</v>
      </c>
      <c r="Y269" s="1">
        <v>0</v>
      </c>
      <c r="Z269" s="196">
        <f t="shared" si="25"/>
        <v>75</v>
      </c>
      <c r="AA269" s="1">
        <v>13</v>
      </c>
      <c r="AB269" s="1">
        <v>13</v>
      </c>
      <c r="AC269" s="1">
        <f>+BS_InfraMR[[#This Row],[Total Pasos Vehiculares a Nivel]]</f>
        <v>75</v>
      </c>
      <c r="AD269" s="196">
        <f t="shared" si="26"/>
        <v>101</v>
      </c>
      <c r="AE269" s="1">
        <v>1</v>
      </c>
      <c r="AF269" s="1">
        <v>8</v>
      </c>
      <c r="AG269" s="1">
        <v>11</v>
      </c>
      <c r="AH269" s="196">
        <f t="shared" si="27"/>
        <v>20</v>
      </c>
      <c r="AI269" s="10">
        <v>16.120999999999999</v>
      </c>
      <c r="AJ269" s="10">
        <v>0</v>
      </c>
      <c r="AK269" s="10">
        <v>50.177</v>
      </c>
      <c r="AL269" s="222">
        <f t="shared" si="28"/>
        <v>66.298000000000002</v>
      </c>
      <c r="AM269" s="1">
        <v>2</v>
      </c>
      <c r="AN269" s="1">
        <v>0</v>
      </c>
      <c r="AO269" s="1">
        <v>13</v>
      </c>
      <c r="AP269" s="200">
        <f t="shared" si="29"/>
        <v>15</v>
      </c>
      <c r="AQ269" s="1">
        <v>0</v>
      </c>
      <c r="AR269" s="1">
        <v>0</v>
      </c>
      <c r="AS269" s="1">
        <v>0</v>
      </c>
      <c r="AT269" s="200">
        <f>+SUM(BS_InfraMR[[#This Row],[B.02.1 - Parque de Coches Eléctricos Motrices]:[B.02.3 - Parque de Coches Eléctricos Motrices Tipo R]])</f>
        <v>0</v>
      </c>
      <c r="AU269" s="1">
        <v>0</v>
      </c>
      <c r="AV269" s="1">
        <v>0</v>
      </c>
      <c r="AW269" s="1">
        <v>0</v>
      </c>
      <c r="AX269" s="200">
        <f>+SUM(BS_InfraMR[[#This Row],[B.03.1 - Parque de Coches Motores Motrices Remolcados]:[B.03.3 - Parque de Coches Motores Motrices Cabina]])</f>
        <v>0</v>
      </c>
      <c r="AY269" s="1">
        <v>43</v>
      </c>
      <c r="AZ269" s="1">
        <v>13</v>
      </c>
      <c r="BA269" s="1">
        <v>0</v>
      </c>
      <c r="BB269" s="1">
        <v>0</v>
      </c>
      <c r="BC269" s="200">
        <f>SUM(AY269:BB269)</f>
        <v>56</v>
      </c>
      <c r="BD269" s="356">
        <v>26</v>
      </c>
      <c r="BE269" s="1">
        <v>1</v>
      </c>
      <c r="BF269" s="1">
        <v>31</v>
      </c>
      <c r="BG269" s="235">
        <v>1000</v>
      </c>
    </row>
    <row r="270" spans="1:60">
      <c r="A270" s="1">
        <v>2015</v>
      </c>
      <c r="B270" s="1" t="s">
        <v>65</v>
      </c>
      <c r="C270" s="10">
        <v>18.643000000000001</v>
      </c>
      <c r="D270" s="10">
        <v>47.968000000000004</v>
      </c>
      <c r="E270" s="10">
        <v>0</v>
      </c>
      <c r="F270" s="10">
        <v>0</v>
      </c>
      <c r="G270" s="192">
        <f t="shared" si="24"/>
        <v>66.611000000000004</v>
      </c>
      <c r="H270" s="192">
        <v>66.611000000000004</v>
      </c>
      <c r="I270" s="192">
        <v>103.99600000000001</v>
      </c>
      <c r="J270" s="10">
        <v>114.57899999999999</v>
      </c>
      <c r="K270" s="10">
        <v>0</v>
      </c>
      <c r="L270" s="10">
        <v>0</v>
      </c>
      <c r="M270" s="10">
        <v>0</v>
      </c>
      <c r="N270" s="192">
        <f>+BS_InfraMR[[#This Row],[A.03.1 -  Longitud de Vías de Explotación No Electrificadas Troncales y Ramales (vía principal) (km)]]+BS_InfraMR[[#This Row],[A.04.1 -  Longitud de Vías de Explotación Electrificadas Troncales y Ramales (vía principal) (km)]]</f>
        <v>114.57899999999999</v>
      </c>
      <c r="O270" s="192">
        <v>114.57899999999999</v>
      </c>
      <c r="P270" s="1">
        <v>23</v>
      </c>
      <c r="Q270" s="1">
        <v>6</v>
      </c>
      <c r="R270" s="1">
        <v>1</v>
      </c>
      <c r="S270" s="194">
        <f>+SUM(BS_InfraMR[[#This Row],[A.05.1 - Número de Estaciones en Explotación (cantidad)]:[A.07.1 - Número de Apeaderos en Explotación (cantidad)]])</f>
        <v>30</v>
      </c>
      <c r="T270" s="194">
        <v>30</v>
      </c>
      <c r="U270" s="1">
        <v>18</v>
      </c>
      <c r="V270" s="1">
        <v>31</v>
      </c>
      <c r="W270" s="1">
        <v>0</v>
      </c>
      <c r="X270" s="1">
        <v>26</v>
      </c>
      <c r="Y270" s="1">
        <v>0</v>
      </c>
      <c r="Z270" s="196">
        <f t="shared" si="25"/>
        <v>75</v>
      </c>
      <c r="AA270" s="1">
        <v>13</v>
      </c>
      <c r="AB270" s="1">
        <v>13</v>
      </c>
      <c r="AC270" s="1">
        <f>+BS_InfraMR[[#This Row],[Total Pasos Vehiculares a Nivel]]</f>
        <v>75</v>
      </c>
      <c r="AD270" s="196">
        <f t="shared" si="26"/>
        <v>101</v>
      </c>
      <c r="AE270" s="1">
        <v>1</v>
      </c>
      <c r="AF270" s="1">
        <v>8</v>
      </c>
      <c r="AG270" s="1">
        <v>11</v>
      </c>
      <c r="AH270" s="196">
        <f t="shared" si="27"/>
        <v>20</v>
      </c>
      <c r="AI270" s="10">
        <v>16.120999999999999</v>
      </c>
      <c r="AJ270" s="10">
        <v>0</v>
      </c>
      <c r="AK270" s="10">
        <v>50.177</v>
      </c>
      <c r="AL270" s="222">
        <f t="shared" si="28"/>
        <v>66.298000000000002</v>
      </c>
      <c r="AM270" s="1">
        <v>2</v>
      </c>
      <c r="AN270" s="1">
        <v>0</v>
      </c>
      <c r="AO270" s="1">
        <v>13</v>
      </c>
      <c r="AP270" s="200">
        <f t="shared" si="29"/>
        <v>15</v>
      </c>
      <c r="AQ270" s="1">
        <v>0</v>
      </c>
      <c r="AR270" s="1">
        <v>0</v>
      </c>
      <c r="AS270" s="1">
        <v>0</v>
      </c>
      <c r="AT270" s="200">
        <f>+SUM(BS_InfraMR[[#This Row],[B.02.1 - Parque de Coches Eléctricos Motrices]:[B.02.3 - Parque de Coches Eléctricos Motrices Tipo R]])</f>
        <v>0</v>
      </c>
      <c r="AU270" s="1">
        <v>0</v>
      </c>
      <c r="AV270" s="1">
        <v>0</v>
      </c>
      <c r="AW270" s="1">
        <v>0</v>
      </c>
      <c r="AX270" s="200">
        <f>+SUM(BS_InfraMR[[#This Row],[B.03.1 - Parque de Coches Motores Motrices Remolcados]:[B.03.3 - Parque de Coches Motores Motrices Cabina]])</f>
        <v>0</v>
      </c>
      <c r="AY270" s="1">
        <v>43</v>
      </c>
      <c r="AZ270" s="1">
        <v>13</v>
      </c>
      <c r="BA270" s="1">
        <v>0</v>
      </c>
      <c r="BB270" s="1">
        <v>0</v>
      </c>
      <c r="BC270" s="200">
        <f>SUM(AY270:BB270)</f>
        <v>56</v>
      </c>
      <c r="BD270" s="356">
        <v>26</v>
      </c>
      <c r="BE270" s="1">
        <v>1</v>
      </c>
      <c r="BF270" s="1">
        <v>31</v>
      </c>
      <c r="BG270" s="235">
        <v>1000</v>
      </c>
    </row>
    <row r="271" spans="1:60">
      <c r="A271" s="1">
        <v>2015</v>
      </c>
      <c r="B271" s="1" t="s">
        <v>66</v>
      </c>
      <c r="C271" s="10">
        <v>18.643000000000001</v>
      </c>
      <c r="D271" s="10">
        <v>47.968000000000004</v>
      </c>
      <c r="E271" s="10">
        <v>0</v>
      </c>
      <c r="F271" s="10">
        <v>0</v>
      </c>
      <c r="G271" s="192">
        <f t="shared" si="24"/>
        <v>66.611000000000004</v>
      </c>
      <c r="H271" s="192">
        <v>66.611000000000004</v>
      </c>
      <c r="I271" s="192">
        <v>103.99600000000001</v>
      </c>
      <c r="J271" s="10">
        <v>114.57899999999999</v>
      </c>
      <c r="K271" s="10">
        <v>0</v>
      </c>
      <c r="L271" s="10">
        <v>0</v>
      </c>
      <c r="M271" s="10">
        <v>0</v>
      </c>
      <c r="N271" s="192">
        <f>+BS_InfraMR[[#This Row],[A.03.1 -  Longitud de Vías de Explotación No Electrificadas Troncales y Ramales (vía principal) (km)]]+BS_InfraMR[[#This Row],[A.04.1 -  Longitud de Vías de Explotación Electrificadas Troncales y Ramales (vía principal) (km)]]</f>
        <v>114.57899999999999</v>
      </c>
      <c r="O271" s="192">
        <v>114.57899999999999</v>
      </c>
      <c r="P271" s="1">
        <v>23</v>
      </c>
      <c r="Q271" s="1">
        <v>6</v>
      </c>
      <c r="R271" s="1">
        <v>1</v>
      </c>
      <c r="S271" s="194">
        <f>+SUM(BS_InfraMR[[#This Row],[A.05.1 - Número de Estaciones en Explotación (cantidad)]:[A.07.1 - Número de Apeaderos en Explotación (cantidad)]])</f>
        <v>30</v>
      </c>
      <c r="T271" s="194">
        <v>30</v>
      </c>
      <c r="U271" s="1">
        <v>18</v>
      </c>
      <c r="V271" s="1">
        <v>31</v>
      </c>
      <c r="W271" s="1">
        <v>0</v>
      </c>
      <c r="X271" s="1">
        <v>26</v>
      </c>
      <c r="Y271" s="1">
        <v>0</v>
      </c>
      <c r="Z271" s="196">
        <f t="shared" si="25"/>
        <v>75</v>
      </c>
      <c r="AA271" s="1">
        <v>13</v>
      </c>
      <c r="AB271" s="1">
        <v>13</v>
      </c>
      <c r="AC271" s="1">
        <f>+BS_InfraMR[[#This Row],[Total Pasos Vehiculares a Nivel]]</f>
        <v>75</v>
      </c>
      <c r="AD271" s="196">
        <f t="shared" si="26"/>
        <v>101</v>
      </c>
      <c r="AE271" s="1">
        <v>1</v>
      </c>
      <c r="AF271" s="1">
        <v>8</v>
      </c>
      <c r="AG271" s="1">
        <v>11</v>
      </c>
      <c r="AH271" s="196">
        <f t="shared" si="27"/>
        <v>20</v>
      </c>
      <c r="AI271" s="10">
        <v>16.120999999999999</v>
      </c>
      <c r="AJ271" s="10">
        <v>0</v>
      </c>
      <c r="AK271" s="10">
        <v>50.177</v>
      </c>
      <c r="AL271" s="222">
        <f t="shared" si="28"/>
        <v>66.298000000000002</v>
      </c>
      <c r="AM271" s="1">
        <v>2</v>
      </c>
      <c r="AN271" s="1">
        <v>0</v>
      </c>
      <c r="AO271" s="1">
        <v>13</v>
      </c>
      <c r="AP271" s="200">
        <f t="shared" si="29"/>
        <v>15</v>
      </c>
      <c r="AQ271" s="1">
        <v>0</v>
      </c>
      <c r="AR271" s="1">
        <v>0</v>
      </c>
      <c r="AS271" s="1">
        <v>0</v>
      </c>
      <c r="AT271" s="200">
        <f>+SUM(BS_InfraMR[[#This Row],[B.02.1 - Parque de Coches Eléctricos Motrices]:[B.02.3 - Parque de Coches Eléctricos Motrices Tipo R]])</f>
        <v>0</v>
      </c>
      <c r="AU271" s="1">
        <v>0</v>
      </c>
      <c r="AV271" s="1">
        <v>0</v>
      </c>
      <c r="AW271" s="1">
        <v>0</v>
      </c>
      <c r="AX271" s="200">
        <f>+SUM(BS_InfraMR[[#This Row],[B.03.1 - Parque de Coches Motores Motrices Remolcados]:[B.03.3 - Parque de Coches Motores Motrices Cabina]])</f>
        <v>0</v>
      </c>
      <c r="AY271" s="1">
        <v>43</v>
      </c>
      <c r="AZ271" s="1">
        <v>13</v>
      </c>
      <c r="BA271" s="1">
        <v>0</v>
      </c>
      <c r="BB271" s="1">
        <v>0</v>
      </c>
      <c r="BC271" s="200">
        <f>SUM(AY271:BB271)</f>
        <v>56</v>
      </c>
      <c r="BD271" s="356">
        <v>26</v>
      </c>
      <c r="BE271" s="1">
        <v>1</v>
      </c>
      <c r="BF271" s="1">
        <v>31</v>
      </c>
      <c r="BG271" s="235">
        <v>1000</v>
      </c>
    </row>
    <row r="272" spans="1:60">
      <c r="A272" s="1">
        <v>2015</v>
      </c>
      <c r="B272" s="1" t="s">
        <v>67</v>
      </c>
      <c r="C272" s="10">
        <v>18.643000000000001</v>
      </c>
      <c r="D272" s="10">
        <v>47.968000000000004</v>
      </c>
      <c r="E272" s="10">
        <v>0</v>
      </c>
      <c r="F272" s="10">
        <v>0</v>
      </c>
      <c r="G272" s="192">
        <f t="shared" si="24"/>
        <v>66.611000000000004</v>
      </c>
      <c r="H272" s="192">
        <v>66.611000000000004</v>
      </c>
      <c r="I272" s="192">
        <v>103.99600000000001</v>
      </c>
      <c r="J272" s="10">
        <v>114.57899999999999</v>
      </c>
      <c r="K272" s="10">
        <v>0</v>
      </c>
      <c r="L272" s="10">
        <v>0</v>
      </c>
      <c r="M272" s="10">
        <v>0</v>
      </c>
      <c r="N272" s="192">
        <f>+BS_InfraMR[[#This Row],[A.03.1 -  Longitud de Vías de Explotación No Electrificadas Troncales y Ramales (vía principal) (km)]]+BS_InfraMR[[#This Row],[A.04.1 -  Longitud de Vías de Explotación Electrificadas Troncales y Ramales (vía principal) (km)]]</f>
        <v>114.57899999999999</v>
      </c>
      <c r="O272" s="192">
        <v>114.57899999999999</v>
      </c>
      <c r="P272" s="1">
        <v>23</v>
      </c>
      <c r="Q272" s="1">
        <v>6</v>
      </c>
      <c r="R272" s="1">
        <v>1</v>
      </c>
      <c r="S272" s="194">
        <f>+SUM(BS_InfraMR[[#This Row],[A.05.1 - Número de Estaciones en Explotación (cantidad)]:[A.07.1 - Número de Apeaderos en Explotación (cantidad)]])</f>
        <v>30</v>
      </c>
      <c r="T272" s="194">
        <v>30</v>
      </c>
      <c r="U272" s="1">
        <v>18</v>
      </c>
      <c r="V272" s="1">
        <v>31</v>
      </c>
      <c r="W272" s="1">
        <v>0</v>
      </c>
      <c r="X272" s="1">
        <v>26</v>
      </c>
      <c r="Y272" s="1">
        <v>0</v>
      </c>
      <c r="Z272" s="196">
        <f t="shared" si="25"/>
        <v>75</v>
      </c>
      <c r="AA272" s="1">
        <v>13</v>
      </c>
      <c r="AB272" s="1">
        <v>13</v>
      </c>
      <c r="AC272" s="1">
        <f>+BS_InfraMR[[#This Row],[Total Pasos Vehiculares a Nivel]]</f>
        <v>75</v>
      </c>
      <c r="AD272" s="196">
        <f t="shared" si="26"/>
        <v>101</v>
      </c>
      <c r="AE272" s="1">
        <v>1</v>
      </c>
      <c r="AF272" s="1">
        <v>8</v>
      </c>
      <c r="AG272" s="1">
        <v>11</v>
      </c>
      <c r="AH272" s="196">
        <f t="shared" si="27"/>
        <v>20</v>
      </c>
      <c r="AI272" s="10">
        <v>16.120999999999999</v>
      </c>
      <c r="AJ272" s="10">
        <v>0</v>
      </c>
      <c r="AK272" s="10">
        <v>50.177</v>
      </c>
      <c r="AL272" s="222">
        <f t="shared" si="28"/>
        <v>66.298000000000002</v>
      </c>
      <c r="AM272" s="1">
        <v>2</v>
      </c>
      <c r="AN272" s="1">
        <v>0</v>
      </c>
      <c r="AO272" s="1">
        <v>13</v>
      </c>
      <c r="AP272" s="200">
        <f t="shared" si="29"/>
        <v>15</v>
      </c>
      <c r="AQ272" s="1">
        <v>0</v>
      </c>
      <c r="AR272" s="1">
        <v>0</v>
      </c>
      <c r="AS272" s="1">
        <v>0</v>
      </c>
      <c r="AT272" s="200">
        <f>+SUM(BS_InfraMR[[#This Row],[B.02.1 - Parque de Coches Eléctricos Motrices]:[B.02.3 - Parque de Coches Eléctricos Motrices Tipo R]])</f>
        <v>0</v>
      </c>
      <c r="AU272" s="1">
        <v>0</v>
      </c>
      <c r="AV272" s="1">
        <v>0</v>
      </c>
      <c r="AW272" s="1">
        <v>0</v>
      </c>
      <c r="AX272" s="200">
        <f>+SUM(BS_InfraMR[[#This Row],[B.03.1 - Parque de Coches Motores Motrices Remolcados]:[B.03.3 - Parque de Coches Motores Motrices Cabina]])</f>
        <v>0</v>
      </c>
      <c r="AY272" s="1">
        <v>43</v>
      </c>
      <c r="AZ272" s="1">
        <v>13</v>
      </c>
      <c r="BA272" s="1">
        <v>0</v>
      </c>
      <c r="BB272" s="1">
        <v>0</v>
      </c>
      <c r="BC272" s="200">
        <f>SUM(AY272:BB272)</f>
        <v>56</v>
      </c>
      <c r="BD272" s="356">
        <v>26</v>
      </c>
      <c r="BE272" s="1">
        <v>1</v>
      </c>
      <c r="BF272" s="1">
        <v>31</v>
      </c>
      <c r="BG272" s="235">
        <v>1000</v>
      </c>
    </row>
    <row r="273" spans="1:59">
      <c r="A273" s="1">
        <v>2015</v>
      </c>
      <c r="B273" s="1" t="s">
        <v>68</v>
      </c>
      <c r="C273" s="10">
        <v>18.643000000000001</v>
      </c>
      <c r="D273" s="10">
        <v>47.968000000000004</v>
      </c>
      <c r="E273" s="10">
        <v>0</v>
      </c>
      <c r="F273" s="10">
        <v>0</v>
      </c>
      <c r="G273" s="192">
        <f t="shared" si="24"/>
        <v>66.611000000000004</v>
      </c>
      <c r="H273" s="192">
        <v>66.611000000000004</v>
      </c>
      <c r="I273" s="192">
        <v>103.99600000000001</v>
      </c>
      <c r="J273" s="10">
        <v>114.57899999999999</v>
      </c>
      <c r="K273" s="10">
        <v>0</v>
      </c>
      <c r="L273" s="10">
        <v>0</v>
      </c>
      <c r="M273" s="10">
        <v>0</v>
      </c>
      <c r="N273" s="192">
        <f>+BS_InfraMR[[#This Row],[A.03.1 -  Longitud de Vías de Explotación No Electrificadas Troncales y Ramales (vía principal) (km)]]+BS_InfraMR[[#This Row],[A.04.1 -  Longitud de Vías de Explotación Electrificadas Troncales y Ramales (vía principal) (km)]]</f>
        <v>114.57899999999999</v>
      </c>
      <c r="O273" s="192">
        <v>114.57899999999999</v>
      </c>
      <c r="P273" s="1">
        <v>23</v>
      </c>
      <c r="Q273" s="1">
        <v>6</v>
      </c>
      <c r="R273" s="1">
        <v>1</v>
      </c>
      <c r="S273" s="194">
        <f>+SUM(BS_InfraMR[[#This Row],[A.05.1 - Número de Estaciones en Explotación (cantidad)]:[A.07.1 - Número de Apeaderos en Explotación (cantidad)]])</f>
        <v>30</v>
      </c>
      <c r="T273" s="194">
        <v>30</v>
      </c>
      <c r="U273" s="1">
        <v>18</v>
      </c>
      <c r="V273" s="1">
        <v>31</v>
      </c>
      <c r="W273" s="1">
        <v>0</v>
      </c>
      <c r="X273" s="1">
        <v>26</v>
      </c>
      <c r="Y273" s="1">
        <v>0</v>
      </c>
      <c r="Z273" s="196">
        <f t="shared" si="25"/>
        <v>75</v>
      </c>
      <c r="AA273" s="1">
        <v>13</v>
      </c>
      <c r="AB273" s="1">
        <v>13</v>
      </c>
      <c r="AC273" s="1">
        <f>+BS_InfraMR[[#This Row],[Total Pasos Vehiculares a Nivel]]</f>
        <v>75</v>
      </c>
      <c r="AD273" s="196">
        <f t="shared" si="26"/>
        <v>101</v>
      </c>
      <c r="AE273" s="1">
        <v>1</v>
      </c>
      <c r="AF273" s="1">
        <v>8</v>
      </c>
      <c r="AG273" s="1">
        <v>11</v>
      </c>
      <c r="AH273" s="196">
        <f t="shared" si="27"/>
        <v>20</v>
      </c>
      <c r="AI273" s="10">
        <v>16.120999999999999</v>
      </c>
      <c r="AJ273" s="10">
        <v>0</v>
      </c>
      <c r="AK273" s="10">
        <v>50.177</v>
      </c>
      <c r="AL273" s="222">
        <f t="shared" si="28"/>
        <v>66.298000000000002</v>
      </c>
      <c r="AM273" s="1">
        <v>2</v>
      </c>
      <c r="AN273" s="1">
        <v>0</v>
      </c>
      <c r="AO273" s="1">
        <v>13</v>
      </c>
      <c r="AP273" s="200">
        <f t="shared" si="29"/>
        <v>15</v>
      </c>
      <c r="AQ273" s="1">
        <v>0</v>
      </c>
      <c r="AR273" s="1">
        <v>0</v>
      </c>
      <c r="AS273" s="1">
        <v>0</v>
      </c>
      <c r="AT273" s="200">
        <f>+SUM(BS_InfraMR[[#This Row],[B.02.1 - Parque de Coches Eléctricos Motrices]:[B.02.3 - Parque de Coches Eléctricos Motrices Tipo R]])</f>
        <v>0</v>
      </c>
      <c r="AU273" s="1">
        <v>0</v>
      </c>
      <c r="AV273" s="1">
        <v>0</v>
      </c>
      <c r="AW273" s="1">
        <v>0</v>
      </c>
      <c r="AX273" s="200">
        <f>+SUM(BS_InfraMR[[#This Row],[B.03.1 - Parque de Coches Motores Motrices Remolcados]:[B.03.3 - Parque de Coches Motores Motrices Cabina]])</f>
        <v>0</v>
      </c>
      <c r="AY273" s="1">
        <v>43</v>
      </c>
      <c r="AZ273" s="1">
        <v>13</v>
      </c>
      <c r="BA273" s="1">
        <v>0</v>
      </c>
      <c r="BB273" s="1">
        <v>0</v>
      </c>
      <c r="BC273" s="200">
        <f>SUM(AY273:BB273)</f>
        <v>56</v>
      </c>
      <c r="BD273" s="356">
        <v>26</v>
      </c>
      <c r="BE273" s="1">
        <v>1</v>
      </c>
      <c r="BF273" s="1">
        <v>31</v>
      </c>
      <c r="BG273" s="235">
        <v>1000</v>
      </c>
    </row>
    <row r="274" spans="1:59">
      <c r="A274" s="1">
        <v>2015</v>
      </c>
      <c r="B274" s="1" t="s">
        <v>69</v>
      </c>
      <c r="C274" s="10">
        <v>18.643000000000001</v>
      </c>
      <c r="D274" s="10">
        <v>47.968000000000004</v>
      </c>
      <c r="E274" s="10">
        <v>0</v>
      </c>
      <c r="F274" s="10">
        <v>0</v>
      </c>
      <c r="G274" s="192">
        <f t="shared" si="24"/>
        <v>66.611000000000004</v>
      </c>
      <c r="H274" s="192">
        <v>66.611000000000004</v>
      </c>
      <c r="I274" s="192">
        <v>103.99600000000001</v>
      </c>
      <c r="J274" s="10">
        <v>114.57899999999999</v>
      </c>
      <c r="K274" s="10">
        <v>0</v>
      </c>
      <c r="L274" s="10">
        <v>0</v>
      </c>
      <c r="M274" s="10">
        <v>0</v>
      </c>
      <c r="N274" s="192">
        <f>+BS_InfraMR[[#This Row],[A.03.1 -  Longitud de Vías de Explotación No Electrificadas Troncales y Ramales (vía principal) (km)]]+BS_InfraMR[[#This Row],[A.04.1 -  Longitud de Vías de Explotación Electrificadas Troncales y Ramales (vía principal) (km)]]</f>
        <v>114.57899999999999</v>
      </c>
      <c r="O274" s="192">
        <v>114.57899999999999</v>
      </c>
      <c r="P274" s="1">
        <v>23</v>
      </c>
      <c r="Q274" s="1">
        <v>6</v>
      </c>
      <c r="R274" s="1">
        <v>1</v>
      </c>
      <c r="S274" s="194">
        <f>+SUM(BS_InfraMR[[#This Row],[A.05.1 - Número de Estaciones en Explotación (cantidad)]:[A.07.1 - Número de Apeaderos en Explotación (cantidad)]])</f>
        <v>30</v>
      </c>
      <c r="T274" s="194">
        <v>30</v>
      </c>
      <c r="U274" s="1">
        <v>18</v>
      </c>
      <c r="V274" s="1">
        <v>31</v>
      </c>
      <c r="W274" s="1">
        <v>0</v>
      </c>
      <c r="X274" s="1">
        <v>26</v>
      </c>
      <c r="Y274" s="1">
        <v>0</v>
      </c>
      <c r="Z274" s="196">
        <f t="shared" si="25"/>
        <v>75</v>
      </c>
      <c r="AA274" s="1">
        <v>13</v>
      </c>
      <c r="AB274" s="1">
        <v>13</v>
      </c>
      <c r="AC274" s="1">
        <f>+BS_InfraMR[[#This Row],[Total Pasos Vehiculares a Nivel]]</f>
        <v>75</v>
      </c>
      <c r="AD274" s="196">
        <f t="shared" si="26"/>
        <v>101</v>
      </c>
      <c r="AE274" s="1">
        <v>1</v>
      </c>
      <c r="AF274" s="1">
        <v>8</v>
      </c>
      <c r="AG274" s="1">
        <v>11</v>
      </c>
      <c r="AH274" s="196">
        <f t="shared" si="27"/>
        <v>20</v>
      </c>
      <c r="AI274" s="10">
        <v>16.120999999999999</v>
      </c>
      <c r="AJ274" s="10">
        <v>0</v>
      </c>
      <c r="AK274" s="10">
        <v>50.177</v>
      </c>
      <c r="AL274" s="222">
        <f t="shared" si="28"/>
        <v>66.298000000000002</v>
      </c>
      <c r="AM274" s="1">
        <v>2</v>
      </c>
      <c r="AN274" s="1">
        <v>0</v>
      </c>
      <c r="AO274" s="1">
        <v>13</v>
      </c>
      <c r="AP274" s="200">
        <f t="shared" si="29"/>
        <v>15</v>
      </c>
      <c r="AQ274" s="1">
        <v>0</v>
      </c>
      <c r="AR274" s="1">
        <v>0</v>
      </c>
      <c r="AS274" s="1">
        <v>0</v>
      </c>
      <c r="AT274" s="200">
        <f>+SUM(BS_InfraMR[[#This Row],[B.02.1 - Parque de Coches Eléctricos Motrices]:[B.02.3 - Parque de Coches Eléctricos Motrices Tipo R]])</f>
        <v>0</v>
      </c>
      <c r="AU274" s="1">
        <v>0</v>
      </c>
      <c r="AV274" s="1">
        <v>0</v>
      </c>
      <c r="AW274" s="1">
        <v>0</v>
      </c>
      <c r="AX274" s="200">
        <f>+SUM(BS_InfraMR[[#This Row],[B.03.1 - Parque de Coches Motores Motrices Remolcados]:[B.03.3 - Parque de Coches Motores Motrices Cabina]])</f>
        <v>0</v>
      </c>
      <c r="AY274" s="1">
        <v>43</v>
      </c>
      <c r="AZ274" s="1">
        <v>13</v>
      </c>
      <c r="BA274" s="1">
        <v>0</v>
      </c>
      <c r="BB274" s="1">
        <v>0</v>
      </c>
      <c r="BC274" s="200">
        <f>SUM(AY274:BB274)</f>
        <v>56</v>
      </c>
      <c r="BD274" s="356">
        <v>26</v>
      </c>
      <c r="BE274" s="1">
        <v>1</v>
      </c>
      <c r="BF274" s="1">
        <v>31</v>
      </c>
      <c r="BG274" s="235">
        <v>1000</v>
      </c>
    </row>
    <row r="275" spans="1:59">
      <c r="A275" s="1">
        <v>2015</v>
      </c>
      <c r="B275" s="1" t="s">
        <v>70</v>
      </c>
      <c r="C275" s="10">
        <v>18.643000000000001</v>
      </c>
      <c r="D275" s="10">
        <v>47.968000000000004</v>
      </c>
      <c r="E275" s="10">
        <v>0</v>
      </c>
      <c r="F275" s="10">
        <v>0</v>
      </c>
      <c r="G275" s="192">
        <f t="shared" si="24"/>
        <v>66.611000000000004</v>
      </c>
      <c r="H275" s="192">
        <v>66.611000000000004</v>
      </c>
      <c r="I275" s="192">
        <v>103.99600000000001</v>
      </c>
      <c r="J275" s="10">
        <v>114.57899999999999</v>
      </c>
      <c r="K275" s="10">
        <v>0</v>
      </c>
      <c r="L275" s="10">
        <v>0</v>
      </c>
      <c r="M275" s="10">
        <v>0</v>
      </c>
      <c r="N275" s="192">
        <f>+BS_InfraMR[[#This Row],[A.03.1 -  Longitud de Vías de Explotación No Electrificadas Troncales y Ramales (vía principal) (km)]]+BS_InfraMR[[#This Row],[A.04.1 -  Longitud de Vías de Explotación Electrificadas Troncales y Ramales (vía principal) (km)]]</f>
        <v>114.57899999999999</v>
      </c>
      <c r="O275" s="192">
        <v>114.57899999999999</v>
      </c>
      <c r="P275" s="1">
        <v>23</v>
      </c>
      <c r="Q275" s="1">
        <v>6</v>
      </c>
      <c r="R275" s="1">
        <v>1</v>
      </c>
      <c r="S275" s="194">
        <f>+SUM(BS_InfraMR[[#This Row],[A.05.1 - Número de Estaciones en Explotación (cantidad)]:[A.07.1 - Número de Apeaderos en Explotación (cantidad)]])</f>
        <v>30</v>
      </c>
      <c r="T275" s="194">
        <v>30</v>
      </c>
      <c r="U275" s="1">
        <v>18</v>
      </c>
      <c r="V275" s="1">
        <v>31</v>
      </c>
      <c r="W275" s="1">
        <v>0</v>
      </c>
      <c r="X275" s="1">
        <v>26</v>
      </c>
      <c r="Y275" s="1">
        <v>0</v>
      </c>
      <c r="Z275" s="196">
        <f t="shared" si="25"/>
        <v>75</v>
      </c>
      <c r="AA275" s="1">
        <v>13</v>
      </c>
      <c r="AB275" s="1">
        <v>13</v>
      </c>
      <c r="AC275" s="1">
        <f>+BS_InfraMR[[#This Row],[Total Pasos Vehiculares a Nivel]]</f>
        <v>75</v>
      </c>
      <c r="AD275" s="196">
        <f t="shared" si="26"/>
        <v>101</v>
      </c>
      <c r="AE275" s="1">
        <v>1</v>
      </c>
      <c r="AF275" s="1">
        <v>8</v>
      </c>
      <c r="AG275" s="1">
        <v>11</v>
      </c>
      <c r="AH275" s="196">
        <f t="shared" si="27"/>
        <v>20</v>
      </c>
      <c r="AI275" s="10">
        <v>16.120999999999999</v>
      </c>
      <c r="AJ275" s="10">
        <v>0</v>
      </c>
      <c r="AK275" s="10">
        <v>50.177</v>
      </c>
      <c r="AL275" s="222">
        <f t="shared" si="28"/>
        <v>66.298000000000002</v>
      </c>
      <c r="AM275" s="1">
        <v>2</v>
      </c>
      <c r="AN275" s="1">
        <v>0</v>
      </c>
      <c r="AO275" s="1">
        <v>13</v>
      </c>
      <c r="AP275" s="200">
        <f t="shared" si="29"/>
        <v>15</v>
      </c>
      <c r="AQ275" s="1">
        <v>0</v>
      </c>
      <c r="AR275" s="1">
        <v>0</v>
      </c>
      <c r="AS275" s="1">
        <v>0</v>
      </c>
      <c r="AT275" s="200">
        <f>+SUM(BS_InfraMR[[#This Row],[B.02.1 - Parque de Coches Eléctricos Motrices]:[B.02.3 - Parque de Coches Eléctricos Motrices Tipo R]])</f>
        <v>0</v>
      </c>
      <c r="AU275" s="1">
        <v>0</v>
      </c>
      <c r="AV275" s="1">
        <v>0</v>
      </c>
      <c r="AW275" s="1">
        <v>0</v>
      </c>
      <c r="AX275" s="200">
        <f>+SUM(BS_InfraMR[[#This Row],[B.03.1 - Parque de Coches Motores Motrices Remolcados]:[B.03.3 - Parque de Coches Motores Motrices Cabina]])</f>
        <v>0</v>
      </c>
      <c r="AY275" s="1">
        <v>43</v>
      </c>
      <c r="AZ275" s="1">
        <v>13</v>
      </c>
      <c r="BA275" s="1">
        <v>0</v>
      </c>
      <c r="BB275" s="1">
        <v>0</v>
      </c>
      <c r="BC275" s="200">
        <f>SUM(AY275:BB275)</f>
        <v>56</v>
      </c>
      <c r="BD275" s="356">
        <v>26</v>
      </c>
      <c r="BE275" s="1">
        <v>1</v>
      </c>
      <c r="BF275" s="1">
        <v>31</v>
      </c>
      <c r="BG275" s="235">
        <v>1000</v>
      </c>
    </row>
    <row r="276" spans="1:59">
      <c r="A276" s="1">
        <v>2015</v>
      </c>
      <c r="B276" s="1" t="s">
        <v>71</v>
      </c>
      <c r="C276" s="10">
        <v>18.643000000000001</v>
      </c>
      <c r="D276" s="10">
        <v>47.968000000000004</v>
      </c>
      <c r="E276" s="10">
        <v>0</v>
      </c>
      <c r="F276" s="10">
        <v>0</v>
      </c>
      <c r="G276" s="192">
        <f t="shared" si="24"/>
        <v>66.611000000000004</v>
      </c>
      <c r="H276" s="192">
        <v>66.611000000000004</v>
      </c>
      <c r="I276" s="192">
        <v>103.99600000000001</v>
      </c>
      <c r="J276" s="10">
        <v>114.57899999999999</v>
      </c>
      <c r="K276" s="10">
        <v>0</v>
      </c>
      <c r="L276" s="10">
        <v>0</v>
      </c>
      <c r="M276" s="10">
        <v>0</v>
      </c>
      <c r="N276" s="192">
        <f>+BS_InfraMR[[#This Row],[A.03.1 -  Longitud de Vías de Explotación No Electrificadas Troncales y Ramales (vía principal) (km)]]+BS_InfraMR[[#This Row],[A.04.1 -  Longitud de Vías de Explotación Electrificadas Troncales y Ramales (vía principal) (km)]]</f>
        <v>114.57899999999999</v>
      </c>
      <c r="O276" s="192">
        <v>114.57899999999999</v>
      </c>
      <c r="P276" s="1">
        <v>23</v>
      </c>
      <c r="Q276" s="1">
        <v>6</v>
      </c>
      <c r="R276" s="1">
        <v>1</v>
      </c>
      <c r="S276" s="194">
        <f>+SUM(BS_InfraMR[[#This Row],[A.05.1 - Número de Estaciones en Explotación (cantidad)]:[A.07.1 - Número de Apeaderos en Explotación (cantidad)]])</f>
        <v>30</v>
      </c>
      <c r="T276" s="194">
        <v>30</v>
      </c>
      <c r="U276" s="1">
        <v>18</v>
      </c>
      <c r="V276" s="1">
        <v>31</v>
      </c>
      <c r="W276" s="1">
        <v>0</v>
      </c>
      <c r="X276" s="1">
        <v>26</v>
      </c>
      <c r="Y276" s="1">
        <v>0</v>
      </c>
      <c r="Z276" s="196">
        <f t="shared" si="25"/>
        <v>75</v>
      </c>
      <c r="AA276" s="1">
        <v>13</v>
      </c>
      <c r="AB276" s="1">
        <v>13</v>
      </c>
      <c r="AC276" s="1">
        <f>+BS_InfraMR[[#This Row],[Total Pasos Vehiculares a Nivel]]</f>
        <v>75</v>
      </c>
      <c r="AD276" s="196">
        <f t="shared" si="26"/>
        <v>101</v>
      </c>
      <c r="AE276" s="1">
        <v>1</v>
      </c>
      <c r="AF276" s="1">
        <v>8</v>
      </c>
      <c r="AG276" s="1">
        <v>11</v>
      </c>
      <c r="AH276" s="196">
        <f t="shared" si="27"/>
        <v>20</v>
      </c>
      <c r="AI276" s="10">
        <v>16.120999999999999</v>
      </c>
      <c r="AJ276" s="10">
        <v>0</v>
      </c>
      <c r="AK276" s="10">
        <v>50.177</v>
      </c>
      <c r="AL276" s="222">
        <f t="shared" si="28"/>
        <v>66.298000000000002</v>
      </c>
      <c r="AM276" s="1">
        <v>2</v>
      </c>
      <c r="AN276" s="1">
        <v>0</v>
      </c>
      <c r="AO276" s="1">
        <v>13</v>
      </c>
      <c r="AP276" s="200">
        <f t="shared" si="29"/>
        <v>15</v>
      </c>
      <c r="AQ276" s="1">
        <v>0</v>
      </c>
      <c r="AR276" s="1">
        <v>0</v>
      </c>
      <c r="AS276" s="1">
        <v>0</v>
      </c>
      <c r="AT276" s="200">
        <f>+SUM(BS_InfraMR[[#This Row],[B.02.1 - Parque de Coches Eléctricos Motrices]:[B.02.3 - Parque de Coches Eléctricos Motrices Tipo R]])</f>
        <v>0</v>
      </c>
      <c r="AU276" s="1">
        <v>0</v>
      </c>
      <c r="AV276" s="1">
        <v>0</v>
      </c>
      <c r="AW276" s="1">
        <v>0</v>
      </c>
      <c r="AX276" s="200">
        <f>+SUM(BS_InfraMR[[#This Row],[B.03.1 - Parque de Coches Motores Motrices Remolcados]:[B.03.3 - Parque de Coches Motores Motrices Cabina]])</f>
        <v>0</v>
      </c>
      <c r="AY276" s="1">
        <v>43</v>
      </c>
      <c r="AZ276" s="1">
        <v>13</v>
      </c>
      <c r="BA276" s="1">
        <v>0</v>
      </c>
      <c r="BB276" s="1">
        <v>0</v>
      </c>
      <c r="BC276" s="200">
        <f>SUM(AY276:BB276)</f>
        <v>56</v>
      </c>
      <c r="BD276" s="356">
        <v>26</v>
      </c>
      <c r="BE276" s="1">
        <v>1</v>
      </c>
      <c r="BF276" s="1">
        <v>31</v>
      </c>
      <c r="BG276" s="235">
        <v>1000</v>
      </c>
    </row>
    <row r="277" spans="1:59">
      <c r="A277" s="1">
        <v>2015</v>
      </c>
      <c r="B277" s="1" t="s">
        <v>72</v>
      </c>
      <c r="C277" s="10">
        <v>18.643000000000001</v>
      </c>
      <c r="D277" s="10">
        <v>47.968000000000004</v>
      </c>
      <c r="E277" s="10">
        <v>0</v>
      </c>
      <c r="F277" s="10">
        <v>0</v>
      </c>
      <c r="G277" s="192">
        <f t="shared" si="24"/>
        <v>66.611000000000004</v>
      </c>
      <c r="H277" s="192">
        <v>66.611000000000004</v>
      </c>
      <c r="I277" s="192">
        <v>103.99600000000001</v>
      </c>
      <c r="J277" s="10">
        <v>114.57899999999999</v>
      </c>
      <c r="K277" s="10">
        <v>0</v>
      </c>
      <c r="L277" s="10">
        <v>0</v>
      </c>
      <c r="M277" s="10">
        <v>0</v>
      </c>
      <c r="N277" s="192">
        <f>+BS_InfraMR[[#This Row],[A.03.1 -  Longitud de Vías de Explotación No Electrificadas Troncales y Ramales (vía principal) (km)]]+BS_InfraMR[[#This Row],[A.04.1 -  Longitud de Vías de Explotación Electrificadas Troncales y Ramales (vía principal) (km)]]</f>
        <v>114.57899999999999</v>
      </c>
      <c r="O277" s="192">
        <v>114.57899999999999</v>
      </c>
      <c r="P277" s="1">
        <v>23</v>
      </c>
      <c r="Q277" s="1">
        <v>6</v>
      </c>
      <c r="R277" s="1">
        <v>1</v>
      </c>
      <c r="S277" s="194">
        <f>+SUM(BS_InfraMR[[#This Row],[A.05.1 - Número de Estaciones en Explotación (cantidad)]:[A.07.1 - Número de Apeaderos en Explotación (cantidad)]])</f>
        <v>30</v>
      </c>
      <c r="T277" s="194">
        <v>30</v>
      </c>
      <c r="U277" s="1">
        <v>18</v>
      </c>
      <c r="V277" s="1">
        <v>31</v>
      </c>
      <c r="W277" s="1">
        <v>0</v>
      </c>
      <c r="X277" s="1">
        <v>26</v>
      </c>
      <c r="Y277" s="1">
        <v>0</v>
      </c>
      <c r="Z277" s="196">
        <f t="shared" si="25"/>
        <v>75</v>
      </c>
      <c r="AA277" s="1">
        <v>13</v>
      </c>
      <c r="AB277" s="1">
        <v>13</v>
      </c>
      <c r="AC277" s="1">
        <f>+BS_InfraMR[[#This Row],[Total Pasos Vehiculares a Nivel]]</f>
        <v>75</v>
      </c>
      <c r="AD277" s="196">
        <f t="shared" si="26"/>
        <v>101</v>
      </c>
      <c r="AE277" s="1">
        <v>1</v>
      </c>
      <c r="AF277" s="1">
        <v>8</v>
      </c>
      <c r="AG277" s="1">
        <v>11</v>
      </c>
      <c r="AH277" s="196">
        <f t="shared" si="27"/>
        <v>20</v>
      </c>
      <c r="AI277" s="10">
        <v>16.120999999999999</v>
      </c>
      <c r="AJ277" s="10">
        <v>0</v>
      </c>
      <c r="AK277" s="10">
        <v>50.177</v>
      </c>
      <c r="AL277" s="222">
        <f t="shared" si="28"/>
        <v>66.298000000000002</v>
      </c>
      <c r="AM277" s="1">
        <v>2</v>
      </c>
      <c r="AN277" s="1">
        <v>0</v>
      </c>
      <c r="AO277" s="1">
        <v>13</v>
      </c>
      <c r="AP277" s="200">
        <f t="shared" si="29"/>
        <v>15</v>
      </c>
      <c r="AQ277" s="1">
        <v>0</v>
      </c>
      <c r="AR277" s="1">
        <v>0</v>
      </c>
      <c r="AS277" s="1">
        <v>0</v>
      </c>
      <c r="AT277" s="200">
        <f>+SUM(BS_InfraMR[[#This Row],[B.02.1 - Parque de Coches Eléctricos Motrices]:[B.02.3 - Parque de Coches Eléctricos Motrices Tipo R]])</f>
        <v>0</v>
      </c>
      <c r="AU277" s="1">
        <v>0</v>
      </c>
      <c r="AV277" s="1">
        <v>0</v>
      </c>
      <c r="AW277" s="1">
        <v>0</v>
      </c>
      <c r="AX277" s="200">
        <f>+SUM(BS_InfraMR[[#This Row],[B.03.1 - Parque de Coches Motores Motrices Remolcados]:[B.03.3 - Parque de Coches Motores Motrices Cabina]])</f>
        <v>0</v>
      </c>
      <c r="AY277" s="1">
        <v>43</v>
      </c>
      <c r="AZ277" s="1">
        <v>13</v>
      </c>
      <c r="BA277" s="1">
        <v>0</v>
      </c>
      <c r="BB277" s="1">
        <v>0</v>
      </c>
      <c r="BC277" s="200">
        <f>SUM(AY277:BB277)</f>
        <v>56</v>
      </c>
      <c r="BD277" s="356">
        <v>26</v>
      </c>
      <c r="BE277" s="1">
        <v>1</v>
      </c>
      <c r="BF277" s="1">
        <v>31</v>
      </c>
      <c r="BG277" s="235">
        <v>1000</v>
      </c>
    </row>
    <row r="278" spans="1:59">
      <c r="A278" s="1">
        <v>2016</v>
      </c>
      <c r="B278" s="1" t="s">
        <v>61</v>
      </c>
      <c r="C278" s="10">
        <v>18.643000000000001</v>
      </c>
      <c r="D278" s="10">
        <v>47.968000000000004</v>
      </c>
      <c r="E278" s="10">
        <v>0</v>
      </c>
      <c r="F278" s="10">
        <v>0</v>
      </c>
      <c r="G278" s="192">
        <f t="shared" si="24"/>
        <v>66.611000000000004</v>
      </c>
      <c r="H278" s="192">
        <v>66.611000000000004</v>
      </c>
      <c r="I278" s="192">
        <v>103.99600000000001</v>
      </c>
      <c r="J278" s="10">
        <v>114.57899999999999</v>
      </c>
      <c r="K278" s="10">
        <v>0</v>
      </c>
      <c r="L278" s="10">
        <v>0</v>
      </c>
      <c r="M278" s="10">
        <v>0</v>
      </c>
      <c r="N278" s="192">
        <f>+BS_InfraMR[[#This Row],[A.03.1 -  Longitud de Vías de Explotación No Electrificadas Troncales y Ramales (vía principal) (km)]]+BS_InfraMR[[#This Row],[A.04.1 -  Longitud de Vías de Explotación Electrificadas Troncales y Ramales (vía principal) (km)]]</f>
        <v>114.57899999999999</v>
      </c>
      <c r="O278" s="192">
        <v>114.57899999999999</v>
      </c>
      <c r="P278" s="1">
        <v>23</v>
      </c>
      <c r="Q278" s="1">
        <v>6</v>
      </c>
      <c r="R278" s="1">
        <v>1</v>
      </c>
      <c r="S278" s="194">
        <f>+SUM(BS_InfraMR[[#This Row],[A.05.1 - Número de Estaciones en Explotación (cantidad)]:[A.07.1 - Número de Apeaderos en Explotación (cantidad)]])</f>
        <v>30</v>
      </c>
      <c r="T278" s="194">
        <v>30</v>
      </c>
      <c r="U278" s="1">
        <v>18</v>
      </c>
      <c r="V278" s="1">
        <v>31</v>
      </c>
      <c r="W278" s="1">
        <v>0</v>
      </c>
      <c r="X278" s="1">
        <v>26</v>
      </c>
      <c r="Y278" s="1">
        <v>0</v>
      </c>
      <c r="Z278" s="196">
        <f t="shared" si="25"/>
        <v>75</v>
      </c>
      <c r="AA278" s="1">
        <v>13</v>
      </c>
      <c r="AB278" s="1">
        <v>13</v>
      </c>
      <c r="AC278" s="1">
        <f>+BS_InfraMR[[#This Row],[Total Pasos Vehiculares a Nivel]]</f>
        <v>75</v>
      </c>
      <c r="AD278" s="196">
        <f t="shared" si="26"/>
        <v>101</v>
      </c>
      <c r="AE278" s="1">
        <v>1</v>
      </c>
      <c r="AF278" s="1">
        <v>8</v>
      </c>
      <c r="AG278" s="1">
        <v>11</v>
      </c>
      <c r="AH278" s="196">
        <f t="shared" si="27"/>
        <v>20</v>
      </c>
      <c r="AI278" s="10">
        <v>16.120999999999999</v>
      </c>
      <c r="AJ278" s="10">
        <v>0</v>
      </c>
      <c r="AK278" s="10">
        <v>50.177</v>
      </c>
      <c r="AL278" s="222">
        <f t="shared" si="28"/>
        <v>66.298000000000002</v>
      </c>
      <c r="AM278" s="1">
        <v>2</v>
      </c>
      <c r="AN278" s="1">
        <v>0</v>
      </c>
      <c r="AO278" s="1">
        <v>13</v>
      </c>
      <c r="AP278" s="200">
        <f t="shared" si="29"/>
        <v>15</v>
      </c>
      <c r="AQ278" s="1">
        <v>0</v>
      </c>
      <c r="AR278" s="1">
        <v>0</v>
      </c>
      <c r="AS278" s="1">
        <v>0</v>
      </c>
      <c r="AT278" s="200">
        <f>+SUM(BS_InfraMR[[#This Row],[B.02.1 - Parque de Coches Eléctricos Motrices]:[B.02.3 - Parque de Coches Eléctricos Motrices Tipo R]])</f>
        <v>0</v>
      </c>
      <c r="AU278" s="1">
        <v>0</v>
      </c>
      <c r="AV278" s="1">
        <v>0</v>
      </c>
      <c r="AW278" s="1">
        <v>0</v>
      </c>
      <c r="AX278" s="200">
        <f>+SUM(BS_InfraMR[[#This Row],[B.03.1 - Parque de Coches Motores Motrices Remolcados]:[B.03.3 - Parque de Coches Motores Motrices Cabina]])</f>
        <v>0</v>
      </c>
      <c r="AY278" s="1">
        <v>43</v>
      </c>
      <c r="AZ278" s="1">
        <v>13</v>
      </c>
      <c r="BA278" s="1">
        <v>0</v>
      </c>
      <c r="BB278" s="1">
        <v>0</v>
      </c>
      <c r="BC278" s="200">
        <f>SUM(AY278:BB278)</f>
        <v>56</v>
      </c>
      <c r="BD278" s="356">
        <v>26</v>
      </c>
      <c r="BE278" s="1">
        <v>1</v>
      </c>
      <c r="BF278" s="1">
        <v>31</v>
      </c>
      <c r="BG278" s="235">
        <v>1000</v>
      </c>
    </row>
    <row r="279" spans="1:59">
      <c r="A279" s="1">
        <v>2016</v>
      </c>
      <c r="B279" s="1" t="s">
        <v>62</v>
      </c>
      <c r="C279" s="10">
        <v>18.643000000000001</v>
      </c>
      <c r="D279" s="10">
        <v>47.968000000000004</v>
      </c>
      <c r="E279" s="10">
        <v>0</v>
      </c>
      <c r="F279" s="10">
        <v>0</v>
      </c>
      <c r="G279" s="192">
        <f t="shared" si="24"/>
        <v>66.611000000000004</v>
      </c>
      <c r="H279" s="192">
        <v>66.611000000000004</v>
      </c>
      <c r="I279" s="192">
        <v>103.99600000000001</v>
      </c>
      <c r="J279" s="10">
        <v>114.57899999999999</v>
      </c>
      <c r="K279" s="10">
        <v>0</v>
      </c>
      <c r="L279" s="10">
        <v>0</v>
      </c>
      <c r="M279" s="10">
        <v>0</v>
      </c>
      <c r="N279" s="192">
        <f>+BS_InfraMR[[#This Row],[A.03.1 -  Longitud de Vías de Explotación No Electrificadas Troncales y Ramales (vía principal) (km)]]+BS_InfraMR[[#This Row],[A.04.1 -  Longitud de Vías de Explotación Electrificadas Troncales y Ramales (vía principal) (km)]]</f>
        <v>114.57899999999999</v>
      </c>
      <c r="O279" s="192">
        <v>114.57899999999999</v>
      </c>
      <c r="P279" s="1">
        <v>23</v>
      </c>
      <c r="Q279" s="1">
        <v>6</v>
      </c>
      <c r="R279" s="1">
        <v>1</v>
      </c>
      <c r="S279" s="194">
        <f>+SUM(BS_InfraMR[[#This Row],[A.05.1 - Número de Estaciones en Explotación (cantidad)]:[A.07.1 - Número de Apeaderos en Explotación (cantidad)]])</f>
        <v>30</v>
      </c>
      <c r="T279" s="194">
        <v>30</v>
      </c>
      <c r="U279" s="1">
        <v>18</v>
      </c>
      <c r="V279" s="1">
        <v>31</v>
      </c>
      <c r="W279" s="1">
        <v>0</v>
      </c>
      <c r="X279" s="1">
        <v>26</v>
      </c>
      <c r="Y279" s="1">
        <v>0</v>
      </c>
      <c r="Z279" s="196">
        <f t="shared" si="25"/>
        <v>75</v>
      </c>
      <c r="AA279" s="1">
        <v>13</v>
      </c>
      <c r="AB279" s="1">
        <v>13</v>
      </c>
      <c r="AC279" s="1">
        <f>+BS_InfraMR[[#This Row],[Total Pasos Vehiculares a Nivel]]</f>
        <v>75</v>
      </c>
      <c r="AD279" s="196">
        <f t="shared" si="26"/>
        <v>101</v>
      </c>
      <c r="AE279" s="1">
        <v>1</v>
      </c>
      <c r="AF279" s="1">
        <v>8</v>
      </c>
      <c r="AG279" s="1">
        <v>11</v>
      </c>
      <c r="AH279" s="196">
        <f t="shared" si="27"/>
        <v>20</v>
      </c>
      <c r="AI279" s="10">
        <v>16.120999999999999</v>
      </c>
      <c r="AJ279" s="10">
        <v>0</v>
      </c>
      <c r="AK279" s="10">
        <v>50.177</v>
      </c>
      <c r="AL279" s="222">
        <f t="shared" si="28"/>
        <v>66.298000000000002</v>
      </c>
      <c r="AM279" s="1">
        <v>2</v>
      </c>
      <c r="AN279" s="1">
        <v>0</v>
      </c>
      <c r="AO279" s="1">
        <v>13</v>
      </c>
      <c r="AP279" s="200">
        <f t="shared" si="29"/>
        <v>15</v>
      </c>
      <c r="AQ279" s="1">
        <v>0</v>
      </c>
      <c r="AR279" s="1">
        <v>0</v>
      </c>
      <c r="AS279" s="1">
        <v>0</v>
      </c>
      <c r="AT279" s="200">
        <f>+SUM(BS_InfraMR[[#This Row],[B.02.1 - Parque de Coches Eléctricos Motrices]:[B.02.3 - Parque de Coches Eléctricos Motrices Tipo R]])</f>
        <v>0</v>
      </c>
      <c r="AU279" s="1">
        <v>0</v>
      </c>
      <c r="AV279" s="1">
        <v>0</v>
      </c>
      <c r="AW279" s="1">
        <v>0</v>
      </c>
      <c r="AX279" s="200">
        <f>+SUM(BS_InfraMR[[#This Row],[B.03.1 - Parque de Coches Motores Motrices Remolcados]:[B.03.3 - Parque de Coches Motores Motrices Cabina]])</f>
        <v>0</v>
      </c>
      <c r="AY279" s="1">
        <v>43</v>
      </c>
      <c r="AZ279" s="1">
        <v>13</v>
      </c>
      <c r="BA279" s="1">
        <v>0</v>
      </c>
      <c r="BB279" s="1">
        <v>0</v>
      </c>
      <c r="BC279" s="200">
        <f>SUM(AY279:BB279)</f>
        <v>56</v>
      </c>
      <c r="BD279" s="356">
        <v>26</v>
      </c>
      <c r="BE279" s="1">
        <v>1</v>
      </c>
      <c r="BF279" s="1">
        <v>31</v>
      </c>
      <c r="BG279" s="235">
        <v>1000</v>
      </c>
    </row>
    <row r="280" spans="1:59">
      <c r="A280" s="1">
        <v>2016</v>
      </c>
      <c r="B280" s="1" t="s">
        <v>63</v>
      </c>
      <c r="C280" s="10">
        <v>18.643000000000001</v>
      </c>
      <c r="D280" s="10">
        <v>47.968000000000004</v>
      </c>
      <c r="E280" s="10">
        <v>0</v>
      </c>
      <c r="F280" s="10">
        <v>0</v>
      </c>
      <c r="G280" s="192">
        <f t="shared" si="24"/>
        <v>66.611000000000004</v>
      </c>
      <c r="H280" s="192">
        <v>66.611000000000004</v>
      </c>
      <c r="I280" s="192">
        <v>103.99600000000001</v>
      </c>
      <c r="J280" s="10">
        <v>114.57899999999999</v>
      </c>
      <c r="K280" s="10">
        <v>0</v>
      </c>
      <c r="L280" s="10">
        <v>0</v>
      </c>
      <c r="M280" s="10">
        <v>0</v>
      </c>
      <c r="N280" s="192">
        <f>+BS_InfraMR[[#This Row],[A.03.1 -  Longitud de Vías de Explotación No Electrificadas Troncales y Ramales (vía principal) (km)]]+BS_InfraMR[[#This Row],[A.04.1 -  Longitud de Vías de Explotación Electrificadas Troncales y Ramales (vía principal) (km)]]</f>
        <v>114.57899999999999</v>
      </c>
      <c r="O280" s="192">
        <v>114.57899999999999</v>
      </c>
      <c r="P280" s="1">
        <v>23</v>
      </c>
      <c r="Q280" s="1">
        <v>6</v>
      </c>
      <c r="R280" s="1">
        <v>1</v>
      </c>
      <c r="S280" s="194">
        <f>+SUM(BS_InfraMR[[#This Row],[A.05.1 - Número de Estaciones en Explotación (cantidad)]:[A.07.1 - Número de Apeaderos en Explotación (cantidad)]])</f>
        <v>30</v>
      </c>
      <c r="T280" s="194">
        <v>30</v>
      </c>
      <c r="U280" s="1">
        <v>18</v>
      </c>
      <c r="V280" s="1">
        <v>31</v>
      </c>
      <c r="W280" s="1">
        <v>0</v>
      </c>
      <c r="X280" s="1">
        <v>26</v>
      </c>
      <c r="Y280" s="1">
        <v>0</v>
      </c>
      <c r="Z280" s="196">
        <f t="shared" si="25"/>
        <v>75</v>
      </c>
      <c r="AA280" s="1">
        <v>13</v>
      </c>
      <c r="AB280" s="1">
        <v>13</v>
      </c>
      <c r="AC280" s="1">
        <f>+BS_InfraMR[[#This Row],[Total Pasos Vehiculares a Nivel]]</f>
        <v>75</v>
      </c>
      <c r="AD280" s="196">
        <f t="shared" si="26"/>
        <v>101</v>
      </c>
      <c r="AE280" s="1">
        <v>1</v>
      </c>
      <c r="AF280" s="1">
        <v>8</v>
      </c>
      <c r="AG280" s="1">
        <v>11</v>
      </c>
      <c r="AH280" s="196">
        <f t="shared" si="27"/>
        <v>20</v>
      </c>
      <c r="AI280" s="10">
        <v>16.120999999999999</v>
      </c>
      <c r="AJ280" s="10">
        <v>0</v>
      </c>
      <c r="AK280" s="10">
        <v>50.177</v>
      </c>
      <c r="AL280" s="222">
        <f t="shared" si="28"/>
        <v>66.298000000000002</v>
      </c>
      <c r="AM280" s="1">
        <v>2</v>
      </c>
      <c r="AN280" s="1">
        <v>0</v>
      </c>
      <c r="AO280" s="1">
        <v>13</v>
      </c>
      <c r="AP280" s="200">
        <f t="shared" si="29"/>
        <v>15</v>
      </c>
      <c r="AQ280" s="1">
        <v>0</v>
      </c>
      <c r="AR280" s="1">
        <v>0</v>
      </c>
      <c r="AS280" s="1">
        <v>0</v>
      </c>
      <c r="AT280" s="200">
        <f>+SUM(BS_InfraMR[[#This Row],[B.02.1 - Parque de Coches Eléctricos Motrices]:[B.02.3 - Parque de Coches Eléctricos Motrices Tipo R]])</f>
        <v>0</v>
      </c>
      <c r="AU280" s="1">
        <v>0</v>
      </c>
      <c r="AV280" s="1">
        <v>0</v>
      </c>
      <c r="AW280" s="1">
        <v>0</v>
      </c>
      <c r="AX280" s="200">
        <f>+SUM(BS_InfraMR[[#This Row],[B.03.1 - Parque de Coches Motores Motrices Remolcados]:[B.03.3 - Parque de Coches Motores Motrices Cabina]])</f>
        <v>0</v>
      </c>
      <c r="AY280" s="1">
        <v>43</v>
      </c>
      <c r="AZ280" s="1">
        <v>13</v>
      </c>
      <c r="BA280" s="1">
        <v>0</v>
      </c>
      <c r="BB280" s="1">
        <v>0</v>
      </c>
      <c r="BC280" s="200">
        <f>SUM(AY280:BB280)</f>
        <v>56</v>
      </c>
      <c r="BD280" s="356">
        <v>26</v>
      </c>
      <c r="BE280" s="1">
        <v>1</v>
      </c>
      <c r="BF280" s="1">
        <v>31</v>
      </c>
      <c r="BG280" s="235">
        <v>1000</v>
      </c>
    </row>
    <row r="281" spans="1:59">
      <c r="A281" s="1">
        <v>2016</v>
      </c>
      <c r="B281" s="1" t="s">
        <v>64</v>
      </c>
      <c r="C281" s="10">
        <v>18.643000000000001</v>
      </c>
      <c r="D281" s="10">
        <v>47.968000000000004</v>
      </c>
      <c r="E281" s="10">
        <v>0</v>
      </c>
      <c r="F281" s="10">
        <v>0</v>
      </c>
      <c r="G281" s="192">
        <f t="shared" si="24"/>
        <v>66.611000000000004</v>
      </c>
      <c r="H281" s="192">
        <v>66.611000000000004</v>
      </c>
      <c r="I281" s="192">
        <v>103.99600000000001</v>
      </c>
      <c r="J281" s="10">
        <v>114.57899999999999</v>
      </c>
      <c r="K281" s="10">
        <v>0</v>
      </c>
      <c r="L281" s="10">
        <v>0</v>
      </c>
      <c r="M281" s="10">
        <v>0</v>
      </c>
      <c r="N281" s="192">
        <f>+BS_InfraMR[[#This Row],[A.03.1 -  Longitud de Vías de Explotación No Electrificadas Troncales y Ramales (vía principal) (km)]]+BS_InfraMR[[#This Row],[A.04.1 -  Longitud de Vías de Explotación Electrificadas Troncales y Ramales (vía principal) (km)]]</f>
        <v>114.57899999999999</v>
      </c>
      <c r="O281" s="192">
        <v>114.57899999999999</v>
      </c>
      <c r="P281" s="1">
        <v>23</v>
      </c>
      <c r="Q281" s="1">
        <v>6</v>
      </c>
      <c r="R281" s="1">
        <v>1</v>
      </c>
      <c r="S281" s="194">
        <f>+SUM(BS_InfraMR[[#This Row],[A.05.1 - Número de Estaciones en Explotación (cantidad)]:[A.07.1 - Número de Apeaderos en Explotación (cantidad)]])</f>
        <v>30</v>
      </c>
      <c r="T281" s="194">
        <v>30</v>
      </c>
      <c r="U281" s="1">
        <v>18</v>
      </c>
      <c r="V281" s="1">
        <v>31</v>
      </c>
      <c r="W281" s="1">
        <v>0</v>
      </c>
      <c r="X281" s="1">
        <v>26</v>
      </c>
      <c r="Y281" s="1">
        <v>0</v>
      </c>
      <c r="Z281" s="196">
        <f t="shared" si="25"/>
        <v>75</v>
      </c>
      <c r="AA281" s="1">
        <v>13</v>
      </c>
      <c r="AB281" s="1">
        <v>13</v>
      </c>
      <c r="AC281" s="1">
        <f>+BS_InfraMR[[#This Row],[Total Pasos Vehiculares a Nivel]]</f>
        <v>75</v>
      </c>
      <c r="AD281" s="196">
        <f t="shared" si="26"/>
        <v>101</v>
      </c>
      <c r="AE281" s="1">
        <v>1</v>
      </c>
      <c r="AF281" s="1">
        <v>8</v>
      </c>
      <c r="AG281" s="1">
        <v>11</v>
      </c>
      <c r="AH281" s="196">
        <f t="shared" si="27"/>
        <v>20</v>
      </c>
      <c r="AI281" s="10">
        <v>16.120999999999999</v>
      </c>
      <c r="AJ281" s="10">
        <v>0</v>
      </c>
      <c r="AK281" s="10">
        <v>50.177</v>
      </c>
      <c r="AL281" s="222">
        <f t="shared" si="28"/>
        <v>66.298000000000002</v>
      </c>
      <c r="AM281" s="1">
        <v>2</v>
      </c>
      <c r="AN281" s="1">
        <v>0</v>
      </c>
      <c r="AO281" s="1">
        <v>13</v>
      </c>
      <c r="AP281" s="200">
        <f t="shared" si="29"/>
        <v>15</v>
      </c>
      <c r="AQ281" s="1">
        <v>0</v>
      </c>
      <c r="AR281" s="1">
        <v>0</v>
      </c>
      <c r="AS281" s="1">
        <v>0</v>
      </c>
      <c r="AT281" s="200">
        <f>+SUM(BS_InfraMR[[#This Row],[B.02.1 - Parque de Coches Eléctricos Motrices]:[B.02.3 - Parque de Coches Eléctricos Motrices Tipo R]])</f>
        <v>0</v>
      </c>
      <c r="AU281" s="1">
        <v>0</v>
      </c>
      <c r="AV281" s="1">
        <v>0</v>
      </c>
      <c r="AW281" s="1">
        <v>0</v>
      </c>
      <c r="AX281" s="200">
        <f>+SUM(BS_InfraMR[[#This Row],[B.03.1 - Parque de Coches Motores Motrices Remolcados]:[B.03.3 - Parque de Coches Motores Motrices Cabina]])</f>
        <v>0</v>
      </c>
      <c r="AY281" s="1">
        <v>43</v>
      </c>
      <c r="AZ281" s="1">
        <v>13</v>
      </c>
      <c r="BA281" s="1">
        <v>0</v>
      </c>
      <c r="BB281" s="1">
        <v>0</v>
      </c>
      <c r="BC281" s="200">
        <f>SUM(AY281:BB281)</f>
        <v>56</v>
      </c>
      <c r="BD281" s="356">
        <v>26</v>
      </c>
      <c r="BE281" s="1">
        <v>1</v>
      </c>
      <c r="BF281" s="1">
        <v>31</v>
      </c>
      <c r="BG281" s="235">
        <v>1000</v>
      </c>
    </row>
    <row r="282" spans="1:59">
      <c r="A282" s="1">
        <v>2016</v>
      </c>
      <c r="B282" s="1" t="s">
        <v>65</v>
      </c>
      <c r="C282" s="10">
        <v>18.643000000000001</v>
      </c>
      <c r="D282" s="10">
        <v>47.968000000000004</v>
      </c>
      <c r="E282" s="10">
        <v>0</v>
      </c>
      <c r="F282" s="10">
        <v>0</v>
      </c>
      <c r="G282" s="192">
        <f t="shared" si="24"/>
        <v>66.611000000000004</v>
      </c>
      <c r="H282" s="192">
        <v>66.611000000000004</v>
      </c>
      <c r="I282" s="192">
        <v>103.99600000000001</v>
      </c>
      <c r="J282" s="10">
        <v>114.57899999999999</v>
      </c>
      <c r="K282" s="10">
        <v>0</v>
      </c>
      <c r="L282" s="10">
        <v>0</v>
      </c>
      <c r="M282" s="10">
        <v>0</v>
      </c>
      <c r="N282" s="192">
        <f>+BS_InfraMR[[#This Row],[A.03.1 -  Longitud de Vías de Explotación No Electrificadas Troncales y Ramales (vía principal) (km)]]+BS_InfraMR[[#This Row],[A.04.1 -  Longitud de Vías de Explotación Electrificadas Troncales y Ramales (vía principal) (km)]]</f>
        <v>114.57899999999999</v>
      </c>
      <c r="O282" s="192">
        <v>114.57899999999999</v>
      </c>
      <c r="P282" s="1">
        <v>23</v>
      </c>
      <c r="Q282" s="1">
        <v>6</v>
      </c>
      <c r="R282" s="1">
        <v>1</v>
      </c>
      <c r="S282" s="194">
        <f>+SUM(BS_InfraMR[[#This Row],[A.05.1 - Número de Estaciones en Explotación (cantidad)]:[A.07.1 - Número de Apeaderos en Explotación (cantidad)]])</f>
        <v>30</v>
      </c>
      <c r="T282" s="194">
        <v>30</v>
      </c>
      <c r="U282" s="1">
        <v>18</v>
      </c>
      <c r="V282" s="1">
        <v>31</v>
      </c>
      <c r="W282" s="1">
        <v>0</v>
      </c>
      <c r="X282" s="1">
        <v>26</v>
      </c>
      <c r="Y282" s="1">
        <v>0</v>
      </c>
      <c r="Z282" s="196">
        <f t="shared" si="25"/>
        <v>75</v>
      </c>
      <c r="AA282" s="1">
        <v>13</v>
      </c>
      <c r="AB282" s="1">
        <v>13</v>
      </c>
      <c r="AC282" s="1">
        <f>+BS_InfraMR[[#This Row],[Total Pasos Vehiculares a Nivel]]</f>
        <v>75</v>
      </c>
      <c r="AD282" s="196">
        <f t="shared" si="26"/>
        <v>101</v>
      </c>
      <c r="AE282" s="1">
        <v>1</v>
      </c>
      <c r="AF282" s="1">
        <v>8</v>
      </c>
      <c r="AG282" s="1">
        <v>11</v>
      </c>
      <c r="AH282" s="196">
        <f t="shared" si="27"/>
        <v>20</v>
      </c>
      <c r="AI282" s="10">
        <v>16.120999999999999</v>
      </c>
      <c r="AJ282" s="10">
        <v>0</v>
      </c>
      <c r="AK282" s="10">
        <v>50.177</v>
      </c>
      <c r="AL282" s="222">
        <f t="shared" si="28"/>
        <v>66.298000000000002</v>
      </c>
      <c r="AM282" s="1">
        <v>2</v>
      </c>
      <c r="AN282" s="1">
        <v>0</v>
      </c>
      <c r="AO282" s="1">
        <v>13</v>
      </c>
      <c r="AP282" s="200">
        <f t="shared" si="29"/>
        <v>15</v>
      </c>
      <c r="AQ282" s="1">
        <v>0</v>
      </c>
      <c r="AR282" s="1">
        <v>0</v>
      </c>
      <c r="AS282" s="1">
        <v>0</v>
      </c>
      <c r="AT282" s="200">
        <f>+SUM(BS_InfraMR[[#This Row],[B.02.1 - Parque de Coches Eléctricos Motrices]:[B.02.3 - Parque de Coches Eléctricos Motrices Tipo R]])</f>
        <v>0</v>
      </c>
      <c r="AU282" s="1">
        <v>0</v>
      </c>
      <c r="AV282" s="1">
        <v>0</v>
      </c>
      <c r="AW282" s="1">
        <v>0</v>
      </c>
      <c r="AX282" s="200">
        <f>+SUM(BS_InfraMR[[#This Row],[B.03.1 - Parque de Coches Motores Motrices Remolcados]:[B.03.3 - Parque de Coches Motores Motrices Cabina]])</f>
        <v>0</v>
      </c>
      <c r="AY282" s="1">
        <v>43</v>
      </c>
      <c r="AZ282" s="1">
        <v>13</v>
      </c>
      <c r="BA282" s="1">
        <v>0</v>
      </c>
      <c r="BB282" s="1">
        <v>0</v>
      </c>
      <c r="BC282" s="200">
        <f>SUM(AY282:BB282)</f>
        <v>56</v>
      </c>
      <c r="BD282" s="356">
        <v>26</v>
      </c>
      <c r="BE282" s="1">
        <v>1</v>
      </c>
      <c r="BF282" s="1">
        <v>31</v>
      </c>
      <c r="BG282" s="235">
        <v>1000</v>
      </c>
    </row>
    <row r="283" spans="1:59">
      <c r="A283" s="1">
        <v>2016</v>
      </c>
      <c r="B283" s="1" t="s">
        <v>66</v>
      </c>
      <c r="C283" s="10">
        <v>18.643000000000001</v>
      </c>
      <c r="D283" s="10">
        <v>47.968000000000004</v>
      </c>
      <c r="E283" s="10">
        <v>0</v>
      </c>
      <c r="F283" s="10">
        <v>0</v>
      </c>
      <c r="G283" s="192">
        <f t="shared" si="24"/>
        <v>66.611000000000004</v>
      </c>
      <c r="H283" s="192">
        <v>66.611000000000004</v>
      </c>
      <c r="I283" s="192">
        <v>103.99600000000001</v>
      </c>
      <c r="J283" s="10">
        <v>114.57899999999999</v>
      </c>
      <c r="K283" s="10">
        <v>0</v>
      </c>
      <c r="L283" s="10">
        <v>0</v>
      </c>
      <c r="M283" s="10">
        <v>0</v>
      </c>
      <c r="N283" s="192">
        <f>+BS_InfraMR[[#This Row],[A.03.1 -  Longitud de Vías de Explotación No Electrificadas Troncales y Ramales (vía principal) (km)]]+BS_InfraMR[[#This Row],[A.04.1 -  Longitud de Vías de Explotación Electrificadas Troncales y Ramales (vía principal) (km)]]</f>
        <v>114.57899999999999</v>
      </c>
      <c r="O283" s="192">
        <v>114.57899999999999</v>
      </c>
      <c r="P283" s="1">
        <v>23</v>
      </c>
      <c r="Q283" s="1">
        <v>6</v>
      </c>
      <c r="R283" s="1">
        <v>1</v>
      </c>
      <c r="S283" s="194">
        <f>+SUM(BS_InfraMR[[#This Row],[A.05.1 - Número de Estaciones en Explotación (cantidad)]:[A.07.1 - Número de Apeaderos en Explotación (cantidad)]])</f>
        <v>30</v>
      </c>
      <c r="T283" s="194">
        <v>30</v>
      </c>
      <c r="U283" s="1">
        <v>18</v>
      </c>
      <c r="V283" s="1">
        <v>31</v>
      </c>
      <c r="W283" s="1">
        <v>0</v>
      </c>
      <c r="X283" s="1">
        <v>26</v>
      </c>
      <c r="Y283" s="1">
        <v>0</v>
      </c>
      <c r="Z283" s="196">
        <f t="shared" si="25"/>
        <v>75</v>
      </c>
      <c r="AA283" s="1">
        <v>13</v>
      </c>
      <c r="AB283" s="1">
        <v>13</v>
      </c>
      <c r="AC283" s="1">
        <f>+BS_InfraMR[[#This Row],[Total Pasos Vehiculares a Nivel]]</f>
        <v>75</v>
      </c>
      <c r="AD283" s="196">
        <f t="shared" si="26"/>
        <v>101</v>
      </c>
      <c r="AE283" s="1">
        <v>1</v>
      </c>
      <c r="AF283" s="1">
        <v>8</v>
      </c>
      <c r="AG283" s="1">
        <v>11</v>
      </c>
      <c r="AH283" s="196">
        <f t="shared" si="27"/>
        <v>20</v>
      </c>
      <c r="AI283" s="10">
        <v>16.120999999999999</v>
      </c>
      <c r="AJ283" s="10">
        <v>0</v>
      </c>
      <c r="AK283" s="10">
        <v>50.177</v>
      </c>
      <c r="AL283" s="222">
        <f t="shared" si="28"/>
        <v>66.298000000000002</v>
      </c>
      <c r="AM283" s="1">
        <v>2</v>
      </c>
      <c r="AN283" s="1">
        <v>0</v>
      </c>
      <c r="AO283" s="1">
        <v>13</v>
      </c>
      <c r="AP283" s="200">
        <f t="shared" si="29"/>
        <v>15</v>
      </c>
      <c r="AQ283" s="1">
        <v>0</v>
      </c>
      <c r="AR283" s="1">
        <v>0</v>
      </c>
      <c r="AS283" s="1">
        <v>0</v>
      </c>
      <c r="AT283" s="200">
        <f>+SUM(BS_InfraMR[[#This Row],[B.02.1 - Parque de Coches Eléctricos Motrices]:[B.02.3 - Parque de Coches Eléctricos Motrices Tipo R]])</f>
        <v>0</v>
      </c>
      <c r="AU283" s="1">
        <v>0</v>
      </c>
      <c r="AV283" s="1">
        <v>0</v>
      </c>
      <c r="AW283" s="1">
        <v>0</v>
      </c>
      <c r="AX283" s="200">
        <f>+SUM(BS_InfraMR[[#This Row],[B.03.1 - Parque de Coches Motores Motrices Remolcados]:[B.03.3 - Parque de Coches Motores Motrices Cabina]])</f>
        <v>0</v>
      </c>
      <c r="AY283" s="1">
        <v>43</v>
      </c>
      <c r="AZ283" s="1">
        <v>13</v>
      </c>
      <c r="BA283" s="1">
        <v>0</v>
      </c>
      <c r="BB283" s="1">
        <v>0</v>
      </c>
      <c r="BC283" s="200">
        <f>SUM(AY283:BB283)</f>
        <v>56</v>
      </c>
      <c r="BD283" s="356">
        <v>26</v>
      </c>
      <c r="BE283" s="1">
        <v>1</v>
      </c>
      <c r="BF283" s="1">
        <v>31</v>
      </c>
      <c r="BG283" s="235">
        <v>1000</v>
      </c>
    </row>
    <row r="284" spans="1:59">
      <c r="A284" s="1">
        <v>2016</v>
      </c>
      <c r="B284" s="1" t="s">
        <v>67</v>
      </c>
      <c r="C284" s="10">
        <v>18.643000000000001</v>
      </c>
      <c r="D284" s="10">
        <v>47.968000000000004</v>
      </c>
      <c r="E284" s="10">
        <v>0</v>
      </c>
      <c r="F284" s="10">
        <v>0</v>
      </c>
      <c r="G284" s="192">
        <f t="shared" si="24"/>
        <v>66.611000000000004</v>
      </c>
      <c r="H284" s="192">
        <v>66.611000000000004</v>
      </c>
      <c r="I284" s="192">
        <v>103.99600000000001</v>
      </c>
      <c r="J284" s="10">
        <v>114.57899999999999</v>
      </c>
      <c r="K284" s="10">
        <v>0</v>
      </c>
      <c r="L284" s="10">
        <v>0</v>
      </c>
      <c r="M284" s="10">
        <v>0</v>
      </c>
      <c r="N284" s="192">
        <f>+BS_InfraMR[[#This Row],[A.03.1 -  Longitud de Vías de Explotación No Electrificadas Troncales y Ramales (vía principal) (km)]]+BS_InfraMR[[#This Row],[A.04.1 -  Longitud de Vías de Explotación Electrificadas Troncales y Ramales (vía principal) (km)]]</f>
        <v>114.57899999999999</v>
      </c>
      <c r="O284" s="192">
        <v>114.57899999999999</v>
      </c>
      <c r="P284" s="1">
        <v>23</v>
      </c>
      <c r="Q284" s="1">
        <v>6</v>
      </c>
      <c r="R284" s="1">
        <v>1</v>
      </c>
      <c r="S284" s="194">
        <f>+SUM(BS_InfraMR[[#This Row],[A.05.1 - Número de Estaciones en Explotación (cantidad)]:[A.07.1 - Número de Apeaderos en Explotación (cantidad)]])</f>
        <v>30</v>
      </c>
      <c r="T284" s="194">
        <v>30</v>
      </c>
      <c r="U284" s="1">
        <v>18</v>
      </c>
      <c r="V284" s="1">
        <v>31</v>
      </c>
      <c r="W284" s="1">
        <v>0</v>
      </c>
      <c r="X284" s="1">
        <v>26</v>
      </c>
      <c r="Y284" s="1">
        <v>0</v>
      </c>
      <c r="Z284" s="196">
        <f t="shared" si="25"/>
        <v>75</v>
      </c>
      <c r="AA284" s="1">
        <v>13</v>
      </c>
      <c r="AB284" s="1">
        <v>13</v>
      </c>
      <c r="AC284" s="1">
        <f>+BS_InfraMR[[#This Row],[Total Pasos Vehiculares a Nivel]]</f>
        <v>75</v>
      </c>
      <c r="AD284" s="196">
        <f t="shared" si="26"/>
        <v>101</v>
      </c>
      <c r="AE284" s="1">
        <v>1</v>
      </c>
      <c r="AF284" s="1">
        <v>8</v>
      </c>
      <c r="AG284" s="1">
        <v>11</v>
      </c>
      <c r="AH284" s="196">
        <f t="shared" si="27"/>
        <v>20</v>
      </c>
      <c r="AI284" s="10">
        <v>16.120999999999999</v>
      </c>
      <c r="AJ284" s="10">
        <v>0</v>
      </c>
      <c r="AK284" s="10">
        <v>50.177</v>
      </c>
      <c r="AL284" s="222">
        <f t="shared" si="28"/>
        <v>66.298000000000002</v>
      </c>
      <c r="AM284" s="1">
        <v>2</v>
      </c>
      <c r="AN284" s="1">
        <v>0</v>
      </c>
      <c r="AO284" s="1">
        <v>13</v>
      </c>
      <c r="AP284" s="200">
        <f t="shared" si="29"/>
        <v>15</v>
      </c>
      <c r="AQ284" s="1">
        <v>0</v>
      </c>
      <c r="AR284" s="1">
        <v>0</v>
      </c>
      <c r="AS284" s="1">
        <v>0</v>
      </c>
      <c r="AT284" s="200">
        <f>+SUM(BS_InfraMR[[#This Row],[B.02.1 - Parque de Coches Eléctricos Motrices]:[B.02.3 - Parque de Coches Eléctricos Motrices Tipo R]])</f>
        <v>0</v>
      </c>
      <c r="AU284" s="1">
        <v>0</v>
      </c>
      <c r="AV284" s="1">
        <v>0</v>
      </c>
      <c r="AW284" s="1">
        <v>0</v>
      </c>
      <c r="AX284" s="200">
        <f>+SUM(BS_InfraMR[[#This Row],[B.03.1 - Parque de Coches Motores Motrices Remolcados]:[B.03.3 - Parque de Coches Motores Motrices Cabina]])</f>
        <v>0</v>
      </c>
      <c r="AY284" s="1">
        <v>43</v>
      </c>
      <c r="AZ284" s="1">
        <v>13</v>
      </c>
      <c r="BA284" s="1">
        <v>0</v>
      </c>
      <c r="BB284" s="1">
        <v>0</v>
      </c>
      <c r="BC284" s="200">
        <f>SUM(AY284:BB284)</f>
        <v>56</v>
      </c>
      <c r="BD284" s="356">
        <v>26</v>
      </c>
      <c r="BE284" s="1">
        <v>1</v>
      </c>
      <c r="BF284" s="1">
        <v>31</v>
      </c>
      <c r="BG284" s="235">
        <v>1000</v>
      </c>
    </row>
    <row r="285" spans="1:59">
      <c r="A285" s="1">
        <v>2016</v>
      </c>
      <c r="B285" s="1" t="s">
        <v>68</v>
      </c>
      <c r="C285" s="10">
        <v>18.643000000000001</v>
      </c>
      <c r="D285" s="10">
        <v>47.968000000000004</v>
      </c>
      <c r="E285" s="10">
        <v>0</v>
      </c>
      <c r="F285" s="10">
        <v>0</v>
      </c>
      <c r="G285" s="192">
        <f t="shared" si="24"/>
        <v>66.611000000000004</v>
      </c>
      <c r="H285" s="192">
        <v>66.611000000000004</v>
      </c>
      <c r="I285" s="192">
        <v>103.99600000000001</v>
      </c>
      <c r="J285" s="10">
        <v>114.57899999999999</v>
      </c>
      <c r="K285" s="10">
        <v>0</v>
      </c>
      <c r="L285" s="10">
        <v>0</v>
      </c>
      <c r="M285" s="10">
        <v>0</v>
      </c>
      <c r="N285" s="192">
        <f>+BS_InfraMR[[#This Row],[A.03.1 -  Longitud de Vías de Explotación No Electrificadas Troncales y Ramales (vía principal) (km)]]+BS_InfraMR[[#This Row],[A.04.1 -  Longitud de Vías de Explotación Electrificadas Troncales y Ramales (vía principal) (km)]]</f>
        <v>114.57899999999999</v>
      </c>
      <c r="O285" s="192">
        <v>114.57899999999999</v>
      </c>
      <c r="P285" s="1">
        <v>23</v>
      </c>
      <c r="Q285" s="1">
        <v>6</v>
      </c>
      <c r="R285" s="1">
        <v>1</v>
      </c>
      <c r="S285" s="194">
        <f>+SUM(BS_InfraMR[[#This Row],[A.05.1 - Número de Estaciones en Explotación (cantidad)]:[A.07.1 - Número de Apeaderos en Explotación (cantidad)]])</f>
        <v>30</v>
      </c>
      <c r="T285" s="194">
        <v>30</v>
      </c>
      <c r="U285" s="1">
        <v>18</v>
      </c>
      <c r="V285" s="1">
        <v>31</v>
      </c>
      <c r="W285" s="1">
        <v>0</v>
      </c>
      <c r="X285" s="1">
        <v>26</v>
      </c>
      <c r="Y285" s="1">
        <v>0</v>
      </c>
      <c r="Z285" s="196">
        <f t="shared" si="25"/>
        <v>75</v>
      </c>
      <c r="AA285" s="1">
        <v>13</v>
      </c>
      <c r="AB285" s="1">
        <v>13</v>
      </c>
      <c r="AC285" s="1">
        <f>+BS_InfraMR[[#This Row],[Total Pasos Vehiculares a Nivel]]</f>
        <v>75</v>
      </c>
      <c r="AD285" s="196">
        <f t="shared" si="26"/>
        <v>101</v>
      </c>
      <c r="AE285" s="1">
        <v>1</v>
      </c>
      <c r="AF285" s="1">
        <v>8</v>
      </c>
      <c r="AG285" s="1">
        <v>11</v>
      </c>
      <c r="AH285" s="196">
        <f t="shared" si="27"/>
        <v>20</v>
      </c>
      <c r="AI285" s="10">
        <v>16.120999999999999</v>
      </c>
      <c r="AJ285" s="10">
        <v>0</v>
      </c>
      <c r="AK285" s="10">
        <v>50.177</v>
      </c>
      <c r="AL285" s="222">
        <f t="shared" si="28"/>
        <v>66.298000000000002</v>
      </c>
      <c r="AM285" s="1">
        <v>2</v>
      </c>
      <c r="AN285" s="1">
        <v>0</v>
      </c>
      <c r="AO285" s="1">
        <v>13</v>
      </c>
      <c r="AP285" s="200">
        <f t="shared" si="29"/>
        <v>15</v>
      </c>
      <c r="AQ285" s="1">
        <v>0</v>
      </c>
      <c r="AR285" s="1">
        <v>0</v>
      </c>
      <c r="AS285" s="1">
        <v>0</v>
      </c>
      <c r="AT285" s="200">
        <f>+SUM(BS_InfraMR[[#This Row],[B.02.1 - Parque de Coches Eléctricos Motrices]:[B.02.3 - Parque de Coches Eléctricos Motrices Tipo R]])</f>
        <v>0</v>
      </c>
      <c r="AU285" s="1">
        <v>0</v>
      </c>
      <c r="AV285" s="1">
        <v>0</v>
      </c>
      <c r="AW285" s="1">
        <v>0</v>
      </c>
      <c r="AX285" s="200">
        <f>+SUM(BS_InfraMR[[#This Row],[B.03.1 - Parque de Coches Motores Motrices Remolcados]:[B.03.3 - Parque de Coches Motores Motrices Cabina]])</f>
        <v>0</v>
      </c>
      <c r="AY285" s="1">
        <v>43</v>
      </c>
      <c r="AZ285" s="1">
        <v>13</v>
      </c>
      <c r="BA285" s="1">
        <v>0</v>
      </c>
      <c r="BB285" s="1">
        <v>0</v>
      </c>
      <c r="BC285" s="200">
        <f>SUM(AY285:BB285)</f>
        <v>56</v>
      </c>
      <c r="BD285" s="356">
        <v>26</v>
      </c>
      <c r="BE285" s="1">
        <v>1</v>
      </c>
      <c r="BF285" s="1">
        <v>31</v>
      </c>
      <c r="BG285" s="235">
        <v>1000</v>
      </c>
    </row>
    <row r="286" spans="1:59">
      <c r="A286" s="1">
        <v>2016</v>
      </c>
      <c r="B286" s="1" t="s">
        <v>69</v>
      </c>
      <c r="C286" s="10">
        <v>18.643000000000001</v>
      </c>
      <c r="D286" s="10">
        <v>47.968000000000004</v>
      </c>
      <c r="E286" s="10">
        <v>0</v>
      </c>
      <c r="F286" s="10">
        <v>0</v>
      </c>
      <c r="G286" s="192">
        <f t="shared" si="24"/>
        <v>66.611000000000004</v>
      </c>
      <c r="H286" s="192">
        <v>66.611000000000004</v>
      </c>
      <c r="I286" s="192">
        <v>103.99600000000001</v>
      </c>
      <c r="J286" s="10">
        <v>114.57899999999999</v>
      </c>
      <c r="K286" s="10">
        <v>0</v>
      </c>
      <c r="L286" s="10">
        <v>0</v>
      </c>
      <c r="M286" s="10">
        <v>0</v>
      </c>
      <c r="N286" s="192">
        <f>+BS_InfraMR[[#This Row],[A.03.1 -  Longitud de Vías de Explotación No Electrificadas Troncales y Ramales (vía principal) (km)]]+BS_InfraMR[[#This Row],[A.04.1 -  Longitud de Vías de Explotación Electrificadas Troncales y Ramales (vía principal) (km)]]</f>
        <v>114.57899999999999</v>
      </c>
      <c r="O286" s="192">
        <v>114.57899999999999</v>
      </c>
      <c r="P286" s="1">
        <v>23</v>
      </c>
      <c r="Q286" s="1">
        <v>6</v>
      </c>
      <c r="R286" s="1">
        <v>1</v>
      </c>
      <c r="S286" s="194">
        <f>+SUM(BS_InfraMR[[#This Row],[A.05.1 - Número de Estaciones en Explotación (cantidad)]:[A.07.1 - Número de Apeaderos en Explotación (cantidad)]])</f>
        <v>30</v>
      </c>
      <c r="T286" s="194">
        <v>30</v>
      </c>
      <c r="U286" s="1">
        <v>18</v>
      </c>
      <c r="V286" s="1">
        <v>31</v>
      </c>
      <c r="W286" s="1">
        <v>0</v>
      </c>
      <c r="X286" s="1">
        <v>26</v>
      </c>
      <c r="Y286" s="1">
        <v>0</v>
      </c>
      <c r="Z286" s="196">
        <f t="shared" si="25"/>
        <v>75</v>
      </c>
      <c r="AA286" s="1">
        <v>13</v>
      </c>
      <c r="AB286" s="1">
        <v>13</v>
      </c>
      <c r="AC286" s="1">
        <f>+BS_InfraMR[[#This Row],[Total Pasos Vehiculares a Nivel]]</f>
        <v>75</v>
      </c>
      <c r="AD286" s="196">
        <f t="shared" si="26"/>
        <v>101</v>
      </c>
      <c r="AE286" s="1">
        <v>1</v>
      </c>
      <c r="AF286" s="1">
        <v>8</v>
      </c>
      <c r="AG286" s="1">
        <v>11</v>
      </c>
      <c r="AH286" s="196">
        <f t="shared" si="27"/>
        <v>20</v>
      </c>
      <c r="AI286" s="10">
        <v>16.120999999999999</v>
      </c>
      <c r="AJ286" s="10">
        <v>0</v>
      </c>
      <c r="AK286" s="10">
        <v>50.177</v>
      </c>
      <c r="AL286" s="222">
        <f t="shared" si="28"/>
        <v>66.298000000000002</v>
      </c>
      <c r="AM286" s="1">
        <v>2</v>
      </c>
      <c r="AN286" s="1">
        <v>0</v>
      </c>
      <c r="AO286" s="1">
        <v>13</v>
      </c>
      <c r="AP286" s="200">
        <f t="shared" si="29"/>
        <v>15</v>
      </c>
      <c r="AQ286" s="1">
        <v>0</v>
      </c>
      <c r="AR286" s="1">
        <v>0</v>
      </c>
      <c r="AS286" s="1">
        <v>0</v>
      </c>
      <c r="AT286" s="200">
        <f>+SUM(BS_InfraMR[[#This Row],[B.02.1 - Parque de Coches Eléctricos Motrices]:[B.02.3 - Parque de Coches Eléctricos Motrices Tipo R]])</f>
        <v>0</v>
      </c>
      <c r="AU286" s="1">
        <v>0</v>
      </c>
      <c r="AV286" s="1">
        <v>0</v>
      </c>
      <c r="AW286" s="1">
        <v>0</v>
      </c>
      <c r="AX286" s="200">
        <f>+SUM(BS_InfraMR[[#This Row],[B.03.1 - Parque de Coches Motores Motrices Remolcados]:[B.03.3 - Parque de Coches Motores Motrices Cabina]])</f>
        <v>0</v>
      </c>
      <c r="AY286" s="1">
        <v>43</v>
      </c>
      <c r="AZ286" s="1">
        <v>13</v>
      </c>
      <c r="BA286" s="1">
        <v>0</v>
      </c>
      <c r="BB286" s="1">
        <v>0</v>
      </c>
      <c r="BC286" s="200">
        <f>SUM(AY286:BB286)</f>
        <v>56</v>
      </c>
      <c r="BD286" s="356">
        <v>26</v>
      </c>
      <c r="BE286" s="1">
        <v>1</v>
      </c>
      <c r="BF286" s="1">
        <v>31</v>
      </c>
      <c r="BG286" s="235">
        <v>1000</v>
      </c>
    </row>
    <row r="287" spans="1:59">
      <c r="A287" s="1">
        <v>2016</v>
      </c>
      <c r="B287" s="1" t="s">
        <v>70</v>
      </c>
      <c r="C287" s="10">
        <v>18.643000000000001</v>
      </c>
      <c r="D287" s="10">
        <v>47.968000000000004</v>
      </c>
      <c r="E287" s="10">
        <v>0</v>
      </c>
      <c r="F287" s="10">
        <v>0</v>
      </c>
      <c r="G287" s="192">
        <f t="shared" si="24"/>
        <v>66.611000000000004</v>
      </c>
      <c r="H287" s="192">
        <v>66.611000000000004</v>
      </c>
      <c r="I287" s="192">
        <v>103.99600000000001</v>
      </c>
      <c r="J287" s="10">
        <v>114.57899999999999</v>
      </c>
      <c r="K287" s="10">
        <v>0</v>
      </c>
      <c r="L287" s="10">
        <v>0</v>
      </c>
      <c r="M287" s="10">
        <v>0</v>
      </c>
      <c r="N287" s="192">
        <f>+BS_InfraMR[[#This Row],[A.03.1 -  Longitud de Vías de Explotación No Electrificadas Troncales y Ramales (vía principal) (km)]]+BS_InfraMR[[#This Row],[A.04.1 -  Longitud de Vías de Explotación Electrificadas Troncales y Ramales (vía principal) (km)]]</f>
        <v>114.57899999999999</v>
      </c>
      <c r="O287" s="192">
        <v>114.57899999999999</v>
      </c>
      <c r="P287" s="1">
        <v>23</v>
      </c>
      <c r="Q287" s="1">
        <v>6</v>
      </c>
      <c r="R287" s="1">
        <v>1</v>
      </c>
      <c r="S287" s="194">
        <f>+SUM(BS_InfraMR[[#This Row],[A.05.1 - Número de Estaciones en Explotación (cantidad)]:[A.07.1 - Número de Apeaderos en Explotación (cantidad)]])</f>
        <v>30</v>
      </c>
      <c r="T287" s="194">
        <v>30</v>
      </c>
      <c r="U287" s="1">
        <v>18</v>
      </c>
      <c r="V287" s="1">
        <v>31</v>
      </c>
      <c r="W287" s="1">
        <v>0</v>
      </c>
      <c r="X287" s="1">
        <v>26</v>
      </c>
      <c r="Y287" s="1">
        <v>0</v>
      </c>
      <c r="Z287" s="196">
        <f t="shared" si="25"/>
        <v>75</v>
      </c>
      <c r="AA287" s="1">
        <v>13</v>
      </c>
      <c r="AB287" s="1">
        <v>13</v>
      </c>
      <c r="AC287" s="1">
        <f>+BS_InfraMR[[#This Row],[Total Pasos Vehiculares a Nivel]]</f>
        <v>75</v>
      </c>
      <c r="AD287" s="196">
        <f t="shared" si="26"/>
        <v>101</v>
      </c>
      <c r="AE287" s="1">
        <v>1</v>
      </c>
      <c r="AF287" s="1">
        <v>8</v>
      </c>
      <c r="AG287" s="1">
        <v>11</v>
      </c>
      <c r="AH287" s="196">
        <f t="shared" si="27"/>
        <v>20</v>
      </c>
      <c r="AI287" s="10">
        <v>16.120999999999999</v>
      </c>
      <c r="AJ287" s="10">
        <v>0</v>
      </c>
      <c r="AK287" s="10">
        <v>50.177</v>
      </c>
      <c r="AL287" s="222">
        <f t="shared" si="28"/>
        <v>66.298000000000002</v>
      </c>
      <c r="AM287" s="1">
        <v>2</v>
      </c>
      <c r="AN287" s="1">
        <v>0</v>
      </c>
      <c r="AO287" s="1">
        <v>13</v>
      </c>
      <c r="AP287" s="200">
        <f t="shared" si="29"/>
        <v>15</v>
      </c>
      <c r="AQ287" s="1">
        <v>0</v>
      </c>
      <c r="AR287" s="1">
        <v>0</v>
      </c>
      <c r="AS287" s="1">
        <v>0</v>
      </c>
      <c r="AT287" s="200">
        <f>+SUM(BS_InfraMR[[#This Row],[B.02.1 - Parque de Coches Eléctricos Motrices]:[B.02.3 - Parque de Coches Eléctricos Motrices Tipo R]])</f>
        <v>0</v>
      </c>
      <c r="AU287" s="1">
        <v>0</v>
      </c>
      <c r="AV287" s="1">
        <v>0</v>
      </c>
      <c r="AW287" s="1">
        <v>0</v>
      </c>
      <c r="AX287" s="200">
        <f>+SUM(BS_InfraMR[[#This Row],[B.03.1 - Parque de Coches Motores Motrices Remolcados]:[B.03.3 - Parque de Coches Motores Motrices Cabina]])</f>
        <v>0</v>
      </c>
      <c r="AY287" s="1">
        <v>43</v>
      </c>
      <c r="AZ287" s="1">
        <v>13</v>
      </c>
      <c r="BA287" s="1">
        <v>0</v>
      </c>
      <c r="BB287" s="1">
        <v>0</v>
      </c>
      <c r="BC287" s="200">
        <f>SUM(AY287:BB287)</f>
        <v>56</v>
      </c>
      <c r="BD287" s="356">
        <v>26</v>
      </c>
      <c r="BE287" s="1">
        <v>1</v>
      </c>
      <c r="BF287" s="1">
        <v>31</v>
      </c>
      <c r="BG287" s="235">
        <v>1000</v>
      </c>
    </row>
    <row r="288" spans="1:59">
      <c r="A288" s="1">
        <v>2016</v>
      </c>
      <c r="B288" s="1" t="s">
        <v>71</v>
      </c>
      <c r="C288" s="10">
        <v>18.643000000000001</v>
      </c>
      <c r="D288" s="10">
        <v>47.968000000000004</v>
      </c>
      <c r="E288" s="10">
        <v>0</v>
      </c>
      <c r="F288" s="10">
        <v>0</v>
      </c>
      <c r="G288" s="192">
        <f t="shared" si="24"/>
        <v>66.611000000000004</v>
      </c>
      <c r="H288" s="192">
        <v>66.611000000000004</v>
      </c>
      <c r="I288" s="192">
        <v>103.99600000000001</v>
      </c>
      <c r="J288" s="10">
        <v>114.57899999999999</v>
      </c>
      <c r="K288" s="10">
        <v>0</v>
      </c>
      <c r="L288" s="10">
        <v>0</v>
      </c>
      <c r="M288" s="10">
        <v>0</v>
      </c>
      <c r="N288" s="192">
        <f>+BS_InfraMR[[#This Row],[A.03.1 -  Longitud de Vías de Explotación No Electrificadas Troncales y Ramales (vía principal) (km)]]+BS_InfraMR[[#This Row],[A.04.1 -  Longitud de Vías de Explotación Electrificadas Troncales y Ramales (vía principal) (km)]]</f>
        <v>114.57899999999999</v>
      </c>
      <c r="O288" s="192">
        <v>114.57899999999999</v>
      </c>
      <c r="P288" s="1">
        <v>23</v>
      </c>
      <c r="Q288" s="1">
        <v>6</v>
      </c>
      <c r="R288" s="1">
        <v>1</v>
      </c>
      <c r="S288" s="194">
        <f>+SUM(BS_InfraMR[[#This Row],[A.05.1 - Número de Estaciones en Explotación (cantidad)]:[A.07.1 - Número de Apeaderos en Explotación (cantidad)]])</f>
        <v>30</v>
      </c>
      <c r="T288" s="194">
        <v>30</v>
      </c>
      <c r="U288" s="1">
        <v>18</v>
      </c>
      <c r="V288" s="1">
        <v>31</v>
      </c>
      <c r="W288" s="1">
        <v>0</v>
      </c>
      <c r="X288" s="1">
        <v>26</v>
      </c>
      <c r="Y288" s="1">
        <v>0</v>
      </c>
      <c r="Z288" s="196">
        <f t="shared" si="25"/>
        <v>75</v>
      </c>
      <c r="AA288" s="1">
        <v>13</v>
      </c>
      <c r="AB288" s="1">
        <v>13</v>
      </c>
      <c r="AC288" s="1">
        <f>+BS_InfraMR[[#This Row],[Total Pasos Vehiculares a Nivel]]</f>
        <v>75</v>
      </c>
      <c r="AD288" s="196">
        <f t="shared" si="26"/>
        <v>101</v>
      </c>
      <c r="AE288" s="1">
        <v>1</v>
      </c>
      <c r="AF288" s="1">
        <v>8</v>
      </c>
      <c r="AG288" s="1">
        <v>11</v>
      </c>
      <c r="AH288" s="196">
        <f t="shared" si="27"/>
        <v>20</v>
      </c>
      <c r="AI288" s="10">
        <v>16.120999999999999</v>
      </c>
      <c r="AJ288" s="10">
        <v>0</v>
      </c>
      <c r="AK288" s="10">
        <v>50.177</v>
      </c>
      <c r="AL288" s="222">
        <f t="shared" si="28"/>
        <v>66.298000000000002</v>
      </c>
      <c r="AM288" s="1">
        <v>2</v>
      </c>
      <c r="AN288" s="1">
        <v>0</v>
      </c>
      <c r="AO288" s="1">
        <v>13</v>
      </c>
      <c r="AP288" s="200">
        <f t="shared" si="29"/>
        <v>15</v>
      </c>
      <c r="AQ288" s="1">
        <v>0</v>
      </c>
      <c r="AR288" s="1">
        <v>0</v>
      </c>
      <c r="AS288" s="1">
        <v>0</v>
      </c>
      <c r="AT288" s="200">
        <f>+SUM(BS_InfraMR[[#This Row],[B.02.1 - Parque de Coches Eléctricos Motrices]:[B.02.3 - Parque de Coches Eléctricos Motrices Tipo R]])</f>
        <v>0</v>
      </c>
      <c r="AU288" s="1">
        <v>0</v>
      </c>
      <c r="AV288" s="1">
        <v>0</v>
      </c>
      <c r="AW288" s="1">
        <v>0</v>
      </c>
      <c r="AX288" s="200">
        <f>+SUM(BS_InfraMR[[#This Row],[B.03.1 - Parque de Coches Motores Motrices Remolcados]:[B.03.3 - Parque de Coches Motores Motrices Cabina]])</f>
        <v>0</v>
      </c>
      <c r="AY288" s="1">
        <v>43</v>
      </c>
      <c r="AZ288" s="1">
        <v>13</v>
      </c>
      <c r="BA288" s="1">
        <v>0</v>
      </c>
      <c r="BB288" s="1">
        <v>0</v>
      </c>
      <c r="BC288" s="200">
        <f>SUM(AY288:BB288)</f>
        <v>56</v>
      </c>
      <c r="BD288" s="356">
        <v>26</v>
      </c>
      <c r="BE288" s="1">
        <v>1</v>
      </c>
      <c r="BF288" s="1">
        <v>31</v>
      </c>
      <c r="BG288" s="235">
        <v>1000</v>
      </c>
    </row>
    <row r="289" spans="1:60">
      <c r="A289" s="1">
        <v>2016</v>
      </c>
      <c r="B289" s="1" t="s">
        <v>72</v>
      </c>
      <c r="C289" s="10">
        <v>18.643000000000001</v>
      </c>
      <c r="D289" s="10">
        <v>47.968000000000004</v>
      </c>
      <c r="E289" s="10">
        <v>0</v>
      </c>
      <c r="F289" s="10">
        <v>0</v>
      </c>
      <c r="G289" s="192">
        <f t="shared" si="24"/>
        <v>66.611000000000004</v>
      </c>
      <c r="H289" s="192">
        <v>66.611000000000004</v>
      </c>
      <c r="I289" s="192">
        <v>103.99600000000001</v>
      </c>
      <c r="J289" s="10">
        <v>114.57899999999999</v>
      </c>
      <c r="K289" s="10">
        <v>0</v>
      </c>
      <c r="L289" s="10">
        <v>0</v>
      </c>
      <c r="M289" s="10">
        <v>0</v>
      </c>
      <c r="N289" s="192">
        <f>+BS_InfraMR[[#This Row],[A.03.1 -  Longitud de Vías de Explotación No Electrificadas Troncales y Ramales (vía principal) (km)]]+BS_InfraMR[[#This Row],[A.04.1 -  Longitud de Vías de Explotación Electrificadas Troncales y Ramales (vía principal) (km)]]</f>
        <v>114.57899999999999</v>
      </c>
      <c r="O289" s="192">
        <v>114.57899999999999</v>
      </c>
      <c r="P289" s="1">
        <v>23</v>
      </c>
      <c r="Q289" s="1">
        <v>6</v>
      </c>
      <c r="R289" s="1">
        <v>1</v>
      </c>
      <c r="S289" s="194">
        <f>+SUM(BS_InfraMR[[#This Row],[A.05.1 - Número de Estaciones en Explotación (cantidad)]:[A.07.1 - Número de Apeaderos en Explotación (cantidad)]])</f>
        <v>30</v>
      </c>
      <c r="T289" s="194">
        <v>30</v>
      </c>
      <c r="U289" s="1">
        <v>18</v>
      </c>
      <c r="V289" s="1">
        <v>31</v>
      </c>
      <c r="W289" s="1">
        <v>0</v>
      </c>
      <c r="X289" s="1">
        <v>26</v>
      </c>
      <c r="Y289" s="1">
        <v>0</v>
      </c>
      <c r="Z289" s="196">
        <f t="shared" si="25"/>
        <v>75</v>
      </c>
      <c r="AA289" s="1">
        <v>13</v>
      </c>
      <c r="AB289" s="1">
        <v>13</v>
      </c>
      <c r="AC289" s="1">
        <f>+BS_InfraMR[[#This Row],[Total Pasos Vehiculares a Nivel]]</f>
        <v>75</v>
      </c>
      <c r="AD289" s="196">
        <f t="shared" si="26"/>
        <v>101</v>
      </c>
      <c r="AE289" s="1">
        <v>1</v>
      </c>
      <c r="AF289" s="1">
        <v>8</v>
      </c>
      <c r="AG289" s="1">
        <v>11</v>
      </c>
      <c r="AH289" s="196">
        <f t="shared" si="27"/>
        <v>20</v>
      </c>
      <c r="AI289" s="10">
        <v>16.120999999999999</v>
      </c>
      <c r="AJ289" s="10">
        <v>0</v>
      </c>
      <c r="AK289" s="10">
        <v>50.177</v>
      </c>
      <c r="AL289" s="222">
        <f t="shared" si="28"/>
        <v>66.298000000000002</v>
      </c>
      <c r="AM289" s="1">
        <v>2</v>
      </c>
      <c r="AN289" s="1">
        <v>0</v>
      </c>
      <c r="AO289" s="1">
        <v>13</v>
      </c>
      <c r="AP289" s="200">
        <f t="shared" si="29"/>
        <v>15</v>
      </c>
      <c r="AQ289" s="1">
        <v>0</v>
      </c>
      <c r="AR289" s="1">
        <v>0</v>
      </c>
      <c r="AS289" s="1">
        <v>0</v>
      </c>
      <c r="AT289" s="200">
        <f>+SUM(BS_InfraMR[[#This Row],[B.02.1 - Parque de Coches Eléctricos Motrices]:[B.02.3 - Parque de Coches Eléctricos Motrices Tipo R]])</f>
        <v>0</v>
      </c>
      <c r="AU289" s="1">
        <v>0</v>
      </c>
      <c r="AV289" s="1">
        <v>0</v>
      </c>
      <c r="AW289" s="1">
        <v>0</v>
      </c>
      <c r="AX289" s="200">
        <f>+SUM(BS_InfraMR[[#This Row],[B.03.1 - Parque de Coches Motores Motrices Remolcados]:[B.03.3 - Parque de Coches Motores Motrices Cabina]])</f>
        <v>0</v>
      </c>
      <c r="AY289" s="1">
        <v>43</v>
      </c>
      <c r="AZ289" s="1">
        <v>13</v>
      </c>
      <c r="BA289" s="1">
        <v>0</v>
      </c>
      <c r="BB289" s="1">
        <v>0</v>
      </c>
      <c r="BC289" s="200">
        <f>SUM(AY289:BB289)</f>
        <v>56</v>
      </c>
      <c r="BD289" s="356">
        <v>26</v>
      </c>
      <c r="BE289" s="1">
        <v>1</v>
      </c>
      <c r="BF289" s="1">
        <v>31</v>
      </c>
      <c r="BG289" s="235">
        <v>1000</v>
      </c>
    </row>
    <row r="290" spans="1:60">
      <c r="A290" s="1">
        <v>2017</v>
      </c>
      <c r="B290" s="1" t="s">
        <v>61</v>
      </c>
      <c r="C290" s="10">
        <v>18.643000000000001</v>
      </c>
      <c r="D290" s="10">
        <v>47.968000000000004</v>
      </c>
      <c r="E290" s="10">
        <v>0</v>
      </c>
      <c r="F290" s="10">
        <v>0</v>
      </c>
      <c r="G290" s="192">
        <f t="shared" si="24"/>
        <v>66.611000000000004</v>
      </c>
      <c r="H290" s="192">
        <v>66.611000000000004</v>
      </c>
      <c r="I290" s="192">
        <v>103.99600000000001</v>
      </c>
      <c r="J290" s="10">
        <v>114.57899999999999</v>
      </c>
      <c r="K290" s="10">
        <v>0</v>
      </c>
      <c r="L290" s="10">
        <v>0</v>
      </c>
      <c r="M290" s="10">
        <v>0</v>
      </c>
      <c r="N290" s="192">
        <f>+BS_InfraMR[[#This Row],[A.03.1 -  Longitud de Vías de Explotación No Electrificadas Troncales y Ramales (vía principal) (km)]]+BS_InfraMR[[#This Row],[A.04.1 -  Longitud de Vías de Explotación Electrificadas Troncales y Ramales (vía principal) (km)]]</f>
        <v>114.57899999999999</v>
      </c>
      <c r="O290" s="192">
        <v>114.57899999999999</v>
      </c>
      <c r="P290" s="1">
        <v>23</v>
      </c>
      <c r="Q290" s="1">
        <v>6</v>
      </c>
      <c r="R290" s="1">
        <v>1</v>
      </c>
      <c r="S290" s="194">
        <f>+SUM(BS_InfraMR[[#This Row],[A.05.1 - Número de Estaciones en Explotación (cantidad)]:[A.07.1 - Número de Apeaderos en Explotación (cantidad)]])</f>
        <v>30</v>
      </c>
      <c r="T290" s="194">
        <v>30</v>
      </c>
      <c r="U290" s="1">
        <v>18</v>
      </c>
      <c r="V290" s="1">
        <v>31</v>
      </c>
      <c r="W290" s="1">
        <v>0</v>
      </c>
      <c r="X290" s="1">
        <v>26</v>
      </c>
      <c r="Y290" s="1">
        <v>0</v>
      </c>
      <c r="Z290" s="196">
        <f t="shared" si="25"/>
        <v>75</v>
      </c>
      <c r="AA290" s="1">
        <v>13</v>
      </c>
      <c r="AB290" s="1">
        <v>13</v>
      </c>
      <c r="AC290" s="1">
        <f>+BS_InfraMR[[#This Row],[Total Pasos Vehiculares a Nivel]]</f>
        <v>75</v>
      </c>
      <c r="AD290" s="196">
        <f t="shared" si="26"/>
        <v>101</v>
      </c>
      <c r="AE290" s="1">
        <v>1</v>
      </c>
      <c r="AF290" s="1">
        <v>8</v>
      </c>
      <c r="AG290" s="1">
        <v>11</v>
      </c>
      <c r="AH290" s="196">
        <f t="shared" si="27"/>
        <v>20</v>
      </c>
      <c r="AI290" s="10">
        <v>16.120999999999999</v>
      </c>
      <c r="AJ290" s="10">
        <v>0</v>
      </c>
      <c r="AK290" s="10">
        <v>50.177</v>
      </c>
      <c r="AL290" s="222">
        <f t="shared" si="28"/>
        <v>66.298000000000002</v>
      </c>
      <c r="AM290" s="1">
        <v>2</v>
      </c>
      <c r="AN290" s="1">
        <v>0</v>
      </c>
      <c r="AO290" s="1">
        <v>13</v>
      </c>
      <c r="AP290" s="200">
        <f t="shared" si="29"/>
        <v>15</v>
      </c>
      <c r="AQ290" s="1">
        <v>0</v>
      </c>
      <c r="AR290" s="1">
        <v>0</v>
      </c>
      <c r="AS290" s="1">
        <v>0</v>
      </c>
      <c r="AT290" s="200">
        <f>+SUM(BS_InfraMR[[#This Row],[B.02.1 - Parque de Coches Eléctricos Motrices]:[B.02.3 - Parque de Coches Eléctricos Motrices Tipo R]])</f>
        <v>0</v>
      </c>
      <c r="AU290" s="1">
        <v>0</v>
      </c>
      <c r="AV290" s="1">
        <v>0</v>
      </c>
      <c r="AW290" s="1">
        <v>0</v>
      </c>
      <c r="AX290" s="200">
        <f>+SUM(BS_InfraMR[[#This Row],[B.03.1 - Parque de Coches Motores Motrices Remolcados]:[B.03.3 - Parque de Coches Motores Motrices Cabina]])</f>
        <v>0</v>
      </c>
      <c r="AY290" s="1">
        <v>43</v>
      </c>
      <c r="AZ290" s="1">
        <v>13</v>
      </c>
      <c r="BA290" s="1">
        <v>0</v>
      </c>
      <c r="BB290" s="1">
        <v>0</v>
      </c>
      <c r="BC290" s="200">
        <f>SUM(AY290:BB290)</f>
        <v>56</v>
      </c>
      <c r="BD290" s="356">
        <v>26</v>
      </c>
      <c r="BE290" s="1">
        <v>1</v>
      </c>
      <c r="BF290" s="1">
        <v>31</v>
      </c>
      <c r="BG290" s="235">
        <v>1000</v>
      </c>
    </row>
    <row r="291" spans="1:60">
      <c r="A291" s="1">
        <v>2017</v>
      </c>
      <c r="B291" s="1" t="s">
        <v>62</v>
      </c>
      <c r="C291" s="10">
        <v>18.643000000000001</v>
      </c>
      <c r="D291" s="10">
        <v>47.968000000000004</v>
      </c>
      <c r="E291" s="10">
        <v>0</v>
      </c>
      <c r="F291" s="10">
        <v>0</v>
      </c>
      <c r="G291" s="192">
        <f t="shared" si="24"/>
        <v>66.611000000000004</v>
      </c>
      <c r="H291" s="192">
        <v>66.611000000000004</v>
      </c>
      <c r="I291" s="192">
        <v>103.99600000000001</v>
      </c>
      <c r="J291" s="10">
        <v>114.57899999999999</v>
      </c>
      <c r="K291" s="10">
        <v>0</v>
      </c>
      <c r="L291" s="10">
        <v>0</v>
      </c>
      <c r="M291" s="10">
        <v>0</v>
      </c>
      <c r="N291" s="192">
        <f>+BS_InfraMR[[#This Row],[A.03.1 -  Longitud de Vías de Explotación No Electrificadas Troncales y Ramales (vía principal) (km)]]+BS_InfraMR[[#This Row],[A.04.1 -  Longitud de Vías de Explotación Electrificadas Troncales y Ramales (vía principal) (km)]]</f>
        <v>114.57899999999999</v>
      </c>
      <c r="O291" s="192">
        <v>114.57899999999999</v>
      </c>
      <c r="P291" s="1">
        <v>23</v>
      </c>
      <c r="Q291" s="1">
        <v>6</v>
      </c>
      <c r="R291" s="1">
        <v>1</v>
      </c>
      <c r="S291" s="194">
        <f>+SUM(BS_InfraMR[[#This Row],[A.05.1 - Número de Estaciones en Explotación (cantidad)]:[A.07.1 - Número de Apeaderos en Explotación (cantidad)]])</f>
        <v>30</v>
      </c>
      <c r="T291" s="194">
        <v>30</v>
      </c>
      <c r="U291" s="1">
        <v>18</v>
      </c>
      <c r="V291" s="1">
        <v>31</v>
      </c>
      <c r="W291" s="1">
        <v>0</v>
      </c>
      <c r="X291" s="1">
        <v>26</v>
      </c>
      <c r="Y291" s="1">
        <v>0</v>
      </c>
      <c r="Z291" s="196">
        <f t="shared" si="25"/>
        <v>75</v>
      </c>
      <c r="AA291" s="1">
        <v>13</v>
      </c>
      <c r="AB291" s="1">
        <v>13</v>
      </c>
      <c r="AC291" s="1">
        <f>+BS_InfraMR[[#This Row],[Total Pasos Vehiculares a Nivel]]</f>
        <v>75</v>
      </c>
      <c r="AD291" s="196">
        <f t="shared" si="26"/>
        <v>101</v>
      </c>
      <c r="AE291" s="1">
        <v>1</v>
      </c>
      <c r="AF291" s="1">
        <v>8</v>
      </c>
      <c r="AG291" s="1">
        <v>11</v>
      </c>
      <c r="AH291" s="196">
        <f t="shared" si="27"/>
        <v>20</v>
      </c>
      <c r="AI291" s="10">
        <v>16.120999999999999</v>
      </c>
      <c r="AJ291" s="10">
        <v>0</v>
      </c>
      <c r="AK291" s="10">
        <v>50.177</v>
      </c>
      <c r="AL291" s="222">
        <f t="shared" si="28"/>
        <v>66.298000000000002</v>
      </c>
      <c r="AM291" s="1">
        <v>2</v>
      </c>
      <c r="AN291" s="1">
        <v>0</v>
      </c>
      <c r="AO291" s="1">
        <v>13</v>
      </c>
      <c r="AP291" s="200">
        <f t="shared" si="29"/>
        <v>15</v>
      </c>
      <c r="AQ291" s="1">
        <v>0</v>
      </c>
      <c r="AR291" s="1">
        <v>0</v>
      </c>
      <c r="AS291" s="1">
        <v>0</v>
      </c>
      <c r="AT291" s="200">
        <f>+SUM(BS_InfraMR[[#This Row],[B.02.1 - Parque de Coches Eléctricos Motrices]:[B.02.3 - Parque de Coches Eléctricos Motrices Tipo R]])</f>
        <v>0</v>
      </c>
      <c r="AU291" s="1">
        <v>0</v>
      </c>
      <c r="AV291" s="1">
        <v>0</v>
      </c>
      <c r="AW291" s="1">
        <v>0</v>
      </c>
      <c r="AX291" s="200">
        <f>+SUM(BS_InfraMR[[#This Row],[B.03.1 - Parque de Coches Motores Motrices Remolcados]:[B.03.3 - Parque de Coches Motores Motrices Cabina]])</f>
        <v>0</v>
      </c>
      <c r="AY291" s="1">
        <v>43</v>
      </c>
      <c r="AZ291" s="1">
        <v>13</v>
      </c>
      <c r="BA291" s="1">
        <v>0</v>
      </c>
      <c r="BB291" s="1">
        <v>0</v>
      </c>
      <c r="BC291" s="200">
        <f>SUM(AY291:BB291)</f>
        <v>56</v>
      </c>
      <c r="BD291" s="356">
        <v>26</v>
      </c>
      <c r="BE291" s="1">
        <v>1</v>
      </c>
      <c r="BF291" s="1">
        <v>31</v>
      </c>
      <c r="BG291" s="235">
        <v>1000</v>
      </c>
    </row>
    <row r="292" spans="1:60">
      <c r="A292" s="1">
        <v>2017</v>
      </c>
      <c r="B292" s="1" t="s">
        <v>63</v>
      </c>
      <c r="C292" s="10">
        <v>18.643000000000001</v>
      </c>
      <c r="D292" s="10">
        <v>47.968000000000004</v>
      </c>
      <c r="E292" s="10">
        <v>0</v>
      </c>
      <c r="F292" s="10">
        <v>0</v>
      </c>
      <c r="G292" s="192">
        <f t="shared" si="24"/>
        <v>66.611000000000004</v>
      </c>
      <c r="H292" s="192">
        <v>66.611000000000004</v>
      </c>
      <c r="I292" s="192">
        <v>103.99600000000001</v>
      </c>
      <c r="J292" s="10">
        <v>114.57899999999999</v>
      </c>
      <c r="K292" s="10">
        <v>0</v>
      </c>
      <c r="L292" s="10">
        <v>0</v>
      </c>
      <c r="M292" s="10">
        <v>0</v>
      </c>
      <c r="N292" s="192">
        <f>+BS_InfraMR[[#This Row],[A.03.1 -  Longitud de Vías de Explotación No Electrificadas Troncales y Ramales (vía principal) (km)]]+BS_InfraMR[[#This Row],[A.04.1 -  Longitud de Vías de Explotación Electrificadas Troncales y Ramales (vía principal) (km)]]</f>
        <v>114.57899999999999</v>
      </c>
      <c r="O292" s="192">
        <v>114.57899999999999</v>
      </c>
      <c r="P292" s="1">
        <v>23</v>
      </c>
      <c r="Q292" s="1">
        <v>6</v>
      </c>
      <c r="R292" s="1">
        <v>1</v>
      </c>
      <c r="S292" s="194">
        <f>+SUM(BS_InfraMR[[#This Row],[A.05.1 - Número de Estaciones en Explotación (cantidad)]:[A.07.1 - Número de Apeaderos en Explotación (cantidad)]])</f>
        <v>30</v>
      </c>
      <c r="T292" s="194">
        <v>30</v>
      </c>
      <c r="U292" s="1">
        <v>18</v>
      </c>
      <c r="V292" s="1">
        <v>31</v>
      </c>
      <c r="W292" s="1">
        <v>0</v>
      </c>
      <c r="X292" s="1">
        <v>26</v>
      </c>
      <c r="Y292" s="1">
        <v>0</v>
      </c>
      <c r="Z292" s="196">
        <f t="shared" si="25"/>
        <v>75</v>
      </c>
      <c r="AA292" s="1">
        <v>13</v>
      </c>
      <c r="AB292" s="1">
        <v>13</v>
      </c>
      <c r="AC292" s="1">
        <f>+BS_InfraMR[[#This Row],[Total Pasos Vehiculares a Nivel]]</f>
        <v>75</v>
      </c>
      <c r="AD292" s="196">
        <f t="shared" si="26"/>
        <v>101</v>
      </c>
      <c r="AE292" s="1">
        <v>1</v>
      </c>
      <c r="AF292" s="1">
        <v>8</v>
      </c>
      <c r="AG292" s="1">
        <v>11</v>
      </c>
      <c r="AH292" s="196">
        <f t="shared" si="27"/>
        <v>20</v>
      </c>
      <c r="AI292" s="10">
        <v>16.120999999999999</v>
      </c>
      <c r="AJ292" s="10">
        <v>0</v>
      </c>
      <c r="AK292" s="10">
        <v>50.177</v>
      </c>
      <c r="AL292" s="222">
        <f t="shared" si="28"/>
        <v>66.298000000000002</v>
      </c>
      <c r="AM292" s="1">
        <v>2</v>
      </c>
      <c r="AN292" s="1">
        <v>0</v>
      </c>
      <c r="AO292" s="1">
        <v>13</v>
      </c>
      <c r="AP292" s="200">
        <f t="shared" si="29"/>
        <v>15</v>
      </c>
      <c r="AQ292" s="1">
        <v>0</v>
      </c>
      <c r="AR292" s="1">
        <v>0</v>
      </c>
      <c r="AS292" s="1">
        <v>0</v>
      </c>
      <c r="AT292" s="200">
        <f>+SUM(BS_InfraMR[[#This Row],[B.02.1 - Parque de Coches Eléctricos Motrices]:[B.02.3 - Parque de Coches Eléctricos Motrices Tipo R]])</f>
        <v>0</v>
      </c>
      <c r="AU292" s="1">
        <v>0</v>
      </c>
      <c r="AV292" s="1">
        <v>0</v>
      </c>
      <c r="AW292" s="1">
        <v>0</v>
      </c>
      <c r="AX292" s="200">
        <f>+SUM(BS_InfraMR[[#This Row],[B.03.1 - Parque de Coches Motores Motrices Remolcados]:[B.03.3 - Parque de Coches Motores Motrices Cabina]])</f>
        <v>0</v>
      </c>
      <c r="AY292" s="1">
        <v>43</v>
      </c>
      <c r="AZ292" s="1">
        <v>13</v>
      </c>
      <c r="BA292" s="1">
        <v>0</v>
      </c>
      <c r="BB292" s="1">
        <v>0</v>
      </c>
      <c r="BC292" s="200">
        <f>SUM(AY292:BB292)</f>
        <v>56</v>
      </c>
      <c r="BD292" s="356">
        <v>26</v>
      </c>
      <c r="BE292" s="1">
        <v>1</v>
      </c>
      <c r="BF292" s="1">
        <v>31</v>
      </c>
      <c r="BG292" s="235">
        <v>1000</v>
      </c>
    </row>
    <row r="293" spans="1:60">
      <c r="A293" s="1">
        <v>2017</v>
      </c>
      <c r="B293" s="1" t="s">
        <v>64</v>
      </c>
      <c r="C293" s="10">
        <v>18.643000000000001</v>
      </c>
      <c r="D293" s="10">
        <v>47.968000000000004</v>
      </c>
      <c r="E293" s="10">
        <v>0</v>
      </c>
      <c r="F293" s="10">
        <v>0</v>
      </c>
      <c r="G293" s="192">
        <f t="shared" si="24"/>
        <v>66.611000000000004</v>
      </c>
      <c r="H293" s="192">
        <v>66.611000000000004</v>
      </c>
      <c r="I293" s="192">
        <v>103.99600000000001</v>
      </c>
      <c r="J293" s="10">
        <v>114.57899999999999</v>
      </c>
      <c r="K293" s="10">
        <v>0</v>
      </c>
      <c r="L293" s="10">
        <v>0</v>
      </c>
      <c r="M293" s="10">
        <v>0</v>
      </c>
      <c r="N293" s="192">
        <f>+BS_InfraMR[[#This Row],[A.03.1 -  Longitud de Vías de Explotación No Electrificadas Troncales y Ramales (vía principal) (km)]]+BS_InfraMR[[#This Row],[A.04.1 -  Longitud de Vías de Explotación Electrificadas Troncales y Ramales (vía principal) (km)]]</f>
        <v>114.57899999999999</v>
      </c>
      <c r="O293" s="192">
        <v>114.57899999999999</v>
      </c>
      <c r="P293" s="1">
        <v>23</v>
      </c>
      <c r="Q293" s="1">
        <v>6</v>
      </c>
      <c r="R293" s="1">
        <v>1</v>
      </c>
      <c r="S293" s="194">
        <f>+SUM(BS_InfraMR[[#This Row],[A.05.1 - Número de Estaciones en Explotación (cantidad)]:[A.07.1 - Número de Apeaderos en Explotación (cantidad)]])</f>
        <v>30</v>
      </c>
      <c r="T293" s="194">
        <v>30</v>
      </c>
      <c r="U293" s="1">
        <v>18</v>
      </c>
      <c r="V293" s="1">
        <v>31</v>
      </c>
      <c r="W293" s="1">
        <v>0</v>
      </c>
      <c r="X293" s="1">
        <v>26</v>
      </c>
      <c r="Y293" s="1">
        <v>0</v>
      </c>
      <c r="Z293" s="196">
        <f t="shared" si="25"/>
        <v>75</v>
      </c>
      <c r="AA293" s="1">
        <v>13</v>
      </c>
      <c r="AB293" s="1">
        <v>13</v>
      </c>
      <c r="AC293" s="1">
        <f>+BS_InfraMR[[#This Row],[Total Pasos Vehiculares a Nivel]]</f>
        <v>75</v>
      </c>
      <c r="AD293" s="196">
        <f t="shared" si="26"/>
        <v>101</v>
      </c>
      <c r="AE293" s="1">
        <v>1</v>
      </c>
      <c r="AF293" s="1">
        <v>8</v>
      </c>
      <c r="AG293" s="1">
        <v>11</v>
      </c>
      <c r="AH293" s="196">
        <f t="shared" si="27"/>
        <v>20</v>
      </c>
      <c r="AI293" s="10">
        <v>16.120999999999999</v>
      </c>
      <c r="AJ293" s="10">
        <v>0</v>
      </c>
      <c r="AK293" s="10">
        <v>50.177</v>
      </c>
      <c r="AL293" s="222">
        <f t="shared" si="28"/>
        <v>66.298000000000002</v>
      </c>
      <c r="AM293" s="1">
        <v>2</v>
      </c>
      <c r="AN293" s="1">
        <v>0</v>
      </c>
      <c r="AO293" s="1">
        <v>13</v>
      </c>
      <c r="AP293" s="200">
        <f t="shared" si="29"/>
        <v>15</v>
      </c>
      <c r="AQ293" s="1">
        <v>0</v>
      </c>
      <c r="AR293" s="1">
        <v>0</v>
      </c>
      <c r="AS293" s="1">
        <v>0</v>
      </c>
      <c r="AT293" s="200">
        <f>+SUM(BS_InfraMR[[#This Row],[B.02.1 - Parque de Coches Eléctricos Motrices]:[B.02.3 - Parque de Coches Eléctricos Motrices Tipo R]])</f>
        <v>0</v>
      </c>
      <c r="AU293" s="1">
        <v>0</v>
      </c>
      <c r="AV293" s="1">
        <v>0</v>
      </c>
      <c r="AW293" s="1">
        <v>0</v>
      </c>
      <c r="AX293" s="200">
        <f>+SUM(BS_InfraMR[[#This Row],[B.03.1 - Parque de Coches Motores Motrices Remolcados]:[B.03.3 - Parque de Coches Motores Motrices Cabina]])</f>
        <v>0</v>
      </c>
      <c r="AY293" s="1">
        <v>43</v>
      </c>
      <c r="AZ293" s="1">
        <v>13</v>
      </c>
      <c r="BA293" s="1">
        <v>0</v>
      </c>
      <c r="BB293" s="1">
        <v>0</v>
      </c>
      <c r="BC293" s="200">
        <f>SUM(AY293:BB293)</f>
        <v>56</v>
      </c>
      <c r="BD293" s="356">
        <v>26</v>
      </c>
      <c r="BE293" s="1">
        <v>1</v>
      </c>
      <c r="BF293" s="1">
        <v>31</v>
      </c>
      <c r="BG293" s="235">
        <v>1000</v>
      </c>
    </row>
    <row r="294" spans="1:60">
      <c r="A294" s="1">
        <v>2017</v>
      </c>
      <c r="B294" s="1" t="s">
        <v>65</v>
      </c>
      <c r="C294" s="10">
        <v>18.643000000000001</v>
      </c>
      <c r="D294" s="10">
        <v>47.968000000000004</v>
      </c>
      <c r="E294" s="10">
        <v>0</v>
      </c>
      <c r="F294" s="10">
        <v>0</v>
      </c>
      <c r="G294" s="192">
        <f t="shared" si="24"/>
        <v>66.611000000000004</v>
      </c>
      <c r="H294" s="192">
        <v>66.611000000000004</v>
      </c>
      <c r="I294" s="192">
        <v>103.99600000000001</v>
      </c>
      <c r="J294" s="10">
        <v>114.57899999999999</v>
      </c>
      <c r="K294" s="10">
        <v>0</v>
      </c>
      <c r="L294" s="10">
        <v>0</v>
      </c>
      <c r="M294" s="10">
        <v>0</v>
      </c>
      <c r="N294" s="192">
        <f>+BS_InfraMR[[#This Row],[A.03.1 -  Longitud de Vías de Explotación No Electrificadas Troncales y Ramales (vía principal) (km)]]+BS_InfraMR[[#This Row],[A.04.1 -  Longitud de Vías de Explotación Electrificadas Troncales y Ramales (vía principal) (km)]]</f>
        <v>114.57899999999999</v>
      </c>
      <c r="O294" s="192">
        <v>114.57899999999999</v>
      </c>
      <c r="P294" s="1">
        <v>23</v>
      </c>
      <c r="Q294" s="1">
        <v>6</v>
      </c>
      <c r="R294" s="1">
        <v>1</v>
      </c>
      <c r="S294" s="194">
        <f>+SUM(BS_InfraMR[[#This Row],[A.05.1 - Número de Estaciones en Explotación (cantidad)]:[A.07.1 - Número de Apeaderos en Explotación (cantidad)]])</f>
        <v>30</v>
      </c>
      <c r="T294" s="194">
        <v>30</v>
      </c>
      <c r="U294" s="1">
        <v>18</v>
      </c>
      <c r="V294" s="1">
        <v>31</v>
      </c>
      <c r="W294" s="1">
        <v>0</v>
      </c>
      <c r="X294" s="1">
        <v>26</v>
      </c>
      <c r="Y294" s="1">
        <v>0</v>
      </c>
      <c r="Z294" s="196">
        <f t="shared" si="25"/>
        <v>75</v>
      </c>
      <c r="AA294" s="1">
        <v>13</v>
      </c>
      <c r="AB294" s="1">
        <v>13</v>
      </c>
      <c r="AC294" s="1">
        <f>+BS_InfraMR[[#This Row],[Total Pasos Vehiculares a Nivel]]</f>
        <v>75</v>
      </c>
      <c r="AD294" s="196">
        <f t="shared" si="26"/>
        <v>101</v>
      </c>
      <c r="AE294" s="1">
        <v>1</v>
      </c>
      <c r="AF294" s="1">
        <v>8</v>
      </c>
      <c r="AG294" s="1">
        <v>11</v>
      </c>
      <c r="AH294" s="196">
        <f t="shared" si="27"/>
        <v>20</v>
      </c>
      <c r="AI294" s="10">
        <v>16.120999999999999</v>
      </c>
      <c r="AJ294" s="10">
        <v>0</v>
      </c>
      <c r="AK294" s="10">
        <v>50.177</v>
      </c>
      <c r="AL294" s="222">
        <f t="shared" si="28"/>
        <v>66.298000000000002</v>
      </c>
      <c r="AM294" s="1">
        <v>2</v>
      </c>
      <c r="AN294" s="1">
        <v>0</v>
      </c>
      <c r="AO294" s="1">
        <v>13</v>
      </c>
      <c r="AP294" s="200">
        <f t="shared" si="29"/>
        <v>15</v>
      </c>
      <c r="AQ294" s="1">
        <v>0</v>
      </c>
      <c r="AR294" s="1">
        <v>0</v>
      </c>
      <c r="AS294" s="1">
        <v>0</v>
      </c>
      <c r="AT294" s="200">
        <f>+SUM(BS_InfraMR[[#This Row],[B.02.1 - Parque de Coches Eléctricos Motrices]:[B.02.3 - Parque de Coches Eléctricos Motrices Tipo R]])</f>
        <v>0</v>
      </c>
      <c r="AU294" s="1">
        <v>0</v>
      </c>
      <c r="AV294" s="1">
        <v>0</v>
      </c>
      <c r="AW294" s="1">
        <v>0</v>
      </c>
      <c r="AX294" s="200">
        <f>+SUM(BS_InfraMR[[#This Row],[B.03.1 - Parque de Coches Motores Motrices Remolcados]:[B.03.3 - Parque de Coches Motores Motrices Cabina]])</f>
        <v>0</v>
      </c>
      <c r="AY294" s="1">
        <v>43</v>
      </c>
      <c r="AZ294" s="1">
        <v>13</v>
      </c>
      <c r="BA294" s="1">
        <v>0</v>
      </c>
      <c r="BB294" s="1">
        <v>0</v>
      </c>
      <c r="BC294" s="200">
        <f>SUM(AY294:BB294)</f>
        <v>56</v>
      </c>
      <c r="BD294" s="356">
        <v>26</v>
      </c>
      <c r="BE294" s="1">
        <v>1</v>
      </c>
      <c r="BF294" s="1">
        <v>31</v>
      </c>
      <c r="BG294" s="235">
        <v>1000</v>
      </c>
    </row>
    <row r="295" spans="1:60">
      <c r="A295" s="1">
        <v>2017</v>
      </c>
      <c r="B295" s="1" t="s">
        <v>66</v>
      </c>
      <c r="C295" s="10">
        <v>18.643000000000001</v>
      </c>
      <c r="D295" s="10">
        <v>47.968000000000004</v>
      </c>
      <c r="E295" s="10">
        <v>0</v>
      </c>
      <c r="F295" s="10">
        <v>0</v>
      </c>
      <c r="G295" s="192">
        <f t="shared" si="24"/>
        <v>66.611000000000004</v>
      </c>
      <c r="H295" s="192">
        <v>66.611000000000004</v>
      </c>
      <c r="I295" s="192">
        <v>103.99600000000001</v>
      </c>
      <c r="J295" s="10">
        <v>114.57899999999999</v>
      </c>
      <c r="K295" s="10">
        <v>0</v>
      </c>
      <c r="L295" s="10">
        <v>0</v>
      </c>
      <c r="M295" s="10">
        <v>0</v>
      </c>
      <c r="N295" s="192">
        <f>+BS_InfraMR[[#This Row],[A.03.1 -  Longitud de Vías de Explotación No Electrificadas Troncales y Ramales (vía principal) (km)]]+BS_InfraMR[[#This Row],[A.04.1 -  Longitud de Vías de Explotación Electrificadas Troncales y Ramales (vía principal) (km)]]</f>
        <v>114.57899999999999</v>
      </c>
      <c r="O295" s="192">
        <v>114.57899999999999</v>
      </c>
      <c r="P295" s="1">
        <v>23</v>
      </c>
      <c r="Q295" s="1">
        <v>6</v>
      </c>
      <c r="R295" s="1">
        <v>1</v>
      </c>
      <c r="S295" s="194">
        <f>+SUM(BS_InfraMR[[#This Row],[A.05.1 - Número de Estaciones en Explotación (cantidad)]:[A.07.1 - Número de Apeaderos en Explotación (cantidad)]])</f>
        <v>30</v>
      </c>
      <c r="T295" s="194">
        <v>30</v>
      </c>
      <c r="U295" s="1">
        <v>18</v>
      </c>
      <c r="V295" s="1">
        <v>31</v>
      </c>
      <c r="W295" s="1">
        <v>0</v>
      </c>
      <c r="X295" s="1">
        <v>26</v>
      </c>
      <c r="Y295" s="1">
        <v>0</v>
      </c>
      <c r="Z295" s="196">
        <f t="shared" si="25"/>
        <v>75</v>
      </c>
      <c r="AA295" s="1">
        <v>13</v>
      </c>
      <c r="AB295" s="1">
        <v>13</v>
      </c>
      <c r="AC295" s="1">
        <f>+BS_InfraMR[[#This Row],[Total Pasos Vehiculares a Nivel]]</f>
        <v>75</v>
      </c>
      <c r="AD295" s="196">
        <f t="shared" si="26"/>
        <v>101</v>
      </c>
      <c r="AE295" s="1">
        <v>1</v>
      </c>
      <c r="AF295" s="1">
        <v>8</v>
      </c>
      <c r="AG295" s="1">
        <v>11</v>
      </c>
      <c r="AH295" s="196">
        <f t="shared" si="27"/>
        <v>20</v>
      </c>
      <c r="AI295" s="10">
        <v>16.120999999999999</v>
      </c>
      <c r="AJ295" s="10">
        <v>0</v>
      </c>
      <c r="AK295" s="10">
        <v>50.177</v>
      </c>
      <c r="AL295" s="222">
        <f t="shared" si="28"/>
        <v>66.298000000000002</v>
      </c>
      <c r="AM295" s="1">
        <v>2</v>
      </c>
      <c r="AN295" s="1">
        <v>0</v>
      </c>
      <c r="AO295" s="1">
        <v>13</v>
      </c>
      <c r="AP295" s="200">
        <f t="shared" si="29"/>
        <v>15</v>
      </c>
      <c r="AQ295" s="1">
        <v>0</v>
      </c>
      <c r="AR295" s="1">
        <v>0</v>
      </c>
      <c r="AS295" s="1">
        <v>0</v>
      </c>
      <c r="AT295" s="200">
        <f>+SUM(BS_InfraMR[[#This Row],[B.02.1 - Parque de Coches Eléctricos Motrices]:[B.02.3 - Parque de Coches Eléctricos Motrices Tipo R]])</f>
        <v>0</v>
      </c>
      <c r="AU295" s="1">
        <v>0</v>
      </c>
      <c r="AV295" s="1">
        <v>0</v>
      </c>
      <c r="AW295" s="1">
        <v>0</v>
      </c>
      <c r="AX295" s="200">
        <f>+SUM(BS_InfraMR[[#This Row],[B.03.1 - Parque de Coches Motores Motrices Remolcados]:[B.03.3 - Parque de Coches Motores Motrices Cabina]])</f>
        <v>0</v>
      </c>
      <c r="AY295" s="1">
        <v>43</v>
      </c>
      <c r="AZ295" s="1">
        <v>13</v>
      </c>
      <c r="BA295" s="1">
        <v>0</v>
      </c>
      <c r="BB295" s="1">
        <v>0</v>
      </c>
      <c r="BC295" s="200">
        <f>SUM(AY295:BB295)</f>
        <v>56</v>
      </c>
      <c r="BD295" s="356">
        <v>26</v>
      </c>
      <c r="BE295" s="1">
        <v>1</v>
      </c>
      <c r="BF295" s="1">
        <v>31</v>
      </c>
      <c r="BG295" s="235">
        <v>1000</v>
      </c>
    </row>
    <row r="296" spans="1:60">
      <c r="A296" s="1">
        <v>2017</v>
      </c>
      <c r="B296" s="1" t="s">
        <v>67</v>
      </c>
      <c r="C296" s="10">
        <v>18.643000000000001</v>
      </c>
      <c r="D296" s="10">
        <v>47.968000000000004</v>
      </c>
      <c r="E296" s="10">
        <v>0</v>
      </c>
      <c r="F296" s="10">
        <v>0</v>
      </c>
      <c r="G296" s="192">
        <f t="shared" si="24"/>
        <v>66.611000000000004</v>
      </c>
      <c r="H296" s="192">
        <v>66.611000000000004</v>
      </c>
      <c r="I296" s="192">
        <v>103.99600000000001</v>
      </c>
      <c r="J296" s="10">
        <v>114.57899999999999</v>
      </c>
      <c r="K296" s="10">
        <v>0</v>
      </c>
      <c r="L296" s="10">
        <v>0</v>
      </c>
      <c r="M296" s="10">
        <v>0</v>
      </c>
      <c r="N296" s="192">
        <f>+BS_InfraMR[[#This Row],[A.03.1 -  Longitud de Vías de Explotación No Electrificadas Troncales y Ramales (vía principal) (km)]]+BS_InfraMR[[#This Row],[A.04.1 -  Longitud de Vías de Explotación Electrificadas Troncales y Ramales (vía principal) (km)]]</f>
        <v>114.57899999999999</v>
      </c>
      <c r="O296" s="192">
        <v>114.57899999999999</v>
      </c>
      <c r="P296" s="1">
        <v>23</v>
      </c>
      <c r="Q296" s="1">
        <v>6</v>
      </c>
      <c r="R296" s="1">
        <v>1</v>
      </c>
      <c r="S296" s="194">
        <f>+SUM(BS_InfraMR[[#This Row],[A.05.1 - Número de Estaciones en Explotación (cantidad)]:[A.07.1 - Número de Apeaderos en Explotación (cantidad)]])</f>
        <v>30</v>
      </c>
      <c r="T296" s="194">
        <v>30</v>
      </c>
      <c r="U296" s="1">
        <v>18</v>
      </c>
      <c r="V296" s="1">
        <v>31</v>
      </c>
      <c r="W296" s="1">
        <v>0</v>
      </c>
      <c r="X296" s="1">
        <v>26</v>
      </c>
      <c r="Y296" s="1">
        <v>0</v>
      </c>
      <c r="Z296" s="196">
        <f t="shared" si="25"/>
        <v>75</v>
      </c>
      <c r="AA296" s="1">
        <v>13</v>
      </c>
      <c r="AB296" s="1">
        <v>13</v>
      </c>
      <c r="AC296" s="1">
        <f>+BS_InfraMR[[#This Row],[Total Pasos Vehiculares a Nivel]]</f>
        <v>75</v>
      </c>
      <c r="AD296" s="196">
        <f t="shared" si="26"/>
        <v>101</v>
      </c>
      <c r="AE296" s="1">
        <v>1</v>
      </c>
      <c r="AF296" s="1">
        <v>8</v>
      </c>
      <c r="AG296" s="1">
        <v>11</v>
      </c>
      <c r="AH296" s="196">
        <f t="shared" si="27"/>
        <v>20</v>
      </c>
      <c r="AI296" s="10">
        <v>16.120999999999999</v>
      </c>
      <c r="AJ296" s="10">
        <v>0</v>
      </c>
      <c r="AK296" s="10">
        <v>50.177</v>
      </c>
      <c r="AL296" s="222">
        <f t="shared" si="28"/>
        <v>66.298000000000002</v>
      </c>
      <c r="AM296" s="1">
        <v>2</v>
      </c>
      <c r="AN296" s="1">
        <v>0</v>
      </c>
      <c r="AO296" s="1">
        <v>13</v>
      </c>
      <c r="AP296" s="200">
        <f t="shared" si="29"/>
        <v>15</v>
      </c>
      <c r="AQ296" s="1">
        <v>0</v>
      </c>
      <c r="AR296" s="1">
        <v>0</v>
      </c>
      <c r="AS296" s="1">
        <v>0</v>
      </c>
      <c r="AT296" s="200">
        <f>+SUM(BS_InfraMR[[#This Row],[B.02.1 - Parque de Coches Eléctricos Motrices]:[B.02.3 - Parque de Coches Eléctricos Motrices Tipo R]])</f>
        <v>0</v>
      </c>
      <c r="AU296" s="1">
        <v>0</v>
      </c>
      <c r="AV296" s="1">
        <v>0</v>
      </c>
      <c r="AW296" s="1">
        <v>0</v>
      </c>
      <c r="AX296" s="200">
        <f>+SUM(BS_InfraMR[[#This Row],[B.03.1 - Parque de Coches Motores Motrices Remolcados]:[B.03.3 - Parque de Coches Motores Motrices Cabina]])</f>
        <v>0</v>
      </c>
      <c r="AY296" s="1">
        <v>43</v>
      </c>
      <c r="AZ296" s="1">
        <v>13</v>
      </c>
      <c r="BA296" s="1">
        <v>0</v>
      </c>
      <c r="BB296" s="1">
        <v>0</v>
      </c>
      <c r="BC296" s="200">
        <f>SUM(AY296:BB296)</f>
        <v>56</v>
      </c>
      <c r="BD296" s="356">
        <v>26</v>
      </c>
      <c r="BE296" s="1">
        <v>1</v>
      </c>
      <c r="BF296" s="1">
        <v>31</v>
      </c>
      <c r="BG296" s="235">
        <v>1000</v>
      </c>
    </row>
    <row r="297" spans="1:60">
      <c r="A297" s="1">
        <v>2017</v>
      </c>
      <c r="B297" s="1" t="s">
        <v>68</v>
      </c>
      <c r="C297" s="10">
        <v>18.643000000000001</v>
      </c>
      <c r="D297" s="10">
        <v>47.968000000000004</v>
      </c>
      <c r="E297" s="10">
        <v>0</v>
      </c>
      <c r="F297" s="10">
        <v>0</v>
      </c>
      <c r="G297" s="192">
        <f t="shared" si="24"/>
        <v>66.611000000000004</v>
      </c>
      <c r="H297" s="192">
        <v>52.591000000000015</v>
      </c>
      <c r="I297" s="192">
        <v>67.263000000000005</v>
      </c>
      <c r="J297" s="10">
        <v>114.57899999999999</v>
      </c>
      <c r="K297" s="10">
        <v>0</v>
      </c>
      <c r="L297" s="10">
        <v>0</v>
      </c>
      <c r="M297" s="10">
        <v>0</v>
      </c>
      <c r="N297" s="192">
        <f>+BS_InfraMR[[#This Row],[A.03.1 -  Longitud de Vías de Explotación No Electrificadas Troncales y Ramales (vía principal) (km)]]+BS_InfraMR[[#This Row],[A.04.1 -  Longitud de Vías de Explotación Electrificadas Troncales y Ramales (vía principal) (km)]]</f>
        <v>114.57899999999999</v>
      </c>
      <c r="O297" s="192">
        <v>101.036</v>
      </c>
      <c r="P297" s="1">
        <v>23</v>
      </c>
      <c r="Q297" s="1">
        <v>6</v>
      </c>
      <c r="R297" s="1">
        <v>1</v>
      </c>
      <c r="S297" s="194">
        <f>+SUM(BS_InfraMR[[#This Row],[A.05.1 - Número de Estaciones en Explotación (cantidad)]:[A.07.1 - Número de Apeaderos en Explotación (cantidad)]])</f>
        <v>30</v>
      </c>
      <c r="T297" s="194">
        <f>30-7</f>
        <v>23</v>
      </c>
      <c r="U297" s="1">
        <v>18</v>
      </c>
      <c r="V297" s="1">
        <v>31</v>
      </c>
      <c r="W297" s="1">
        <v>0</v>
      </c>
      <c r="X297" s="1">
        <v>26</v>
      </c>
      <c r="Y297" s="1">
        <v>0</v>
      </c>
      <c r="Z297" s="196">
        <f t="shared" si="25"/>
        <v>75</v>
      </c>
      <c r="AA297" s="1">
        <v>13</v>
      </c>
      <c r="AB297" s="1">
        <v>13</v>
      </c>
      <c r="AC297" s="1">
        <f>+BS_InfraMR[[#This Row],[Total Pasos Vehiculares a Nivel]]</f>
        <v>75</v>
      </c>
      <c r="AD297" s="196">
        <f t="shared" si="26"/>
        <v>101</v>
      </c>
      <c r="AE297" s="1">
        <v>1</v>
      </c>
      <c r="AF297" s="1">
        <v>8</v>
      </c>
      <c r="AG297" s="1">
        <v>11</v>
      </c>
      <c r="AH297" s="196">
        <f t="shared" si="27"/>
        <v>20</v>
      </c>
      <c r="AI297" s="10">
        <v>16.120999999999999</v>
      </c>
      <c r="AJ297" s="10">
        <v>0</v>
      </c>
      <c r="AK297" s="10">
        <v>50.177</v>
      </c>
      <c r="AL297" s="222">
        <f t="shared" si="28"/>
        <v>66.298000000000002</v>
      </c>
      <c r="AM297" s="1">
        <v>2</v>
      </c>
      <c r="AN297" s="1">
        <v>0</v>
      </c>
      <c r="AO297" s="1">
        <v>13</v>
      </c>
      <c r="AP297" s="200">
        <f t="shared" si="29"/>
        <v>15</v>
      </c>
      <c r="AQ297" s="1">
        <v>0</v>
      </c>
      <c r="AR297" s="1">
        <v>0</v>
      </c>
      <c r="AS297" s="1">
        <v>0</v>
      </c>
      <c r="AT297" s="200">
        <f>+SUM(BS_InfraMR[[#This Row],[B.02.1 - Parque de Coches Eléctricos Motrices]:[B.02.3 - Parque de Coches Eléctricos Motrices Tipo R]])</f>
        <v>0</v>
      </c>
      <c r="AU297" s="1">
        <v>0</v>
      </c>
      <c r="AV297" s="1">
        <v>0</v>
      </c>
      <c r="AW297" s="1">
        <v>0</v>
      </c>
      <c r="AX297" s="200">
        <f>+SUM(BS_InfraMR[[#This Row],[B.03.1 - Parque de Coches Motores Motrices Remolcados]:[B.03.3 - Parque de Coches Motores Motrices Cabina]])</f>
        <v>0</v>
      </c>
      <c r="AY297" s="1">
        <v>43</v>
      </c>
      <c r="AZ297" s="1">
        <v>13</v>
      </c>
      <c r="BA297" s="1">
        <v>0</v>
      </c>
      <c r="BB297" s="1">
        <v>0</v>
      </c>
      <c r="BC297" s="200">
        <f>SUM(AY297:BB297)</f>
        <v>56</v>
      </c>
      <c r="BD297" s="356">
        <v>26</v>
      </c>
      <c r="BE297" s="1">
        <v>1</v>
      </c>
      <c r="BF297" s="1">
        <v>31</v>
      </c>
      <c r="BG297" s="235">
        <v>1000</v>
      </c>
      <c r="BH297" s="1" t="s">
        <v>430</v>
      </c>
    </row>
    <row r="298" spans="1:60">
      <c r="A298" s="1">
        <v>2017</v>
      </c>
      <c r="B298" s="1" t="s">
        <v>69</v>
      </c>
      <c r="C298" s="10">
        <v>18.643000000000001</v>
      </c>
      <c r="D298" s="10">
        <v>47.968000000000004</v>
      </c>
      <c r="E298" s="10">
        <v>0</v>
      </c>
      <c r="F298" s="10">
        <v>0</v>
      </c>
      <c r="G298" s="192">
        <f t="shared" si="24"/>
        <v>66.611000000000004</v>
      </c>
      <c r="H298" s="192">
        <v>52.591000000000015</v>
      </c>
      <c r="I298" s="192">
        <v>67.263000000000005</v>
      </c>
      <c r="J298" s="10">
        <v>114.57899999999999</v>
      </c>
      <c r="K298" s="10">
        <v>0</v>
      </c>
      <c r="L298" s="10">
        <v>0</v>
      </c>
      <c r="M298" s="10">
        <v>0</v>
      </c>
      <c r="N298" s="192">
        <f>+BS_InfraMR[[#This Row],[A.03.1 -  Longitud de Vías de Explotación No Electrificadas Troncales y Ramales (vía principal) (km)]]+BS_InfraMR[[#This Row],[A.04.1 -  Longitud de Vías de Explotación Electrificadas Troncales y Ramales (vía principal) (km)]]</f>
        <v>114.57899999999999</v>
      </c>
      <c r="O298" s="192">
        <v>101.036</v>
      </c>
      <c r="P298" s="1">
        <v>23</v>
      </c>
      <c r="Q298" s="1">
        <v>6</v>
      </c>
      <c r="R298" s="1">
        <v>1</v>
      </c>
      <c r="S298" s="194">
        <f>+SUM(BS_InfraMR[[#This Row],[A.05.1 - Número de Estaciones en Explotación (cantidad)]:[A.07.1 - Número de Apeaderos en Explotación (cantidad)]])</f>
        <v>30</v>
      </c>
      <c r="T298" s="194">
        <f t="shared" ref="T298:T323" si="30">30-7</f>
        <v>23</v>
      </c>
      <c r="U298" s="1">
        <v>18</v>
      </c>
      <c r="V298" s="1">
        <v>31</v>
      </c>
      <c r="W298" s="1">
        <v>0</v>
      </c>
      <c r="X298" s="1">
        <v>26</v>
      </c>
      <c r="Y298" s="1">
        <v>0</v>
      </c>
      <c r="Z298" s="196">
        <f t="shared" si="25"/>
        <v>75</v>
      </c>
      <c r="AA298" s="1">
        <v>13</v>
      </c>
      <c r="AB298" s="1">
        <v>13</v>
      </c>
      <c r="AC298" s="1">
        <f>+BS_InfraMR[[#This Row],[Total Pasos Vehiculares a Nivel]]</f>
        <v>75</v>
      </c>
      <c r="AD298" s="196">
        <f t="shared" si="26"/>
        <v>101</v>
      </c>
      <c r="AE298" s="1">
        <v>1</v>
      </c>
      <c r="AF298" s="1">
        <v>8</v>
      </c>
      <c r="AG298" s="1">
        <v>11</v>
      </c>
      <c r="AH298" s="196">
        <f t="shared" si="27"/>
        <v>20</v>
      </c>
      <c r="AI298" s="10">
        <v>16.120999999999999</v>
      </c>
      <c r="AJ298" s="10">
        <v>0</v>
      </c>
      <c r="AK298" s="10">
        <v>50.177</v>
      </c>
      <c r="AL298" s="222">
        <f t="shared" si="28"/>
        <v>66.298000000000002</v>
      </c>
      <c r="AM298" s="1">
        <v>2</v>
      </c>
      <c r="AN298" s="1">
        <v>0</v>
      </c>
      <c r="AO298" s="1">
        <v>13</v>
      </c>
      <c r="AP298" s="200">
        <f t="shared" si="29"/>
        <v>15</v>
      </c>
      <c r="AQ298" s="1">
        <v>0</v>
      </c>
      <c r="AR298" s="1">
        <v>0</v>
      </c>
      <c r="AS298" s="1">
        <v>0</v>
      </c>
      <c r="AT298" s="200">
        <f>+SUM(BS_InfraMR[[#This Row],[B.02.1 - Parque de Coches Eléctricos Motrices]:[B.02.3 - Parque de Coches Eléctricos Motrices Tipo R]])</f>
        <v>0</v>
      </c>
      <c r="AU298" s="1">
        <v>0</v>
      </c>
      <c r="AV298" s="1">
        <v>27</v>
      </c>
      <c r="AW298" s="1">
        <v>54</v>
      </c>
      <c r="AX298" s="200">
        <f>+SUM(BS_InfraMR[[#This Row],[B.03.1 - Parque de Coches Motores Motrices Remolcados]:[B.03.3 - Parque de Coches Motores Motrices Cabina]])</f>
        <v>81</v>
      </c>
      <c r="AY298" s="1">
        <v>43</v>
      </c>
      <c r="AZ298" s="1">
        <v>13</v>
      </c>
      <c r="BA298" s="1">
        <v>0</v>
      </c>
      <c r="BB298" s="1">
        <v>0</v>
      </c>
      <c r="BC298" s="200">
        <f>SUM(AY298:BB298)</f>
        <v>56</v>
      </c>
      <c r="BD298" s="356">
        <v>26</v>
      </c>
      <c r="BE298" s="1">
        <v>1</v>
      </c>
      <c r="BF298" s="1">
        <v>31</v>
      </c>
      <c r="BG298" s="235">
        <v>1000</v>
      </c>
      <c r="BH298" s="1" t="s">
        <v>431</v>
      </c>
    </row>
    <row r="299" spans="1:60">
      <c r="A299" s="1">
        <v>2017</v>
      </c>
      <c r="B299" s="1" t="s">
        <v>70</v>
      </c>
      <c r="C299" s="10">
        <v>18.643000000000001</v>
      </c>
      <c r="D299" s="10">
        <v>47.968000000000004</v>
      </c>
      <c r="E299" s="10">
        <v>0</v>
      </c>
      <c r="F299" s="10">
        <v>0</v>
      </c>
      <c r="G299" s="192">
        <f t="shared" si="24"/>
        <v>66.611000000000004</v>
      </c>
      <c r="H299" s="192">
        <v>52.591000000000015</v>
      </c>
      <c r="I299" s="192">
        <v>67.263000000000005</v>
      </c>
      <c r="J299" s="10">
        <v>114.57899999999999</v>
      </c>
      <c r="K299" s="10">
        <v>0</v>
      </c>
      <c r="L299" s="10">
        <v>0</v>
      </c>
      <c r="M299" s="10">
        <v>0</v>
      </c>
      <c r="N299" s="192">
        <f>+BS_InfraMR[[#This Row],[A.03.1 -  Longitud de Vías de Explotación No Electrificadas Troncales y Ramales (vía principal) (km)]]+BS_InfraMR[[#This Row],[A.04.1 -  Longitud de Vías de Explotación Electrificadas Troncales y Ramales (vía principal) (km)]]</f>
        <v>114.57899999999999</v>
      </c>
      <c r="O299" s="192">
        <v>101.036</v>
      </c>
      <c r="P299" s="1">
        <v>23</v>
      </c>
      <c r="Q299" s="1">
        <v>6</v>
      </c>
      <c r="R299" s="1">
        <v>1</v>
      </c>
      <c r="S299" s="194">
        <f>+SUM(BS_InfraMR[[#This Row],[A.05.1 - Número de Estaciones en Explotación (cantidad)]:[A.07.1 - Número de Apeaderos en Explotación (cantidad)]])</f>
        <v>30</v>
      </c>
      <c r="T299" s="194">
        <f t="shared" si="30"/>
        <v>23</v>
      </c>
      <c r="U299" s="1">
        <v>18</v>
      </c>
      <c r="V299" s="1">
        <v>31</v>
      </c>
      <c r="W299" s="1">
        <v>0</v>
      </c>
      <c r="X299" s="1">
        <v>26</v>
      </c>
      <c r="Y299" s="1">
        <v>0</v>
      </c>
      <c r="Z299" s="196">
        <f t="shared" si="25"/>
        <v>75</v>
      </c>
      <c r="AA299" s="1">
        <v>13</v>
      </c>
      <c r="AB299" s="1">
        <v>13</v>
      </c>
      <c r="AC299" s="1">
        <f>+BS_InfraMR[[#This Row],[Total Pasos Vehiculares a Nivel]]</f>
        <v>75</v>
      </c>
      <c r="AD299" s="196">
        <f t="shared" si="26"/>
        <v>101</v>
      </c>
      <c r="AE299" s="1">
        <v>1</v>
      </c>
      <c r="AF299" s="1">
        <v>8</v>
      </c>
      <c r="AG299" s="1">
        <v>11</v>
      </c>
      <c r="AH299" s="196">
        <f t="shared" si="27"/>
        <v>20</v>
      </c>
      <c r="AI299" s="10">
        <v>16.120999999999999</v>
      </c>
      <c r="AJ299" s="10">
        <v>0</v>
      </c>
      <c r="AK299" s="10">
        <v>50.177</v>
      </c>
      <c r="AL299" s="222">
        <f t="shared" si="28"/>
        <v>66.298000000000002</v>
      </c>
      <c r="AM299" s="1">
        <v>2</v>
      </c>
      <c r="AN299" s="1">
        <v>0</v>
      </c>
      <c r="AO299" s="1">
        <v>13</v>
      </c>
      <c r="AP299" s="200">
        <f t="shared" si="29"/>
        <v>15</v>
      </c>
      <c r="AQ299" s="1">
        <v>0</v>
      </c>
      <c r="AR299" s="1">
        <v>0</v>
      </c>
      <c r="AS299" s="1">
        <v>0</v>
      </c>
      <c r="AT299" s="200">
        <f>+SUM(BS_InfraMR[[#This Row],[B.02.1 - Parque de Coches Eléctricos Motrices]:[B.02.3 - Parque de Coches Eléctricos Motrices Tipo R]])</f>
        <v>0</v>
      </c>
      <c r="AU299" s="1">
        <v>0</v>
      </c>
      <c r="AV299" s="1">
        <v>27</v>
      </c>
      <c r="AW299" s="1">
        <v>54</v>
      </c>
      <c r="AX299" s="200">
        <f>+SUM(BS_InfraMR[[#This Row],[B.03.1 - Parque de Coches Motores Motrices Remolcados]:[B.03.3 - Parque de Coches Motores Motrices Cabina]])</f>
        <v>81</v>
      </c>
      <c r="AY299" s="1">
        <v>43</v>
      </c>
      <c r="AZ299" s="1">
        <v>13</v>
      </c>
      <c r="BA299" s="1">
        <v>0</v>
      </c>
      <c r="BB299" s="1">
        <v>0</v>
      </c>
      <c r="BC299" s="200">
        <f>SUM(AY299:BB299)</f>
        <v>56</v>
      </c>
      <c r="BD299" s="356">
        <v>26</v>
      </c>
      <c r="BE299" s="1">
        <v>1</v>
      </c>
      <c r="BF299" s="1">
        <v>31</v>
      </c>
      <c r="BG299" s="235">
        <v>1000</v>
      </c>
    </row>
    <row r="300" spans="1:60">
      <c r="A300" s="1">
        <v>2017</v>
      </c>
      <c r="B300" s="1" t="s">
        <v>71</v>
      </c>
      <c r="C300" s="10">
        <v>18.643000000000001</v>
      </c>
      <c r="D300" s="10">
        <v>47.968000000000004</v>
      </c>
      <c r="E300" s="10">
        <v>0</v>
      </c>
      <c r="F300" s="10">
        <v>0</v>
      </c>
      <c r="G300" s="192">
        <f t="shared" si="24"/>
        <v>66.611000000000004</v>
      </c>
      <c r="H300" s="192">
        <v>52.591000000000015</v>
      </c>
      <c r="I300" s="192">
        <v>67.263000000000005</v>
      </c>
      <c r="J300" s="10">
        <v>114.57899999999999</v>
      </c>
      <c r="K300" s="10">
        <v>0</v>
      </c>
      <c r="L300" s="10">
        <v>0</v>
      </c>
      <c r="M300" s="10">
        <v>0</v>
      </c>
      <c r="N300" s="192">
        <f>+BS_InfraMR[[#This Row],[A.03.1 -  Longitud de Vías de Explotación No Electrificadas Troncales y Ramales (vía principal) (km)]]+BS_InfraMR[[#This Row],[A.04.1 -  Longitud de Vías de Explotación Electrificadas Troncales y Ramales (vía principal) (km)]]</f>
        <v>114.57899999999999</v>
      </c>
      <c r="O300" s="192">
        <v>101.036</v>
      </c>
      <c r="P300" s="1">
        <v>23</v>
      </c>
      <c r="Q300" s="1">
        <v>6</v>
      </c>
      <c r="R300" s="1">
        <v>1</v>
      </c>
      <c r="S300" s="194">
        <f>+SUM(BS_InfraMR[[#This Row],[A.05.1 - Número de Estaciones en Explotación (cantidad)]:[A.07.1 - Número de Apeaderos en Explotación (cantidad)]])</f>
        <v>30</v>
      </c>
      <c r="T300" s="194">
        <f t="shared" si="30"/>
        <v>23</v>
      </c>
      <c r="U300" s="1">
        <v>18</v>
      </c>
      <c r="V300" s="1">
        <v>31</v>
      </c>
      <c r="W300" s="1">
        <v>0</v>
      </c>
      <c r="X300" s="1">
        <v>26</v>
      </c>
      <c r="Y300" s="1">
        <v>0</v>
      </c>
      <c r="Z300" s="196">
        <f t="shared" si="25"/>
        <v>75</v>
      </c>
      <c r="AA300" s="1">
        <v>13</v>
      </c>
      <c r="AB300" s="1">
        <v>13</v>
      </c>
      <c r="AC300" s="1">
        <f>+BS_InfraMR[[#This Row],[Total Pasos Vehiculares a Nivel]]</f>
        <v>75</v>
      </c>
      <c r="AD300" s="196">
        <f t="shared" si="26"/>
        <v>101</v>
      </c>
      <c r="AE300" s="1">
        <v>1</v>
      </c>
      <c r="AF300" s="1">
        <v>8</v>
      </c>
      <c r="AG300" s="1">
        <v>11</v>
      </c>
      <c r="AH300" s="196">
        <f t="shared" si="27"/>
        <v>20</v>
      </c>
      <c r="AI300" s="10">
        <v>16.120999999999999</v>
      </c>
      <c r="AJ300" s="10">
        <v>0</v>
      </c>
      <c r="AK300" s="10">
        <v>50.177</v>
      </c>
      <c r="AL300" s="222">
        <f t="shared" si="28"/>
        <v>66.298000000000002</v>
      </c>
      <c r="AM300" s="1">
        <v>2</v>
      </c>
      <c r="AN300" s="1">
        <v>0</v>
      </c>
      <c r="AO300" s="1">
        <v>13</v>
      </c>
      <c r="AP300" s="200">
        <f t="shared" si="29"/>
        <v>15</v>
      </c>
      <c r="AQ300" s="1">
        <v>0</v>
      </c>
      <c r="AR300" s="1">
        <v>0</v>
      </c>
      <c r="AS300" s="1">
        <v>0</v>
      </c>
      <c r="AT300" s="200">
        <f>+SUM(BS_InfraMR[[#This Row],[B.02.1 - Parque de Coches Eléctricos Motrices]:[B.02.3 - Parque de Coches Eléctricos Motrices Tipo R]])</f>
        <v>0</v>
      </c>
      <c r="AU300" s="1">
        <v>0</v>
      </c>
      <c r="AV300" s="1">
        <v>27</v>
      </c>
      <c r="AW300" s="1">
        <v>54</v>
      </c>
      <c r="AX300" s="200">
        <f>+SUM(BS_InfraMR[[#This Row],[B.03.1 - Parque de Coches Motores Motrices Remolcados]:[B.03.3 - Parque de Coches Motores Motrices Cabina]])</f>
        <v>81</v>
      </c>
      <c r="AY300" s="1">
        <v>43</v>
      </c>
      <c r="AZ300" s="1">
        <v>13</v>
      </c>
      <c r="BA300" s="1">
        <v>0</v>
      </c>
      <c r="BB300" s="1">
        <v>0</v>
      </c>
      <c r="BC300" s="200">
        <f>SUM(AY300:BB300)</f>
        <v>56</v>
      </c>
      <c r="BD300" s="356">
        <v>26</v>
      </c>
      <c r="BE300" s="1">
        <v>1</v>
      </c>
      <c r="BF300" s="1">
        <v>31</v>
      </c>
      <c r="BG300" s="235">
        <v>1000</v>
      </c>
    </row>
    <row r="301" spans="1:60">
      <c r="A301" s="1">
        <v>2017</v>
      </c>
      <c r="B301" s="1" t="s">
        <v>72</v>
      </c>
      <c r="C301" s="10">
        <v>18.643000000000001</v>
      </c>
      <c r="D301" s="10">
        <v>47.968000000000004</v>
      </c>
      <c r="E301" s="10">
        <v>0</v>
      </c>
      <c r="F301" s="10">
        <v>0</v>
      </c>
      <c r="G301" s="192">
        <f t="shared" si="24"/>
        <v>66.611000000000004</v>
      </c>
      <c r="H301" s="192">
        <v>52.591000000000015</v>
      </c>
      <c r="I301" s="192">
        <v>67.263000000000005</v>
      </c>
      <c r="J301" s="10">
        <v>114.57899999999999</v>
      </c>
      <c r="K301" s="10">
        <v>0</v>
      </c>
      <c r="L301" s="10">
        <v>0</v>
      </c>
      <c r="M301" s="10">
        <v>0</v>
      </c>
      <c r="N301" s="192">
        <f>+BS_InfraMR[[#This Row],[A.03.1 -  Longitud de Vías de Explotación No Electrificadas Troncales y Ramales (vía principal) (km)]]+BS_InfraMR[[#This Row],[A.04.1 -  Longitud de Vías de Explotación Electrificadas Troncales y Ramales (vía principal) (km)]]</f>
        <v>114.57899999999999</v>
      </c>
      <c r="O301" s="192">
        <v>101.036</v>
      </c>
      <c r="P301" s="1">
        <v>23</v>
      </c>
      <c r="Q301" s="1">
        <v>6</v>
      </c>
      <c r="R301" s="1">
        <v>1</v>
      </c>
      <c r="S301" s="194">
        <f>+SUM(BS_InfraMR[[#This Row],[A.05.1 - Número de Estaciones en Explotación (cantidad)]:[A.07.1 - Número de Apeaderos en Explotación (cantidad)]])</f>
        <v>30</v>
      </c>
      <c r="T301" s="194">
        <f t="shared" si="30"/>
        <v>23</v>
      </c>
      <c r="U301" s="1">
        <v>18</v>
      </c>
      <c r="V301" s="1">
        <v>31</v>
      </c>
      <c r="W301" s="1">
        <v>0</v>
      </c>
      <c r="X301" s="1">
        <v>26</v>
      </c>
      <c r="Y301" s="1">
        <v>0</v>
      </c>
      <c r="Z301" s="196">
        <f t="shared" si="25"/>
        <v>75</v>
      </c>
      <c r="AA301" s="1">
        <v>13</v>
      </c>
      <c r="AB301" s="1">
        <v>13</v>
      </c>
      <c r="AC301" s="1">
        <f>+BS_InfraMR[[#This Row],[Total Pasos Vehiculares a Nivel]]</f>
        <v>75</v>
      </c>
      <c r="AD301" s="196">
        <f t="shared" si="26"/>
        <v>101</v>
      </c>
      <c r="AE301" s="1">
        <v>1</v>
      </c>
      <c r="AF301" s="1">
        <v>8</v>
      </c>
      <c r="AG301" s="1">
        <v>11</v>
      </c>
      <c r="AH301" s="196">
        <f t="shared" si="27"/>
        <v>20</v>
      </c>
      <c r="AI301" s="10">
        <v>16.120999999999999</v>
      </c>
      <c r="AJ301" s="10">
        <v>0</v>
      </c>
      <c r="AK301" s="10">
        <v>50.177</v>
      </c>
      <c r="AL301" s="222">
        <f t="shared" si="28"/>
        <v>66.298000000000002</v>
      </c>
      <c r="AM301" s="1">
        <v>2</v>
      </c>
      <c r="AN301" s="1">
        <v>0</v>
      </c>
      <c r="AO301" s="1">
        <v>13</v>
      </c>
      <c r="AP301" s="200">
        <f t="shared" si="29"/>
        <v>15</v>
      </c>
      <c r="AQ301" s="1">
        <v>0</v>
      </c>
      <c r="AR301" s="1">
        <v>0</v>
      </c>
      <c r="AS301" s="1">
        <v>0</v>
      </c>
      <c r="AT301" s="200">
        <f>+SUM(BS_InfraMR[[#This Row],[B.02.1 - Parque de Coches Eléctricos Motrices]:[B.02.3 - Parque de Coches Eléctricos Motrices Tipo R]])</f>
        <v>0</v>
      </c>
      <c r="AU301" s="1">
        <v>0</v>
      </c>
      <c r="AV301" s="1">
        <v>27</v>
      </c>
      <c r="AW301" s="1">
        <v>54</v>
      </c>
      <c r="AX301" s="200">
        <f>+SUM(BS_InfraMR[[#This Row],[B.03.1 - Parque de Coches Motores Motrices Remolcados]:[B.03.3 - Parque de Coches Motores Motrices Cabina]])</f>
        <v>81</v>
      </c>
      <c r="AY301" s="1">
        <v>43</v>
      </c>
      <c r="AZ301" s="1">
        <v>13</v>
      </c>
      <c r="BA301" s="1">
        <v>0</v>
      </c>
      <c r="BB301" s="1">
        <v>0</v>
      </c>
      <c r="BC301" s="200">
        <f>SUM(AY301:BB301)</f>
        <v>56</v>
      </c>
      <c r="BD301" s="356">
        <v>26</v>
      </c>
      <c r="BE301" s="1">
        <v>1</v>
      </c>
      <c r="BF301" s="1">
        <v>31</v>
      </c>
      <c r="BG301" s="235">
        <v>1000</v>
      </c>
    </row>
    <row r="302" spans="1:60">
      <c r="A302" s="1">
        <v>2018</v>
      </c>
      <c r="B302" s="1" t="s">
        <v>61</v>
      </c>
      <c r="C302" s="10">
        <v>18.643000000000001</v>
      </c>
      <c r="D302" s="10">
        <v>47.968000000000004</v>
      </c>
      <c r="E302" s="10">
        <v>0</v>
      </c>
      <c r="F302" s="10">
        <v>0</v>
      </c>
      <c r="G302" s="192">
        <f t="shared" si="24"/>
        <v>66.611000000000004</v>
      </c>
      <c r="H302" s="192">
        <v>52.591000000000015</v>
      </c>
      <c r="I302" s="192">
        <v>67.263000000000005</v>
      </c>
      <c r="J302" s="10">
        <v>114.57899999999999</v>
      </c>
      <c r="K302" s="10">
        <v>0</v>
      </c>
      <c r="L302" s="10">
        <v>0</v>
      </c>
      <c r="M302" s="10">
        <v>0</v>
      </c>
      <c r="N302" s="192">
        <f>+BS_InfraMR[[#This Row],[A.03.1 -  Longitud de Vías de Explotación No Electrificadas Troncales y Ramales (vía principal) (km)]]+BS_InfraMR[[#This Row],[A.04.1 -  Longitud de Vías de Explotación Electrificadas Troncales y Ramales (vía principal) (km)]]</f>
        <v>114.57899999999999</v>
      </c>
      <c r="O302" s="192">
        <v>101.036</v>
      </c>
      <c r="P302" s="1">
        <v>23</v>
      </c>
      <c r="Q302" s="1">
        <v>6</v>
      </c>
      <c r="R302" s="1">
        <v>1</v>
      </c>
      <c r="S302" s="194">
        <f>+SUM(BS_InfraMR[[#This Row],[A.05.1 - Número de Estaciones en Explotación (cantidad)]:[A.07.1 - Número de Apeaderos en Explotación (cantidad)]])</f>
        <v>30</v>
      </c>
      <c r="T302" s="194">
        <f t="shared" si="30"/>
        <v>23</v>
      </c>
      <c r="U302" s="1">
        <v>18</v>
      </c>
      <c r="V302" s="1">
        <v>31</v>
      </c>
      <c r="W302" s="1">
        <v>0</v>
      </c>
      <c r="X302" s="1">
        <v>26</v>
      </c>
      <c r="Y302" s="1">
        <v>0</v>
      </c>
      <c r="Z302" s="196">
        <f t="shared" si="25"/>
        <v>75</v>
      </c>
      <c r="AA302" s="1">
        <v>13</v>
      </c>
      <c r="AB302" s="1">
        <v>13</v>
      </c>
      <c r="AC302" s="1">
        <f>+BS_InfraMR[[#This Row],[Total Pasos Vehiculares a Nivel]]</f>
        <v>75</v>
      </c>
      <c r="AD302" s="196">
        <f t="shared" si="26"/>
        <v>101</v>
      </c>
      <c r="AE302" s="1">
        <v>1</v>
      </c>
      <c r="AF302" s="1">
        <v>8</v>
      </c>
      <c r="AG302" s="1">
        <v>11</v>
      </c>
      <c r="AH302" s="196">
        <f t="shared" si="27"/>
        <v>20</v>
      </c>
      <c r="AI302" s="10">
        <v>16.120999999999999</v>
      </c>
      <c r="AJ302" s="10">
        <v>0</v>
      </c>
      <c r="AK302" s="10">
        <v>50.177</v>
      </c>
      <c r="AL302" s="222">
        <f t="shared" si="28"/>
        <v>66.298000000000002</v>
      </c>
      <c r="AM302" s="1">
        <v>2</v>
      </c>
      <c r="AN302" s="1">
        <v>0</v>
      </c>
      <c r="AO302" s="1">
        <v>13</v>
      </c>
      <c r="AP302" s="200">
        <f t="shared" si="29"/>
        <v>15</v>
      </c>
      <c r="AQ302" s="1">
        <v>0</v>
      </c>
      <c r="AR302" s="1">
        <v>0</v>
      </c>
      <c r="AS302" s="1">
        <v>0</v>
      </c>
      <c r="AT302" s="200">
        <f>+SUM(BS_InfraMR[[#This Row],[B.02.1 - Parque de Coches Eléctricos Motrices]:[B.02.3 - Parque de Coches Eléctricos Motrices Tipo R]])</f>
        <v>0</v>
      </c>
      <c r="AU302" s="1">
        <v>0</v>
      </c>
      <c r="AV302" s="1">
        <v>27</v>
      </c>
      <c r="AW302" s="1">
        <v>54</v>
      </c>
      <c r="AX302" s="200">
        <f>+SUM(BS_InfraMR[[#This Row],[B.03.1 - Parque de Coches Motores Motrices Remolcados]:[B.03.3 - Parque de Coches Motores Motrices Cabina]])</f>
        <v>81</v>
      </c>
      <c r="AY302" s="1">
        <v>43</v>
      </c>
      <c r="AZ302" s="1">
        <v>13</v>
      </c>
      <c r="BA302" s="1">
        <v>0</v>
      </c>
      <c r="BB302" s="1">
        <v>0</v>
      </c>
      <c r="BC302" s="200">
        <f>SUM(AY302:BB302)</f>
        <v>56</v>
      </c>
      <c r="BD302" s="356">
        <v>26</v>
      </c>
      <c r="BE302" s="1">
        <v>1</v>
      </c>
      <c r="BF302" s="1">
        <v>31</v>
      </c>
      <c r="BG302" s="235">
        <v>1000</v>
      </c>
    </row>
    <row r="303" spans="1:60">
      <c r="A303" s="1">
        <v>2018</v>
      </c>
      <c r="B303" s="1" t="s">
        <v>62</v>
      </c>
      <c r="C303" s="10">
        <v>18.643000000000001</v>
      </c>
      <c r="D303" s="10">
        <v>47.968000000000004</v>
      </c>
      <c r="E303" s="10">
        <v>0</v>
      </c>
      <c r="F303" s="10">
        <v>0</v>
      </c>
      <c r="G303" s="192">
        <f t="shared" si="24"/>
        <v>66.611000000000004</v>
      </c>
      <c r="H303" s="192">
        <v>52.591000000000015</v>
      </c>
      <c r="I303" s="192">
        <v>67.263000000000005</v>
      </c>
      <c r="J303" s="10">
        <v>114.57899999999999</v>
      </c>
      <c r="K303" s="10">
        <v>0</v>
      </c>
      <c r="L303" s="10">
        <v>0</v>
      </c>
      <c r="M303" s="10">
        <v>0</v>
      </c>
      <c r="N303" s="192">
        <f>+BS_InfraMR[[#This Row],[A.03.1 -  Longitud de Vías de Explotación No Electrificadas Troncales y Ramales (vía principal) (km)]]+BS_InfraMR[[#This Row],[A.04.1 -  Longitud de Vías de Explotación Electrificadas Troncales y Ramales (vía principal) (km)]]</f>
        <v>114.57899999999999</v>
      </c>
      <c r="O303" s="192">
        <v>101.036</v>
      </c>
      <c r="P303" s="1">
        <v>23</v>
      </c>
      <c r="Q303" s="1">
        <v>6</v>
      </c>
      <c r="R303" s="1">
        <v>1</v>
      </c>
      <c r="S303" s="194">
        <f>+SUM(BS_InfraMR[[#This Row],[A.05.1 - Número de Estaciones en Explotación (cantidad)]:[A.07.1 - Número de Apeaderos en Explotación (cantidad)]])</f>
        <v>30</v>
      </c>
      <c r="T303" s="194">
        <f t="shared" si="30"/>
        <v>23</v>
      </c>
      <c r="U303" s="1">
        <v>18</v>
      </c>
      <c r="V303" s="1">
        <v>31</v>
      </c>
      <c r="W303" s="1">
        <v>0</v>
      </c>
      <c r="X303" s="1">
        <v>26</v>
      </c>
      <c r="Y303" s="1">
        <v>0</v>
      </c>
      <c r="Z303" s="196">
        <f t="shared" si="25"/>
        <v>75</v>
      </c>
      <c r="AA303" s="1">
        <v>13</v>
      </c>
      <c r="AB303" s="1">
        <v>13</v>
      </c>
      <c r="AC303" s="1">
        <f>+BS_InfraMR[[#This Row],[Total Pasos Vehiculares a Nivel]]</f>
        <v>75</v>
      </c>
      <c r="AD303" s="196">
        <f t="shared" si="26"/>
        <v>101</v>
      </c>
      <c r="AE303" s="1">
        <v>1</v>
      </c>
      <c r="AF303" s="1">
        <v>8</v>
      </c>
      <c r="AG303" s="1">
        <v>11</v>
      </c>
      <c r="AH303" s="196">
        <f t="shared" si="27"/>
        <v>20</v>
      </c>
      <c r="AI303" s="10">
        <v>16.120999999999999</v>
      </c>
      <c r="AJ303" s="10">
        <v>0</v>
      </c>
      <c r="AK303" s="10">
        <v>50.177</v>
      </c>
      <c r="AL303" s="222">
        <f t="shared" si="28"/>
        <v>66.298000000000002</v>
      </c>
      <c r="AM303" s="1">
        <v>2</v>
      </c>
      <c r="AN303" s="1">
        <v>0</v>
      </c>
      <c r="AO303" s="1">
        <v>13</v>
      </c>
      <c r="AP303" s="200">
        <f t="shared" si="29"/>
        <v>15</v>
      </c>
      <c r="AQ303" s="1">
        <v>0</v>
      </c>
      <c r="AR303" s="1">
        <v>0</v>
      </c>
      <c r="AS303" s="1">
        <v>0</v>
      </c>
      <c r="AT303" s="200">
        <f>+SUM(BS_InfraMR[[#This Row],[B.02.1 - Parque de Coches Eléctricos Motrices]:[B.02.3 - Parque de Coches Eléctricos Motrices Tipo R]])</f>
        <v>0</v>
      </c>
      <c r="AU303" s="1">
        <v>0</v>
      </c>
      <c r="AV303" s="1">
        <v>27</v>
      </c>
      <c r="AW303" s="1">
        <v>54</v>
      </c>
      <c r="AX303" s="200">
        <f>+SUM(BS_InfraMR[[#This Row],[B.03.1 - Parque de Coches Motores Motrices Remolcados]:[B.03.3 - Parque de Coches Motores Motrices Cabina]])</f>
        <v>81</v>
      </c>
      <c r="AY303" s="1">
        <v>43</v>
      </c>
      <c r="AZ303" s="1">
        <v>13</v>
      </c>
      <c r="BA303" s="1">
        <v>0</v>
      </c>
      <c r="BB303" s="1">
        <v>0</v>
      </c>
      <c r="BC303" s="200">
        <f>SUM(AY303:BB303)</f>
        <v>56</v>
      </c>
      <c r="BD303" s="356">
        <v>26</v>
      </c>
      <c r="BE303" s="1">
        <v>1</v>
      </c>
      <c r="BF303" s="1">
        <v>31</v>
      </c>
      <c r="BG303" s="235">
        <v>1000</v>
      </c>
    </row>
    <row r="304" spans="1:60">
      <c r="A304" s="1">
        <v>2018</v>
      </c>
      <c r="B304" s="1" t="s">
        <v>63</v>
      </c>
      <c r="C304" s="10">
        <v>18.643000000000001</v>
      </c>
      <c r="D304" s="10">
        <v>47.968000000000004</v>
      </c>
      <c r="E304" s="10">
        <v>0</v>
      </c>
      <c r="F304" s="10">
        <v>0</v>
      </c>
      <c r="G304" s="192">
        <f t="shared" si="24"/>
        <v>66.611000000000004</v>
      </c>
      <c r="H304" s="192">
        <v>53.534000000000013</v>
      </c>
      <c r="I304" s="192">
        <v>84.287000000000006</v>
      </c>
      <c r="J304" s="10">
        <v>114.57899999999999</v>
      </c>
      <c r="K304" s="10">
        <v>0</v>
      </c>
      <c r="L304" s="10">
        <v>0</v>
      </c>
      <c r="M304" s="10">
        <v>0</v>
      </c>
      <c r="N304" s="192">
        <f>+BS_InfraMR[[#This Row],[A.03.1 -  Longitud de Vías de Explotación No Electrificadas Troncales y Ramales (vía principal) (km)]]+BS_InfraMR[[#This Row],[A.04.1 -  Longitud de Vías de Explotación Electrificadas Troncales y Ramales (vía principal) (km)]]</f>
        <v>114.57899999999999</v>
      </c>
      <c r="O304" s="192">
        <v>101.979</v>
      </c>
      <c r="P304" s="1">
        <v>23</v>
      </c>
      <c r="Q304" s="1">
        <v>6</v>
      </c>
      <c r="R304" s="1">
        <v>1</v>
      </c>
      <c r="S304" s="194">
        <f>+SUM(BS_InfraMR[[#This Row],[A.05.1 - Número de Estaciones en Explotación (cantidad)]:[A.07.1 - Número de Apeaderos en Explotación (cantidad)]])</f>
        <v>30</v>
      </c>
      <c r="T304" s="194">
        <f t="shared" si="30"/>
        <v>23</v>
      </c>
      <c r="U304" s="1">
        <v>18</v>
      </c>
      <c r="V304" s="1">
        <v>31</v>
      </c>
      <c r="W304" s="1">
        <v>0</v>
      </c>
      <c r="X304" s="1">
        <v>26</v>
      </c>
      <c r="Y304" s="1">
        <v>0</v>
      </c>
      <c r="Z304" s="196">
        <f t="shared" si="25"/>
        <v>75</v>
      </c>
      <c r="AA304" s="1">
        <v>13</v>
      </c>
      <c r="AB304" s="1">
        <v>13</v>
      </c>
      <c r="AC304" s="1">
        <f>+BS_InfraMR[[#This Row],[Total Pasos Vehiculares a Nivel]]</f>
        <v>75</v>
      </c>
      <c r="AD304" s="196">
        <f t="shared" si="26"/>
        <v>101</v>
      </c>
      <c r="AE304" s="1">
        <v>1</v>
      </c>
      <c r="AF304" s="1">
        <v>8</v>
      </c>
      <c r="AG304" s="1">
        <v>11</v>
      </c>
      <c r="AH304" s="196">
        <f t="shared" si="27"/>
        <v>20</v>
      </c>
      <c r="AI304" s="10">
        <v>16.120999999999999</v>
      </c>
      <c r="AJ304" s="10">
        <v>0</v>
      </c>
      <c r="AK304" s="10">
        <v>50.177</v>
      </c>
      <c r="AL304" s="222">
        <f t="shared" si="28"/>
        <v>66.298000000000002</v>
      </c>
      <c r="AM304" s="1">
        <v>2</v>
      </c>
      <c r="AN304" s="1">
        <v>0</v>
      </c>
      <c r="AO304" s="1">
        <v>13</v>
      </c>
      <c r="AP304" s="200">
        <f t="shared" si="29"/>
        <v>15</v>
      </c>
      <c r="AQ304" s="1">
        <v>0</v>
      </c>
      <c r="AR304" s="1">
        <v>0</v>
      </c>
      <c r="AS304" s="1">
        <v>0</v>
      </c>
      <c r="AT304" s="200">
        <f>+SUM(BS_InfraMR[[#This Row],[B.02.1 - Parque de Coches Eléctricos Motrices]:[B.02.3 - Parque de Coches Eléctricos Motrices Tipo R]])</f>
        <v>0</v>
      </c>
      <c r="AU304" s="1">
        <v>0</v>
      </c>
      <c r="AV304" s="1">
        <v>27</v>
      </c>
      <c r="AW304" s="1">
        <v>54</v>
      </c>
      <c r="AX304" s="200">
        <f>+SUM(BS_InfraMR[[#This Row],[B.03.1 - Parque de Coches Motores Motrices Remolcados]:[B.03.3 - Parque de Coches Motores Motrices Cabina]])</f>
        <v>81</v>
      </c>
      <c r="AY304" s="1">
        <v>43</v>
      </c>
      <c r="AZ304" s="1">
        <v>13</v>
      </c>
      <c r="BA304" s="1">
        <v>0</v>
      </c>
      <c r="BB304" s="1">
        <v>0</v>
      </c>
      <c r="BC304" s="200">
        <f>SUM(AY304:BB304)</f>
        <v>56</v>
      </c>
      <c r="BD304" s="356">
        <v>26</v>
      </c>
      <c r="BE304" s="1">
        <v>1</v>
      </c>
      <c r="BF304" s="1">
        <v>31</v>
      </c>
      <c r="BG304" s="235">
        <v>1000</v>
      </c>
      <c r="BH304" s="1" t="s">
        <v>432</v>
      </c>
    </row>
    <row r="305" spans="1:60">
      <c r="A305" s="1">
        <v>2018</v>
      </c>
      <c r="B305" s="1" t="s">
        <v>64</v>
      </c>
      <c r="C305" s="10">
        <v>18.643000000000001</v>
      </c>
      <c r="D305" s="10">
        <v>47.968000000000004</v>
      </c>
      <c r="E305" s="10">
        <v>0</v>
      </c>
      <c r="F305" s="10">
        <v>0</v>
      </c>
      <c r="G305" s="192">
        <f t="shared" si="24"/>
        <v>66.611000000000004</v>
      </c>
      <c r="H305" s="192">
        <v>53.534000000000013</v>
      </c>
      <c r="I305" s="192">
        <v>84.287000000000006</v>
      </c>
      <c r="J305" s="10">
        <v>114.57899999999999</v>
      </c>
      <c r="K305" s="10">
        <v>0</v>
      </c>
      <c r="L305" s="10">
        <v>0</v>
      </c>
      <c r="M305" s="10">
        <v>0</v>
      </c>
      <c r="N305" s="192">
        <f>+BS_InfraMR[[#This Row],[A.03.1 -  Longitud de Vías de Explotación No Electrificadas Troncales y Ramales (vía principal) (km)]]+BS_InfraMR[[#This Row],[A.04.1 -  Longitud de Vías de Explotación Electrificadas Troncales y Ramales (vía principal) (km)]]</f>
        <v>114.57899999999999</v>
      </c>
      <c r="O305" s="192">
        <v>101.979</v>
      </c>
      <c r="P305" s="1">
        <v>23</v>
      </c>
      <c r="Q305" s="1">
        <v>6</v>
      </c>
      <c r="R305" s="1">
        <v>1</v>
      </c>
      <c r="S305" s="194">
        <f>+SUM(BS_InfraMR[[#This Row],[A.05.1 - Número de Estaciones en Explotación (cantidad)]:[A.07.1 - Número de Apeaderos en Explotación (cantidad)]])</f>
        <v>30</v>
      </c>
      <c r="T305" s="194">
        <f t="shared" si="30"/>
        <v>23</v>
      </c>
      <c r="U305" s="1">
        <v>18</v>
      </c>
      <c r="V305" s="1">
        <v>31</v>
      </c>
      <c r="W305" s="1">
        <v>0</v>
      </c>
      <c r="X305" s="1">
        <v>26</v>
      </c>
      <c r="Y305" s="1">
        <v>0</v>
      </c>
      <c r="Z305" s="196">
        <f t="shared" si="25"/>
        <v>75</v>
      </c>
      <c r="AA305" s="1">
        <v>13</v>
      </c>
      <c r="AB305" s="1">
        <v>13</v>
      </c>
      <c r="AC305" s="1">
        <f>+BS_InfraMR[[#This Row],[Total Pasos Vehiculares a Nivel]]</f>
        <v>75</v>
      </c>
      <c r="AD305" s="196">
        <f t="shared" si="26"/>
        <v>101</v>
      </c>
      <c r="AE305" s="1">
        <v>1</v>
      </c>
      <c r="AF305" s="1">
        <v>8</v>
      </c>
      <c r="AG305" s="1">
        <v>11</v>
      </c>
      <c r="AH305" s="196">
        <f t="shared" si="27"/>
        <v>20</v>
      </c>
      <c r="AI305" s="10">
        <v>16.120999999999999</v>
      </c>
      <c r="AJ305" s="10">
        <v>0</v>
      </c>
      <c r="AK305" s="10">
        <v>50.177</v>
      </c>
      <c r="AL305" s="222">
        <f t="shared" si="28"/>
        <v>66.298000000000002</v>
      </c>
      <c r="AM305" s="1">
        <v>2</v>
      </c>
      <c r="AN305" s="1">
        <v>0</v>
      </c>
      <c r="AO305" s="1">
        <v>13</v>
      </c>
      <c r="AP305" s="200">
        <f t="shared" si="29"/>
        <v>15</v>
      </c>
      <c r="AQ305" s="1">
        <v>0</v>
      </c>
      <c r="AR305" s="1">
        <v>0</v>
      </c>
      <c r="AS305" s="1">
        <v>0</v>
      </c>
      <c r="AT305" s="200">
        <f>+SUM(BS_InfraMR[[#This Row],[B.02.1 - Parque de Coches Eléctricos Motrices]:[B.02.3 - Parque de Coches Eléctricos Motrices Tipo R]])</f>
        <v>0</v>
      </c>
      <c r="AU305" s="1">
        <v>0</v>
      </c>
      <c r="AV305" s="1">
        <v>27</v>
      </c>
      <c r="AW305" s="1">
        <v>54</v>
      </c>
      <c r="AX305" s="200">
        <f>+SUM(BS_InfraMR[[#This Row],[B.03.1 - Parque de Coches Motores Motrices Remolcados]:[B.03.3 - Parque de Coches Motores Motrices Cabina]])</f>
        <v>81</v>
      </c>
      <c r="AY305" s="1">
        <v>43</v>
      </c>
      <c r="AZ305" s="1">
        <v>13</v>
      </c>
      <c r="BA305" s="1">
        <v>0</v>
      </c>
      <c r="BB305" s="1">
        <v>0</v>
      </c>
      <c r="BC305" s="200">
        <f>SUM(AY305:BB305)</f>
        <v>56</v>
      </c>
      <c r="BD305" s="356">
        <v>26</v>
      </c>
      <c r="BE305" s="1">
        <v>1</v>
      </c>
      <c r="BF305" s="1">
        <v>31</v>
      </c>
      <c r="BG305" s="235">
        <v>1000</v>
      </c>
    </row>
    <row r="306" spans="1:60">
      <c r="A306" s="1">
        <v>2018</v>
      </c>
      <c r="B306" s="1" t="s">
        <v>65</v>
      </c>
      <c r="C306" s="10">
        <v>18.643000000000001</v>
      </c>
      <c r="D306" s="10">
        <v>47.968000000000004</v>
      </c>
      <c r="E306" s="10">
        <v>0</v>
      </c>
      <c r="F306" s="10">
        <v>0</v>
      </c>
      <c r="G306" s="192">
        <f t="shared" si="24"/>
        <v>66.611000000000004</v>
      </c>
      <c r="H306" s="192">
        <v>51.102000000000011</v>
      </c>
      <c r="I306" s="192">
        <v>79.423000000000002</v>
      </c>
      <c r="J306" s="10">
        <v>114.57899999999999</v>
      </c>
      <c r="K306" s="10">
        <v>0</v>
      </c>
      <c r="L306" s="10">
        <v>0</v>
      </c>
      <c r="M306" s="10">
        <v>0</v>
      </c>
      <c r="N306" s="192">
        <f>+BS_InfraMR[[#This Row],[A.03.1 -  Longitud de Vías de Explotación No Electrificadas Troncales y Ramales (vía principal) (km)]]+BS_InfraMR[[#This Row],[A.04.1 -  Longitud de Vías de Explotación Electrificadas Troncales y Ramales (vía principal) (km)]]</f>
        <v>114.57899999999999</v>
      </c>
      <c r="O306" s="192">
        <v>97.114999999999995</v>
      </c>
      <c r="P306" s="1">
        <v>23</v>
      </c>
      <c r="Q306" s="1">
        <v>6</v>
      </c>
      <c r="R306" s="1">
        <v>1</v>
      </c>
      <c r="S306" s="194">
        <f>+SUM(BS_InfraMR[[#This Row],[A.05.1 - Número de Estaciones en Explotación (cantidad)]:[A.07.1 - Número de Apeaderos en Explotación (cantidad)]])</f>
        <v>30</v>
      </c>
      <c r="T306" s="194">
        <f t="shared" si="30"/>
        <v>23</v>
      </c>
      <c r="U306" s="1">
        <v>18</v>
      </c>
      <c r="V306" s="1">
        <v>31</v>
      </c>
      <c r="W306" s="1">
        <v>0</v>
      </c>
      <c r="X306" s="1">
        <v>26</v>
      </c>
      <c r="Y306" s="1">
        <v>0</v>
      </c>
      <c r="Z306" s="196">
        <f t="shared" si="25"/>
        <v>75</v>
      </c>
      <c r="AA306" s="1">
        <v>13</v>
      </c>
      <c r="AB306" s="1">
        <v>13</v>
      </c>
      <c r="AC306" s="1">
        <f>+BS_InfraMR[[#This Row],[Total Pasos Vehiculares a Nivel]]</f>
        <v>75</v>
      </c>
      <c r="AD306" s="196">
        <f t="shared" si="26"/>
        <v>101</v>
      </c>
      <c r="AE306" s="1">
        <v>1</v>
      </c>
      <c r="AF306" s="1">
        <v>8</v>
      </c>
      <c r="AG306" s="1">
        <v>11</v>
      </c>
      <c r="AH306" s="196">
        <f t="shared" si="27"/>
        <v>20</v>
      </c>
      <c r="AI306" s="10">
        <v>16.120999999999999</v>
      </c>
      <c r="AJ306" s="10">
        <v>0</v>
      </c>
      <c r="AK306" s="10">
        <v>50.177</v>
      </c>
      <c r="AL306" s="222">
        <f t="shared" si="28"/>
        <v>66.298000000000002</v>
      </c>
      <c r="AM306" s="1">
        <v>2</v>
      </c>
      <c r="AN306" s="1">
        <v>0</v>
      </c>
      <c r="AO306" s="1">
        <v>13</v>
      </c>
      <c r="AP306" s="200">
        <f t="shared" si="29"/>
        <v>15</v>
      </c>
      <c r="AQ306" s="1">
        <v>0</v>
      </c>
      <c r="AR306" s="1">
        <v>0</v>
      </c>
      <c r="AS306" s="1">
        <v>0</v>
      </c>
      <c r="AT306" s="200">
        <f>+SUM(BS_InfraMR[[#This Row],[B.02.1 - Parque de Coches Eléctricos Motrices]:[B.02.3 - Parque de Coches Eléctricos Motrices Tipo R]])</f>
        <v>0</v>
      </c>
      <c r="AU306" s="1">
        <v>0</v>
      </c>
      <c r="AV306" s="1">
        <v>27</v>
      </c>
      <c r="AW306" s="1">
        <v>54</v>
      </c>
      <c r="AX306" s="200">
        <f>+SUM(BS_InfraMR[[#This Row],[B.03.1 - Parque de Coches Motores Motrices Remolcados]:[B.03.3 - Parque de Coches Motores Motrices Cabina]])</f>
        <v>81</v>
      </c>
      <c r="AY306" s="1">
        <v>43</v>
      </c>
      <c r="AZ306" s="1">
        <v>13</v>
      </c>
      <c r="BA306" s="1">
        <v>0</v>
      </c>
      <c r="BB306" s="1">
        <v>0</v>
      </c>
      <c r="BC306" s="200">
        <f>SUM(AY306:BB306)</f>
        <v>56</v>
      </c>
      <c r="BD306" s="356">
        <v>26</v>
      </c>
      <c r="BE306" s="1">
        <v>1</v>
      </c>
      <c r="BF306" s="1">
        <v>31</v>
      </c>
      <c r="BG306" s="235">
        <v>1000</v>
      </c>
      <c r="BH306" s="1" t="s">
        <v>433</v>
      </c>
    </row>
    <row r="307" spans="1:60">
      <c r="A307" s="1">
        <v>2018</v>
      </c>
      <c r="B307" s="1" t="s">
        <v>66</v>
      </c>
      <c r="C307" s="10">
        <v>18.643000000000001</v>
      </c>
      <c r="D307" s="10">
        <v>47.968000000000004</v>
      </c>
      <c r="E307" s="10">
        <v>0</v>
      </c>
      <c r="F307" s="10">
        <v>0</v>
      </c>
      <c r="G307" s="192">
        <f t="shared" si="24"/>
        <v>66.611000000000004</v>
      </c>
      <c r="H307" s="192">
        <v>51.102000000000011</v>
      </c>
      <c r="I307" s="192">
        <v>79.423000000000002</v>
      </c>
      <c r="J307" s="10">
        <v>114.57899999999999</v>
      </c>
      <c r="K307" s="10">
        <v>0</v>
      </c>
      <c r="L307" s="10">
        <v>0</v>
      </c>
      <c r="M307" s="10">
        <v>0</v>
      </c>
      <c r="N307" s="192">
        <f>+BS_InfraMR[[#This Row],[A.03.1 -  Longitud de Vías de Explotación No Electrificadas Troncales y Ramales (vía principal) (km)]]+BS_InfraMR[[#This Row],[A.04.1 -  Longitud de Vías de Explotación Electrificadas Troncales y Ramales (vía principal) (km)]]</f>
        <v>114.57899999999999</v>
      </c>
      <c r="O307" s="192">
        <v>97.114999999999995</v>
      </c>
      <c r="P307" s="1">
        <v>23</v>
      </c>
      <c r="Q307" s="1">
        <v>6</v>
      </c>
      <c r="R307" s="1">
        <v>1</v>
      </c>
      <c r="S307" s="194">
        <f>+SUM(BS_InfraMR[[#This Row],[A.05.1 - Número de Estaciones en Explotación (cantidad)]:[A.07.1 - Número de Apeaderos en Explotación (cantidad)]])</f>
        <v>30</v>
      </c>
      <c r="T307" s="194">
        <f t="shared" si="30"/>
        <v>23</v>
      </c>
      <c r="U307" s="1">
        <v>18</v>
      </c>
      <c r="V307" s="1">
        <v>31</v>
      </c>
      <c r="W307" s="1">
        <v>0</v>
      </c>
      <c r="X307" s="1">
        <v>26</v>
      </c>
      <c r="Y307" s="1">
        <v>0</v>
      </c>
      <c r="Z307" s="196">
        <f t="shared" si="25"/>
        <v>75</v>
      </c>
      <c r="AA307" s="1">
        <v>13</v>
      </c>
      <c r="AB307" s="1">
        <v>13</v>
      </c>
      <c r="AC307" s="1">
        <f>+BS_InfraMR[[#This Row],[Total Pasos Vehiculares a Nivel]]</f>
        <v>75</v>
      </c>
      <c r="AD307" s="196">
        <f t="shared" si="26"/>
        <v>101</v>
      </c>
      <c r="AE307" s="1">
        <v>1</v>
      </c>
      <c r="AF307" s="1">
        <v>8</v>
      </c>
      <c r="AG307" s="1">
        <v>11</v>
      </c>
      <c r="AH307" s="196">
        <f t="shared" si="27"/>
        <v>20</v>
      </c>
      <c r="AI307" s="10">
        <v>16.120999999999999</v>
      </c>
      <c r="AJ307" s="10">
        <v>0</v>
      </c>
      <c r="AK307" s="10">
        <v>50.177</v>
      </c>
      <c r="AL307" s="222">
        <f t="shared" si="28"/>
        <v>66.298000000000002</v>
      </c>
      <c r="AM307" s="1">
        <v>2</v>
      </c>
      <c r="AN307" s="1">
        <v>0</v>
      </c>
      <c r="AO307" s="1">
        <v>13</v>
      </c>
      <c r="AP307" s="200">
        <f t="shared" si="29"/>
        <v>15</v>
      </c>
      <c r="AQ307" s="1">
        <v>0</v>
      </c>
      <c r="AR307" s="1">
        <v>0</v>
      </c>
      <c r="AS307" s="1">
        <v>0</v>
      </c>
      <c r="AT307" s="200">
        <f>+SUM(BS_InfraMR[[#This Row],[B.02.1 - Parque de Coches Eléctricos Motrices]:[B.02.3 - Parque de Coches Eléctricos Motrices Tipo R]])</f>
        <v>0</v>
      </c>
      <c r="AU307" s="1">
        <v>0</v>
      </c>
      <c r="AV307" s="1">
        <v>27</v>
      </c>
      <c r="AW307" s="1">
        <v>54</v>
      </c>
      <c r="AX307" s="200">
        <f>+SUM(BS_InfraMR[[#This Row],[B.03.1 - Parque de Coches Motores Motrices Remolcados]:[B.03.3 - Parque de Coches Motores Motrices Cabina]])</f>
        <v>81</v>
      </c>
      <c r="AY307" s="1">
        <v>43</v>
      </c>
      <c r="AZ307" s="1">
        <v>13</v>
      </c>
      <c r="BA307" s="1">
        <v>0</v>
      </c>
      <c r="BB307" s="1">
        <v>0</v>
      </c>
      <c r="BC307" s="200">
        <f>SUM(AY307:BB307)</f>
        <v>56</v>
      </c>
      <c r="BD307" s="356">
        <v>26</v>
      </c>
      <c r="BE307" s="1">
        <v>1</v>
      </c>
      <c r="BF307" s="1">
        <v>31</v>
      </c>
      <c r="BG307" s="235">
        <v>1000</v>
      </c>
    </row>
    <row r="308" spans="1:60">
      <c r="A308" s="1">
        <v>2018</v>
      </c>
      <c r="B308" s="1" t="s">
        <v>67</v>
      </c>
      <c r="C308" s="10">
        <v>18.643000000000001</v>
      </c>
      <c r="D308" s="10">
        <v>47.968000000000004</v>
      </c>
      <c r="E308" s="10">
        <v>0</v>
      </c>
      <c r="F308" s="10">
        <v>0</v>
      </c>
      <c r="G308" s="192">
        <f t="shared" si="24"/>
        <v>66.611000000000004</v>
      </c>
      <c r="H308" s="192">
        <v>51.102000000000011</v>
      </c>
      <c r="I308" s="192">
        <v>79.423000000000002</v>
      </c>
      <c r="J308" s="10">
        <v>114.57899999999999</v>
      </c>
      <c r="K308" s="10">
        <v>0</v>
      </c>
      <c r="L308" s="10">
        <v>0</v>
      </c>
      <c r="M308" s="10">
        <v>0</v>
      </c>
      <c r="N308" s="192">
        <f>+BS_InfraMR[[#This Row],[A.03.1 -  Longitud de Vías de Explotación No Electrificadas Troncales y Ramales (vía principal) (km)]]+BS_InfraMR[[#This Row],[A.04.1 -  Longitud de Vías de Explotación Electrificadas Troncales y Ramales (vía principal) (km)]]</f>
        <v>114.57899999999999</v>
      </c>
      <c r="O308" s="192">
        <v>97.114999999999995</v>
      </c>
      <c r="P308" s="1">
        <v>23</v>
      </c>
      <c r="Q308" s="1">
        <v>6</v>
      </c>
      <c r="R308" s="1">
        <v>1</v>
      </c>
      <c r="S308" s="194">
        <f>+SUM(BS_InfraMR[[#This Row],[A.05.1 - Número de Estaciones en Explotación (cantidad)]:[A.07.1 - Número de Apeaderos en Explotación (cantidad)]])</f>
        <v>30</v>
      </c>
      <c r="T308" s="194">
        <f t="shared" si="30"/>
        <v>23</v>
      </c>
      <c r="U308" s="1">
        <v>18</v>
      </c>
      <c r="V308" s="1">
        <v>31</v>
      </c>
      <c r="W308" s="1">
        <v>0</v>
      </c>
      <c r="X308" s="1">
        <v>26</v>
      </c>
      <c r="Y308" s="1">
        <v>0</v>
      </c>
      <c r="Z308" s="196">
        <f t="shared" si="25"/>
        <v>75</v>
      </c>
      <c r="AA308" s="1">
        <v>13</v>
      </c>
      <c r="AB308" s="1">
        <v>13</v>
      </c>
      <c r="AC308" s="1">
        <f>+BS_InfraMR[[#This Row],[Total Pasos Vehiculares a Nivel]]</f>
        <v>75</v>
      </c>
      <c r="AD308" s="196">
        <f t="shared" si="26"/>
        <v>101</v>
      </c>
      <c r="AE308" s="1">
        <v>1</v>
      </c>
      <c r="AF308" s="1">
        <v>8</v>
      </c>
      <c r="AG308" s="1">
        <v>11</v>
      </c>
      <c r="AH308" s="196">
        <f t="shared" si="27"/>
        <v>20</v>
      </c>
      <c r="AI308" s="10">
        <v>16.120999999999999</v>
      </c>
      <c r="AJ308" s="10">
        <v>0</v>
      </c>
      <c r="AK308" s="10">
        <v>50.177</v>
      </c>
      <c r="AL308" s="222">
        <f t="shared" si="28"/>
        <v>66.298000000000002</v>
      </c>
      <c r="AM308" s="1">
        <v>2</v>
      </c>
      <c r="AN308" s="1">
        <v>0</v>
      </c>
      <c r="AO308" s="1">
        <v>13</v>
      </c>
      <c r="AP308" s="200">
        <f t="shared" si="29"/>
        <v>15</v>
      </c>
      <c r="AQ308" s="1">
        <v>0</v>
      </c>
      <c r="AR308" s="1">
        <v>0</v>
      </c>
      <c r="AS308" s="1">
        <v>0</v>
      </c>
      <c r="AT308" s="200">
        <f>+SUM(BS_InfraMR[[#This Row],[B.02.1 - Parque de Coches Eléctricos Motrices]:[B.02.3 - Parque de Coches Eléctricos Motrices Tipo R]])</f>
        <v>0</v>
      </c>
      <c r="AU308" s="1">
        <v>0</v>
      </c>
      <c r="AV308" s="1">
        <v>27</v>
      </c>
      <c r="AW308" s="1">
        <v>54</v>
      </c>
      <c r="AX308" s="200">
        <f>+SUM(BS_InfraMR[[#This Row],[B.03.1 - Parque de Coches Motores Motrices Remolcados]:[B.03.3 - Parque de Coches Motores Motrices Cabina]])</f>
        <v>81</v>
      </c>
      <c r="AY308" s="1">
        <v>43</v>
      </c>
      <c r="AZ308" s="1">
        <v>13</v>
      </c>
      <c r="BA308" s="1">
        <v>0</v>
      </c>
      <c r="BB308" s="1">
        <v>0</v>
      </c>
      <c r="BC308" s="200">
        <f>SUM(AY308:BB308)</f>
        <v>56</v>
      </c>
      <c r="BD308" s="356">
        <v>26</v>
      </c>
      <c r="BE308" s="1">
        <v>1</v>
      </c>
      <c r="BF308" s="1">
        <v>31</v>
      </c>
      <c r="BG308" s="235">
        <v>1000</v>
      </c>
    </row>
    <row r="309" spans="1:60">
      <c r="A309" s="1">
        <v>2018</v>
      </c>
      <c r="B309" s="1" t="s">
        <v>68</v>
      </c>
      <c r="C309" s="10">
        <v>18.643000000000001</v>
      </c>
      <c r="D309" s="10">
        <v>47.968000000000004</v>
      </c>
      <c r="E309" s="10">
        <v>0</v>
      </c>
      <c r="F309" s="10">
        <v>0</v>
      </c>
      <c r="G309" s="192">
        <f t="shared" si="24"/>
        <v>66.611000000000004</v>
      </c>
      <c r="H309" s="192">
        <v>51.102000000000011</v>
      </c>
      <c r="I309" s="192">
        <v>79.423000000000002</v>
      </c>
      <c r="J309" s="10">
        <v>114.57899999999999</v>
      </c>
      <c r="K309" s="10">
        <v>0</v>
      </c>
      <c r="L309" s="10">
        <v>0</v>
      </c>
      <c r="M309" s="10">
        <v>0</v>
      </c>
      <c r="N309" s="192">
        <f>+BS_InfraMR[[#This Row],[A.03.1 -  Longitud de Vías de Explotación No Electrificadas Troncales y Ramales (vía principal) (km)]]+BS_InfraMR[[#This Row],[A.04.1 -  Longitud de Vías de Explotación Electrificadas Troncales y Ramales (vía principal) (km)]]</f>
        <v>114.57899999999999</v>
      </c>
      <c r="O309" s="192">
        <v>97.114999999999995</v>
      </c>
      <c r="P309" s="1">
        <v>23</v>
      </c>
      <c r="Q309" s="1">
        <v>6</v>
      </c>
      <c r="R309" s="1">
        <v>1</v>
      </c>
      <c r="S309" s="194">
        <f>+SUM(BS_InfraMR[[#This Row],[A.05.1 - Número de Estaciones en Explotación (cantidad)]:[A.07.1 - Número de Apeaderos en Explotación (cantidad)]])</f>
        <v>30</v>
      </c>
      <c r="T309" s="194">
        <f t="shared" si="30"/>
        <v>23</v>
      </c>
      <c r="U309" s="1">
        <v>18</v>
      </c>
      <c r="V309" s="1">
        <v>31</v>
      </c>
      <c r="W309" s="1">
        <v>0</v>
      </c>
      <c r="X309" s="1">
        <v>26</v>
      </c>
      <c r="Y309" s="1">
        <v>0</v>
      </c>
      <c r="Z309" s="196">
        <f t="shared" si="25"/>
        <v>75</v>
      </c>
      <c r="AA309" s="1">
        <v>13</v>
      </c>
      <c r="AB309" s="1">
        <v>13</v>
      </c>
      <c r="AC309" s="1">
        <f>+BS_InfraMR[[#This Row],[Total Pasos Vehiculares a Nivel]]</f>
        <v>75</v>
      </c>
      <c r="AD309" s="196">
        <f t="shared" si="26"/>
        <v>101</v>
      </c>
      <c r="AE309" s="1">
        <v>1</v>
      </c>
      <c r="AF309" s="1">
        <v>8</v>
      </c>
      <c r="AG309" s="1">
        <v>11</v>
      </c>
      <c r="AH309" s="196">
        <f t="shared" si="27"/>
        <v>20</v>
      </c>
      <c r="AI309" s="10">
        <v>16.120999999999999</v>
      </c>
      <c r="AJ309" s="10">
        <v>0</v>
      </c>
      <c r="AK309" s="10">
        <v>50.177</v>
      </c>
      <c r="AL309" s="222">
        <f t="shared" si="28"/>
        <v>66.298000000000002</v>
      </c>
      <c r="AM309" s="1">
        <v>2</v>
      </c>
      <c r="AN309" s="1">
        <v>0</v>
      </c>
      <c r="AO309" s="1">
        <v>13</v>
      </c>
      <c r="AP309" s="200">
        <f t="shared" si="29"/>
        <v>15</v>
      </c>
      <c r="AQ309" s="1">
        <v>0</v>
      </c>
      <c r="AR309" s="1">
        <v>0</v>
      </c>
      <c r="AS309" s="1">
        <v>0</v>
      </c>
      <c r="AT309" s="200">
        <f>+SUM(BS_InfraMR[[#This Row],[B.02.1 - Parque de Coches Eléctricos Motrices]:[B.02.3 - Parque de Coches Eléctricos Motrices Tipo R]])</f>
        <v>0</v>
      </c>
      <c r="AU309" s="1">
        <v>0</v>
      </c>
      <c r="AV309" s="1">
        <v>27</v>
      </c>
      <c r="AW309" s="1">
        <v>54</v>
      </c>
      <c r="AX309" s="200">
        <f>+SUM(BS_InfraMR[[#This Row],[B.03.1 - Parque de Coches Motores Motrices Remolcados]:[B.03.3 - Parque de Coches Motores Motrices Cabina]])</f>
        <v>81</v>
      </c>
      <c r="AY309" s="1">
        <v>43</v>
      </c>
      <c r="AZ309" s="1">
        <v>13</v>
      </c>
      <c r="BA309" s="1">
        <v>0</v>
      </c>
      <c r="BB309" s="1">
        <v>0</v>
      </c>
      <c r="BC309" s="200">
        <f>SUM(AY309:BB309)</f>
        <v>56</v>
      </c>
      <c r="BD309" s="356">
        <v>26</v>
      </c>
      <c r="BE309" s="1">
        <v>1</v>
      </c>
      <c r="BF309" s="1">
        <v>31</v>
      </c>
      <c r="BG309" s="235">
        <v>1000</v>
      </c>
    </row>
    <row r="310" spans="1:60">
      <c r="A310" s="1">
        <v>2018</v>
      </c>
      <c r="B310" s="1" t="s">
        <v>69</v>
      </c>
      <c r="C310" s="10">
        <v>18.643000000000001</v>
      </c>
      <c r="D310" s="10">
        <v>47.968000000000004</v>
      </c>
      <c r="E310" s="10">
        <v>0</v>
      </c>
      <c r="F310" s="10">
        <v>0</v>
      </c>
      <c r="G310" s="192">
        <f t="shared" si="24"/>
        <v>66.611000000000004</v>
      </c>
      <c r="H310" s="192">
        <v>51.102000000000011</v>
      </c>
      <c r="I310" s="192">
        <v>79.423000000000002</v>
      </c>
      <c r="J310" s="10">
        <v>114.57899999999999</v>
      </c>
      <c r="K310" s="10">
        <v>0</v>
      </c>
      <c r="L310" s="10">
        <v>0</v>
      </c>
      <c r="M310" s="10">
        <v>0</v>
      </c>
      <c r="N310" s="192">
        <f>+BS_InfraMR[[#This Row],[A.03.1 -  Longitud de Vías de Explotación No Electrificadas Troncales y Ramales (vía principal) (km)]]+BS_InfraMR[[#This Row],[A.04.1 -  Longitud de Vías de Explotación Electrificadas Troncales y Ramales (vía principal) (km)]]</f>
        <v>114.57899999999999</v>
      </c>
      <c r="O310" s="192">
        <v>97.114999999999995</v>
      </c>
      <c r="P310" s="1">
        <v>23</v>
      </c>
      <c r="Q310" s="1">
        <v>6</v>
      </c>
      <c r="R310" s="1">
        <v>1</v>
      </c>
      <c r="S310" s="194">
        <f>+SUM(BS_InfraMR[[#This Row],[A.05.1 - Número de Estaciones en Explotación (cantidad)]:[A.07.1 - Número de Apeaderos en Explotación (cantidad)]])</f>
        <v>30</v>
      </c>
      <c r="T310" s="194">
        <f t="shared" si="30"/>
        <v>23</v>
      </c>
      <c r="U310" s="1">
        <v>18</v>
      </c>
      <c r="V310" s="1">
        <v>31</v>
      </c>
      <c r="W310" s="1">
        <v>0</v>
      </c>
      <c r="X310" s="1">
        <v>26</v>
      </c>
      <c r="Y310" s="1">
        <v>0</v>
      </c>
      <c r="Z310" s="196">
        <f t="shared" si="25"/>
        <v>75</v>
      </c>
      <c r="AA310" s="1">
        <v>13</v>
      </c>
      <c r="AB310" s="1">
        <v>13</v>
      </c>
      <c r="AC310" s="1">
        <f>+BS_InfraMR[[#This Row],[Total Pasos Vehiculares a Nivel]]</f>
        <v>75</v>
      </c>
      <c r="AD310" s="196">
        <f t="shared" si="26"/>
        <v>101</v>
      </c>
      <c r="AE310" s="1">
        <v>1</v>
      </c>
      <c r="AF310" s="1">
        <v>8</v>
      </c>
      <c r="AG310" s="1">
        <v>11</v>
      </c>
      <c r="AH310" s="196">
        <f t="shared" si="27"/>
        <v>20</v>
      </c>
      <c r="AI310" s="10">
        <v>16.120999999999999</v>
      </c>
      <c r="AJ310" s="10">
        <v>0</v>
      </c>
      <c r="AK310" s="10">
        <v>50.177</v>
      </c>
      <c r="AL310" s="222">
        <f t="shared" si="28"/>
        <v>66.298000000000002</v>
      </c>
      <c r="AM310" s="1">
        <v>2</v>
      </c>
      <c r="AN310" s="1">
        <v>0</v>
      </c>
      <c r="AO310" s="1">
        <v>13</v>
      </c>
      <c r="AP310" s="200">
        <f t="shared" si="29"/>
        <v>15</v>
      </c>
      <c r="AQ310" s="1">
        <v>0</v>
      </c>
      <c r="AR310" s="1">
        <v>0</v>
      </c>
      <c r="AS310" s="1">
        <v>0</v>
      </c>
      <c r="AT310" s="200">
        <f>+SUM(BS_InfraMR[[#This Row],[B.02.1 - Parque de Coches Eléctricos Motrices]:[B.02.3 - Parque de Coches Eléctricos Motrices Tipo R]])</f>
        <v>0</v>
      </c>
      <c r="AU310" s="1">
        <v>0</v>
      </c>
      <c r="AV310" s="1">
        <v>27</v>
      </c>
      <c r="AW310" s="1">
        <v>54</v>
      </c>
      <c r="AX310" s="200">
        <f>+SUM(BS_InfraMR[[#This Row],[B.03.1 - Parque de Coches Motores Motrices Remolcados]:[B.03.3 - Parque de Coches Motores Motrices Cabina]])</f>
        <v>81</v>
      </c>
      <c r="AY310" s="1">
        <v>43</v>
      </c>
      <c r="AZ310" s="1">
        <v>13</v>
      </c>
      <c r="BA310" s="1">
        <v>0</v>
      </c>
      <c r="BB310" s="1">
        <v>0</v>
      </c>
      <c r="BC310" s="200">
        <f>SUM(AY310:BB310)</f>
        <v>56</v>
      </c>
      <c r="BD310" s="356">
        <v>26</v>
      </c>
      <c r="BE310" s="1">
        <v>1</v>
      </c>
      <c r="BF310" s="1">
        <v>31</v>
      </c>
      <c r="BG310" s="235">
        <v>1000</v>
      </c>
    </row>
    <row r="311" spans="1:60">
      <c r="A311" s="1">
        <v>2018</v>
      </c>
      <c r="B311" s="1" t="s">
        <v>70</v>
      </c>
      <c r="C311" s="10">
        <v>18.643000000000001</v>
      </c>
      <c r="D311" s="10">
        <v>47.968000000000004</v>
      </c>
      <c r="E311" s="10">
        <v>0</v>
      </c>
      <c r="F311" s="10">
        <v>0</v>
      </c>
      <c r="G311" s="192">
        <f t="shared" si="24"/>
        <v>66.611000000000004</v>
      </c>
      <c r="H311" s="192">
        <v>51.102000000000011</v>
      </c>
      <c r="I311" s="192">
        <v>79.423000000000002</v>
      </c>
      <c r="J311" s="10">
        <v>114.57899999999999</v>
      </c>
      <c r="K311" s="10">
        <v>0</v>
      </c>
      <c r="L311" s="10">
        <v>0</v>
      </c>
      <c r="M311" s="10">
        <v>0</v>
      </c>
      <c r="N311" s="192">
        <f>+BS_InfraMR[[#This Row],[A.03.1 -  Longitud de Vías de Explotación No Electrificadas Troncales y Ramales (vía principal) (km)]]+BS_InfraMR[[#This Row],[A.04.1 -  Longitud de Vías de Explotación Electrificadas Troncales y Ramales (vía principal) (km)]]</f>
        <v>114.57899999999999</v>
      </c>
      <c r="O311" s="192">
        <v>97.114999999999995</v>
      </c>
      <c r="P311" s="1">
        <v>23</v>
      </c>
      <c r="Q311" s="1">
        <v>6</v>
      </c>
      <c r="R311" s="1">
        <v>1</v>
      </c>
      <c r="S311" s="194">
        <f>+SUM(BS_InfraMR[[#This Row],[A.05.1 - Número de Estaciones en Explotación (cantidad)]:[A.07.1 - Número de Apeaderos en Explotación (cantidad)]])</f>
        <v>30</v>
      </c>
      <c r="T311" s="194">
        <f t="shared" si="30"/>
        <v>23</v>
      </c>
      <c r="U311" s="1">
        <v>18</v>
      </c>
      <c r="V311" s="1">
        <v>31</v>
      </c>
      <c r="W311" s="1">
        <v>0</v>
      </c>
      <c r="X311" s="1">
        <v>26</v>
      </c>
      <c r="Y311" s="1">
        <v>0</v>
      </c>
      <c r="Z311" s="196">
        <f t="shared" si="25"/>
        <v>75</v>
      </c>
      <c r="AA311" s="1">
        <v>13</v>
      </c>
      <c r="AB311" s="1">
        <v>13</v>
      </c>
      <c r="AC311" s="1">
        <f>+BS_InfraMR[[#This Row],[Total Pasos Vehiculares a Nivel]]</f>
        <v>75</v>
      </c>
      <c r="AD311" s="196">
        <f t="shared" si="26"/>
        <v>101</v>
      </c>
      <c r="AE311" s="1">
        <v>1</v>
      </c>
      <c r="AF311" s="1">
        <v>8</v>
      </c>
      <c r="AG311" s="1">
        <v>11</v>
      </c>
      <c r="AH311" s="196">
        <f t="shared" si="27"/>
        <v>20</v>
      </c>
      <c r="AI311" s="10">
        <v>16.120999999999999</v>
      </c>
      <c r="AJ311" s="10">
        <v>0</v>
      </c>
      <c r="AK311" s="10">
        <v>50.177</v>
      </c>
      <c r="AL311" s="222">
        <f t="shared" si="28"/>
        <v>66.298000000000002</v>
      </c>
      <c r="AM311" s="1">
        <v>2</v>
      </c>
      <c r="AN311" s="1">
        <v>0</v>
      </c>
      <c r="AO311" s="1">
        <v>13</v>
      </c>
      <c r="AP311" s="200">
        <f t="shared" si="29"/>
        <v>15</v>
      </c>
      <c r="AQ311" s="1">
        <v>0</v>
      </c>
      <c r="AR311" s="1">
        <v>0</v>
      </c>
      <c r="AS311" s="1">
        <v>0</v>
      </c>
      <c r="AT311" s="200">
        <f>+SUM(BS_InfraMR[[#This Row],[B.02.1 - Parque de Coches Eléctricos Motrices]:[B.02.3 - Parque de Coches Eléctricos Motrices Tipo R]])</f>
        <v>0</v>
      </c>
      <c r="AU311" s="1">
        <v>0</v>
      </c>
      <c r="AV311" s="1">
        <v>27</v>
      </c>
      <c r="AW311" s="1">
        <v>54</v>
      </c>
      <c r="AX311" s="200">
        <f>+SUM(BS_InfraMR[[#This Row],[B.03.1 - Parque de Coches Motores Motrices Remolcados]:[B.03.3 - Parque de Coches Motores Motrices Cabina]])</f>
        <v>81</v>
      </c>
      <c r="AY311" s="1">
        <v>43</v>
      </c>
      <c r="AZ311" s="1">
        <v>13</v>
      </c>
      <c r="BA311" s="1">
        <v>0</v>
      </c>
      <c r="BB311" s="1">
        <v>0</v>
      </c>
      <c r="BC311" s="200">
        <f>SUM(AY311:BB311)</f>
        <v>56</v>
      </c>
      <c r="BD311" s="356">
        <v>26</v>
      </c>
      <c r="BE311" s="1">
        <v>1</v>
      </c>
      <c r="BF311" s="1">
        <v>31</v>
      </c>
      <c r="BG311" s="235">
        <v>1000</v>
      </c>
    </row>
    <row r="312" spans="1:60">
      <c r="A312" s="1">
        <v>2018</v>
      </c>
      <c r="B312" s="1" t="s">
        <v>71</v>
      </c>
      <c r="C312" s="10">
        <v>18.643000000000001</v>
      </c>
      <c r="D312" s="10">
        <v>47.968000000000004</v>
      </c>
      <c r="E312" s="10">
        <v>0</v>
      </c>
      <c r="F312" s="10">
        <v>0</v>
      </c>
      <c r="G312" s="192">
        <f t="shared" si="24"/>
        <v>66.611000000000004</v>
      </c>
      <c r="H312" s="192">
        <v>51.102000000000011</v>
      </c>
      <c r="I312" s="192">
        <v>79.423000000000002</v>
      </c>
      <c r="J312" s="10">
        <v>114.57899999999999</v>
      </c>
      <c r="K312" s="10">
        <v>0</v>
      </c>
      <c r="L312" s="10">
        <v>0</v>
      </c>
      <c r="M312" s="10">
        <v>0</v>
      </c>
      <c r="N312" s="192">
        <f>+BS_InfraMR[[#This Row],[A.03.1 -  Longitud de Vías de Explotación No Electrificadas Troncales y Ramales (vía principal) (km)]]+BS_InfraMR[[#This Row],[A.04.1 -  Longitud de Vías de Explotación Electrificadas Troncales y Ramales (vía principal) (km)]]</f>
        <v>114.57899999999999</v>
      </c>
      <c r="O312" s="192">
        <v>97.114999999999995</v>
      </c>
      <c r="P312" s="1">
        <v>23</v>
      </c>
      <c r="Q312" s="1">
        <v>6</v>
      </c>
      <c r="R312" s="1">
        <v>1</v>
      </c>
      <c r="S312" s="194">
        <f>+SUM(BS_InfraMR[[#This Row],[A.05.1 - Número de Estaciones en Explotación (cantidad)]:[A.07.1 - Número de Apeaderos en Explotación (cantidad)]])</f>
        <v>30</v>
      </c>
      <c r="T312" s="194">
        <f t="shared" si="30"/>
        <v>23</v>
      </c>
      <c r="U312" s="1">
        <v>18</v>
      </c>
      <c r="V312" s="1">
        <v>31</v>
      </c>
      <c r="W312" s="1">
        <v>0</v>
      </c>
      <c r="X312" s="1">
        <v>26</v>
      </c>
      <c r="Y312" s="1">
        <v>0</v>
      </c>
      <c r="Z312" s="196">
        <f t="shared" si="25"/>
        <v>75</v>
      </c>
      <c r="AA312" s="1">
        <v>13</v>
      </c>
      <c r="AB312" s="1">
        <v>13</v>
      </c>
      <c r="AC312" s="1">
        <f>+BS_InfraMR[[#This Row],[Total Pasos Vehiculares a Nivel]]</f>
        <v>75</v>
      </c>
      <c r="AD312" s="196">
        <f t="shared" si="26"/>
        <v>101</v>
      </c>
      <c r="AE312" s="1">
        <v>1</v>
      </c>
      <c r="AF312" s="1">
        <v>8</v>
      </c>
      <c r="AG312" s="1">
        <v>11</v>
      </c>
      <c r="AH312" s="196">
        <f t="shared" si="27"/>
        <v>20</v>
      </c>
      <c r="AI312" s="10">
        <v>16.120999999999999</v>
      </c>
      <c r="AJ312" s="10">
        <v>0</v>
      </c>
      <c r="AK312" s="10">
        <v>50.177</v>
      </c>
      <c r="AL312" s="222">
        <f t="shared" si="28"/>
        <v>66.298000000000002</v>
      </c>
      <c r="AM312" s="1">
        <v>2</v>
      </c>
      <c r="AN312" s="1">
        <v>0</v>
      </c>
      <c r="AO312" s="1">
        <v>13</v>
      </c>
      <c r="AP312" s="200">
        <f t="shared" si="29"/>
        <v>15</v>
      </c>
      <c r="AQ312" s="1">
        <v>0</v>
      </c>
      <c r="AR312" s="1">
        <v>0</v>
      </c>
      <c r="AS312" s="1">
        <v>0</v>
      </c>
      <c r="AT312" s="200">
        <f>+SUM(BS_InfraMR[[#This Row],[B.02.1 - Parque de Coches Eléctricos Motrices]:[B.02.3 - Parque de Coches Eléctricos Motrices Tipo R]])</f>
        <v>0</v>
      </c>
      <c r="AU312" s="1">
        <v>0</v>
      </c>
      <c r="AV312" s="1">
        <v>27</v>
      </c>
      <c r="AW312" s="1">
        <v>54</v>
      </c>
      <c r="AX312" s="200">
        <f>+SUM(BS_InfraMR[[#This Row],[B.03.1 - Parque de Coches Motores Motrices Remolcados]:[B.03.3 - Parque de Coches Motores Motrices Cabina]])</f>
        <v>81</v>
      </c>
      <c r="AY312" s="1">
        <v>43</v>
      </c>
      <c r="AZ312" s="1">
        <v>13</v>
      </c>
      <c r="BA312" s="1">
        <v>0</v>
      </c>
      <c r="BB312" s="1">
        <v>0</v>
      </c>
      <c r="BC312" s="200">
        <f>SUM(AY312:BB312)</f>
        <v>56</v>
      </c>
      <c r="BD312" s="356">
        <v>26</v>
      </c>
      <c r="BE312" s="1">
        <v>1</v>
      </c>
      <c r="BF312" s="1">
        <v>31</v>
      </c>
      <c r="BG312" s="235">
        <v>1000</v>
      </c>
    </row>
    <row r="313" spans="1:60">
      <c r="A313" s="1">
        <v>2018</v>
      </c>
      <c r="B313" s="1" t="s">
        <v>72</v>
      </c>
      <c r="C313" s="10">
        <v>18.643000000000001</v>
      </c>
      <c r="D313" s="10">
        <v>47.968000000000004</v>
      </c>
      <c r="E313" s="10">
        <v>0</v>
      </c>
      <c r="F313" s="10">
        <v>0</v>
      </c>
      <c r="G313" s="192">
        <f t="shared" si="24"/>
        <v>66.611000000000004</v>
      </c>
      <c r="H313" s="192">
        <v>51.102000000000011</v>
      </c>
      <c r="I313" s="192">
        <v>79.423000000000002</v>
      </c>
      <c r="J313" s="10">
        <v>114.57899999999999</v>
      </c>
      <c r="K313" s="10">
        <v>0</v>
      </c>
      <c r="L313" s="10">
        <v>0</v>
      </c>
      <c r="M313" s="10">
        <v>0</v>
      </c>
      <c r="N313" s="192">
        <f>+BS_InfraMR[[#This Row],[A.03.1 -  Longitud de Vías de Explotación No Electrificadas Troncales y Ramales (vía principal) (km)]]+BS_InfraMR[[#This Row],[A.04.1 -  Longitud de Vías de Explotación Electrificadas Troncales y Ramales (vía principal) (km)]]</f>
        <v>114.57899999999999</v>
      </c>
      <c r="O313" s="192">
        <v>97.114999999999995</v>
      </c>
      <c r="P313" s="1">
        <v>23</v>
      </c>
      <c r="Q313" s="1">
        <v>6</v>
      </c>
      <c r="R313" s="1">
        <v>1</v>
      </c>
      <c r="S313" s="194">
        <f>+SUM(BS_InfraMR[[#This Row],[A.05.1 - Número de Estaciones en Explotación (cantidad)]:[A.07.1 - Número de Apeaderos en Explotación (cantidad)]])</f>
        <v>30</v>
      </c>
      <c r="T313" s="194">
        <f t="shared" si="30"/>
        <v>23</v>
      </c>
      <c r="U313" s="1">
        <v>18</v>
      </c>
      <c r="V313" s="1">
        <v>31</v>
      </c>
      <c r="W313" s="1">
        <v>0</v>
      </c>
      <c r="X313" s="1">
        <v>26</v>
      </c>
      <c r="Y313" s="1">
        <v>0</v>
      </c>
      <c r="Z313" s="196">
        <f t="shared" si="25"/>
        <v>75</v>
      </c>
      <c r="AA313" s="1">
        <v>13</v>
      </c>
      <c r="AB313" s="1">
        <v>13</v>
      </c>
      <c r="AC313" s="1">
        <f>+BS_InfraMR[[#This Row],[Total Pasos Vehiculares a Nivel]]</f>
        <v>75</v>
      </c>
      <c r="AD313" s="196">
        <f t="shared" si="26"/>
        <v>101</v>
      </c>
      <c r="AE313" s="1">
        <v>1</v>
      </c>
      <c r="AF313" s="1">
        <v>8</v>
      </c>
      <c r="AG313" s="1">
        <v>11</v>
      </c>
      <c r="AH313" s="196">
        <f t="shared" si="27"/>
        <v>20</v>
      </c>
      <c r="AI313" s="10">
        <v>16.120999999999999</v>
      </c>
      <c r="AJ313" s="10">
        <v>0</v>
      </c>
      <c r="AK313" s="10">
        <v>50.177</v>
      </c>
      <c r="AL313" s="222">
        <f t="shared" si="28"/>
        <v>66.298000000000002</v>
      </c>
      <c r="AM313" s="1">
        <v>2</v>
      </c>
      <c r="AN313" s="1">
        <v>0</v>
      </c>
      <c r="AO313" s="1">
        <v>13</v>
      </c>
      <c r="AP313" s="200">
        <f t="shared" si="29"/>
        <v>15</v>
      </c>
      <c r="AQ313" s="1">
        <v>0</v>
      </c>
      <c r="AR313" s="1">
        <v>0</v>
      </c>
      <c r="AS313" s="1">
        <v>0</v>
      </c>
      <c r="AT313" s="200">
        <f>+SUM(BS_InfraMR[[#This Row],[B.02.1 - Parque de Coches Eléctricos Motrices]:[B.02.3 - Parque de Coches Eléctricos Motrices Tipo R]])</f>
        <v>0</v>
      </c>
      <c r="AU313" s="1">
        <v>0</v>
      </c>
      <c r="AV313" s="1">
        <v>27</v>
      </c>
      <c r="AW313" s="1">
        <v>54</v>
      </c>
      <c r="AX313" s="200">
        <f>+SUM(BS_InfraMR[[#This Row],[B.03.1 - Parque de Coches Motores Motrices Remolcados]:[B.03.3 - Parque de Coches Motores Motrices Cabina]])</f>
        <v>81</v>
      </c>
      <c r="AY313" s="1">
        <v>43</v>
      </c>
      <c r="AZ313" s="1">
        <v>13</v>
      </c>
      <c r="BA313" s="1">
        <v>0</v>
      </c>
      <c r="BB313" s="1">
        <v>0</v>
      </c>
      <c r="BC313" s="200">
        <f>SUM(AY313:BB313)</f>
        <v>56</v>
      </c>
      <c r="BD313" s="356">
        <v>26</v>
      </c>
      <c r="BE313" s="1">
        <v>1</v>
      </c>
      <c r="BF313" s="1">
        <v>31</v>
      </c>
      <c r="BG313" s="235">
        <v>1000</v>
      </c>
    </row>
    <row r="314" spans="1:60">
      <c r="A314" s="1">
        <v>2019</v>
      </c>
      <c r="B314" s="1" t="s">
        <v>61</v>
      </c>
      <c r="C314" s="10">
        <v>18.643000000000001</v>
      </c>
      <c r="D314" s="10">
        <v>47.968000000000004</v>
      </c>
      <c r="E314" s="10">
        <v>0</v>
      </c>
      <c r="F314" s="10">
        <v>0</v>
      </c>
      <c r="G314" s="192">
        <f t="shared" si="24"/>
        <v>66.611000000000004</v>
      </c>
      <c r="H314" s="192">
        <v>51.102000000000011</v>
      </c>
      <c r="I314" s="192">
        <v>79.423000000000002</v>
      </c>
      <c r="J314" s="10">
        <v>114.57899999999999</v>
      </c>
      <c r="K314" s="10">
        <v>0</v>
      </c>
      <c r="L314" s="10">
        <v>0</v>
      </c>
      <c r="M314" s="10">
        <v>0</v>
      </c>
      <c r="N314" s="192">
        <f>+BS_InfraMR[[#This Row],[A.03.1 -  Longitud de Vías de Explotación No Electrificadas Troncales y Ramales (vía principal) (km)]]+BS_InfraMR[[#This Row],[A.04.1 -  Longitud de Vías de Explotación Electrificadas Troncales y Ramales (vía principal) (km)]]</f>
        <v>114.57899999999999</v>
      </c>
      <c r="O314" s="192">
        <v>97.114999999999995</v>
      </c>
      <c r="P314" s="1">
        <v>23</v>
      </c>
      <c r="Q314" s="1">
        <v>6</v>
      </c>
      <c r="R314" s="1">
        <v>1</v>
      </c>
      <c r="S314" s="194">
        <f>+SUM(BS_InfraMR[[#This Row],[A.05.1 - Número de Estaciones en Explotación (cantidad)]:[A.07.1 - Número de Apeaderos en Explotación (cantidad)]])</f>
        <v>30</v>
      </c>
      <c r="T314" s="194">
        <f t="shared" si="30"/>
        <v>23</v>
      </c>
      <c r="U314" s="1">
        <v>18</v>
      </c>
      <c r="V314" s="1">
        <v>31</v>
      </c>
      <c r="W314" s="1">
        <v>0</v>
      </c>
      <c r="X314" s="1">
        <v>26</v>
      </c>
      <c r="Y314" s="1">
        <v>0</v>
      </c>
      <c r="Z314" s="196">
        <f t="shared" si="25"/>
        <v>75</v>
      </c>
      <c r="AA314" s="1">
        <v>13</v>
      </c>
      <c r="AB314" s="1">
        <v>13</v>
      </c>
      <c r="AC314" s="1">
        <f>+BS_InfraMR[[#This Row],[Total Pasos Vehiculares a Nivel]]</f>
        <v>75</v>
      </c>
      <c r="AD314" s="196">
        <f t="shared" si="26"/>
        <v>101</v>
      </c>
      <c r="AE314" s="1">
        <v>1</v>
      </c>
      <c r="AF314" s="1">
        <v>8</v>
      </c>
      <c r="AG314" s="1">
        <v>11</v>
      </c>
      <c r="AH314" s="196">
        <f t="shared" si="27"/>
        <v>20</v>
      </c>
      <c r="AI314" s="10">
        <v>16.120999999999999</v>
      </c>
      <c r="AJ314" s="10">
        <v>0</v>
      </c>
      <c r="AK314" s="10">
        <v>50.177</v>
      </c>
      <c r="AL314" s="222">
        <f t="shared" si="28"/>
        <v>66.298000000000002</v>
      </c>
      <c r="AM314" s="1">
        <v>2</v>
      </c>
      <c r="AN314" s="1">
        <v>0</v>
      </c>
      <c r="AO314" s="1">
        <v>13</v>
      </c>
      <c r="AP314" s="200">
        <f t="shared" si="29"/>
        <v>15</v>
      </c>
      <c r="AQ314" s="1">
        <v>0</v>
      </c>
      <c r="AR314" s="1">
        <v>0</v>
      </c>
      <c r="AS314" s="1">
        <v>0</v>
      </c>
      <c r="AT314" s="200">
        <f>+SUM(BS_InfraMR[[#This Row],[B.02.1 - Parque de Coches Eléctricos Motrices]:[B.02.3 - Parque de Coches Eléctricos Motrices Tipo R]])</f>
        <v>0</v>
      </c>
      <c r="AU314" s="1">
        <v>0</v>
      </c>
      <c r="AV314" s="1">
        <v>27</v>
      </c>
      <c r="AW314" s="1">
        <v>54</v>
      </c>
      <c r="AX314" s="200">
        <f>+SUM(BS_InfraMR[[#This Row],[B.03.1 - Parque de Coches Motores Motrices Remolcados]:[B.03.3 - Parque de Coches Motores Motrices Cabina]])</f>
        <v>81</v>
      </c>
      <c r="AY314" s="1">
        <v>43</v>
      </c>
      <c r="AZ314" s="1">
        <v>13</v>
      </c>
      <c r="BA314" s="1">
        <v>0</v>
      </c>
      <c r="BB314" s="1">
        <v>0</v>
      </c>
      <c r="BC314" s="200">
        <f>SUM(AY314:BB314)</f>
        <v>56</v>
      </c>
      <c r="BD314" s="356">
        <v>26</v>
      </c>
      <c r="BE314" s="1">
        <v>1</v>
      </c>
      <c r="BF314" s="1">
        <v>31</v>
      </c>
      <c r="BG314" s="235">
        <v>1000</v>
      </c>
    </row>
    <row r="315" spans="1:60">
      <c r="A315" s="1">
        <v>2019</v>
      </c>
      <c r="B315" s="1" t="s">
        <v>62</v>
      </c>
      <c r="C315" s="10">
        <v>18.643000000000001</v>
      </c>
      <c r="D315" s="10">
        <v>47.968000000000004</v>
      </c>
      <c r="E315" s="10">
        <v>0</v>
      </c>
      <c r="F315" s="10">
        <v>0</v>
      </c>
      <c r="G315" s="192">
        <f t="shared" si="24"/>
        <v>66.611000000000004</v>
      </c>
      <c r="H315" s="192">
        <v>51.102000000000011</v>
      </c>
      <c r="I315" s="192">
        <v>79.423000000000002</v>
      </c>
      <c r="J315" s="10">
        <v>114.57899999999999</v>
      </c>
      <c r="K315" s="10">
        <v>0</v>
      </c>
      <c r="L315" s="10">
        <v>0</v>
      </c>
      <c r="M315" s="10">
        <v>0</v>
      </c>
      <c r="N315" s="192">
        <f>+BS_InfraMR[[#This Row],[A.03.1 -  Longitud de Vías de Explotación No Electrificadas Troncales y Ramales (vía principal) (km)]]+BS_InfraMR[[#This Row],[A.04.1 -  Longitud de Vías de Explotación Electrificadas Troncales y Ramales (vía principal) (km)]]</f>
        <v>114.57899999999999</v>
      </c>
      <c r="O315" s="192">
        <v>97.114999999999995</v>
      </c>
      <c r="P315" s="1">
        <v>23</v>
      </c>
      <c r="Q315" s="1">
        <v>6</v>
      </c>
      <c r="R315" s="1">
        <v>1</v>
      </c>
      <c r="S315" s="194">
        <f>+SUM(BS_InfraMR[[#This Row],[A.05.1 - Número de Estaciones en Explotación (cantidad)]:[A.07.1 - Número de Apeaderos en Explotación (cantidad)]])</f>
        <v>30</v>
      </c>
      <c r="T315" s="194">
        <f t="shared" si="30"/>
        <v>23</v>
      </c>
      <c r="U315" s="1">
        <v>18</v>
      </c>
      <c r="V315" s="1">
        <v>31</v>
      </c>
      <c r="W315" s="1">
        <v>0</v>
      </c>
      <c r="X315" s="1">
        <v>26</v>
      </c>
      <c r="Y315" s="1">
        <v>0</v>
      </c>
      <c r="Z315" s="196">
        <f t="shared" si="25"/>
        <v>75</v>
      </c>
      <c r="AA315" s="1">
        <v>13</v>
      </c>
      <c r="AB315" s="1">
        <v>13</v>
      </c>
      <c r="AC315" s="1">
        <f>+BS_InfraMR[[#This Row],[Total Pasos Vehiculares a Nivel]]</f>
        <v>75</v>
      </c>
      <c r="AD315" s="196">
        <f t="shared" si="26"/>
        <v>101</v>
      </c>
      <c r="AE315" s="1">
        <v>1</v>
      </c>
      <c r="AF315" s="1">
        <v>8</v>
      </c>
      <c r="AG315" s="1">
        <v>11</v>
      </c>
      <c r="AH315" s="196">
        <f t="shared" si="27"/>
        <v>20</v>
      </c>
      <c r="AI315" s="10">
        <v>16.120999999999999</v>
      </c>
      <c r="AJ315" s="10">
        <v>0</v>
      </c>
      <c r="AK315" s="10">
        <v>50.177</v>
      </c>
      <c r="AL315" s="222">
        <f t="shared" si="28"/>
        <v>66.298000000000002</v>
      </c>
      <c r="AM315" s="1">
        <v>2</v>
      </c>
      <c r="AN315" s="1">
        <v>0</v>
      </c>
      <c r="AO315" s="1">
        <v>13</v>
      </c>
      <c r="AP315" s="200">
        <f t="shared" si="29"/>
        <v>15</v>
      </c>
      <c r="AQ315" s="1">
        <v>0</v>
      </c>
      <c r="AR315" s="1">
        <v>0</v>
      </c>
      <c r="AS315" s="1">
        <v>0</v>
      </c>
      <c r="AT315" s="200">
        <f>+SUM(BS_InfraMR[[#This Row],[B.02.1 - Parque de Coches Eléctricos Motrices]:[B.02.3 - Parque de Coches Eléctricos Motrices Tipo R]])</f>
        <v>0</v>
      </c>
      <c r="AU315" s="1">
        <v>0</v>
      </c>
      <c r="AV315" s="1">
        <v>27</v>
      </c>
      <c r="AW315" s="1">
        <v>54</v>
      </c>
      <c r="AX315" s="200">
        <f>+SUM(BS_InfraMR[[#This Row],[B.03.1 - Parque de Coches Motores Motrices Remolcados]:[B.03.3 - Parque de Coches Motores Motrices Cabina]])</f>
        <v>81</v>
      </c>
      <c r="AY315" s="1">
        <v>43</v>
      </c>
      <c r="AZ315" s="1">
        <v>13</v>
      </c>
      <c r="BA315" s="1">
        <v>0</v>
      </c>
      <c r="BB315" s="1">
        <v>0</v>
      </c>
      <c r="BC315" s="200">
        <f>SUM(AY315:BB315)</f>
        <v>56</v>
      </c>
      <c r="BD315" s="356">
        <v>26</v>
      </c>
      <c r="BE315" s="1">
        <v>1</v>
      </c>
      <c r="BF315" s="1">
        <v>31</v>
      </c>
      <c r="BG315" s="235">
        <v>1000</v>
      </c>
    </row>
    <row r="316" spans="1:60">
      <c r="A316" s="1">
        <v>2019</v>
      </c>
      <c r="B316" s="1" t="s">
        <v>63</v>
      </c>
      <c r="C316" s="10">
        <v>18.643000000000001</v>
      </c>
      <c r="D316" s="10">
        <v>47.968000000000004</v>
      </c>
      <c r="E316" s="10">
        <v>0</v>
      </c>
      <c r="F316" s="10">
        <v>0</v>
      </c>
      <c r="G316" s="192">
        <f t="shared" si="24"/>
        <v>66.611000000000004</v>
      </c>
      <c r="H316" s="192">
        <v>51.102000000000011</v>
      </c>
      <c r="I316" s="192">
        <v>79.423000000000002</v>
      </c>
      <c r="J316" s="10">
        <v>114.57899999999999</v>
      </c>
      <c r="K316" s="10">
        <v>0</v>
      </c>
      <c r="L316" s="10">
        <v>0</v>
      </c>
      <c r="M316" s="10">
        <v>0</v>
      </c>
      <c r="N316" s="192">
        <f>+BS_InfraMR[[#This Row],[A.03.1 -  Longitud de Vías de Explotación No Electrificadas Troncales y Ramales (vía principal) (km)]]+BS_InfraMR[[#This Row],[A.04.1 -  Longitud de Vías de Explotación Electrificadas Troncales y Ramales (vía principal) (km)]]</f>
        <v>114.57899999999999</v>
      </c>
      <c r="O316" s="192">
        <v>97.114999999999995</v>
      </c>
      <c r="P316" s="1">
        <v>23</v>
      </c>
      <c r="Q316" s="1">
        <v>6</v>
      </c>
      <c r="R316" s="1">
        <v>1</v>
      </c>
      <c r="S316" s="194">
        <f>+SUM(BS_InfraMR[[#This Row],[A.05.1 - Número de Estaciones en Explotación (cantidad)]:[A.07.1 - Número de Apeaderos en Explotación (cantidad)]])</f>
        <v>30</v>
      </c>
      <c r="T316" s="194">
        <f t="shared" si="30"/>
        <v>23</v>
      </c>
      <c r="U316" s="1">
        <v>18</v>
      </c>
      <c r="V316" s="1">
        <v>31</v>
      </c>
      <c r="W316" s="1">
        <v>0</v>
      </c>
      <c r="X316" s="1">
        <v>26</v>
      </c>
      <c r="Y316" s="1">
        <v>0</v>
      </c>
      <c r="Z316" s="196">
        <f t="shared" si="25"/>
        <v>75</v>
      </c>
      <c r="AA316" s="1">
        <v>13</v>
      </c>
      <c r="AB316" s="1">
        <v>13</v>
      </c>
      <c r="AC316" s="1">
        <f>+BS_InfraMR[[#This Row],[Total Pasos Vehiculares a Nivel]]</f>
        <v>75</v>
      </c>
      <c r="AD316" s="196">
        <f t="shared" si="26"/>
        <v>101</v>
      </c>
      <c r="AE316" s="1">
        <v>1</v>
      </c>
      <c r="AF316" s="1">
        <v>8</v>
      </c>
      <c r="AG316" s="1">
        <v>11</v>
      </c>
      <c r="AH316" s="196">
        <f t="shared" si="27"/>
        <v>20</v>
      </c>
      <c r="AI316" s="10">
        <v>16.120999999999999</v>
      </c>
      <c r="AJ316" s="10">
        <v>0</v>
      </c>
      <c r="AK316" s="10">
        <v>50.177</v>
      </c>
      <c r="AL316" s="222">
        <f t="shared" si="28"/>
        <v>66.298000000000002</v>
      </c>
      <c r="AM316" s="1">
        <v>2</v>
      </c>
      <c r="AN316" s="1">
        <v>0</v>
      </c>
      <c r="AO316" s="1">
        <v>13</v>
      </c>
      <c r="AP316" s="200">
        <f t="shared" si="29"/>
        <v>15</v>
      </c>
      <c r="AQ316" s="1">
        <v>0</v>
      </c>
      <c r="AR316" s="1">
        <v>0</v>
      </c>
      <c r="AS316" s="1">
        <v>0</v>
      </c>
      <c r="AT316" s="200">
        <f>+SUM(BS_InfraMR[[#This Row],[B.02.1 - Parque de Coches Eléctricos Motrices]:[B.02.3 - Parque de Coches Eléctricos Motrices Tipo R]])</f>
        <v>0</v>
      </c>
      <c r="AU316" s="1">
        <v>0</v>
      </c>
      <c r="AV316" s="1">
        <v>27</v>
      </c>
      <c r="AW316" s="1">
        <v>54</v>
      </c>
      <c r="AX316" s="200">
        <f>+SUM(BS_InfraMR[[#This Row],[B.03.1 - Parque de Coches Motores Motrices Remolcados]:[B.03.3 - Parque de Coches Motores Motrices Cabina]])</f>
        <v>81</v>
      </c>
      <c r="AY316" s="1">
        <v>43</v>
      </c>
      <c r="AZ316" s="1">
        <v>13</v>
      </c>
      <c r="BA316" s="1">
        <v>0</v>
      </c>
      <c r="BB316" s="1">
        <v>0</v>
      </c>
      <c r="BC316" s="200">
        <f>SUM(AY316:BB316)</f>
        <v>56</v>
      </c>
      <c r="BD316" s="356">
        <v>26</v>
      </c>
      <c r="BE316" s="1">
        <v>1</v>
      </c>
      <c r="BF316" s="1">
        <v>31</v>
      </c>
      <c r="BG316" s="235">
        <v>1000</v>
      </c>
    </row>
    <row r="317" spans="1:60">
      <c r="A317" s="1">
        <v>2019</v>
      </c>
      <c r="B317" s="1" t="s">
        <v>64</v>
      </c>
      <c r="C317" s="10">
        <v>18.643000000000001</v>
      </c>
      <c r="D317" s="10">
        <v>47.968000000000004</v>
      </c>
      <c r="E317" s="10">
        <v>0</v>
      </c>
      <c r="F317" s="10">
        <v>0</v>
      </c>
      <c r="G317" s="192">
        <f t="shared" si="24"/>
        <v>66.611000000000004</v>
      </c>
      <c r="H317" s="192">
        <v>51.102000000000011</v>
      </c>
      <c r="I317" s="192">
        <v>79.423000000000002</v>
      </c>
      <c r="J317" s="10">
        <v>114.57899999999999</v>
      </c>
      <c r="K317" s="10">
        <v>0</v>
      </c>
      <c r="L317" s="10">
        <v>0</v>
      </c>
      <c r="M317" s="10">
        <v>0</v>
      </c>
      <c r="N317" s="192">
        <f>+BS_InfraMR[[#This Row],[A.03.1 -  Longitud de Vías de Explotación No Electrificadas Troncales y Ramales (vía principal) (km)]]+BS_InfraMR[[#This Row],[A.04.1 -  Longitud de Vías de Explotación Electrificadas Troncales y Ramales (vía principal) (km)]]</f>
        <v>114.57899999999999</v>
      </c>
      <c r="O317" s="192">
        <v>97.114999999999995</v>
      </c>
      <c r="P317" s="1">
        <v>23</v>
      </c>
      <c r="Q317" s="1">
        <v>6</v>
      </c>
      <c r="R317" s="1">
        <v>1</v>
      </c>
      <c r="S317" s="194">
        <f>+SUM(BS_InfraMR[[#This Row],[A.05.1 - Número de Estaciones en Explotación (cantidad)]:[A.07.1 - Número de Apeaderos en Explotación (cantidad)]])</f>
        <v>30</v>
      </c>
      <c r="T317" s="194">
        <f t="shared" si="30"/>
        <v>23</v>
      </c>
      <c r="U317" s="1">
        <v>18</v>
      </c>
      <c r="V317" s="1">
        <v>31</v>
      </c>
      <c r="W317" s="1">
        <v>0</v>
      </c>
      <c r="X317" s="1">
        <v>26</v>
      </c>
      <c r="Y317" s="1">
        <v>0</v>
      </c>
      <c r="Z317" s="196">
        <f t="shared" si="25"/>
        <v>75</v>
      </c>
      <c r="AA317" s="1">
        <v>13</v>
      </c>
      <c r="AB317" s="1">
        <v>13</v>
      </c>
      <c r="AC317" s="1">
        <f>+BS_InfraMR[[#This Row],[Total Pasos Vehiculares a Nivel]]</f>
        <v>75</v>
      </c>
      <c r="AD317" s="196">
        <f t="shared" si="26"/>
        <v>101</v>
      </c>
      <c r="AE317" s="1">
        <v>1</v>
      </c>
      <c r="AF317" s="1">
        <v>8</v>
      </c>
      <c r="AG317" s="1">
        <v>11</v>
      </c>
      <c r="AH317" s="196">
        <f t="shared" si="27"/>
        <v>20</v>
      </c>
      <c r="AI317" s="10">
        <v>16.120999999999999</v>
      </c>
      <c r="AJ317" s="10">
        <v>0</v>
      </c>
      <c r="AK317" s="10">
        <v>50.177</v>
      </c>
      <c r="AL317" s="222">
        <f t="shared" si="28"/>
        <v>66.298000000000002</v>
      </c>
      <c r="AM317" s="1">
        <v>2</v>
      </c>
      <c r="AN317" s="1">
        <v>0</v>
      </c>
      <c r="AO317" s="1">
        <v>13</v>
      </c>
      <c r="AP317" s="200">
        <f t="shared" si="29"/>
        <v>15</v>
      </c>
      <c r="AQ317" s="1">
        <v>0</v>
      </c>
      <c r="AR317" s="1">
        <v>0</v>
      </c>
      <c r="AS317" s="1">
        <v>0</v>
      </c>
      <c r="AT317" s="200">
        <f>+SUM(BS_InfraMR[[#This Row],[B.02.1 - Parque de Coches Eléctricos Motrices]:[B.02.3 - Parque de Coches Eléctricos Motrices Tipo R]])</f>
        <v>0</v>
      </c>
      <c r="AU317" s="1">
        <v>0</v>
      </c>
      <c r="AV317" s="1">
        <v>27</v>
      </c>
      <c r="AW317" s="1">
        <v>54</v>
      </c>
      <c r="AX317" s="200">
        <f>+SUM(BS_InfraMR[[#This Row],[B.03.1 - Parque de Coches Motores Motrices Remolcados]:[B.03.3 - Parque de Coches Motores Motrices Cabina]])</f>
        <v>81</v>
      </c>
      <c r="AY317" s="1">
        <v>43</v>
      </c>
      <c r="AZ317" s="1">
        <v>13</v>
      </c>
      <c r="BA317" s="1">
        <v>0</v>
      </c>
      <c r="BB317" s="1">
        <v>0</v>
      </c>
      <c r="BC317" s="200">
        <f>SUM(AY317:BB317)</f>
        <v>56</v>
      </c>
      <c r="BD317" s="356">
        <v>26</v>
      </c>
      <c r="BE317" s="1">
        <v>1</v>
      </c>
      <c r="BF317" s="1">
        <v>31</v>
      </c>
      <c r="BG317" s="235">
        <v>1000</v>
      </c>
    </row>
    <row r="318" spans="1:60">
      <c r="A318" s="1">
        <v>2019</v>
      </c>
      <c r="B318" s="1" t="s">
        <v>65</v>
      </c>
      <c r="C318" s="10">
        <v>18.643000000000001</v>
      </c>
      <c r="D318" s="10">
        <v>47.968000000000004</v>
      </c>
      <c r="E318" s="10">
        <v>0</v>
      </c>
      <c r="F318" s="10">
        <v>0</v>
      </c>
      <c r="G318" s="192">
        <f t="shared" si="24"/>
        <v>66.611000000000004</v>
      </c>
      <c r="H318" s="192">
        <v>51.102000000000011</v>
      </c>
      <c r="I318" s="192">
        <v>79.423000000000002</v>
      </c>
      <c r="J318" s="10">
        <v>114.57899999999999</v>
      </c>
      <c r="K318" s="10">
        <v>0</v>
      </c>
      <c r="L318" s="10">
        <v>0</v>
      </c>
      <c r="M318" s="10">
        <v>0</v>
      </c>
      <c r="N318" s="192">
        <f>+BS_InfraMR[[#This Row],[A.03.1 -  Longitud de Vías de Explotación No Electrificadas Troncales y Ramales (vía principal) (km)]]+BS_InfraMR[[#This Row],[A.04.1 -  Longitud de Vías de Explotación Electrificadas Troncales y Ramales (vía principal) (km)]]</f>
        <v>114.57899999999999</v>
      </c>
      <c r="O318" s="192">
        <v>97.114999999999995</v>
      </c>
      <c r="P318" s="1">
        <v>23</v>
      </c>
      <c r="Q318" s="1">
        <v>6</v>
      </c>
      <c r="R318" s="1">
        <v>1</v>
      </c>
      <c r="S318" s="194">
        <f>+SUM(BS_InfraMR[[#This Row],[A.05.1 - Número de Estaciones en Explotación (cantidad)]:[A.07.1 - Número de Apeaderos en Explotación (cantidad)]])</f>
        <v>30</v>
      </c>
      <c r="T318" s="194">
        <f t="shared" si="30"/>
        <v>23</v>
      </c>
      <c r="U318" s="1">
        <v>18</v>
      </c>
      <c r="V318" s="1">
        <v>31</v>
      </c>
      <c r="W318" s="1">
        <v>0</v>
      </c>
      <c r="X318" s="1">
        <v>26</v>
      </c>
      <c r="Y318" s="1">
        <v>0</v>
      </c>
      <c r="Z318" s="196">
        <f t="shared" si="25"/>
        <v>75</v>
      </c>
      <c r="AA318" s="1">
        <v>13</v>
      </c>
      <c r="AB318" s="1">
        <v>13</v>
      </c>
      <c r="AC318" s="1">
        <f>+BS_InfraMR[[#This Row],[Total Pasos Vehiculares a Nivel]]</f>
        <v>75</v>
      </c>
      <c r="AD318" s="196">
        <f t="shared" si="26"/>
        <v>101</v>
      </c>
      <c r="AE318" s="1">
        <v>1</v>
      </c>
      <c r="AF318" s="1">
        <v>8</v>
      </c>
      <c r="AG318" s="1">
        <v>11</v>
      </c>
      <c r="AH318" s="196">
        <f t="shared" si="27"/>
        <v>20</v>
      </c>
      <c r="AI318" s="10">
        <v>16.120999999999999</v>
      </c>
      <c r="AJ318" s="10">
        <v>0</v>
      </c>
      <c r="AK318" s="10">
        <v>50.177</v>
      </c>
      <c r="AL318" s="222">
        <f t="shared" si="28"/>
        <v>66.298000000000002</v>
      </c>
      <c r="AM318" s="1">
        <v>2</v>
      </c>
      <c r="AN318" s="1">
        <v>0</v>
      </c>
      <c r="AO318" s="1">
        <v>13</v>
      </c>
      <c r="AP318" s="200">
        <f t="shared" si="29"/>
        <v>15</v>
      </c>
      <c r="AQ318" s="1">
        <v>0</v>
      </c>
      <c r="AR318" s="1">
        <v>0</v>
      </c>
      <c r="AS318" s="1">
        <v>0</v>
      </c>
      <c r="AT318" s="200">
        <f>+SUM(BS_InfraMR[[#This Row],[B.02.1 - Parque de Coches Eléctricos Motrices]:[B.02.3 - Parque de Coches Eléctricos Motrices Tipo R]])</f>
        <v>0</v>
      </c>
      <c r="AU318" s="1">
        <v>0</v>
      </c>
      <c r="AV318" s="1">
        <v>27</v>
      </c>
      <c r="AW318" s="1">
        <v>54</v>
      </c>
      <c r="AX318" s="200">
        <f>+SUM(BS_InfraMR[[#This Row],[B.03.1 - Parque de Coches Motores Motrices Remolcados]:[B.03.3 - Parque de Coches Motores Motrices Cabina]])</f>
        <v>81</v>
      </c>
      <c r="AY318" s="1">
        <v>43</v>
      </c>
      <c r="AZ318" s="1">
        <v>13</v>
      </c>
      <c r="BA318" s="1">
        <v>0</v>
      </c>
      <c r="BB318" s="1">
        <v>0</v>
      </c>
      <c r="BC318" s="200">
        <f>SUM(AY318:BB318)</f>
        <v>56</v>
      </c>
      <c r="BD318" s="356">
        <v>26</v>
      </c>
      <c r="BE318" s="1">
        <v>1</v>
      </c>
      <c r="BF318" s="1">
        <v>31</v>
      </c>
      <c r="BG318" s="235">
        <v>1000</v>
      </c>
    </row>
    <row r="319" spans="1:60">
      <c r="A319" s="1">
        <v>2019</v>
      </c>
      <c r="B319" s="1" t="s">
        <v>66</v>
      </c>
      <c r="C319" s="10">
        <v>18.643000000000001</v>
      </c>
      <c r="D319" s="10">
        <v>47.968000000000004</v>
      </c>
      <c r="E319" s="10">
        <v>0</v>
      </c>
      <c r="F319" s="10">
        <v>0</v>
      </c>
      <c r="G319" s="192">
        <f t="shared" si="24"/>
        <v>66.611000000000004</v>
      </c>
      <c r="H319" s="192">
        <v>51.102000000000011</v>
      </c>
      <c r="I319" s="192">
        <v>79.423000000000002</v>
      </c>
      <c r="J319" s="10">
        <v>114.57899999999999</v>
      </c>
      <c r="K319" s="10">
        <v>0</v>
      </c>
      <c r="L319" s="10">
        <v>0</v>
      </c>
      <c r="M319" s="10">
        <v>0</v>
      </c>
      <c r="N319" s="192">
        <f>+BS_InfraMR[[#This Row],[A.03.1 -  Longitud de Vías de Explotación No Electrificadas Troncales y Ramales (vía principal) (km)]]+BS_InfraMR[[#This Row],[A.04.1 -  Longitud de Vías de Explotación Electrificadas Troncales y Ramales (vía principal) (km)]]</f>
        <v>114.57899999999999</v>
      </c>
      <c r="O319" s="192">
        <v>97.114999999999995</v>
      </c>
      <c r="P319" s="1">
        <v>23</v>
      </c>
      <c r="Q319" s="1">
        <v>6</v>
      </c>
      <c r="R319" s="1">
        <v>1</v>
      </c>
      <c r="S319" s="194">
        <f>+SUM(BS_InfraMR[[#This Row],[A.05.1 - Número de Estaciones en Explotación (cantidad)]:[A.07.1 - Número de Apeaderos en Explotación (cantidad)]])</f>
        <v>30</v>
      </c>
      <c r="T319" s="194">
        <f t="shared" si="30"/>
        <v>23</v>
      </c>
      <c r="U319" s="1">
        <v>18</v>
      </c>
      <c r="V319" s="1">
        <v>31</v>
      </c>
      <c r="W319" s="1">
        <v>0</v>
      </c>
      <c r="X319" s="1">
        <v>26</v>
      </c>
      <c r="Y319" s="1">
        <v>0</v>
      </c>
      <c r="Z319" s="196">
        <f t="shared" si="25"/>
        <v>75</v>
      </c>
      <c r="AA319" s="1">
        <v>13</v>
      </c>
      <c r="AB319" s="1">
        <v>13</v>
      </c>
      <c r="AC319" s="1">
        <f>+BS_InfraMR[[#This Row],[Total Pasos Vehiculares a Nivel]]</f>
        <v>75</v>
      </c>
      <c r="AD319" s="196">
        <f t="shared" si="26"/>
        <v>101</v>
      </c>
      <c r="AE319" s="1">
        <v>1</v>
      </c>
      <c r="AF319" s="1">
        <v>8</v>
      </c>
      <c r="AG319" s="1">
        <v>11</v>
      </c>
      <c r="AH319" s="196">
        <f t="shared" si="27"/>
        <v>20</v>
      </c>
      <c r="AI319" s="10">
        <v>16.120999999999999</v>
      </c>
      <c r="AJ319" s="10">
        <v>0</v>
      </c>
      <c r="AK319" s="10">
        <v>50.177</v>
      </c>
      <c r="AL319" s="222">
        <f t="shared" si="28"/>
        <v>66.298000000000002</v>
      </c>
      <c r="AM319" s="1">
        <v>2</v>
      </c>
      <c r="AN319" s="1">
        <v>0</v>
      </c>
      <c r="AO319" s="1">
        <v>13</v>
      </c>
      <c r="AP319" s="200">
        <f t="shared" si="29"/>
        <v>15</v>
      </c>
      <c r="AQ319" s="1">
        <v>0</v>
      </c>
      <c r="AR319" s="1">
        <v>0</v>
      </c>
      <c r="AS319" s="1">
        <v>0</v>
      </c>
      <c r="AT319" s="200">
        <f>+SUM(BS_InfraMR[[#This Row],[B.02.1 - Parque de Coches Eléctricos Motrices]:[B.02.3 - Parque de Coches Eléctricos Motrices Tipo R]])</f>
        <v>0</v>
      </c>
      <c r="AU319" s="1">
        <v>0</v>
      </c>
      <c r="AV319" s="1">
        <v>27</v>
      </c>
      <c r="AW319" s="1">
        <v>54</v>
      </c>
      <c r="AX319" s="200">
        <f>+SUM(BS_InfraMR[[#This Row],[B.03.1 - Parque de Coches Motores Motrices Remolcados]:[B.03.3 - Parque de Coches Motores Motrices Cabina]])</f>
        <v>81</v>
      </c>
      <c r="AY319" s="1">
        <v>43</v>
      </c>
      <c r="AZ319" s="1">
        <v>13</v>
      </c>
      <c r="BA319" s="1">
        <v>0</v>
      </c>
      <c r="BB319" s="1">
        <v>0</v>
      </c>
      <c r="BC319" s="200">
        <f>SUM(AY319:BB319)</f>
        <v>56</v>
      </c>
      <c r="BD319" s="356">
        <v>26</v>
      </c>
      <c r="BE319" s="1">
        <v>1</v>
      </c>
      <c r="BF319" s="1">
        <v>31</v>
      </c>
      <c r="BG319" s="235">
        <v>1000</v>
      </c>
    </row>
    <row r="320" spans="1:60">
      <c r="A320" s="1">
        <v>2019</v>
      </c>
      <c r="B320" s="1" t="s">
        <v>67</v>
      </c>
      <c r="C320" s="10">
        <v>18.643000000000001</v>
      </c>
      <c r="D320" s="10">
        <v>47.968000000000004</v>
      </c>
      <c r="E320" s="10">
        <v>0</v>
      </c>
      <c r="F320" s="10">
        <v>0</v>
      </c>
      <c r="G320" s="192">
        <f t="shared" si="24"/>
        <v>66.611000000000004</v>
      </c>
      <c r="H320" s="192">
        <v>51.102000000000011</v>
      </c>
      <c r="I320" s="192">
        <v>79.423000000000002</v>
      </c>
      <c r="J320" s="10">
        <v>114.57899999999999</v>
      </c>
      <c r="K320" s="10">
        <v>0</v>
      </c>
      <c r="L320" s="10">
        <v>0</v>
      </c>
      <c r="M320" s="10">
        <v>0</v>
      </c>
      <c r="N320" s="192">
        <f>+BS_InfraMR[[#This Row],[A.03.1 -  Longitud de Vías de Explotación No Electrificadas Troncales y Ramales (vía principal) (km)]]+BS_InfraMR[[#This Row],[A.04.1 -  Longitud de Vías de Explotación Electrificadas Troncales y Ramales (vía principal) (km)]]</f>
        <v>114.57899999999999</v>
      </c>
      <c r="O320" s="192">
        <v>97.114999999999995</v>
      </c>
      <c r="P320" s="1">
        <v>23</v>
      </c>
      <c r="Q320" s="1">
        <v>6</v>
      </c>
      <c r="R320" s="1">
        <v>1</v>
      </c>
      <c r="S320" s="194">
        <f>+SUM(BS_InfraMR[[#This Row],[A.05.1 - Número de Estaciones en Explotación (cantidad)]:[A.07.1 - Número de Apeaderos en Explotación (cantidad)]])</f>
        <v>30</v>
      </c>
      <c r="T320" s="194">
        <f t="shared" si="30"/>
        <v>23</v>
      </c>
      <c r="U320" s="1">
        <v>18</v>
      </c>
      <c r="V320" s="1">
        <v>31</v>
      </c>
      <c r="W320" s="1">
        <v>0</v>
      </c>
      <c r="X320" s="1">
        <v>26</v>
      </c>
      <c r="Y320" s="1">
        <v>0</v>
      </c>
      <c r="Z320" s="196">
        <f t="shared" si="25"/>
        <v>75</v>
      </c>
      <c r="AA320" s="1">
        <v>13</v>
      </c>
      <c r="AB320" s="1">
        <v>13</v>
      </c>
      <c r="AC320" s="1">
        <f>+BS_InfraMR[[#This Row],[Total Pasos Vehiculares a Nivel]]</f>
        <v>75</v>
      </c>
      <c r="AD320" s="196">
        <f t="shared" si="26"/>
        <v>101</v>
      </c>
      <c r="AE320" s="1">
        <v>1</v>
      </c>
      <c r="AF320" s="1">
        <v>8</v>
      </c>
      <c r="AG320" s="1">
        <v>11</v>
      </c>
      <c r="AH320" s="196">
        <f t="shared" si="27"/>
        <v>20</v>
      </c>
      <c r="AI320" s="10">
        <v>16.120999999999999</v>
      </c>
      <c r="AJ320" s="10">
        <v>0</v>
      </c>
      <c r="AK320" s="10">
        <v>50.177</v>
      </c>
      <c r="AL320" s="222">
        <f t="shared" si="28"/>
        <v>66.298000000000002</v>
      </c>
      <c r="AM320" s="1">
        <v>2</v>
      </c>
      <c r="AN320" s="1">
        <v>0</v>
      </c>
      <c r="AO320" s="1">
        <v>13</v>
      </c>
      <c r="AP320" s="200">
        <f t="shared" si="29"/>
        <v>15</v>
      </c>
      <c r="AQ320" s="1">
        <v>0</v>
      </c>
      <c r="AR320" s="1">
        <v>0</v>
      </c>
      <c r="AS320" s="1">
        <v>0</v>
      </c>
      <c r="AT320" s="200">
        <f>+SUM(BS_InfraMR[[#This Row],[B.02.1 - Parque de Coches Eléctricos Motrices]:[B.02.3 - Parque de Coches Eléctricos Motrices Tipo R]])</f>
        <v>0</v>
      </c>
      <c r="AU320" s="1">
        <v>0</v>
      </c>
      <c r="AV320" s="1">
        <v>27</v>
      </c>
      <c r="AW320" s="1">
        <v>54</v>
      </c>
      <c r="AX320" s="200">
        <f>+SUM(BS_InfraMR[[#This Row],[B.03.1 - Parque de Coches Motores Motrices Remolcados]:[B.03.3 - Parque de Coches Motores Motrices Cabina]])</f>
        <v>81</v>
      </c>
      <c r="AY320" s="1">
        <v>43</v>
      </c>
      <c r="AZ320" s="1">
        <v>13</v>
      </c>
      <c r="BA320" s="1">
        <v>0</v>
      </c>
      <c r="BB320" s="1">
        <v>0</v>
      </c>
      <c r="BC320" s="200">
        <f>SUM(AY320:BB320)</f>
        <v>56</v>
      </c>
      <c r="BD320" s="356">
        <v>26</v>
      </c>
      <c r="BE320" s="1">
        <v>1</v>
      </c>
      <c r="BF320" s="1">
        <v>31</v>
      </c>
      <c r="BG320" s="235">
        <v>1000</v>
      </c>
    </row>
    <row r="321" spans="1:60">
      <c r="A321" s="1">
        <v>2019</v>
      </c>
      <c r="B321" s="1" t="s">
        <v>68</v>
      </c>
      <c r="C321" s="10">
        <v>18.643000000000001</v>
      </c>
      <c r="D321" s="10">
        <v>47.968000000000004</v>
      </c>
      <c r="E321" s="10">
        <v>0</v>
      </c>
      <c r="F321" s="10">
        <v>0</v>
      </c>
      <c r="G321" s="192">
        <f t="shared" si="24"/>
        <v>66.611000000000004</v>
      </c>
      <c r="H321" s="192">
        <v>51.102000000000011</v>
      </c>
      <c r="I321" s="192">
        <v>79.423000000000002</v>
      </c>
      <c r="J321" s="10">
        <v>114.57899999999999</v>
      </c>
      <c r="K321" s="10">
        <v>0</v>
      </c>
      <c r="L321" s="10">
        <v>0</v>
      </c>
      <c r="M321" s="10">
        <v>0</v>
      </c>
      <c r="N321" s="192">
        <f>+BS_InfraMR[[#This Row],[A.03.1 -  Longitud de Vías de Explotación No Electrificadas Troncales y Ramales (vía principal) (km)]]+BS_InfraMR[[#This Row],[A.04.1 -  Longitud de Vías de Explotación Electrificadas Troncales y Ramales (vía principal) (km)]]</f>
        <v>114.57899999999999</v>
      </c>
      <c r="O321" s="192">
        <v>97.114999999999995</v>
      </c>
      <c r="P321" s="1">
        <v>23</v>
      </c>
      <c r="Q321" s="1">
        <v>6</v>
      </c>
      <c r="R321" s="1">
        <v>1</v>
      </c>
      <c r="S321" s="194">
        <f>+SUM(BS_InfraMR[[#This Row],[A.05.1 - Número de Estaciones en Explotación (cantidad)]:[A.07.1 - Número de Apeaderos en Explotación (cantidad)]])</f>
        <v>30</v>
      </c>
      <c r="T321" s="194">
        <f t="shared" si="30"/>
        <v>23</v>
      </c>
      <c r="U321" s="1">
        <v>18</v>
      </c>
      <c r="V321" s="1">
        <v>31</v>
      </c>
      <c r="W321" s="1">
        <v>0</v>
      </c>
      <c r="X321" s="1">
        <v>26</v>
      </c>
      <c r="Y321" s="1">
        <v>0</v>
      </c>
      <c r="Z321" s="196">
        <f t="shared" si="25"/>
        <v>75</v>
      </c>
      <c r="AA321" s="1">
        <v>13</v>
      </c>
      <c r="AB321" s="1">
        <v>13</v>
      </c>
      <c r="AC321" s="1">
        <f>+BS_InfraMR[[#This Row],[Total Pasos Vehiculares a Nivel]]</f>
        <v>75</v>
      </c>
      <c r="AD321" s="196">
        <f t="shared" si="26"/>
        <v>101</v>
      </c>
      <c r="AE321" s="1">
        <v>1</v>
      </c>
      <c r="AF321" s="1">
        <v>8</v>
      </c>
      <c r="AG321" s="1">
        <v>11</v>
      </c>
      <c r="AH321" s="196">
        <f t="shared" si="27"/>
        <v>20</v>
      </c>
      <c r="AI321" s="10">
        <v>16.120999999999999</v>
      </c>
      <c r="AJ321" s="10">
        <v>0</v>
      </c>
      <c r="AK321" s="10">
        <v>50.177</v>
      </c>
      <c r="AL321" s="222">
        <f t="shared" si="28"/>
        <v>66.298000000000002</v>
      </c>
      <c r="AM321" s="1">
        <v>2</v>
      </c>
      <c r="AN321" s="1">
        <v>0</v>
      </c>
      <c r="AO321" s="1">
        <v>13</v>
      </c>
      <c r="AP321" s="200">
        <f t="shared" si="29"/>
        <v>15</v>
      </c>
      <c r="AQ321" s="1">
        <v>0</v>
      </c>
      <c r="AR321" s="1">
        <v>0</v>
      </c>
      <c r="AS321" s="1">
        <v>0</v>
      </c>
      <c r="AT321" s="200">
        <f>+SUM(BS_InfraMR[[#This Row],[B.02.1 - Parque de Coches Eléctricos Motrices]:[B.02.3 - Parque de Coches Eléctricos Motrices Tipo R]])</f>
        <v>0</v>
      </c>
      <c r="AU321" s="1">
        <v>0</v>
      </c>
      <c r="AV321" s="1">
        <v>27</v>
      </c>
      <c r="AW321" s="1">
        <v>54</v>
      </c>
      <c r="AX321" s="200">
        <f>+SUM(BS_InfraMR[[#This Row],[B.03.1 - Parque de Coches Motores Motrices Remolcados]:[B.03.3 - Parque de Coches Motores Motrices Cabina]])</f>
        <v>81</v>
      </c>
      <c r="AY321" s="1">
        <v>43</v>
      </c>
      <c r="AZ321" s="1">
        <v>13</v>
      </c>
      <c r="BA321" s="1">
        <v>0</v>
      </c>
      <c r="BB321" s="1">
        <v>0</v>
      </c>
      <c r="BC321" s="200">
        <f>SUM(AY321:BB321)</f>
        <v>56</v>
      </c>
      <c r="BD321" s="356">
        <v>26</v>
      </c>
      <c r="BE321" s="1">
        <v>1</v>
      </c>
      <c r="BF321" s="1">
        <v>31</v>
      </c>
      <c r="BG321" s="235">
        <v>1000</v>
      </c>
    </row>
    <row r="322" spans="1:60">
      <c r="A322" s="1">
        <v>2019</v>
      </c>
      <c r="B322" s="1" t="s">
        <v>69</v>
      </c>
      <c r="C322" s="10">
        <v>18.643000000000001</v>
      </c>
      <c r="D322" s="10">
        <v>47.968000000000004</v>
      </c>
      <c r="E322" s="10">
        <v>0</v>
      </c>
      <c r="F322" s="10">
        <v>0</v>
      </c>
      <c r="G322" s="192">
        <f t="shared" ref="G322:G376" si="31">SUM(C322:F322)</f>
        <v>66.611000000000004</v>
      </c>
      <c r="H322" s="192">
        <v>51.102000000000011</v>
      </c>
      <c r="I322" s="192">
        <v>79.423000000000002</v>
      </c>
      <c r="J322" s="10">
        <v>114.57899999999999</v>
      </c>
      <c r="K322" s="10">
        <v>0</v>
      </c>
      <c r="L322" s="10">
        <v>0</v>
      </c>
      <c r="M322" s="10">
        <v>0</v>
      </c>
      <c r="N322" s="192">
        <f>+BS_InfraMR[[#This Row],[A.03.1 -  Longitud de Vías de Explotación No Electrificadas Troncales y Ramales (vía principal) (km)]]+BS_InfraMR[[#This Row],[A.04.1 -  Longitud de Vías de Explotación Electrificadas Troncales y Ramales (vía principal) (km)]]</f>
        <v>114.57899999999999</v>
      </c>
      <c r="O322" s="192">
        <v>97.114999999999995</v>
      </c>
      <c r="P322" s="1">
        <v>23</v>
      </c>
      <c r="Q322" s="1">
        <v>6</v>
      </c>
      <c r="R322" s="1">
        <v>1</v>
      </c>
      <c r="S322" s="194">
        <f>+SUM(BS_InfraMR[[#This Row],[A.05.1 - Número de Estaciones en Explotación (cantidad)]:[A.07.1 - Número de Apeaderos en Explotación (cantidad)]])</f>
        <v>30</v>
      </c>
      <c r="T322" s="194">
        <f t="shared" si="30"/>
        <v>23</v>
      </c>
      <c r="U322" s="1">
        <v>18</v>
      </c>
      <c r="V322" s="1">
        <v>31</v>
      </c>
      <c r="W322" s="1">
        <v>0</v>
      </c>
      <c r="X322" s="1">
        <v>26</v>
      </c>
      <c r="Y322" s="1">
        <v>0</v>
      </c>
      <c r="Z322" s="196">
        <f t="shared" ref="Z322:Z362" si="32">SUM(U322:Y322)</f>
        <v>75</v>
      </c>
      <c r="AA322" s="1">
        <v>13</v>
      </c>
      <c r="AB322" s="1">
        <v>13</v>
      </c>
      <c r="AC322" s="1">
        <f>+BS_InfraMR[[#This Row],[Total Pasos Vehiculares a Nivel]]</f>
        <v>75</v>
      </c>
      <c r="AD322" s="196">
        <f t="shared" ref="AD322:AD337" si="33">SUM(AA322:AC322)</f>
        <v>101</v>
      </c>
      <c r="AE322" s="1">
        <v>1</v>
      </c>
      <c r="AF322" s="1">
        <v>8</v>
      </c>
      <c r="AG322" s="1">
        <v>11</v>
      </c>
      <c r="AH322" s="196">
        <f t="shared" ref="AH322:AH337" si="34">SUM(AE322:AG322)</f>
        <v>20</v>
      </c>
      <c r="AI322" s="10">
        <v>16.120999999999999</v>
      </c>
      <c r="AJ322" s="10">
        <v>0</v>
      </c>
      <c r="AK322" s="10">
        <v>50.177</v>
      </c>
      <c r="AL322" s="222">
        <f t="shared" ref="AL322:AL337" si="35">SUM(AI322:AK322)</f>
        <v>66.298000000000002</v>
      </c>
      <c r="AM322" s="1">
        <v>2</v>
      </c>
      <c r="AN322" s="1">
        <v>0</v>
      </c>
      <c r="AO322" s="1">
        <v>13</v>
      </c>
      <c r="AP322" s="200">
        <f t="shared" ref="AP322:AP337" si="36">SUM(AM322:AO322)</f>
        <v>15</v>
      </c>
      <c r="AQ322" s="1">
        <v>0</v>
      </c>
      <c r="AR322" s="1">
        <v>0</v>
      </c>
      <c r="AS322" s="1">
        <v>0</v>
      </c>
      <c r="AT322" s="200">
        <f>+SUM(BS_InfraMR[[#This Row],[B.02.1 - Parque de Coches Eléctricos Motrices]:[B.02.3 - Parque de Coches Eléctricos Motrices Tipo R]])</f>
        <v>0</v>
      </c>
      <c r="AU322" s="1">
        <v>0</v>
      </c>
      <c r="AV322" s="1">
        <v>27</v>
      </c>
      <c r="AW322" s="1">
        <v>54</v>
      </c>
      <c r="AX322" s="200">
        <f>+SUM(BS_InfraMR[[#This Row],[B.03.1 - Parque de Coches Motores Motrices Remolcados]:[B.03.3 - Parque de Coches Motores Motrices Cabina]])</f>
        <v>81</v>
      </c>
      <c r="AY322" s="1">
        <v>43</v>
      </c>
      <c r="AZ322" s="1">
        <v>13</v>
      </c>
      <c r="BA322" s="1">
        <v>0</v>
      </c>
      <c r="BB322" s="1">
        <v>0</v>
      </c>
      <c r="BC322" s="200">
        <f>SUM(AY322:BB322)</f>
        <v>56</v>
      </c>
      <c r="BD322" s="356">
        <v>26</v>
      </c>
      <c r="BE322" s="1">
        <v>1</v>
      </c>
      <c r="BF322" s="1">
        <v>31</v>
      </c>
      <c r="BG322" s="235">
        <v>1000</v>
      </c>
    </row>
    <row r="323" spans="1:60">
      <c r="A323" s="1">
        <v>2019</v>
      </c>
      <c r="B323" s="1" t="s">
        <v>70</v>
      </c>
      <c r="C323" s="10">
        <v>18.643000000000001</v>
      </c>
      <c r="D323" s="10">
        <v>47.968000000000004</v>
      </c>
      <c r="E323" s="10">
        <v>0</v>
      </c>
      <c r="F323" s="10">
        <v>0</v>
      </c>
      <c r="G323" s="192">
        <f t="shared" si="31"/>
        <v>66.611000000000004</v>
      </c>
      <c r="H323" s="192">
        <v>51.102000000000011</v>
      </c>
      <c r="I323" s="192">
        <v>79.423000000000002</v>
      </c>
      <c r="J323" s="10">
        <v>114.57899999999999</v>
      </c>
      <c r="K323" s="10">
        <v>0</v>
      </c>
      <c r="L323" s="10">
        <v>0</v>
      </c>
      <c r="M323" s="10">
        <v>0</v>
      </c>
      <c r="N323" s="192">
        <f>+BS_InfraMR[[#This Row],[A.03.1 -  Longitud de Vías de Explotación No Electrificadas Troncales y Ramales (vía principal) (km)]]+BS_InfraMR[[#This Row],[A.04.1 -  Longitud de Vías de Explotación Electrificadas Troncales y Ramales (vía principal) (km)]]</f>
        <v>114.57899999999999</v>
      </c>
      <c r="O323" s="192">
        <v>97.114999999999995</v>
      </c>
      <c r="P323" s="1">
        <v>23</v>
      </c>
      <c r="Q323" s="1">
        <v>6</v>
      </c>
      <c r="R323" s="1">
        <v>1</v>
      </c>
      <c r="S323" s="194">
        <f>+SUM(BS_InfraMR[[#This Row],[A.05.1 - Número de Estaciones en Explotación (cantidad)]:[A.07.1 - Número de Apeaderos en Explotación (cantidad)]])</f>
        <v>30</v>
      </c>
      <c r="T323" s="194">
        <f t="shared" si="30"/>
        <v>23</v>
      </c>
      <c r="U323" s="1">
        <v>18</v>
      </c>
      <c r="V323" s="1">
        <v>31</v>
      </c>
      <c r="W323" s="1">
        <v>0</v>
      </c>
      <c r="X323" s="1">
        <v>26</v>
      </c>
      <c r="Y323" s="1">
        <v>0</v>
      </c>
      <c r="Z323" s="196">
        <f t="shared" si="32"/>
        <v>75</v>
      </c>
      <c r="AA323" s="1">
        <v>13</v>
      </c>
      <c r="AB323" s="1">
        <v>13</v>
      </c>
      <c r="AC323" s="1">
        <f>+BS_InfraMR[[#This Row],[Total Pasos Vehiculares a Nivel]]</f>
        <v>75</v>
      </c>
      <c r="AD323" s="196">
        <f t="shared" si="33"/>
        <v>101</v>
      </c>
      <c r="AE323" s="1">
        <v>1</v>
      </c>
      <c r="AF323" s="1">
        <v>8</v>
      </c>
      <c r="AG323" s="1">
        <v>11</v>
      </c>
      <c r="AH323" s="196">
        <f t="shared" si="34"/>
        <v>20</v>
      </c>
      <c r="AI323" s="10">
        <v>16.120999999999999</v>
      </c>
      <c r="AJ323" s="10">
        <v>0</v>
      </c>
      <c r="AK323" s="10">
        <v>50.177</v>
      </c>
      <c r="AL323" s="222">
        <f t="shared" si="35"/>
        <v>66.298000000000002</v>
      </c>
      <c r="AM323" s="1">
        <v>2</v>
      </c>
      <c r="AN323" s="1">
        <v>0</v>
      </c>
      <c r="AO323" s="1">
        <v>13</v>
      </c>
      <c r="AP323" s="200">
        <f t="shared" si="36"/>
        <v>15</v>
      </c>
      <c r="AQ323" s="1">
        <v>0</v>
      </c>
      <c r="AR323" s="1">
        <v>0</v>
      </c>
      <c r="AS323" s="1">
        <v>0</v>
      </c>
      <c r="AT323" s="200">
        <f>+SUM(BS_InfraMR[[#This Row],[B.02.1 - Parque de Coches Eléctricos Motrices]:[B.02.3 - Parque de Coches Eléctricos Motrices Tipo R]])</f>
        <v>0</v>
      </c>
      <c r="AU323" s="1">
        <v>0</v>
      </c>
      <c r="AV323" s="1">
        <v>27</v>
      </c>
      <c r="AW323" s="1">
        <v>54</v>
      </c>
      <c r="AX323" s="200">
        <f>+SUM(BS_InfraMR[[#This Row],[B.03.1 - Parque de Coches Motores Motrices Remolcados]:[B.03.3 - Parque de Coches Motores Motrices Cabina]])</f>
        <v>81</v>
      </c>
      <c r="AY323" s="1">
        <v>43</v>
      </c>
      <c r="AZ323" s="1">
        <v>13</v>
      </c>
      <c r="BA323" s="1">
        <v>0</v>
      </c>
      <c r="BB323" s="1">
        <v>0</v>
      </c>
      <c r="BC323" s="200">
        <f>SUM(AY323:BB323)</f>
        <v>56</v>
      </c>
      <c r="BD323" s="356">
        <v>26</v>
      </c>
      <c r="BE323" s="1">
        <v>1</v>
      </c>
      <c r="BF323" s="1">
        <v>31</v>
      </c>
      <c r="BG323" s="235">
        <v>1000</v>
      </c>
    </row>
    <row r="324" spans="1:60">
      <c r="A324" s="1">
        <v>2019</v>
      </c>
      <c r="B324" s="1" t="s">
        <v>71</v>
      </c>
      <c r="C324" s="10">
        <v>27.284999999999997</v>
      </c>
      <c r="D324" s="10">
        <v>47.968000000000004</v>
      </c>
      <c r="E324" s="10">
        <v>0</v>
      </c>
      <c r="F324" s="10">
        <v>0</v>
      </c>
      <c r="G324" s="192">
        <f t="shared" si="31"/>
        <v>75.253</v>
      </c>
      <c r="H324" s="192">
        <v>59.753000000000014</v>
      </c>
      <c r="I324" s="192">
        <v>88.123000000000005</v>
      </c>
      <c r="J324" s="10">
        <v>123.279</v>
      </c>
      <c r="K324" s="10">
        <v>0</v>
      </c>
      <c r="L324" s="10">
        <v>0</v>
      </c>
      <c r="M324" s="10">
        <v>0</v>
      </c>
      <c r="N324" s="192">
        <f>+BS_InfraMR[[#This Row],[A.03.1 -  Longitud de Vías de Explotación No Electrificadas Troncales y Ramales (vía principal) (km)]]+BS_InfraMR[[#This Row],[A.04.1 -  Longitud de Vías de Explotación Electrificadas Troncales y Ramales (vía principal) (km)]]</f>
        <v>123.279</v>
      </c>
      <c r="O324" s="192">
        <v>105.815</v>
      </c>
      <c r="P324" s="1">
        <v>24</v>
      </c>
      <c r="Q324" s="1">
        <v>6</v>
      </c>
      <c r="R324" s="1">
        <v>1</v>
      </c>
      <c r="S324" s="194">
        <f>+SUM(BS_InfraMR[[#This Row],[A.05.1 - Número de Estaciones en Explotación (cantidad)]:[A.07.1 - Número de Apeaderos en Explotación (cantidad)]])</f>
        <v>31</v>
      </c>
      <c r="T324" s="194">
        <v>24</v>
      </c>
      <c r="U324" s="1">
        <v>18</v>
      </c>
      <c r="V324" s="1">
        <v>31</v>
      </c>
      <c r="W324" s="1">
        <v>0</v>
      </c>
      <c r="X324" s="1">
        <v>26</v>
      </c>
      <c r="Y324" s="1">
        <v>0</v>
      </c>
      <c r="Z324" s="196">
        <f t="shared" si="32"/>
        <v>75</v>
      </c>
      <c r="AA324" s="1">
        <v>13</v>
      </c>
      <c r="AB324" s="1">
        <v>13</v>
      </c>
      <c r="AC324" s="1">
        <f>+BS_InfraMR[[#This Row],[Total Pasos Vehiculares a Nivel]]</f>
        <v>75</v>
      </c>
      <c r="AD324" s="196">
        <f t="shared" si="33"/>
        <v>101</v>
      </c>
      <c r="AE324" s="1">
        <v>1</v>
      </c>
      <c r="AF324" s="1">
        <v>8</v>
      </c>
      <c r="AG324" s="1">
        <v>11</v>
      </c>
      <c r="AH324" s="196">
        <f t="shared" si="34"/>
        <v>20</v>
      </c>
      <c r="AI324" s="10">
        <v>16.120999999999999</v>
      </c>
      <c r="AJ324" s="10">
        <v>0</v>
      </c>
      <c r="AK324" s="10">
        <v>50.177</v>
      </c>
      <c r="AL324" s="222">
        <f t="shared" si="35"/>
        <v>66.298000000000002</v>
      </c>
      <c r="AM324" s="1">
        <v>2</v>
      </c>
      <c r="AN324" s="1">
        <v>0</v>
      </c>
      <c r="AO324" s="1">
        <v>13</v>
      </c>
      <c r="AP324" s="200">
        <f t="shared" si="36"/>
        <v>15</v>
      </c>
      <c r="AQ324" s="1">
        <v>0</v>
      </c>
      <c r="AR324" s="1">
        <v>0</v>
      </c>
      <c r="AS324" s="1">
        <v>0</v>
      </c>
      <c r="AT324" s="200">
        <f>+SUM(BS_InfraMR[[#This Row],[B.02.1 - Parque de Coches Eléctricos Motrices]:[B.02.3 - Parque de Coches Eléctricos Motrices Tipo R]])</f>
        <v>0</v>
      </c>
      <c r="AU324" s="1">
        <v>0</v>
      </c>
      <c r="AV324" s="1">
        <v>27</v>
      </c>
      <c r="AW324" s="1">
        <v>54</v>
      </c>
      <c r="AX324" s="200">
        <f>+SUM(BS_InfraMR[[#This Row],[B.03.1 - Parque de Coches Motores Motrices Remolcados]:[B.03.3 - Parque de Coches Motores Motrices Cabina]])</f>
        <v>81</v>
      </c>
      <c r="AY324" s="1">
        <v>43</v>
      </c>
      <c r="AZ324" s="1">
        <v>13</v>
      </c>
      <c r="BA324" s="1">
        <v>0</v>
      </c>
      <c r="BB324" s="1">
        <v>0</v>
      </c>
      <c r="BC324" s="200">
        <f>SUM(AY324:BB324)</f>
        <v>56</v>
      </c>
      <c r="BD324" s="356">
        <v>26</v>
      </c>
      <c r="BE324" s="1">
        <v>1</v>
      </c>
      <c r="BF324" s="1">
        <v>31</v>
      </c>
      <c r="BG324" s="235">
        <v>1000</v>
      </c>
      <c r="BH324" s="1" t="s">
        <v>629</v>
      </c>
    </row>
    <row r="325" spans="1:60">
      <c r="A325" s="1">
        <v>2019</v>
      </c>
      <c r="B325" s="1" t="s">
        <v>72</v>
      </c>
      <c r="C325" s="10">
        <v>27.284999999999997</v>
      </c>
      <c r="D325" s="10">
        <v>47.968000000000004</v>
      </c>
      <c r="E325" s="10">
        <v>0</v>
      </c>
      <c r="F325" s="10">
        <v>0</v>
      </c>
      <c r="G325" s="192">
        <f t="shared" si="31"/>
        <v>75.253</v>
      </c>
      <c r="H325" s="192">
        <v>59.753000000000014</v>
      </c>
      <c r="I325" s="192">
        <v>88.123000000000005</v>
      </c>
      <c r="J325" s="10">
        <v>123.279</v>
      </c>
      <c r="K325" s="10">
        <v>0</v>
      </c>
      <c r="L325" s="10">
        <v>0</v>
      </c>
      <c r="M325" s="10">
        <v>0</v>
      </c>
      <c r="N325" s="192">
        <f>+BS_InfraMR[[#This Row],[A.03.1 -  Longitud de Vías de Explotación No Electrificadas Troncales y Ramales (vía principal) (km)]]+BS_InfraMR[[#This Row],[A.04.1 -  Longitud de Vías de Explotación Electrificadas Troncales y Ramales (vía principal) (km)]]</f>
        <v>123.279</v>
      </c>
      <c r="O325" s="192">
        <v>105.815</v>
      </c>
      <c r="P325" s="1">
        <v>24</v>
      </c>
      <c r="Q325" s="1">
        <v>6</v>
      </c>
      <c r="R325" s="1">
        <v>1</v>
      </c>
      <c r="S325" s="194">
        <f>+SUM(BS_InfraMR[[#This Row],[A.05.1 - Número de Estaciones en Explotación (cantidad)]:[A.07.1 - Número de Apeaderos en Explotación (cantidad)]])</f>
        <v>31</v>
      </c>
      <c r="T325" s="194">
        <v>24</v>
      </c>
      <c r="U325" s="1">
        <v>18</v>
      </c>
      <c r="V325" s="1">
        <v>31</v>
      </c>
      <c r="W325" s="1">
        <v>0</v>
      </c>
      <c r="X325" s="1">
        <v>26</v>
      </c>
      <c r="Y325" s="1">
        <v>0</v>
      </c>
      <c r="Z325" s="196">
        <f t="shared" si="32"/>
        <v>75</v>
      </c>
      <c r="AA325" s="1">
        <v>13</v>
      </c>
      <c r="AB325" s="1">
        <v>13</v>
      </c>
      <c r="AC325" s="1">
        <f>+BS_InfraMR[[#This Row],[Total Pasos Vehiculares a Nivel]]</f>
        <v>75</v>
      </c>
      <c r="AD325" s="196">
        <f t="shared" si="33"/>
        <v>101</v>
      </c>
      <c r="AE325" s="1">
        <v>1</v>
      </c>
      <c r="AF325" s="1">
        <v>8</v>
      </c>
      <c r="AG325" s="1">
        <v>11</v>
      </c>
      <c r="AH325" s="196">
        <f t="shared" si="34"/>
        <v>20</v>
      </c>
      <c r="AI325" s="10">
        <v>16.120999999999999</v>
      </c>
      <c r="AJ325" s="10">
        <v>0</v>
      </c>
      <c r="AK325" s="10">
        <v>50.177</v>
      </c>
      <c r="AL325" s="222">
        <f t="shared" si="35"/>
        <v>66.298000000000002</v>
      </c>
      <c r="AM325" s="1">
        <v>2</v>
      </c>
      <c r="AN325" s="1">
        <v>0</v>
      </c>
      <c r="AO325" s="1">
        <v>13</v>
      </c>
      <c r="AP325" s="200">
        <f t="shared" si="36"/>
        <v>15</v>
      </c>
      <c r="AQ325" s="1">
        <v>0</v>
      </c>
      <c r="AR325" s="1">
        <v>0</v>
      </c>
      <c r="AS325" s="1">
        <v>0</v>
      </c>
      <c r="AT325" s="200">
        <f>+SUM(BS_InfraMR[[#This Row],[B.02.1 - Parque de Coches Eléctricos Motrices]:[B.02.3 - Parque de Coches Eléctricos Motrices Tipo R]])</f>
        <v>0</v>
      </c>
      <c r="AU325" s="1">
        <v>0</v>
      </c>
      <c r="AV325" s="1">
        <v>27</v>
      </c>
      <c r="AW325" s="1">
        <v>54</v>
      </c>
      <c r="AX325" s="200">
        <f>+SUM(BS_InfraMR[[#This Row],[B.03.1 - Parque de Coches Motores Motrices Remolcados]:[B.03.3 - Parque de Coches Motores Motrices Cabina]])</f>
        <v>81</v>
      </c>
      <c r="AY325" s="1">
        <v>43</v>
      </c>
      <c r="AZ325" s="1">
        <v>13</v>
      </c>
      <c r="BA325" s="1">
        <v>0</v>
      </c>
      <c r="BB325" s="1">
        <v>0</v>
      </c>
      <c r="BC325" s="200">
        <f>SUM(AY325:BB325)</f>
        <v>56</v>
      </c>
      <c r="BD325" s="356">
        <v>26</v>
      </c>
      <c r="BE325" s="1">
        <v>1</v>
      </c>
      <c r="BF325" s="1">
        <v>31</v>
      </c>
      <c r="BG325" s="235">
        <v>1000</v>
      </c>
    </row>
    <row r="326" spans="1:60">
      <c r="A326" s="1">
        <v>2020</v>
      </c>
      <c r="B326" s="1" t="s">
        <v>61</v>
      </c>
      <c r="C326" s="10">
        <v>27.284999999999997</v>
      </c>
      <c r="D326" s="10">
        <v>47.968000000000004</v>
      </c>
      <c r="E326" s="10">
        <v>0</v>
      </c>
      <c r="F326" s="10">
        <v>0</v>
      </c>
      <c r="G326" s="192">
        <f t="shared" si="31"/>
        <v>75.253</v>
      </c>
      <c r="H326" s="192">
        <v>59.753000000000014</v>
      </c>
      <c r="I326" s="192">
        <v>88.123000000000005</v>
      </c>
      <c r="J326" s="10">
        <v>123.279</v>
      </c>
      <c r="K326" s="10">
        <v>0</v>
      </c>
      <c r="L326" s="10">
        <v>0</v>
      </c>
      <c r="M326" s="10">
        <v>0</v>
      </c>
      <c r="N326" s="192">
        <f>+BS_InfraMR[[#This Row],[A.03.1 -  Longitud de Vías de Explotación No Electrificadas Troncales y Ramales (vía principal) (km)]]+BS_InfraMR[[#This Row],[A.04.1 -  Longitud de Vías de Explotación Electrificadas Troncales y Ramales (vía principal) (km)]]</f>
        <v>123.279</v>
      </c>
      <c r="O326" s="192">
        <v>105.815</v>
      </c>
      <c r="P326" s="1">
        <v>24</v>
      </c>
      <c r="Q326" s="1">
        <v>6</v>
      </c>
      <c r="R326" s="1">
        <v>1</v>
      </c>
      <c r="S326" s="194">
        <f>+SUM(BS_InfraMR[[#This Row],[A.05.1 - Número de Estaciones en Explotación (cantidad)]:[A.07.1 - Número de Apeaderos en Explotación (cantidad)]])</f>
        <v>31</v>
      </c>
      <c r="T326" s="194">
        <v>24</v>
      </c>
      <c r="U326" s="1">
        <v>26</v>
      </c>
      <c r="V326" s="1">
        <v>25</v>
      </c>
      <c r="W326" s="1">
        <v>0</v>
      </c>
      <c r="X326" s="1">
        <v>23</v>
      </c>
      <c r="Y326" s="1">
        <v>0</v>
      </c>
      <c r="Z326" s="196">
        <f t="shared" si="32"/>
        <v>74</v>
      </c>
      <c r="AA326" s="1">
        <v>17</v>
      </c>
      <c r="AB326" s="1">
        <v>14</v>
      </c>
      <c r="AC326" s="1">
        <v>74</v>
      </c>
      <c r="AD326" s="196">
        <f t="shared" si="33"/>
        <v>105</v>
      </c>
      <c r="AE326" s="1">
        <v>0</v>
      </c>
      <c r="AF326" s="1">
        <v>15</v>
      </c>
      <c r="AG326" s="1">
        <v>26</v>
      </c>
      <c r="AH326" s="196">
        <f t="shared" si="34"/>
        <v>41</v>
      </c>
      <c r="AI326" s="10">
        <v>13.85</v>
      </c>
      <c r="AJ326" s="10">
        <v>8.6509999999999998</v>
      </c>
      <c r="AK326" s="10">
        <v>49.497999999999998</v>
      </c>
      <c r="AL326" s="222">
        <f t="shared" si="35"/>
        <v>71.998999999999995</v>
      </c>
      <c r="AM326" s="1">
        <v>3</v>
      </c>
      <c r="AN326" s="1">
        <v>9</v>
      </c>
      <c r="AO326" s="1">
        <v>2</v>
      </c>
      <c r="AP326" s="200">
        <f t="shared" si="36"/>
        <v>14</v>
      </c>
      <c r="AQ326" s="1">
        <v>0</v>
      </c>
      <c r="AR326" s="1">
        <v>0</v>
      </c>
      <c r="AS326" s="1">
        <v>0</v>
      </c>
      <c r="AT326" s="200">
        <f>+SUM(BS_InfraMR[[#This Row],[B.02.1 - Parque de Coches Eléctricos Motrices]:[B.02.3 - Parque de Coches Eléctricos Motrices Tipo R]])</f>
        <v>0</v>
      </c>
      <c r="AU326" s="1">
        <v>33</v>
      </c>
      <c r="AV326" s="1">
        <v>3</v>
      </c>
      <c r="AW326" s="1">
        <v>54</v>
      </c>
      <c r="AX326" s="200">
        <f>+SUM(BS_InfraMR[[#This Row],[B.03.1 - Parque de Coches Motores Motrices Remolcados]:[B.03.3 - Parque de Coches Motores Motrices Cabina]])</f>
        <v>90</v>
      </c>
      <c r="AY326" s="1">
        <v>0</v>
      </c>
      <c r="AZ326" s="1">
        <v>82</v>
      </c>
      <c r="BA326" s="1">
        <v>0</v>
      </c>
      <c r="BB326" s="1">
        <v>0</v>
      </c>
      <c r="BC326" s="200">
        <f>SUM(AY326:BB326)</f>
        <v>82</v>
      </c>
      <c r="BD326" s="356">
        <v>0</v>
      </c>
      <c r="BE326" s="33">
        <v>1</v>
      </c>
      <c r="BF326" s="33">
        <v>47</v>
      </c>
      <c r="BG326" s="235">
        <v>1000</v>
      </c>
    </row>
    <row r="327" spans="1:60">
      <c r="A327" s="1">
        <v>2020</v>
      </c>
      <c r="B327" s="1" t="s">
        <v>62</v>
      </c>
      <c r="C327" s="10">
        <v>27.284999999999997</v>
      </c>
      <c r="D327" s="10">
        <v>47.968000000000004</v>
      </c>
      <c r="E327" s="10">
        <v>0</v>
      </c>
      <c r="F327" s="10">
        <v>0</v>
      </c>
      <c r="G327" s="192">
        <f t="shared" si="31"/>
        <v>75.253</v>
      </c>
      <c r="H327" s="192">
        <v>59.753000000000014</v>
      </c>
      <c r="I327" s="192">
        <v>88.123000000000005</v>
      </c>
      <c r="J327" s="10">
        <v>123.279</v>
      </c>
      <c r="K327" s="10">
        <v>0</v>
      </c>
      <c r="L327" s="10">
        <v>0</v>
      </c>
      <c r="M327" s="10">
        <v>0</v>
      </c>
      <c r="N327" s="192">
        <f>+BS_InfraMR[[#This Row],[A.03.1 -  Longitud de Vías de Explotación No Electrificadas Troncales y Ramales (vía principal) (km)]]+BS_InfraMR[[#This Row],[A.04.1 -  Longitud de Vías de Explotación Electrificadas Troncales y Ramales (vía principal) (km)]]</f>
        <v>123.279</v>
      </c>
      <c r="O327" s="192">
        <v>105.815</v>
      </c>
      <c r="P327" s="1">
        <v>24</v>
      </c>
      <c r="Q327" s="1">
        <v>6</v>
      </c>
      <c r="R327" s="1">
        <v>1</v>
      </c>
      <c r="S327" s="194">
        <f>+SUM(BS_InfraMR[[#This Row],[A.05.1 - Número de Estaciones en Explotación (cantidad)]:[A.07.1 - Número de Apeaderos en Explotación (cantidad)]])</f>
        <v>31</v>
      </c>
      <c r="T327" s="194">
        <v>24</v>
      </c>
      <c r="U327" s="1">
        <v>26</v>
      </c>
      <c r="V327" s="1">
        <v>25</v>
      </c>
      <c r="W327" s="1">
        <v>0</v>
      </c>
      <c r="X327" s="1">
        <v>23</v>
      </c>
      <c r="Y327" s="1">
        <v>0</v>
      </c>
      <c r="Z327" s="196">
        <f t="shared" si="32"/>
        <v>74</v>
      </c>
      <c r="AA327" s="1">
        <v>17</v>
      </c>
      <c r="AB327" s="1">
        <v>14</v>
      </c>
      <c r="AC327" s="1">
        <v>74</v>
      </c>
      <c r="AD327" s="196">
        <f t="shared" si="33"/>
        <v>105</v>
      </c>
      <c r="AE327" s="1">
        <v>0</v>
      </c>
      <c r="AF327" s="1">
        <v>15</v>
      </c>
      <c r="AG327" s="1">
        <v>26</v>
      </c>
      <c r="AH327" s="196">
        <f t="shared" si="34"/>
        <v>41</v>
      </c>
      <c r="AI327" s="10">
        <v>13.85</v>
      </c>
      <c r="AJ327" s="10">
        <v>8.6509999999999998</v>
      </c>
      <c r="AK327" s="10">
        <v>49.497999999999998</v>
      </c>
      <c r="AL327" s="222">
        <f t="shared" si="35"/>
        <v>71.998999999999995</v>
      </c>
      <c r="AM327" s="1">
        <v>3</v>
      </c>
      <c r="AN327" s="1">
        <v>9</v>
      </c>
      <c r="AO327" s="1">
        <v>2</v>
      </c>
      <c r="AP327" s="200">
        <f t="shared" si="36"/>
        <v>14</v>
      </c>
      <c r="AQ327" s="1">
        <v>0</v>
      </c>
      <c r="AR327" s="1">
        <v>0</v>
      </c>
      <c r="AS327" s="1">
        <v>0</v>
      </c>
      <c r="AT327" s="200">
        <f>+SUM(BS_InfraMR[[#This Row],[B.02.1 - Parque de Coches Eléctricos Motrices]:[B.02.3 - Parque de Coches Eléctricos Motrices Tipo R]])</f>
        <v>0</v>
      </c>
      <c r="AU327" s="1">
        <v>33</v>
      </c>
      <c r="AV327" s="1">
        <v>3</v>
      </c>
      <c r="AW327" s="1">
        <v>54</v>
      </c>
      <c r="AX327" s="200">
        <f>+SUM(BS_InfraMR[[#This Row],[B.03.1 - Parque de Coches Motores Motrices Remolcados]:[B.03.3 - Parque de Coches Motores Motrices Cabina]])</f>
        <v>90</v>
      </c>
      <c r="AY327" s="1">
        <v>0</v>
      </c>
      <c r="AZ327" s="1">
        <v>82</v>
      </c>
      <c r="BA327" s="1">
        <v>0</v>
      </c>
      <c r="BB327" s="1">
        <v>0</v>
      </c>
      <c r="BC327" s="200">
        <f>SUM(AY327:BB327)</f>
        <v>82</v>
      </c>
      <c r="BD327" s="356">
        <v>0</v>
      </c>
      <c r="BE327" s="33">
        <v>1</v>
      </c>
      <c r="BF327" s="33">
        <v>47</v>
      </c>
      <c r="BG327" s="235">
        <v>1000</v>
      </c>
    </row>
    <row r="328" spans="1:60">
      <c r="A328" s="1">
        <v>2020</v>
      </c>
      <c r="B328" s="1" t="s">
        <v>63</v>
      </c>
      <c r="C328" s="10">
        <v>27.284999999999997</v>
      </c>
      <c r="D328" s="10">
        <v>47.968000000000004</v>
      </c>
      <c r="E328" s="10">
        <v>0</v>
      </c>
      <c r="F328" s="10">
        <v>0</v>
      </c>
      <c r="G328" s="192">
        <f t="shared" si="31"/>
        <v>75.253</v>
      </c>
      <c r="H328" s="192">
        <v>59.753000000000014</v>
      </c>
      <c r="I328" s="192">
        <v>88.123000000000005</v>
      </c>
      <c r="J328" s="10">
        <v>123.279</v>
      </c>
      <c r="K328" s="10">
        <v>0</v>
      </c>
      <c r="L328" s="10">
        <v>0</v>
      </c>
      <c r="M328" s="10">
        <v>0</v>
      </c>
      <c r="N328" s="192">
        <f>+BS_InfraMR[[#This Row],[A.03.1 -  Longitud de Vías de Explotación No Electrificadas Troncales y Ramales (vía principal) (km)]]+BS_InfraMR[[#This Row],[A.04.1 -  Longitud de Vías de Explotación Electrificadas Troncales y Ramales (vía principal) (km)]]</f>
        <v>123.279</v>
      </c>
      <c r="O328" s="192">
        <v>105.815</v>
      </c>
      <c r="P328" s="1">
        <v>24</v>
      </c>
      <c r="Q328" s="1">
        <v>6</v>
      </c>
      <c r="R328" s="1">
        <v>1</v>
      </c>
      <c r="S328" s="194">
        <f>+SUM(BS_InfraMR[[#This Row],[A.05.1 - Número de Estaciones en Explotación (cantidad)]:[A.07.1 - Número de Apeaderos en Explotación (cantidad)]])</f>
        <v>31</v>
      </c>
      <c r="T328" s="194">
        <v>24</v>
      </c>
      <c r="U328" s="1">
        <v>26</v>
      </c>
      <c r="V328" s="1">
        <v>25</v>
      </c>
      <c r="W328" s="1">
        <v>0</v>
      </c>
      <c r="X328" s="1">
        <v>23</v>
      </c>
      <c r="Y328" s="1">
        <v>0</v>
      </c>
      <c r="Z328" s="196">
        <f t="shared" si="32"/>
        <v>74</v>
      </c>
      <c r="AA328" s="1">
        <v>17</v>
      </c>
      <c r="AB328" s="1">
        <v>14</v>
      </c>
      <c r="AC328" s="1">
        <v>74</v>
      </c>
      <c r="AD328" s="196">
        <f t="shared" si="33"/>
        <v>105</v>
      </c>
      <c r="AE328" s="1">
        <v>0</v>
      </c>
      <c r="AF328" s="1">
        <v>15</v>
      </c>
      <c r="AG328" s="1">
        <v>26</v>
      </c>
      <c r="AH328" s="196">
        <f t="shared" si="34"/>
        <v>41</v>
      </c>
      <c r="AI328" s="10">
        <v>13.85</v>
      </c>
      <c r="AJ328" s="10">
        <v>8.6509999999999998</v>
      </c>
      <c r="AK328" s="10">
        <v>49.497999999999998</v>
      </c>
      <c r="AL328" s="222">
        <f t="shared" si="35"/>
        <v>71.998999999999995</v>
      </c>
      <c r="AM328" s="1">
        <v>3</v>
      </c>
      <c r="AN328" s="1">
        <v>9</v>
      </c>
      <c r="AO328" s="1">
        <v>2</v>
      </c>
      <c r="AP328" s="200">
        <f t="shared" si="36"/>
        <v>14</v>
      </c>
      <c r="AQ328" s="1">
        <v>0</v>
      </c>
      <c r="AR328" s="1">
        <v>0</v>
      </c>
      <c r="AS328" s="1">
        <v>0</v>
      </c>
      <c r="AT328" s="200">
        <f>+SUM(BS_InfraMR[[#This Row],[B.02.1 - Parque de Coches Eléctricos Motrices]:[B.02.3 - Parque de Coches Eléctricos Motrices Tipo R]])</f>
        <v>0</v>
      </c>
      <c r="AU328" s="1">
        <v>33</v>
      </c>
      <c r="AV328" s="1">
        <v>3</v>
      </c>
      <c r="AW328" s="1">
        <v>54</v>
      </c>
      <c r="AX328" s="200">
        <f>+SUM(BS_InfraMR[[#This Row],[B.03.1 - Parque de Coches Motores Motrices Remolcados]:[B.03.3 - Parque de Coches Motores Motrices Cabina]])</f>
        <v>90</v>
      </c>
      <c r="AY328" s="1">
        <v>0</v>
      </c>
      <c r="AZ328" s="1">
        <v>82</v>
      </c>
      <c r="BA328" s="1">
        <v>0</v>
      </c>
      <c r="BB328" s="1">
        <v>0</v>
      </c>
      <c r="BC328" s="200">
        <f>SUM(AY328:BB328)</f>
        <v>82</v>
      </c>
      <c r="BD328" s="356">
        <v>0</v>
      </c>
      <c r="BE328" s="33">
        <v>1</v>
      </c>
      <c r="BF328" s="33">
        <v>47</v>
      </c>
      <c r="BG328" s="235">
        <v>1000</v>
      </c>
    </row>
    <row r="329" spans="1:60">
      <c r="A329" s="1">
        <v>2020</v>
      </c>
      <c r="B329" s="1" t="s">
        <v>64</v>
      </c>
      <c r="C329" s="10">
        <v>27.284999999999997</v>
      </c>
      <c r="D329" s="10">
        <v>47.968000000000004</v>
      </c>
      <c r="E329" s="10">
        <v>0</v>
      </c>
      <c r="F329" s="10">
        <v>0</v>
      </c>
      <c r="G329" s="192">
        <f t="shared" si="31"/>
        <v>75.253</v>
      </c>
      <c r="H329" s="192">
        <v>58.810000000000016</v>
      </c>
      <c r="I329" s="192">
        <v>62.399000000000001</v>
      </c>
      <c r="J329" s="10">
        <v>123.279</v>
      </c>
      <c r="K329" s="10">
        <v>0</v>
      </c>
      <c r="L329" s="10">
        <v>0</v>
      </c>
      <c r="M329" s="10">
        <v>0</v>
      </c>
      <c r="N329" s="192">
        <f>+BS_InfraMR[[#This Row],[A.03.1 -  Longitud de Vías de Explotación No Electrificadas Troncales y Ramales (vía principal) (km)]]+BS_InfraMR[[#This Row],[A.04.1 -  Longitud de Vías de Explotación Electrificadas Troncales y Ramales (vía principal) (km)]]</f>
        <v>123.279</v>
      </c>
      <c r="O329" s="192">
        <v>105.815</v>
      </c>
      <c r="P329" s="1">
        <v>24</v>
      </c>
      <c r="Q329" s="1">
        <v>6</v>
      </c>
      <c r="R329" s="1">
        <v>1</v>
      </c>
      <c r="S329" s="194">
        <f>+SUM(BS_InfraMR[[#This Row],[A.05.1 - Número de Estaciones en Explotación (cantidad)]:[A.07.1 - Número de Apeaderos en Explotación (cantidad)]])</f>
        <v>31</v>
      </c>
      <c r="T329" s="194">
        <v>23</v>
      </c>
      <c r="U329" s="1">
        <v>26</v>
      </c>
      <c r="V329" s="1">
        <v>25</v>
      </c>
      <c r="W329" s="1">
        <v>0</v>
      </c>
      <c r="X329" s="1">
        <v>23</v>
      </c>
      <c r="Y329" s="1">
        <v>0</v>
      </c>
      <c r="Z329" s="196">
        <f t="shared" si="32"/>
        <v>74</v>
      </c>
      <c r="AA329" s="1">
        <v>17</v>
      </c>
      <c r="AB329" s="1">
        <v>14</v>
      </c>
      <c r="AC329" s="1">
        <v>74</v>
      </c>
      <c r="AD329" s="196">
        <f t="shared" si="33"/>
        <v>105</v>
      </c>
      <c r="AE329" s="1">
        <v>0</v>
      </c>
      <c r="AF329" s="1">
        <v>15</v>
      </c>
      <c r="AG329" s="1">
        <v>26</v>
      </c>
      <c r="AH329" s="196">
        <f t="shared" si="34"/>
        <v>41</v>
      </c>
      <c r="AI329" s="10">
        <v>13.85</v>
      </c>
      <c r="AJ329" s="10">
        <v>8.6509999999999998</v>
      </c>
      <c r="AK329" s="10">
        <v>49.497999999999998</v>
      </c>
      <c r="AL329" s="222">
        <f t="shared" si="35"/>
        <v>71.998999999999995</v>
      </c>
      <c r="AM329" s="1">
        <v>3</v>
      </c>
      <c r="AN329" s="1">
        <v>9</v>
      </c>
      <c r="AO329" s="1">
        <v>2</v>
      </c>
      <c r="AP329" s="200">
        <f t="shared" si="36"/>
        <v>14</v>
      </c>
      <c r="AQ329" s="1">
        <v>0</v>
      </c>
      <c r="AR329" s="1">
        <v>0</v>
      </c>
      <c r="AS329" s="1">
        <v>0</v>
      </c>
      <c r="AT329" s="200">
        <f>+SUM(BS_InfraMR[[#This Row],[B.02.1 - Parque de Coches Eléctricos Motrices]:[B.02.3 - Parque de Coches Eléctricos Motrices Tipo R]])</f>
        <v>0</v>
      </c>
      <c r="AU329" s="1">
        <v>33</v>
      </c>
      <c r="AV329" s="1">
        <v>3</v>
      </c>
      <c r="AW329" s="1">
        <v>54</v>
      </c>
      <c r="AX329" s="200">
        <f>+SUM(BS_InfraMR[[#This Row],[B.03.1 - Parque de Coches Motores Motrices Remolcados]:[B.03.3 - Parque de Coches Motores Motrices Cabina]])</f>
        <v>90</v>
      </c>
      <c r="AY329" s="1">
        <v>0</v>
      </c>
      <c r="AZ329" s="1">
        <v>82</v>
      </c>
      <c r="BA329" s="1">
        <v>0</v>
      </c>
      <c r="BB329" s="1">
        <v>0</v>
      </c>
      <c r="BC329" s="200">
        <f>SUM(AY329:BB329)</f>
        <v>82</v>
      </c>
      <c r="BD329" s="356">
        <v>0</v>
      </c>
      <c r="BE329" s="33">
        <v>1</v>
      </c>
      <c r="BF329" s="33">
        <v>47</v>
      </c>
      <c r="BG329" s="235">
        <v>1000</v>
      </c>
      <c r="BH329" s="1" t="s">
        <v>621</v>
      </c>
    </row>
    <row r="330" spans="1:60">
      <c r="A330" s="1">
        <v>2020</v>
      </c>
      <c r="B330" s="1" t="s">
        <v>65</v>
      </c>
      <c r="C330" s="10">
        <v>27.284999999999997</v>
      </c>
      <c r="D330" s="10">
        <v>47.968000000000004</v>
      </c>
      <c r="E330" s="10">
        <v>0</v>
      </c>
      <c r="F330" s="10">
        <v>0</v>
      </c>
      <c r="G330" s="192">
        <f t="shared" si="31"/>
        <v>75.253</v>
      </c>
      <c r="H330" s="192">
        <v>58.810000000000016</v>
      </c>
      <c r="I330" s="192">
        <v>62.399000000000001</v>
      </c>
      <c r="J330" s="10">
        <v>123.279</v>
      </c>
      <c r="K330" s="10">
        <v>0</v>
      </c>
      <c r="L330" s="10">
        <v>0</v>
      </c>
      <c r="M330" s="10">
        <v>0</v>
      </c>
      <c r="N330" s="192">
        <f>+BS_InfraMR[[#This Row],[A.03.1 -  Longitud de Vías de Explotación No Electrificadas Troncales y Ramales (vía principal) (km)]]+BS_InfraMR[[#This Row],[A.04.1 -  Longitud de Vías de Explotación Electrificadas Troncales y Ramales (vía principal) (km)]]</f>
        <v>123.279</v>
      </c>
      <c r="O330" s="192">
        <v>105.815</v>
      </c>
      <c r="P330" s="1">
        <v>24</v>
      </c>
      <c r="Q330" s="1">
        <v>6</v>
      </c>
      <c r="R330" s="1">
        <v>1</v>
      </c>
      <c r="S330" s="194">
        <f>+SUM(BS_InfraMR[[#This Row],[A.05.1 - Número de Estaciones en Explotación (cantidad)]:[A.07.1 - Número de Apeaderos en Explotación (cantidad)]])</f>
        <v>31</v>
      </c>
      <c r="T330" s="194">
        <v>23</v>
      </c>
      <c r="U330" s="1">
        <v>26</v>
      </c>
      <c r="V330" s="1">
        <v>25</v>
      </c>
      <c r="W330" s="1">
        <v>0</v>
      </c>
      <c r="X330" s="1">
        <v>23</v>
      </c>
      <c r="Y330" s="1">
        <v>0</v>
      </c>
      <c r="Z330" s="196">
        <f t="shared" si="32"/>
        <v>74</v>
      </c>
      <c r="AA330" s="1">
        <v>17</v>
      </c>
      <c r="AB330" s="1">
        <v>14</v>
      </c>
      <c r="AC330" s="1">
        <v>74</v>
      </c>
      <c r="AD330" s="196">
        <f t="shared" si="33"/>
        <v>105</v>
      </c>
      <c r="AE330" s="1">
        <v>0</v>
      </c>
      <c r="AF330" s="1">
        <v>15</v>
      </c>
      <c r="AG330" s="1">
        <v>26</v>
      </c>
      <c r="AH330" s="196">
        <f t="shared" si="34"/>
        <v>41</v>
      </c>
      <c r="AI330" s="10">
        <v>13.85</v>
      </c>
      <c r="AJ330" s="10">
        <v>8.6509999999999998</v>
      </c>
      <c r="AK330" s="10">
        <v>49.497999999999998</v>
      </c>
      <c r="AL330" s="222">
        <f t="shared" si="35"/>
        <v>71.998999999999995</v>
      </c>
      <c r="AM330" s="1">
        <v>3</v>
      </c>
      <c r="AN330" s="1">
        <v>9</v>
      </c>
      <c r="AO330" s="1">
        <v>2</v>
      </c>
      <c r="AP330" s="200">
        <f t="shared" si="36"/>
        <v>14</v>
      </c>
      <c r="AQ330" s="1">
        <v>0</v>
      </c>
      <c r="AR330" s="1">
        <v>0</v>
      </c>
      <c r="AS330" s="1">
        <v>0</v>
      </c>
      <c r="AT330" s="200">
        <f>+SUM(BS_InfraMR[[#This Row],[B.02.1 - Parque de Coches Eléctricos Motrices]:[B.02.3 - Parque de Coches Eléctricos Motrices Tipo R]])</f>
        <v>0</v>
      </c>
      <c r="AU330" s="1">
        <v>33</v>
      </c>
      <c r="AV330" s="1">
        <v>3</v>
      </c>
      <c r="AW330" s="1">
        <v>54</v>
      </c>
      <c r="AX330" s="200">
        <f>+SUM(BS_InfraMR[[#This Row],[B.03.1 - Parque de Coches Motores Motrices Remolcados]:[B.03.3 - Parque de Coches Motores Motrices Cabina]])</f>
        <v>90</v>
      </c>
      <c r="AY330" s="1">
        <v>0</v>
      </c>
      <c r="AZ330" s="1">
        <v>82</v>
      </c>
      <c r="BA330" s="1">
        <v>0</v>
      </c>
      <c r="BB330" s="1">
        <v>0</v>
      </c>
      <c r="BC330" s="200">
        <f>SUM(AY330:BB330)</f>
        <v>82</v>
      </c>
      <c r="BD330" s="356">
        <v>0</v>
      </c>
      <c r="BE330" s="33">
        <v>1</v>
      </c>
      <c r="BF330" s="33">
        <v>47</v>
      </c>
      <c r="BG330" s="235">
        <v>1000</v>
      </c>
      <c r="BH330" s="1" t="s">
        <v>621</v>
      </c>
    </row>
    <row r="331" spans="1:60">
      <c r="A331" s="1">
        <v>2020</v>
      </c>
      <c r="B331" s="1" t="s">
        <v>66</v>
      </c>
      <c r="C331" s="10">
        <v>27.284999999999997</v>
      </c>
      <c r="D331" s="10">
        <v>47.968000000000004</v>
      </c>
      <c r="E331" s="10">
        <v>0</v>
      </c>
      <c r="F331" s="10">
        <v>0</v>
      </c>
      <c r="G331" s="192">
        <f t="shared" si="31"/>
        <v>75.253</v>
      </c>
      <c r="H331" s="192">
        <v>58.810000000000016</v>
      </c>
      <c r="I331" s="192">
        <v>62.399000000000001</v>
      </c>
      <c r="J331" s="10">
        <v>123.279</v>
      </c>
      <c r="K331" s="10">
        <v>0</v>
      </c>
      <c r="L331" s="10">
        <v>0</v>
      </c>
      <c r="M331" s="10">
        <v>0</v>
      </c>
      <c r="N331" s="192">
        <f>+BS_InfraMR[[#This Row],[A.03.1 -  Longitud de Vías de Explotación No Electrificadas Troncales y Ramales (vía principal) (km)]]+BS_InfraMR[[#This Row],[A.04.1 -  Longitud de Vías de Explotación Electrificadas Troncales y Ramales (vía principal) (km)]]</f>
        <v>123.279</v>
      </c>
      <c r="O331" s="192">
        <v>105.815</v>
      </c>
      <c r="P331" s="1">
        <v>24</v>
      </c>
      <c r="Q331" s="1">
        <v>6</v>
      </c>
      <c r="R331" s="1">
        <v>1</v>
      </c>
      <c r="S331" s="194">
        <f>+SUM(BS_InfraMR[[#This Row],[A.05.1 - Número de Estaciones en Explotación (cantidad)]:[A.07.1 - Número de Apeaderos en Explotación (cantidad)]])</f>
        <v>31</v>
      </c>
      <c r="T331" s="194">
        <v>23</v>
      </c>
      <c r="U331" s="1">
        <v>26</v>
      </c>
      <c r="V331" s="1">
        <v>25</v>
      </c>
      <c r="W331" s="1">
        <v>0</v>
      </c>
      <c r="X331" s="1">
        <v>23</v>
      </c>
      <c r="Y331" s="1">
        <v>0</v>
      </c>
      <c r="Z331" s="196">
        <f t="shared" si="32"/>
        <v>74</v>
      </c>
      <c r="AA331" s="1">
        <v>17</v>
      </c>
      <c r="AB331" s="1">
        <v>14</v>
      </c>
      <c r="AC331" s="1">
        <v>74</v>
      </c>
      <c r="AD331" s="196">
        <f t="shared" si="33"/>
        <v>105</v>
      </c>
      <c r="AE331" s="1">
        <v>0</v>
      </c>
      <c r="AF331" s="1">
        <v>15</v>
      </c>
      <c r="AG331" s="1">
        <v>26</v>
      </c>
      <c r="AH331" s="196">
        <f t="shared" si="34"/>
        <v>41</v>
      </c>
      <c r="AI331" s="10">
        <v>13.85</v>
      </c>
      <c r="AJ331" s="10">
        <v>8.6509999999999998</v>
      </c>
      <c r="AK331" s="10">
        <v>49.497999999999998</v>
      </c>
      <c r="AL331" s="222">
        <f t="shared" si="35"/>
        <v>71.998999999999995</v>
      </c>
      <c r="AM331" s="1">
        <v>3</v>
      </c>
      <c r="AN331" s="1">
        <v>9</v>
      </c>
      <c r="AO331" s="1">
        <v>2</v>
      </c>
      <c r="AP331" s="200">
        <f t="shared" si="36"/>
        <v>14</v>
      </c>
      <c r="AQ331" s="1">
        <v>0</v>
      </c>
      <c r="AR331" s="1">
        <v>0</v>
      </c>
      <c r="AS331" s="1">
        <v>0</v>
      </c>
      <c r="AT331" s="200">
        <f>+SUM(BS_InfraMR[[#This Row],[B.02.1 - Parque de Coches Eléctricos Motrices]:[B.02.3 - Parque de Coches Eléctricos Motrices Tipo R]])</f>
        <v>0</v>
      </c>
      <c r="AU331" s="1">
        <v>33</v>
      </c>
      <c r="AV331" s="1">
        <v>3</v>
      </c>
      <c r="AW331" s="1">
        <v>54</v>
      </c>
      <c r="AX331" s="200">
        <f>+SUM(BS_InfraMR[[#This Row],[B.03.1 - Parque de Coches Motores Motrices Remolcados]:[B.03.3 - Parque de Coches Motores Motrices Cabina]])</f>
        <v>90</v>
      </c>
      <c r="AY331" s="1">
        <v>0</v>
      </c>
      <c r="AZ331" s="1">
        <v>82</v>
      </c>
      <c r="BA331" s="1">
        <v>0</v>
      </c>
      <c r="BB331" s="1">
        <v>0</v>
      </c>
      <c r="BC331" s="200">
        <f>SUM(AY331:BB331)</f>
        <v>82</v>
      </c>
      <c r="BD331" s="356">
        <v>0</v>
      </c>
      <c r="BE331" s="33">
        <v>1</v>
      </c>
      <c r="BF331" s="33">
        <v>47</v>
      </c>
      <c r="BG331" s="235">
        <v>1000</v>
      </c>
      <c r="BH331" s="1" t="s">
        <v>621</v>
      </c>
    </row>
    <row r="332" spans="1:60">
      <c r="A332" s="1">
        <v>2020</v>
      </c>
      <c r="B332" s="1" t="s">
        <v>67</v>
      </c>
      <c r="C332" s="10">
        <v>27.284999999999997</v>
      </c>
      <c r="D332" s="10">
        <v>47.968000000000004</v>
      </c>
      <c r="E332" s="10">
        <v>0</v>
      </c>
      <c r="F332" s="10">
        <v>0</v>
      </c>
      <c r="G332" s="192">
        <f t="shared" si="31"/>
        <v>75.253</v>
      </c>
      <c r="H332" s="192">
        <v>58.810000000000016</v>
      </c>
      <c r="I332" s="192">
        <v>62.399000000000001</v>
      </c>
      <c r="J332" s="10">
        <v>123.279</v>
      </c>
      <c r="K332" s="10">
        <v>0</v>
      </c>
      <c r="L332" s="10">
        <v>0</v>
      </c>
      <c r="M332" s="10">
        <v>0</v>
      </c>
      <c r="N332" s="192">
        <f>+BS_InfraMR[[#This Row],[A.03.1 -  Longitud de Vías de Explotación No Electrificadas Troncales y Ramales (vía principal) (km)]]+BS_InfraMR[[#This Row],[A.04.1 -  Longitud de Vías de Explotación Electrificadas Troncales y Ramales (vía principal) (km)]]</f>
        <v>123.279</v>
      </c>
      <c r="O332" s="192">
        <v>105.815</v>
      </c>
      <c r="P332" s="1">
        <v>24</v>
      </c>
      <c r="Q332" s="1">
        <v>6</v>
      </c>
      <c r="R332" s="1">
        <v>1</v>
      </c>
      <c r="S332" s="194">
        <f>+SUM(BS_InfraMR[[#This Row],[A.05.1 - Número de Estaciones en Explotación (cantidad)]:[A.07.1 - Número de Apeaderos en Explotación (cantidad)]])</f>
        <v>31</v>
      </c>
      <c r="T332" s="194">
        <v>23</v>
      </c>
      <c r="U332" s="1">
        <v>26</v>
      </c>
      <c r="V332" s="1">
        <v>25</v>
      </c>
      <c r="W332" s="1">
        <v>0</v>
      </c>
      <c r="X332" s="1">
        <v>23</v>
      </c>
      <c r="Y332" s="1">
        <v>0</v>
      </c>
      <c r="Z332" s="196">
        <f t="shared" si="32"/>
        <v>74</v>
      </c>
      <c r="AA332" s="1">
        <v>17</v>
      </c>
      <c r="AB332" s="1">
        <v>14</v>
      </c>
      <c r="AC332" s="1">
        <v>74</v>
      </c>
      <c r="AD332" s="196">
        <f t="shared" si="33"/>
        <v>105</v>
      </c>
      <c r="AE332" s="1">
        <v>0</v>
      </c>
      <c r="AF332" s="1">
        <v>15</v>
      </c>
      <c r="AG332" s="1">
        <v>26</v>
      </c>
      <c r="AH332" s="196">
        <f t="shared" si="34"/>
        <v>41</v>
      </c>
      <c r="AI332" s="10">
        <v>13.85</v>
      </c>
      <c r="AJ332" s="10">
        <v>8.6509999999999998</v>
      </c>
      <c r="AK332" s="10">
        <v>49.497999999999998</v>
      </c>
      <c r="AL332" s="222">
        <f t="shared" si="35"/>
        <v>71.998999999999995</v>
      </c>
      <c r="AM332" s="1">
        <v>3</v>
      </c>
      <c r="AN332" s="1">
        <v>9</v>
      </c>
      <c r="AO332" s="1">
        <v>2</v>
      </c>
      <c r="AP332" s="200">
        <f t="shared" si="36"/>
        <v>14</v>
      </c>
      <c r="AQ332" s="1">
        <v>0</v>
      </c>
      <c r="AR332" s="1">
        <v>0</v>
      </c>
      <c r="AS332" s="1">
        <v>0</v>
      </c>
      <c r="AT332" s="200">
        <f>+SUM(BS_InfraMR[[#This Row],[B.02.1 - Parque de Coches Eléctricos Motrices]:[B.02.3 - Parque de Coches Eléctricos Motrices Tipo R]])</f>
        <v>0</v>
      </c>
      <c r="AU332" s="1">
        <v>33</v>
      </c>
      <c r="AV332" s="1">
        <v>3</v>
      </c>
      <c r="AW332" s="1">
        <v>54</v>
      </c>
      <c r="AX332" s="200">
        <f>+SUM(BS_InfraMR[[#This Row],[B.03.1 - Parque de Coches Motores Motrices Remolcados]:[B.03.3 - Parque de Coches Motores Motrices Cabina]])</f>
        <v>90</v>
      </c>
      <c r="AY332" s="1">
        <v>0</v>
      </c>
      <c r="AZ332" s="1">
        <v>82</v>
      </c>
      <c r="BA332" s="1">
        <v>0</v>
      </c>
      <c r="BB332" s="1">
        <v>0</v>
      </c>
      <c r="BC332" s="200">
        <f>SUM(AY332:BB332)</f>
        <v>82</v>
      </c>
      <c r="BD332" s="356">
        <v>0</v>
      </c>
      <c r="BE332" s="33">
        <v>1</v>
      </c>
      <c r="BF332" s="33">
        <v>47</v>
      </c>
      <c r="BG332" s="235">
        <v>1000</v>
      </c>
      <c r="BH332" s="1" t="s">
        <v>621</v>
      </c>
    </row>
    <row r="333" spans="1:60">
      <c r="A333" s="1">
        <v>2020</v>
      </c>
      <c r="B333" s="1" t="s">
        <v>68</v>
      </c>
      <c r="C333" s="10">
        <v>27.284999999999997</v>
      </c>
      <c r="D333" s="10">
        <v>47.968000000000004</v>
      </c>
      <c r="E333" s="10">
        <v>0</v>
      </c>
      <c r="F333" s="10">
        <v>0</v>
      </c>
      <c r="G333" s="192">
        <f t="shared" si="31"/>
        <v>75.253</v>
      </c>
      <c r="H333" s="192">
        <v>58.810000000000016</v>
      </c>
      <c r="I333" s="192">
        <v>62.399000000000001</v>
      </c>
      <c r="J333" s="10">
        <v>123.279</v>
      </c>
      <c r="K333" s="10">
        <v>0</v>
      </c>
      <c r="L333" s="10">
        <v>0</v>
      </c>
      <c r="M333" s="10">
        <v>0</v>
      </c>
      <c r="N333" s="192">
        <f>+BS_InfraMR[[#This Row],[A.03.1 -  Longitud de Vías de Explotación No Electrificadas Troncales y Ramales (vía principal) (km)]]+BS_InfraMR[[#This Row],[A.04.1 -  Longitud de Vías de Explotación Electrificadas Troncales y Ramales (vía principal) (km)]]</f>
        <v>123.279</v>
      </c>
      <c r="O333" s="192">
        <v>105.815</v>
      </c>
      <c r="P333" s="1">
        <v>24</v>
      </c>
      <c r="Q333" s="1">
        <v>6</v>
      </c>
      <c r="R333" s="1">
        <v>1</v>
      </c>
      <c r="S333" s="194">
        <f>+SUM(BS_InfraMR[[#This Row],[A.05.1 - Número de Estaciones en Explotación (cantidad)]:[A.07.1 - Número de Apeaderos en Explotación (cantidad)]])</f>
        <v>31</v>
      </c>
      <c r="T333" s="194">
        <v>23</v>
      </c>
      <c r="U333" s="1">
        <v>26</v>
      </c>
      <c r="V333" s="1">
        <v>25</v>
      </c>
      <c r="W333" s="1">
        <v>0</v>
      </c>
      <c r="X333" s="1">
        <v>23</v>
      </c>
      <c r="Y333" s="1">
        <v>0</v>
      </c>
      <c r="Z333" s="196">
        <f t="shared" si="32"/>
        <v>74</v>
      </c>
      <c r="AA333" s="1">
        <v>17</v>
      </c>
      <c r="AB333" s="1">
        <v>14</v>
      </c>
      <c r="AC333" s="1">
        <v>74</v>
      </c>
      <c r="AD333" s="196">
        <f t="shared" si="33"/>
        <v>105</v>
      </c>
      <c r="AE333" s="1">
        <v>0</v>
      </c>
      <c r="AF333" s="1">
        <v>15</v>
      </c>
      <c r="AG333" s="1">
        <v>26</v>
      </c>
      <c r="AH333" s="196">
        <f t="shared" si="34"/>
        <v>41</v>
      </c>
      <c r="AI333" s="10">
        <v>13.85</v>
      </c>
      <c r="AJ333" s="10">
        <v>8.6509999999999998</v>
      </c>
      <c r="AK333" s="10">
        <v>49.497999999999998</v>
      </c>
      <c r="AL333" s="222">
        <f t="shared" si="35"/>
        <v>71.998999999999995</v>
      </c>
      <c r="AM333" s="1">
        <v>3</v>
      </c>
      <c r="AN333" s="1">
        <v>9</v>
      </c>
      <c r="AO333" s="1">
        <v>2</v>
      </c>
      <c r="AP333" s="200">
        <f t="shared" si="36"/>
        <v>14</v>
      </c>
      <c r="AQ333" s="1">
        <v>0</v>
      </c>
      <c r="AR333" s="1">
        <v>0</v>
      </c>
      <c r="AS333" s="1">
        <v>0</v>
      </c>
      <c r="AT333" s="200">
        <f>+SUM(BS_InfraMR[[#This Row],[B.02.1 - Parque de Coches Eléctricos Motrices]:[B.02.3 - Parque de Coches Eléctricos Motrices Tipo R]])</f>
        <v>0</v>
      </c>
      <c r="AU333" s="1">
        <v>33</v>
      </c>
      <c r="AV333" s="1">
        <v>3</v>
      </c>
      <c r="AW333" s="1">
        <v>54</v>
      </c>
      <c r="AX333" s="200">
        <f>+SUM(BS_InfraMR[[#This Row],[B.03.1 - Parque de Coches Motores Motrices Remolcados]:[B.03.3 - Parque de Coches Motores Motrices Cabina]])</f>
        <v>90</v>
      </c>
      <c r="AY333" s="1">
        <v>0</v>
      </c>
      <c r="AZ333" s="1">
        <v>82</v>
      </c>
      <c r="BA333" s="1">
        <v>0</v>
      </c>
      <c r="BB333" s="1">
        <v>0</v>
      </c>
      <c r="BC333" s="200">
        <f>SUM(AY333:BB333)</f>
        <v>82</v>
      </c>
      <c r="BD333" s="356">
        <v>0</v>
      </c>
      <c r="BE333" s="33">
        <v>1</v>
      </c>
      <c r="BF333" s="33">
        <v>47</v>
      </c>
      <c r="BG333" s="235">
        <v>1000</v>
      </c>
      <c r="BH333" s="1" t="s">
        <v>621</v>
      </c>
    </row>
    <row r="334" spans="1:60">
      <c r="A334" s="1">
        <v>2020</v>
      </c>
      <c r="B334" s="1" t="s">
        <v>69</v>
      </c>
      <c r="C334" s="10">
        <v>27.284999999999997</v>
      </c>
      <c r="D334" s="10">
        <v>47.968000000000004</v>
      </c>
      <c r="E334" s="10">
        <v>0</v>
      </c>
      <c r="F334" s="10">
        <v>0</v>
      </c>
      <c r="G334" s="192">
        <f t="shared" si="31"/>
        <v>75.253</v>
      </c>
      <c r="H334" s="192">
        <v>58.810000000000016</v>
      </c>
      <c r="I334" s="192">
        <v>62.399000000000001</v>
      </c>
      <c r="J334" s="10">
        <v>123.279</v>
      </c>
      <c r="K334" s="10">
        <v>0</v>
      </c>
      <c r="L334" s="10">
        <v>0</v>
      </c>
      <c r="M334" s="10">
        <v>0</v>
      </c>
      <c r="N334" s="192">
        <f>+BS_InfraMR[[#This Row],[A.03.1 -  Longitud de Vías de Explotación No Electrificadas Troncales y Ramales (vía principal) (km)]]+BS_InfraMR[[#This Row],[A.04.1 -  Longitud de Vías de Explotación Electrificadas Troncales y Ramales (vía principal) (km)]]</f>
        <v>123.279</v>
      </c>
      <c r="O334" s="192">
        <v>105.815</v>
      </c>
      <c r="P334" s="1">
        <v>24</v>
      </c>
      <c r="Q334" s="1">
        <v>6</v>
      </c>
      <c r="R334" s="1">
        <v>1</v>
      </c>
      <c r="S334" s="194">
        <f>+SUM(BS_InfraMR[[#This Row],[A.05.1 - Número de Estaciones en Explotación (cantidad)]:[A.07.1 - Número de Apeaderos en Explotación (cantidad)]])</f>
        <v>31</v>
      </c>
      <c r="T334" s="194">
        <v>23</v>
      </c>
      <c r="U334" s="1">
        <v>26</v>
      </c>
      <c r="V334" s="1">
        <v>25</v>
      </c>
      <c r="W334" s="1">
        <v>0</v>
      </c>
      <c r="X334" s="1">
        <v>23</v>
      </c>
      <c r="Y334" s="1">
        <v>0</v>
      </c>
      <c r="Z334" s="196">
        <f t="shared" si="32"/>
        <v>74</v>
      </c>
      <c r="AA334" s="1">
        <v>17</v>
      </c>
      <c r="AB334" s="1">
        <v>14</v>
      </c>
      <c r="AC334" s="1">
        <v>74</v>
      </c>
      <c r="AD334" s="196">
        <f t="shared" si="33"/>
        <v>105</v>
      </c>
      <c r="AE334" s="1">
        <v>0</v>
      </c>
      <c r="AF334" s="1">
        <v>15</v>
      </c>
      <c r="AG334" s="1">
        <v>26</v>
      </c>
      <c r="AH334" s="196">
        <f t="shared" si="34"/>
        <v>41</v>
      </c>
      <c r="AI334" s="10">
        <v>13.85</v>
      </c>
      <c r="AJ334" s="10">
        <v>8.6509999999999998</v>
      </c>
      <c r="AK334" s="10">
        <v>49.497999999999998</v>
      </c>
      <c r="AL334" s="222">
        <f t="shared" si="35"/>
        <v>71.998999999999995</v>
      </c>
      <c r="AM334" s="1">
        <v>3</v>
      </c>
      <c r="AN334" s="1">
        <v>9</v>
      </c>
      <c r="AO334" s="1">
        <v>2</v>
      </c>
      <c r="AP334" s="200">
        <f t="shared" si="36"/>
        <v>14</v>
      </c>
      <c r="AQ334" s="1">
        <v>0</v>
      </c>
      <c r="AR334" s="1">
        <v>0</v>
      </c>
      <c r="AS334" s="1">
        <v>0</v>
      </c>
      <c r="AT334" s="200">
        <f>+SUM(BS_InfraMR[[#This Row],[B.02.1 - Parque de Coches Eléctricos Motrices]:[B.02.3 - Parque de Coches Eléctricos Motrices Tipo R]])</f>
        <v>0</v>
      </c>
      <c r="AU334" s="1">
        <v>33</v>
      </c>
      <c r="AV334" s="1">
        <v>3</v>
      </c>
      <c r="AW334" s="1">
        <v>54</v>
      </c>
      <c r="AX334" s="200">
        <f>+SUM(BS_InfraMR[[#This Row],[B.03.1 - Parque de Coches Motores Motrices Remolcados]:[B.03.3 - Parque de Coches Motores Motrices Cabina]])</f>
        <v>90</v>
      </c>
      <c r="AY334" s="1">
        <v>0</v>
      </c>
      <c r="AZ334" s="1">
        <v>82</v>
      </c>
      <c r="BA334" s="1">
        <v>0</v>
      </c>
      <c r="BB334" s="1">
        <v>0</v>
      </c>
      <c r="BC334" s="200">
        <f>SUM(AY334:BB334)</f>
        <v>82</v>
      </c>
      <c r="BD334" s="356">
        <v>0</v>
      </c>
      <c r="BE334" s="33">
        <v>1</v>
      </c>
      <c r="BF334" s="33">
        <v>47</v>
      </c>
      <c r="BG334" s="235">
        <v>1000</v>
      </c>
      <c r="BH334" s="1" t="s">
        <v>621</v>
      </c>
    </row>
    <row r="335" spans="1:60">
      <c r="A335" s="1">
        <v>2020</v>
      </c>
      <c r="B335" s="1" t="s">
        <v>70</v>
      </c>
      <c r="C335" s="10">
        <v>27.284999999999997</v>
      </c>
      <c r="D335" s="10">
        <v>47.968000000000004</v>
      </c>
      <c r="E335" s="10">
        <v>0</v>
      </c>
      <c r="F335" s="10">
        <v>0</v>
      </c>
      <c r="G335" s="192">
        <f t="shared" si="31"/>
        <v>75.253</v>
      </c>
      <c r="H335" s="192">
        <v>58.810000000000016</v>
      </c>
      <c r="I335" s="192">
        <v>62.399000000000001</v>
      </c>
      <c r="J335" s="10">
        <v>123.279</v>
      </c>
      <c r="K335" s="10">
        <v>0</v>
      </c>
      <c r="L335" s="10">
        <v>0</v>
      </c>
      <c r="M335" s="10">
        <v>0</v>
      </c>
      <c r="N335" s="192">
        <f>+BS_InfraMR[[#This Row],[A.03.1 -  Longitud de Vías de Explotación No Electrificadas Troncales y Ramales (vía principal) (km)]]+BS_InfraMR[[#This Row],[A.04.1 -  Longitud de Vías de Explotación Electrificadas Troncales y Ramales (vía principal) (km)]]</f>
        <v>123.279</v>
      </c>
      <c r="O335" s="192">
        <v>105.815</v>
      </c>
      <c r="P335" s="1">
        <v>24</v>
      </c>
      <c r="Q335" s="1">
        <v>6</v>
      </c>
      <c r="R335" s="1">
        <v>1</v>
      </c>
      <c r="S335" s="194">
        <f>+SUM(BS_InfraMR[[#This Row],[A.05.1 - Número de Estaciones en Explotación (cantidad)]:[A.07.1 - Número de Apeaderos en Explotación (cantidad)]])</f>
        <v>31</v>
      </c>
      <c r="T335" s="194">
        <v>23</v>
      </c>
      <c r="U335" s="1">
        <v>26</v>
      </c>
      <c r="V335" s="1">
        <v>25</v>
      </c>
      <c r="W335" s="1">
        <v>0</v>
      </c>
      <c r="X335" s="1">
        <v>23</v>
      </c>
      <c r="Y335" s="1">
        <v>0</v>
      </c>
      <c r="Z335" s="196">
        <f t="shared" si="32"/>
        <v>74</v>
      </c>
      <c r="AA335" s="1">
        <v>17</v>
      </c>
      <c r="AB335" s="1">
        <v>14</v>
      </c>
      <c r="AC335" s="1">
        <v>74</v>
      </c>
      <c r="AD335" s="196">
        <f t="shared" si="33"/>
        <v>105</v>
      </c>
      <c r="AE335" s="1">
        <v>0</v>
      </c>
      <c r="AF335" s="1">
        <v>15</v>
      </c>
      <c r="AG335" s="1">
        <v>26</v>
      </c>
      <c r="AH335" s="196">
        <f t="shared" si="34"/>
        <v>41</v>
      </c>
      <c r="AI335" s="10">
        <v>13.85</v>
      </c>
      <c r="AJ335" s="10">
        <v>8.6509999999999998</v>
      </c>
      <c r="AK335" s="10">
        <v>49.497999999999998</v>
      </c>
      <c r="AL335" s="222">
        <f t="shared" si="35"/>
        <v>71.998999999999995</v>
      </c>
      <c r="AM335" s="1">
        <v>3</v>
      </c>
      <c r="AN335" s="1">
        <v>9</v>
      </c>
      <c r="AO335" s="1">
        <v>2</v>
      </c>
      <c r="AP335" s="200">
        <f t="shared" si="36"/>
        <v>14</v>
      </c>
      <c r="AQ335" s="1">
        <v>0</v>
      </c>
      <c r="AR335" s="1">
        <v>0</v>
      </c>
      <c r="AS335" s="1">
        <v>0</v>
      </c>
      <c r="AT335" s="200">
        <f>+SUM(BS_InfraMR[[#This Row],[B.02.1 - Parque de Coches Eléctricos Motrices]:[B.02.3 - Parque de Coches Eléctricos Motrices Tipo R]])</f>
        <v>0</v>
      </c>
      <c r="AU335" s="1">
        <v>33</v>
      </c>
      <c r="AV335" s="1">
        <v>3</v>
      </c>
      <c r="AW335" s="1">
        <v>54</v>
      </c>
      <c r="AX335" s="200">
        <f>+SUM(BS_InfraMR[[#This Row],[B.03.1 - Parque de Coches Motores Motrices Remolcados]:[B.03.3 - Parque de Coches Motores Motrices Cabina]])</f>
        <v>90</v>
      </c>
      <c r="AY335" s="1">
        <v>0</v>
      </c>
      <c r="AZ335" s="1">
        <v>82</v>
      </c>
      <c r="BA335" s="1">
        <v>0</v>
      </c>
      <c r="BB335" s="1">
        <v>0</v>
      </c>
      <c r="BC335" s="200">
        <f>SUM(AY335:BB335)</f>
        <v>82</v>
      </c>
      <c r="BD335" s="356">
        <v>0</v>
      </c>
      <c r="BE335" s="33">
        <v>1</v>
      </c>
      <c r="BF335" s="33">
        <v>47</v>
      </c>
      <c r="BG335" s="235">
        <v>1000</v>
      </c>
      <c r="BH335" s="1" t="s">
        <v>621</v>
      </c>
    </row>
    <row r="336" spans="1:60">
      <c r="A336" s="1">
        <v>2020</v>
      </c>
      <c r="B336" s="1" t="s">
        <v>71</v>
      </c>
      <c r="C336" s="10">
        <v>27.284999999999997</v>
      </c>
      <c r="D336" s="10">
        <v>47.968000000000004</v>
      </c>
      <c r="E336" s="10">
        <v>0</v>
      </c>
      <c r="F336" s="10">
        <v>0</v>
      </c>
      <c r="G336" s="192">
        <f t="shared" si="31"/>
        <v>75.253</v>
      </c>
      <c r="H336" s="192">
        <v>58.810000000000016</v>
      </c>
      <c r="I336" s="192">
        <v>62.399000000000001</v>
      </c>
      <c r="J336" s="10">
        <v>123.279</v>
      </c>
      <c r="K336" s="10">
        <v>0</v>
      </c>
      <c r="L336" s="10">
        <v>0</v>
      </c>
      <c r="M336" s="10">
        <v>0</v>
      </c>
      <c r="N336" s="192">
        <f>+BS_InfraMR[[#This Row],[A.03.1 -  Longitud de Vías de Explotación No Electrificadas Troncales y Ramales (vía principal) (km)]]+BS_InfraMR[[#This Row],[A.04.1 -  Longitud de Vías de Explotación Electrificadas Troncales y Ramales (vía principal) (km)]]</f>
        <v>123.279</v>
      </c>
      <c r="O336" s="192">
        <v>105.815</v>
      </c>
      <c r="P336" s="1">
        <v>24</v>
      </c>
      <c r="Q336" s="1">
        <v>6</v>
      </c>
      <c r="R336" s="1">
        <v>1</v>
      </c>
      <c r="S336" s="194">
        <f>+SUM(BS_InfraMR[[#This Row],[A.05.1 - Número de Estaciones en Explotación (cantidad)]:[A.07.1 - Número de Apeaderos en Explotación (cantidad)]])</f>
        <v>31</v>
      </c>
      <c r="T336" s="194">
        <v>23</v>
      </c>
      <c r="U336" s="1">
        <v>26</v>
      </c>
      <c r="V336" s="1">
        <v>25</v>
      </c>
      <c r="W336" s="1">
        <v>0</v>
      </c>
      <c r="X336" s="1">
        <v>23</v>
      </c>
      <c r="Y336" s="1">
        <v>0</v>
      </c>
      <c r="Z336" s="196">
        <f t="shared" si="32"/>
        <v>74</v>
      </c>
      <c r="AA336" s="1">
        <v>17</v>
      </c>
      <c r="AB336" s="1">
        <v>14</v>
      </c>
      <c r="AC336" s="1">
        <v>74</v>
      </c>
      <c r="AD336" s="196">
        <f t="shared" si="33"/>
        <v>105</v>
      </c>
      <c r="AE336" s="1">
        <v>0</v>
      </c>
      <c r="AF336" s="1">
        <v>15</v>
      </c>
      <c r="AG336" s="1">
        <v>26</v>
      </c>
      <c r="AH336" s="196">
        <f t="shared" si="34"/>
        <v>41</v>
      </c>
      <c r="AI336" s="10">
        <v>13.85</v>
      </c>
      <c r="AJ336" s="10">
        <v>8.6509999999999998</v>
      </c>
      <c r="AK336" s="10">
        <v>49.497999999999998</v>
      </c>
      <c r="AL336" s="222">
        <f t="shared" si="35"/>
        <v>71.998999999999995</v>
      </c>
      <c r="AM336" s="1">
        <v>3</v>
      </c>
      <c r="AN336" s="1">
        <v>9</v>
      </c>
      <c r="AO336" s="1">
        <v>2</v>
      </c>
      <c r="AP336" s="200">
        <f t="shared" si="36"/>
        <v>14</v>
      </c>
      <c r="AQ336" s="1">
        <v>0</v>
      </c>
      <c r="AR336" s="1">
        <v>0</v>
      </c>
      <c r="AS336" s="1">
        <v>0</v>
      </c>
      <c r="AT336" s="200">
        <f>+SUM(BS_InfraMR[[#This Row],[B.02.1 - Parque de Coches Eléctricos Motrices]:[B.02.3 - Parque de Coches Eléctricos Motrices Tipo R]])</f>
        <v>0</v>
      </c>
      <c r="AU336" s="1">
        <v>33</v>
      </c>
      <c r="AV336" s="1">
        <v>3</v>
      </c>
      <c r="AW336" s="1">
        <v>54</v>
      </c>
      <c r="AX336" s="200">
        <f>+SUM(BS_InfraMR[[#This Row],[B.03.1 - Parque de Coches Motores Motrices Remolcados]:[B.03.3 - Parque de Coches Motores Motrices Cabina]])</f>
        <v>90</v>
      </c>
      <c r="AY336" s="1">
        <v>0</v>
      </c>
      <c r="AZ336" s="1">
        <v>82</v>
      </c>
      <c r="BA336" s="1">
        <v>0</v>
      </c>
      <c r="BB336" s="1">
        <v>0</v>
      </c>
      <c r="BC336" s="200">
        <f>SUM(AY336:BB336)</f>
        <v>82</v>
      </c>
      <c r="BD336" s="356">
        <v>0</v>
      </c>
      <c r="BE336" s="33">
        <v>1</v>
      </c>
      <c r="BF336" s="33">
        <v>47</v>
      </c>
      <c r="BG336" s="235">
        <v>1000</v>
      </c>
      <c r="BH336" s="1" t="s">
        <v>621</v>
      </c>
    </row>
    <row r="337" spans="1:60">
      <c r="A337" s="1">
        <v>2020</v>
      </c>
      <c r="B337" s="1" t="s">
        <v>72</v>
      </c>
      <c r="C337" s="10">
        <v>27.284999999999997</v>
      </c>
      <c r="D337" s="10">
        <v>47.968000000000004</v>
      </c>
      <c r="E337" s="10">
        <v>0</v>
      </c>
      <c r="F337" s="10">
        <v>0</v>
      </c>
      <c r="G337" s="192">
        <f t="shared" si="31"/>
        <v>75.253</v>
      </c>
      <c r="H337" s="192">
        <v>58.810000000000016</v>
      </c>
      <c r="I337" s="192">
        <v>71.099000000000004</v>
      </c>
      <c r="J337" s="10">
        <v>123.279</v>
      </c>
      <c r="K337" s="10">
        <v>0</v>
      </c>
      <c r="L337" s="10">
        <v>0</v>
      </c>
      <c r="M337" s="10">
        <v>0</v>
      </c>
      <c r="N337" s="192">
        <f>+BS_InfraMR[[#This Row],[A.03.1 -  Longitud de Vías de Explotación No Electrificadas Troncales y Ramales (vía principal) (km)]]+BS_InfraMR[[#This Row],[A.04.1 -  Longitud de Vías de Explotación Electrificadas Troncales y Ramales (vía principal) (km)]]</f>
        <v>123.279</v>
      </c>
      <c r="O337" s="192">
        <v>105.815</v>
      </c>
      <c r="P337" s="1">
        <v>24</v>
      </c>
      <c r="Q337" s="1">
        <v>6</v>
      </c>
      <c r="R337" s="1">
        <v>1</v>
      </c>
      <c r="S337" s="194">
        <f>+SUM(BS_InfraMR[[#This Row],[A.05.1 - Número de Estaciones en Explotación (cantidad)]:[A.07.1 - Número de Apeaderos en Explotación (cantidad)]])</f>
        <v>31</v>
      </c>
      <c r="T337" s="194">
        <v>23</v>
      </c>
      <c r="U337" s="1">
        <v>26</v>
      </c>
      <c r="V337" s="1">
        <v>25</v>
      </c>
      <c r="W337" s="1">
        <v>0</v>
      </c>
      <c r="X337" s="1">
        <v>23</v>
      </c>
      <c r="Y337" s="1">
        <v>0</v>
      </c>
      <c r="Z337" s="196">
        <f t="shared" si="32"/>
        <v>74</v>
      </c>
      <c r="AA337" s="1">
        <v>17</v>
      </c>
      <c r="AB337" s="1">
        <v>14</v>
      </c>
      <c r="AC337" s="1">
        <v>74</v>
      </c>
      <c r="AD337" s="196">
        <f t="shared" si="33"/>
        <v>105</v>
      </c>
      <c r="AE337" s="1">
        <v>0</v>
      </c>
      <c r="AF337" s="1">
        <v>15</v>
      </c>
      <c r="AG337" s="1">
        <v>26</v>
      </c>
      <c r="AH337" s="196">
        <f t="shared" si="34"/>
        <v>41</v>
      </c>
      <c r="AI337" s="10">
        <v>13.85</v>
      </c>
      <c r="AJ337" s="10">
        <v>8.6509999999999998</v>
      </c>
      <c r="AK337" s="10">
        <v>49.497999999999998</v>
      </c>
      <c r="AL337" s="222">
        <f t="shared" si="35"/>
        <v>71.998999999999995</v>
      </c>
      <c r="AM337" s="1">
        <v>3</v>
      </c>
      <c r="AN337" s="1">
        <v>9</v>
      </c>
      <c r="AO337" s="1">
        <v>2</v>
      </c>
      <c r="AP337" s="200">
        <f t="shared" si="36"/>
        <v>14</v>
      </c>
      <c r="AQ337" s="1">
        <v>0</v>
      </c>
      <c r="AR337" s="1">
        <v>0</v>
      </c>
      <c r="AS337" s="1">
        <v>0</v>
      </c>
      <c r="AT337" s="200">
        <f>+SUM(BS_InfraMR[[#This Row],[B.02.1 - Parque de Coches Eléctricos Motrices]:[B.02.3 - Parque de Coches Eléctricos Motrices Tipo R]])</f>
        <v>0</v>
      </c>
      <c r="AU337" s="1">
        <v>33</v>
      </c>
      <c r="AV337" s="1">
        <v>3</v>
      </c>
      <c r="AW337" s="1">
        <v>54</v>
      </c>
      <c r="AX337" s="200">
        <f>+SUM(BS_InfraMR[[#This Row],[B.03.1 - Parque de Coches Motores Motrices Remolcados]:[B.03.3 - Parque de Coches Motores Motrices Cabina]])</f>
        <v>90</v>
      </c>
      <c r="AY337" s="1">
        <v>0</v>
      </c>
      <c r="AZ337" s="1">
        <v>82</v>
      </c>
      <c r="BA337" s="1">
        <v>0</v>
      </c>
      <c r="BB337" s="1">
        <v>0</v>
      </c>
      <c r="BC337" s="200">
        <f>SUM(AY337:BB337)</f>
        <v>82</v>
      </c>
      <c r="BD337" s="356">
        <v>0</v>
      </c>
      <c r="BE337" s="33">
        <v>1</v>
      </c>
      <c r="BF337" s="33">
        <v>47</v>
      </c>
      <c r="BG337" s="235">
        <v>1000</v>
      </c>
      <c r="BH337" s="1" t="s">
        <v>621</v>
      </c>
    </row>
    <row r="338" spans="1:60">
      <c r="A338" s="1">
        <v>2021</v>
      </c>
      <c r="B338" s="1" t="s">
        <v>61</v>
      </c>
      <c r="C338" s="10">
        <v>27.284999999999997</v>
      </c>
      <c r="D338" s="10">
        <v>47.968000000000004</v>
      </c>
      <c r="E338" s="10">
        <v>0</v>
      </c>
      <c r="F338" s="10">
        <v>0</v>
      </c>
      <c r="G338" s="192">
        <f t="shared" si="31"/>
        <v>75.253</v>
      </c>
      <c r="H338" s="192">
        <v>58.810000000000016</v>
      </c>
      <c r="I338" s="192">
        <v>71.099000000000004</v>
      </c>
      <c r="J338" s="10">
        <v>123.279</v>
      </c>
      <c r="K338" s="10">
        <v>0</v>
      </c>
      <c r="L338" s="10">
        <v>0</v>
      </c>
      <c r="M338" s="10">
        <v>0</v>
      </c>
      <c r="N338" s="192">
        <f>+BS_InfraMR[[#This Row],[A.03.1 -  Longitud de Vías de Explotación No Electrificadas Troncales y Ramales (vía principal) (km)]]+BS_InfraMR[[#This Row],[A.04.1 -  Longitud de Vías de Explotación Electrificadas Troncales y Ramales (vía principal) (km)]]</f>
        <v>123.279</v>
      </c>
      <c r="O338" s="192">
        <v>105.815</v>
      </c>
      <c r="P338" s="1">
        <v>24</v>
      </c>
      <c r="Q338" s="1">
        <v>6</v>
      </c>
      <c r="R338" s="1">
        <v>1</v>
      </c>
      <c r="S338" s="194">
        <f>+SUM(BS_InfraMR[[#This Row],[A.05.1 - Número de Estaciones en Explotación (cantidad)]:[A.07.1 - Número de Apeaderos en Explotación (cantidad)]])</f>
        <v>31</v>
      </c>
      <c r="T338" s="194">
        <v>23</v>
      </c>
      <c r="U338" s="1">
        <v>26</v>
      </c>
      <c r="V338" s="1">
        <v>25</v>
      </c>
      <c r="W338" s="1">
        <v>0</v>
      </c>
      <c r="X338" s="1">
        <v>23</v>
      </c>
      <c r="Y338" s="1">
        <v>0</v>
      </c>
      <c r="Z338" s="196">
        <f t="shared" si="32"/>
        <v>74</v>
      </c>
      <c r="AA338" s="1">
        <v>17</v>
      </c>
      <c r="AB338" s="1">
        <v>14</v>
      </c>
      <c r="AC338" s="1">
        <v>74</v>
      </c>
      <c r="AD338" s="196">
        <f t="shared" ref="AD338:AD349" si="37">SUM(AA338:AC338)</f>
        <v>105</v>
      </c>
      <c r="AE338" s="1">
        <v>0</v>
      </c>
      <c r="AF338" s="1">
        <v>15</v>
      </c>
      <c r="AG338" s="1">
        <v>26</v>
      </c>
      <c r="AH338" s="196">
        <f t="shared" ref="AH338:AH349" si="38">SUM(AE338:AG338)</f>
        <v>41</v>
      </c>
      <c r="AI338" s="10">
        <v>13.85</v>
      </c>
      <c r="AJ338" s="10">
        <v>8.6509999999999998</v>
      </c>
      <c r="AK338" s="10">
        <v>49.497999999999998</v>
      </c>
      <c r="AL338" s="222">
        <f t="shared" ref="AL338:AL349" si="39">SUM(AI338:AK338)</f>
        <v>71.998999999999995</v>
      </c>
      <c r="AM338" s="1">
        <v>3</v>
      </c>
      <c r="AN338" s="1">
        <v>9</v>
      </c>
      <c r="AO338" s="1">
        <v>2</v>
      </c>
      <c r="AP338" s="200">
        <f t="shared" ref="AP338:AP349" si="40">SUM(AM338:AO338)</f>
        <v>14</v>
      </c>
      <c r="AQ338" s="1">
        <v>0</v>
      </c>
      <c r="AR338" s="1">
        <v>0</v>
      </c>
      <c r="AS338" s="1">
        <v>0</v>
      </c>
      <c r="AT338" s="200">
        <f>+SUM(BS_InfraMR[[#This Row],[B.02.1 - Parque de Coches Eléctricos Motrices]:[B.02.3 - Parque de Coches Eléctricos Motrices Tipo R]])</f>
        <v>0</v>
      </c>
      <c r="AU338" s="1">
        <v>33</v>
      </c>
      <c r="AV338" s="1">
        <v>3</v>
      </c>
      <c r="AW338" s="1">
        <v>54</v>
      </c>
      <c r="AX338" s="200">
        <f>+SUM(BS_InfraMR[[#This Row],[B.03.1 - Parque de Coches Motores Motrices Remolcados]:[B.03.3 - Parque de Coches Motores Motrices Cabina]])</f>
        <v>90</v>
      </c>
      <c r="AY338" s="1">
        <v>0</v>
      </c>
      <c r="AZ338" s="1">
        <v>82</v>
      </c>
      <c r="BA338" s="1">
        <v>0</v>
      </c>
      <c r="BB338" s="1">
        <v>0</v>
      </c>
      <c r="BC338" s="200">
        <f>SUM(AY338:BB338)</f>
        <v>82</v>
      </c>
      <c r="BD338" s="356">
        <v>0</v>
      </c>
      <c r="BE338" s="33">
        <v>1</v>
      </c>
      <c r="BF338" s="33">
        <v>47</v>
      </c>
      <c r="BG338" s="235">
        <v>1000</v>
      </c>
      <c r="BH338" s="1" t="s">
        <v>621</v>
      </c>
    </row>
    <row r="339" spans="1:60">
      <c r="A339" s="1">
        <v>2021</v>
      </c>
      <c r="B339" s="1" t="s">
        <v>62</v>
      </c>
      <c r="C339" s="10">
        <v>27.284999999999997</v>
      </c>
      <c r="D339" s="10">
        <v>47.968000000000004</v>
      </c>
      <c r="E339" s="10">
        <v>0</v>
      </c>
      <c r="F339" s="10">
        <v>0</v>
      </c>
      <c r="G339" s="192">
        <f t="shared" si="31"/>
        <v>75.253</v>
      </c>
      <c r="H339" s="192">
        <v>58.810000000000016</v>
      </c>
      <c r="I339" s="192">
        <v>71.099000000000004</v>
      </c>
      <c r="J339" s="10">
        <v>123.279</v>
      </c>
      <c r="K339" s="10">
        <v>0</v>
      </c>
      <c r="L339" s="10">
        <v>0</v>
      </c>
      <c r="M339" s="10">
        <v>0</v>
      </c>
      <c r="N339" s="192">
        <f>+BS_InfraMR[[#This Row],[A.03.1 -  Longitud de Vías de Explotación No Electrificadas Troncales y Ramales (vía principal) (km)]]+BS_InfraMR[[#This Row],[A.04.1 -  Longitud de Vías de Explotación Electrificadas Troncales y Ramales (vía principal) (km)]]</f>
        <v>123.279</v>
      </c>
      <c r="O339" s="192">
        <v>105.815</v>
      </c>
      <c r="P339" s="1">
        <v>24</v>
      </c>
      <c r="Q339" s="1">
        <v>6</v>
      </c>
      <c r="R339" s="1">
        <v>1</v>
      </c>
      <c r="S339" s="194">
        <f>+SUM(BS_InfraMR[[#This Row],[A.05.1 - Número de Estaciones en Explotación (cantidad)]:[A.07.1 - Número de Apeaderos en Explotación (cantidad)]])</f>
        <v>31</v>
      </c>
      <c r="T339" s="194">
        <v>23</v>
      </c>
      <c r="U339" s="1">
        <v>26</v>
      </c>
      <c r="V339" s="1">
        <v>25</v>
      </c>
      <c r="W339" s="1">
        <v>0</v>
      </c>
      <c r="X339" s="1">
        <v>23</v>
      </c>
      <c r="Y339" s="1">
        <v>0</v>
      </c>
      <c r="Z339" s="196">
        <f t="shared" si="32"/>
        <v>74</v>
      </c>
      <c r="AA339" s="1">
        <v>17</v>
      </c>
      <c r="AB339" s="1">
        <v>14</v>
      </c>
      <c r="AC339" s="1">
        <v>74</v>
      </c>
      <c r="AD339" s="196">
        <f t="shared" si="37"/>
        <v>105</v>
      </c>
      <c r="AE339" s="1">
        <v>0</v>
      </c>
      <c r="AF339" s="1">
        <v>15</v>
      </c>
      <c r="AG339" s="1">
        <v>26</v>
      </c>
      <c r="AH339" s="196">
        <f t="shared" si="38"/>
        <v>41</v>
      </c>
      <c r="AI339" s="10">
        <v>13.85</v>
      </c>
      <c r="AJ339" s="10">
        <v>8.6509999999999998</v>
      </c>
      <c r="AK339" s="10">
        <v>49.497999999999998</v>
      </c>
      <c r="AL339" s="222">
        <f t="shared" si="39"/>
        <v>71.998999999999995</v>
      </c>
      <c r="AM339" s="1">
        <v>3</v>
      </c>
      <c r="AN339" s="1">
        <v>9</v>
      </c>
      <c r="AO339" s="1">
        <v>2</v>
      </c>
      <c r="AP339" s="200">
        <f t="shared" si="40"/>
        <v>14</v>
      </c>
      <c r="AQ339" s="1">
        <v>0</v>
      </c>
      <c r="AR339" s="1">
        <v>0</v>
      </c>
      <c r="AS339" s="1">
        <v>0</v>
      </c>
      <c r="AT339" s="200">
        <f>+SUM(BS_InfraMR[[#This Row],[B.02.1 - Parque de Coches Eléctricos Motrices]:[B.02.3 - Parque de Coches Eléctricos Motrices Tipo R]])</f>
        <v>0</v>
      </c>
      <c r="AU339" s="1">
        <v>33</v>
      </c>
      <c r="AV339" s="1">
        <v>3</v>
      </c>
      <c r="AW339" s="1">
        <v>54</v>
      </c>
      <c r="AX339" s="200">
        <f>+SUM(BS_InfraMR[[#This Row],[B.03.1 - Parque de Coches Motores Motrices Remolcados]:[B.03.3 - Parque de Coches Motores Motrices Cabina]])</f>
        <v>90</v>
      </c>
      <c r="AY339" s="1">
        <v>0</v>
      </c>
      <c r="AZ339" s="1">
        <v>82</v>
      </c>
      <c r="BA339" s="1">
        <v>0</v>
      </c>
      <c r="BB339" s="1">
        <v>0</v>
      </c>
      <c r="BC339" s="200">
        <f>SUM(AY339:BB339)</f>
        <v>82</v>
      </c>
      <c r="BD339" s="356">
        <v>0</v>
      </c>
      <c r="BE339" s="33">
        <v>1</v>
      </c>
      <c r="BF339" s="33">
        <v>47</v>
      </c>
      <c r="BG339" s="235">
        <v>1000</v>
      </c>
      <c r="BH339" s="1" t="s">
        <v>621</v>
      </c>
    </row>
    <row r="340" spans="1:60">
      <c r="A340" s="1">
        <v>2021</v>
      </c>
      <c r="B340" s="1" t="s">
        <v>63</v>
      </c>
      <c r="C340" s="10">
        <v>27.284999999999997</v>
      </c>
      <c r="D340" s="10">
        <v>47.968000000000004</v>
      </c>
      <c r="E340" s="10">
        <v>0</v>
      </c>
      <c r="F340" s="10">
        <v>0</v>
      </c>
      <c r="G340" s="192">
        <f t="shared" si="31"/>
        <v>75.253</v>
      </c>
      <c r="H340" s="192">
        <v>58.810000000000016</v>
      </c>
      <c r="I340" s="192">
        <v>71.099000000000004</v>
      </c>
      <c r="J340" s="10">
        <v>123.279</v>
      </c>
      <c r="K340" s="10">
        <v>0</v>
      </c>
      <c r="L340" s="10">
        <v>0</v>
      </c>
      <c r="M340" s="10">
        <v>0</v>
      </c>
      <c r="N340" s="192">
        <f>+BS_InfraMR[[#This Row],[A.03.1 -  Longitud de Vías de Explotación No Electrificadas Troncales y Ramales (vía principal) (km)]]+BS_InfraMR[[#This Row],[A.04.1 -  Longitud de Vías de Explotación Electrificadas Troncales y Ramales (vía principal) (km)]]</f>
        <v>123.279</v>
      </c>
      <c r="O340" s="192">
        <v>105.815</v>
      </c>
      <c r="P340" s="1">
        <v>24</v>
      </c>
      <c r="Q340" s="1">
        <v>6</v>
      </c>
      <c r="R340" s="1">
        <v>1</v>
      </c>
      <c r="S340" s="194">
        <f>+SUM(BS_InfraMR[[#This Row],[A.05.1 - Número de Estaciones en Explotación (cantidad)]:[A.07.1 - Número de Apeaderos en Explotación (cantidad)]])</f>
        <v>31</v>
      </c>
      <c r="T340" s="194">
        <v>23</v>
      </c>
      <c r="U340" s="1">
        <v>26</v>
      </c>
      <c r="V340" s="1">
        <v>25</v>
      </c>
      <c r="W340" s="1">
        <v>0</v>
      </c>
      <c r="X340" s="1">
        <v>23</v>
      </c>
      <c r="Y340" s="1">
        <v>0</v>
      </c>
      <c r="Z340" s="196">
        <f t="shared" si="32"/>
        <v>74</v>
      </c>
      <c r="AA340" s="1">
        <v>17</v>
      </c>
      <c r="AB340" s="1">
        <v>14</v>
      </c>
      <c r="AC340" s="1">
        <v>74</v>
      </c>
      <c r="AD340" s="196">
        <f t="shared" si="37"/>
        <v>105</v>
      </c>
      <c r="AE340" s="1">
        <v>0</v>
      </c>
      <c r="AF340" s="1">
        <v>15</v>
      </c>
      <c r="AG340" s="1">
        <v>26</v>
      </c>
      <c r="AH340" s="196">
        <f t="shared" si="38"/>
        <v>41</v>
      </c>
      <c r="AI340" s="10">
        <v>13.85</v>
      </c>
      <c r="AJ340" s="10">
        <v>8.6509999999999998</v>
      </c>
      <c r="AK340" s="10">
        <v>49.497999999999998</v>
      </c>
      <c r="AL340" s="222">
        <f t="shared" si="39"/>
        <v>71.998999999999995</v>
      </c>
      <c r="AM340" s="1">
        <v>3</v>
      </c>
      <c r="AN340" s="1">
        <v>9</v>
      </c>
      <c r="AO340" s="1">
        <v>2</v>
      </c>
      <c r="AP340" s="200">
        <f t="shared" si="40"/>
        <v>14</v>
      </c>
      <c r="AQ340" s="1">
        <v>0</v>
      </c>
      <c r="AR340" s="1">
        <v>0</v>
      </c>
      <c r="AS340" s="1">
        <v>0</v>
      </c>
      <c r="AT340" s="200">
        <f>+SUM(BS_InfraMR[[#This Row],[B.02.1 - Parque de Coches Eléctricos Motrices]:[B.02.3 - Parque de Coches Eléctricos Motrices Tipo R]])</f>
        <v>0</v>
      </c>
      <c r="AU340" s="1">
        <v>33</v>
      </c>
      <c r="AV340" s="1">
        <v>3</v>
      </c>
      <c r="AW340" s="1">
        <v>54</v>
      </c>
      <c r="AX340" s="200">
        <f>+SUM(BS_InfraMR[[#This Row],[B.03.1 - Parque de Coches Motores Motrices Remolcados]:[B.03.3 - Parque de Coches Motores Motrices Cabina]])</f>
        <v>90</v>
      </c>
      <c r="AY340" s="1">
        <v>0</v>
      </c>
      <c r="AZ340" s="1">
        <v>82</v>
      </c>
      <c r="BA340" s="1">
        <v>0</v>
      </c>
      <c r="BB340" s="1">
        <v>0</v>
      </c>
      <c r="BC340" s="200">
        <f>SUM(AY340:BB340)</f>
        <v>82</v>
      </c>
      <c r="BD340" s="356">
        <v>0</v>
      </c>
      <c r="BE340" s="33">
        <v>1</v>
      </c>
      <c r="BF340" s="33">
        <v>47</v>
      </c>
      <c r="BG340" s="235">
        <v>1000</v>
      </c>
      <c r="BH340" s="1" t="s">
        <v>621</v>
      </c>
    </row>
    <row r="341" spans="1:60">
      <c r="A341" s="1">
        <v>2021</v>
      </c>
      <c r="B341" s="1" t="s">
        <v>64</v>
      </c>
      <c r="C341" s="10">
        <v>27.284999999999997</v>
      </c>
      <c r="D341" s="10">
        <v>47.968000000000004</v>
      </c>
      <c r="E341" s="10">
        <v>0</v>
      </c>
      <c r="F341" s="10">
        <v>0</v>
      </c>
      <c r="G341" s="192">
        <f t="shared" si="31"/>
        <v>75.253</v>
      </c>
      <c r="H341" s="192">
        <v>58.810000000000016</v>
      </c>
      <c r="I341" s="192">
        <v>71.099000000000004</v>
      </c>
      <c r="J341" s="10">
        <v>123.279</v>
      </c>
      <c r="K341" s="10">
        <v>0</v>
      </c>
      <c r="L341" s="10">
        <v>0</v>
      </c>
      <c r="M341" s="10">
        <v>0</v>
      </c>
      <c r="N341" s="192">
        <f>+BS_InfraMR[[#This Row],[A.03.1 -  Longitud de Vías de Explotación No Electrificadas Troncales y Ramales (vía principal) (km)]]+BS_InfraMR[[#This Row],[A.04.1 -  Longitud de Vías de Explotación Electrificadas Troncales y Ramales (vía principal) (km)]]</f>
        <v>123.279</v>
      </c>
      <c r="O341" s="192">
        <v>105.815</v>
      </c>
      <c r="P341" s="1">
        <v>24</v>
      </c>
      <c r="Q341" s="1">
        <v>6</v>
      </c>
      <c r="R341" s="1">
        <v>1</v>
      </c>
      <c r="S341" s="194">
        <f>+SUM(BS_InfraMR[[#This Row],[A.05.1 - Número de Estaciones en Explotación (cantidad)]:[A.07.1 - Número de Apeaderos en Explotación (cantidad)]])</f>
        <v>31</v>
      </c>
      <c r="T341" s="194">
        <v>23</v>
      </c>
      <c r="U341" s="1">
        <v>26</v>
      </c>
      <c r="V341" s="1">
        <v>25</v>
      </c>
      <c r="W341" s="1">
        <v>0</v>
      </c>
      <c r="X341" s="1">
        <v>23</v>
      </c>
      <c r="Y341" s="1">
        <v>0</v>
      </c>
      <c r="Z341" s="196">
        <f t="shared" si="32"/>
        <v>74</v>
      </c>
      <c r="AA341" s="1">
        <v>17</v>
      </c>
      <c r="AB341" s="1">
        <v>14</v>
      </c>
      <c r="AC341" s="1">
        <v>74</v>
      </c>
      <c r="AD341" s="196">
        <f t="shared" si="37"/>
        <v>105</v>
      </c>
      <c r="AE341" s="1">
        <v>0</v>
      </c>
      <c r="AF341" s="1">
        <v>15</v>
      </c>
      <c r="AG341" s="1">
        <v>26</v>
      </c>
      <c r="AH341" s="196">
        <f t="shared" si="38"/>
        <v>41</v>
      </c>
      <c r="AI341" s="10">
        <v>13.85</v>
      </c>
      <c r="AJ341" s="10">
        <v>8.6509999999999998</v>
      </c>
      <c r="AK341" s="10">
        <v>49.497999999999998</v>
      </c>
      <c r="AL341" s="222">
        <f t="shared" si="39"/>
        <v>71.998999999999995</v>
      </c>
      <c r="AM341" s="1">
        <v>3</v>
      </c>
      <c r="AN341" s="1">
        <v>9</v>
      </c>
      <c r="AO341" s="1">
        <v>2</v>
      </c>
      <c r="AP341" s="200">
        <f t="shared" si="40"/>
        <v>14</v>
      </c>
      <c r="AQ341" s="1">
        <v>0</v>
      </c>
      <c r="AR341" s="1">
        <v>0</v>
      </c>
      <c r="AS341" s="1">
        <v>0</v>
      </c>
      <c r="AT341" s="200">
        <f>+SUM(BS_InfraMR[[#This Row],[B.02.1 - Parque de Coches Eléctricos Motrices]:[B.02.3 - Parque de Coches Eléctricos Motrices Tipo R]])</f>
        <v>0</v>
      </c>
      <c r="AU341" s="1">
        <v>33</v>
      </c>
      <c r="AV341" s="1">
        <v>3</v>
      </c>
      <c r="AW341" s="1">
        <v>54</v>
      </c>
      <c r="AX341" s="200">
        <f>+SUM(BS_InfraMR[[#This Row],[B.03.1 - Parque de Coches Motores Motrices Remolcados]:[B.03.3 - Parque de Coches Motores Motrices Cabina]])</f>
        <v>90</v>
      </c>
      <c r="AY341" s="1">
        <v>0</v>
      </c>
      <c r="AZ341" s="1">
        <v>82</v>
      </c>
      <c r="BA341" s="1">
        <v>0</v>
      </c>
      <c r="BB341" s="1">
        <v>0</v>
      </c>
      <c r="BC341" s="200">
        <f>SUM(AY341:BB341)</f>
        <v>82</v>
      </c>
      <c r="BD341" s="356">
        <v>0</v>
      </c>
      <c r="BE341" s="33">
        <v>1</v>
      </c>
      <c r="BF341" s="33">
        <v>47</v>
      </c>
      <c r="BG341" s="235">
        <v>1000</v>
      </c>
      <c r="BH341" s="1" t="s">
        <v>621</v>
      </c>
    </row>
    <row r="342" spans="1:60">
      <c r="A342" s="1">
        <v>2021</v>
      </c>
      <c r="B342" s="1" t="s">
        <v>65</v>
      </c>
      <c r="C342" s="10">
        <v>27.284999999999997</v>
      </c>
      <c r="D342" s="10">
        <v>47.968000000000004</v>
      </c>
      <c r="E342" s="10">
        <v>0</v>
      </c>
      <c r="F342" s="10">
        <v>0</v>
      </c>
      <c r="G342" s="192">
        <f t="shared" si="31"/>
        <v>75.253</v>
      </c>
      <c r="H342" s="192">
        <v>58.810000000000016</v>
      </c>
      <c r="I342" s="192">
        <v>71.099000000000004</v>
      </c>
      <c r="J342" s="10">
        <v>123.279</v>
      </c>
      <c r="K342" s="10">
        <v>0</v>
      </c>
      <c r="L342" s="10">
        <v>0</v>
      </c>
      <c r="M342" s="10">
        <v>0</v>
      </c>
      <c r="N342" s="192">
        <f>+BS_InfraMR[[#This Row],[A.03.1 -  Longitud de Vías de Explotación No Electrificadas Troncales y Ramales (vía principal) (km)]]+BS_InfraMR[[#This Row],[A.04.1 -  Longitud de Vías de Explotación Electrificadas Troncales y Ramales (vía principal) (km)]]</f>
        <v>123.279</v>
      </c>
      <c r="O342" s="192">
        <v>105.815</v>
      </c>
      <c r="P342" s="1">
        <v>24</v>
      </c>
      <c r="Q342" s="1">
        <v>6</v>
      </c>
      <c r="R342" s="1">
        <v>1</v>
      </c>
      <c r="S342" s="194">
        <f>+SUM(BS_InfraMR[[#This Row],[A.05.1 - Número de Estaciones en Explotación (cantidad)]:[A.07.1 - Número de Apeaderos en Explotación (cantidad)]])</f>
        <v>31</v>
      </c>
      <c r="T342" s="194">
        <v>23</v>
      </c>
      <c r="U342" s="1">
        <v>26</v>
      </c>
      <c r="V342" s="1">
        <v>25</v>
      </c>
      <c r="W342" s="1">
        <v>0</v>
      </c>
      <c r="X342" s="1">
        <v>23</v>
      </c>
      <c r="Y342" s="1">
        <v>0</v>
      </c>
      <c r="Z342" s="196">
        <f t="shared" si="32"/>
        <v>74</v>
      </c>
      <c r="AA342" s="1">
        <v>17</v>
      </c>
      <c r="AB342" s="1">
        <v>14</v>
      </c>
      <c r="AC342" s="1">
        <v>74</v>
      </c>
      <c r="AD342" s="196">
        <f t="shared" si="37"/>
        <v>105</v>
      </c>
      <c r="AE342" s="1">
        <v>0</v>
      </c>
      <c r="AF342" s="1">
        <v>15</v>
      </c>
      <c r="AG342" s="1">
        <v>26</v>
      </c>
      <c r="AH342" s="196">
        <f t="shared" si="38"/>
        <v>41</v>
      </c>
      <c r="AI342" s="10">
        <v>13.85</v>
      </c>
      <c r="AJ342" s="10">
        <v>8.6509999999999998</v>
      </c>
      <c r="AK342" s="10">
        <v>49.497999999999998</v>
      </c>
      <c r="AL342" s="222">
        <f t="shared" si="39"/>
        <v>71.998999999999995</v>
      </c>
      <c r="AM342" s="1">
        <v>3</v>
      </c>
      <c r="AN342" s="1">
        <v>9</v>
      </c>
      <c r="AO342" s="1">
        <v>2</v>
      </c>
      <c r="AP342" s="200">
        <f t="shared" si="40"/>
        <v>14</v>
      </c>
      <c r="AQ342" s="1">
        <v>0</v>
      </c>
      <c r="AR342" s="1">
        <v>0</v>
      </c>
      <c r="AS342" s="1">
        <v>0</v>
      </c>
      <c r="AT342" s="200">
        <f>+SUM(BS_InfraMR[[#This Row],[B.02.1 - Parque de Coches Eléctricos Motrices]:[B.02.3 - Parque de Coches Eléctricos Motrices Tipo R]])</f>
        <v>0</v>
      </c>
      <c r="AU342" s="1">
        <v>33</v>
      </c>
      <c r="AV342" s="1">
        <v>3</v>
      </c>
      <c r="AW342" s="1">
        <v>54</v>
      </c>
      <c r="AX342" s="200">
        <f>+SUM(BS_InfraMR[[#This Row],[B.03.1 - Parque de Coches Motores Motrices Remolcados]:[B.03.3 - Parque de Coches Motores Motrices Cabina]])</f>
        <v>90</v>
      </c>
      <c r="AY342" s="1">
        <v>0</v>
      </c>
      <c r="AZ342" s="1">
        <v>82</v>
      </c>
      <c r="BA342" s="1">
        <v>0</v>
      </c>
      <c r="BB342" s="1">
        <v>0</v>
      </c>
      <c r="BC342" s="200">
        <f>SUM(AY342:BB342)</f>
        <v>82</v>
      </c>
      <c r="BD342" s="356">
        <v>0</v>
      </c>
      <c r="BE342" s="33">
        <v>1</v>
      </c>
      <c r="BF342" s="33">
        <v>47</v>
      </c>
      <c r="BG342" s="235">
        <v>1000</v>
      </c>
      <c r="BH342" s="1" t="s">
        <v>621</v>
      </c>
    </row>
    <row r="343" spans="1:60">
      <c r="A343" s="1">
        <v>2021</v>
      </c>
      <c r="B343" s="1" t="s">
        <v>66</v>
      </c>
      <c r="C343" s="10">
        <v>27.284999999999997</v>
      </c>
      <c r="D343" s="10">
        <v>47.968000000000004</v>
      </c>
      <c r="E343" s="10">
        <v>0</v>
      </c>
      <c r="F343" s="10">
        <v>0</v>
      </c>
      <c r="G343" s="192">
        <f t="shared" si="31"/>
        <v>75.253</v>
      </c>
      <c r="H343" s="192">
        <v>58.810000000000016</v>
      </c>
      <c r="I343" s="192">
        <v>71.099000000000004</v>
      </c>
      <c r="J343" s="10">
        <v>123.279</v>
      </c>
      <c r="K343" s="10">
        <v>0</v>
      </c>
      <c r="L343" s="10">
        <v>0</v>
      </c>
      <c r="M343" s="10">
        <v>0</v>
      </c>
      <c r="N343" s="192">
        <f>+BS_InfraMR[[#This Row],[A.03.1 -  Longitud de Vías de Explotación No Electrificadas Troncales y Ramales (vía principal) (km)]]+BS_InfraMR[[#This Row],[A.04.1 -  Longitud de Vías de Explotación Electrificadas Troncales y Ramales (vía principal) (km)]]</f>
        <v>123.279</v>
      </c>
      <c r="O343" s="192">
        <v>105.815</v>
      </c>
      <c r="P343" s="1">
        <v>24</v>
      </c>
      <c r="Q343" s="1">
        <v>6</v>
      </c>
      <c r="R343" s="1">
        <v>1</v>
      </c>
      <c r="S343" s="194">
        <f>+SUM(BS_InfraMR[[#This Row],[A.05.1 - Número de Estaciones en Explotación (cantidad)]:[A.07.1 - Número de Apeaderos en Explotación (cantidad)]])</f>
        <v>31</v>
      </c>
      <c r="T343" s="194">
        <v>23</v>
      </c>
      <c r="U343" s="1">
        <v>26</v>
      </c>
      <c r="V343" s="1">
        <v>25</v>
      </c>
      <c r="W343" s="1">
        <v>0</v>
      </c>
      <c r="X343" s="1">
        <v>23</v>
      </c>
      <c r="Y343" s="1">
        <v>0</v>
      </c>
      <c r="Z343" s="196">
        <f t="shared" si="32"/>
        <v>74</v>
      </c>
      <c r="AA343" s="1">
        <v>17</v>
      </c>
      <c r="AB343" s="1">
        <v>14</v>
      </c>
      <c r="AC343" s="1">
        <v>74</v>
      </c>
      <c r="AD343" s="196">
        <f t="shared" si="37"/>
        <v>105</v>
      </c>
      <c r="AE343" s="1">
        <v>0</v>
      </c>
      <c r="AF343" s="1">
        <v>15</v>
      </c>
      <c r="AG343" s="1">
        <v>26</v>
      </c>
      <c r="AH343" s="196">
        <f t="shared" si="38"/>
        <v>41</v>
      </c>
      <c r="AI343" s="10">
        <v>13.85</v>
      </c>
      <c r="AJ343" s="10">
        <v>8.6509999999999998</v>
      </c>
      <c r="AK343" s="10">
        <v>49.497999999999998</v>
      </c>
      <c r="AL343" s="222">
        <f t="shared" si="39"/>
        <v>71.998999999999995</v>
      </c>
      <c r="AM343" s="1">
        <v>3</v>
      </c>
      <c r="AN343" s="1">
        <v>9</v>
      </c>
      <c r="AO343" s="1">
        <v>2</v>
      </c>
      <c r="AP343" s="200">
        <f t="shared" si="40"/>
        <v>14</v>
      </c>
      <c r="AQ343" s="1">
        <v>0</v>
      </c>
      <c r="AR343" s="1">
        <v>0</v>
      </c>
      <c r="AS343" s="1">
        <v>0</v>
      </c>
      <c r="AT343" s="200">
        <f>+SUM(BS_InfraMR[[#This Row],[B.02.1 - Parque de Coches Eléctricos Motrices]:[B.02.3 - Parque de Coches Eléctricos Motrices Tipo R]])</f>
        <v>0</v>
      </c>
      <c r="AU343" s="1">
        <v>33</v>
      </c>
      <c r="AV343" s="1">
        <v>3</v>
      </c>
      <c r="AW343" s="1">
        <v>54</v>
      </c>
      <c r="AX343" s="200">
        <f>+SUM(BS_InfraMR[[#This Row],[B.03.1 - Parque de Coches Motores Motrices Remolcados]:[B.03.3 - Parque de Coches Motores Motrices Cabina]])</f>
        <v>90</v>
      </c>
      <c r="AY343" s="1">
        <v>0</v>
      </c>
      <c r="AZ343" s="1">
        <v>82</v>
      </c>
      <c r="BA343" s="1">
        <v>0</v>
      </c>
      <c r="BB343" s="1">
        <v>0</v>
      </c>
      <c r="BC343" s="200">
        <f>SUM(AY343:BB343)</f>
        <v>82</v>
      </c>
      <c r="BD343" s="356">
        <v>0</v>
      </c>
      <c r="BE343" s="33">
        <v>1</v>
      </c>
      <c r="BF343" s="33">
        <v>47</v>
      </c>
      <c r="BG343" s="235">
        <v>1000</v>
      </c>
      <c r="BH343" s="1" t="s">
        <v>621</v>
      </c>
    </row>
    <row r="344" spans="1:60">
      <c r="A344" s="1">
        <v>2021</v>
      </c>
      <c r="B344" s="1" t="s">
        <v>67</v>
      </c>
      <c r="C344" s="10">
        <v>27.284999999999997</v>
      </c>
      <c r="D344" s="10">
        <v>47.968000000000004</v>
      </c>
      <c r="E344" s="10">
        <v>0</v>
      </c>
      <c r="F344" s="10">
        <v>0</v>
      </c>
      <c r="G344" s="192">
        <f t="shared" si="31"/>
        <v>75.253</v>
      </c>
      <c r="H344" s="192">
        <v>58.810000000000016</v>
      </c>
      <c r="I344" s="192">
        <v>71.099000000000004</v>
      </c>
      <c r="J344" s="10">
        <v>123.279</v>
      </c>
      <c r="K344" s="10">
        <v>0</v>
      </c>
      <c r="L344" s="10">
        <v>0</v>
      </c>
      <c r="M344" s="10">
        <v>0</v>
      </c>
      <c r="N344" s="192">
        <f>+BS_InfraMR[[#This Row],[A.03.1 -  Longitud de Vías de Explotación No Electrificadas Troncales y Ramales (vía principal) (km)]]+BS_InfraMR[[#This Row],[A.04.1 -  Longitud de Vías de Explotación Electrificadas Troncales y Ramales (vía principal) (km)]]</f>
        <v>123.279</v>
      </c>
      <c r="O344" s="192">
        <v>105.815</v>
      </c>
      <c r="P344" s="1">
        <v>24</v>
      </c>
      <c r="Q344" s="1">
        <v>6</v>
      </c>
      <c r="R344" s="1">
        <v>1</v>
      </c>
      <c r="S344" s="194">
        <f>+SUM(BS_InfraMR[[#This Row],[A.05.1 - Número de Estaciones en Explotación (cantidad)]:[A.07.1 - Número de Apeaderos en Explotación (cantidad)]])</f>
        <v>31</v>
      </c>
      <c r="T344" s="194">
        <v>23</v>
      </c>
      <c r="U344" s="1">
        <v>26</v>
      </c>
      <c r="V344" s="1">
        <v>25</v>
      </c>
      <c r="W344" s="1">
        <v>0</v>
      </c>
      <c r="X344" s="1">
        <v>23</v>
      </c>
      <c r="Y344" s="1">
        <v>0</v>
      </c>
      <c r="Z344" s="196">
        <f t="shared" si="32"/>
        <v>74</v>
      </c>
      <c r="AA344" s="1">
        <v>17</v>
      </c>
      <c r="AB344" s="1">
        <v>14</v>
      </c>
      <c r="AC344" s="1">
        <v>74</v>
      </c>
      <c r="AD344" s="196">
        <f t="shared" si="37"/>
        <v>105</v>
      </c>
      <c r="AE344" s="1">
        <v>0</v>
      </c>
      <c r="AF344" s="1">
        <v>15</v>
      </c>
      <c r="AG344" s="1">
        <v>26</v>
      </c>
      <c r="AH344" s="196">
        <f t="shared" si="38"/>
        <v>41</v>
      </c>
      <c r="AI344" s="10">
        <v>13.85</v>
      </c>
      <c r="AJ344" s="10">
        <v>8.6509999999999998</v>
      </c>
      <c r="AK344" s="10">
        <v>49.497999999999998</v>
      </c>
      <c r="AL344" s="222">
        <f t="shared" si="39"/>
        <v>71.998999999999995</v>
      </c>
      <c r="AM344" s="1">
        <v>3</v>
      </c>
      <c r="AN344" s="1">
        <v>9</v>
      </c>
      <c r="AO344" s="1">
        <v>2</v>
      </c>
      <c r="AP344" s="200">
        <f t="shared" si="40"/>
        <v>14</v>
      </c>
      <c r="AQ344" s="1">
        <v>0</v>
      </c>
      <c r="AR344" s="1">
        <v>0</v>
      </c>
      <c r="AS344" s="1">
        <v>0</v>
      </c>
      <c r="AT344" s="200">
        <f>+SUM(BS_InfraMR[[#This Row],[B.02.1 - Parque de Coches Eléctricos Motrices]:[B.02.3 - Parque de Coches Eléctricos Motrices Tipo R]])</f>
        <v>0</v>
      </c>
      <c r="AU344" s="1">
        <v>33</v>
      </c>
      <c r="AV344" s="1">
        <v>3</v>
      </c>
      <c r="AW344" s="1">
        <v>54</v>
      </c>
      <c r="AX344" s="200">
        <f>+SUM(BS_InfraMR[[#This Row],[B.03.1 - Parque de Coches Motores Motrices Remolcados]:[B.03.3 - Parque de Coches Motores Motrices Cabina]])</f>
        <v>90</v>
      </c>
      <c r="AY344" s="1">
        <v>0</v>
      </c>
      <c r="AZ344" s="1">
        <v>82</v>
      </c>
      <c r="BA344" s="1">
        <v>0</v>
      </c>
      <c r="BB344" s="1">
        <v>0</v>
      </c>
      <c r="BC344" s="200">
        <f>SUM(AY344:BB344)</f>
        <v>82</v>
      </c>
      <c r="BD344" s="356">
        <v>0</v>
      </c>
      <c r="BE344" s="33">
        <v>1</v>
      </c>
      <c r="BF344" s="33">
        <v>47</v>
      </c>
      <c r="BG344" s="235">
        <v>1000</v>
      </c>
      <c r="BH344" s="1" t="s">
        <v>628</v>
      </c>
    </row>
    <row r="345" spans="1:60">
      <c r="A345" s="1">
        <v>2021</v>
      </c>
      <c r="B345" s="1" t="s">
        <v>68</v>
      </c>
      <c r="C345" s="10">
        <v>35.881999999999998</v>
      </c>
      <c r="D345" s="10">
        <v>47.968000000000004</v>
      </c>
      <c r="E345" s="10">
        <v>0</v>
      </c>
      <c r="F345" s="10">
        <v>0</v>
      </c>
      <c r="G345" s="192">
        <f t="shared" si="31"/>
        <v>83.85</v>
      </c>
      <c r="H345" s="192">
        <v>67.407000000000025</v>
      </c>
      <c r="I345" s="192">
        <v>79.646999999999991</v>
      </c>
      <c r="J345" s="10">
        <f>123.279+8.55</f>
        <v>131.82900000000001</v>
      </c>
      <c r="K345" s="10">
        <v>0</v>
      </c>
      <c r="L345" s="10">
        <v>0</v>
      </c>
      <c r="M345" s="10">
        <v>0</v>
      </c>
      <c r="N345" s="192">
        <f>+BS_InfraMR[[#This Row],[A.03.1 -  Longitud de Vías de Explotación No Electrificadas Troncales y Ramales (vía principal) (km)]]+BS_InfraMR[[#This Row],[A.04.1 -  Longitud de Vías de Explotación Electrificadas Troncales y Ramales (vía principal) (km)]]</f>
        <v>131.82900000000001</v>
      </c>
      <c r="O345" s="192">
        <f>105.815+8.55</f>
        <v>114.36499999999999</v>
      </c>
      <c r="P345" s="1">
        <v>25</v>
      </c>
      <c r="Q345" s="1">
        <v>6</v>
      </c>
      <c r="R345" s="1">
        <v>1</v>
      </c>
      <c r="S345" s="194">
        <f>+SUM(BS_InfraMR[[#This Row],[A.05.1 - Número de Estaciones en Explotación (cantidad)]:[A.07.1 - Número de Apeaderos en Explotación (cantidad)]])</f>
        <v>32</v>
      </c>
      <c r="T345" s="194">
        <v>24</v>
      </c>
      <c r="U345" s="1">
        <v>26</v>
      </c>
      <c r="V345" s="1">
        <v>25</v>
      </c>
      <c r="W345" s="1">
        <v>0</v>
      </c>
      <c r="X345" s="1">
        <v>23</v>
      </c>
      <c r="Y345" s="1">
        <v>0</v>
      </c>
      <c r="Z345" s="196">
        <f t="shared" si="32"/>
        <v>74</v>
      </c>
      <c r="AA345" s="1">
        <v>17</v>
      </c>
      <c r="AB345" s="1">
        <v>14</v>
      </c>
      <c r="AC345" s="1">
        <v>74</v>
      </c>
      <c r="AD345" s="196">
        <f t="shared" si="37"/>
        <v>105</v>
      </c>
      <c r="AE345" s="1">
        <v>0</v>
      </c>
      <c r="AF345" s="1">
        <v>15</v>
      </c>
      <c r="AG345" s="1">
        <v>26</v>
      </c>
      <c r="AH345" s="196">
        <f t="shared" si="38"/>
        <v>41</v>
      </c>
      <c r="AI345" s="10">
        <v>13.85</v>
      </c>
      <c r="AJ345" s="10">
        <v>8.6509999999999998</v>
      </c>
      <c r="AK345" s="10">
        <v>49.497999999999998</v>
      </c>
      <c r="AL345" s="222">
        <f t="shared" si="39"/>
        <v>71.998999999999995</v>
      </c>
      <c r="AM345" s="1">
        <v>3</v>
      </c>
      <c r="AN345" s="1">
        <v>9</v>
      </c>
      <c r="AO345" s="1">
        <v>2</v>
      </c>
      <c r="AP345" s="200">
        <f t="shared" si="40"/>
        <v>14</v>
      </c>
      <c r="AQ345" s="1">
        <v>0</v>
      </c>
      <c r="AR345" s="1">
        <v>0</v>
      </c>
      <c r="AS345" s="1">
        <v>0</v>
      </c>
      <c r="AT345" s="200">
        <f>+SUM(BS_InfraMR[[#This Row],[B.02.1 - Parque de Coches Eléctricos Motrices]:[B.02.3 - Parque de Coches Eléctricos Motrices Tipo R]])</f>
        <v>0</v>
      </c>
      <c r="AU345" s="1">
        <v>33</v>
      </c>
      <c r="AV345" s="1">
        <v>3</v>
      </c>
      <c r="AW345" s="1">
        <v>54</v>
      </c>
      <c r="AX345" s="200">
        <f>+SUM(BS_InfraMR[[#This Row],[B.03.1 - Parque de Coches Motores Motrices Remolcados]:[B.03.3 - Parque de Coches Motores Motrices Cabina]])</f>
        <v>90</v>
      </c>
      <c r="AY345" s="1">
        <v>0</v>
      </c>
      <c r="AZ345" s="1">
        <v>82</v>
      </c>
      <c r="BA345" s="1">
        <v>0</v>
      </c>
      <c r="BB345" s="1">
        <v>0</v>
      </c>
      <c r="BC345" s="200">
        <f>SUM(AY345:BB345)</f>
        <v>82</v>
      </c>
      <c r="BD345" s="356">
        <v>0</v>
      </c>
      <c r="BE345" s="33">
        <v>1</v>
      </c>
      <c r="BF345" s="33">
        <v>47</v>
      </c>
      <c r="BG345" s="235">
        <v>1000</v>
      </c>
      <c r="BH345" s="1" t="s">
        <v>621</v>
      </c>
    </row>
    <row r="346" spans="1:60">
      <c r="A346" s="1">
        <v>2021</v>
      </c>
      <c r="B346" s="1" t="s">
        <v>69</v>
      </c>
      <c r="C346" s="10">
        <v>35.881999999999998</v>
      </c>
      <c r="D346" s="10">
        <v>47.968000000000004</v>
      </c>
      <c r="E346" s="10">
        <v>0</v>
      </c>
      <c r="F346" s="10">
        <v>0</v>
      </c>
      <c r="G346" s="192">
        <f t="shared" si="31"/>
        <v>83.85</v>
      </c>
      <c r="H346" s="192">
        <v>67.407000000000025</v>
      </c>
      <c r="I346" s="192">
        <v>79.646999999999991</v>
      </c>
      <c r="J346" s="10">
        <f>123.279+8.55</f>
        <v>131.82900000000001</v>
      </c>
      <c r="K346" s="10">
        <v>0</v>
      </c>
      <c r="L346" s="10">
        <v>0</v>
      </c>
      <c r="M346" s="10">
        <v>0</v>
      </c>
      <c r="N346" s="192">
        <f>+BS_InfraMR[[#This Row],[A.03.1 -  Longitud de Vías de Explotación No Electrificadas Troncales y Ramales (vía principal) (km)]]+BS_InfraMR[[#This Row],[A.04.1 -  Longitud de Vías de Explotación Electrificadas Troncales y Ramales (vía principal) (km)]]</f>
        <v>131.82900000000001</v>
      </c>
      <c r="O346" s="192">
        <f>105.815+8.55</f>
        <v>114.36499999999999</v>
      </c>
      <c r="P346" s="1">
        <v>25</v>
      </c>
      <c r="Q346" s="1">
        <v>6</v>
      </c>
      <c r="R346" s="1">
        <v>1</v>
      </c>
      <c r="S346" s="194">
        <f>+SUM(BS_InfraMR[[#This Row],[A.05.1 - Número de Estaciones en Explotación (cantidad)]:[A.07.1 - Número de Apeaderos en Explotación (cantidad)]])</f>
        <v>32</v>
      </c>
      <c r="T346" s="194">
        <v>24</v>
      </c>
      <c r="U346" s="1">
        <v>26</v>
      </c>
      <c r="V346" s="1">
        <v>25</v>
      </c>
      <c r="W346" s="1">
        <v>0</v>
      </c>
      <c r="X346" s="1">
        <v>23</v>
      </c>
      <c r="Y346" s="1">
        <v>0</v>
      </c>
      <c r="Z346" s="196">
        <f t="shared" si="32"/>
        <v>74</v>
      </c>
      <c r="AA346" s="1">
        <v>17</v>
      </c>
      <c r="AB346" s="1">
        <v>14</v>
      </c>
      <c r="AC346" s="1">
        <v>74</v>
      </c>
      <c r="AD346" s="196">
        <f t="shared" si="37"/>
        <v>105</v>
      </c>
      <c r="AE346" s="1">
        <v>0</v>
      </c>
      <c r="AF346" s="1">
        <v>15</v>
      </c>
      <c r="AG346" s="1">
        <v>26</v>
      </c>
      <c r="AH346" s="196">
        <f t="shared" si="38"/>
        <v>41</v>
      </c>
      <c r="AI346" s="10">
        <v>13.85</v>
      </c>
      <c r="AJ346" s="10">
        <v>8.6509999999999998</v>
      </c>
      <c r="AK346" s="10">
        <v>49.497999999999998</v>
      </c>
      <c r="AL346" s="222">
        <f t="shared" si="39"/>
        <v>71.998999999999995</v>
      </c>
      <c r="AM346" s="1">
        <v>3</v>
      </c>
      <c r="AN346" s="1">
        <v>9</v>
      </c>
      <c r="AO346" s="1">
        <v>2</v>
      </c>
      <c r="AP346" s="200">
        <f t="shared" si="40"/>
        <v>14</v>
      </c>
      <c r="AQ346" s="1">
        <v>0</v>
      </c>
      <c r="AR346" s="1">
        <v>0</v>
      </c>
      <c r="AS346" s="1">
        <v>0</v>
      </c>
      <c r="AT346" s="200">
        <f>+SUM(BS_InfraMR[[#This Row],[B.02.1 - Parque de Coches Eléctricos Motrices]:[B.02.3 - Parque de Coches Eléctricos Motrices Tipo R]])</f>
        <v>0</v>
      </c>
      <c r="AU346" s="1">
        <v>33</v>
      </c>
      <c r="AV346" s="1">
        <v>3</v>
      </c>
      <c r="AW346" s="1">
        <v>54</v>
      </c>
      <c r="AX346" s="200">
        <f>+SUM(BS_InfraMR[[#This Row],[B.03.1 - Parque de Coches Motores Motrices Remolcados]:[B.03.3 - Parque de Coches Motores Motrices Cabina]])</f>
        <v>90</v>
      </c>
      <c r="AY346" s="1">
        <v>0</v>
      </c>
      <c r="AZ346" s="1">
        <v>82</v>
      </c>
      <c r="BA346" s="1">
        <v>0</v>
      </c>
      <c r="BB346" s="1">
        <v>0</v>
      </c>
      <c r="BC346" s="200">
        <f>SUM(AY346:BB346)</f>
        <v>82</v>
      </c>
      <c r="BD346" s="356">
        <v>0</v>
      </c>
      <c r="BE346" s="33">
        <v>1</v>
      </c>
      <c r="BF346" s="33">
        <v>47</v>
      </c>
      <c r="BG346" s="235">
        <v>1000</v>
      </c>
      <c r="BH346" s="1" t="s">
        <v>621</v>
      </c>
    </row>
    <row r="347" spans="1:60">
      <c r="A347" s="1">
        <v>2021</v>
      </c>
      <c r="B347" s="1" t="s">
        <v>70</v>
      </c>
      <c r="C347" s="10">
        <v>35.881999999999998</v>
      </c>
      <c r="D347" s="10">
        <v>47.968000000000004</v>
      </c>
      <c r="E347" s="10">
        <v>0</v>
      </c>
      <c r="F347" s="10">
        <v>0</v>
      </c>
      <c r="G347" s="192">
        <f t="shared" si="31"/>
        <v>83.85</v>
      </c>
      <c r="H347" s="192">
        <v>67.407000000000025</v>
      </c>
      <c r="I347" s="192">
        <v>79.646999999999991</v>
      </c>
      <c r="J347" s="10">
        <f>123.279+8.55</f>
        <v>131.82900000000001</v>
      </c>
      <c r="K347" s="10">
        <v>0</v>
      </c>
      <c r="L347" s="10">
        <v>0</v>
      </c>
      <c r="M347" s="10">
        <v>0</v>
      </c>
      <c r="N347" s="192">
        <f>+BS_InfraMR[[#This Row],[A.03.1 -  Longitud de Vías de Explotación No Electrificadas Troncales y Ramales (vía principal) (km)]]+BS_InfraMR[[#This Row],[A.04.1 -  Longitud de Vías de Explotación Electrificadas Troncales y Ramales (vía principal) (km)]]</f>
        <v>131.82900000000001</v>
      </c>
      <c r="O347" s="192">
        <f>105.815+8.55</f>
        <v>114.36499999999999</v>
      </c>
      <c r="P347" s="1">
        <v>25</v>
      </c>
      <c r="Q347" s="1">
        <v>6</v>
      </c>
      <c r="R347" s="1">
        <v>1</v>
      </c>
      <c r="S347" s="194">
        <f>+SUM(BS_InfraMR[[#This Row],[A.05.1 - Número de Estaciones en Explotación (cantidad)]:[A.07.1 - Número de Apeaderos en Explotación (cantidad)]])</f>
        <v>32</v>
      </c>
      <c r="T347" s="194">
        <v>24</v>
      </c>
      <c r="U347" s="1">
        <v>26</v>
      </c>
      <c r="V347" s="1">
        <v>25</v>
      </c>
      <c r="W347" s="1">
        <v>0</v>
      </c>
      <c r="X347" s="1">
        <v>23</v>
      </c>
      <c r="Y347" s="1">
        <v>0</v>
      </c>
      <c r="Z347" s="196">
        <f t="shared" si="32"/>
        <v>74</v>
      </c>
      <c r="AA347" s="1">
        <v>17</v>
      </c>
      <c r="AB347" s="1">
        <v>14</v>
      </c>
      <c r="AC347" s="1">
        <v>74</v>
      </c>
      <c r="AD347" s="196">
        <f t="shared" si="37"/>
        <v>105</v>
      </c>
      <c r="AE347" s="1">
        <v>0</v>
      </c>
      <c r="AF347" s="1">
        <v>15</v>
      </c>
      <c r="AG347" s="1">
        <v>26</v>
      </c>
      <c r="AH347" s="196">
        <f t="shared" si="38"/>
        <v>41</v>
      </c>
      <c r="AI347" s="10">
        <v>13.85</v>
      </c>
      <c r="AJ347" s="10">
        <v>8.6509999999999998</v>
      </c>
      <c r="AK347" s="10">
        <v>49.497999999999998</v>
      </c>
      <c r="AL347" s="222">
        <f t="shared" si="39"/>
        <v>71.998999999999995</v>
      </c>
      <c r="AM347" s="1">
        <v>3</v>
      </c>
      <c r="AN347" s="1">
        <v>9</v>
      </c>
      <c r="AO347" s="1">
        <v>2</v>
      </c>
      <c r="AP347" s="200">
        <f t="shared" si="40"/>
        <v>14</v>
      </c>
      <c r="AQ347" s="1">
        <v>0</v>
      </c>
      <c r="AR347" s="1">
        <v>0</v>
      </c>
      <c r="AS347" s="1">
        <v>0</v>
      </c>
      <c r="AT347" s="200">
        <f>+SUM(BS_InfraMR[[#This Row],[B.02.1 - Parque de Coches Eléctricos Motrices]:[B.02.3 - Parque de Coches Eléctricos Motrices Tipo R]])</f>
        <v>0</v>
      </c>
      <c r="AU347" s="1">
        <v>33</v>
      </c>
      <c r="AV347" s="1">
        <v>3</v>
      </c>
      <c r="AW347" s="1">
        <v>54</v>
      </c>
      <c r="AX347" s="200">
        <f>+SUM(BS_InfraMR[[#This Row],[B.03.1 - Parque de Coches Motores Motrices Remolcados]:[B.03.3 - Parque de Coches Motores Motrices Cabina]])</f>
        <v>90</v>
      </c>
      <c r="AY347" s="1">
        <v>0</v>
      </c>
      <c r="AZ347" s="1">
        <v>82</v>
      </c>
      <c r="BA347" s="1">
        <v>0</v>
      </c>
      <c r="BB347" s="1">
        <v>0</v>
      </c>
      <c r="BC347" s="200">
        <f>SUM(AY347:BB347)</f>
        <v>82</v>
      </c>
      <c r="BD347" s="356">
        <v>0</v>
      </c>
      <c r="BE347" s="33">
        <v>1</v>
      </c>
      <c r="BF347" s="33">
        <v>47</v>
      </c>
      <c r="BG347" s="235">
        <v>1000</v>
      </c>
      <c r="BH347" s="1" t="s">
        <v>621</v>
      </c>
    </row>
    <row r="348" spans="1:60">
      <c r="A348" s="1">
        <v>2021</v>
      </c>
      <c r="B348" s="1" t="s">
        <v>71</v>
      </c>
      <c r="C348" s="10">
        <v>35.881999999999998</v>
      </c>
      <c r="D348" s="10">
        <v>47.968000000000004</v>
      </c>
      <c r="E348" s="10">
        <v>0</v>
      </c>
      <c r="F348" s="10">
        <v>0</v>
      </c>
      <c r="G348" s="192">
        <f t="shared" si="31"/>
        <v>83.85</v>
      </c>
      <c r="H348" s="192">
        <v>67.407000000000025</v>
      </c>
      <c r="I348" s="192">
        <v>79.646999999999991</v>
      </c>
      <c r="J348" s="10">
        <f>123.279+8.55</f>
        <v>131.82900000000001</v>
      </c>
      <c r="K348" s="10">
        <v>0</v>
      </c>
      <c r="L348" s="10">
        <v>0</v>
      </c>
      <c r="M348" s="10">
        <v>0</v>
      </c>
      <c r="N348" s="192">
        <f>+BS_InfraMR[[#This Row],[A.03.1 -  Longitud de Vías de Explotación No Electrificadas Troncales y Ramales (vía principal) (km)]]+BS_InfraMR[[#This Row],[A.04.1 -  Longitud de Vías de Explotación Electrificadas Troncales y Ramales (vía principal) (km)]]</f>
        <v>131.82900000000001</v>
      </c>
      <c r="O348" s="192">
        <f>105.815+8.55</f>
        <v>114.36499999999999</v>
      </c>
      <c r="P348" s="1">
        <v>25</v>
      </c>
      <c r="Q348" s="1">
        <v>6</v>
      </c>
      <c r="R348" s="1">
        <v>1</v>
      </c>
      <c r="S348" s="194">
        <f>+SUM(BS_InfraMR[[#This Row],[A.05.1 - Número de Estaciones en Explotación (cantidad)]:[A.07.1 - Número de Apeaderos en Explotación (cantidad)]])</f>
        <v>32</v>
      </c>
      <c r="T348" s="194">
        <v>24</v>
      </c>
      <c r="U348" s="1">
        <v>26</v>
      </c>
      <c r="V348" s="1">
        <v>25</v>
      </c>
      <c r="W348" s="1">
        <v>0</v>
      </c>
      <c r="X348" s="1">
        <v>23</v>
      </c>
      <c r="Y348" s="1">
        <v>0</v>
      </c>
      <c r="Z348" s="196">
        <f t="shared" si="32"/>
        <v>74</v>
      </c>
      <c r="AA348" s="1">
        <v>17</v>
      </c>
      <c r="AB348" s="1">
        <v>14</v>
      </c>
      <c r="AC348" s="1">
        <v>74</v>
      </c>
      <c r="AD348" s="196">
        <f t="shared" si="37"/>
        <v>105</v>
      </c>
      <c r="AE348" s="1">
        <v>0</v>
      </c>
      <c r="AF348" s="1">
        <v>15</v>
      </c>
      <c r="AG348" s="1">
        <v>26</v>
      </c>
      <c r="AH348" s="196">
        <f t="shared" si="38"/>
        <v>41</v>
      </c>
      <c r="AI348" s="10">
        <v>13.85</v>
      </c>
      <c r="AJ348" s="10">
        <v>8.6509999999999998</v>
      </c>
      <c r="AK348" s="10">
        <v>49.497999999999998</v>
      </c>
      <c r="AL348" s="222">
        <f t="shared" si="39"/>
        <v>71.998999999999995</v>
      </c>
      <c r="AM348" s="1">
        <v>3</v>
      </c>
      <c r="AN348" s="1">
        <v>9</v>
      </c>
      <c r="AO348" s="1">
        <v>2</v>
      </c>
      <c r="AP348" s="200">
        <f t="shared" si="40"/>
        <v>14</v>
      </c>
      <c r="AQ348" s="1">
        <v>0</v>
      </c>
      <c r="AR348" s="1">
        <v>0</v>
      </c>
      <c r="AS348" s="1">
        <v>0</v>
      </c>
      <c r="AT348" s="200">
        <f>+SUM(BS_InfraMR[[#This Row],[B.02.1 - Parque de Coches Eléctricos Motrices]:[B.02.3 - Parque de Coches Eléctricos Motrices Tipo R]])</f>
        <v>0</v>
      </c>
      <c r="AU348" s="1">
        <v>33</v>
      </c>
      <c r="AV348" s="1">
        <v>3</v>
      </c>
      <c r="AW348" s="1">
        <v>54</v>
      </c>
      <c r="AX348" s="200">
        <f>+SUM(BS_InfraMR[[#This Row],[B.03.1 - Parque de Coches Motores Motrices Remolcados]:[B.03.3 - Parque de Coches Motores Motrices Cabina]])</f>
        <v>90</v>
      </c>
      <c r="AY348" s="1">
        <v>0</v>
      </c>
      <c r="AZ348" s="1">
        <v>82</v>
      </c>
      <c r="BA348" s="1">
        <v>0</v>
      </c>
      <c r="BB348" s="1">
        <v>0</v>
      </c>
      <c r="BC348" s="200">
        <f>SUM(AY348:BB348)</f>
        <v>82</v>
      </c>
      <c r="BD348" s="356">
        <v>0</v>
      </c>
      <c r="BE348" s="33">
        <v>1</v>
      </c>
      <c r="BF348" s="33">
        <v>47</v>
      </c>
      <c r="BG348" s="235">
        <v>1000</v>
      </c>
      <c r="BH348" s="1" t="s">
        <v>622</v>
      </c>
    </row>
    <row r="349" spans="1:60">
      <c r="A349" s="1">
        <v>2021</v>
      </c>
      <c r="B349" s="1" t="s">
        <v>72</v>
      </c>
      <c r="C349" s="10">
        <v>35.881999999999998</v>
      </c>
      <c r="D349" s="10">
        <v>47.968000000000004</v>
      </c>
      <c r="E349" s="10">
        <v>0</v>
      </c>
      <c r="F349" s="10">
        <v>0</v>
      </c>
      <c r="G349" s="192">
        <f t="shared" si="31"/>
        <v>83.85</v>
      </c>
      <c r="H349" s="192">
        <v>67.407000000000025</v>
      </c>
      <c r="I349" s="192">
        <v>79.646999999999991</v>
      </c>
      <c r="J349" s="10">
        <f>123.279+8.55</f>
        <v>131.82900000000001</v>
      </c>
      <c r="K349" s="10">
        <v>0</v>
      </c>
      <c r="L349" s="10">
        <v>0</v>
      </c>
      <c r="M349" s="10">
        <v>0</v>
      </c>
      <c r="N349" s="192">
        <f>+BS_InfraMR[[#This Row],[A.03.1 -  Longitud de Vías de Explotación No Electrificadas Troncales y Ramales (vía principal) (km)]]+BS_InfraMR[[#This Row],[A.04.1 -  Longitud de Vías de Explotación Electrificadas Troncales y Ramales (vía principal) (km)]]</f>
        <v>131.82900000000001</v>
      </c>
      <c r="O349" s="192">
        <f>105.815+8.55</f>
        <v>114.36499999999999</v>
      </c>
      <c r="P349" s="1">
        <v>25</v>
      </c>
      <c r="Q349" s="1">
        <v>6</v>
      </c>
      <c r="R349" s="1">
        <v>1</v>
      </c>
      <c r="S349" s="194">
        <f>+SUM(BS_InfraMR[[#This Row],[A.05.1 - Número de Estaciones en Explotación (cantidad)]:[A.07.1 - Número de Apeaderos en Explotación (cantidad)]])</f>
        <v>32</v>
      </c>
      <c r="T349" s="194">
        <v>24</v>
      </c>
      <c r="U349" s="1">
        <v>26</v>
      </c>
      <c r="V349" s="1">
        <v>25</v>
      </c>
      <c r="W349" s="1">
        <v>0</v>
      </c>
      <c r="X349" s="1">
        <v>23</v>
      </c>
      <c r="Y349" s="1">
        <v>0</v>
      </c>
      <c r="Z349" s="196">
        <f t="shared" si="32"/>
        <v>74</v>
      </c>
      <c r="AA349" s="1">
        <v>17</v>
      </c>
      <c r="AB349" s="1">
        <v>14</v>
      </c>
      <c r="AC349" s="1">
        <v>74</v>
      </c>
      <c r="AD349" s="196">
        <f t="shared" si="37"/>
        <v>105</v>
      </c>
      <c r="AE349" s="1">
        <v>0</v>
      </c>
      <c r="AF349" s="1">
        <v>15</v>
      </c>
      <c r="AG349" s="1">
        <v>26</v>
      </c>
      <c r="AH349" s="196">
        <f t="shared" si="38"/>
        <v>41</v>
      </c>
      <c r="AI349" s="10">
        <v>13.85</v>
      </c>
      <c r="AJ349" s="10">
        <v>8.6509999999999998</v>
      </c>
      <c r="AK349" s="10">
        <v>49.497999999999998</v>
      </c>
      <c r="AL349" s="222">
        <f t="shared" si="39"/>
        <v>71.998999999999995</v>
      </c>
      <c r="AM349" s="1">
        <v>3</v>
      </c>
      <c r="AN349" s="1">
        <v>9</v>
      </c>
      <c r="AO349" s="1">
        <v>2</v>
      </c>
      <c r="AP349" s="200">
        <f t="shared" si="40"/>
        <v>14</v>
      </c>
      <c r="AQ349" s="1">
        <v>0</v>
      </c>
      <c r="AR349" s="1">
        <v>0</v>
      </c>
      <c r="AS349" s="1">
        <v>0</v>
      </c>
      <c r="AT349" s="200">
        <f>+SUM(BS_InfraMR[[#This Row],[B.02.1 - Parque de Coches Eléctricos Motrices]:[B.02.3 - Parque de Coches Eléctricos Motrices Tipo R]])</f>
        <v>0</v>
      </c>
      <c r="AU349" s="1">
        <v>33</v>
      </c>
      <c r="AV349" s="1">
        <v>3</v>
      </c>
      <c r="AW349" s="1">
        <v>54</v>
      </c>
      <c r="AX349" s="200">
        <f>+SUM(BS_InfraMR[[#This Row],[B.03.1 - Parque de Coches Motores Motrices Remolcados]:[B.03.3 - Parque de Coches Motores Motrices Cabina]])</f>
        <v>90</v>
      </c>
      <c r="AY349" s="1">
        <v>0</v>
      </c>
      <c r="AZ349" s="1">
        <v>82</v>
      </c>
      <c r="BA349" s="1">
        <v>0</v>
      </c>
      <c r="BB349" s="1">
        <v>0</v>
      </c>
      <c r="BC349" s="200">
        <f>SUM(AY349:BB349)</f>
        <v>82</v>
      </c>
      <c r="BD349" s="356">
        <v>0</v>
      </c>
      <c r="BE349" s="33">
        <v>1</v>
      </c>
      <c r="BF349" s="33">
        <v>47</v>
      </c>
      <c r="BG349" s="235">
        <v>1000</v>
      </c>
      <c r="BH349" s="1" t="s">
        <v>622</v>
      </c>
    </row>
    <row r="350" spans="1:60">
      <c r="A350" s="163">
        <v>2022</v>
      </c>
      <c r="B350" s="163" t="s">
        <v>61</v>
      </c>
      <c r="C350" s="10">
        <v>35.881999999999998</v>
      </c>
      <c r="D350" s="10">
        <v>47.968000000000004</v>
      </c>
      <c r="E350" s="10">
        <v>0</v>
      </c>
      <c r="F350" s="10">
        <v>0</v>
      </c>
      <c r="G350" s="192">
        <f t="shared" si="31"/>
        <v>83.85</v>
      </c>
      <c r="H350" s="192">
        <v>67.407000000000025</v>
      </c>
      <c r="I350" s="192">
        <v>79.646999999999991</v>
      </c>
      <c r="J350" s="10">
        <f t="shared" ref="J350:J360" si="41">123.279+8.55</f>
        <v>131.82900000000001</v>
      </c>
      <c r="K350" s="10">
        <v>0</v>
      </c>
      <c r="L350" s="10">
        <v>0</v>
      </c>
      <c r="M350" s="10">
        <v>0</v>
      </c>
      <c r="N350" s="192">
        <f>+BS_InfraMR[[#This Row],[A.03.1 -  Longitud de Vías de Explotación No Electrificadas Troncales y Ramales (vía principal) (km)]]+BS_InfraMR[[#This Row],[A.04.1 -  Longitud de Vías de Explotación Electrificadas Troncales y Ramales (vía principal) (km)]]</f>
        <v>131.82900000000001</v>
      </c>
      <c r="O350" s="192">
        <f t="shared" ref="O350:O360" si="42">105.815+8.55</f>
        <v>114.36499999999999</v>
      </c>
      <c r="P350" s="1">
        <v>25</v>
      </c>
      <c r="Q350" s="1">
        <v>7</v>
      </c>
      <c r="R350" s="1">
        <v>0</v>
      </c>
      <c r="S350" s="194">
        <f>+SUM(BS_InfraMR[[#This Row],[A.05.1 - Número de Estaciones en Explotación (cantidad)]:[A.07.1 - Número de Apeaderos en Explotación (cantidad)]])</f>
        <v>32</v>
      </c>
      <c r="T350" s="194">
        <v>24</v>
      </c>
      <c r="U350" s="1">
        <v>24</v>
      </c>
      <c r="V350" s="1">
        <v>32</v>
      </c>
      <c r="W350" s="1">
        <v>0</v>
      </c>
      <c r="X350" s="1">
        <v>25</v>
      </c>
      <c r="Y350" s="1">
        <v>0</v>
      </c>
      <c r="Z350" s="196">
        <f t="shared" si="32"/>
        <v>81</v>
      </c>
      <c r="AA350" s="1">
        <v>17</v>
      </c>
      <c r="AB350" s="1">
        <v>14</v>
      </c>
      <c r="AC350" s="1">
        <f>+BS_InfraMR[[#This Row],[Total Pasos Vehiculares a Nivel]]</f>
        <v>81</v>
      </c>
      <c r="AD350" s="196">
        <f t="shared" ref="AD350:AD358" si="43">SUM(AA350:AC350)</f>
        <v>112</v>
      </c>
      <c r="AE350" s="1">
        <v>2</v>
      </c>
      <c r="AF350" s="1">
        <v>12</v>
      </c>
      <c r="AG350" s="1">
        <v>28</v>
      </c>
      <c r="AH350" s="196">
        <f t="shared" ref="AH350:AH358" si="44">SUM(AE350:AG350)</f>
        <v>42</v>
      </c>
      <c r="AI350" s="10">
        <v>13.85</v>
      </c>
      <c r="AJ350" s="10">
        <v>29.056000000000001</v>
      </c>
      <c r="AK350" s="10">
        <v>49.497999999999998</v>
      </c>
      <c r="AL350" s="222">
        <f t="shared" ref="AL350:AL358" si="45">SUM(AI350:AK350)</f>
        <v>92.403999999999996</v>
      </c>
      <c r="AM350" s="1">
        <v>1</v>
      </c>
      <c r="AN350" s="1">
        <v>11</v>
      </c>
      <c r="AO350" s="1">
        <v>0</v>
      </c>
      <c r="AP350" s="200">
        <f t="shared" ref="AP350:AP358" si="46">SUM(AM350:AO350)</f>
        <v>12</v>
      </c>
      <c r="AQ350" s="1">
        <v>0</v>
      </c>
      <c r="AR350" s="1">
        <v>0</v>
      </c>
      <c r="AS350" s="1">
        <v>0</v>
      </c>
      <c r="AT350" s="200">
        <f>+SUM(BS_InfraMR[[#This Row],[B.02.1 - Parque de Coches Eléctricos Motrices]:[B.02.3 - Parque de Coches Eléctricos Motrices Tipo R]])</f>
        <v>0</v>
      </c>
      <c r="AU350" s="1">
        <v>27</v>
      </c>
      <c r="AV350" s="1">
        <v>3</v>
      </c>
      <c r="AW350" s="1">
        <v>54</v>
      </c>
      <c r="AX350" s="200">
        <f>+SUM(BS_InfraMR[[#This Row],[B.03.1 - Parque de Coches Motores Motrices Remolcados]:[B.03.3 - Parque de Coches Motores Motrices Cabina]])</f>
        <v>84</v>
      </c>
      <c r="AY350" s="1">
        <v>57</v>
      </c>
      <c r="AZ350" s="1">
        <v>16</v>
      </c>
      <c r="BA350" s="1">
        <v>0</v>
      </c>
      <c r="BB350" s="1">
        <v>6</v>
      </c>
      <c r="BC350" s="200">
        <f>SUM(AY350:BB350)</f>
        <v>79</v>
      </c>
      <c r="BD350" s="356">
        <v>0</v>
      </c>
      <c r="BE350" s="33">
        <v>0</v>
      </c>
      <c r="BF350" s="33">
        <v>27</v>
      </c>
      <c r="BG350" s="235">
        <v>1000</v>
      </c>
      <c r="BH350" s="1" t="s">
        <v>622</v>
      </c>
    </row>
    <row r="351" spans="1:60">
      <c r="A351" s="163">
        <v>2022</v>
      </c>
      <c r="B351" s="1" t="s">
        <v>62</v>
      </c>
      <c r="C351" s="10">
        <v>35.881999999999998</v>
      </c>
      <c r="D351" s="10">
        <v>47.968000000000004</v>
      </c>
      <c r="E351" s="10">
        <v>0</v>
      </c>
      <c r="F351" s="10">
        <v>0</v>
      </c>
      <c r="G351" s="192">
        <f t="shared" si="31"/>
        <v>83.85</v>
      </c>
      <c r="H351" s="192">
        <v>67.407000000000025</v>
      </c>
      <c r="I351" s="192">
        <v>79.646999999999991</v>
      </c>
      <c r="J351" s="10">
        <f t="shared" si="41"/>
        <v>131.82900000000001</v>
      </c>
      <c r="K351" s="10">
        <v>0</v>
      </c>
      <c r="L351" s="10">
        <v>0</v>
      </c>
      <c r="M351" s="10">
        <v>0</v>
      </c>
      <c r="N351" s="192">
        <f>+BS_InfraMR[[#This Row],[A.03.1 -  Longitud de Vías de Explotación No Electrificadas Troncales y Ramales (vía principal) (km)]]+BS_InfraMR[[#This Row],[A.04.1 -  Longitud de Vías de Explotación Electrificadas Troncales y Ramales (vía principal) (km)]]</f>
        <v>131.82900000000001</v>
      </c>
      <c r="O351" s="192">
        <f t="shared" si="42"/>
        <v>114.36499999999999</v>
      </c>
      <c r="P351" s="1">
        <v>25</v>
      </c>
      <c r="Q351" s="1">
        <v>7</v>
      </c>
      <c r="R351" s="1">
        <v>0</v>
      </c>
      <c r="S351" s="194">
        <f>+SUM(BS_InfraMR[[#This Row],[A.05.1 - Número de Estaciones en Explotación (cantidad)]:[A.07.1 - Número de Apeaderos en Explotación (cantidad)]])</f>
        <v>32</v>
      </c>
      <c r="T351" s="194">
        <v>24</v>
      </c>
      <c r="U351" s="1">
        <v>24</v>
      </c>
      <c r="V351" s="1">
        <v>32</v>
      </c>
      <c r="W351" s="1">
        <v>0</v>
      </c>
      <c r="X351" s="1">
        <v>25</v>
      </c>
      <c r="Y351" s="1">
        <v>0</v>
      </c>
      <c r="Z351" s="196">
        <f t="shared" si="32"/>
        <v>81</v>
      </c>
      <c r="AA351" s="1">
        <v>17</v>
      </c>
      <c r="AB351" s="1">
        <v>14</v>
      </c>
      <c r="AC351" s="1">
        <f>+BS_InfraMR[[#This Row],[Total Pasos Vehiculares a Nivel]]</f>
        <v>81</v>
      </c>
      <c r="AD351" s="196">
        <f t="shared" si="43"/>
        <v>112</v>
      </c>
      <c r="AE351" s="1">
        <v>2</v>
      </c>
      <c r="AF351" s="1">
        <v>12</v>
      </c>
      <c r="AG351" s="1">
        <v>28</v>
      </c>
      <c r="AH351" s="196">
        <f t="shared" si="44"/>
        <v>42</v>
      </c>
      <c r="AI351" s="10">
        <v>13.85</v>
      </c>
      <c r="AJ351" s="10">
        <v>29.056000000000001</v>
      </c>
      <c r="AK351" s="10">
        <v>49.497999999999998</v>
      </c>
      <c r="AL351" s="222">
        <f t="shared" si="45"/>
        <v>92.403999999999996</v>
      </c>
      <c r="AM351" s="1">
        <v>1</v>
      </c>
      <c r="AN351" s="1">
        <v>11</v>
      </c>
      <c r="AO351" s="1">
        <v>0</v>
      </c>
      <c r="AP351" s="200">
        <f t="shared" si="46"/>
        <v>12</v>
      </c>
      <c r="AQ351" s="1">
        <v>0</v>
      </c>
      <c r="AR351" s="1">
        <v>0</v>
      </c>
      <c r="AS351" s="1">
        <v>0</v>
      </c>
      <c r="AT351" s="200">
        <f>+SUM(BS_InfraMR[[#This Row],[B.02.1 - Parque de Coches Eléctricos Motrices]:[B.02.3 - Parque de Coches Eléctricos Motrices Tipo R]])</f>
        <v>0</v>
      </c>
      <c r="AU351" s="1">
        <v>27</v>
      </c>
      <c r="AV351" s="1">
        <v>3</v>
      </c>
      <c r="AW351" s="1">
        <v>54</v>
      </c>
      <c r="AX351" s="200">
        <f>+SUM(BS_InfraMR[[#This Row],[B.03.1 - Parque de Coches Motores Motrices Remolcados]:[B.03.3 - Parque de Coches Motores Motrices Cabina]])</f>
        <v>84</v>
      </c>
      <c r="AY351" s="1">
        <v>57</v>
      </c>
      <c r="AZ351" s="1">
        <v>16</v>
      </c>
      <c r="BA351" s="1">
        <v>0</v>
      </c>
      <c r="BB351" s="1">
        <v>6</v>
      </c>
      <c r="BC351" s="200">
        <f>SUM(AY351:BB351)</f>
        <v>79</v>
      </c>
      <c r="BD351" s="356">
        <v>0</v>
      </c>
      <c r="BE351" s="33">
        <v>0</v>
      </c>
      <c r="BF351" s="33">
        <v>27</v>
      </c>
      <c r="BG351" s="235">
        <v>1000</v>
      </c>
      <c r="BH351" s="1" t="s">
        <v>622</v>
      </c>
    </row>
    <row r="352" spans="1:60">
      <c r="A352" s="163">
        <v>2022</v>
      </c>
      <c r="B352" s="1" t="s">
        <v>63</v>
      </c>
      <c r="C352" s="10">
        <v>35.881999999999998</v>
      </c>
      <c r="D352" s="10">
        <v>47.968000000000004</v>
      </c>
      <c r="E352" s="10">
        <v>0</v>
      </c>
      <c r="F352" s="10">
        <v>0</v>
      </c>
      <c r="G352" s="192">
        <f t="shared" si="31"/>
        <v>83.85</v>
      </c>
      <c r="H352" s="192">
        <v>67.407000000000025</v>
      </c>
      <c r="I352" s="192">
        <v>79.646999999999991</v>
      </c>
      <c r="J352" s="10">
        <f t="shared" si="41"/>
        <v>131.82900000000001</v>
      </c>
      <c r="K352" s="10">
        <v>0</v>
      </c>
      <c r="L352" s="10">
        <v>0</v>
      </c>
      <c r="M352" s="10">
        <v>0</v>
      </c>
      <c r="N352" s="192">
        <f>+BS_InfraMR[[#This Row],[A.03.1 -  Longitud de Vías de Explotación No Electrificadas Troncales y Ramales (vía principal) (km)]]+BS_InfraMR[[#This Row],[A.04.1 -  Longitud de Vías de Explotación Electrificadas Troncales y Ramales (vía principal) (km)]]</f>
        <v>131.82900000000001</v>
      </c>
      <c r="O352" s="192">
        <f t="shared" si="42"/>
        <v>114.36499999999999</v>
      </c>
      <c r="P352" s="1">
        <v>25</v>
      </c>
      <c r="Q352" s="1">
        <v>7</v>
      </c>
      <c r="R352" s="1">
        <v>0</v>
      </c>
      <c r="S352" s="194">
        <f>+SUM(BS_InfraMR[[#This Row],[A.05.1 - Número de Estaciones en Explotación (cantidad)]:[A.07.1 - Número de Apeaderos en Explotación (cantidad)]])</f>
        <v>32</v>
      </c>
      <c r="T352" s="194">
        <v>24</v>
      </c>
      <c r="U352" s="1">
        <v>24</v>
      </c>
      <c r="V352" s="1">
        <v>32</v>
      </c>
      <c r="W352" s="1">
        <v>0</v>
      </c>
      <c r="X352" s="1">
        <v>25</v>
      </c>
      <c r="Y352" s="1">
        <v>0</v>
      </c>
      <c r="Z352" s="196">
        <f t="shared" si="32"/>
        <v>81</v>
      </c>
      <c r="AA352" s="1">
        <v>17</v>
      </c>
      <c r="AB352" s="1">
        <v>14</v>
      </c>
      <c r="AC352" s="1">
        <f>+BS_InfraMR[[#This Row],[Total Pasos Vehiculares a Nivel]]</f>
        <v>81</v>
      </c>
      <c r="AD352" s="196">
        <f t="shared" si="43"/>
        <v>112</v>
      </c>
      <c r="AE352" s="1">
        <v>2</v>
      </c>
      <c r="AF352" s="1">
        <v>12</v>
      </c>
      <c r="AG352" s="1">
        <v>28</v>
      </c>
      <c r="AH352" s="196">
        <f t="shared" si="44"/>
        <v>42</v>
      </c>
      <c r="AI352" s="10">
        <v>13.85</v>
      </c>
      <c r="AJ352" s="10">
        <v>29.056000000000001</v>
      </c>
      <c r="AK352" s="10">
        <v>49.497999999999998</v>
      </c>
      <c r="AL352" s="222">
        <f t="shared" si="45"/>
        <v>92.403999999999996</v>
      </c>
      <c r="AM352" s="1">
        <v>1</v>
      </c>
      <c r="AN352" s="1">
        <v>11</v>
      </c>
      <c r="AO352" s="1">
        <v>0</v>
      </c>
      <c r="AP352" s="200">
        <f t="shared" si="46"/>
        <v>12</v>
      </c>
      <c r="AQ352" s="1">
        <v>0</v>
      </c>
      <c r="AR352" s="1">
        <v>0</v>
      </c>
      <c r="AS352" s="1">
        <v>0</v>
      </c>
      <c r="AT352" s="200">
        <f>+SUM(BS_InfraMR[[#This Row],[B.02.1 - Parque de Coches Eléctricos Motrices]:[B.02.3 - Parque de Coches Eléctricos Motrices Tipo R]])</f>
        <v>0</v>
      </c>
      <c r="AU352" s="1">
        <v>27</v>
      </c>
      <c r="AV352" s="1">
        <v>3</v>
      </c>
      <c r="AW352" s="1">
        <v>54</v>
      </c>
      <c r="AX352" s="200">
        <f>+SUM(BS_InfraMR[[#This Row],[B.03.1 - Parque de Coches Motores Motrices Remolcados]:[B.03.3 - Parque de Coches Motores Motrices Cabina]])</f>
        <v>84</v>
      </c>
      <c r="AY352" s="1">
        <v>57</v>
      </c>
      <c r="AZ352" s="1">
        <v>16</v>
      </c>
      <c r="BA352" s="1">
        <v>0</v>
      </c>
      <c r="BB352" s="1">
        <v>6</v>
      </c>
      <c r="BC352" s="200">
        <f>SUM(AY352:BB352)</f>
        <v>79</v>
      </c>
      <c r="BD352" s="356">
        <v>0</v>
      </c>
      <c r="BE352" s="33">
        <v>0</v>
      </c>
      <c r="BF352" s="33">
        <v>27</v>
      </c>
      <c r="BG352" s="235">
        <v>1000</v>
      </c>
      <c r="BH352" s="1" t="s">
        <v>622</v>
      </c>
    </row>
    <row r="353" spans="1:60">
      <c r="A353" s="163">
        <v>2022</v>
      </c>
      <c r="B353" s="1" t="s">
        <v>64</v>
      </c>
      <c r="C353" s="10">
        <v>35.881999999999998</v>
      </c>
      <c r="D353" s="10">
        <v>47.968000000000004</v>
      </c>
      <c r="E353" s="10">
        <v>0</v>
      </c>
      <c r="F353" s="10">
        <v>0</v>
      </c>
      <c r="G353" s="192">
        <f t="shared" si="31"/>
        <v>83.85</v>
      </c>
      <c r="H353" s="192">
        <v>67.407000000000025</v>
      </c>
      <c r="I353" s="192">
        <v>79.646999999999991</v>
      </c>
      <c r="J353" s="10">
        <f t="shared" si="41"/>
        <v>131.82900000000001</v>
      </c>
      <c r="K353" s="10">
        <v>0</v>
      </c>
      <c r="L353" s="10">
        <v>0</v>
      </c>
      <c r="M353" s="10">
        <v>0</v>
      </c>
      <c r="N353" s="192">
        <f>+BS_InfraMR[[#This Row],[A.03.1 -  Longitud de Vías de Explotación No Electrificadas Troncales y Ramales (vía principal) (km)]]+BS_InfraMR[[#This Row],[A.04.1 -  Longitud de Vías de Explotación Electrificadas Troncales y Ramales (vía principal) (km)]]</f>
        <v>131.82900000000001</v>
      </c>
      <c r="O353" s="192">
        <f t="shared" si="42"/>
        <v>114.36499999999999</v>
      </c>
      <c r="P353" s="1">
        <v>25</v>
      </c>
      <c r="Q353" s="1">
        <v>7</v>
      </c>
      <c r="R353" s="1">
        <v>0</v>
      </c>
      <c r="S353" s="194">
        <f>+SUM(BS_InfraMR[[#This Row],[A.05.1 - Número de Estaciones en Explotación (cantidad)]:[A.07.1 - Número de Apeaderos en Explotación (cantidad)]])</f>
        <v>32</v>
      </c>
      <c r="T353" s="194">
        <v>24</v>
      </c>
      <c r="U353" s="1">
        <v>24</v>
      </c>
      <c r="V353" s="1">
        <v>32</v>
      </c>
      <c r="W353" s="1">
        <v>0</v>
      </c>
      <c r="X353" s="1">
        <v>25</v>
      </c>
      <c r="Y353" s="1">
        <v>0</v>
      </c>
      <c r="Z353" s="196">
        <f t="shared" si="32"/>
        <v>81</v>
      </c>
      <c r="AA353" s="1">
        <v>17</v>
      </c>
      <c r="AB353" s="1">
        <v>14</v>
      </c>
      <c r="AC353" s="1">
        <f>+BS_InfraMR[[#This Row],[Total Pasos Vehiculares a Nivel]]</f>
        <v>81</v>
      </c>
      <c r="AD353" s="196">
        <f t="shared" si="43"/>
        <v>112</v>
      </c>
      <c r="AE353" s="1">
        <v>2</v>
      </c>
      <c r="AF353" s="1">
        <v>12</v>
      </c>
      <c r="AG353" s="1">
        <v>28</v>
      </c>
      <c r="AH353" s="196">
        <f t="shared" si="44"/>
        <v>42</v>
      </c>
      <c r="AI353" s="10">
        <v>13.85</v>
      </c>
      <c r="AJ353" s="10">
        <v>29.056000000000001</v>
      </c>
      <c r="AK353" s="10">
        <v>49.497999999999998</v>
      </c>
      <c r="AL353" s="222">
        <f t="shared" si="45"/>
        <v>92.403999999999996</v>
      </c>
      <c r="AM353" s="1">
        <v>1</v>
      </c>
      <c r="AN353" s="1">
        <v>11</v>
      </c>
      <c r="AO353" s="1">
        <v>0</v>
      </c>
      <c r="AP353" s="200">
        <f t="shared" si="46"/>
        <v>12</v>
      </c>
      <c r="AQ353" s="1">
        <v>0</v>
      </c>
      <c r="AR353" s="1">
        <v>0</v>
      </c>
      <c r="AS353" s="1">
        <v>0</v>
      </c>
      <c r="AT353" s="200">
        <f>+SUM(BS_InfraMR[[#This Row],[B.02.1 - Parque de Coches Eléctricos Motrices]:[B.02.3 - Parque de Coches Eléctricos Motrices Tipo R]])</f>
        <v>0</v>
      </c>
      <c r="AU353" s="1">
        <v>27</v>
      </c>
      <c r="AV353" s="1">
        <v>3</v>
      </c>
      <c r="AW353" s="1">
        <v>54</v>
      </c>
      <c r="AX353" s="200">
        <f>+SUM(BS_InfraMR[[#This Row],[B.03.1 - Parque de Coches Motores Motrices Remolcados]:[B.03.3 - Parque de Coches Motores Motrices Cabina]])</f>
        <v>84</v>
      </c>
      <c r="AY353" s="1">
        <v>57</v>
      </c>
      <c r="AZ353" s="1">
        <v>16</v>
      </c>
      <c r="BA353" s="1">
        <v>0</v>
      </c>
      <c r="BB353" s="1">
        <v>6</v>
      </c>
      <c r="BC353" s="200">
        <f>SUM(AY353:BB353)</f>
        <v>79</v>
      </c>
      <c r="BD353" s="356">
        <v>0</v>
      </c>
      <c r="BE353" s="33">
        <v>0</v>
      </c>
      <c r="BF353" s="33">
        <v>27</v>
      </c>
      <c r="BG353" s="235">
        <v>1000</v>
      </c>
      <c r="BH353" s="1" t="s">
        <v>622</v>
      </c>
    </row>
    <row r="354" spans="1:60">
      <c r="A354" s="163">
        <v>2022</v>
      </c>
      <c r="B354" s="1" t="s">
        <v>65</v>
      </c>
      <c r="C354" s="10">
        <v>35.881999999999998</v>
      </c>
      <c r="D354" s="10">
        <v>47.968000000000004</v>
      </c>
      <c r="E354" s="10">
        <v>0</v>
      </c>
      <c r="F354" s="10">
        <v>0</v>
      </c>
      <c r="G354" s="192">
        <f t="shared" si="31"/>
        <v>83.85</v>
      </c>
      <c r="H354" s="192">
        <v>67.407000000000025</v>
      </c>
      <c r="I354" s="192">
        <v>79.646999999999991</v>
      </c>
      <c r="J354" s="10">
        <f t="shared" si="41"/>
        <v>131.82900000000001</v>
      </c>
      <c r="K354" s="10">
        <v>0</v>
      </c>
      <c r="L354" s="10">
        <v>0</v>
      </c>
      <c r="M354" s="10">
        <v>0</v>
      </c>
      <c r="N354" s="192">
        <f>+BS_InfraMR[[#This Row],[A.03.1 -  Longitud de Vías de Explotación No Electrificadas Troncales y Ramales (vía principal) (km)]]+BS_InfraMR[[#This Row],[A.04.1 -  Longitud de Vías de Explotación Electrificadas Troncales y Ramales (vía principal) (km)]]</f>
        <v>131.82900000000001</v>
      </c>
      <c r="O354" s="192">
        <f t="shared" si="42"/>
        <v>114.36499999999999</v>
      </c>
      <c r="P354" s="1">
        <v>25</v>
      </c>
      <c r="Q354" s="1">
        <v>7</v>
      </c>
      <c r="R354" s="1">
        <v>0</v>
      </c>
      <c r="S354" s="194">
        <f>+SUM(BS_InfraMR[[#This Row],[A.05.1 - Número de Estaciones en Explotación (cantidad)]:[A.07.1 - Número de Apeaderos en Explotación (cantidad)]])</f>
        <v>32</v>
      </c>
      <c r="T354" s="194">
        <v>24</v>
      </c>
      <c r="U354" s="1">
        <v>24</v>
      </c>
      <c r="V354" s="1">
        <v>32</v>
      </c>
      <c r="W354" s="1">
        <v>0</v>
      </c>
      <c r="X354" s="1">
        <v>25</v>
      </c>
      <c r="Y354" s="1">
        <v>0</v>
      </c>
      <c r="Z354" s="196">
        <f t="shared" si="32"/>
        <v>81</v>
      </c>
      <c r="AA354" s="1">
        <v>17</v>
      </c>
      <c r="AB354" s="1">
        <v>14</v>
      </c>
      <c r="AC354" s="1">
        <f>+BS_InfraMR[[#This Row],[Total Pasos Vehiculares a Nivel]]</f>
        <v>81</v>
      </c>
      <c r="AD354" s="196">
        <f t="shared" si="43"/>
        <v>112</v>
      </c>
      <c r="AE354" s="1">
        <v>2</v>
      </c>
      <c r="AF354" s="1">
        <v>12</v>
      </c>
      <c r="AG354" s="1">
        <v>28</v>
      </c>
      <c r="AH354" s="196">
        <f t="shared" si="44"/>
        <v>42</v>
      </c>
      <c r="AI354" s="10">
        <v>13.85</v>
      </c>
      <c r="AJ354" s="10">
        <v>29.056000000000001</v>
      </c>
      <c r="AK354" s="10">
        <v>49.497999999999998</v>
      </c>
      <c r="AL354" s="222">
        <f t="shared" si="45"/>
        <v>92.403999999999996</v>
      </c>
      <c r="AM354" s="1">
        <v>1</v>
      </c>
      <c r="AN354" s="1">
        <v>11</v>
      </c>
      <c r="AO354" s="1">
        <v>0</v>
      </c>
      <c r="AP354" s="200">
        <f t="shared" si="46"/>
        <v>12</v>
      </c>
      <c r="AQ354" s="1">
        <v>0</v>
      </c>
      <c r="AR354" s="1">
        <v>0</v>
      </c>
      <c r="AS354" s="1">
        <v>0</v>
      </c>
      <c r="AT354" s="200">
        <f>+SUM(BS_InfraMR[[#This Row],[B.02.1 - Parque de Coches Eléctricos Motrices]:[B.02.3 - Parque de Coches Eléctricos Motrices Tipo R]])</f>
        <v>0</v>
      </c>
      <c r="AU354" s="1">
        <v>27</v>
      </c>
      <c r="AV354" s="1">
        <v>3</v>
      </c>
      <c r="AW354" s="1">
        <v>54</v>
      </c>
      <c r="AX354" s="200">
        <f>+SUM(BS_InfraMR[[#This Row],[B.03.1 - Parque de Coches Motores Motrices Remolcados]:[B.03.3 - Parque de Coches Motores Motrices Cabina]])</f>
        <v>84</v>
      </c>
      <c r="AY354" s="1">
        <v>57</v>
      </c>
      <c r="AZ354" s="1">
        <v>16</v>
      </c>
      <c r="BA354" s="1">
        <v>0</v>
      </c>
      <c r="BB354" s="1">
        <v>6</v>
      </c>
      <c r="BC354" s="200">
        <f>SUM(AY354:BB354)</f>
        <v>79</v>
      </c>
      <c r="BD354" s="356">
        <v>0</v>
      </c>
      <c r="BE354" s="33">
        <v>0</v>
      </c>
      <c r="BF354" s="33">
        <v>27</v>
      </c>
      <c r="BG354" s="235">
        <v>1000</v>
      </c>
      <c r="BH354" s="1" t="s">
        <v>623</v>
      </c>
    </row>
    <row r="355" spans="1:60">
      <c r="A355" s="163">
        <v>2022</v>
      </c>
      <c r="B355" s="1" t="s">
        <v>66</v>
      </c>
      <c r="C355" s="10">
        <v>35.881999999999998</v>
      </c>
      <c r="D355" s="10">
        <v>47.968000000000004</v>
      </c>
      <c r="E355" s="10">
        <v>0</v>
      </c>
      <c r="F355" s="10">
        <v>0</v>
      </c>
      <c r="G355" s="192">
        <f t="shared" si="31"/>
        <v>83.85</v>
      </c>
      <c r="H355" s="192">
        <v>67.407000000000025</v>
      </c>
      <c r="I355" s="192">
        <v>79.646999999999991</v>
      </c>
      <c r="J355" s="10">
        <f t="shared" si="41"/>
        <v>131.82900000000001</v>
      </c>
      <c r="K355" s="10">
        <v>0</v>
      </c>
      <c r="L355" s="10">
        <v>0</v>
      </c>
      <c r="M355" s="10">
        <v>0</v>
      </c>
      <c r="N355" s="192">
        <f>+BS_InfraMR[[#This Row],[A.03.1 -  Longitud de Vías de Explotación No Electrificadas Troncales y Ramales (vía principal) (km)]]+BS_InfraMR[[#This Row],[A.04.1 -  Longitud de Vías de Explotación Electrificadas Troncales y Ramales (vía principal) (km)]]</f>
        <v>131.82900000000001</v>
      </c>
      <c r="O355" s="192">
        <f t="shared" si="42"/>
        <v>114.36499999999999</v>
      </c>
      <c r="P355" s="1">
        <v>25</v>
      </c>
      <c r="Q355" s="1">
        <v>7</v>
      </c>
      <c r="R355" s="1">
        <v>0</v>
      </c>
      <c r="S355" s="194">
        <f>+SUM(BS_InfraMR[[#This Row],[A.05.1 - Número de Estaciones en Explotación (cantidad)]:[A.07.1 - Número de Apeaderos en Explotación (cantidad)]])</f>
        <v>32</v>
      </c>
      <c r="T355" s="194">
        <v>24</v>
      </c>
      <c r="U355" s="1">
        <v>24</v>
      </c>
      <c r="V355" s="1">
        <v>32</v>
      </c>
      <c r="W355" s="1">
        <v>0</v>
      </c>
      <c r="X355" s="1">
        <v>25</v>
      </c>
      <c r="Y355" s="1">
        <v>0</v>
      </c>
      <c r="Z355" s="196">
        <f t="shared" si="32"/>
        <v>81</v>
      </c>
      <c r="AA355" s="1">
        <v>17</v>
      </c>
      <c r="AB355" s="1">
        <v>14</v>
      </c>
      <c r="AC355" s="1">
        <f>+BS_InfraMR[[#This Row],[Total Pasos Vehiculares a Nivel]]</f>
        <v>81</v>
      </c>
      <c r="AD355" s="196">
        <f t="shared" si="43"/>
        <v>112</v>
      </c>
      <c r="AE355" s="1">
        <v>2</v>
      </c>
      <c r="AF355" s="1">
        <v>12</v>
      </c>
      <c r="AG355" s="1">
        <v>28</v>
      </c>
      <c r="AH355" s="196">
        <f t="shared" si="44"/>
        <v>42</v>
      </c>
      <c r="AI355" s="10">
        <v>13.85</v>
      </c>
      <c r="AJ355" s="10">
        <v>29.056000000000001</v>
      </c>
      <c r="AK355" s="10">
        <v>49.497999999999998</v>
      </c>
      <c r="AL355" s="222">
        <f t="shared" si="45"/>
        <v>92.403999999999996</v>
      </c>
      <c r="AM355" s="1">
        <v>1</v>
      </c>
      <c r="AN355" s="1">
        <v>11</v>
      </c>
      <c r="AO355" s="1">
        <v>0</v>
      </c>
      <c r="AP355" s="200">
        <f t="shared" si="46"/>
        <v>12</v>
      </c>
      <c r="AQ355" s="1">
        <v>0</v>
      </c>
      <c r="AR355" s="1">
        <v>0</v>
      </c>
      <c r="AS355" s="1">
        <v>0</v>
      </c>
      <c r="AT355" s="200">
        <f>+SUM(BS_InfraMR[[#This Row],[B.02.1 - Parque de Coches Eléctricos Motrices]:[B.02.3 - Parque de Coches Eléctricos Motrices Tipo R]])</f>
        <v>0</v>
      </c>
      <c r="AU355" s="1">
        <v>27</v>
      </c>
      <c r="AV355" s="1">
        <v>3</v>
      </c>
      <c r="AW355" s="1">
        <v>54</v>
      </c>
      <c r="AX355" s="200">
        <f>+SUM(BS_InfraMR[[#This Row],[B.03.1 - Parque de Coches Motores Motrices Remolcados]:[B.03.3 - Parque de Coches Motores Motrices Cabina]])</f>
        <v>84</v>
      </c>
      <c r="AY355" s="1">
        <v>57</v>
      </c>
      <c r="AZ355" s="1">
        <v>16</v>
      </c>
      <c r="BA355" s="1">
        <v>0</v>
      </c>
      <c r="BB355" s="1">
        <v>6</v>
      </c>
      <c r="BC355" s="200">
        <f>SUM(AY355:BB355)</f>
        <v>79</v>
      </c>
      <c r="BD355" s="356">
        <v>0</v>
      </c>
      <c r="BE355" s="33">
        <v>0</v>
      </c>
      <c r="BF355" s="33">
        <v>27</v>
      </c>
      <c r="BG355" s="235">
        <v>1000</v>
      </c>
      <c r="BH355" s="163"/>
    </row>
    <row r="356" spans="1:60">
      <c r="A356" s="163">
        <v>2022</v>
      </c>
      <c r="B356" s="1" t="s">
        <v>67</v>
      </c>
      <c r="C356" s="10">
        <v>35.881999999999998</v>
      </c>
      <c r="D356" s="10">
        <v>47.968000000000004</v>
      </c>
      <c r="E356" s="10">
        <v>0</v>
      </c>
      <c r="F356" s="10">
        <v>0</v>
      </c>
      <c r="G356" s="192">
        <f t="shared" si="31"/>
        <v>83.85</v>
      </c>
      <c r="H356" s="192">
        <v>67.407000000000025</v>
      </c>
      <c r="I356" s="192">
        <v>79.646999999999991</v>
      </c>
      <c r="J356" s="10">
        <f t="shared" si="41"/>
        <v>131.82900000000001</v>
      </c>
      <c r="K356" s="10">
        <v>0</v>
      </c>
      <c r="L356" s="10">
        <v>0</v>
      </c>
      <c r="M356" s="10">
        <v>0</v>
      </c>
      <c r="N356" s="192">
        <f>+BS_InfraMR[[#This Row],[A.03.1 -  Longitud de Vías de Explotación No Electrificadas Troncales y Ramales (vía principal) (km)]]+BS_InfraMR[[#This Row],[A.04.1 -  Longitud de Vías de Explotación Electrificadas Troncales y Ramales (vía principal) (km)]]</f>
        <v>131.82900000000001</v>
      </c>
      <c r="O356" s="192">
        <f t="shared" si="42"/>
        <v>114.36499999999999</v>
      </c>
      <c r="P356" s="1">
        <v>25</v>
      </c>
      <c r="Q356" s="1">
        <v>7</v>
      </c>
      <c r="R356" s="1">
        <v>0</v>
      </c>
      <c r="S356" s="194">
        <f>+SUM(BS_InfraMR[[#This Row],[A.05.1 - Número de Estaciones en Explotación (cantidad)]:[A.07.1 - Número de Apeaderos en Explotación (cantidad)]])</f>
        <v>32</v>
      </c>
      <c r="T356" s="194">
        <v>24</v>
      </c>
      <c r="U356" s="1">
        <v>24</v>
      </c>
      <c r="V356" s="1">
        <v>32</v>
      </c>
      <c r="W356" s="1">
        <v>0</v>
      </c>
      <c r="X356" s="1">
        <v>25</v>
      </c>
      <c r="Y356" s="1">
        <v>0</v>
      </c>
      <c r="Z356" s="196">
        <f t="shared" si="32"/>
        <v>81</v>
      </c>
      <c r="AA356" s="1">
        <v>17</v>
      </c>
      <c r="AB356" s="1">
        <v>14</v>
      </c>
      <c r="AC356" s="1">
        <f>+BS_InfraMR[[#This Row],[Total Pasos Vehiculares a Nivel]]</f>
        <v>81</v>
      </c>
      <c r="AD356" s="196">
        <f t="shared" si="43"/>
        <v>112</v>
      </c>
      <c r="AE356" s="1">
        <v>2</v>
      </c>
      <c r="AF356" s="1">
        <v>12</v>
      </c>
      <c r="AG356" s="1">
        <v>28</v>
      </c>
      <c r="AH356" s="196">
        <f t="shared" si="44"/>
        <v>42</v>
      </c>
      <c r="AI356" s="10">
        <v>13.85</v>
      </c>
      <c r="AJ356" s="10">
        <v>29.056000000000001</v>
      </c>
      <c r="AK356" s="10">
        <v>49.497999999999998</v>
      </c>
      <c r="AL356" s="222">
        <f t="shared" si="45"/>
        <v>92.403999999999996</v>
      </c>
      <c r="AM356" s="1">
        <v>1</v>
      </c>
      <c r="AN356" s="1">
        <v>11</v>
      </c>
      <c r="AO356" s="1">
        <v>0</v>
      </c>
      <c r="AP356" s="200">
        <f t="shared" si="46"/>
        <v>12</v>
      </c>
      <c r="AQ356" s="1">
        <v>0</v>
      </c>
      <c r="AR356" s="1">
        <v>0</v>
      </c>
      <c r="AS356" s="1">
        <v>0</v>
      </c>
      <c r="AT356" s="200">
        <f>+SUM(BS_InfraMR[[#This Row],[B.02.1 - Parque de Coches Eléctricos Motrices]:[B.02.3 - Parque de Coches Eléctricos Motrices Tipo R]])</f>
        <v>0</v>
      </c>
      <c r="AU356" s="1">
        <v>27</v>
      </c>
      <c r="AV356" s="1">
        <v>3</v>
      </c>
      <c r="AW356" s="1">
        <v>54</v>
      </c>
      <c r="AX356" s="200">
        <f>+SUM(BS_InfraMR[[#This Row],[B.03.1 - Parque de Coches Motores Motrices Remolcados]:[B.03.3 - Parque de Coches Motores Motrices Cabina]])</f>
        <v>84</v>
      </c>
      <c r="AY356" s="1">
        <v>57</v>
      </c>
      <c r="AZ356" s="1">
        <v>16</v>
      </c>
      <c r="BA356" s="1">
        <v>0</v>
      </c>
      <c r="BB356" s="1">
        <v>6</v>
      </c>
      <c r="BC356" s="200">
        <f>SUM(AY356:BB356)</f>
        <v>79</v>
      </c>
      <c r="BD356" s="356">
        <v>0</v>
      </c>
      <c r="BE356" s="33">
        <v>0</v>
      </c>
      <c r="BF356" s="33">
        <v>27</v>
      </c>
      <c r="BG356" s="235">
        <v>1000</v>
      </c>
      <c r="BH356" s="163"/>
    </row>
    <row r="357" spans="1:60">
      <c r="A357" s="163">
        <v>2022</v>
      </c>
      <c r="B357" s="1" t="s">
        <v>68</v>
      </c>
      <c r="C357" s="10">
        <v>35.881999999999998</v>
      </c>
      <c r="D357" s="10">
        <v>47.968000000000004</v>
      </c>
      <c r="E357" s="10">
        <v>0</v>
      </c>
      <c r="F357" s="10">
        <v>0</v>
      </c>
      <c r="G357" s="192">
        <f t="shared" si="31"/>
        <v>83.85</v>
      </c>
      <c r="H357" s="192">
        <v>67.407000000000025</v>
      </c>
      <c r="I357" s="192">
        <v>79.646999999999991</v>
      </c>
      <c r="J357" s="10">
        <f t="shared" si="41"/>
        <v>131.82900000000001</v>
      </c>
      <c r="K357" s="10">
        <v>0</v>
      </c>
      <c r="L357" s="10">
        <v>0</v>
      </c>
      <c r="M357" s="10">
        <v>0</v>
      </c>
      <c r="N357" s="192">
        <f>+BS_InfraMR[[#This Row],[A.03.1 -  Longitud de Vías de Explotación No Electrificadas Troncales y Ramales (vía principal) (km)]]+BS_InfraMR[[#This Row],[A.04.1 -  Longitud de Vías de Explotación Electrificadas Troncales y Ramales (vía principal) (km)]]</f>
        <v>131.82900000000001</v>
      </c>
      <c r="O357" s="192">
        <f t="shared" si="42"/>
        <v>114.36499999999999</v>
      </c>
      <c r="P357" s="1">
        <v>25</v>
      </c>
      <c r="Q357" s="1">
        <v>7</v>
      </c>
      <c r="R357" s="1">
        <v>0</v>
      </c>
      <c r="S357" s="194">
        <f>+SUM(BS_InfraMR[[#This Row],[A.05.1 - Número de Estaciones en Explotación (cantidad)]:[A.07.1 - Número de Apeaderos en Explotación (cantidad)]])</f>
        <v>32</v>
      </c>
      <c r="T357" s="194">
        <v>24</v>
      </c>
      <c r="U357" s="1">
        <v>24</v>
      </c>
      <c r="V357" s="1">
        <v>32</v>
      </c>
      <c r="W357" s="1">
        <v>0</v>
      </c>
      <c r="X357" s="1">
        <v>25</v>
      </c>
      <c r="Y357" s="1">
        <v>0</v>
      </c>
      <c r="Z357" s="196">
        <f t="shared" si="32"/>
        <v>81</v>
      </c>
      <c r="AA357" s="1">
        <v>17</v>
      </c>
      <c r="AB357" s="1">
        <v>14</v>
      </c>
      <c r="AC357" s="1">
        <f>+BS_InfraMR[[#This Row],[Total Pasos Vehiculares a Nivel]]</f>
        <v>81</v>
      </c>
      <c r="AD357" s="196">
        <f t="shared" si="43"/>
        <v>112</v>
      </c>
      <c r="AE357" s="1">
        <v>2</v>
      </c>
      <c r="AF357" s="1">
        <v>12</v>
      </c>
      <c r="AG357" s="1">
        <v>28</v>
      </c>
      <c r="AH357" s="196">
        <f t="shared" si="44"/>
        <v>42</v>
      </c>
      <c r="AI357" s="10">
        <v>13.85</v>
      </c>
      <c r="AJ357" s="10">
        <v>29.056000000000001</v>
      </c>
      <c r="AK357" s="10">
        <v>49.497999999999998</v>
      </c>
      <c r="AL357" s="222">
        <f t="shared" si="45"/>
        <v>92.403999999999996</v>
      </c>
      <c r="AM357" s="1">
        <v>1</v>
      </c>
      <c r="AN357" s="1">
        <v>11</v>
      </c>
      <c r="AO357" s="1">
        <v>0</v>
      </c>
      <c r="AP357" s="200">
        <f t="shared" si="46"/>
        <v>12</v>
      </c>
      <c r="AQ357" s="1">
        <v>0</v>
      </c>
      <c r="AR357" s="1">
        <v>0</v>
      </c>
      <c r="AS357" s="1">
        <v>0</v>
      </c>
      <c r="AT357" s="200">
        <f>+SUM(BS_InfraMR[[#This Row],[B.02.1 - Parque de Coches Eléctricos Motrices]:[B.02.3 - Parque de Coches Eléctricos Motrices Tipo R]])</f>
        <v>0</v>
      </c>
      <c r="AU357" s="1">
        <v>27</v>
      </c>
      <c r="AV357" s="1">
        <v>3</v>
      </c>
      <c r="AW357" s="1">
        <v>54</v>
      </c>
      <c r="AX357" s="200">
        <f>+SUM(BS_InfraMR[[#This Row],[B.03.1 - Parque de Coches Motores Motrices Remolcados]:[B.03.3 - Parque de Coches Motores Motrices Cabina]])</f>
        <v>84</v>
      </c>
      <c r="AY357" s="1">
        <v>57</v>
      </c>
      <c r="AZ357" s="1">
        <v>16</v>
      </c>
      <c r="BA357" s="1">
        <v>0</v>
      </c>
      <c r="BB357" s="1">
        <v>6</v>
      </c>
      <c r="BC357" s="200">
        <f>SUM(AY357:BB357)</f>
        <v>79</v>
      </c>
      <c r="BD357" s="356">
        <v>0</v>
      </c>
      <c r="BE357" s="33">
        <v>0</v>
      </c>
      <c r="BF357" s="33">
        <v>27</v>
      </c>
      <c r="BG357" s="235">
        <v>1000</v>
      </c>
      <c r="BH357" s="163"/>
    </row>
    <row r="358" spans="1:60">
      <c r="A358" s="163">
        <v>2022</v>
      </c>
      <c r="B358" s="1" t="s">
        <v>69</v>
      </c>
      <c r="C358" s="10">
        <v>35.881999999999998</v>
      </c>
      <c r="D358" s="10">
        <v>47.968000000000004</v>
      </c>
      <c r="E358" s="10">
        <v>0</v>
      </c>
      <c r="F358" s="10">
        <v>0</v>
      </c>
      <c r="G358" s="192">
        <f t="shared" si="31"/>
        <v>83.85</v>
      </c>
      <c r="H358" s="192">
        <v>67.407000000000025</v>
      </c>
      <c r="I358" s="192">
        <v>79.646999999999991</v>
      </c>
      <c r="J358" s="10">
        <f t="shared" si="41"/>
        <v>131.82900000000001</v>
      </c>
      <c r="K358" s="10">
        <v>0</v>
      </c>
      <c r="L358" s="10">
        <v>0</v>
      </c>
      <c r="M358" s="10">
        <v>0</v>
      </c>
      <c r="N358" s="192">
        <f>+BS_InfraMR[[#This Row],[A.03.1 -  Longitud de Vías de Explotación No Electrificadas Troncales y Ramales (vía principal) (km)]]+BS_InfraMR[[#This Row],[A.04.1 -  Longitud de Vías de Explotación Electrificadas Troncales y Ramales (vía principal) (km)]]</f>
        <v>131.82900000000001</v>
      </c>
      <c r="O358" s="192">
        <f t="shared" si="42"/>
        <v>114.36499999999999</v>
      </c>
      <c r="P358" s="1">
        <v>25</v>
      </c>
      <c r="Q358" s="1">
        <v>7</v>
      </c>
      <c r="R358" s="1">
        <v>0</v>
      </c>
      <c r="S358" s="194">
        <f>+SUM(BS_InfraMR[[#This Row],[A.05.1 - Número de Estaciones en Explotación (cantidad)]:[A.07.1 - Número de Apeaderos en Explotación (cantidad)]])</f>
        <v>32</v>
      </c>
      <c r="T358" s="194">
        <v>24</v>
      </c>
      <c r="U358" s="1">
        <v>24</v>
      </c>
      <c r="V358" s="1">
        <v>32</v>
      </c>
      <c r="W358" s="1">
        <v>0</v>
      </c>
      <c r="X358" s="1">
        <v>25</v>
      </c>
      <c r="Y358" s="1">
        <v>0</v>
      </c>
      <c r="Z358" s="196">
        <f t="shared" si="32"/>
        <v>81</v>
      </c>
      <c r="AA358" s="1">
        <v>17</v>
      </c>
      <c r="AB358" s="1">
        <v>14</v>
      </c>
      <c r="AC358" s="1">
        <f>+BS_InfraMR[[#This Row],[Total Pasos Vehiculares a Nivel]]</f>
        <v>81</v>
      </c>
      <c r="AD358" s="196">
        <f t="shared" si="43"/>
        <v>112</v>
      </c>
      <c r="AE358" s="1">
        <v>2</v>
      </c>
      <c r="AF358" s="1">
        <v>12</v>
      </c>
      <c r="AG358" s="1">
        <v>28</v>
      </c>
      <c r="AH358" s="196">
        <f t="shared" si="44"/>
        <v>42</v>
      </c>
      <c r="AI358" s="10">
        <v>13.85</v>
      </c>
      <c r="AJ358" s="10">
        <v>29.056000000000001</v>
      </c>
      <c r="AK358" s="10">
        <v>49.497999999999998</v>
      </c>
      <c r="AL358" s="222">
        <f t="shared" si="45"/>
        <v>92.403999999999996</v>
      </c>
      <c r="AM358" s="1">
        <v>1</v>
      </c>
      <c r="AN358" s="1">
        <v>11</v>
      </c>
      <c r="AO358" s="1">
        <v>0</v>
      </c>
      <c r="AP358" s="200">
        <f t="shared" si="46"/>
        <v>12</v>
      </c>
      <c r="AQ358" s="1">
        <v>0</v>
      </c>
      <c r="AR358" s="1">
        <v>0</v>
      </c>
      <c r="AS358" s="1">
        <v>0</v>
      </c>
      <c r="AT358" s="200">
        <f>+SUM(BS_InfraMR[[#This Row],[B.02.1 - Parque de Coches Eléctricos Motrices]:[B.02.3 - Parque de Coches Eléctricos Motrices Tipo R]])</f>
        <v>0</v>
      </c>
      <c r="AU358" s="1">
        <v>27</v>
      </c>
      <c r="AV358" s="1">
        <v>3</v>
      </c>
      <c r="AW358" s="1">
        <v>54</v>
      </c>
      <c r="AX358" s="200">
        <f>+SUM(BS_InfraMR[[#This Row],[B.03.1 - Parque de Coches Motores Motrices Remolcados]:[B.03.3 - Parque de Coches Motores Motrices Cabina]])</f>
        <v>84</v>
      </c>
      <c r="AY358" s="1">
        <v>57</v>
      </c>
      <c r="AZ358" s="1">
        <v>16</v>
      </c>
      <c r="BA358" s="1">
        <v>0</v>
      </c>
      <c r="BB358" s="1">
        <v>6</v>
      </c>
      <c r="BC358" s="200">
        <f>SUM(AY358:BB358)</f>
        <v>79</v>
      </c>
      <c r="BD358" s="356">
        <v>0</v>
      </c>
      <c r="BE358" s="33">
        <v>0</v>
      </c>
      <c r="BF358" s="33">
        <v>27</v>
      </c>
      <c r="BG358" s="235">
        <v>1000</v>
      </c>
      <c r="BH358" s="163"/>
    </row>
    <row r="359" spans="1:60">
      <c r="A359" s="1">
        <v>2022</v>
      </c>
      <c r="B359" s="1" t="s">
        <v>70</v>
      </c>
      <c r="C359" s="10">
        <v>35.881999999999998</v>
      </c>
      <c r="D359" s="10">
        <v>47.968000000000004</v>
      </c>
      <c r="E359" s="10">
        <v>0</v>
      </c>
      <c r="F359" s="10">
        <v>0</v>
      </c>
      <c r="G359" s="192">
        <f t="shared" si="31"/>
        <v>83.85</v>
      </c>
      <c r="H359" s="192">
        <v>67.407000000000025</v>
      </c>
      <c r="I359" s="192">
        <v>79.646999999999991</v>
      </c>
      <c r="J359" s="10">
        <f t="shared" si="41"/>
        <v>131.82900000000001</v>
      </c>
      <c r="K359" s="10">
        <v>0</v>
      </c>
      <c r="L359" s="10">
        <v>0</v>
      </c>
      <c r="M359" s="10">
        <v>0</v>
      </c>
      <c r="N359" s="192">
        <f>+BS_InfraMR[[#This Row],[A.03.1 -  Longitud de Vías de Explotación No Electrificadas Troncales y Ramales (vía principal) (km)]]+BS_InfraMR[[#This Row],[A.04.1 -  Longitud de Vías de Explotación Electrificadas Troncales y Ramales (vía principal) (km)]]</f>
        <v>131.82900000000001</v>
      </c>
      <c r="O359" s="192">
        <f t="shared" si="42"/>
        <v>114.36499999999999</v>
      </c>
      <c r="P359" s="1">
        <v>25</v>
      </c>
      <c r="Q359" s="1">
        <v>7</v>
      </c>
      <c r="R359" s="1">
        <v>0</v>
      </c>
      <c r="S359" s="194">
        <f>+SUM(BS_InfraMR[[#This Row],[A.05.1 - Número de Estaciones en Explotación (cantidad)]:[A.07.1 - Número de Apeaderos en Explotación (cantidad)]])</f>
        <v>32</v>
      </c>
      <c r="T359" s="194">
        <v>24</v>
      </c>
      <c r="U359" s="1">
        <v>24</v>
      </c>
      <c r="V359" s="1">
        <v>32</v>
      </c>
      <c r="W359" s="1">
        <v>0</v>
      </c>
      <c r="X359" s="1">
        <v>25</v>
      </c>
      <c r="Y359" s="1">
        <v>0</v>
      </c>
      <c r="Z359" s="196">
        <f t="shared" si="32"/>
        <v>81</v>
      </c>
      <c r="AA359" s="1">
        <v>17</v>
      </c>
      <c r="AB359" s="1">
        <v>14</v>
      </c>
      <c r="AC359" s="1">
        <f>+BS_InfraMR[[#This Row],[Total Pasos Vehiculares a Nivel]]</f>
        <v>81</v>
      </c>
      <c r="AD359" s="196">
        <f t="shared" ref="AD359:AD364" si="47">SUM(AA359:AC359)</f>
        <v>112</v>
      </c>
      <c r="AE359" s="1">
        <v>2</v>
      </c>
      <c r="AF359" s="1">
        <v>12</v>
      </c>
      <c r="AG359" s="1">
        <v>28</v>
      </c>
      <c r="AH359" s="196">
        <f t="shared" ref="AH359:AH364" si="48">SUM(AE359:AG359)</f>
        <v>42</v>
      </c>
      <c r="AI359" s="10">
        <v>13.85</v>
      </c>
      <c r="AJ359" s="10">
        <v>29.056000000000001</v>
      </c>
      <c r="AK359" s="10">
        <v>49.497999999999998</v>
      </c>
      <c r="AL359" s="222">
        <f t="shared" ref="AL359:AL364" si="49">SUM(AI359:AK359)</f>
        <v>92.403999999999996</v>
      </c>
      <c r="AM359" s="1">
        <v>1</v>
      </c>
      <c r="AN359" s="1">
        <v>11</v>
      </c>
      <c r="AO359" s="1">
        <v>0</v>
      </c>
      <c r="AP359" s="200">
        <f t="shared" ref="AP359:AP364" si="50">SUM(AM359:AO359)</f>
        <v>12</v>
      </c>
      <c r="AQ359" s="1">
        <v>0</v>
      </c>
      <c r="AR359" s="1">
        <v>0</v>
      </c>
      <c r="AS359" s="1">
        <v>0</v>
      </c>
      <c r="AT359" s="200">
        <f>+SUM(BS_InfraMR[[#This Row],[B.02.1 - Parque de Coches Eléctricos Motrices]:[B.02.3 - Parque de Coches Eléctricos Motrices Tipo R]])</f>
        <v>0</v>
      </c>
      <c r="AU359" s="1">
        <v>27</v>
      </c>
      <c r="AV359" s="1">
        <v>3</v>
      </c>
      <c r="AW359" s="1">
        <v>54</v>
      </c>
      <c r="AX359" s="200">
        <f>+SUM(BS_InfraMR[[#This Row],[B.03.1 - Parque de Coches Motores Motrices Remolcados]:[B.03.3 - Parque de Coches Motores Motrices Cabina]])</f>
        <v>84</v>
      </c>
      <c r="AY359" s="1">
        <v>57</v>
      </c>
      <c r="AZ359" s="1">
        <v>16</v>
      </c>
      <c r="BA359" s="1">
        <v>0</v>
      </c>
      <c r="BB359" s="1">
        <v>6</v>
      </c>
      <c r="BC359" s="200">
        <f>SUM(AY359:BB359)</f>
        <v>79</v>
      </c>
      <c r="BD359" s="356">
        <v>0</v>
      </c>
      <c r="BE359" s="33">
        <v>0</v>
      </c>
      <c r="BF359" s="33">
        <v>27</v>
      </c>
      <c r="BG359" s="235">
        <v>1000</v>
      </c>
    </row>
    <row r="360" spans="1:60">
      <c r="A360" s="1">
        <v>2022</v>
      </c>
      <c r="B360" s="1" t="s">
        <v>71</v>
      </c>
      <c r="C360" s="10">
        <v>35.881999999999998</v>
      </c>
      <c r="D360" s="10">
        <v>47.968000000000004</v>
      </c>
      <c r="E360" s="10">
        <v>0</v>
      </c>
      <c r="F360" s="10">
        <v>0</v>
      </c>
      <c r="G360" s="192">
        <f t="shared" si="31"/>
        <v>83.85</v>
      </c>
      <c r="H360" s="192">
        <v>67.407000000000025</v>
      </c>
      <c r="I360" s="192">
        <v>79.646999999999991</v>
      </c>
      <c r="J360" s="10">
        <f t="shared" si="41"/>
        <v>131.82900000000001</v>
      </c>
      <c r="K360" s="10">
        <v>0</v>
      </c>
      <c r="L360" s="10">
        <v>0</v>
      </c>
      <c r="M360" s="10">
        <v>0</v>
      </c>
      <c r="N360" s="192">
        <f>+BS_InfraMR[[#This Row],[A.03.1 -  Longitud de Vías de Explotación No Electrificadas Troncales y Ramales (vía principal) (km)]]+BS_InfraMR[[#This Row],[A.04.1 -  Longitud de Vías de Explotación Electrificadas Troncales y Ramales (vía principal) (km)]]</f>
        <v>131.82900000000001</v>
      </c>
      <c r="O360" s="192">
        <f t="shared" si="42"/>
        <v>114.36499999999999</v>
      </c>
      <c r="P360" s="1">
        <v>25</v>
      </c>
      <c r="Q360" s="1">
        <v>7</v>
      </c>
      <c r="R360" s="1">
        <v>0</v>
      </c>
      <c r="S360" s="194">
        <f>+SUM(BS_InfraMR[[#This Row],[A.05.1 - Número de Estaciones en Explotación (cantidad)]:[A.07.1 - Número de Apeaderos en Explotación (cantidad)]])</f>
        <v>32</v>
      </c>
      <c r="T360" s="194">
        <v>24</v>
      </c>
      <c r="U360" s="1">
        <v>24</v>
      </c>
      <c r="V360" s="1">
        <v>32</v>
      </c>
      <c r="W360" s="1">
        <v>0</v>
      </c>
      <c r="X360" s="1">
        <v>25</v>
      </c>
      <c r="Y360" s="1">
        <v>0</v>
      </c>
      <c r="Z360" s="196">
        <f t="shared" si="32"/>
        <v>81</v>
      </c>
      <c r="AA360" s="1">
        <v>17</v>
      </c>
      <c r="AB360" s="1">
        <v>14</v>
      </c>
      <c r="AC360" s="1">
        <f>+BS_InfraMR[[#This Row],[Total Pasos Vehiculares a Nivel]]</f>
        <v>81</v>
      </c>
      <c r="AD360" s="196">
        <f t="shared" si="47"/>
        <v>112</v>
      </c>
      <c r="AE360" s="1">
        <v>2</v>
      </c>
      <c r="AF360" s="1">
        <v>12</v>
      </c>
      <c r="AG360" s="1">
        <v>28</v>
      </c>
      <c r="AH360" s="196">
        <f t="shared" si="48"/>
        <v>42</v>
      </c>
      <c r="AI360" s="10">
        <v>13.85</v>
      </c>
      <c r="AJ360" s="10">
        <v>29.056000000000001</v>
      </c>
      <c r="AK360" s="10">
        <v>49.497999999999998</v>
      </c>
      <c r="AL360" s="222">
        <f t="shared" si="49"/>
        <v>92.403999999999996</v>
      </c>
      <c r="AM360" s="1">
        <v>1</v>
      </c>
      <c r="AN360" s="1">
        <v>11</v>
      </c>
      <c r="AO360" s="1">
        <v>0</v>
      </c>
      <c r="AP360" s="200">
        <f t="shared" si="50"/>
        <v>12</v>
      </c>
      <c r="AQ360" s="1">
        <v>0</v>
      </c>
      <c r="AR360" s="1">
        <v>0</v>
      </c>
      <c r="AS360" s="1">
        <v>0</v>
      </c>
      <c r="AT360" s="200">
        <f>+SUM(BS_InfraMR[[#This Row],[B.02.1 - Parque de Coches Eléctricos Motrices]:[B.02.3 - Parque de Coches Eléctricos Motrices Tipo R]])</f>
        <v>0</v>
      </c>
      <c r="AU360" s="1">
        <v>27</v>
      </c>
      <c r="AV360" s="1">
        <v>3</v>
      </c>
      <c r="AW360" s="1">
        <v>54</v>
      </c>
      <c r="AX360" s="200">
        <f>+SUM(BS_InfraMR[[#This Row],[B.03.1 - Parque de Coches Motores Motrices Remolcados]:[B.03.3 - Parque de Coches Motores Motrices Cabina]])</f>
        <v>84</v>
      </c>
      <c r="AY360" s="1">
        <v>57</v>
      </c>
      <c r="AZ360" s="1">
        <v>16</v>
      </c>
      <c r="BA360" s="1">
        <v>0</v>
      </c>
      <c r="BB360" s="1">
        <v>6</v>
      </c>
      <c r="BC360" s="200">
        <f>SUM(AY360:BB360)</f>
        <v>79</v>
      </c>
      <c r="BD360" s="356">
        <v>0</v>
      </c>
      <c r="BE360" s="33">
        <v>0</v>
      </c>
      <c r="BF360" s="33">
        <v>27</v>
      </c>
      <c r="BG360" s="235">
        <v>1000</v>
      </c>
    </row>
    <row r="361" spans="1:60">
      <c r="A361" s="1">
        <v>2022</v>
      </c>
      <c r="B361" s="1" t="s">
        <v>72</v>
      </c>
      <c r="C361" s="10">
        <v>47.438000000000002</v>
      </c>
      <c r="D361" s="10">
        <v>44.954000000000001</v>
      </c>
      <c r="E361" s="10">
        <v>0</v>
      </c>
      <c r="F361" s="10">
        <v>0</v>
      </c>
      <c r="G361" s="192">
        <f t="shared" si="31"/>
        <v>92.391999999999996</v>
      </c>
      <c r="H361" s="192">
        <f t="shared" ref="H361:H370" si="51">67.407+11.82</f>
        <v>79.227000000000004</v>
      </c>
      <c r="I361" s="192">
        <v>79.646999999999991</v>
      </c>
      <c r="J361" s="10">
        <v>137.34100000000001</v>
      </c>
      <c r="K361" s="10">
        <v>0</v>
      </c>
      <c r="L361" s="10">
        <v>0</v>
      </c>
      <c r="M361" s="10">
        <v>0</v>
      </c>
      <c r="N361" s="192">
        <f>+BS_InfraMR[[#This Row],[A.03.1 -  Longitud de Vías de Explotación No Electrificadas Troncales y Ramales (vía principal) (km)]]+BS_InfraMR[[#This Row],[A.04.1 -  Longitud de Vías de Explotación Electrificadas Troncales y Ramales (vía principal) (km)]]</f>
        <v>137.34100000000001</v>
      </c>
      <c r="O361" s="192">
        <f t="shared" ref="O361:O376" si="52">105.815+8.55+11.822</f>
        <v>126.187</v>
      </c>
      <c r="P361" s="1">
        <v>26</v>
      </c>
      <c r="Q361" s="1">
        <v>7</v>
      </c>
      <c r="R361" s="1">
        <v>0</v>
      </c>
      <c r="S361" s="194">
        <f>+SUM(BS_InfraMR[[#This Row],[A.05.1 - Número de Estaciones en Explotación (cantidad)]:[A.07.1 - Número de Apeaderos en Explotación (cantidad)]])</f>
        <v>33</v>
      </c>
      <c r="T361" s="194">
        <v>25</v>
      </c>
      <c r="U361" s="1">
        <v>24</v>
      </c>
      <c r="V361" s="1">
        <v>32</v>
      </c>
      <c r="W361" s="1">
        <v>0</v>
      </c>
      <c r="X361" s="1">
        <v>25</v>
      </c>
      <c r="Y361" s="1">
        <v>0</v>
      </c>
      <c r="Z361" s="196">
        <f t="shared" si="32"/>
        <v>81</v>
      </c>
      <c r="AA361" s="1">
        <v>17</v>
      </c>
      <c r="AB361" s="1">
        <v>14</v>
      </c>
      <c r="AC361" s="1">
        <f>+BS_InfraMR[[#This Row],[Total Pasos Vehiculares a Nivel]]</f>
        <v>81</v>
      </c>
      <c r="AD361" s="196">
        <f t="shared" si="47"/>
        <v>112</v>
      </c>
      <c r="AE361" s="1">
        <v>2</v>
      </c>
      <c r="AF361" s="1">
        <v>12</v>
      </c>
      <c r="AG361" s="1">
        <v>28</v>
      </c>
      <c r="AH361" s="196">
        <f t="shared" si="48"/>
        <v>42</v>
      </c>
      <c r="AI361" s="10">
        <v>13.85</v>
      </c>
      <c r="AJ361" s="10">
        <v>29.056000000000001</v>
      </c>
      <c r="AK361" s="10">
        <v>49.497999999999998</v>
      </c>
      <c r="AL361" s="222">
        <f t="shared" si="49"/>
        <v>92.403999999999996</v>
      </c>
      <c r="AM361" s="1">
        <v>1</v>
      </c>
      <c r="AN361" s="1">
        <v>11</v>
      </c>
      <c r="AO361" s="1">
        <v>0</v>
      </c>
      <c r="AP361" s="200">
        <f t="shared" si="50"/>
        <v>12</v>
      </c>
      <c r="AQ361" s="1">
        <v>0</v>
      </c>
      <c r="AR361" s="1">
        <v>0</v>
      </c>
      <c r="AS361" s="1">
        <v>0</v>
      </c>
      <c r="AT361" s="200">
        <f>+SUM(BS_InfraMR[[#This Row],[B.02.1 - Parque de Coches Eléctricos Motrices]:[B.02.3 - Parque de Coches Eléctricos Motrices Tipo R]])</f>
        <v>0</v>
      </c>
      <c r="AU361" s="1">
        <v>27</v>
      </c>
      <c r="AV361" s="1">
        <v>3</v>
      </c>
      <c r="AW361" s="1">
        <v>54</v>
      </c>
      <c r="AX361" s="200">
        <f>+SUM(BS_InfraMR[[#This Row],[B.03.1 - Parque de Coches Motores Motrices Remolcados]:[B.03.3 - Parque de Coches Motores Motrices Cabina]])</f>
        <v>84</v>
      </c>
      <c r="AY361" s="1">
        <v>57</v>
      </c>
      <c r="AZ361" s="1">
        <v>16</v>
      </c>
      <c r="BA361" s="1">
        <v>0</v>
      </c>
      <c r="BB361" s="1">
        <v>6</v>
      </c>
      <c r="BC361" s="200">
        <f>SUM(AY361:BB361)</f>
        <v>79</v>
      </c>
      <c r="BD361" s="356">
        <v>0</v>
      </c>
      <c r="BE361" s="33">
        <v>0</v>
      </c>
      <c r="BF361" s="33">
        <v>27</v>
      </c>
      <c r="BG361" s="235">
        <v>1000</v>
      </c>
      <c r="BH361" s="1" t="s">
        <v>630</v>
      </c>
    </row>
    <row r="362" spans="1:60">
      <c r="A362" s="1">
        <v>2023</v>
      </c>
      <c r="B362" s="1" t="s">
        <v>61</v>
      </c>
      <c r="C362" s="10">
        <v>47.438000000000002</v>
      </c>
      <c r="D362" s="10">
        <v>44.954000000000001</v>
      </c>
      <c r="E362" s="10">
        <v>0</v>
      </c>
      <c r="F362" s="10">
        <v>0</v>
      </c>
      <c r="G362" s="192">
        <f t="shared" si="31"/>
        <v>92.391999999999996</v>
      </c>
      <c r="H362" s="192">
        <f t="shared" si="51"/>
        <v>79.227000000000004</v>
      </c>
      <c r="I362" s="192">
        <v>79.646999999999991</v>
      </c>
      <c r="J362" s="10">
        <v>137.34100000000001</v>
      </c>
      <c r="K362" s="10">
        <v>0</v>
      </c>
      <c r="L362" s="10">
        <v>0</v>
      </c>
      <c r="M362" s="10">
        <v>0</v>
      </c>
      <c r="N362" s="192">
        <f>+BS_InfraMR[[#This Row],[A.03.1 -  Longitud de Vías de Explotación No Electrificadas Troncales y Ramales (vía principal) (km)]]+BS_InfraMR[[#This Row],[A.04.1 -  Longitud de Vías de Explotación Electrificadas Troncales y Ramales (vía principal) (km)]]</f>
        <v>137.34100000000001</v>
      </c>
      <c r="O362" s="192">
        <f t="shared" si="52"/>
        <v>126.187</v>
      </c>
      <c r="P362" s="1">
        <v>26</v>
      </c>
      <c r="Q362" s="1">
        <v>7</v>
      </c>
      <c r="R362" s="1">
        <v>0</v>
      </c>
      <c r="S362" s="194">
        <f>+SUM(BS_InfraMR[[#This Row],[A.05.1 - Número de Estaciones en Explotación (cantidad)]:[A.07.1 - Número de Apeaderos en Explotación (cantidad)]])</f>
        <v>33</v>
      </c>
      <c r="T362" s="194">
        <v>25</v>
      </c>
      <c r="U362" s="1">
        <v>23</v>
      </c>
      <c r="V362" s="1">
        <v>31</v>
      </c>
      <c r="W362" s="1">
        <v>2</v>
      </c>
      <c r="X362" s="1">
        <v>60</v>
      </c>
      <c r="Y362" s="1">
        <v>11</v>
      </c>
      <c r="Z362" s="196">
        <f t="shared" si="32"/>
        <v>127</v>
      </c>
      <c r="AA362" s="1">
        <v>21</v>
      </c>
      <c r="AB362" s="1">
        <v>18</v>
      </c>
      <c r="AC362" s="1">
        <f>+BS_InfraMR[[#This Row],[Total Pasos Vehiculares a Nivel]]</f>
        <v>127</v>
      </c>
      <c r="AD362" s="196">
        <f t="shared" si="47"/>
        <v>166</v>
      </c>
      <c r="AE362" s="1">
        <v>3</v>
      </c>
      <c r="AF362" s="1">
        <v>13</v>
      </c>
      <c r="AG362" s="1">
        <v>55</v>
      </c>
      <c r="AH362" s="196">
        <f t="shared" si="48"/>
        <v>71</v>
      </c>
      <c r="AI362" s="10">
        <v>13.85</v>
      </c>
      <c r="AJ362" s="10">
        <v>29.056000000000001</v>
      </c>
      <c r="AK362" s="10">
        <v>49.497999999999998</v>
      </c>
      <c r="AL362" s="222">
        <f t="shared" si="49"/>
        <v>92.403999999999996</v>
      </c>
      <c r="AM362" s="1">
        <v>1</v>
      </c>
      <c r="AN362" s="1">
        <v>11</v>
      </c>
      <c r="AO362" s="1">
        <v>0</v>
      </c>
      <c r="AP362" s="200">
        <f t="shared" si="50"/>
        <v>12</v>
      </c>
      <c r="AQ362" s="1">
        <v>0</v>
      </c>
      <c r="AR362" s="1">
        <v>0</v>
      </c>
      <c r="AS362" s="1">
        <v>0</v>
      </c>
      <c r="AT362" s="200">
        <f>+SUM(BS_InfraMR[[#This Row],[B.02.1 - Parque de Coches Eléctricos Motrices]:[B.02.3 - Parque de Coches Eléctricos Motrices Tipo R]])</f>
        <v>0</v>
      </c>
      <c r="AU362" s="1">
        <v>27</v>
      </c>
      <c r="AV362" s="1">
        <v>3</v>
      </c>
      <c r="AW362" s="1">
        <v>54</v>
      </c>
      <c r="AX362" s="200">
        <f>+SUM(BS_InfraMR[[#This Row],[B.03.1 - Parque de Coches Motores Motrices Remolcados]:[B.03.3 - Parque de Coches Motores Motrices Cabina]])</f>
        <v>84</v>
      </c>
      <c r="AY362" s="1">
        <v>57</v>
      </c>
      <c r="AZ362" s="1">
        <v>16</v>
      </c>
      <c r="BA362" s="1">
        <v>0</v>
      </c>
      <c r="BB362" s="1">
        <v>6</v>
      </c>
      <c r="BC362" s="200">
        <f>SUM(AY362:BB362)</f>
        <v>79</v>
      </c>
      <c r="BD362" s="356">
        <v>0</v>
      </c>
      <c r="BE362" s="33">
        <v>0</v>
      </c>
      <c r="BF362" s="33">
        <v>27</v>
      </c>
      <c r="BG362" s="235">
        <v>1000</v>
      </c>
    </row>
    <row r="363" spans="1:60">
      <c r="A363" s="1">
        <v>2023</v>
      </c>
      <c r="B363" s="1" t="s">
        <v>62</v>
      </c>
      <c r="C363" s="10">
        <v>47.438000000000002</v>
      </c>
      <c r="D363" s="10">
        <v>44.954000000000001</v>
      </c>
      <c r="E363" s="10">
        <v>0</v>
      </c>
      <c r="F363" s="10">
        <v>0</v>
      </c>
      <c r="G363" s="192">
        <f t="shared" si="31"/>
        <v>92.391999999999996</v>
      </c>
      <c r="H363" s="192">
        <f t="shared" si="51"/>
        <v>79.227000000000004</v>
      </c>
      <c r="I363" s="192">
        <v>79.646999999999991</v>
      </c>
      <c r="J363" s="10">
        <v>137.34100000000001</v>
      </c>
      <c r="K363" s="10">
        <v>0</v>
      </c>
      <c r="L363" s="10">
        <v>0</v>
      </c>
      <c r="M363" s="10">
        <v>0</v>
      </c>
      <c r="N363" s="192">
        <f>+BS_InfraMR[[#This Row],[A.03.1 -  Longitud de Vías de Explotación No Electrificadas Troncales y Ramales (vía principal) (km)]]+BS_InfraMR[[#This Row],[A.04.1 -  Longitud de Vías de Explotación Electrificadas Troncales y Ramales (vía principal) (km)]]</f>
        <v>137.34100000000001</v>
      </c>
      <c r="O363" s="192">
        <f t="shared" si="52"/>
        <v>126.187</v>
      </c>
      <c r="P363" s="1">
        <v>26</v>
      </c>
      <c r="Q363" s="1">
        <v>7</v>
      </c>
      <c r="R363" s="1">
        <v>0</v>
      </c>
      <c r="S363" s="194">
        <f>+SUM(BS_InfraMR[[#This Row],[A.05.1 - Número de Estaciones en Explotación (cantidad)]:[A.07.1 - Número de Apeaderos en Explotación (cantidad)]])</f>
        <v>33</v>
      </c>
      <c r="T363" s="194">
        <v>25</v>
      </c>
      <c r="U363" s="1">
        <v>23</v>
      </c>
      <c r="V363" s="1">
        <v>31</v>
      </c>
      <c r="W363" s="1">
        <v>2</v>
      </c>
      <c r="X363" s="1">
        <v>60</v>
      </c>
      <c r="Y363" s="1">
        <v>11</v>
      </c>
      <c r="Z363" s="196">
        <f t="shared" ref="Z363:Z368" si="53">SUM(U363:Y363)</f>
        <v>127</v>
      </c>
      <c r="AA363" s="1">
        <v>21</v>
      </c>
      <c r="AB363" s="1">
        <v>18</v>
      </c>
      <c r="AC363" s="1">
        <f>+BS_InfraMR[[#This Row],[Total Pasos Vehiculares a Nivel]]</f>
        <v>127</v>
      </c>
      <c r="AD363" s="196">
        <f t="shared" si="47"/>
        <v>166</v>
      </c>
      <c r="AE363" s="1">
        <v>3</v>
      </c>
      <c r="AF363" s="1">
        <v>13</v>
      </c>
      <c r="AG363" s="1">
        <v>55</v>
      </c>
      <c r="AH363" s="196">
        <f t="shared" si="48"/>
        <v>71</v>
      </c>
      <c r="AI363" s="10">
        <v>13.85</v>
      </c>
      <c r="AJ363" s="10">
        <v>29.056000000000001</v>
      </c>
      <c r="AK363" s="10">
        <v>49.497999999999998</v>
      </c>
      <c r="AL363" s="222">
        <f t="shared" si="49"/>
        <v>92.403999999999996</v>
      </c>
      <c r="AM363" s="1">
        <v>1</v>
      </c>
      <c r="AN363" s="1">
        <v>11</v>
      </c>
      <c r="AO363" s="1">
        <v>0</v>
      </c>
      <c r="AP363" s="200">
        <f t="shared" si="50"/>
        <v>12</v>
      </c>
      <c r="AQ363" s="1">
        <v>0</v>
      </c>
      <c r="AR363" s="1">
        <v>0</v>
      </c>
      <c r="AS363" s="1">
        <v>0</v>
      </c>
      <c r="AT363" s="200">
        <f>+SUM(BS_InfraMR[[#This Row],[B.02.1 - Parque de Coches Eléctricos Motrices]:[B.02.3 - Parque de Coches Eléctricos Motrices Tipo R]])</f>
        <v>0</v>
      </c>
      <c r="AU363" s="1">
        <v>27</v>
      </c>
      <c r="AV363" s="1">
        <v>3</v>
      </c>
      <c r="AW363" s="1">
        <v>54</v>
      </c>
      <c r="AX363" s="200">
        <f>+SUM(BS_InfraMR[[#This Row],[B.03.1 - Parque de Coches Motores Motrices Remolcados]:[B.03.3 - Parque de Coches Motores Motrices Cabina]])</f>
        <v>84</v>
      </c>
      <c r="AY363" s="1">
        <v>57</v>
      </c>
      <c r="AZ363" s="1">
        <v>16</v>
      </c>
      <c r="BA363" s="1">
        <v>0</v>
      </c>
      <c r="BB363" s="1">
        <v>6</v>
      </c>
      <c r="BC363" s="200">
        <f>SUM(AY363:BB363)</f>
        <v>79</v>
      </c>
      <c r="BD363" s="356">
        <v>0</v>
      </c>
      <c r="BE363" s="33">
        <v>0</v>
      </c>
      <c r="BF363" s="33">
        <v>27</v>
      </c>
      <c r="BG363" s="235">
        <v>1000</v>
      </c>
    </row>
    <row r="364" spans="1:60">
      <c r="A364" s="1">
        <v>2023</v>
      </c>
      <c r="B364" s="1" t="s">
        <v>63</v>
      </c>
      <c r="C364" s="10">
        <v>47.438000000000002</v>
      </c>
      <c r="D364" s="10">
        <v>44.954000000000001</v>
      </c>
      <c r="E364" s="10">
        <v>0</v>
      </c>
      <c r="F364" s="10">
        <v>0</v>
      </c>
      <c r="G364" s="192">
        <f t="shared" si="31"/>
        <v>92.391999999999996</v>
      </c>
      <c r="H364" s="192">
        <f t="shared" si="51"/>
        <v>79.227000000000004</v>
      </c>
      <c r="I364" s="192">
        <v>79.646999999999991</v>
      </c>
      <c r="J364" s="10">
        <v>137.34100000000001</v>
      </c>
      <c r="K364" s="10">
        <v>0</v>
      </c>
      <c r="L364" s="10">
        <v>0</v>
      </c>
      <c r="M364" s="10">
        <v>0</v>
      </c>
      <c r="N364" s="192">
        <f>+BS_InfraMR[[#This Row],[A.03.1 -  Longitud de Vías de Explotación No Electrificadas Troncales y Ramales (vía principal) (km)]]+BS_InfraMR[[#This Row],[A.04.1 -  Longitud de Vías de Explotación Electrificadas Troncales y Ramales (vía principal) (km)]]</f>
        <v>137.34100000000001</v>
      </c>
      <c r="O364" s="192">
        <f t="shared" si="52"/>
        <v>126.187</v>
      </c>
      <c r="P364" s="1">
        <v>26</v>
      </c>
      <c r="Q364" s="1">
        <v>7</v>
      </c>
      <c r="R364" s="1">
        <v>0</v>
      </c>
      <c r="S364" s="194">
        <f>+SUM(BS_InfraMR[[#This Row],[A.05.1 - Número de Estaciones en Explotación (cantidad)]:[A.07.1 - Número de Apeaderos en Explotación (cantidad)]])</f>
        <v>33</v>
      </c>
      <c r="T364" s="194">
        <v>25</v>
      </c>
      <c r="U364" s="1">
        <v>23</v>
      </c>
      <c r="V364" s="1">
        <v>31</v>
      </c>
      <c r="W364" s="1">
        <v>2</v>
      </c>
      <c r="X364" s="1">
        <v>60</v>
      </c>
      <c r="Y364" s="1">
        <v>11</v>
      </c>
      <c r="Z364" s="196">
        <f t="shared" si="53"/>
        <v>127</v>
      </c>
      <c r="AA364" s="1">
        <v>21</v>
      </c>
      <c r="AB364" s="1">
        <v>18</v>
      </c>
      <c r="AC364" s="1">
        <f>+BS_InfraMR[[#This Row],[Total Pasos Vehiculares a Nivel]]</f>
        <v>127</v>
      </c>
      <c r="AD364" s="196">
        <f t="shared" si="47"/>
        <v>166</v>
      </c>
      <c r="AE364" s="1">
        <v>3</v>
      </c>
      <c r="AF364" s="1">
        <v>13</v>
      </c>
      <c r="AG364" s="1">
        <v>55</v>
      </c>
      <c r="AH364" s="196">
        <f t="shared" si="48"/>
        <v>71</v>
      </c>
      <c r="AI364" s="10">
        <v>13.85</v>
      </c>
      <c r="AJ364" s="10">
        <v>29.056000000000001</v>
      </c>
      <c r="AK364" s="10">
        <v>49.497999999999998</v>
      </c>
      <c r="AL364" s="222">
        <f t="shared" si="49"/>
        <v>92.403999999999996</v>
      </c>
      <c r="AM364" s="1">
        <v>1</v>
      </c>
      <c r="AN364" s="1">
        <v>11</v>
      </c>
      <c r="AO364" s="1">
        <v>0</v>
      </c>
      <c r="AP364" s="200">
        <f t="shared" si="50"/>
        <v>12</v>
      </c>
      <c r="AQ364" s="1">
        <v>0</v>
      </c>
      <c r="AR364" s="1">
        <v>0</v>
      </c>
      <c r="AS364" s="1">
        <v>0</v>
      </c>
      <c r="AT364" s="200">
        <f>+SUM(BS_InfraMR[[#This Row],[B.02.1 - Parque de Coches Eléctricos Motrices]:[B.02.3 - Parque de Coches Eléctricos Motrices Tipo R]])</f>
        <v>0</v>
      </c>
      <c r="AU364" s="1">
        <v>27</v>
      </c>
      <c r="AV364" s="1">
        <v>3</v>
      </c>
      <c r="AW364" s="1">
        <v>54</v>
      </c>
      <c r="AX364" s="200">
        <f>+SUM(BS_InfraMR[[#This Row],[B.03.1 - Parque de Coches Motores Motrices Remolcados]:[B.03.3 - Parque de Coches Motores Motrices Cabina]])</f>
        <v>84</v>
      </c>
      <c r="AY364" s="1">
        <v>57</v>
      </c>
      <c r="AZ364" s="1">
        <v>16</v>
      </c>
      <c r="BA364" s="1">
        <v>0</v>
      </c>
      <c r="BB364" s="1">
        <v>6</v>
      </c>
      <c r="BC364" s="200">
        <f>SUM(AY364:BB364)</f>
        <v>79</v>
      </c>
      <c r="BD364" s="356">
        <v>0</v>
      </c>
      <c r="BE364" s="33">
        <v>0</v>
      </c>
      <c r="BF364" s="33">
        <v>27</v>
      </c>
      <c r="BG364" s="235">
        <v>1000</v>
      </c>
    </row>
    <row r="365" spans="1:60">
      <c r="A365" s="201">
        <v>2023</v>
      </c>
      <c r="B365" s="201" t="s">
        <v>64</v>
      </c>
      <c r="C365" s="10">
        <v>47.438000000000002</v>
      </c>
      <c r="D365" s="10">
        <v>44.954000000000001</v>
      </c>
      <c r="E365" s="10">
        <v>0</v>
      </c>
      <c r="F365" s="10">
        <v>0</v>
      </c>
      <c r="G365" s="192">
        <f t="shared" si="31"/>
        <v>92.391999999999996</v>
      </c>
      <c r="H365" s="192">
        <f t="shared" si="51"/>
        <v>79.227000000000004</v>
      </c>
      <c r="I365" s="192">
        <v>79.646999999999991</v>
      </c>
      <c r="J365" s="10">
        <v>137.34100000000001</v>
      </c>
      <c r="K365" s="10">
        <v>0</v>
      </c>
      <c r="L365" s="10">
        <v>0</v>
      </c>
      <c r="M365" s="10">
        <v>0</v>
      </c>
      <c r="N365" s="192">
        <f>+BS_InfraMR[[#This Row],[A.03.1 -  Longitud de Vías de Explotación No Electrificadas Troncales y Ramales (vía principal) (km)]]+BS_InfraMR[[#This Row],[A.04.1 -  Longitud de Vías de Explotación Electrificadas Troncales y Ramales (vía principal) (km)]]</f>
        <v>137.34100000000001</v>
      </c>
      <c r="O365" s="192">
        <f t="shared" si="52"/>
        <v>126.187</v>
      </c>
      <c r="P365" s="1">
        <v>26</v>
      </c>
      <c r="Q365" s="1">
        <v>7</v>
      </c>
      <c r="R365" s="1">
        <v>0</v>
      </c>
      <c r="S365" s="194">
        <f>+SUM(BS_InfraMR[[#This Row],[A.05.1 - Número de Estaciones en Explotación (cantidad)]:[A.07.1 - Número de Apeaderos en Explotación (cantidad)]])</f>
        <v>33</v>
      </c>
      <c r="T365" s="194">
        <v>25</v>
      </c>
      <c r="U365" s="1">
        <v>23</v>
      </c>
      <c r="V365" s="1">
        <v>31</v>
      </c>
      <c r="W365" s="1">
        <v>2</v>
      </c>
      <c r="X365" s="1">
        <v>60</v>
      </c>
      <c r="Y365" s="1">
        <v>11</v>
      </c>
      <c r="Z365" s="196">
        <f t="shared" si="53"/>
        <v>127</v>
      </c>
      <c r="AA365" s="1">
        <v>21</v>
      </c>
      <c r="AB365" s="1">
        <v>18</v>
      </c>
      <c r="AC365" s="1">
        <f>+BS_InfraMR[[#This Row],[Total Pasos Vehiculares a Nivel]]</f>
        <v>127</v>
      </c>
      <c r="AD365" s="196">
        <f t="shared" ref="AD365:AD370" si="54">SUM(AA365:AC365)</f>
        <v>166</v>
      </c>
      <c r="AE365" s="1">
        <v>3</v>
      </c>
      <c r="AF365" s="1">
        <v>13</v>
      </c>
      <c r="AG365" s="1">
        <v>55</v>
      </c>
      <c r="AH365" s="196">
        <f t="shared" ref="AH365:AH370" si="55">SUM(AE365:AG365)</f>
        <v>71</v>
      </c>
      <c r="AI365" s="10">
        <v>13.85</v>
      </c>
      <c r="AJ365" s="10">
        <v>29.056000000000001</v>
      </c>
      <c r="AK365" s="10">
        <v>49.497999999999998</v>
      </c>
      <c r="AL365" s="222">
        <f t="shared" ref="AL365:AL370" si="56">SUM(AI365:AK365)</f>
        <v>92.403999999999996</v>
      </c>
      <c r="AM365" s="1">
        <v>1</v>
      </c>
      <c r="AN365" s="1">
        <v>11</v>
      </c>
      <c r="AO365" s="1">
        <v>0</v>
      </c>
      <c r="AP365" s="200">
        <f t="shared" ref="AP365:AP370" si="57">SUM(AM365:AO365)</f>
        <v>12</v>
      </c>
      <c r="AQ365" s="1">
        <v>0</v>
      </c>
      <c r="AR365" s="1">
        <v>0</v>
      </c>
      <c r="AS365" s="1">
        <v>0</v>
      </c>
      <c r="AT365" s="200">
        <f>+SUM(BS_InfraMR[[#This Row],[B.02.1 - Parque de Coches Eléctricos Motrices]:[B.02.3 - Parque de Coches Eléctricos Motrices Tipo R]])</f>
        <v>0</v>
      </c>
      <c r="AU365" s="1">
        <v>27</v>
      </c>
      <c r="AV365" s="1">
        <v>3</v>
      </c>
      <c r="AW365" s="1">
        <v>54</v>
      </c>
      <c r="AX365" s="200">
        <f>+SUM(BS_InfraMR[[#This Row],[B.03.1 - Parque de Coches Motores Motrices Remolcados]:[B.03.3 - Parque de Coches Motores Motrices Cabina]])</f>
        <v>84</v>
      </c>
      <c r="AY365" s="1">
        <v>57</v>
      </c>
      <c r="AZ365" s="1">
        <v>16</v>
      </c>
      <c r="BA365" s="1">
        <v>0</v>
      </c>
      <c r="BB365" s="1">
        <v>6</v>
      </c>
      <c r="BC365" s="200">
        <f>SUM(AY365:BB365)</f>
        <v>79</v>
      </c>
      <c r="BD365" s="356">
        <v>0</v>
      </c>
      <c r="BE365" s="33">
        <v>0</v>
      </c>
      <c r="BF365" s="33">
        <v>27</v>
      </c>
      <c r="BG365" s="235">
        <v>1000</v>
      </c>
      <c r="BH365" s="201"/>
    </row>
    <row r="366" spans="1:60">
      <c r="A366" s="1">
        <v>2023</v>
      </c>
      <c r="B366" s="1" t="s">
        <v>65</v>
      </c>
      <c r="C366" s="10">
        <v>47.438000000000002</v>
      </c>
      <c r="D366" s="10">
        <v>44.954000000000001</v>
      </c>
      <c r="E366" s="10">
        <v>0</v>
      </c>
      <c r="F366" s="10">
        <v>0</v>
      </c>
      <c r="G366" s="192">
        <f t="shared" si="31"/>
        <v>92.391999999999996</v>
      </c>
      <c r="H366" s="192">
        <f t="shared" si="51"/>
        <v>79.227000000000004</v>
      </c>
      <c r="I366" s="192">
        <v>79.646999999999991</v>
      </c>
      <c r="J366" s="10">
        <v>137.34100000000001</v>
      </c>
      <c r="K366" s="10">
        <v>0</v>
      </c>
      <c r="L366" s="10">
        <v>0</v>
      </c>
      <c r="M366" s="10">
        <v>0</v>
      </c>
      <c r="N366" s="192">
        <f>+BS_InfraMR[[#This Row],[A.03.1 -  Longitud de Vías de Explotación No Electrificadas Troncales y Ramales (vía principal) (km)]]+BS_InfraMR[[#This Row],[A.04.1 -  Longitud de Vías de Explotación Electrificadas Troncales y Ramales (vía principal) (km)]]</f>
        <v>137.34100000000001</v>
      </c>
      <c r="O366" s="192">
        <f t="shared" si="52"/>
        <v>126.187</v>
      </c>
      <c r="P366" s="1">
        <v>26</v>
      </c>
      <c r="Q366" s="1">
        <v>7</v>
      </c>
      <c r="R366" s="1">
        <v>0</v>
      </c>
      <c r="S366" s="194">
        <f>+SUM(BS_InfraMR[[#This Row],[A.05.1 - Número de Estaciones en Explotación (cantidad)]:[A.07.1 - Número de Apeaderos en Explotación (cantidad)]])</f>
        <v>33</v>
      </c>
      <c r="T366" s="194">
        <v>25</v>
      </c>
      <c r="U366" s="1">
        <v>23</v>
      </c>
      <c r="V366" s="1">
        <v>31</v>
      </c>
      <c r="W366" s="1">
        <v>2</v>
      </c>
      <c r="X366" s="1">
        <v>60</v>
      </c>
      <c r="Y366" s="1">
        <v>11</v>
      </c>
      <c r="Z366" s="196">
        <f t="shared" si="53"/>
        <v>127</v>
      </c>
      <c r="AA366" s="1">
        <v>21</v>
      </c>
      <c r="AB366" s="1">
        <v>18</v>
      </c>
      <c r="AC366" s="1">
        <f>+BS_InfraMR[[#This Row],[Total Pasos Vehiculares a Nivel]]</f>
        <v>127</v>
      </c>
      <c r="AD366" s="196">
        <f t="shared" si="54"/>
        <v>166</v>
      </c>
      <c r="AE366" s="1">
        <v>3</v>
      </c>
      <c r="AF366" s="1">
        <v>13</v>
      </c>
      <c r="AG366" s="1">
        <v>55</v>
      </c>
      <c r="AH366" s="196">
        <f t="shared" si="55"/>
        <v>71</v>
      </c>
      <c r="AI366" s="10">
        <v>13.85</v>
      </c>
      <c r="AJ366" s="10">
        <v>29.056000000000001</v>
      </c>
      <c r="AK366" s="10">
        <v>49.497999999999998</v>
      </c>
      <c r="AL366" s="222">
        <f t="shared" si="56"/>
        <v>92.403999999999996</v>
      </c>
      <c r="AM366" s="1">
        <v>1</v>
      </c>
      <c r="AN366" s="1">
        <v>11</v>
      </c>
      <c r="AO366" s="1">
        <v>0</v>
      </c>
      <c r="AP366" s="200">
        <f t="shared" si="57"/>
        <v>12</v>
      </c>
      <c r="AQ366" s="1">
        <v>0</v>
      </c>
      <c r="AR366" s="1">
        <v>0</v>
      </c>
      <c r="AS366" s="1">
        <v>0</v>
      </c>
      <c r="AT366" s="200">
        <f>+SUM(BS_InfraMR[[#This Row],[B.02.1 - Parque de Coches Eléctricos Motrices]:[B.02.3 - Parque de Coches Eléctricos Motrices Tipo R]])</f>
        <v>0</v>
      </c>
      <c r="AU366" s="1">
        <v>27</v>
      </c>
      <c r="AV366" s="1">
        <v>3</v>
      </c>
      <c r="AW366" s="1">
        <v>54</v>
      </c>
      <c r="AX366" s="200">
        <f>+SUM(BS_InfraMR[[#This Row],[B.03.1 - Parque de Coches Motores Motrices Remolcados]:[B.03.3 - Parque de Coches Motores Motrices Cabina]])</f>
        <v>84</v>
      </c>
      <c r="AY366" s="1">
        <v>57</v>
      </c>
      <c r="AZ366" s="1">
        <v>16</v>
      </c>
      <c r="BA366" s="1">
        <v>0</v>
      </c>
      <c r="BB366" s="1">
        <v>6</v>
      </c>
      <c r="BC366" s="200">
        <f>SUM(AY366:BB366)</f>
        <v>79</v>
      </c>
      <c r="BD366" s="356">
        <v>0</v>
      </c>
      <c r="BE366" s="33">
        <v>0</v>
      </c>
      <c r="BF366" s="33">
        <v>27</v>
      </c>
      <c r="BG366" s="235">
        <v>1000</v>
      </c>
    </row>
    <row r="367" spans="1:60">
      <c r="A367" s="1">
        <v>2023</v>
      </c>
      <c r="B367" s="1" t="s">
        <v>66</v>
      </c>
      <c r="C367" s="10">
        <v>47.438000000000002</v>
      </c>
      <c r="D367" s="10">
        <v>44.954000000000001</v>
      </c>
      <c r="E367" s="10">
        <v>0</v>
      </c>
      <c r="F367" s="10">
        <v>0</v>
      </c>
      <c r="G367" s="192">
        <f t="shared" si="31"/>
        <v>92.391999999999996</v>
      </c>
      <c r="H367" s="192">
        <f t="shared" si="51"/>
        <v>79.227000000000004</v>
      </c>
      <c r="I367" s="192">
        <v>79.646999999999991</v>
      </c>
      <c r="J367" s="10">
        <v>137.34100000000001</v>
      </c>
      <c r="K367" s="10">
        <v>0</v>
      </c>
      <c r="L367" s="10">
        <v>0</v>
      </c>
      <c r="M367" s="10">
        <v>0</v>
      </c>
      <c r="N367" s="192">
        <f>+BS_InfraMR[[#This Row],[A.03.1 -  Longitud de Vías de Explotación No Electrificadas Troncales y Ramales (vía principal) (km)]]+BS_InfraMR[[#This Row],[A.04.1 -  Longitud de Vías de Explotación Electrificadas Troncales y Ramales (vía principal) (km)]]</f>
        <v>137.34100000000001</v>
      </c>
      <c r="O367" s="192">
        <f t="shared" si="52"/>
        <v>126.187</v>
      </c>
      <c r="P367" s="1">
        <v>26</v>
      </c>
      <c r="Q367" s="1">
        <v>7</v>
      </c>
      <c r="R367" s="1">
        <v>0</v>
      </c>
      <c r="S367" s="194">
        <f>+SUM(BS_InfraMR[[#This Row],[A.05.1 - Número de Estaciones en Explotación (cantidad)]:[A.07.1 - Número de Apeaderos en Explotación (cantidad)]])</f>
        <v>33</v>
      </c>
      <c r="T367" s="194">
        <v>25</v>
      </c>
      <c r="U367" s="1">
        <v>23</v>
      </c>
      <c r="V367" s="1">
        <v>31</v>
      </c>
      <c r="W367" s="1">
        <v>2</v>
      </c>
      <c r="X367" s="1">
        <v>60</v>
      </c>
      <c r="Y367" s="1">
        <v>11</v>
      </c>
      <c r="Z367" s="196">
        <f t="shared" si="53"/>
        <v>127</v>
      </c>
      <c r="AA367" s="1">
        <v>21</v>
      </c>
      <c r="AB367" s="1">
        <v>18</v>
      </c>
      <c r="AC367" s="1">
        <f>+BS_InfraMR[[#This Row],[Total Pasos Vehiculares a Nivel]]</f>
        <v>127</v>
      </c>
      <c r="AD367" s="196">
        <f t="shared" si="54"/>
        <v>166</v>
      </c>
      <c r="AE367" s="1">
        <v>3</v>
      </c>
      <c r="AF367" s="1">
        <v>13</v>
      </c>
      <c r="AG367" s="1">
        <v>55</v>
      </c>
      <c r="AH367" s="196">
        <f t="shared" si="55"/>
        <v>71</v>
      </c>
      <c r="AI367" s="10">
        <v>13.85</v>
      </c>
      <c r="AJ367" s="10">
        <v>29.056000000000001</v>
      </c>
      <c r="AK367" s="10">
        <v>49.497999999999998</v>
      </c>
      <c r="AL367" s="222">
        <f t="shared" si="56"/>
        <v>92.403999999999996</v>
      </c>
      <c r="AM367" s="1">
        <v>1</v>
      </c>
      <c r="AN367" s="1">
        <v>11</v>
      </c>
      <c r="AO367" s="1">
        <v>0</v>
      </c>
      <c r="AP367" s="200">
        <f t="shared" si="57"/>
        <v>12</v>
      </c>
      <c r="AQ367" s="1">
        <v>0</v>
      </c>
      <c r="AR367" s="1">
        <v>0</v>
      </c>
      <c r="AS367" s="1">
        <v>0</v>
      </c>
      <c r="AT367" s="200">
        <f>+SUM(BS_InfraMR[[#This Row],[B.02.1 - Parque de Coches Eléctricos Motrices]:[B.02.3 - Parque de Coches Eléctricos Motrices Tipo R]])</f>
        <v>0</v>
      </c>
      <c r="AU367" s="1">
        <v>27</v>
      </c>
      <c r="AV367" s="1">
        <v>3</v>
      </c>
      <c r="AW367" s="1">
        <v>54</v>
      </c>
      <c r="AX367" s="200">
        <f>+SUM(BS_InfraMR[[#This Row],[B.03.1 - Parque de Coches Motores Motrices Remolcados]:[B.03.3 - Parque de Coches Motores Motrices Cabina]])</f>
        <v>84</v>
      </c>
      <c r="AY367" s="1">
        <v>57</v>
      </c>
      <c r="AZ367" s="1">
        <v>16</v>
      </c>
      <c r="BA367" s="1">
        <v>0</v>
      </c>
      <c r="BB367" s="1">
        <v>6</v>
      </c>
      <c r="BC367" s="200">
        <f>SUM(AY367:BB367)</f>
        <v>79</v>
      </c>
      <c r="BD367" s="356">
        <v>0</v>
      </c>
      <c r="BE367" s="33">
        <v>0</v>
      </c>
      <c r="BF367" s="33">
        <v>27</v>
      </c>
      <c r="BG367" s="235">
        <v>1000</v>
      </c>
    </row>
    <row r="368" spans="1:60">
      <c r="A368" s="1">
        <v>2023</v>
      </c>
      <c r="B368" s="1" t="s">
        <v>67</v>
      </c>
      <c r="C368" s="10">
        <v>47.438000000000002</v>
      </c>
      <c r="D368" s="10">
        <v>44.954000000000001</v>
      </c>
      <c r="E368" s="10">
        <v>0</v>
      </c>
      <c r="F368" s="10">
        <v>0</v>
      </c>
      <c r="G368" s="192">
        <f t="shared" si="31"/>
        <v>92.391999999999996</v>
      </c>
      <c r="H368" s="192">
        <f t="shared" si="51"/>
        <v>79.227000000000004</v>
      </c>
      <c r="I368" s="192">
        <v>79.646999999999991</v>
      </c>
      <c r="J368" s="10">
        <v>137.34100000000001</v>
      </c>
      <c r="K368" s="10">
        <v>0</v>
      </c>
      <c r="L368" s="10">
        <v>0</v>
      </c>
      <c r="M368" s="10">
        <v>0</v>
      </c>
      <c r="N368" s="192">
        <f>+BS_InfraMR[[#This Row],[A.03.1 -  Longitud de Vías de Explotación No Electrificadas Troncales y Ramales (vía principal) (km)]]+BS_InfraMR[[#This Row],[A.04.1 -  Longitud de Vías de Explotación Electrificadas Troncales y Ramales (vía principal) (km)]]</f>
        <v>137.34100000000001</v>
      </c>
      <c r="O368" s="192">
        <f t="shared" si="52"/>
        <v>126.187</v>
      </c>
      <c r="P368" s="1">
        <v>26</v>
      </c>
      <c r="Q368" s="1">
        <v>7</v>
      </c>
      <c r="R368" s="1">
        <v>0</v>
      </c>
      <c r="S368" s="194">
        <f>+SUM(BS_InfraMR[[#This Row],[A.05.1 - Número de Estaciones en Explotación (cantidad)]:[A.07.1 - Número de Apeaderos en Explotación (cantidad)]])</f>
        <v>33</v>
      </c>
      <c r="T368" s="194">
        <v>25</v>
      </c>
      <c r="U368" s="1">
        <v>23</v>
      </c>
      <c r="V368" s="1">
        <v>31</v>
      </c>
      <c r="W368" s="1">
        <v>2</v>
      </c>
      <c r="X368" s="1">
        <v>60</v>
      </c>
      <c r="Y368" s="1">
        <v>11</v>
      </c>
      <c r="Z368" s="196">
        <f t="shared" si="53"/>
        <v>127</v>
      </c>
      <c r="AA368" s="1">
        <v>21</v>
      </c>
      <c r="AB368" s="1">
        <v>18</v>
      </c>
      <c r="AC368" s="1">
        <f>+BS_InfraMR[[#This Row],[Total Pasos Vehiculares a Nivel]]</f>
        <v>127</v>
      </c>
      <c r="AD368" s="196">
        <f t="shared" si="54"/>
        <v>166</v>
      </c>
      <c r="AE368" s="1">
        <v>3</v>
      </c>
      <c r="AF368" s="1">
        <v>13</v>
      </c>
      <c r="AG368" s="1">
        <v>55</v>
      </c>
      <c r="AH368" s="196">
        <f t="shared" si="55"/>
        <v>71</v>
      </c>
      <c r="AI368" s="10">
        <v>13.85</v>
      </c>
      <c r="AJ368" s="10">
        <v>29.056000000000001</v>
      </c>
      <c r="AK368" s="10">
        <v>49.497999999999998</v>
      </c>
      <c r="AL368" s="222">
        <f t="shared" si="56"/>
        <v>92.403999999999996</v>
      </c>
      <c r="AM368" s="1">
        <v>1</v>
      </c>
      <c r="AN368" s="1">
        <v>11</v>
      </c>
      <c r="AO368" s="1">
        <v>0</v>
      </c>
      <c r="AP368" s="200">
        <f t="shared" si="57"/>
        <v>12</v>
      </c>
      <c r="AQ368" s="1">
        <v>0</v>
      </c>
      <c r="AR368" s="1">
        <v>0</v>
      </c>
      <c r="AS368" s="1">
        <v>0</v>
      </c>
      <c r="AT368" s="200">
        <f>+SUM(BS_InfraMR[[#This Row],[B.02.1 - Parque de Coches Eléctricos Motrices]:[B.02.3 - Parque de Coches Eléctricos Motrices Tipo R]])</f>
        <v>0</v>
      </c>
      <c r="AU368" s="1">
        <v>27</v>
      </c>
      <c r="AV368" s="1">
        <v>3</v>
      </c>
      <c r="AW368" s="1">
        <v>54</v>
      </c>
      <c r="AX368" s="200">
        <f>+SUM(BS_InfraMR[[#This Row],[B.03.1 - Parque de Coches Motores Motrices Remolcados]:[B.03.3 - Parque de Coches Motores Motrices Cabina]])</f>
        <v>84</v>
      </c>
      <c r="AY368" s="1">
        <v>57</v>
      </c>
      <c r="AZ368" s="1">
        <v>16</v>
      </c>
      <c r="BA368" s="1">
        <v>0</v>
      </c>
      <c r="BB368" s="1">
        <v>6</v>
      </c>
      <c r="BC368" s="200">
        <f>SUM(AY368:BB368)</f>
        <v>79</v>
      </c>
      <c r="BD368" s="356">
        <v>0</v>
      </c>
      <c r="BE368" s="33">
        <v>0</v>
      </c>
      <c r="BF368" s="33">
        <v>27</v>
      </c>
      <c r="BG368" s="235">
        <v>1000</v>
      </c>
    </row>
    <row r="369" spans="1:60">
      <c r="A369" s="1">
        <v>2023</v>
      </c>
      <c r="B369" s="1" t="s">
        <v>68</v>
      </c>
      <c r="C369" s="10">
        <v>47.438000000000002</v>
      </c>
      <c r="D369" s="10">
        <v>44.954000000000001</v>
      </c>
      <c r="E369" s="10">
        <v>0</v>
      </c>
      <c r="F369" s="10">
        <v>0</v>
      </c>
      <c r="G369" s="192">
        <f t="shared" si="31"/>
        <v>92.391999999999996</v>
      </c>
      <c r="H369" s="192">
        <f t="shared" si="51"/>
        <v>79.227000000000004</v>
      </c>
      <c r="I369" s="192">
        <v>79.646999999999991</v>
      </c>
      <c r="J369" s="10">
        <v>137.34100000000001</v>
      </c>
      <c r="K369" s="10">
        <v>0</v>
      </c>
      <c r="L369" s="10">
        <v>0</v>
      </c>
      <c r="M369" s="10">
        <v>0</v>
      </c>
      <c r="N369" s="192">
        <f>+BS_InfraMR[[#This Row],[A.03.1 -  Longitud de Vías de Explotación No Electrificadas Troncales y Ramales (vía principal) (km)]]+BS_InfraMR[[#This Row],[A.04.1 -  Longitud de Vías de Explotación Electrificadas Troncales y Ramales (vía principal) (km)]]</f>
        <v>137.34100000000001</v>
      </c>
      <c r="O369" s="192">
        <f t="shared" si="52"/>
        <v>126.187</v>
      </c>
      <c r="P369" s="1">
        <v>26</v>
      </c>
      <c r="Q369" s="1">
        <v>7</v>
      </c>
      <c r="R369" s="1">
        <v>0</v>
      </c>
      <c r="S369" s="194">
        <f>+SUM(BS_InfraMR[[#This Row],[A.05.1 - Número de Estaciones en Explotación (cantidad)]:[A.07.1 - Número de Apeaderos en Explotación (cantidad)]])</f>
        <v>33</v>
      </c>
      <c r="T369" s="194">
        <v>25</v>
      </c>
      <c r="U369" s="1">
        <v>23</v>
      </c>
      <c r="V369" s="1">
        <v>31</v>
      </c>
      <c r="W369" s="1">
        <v>2</v>
      </c>
      <c r="X369" s="1">
        <v>60</v>
      </c>
      <c r="Y369" s="1">
        <v>11</v>
      </c>
      <c r="Z369" s="196">
        <f t="shared" ref="Z369" si="58">SUM(U369:Y369)</f>
        <v>127</v>
      </c>
      <c r="AA369" s="1">
        <v>21</v>
      </c>
      <c r="AB369" s="1">
        <v>18</v>
      </c>
      <c r="AC369" s="1">
        <f>+BS_InfraMR[[#This Row],[Total Pasos Vehiculares a Nivel]]</f>
        <v>127</v>
      </c>
      <c r="AD369" s="196">
        <f t="shared" si="54"/>
        <v>166</v>
      </c>
      <c r="AE369" s="1">
        <v>3</v>
      </c>
      <c r="AF369" s="1">
        <v>13</v>
      </c>
      <c r="AG369" s="1">
        <v>55</v>
      </c>
      <c r="AH369" s="196">
        <f t="shared" si="55"/>
        <v>71</v>
      </c>
      <c r="AI369" s="10">
        <v>13.85</v>
      </c>
      <c r="AJ369" s="10">
        <v>29.056000000000001</v>
      </c>
      <c r="AK369" s="10">
        <v>49.497999999999998</v>
      </c>
      <c r="AL369" s="222">
        <f t="shared" si="56"/>
        <v>92.403999999999996</v>
      </c>
      <c r="AM369" s="1">
        <v>1</v>
      </c>
      <c r="AN369" s="1">
        <v>11</v>
      </c>
      <c r="AO369" s="1">
        <v>0</v>
      </c>
      <c r="AP369" s="200">
        <f t="shared" si="57"/>
        <v>12</v>
      </c>
      <c r="AQ369" s="1">
        <v>0</v>
      </c>
      <c r="AR369" s="1">
        <v>0</v>
      </c>
      <c r="AS369" s="1">
        <v>0</v>
      </c>
      <c r="AT369" s="200">
        <f>+SUM(BS_InfraMR[[#This Row],[B.02.1 - Parque de Coches Eléctricos Motrices]:[B.02.3 - Parque de Coches Eléctricos Motrices Tipo R]])</f>
        <v>0</v>
      </c>
      <c r="AU369" s="1">
        <v>27</v>
      </c>
      <c r="AV369" s="1">
        <v>3</v>
      </c>
      <c r="AW369" s="1">
        <v>54</v>
      </c>
      <c r="AX369" s="200">
        <f>+SUM(BS_InfraMR[[#This Row],[B.03.1 - Parque de Coches Motores Motrices Remolcados]:[B.03.3 - Parque de Coches Motores Motrices Cabina]])</f>
        <v>84</v>
      </c>
      <c r="AY369" s="1">
        <v>57</v>
      </c>
      <c r="AZ369" s="1">
        <v>16</v>
      </c>
      <c r="BA369" s="1">
        <v>0</v>
      </c>
      <c r="BB369" s="1">
        <v>6</v>
      </c>
      <c r="BC369" s="200">
        <f>SUM(AY369:BB369)</f>
        <v>79</v>
      </c>
      <c r="BD369" s="356">
        <v>0</v>
      </c>
      <c r="BE369" s="33">
        <v>0</v>
      </c>
      <c r="BF369" s="33">
        <v>27</v>
      </c>
      <c r="BG369" s="235">
        <v>1000</v>
      </c>
    </row>
    <row r="370" spans="1:60">
      <c r="A370" s="1">
        <v>2023</v>
      </c>
      <c r="B370" s="1" t="s">
        <v>69</v>
      </c>
      <c r="C370" s="10">
        <v>47.438000000000002</v>
      </c>
      <c r="D370" s="10">
        <v>44.954000000000001</v>
      </c>
      <c r="E370" s="10">
        <v>0</v>
      </c>
      <c r="F370" s="10">
        <v>0</v>
      </c>
      <c r="G370" s="192">
        <f t="shared" si="31"/>
        <v>92.391999999999996</v>
      </c>
      <c r="H370" s="192">
        <f t="shared" si="51"/>
        <v>79.227000000000004</v>
      </c>
      <c r="I370" s="192">
        <v>79.646999999999991</v>
      </c>
      <c r="J370" s="10">
        <v>137.34100000000001</v>
      </c>
      <c r="K370" s="10">
        <v>0</v>
      </c>
      <c r="L370" s="10">
        <v>0</v>
      </c>
      <c r="M370" s="10">
        <v>0</v>
      </c>
      <c r="N370" s="192">
        <f>+BS_InfraMR[[#This Row],[A.03.1 -  Longitud de Vías de Explotación No Electrificadas Troncales y Ramales (vía principal) (km)]]+BS_InfraMR[[#This Row],[A.04.1 -  Longitud de Vías de Explotación Electrificadas Troncales y Ramales (vía principal) (km)]]</f>
        <v>137.34100000000001</v>
      </c>
      <c r="O370" s="192">
        <f t="shared" si="52"/>
        <v>126.187</v>
      </c>
      <c r="P370" s="1">
        <v>26</v>
      </c>
      <c r="Q370" s="1">
        <v>7</v>
      </c>
      <c r="R370" s="1">
        <v>0</v>
      </c>
      <c r="S370" s="194">
        <f>+SUM(BS_InfraMR[[#This Row],[A.05.1 - Número de Estaciones en Explotación (cantidad)]:[A.07.1 - Número de Apeaderos en Explotación (cantidad)]])</f>
        <v>33</v>
      </c>
      <c r="T370" s="194">
        <v>25</v>
      </c>
      <c r="U370" s="1">
        <v>23</v>
      </c>
      <c r="V370" s="1">
        <v>31</v>
      </c>
      <c r="W370" s="1">
        <v>2</v>
      </c>
      <c r="X370" s="1">
        <v>60</v>
      </c>
      <c r="Y370" s="1">
        <v>11</v>
      </c>
      <c r="Z370" s="196">
        <f t="shared" ref="Z370" si="59">SUM(U370:Y370)</f>
        <v>127</v>
      </c>
      <c r="AA370" s="1">
        <v>21</v>
      </c>
      <c r="AB370" s="1">
        <v>18</v>
      </c>
      <c r="AC370" s="1">
        <f>+BS_InfraMR[[#This Row],[Total Pasos Vehiculares a Nivel]]</f>
        <v>127</v>
      </c>
      <c r="AD370" s="196">
        <f t="shared" si="54"/>
        <v>166</v>
      </c>
      <c r="AE370" s="1">
        <v>3</v>
      </c>
      <c r="AF370" s="1">
        <v>13</v>
      </c>
      <c r="AG370" s="1">
        <v>55</v>
      </c>
      <c r="AH370" s="196">
        <f t="shared" si="55"/>
        <v>71</v>
      </c>
      <c r="AI370" s="10">
        <v>13.85</v>
      </c>
      <c r="AJ370" s="10">
        <v>29.056000000000001</v>
      </c>
      <c r="AK370" s="10">
        <v>49.497999999999998</v>
      </c>
      <c r="AL370" s="222">
        <f t="shared" si="56"/>
        <v>92.403999999999996</v>
      </c>
      <c r="AM370" s="1">
        <v>1</v>
      </c>
      <c r="AN370" s="1">
        <v>11</v>
      </c>
      <c r="AO370" s="1">
        <v>0</v>
      </c>
      <c r="AP370" s="200">
        <f t="shared" si="57"/>
        <v>12</v>
      </c>
      <c r="AQ370" s="1">
        <v>0</v>
      </c>
      <c r="AR370" s="1">
        <v>0</v>
      </c>
      <c r="AS370" s="1">
        <v>0</v>
      </c>
      <c r="AT370" s="200">
        <f>+SUM(BS_InfraMR[[#This Row],[B.02.1 - Parque de Coches Eléctricos Motrices]:[B.02.3 - Parque de Coches Eléctricos Motrices Tipo R]])</f>
        <v>0</v>
      </c>
      <c r="AU370" s="1">
        <v>27</v>
      </c>
      <c r="AV370" s="1">
        <v>3</v>
      </c>
      <c r="AW370" s="1">
        <v>54</v>
      </c>
      <c r="AX370" s="200">
        <f>+SUM(BS_InfraMR[[#This Row],[B.03.1 - Parque de Coches Motores Motrices Remolcados]:[B.03.3 - Parque de Coches Motores Motrices Cabina]])</f>
        <v>84</v>
      </c>
      <c r="AY370" s="1">
        <v>57</v>
      </c>
      <c r="AZ370" s="1">
        <v>16</v>
      </c>
      <c r="BA370" s="1">
        <v>0</v>
      </c>
      <c r="BB370" s="1">
        <v>6</v>
      </c>
      <c r="BC370" s="200">
        <f>SUM(AY370:BB370)</f>
        <v>79</v>
      </c>
      <c r="BD370" s="356">
        <v>0</v>
      </c>
      <c r="BE370" s="33">
        <v>0</v>
      </c>
      <c r="BF370" s="33">
        <v>27</v>
      </c>
      <c r="BG370" s="235">
        <v>1000</v>
      </c>
    </row>
    <row r="371" spans="1:60">
      <c r="A371" s="1">
        <v>2023</v>
      </c>
      <c r="B371" s="1" t="s">
        <v>70</v>
      </c>
      <c r="C371" s="10">
        <f t="shared" ref="C371:C376" si="60">47.438+11.4</f>
        <v>58.838000000000001</v>
      </c>
      <c r="D371" s="10">
        <v>44.954000000000001</v>
      </c>
      <c r="E371" s="10">
        <v>0</v>
      </c>
      <c r="F371" s="10">
        <v>0</v>
      </c>
      <c r="G371" s="192">
        <f t="shared" si="31"/>
        <v>103.792</v>
      </c>
      <c r="H371" s="192">
        <f t="shared" ref="H371:H376" si="61">67.407+11.82+11.4</f>
        <v>90.62700000000001</v>
      </c>
      <c r="I371" s="192">
        <f t="shared" ref="I371:I376" si="62">79.647+11.4</f>
        <v>91.047000000000011</v>
      </c>
      <c r="J371" s="10">
        <f t="shared" ref="J371:J376" si="63">137.341+11.4</f>
        <v>148.74100000000001</v>
      </c>
      <c r="K371" s="10">
        <v>0</v>
      </c>
      <c r="L371" s="10">
        <v>0</v>
      </c>
      <c r="M371" s="10">
        <v>0</v>
      </c>
      <c r="N371" s="192">
        <f>+BS_InfraMR[[#This Row],[A.03.1 -  Longitud de Vías de Explotación No Electrificadas Troncales y Ramales (vía principal) (km)]]+BS_InfraMR[[#This Row],[A.04.1 -  Longitud de Vías de Explotación Electrificadas Troncales y Ramales (vía principal) (km)]]</f>
        <v>148.74100000000001</v>
      </c>
      <c r="O371" s="192">
        <f t="shared" si="52"/>
        <v>126.187</v>
      </c>
      <c r="P371" s="1">
        <v>27</v>
      </c>
      <c r="Q371" s="1">
        <v>7</v>
      </c>
      <c r="R371" s="1">
        <v>0</v>
      </c>
      <c r="S371" s="194">
        <f>+SUM(BS_InfraMR[[#This Row],[A.05.1 - Número de Estaciones en Explotación (cantidad)]:[A.07.1 - Número de Apeaderos en Explotación (cantidad)]])</f>
        <v>34</v>
      </c>
      <c r="T371" s="194">
        <v>25</v>
      </c>
      <c r="U371" s="1">
        <v>23</v>
      </c>
      <c r="V371" s="1">
        <v>31</v>
      </c>
      <c r="W371" s="1">
        <v>2</v>
      </c>
      <c r="X371" s="1">
        <v>60</v>
      </c>
      <c r="Y371" s="1">
        <v>11</v>
      </c>
      <c r="Z371" s="196">
        <f t="shared" ref="Z371" si="64">SUM(U371:Y371)</f>
        <v>127</v>
      </c>
      <c r="AA371" s="1">
        <v>21</v>
      </c>
      <c r="AB371" s="1">
        <v>18</v>
      </c>
      <c r="AC371" s="1">
        <f>+BS_InfraMR[[#This Row],[Total Pasos Vehiculares a Nivel]]</f>
        <v>127</v>
      </c>
      <c r="AD371" s="196">
        <f t="shared" ref="AD371" si="65">SUM(AA371:AC371)</f>
        <v>166</v>
      </c>
      <c r="AE371" s="1">
        <v>3</v>
      </c>
      <c r="AF371" s="1">
        <v>13</v>
      </c>
      <c r="AG371" s="1">
        <v>55</v>
      </c>
      <c r="AH371" s="196">
        <f t="shared" ref="AH371" si="66">SUM(AE371:AG371)</f>
        <v>71</v>
      </c>
      <c r="AI371" s="10">
        <v>13.85</v>
      </c>
      <c r="AJ371" s="10">
        <v>29.056000000000001</v>
      </c>
      <c r="AK371" s="10">
        <v>49.497999999999998</v>
      </c>
      <c r="AL371" s="222">
        <f t="shared" ref="AL371" si="67">SUM(AI371:AK371)</f>
        <v>92.403999999999996</v>
      </c>
      <c r="AM371" s="1">
        <v>1</v>
      </c>
      <c r="AN371" s="1">
        <v>11</v>
      </c>
      <c r="AO371" s="1">
        <v>0</v>
      </c>
      <c r="AP371" s="200">
        <f t="shared" ref="AP371" si="68">SUM(AM371:AO371)</f>
        <v>12</v>
      </c>
      <c r="AQ371" s="1">
        <v>0</v>
      </c>
      <c r="AR371" s="1">
        <v>0</v>
      </c>
      <c r="AS371" s="1">
        <v>0</v>
      </c>
      <c r="AT371" s="200">
        <f>+SUM(BS_InfraMR[[#This Row],[B.02.1 - Parque de Coches Eléctricos Motrices]:[B.02.3 - Parque de Coches Eléctricos Motrices Tipo R]])</f>
        <v>0</v>
      </c>
      <c r="AU371" s="1">
        <v>27</v>
      </c>
      <c r="AV371" s="1">
        <v>3</v>
      </c>
      <c r="AW371" s="1">
        <v>54</v>
      </c>
      <c r="AX371" s="200">
        <f>+SUM(BS_InfraMR[[#This Row],[B.03.1 - Parque de Coches Motores Motrices Remolcados]:[B.03.3 - Parque de Coches Motores Motrices Cabina]])</f>
        <v>84</v>
      </c>
      <c r="AY371" s="1">
        <v>57</v>
      </c>
      <c r="AZ371" s="1">
        <v>16</v>
      </c>
      <c r="BA371" s="1">
        <v>0</v>
      </c>
      <c r="BB371" s="1">
        <v>6</v>
      </c>
      <c r="BC371" s="200">
        <f>SUM(AY371:BB371)</f>
        <v>79</v>
      </c>
      <c r="BD371" s="356">
        <v>0</v>
      </c>
      <c r="BE371" s="33">
        <v>0</v>
      </c>
      <c r="BF371" s="33">
        <v>27</v>
      </c>
      <c r="BG371" s="235">
        <v>1000</v>
      </c>
      <c r="BH371" s="1" t="s">
        <v>736</v>
      </c>
    </row>
    <row r="372" spans="1:60">
      <c r="A372" s="1">
        <v>2023</v>
      </c>
      <c r="B372" s="1" t="s">
        <v>71</v>
      </c>
      <c r="C372" s="10">
        <f t="shared" si="60"/>
        <v>58.838000000000001</v>
      </c>
      <c r="D372" s="10">
        <v>44.954000000000001</v>
      </c>
      <c r="E372" s="10">
        <v>0</v>
      </c>
      <c r="F372" s="10">
        <v>0</v>
      </c>
      <c r="G372" s="192">
        <f t="shared" si="31"/>
        <v>103.792</v>
      </c>
      <c r="H372" s="192">
        <f t="shared" si="61"/>
        <v>90.62700000000001</v>
      </c>
      <c r="I372" s="192">
        <f t="shared" si="62"/>
        <v>91.047000000000011</v>
      </c>
      <c r="J372" s="10">
        <f t="shared" si="63"/>
        <v>148.74100000000001</v>
      </c>
      <c r="K372" s="10">
        <v>0</v>
      </c>
      <c r="L372" s="10">
        <v>0</v>
      </c>
      <c r="M372" s="10">
        <v>0</v>
      </c>
      <c r="N372" s="192">
        <f>+BS_InfraMR[[#This Row],[A.03.1 -  Longitud de Vías de Explotación No Electrificadas Troncales y Ramales (vía principal) (km)]]+BS_InfraMR[[#This Row],[A.04.1 -  Longitud de Vías de Explotación Electrificadas Troncales y Ramales (vía principal) (km)]]</f>
        <v>148.74100000000001</v>
      </c>
      <c r="O372" s="192">
        <f t="shared" si="52"/>
        <v>126.187</v>
      </c>
      <c r="P372" s="1">
        <v>27</v>
      </c>
      <c r="Q372" s="1">
        <v>7</v>
      </c>
      <c r="R372" s="1">
        <v>0</v>
      </c>
      <c r="S372" s="194">
        <f>+SUM(BS_InfraMR[[#This Row],[A.05.1 - Número de Estaciones en Explotación (cantidad)]:[A.07.1 - Número de Apeaderos en Explotación (cantidad)]])</f>
        <v>34</v>
      </c>
      <c r="T372" s="194">
        <v>25</v>
      </c>
      <c r="U372" s="1">
        <v>23</v>
      </c>
      <c r="V372" s="1">
        <v>31</v>
      </c>
      <c r="W372" s="1">
        <v>2</v>
      </c>
      <c r="X372" s="1">
        <v>60</v>
      </c>
      <c r="Y372" s="1">
        <v>11</v>
      </c>
      <c r="Z372" s="196">
        <f t="shared" ref="Z372" si="69">SUM(U372:Y372)</f>
        <v>127</v>
      </c>
      <c r="AA372" s="1">
        <v>21</v>
      </c>
      <c r="AB372" s="1">
        <v>18</v>
      </c>
      <c r="AC372" s="1">
        <f>+BS_InfraMR[[#This Row],[Total Pasos Vehiculares a Nivel]]</f>
        <v>127</v>
      </c>
      <c r="AD372" s="196">
        <f t="shared" ref="AD372" si="70">SUM(AA372:AC372)</f>
        <v>166</v>
      </c>
      <c r="AE372" s="1">
        <v>3</v>
      </c>
      <c r="AF372" s="1">
        <v>13</v>
      </c>
      <c r="AG372" s="1">
        <v>55</v>
      </c>
      <c r="AH372" s="196">
        <f t="shared" ref="AH372" si="71">SUM(AE372:AG372)</f>
        <v>71</v>
      </c>
      <c r="AI372" s="10">
        <v>13.85</v>
      </c>
      <c r="AJ372" s="10">
        <v>29.056000000000001</v>
      </c>
      <c r="AK372" s="10">
        <v>49.497999999999998</v>
      </c>
      <c r="AL372" s="222">
        <f t="shared" ref="AL372" si="72">SUM(AI372:AK372)</f>
        <v>92.403999999999996</v>
      </c>
      <c r="AM372" s="1">
        <v>1</v>
      </c>
      <c r="AN372" s="1">
        <v>11</v>
      </c>
      <c r="AO372" s="1">
        <v>0</v>
      </c>
      <c r="AP372" s="200">
        <f t="shared" ref="AP372" si="73">SUM(AM372:AO372)</f>
        <v>12</v>
      </c>
      <c r="AQ372" s="1">
        <v>0</v>
      </c>
      <c r="AR372" s="1">
        <v>0</v>
      </c>
      <c r="AS372" s="1">
        <v>0</v>
      </c>
      <c r="AT372" s="200">
        <f>+SUM(BS_InfraMR[[#This Row],[B.02.1 - Parque de Coches Eléctricos Motrices]:[B.02.3 - Parque de Coches Eléctricos Motrices Tipo R]])</f>
        <v>0</v>
      </c>
      <c r="AU372" s="1">
        <v>27</v>
      </c>
      <c r="AV372" s="1">
        <v>3</v>
      </c>
      <c r="AW372" s="1">
        <v>54</v>
      </c>
      <c r="AX372" s="200">
        <f>+SUM(BS_InfraMR[[#This Row],[B.03.1 - Parque de Coches Motores Motrices Remolcados]:[B.03.3 - Parque de Coches Motores Motrices Cabina]])</f>
        <v>84</v>
      </c>
      <c r="AY372" s="1">
        <v>57</v>
      </c>
      <c r="AZ372" s="1">
        <v>16</v>
      </c>
      <c r="BA372" s="1">
        <v>0</v>
      </c>
      <c r="BB372" s="1">
        <v>6</v>
      </c>
      <c r="BC372" s="200">
        <f>SUM(AY372:BB372)</f>
        <v>79</v>
      </c>
      <c r="BD372" s="356">
        <v>0</v>
      </c>
      <c r="BE372" s="33">
        <v>0</v>
      </c>
      <c r="BF372" s="33">
        <v>27</v>
      </c>
      <c r="BG372" s="235">
        <v>1000</v>
      </c>
    </row>
    <row r="373" spans="1:60">
      <c r="A373" s="1">
        <v>2023</v>
      </c>
      <c r="B373" s="1" t="s">
        <v>72</v>
      </c>
      <c r="C373" s="10">
        <f t="shared" si="60"/>
        <v>58.838000000000001</v>
      </c>
      <c r="D373" s="10">
        <v>44.954000000000001</v>
      </c>
      <c r="E373" s="10">
        <v>0</v>
      </c>
      <c r="F373" s="10">
        <v>0</v>
      </c>
      <c r="G373" s="192">
        <f t="shared" si="31"/>
        <v>103.792</v>
      </c>
      <c r="H373" s="192">
        <f t="shared" si="61"/>
        <v>90.62700000000001</v>
      </c>
      <c r="I373" s="192">
        <f t="shared" si="62"/>
        <v>91.047000000000011</v>
      </c>
      <c r="J373" s="10">
        <f t="shared" si="63"/>
        <v>148.74100000000001</v>
      </c>
      <c r="K373" s="10">
        <v>0</v>
      </c>
      <c r="L373" s="10">
        <v>0</v>
      </c>
      <c r="M373" s="10">
        <v>0</v>
      </c>
      <c r="N373" s="192">
        <f>+BS_InfraMR[[#This Row],[A.03.1 -  Longitud de Vías de Explotación No Electrificadas Troncales y Ramales (vía principal) (km)]]+BS_InfraMR[[#This Row],[A.04.1 -  Longitud de Vías de Explotación Electrificadas Troncales y Ramales (vía principal) (km)]]</f>
        <v>148.74100000000001</v>
      </c>
      <c r="O373" s="192">
        <f t="shared" si="52"/>
        <v>126.187</v>
      </c>
      <c r="P373" s="1">
        <v>27</v>
      </c>
      <c r="Q373" s="1">
        <v>7</v>
      </c>
      <c r="R373" s="1">
        <v>0</v>
      </c>
      <c r="S373" s="194">
        <f>+SUM(BS_InfraMR[[#This Row],[A.05.1 - Número de Estaciones en Explotación (cantidad)]:[A.07.1 - Número de Apeaderos en Explotación (cantidad)]])</f>
        <v>34</v>
      </c>
      <c r="T373" s="194">
        <v>25</v>
      </c>
      <c r="U373" s="1">
        <v>23</v>
      </c>
      <c r="V373" s="1">
        <v>31</v>
      </c>
      <c r="W373" s="1">
        <v>2</v>
      </c>
      <c r="X373" s="1">
        <v>60</v>
      </c>
      <c r="Y373" s="1">
        <v>11</v>
      </c>
      <c r="Z373" s="196">
        <f t="shared" ref="Z373" si="74">SUM(U373:Y373)</f>
        <v>127</v>
      </c>
      <c r="AA373" s="1">
        <v>21</v>
      </c>
      <c r="AB373" s="1">
        <v>18</v>
      </c>
      <c r="AC373" s="1">
        <f>+BS_InfraMR[[#This Row],[Total Pasos Vehiculares a Nivel]]</f>
        <v>127</v>
      </c>
      <c r="AD373" s="196">
        <f t="shared" ref="AD373" si="75">SUM(AA373:AC373)</f>
        <v>166</v>
      </c>
      <c r="AE373" s="1">
        <v>3</v>
      </c>
      <c r="AF373" s="1">
        <v>13</v>
      </c>
      <c r="AG373" s="1">
        <v>55</v>
      </c>
      <c r="AH373" s="196">
        <f t="shared" ref="AH373" si="76">SUM(AE373:AG373)</f>
        <v>71</v>
      </c>
      <c r="AI373" s="10">
        <v>13.85</v>
      </c>
      <c r="AJ373" s="10">
        <v>29.056000000000001</v>
      </c>
      <c r="AK373" s="10">
        <v>49.497999999999998</v>
      </c>
      <c r="AL373" s="222">
        <f t="shared" ref="AL373" si="77">SUM(AI373:AK373)</f>
        <v>92.403999999999996</v>
      </c>
      <c r="AM373" s="1">
        <v>1</v>
      </c>
      <c r="AN373" s="1">
        <v>11</v>
      </c>
      <c r="AO373" s="1">
        <v>0</v>
      </c>
      <c r="AP373" s="200">
        <f t="shared" ref="AP373" si="78">SUM(AM373:AO373)</f>
        <v>12</v>
      </c>
      <c r="AQ373" s="1">
        <v>0</v>
      </c>
      <c r="AR373" s="1">
        <v>0</v>
      </c>
      <c r="AS373" s="1">
        <v>0</v>
      </c>
      <c r="AT373" s="200">
        <f>+SUM(BS_InfraMR[[#This Row],[B.02.1 - Parque de Coches Eléctricos Motrices]:[B.02.3 - Parque de Coches Eléctricos Motrices Tipo R]])</f>
        <v>0</v>
      </c>
      <c r="AU373" s="1">
        <v>27</v>
      </c>
      <c r="AV373" s="1">
        <v>3</v>
      </c>
      <c r="AW373" s="1">
        <v>54</v>
      </c>
      <c r="AX373" s="200">
        <f>+SUM(BS_InfraMR[[#This Row],[B.03.1 - Parque de Coches Motores Motrices Remolcados]:[B.03.3 - Parque de Coches Motores Motrices Cabina]])</f>
        <v>84</v>
      </c>
      <c r="AY373" s="1">
        <v>57</v>
      </c>
      <c r="AZ373" s="1">
        <v>16</v>
      </c>
      <c r="BA373" s="1">
        <v>0</v>
      </c>
      <c r="BB373" s="1">
        <v>6</v>
      </c>
      <c r="BC373" s="200">
        <f>SUM(AY373:BB373)</f>
        <v>79</v>
      </c>
      <c r="BD373" s="356">
        <v>0</v>
      </c>
      <c r="BE373" s="33">
        <v>0</v>
      </c>
      <c r="BF373" s="33">
        <v>27</v>
      </c>
      <c r="BG373" s="235">
        <v>1000</v>
      </c>
    </row>
    <row r="374" spans="1:60">
      <c r="A374" s="1">
        <v>2024</v>
      </c>
      <c r="B374" s="1" t="s">
        <v>61</v>
      </c>
      <c r="C374" s="10">
        <f t="shared" si="60"/>
        <v>58.838000000000001</v>
      </c>
      <c r="D374" s="10">
        <v>44.954000000000001</v>
      </c>
      <c r="E374" s="10">
        <v>0</v>
      </c>
      <c r="F374" s="10">
        <v>0</v>
      </c>
      <c r="G374" s="192">
        <f t="shared" si="31"/>
        <v>103.792</v>
      </c>
      <c r="H374" s="192">
        <f t="shared" si="61"/>
        <v>90.62700000000001</v>
      </c>
      <c r="I374" s="192">
        <f t="shared" si="62"/>
        <v>91.047000000000011</v>
      </c>
      <c r="J374" s="10">
        <f t="shared" si="63"/>
        <v>148.74100000000001</v>
      </c>
      <c r="K374" s="10">
        <v>0</v>
      </c>
      <c r="L374" s="10">
        <v>0</v>
      </c>
      <c r="M374" s="10">
        <v>0</v>
      </c>
      <c r="N374" s="192">
        <f>+BS_InfraMR[[#This Row],[A.03.1 -  Longitud de Vías de Explotación No Electrificadas Troncales y Ramales (vía principal) (km)]]+BS_InfraMR[[#This Row],[A.04.1 -  Longitud de Vías de Explotación Electrificadas Troncales y Ramales (vía principal) (km)]]</f>
        <v>148.74100000000001</v>
      </c>
      <c r="O374" s="192">
        <f t="shared" si="52"/>
        <v>126.187</v>
      </c>
      <c r="P374" s="1">
        <v>27</v>
      </c>
      <c r="Q374" s="1">
        <v>7</v>
      </c>
      <c r="R374" s="1">
        <v>0</v>
      </c>
      <c r="S374" s="194">
        <f>+SUM(BS_InfraMR[[#This Row],[A.05.1 - Número de Estaciones en Explotación (cantidad)]:[A.07.1 - Número de Apeaderos en Explotación (cantidad)]])</f>
        <v>34</v>
      </c>
      <c r="T374" s="194">
        <v>25</v>
      </c>
      <c r="U374" s="1">
        <v>23</v>
      </c>
      <c r="V374" s="1">
        <v>31</v>
      </c>
      <c r="W374" s="1">
        <v>2</v>
      </c>
      <c r="X374" s="1">
        <v>60</v>
      </c>
      <c r="Y374" s="1">
        <v>11</v>
      </c>
      <c r="Z374" s="196">
        <f t="shared" ref="Z374" si="79">SUM(U374:Y374)</f>
        <v>127</v>
      </c>
      <c r="AA374" s="1">
        <v>21</v>
      </c>
      <c r="AB374" s="1">
        <v>18</v>
      </c>
      <c r="AC374" s="1">
        <f>+BS_InfraMR[[#This Row],[Total Pasos Vehiculares a Nivel]]</f>
        <v>127</v>
      </c>
      <c r="AD374" s="196">
        <f t="shared" ref="AD374" si="80">SUM(AA374:AC374)</f>
        <v>166</v>
      </c>
      <c r="AE374" s="1">
        <v>3</v>
      </c>
      <c r="AF374" s="1">
        <v>13</v>
      </c>
      <c r="AG374" s="1">
        <v>55</v>
      </c>
      <c r="AH374" s="196">
        <f t="shared" ref="AH374" si="81">SUM(AE374:AG374)</f>
        <v>71</v>
      </c>
      <c r="AI374" s="10">
        <v>13.85</v>
      </c>
      <c r="AJ374" s="10">
        <v>29.056000000000001</v>
      </c>
      <c r="AK374" s="10">
        <v>49.497999999999998</v>
      </c>
      <c r="AL374" s="222">
        <f t="shared" ref="AL374" si="82">SUM(AI374:AK374)</f>
        <v>92.403999999999996</v>
      </c>
      <c r="AM374" s="1">
        <v>1</v>
      </c>
      <c r="AN374" s="1">
        <v>11</v>
      </c>
      <c r="AO374" s="1">
        <v>0</v>
      </c>
      <c r="AP374" s="200">
        <f t="shared" ref="AP374" si="83">SUM(AM374:AO374)</f>
        <v>12</v>
      </c>
      <c r="AQ374" s="1">
        <v>0</v>
      </c>
      <c r="AR374" s="1">
        <v>0</v>
      </c>
      <c r="AS374" s="1">
        <v>0</v>
      </c>
      <c r="AT374" s="200">
        <f>+SUM(BS_InfraMR[[#This Row],[B.02.1 - Parque de Coches Eléctricos Motrices]:[B.02.3 - Parque de Coches Eléctricos Motrices Tipo R]])</f>
        <v>0</v>
      </c>
      <c r="AU374" s="1">
        <v>27</v>
      </c>
      <c r="AV374" s="1">
        <v>3</v>
      </c>
      <c r="AW374" s="1">
        <v>54</v>
      </c>
      <c r="AX374" s="200">
        <f>+SUM(BS_InfraMR[[#This Row],[B.03.1 - Parque de Coches Motores Motrices Remolcados]:[B.03.3 - Parque de Coches Motores Motrices Cabina]])</f>
        <v>84</v>
      </c>
      <c r="AY374" s="1">
        <v>57</v>
      </c>
      <c r="AZ374" s="1">
        <v>16</v>
      </c>
      <c r="BA374" s="1">
        <v>0</v>
      </c>
      <c r="BB374" s="1">
        <v>6</v>
      </c>
      <c r="BC374" s="200">
        <f>SUM(AY374:BB374)</f>
        <v>79</v>
      </c>
      <c r="BD374" s="356">
        <v>0</v>
      </c>
      <c r="BE374" s="33">
        <v>0</v>
      </c>
      <c r="BF374" s="33">
        <v>27</v>
      </c>
      <c r="BG374" s="235">
        <v>1000</v>
      </c>
    </row>
    <row r="375" spans="1:60">
      <c r="A375" s="1">
        <v>2024</v>
      </c>
      <c r="B375" s="1" t="s">
        <v>62</v>
      </c>
      <c r="C375" s="10">
        <f t="shared" si="60"/>
        <v>58.838000000000001</v>
      </c>
      <c r="D375" s="10">
        <v>44.954000000000001</v>
      </c>
      <c r="E375" s="10">
        <v>0</v>
      </c>
      <c r="F375" s="10">
        <v>0</v>
      </c>
      <c r="G375" s="192">
        <f t="shared" si="31"/>
        <v>103.792</v>
      </c>
      <c r="H375" s="192">
        <f t="shared" si="61"/>
        <v>90.62700000000001</v>
      </c>
      <c r="I375" s="192">
        <f t="shared" si="62"/>
        <v>91.047000000000011</v>
      </c>
      <c r="J375" s="10">
        <f t="shared" si="63"/>
        <v>148.74100000000001</v>
      </c>
      <c r="K375" s="10">
        <v>0</v>
      </c>
      <c r="L375" s="10">
        <v>0</v>
      </c>
      <c r="M375" s="10">
        <v>0</v>
      </c>
      <c r="N375" s="192">
        <f>+BS_InfraMR[[#This Row],[A.03.1 -  Longitud de Vías de Explotación No Electrificadas Troncales y Ramales (vía principal) (km)]]+BS_InfraMR[[#This Row],[A.04.1 -  Longitud de Vías de Explotación Electrificadas Troncales y Ramales (vía principal) (km)]]</f>
        <v>148.74100000000001</v>
      </c>
      <c r="O375" s="192">
        <f t="shared" si="52"/>
        <v>126.187</v>
      </c>
      <c r="P375" s="1">
        <v>27</v>
      </c>
      <c r="Q375" s="1">
        <v>7</v>
      </c>
      <c r="R375" s="1">
        <v>0</v>
      </c>
      <c r="S375" s="194">
        <f>+SUM(BS_InfraMR[[#This Row],[A.05.1 - Número de Estaciones en Explotación (cantidad)]:[A.07.1 - Número de Apeaderos en Explotación (cantidad)]])</f>
        <v>34</v>
      </c>
      <c r="T375" s="317">
        <v>25</v>
      </c>
      <c r="U375" s="1">
        <v>23</v>
      </c>
      <c r="V375" s="1">
        <v>31</v>
      </c>
      <c r="W375" s="1">
        <v>2</v>
      </c>
      <c r="X375" s="1">
        <v>60</v>
      </c>
      <c r="Y375" s="1">
        <v>11</v>
      </c>
      <c r="Z375" s="318">
        <f t="shared" ref="Z375" si="84">SUM(U375:Y375)</f>
        <v>127</v>
      </c>
      <c r="AA375" s="1">
        <v>21</v>
      </c>
      <c r="AB375" s="1">
        <v>18</v>
      </c>
      <c r="AC375" s="1">
        <f>+BS_InfraMR[[#This Row],[Total Pasos Vehiculares a Nivel]]</f>
        <v>127</v>
      </c>
      <c r="AD375" s="196">
        <f t="shared" ref="AD375" si="85">SUM(AA375:AC375)</f>
        <v>166</v>
      </c>
      <c r="AE375" s="1">
        <v>3</v>
      </c>
      <c r="AF375" s="1">
        <v>13</v>
      </c>
      <c r="AG375" s="1">
        <v>55</v>
      </c>
      <c r="AH375" s="196">
        <f t="shared" ref="AH375" si="86">SUM(AE375:AG375)</f>
        <v>71</v>
      </c>
      <c r="AI375" s="10">
        <v>13.85</v>
      </c>
      <c r="AJ375" s="10">
        <v>29.056000000000001</v>
      </c>
      <c r="AK375" s="10">
        <v>49.497999999999998</v>
      </c>
      <c r="AL375" s="222">
        <f t="shared" ref="AL375" si="87">SUM(AI375:AK375)</f>
        <v>92.403999999999996</v>
      </c>
      <c r="AM375" s="1">
        <v>1</v>
      </c>
      <c r="AN375" s="1">
        <v>11</v>
      </c>
      <c r="AO375" s="1">
        <v>0</v>
      </c>
      <c r="AP375" s="200">
        <f t="shared" ref="AP375" si="88">SUM(AM375:AO375)</f>
        <v>12</v>
      </c>
      <c r="AQ375" s="1">
        <v>0</v>
      </c>
      <c r="AR375" s="1">
        <v>0</v>
      </c>
      <c r="AS375" s="1">
        <v>0</v>
      </c>
      <c r="AT375" s="200">
        <f>+SUM(BS_InfraMR[[#This Row],[B.02.1 - Parque de Coches Eléctricos Motrices]:[B.02.3 - Parque de Coches Eléctricos Motrices Tipo R]])</f>
        <v>0</v>
      </c>
      <c r="AU375" s="1">
        <v>27</v>
      </c>
      <c r="AV375" s="1">
        <v>3</v>
      </c>
      <c r="AW375" s="1">
        <v>54</v>
      </c>
      <c r="AX375" s="200">
        <f>+SUM(BS_InfraMR[[#This Row],[B.03.1 - Parque de Coches Motores Motrices Remolcados]:[B.03.3 - Parque de Coches Motores Motrices Cabina]])</f>
        <v>84</v>
      </c>
      <c r="AY375" s="1">
        <v>57</v>
      </c>
      <c r="AZ375" s="1">
        <v>16</v>
      </c>
      <c r="BA375" s="1">
        <v>0</v>
      </c>
      <c r="BB375" s="1">
        <v>6</v>
      </c>
      <c r="BC375" s="319">
        <f>SUM(AY375:BB375)</f>
        <v>79</v>
      </c>
      <c r="BD375" s="356">
        <v>0</v>
      </c>
      <c r="BE375" s="33">
        <v>0</v>
      </c>
      <c r="BF375" s="33">
        <v>27</v>
      </c>
      <c r="BG375" s="235">
        <v>1000</v>
      </c>
    </row>
    <row r="376" spans="1:60">
      <c r="A376" s="1">
        <v>2024</v>
      </c>
      <c r="B376" s="1" t="s">
        <v>63</v>
      </c>
      <c r="C376" s="10">
        <f t="shared" si="60"/>
        <v>58.838000000000001</v>
      </c>
      <c r="D376" s="10">
        <v>44.954000000000001</v>
      </c>
      <c r="E376" s="10">
        <v>0</v>
      </c>
      <c r="F376" s="10">
        <v>0</v>
      </c>
      <c r="G376" s="192">
        <f t="shared" si="31"/>
        <v>103.792</v>
      </c>
      <c r="H376" s="192">
        <f t="shared" si="61"/>
        <v>90.62700000000001</v>
      </c>
      <c r="I376" s="192">
        <f t="shared" si="62"/>
        <v>91.047000000000011</v>
      </c>
      <c r="J376" s="10">
        <f t="shared" si="63"/>
        <v>148.74100000000001</v>
      </c>
      <c r="K376" s="10">
        <v>0</v>
      </c>
      <c r="L376" s="10">
        <v>0</v>
      </c>
      <c r="M376" s="10">
        <v>0</v>
      </c>
      <c r="N376" s="192">
        <f>+BS_InfraMR[[#This Row],[A.03.1 -  Longitud de Vías de Explotación No Electrificadas Troncales y Ramales (vía principal) (km)]]+BS_InfraMR[[#This Row],[A.04.1 -  Longitud de Vías de Explotación Electrificadas Troncales y Ramales (vía principal) (km)]]</f>
        <v>148.74100000000001</v>
      </c>
      <c r="O376" s="192">
        <f t="shared" si="52"/>
        <v>126.187</v>
      </c>
      <c r="P376" s="1">
        <v>27</v>
      </c>
      <c r="Q376" s="1">
        <v>7</v>
      </c>
      <c r="R376" s="1">
        <v>0</v>
      </c>
      <c r="S376" s="194">
        <f>+SUM(BS_InfraMR[[#This Row],[A.05.1 - Número de Estaciones en Explotación (cantidad)]:[A.07.1 - Número de Apeaderos en Explotación (cantidad)]])</f>
        <v>34</v>
      </c>
      <c r="T376" s="317">
        <v>25</v>
      </c>
      <c r="U376" s="1">
        <v>23</v>
      </c>
      <c r="V376" s="1">
        <v>31</v>
      </c>
      <c r="W376" s="1">
        <v>2</v>
      </c>
      <c r="X376" s="1">
        <v>60</v>
      </c>
      <c r="Y376" s="1">
        <v>11</v>
      </c>
      <c r="Z376" s="318">
        <f t="shared" ref="Z376" si="89">SUM(U376:Y376)</f>
        <v>127</v>
      </c>
      <c r="AA376" s="1">
        <v>21</v>
      </c>
      <c r="AB376" s="1">
        <v>18</v>
      </c>
      <c r="AC376" s="1">
        <f>+BS_InfraMR[[#This Row],[Total Pasos Vehiculares a Nivel]]</f>
        <v>127</v>
      </c>
      <c r="AD376" s="196">
        <f t="shared" ref="AD376" si="90">SUM(AA376:AC376)</f>
        <v>166</v>
      </c>
      <c r="AE376" s="1">
        <v>3</v>
      </c>
      <c r="AF376" s="1">
        <v>13</v>
      </c>
      <c r="AG376" s="1">
        <v>55</v>
      </c>
      <c r="AH376" s="196">
        <f t="shared" ref="AH376" si="91">SUM(AE376:AG376)</f>
        <v>71</v>
      </c>
      <c r="AI376" s="10">
        <v>13.85</v>
      </c>
      <c r="AJ376" s="10">
        <v>29.056000000000001</v>
      </c>
      <c r="AK376" s="10">
        <v>49.497999999999998</v>
      </c>
      <c r="AL376" s="222">
        <f t="shared" ref="AL376" si="92">SUM(AI376:AK376)</f>
        <v>92.403999999999996</v>
      </c>
      <c r="AM376" s="1">
        <v>1</v>
      </c>
      <c r="AN376" s="1">
        <v>11</v>
      </c>
      <c r="AO376" s="1">
        <v>0</v>
      </c>
      <c r="AP376" s="200">
        <f t="shared" ref="AP376" si="93">SUM(AM376:AO376)</f>
        <v>12</v>
      </c>
      <c r="AQ376" s="1">
        <v>0</v>
      </c>
      <c r="AR376" s="1">
        <v>0</v>
      </c>
      <c r="AS376" s="1">
        <v>0</v>
      </c>
      <c r="AT376" s="200">
        <f>+SUM(BS_InfraMR[[#This Row],[B.02.1 - Parque de Coches Eléctricos Motrices]:[B.02.3 - Parque de Coches Eléctricos Motrices Tipo R]])</f>
        <v>0</v>
      </c>
      <c r="AU376" s="1">
        <v>27</v>
      </c>
      <c r="AV376" s="1">
        <v>3</v>
      </c>
      <c r="AW376" s="1">
        <v>54</v>
      </c>
      <c r="AX376" s="200">
        <f>+SUM(BS_InfraMR[[#This Row],[B.03.1 - Parque de Coches Motores Motrices Remolcados]:[B.03.3 - Parque de Coches Motores Motrices Cabina]])</f>
        <v>84</v>
      </c>
      <c r="AY376" s="1">
        <v>57</v>
      </c>
      <c r="AZ376" s="1">
        <v>16</v>
      </c>
      <c r="BA376" s="1">
        <v>0</v>
      </c>
      <c r="BB376" s="1">
        <v>6</v>
      </c>
      <c r="BC376" s="319">
        <f>SUM(AY376:BB376)</f>
        <v>79</v>
      </c>
      <c r="BD376" s="356">
        <v>0</v>
      </c>
      <c r="BE376" s="33">
        <v>0</v>
      </c>
      <c r="BF376" s="33">
        <v>27</v>
      </c>
      <c r="BG376" s="235">
        <v>1000</v>
      </c>
    </row>
  </sheetData>
  <pageMargins left="0.7" right="0.7" top="0.75" bottom="0.75" header="0.3" footer="0.3"/>
  <ignoredErrors>
    <ignoredError sqref="Z1:Z365 Z366:Z371 Z372:Z374" formulaRange="1"/>
  </ignoredErrors>
  <legacyDrawing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A51"/>
  <sheetViews>
    <sheetView showGridLines="0" zoomScale="90" zoomScaleNormal="90" workbookViewId="0">
      <selection activeCell="H32" sqref="H32"/>
    </sheetView>
  </sheetViews>
  <sheetFormatPr baseColWidth="10" defaultColWidth="10.77734375" defaultRowHeight="15"/>
  <cols>
    <col min="1" max="1" width="3.6640625" customWidth="1"/>
    <col min="2" max="2" width="8.44140625" bestFit="1" customWidth="1"/>
    <col min="3" max="3" width="23.33203125" bestFit="1" customWidth="1"/>
    <col min="4" max="4" width="11" bestFit="1" customWidth="1"/>
    <col min="5" max="5" width="12.5546875" bestFit="1" customWidth="1"/>
    <col min="6" max="7" width="8.6640625" customWidth="1"/>
    <col min="9" max="9" width="4.44140625" customWidth="1"/>
    <col min="10" max="10" width="6.88671875" customWidth="1"/>
    <col min="11" max="11" width="23.6640625" customWidth="1"/>
    <col min="12" max="13" width="4.44140625" customWidth="1"/>
    <col min="14" max="14" width="6.88671875" customWidth="1"/>
    <col min="15" max="15" width="23.6640625" customWidth="1"/>
    <col min="16" max="17" width="4.44140625" customWidth="1"/>
    <col min="18" max="18" width="6.88671875" customWidth="1"/>
    <col min="19" max="19" width="23.6640625" customWidth="1"/>
    <col min="20" max="21" width="4.44140625" customWidth="1"/>
    <col min="22" max="22" width="6.88671875" customWidth="1"/>
    <col min="23" max="23" width="23.6640625" customWidth="1"/>
    <col min="24" max="24" width="4.6640625" customWidth="1"/>
    <col min="25" max="25" width="4.44140625" customWidth="1"/>
    <col min="26" max="26" width="6.77734375" customWidth="1"/>
    <col min="27" max="27" width="23.88671875" customWidth="1"/>
    <col min="265" max="265" width="4.5546875" customWidth="1"/>
    <col min="266" max="266" width="7" customWidth="1"/>
    <col min="267" max="267" width="16.5546875" customWidth="1"/>
    <col min="268" max="269" width="4.5546875" customWidth="1"/>
    <col min="270" max="270" width="7" customWidth="1"/>
    <col min="271" max="271" width="16.5546875" customWidth="1"/>
    <col min="272" max="273" width="4.5546875" customWidth="1"/>
    <col min="274" max="274" width="7" customWidth="1"/>
    <col min="275" max="275" width="16.5546875" customWidth="1"/>
    <col min="277" max="277" width="4.77734375" customWidth="1"/>
    <col min="278" max="278" width="6.33203125" customWidth="1"/>
    <col min="279" max="279" width="14.33203125" customWidth="1"/>
    <col min="521" max="521" width="4.5546875" customWidth="1"/>
    <col min="522" max="522" width="7" customWidth="1"/>
    <col min="523" max="523" width="16.5546875" customWidth="1"/>
    <col min="524" max="525" width="4.5546875" customWidth="1"/>
    <col min="526" max="526" width="7" customWidth="1"/>
    <col min="527" max="527" width="16.5546875" customWidth="1"/>
    <col min="528" max="529" width="4.5546875" customWidth="1"/>
    <col min="530" max="530" width="7" customWidth="1"/>
    <col min="531" max="531" width="16.5546875" customWidth="1"/>
    <col min="533" max="533" width="4.77734375" customWidth="1"/>
    <col min="534" max="534" width="6.33203125" customWidth="1"/>
    <col min="535" max="535" width="14.33203125" customWidth="1"/>
    <col min="777" max="777" width="4.5546875" customWidth="1"/>
    <col min="778" max="778" width="7" customWidth="1"/>
    <col min="779" max="779" width="16.5546875" customWidth="1"/>
    <col min="780" max="781" width="4.5546875" customWidth="1"/>
    <col min="782" max="782" width="7" customWidth="1"/>
    <col min="783" max="783" width="16.5546875" customWidth="1"/>
    <col min="784" max="785" width="4.5546875" customWidth="1"/>
    <col min="786" max="786" width="7" customWidth="1"/>
    <col min="787" max="787" width="16.5546875" customWidth="1"/>
    <col min="789" max="789" width="4.77734375" customWidth="1"/>
    <col min="790" max="790" width="6.33203125" customWidth="1"/>
    <col min="791" max="791" width="14.33203125" customWidth="1"/>
    <col min="1033" max="1033" width="4.5546875" customWidth="1"/>
    <col min="1034" max="1034" width="7" customWidth="1"/>
    <col min="1035" max="1035" width="16.5546875" customWidth="1"/>
    <col min="1036" max="1037" width="4.5546875" customWidth="1"/>
    <col min="1038" max="1038" width="7" customWidth="1"/>
    <col min="1039" max="1039" width="16.5546875" customWidth="1"/>
    <col min="1040" max="1041" width="4.5546875" customWidth="1"/>
    <col min="1042" max="1042" width="7" customWidth="1"/>
    <col min="1043" max="1043" width="16.5546875" customWidth="1"/>
    <col min="1045" max="1045" width="4.77734375" customWidth="1"/>
    <col min="1046" max="1046" width="6.33203125" customWidth="1"/>
    <col min="1047" max="1047" width="14.33203125" customWidth="1"/>
    <col min="1289" max="1289" width="4.5546875" customWidth="1"/>
    <col min="1290" max="1290" width="7" customWidth="1"/>
    <col min="1291" max="1291" width="16.5546875" customWidth="1"/>
    <col min="1292" max="1293" width="4.5546875" customWidth="1"/>
    <col min="1294" max="1294" width="7" customWidth="1"/>
    <col min="1295" max="1295" width="16.5546875" customWidth="1"/>
    <col min="1296" max="1297" width="4.5546875" customWidth="1"/>
    <col min="1298" max="1298" width="7" customWidth="1"/>
    <col min="1299" max="1299" width="16.5546875" customWidth="1"/>
    <col min="1301" max="1301" width="4.77734375" customWidth="1"/>
    <col min="1302" max="1302" width="6.33203125" customWidth="1"/>
    <col min="1303" max="1303" width="14.33203125" customWidth="1"/>
    <col min="1545" max="1545" width="4.5546875" customWidth="1"/>
    <col min="1546" max="1546" width="7" customWidth="1"/>
    <col min="1547" max="1547" width="16.5546875" customWidth="1"/>
    <col min="1548" max="1549" width="4.5546875" customWidth="1"/>
    <col min="1550" max="1550" width="7" customWidth="1"/>
    <col min="1551" max="1551" width="16.5546875" customWidth="1"/>
    <col min="1552" max="1553" width="4.5546875" customWidth="1"/>
    <col min="1554" max="1554" width="7" customWidth="1"/>
    <col min="1555" max="1555" width="16.5546875" customWidth="1"/>
    <col min="1557" max="1557" width="4.77734375" customWidth="1"/>
    <col min="1558" max="1558" width="6.33203125" customWidth="1"/>
    <col min="1559" max="1559" width="14.33203125" customWidth="1"/>
    <col min="1801" max="1801" width="4.5546875" customWidth="1"/>
    <col min="1802" max="1802" width="7" customWidth="1"/>
    <col min="1803" max="1803" width="16.5546875" customWidth="1"/>
    <col min="1804" max="1805" width="4.5546875" customWidth="1"/>
    <col min="1806" max="1806" width="7" customWidth="1"/>
    <col min="1807" max="1807" width="16.5546875" customWidth="1"/>
    <col min="1808" max="1809" width="4.5546875" customWidth="1"/>
    <col min="1810" max="1810" width="7" customWidth="1"/>
    <col min="1811" max="1811" width="16.5546875" customWidth="1"/>
    <col min="1813" max="1813" width="4.77734375" customWidth="1"/>
    <col min="1814" max="1814" width="6.33203125" customWidth="1"/>
    <col min="1815" max="1815" width="14.33203125" customWidth="1"/>
    <col min="2057" max="2057" width="4.5546875" customWidth="1"/>
    <col min="2058" max="2058" width="7" customWidth="1"/>
    <col min="2059" max="2059" width="16.5546875" customWidth="1"/>
    <col min="2060" max="2061" width="4.5546875" customWidth="1"/>
    <col min="2062" max="2062" width="7" customWidth="1"/>
    <col min="2063" max="2063" width="16.5546875" customWidth="1"/>
    <col min="2064" max="2065" width="4.5546875" customWidth="1"/>
    <col min="2066" max="2066" width="7" customWidth="1"/>
    <col min="2067" max="2067" width="16.5546875" customWidth="1"/>
    <col min="2069" max="2069" width="4.77734375" customWidth="1"/>
    <col min="2070" max="2070" width="6.33203125" customWidth="1"/>
    <col min="2071" max="2071" width="14.33203125" customWidth="1"/>
    <col min="2313" max="2313" width="4.5546875" customWidth="1"/>
    <col min="2314" max="2314" width="7" customWidth="1"/>
    <col min="2315" max="2315" width="16.5546875" customWidth="1"/>
    <col min="2316" max="2317" width="4.5546875" customWidth="1"/>
    <col min="2318" max="2318" width="7" customWidth="1"/>
    <col min="2319" max="2319" width="16.5546875" customWidth="1"/>
    <col min="2320" max="2321" width="4.5546875" customWidth="1"/>
    <col min="2322" max="2322" width="7" customWidth="1"/>
    <col min="2323" max="2323" width="16.5546875" customWidth="1"/>
    <col min="2325" max="2325" width="4.77734375" customWidth="1"/>
    <col min="2326" max="2326" width="6.33203125" customWidth="1"/>
    <col min="2327" max="2327" width="14.33203125" customWidth="1"/>
    <col min="2569" max="2569" width="4.5546875" customWidth="1"/>
    <col min="2570" max="2570" width="7" customWidth="1"/>
    <col min="2571" max="2571" width="16.5546875" customWidth="1"/>
    <col min="2572" max="2573" width="4.5546875" customWidth="1"/>
    <col min="2574" max="2574" width="7" customWidth="1"/>
    <col min="2575" max="2575" width="16.5546875" customWidth="1"/>
    <col min="2576" max="2577" width="4.5546875" customWidth="1"/>
    <col min="2578" max="2578" width="7" customWidth="1"/>
    <col min="2579" max="2579" width="16.5546875" customWidth="1"/>
    <col min="2581" max="2581" width="4.77734375" customWidth="1"/>
    <col min="2582" max="2582" width="6.33203125" customWidth="1"/>
    <col min="2583" max="2583" width="14.33203125" customWidth="1"/>
    <col min="2825" max="2825" width="4.5546875" customWidth="1"/>
    <col min="2826" max="2826" width="7" customWidth="1"/>
    <col min="2827" max="2827" width="16.5546875" customWidth="1"/>
    <col min="2828" max="2829" width="4.5546875" customWidth="1"/>
    <col min="2830" max="2830" width="7" customWidth="1"/>
    <col min="2831" max="2831" width="16.5546875" customWidth="1"/>
    <col min="2832" max="2833" width="4.5546875" customWidth="1"/>
    <col min="2834" max="2834" width="7" customWidth="1"/>
    <col min="2835" max="2835" width="16.5546875" customWidth="1"/>
    <col min="2837" max="2837" width="4.77734375" customWidth="1"/>
    <col min="2838" max="2838" width="6.33203125" customWidth="1"/>
    <col min="2839" max="2839" width="14.33203125" customWidth="1"/>
    <col min="3081" max="3081" width="4.5546875" customWidth="1"/>
    <col min="3082" max="3082" width="7" customWidth="1"/>
    <col min="3083" max="3083" width="16.5546875" customWidth="1"/>
    <col min="3084" max="3085" width="4.5546875" customWidth="1"/>
    <col min="3086" max="3086" width="7" customWidth="1"/>
    <col min="3087" max="3087" width="16.5546875" customWidth="1"/>
    <col min="3088" max="3089" width="4.5546875" customWidth="1"/>
    <col min="3090" max="3090" width="7" customWidth="1"/>
    <col min="3091" max="3091" width="16.5546875" customWidth="1"/>
    <col min="3093" max="3093" width="4.77734375" customWidth="1"/>
    <col min="3094" max="3094" width="6.33203125" customWidth="1"/>
    <col min="3095" max="3095" width="14.33203125" customWidth="1"/>
    <col min="3337" max="3337" width="4.5546875" customWidth="1"/>
    <col min="3338" max="3338" width="7" customWidth="1"/>
    <col min="3339" max="3339" width="16.5546875" customWidth="1"/>
    <col min="3340" max="3341" width="4.5546875" customWidth="1"/>
    <col min="3342" max="3342" width="7" customWidth="1"/>
    <col min="3343" max="3343" width="16.5546875" customWidth="1"/>
    <col min="3344" max="3345" width="4.5546875" customWidth="1"/>
    <col min="3346" max="3346" width="7" customWidth="1"/>
    <col min="3347" max="3347" width="16.5546875" customWidth="1"/>
    <col min="3349" max="3349" width="4.77734375" customWidth="1"/>
    <col min="3350" max="3350" width="6.33203125" customWidth="1"/>
    <col min="3351" max="3351" width="14.33203125" customWidth="1"/>
    <col min="3593" max="3593" width="4.5546875" customWidth="1"/>
    <col min="3594" max="3594" width="7" customWidth="1"/>
    <col min="3595" max="3595" width="16.5546875" customWidth="1"/>
    <col min="3596" max="3597" width="4.5546875" customWidth="1"/>
    <col min="3598" max="3598" width="7" customWidth="1"/>
    <col min="3599" max="3599" width="16.5546875" customWidth="1"/>
    <col min="3600" max="3601" width="4.5546875" customWidth="1"/>
    <col min="3602" max="3602" width="7" customWidth="1"/>
    <col min="3603" max="3603" width="16.5546875" customWidth="1"/>
    <col min="3605" max="3605" width="4.77734375" customWidth="1"/>
    <col min="3606" max="3606" width="6.33203125" customWidth="1"/>
    <col min="3607" max="3607" width="14.33203125" customWidth="1"/>
    <col min="3849" max="3849" width="4.5546875" customWidth="1"/>
    <col min="3850" max="3850" width="7" customWidth="1"/>
    <col min="3851" max="3851" width="16.5546875" customWidth="1"/>
    <col min="3852" max="3853" width="4.5546875" customWidth="1"/>
    <col min="3854" max="3854" width="7" customWidth="1"/>
    <col min="3855" max="3855" width="16.5546875" customWidth="1"/>
    <col min="3856" max="3857" width="4.5546875" customWidth="1"/>
    <col min="3858" max="3858" width="7" customWidth="1"/>
    <col min="3859" max="3859" width="16.5546875" customWidth="1"/>
    <col min="3861" max="3861" width="4.77734375" customWidth="1"/>
    <col min="3862" max="3862" width="6.33203125" customWidth="1"/>
    <col min="3863" max="3863" width="14.33203125" customWidth="1"/>
    <col min="4105" max="4105" width="4.5546875" customWidth="1"/>
    <col min="4106" max="4106" width="7" customWidth="1"/>
    <col min="4107" max="4107" width="16.5546875" customWidth="1"/>
    <col min="4108" max="4109" width="4.5546875" customWidth="1"/>
    <col min="4110" max="4110" width="7" customWidth="1"/>
    <col min="4111" max="4111" width="16.5546875" customWidth="1"/>
    <col min="4112" max="4113" width="4.5546875" customWidth="1"/>
    <col min="4114" max="4114" width="7" customWidth="1"/>
    <col min="4115" max="4115" width="16.5546875" customWidth="1"/>
    <col min="4117" max="4117" width="4.77734375" customWidth="1"/>
    <col min="4118" max="4118" width="6.33203125" customWidth="1"/>
    <col min="4119" max="4119" width="14.33203125" customWidth="1"/>
    <col min="4361" max="4361" width="4.5546875" customWidth="1"/>
    <col min="4362" max="4362" width="7" customWidth="1"/>
    <col min="4363" max="4363" width="16.5546875" customWidth="1"/>
    <col min="4364" max="4365" width="4.5546875" customWidth="1"/>
    <col min="4366" max="4366" width="7" customWidth="1"/>
    <col min="4367" max="4367" width="16.5546875" customWidth="1"/>
    <col min="4368" max="4369" width="4.5546875" customWidth="1"/>
    <col min="4370" max="4370" width="7" customWidth="1"/>
    <col min="4371" max="4371" width="16.5546875" customWidth="1"/>
    <col min="4373" max="4373" width="4.77734375" customWidth="1"/>
    <col min="4374" max="4374" width="6.33203125" customWidth="1"/>
    <col min="4375" max="4375" width="14.33203125" customWidth="1"/>
    <col min="4617" max="4617" width="4.5546875" customWidth="1"/>
    <col min="4618" max="4618" width="7" customWidth="1"/>
    <col min="4619" max="4619" width="16.5546875" customWidth="1"/>
    <col min="4620" max="4621" width="4.5546875" customWidth="1"/>
    <col min="4622" max="4622" width="7" customWidth="1"/>
    <col min="4623" max="4623" width="16.5546875" customWidth="1"/>
    <col min="4624" max="4625" width="4.5546875" customWidth="1"/>
    <col min="4626" max="4626" width="7" customWidth="1"/>
    <col min="4627" max="4627" width="16.5546875" customWidth="1"/>
    <col min="4629" max="4629" width="4.77734375" customWidth="1"/>
    <col min="4630" max="4630" width="6.33203125" customWidth="1"/>
    <col min="4631" max="4631" width="14.33203125" customWidth="1"/>
    <col min="4873" max="4873" width="4.5546875" customWidth="1"/>
    <col min="4874" max="4874" width="7" customWidth="1"/>
    <col min="4875" max="4875" width="16.5546875" customWidth="1"/>
    <col min="4876" max="4877" width="4.5546875" customWidth="1"/>
    <col min="4878" max="4878" width="7" customWidth="1"/>
    <col min="4879" max="4879" width="16.5546875" customWidth="1"/>
    <col min="4880" max="4881" width="4.5546875" customWidth="1"/>
    <col min="4882" max="4882" width="7" customWidth="1"/>
    <col min="4883" max="4883" width="16.5546875" customWidth="1"/>
    <col min="4885" max="4885" width="4.77734375" customWidth="1"/>
    <col min="4886" max="4886" width="6.33203125" customWidth="1"/>
    <col min="4887" max="4887" width="14.33203125" customWidth="1"/>
    <col min="5129" max="5129" width="4.5546875" customWidth="1"/>
    <col min="5130" max="5130" width="7" customWidth="1"/>
    <col min="5131" max="5131" width="16.5546875" customWidth="1"/>
    <col min="5132" max="5133" width="4.5546875" customWidth="1"/>
    <col min="5134" max="5134" width="7" customWidth="1"/>
    <col min="5135" max="5135" width="16.5546875" customWidth="1"/>
    <col min="5136" max="5137" width="4.5546875" customWidth="1"/>
    <col min="5138" max="5138" width="7" customWidth="1"/>
    <col min="5139" max="5139" width="16.5546875" customWidth="1"/>
    <col min="5141" max="5141" width="4.77734375" customWidth="1"/>
    <col min="5142" max="5142" width="6.33203125" customWidth="1"/>
    <col min="5143" max="5143" width="14.33203125" customWidth="1"/>
    <col min="5385" max="5385" width="4.5546875" customWidth="1"/>
    <col min="5386" max="5386" width="7" customWidth="1"/>
    <col min="5387" max="5387" width="16.5546875" customWidth="1"/>
    <col min="5388" max="5389" width="4.5546875" customWidth="1"/>
    <col min="5390" max="5390" width="7" customWidth="1"/>
    <col min="5391" max="5391" width="16.5546875" customWidth="1"/>
    <col min="5392" max="5393" width="4.5546875" customWidth="1"/>
    <col min="5394" max="5394" width="7" customWidth="1"/>
    <col min="5395" max="5395" width="16.5546875" customWidth="1"/>
    <col min="5397" max="5397" width="4.77734375" customWidth="1"/>
    <col min="5398" max="5398" width="6.33203125" customWidth="1"/>
    <col min="5399" max="5399" width="14.33203125" customWidth="1"/>
    <col min="5641" max="5641" width="4.5546875" customWidth="1"/>
    <col min="5642" max="5642" width="7" customWidth="1"/>
    <col min="5643" max="5643" width="16.5546875" customWidth="1"/>
    <col min="5644" max="5645" width="4.5546875" customWidth="1"/>
    <col min="5646" max="5646" width="7" customWidth="1"/>
    <col min="5647" max="5647" width="16.5546875" customWidth="1"/>
    <col min="5648" max="5649" width="4.5546875" customWidth="1"/>
    <col min="5650" max="5650" width="7" customWidth="1"/>
    <col min="5651" max="5651" width="16.5546875" customWidth="1"/>
    <col min="5653" max="5653" width="4.77734375" customWidth="1"/>
    <col min="5654" max="5654" width="6.33203125" customWidth="1"/>
    <col min="5655" max="5655" width="14.33203125" customWidth="1"/>
    <col min="5897" max="5897" width="4.5546875" customWidth="1"/>
    <col min="5898" max="5898" width="7" customWidth="1"/>
    <col min="5899" max="5899" width="16.5546875" customWidth="1"/>
    <col min="5900" max="5901" width="4.5546875" customWidth="1"/>
    <col min="5902" max="5902" width="7" customWidth="1"/>
    <col min="5903" max="5903" width="16.5546875" customWidth="1"/>
    <col min="5904" max="5905" width="4.5546875" customWidth="1"/>
    <col min="5906" max="5906" width="7" customWidth="1"/>
    <col min="5907" max="5907" width="16.5546875" customWidth="1"/>
    <col min="5909" max="5909" width="4.77734375" customWidth="1"/>
    <col min="5910" max="5910" width="6.33203125" customWidth="1"/>
    <col min="5911" max="5911" width="14.33203125" customWidth="1"/>
    <col min="6153" max="6153" width="4.5546875" customWidth="1"/>
    <col min="6154" max="6154" width="7" customWidth="1"/>
    <col min="6155" max="6155" width="16.5546875" customWidth="1"/>
    <col min="6156" max="6157" width="4.5546875" customWidth="1"/>
    <col min="6158" max="6158" width="7" customWidth="1"/>
    <col min="6159" max="6159" width="16.5546875" customWidth="1"/>
    <col min="6160" max="6161" width="4.5546875" customWidth="1"/>
    <col min="6162" max="6162" width="7" customWidth="1"/>
    <col min="6163" max="6163" width="16.5546875" customWidth="1"/>
    <col min="6165" max="6165" width="4.77734375" customWidth="1"/>
    <col min="6166" max="6166" width="6.33203125" customWidth="1"/>
    <col min="6167" max="6167" width="14.33203125" customWidth="1"/>
    <col min="6409" max="6409" width="4.5546875" customWidth="1"/>
    <col min="6410" max="6410" width="7" customWidth="1"/>
    <col min="6411" max="6411" width="16.5546875" customWidth="1"/>
    <col min="6412" max="6413" width="4.5546875" customWidth="1"/>
    <col min="6414" max="6414" width="7" customWidth="1"/>
    <col min="6415" max="6415" width="16.5546875" customWidth="1"/>
    <col min="6416" max="6417" width="4.5546875" customWidth="1"/>
    <col min="6418" max="6418" width="7" customWidth="1"/>
    <col min="6419" max="6419" width="16.5546875" customWidth="1"/>
    <col min="6421" max="6421" width="4.77734375" customWidth="1"/>
    <col min="6422" max="6422" width="6.33203125" customWidth="1"/>
    <col min="6423" max="6423" width="14.33203125" customWidth="1"/>
    <col min="6665" max="6665" width="4.5546875" customWidth="1"/>
    <col min="6666" max="6666" width="7" customWidth="1"/>
    <col min="6667" max="6667" width="16.5546875" customWidth="1"/>
    <col min="6668" max="6669" width="4.5546875" customWidth="1"/>
    <col min="6670" max="6670" width="7" customWidth="1"/>
    <col min="6671" max="6671" width="16.5546875" customWidth="1"/>
    <col min="6672" max="6673" width="4.5546875" customWidth="1"/>
    <col min="6674" max="6674" width="7" customWidth="1"/>
    <col min="6675" max="6675" width="16.5546875" customWidth="1"/>
    <col min="6677" max="6677" width="4.77734375" customWidth="1"/>
    <col min="6678" max="6678" width="6.33203125" customWidth="1"/>
    <col min="6679" max="6679" width="14.33203125" customWidth="1"/>
    <col min="6921" max="6921" width="4.5546875" customWidth="1"/>
    <col min="6922" max="6922" width="7" customWidth="1"/>
    <col min="6923" max="6923" width="16.5546875" customWidth="1"/>
    <col min="6924" max="6925" width="4.5546875" customWidth="1"/>
    <col min="6926" max="6926" width="7" customWidth="1"/>
    <col min="6927" max="6927" width="16.5546875" customWidth="1"/>
    <col min="6928" max="6929" width="4.5546875" customWidth="1"/>
    <col min="6930" max="6930" width="7" customWidth="1"/>
    <col min="6931" max="6931" width="16.5546875" customWidth="1"/>
    <col min="6933" max="6933" width="4.77734375" customWidth="1"/>
    <col min="6934" max="6934" width="6.33203125" customWidth="1"/>
    <col min="6935" max="6935" width="14.33203125" customWidth="1"/>
    <col min="7177" max="7177" width="4.5546875" customWidth="1"/>
    <col min="7178" max="7178" width="7" customWidth="1"/>
    <col min="7179" max="7179" width="16.5546875" customWidth="1"/>
    <col min="7180" max="7181" width="4.5546875" customWidth="1"/>
    <col min="7182" max="7182" width="7" customWidth="1"/>
    <col min="7183" max="7183" width="16.5546875" customWidth="1"/>
    <col min="7184" max="7185" width="4.5546875" customWidth="1"/>
    <col min="7186" max="7186" width="7" customWidth="1"/>
    <col min="7187" max="7187" width="16.5546875" customWidth="1"/>
    <col min="7189" max="7189" width="4.77734375" customWidth="1"/>
    <col min="7190" max="7190" width="6.33203125" customWidth="1"/>
    <col min="7191" max="7191" width="14.33203125" customWidth="1"/>
    <col min="7433" max="7433" width="4.5546875" customWidth="1"/>
    <col min="7434" max="7434" width="7" customWidth="1"/>
    <col min="7435" max="7435" width="16.5546875" customWidth="1"/>
    <col min="7436" max="7437" width="4.5546875" customWidth="1"/>
    <col min="7438" max="7438" width="7" customWidth="1"/>
    <col min="7439" max="7439" width="16.5546875" customWidth="1"/>
    <col min="7440" max="7441" width="4.5546875" customWidth="1"/>
    <col min="7442" max="7442" width="7" customWidth="1"/>
    <col min="7443" max="7443" width="16.5546875" customWidth="1"/>
    <col min="7445" max="7445" width="4.77734375" customWidth="1"/>
    <col min="7446" max="7446" width="6.33203125" customWidth="1"/>
    <col min="7447" max="7447" width="14.33203125" customWidth="1"/>
    <col min="7689" max="7689" width="4.5546875" customWidth="1"/>
    <col min="7690" max="7690" width="7" customWidth="1"/>
    <col min="7691" max="7691" width="16.5546875" customWidth="1"/>
    <col min="7692" max="7693" width="4.5546875" customWidth="1"/>
    <col min="7694" max="7694" width="7" customWidth="1"/>
    <col min="7695" max="7695" width="16.5546875" customWidth="1"/>
    <col min="7696" max="7697" width="4.5546875" customWidth="1"/>
    <col min="7698" max="7698" width="7" customWidth="1"/>
    <col min="7699" max="7699" width="16.5546875" customWidth="1"/>
    <col min="7701" max="7701" width="4.77734375" customWidth="1"/>
    <col min="7702" max="7702" width="6.33203125" customWidth="1"/>
    <col min="7703" max="7703" width="14.33203125" customWidth="1"/>
    <col min="7945" max="7945" width="4.5546875" customWidth="1"/>
    <col min="7946" max="7946" width="7" customWidth="1"/>
    <col min="7947" max="7947" width="16.5546875" customWidth="1"/>
    <col min="7948" max="7949" width="4.5546875" customWidth="1"/>
    <col min="7950" max="7950" width="7" customWidth="1"/>
    <col min="7951" max="7951" width="16.5546875" customWidth="1"/>
    <col min="7952" max="7953" width="4.5546875" customWidth="1"/>
    <col min="7954" max="7954" width="7" customWidth="1"/>
    <col min="7955" max="7955" width="16.5546875" customWidth="1"/>
    <col min="7957" max="7957" width="4.77734375" customWidth="1"/>
    <col min="7958" max="7958" width="6.33203125" customWidth="1"/>
    <col min="7959" max="7959" width="14.33203125" customWidth="1"/>
    <col min="8201" max="8201" width="4.5546875" customWidth="1"/>
    <col min="8202" max="8202" width="7" customWidth="1"/>
    <col min="8203" max="8203" width="16.5546875" customWidth="1"/>
    <col min="8204" max="8205" width="4.5546875" customWidth="1"/>
    <col min="8206" max="8206" width="7" customWidth="1"/>
    <col min="8207" max="8207" width="16.5546875" customWidth="1"/>
    <col min="8208" max="8209" width="4.5546875" customWidth="1"/>
    <col min="8210" max="8210" width="7" customWidth="1"/>
    <col min="8211" max="8211" width="16.5546875" customWidth="1"/>
    <col min="8213" max="8213" width="4.77734375" customWidth="1"/>
    <col min="8214" max="8214" width="6.33203125" customWidth="1"/>
    <col min="8215" max="8215" width="14.33203125" customWidth="1"/>
    <col min="8457" max="8457" width="4.5546875" customWidth="1"/>
    <col min="8458" max="8458" width="7" customWidth="1"/>
    <col min="8459" max="8459" width="16.5546875" customWidth="1"/>
    <col min="8460" max="8461" width="4.5546875" customWidth="1"/>
    <col min="8462" max="8462" width="7" customWidth="1"/>
    <col min="8463" max="8463" width="16.5546875" customWidth="1"/>
    <col min="8464" max="8465" width="4.5546875" customWidth="1"/>
    <col min="8466" max="8466" width="7" customWidth="1"/>
    <col min="8467" max="8467" width="16.5546875" customWidth="1"/>
    <col min="8469" max="8469" width="4.77734375" customWidth="1"/>
    <col min="8470" max="8470" width="6.33203125" customWidth="1"/>
    <col min="8471" max="8471" width="14.33203125" customWidth="1"/>
    <col min="8713" max="8713" width="4.5546875" customWidth="1"/>
    <col min="8714" max="8714" width="7" customWidth="1"/>
    <col min="8715" max="8715" width="16.5546875" customWidth="1"/>
    <col min="8716" max="8717" width="4.5546875" customWidth="1"/>
    <col min="8718" max="8718" width="7" customWidth="1"/>
    <col min="8719" max="8719" width="16.5546875" customWidth="1"/>
    <col min="8720" max="8721" width="4.5546875" customWidth="1"/>
    <col min="8722" max="8722" width="7" customWidth="1"/>
    <col min="8723" max="8723" width="16.5546875" customWidth="1"/>
    <col min="8725" max="8725" width="4.77734375" customWidth="1"/>
    <col min="8726" max="8726" width="6.33203125" customWidth="1"/>
    <col min="8727" max="8727" width="14.33203125" customWidth="1"/>
    <col min="8969" max="8969" width="4.5546875" customWidth="1"/>
    <col min="8970" max="8970" width="7" customWidth="1"/>
    <col min="8971" max="8971" width="16.5546875" customWidth="1"/>
    <col min="8972" max="8973" width="4.5546875" customWidth="1"/>
    <col min="8974" max="8974" width="7" customWidth="1"/>
    <col min="8975" max="8975" width="16.5546875" customWidth="1"/>
    <col min="8976" max="8977" width="4.5546875" customWidth="1"/>
    <col min="8978" max="8978" width="7" customWidth="1"/>
    <col min="8979" max="8979" width="16.5546875" customWidth="1"/>
    <col min="8981" max="8981" width="4.77734375" customWidth="1"/>
    <col min="8982" max="8982" width="6.33203125" customWidth="1"/>
    <col min="8983" max="8983" width="14.33203125" customWidth="1"/>
    <col min="9225" max="9225" width="4.5546875" customWidth="1"/>
    <col min="9226" max="9226" width="7" customWidth="1"/>
    <col min="9227" max="9227" width="16.5546875" customWidth="1"/>
    <col min="9228" max="9229" width="4.5546875" customWidth="1"/>
    <col min="9230" max="9230" width="7" customWidth="1"/>
    <col min="9231" max="9231" width="16.5546875" customWidth="1"/>
    <col min="9232" max="9233" width="4.5546875" customWidth="1"/>
    <col min="9234" max="9234" width="7" customWidth="1"/>
    <col min="9235" max="9235" width="16.5546875" customWidth="1"/>
    <col min="9237" max="9237" width="4.77734375" customWidth="1"/>
    <col min="9238" max="9238" width="6.33203125" customWidth="1"/>
    <col min="9239" max="9239" width="14.33203125" customWidth="1"/>
    <col min="9481" max="9481" width="4.5546875" customWidth="1"/>
    <col min="9482" max="9482" width="7" customWidth="1"/>
    <col min="9483" max="9483" width="16.5546875" customWidth="1"/>
    <col min="9484" max="9485" width="4.5546875" customWidth="1"/>
    <col min="9486" max="9486" width="7" customWidth="1"/>
    <col min="9487" max="9487" width="16.5546875" customWidth="1"/>
    <col min="9488" max="9489" width="4.5546875" customWidth="1"/>
    <col min="9490" max="9490" width="7" customWidth="1"/>
    <col min="9491" max="9491" width="16.5546875" customWidth="1"/>
    <col min="9493" max="9493" width="4.77734375" customWidth="1"/>
    <col min="9494" max="9494" width="6.33203125" customWidth="1"/>
    <col min="9495" max="9495" width="14.33203125" customWidth="1"/>
    <col min="9737" max="9737" width="4.5546875" customWidth="1"/>
    <col min="9738" max="9738" width="7" customWidth="1"/>
    <col min="9739" max="9739" width="16.5546875" customWidth="1"/>
    <col min="9740" max="9741" width="4.5546875" customWidth="1"/>
    <col min="9742" max="9742" width="7" customWidth="1"/>
    <col min="9743" max="9743" width="16.5546875" customWidth="1"/>
    <col min="9744" max="9745" width="4.5546875" customWidth="1"/>
    <col min="9746" max="9746" width="7" customWidth="1"/>
    <col min="9747" max="9747" width="16.5546875" customWidth="1"/>
    <col min="9749" max="9749" width="4.77734375" customWidth="1"/>
    <col min="9750" max="9750" width="6.33203125" customWidth="1"/>
    <col min="9751" max="9751" width="14.33203125" customWidth="1"/>
    <col min="9993" max="9993" width="4.5546875" customWidth="1"/>
    <col min="9994" max="9994" width="7" customWidth="1"/>
    <col min="9995" max="9995" width="16.5546875" customWidth="1"/>
    <col min="9996" max="9997" width="4.5546875" customWidth="1"/>
    <col min="9998" max="9998" width="7" customWidth="1"/>
    <col min="9999" max="9999" width="16.5546875" customWidth="1"/>
    <col min="10000" max="10001" width="4.5546875" customWidth="1"/>
    <col min="10002" max="10002" width="7" customWidth="1"/>
    <col min="10003" max="10003" width="16.5546875" customWidth="1"/>
    <col min="10005" max="10005" width="4.77734375" customWidth="1"/>
    <col min="10006" max="10006" width="6.33203125" customWidth="1"/>
    <col min="10007" max="10007" width="14.33203125" customWidth="1"/>
    <col min="10249" max="10249" width="4.5546875" customWidth="1"/>
    <col min="10250" max="10250" width="7" customWidth="1"/>
    <col min="10251" max="10251" width="16.5546875" customWidth="1"/>
    <col min="10252" max="10253" width="4.5546875" customWidth="1"/>
    <col min="10254" max="10254" width="7" customWidth="1"/>
    <col min="10255" max="10255" width="16.5546875" customWidth="1"/>
    <col min="10256" max="10257" width="4.5546875" customWidth="1"/>
    <col min="10258" max="10258" width="7" customWidth="1"/>
    <col min="10259" max="10259" width="16.5546875" customWidth="1"/>
    <col min="10261" max="10261" width="4.77734375" customWidth="1"/>
    <col min="10262" max="10262" width="6.33203125" customWidth="1"/>
    <col min="10263" max="10263" width="14.33203125" customWidth="1"/>
    <col min="10505" max="10505" width="4.5546875" customWidth="1"/>
    <col min="10506" max="10506" width="7" customWidth="1"/>
    <col min="10507" max="10507" width="16.5546875" customWidth="1"/>
    <col min="10508" max="10509" width="4.5546875" customWidth="1"/>
    <col min="10510" max="10510" width="7" customWidth="1"/>
    <col min="10511" max="10511" width="16.5546875" customWidth="1"/>
    <col min="10512" max="10513" width="4.5546875" customWidth="1"/>
    <col min="10514" max="10514" width="7" customWidth="1"/>
    <col min="10515" max="10515" width="16.5546875" customWidth="1"/>
    <col min="10517" max="10517" width="4.77734375" customWidth="1"/>
    <col min="10518" max="10518" width="6.33203125" customWidth="1"/>
    <col min="10519" max="10519" width="14.33203125" customWidth="1"/>
    <col min="10761" max="10761" width="4.5546875" customWidth="1"/>
    <col min="10762" max="10762" width="7" customWidth="1"/>
    <col min="10763" max="10763" width="16.5546875" customWidth="1"/>
    <col min="10764" max="10765" width="4.5546875" customWidth="1"/>
    <col min="10766" max="10766" width="7" customWidth="1"/>
    <col min="10767" max="10767" width="16.5546875" customWidth="1"/>
    <col min="10768" max="10769" width="4.5546875" customWidth="1"/>
    <col min="10770" max="10770" width="7" customWidth="1"/>
    <col min="10771" max="10771" width="16.5546875" customWidth="1"/>
    <col min="10773" max="10773" width="4.77734375" customWidth="1"/>
    <col min="10774" max="10774" width="6.33203125" customWidth="1"/>
    <col min="10775" max="10775" width="14.33203125" customWidth="1"/>
    <col min="11017" max="11017" width="4.5546875" customWidth="1"/>
    <col min="11018" max="11018" width="7" customWidth="1"/>
    <col min="11019" max="11019" width="16.5546875" customWidth="1"/>
    <col min="11020" max="11021" width="4.5546875" customWidth="1"/>
    <col min="11022" max="11022" width="7" customWidth="1"/>
    <col min="11023" max="11023" width="16.5546875" customWidth="1"/>
    <col min="11024" max="11025" width="4.5546875" customWidth="1"/>
    <col min="11026" max="11026" width="7" customWidth="1"/>
    <col min="11027" max="11027" width="16.5546875" customWidth="1"/>
    <col min="11029" max="11029" width="4.77734375" customWidth="1"/>
    <col min="11030" max="11030" width="6.33203125" customWidth="1"/>
    <col min="11031" max="11031" width="14.33203125" customWidth="1"/>
    <col min="11273" max="11273" width="4.5546875" customWidth="1"/>
    <col min="11274" max="11274" width="7" customWidth="1"/>
    <col min="11275" max="11275" width="16.5546875" customWidth="1"/>
    <col min="11276" max="11277" width="4.5546875" customWidth="1"/>
    <col min="11278" max="11278" width="7" customWidth="1"/>
    <col min="11279" max="11279" width="16.5546875" customWidth="1"/>
    <col min="11280" max="11281" width="4.5546875" customWidth="1"/>
    <col min="11282" max="11282" width="7" customWidth="1"/>
    <col min="11283" max="11283" width="16.5546875" customWidth="1"/>
    <col min="11285" max="11285" width="4.77734375" customWidth="1"/>
    <col min="11286" max="11286" width="6.33203125" customWidth="1"/>
    <col min="11287" max="11287" width="14.33203125" customWidth="1"/>
    <col min="11529" max="11529" width="4.5546875" customWidth="1"/>
    <col min="11530" max="11530" width="7" customWidth="1"/>
    <col min="11531" max="11531" width="16.5546875" customWidth="1"/>
    <col min="11532" max="11533" width="4.5546875" customWidth="1"/>
    <col min="11534" max="11534" width="7" customWidth="1"/>
    <col min="11535" max="11535" width="16.5546875" customWidth="1"/>
    <col min="11536" max="11537" width="4.5546875" customWidth="1"/>
    <col min="11538" max="11538" width="7" customWidth="1"/>
    <col min="11539" max="11539" width="16.5546875" customWidth="1"/>
    <col min="11541" max="11541" width="4.77734375" customWidth="1"/>
    <col min="11542" max="11542" width="6.33203125" customWidth="1"/>
    <col min="11543" max="11543" width="14.33203125" customWidth="1"/>
    <col min="11785" max="11785" width="4.5546875" customWidth="1"/>
    <col min="11786" max="11786" width="7" customWidth="1"/>
    <col min="11787" max="11787" width="16.5546875" customWidth="1"/>
    <col min="11788" max="11789" width="4.5546875" customWidth="1"/>
    <col min="11790" max="11790" width="7" customWidth="1"/>
    <col min="11791" max="11791" width="16.5546875" customWidth="1"/>
    <col min="11792" max="11793" width="4.5546875" customWidth="1"/>
    <col min="11794" max="11794" width="7" customWidth="1"/>
    <col min="11795" max="11795" width="16.5546875" customWidth="1"/>
    <col min="11797" max="11797" width="4.77734375" customWidth="1"/>
    <col min="11798" max="11798" width="6.33203125" customWidth="1"/>
    <col min="11799" max="11799" width="14.33203125" customWidth="1"/>
    <col min="12041" max="12041" width="4.5546875" customWidth="1"/>
    <col min="12042" max="12042" width="7" customWidth="1"/>
    <col min="12043" max="12043" width="16.5546875" customWidth="1"/>
    <col min="12044" max="12045" width="4.5546875" customWidth="1"/>
    <col min="12046" max="12046" width="7" customWidth="1"/>
    <col min="12047" max="12047" width="16.5546875" customWidth="1"/>
    <col min="12048" max="12049" width="4.5546875" customWidth="1"/>
    <col min="12050" max="12050" width="7" customWidth="1"/>
    <col min="12051" max="12051" width="16.5546875" customWidth="1"/>
    <col min="12053" max="12053" width="4.77734375" customWidth="1"/>
    <col min="12054" max="12054" width="6.33203125" customWidth="1"/>
    <col min="12055" max="12055" width="14.33203125" customWidth="1"/>
    <col min="12297" max="12297" width="4.5546875" customWidth="1"/>
    <col min="12298" max="12298" width="7" customWidth="1"/>
    <col min="12299" max="12299" width="16.5546875" customWidth="1"/>
    <col min="12300" max="12301" width="4.5546875" customWidth="1"/>
    <col min="12302" max="12302" width="7" customWidth="1"/>
    <col min="12303" max="12303" width="16.5546875" customWidth="1"/>
    <col min="12304" max="12305" width="4.5546875" customWidth="1"/>
    <col min="12306" max="12306" width="7" customWidth="1"/>
    <col min="12307" max="12307" width="16.5546875" customWidth="1"/>
    <col min="12309" max="12309" width="4.77734375" customWidth="1"/>
    <col min="12310" max="12310" width="6.33203125" customWidth="1"/>
    <col min="12311" max="12311" width="14.33203125" customWidth="1"/>
    <col min="12553" max="12553" width="4.5546875" customWidth="1"/>
    <col min="12554" max="12554" width="7" customWidth="1"/>
    <col min="12555" max="12555" width="16.5546875" customWidth="1"/>
    <col min="12556" max="12557" width="4.5546875" customWidth="1"/>
    <col min="12558" max="12558" width="7" customWidth="1"/>
    <col min="12559" max="12559" width="16.5546875" customWidth="1"/>
    <col min="12560" max="12561" width="4.5546875" customWidth="1"/>
    <col min="12562" max="12562" width="7" customWidth="1"/>
    <col min="12563" max="12563" width="16.5546875" customWidth="1"/>
    <col min="12565" max="12565" width="4.77734375" customWidth="1"/>
    <col min="12566" max="12566" width="6.33203125" customWidth="1"/>
    <col min="12567" max="12567" width="14.33203125" customWidth="1"/>
    <col min="12809" max="12809" width="4.5546875" customWidth="1"/>
    <col min="12810" max="12810" width="7" customWidth="1"/>
    <col min="12811" max="12811" width="16.5546875" customWidth="1"/>
    <col min="12812" max="12813" width="4.5546875" customWidth="1"/>
    <col min="12814" max="12814" width="7" customWidth="1"/>
    <col min="12815" max="12815" width="16.5546875" customWidth="1"/>
    <col min="12816" max="12817" width="4.5546875" customWidth="1"/>
    <col min="12818" max="12818" width="7" customWidth="1"/>
    <col min="12819" max="12819" width="16.5546875" customWidth="1"/>
    <col min="12821" max="12821" width="4.77734375" customWidth="1"/>
    <col min="12822" max="12822" width="6.33203125" customWidth="1"/>
    <col min="12823" max="12823" width="14.33203125" customWidth="1"/>
    <col min="13065" max="13065" width="4.5546875" customWidth="1"/>
    <col min="13066" max="13066" width="7" customWidth="1"/>
    <col min="13067" max="13067" width="16.5546875" customWidth="1"/>
    <col min="13068" max="13069" width="4.5546875" customWidth="1"/>
    <col min="13070" max="13070" width="7" customWidth="1"/>
    <col min="13071" max="13071" width="16.5546875" customWidth="1"/>
    <col min="13072" max="13073" width="4.5546875" customWidth="1"/>
    <col min="13074" max="13074" width="7" customWidth="1"/>
    <col min="13075" max="13075" width="16.5546875" customWidth="1"/>
    <col min="13077" max="13077" width="4.77734375" customWidth="1"/>
    <col min="13078" max="13078" width="6.33203125" customWidth="1"/>
    <col min="13079" max="13079" width="14.33203125" customWidth="1"/>
    <col min="13321" max="13321" width="4.5546875" customWidth="1"/>
    <col min="13322" max="13322" width="7" customWidth="1"/>
    <col min="13323" max="13323" width="16.5546875" customWidth="1"/>
    <col min="13324" max="13325" width="4.5546875" customWidth="1"/>
    <col min="13326" max="13326" width="7" customWidth="1"/>
    <col min="13327" max="13327" width="16.5546875" customWidth="1"/>
    <col min="13328" max="13329" width="4.5546875" customWidth="1"/>
    <col min="13330" max="13330" width="7" customWidth="1"/>
    <col min="13331" max="13331" width="16.5546875" customWidth="1"/>
    <col min="13333" max="13333" width="4.77734375" customWidth="1"/>
    <col min="13334" max="13334" width="6.33203125" customWidth="1"/>
    <col min="13335" max="13335" width="14.33203125" customWidth="1"/>
    <col min="13577" max="13577" width="4.5546875" customWidth="1"/>
    <col min="13578" max="13578" width="7" customWidth="1"/>
    <col min="13579" max="13579" width="16.5546875" customWidth="1"/>
    <col min="13580" max="13581" width="4.5546875" customWidth="1"/>
    <col min="13582" max="13582" width="7" customWidth="1"/>
    <col min="13583" max="13583" width="16.5546875" customWidth="1"/>
    <col min="13584" max="13585" width="4.5546875" customWidth="1"/>
    <col min="13586" max="13586" width="7" customWidth="1"/>
    <col min="13587" max="13587" width="16.5546875" customWidth="1"/>
    <col min="13589" max="13589" width="4.77734375" customWidth="1"/>
    <col min="13590" max="13590" width="6.33203125" customWidth="1"/>
    <col min="13591" max="13591" width="14.33203125" customWidth="1"/>
    <col min="13833" max="13833" width="4.5546875" customWidth="1"/>
    <col min="13834" max="13834" width="7" customWidth="1"/>
    <col min="13835" max="13835" width="16.5546875" customWidth="1"/>
    <col min="13836" max="13837" width="4.5546875" customWidth="1"/>
    <col min="13838" max="13838" width="7" customWidth="1"/>
    <col min="13839" max="13839" width="16.5546875" customWidth="1"/>
    <col min="13840" max="13841" width="4.5546875" customWidth="1"/>
    <col min="13842" max="13842" width="7" customWidth="1"/>
    <col min="13843" max="13843" width="16.5546875" customWidth="1"/>
    <col min="13845" max="13845" width="4.77734375" customWidth="1"/>
    <col min="13846" max="13846" width="6.33203125" customWidth="1"/>
    <col min="13847" max="13847" width="14.33203125" customWidth="1"/>
    <col min="14089" max="14089" width="4.5546875" customWidth="1"/>
    <col min="14090" max="14090" width="7" customWidth="1"/>
    <col min="14091" max="14091" width="16.5546875" customWidth="1"/>
    <col min="14092" max="14093" width="4.5546875" customWidth="1"/>
    <col min="14094" max="14094" width="7" customWidth="1"/>
    <col min="14095" max="14095" width="16.5546875" customWidth="1"/>
    <col min="14096" max="14097" width="4.5546875" customWidth="1"/>
    <col min="14098" max="14098" width="7" customWidth="1"/>
    <col min="14099" max="14099" width="16.5546875" customWidth="1"/>
    <col min="14101" max="14101" width="4.77734375" customWidth="1"/>
    <col min="14102" max="14102" width="6.33203125" customWidth="1"/>
    <col min="14103" max="14103" width="14.33203125" customWidth="1"/>
    <col min="14345" max="14345" width="4.5546875" customWidth="1"/>
    <col min="14346" max="14346" width="7" customWidth="1"/>
    <col min="14347" max="14347" width="16.5546875" customWidth="1"/>
    <col min="14348" max="14349" width="4.5546875" customWidth="1"/>
    <col min="14350" max="14350" width="7" customWidth="1"/>
    <col min="14351" max="14351" width="16.5546875" customWidth="1"/>
    <col min="14352" max="14353" width="4.5546875" customWidth="1"/>
    <col min="14354" max="14354" width="7" customWidth="1"/>
    <col min="14355" max="14355" width="16.5546875" customWidth="1"/>
    <col min="14357" max="14357" width="4.77734375" customWidth="1"/>
    <col min="14358" max="14358" width="6.33203125" customWidth="1"/>
    <col min="14359" max="14359" width="14.33203125" customWidth="1"/>
    <col min="14601" max="14601" width="4.5546875" customWidth="1"/>
    <col min="14602" max="14602" width="7" customWidth="1"/>
    <col min="14603" max="14603" width="16.5546875" customWidth="1"/>
    <col min="14604" max="14605" width="4.5546875" customWidth="1"/>
    <col min="14606" max="14606" width="7" customWidth="1"/>
    <col min="14607" max="14607" width="16.5546875" customWidth="1"/>
    <col min="14608" max="14609" width="4.5546875" customWidth="1"/>
    <col min="14610" max="14610" width="7" customWidth="1"/>
    <col min="14611" max="14611" width="16.5546875" customWidth="1"/>
    <col min="14613" max="14613" width="4.77734375" customWidth="1"/>
    <col min="14614" max="14614" width="6.33203125" customWidth="1"/>
    <col min="14615" max="14615" width="14.33203125" customWidth="1"/>
    <col min="14857" max="14857" width="4.5546875" customWidth="1"/>
    <col min="14858" max="14858" width="7" customWidth="1"/>
    <col min="14859" max="14859" width="16.5546875" customWidth="1"/>
    <col min="14860" max="14861" width="4.5546875" customWidth="1"/>
    <col min="14862" max="14862" width="7" customWidth="1"/>
    <col min="14863" max="14863" width="16.5546875" customWidth="1"/>
    <col min="14864" max="14865" width="4.5546875" customWidth="1"/>
    <col min="14866" max="14866" width="7" customWidth="1"/>
    <col min="14867" max="14867" width="16.5546875" customWidth="1"/>
    <col min="14869" max="14869" width="4.77734375" customWidth="1"/>
    <col min="14870" max="14870" width="6.33203125" customWidth="1"/>
    <col min="14871" max="14871" width="14.33203125" customWidth="1"/>
    <col min="15113" max="15113" width="4.5546875" customWidth="1"/>
    <col min="15114" max="15114" width="7" customWidth="1"/>
    <col min="15115" max="15115" width="16.5546875" customWidth="1"/>
    <col min="15116" max="15117" width="4.5546875" customWidth="1"/>
    <col min="15118" max="15118" width="7" customWidth="1"/>
    <col min="15119" max="15119" width="16.5546875" customWidth="1"/>
    <col min="15120" max="15121" width="4.5546875" customWidth="1"/>
    <col min="15122" max="15122" width="7" customWidth="1"/>
    <col min="15123" max="15123" width="16.5546875" customWidth="1"/>
    <col min="15125" max="15125" width="4.77734375" customWidth="1"/>
    <col min="15126" max="15126" width="6.33203125" customWidth="1"/>
    <col min="15127" max="15127" width="14.33203125" customWidth="1"/>
    <col min="15369" max="15369" width="4.5546875" customWidth="1"/>
    <col min="15370" max="15370" width="7" customWidth="1"/>
    <col min="15371" max="15371" width="16.5546875" customWidth="1"/>
    <col min="15372" max="15373" width="4.5546875" customWidth="1"/>
    <col min="15374" max="15374" width="7" customWidth="1"/>
    <col min="15375" max="15375" width="16.5546875" customWidth="1"/>
    <col min="15376" max="15377" width="4.5546875" customWidth="1"/>
    <col min="15378" max="15378" width="7" customWidth="1"/>
    <col min="15379" max="15379" width="16.5546875" customWidth="1"/>
    <col min="15381" max="15381" width="4.77734375" customWidth="1"/>
    <col min="15382" max="15382" width="6.33203125" customWidth="1"/>
    <col min="15383" max="15383" width="14.33203125" customWidth="1"/>
    <col min="15625" max="15625" width="4.5546875" customWidth="1"/>
    <col min="15626" max="15626" width="7" customWidth="1"/>
    <col min="15627" max="15627" width="16.5546875" customWidth="1"/>
    <col min="15628" max="15629" width="4.5546875" customWidth="1"/>
    <col min="15630" max="15630" width="7" customWidth="1"/>
    <col min="15631" max="15631" width="16.5546875" customWidth="1"/>
    <col min="15632" max="15633" width="4.5546875" customWidth="1"/>
    <col min="15634" max="15634" width="7" customWidth="1"/>
    <col min="15635" max="15635" width="16.5546875" customWidth="1"/>
    <col min="15637" max="15637" width="4.77734375" customWidth="1"/>
    <col min="15638" max="15638" width="6.33203125" customWidth="1"/>
    <col min="15639" max="15639" width="14.33203125" customWidth="1"/>
    <col min="15881" max="15881" width="4.5546875" customWidth="1"/>
    <col min="15882" max="15882" width="7" customWidth="1"/>
    <col min="15883" max="15883" width="16.5546875" customWidth="1"/>
    <col min="15884" max="15885" width="4.5546875" customWidth="1"/>
    <col min="15886" max="15886" width="7" customWidth="1"/>
    <col min="15887" max="15887" width="16.5546875" customWidth="1"/>
    <col min="15888" max="15889" width="4.5546875" customWidth="1"/>
    <col min="15890" max="15890" width="7" customWidth="1"/>
    <col min="15891" max="15891" width="16.5546875" customWidth="1"/>
    <col min="15893" max="15893" width="4.77734375" customWidth="1"/>
    <col min="15894" max="15894" width="6.33203125" customWidth="1"/>
    <col min="15895" max="15895" width="14.33203125" customWidth="1"/>
    <col min="16137" max="16137" width="4.5546875" customWidth="1"/>
    <col min="16138" max="16138" width="7" customWidth="1"/>
    <col min="16139" max="16139" width="16.5546875" customWidth="1"/>
    <col min="16140" max="16141" width="4.5546875" customWidth="1"/>
    <col min="16142" max="16142" width="7" customWidth="1"/>
    <col min="16143" max="16143" width="16.5546875" customWidth="1"/>
    <col min="16144" max="16145" width="4.5546875" customWidth="1"/>
    <col min="16146" max="16146" width="7" customWidth="1"/>
    <col min="16147" max="16147" width="16.5546875" customWidth="1"/>
    <col min="16149" max="16149" width="4.77734375" customWidth="1"/>
    <col min="16150" max="16150" width="6.33203125" customWidth="1"/>
    <col min="16151" max="16151" width="14.33203125" customWidth="1"/>
  </cols>
  <sheetData>
    <row r="1" spans="1:27" ht="29.85" customHeight="1">
      <c r="A1" s="2" t="s">
        <v>434</v>
      </c>
      <c r="I1" s="22"/>
    </row>
    <row r="2" spans="1:27" ht="27.2" customHeight="1">
      <c r="A2" s="3" t="s">
        <v>83</v>
      </c>
      <c r="I2" s="3" t="s">
        <v>84</v>
      </c>
      <c r="J2" s="23"/>
      <c r="K2" s="23"/>
      <c r="L2" s="23"/>
      <c r="M2" s="23"/>
      <c r="N2" s="23"/>
      <c r="O2" s="176"/>
      <c r="P2" s="176"/>
      <c r="R2" s="23"/>
      <c r="S2" s="23"/>
    </row>
    <row r="3" spans="1:27" ht="14.25" customHeight="1">
      <c r="A3" s="177"/>
      <c r="B3" s="177"/>
      <c r="C3" s="177"/>
      <c r="D3" s="178"/>
      <c r="E3" s="178"/>
      <c r="F3" s="179"/>
      <c r="G3" s="179"/>
      <c r="I3" s="23"/>
      <c r="J3" s="23"/>
      <c r="K3" s="23"/>
      <c r="L3" s="23"/>
      <c r="M3" s="23"/>
      <c r="N3" s="23"/>
      <c r="O3" s="23"/>
      <c r="P3" s="23"/>
      <c r="Q3" s="23"/>
      <c r="R3" s="23"/>
      <c r="S3" s="23"/>
    </row>
    <row r="4" spans="1:27" s="1" customFormat="1" ht="12.95" customHeight="1">
      <c r="I4" s="24"/>
      <c r="J4" s="24"/>
      <c r="K4" s="24"/>
      <c r="L4" s="24"/>
      <c r="M4" s="24"/>
      <c r="N4" s="24"/>
      <c r="O4" s="24"/>
      <c r="P4" s="24"/>
      <c r="Q4" s="24"/>
      <c r="R4" s="24"/>
      <c r="S4" s="24"/>
    </row>
    <row r="5" spans="1:27" s="66" customFormat="1" ht="39.4" customHeight="1">
      <c r="A5" s="66" t="s">
        <v>85</v>
      </c>
      <c r="B5" s="66" t="s">
        <v>86</v>
      </c>
      <c r="C5" s="66" t="s">
        <v>87</v>
      </c>
      <c r="D5" s="66" t="s">
        <v>88</v>
      </c>
      <c r="E5" s="66" t="s">
        <v>89</v>
      </c>
      <c r="F5" s="66" t="s">
        <v>90</v>
      </c>
      <c r="G5" s="66" t="s">
        <v>91</v>
      </c>
      <c r="I5" s="66" t="s">
        <v>85</v>
      </c>
      <c r="J5" s="66" t="s">
        <v>86</v>
      </c>
      <c r="K5" s="66" t="s">
        <v>435</v>
      </c>
      <c r="M5" s="66" t="s">
        <v>85</v>
      </c>
      <c r="N5" s="66" t="s">
        <v>86</v>
      </c>
      <c r="O5" s="66" t="s">
        <v>436</v>
      </c>
      <c r="Q5" s="66" t="s">
        <v>85</v>
      </c>
      <c r="R5" s="66" t="s">
        <v>86</v>
      </c>
      <c r="S5" s="66" t="s">
        <v>437</v>
      </c>
      <c r="U5" s="66" t="s">
        <v>85</v>
      </c>
      <c r="V5" s="66" t="s">
        <v>86</v>
      </c>
      <c r="W5" s="66" t="s">
        <v>438</v>
      </c>
      <c r="Y5" s="250" t="s">
        <v>85</v>
      </c>
      <c r="Z5" s="38" t="s">
        <v>86</v>
      </c>
      <c r="AA5" s="251" t="s">
        <v>730</v>
      </c>
    </row>
    <row r="6" spans="1:27" s="1" customFormat="1" ht="12.75">
      <c r="A6" s="180">
        <v>1</v>
      </c>
      <c r="B6" s="186">
        <v>0</v>
      </c>
      <c r="C6" s="183" t="s">
        <v>439</v>
      </c>
      <c r="D6" s="183" t="s">
        <v>87</v>
      </c>
      <c r="E6" s="183" t="s">
        <v>99</v>
      </c>
      <c r="F6" s="184">
        <v>-58.393599999999999</v>
      </c>
      <c r="G6" s="185">
        <v>-34.645400000000002</v>
      </c>
      <c r="I6" s="1">
        <v>1</v>
      </c>
      <c r="J6" s="7">
        <v>0</v>
      </c>
      <c r="K6" s="1" t="s">
        <v>439</v>
      </c>
      <c r="M6" s="1">
        <v>1</v>
      </c>
      <c r="N6" s="7">
        <v>0</v>
      </c>
      <c r="O6" s="1" t="s">
        <v>439</v>
      </c>
      <c r="Q6" s="1">
        <v>1</v>
      </c>
      <c r="R6" s="7">
        <v>0</v>
      </c>
      <c r="S6" s="1" t="s">
        <v>440</v>
      </c>
      <c r="U6" s="1">
        <v>1</v>
      </c>
      <c r="V6" s="7">
        <v>0</v>
      </c>
      <c r="W6" s="1" t="s">
        <v>441</v>
      </c>
      <c r="X6" s="7"/>
      <c r="Y6" s="1">
        <v>1</v>
      </c>
      <c r="Z6" s="7">
        <v>0</v>
      </c>
      <c r="AA6" s="1" t="s">
        <v>471</v>
      </c>
    </row>
    <row r="7" spans="1:27" s="1" customFormat="1" ht="12.75">
      <c r="A7" s="1">
        <v>2</v>
      </c>
      <c r="B7" s="14">
        <v>2.4319999999999999</v>
      </c>
      <c r="C7" s="15" t="s">
        <v>442</v>
      </c>
      <c r="D7" s="15" t="s">
        <v>87</v>
      </c>
      <c r="E7" s="15" t="s">
        <v>99</v>
      </c>
      <c r="F7" s="16">
        <v>-58.413654000000001</v>
      </c>
      <c r="G7" s="17">
        <v>-34.64903199999997</v>
      </c>
      <c r="I7" s="1">
        <v>2</v>
      </c>
      <c r="J7" s="7">
        <v>2.4319999999999999</v>
      </c>
      <c r="K7" s="1" t="s">
        <v>442</v>
      </c>
      <c r="M7" s="1">
        <v>2</v>
      </c>
      <c r="N7" s="7">
        <v>2.4319999999999999</v>
      </c>
      <c r="O7" s="1" t="s">
        <v>442</v>
      </c>
      <c r="Q7" s="1">
        <v>2</v>
      </c>
      <c r="R7" s="7">
        <v>2.7330000000000001</v>
      </c>
      <c r="S7" s="1" t="s">
        <v>443</v>
      </c>
      <c r="U7" s="1">
        <v>2</v>
      </c>
      <c r="V7" s="7">
        <v>0.94299999999999962</v>
      </c>
      <c r="W7" s="1" t="s">
        <v>444</v>
      </c>
      <c r="X7" s="7"/>
      <c r="Y7" s="1">
        <v>2</v>
      </c>
      <c r="Z7" s="7">
        <v>8.6509999999999962</v>
      </c>
      <c r="AA7" s="1" t="s">
        <v>472</v>
      </c>
    </row>
    <row r="8" spans="1:27" s="1" customFormat="1" ht="12.75">
      <c r="A8" s="1">
        <v>3</v>
      </c>
      <c r="B8" s="14">
        <v>5.734</v>
      </c>
      <c r="C8" s="15" t="s">
        <v>445</v>
      </c>
      <c r="D8" s="15" t="s">
        <v>87</v>
      </c>
      <c r="E8" s="15" t="s">
        <v>99</v>
      </c>
      <c r="F8" s="16">
        <v>-58.440245999999163</v>
      </c>
      <c r="G8" s="17">
        <v>-34.662218000000117</v>
      </c>
      <c r="I8" s="1">
        <v>3</v>
      </c>
      <c r="J8" s="7">
        <v>5.734</v>
      </c>
      <c r="K8" s="1" t="s">
        <v>445</v>
      </c>
      <c r="M8" s="1">
        <v>3</v>
      </c>
      <c r="N8" s="7">
        <v>5.734</v>
      </c>
      <c r="O8" s="1" t="s">
        <v>445</v>
      </c>
      <c r="Q8" s="1">
        <v>3</v>
      </c>
      <c r="R8" s="7">
        <v>4.6440000000000001</v>
      </c>
      <c r="S8" s="1" t="s">
        <v>446</v>
      </c>
      <c r="U8" s="1">
        <v>3</v>
      </c>
      <c r="V8" s="7">
        <v>1.9429999999999996</v>
      </c>
      <c r="W8" s="1" t="s">
        <v>447</v>
      </c>
      <c r="Y8" s="1">
        <v>3</v>
      </c>
      <c r="Z8" s="7">
        <v>17.247999999999998</v>
      </c>
      <c r="AA8" s="1" t="s">
        <v>189</v>
      </c>
    </row>
    <row r="9" spans="1:27" s="1" customFormat="1" ht="12.75">
      <c r="A9" s="1">
        <v>4</v>
      </c>
      <c r="B9" s="14">
        <v>6.6</v>
      </c>
      <c r="C9" s="15" t="s">
        <v>448</v>
      </c>
      <c r="D9" s="15" t="s">
        <v>87</v>
      </c>
      <c r="E9" s="15" t="s">
        <v>99</v>
      </c>
      <c r="F9" s="16">
        <v>-58.447130000000286</v>
      </c>
      <c r="G9" s="17">
        <v>-34.665131999999787</v>
      </c>
      <c r="I9" s="1">
        <v>4</v>
      </c>
      <c r="J9" s="7">
        <v>6.6</v>
      </c>
      <c r="K9" s="1" t="s">
        <v>448</v>
      </c>
      <c r="M9" s="1">
        <v>4</v>
      </c>
      <c r="N9" s="7">
        <v>6.6</v>
      </c>
      <c r="O9" s="1" t="s">
        <v>448</v>
      </c>
      <c r="Q9" s="1">
        <v>4</v>
      </c>
      <c r="R9" s="7">
        <v>5.9980000000000002</v>
      </c>
      <c r="S9" s="1" t="s">
        <v>449</v>
      </c>
      <c r="U9" s="1">
        <v>4</v>
      </c>
      <c r="V9" s="7">
        <v>3.1839999999999993</v>
      </c>
      <c r="W9" s="1" t="s">
        <v>450</v>
      </c>
      <c r="Y9" s="1">
        <v>4</v>
      </c>
      <c r="Z9" s="7">
        <v>29.07</v>
      </c>
      <c r="AA9" s="1" t="s">
        <v>731</v>
      </c>
    </row>
    <row r="10" spans="1:27" s="1" customFormat="1" ht="12.95" customHeight="1">
      <c r="A10" s="1">
        <v>5</v>
      </c>
      <c r="B10" s="14">
        <v>9.4809999999999999</v>
      </c>
      <c r="C10" s="15" t="s">
        <v>451</v>
      </c>
      <c r="D10" s="15" t="s">
        <v>87</v>
      </c>
      <c r="E10" s="15" t="s">
        <v>99</v>
      </c>
      <c r="F10" s="16">
        <v>-58.4768100000001</v>
      </c>
      <c r="G10" s="17">
        <v>-34.677544999999832</v>
      </c>
      <c r="I10" s="1">
        <v>5</v>
      </c>
      <c r="J10" s="7">
        <v>9.4809999999999999</v>
      </c>
      <c r="K10" s="1" t="s">
        <v>451</v>
      </c>
      <c r="M10" s="1">
        <v>5</v>
      </c>
      <c r="N10" s="7">
        <v>9.4809999999999999</v>
      </c>
      <c r="O10" s="1" t="s">
        <v>451</v>
      </c>
      <c r="Q10" s="1">
        <v>5</v>
      </c>
      <c r="R10" s="7">
        <v>8.42</v>
      </c>
      <c r="S10" s="1" t="s">
        <v>452</v>
      </c>
      <c r="U10" s="1">
        <v>5</v>
      </c>
      <c r="V10" s="7">
        <v>4.5050000000000008</v>
      </c>
      <c r="W10" s="1" t="s">
        <v>453</v>
      </c>
      <c r="Y10" s="1">
        <v>5</v>
      </c>
      <c r="Z10" s="7">
        <f>+Z9+11.4</f>
        <v>40.47</v>
      </c>
      <c r="AA10" s="1" t="s">
        <v>732</v>
      </c>
    </row>
    <row r="11" spans="1:27" s="1" customFormat="1" ht="12.95" customHeight="1">
      <c r="A11" s="1">
        <v>6</v>
      </c>
      <c r="B11" s="14">
        <v>11.157999999999999</v>
      </c>
      <c r="C11" s="15" t="s">
        <v>454</v>
      </c>
      <c r="D11" s="15" t="s">
        <v>87</v>
      </c>
      <c r="E11" s="15" t="s">
        <v>200</v>
      </c>
      <c r="F11" s="16">
        <v>-58.492524000000486</v>
      </c>
      <c r="G11" s="17">
        <v>-34.684217999999873</v>
      </c>
      <c r="I11" s="1">
        <v>6</v>
      </c>
      <c r="J11" s="7">
        <v>11.157999999999999</v>
      </c>
      <c r="K11" s="1" t="s">
        <v>454</v>
      </c>
      <c r="M11" s="1">
        <v>6</v>
      </c>
      <c r="N11" s="7">
        <v>11.157999999999999</v>
      </c>
      <c r="O11" s="1" t="s">
        <v>454</v>
      </c>
      <c r="Q11" s="1">
        <v>6</v>
      </c>
      <c r="R11" s="7">
        <v>10.141999999999999</v>
      </c>
      <c r="S11" s="1" t="s">
        <v>455</v>
      </c>
      <c r="U11" s="1">
        <v>6</v>
      </c>
      <c r="V11" s="7">
        <v>7.822000000000001</v>
      </c>
      <c r="W11" s="1" t="s">
        <v>456</v>
      </c>
    </row>
    <row r="12" spans="1:27" s="1" customFormat="1" ht="12.75">
      <c r="A12" s="1">
        <v>7</v>
      </c>
      <c r="B12" s="14">
        <v>12.695</v>
      </c>
      <c r="C12" s="15" t="s">
        <v>457</v>
      </c>
      <c r="D12" s="15" t="s">
        <v>87</v>
      </c>
      <c r="E12" s="15" t="s">
        <v>200</v>
      </c>
      <c r="F12" s="16">
        <v>-58.507202000000476</v>
      </c>
      <c r="G12" s="17">
        <v>-34.690152999999647</v>
      </c>
      <c r="I12" s="1">
        <v>7</v>
      </c>
      <c r="J12" s="7">
        <v>12.695</v>
      </c>
      <c r="K12" s="1" t="s">
        <v>457</v>
      </c>
      <c r="M12" s="1">
        <v>7</v>
      </c>
      <c r="N12" s="7">
        <v>12.695</v>
      </c>
      <c r="O12" s="1" t="s">
        <v>457</v>
      </c>
      <c r="Q12" s="1">
        <v>7</v>
      </c>
      <c r="R12" s="7">
        <v>12.6</v>
      </c>
      <c r="S12" s="1" t="s">
        <v>441</v>
      </c>
      <c r="U12" s="1">
        <v>7</v>
      </c>
      <c r="V12" s="7">
        <v>11.423</v>
      </c>
      <c r="W12" s="1" t="s">
        <v>458</v>
      </c>
      <c r="Y12" s="328" t="s">
        <v>629</v>
      </c>
      <c r="Z12" s="328"/>
      <c r="AA12" s="328"/>
    </row>
    <row r="13" spans="1:27" s="1" customFormat="1" ht="12.75">
      <c r="A13" s="1">
        <v>8</v>
      </c>
      <c r="B13" s="14">
        <v>14.672000000000001</v>
      </c>
      <c r="C13" s="15" t="s">
        <v>459</v>
      </c>
      <c r="D13" s="15" t="s">
        <v>87</v>
      </c>
      <c r="E13" s="15" t="s">
        <v>200</v>
      </c>
      <c r="F13" s="16">
        <v>-58.511341000000392</v>
      </c>
      <c r="G13" s="17">
        <v>-34.702998999999906</v>
      </c>
      <c r="I13" s="1">
        <v>8</v>
      </c>
      <c r="J13" s="7">
        <v>14.672000000000001</v>
      </c>
      <c r="K13" s="1" t="s">
        <v>459</v>
      </c>
      <c r="M13" s="1">
        <v>8</v>
      </c>
      <c r="N13" s="7">
        <v>14.672000000000001</v>
      </c>
      <c r="O13" s="1" t="s">
        <v>459</v>
      </c>
      <c r="Q13" s="1">
        <v>8</v>
      </c>
      <c r="R13" s="7">
        <v>13.542999999999999</v>
      </c>
      <c r="S13" s="1" t="s">
        <v>460</v>
      </c>
      <c r="U13" s="1">
        <v>8</v>
      </c>
      <c r="V13" s="7">
        <v>13.453999999999999</v>
      </c>
      <c r="W13" s="1" t="s">
        <v>461</v>
      </c>
      <c r="Y13" s="1" t="s">
        <v>628</v>
      </c>
    </row>
    <row r="14" spans="1:27" s="1" customFormat="1" ht="12.95" customHeight="1">
      <c r="A14" s="1">
        <v>9</v>
      </c>
      <c r="B14" s="14">
        <v>15.833</v>
      </c>
      <c r="C14" s="15" t="s">
        <v>462</v>
      </c>
      <c r="D14" s="15" t="s">
        <v>87</v>
      </c>
      <c r="E14" s="15" t="s">
        <v>200</v>
      </c>
      <c r="F14" s="16">
        <v>-58.505777999999495</v>
      </c>
      <c r="G14" s="17">
        <v>-34.710175000000142</v>
      </c>
      <c r="I14" s="1">
        <v>9</v>
      </c>
      <c r="J14" s="7">
        <v>15.833</v>
      </c>
      <c r="K14" s="1" t="s">
        <v>462</v>
      </c>
      <c r="M14" s="1">
        <v>9</v>
      </c>
      <c r="N14" s="7">
        <v>16.172000000000001</v>
      </c>
      <c r="O14" s="1" t="s">
        <v>444</v>
      </c>
      <c r="P14" s="7"/>
      <c r="U14" s="1">
        <v>9</v>
      </c>
      <c r="V14" s="7">
        <v>17.024000000000001</v>
      </c>
      <c r="W14" s="1" t="s">
        <v>463</v>
      </c>
      <c r="Y14" s="1" t="s">
        <v>630</v>
      </c>
    </row>
    <row r="15" spans="1:27" s="1" customFormat="1" ht="12.75">
      <c r="A15" s="1">
        <v>10</v>
      </c>
      <c r="B15" s="14">
        <v>18.454999999999998</v>
      </c>
      <c r="C15" s="15" t="s">
        <v>464</v>
      </c>
      <c r="D15" s="15" t="s">
        <v>87</v>
      </c>
      <c r="E15" s="15" t="s">
        <v>200</v>
      </c>
      <c r="F15" s="16">
        <v>-58.530211000000257</v>
      </c>
      <c r="G15" s="17">
        <v>-34.72216299999991</v>
      </c>
      <c r="I15" s="1">
        <v>10</v>
      </c>
      <c r="J15" s="7">
        <v>18.454999999999998</v>
      </c>
      <c r="K15" s="1" t="s">
        <v>464</v>
      </c>
      <c r="M15" s="1">
        <v>10</v>
      </c>
      <c r="N15" s="7">
        <v>17.172000000000001</v>
      </c>
      <c r="O15" s="1" t="s">
        <v>465</v>
      </c>
      <c r="P15" s="7"/>
      <c r="Q15" s="1" t="s">
        <v>466</v>
      </c>
      <c r="Y15" s="1" t="s">
        <v>733</v>
      </c>
    </row>
    <row r="16" spans="1:27" s="1" customFormat="1" ht="12.75" customHeight="1">
      <c r="A16" s="1">
        <v>11</v>
      </c>
      <c r="B16" s="14">
        <v>24.302</v>
      </c>
      <c r="C16" s="15" t="s">
        <v>467</v>
      </c>
      <c r="D16" s="15" t="s">
        <v>87</v>
      </c>
      <c r="E16" s="15" t="s">
        <v>200</v>
      </c>
      <c r="F16" s="16">
        <v>-58.584626000000263</v>
      </c>
      <c r="G16" s="17">
        <v>-34.7510809999998</v>
      </c>
      <c r="I16" s="1">
        <v>11</v>
      </c>
      <c r="J16" s="7">
        <v>24.302</v>
      </c>
      <c r="K16" s="1" t="s">
        <v>467</v>
      </c>
      <c r="M16" s="1">
        <v>11</v>
      </c>
      <c r="N16" s="7">
        <v>18.413</v>
      </c>
      <c r="O16" s="1" t="s">
        <v>450</v>
      </c>
      <c r="Q16" s="327" t="s">
        <v>632</v>
      </c>
      <c r="R16" s="327"/>
      <c r="S16" s="327"/>
      <c r="U16" s="1" t="s">
        <v>468</v>
      </c>
      <c r="W16" s="7"/>
      <c r="Y16" s="7"/>
    </row>
    <row r="17" spans="1:27" s="1" customFormat="1" ht="12.95" customHeight="1">
      <c r="A17" s="1">
        <v>12</v>
      </c>
      <c r="B17" s="14">
        <v>26.001999999999999</v>
      </c>
      <c r="C17" s="15" t="s">
        <v>469</v>
      </c>
      <c r="D17" s="15" t="s">
        <v>87</v>
      </c>
      <c r="E17" s="15" t="s">
        <v>200</v>
      </c>
      <c r="F17" s="16">
        <v>-58.598208999999997</v>
      </c>
      <c r="G17" s="17">
        <v>-34.755547000000369</v>
      </c>
      <c r="I17" s="1">
        <v>12</v>
      </c>
      <c r="J17" s="7">
        <v>26.001999999999999</v>
      </c>
      <c r="K17" s="1" t="s">
        <v>469</v>
      </c>
      <c r="M17" s="1">
        <v>12</v>
      </c>
      <c r="N17" s="7">
        <v>19.734000000000002</v>
      </c>
      <c r="O17" s="1" t="s">
        <v>453</v>
      </c>
      <c r="Q17" s="327"/>
      <c r="R17" s="327"/>
      <c r="S17" s="327"/>
    </row>
    <row r="18" spans="1:27" s="1" customFormat="1" ht="12.95" customHeight="1">
      <c r="A18" s="1">
        <v>13</v>
      </c>
      <c r="B18" s="14">
        <v>27.3</v>
      </c>
      <c r="C18" s="15" t="s">
        <v>470</v>
      </c>
      <c r="D18" s="15" t="s">
        <v>217</v>
      </c>
      <c r="E18" s="15" t="s">
        <v>200</v>
      </c>
      <c r="F18" s="16">
        <v>-58.615606999999777</v>
      </c>
      <c r="G18" s="17">
        <v>-34.760227999999529</v>
      </c>
      <c r="I18" s="1">
        <v>13</v>
      </c>
      <c r="J18" s="7">
        <v>27.3</v>
      </c>
      <c r="K18" s="1" t="s">
        <v>470</v>
      </c>
      <c r="M18" s="1">
        <v>13</v>
      </c>
      <c r="N18" s="7">
        <v>23.051000000000002</v>
      </c>
      <c r="O18" s="1" t="s">
        <v>456</v>
      </c>
      <c r="Q18" s="327"/>
      <c r="R18" s="327"/>
      <c r="S18" s="327"/>
    </row>
    <row r="19" spans="1:27" s="1" customFormat="1" ht="12.75">
      <c r="A19" s="1">
        <v>14</v>
      </c>
      <c r="B19" s="14">
        <v>30.53</v>
      </c>
      <c r="C19" s="15" t="s">
        <v>471</v>
      </c>
      <c r="D19" s="15" t="s">
        <v>87</v>
      </c>
      <c r="E19" s="15" t="s">
        <v>200</v>
      </c>
      <c r="F19" s="16">
        <v>-58.647131999999061</v>
      </c>
      <c r="G19" s="17">
        <v>-34.771995999999753</v>
      </c>
      <c r="I19" s="1">
        <v>14</v>
      </c>
      <c r="J19" s="7">
        <v>30.53</v>
      </c>
      <c r="K19" s="1" t="s">
        <v>471</v>
      </c>
      <c r="M19" s="1">
        <v>14</v>
      </c>
      <c r="N19" s="7">
        <v>26.652000000000001</v>
      </c>
      <c r="O19" s="1" t="s">
        <v>458</v>
      </c>
      <c r="Q19" s="327"/>
      <c r="R19" s="327"/>
      <c r="S19" s="327"/>
    </row>
    <row r="20" spans="1:27" s="1" customFormat="1" ht="12.75">
      <c r="A20" s="1">
        <v>15</v>
      </c>
      <c r="B20" s="14">
        <v>39.180999999999997</v>
      </c>
      <c r="C20" s="15" t="s">
        <v>472</v>
      </c>
      <c r="D20" s="15" t="s">
        <v>87</v>
      </c>
      <c r="E20" s="15" t="s">
        <v>200</v>
      </c>
      <c r="F20" s="16">
        <v>-58.738100000000003</v>
      </c>
      <c r="G20" s="17">
        <v>-34.7804</v>
      </c>
      <c r="J20" s="7"/>
      <c r="M20" s="1">
        <v>15</v>
      </c>
      <c r="N20" s="7">
        <v>28.683</v>
      </c>
      <c r="O20" s="1" t="s">
        <v>461</v>
      </c>
      <c r="R20" s="7"/>
    </row>
    <row r="21" spans="1:27" s="1" customFormat="1" ht="12.75">
      <c r="A21" s="1">
        <v>16</v>
      </c>
      <c r="B21" s="14">
        <v>47.777999999999999</v>
      </c>
      <c r="C21" s="15" t="s">
        <v>189</v>
      </c>
      <c r="D21" s="15" t="s">
        <v>87</v>
      </c>
      <c r="E21" s="15" t="s">
        <v>189</v>
      </c>
      <c r="F21" s="16">
        <v>-58.501199999999997</v>
      </c>
      <c r="G21" s="17">
        <v>-34.465899999999998</v>
      </c>
      <c r="J21" s="7"/>
      <c r="M21" s="1">
        <v>16</v>
      </c>
      <c r="N21" s="7">
        <v>32.253</v>
      </c>
      <c r="O21" s="1" t="s">
        <v>463</v>
      </c>
      <c r="R21" s="7"/>
    </row>
    <row r="22" spans="1:27" s="1" customFormat="1" ht="12.75">
      <c r="A22" s="180">
        <v>17</v>
      </c>
      <c r="B22" s="186">
        <v>0</v>
      </c>
      <c r="C22" s="183" t="s">
        <v>440</v>
      </c>
      <c r="D22" s="183" t="s">
        <v>87</v>
      </c>
      <c r="E22" s="183" t="s">
        <v>296</v>
      </c>
      <c r="F22" s="184">
        <v>-58.415599999999998</v>
      </c>
      <c r="G22" s="185">
        <v>-34.661000000000001</v>
      </c>
      <c r="J22" s="7"/>
      <c r="M22" s="1">
        <v>17</v>
      </c>
      <c r="N22" s="7">
        <v>36.733000000000004</v>
      </c>
      <c r="O22" s="1" t="s">
        <v>473</v>
      </c>
      <c r="R22" s="7"/>
    </row>
    <row r="23" spans="1:27" s="1" customFormat="1" ht="12.75">
      <c r="A23" s="180">
        <v>18</v>
      </c>
      <c r="B23" s="186">
        <v>2.7330000000000001</v>
      </c>
      <c r="C23" s="183" t="s">
        <v>443</v>
      </c>
      <c r="D23" s="183" t="s">
        <v>87</v>
      </c>
      <c r="E23" s="183" t="s">
        <v>296</v>
      </c>
      <c r="F23" s="184">
        <v>-58.428462199999998</v>
      </c>
      <c r="G23" s="185">
        <v>-34.681125556430899</v>
      </c>
      <c r="N23" s="7"/>
    </row>
    <row r="24" spans="1:27" s="1" customFormat="1" ht="12.75" customHeight="1">
      <c r="A24" s="180">
        <v>19</v>
      </c>
      <c r="B24" s="186">
        <v>4.6440000000000001</v>
      </c>
      <c r="C24" s="183" t="s">
        <v>446</v>
      </c>
      <c r="D24" s="183" t="s">
        <v>87</v>
      </c>
      <c r="E24" s="183" t="s">
        <v>296</v>
      </c>
      <c r="F24" s="184">
        <v>-58.429099999999998</v>
      </c>
      <c r="G24" s="185">
        <v>-34.698099999999997</v>
      </c>
      <c r="I24" s="328"/>
      <c r="J24" s="328"/>
      <c r="K24" s="328"/>
      <c r="O24" s="7"/>
      <c r="R24" s="7"/>
    </row>
    <row r="25" spans="1:27" s="1" customFormat="1" ht="12.75">
      <c r="A25" s="180">
        <v>20</v>
      </c>
      <c r="B25" s="186">
        <v>5.9980000000000002</v>
      </c>
      <c r="C25" s="183" t="s">
        <v>449</v>
      </c>
      <c r="D25" s="183" t="s">
        <v>87</v>
      </c>
      <c r="E25" s="183" t="s">
        <v>312</v>
      </c>
      <c r="F25" s="184">
        <v>-58.441000000000003</v>
      </c>
      <c r="G25" s="185">
        <v>-34.705399999999997</v>
      </c>
      <c r="N25" s="7"/>
      <c r="O25" s="7"/>
      <c r="R25" s="7"/>
      <c r="AA25" s="7"/>
    </row>
    <row r="26" spans="1:27" s="1" customFormat="1" ht="12.75">
      <c r="A26" s="180">
        <v>21</v>
      </c>
      <c r="B26" s="186">
        <v>8.42</v>
      </c>
      <c r="C26" s="183" t="s">
        <v>452</v>
      </c>
      <c r="D26" s="183" t="s">
        <v>87</v>
      </c>
      <c r="E26" s="183" t="s">
        <v>312</v>
      </c>
      <c r="F26" s="184">
        <v>-58.463099999999997</v>
      </c>
      <c r="G26" s="185">
        <v>-34.719099999999997</v>
      </c>
      <c r="N26" s="7"/>
      <c r="O26" s="7"/>
    </row>
    <row r="27" spans="1:27" s="1" customFormat="1" ht="12.75">
      <c r="A27" s="180">
        <v>22</v>
      </c>
      <c r="B27" s="186">
        <v>10.141999999999999</v>
      </c>
      <c r="C27" s="183" t="s">
        <v>455</v>
      </c>
      <c r="D27" s="183" t="s">
        <v>87</v>
      </c>
      <c r="E27" s="183" t="s">
        <v>312</v>
      </c>
      <c r="F27" s="184">
        <v>-58.479700000000001</v>
      </c>
      <c r="G27" s="185">
        <v>-34.718000000000004</v>
      </c>
      <c r="N27" s="7"/>
      <c r="O27" s="7"/>
      <c r="W27" s="7"/>
    </row>
    <row r="28" spans="1:27" s="1" customFormat="1" ht="12.75">
      <c r="A28" s="180">
        <v>23</v>
      </c>
      <c r="B28" s="351">
        <v>12.6</v>
      </c>
      <c r="C28" s="352" t="s">
        <v>441</v>
      </c>
      <c r="D28" s="352" t="s">
        <v>167</v>
      </c>
      <c r="E28" s="352" t="s">
        <v>200</v>
      </c>
      <c r="F28" s="353">
        <v>-58.506000000000007</v>
      </c>
      <c r="G28" s="354">
        <v>-34.710000000000008</v>
      </c>
      <c r="J28" s="7"/>
      <c r="K28" s="25" t="s">
        <v>156</v>
      </c>
      <c r="L28" s="168">
        <v>27</v>
      </c>
      <c r="N28" s="7"/>
      <c r="O28" s="7"/>
      <c r="S28" s="7"/>
      <c r="W28" s="7"/>
    </row>
    <row r="29" spans="1:27" s="1" customFormat="1" ht="12.75">
      <c r="A29" s="1">
        <v>24</v>
      </c>
      <c r="B29" s="14">
        <v>16.172000000000001</v>
      </c>
      <c r="C29" s="15" t="s">
        <v>444</v>
      </c>
      <c r="D29" s="15" t="s">
        <v>87</v>
      </c>
      <c r="E29" s="15" t="s">
        <v>200</v>
      </c>
      <c r="F29" s="16">
        <v>-58.512009000000013</v>
      </c>
      <c r="G29" s="17">
        <v>-34.710262000000014</v>
      </c>
      <c r="J29" s="7"/>
      <c r="K29" s="25" t="s">
        <v>157</v>
      </c>
      <c r="L29" s="168">
        <v>7</v>
      </c>
      <c r="N29" s="7"/>
      <c r="O29" s="7"/>
      <c r="S29" s="7"/>
    </row>
    <row r="30" spans="1:27" s="13" customFormat="1" ht="12.75" customHeight="1">
      <c r="A30" s="1">
        <v>25</v>
      </c>
      <c r="B30" s="14">
        <v>17.172000000000001</v>
      </c>
      <c r="C30" s="15" t="s">
        <v>465</v>
      </c>
      <c r="D30" s="15" t="s">
        <v>87</v>
      </c>
      <c r="E30" s="15" t="s">
        <v>200</v>
      </c>
      <c r="F30" s="16">
        <v>-58.521455999999965</v>
      </c>
      <c r="G30" s="17">
        <v>-34.712452999999989</v>
      </c>
      <c r="I30" s="1"/>
      <c r="J30" s="1"/>
      <c r="K30" s="25" t="s">
        <v>158</v>
      </c>
      <c r="L30" s="168">
        <v>0</v>
      </c>
      <c r="M30" s="1"/>
      <c r="N30" s="1"/>
      <c r="O30" s="29"/>
    </row>
    <row r="31" spans="1:27" s="13" customFormat="1" ht="12.75" customHeight="1">
      <c r="A31" s="1">
        <v>26</v>
      </c>
      <c r="B31" s="14">
        <v>18.413</v>
      </c>
      <c r="C31" s="15" t="s">
        <v>450</v>
      </c>
      <c r="D31" s="15" t="s">
        <v>87</v>
      </c>
      <c r="E31" s="15" t="s">
        <v>200</v>
      </c>
      <c r="F31" s="16">
        <v>-58.535575000000819</v>
      </c>
      <c r="G31" s="17">
        <v>-34.711018999999915</v>
      </c>
      <c r="K31" s="27" t="s">
        <v>159</v>
      </c>
      <c r="L31" s="169">
        <f>SUM(L28:L30)</f>
        <v>34</v>
      </c>
      <c r="M31" s="1"/>
      <c r="N31" s="1"/>
      <c r="O31" s="29"/>
    </row>
    <row r="32" spans="1:27" s="13" customFormat="1" ht="12.75" customHeight="1">
      <c r="A32" s="1">
        <v>27</v>
      </c>
      <c r="B32" s="14">
        <v>19.734000000000002</v>
      </c>
      <c r="C32" s="15" t="s">
        <v>474</v>
      </c>
      <c r="D32" s="15" t="s">
        <v>217</v>
      </c>
      <c r="E32" s="15" t="s">
        <v>200</v>
      </c>
      <c r="F32" s="16">
        <v>-58.550728999999457</v>
      </c>
      <c r="G32" s="17">
        <v>-34.709183999999674</v>
      </c>
      <c r="J32" s="29"/>
      <c r="K32" s="1"/>
      <c r="L32" s="1"/>
      <c r="M32" s="1"/>
      <c r="N32" s="1"/>
      <c r="O32" s="29"/>
    </row>
    <row r="33" spans="1:14" s="13" customFormat="1" ht="12.75" customHeight="1">
      <c r="A33" s="1">
        <v>28</v>
      </c>
      <c r="B33" s="14">
        <v>23.051000000000002</v>
      </c>
      <c r="C33" s="15" t="s">
        <v>456</v>
      </c>
      <c r="D33" s="15" t="s">
        <v>87</v>
      </c>
      <c r="E33" s="15" t="s">
        <v>200</v>
      </c>
      <c r="F33" s="16">
        <v>-58.585497000000018</v>
      </c>
      <c r="G33" s="17">
        <v>-34.704642999999855</v>
      </c>
      <c r="I33"/>
      <c r="K33" s="1"/>
      <c r="L33" s="1"/>
      <c r="M33" s="1"/>
      <c r="N33" s="1"/>
    </row>
    <row r="34" spans="1:14" s="13" customFormat="1" ht="12.75" customHeight="1">
      <c r="A34" s="1">
        <v>29</v>
      </c>
      <c r="B34" s="14">
        <v>26.652000000000001</v>
      </c>
      <c r="C34" s="15" t="s">
        <v>458</v>
      </c>
      <c r="D34" s="15" t="s">
        <v>87</v>
      </c>
      <c r="E34" s="15" t="s">
        <v>200</v>
      </c>
      <c r="F34" s="16">
        <v>-58.625560000000341</v>
      </c>
      <c r="G34" s="17">
        <v>-34.699819000000126</v>
      </c>
      <c r="K34" s="1"/>
      <c r="N34" s="1"/>
    </row>
    <row r="35" spans="1:14" ht="12.75" customHeight="1">
      <c r="A35" s="1">
        <v>30</v>
      </c>
      <c r="B35" s="14">
        <v>28.683</v>
      </c>
      <c r="C35" s="15" t="s">
        <v>461</v>
      </c>
      <c r="D35" s="15" t="s">
        <v>217</v>
      </c>
      <c r="E35" s="15" t="s">
        <v>204</v>
      </c>
      <c r="F35" s="16">
        <v>-58.646293999999152</v>
      </c>
      <c r="G35" s="17">
        <v>-34.697358000000087</v>
      </c>
      <c r="I35" s="13"/>
      <c r="J35" s="13"/>
      <c r="K35" s="1"/>
      <c r="N35" s="1"/>
    </row>
    <row r="36" spans="1:14" ht="12.75" customHeight="1">
      <c r="A36" s="1">
        <v>31</v>
      </c>
      <c r="B36" s="14">
        <v>32.253</v>
      </c>
      <c r="C36" s="15" t="s">
        <v>463</v>
      </c>
      <c r="D36" s="15" t="s">
        <v>87</v>
      </c>
      <c r="E36" s="15" t="s">
        <v>176</v>
      </c>
      <c r="F36" s="16">
        <v>-58.686551999999416</v>
      </c>
      <c r="G36" s="17">
        <v>-34.692263000000473</v>
      </c>
      <c r="K36" s="1"/>
      <c r="N36" s="1"/>
    </row>
    <row r="37" spans="1:14" ht="12.75" customHeight="1">
      <c r="A37" s="1">
        <v>32</v>
      </c>
      <c r="B37" s="14">
        <v>36.733000000000004</v>
      </c>
      <c r="C37" s="15" t="s">
        <v>473</v>
      </c>
      <c r="D37" s="15" t="s">
        <v>87</v>
      </c>
      <c r="E37" s="15" t="s">
        <v>176</v>
      </c>
      <c r="F37" s="16">
        <v>-58.729930000000657</v>
      </c>
      <c r="G37" s="17">
        <v>-34.708538999999625</v>
      </c>
      <c r="K37" s="1"/>
      <c r="N37" s="1"/>
    </row>
    <row r="38" spans="1:14" ht="15.75">
      <c r="A38" s="13">
        <v>33</v>
      </c>
      <c r="B38" s="18">
        <v>59.6</v>
      </c>
      <c r="C38" s="19" t="s">
        <v>731</v>
      </c>
      <c r="D38" s="15" t="s">
        <v>87</v>
      </c>
      <c r="E38" s="19" t="s">
        <v>218</v>
      </c>
      <c r="F38" s="16">
        <v>-58.938509484308199</v>
      </c>
      <c r="G38" s="17">
        <v>-34.828797659251499</v>
      </c>
      <c r="K38" s="1"/>
      <c r="N38" s="1"/>
    </row>
    <row r="39" spans="1:14" ht="15.75">
      <c r="A39" s="13">
        <v>34</v>
      </c>
      <c r="B39" s="18">
        <v>71</v>
      </c>
      <c r="C39" s="19" t="s">
        <v>732</v>
      </c>
      <c r="D39" s="15" t="s">
        <v>87</v>
      </c>
      <c r="E39" s="19" t="s">
        <v>218</v>
      </c>
      <c r="F39" s="21">
        <v>-59.053821408434203</v>
      </c>
      <c r="G39" s="21">
        <v>-34.851113968166501</v>
      </c>
      <c r="K39" s="1"/>
      <c r="N39" s="1"/>
    </row>
    <row r="40" spans="1:14">
      <c r="K40" s="1"/>
      <c r="N40" s="1"/>
    </row>
    <row r="41" spans="1:14">
      <c r="K41" s="1"/>
      <c r="N41" s="1"/>
    </row>
    <row r="42" spans="1:14">
      <c r="K42" s="1"/>
      <c r="N42" s="1"/>
    </row>
    <row r="43" spans="1:14">
      <c r="K43" s="1"/>
      <c r="N43" s="1"/>
    </row>
    <row r="44" spans="1:14" ht="15.75" thickBot="1">
      <c r="A44" s="329" t="s">
        <v>814</v>
      </c>
      <c r="B44" s="329"/>
      <c r="C44" s="329"/>
      <c r="D44" s="329"/>
      <c r="E44" s="329"/>
      <c r="F44" s="329"/>
      <c r="G44" s="329"/>
      <c r="K44" s="1"/>
      <c r="N44" s="1"/>
    </row>
    <row r="45" spans="1:14" ht="15.75" thickTop="1">
      <c r="A45" s="307"/>
      <c r="B45" s="308">
        <v>98</v>
      </c>
      <c r="C45" s="309" t="s">
        <v>734</v>
      </c>
      <c r="D45" s="309" t="s">
        <v>87</v>
      </c>
      <c r="E45" s="309" t="s">
        <v>215</v>
      </c>
      <c r="F45" s="303">
        <v>-59.318166799691603</v>
      </c>
      <c r="G45" s="304">
        <v>-34.6980425771509</v>
      </c>
      <c r="K45" s="1"/>
      <c r="N45" s="1"/>
    </row>
    <row r="46" spans="1:14" ht="15.75">
      <c r="A46" s="312"/>
      <c r="B46" s="310">
        <v>103.6</v>
      </c>
      <c r="C46" s="311" t="s">
        <v>735</v>
      </c>
      <c r="D46" s="311" t="s">
        <v>87</v>
      </c>
      <c r="E46" s="311" t="s">
        <v>215</v>
      </c>
      <c r="F46" s="301">
        <v>-59.367965015601001</v>
      </c>
      <c r="G46" s="302">
        <v>-34.669948445216001</v>
      </c>
      <c r="K46" s="1"/>
      <c r="N46" s="1"/>
    </row>
    <row r="47" spans="1:14" ht="15.75">
      <c r="A47" s="313"/>
      <c r="B47" s="314">
        <v>110</v>
      </c>
      <c r="C47" s="315" t="s">
        <v>215</v>
      </c>
      <c r="D47" s="309" t="s">
        <v>87</v>
      </c>
      <c r="E47" s="315" t="s">
        <v>215</v>
      </c>
      <c r="F47" s="305">
        <v>-59.432300206940901</v>
      </c>
      <c r="G47" s="306">
        <v>-34.657457025758198</v>
      </c>
      <c r="K47" s="1"/>
      <c r="N47" s="1"/>
    </row>
    <row r="48" spans="1:14">
      <c r="B48" s="316"/>
      <c r="K48" s="1"/>
      <c r="L48" s="1"/>
      <c r="M48" s="1"/>
      <c r="N48" s="1"/>
    </row>
    <row r="49" spans="11:14">
      <c r="K49" s="1"/>
      <c r="L49" s="1"/>
      <c r="M49" s="1"/>
      <c r="N49" s="1"/>
    </row>
    <row r="50" spans="11:14">
      <c r="K50" s="1"/>
      <c r="L50" s="1"/>
      <c r="M50" s="1"/>
      <c r="N50" s="1"/>
    </row>
    <row r="51" spans="11:14">
      <c r="K51" s="1"/>
    </row>
  </sheetData>
  <mergeCells count="4">
    <mergeCell ref="Q16:S19"/>
    <mergeCell ref="I24:K24"/>
    <mergeCell ref="Y12:AA12"/>
    <mergeCell ref="A44:G44"/>
  </mergeCells>
  <pageMargins left="0.7" right="0.7" top="0.75" bottom="0.75" header="0.3" footer="0.3"/>
  <pageSetup orientation="portrait" horizontalDpi="4294967295" verticalDpi="4294967295" r:id="rId1"/>
  <drawing r:id="rId2"/>
  <tableParts count="6">
    <tablePart r:id="rId3"/>
    <tablePart r:id="rId4"/>
    <tablePart r:id="rId5"/>
    <tablePart r:id="rId6"/>
    <tablePart r:id="rId7"/>
    <tablePart r:id="rId8"/>
  </tablePar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H376"/>
  <sheetViews>
    <sheetView zoomScale="80" zoomScaleNormal="80" workbookViewId="0">
      <pane xSplit="2" ySplit="1" topLeftCell="AX370" activePane="bottomRight" state="frozen"/>
      <selection activeCell="BG368" sqref="BG368"/>
      <selection pane="topRight" activeCell="BG368" sqref="BG368"/>
      <selection pane="bottomLeft" activeCell="BG368" sqref="BG368"/>
      <selection pane="bottomRight" activeCell="BA370" sqref="BA370"/>
    </sheetView>
  </sheetViews>
  <sheetFormatPr baseColWidth="10" defaultColWidth="11.21875" defaultRowHeight="12.75"/>
  <cols>
    <col min="1" max="1" width="5.21875" style="1" customWidth="1"/>
    <col min="2" max="2" width="9.33203125" style="1" customWidth="1"/>
    <col min="3" max="6" width="11.6640625" style="10" customWidth="1"/>
    <col min="7" max="9" width="11.6640625" style="192" customWidth="1"/>
    <col min="10" max="13" width="11.6640625" style="10" customWidth="1"/>
    <col min="14" max="15" width="11.6640625" style="192" customWidth="1"/>
    <col min="16" max="18" width="11.6640625" style="1" customWidth="1"/>
    <col min="19" max="20" width="11.6640625" style="194" customWidth="1"/>
    <col min="21" max="25" width="11.6640625" style="1" customWidth="1"/>
    <col min="26" max="26" width="11.6640625" style="196" customWidth="1"/>
    <col min="27" max="29" width="11.6640625" style="1" customWidth="1"/>
    <col min="30" max="30" width="11.6640625" style="196" customWidth="1"/>
    <col min="31" max="33" width="11.6640625" style="1" customWidth="1"/>
    <col min="34" max="34" width="11.6640625" style="196" customWidth="1"/>
    <col min="35" max="37" width="11.6640625" style="7" customWidth="1"/>
    <col min="38" max="38" width="11.6640625" style="198" customWidth="1"/>
    <col min="39" max="41" width="11.6640625" style="1" customWidth="1"/>
    <col min="42" max="42" width="11.6640625" style="200" customWidth="1"/>
    <col min="43" max="45" width="11.6640625" style="1" customWidth="1"/>
    <col min="46" max="46" width="11.6640625" style="200" customWidth="1"/>
    <col min="47" max="49" width="11.6640625" style="1" customWidth="1"/>
    <col min="50" max="50" width="11.6640625" style="200" customWidth="1"/>
    <col min="51" max="53" width="11.6640625" style="1" customWidth="1"/>
    <col min="54" max="56" width="11.6640625" style="381" customWidth="1"/>
    <col min="57" max="58" width="11.6640625" style="1" customWidth="1"/>
    <col min="59" max="59" width="11.21875" style="244"/>
    <col min="60" max="60" width="26.21875" style="1" customWidth="1"/>
    <col min="61" max="16384" width="11.21875" style="1"/>
  </cols>
  <sheetData>
    <row r="1" spans="1:60" s="9" customFormat="1" ht="119.65" customHeight="1">
      <c r="A1" s="9" t="s">
        <v>3</v>
      </c>
      <c r="B1" s="9" t="s">
        <v>4</v>
      </c>
      <c r="C1" s="11" t="s">
        <v>5</v>
      </c>
      <c r="D1" s="11" t="s">
        <v>6</v>
      </c>
      <c r="E1" s="11" t="s">
        <v>7</v>
      </c>
      <c r="F1" s="11" t="s">
        <v>8</v>
      </c>
      <c r="G1" s="191" t="s">
        <v>2</v>
      </c>
      <c r="H1" s="191" t="s">
        <v>9</v>
      </c>
      <c r="I1" s="191" t="s">
        <v>10</v>
      </c>
      <c r="J1" s="11" t="s">
        <v>11</v>
      </c>
      <c r="K1" s="11" t="s">
        <v>12</v>
      </c>
      <c r="L1" s="11" t="s">
        <v>13</v>
      </c>
      <c r="M1" s="11" t="s">
        <v>14</v>
      </c>
      <c r="N1" s="191" t="s">
        <v>15</v>
      </c>
      <c r="O1" s="191" t="s">
        <v>16</v>
      </c>
      <c r="P1" s="9" t="s">
        <v>17</v>
      </c>
      <c r="Q1" s="9" t="s">
        <v>18</v>
      </c>
      <c r="R1" s="9" t="s">
        <v>19</v>
      </c>
      <c r="S1" s="193" t="s">
        <v>20</v>
      </c>
      <c r="T1" s="209" t="s">
        <v>644</v>
      </c>
      <c r="U1" s="9" t="s">
        <v>21</v>
      </c>
      <c r="V1" s="9" t="s">
        <v>22</v>
      </c>
      <c r="W1" s="9" t="s">
        <v>23</v>
      </c>
      <c r="X1" s="9" t="s">
        <v>24</v>
      </c>
      <c r="Y1" s="9" t="s">
        <v>25</v>
      </c>
      <c r="Z1" s="195" t="s">
        <v>26</v>
      </c>
      <c r="AA1" s="9" t="s">
        <v>27</v>
      </c>
      <c r="AB1" s="9" t="s">
        <v>28</v>
      </c>
      <c r="AC1" s="9" t="s">
        <v>29</v>
      </c>
      <c r="AD1" s="195" t="s">
        <v>30</v>
      </c>
      <c r="AE1" s="9" t="s">
        <v>31</v>
      </c>
      <c r="AF1" s="9" t="s">
        <v>32</v>
      </c>
      <c r="AG1" s="9" t="s">
        <v>33</v>
      </c>
      <c r="AH1" s="195" t="s">
        <v>34</v>
      </c>
      <c r="AI1" s="12" t="s">
        <v>35</v>
      </c>
      <c r="AJ1" s="12" t="s">
        <v>36</v>
      </c>
      <c r="AK1" s="12" t="s">
        <v>37</v>
      </c>
      <c r="AL1" s="197" t="s">
        <v>38</v>
      </c>
      <c r="AM1" s="9" t="s">
        <v>39</v>
      </c>
      <c r="AN1" s="9" t="s">
        <v>40</v>
      </c>
      <c r="AO1" s="9" t="s">
        <v>41</v>
      </c>
      <c r="AP1" s="199" t="s">
        <v>42</v>
      </c>
      <c r="AQ1" s="9" t="s">
        <v>43</v>
      </c>
      <c r="AR1" s="9" t="s">
        <v>44</v>
      </c>
      <c r="AS1" s="9" t="s">
        <v>45</v>
      </c>
      <c r="AT1" s="199" t="s">
        <v>46</v>
      </c>
      <c r="AU1" s="9" t="s">
        <v>47</v>
      </c>
      <c r="AV1" s="9" t="s">
        <v>48</v>
      </c>
      <c r="AW1" s="9" t="s">
        <v>49</v>
      </c>
      <c r="AX1" s="199" t="s">
        <v>50</v>
      </c>
      <c r="AY1" s="9" t="s">
        <v>51</v>
      </c>
      <c r="AZ1" s="9" t="s">
        <v>52</v>
      </c>
      <c r="BA1" s="9" t="s">
        <v>53</v>
      </c>
      <c r="BB1" s="9" t="s">
        <v>55</v>
      </c>
      <c r="BC1" s="199" t="s">
        <v>56</v>
      </c>
      <c r="BD1" s="378" t="s">
        <v>54</v>
      </c>
      <c r="BE1" s="9" t="s">
        <v>57</v>
      </c>
      <c r="BF1" s="9" t="s">
        <v>58</v>
      </c>
      <c r="BG1" s="243" t="s">
        <v>59</v>
      </c>
      <c r="BH1" s="9" t="s">
        <v>60</v>
      </c>
    </row>
    <row r="2" spans="1:60">
      <c r="A2" s="1">
        <v>1993</v>
      </c>
      <c r="B2" s="1" t="s">
        <v>61</v>
      </c>
      <c r="G2" s="192">
        <f t="shared" ref="G2:G65" si="0">SUM(C2:F2)</f>
        <v>0</v>
      </c>
      <c r="H2" s="192">
        <f>+TDC_InfraMR[[#This Row],[Total Líneas de Explotación ]]</f>
        <v>0</v>
      </c>
      <c r="T2" s="194">
        <f>+TDC_InfraMR[[#This Row],[Total Estaciones]]</f>
        <v>0</v>
      </c>
      <c r="Z2" s="196">
        <f t="shared" ref="Z2:Z65" si="1">SUM(U2:Y2)</f>
        <v>0</v>
      </c>
      <c r="AC2" s="1">
        <f>+TDC_InfraMR[[#This Row],[Total Pasos Vehiculares a Nivel]]</f>
        <v>0</v>
      </c>
      <c r="AD2" s="196">
        <f t="shared" ref="AD2:AD65" si="2">SUM(AA2:AC2)</f>
        <v>0</v>
      </c>
      <c r="AH2" s="196">
        <f t="shared" ref="AH2:AH65" si="3">SUM(AE2:AG2)</f>
        <v>0</v>
      </c>
      <c r="AT2" s="200">
        <f>+TDC_InfraMR[[#This Row],[B.02.1 - Parque de Coches Eléctricos Motrices]]+TDC_InfraMR[[#This Row],[B.02.2 - Parque de Coches Eléctricos Motrices Remolcados Tipo R]]+TDC_InfraMR[[#This Row],[B.02.3 - Parque de Coches Eléctricos Motrices Tipo R]]</f>
        <v>0</v>
      </c>
      <c r="AX2" s="200">
        <f>+TDC_InfraMR[[#This Row],[B.03.1 - Parque de Coches Motores Motrices Remolcados]]+TDC_InfraMR[[#This Row],[B.03.2 - Parque de Coches Motores Motrices Intermedios]]+TDC_InfraMR[[#This Row],[B.03.3 - Parque de Coches Motores Motrices Cabina]]</f>
        <v>0</v>
      </c>
      <c r="BB2" s="1"/>
      <c r="BC2" s="200">
        <f>+SUM(TDC_InfraMR[[#This Row],[B.04.1 - Parque de Coches Remolcados Clase Unica]:[B.04.5 - Parque de Coches Remolcados para Servicios Especiales (Cartoneros)]])</f>
        <v>0</v>
      </c>
      <c r="BD2" s="356"/>
    </row>
    <row r="3" spans="1:60">
      <c r="A3" s="1">
        <v>1993</v>
      </c>
      <c r="B3" s="1" t="s">
        <v>62</v>
      </c>
      <c r="G3" s="192">
        <f t="shared" si="0"/>
        <v>0</v>
      </c>
      <c r="H3" s="192">
        <f>+TDC_InfraMR[[#This Row],[Total Líneas de Explotación ]]</f>
        <v>0</v>
      </c>
      <c r="T3" s="194">
        <f>+TDC_InfraMR[[#This Row],[Total Estaciones]]</f>
        <v>0</v>
      </c>
      <c r="Z3" s="196">
        <f t="shared" si="1"/>
        <v>0</v>
      </c>
      <c r="AC3" s="1">
        <f>+TDC_InfraMR[[#This Row],[Total Pasos Vehiculares a Nivel]]</f>
        <v>0</v>
      </c>
      <c r="AD3" s="196">
        <f t="shared" si="2"/>
        <v>0</v>
      </c>
      <c r="AH3" s="196">
        <f t="shared" si="3"/>
        <v>0</v>
      </c>
      <c r="AT3" s="200">
        <f>+TDC_InfraMR[[#This Row],[B.02.1 - Parque de Coches Eléctricos Motrices]]+TDC_InfraMR[[#This Row],[B.02.2 - Parque de Coches Eléctricos Motrices Remolcados Tipo R]]+TDC_InfraMR[[#This Row],[B.02.3 - Parque de Coches Eléctricos Motrices Tipo R]]</f>
        <v>0</v>
      </c>
      <c r="AX3" s="200">
        <f>+TDC_InfraMR[[#This Row],[B.03.1 - Parque de Coches Motores Motrices Remolcados]]+TDC_InfraMR[[#This Row],[B.03.2 - Parque de Coches Motores Motrices Intermedios]]+TDC_InfraMR[[#This Row],[B.03.3 - Parque de Coches Motores Motrices Cabina]]</f>
        <v>0</v>
      </c>
      <c r="BB3" s="1"/>
      <c r="BC3" s="200">
        <f>+SUM(TDC_InfraMR[[#This Row],[B.04.1 - Parque de Coches Remolcados Clase Unica]:[B.04.5 - Parque de Coches Remolcados para Servicios Especiales (Cartoneros)]])</f>
        <v>0</v>
      </c>
      <c r="BD3" s="356"/>
    </row>
    <row r="4" spans="1:60">
      <c r="A4" s="1">
        <v>1993</v>
      </c>
      <c r="B4" s="1" t="s">
        <v>63</v>
      </c>
      <c r="G4" s="192">
        <f t="shared" si="0"/>
        <v>0</v>
      </c>
      <c r="H4" s="192">
        <f>+TDC_InfraMR[[#This Row],[Total Líneas de Explotación ]]</f>
        <v>0</v>
      </c>
      <c r="T4" s="194">
        <f>+TDC_InfraMR[[#This Row],[Total Estaciones]]</f>
        <v>0</v>
      </c>
      <c r="Z4" s="196">
        <f t="shared" si="1"/>
        <v>0</v>
      </c>
      <c r="AC4" s="1">
        <f>+TDC_InfraMR[[#This Row],[Total Pasos Vehiculares a Nivel]]</f>
        <v>0</v>
      </c>
      <c r="AD4" s="196">
        <f t="shared" si="2"/>
        <v>0</v>
      </c>
      <c r="AH4" s="196">
        <f t="shared" si="3"/>
        <v>0</v>
      </c>
      <c r="AT4" s="200">
        <f>+TDC_InfraMR[[#This Row],[B.02.1 - Parque de Coches Eléctricos Motrices]]+TDC_InfraMR[[#This Row],[B.02.2 - Parque de Coches Eléctricos Motrices Remolcados Tipo R]]+TDC_InfraMR[[#This Row],[B.02.3 - Parque de Coches Eléctricos Motrices Tipo R]]</f>
        <v>0</v>
      </c>
      <c r="AX4" s="200">
        <f>+TDC_InfraMR[[#This Row],[B.03.1 - Parque de Coches Motores Motrices Remolcados]]+TDC_InfraMR[[#This Row],[B.03.2 - Parque de Coches Motores Motrices Intermedios]]+TDC_InfraMR[[#This Row],[B.03.3 - Parque de Coches Motores Motrices Cabina]]</f>
        <v>0</v>
      </c>
      <c r="BB4" s="1"/>
      <c r="BC4" s="200">
        <f>+SUM(TDC_InfraMR[[#This Row],[B.04.1 - Parque de Coches Remolcados Clase Unica]:[B.04.5 - Parque de Coches Remolcados para Servicios Especiales (Cartoneros)]])</f>
        <v>0</v>
      </c>
      <c r="BD4" s="356"/>
    </row>
    <row r="5" spans="1:60">
      <c r="A5" s="1">
        <v>1993</v>
      </c>
      <c r="B5" s="1" t="s">
        <v>64</v>
      </c>
      <c r="G5" s="192">
        <f t="shared" si="0"/>
        <v>0</v>
      </c>
      <c r="H5" s="192">
        <f>+TDC_InfraMR[[#This Row],[Total Líneas de Explotación ]]</f>
        <v>0</v>
      </c>
      <c r="T5" s="194">
        <f>+TDC_InfraMR[[#This Row],[Total Estaciones]]</f>
        <v>0</v>
      </c>
      <c r="Z5" s="196">
        <f t="shared" si="1"/>
        <v>0</v>
      </c>
      <c r="AC5" s="1">
        <f>+TDC_InfraMR[[#This Row],[Total Pasos Vehiculares a Nivel]]</f>
        <v>0</v>
      </c>
      <c r="AD5" s="196">
        <f t="shared" si="2"/>
        <v>0</v>
      </c>
      <c r="AH5" s="196">
        <f t="shared" si="3"/>
        <v>0</v>
      </c>
      <c r="AT5" s="200">
        <f>+TDC_InfraMR[[#This Row],[B.02.1 - Parque de Coches Eléctricos Motrices]]+TDC_InfraMR[[#This Row],[B.02.2 - Parque de Coches Eléctricos Motrices Remolcados Tipo R]]+TDC_InfraMR[[#This Row],[B.02.3 - Parque de Coches Eléctricos Motrices Tipo R]]</f>
        <v>0</v>
      </c>
      <c r="AX5" s="200">
        <f>+TDC_InfraMR[[#This Row],[B.03.1 - Parque de Coches Motores Motrices Remolcados]]+TDC_InfraMR[[#This Row],[B.03.2 - Parque de Coches Motores Motrices Intermedios]]+TDC_InfraMR[[#This Row],[B.03.3 - Parque de Coches Motores Motrices Cabina]]</f>
        <v>0</v>
      </c>
      <c r="BB5" s="1"/>
      <c r="BC5" s="200">
        <f>+SUM(TDC_InfraMR[[#This Row],[B.04.1 - Parque de Coches Remolcados Clase Unica]:[B.04.5 - Parque de Coches Remolcados para Servicios Especiales (Cartoneros)]])</f>
        <v>0</v>
      </c>
      <c r="BD5" s="356"/>
    </row>
    <row r="6" spans="1:60">
      <c r="A6" s="1">
        <v>1993</v>
      </c>
      <c r="B6" s="1" t="s">
        <v>65</v>
      </c>
      <c r="G6" s="192">
        <f t="shared" si="0"/>
        <v>0</v>
      </c>
      <c r="H6" s="192">
        <f>+TDC_InfraMR[[#This Row],[Total Líneas de Explotación ]]</f>
        <v>0</v>
      </c>
      <c r="T6" s="194">
        <f>+TDC_InfraMR[[#This Row],[Total Estaciones]]</f>
        <v>0</v>
      </c>
      <c r="Z6" s="196">
        <f t="shared" si="1"/>
        <v>0</v>
      </c>
      <c r="AC6" s="1">
        <f>+TDC_InfraMR[[#This Row],[Total Pasos Vehiculares a Nivel]]</f>
        <v>0</v>
      </c>
      <c r="AD6" s="196">
        <f t="shared" si="2"/>
        <v>0</v>
      </c>
      <c r="AH6" s="196">
        <f t="shared" si="3"/>
        <v>0</v>
      </c>
      <c r="AT6" s="200">
        <f>+TDC_InfraMR[[#This Row],[B.02.1 - Parque de Coches Eléctricos Motrices]]+TDC_InfraMR[[#This Row],[B.02.2 - Parque de Coches Eléctricos Motrices Remolcados Tipo R]]+TDC_InfraMR[[#This Row],[B.02.3 - Parque de Coches Eléctricos Motrices Tipo R]]</f>
        <v>0</v>
      </c>
      <c r="AX6" s="200">
        <f>+TDC_InfraMR[[#This Row],[B.03.1 - Parque de Coches Motores Motrices Remolcados]]+TDC_InfraMR[[#This Row],[B.03.2 - Parque de Coches Motores Motrices Intermedios]]+TDC_InfraMR[[#This Row],[B.03.3 - Parque de Coches Motores Motrices Cabina]]</f>
        <v>0</v>
      </c>
      <c r="BB6" s="1"/>
      <c r="BC6" s="200">
        <f>+SUM(TDC_InfraMR[[#This Row],[B.04.1 - Parque de Coches Remolcados Clase Unica]:[B.04.5 - Parque de Coches Remolcados para Servicios Especiales (Cartoneros)]])</f>
        <v>0</v>
      </c>
      <c r="BD6" s="356"/>
    </row>
    <row r="7" spans="1:60">
      <c r="A7" s="1">
        <v>1993</v>
      </c>
      <c r="B7" s="1" t="s">
        <v>66</v>
      </c>
      <c r="G7" s="192">
        <f t="shared" si="0"/>
        <v>0</v>
      </c>
      <c r="H7" s="192">
        <f>+TDC_InfraMR[[#This Row],[Total Líneas de Explotación ]]</f>
        <v>0</v>
      </c>
      <c r="T7" s="194">
        <f>+TDC_InfraMR[[#This Row],[Total Estaciones]]</f>
        <v>0</v>
      </c>
      <c r="Z7" s="196">
        <f t="shared" si="1"/>
        <v>0</v>
      </c>
      <c r="AC7" s="1">
        <f>+TDC_InfraMR[[#This Row],[Total Pasos Vehiculares a Nivel]]</f>
        <v>0</v>
      </c>
      <c r="AD7" s="196">
        <f t="shared" si="2"/>
        <v>0</v>
      </c>
      <c r="AH7" s="196">
        <f t="shared" si="3"/>
        <v>0</v>
      </c>
      <c r="AT7" s="200">
        <f>+TDC_InfraMR[[#This Row],[B.02.1 - Parque de Coches Eléctricos Motrices]]+TDC_InfraMR[[#This Row],[B.02.2 - Parque de Coches Eléctricos Motrices Remolcados Tipo R]]+TDC_InfraMR[[#This Row],[B.02.3 - Parque de Coches Eléctricos Motrices Tipo R]]</f>
        <v>0</v>
      </c>
      <c r="AX7" s="200">
        <f>+TDC_InfraMR[[#This Row],[B.03.1 - Parque de Coches Motores Motrices Remolcados]]+TDC_InfraMR[[#This Row],[B.03.2 - Parque de Coches Motores Motrices Intermedios]]+TDC_InfraMR[[#This Row],[B.03.3 - Parque de Coches Motores Motrices Cabina]]</f>
        <v>0</v>
      </c>
      <c r="BB7" s="1"/>
      <c r="BC7" s="200">
        <f>+SUM(TDC_InfraMR[[#This Row],[B.04.1 - Parque de Coches Remolcados Clase Unica]:[B.04.5 - Parque de Coches Remolcados para Servicios Especiales (Cartoneros)]])</f>
        <v>0</v>
      </c>
      <c r="BD7" s="356"/>
    </row>
    <row r="8" spans="1:60">
      <c r="A8" s="1">
        <v>1993</v>
      </c>
      <c r="B8" s="1" t="s">
        <v>67</v>
      </c>
      <c r="G8" s="192">
        <f t="shared" si="0"/>
        <v>0</v>
      </c>
      <c r="H8" s="192">
        <f>+TDC_InfraMR[[#This Row],[Total Líneas de Explotación ]]</f>
        <v>0</v>
      </c>
      <c r="T8" s="194">
        <f>+TDC_InfraMR[[#This Row],[Total Estaciones]]</f>
        <v>0</v>
      </c>
      <c r="Z8" s="196">
        <f t="shared" si="1"/>
        <v>0</v>
      </c>
      <c r="AC8" s="1">
        <f>+TDC_InfraMR[[#This Row],[Total Pasos Vehiculares a Nivel]]</f>
        <v>0</v>
      </c>
      <c r="AD8" s="196">
        <f t="shared" si="2"/>
        <v>0</v>
      </c>
      <c r="AH8" s="196">
        <f t="shared" si="3"/>
        <v>0</v>
      </c>
      <c r="AT8" s="200">
        <f>+TDC_InfraMR[[#This Row],[B.02.1 - Parque de Coches Eléctricos Motrices]]+TDC_InfraMR[[#This Row],[B.02.2 - Parque de Coches Eléctricos Motrices Remolcados Tipo R]]+TDC_InfraMR[[#This Row],[B.02.3 - Parque de Coches Eléctricos Motrices Tipo R]]</f>
        <v>0</v>
      </c>
      <c r="AX8" s="200">
        <f>+TDC_InfraMR[[#This Row],[B.03.1 - Parque de Coches Motores Motrices Remolcados]]+TDC_InfraMR[[#This Row],[B.03.2 - Parque de Coches Motores Motrices Intermedios]]+TDC_InfraMR[[#This Row],[B.03.3 - Parque de Coches Motores Motrices Cabina]]</f>
        <v>0</v>
      </c>
      <c r="BB8" s="1"/>
      <c r="BC8" s="200">
        <f>+SUM(TDC_InfraMR[[#This Row],[B.04.1 - Parque de Coches Remolcados Clase Unica]:[B.04.5 - Parque de Coches Remolcados para Servicios Especiales (Cartoneros)]])</f>
        <v>0</v>
      </c>
      <c r="BD8" s="356"/>
    </row>
    <row r="9" spans="1:60">
      <c r="A9" s="1">
        <v>1993</v>
      </c>
      <c r="B9" s="1" t="s">
        <v>68</v>
      </c>
      <c r="G9" s="192">
        <f t="shared" si="0"/>
        <v>0</v>
      </c>
      <c r="H9" s="192">
        <f>+TDC_InfraMR[[#This Row],[Total Líneas de Explotación ]]</f>
        <v>0</v>
      </c>
      <c r="T9" s="194">
        <f>+TDC_InfraMR[[#This Row],[Total Estaciones]]</f>
        <v>0</v>
      </c>
      <c r="Z9" s="196">
        <f t="shared" si="1"/>
        <v>0</v>
      </c>
      <c r="AC9" s="1">
        <f>+TDC_InfraMR[[#This Row],[Total Pasos Vehiculares a Nivel]]</f>
        <v>0</v>
      </c>
      <c r="AD9" s="196">
        <f t="shared" si="2"/>
        <v>0</v>
      </c>
      <c r="AH9" s="196">
        <f t="shared" si="3"/>
        <v>0</v>
      </c>
      <c r="AT9" s="200">
        <f>+TDC_InfraMR[[#This Row],[B.02.1 - Parque de Coches Eléctricos Motrices]]+TDC_InfraMR[[#This Row],[B.02.2 - Parque de Coches Eléctricos Motrices Remolcados Tipo R]]+TDC_InfraMR[[#This Row],[B.02.3 - Parque de Coches Eléctricos Motrices Tipo R]]</f>
        <v>0</v>
      </c>
      <c r="AX9" s="200">
        <f>+TDC_InfraMR[[#This Row],[B.03.1 - Parque de Coches Motores Motrices Remolcados]]+TDC_InfraMR[[#This Row],[B.03.2 - Parque de Coches Motores Motrices Intermedios]]+TDC_InfraMR[[#This Row],[B.03.3 - Parque de Coches Motores Motrices Cabina]]</f>
        <v>0</v>
      </c>
      <c r="BB9" s="1"/>
      <c r="BC9" s="200">
        <f>+SUM(TDC_InfraMR[[#This Row],[B.04.1 - Parque de Coches Remolcados Clase Unica]:[B.04.5 - Parque de Coches Remolcados para Servicios Especiales (Cartoneros)]])</f>
        <v>0</v>
      </c>
      <c r="BD9" s="356"/>
    </row>
    <row r="10" spans="1:60">
      <c r="A10" s="1">
        <v>1993</v>
      </c>
      <c r="B10" s="1" t="s">
        <v>69</v>
      </c>
      <c r="G10" s="192">
        <f t="shared" si="0"/>
        <v>0</v>
      </c>
      <c r="H10" s="192">
        <f>+TDC_InfraMR[[#This Row],[Total Líneas de Explotación ]]</f>
        <v>0</v>
      </c>
      <c r="T10" s="194">
        <f>+TDC_InfraMR[[#This Row],[Total Estaciones]]</f>
        <v>0</v>
      </c>
      <c r="Z10" s="196">
        <f t="shared" si="1"/>
        <v>0</v>
      </c>
      <c r="AC10" s="1">
        <f>+TDC_InfraMR[[#This Row],[Total Pasos Vehiculares a Nivel]]</f>
        <v>0</v>
      </c>
      <c r="AD10" s="196">
        <f t="shared" si="2"/>
        <v>0</v>
      </c>
      <c r="AH10" s="196">
        <f t="shared" si="3"/>
        <v>0</v>
      </c>
      <c r="AT10" s="200">
        <f>+TDC_InfraMR[[#This Row],[B.02.1 - Parque de Coches Eléctricos Motrices]]+TDC_InfraMR[[#This Row],[B.02.2 - Parque de Coches Eléctricos Motrices Remolcados Tipo R]]+TDC_InfraMR[[#This Row],[B.02.3 - Parque de Coches Eléctricos Motrices Tipo R]]</f>
        <v>0</v>
      </c>
      <c r="AX10" s="200">
        <f>+TDC_InfraMR[[#This Row],[B.03.1 - Parque de Coches Motores Motrices Remolcados]]+TDC_InfraMR[[#This Row],[B.03.2 - Parque de Coches Motores Motrices Intermedios]]+TDC_InfraMR[[#This Row],[B.03.3 - Parque de Coches Motores Motrices Cabina]]</f>
        <v>0</v>
      </c>
      <c r="BB10" s="1"/>
      <c r="BC10" s="200">
        <f>+SUM(TDC_InfraMR[[#This Row],[B.04.1 - Parque de Coches Remolcados Clase Unica]:[B.04.5 - Parque de Coches Remolcados para Servicios Especiales (Cartoneros)]])</f>
        <v>0</v>
      </c>
      <c r="BD10" s="356"/>
    </row>
    <row r="11" spans="1:60">
      <c r="A11" s="1">
        <v>1993</v>
      </c>
      <c r="B11" s="1" t="s">
        <v>70</v>
      </c>
      <c r="G11" s="192">
        <f t="shared" si="0"/>
        <v>0</v>
      </c>
      <c r="H11" s="192">
        <f>+TDC_InfraMR[[#This Row],[Total Líneas de Explotación ]]</f>
        <v>0</v>
      </c>
      <c r="T11" s="194">
        <f>+TDC_InfraMR[[#This Row],[Total Estaciones]]</f>
        <v>0</v>
      </c>
      <c r="Z11" s="196">
        <f t="shared" si="1"/>
        <v>0</v>
      </c>
      <c r="AC11" s="1">
        <f>+TDC_InfraMR[[#This Row],[Total Pasos Vehiculares a Nivel]]</f>
        <v>0</v>
      </c>
      <c r="AD11" s="196">
        <f t="shared" si="2"/>
        <v>0</v>
      </c>
      <c r="AH11" s="196">
        <f t="shared" si="3"/>
        <v>0</v>
      </c>
      <c r="AT11" s="200">
        <f>+TDC_InfraMR[[#This Row],[B.02.1 - Parque de Coches Eléctricos Motrices]]+TDC_InfraMR[[#This Row],[B.02.2 - Parque de Coches Eléctricos Motrices Remolcados Tipo R]]+TDC_InfraMR[[#This Row],[B.02.3 - Parque de Coches Eléctricos Motrices Tipo R]]</f>
        <v>0</v>
      </c>
      <c r="AX11" s="200">
        <f>+TDC_InfraMR[[#This Row],[B.03.1 - Parque de Coches Motores Motrices Remolcados]]+TDC_InfraMR[[#This Row],[B.03.2 - Parque de Coches Motores Motrices Intermedios]]+TDC_InfraMR[[#This Row],[B.03.3 - Parque de Coches Motores Motrices Cabina]]</f>
        <v>0</v>
      </c>
      <c r="BB11" s="1"/>
      <c r="BC11" s="200">
        <f>+SUM(TDC_InfraMR[[#This Row],[B.04.1 - Parque de Coches Remolcados Clase Unica]:[B.04.5 - Parque de Coches Remolcados para Servicios Especiales (Cartoneros)]])</f>
        <v>0</v>
      </c>
      <c r="BD11" s="356"/>
    </row>
    <row r="12" spans="1:60">
      <c r="A12" s="1">
        <v>1993</v>
      </c>
      <c r="B12" s="1" t="s">
        <v>71</v>
      </c>
      <c r="G12" s="192">
        <f t="shared" si="0"/>
        <v>0</v>
      </c>
      <c r="H12" s="192">
        <f>+TDC_InfraMR[[#This Row],[Total Líneas de Explotación ]]</f>
        <v>0</v>
      </c>
      <c r="T12" s="194">
        <f>+TDC_InfraMR[[#This Row],[Total Estaciones]]</f>
        <v>0</v>
      </c>
      <c r="Z12" s="196">
        <f t="shared" si="1"/>
        <v>0</v>
      </c>
      <c r="AC12" s="1">
        <f>+TDC_InfraMR[[#This Row],[Total Pasos Vehiculares a Nivel]]</f>
        <v>0</v>
      </c>
      <c r="AD12" s="196">
        <f t="shared" si="2"/>
        <v>0</v>
      </c>
      <c r="AH12" s="196">
        <f t="shared" si="3"/>
        <v>0</v>
      </c>
      <c r="AT12" s="200">
        <f>+TDC_InfraMR[[#This Row],[B.02.1 - Parque de Coches Eléctricos Motrices]]+TDC_InfraMR[[#This Row],[B.02.2 - Parque de Coches Eléctricos Motrices Remolcados Tipo R]]+TDC_InfraMR[[#This Row],[B.02.3 - Parque de Coches Eléctricos Motrices Tipo R]]</f>
        <v>0</v>
      </c>
      <c r="AX12" s="200">
        <f>+TDC_InfraMR[[#This Row],[B.03.1 - Parque de Coches Motores Motrices Remolcados]]+TDC_InfraMR[[#This Row],[B.03.2 - Parque de Coches Motores Motrices Intermedios]]+TDC_InfraMR[[#This Row],[B.03.3 - Parque de Coches Motores Motrices Cabina]]</f>
        <v>0</v>
      </c>
      <c r="BB12" s="1"/>
      <c r="BC12" s="200">
        <f>+SUM(TDC_InfraMR[[#This Row],[B.04.1 - Parque de Coches Remolcados Clase Unica]:[B.04.5 - Parque de Coches Remolcados para Servicios Especiales (Cartoneros)]])</f>
        <v>0</v>
      </c>
      <c r="BD12" s="356"/>
    </row>
    <row r="13" spans="1:60">
      <c r="A13" s="1">
        <v>1993</v>
      </c>
      <c r="B13" s="1" t="s">
        <v>72</v>
      </c>
      <c r="G13" s="192">
        <f t="shared" si="0"/>
        <v>0</v>
      </c>
      <c r="H13" s="192">
        <f>+TDC_InfraMR[[#This Row],[Total Líneas de Explotación ]]</f>
        <v>0</v>
      </c>
      <c r="T13" s="194">
        <f>+TDC_InfraMR[[#This Row],[Total Estaciones]]</f>
        <v>0</v>
      </c>
      <c r="Z13" s="196">
        <f t="shared" si="1"/>
        <v>0</v>
      </c>
      <c r="AC13" s="1">
        <f>+TDC_InfraMR[[#This Row],[Total Pasos Vehiculares a Nivel]]</f>
        <v>0</v>
      </c>
      <c r="AD13" s="196">
        <f t="shared" si="2"/>
        <v>0</v>
      </c>
      <c r="AH13" s="196">
        <f t="shared" si="3"/>
        <v>0</v>
      </c>
      <c r="AT13" s="200">
        <f>+TDC_InfraMR[[#This Row],[B.02.1 - Parque de Coches Eléctricos Motrices]]+TDC_InfraMR[[#This Row],[B.02.2 - Parque de Coches Eléctricos Motrices Remolcados Tipo R]]+TDC_InfraMR[[#This Row],[B.02.3 - Parque de Coches Eléctricos Motrices Tipo R]]</f>
        <v>0</v>
      </c>
      <c r="AX13" s="200">
        <f>+TDC_InfraMR[[#This Row],[B.03.1 - Parque de Coches Motores Motrices Remolcados]]+TDC_InfraMR[[#This Row],[B.03.2 - Parque de Coches Motores Motrices Intermedios]]+TDC_InfraMR[[#This Row],[B.03.3 - Parque de Coches Motores Motrices Cabina]]</f>
        <v>0</v>
      </c>
      <c r="BB13" s="1"/>
      <c r="BC13" s="200">
        <f>+SUM(TDC_InfraMR[[#This Row],[B.04.1 - Parque de Coches Remolcados Clase Unica]:[B.04.5 - Parque de Coches Remolcados para Servicios Especiales (Cartoneros)]])</f>
        <v>0</v>
      </c>
      <c r="BD13" s="356"/>
    </row>
    <row r="14" spans="1:60">
      <c r="A14" s="1">
        <v>1994</v>
      </c>
      <c r="B14" s="1" t="s">
        <v>61</v>
      </c>
      <c r="G14" s="192">
        <f t="shared" si="0"/>
        <v>0</v>
      </c>
      <c r="H14" s="192">
        <f>+TDC_InfraMR[[#This Row],[Total Líneas de Explotación ]]</f>
        <v>0</v>
      </c>
      <c r="T14" s="194">
        <f>+TDC_InfraMR[[#This Row],[Total Estaciones]]</f>
        <v>0</v>
      </c>
      <c r="Z14" s="196">
        <f t="shared" si="1"/>
        <v>0</v>
      </c>
      <c r="AC14" s="1">
        <f>+TDC_InfraMR[[#This Row],[Total Pasos Vehiculares a Nivel]]</f>
        <v>0</v>
      </c>
      <c r="AD14" s="196">
        <f t="shared" si="2"/>
        <v>0</v>
      </c>
      <c r="AH14" s="196">
        <f t="shared" si="3"/>
        <v>0</v>
      </c>
      <c r="AT14" s="200">
        <f>+TDC_InfraMR[[#This Row],[B.02.1 - Parque de Coches Eléctricos Motrices]]+TDC_InfraMR[[#This Row],[B.02.2 - Parque de Coches Eléctricos Motrices Remolcados Tipo R]]+TDC_InfraMR[[#This Row],[B.02.3 - Parque de Coches Eléctricos Motrices Tipo R]]</f>
        <v>0</v>
      </c>
      <c r="AX14" s="200">
        <f>+TDC_InfraMR[[#This Row],[B.03.1 - Parque de Coches Motores Motrices Remolcados]]+TDC_InfraMR[[#This Row],[B.03.2 - Parque de Coches Motores Motrices Intermedios]]+TDC_InfraMR[[#This Row],[B.03.3 - Parque de Coches Motores Motrices Cabina]]</f>
        <v>0</v>
      </c>
      <c r="BB14" s="1"/>
      <c r="BC14" s="200">
        <f>+SUM(TDC_InfraMR[[#This Row],[B.04.1 - Parque de Coches Remolcados Clase Unica]:[B.04.5 - Parque de Coches Remolcados para Servicios Especiales (Cartoneros)]])</f>
        <v>0</v>
      </c>
      <c r="BD14" s="356"/>
    </row>
    <row r="15" spans="1:60">
      <c r="A15" s="1">
        <v>1994</v>
      </c>
      <c r="B15" s="1" t="s">
        <v>62</v>
      </c>
      <c r="G15" s="192">
        <f t="shared" si="0"/>
        <v>0</v>
      </c>
      <c r="H15" s="192">
        <f>+TDC_InfraMR[[#This Row],[Total Líneas de Explotación ]]</f>
        <v>0</v>
      </c>
      <c r="T15" s="194">
        <f>+TDC_InfraMR[[#This Row],[Total Estaciones]]</f>
        <v>0</v>
      </c>
      <c r="Z15" s="196">
        <f t="shared" si="1"/>
        <v>0</v>
      </c>
      <c r="AC15" s="1">
        <f>+TDC_InfraMR[[#This Row],[Total Pasos Vehiculares a Nivel]]</f>
        <v>0</v>
      </c>
      <c r="AD15" s="196">
        <f t="shared" si="2"/>
        <v>0</v>
      </c>
      <c r="AH15" s="196">
        <f t="shared" si="3"/>
        <v>0</v>
      </c>
      <c r="AT15" s="200">
        <f>+TDC_InfraMR[[#This Row],[B.02.1 - Parque de Coches Eléctricos Motrices]]+TDC_InfraMR[[#This Row],[B.02.2 - Parque de Coches Eléctricos Motrices Remolcados Tipo R]]+TDC_InfraMR[[#This Row],[B.02.3 - Parque de Coches Eléctricos Motrices Tipo R]]</f>
        <v>0</v>
      </c>
      <c r="AX15" s="200">
        <f>+TDC_InfraMR[[#This Row],[B.03.1 - Parque de Coches Motores Motrices Remolcados]]+TDC_InfraMR[[#This Row],[B.03.2 - Parque de Coches Motores Motrices Intermedios]]+TDC_InfraMR[[#This Row],[B.03.3 - Parque de Coches Motores Motrices Cabina]]</f>
        <v>0</v>
      </c>
      <c r="BB15" s="1"/>
      <c r="BC15" s="200">
        <f>+SUM(TDC_InfraMR[[#This Row],[B.04.1 - Parque de Coches Remolcados Clase Unica]:[B.04.5 - Parque de Coches Remolcados para Servicios Especiales (Cartoneros)]])</f>
        <v>0</v>
      </c>
      <c r="BD15" s="356"/>
    </row>
    <row r="16" spans="1:60">
      <c r="A16" s="1">
        <v>1994</v>
      </c>
      <c r="B16" s="1" t="s">
        <v>63</v>
      </c>
      <c r="G16" s="192">
        <f t="shared" si="0"/>
        <v>0</v>
      </c>
      <c r="H16" s="192">
        <f>+TDC_InfraMR[[#This Row],[Total Líneas de Explotación ]]</f>
        <v>0</v>
      </c>
      <c r="T16" s="194">
        <f>+TDC_InfraMR[[#This Row],[Total Estaciones]]</f>
        <v>0</v>
      </c>
      <c r="Z16" s="196">
        <f t="shared" si="1"/>
        <v>0</v>
      </c>
      <c r="AC16" s="1">
        <f>+TDC_InfraMR[[#This Row],[Total Pasos Vehiculares a Nivel]]</f>
        <v>0</v>
      </c>
      <c r="AD16" s="196">
        <f t="shared" si="2"/>
        <v>0</v>
      </c>
      <c r="AH16" s="196">
        <f t="shared" si="3"/>
        <v>0</v>
      </c>
      <c r="AT16" s="200">
        <f>+TDC_InfraMR[[#This Row],[B.02.1 - Parque de Coches Eléctricos Motrices]]+TDC_InfraMR[[#This Row],[B.02.2 - Parque de Coches Eléctricos Motrices Remolcados Tipo R]]+TDC_InfraMR[[#This Row],[B.02.3 - Parque de Coches Eléctricos Motrices Tipo R]]</f>
        <v>0</v>
      </c>
      <c r="AX16" s="200">
        <f>+TDC_InfraMR[[#This Row],[B.03.1 - Parque de Coches Motores Motrices Remolcados]]+TDC_InfraMR[[#This Row],[B.03.2 - Parque de Coches Motores Motrices Intermedios]]+TDC_InfraMR[[#This Row],[B.03.3 - Parque de Coches Motores Motrices Cabina]]</f>
        <v>0</v>
      </c>
      <c r="BB16" s="1"/>
      <c r="BC16" s="200">
        <f>+SUM(TDC_InfraMR[[#This Row],[B.04.1 - Parque de Coches Remolcados Clase Unica]:[B.04.5 - Parque de Coches Remolcados para Servicios Especiales (Cartoneros)]])</f>
        <v>0</v>
      </c>
      <c r="BD16" s="356"/>
    </row>
    <row r="17" spans="1:59">
      <c r="A17" s="1">
        <v>1994</v>
      </c>
      <c r="B17" s="1" t="s">
        <v>64</v>
      </c>
      <c r="G17" s="192">
        <f t="shared" si="0"/>
        <v>0</v>
      </c>
      <c r="H17" s="192">
        <f>+TDC_InfraMR[[#This Row],[Total Líneas de Explotación ]]</f>
        <v>0</v>
      </c>
      <c r="T17" s="194">
        <f>+TDC_InfraMR[[#This Row],[Total Estaciones]]</f>
        <v>0</v>
      </c>
      <c r="Z17" s="196">
        <f t="shared" si="1"/>
        <v>0</v>
      </c>
      <c r="AC17" s="1">
        <f>+TDC_InfraMR[[#This Row],[Total Pasos Vehiculares a Nivel]]</f>
        <v>0</v>
      </c>
      <c r="AD17" s="196">
        <f t="shared" si="2"/>
        <v>0</v>
      </c>
      <c r="AH17" s="196">
        <f t="shared" si="3"/>
        <v>0</v>
      </c>
      <c r="AT17" s="200">
        <f>+TDC_InfraMR[[#This Row],[B.02.1 - Parque de Coches Eléctricos Motrices]]+TDC_InfraMR[[#This Row],[B.02.2 - Parque de Coches Eléctricos Motrices Remolcados Tipo R]]+TDC_InfraMR[[#This Row],[B.02.3 - Parque de Coches Eléctricos Motrices Tipo R]]</f>
        <v>0</v>
      </c>
      <c r="AX17" s="200">
        <f>+TDC_InfraMR[[#This Row],[B.03.1 - Parque de Coches Motores Motrices Remolcados]]+TDC_InfraMR[[#This Row],[B.03.2 - Parque de Coches Motores Motrices Intermedios]]+TDC_InfraMR[[#This Row],[B.03.3 - Parque de Coches Motores Motrices Cabina]]</f>
        <v>0</v>
      </c>
      <c r="BB17" s="1"/>
      <c r="BC17" s="200">
        <f>+SUM(TDC_InfraMR[[#This Row],[B.04.1 - Parque de Coches Remolcados Clase Unica]:[B.04.5 - Parque de Coches Remolcados para Servicios Especiales (Cartoneros)]])</f>
        <v>0</v>
      </c>
      <c r="BD17" s="356"/>
    </row>
    <row r="18" spans="1:59">
      <c r="A18" s="1">
        <v>1994</v>
      </c>
      <c r="B18" s="1" t="s">
        <v>65</v>
      </c>
      <c r="G18" s="192">
        <f t="shared" si="0"/>
        <v>0</v>
      </c>
      <c r="H18" s="192">
        <f>+TDC_InfraMR[[#This Row],[Total Líneas de Explotación ]]</f>
        <v>0</v>
      </c>
      <c r="T18" s="194">
        <f>+TDC_InfraMR[[#This Row],[Total Estaciones]]</f>
        <v>0</v>
      </c>
      <c r="Z18" s="196">
        <f t="shared" si="1"/>
        <v>0</v>
      </c>
      <c r="AC18" s="1">
        <f>+TDC_InfraMR[[#This Row],[Total Pasos Vehiculares a Nivel]]</f>
        <v>0</v>
      </c>
      <c r="AD18" s="196">
        <f t="shared" si="2"/>
        <v>0</v>
      </c>
      <c r="AH18" s="196">
        <f t="shared" si="3"/>
        <v>0</v>
      </c>
      <c r="AT18" s="200">
        <f>+TDC_InfraMR[[#This Row],[B.02.1 - Parque de Coches Eléctricos Motrices]]+TDC_InfraMR[[#This Row],[B.02.2 - Parque de Coches Eléctricos Motrices Remolcados Tipo R]]+TDC_InfraMR[[#This Row],[B.02.3 - Parque de Coches Eléctricos Motrices Tipo R]]</f>
        <v>0</v>
      </c>
      <c r="AX18" s="200">
        <f>+TDC_InfraMR[[#This Row],[B.03.1 - Parque de Coches Motores Motrices Remolcados]]+TDC_InfraMR[[#This Row],[B.03.2 - Parque de Coches Motores Motrices Intermedios]]+TDC_InfraMR[[#This Row],[B.03.3 - Parque de Coches Motores Motrices Cabina]]</f>
        <v>0</v>
      </c>
      <c r="BB18" s="1"/>
      <c r="BC18" s="200">
        <f>+SUM(TDC_InfraMR[[#This Row],[B.04.1 - Parque de Coches Remolcados Clase Unica]:[B.04.5 - Parque de Coches Remolcados para Servicios Especiales (Cartoneros)]])</f>
        <v>0</v>
      </c>
      <c r="BD18" s="356"/>
    </row>
    <row r="19" spans="1:59">
      <c r="A19" s="1">
        <v>1994</v>
      </c>
      <c r="B19" s="1" t="s">
        <v>66</v>
      </c>
      <c r="G19" s="192">
        <f t="shared" si="0"/>
        <v>0</v>
      </c>
      <c r="H19" s="192">
        <f>+TDC_InfraMR[[#This Row],[Total Líneas de Explotación ]]</f>
        <v>0</v>
      </c>
      <c r="T19" s="194">
        <f>+TDC_InfraMR[[#This Row],[Total Estaciones]]</f>
        <v>0</v>
      </c>
      <c r="Z19" s="196">
        <f t="shared" si="1"/>
        <v>0</v>
      </c>
      <c r="AC19" s="1">
        <f>+TDC_InfraMR[[#This Row],[Total Pasos Vehiculares a Nivel]]</f>
        <v>0</v>
      </c>
      <c r="AD19" s="196">
        <f t="shared" si="2"/>
        <v>0</v>
      </c>
      <c r="AH19" s="196">
        <f t="shared" si="3"/>
        <v>0</v>
      </c>
      <c r="AT19" s="200">
        <f>+TDC_InfraMR[[#This Row],[B.02.1 - Parque de Coches Eléctricos Motrices]]+TDC_InfraMR[[#This Row],[B.02.2 - Parque de Coches Eléctricos Motrices Remolcados Tipo R]]+TDC_InfraMR[[#This Row],[B.02.3 - Parque de Coches Eléctricos Motrices Tipo R]]</f>
        <v>0</v>
      </c>
      <c r="AX19" s="200">
        <f>+TDC_InfraMR[[#This Row],[B.03.1 - Parque de Coches Motores Motrices Remolcados]]+TDC_InfraMR[[#This Row],[B.03.2 - Parque de Coches Motores Motrices Intermedios]]+TDC_InfraMR[[#This Row],[B.03.3 - Parque de Coches Motores Motrices Cabina]]</f>
        <v>0</v>
      </c>
      <c r="BB19" s="1"/>
      <c r="BC19" s="200">
        <f>+SUM(TDC_InfraMR[[#This Row],[B.04.1 - Parque de Coches Remolcados Clase Unica]:[B.04.5 - Parque de Coches Remolcados para Servicios Especiales (Cartoneros)]])</f>
        <v>0</v>
      </c>
      <c r="BD19" s="356"/>
    </row>
    <row r="20" spans="1:59">
      <c r="A20" s="1">
        <v>1994</v>
      </c>
      <c r="B20" s="1" t="s">
        <v>67</v>
      </c>
      <c r="G20" s="192">
        <f t="shared" si="0"/>
        <v>0</v>
      </c>
      <c r="H20" s="192">
        <f>+TDC_InfraMR[[#This Row],[Total Líneas de Explotación ]]</f>
        <v>0</v>
      </c>
      <c r="T20" s="194">
        <f>+TDC_InfraMR[[#This Row],[Total Estaciones]]</f>
        <v>0</v>
      </c>
      <c r="Z20" s="196">
        <f t="shared" si="1"/>
        <v>0</v>
      </c>
      <c r="AC20" s="1">
        <f>+TDC_InfraMR[[#This Row],[Total Pasos Vehiculares a Nivel]]</f>
        <v>0</v>
      </c>
      <c r="AD20" s="196">
        <f t="shared" si="2"/>
        <v>0</v>
      </c>
      <c r="AH20" s="196">
        <f t="shared" si="3"/>
        <v>0</v>
      </c>
      <c r="AT20" s="200">
        <f>+TDC_InfraMR[[#This Row],[B.02.1 - Parque de Coches Eléctricos Motrices]]+TDC_InfraMR[[#This Row],[B.02.2 - Parque de Coches Eléctricos Motrices Remolcados Tipo R]]+TDC_InfraMR[[#This Row],[B.02.3 - Parque de Coches Eléctricos Motrices Tipo R]]</f>
        <v>0</v>
      </c>
      <c r="AX20" s="200">
        <f>+TDC_InfraMR[[#This Row],[B.03.1 - Parque de Coches Motores Motrices Remolcados]]+TDC_InfraMR[[#This Row],[B.03.2 - Parque de Coches Motores Motrices Intermedios]]+TDC_InfraMR[[#This Row],[B.03.3 - Parque de Coches Motores Motrices Cabina]]</f>
        <v>0</v>
      </c>
      <c r="BB20" s="1"/>
      <c r="BC20" s="200">
        <f>+SUM(TDC_InfraMR[[#This Row],[B.04.1 - Parque de Coches Remolcados Clase Unica]:[B.04.5 - Parque de Coches Remolcados para Servicios Especiales (Cartoneros)]])</f>
        <v>0</v>
      </c>
      <c r="BD20" s="356"/>
    </row>
    <row r="21" spans="1:59">
      <c r="A21" s="1">
        <v>1994</v>
      </c>
      <c r="B21" s="1" t="s">
        <v>68</v>
      </c>
      <c r="G21" s="192">
        <f t="shared" si="0"/>
        <v>0</v>
      </c>
      <c r="H21" s="192">
        <f>+TDC_InfraMR[[#This Row],[Total Líneas de Explotación ]]</f>
        <v>0</v>
      </c>
      <c r="T21" s="194">
        <f>+TDC_InfraMR[[#This Row],[Total Estaciones]]</f>
        <v>0</v>
      </c>
      <c r="Z21" s="196">
        <f t="shared" si="1"/>
        <v>0</v>
      </c>
      <c r="AC21" s="1">
        <f>+TDC_InfraMR[[#This Row],[Total Pasos Vehiculares a Nivel]]</f>
        <v>0</v>
      </c>
      <c r="AD21" s="196">
        <f t="shared" si="2"/>
        <v>0</v>
      </c>
      <c r="AH21" s="196">
        <f t="shared" si="3"/>
        <v>0</v>
      </c>
      <c r="AT21" s="200">
        <f>+TDC_InfraMR[[#This Row],[B.02.1 - Parque de Coches Eléctricos Motrices]]+TDC_InfraMR[[#This Row],[B.02.2 - Parque de Coches Eléctricos Motrices Remolcados Tipo R]]+TDC_InfraMR[[#This Row],[B.02.3 - Parque de Coches Eléctricos Motrices Tipo R]]</f>
        <v>0</v>
      </c>
      <c r="AX21" s="200">
        <f>+TDC_InfraMR[[#This Row],[B.03.1 - Parque de Coches Motores Motrices Remolcados]]+TDC_InfraMR[[#This Row],[B.03.2 - Parque de Coches Motores Motrices Intermedios]]+TDC_InfraMR[[#This Row],[B.03.3 - Parque de Coches Motores Motrices Cabina]]</f>
        <v>0</v>
      </c>
      <c r="BB21" s="1"/>
      <c r="BC21" s="200">
        <f>+SUM(TDC_InfraMR[[#This Row],[B.04.1 - Parque de Coches Remolcados Clase Unica]:[B.04.5 - Parque de Coches Remolcados para Servicios Especiales (Cartoneros)]])</f>
        <v>0</v>
      </c>
      <c r="BD21" s="356"/>
    </row>
    <row r="22" spans="1:59">
      <c r="A22" s="1">
        <v>1994</v>
      </c>
      <c r="B22" s="1" t="s">
        <v>69</v>
      </c>
      <c r="G22" s="192">
        <f t="shared" si="0"/>
        <v>0</v>
      </c>
      <c r="H22" s="192">
        <f>+TDC_InfraMR[[#This Row],[Total Líneas de Explotación ]]</f>
        <v>0</v>
      </c>
      <c r="T22" s="194">
        <f>+TDC_InfraMR[[#This Row],[Total Estaciones]]</f>
        <v>0</v>
      </c>
      <c r="Z22" s="196">
        <f t="shared" si="1"/>
        <v>0</v>
      </c>
      <c r="AC22" s="1">
        <f>+TDC_InfraMR[[#This Row],[Total Pasos Vehiculares a Nivel]]</f>
        <v>0</v>
      </c>
      <c r="AD22" s="196">
        <f t="shared" si="2"/>
        <v>0</v>
      </c>
      <c r="AH22" s="196">
        <f t="shared" si="3"/>
        <v>0</v>
      </c>
      <c r="AT22" s="200">
        <f>+TDC_InfraMR[[#This Row],[B.02.1 - Parque de Coches Eléctricos Motrices]]+TDC_InfraMR[[#This Row],[B.02.2 - Parque de Coches Eléctricos Motrices Remolcados Tipo R]]+TDC_InfraMR[[#This Row],[B.02.3 - Parque de Coches Eléctricos Motrices Tipo R]]</f>
        <v>0</v>
      </c>
      <c r="AX22" s="200">
        <f>+TDC_InfraMR[[#This Row],[B.03.1 - Parque de Coches Motores Motrices Remolcados]]+TDC_InfraMR[[#This Row],[B.03.2 - Parque de Coches Motores Motrices Intermedios]]+TDC_InfraMR[[#This Row],[B.03.3 - Parque de Coches Motores Motrices Cabina]]</f>
        <v>0</v>
      </c>
      <c r="BB22" s="1"/>
      <c r="BC22" s="200">
        <f>+SUM(TDC_InfraMR[[#This Row],[B.04.1 - Parque de Coches Remolcados Clase Unica]:[B.04.5 - Parque de Coches Remolcados para Servicios Especiales (Cartoneros)]])</f>
        <v>0</v>
      </c>
      <c r="BD22" s="356"/>
    </row>
    <row r="23" spans="1:59">
      <c r="A23" s="1">
        <v>1994</v>
      </c>
      <c r="B23" s="1" t="s">
        <v>70</v>
      </c>
      <c r="G23" s="192">
        <f t="shared" si="0"/>
        <v>0</v>
      </c>
      <c r="H23" s="192">
        <f>+TDC_InfraMR[[#This Row],[Total Líneas de Explotación ]]</f>
        <v>0</v>
      </c>
      <c r="T23" s="194">
        <f>+TDC_InfraMR[[#This Row],[Total Estaciones]]</f>
        <v>0</v>
      </c>
      <c r="Z23" s="196">
        <f t="shared" si="1"/>
        <v>0</v>
      </c>
      <c r="AC23" s="1">
        <f>+TDC_InfraMR[[#This Row],[Total Pasos Vehiculares a Nivel]]</f>
        <v>0</v>
      </c>
      <c r="AD23" s="196">
        <f t="shared" si="2"/>
        <v>0</v>
      </c>
      <c r="AH23" s="196">
        <f t="shared" si="3"/>
        <v>0</v>
      </c>
      <c r="AT23" s="200">
        <f>+TDC_InfraMR[[#This Row],[B.02.1 - Parque de Coches Eléctricos Motrices]]+TDC_InfraMR[[#This Row],[B.02.2 - Parque de Coches Eléctricos Motrices Remolcados Tipo R]]+TDC_InfraMR[[#This Row],[B.02.3 - Parque de Coches Eléctricos Motrices Tipo R]]</f>
        <v>0</v>
      </c>
      <c r="AX23" s="200">
        <f>+TDC_InfraMR[[#This Row],[B.03.1 - Parque de Coches Motores Motrices Remolcados]]+TDC_InfraMR[[#This Row],[B.03.2 - Parque de Coches Motores Motrices Intermedios]]+TDC_InfraMR[[#This Row],[B.03.3 - Parque de Coches Motores Motrices Cabina]]</f>
        <v>0</v>
      </c>
      <c r="BB23" s="1"/>
      <c r="BC23" s="200">
        <f>+SUM(TDC_InfraMR[[#This Row],[B.04.1 - Parque de Coches Remolcados Clase Unica]:[B.04.5 - Parque de Coches Remolcados para Servicios Especiales (Cartoneros)]])</f>
        <v>0</v>
      </c>
      <c r="BD23" s="356"/>
    </row>
    <row r="24" spans="1:59">
      <c r="A24" s="1">
        <v>1994</v>
      </c>
      <c r="B24" s="1" t="s">
        <v>71</v>
      </c>
      <c r="G24" s="192">
        <f t="shared" si="0"/>
        <v>0</v>
      </c>
      <c r="H24" s="192">
        <f>+TDC_InfraMR[[#This Row],[Total Líneas de Explotación ]]</f>
        <v>0</v>
      </c>
      <c r="T24" s="194">
        <f>+TDC_InfraMR[[#This Row],[Total Estaciones]]</f>
        <v>0</v>
      </c>
      <c r="Z24" s="196">
        <f t="shared" si="1"/>
        <v>0</v>
      </c>
      <c r="AC24" s="1">
        <f>+TDC_InfraMR[[#This Row],[Total Pasos Vehiculares a Nivel]]</f>
        <v>0</v>
      </c>
      <c r="AD24" s="196">
        <f t="shared" si="2"/>
        <v>0</v>
      </c>
      <c r="AH24" s="196">
        <f t="shared" si="3"/>
        <v>0</v>
      </c>
      <c r="AT24" s="200">
        <f>+TDC_InfraMR[[#This Row],[B.02.1 - Parque de Coches Eléctricos Motrices]]+TDC_InfraMR[[#This Row],[B.02.2 - Parque de Coches Eléctricos Motrices Remolcados Tipo R]]+TDC_InfraMR[[#This Row],[B.02.3 - Parque de Coches Eléctricos Motrices Tipo R]]</f>
        <v>0</v>
      </c>
      <c r="AX24" s="200">
        <f>+TDC_InfraMR[[#This Row],[B.03.1 - Parque de Coches Motores Motrices Remolcados]]+TDC_InfraMR[[#This Row],[B.03.2 - Parque de Coches Motores Motrices Intermedios]]+TDC_InfraMR[[#This Row],[B.03.3 - Parque de Coches Motores Motrices Cabina]]</f>
        <v>0</v>
      </c>
      <c r="BB24" s="1"/>
      <c r="BC24" s="200">
        <f>+SUM(TDC_InfraMR[[#This Row],[B.04.1 - Parque de Coches Remolcados Clase Unica]:[B.04.5 - Parque de Coches Remolcados para Servicios Especiales (Cartoneros)]])</f>
        <v>0</v>
      </c>
      <c r="BD24" s="356"/>
    </row>
    <row r="25" spans="1:59">
      <c r="A25" s="1">
        <v>1994</v>
      </c>
      <c r="B25" s="1" t="s">
        <v>72</v>
      </c>
      <c r="G25" s="192">
        <f t="shared" si="0"/>
        <v>0</v>
      </c>
      <c r="H25" s="192">
        <f>+TDC_InfraMR[[#This Row],[Total Líneas de Explotación ]]</f>
        <v>0</v>
      </c>
      <c r="T25" s="194">
        <f>+TDC_InfraMR[[#This Row],[Total Estaciones]]</f>
        <v>0</v>
      </c>
      <c r="Z25" s="196">
        <f t="shared" si="1"/>
        <v>0</v>
      </c>
      <c r="AC25" s="1">
        <f>+TDC_InfraMR[[#This Row],[Total Pasos Vehiculares a Nivel]]</f>
        <v>0</v>
      </c>
      <c r="AD25" s="196">
        <f t="shared" si="2"/>
        <v>0</v>
      </c>
      <c r="AH25" s="196">
        <f t="shared" si="3"/>
        <v>0</v>
      </c>
      <c r="AT25" s="200">
        <f>+TDC_InfraMR[[#This Row],[B.02.1 - Parque de Coches Eléctricos Motrices]]+TDC_InfraMR[[#This Row],[B.02.2 - Parque de Coches Eléctricos Motrices Remolcados Tipo R]]+TDC_InfraMR[[#This Row],[B.02.3 - Parque de Coches Eléctricos Motrices Tipo R]]</f>
        <v>0</v>
      </c>
      <c r="AX25" s="200">
        <f>+TDC_InfraMR[[#This Row],[B.03.1 - Parque de Coches Motores Motrices Remolcados]]+TDC_InfraMR[[#This Row],[B.03.2 - Parque de Coches Motores Motrices Intermedios]]+TDC_InfraMR[[#This Row],[B.03.3 - Parque de Coches Motores Motrices Cabina]]</f>
        <v>0</v>
      </c>
      <c r="BB25" s="1"/>
      <c r="BC25" s="200">
        <f>+SUM(TDC_InfraMR[[#This Row],[B.04.1 - Parque de Coches Remolcados Clase Unica]:[B.04.5 - Parque de Coches Remolcados para Servicios Especiales (Cartoneros)]])</f>
        <v>0</v>
      </c>
      <c r="BD25" s="356"/>
    </row>
    <row r="26" spans="1:59">
      <c r="A26" s="1">
        <v>1995</v>
      </c>
      <c r="B26" s="1" t="s">
        <v>61</v>
      </c>
      <c r="G26" s="192">
        <f t="shared" si="0"/>
        <v>0</v>
      </c>
      <c r="H26" s="192">
        <f>+TDC_InfraMR[[#This Row],[Total Líneas de Explotación ]]</f>
        <v>0</v>
      </c>
      <c r="T26" s="194">
        <f>+TDC_InfraMR[[#This Row],[Total Estaciones]]</f>
        <v>0</v>
      </c>
      <c r="Z26" s="196">
        <f t="shared" si="1"/>
        <v>0</v>
      </c>
      <c r="AC26" s="1">
        <f>+TDC_InfraMR[[#This Row],[Total Pasos Vehiculares a Nivel]]</f>
        <v>0</v>
      </c>
      <c r="AD26" s="196">
        <f t="shared" si="2"/>
        <v>0</v>
      </c>
      <c r="AH26" s="196">
        <f t="shared" si="3"/>
        <v>0</v>
      </c>
      <c r="AT26" s="200">
        <f>+TDC_InfraMR[[#This Row],[B.02.1 - Parque de Coches Eléctricos Motrices]]+TDC_InfraMR[[#This Row],[B.02.2 - Parque de Coches Eléctricos Motrices Remolcados Tipo R]]+TDC_InfraMR[[#This Row],[B.02.3 - Parque de Coches Eléctricos Motrices Tipo R]]</f>
        <v>0</v>
      </c>
      <c r="AX26" s="200">
        <f>+TDC_InfraMR[[#This Row],[B.03.1 - Parque de Coches Motores Motrices Remolcados]]+TDC_InfraMR[[#This Row],[B.03.2 - Parque de Coches Motores Motrices Intermedios]]+TDC_InfraMR[[#This Row],[B.03.3 - Parque de Coches Motores Motrices Cabina]]</f>
        <v>0</v>
      </c>
      <c r="BB26" s="1"/>
      <c r="BC26" s="200">
        <f>+SUM(TDC_InfraMR[[#This Row],[B.04.1 - Parque de Coches Remolcados Clase Unica]:[B.04.5 - Parque de Coches Remolcados para Servicios Especiales (Cartoneros)]])</f>
        <v>0</v>
      </c>
      <c r="BD26" s="356"/>
    </row>
    <row r="27" spans="1:59">
      <c r="A27" s="1">
        <v>1995</v>
      </c>
      <c r="B27" s="1" t="s">
        <v>62</v>
      </c>
      <c r="G27" s="192">
        <f t="shared" si="0"/>
        <v>0</v>
      </c>
      <c r="H27" s="192">
        <f>+TDC_InfraMR[[#This Row],[Total Líneas de Explotación ]]</f>
        <v>0</v>
      </c>
      <c r="T27" s="194">
        <f>+TDC_InfraMR[[#This Row],[Total Estaciones]]</f>
        <v>0</v>
      </c>
      <c r="Z27" s="196">
        <f t="shared" si="1"/>
        <v>0</v>
      </c>
      <c r="AC27" s="1">
        <f>+TDC_InfraMR[[#This Row],[Total Pasos Vehiculares a Nivel]]</f>
        <v>0</v>
      </c>
      <c r="AD27" s="196">
        <f t="shared" si="2"/>
        <v>0</v>
      </c>
      <c r="AH27" s="196">
        <f t="shared" si="3"/>
        <v>0</v>
      </c>
      <c r="AT27" s="200">
        <f>+TDC_InfraMR[[#This Row],[B.02.1 - Parque de Coches Eléctricos Motrices]]+TDC_InfraMR[[#This Row],[B.02.2 - Parque de Coches Eléctricos Motrices Remolcados Tipo R]]+TDC_InfraMR[[#This Row],[B.02.3 - Parque de Coches Eléctricos Motrices Tipo R]]</f>
        <v>0</v>
      </c>
      <c r="AX27" s="200">
        <f>+TDC_InfraMR[[#This Row],[B.03.1 - Parque de Coches Motores Motrices Remolcados]]+TDC_InfraMR[[#This Row],[B.03.2 - Parque de Coches Motores Motrices Intermedios]]+TDC_InfraMR[[#This Row],[B.03.3 - Parque de Coches Motores Motrices Cabina]]</f>
        <v>0</v>
      </c>
      <c r="BB27" s="1"/>
      <c r="BC27" s="200">
        <f>+SUM(TDC_InfraMR[[#This Row],[B.04.1 - Parque de Coches Remolcados Clase Unica]:[B.04.5 - Parque de Coches Remolcados para Servicios Especiales (Cartoneros)]])</f>
        <v>0</v>
      </c>
      <c r="BD27" s="356"/>
    </row>
    <row r="28" spans="1:59">
      <c r="A28" s="1">
        <v>1995</v>
      </c>
      <c r="B28" s="1" t="s">
        <v>63</v>
      </c>
      <c r="G28" s="192">
        <f t="shared" si="0"/>
        <v>0</v>
      </c>
      <c r="H28" s="192">
        <f>+TDC_InfraMR[[#This Row],[Total Líneas de Explotación ]]</f>
        <v>0</v>
      </c>
      <c r="T28" s="194">
        <f>+TDC_InfraMR[[#This Row],[Total Estaciones]]</f>
        <v>0</v>
      </c>
      <c r="Z28" s="196">
        <f t="shared" si="1"/>
        <v>0</v>
      </c>
      <c r="AC28" s="1">
        <f>+TDC_InfraMR[[#This Row],[Total Pasos Vehiculares a Nivel]]</f>
        <v>0</v>
      </c>
      <c r="AD28" s="196">
        <f t="shared" si="2"/>
        <v>0</v>
      </c>
      <c r="AH28" s="196">
        <f t="shared" si="3"/>
        <v>0</v>
      </c>
      <c r="AT28" s="200">
        <f>+TDC_InfraMR[[#This Row],[B.02.1 - Parque de Coches Eléctricos Motrices]]+TDC_InfraMR[[#This Row],[B.02.2 - Parque de Coches Eléctricos Motrices Remolcados Tipo R]]+TDC_InfraMR[[#This Row],[B.02.3 - Parque de Coches Eléctricos Motrices Tipo R]]</f>
        <v>0</v>
      </c>
      <c r="AX28" s="200">
        <f>+TDC_InfraMR[[#This Row],[B.03.1 - Parque de Coches Motores Motrices Remolcados]]+TDC_InfraMR[[#This Row],[B.03.2 - Parque de Coches Motores Motrices Intermedios]]+TDC_InfraMR[[#This Row],[B.03.3 - Parque de Coches Motores Motrices Cabina]]</f>
        <v>0</v>
      </c>
      <c r="BB28" s="1"/>
      <c r="BC28" s="200">
        <f>+SUM(TDC_InfraMR[[#This Row],[B.04.1 - Parque de Coches Remolcados Clase Unica]:[B.04.5 - Parque de Coches Remolcados para Servicios Especiales (Cartoneros)]])</f>
        <v>0</v>
      </c>
      <c r="BD28" s="356"/>
    </row>
    <row r="29" spans="1:59">
      <c r="A29" s="1">
        <v>1995</v>
      </c>
      <c r="B29" s="1" t="s">
        <v>64</v>
      </c>
      <c r="C29" s="10">
        <v>0</v>
      </c>
      <c r="D29" s="10">
        <v>0</v>
      </c>
      <c r="E29" s="10">
        <v>0</v>
      </c>
      <c r="F29" s="10">
        <v>15.3</v>
      </c>
      <c r="G29" s="192">
        <f t="shared" si="0"/>
        <v>15.3</v>
      </c>
      <c r="H29" s="192">
        <f>+TDC_InfraMR[[#This Row],[Total Líneas de Explotación ]]</f>
        <v>15.3</v>
      </c>
      <c r="I29" s="192">
        <v>15.3</v>
      </c>
      <c r="J29" s="10">
        <v>0</v>
      </c>
      <c r="K29" s="10">
        <v>0</v>
      </c>
      <c r="L29" s="10">
        <v>30.6</v>
      </c>
      <c r="M29" s="10">
        <v>1.04</v>
      </c>
      <c r="N29" s="192">
        <f>+TDC_InfraMR[[#This Row],[A.03.1 -  Longitud de Vías de Explotación No Electrificadas Troncales y Ramales (vía principal) (km)]]+TDC_InfraMR[[#This Row],[A.04.1 -  Longitud de Vías de Explotación Electrificadas Troncales y Ramales (vía principal) (km)]]</f>
        <v>30.6</v>
      </c>
      <c r="O29" s="192">
        <f>+TDC_InfraMR[[#This Row],[Total Vías (excluido Auxiliares)]]</f>
        <v>30.6</v>
      </c>
      <c r="P29" s="1">
        <v>11</v>
      </c>
      <c r="Q29" s="1">
        <v>0</v>
      </c>
      <c r="R29" s="1">
        <v>0</v>
      </c>
      <c r="S29" s="194">
        <f t="shared" ref="S29:S92" si="4">SUM(P29:R29)</f>
        <v>11</v>
      </c>
      <c r="T29" s="194">
        <f>+TDC_InfraMR[[#This Row],[Total Estaciones]]</f>
        <v>11</v>
      </c>
      <c r="U29" s="1">
        <v>0</v>
      </c>
      <c r="V29" s="1">
        <v>36</v>
      </c>
      <c r="W29" s="1">
        <v>0</v>
      </c>
      <c r="X29" s="1">
        <v>0</v>
      </c>
      <c r="Y29" s="1">
        <v>0</v>
      </c>
      <c r="Z29" s="196">
        <f t="shared" si="1"/>
        <v>36</v>
      </c>
      <c r="AA29" s="1">
        <v>6</v>
      </c>
      <c r="AB29" s="1">
        <v>2</v>
      </c>
      <c r="AC29" s="1">
        <f>+TDC_InfraMR[[#This Row],[Total Pasos Vehiculares a Nivel]]</f>
        <v>36</v>
      </c>
      <c r="AD29" s="196">
        <f t="shared" si="2"/>
        <v>44</v>
      </c>
      <c r="AE29" s="1">
        <v>0</v>
      </c>
      <c r="AF29" s="1">
        <v>9</v>
      </c>
      <c r="AG29" s="1">
        <v>16</v>
      </c>
      <c r="AH29" s="196">
        <f t="shared" si="3"/>
        <v>25</v>
      </c>
      <c r="AI29" s="7">
        <v>15.3</v>
      </c>
      <c r="AJ29" s="7">
        <v>0</v>
      </c>
      <c r="AK29" s="7">
        <v>0</v>
      </c>
      <c r="AL29" s="198">
        <f t="shared" ref="AL29:AL92" si="5">SUM(AI29:AK29)</f>
        <v>15.3</v>
      </c>
      <c r="AM29" s="1">
        <v>0</v>
      </c>
      <c r="AN29" s="1">
        <v>0</v>
      </c>
      <c r="AO29" s="1">
        <v>0</v>
      </c>
      <c r="AP29" s="200">
        <f t="shared" ref="AP29:AP92" si="6">SUM(AM29:AO29)</f>
        <v>0</v>
      </c>
      <c r="AQ29" s="1">
        <v>18</v>
      </c>
      <c r="AR29" s="1">
        <v>0</v>
      </c>
      <c r="AS29" s="1">
        <v>0</v>
      </c>
      <c r="AT29" s="200">
        <f>+TDC_InfraMR[[#This Row],[B.02.1 - Parque de Coches Eléctricos Motrices]]+TDC_InfraMR[[#This Row],[B.02.2 - Parque de Coches Eléctricos Motrices Remolcados Tipo R]]+TDC_InfraMR[[#This Row],[B.02.3 - Parque de Coches Eléctricos Motrices Tipo R]]</f>
        <v>18</v>
      </c>
      <c r="AU29" s="1">
        <v>0</v>
      </c>
      <c r="AV29" s="1">
        <v>0</v>
      </c>
      <c r="AW29" s="1">
        <v>0</v>
      </c>
      <c r="AX29" s="200">
        <f>+TDC_InfraMR[[#This Row],[B.03.1 - Parque de Coches Motores Motrices Remolcados]]+TDC_InfraMR[[#This Row],[B.03.2 - Parque de Coches Motores Motrices Intermedios]]+TDC_InfraMR[[#This Row],[B.03.3 - Parque de Coches Motores Motrices Cabina]]</f>
        <v>0</v>
      </c>
      <c r="AY29" s="1">
        <v>0</v>
      </c>
      <c r="AZ29" s="1">
        <v>0</v>
      </c>
      <c r="BA29" s="1">
        <v>0</v>
      </c>
      <c r="BB29" s="1">
        <v>0</v>
      </c>
      <c r="BC29" s="200">
        <f>+SUM(TDC_InfraMR[[#This Row],[B.04.1 - Parque de Coches Remolcados Clase Unica]:[B.04.5 - Parque de Coches Remolcados para Servicios Especiales (Cartoneros)]])</f>
        <v>0</v>
      </c>
      <c r="BD29" s="356">
        <v>0</v>
      </c>
      <c r="BE29" s="1">
        <v>2</v>
      </c>
      <c r="BF29" s="1">
        <v>0</v>
      </c>
      <c r="BG29" s="244">
        <v>1435</v>
      </c>
    </row>
    <row r="30" spans="1:59">
      <c r="A30" s="1">
        <v>1995</v>
      </c>
      <c r="B30" s="1" t="s">
        <v>65</v>
      </c>
      <c r="C30" s="10">
        <v>0</v>
      </c>
      <c r="D30" s="10">
        <v>0</v>
      </c>
      <c r="E30" s="10">
        <v>0</v>
      </c>
      <c r="F30" s="10">
        <v>15.3</v>
      </c>
      <c r="G30" s="192">
        <f t="shared" si="0"/>
        <v>15.3</v>
      </c>
      <c r="H30" s="192">
        <f>+TDC_InfraMR[[#This Row],[Total Líneas de Explotación ]]</f>
        <v>15.3</v>
      </c>
      <c r="I30" s="192">
        <v>15.3</v>
      </c>
      <c r="J30" s="10">
        <v>0</v>
      </c>
      <c r="K30" s="10">
        <v>0</v>
      </c>
      <c r="L30" s="10">
        <v>30.6</v>
      </c>
      <c r="M30" s="10">
        <v>1.04</v>
      </c>
      <c r="N30" s="192">
        <f>+TDC_InfraMR[[#This Row],[A.03.1 -  Longitud de Vías de Explotación No Electrificadas Troncales y Ramales (vía principal) (km)]]+TDC_InfraMR[[#This Row],[A.04.1 -  Longitud de Vías de Explotación Electrificadas Troncales y Ramales (vía principal) (km)]]</f>
        <v>30.6</v>
      </c>
      <c r="O30" s="192">
        <f>+TDC_InfraMR[[#This Row],[Total Vías (excluido Auxiliares)]]</f>
        <v>30.6</v>
      </c>
      <c r="P30" s="1">
        <v>11</v>
      </c>
      <c r="Q30" s="1">
        <v>0</v>
      </c>
      <c r="R30" s="1">
        <v>0</v>
      </c>
      <c r="S30" s="194">
        <f t="shared" si="4"/>
        <v>11</v>
      </c>
      <c r="T30" s="194">
        <f>+TDC_InfraMR[[#This Row],[Total Estaciones]]</f>
        <v>11</v>
      </c>
      <c r="U30" s="1">
        <v>0</v>
      </c>
      <c r="V30" s="1">
        <v>36</v>
      </c>
      <c r="W30" s="1">
        <v>0</v>
      </c>
      <c r="X30" s="1">
        <v>0</v>
      </c>
      <c r="Y30" s="1">
        <v>0</v>
      </c>
      <c r="Z30" s="196">
        <f t="shared" si="1"/>
        <v>36</v>
      </c>
      <c r="AA30" s="1">
        <v>6</v>
      </c>
      <c r="AB30" s="1">
        <v>2</v>
      </c>
      <c r="AC30" s="1">
        <f>+TDC_InfraMR[[#This Row],[Total Pasos Vehiculares a Nivel]]</f>
        <v>36</v>
      </c>
      <c r="AD30" s="196">
        <f t="shared" si="2"/>
        <v>44</v>
      </c>
      <c r="AE30" s="1">
        <v>0</v>
      </c>
      <c r="AF30" s="1">
        <v>9</v>
      </c>
      <c r="AG30" s="1">
        <v>16</v>
      </c>
      <c r="AH30" s="196">
        <f t="shared" si="3"/>
        <v>25</v>
      </c>
      <c r="AI30" s="7">
        <v>15.3</v>
      </c>
      <c r="AJ30" s="7">
        <v>0</v>
      </c>
      <c r="AK30" s="7">
        <v>0</v>
      </c>
      <c r="AL30" s="198">
        <f t="shared" si="5"/>
        <v>15.3</v>
      </c>
      <c r="AM30" s="1">
        <v>0</v>
      </c>
      <c r="AN30" s="1">
        <v>0</v>
      </c>
      <c r="AO30" s="1">
        <v>0</v>
      </c>
      <c r="AP30" s="200">
        <f t="shared" si="6"/>
        <v>0</v>
      </c>
      <c r="AQ30" s="1">
        <v>18</v>
      </c>
      <c r="AR30" s="1">
        <v>0</v>
      </c>
      <c r="AS30" s="1">
        <v>0</v>
      </c>
      <c r="AT30" s="200">
        <f>+TDC_InfraMR[[#This Row],[B.02.1 - Parque de Coches Eléctricos Motrices]]+TDC_InfraMR[[#This Row],[B.02.2 - Parque de Coches Eléctricos Motrices Remolcados Tipo R]]+TDC_InfraMR[[#This Row],[B.02.3 - Parque de Coches Eléctricos Motrices Tipo R]]</f>
        <v>18</v>
      </c>
      <c r="AU30" s="1">
        <v>0</v>
      </c>
      <c r="AV30" s="1">
        <v>0</v>
      </c>
      <c r="AW30" s="1">
        <v>0</v>
      </c>
      <c r="AX30" s="200">
        <f>+TDC_InfraMR[[#This Row],[B.03.1 - Parque de Coches Motores Motrices Remolcados]]+TDC_InfraMR[[#This Row],[B.03.2 - Parque de Coches Motores Motrices Intermedios]]+TDC_InfraMR[[#This Row],[B.03.3 - Parque de Coches Motores Motrices Cabina]]</f>
        <v>0</v>
      </c>
      <c r="AY30" s="1">
        <v>0</v>
      </c>
      <c r="AZ30" s="1">
        <v>0</v>
      </c>
      <c r="BA30" s="1">
        <v>0</v>
      </c>
      <c r="BB30" s="1">
        <v>0</v>
      </c>
      <c r="BC30" s="200">
        <f>+SUM(TDC_InfraMR[[#This Row],[B.04.1 - Parque de Coches Remolcados Clase Unica]:[B.04.5 - Parque de Coches Remolcados para Servicios Especiales (Cartoneros)]])</f>
        <v>0</v>
      </c>
      <c r="BD30" s="356">
        <v>0</v>
      </c>
      <c r="BE30" s="1">
        <v>2</v>
      </c>
      <c r="BF30" s="1">
        <v>0</v>
      </c>
      <c r="BG30" s="244">
        <v>1435</v>
      </c>
    </row>
    <row r="31" spans="1:59">
      <c r="A31" s="1">
        <v>1995</v>
      </c>
      <c r="B31" s="1" t="s">
        <v>66</v>
      </c>
      <c r="C31" s="10">
        <v>0</v>
      </c>
      <c r="D31" s="10">
        <v>0</v>
      </c>
      <c r="E31" s="10">
        <v>0</v>
      </c>
      <c r="F31" s="10">
        <v>15.3</v>
      </c>
      <c r="G31" s="192">
        <f t="shared" si="0"/>
        <v>15.3</v>
      </c>
      <c r="H31" s="192">
        <f>+TDC_InfraMR[[#This Row],[Total Líneas de Explotación ]]</f>
        <v>15.3</v>
      </c>
      <c r="I31" s="192">
        <v>15.3</v>
      </c>
      <c r="J31" s="10">
        <v>0</v>
      </c>
      <c r="K31" s="10">
        <v>0</v>
      </c>
      <c r="L31" s="10">
        <v>30.6</v>
      </c>
      <c r="M31" s="10">
        <v>1.04</v>
      </c>
      <c r="N31" s="192">
        <f>+TDC_InfraMR[[#This Row],[A.03.1 -  Longitud de Vías de Explotación No Electrificadas Troncales y Ramales (vía principal) (km)]]+TDC_InfraMR[[#This Row],[A.04.1 -  Longitud de Vías de Explotación Electrificadas Troncales y Ramales (vía principal) (km)]]</f>
        <v>30.6</v>
      </c>
      <c r="O31" s="192">
        <f>+TDC_InfraMR[[#This Row],[Total Vías (excluido Auxiliares)]]</f>
        <v>30.6</v>
      </c>
      <c r="P31" s="1">
        <v>11</v>
      </c>
      <c r="Q31" s="1">
        <v>0</v>
      </c>
      <c r="R31" s="1">
        <v>0</v>
      </c>
      <c r="S31" s="194">
        <f t="shared" si="4"/>
        <v>11</v>
      </c>
      <c r="T31" s="194">
        <f>+TDC_InfraMR[[#This Row],[Total Estaciones]]</f>
        <v>11</v>
      </c>
      <c r="U31" s="1">
        <v>0</v>
      </c>
      <c r="V31" s="1">
        <v>36</v>
      </c>
      <c r="W31" s="1">
        <v>0</v>
      </c>
      <c r="X31" s="1">
        <v>0</v>
      </c>
      <c r="Y31" s="1">
        <v>0</v>
      </c>
      <c r="Z31" s="196">
        <f t="shared" si="1"/>
        <v>36</v>
      </c>
      <c r="AA31" s="1">
        <v>6</v>
      </c>
      <c r="AB31" s="1">
        <v>2</v>
      </c>
      <c r="AC31" s="1">
        <f>+TDC_InfraMR[[#This Row],[Total Pasos Vehiculares a Nivel]]</f>
        <v>36</v>
      </c>
      <c r="AD31" s="196">
        <f t="shared" si="2"/>
        <v>44</v>
      </c>
      <c r="AE31" s="1">
        <v>0</v>
      </c>
      <c r="AF31" s="1">
        <v>9</v>
      </c>
      <c r="AG31" s="1">
        <v>16</v>
      </c>
      <c r="AH31" s="196">
        <f t="shared" si="3"/>
        <v>25</v>
      </c>
      <c r="AI31" s="7">
        <v>15.3</v>
      </c>
      <c r="AJ31" s="7">
        <v>0</v>
      </c>
      <c r="AK31" s="7">
        <v>0</v>
      </c>
      <c r="AL31" s="198">
        <f t="shared" si="5"/>
        <v>15.3</v>
      </c>
      <c r="AM31" s="1">
        <v>0</v>
      </c>
      <c r="AN31" s="1">
        <v>0</v>
      </c>
      <c r="AO31" s="1">
        <v>0</v>
      </c>
      <c r="AP31" s="200">
        <f t="shared" si="6"/>
        <v>0</v>
      </c>
      <c r="AQ31" s="1">
        <v>18</v>
      </c>
      <c r="AR31" s="1">
        <v>0</v>
      </c>
      <c r="AS31" s="1">
        <v>0</v>
      </c>
      <c r="AT31" s="200">
        <f>+TDC_InfraMR[[#This Row],[B.02.1 - Parque de Coches Eléctricos Motrices]]+TDC_InfraMR[[#This Row],[B.02.2 - Parque de Coches Eléctricos Motrices Remolcados Tipo R]]+TDC_InfraMR[[#This Row],[B.02.3 - Parque de Coches Eléctricos Motrices Tipo R]]</f>
        <v>18</v>
      </c>
      <c r="AU31" s="1">
        <v>0</v>
      </c>
      <c r="AV31" s="1">
        <v>0</v>
      </c>
      <c r="AW31" s="1">
        <v>0</v>
      </c>
      <c r="AX31" s="200">
        <f>+TDC_InfraMR[[#This Row],[B.03.1 - Parque de Coches Motores Motrices Remolcados]]+TDC_InfraMR[[#This Row],[B.03.2 - Parque de Coches Motores Motrices Intermedios]]+TDC_InfraMR[[#This Row],[B.03.3 - Parque de Coches Motores Motrices Cabina]]</f>
        <v>0</v>
      </c>
      <c r="AY31" s="1">
        <v>0</v>
      </c>
      <c r="AZ31" s="1">
        <v>0</v>
      </c>
      <c r="BA31" s="1">
        <v>0</v>
      </c>
      <c r="BB31" s="1">
        <v>0</v>
      </c>
      <c r="BC31" s="200">
        <f>+SUM(TDC_InfraMR[[#This Row],[B.04.1 - Parque de Coches Remolcados Clase Unica]:[B.04.5 - Parque de Coches Remolcados para Servicios Especiales (Cartoneros)]])</f>
        <v>0</v>
      </c>
      <c r="BD31" s="356">
        <v>0</v>
      </c>
      <c r="BE31" s="1">
        <v>2</v>
      </c>
      <c r="BF31" s="1">
        <v>0</v>
      </c>
      <c r="BG31" s="244">
        <v>1435</v>
      </c>
    </row>
    <row r="32" spans="1:59">
      <c r="A32" s="1">
        <v>1995</v>
      </c>
      <c r="B32" s="1" t="s">
        <v>67</v>
      </c>
      <c r="C32" s="10">
        <v>0</v>
      </c>
      <c r="D32" s="10">
        <v>0</v>
      </c>
      <c r="E32" s="10">
        <v>0</v>
      </c>
      <c r="F32" s="10">
        <v>15.3</v>
      </c>
      <c r="G32" s="192">
        <f t="shared" si="0"/>
        <v>15.3</v>
      </c>
      <c r="H32" s="192">
        <f>+TDC_InfraMR[[#This Row],[Total Líneas de Explotación ]]</f>
        <v>15.3</v>
      </c>
      <c r="I32" s="192">
        <v>15.3</v>
      </c>
      <c r="J32" s="10">
        <v>0</v>
      </c>
      <c r="K32" s="10">
        <v>0</v>
      </c>
      <c r="L32" s="10">
        <v>30.6</v>
      </c>
      <c r="M32" s="10">
        <v>1.04</v>
      </c>
      <c r="N32" s="192">
        <f>+TDC_InfraMR[[#This Row],[A.03.1 -  Longitud de Vías de Explotación No Electrificadas Troncales y Ramales (vía principal) (km)]]+TDC_InfraMR[[#This Row],[A.04.1 -  Longitud de Vías de Explotación Electrificadas Troncales y Ramales (vía principal) (km)]]</f>
        <v>30.6</v>
      </c>
      <c r="O32" s="192">
        <f>+TDC_InfraMR[[#This Row],[Total Vías (excluido Auxiliares)]]</f>
        <v>30.6</v>
      </c>
      <c r="P32" s="1">
        <v>11</v>
      </c>
      <c r="Q32" s="1">
        <v>0</v>
      </c>
      <c r="R32" s="1">
        <v>0</v>
      </c>
      <c r="S32" s="194">
        <f t="shared" si="4"/>
        <v>11</v>
      </c>
      <c r="T32" s="194">
        <f>+TDC_InfraMR[[#This Row],[Total Estaciones]]</f>
        <v>11</v>
      </c>
      <c r="U32" s="1">
        <v>0</v>
      </c>
      <c r="V32" s="1">
        <v>36</v>
      </c>
      <c r="W32" s="1">
        <v>0</v>
      </c>
      <c r="X32" s="1">
        <v>0</v>
      </c>
      <c r="Y32" s="1">
        <v>0</v>
      </c>
      <c r="Z32" s="196">
        <f t="shared" si="1"/>
        <v>36</v>
      </c>
      <c r="AA32" s="1">
        <v>6</v>
      </c>
      <c r="AB32" s="1">
        <v>2</v>
      </c>
      <c r="AC32" s="1">
        <f>+TDC_InfraMR[[#This Row],[Total Pasos Vehiculares a Nivel]]</f>
        <v>36</v>
      </c>
      <c r="AD32" s="196">
        <f t="shared" si="2"/>
        <v>44</v>
      </c>
      <c r="AE32" s="1">
        <v>0</v>
      </c>
      <c r="AF32" s="1">
        <v>9</v>
      </c>
      <c r="AG32" s="1">
        <v>16</v>
      </c>
      <c r="AH32" s="196">
        <f t="shared" si="3"/>
        <v>25</v>
      </c>
      <c r="AI32" s="7">
        <v>15.3</v>
      </c>
      <c r="AJ32" s="7">
        <v>0</v>
      </c>
      <c r="AK32" s="7">
        <v>0</v>
      </c>
      <c r="AL32" s="198">
        <f t="shared" si="5"/>
        <v>15.3</v>
      </c>
      <c r="AM32" s="1">
        <v>0</v>
      </c>
      <c r="AN32" s="1">
        <v>0</v>
      </c>
      <c r="AO32" s="1">
        <v>0</v>
      </c>
      <c r="AP32" s="200">
        <f t="shared" si="6"/>
        <v>0</v>
      </c>
      <c r="AQ32" s="1">
        <v>18</v>
      </c>
      <c r="AR32" s="1">
        <v>0</v>
      </c>
      <c r="AS32" s="1">
        <v>0</v>
      </c>
      <c r="AT32" s="200">
        <f>+TDC_InfraMR[[#This Row],[B.02.1 - Parque de Coches Eléctricos Motrices]]+TDC_InfraMR[[#This Row],[B.02.2 - Parque de Coches Eléctricos Motrices Remolcados Tipo R]]+TDC_InfraMR[[#This Row],[B.02.3 - Parque de Coches Eléctricos Motrices Tipo R]]</f>
        <v>18</v>
      </c>
      <c r="AU32" s="1">
        <v>0</v>
      </c>
      <c r="AV32" s="1">
        <v>0</v>
      </c>
      <c r="AW32" s="1">
        <v>0</v>
      </c>
      <c r="AX32" s="200">
        <f>+TDC_InfraMR[[#This Row],[B.03.1 - Parque de Coches Motores Motrices Remolcados]]+TDC_InfraMR[[#This Row],[B.03.2 - Parque de Coches Motores Motrices Intermedios]]+TDC_InfraMR[[#This Row],[B.03.3 - Parque de Coches Motores Motrices Cabina]]</f>
        <v>0</v>
      </c>
      <c r="AY32" s="1">
        <v>0</v>
      </c>
      <c r="AZ32" s="1">
        <v>0</v>
      </c>
      <c r="BA32" s="1">
        <v>0</v>
      </c>
      <c r="BB32" s="1">
        <v>0</v>
      </c>
      <c r="BC32" s="200">
        <f>+SUM(TDC_InfraMR[[#This Row],[B.04.1 - Parque de Coches Remolcados Clase Unica]:[B.04.5 - Parque de Coches Remolcados para Servicios Especiales (Cartoneros)]])</f>
        <v>0</v>
      </c>
      <c r="BD32" s="356">
        <v>0</v>
      </c>
      <c r="BE32" s="1">
        <v>2</v>
      </c>
      <c r="BF32" s="1">
        <v>0</v>
      </c>
      <c r="BG32" s="244">
        <v>1435</v>
      </c>
    </row>
    <row r="33" spans="1:59">
      <c r="A33" s="1">
        <v>1995</v>
      </c>
      <c r="B33" s="1" t="s">
        <v>68</v>
      </c>
      <c r="C33" s="10">
        <v>0</v>
      </c>
      <c r="D33" s="10">
        <v>0</v>
      </c>
      <c r="E33" s="10">
        <v>0</v>
      </c>
      <c r="F33" s="10">
        <v>15.3</v>
      </c>
      <c r="G33" s="192">
        <f t="shared" si="0"/>
        <v>15.3</v>
      </c>
      <c r="H33" s="192">
        <f>+TDC_InfraMR[[#This Row],[Total Líneas de Explotación ]]</f>
        <v>15.3</v>
      </c>
      <c r="I33" s="192">
        <v>15.3</v>
      </c>
      <c r="J33" s="10">
        <v>0</v>
      </c>
      <c r="K33" s="10">
        <v>0</v>
      </c>
      <c r="L33" s="10">
        <v>30.6</v>
      </c>
      <c r="M33" s="10">
        <v>1.04</v>
      </c>
      <c r="N33" s="192">
        <f>+TDC_InfraMR[[#This Row],[A.03.1 -  Longitud de Vías de Explotación No Electrificadas Troncales y Ramales (vía principal) (km)]]+TDC_InfraMR[[#This Row],[A.04.1 -  Longitud de Vías de Explotación Electrificadas Troncales y Ramales (vía principal) (km)]]</f>
        <v>30.6</v>
      </c>
      <c r="O33" s="192">
        <f>+TDC_InfraMR[[#This Row],[Total Vías (excluido Auxiliares)]]</f>
        <v>30.6</v>
      </c>
      <c r="P33" s="1">
        <v>11</v>
      </c>
      <c r="Q33" s="1">
        <v>0</v>
      </c>
      <c r="R33" s="1">
        <v>0</v>
      </c>
      <c r="S33" s="194">
        <f t="shared" si="4"/>
        <v>11</v>
      </c>
      <c r="T33" s="194">
        <f>+TDC_InfraMR[[#This Row],[Total Estaciones]]</f>
        <v>11</v>
      </c>
      <c r="U33" s="1">
        <v>0</v>
      </c>
      <c r="V33" s="1">
        <v>36</v>
      </c>
      <c r="W33" s="1">
        <v>0</v>
      </c>
      <c r="X33" s="1">
        <v>0</v>
      </c>
      <c r="Y33" s="1">
        <v>0</v>
      </c>
      <c r="Z33" s="196">
        <f t="shared" si="1"/>
        <v>36</v>
      </c>
      <c r="AA33" s="1">
        <v>6</v>
      </c>
      <c r="AB33" s="1">
        <v>2</v>
      </c>
      <c r="AC33" s="1">
        <f>+TDC_InfraMR[[#This Row],[Total Pasos Vehiculares a Nivel]]</f>
        <v>36</v>
      </c>
      <c r="AD33" s="196">
        <f t="shared" si="2"/>
        <v>44</v>
      </c>
      <c r="AE33" s="1">
        <v>0</v>
      </c>
      <c r="AF33" s="1">
        <v>9</v>
      </c>
      <c r="AG33" s="1">
        <v>16</v>
      </c>
      <c r="AH33" s="196">
        <f t="shared" si="3"/>
        <v>25</v>
      </c>
      <c r="AI33" s="7">
        <v>15.3</v>
      </c>
      <c r="AJ33" s="7">
        <v>0</v>
      </c>
      <c r="AK33" s="7">
        <v>0</v>
      </c>
      <c r="AL33" s="198">
        <f t="shared" si="5"/>
        <v>15.3</v>
      </c>
      <c r="AM33" s="1">
        <v>0</v>
      </c>
      <c r="AN33" s="1">
        <v>0</v>
      </c>
      <c r="AO33" s="1">
        <v>0</v>
      </c>
      <c r="AP33" s="200">
        <f t="shared" si="6"/>
        <v>0</v>
      </c>
      <c r="AQ33" s="1">
        <v>18</v>
      </c>
      <c r="AR33" s="1">
        <v>0</v>
      </c>
      <c r="AS33" s="1">
        <v>0</v>
      </c>
      <c r="AT33" s="200">
        <f>+TDC_InfraMR[[#This Row],[B.02.1 - Parque de Coches Eléctricos Motrices]]+TDC_InfraMR[[#This Row],[B.02.2 - Parque de Coches Eléctricos Motrices Remolcados Tipo R]]+TDC_InfraMR[[#This Row],[B.02.3 - Parque de Coches Eléctricos Motrices Tipo R]]</f>
        <v>18</v>
      </c>
      <c r="AU33" s="1">
        <v>0</v>
      </c>
      <c r="AV33" s="1">
        <v>0</v>
      </c>
      <c r="AW33" s="1">
        <v>0</v>
      </c>
      <c r="AX33" s="200">
        <f>+TDC_InfraMR[[#This Row],[B.03.1 - Parque de Coches Motores Motrices Remolcados]]+TDC_InfraMR[[#This Row],[B.03.2 - Parque de Coches Motores Motrices Intermedios]]+TDC_InfraMR[[#This Row],[B.03.3 - Parque de Coches Motores Motrices Cabina]]</f>
        <v>0</v>
      </c>
      <c r="AY33" s="1">
        <v>0</v>
      </c>
      <c r="AZ33" s="1">
        <v>0</v>
      </c>
      <c r="BA33" s="1">
        <v>0</v>
      </c>
      <c r="BB33" s="1">
        <v>0</v>
      </c>
      <c r="BC33" s="200">
        <f>+SUM(TDC_InfraMR[[#This Row],[B.04.1 - Parque de Coches Remolcados Clase Unica]:[B.04.5 - Parque de Coches Remolcados para Servicios Especiales (Cartoneros)]])</f>
        <v>0</v>
      </c>
      <c r="BD33" s="356">
        <v>0</v>
      </c>
      <c r="BE33" s="1">
        <v>2</v>
      </c>
      <c r="BF33" s="1">
        <v>0</v>
      </c>
      <c r="BG33" s="244">
        <v>1435</v>
      </c>
    </row>
    <row r="34" spans="1:59">
      <c r="A34" s="1">
        <v>1995</v>
      </c>
      <c r="B34" s="1" t="s">
        <v>69</v>
      </c>
      <c r="C34" s="10">
        <v>0</v>
      </c>
      <c r="D34" s="10">
        <v>0</v>
      </c>
      <c r="E34" s="10">
        <v>0</v>
      </c>
      <c r="F34" s="10">
        <v>15.3</v>
      </c>
      <c r="G34" s="192">
        <f t="shared" si="0"/>
        <v>15.3</v>
      </c>
      <c r="H34" s="192">
        <f>+TDC_InfraMR[[#This Row],[Total Líneas de Explotación ]]</f>
        <v>15.3</v>
      </c>
      <c r="I34" s="192">
        <v>15.3</v>
      </c>
      <c r="J34" s="10">
        <v>0</v>
      </c>
      <c r="K34" s="10">
        <v>0</v>
      </c>
      <c r="L34" s="10">
        <v>30.6</v>
      </c>
      <c r="M34" s="10">
        <v>1.04</v>
      </c>
      <c r="N34" s="192">
        <f>+TDC_InfraMR[[#This Row],[A.03.1 -  Longitud de Vías de Explotación No Electrificadas Troncales y Ramales (vía principal) (km)]]+TDC_InfraMR[[#This Row],[A.04.1 -  Longitud de Vías de Explotación Electrificadas Troncales y Ramales (vía principal) (km)]]</f>
        <v>30.6</v>
      </c>
      <c r="O34" s="192">
        <f>+TDC_InfraMR[[#This Row],[Total Vías (excluido Auxiliares)]]</f>
        <v>30.6</v>
      </c>
      <c r="P34" s="1">
        <v>11</v>
      </c>
      <c r="Q34" s="1">
        <v>0</v>
      </c>
      <c r="R34" s="1">
        <v>0</v>
      </c>
      <c r="S34" s="194">
        <f t="shared" si="4"/>
        <v>11</v>
      </c>
      <c r="T34" s="194">
        <f>+TDC_InfraMR[[#This Row],[Total Estaciones]]</f>
        <v>11</v>
      </c>
      <c r="U34" s="1">
        <v>0</v>
      </c>
      <c r="V34" s="1">
        <v>36</v>
      </c>
      <c r="W34" s="1">
        <v>0</v>
      </c>
      <c r="X34" s="1">
        <v>0</v>
      </c>
      <c r="Y34" s="1">
        <v>0</v>
      </c>
      <c r="Z34" s="196">
        <f t="shared" si="1"/>
        <v>36</v>
      </c>
      <c r="AA34" s="1">
        <v>6</v>
      </c>
      <c r="AB34" s="1">
        <v>2</v>
      </c>
      <c r="AC34" s="1">
        <f>+TDC_InfraMR[[#This Row],[Total Pasos Vehiculares a Nivel]]</f>
        <v>36</v>
      </c>
      <c r="AD34" s="196">
        <f t="shared" si="2"/>
        <v>44</v>
      </c>
      <c r="AE34" s="1">
        <v>0</v>
      </c>
      <c r="AF34" s="1">
        <v>9</v>
      </c>
      <c r="AG34" s="1">
        <v>16</v>
      </c>
      <c r="AH34" s="196">
        <f t="shared" si="3"/>
        <v>25</v>
      </c>
      <c r="AI34" s="7">
        <v>15.3</v>
      </c>
      <c r="AJ34" s="7">
        <v>0</v>
      </c>
      <c r="AK34" s="7">
        <v>0</v>
      </c>
      <c r="AL34" s="198">
        <f t="shared" si="5"/>
        <v>15.3</v>
      </c>
      <c r="AM34" s="1">
        <v>0</v>
      </c>
      <c r="AN34" s="1">
        <v>0</v>
      </c>
      <c r="AO34" s="1">
        <v>0</v>
      </c>
      <c r="AP34" s="200">
        <f t="shared" si="6"/>
        <v>0</v>
      </c>
      <c r="AQ34" s="1">
        <v>18</v>
      </c>
      <c r="AR34" s="1">
        <v>0</v>
      </c>
      <c r="AS34" s="1">
        <v>0</v>
      </c>
      <c r="AT34" s="200">
        <f>+TDC_InfraMR[[#This Row],[B.02.1 - Parque de Coches Eléctricos Motrices]]+TDC_InfraMR[[#This Row],[B.02.2 - Parque de Coches Eléctricos Motrices Remolcados Tipo R]]+TDC_InfraMR[[#This Row],[B.02.3 - Parque de Coches Eléctricos Motrices Tipo R]]</f>
        <v>18</v>
      </c>
      <c r="AU34" s="1">
        <v>0</v>
      </c>
      <c r="AV34" s="1">
        <v>0</v>
      </c>
      <c r="AW34" s="1">
        <v>0</v>
      </c>
      <c r="AX34" s="200">
        <f>+TDC_InfraMR[[#This Row],[B.03.1 - Parque de Coches Motores Motrices Remolcados]]+TDC_InfraMR[[#This Row],[B.03.2 - Parque de Coches Motores Motrices Intermedios]]+TDC_InfraMR[[#This Row],[B.03.3 - Parque de Coches Motores Motrices Cabina]]</f>
        <v>0</v>
      </c>
      <c r="AY34" s="1">
        <v>0</v>
      </c>
      <c r="AZ34" s="1">
        <v>0</v>
      </c>
      <c r="BA34" s="1">
        <v>0</v>
      </c>
      <c r="BB34" s="1">
        <v>0</v>
      </c>
      <c r="BC34" s="200">
        <f>+SUM(TDC_InfraMR[[#This Row],[B.04.1 - Parque de Coches Remolcados Clase Unica]:[B.04.5 - Parque de Coches Remolcados para Servicios Especiales (Cartoneros)]])</f>
        <v>0</v>
      </c>
      <c r="BD34" s="356">
        <v>0</v>
      </c>
      <c r="BE34" s="1">
        <v>2</v>
      </c>
      <c r="BF34" s="1">
        <v>0</v>
      </c>
      <c r="BG34" s="244">
        <v>1435</v>
      </c>
    </row>
    <row r="35" spans="1:59">
      <c r="A35" s="1">
        <v>1995</v>
      </c>
      <c r="B35" s="1" t="s">
        <v>70</v>
      </c>
      <c r="C35" s="10">
        <v>0</v>
      </c>
      <c r="D35" s="10">
        <v>0</v>
      </c>
      <c r="E35" s="10">
        <v>0</v>
      </c>
      <c r="F35" s="10">
        <v>15.3</v>
      </c>
      <c r="G35" s="192">
        <f t="shared" si="0"/>
        <v>15.3</v>
      </c>
      <c r="H35" s="192">
        <f>+TDC_InfraMR[[#This Row],[Total Líneas de Explotación ]]</f>
        <v>15.3</v>
      </c>
      <c r="I35" s="192">
        <v>15.3</v>
      </c>
      <c r="J35" s="10">
        <v>0</v>
      </c>
      <c r="K35" s="10">
        <v>0</v>
      </c>
      <c r="L35" s="10">
        <v>30.6</v>
      </c>
      <c r="M35" s="10">
        <v>1.04</v>
      </c>
      <c r="N35" s="192">
        <f>+TDC_InfraMR[[#This Row],[A.03.1 -  Longitud de Vías de Explotación No Electrificadas Troncales y Ramales (vía principal) (km)]]+TDC_InfraMR[[#This Row],[A.04.1 -  Longitud de Vías de Explotación Electrificadas Troncales y Ramales (vía principal) (km)]]</f>
        <v>30.6</v>
      </c>
      <c r="O35" s="192">
        <f>+TDC_InfraMR[[#This Row],[Total Vías (excluido Auxiliares)]]</f>
        <v>30.6</v>
      </c>
      <c r="P35" s="1">
        <v>11</v>
      </c>
      <c r="Q35" s="1">
        <v>0</v>
      </c>
      <c r="R35" s="1">
        <v>0</v>
      </c>
      <c r="S35" s="194">
        <f t="shared" si="4"/>
        <v>11</v>
      </c>
      <c r="T35" s="194">
        <f>+TDC_InfraMR[[#This Row],[Total Estaciones]]</f>
        <v>11</v>
      </c>
      <c r="U35" s="1">
        <v>0</v>
      </c>
      <c r="V35" s="1">
        <v>36</v>
      </c>
      <c r="W35" s="1">
        <v>0</v>
      </c>
      <c r="X35" s="1">
        <v>0</v>
      </c>
      <c r="Y35" s="1">
        <v>0</v>
      </c>
      <c r="Z35" s="196">
        <f t="shared" si="1"/>
        <v>36</v>
      </c>
      <c r="AA35" s="1">
        <v>6</v>
      </c>
      <c r="AB35" s="1">
        <v>2</v>
      </c>
      <c r="AC35" s="1">
        <f>+TDC_InfraMR[[#This Row],[Total Pasos Vehiculares a Nivel]]</f>
        <v>36</v>
      </c>
      <c r="AD35" s="196">
        <f t="shared" si="2"/>
        <v>44</v>
      </c>
      <c r="AE35" s="1">
        <v>0</v>
      </c>
      <c r="AF35" s="1">
        <v>9</v>
      </c>
      <c r="AG35" s="1">
        <v>16</v>
      </c>
      <c r="AH35" s="196">
        <f t="shared" si="3"/>
        <v>25</v>
      </c>
      <c r="AI35" s="7">
        <v>15.3</v>
      </c>
      <c r="AJ35" s="7">
        <v>0</v>
      </c>
      <c r="AK35" s="7">
        <v>0</v>
      </c>
      <c r="AL35" s="198">
        <f t="shared" si="5"/>
        <v>15.3</v>
      </c>
      <c r="AM35" s="1">
        <v>0</v>
      </c>
      <c r="AN35" s="1">
        <v>0</v>
      </c>
      <c r="AO35" s="1">
        <v>0</v>
      </c>
      <c r="AP35" s="200">
        <f t="shared" si="6"/>
        <v>0</v>
      </c>
      <c r="AQ35" s="1">
        <v>18</v>
      </c>
      <c r="AR35" s="1">
        <v>0</v>
      </c>
      <c r="AS35" s="1">
        <v>0</v>
      </c>
      <c r="AT35" s="200">
        <f>+TDC_InfraMR[[#This Row],[B.02.1 - Parque de Coches Eléctricos Motrices]]+TDC_InfraMR[[#This Row],[B.02.2 - Parque de Coches Eléctricos Motrices Remolcados Tipo R]]+TDC_InfraMR[[#This Row],[B.02.3 - Parque de Coches Eléctricos Motrices Tipo R]]</f>
        <v>18</v>
      </c>
      <c r="AU35" s="1">
        <v>0</v>
      </c>
      <c r="AV35" s="1">
        <v>0</v>
      </c>
      <c r="AW35" s="1">
        <v>0</v>
      </c>
      <c r="AX35" s="200">
        <f>+TDC_InfraMR[[#This Row],[B.03.1 - Parque de Coches Motores Motrices Remolcados]]+TDC_InfraMR[[#This Row],[B.03.2 - Parque de Coches Motores Motrices Intermedios]]+TDC_InfraMR[[#This Row],[B.03.3 - Parque de Coches Motores Motrices Cabina]]</f>
        <v>0</v>
      </c>
      <c r="AY35" s="1">
        <v>0</v>
      </c>
      <c r="AZ35" s="1">
        <v>0</v>
      </c>
      <c r="BA35" s="1">
        <v>0</v>
      </c>
      <c r="BB35" s="1">
        <v>0</v>
      </c>
      <c r="BC35" s="200">
        <f>+SUM(TDC_InfraMR[[#This Row],[B.04.1 - Parque de Coches Remolcados Clase Unica]:[B.04.5 - Parque de Coches Remolcados para Servicios Especiales (Cartoneros)]])</f>
        <v>0</v>
      </c>
      <c r="BD35" s="356">
        <v>0</v>
      </c>
      <c r="BE35" s="1">
        <v>2</v>
      </c>
      <c r="BF35" s="1">
        <v>0</v>
      </c>
      <c r="BG35" s="244">
        <v>1435</v>
      </c>
    </row>
    <row r="36" spans="1:59">
      <c r="A36" s="1">
        <v>1995</v>
      </c>
      <c r="B36" s="1" t="s">
        <v>71</v>
      </c>
      <c r="C36" s="10">
        <v>0</v>
      </c>
      <c r="D36" s="10">
        <v>0</v>
      </c>
      <c r="E36" s="10">
        <v>0</v>
      </c>
      <c r="F36" s="10">
        <v>15.3</v>
      </c>
      <c r="G36" s="192">
        <f t="shared" si="0"/>
        <v>15.3</v>
      </c>
      <c r="H36" s="192">
        <f>+TDC_InfraMR[[#This Row],[Total Líneas de Explotación ]]</f>
        <v>15.3</v>
      </c>
      <c r="I36" s="192">
        <v>15.3</v>
      </c>
      <c r="J36" s="10">
        <v>0</v>
      </c>
      <c r="K36" s="10">
        <v>0</v>
      </c>
      <c r="L36" s="10">
        <v>30.6</v>
      </c>
      <c r="M36" s="10">
        <v>1.04</v>
      </c>
      <c r="N36" s="192">
        <f>+TDC_InfraMR[[#This Row],[A.03.1 -  Longitud de Vías de Explotación No Electrificadas Troncales y Ramales (vía principal) (km)]]+TDC_InfraMR[[#This Row],[A.04.1 -  Longitud de Vías de Explotación Electrificadas Troncales y Ramales (vía principal) (km)]]</f>
        <v>30.6</v>
      </c>
      <c r="O36" s="192">
        <f>+TDC_InfraMR[[#This Row],[Total Vías (excluido Auxiliares)]]</f>
        <v>30.6</v>
      </c>
      <c r="P36" s="1">
        <v>11</v>
      </c>
      <c r="Q36" s="1">
        <v>0</v>
      </c>
      <c r="R36" s="1">
        <v>0</v>
      </c>
      <c r="S36" s="194">
        <f t="shared" si="4"/>
        <v>11</v>
      </c>
      <c r="T36" s="194">
        <f>+TDC_InfraMR[[#This Row],[Total Estaciones]]</f>
        <v>11</v>
      </c>
      <c r="U36" s="1">
        <v>0</v>
      </c>
      <c r="V36" s="1">
        <v>36</v>
      </c>
      <c r="W36" s="1">
        <v>0</v>
      </c>
      <c r="X36" s="1">
        <v>0</v>
      </c>
      <c r="Y36" s="1">
        <v>0</v>
      </c>
      <c r="Z36" s="196">
        <f t="shared" si="1"/>
        <v>36</v>
      </c>
      <c r="AA36" s="1">
        <v>6</v>
      </c>
      <c r="AB36" s="1">
        <v>2</v>
      </c>
      <c r="AC36" s="1">
        <f>+TDC_InfraMR[[#This Row],[Total Pasos Vehiculares a Nivel]]</f>
        <v>36</v>
      </c>
      <c r="AD36" s="196">
        <f t="shared" si="2"/>
        <v>44</v>
      </c>
      <c r="AE36" s="1">
        <v>0</v>
      </c>
      <c r="AF36" s="1">
        <v>9</v>
      </c>
      <c r="AG36" s="1">
        <v>16</v>
      </c>
      <c r="AH36" s="196">
        <f t="shared" si="3"/>
        <v>25</v>
      </c>
      <c r="AI36" s="7">
        <v>15.3</v>
      </c>
      <c r="AJ36" s="7">
        <v>0</v>
      </c>
      <c r="AK36" s="7">
        <v>0</v>
      </c>
      <c r="AL36" s="198">
        <f t="shared" si="5"/>
        <v>15.3</v>
      </c>
      <c r="AM36" s="1">
        <v>0</v>
      </c>
      <c r="AN36" s="1">
        <v>0</v>
      </c>
      <c r="AO36" s="1">
        <v>0</v>
      </c>
      <c r="AP36" s="200">
        <f t="shared" si="6"/>
        <v>0</v>
      </c>
      <c r="AQ36" s="1">
        <v>18</v>
      </c>
      <c r="AR36" s="1">
        <v>0</v>
      </c>
      <c r="AS36" s="1">
        <v>0</v>
      </c>
      <c r="AT36" s="200">
        <f>+TDC_InfraMR[[#This Row],[B.02.1 - Parque de Coches Eléctricos Motrices]]+TDC_InfraMR[[#This Row],[B.02.2 - Parque de Coches Eléctricos Motrices Remolcados Tipo R]]+TDC_InfraMR[[#This Row],[B.02.3 - Parque de Coches Eléctricos Motrices Tipo R]]</f>
        <v>18</v>
      </c>
      <c r="AU36" s="1">
        <v>0</v>
      </c>
      <c r="AV36" s="1">
        <v>0</v>
      </c>
      <c r="AW36" s="1">
        <v>0</v>
      </c>
      <c r="AX36" s="200">
        <f>+TDC_InfraMR[[#This Row],[B.03.1 - Parque de Coches Motores Motrices Remolcados]]+TDC_InfraMR[[#This Row],[B.03.2 - Parque de Coches Motores Motrices Intermedios]]+TDC_InfraMR[[#This Row],[B.03.3 - Parque de Coches Motores Motrices Cabina]]</f>
        <v>0</v>
      </c>
      <c r="AY36" s="1">
        <v>0</v>
      </c>
      <c r="AZ36" s="1">
        <v>0</v>
      </c>
      <c r="BA36" s="1">
        <v>0</v>
      </c>
      <c r="BB36" s="1">
        <v>0</v>
      </c>
      <c r="BC36" s="200">
        <f>+SUM(TDC_InfraMR[[#This Row],[B.04.1 - Parque de Coches Remolcados Clase Unica]:[B.04.5 - Parque de Coches Remolcados para Servicios Especiales (Cartoneros)]])</f>
        <v>0</v>
      </c>
      <c r="BD36" s="356">
        <v>0</v>
      </c>
      <c r="BE36" s="1">
        <v>2</v>
      </c>
      <c r="BF36" s="1">
        <v>0</v>
      </c>
      <c r="BG36" s="244">
        <v>1435</v>
      </c>
    </row>
    <row r="37" spans="1:59">
      <c r="A37" s="1">
        <v>1995</v>
      </c>
      <c r="B37" s="1" t="s">
        <v>72</v>
      </c>
      <c r="C37" s="10">
        <v>0</v>
      </c>
      <c r="D37" s="10">
        <v>0</v>
      </c>
      <c r="E37" s="10">
        <v>0</v>
      </c>
      <c r="F37" s="10">
        <v>15.3</v>
      </c>
      <c r="G37" s="192">
        <f t="shared" si="0"/>
        <v>15.3</v>
      </c>
      <c r="H37" s="192">
        <f>+TDC_InfraMR[[#This Row],[Total Líneas de Explotación ]]</f>
        <v>15.3</v>
      </c>
      <c r="I37" s="192">
        <v>15.3</v>
      </c>
      <c r="J37" s="10">
        <v>0</v>
      </c>
      <c r="K37" s="10">
        <v>0</v>
      </c>
      <c r="L37" s="10">
        <v>30.6</v>
      </c>
      <c r="M37" s="10">
        <v>1.04</v>
      </c>
      <c r="N37" s="192">
        <f>+TDC_InfraMR[[#This Row],[A.03.1 -  Longitud de Vías de Explotación No Electrificadas Troncales y Ramales (vía principal) (km)]]+TDC_InfraMR[[#This Row],[A.04.1 -  Longitud de Vías de Explotación Electrificadas Troncales y Ramales (vía principal) (km)]]</f>
        <v>30.6</v>
      </c>
      <c r="O37" s="192">
        <f>+TDC_InfraMR[[#This Row],[Total Vías (excluido Auxiliares)]]</f>
        <v>30.6</v>
      </c>
      <c r="P37" s="1">
        <v>11</v>
      </c>
      <c r="Q37" s="1">
        <v>0</v>
      </c>
      <c r="R37" s="1">
        <v>0</v>
      </c>
      <c r="S37" s="194">
        <f t="shared" si="4"/>
        <v>11</v>
      </c>
      <c r="T37" s="194">
        <f>+TDC_InfraMR[[#This Row],[Total Estaciones]]</f>
        <v>11</v>
      </c>
      <c r="U37" s="1">
        <v>0</v>
      </c>
      <c r="V37" s="1">
        <v>36</v>
      </c>
      <c r="W37" s="1">
        <v>0</v>
      </c>
      <c r="X37" s="1">
        <v>0</v>
      </c>
      <c r="Y37" s="1">
        <v>0</v>
      </c>
      <c r="Z37" s="196">
        <f t="shared" si="1"/>
        <v>36</v>
      </c>
      <c r="AA37" s="1">
        <v>6</v>
      </c>
      <c r="AB37" s="1">
        <v>2</v>
      </c>
      <c r="AC37" s="1">
        <f>+TDC_InfraMR[[#This Row],[Total Pasos Vehiculares a Nivel]]</f>
        <v>36</v>
      </c>
      <c r="AD37" s="196">
        <f t="shared" si="2"/>
        <v>44</v>
      </c>
      <c r="AE37" s="1">
        <v>0</v>
      </c>
      <c r="AF37" s="1">
        <v>9</v>
      </c>
      <c r="AG37" s="1">
        <v>16</v>
      </c>
      <c r="AH37" s="196">
        <f t="shared" si="3"/>
        <v>25</v>
      </c>
      <c r="AI37" s="7">
        <v>15.3</v>
      </c>
      <c r="AJ37" s="7">
        <v>0</v>
      </c>
      <c r="AK37" s="7">
        <v>0</v>
      </c>
      <c r="AL37" s="198">
        <f t="shared" si="5"/>
        <v>15.3</v>
      </c>
      <c r="AM37" s="1">
        <v>0</v>
      </c>
      <c r="AN37" s="1">
        <v>0</v>
      </c>
      <c r="AO37" s="1">
        <v>0</v>
      </c>
      <c r="AP37" s="200">
        <f t="shared" si="6"/>
        <v>0</v>
      </c>
      <c r="AQ37" s="1">
        <v>18</v>
      </c>
      <c r="AR37" s="1">
        <v>0</v>
      </c>
      <c r="AS37" s="1">
        <v>0</v>
      </c>
      <c r="AT37" s="200">
        <f>+TDC_InfraMR[[#This Row],[B.02.1 - Parque de Coches Eléctricos Motrices]]+TDC_InfraMR[[#This Row],[B.02.2 - Parque de Coches Eléctricos Motrices Remolcados Tipo R]]+TDC_InfraMR[[#This Row],[B.02.3 - Parque de Coches Eléctricos Motrices Tipo R]]</f>
        <v>18</v>
      </c>
      <c r="AU37" s="1">
        <v>0</v>
      </c>
      <c r="AV37" s="1">
        <v>0</v>
      </c>
      <c r="AW37" s="1">
        <v>0</v>
      </c>
      <c r="AX37" s="200">
        <f>+TDC_InfraMR[[#This Row],[B.03.1 - Parque de Coches Motores Motrices Remolcados]]+TDC_InfraMR[[#This Row],[B.03.2 - Parque de Coches Motores Motrices Intermedios]]+TDC_InfraMR[[#This Row],[B.03.3 - Parque de Coches Motores Motrices Cabina]]</f>
        <v>0</v>
      </c>
      <c r="AY37" s="1">
        <v>0</v>
      </c>
      <c r="AZ37" s="1">
        <v>0</v>
      </c>
      <c r="BA37" s="1">
        <v>0</v>
      </c>
      <c r="BB37" s="1">
        <v>0</v>
      </c>
      <c r="BC37" s="200">
        <f>+SUM(TDC_InfraMR[[#This Row],[B.04.1 - Parque de Coches Remolcados Clase Unica]:[B.04.5 - Parque de Coches Remolcados para Servicios Especiales (Cartoneros)]])</f>
        <v>0</v>
      </c>
      <c r="BD37" s="356">
        <v>0</v>
      </c>
      <c r="BE37" s="1">
        <v>2</v>
      </c>
      <c r="BF37" s="1">
        <v>0</v>
      </c>
      <c r="BG37" s="244">
        <v>1435</v>
      </c>
    </row>
    <row r="38" spans="1:59">
      <c r="A38" s="1">
        <v>1996</v>
      </c>
      <c r="B38" s="1" t="s">
        <v>61</v>
      </c>
      <c r="C38" s="10">
        <v>0</v>
      </c>
      <c r="D38" s="10">
        <v>0</v>
      </c>
      <c r="E38" s="10">
        <v>0</v>
      </c>
      <c r="F38" s="10">
        <v>15.3</v>
      </c>
      <c r="G38" s="192">
        <f t="shared" si="0"/>
        <v>15.3</v>
      </c>
      <c r="H38" s="192">
        <f>+TDC_InfraMR[[#This Row],[Total Líneas de Explotación ]]</f>
        <v>15.3</v>
      </c>
      <c r="I38" s="192">
        <v>15.3</v>
      </c>
      <c r="J38" s="10">
        <v>0</v>
      </c>
      <c r="K38" s="10">
        <v>0</v>
      </c>
      <c r="L38" s="10">
        <v>30.6</v>
      </c>
      <c r="M38" s="10">
        <v>1.04</v>
      </c>
      <c r="N38" s="192">
        <f>+TDC_InfraMR[[#This Row],[A.03.1 -  Longitud de Vías de Explotación No Electrificadas Troncales y Ramales (vía principal) (km)]]+TDC_InfraMR[[#This Row],[A.04.1 -  Longitud de Vías de Explotación Electrificadas Troncales y Ramales (vía principal) (km)]]</f>
        <v>30.6</v>
      </c>
      <c r="O38" s="192">
        <f>+TDC_InfraMR[[#This Row],[Total Vías (excluido Auxiliares)]]</f>
        <v>30.6</v>
      </c>
      <c r="P38" s="1">
        <v>11</v>
      </c>
      <c r="Q38" s="1">
        <v>0</v>
      </c>
      <c r="R38" s="1">
        <v>0</v>
      </c>
      <c r="S38" s="194">
        <f t="shared" si="4"/>
        <v>11</v>
      </c>
      <c r="T38" s="194">
        <f>+TDC_InfraMR[[#This Row],[Total Estaciones]]</f>
        <v>11</v>
      </c>
      <c r="U38" s="1">
        <v>0</v>
      </c>
      <c r="V38" s="1">
        <v>36</v>
      </c>
      <c r="W38" s="1">
        <v>0</v>
      </c>
      <c r="X38" s="1">
        <v>0</v>
      </c>
      <c r="Y38" s="1">
        <v>0</v>
      </c>
      <c r="Z38" s="196">
        <f t="shared" si="1"/>
        <v>36</v>
      </c>
      <c r="AA38" s="1">
        <v>6</v>
      </c>
      <c r="AB38" s="1">
        <v>2</v>
      </c>
      <c r="AC38" s="1">
        <f>+TDC_InfraMR[[#This Row],[Total Pasos Vehiculares a Nivel]]</f>
        <v>36</v>
      </c>
      <c r="AD38" s="196">
        <f t="shared" si="2"/>
        <v>44</v>
      </c>
      <c r="AE38" s="1">
        <v>0</v>
      </c>
      <c r="AF38" s="1">
        <v>9</v>
      </c>
      <c r="AG38" s="1">
        <v>16</v>
      </c>
      <c r="AH38" s="196">
        <f t="shared" si="3"/>
        <v>25</v>
      </c>
      <c r="AI38" s="7">
        <v>15.3</v>
      </c>
      <c r="AJ38" s="7">
        <v>0</v>
      </c>
      <c r="AK38" s="7">
        <v>0</v>
      </c>
      <c r="AL38" s="198">
        <f t="shared" si="5"/>
        <v>15.3</v>
      </c>
      <c r="AM38" s="1">
        <v>0</v>
      </c>
      <c r="AN38" s="1">
        <v>0</v>
      </c>
      <c r="AO38" s="1">
        <v>0</v>
      </c>
      <c r="AP38" s="200">
        <f t="shared" si="6"/>
        <v>0</v>
      </c>
      <c r="AQ38" s="1">
        <v>18</v>
      </c>
      <c r="AR38" s="1">
        <v>0</v>
      </c>
      <c r="AS38" s="1">
        <v>0</v>
      </c>
      <c r="AT38" s="200">
        <f>+TDC_InfraMR[[#This Row],[B.02.1 - Parque de Coches Eléctricos Motrices]]+TDC_InfraMR[[#This Row],[B.02.2 - Parque de Coches Eléctricos Motrices Remolcados Tipo R]]+TDC_InfraMR[[#This Row],[B.02.3 - Parque de Coches Eléctricos Motrices Tipo R]]</f>
        <v>18</v>
      </c>
      <c r="AU38" s="1">
        <v>0</v>
      </c>
      <c r="AV38" s="1">
        <v>0</v>
      </c>
      <c r="AW38" s="1">
        <v>0</v>
      </c>
      <c r="AX38" s="200">
        <f>+TDC_InfraMR[[#This Row],[B.03.1 - Parque de Coches Motores Motrices Remolcados]]+TDC_InfraMR[[#This Row],[B.03.2 - Parque de Coches Motores Motrices Intermedios]]+TDC_InfraMR[[#This Row],[B.03.3 - Parque de Coches Motores Motrices Cabina]]</f>
        <v>0</v>
      </c>
      <c r="AY38" s="1">
        <v>0</v>
      </c>
      <c r="AZ38" s="1">
        <v>0</v>
      </c>
      <c r="BA38" s="1">
        <v>0</v>
      </c>
      <c r="BB38" s="1">
        <v>0</v>
      </c>
      <c r="BC38" s="200">
        <f>+SUM(TDC_InfraMR[[#This Row],[B.04.1 - Parque de Coches Remolcados Clase Unica]:[B.04.5 - Parque de Coches Remolcados para Servicios Especiales (Cartoneros)]])</f>
        <v>0</v>
      </c>
      <c r="BD38" s="356">
        <v>0</v>
      </c>
      <c r="BE38" s="1">
        <v>2</v>
      </c>
      <c r="BF38" s="1">
        <v>0</v>
      </c>
      <c r="BG38" s="244">
        <v>1435</v>
      </c>
    </row>
    <row r="39" spans="1:59">
      <c r="A39" s="1">
        <v>1996</v>
      </c>
      <c r="B39" s="1" t="s">
        <v>62</v>
      </c>
      <c r="C39" s="10">
        <v>0</v>
      </c>
      <c r="D39" s="10">
        <v>0</v>
      </c>
      <c r="E39" s="10">
        <v>0</v>
      </c>
      <c r="F39" s="10">
        <v>15.3</v>
      </c>
      <c r="G39" s="192">
        <f t="shared" si="0"/>
        <v>15.3</v>
      </c>
      <c r="H39" s="192">
        <f>+TDC_InfraMR[[#This Row],[Total Líneas de Explotación ]]</f>
        <v>15.3</v>
      </c>
      <c r="I39" s="192">
        <v>15.3</v>
      </c>
      <c r="J39" s="10">
        <v>0</v>
      </c>
      <c r="K39" s="10">
        <v>0</v>
      </c>
      <c r="L39" s="10">
        <v>30.6</v>
      </c>
      <c r="M39" s="10">
        <v>1.04</v>
      </c>
      <c r="N39" s="192">
        <f>+TDC_InfraMR[[#This Row],[A.03.1 -  Longitud de Vías de Explotación No Electrificadas Troncales y Ramales (vía principal) (km)]]+TDC_InfraMR[[#This Row],[A.04.1 -  Longitud de Vías de Explotación Electrificadas Troncales y Ramales (vía principal) (km)]]</f>
        <v>30.6</v>
      </c>
      <c r="O39" s="192">
        <f>+TDC_InfraMR[[#This Row],[Total Vías (excluido Auxiliares)]]</f>
        <v>30.6</v>
      </c>
      <c r="P39" s="1">
        <v>11</v>
      </c>
      <c r="Q39" s="1">
        <v>0</v>
      </c>
      <c r="R39" s="1">
        <v>0</v>
      </c>
      <c r="S39" s="194">
        <f t="shared" si="4"/>
        <v>11</v>
      </c>
      <c r="T39" s="194">
        <f>+TDC_InfraMR[[#This Row],[Total Estaciones]]</f>
        <v>11</v>
      </c>
      <c r="U39" s="1">
        <v>0</v>
      </c>
      <c r="V39" s="1">
        <v>36</v>
      </c>
      <c r="W39" s="1">
        <v>0</v>
      </c>
      <c r="X39" s="1">
        <v>0</v>
      </c>
      <c r="Y39" s="1">
        <v>0</v>
      </c>
      <c r="Z39" s="196">
        <f t="shared" si="1"/>
        <v>36</v>
      </c>
      <c r="AA39" s="1">
        <v>6</v>
      </c>
      <c r="AB39" s="1">
        <v>2</v>
      </c>
      <c r="AC39" s="1">
        <f>+TDC_InfraMR[[#This Row],[Total Pasos Vehiculares a Nivel]]</f>
        <v>36</v>
      </c>
      <c r="AD39" s="196">
        <f t="shared" si="2"/>
        <v>44</v>
      </c>
      <c r="AE39" s="1">
        <v>0</v>
      </c>
      <c r="AF39" s="1">
        <v>9</v>
      </c>
      <c r="AG39" s="1">
        <v>16</v>
      </c>
      <c r="AH39" s="196">
        <f t="shared" si="3"/>
        <v>25</v>
      </c>
      <c r="AI39" s="7">
        <v>15.3</v>
      </c>
      <c r="AJ39" s="7">
        <v>0</v>
      </c>
      <c r="AK39" s="7">
        <v>0</v>
      </c>
      <c r="AL39" s="198">
        <f t="shared" si="5"/>
        <v>15.3</v>
      </c>
      <c r="AM39" s="1">
        <v>0</v>
      </c>
      <c r="AN39" s="1">
        <v>0</v>
      </c>
      <c r="AO39" s="1">
        <v>0</v>
      </c>
      <c r="AP39" s="200">
        <f t="shared" si="6"/>
        <v>0</v>
      </c>
      <c r="AQ39" s="1">
        <v>18</v>
      </c>
      <c r="AR39" s="1">
        <v>0</v>
      </c>
      <c r="AS39" s="1">
        <v>0</v>
      </c>
      <c r="AT39" s="200">
        <f>+TDC_InfraMR[[#This Row],[B.02.1 - Parque de Coches Eléctricos Motrices]]+TDC_InfraMR[[#This Row],[B.02.2 - Parque de Coches Eléctricos Motrices Remolcados Tipo R]]+TDC_InfraMR[[#This Row],[B.02.3 - Parque de Coches Eléctricos Motrices Tipo R]]</f>
        <v>18</v>
      </c>
      <c r="AU39" s="1">
        <v>0</v>
      </c>
      <c r="AV39" s="1">
        <v>0</v>
      </c>
      <c r="AW39" s="1">
        <v>0</v>
      </c>
      <c r="AX39" s="200">
        <f>+TDC_InfraMR[[#This Row],[B.03.1 - Parque de Coches Motores Motrices Remolcados]]+TDC_InfraMR[[#This Row],[B.03.2 - Parque de Coches Motores Motrices Intermedios]]+TDC_InfraMR[[#This Row],[B.03.3 - Parque de Coches Motores Motrices Cabina]]</f>
        <v>0</v>
      </c>
      <c r="AY39" s="1">
        <v>0</v>
      </c>
      <c r="AZ39" s="1">
        <v>0</v>
      </c>
      <c r="BA39" s="1">
        <v>0</v>
      </c>
      <c r="BB39" s="1">
        <v>0</v>
      </c>
      <c r="BC39" s="200">
        <f>+SUM(TDC_InfraMR[[#This Row],[B.04.1 - Parque de Coches Remolcados Clase Unica]:[B.04.5 - Parque de Coches Remolcados para Servicios Especiales (Cartoneros)]])</f>
        <v>0</v>
      </c>
      <c r="BD39" s="356">
        <v>0</v>
      </c>
      <c r="BE39" s="1">
        <v>2</v>
      </c>
      <c r="BF39" s="1">
        <v>0</v>
      </c>
      <c r="BG39" s="244">
        <v>1435</v>
      </c>
    </row>
    <row r="40" spans="1:59">
      <c r="A40" s="1">
        <v>1996</v>
      </c>
      <c r="B40" s="1" t="s">
        <v>63</v>
      </c>
      <c r="C40" s="10">
        <v>0</v>
      </c>
      <c r="D40" s="10">
        <v>0</v>
      </c>
      <c r="E40" s="10">
        <v>0</v>
      </c>
      <c r="F40" s="10">
        <v>15.3</v>
      </c>
      <c r="G40" s="192">
        <f t="shared" si="0"/>
        <v>15.3</v>
      </c>
      <c r="H40" s="192">
        <f>+TDC_InfraMR[[#This Row],[Total Líneas de Explotación ]]</f>
        <v>15.3</v>
      </c>
      <c r="I40" s="192">
        <v>15.3</v>
      </c>
      <c r="J40" s="10">
        <v>0</v>
      </c>
      <c r="K40" s="10">
        <v>0</v>
      </c>
      <c r="L40" s="10">
        <v>30.6</v>
      </c>
      <c r="M40" s="10">
        <v>1.04</v>
      </c>
      <c r="N40" s="192">
        <f>+TDC_InfraMR[[#This Row],[A.03.1 -  Longitud de Vías de Explotación No Electrificadas Troncales y Ramales (vía principal) (km)]]+TDC_InfraMR[[#This Row],[A.04.1 -  Longitud de Vías de Explotación Electrificadas Troncales y Ramales (vía principal) (km)]]</f>
        <v>30.6</v>
      </c>
      <c r="O40" s="192">
        <f>+TDC_InfraMR[[#This Row],[Total Vías (excluido Auxiliares)]]</f>
        <v>30.6</v>
      </c>
      <c r="P40" s="1">
        <v>11</v>
      </c>
      <c r="Q40" s="1">
        <v>0</v>
      </c>
      <c r="R40" s="1">
        <v>0</v>
      </c>
      <c r="S40" s="194">
        <f t="shared" si="4"/>
        <v>11</v>
      </c>
      <c r="T40" s="194">
        <f>+TDC_InfraMR[[#This Row],[Total Estaciones]]</f>
        <v>11</v>
      </c>
      <c r="U40" s="1">
        <v>0</v>
      </c>
      <c r="V40" s="1">
        <v>36</v>
      </c>
      <c r="W40" s="1">
        <v>0</v>
      </c>
      <c r="X40" s="1">
        <v>0</v>
      </c>
      <c r="Y40" s="1">
        <v>0</v>
      </c>
      <c r="Z40" s="196">
        <f t="shared" si="1"/>
        <v>36</v>
      </c>
      <c r="AA40" s="1">
        <v>6</v>
      </c>
      <c r="AB40" s="1">
        <v>2</v>
      </c>
      <c r="AC40" s="1">
        <f>+TDC_InfraMR[[#This Row],[Total Pasos Vehiculares a Nivel]]</f>
        <v>36</v>
      </c>
      <c r="AD40" s="196">
        <f t="shared" si="2"/>
        <v>44</v>
      </c>
      <c r="AE40" s="1">
        <v>0</v>
      </c>
      <c r="AF40" s="1">
        <v>9</v>
      </c>
      <c r="AG40" s="1">
        <v>16</v>
      </c>
      <c r="AH40" s="196">
        <f t="shared" si="3"/>
        <v>25</v>
      </c>
      <c r="AI40" s="7">
        <v>15.3</v>
      </c>
      <c r="AJ40" s="7">
        <v>0</v>
      </c>
      <c r="AK40" s="7">
        <v>0</v>
      </c>
      <c r="AL40" s="198">
        <f t="shared" si="5"/>
        <v>15.3</v>
      </c>
      <c r="AM40" s="1">
        <v>0</v>
      </c>
      <c r="AN40" s="1">
        <v>0</v>
      </c>
      <c r="AO40" s="1">
        <v>0</v>
      </c>
      <c r="AP40" s="200">
        <f t="shared" si="6"/>
        <v>0</v>
      </c>
      <c r="AQ40" s="1">
        <v>18</v>
      </c>
      <c r="AR40" s="1">
        <v>0</v>
      </c>
      <c r="AS40" s="1">
        <v>0</v>
      </c>
      <c r="AT40" s="200">
        <f>+TDC_InfraMR[[#This Row],[B.02.1 - Parque de Coches Eléctricos Motrices]]+TDC_InfraMR[[#This Row],[B.02.2 - Parque de Coches Eléctricos Motrices Remolcados Tipo R]]+TDC_InfraMR[[#This Row],[B.02.3 - Parque de Coches Eléctricos Motrices Tipo R]]</f>
        <v>18</v>
      </c>
      <c r="AU40" s="1">
        <v>0</v>
      </c>
      <c r="AV40" s="1">
        <v>0</v>
      </c>
      <c r="AW40" s="1">
        <v>0</v>
      </c>
      <c r="AX40" s="200">
        <f>+TDC_InfraMR[[#This Row],[B.03.1 - Parque de Coches Motores Motrices Remolcados]]+TDC_InfraMR[[#This Row],[B.03.2 - Parque de Coches Motores Motrices Intermedios]]+TDC_InfraMR[[#This Row],[B.03.3 - Parque de Coches Motores Motrices Cabina]]</f>
        <v>0</v>
      </c>
      <c r="AY40" s="1">
        <v>0</v>
      </c>
      <c r="AZ40" s="1">
        <v>0</v>
      </c>
      <c r="BA40" s="1">
        <v>0</v>
      </c>
      <c r="BB40" s="1">
        <v>0</v>
      </c>
      <c r="BC40" s="200">
        <f>+SUM(TDC_InfraMR[[#This Row],[B.04.1 - Parque de Coches Remolcados Clase Unica]:[B.04.5 - Parque de Coches Remolcados para Servicios Especiales (Cartoneros)]])</f>
        <v>0</v>
      </c>
      <c r="BD40" s="356">
        <v>0</v>
      </c>
      <c r="BE40" s="1">
        <v>2</v>
      </c>
      <c r="BF40" s="1">
        <v>0</v>
      </c>
      <c r="BG40" s="244">
        <v>1435</v>
      </c>
    </row>
    <row r="41" spans="1:59">
      <c r="A41" s="1">
        <v>1996</v>
      </c>
      <c r="B41" s="1" t="s">
        <v>64</v>
      </c>
      <c r="C41" s="10">
        <v>0</v>
      </c>
      <c r="D41" s="10">
        <v>0</v>
      </c>
      <c r="E41" s="10">
        <v>0</v>
      </c>
      <c r="F41" s="10">
        <v>15.3</v>
      </c>
      <c r="G41" s="192">
        <f t="shared" si="0"/>
        <v>15.3</v>
      </c>
      <c r="H41" s="192">
        <f>+TDC_InfraMR[[#This Row],[Total Líneas de Explotación ]]</f>
        <v>15.3</v>
      </c>
      <c r="I41" s="192">
        <v>15.3</v>
      </c>
      <c r="J41" s="10">
        <v>0</v>
      </c>
      <c r="K41" s="10">
        <v>0</v>
      </c>
      <c r="L41" s="10">
        <v>30.6</v>
      </c>
      <c r="M41" s="10">
        <v>1.04</v>
      </c>
      <c r="N41" s="192">
        <f>+TDC_InfraMR[[#This Row],[A.03.1 -  Longitud de Vías de Explotación No Electrificadas Troncales y Ramales (vía principal) (km)]]+TDC_InfraMR[[#This Row],[A.04.1 -  Longitud de Vías de Explotación Electrificadas Troncales y Ramales (vía principal) (km)]]</f>
        <v>30.6</v>
      </c>
      <c r="O41" s="192">
        <f>+TDC_InfraMR[[#This Row],[Total Vías (excluido Auxiliares)]]</f>
        <v>30.6</v>
      </c>
      <c r="P41" s="1">
        <v>11</v>
      </c>
      <c r="Q41" s="1">
        <v>0</v>
      </c>
      <c r="R41" s="1">
        <v>0</v>
      </c>
      <c r="S41" s="194">
        <f t="shared" si="4"/>
        <v>11</v>
      </c>
      <c r="T41" s="194">
        <f>+TDC_InfraMR[[#This Row],[Total Estaciones]]</f>
        <v>11</v>
      </c>
      <c r="U41" s="1">
        <v>0</v>
      </c>
      <c r="V41" s="1">
        <v>36</v>
      </c>
      <c r="W41" s="1">
        <v>0</v>
      </c>
      <c r="X41" s="1">
        <v>0</v>
      </c>
      <c r="Y41" s="1">
        <v>0</v>
      </c>
      <c r="Z41" s="196">
        <f t="shared" si="1"/>
        <v>36</v>
      </c>
      <c r="AA41" s="1">
        <v>6</v>
      </c>
      <c r="AB41" s="1">
        <v>2</v>
      </c>
      <c r="AC41" s="1">
        <f>+TDC_InfraMR[[#This Row],[Total Pasos Vehiculares a Nivel]]</f>
        <v>36</v>
      </c>
      <c r="AD41" s="196">
        <f t="shared" si="2"/>
        <v>44</v>
      </c>
      <c r="AE41" s="1">
        <v>0</v>
      </c>
      <c r="AF41" s="1">
        <v>9</v>
      </c>
      <c r="AG41" s="1">
        <v>16</v>
      </c>
      <c r="AH41" s="196">
        <f t="shared" si="3"/>
        <v>25</v>
      </c>
      <c r="AI41" s="7">
        <v>15.3</v>
      </c>
      <c r="AJ41" s="7">
        <v>0</v>
      </c>
      <c r="AK41" s="7">
        <v>0</v>
      </c>
      <c r="AL41" s="198">
        <f t="shared" si="5"/>
        <v>15.3</v>
      </c>
      <c r="AM41" s="1">
        <v>0</v>
      </c>
      <c r="AN41" s="1">
        <v>0</v>
      </c>
      <c r="AO41" s="1">
        <v>0</v>
      </c>
      <c r="AP41" s="200">
        <f t="shared" si="6"/>
        <v>0</v>
      </c>
      <c r="AQ41" s="1">
        <v>18</v>
      </c>
      <c r="AR41" s="1">
        <v>0</v>
      </c>
      <c r="AS41" s="1">
        <v>0</v>
      </c>
      <c r="AT41" s="200">
        <f>+TDC_InfraMR[[#This Row],[B.02.1 - Parque de Coches Eléctricos Motrices]]+TDC_InfraMR[[#This Row],[B.02.2 - Parque de Coches Eléctricos Motrices Remolcados Tipo R]]+TDC_InfraMR[[#This Row],[B.02.3 - Parque de Coches Eléctricos Motrices Tipo R]]</f>
        <v>18</v>
      </c>
      <c r="AU41" s="1">
        <v>0</v>
      </c>
      <c r="AV41" s="1">
        <v>0</v>
      </c>
      <c r="AW41" s="1">
        <v>0</v>
      </c>
      <c r="AX41" s="200">
        <f>+TDC_InfraMR[[#This Row],[B.03.1 - Parque de Coches Motores Motrices Remolcados]]+TDC_InfraMR[[#This Row],[B.03.2 - Parque de Coches Motores Motrices Intermedios]]+TDC_InfraMR[[#This Row],[B.03.3 - Parque de Coches Motores Motrices Cabina]]</f>
        <v>0</v>
      </c>
      <c r="AY41" s="1">
        <v>0</v>
      </c>
      <c r="AZ41" s="1">
        <v>0</v>
      </c>
      <c r="BA41" s="1">
        <v>0</v>
      </c>
      <c r="BB41" s="1">
        <v>0</v>
      </c>
      <c r="BC41" s="200">
        <f>+SUM(TDC_InfraMR[[#This Row],[B.04.1 - Parque de Coches Remolcados Clase Unica]:[B.04.5 - Parque de Coches Remolcados para Servicios Especiales (Cartoneros)]])</f>
        <v>0</v>
      </c>
      <c r="BD41" s="356">
        <v>0</v>
      </c>
      <c r="BE41" s="1">
        <v>2</v>
      </c>
      <c r="BF41" s="1">
        <v>0</v>
      </c>
      <c r="BG41" s="244">
        <v>1435</v>
      </c>
    </row>
    <row r="42" spans="1:59">
      <c r="A42" s="1">
        <v>1996</v>
      </c>
      <c r="B42" s="1" t="s">
        <v>65</v>
      </c>
      <c r="C42" s="10">
        <v>0</v>
      </c>
      <c r="D42" s="10">
        <v>0</v>
      </c>
      <c r="E42" s="10">
        <v>0</v>
      </c>
      <c r="F42" s="10">
        <v>15.3</v>
      </c>
      <c r="G42" s="192">
        <f t="shared" si="0"/>
        <v>15.3</v>
      </c>
      <c r="H42" s="192">
        <f>+TDC_InfraMR[[#This Row],[Total Líneas de Explotación ]]</f>
        <v>15.3</v>
      </c>
      <c r="I42" s="192">
        <v>15.3</v>
      </c>
      <c r="J42" s="10">
        <v>0</v>
      </c>
      <c r="K42" s="10">
        <v>0</v>
      </c>
      <c r="L42" s="10">
        <v>30.6</v>
      </c>
      <c r="M42" s="10">
        <v>1.04</v>
      </c>
      <c r="N42" s="192">
        <f>+TDC_InfraMR[[#This Row],[A.03.1 -  Longitud de Vías de Explotación No Electrificadas Troncales y Ramales (vía principal) (km)]]+TDC_InfraMR[[#This Row],[A.04.1 -  Longitud de Vías de Explotación Electrificadas Troncales y Ramales (vía principal) (km)]]</f>
        <v>30.6</v>
      </c>
      <c r="O42" s="192">
        <f>+TDC_InfraMR[[#This Row],[Total Vías (excluido Auxiliares)]]</f>
        <v>30.6</v>
      </c>
      <c r="P42" s="1">
        <v>11</v>
      </c>
      <c r="Q42" s="1">
        <v>0</v>
      </c>
      <c r="R42" s="1">
        <v>0</v>
      </c>
      <c r="S42" s="194">
        <f t="shared" si="4"/>
        <v>11</v>
      </c>
      <c r="T42" s="194">
        <f>+TDC_InfraMR[[#This Row],[Total Estaciones]]</f>
        <v>11</v>
      </c>
      <c r="U42" s="1">
        <v>0</v>
      </c>
      <c r="V42" s="1">
        <v>36</v>
      </c>
      <c r="W42" s="1">
        <v>0</v>
      </c>
      <c r="X42" s="1">
        <v>0</v>
      </c>
      <c r="Y42" s="1">
        <v>0</v>
      </c>
      <c r="Z42" s="196">
        <f t="shared" si="1"/>
        <v>36</v>
      </c>
      <c r="AA42" s="1">
        <v>6</v>
      </c>
      <c r="AB42" s="1">
        <v>2</v>
      </c>
      <c r="AC42" s="1">
        <f>+TDC_InfraMR[[#This Row],[Total Pasos Vehiculares a Nivel]]</f>
        <v>36</v>
      </c>
      <c r="AD42" s="196">
        <f t="shared" si="2"/>
        <v>44</v>
      </c>
      <c r="AE42" s="1">
        <v>0</v>
      </c>
      <c r="AF42" s="1">
        <v>9</v>
      </c>
      <c r="AG42" s="1">
        <v>16</v>
      </c>
      <c r="AH42" s="196">
        <f t="shared" si="3"/>
        <v>25</v>
      </c>
      <c r="AI42" s="7">
        <v>15.3</v>
      </c>
      <c r="AJ42" s="7">
        <v>0</v>
      </c>
      <c r="AK42" s="7">
        <v>0</v>
      </c>
      <c r="AL42" s="198">
        <f t="shared" si="5"/>
        <v>15.3</v>
      </c>
      <c r="AM42" s="1">
        <v>0</v>
      </c>
      <c r="AN42" s="1">
        <v>0</v>
      </c>
      <c r="AO42" s="1">
        <v>0</v>
      </c>
      <c r="AP42" s="200">
        <f t="shared" si="6"/>
        <v>0</v>
      </c>
      <c r="AQ42" s="1">
        <v>18</v>
      </c>
      <c r="AR42" s="1">
        <v>0</v>
      </c>
      <c r="AS42" s="1">
        <v>0</v>
      </c>
      <c r="AT42" s="200">
        <f>+TDC_InfraMR[[#This Row],[B.02.1 - Parque de Coches Eléctricos Motrices]]+TDC_InfraMR[[#This Row],[B.02.2 - Parque de Coches Eléctricos Motrices Remolcados Tipo R]]+TDC_InfraMR[[#This Row],[B.02.3 - Parque de Coches Eléctricos Motrices Tipo R]]</f>
        <v>18</v>
      </c>
      <c r="AU42" s="1">
        <v>0</v>
      </c>
      <c r="AV42" s="1">
        <v>0</v>
      </c>
      <c r="AW42" s="1">
        <v>0</v>
      </c>
      <c r="AX42" s="200">
        <f>+TDC_InfraMR[[#This Row],[B.03.1 - Parque de Coches Motores Motrices Remolcados]]+TDC_InfraMR[[#This Row],[B.03.2 - Parque de Coches Motores Motrices Intermedios]]+TDC_InfraMR[[#This Row],[B.03.3 - Parque de Coches Motores Motrices Cabina]]</f>
        <v>0</v>
      </c>
      <c r="AY42" s="1">
        <v>0</v>
      </c>
      <c r="AZ42" s="1">
        <v>0</v>
      </c>
      <c r="BA42" s="1">
        <v>0</v>
      </c>
      <c r="BB42" s="1">
        <v>0</v>
      </c>
      <c r="BC42" s="200">
        <f>+SUM(TDC_InfraMR[[#This Row],[B.04.1 - Parque de Coches Remolcados Clase Unica]:[B.04.5 - Parque de Coches Remolcados para Servicios Especiales (Cartoneros)]])</f>
        <v>0</v>
      </c>
      <c r="BD42" s="356">
        <v>0</v>
      </c>
      <c r="BE42" s="1">
        <v>2</v>
      </c>
      <c r="BF42" s="1">
        <v>0</v>
      </c>
      <c r="BG42" s="244">
        <v>1435</v>
      </c>
    </row>
    <row r="43" spans="1:59">
      <c r="A43" s="1">
        <v>1996</v>
      </c>
      <c r="B43" s="1" t="s">
        <v>66</v>
      </c>
      <c r="C43" s="10">
        <v>0</v>
      </c>
      <c r="D43" s="10">
        <v>0</v>
      </c>
      <c r="E43" s="10">
        <v>0</v>
      </c>
      <c r="F43" s="10">
        <v>15.3</v>
      </c>
      <c r="G43" s="192">
        <f t="shared" si="0"/>
        <v>15.3</v>
      </c>
      <c r="H43" s="192">
        <f>+TDC_InfraMR[[#This Row],[Total Líneas de Explotación ]]</f>
        <v>15.3</v>
      </c>
      <c r="I43" s="192">
        <v>15.3</v>
      </c>
      <c r="J43" s="10">
        <v>0</v>
      </c>
      <c r="K43" s="10">
        <v>0</v>
      </c>
      <c r="L43" s="10">
        <v>30.6</v>
      </c>
      <c r="M43" s="10">
        <v>1.04</v>
      </c>
      <c r="N43" s="192">
        <f>+TDC_InfraMR[[#This Row],[A.03.1 -  Longitud de Vías de Explotación No Electrificadas Troncales y Ramales (vía principal) (km)]]+TDC_InfraMR[[#This Row],[A.04.1 -  Longitud de Vías de Explotación Electrificadas Troncales y Ramales (vía principal) (km)]]</f>
        <v>30.6</v>
      </c>
      <c r="O43" s="192">
        <f>+TDC_InfraMR[[#This Row],[Total Vías (excluido Auxiliares)]]</f>
        <v>30.6</v>
      </c>
      <c r="P43" s="1">
        <v>11</v>
      </c>
      <c r="Q43" s="1">
        <v>0</v>
      </c>
      <c r="R43" s="1">
        <v>0</v>
      </c>
      <c r="S43" s="194">
        <f t="shared" si="4"/>
        <v>11</v>
      </c>
      <c r="T43" s="194">
        <f>+TDC_InfraMR[[#This Row],[Total Estaciones]]</f>
        <v>11</v>
      </c>
      <c r="U43" s="1">
        <v>0</v>
      </c>
      <c r="V43" s="1">
        <v>36</v>
      </c>
      <c r="W43" s="1">
        <v>0</v>
      </c>
      <c r="X43" s="1">
        <v>0</v>
      </c>
      <c r="Y43" s="1">
        <v>0</v>
      </c>
      <c r="Z43" s="196">
        <f t="shared" si="1"/>
        <v>36</v>
      </c>
      <c r="AA43" s="1">
        <v>6</v>
      </c>
      <c r="AB43" s="1">
        <v>2</v>
      </c>
      <c r="AC43" s="1">
        <f>+TDC_InfraMR[[#This Row],[Total Pasos Vehiculares a Nivel]]</f>
        <v>36</v>
      </c>
      <c r="AD43" s="196">
        <f t="shared" si="2"/>
        <v>44</v>
      </c>
      <c r="AE43" s="1">
        <v>0</v>
      </c>
      <c r="AF43" s="1">
        <v>9</v>
      </c>
      <c r="AG43" s="1">
        <v>16</v>
      </c>
      <c r="AH43" s="196">
        <f t="shared" si="3"/>
        <v>25</v>
      </c>
      <c r="AI43" s="7">
        <v>15.3</v>
      </c>
      <c r="AJ43" s="7">
        <v>0</v>
      </c>
      <c r="AK43" s="7">
        <v>0</v>
      </c>
      <c r="AL43" s="198">
        <f t="shared" si="5"/>
        <v>15.3</v>
      </c>
      <c r="AM43" s="1">
        <v>0</v>
      </c>
      <c r="AN43" s="1">
        <v>0</v>
      </c>
      <c r="AO43" s="1">
        <v>0</v>
      </c>
      <c r="AP43" s="200">
        <f t="shared" si="6"/>
        <v>0</v>
      </c>
      <c r="AQ43" s="1">
        <v>18</v>
      </c>
      <c r="AR43" s="1">
        <v>0</v>
      </c>
      <c r="AS43" s="1">
        <v>0</v>
      </c>
      <c r="AT43" s="200">
        <f>+TDC_InfraMR[[#This Row],[B.02.1 - Parque de Coches Eléctricos Motrices]]+TDC_InfraMR[[#This Row],[B.02.2 - Parque de Coches Eléctricos Motrices Remolcados Tipo R]]+TDC_InfraMR[[#This Row],[B.02.3 - Parque de Coches Eléctricos Motrices Tipo R]]</f>
        <v>18</v>
      </c>
      <c r="AU43" s="1">
        <v>0</v>
      </c>
      <c r="AV43" s="1">
        <v>0</v>
      </c>
      <c r="AW43" s="1">
        <v>0</v>
      </c>
      <c r="AX43" s="200">
        <f>+TDC_InfraMR[[#This Row],[B.03.1 - Parque de Coches Motores Motrices Remolcados]]+TDC_InfraMR[[#This Row],[B.03.2 - Parque de Coches Motores Motrices Intermedios]]+TDC_InfraMR[[#This Row],[B.03.3 - Parque de Coches Motores Motrices Cabina]]</f>
        <v>0</v>
      </c>
      <c r="AY43" s="1">
        <v>0</v>
      </c>
      <c r="AZ43" s="1">
        <v>0</v>
      </c>
      <c r="BA43" s="1">
        <v>0</v>
      </c>
      <c r="BB43" s="1">
        <v>0</v>
      </c>
      <c r="BC43" s="200">
        <f>+SUM(TDC_InfraMR[[#This Row],[B.04.1 - Parque de Coches Remolcados Clase Unica]:[B.04.5 - Parque de Coches Remolcados para Servicios Especiales (Cartoneros)]])</f>
        <v>0</v>
      </c>
      <c r="BD43" s="356">
        <v>0</v>
      </c>
      <c r="BE43" s="1">
        <v>2</v>
      </c>
      <c r="BF43" s="1">
        <v>0</v>
      </c>
      <c r="BG43" s="244">
        <v>1435</v>
      </c>
    </row>
    <row r="44" spans="1:59">
      <c r="A44" s="1">
        <v>1996</v>
      </c>
      <c r="B44" s="1" t="s">
        <v>67</v>
      </c>
      <c r="C44" s="10">
        <v>0</v>
      </c>
      <c r="D44" s="10">
        <v>0</v>
      </c>
      <c r="E44" s="10">
        <v>0</v>
      </c>
      <c r="F44" s="10">
        <v>15.3</v>
      </c>
      <c r="G44" s="192">
        <f t="shared" si="0"/>
        <v>15.3</v>
      </c>
      <c r="H44" s="192">
        <f>+TDC_InfraMR[[#This Row],[Total Líneas de Explotación ]]</f>
        <v>15.3</v>
      </c>
      <c r="I44" s="192">
        <v>15.3</v>
      </c>
      <c r="J44" s="10">
        <v>0</v>
      </c>
      <c r="K44" s="10">
        <v>0</v>
      </c>
      <c r="L44" s="10">
        <v>30.6</v>
      </c>
      <c r="M44" s="10">
        <v>1.04</v>
      </c>
      <c r="N44" s="192">
        <f>+TDC_InfraMR[[#This Row],[A.03.1 -  Longitud de Vías de Explotación No Electrificadas Troncales y Ramales (vía principal) (km)]]+TDC_InfraMR[[#This Row],[A.04.1 -  Longitud de Vías de Explotación Electrificadas Troncales y Ramales (vía principal) (km)]]</f>
        <v>30.6</v>
      </c>
      <c r="O44" s="192">
        <f>+TDC_InfraMR[[#This Row],[Total Vías (excluido Auxiliares)]]</f>
        <v>30.6</v>
      </c>
      <c r="P44" s="1">
        <v>11</v>
      </c>
      <c r="Q44" s="1">
        <v>0</v>
      </c>
      <c r="R44" s="1">
        <v>0</v>
      </c>
      <c r="S44" s="194">
        <f t="shared" si="4"/>
        <v>11</v>
      </c>
      <c r="T44" s="194">
        <f>+TDC_InfraMR[[#This Row],[Total Estaciones]]</f>
        <v>11</v>
      </c>
      <c r="U44" s="1">
        <v>0</v>
      </c>
      <c r="V44" s="1">
        <v>36</v>
      </c>
      <c r="W44" s="1">
        <v>0</v>
      </c>
      <c r="X44" s="1">
        <v>0</v>
      </c>
      <c r="Y44" s="1">
        <v>0</v>
      </c>
      <c r="Z44" s="196">
        <f t="shared" si="1"/>
        <v>36</v>
      </c>
      <c r="AA44" s="1">
        <v>6</v>
      </c>
      <c r="AB44" s="1">
        <v>2</v>
      </c>
      <c r="AC44" s="1">
        <f>+TDC_InfraMR[[#This Row],[Total Pasos Vehiculares a Nivel]]</f>
        <v>36</v>
      </c>
      <c r="AD44" s="196">
        <f t="shared" si="2"/>
        <v>44</v>
      </c>
      <c r="AE44" s="1">
        <v>0</v>
      </c>
      <c r="AF44" s="1">
        <v>9</v>
      </c>
      <c r="AG44" s="1">
        <v>16</v>
      </c>
      <c r="AH44" s="196">
        <f t="shared" si="3"/>
        <v>25</v>
      </c>
      <c r="AI44" s="7">
        <v>15.3</v>
      </c>
      <c r="AJ44" s="7">
        <v>0</v>
      </c>
      <c r="AK44" s="7">
        <v>0</v>
      </c>
      <c r="AL44" s="198">
        <f t="shared" si="5"/>
        <v>15.3</v>
      </c>
      <c r="AM44" s="1">
        <v>0</v>
      </c>
      <c r="AN44" s="1">
        <v>0</v>
      </c>
      <c r="AO44" s="1">
        <v>0</v>
      </c>
      <c r="AP44" s="200">
        <f t="shared" si="6"/>
        <v>0</v>
      </c>
      <c r="AQ44" s="1">
        <v>18</v>
      </c>
      <c r="AR44" s="1">
        <v>0</v>
      </c>
      <c r="AS44" s="1">
        <v>0</v>
      </c>
      <c r="AT44" s="200">
        <f>+TDC_InfraMR[[#This Row],[B.02.1 - Parque de Coches Eléctricos Motrices]]+TDC_InfraMR[[#This Row],[B.02.2 - Parque de Coches Eléctricos Motrices Remolcados Tipo R]]+TDC_InfraMR[[#This Row],[B.02.3 - Parque de Coches Eléctricos Motrices Tipo R]]</f>
        <v>18</v>
      </c>
      <c r="AU44" s="1">
        <v>0</v>
      </c>
      <c r="AV44" s="1">
        <v>0</v>
      </c>
      <c r="AW44" s="1">
        <v>0</v>
      </c>
      <c r="AX44" s="200">
        <f>+TDC_InfraMR[[#This Row],[B.03.1 - Parque de Coches Motores Motrices Remolcados]]+TDC_InfraMR[[#This Row],[B.03.2 - Parque de Coches Motores Motrices Intermedios]]+TDC_InfraMR[[#This Row],[B.03.3 - Parque de Coches Motores Motrices Cabina]]</f>
        <v>0</v>
      </c>
      <c r="AY44" s="1">
        <v>0</v>
      </c>
      <c r="AZ44" s="1">
        <v>0</v>
      </c>
      <c r="BA44" s="1">
        <v>0</v>
      </c>
      <c r="BB44" s="1">
        <v>0</v>
      </c>
      <c r="BC44" s="200">
        <f>+SUM(TDC_InfraMR[[#This Row],[B.04.1 - Parque de Coches Remolcados Clase Unica]:[B.04.5 - Parque de Coches Remolcados para Servicios Especiales (Cartoneros)]])</f>
        <v>0</v>
      </c>
      <c r="BD44" s="356">
        <v>0</v>
      </c>
      <c r="BE44" s="1">
        <v>2</v>
      </c>
      <c r="BF44" s="1">
        <v>0</v>
      </c>
      <c r="BG44" s="244">
        <v>1435</v>
      </c>
    </row>
    <row r="45" spans="1:59">
      <c r="A45" s="1">
        <v>1996</v>
      </c>
      <c r="B45" s="1" t="s">
        <v>68</v>
      </c>
      <c r="C45" s="10">
        <v>0</v>
      </c>
      <c r="D45" s="10">
        <v>0</v>
      </c>
      <c r="E45" s="10">
        <v>0</v>
      </c>
      <c r="F45" s="10">
        <v>15.3</v>
      </c>
      <c r="G45" s="192">
        <f t="shared" si="0"/>
        <v>15.3</v>
      </c>
      <c r="H45" s="192">
        <f>+TDC_InfraMR[[#This Row],[Total Líneas de Explotación ]]</f>
        <v>15.3</v>
      </c>
      <c r="I45" s="192">
        <v>15.3</v>
      </c>
      <c r="J45" s="10">
        <v>0</v>
      </c>
      <c r="K45" s="10">
        <v>0</v>
      </c>
      <c r="L45" s="10">
        <v>30.6</v>
      </c>
      <c r="M45" s="10">
        <v>1.04</v>
      </c>
      <c r="N45" s="192">
        <f>+TDC_InfraMR[[#This Row],[A.03.1 -  Longitud de Vías de Explotación No Electrificadas Troncales y Ramales (vía principal) (km)]]+TDC_InfraMR[[#This Row],[A.04.1 -  Longitud de Vías de Explotación Electrificadas Troncales y Ramales (vía principal) (km)]]</f>
        <v>30.6</v>
      </c>
      <c r="O45" s="192">
        <f>+TDC_InfraMR[[#This Row],[Total Vías (excluido Auxiliares)]]</f>
        <v>30.6</v>
      </c>
      <c r="P45" s="1">
        <v>11</v>
      </c>
      <c r="Q45" s="1">
        <v>0</v>
      </c>
      <c r="R45" s="1">
        <v>0</v>
      </c>
      <c r="S45" s="194">
        <f t="shared" si="4"/>
        <v>11</v>
      </c>
      <c r="T45" s="194">
        <f>+TDC_InfraMR[[#This Row],[Total Estaciones]]</f>
        <v>11</v>
      </c>
      <c r="U45" s="1">
        <v>0</v>
      </c>
      <c r="V45" s="1">
        <v>36</v>
      </c>
      <c r="W45" s="1">
        <v>0</v>
      </c>
      <c r="X45" s="1">
        <v>0</v>
      </c>
      <c r="Y45" s="1">
        <v>0</v>
      </c>
      <c r="Z45" s="196">
        <f t="shared" si="1"/>
        <v>36</v>
      </c>
      <c r="AA45" s="1">
        <v>6</v>
      </c>
      <c r="AB45" s="1">
        <v>2</v>
      </c>
      <c r="AC45" s="1">
        <f>+TDC_InfraMR[[#This Row],[Total Pasos Vehiculares a Nivel]]</f>
        <v>36</v>
      </c>
      <c r="AD45" s="196">
        <f t="shared" si="2"/>
        <v>44</v>
      </c>
      <c r="AE45" s="1">
        <v>0</v>
      </c>
      <c r="AF45" s="1">
        <v>9</v>
      </c>
      <c r="AG45" s="1">
        <v>16</v>
      </c>
      <c r="AH45" s="196">
        <f t="shared" si="3"/>
        <v>25</v>
      </c>
      <c r="AI45" s="7">
        <v>15.3</v>
      </c>
      <c r="AJ45" s="7">
        <v>0</v>
      </c>
      <c r="AK45" s="7">
        <v>0</v>
      </c>
      <c r="AL45" s="198">
        <f t="shared" si="5"/>
        <v>15.3</v>
      </c>
      <c r="AM45" s="1">
        <v>0</v>
      </c>
      <c r="AN45" s="1">
        <v>0</v>
      </c>
      <c r="AO45" s="1">
        <v>0</v>
      </c>
      <c r="AP45" s="200">
        <f t="shared" si="6"/>
        <v>0</v>
      </c>
      <c r="AQ45" s="1">
        <v>18</v>
      </c>
      <c r="AR45" s="1">
        <v>0</v>
      </c>
      <c r="AS45" s="1">
        <v>0</v>
      </c>
      <c r="AT45" s="200">
        <f>+TDC_InfraMR[[#This Row],[B.02.1 - Parque de Coches Eléctricos Motrices]]+TDC_InfraMR[[#This Row],[B.02.2 - Parque de Coches Eléctricos Motrices Remolcados Tipo R]]+TDC_InfraMR[[#This Row],[B.02.3 - Parque de Coches Eléctricos Motrices Tipo R]]</f>
        <v>18</v>
      </c>
      <c r="AU45" s="1">
        <v>0</v>
      </c>
      <c r="AV45" s="1">
        <v>0</v>
      </c>
      <c r="AW45" s="1">
        <v>0</v>
      </c>
      <c r="AX45" s="200">
        <f>+TDC_InfraMR[[#This Row],[B.03.1 - Parque de Coches Motores Motrices Remolcados]]+TDC_InfraMR[[#This Row],[B.03.2 - Parque de Coches Motores Motrices Intermedios]]+TDC_InfraMR[[#This Row],[B.03.3 - Parque de Coches Motores Motrices Cabina]]</f>
        <v>0</v>
      </c>
      <c r="AY45" s="1">
        <v>0</v>
      </c>
      <c r="AZ45" s="1">
        <v>0</v>
      </c>
      <c r="BA45" s="1">
        <v>0</v>
      </c>
      <c r="BB45" s="1">
        <v>0</v>
      </c>
      <c r="BC45" s="200">
        <f>+SUM(TDC_InfraMR[[#This Row],[B.04.1 - Parque de Coches Remolcados Clase Unica]:[B.04.5 - Parque de Coches Remolcados para Servicios Especiales (Cartoneros)]])</f>
        <v>0</v>
      </c>
      <c r="BD45" s="356">
        <v>0</v>
      </c>
      <c r="BE45" s="1">
        <v>2</v>
      </c>
      <c r="BF45" s="1">
        <v>0</v>
      </c>
      <c r="BG45" s="244">
        <v>1435</v>
      </c>
    </row>
    <row r="46" spans="1:59">
      <c r="A46" s="1">
        <v>1996</v>
      </c>
      <c r="B46" s="1" t="s">
        <v>69</v>
      </c>
      <c r="C46" s="10">
        <v>0</v>
      </c>
      <c r="D46" s="10">
        <v>0</v>
      </c>
      <c r="E46" s="10">
        <v>0</v>
      </c>
      <c r="F46" s="10">
        <v>15.3</v>
      </c>
      <c r="G46" s="192">
        <f t="shared" si="0"/>
        <v>15.3</v>
      </c>
      <c r="H46" s="192">
        <f>+TDC_InfraMR[[#This Row],[Total Líneas de Explotación ]]</f>
        <v>15.3</v>
      </c>
      <c r="I46" s="192">
        <v>15.3</v>
      </c>
      <c r="J46" s="10">
        <v>0</v>
      </c>
      <c r="K46" s="10">
        <v>0</v>
      </c>
      <c r="L46" s="10">
        <v>30.6</v>
      </c>
      <c r="M46" s="10">
        <v>1.04</v>
      </c>
      <c r="N46" s="192">
        <f>+TDC_InfraMR[[#This Row],[A.03.1 -  Longitud de Vías de Explotación No Electrificadas Troncales y Ramales (vía principal) (km)]]+TDC_InfraMR[[#This Row],[A.04.1 -  Longitud de Vías de Explotación Electrificadas Troncales y Ramales (vía principal) (km)]]</f>
        <v>30.6</v>
      </c>
      <c r="O46" s="192">
        <f>+TDC_InfraMR[[#This Row],[Total Vías (excluido Auxiliares)]]</f>
        <v>30.6</v>
      </c>
      <c r="P46" s="1">
        <v>11</v>
      </c>
      <c r="Q46" s="1">
        <v>0</v>
      </c>
      <c r="R46" s="1">
        <v>0</v>
      </c>
      <c r="S46" s="194">
        <f t="shared" si="4"/>
        <v>11</v>
      </c>
      <c r="T46" s="194">
        <f>+TDC_InfraMR[[#This Row],[Total Estaciones]]</f>
        <v>11</v>
      </c>
      <c r="U46" s="1">
        <v>0</v>
      </c>
      <c r="V46" s="1">
        <v>36</v>
      </c>
      <c r="W46" s="1">
        <v>0</v>
      </c>
      <c r="X46" s="1">
        <v>0</v>
      </c>
      <c r="Y46" s="1">
        <v>0</v>
      </c>
      <c r="Z46" s="196">
        <f t="shared" si="1"/>
        <v>36</v>
      </c>
      <c r="AA46" s="1">
        <v>6</v>
      </c>
      <c r="AB46" s="1">
        <v>2</v>
      </c>
      <c r="AC46" s="1">
        <f>+TDC_InfraMR[[#This Row],[Total Pasos Vehiculares a Nivel]]</f>
        <v>36</v>
      </c>
      <c r="AD46" s="196">
        <f t="shared" si="2"/>
        <v>44</v>
      </c>
      <c r="AE46" s="1">
        <v>0</v>
      </c>
      <c r="AF46" s="1">
        <v>9</v>
      </c>
      <c r="AG46" s="1">
        <v>16</v>
      </c>
      <c r="AH46" s="196">
        <f t="shared" si="3"/>
        <v>25</v>
      </c>
      <c r="AI46" s="7">
        <v>15.3</v>
      </c>
      <c r="AJ46" s="7">
        <v>0</v>
      </c>
      <c r="AK46" s="7">
        <v>0</v>
      </c>
      <c r="AL46" s="198">
        <f t="shared" si="5"/>
        <v>15.3</v>
      </c>
      <c r="AM46" s="1">
        <v>0</v>
      </c>
      <c r="AN46" s="1">
        <v>0</v>
      </c>
      <c r="AO46" s="1">
        <v>0</v>
      </c>
      <c r="AP46" s="200">
        <f t="shared" si="6"/>
        <v>0</v>
      </c>
      <c r="AQ46" s="1">
        <v>18</v>
      </c>
      <c r="AR46" s="1">
        <v>0</v>
      </c>
      <c r="AS46" s="1">
        <v>0</v>
      </c>
      <c r="AT46" s="200">
        <f>+TDC_InfraMR[[#This Row],[B.02.1 - Parque de Coches Eléctricos Motrices]]+TDC_InfraMR[[#This Row],[B.02.2 - Parque de Coches Eléctricos Motrices Remolcados Tipo R]]+TDC_InfraMR[[#This Row],[B.02.3 - Parque de Coches Eléctricos Motrices Tipo R]]</f>
        <v>18</v>
      </c>
      <c r="AU46" s="1">
        <v>0</v>
      </c>
      <c r="AV46" s="1">
        <v>0</v>
      </c>
      <c r="AW46" s="1">
        <v>0</v>
      </c>
      <c r="AX46" s="200">
        <f>+TDC_InfraMR[[#This Row],[B.03.1 - Parque de Coches Motores Motrices Remolcados]]+TDC_InfraMR[[#This Row],[B.03.2 - Parque de Coches Motores Motrices Intermedios]]+TDC_InfraMR[[#This Row],[B.03.3 - Parque de Coches Motores Motrices Cabina]]</f>
        <v>0</v>
      </c>
      <c r="AY46" s="1">
        <v>0</v>
      </c>
      <c r="AZ46" s="1">
        <v>0</v>
      </c>
      <c r="BA46" s="1">
        <v>0</v>
      </c>
      <c r="BB46" s="1">
        <v>0</v>
      </c>
      <c r="BC46" s="200">
        <f>+SUM(TDC_InfraMR[[#This Row],[B.04.1 - Parque de Coches Remolcados Clase Unica]:[B.04.5 - Parque de Coches Remolcados para Servicios Especiales (Cartoneros)]])</f>
        <v>0</v>
      </c>
      <c r="BD46" s="356">
        <v>0</v>
      </c>
      <c r="BE46" s="1">
        <v>2</v>
      </c>
      <c r="BF46" s="1">
        <v>0</v>
      </c>
      <c r="BG46" s="244">
        <v>1435</v>
      </c>
    </row>
    <row r="47" spans="1:59">
      <c r="A47" s="1">
        <v>1996</v>
      </c>
      <c r="B47" s="1" t="s">
        <v>70</v>
      </c>
      <c r="C47" s="10">
        <v>0</v>
      </c>
      <c r="D47" s="10">
        <v>0</v>
      </c>
      <c r="E47" s="10">
        <v>0</v>
      </c>
      <c r="F47" s="10">
        <v>15.3</v>
      </c>
      <c r="G47" s="192">
        <f t="shared" si="0"/>
        <v>15.3</v>
      </c>
      <c r="H47" s="192">
        <f>+TDC_InfraMR[[#This Row],[Total Líneas de Explotación ]]</f>
        <v>15.3</v>
      </c>
      <c r="I47" s="192">
        <v>15.3</v>
      </c>
      <c r="J47" s="10">
        <v>0</v>
      </c>
      <c r="K47" s="10">
        <v>0</v>
      </c>
      <c r="L47" s="10">
        <v>30.6</v>
      </c>
      <c r="M47" s="10">
        <v>1.04</v>
      </c>
      <c r="N47" s="192">
        <f>+TDC_InfraMR[[#This Row],[A.03.1 -  Longitud de Vías de Explotación No Electrificadas Troncales y Ramales (vía principal) (km)]]+TDC_InfraMR[[#This Row],[A.04.1 -  Longitud de Vías de Explotación Electrificadas Troncales y Ramales (vía principal) (km)]]</f>
        <v>30.6</v>
      </c>
      <c r="O47" s="192">
        <f>+TDC_InfraMR[[#This Row],[Total Vías (excluido Auxiliares)]]</f>
        <v>30.6</v>
      </c>
      <c r="P47" s="1">
        <v>11</v>
      </c>
      <c r="Q47" s="1">
        <v>0</v>
      </c>
      <c r="R47" s="1">
        <v>0</v>
      </c>
      <c r="S47" s="194">
        <f t="shared" si="4"/>
        <v>11</v>
      </c>
      <c r="T47" s="194">
        <f>+TDC_InfraMR[[#This Row],[Total Estaciones]]</f>
        <v>11</v>
      </c>
      <c r="U47" s="1">
        <v>0</v>
      </c>
      <c r="V47" s="1">
        <v>36</v>
      </c>
      <c r="W47" s="1">
        <v>0</v>
      </c>
      <c r="X47" s="1">
        <v>0</v>
      </c>
      <c r="Y47" s="1">
        <v>0</v>
      </c>
      <c r="Z47" s="196">
        <f t="shared" si="1"/>
        <v>36</v>
      </c>
      <c r="AA47" s="1">
        <v>6</v>
      </c>
      <c r="AB47" s="1">
        <v>2</v>
      </c>
      <c r="AC47" s="1">
        <f>+TDC_InfraMR[[#This Row],[Total Pasos Vehiculares a Nivel]]</f>
        <v>36</v>
      </c>
      <c r="AD47" s="196">
        <f t="shared" si="2"/>
        <v>44</v>
      </c>
      <c r="AE47" s="1">
        <v>0</v>
      </c>
      <c r="AF47" s="1">
        <v>9</v>
      </c>
      <c r="AG47" s="1">
        <v>16</v>
      </c>
      <c r="AH47" s="196">
        <f t="shared" si="3"/>
        <v>25</v>
      </c>
      <c r="AI47" s="7">
        <v>15.3</v>
      </c>
      <c r="AJ47" s="7">
        <v>0</v>
      </c>
      <c r="AK47" s="7">
        <v>0</v>
      </c>
      <c r="AL47" s="198">
        <f t="shared" si="5"/>
        <v>15.3</v>
      </c>
      <c r="AM47" s="1">
        <v>0</v>
      </c>
      <c r="AN47" s="1">
        <v>0</v>
      </c>
      <c r="AO47" s="1">
        <v>0</v>
      </c>
      <c r="AP47" s="200">
        <f t="shared" si="6"/>
        <v>0</v>
      </c>
      <c r="AQ47" s="1">
        <v>18</v>
      </c>
      <c r="AR47" s="1">
        <v>0</v>
      </c>
      <c r="AS47" s="1">
        <v>0</v>
      </c>
      <c r="AT47" s="200">
        <f>+TDC_InfraMR[[#This Row],[B.02.1 - Parque de Coches Eléctricos Motrices]]+TDC_InfraMR[[#This Row],[B.02.2 - Parque de Coches Eléctricos Motrices Remolcados Tipo R]]+TDC_InfraMR[[#This Row],[B.02.3 - Parque de Coches Eléctricos Motrices Tipo R]]</f>
        <v>18</v>
      </c>
      <c r="AU47" s="1">
        <v>0</v>
      </c>
      <c r="AV47" s="1">
        <v>0</v>
      </c>
      <c r="AW47" s="1">
        <v>0</v>
      </c>
      <c r="AX47" s="200">
        <f>+TDC_InfraMR[[#This Row],[B.03.1 - Parque de Coches Motores Motrices Remolcados]]+TDC_InfraMR[[#This Row],[B.03.2 - Parque de Coches Motores Motrices Intermedios]]+TDC_InfraMR[[#This Row],[B.03.3 - Parque de Coches Motores Motrices Cabina]]</f>
        <v>0</v>
      </c>
      <c r="AY47" s="1">
        <v>0</v>
      </c>
      <c r="AZ47" s="1">
        <v>0</v>
      </c>
      <c r="BA47" s="1">
        <v>0</v>
      </c>
      <c r="BB47" s="1">
        <v>0</v>
      </c>
      <c r="BC47" s="200">
        <f>+SUM(TDC_InfraMR[[#This Row],[B.04.1 - Parque de Coches Remolcados Clase Unica]:[B.04.5 - Parque de Coches Remolcados para Servicios Especiales (Cartoneros)]])</f>
        <v>0</v>
      </c>
      <c r="BD47" s="356">
        <v>0</v>
      </c>
      <c r="BE47" s="1">
        <v>2</v>
      </c>
      <c r="BF47" s="1">
        <v>0</v>
      </c>
      <c r="BG47" s="244">
        <v>1435</v>
      </c>
    </row>
    <row r="48" spans="1:59">
      <c r="A48" s="1">
        <v>1996</v>
      </c>
      <c r="B48" s="1" t="s">
        <v>71</v>
      </c>
      <c r="C48" s="10">
        <v>0</v>
      </c>
      <c r="D48" s="10">
        <v>0</v>
      </c>
      <c r="E48" s="10">
        <v>0</v>
      </c>
      <c r="F48" s="10">
        <v>15.3</v>
      </c>
      <c r="G48" s="192">
        <f t="shared" si="0"/>
        <v>15.3</v>
      </c>
      <c r="H48" s="192">
        <f>+TDC_InfraMR[[#This Row],[Total Líneas de Explotación ]]</f>
        <v>15.3</v>
      </c>
      <c r="I48" s="192">
        <v>15.3</v>
      </c>
      <c r="J48" s="10">
        <v>0</v>
      </c>
      <c r="K48" s="10">
        <v>0</v>
      </c>
      <c r="L48" s="10">
        <v>30.6</v>
      </c>
      <c r="M48" s="10">
        <v>1.04</v>
      </c>
      <c r="N48" s="192">
        <f>+TDC_InfraMR[[#This Row],[A.03.1 -  Longitud de Vías de Explotación No Electrificadas Troncales y Ramales (vía principal) (km)]]+TDC_InfraMR[[#This Row],[A.04.1 -  Longitud de Vías de Explotación Electrificadas Troncales y Ramales (vía principal) (km)]]</f>
        <v>30.6</v>
      </c>
      <c r="O48" s="192">
        <f>+TDC_InfraMR[[#This Row],[Total Vías (excluido Auxiliares)]]</f>
        <v>30.6</v>
      </c>
      <c r="P48" s="1">
        <v>11</v>
      </c>
      <c r="Q48" s="1">
        <v>0</v>
      </c>
      <c r="R48" s="1">
        <v>0</v>
      </c>
      <c r="S48" s="194">
        <f t="shared" si="4"/>
        <v>11</v>
      </c>
      <c r="T48" s="194">
        <f>+TDC_InfraMR[[#This Row],[Total Estaciones]]</f>
        <v>11</v>
      </c>
      <c r="U48" s="1">
        <v>0</v>
      </c>
      <c r="V48" s="1">
        <v>36</v>
      </c>
      <c r="W48" s="1">
        <v>0</v>
      </c>
      <c r="X48" s="1">
        <v>0</v>
      </c>
      <c r="Y48" s="1">
        <v>0</v>
      </c>
      <c r="Z48" s="196">
        <f t="shared" si="1"/>
        <v>36</v>
      </c>
      <c r="AA48" s="1">
        <v>6</v>
      </c>
      <c r="AB48" s="1">
        <v>2</v>
      </c>
      <c r="AC48" s="1">
        <f>+TDC_InfraMR[[#This Row],[Total Pasos Vehiculares a Nivel]]</f>
        <v>36</v>
      </c>
      <c r="AD48" s="196">
        <f t="shared" si="2"/>
        <v>44</v>
      </c>
      <c r="AE48" s="1">
        <v>0</v>
      </c>
      <c r="AF48" s="1">
        <v>9</v>
      </c>
      <c r="AG48" s="1">
        <v>16</v>
      </c>
      <c r="AH48" s="196">
        <f t="shared" si="3"/>
        <v>25</v>
      </c>
      <c r="AI48" s="7">
        <v>15.3</v>
      </c>
      <c r="AJ48" s="7">
        <v>0</v>
      </c>
      <c r="AK48" s="7">
        <v>0</v>
      </c>
      <c r="AL48" s="198">
        <f t="shared" si="5"/>
        <v>15.3</v>
      </c>
      <c r="AM48" s="1">
        <v>0</v>
      </c>
      <c r="AN48" s="1">
        <v>0</v>
      </c>
      <c r="AO48" s="1">
        <v>0</v>
      </c>
      <c r="AP48" s="200">
        <f t="shared" si="6"/>
        <v>0</v>
      </c>
      <c r="AQ48" s="1">
        <v>18</v>
      </c>
      <c r="AR48" s="1">
        <v>0</v>
      </c>
      <c r="AS48" s="1">
        <v>0</v>
      </c>
      <c r="AT48" s="200">
        <f>+TDC_InfraMR[[#This Row],[B.02.1 - Parque de Coches Eléctricos Motrices]]+TDC_InfraMR[[#This Row],[B.02.2 - Parque de Coches Eléctricos Motrices Remolcados Tipo R]]+TDC_InfraMR[[#This Row],[B.02.3 - Parque de Coches Eléctricos Motrices Tipo R]]</f>
        <v>18</v>
      </c>
      <c r="AU48" s="1">
        <v>0</v>
      </c>
      <c r="AV48" s="1">
        <v>0</v>
      </c>
      <c r="AW48" s="1">
        <v>0</v>
      </c>
      <c r="AX48" s="200">
        <f>+TDC_InfraMR[[#This Row],[B.03.1 - Parque de Coches Motores Motrices Remolcados]]+TDC_InfraMR[[#This Row],[B.03.2 - Parque de Coches Motores Motrices Intermedios]]+TDC_InfraMR[[#This Row],[B.03.3 - Parque de Coches Motores Motrices Cabina]]</f>
        <v>0</v>
      </c>
      <c r="AY48" s="1">
        <v>0</v>
      </c>
      <c r="AZ48" s="1">
        <v>0</v>
      </c>
      <c r="BA48" s="1">
        <v>0</v>
      </c>
      <c r="BB48" s="1">
        <v>0</v>
      </c>
      <c r="BC48" s="200">
        <f>+SUM(TDC_InfraMR[[#This Row],[B.04.1 - Parque de Coches Remolcados Clase Unica]:[B.04.5 - Parque de Coches Remolcados para Servicios Especiales (Cartoneros)]])</f>
        <v>0</v>
      </c>
      <c r="BD48" s="356">
        <v>0</v>
      </c>
      <c r="BE48" s="1">
        <v>2</v>
      </c>
      <c r="BF48" s="1">
        <v>0</v>
      </c>
      <c r="BG48" s="244">
        <v>1435</v>
      </c>
    </row>
    <row r="49" spans="1:59">
      <c r="A49" s="1">
        <v>1996</v>
      </c>
      <c r="B49" s="1" t="s">
        <v>72</v>
      </c>
      <c r="C49" s="10">
        <v>0</v>
      </c>
      <c r="D49" s="10">
        <v>0</v>
      </c>
      <c r="E49" s="10">
        <v>0</v>
      </c>
      <c r="F49" s="10">
        <v>15.3</v>
      </c>
      <c r="G49" s="192">
        <f t="shared" si="0"/>
        <v>15.3</v>
      </c>
      <c r="H49" s="192">
        <f>+TDC_InfraMR[[#This Row],[Total Líneas de Explotación ]]</f>
        <v>15.3</v>
      </c>
      <c r="I49" s="192">
        <v>15.3</v>
      </c>
      <c r="J49" s="10">
        <v>0</v>
      </c>
      <c r="K49" s="10">
        <v>0</v>
      </c>
      <c r="L49" s="10">
        <v>30.6</v>
      </c>
      <c r="M49" s="10">
        <v>1.04</v>
      </c>
      <c r="N49" s="192">
        <f>+TDC_InfraMR[[#This Row],[A.03.1 -  Longitud de Vías de Explotación No Electrificadas Troncales y Ramales (vía principal) (km)]]+TDC_InfraMR[[#This Row],[A.04.1 -  Longitud de Vías de Explotación Electrificadas Troncales y Ramales (vía principal) (km)]]</f>
        <v>30.6</v>
      </c>
      <c r="O49" s="192">
        <f>+TDC_InfraMR[[#This Row],[Total Vías (excluido Auxiliares)]]</f>
        <v>30.6</v>
      </c>
      <c r="P49" s="1">
        <v>11</v>
      </c>
      <c r="Q49" s="1">
        <v>0</v>
      </c>
      <c r="R49" s="1">
        <v>0</v>
      </c>
      <c r="S49" s="194">
        <f t="shared" si="4"/>
        <v>11</v>
      </c>
      <c r="T49" s="194">
        <f>+TDC_InfraMR[[#This Row],[Total Estaciones]]</f>
        <v>11</v>
      </c>
      <c r="U49" s="1">
        <v>0</v>
      </c>
      <c r="V49" s="1">
        <v>36</v>
      </c>
      <c r="W49" s="1">
        <v>0</v>
      </c>
      <c r="X49" s="1">
        <v>0</v>
      </c>
      <c r="Y49" s="1">
        <v>0</v>
      </c>
      <c r="Z49" s="196">
        <f t="shared" si="1"/>
        <v>36</v>
      </c>
      <c r="AA49" s="1">
        <v>6</v>
      </c>
      <c r="AB49" s="1">
        <v>2</v>
      </c>
      <c r="AC49" s="1">
        <f>+TDC_InfraMR[[#This Row],[Total Pasos Vehiculares a Nivel]]</f>
        <v>36</v>
      </c>
      <c r="AD49" s="196">
        <f t="shared" si="2"/>
        <v>44</v>
      </c>
      <c r="AE49" s="1">
        <v>0</v>
      </c>
      <c r="AF49" s="1">
        <v>9</v>
      </c>
      <c r="AG49" s="1">
        <v>16</v>
      </c>
      <c r="AH49" s="196">
        <f t="shared" si="3"/>
        <v>25</v>
      </c>
      <c r="AI49" s="7">
        <v>15.3</v>
      </c>
      <c r="AJ49" s="7">
        <v>0</v>
      </c>
      <c r="AK49" s="7">
        <v>0</v>
      </c>
      <c r="AL49" s="198">
        <f t="shared" si="5"/>
        <v>15.3</v>
      </c>
      <c r="AM49" s="1">
        <v>0</v>
      </c>
      <c r="AN49" s="1">
        <v>0</v>
      </c>
      <c r="AO49" s="1">
        <v>0</v>
      </c>
      <c r="AP49" s="200">
        <f t="shared" si="6"/>
        <v>0</v>
      </c>
      <c r="AQ49" s="1">
        <v>18</v>
      </c>
      <c r="AR49" s="1">
        <v>0</v>
      </c>
      <c r="AS49" s="1">
        <v>0</v>
      </c>
      <c r="AT49" s="200">
        <f>+TDC_InfraMR[[#This Row],[B.02.1 - Parque de Coches Eléctricos Motrices]]+TDC_InfraMR[[#This Row],[B.02.2 - Parque de Coches Eléctricos Motrices Remolcados Tipo R]]+TDC_InfraMR[[#This Row],[B.02.3 - Parque de Coches Eléctricos Motrices Tipo R]]</f>
        <v>18</v>
      </c>
      <c r="AU49" s="1">
        <v>0</v>
      </c>
      <c r="AV49" s="1">
        <v>0</v>
      </c>
      <c r="AW49" s="1">
        <v>0</v>
      </c>
      <c r="AX49" s="200">
        <f>+TDC_InfraMR[[#This Row],[B.03.1 - Parque de Coches Motores Motrices Remolcados]]+TDC_InfraMR[[#This Row],[B.03.2 - Parque de Coches Motores Motrices Intermedios]]+TDC_InfraMR[[#This Row],[B.03.3 - Parque de Coches Motores Motrices Cabina]]</f>
        <v>0</v>
      </c>
      <c r="AY49" s="1">
        <v>0</v>
      </c>
      <c r="AZ49" s="1">
        <v>0</v>
      </c>
      <c r="BA49" s="1">
        <v>0</v>
      </c>
      <c r="BB49" s="1">
        <v>0</v>
      </c>
      <c r="BC49" s="200">
        <f>+SUM(TDC_InfraMR[[#This Row],[B.04.1 - Parque de Coches Remolcados Clase Unica]:[B.04.5 - Parque de Coches Remolcados para Servicios Especiales (Cartoneros)]])</f>
        <v>0</v>
      </c>
      <c r="BD49" s="356">
        <v>0</v>
      </c>
      <c r="BE49" s="1">
        <v>2</v>
      </c>
      <c r="BF49" s="1">
        <v>0</v>
      </c>
      <c r="BG49" s="244">
        <v>1435</v>
      </c>
    </row>
    <row r="50" spans="1:59">
      <c r="A50" s="1">
        <v>1997</v>
      </c>
      <c r="B50" s="1" t="s">
        <v>61</v>
      </c>
      <c r="C50" s="10">
        <v>0</v>
      </c>
      <c r="D50" s="10">
        <v>0</v>
      </c>
      <c r="E50" s="10">
        <v>0</v>
      </c>
      <c r="F50" s="10">
        <v>15.3</v>
      </c>
      <c r="G50" s="192">
        <f t="shared" si="0"/>
        <v>15.3</v>
      </c>
      <c r="H50" s="192">
        <f>+TDC_InfraMR[[#This Row],[Total Líneas de Explotación ]]</f>
        <v>15.3</v>
      </c>
      <c r="I50" s="192">
        <v>15.3</v>
      </c>
      <c r="J50" s="10">
        <v>0</v>
      </c>
      <c r="K50" s="10">
        <v>0</v>
      </c>
      <c r="L50" s="10">
        <v>30.6</v>
      </c>
      <c r="M50" s="10">
        <v>1.04</v>
      </c>
      <c r="N50" s="192">
        <f>+TDC_InfraMR[[#This Row],[A.03.1 -  Longitud de Vías de Explotación No Electrificadas Troncales y Ramales (vía principal) (km)]]+TDC_InfraMR[[#This Row],[A.04.1 -  Longitud de Vías de Explotación Electrificadas Troncales y Ramales (vía principal) (km)]]</f>
        <v>30.6</v>
      </c>
      <c r="O50" s="192">
        <f>+TDC_InfraMR[[#This Row],[Total Vías (excluido Auxiliares)]]</f>
        <v>30.6</v>
      </c>
      <c r="P50" s="1">
        <v>11</v>
      </c>
      <c r="Q50" s="1">
        <v>0</v>
      </c>
      <c r="R50" s="1">
        <v>0</v>
      </c>
      <c r="S50" s="194">
        <f t="shared" si="4"/>
        <v>11</v>
      </c>
      <c r="T50" s="194">
        <f>+TDC_InfraMR[[#This Row],[Total Estaciones]]</f>
        <v>11</v>
      </c>
      <c r="U50" s="1">
        <v>0</v>
      </c>
      <c r="V50" s="1">
        <v>36</v>
      </c>
      <c r="W50" s="1">
        <v>0</v>
      </c>
      <c r="X50" s="1">
        <v>0</v>
      </c>
      <c r="Y50" s="1">
        <v>0</v>
      </c>
      <c r="Z50" s="196">
        <f t="shared" si="1"/>
        <v>36</v>
      </c>
      <c r="AA50" s="1">
        <v>6</v>
      </c>
      <c r="AB50" s="1">
        <v>2</v>
      </c>
      <c r="AC50" s="1">
        <f>+TDC_InfraMR[[#This Row],[Total Pasos Vehiculares a Nivel]]</f>
        <v>36</v>
      </c>
      <c r="AD50" s="196">
        <f t="shared" si="2"/>
        <v>44</v>
      </c>
      <c r="AE50" s="1">
        <v>0</v>
      </c>
      <c r="AF50" s="1">
        <v>9</v>
      </c>
      <c r="AG50" s="1">
        <v>16</v>
      </c>
      <c r="AH50" s="196">
        <f t="shared" si="3"/>
        <v>25</v>
      </c>
      <c r="AI50" s="7">
        <v>15.3</v>
      </c>
      <c r="AJ50" s="7">
        <v>0</v>
      </c>
      <c r="AK50" s="7">
        <v>0</v>
      </c>
      <c r="AL50" s="198">
        <f t="shared" si="5"/>
        <v>15.3</v>
      </c>
      <c r="AM50" s="1">
        <v>0</v>
      </c>
      <c r="AN50" s="1">
        <v>0</v>
      </c>
      <c r="AO50" s="1">
        <v>0</v>
      </c>
      <c r="AP50" s="200">
        <f t="shared" si="6"/>
        <v>0</v>
      </c>
      <c r="AQ50" s="1">
        <v>18</v>
      </c>
      <c r="AR50" s="1">
        <v>0</v>
      </c>
      <c r="AS50" s="1">
        <v>0</v>
      </c>
      <c r="AT50" s="200">
        <f>+TDC_InfraMR[[#This Row],[B.02.1 - Parque de Coches Eléctricos Motrices]]+TDC_InfraMR[[#This Row],[B.02.2 - Parque de Coches Eléctricos Motrices Remolcados Tipo R]]+TDC_InfraMR[[#This Row],[B.02.3 - Parque de Coches Eléctricos Motrices Tipo R]]</f>
        <v>18</v>
      </c>
      <c r="AU50" s="1">
        <v>0</v>
      </c>
      <c r="AV50" s="1">
        <v>0</v>
      </c>
      <c r="AW50" s="1">
        <v>0</v>
      </c>
      <c r="AX50" s="200">
        <f>+TDC_InfraMR[[#This Row],[B.03.1 - Parque de Coches Motores Motrices Remolcados]]+TDC_InfraMR[[#This Row],[B.03.2 - Parque de Coches Motores Motrices Intermedios]]+TDC_InfraMR[[#This Row],[B.03.3 - Parque de Coches Motores Motrices Cabina]]</f>
        <v>0</v>
      </c>
      <c r="AY50" s="1">
        <v>0</v>
      </c>
      <c r="AZ50" s="1">
        <v>0</v>
      </c>
      <c r="BA50" s="1">
        <v>0</v>
      </c>
      <c r="BB50" s="1">
        <v>0</v>
      </c>
      <c r="BC50" s="200">
        <f>+SUM(TDC_InfraMR[[#This Row],[B.04.1 - Parque de Coches Remolcados Clase Unica]:[B.04.5 - Parque de Coches Remolcados para Servicios Especiales (Cartoneros)]])</f>
        <v>0</v>
      </c>
      <c r="BD50" s="356">
        <v>0</v>
      </c>
      <c r="BE50" s="1">
        <v>2</v>
      </c>
      <c r="BF50" s="1">
        <v>0</v>
      </c>
      <c r="BG50" s="244">
        <v>1435</v>
      </c>
    </row>
    <row r="51" spans="1:59">
      <c r="A51" s="1">
        <v>1997</v>
      </c>
      <c r="B51" s="1" t="s">
        <v>62</v>
      </c>
      <c r="C51" s="10">
        <v>0</v>
      </c>
      <c r="D51" s="10">
        <v>0</v>
      </c>
      <c r="E51" s="10">
        <v>0</v>
      </c>
      <c r="F51" s="10">
        <v>15.3</v>
      </c>
      <c r="G51" s="192">
        <f t="shared" si="0"/>
        <v>15.3</v>
      </c>
      <c r="H51" s="192">
        <f>+TDC_InfraMR[[#This Row],[Total Líneas de Explotación ]]</f>
        <v>15.3</v>
      </c>
      <c r="I51" s="192">
        <v>15.3</v>
      </c>
      <c r="J51" s="10">
        <v>0</v>
      </c>
      <c r="K51" s="10">
        <v>0</v>
      </c>
      <c r="L51" s="10">
        <v>30.6</v>
      </c>
      <c r="M51" s="10">
        <v>1.04</v>
      </c>
      <c r="N51" s="192">
        <f>+TDC_InfraMR[[#This Row],[A.03.1 -  Longitud de Vías de Explotación No Electrificadas Troncales y Ramales (vía principal) (km)]]+TDC_InfraMR[[#This Row],[A.04.1 -  Longitud de Vías de Explotación Electrificadas Troncales y Ramales (vía principal) (km)]]</f>
        <v>30.6</v>
      </c>
      <c r="O51" s="192">
        <f>+TDC_InfraMR[[#This Row],[Total Vías (excluido Auxiliares)]]</f>
        <v>30.6</v>
      </c>
      <c r="P51" s="1">
        <v>11</v>
      </c>
      <c r="Q51" s="1">
        <v>0</v>
      </c>
      <c r="R51" s="1">
        <v>0</v>
      </c>
      <c r="S51" s="194">
        <f t="shared" si="4"/>
        <v>11</v>
      </c>
      <c r="T51" s="194">
        <f>+TDC_InfraMR[[#This Row],[Total Estaciones]]</f>
        <v>11</v>
      </c>
      <c r="U51" s="1">
        <v>0</v>
      </c>
      <c r="V51" s="1">
        <v>36</v>
      </c>
      <c r="W51" s="1">
        <v>0</v>
      </c>
      <c r="X51" s="1">
        <v>0</v>
      </c>
      <c r="Y51" s="1">
        <v>0</v>
      </c>
      <c r="Z51" s="196">
        <f t="shared" si="1"/>
        <v>36</v>
      </c>
      <c r="AA51" s="1">
        <v>6</v>
      </c>
      <c r="AB51" s="1">
        <v>2</v>
      </c>
      <c r="AC51" s="1">
        <f>+TDC_InfraMR[[#This Row],[Total Pasos Vehiculares a Nivel]]</f>
        <v>36</v>
      </c>
      <c r="AD51" s="196">
        <f t="shared" si="2"/>
        <v>44</v>
      </c>
      <c r="AE51" s="1">
        <v>0</v>
      </c>
      <c r="AF51" s="1">
        <v>9</v>
      </c>
      <c r="AG51" s="1">
        <v>16</v>
      </c>
      <c r="AH51" s="196">
        <f t="shared" si="3"/>
        <v>25</v>
      </c>
      <c r="AI51" s="7">
        <v>15.3</v>
      </c>
      <c r="AJ51" s="7">
        <v>0</v>
      </c>
      <c r="AK51" s="7">
        <v>0</v>
      </c>
      <c r="AL51" s="198">
        <f t="shared" si="5"/>
        <v>15.3</v>
      </c>
      <c r="AM51" s="1">
        <v>0</v>
      </c>
      <c r="AN51" s="1">
        <v>0</v>
      </c>
      <c r="AO51" s="1">
        <v>0</v>
      </c>
      <c r="AP51" s="200">
        <f t="shared" si="6"/>
        <v>0</v>
      </c>
      <c r="AQ51" s="1">
        <v>18</v>
      </c>
      <c r="AR51" s="1">
        <v>0</v>
      </c>
      <c r="AS51" s="1">
        <v>0</v>
      </c>
      <c r="AT51" s="200">
        <f>+TDC_InfraMR[[#This Row],[B.02.1 - Parque de Coches Eléctricos Motrices]]+TDC_InfraMR[[#This Row],[B.02.2 - Parque de Coches Eléctricos Motrices Remolcados Tipo R]]+TDC_InfraMR[[#This Row],[B.02.3 - Parque de Coches Eléctricos Motrices Tipo R]]</f>
        <v>18</v>
      </c>
      <c r="AU51" s="1">
        <v>0</v>
      </c>
      <c r="AV51" s="1">
        <v>0</v>
      </c>
      <c r="AW51" s="1">
        <v>0</v>
      </c>
      <c r="AX51" s="200">
        <f>+TDC_InfraMR[[#This Row],[B.03.1 - Parque de Coches Motores Motrices Remolcados]]+TDC_InfraMR[[#This Row],[B.03.2 - Parque de Coches Motores Motrices Intermedios]]+TDC_InfraMR[[#This Row],[B.03.3 - Parque de Coches Motores Motrices Cabina]]</f>
        <v>0</v>
      </c>
      <c r="AY51" s="1">
        <v>0</v>
      </c>
      <c r="AZ51" s="1">
        <v>0</v>
      </c>
      <c r="BA51" s="1">
        <v>0</v>
      </c>
      <c r="BB51" s="1">
        <v>0</v>
      </c>
      <c r="BC51" s="200">
        <f>+SUM(TDC_InfraMR[[#This Row],[B.04.1 - Parque de Coches Remolcados Clase Unica]:[B.04.5 - Parque de Coches Remolcados para Servicios Especiales (Cartoneros)]])</f>
        <v>0</v>
      </c>
      <c r="BD51" s="356">
        <v>0</v>
      </c>
      <c r="BE51" s="1">
        <v>2</v>
      </c>
      <c r="BF51" s="1">
        <v>0</v>
      </c>
      <c r="BG51" s="244">
        <v>1435</v>
      </c>
    </row>
    <row r="52" spans="1:59">
      <c r="A52" s="1">
        <v>1997</v>
      </c>
      <c r="B52" s="1" t="s">
        <v>63</v>
      </c>
      <c r="C52" s="10">
        <v>0</v>
      </c>
      <c r="D52" s="10">
        <v>0</v>
      </c>
      <c r="E52" s="10">
        <v>0</v>
      </c>
      <c r="F52" s="10">
        <v>15.3</v>
      </c>
      <c r="G52" s="192">
        <f t="shared" si="0"/>
        <v>15.3</v>
      </c>
      <c r="H52" s="192">
        <f>+TDC_InfraMR[[#This Row],[Total Líneas de Explotación ]]</f>
        <v>15.3</v>
      </c>
      <c r="I52" s="192">
        <v>15.3</v>
      </c>
      <c r="J52" s="10">
        <v>0</v>
      </c>
      <c r="K52" s="10">
        <v>0</v>
      </c>
      <c r="L52" s="10">
        <v>30.6</v>
      </c>
      <c r="M52" s="10">
        <v>1.04</v>
      </c>
      <c r="N52" s="192">
        <f>+TDC_InfraMR[[#This Row],[A.03.1 -  Longitud de Vías de Explotación No Electrificadas Troncales y Ramales (vía principal) (km)]]+TDC_InfraMR[[#This Row],[A.04.1 -  Longitud de Vías de Explotación Electrificadas Troncales y Ramales (vía principal) (km)]]</f>
        <v>30.6</v>
      </c>
      <c r="O52" s="192">
        <f>+TDC_InfraMR[[#This Row],[Total Vías (excluido Auxiliares)]]</f>
        <v>30.6</v>
      </c>
      <c r="P52" s="1">
        <v>11</v>
      </c>
      <c r="Q52" s="1">
        <v>0</v>
      </c>
      <c r="R52" s="1">
        <v>0</v>
      </c>
      <c r="S52" s="194">
        <f t="shared" si="4"/>
        <v>11</v>
      </c>
      <c r="T52" s="194">
        <f>+TDC_InfraMR[[#This Row],[Total Estaciones]]</f>
        <v>11</v>
      </c>
      <c r="U52" s="1">
        <v>0</v>
      </c>
      <c r="V52" s="1">
        <v>36</v>
      </c>
      <c r="W52" s="1">
        <v>0</v>
      </c>
      <c r="X52" s="1">
        <v>0</v>
      </c>
      <c r="Y52" s="1">
        <v>0</v>
      </c>
      <c r="Z52" s="196">
        <f t="shared" si="1"/>
        <v>36</v>
      </c>
      <c r="AA52" s="1">
        <v>6</v>
      </c>
      <c r="AB52" s="1">
        <v>2</v>
      </c>
      <c r="AC52" s="1">
        <f>+TDC_InfraMR[[#This Row],[Total Pasos Vehiculares a Nivel]]</f>
        <v>36</v>
      </c>
      <c r="AD52" s="196">
        <f t="shared" si="2"/>
        <v>44</v>
      </c>
      <c r="AE52" s="1">
        <v>0</v>
      </c>
      <c r="AF52" s="1">
        <v>9</v>
      </c>
      <c r="AG52" s="1">
        <v>16</v>
      </c>
      <c r="AH52" s="196">
        <f t="shared" si="3"/>
        <v>25</v>
      </c>
      <c r="AI52" s="7">
        <v>15.3</v>
      </c>
      <c r="AJ52" s="7">
        <v>0</v>
      </c>
      <c r="AK52" s="7">
        <v>0</v>
      </c>
      <c r="AL52" s="198">
        <f t="shared" si="5"/>
        <v>15.3</v>
      </c>
      <c r="AM52" s="1">
        <v>0</v>
      </c>
      <c r="AN52" s="1">
        <v>0</v>
      </c>
      <c r="AO52" s="1">
        <v>0</v>
      </c>
      <c r="AP52" s="200">
        <f t="shared" si="6"/>
        <v>0</v>
      </c>
      <c r="AQ52" s="1">
        <v>18</v>
      </c>
      <c r="AR52" s="1">
        <v>0</v>
      </c>
      <c r="AS52" s="1">
        <v>0</v>
      </c>
      <c r="AT52" s="200">
        <f>+TDC_InfraMR[[#This Row],[B.02.1 - Parque de Coches Eléctricos Motrices]]+TDC_InfraMR[[#This Row],[B.02.2 - Parque de Coches Eléctricos Motrices Remolcados Tipo R]]+TDC_InfraMR[[#This Row],[B.02.3 - Parque de Coches Eléctricos Motrices Tipo R]]</f>
        <v>18</v>
      </c>
      <c r="AU52" s="1">
        <v>0</v>
      </c>
      <c r="AV52" s="1">
        <v>0</v>
      </c>
      <c r="AW52" s="1">
        <v>0</v>
      </c>
      <c r="AX52" s="200">
        <f>+TDC_InfraMR[[#This Row],[B.03.1 - Parque de Coches Motores Motrices Remolcados]]+TDC_InfraMR[[#This Row],[B.03.2 - Parque de Coches Motores Motrices Intermedios]]+TDC_InfraMR[[#This Row],[B.03.3 - Parque de Coches Motores Motrices Cabina]]</f>
        <v>0</v>
      </c>
      <c r="AY52" s="1">
        <v>0</v>
      </c>
      <c r="AZ52" s="1">
        <v>0</v>
      </c>
      <c r="BA52" s="1">
        <v>0</v>
      </c>
      <c r="BB52" s="1">
        <v>0</v>
      </c>
      <c r="BC52" s="200">
        <f>+SUM(TDC_InfraMR[[#This Row],[B.04.1 - Parque de Coches Remolcados Clase Unica]:[B.04.5 - Parque de Coches Remolcados para Servicios Especiales (Cartoneros)]])</f>
        <v>0</v>
      </c>
      <c r="BD52" s="356">
        <v>0</v>
      </c>
      <c r="BE52" s="1">
        <v>2</v>
      </c>
      <c r="BF52" s="1">
        <v>0</v>
      </c>
      <c r="BG52" s="244">
        <v>1435</v>
      </c>
    </row>
    <row r="53" spans="1:59">
      <c r="A53" s="1">
        <v>1997</v>
      </c>
      <c r="B53" s="1" t="s">
        <v>64</v>
      </c>
      <c r="C53" s="10">
        <v>0</v>
      </c>
      <c r="D53" s="10">
        <v>0</v>
      </c>
      <c r="E53" s="10">
        <v>0</v>
      </c>
      <c r="F53" s="10">
        <v>15.3</v>
      </c>
      <c r="G53" s="192">
        <f t="shared" si="0"/>
        <v>15.3</v>
      </c>
      <c r="H53" s="192">
        <f>+TDC_InfraMR[[#This Row],[Total Líneas de Explotación ]]</f>
        <v>15.3</v>
      </c>
      <c r="I53" s="192">
        <v>15.3</v>
      </c>
      <c r="J53" s="10">
        <v>0</v>
      </c>
      <c r="K53" s="10">
        <v>0</v>
      </c>
      <c r="L53" s="10">
        <v>30.6</v>
      </c>
      <c r="M53" s="10">
        <v>1.04</v>
      </c>
      <c r="N53" s="192">
        <f>+TDC_InfraMR[[#This Row],[A.03.1 -  Longitud de Vías de Explotación No Electrificadas Troncales y Ramales (vía principal) (km)]]+TDC_InfraMR[[#This Row],[A.04.1 -  Longitud de Vías de Explotación Electrificadas Troncales y Ramales (vía principal) (km)]]</f>
        <v>30.6</v>
      </c>
      <c r="O53" s="192">
        <f>+TDC_InfraMR[[#This Row],[Total Vías (excluido Auxiliares)]]</f>
        <v>30.6</v>
      </c>
      <c r="P53" s="1">
        <v>11</v>
      </c>
      <c r="Q53" s="1">
        <v>0</v>
      </c>
      <c r="R53" s="1">
        <v>0</v>
      </c>
      <c r="S53" s="194">
        <f t="shared" si="4"/>
        <v>11</v>
      </c>
      <c r="T53" s="194">
        <f>+TDC_InfraMR[[#This Row],[Total Estaciones]]</f>
        <v>11</v>
      </c>
      <c r="U53" s="1">
        <v>0</v>
      </c>
      <c r="V53" s="1">
        <v>36</v>
      </c>
      <c r="W53" s="1">
        <v>0</v>
      </c>
      <c r="X53" s="1">
        <v>0</v>
      </c>
      <c r="Y53" s="1">
        <v>0</v>
      </c>
      <c r="Z53" s="196">
        <f t="shared" si="1"/>
        <v>36</v>
      </c>
      <c r="AA53" s="1">
        <v>6</v>
      </c>
      <c r="AB53" s="1">
        <v>2</v>
      </c>
      <c r="AC53" s="1">
        <f>+TDC_InfraMR[[#This Row],[Total Pasos Vehiculares a Nivel]]</f>
        <v>36</v>
      </c>
      <c r="AD53" s="196">
        <f t="shared" si="2"/>
        <v>44</v>
      </c>
      <c r="AE53" s="1">
        <v>0</v>
      </c>
      <c r="AF53" s="1">
        <v>9</v>
      </c>
      <c r="AG53" s="1">
        <v>16</v>
      </c>
      <c r="AH53" s="196">
        <f t="shared" si="3"/>
        <v>25</v>
      </c>
      <c r="AI53" s="7">
        <v>15.3</v>
      </c>
      <c r="AJ53" s="7">
        <v>0</v>
      </c>
      <c r="AK53" s="7">
        <v>0</v>
      </c>
      <c r="AL53" s="198">
        <f t="shared" si="5"/>
        <v>15.3</v>
      </c>
      <c r="AM53" s="1">
        <v>0</v>
      </c>
      <c r="AN53" s="1">
        <v>0</v>
      </c>
      <c r="AO53" s="1">
        <v>0</v>
      </c>
      <c r="AP53" s="200">
        <f t="shared" si="6"/>
        <v>0</v>
      </c>
      <c r="AQ53" s="1">
        <v>18</v>
      </c>
      <c r="AR53" s="1">
        <v>0</v>
      </c>
      <c r="AS53" s="1">
        <v>0</v>
      </c>
      <c r="AT53" s="200">
        <f>+TDC_InfraMR[[#This Row],[B.02.1 - Parque de Coches Eléctricos Motrices]]+TDC_InfraMR[[#This Row],[B.02.2 - Parque de Coches Eléctricos Motrices Remolcados Tipo R]]+TDC_InfraMR[[#This Row],[B.02.3 - Parque de Coches Eléctricos Motrices Tipo R]]</f>
        <v>18</v>
      </c>
      <c r="AU53" s="1">
        <v>0</v>
      </c>
      <c r="AV53" s="1">
        <v>0</v>
      </c>
      <c r="AW53" s="1">
        <v>0</v>
      </c>
      <c r="AX53" s="200">
        <f>+TDC_InfraMR[[#This Row],[B.03.1 - Parque de Coches Motores Motrices Remolcados]]+TDC_InfraMR[[#This Row],[B.03.2 - Parque de Coches Motores Motrices Intermedios]]+TDC_InfraMR[[#This Row],[B.03.3 - Parque de Coches Motores Motrices Cabina]]</f>
        <v>0</v>
      </c>
      <c r="AY53" s="1">
        <v>0</v>
      </c>
      <c r="AZ53" s="1">
        <v>0</v>
      </c>
      <c r="BA53" s="1">
        <v>0</v>
      </c>
      <c r="BB53" s="1">
        <v>0</v>
      </c>
      <c r="BC53" s="200">
        <f>+SUM(TDC_InfraMR[[#This Row],[B.04.1 - Parque de Coches Remolcados Clase Unica]:[B.04.5 - Parque de Coches Remolcados para Servicios Especiales (Cartoneros)]])</f>
        <v>0</v>
      </c>
      <c r="BD53" s="356">
        <v>0</v>
      </c>
      <c r="BE53" s="1">
        <v>2</v>
      </c>
      <c r="BF53" s="1">
        <v>0</v>
      </c>
      <c r="BG53" s="244">
        <v>1435</v>
      </c>
    </row>
    <row r="54" spans="1:59">
      <c r="A54" s="1">
        <v>1997</v>
      </c>
      <c r="B54" s="1" t="s">
        <v>65</v>
      </c>
      <c r="C54" s="10">
        <v>0</v>
      </c>
      <c r="D54" s="10">
        <v>0</v>
      </c>
      <c r="E54" s="10">
        <v>0</v>
      </c>
      <c r="F54" s="10">
        <v>15.3</v>
      </c>
      <c r="G54" s="192">
        <f t="shared" si="0"/>
        <v>15.3</v>
      </c>
      <c r="H54" s="192">
        <f>+TDC_InfraMR[[#This Row],[Total Líneas de Explotación ]]</f>
        <v>15.3</v>
      </c>
      <c r="I54" s="192">
        <v>15.3</v>
      </c>
      <c r="J54" s="10">
        <v>0</v>
      </c>
      <c r="K54" s="10">
        <v>0</v>
      </c>
      <c r="L54" s="10">
        <v>30.6</v>
      </c>
      <c r="M54" s="10">
        <v>1.04</v>
      </c>
      <c r="N54" s="192">
        <f>+TDC_InfraMR[[#This Row],[A.03.1 -  Longitud de Vías de Explotación No Electrificadas Troncales y Ramales (vía principal) (km)]]+TDC_InfraMR[[#This Row],[A.04.1 -  Longitud de Vías de Explotación Electrificadas Troncales y Ramales (vía principal) (km)]]</f>
        <v>30.6</v>
      </c>
      <c r="O54" s="192">
        <f>+TDC_InfraMR[[#This Row],[Total Vías (excluido Auxiliares)]]</f>
        <v>30.6</v>
      </c>
      <c r="P54" s="1">
        <v>11</v>
      </c>
      <c r="Q54" s="1">
        <v>0</v>
      </c>
      <c r="R54" s="1">
        <v>0</v>
      </c>
      <c r="S54" s="194">
        <f t="shared" si="4"/>
        <v>11</v>
      </c>
      <c r="T54" s="194">
        <f>+TDC_InfraMR[[#This Row],[Total Estaciones]]</f>
        <v>11</v>
      </c>
      <c r="U54" s="1">
        <v>0</v>
      </c>
      <c r="V54" s="1">
        <v>36</v>
      </c>
      <c r="W54" s="1">
        <v>0</v>
      </c>
      <c r="X54" s="1">
        <v>0</v>
      </c>
      <c r="Y54" s="1">
        <v>0</v>
      </c>
      <c r="Z54" s="196">
        <f t="shared" si="1"/>
        <v>36</v>
      </c>
      <c r="AA54" s="1">
        <v>6</v>
      </c>
      <c r="AB54" s="1">
        <v>2</v>
      </c>
      <c r="AC54" s="1">
        <f>+TDC_InfraMR[[#This Row],[Total Pasos Vehiculares a Nivel]]</f>
        <v>36</v>
      </c>
      <c r="AD54" s="196">
        <f t="shared" si="2"/>
        <v>44</v>
      </c>
      <c r="AE54" s="1">
        <v>0</v>
      </c>
      <c r="AF54" s="1">
        <v>9</v>
      </c>
      <c r="AG54" s="1">
        <v>16</v>
      </c>
      <c r="AH54" s="196">
        <f t="shared" si="3"/>
        <v>25</v>
      </c>
      <c r="AI54" s="7">
        <v>15.3</v>
      </c>
      <c r="AJ54" s="7">
        <v>0</v>
      </c>
      <c r="AK54" s="7">
        <v>0</v>
      </c>
      <c r="AL54" s="198">
        <f t="shared" si="5"/>
        <v>15.3</v>
      </c>
      <c r="AM54" s="1">
        <v>0</v>
      </c>
      <c r="AN54" s="1">
        <v>0</v>
      </c>
      <c r="AO54" s="1">
        <v>0</v>
      </c>
      <c r="AP54" s="200">
        <f t="shared" si="6"/>
        <v>0</v>
      </c>
      <c r="AQ54" s="1">
        <v>18</v>
      </c>
      <c r="AR54" s="1">
        <v>0</v>
      </c>
      <c r="AS54" s="1">
        <v>0</v>
      </c>
      <c r="AT54" s="200">
        <f>+TDC_InfraMR[[#This Row],[B.02.1 - Parque de Coches Eléctricos Motrices]]+TDC_InfraMR[[#This Row],[B.02.2 - Parque de Coches Eléctricos Motrices Remolcados Tipo R]]+TDC_InfraMR[[#This Row],[B.02.3 - Parque de Coches Eléctricos Motrices Tipo R]]</f>
        <v>18</v>
      </c>
      <c r="AU54" s="1">
        <v>0</v>
      </c>
      <c r="AV54" s="1">
        <v>0</v>
      </c>
      <c r="AW54" s="1">
        <v>0</v>
      </c>
      <c r="AX54" s="200">
        <f>+TDC_InfraMR[[#This Row],[B.03.1 - Parque de Coches Motores Motrices Remolcados]]+TDC_InfraMR[[#This Row],[B.03.2 - Parque de Coches Motores Motrices Intermedios]]+TDC_InfraMR[[#This Row],[B.03.3 - Parque de Coches Motores Motrices Cabina]]</f>
        <v>0</v>
      </c>
      <c r="AY54" s="1">
        <v>0</v>
      </c>
      <c r="AZ54" s="1">
        <v>0</v>
      </c>
      <c r="BA54" s="1">
        <v>0</v>
      </c>
      <c r="BB54" s="1">
        <v>0</v>
      </c>
      <c r="BC54" s="200">
        <f>+SUM(TDC_InfraMR[[#This Row],[B.04.1 - Parque de Coches Remolcados Clase Unica]:[B.04.5 - Parque de Coches Remolcados para Servicios Especiales (Cartoneros)]])</f>
        <v>0</v>
      </c>
      <c r="BD54" s="356">
        <v>0</v>
      </c>
      <c r="BE54" s="1">
        <v>2</v>
      </c>
      <c r="BF54" s="1">
        <v>0</v>
      </c>
      <c r="BG54" s="244">
        <v>1435</v>
      </c>
    </row>
    <row r="55" spans="1:59">
      <c r="A55" s="1">
        <v>1997</v>
      </c>
      <c r="B55" s="1" t="s">
        <v>66</v>
      </c>
      <c r="C55" s="10">
        <v>0</v>
      </c>
      <c r="D55" s="10">
        <v>0</v>
      </c>
      <c r="E55" s="10">
        <v>0</v>
      </c>
      <c r="F55" s="10">
        <v>15.3</v>
      </c>
      <c r="G55" s="192">
        <f t="shared" si="0"/>
        <v>15.3</v>
      </c>
      <c r="H55" s="192">
        <f>+TDC_InfraMR[[#This Row],[Total Líneas de Explotación ]]</f>
        <v>15.3</v>
      </c>
      <c r="I55" s="192">
        <v>15.3</v>
      </c>
      <c r="J55" s="10">
        <v>0</v>
      </c>
      <c r="K55" s="10">
        <v>0</v>
      </c>
      <c r="L55" s="10">
        <v>30.6</v>
      </c>
      <c r="M55" s="10">
        <v>1.04</v>
      </c>
      <c r="N55" s="192">
        <f>+TDC_InfraMR[[#This Row],[A.03.1 -  Longitud de Vías de Explotación No Electrificadas Troncales y Ramales (vía principal) (km)]]+TDC_InfraMR[[#This Row],[A.04.1 -  Longitud de Vías de Explotación Electrificadas Troncales y Ramales (vía principal) (km)]]</f>
        <v>30.6</v>
      </c>
      <c r="O55" s="192">
        <f>+TDC_InfraMR[[#This Row],[Total Vías (excluido Auxiliares)]]</f>
        <v>30.6</v>
      </c>
      <c r="P55" s="1">
        <v>11</v>
      </c>
      <c r="Q55" s="1">
        <v>0</v>
      </c>
      <c r="R55" s="1">
        <v>0</v>
      </c>
      <c r="S55" s="194">
        <f t="shared" si="4"/>
        <v>11</v>
      </c>
      <c r="T55" s="194">
        <f>+TDC_InfraMR[[#This Row],[Total Estaciones]]</f>
        <v>11</v>
      </c>
      <c r="U55" s="1">
        <v>0</v>
      </c>
      <c r="V55" s="1">
        <v>36</v>
      </c>
      <c r="W55" s="1">
        <v>0</v>
      </c>
      <c r="X55" s="1">
        <v>0</v>
      </c>
      <c r="Y55" s="1">
        <v>0</v>
      </c>
      <c r="Z55" s="196">
        <f t="shared" si="1"/>
        <v>36</v>
      </c>
      <c r="AA55" s="1">
        <v>6</v>
      </c>
      <c r="AB55" s="1">
        <v>2</v>
      </c>
      <c r="AC55" s="1">
        <f>+TDC_InfraMR[[#This Row],[Total Pasos Vehiculares a Nivel]]</f>
        <v>36</v>
      </c>
      <c r="AD55" s="196">
        <f t="shared" si="2"/>
        <v>44</v>
      </c>
      <c r="AE55" s="1">
        <v>0</v>
      </c>
      <c r="AF55" s="1">
        <v>9</v>
      </c>
      <c r="AG55" s="1">
        <v>16</v>
      </c>
      <c r="AH55" s="196">
        <f t="shared" si="3"/>
        <v>25</v>
      </c>
      <c r="AI55" s="7">
        <v>15.3</v>
      </c>
      <c r="AJ55" s="7">
        <v>0</v>
      </c>
      <c r="AK55" s="7">
        <v>0</v>
      </c>
      <c r="AL55" s="198">
        <f t="shared" si="5"/>
        <v>15.3</v>
      </c>
      <c r="AM55" s="1">
        <v>0</v>
      </c>
      <c r="AN55" s="1">
        <v>0</v>
      </c>
      <c r="AO55" s="1">
        <v>0</v>
      </c>
      <c r="AP55" s="200">
        <f t="shared" si="6"/>
        <v>0</v>
      </c>
      <c r="AQ55" s="1">
        <v>18</v>
      </c>
      <c r="AR55" s="1">
        <v>0</v>
      </c>
      <c r="AS55" s="1">
        <v>0</v>
      </c>
      <c r="AT55" s="200">
        <f>+TDC_InfraMR[[#This Row],[B.02.1 - Parque de Coches Eléctricos Motrices]]+TDC_InfraMR[[#This Row],[B.02.2 - Parque de Coches Eléctricos Motrices Remolcados Tipo R]]+TDC_InfraMR[[#This Row],[B.02.3 - Parque de Coches Eléctricos Motrices Tipo R]]</f>
        <v>18</v>
      </c>
      <c r="AU55" s="1">
        <v>0</v>
      </c>
      <c r="AV55" s="1">
        <v>0</v>
      </c>
      <c r="AW55" s="1">
        <v>0</v>
      </c>
      <c r="AX55" s="200">
        <f>+TDC_InfraMR[[#This Row],[B.03.1 - Parque de Coches Motores Motrices Remolcados]]+TDC_InfraMR[[#This Row],[B.03.2 - Parque de Coches Motores Motrices Intermedios]]+TDC_InfraMR[[#This Row],[B.03.3 - Parque de Coches Motores Motrices Cabina]]</f>
        <v>0</v>
      </c>
      <c r="AY55" s="1">
        <v>0</v>
      </c>
      <c r="AZ55" s="1">
        <v>0</v>
      </c>
      <c r="BA55" s="1">
        <v>0</v>
      </c>
      <c r="BB55" s="1">
        <v>0</v>
      </c>
      <c r="BC55" s="200">
        <f>+SUM(TDC_InfraMR[[#This Row],[B.04.1 - Parque de Coches Remolcados Clase Unica]:[B.04.5 - Parque de Coches Remolcados para Servicios Especiales (Cartoneros)]])</f>
        <v>0</v>
      </c>
      <c r="BD55" s="356">
        <v>0</v>
      </c>
      <c r="BE55" s="1">
        <v>2</v>
      </c>
      <c r="BF55" s="1">
        <v>0</v>
      </c>
      <c r="BG55" s="244">
        <v>1435</v>
      </c>
    </row>
    <row r="56" spans="1:59">
      <c r="A56" s="1">
        <v>1997</v>
      </c>
      <c r="B56" s="1" t="s">
        <v>67</v>
      </c>
      <c r="C56" s="10">
        <v>0</v>
      </c>
      <c r="D56" s="10">
        <v>0</v>
      </c>
      <c r="E56" s="10">
        <v>0</v>
      </c>
      <c r="F56" s="10">
        <v>15.3</v>
      </c>
      <c r="G56" s="192">
        <f t="shared" si="0"/>
        <v>15.3</v>
      </c>
      <c r="H56" s="192">
        <f>+TDC_InfraMR[[#This Row],[Total Líneas de Explotación ]]</f>
        <v>15.3</v>
      </c>
      <c r="I56" s="192">
        <v>15.3</v>
      </c>
      <c r="J56" s="10">
        <v>0</v>
      </c>
      <c r="K56" s="10">
        <v>0</v>
      </c>
      <c r="L56" s="10">
        <v>30.6</v>
      </c>
      <c r="M56" s="10">
        <v>1.04</v>
      </c>
      <c r="N56" s="192">
        <f>+TDC_InfraMR[[#This Row],[A.03.1 -  Longitud de Vías de Explotación No Electrificadas Troncales y Ramales (vía principal) (km)]]+TDC_InfraMR[[#This Row],[A.04.1 -  Longitud de Vías de Explotación Electrificadas Troncales y Ramales (vía principal) (km)]]</f>
        <v>30.6</v>
      </c>
      <c r="O56" s="192">
        <f>+TDC_InfraMR[[#This Row],[Total Vías (excluido Auxiliares)]]</f>
        <v>30.6</v>
      </c>
      <c r="P56" s="1">
        <v>11</v>
      </c>
      <c r="Q56" s="1">
        <v>0</v>
      </c>
      <c r="R56" s="1">
        <v>0</v>
      </c>
      <c r="S56" s="194">
        <f t="shared" si="4"/>
        <v>11</v>
      </c>
      <c r="T56" s="194">
        <f>+TDC_InfraMR[[#This Row],[Total Estaciones]]</f>
        <v>11</v>
      </c>
      <c r="U56" s="1">
        <v>0</v>
      </c>
      <c r="V56" s="1">
        <v>36</v>
      </c>
      <c r="W56" s="1">
        <v>0</v>
      </c>
      <c r="X56" s="1">
        <v>0</v>
      </c>
      <c r="Y56" s="1">
        <v>0</v>
      </c>
      <c r="Z56" s="196">
        <f t="shared" si="1"/>
        <v>36</v>
      </c>
      <c r="AA56" s="1">
        <v>6</v>
      </c>
      <c r="AB56" s="1">
        <v>2</v>
      </c>
      <c r="AC56" s="1">
        <f>+TDC_InfraMR[[#This Row],[Total Pasos Vehiculares a Nivel]]</f>
        <v>36</v>
      </c>
      <c r="AD56" s="196">
        <f t="shared" si="2"/>
        <v>44</v>
      </c>
      <c r="AE56" s="1">
        <v>0</v>
      </c>
      <c r="AF56" s="1">
        <v>9</v>
      </c>
      <c r="AG56" s="1">
        <v>16</v>
      </c>
      <c r="AH56" s="196">
        <f t="shared" si="3"/>
        <v>25</v>
      </c>
      <c r="AI56" s="7">
        <v>15.3</v>
      </c>
      <c r="AJ56" s="7">
        <v>0</v>
      </c>
      <c r="AK56" s="7">
        <v>0</v>
      </c>
      <c r="AL56" s="198">
        <f t="shared" si="5"/>
        <v>15.3</v>
      </c>
      <c r="AM56" s="1">
        <v>0</v>
      </c>
      <c r="AN56" s="1">
        <v>0</v>
      </c>
      <c r="AO56" s="1">
        <v>0</v>
      </c>
      <c r="AP56" s="200">
        <f t="shared" si="6"/>
        <v>0</v>
      </c>
      <c r="AQ56" s="1">
        <v>18</v>
      </c>
      <c r="AR56" s="1">
        <v>0</v>
      </c>
      <c r="AS56" s="1">
        <v>0</v>
      </c>
      <c r="AT56" s="200">
        <f>+TDC_InfraMR[[#This Row],[B.02.1 - Parque de Coches Eléctricos Motrices]]+TDC_InfraMR[[#This Row],[B.02.2 - Parque de Coches Eléctricos Motrices Remolcados Tipo R]]+TDC_InfraMR[[#This Row],[B.02.3 - Parque de Coches Eléctricos Motrices Tipo R]]</f>
        <v>18</v>
      </c>
      <c r="AU56" s="1">
        <v>0</v>
      </c>
      <c r="AV56" s="1">
        <v>0</v>
      </c>
      <c r="AW56" s="1">
        <v>0</v>
      </c>
      <c r="AX56" s="200">
        <f>+TDC_InfraMR[[#This Row],[B.03.1 - Parque de Coches Motores Motrices Remolcados]]+TDC_InfraMR[[#This Row],[B.03.2 - Parque de Coches Motores Motrices Intermedios]]+TDC_InfraMR[[#This Row],[B.03.3 - Parque de Coches Motores Motrices Cabina]]</f>
        <v>0</v>
      </c>
      <c r="AY56" s="1">
        <v>0</v>
      </c>
      <c r="AZ56" s="1">
        <v>0</v>
      </c>
      <c r="BA56" s="1">
        <v>0</v>
      </c>
      <c r="BB56" s="1">
        <v>0</v>
      </c>
      <c r="BC56" s="200">
        <f>+SUM(TDC_InfraMR[[#This Row],[B.04.1 - Parque de Coches Remolcados Clase Unica]:[B.04.5 - Parque de Coches Remolcados para Servicios Especiales (Cartoneros)]])</f>
        <v>0</v>
      </c>
      <c r="BD56" s="356">
        <v>0</v>
      </c>
      <c r="BE56" s="1">
        <v>2</v>
      </c>
      <c r="BF56" s="1">
        <v>0</v>
      </c>
      <c r="BG56" s="244">
        <v>1435</v>
      </c>
    </row>
    <row r="57" spans="1:59">
      <c r="A57" s="1">
        <v>1997</v>
      </c>
      <c r="B57" s="1" t="s">
        <v>68</v>
      </c>
      <c r="C57" s="10">
        <v>0</v>
      </c>
      <c r="D57" s="10">
        <v>0</v>
      </c>
      <c r="E57" s="10">
        <v>0</v>
      </c>
      <c r="F57" s="10">
        <v>15.3</v>
      </c>
      <c r="G57" s="192">
        <f t="shared" si="0"/>
        <v>15.3</v>
      </c>
      <c r="H57" s="192">
        <f>+TDC_InfraMR[[#This Row],[Total Líneas de Explotación ]]</f>
        <v>15.3</v>
      </c>
      <c r="I57" s="192">
        <v>15.3</v>
      </c>
      <c r="J57" s="10">
        <v>0</v>
      </c>
      <c r="K57" s="10">
        <v>0</v>
      </c>
      <c r="L57" s="10">
        <v>30.6</v>
      </c>
      <c r="M57" s="10">
        <v>1.04</v>
      </c>
      <c r="N57" s="192">
        <f>+TDC_InfraMR[[#This Row],[A.03.1 -  Longitud de Vías de Explotación No Electrificadas Troncales y Ramales (vía principal) (km)]]+TDC_InfraMR[[#This Row],[A.04.1 -  Longitud de Vías de Explotación Electrificadas Troncales y Ramales (vía principal) (km)]]</f>
        <v>30.6</v>
      </c>
      <c r="O57" s="192">
        <f>+TDC_InfraMR[[#This Row],[Total Vías (excluido Auxiliares)]]</f>
        <v>30.6</v>
      </c>
      <c r="P57" s="1">
        <v>11</v>
      </c>
      <c r="Q57" s="1">
        <v>0</v>
      </c>
      <c r="R57" s="1">
        <v>0</v>
      </c>
      <c r="S57" s="194">
        <f t="shared" si="4"/>
        <v>11</v>
      </c>
      <c r="T57" s="194">
        <f>+TDC_InfraMR[[#This Row],[Total Estaciones]]</f>
        <v>11</v>
      </c>
      <c r="U57" s="1">
        <v>0</v>
      </c>
      <c r="V57" s="1">
        <v>36</v>
      </c>
      <c r="W57" s="1">
        <v>0</v>
      </c>
      <c r="X57" s="1">
        <v>0</v>
      </c>
      <c r="Y57" s="1">
        <v>0</v>
      </c>
      <c r="Z57" s="196">
        <f t="shared" si="1"/>
        <v>36</v>
      </c>
      <c r="AA57" s="1">
        <v>6</v>
      </c>
      <c r="AB57" s="1">
        <v>2</v>
      </c>
      <c r="AC57" s="1">
        <f>+TDC_InfraMR[[#This Row],[Total Pasos Vehiculares a Nivel]]</f>
        <v>36</v>
      </c>
      <c r="AD57" s="196">
        <f t="shared" si="2"/>
        <v>44</v>
      </c>
      <c r="AE57" s="1">
        <v>0</v>
      </c>
      <c r="AF57" s="1">
        <v>9</v>
      </c>
      <c r="AG57" s="1">
        <v>16</v>
      </c>
      <c r="AH57" s="196">
        <f t="shared" si="3"/>
        <v>25</v>
      </c>
      <c r="AI57" s="7">
        <v>15.3</v>
      </c>
      <c r="AJ57" s="7">
        <v>0</v>
      </c>
      <c r="AK57" s="7">
        <v>0</v>
      </c>
      <c r="AL57" s="198">
        <f t="shared" si="5"/>
        <v>15.3</v>
      </c>
      <c r="AM57" s="1">
        <v>0</v>
      </c>
      <c r="AN57" s="1">
        <v>0</v>
      </c>
      <c r="AO57" s="1">
        <v>0</v>
      </c>
      <c r="AP57" s="200">
        <f t="shared" si="6"/>
        <v>0</v>
      </c>
      <c r="AQ57" s="1">
        <v>18</v>
      </c>
      <c r="AR57" s="1">
        <v>0</v>
      </c>
      <c r="AS57" s="1">
        <v>0</v>
      </c>
      <c r="AT57" s="200">
        <f>+TDC_InfraMR[[#This Row],[B.02.1 - Parque de Coches Eléctricos Motrices]]+TDC_InfraMR[[#This Row],[B.02.2 - Parque de Coches Eléctricos Motrices Remolcados Tipo R]]+TDC_InfraMR[[#This Row],[B.02.3 - Parque de Coches Eléctricos Motrices Tipo R]]</f>
        <v>18</v>
      </c>
      <c r="AU57" s="1">
        <v>0</v>
      </c>
      <c r="AV57" s="1">
        <v>0</v>
      </c>
      <c r="AW57" s="1">
        <v>0</v>
      </c>
      <c r="AX57" s="200">
        <f>+TDC_InfraMR[[#This Row],[B.03.1 - Parque de Coches Motores Motrices Remolcados]]+TDC_InfraMR[[#This Row],[B.03.2 - Parque de Coches Motores Motrices Intermedios]]+TDC_InfraMR[[#This Row],[B.03.3 - Parque de Coches Motores Motrices Cabina]]</f>
        <v>0</v>
      </c>
      <c r="AY57" s="1">
        <v>0</v>
      </c>
      <c r="AZ57" s="1">
        <v>0</v>
      </c>
      <c r="BA57" s="1">
        <v>0</v>
      </c>
      <c r="BB57" s="1">
        <v>0</v>
      </c>
      <c r="BC57" s="200">
        <f>+SUM(TDC_InfraMR[[#This Row],[B.04.1 - Parque de Coches Remolcados Clase Unica]:[B.04.5 - Parque de Coches Remolcados para Servicios Especiales (Cartoneros)]])</f>
        <v>0</v>
      </c>
      <c r="BD57" s="356">
        <v>0</v>
      </c>
      <c r="BE57" s="1">
        <v>2</v>
      </c>
      <c r="BF57" s="1">
        <v>0</v>
      </c>
      <c r="BG57" s="244">
        <v>1435</v>
      </c>
    </row>
    <row r="58" spans="1:59">
      <c r="A58" s="1">
        <v>1997</v>
      </c>
      <c r="B58" s="1" t="s">
        <v>69</v>
      </c>
      <c r="C58" s="10">
        <v>0</v>
      </c>
      <c r="D58" s="10">
        <v>0</v>
      </c>
      <c r="E58" s="10">
        <v>0</v>
      </c>
      <c r="F58" s="10">
        <v>15.3</v>
      </c>
      <c r="G58" s="192">
        <f t="shared" si="0"/>
        <v>15.3</v>
      </c>
      <c r="H58" s="192">
        <f>+TDC_InfraMR[[#This Row],[Total Líneas de Explotación ]]</f>
        <v>15.3</v>
      </c>
      <c r="I58" s="192">
        <v>15.3</v>
      </c>
      <c r="J58" s="10">
        <v>0</v>
      </c>
      <c r="K58" s="10">
        <v>0</v>
      </c>
      <c r="L58" s="10">
        <v>30.6</v>
      </c>
      <c r="M58" s="10">
        <v>1.04</v>
      </c>
      <c r="N58" s="192">
        <f>+TDC_InfraMR[[#This Row],[A.03.1 -  Longitud de Vías de Explotación No Electrificadas Troncales y Ramales (vía principal) (km)]]+TDC_InfraMR[[#This Row],[A.04.1 -  Longitud de Vías de Explotación Electrificadas Troncales y Ramales (vía principal) (km)]]</f>
        <v>30.6</v>
      </c>
      <c r="O58" s="192">
        <f>+TDC_InfraMR[[#This Row],[Total Vías (excluido Auxiliares)]]</f>
        <v>30.6</v>
      </c>
      <c r="P58" s="1">
        <v>11</v>
      </c>
      <c r="Q58" s="1">
        <v>0</v>
      </c>
      <c r="R58" s="1">
        <v>0</v>
      </c>
      <c r="S58" s="194">
        <f t="shared" si="4"/>
        <v>11</v>
      </c>
      <c r="T58" s="194">
        <f>+TDC_InfraMR[[#This Row],[Total Estaciones]]</f>
        <v>11</v>
      </c>
      <c r="U58" s="1">
        <v>0</v>
      </c>
      <c r="V58" s="1">
        <v>36</v>
      </c>
      <c r="W58" s="1">
        <v>0</v>
      </c>
      <c r="X58" s="1">
        <v>0</v>
      </c>
      <c r="Y58" s="1">
        <v>0</v>
      </c>
      <c r="Z58" s="196">
        <f t="shared" si="1"/>
        <v>36</v>
      </c>
      <c r="AA58" s="1">
        <v>6</v>
      </c>
      <c r="AB58" s="1">
        <v>2</v>
      </c>
      <c r="AC58" s="1">
        <f>+TDC_InfraMR[[#This Row],[Total Pasos Vehiculares a Nivel]]</f>
        <v>36</v>
      </c>
      <c r="AD58" s="196">
        <f t="shared" si="2"/>
        <v>44</v>
      </c>
      <c r="AE58" s="1">
        <v>0</v>
      </c>
      <c r="AF58" s="1">
        <v>9</v>
      </c>
      <c r="AG58" s="1">
        <v>16</v>
      </c>
      <c r="AH58" s="196">
        <f t="shared" si="3"/>
        <v>25</v>
      </c>
      <c r="AI58" s="7">
        <v>15.3</v>
      </c>
      <c r="AJ58" s="7">
        <v>0</v>
      </c>
      <c r="AK58" s="7">
        <v>0</v>
      </c>
      <c r="AL58" s="198">
        <f t="shared" si="5"/>
        <v>15.3</v>
      </c>
      <c r="AM58" s="1">
        <v>0</v>
      </c>
      <c r="AN58" s="1">
        <v>0</v>
      </c>
      <c r="AO58" s="1">
        <v>0</v>
      </c>
      <c r="AP58" s="200">
        <f t="shared" si="6"/>
        <v>0</v>
      </c>
      <c r="AQ58" s="1">
        <v>18</v>
      </c>
      <c r="AR58" s="1">
        <v>0</v>
      </c>
      <c r="AS58" s="1">
        <v>0</v>
      </c>
      <c r="AT58" s="200">
        <f>+TDC_InfraMR[[#This Row],[B.02.1 - Parque de Coches Eléctricos Motrices]]+TDC_InfraMR[[#This Row],[B.02.2 - Parque de Coches Eléctricos Motrices Remolcados Tipo R]]+TDC_InfraMR[[#This Row],[B.02.3 - Parque de Coches Eléctricos Motrices Tipo R]]</f>
        <v>18</v>
      </c>
      <c r="AU58" s="1">
        <v>0</v>
      </c>
      <c r="AV58" s="1">
        <v>0</v>
      </c>
      <c r="AW58" s="1">
        <v>0</v>
      </c>
      <c r="AX58" s="200">
        <f>+TDC_InfraMR[[#This Row],[B.03.1 - Parque de Coches Motores Motrices Remolcados]]+TDC_InfraMR[[#This Row],[B.03.2 - Parque de Coches Motores Motrices Intermedios]]+TDC_InfraMR[[#This Row],[B.03.3 - Parque de Coches Motores Motrices Cabina]]</f>
        <v>0</v>
      </c>
      <c r="AY58" s="1">
        <v>0</v>
      </c>
      <c r="AZ58" s="1">
        <v>0</v>
      </c>
      <c r="BA58" s="1">
        <v>0</v>
      </c>
      <c r="BB58" s="1">
        <v>0</v>
      </c>
      <c r="BC58" s="200">
        <f>+SUM(TDC_InfraMR[[#This Row],[B.04.1 - Parque de Coches Remolcados Clase Unica]:[B.04.5 - Parque de Coches Remolcados para Servicios Especiales (Cartoneros)]])</f>
        <v>0</v>
      </c>
      <c r="BD58" s="356">
        <v>0</v>
      </c>
      <c r="BE58" s="1">
        <v>2</v>
      </c>
      <c r="BF58" s="1">
        <v>0</v>
      </c>
      <c r="BG58" s="244">
        <v>1435</v>
      </c>
    </row>
    <row r="59" spans="1:59">
      <c r="A59" s="1">
        <v>1997</v>
      </c>
      <c r="B59" s="1" t="s">
        <v>70</v>
      </c>
      <c r="C59" s="10">
        <v>0</v>
      </c>
      <c r="D59" s="10">
        <v>0</v>
      </c>
      <c r="E59" s="10">
        <v>0</v>
      </c>
      <c r="F59" s="10">
        <v>15.3</v>
      </c>
      <c r="G59" s="192">
        <f t="shared" si="0"/>
        <v>15.3</v>
      </c>
      <c r="H59" s="192">
        <f>+TDC_InfraMR[[#This Row],[Total Líneas de Explotación ]]</f>
        <v>15.3</v>
      </c>
      <c r="I59" s="192">
        <v>15.3</v>
      </c>
      <c r="J59" s="10">
        <v>0</v>
      </c>
      <c r="K59" s="10">
        <v>0</v>
      </c>
      <c r="L59" s="10">
        <v>30.6</v>
      </c>
      <c r="M59" s="10">
        <v>1.04</v>
      </c>
      <c r="N59" s="192">
        <f>+TDC_InfraMR[[#This Row],[A.03.1 -  Longitud de Vías de Explotación No Electrificadas Troncales y Ramales (vía principal) (km)]]+TDC_InfraMR[[#This Row],[A.04.1 -  Longitud de Vías de Explotación Electrificadas Troncales y Ramales (vía principal) (km)]]</f>
        <v>30.6</v>
      </c>
      <c r="O59" s="192">
        <f>+TDC_InfraMR[[#This Row],[Total Vías (excluido Auxiliares)]]</f>
        <v>30.6</v>
      </c>
      <c r="P59" s="1">
        <v>11</v>
      </c>
      <c r="Q59" s="1">
        <v>0</v>
      </c>
      <c r="R59" s="1">
        <v>0</v>
      </c>
      <c r="S59" s="194">
        <f t="shared" si="4"/>
        <v>11</v>
      </c>
      <c r="T59" s="194">
        <f>+TDC_InfraMR[[#This Row],[Total Estaciones]]</f>
        <v>11</v>
      </c>
      <c r="U59" s="1">
        <v>0</v>
      </c>
      <c r="V59" s="1">
        <v>36</v>
      </c>
      <c r="W59" s="1">
        <v>0</v>
      </c>
      <c r="X59" s="1">
        <v>0</v>
      </c>
      <c r="Y59" s="1">
        <v>0</v>
      </c>
      <c r="Z59" s="196">
        <f t="shared" si="1"/>
        <v>36</v>
      </c>
      <c r="AA59" s="1">
        <v>6</v>
      </c>
      <c r="AB59" s="1">
        <v>2</v>
      </c>
      <c r="AC59" s="1">
        <f>+TDC_InfraMR[[#This Row],[Total Pasos Vehiculares a Nivel]]</f>
        <v>36</v>
      </c>
      <c r="AD59" s="196">
        <f t="shared" si="2"/>
        <v>44</v>
      </c>
      <c r="AE59" s="1">
        <v>0</v>
      </c>
      <c r="AF59" s="1">
        <v>9</v>
      </c>
      <c r="AG59" s="1">
        <v>16</v>
      </c>
      <c r="AH59" s="196">
        <f t="shared" si="3"/>
        <v>25</v>
      </c>
      <c r="AI59" s="7">
        <v>15.3</v>
      </c>
      <c r="AJ59" s="7">
        <v>0</v>
      </c>
      <c r="AK59" s="7">
        <v>0</v>
      </c>
      <c r="AL59" s="198">
        <f t="shared" si="5"/>
        <v>15.3</v>
      </c>
      <c r="AM59" s="1">
        <v>0</v>
      </c>
      <c r="AN59" s="1">
        <v>0</v>
      </c>
      <c r="AO59" s="1">
        <v>0</v>
      </c>
      <c r="AP59" s="200">
        <f t="shared" si="6"/>
        <v>0</v>
      </c>
      <c r="AQ59" s="1">
        <v>18</v>
      </c>
      <c r="AR59" s="1">
        <v>0</v>
      </c>
      <c r="AS59" s="1">
        <v>0</v>
      </c>
      <c r="AT59" s="200">
        <f>+TDC_InfraMR[[#This Row],[B.02.1 - Parque de Coches Eléctricos Motrices]]+TDC_InfraMR[[#This Row],[B.02.2 - Parque de Coches Eléctricos Motrices Remolcados Tipo R]]+TDC_InfraMR[[#This Row],[B.02.3 - Parque de Coches Eléctricos Motrices Tipo R]]</f>
        <v>18</v>
      </c>
      <c r="AU59" s="1">
        <v>0</v>
      </c>
      <c r="AV59" s="1">
        <v>0</v>
      </c>
      <c r="AW59" s="1">
        <v>0</v>
      </c>
      <c r="AX59" s="200">
        <f>+TDC_InfraMR[[#This Row],[B.03.1 - Parque de Coches Motores Motrices Remolcados]]+TDC_InfraMR[[#This Row],[B.03.2 - Parque de Coches Motores Motrices Intermedios]]+TDC_InfraMR[[#This Row],[B.03.3 - Parque de Coches Motores Motrices Cabina]]</f>
        <v>0</v>
      </c>
      <c r="AY59" s="1">
        <v>0</v>
      </c>
      <c r="AZ59" s="1">
        <v>0</v>
      </c>
      <c r="BA59" s="1">
        <v>0</v>
      </c>
      <c r="BB59" s="1">
        <v>0</v>
      </c>
      <c r="BC59" s="200">
        <f>+SUM(TDC_InfraMR[[#This Row],[B.04.1 - Parque de Coches Remolcados Clase Unica]:[B.04.5 - Parque de Coches Remolcados para Servicios Especiales (Cartoneros)]])</f>
        <v>0</v>
      </c>
      <c r="BD59" s="356">
        <v>0</v>
      </c>
      <c r="BE59" s="1">
        <v>2</v>
      </c>
      <c r="BF59" s="1">
        <v>0</v>
      </c>
      <c r="BG59" s="244">
        <v>1435</v>
      </c>
    </row>
    <row r="60" spans="1:59">
      <c r="A60" s="1">
        <v>1997</v>
      </c>
      <c r="B60" s="1" t="s">
        <v>71</v>
      </c>
      <c r="C60" s="10">
        <v>0</v>
      </c>
      <c r="D60" s="10">
        <v>0</v>
      </c>
      <c r="E60" s="10">
        <v>0</v>
      </c>
      <c r="F60" s="10">
        <v>15.3</v>
      </c>
      <c r="G60" s="192">
        <f t="shared" si="0"/>
        <v>15.3</v>
      </c>
      <c r="H60" s="192">
        <f>+TDC_InfraMR[[#This Row],[Total Líneas de Explotación ]]</f>
        <v>15.3</v>
      </c>
      <c r="I60" s="192">
        <v>15.3</v>
      </c>
      <c r="J60" s="10">
        <v>0</v>
      </c>
      <c r="K60" s="10">
        <v>0</v>
      </c>
      <c r="L60" s="10">
        <v>30.6</v>
      </c>
      <c r="M60" s="10">
        <v>1.04</v>
      </c>
      <c r="N60" s="192">
        <f>+TDC_InfraMR[[#This Row],[A.03.1 -  Longitud de Vías de Explotación No Electrificadas Troncales y Ramales (vía principal) (km)]]+TDC_InfraMR[[#This Row],[A.04.1 -  Longitud de Vías de Explotación Electrificadas Troncales y Ramales (vía principal) (km)]]</f>
        <v>30.6</v>
      </c>
      <c r="O60" s="192">
        <f>+TDC_InfraMR[[#This Row],[Total Vías (excluido Auxiliares)]]</f>
        <v>30.6</v>
      </c>
      <c r="P60" s="1">
        <v>11</v>
      </c>
      <c r="Q60" s="1">
        <v>0</v>
      </c>
      <c r="R60" s="1">
        <v>0</v>
      </c>
      <c r="S60" s="194">
        <f t="shared" si="4"/>
        <v>11</v>
      </c>
      <c r="T60" s="194">
        <f>+TDC_InfraMR[[#This Row],[Total Estaciones]]</f>
        <v>11</v>
      </c>
      <c r="U60" s="1">
        <v>0</v>
      </c>
      <c r="V60" s="1">
        <v>36</v>
      </c>
      <c r="W60" s="1">
        <v>0</v>
      </c>
      <c r="X60" s="1">
        <v>0</v>
      </c>
      <c r="Y60" s="1">
        <v>0</v>
      </c>
      <c r="Z60" s="196">
        <f t="shared" si="1"/>
        <v>36</v>
      </c>
      <c r="AA60" s="1">
        <v>6</v>
      </c>
      <c r="AB60" s="1">
        <v>2</v>
      </c>
      <c r="AC60" s="1">
        <f>+TDC_InfraMR[[#This Row],[Total Pasos Vehiculares a Nivel]]</f>
        <v>36</v>
      </c>
      <c r="AD60" s="196">
        <f t="shared" si="2"/>
        <v>44</v>
      </c>
      <c r="AE60" s="1">
        <v>0</v>
      </c>
      <c r="AF60" s="1">
        <v>9</v>
      </c>
      <c r="AG60" s="1">
        <v>16</v>
      </c>
      <c r="AH60" s="196">
        <f t="shared" si="3"/>
        <v>25</v>
      </c>
      <c r="AI60" s="7">
        <v>15.3</v>
      </c>
      <c r="AJ60" s="7">
        <v>0</v>
      </c>
      <c r="AK60" s="7">
        <v>0</v>
      </c>
      <c r="AL60" s="198">
        <f t="shared" si="5"/>
        <v>15.3</v>
      </c>
      <c r="AM60" s="1">
        <v>0</v>
      </c>
      <c r="AN60" s="1">
        <v>0</v>
      </c>
      <c r="AO60" s="1">
        <v>0</v>
      </c>
      <c r="AP60" s="200">
        <f t="shared" si="6"/>
        <v>0</v>
      </c>
      <c r="AQ60" s="1">
        <v>18</v>
      </c>
      <c r="AR60" s="1">
        <v>0</v>
      </c>
      <c r="AS60" s="1">
        <v>0</v>
      </c>
      <c r="AT60" s="200">
        <f>+TDC_InfraMR[[#This Row],[B.02.1 - Parque de Coches Eléctricos Motrices]]+TDC_InfraMR[[#This Row],[B.02.2 - Parque de Coches Eléctricos Motrices Remolcados Tipo R]]+TDC_InfraMR[[#This Row],[B.02.3 - Parque de Coches Eléctricos Motrices Tipo R]]</f>
        <v>18</v>
      </c>
      <c r="AU60" s="1">
        <v>0</v>
      </c>
      <c r="AV60" s="1">
        <v>0</v>
      </c>
      <c r="AW60" s="1">
        <v>0</v>
      </c>
      <c r="AX60" s="200">
        <f>+TDC_InfraMR[[#This Row],[B.03.1 - Parque de Coches Motores Motrices Remolcados]]+TDC_InfraMR[[#This Row],[B.03.2 - Parque de Coches Motores Motrices Intermedios]]+TDC_InfraMR[[#This Row],[B.03.3 - Parque de Coches Motores Motrices Cabina]]</f>
        <v>0</v>
      </c>
      <c r="AY60" s="1">
        <v>0</v>
      </c>
      <c r="AZ60" s="1">
        <v>0</v>
      </c>
      <c r="BA60" s="1">
        <v>0</v>
      </c>
      <c r="BB60" s="1">
        <v>0</v>
      </c>
      <c r="BC60" s="200">
        <f>+SUM(TDC_InfraMR[[#This Row],[B.04.1 - Parque de Coches Remolcados Clase Unica]:[B.04.5 - Parque de Coches Remolcados para Servicios Especiales (Cartoneros)]])</f>
        <v>0</v>
      </c>
      <c r="BD60" s="356">
        <v>0</v>
      </c>
      <c r="BE60" s="1">
        <v>2</v>
      </c>
      <c r="BF60" s="1">
        <v>0</v>
      </c>
      <c r="BG60" s="244">
        <v>1435</v>
      </c>
    </row>
    <row r="61" spans="1:59">
      <c r="A61" s="1">
        <v>1997</v>
      </c>
      <c r="B61" s="1" t="s">
        <v>72</v>
      </c>
      <c r="C61" s="10">
        <v>0</v>
      </c>
      <c r="D61" s="10">
        <v>0</v>
      </c>
      <c r="E61" s="10">
        <v>0</v>
      </c>
      <c r="F61" s="10">
        <v>15.3</v>
      </c>
      <c r="G61" s="192">
        <f t="shared" si="0"/>
        <v>15.3</v>
      </c>
      <c r="H61" s="192">
        <f>+TDC_InfraMR[[#This Row],[Total Líneas de Explotación ]]</f>
        <v>15.3</v>
      </c>
      <c r="I61" s="192">
        <v>15.3</v>
      </c>
      <c r="J61" s="10">
        <v>0</v>
      </c>
      <c r="K61" s="10">
        <v>0</v>
      </c>
      <c r="L61" s="10">
        <v>30.6</v>
      </c>
      <c r="M61" s="10">
        <v>1.04</v>
      </c>
      <c r="N61" s="192">
        <f>+TDC_InfraMR[[#This Row],[A.03.1 -  Longitud de Vías de Explotación No Electrificadas Troncales y Ramales (vía principal) (km)]]+TDC_InfraMR[[#This Row],[A.04.1 -  Longitud de Vías de Explotación Electrificadas Troncales y Ramales (vía principal) (km)]]</f>
        <v>30.6</v>
      </c>
      <c r="O61" s="192">
        <f>+TDC_InfraMR[[#This Row],[Total Vías (excluido Auxiliares)]]</f>
        <v>30.6</v>
      </c>
      <c r="P61" s="1">
        <v>11</v>
      </c>
      <c r="Q61" s="1">
        <v>0</v>
      </c>
      <c r="R61" s="1">
        <v>0</v>
      </c>
      <c r="S61" s="194">
        <f t="shared" si="4"/>
        <v>11</v>
      </c>
      <c r="T61" s="194">
        <f>+TDC_InfraMR[[#This Row],[Total Estaciones]]</f>
        <v>11</v>
      </c>
      <c r="U61" s="1">
        <v>0</v>
      </c>
      <c r="V61" s="1">
        <v>36</v>
      </c>
      <c r="W61" s="1">
        <v>0</v>
      </c>
      <c r="X61" s="1">
        <v>0</v>
      </c>
      <c r="Y61" s="1">
        <v>0</v>
      </c>
      <c r="Z61" s="196">
        <f t="shared" si="1"/>
        <v>36</v>
      </c>
      <c r="AA61" s="1">
        <v>6</v>
      </c>
      <c r="AB61" s="1">
        <v>2</v>
      </c>
      <c r="AC61" s="1">
        <f>+TDC_InfraMR[[#This Row],[Total Pasos Vehiculares a Nivel]]</f>
        <v>36</v>
      </c>
      <c r="AD61" s="196">
        <f t="shared" si="2"/>
        <v>44</v>
      </c>
      <c r="AE61" s="1">
        <v>0</v>
      </c>
      <c r="AF61" s="1">
        <v>9</v>
      </c>
      <c r="AG61" s="1">
        <v>16</v>
      </c>
      <c r="AH61" s="196">
        <f t="shared" si="3"/>
        <v>25</v>
      </c>
      <c r="AI61" s="7">
        <v>15.3</v>
      </c>
      <c r="AJ61" s="7">
        <v>0</v>
      </c>
      <c r="AK61" s="7">
        <v>0</v>
      </c>
      <c r="AL61" s="198">
        <f t="shared" si="5"/>
        <v>15.3</v>
      </c>
      <c r="AM61" s="1">
        <v>0</v>
      </c>
      <c r="AN61" s="1">
        <v>0</v>
      </c>
      <c r="AO61" s="1">
        <v>0</v>
      </c>
      <c r="AP61" s="200">
        <f t="shared" si="6"/>
        <v>0</v>
      </c>
      <c r="AQ61" s="1">
        <v>18</v>
      </c>
      <c r="AR61" s="1">
        <v>0</v>
      </c>
      <c r="AS61" s="1">
        <v>0</v>
      </c>
      <c r="AT61" s="200">
        <f>+TDC_InfraMR[[#This Row],[B.02.1 - Parque de Coches Eléctricos Motrices]]+TDC_InfraMR[[#This Row],[B.02.2 - Parque de Coches Eléctricos Motrices Remolcados Tipo R]]+TDC_InfraMR[[#This Row],[B.02.3 - Parque de Coches Eléctricos Motrices Tipo R]]</f>
        <v>18</v>
      </c>
      <c r="AU61" s="1">
        <v>0</v>
      </c>
      <c r="AV61" s="1">
        <v>0</v>
      </c>
      <c r="AW61" s="1">
        <v>0</v>
      </c>
      <c r="AX61" s="200">
        <f>+TDC_InfraMR[[#This Row],[B.03.1 - Parque de Coches Motores Motrices Remolcados]]+TDC_InfraMR[[#This Row],[B.03.2 - Parque de Coches Motores Motrices Intermedios]]+TDC_InfraMR[[#This Row],[B.03.3 - Parque de Coches Motores Motrices Cabina]]</f>
        <v>0</v>
      </c>
      <c r="AY61" s="1">
        <v>0</v>
      </c>
      <c r="AZ61" s="1">
        <v>0</v>
      </c>
      <c r="BA61" s="1">
        <v>0</v>
      </c>
      <c r="BB61" s="1">
        <v>0</v>
      </c>
      <c r="BC61" s="200">
        <f>+SUM(TDC_InfraMR[[#This Row],[B.04.1 - Parque de Coches Remolcados Clase Unica]:[B.04.5 - Parque de Coches Remolcados para Servicios Especiales (Cartoneros)]])</f>
        <v>0</v>
      </c>
      <c r="BD61" s="356">
        <v>0</v>
      </c>
      <c r="BE61" s="1">
        <v>2</v>
      </c>
      <c r="BF61" s="1">
        <v>0</v>
      </c>
      <c r="BG61" s="244">
        <v>1435</v>
      </c>
    </row>
    <row r="62" spans="1:59">
      <c r="A62" s="1">
        <v>1998</v>
      </c>
      <c r="B62" s="1" t="s">
        <v>61</v>
      </c>
      <c r="C62" s="10">
        <v>0</v>
      </c>
      <c r="D62" s="10">
        <v>0</v>
      </c>
      <c r="E62" s="10">
        <v>0</v>
      </c>
      <c r="F62" s="10">
        <v>15.3</v>
      </c>
      <c r="G62" s="192">
        <f t="shared" si="0"/>
        <v>15.3</v>
      </c>
      <c r="H62" s="192">
        <f>+TDC_InfraMR[[#This Row],[Total Líneas de Explotación ]]</f>
        <v>15.3</v>
      </c>
      <c r="I62" s="192">
        <v>15.3</v>
      </c>
      <c r="J62" s="10">
        <v>0</v>
      </c>
      <c r="K62" s="10">
        <v>0</v>
      </c>
      <c r="L62" s="10">
        <v>30.6</v>
      </c>
      <c r="M62" s="10">
        <v>1.04</v>
      </c>
      <c r="N62" s="192">
        <f>+TDC_InfraMR[[#This Row],[A.03.1 -  Longitud de Vías de Explotación No Electrificadas Troncales y Ramales (vía principal) (km)]]+TDC_InfraMR[[#This Row],[A.04.1 -  Longitud de Vías de Explotación Electrificadas Troncales y Ramales (vía principal) (km)]]</f>
        <v>30.6</v>
      </c>
      <c r="O62" s="192">
        <f>+TDC_InfraMR[[#This Row],[Total Vías (excluido Auxiliares)]]</f>
        <v>30.6</v>
      </c>
      <c r="P62" s="1">
        <v>11</v>
      </c>
      <c r="Q62" s="1">
        <v>0</v>
      </c>
      <c r="R62" s="1">
        <v>0</v>
      </c>
      <c r="S62" s="194">
        <f t="shared" si="4"/>
        <v>11</v>
      </c>
      <c r="T62" s="194">
        <f>+TDC_InfraMR[[#This Row],[Total Estaciones]]</f>
        <v>11</v>
      </c>
      <c r="U62" s="1">
        <v>0</v>
      </c>
      <c r="V62" s="1">
        <v>36</v>
      </c>
      <c r="W62" s="1">
        <v>0</v>
      </c>
      <c r="X62" s="1">
        <v>0</v>
      </c>
      <c r="Y62" s="1">
        <v>0</v>
      </c>
      <c r="Z62" s="196">
        <f t="shared" si="1"/>
        <v>36</v>
      </c>
      <c r="AA62" s="1">
        <v>6</v>
      </c>
      <c r="AB62" s="1">
        <v>2</v>
      </c>
      <c r="AC62" s="1">
        <f>+TDC_InfraMR[[#This Row],[Total Pasos Vehiculares a Nivel]]</f>
        <v>36</v>
      </c>
      <c r="AD62" s="196">
        <f t="shared" si="2"/>
        <v>44</v>
      </c>
      <c r="AE62" s="1">
        <v>0</v>
      </c>
      <c r="AF62" s="1">
        <v>9</v>
      </c>
      <c r="AG62" s="1">
        <v>16</v>
      </c>
      <c r="AH62" s="196">
        <f t="shared" si="3"/>
        <v>25</v>
      </c>
      <c r="AI62" s="7">
        <v>15.3</v>
      </c>
      <c r="AJ62" s="7">
        <v>0</v>
      </c>
      <c r="AK62" s="7">
        <v>0</v>
      </c>
      <c r="AL62" s="198">
        <f t="shared" si="5"/>
        <v>15.3</v>
      </c>
      <c r="AM62" s="1">
        <v>0</v>
      </c>
      <c r="AN62" s="1">
        <v>0</v>
      </c>
      <c r="AO62" s="1">
        <v>0</v>
      </c>
      <c r="AP62" s="200">
        <f t="shared" si="6"/>
        <v>0</v>
      </c>
      <c r="AQ62" s="1">
        <v>18</v>
      </c>
      <c r="AR62" s="1">
        <v>0</v>
      </c>
      <c r="AS62" s="1">
        <v>0</v>
      </c>
      <c r="AT62" s="200">
        <f>+TDC_InfraMR[[#This Row],[B.02.1 - Parque de Coches Eléctricos Motrices]]+TDC_InfraMR[[#This Row],[B.02.2 - Parque de Coches Eléctricos Motrices Remolcados Tipo R]]+TDC_InfraMR[[#This Row],[B.02.3 - Parque de Coches Eléctricos Motrices Tipo R]]</f>
        <v>18</v>
      </c>
      <c r="AU62" s="1">
        <v>0</v>
      </c>
      <c r="AV62" s="1">
        <v>0</v>
      </c>
      <c r="AW62" s="1">
        <v>0</v>
      </c>
      <c r="AX62" s="200">
        <f>+TDC_InfraMR[[#This Row],[B.03.1 - Parque de Coches Motores Motrices Remolcados]]+TDC_InfraMR[[#This Row],[B.03.2 - Parque de Coches Motores Motrices Intermedios]]+TDC_InfraMR[[#This Row],[B.03.3 - Parque de Coches Motores Motrices Cabina]]</f>
        <v>0</v>
      </c>
      <c r="AY62" s="1">
        <v>0</v>
      </c>
      <c r="AZ62" s="1">
        <v>0</v>
      </c>
      <c r="BA62" s="1">
        <v>0</v>
      </c>
      <c r="BB62" s="1">
        <v>0</v>
      </c>
      <c r="BC62" s="200">
        <f>+SUM(TDC_InfraMR[[#This Row],[B.04.1 - Parque de Coches Remolcados Clase Unica]:[B.04.5 - Parque de Coches Remolcados para Servicios Especiales (Cartoneros)]])</f>
        <v>0</v>
      </c>
      <c r="BD62" s="356">
        <v>0</v>
      </c>
      <c r="BE62" s="1">
        <v>2</v>
      </c>
      <c r="BF62" s="1">
        <v>0</v>
      </c>
      <c r="BG62" s="244">
        <v>1435</v>
      </c>
    </row>
    <row r="63" spans="1:59">
      <c r="A63" s="1">
        <v>1998</v>
      </c>
      <c r="B63" s="1" t="s">
        <v>62</v>
      </c>
      <c r="C63" s="10">
        <v>0</v>
      </c>
      <c r="D63" s="10">
        <v>0</v>
      </c>
      <c r="E63" s="10">
        <v>0</v>
      </c>
      <c r="F63" s="10">
        <v>15.3</v>
      </c>
      <c r="G63" s="192">
        <f t="shared" si="0"/>
        <v>15.3</v>
      </c>
      <c r="H63" s="192">
        <f>+TDC_InfraMR[[#This Row],[Total Líneas de Explotación ]]</f>
        <v>15.3</v>
      </c>
      <c r="I63" s="192">
        <v>15.3</v>
      </c>
      <c r="J63" s="10">
        <v>0</v>
      </c>
      <c r="K63" s="10">
        <v>0</v>
      </c>
      <c r="L63" s="10">
        <v>30.6</v>
      </c>
      <c r="M63" s="10">
        <v>1.04</v>
      </c>
      <c r="N63" s="192">
        <f>+TDC_InfraMR[[#This Row],[A.03.1 -  Longitud de Vías de Explotación No Electrificadas Troncales y Ramales (vía principal) (km)]]+TDC_InfraMR[[#This Row],[A.04.1 -  Longitud de Vías de Explotación Electrificadas Troncales y Ramales (vía principal) (km)]]</f>
        <v>30.6</v>
      </c>
      <c r="O63" s="192">
        <f>+TDC_InfraMR[[#This Row],[Total Vías (excluido Auxiliares)]]</f>
        <v>30.6</v>
      </c>
      <c r="P63" s="1">
        <v>11</v>
      </c>
      <c r="Q63" s="1">
        <v>0</v>
      </c>
      <c r="R63" s="1">
        <v>0</v>
      </c>
      <c r="S63" s="194">
        <f t="shared" si="4"/>
        <v>11</v>
      </c>
      <c r="T63" s="194">
        <f>+TDC_InfraMR[[#This Row],[Total Estaciones]]</f>
        <v>11</v>
      </c>
      <c r="U63" s="1">
        <v>0</v>
      </c>
      <c r="V63" s="1">
        <v>36</v>
      </c>
      <c r="W63" s="1">
        <v>0</v>
      </c>
      <c r="X63" s="1">
        <v>0</v>
      </c>
      <c r="Y63" s="1">
        <v>0</v>
      </c>
      <c r="Z63" s="196">
        <f t="shared" si="1"/>
        <v>36</v>
      </c>
      <c r="AA63" s="1">
        <v>6</v>
      </c>
      <c r="AB63" s="1">
        <v>2</v>
      </c>
      <c r="AC63" s="1">
        <f>+TDC_InfraMR[[#This Row],[Total Pasos Vehiculares a Nivel]]</f>
        <v>36</v>
      </c>
      <c r="AD63" s="196">
        <f t="shared" si="2"/>
        <v>44</v>
      </c>
      <c r="AE63" s="1">
        <v>0</v>
      </c>
      <c r="AF63" s="1">
        <v>9</v>
      </c>
      <c r="AG63" s="1">
        <v>16</v>
      </c>
      <c r="AH63" s="196">
        <f t="shared" si="3"/>
        <v>25</v>
      </c>
      <c r="AI63" s="7">
        <v>15.3</v>
      </c>
      <c r="AJ63" s="7">
        <v>0</v>
      </c>
      <c r="AK63" s="7">
        <v>0</v>
      </c>
      <c r="AL63" s="198">
        <f t="shared" si="5"/>
        <v>15.3</v>
      </c>
      <c r="AM63" s="1">
        <v>0</v>
      </c>
      <c r="AN63" s="1">
        <v>0</v>
      </c>
      <c r="AO63" s="1">
        <v>0</v>
      </c>
      <c r="AP63" s="200">
        <f t="shared" si="6"/>
        <v>0</v>
      </c>
      <c r="AQ63" s="1">
        <v>18</v>
      </c>
      <c r="AR63" s="1">
        <v>0</v>
      </c>
      <c r="AS63" s="1">
        <v>0</v>
      </c>
      <c r="AT63" s="200">
        <f>+TDC_InfraMR[[#This Row],[B.02.1 - Parque de Coches Eléctricos Motrices]]+TDC_InfraMR[[#This Row],[B.02.2 - Parque de Coches Eléctricos Motrices Remolcados Tipo R]]+TDC_InfraMR[[#This Row],[B.02.3 - Parque de Coches Eléctricos Motrices Tipo R]]</f>
        <v>18</v>
      </c>
      <c r="AU63" s="1">
        <v>0</v>
      </c>
      <c r="AV63" s="1">
        <v>0</v>
      </c>
      <c r="AW63" s="1">
        <v>0</v>
      </c>
      <c r="AX63" s="200">
        <f>+TDC_InfraMR[[#This Row],[B.03.1 - Parque de Coches Motores Motrices Remolcados]]+TDC_InfraMR[[#This Row],[B.03.2 - Parque de Coches Motores Motrices Intermedios]]+TDC_InfraMR[[#This Row],[B.03.3 - Parque de Coches Motores Motrices Cabina]]</f>
        <v>0</v>
      </c>
      <c r="AY63" s="1">
        <v>0</v>
      </c>
      <c r="AZ63" s="1">
        <v>0</v>
      </c>
      <c r="BA63" s="1">
        <v>0</v>
      </c>
      <c r="BB63" s="1">
        <v>0</v>
      </c>
      <c r="BC63" s="200">
        <f>+SUM(TDC_InfraMR[[#This Row],[B.04.1 - Parque de Coches Remolcados Clase Unica]:[B.04.5 - Parque de Coches Remolcados para Servicios Especiales (Cartoneros)]])</f>
        <v>0</v>
      </c>
      <c r="BD63" s="356">
        <v>0</v>
      </c>
      <c r="BE63" s="1">
        <v>2</v>
      </c>
      <c r="BF63" s="1">
        <v>0</v>
      </c>
      <c r="BG63" s="244">
        <v>1435</v>
      </c>
    </row>
    <row r="64" spans="1:59">
      <c r="A64" s="1">
        <v>1998</v>
      </c>
      <c r="B64" s="1" t="s">
        <v>63</v>
      </c>
      <c r="C64" s="10">
        <v>0</v>
      </c>
      <c r="D64" s="10">
        <v>0</v>
      </c>
      <c r="E64" s="10">
        <v>0</v>
      </c>
      <c r="F64" s="10">
        <v>15.3</v>
      </c>
      <c r="G64" s="192">
        <f t="shared" si="0"/>
        <v>15.3</v>
      </c>
      <c r="H64" s="192">
        <f>+TDC_InfraMR[[#This Row],[Total Líneas de Explotación ]]</f>
        <v>15.3</v>
      </c>
      <c r="I64" s="192">
        <v>15.3</v>
      </c>
      <c r="J64" s="10">
        <v>0</v>
      </c>
      <c r="K64" s="10">
        <v>0</v>
      </c>
      <c r="L64" s="10">
        <v>30.6</v>
      </c>
      <c r="M64" s="10">
        <v>1.04</v>
      </c>
      <c r="N64" s="192">
        <f>+TDC_InfraMR[[#This Row],[A.03.1 -  Longitud de Vías de Explotación No Electrificadas Troncales y Ramales (vía principal) (km)]]+TDC_InfraMR[[#This Row],[A.04.1 -  Longitud de Vías de Explotación Electrificadas Troncales y Ramales (vía principal) (km)]]</f>
        <v>30.6</v>
      </c>
      <c r="O64" s="192">
        <f>+TDC_InfraMR[[#This Row],[Total Vías (excluido Auxiliares)]]</f>
        <v>30.6</v>
      </c>
      <c r="P64" s="1">
        <v>11</v>
      </c>
      <c r="Q64" s="1">
        <v>0</v>
      </c>
      <c r="R64" s="1">
        <v>0</v>
      </c>
      <c r="S64" s="194">
        <f t="shared" si="4"/>
        <v>11</v>
      </c>
      <c r="T64" s="194">
        <f>+TDC_InfraMR[[#This Row],[Total Estaciones]]</f>
        <v>11</v>
      </c>
      <c r="U64" s="1">
        <v>0</v>
      </c>
      <c r="V64" s="1">
        <v>36</v>
      </c>
      <c r="W64" s="1">
        <v>0</v>
      </c>
      <c r="X64" s="1">
        <v>0</v>
      </c>
      <c r="Y64" s="1">
        <v>0</v>
      </c>
      <c r="Z64" s="196">
        <f t="shared" si="1"/>
        <v>36</v>
      </c>
      <c r="AA64" s="1">
        <v>6</v>
      </c>
      <c r="AB64" s="1">
        <v>2</v>
      </c>
      <c r="AC64" s="1">
        <f>+TDC_InfraMR[[#This Row],[Total Pasos Vehiculares a Nivel]]</f>
        <v>36</v>
      </c>
      <c r="AD64" s="196">
        <f t="shared" si="2"/>
        <v>44</v>
      </c>
      <c r="AE64" s="1">
        <v>0</v>
      </c>
      <c r="AF64" s="1">
        <v>9</v>
      </c>
      <c r="AG64" s="1">
        <v>16</v>
      </c>
      <c r="AH64" s="196">
        <f t="shared" si="3"/>
        <v>25</v>
      </c>
      <c r="AI64" s="7">
        <v>15.3</v>
      </c>
      <c r="AJ64" s="7">
        <v>0</v>
      </c>
      <c r="AK64" s="7">
        <v>0</v>
      </c>
      <c r="AL64" s="198">
        <f t="shared" si="5"/>
        <v>15.3</v>
      </c>
      <c r="AM64" s="1">
        <v>0</v>
      </c>
      <c r="AN64" s="1">
        <v>0</v>
      </c>
      <c r="AO64" s="1">
        <v>0</v>
      </c>
      <c r="AP64" s="200">
        <f t="shared" si="6"/>
        <v>0</v>
      </c>
      <c r="AQ64" s="1">
        <v>18</v>
      </c>
      <c r="AR64" s="1">
        <v>0</v>
      </c>
      <c r="AS64" s="1">
        <v>0</v>
      </c>
      <c r="AT64" s="200">
        <f>+TDC_InfraMR[[#This Row],[B.02.1 - Parque de Coches Eléctricos Motrices]]+TDC_InfraMR[[#This Row],[B.02.2 - Parque de Coches Eléctricos Motrices Remolcados Tipo R]]+TDC_InfraMR[[#This Row],[B.02.3 - Parque de Coches Eléctricos Motrices Tipo R]]</f>
        <v>18</v>
      </c>
      <c r="AU64" s="1">
        <v>0</v>
      </c>
      <c r="AV64" s="1">
        <v>0</v>
      </c>
      <c r="AW64" s="1">
        <v>0</v>
      </c>
      <c r="AX64" s="200">
        <f>+TDC_InfraMR[[#This Row],[B.03.1 - Parque de Coches Motores Motrices Remolcados]]+TDC_InfraMR[[#This Row],[B.03.2 - Parque de Coches Motores Motrices Intermedios]]+TDC_InfraMR[[#This Row],[B.03.3 - Parque de Coches Motores Motrices Cabina]]</f>
        <v>0</v>
      </c>
      <c r="AY64" s="1">
        <v>0</v>
      </c>
      <c r="AZ64" s="1">
        <v>0</v>
      </c>
      <c r="BA64" s="1">
        <v>0</v>
      </c>
      <c r="BB64" s="1">
        <v>0</v>
      </c>
      <c r="BC64" s="200">
        <f>+SUM(TDC_InfraMR[[#This Row],[B.04.1 - Parque de Coches Remolcados Clase Unica]:[B.04.5 - Parque de Coches Remolcados para Servicios Especiales (Cartoneros)]])</f>
        <v>0</v>
      </c>
      <c r="BD64" s="356">
        <v>0</v>
      </c>
      <c r="BE64" s="1">
        <v>2</v>
      </c>
      <c r="BF64" s="1">
        <v>0</v>
      </c>
      <c r="BG64" s="244">
        <v>1435</v>
      </c>
    </row>
    <row r="65" spans="1:59">
      <c r="A65" s="1">
        <v>1998</v>
      </c>
      <c r="B65" s="1" t="s">
        <v>64</v>
      </c>
      <c r="C65" s="10">
        <v>0</v>
      </c>
      <c r="D65" s="10">
        <v>0</v>
      </c>
      <c r="E65" s="10">
        <v>0</v>
      </c>
      <c r="F65" s="10">
        <v>15.3</v>
      </c>
      <c r="G65" s="192">
        <f t="shared" si="0"/>
        <v>15.3</v>
      </c>
      <c r="H65" s="192">
        <f>+TDC_InfraMR[[#This Row],[Total Líneas de Explotación ]]</f>
        <v>15.3</v>
      </c>
      <c r="I65" s="192">
        <v>15.3</v>
      </c>
      <c r="J65" s="10">
        <v>0</v>
      </c>
      <c r="K65" s="10">
        <v>0</v>
      </c>
      <c r="L65" s="10">
        <v>30.6</v>
      </c>
      <c r="M65" s="10">
        <v>1.04</v>
      </c>
      <c r="N65" s="192">
        <f>+TDC_InfraMR[[#This Row],[A.03.1 -  Longitud de Vías de Explotación No Electrificadas Troncales y Ramales (vía principal) (km)]]+TDC_InfraMR[[#This Row],[A.04.1 -  Longitud de Vías de Explotación Electrificadas Troncales y Ramales (vía principal) (km)]]</f>
        <v>30.6</v>
      </c>
      <c r="O65" s="192">
        <f>+TDC_InfraMR[[#This Row],[Total Vías (excluido Auxiliares)]]</f>
        <v>30.6</v>
      </c>
      <c r="P65" s="1">
        <v>11</v>
      </c>
      <c r="Q65" s="1">
        <v>0</v>
      </c>
      <c r="R65" s="1">
        <v>0</v>
      </c>
      <c r="S65" s="194">
        <f t="shared" si="4"/>
        <v>11</v>
      </c>
      <c r="T65" s="194">
        <f>+TDC_InfraMR[[#This Row],[Total Estaciones]]</f>
        <v>11</v>
      </c>
      <c r="U65" s="1">
        <v>0</v>
      </c>
      <c r="V65" s="1">
        <v>36</v>
      </c>
      <c r="W65" s="1">
        <v>0</v>
      </c>
      <c r="X65" s="1">
        <v>0</v>
      </c>
      <c r="Y65" s="1">
        <v>0</v>
      </c>
      <c r="Z65" s="196">
        <f t="shared" si="1"/>
        <v>36</v>
      </c>
      <c r="AA65" s="1">
        <v>6</v>
      </c>
      <c r="AB65" s="1">
        <v>2</v>
      </c>
      <c r="AC65" s="1">
        <f>+TDC_InfraMR[[#This Row],[Total Pasos Vehiculares a Nivel]]</f>
        <v>36</v>
      </c>
      <c r="AD65" s="196">
        <f t="shared" si="2"/>
        <v>44</v>
      </c>
      <c r="AE65" s="1">
        <v>0</v>
      </c>
      <c r="AF65" s="1">
        <v>9</v>
      </c>
      <c r="AG65" s="1">
        <v>16</v>
      </c>
      <c r="AH65" s="196">
        <f t="shared" si="3"/>
        <v>25</v>
      </c>
      <c r="AI65" s="7">
        <v>15.3</v>
      </c>
      <c r="AJ65" s="7">
        <v>0</v>
      </c>
      <c r="AK65" s="7">
        <v>0</v>
      </c>
      <c r="AL65" s="198">
        <f t="shared" si="5"/>
        <v>15.3</v>
      </c>
      <c r="AM65" s="1">
        <v>0</v>
      </c>
      <c r="AN65" s="1">
        <v>0</v>
      </c>
      <c r="AO65" s="1">
        <v>0</v>
      </c>
      <c r="AP65" s="200">
        <f t="shared" si="6"/>
        <v>0</v>
      </c>
      <c r="AQ65" s="1">
        <v>18</v>
      </c>
      <c r="AR65" s="1">
        <v>0</v>
      </c>
      <c r="AS65" s="1">
        <v>0</v>
      </c>
      <c r="AT65" s="200">
        <f>+TDC_InfraMR[[#This Row],[B.02.1 - Parque de Coches Eléctricos Motrices]]+TDC_InfraMR[[#This Row],[B.02.2 - Parque de Coches Eléctricos Motrices Remolcados Tipo R]]+TDC_InfraMR[[#This Row],[B.02.3 - Parque de Coches Eléctricos Motrices Tipo R]]</f>
        <v>18</v>
      </c>
      <c r="AU65" s="1">
        <v>0</v>
      </c>
      <c r="AV65" s="1">
        <v>0</v>
      </c>
      <c r="AW65" s="1">
        <v>0</v>
      </c>
      <c r="AX65" s="200">
        <f>+TDC_InfraMR[[#This Row],[B.03.1 - Parque de Coches Motores Motrices Remolcados]]+TDC_InfraMR[[#This Row],[B.03.2 - Parque de Coches Motores Motrices Intermedios]]+TDC_InfraMR[[#This Row],[B.03.3 - Parque de Coches Motores Motrices Cabina]]</f>
        <v>0</v>
      </c>
      <c r="AY65" s="1">
        <v>0</v>
      </c>
      <c r="AZ65" s="1">
        <v>0</v>
      </c>
      <c r="BA65" s="1">
        <v>0</v>
      </c>
      <c r="BB65" s="1">
        <v>0</v>
      </c>
      <c r="BC65" s="200">
        <f>+SUM(TDC_InfraMR[[#This Row],[B.04.1 - Parque de Coches Remolcados Clase Unica]:[B.04.5 - Parque de Coches Remolcados para Servicios Especiales (Cartoneros)]])</f>
        <v>0</v>
      </c>
      <c r="BD65" s="356">
        <v>0</v>
      </c>
      <c r="BE65" s="1">
        <v>2</v>
      </c>
      <c r="BF65" s="1">
        <v>0</v>
      </c>
      <c r="BG65" s="244">
        <v>1435</v>
      </c>
    </row>
    <row r="66" spans="1:59">
      <c r="A66" s="1">
        <v>1998</v>
      </c>
      <c r="B66" s="1" t="s">
        <v>65</v>
      </c>
      <c r="C66" s="10">
        <v>0</v>
      </c>
      <c r="D66" s="10">
        <v>0</v>
      </c>
      <c r="E66" s="10">
        <v>0</v>
      </c>
      <c r="F66" s="10">
        <v>15.3</v>
      </c>
      <c r="G66" s="192">
        <f t="shared" ref="G66:G129" si="7">SUM(C66:F66)</f>
        <v>15.3</v>
      </c>
      <c r="H66" s="192">
        <f>+TDC_InfraMR[[#This Row],[Total Líneas de Explotación ]]</f>
        <v>15.3</v>
      </c>
      <c r="I66" s="192">
        <v>15.3</v>
      </c>
      <c r="J66" s="10">
        <v>0</v>
      </c>
      <c r="K66" s="10">
        <v>0</v>
      </c>
      <c r="L66" s="10">
        <v>30.6</v>
      </c>
      <c r="M66" s="10">
        <v>1.04</v>
      </c>
      <c r="N66" s="192">
        <f>+TDC_InfraMR[[#This Row],[A.03.1 -  Longitud de Vías de Explotación No Electrificadas Troncales y Ramales (vía principal) (km)]]+TDC_InfraMR[[#This Row],[A.04.1 -  Longitud de Vías de Explotación Electrificadas Troncales y Ramales (vía principal) (km)]]</f>
        <v>30.6</v>
      </c>
      <c r="O66" s="192">
        <f>+TDC_InfraMR[[#This Row],[Total Vías (excluido Auxiliares)]]</f>
        <v>30.6</v>
      </c>
      <c r="P66" s="1">
        <v>11</v>
      </c>
      <c r="Q66" s="1">
        <v>0</v>
      </c>
      <c r="R66" s="1">
        <v>0</v>
      </c>
      <c r="S66" s="194">
        <f t="shared" si="4"/>
        <v>11</v>
      </c>
      <c r="T66" s="194">
        <f>+TDC_InfraMR[[#This Row],[Total Estaciones]]</f>
        <v>11</v>
      </c>
      <c r="U66" s="1">
        <v>0</v>
      </c>
      <c r="V66" s="1">
        <v>36</v>
      </c>
      <c r="W66" s="1">
        <v>0</v>
      </c>
      <c r="X66" s="1">
        <v>0</v>
      </c>
      <c r="Y66" s="1">
        <v>0</v>
      </c>
      <c r="Z66" s="196">
        <f t="shared" ref="Z66:Z129" si="8">SUM(U66:Y66)</f>
        <v>36</v>
      </c>
      <c r="AA66" s="1">
        <v>6</v>
      </c>
      <c r="AB66" s="1">
        <v>2</v>
      </c>
      <c r="AC66" s="1">
        <f>+TDC_InfraMR[[#This Row],[Total Pasos Vehiculares a Nivel]]</f>
        <v>36</v>
      </c>
      <c r="AD66" s="196">
        <f t="shared" ref="AD66:AD129" si="9">SUM(AA66:AC66)</f>
        <v>44</v>
      </c>
      <c r="AE66" s="1">
        <v>0</v>
      </c>
      <c r="AF66" s="1">
        <v>9</v>
      </c>
      <c r="AG66" s="1">
        <v>16</v>
      </c>
      <c r="AH66" s="196">
        <f t="shared" ref="AH66:AH129" si="10">SUM(AE66:AG66)</f>
        <v>25</v>
      </c>
      <c r="AI66" s="7">
        <v>15.3</v>
      </c>
      <c r="AJ66" s="7">
        <v>0</v>
      </c>
      <c r="AK66" s="7">
        <v>0</v>
      </c>
      <c r="AL66" s="198">
        <f t="shared" si="5"/>
        <v>15.3</v>
      </c>
      <c r="AM66" s="1">
        <v>0</v>
      </c>
      <c r="AN66" s="1">
        <v>0</v>
      </c>
      <c r="AO66" s="1">
        <v>0</v>
      </c>
      <c r="AP66" s="200">
        <f t="shared" si="6"/>
        <v>0</v>
      </c>
      <c r="AQ66" s="1">
        <v>18</v>
      </c>
      <c r="AR66" s="1">
        <v>0</v>
      </c>
      <c r="AS66" s="1">
        <v>0</v>
      </c>
      <c r="AT66" s="200">
        <f>+TDC_InfraMR[[#This Row],[B.02.1 - Parque de Coches Eléctricos Motrices]]+TDC_InfraMR[[#This Row],[B.02.2 - Parque de Coches Eléctricos Motrices Remolcados Tipo R]]+TDC_InfraMR[[#This Row],[B.02.3 - Parque de Coches Eléctricos Motrices Tipo R]]</f>
        <v>18</v>
      </c>
      <c r="AU66" s="1">
        <v>0</v>
      </c>
      <c r="AV66" s="1">
        <v>0</v>
      </c>
      <c r="AW66" s="1">
        <v>0</v>
      </c>
      <c r="AX66" s="200">
        <f>+TDC_InfraMR[[#This Row],[B.03.1 - Parque de Coches Motores Motrices Remolcados]]+TDC_InfraMR[[#This Row],[B.03.2 - Parque de Coches Motores Motrices Intermedios]]+TDC_InfraMR[[#This Row],[B.03.3 - Parque de Coches Motores Motrices Cabina]]</f>
        <v>0</v>
      </c>
      <c r="AY66" s="1">
        <v>0</v>
      </c>
      <c r="AZ66" s="1">
        <v>0</v>
      </c>
      <c r="BA66" s="1">
        <v>0</v>
      </c>
      <c r="BB66" s="1">
        <v>0</v>
      </c>
      <c r="BC66" s="200">
        <f>+SUM(TDC_InfraMR[[#This Row],[B.04.1 - Parque de Coches Remolcados Clase Unica]:[B.04.5 - Parque de Coches Remolcados para Servicios Especiales (Cartoneros)]])</f>
        <v>0</v>
      </c>
      <c r="BD66" s="356">
        <v>0</v>
      </c>
      <c r="BE66" s="1">
        <v>2</v>
      </c>
      <c r="BF66" s="1">
        <v>0</v>
      </c>
      <c r="BG66" s="244">
        <v>1435</v>
      </c>
    </row>
    <row r="67" spans="1:59">
      <c r="A67" s="1">
        <v>1998</v>
      </c>
      <c r="B67" s="1" t="s">
        <v>66</v>
      </c>
      <c r="C67" s="10">
        <v>0</v>
      </c>
      <c r="D67" s="10">
        <v>0</v>
      </c>
      <c r="E67" s="10">
        <v>0</v>
      </c>
      <c r="F67" s="10">
        <v>15.3</v>
      </c>
      <c r="G67" s="192">
        <f t="shared" si="7"/>
        <v>15.3</v>
      </c>
      <c r="H67" s="192">
        <f>+TDC_InfraMR[[#This Row],[Total Líneas de Explotación ]]</f>
        <v>15.3</v>
      </c>
      <c r="I67" s="192">
        <v>15.3</v>
      </c>
      <c r="J67" s="10">
        <v>0</v>
      </c>
      <c r="K67" s="10">
        <v>0</v>
      </c>
      <c r="L67" s="10">
        <v>30.6</v>
      </c>
      <c r="M67" s="10">
        <v>1.04</v>
      </c>
      <c r="N67" s="192">
        <f>+TDC_InfraMR[[#This Row],[A.03.1 -  Longitud de Vías de Explotación No Electrificadas Troncales y Ramales (vía principal) (km)]]+TDC_InfraMR[[#This Row],[A.04.1 -  Longitud de Vías de Explotación Electrificadas Troncales y Ramales (vía principal) (km)]]</f>
        <v>30.6</v>
      </c>
      <c r="O67" s="192">
        <f>+TDC_InfraMR[[#This Row],[Total Vías (excluido Auxiliares)]]</f>
        <v>30.6</v>
      </c>
      <c r="P67" s="1">
        <v>11</v>
      </c>
      <c r="Q67" s="1">
        <v>0</v>
      </c>
      <c r="R67" s="1">
        <v>0</v>
      </c>
      <c r="S67" s="194">
        <f t="shared" si="4"/>
        <v>11</v>
      </c>
      <c r="T67" s="194">
        <f>+TDC_InfraMR[[#This Row],[Total Estaciones]]</f>
        <v>11</v>
      </c>
      <c r="U67" s="1">
        <v>0</v>
      </c>
      <c r="V67" s="1">
        <v>36</v>
      </c>
      <c r="W67" s="1">
        <v>0</v>
      </c>
      <c r="X67" s="1">
        <v>0</v>
      </c>
      <c r="Y67" s="1">
        <v>0</v>
      </c>
      <c r="Z67" s="196">
        <f t="shared" si="8"/>
        <v>36</v>
      </c>
      <c r="AA67" s="1">
        <v>6</v>
      </c>
      <c r="AB67" s="1">
        <v>2</v>
      </c>
      <c r="AC67" s="1">
        <f>+TDC_InfraMR[[#This Row],[Total Pasos Vehiculares a Nivel]]</f>
        <v>36</v>
      </c>
      <c r="AD67" s="196">
        <f t="shared" si="9"/>
        <v>44</v>
      </c>
      <c r="AE67" s="1">
        <v>0</v>
      </c>
      <c r="AF67" s="1">
        <v>9</v>
      </c>
      <c r="AG67" s="1">
        <v>16</v>
      </c>
      <c r="AH67" s="196">
        <f t="shared" si="10"/>
        <v>25</v>
      </c>
      <c r="AI67" s="7">
        <v>15.3</v>
      </c>
      <c r="AJ67" s="7">
        <v>0</v>
      </c>
      <c r="AK67" s="7">
        <v>0</v>
      </c>
      <c r="AL67" s="198">
        <f t="shared" si="5"/>
        <v>15.3</v>
      </c>
      <c r="AM67" s="1">
        <v>0</v>
      </c>
      <c r="AN67" s="1">
        <v>0</v>
      </c>
      <c r="AO67" s="1">
        <v>0</v>
      </c>
      <c r="AP67" s="200">
        <f t="shared" si="6"/>
        <v>0</v>
      </c>
      <c r="AQ67" s="1">
        <v>18</v>
      </c>
      <c r="AR67" s="1">
        <v>0</v>
      </c>
      <c r="AS67" s="1">
        <v>0</v>
      </c>
      <c r="AT67" s="200">
        <f>+TDC_InfraMR[[#This Row],[B.02.1 - Parque de Coches Eléctricos Motrices]]+TDC_InfraMR[[#This Row],[B.02.2 - Parque de Coches Eléctricos Motrices Remolcados Tipo R]]+TDC_InfraMR[[#This Row],[B.02.3 - Parque de Coches Eléctricos Motrices Tipo R]]</f>
        <v>18</v>
      </c>
      <c r="AU67" s="1">
        <v>0</v>
      </c>
      <c r="AV67" s="1">
        <v>0</v>
      </c>
      <c r="AW67" s="1">
        <v>0</v>
      </c>
      <c r="AX67" s="200">
        <f>+TDC_InfraMR[[#This Row],[B.03.1 - Parque de Coches Motores Motrices Remolcados]]+TDC_InfraMR[[#This Row],[B.03.2 - Parque de Coches Motores Motrices Intermedios]]+TDC_InfraMR[[#This Row],[B.03.3 - Parque de Coches Motores Motrices Cabina]]</f>
        <v>0</v>
      </c>
      <c r="AY67" s="1">
        <v>0</v>
      </c>
      <c r="AZ67" s="1">
        <v>0</v>
      </c>
      <c r="BA67" s="1">
        <v>0</v>
      </c>
      <c r="BB67" s="1">
        <v>0</v>
      </c>
      <c r="BC67" s="200">
        <f>+SUM(TDC_InfraMR[[#This Row],[B.04.1 - Parque de Coches Remolcados Clase Unica]:[B.04.5 - Parque de Coches Remolcados para Servicios Especiales (Cartoneros)]])</f>
        <v>0</v>
      </c>
      <c r="BD67" s="356">
        <v>0</v>
      </c>
      <c r="BE67" s="1">
        <v>2</v>
      </c>
      <c r="BF67" s="1">
        <v>0</v>
      </c>
      <c r="BG67" s="244">
        <v>1435</v>
      </c>
    </row>
    <row r="68" spans="1:59">
      <c r="A68" s="1">
        <v>1998</v>
      </c>
      <c r="B68" s="1" t="s">
        <v>67</v>
      </c>
      <c r="C68" s="10">
        <v>0</v>
      </c>
      <c r="D68" s="10">
        <v>0</v>
      </c>
      <c r="E68" s="10">
        <v>0</v>
      </c>
      <c r="F68" s="10">
        <v>15.3</v>
      </c>
      <c r="G68" s="192">
        <f t="shared" si="7"/>
        <v>15.3</v>
      </c>
      <c r="H68" s="192">
        <f>+TDC_InfraMR[[#This Row],[Total Líneas de Explotación ]]</f>
        <v>15.3</v>
      </c>
      <c r="I68" s="192">
        <v>15.3</v>
      </c>
      <c r="J68" s="10">
        <v>0</v>
      </c>
      <c r="K68" s="10">
        <v>0</v>
      </c>
      <c r="L68" s="10">
        <v>30.6</v>
      </c>
      <c r="M68" s="10">
        <v>1.04</v>
      </c>
      <c r="N68" s="192">
        <f>+TDC_InfraMR[[#This Row],[A.03.1 -  Longitud de Vías de Explotación No Electrificadas Troncales y Ramales (vía principal) (km)]]+TDC_InfraMR[[#This Row],[A.04.1 -  Longitud de Vías de Explotación Electrificadas Troncales y Ramales (vía principal) (km)]]</f>
        <v>30.6</v>
      </c>
      <c r="O68" s="192">
        <f>+TDC_InfraMR[[#This Row],[Total Vías (excluido Auxiliares)]]</f>
        <v>30.6</v>
      </c>
      <c r="P68" s="1">
        <v>11</v>
      </c>
      <c r="Q68" s="1">
        <v>0</v>
      </c>
      <c r="R68" s="1">
        <v>0</v>
      </c>
      <c r="S68" s="194">
        <f t="shared" si="4"/>
        <v>11</v>
      </c>
      <c r="T68" s="194">
        <f>+TDC_InfraMR[[#This Row],[Total Estaciones]]</f>
        <v>11</v>
      </c>
      <c r="U68" s="1">
        <v>0</v>
      </c>
      <c r="V68" s="1">
        <v>36</v>
      </c>
      <c r="W68" s="1">
        <v>0</v>
      </c>
      <c r="X68" s="1">
        <v>0</v>
      </c>
      <c r="Y68" s="1">
        <v>0</v>
      </c>
      <c r="Z68" s="196">
        <f t="shared" si="8"/>
        <v>36</v>
      </c>
      <c r="AA68" s="1">
        <v>6</v>
      </c>
      <c r="AB68" s="1">
        <v>2</v>
      </c>
      <c r="AC68" s="1">
        <f>+TDC_InfraMR[[#This Row],[Total Pasos Vehiculares a Nivel]]</f>
        <v>36</v>
      </c>
      <c r="AD68" s="196">
        <f t="shared" si="9"/>
        <v>44</v>
      </c>
      <c r="AE68" s="1">
        <v>0</v>
      </c>
      <c r="AF68" s="1">
        <v>9</v>
      </c>
      <c r="AG68" s="1">
        <v>16</v>
      </c>
      <c r="AH68" s="196">
        <f t="shared" si="10"/>
        <v>25</v>
      </c>
      <c r="AI68" s="7">
        <v>15.3</v>
      </c>
      <c r="AJ68" s="7">
        <v>0</v>
      </c>
      <c r="AK68" s="7">
        <v>0</v>
      </c>
      <c r="AL68" s="198">
        <f t="shared" si="5"/>
        <v>15.3</v>
      </c>
      <c r="AM68" s="1">
        <v>0</v>
      </c>
      <c r="AN68" s="1">
        <v>0</v>
      </c>
      <c r="AO68" s="1">
        <v>0</v>
      </c>
      <c r="AP68" s="200">
        <f t="shared" si="6"/>
        <v>0</v>
      </c>
      <c r="AQ68" s="1">
        <v>18</v>
      </c>
      <c r="AR68" s="1">
        <v>0</v>
      </c>
      <c r="AS68" s="1">
        <v>0</v>
      </c>
      <c r="AT68" s="200">
        <f>+TDC_InfraMR[[#This Row],[B.02.1 - Parque de Coches Eléctricos Motrices]]+TDC_InfraMR[[#This Row],[B.02.2 - Parque de Coches Eléctricos Motrices Remolcados Tipo R]]+TDC_InfraMR[[#This Row],[B.02.3 - Parque de Coches Eléctricos Motrices Tipo R]]</f>
        <v>18</v>
      </c>
      <c r="AU68" s="1">
        <v>0</v>
      </c>
      <c r="AV68" s="1">
        <v>0</v>
      </c>
      <c r="AW68" s="1">
        <v>0</v>
      </c>
      <c r="AX68" s="200">
        <f>+TDC_InfraMR[[#This Row],[B.03.1 - Parque de Coches Motores Motrices Remolcados]]+TDC_InfraMR[[#This Row],[B.03.2 - Parque de Coches Motores Motrices Intermedios]]+TDC_InfraMR[[#This Row],[B.03.3 - Parque de Coches Motores Motrices Cabina]]</f>
        <v>0</v>
      </c>
      <c r="AY68" s="1">
        <v>0</v>
      </c>
      <c r="AZ68" s="1">
        <v>0</v>
      </c>
      <c r="BA68" s="1">
        <v>0</v>
      </c>
      <c r="BB68" s="1">
        <v>0</v>
      </c>
      <c r="BC68" s="200">
        <f>+SUM(TDC_InfraMR[[#This Row],[B.04.1 - Parque de Coches Remolcados Clase Unica]:[B.04.5 - Parque de Coches Remolcados para Servicios Especiales (Cartoneros)]])</f>
        <v>0</v>
      </c>
      <c r="BD68" s="356">
        <v>0</v>
      </c>
      <c r="BE68" s="1">
        <v>2</v>
      </c>
      <c r="BF68" s="1">
        <v>0</v>
      </c>
      <c r="BG68" s="244">
        <v>1435</v>
      </c>
    </row>
    <row r="69" spans="1:59">
      <c r="A69" s="1">
        <v>1998</v>
      </c>
      <c r="B69" s="1" t="s">
        <v>68</v>
      </c>
      <c r="C69" s="10">
        <v>0</v>
      </c>
      <c r="D69" s="10">
        <v>0</v>
      </c>
      <c r="E69" s="10">
        <v>0</v>
      </c>
      <c r="F69" s="10">
        <v>15.3</v>
      </c>
      <c r="G69" s="192">
        <f t="shared" si="7"/>
        <v>15.3</v>
      </c>
      <c r="H69" s="192">
        <f>+TDC_InfraMR[[#This Row],[Total Líneas de Explotación ]]</f>
        <v>15.3</v>
      </c>
      <c r="I69" s="192">
        <v>15.3</v>
      </c>
      <c r="J69" s="10">
        <v>0</v>
      </c>
      <c r="K69" s="10">
        <v>0</v>
      </c>
      <c r="L69" s="10">
        <v>30.6</v>
      </c>
      <c r="M69" s="10">
        <v>1.04</v>
      </c>
      <c r="N69" s="192">
        <f>+TDC_InfraMR[[#This Row],[A.03.1 -  Longitud de Vías de Explotación No Electrificadas Troncales y Ramales (vía principal) (km)]]+TDC_InfraMR[[#This Row],[A.04.1 -  Longitud de Vías de Explotación Electrificadas Troncales y Ramales (vía principal) (km)]]</f>
        <v>30.6</v>
      </c>
      <c r="O69" s="192">
        <f>+TDC_InfraMR[[#This Row],[Total Vías (excluido Auxiliares)]]</f>
        <v>30.6</v>
      </c>
      <c r="P69" s="1">
        <v>11</v>
      </c>
      <c r="Q69" s="1">
        <v>0</v>
      </c>
      <c r="R69" s="1">
        <v>0</v>
      </c>
      <c r="S69" s="194">
        <f t="shared" si="4"/>
        <v>11</v>
      </c>
      <c r="T69" s="194">
        <f>+TDC_InfraMR[[#This Row],[Total Estaciones]]</f>
        <v>11</v>
      </c>
      <c r="U69" s="1">
        <v>0</v>
      </c>
      <c r="V69" s="1">
        <v>36</v>
      </c>
      <c r="W69" s="1">
        <v>0</v>
      </c>
      <c r="X69" s="1">
        <v>0</v>
      </c>
      <c r="Y69" s="1">
        <v>0</v>
      </c>
      <c r="Z69" s="196">
        <f t="shared" si="8"/>
        <v>36</v>
      </c>
      <c r="AA69" s="1">
        <v>6</v>
      </c>
      <c r="AB69" s="1">
        <v>2</v>
      </c>
      <c r="AC69" s="1">
        <f>+TDC_InfraMR[[#This Row],[Total Pasos Vehiculares a Nivel]]</f>
        <v>36</v>
      </c>
      <c r="AD69" s="196">
        <f t="shared" si="9"/>
        <v>44</v>
      </c>
      <c r="AE69" s="1">
        <v>0</v>
      </c>
      <c r="AF69" s="1">
        <v>9</v>
      </c>
      <c r="AG69" s="1">
        <v>16</v>
      </c>
      <c r="AH69" s="196">
        <f t="shared" si="10"/>
        <v>25</v>
      </c>
      <c r="AI69" s="7">
        <v>15.3</v>
      </c>
      <c r="AJ69" s="7">
        <v>0</v>
      </c>
      <c r="AK69" s="7">
        <v>0</v>
      </c>
      <c r="AL69" s="198">
        <f t="shared" si="5"/>
        <v>15.3</v>
      </c>
      <c r="AM69" s="1">
        <v>0</v>
      </c>
      <c r="AN69" s="1">
        <v>0</v>
      </c>
      <c r="AO69" s="1">
        <v>0</v>
      </c>
      <c r="AP69" s="200">
        <f t="shared" si="6"/>
        <v>0</v>
      </c>
      <c r="AQ69" s="1">
        <v>18</v>
      </c>
      <c r="AR69" s="1">
        <v>0</v>
      </c>
      <c r="AS69" s="1">
        <v>0</v>
      </c>
      <c r="AT69" s="200">
        <f>+TDC_InfraMR[[#This Row],[B.02.1 - Parque de Coches Eléctricos Motrices]]+TDC_InfraMR[[#This Row],[B.02.2 - Parque de Coches Eléctricos Motrices Remolcados Tipo R]]+TDC_InfraMR[[#This Row],[B.02.3 - Parque de Coches Eléctricos Motrices Tipo R]]</f>
        <v>18</v>
      </c>
      <c r="AU69" s="1">
        <v>0</v>
      </c>
      <c r="AV69" s="1">
        <v>0</v>
      </c>
      <c r="AW69" s="1">
        <v>0</v>
      </c>
      <c r="AX69" s="200">
        <f>+TDC_InfraMR[[#This Row],[B.03.1 - Parque de Coches Motores Motrices Remolcados]]+TDC_InfraMR[[#This Row],[B.03.2 - Parque de Coches Motores Motrices Intermedios]]+TDC_InfraMR[[#This Row],[B.03.3 - Parque de Coches Motores Motrices Cabina]]</f>
        <v>0</v>
      </c>
      <c r="AY69" s="1">
        <v>0</v>
      </c>
      <c r="AZ69" s="1">
        <v>0</v>
      </c>
      <c r="BA69" s="1">
        <v>0</v>
      </c>
      <c r="BB69" s="1">
        <v>0</v>
      </c>
      <c r="BC69" s="200">
        <f>+SUM(TDC_InfraMR[[#This Row],[B.04.1 - Parque de Coches Remolcados Clase Unica]:[B.04.5 - Parque de Coches Remolcados para Servicios Especiales (Cartoneros)]])</f>
        <v>0</v>
      </c>
      <c r="BD69" s="356">
        <v>0</v>
      </c>
      <c r="BE69" s="1">
        <v>2</v>
      </c>
      <c r="BF69" s="1">
        <v>0</v>
      </c>
      <c r="BG69" s="244">
        <v>1435</v>
      </c>
    </row>
    <row r="70" spans="1:59">
      <c r="A70" s="1">
        <v>1998</v>
      </c>
      <c r="B70" s="1" t="s">
        <v>69</v>
      </c>
      <c r="C70" s="10">
        <v>0</v>
      </c>
      <c r="D70" s="10">
        <v>0</v>
      </c>
      <c r="E70" s="10">
        <v>0</v>
      </c>
      <c r="F70" s="10">
        <v>15.3</v>
      </c>
      <c r="G70" s="192">
        <f t="shared" si="7"/>
        <v>15.3</v>
      </c>
      <c r="H70" s="192">
        <f>+TDC_InfraMR[[#This Row],[Total Líneas de Explotación ]]</f>
        <v>15.3</v>
      </c>
      <c r="I70" s="192">
        <v>15.3</v>
      </c>
      <c r="J70" s="10">
        <v>0</v>
      </c>
      <c r="K70" s="10">
        <v>0</v>
      </c>
      <c r="L70" s="10">
        <v>30.6</v>
      </c>
      <c r="M70" s="10">
        <v>1.04</v>
      </c>
      <c r="N70" s="192">
        <f>+TDC_InfraMR[[#This Row],[A.03.1 -  Longitud de Vías de Explotación No Electrificadas Troncales y Ramales (vía principal) (km)]]+TDC_InfraMR[[#This Row],[A.04.1 -  Longitud de Vías de Explotación Electrificadas Troncales y Ramales (vía principal) (km)]]</f>
        <v>30.6</v>
      </c>
      <c r="O70" s="192">
        <f>+TDC_InfraMR[[#This Row],[Total Vías (excluido Auxiliares)]]</f>
        <v>30.6</v>
      </c>
      <c r="P70" s="1">
        <v>11</v>
      </c>
      <c r="Q70" s="1">
        <v>0</v>
      </c>
      <c r="R70" s="1">
        <v>0</v>
      </c>
      <c r="S70" s="194">
        <f t="shared" si="4"/>
        <v>11</v>
      </c>
      <c r="T70" s="194">
        <f>+TDC_InfraMR[[#This Row],[Total Estaciones]]</f>
        <v>11</v>
      </c>
      <c r="U70" s="1">
        <v>0</v>
      </c>
      <c r="V70" s="1">
        <v>36</v>
      </c>
      <c r="W70" s="1">
        <v>0</v>
      </c>
      <c r="X70" s="1">
        <v>0</v>
      </c>
      <c r="Y70" s="1">
        <v>0</v>
      </c>
      <c r="Z70" s="196">
        <f t="shared" si="8"/>
        <v>36</v>
      </c>
      <c r="AA70" s="1">
        <v>6</v>
      </c>
      <c r="AB70" s="1">
        <v>2</v>
      </c>
      <c r="AC70" s="1">
        <f>+TDC_InfraMR[[#This Row],[Total Pasos Vehiculares a Nivel]]</f>
        <v>36</v>
      </c>
      <c r="AD70" s="196">
        <f t="shared" si="9"/>
        <v>44</v>
      </c>
      <c r="AE70" s="1">
        <v>0</v>
      </c>
      <c r="AF70" s="1">
        <v>9</v>
      </c>
      <c r="AG70" s="1">
        <v>16</v>
      </c>
      <c r="AH70" s="196">
        <f t="shared" si="10"/>
        <v>25</v>
      </c>
      <c r="AI70" s="7">
        <v>15.3</v>
      </c>
      <c r="AJ70" s="7">
        <v>0</v>
      </c>
      <c r="AK70" s="7">
        <v>0</v>
      </c>
      <c r="AL70" s="198">
        <f t="shared" si="5"/>
        <v>15.3</v>
      </c>
      <c r="AM70" s="1">
        <v>0</v>
      </c>
      <c r="AN70" s="1">
        <v>0</v>
      </c>
      <c r="AO70" s="1">
        <v>0</v>
      </c>
      <c r="AP70" s="200">
        <f t="shared" si="6"/>
        <v>0</v>
      </c>
      <c r="AQ70" s="1">
        <v>18</v>
      </c>
      <c r="AR70" s="1">
        <v>0</v>
      </c>
      <c r="AS70" s="1">
        <v>0</v>
      </c>
      <c r="AT70" s="200">
        <f>+TDC_InfraMR[[#This Row],[B.02.1 - Parque de Coches Eléctricos Motrices]]+TDC_InfraMR[[#This Row],[B.02.2 - Parque de Coches Eléctricos Motrices Remolcados Tipo R]]+TDC_InfraMR[[#This Row],[B.02.3 - Parque de Coches Eléctricos Motrices Tipo R]]</f>
        <v>18</v>
      </c>
      <c r="AU70" s="1">
        <v>0</v>
      </c>
      <c r="AV70" s="1">
        <v>0</v>
      </c>
      <c r="AW70" s="1">
        <v>0</v>
      </c>
      <c r="AX70" s="200">
        <f>+TDC_InfraMR[[#This Row],[B.03.1 - Parque de Coches Motores Motrices Remolcados]]+TDC_InfraMR[[#This Row],[B.03.2 - Parque de Coches Motores Motrices Intermedios]]+TDC_InfraMR[[#This Row],[B.03.3 - Parque de Coches Motores Motrices Cabina]]</f>
        <v>0</v>
      </c>
      <c r="AY70" s="1">
        <v>0</v>
      </c>
      <c r="AZ70" s="1">
        <v>0</v>
      </c>
      <c r="BA70" s="1">
        <v>0</v>
      </c>
      <c r="BB70" s="1">
        <v>0</v>
      </c>
      <c r="BC70" s="200">
        <f>+SUM(TDC_InfraMR[[#This Row],[B.04.1 - Parque de Coches Remolcados Clase Unica]:[B.04.5 - Parque de Coches Remolcados para Servicios Especiales (Cartoneros)]])</f>
        <v>0</v>
      </c>
      <c r="BD70" s="356">
        <v>0</v>
      </c>
      <c r="BE70" s="1">
        <v>2</v>
      </c>
      <c r="BF70" s="1">
        <v>0</v>
      </c>
      <c r="BG70" s="244">
        <v>1435</v>
      </c>
    </row>
    <row r="71" spans="1:59">
      <c r="A71" s="1">
        <v>1998</v>
      </c>
      <c r="B71" s="1" t="s">
        <v>70</v>
      </c>
      <c r="C71" s="10">
        <v>0</v>
      </c>
      <c r="D71" s="10">
        <v>0</v>
      </c>
      <c r="E71" s="10">
        <v>0</v>
      </c>
      <c r="F71" s="10">
        <v>15.3</v>
      </c>
      <c r="G71" s="192">
        <f t="shared" si="7"/>
        <v>15.3</v>
      </c>
      <c r="H71" s="192">
        <f>+TDC_InfraMR[[#This Row],[Total Líneas de Explotación ]]</f>
        <v>15.3</v>
      </c>
      <c r="I71" s="192">
        <v>15.3</v>
      </c>
      <c r="J71" s="10">
        <v>0</v>
      </c>
      <c r="K71" s="10">
        <v>0</v>
      </c>
      <c r="L71" s="10">
        <v>30.6</v>
      </c>
      <c r="M71" s="10">
        <v>1.04</v>
      </c>
      <c r="N71" s="192">
        <f>+TDC_InfraMR[[#This Row],[A.03.1 -  Longitud de Vías de Explotación No Electrificadas Troncales y Ramales (vía principal) (km)]]+TDC_InfraMR[[#This Row],[A.04.1 -  Longitud de Vías de Explotación Electrificadas Troncales y Ramales (vía principal) (km)]]</f>
        <v>30.6</v>
      </c>
      <c r="O71" s="192">
        <f>+TDC_InfraMR[[#This Row],[Total Vías (excluido Auxiliares)]]</f>
        <v>30.6</v>
      </c>
      <c r="P71" s="1">
        <v>11</v>
      </c>
      <c r="Q71" s="1">
        <v>0</v>
      </c>
      <c r="R71" s="1">
        <v>0</v>
      </c>
      <c r="S71" s="194">
        <f t="shared" si="4"/>
        <v>11</v>
      </c>
      <c r="T71" s="194">
        <f>+TDC_InfraMR[[#This Row],[Total Estaciones]]</f>
        <v>11</v>
      </c>
      <c r="U71" s="1">
        <v>0</v>
      </c>
      <c r="V71" s="1">
        <v>36</v>
      </c>
      <c r="W71" s="1">
        <v>0</v>
      </c>
      <c r="X71" s="1">
        <v>0</v>
      </c>
      <c r="Y71" s="1">
        <v>0</v>
      </c>
      <c r="Z71" s="196">
        <f t="shared" si="8"/>
        <v>36</v>
      </c>
      <c r="AA71" s="1">
        <v>6</v>
      </c>
      <c r="AB71" s="1">
        <v>2</v>
      </c>
      <c r="AC71" s="1">
        <f>+TDC_InfraMR[[#This Row],[Total Pasos Vehiculares a Nivel]]</f>
        <v>36</v>
      </c>
      <c r="AD71" s="196">
        <f t="shared" si="9"/>
        <v>44</v>
      </c>
      <c r="AE71" s="1">
        <v>0</v>
      </c>
      <c r="AF71" s="1">
        <v>9</v>
      </c>
      <c r="AG71" s="1">
        <v>16</v>
      </c>
      <c r="AH71" s="196">
        <f t="shared" si="10"/>
        <v>25</v>
      </c>
      <c r="AI71" s="7">
        <v>15.3</v>
      </c>
      <c r="AJ71" s="7">
        <v>0</v>
      </c>
      <c r="AK71" s="7">
        <v>0</v>
      </c>
      <c r="AL71" s="198">
        <f t="shared" si="5"/>
        <v>15.3</v>
      </c>
      <c r="AM71" s="1">
        <v>0</v>
      </c>
      <c r="AN71" s="1">
        <v>0</v>
      </c>
      <c r="AO71" s="1">
        <v>0</v>
      </c>
      <c r="AP71" s="200">
        <f t="shared" si="6"/>
        <v>0</v>
      </c>
      <c r="AQ71" s="1">
        <v>18</v>
      </c>
      <c r="AR71" s="1">
        <v>0</v>
      </c>
      <c r="AS71" s="1">
        <v>0</v>
      </c>
      <c r="AT71" s="200">
        <f>+TDC_InfraMR[[#This Row],[B.02.1 - Parque de Coches Eléctricos Motrices]]+TDC_InfraMR[[#This Row],[B.02.2 - Parque de Coches Eléctricos Motrices Remolcados Tipo R]]+TDC_InfraMR[[#This Row],[B.02.3 - Parque de Coches Eléctricos Motrices Tipo R]]</f>
        <v>18</v>
      </c>
      <c r="AU71" s="1">
        <v>0</v>
      </c>
      <c r="AV71" s="1">
        <v>0</v>
      </c>
      <c r="AW71" s="1">
        <v>0</v>
      </c>
      <c r="AX71" s="200">
        <f>+TDC_InfraMR[[#This Row],[B.03.1 - Parque de Coches Motores Motrices Remolcados]]+TDC_InfraMR[[#This Row],[B.03.2 - Parque de Coches Motores Motrices Intermedios]]+TDC_InfraMR[[#This Row],[B.03.3 - Parque de Coches Motores Motrices Cabina]]</f>
        <v>0</v>
      </c>
      <c r="AY71" s="1">
        <v>0</v>
      </c>
      <c r="AZ71" s="1">
        <v>0</v>
      </c>
      <c r="BA71" s="1">
        <v>0</v>
      </c>
      <c r="BB71" s="1">
        <v>0</v>
      </c>
      <c r="BC71" s="200">
        <f>+SUM(TDC_InfraMR[[#This Row],[B.04.1 - Parque de Coches Remolcados Clase Unica]:[B.04.5 - Parque de Coches Remolcados para Servicios Especiales (Cartoneros)]])</f>
        <v>0</v>
      </c>
      <c r="BD71" s="356">
        <v>0</v>
      </c>
      <c r="BE71" s="1">
        <v>2</v>
      </c>
      <c r="BF71" s="1">
        <v>0</v>
      </c>
      <c r="BG71" s="244">
        <v>1435</v>
      </c>
    </row>
    <row r="72" spans="1:59">
      <c r="A72" s="1">
        <v>1998</v>
      </c>
      <c r="B72" s="1" t="s">
        <v>71</v>
      </c>
      <c r="C72" s="10">
        <v>0</v>
      </c>
      <c r="D72" s="10">
        <v>0</v>
      </c>
      <c r="E72" s="10">
        <v>0</v>
      </c>
      <c r="F72" s="10">
        <v>15.3</v>
      </c>
      <c r="G72" s="192">
        <f t="shared" si="7"/>
        <v>15.3</v>
      </c>
      <c r="H72" s="192">
        <f>+TDC_InfraMR[[#This Row],[Total Líneas de Explotación ]]</f>
        <v>15.3</v>
      </c>
      <c r="I72" s="192">
        <v>15.3</v>
      </c>
      <c r="J72" s="10">
        <v>0</v>
      </c>
      <c r="K72" s="10">
        <v>0</v>
      </c>
      <c r="L72" s="10">
        <v>30.6</v>
      </c>
      <c r="M72" s="10">
        <v>1.04</v>
      </c>
      <c r="N72" s="192">
        <f>+TDC_InfraMR[[#This Row],[A.03.1 -  Longitud de Vías de Explotación No Electrificadas Troncales y Ramales (vía principal) (km)]]+TDC_InfraMR[[#This Row],[A.04.1 -  Longitud de Vías de Explotación Electrificadas Troncales y Ramales (vía principal) (km)]]</f>
        <v>30.6</v>
      </c>
      <c r="O72" s="192">
        <f>+TDC_InfraMR[[#This Row],[Total Vías (excluido Auxiliares)]]</f>
        <v>30.6</v>
      </c>
      <c r="P72" s="1">
        <v>11</v>
      </c>
      <c r="Q72" s="1">
        <v>0</v>
      </c>
      <c r="R72" s="1">
        <v>0</v>
      </c>
      <c r="S72" s="194">
        <f t="shared" si="4"/>
        <v>11</v>
      </c>
      <c r="T72" s="194">
        <f>+TDC_InfraMR[[#This Row],[Total Estaciones]]</f>
        <v>11</v>
      </c>
      <c r="U72" s="1">
        <v>0</v>
      </c>
      <c r="V72" s="1">
        <v>36</v>
      </c>
      <c r="W72" s="1">
        <v>0</v>
      </c>
      <c r="X72" s="1">
        <v>0</v>
      </c>
      <c r="Y72" s="1">
        <v>0</v>
      </c>
      <c r="Z72" s="196">
        <f t="shared" si="8"/>
        <v>36</v>
      </c>
      <c r="AA72" s="1">
        <v>6</v>
      </c>
      <c r="AB72" s="1">
        <v>2</v>
      </c>
      <c r="AC72" s="1">
        <f>+TDC_InfraMR[[#This Row],[Total Pasos Vehiculares a Nivel]]</f>
        <v>36</v>
      </c>
      <c r="AD72" s="196">
        <f t="shared" si="9"/>
        <v>44</v>
      </c>
      <c r="AE72" s="1">
        <v>0</v>
      </c>
      <c r="AF72" s="1">
        <v>9</v>
      </c>
      <c r="AG72" s="1">
        <v>16</v>
      </c>
      <c r="AH72" s="196">
        <f t="shared" si="10"/>
        <v>25</v>
      </c>
      <c r="AI72" s="7">
        <v>15.3</v>
      </c>
      <c r="AJ72" s="7">
        <v>0</v>
      </c>
      <c r="AK72" s="7">
        <v>0</v>
      </c>
      <c r="AL72" s="198">
        <f t="shared" si="5"/>
        <v>15.3</v>
      </c>
      <c r="AM72" s="1">
        <v>0</v>
      </c>
      <c r="AN72" s="1">
        <v>0</v>
      </c>
      <c r="AO72" s="1">
        <v>0</v>
      </c>
      <c r="AP72" s="200">
        <f t="shared" si="6"/>
        <v>0</v>
      </c>
      <c r="AQ72" s="1">
        <v>18</v>
      </c>
      <c r="AR72" s="1">
        <v>0</v>
      </c>
      <c r="AS72" s="1">
        <v>0</v>
      </c>
      <c r="AT72" s="200">
        <f>+TDC_InfraMR[[#This Row],[B.02.1 - Parque de Coches Eléctricos Motrices]]+TDC_InfraMR[[#This Row],[B.02.2 - Parque de Coches Eléctricos Motrices Remolcados Tipo R]]+TDC_InfraMR[[#This Row],[B.02.3 - Parque de Coches Eléctricos Motrices Tipo R]]</f>
        <v>18</v>
      </c>
      <c r="AU72" s="1">
        <v>0</v>
      </c>
      <c r="AV72" s="1">
        <v>0</v>
      </c>
      <c r="AW72" s="1">
        <v>0</v>
      </c>
      <c r="AX72" s="200">
        <f>+TDC_InfraMR[[#This Row],[B.03.1 - Parque de Coches Motores Motrices Remolcados]]+TDC_InfraMR[[#This Row],[B.03.2 - Parque de Coches Motores Motrices Intermedios]]+TDC_InfraMR[[#This Row],[B.03.3 - Parque de Coches Motores Motrices Cabina]]</f>
        <v>0</v>
      </c>
      <c r="AY72" s="1">
        <v>0</v>
      </c>
      <c r="AZ72" s="1">
        <v>0</v>
      </c>
      <c r="BA72" s="1">
        <v>0</v>
      </c>
      <c r="BB72" s="1">
        <v>0</v>
      </c>
      <c r="BC72" s="200">
        <f>+SUM(TDC_InfraMR[[#This Row],[B.04.1 - Parque de Coches Remolcados Clase Unica]:[B.04.5 - Parque de Coches Remolcados para Servicios Especiales (Cartoneros)]])</f>
        <v>0</v>
      </c>
      <c r="BD72" s="356">
        <v>0</v>
      </c>
      <c r="BE72" s="1">
        <v>2</v>
      </c>
      <c r="BF72" s="1">
        <v>0</v>
      </c>
      <c r="BG72" s="244">
        <v>1435</v>
      </c>
    </row>
    <row r="73" spans="1:59">
      <c r="A73" s="1">
        <v>1998</v>
      </c>
      <c r="B73" s="1" t="s">
        <v>72</v>
      </c>
      <c r="C73" s="10">
        <v>0</v>
      </c>
      <c r="D73" s="10">
        <v>0</v>
      </c>
      <c r="E73" s="10">
        <v>0</v>
      </c>
      <c r="F73" s="10">
        <v>15.3</v>
      </c>
      <c r="G73" s="192">
        <f t="shared" si="7"/>
        <v>15.3</v>
      </c>
      <c r="H73" s="192">
        <f>+TDC_InfraMR[[#This Row],[Total Líneas de Explotación ]]</f>
        <v>15.3</v>
      </c>
      <c r="I73" s="192">
        <v>15.3</v>
      </c>
      <c r="J73" s="10">
        <v>0</v>
      </c>
      <c r="K73" s="10">
        <v>0</v>
      </c>
      <c r="L73" s="10">
        <v>30.6</v>
      </c>
      <c r="M73" s="10">
        <v>1.04</v>
      </c>
      <c r="N73" s="192">
        <f>+TDC_InfraMR[[#This Row],[A.03.1 -  Longitud de Vías de Explotación No Electrificadas Troncales y Ramales (vía principal) (km)]]+TDC_InfraMR[[#This Row],[A.04.1 -  Longitud de Vías de Explotación Electrificadas Troncales y Ramales (vía principal) (km)]]</f>
        <v>30.6</v>
      </c>
      <c r="O73" s="192">
        <f>+TDC_InfraMR[[#This Row],[Total Vías (excluido Auxiliares)]]</f>
        <v>30.6</v>
      </c>
      <c r="P73" s="1">
        <v>11</v>
      </c>
      <c r="Q73" s="1">
        <v>0</v>
      </c>
      <c r="R73" s="1">
        <v>0</v>
      </c>
      <c r="S73" s="194">
        <f t="shared" si="4"/>
        <v>11</v>
      </c>
      <c r="T73" s="194">
        <f>+TDC_InfraMR[[#This Row],[Total Estaciones]]</f>
        <v>11</v>
      </c>
      <c r="U73" s="1">
        <v>0</v>
      </c>
      <c r="V73" s="1">
        <v>36</v>
      </c>
      <c r="W73" s="1">
        <v>0</v>
      </c>
      <c r="X73" s="1">
        <v>0</v>
      </c>
      <c r="Y73" s="1">
        <v>0</v>
      </c>
      <c r="Z73" s="196">
        <f t="shared" si="8"/>
        <v>36</v>
      </c>
      <c r="AA73" s="1">
        <v>6</v>
      </c>
      <c r="AB73" s="1">
        <v>2</v>
      </c>
      <c r="AC73" s="1">
        <f>+TDC_InfraMR[[#This Row],[Total Pasos Vehiculares a Nivel]]</f>
        <v>36</v>
      </c>
      <c r="AD73" s="196">
        <f t="shared" si="9"/>
        <v>44</v>
      </c>
      <c r="AE73" s="1">
        <v>0</v>
      </c>
      <c r="AF73" s="1">
        <v>9</v>
      </c>
      <c r="AG73" s="1">
        <v>16</v>
      </c>
      <c r="AH73" s="196">
        <f t="shared" si="10"/>
        <v>25</v>
      </c>
      <c r="AI73" s="7">
        <v>15.3</v>
      </c>
      <c r="AJ73" s="7">
        <v>0</v>
      </c>
      <c r="AK73" s="7">
        <v>0</v>
      </c>
      <c r="AL73" s="198">
        <f t="shared" si="5"/>
        <v>15.3</v>
      </c>
      <c r="AM73" s="1">
        <v>0</v>
      </c>
      <c r="AN73" s="1">
        <v>0</v>
      </c>
      <c r="AO73" s="1">
        <v>0</v>
      </c>
      <c r="AP73" s="200">
        <f t="shared" si="6"/>
        <v>0</v>
      </c>
      <c r="AQ73" s="1">
        <v>18</v>
      </c>
      <c r="AR73" s="1">
        <v>0</v>
      </c>
      <c r="AS73" s="1">
        <v>0</v>
      </c>
      <c r="AT73" s="200">
        <f>+TDC_InfraMR[[#This Row],[B.02.1 - Parque de Coches Eléctricos Motrices]]+TDC_InfraMR[[#This Row],[B.02.2 - Parque de Coches Eléctricos Motrices Remolcados Tipo R]]+TDC_InfraMR[[#This Row],[B.02.3 - Parque de Coches Eléctricos Motrices Tipo R]]</f>
        <v>18</v>
      </c>
      <c r="AU73" s="1">
        <v>0</v>
      </c>
      <c r="AV73" s="1">
        <v>0</v>
      </c>
      <c r="AW73" s="1">
        <v>0</v>
      </c>
      <c r="AX73" s="200">
        <f>+TDC_InfraMR[[#This Row],[B.03.1 - Parque de Coches Motores Motrices Remolcados]]+TDC_InfraMR[[#This Row],[B.03.2 - Parque de Coches Motores Motrices Intermedios]]+TDC_InfraMR[[#This Row],[B.03.3 - Parque de Coches Motores Motrices Cabina]]</f>
        <v>0</v>
      </c>
      <c r="AY73" s="1">
        <v>0</v>
      </c>
      <c r="AZ73" s="1">
        <v>0</v>
      </c>
      <c r="BA73" s="1">
        <v>0</v>
      </c>
      <c r="BB73" s="1">
        <v>0</v>
      </c>
      <c r="BC73" s="200">
        <f>+SUM(TDC_InfraMR[[#This Row],[B.04.1 - Parque de Coches Remolcados Clase Unica]:[B.04.5 - Parque de Coches Remolcados para Servicios Especiales (Cartoneros)]])</f>
        <v>0</v>
      </c>
      <c r="BD73" s="356">
        <v>0</v>
      </c>
      <c r="BE73" s="1">
        <v>2</v>
      </c>
      <c r="BF73" s="1">
        <v>0</v>
      </c>
      <c r="BG73" s="244">
        <v>1435</v>
      </c>
    </row>
    <row r="74" spans="1:59">
      <c r="A74" s="1">
        <v>1999</v>
      </c>
      <c r="B74" s="1" t="s">
        <v>61</v>
      </c>
      <c r="C74" s="10">
        <v>0</v>
      </c>
      <c r="D74" s="10">
        <v>0</v>
      </c>
      <c r="E74" s="10">
        <v>0</v>
      </c>
      <c r="F74" s="10">
        <v>15.3</v>
      </c>
      <c r="G74" s="192">
        <f t="shared" si="7"/>
        <v>15.3</v>
      </c>
      <c r="H74" s="192">
        <f>+TDC_InfraMR[[#This Row],[Total Líneas de Explotación ]]</f>
        <v>15.3</v>
      </c>
      <c r="I74" s="192">
        <v>15.3</v>
      </c>
      <c r="J74" s="10">
        <v>0</v>
      </c>
      <c r="K74" s="10">
        <v>0</v>
      </c>
      <c r="L74" s="10">
        <v>30.6</v>
      </c>
      <c r="M74" s="10">
        <v>1.04</v>
      </c>
      <c r="N74" s="192">
        <f>+TDC_InfraMR[[#This Row],[A.03.1 -  Longitud de Vías de Explotación No Electrificadas Troncales y Ramales (vía principal) (km)]]+TDC_InfraMR[[#This Row],[A.04.1 -  Longitud de Vías de Explotación Electrificadas Troncales y Ramales (vía principal) (km)]]</f>
        <v>30.6</v>
      </c>
      <c r="O74" s="192">
        <f>+TDC_InfraMR[[#This Row],[Total Vías (excluido Auxiliares)]]</f>
        <v>30.6</v>
      </c>
      <c r="P74" s="1">
        <v>11</v>
      </c>
      <c r="Q74" s="1">
        <v>0</v>
      </c>
      <c r="R74" s="1">
        <v>0</v>
      </c>
      <c r="S74" s="194">
        <f t="shared" si="4"/>
        <v>11</v>
      </c>
      <c r="T74" s="194">
        <f>+TDC_InfraMR[[#This Row],[Total Estaciones]]</f>
        <v>11</v>
      </c>
      <c r="U74" s="1">
        <v>0</v>
      </c>
      <c r="V74" s="1">
        <v>36</v>
      </c>
      <c r="W74" s="1">
        <v>0</v>
      </c>
      <c r="X74" s="1">
        <v>0</v>
      </c>
      <c r="Y74" s="1">
        <v>0</v>
      </c>
      <c r="Z74" s="196">
        <f t="shared" si="8"/>
        <v>36</v>
      </c>
      <c r="AA74" s="1">
        <v>6</v>
      </c>
      <c r="AB74" s="1">
        <v>2</v>
      </c>
      <c r="AC74" s="1">
        <f>+TDC_InfraMR[[#This Row],[Total Pasos Vehiculares a Nivel]]</f>
        <v>36</v>
      </c>
      <c r="AD74" s="196">
        <f t="shared" si="9"/>
        <v>44</v>
      </c>
      <c r="AE74" s="1">
        <v>0</v>
      </c>
      <c r="AF74" s="1">
        <v>9</v>
      </c>
      <c r="AG74" s="1">
        <v>16</v>
      </c>
      <c r="AH74" s="196">
        <f t="shared" si="10"/>
        <v>25</v>
      </c>
      <c r="AI74" s="7">
        <v>15.3</v>
      </c>
      <c r="AJ74" s="7">
        <v>0</v>
      </c>
      <c r="AK74" s="7">
        <v>0</v>
      </c>
      <c r="AL74" s="198">
        <f t="shared" si="5"/>
        <v>15.3</v>
      </c>
      <c r="AM74" s="1">
        <v>0</v>
      </c>
      <c r="AN74" s="1">
        <v>0</v>
      </c>
      <c r="AO74" s="1">
        <v>0</v>
      </c>
      <c r="AP74" s="200">
        <f t="shared" si="6"/>
        <v>0</v>
      </c>
      <c r="AQ74" s="1">
        <v>18</v>
      </c>
      <c r="AR74" s="1">
        <v>0</v>
      </c>
      <c r="AS74" s="1">
        <v>0</v>
      </c>
      <c r="AT74" s="200">
        <f>+TDC_InfraMR[[#This Row],[B.02.1 - Parque de Coches Eléctricos Motrices]]+TDC_InfraMR[[#This Row],[B.02.2 - Parque de Coches Eléctricos Motrices Remolcados Tipo R]]+TDC_InfraMR[[#This Row],[B.02.3 - Parque de Coches Eléctricos Motrices Tipo R]]</f>
        <v>18</v>
      </c>
      <c r="AU74" s="1">
        <v>0</v>
      </c>
      <c r="AV74" s="1">
        <v>0</v>
      </c>
      <c r="AW74" s="1">
        <v>0</v>
      </c>
      <c r="AX74" s="200">
        <f>+TDC_InfraMR[[#This Row],[B.03.1 - Parque de Coches Motores Motrices Remolcados]]+TDC_InfraMR[[#This Row],[B.03.2 - Parque de Coches Motores Motrices Intermedios]]+TDC_InfraMR[[#This Row],[B.03.3 - Parque de Coches Motores Motrices Cabina]]</f>
        <v>0</v>
      </c>
      <c r="AY74" s="1">
        <v>0</v>
      </c>
      <c r="AZ74" s="1">
        <v>0</v>
      </c>
      <c r="BA74" s="1">
        <v>0</v>
      </c>
      <c r="BB74" s="1">
        <v>0</v>
      </c>
      <c r="BC74" s="200">
        <f>+SUM(TDC_InfraMR[[#This Row],[B.04.1 - Parque de Coches Remolcados Clase Unica]:[B.04.5 - Parque de Coches Remolcados para Servicios Especiales (Cartoneros)]])</f>
        <v>0</v>
      </c>
      <c r="BD74" s="356">
        <v>0</v>
      </c>
      <c r="BE74" s="1">
        <v>2</v>
      </c>
      <c r="BF74" s="1">
        <v>0</v>
      </c>
      <c r="BG74" s="244">
        <v>1435</v>
      </c>
    </row>
    <row r="75" spans="1:59">
      <c r="A75" s="1">
        <v>1999</v>
      </c>
      <c r="B75" s="1" t="s">
        <v>62</v>
      </c>
      <c r="C75" s="10">
        <v>0</v>
      </c>
      <c r="D75" s="10">
        <v>0</v>
      </c>
      <c r="E75" s="10">
        <v>0</v>
      </c>
      <c r="F75" s="10">
        <v>15.3</v>
      </c>
      <c r="G75" s="192">
        <f t="shared" si="7"/>
        <v>15.3</v>
      </c>
      <c r="H75" s="192">
        <f>+TDC_InfraMR[[#This Row],[Total Líneas de Explotación ]]</f>
        <v>15.3</v>
      </c>
      <c r="I75" s="192">
        <v>15.3</v>
      </c>
      <c r="J75" s="10">
        <v>0</v>
      </c>
      <c r="K75" s="10">
        <v>0</v>
      </c>
      <c r="L75" s="10">
        <v>30.6</v>
      </c>
      <c r="M75" s="10">
        <v>1.04</v>
      </c>
      <c r="N75" s="192">
        <f>+TDC_InfraMR[[#This Row],[A.03.1 -  Longitud de Vías de Explotación No Electrificadas Troncales y Ramales (vía principal) (km)]]+TDC_InfraMR[[#This Row],[A.04.1 -  Longitud de Vías de Explotación Electrificadas Troncales y Ramales (vía principal) (km)]]</f>
        <v>30.6</v>
      </c>
      <c r="O75" s="192">
        <f>+TDC_InfraMR[[#This Row],[Total Vías (excluido Auxiliares)]]</f>
        <v>30.6</v>
      </c>
      <c r="P75" s="1">
        <v>11</v>
      </c>
      <c r="Q75" s="1">
        <v>0</v>
      </c>
      <c r="R75" s="1">
        <v>0</v>
      </c>
      <c r="S75" s="194">
        <f t="shared" si="4"/>
        <v>11</v>
      </c>
      <c r="T75" s="194">
        <f>+TDC_InfraMR[[#This Row],[Total Estaciones]]</f>
        <v>11</v>
      </c>
      <c r="U75" s="1">
        <v>0</v>
      </c>
      <c r="V75" s="1">
        <v>36</v>
      </c>
      <c r="W75" s="1">
        <v>0</v>
      </c>
      <c r="X75" s="1">
        <v>0</v>
      </c>
      <c r="Y75" s="1">
        <v>0</v>
      </c>
      <c r="Z75" s="196">
        <f t="shared" si="8"/>
        <v>36</v>
      </c>
      <c r="AA75" s="1">
        <v>6</v>
      </c>
      <c r="AB75" s="1">
        <v>2</v>
      </c>
      <c r="AC75" s="1">
        <f>+TDC_InfraMR[[#This Row],[Total Pasos Vehiculares a Nivel]]</f>
        <v>36</v>
      </c>
      <c r="AD75" s="196">
        <f t="shared" si="9"/>
        <v>44</v>
      </c>
      <c r="AE75" s="1">
        <v>0</v>
      </c>
      <c r="AF75" s="1">
        <v>9</v>
      </c>
      <c r="AG75" s="1">
        <v>16</v>
      </c>
      <c r="AH75" s="196">
        <f t="shared" si="10"/>
        <v>25</v>
      </c>
      <c r="AI75" s="7">
        <v>15.3</v>
      </c>
      <c r="AJ75" s="7">
        <v>0</v>
      </c>
      <c r="AK75" s="7">
        <v>0</v>
      </c>
      <c r="AL75" s="198">
        <f t="shared" si="5"/>
        <v>15.3</v>
      </c>
      <c r="AM75" s="1">
        <v>0</v>
      </c>
      <c r="AN75" s="1">
        <v>0</v>
      </c>
      <c r="AO75" s="1">
        <v>0</v>
      </c>
      <c r="AP75" s="200">
        <f t="shared" si="6"/>
        <v>0</v>
      </c>
      <c r="AQ75" s="1">
        <v>18</v>
      </c>
      <c r="AR75" s="1">
        <v>0</v>
      </c>
      <c r="AS75" s="1">
        <v>0</v>
      </c>
      <c r="AT75" s="200">
        <f>+TDC_InfraMR[[#This Row],[B.02.1 - Parque de Coches Eléctricos Motrices]]+TDC_InfraMR[[#This Row],[B.02.2 - Parque de Coches Eléctricos Motrices Remolcados Tipo R]]+TDC_InfraMR[[#This Row],[B.02.3 - Parque de Coches Eléctricos Motrices Tipo R]]</f>
        <v>18</v>
      </c>
      <c r="AU75" s="1">
        <v>0</v>
      </c>
      <c r="AV75" s="1">
        <v>0</v>
      </c>
      <c r="AW75" s="1">
        <v>0</v>
      </c>
      <c r="AX75" s="200">
        <f>+TDC_InfraMR[[#This Row],[B.03.1 - Parque de Coches Motores Motrices Remolcados]]+TDC_InfraMR[[#This Row],[B.03.2 - Parque de Coches Motores Motrices Intermedios]]+TDC_InfraMR[[#This Row],[B.03.3 - Parque de Coches Motores Motrices Cabina]]</f>
        <v>0</v>
      </c>
      <c r="AY75" s="1">
        <v>0</v>
      </c>
      <c r="AZ75" s="1">
        <v>0</v>
      </c>
      <c r="BA75" s="1">
        <v>0</v>
      </c>
      <c r="BB75" s="1">
        <v>0</v>
      </c>
      <c r="BC75" s="200">
        <f>+SUM(TDC_InfraMR[[#This Row],[B.04.1 - Parque de Coches Remolcados Clase Unica]:[B.04.5 - Parque de Coches Remolcados para Servicios Especiales (Cartoneros)]])</f>
        <v>0</v>
      </c>
      <c r="BD75" s="356">
        <v>0</v>
      </c>
      <c r="BE75" s="1">
        <v>2</v>
      </c>
      <c r="BF75" s="1">
        <v>0</v>
      </c>
      <c r="BG75" s="244">
        <v>1435</v>
      </c>
    </row>
    <row r="76" spans="1:59">
      <c r="A76" s="1">
        <v>1999</v>
      </c>
      <c r="B76" s="1" t="s">
        <v>63</v>
      </c>
      <c r="C76" s="10">
        <v>0</v>
      </c>
      <c r="D76" s="10">
        <v>0</v>
      </c>
      <c r="E76" s="10">
        <v>0</v>
      </c>
      <c r="F76" s="10">
        <v>15.3</v>
      </c>
      <c r="G76" s="192">
        <f t="shared" si="7"/>
        <v>15.3</v>
      </c>
      <c r="H76" s="192">
        <f>+TDC_InfraMR[[#This Row],[Total Líneas de Explotación ]]</f>
        <v>15.3</v>
      </c>
      <c r="I76" s="192">
        <v>15.3</v>
      </c>
      <c r="J76" s="10">
        <v>0</v>
      </c>
      <c r="K76" s="10">
        <v>0</v>
      </c>
      <c r="L76" s="10">
        <v>30.6</v>
      </c>
      <c r="M76" s="10">
        <v>1.04</v>
      </c>
      <c r="N76" s="192">
        <f>+TDC_InfraMR[[#This Row],[A.03.1 -  Longitud de Vías de Explotación No Electrificadas Troncales y Ramales (vía principal) (km)]]+TDC_InfraMR[[#This Row],[A.04.1 -  Longitud de Vías de Explotación Electrificadas Troncales y Ramales (vía principal) (km)]]</f>
        <v>30.6</v>
      </c>
      <c r="O76" s="192">
        <f>+TDC_InfraMR[[#This Row],[Total Vías (excluido Auxiliares)]]</f>
        <v>30.6</v>
      </c>
      <c r="P76" s="1">
        <v>11</v>
      </c>
      <c r="Q76" s="1">
        <v>0</v>
      </c>
      <c r="R76" s="1">
        <v>0</v>
      </c>
      <c r="S76" s="194">
        <f t="shared" si="4"/>
        <v>11</v>
      </c>
      <c r="T76" s="194">
        <f>+TDC_InfraMR[[#This Row],[Total Estaciones]]</f>
        <v>11</v>
      </c>
      <c r="U76" s="1">
        <v>0</v>
      </c>
      <c r="V76" s="1">
        <v>36</v>
      </c>
      <c r="W76" s="1">
        <v>0</v>
      </c>
      <c r="X76" s="1">
        <v>0</v>
      </c>
      <c r="Y76" s="1">
        <v>0</v>
      </c>
      <c r="Z76" s="196">
        <f t="shared" si="8"/>
        <v>36</v>
      </c>
      <c r="AA76" s="1">
        <v>6</v>
      </c>
      <c r="AB76" s="1">
        <v>2</v>
      </c>
      <c r="AC76" s="1">
        <f>+TDC_InfraMR[[#This Row],[Total Pasos Vehiculares a Nivel]]</f>
        <v>36</v>
      </c>
      <c r="AD76" s="196">
        <f t="shared" si="9"/>
        <v>44</v>
      </c>
      <c r="AE76" s="1">
        <v>0</v>
      </c>
      <c r="AF76" s="1">
        <v>9</v>
      </c>
      <c r="AG76" s="1">
        <v>16</v>
      </c>
      <c r="AH76" s="196">
        <f t="shared" si="10"/>
        <v>25</v>
      </c>
      <c r="AI76" s="7">
        <v>15.3</v>
      </c>
      <c r="AJ76" s="7">
        <v>0</v>
      </c>
      <c r="AK76" s="7">
        <v>0</v>
      </c>
      <c r="AL76" s="198">
        <f t="shared" si="5"/>
        <v>15.3</v>
      </c>
      <c r="AM76" s="1">
        <v>0</v>
      </c>
      <c r="AN76" s="1">
        <v>0</v>
      </c>
      <c r="AO76" s="1">
        <v>0</v>
      </c>
      <c r="AP76" s="200">
        <f t="shared" si="6"/>
        <v>0</v>
      </c>
      <c r="AQ76" s="1">
        <v>18</v>
      </c>
      <c r="AR76" s="1">
        <v>0</v>
      </c>
      <c r="AS76" s="1">
        <v>0</v>
      </c>
      <c r="AT76" s="200">
        <f>+TDC_InfraMR[[#This Row],[B.02.1 - Parque de Coches Eléctricos Motrices]]+TDC_InfraMR[[#This Row],[B.02.2 - Parque de Coches Eléctricos Motrices Remolcados Tipo R]]+TDC_InfraMR[[#This Row],[B.02.3 - Parque de Coches Eléctricos Motrices Tipo R]]</f>
        <v>18</v>
      </c>
      <c r="AU76" s="1">
        <v>0</v>
      </c>
      <c r="AV76" s="1">
        <v>0</v>
      </c>
      <c r="AW76" s="1">
        <v>0</v>
      </c>
      <c r="AX76" s="200">
        <f>+TDC_InfraMR[[#This Row],[B.03.1 - Parque de Coches Motores Motrices Remolcados]]+TDC_InfraMR[[#This Row],[B.03.2 - Parque de Coches Motores Motrices Intermedios]]+TDC_InfraMR[[#This Row],[B.03.3 - Parque de Coches Motores Motrices Cabina]]</f>
        <v>0</v>
      </c>
      <c r="AY76" s="1">
        <v>0</v>
      </c>
      <c r="AZ76" s="1">
        <v>0</v>
      </c>
      <c r="BA76" s="1">
        <v>0</v>
      </c>
      <c r="BB76" s="1">
        <v>0</v>
      </c>
      <c r="BC76" s="200">
        <f>+SUM(TDC_InfraMR[[#This Row],[B.04.1 - Parque de Coches Remolcados Clase Unica]:[B.04.5 - Parque de Coches Remolcados para Servicios Especiales (Cartoneros)]])</f>
        <v>0</v>
      </c>
      <c r="BD76" s="356">
        <v>0</v>
      </c>
      <c r="BE76" s="1">
        <v>2</v>
      </c>
      <c r="BF76" s="1">
        <v>0</v>
      </c>
      <c r="BG76" s="244">
        <v>1435</v>
      </c>
    </row>
    <row r="77" spans="1:59">
      <c r="A77" s="1">
        <v>1999</v>
      </c>
      <c r="B77" s="1" t="s">
        <v>64</v>
      </c>
      <c r="C77" s="10">
        <v>0</v>
      </c>
      <c r="D77" s="10">
        <v>0</v>
      </c>
      <c r="E77" s="10">
        <v>0</v>
      </c>
      <c r="F77" s="10">
        <v>15.3</v>
      </c>
      <c r="G77" s="192">
        <f t="shared" si="7"/>
        <v>15.3</v>
      </c>
      <c r="H77" s="192">
        <f>+TDC_InfraMR[[#This Row],[Total Líneas de Explotación ]]</f>
        <v>15.3</v>
      </c>
      <c r="I77" s="192">
        <v>15.3</v>
      </c>
      <c r="J77" s="10">
        <v>0</v>
      </c>
      <c r="K77" s="10">
        <v>0</v>
      </c>
      <c r="L77" s="10">
        <v>30.6</v>
      </c>
      <c r="M77" s="10">
        <v>1.04</v>
      </c>
      <c r="N77" s="192">
        <f>+TDC_InfraMR[[#This Row],[A.03.1 -  Longitud de Vías de Explotación No Electrificadas Troncales y Ramales (vía principal) (km)]]+TDC_InfraMR[[#This Row],[A.04.1 -  Longitud de Vías de Explotación Electrificadas Troncales y Ramales (vía principal) (km)]]</f>
        <v>30.6</v>
      </c>
      <c r="O77" s="192">
        <f>+TDC_InfraMR[[#This Row],[Total Vías (excluido Auxiliares)]]</f>
        <v>30.6</v>
      </c>
      <c r="P77" s="1">
        <v>11</v>
      </c>
      <c r="Q77" s="1">
        <v>0</v>
      </c>
      <c r="R77" s="1">
        <v>0</v>
      </c>
      <c r="S77" s="194">
        <f t="shared" si="4"/>
        <v>11</v>
      </c>
      <c r="T77" s="194">
        <f>+TDC_InfraMR[[#This Row],[Total Estaciones]]</f>
        <v>11</v>
      </c>
      <c r="U77" s="1">
        <v>0</v>
      </c>
      <c r="V77" s="1">
        <v>36</v>
      </c>
      <c r="W77" s="1">
        <v>0</v>
      </c>
      <c r="X77" s="1">
        <v>0</v>
      </c>
      <c r="Y77" s="1">
        <v>0</v>
      </c>
      <c r="Z77" s="196">
        <f t="shared" si="8"/>
        <v>36</v>
      </c>
      <c r="AA77" s="1">
        <v>6</v>
      </c>
      <c r="AB77" s="1">
        <v>2</v>
      </c>
      <c r="AC77" s="1">
        <f>+TDC_InfraMR[[#This Row],[Total Pasos Vehiculares a Nivel]]</f>
        <v>36</v>
      </c>
      <c r="AD77" s="196">
        <f t="shared" si="9"/>
        <v>44</v>
      </c>
      <c r="AE77" s="1">
        <v>0</v>
      </c>
      <c r="AF77" s="1">
        <v>9</v>
      </c>
      <c r="AG77" s="1">
        <v>16</v>
      </c>
      <c r="AH77" s="196">
        <f t="shared" si="10"/>
        <v>25</v>
      </c>
      <c r="AI77" s="7">
        <v>15.3</v>
      </c>
      <c r="AJ77" s="7">
        <v>0</v>
      </c>
      <c r="AK77" s="7">
        <v>0</v>
      </c>
      <c r="AL77" s="198">
        <f t="shared" si="5"/>
        <v>15.3</v>
      </c>
      <c r="AM77" s="1">
        <v>0</v>
      </c>
      <c r="AN77" s="1">
        <v>0</v>
      </c>
      <c r="AO77" s="1">
        <v>0</v>
      </c>
      <c r="AP77" s="200">
        <f t="shared" si="6"/>
        <v>0</v>
      </c>
      <c r="AQ77" s="1">
        <v>18</v>
      </c>
      <c r="AR77" s="1">
        <v>0</v>
      </c>
      <c r="AS77" s="1">
        <v>0</v>
      </c>
      <c r="AT77" s="200">
        <f>+TDC_InfraMR[[#This Row],[B.02.1 - Parque de Coches Eléctricos Motrices]]+TDC_InfraMR[[#This Row],[B.02.2 - Parque de Coches Eléctricos Motrices Remolcados Tipo R]]+TDC_InfraMR[[#This Row],[B.02.3 - Parque de Coches Eléctricos Motrices Tipo R]]</f>
        <v>18</v>
      </c>
      <c r="AU77" s="1">
        <v>0</v>
      </c>
      <c r="AV77" s="1">
        <v>0</v>
      </c>
      <c r="AW77" s="1">
        <v>0</v>
      </c>
      <c r="AX77" s="200">
        <f>+TDC_InfraMR[[#This Row],[B.03.1 - Parque de Coches Motores Motrices Remolcados]]+TDC_InfraMR[[#This Row],[B.03.2 - Parque de Coches Motores Motrices Intermedios]]+TDC_InfraMR[[#This Row],[B.03.3 - Parque de Coches Motores Motrices Cabina]]</f>
        <v>0</v>
      </c>
      <c r="AY77" s="1">
        <v>0</v>
      </c>
      <c r="AZ77" s="1">
        <v>0</v>
      </c>
      <c r="BA77" s="1">
        <v>0</v>
      </c>
      <c r="BB77" s="1">
        <v>0</v>
      </c>
      <c r="BC77" s="200">
        <f>+SUM(TDC_InfraMR[[#This Row],[B.04.1 - Parque de Coches Remolcados Clase Unica]:[B.04.5 - Parque de Coches Remolcados para Servicios Especiales (Cartoneros)]])</f>
        <v>0</v>
      </c>
      <c r="BD77" s="356">
        <v>0</v>
      </c>
      <c r="BE77" s="1">
        <v>2</v>
      </c>
      <c r="BF77" s="1">
        <v>0</v>
      </c>
      <c r="BG77" s="244">
        <v>1435</v>
      </c>
    </row>
    <row r="78" spans="1:59">
      <c r="A78" s="1">
        <v>1999</v>
      </c>
      <c r="B78" s="1" t="s">
        <v>65</v>
      </c>
      <c r="C78" s="10">
        <v>0</v>
      </c>
      <c r="D78" s="10">
        <v>0</v>
      </c>
      <c r="E78" s="10">
        <v>0</v>
      </c>
      <c r="F78" s="10">
        <v>15.3</v>
      </c>
      <c r="G78" s="192">
        <f t="shared" si="7"/>
        <v>15.3</v>
      </c>
      <c r="H78" s="192">
        <f>+TDC_InfraMR[[#This Row],[Total Líneas de Explotación ]]</f>
        <v>15.3</v>
      </c>
      <c r="I78" s="192">
        <v>15.3</v>
      </c>
      <c r="J78" s="10">
        <v>0</v>
      </c>
      <c r="K78" s="10">
        <v>0</v>
      </c>
      <c r="L78" s="10">
        <v>30.6</v>
      </c>
      <c r="M78" s="10">
        <v>1.04</v>
      </c>
      <c r="N78" s="192">
        <f>+TDC_InfraMR[[#This Row],[A.03.1 -  Longitud de Vías de Explotación No Electrificadas Troncales y Ramales (vía principal) (km)]]+TDC_InfraMR[[#This Row],[A.04.1 -  Longitud de Vías de Explotación Electrificadas Troncales y Ramales (vía principal) (km)]]</f>
        <v>30.6</v>
      </c>
      <c r="O78" s="192">
        <f>+TDC_InfraMR[[#This Row],[Total Vías (excluido Auxiliares)]]</f>
        <v>30.6</v>
      </c>
      <c r="P78" s="1">
        <v>11</v>
      </c>
      <c r="Q78" s="1">
        <v>0</v>
      </c>
      <c r="R78" s="1">
        <v>0</v>
      </c>
      <c r="S78" s="194">
        <f t="shared" si="4"/>
        <v>11</v>
      </c>
      <c r="T78" s="194">
        <f>+TDC_InfraMR[[#This Row],[Total Estaciones]]</f>
        <v>11</v>
      </c>
      <c r="U78" s="1">
        <v>0</v>
      </c>
      <c r="V78" s="1">
        <v>36</v>
      </c>
      <c r="W78" s="1">
        <v>0</v>
      </c>
      <c r="X78" s="1">
        <v>0</v>
      </c>
      <c r="Y78" s="1">
        <v>0</v>
      </c>
      <c r="Z78" s="196">
        <f t="shared" si="8"/>
        <v>36</v>
      </c>
      <c r="AA78" s="1">
        <v>6</v>
      </c>
      <c r="AB78" s="1">
        <v>2</v>
      </c>
      <c r="AC78" s="1">
        <f>+TDC_InfraMR[[#This Row],[Total Pasos Vehiculares a Nivel]]</f>
        <v>36</v>
      </c>
      <c r="AD78" s="196">
        <f t="shared" si="9"/>
        <v>44</v>
      </c>
      <c r="AE78" s="1">
        <v>0</v>
      </c>
      <c r="AF78" s="1">
        <v>9</v>
      </c>
      <c r="AG78" s="1">
        <v>16</v>
      </c>
      <c r="AH78" s="196">
        <f t="shared" si="10"/>
        <v>25</v>
      </c>
      <c r="AI78" s="7">
        <v>15.3</v>
      </c>
      <c r="AJ78" s="7">
        <v>0</v>
      </c>
      <c r="AK78" s="7">
        <v>0</v>
      </c>
      <c r="AL78" s="198">
        <f t="shared" si="5"/>
        <v>15.3</v>
      </c>
      <c r="AM78" s="1">
        <v>0</v>
      </c>
      <c r="AN78" s="1">
        <v>0</v>
      </c>
      <c r="AO78" s="1">
        <v>0</v>
      </c>
      <c r="AP78" s="200">
        <f t="shared" si="6"/>
        <v>0</v>
      </c>
      <c r="AQ78" s="1">
        <v>18</v>
      </c>
      <c r="AR78" s="1">
        <v>0</v>
      </c>
      <c r="AS78" s="1">
        <v>0</v>
      </c>
      <c r="AT78" s="200">
        <f>+TDC_InfraMR[[#This Row],[B.02.1 - Parque de Coches Eléctricos Motrices]]+TDC_InfraMR[[#This Row],[B.02.2 - Parque de Coches Eléctricos Motrices Remolcados Tipo R]]+TDC_InfraMR[[#This Row],[B.02.3 - Parque de Coches Eléctricos Motrices Tipo R]]</f>
        <v>18</v>
      </c>
      <c r="AU78" s="1">
        <v>0</v>
      </c>
      <c r="AV78" s="1">
        <v>0</v>
      </c>
      <c r="AW78" s="1">
        <v>0</v>
      </c>
      <c r="AX78" s="200">
        <f>+TDC_InfraMR[[#This Row],[B.03.1 - Parque de Coches Motores Motrices Remolcados]]+TDC_InfraMR[[#This Row],[B.03.2 - Parque de Coches Motores Motrices Intermedios]]+TDC_InfraMR[[#This Row],[B.03.3 - Parque de Coches Motores Motrices Cabina]]</f>
        <v>0</v>
      </c>
      <c r="AY78" s="1">
        <v>0</v>
      </c>
      <c r="AZ78" s="1">
        <v>0</v>
      </c>
      <c r="BA78" s="1">
        <v>0</v>
      </c>
      <c r="BB78" s="1">
        <v>0</v>
      </c>
      <c r="BC78" s="200">
        <f>+SUM(TDC_InfraMR[[#This Row],[B.04.1 - Parque de Coches Remolcados Clase Unica]:[B.04.5 - Parque de Coches Remolcados para Servicios Especiales (Cartoneros)]])</f>
        <v>0</v>
      </c>
      <c r="BD78" s="356">
        <v>0</v>
      </c>
      <c r="BE78" s="1">
        <v>2</v>
      </c>
      <c r="BF78" s="1">
        <v>0</v>
      </c>
      <c r="BG78" s="244">
        <v>1435</v>
      </c>
    </row>
    <row r="79" spans="1:59">
      <c r="A79" s="1">
        <v>1999</v>
      </c>
      <c r="B79" s="1" t="s">
        <v>66</v>
      </c>
      <c r="C79" s="10">
        <v>0</v>
      </c>
      <c r="D79" s="10">
        <v>0</v>
      </c>
      <c r="E79" s="10">
        <v>0</v>
      </c>
      <c r="F79" s="10">
        <v>15.3</v>
      </c>
      <c r="G79" s="192">
        <f t="shared" si="7"/>
        <v>15.3</v>
      </c>
      <c r="H79" s="192">
        <f>+TDC_InfraMR[[#This Row],[Total Líneas de Explotación ]]</f>
        <v>15.3</v>
      </c>
      <c r="I79" s="192">
        <v>15.3</v>
      </c>
      <c r="J79" s="10">
        <v>0</v>
      </c>
      <c r="K79" s="10">
        <v>0</v>
      </c>
      <c r="L79" s="10">
        <v>30.6</v>
      </c>
      <c r="M79" s="10">
        <v>1.04</v>
      </c>
      <c r="N79" s="192">
        <f>+TDC_InfraMR[[#This Row],[A.03.1 -  Longitud de Vías de Explotación No Electrificadas Troncales y Ramales (vía principal) (km)]]+TDC_InfraMR[[#This Row],[A.04.1 -  Longitud de Vías de Explotación Electrificadas Troncales y Ramales (vía principal) (km)]]</f>
        <v>30.6</v>
      </c>
      <c r="O79" s="192">
        <f>+TDC_InfraMR[[#This Row],[Total Vías (excluido Auxiliares)]]</f>
        <v>30.6</v>
      </c>
      <c r="P79" s="1">
        <v>11</v>
      </c>
      <c r="Q79" s="1">
        <v>0</v>
      </c>
      <c r="R79" s="1">
        <v>0</v>
      </c>
      <c r="S79" s="194">
        <f t="shared" si="4"/>
        <v>11</v>
      </c>
      <c r="T79" s="194">
        <f>+TDC_InfraMR[[#This Row],[Total Estaciones]]</f>
        <v>11</v>
      </c>
      <c r="U79" s="1">
        <v>0</v>
      </c>
      <c r="V79" s="1">
        <v>36</v>
      </c>
      <c r="W79" s="1">
        <v>0</v>
      </c>
      <c r="X79" s="1">
        <v>0</v>
      </c>
      <c r="Y79" s="1">
        <v>0</v>
      </c>
      <c r="Z79" s="196">
        <f t="shared" si="8"/>
        <v>36</v>
      </c>
      <c r="AA79" s="1">
        <v>6</v>
      </c>
      <c r="AB79" s="1">
        <v>2</v>
      </c>
      <c r="AC79" s="1">
        <f>+TDC_InfraMR[[#This Row],[Total Pasos Vehiculares a Nivel]]</f>
        <v>36</v>
      </c>
      <c r="AD79" s="196">
        <f t="shared" si="9"/>
        <v>44</v>
      </c>
      <c r="AE79" s="1">
        <v>0</v>
      </c>
      <c r="AF79" s="1">
        <v>9</v>
      </c>
      <c r="AG79" s="1">
        <v>16</v>
      </c>
      <c r="AH79" s="196">
        <f t="shared" si="10"/>
        <v>25</v>
      </c>
      <c r="AI79" s="7">
        <v>15.3</v>
      </c>
      <c r="AJ79" s="7">
        <v>0</v>
      </c>
      <c r="AK79" s="7">
        <v>0</v>
      </c>
      <c r="AL79" s="198">
        <f t="shared" si="5"/>
        <v>15.3</v>
      </c>
      <c r="AM79" s="1">
        <v>0</v>
      </c>
      <c r="AN79" s="1">
        <v>0</v>
      </c>
      <c r="AO79" s="1">
        <v>0</v>
      </c>
      <c r="AP79" s="200">
        <f t="shared" si="6"/>
        <v>0</v>
      </c>
      <c r="AQ79" s="1">
        <v>18</v>
      </c>
      <c r="AR79" s="1">
        <v>0</v>
      </c>
      <c r="AS79" s="1">
        <v>0</v>
      </c>
      <c r="AT79" s="200">
        <f>+TDC_InfraMR[[#This Row],[B.02.1 - Parque de Coches Eléctricos Motrices]]+TDC_InfraMR[[#This Row],[B.02.2 - Parque de Coches Eléctricos Motrices Remolcados Tipo R]]+TDC_InfraMR[[#This Row],[B.02.3 - Parque de Coches Eléctricos Motrices Tipo R]]</f>
        <v>18</v>
      </c>
      <c r="AU79" s="1">
        <v>0</v>
      </c>
      <c r="AV79" s="1">
        <v>0</v>
      </c>
      <c r="AW79" s="1">
        <v>0</v>
      </c>
      <c r="AX79" s="200">
        <f>+TDC_InfraMR[[#This Row],[B.03.1 - Parque de Coches Motores Motrices Remolcados]]+TDC_InfraMR[[#This Row],[B.03.2 - Parque de Coches Motores Motrices Intermedios]]+TDC_InfraMR[[#This Row],[B.03.3 - Parque de Coches Motores Motrices Cabina]]</f>
        <v>0</v>
      </c>
      <c r="AY79" s="1">
        <v>0</v>
      </c>
      <c r="AZ79" s="1">
        <v>0</v>
      </c>
      <c r="BA79" s="1">
        <v>0</v>
      </c>
      <c r="BB79" s="1">
        <v>0</v>
      </c>
      <c r="BC79" s="200">
        <f>+SUM(TDC_InfraMR[[#This Row],[B.04.1 - Parque de Coches Remolcados Clase Unica]:[B.04.5 - Parque de Coches Remolcados para Servicios Especiales (Cartoneros)]])</f>
        <v>0</v>
      </c>
      <c r="BD79" s="356">
        <v>0</v>
      </c>
      <c r="BE79" s="1">
        <v>2</v>
      </c>
      <c r="BF79" s="1">
        <v>0</v>
      </c>
      <c r="BG79" s="244">
        <v>1435</v>
      </c>
    </row>
    <row r="80" spans="1:59">
      <c r="A80" s="1">
        <v>1999</v>
      </c>
      <c r="B80" s="1" t="s">
        <v>67</v>
      </c>
      <c r="C80" s="10">
        <v>0</v>
      </c>
      <c r="D80" s="10">
        <v>0</v>
      </c>
      <c r="E80" s="10">
        <v>0</v>
      </c>
      <c r="F80" s="10">
        <v>15.3</v>
      </c>
      <c r="G80" s="192">
        <f t="shared" si="7"/>
        <v>15.3</v>
      </c>
      <c r="H80" s="192">
        <f>+TDC_InfraMR[[#This Row],[Total Líneas de Explotación ]]</f>
        <v>15.3</v>
      </c>
      <c r="I80" s="192">
        <v>15.3</v>
      </c>
      <c r="J80" s="10">
        <v>0</v>
      </c>
      <c r="K80" s="10">
        <v>0</v>
      </c>
      <c r="L80" s="10">
        <v>30.6</v>
      </c>
      <c r="M80" s="10">
        <v>1.04</v>
      </c>
      <c r="N80" s="192">
        <f>+TDC_InfraMR[[#This Row],[A.03.1 -  Longitud de Vías de Explotación No Electrificadas Troncales y Ramales (vía principal) (km)]]+TDC_InfraMR[[#This Row],[A.04.1 -  Longitud de Vías de Explotación Electrificadas Troncales y Ramales (vía principal) (km)]]</f>
        <v>30.6</v>
      </c>
      <c r="O80" s="192">
        <f>+TDC_InfraMR[[#This Row],[Total Vías (excluido Auxiliares)]]</f>
        <v>30.6</v>
      </c>
      <c r="P80" s="1">
        <v>11</v>
      </c>
      <c r="Q80" s="1">
        <v>0</v>
      </c>
      <c r="R80" s="1">
        <v>0</v>
      </c>
      <c r="S80" s="194">
        <f t="shared" si="4"/>
        <v>11</v>
      </c>
      <c r="T80" s="194">
        <f>+TDC_InfraMR[[#This Row],[Total Estaciones]]</f>
        <v>11</v>
      </c>
      <c r="U80" s="1">
        <v>0</v>
      </c>
      <c r="V80" s="1">
        <v>36</v>
      </c>
      <c r="W80" s="1">
        <v>0</v>
      </c>
      <c r="X80" s="1">
        <v>0</v>
      </c>
      <c r="Y80" s="1">
        <v>0</v>
      </c>
      <c r="Z80" s="196">
        <f t="shared" si="8"/>
        <v>36</v>
      </c>
      <c r="AA80" s="1">
        <v>6</v>
      </c>
      <c r="AB80" s="1">
        <v>2</v>
      </c>
      <c r="AC80" s="1">
        <f>+TDC_InfraMR[[#This Row],[Total Pasos Vehiculares a Nivel]]</f>
        <v>36</v>
      </c>
      <c r="AD80" s="196">
        <f t="shared" si="9"/>
        <v>44</v>
      </c>
      <c r="AE80" s="1">
        <v>0</v>
      </c>
      <c r="AF80" s="1">
        <v>9</v>
      </c>
      <c r="AG80" s="1">
        <v>16</v>
      </c>
      <c r="AH80" s="196">
        <f t="shared" si="10"/>
        <v>25</v>
      </c>
      <c r="AI80" s="7">
        <v>15.3</v>
      </c>
      <c r="AJ80" s="7">
        <v>0</v>
      </c>
      <c r="AK80" s="7">
        <v>0</v>
      </c>
      <c r="AL80" s="198">
        <f t="shared" si="5"/>
        <v>15.3</v>
      </c>
      <c r="AM80" s="1">
        <v>0</v>
      </c>
      <c r="AN80" s="1">
        <v>0</v>
      </c>
      <c r="AO80" s="1">
        <v>0</v>
      </c>
      <c r="AP80" s="200">
        <f t="shared" si="6"/>
        <v>0</v>
      </c>
      <c r="AQ80" s="1">
        <v>18</v>
      </c>
      <c r="AR80" s="1">
        <v>0</v>
      </c>
      <c r="AS80" s="1">
        <v>0</v>
      </c>
      <c r="AT80" s="200">
        <f>+TDC_InfraMR[[#This Row],[B.02.1 - Parque de Coches Eléctricos Motrices]]+TDC_InfraMR[[#This Row],[B.02.2 - Parque de Coches Eléctricos Motrices Remolcados Tipo R]]+TDC_InfraMR[[#This Row],[B.02.3 - Parque de Coches Eléctricos Motrices Tipo R]]</f>
        <v>18</v>
      </c>
      <c r="AU80" s="1">
        <v>0</v>
      </c>
      <c r="AV80" s="1">
        <v>0</v>
      </c>
      <c r="AW80" s="1">
        <v>0</v>
      </c>
      <c r="AX80" s="200">
        <f>+TDC_InfraMR[[#This Row],[B.03.1 - Parque de Coches Motores Motrices Remolcados]]+TDC_InfraMR[[#This Row],[B.03.2 - Parque de Coches Motores Motrices Intermedios]]+TDC_InfraMR[[#This Row],[B.03.3 - Parque de Coches Motores Motrices Cabina]]</f>
        <v>0</v>
      </c>
      <c r="AY80" s="1">
        <v>0</v>
      </c>
      <c r="AZ80" s="1">
        <v>0</v>
      </c>
      <c r="BA80" s="1">
        <v>0</v>
      </c>
      <c r="BB80" s="1">
        <v>0</v>
      </c>
      <c r="BC80" s="200">
        <f>+SUM(TDC_InfraMR[[#This Row],[B.04.1 - Parque de Coches Remolcados Clase Unica]:[B.04.5 - Parque de Coches Remolcados para Servicios Especiales (Cartoneros)]])</f>
        <v>0</v>
      </c>
      <c r="BD80" s="356">
        <v>0</v>
      </c>
      <c r="BE80" s="1">
        <v>2</v>
      </c>
      <c r="BF80" s="1">
        <v>0</v>
      </c>
      <c r="BG80" s="244">
        <v>1435</v>
      </c>
    </row>
    <row r="81" spans="1:59">
      <c r="A81" s="1">
        <v>1999</v>
      </c>
      <c r="B81" s="1" t="s">
        <v>68</v>
      </c>
      <c r="C81" s="10">
        <v>0</v>
      </c>
      <c r="D81" s="10">
        <v>0</v>
      </c>
      <c r="E81" s="10">
        <v>0</v>
      </c>
      <c r="F81" s="10">
        <v>15.3</v>
      </c>
      <c r="G81" s="192">
        <f t="shared" si="7"/>
        <v>15.3</v>
      </c>
      <c r="H81" s="192">
        <f>+TDC_InfraMR[[#This Row],[Total Líneas de Explotación ]]</f>
        <v>15.3</v>
      </c>
      <c r="I81" s="192">
        <v>15.3</v>
      </c>
      <c r="J81" s="10">
        <v>0</v>
      </c>
      <c r="K81" s="10">
        <v>0</v>
      </c>
      <c r="L81" s="10">
        <v>30.6</v>
      </c>
      <c r="M81" s="10">
        <v>1.04</v>
      </c>
      <c r="N81" s="192">
        <f>+TDC_InfraMR[[#This Row],[A.03.1 -  Longitud de Vías de Explotación No Electrificadas Troncales y Ramales (vía principal) (km)]]+TDC_InfraMR[[#This Row],[A.04.1 -  Longitud de Vías de Explotación Electrificadas Troncales y Ramales (vía principal) (km)]]</f>
        <v>30.6</v>
      </c>
      <c r="O81" s="192">
        <f>+TDC_InfraMR[[#This Row],[Total Vías (excluido Auxiliares)]]</f>
        <v>30.6</v>
      </c>
      <c r="P81" s="1">
        <v>11</v>
      </c>
      <c r="Q81" s="1">
        <v>0</v>
      </c>
      <c r="R81" s="1">
        <v>0</v>
      </c>
      <c r="S81" s="194">
        <f t="shared" si="4"/>
        <v>11</v>
      </c>
      <c r="T81" s="194">
        <f>+TDC_InfraMR[[#This Row],[Total Estaciones]]</f>
        <v>11</v>
      </c>
      <c r="U81" s="1">
        <v>0</v>
      </c>
      <c r="V81" s="1">
        <v>36</v>
      </c>
      <c r="W81" s="1">
        <v>0</v>
      </c>
      <c r="X81" s="1">
        <v>0</v>
      </c>
      <c r="Y81" s="1">
        <v>0</v>
      </c>
      <c r="Z81" s="196">
        <f t="shared" si="8"/>
        <v>36</v>
      </c>
      <c r="AA81" s="1">
        <v>6</v>
      </c>
      <c r="AB81" s="1">
        <v>2</v>
      </c>
      <c r="AC81" s="1">
        <f>+TDC_InfraMR[[#This Row],[Total Pasos Vehiculares a Nivel]]</f>
        <v>36</v>
      </c>
      <c r="AD81" s="196">
        <f t="shared" si="9"/>
        <v>44</v>
      </c>
      <c r="AE81" s="1">
        <v>0</v>
      </c>
      <c r="AF81" s="1">
        <v>9</v>
      </c>
      <c r="AG81" s="1">
        <v>16</v>
      </c>
      <c r="AH81" s="196">
        <f t="shared" si="10"/>
        <v>25</v>
      </c>
      <c r="AI81" s="7">
        <v>15.3</v>
      </c>
      <c r="AJ81" s="7">
        <v>0</v>
      </c>
      <c r="AK81" s="7">
        <v>0</v>
      </c>
      <c r="AL81" s="198">
        <f t="shared" si="5"/>
        <v>15.3</v>
      </c>
      <c r="AM81" s="1">
        <v>0</v>
      </c>
      <c r="AN81" s="1">
        <v>0</v>
      </c>
      <c r="AO81" s="1">
        <v>0</v>
      </c>
      <c r="AP81" s="200">
        <f t="shared" si="6"/>
        <v>0</v>
      </c>
      <c r="AQ81" s="1">
        <v>18</v>
      </c>
      <c r="AR81" s="1">
        <v>0</v>
      </c>
      <c r="AS81" s="1">
        <v>0</v>
      </c>
      <c r="AT81" s="200">
        <f>+TDC_InfraMR[[#This Row],[B.02.1 - Parque de Coches Eléctricos Motrices]]+TDC_InfraMR[[#This Row],[B.02.2 - Parque de Coches Eléctricos Motrices Remolcados Tipo R]]+TDC_InfraMR[[#This Row],[B.02.3 - Parque de Coches Eléctricos Motrices Tipo R]]</f>
        <v>18</v>
      </c>
      <c r="AU81" s="1">
        <v>0</v>
      </c>
      <c r="AV81" s="1">
        <v>0</v>
      </c>
      <c r="AW81" s="1">
        <v>0</v>
      </c>
      <c r="AX81" s="200">
        <f>+TDC_InfraMR[[#This Row],[B.03.1 - Parque de Coches Motores Motrices Remolcados]]+TDC_InfraMR[[#This Row],[B.03.2 - Parque de Coches Motores Motrices Intermedios]]+TDC_InfraMR[[#This Row],[B.03.3 - Parque de Coches Motores Motrices Cabina]]</f>
        <v>0</v>
      </c>
      <c r="AY81" s="1">
        <v>0</v>
      </c>
      <c r="AZ81" s="1">
        <v>0</v>
      </c>
      <c r="BA81" s="1">
        <v>0</v>
      </c>
      <c r="BB81" s="1">
        <v>0</v>
      </c>
      <c r="BC81" s="200">
        <f>+SUM(TDC_InfraMR[[#This Row],[B.04.1 - Parque de Coches Remolcados Clase Unica]:[B.04.5 - Parque de Coches Remolcados para Servicios Especiales (Cartoneros)]])</f>
        <v>0</v>
      </c>
      <c r="BD81" s="356">
        <v>0</v>
      </c>
      <c r="BE81" s="1">
        <v>2</v>
      </c>
      <c r="BF81" s="1">
        <v>0</v>
      </c>
      <c r="BG81" s="244">
        <v>1435</v>
      </c>
    </row>
    <row r="82" spans="1:59">
      <c r="A82" s="1">
        <v>1999</v>
      </c>
      <c r="B82" s="1" t="s">
        <v>69</v>
      </c>
      <c r="C82" s="10">
        <v>0</v>
      </c>
      <c r="D82" s="10">
        <v>0</v>
      </c>
      <c r="E82" s="10">
        <v>0</v>
      </c>
      <c r="F82" s="10">
        <v>15.3</v>
      </c>
      <c r="G82" s="192">
        <f t="shared" si="7"/>
        <v>15.3</v>
      </c>
      <c r="H82" s="192">
        <f>+TDC_InfraMR[[#This Row],[Total Líneas de Explotación ]]</f>
        <v>15.3</v>
      </c>
      <c r="I82" s="192">
        <v>15.3</v>
      </c>
      <c r="J82" s="10">
        <v>0</v>
      </c>
      <c r="K82" s="10">
        <v>0</v>
      </c>
      <c r="L82" s="10">
        <v>30.6</v>
      </c>
      <c r="M82" s="10">
        <v>1.04</v>
      </c>
      <c r="N82" s="192">
        <f>+TDC_InfraMR[[#This Row],[A.03.1 -  Longitud de Vías de Explotación No Electrificadas Troncales y Ramales (vía principal) (km)]]+TDC_InfraMR[[#This Row],[A.04.1 -  Longitud de Vías de Explotación Electrificadas Troncales y Ramales (vía principal) (km)]]</f>
        <v>30.6</v>
      </c>
      <c r="O82" s="192">
        <f>+TDC_InfraMR[[#This Row],[Total Vías (excluido Auxiliares)]]</f>
        <v>30.6</v>
      </c>
      <c r="P82" s="1">
        <v>11</v>
      </c>
      <c r="Q82" s="1">
        <v>0</v>
      </c>
      <c r="R82" s="1">
        <v>0</v>
      </c>
      <c r="S82" s="194">
        <f t="shared" si="4"/>
        <v>11</v>
      </c>
      <c r="T82" s="194">
        <f>+TDC_InfraMR[[#This Row],[Total Estaciones]]</f>
        <v>11</v>
      </c>
      <c r="U82" s="1">
        <v>0</v>
      </c>
      <c r="V82" s="1">
        <v>36</v>
      </c>
      <c r="W82" s="1">
        <v>0</v>
      </c>
      <c r="X82" s="1">
        <v>0</v>
      </c>
      <c r="Y82" s="1">
        <v>0</v>
      </c>
      <c r="Z82" s="196">
        <f t="shared" si="8"/>
        <v>36</v>
      </c>
      <c r="AA82" s="1">
        <v>6</v>
      </c>
      <c r="AB82" s="1">
        <v>2</v>
      </c>
      <c r="AC82" s="1">
        <f>+TDC_InfraMR[[#This Row],[Total Pasos Vehiculares a Nivel]]</f>
        <v>36</v>
      </c>
      <c r="AD82" s="196">
        <f t="shared" si="9"/>
        <v>44</v>
      </c>
      <c r="AE82" s="1">
        <v>0</v>
      </c>
      <c r="AF82" s="1">
        <v>9</v>
      </c>
      <c r="AG82" s="1">
        <v>16</v>
      </c>
      <c r="AH82" s="196">
        <f t="shared" si="10"/>
        <v>25</v>
      </c>
      <c r="AI82" s="7">
        <v>15.3</v>
      </c>
      <c r="AJ82" s="7">
        <v>0</v>
      </c>
      <c r="AK82" s="7">
        <v>0</v>
      </c>
      <c r="AL82" s="198">
        <f t="shared" si="5"/>
        <v>15.3</v>
      </c>
      <c r="AM82" s="1">
        <v>0</v>
      </c>
      <c r="AN82" s="1">
        <v>0</v>
      </c>
      <c r="AO82" s="1">
        <v>0</v>
      </c>
      <c r="AP82" s="200">
        <f t="shared" si="6"/>
        <v>0</v>
      </c>
      <c r="AQ82" s="1">
        <v>18</v>
      </c>
      <c r="AR82" s="1">
        <v>0</v>
      </c>
      <c r="AS82" s="1">
        <v>0</v>
      </c>
      <c r="AT82" s="200">
        <f>+TDC_InfraMR[[#This Row],[B.02.1 - Parque de Coches Eléctricos Motrices]]+TDC_InfraMR[[#This Row],[B.02.2 - Parque de Coches Eléctricos Motrices Remolcados Tipo R]]+TDC_InfraMR[[#This Row],[B.02.3 - Parque de Coches Eléctricos Motrices Tipo R]]</f>
        <v>18</v>
      </c>
      <c r="AU82" s="1">
        <v>0</v>
      </c>
      <c r="AV82" s="1">
        <v>0</v>
      </c>
      <c r="AW82" s="1">
        <v>0</v>
      </c>
      <c r="AX82" s="200">
        <f>+TDC_InfraMR[[#This Row],[B.03.1 - Parque de Coches Motores Motrices Remolcados]]+TDC_InfraMR[[#This Row],[B.03.2 - Parque de Coches Motores Motrices Intermedios]]+TDC_InfraMR[[#This Row],[B.03.3 - Parque de Coches Motores Motrices Cabina]]</f>
        <v>0</v>
      </c>
      <c r="AY82" s="1">
        <v>0</v>
      </c>
      <c r="AZ82" s="1">
        <v>0</v>
      </c>
      <c r="BA82" s="1">
        <v>0</v>
      </c>
      <c r="BB82" s="1">
        <v>0</v>
      </c>
      <c r="BC82" s="200">
        <f>+SUM(TDC_InfraMR[[#This Row],[B.04.1 - Parque de Coches Remolcados Clase Unica]:[B.04.5 - Parque de Coches Remolcados para Servicios Especiales (Cartoneros)]])</f>
        <v>0</v>
      </c>
      <c r="BD82" s="356">
        <v>0</v>
      </c>
      <c r="BE82" s="1">
        <v>2</v>
      </c>
      <c r="BF82" s="1">
        <v>0</v>
      </c>
      <c r="BG82" s="244">
        <v>1435</v>
      </c>
    </row>
    <row r="83" spans="1:59">
      <c r="A83" s="1">
        <v>1999</v>
      </c>
      <c r="B83" s="1" t="s">
        <v>70</v>
      </c>
      <c r="C83" s="10">
        <v>0</v>
      </c>
      <c r="D83" s="10">
        <v>0</v>
      </c>
      <c r="E83" s="10">
        <v>0</v>
      </c>
      <c r="F83" s="10">
        <v>15.3</v>
      </c>
      <c r="G83" s="192">
        <f t="shared" si="7"/>
        <v>15.3</v>
      </c>
      <c r="H83" s="192">
        <f>+TDC_InfraMR[[#This Row],[Total Líneas de Explotación ]]</f>
        <v>15.3</v>
      </c>
      <c r="I83" s="192">
        <v>15.3</v>
      </c>
      <c r="J83" s="10">
        <v>0</v>
      </c>
      <c r="K83" s="10">
        <v>0</v>
      </c>
      <c r="L83" s="10">
        <v>30.6</v>
      </c>
      <c r="M83" s="10">
        <v>1.04</v>
      </c>
      <c r="N83" s="192">
        <f>+TDC_InfraMR[[#This Row],[A.03.1 -  Longitud de Vías de Explotación No Electrificadas Troncales y Ramales (vía principal) (km)]]+TDC_InfraMR[[#This Row],[A.04.1 -  Longitud de Vías de Explotación Electrificadas Troncales y Ramales (vía principal) (km)]]</f>
        <v>30.6</v>
      </c>
      <c r="O83" s="192">
        <f>+TDC_InfraMR[[#This Row],[Total Vías (excluido Auxiliares)]]</f>
        <v>30.6</v>
      </c>
      <c r="P83" s="1">
        <v>11</v>
      </c>
      <c r="Q83" s="1">
        <v>0</v>
      </c>
      <c r="R83" s="1">
        <v>0</v>
      </c>
      <c r="S83" s="194">
        <f t="shared" si="4"/>
        <v>11</v>
      </c>
      <c r="T83" s="194">
        <f>+TDC_InfraMR[[#This Row],[Total Estaciones]]</f>
        <v>11</v>
      </c>
      <c r="U83" s="1">
        <v>0</v>
      </c>
      <c r="V83" s="1">
        <v>36</v>
      </c>
      <c r="W83" s="1">
        <v>0</v>
      </c>
      <c r="X83" s="1">
        <v>0</v>
      </c>
      <c r="Y83" s="1">
        <v>0</v>
      </c>
      <c r="Z83" s="196">
        <f t="shared" si="8"/>
        <v>36</v>
      </c>
      <c r="AA83" s="1">
        <v>6</v>
      </c>
      <c r="AB83" s="1">
        <v>2</v>
      </c>
      <c r="AC83" s="1">
        <f>+TDC_InfraMR[[#This Row],[Total Pasos Vehiculares a Nivel]]</f>
        <v>36</v>
      </c>
      <c r="AD83" s="196">
        <f t="shared" si="9"/>
        <v>44</v>
      </c>
      <c r="AE83" s="1">
        <v>0</v>
      </c>
      <c r="AF83" s="1">
        <v>9</v>
      </c>
      <c r="AG83" s="1">
        <v>16</v>
      </c>
      <c r="AH83" s="196">
        <f t="shared" si="10"/>
        <v>25</v>
      </c>
      <c r="AI83" s="7">
        <v>15.3</v>
      </c>
      <c r="AJ83" s="7">
        <v>0</v>
      </c>
      <c r="AK83" s="7">
        <v>0</v>
      </c>
      <c r="AL83" s="198">
        <f t="shared" si="5"/>
        <v>15.3</v>
      </c>
      <c r="AM83" s="1">
        <v>0</v>
      </c>
      <c r="AN83" s="1">
        <v>0</v>
      </c>
      <c r="AO83" s="1">
        <v>0</v>
      </c>
      <c r="AP83" s="200">
        <f t="shared" si="6"/>
        <v>0</v>
      </c>
      <c r="AQ83" s="1">
        <v>18</v>
      </c>
      <c r="AR83" s="1">
        <v>0</v>
      </c>
      <c r="AS83" s="1">
        <v>0</v>
      </c>
      <c r="AT83" s="200">
        <f>+TDC_InfraMR[[#This Row],[B.02.1 - Parque de Coches Eléctricos Motrices]]+TDC_InfraMR[[#This Row],[B.02.2 - Parque de Coches Eléctricos Motrices Remolcados Tipo R]]+TDC_InfraMR[[#This Row],[B.02.3 - Parque de Coches Eléctricos Motrices Tipo R]]</f>
        <v>18</v>
      </c>
      <c r="AU83" s="1">
        <v>0</v>
      </c>
      <c r="AV83" s="1">
        <v>0</v>
      </c>
      <c r="AW83" s="1">
        <v>0</v>
      </c>
      <c r="AX83" s="200">
        <f>+TDC_InfraMR[[#This Row],[B.03.1 - Parque de Coches Motores Motrices Remolcados]]+TDC_InfraMR[[#This Row],[B.03.2 - Parque de Coches Motores Motrices Intermedios]]+TDC_InfraMR[[#This Row],[B.03.3 - Parque de Coches Motores Motrices Cabina]]</f>
        <v>0</v>
      </c>
      <c r="AY83" s="1">
        <v>0</v>
      </c>
      <c r="AZ83" s="1">
        <v>0</v>
      </c>
      <c r="BA83" s="1">
        <v>0</v>
      </c>
      <c r="BB83" s="1">
        <v>0</v>
      </c>
      <c r="BC83" s="200">
        <f>+SUM(TDC_InfraMR[[#This Row],[B.04.1 - Parque de Coches Remolcados Clase Unica]:[B.04.5 - Parque de Coches Remolcados para Servicios Especiales (Cartoneros)]])</f>
        <v>0</v>
      </c>
      <c r="BD83" s="356">
        <v>0</v>
      </c>
      <c r="BE83" s="1">
        <v>2</v>
      </c>
      <c r="BF83" s="1">
        <v>0</v>
      </c>
      <c r="BG83" s="244">
        <v>1435</v>
      </c>
    </row>
    <row r="84" spans="1:59">
      <c r="A84" s="1">
        <v>1999</v>
      </c>
      <c r="B84" s="1" t="s">
        <v>71</v>
      </c>
      <c r="C84" s="10">
        <v>0</v>
      </c>
      <c r="D84" s="10">
        <v>0</v>
      </c>
      <c r="E84" s="10">
        <v>0</v>
      </c>
      <c r="F84" s="10">
        <v>15.3</v>
      </c>
      <c r="G84" s="192">
        <f t="shared" si="7"/>
        <v>15.3</v>
      </c>
      <c r="H84" s="192">
        <f>+TDC_InfraMR[[#This Row],[Total Líneas de Explotación ]]</f>
        <v>15.3</v>
      </c>
      <c r="I84" s="192">
        <v>15.3</v>
      </c>
      <c r="J84" s="10">
        <v>0</v>
      </c>
      <c r="K84" s="10">
        <v>0</v>
      </c>
      <c r="L84" s="10">
        <v>30.6</v>
      </c>
      <c r="M84" s="10">
        <v>1.04</v>
      </c>
      <c r="N84" s="192">
        <f>+TDC_InfraMR[[#This Row],[A.03.1 -  Longitud de Vías de Explotación No Electrificadas Troncales y Ramales (vía principal) (km)]]+TDC_InfraMR[[#This Row],[A.04.1 -  Longitud de Vías de Explotación Electrificadas Troncales y Ramales (vía principal) (km)]]</f>
        <v>30.6</v>
      </c>
      <c r="O84" s="192">
        <f>+TDC_InfraMR[[#This Row],[Total Vías (excluido Auxiliares)]]</f>
        <v>30.6</v>
      </c>
      <c r="P84" s="1">
        <v>11</v>
      </c>
      <c r="Q84" s="1">
        <v>0</v>
      </c>
      <c r="R84" s="1">
        <v>0</v>
      </c>
      <c r="S84" s="194">
        <f t="shared" si="4"/>
        <v>11</v>
      </c>
      <c r="T84" s="194">
        <f>+TDC_InfraMR[[#This Row],[Total Estaciones]]</f>
        <v>11</v>
      </c>
      <c r="U84" s="1">
        <v>0</v>
      </c>
      <c r="V84" s="1">
        <v>36</v>
      </c>
      <c r="W84" s="1">
        <v>0</v>
      </c>
      <c r="X84" s="1">
        <v>0</v>
      </c>
      <c r="Y84" s="1">
        <v>0</v>
      </c>
      <c r="Z84" s="196">
        <f t="shared" si="8"/>
        <v>36</v>
      </c>
      <c r="AA84" s="1">
        <v>6</v>
      </c>
      <c r="AB84" s="1">
        <v>2</v>
      </c>
      <c r="AC84" s="1">
        <f>+TDC_InfraMR[[#This Row],[Total Pasos Vehiculares a Nivel]]</f>
        <v>36</v>
      </c>
      <c r="AD84" s="196">
        <f t="shared" si="9"/>
        <v>44</v>
      </c>
      <c r="AE84" s="1">
        <v>0</v>
      </c>
      <c r="AF84" s="1">
        <v>9</v>
      </c>
      <c r="AG84" s="1">
        <v>16</v>
      </c>
      <c r="AH84" s="196">
        <f t="shared" si="10"/>
        <v>25</v>
      </c>
      <c r="AI84" s="7">
        <v>15.3</v>
      </c>
      <c r="AJ84" s="7">
        <v>0</v>
      </c>
      <c r="AK84" s="7">
        <v>0</v>
      </c>
      <c r="AL84" s="198">
        <f t="shared" si="5"/>
        <v>15.3</v>
      </c>
      <c r="AM84" s="1">
        <v>0</v>
      </c>
      <c r="AN84" s="1">
        <v>0</v>
      </c>
      <c r="AO84" s="1">
        <v>0</v>
      </c>
      <c r="AP84" s="200">
        <f t="shared" si="6"/>
        <v>0</v>
      </c>
      <c r="AQ84" s="1">
        <v>18</v>
      </c>
      <c r="AR84" s="1">
        <v>0</v>
      </c>
      <c r="AS84" s="1">
        <v>0</v>
      </c>
      <c r="AT84" s="200">
        <f>+TDC_InfraMR[[#This Row],[B.02.1 - Parque de Coches Eléctricos Motrices]]+TDC_InfraMR[[#This Row],[B.02.2 - Parque de Coches Eléctricos Motrices Remolcados Tipo R]]+TDC_InfraMR[[#This Row],[B.02.3 - Parque de Coches Eléctricos Motrices Tipo R]]</f>
        <v>18</v>
      </c>
      <c r="AU84" s="1">
        <v>0</v>
      </c>
      <c r="AV84" s="1">
        <v>0</v>
      </c>
      <c r="AW84" s="1">
        <v>0</v>
      </c>
      <c r="AX84" s="200">
        <f>+TDC_InfraMR[[#This Row],[B.03.1 - Parque de Coches Motores Motrices Remolcados]]+TDC_InfraMR[[#This Row],[B.03.2 - Parque de Coches Motores Motrices Intermedios]]+TDC_InfraMR[[#This Row],[B.03.3 - Parque de Coches Motores Motrices Cabina]]</f>
        <v>0</v>
      </c>
      <c r="AY84" s="1">
        <v>0</v>
      </c>
      <c r="AZ84" s="1">
        <v>0</v>
      </c>
      <c r="BA84" s="1">
        <v>0</v>
      </c>
      <c r="BB84" s="1">
        <v>0</v>
      </c>
      <c r="BC84" s="200">
        <f>+SUM(TDC_InfraMR[[#This Row],[B.04.1 - Parque de Coches Remolcados Clase Unica]:[B.04.5 - Parque de Coches Remolcados para Servicios Especiales (Cartoneros)]])</f>
        <v>0</v>
      </c>
      <c r="BD84" s="356">
        <v>0</v>
      </c>
      <c r="BE84" s="1">
        <v>2</v>
      </c>
      <c r="BF84" s="1">
        <v>0</v>
      </c>
      <c r="BG84" s="244">
        <v>1435</v>
      </c>
    </row>
    <row r="85" spans="1:59">
      <c r="A85" s="1">
        <v>1999</v>
      </c>
      <c r="B85" s="1" t="s">
        <v>72</v>
      </c>
      <c r="C85" s="10">
        <v>0</v>
      </c>
      <c r="D85" s="10">
        <v>0</v>
      </c>
      <c r="E85" s="10">
        <v>0</v>
      </c>
      <c r="F85" s="10">
        <v>15.3</v>
      </c>
      <c r="G85" s="192">
        <f t="shared" si="7"/>
        <v>15.3</v>
      </c>
      <c r="H85" s="192">
        <f>+TDC_InfraMR[[#This Row],[Total Líneas de Explotación ]]</f>
        <v>15.3</v>
      </c>
      <c r="I85" s="192">
        <v>15.3</v>
      </c>
      <c r="J85" s="10">
        <v>0</v>
      </c>
      <c r="K85" s="10">
        <v>0</v>
      </c>
      <c r="L85" s="10">
        <v>30.6</v>
      </c>
      <c r="M85" s="10">
        <v>1.04</v>
      </c>
      <c r="N85" s="192">
        <f>+TDC_InfraMR[[#This Row],[A.03.1 -  Longitud de Vías de Explotación No Electrificadas Troncales y Ramales (vía principal) (km)]]+TDC_InfraMR[[#This Row],[A.04.1 -  Longitud de Vías de Explotación Electrificadas Troncales y Ramales (vía principal) (km)]]</f>
        <v>30.6</v>
      </c>
      <c r="O85" s="192">
        <f>+TDC_InfraMR[[#This Row],[Total Vías (excluido Auxiliares)]]</f>
        <v>30.6</v>
      </c>
      <c r="P85" s="1">
        <v>11</v>
      </c>
      <c r="Q85" s="1">
        <v>0</v>
      </c>
      <c r="R85" s="1">
        <v>0</v>
      </c>
      <c r="S85" s="194">
        <f t="shared" si="4"/>
        <v>11</v>
      </c>
      <c r="T85" s="194">
        <f>+TDC_InfraMR[[#This Row],[Total Estaciones]]</f>
        <v>11</v>
      </c>
      <c r="U85" s="1">
        <v>0</v>
      </c>
      <c r="V85" s="1">
        <v>36</v>
      </c>
      <c r="W85" s="1">
        <v>0</v>
      </c>
      <c r="X85" s="1">
        <v>0</v>
      </c>
      <c r="Y85" s="1">
        <v>0</v>
      </c>
      <c r="Z85" s="196">
        <f t="shared" si="8"/>
        <v>36</v>
      </c>
      <c r="AA85" s="1">
        <v>6</v>
      </c>
      <c r="AB85" s="1">
        <v>2</v>
      </c>
      <c r="AC85" s="1">
        <f>+TDC_InfraMR[[#This Row],[Total Pasos Vehiculares a Nivel]]</f>
        <v>36</v>
      </c>
      <c r="AD85" s="196">
        <f t="shared" si="9"/>
        <v>44</v>
      </c>
      <c r="AE85" s="1">
        <v>0</v>
      </c>
      <c r="AF85" s="1">
        <v>9</v>
      </c>
      <c r="AG85" s="1">
        <v>16</v>
      </c>
      <c r="AH85" s="196">
        <f t="shared" si="10"/>
        <v>25</v>
      </c>
      <c r="AI85" s="7">
        <v>15.3</v>
      </c>
      <c r="AJ85" s="7">
        <v>0</v>
      </c>
      <c r="AK85" s="7">
        <v>0</v>
      </c>
      <c r="AL85" s="198">
        <f t="shared" si="5"/>
        <v>15.3</v>
      </c>
      <c r="AM85" s="1">
        <v>0</v>
      </c>
      <c r="AN85" s="1">
        <v>0</v>
      </c>
      <c r="AO85" s="1">
        <v>0</v>
      </c>
      <c r="AP85" s="200">
        <f t="shared" si="6"/>
        <v>0</v>
      </c>
      <c r="AQ85" s="1">
        <v>18</v>
      </c>
      <c r="AR85" s="1">
        <v>0</v>
      </c>
      <c r="AS85" s="1">
        <v>0</v>
      </c>
      <c r="AT85" s="200">
        <f>+TDC_InfraMR[[#This Row],[B.02.1 - Parque de Coches Eléctricos Motrices]]+TDC_InfraMR[[#This Row],[B.02.2 - Parque de Coches Eléctricos Motrices Remolcados Tipo R]]+TDC_InfraMR[[#This Row],[B.02.3 - Parque de Coches Eléctricos Motrices Tipo R]]</f>
        <v>18</v>
      </c>
      <c r="AU85" s="1">
        <v>0</v>
      </c>
      <c r="AV85" s="1">
        <v>0</v>
      </c>
      <c r="AW85" s="1">
        <v>0</v>
      </c>
      <c r="AX85" s="200">
        <f>+TDC_InfraMR[[#This Row],[B.03.1 - Parque de Coches Motores Motrices Remolcados]]+TDC_InfraMR[[#This Row],[B.03.2 - Parque de Coches Motores Motrices Intermedios]]+TDC_InfraMR[[#This Row],[B.03.3 - Parque de Coches Motores Motrices Cabina]]</f>
        <v>0</v>
      </c>
      <c r="AY85" s="1">
        <v>0</v>
      </c>
      <c r="AZ85" s="1">
        <v>0</v>
      </c>
      <c r="BA85" s="1">
        <v>0</v>
      </c>
      <c r="BB85" s="1">
        <v>0</v>
      </c>
      <c r="BC85" s="200">
        <f>+SUM(TDC_InfraMR[[#This Row],[B.04.1 - Parque de Coches Remolcados Clase Unica]:[B.04.5 - Parque de Coches Remolcados para Servicios Especiales (Cartoneros)]])</f>
        <v>0</v>
      </c>
      <c r="BD85" s="356">
        <v>0</v>
      </c>
      <c r="BE85" s="1">
        <v>2</v>
      </c>
      <c r="BF85" s="1">
        <v>0</v>
      </c>
      <c r="BG85" s="244">
        <v>1435</v>
      </c>
    </row>
    <row r="86" spans="1:59">
      <c r="A86" s="1">
        <v>2000</v>
      </c>
      <c r="B86" s="1" t="s">
        <v>61</v>
      </c>
      <c r="C86" s="10">
        <v>0</v>
      </c>
      <c r="D86" s="10">
        <v>0</v>
      </c>
      <c r="E86" s="10">
        <v>0</v>
      </c>
      <c r="F86" s="10">
        <v>15.3</v>
      </c>
      <c r="G86" s="192">
        <f t="shared" si="7"/>
        <v>15.3</v>
      </c>
      <c r="H86" s="192">
        <f>+TDC_InfraMR[[#This Row],[Total Líneas de Explotación ]]</f>
        <v>15.3</v>
      </c>
      <c r="I86" s="192">
        <v>15.3</v>
      </c>
      <c r="J86" s="10">
        <v>0</v>
      </c>
      <c r="K86" s="10">
        <v>0</v>
      </c>
      <c r="L86" s="10">
        <v>30.6</v>
      </c>
      <c r="M86" s="10">
        <v>1.04</v>
      </c>
      <c r="N86" s="192">
        <f>+TDC_InfraMR[[#This Row],[A.03.1 -  Longitud de Vías de Explotación No Electrificadas Troncales y Ramales (vía principal) (km)]]+TDC_InfraMR[[#This Row],[A.04.1 -  Longitud de Vías de Explotación Electrificadas Troncales y Ramales (vía principal) (km)]]</f>
        <v>30.6</v>
      </c>
      <c r="O86" s="192">
        <f>+TDC_InfraMR[[#This Row],[Total Vías (excluido Auxiliares)]]</f>
        <v>30.6</v>
      </c>
      <c r="P86" s="1">
        <v>11</v>
      </c>
      <c r="Q86" s="1">
        <v>0</v>
      </c>
      <c r="R86" s="1">
        <v>0</v>
      </c>
      <c r="S86" s="194">
        <f t="shared" si="4"/>
        <v>11</v>
      </c>
      <c r="T86" s="194">
        <f>+TDC_InfraMR[[#This Row],[Total Estaciones]]</f>
        <v>11</v>
      </c>
      <c r="U86" s="1">
        <v>0</v>
      </c>
      <c r="V86" s="1">
        <v>36</v>
      </c>
      <c r="W86" s="1">
        <v>0</v>
      </c>
      <c r="X86" s="1">
        <v>0</v>
      </c>
      <c r="Y86" s="1">
        <v>0</v>
      </c>
      <c r="Z86" s="196">
        <f t="shared" si="8"/>
        <v>36</v>
      </c>
      <c r="AA86" s="1">
        <v>6</v>
      </c>
      <c r="AB86" s="1">
        <v>2</v>
      </c>
      <c r="AC86" s="1">
        <f>+TDC_InfraMR[[#This Row],[Total Pasos Vehiculares a Nivel]]</f>
        <v>36</v>
      </c>
      <c r="AD86" s="196">
        <f t="shared" si="9"/>
        <v>44</v>
      </c>
      <c r="AE86" s="1">
        <v>0</v>
      </c>
      <c r="AF86" s="1">
        <v>9</v>
      </c>
      <c r="AG86" s="1">
        <v>16</v>
      </c>
      <c r="AH86" s="196">
        <f t="shared" si="10"/>
        <v>25</v>
      </c>
      <c r="AI86" s="7">
        <v>15.3</v>
      </c>
      <c r="AJ86" s="7">
        <v>0</v>
      </c>
      <c r="AK86" s="7">
        <v>0</v>
      </c>
      <c r="AL86" s="198">
        <f t="shared" si="5"/>
        <v>15.3</v>
      </c>
      <c r="AM86" s="1">
        <v>0</v>
      </c>
      <c r="AN86" s="1">
        <v>0</v>
      </c>
      <c r="AO86" s="1">
        <v>0</v>
      </c>
      <c r="AP86" s="200">
        <f t="shared" si="6"/>
        <v>0</v>
      </c>
      <c r="AQ86" s="1">
        <v>18</v>
      </c>
      <c r="AR86" s="1">
        <v>0</v>
      </c>
      <c r="AS86" s="1">
        <v>0</v>
      </c>
      <c r="AT86" s="200">
        <f>+TDC_InfraMR[[#This Row],[B.02.1 - Parque de Coches Eléctricos Motrices]]+TDC_InfraMR[[#This Row],[B.02.2 - Parque de Coches Eléctricos Motrices Remolcados Tipo R]]+TDC_InfraMR[[#This Row],[B.02.3 - Parque de Coches Eléctricos Motrices Tipo R]]</f>
        <v>18</v>
      </c>
      <c r="AU86" s="1">
        <v>0</v>
      </c>
      <c r="AV86" s="1">
        <v>0</v>
      </c>
      <c r="AW86" s="1">
        <v>0</v>
      </c>
      <c r="AX86" s="200">
        <f>+TDC_InfraMR[[#This Row],[B.03.1 - Parque de Coches Motores Motrices Remolcados]]+TDC_InfraMR[[#This Row],[B.03.2 - Parque de Coches Motores Motrices Intermedios]]+TDC_InfraMR[[#This Row],[B.03.3 - Parque de Coches Motores Motrices Cabina]]</f>
        <v>0</v>
      </c>
      <c r="AY86" s="1">
        <v>0</v>
      </c>
      <c r="AZ86" s="1">
        <v>0</v>
      </c>
      <c r="BA86" s="1">
        <v>0</v>
      </c>
      <c r="BB86" s="1">
        <v>0</v>
      </c>
      <c r="BC86" s="200">
        <f>+SUM(TDC_InfraMR[[#This Row],[B.04.1 - Parque de Coches Remolcados Clase Unica]:[B.04.5 - Parque de Coches Remolcados para Servicios Especiales (Cartoneros)]])</f>
        <v>0</v>
      </c>
      <c r="BD86" s="356">
        <v>0</v>
      </c>
      <c r="BE86" s="1">
        <v>2</v>
      </c>
      <c r="BF86" s="1">
        <v>0</v>
      </c>
      <c r="BG86" s="244">
        <v>1435</v>
      </c>
    </row>
    <row r="87" spans="1:59">
      <c r="A87" s="1">
        <v>2000</v>
      </c>
      <c r="B87" s="1" t="s">
        <v>62</v>
      </c>
      <c r="C87" s="10">
        <v>0</v>
      </c>
      <c r="D87" s="10">
        <v>0</v>
      </c>
      <c r="E87" s="10">
        <v>0</v>
      </c>
      <c r="F87" s="10">
        <v>15.3</v>
      </c>
      <c r="G87" s="192">
        <f t="shared" si="7"/>
        <v>15.3</v>
      </c>
      <c r="H87" s="192">
        <f>+TDC_InfraMR[[#This Row],[Total Líneas de Explotación ]]</f>
        <v>15.3</v>
      </c>
      <c r="I87" s="192">
        <v>15.3</v>
      </c>
      <c r="J87" s="10">
        <v>0</v>
      </c>
      <c r="K87" s="10">
        <v>0</v>
      </c>
      <c r="L87" s="10">
        <v>30.6</v>
      </c>
      <c r="M87" s="10">
        <v>1.04</v>
      </c>
      <c r="N87" s="192">
        <f>+TDC_InfraMR[[#This Row],[A.03.1 -  Longitud de Vías de Explotación No Electrificadas Troncales y Ramales (vía principal) (km)]]+TDC_InfraMR[[#This Row],[A.04.1 -  Longitud de Vías de Explotación Electrificadas Troncales y Ramales (vía principal) (km)]]</f>
        <v>30.6</v>
      </c>
      <c r="O87" s="192">
        <f>+TDC_InfraMR[[#This Row],[Total Vías (excluido Auxiliares)]]</f>
        <v>30.6</v>
      </c>
      <c r="P87" s="1">
        <v>11</v>
      </c>
      <c r="Q87" s="1">
        <v>0</v>
      </c>
      <c r="R87" s="1">
        <v>0</v>
      </c>
      <c r="S87" s="194">
        <f t="shared" si="4"/>
        <v>11</v>
      </c>
      <c r="T87" s="194">
        <f>+TDC_InfraMR[[#This Row],[Total Estaciones]]</f>
        <v>11</v>
      </c>
      <c r="U87" s="1">
        <v>0</v>
      </c>
      <c r="V87" s="1">
        <v>36</v>
      </c>
      <c r="W87" s="1">
        <v>0</v>
      </c>
      <c r="X87" s="1">
        <v>0</v>
      </c>
      <c r="Y87" s="1">
        <v>0</v>
      </c>
      <c r="Z87" s="196">
        <f t="shared" si="8"/>
        <v>36</v>
      </c>
      <c r="AA87" s="1">
        <v>6</v>
      </c>
      <c r="AB87" s="1">
        <v>2</v>
      </c>
      <c r="AC87" s="1">
        <f>+TDC_InfraMR[[#This Row],[Total Pasos Vehiculares a Nivel]]</f>
        <v>36</v>
      </c>
      <c r="AD87" s="196">
        <f t="shared" si="9"/>
        <v>44</v>
      </c>
      <c r="AE87" s="1">
        <v>0</v>
      </c>
      <c r="AF87" s="1">
        <v>9</v>
      </c>
      <c r="AG87" s="1">
        <v>16</v>
      </c>
      <c r="AH87" s="196">
        <f t="shared" si="10"/>
        <v>25</v>
      </c>
      <c r="AI87" s="7">
        <v>15.3</v>
      </c>
      <c r="AJ87" s="7">
        <v>0</v>
      </c>
      <c r="AK87" s="7">
        <v>0</v>
      </c>
      <c r="AL87" s="198">
        <f t="shared" si="5"/>
        <v>15.3</v>
      </c>
      <c r="AM87" s="1">
        <v>0</v>
      </c>
      <c r="AN87" s="1">
        <v>0</v>
      </c>
      <c r="AO87" s="1">
        <v>0</v>
      </c>
      <c r="AP87" s="200">
        <f t="shared" si="6"/>
        <v>0</v>
      </c>
      <c r="AQ87" s="1">
        <v>18</v>
      </c>
      <c r="AR87" s="1">
        <v>0</v>
      </c>
      <c r="AS87" s="1">
        <v>0</v>
      </c>
      <c r="AT87" s="200">
        <f>+TDC_InfraMR[[#This Row],[B.02.1 - Parque de Coches Eléctricos Motrices]]+TDC_InfraMR[[#This Row],[B.02.2 - Parque de Coches Eléctricos Motrices Remolcados Tipo R]]+TDC_InfraMR[[#This Row],[B.02.3 - Parque de Coches Eléctricos Motrices Tipo R]]</f>
        <v>18</v>
      </c>
      <c r="AU87" s="1">
        <v>0</v>
      </c>
      <c r="AV87" s="1">
        <v>0</v>
      </c>
      <c r="AW87" s="1">
        <v>0</v>
      </c>
      <c r="AX87" s="200">
        <f>+TDC_InfraMR[[#This Row],[B.03.1 - Parque de Coches Motores Motrices Remolcados]]+TDC_InfraMR[[#This Row],[B.03.2 - Parque de Coches Motores Motrices Intermedios]]+TDC_InfraMR[[#This Row],[B.03.3 - Parque de Coches Motores Motrices Cabina]]</f>
        <v>0</v>
      </c>
      <c r="AY87" s="1">
        <v>0</v>
      </c>
      <c r="AZ87" s="1">
        <v>0</v>
      </c>
      <c r="BA87" s="1">
        <v>0</v>
      </c>
      <c r="BB87" s="1">
        <v>0</v>
      </c>
      <c r="BC87" s="200">
        <f>+SUM(TDC_InfraMR[[#This Row],[B.04.1 - Parque de Coches Remolcados Clase Unica]:[B.04.5 - Parque de Coches Remolcados para Servicios Especiales (Cartoneros)]])</f>
        <v>0</v>
      </c>
      <c r="BD87" s="356">
        <v>0</v>
      </c>
      <c r="BE87" s="1">
        <v>2</v>
      </c>
      <c r="BF87" s="1">
        <v>0</v>
      </c>
      <c r="BG87" s="244">
        <v>1435</v>
      </c>
    </row>
    <row r="88" spans="1:59">
      <c r="A88" s="1">
        <v>2000</v>
      </c>
      <c r="B88" s="1" t="s">
        <v>63</v>
      </c>
      <c r="C88" s="10">
        <v>0</v>
      </c>
      <c r="D88" s="10">
        <v>0</v>
      </c>
      <c r="E88" s="10">
        <v>0</v>
      </c>
      <c r="F88" s="10">
        <v>15.3</v>
      </c>
      <c r="G88" s="192">
        <f t="shared" si="7"/>
        <v>15.3</v>
      </c>
      <c r="H88" s="192">
        <f>+TDC_InfraMR[[#This Row],[Total Líneas de Explotación ]]</f>
        <v>15.3</v>
      </c>
      <c r="I88" s="192">
        <v>15.3</v>
      </c>
      <c r="J88" s="10">
        <v>0</v>
      </c>
      <c r="K88" s="10">
        <v>0</v>
      </c>
      <c r="L88" s="10">
        <v>30.6</v>
      </c>
      <c r="M88" s="10">
        <v>1.04</v>
      </c>
      <c r="N88" s="192">
        <f>+TDC_InfraMR[[#This Row],[A.03.1 -  Longitud de Vías de Explotación No Electrificadas Troncales y Ramales (vía principal) (km)]]+TDC_InfraMR[[#This Row],[A.04.1 -  Longitud de Vías de Explotación Electrificadas Troncales y Ramales (vía principal) (km)]]</f>
        <v>30.6</v>
      </c>
      <c r="O88" s="192">
        <f>+TDC_InfraMR[[#This Row],[Total Vías (excluido Auxiliares)]]</f>
        <v>30.6</v>
      </c>
      <c r="P88" s="1">
        <v>11</v>
      </c>
      <c r="Q88" s="1">
        <v>0</v>
      </c>
      <c r="R88" s="1">
        <v>0</v>
      </c>
      <c r="S88" s="194">
        <f t="shared" si="4"/>
        <v>11</v>
      </c>
      <c r="T88" s="194">
        <f>+TDC_InfraMR[[#This Row],[Total Estaciones]]</f>
        <v>11</v>
      </c>
      <c r="U88" s="1">
        <v>0</v>
      </c>
      <c r="V88" s="1">
        <v>36</v>
      </c>
      <c r="W88" s="1">
        <v>0</v>
      </c>
      <c r="X88" s="1">
        <v>0</v>
      </c>
      <c r="Y88" s="1">
        <v>0</v>
      </c>
      <c r="Z88" s="196">
        <f t="shared" si="8"/>
        <v>36</v>
      </c>
      <c r="AA88" s="1">
        <v>6</v>
      </c>
      <c r="AB88" s="1">
        <v>2</v>
      </c>
      <c r="AC88" s="1">
        <f>+TDC_InfraMR[[#This Row],[Total Pasos Vehiculares a Nivel]]</f>
        <v>36</v>
      </c>
      <c r="AD88" s="196">
        <f t="shared" si="9"/>
        <v>44</v>
      </c>
      <c r="AE88" s="1">
        <v>0</v>
      </c>
      <c r="AF88" s="1">
        <v>9</v>
      </c>
      <c r="AG88" s="1">
        <v>16</v>
      </c>
      <c r="AH88" s="196">
        <f t="shared" si="10"/>
        <v>25</v>
      </c>
      <c r="AI88" s="7">
        <v>15.3</v>
      </c>
      <c r="AJ88" s="7">
        <v>0</v>
      </c>
      <c r="AK88" s="7">
        <v>0</v>
      </c>
      <c r="AL88" s="198">
        <f t="shared" si="5"/>
        <v>15.3</v>
      </c>
      <c r="AM88" s="1">
        <v>0</v>
      </c>
      <c r="AN88" s="1">
        <v>0</v>
      </c>
      <c r="AO88" s="1">
        <v>0</v>
      </c>
      <c r="AP88" s="200">
        <f t="shared" si="6"/>
        <v>0</v>
      </c>
      <c r="AQ88" s="1">
        <v>18</v>
      </c>
      <c r="AR88" s="1">
        <v>0</v>
      </c>
      <c r="AS88" s="1">
        <v>0</v>
      </c>
      <c r="AT88" s="200">
        <f>+TDC_InfraMR[[#This Row],[B.02.1 - Parque de Coches Eléctricos Motrices]]+TDC_InfraMR[[#This Row],[B.02.2 - Parque de Coches Eléctricos Motrices Remolcados Tipo R]]+TDC_InfraMR[[#This Row],[B.02.3 - Parque de Coches Eléctricos Motrices Tipo R]]</f>
        <v>18</v>
      </c>
      <c r="AU88" s="1">
        <v>0</v>
      </c>
      <c r="AV88" s="1">
        <v>0</v>
      </c>
      <c r="AW88" s="1">
        <v>0</v>
      </c>
      <c r="AX88" s="200">
        <f>+TDC_InfraMR[[#This Row],[B.03.1 - Parque de Coches Motores Motrices Remolcados]]+TDC_InfraMR[[#This Row],[B.03.2 - Parque de Coches Motores Motrices Intermedios]]+TDC_InfraMR[[#This Row],[B.03.3 - Parque de Coches Motores Motrices Cabina]]</f>
        <v>0</v>
      </c>
      <c r="AY88" s="1">
        <v>0</v>
      </c>
      <c r="AZ88" s="1">
        <v>0</v>
      </c>
      <c r="BA88" s="1">
        <v>0</v>
      </c>
      <c r="BB88" s="1">
        <v>0</v>
      </c>
      <c r="BC88" s="200">
        <f>+SUM(TDC_InfraMR[[#This Row],[B.04.1 - Parque de Coches Remolcados Clase Unica]:[B.04.5 - Parque de Coches Remolcados para Servicios Especiales (Cartoneros)]])</f>
        <v>0</v>
      </c>
      <c r="BD88" s="356">
        <v>0</v>
      </c>
      <c r="BE88" s="1">
        <v>2</v>
      </c>
      <c r="BF88" s="1">
        <v>0</v>
      </c>
      <c r="BG88" s="244">
        <v>1435</v>
      </c>
    </row>
    <row r="89" spans="1:59">
      <c r="A89" s="1">
        <v>2000</v>
      </c>
      <c r="B89" s="1" t="s">
        <v>64</v>
      </c>
      <c r="C89" s="10">
        <v>0</v>
      </c>
      <c r="D89" s="10">
        <v>0</v>
      </c>
      <c r="E89" s="10">
        <v>0</v>
      </c>
      <c r="F89" s="10">
        <v>15.3</v>
      </c>
      <c r="G89" s="192">
        <f t="shared" si="7"/>
        <v>15.3</v>
      </c>
      <c r="H89" s="192">
        <f>+TDC_InfraMR[[#This Row],[Total Líneas de Explotación ]]</f>
        <v>15.3</v>
      </c>
      <c r="I89" s="192">
        <v>15.3</v>
      </c>
      <c r="J89" s="10">
        <v>0</v>
      </c>
      <c r="K89" s="10">
        <v>0</v>
      </c>
      <c r="L89" s="10">
        <v>30.6</v>
      </c>
      <c r="M89" s="10">
        <v>1.04</v>
      </c>
      <c r="N89" s="192">
        <f>+TDC_InfraMR[[#This Row],[A.03.1 -  Longitud de Vías de Explotación No Electrificadas Troncales y Ramales (vía principal) (km)]]+TDC_InfraMR[[#This Row],[A.04.1 -  Longitud de Vías de Explotación Electrificadas Troncales y Ramales (vía principal) (km)]]</f>
        <v>30.6</v>
      </c>
      <c r="O89" s="192">
        <f>+TDC_InfraMR[[#This Row],[Total Vías (excluido Auxiliares)]]</f>
        <v>30.6</v>
      </c>
      <c r="P89" s="1">
        <v>11</v>
      </c>
      <c r="Q89" s="1">
        <v>0</v>
      </c>
      <c r="R89" s="1">
        <v>0</v>
      </c>
      <c r="S89" s="194">
        <f t="shared" si="4"/>
        <v>11</v>
      </c>
      <c r="T89" s="194">
        <f>+TDC_InfraMR[[#This Row],[Total Estaciones]]</f>
        <v>11</v>
      </c>
      <c r="U89" s="1">
        <v>0</v>
      </c>
      <c r="V89" s="1">
        <v>36</v>
      </c>
      <c r="W89" s="1">
        <v>0</v>
      </c>
      <c r="X89" s="1">
        <v>0</v>
      </c>
      <c r="Y89" s="1">
        <v>0</v>
      </c>
      <c r="Z89" s="196">
        <f t="shared" si="8"/>
        <v>36</v>
      </c>
      <c r="AA89" s="1">
        <v>6</v>
      </c>
      <c r="AB89" s="1">
        <v>2</v>
      </c>
      <c r="AC89" s="1">
        <f>+TDC_InfraMR[[#This Row],[Total Pasos Vehiculares a Nivel]]</f>
        <v>36</v>
      </c>
      <c r="AD89" s="196">
        <f t="shared" si="9"/>
        <v>44</v>
      </c>
      <c r="AE89" s="1">
        <v>0</v>
      </c>
      <c r="AF89" s="1">
        <v>9</v>
      </c>
      <c r="AG89" s="1">
        <v>16</v>
      </c>
      <c r="AH89" s="196">
        <f t="shared" si="10"/>
        <v>25</v>
      </c>
      <c r="AI89" s="7">
        <v>15.3</v>
      </c>
      <c r="AJ89" s="7">
        <v>0</v>
      </c>
      <c r="AK89" s="7">
        <v>0</v>
      </c>
      <c r="AL89" s="198">
        <f t="shared" si="5"/>
        <v>15.3</v>
      </c>
      <c r="AM89" s="1">
        <v>0</v>
      </c>
      <c r="AN89" s="1">
        <v>0</v>
      </c>
      <c r="AO89" s="1">
        <v>0</v>
      </c>
      <c r="AP89" s="200">
        <f t="shared" si="6"/>
        <v>0</v>
      </c>
      <c r="AQ89" s="1">
        <v>18</v>
      </c>
      <c r="AR89" s="1">
        <v>0</v>
      </c>
      <c r="AS89" s="1">
        <v>0</v>
      </c>
      <c r="AT89" s="200">
        <f>+TDC_InfraMR[[#This Row],[B.02.1 - Parque de Coches Eléctricos Motrices]]+TDC_InfraMR[[#This Row],[B.02.2 - Parque de Coches Eléctricos Motrices Remolcados Tipo R]]+TDC_InfraMR[[#This Row],[B.02.3 - Parque de Coches Eléctricos Motrices Tipo R]]</f>
        <v>18</v>
      </c>
      <c r="AU89" s="1">
        <v>0</v>
      </c>
      <c r="AV89" s="1">
        <v>0</v>
      </c>
      <c r="AW89" s="1">
        <v>0</v>
      </c>
      <c r="AX89" s="200">
        <f>+TDC_InfraMR[[#This Row],[B.03.1 - Parque de Coches Motores Motrices Remolcados]]+TDC_InfraMR[[#This Row],[B.03.2 - Parque de Coches Motores Motrices Intermedios]]+TDC_InfraMR[[#This Row],[B.03.3 - Parque de Coches Motores Motrices Cabina]]</f>
        <v>0</v>
      </c>
      <c r="AY89" s="1">
        <v>0</v>
      </c>
      <c r="AZ89" s="1">
        <v>0</v>
      </c>
      <c r="BA89" s="1">
        <v>0</v>
      </c>
      <c r="BB89" s="1">
        <v>0</v>
      </c>
      <c r="BC89" s="200">
        <f>+SUM(TDC_InfraMR[[#This Row],[B.04.1 - Parque de Coches Remolcados Clase Unica]:[B.04.5 - Parque de Coches Remolcados para Servicios Especiales (Cartoneros)]])</f>
        <v>0</v>
      </c>
      <c r="BD89" s="356">
        <v>0</v>
      </c>
      <c r="BE89" s="1">
        <v>2</v>
      </c>
      <c r="BF89" s="1">
        <v>0</v>
      </c>
      <c r="BG89" s="244">
        <v>1435</v>
      </c>
    </row>
    <row r="90" spans="1:59">
      <c r="A90" s="1">
        <v>2000</v>
      </c>
      <c r="B90" s="1" t="s">
        <v>65</v>
      </c>
      <c r="C90" s="10">
        <v>0</v>
      </c>
      <c r="D90" s="10">
        <v>0</v>
      </c>
      <c r="E90" s="10">
        <v>0</v>
      </c>
      <c r="F90" s="10">
        <v>15.3</v>
      </c>
      <c r="G90" s="192">
        <f t="shared" si="7"/>
        <v>15.3</v>
      </c>
      <c r="H90" s="192">
        <f>+TDC_InfraMR[[#This Row],[Total Líneas de Explotación ]]</f>
        <v>15.3</v>
      </c>
      <c r="I90" s="192">
        <v>15.3</v>
      </c>
      <c r="J90" s="10">
        <v>0</v>
      </c>
      <c r="K90" s="10">
        <v>0</v>
      </c>
      <c r="L90" s="10">
        <v>30.6</v>
      </c>
      <c r="M90" s="10">
        <v>1.04</v>
      </c>
      <c r="N90" s="192">
        <f>+TDC_InfraMR[[#This Row],[A.03.1 -  Longitud de Vías de Explotación No Electrificadas Troncales y Ramales (vía principal) (km)]]+TDC_InfraMR[[#This Row],[A.04.1 -  Longitud de Vías de Explotación Electrificadas Troncales y Ramales (vía principal) (km)]]</f>
        <v>30.6</v>
      </c>
      <c r="O90" s="192">
        <f>+TDC_InfraMR[[#This Row],[Total Vías (excluido Auxiliares)]]</f>
        <v>30.6</v>
      </c>
      <c r="P90" s="1">
        <v>11</v>
      </c>
      <c r="Q90" s="1">
        <v>0</v>
      </c>
      <c r="R90" s="1">
        <v>0</v>
      </c>
      <c r="S90" s="194">
        <f t="shared" si="4"/>
        <v>11</v>
      </c>
      <c r="T90" s="194">
        <f>+TDC_InfraMR[[#This Row],[Total Estaciones]]</f>
        <v>11</v>
      </c>
      <c r="U90" s="1">
        <v>0</v>
      </c>
      <c r="V90" s="1">
        <v>36</v>
      </c>
      <c r="W90" s="1">
        <v>0</v>
      </c>
      <c r="X90" s="1">
        <v>0</v>
      </c>
      <c r="Y90" s="1">
        <v>0</v>
      </c>
      <c r="Z90" s="196">
        <f t="shared" si="8"/>
        <v>36</v>
      </c>
      <c r="AA90" s="1">
        <v>6</v>
      </c>
      <c r="AB90" s="1">
        <v>2</v>
      </c>
      <c r="AC90" s="1">
        <f>+TDC_InfraMR[[#This Row],[Total Pasos Vehiculares a Nivel]]</f>
        <v>36</v>
      </c>
      <c r="AD90" s="196">
        <f t="shared" si="9"/>
        <v>44</v>
      </c>
      <c r="AE90" s="1">
        <v>0</v>
      </c>
      <c r="AF90" s="1">
        <v>9</v>
      </c>
      <c r="AG90" s="1">
        <v>16</v>
      </c>
      <c r="AH90" s="196">
        <f t="shared" si="10"/>
        <v>25</v>
      </c>
      <c r="AI90" s="7">
        <v>15.3</v>
      </c>
      <c r="AJ90" s="7">
        <v>0</v>
      </c>
      <c r="AK90" s="7">
        <v>0</v>
      </c>
      <c r="AL90" s="198">
        <f t="shared" si="5"/>
        <v>15.3</v>
      </c>
      <c r="AM90" s="1">
        <v>0</v>
      </c>
      <c r="AN90" s="1">
        <v>0</v>
      </c>
      <c r="AO90" s="1">
        <v>0</v>
      </c>
      <c r="AP90" s="200">
        <f t="shared" si="6"/>
        <v>0</v>
      </c>
      <c r="AQ90" s="1">
        <v>18</v>
      </c>
      <c r="AR90" s="1">
        <v>0</v>
      </c>
      <c r="AS90" s="1">
        <v>0</v>
      </c>
      <c r="AT90" s="200">
        <f>+TDC_InfraMR[[#This Row],[B.02.1 - Parque de Coches Eléctricos Motrices]]+TDC_InfraMR[[#This Row],[B.02.2 - Parque de Coches Eléctricos Motrices Remolcados Tipo R]]+TDC_InfraMR[[#This Row],[B.02.3 - Parque de Coches Eléctricos Motrices Tipo R]]</f>
        <v>18</v>
      </c>
      <c r="AU90" s="1">
        <v>0</v>
      </c>
      <c r="AV90" s="1">
        <v>0</v>
      </c>
      <c r="AW90" s="1">
        <v>0</v>
      </c>
      <c r="AX90" s="200">
        <f>+TDC_InfraMR[[#This Row],[B.03.1 - Parque de Coches Motores Motrices Remolcados]]+TDC_InfraMR[[#This Row],[B.03.2 - Parque de Coches Motores Motrices Intermedios]]+TDC_InfraMR[[#This Row],[B.03.3 - Parque de Coches Motores Motrices Cabina]]</f>
        <v>0</v>
      </c>
      <c r="AY90" s="1">
        <v>0</v>
      </c>
      <c r="AZ90" s="1">
        <v>0</v>
      </c>
      <c r="BA90" s="1">
        <v>0</v>
      </c>
      <c r="BB90" s="1">
        <v>0</v>
      </c>
      <c r="BC90" s="200">
        <f>+SUM(TDC_InfraMR[[#This Row],[B.04.1 - Parque de Coches Remolcados Clase Unica]:[B.04.5 - Parque de Coches Remolcados para Servicios Especiales (Cartoneros)]])</f>
        <v>0</v>
      </c>
      <c r="BD90" s="356">
        <v>0</v>
      </c>
      <c r="BE90" s="1">
        <v>2</v>
      </c>
      <c r="BF90" s="1">
        <v>0</v>
      </c>
      <c r="BG90" s="244">
        <v>1435</v>
      </c>
    </row>
    <row r="91" spans="1:59">
      <c r="A91" s="1">
        <v>2000</v>
      </c>
      <c r="B91" s="1" t="s">
        <v>66</v>
      </c>
      <c r="C91" s="10">
        <v>0</v>
      </c>
      <c r="D91" s="10">
        <v>0</v>
      </c>
      <c r="E91" s="10">
        <v>0</v>
      </c>
      <c r="F91" s="10">
        <v>15.3</v>
      </c>
      <c r="G91" s="192">
        <f t="shared" si="7"/>
        <v>15.3</v>
      </c>
      <c r="H91" s="192">
        <f>+TDC_InfraMR[[#This Row],[Total Líneas de Explotación ]]</f>
        <v>15.3</v>
      </c>
      <c r="I91" s="192">
        <v>15.3</v>
      </c>
      <c r="J91" s="10">
        <v>0</v>
      </c>
      <c r="K91" s="10">
        <v>0</v>
      </c>
      <c r="L91" s="10">
        <v>30.6</v>
      </c>
      <c r="M91" s="10">
        <v>1.04</v>
      </c>
      <c r="N91" s="192">
        <f>+TDC_InfraMR[[#This Row],[A.03.1 -  Longitud de Vías de Explotación No Electrificadas Troncales y Ramales (vía principal) (km)]]+TDC_InfraMR[[#This Row],[A.04.1 -  Longitud de Vías de Explotación Electrificadas Troncales y Ramales (vía principal) (km)]]</f>
        <v>30.6</v>
      </c>
      <c r="O91" s="192">
        <f>+TDC_InfraMR[[#This Row],[Total Vías (excluido Auxiliares)]]</f>
        <v>30.6</v>
      </c>
      <c r="P91" s="1">
        <v>11</v>
      </c>
      <c r="Q91" s="1">
        <v>0</v>
      </c>
      <c r="R91" s="1">
        <v>0</v>
      </c>
      <c r="S91" s="194">
        <f t="shared" si="4"/>
        <v>11</v>
      </c>
      <c r="T91" s="194">
        <f>+TDC_InfraMR[[#This Row],[Total Estaciones]]</f>
        <v>11</v>
      </c>
      <c r="U91" s="1">
        <v>0</v>
      </c>
      <c r="V91" s="1">
        <v>36</v>
      </c>
      <c r="W91" s="1">
        <v>0</v>
      </c>
      <c r="X91" s="1">
        <v>0</v>
      </c>
      <c r="Y91" s="1">
        <v>0</v>
      </c>
      <c r="Z91" s="196">
        <f t="shared" si="8"/>
        <v>36</v>
      </c>
      <c r="AA91" s="1">
        <v>6</v>
      </c>
      <c r="AB91" s="1">
        <v>2</v>
      </c>
      <c r="AC91" s="1">
        <f>+TDC_InfraMR[[#This Row],[Total Pasos Vehiculares a Nivel]]</f>
        <v>36</v>
      </c>
      <c r="AD91" s="196">
        <f t="shared" si="9"/>
        <v>44</v>
      </c>
      <c r="AE91" s="1">
        <v>0</v>
      </c>
      <c r="AF91" s="1">
        <v>9</v>
      </c>
      <c r="AG91" s="1">
        <v>16</v>
      </c>
      <c r="AH91" s="196">
        <f t="shared" si="10"/>
        <v>25</v>
      </c>
      <c r="AI91" s="7">
        <v>15.3</v>
      </c>
      <c r="AJ91" s="7">
        <v>0</v>
      </c>
      <c r="AK91" s="7">
        <v>0</v>
      </c>
      <c r="AL91" s="198">
        <f t="shared" si="5"/>
        <v>15.3</v>
      </c>
      <c r="AM91" s="1">
        <v>0</v>
      </c>
      <c r="AN91" s="1">
        <v>0</v>
      </c>
      <c r="AO91" s="1">
        <v>0</v>
      </c>
      <c r="AP91" s="200">
        <f t="shared" si="6"/>
        <v>0</v>
      </c>
      <c r="AQ91" s="1">
        <v>18</v>
      </c>
      <c r="AR91" s="1">
        <v>0</v>
      </c>
      <c r="AS91" s="1">
        <v>0</v>
      </c>
      <c r="AT91" s="200">
        <f>+TDC_InfraMR[[#This Row],[B.02.1 - Parque de Coches Eléctricos Motrices]]+TDC_InfraMR[[#This Row],[B.02.2 - Parque de Coches Eléctricos Motrices Remolcados Tipo R]]+TDC_InfraMR[[#This Row],[B.02.3 - Parque de Coches Eléctricos Motrices Tipo R]]</f>
        <v>18</v>
      </c>
      <c r="AU91" s="1">
        <v>0</v>
      </c>
      <c r="AV91" s="1">
        <v>0</v>
      </c>
      <c r="AW91" s="1">
        <v>0</v>
      </c>
      <c r="AX91" s="200">
        <f>+TDC_InfraMR[[#This Row],[B.03.1 - Parque de Coches Motores Motrices Remolcados]]+TDC_InfraMR[[#This Row],[B.03.2 - Parque de Coches Motores Motrices Intermedios]]+TDC_InfraMR[[#This Row],[B.03.3 - Parque de Coches Motores Motrices Cabina]]</f>
        <v>0</v>
      </c>
      <c r="AY91" s="1">
        <v>0</v>
      </c>
      <c r="AZ91" s="1">
        <v>0</v>
      </c>
      <c r="BA91" s="1">
        <v>0</v>
      </c>
      <c r="BB91" s="1">
        <v>0</v>
      </c>
      <c r="BC91" s="200">
        <f>+SUM(TDC_InfraMR[[#This Row],[B.04.1 - Parque de Coches Remolcados Clase Unica]:[B.04.5 - Parque de Coches Remolcados para Servicios Especiales (Cartoneros)]])</f>
        <v>0</v>
      </c>
      <c r="BD91" s="356">
        <v>0</v>
      </c>
      <c r="BE91" s="1">
        <v>2</v>
      </c>
      <c r="BF91" s="1">
        <v>0</v>
      </c>
      <c r="BG91" s="244">
        <v>1435</v>
      </c>
    </row>
    <row r="92" spans="1:59">
      <c r="A92" s="1">
        <v>2000</v>
      </c>
      <c r="B92" s="1" t="s">
        <v>67</v>
      </c>
      <c r="C92" s="10">
        <v>0</v>
      </c>
      <c r="D92" s="10">
        <v>0</v>
      </c>
      <c r="E92" s="10">
        <v>0</v>
      </c>
      <c r="F92" s="10">
        <v>15.3</v>
      </c>
      <c r="G92" s="192">
        <f t="shared" si="7"/>
        <v>15.3</v>
      </c>
      <c r="H92" s="192">
        <f>+TDC_InfraMR[[#This Row],[Total Líneas de Explotación ]]</f>
        <v>15.3</v>
      </c>
      <c r="I92" s="192">
        <v>15.3</v>
      </c>
      <c r="J92" s="10">
        <v>0</v>
      </c>
      <c r="K92" s="10">
        <v>0</v>
      </c>
      <c r="L92" s="10">
        <v>30.6</v>
      </c>
      <c r="M92" s="10">
        <v>1.04</v>
      </c>
      <c r="N92" s="192">
        <f>+TDC_InfraMR[[#This Row],[A.03.1 -  Longitud de Vías de Explotación No Electrificadas Troncales y Ramales (vía principal) (km)]]+TDC_InfraMR[[#This Row],[A.04.1 -  Longitud de Vías de Explotación Electrificadas Troncales y Ramales (vía principal) (km)]]</f>
        <v>30.6</v>
      </c>
      <c r="O92" s="192">
        <f>+TDC_InfraMR[[#This Row],[Total Vías (excluido Auxiliares)]]</f>
        <v>30.6</v>
      </c>
      <c r="P92" s="1">
        <v>11</v>
      </c>
      <c r="Q92" s="1">
        <v>0</v>
      </c>
      <c r="R92" s="1">
        <v>0</v>
      </c>
      <c r="S92" s="194">
        <f t="shared" si="4"/>
        <v>11</v>
      </c>
      <c r="T92" s="194">
        <f>+TDC_InfraMR[[#This Row],[Total Estaciones]]</f>
        <v>11</v>
      </c>
      <c r="U92" s="1">
        <v>0</v>
      </c>
      <c r="V92" s="1">
        <v>36</v>
      </c>
      <c r="W92" s="1">
        <v>0</v>
      </c>
      <c r="X92" s="1">
        <v>0</v>
      </c>
      <c r="Y92" s="1">
        <v>0</v>
      </c>
      <c r="Z92" s="196">
        <f t="shared" si="8"/>
        <v>36</v>
      </c>
      <c r="AA92" s="1">
        <v>6</v>
      </c>
      <c r="AB92" s="1">
        <v>2</v>
      </c>
      <c r="AC92" s="1">
        <f>+TDC_InfraMR[[#This Row],[Total Pasos Vehiculares a Nivel]]</f>
        <v>36</v>
      </c>
      <c r="AD92" s="196">
        <f t="shared" si="9"/>
        <v>44</v>
      </c>
      <c r="AE92" s="1">
        <v>0</v>
      </c>
      <c r="AF92" s="1">
        <v>9</v>
      </c>
      <c r="AG92" s="1">
        <v>16</v>
      </c>
      <c r="AH92" s="196">
        <f t="shared" si="10"/>
        <v>25</v>
      </c>
      <c r="AI92" s="7">
        <v>15.3</v>
      </c>
      <c r="AJ92" s="7">
        <v>0</v>
      </c>
      <c r="AK92" s="7">
        <v>0</v>
      </c>
      <c r="AL92" s="198">
        <f t="shared" si="5"/>
        <v>15.3</v>
      </c>
      <c r="AM92" s="1">
        <v>0</v>
      </c>
      <c r="AN92" s="1">
        <v>0</v>
      </c>
      <c r="AO92" s="1">
        <v>0</v>
      </c>
      <c r="AP92" s="200">
        <f t="shared" si="6"/>
        <v>0</v>
      </c>
      <c r="AQ92" s="1">
        <v>18</v>
      </c>
      <c r="AR92" s="1">
        <v>0</v>
      </c>
      <c r="AS92" s="1">
        <v>0</v>
      </c>
      <c r="AT92" s="200">
        <f>+TDC_InfraMR[[#This Row],[B.02.1 - Parque de Coches Eléctricos Motrices]]+TDC_InfraMR[[#This Row],[B.02.2 - Parque de Coches Eléctricos Motrices Remolcados Tipo R]]+TDC_InfraMR[[#This Row],[B.02.3 - Parque de Coches Eléctricos Motrices Tipo R]]</f>
        <v>18</v>
      </c>
      <c r="AU92" s="1">
        <v>0</v>
      </c>
      <c r="AV92" s="1">
        <v>0</v>
      </c>
      <c r="AW92" s="1">
        <v>0</v>
      </c>
      <c r="AX92" s="200">
        <f>+TDC_InfraMR[[#This Row],[B.03.1 - Parque de Coches Motores Motrices Remolcados]]+TDC_InfraMR[[#This Row],[B.03.2 - Parque de Coches Motores Motrices Intermedios]]+TDC_InfraMR[[#This Row],[B.03.3 - Parque de Coches Motores Motrices Cabina]]</f>
        <v>0</v>
      </c>
      <c r="AY92" s="1">
        <v>0</v>
      </c>
      <c r="AZ92" s="1">
        <v>0</v>
      </c>
      <c r="BA92" s="1">
        <v>0</v>
      </c>
      <c r="BB92" s="1">
        <v>0</v>
      </c>
      <c r="BC92" s="200">
        <f>+SUM(TDC_InfraMR[[#This Row],[B.04.1 - Parque de Coches Remolcados Clase Unica]:[B.04.5 - Parque de Coches Remolcados para Servicios Especiales (Cartoneros)]])</f>
        <v>0</v>
      </c>
      <c r="BD92" s="356">
        <v>0</v>
      </c>
      <c r="BE92" s="1">
        <v>2</v>
      </c>
      <c r="BF92" s="1">
        <v>0</v>
      </c>
      <c r="BG92" s="244">
        <v>1435</v>
      </c>
    </row>
    <row r="93" spans="1:59">
      <c r="A93" s="1">
        <v>2000</v>
      </c>
      <c r="B93" s="1" t="s">
        <v>68</v>
      </c>
      <c r="C93" s="10">
        <v>0</v>
      </c>
      <c r="D93" s="10">
        <v>0</v>
      </c>
      <c r="E93" s="10">
        <v>0</v>
      </c>
      <c r="F93" s="10">
        <v>15.3</v>
      </c>
      <c r="G93" s="192">
        <f t="shared" si="7"/>
        <v>15.3</v>
      </c>
      <c r="H93" s="192">
        <f>+TDC_InfraMR[[#This Row],[Total Líneas de Explotación ]]</f>
        <v>15.3</v>
      </c>
      <c r="I93" s="192">
        <v>15.3</v>
      </c>
      <c r="J93" s="10">
        <v>0</v>
      </c>
      <c r="K93" s="10">
        <v>0</v>
      </c>
      <c r="L93" s="10">
        <v>30.6</v>
      </c>
      <c r="M93" s="10">
        <v>1.04</v>
      </c>
      <c r="N93" s="192">
        <f>+TDC_InfraMR[[#This Row],[A.03.1 -  Longitud de Vías de Explotación No Electrificadas Troncales y Ramales (vía principal) (km)]]+TDC_InfraMR[[#This Row],[A.04.1 -  Longitud de Vías de Explotación Electrificadas Troncales y Ramales (vía principal) (km)]]</f>
        <v>30.6</v>
      </c>
      <c r="O93" s="192">
        <f>+TDC_InfraMR[[#This Row],[Total Vías (excluido Auxiliares)]]</f>
        <v>30.6</v>
      </c>
      <c r="P93" s="1">
        <v>11</v>
      </c>
      <c r="Q93" s="1">
        <v>0</v>
      </c>
      <c r="R93" s="1">
        <v>0</v>
      </c>
      <c r="S93" s="194">
        <f t="shared" ref="S93:S156" si="11">SUM(P93:R93)</f>
        <v>11</v>
      </c>
      <c r="T93" s="194">
        <f>+TDC_InfraMR[[#This Row],[Total Estaciones]]</f>
        <v>11</v>
      </c>
      <c r="U93" s="1">
        <v>0</v>
      </c>
      <c r="V93" s="1">
        <v>36</v>
      </c>
      <c r="W93" s="1">
        <v>0</v>
      </c>
      <c r="X93" s="1">
        <v>0</v>
      </c>
      <c r="Y93" s="1">
        <v>0</v>
      </c>
      <c r="Z93" s="196">
        <f t="shared" si="8"/>
        <v>36</v>
      </c>
      <c r="AA93" s="1">
        <v>6</v>
      </c>
      <c r="AB93" s="1">
        <v>2</v>
      </c>
      <c r="AC93" s="1">
        <f>+TDC_InfraMR[[#This Row],[Total Pasos Vehiculares a Nivel]]</f>
        <v>36</v>
      </c>
      <c r="AD93" s="196">
        <f t="shared" si="9"/>
        <v>44</v>
      </c>
      <c r="AE93" s="1">
        <v>0</v>
      </c>
      <c r="AF93" s="1">
        <v>9</v>
      </c>
      <c r="AG93" s="1">
        <v>16</v>
      </c>
      <c r="AH93" s="196">
        <f t="shared" si="10"/>
        <v>25</v>
      </c>
      <c r="AI93" s="7">
        <v>15.3</v>
      </c>
      <c r="AJ93" s="7">
        <v>0</v>
      </c>
      <c r="AK93" s="7">
        <v>0</v>
      </c>
      <c r="AL93" s="198">
        <f t="shared" ref="AL93:AL156" si="12">SUM(AI93:AK93)</f>
        <v>15.3</v>
      </c>
      <c r="AM93" s="1">
        <v>0</v>
      </c>
      <c r="AN93" s="1">
        <v>0</v>
      </c>
      <c r="AO93" s="1">
        <v>0</v>
      </c>
      <c r="AP93" s="200">
        <f t="shared" ref="AP93:AP156" si="13">SUM(AM93:AO93)</f>
        <v>0</v>
      </c>
      <c r="AQ93" s="1">
        <v>18</v>
      </c>
      <c r="AR93" s="1">
        <v>0</v>
      </c>
      <c r="AS93" s="1">
        <v>0</v>
      </c>
      <c r="AT93" s="200">
        <f>+TDC_InfraMR[[#This Row],[B.02.1 - Parque de Coches Eléctricos Motrices]]+TDC_InfraMR[[#This Row],[B.02.2 - Parque de Coches Eléctricos Motrices Remolcados Tipo R]]+TDC_InfraMR[[#This Row],[B.02.3 - Parque de Coches Eléctricos Motrices Tipo R]]</f>
        <v>18</v>
      </c>
      <c r="AU93" s="1">
        <v>0</v>
      </c>
      <c r="AV93" s="1">
        <v>0</v>
      </c>
      <c r="AW93" s="1">
        <v>0</v>
      </c>
      <c r="AX93" s="200">
        <f>+TDC_InfraMR[[#This Row],[B.03.1 - Parque de Coches Motores Motrices Remolcados]]+TDC_InfraMR[[#This Row],[B.03.2 - Parque de Coches Motores Motrices Intermedios]]+TDC_InfraMR[[#This Row],[B.03.3 - Parque de Coches Motores Motrices Cabina]]</f>
        <v>0</v>
      </c>
      <c r="AY93" s="1">
        <v>0</v>
      </c>
      <c r="AZ93" s="1">
        <v>0</v>
      </c>
      <c r="BA93" s="1">
        <v>0</v>
      </c>
      <c r="BB93" s="1">
        <v>0</v>
      </c>
      <c r="BC93" s="200">
        <f>+SUM(TDC_InfraMR[[#This Row],[B.04.1 - Parque de Coches Remolcados Clase Unica]:[B.04.5 - Parque de Coches Remolcados para Servicios Especiales (Cartoneros)]])</f>
        <v>0</v>
      </c>
      <c r="BD93" s="356">
        <v>0</v>
      </c>
      <c r="BE93" s="1">
        <v>2</v>
      </c>
      <c r="BF93" s="1">
        <v>0</v>
      </c>
      <c r="BG93" s="244">
        <v>1435</v>
      </c>
    </row>
    <row r="94" spans="1:59">
      <c r="A94" s="1">
        <v>2000</v>
      </c>
      <c r="B94" s="1" t="s">
        <v>69</v>
      </c>
      <c r="C94" s="10">
        <v>0</v>
      </c>
      <c r="D94" s="10">
        <v>0</v>
      </c>
      <c r="E94" s="10">
        <v>0</v>
      </c>
      <c r="F94" s="10">
        <v>15.3</v>
      </c>
      <c r="G94" s="192">
        <f t="shared" si="7"/>
        <v>15.3</v>
      </c>
      <c r="H94" s="192">
        <f>+TDC_InfraMR[[#This Row],[Total Líneas de Explotación ]]</f>
        <v>15.3</v>
      </c>
      <c r="I94" s="192">
        <v>15.3</v>
      </c>
      <c r="J94" s="10">
        <v>0</v>
      </c>
      <c r="K94" s="10">
        <v>0</v>
      </c>
      <c r="L94" s="10">
        <v>30.6</v>
      </c>
      <c r="M94" s="10">
        <v>1.04</v>
      </c>
      <c r="N94" s="192">
        <f>+TDC_InfraMR[[#This Row],[A.03.1 -  Longitud de Vías de Explotación No Electrificadas Troncales y Ramales (vía principal) (km)]]+TDC_InfraMR[[#This Row],[A.04.1 -  Longitud de Vías de Explotación Electrificadas Troncales y Ramales (vía principal) (km)]]</f>
        <v>30.6</v>
      </c>
      <c r="O94" s="192">
        <f>+TDC_InfraMR[[#This Row],[Total Vías (excluido Auxiliares)]]</f>
        <v>30.6</v>
      </c>
      <c r="P94" s="1">
        <v>11</v>
      </c>
      <c r="Q94" s="1">
        <v>0</v>
      </c>
      <c r="R94" s="1">
        <v>0</v>
      </c>
      <c r="S94" s="194">
        <f t="shared" si="11"/>
        <v>11</v>
      </c>
      <c r="T94" s="194">
        <f>+TDC_InfraMR[[#This Row],[Total Estaciones]]</f>
        <v>11</v>
      </c>
      <c r="U94" s="1">
        <v>0</v>
      </c>
      <c r="V94" s="1">
        <v>36</v>
      </c>
      <c r="W94" s="1">
        <v>0</v>
      </c>
      <c r="X94" s="1">
        <v>0</v>
      </c>
      <c r="Y94" s="1">
        <v>0</v>
      </c>
      <c r="Z94" s="196">
        <f t="shared" si="8"/>
        <v>36</v>
      </c>
      <c r="AA94" s="1">
        <v>6</v>
      </c>
      <c r="AB94" s="1">
        <v>2</v>
      </c>
      <c r="AC94" s="1">
        <f>+TDC_InfraMR[[#This Row],[Total Pasos Vehiculares a Nivel]]</f>
        <v>36</v>
      </c>
      <c r="AD94" s="196">
        <f t="shared" si="9"/>
        <v>44</v>
      </c>
      <c r="AE94" s="1">
        <v>0</v>
      </c>
      <c r="AF94" s="1">
        <v>9</v>
      </c>
      <c r="AG94" s="1">
        <v>16</v>
      </c>
      <c r="AH94" s="196">
        <f t="shared" si="10"/>
        <v>25</v>
      </c>
      <c r="AI94" s="7">
        <v>15.3</v>
      </c>
      <c r="AJ94" s="7">
        <v>0</v>
      </c>
      <c r="AK94" s="7">
        <v>0</v>
      </c>
      <c r="AL94" s="198">
        <f t="shared" si="12"/>
        <v>15.3</v>
      </c>
      <c r="AM94" s="1">
        <v>0</v>
      </c>
      <c r="AN94" s="1">
        <v>0</v>
      </c>
      <c r="AO94" s="1">
        <v>0</v>
      </c>
      <c r="AP94" s="200">
        <f t="shared" si="13"/>
        <v>0</v>
      </c>
      <c r="AQ94" s="1">
        <v>18</v>
      </c>
      <c r="AR94" s="1">
        <v>0</v>
      </c>
      <c r="AS94" s="1">
        <v>0</v>
      </c>
      <c r="AT94" s="200">
        <f>+TDC_InfraMR[[#This Row],[B.02.1 - Parque de Coches Eléctricos Motrices]]+TDC_InfraMR[[#This Row],[B.02.2 - Parque de Coches Eléctricos Motrices Remolcados Tipo R]]+TDC_InfraMR[[#This Row],[B.02.3 - Parque de Coches Eléctricos Motrices Tipo R]]</f>
        <v>18</v>
      </c>
      <c r="AU94" s="1">
        <v>0</v>
      </c>
      <c r="AV94" s="1">
        <v>0</v>
      </c>
      <c r="AW94" s="1">
        <v>0</v>
      </c>
      <c r="AX94" s="200">
        <f>+TDC_InfraMR[[#This Row],[B.03.1 - Parque de Coches Motores Motrices Remolcados]]+TDC_InfraMR[[#This Row],[B.03.2 - Parque de Coches Motores Motrices Intermedios]]+TDC_InfraMR[[#This Row],[B.03.3 - Parque de Coches Motores Motrices Cabina]]</f>
        <v>0</v>
      </c>
      <c r="AY94" s="1">
        <v>0</v>
      </c>
      <c r="AZ94" s="1">
        <v>0</v>
      </c>
      <c r="BA94" s="1">
        <v>0</v>
      </c>
      <c r="BB94" s="1">
        <v>0</v>
      </c>
      <c r="BC94" s="200">
        <f>+SUM(TDC_InfraMR[[#This Row],[B.04.1 - Parque de Coches Remolcados Clase Unica]:[B.04.5 - Parque de Coches Remolcados para Servicios Especiales (Cartoneros)]])</f>
        <v>0</v>
      </c>
      <c r="BD94" s="356">
        <v>0</v>
      </c>
      <c r="BE94" s="1">
        <v>2</v>
      </c>
      <c r="BF94" s="1">
        <v>0</v>
      </c>
      <c r="BG94" s="244">
        <v>1435</v>
      </c>
    </row>
    <row r="95" spans="1:59">
      <c r="A95" s="1">
        <v>2000</v>
      </c>
      <c r="B95" s="1" t="s">
        <v>70</v>
      </c>
      <c r="C95" s="10">
        <v>0</v>
      </c>
      <c r="D95" s="10">
        <v>0</v>
      </c>
      <c r="E95" s="10">
        <v>0</v>
      </c>
      <c r="F95" s="10">
        <v>15.3</v>
      </c>
      <c r="G95" s="192">
        <f t="shared" si="7"/>
        <v>15.3</v>
      </c>
      <c r="H95" s="192">
        <f>+TDC_InfraMR[[#This Row],[Total Líneas de Explotación ]]</f>
        <v>15.3</v>
      </c>
      <c r="I95" s="192">
        <v>15.3</v>
      </c>
      <c r="J95" s="10">
        <v>0</v>
      </c>
      <c r="K95" s="10">
        <v>0</v>
      </c>
      <c r="L95" s="10">
        <v>30.6</v>
      </c>
      <c r="M95" s="10">
        <v>1.04</v>
      </c>
      <c r="N95" s="192">
        <f>+TDC_InfraMR[[#This Row],[A.03.1 -  Longitud de Vías de Explotación No Electrificadas Troncales y Ramales (vía principal) (km)]]+TDC_InfraMR[[#This Row],[A.04.1 -  Longitud de Vías de Explotación Electrificadas Troncales y Ramales (vía principal) (km)]]</f>
        <v>30.6</v>
      </c>
      <c r="O95" s="192">
        <f>+TDC_InfraMR[[#This Row],[Total Vías (excluido Auxiliares)]]</f>
        <v>30.6</v>
      </c>
      <c r="P95" s="1">
        <v>11</v>
      </c>
      <c r="Q95" s="1">
        <v>0</v>
      </c>
      <c r="R95" s="1">
        <v>0</v>
      </c>
      <c r="S95" s="194">
        <f t="shared" si="11"/>
        <v>11</v>
      </c>
      <c r="T95" s="194">
        <f>+TDC_InfraMR[[#This Row],[Total Estaciones]]</f>
        <v>11</v>
      </c>
      <c r="U95" s="1">
        <v>0</v>
      </c>
      <c r="V95" s="1">
        <v>36</v>
      </c>
      <c r="W95" s="1">
        <v>0</v>
      </c>
      <c r="X95" s="1">
        <v>0</v>
      </c>
      <c r="Y95" s="1">
        <v>0</v>
      </c>
      <c r="Z95" s="196">
        <f t="shared" si="8"/>
        <v>36</v>
      </c>
      <c r="AA95" s="1">
        <v>6</v>
      </c>
      <c r="AB95" s="1">
        <v>2</v>
      </c>
      <c r="AC95" s="1">
        <f>+TDC_InfraMR[[#This Row],[Total Pasos Vehiculares a Nivel]]</f>
        <v>36</v>
      </c>
      <c r="AD95" s="196">
        <f t="shared" si="9"/>
        <v>44</v>
      </c>
      <c r="AE95" s="1">
        <v>0</v>
      </c>
      <c r="AF95" s="1">
        <v>9</v>
      </c>
      <c r="AG95" s="1">
        <v>16</v>
      </c>
      <c r="AH95" s="196">
        <f t="shared" si="10"/>
        <v>25</v>
      </c>
      <c r="AI95" s="7">
        <v>15.3</v>
      </c>
      <c r="AJ95" s="7">
        <v>0</v>
      </c>
      <c r="AK95" s="7">
        <v>0</v>
      </c>
      <c r="AL95" s="198">
        <f t="shared" si="12"/>
        <v>15.3</v>
      </c>
      <c r="AM95" s="1">
        <v>0</v>
      </c>
      <c r="AN95" s="1">
        <v>0</v>
      </c>
      <c r="AO95" s="1">
        <v>0</v>
      </c>
      <c r="AP95" s="200">
        <f t="shared" si="13"/>
        <v>0</v>
      </c>
      <c r="AQ95" s="1">
        <v>18</v>
      </c>
      <c r="AR95" s="1">
        <v>0</v>
      </c>
      <c r="AS95" s="1">
        <v>0</v>
      </c>
      <c r="AT95" s="200">
        <f>+TDC_InfraMR[[#This Row],[B.02.1 - Parque de Coches Eléctricos Motrices]]+TDC_InfraMR[[#This Row],[B.02.2 - Parque de Coches Eléctricos Motrices Remolcados Tipo R]]+TDC_InfraMR[[#This Row],[B.02.3 - Parque de Coches Eléctricos Motrices Tipo R]]</f>
        <v>18</v>
      </c>
      <c r="AU95" s="1">
        <v>0</v>
      </c>
      <c r="AV95" s="1">
        <v>0</v>
      </c>
      <c r="AW95" s="1">
        <v>0</v>
      </c>
      <c r="AX95" s="200">
        <f>+TDC_InfraMR[[#This Row],[B.03.1 - Parque de Coches Motores Motrices Remolcados]]+TDC_InfraMR[[#This Row],[B.03.2 - Parque de Coches Motores Motrices Intermedios]]+TDC_InfraMR[[#This Row],[B.03.3 - Parque de Coches Motores Motrices Cabina]]</f>
        <v>0</v>
      </c>
      <c r="AY95" s="1">
        <v>0</v>
      </c>
      <c r="AZ95" s="1">
        <v>0</v>
      </c>
      <c r="BA95" s="1">
        <v>0</v>
      </c>
      <c r="BB95" s="1">
        <v>0</v>
      </c>
      <c r="BC95" s="200">
        <f>+SUM(TDC_InfraMR[[#This Row],[B.04.1 - Parque de Coches Remolcados Clase Unica]:[B.04.5 - Parque de Coches Remolcados para Servicios Especiales (Cartoneros)]])</f>
        <v>0</v>
      </c>
      <c r="BD95" s="356">
        <v>0</v>
      </c>
      <c r="BE95" s="1">
        <v>2</v>
      </c>
      <c r="BF95" s="1">
        <v>0</v>
      </c>
      <c r="BG95" s="244">
        <v>1435</v>
      </c>
    </row>
    <row r="96" spans="1:59">
      <c r="A96" s="1">
        <v>2000</v>
      </c>
      <c r="B96" s="1" t="s">
        <v>71</v>
      </c>
      <c r="C96" s="10">
        <v>0</v>
      </c>
      <c r="D96" s="10">
        <v>0</v>
      </c>
      <c r="E96" s="10">
        <v>0</v>
      </c>
      <c r="F96" s="10">
        <v>15.3</v>
      </c>
      <c r="G96" s="192">
        <f t="shared" si="7"/>
        <v>15.3</v>
      </c>
      <c r="H96" s="192">
        <f>+TDC_InfraMR[[#This Row],[Total Líneas de Explotación ]]</f>
        <v>15.3</v>
      </c>
      <c r="I96" s="192">
        <v>15.3</v>
      </c>
      <c r="J96" s="10">
        <v>0</v>
      </c>
      <c r="K96" s="10">
        <v>0</v>
      </c>
      <c r="L96" s="10">
        <v>30.6</v>
      </c>
      <c r="M96" s="10">
        <v>1.04</v>
      </c>
      <c r="N96" s="192">
        <f>+TDC_InfraMR[[#This Row],[A.03.1 -  Longitud de Vías de Explotación No Electrificadas Troncales y Ramales (vía principal) (km)]]+TDC_InfraMR[[#This Row],[A.04.1 -  Longitud de Vías de Explotación Electrificadas Troncales y Ramales (vía principal) (km)]]</f>
        <v>30.6</v>
      </c>
      <c r="O96" s="192">
        <f>+TDC_InfraMR[[#This Row],[Total Vías (excluido Auxiliares)]]</f>
        <v>30.6</v>
      </c>
      <c r="P96" s="1">
        <v>11</v>
      </c>
      <c r="Q96" s="1">
        <v>0</v>
      </c>
      <c r="R96" s="1">
        <v>0</v>
      </c>
      <c r="S96" s="194">
        <f t="shared" si="11"/>
        <v>11</v>
      </c>
      <c r="T96" s="194">
        <f>+TDC_InfraMR[[#This Row],[Total Estaciones]]</f>
        <v>11</v>
      </c>
      <c r="U96" s="1">
        <v>0</v>
      </c>
      <c r="V96" s="1">
        <v>36</v>
      </c>
      <c r="W96" s="1">
        <v>0</v>
      </c>
      <c r="X96" s="1">
        <v>0</v>
      </c>
      <c r="Y96" s="1">
        <v>0</v>
      </c>
      <c r="Z96" s="196">
        <f t="shared" si="8"/>
        <v>36</v>
      </c>
      <c r="AA96" s="1">
        <v>6</v>
      </c>
      <c r="AB96" s="1">
        <v>2</v>
      </c>
      <c r="AC96" s="1">
        <f>+TDC_InfraMR[[#This Row],[Total Pasos Vehiculares a Nivel]]</f>
        <v>36</v>
      </c>
      <c r="AD96" s="196">
        <f t="shared" si="9"/>
        <v>44</v>
      </c>
      <c r="AE96" s="1">
        <v>0</v>
      </c>
      <c r="AF96" s="1">
        <v>9</v>
      </c>
      <c r="AG96" s="1">
        <v>16</v>
      </c>
      <c r="AH96" s="196">
        <f t="shared" si="10"/>
        <v>25</v>
      </c>
      <c r="AI96" s="7">
        <v>15.3</v>
      </c>
      <c r="AJ96" s="7">
        <v>0</v>
      </c>
      <c r="AK96" s="7">
        <v>0</v>
      </c>
      <c r="AL96" s="198">
        <f t="shared" si="12"/>
        <v>15.3</v>
      </c>
      <c r="AM96" s="1">
        <v>0</v>
      </c>
      <c r="AN96" s="1">
        <v>0</v>
      </c>
      <c r="AO96" s="1">
        <v>0</v>
      </c>
      <c r="AP96" s="200">
        <f t="shared" si="13"/>
        <v>0</v>
      </c>
      <c r="AQ96" s="1">
        <v>18</v>
      </c>
      <c r="AR96" s="1">
        <v>0</v>
      </c>
      <c r="AS96" s="1">
        <v>0</v>
      </c>
      <c r="AT96" s="200">
        <f>+TDC_InfraMR[[#This Row],[B.02.1 - Parque de Coches Eléctricos Motrices]]+TDC_InfraMR[[#This Row],[B.02.2 - Parque de Coches Eléctricos Motrices Remolcados Tipo R]]+TDC_InfraMR[[#This Row],[B.02.3 - Parque de Coches Eléctricos Motrices Tipo R]]</f>
        <v>18</v>
      </c>
      <c r="AU96" s="1">
        <v>0</v>
      </c>
      <c r="AV96" s="1">
        <v>0</v>
      </c>
      <c r="AW96" s="1">
        <v>0</v>
      </c>
      <c r="AX96" s="200">
        <f>+TDC_InfraMR[[#This Row],[B.03.1 - Parque de Coches Motores Motrices Remolcados]]+TDC_InfraMR[[#This Row],[B.03.2 - Parque de Coches Motores Motrices Intermedios]]+TDC_InfraMR[[#This Row],[B.03.3 - Parque de Coches Motores Motrices Cabina]]</f>
        <v>0</v>
      </c>
      <c r="AY96" s="1">
        <v>0</v>
      </c>
      <c r="AZ96" s="1">
        <v>0</v>
      </c>
      <c r="BA96" s="1">
        <v>0</v>
      </c>
      <c r="BB96" s="1">
        <v>0</v>
      </c>
      <c r="BC96" s="200">
        <f>+SUM(TDC_InfraMR[[#This Row],[B.04.1 - Parque de Coches Remolcados Clase Unica]:[B.04.5 - Parque de Coches Remolcados para Servicios Especiales (Cartoneros)]])</f>
        <v>0</v>
      </c>
      <c r="BD96" s="356">
        <v>0</v>
      </c>
      <c r="BE96" s="1">
        <v>2</v>
      </c>
      <c r="BF96" s="1">
        <v>0</v>
      </c>
      <c r="BG96" s="244">
        <v>1435</v>
      </c>
    </row>
    <row r="97" spans="1:59">
      <c r="A97" s="1">
        <v>2000</v>
      </c>
      <c r="B97" s="1" t="s">
        <v>72</v>
      </c>
      <c r="C97" s="10">
        <v>0</v>
      </c>
      <c r="D97" s="10">
        <v>0</v>
      </c>
      <c r="E97" s="10">
        <v>0</v>
      </c>
      <c r="F97" s="10">
        <v>15.3</v>
      </c>
      <c r="G97" s="192">
        <f t="shared" si="7"/>
        <v>15.3</v>
      </c>
      <c r="H97" s="192">
        <f>+TDC_InfraMR[[#This Row],[Total Líneas de Explotación ]]</f>
        <v>15.3</v>
      </c>
      <c r="I97" s="192">
        <v>15.3</v>
      </c>
      <c r="J97" s="10">
        <v>0</v>
      </c>
      <c r="K97" s="10">
        <v>0</v>
      </c>
      <c r="L97" s="10">
        <v>30.6</v>
      </c>
      <c r="M97" s="10">
        <v>1.04</v>
      </c>
      <c r="N97" s="192">
        <f>+TDC_InfraMR[[#This Row],[A.03.1 -  Longitud de Vías de Explotación No Electrificadas Troncales y Ramales (vía principal) (km)]]+TDC_InfraMR[[#This Row],[A.04.1 -  Longitud de Vías de Explotación Electrificadas Troncales y Ramales (vía principal) (km)]]</f>
        <v>30.6</v>
      </c>
      <c r="O97" s="192">
        <f>+TDC_InfraMR[[#This Row],[Total Vías (excluido Auxiliares)]]</f>
        <v>30.6</v>
      </c>
      <c r="P97" s="1">
        <v>11</v>
      </c>
      <c r="Q97" s="1">
        <v>0</v>
      </c>
      <c r="R97" s="1">
        <v>0</v>
      </c>
      <c r="S97" s="194">
        <f t="shared" si="11"/>
        <v>11</v>
      </c>
      <c r="T97" s="194">
        <f>+TDC_InfraMR[[#This Row],[Total Estaciones]]</f>
        <v>11</v>
      </c>
      <c r="U97" s="1">
        <v>0</v>
      </c>
      <c r="V97" s="1">
        <v>36</v>
      </c>
      <c r="W97" s="1">
        <v>0</v>
      </c>
      <c r="X97" s="1">
        <v>0</v>
      </c>
      <c r="Y97" s="1">
        <v>0</v>
      </c>
      <c r="Z97" s="196">
        <f t="shared" si="8"/>
        <v>36</v>
      </c>
      <c r="AA97" s="1">
        <v>6</v>
      </c>
      <c r="AB97" s="1">
        <v>2</v>
      </c>
      <c r="AC97" s="1">
        <f>+TDC_InfraMR[[#This Row],[Total Pasos Vehiculares a Nivel]]</f>
        <v>36</v>
      </c>
      <c r="AD97" s="196">
        <f t="shared" si="9"/>
        <v>44</v>
      </c>
      <c r="AE97" s="1">
        <v>0</v>
      </c>
      <c r="AF97" s="1">
        <v>9</v>
      </c>
      <c r="AG97" s="1">
        <v>16</v>
      </c>
      <c r="AH97" s="196">
        <f t="shared" si="10"/>
        <v>25</v>
      </c>
      <c r="AI97" s="7">
        <v>15.3</v>
      </c>
      <c r="AJ97" s="7">
        <v>0</v>
      </c>
      <c r="AK97" s="7">
        <v>0</v>
      </c>
      <c r="AL97" s="198">
        <f t="shared" si="12"/>
        <v>15.3</v>
      </c>
      <c r="AM97" s="1">
        <v>0</v>
      </c>
      <c r="AN97" s="1">
        <v>0</v>
      </c>
      <c r="AO97" s="1">
        <v>0</v>
      </c>
      <c r="AP97" s="200">
        <f t="shared" si="13"/>
        <v>0</v>
      </c>
      <c r="AQ97" s="1">
        <v>18</v>
      </c>
      <c r="AR97" s="1">
        <v>0</v>
      </c>
      <c r="AS97" s="1">
        <v>0</v>
      </c>
      <c r="AT97" s="200">
        <f>+TDC_InfraMR[[#This Row],[B.02.1 - Parque de Coches Eléctricos Motrices]]+TDC_InfraMR[[#This Row],[B.02.2 - Parque de Coches Eléctricos Motrices Remolcados Tipo R]]+TDC_InfraMR[[#This Row],[B.02.3 - Parque de Coches Eléctricos Motrices Tipo R]]</f>
        <v>18</v>
      </c>
      <c r="AU97" s="1">
        <v>0</v>
      </c>
      <c r="AV97" s="1">
        <v>0</v>
      </c>
      <c r="AW97" s="1">
        <v>0</v>
      </c>
      <c r="AX97" s="200">
        <f>+TDC_InfraMR[[#This Row],[B.03.1 - Parque de Coches Motores Motrices Remolcados]]+TDC_InfraMR[[#This Row],[B.03.2 - Parque de Coches Motores Motrices Intermedios]]+TDC_InfraMR[[#This Row],[B.03.3 - Parque de Coches Motores Motrices Cabina]]</f>
        <v>0</v>
      </c>
      <c r="AY97" s="1">
        <v>0</v>
      </c>
      <c r="AZ97" s="1">
        <v>0</v>
      </c>
      <c r="BA97" s="1">
        <v>0</v>
      </c>
      <c r="BB97" s="1">
        <v>0</v>
      </c>
      <c r="BC97" s="200">
        <f>+SUM(TDC_InfraMR[[#This Row],[B.04.1 - Parque de Coches Remolcados Clase Unica]:[B.04.5 - Parque de Coches Remolcados para Servicios Especiales (Cartoneros)]])</f>
        <v>0</v>
      </c>
      <c r="BD97" s="356">
        <v>0</v>
      </c>
      <c r="BE97" s="1">
        <v>2</v>
      </c>
      <c r="BF97" s="1">
        <v>0</v>
      </c>
      <c r="BG97" s="244">
        <v>1435</v>
      </c>
    </row>
    <row r="98" spans="1:59">
      <c r="A98" s="1">
        <v>2001</v>
      </c>
      <c r="B98" s="1" t="s">
        <v>61</v>
      </c>
      <c r="C98" s="10">
        <v>0</v>
      </c>
      <c r="D98" s="10">
        <v>0</v>
      </c>
      <c r="E98" s="10">
        <v>0</v>
      </c>
      <c r="F98" s="10">
        <v>15.3</v>
      </c>
      <c r="G98" s="192">
        <f t="shared" si="7"/>
        <v>15.3</v>
      </c>
      <c r="H98" s="192">
        <f>+TDC_InfraMR[[#This Row],[Total Líneas de Explotación ]]</f>
        <v>15.3</v>
      </c>
      <c r="I98" s="192">
        <v>15.3</v>
      </c>
      <c r="J98" s="10">
        <v>0</v>
      </c>
      <c r="K98" s="10">
        <v>0</v>
      </c>
      <c r="L98" s="10">
        <v>30.6</v>
      </c>
      <c r="M98" s="10">
        <v>1.04</v>
      </c>
      <c r="N98" s="192">
        <f>+TDC_InfraMR[[#This Row],[A.03.1 -  Longitud de Vías de Explotación No Electrificadas Troncales y Ramales (vía principal) (km)]]+TDC_InfraMR[[#This Row],[A.04.1 -  Longitud de Vías de Explotación Electrificadas Troncales y Ramales (vía principal) (km)]]</f>
        <v>30.6</v>
      </c>
      <c r="O98" s="192">
        <f>+TDC_InfraMR[[#This Row],[Total Vías (excluido Auxiliares)]]</f>
        <v>30.6</v>
      </c>
      <c r="P98" s="1">
        <v>11</v>
      </c>
      <c r="Q98" s="1">
        <v>0</v>
      </c>
      <c r="R98" s="1">
        <v>0</v>
      </c>
      <c r="S98" s="194">
        <f t="shared" si="11"/>
        <v>11</v>
      </c>
      <c r="T98" s="194">
        <f>+TDC_InfraMR[[#This Row],[Total Estaciones]]</f>
        <v>11</v>
      </c>
      <c r="U98" s="1">
        <v>0</v>
      </c>
      <c r="V98" s="1">
        <v>36</v>
      </c>
      <c r="W98" s="1">
        <v>0</v>
      </c>
      <c r="X98" s="1">
        <v>0</v>
      </c>
      <c r="Y98" s="1">
        <v>0</v>
      </c>
      <c r="Z98" s="196">
        <f t="shared" si="8"/>
        <v>36</v>
      </c>
      <c r="AA98" s="1">
        <v>6</v>
      </c>
      <c r="AB98" s="1">
        <v>2</v>
      </c>
      <c r="AC98" s="1">
        <f>+TDC_InfraMR[[#This Row],[Total Pasos Vehiculares a Nivel]]</f>
        <v>36</v>
      </c>
      <c r="AD98" s="196">
        <f t="shared" si="9"/>
        <v>44</v>
      </c>
      <c r="AE98" s="1">
        <v>0</v>
      </c>
      <c r="AF98" s="1">
        <v>9</v>
      </c>
      <c r="AG98" s="1">
        <v>16</v>
      </c>
      <c r="AH98" s="196">
        <f t="shared" si="10"/>
        <v>25</v>
      </c>
      <c r="AI98" s="7">
        <v>15.3</v>
      </c>
      <c r="AJ98" s="7">
        <v>0</v>
      </c>
      <c r="AK98" s="7">
        <v>0</v>
      </c>
      <c r="AL98" s="198">
        <f t="shared" si="12"/>
        <v>15.3</v>
      </c>
      <c r="AM98" s="1">
        <v>0</v>
      </c>
      <c r="AN98" s="1">
        <v>0</v>
      </c>
      <c r="AO98" s="1">
        <v>0</v>
      </c>
      <c r="AP98" s="200">
        <f t="shared" si="13"/>
        <v>0</v>
      </c>
      <c r="AQ98" s="1">
        <v>18</v>
      </c>
      <c r="AR98" s="1">
        <v>0</v>
      </c>
      <c r="AS98" s="1">
        <v>0</v>
      </c>
      <c r="AT98" s="200">
        <f>+TDC_InfraMR[[#This Row],[B.02.1 - Parque de Coches Eléctricos Motrices]]+TDC_InfraMR[[#This Row],[B.02.2 - Parque de Coches Eléctricos Motrices Remolcados Tipo R]]+TDC_InfraMR[[#This Row],[B.02.3 - Parque de Coches Eléctricos Motrices Tipo R]]</f>
        <v>18</v>
      </c>
      <c r="AU98" s="1">
        <v>0</v>
      </c>
      <c r="AV98" s="1">
        <v>0</v>
      </c>
      <c r="AW98" s="1">
        <v>0</v>
      </c>
      <c r="AX98" s="200">
        <f>+TDC_InfraMR[[#This Row],[B.03.1 - Parque de Coches Motores Motrices Remolcados]]+TDC_InfraMR[[#This Row],[B.03.2 - Parque de Coches Motores Motrices Intermedios]]+TDC_InfraMR[[#This Row],[B.03.3 - Parque de Coches Motores Motrices Cabina]]</f>
        <v>0</v>
      </c>
      <c r="AY98" s="1">
        <v>0</v>
      </c>
      <c r="AZ98" s="1">
        <v>0</v>
      </c>
      <c r="BA98" s="1">
        <v>0</v>
      </c>
      <c r="BB98" s="1">
        <v>0</v>
      </c>
      <c r="BC98" s="200">
        <f>+SUM(TDC_InfraMR[[#This Row],[B.04.1 - Parque de Coches Remolcados Clase Unica]:[B.04.5 - Parque de Coches Remolcados para Servicios Especiales (Cartoneros)]])</f>
        <v>0</v>
      </c>
      <c r="BD98" s="356">
        <v>0</v>
      </c>
      <c r="BE98" s="1">
        <v>2</v>
      </c>
      <c r="BF98" s="1">
        <v>0</v>
      </c>
      <c r="BG98" s="244">
        <v>1435</v>
      </c>
    </row>
    <row r="99" spans="1:59">
      <c r="A99" s="1">
        <v>2001</v>
      </c>
      <c r="B99" s="1" t="s">
        <v>62</v>
      </c>
      <c r="C99" s="10">
        <v>0</v>
      </c>
      <c r="D99" s="10">
        <v>0</v>
      </c>
      <c r="E99" s="10">
        <v>0</v>
      </c>
      <c r="F99" s="10">
        <v>15.3</v>
      </c>
      <c r="G99" s="192">
        <f t="shared" si="7"/>
        <v>15.3</v>
      </c>
      <c r="H99" s="192">
        <f>+TDC_InfraMR[[#This Row],[Total Líneas de Explotación ]]</f>
        <v>15.3</v>
      </c>
      <c r="I99" s="192">
        <v>15.3</v>
      </c>
      <c r="J99" s="10">
        <v>0</v>
      </c>
      <c r="K99" s="10">
        <v>0</v>
      </c>
      <c r="L99" s="10">
        <v>30.6</v>
      </c>
      <c r="M99" s="10">
        <v>1.04</v>
      </c>
      <c r="N99" s="192">
        <f>+TDC_InfraMR[[#This Row],[A.03.1 -  Longitud de Vías de Explotación No Electrificadas Troncales y Ramales (vía principal) (km)]]+TDC_InfraMR[[#This Row],[A.04.1 -  Longitud de Vías de Explotación Electrificadas Troncales y Ramales (vía principal) (km)]]</f>
        <v>30.6</v>
      </c>
      <c r="O99" s="192">
        <f>+TDC_InfraMR[[#This Row],[Total Vías (excluido Auxiliares)]]</f>
        <v>30.6</v>
      </c>
      <c r="P99" s="1">
        <v>11</v>
      </c>
      <c r="Q99" s="1">
        <v>0</v>
      </c>
      <c r="R99" s="1">
        <v>0</v>
      </c>
      <c r="S99" s="194">
        <f t="shared" si="11"/>
        <v>11</v>
      </c>
      <c r="T99" s="194">
        <f>+TDC_InfraMR[[#This Row],[Total Estaciones]]</f>
        <v>11</v>
      </c>
      <c r="U99" s="1">
        <v>0</v>
      </c>
      <c r="V99" s="1">
        <v>36</v>
      </c>
      <c r="W99" s="1">
        <v>0</v>
      </c>
      <c r="X99" s="1">
        <v>0</v>
      </c>
      <c r="Y99" s="1">
        <v>0</v>
      </c>
      <c r="Z99" s="196">
        <f t="shared" si="8"/>
        <v>36</v>
      </c>
      <c r="AA99" s="1">
        <v>6</v>
      </c>
      <c r="AB99" s="1">
        <v>2</v>
      </c>
      <c r="AC99" s="1">
        <f>+TDC_InfraMR[[#This Row],[Total Pasos Vehiculares a Nivel]]</f>
        <v>36</v>
      </c>
      <c r="AD99" s="196">
        <f t="shared" si="9"/>
        <v>44</v>
      </c>
      <c r="AE99" s="1">
        <v>0</v>
      </c>
      <c r="AF99" s="1">
        <v>9</v>
      </c>
      <c r="AG99" s="1">
        <v>16</v>
      </c>
      <c r="AH99" s="196">
        <f t="shared" si="10"/>
        <v>25</v>
      </c>
      <c r="AI99" s="7">
        <v>15.3</v>
      </c>
      <c r="AJ99" s="7">
        <v>0</v>
      </c>
      <c r="AK99" s="7">
        <v>0</v>
      </c>
      <c r="AL99" s="198">
        <f t="shared" si="12"/>
        <v>15.3</v>
      </c>
      <c r="AM99" s="1">
        <v>0</v>
      </c>
      <c r="AN99" s="1">
        <v>0</v>
      </c>
      <c r="AO99" s="1">
        <v>0</v>
      </c>
      <c r="AP99" s="200">
        <f t="shared" si="13"/>
        <v>0</v>
      </c>
      <c r="AQ99" s="1">
        <v>18</v>
      </c>
      <c r="AR99" s="1">
        <v>0</v>
      </c>
      <c r="AS99" s="1">
        <v>0</v>
      </c>
      <c r="AT99" s="200">
        <f>+TDC_InfraMR[[#This Row],[B.02.1 - Parque de Coches Eléctricos Motrices]]+TDC_InfraMR[[#This Row],[B.02.2 - Parque de Coches Eléctricos Motrices Remolcados Tipo R]]+TDC_InfraMR[[#This Row],[B.02.3 - Parque de Coches Eléctricos Motrices Tipo R]]</f>
        <v>18</v>
      </c>
      <c r="AU99" s="1">
        <v>0</v>
      </c>
      <c r="AV99" s="1">
        <v>0</v>
      </c>
      <c r="AW99" s="1">
        <v>0</v>
      </c>
      <c r="AX99" s="200">
        <f>+TDC_InfraMR[[#This Row],[B.03.1 - Parque de Coches Motores Motrices Remolcados]]+TDC_InfraMR[[#This Row],[B.03.2 - Parque de Coches Motores Motrices Intermedios]]+TDC_InfraMR[[#This Row],[B.03.3 - Parque de Coches Motores Motrices Cabina]]</f>
        <v>0</v>
      </c>
      <c r="AY99" s="1">
        <v>0</v>
      </c>
      <c r="AZ99" s="1">
        <v>0</v>
      </c>
      <c r="BA99" s="1">
        <v>0</v>
      </c>
      <c r="BB99" s="1">
        <v>0</v>
      </c>
      <c r="BC99" s="200">
        <f>+SUM(TDC_InfraMR[[#This Row],[B.04.1 - Parque de Coches Remolcados Clase Unica]:[B.04.5 - Parque de Coches Remolcados para Servicios Especiales (Cartoneros)]])</f>
        <v>0</v>
      </c>
      <c r="BD99" s="356">
        <v>0</v>
      </c>
      <c r="BE99" s="1">
        <v>2</v>
      </c>
      <c r="BF99" s="1">
        <v>0</v>
      </c>
      <c r="BG99" s="244">
        <v>1435</v>
      </c>
    </row>
    <row r="100" spans="1:59">
      <c r="A100" s="1">
        <v>2001</v>
      </c>
      <c r="B100" s="1" t="s">
        <v>63</v>
      </c>
      <c r="C100" s="10">
        <v>0</v>
      </c>
      <c r="D100" s="10">
        <v>0</v>
      </c>
      <c r="E100" s="10">
        <v>0</v>
      </c>
      <c r="F100" s="10">
        <v>15.3</v>
      </c>
      <c r="G100" s="192">
        <f t="shared" si="7"/>
        <v>15.3</v>
      </c>
      <c r="H100" s="192">
        <f>+TDC_InfraMR[[#This Row],[Total Líneas de Explotación ]]</f>
        <v>15.3</v>
      </c>
      <c r="I100" s="192">
        <v>15.3</v>
      </c>
      <c r="J100" s="10">
        <v>0</v>
      </c>
      <c r="K100" s="10">
        <v>0</v>
      </c>
      <c r="L100" s="10">
        <v>30.6</v>
      </c>
      <c r="M100" s="10">
        <v>1.04</v>
      </c>
      <c r="N100" s="192">
        <f>+TDC_InfraMR[[#This Row],[A.03.1 -  Longitud de Vías de Explotación No Electrificadas Troncales y Ramales (vía principal) (km)]]+TDC_InfraMR[[#This Row],[A.04.1 -  Longitud de Vías de Explotación Electrificadas Troncales y Ramales (vía principal) (km)]]</f>
        <v>30.6</v>
      </c>
      <c r="O100" s="192">
        <f>+TDC_InfraMR[[#This Row],[Total Vías (excluido Auxiliares)]]</f>
        <v>30.6</v>
      </c>
      <c r="P100" s="1">
        <v>11</v>
      </c>
      <c r="Q100" s="1">
        <v>0</v>
      </c>
      <c r="R100" s="1">
        <v>0</v>
      </c>
      <c r="S100" s="194">
        <f t="shared" si="11"/>
        <v>11</v>
      </c>
      <c r="T100" s="194">
        <f>+TDC_InfraMR[[#This Row],[Total Estaciones]]</f>
        <v>11</v>
      </c>
      <c r="U100" s="1">
        <v>0</v>
      </c>
      <c r="V100" s="1">
        <v>36</v>
      </c>
      <c r="W100" s="1">
        <v>0</v>
      </c>
      <c r="X100" s="1">
        <v>0</v>
      </c>
      <c r="Y100" s="1">
        <v>0</v>
      </c>
      <c r="Z100" s="196">
        <f t="shared" si="8"/>
        <v>36</v>
      </c>
      <c r="AA100" s="1">
        <v>6</v>
      </c>
      <c r="AB100" s="1">
        <v>2</v>
      </c>
      <c r="AC100" s="1">
        <f>+TDC_InfraMR[[#This Row],[Total Pasos Vehiculares a Nivel]]</f>
        <v>36</v>
      </c>
      <c r="AD100" s="196">
        <f t="shared" si="9"/>
        <v>44</v>
      </c>
      <c r="AE100" s="1">
        <v>0</v>
      </c>
      <c r="AF100" s="1">
        <v>9</v>
      </c>
      <c r="AG100" s="1">
        <v>16</v>
      </c>
      <c r="AH100" s="196">
        <f t="shared" si="10"/>
        <v>25</v>
      </c>
      <c r="AI100" s="7">
        <v>15.3</v>
      </c>
      <c r="AJ100" s="7">
        <v>0</v>
      </c>
      <c r="AK100" s="7">
        <v>0</v>
      </c>
      <c r="AL100" s="198">
        <f t="shared" si="12"/>
        <v>15.3</v>
      </c>
      <c r="AM100" s="1">
        <v>0</v>
      </c>
      <c r="AN100" s="1">
        <v>0</v>
      </c>
      <c r="AO100" s="1">
        <v>0</v>
      </c>
      <c r="AP100" s="200">
        <f t="shared" si="13"/>
        <v>0</v>
      </c>
      <c r="AQ100" s="1">
        <v>18</v>
      </c>
      <c r="AR100" s="1">
        <v>0</v>
      </c>
      <c r="AS100" s="1">
        <v>0</v>
      </c>
      <c r="AT100" s="200">
        <f>+TDC_InfraMR[[#This Row],[B.02.1 - Parque de Coches Eléctricos Motrices]]+TDC_InfraMR[[#This Row],[B.02.2 - Parque de Coches Eléctricos Motrices Remolcados Tipo R]]+TDC_InfraMR[[#This Row],[B.02.3 - Parque de Coches Eléctricos Motrices Tipo R]]</f>
        <v>18</v>
      </c>
      <c r="AU100" s="1">
        <v>0</v>
      </c>
      <c r="AV100" s="1">
        <v>0</v>
      </c>
      <c r="AW100" s="1">
        <v>0</v>
      </c>
      <c r="AX100" s="200">
        <f>+TDC_InfraMR[[#This Row],[B.03.1 - Parque de Coches Motores Motrices Remolcados]]+TDC_InfraMR[[#This Row],[B.03.2 - Parque de Coches Motores Motrices Intermedios]]+TDC_InfraMR[[#This Row],[B.03.3 - Parque de Coches Motores Motrices Cabina]]</f>
        <v>0</v>
      </c>
      <c r="AY100" s="1">
        <v>0</v>
      </c>
      <c r="AZ100" s="1">
        <v>0</v>
      </c>
      <c r="BA100" s="1">
        <v>0</v>
      </c>
      <c r="BB100" s="1">
        <v>0</v>
      </c>
      <c r="BC100" s="200">
        <f>+SUM(TDC_InfraMR[[#This Row],[B.04.1 - Parque de Coches Remolcados Clase Unica]:[B.04.5 - Parque de Coches Remolcados para Servicios Especiales (Cartoneros)]])</f>
        <v>0</v>
      </c>
      <c r="BD100" s="356">
        <v>0</v>
      </c>
      <c r="BE100" s="1">
        <v>2</v>
      </c>
      <c r="BF100" s="1">
        <v>0</v>
      </c>
      <c r="BG100" s="244">
        <v>1435</v>
      </c>
    </row>
    <row r="101" spans="1:59">
      <c r="A101" s="1">
        <v>2001</v>
      </c>
      <c r="B101" s="1" t="s">
        <v>64</v>
      </c>
      <c r="C101" s="10">
        <v>0</v>
      </c>
      <c r="D101" s="10">
        <v>0</v>
      </c>
      <c r="E101" s="10">
        <v>0</v>
      </c>
      <c r="F101" s="10">
        <v>15.3</v>
      </c>
      <c r="G101" s="192">
        <f t="shared" si="7"/>
        <v>15.3</v>
      </c>
      <c r="H101" s="192">
        <f>+TDC_InfraMR[[#This Row],[Total Líneas de Explotación ]]</f>
        <v>15.3</v>
      </c>
      <c r="I101" s="192">
        <v>15.3</v>
      </c>
      <c r="J101" s="10">
        <v>0</v>
      </c>
      <c r="K101" s="10">
        <v>0</v>
      </c>
      <c r="L101" s="10">
        <v>30.6</v>
      </c>
      <c r="M101" s="10">
        <v>1.04</v>
      </c>
      <c r="N101" s="192">
        <f>+TDC_InfraMR[[#This Row],[A.03.1 -  Longitud de Vías de Explotación No Electrificadas Troncales y Ramales (vía principal) (km)]]+TDC_InfraMR[[#This Row],[A.04.1 -  Longitud de Vías de Explotación Electrificadas Troncales y Ramales (vía principal) (km)]]</f>
        <v>30.6</v>
      </c>
      <c r="O101" s="192">
        <f>+TDC_InfraMR[[#This Row],[Total Vías (excluido Auxiliares)]]</f>
        <v>30.6</v>
      </c>
      <c r="P101" s="1">
        <v>11</v>
      </c>
      <c r="Q101" s="1">
        <v>0</v>
      </c>
      <c r="R101" s="1">
        <v>0</v>
      </c>
      <c r="S101" s="194">
        <f t="shared" si="11"/>
        <v>11</v>
      </c>
      <c r="T101" s="194">
        <f>+TDC_InfraMR[[#This Row],[Total Estaciones]]</f>
        <v>11</v>
      </c>
      <c r="U101" s="1">
        <v>0</v>
      </c>
      <c r="V101" s="1">
        <v>36</v>
      </c>
      <c r="W101" s="1">
        <v>0</v>
      </c>
      <c r="X101" s="1">
        <v>0</v>
      </c>
      <c r="Y101" s="1">
        <v>0</v>
      </c>
      <c r="Z101" s="196">
        <f t="shared" si="8"/>
        <v>36</v>
      </c>
      <c r="AA101" s="1">
        <v>6</v>
      </c>
      <c r="AB101" s="1">
        <v>2</v>
      </c>
      <c r="AC101" s="1">
        <f>+TDC_InfraMR[[#This Row],[Total Pasos Vehiculares a Nivel]]</f>
        <v>36</v>
      </c>
      <c r="AD101" s="196">
        <f t="shared" si="9"/>
        <v>44</v>
      </c>
      <c r="AE101" s="1">
        <v>0</v>
      </c>
      <c r="AF101" s="1">
        <v>9</v>
      </c>
      <c r="AG101" s="1">
        <v>16</v>
      </c>
      <c r="AH101" s="196">
        <f t="shared" si="10"/>
        <v>25</v>
      </c>
      <c r="AI101" s="7">
        <v>15.3</v>
      </c>
      <c r="AJ101" s="7">
        <v>0</v>
      </c>
      <c r="AK101" s="7">
        <v>0</v>
      </c>
      <c r="AL101" s="198">
        <f t="shared" si="12"/>
        <v>15.3</v>
      </c>
      <c r="AM101" s="1">
        <v>0</v>
      </c>
      <c r="AN101" s="1">
        <v>0</v>
      </c>
      <c r="AO101" s="1">
        <v>0</v>
      </c>
      <c r="AP101" s="200">
        <f t="shared" si="13"/>
        <v>0</v>
      </c>
      <c r="AQ101" s="1">
        <v>18</v>
      </c>
      <c r="AR101" s="1">
        <v>0</v>
      </c>
      <c r="AS101" s="1">
        <v>0</v>
      </c>
      <c r="AT101" s="200">
        <f>+TDC_InfraMR[[#This Row],[B.02.1 - Parque de Coches Eléctricos Motrices]]+TDC_InfraMR[[#This Row],[B.02.2 - Parque de Coches Eléctricos Motrices Remolcados Tipo R]]+TDC_InfraMR[[#This Row],[B.02.3 - Parque de Coches Eléctricos Motrices Tipo R]]</f>
        <v>18</v>
      </c>
      <c r="AU101" s="1">
        <v>0</v>
      </c>
      <c r="AV101" s="1">
        <v>0</v>
      </c>
      <c r="AW101" s="1">
        <v>0</v>
      </c>
      <c r="AX101" s="200">
        <f>+TDC_InfraMR[[#This Row],[B.03.1 - Parque de Coches Motores Motrices Remolcados]]+TDC_InfraMR[[#This Row],[B.03.2 - Parque de Coches Motores Motrices Intermedios]]+TDC_InfraMR[[#This Row],[B.03.3 - Parque de Coches Motores Motrices Cabina]]</f>
        <v>0</v>
      </c>
      <c r="AY101" s="1">
        <v>0</v>
      </c>
      <c r="AZ101" s="1">
        <v>0</v>
      </c>
      <c r="BA101" s="1">
        <v>0</v>
      </c>
      <c r="BB101" s="1">
        <v>0</v>
      </c>
      <c r="BC101" s="200">
        <f>+SUM(TDC_InfraMR[[#This Row],[B.04.1 - Parque de Coches Remolcados Clase Unica]:[B.04.5 - Parque de Coches Remolcados para Servicios Especiales (Cartoneros)]])</f>
        <v>0</v>
      </c>
      <c r="BD101" s="356">
        <v>0</v>
      </c>
      <c r="BE101" s="1">
        <v>2</v>
      </c>
      <c r="BF101" s="1">
        <v>0</v>
      </c>
      <c r="BG101" s="244">
        <v>1435</v>
      </c>
    </row>
    <row r="102" spans="1:59">
      <c r="A102" s="1">
        <v>2001</v>
      </c>
      <c r="B102" s="1" t="s">
        <v>65</v>
      </c>
      <c r="C102" s="10">
        <v>0</v>
      </c>
      <c r="D102" s="10">
        <v>0</v>
      </c>
      <c r="E102" s="10">
        <v>0</v>
      </c>
      <c r="F102" s="10">
        <v>15.3</v>
      </c>
      <c r="G102" s="192">
        <f t="shared" si="7"/>
        <v>15.3</v>
      </c>
      <c r="H102" s="192">
        <f>+TDC_InfraMR[[#This Row],[Total Líneas de Explotación ]]</f>
        <v>15.3</v>
      </c>
      <c r="I102" s="192">
        <v>15.3</v>
      </c>
      <c r="J102" s="10">
        <v>0</v>
      </c>
      <c r="K102" s="10">
        <v>0</v>
      </c>
      <c r="L102" s="10">
        <v>30.6</v>
      </c>
      <c r="M102" s="10">
        <v>1.04</v>
      </c>
      <c r="N102" s="192">
        <f>+TDC_InfraMR[[#This Row],[A.03.1 -  Longitud de Vías de Explotación No Electrificadas Troncales y Ramales (vía principal) (km)]]+TDC_InfraMR[[#This Row],[A.04.1 -  Longitud de Vías de Explotación Electrificadas Troncales y Ramales (vía principal) (km)]]</f>
        <v>30.6</v>
      </c>
      <c r="O102" s="192">
        <f>+TDC_InfraMR[[#This Row],[Total Vías (excluido Auxiliares)]]</f>
        <v>30.6</v>
      </c>
      <c r="P102" s="1">
        <v>11</v>
      </c>
      <c r="Q102" s="1">
        <v>0</v>
      </c>
      <c r="R102" s="1">
        <v>0</v>
      </c>
      <c r="S102" s="194">
        <f t="shared" si="11"/>
        <v>11</v>
      </c>
      <c r="T102" s="194">
        <f>+TDC_InfraMR[[#This Row],[Total Estaciones]]</f>
        <v>11</v>
      </c>
      <c r="U102" s="1">
        <v>0</v>
      </c>
      <c r="V102" s="1">
        <v>36</v>
      </c>
      <c r="W102" s="1">
        <v>0</v>
      </c>
      <c r="X102" s="1">
        <v>0</v>
      </c>
      <c r="Y102" s="1">
        <v>0</v>
      </c>
      <c r="Z102" s="196">
        <f t="shared" si="8"/>
        <v>36</v>
      </c>
      <c r="AA102" s="1">
        <v>6</v>
      </c>
      <c r="AB102" s="1">
        <v>2</v>
      </c>
      <c r="AC102" s="1">
        <f>+TDC_InfraMR[[#This Row],[Total Pasos Vehiculares a Nivel]]</f>
        <v>36</v>
      </c>
      <c r="AD102" s="196">
        <f t="shared" si="9"/>
        <v>44</v>
      </c>
      <c r="AE102" s="1">
        <v>0</v>
      </c>
      <c r="AF102" s="1">
        <v>9</v>
      </c>
      <c r="AG102" s="1">
        <v>16</v>
      </c>
      <c r="AH102" s="196">
        <f t="shared" si="10"/>
        <v>25</v>
      </c>
      <c r="AI102" s="7">
        <v>15.3</v>
      </c>
      <c r="AJ102" s="7">
        <v>0</v>
      </c>
      <c r="AK102" s="7">
        <v>0</v>
      </c>
      <c r="AL102" s="198">
        <f t="shared" si="12"/>
        <v>15.3</v>
      </c>
      <c r="AM102" s="1">
        <v>0</v>
      </c>
      <c r="AN102" s="1">
        <v>0</v>
      </c>
      <c r="AO102" s="1">
        <v>0</v>
      </c>
      <c r="AP102" s="200">
        <f t="shared" si="13"/>
        <v>0</v>
      </c>
      <c r="AQ102" s="1">
        <v>18</v>
      </c>
      <c r="AR102" s="1">
        <v>0</v>
      </c>
      <c r="AS102" s="1">
        <v>0</v>
      </c>
      <c r="AT102" s="200">
        <f>+TDC_InfraMR[[#This Row],[B.02.1 - Parque de Coches Eléctricos Motrices]]+TDC_InfraMR[[#This Row],[B.02.2 - Parque de Coches Eléctricos Motrices Remolcados Tipo R]]+TDC_InfraMR[[#This Row],[B.02.3 - Parque de Coches Eléctricos Motrices Tipo R]]</f>
        <v>18</v>
      </c>
      <c r="AU102" s="1">
        <v>0</v>
      </c>
      <c r="AV102" s="1">
        <v>0</v>
      </c>
      <c r="AW102" s="1">
        <v>0</v>
      </c>
      <c r="AX102" s="200">
        <f>+TDC_InfraMR[[#This Row],[B.03.1 - Parque de Coches Motores Motrices Remolcados]]+TDC_InfraMR[[#This Row],[B.03.2 - Parque de Coches Motores Motrices Intermedios]]+TDC_InfraMR[[#This Row],[B.03.3 - Parque de Coches Motores Motrices Cabina]]</f>
        <v>0</v>
      </c>
      <c r="AY102" s="1">
        <v>0</v>
      </c>
      <c r="AZ102" s="1">
        <v>0</v>
      </c>
      <c r="BA102" s="1">
        <v>0</v>
      </c>
      <c r="BB102" s="1">
        <v>0</v>
      </c>
      <c r="BC102" s="200">
        <f>+SUM(TDC_InfraMR[[#This Row],[B.04.1 - Parque de Coches Remolcados Clase Unica]:[B.04.5 - Parque de Coches Remolcados para Servicios Especiales (Cartoneros)]])</f>
        <v>0</v>
      </c>
      <c r="BD102" s="356">
        <v>0</v>
      </c>
      <c r="BE102" s="1">
        <v>2</v>
      </c>
      <c r="BF102" s="1">
        <v>0</v>
      </c>
      <c r="BG102" s="244">
        <v>1435</v>
      </c>
    </row>
    <row r="103" spans="1:59">
      <c r="A103" s="1">
        <v>2001</v>
      </c>
      <c r="B103" s="1" t="s">
        <v>66</v>
      </c>
      <c r="C103" s="10">
        <v>0</v>
      </c>
      <c r="D103" s="10">
        <v>0</v>
      </c>
      <c r="E103" s="10">
        <v>0</v>
      </c>
      <c r="F103" s="10">
        <v>15.3</v>
      </c>
      <c r="G103" s="192">
        <f t="shared" si="7"/>
        <v>15.3</v>
      </c>
      <c r="H103" s="192">
        <f>+TDC_InfraMR[[#This Row],[Total Líneas de Explotación ]]</f>
        <v>15.3</v>
      </c>
      <c r="I103" s="192">
        <v>15.3</v>
      </c>
      <c r="J103" s="10">
        <v>0</v>
      </c>
      <c r="K103" s="10">
        <v>0</v>
      </c>
      <c r="L103" s="10">
        <v>30.6</v>
      </c>
      <c r="M103" s="10">
        <v>1.04</v>
      </c>
      <c r="N103" s="192">
        <f>+TDC_InfraMR[[#This Row],[A.03.1 -  Longitud de Vías de Explotación No Electrificadas Troncales y Ramales (vía principal) (km)]]+TDC_InfraMR[[#This Row],[A.04.1 -  Longitud de Vías de Explotación Electrificadas Troncales y Ramales (vía principal) (km)]]</f>
        <v>30.6</v>
      </c>
      <c r="O103" s="192">
        <f>+TDC_InfraMR[[#This Row],[Total Vías (excluido Auxiliares)]]</f>
        <v>30.6</v>
      </c>
      <c r="P103" s="1">
        <v>11</v>
      </c>
      <c r="Q103" s="1">
        <v>0</v>
      </c>
      <c r="R103" s="1">
        <v>0</v>
      </c>
      <c r="S103" s="194">
        <f t="shared" si="11"/>
        <v>11</v>
      </c>
      <c r="T103" s="194">
        <f>+TDC_InfraMR[[#This Row],[Total Estaciones]]</f>
        <v>11</v>
      </c>
      <c r="U103" s="1">
        <v>0</v>
      </c>
      <c r="V103" s="1">
        <v>36</v>
      </c>
      <c r="W103" s="1">
        <v>0</v>
      </c>
      <c r="X103" s="1">
        <v>0</v>
      </c>
      <c r="Y103" s="1">
        <v>0</v>
      </c>
      <c r="Z103" s="196">
        <f t="shared" si="8"/>
        <v>36</v>
      </c>
      <c r="AA103" s="1">
        <v>6</v>
      </c>
      <c r="AB103" s="1">
        <v>2</v>
      </c>
      <c r="AC103" s="1">
        <f>+TDC_InfraMR[[#This Row],[Total Pasos Vehiculares a Nivel]]</f>
        <v>36</v>
      </c>
      <c r="AD103" s="196">
        <f t="shared" si="9"/>
        <v>44</v>
      </c>
      <c r="AE103" s="1">
        <v>0</v>
      </c>
      <c r="AF103" s="1">
        <v>9</v>
      </c>
      <c r="AG103" s="1">
        <v>16</v>
      </c>
      <c r="AH103" s="196">
        <f t="shared" si="10"/>
        <v>25</v>
      </c>
      <c r="AI103" s="7">
        <v>15.3</v>
      </c>
      <c r="AJ103" s="7">
        <v>0</v>
      </c>
      <c r="AK103" s="7">
        <v>0</v>
      </c>
      <c r="AL103" s="198">
        <f t="shared" si="12"/>
        <v>15.3</v>
      </c>
      <c r="AM103" s="1">
        <v>0</v>
      </c>
      <c r="AN103" s="1">
        <v>0</v>
      </c>
      <c r="AO103" s="1">
        <v>0</v>
      </c>
      <c r="AP103" s="200">
        <f t="shared" si="13"/>
        <v>0</v>
      </c>
      <c r="AQ103" s="1">
        <v>18</v>
      </c>
      <c r="AR103" s="1">
        <v>0</v>
      </c>
      <c r="AS103" s="1">
        <v>0</v>
      </c>
      <c r="AT103" s="200">
        <f>+TDC_InfraMR[[#This Row],[B.02.1 - Parque de Coches Eléctricos Motrices]]+TDC_InfraMR[[#This Row],[B.02.2 - Parque de Coches Eléctricos Motrices Remolcados Tipo R]]+TDC_InfraMR[[#This Row],[B.02.3 - Parque de Coches Eléctricos Motrices Tipo R]]</f>
        <v>18</v>
      </c>
      <c r="AU103" s="1">
        <v>0</v>
      </c>
      <c r="AV103" s="1">
        <v>0</v>
      </c>
      <c r="AW103" s="1">
        <v>0</v>
      </c>
      <c r="AX103" s="200">
        <f>+TDC_InfraMR[[#This Row],[B.03.1 - Parque de Coches Motores Motrices Remolcados]]+TDC_InfraMR[[#This Row],[B.03.2 - Parque de Coches Motores Motrices Intermedios]]+TDC_InfraMR[[#This Row],[B.03.3 - Parque de Coches Motores Motrices Cabina]]</f>
        <v>0</v>
      </c>
      <c r="AY103" s="1">
        <v>0</v>
      </c>
      <c r="AZ103" s="1">
        <v>0</v>
      </c>
      <c r="BA103" s="1">
        <v>0</v>
      </c>
      <c r="BB103" s="1">
        <v>0</v>
      </c>
      <c r="BC103" s="200">
        <f>+SUM(TDC_InfraMR[[#This Row],[B.04.1 - Parque de Coches Remolcados Clase Unica]:[B.04.5 - Parque de Coches Remolcados para Servicios Especiales (Cartoneros)]])</f>
        <v>0</v>
      </c>
      <c r="BD103" s="356">
        <v>0</v>
      </c>
      <c r="BE103" s="1">
        <v>2</v>
      </c>
      <c r="BF103" s="1">
        <v>0</v>
      </c>
      <c r="BG103" s="244">
        <v>1435</v>
      </c>
    </row>
    <row r="104" spans="1:59">
      <c r="A104" s="1">
        <v>2001</v>
      </c>
      <c r="B104" s="1" t="s">
        <v>67</v>
      </c>
      <c r="C104" s="10">
        <v>0</v>
      </c>
      <c r="D104" s="10">
        <v>0</v>
      </c>
      <c r="E104" s="10">
        <v>0</v>
      </c>
      <c r="F104" s="10">
        <v>15.3</v>
      </c>
      <c r="G104" s="192">
        <f t="shared" si="7"/>
        <v>15.3</v>
      </c>
      <c r="H104" s="192">
        <f>+TDC_InfraMR[[#This Row],[Total Líneas de Explotación ]]</f>
        <v>15.3</v>
      </c>
      <c r="I104" s="192">
        <v>15.3</v>
      </c>
      <c r="J104" s="10">
        <v>0</v>
      </c>
      <c r="K104" s="10">
        <v>0</v>
      </c>
      <c r="L104" s="10">
        <v>30.6</v>
      </c>
      <c r="M104" s="10">
        <v>1.04</v>
      </c>
      <c r="N104" s="192">
        <f>+TDC_InfraMR[[#This Row],[A.03.1 -  Longitud de Vías de Explotación No Electrificadas Troncales y Ramales (vía principal) (km)]]+TDC_InfraMR[[#This Row],[A.04.1 -  Longitud de Vías de Explotación Electrificadas Troncales y Ramales (vía principal) (km)]]</f>
        <v>30.6</v>
      </c>
      <c r="O104" s="192">
        <f>+TDC_InfraMR[[#This Row],[Total Vías (excluido Auxiliares)]]</f>
        <v>30.6</v>
      </c>
      <c r="P104" s="1">
        <v>11</v>
      </c>
      <c r="Q104" s="1">
        <v>0</v>
      </c>
      <c r="R104" s="1">
        <v>0</v>
      </c>
      <c r="S104" s="194">
        <f t="shared" si="11"/>
        <v>11</v>
      </c>
      <c r="T104" s="194">
        <f>+TDC_InfraMR[[#This Row],[Total Estaciones]]</f>
        <v>11</v>
      </c>
      <c r="U104" s="1">
        <v>0</v>
      </c>
      <c r="V104" s="1">
        <v>36</v>
      </c>
      <c r="W104" s="1">
        <v>0</v>
      </c>
      <c r="X104" s="1">
        <v>0</v>
      </c>
      <c r="Y104" s="1">
        <v>0</v>
      </c>
      <c r="Z104" s="196">
        <f t="shared" si="8"/>
        <v>36</v>
      </c>
      <c r="AA104" s="1">
        <v>6</v>
      </c>
      <c r="AB104" s="1">
        <v>2</v>
      </c>
      <c r="AC104" s="1">
        <f>+TDC_InfraMR[[#This Row],[Total Pasos Vehiculares a Nivel]]</f>
        <v>36</v>
      </c>
      <c r="AD104" s="196">
        <f t="shared" si="9"/>
        <v>44</v>
      </c>
      <c r="AE104" s="1">
        <v>0</v>
      </c>
      <c r="AF104" s="1">
        <v>9</v>
      </c>
      <c r="AG104" s="1">
        <v>16</v>
      </c>
      <c r="AH104" s="196">
        <f t="shared" si="10"/>
        <v>25</v>
      </c>
      <c r="AI104" s="7">
        <v>15.3</v>
      </c>
      <c r="AJ104" s="7">
        <v>0</v>
      </c>
      <c r="AK104" s="7">
        <v>0</v>
      </c>
      <c r="AL104" s="198">
        <f t="shared" si="12"/>
        <v>15.3</v>
      </c>
      <c r="AM104" s="1">
        <v>0</v>
      </c>
      <c r="AN104" s="1">
        <v>0</v>
      </c>
      <c r="AO104" s="1">
        <v>0</v>
      </c>
      <c r="AP104" s="200">
        <f t="shared" si="13"/>
        <v>0</v>
      </c>
      <c r="AQ104" s="1">
        <v>18</v>
      </c>
      <c r="AR104" s="1">
        <v>0</v>
      </c>
      <c r="AS104" s="1">
        <v>0</v>
      </c>
      <c r="AT104" s="200">
        <f>+TDC_InfraMR[[#This Row],[B.02.1 - Parque de Coches Eléctricos Motrices]]+TDC_InfraMR[[#This Row],[B.02.2 - Parque de Coches Eléctricos Motrices Remolcados Tipo R]]+TDC_InfraMR[[#This Row],[B.02.3 - Parque de Coches Eléctricos Motrices Tipo R]]</f>
        <v>18</v>
      </c>
      <c r="AU104" s="1">
        <v>0</v>
      </c>
      <c r="AV104" s="1">
        <v>0</v>
      </c>
      <c r="AW104" s="1">
        <v>0</v>
      </c>
      <c r="AX104" s="200">
        <f>+TDC_InfraMR[[#This Row],[B.03.1 - Parque de Coches Motores Motrices Remolcados]]+TDC_InfraMR[[#This Row],[B.03.2 - Parque de Coches Motores Motrices Intermedios]]+TDC_InfraMR[[#This Row],[B.03.3 - Parque de Coches Motores Motrices Cabina]]</f>
        <v>0</v>
      </c>
      <c r="AY104" s="1">
        <v>0</v>
      </c>
      <c r="AZ104" s="1">
        <v>0</v>
      </c>
      <c r="BA104" s="1">
        <v>0</v>
      </c>
      <c r="BB104" s="1">
        <v>0</v>
      </c>
      <c r="BC104" s="200">
        <f>+SUM(TDC_InfraMR[[#This Row],[B.04.1 - Parque de Coches Remolcados Clase Unica]:[B.04.5 - Parque de Coches Remolcados para Servicios Especiales (Cartoneros)]])</f>
        <v>0</v>
      </c>
      <c r="BD104" s="356">
        <v>0</v>
      </c>
      <c r="BE104" s="1">
        <v>2</v>
      </c>
      <c r="BF104" s="1">
        <v>0</v>
      </c>
      <c r="BG104" s="244">
        <v>1435</v>
      </c>
    </row>
    <row r="105" spans="1:59">
      <c r="A105" s="1">
        <v>2001</v>
      </c>
      <c r="B105" s="1" t="s">
        <v>68</v>
      </c>
      <c r="C105" s="10">
        <v>0</v>
      </c>
      <c r="D105" s="10">
        <v>0</v>
      </c>
      <c r="E105" s="10">
        <v>0</v>
      </c>
      <c r="F105" s="10">
        <v>15.3</v>
      </c>
      <c r="G105" s="192">
        <f t="shared" si="7"/>
        <v>15.3</v>
      </c>
      <c r="H105" s="192">
        <f>+TDC_InfraMR[[#This Row],[Total Líneas de Explotación ]]</f>
        <v>15.3</v>
      </c>
      <c r="I105" s="192">
        <v>15.3</v>
      </c>
      <c r="J105" s="10">
        <v>0</v>
      </c>
      <c r="K105" s="10">
        <v>0</v>
      </c>
      <c r="L105" s="10">
        <v>30.6</v>
      </c>
      <c r="M105" s="10">
        <v>1.04</v>
      </c>
      <c r="N105" s="192">
        <f>+TDC_InfraMR[[#This Row],[A.03.1 -  Longitud de Vías de Explotación No Electrificadas Troncales y Ramales (vía principal) (km)]]+TDC_InfraMR[[#This Row],[A.04.1 -  Longitud de Vías de Explotación Electrificadas Troncales y Ramales (vía principal) (km)]]</f>
        <v>30.6</v>
      </c>
      <c r="O105" s="192">
        <f>+TDC_InfraMR[[#This Row],[Total Vías (excluido Auxiliares)]]</f>
        <v>30.6</v>
      </c>
      <c r="P105" s="1">
        <v>11</v>
      </c>
      <c r="Q105" s="1">
        <v>0</v>
      </c>
      <c r="R105" s="1">
        <v>0</v>
      </c>
      <c r="S105" s="194">
        <f t="shared" si="11"/>
        <v>11</v>
      </c>
      <c r="T105" s="194">
        <f>+TDC_InfraMR[[#This Row],[Total Estaciones]]</f>
        <v>11</v>
      </c>
      <c r="U105" s="1">
        <v>0</v>
      </c>
      <c r="V105" s="1">
        <v>36</v>
      </c>
      <c r="W105" s="1">
        <v>0</v>
      </c>
      <c r="X105" s="1">
        <v>0</v>
      </c>
      <c r="Y105" s="1">
        <v>0</v>
      </c>
      <c r="Z105" s="196">
        <f t="shared" si="8"/>
        <v>36</v>
      </c>
      <c r="AA105" s="1">
        <v>6</v>
      </c>
      <c r="AB105" s="1">
        <v>2</v>
      </c>
      <c r="AC105" s="1">
        <f>+TDC_InfraMR[[#This Row],[Total Pasos Vehiculares a Nivel]]</f>
        <v>36</v>
      </c>
      <c r="AD105" s="196">
        <f t="shared" si="9"/>
        <v>44</v>
      </c>
      <c r="AE105" s="1">
        <v>0</v>
      </c>
      <c r="AF105" s="1">
        <v>9</v>
      </c>
      <c r="AG105" s="1">
        <v>16</v>
      </c>
      <c r="AH105" s="196">
        <f t="shared" si="10"/>
        <v>25</v>
      </c>
      <c r="AI105" s="7">
        <v>15.3</v>
      </c>
      <c r="AJ105" s="7">
        <v>0</v>
      </c>
      <c r="AK105" s="7">
        <v>0</v>
      </c>
      <c r="AL105" s="198">
        <f t="shared" si="12"/>
        <v>15.3</v>
      </c>
      <c r="AM105" s="1">
        <v>0</v>
      </c>
      <c r="AN105" s="1">
        <v>0</v>
      </c>
      <c r="AO105" s="1">
        <v>0</v>
      </c>
      <c r="AP105" s="200">
        <f t="shared" si="13"/>
        <v>0</v>
      </c>
      <c r="AQ105" s="1">
        <v>18</v>
      </c>
      <c r="AR105" s="1">
        <v>0</v>
      </c>
      <c r="AS105" s="1">
        <v>0</v>
      </c>
      <c r="AT105" s="200">
        <f>+TDC_InfraMR[[#This Row],[B.02.1 - Parque de Coches Eléctricos Motrices]]+TDC_InfraMR[[#This Row],[B.02.2 - Parque de Coches Eléctricos Motrices Remolcados Tipo R]]+TDC_InfraMR[[#This Row],[B.02.3 - Parque de Coches Eléctricos Motrices Tipo R]]</f>
        <v>18</v>
      </c>
      <c r="AU105" s="1">
        <v>0</v>
      </c>
      <c r="AV105" s="1">
        <v>0</v>
      </c>
      <c r="AW105" s="1">
        <v>0</v>
      </c>
      <c r="AX105" s="200">
        <f>+TDC_InfraMR[[#This Row],[B.03.1 - Parque de Coches Motores Motrices Remolcados]]+TDC_InfraMR[[#This Row],[B.03.2 - Parque de Coches Motores Motrices Intermedios]]+TDC_InfraMR[[#This Row],[B.03.3 - Parque de Coches Motores Motrices Cabina]]</f>
        <v>0</v>
      </c>
      <c r="AY105" s="1">
        <v>0</v>
      </c>
      <c r="AZ105" s="1">
        <v>0</v>
      </c>
      <c r="BA105" s="1">
        <v>0</v>
      </c>
      <c r="BB105" s="1">
        <v>0</v>
      </c>
      <c r="BC105" s="200">
        <f>+SUM(TDC_InfraMR[[#This Row],[B.04.1 - Parque de Coches Remolcados Clase Unica]:[B.04.5 - Parque de Coches Remolcados para Servicios Especiales (Cartoneros)]])</f>
        <v>0</v>
      </c>
      <c r="BD105" s="356">
        <v>0</v>
      </c>
      <c r="BE105" s="1">
        <v>2</v>
      </c>
      <c r="BF105" s="1">
        <v>0</v>
      </c>
      <c r="BG105" s="244">
        <v>1435</v>
      </c>
    </row>
    <row r="106" spans="1:59">
      <c r="A106" s="1">
        <v>2001</v>
      </c>
      <c r="B106" s="1" t="s">
        <v>69</v>
      </c>
      <c r="C106" s="10">
        <v>0</v>
      </c>
      <c r="D106" s="10">
        <v>0</v>
      </c>
      <c r="E106" s="10">
        <v>0</v>
      </c>
      <c r="F106" s="10">
        <v>15.3</v>
      </c>
      <c r="G106" s="192">
        <f t="shared" si="7"/>
        <v>15.3</v>
      </c>
      <c r="H106" s="192">
        <f>+TDC_InfraMR[[#This Row],[Total Líneas de Explotación ]]</f>
        <v>15.3</v>
      </c>
      <c r="I106" s="192">
        <v>15.3</v>
      </c>
      <c r="J106" s="10">
        <v>0</v>
      </c>
      <c r="K106" s="10">
        <v>0</v>
      </c>
      <c r="L106" s="10">
        <v>30.6</v>
      </c>
      <c r="M106" s="10">
        <v>1.04</v>
      </c>
      <c r="N106" s="192">
        <f>+TDC_InfraMR[[#This Row],[A.03.1 -  Longitud de Vías de Explotación No Electrificadas Troncales y Ramales (vía principal) (km)]]+TDC_InfraMR[[#This Row],[A.04.1 -  Longitud de Vías de Explotación Electrificadas Troncales y Ramales (vía principal) (km)]]</f>
        <v>30.6</v>
      </c>
      <c r="O106" s="192">
        <f>+TDC_InfraMR[[#This Row],[Total Vías (excluido Auxiliares)]]</f>
        <v>30.6</v>
      </c>
      <c r="P106" s="1">
        <v>11</v>
      </c>
      <c r="Q106" s="1">
        <v>0</v>
      </c>
      <c r="R106" s="1">
        <v>0</v>
      </c>
      <c r="S106" s="194">
        <f t="shared" si="11"/>
        <v>11</v>
      </c>
      <c r="T106" s="194">
        <f>+TDC_InfraMR[[#This Row],[Total Estaciones]]</f>
        <v>11</v>
      </c>
      <c r="U106" s="1">
        <v>0</v>
      </c>
      <c r="V106" s="1">
        <v>36</v>
      </c>
      <c r="W106" s="1">
        <v>0</v>
      </c>
      <c r="X106" s="1">
        <v>0</v>
      </c>
      <c r="Y106" s="1">
        <v>0</v>
      </c>
      <c r="Z106" s="196">
        <f t="shared" si="8"/>
        <v>36</v>
      </c>
      <c r="AA106" s="1">
        <v>6</v>
      </c>
      <c r="AB106" s="1">
        <v>2</v>
      </c>
      <c r="AC106" s="1">
        <f>+TDC_InfraMR[[#This Row],[Total Pasos Vehiculares a Nivel]]</f>
        <v>36</v>
      </c>
      <c r="AD106" s="196">
        <f t="shared" si="9"/>
        <v>44</v>
      </c>
      <c r="AE106" s="1">
        <v>0</v>
      </c>
      <c r="AF106" s="1">
        <v>9</v>
      </c>
      <c r="AG106" s="1">
        <v>16</v>
      </c>
      <c r="AH106" s="196">
        <f t="shared" si="10"/>
        <v>25</v>
      </c>
      <c r="AI106" s="7">
        <v>15.3</v>
      </c>
      <c r="AJ106" s="7">
        <v>0</v>
      </c>
      <c r="AK106" s="7">
        <v>0</v>
      </c>
      <c r="AL106" s="198">
        <f t="shared" si="12"/>
        <v>15.3</v>
      </c>
      <c r="AM106" s="1">
        <v>0</v>
      </c>
      <c r="AN106" s="1">
        <v>0</v>
      </c>
      <c r="AO106" s="1">
        <v>0</v>
      </c>
      <c r="AP106" s="200">
        <f t="shared" si="13"/>
        <v>0</v>
      </c>
      <c r="AQ106" s="1">
        <v>18</v>
      </c>
      <c r="AR106" s="1">
        <v>0</v>
      </c>
      <c r="AS106" s="1">
        <v>0</v>
      </c>
      <c r="AT106" s="200">
        <f>+TDC_InfraMR[[#This Row],[B.02.1 - Parque de Coches Eléctricos Motrices]]+TDC_InfraMR[[#This Row],[B.02.2 - Parque de Coches Eléctricos Motrices Remolcados Tipo R]]+TDC_InfraMR[[#This Row],[B.02.3 - Parque de Coches Eléctricos Motrices Tipo R]]</f>
        <v>18</v>
      </c>
      <c r="AU106" s="1">
        <v>0</v>
      </c>
      <c r="AV106" s="1">
        <v>0</v>
      </c>
      <c r="AW106" s="1">
        <v>0</v>
      </c>
      <c r="AX106" s="200">
        <f>+TDC_InfraMR[[#This Row],[B.03.1 - Parque de Coches Motores Motrices Remolcados]]+TDC_InfraMR[[#This Row],[B.03.2 - Parque de Coches Motores Motrices Intermedios]]+TDC_InfraMR[[#This Row],[B.03.3 - Parque de Coches Motores Motrices Cabina]]</f>
        <v>0</v>
      </c>
      <c r="AY106" s="1">
        <v>0</v>
      </c>
      <c r="AZ106" s="1">
        <v>0</v>
      </c>
      <c r="BA106" s="1">
        <v>0</v>
      </c>
      <c r="BB106" s="1">
        <v>0</v>
      </c>
      <c r="BC106" s="200">
        <f>+SUM(TDC_InfraMR[[#This Row],[B.04.1 - Parque de Coches Remolcados Clase Unica]:[B.04.5 - Parque de Coches Remolcados para Servicios Especiales (Cartoneros)]])</f>
        <v>0</v>
      </c>
      <c r="BD106" s="356">
        <v>0</v>
      </c>
      <c r="BE106" s="1">
        <v>2</v>
      </c>
      <c r="BF106" s="1">
        <v>0</v>
      </c>
      <c r="BG106" s="244">
        <v>1435</v>
      </c>
    </row>
    <row r="107" spans="1:59">
      <c r="A107" s="1">
        <v>2001</v>
      </c>
      <c r="B107" s="1" t="s">
        <v>70</v>
      </c>
      <c r="C107" s="10">
        <v>0</v>
      </c>
      <c r="D107" s="10">
        <v>0</v>
      </c>
      <c r="E107" s="10">
        <v>0</v>
      </c>
      <c r="F107" s="10">
        <v>15.3</v>
      </c>
      <c r="G107" s="192">
        <f t="shared" si="7"/>
        <v>15.3</v>
      </c>
      <c r="H107" s="192">
        <f>+TDC_InfraMR[[#This Row],[Total Líneas de Explotación ]]</f>
        <v>15.3</v>
      </c>
      <c r="I107" s="192">
        <v>15.3</v>
      </c>
      <c r="J107" s="10">
        <v>0</v>
      </c>
      <c r="K107" s="10">
        <v>0</v>
      </c>
      <c r="L107" s="10">
        <v>30.6</v>
      </c>
      <c r="M107" s="10">
        <v>1.04</v>
      </c>
      <c r="N107" s="192">
        <f>+TDC_InfraMR[[#This Row],[A.03.1 -  Longitud de Vías de Explotación No Electrificadas Troncales y Ramales (vía principal) (km)]]+TDC_InfraMR[[#This Row],[A.04.1 -  Longitud de Vías de Explotación Electrificadas Troncales y Ramales (vía principal) (km)]]</f>
        <v>30.6</v>
      </c>
      <c r="O107" s="192">
        <f>+TDC_InfraMR[[#This Row],[Total Vías (excluido Auxiliares)]]</f>
        <v>30.6</v>
      </c>
      <c r="P107" s="1">
        <v>11</v>
      </c>
      <c r="Q107" s="1">
        <v>0</v>
      </c>
      <c r="R107" s="1">
        <v>0</v>
      </c>
      <c r="S107" s="194">
        <f t="shared" si="11"/>
        <v>11</v>
      </c>
      <c r="T107" s="194">
        <f>+TDC_InfraMR[[#This Row],[Total Estaciones]]</f>
        <v>11</v>
      </c>
      <c r="U107" s="1">
        <v>0</v>
      </c>
      <c r="V107" s="1">
        <v>36</v>
      </c>
      <c r="W107" s="1">
        <v>0</v>
      </c>
      <c r="X107" s="1">
        <v>0</v>
      </c>
      <c r="Y107" s="1">
        <v>0</v>
      </c>
      <c r="Z107" s="196">
        <f t="shared" si="8"/>
        <v>36</v>
      </c>
      <c r="AA107" s="1">
        <v>6</v>
      </c>
      <c r="AB107" s="1">
        <v>2</v>
      </c>
      <c r="AC107" s="1">
        <f>+TDC_InfraMR[[#This Row],[Total Pasos Vehiculares a Nivel]]</f>
        <v>36</v>
      </c>
      <c r="AD107" s="196">
        <f t="shared" si="9"/>
        <v>44</v>
      </c>
      <c r="AE107" s="1">
        <v>0</v>
      </c>
      <c r="AF107" s="1">
        <v>9</v>
      </c>
      <c r="AG107" s="1">
        <v>16</v>
      </c>
      <c r="AH107" s="196">
        <f t="shared" si="10"/>
        <v>25</v>
      </c>
      <c r="AI107" s="7">
        <v>15.3</v>
      </c>
      <c r="AJ107" s="7">
        <v>0</v>
      </c>
      <c r="AK107" s="7">
        <v>0</v>
      </c>
      <c r="AL107" s="198">
        <f t="shared" si="12"/>
        <v>15.3</v>
      </c>
      <c r="AM107" s="1">
        <v>0</v>
      </c>
      <c r="AN107" s="1">
        <v>0</v>
      </c>
      <c r="AO107" s="1">
        <v>0</v>
      </c>
      <c r="AP107" s="200">
        <f t="shared" si="13"/>
        <v>0</v>
      </c>
      <c r="AQ107" s="1">
        <v>18</v>
      </c>
      <c r="AR107" s="1">
        <v>0</v>
      </c>
      <c r="AS107" s="1">
        <v>0</v>
      </c>
      <c r="AT107" s="200">
        <f>+TDC_InfraMR[[#This Row],[B.02.1 - Parque de Coches Eléctricos Motrices]]+TDC_InfraMR[[#This Row],[B.02.2 - Parque de Coches Eléctricos Motrices Remolcados Tipo R]]+TDC_InfraMR[[#This Row],[B.02.3 - Parque de Coches Eléctricos Motrices Tipo R]]</f>
        <v>18</v>
      </c>
      <c r="AU107" s="1">
        <v>0</v>
      </c>
      <c r="AV107" s="1">
        <v>0</v>
      </c>
      <c r="AW107" s="1">
        <v>0</v>
      </c>
      <c r="AX107" s="200">
        <f>+TDC_InfraMR[[#This Row],[B.03.1 - Parque de Coches Motores Motrices Remolcados]]+TDC_InfraMR[[#This Row],[B.03.2 - Parque de Coches Motores Motrices Intermedios]]+TDC_InfraMR[[#This Row],[B.03.3 - Parque de Coches Motores Motrices Cabina]]</f>
        <v>0</v>
      </c>
      <c r="AY107" s="1">
        <v>0</v>
      </c>
      <c r="AZ107" s="1">
        <v>0</v>
      </c>
      <c r="BA107" s="1">
        <v>0</v>
      </c>
      <c r="BB107" s="1">
        <v>0</v>
      </c>
      <c r="BC107" s="200">
        <f>+SUM(TDC_InfraMR[[#This Row],[B.04.1 - Parque de Coches Remolcados Clase Unica]:[B.04.5 - Parque de Coches Remolcados para Servicios Especiales (Cartoneros)]])</f>
        <v>0</v>
      </c>
      <c r="BD107" s="356">
        <v>0</v>
      </c>
      <c r="BE107" s="1">
        <v>2</v>
      </c>
      <c r="BF107" s="1">
        <v>0</v>
      </c>
      <c r="BG107" s="244">
        <v>1435</v>
      </c>
    </row>
    <row r="108" spans="1:59">
      <c r="A108" s="1">
        <v>2001</v>
      </c>
      <c r="B108" s="1" t="s">
        <v>71</v>
      </c>
      <c r="C108" s="10">
        <v>0</v>
      </c>
      <c r="D108" s="10">
        <v>0</v>
      </c>
      <c r="E108" s="10">
        <v>0</v>
      </c>
      <c r="F108" s="10">
        <v>15.3</v>
      </c>
      <c r="G108" s="192">
        <f t="shared" si="7"/>
        <v>15.3</v>
      </c>
      <c r="H108" s="192">
        <f>+TDC_InfraMR[[#This Row],[Total Líneas de Explotación ]]</f>
        <v>15.3</v>
      </c>
      <c r="I108" s="192">
        <v>15.3</v>
      </c>
      <c r="J108" s="10">
        <v>0</v>
      </c>
      <c r="K108" s="10">
        <v>0</v>
      </c>
      <c r="L108" s="10">
        <v>30.6</v>
      </c>
      <c r="M108" s="10">
        <v>1.04</v>
      </c>
      <c r="N108" s="192">
        <f>+TDC_InfraMR[[#This Row],[A.03.1 -  Longitud de Vías de Explotación No Electrificadas Troncales y Ramales (vía principal) (km)]]+TDC_InfraMR[[#This Row],[A.04.1 -  Longitud de Vías de Explotación Electrificadas Troncales y Ramales (vía principal) (km)]]</f>
        <v>30.6</v>
      </c>
      <c r="O108" s="192">
        <f>+TDC_InfraMR[[#This Row],[Total Vías (excluido Auxiliares)]]</f>
        <v>30.6</v>
      </c>
      <c r="P108" s="1">
        <v>11</v>
      </c>
      <c r="Q108" s="1">
        <v>0</v>
      </c>
      <c r="R108" s="1">
        <v>0</v>
      </c>
      <c r="S108" s="194">
        <f t="shared" si="11"/>
        <v>11</v>
      </c>
      <c r="T108" s="194">
        <f>+TDC_InfraMR[[#This Row],[Total Estaciones]]</f>
        <v>11</v>
      </c>
      <c r="U108" s="1">
        <v>0</v>
      </c>
      <c r="V108" s="1">
        <v>36</v>
      </c>
      <c r="W108" s="1">
        <v>0</v>
      </c>
      <c r="X108" s="1">
        <v>0</v>
      </c>
      <c r="Y108" s="1">
        <v>0</v>
      </c>
      <c r="Z108" s="196">
        <f t="shared" si="8"/>
        <v>36</v>
      </c>
      <c r="AA108" s="1">
        <v>6</v>
      </c>
      <c r="AB108" s="1">
        <v>2</v>
      </c>
      <c r="AC108" s="1">
        <f>+TDC_InfraMR[[#This Row],[Total Pasos Vehiculares a Nivel]]</f>
        <v>36</v>
      </c>
      <c r="AD108" s="196">
        <f t="shared" si="9"/>
        <v>44</v>
      </c>
      <c r="AE108" s="1">
        <v>0</v>
      </c>
      <c r="AF108" s="1">
        <v>9</v>
      </c>
      <c r="AG108" s="1">
        <v>16</v>
      </c>
      <c r="AH108" s="196">
        <f t="shared" si="10"/>
        <v>25</v>
      </c>
      <c r="AI108" s="7">
        <v>15.3</v>
      </c>
      <c r="AJ108" s="7">
        <v>0</v>
      </c>
      <c r="AK108" s="7">
        <v>0</v>
      </c>
      <c r="AL108" s="198">
        <f t="shared" si="12"/>
        <v>15.3</v>
      </c>
      <c r="AM108" s="1">
        <v>0</v>
      </c>
      <c r="AN108" s="1">
        <v>0</v>
      </c>
      <c r="AO108" s="1">
        <v>0</v>
      </c>
      <c r="AP108" s="200">
        <f t="shared" si="13"/>
        <v>0</v>
      </c>
      <c r="AQ108" s="1">
        <v>18</v>
      </c>
      <c r="AR108" s="1">
        <v>0</v>
      </c>
      <c r="AS108" s="1">
        <v>0</v>
      </c>
      <c r="AT108" s="200">
        <f>+TDC_InfraMR[[#This Row],[B.02.1 - Parque de Coches Eléctricos Motrices]]+TDC_InfraMR[[#This Row],[B.02.2 - Parque de Coches Eléctricos Motrices Remolcados Tipo R]]+TDC_InfraMR[[#This Row],[B.02.3 - Parque de Coches Eléctricos Motrices Tipo R]]</f>
        <v>18</v>
      </c>
      <c r="AU108" s="1">
        <v>0</v>
      </c>
      <c r="AV108" s="1">
        <v>0</v>
      </c>
      <c r="AW108" s="1">
        <v>0</v>
      </c>
      <c r="AX108" s="200">
        <f>+TDC_InfraMR[[#This Row],[B.03.1 - Parque de Coches Motores Motrices Remolcados]]+TDC_InfraMR[[#This Row],[B.03.2 - Parque de Coches Motores Motrices Intermedios]]+TDC_InfraMR[[#This Row],[B.03.3 - Parque de Coches Motores Motrices Cabina]]</f>
        <v>0</v>
      </c>
      <c r="AY108" s="1">
        <v>0</v>
      </c>
      <c r="AZ108" s="1">
        <v>0</v>
      </c>
      <c r="BA108" s="1">
        <v>0</v>
      </c>
      <c r="BB108" s="1">
        <v>0</v>
      </c>
      <c r="BC108" s="200">
        <f>+SUM(TDC_InfraMR[[#This Row],[B.04.1 - Parque de Coches Remolcados Clase Unica]:[B.04.5 - Parque de Coches Remolcados para Servicios Especiales (Cartoneros)]])</f>
        <v>0</v>
      </c>
      <c r="BD108" s="356">
        <v>0</v>
      </c>
      <c r="BE108" s="1">
        <v>2</v>
      </c>
      <c r="BF108" s="1">
        <v>0</v>
      </c>
      <c r="BG108" s="244">
        <v>1435</v>
      </c>
    </row>
    <row r="109" spans="1:59">
      <c r="A109" s="1">
        <v>2001</v>
      </c>
      <c r="B109" s="1" t="s">
        <v>72</v>
      </c>
      <c r="C109" s="10">
        <v>0</v>
      </c>
      <c r="D109" s="10">
        <v>0</v>
      </c>
      <c r="E109" s="10">
        <v>0</v>
      </c>
      <c r="F109" s="10">
        <v>15.3</v>
      </c>
      <c r="G109" s="192">
        <f t="shared" si="7"/>
        <v>15.3</v>
      </c>
      <c r="H109" s="192">
        <f>+TDC_InfraMR[[#This Row],[Total Líneas de Explotación ]]</f>
        <v>15.3</v>
      </c>
      <c r="I109" s="192">
        <v>15.3</v>
      </c>
      <c r="J109" s="10">
        <v>0</v>
      </c>
      <c r="K109" s="10">
        <v>0</v>
      </c>
      <c r="L109" s="10">
        <v>30.6</v>
      </c>
      <c r="M109" s="10">
        <v>1.04</v>
      </c>
      <c r="N109" s="192">
        <f>+TDC_InfraMR[[#This Row],[A.03.1 -  Longitud de Vías de Explotación No Electrificadas Troncales y Ramales (vía principal) (km)]]+TDC_InfraMR[[#This Row],[A.04.1 -  Longitud de Vías de Explotación Electrificadas Troncales y Ramales (vía principal) (km)]]</f>
        <v>30.6</v>
      </c>
      <c r="O109" s="192">
        <f>+TDC_InfraMR[[#This Row],[Total Vías (excluido Auxiliares)]]</f>
        <v>30.6</v>
      </c>
      <c r="P109" s="1">
        <v>11</v>
      </c>
      <c r="Q109" s="1">
        <v>0</v>
      </c>
      <c r="R109" s="1">
        <v>0</v>
      </c>
      <c r="S109" s="194">
        <f t="shared" si="11"/>
        <v>11</v>
      </c>
      <c r="T109" s="194">
        <f>+TDC_InfraMR[[#This Row],[Total Estaciones]]</f>
        <v>11</v>
      </c>
      <c r="U109" s="1">
        <v>0</v>
      </c>
      <c r="V109" s="1">
        <v>36</v>
      </c>
      <c r="W109" s="1">
        <v>0</v>
      </c>
      <c r="X109" s="1">
        <v>0</v>
      </c>
      <c r="Y109" s="1">
        <v>0</v>
      </c>
      <c r="Z109" s="196">
        <f t="shared" si="8"/>
        <v>36</v>
      </c>
      <c r="AA109" s="1">
        <v>6</v>
      </c>
      <c r="AB109" s="1">
        <v>2</v>
      </c>
      <c r="AC109" s="1">
        <f>+TDC_InfraMR[[#This Row],[Total Pasos Vehiculares a Nivel]]</f>
        <v>36</v>
      </c>
      <c r="AD109" s="196">
        <f t="shared" si="9"/>
        <v>44</v>
      </c>
      <c r="AE109" s="1">
        <v>0</v>
      </c>
      <c r="AF109" s="1">
        <v>9</v>
      </c>
      <c r="AG109" s="1">
        <v>16</v>
      </c>
      <c r="AH109" s="196">
        <f t="shared" si="10"/>
        <v>25</v>
      </c>
      <c r="AI109" s="7">
        <v>15.3</v>
      </c>
      <c r="AJ109" s="7">
        <v>0</v>
      </c>
      <c r="AK109" s="7">
        <v>0</v>
      </c>
      <c r="AL109" s="198">
        <f t="shared" si="12"/>
        <v>15.3</v>
      </c>
      <c r="AM109" s="1">
        <v>0</v>
      </c>
      <c r="AN109" s="1">
        <v>0</v>
      </c>
      <c r="AO109" s="1">
        <v>0</v>
      </c>
      <c r="AP109" s="200">
        <f t="shared" si="13"/>
        <v>0</v>
      </c>
      <c r="AQ109" s="1">
        <v>18</v>
      </c>
      <c r="AR109" s="1">
        <v>0</v>
      </c>
      <c r="AS109" s="1">
        <v>0</v>
      </c>
      <c r="AT109" s="200">
        <f>+TDC_InfraMR[[#This Row],[B.02.1 - Parque de Coches Eléctricos Motrices]]+TDC_InfraMR[[#This Row],[B.02.2 - Parque de Coches Eléctricos Motrices Remolcados Tipo R]]+TDC_InfraMR[[#This Row],[B.02.3 - Parque de Coches Eléctricos Motrices Tipo R]]</f>
        <v>18</v>
      </c>
      <c r="AU109" s="1">
        <v>0</v>
      </c>
      <c r="AV109" s="1">
        <v>0</v>
      </c>
      <c r="AW109" s="1">
        <v>0</v>
      </c>
      <c r="AX109" s="200">
        <f>+TDC_InfraMR[[#This Row],[B.03.1 - Parque de Coches Motores Motrices Remolcados]]+TDC_InfraMR[[#This Row],[B.03.2 - Parque de Coches Motores Motrices Intermedios]]+TDC_InfraMR[[#This Row],[B.03.3 - Parque de Coches Motores Motrices Cabina]]</f>
        <v>0</v>
      </c>
      <c r="AY109" s="1">
        <v>0</v>
      </c>
      <c r="AZ109" s="1">
        <v>0</v>
      </c>
      <c r="BA109" s="1">
        <v>0</v>
      </c>
      <c r="BB109" s="1">
        <v>0</v>
      </c>
      <c r="BC109" s="200">
        <f>+SUM(TDC_InfraMR[[#This Row],[B.04.1 - Parque de Coches Remolcados Clase Unica]:[B.04.5 - Parque de Coches Remolcados para Servicios Especiales (Cartoneros)]])</f>
        <v>0</v>
      </c>
      <c r="BD109" s="356">
        <v>0</v>
      </c>
      <c r="BE109" s="1">
        <v>2</v>
      </c>
      <c r="BF109" s="1">
        <v>0</v>
      </c>
      <c r="BG109" s="244">
        <v>1435</v>
      </c>
    </row>
    <row r="110" spans="1:59">
      <c r="A110" s="1">
        <v>2002</v>
      </c>
      <c r="B110" s="1" t="s">
        <v>61</v>
      </c>
      <c r="C110" s="10">
        <v>0</v>
      </c>
      <c r="D110" s="10">
        <v>0</v>
      </c>
      <c r="E110" s="10">
        <v>0</v>
      </c>
      <c r="F110" s="10">
        <v>15.3</v>
      </c>
      <c r="G110" s="192">
        <f t="shared" si="7"/>
        <v>15.3</v>
      </c>
      <c r="H110" s="192">
        <f>+TDC_InfraMR[[#This Row],[Total Líneas de Explotación ]]</f>
        <v>15.3</v>
      </c>
      <c r="I110" s="192">
        <v>15.3</v>
      </c>
      <c r="J110" s="10">
        <v>0</v>
      </c>
      <c r="K110" s="10">
        <v>0</v>
      </c>
      <c r="L110" s="10">
        <v>30.6</v>
      </c>
      <c r="M110" s="10">
        <v>1.04</v>
      </c>
      <c r="N110" s="192">
        <f>+TDC_InfraMR[[#This Row],[A.03.1 -  Longitud de Vías de Explotación No Electrificadas Troncales y Ramales (vía principal) (km)]]+TDC_InfraMR[[#This Row],[A.04.1 -  Longitud de Vías de Explotación Electrificadas Troncales y Ramales (vía principal) (km)]]</f>
        <v>30.6</v>
      </c>
      <c r="O110" s="192">
        <f>+TDC_InfraMR[[#This Row],[Total Vías (excluido Auxiliares)]]</f>
        <v>30.6</v>
      </c>
      <c r="P110" s="1">
        <v>11</v>
      </c>
      <c r="Q110" s="1">
        <v>0</v>
      </c>
      <c r="R110" s="1">
        <v>0</v>
      </c>
      <c r="S110" s="194">
        <f t="shared" si="11"/>
        <v>11</v>
      </c>
      <c r="T110" s="194">
        <f>+TDC_InfraMR[[#This Row],[Total Estaciones]]</f>
        <v>11</v>
      </c>
      <c r="U110" s="1">
        <v>0</v>
      </c>
      <c r="V110" s="1">
        <v>36</v>
      </c>
      <c r="W110" s="1">
        <v>0</v>
      </c>
      <c r="X110" s="1">
        <v>0</v>
      </c>
      <c r="Y110" s="1">
        <v>0</v>
      </c>
      <c r="Z110" s="196">
        <f t="shared" si="8"/>
        <v>36</v>
      </c>
      <c r="AA110" s="1">
        <v>6</v>
      </c>
      <c r="AB110" s="1">
        <v>2</v>
      </c>
      <c r="AC110" s="1">
        <f>+TDC_InfraMR[[#This Row],[Total Pasos Vehiculares a Nivel]]</f>
        <v>36</v>
      </c>
      <c r="AD110" s="196">
        <f t="shared" si="9"/>
        <v>44</v>
      </c>
      <c r="AE110" s="1">
        <v>0</v>
      </c>
      <c r="AF110" s="1">
        <v>9</v>
      </c>
      <c r="AG110" s="1">
        <v>16</v>
      </c>
      <c r="AH110" s="196">
        <f t="shared" si="10"/>
        <v>25</v>
      </c>
      <c r="AI110" s="7">
        <v>15.3</v>
      </c>
      <c r="AJ110" s="7">
        <v>0</v>
      </c>
      <c r="AK110" s="7">
        <v>0</v>
      </c>
      <c r="AL110" s="198">
        <f t="shared" si="12"/>
        <v>15.3</v>
      </c>
      <c r="AM110" s="1">
        <v>0</v>
      </c>
      <c r="AN110" s="1">
        <v>0</v>
      </c>
      <c r="AO110" s="1">
        <v>0</v>
      </c>
      <c r="AP110" s="200">
        <f t="shared" si="13"/>
        <v>0</v>
      </c>
      <c r="AQ110" s="1">
        <v>18</v>
      </c>
      <c r="AR110" s="1">
        <v>0</v>
      </c>
      <c r="AS110" s="1">
        <v>0</v>
      </c>
      <c r="AT110" s="200">
        <f>+TDC_InfraMR[[#This Row],[B.02.1 - Parque de Coches Eléctricos Motrices]]+TDC_InfraMR[[#This Row],[B.02.2 - Parque de Coches Eléctricos Motrices Remolcados Tipo R]]+TDC_InfraMR[[#This Row],[B.02.3 - Parque de Coches Eléctricos Motrices Tipo R]]</f>
        <v>18</v>
      </c>
      <c r="AU110" s="1">
        <v>0</v>
      </c>
      <c r="AV110" s="1">
        <v>0</v>
      </c>
      <c r="AW110" s="1">
        <v>0</v>
      </c>
      <c r="AX110" s="200">
        <f>+TDC_InfraMR[[#This Row],[B.03.1 - Parque de Coches Motores Motrices Remolcados]]+TDC_InfraMR[[#This Row],[B.03.2 - Parque de Coches Motores Motrices Intermedios]]+TDC_InfraMR[[#This Row],[B.03.3 - Parque de Coches Motores Motrices Cabina]]</f>
        <v>0</v>
      </c>
      <c r="AY110" s="1">
        <v>0</v>
      </c>
      <c r="AZ110" s="1">
        <v>0</v>
      </c>
      <c r="BA110" s="1">
        <v>0</v>
      </c>
      <c r="BB110" s="1">
        <v>0</v>
      </c>
      <c r="BC110" s="200">
        <f>+SUM(TDC_InfraMR[[#This Row],[B.04.1 - Parque de Coches Remolcados Clase Unica]:[B.04.5 - Parque de Coches Remolcados para Servicios Especiales (Cartoneros)]])</f>
        <v>0</v>
      </c>
      <c r="BD110" s="356">
        <v>0</v>
      </c>
      <c r="BE110" s="1">
        <v>2</v>
      </c>
      <c r="BF110" s="1">
        <v>0</v>
      </c>
      <c r="BG110" s="244">
        <v>1435</v>
      </c>
    </row>
    <row r="111" spans="1:59">
      <c r="A111" s="1">
        <v>2002</v>
      </c>
      <c r="B111" s="1" t="s">
        <v>62</v>
      </c>
      <c r="C111" s="10">
        <v>0</v>
      </c>
      <c r="D111" s="10">
        <v>0</v>
      </c>
      <c r="E111" s="10">
        <v>0</v>
      </c>
      <c r="F111" s="10">
        <v>15.3</v>
      </c>
      <c r="G111" s="192">
        <f t="shared" si="7"/>
        <v>15.3</v>
      </c>
      <c r="H111" s="192">
        <f>+TDC_InfraMR[[#This Row],[Total Líneas de Explotación ]]</f>
        <v>15.3</v>
      </c>
      <c r="I111" s="192">
        <v>15.3</v>
      </c>
      <c r="J111" s="10">
        <v>0</v>
      </c>
      <c r="K111" s="10">
        <v>0</v>
      </c>
      <c r="L111" s="10">
        <v>30.6</v>
      </c>
      <c r="M111" s="10">
        <v>1.04</v>
      </c>
      <c r="N111" s="192">
        <f>+TDC_InfraMR[[#This Row],[A.03.1 -  Longitud de Vías de Explotación No Electrificadas Troncales y Ramales (vía principal) (km)]]+TDC_InfraMR[[#This Row],[A.04.1 -  Longitud de Vías de Explotación Electrificadas Troncales y Ramales (vía principal) (km)]]</f>
        <v>30.6</v>
      </c>
      <c r="O111" s="192">
        <f>+TDC_InfraMR[[#This Row],[Total Vías (excluido Auxiliares)]]</f>
        <v>30.6</v>
      </c>
      <c r="P111" s="1">
        <v>11</v>
      </c>
      <c r="Q111" s="1">
        <v>0</v>
      </c>
      <c r="R111" s="1">
        <v>0</v>
      </c>
      <c r="S111" s="194">
        <f t="shared" si="11"/>
        <v>11</v>
      </c>
      <c r="T111" s="194">
        <f>+TDC_InfraMR[[#This Row],[Total Estaciones]]</f>
        <v>11</v>
      </c>
      <c r="U111" s="1">
        <v>0</v>
      </c>
      <c r="V111" s="1">
        <v>36</v>
      </c>
      <c r="W111" s="1">
        <v>0</v>
      </c>
      <c r="X111" s="1">
        <v>0</v>
      </c>
      <c r="Y111" s="1">
        <v>0</v>
      </c>
      <c r="Z111" s="196">
        <f t="shared" si="8"/>
        <v>36</v>
      </c>
      <c r="AA111" s="1">
        <v>6</v>
      </c>
      <c r="AB111" s="1">
        <v>2</v>
      </c>
      <c r="AC111" s="1">
        <f>+TDC_InfraMR[[#This Row],[Total Pasos Vehiculares a Nivel]]</f>
        <v>36</v>
      </c>
      <c r="AD111" s="196">
        <f t="shared" si="9"/>
        <v>44</v>
      </c>
      <c r="AE111" s="1">
        <v>0</v>
      </c>
      <c r="AF111" s="1">
        <v>9</v>
      </c>
      <c r="AG111" s="1">
        <v>16</v>
      </c>
      <c r="AH111" s="196">
        <f t="shared" si="10"/>
        <v>25</v>
      </c>
      <c r="AI111" s="7">
        <v>15.3</v>
      </c>
      <c r="AJ111" s="7">
        <v>0</v>
      </c>
      <c r="AK111" s="7">
        <v>0</v>
      </c>
      <c r="AL111" s="198">
        <f t="shared" si="12"/>
        <v>15.3</v>
      </c>
      <c r="AM111" s="1">
        <v>0</v>
      </c>
      <c r="AN111" s="1">
        <v>0</v>
      </c>
      <c r="AO111" s="1">
        <v>0</v>
      </c>
      <c r="AP111" s="200">
        <f t="shared" si="13"/>
        <v>0</v>
      </c>
      <c r="AQ111" s="1">
        <v>18</v>
      </c>
      <c r="AR111" s="1">
        <v>0</v>
      </c>
      <c r="AS111" s="1">
        <v>0</v>
      </c>
      <c r="AT111" s="200">
        <f>+TDC_InfraMR[[#This Row],[B.02.1 - Parque de Coches Eléctricos Motrices]]+TDC_InfraMR[[#This Row],[B.02.2 - Parque de Coches Eléctricos Motrices Remolcados Tipo R]]+TDC_InfraMR[[#This Row],[B.02.3 - Parque de Coches Eléctricos Motrices Tipo R]]</f>
        <v>18</v>
      </c>
      <c r="AU111" s="1">
        <v>0</v>
      </c>
      <c r="AV111" s="1">
        <v>0</v>
      </c>
      <c r="AW111" s="1">
        <v>0</v>
      </c>
      <c r="AX111" s="200">
        <f>+TDC_InfraMR[[#This Row],[B.03.1 - Parque de Coches Motores Motrices Remolcados]]+TDC_InfraMR[[#This Row],[B.03.2 - Parque de Coches Motores Motrices Intermedios]]+TDC_InfraMR[[#This Row],[B.03.3 - Parque de Coches Motores Motrices Cabina]]</f>
        <v>0</v>
      </c>
      <c r="AY111" s="1">
        <v>0</v>
      </c>
      <c r="AZ111" s="1">
        <v>0</v>
      </c>
      <c r="BA111" s="1">
        <v>0</v>
      </c>
      <c r="BB111" s="1">
        <v>0</v>
      </c>
      <c r="BC111" s="200">
        <f>+SUM(TDC_InfraMR[[#This Row],[B.04.1 - Parque de Coches Remolcados Clase Unica]:[B.04.5 - Parque de Coches Remolcados para Servicios Especiales (Cartoneros)]])</f>
        <v>0</v>
      </c>
      <c r="BD111" s="356">
        <v>0</v>
      </c>
      <c r="BE111" s="1">
        <v>2</v>
      </c>
      <c r="BF111" s="1">
        <v>0</v>
      </c>
      <c r="BG111" s="244">
        <v>1435</v>
      </c>
    </row>
    <row r="112" spans="1:59">
      <c r="A112" s="1">
        <v>2002</v>
      </c>
      <c r="B112" s="1" t="s">
        <v>63</v>
      </c>
      <c r="C112" s="10">
        <v>0</v>
      </c>
      <c r="D112" s="10">
        <v>0</v>
      </c>
      <c r="E112" s="10">
        <v>0</v>
      </c>
      <c r="F112" s="10">
        <v>15.3</v>
      </c>
      <c r="G112" s="192">
        <f t="shared" si="7"/>
        <v>15.3</v>
      </c>
      <c r="H112" s="192">
        <f>+TDC_InfraMR[[#This Row],[Total Líneas de Explotación ]]</f>
        <v>15.3</v>
      </c>
      <c r="I112" s="192">
        <v>15.3</v>
      </c>
      <c r="J112" s="10">
        <v>0</v>
      </c>
      <c r="K112" s="10">
        <v>0</v>
      </c>
      <c r="L112" s="10">
        <v>30.6</v>
      </c>
      <c r="M112" s="10">
        <v>1.04</v>
      </c>
      <c r="N112" s="192">
        <f>+TDC_InfraMR[[#This Row],[A.03.1 -  Longitud de Vías de Explotación No Electrificadas Troncales y Ramales (vía principal) (km)]]+TDC_InfraMR[[#This Row],[A.04.1 -  Longitud de Vías de Explotación Electrificadas Troncales y Ramales (vía principal) (km)]]</f>
        <v>30.6</v>
      </c>
      <c r="O112" s="192">
        <f>+TDC_InfraMR[[#This Row],[Total Vías (excluido Auxiliares)]]</f>
        <v>30.6</v>
      </c>
      <c r="P112" s="1">
        <v>11</v>
      </c>
      <c r="Q112" s="1">
        <v>0</v>
      </c>
      <c r="R112" s="1">
        <v>0</v>
      </c>
      <c r="S112" s="194">
        <f t="shared" si="11"/>
        <v>11</v>
      </c>
      <c r="T112" s="194">
        <f>+TDC_InfraMR[[#This Row],[Total Estaciones]]</f>
        <v>11</v>
      </c>
      <c r="U112" s="1">
        <v>0</v>
      </c>
      <c r="V112" s="1">
        <v>36</v>
      </c>
      <c r="W112" s="1">
        <v>0</v>
      </c>
      <c r="X112" s="1">
        <v>0</v>
      </c>
      <c r="Y112" s="1">
        <v>0</v>
      </c>
      <c r="Z112" s="196">
        <f t="shared" si="8"/>
        <v>36</v>
      </c>
      <c r="AA112" s="1">
        <v>6</v>
      </c>
      <c r="AB112" s="1">
        <v>2</v>
      </c>
      <c r="AC112" s="1">
        <f>+TDC_InfraMR[[#This Row],[Total Pasos Vehiculares a Nivel]]</f>
        <v>36</v>
      </c>
      <c r="AD112" s="196">
        <f t="shared" si="9"/>
        <v>44</v>
      </c>
      <c r="AE112" s="1">
        <v>0</v>
      </c>
      <c r="AF112" s="1">
        <v>9</v>
      </c>
      <c r="AG112" s="1">
        <v>16</v>
      </c>
      <c r="AH112" s="196">
        <f t="shared" si="10"/>
        <v>25</v>
      </c>
      <c r="AI112" s="7">
        <v>15.3</v>
      </c>
      <c r="AJ112" s="7">
        <v>0</v>
      </c>
      <c r="AK112" s="7">
        <v>0</v>
      </c>
      <c r="AL112" s="198">
        <f t="shared" si="12"/>
        <v>15.3</v>
      </c>
      <c r="AM112" s="1">
        <v>0</v>
      </c>
      <c r="AN112" s="1">
        <v>0</v>
      </c>
      <c r="AO112" s="1">
        <v>0</v>
      </c>
      <c r="AP112" s="200">
        <f t="shared" si="13"/>
        <v>0</v>
      </c>
      <c r="AQ112" s="1">
        <v>18</v>
      </c>
      <c r="AR112" s="1">
        <v>0</v>
      </c>
      <c r="AS112" s="1">
        <v>0</v>
      </c>
      <c r="AT112" s="200">
        <f>+TDC_InfraMR[[#This Row],[B.02.1 - Parque de Coches Eléctricos Motrices]]+TDC_InfraMR[[#This Row],[B.02.2 - Parque de Coches Eléctricos Motrices Remolcados Tipo R]]+TDC_InfraMR[[#This Row],[B.02.3 - Parque de Coches Eléctricos Motrices Tipo R]]</f>
        <v>18</v>
      </c>
      <c r="AU112" s="1">
        <v>0</v>
      </c>
      <c r="AV112" s="1">
        <v>0</v>
      </c>
      <c r="AW112" s="1">
        <v>0</v>
      </c>
      <c r="AX112" s="200">
        <f>+TDC_InfraMR[[#This Row],[B.03.1 - Parque de Coches Motores Motrices Remolcados]]+TDC_InfraMR[[#This Row],[B.03.2 - Parque de Coches Motores Motrices Intermedios]]+TDC_InfraMR[[#This Row],[B.03.3 - Parque de Coches Motores Motrices Cabina]]</f>
        <v>0</v>
      </c>
      <c r="AY112" s="1">
        <v>0</v>
      </c>
      <c r="AZ112" s="1">
        <v>0</v>
      </c>
      <c r="BA112" s="1">
        <v>0</v>
      </c>
      <c r="BB112" s="1">
        <v>0</v>
      </c>
      <c r="BC112" s="200">
        <f>+SUM(TDC_InfraMR[[#This Row],[B.04.1 - Parque de Coches Remolcados Clase Unica]:[B.04.5 - Parque de Coches Remolcados para Servicios Especiales (Cartoneros)]])</f>
        <v>0</v>
      </c>
      <c r="BD112" s="356">
        <v>0</v>
      </c>
      <c r="BE112" s="1">
        <v>2</v>
      </c>
      <c r="BF112" s="1">
        <v>0</v>
      </c>
      <c r="BG112" s="244">
        <v>1435</v>
      </c>
    </row>
    <row r="113" spans="1:59">
      <c r="A113" s="1">
        <v>2002</v>
      </c>
      <c r="B113" s="1" t="s">
        <v>64</v>
      </c>
      <c r="C113" s="10">
        <v>0</v>
      </c>
      <c r="D113" s="10">
        <v>0</v>
      </c>
      <c r="E113" s="10">
        <v>0</v>
      </c>
      <c r="F113" s="10">
        <v>15.3</v>
      </c>
      <c r="G113" s="192">
        <f t="shared" si="7"/>
        <v>15.3</v>
      </c>
      <c r="H113" s="192">
        <f>+TDC_InfraMR[[#This Row],[Total Líneas de Explotación ]]</f>
        <v>15.3</v>
      </c>
      <c r="I113" s="192">
        <v>15.3</v>
      </c>
      <c r="J113" s="10">
        <v>0</v>
      </c>
      <c r="K113" s="10">
        <v>0</v>
      </c>
      <c r="L113" s="10">
        <v>30.6</v>
      </c>
      <c r="M113" s="10">
        <v>1.04</v>
      </c>
      <c r="N113" s="192">
        <f>+TDC_InfraMR[[#This Row],[A.03.1 -  Longitud de Vías de Explotación No Electrificadas Troncales y Ramales (vía principal) (km)]]+TDC_InfraMR[[#This Row],[A.04.1 -  Longitud de Vías de Explotación Electrificadas Troncales y Ramales (vía principal) (km)]]</f>
        <v>30.6</v>
      </c>
      <c r="O113" s="192">
        <f>+TDC_InfraMR[[#This Row],[Total Vías (excluido Auxiliares)]]</f>
        <v>30.6</v>
      </c>
      <c r="P113" s="1">
        <v>11</v>
      </c>
      <c r="Q113" s="1">
        <v>0</v>
      </c>
      <c r="R113" s="1">
        <v>0</v>
      </c>
      <c r="S113" s="194">
        <f t="shared" si="11"/>
        <v>11</v>
      </c>
      <c r="T113" s="194">
        <f>+TDC_InfraMR[[#This Row],[Total Estaciones]]</f>
        <v>11</v>
      </c>
      <c r="U113" s="1">
        <v>0</v>
      </c>
      <c r="V113" s="1">
        <v>36</v>
      </c>
      <c r="W113" s="1">
        <v>0</v>
      </c>
      <c r="X113" s="1">
        <v>0</v>
      </c>
      <c r="Y113" s="1">
        <v>0</v>
      </c>
      <c r="Z113" s="196">
        <f t="shared" si="8"/>
        <v>36</v>
      </c>
      <c r="AA113" s="1">
        <v>6</v>
      </c>
      <c r="AB113" s="1">
        <v>2</v>
      </c>
      <c r="AC113" s="1">
        <f>+TDC_InfraMR[[#This Row],[Total Pasos Vehiculares a Nivel]]</f>
        <v>36</v>
      </c>
      <c r="AD113" s="196">
        <f t="shared" si="9"/>
        <v>44</v>
      </c>
      <c r="AE113" s="1">
        <v>0</v>
      </c>
      <c r="AF113" s="1">
        <v>9</v>
      </c>
      <c r="AG113" s="1">
        <v>16</v>
      </c>
      <c r="AH113" s="196">
        <f t="shared" si="10"/>
        <v>25</v>
      </c>
      <c r="AI113" s="7">
        <v>15.3</v>
      </c>
      <c r="AJ113" s="7">
        <v>0</v>
      </c>
      <c r="AK113" s="7">
        <v>0</v>
      </c>
      <c r="AL113" s="198">
        <f t="shared" si="12"/>
        <v>15.3</v>
      </c>
      <c r="AM113" s="1">
        <v>0</v>
      </c>
      <c r="AN113" s="1">
        <v>0</v>
      </c>
      <c r="AO113" s="1">
        <v>0</v>
      </c>
      <c r="AP113" s="200">
        <f t="shared" si="13"/>
        <v>0</v>
      </c>
      <c r="AQ113" s="1">
        <v>18</v>
      </c>
      <c r="AR113" s="1">
        <v>0</v>
      </c>
      <c r="AS113" s="1">
        <v>0</v>
      </c>
      <c r="AT113" s="200">
        <f>+TDC_InfraMR[[#This Row],[B.02.1 - Parque de Coches Eléctricos Motrices]]+TDC_InfraMR[[#This Row],[B.02.2 - Parque de Coches Eléctricos Motrices Remolcados Tipo R]]+TDC_InfraMR[[#This Row],[B.02.3 - Parque de Coches Eléctricos Motrices Tipo R]]</f>
        <v>18</v>
      </c>
      <c r="AU113" s="1">
        <v>0</v>
      </c>
      <c r="AV113" s="1">
        <v>0</v>
      </c>
      <c r="AW113" s="1">
        <v>0</v>
      </c>
      <c r="AX113" s="200">
        <f>+TDC_InfraMR[[#This Row],[B.03.1 - Parque de Coches Motores Motrices Remolcados]]+TDC_InfraMR[[#This Row],[B.03.2 - Parque de Coches Motores Motrices Intermedios]]+TDC_InfraMR[[#This Row],[B.03.3 - Parque de Coches Motores Motrices Cabina]]</f>
        <v>0</v>
      </c>
      <c r="AY113" s="1">
        <v>0</v>
      </c>
      <c r="AZ113" s="1">
        <v>0</v>
      </c>
      <c r="BA113" s="1">
        <v>0</v>
      </c>
      <c r="BB113" s="1">
        <v>0</v>
      </c>
      <c r="BC113" s="200">
        <f>+SUM(TDC_InfraMR[[#This Row],[B.04.1 - Parque de Coches Remolcados Clase Unica]:[B.04.5 - Parque de Coches Remolcados para Servicios Especiales (Cartoneros)]])</f>
        <v>0</v>
      </c>
      <c r="BD113" s="356">
        <v>0</v>
      </c>
      <c r="BE113" s="1">
        <v>2</v>
      </c>
      <c r="BF113" s="1">
        <v>0</v>
      </c>
      <c r="BG113" s="244">
        <v>1435</v>
      </c>
    </row>
    <row r="114" spans="1:59">
      <c r="A114" s="1">
        <v>2002</v>
      </c>
      <c r="B114" s="1" t="s">
        <v>65</v>
      </c>
      <c r="C114" s="10">
        <v>0</v>
      </c>
      <c r="D114" s="10">
        <v>0</v>
      </c>
      <c r="E114" s="10">
        <v>0</v>
      </c>
      <c r="F114" s="10">
        <v>15.3</v>
      </c>
      <c r="G114" s="192">
        <f t="shared" si="7"/>
        <v>15.3</v>
      </c>
      <c r="H114" s="192">
        <f>+TDC_InfraMR[[#This Row],[Total Líneas de Explotación ]]</f>
        <v>15.3</v>
      </c>
      <c r="I114" s="192">
        <v>15.3</v>
      </c>
      <c r="J114" s="10">
        <v>0</v>
      </c>
      <c r="K114" s="10">
        <v>0</v>
      </c>
      <c r="L114" s="10">
        <v>30.6</v>
      </c>
      <c r="M114" s="10">
        <v>1.04</v>
      </c>
      <c r="N114" s="192">
        <f>+TDC_InfraMR[[#This Row],[A.03.1 -  Longitud de Vías de Explotación No Electrificadas Troncales y Ramales (vía principal) (km)]]+TDC_InfraMR[[#This Row],[A.04.1 -  Longitud de Vías de Explotación Electrificadas Troncales y Ramales (vía principal) (km)]]</f>
        <v>30.6</v>
      </c>
      <c r="O114" s="192">
        <f>+TDC_InfraMR[[#This Row],[Total Vías (excluido Auxiliares)]]</f>
        <v>30.6</v>
      </c>
      <c r="P114" s="1">
        <v>11</v>
      </c>
      <c r="Q114" s="1">
        <v>0</v>
      </c>
      <c r="R114" s="1">
        <v>0</v>
      </c>
      <c r="S114" s="194">
        <f t="shared" si="11"/>
        <v>11</v>
      </c>
      <c r="T114" s="194">
        <f>+TDC_InfraMR[[#This Row],[Total Estaciones]]</f>
        <v>11</v>
      </c>
      <c r="U114" s="1">
        <v>0</v>
      </c>
      <c r="V114" s="1">
        <v>36</v>
      </c>
      <c r="W114" s="1">
        <v>0</v>
      </c>
      <c r="X114" s="1">
        <v>0</v>
      </c>
      <c r="Y114" s="1">
        <v>0</v>
      </c>
      <c r="Z114" s="196">
        <f t="shared" si="8"/>
        <v>36</v>
      </c>
      <c r="AA114" s="1">
        <v>6</v>
      </c>
      <c r="AB114" s="1">
        <v>2</v>
      </c>
      <c r="AC114" s="1">
        <f>+TDC_InfraMR[[#This Row],[Total Pasos Vehiculares a Nivel]]</f>
        <v>36</v>
      </c>
      <c r="AD114" s="196">
        <f t="shared" si="9"/>
        <v>44</v>
      </c>
      <c r="AE114" s="1">
        <v>0</v>
      </c>
      <c r="AF114" s="1">
        <v>9</v>
      </c>
      <c r="AG114" s="1">
        <v>16</v>
      </c>
      <c r="AH114" s="196">
        <f t="shared" si="10"/>
        <v>25</v>
      </c>
      <c r="AI114" s="7">
        <v>15.3</v>
      </c>
      <c r="AJ114" s="7">
        <v>0</v>
      </c>
      <c r="AK114" s="7">
        <v>0</v>
      </c>
      <c r="AL114" s="198">
        <f t="shared" si="12"/>
        <v>15.3</v>
      </c>
      <c r="AM114" s="1">
        <v>0</v>
      </c>
      <c r="AN114" s="1">
        <v>0</v>
      </c>
      <c r="AO114" s="1">
        <v>0</v>
      </c>
      <c r="AP114" s="200">
        <f t="shared" si="13"/>
        <v>0</v>
      </c>
      <c r="AQ114" s="1">
        <v>18</v>
      </c>
      <c r="AR114" s="1">
        <v>0</v>
      </c>
      <c r="AS114" s="1">
        <v>0</v>
      </c>
      <c r="AT114" s="200">
        <f>+TDC_InfraMR[[#This Row],[B.02.1 - Parque de Coches Eléctricos Motrices]]+TDC_InfraMR[[#This Row],[B.02.2 - Parque de Coches Eléctricos Motrices Remolcados Tipo R]]+TDC_InfraMR[[#This Row],[B.02.3 - Parque de Coches Eléctricos Motrices Tipo R]]</f>
        <v>18</v>
      </c>
      <c r="AU114" s="1">
        <v>0</v>
      </c>
      <c r="AV114" s="1">
        <v>0</v>
      </c>
      <c r="AW114" s="1">
        <v>0</v>
      </c>
      <c r="AX114" s="200">
        <f>+TDC_InfraMR[[#This Row],[B.03.1 - Parque de Coches Motores Motrices Remolcados]]+TDC_InfraMR[[#This Row],[B.03.2 - Parque de Coches Motores Motrices Intermedios]]+TDC_InfraMR[[#This Row],[B.03.3 - Parque de Coches Motores Motrices Cabina]]</f>
        <v>0</v>
      </c>
      <c r="AY114" s="1">
        <v>0</v>
      </c>
      <c r="AZ114" s="1">
        <v>0</v>
      </c>
      <c r="BA114" s="1">
        <v>0</v>
      </c>
      <c r="BB114" s="1">
        <v>0</v>
      </c>
      <c r="BC114" s="200">
        <f>+SUM(TDC_InfraMR[[#This Row],[B.04.1 - Parque de Coches Remolcados Clase Unica]:[B.04.5 - Parque de Coches Remolcados para Servicios Especiales (Cartoneros)]])</f>
        <v>0</v>
      </c>
      <c r="BD114" s="356">
        <v>0</v>
      </c>
      <c r="BE114" s="1">
        <v>2</v>
      </c>
      <c r="BF114" s="1">
        <v>0</v>
      </c>
      <c r="BG114" s="244">
        <v>1435</v>
      </c>
    </row>
    <row r="115" spans="1:59">
      <c r="A115" s="1">
        <v>2002</v>
      </c>
      <c r="B115" s="1" t="s">
        <v>66</v>
      </c>
      <c r="C115" s="10">
        <v>0</v>
      </c>
      <c r="D115" s="10">
        <v>0</v>
      </c>
      <c r="E115" s="10">
        <v>0</v>
      </c>
      <c r="F115" s="10">
        <v>15.3</v>
      </c>
      <c r="G115" s="192">
        <f t="shared" si="7"/>
        <v>15.3</v>
      </c>
      <c r="H115" s="192">
        <f>+TDC_InfraMR[[#This Row],[Total Líneas de Explotación ]]</f>
        <v>15.3</v>
      </c>
      <c r="I115" s="192">
        <v>15.3</v>
      </c>
      <c r="J115" s="10">
        <v>0</v>
      </c>
      <c r="K115" s="10">
        <v>0</v>
      </c>
      <c r="L115" s="10">
        <v>30.6</v>
      </c>
      <c r="M115" s="10">
        <v>1.04</v>
      </c>
      <c r="N115" s="192">
        <f>+TDC_InfraMR[[#This Row],[A.03.1 -  Longitud de Vías de Explotación No Electrificadas Troncales y Ramales (vía principal) (km)]]+TDC_InfraMR[[#This Row],[A.04.1 -  Longitud de Vías de Explotación Electrificadas Troncales y Ramales (vía principal) (km)]]</f>
        <v>30.6</v>
      </c>
      <c r="O115" s="192">
        <f>+TDC_InfraMR[[#This Row],[Total Vías (excluido Auxiliares)]]</f>
        <v>30.6</v>
      </c>
      <c r="P115" s="1">
        <v>11</v>
      </c>
      <c r="Q115" s="1">
        <v>0</v>
      </c>
      <c r="R115" s="1">
        <v>0</v>
      </c>
      <c r="S115" s="194">
        <f t="shared" si="11"/>
        <v>11</v>
      </c>
      <c r="T115" s="194">
        <f>+TDC_InfraMR[[#This Row],[Total Estaciones]]</f>
        <v>11</v>
      </c>
      <c r="U115" s="1">
        <v>0</v>
      </c>
      <c r="V115" s="1">
        <v>36</v>
      </c>
      <c r="W115" s="1">
        <v>0</v>
      </c>
      <c r="X115" s="1">
        <v>0</v>
      </c>
      <c r="Y115" s="1">
        <v>0</v>
      </c>
      <c r="Z115" s="196">
        <f t="shared" si="8"/>
        <v>36</v>
      </c>
      <c r="AA115" s="1">
        <v>6</v>
      </c>
      <c r="AB115" s="1">
        <v>2</v>
      </c>
      <c r="AC115" s="1">
        <f>+TDC_InfraMR[[#This Row],[Total Pasos Vehiculares a Nivel]]</f>
        <v>36</v>
      </c>
      <c r="AD115" s="196">
        <f t="shared" si="9"/>
        <v>44</v>
      </c>
      <c r="AE115" s="1">
        <v>0</v>
      </c>
      <c r="AF115" s="1">
        <v>9</v>
      </c>
      <c r="AG115" s="1">
        <v>16</v>
      </c>
      <c r="AH115" s="196">
        <f t="shared" si="10"/>
        <v>25</v>
      </c>
      <c r="AI115" s="7">
        <v>15.3</v>
      </c>
      <c r="AJ115" s="7">
        <v>0</v>
      </c>
      <c r="AK115" s="7">
        <v>0</v>
      </c>
      <c r="AL115" s="198">
        <f t="shared" si="12"/>
        <v>15.3</v>
      </c>
      <c r="AM115" s="1">
        <v>0</v>
      </c>
      <c r="AN115" s="1">
        <v>0</v>
      </c>
      <c r="AO115" s="1">
        <v>0</v>
      </c>
      <c r="AP115" s="200">
        <f t="shared" si="13"/>
        <v>0</v>
      </c>
      <c r="AQ115" s="1">
        <v>18</v>
      </c>
      <c r="AR115" s="1">
        <v>0</v>
      </c>
      <c r="AS115" s="1">
        <v>0</v>
      </c>
      <c r="AT115" s="200">
        <f>+TDC_InfraMR[[#This Row],[B.02.1 - Parque de Coches Eléctricos Motrices]]+TDC_InfraMR[[#This Row],[B.02.2 - Parque de Coches Eléctricos Motrices Remolcados Tipo R]]+TDC_InfraMR[[#This Row],[B.02.3 - Parque de Coches Eléctricos Motrices Tipo R]]</f>
        <v>18</v>
      </c>
      <c r="AU115" s="1">
        <v>0</v>
      </c>
      <c r="AV115" s="1">
        <v>0</v>
      </c>
      <c r="AW115" s="1">
        <v>0</v>
      </c>
      <c r="AX115" s="200">
        <f>+TDC_InfraMR[[#This Row],[B.03.1 - Parque de Coches Motores Motrices Remolcados]]+TDC_InfraMR[[#This Row],[B.03.2 - Parque de Coches Motores Motrices Intermedios]]+TDC_InfraMR[[#This Row],[B.03.3 - Parque de Coches Motores Motrices Cabina]]</f>
        <v>0</v>
      </c>
      <c r="AY115" s="1">
        <v>0</v>
      </c>
      <c r="AZ115" s="1">
        <v>0</v>
      </c>
      <c r="BA115" s="1">
        <v>0</v>
      </c>
      <c r="BB115" s="1">
        <v>0</v>
      </c>
      <c r="BC115" s="200">
        <f>+SUM(TDC_InfraMR[[#This Row],[B.04.1 - Parque de Coches Remolcados Clase Unica]:[B.04.5 - Parque de Coches Remolcados para Servicios Especiales (Cartoneros)]])</f>
        <v>0</v>
      </c>
      <c r="BD115" s="356">
        <v>0</v>
      </c>
      <c r="BE115" s="1">
        <v>2</v>
      </c>
      <c r="BF115" s="1">
        <v>0</v>
      </c>
      <c r="BG115" s="244">
        <v>1435</v>
      </c>
    </row>
    <row r="116" spans="1:59">
      <c r="A116" s="1">
        <v>2002</v>
      </c>
      <c r="B116" s="1" t="s">
        <v>67</v>
      </c>
      <c r="C116" s="10">
        <v>0</v>
      </c>
      <c r="D116" s="10">
        <v>0</v>
      </c>
      <c r="E116" s="10">
        <v>0</v>
      </c>
      <c r="F116" s="10">
        <v>15.3</v>
      </c>
      <c r="G116" s="192">
        <f t="shared" si="7"/>
        <v>15.3</v>
      </c>
      <c r="H116" s="192">
        <f>+TDC_InfraMR[[#This Row],[Total Líneas de Explotación ]]</f>
        <v>15.3</v>
      </c>
      <c r="I116" s="192">
        <v>15.3</v>
      </c>
      <c r="J116" s="10">
        <v>0</v>
      </c>
      <c r="K116" s="10">
        <v>0</v>
      </c>
      <c r="L116" s="10">
        <v>30.6</v>
      </c>
      <c r="M116" s="10">
        <v>1.04</v>
      </c>
      <c r="N116" s="192">
        <f>+TDC_InfraMR[[#This Row],[A.03.1 -  Longitud de Vías de Explotación No Electrificadas Troncales y Ramales (vía principal) (km)]]+TDC_InfraMR[[#This Row],[A.04.1 -  Longitud de Vías de Explotación Electrificadas Troncales y Ramales (vía principal) (km)]]</f>
        <v>30.6</v>
      </c>
      <c r="O116" s="192">
        <f>+TDC_InfraMR[[#This Row],[Total Vías (excluido Auxiliares)]]</f>
        <v>30.6</v>
      </c>
      <c r="P116" s="1">
        <v>11</v>
      </c>
      <c r="Q116" s="1">
        <v>0</v>
      </c>
      <c r="R116" s="1">
        <v>0</v>
      </c>
      <c r="S116" s="194">
        <f t="shared" si="11"/>
        <v>11</v>
      </c>
      <c r="T116" s="194">
        <f>+TDC_InfraMR[[#This Row],[Total Estaciones]]</f>
        <v>11</v>
      </c>
      <c r="U116" s="1">
        <v>0</v>
      </c>
      <c r="V116" s="1">
        <v>36</v>
      </c>
      <c r="W116" s="1">
        <v>0</v>
      </c>
      <c r="X116" s="1">
        <v>0</v>
      </c>
      <c r="Y116" s="1">
        <v>0</v>
      </c>
      <c r="Z116" s="196">
        <f t="shared" si="8"/>
        <v>36</v>
      </c>
      <c r="AA116" s="1">
        <v>6</v>
      </c>
      <c r="AB116" s="1">
        <v>2</v>
      </c>
      <c r="AC116" s="1">
        <f>+TDC_InfraMR[[#This Row],[Total Pasos Vehiculares a Nivel]]</f>
        <v>36</v>
      </c>
      <c r="AD116" s="196">
        <f t="shared" si="9"/>
        <v>44</v>
      </c>
      <c r="AE116" s="1">
        <v>0</v>
      </c>
      <c r="AF116" s="1">
        <v>9</v>
      </c>
      <c r="AG116" s="1">
        <v>16</v>
      </c>
      <c r="AH116" s="196">
        <f t="shared" si="10"/>
        <v>25</v>
      </c>
      <c r="AI116" s="7">
        <v>15.3</v>
      </c>
      <c r="AJ116" s="7">
        <v>0</v>
      </c>
      <c r="AK116" s="7">
        <v>0</v>
      </c>
      <c r="AL116" s="198">
        <f t="shared" si="12"/>
        <v>15.3</v>
      </c>
      <c r="AM116" s="1">
        <v>0</v>
      </c>
      <c r="AN116" s="1">
        <v>0</v>
      </c>
      <c r="AO116" s="1">
        <v>0</v>
      </c>
      <c r="AP116" s="200">
        <f t="shared" si="13"/>
        <v>0</v>
      </c>
      <c r="AQ116" s="1">
        <v>18</v>
      </c>
      <c r="AR116" s="1">
        <v>0</v>
      </c>
      <c r="AS116" s="1">
        <v>0</v>
      </c>
      <c r="AT116" s="200">
        <f>+TDC_InfraMR[[#This Row],[B.02.1 - Parque de Coches Eléctricos Motrices]]+TDC_InfraMR[[#This Row],[B.02.2 - Parque de Coches Eléctricos Motrices Remolcados Tipo R]]+TDC_InfraMR[[#This Row],[B.02.3 - Parque de Coches Eléctricos Motrices Tipo R]]</f>
        <v>18</v>
      </c>
      <c r="AU116" s="1">
        <v>0</v>
      </c>
      <c r="AV116" s="1">
        <v>0</v>
      </c>
      <c r="AW116" s="1">
        <v>0</v>
      </c>
      <c r="AX116" s="200">
        <f>+TDC_InfraMR[[#This Row],[B.03.1 - Parque de Coches Motores Motrices Remolcados]]+TDC_InfraMR[[#This Row],[B.03.2 - Parque de Coches Motores Motrices Intermedios]]+TDC_InfraMR[[#This Row],[B.03.3 - Parque de Coches Motores Motrices Cabina]]</f>
        <v>0</v>
      </c>
      <c r="AY116" s="1">
        <v>0</v>
      </c>
      <c r="AZ116" s="1">
        <v>0</v>
      </c>
      <c r="BA116" s="1">
        <v>0</v>
      </c>
      <c r="BB116" s="1">
        <v>0</v>
      </c>
      <c r="BC116" s="200">
        <f>+SUM(TDC_InfraMR[[#This Row],[B.04.1 - Parque de Coches Remolcados Clase Unica]:[B.04.5 - Parque de Coches Remolcados para Servicios Especiales (Cartoneros)]])</f>
        <v>0</v>
      </c>
      <c r="BD116" s="356">
        <v>0</v>
      </c>
      <c r="BE116" s="1">
        <v>2</v>
      </c>
      <c r="BF116" s="1">
        <v>0</v>
      </c>
      <c r="BG116" s="244">
        <v>1435</v>
      </c>
    </row>
    <row r="117" spans="1:59">
      <c r="A117" s="1">
        <v>2002</v>
      </c>
      <c r="B117" s="1" t="s">
        <v>68</v>
      </c>
      <c r="C117" s="10">
        <v>0</v>
      </c>
      <c r="D117" s="10">
        <v>0</v>
      </c>
      <c r="E117" s="10">
        <v>0</v>
      </c>
      <c r="F117" s="10">
        <v>15.3</v>
      </c>
      <c r="G117" s="192">
        <f t="shared" si="7"/>
        <v>15.3</v>
      </c>
      <c r="H117" s="192">
        <f>+TDC_InfraMR[[#This Row],[Total Líneas de Explotación ]]</f>
        <v>15.3</v>
      </c>
      <c r="I117" s="192">
        <v>15.3</v>
      </c>
      <c r="J117" s="10">
        <v>0</v>
      </c>
      <c r="K117" s="10">
        <v>0</v>
      </c>
      <c r="L117" s="10">
        <v>30.6</v>
      </c>
      <c r="M117" s="10">
        <v>1.04</v>
      </c>
      <c r="N117" s="192">
        <f>+TDC_InfraMR[[#This Row],[A.03.1 -  Longitud de Vías de Explotación No Electrificadas Troncales y Ramales (vía principal) (km)]]+TDC_InfraMR[[#This Row],[A.04.1 -  Longitud de Vías de Explotación Electrificadas Troncales y Ramales (vía principal) (km)]]</f>
        <v>30.6</v>
      </c>
      <c r="O117" s="192">
        <f>+TDC_InfraMR[[#This Row],[Total Vías (excluido Auxiliares)]]</f>
        <v>30.6</v>
      </c>
      <c r="P117" s="1">
        <v>11</v>
      </c>
      <c r="Q117" s="1">
        <v>0</v>
      </c>
      <c r="R117" s="1">
        <v>0</v>
      </c>
      <c r="S117" s="194">
        <f t="shared" si="11"/>
        <v>11</v>
      </c>
      <c r="T117" s="194">
        <f>+TDC_InfraMR[[#This Row],[Total Estaciones]]</f>
        <v>11</v>
      </c>
      <c r="U117" s="1">
        <v>0</v>
      </c>
      <c r="V117" s="1">
        <v>36</v>
      </c>
      <c r="W117" s="1">
        <v>0</v>
      </c>
      <c r="X117" s="1">
        <v>0</v>
      </c>
      <c r="Y117" s="1">
        <v>0</v>
      </c>
      <c r="Z117" s="196">
        <f t="shared" si="8"/>
        <v>36</v>
      </c>
      <c r="AA117" s="1">
        <v>6</v>
      </c>
      <c r="AB117" s="1">
        <v>2</v>
      </c>
      <c r="AC117" s="1">
        <f>+TDC_InfraMR[[#This Row],[Total Pasos Vehiculares a Nivel]]</f>
        <v>36</v>
      </c>
      <c r="AD117" s="196">
        <f t="shared" si="9"/>
        <v>44</v>
      </c>
      <c r="AE117" s="1">
        <v>0</v>
      </c>
      <c r="AF117" s="1">
        <v>9</v>
      </c>
      <c r="AG117" s="1">
        <v>16</v>
      </c>
      <c r="AH117" s="196">
        <f t="shared" si="10"/>
        <v>25</v>
      </c>
      <c r="AI117" s="7">
        <v>15.3</v>
      </c>
      <c r="AJ117" s="7">
        <v>0</v>
      </c>
      <c r="AK117" s="7">
        <v>0</v>
      </c>
      <c r="AL117" s="198">
        <f t="shared" si="12"/>
        <v>15.3</v>
      </c>
      <c r="AM117" s="1">
        <v>0</v>
      </c>
      <c r="AN117" s="1">
        <v>0</v>
      </c>
      <c r="AO117" s="1">
        <v>0</v>
      </c>
      <c r="AP117" s="200">
        <f t="shared" si="13"/>
        <v>0</v>
      </c>
      <c r="AQ117" s="1">
        <v>18</v>
      </c>
      <c r="AR117" s="1">
        <v>0</v>
      </c>
      <c r="AS117" s="1">
        <v>0</v>
      </c>
      <c r="AT117" s="200">
        <f>+TDC_InfraMR[[#This Row],[B.02.1 - Parque de Coches Eléctricos Motrices]]+TDC_InfraMR[[#This Row],[B.02.2 - Parque de Coches Eléctricos Motrices Remolcados Tipo R]]+TDC_InfraMR[[#This Row],[B.02.3 - Parque de Coches Eléctricos Motrices Tipo R]]</f>
        <v>18</v>
      </c>
      <c r="AU117" s="1">
        <v>0</v>
      </c>
      <c r="AV117" s="1">
        <v>0</v>
      </c>
      <c r="AW117" s="1">
        <v>0</v>
      </c>
      <c r="AX117" s="200">
        <f>+TDC_InfraMR[[#This Row],[B.03.1 - Parque de Coches Motores Motrices Remolcados]]+TDC_InfraMR[[#This Row],[B.03.2 - Parque de Coches Motores Motrices Intermedios]]+TDC_InfraMR[[#This Row],[B.03.3 - Parque de Coches Motores Motrices Cabina]]</f>
        <v>0</v>
      </c>
      <c r="AY117" s="1">
        <v>0</v>
      </c>
      <c r="AZ117" s="1">
        <v>0</v>
      </c>
      <c r="BA117" s="1">
        <v>0</v>
      </c>
      <c r="BB117" s="1">
        <v>0</v>
      </c>
      <c r="BC117" s="200">
        <f>+SUM(TDC_InfraMR[[#This Row],[B.04.1 - Parque de Coches Remolcados Clase Unica]:[B.04.5 - Parque de Coches Remolcados para Servicios Especiales (Cartoneros)]])</f>
        <v>0</v>
      </c>
      <c r="BD117" s="356">
        <v>0</v>
      </c>
      <c r="BE117" s="1">
        <v>2</v>
      </c>
      <c r="BF117" s="1">
        <v>0</v>
      </c>
      <c r="BG117" s="244">
        <v>1435</v>
      </c>
    </row>
    <row r="118" spans="1:59">
      <c r="A118" s="1">
        <v>2002</v>
      </c>
      <c r="B118" s="1" t="s">
        <v>69</v>
      </c>
      <c r="C118" s="10">
        <v>0</v>
      </c>
      <c r="D118" s="10">
        <v>0</v>
      </c>
      <c r="E118" s="10">
        <v>0</v>
      </c>
      <c r="F118" s="10">
        <v>15.3</v>
      </c>
      <c r="G118" s="192">
        <f t="shared" si="7"/>
        <v>15.3</v>
      </c>
      <c r="H118" s="192">
        <f>+TDC_InfraMR[[#This Row],[Total Líneas de Explotación ]]</f>
        <v>15.3</v>
      </c>
      <c r="I118" s="192">
        <v>15.3</v>
      </c>
      <c r="J118" s="10">
        <v>0</v>
      </c>
      <c r="K118" s="10">
        <v>0</v>
      </c>
      <c r="L118" s="10">
        <v>30.6</v>
      </c>
      <c r="M118" s="10">
        <v>1.04</v>
      </c>
      <c r="N118" s="192">
        <f>+TDC_InfraMR[[#This Row],[A.03.1 -  Longitud de Vías de Explotación No Electrificadas Troncales y Ramales (vía principal) (km)]]+TDC_InfraMR[[#This Row],[A.04.1 -  Longitud de Vías de Explotación Electrificadas Troncales y Ramales (vía principal) (km)]]</f>
        <v>30.6</v>
      </c>
      <c r="O118" s="192">
        <f>+TDC_InfraMR[[#This Row],[Total Vías (excluido Auxiliares)]]</f>
        <v>30.6</v>
      </c>
      <c r="P118" s="1">
        <v>11</v>
      </c>
      <c r="Q118" s="1">
        <v>0</v>
      </c>
      <c r="R118" s="1">
        <v>0</v>
      </c>
      <c r="S118" s="194">
        <f t="shared" si="11"/>
        <v>11</v>
      </c>
      <c r="T118" s="194">
        <f>+TDC_InfraMR[[#This Row],[Total Estaciones]]</f>
        <v>11</v>
      </c>
      <c r="U118" s="1">
        <v>0</v>
      </c>
      <c r="V118" s="1">
        <v>36</v>
      </c>
      <c r="W118" s="1">
        <v>0</v>
      </c>
      <c r="X118" s="1">
        <v>0</v>
      </c>
      <c r="Y118" s="1">
        <v>0</v>
      </c>
      <c r="Z118" s="196">
        <f t="shared" si="8"/>
        <v>36</v>
      </c>
      <c r="AA118" s="1">
        <v>6</v>
      </c>
      <c r="AB118" s="1">
        <v>2</v>
      </c>
      <c r="AC118" s="1">
        <f>+TDC_InfraMR[[#This Row],[Total Pasos Vehiculares a Nivel]]</f>
        <v>36</v>
      </c>
      <c r="AD118" s="196">
        <f t="shared" si="9"/>
        <v>44</v>
      </c>
      <c r="AE118" s="1">
        <v>0</v>
      </c>
      <c r="AF118" s="1">
        <v>9</v>
      </c>
      <c r="AG118" s="1">
        <v>16</v>
      </c>
      <c r="AH118" s="196">
        <f t="shared" si="10"/>
        <v>25</v>
      </c>
      <c r="AI118" s="7">
        <v>15.3</v>
      </c>
      <c r="AJ118" s="7">
        <v>0</v>
      </c>
      <c r="AK118" s="7">
        <v>0</v>
      </c>
      <c r="AL118" s="198">
        <f t="shared" si="12"/>
        <v>15.3</v>
      </c>
      <c r="AM118" s="1">
        <v>0</v>
      </c>
      <c r="AN118" s="1">
        <v>0</v>
      </c>
      <c r="AO118" s="1">
        <v>0</v>
      </c>
      <c r="AP118" s="200">
        <f t="shared" si="13"/>
        <v>0</v>
      </c>
      <c r="AQ118" s="1">
        <v>18</v>
      </c>
      <c r="AR118" s="1">
        <v>0</v>
      </c>
      <c r="AS118" s="1">
        <v>0</v>
      </c>
      <c r="AT118" s="200">
        <f>+TDC_InfraMR[[#This Row],[B.02.1 - Parque de Coches Eléctricos Motrices]]+TDC_InfraMR[[#This Row],[B.02.2 - Parque de Coches Eléctricos Motrices Remolcados Tipo R]]+TDC_InfraMR[[#This Row],[B.02.3 - Parque de Coches Eléctricos Motrices Tipo R]]</f>
        <v>18</v>
      </c>
      <c r="AU118" s="1">
        <v>0</v>
      </c>
      <c r="AV118" s="1">
        <v>0</v>
      </c>
      <c r="AW118" s="1">
        <v>0</v>
      </c>
      <c r="AX118" s="200">
        <f>+TDC_InfraMR[[#This Row],[B.03.1 - Parque de Coches Motores Motrices Remolcados]]+TDC_InfraMR[[#This Row],[B.03.2 - Parque de Coches Motores Motrices Intermedios]]+TDC_InfraMR[[#This Row],[B.03.3 - Parque de Coches Motores Motrices Cabina]]</f>
        <v>0</v>
      </c>
      <c r="AY118" s="1">
        <v>0</v>
      </c>
      <c r="AZ118" s="1">
        <v>0</v>
      </c>
      <c r="BA118" s="1">
        <v>0</v>
      </c>
      <c r="BB118" s="1">
        <v>0</v>
      </c>
      <c r="BC118" s="200">
        <f>+SUM(TDC_InfraMR[[#This Row],[B.04.1 - Parque de Coches Remolcados Clase Unica]:[B.04.5 - Parque de Coches Remolcados para Servicios Especiales (Cartoneros)]])</f>
        <v>0</v>
      </c>
      <c r="BD118" s="356">
        <v>0</v>
      </c>
      <c r="BE118" s="1">
        <v>2</v>
      </c>
      <c r="BF118" s="1">
        <v>0</v>
      </c>
      <c r="BG118" s="244">
        <v>1435</v>
      </c>
    </row>
    <row r="119" spans="1:59">
      <c r="A119" s="1">
        <v>2002</v>
      </c>
      <c r="B119" s="1" t="s">
        <v>70</v>
      </c>
      <c r="C119" s="10">
        <v>0</v>
      </c>
      <c r="D119" s="10">
        <v>0</v>
      </c>
      <c r="E119" s="10">
        <v>0</v>
      </c>
      <c r="F119" s="10">
        <v>15.3</v>
      </c>
      <c r="G119" s="192">
        <f t="shared" si="7"/>
        <v>15.3</v>
      </c>
      <c r="H119" s="192">
        <f>+TDC_InfraMR[[#This Row],[Total Líneas de Explotación ]]</f>
        <v>15.3</v>
      </c>
      <c r="I119" s="192">
        <v>15.3</v>
      </c>
      <c r="J119" s="10">
        <v>0</v>
      </c>
      <c r="K119" s="10">
        <v>0</v>
      </c>
      <c r="L119" s="10">
        <v>30.6</v>
      </c>
      <c r="M119" s="10">
        <v>1.04</v>
      </c>
      <c r="N119" s="192">
        <f>+TDC_InfraMR[[#This Row],[A.03.1 -  Longitud de Vías de Explotación No Electrificadas Troncales y Ramales (vía principal) (km)]]+TDC_InfraMR[[#This Row],[A.04.1 -  Longitud de Vías de Explotación Electrificadas Troncales y Ramales (vía principal) (km)]]</f>
        <v>30.6</v>
      </c>
      <c r="O119" s="192">
        <f>+TDC_InfraMR[[#This Row],[Total Vías (excluido Auxiliares)]]</f>
        <v>30.6</v>
      </c>
      <c r="P119" s="1">
        <v>11</v>
      </c>
      <c r="Q119" s="1">
        <v>0</v>
      </c>
      <c r="R119" s="1">
        <v>0</v>
      </c>
      <c r="S119" s="194">
        <f t="shared" si="11"/>
        <v>11</v>
      </c>
      <c r="T119" s="194">
        <f>+TDC_InfraMR[[#This Row],[Total Estaciones]]</f>
        <v>11</v>
      </c>
      <c r="U119" s="1">
        <v>0</v>
      </c>
      <c r="V119" s="1">
        <v>36</v>
      </c>
      <c r="W119" s="1">
        <v>0</v>
      </c>
      <c r="X119" s="1">
        <v>0</v>
      </c>
      <c r="Y119" s="1">
        <v>0</v>
      </c>
      <c r="Z119" s="196">
        <f t="shared" si="8"/>
        <v>36</v>
      </c>
      <c r="AA119" s="1">
        <v>6</v>
      </c>
      <c r="AB119" s="1">
        <v>2</v>
      </c>
      <c r="AC119" s="1">
        <f>+TDC_InfraMR[[#This Row],[Total Pasos Vehiculares a Nivel]]</f>
        <v>36</v>
      </c>
      <c r="AD119" s="196">
        <f t="shared" si="9"/>
        <v>44</v>
      </c>
      <c r="AE119" s="1">
        <v>0</v>
      </c>
      <c r="AF119" s="1">
        <v>9</v>
      </c>
      <c r="AG119" s="1">
        <v>16</v>
      </c>
      <c r="AH119" s="196">
        <f t="shared" si="10"/>
        <v>25</v>
      </c>
      <c r="AI119" s="7">
        <v>15.3</v>
      </c>
      <c r="AJ119" s="7">
        <v>0</v>
      </c>
      <c r="AK119" s="7">
        <v>0</v>
      </c>
      <c r="AL119" s="198">
        <f t="shared" si="12"/>
        <v>15.3</v>
      </c>
      <c r="AM119" s="1">
        <v>0</v>
      </c>
      <c r="AN119" s="1">
        <v>0</v>
      </c>
      <c r="AO119" s="1">
        <v>0</v>
      </c>
      <c r="AP119" s="200">
        <f t="shared" si="13"/>
        <v>0</v>
      </c>
      <c r="AQ119" s="1">
        <v>18</v>
      </c>
      <c r="AR119" s="1">
        <v>0</v>
      </c>
      <c r="AS119" s="1">
        <v>0</v>
      </c>
      <c r="AT119" s="200">
        <f>+TDC_InfraMR[[#This Row],[B.02.1 - Parque de Coches Eléctricos Motrices]]+TDC_InfraMR[[#This Row],[B.02.2 - Parque de Coches Eléctricos Motrices Remolcados Tipo R]]+TDC_InfraMR[[#This Row],[B.02.3 - Parque de Coches Eléctricos Motrices Tipo R]]</f>
        <v>18</v>
      </c>
      <c r="AU119" s="1">
        <v>0</v>
      </c>
      <c r="AV119" s="1">
        <v>0</v>
      </c>
      <c r="AW119" s="1">
        <v>0</v>
      </c>
      <c r="AX119" s="200">
        <f>+TDC_InfraMR[[#This Row],[B.03.1 - Parque de Coches Motores Motrices Remolcados]]+TDC_InfraMR[[#This Row],[B.03.2 - Parque de Coches Motores Motrices Intermedios]]+TDC_InfraMR[[#This Row],[B.03.3 - Parque de Coches Motores Motrices Cabina]]</f>
        <v>0</v>
      </c>
      <c r="AY119" s="1">
        <v>0</v>
      </c>
      <c r="AZ119" s="1">
        <v>0</v>
      </c>
      <c r="BA119" s="1">
        <v>0</v>
      </c>
      <c r="BB119" s="1">
        <v>0</v>
      </c>
      <c r="BC119" s="200">
        <f>+SUM(TDC_InfraMR[[#This Row],[B.04.1 - Parque de Coches Remolcados Clase Unica]:[B.04.5 - Parque de Coches Remolcados para Servicios Especiales (Cartoneros)]])</f>
        <v>0</v>
      </c>
      <c r="BD119" s="356">
        <v>0</v>
      </c>
      <c r="BE119" s="1">
        <v>2</v>
      </c>
      <c r="BF119" s="1">
        <v>0</v>
      </c>
      <c r="BG119" s="244">
        <v>1435</v>
      </c>
    </row>
    <row r="120" spans="1:59">
      <c r="A120" s="1">
        <v>2002</v>
      </c>
      <c r="B120" s="1" t="s">
        <v>71</v>
      </c>
      <c r="C120" s="10">
        <v>0</v>
      </c>
      <c r="D120" s="10">
        <v>0</v>
      </c>
      <c r="E120" s="10">
        <v>0</v>
      </c>
      <c r="F120" s="10">
        <v>15.3</v>
      </c>
      <c r="G120" s="192">
        <f t="shared" si="7"/>
        <v>15.3</v>
      </c>
      <c r="H120" s="192">
        <f>+TDC_InfraMR[[#This Row],[Total Líneas de Explotación ]]</f>
        <v>15.3</v>
      </c>
      <c r="I120" s="192">
        <v>15.3</v>
      </c>
      <c r="J120" s="10">
        <v>0</v>
      </c>
      <c r="K120" s="10">
        <v>0</v>
      </c>
      <c r="L120" s="10">
        <v>30.6</v>
      </c>
      <c r="M120" s="10">
        <v>1.04</v>
      </c>
      <c r="N120" s="192">
        <f>+TDC_InfraMR[[#This Row],[A.03.1 -  Longitud de Vías de Explotación No Electrificadas Troncales y Ramales (vía principal) (km)]]+TDC_InfraMR[[#This Row],[A.04.1 -  Longitud de Vías de Explotación Electrificadas Troncales y Ramales (vía principal) (km)]]</f>
        <v>30.6</v>
      </c>
      <c r="O120" s="192">
        <f>+TDC_InfraMR[[#This Row],[Total Vías (excluido Auxiliares)]]</f>
        <v>30.6</v>
      </c>
      <c r="P120" s="1">
        <v>11</v>
      </c>
      <c r="Q120" s="1">
        <v>0</v>
      </c>
      <c r="R120" s="1">
        <v>0</v>
      </c>
      <c r="S120" s="194">
        <f t="shared" si="11"/>
        <v>11</v>
      </c>
      <c r="T120" s="194">
        <f>+TDC_InfraMR[[#This Row],[Total Estaciones]]</f>
        <v>11</v>
      </c>
      <c r="U120" s="1">
        <v>0</v>
      </c>
      <c r="V120" s="1">
        <v>36</v>
      </c>
      <c r="W120" s="1">
        <v>0</v>
      </c>
      <c r="X120" s="1">
        <v>0</v>
      </c>
      <c r="Y120" s="1">
        <v>0</v>
      </c>
      <c r="Z120" s="196">
        <f t="shared" si="8"/>
        <v>36</v>
      </c>
      <c r="AA120" s="1">
        <v>6</v>
      </c>
      <c r="AB120" s="1">
        <v>2</v>
      </c>
      <c r="AC120" s="1">
        <f>+TDC_InfraMR[[#This Row],[Total Pasos Vehiculares a Nivel]]</f>
        <v>36</v>
      </c>
      <c r="AD120" s="196">
        <f t="shared" si="9"/>
        <v>44</v>
      </c>
      <c r="AE120" s="1">
        <v>0</v>
      </c>
      <c r="AF120" s="1">
        <v>9</v>
      </c>
      <c r="AG120" s="1">
        <v>16</v>
      </c>
      <c r="AH120" s="196">
        <f t="shared" si="10"/>
        <v>25</v>
      </c>
      <c r="AI120" s="7">
        <v>15.3</v>
      </c>
      <c r="AJ120" s="7">
        <v>0</v>
      </c>
      <c r="AK120" s="7">
        <v>0</v>
      </c>
      <c r="AL120" s="198">
        <f t="shared" si="12"/>
        <v>15.3</v>
      </c>
      <c r="AM120" s="1">
        <v>0</v>
      </c>
      <c r="AN120" s="1">
        <v>0</v>
      </c>
      <c r="AO120" s="1">
        <v>0</v>
      </c>
      <c r="AP120" s="200">
        <f t="shared" si="13"/>
        <v>0</v>
      </c>
      <c r="AQ120" s="1">
        <v>18</v>
      </c>
      <c r="AR120" s="1">
        <v>0</v>
      </c>
      <c r="AS120" s="1">
        <v>0</v>
      </c>
      <c r="AT120" s="200">
        <f>+TDC_InfraMR[[#This Row],[B.02.1 - Parque de Coches Eléctricos Motrices]]+TDC_InfraMR[[#This Row],[B.02.2 - Parque de Coches Eléctricos Motrices Remolcados Tipo R]]+TDC_InfraMR[[#This Row],[B.02.3 - Parque de Coches Eléctricos Motrices Tipo R]]</f>
        <v>18</v>
      </c>
      <c r="AU120" s="1">
        <v>0</v>
      </c>
      <c r="AV120" s="1">
        <v>0</v>
      </c>
      <c r="AW120" s="1">
        <v>0</v>
      </c>
      <c r="AX120" s="200">
        <f>+TDC_InfraMR[[#This Row],[B.03.1 - Parque de Coches Motores Motrices Remolcados]]+TDC_InfraMR[[#This Row],[B.03.2 - Parque de Coches Motores Motrices Intermedios]]+TDC_InfraMR[[#This Row],[B.03.3 - Parque de Coches Motores Motrices Cabina]]</f>
        <v>0</v>
      </c>
      <c r="AY120" s="1">
        <v>0</v>
      </c>
      <c r="AZ120" s="1">
        <v>0</v>
      </c>
      <c r="BA120" s="1">
        <v>0</v>
      </c>
      <c r="BB120" s="1">
        <v>0</v>
      </c>
      <c r="BC120" s="200">
        <f>+SUM(TDC_InfraMR[[#This Row],[B.04.1 - Parque de Coches Remolcados Clase Unica]:[B.04.5 - Parque de Coches Remolcados para Servicios Especiales (Cartoneros)]])</f>
        <v>0</v>
      </c>
      <c r="BD120" s="356">
        <v>0</v>
      </c>
      <c r="BE120" s="1">
        <v>2</v>
      </c>
      <c r="BF120" s="1">
        <v>0</v>
      </c>
      <c r="BG120" s="244">
        <v>1435</v>
      </c>
    </row>
    <row r="121" spans="1:59">
      <c r="A121" s="1">
        <v>2002</v>
      </c>
      <c r="B121" s="1" t="s">
        <v>72</v>
      </c>
      <c r="C121" s="10">
        <v>0</v>
      </c>
      <c r="D121" s="10">
        <v>0</v>
      </c>
      <c r="E121" s="10">
        <v>0</v>
      </c>
      <c r="F121" s="10">
        <v>15.3</v>
      </c>
      <c r="G121" s="192">
        <f t="shared" si="7"/>
        <v>15.3</v>
      </c>
      <c r="H121" s="192">
        <f>+TDC_InfraMR[[#This Row],[Total Líneas de Explotación ]]</f>
        <v>15.3</v>
      </c>
      <c r="I121" s="192">
        <v>15.3</v>
      </c>
      <c r="J121" s="10">
        <v>0</v>
      </c>
      <c r="K121" s="10">
        <v>0</v>
      </c>
      <c r="L121" s="10">
        <v>30.6</v>
      </c>
      <c r="M121" s="10">
        <v>1.04</v>
      </c>
      <c r="N121" s="192">
        <f>+TDC_InfraMR[[#This Row],[A.03.1 -  Longitud de Vías de Explotación No Electrificadas Troncales y Ramales (vía principal) (km)]]+TDC_InfraMR[[#This Row],[A.04.1 -  Longitud de Vías de Explotación Electrificadas Troncales y Ramales (vía principal) (km)]]</f>
        <v>30.6</v>
      </c>
      <c r="O121" s="192">
        <f>+TDC_InfraMR[[#This Row],[Total Vías (excluido Auxiliares)]]</f>
        <v>30.6</v>
      </c>
      <c r="P121" s="1">
        <v>11</v>
      </c>
      <c r="Q121" s="1">
        <v>0</v>
      </c>
      <c r="R121" s="1">
        <v>0</v>
      </c>
      <c r="S121" s="194">
        <f t="shared" si="11"/>
        <v>11</v>
      </c>
      <c r="T121" s="194">
        <f>+TDC_InfraMR[[#This Row],[Total Estaciones]]</f>
        <v>11</v>
      </c>
      <c r="U121" s="1">
        <v>0</v>
      </c>
      <c r="V121" s="1">
        <v>36</v>
      </c>
      <c r="W121" s="1">
        <v>0</v>
      </c>
      <c r="X121" s="1">
        <v>0</v>
      </c>
      <c r="Y121" s="1">
        <v>0</v>
      </c>
      <c r="Z121" s="196">
        <f t="shared" si="8"/>
        <v>36</v>
      </c>
      <c r="AA121" s="1">
        <v>6</v>
      </c>
      <c r="AB121" s="1">
        <v>2</v>
      </c>
      <c r="AC121" s="1">
        <f>+TDC_InfraMR[[#This Row],[Total Pasos Vehiculares a Nivel]]</f>
        <v>36</v>
      </c>
      <c r="AD121" s="196">
        <f t="shared" si="9"/>
        <v>44</v>
      </c>
      <c r="AE121" s="1">
        <v>0</v>
      </c>
      <c r="AF121" s="1">
        <v>9</v>
      </c>
      <c r="AG121" s="1">
        <v>16</v>
      </c>
      <c r="AH121" s="196">
        <f t="shared" si="10"/>
        <v>25</v>
      </c>
      <c r="AI121" s="7">
        <v>15.3</v>
      </c>
      <c r="AJ121" s="7">
        <v>0</v>
      </c>
      <c r="AK121" s="7">
        <v>0</v>
      </c>
      <c r="AL121" s="198">
        <f t="shared" si="12"/>
        <v>15.3</v>
      </c>
      <c r="AM121" s="1">
        <v>0</v>
      </c>
      <c r="AN121" s="1">
        <v>0</v>
      </c>
      <c r="AO121" s="1">
        <v>0</v>
      </c>
      <c r="AP121" s="200">
        <f t="shared" si="13"/>
        <v>0</v>
      </c>
      <c r="AQ121" s="1">
        <v>18</v>
      </c>
      <c r="AR121" s="1">
        <v>0</v>
      </c>
      <c r="AS121" s="1">
        <v>0</v>
      </c>
      <c r="AT121" s="200">
        <f>+TDC_InfraMR[[#This Row],[B.02.1 - Parque de Coches Eléctricos Motrices]]+TDC_InfraMR[[#This Row],[B.02.2 - Parque de Coches Eléctricos Motrices Remolcados Tipo R]]+TDC_InfraMR[[#This Row],[B.02.3 - Parque de Coches Eléctricos Motrices Tipo R]]</f>
        <v>18</v>
      </c>
      <c r="AU121" s="1">
        <v>0</v>
      </c>
      <c r="AV121" s="1">
        <v>0</v>
      </c>
      <c r="AW121" s="1">
        <v>0</v>
      </c>
      <c r="AX121" s="200">
        <f>+TDC_InfraMR[[#This Row],[B.03.1 - Parque de Coches Motores Motrices Remolcados]]+TDC_InfraMR[[#This Row],[B.03.2 - Parque de Coches Motores Motrices Intermedios]]+TDC_InfraMR[[#This Row],[B.03.3 - Parque de Coches Motores Motrices Cabina]]</f>
        <v>0</v>
      </c>
      <c r="AY121" s="1">
        <v>0</v>
      </c>
      <c r="AZ121" s="1">
        <v>0</v>
      </c>
      <c r="BA121" s="1">
        <v>0</v>
      </c>
      <c r="BB121" s="1">
        <v>0</v>
      </c>
      <c r="BC121" s="200">
        <f>+SUM(TDC_InfraMR[[#This Row],[B.04.1 - Parque de Coches Remolcados Clase Unica]:[B.04.5 - Parque de Coches Remolcados para Servicios Especiales (Cartoneros)]])</f>
        <v>0</v>
      </c>
      <c r="BD121" s="356">
        <v>0</v>
      </c>
      <c r="BE121" s="1">
        <v>2</v>
      </c>
      <c r="BF121" s="1">
        <v>0</v>
      </c>
      <c r="BG121" s="244">
        <v>1435</v>
      </c>
    </row>
    <row r="122" spans="1:59">
      <c r="A122" s="1">
        <v>2003</v>
      </c>
      <c r="B122" s="1" t="s">
        <v>61</v>
      </c>
      <c r="C122" s="10">
        <v>0</v>
      </c>
      <c r="D122" s="10">
        <v>0</v>
      </c>
      <c r="E122" s="10">
        <v>0</v>
      </c>
      <c r="F122" s="10">
        <v>15.3</v>
      </c>
      <c r="G122" s="192">
        <f t="shared" si="7"/>
        <v>15.3</v>
      </c>
      <c r="H122" s="192">
        <f>+TDC_InfraMR[[#This Row],[Total Líneas de Explotación ]]</f>
        <v>15.3</v>
      </c>
      <c r="I122" s="192">
        <v>15.3</v>
      </c>
      <c r="J122" s="10">
        <v>0</v>
      </c>
      <c r="K122" s="10">
        <v>0</v>
      </c>
      <c r="L122" s="10">
        <v>30.6</v>
      </c>
      <c r="M122" s="10">
        <v>1.04</v>
      </c>
      <c r="N122" s="192">
        <f>+TDC_InfraMR[[#This Row],[A.03.1 -  Longitud de Vías de Explotación No Electrificadas Troncales y Ramales (vía principal) (km)]]+TDC_InfraMR[[#This Row],[A.04.1 -  Longitud de Vías de Explotación Electrificadas Troncales y Ramales (vía principal) (km)]]</f>
        <v>30.6</v>
      </c>
      <c r="O122" s="192">
        <f>+TDC_InfraMR[[#This Row],[Total Vías (excluido Auxiliares)]]</f>
        <v>30.6</v>
      </c>
      <c r="P122" s="1">
        <v>11</v>
      </c>
      <c r="Q122" s="1">
        <v>0</v>
      </c>
      <c r="R122" s="1">
        <v>0</v>
      </c>
      <c r="S122" s="194">
        <f t="shared" si="11"/>
        <v>11</v>
      </c>
      <c r="T122" s="194">
        <f>+TDC_InfraMR[[#This Row],[Total Estaciones]]</f>
        <v>11</v>
      </c>
      <c r="U122" s="1">
        <v>0</v>
      </c>
      <c r="V122" s="1">
        <v>36</v>
      </c>
      <c r="W122" s="1">
        <v>0</v>
      </c>
      <c r="X122" s="1">
        <v>0</v>
      </c>
      <c r="Y122" s="1">
        <v>0</v>
      </c>
      <c r="Z122" s="196">
        <f t="shared" si="8"/>
        <v>36</v>
      </c>
      <c r="AA122" s="1">
        <v>6</v>
      </c>
      <c r="AB122" s="1">
        <v>2</v>
      </c>
      <c r="AC122" s="1">
        <f>+TDC_InfraMR[[#This Row],[Total Pasos Vehiculares a Nivel]]</f>
        <v>36</v>
      </c>
      <c r="AD122" s="196">
        <f t="shared" si="9"/>
        <v>44</v>
      </c>
      <c r="AE122" s="1">
        <v>0</v>
      </c>
      <c r="AF122" s="1">
        <v>9</v>
      </c>
      <c r="AG122" s="1">
        <v>16</v>
      </c>
      <c r="AH122" s="196">
        <f t="shared" si="10"/>
        <v>25</v>
      </c>
      <c r="AI122" s="7">
        <v>15.3</v>
      </c>
      <c r="AJ122" s="7">
        <v>0</v>
      </c>
      <c r="AK122" s="7">
        <v>0</v>
      </c>
      <c r="AL122" s="198">
        <f t="shared" si="12"/>
        <v>15.3</v>
      </c>
      <c r="AM122" s="1">
        <v>0</v>
      </c>
      <c r="AN122" s="1">
        <v>0</v>
      </c>
      <c r="AO122" s="1">
        <v>0</v>
      </c>
      <c r="AP122" s="200">
        <f t="shared" si="13"/>
        <v>0</v>
      </c>
      <c r="AQ122" s="1">
        <v>18</v>
      </c>
      <c r="AR122" s="1">
        <v>0</v>
      </c>
      <c r="AS122" s="1">
        <v>0</v>
      </c>
      <c r="AT122" s="200">
        <f>+TDC_InfraMR[[#This Row],[B.02.1 - Parque de Coches Eléctricos Motrices]]+TDC_InfraMR[[#This Row],[B.02.2 - Parque de Coches Eléctricos Motrices Remolcados Tipo R]]+TDC_InfraMR[[#This Row],[B.02.3 - Parque de Coches Eléctricos Motrices Tipo R]]</f>
        <v>18</v>
      </c>
      <c r="AU122" s="1">
        <v>0</v>
      </c>
      <c r="AV122" s="1">
        <v>0</v>
      </c>
      <c r="AW122" s="1">
        <v>0</v>
      </c>
      <c r="AX122" s="200">
        <f>+TDC_InfraMR[[#This Row],[B.03.1 - Parque de Coches Motores Motrices Remolcados]]+TDC_InfraMR[[#This Row],[B.03.2 - Parque de Coches Motores Motrices Intermedios]]+TDC_InfraMR[[#This Row],[B.03.3 - Parque de Coches Motores Motrices Cabina]]</f>
        <v>0</v>
      </c>
      <c r="AY122" s="1">
        <v>0</v>
      </c>
      <c r="AZ122" s="1">
        <v>0</v>
      </c>
      <c r="BA122" s="1">
        <v>0</v>
      </c>
      <c r="BB122" s="1">
        <v>0</v>
      </c>
      <c r="BC122" s="200">
        <f>+SUM(TDC_InfraMR[[#This Row],[B.04.1 - Parque de Coches Remolcados Clase Unica]:[B.04.5 - Parque de Coches Remolcados para Servicios Especiales (Cartoneros)]])</f>
        <v>0</v>
      </c>
      <c r="BD122" s="356">
        <v>0</v>
      </c>
      <c r="BE122" s="1">
        <v>2</v>
      </c>
      <c r="BF122" s="1">
        <v>0</v>
      </c>
      <c r="BG122" s="244">
        <v>1435</v>
      </c>
    </row>
    <row r="123" spans="1:59">
      <c r="A123" s="1">
        <v>2003</v>
      </c>
      <c r="B123" s="1" t="s">
        <v>62</v>
      </c>
      <c r="C123" s="10">
        <v>0</v>
      </c>
      <c r="D123" s="10">
        <v>0</v>
      </c>
      <c r="E123" s="10">
        <v>0</v>
      </c>
      <c r="F123" s="10">
        <v>15.3</v>
      </c>
      <c r="G123" s="192">
        <f t="shared" si="7"/>
        <v>15.3</v>
      </c>
      <c r="H123" s="192">
        <f>+TDC_InfraMR[[#This Row],[Total Líneas de Explotación ]]</f>
        <v>15.3</v>
      </c>
      <c r="I123" s="192">
        <v>15.3</v>
      </c>
      <c r="J123" s="10">
        <v>0</v>
      </c>
      <c r="K123" s="10">
        <v>0</v>
      </c>
      <c r="L123" s="10">
        <v>30.6</v>
      </c>
      <c r="M123" s="10">
        <v>1.04</v>
      </c>
      <c r="N123" s="192">
        <f>+TDC_InfraMR[[#This Row],[A.03.1 -  Longitud de Vías de Explotación No Electrificadas Troncales y Ramales (vía principal) (km)]]+TDC_InfraMR[[#This Row],[A.04.1 -  Longitud de Vías de Explotación Electrificadas Troncales y Ramales (vía principal) (km)]]</f>
        <v>30.6</v>
      </c>
      <c r="O123" s="192">
        <f>+TDC_InfraMR[[#This Row],[Total Vías (excluido Auxiliares)]]</f>
        <v>30.6</v>
      </c>
      <c r="P123" s="1">
        <v>11</v>
      </c>
      <c r="Q123" s="1">
        <v>0</v>
      </c>
      <c r="R123" s="1">
        <v>0</v>
      </c>
      <c r="S123" s="194">
        <f t="shared" si="11"/>
        <v>11</v>
      </c>
      <c r="T123" s="194">
        <f>+TDC_InfraMR[[#This Row],[Total Estaciones]]</f>
        <v>11</v>
      </c>
      <c r="U123" s="1">
        <v>0</v>
      </c>
      <c r="V123" s="1">
        <v>36</v>
      </c>
      <c r="W123" s="1">
        <v>0</v>
      </c>
      <c r="X123" s="1">
        <v>0</v>
      </c>
      <c r="Y123" s="1">
        <v>0</v>
      </c>
      <c r="Z123" s="196">
        <f t="shared" si="8"/>
        <v>36</v>
      </c>
      <c r="AA123" s="1">
        <v>6</v>
      </c>
      <c r="AB123" s="1">
        <v>2</v>
      </c>
      <c r="AC123" s="1">
        <f>+TDC_InfraMR[[#This Row],[Total Pasos Vehiculares a Nivel]]</f>
        <v>36</v>
      </c>
      <c r="AD123" s="196">
        <f t="shared" si="9"/>
        <v>44</v>
      </c>
      <c r="AE123" s="1">
        <v>0</v>
      </c>
      <c r="AF123" s="1">
        <v>9</v>
      </c>
      <c r="AG123" s="1">
        <v>16</v>
      </c>
      <c r="AH123" s="196">
        <f t="shared" si="10"/>
        <v>25</v>
      </c>
      <c r="AI123" s="7">
        <v>15.3</v>
      </c>
      <c r="AJ123" s="7">
        <v>0</v>
      </c>
      <c r="AK123" s="7">
        <v>0</v>
      </c>
      <c r="AL123" s="198">
        <f t="shared" si="12"/>
        <v>15.3</v>
      </c>
      <c r="AM123" s="1">
        <v>0</v>
      </c>
      <c r="AN123" s="1">
        <v>0</v>
      </c>
      <c r="AO123" s="1">
        <v>0</v>
      </c>
      <c r="AP123" s="200">
        <f t="shared" si="13"/>
        <v>0</v>
      </c>
      <c r="AQ123" s="1">
        <v>18</v>
      </c>
      <c r="AR123" s="1">
        <v>0</v>
      </c>
      <c r="AS123" s="1">
        <v>0</v>
      </c>
      <c r="AT123" s="200">
        <f>+TDC_InfraMR[[#This Row],[B.02.1 - Parque de Coches Eléctricos Motrices]]+TDC_InfraMR[[#This Row],[B.02.2 - Parque de Coches Eléctricos Motrices Remolcados Tipo R]]+TDC_InfraMR[[#This Row],[B.02.3 - Parque de Coches Eléctricos Motrices Tipo R]]</f>
        <v>18</v>
      </c>
      <c r="AU123" s="1">
        <v>0</v>
      </c>
      <c r="AV123" s="1">
        <v>0</v>
      </c>
      <c r="AW123" s="1">
        <v>0</v>
      </c>
      <c r="AX123" s="200">
        <f>+TDC_InfraMR[[#This Row],[B.03.1 - Parque de Coches Motores Motrices Remolcados]]+TDC_InfraMR[[#This Row],[B.03.2 - Parque de Coches Motores Motrices Intermedios]]+TDC_InfraMR[[#This Row],[B.03.3 - Parque de Coches Motores Motrices Cabina]]</f>
        <v>0</v>
      </c>
      <c r="AY123" s="1">
        <v>0</v>
      </c>
      <c r="AZ123" s="1">
        <v>0</v>
      </c>
      <c r="BA123" s="1">
        <v>0</v>
      </c>
      <c r="BB123" s="1">
        <v>0</v>
      </c>
      <c r="BC123" s="200">
        <f>+SUM(TDC_InfraMR[[#This Row],[B.04.1 - Parque de Coches Remolcados Clase Unica]:[B.04.5 - Parque de Coches Remolcados para Servicios Especiales (Cartoneros)]])</f>
        <v>0</v>
      </c>
      <c r="BD123" s="356">
        <v>0</v>
      </c>
      <c r="BE123" s="1">
        <v>2</v>
      </c>
      <c r="BF123" s="1">
        <v>0</v>
      </c>
      <c r="BG123" s="244">
        <v>1435</v>
      </c>
    </row>
    <row r="124" spans="1:59">
      <c r="A124" s="1">
        <v>2003</v>
      </c>
      <c r="B124" s="1" t="s">
        <v>63</v>
      </c>
      <c r="C124" s="10">
        <v>0</v>
      </c>
      <c r="D124" s="10">
        <v>0</v>
      </c>
      <c r="E124" s="10">
        <v>0</v>
      </c>
      <c r="F124" s="10">
        <v>15.3</v>
      </c>
      <c r="G124" s="192">
        <f t="shared" si="7"/>
        <v>15.3</v>
      </c>
      <c r="H124" s="192">
        <f>+TDC_InfraMR[[#This Row],[Total Líneas de Explotación ]]</f>
        <v>15.3</v>
      </c>
      <c r="I124" s="192">
        <v>15.3</v>
      </c>
      <c r="J124" s="10">
        <v>0</v>
      </c>
      <c r="K124" s="10">
        <v>0</v>
      </c>
      <c r="L124" s="10">
        <v>30.6</v>
      </c>
      <c r="M124" s="10">
        <v>1.04</v>
      </c>
      <c r="N124" s="192">
        <f>+TDC_InfraMR[[#This Row],[A.03.1 -  Longitud de Vías de Explotación No Electrificadas Troncales y Ramales (vía principal) (km)]]+TDC_InfraMR[[#This Row],[A.04.1 -  Longitud de Vías de Explotación Electrificadas Troncales y Ramales (vía principal) (km)]]</f>
        <v>30.6</v>
      </c>
      <c r="O124" s="192">
        <f>+TDC_InfraMR[[#This Row],[Total Vías (excluido Auxiliares)]]</f>
        <v>30.6</v>
      </c>
      <c r="P124" s="1">
        <v>11</v>
      </c>
      <c r="Q124" s="1">
        <v>0</v>
      </c>
      <c r="R124" s="1">
        <v>0</v>
      </c>
      <c r="S124" s="194">
        <f t="shared" si="11"/>
        <v>11</v>
      </c>
      <c r="T124" s="194">
        <f>+TDC_InfraMR[[#This Row],[Total Estaciones]]</f>
        <v>11</v>
      </c>
      <c r="U124" s="1">
        <v>0</v>
      </c>
      <c r="V124" s="1">
        <v>36</v>
      </c>
      <c r="W124" s="1">
        <v>0</v>
      </c>
      <c r="X124" s="1">
        <v>0</v>
      </c>
      <c r="Y124" s="1">
        <v>0</v>
      </c>
      <c r="Z124" s="196">
        <f t="shared" si="8"/>
        <v>36</v>
      </c>
      <c r="AA124" s="1">
        <v>6</v>
      </c>
      <c r="AB124" s="1">
        <v>2</v>
      </c>
      <c r="AC124" s="1">
        <f>+TDC_InfraMR[[#This Row],[Total Pasos Vehiculares a Nivel]]</f>
        <v>36</v>
      </c>
      <c r="AD124" s="196">
        <f t="shared" si="9"/>
        <v>44</v>
      </c>
      <c r="AE124" s="1">
        <v>0</v>
      </c>
      <c r="AF124" s="1">
        <v>9</v>
      </c>
      <c r="AG124" s="1">
        <v>16</v>
      </c>
      <c r="AH124" s="196">
        <f t="shared" si="10"/>
        <v>25</v>
      </c>
      <c r="AI124" s="7">
        <v>15.3</v>
      </c>
      <c r="AJ124" s="7">
        <v>0</v>
      </c>
      <c r="AK124" s="7">
        <v>0</v>
      </c>
      <c r="AL124" s="198">
        <f t="shared" si="12"/>
        <v>15.3</v>
      </c>
      <c r="AM124" s="1">
        <v>0</v>
      </c>
      <c r="AN124" s="1">
        <v>0</v>
      </c>
      <c r="AO124" s="1">
        <v>0</v>
      </c>
      <c r="AP124" s="200">
        <f t="shared" si="13"/>
        <v>0</v>
      </c>
      <c r="AQ124" s="1">
        <v>18</v>
      </c>
      <c r="AR124" s="1">
        <v>0</v>
      </c>
      <c r="AS124" s="1">
        <v>0</v>
      </c>
      <c r="AT124" s="200">
        <f>+TDC_InfraMR[[#This Row],[B.02.1 - Parque de Coches Eléctricos Motrices]]+TDC_InfraMR[[#This Row],[B.02.2 - Parque de Coches Eléctricos Motrices Remolcados Tipo R]]+TDC_InfraMR[[#This Row],[B.02.3 - Parque de Coches Eléctricos Motrices Tipo R]]</f>
        <v>18</v>
      </c>
      <c r="AU124" s="1">
        <v>0</v>
      </c>
      <c r="AV124" s="1">
        <v>0</v>
      </c>
      <c r="AW124" s="1">
        <v>0</v>
      </c>
      <c r="AX124" s="200">
        <f>+TDC_InfraMR[[#This Row],[B.03.1 - Parque de Coches Motores Motrices Remolcados]]+TDC_InfraMR[[#This Row],[B.03.2 - Parque de Coches Motores Motrices Intermedios]]+TDC_InfraMR[[#This Row],[B.03.3 - Parque de Coches Motores Motrices Cabina]]</f>
        <v>0</v>
      </c>
      <c r="AY124" s="1">
        <v>0</v>
      </c>
      <c r="AZ124" s="1">
        <v>0</v>
      </c>
      <c r="BA124" s="1">
        <v>0</v>
      </c>
      <c r="BB124" s="1">
        <v>0</v>
      </c>
      <c r="BC124" s="200">
        <f>+SUM(TDC_InfraMR[[#This Row],[B.04.1 - Parque de Coches Remolcados Clase Unica]:[B.04.5 - Parque de Coches Remolcados para Servicios Especiales (Cartoneros)]])</f>
        <v>0</v>
      </c>
      <c r="BD124" s="356">
        <v>0</v>
      </c>
      <c r="BE124" s="1">
        <v>2</v>
      </c>
      <c r="BF124" s="1">
        <v>0</v>
      </c>
      <c r="BG124" s="244">
        <v>1435</v>
      </c>
    </row>
    <row r="125" spans="1:59">
      <c r="A125" s="1">
        <v>2003</v>
      </c>
      <c r="B125" s="1" t="s">
        <v>64</v>
      </c>
      <c r="C125" s="10">
        <v>0</v>
      </c>
      <c r="D125" s="10">
        <v>0</v>
      </c>
      <c r="E125" s="10">
        <v>0</v>
      </c>
      <c r="F125" s="10">
        <v>15.3</v>
      </c>
      <c r="G125" s="192">
        <f t="shared" si="7"/>
        <v>15.3</v>
      </c>
      <c r="H125" s="192">
        <f>+TDC_InfraMR[[#This Row],[Total Líneas de Explotación ]]</f>
        <v>15.3</v>
      </c>
      <c r="I125" s="192">
        <v>15.3</v>
      </c>
      <c r="J125" s="10">
        <v>0</v>
      </c>
      <c r="K125" s="10">
        <v>0</v>
      </c>
      <c r="L125" s="10">
        <v>30.6</v>
      </c>
      <c r="M125" s="10">
        <v>1.04</v>
      </c>
      <c r="N125" s="192">
        <f>+TDC_InfraMR[[#This Row],[A.03.1 -  Longitud de Vías de Explotación No Electrificadas Troncales y Ramales (vía principal) (km)]]+TDC_InfraMR[[#This Row],[A.04.1 -  Longitud de Vías de Explotación Electrificadas Troncales y Ramales (vía principal) (km)]]</f>
        <v>30.6</v>
      </c>
      <c r="O125" s="192">
        <f>+TDC_InfraMR[[#This Row],[Total Vías (excluido Auxiliares)]]</f>
        <v>30.6</v>
      </c>
      <c r="P125" s="1">
        <v>11</v>
      </c>
      <c r="Q125" s="1">
        <v>0</v>
      </c>
      <c r="R125" s="1">
        <v>0</v>
      </c>
      <c r="S125" s="194">
        <f t="shared" si="11"/>
        <v>11</v>
      </c>
      <c r="T125" s="194">
        <f>+TDC_InfraMR[[#This Row],[Total Estaciones]]</f>
        <v>11</v>
      </c>
      <c r="U125" s="1">
        <v>0</v>
      </c>
      <c r="V125" s="1">
        <v>36</v>
      </c>
      <c r="W125" s="1">
        <v>0</v>
      </c>
      <c r="X125" s="1">
        <v>0</v>
      </c>
      <c r="Y125" s="1">
        <v>0</v>
      </c>
      <c r="Z125" s="196">
        <f t="shared" si="8"/>
        <v>36</v>
      </c>
      <c r="AA125" s="1">
        <v>6</v>
      </c>
      <c r="AB125" s="1">
        <v>2</v>
      </c>
      <c r="AC125" s="1">
        <f>+TDC_InfraMR[[#This Row],[Total Pasos Vehiculares a Nivel]]</f>
        <v>36</v>
      </c>
      <c r="AD125" s="196">
        <f t="shared" si="9"/>
        <v>44</v>
      </c>
      <c r="AE125" s="1">
        <v>0</v>
      </c>
      <c r="AF125" s="1">
        <v>9</v>
      </c>
      <c r="AG125" s="1">
        <v>16</v>
      </c>
      <c r="AH125" s="196">
        <f t="shared" si="10"/>
        <v>25</v>
      </c>
      <c r="AI125" s="7">
        <v>15.3</v>
      </c>
      <c r="AJ125" s="7">
        <v>0</v>
      </c>
      <c r="AK125" s="7">
        <v>0</v>
      </c>
      <c r="AL125" s="198">
        <f t="shared" si="12"/>
        <v>15.3</v>
      </c>
      <c r="AM125" s="1">
        <v>0</v>
      </c>
      <c r="AN125" s="1">
        <v>0</v>
      </c>
      <c r="AO125" s="1">
        <v>0</v>
      </c>
      <c r="AP125" s="200">
        <f t="shared" si="13"/>
        <v>0</v>
      </c>
      <c r="AQ125" s="1">
        <v>18</v>
      </c>
      <c r="AR125" s="1">
        <v>0</v>
      </c>
      <c r="AS125" s="1">
        <v>0</v>
      </c>
      <c r="AT125" s="200">
        <f>+TDC_InfraMR[[#This Row],[B.02.1 - Parque de Coches Eléctricos Motrices]]+TDC_InfraMR[[#This Row],[B.02.2 - Parque de Coches Eléctricos Motrices Remolcados Tipo R]]+TDC_InfraMR[[#This Row],[B.02.3 - Parque de Coches Eléctricos Motrices Tipo R]]</f>
        <v>18</v>
      </c>
      <c r="AU125" s="1">
        <v>0</v>
      </c>
      <c r="AV125" s="1">
        <v>0</v>
      </c>
      <c r="AW125" s="1">
        <v>0</v>
      </c>
      <c r="AX125" s="200">
        <f>+TDC_InfraMR[[#This Row],[B.03.1 - Parque de Coches Motores Motrices Remolcados]]+TDC_InfraMR[[#This Row],[B.03.2 - Parque de Coches Motores Motrices Intermedios]]+TDC_InfraMR[[#This Row],[B.03.3 - Parque de Coches Motores Motrices Cabina]]</f>
        <v>0</v>
      </c>
      <c r="AY125" s="1">
        <v>0</v>
      </c>
      <c r="AZ125" s="1">
        <v>0</v>
      </c>
      <c r="BA125" s="1">
        <v>0</v>
      </c>
      <c r="BB125" s="1">
        <v>0</v>
      </c>
      <c r="BC125" s="200">
        <f>+SUM(TDC_InfraMR[[#This Row],[B.04.1 - Parque de Coches Remolcados Clase Unica]:[B.04.5 - Parque de Coches Remolcados para Servicios Especiales (Cartoneros)]])</f>
        <v>0</v>
      </c>
      <c r="BD125" s="356">
        <v>0</v>
      </c>
      <c r="BE125" s="1">
        <v>2</v>
      </c>
      <c r="BF125" s="1">
        <v>0</v>
      </c>
      <c r="BG125" s="244">
        <v>1435</v>
      </c>
    </row>
    <row r="126" spans="1:59">
      <c r="A126" s="1">
        <v>2003</v>
      </c>
      <c r="B126" s="1" t="s">
        <v>65</v>
      </c>
      <c r="C126" s="10">
        <v>0</v>
      </c>
      <c r="D126" s="10">
        <v>0</v>
      </c>
      <c r="E126" s="10">
        <v>0</v>
      </c>
      <c r="F126" s="10">
        <v>15.3</v>
      </c>
      <c r="G126" s="192">
        <f t="shared" si="7"/>
        <v>15.3</v>
      </c>
      <c r="H126" s="192">
        <f>+TDC_InfraMR[[#This Row],[Total Líneas de Explotación ]]</f>
        <v>15.3</v>
      </c>
      <c r="I126" s="192">
        <v>15.3</v>
      </c>
      <c r="J126" s="10">
        <v>0</v>
      </c>
      <c r="K126" s="10">
        <v>0</v>
      </c>
      <c r="L126" s="10">
        <v>30.6</v>
      </c>
      <c r="M126" s="10">
        <v>1.04</v>
      </c>
      <c r="N126" s="192">
        <f>+TDC_InfraMR[[#This Row],[A.03.1 -  Longitud de Vías de Explotación No Electrificadas Troncales y Ramales (vía principal) (km)]]+TDC_InfraMR[[#This Row],[A.04.1 -  Longitud de Vías de Explotación Electrificadas Troncales y Ramales (vía principal) (km)]]</f>
        <v>30.6</v>
      </c>
      <c r="O126" s="192">
        <f>+TDC_InfraMR[[#This Row],[Total Vías (excluido Auxiliares)]]</f>
        <v>30.6</v>
      </c>
      <c r="P126" s="1">
        <v>11</v>
      </c>
      <c r="Q126" s="1">
        <v>0</v>
      </c>
      <c r="R126" s="1">
        <v>0</v>
      </c>
      <c r="S126" s="194">
        <f t="shared" si="11"/>
        <v>11</v>
      </c>
      <c r="T126" s="194">
        <f>+TDC_InfraMR[[#This Row],[Total Estaciones]]</f>
        <v>11</v>
      </c>
      <c r="U126" s="1">
        <v>0</v>
      </c>
      <c r="V126" s="1">
        <v>36</v>
      </c>
      <c r="W126" s="1">
        <v>0</v>
      </c>
      <c r="X126" s="1">
        <v>0</v>
      </c>
      <c r="Y126" s="1">
        <v>0</v>
      </c>
      <c r="Z126" s="196">
        <f t="shared" si="8"/>
        <v>36</v>
      </c>
      <c r="AA126" s="1">
        <v>6</v>
      </c>
      <c r="AB126" s="1">
        <v>2</v>
      </c>
      <c r="AC126" s="1">
        <f>+TDC_InfraMR[[#This Row],[Total Pasos Vehiculares a Nivel]]</f>
        <v>36</v>
      </c>
      <c r="AD126" s="196">
        <f t="shared" si="9"/>
        <v>44</v>
      </c>
      <c r="AE126" s="1">
        <v>0</v>
      </c>
      <c r="AF126" s="1">
        <v>9</v>
      </c>
      <c r="AG126" s="1">
        <v>16</v>
      </c>
      <c r="AH126" s="196">
        <f t="shared" si="10"/>
        <v>25</v>
      </c>
      <c r="AI126" s="7">
        <v>15.3</v>
      </c>
      <c r="AJ126" s="7">
        <v>0</v>
      </c>
      <c r="AK126" s="7">
        <v>0</v>
      </c>
      <c r="AL126" s="198">
        <f t="shared" si="12"/>
        <v>15.3</v>
      </c>
      <c r="AM126" s="1">
        <v>0</v>
      </c>
      <c r="AN126" s="1">
        <v>0</v>
      </c>
      <c r="AO126" s="1">
        <v>0</v>
      </c>
      <c r="AP126" s="200">
        <f t="shared" si="13"/>
        <v>0</v>
      </c>
      <c r="AQ126" s="1">
        <v>18</v>
      </c>
      <c r="AR126" s="1">
        <v>0</v>
      </c>
      <c r="AS126" s="1">
        <v>0</v>
      </c>
      <c r="AT126" s="200">
        <f>+TDC_InfraMR[[#This Row],[B.02.1 - Parque de Coches Eléctricos Motrices]]+TDC_InfraMR[[#This Row],[B.02.2 - Parque de Coches Eléctricos Motrices Remolcados Tipo R]]+TDC_InfraMR[[#This Row],[B.02.3 - Parque de Coches Eléctricos Motrices Tipo R]]</f>
        <v>18</v>
      </c>
      <c r="AU126" s="1">
        <v>0</v>
      </c>
      <c r="AV126" s="1">
        <v>0</v>
      </c>
      <c r="AW126" s="1">
        <v>0</v>
      </c>
      <c r="AX126" s="200">
        <f>+TDC_InfraMR[[#This Row],[B.03.1 - Parque de Coches Motores Motrices Remolcados]]+TDC_InfraMR[[#This Row],[B.03.2 - Parque de Coches Motores Motrices Intermedios]]+TDC_InfraMR[[#This Row],[B.03.3 - Parque de Coches Motores Motrices Cabina]]</f>
        <v>0</v>
      </c>
      <c r="AY126" s="1">
        <v>0</v>
      </c>
      <c r="AZ126" s="1">
        <v>0</v>
      </c>
      <c r="BA126" s="1">
        <v>0</v>
      </c>
      <c r="BB126" s="1">
        <v>0</v>
      </c>
      <c r="BC126" s="200">
        <f>+SUM(TDC_InfraMR[[#This Row],[B.04.1 - Parque de Coches Remolcados Clase Unica]:[B.04.5 - Parque de Coches Remolcados para Servicios Especiales (Cartoneros)]])</f>
        <v>0</v>
      </c>
      <c r="BD126" s="356">
        <v>0</v>
      </c>
      <c r="BE126" s="1">
        <v>2</v>
      </c>
      <c r="BF126" s="1">
        <v>0</v>
      </c>
      <c r="BG126" s="244">
        <v>1435</v>
      </c>
    </row>
    <row r="127" spans="1:59">
      <c r="A127" s="1">
        <v>2003</v>
      </c>
      <c r="B127" s="1" t="s">
        <v>66</v>
      </c>
      <c r="C127" s="10">
        <v>0</v>
      </c>
      <c r="D127" s="10">
        <v>0</v>
      </c>
      <c r="E127" s="10">
        <v>0</v>
      </c>
      <c r="F127" s="10">
        <v>15.3</v>
      </c>
      <c r="G127" s="192">
        <f t="shared" si="7"/>
        <v>15.3</v>
      </c>
      <c r="H127" s="192">
        <f>+TDC_InfraMR[[#This Row],[Total Líneas de Explotación ]]</f>
        <v>15.3</v>
      </c>
      <c r="I127" s="192">
        <v>15.3</v>
      </c>
      <c r="J127" s="10">
        <v>0</v>
      </c>
      <c r="K127" s="10">
        <v>0</v>
      </c>
      <c r="L127" s="10">
        <v>30.6</v>
      </c>
      <c r="M127" s="10">
        <v>1.04</v>
      </c>
      <c r="N127" s="192">
        <f>+TDC_InfraMR[[#This Row],[A.03.1 -  Longitud de Vías de Explotación No Electrificadas Troncales y Ramales (vía principal) (km)]]+TDC_InfraMR[[#This Row],[A.04.1 -  Longitud de Vías de Explotación Electrificadas Troncales y Ramales (vía principal) (km)]]</f>
        <v>30.6</v>
      </c>
      <c r="O127" s="192">
        <f>+TDC_InfraMR[[#This Row],[Total Vías (excluido Auxiliares)]]</f>
        <v>30.6</v>
      </c>
      <c r="P127" s="1">
        <v>11</v>
      </c>
      <c r="Q127" s="1">
        <v>0</v>
      </c>
      <c r="R127" s="1">
        <v>0</v>
      </c>
      <c r="S127" s="194">
        <f t="shared" si="11"/>
        <v>11</v>
      </c>
      <c r="T127" s="194">
        <f>+TDC_InfraMR[[#This Row],[Total Estaciones]]</f>
        <v>11</v>
      </c>
      <c r="U127" s="1">
        <v>0</v>
      </c>
      <c r="V127" s="1">
        <v>36</v>
      </c>
      <c r="W127" s="1">
        <v>0</v>
      </c>
      <c r="X127" s="1">
        <v>0</v>
      </c>
      <c r="Y127" s="1">
        <v>0</v>
      </c>
      <c r="Z127" s="196">
        <f t="shared" si="8"/>
        <v>36</v>
      </c>
      <c r="AA127" s="1">
        <v>6</v>
      </c>
      <c r="AB127" s="1">
        <v>2</v>
      </c>
      <c r="AC127" s="1">
        <f>+TDC_InfraMR[[#This Row],[Total Pasos Vehiculares a Nivel]]</f>
        <v>36</v>
      </c>
      <c r="AD127" s="196">
        <f t="shared" si="9"/>
        <v>44</v>
      </c>
      <c r="AE127" s="1">
        <v>0</v>
      </c>
      <c r="AF127" s="1">
        <v>9</v>
      </c>
      <c r="AG127" s="1">
        <v>16</v>
      </c>
      <c r="AH127" s="196">
        <f t="shared" si="10"/>
        <v>25</v>
      </c>
      <c r="AI127" s="7">
        <v>15.3</v>
      </c>
      <c r="AJ127" s="7">
        <v>0</v>
      </c>
      <c r="AK127" s="7">
        <v>0</v>
      </c>
      <c r="AL127" s="198">
        <f t="shared" si="12"/>
        <v>15.3</v>
      </c>
      <c r="AM127" s="1">
        <v>0</v>
      </c>
      <c r="AN127" s="1">
        <v>0</v>
      </c>
      <c r="AO127" s="1">
        <v>0</v>
      </c>
      <c r="AP127" s="200">
        <f t="shared" si="13"/>
        <v>0</v>
      </c>
      <c r="AQ127" s="1">
        <v>18</v>
      </c>
      <c r="AR127" s="1">
        <v>0</v>
      </c>
      <c r="AS127" s="1">
        <v>0</v>
      </c>
      <c r="AT127" s="200">
        <f>+TDC_InfraMR[[#This Row],[B.02.1 - Parque de Coches Eléctricos Motrices]]+TDC_InfraMR[[#This Row],[B.02.2 - Parque de Coches Eléctricos Motrices Remolcados Tipo R]]+TDC_InfraMR[[#This Row],[B.02.3 - Parque de Coches Eléctricos Motrices Tipo R]]</f>
        <v>18</v>
      </c>
      <c r="AU127" s="1">
        <v>0</v>
      </c>
      <c r="AV127" s="1">
        <v>0</v>
      </c>
      <c r="AW127" s="1">
        <v>0</v>
      </c>
      <c r="AX127" s="200">
        <f>+TDC_InfraMR[[#This Row],[B.03.1 - Parque de Coches Motores Motrices Remolcados]]+TDC_InfraMR[[#This Row],[B.03.2 - Parque de Coches Motores Motrices Intermedios]]+TDC_InfraMR[[#This Row],[B.03.3 - Parque de Coches Motores Motrices Cabina]]</f>
        <v>0</v>
      </c>
      <c r="AY127" s="1">
        <v>0</v>
      </c>
      <c r="AZ127" s="1">
        <v>0</v>
      </c>
      <c r="BA127" s="1">
        <v>0</v>
      </c>
      <c r="BB127" s="1">
        <v>0</v>
      </c>
      <c r="BC127" s="200">
        <f>+SUM(TDC_InfraMR[[#This Row],[B.04.1 - Parque de Coches Remolcados Clase Unica]:[B.04.5 - Parque de Coches Remolcados para Servicios Especiales (Cartoneros)]])</f>
        <v>0</v>
      </c>
      <c r="BD127" s="356">
        <v>0</v>
      </c>
      <c r="BE127" s="1">
        <v>2</v>
      </c>
      <c r="BF127" s="1">
        <v>0</v>
      </c>
      <c r="BG127" s="244">
        <v>1435</v>
      </c>
    </row>
    <row r="128" spans="1:59">
      <c r="A128" s="1">
        <v>2003</v>
      </c>
      <c r="B128" s="1" t="s">
        <v>67</v>
      </c>
      <c r="C128" s="10">
        <v>0</v>
      </c>
      <c r="D128" s="10">
        <v>0</v>
      </c>
      <c r="E128" s="10">
        <v>0</v>
      </c>
      <c r="F128" s="10">
        <v>15.3</v>
      </c>
      <c r="G128" s="192">
        <f t="shared" si="7"/>
        <v>15.3</v>
      </c>
      <c r="H128" s="192">
        <f>+TDC_InfraMR[[#This Row],[Total Líneas de Explotación ]]</f>
        <v>15.3</v>
      </c>
      <c r="I128" s="192">
        <v>15.3</v>
      </c>
      <c r="J128" s="10">
        <v>0</v>
      </c>
      <c r="K128" s="10">
        <v>0</v>
      </c>
      <c r="L128" s="10">
        <v>30.6</v>
      </c>
      <c r="M128" s="10">
        <v>1.04</v>
      </c>
      <c r="N128" s="192">
        <f>+TDC_InfraMR[[#This Row],[A.03.1 -  Longitud de Vías de Explotación No Electrificadas Troncales y Ramales (vía principal) (km)]]+TDC_InfraMR[[#This Row],[A.04.1 -  Longitud de Vías de Explotación Electrificadas Troncales y Ramales (vía principal) (km)]]</f>
        <v>30.6</v>
      </c>
      <c r="O128" s="192">
        <f>+TDC_InfraMR[[#This Row],[Total Vías (excluido Auxiliares)]]</f>
        <v>30.6</v>
      </c>
      <c r="P128" s="1">
        <v>11</v>
      </c>
      <c r="Q128" s="1">
        <v>0</v>
      </c>
      <c r="R128" s="1">
        <v>0</v>
      </c>
      <c r="S128" s="194">
        <f t="shared" si="11"/>
        <v>11</v>
      </c>
      <c r="T128" s="194">
        <f>+TDC_InfraMR[[#This Row],[Total Estaciones]]</f>
        <v>11</v>
      </c>
      <c r="U128" s="1">
        <v>0</v>
      </c>
      <c r="V128" s="1">
        <v>36</v>
      </c>
      <c r="W128" s="1">
        <v>0</v>
      </c>
      <c r="X128" s="1">
        <v>0</v>
      </c>
      <c r="Y128" s="1">
        <v>0</v>
      </c>
      <c r="Z128" s="196">
        <f t="shared" si="8"/>
        <v>36</v>
      </c>
      <c r="AA128" s="1">
        <v>6</v>
      </c>
      <c r="AB128" s="1">
        <v>2</v>
      </c>
      <c r="AC128" s="1">
        <f>+TDC_InfraMR[[#This Row],[Total Pasos Vehiculares a Nivel]]</f>
        <v>36</v>
      </c>
      <c r="AD128" s="196">
        <f t="shared" si="9"/>
        <v>44</v>
      </c>
      <c r="AE128" s="1">
        <v>0</v>
      </c>
      <c r="AF128" s="1">
        <v>9</v>
      </c>
      <c r="AG128" s="1">
        <v>16</v>
      </c>
      <c r="AH128" s="196">
        <f t="shared" si="10"/>
        <v>25</v>
      </c>
      <c r="AI128" s="7">
        <v>15.3</v>
      </c>
      <c r="AJ128" s="7">
        <v>0</v>
      </c>
      <c r="AK128" s="7">
        <v>0</v>
      </c>
      <c r="AL128" s="198">
        <f t="shared" si="12"/>
        <v>15.3</v>
      </c>
      <c r="AM128" s="1">
        <v>0</v>
      </c>
      <c r="AN128" s="1">
        <v>0</v>
      </c>
      <c r="AO128" s="1">
        <v>0</v>
      </c>
      <c r="AP128" s="200">
        <f t="shared" si="13"/>
        <v>0</v>
      </c>
      <c r="AQ128" s="1">
        <v>18</v>
      </c>
      <c r="AR128" s="1">
        <v>0</v>
      </c>
      <c r="AS128" s="1">
        <v>0</v>
      </c>
      <c r="AT128" s="200">
        <f>+TDC_InfraMR[[#This Row],[B.02.1 - Parque de Coches Eléctricos Motrices]]+TDC_InfraMR[[#This Row],[B.02.2 - Parque de Coches Eléctricos Motrices Remolcados Tipo R]]+TDC_InfraMR[[#This Row],[B.02.3 - Parque de Coches Eléctricos Motrices Tipo R]]</f>
        <v>18</v>
      </c>
      <c r="AU128" s="1">
        <v>0</v>
      </c>
      <c r="AV128" s="1">
        <v>0</v>
      </c>
      <c r="AW128" s="1">
        <v>0</v>
      </c>
      <c r="AX128" s="200">
        <f>+TDC_InfraMR[[#This Row],[B.03.1 - Parque de Coches Motores Motrices Remolcados]]+TDC_InfraMR[[#This Row],[B.03.2 - Parque de Coches Motores Motrices Intermedios]]+TDC_InfraMR[[#This Row],[B.03.3 - Parque de Coches Motores Motrices Cabina]]</f>
        <v>0</v>
      </c>
      <c r="AY128" s="1">
        <v>0</v>
      </c>
      <c r="AZ128" s="1">
        <v>0</v>
      </c>
      <c r="BA128" s="1">
        <v>0</v>
      </c>
      <c r="BB128" s="1">
        <v>0</v>
      </c>
      <c r="BC128" s="200">
        <f>+SUM(TDC_InfraMR[[#This Row],[B.04.1 - Parque de Coches Remolcados Clase Unica]:[B.04.5 - Parque de Coches Remolcados para Servicios Especiales (Cartoneros)]])</f>
        <v>0</v>
      </c>
      <c r="BD128" s="356">
        <v>0</v>
      </c>
      <c r="BE128" s="1">
        <v>2</v>
      </c>
      <c r="BF128" s="1">
        <v>0</v>
      </c>
      <c r="BG128" s="244">
        <v>1435</v>
      </c>
    </row>
    <row r="129" spans="1:59">
      <c r="A129" s="1">
        <v>2003</v>
      </c>
      <c r="B129" s="1" t="s">
        <v>68</v>
      </c>
      <c r="C129" s="10">
        <v>0</v>
      </c>
      <c r="D129" s="10">
        <v>0</v>
      </c>
      <c r="E129" s="10">
        <v>0</v>
      </c>
      <c r="F129" s="10">
        <v>15.3</v>
      </c>
      <c r="G129" s="192">
        <f t="shared" si="7"/>
        <v>15.3</v>
      </c>
      <c r="H129" s="192">
        <f>+TDC_InfraMR[[#This Row],[Total Líneas de Explotación ]]</f>
        <v>15.3</v>
      </c>
      <c r="I129" s="192">
        <v>15.3</v>
      </c>
      <c r="J129" s="10">
        <v>0</v>
      </c>
      <c r="K129" s="10">
        <v>0</v>
      </c>
      <c r="L129" s="10">
        <v>30.6</v>
      </c>
      <c r="M129" s="10">
        <v>1.04</v>
      </c>
      <c r="N129" s="192">
        <f>+TDC_InfraMR[[#This Row],[A.03.1 -  Longitud de Vías de Explotación No Electrificadas Troncales y Ramales (vía principal) (km)]]+TDC_InfraMR[[#This Row],[A.04.1 -  Longitud de Vías de Explotación Electrificadas Troncales y Ramales (vía principal) (km)]]</f>
        <v>30.6</v>
      </c>
      <c r="O129" s="192">
        <f>+TDC_InfraMR[[#This Row],[Total Vías (excluido Auxiliares)]]</f>
        <v>30.6</v>
      </c>
      <c r="P129" s="1">
        <v>11</v>
      </c>
      <c r="Q129" s="1">
        <v>0</v>
      </c>
      <c r="R129" s="1">
        <v>0</v>
      </c>
      <c r="S129" s="194">
        <f t="shared" si="11"/>
        <v>11</v>
      </c>
      <c r="T129" s="194">
        <f>+TDC_InfraMR[[#This Row],[Total Estaciones]]</f>
        <v>11</v>
      </c>
      <c r="U129" s="1">
        <v>0</v>
      </c>
      <c r="V129" s="1">
        <v>36</v>
      </c>
      <c r="W129" s="1">
        <v>0</v>
      </c>
      <c r="X129" s="1">
        <v>0</v>
      </c>
      <c r="Y129" s="1">
        <v>0</v>
      </c>
      <c r="Z129" s="196">
        <f t="shared" si="8"/>
        <v>36</v>
      </c>
      <c r="AA129" s="1">
        <v>6</v>
      </c>
      <c r="AB129" s="1">
        <v>2</v>
      </c>
      <c r="AC129" s="1">
        <f>+TDC_InfraMR[[#This Row],[Total Pasos Vehiculares a Nivel]]</f>
        <v>36</v>
      </c>
      <c r="AD129" s="196">
        <f t="shared" si="9"/>
        <v>44</v>
      </c>
      <c r="AE129" s="1">
        <v>0</v>
      </c>
      <c r="AF129" s="1">
        <v>9</v>
      </c>
      <c r="AG129" s="1">
        <v>16</v>
      </c>
      <c r="AH129" s="196">
        <f t="shared" si="10"/>
        <v>25</v>
      </c>
      <c r="AI129" s="7">
        <v>15.3</v>
      </c>
      <c r="AJ129" s="7">
        <v>0</v>
      </c>
      <c r="AK129" s="7">
        <v>0</v>
      </c>
      <c r="AL129" s="198">
        <f t="shared" si="12"/>
        <v>15.3</v>
      </c>
      <c r="AM129" s="1">
        <v>0</v>
      </c>
      <c r="AN129" s="1">
        <v>0</v>
      </c>
      <c r="AO129" s="1">
        <v>0</v>
      </c>
      <c r="AP129" s="200">
        <f t="shared" si="13"/>
        <v>0</v>
      </c>
      <c r="AQ129" s="1">
        <v>18</v>
      </c>
      <c r="AR129" s="1">
        <v>0</v>
      </c>
      <c r="AS129" s="1">
        <v>0</v>
      </c>
      <c r="AT129" s="200">
        <f>+TDC_InfraMR[[#This Row],[B.02.1 - Parque de Coches Eléctricos Motrices]]+TDC_InfraMR[[#This Row],[B.02.2 - Parque de Coches Eléctricos Motrices Remolcados Tipo R]]+TDC_InfraMR[[#This Row],[B.02.3 - Parque de Coches Eléctricos Motrices Tipo R]]</f>
        <v>18</v>
      </c>
      <c r="AU129" s="1">
        <v>0</v>
      </c>
      <c r="AV129" s="1">
        <v>0</v>
      </c>
      <c r="AW129" s="1">
        <v>0</v>
      </c>
      <c r="AX129" s="200">
        <f>+TDC_InfraMR[[#This Row],[B.03.1 - Parque de Coches Motores Motrices Remolcados]]+TDC_InfraMR[[#This Row],[B.03.2 - Parque de Coches Motores Motrices Intermedios]]+TDC_InfraMR[[#This Row],[B.03.3 - Parque de Coches Motores Motrices Cabina]]</f>
        <v>0</v>
      </c>
      <c r="AY129" s="1">
        <v>0</v>
      </c>
      <c r="AZ129" s="1">
        <v>0</v>
      </c>
      <c r="BA129" s="1">
        <v>0</v>
      </c>
      <c r="BB129" s="1">
        <v>0</v>
      </c>
      <c r="BC129" s="200">
        <f>+SUM(TDC_InfraMR[[#This Row],[B.04.1 - Parque de Coches Remolcados Clase Unica]:[B.04.5 - Parque de Coches Remolcados para Servicios Especiales (Cartoneros)]])</f>
        <v>0</v>
      </c>
      <c r="BD129" s="356">
        <v>0</v>
      </c>
      <c r="BE129" s="1">
        <v>2</v>
      </c>
      <c r="BF129" s="1">
        <v>0</v>
      </c>
      <c r="BG129" s="244">
        <v>1435</v>
      </c>
    </row>
    <row r="130" spans="1:59">
      <c r="A130" s="1">
        <v>2003</v>
      </c>
      <c r="B130" s="1" t="s">
        <v>69</v>
      </c>
      <c r="C130" s="10">
        <v>0</v>
      </c>
      <c r="D130" s="10">
        <v>0</v>
      </c>
      <c r="E130" s="10">
        <v>0</v>
      </c>
      <c r="F130" s="10">
        <v>15.3</v>
      </c>
      <c r="G130" s="192">
        <f t="shared" ref="G130:G193" si="14">SUM(C130:F130)</f>
        <v>15.3</v>
      </c>
      <c r="H130" s="192">
        <f>+TDC_InfraMR[[#This Row],[Total Líneas de Explotación ]]</f>
        <v>15.3</v>
      </c>
      <c r="I130" s="192">
        <v>15.3</v>
      </c>
      <c r="J130" s="10">
        <v>0</v>
      </c>
      <c r="K130" s="10">
        <v>0</v>
      </c>
      <c r="L130" s="10">
        <v>30.6</v>
      </c>
      <c r="M130" s="10">
        <v>1.04</v>
      </c>
      <c r="N130" s="192">
        <f>+TDC_InfraMR[[#This Row],[A.03.1 -  Longitud de Vías de Explotación No Electrificadas Troncales y Ramales (vía principal) (km)]]+TDC_InfraMR[[#This Row],[A.04.1 -  Longitud de Vías de Explotación Electrificadas Troncales y Ramales (vía principal) (km)]]</f>
        <v>30.6</v>
      </c>
      <c r="O130" s="192">
        <f>+TDC_InfraMR[[#This Row],[Total Vías (excluido Auxiliares)]]</f>
        <v>30.6</v>
      </c>
      <c r="P130" s="1">
        <v>11</v>
      </c>
      <c r="Q130" s="1">
        <v>0</v>
      </c>
      <c r="R130" s="1">
        <v>0</v>
      </c>
      <c r="S130" s="194">
        <f t="shared" si="11"/>
        <v>11</v>
      </c>
      <c r="T130" s="194">
        <f>+TDC_InfraMR[[#This Row],[Total Estaciones]]</f>
        <v>11</v>
      </c>
      <c r="U130" s="1">
        <v>0</v>
      </c>
      <c r="V130" s="1">
        <v>36</v>
      </c>
      <c r="W130" s="1">
        <v>0</v>
      </c>
      <c r="X130" s="1">
        <v>0</v>
      </c>
      <c r="Y130" s="1">
        <v>0</v>
      </c>
      <c r="Z130" s="196">
        <f t="shared" ref="Z130:Z193" si="15">SUM(U130:Y130)</f>
        <v>36</v>
      </c>
      <c r="AA130" s="1">
        <v>6</v>
      </c>
      <c r="AB130" s="1">
        <v>2</v>
      </c>
      <c r="AC130" s="1">
        <f>+TDC_InfraMR[[#This Row],[Total Pasos Vehiculares a Nivel]]</f>
        <v>36</v>
      </c>
      <c r="AD130" s="196">
        <f t="shared" ref="AD130:AD193" si="16">SUM(AA130:AC130)</f>
        <v>44</v>
      </c>
      <c r="AE130" s="1">
        <v>0</v>
      </c>
      <c r="AF130" s="1">
        <v>9</v>
      </c>
      <c r="AG130" s="1">
        <v>16</v>
      </c>
      <c r="AH130" s="196">
        <f t="shared" ref="AH130:AH193" si="17">SUM(AE130:AG130)</f>
        <v>25</v>
      </c>
      <c r="AI130" s="7">
        <v>15.3</v>
      </c>
      <c r="AJ130" s="7">
        <v>0</v>
      </c>
      <c r="AK130" s="7">
        <v>0</v>
      </c>
      <c r="AL130" s="198">
        <f t="shared" si="12"/>
        <v>15.3</v>
      </c>
      <c r="AM130" s="1">
        <v>0</v>
      </c>
      <c r="AN130" s="1">
        <v>0</v>
      </c>
      <c r="AO130" s="1">
        <v>0</v>
      </c>
      <c r="AP130" s="200">
        <f t="shared" si="13"/>
        <v>0</v>
      </c>
      <c r="AQ130" s="1">
        <v>18</v>
      </c>
      <c r="AR130" s="1">
        <v>0</v>
      </c>
      <c r="AS130" s="1">
        <v>0</v>
      </c>
      <c r="AT130" s="200">
        <f>+TDC_InfraMR[[#This Row],[B.02.1 - Parque de Coches Eléctricos Motrices]]+TDC_InfraMR[[#This Row],[B.02.2 - Parque de Coches Eléctricos Motrices Remolcados Tipo R]]+TDC_InfraMR[[#This Row],[B.02.3 - Parque de Coches Eléctricos Motrices Tipo R]]</f>
        <v>18</v>
      </c>
      <c r="AU130" s="1">
        <v>0</v>
      </c>
      <c r="AV130" s="1">
        <v>0</v>
      </c>
      <c r="AW130" s="1">
        <v>0</v>
      </c>
      <c r="AX130" s="200">
        <f>+TDC_InfraMR[[#This Row],[B.03.1 - Parque de Coches Motores Motrices Remolcados]]+TDC_InfraMR[[#This Row],[B.03.2 - Parque de Coches Motores Motrices Intermedios]]+TDC_InfraMR[[#This Row],[B.03.3 - Parque de Coches Motores Motrices Cabina]]</f>
        <v>0</v>
      </c>
      <c r="AY130" s="1">
        <v>0</v>
      </c>
      <c r="AZ130" s="1">
        <v>0</v>
      </c>
      <c r="BA130" s="1">
        <v>0</v>
      </c>
      <c r="BB130" s="1">
        <v>0</v>
      </c>
      <c r="BC130" s="200">
        <f>+SUM(TDC_InfraMR[[#This Row],[B.04.1 - Parque de Coches Remolcados Clase Unica]:[B.04.5 - Parque de Coches Remolcados para Servicios Especiales (Cartoneros)]])</f>
        <v>0</v>
      </c>
      <c r="BD130" s="356">
        <v>0</v>
      </c>
      <c r="BE130" s="1">
        <v>2</v>
      </c>
      <c r="BF130" s="1">
        <v>0</v>
      </c>
      <c r="BG130" s="244">
        <v>1435</v>
      </c>
    </row>
    <row r="131" spans="1:59">
      <c r="A131" s="1">
        <v>2003</v>
      </c>
      <c r="B131" s="1" t="s">
        <v>70</v>
      </c>
      <c r="C131" s="10">
        <v>0</v>
      </c>
      <c r="D131" s="10">
        <v>0</v>
      </c>
      <c r="E131" s="10">
        <v>0</v>
      </c>
      <c r="F131" s="10">
        <v>15.3</v>
      </c>
      <c r="G131" s="192">
        <f t="shared" si="14"/>
        <v>15.3</v>
      </c>
      <c r="H131" s="192">
        <f>+TDC_InfraMR[[#This Row],[Total Líneas de Explotación ]]</f>
        <v>15.3</v>
      </c>
      <c r="I131" s="192">
        <v>15.3</v>
      </c>
      <c r="J131" s="10">
        <v>0</v>
      </c>
      <c r="K131" s="10">
        <v>0</v>
      </c>
      <c r="L131" s="10">
        <v>30.6</v>
      </c>
      <c r="M131" s="10">
        <v>1.04</v>
      </c>
      <c r="N131" s="192">
        <f>+TDC_InfraMR[[#This Row],[A.03.1 -  Longitud de Vías de Explotación No Electrificadas Troncales y Ramales (vía principal) (km)]]+TDC_InfraMR[[#This Row],[A.04.1 -  Longitud de Vías de Explotación Electrificadas Troncales y Ramales (vía principal) (km)]]</f>
        <v>30.6</v>
      </c>
      <c r="O131" s="192">
        <f>+TDC_InfraMR[[#This Row],[Total Vías (excluido Auxiliares)]]</f>
        <v>30.6</v>
      </c>
      <c r="P131" s="1">
        <v>11</v>
      </c>
      <c r="Q131" s="1">
        <v>0</v>
      </c>
      <c r="R131" s="1">
        <v>0</v>
      </c>
      <c r="S131" s="194">
        <f t="shared" si="11"/>
        <v>11</v>
      </c>
      <c r="T131" s="194">
        <f>+TDC_InfraMR[[#This Row],[Total Estaciones]]</f>
        <v>11</v>
      </c>
      <c r="U131" s="1">
        <v>0</v>
      </c>
      <c r="V131" s="1">
        <v>36</v>
      </c>
      <c r="W131" s="1">
        <v>0</v>
      </c>
      <c r="X131" s="1">
        <v>0</v>
      </c>
      <c r="Y131" s="1">
        <v>0</v>
      </c>
      <c r="Z131" s="196">
        <f t="shared" si="15"/>
        <v>36</v>
      </c>
      <c r="AA131" s="1">
        <v>6</v>
      </c>
      <c r="AB131" s="1">
        <v>2</v>
      </c>
      <c r="AC131" s="1">
        <f>+TDC_InfraMR[[#This Row],[Total Pasos Vehiculares a Nivel]]</f>
        <v>36</v>
      </c>
      <c r="AD131" s="196">
        <f t="shared" si="16"/>
        <v>44</v>
      </c>
      <c r="AE131" s="1">
        <v>0</v>
      </c>
      <c r="AF131" s="1">
        <v>9</v>
      </c>
      <c r="AG131" s="1">
        <v>16</v>
      </c>
      <c r="AH131" s="196">
        <f t="shared" si="17"/>
        <v>25</v>
      </c>
      <c r="AI131" s="7">
        <v>15.3</v>
      </c>
      <c r="AJ131" s="7">
        <v>0</v>
      </c>
      <c r="AK131" s="7">
        <v>0</v>
      </c>
      <c r="AL131" s="198">
        <f t="shared" si="12"/>
        <v>15.3</v>
      </c>
      <c r="AM131" s="1">
        <v>0</v>
      </c>
      <c r="AN131" s="1">
        <v>0</v>
      </c>
      <c r="AO131" s="1">
        <v>0</v>
      </c>
      <c r="AP131" s="200">
        <f t="shared" si="13"/>
        <v>0</v>
      </c>
      <c r="AQ131" s="1">
        <v>18</v>
      </c>
      <c r="AR131" s="1">
        <v>0</v>
      </c>
      <c r="AS131" s="1">
        <v>0</v>
      </c>
      <c r="AT131" s="200">
        <f>+TDC_InfraMR[[#This Row],[B.02.1 - Parque de Coches Eléctricos Motrices]]+TDC_InfraMR[[#This Row],[B.02.2 - Parque de Coches Eléctricos Motrices Remolcados Tipo R]]+TDC_InfraMR[[#This Row],[B.02.3 - Parque de Coches Eléctricos Motrices Tipo R]]</f>
        <v>18</v>
      </c>
      <c r="AU131" s="1">
        <v>0</v>
      </c>
      <c r="AV131" s="1">
        <v>0</v>
      </c>
      <c r="AW131" s="1">
        <v>0</v>
      </c>
      <c r="AX131" s="200">
        <f>+TDC_InfraMR[[#This Row],[B.03.1 - Parque de Coches Motores Motrices Remolcados]]+TDC_InfraMR[[#This Row],[B.03.2 - Parque de Coches Motores Motrices Intermedios]]+TDC_InfraMR[[#This Row],[B.03.3 - Parque de Coches Motores Motrices Cabina]]</f>
        <v>0</v>
      </c>
      <c r="AY131" s="1">
        <v>0</v>
      </c>
      <c r="AZ131" s="1">
        <v>0</v>
      </c>
      <c r="BA131" s="1">
        <v>0</v>
      </c>
      <c r="BB131" s="1">
        <v>0</v>
      </c>
      <c r="BC131" s="200">
        <f>+SUM(TDC_InfraMR[[#This Row],[B.04.1 - Parque de Coches Remolcados Clase Unica]:[B.04.5 - Parque de Coches Remolcados para Servicios Especiales (Cartoneros)]])</f>
        <v>0</v>
      </c>
      <c r="BD131" s="356">
        <v>0</v>
      </c>
      <c r="BE131" s="1">
        <v>2</v>
      </c>
      <c r="BF131" s="1">
        <v>0</v>
      </c>
      <c r="BG131" s="244">
        <v>1435</v>
      </c>
    </row>
    <row r="132" spans="1:59">
      <c r="A132" s="1">
        <v>2003</v>
      </c>
      <c r="B132" s="1" t="s">
        <v>71</v>
      </c>
      <c r="C132" s="10">
        <v>0</v>
      </c>
      <c r="D132" s="10">
        <v>0</v>
      </c>
      <c r="E132" s="10">
        <v>0</v>
      </c>
      <c r="F132" s="10">
        <v>15.3</v>
      </c>
      <c r="G132" s="192">
        <f t="shared" si="14"/>
        <v>15.3</v>
      </c>
      <c r="H132" s="192">
        <f>+TDC_InfraMR[[#This Row],[Total Líneas de Explotación ]]</f>
        <v>15.3</v>
      </c>
      <c r="I132" s="192">
        <v>15.3</v>
      </c>
      <c r="J132" s="10">
        <v>0</v>
      </c>
      <c r="K132" s="10">
        <v>0</v>
      </c>
      <c r="L132" s="10">
        <v>30.6</v>
      </c>
      <c r="M132" s="10">
        <v>1.04</v>
      </c>
      <c r="N132" s="192">
        <f>+TDC_InfraMR[[#This Row],[A.03.1 -  Longitud de Vías de Explotación No Electrificadas Troncales y Ramales (vía principal) (km)]]+TDC_InfraMR[[#This Row],[A.04.1 -  Longitud de Vías de Explotación Electrificadas Troncales y Ramales (vía principal) (km)]]</f>
        <v>30.6</v>
      </c>
      <c r="O132" s="192">
        <f>+TDC_InfraMR[[#This Row],[Total Vías (excluido Auxiliares)]]</f>
        <v>30.6</v>
      </c>
      <c r="P132" s="1">
        <v>11</v>
      </c>
      <c r="Q132" s="1">
        <v>0</v>
      </c>
      <c r="R132" s="1">
        <v>0</v>
      </c>
      <c r="S132" s="194">
        <f t="shared" si="11"/>
        <v>11</v>
      </c>
      <c r="T132" s="194">
        <f>+TDC_InfraMR[[#This Row],[Total Estaciones]]</f>
        <v>11</v>
      </c>
      <c r="U132" s="1">
        <v>0</v>
      </c>
      <c r="V132" s="1">
        <v>36</v>
      </c>
      <c r="W132" s="1">
        <v>0</v>
      </c>
      <c r="X132" s="1">
        <v>0</v>
      </c>
      <c r="Y132" s="1">
        <v>0</v>
      </c>
      <c r="Z132" s="196">
        <f t="shared" si="15"/>
        <v>36</v>
      </c>
      <c r="AA132" s="1">
        <v>6</v>
      </c>
      <c r="AB132" s="1">
        <v>2</v>
      </c>
      <c r="AC132" s="1">
        <f>+TDC_InfraMR[[#This Row],[Total Pasos Vehiculares a Nivel]]</f>
        <v>36</v>
      </c>
      <c r="AD132" s="196">
        <f t="shared" si="16"/>
        <v>44</v>
      </c>
      <c r="AE132" s="1">
        <v>0</v>
      </c>
      <c r="AF132" s="1">
        <v>9</v>
      </c>
      <c r="AG132" s="1">
        <v>16</v>
      </c>
      <c r="AH132" s="196">
        <f t="shared" si="17"/>
        <v>25</v>
      </c>
      <c r="AI132" s="7">
        <v>15.3</v>
      </c>
      <c r="AJ132" s="7">
        <v>0</v>
      </c>
      <c r="AK132" s="7">
        <v>0</v>
      </c>
      <c r="AL132" s="198">
        <f t="shared" si="12"/>
        <v>15.3</v>
      </c>
      <c r="AM132" s="1">
        <v>0</v>
      </c>
      <c r="AN132" s="1">
        <v>0</v>
      </c>
      <c r="AO132" s="1">
        <v>0</v>
      </c>
      <c r="AP132" s="200">
        <f t="shared" si="13"/>
        <v>0</v>
      </c>
      <c r="AQ132" s="1">
        <v>18</v>
      </c>
      <c r="AR132" s="1">
        <v>0</v>
      </c>
      <c r="AS132" s="1">
        <v>0</v>
      </c>
      <c r="AT132" s="200">
        <f>+TDC_InfraMR[[#This Row],[B.02.1 - Parque de Coches Eléctricos Motrices]]+TDC_InfraMR[[#This Row],[B.02.2 - Parque de Coches Eléctricos Motrices Remolcados Tipo R]]+TDC_InfraMR[[#This Row],[B.02.3 - Parque de Coches Eléctricos Motrices Tipo R]]</f>
        <v>18</v>
      </c>
      <c r="AU132" s="1">
        <v>0</v>
      </c>
      <c r="AV132" s="1">
        <v>0</v>
      </c>
      <c r="AW132" s="1">
        <v>0</v>
      </c>
      <c r="AX132" s="200">
        <f>+TDC_InfraMR[[#This Row],[B.03.1 - Parque de Coches Motores Motrices Remolcados]]+TDC_InfraMR[[#This Row],[B.03.2 - Parque de Coches Motores Motrices Intermedios]]+TDC_InfraMR[[#This Row],[B.03.3 - Parque de Coches Motores Motrices Cabina]]</f>
        <v>0</v>
      </c>
      <c r="AY132" s="1">
        <v>0</v>
      </c>
      <c r="AZ132" s="1">
        <v>0</v>
      </c>
      <c r="BA132" s="1">
        <v>0</v>
      </c>
      <c r="BB132" s="1">
        <v>0</v>
      </c>
      <c r="BC132" s="200">
        <f>+SUM(TDC_InfraMR[[#This Row],[B.04.1 - Parque de Coches Remolcados Clase Unica]:[B.04.5 - Parque de Coches Remolcados para Servicios Especiales (Cartoneros)]])</f>
        <v>0</v>
      </c>
      <c r="BD132" s="356">
        <v>0</v>
      </c>
      <c r="BE132" s="1">
        <v>2</v>
      </c>
      <c r="BF132" s="1">
        <v>0</v>
      </c>
      <c r="BG132" s="244">
        <v>1435</v>
      </c>
    </row>
    <row r="133" spans="1:59">
      <c r="A133" s="1">
        <v>2003</v>
      </c>
      <c r="B133" s="1" t="s">
        <v>72</v>
      </c>
      <c r="C133" s="10">
        <v>0</v>
      </c>
      <c r="D133" s="10">
        <v>0</v>
      </c>
      <c r="E133" s="10">
        <v>0</v>
      </c>
      <c r="F133" s="10">
        <v>15.3</v>
      </c>
      <c r="G133" s="192">
        <f t="shared" si="14"/>
        <v>15.3</v>
      </c>
      <c r="H133" s="192">
        <f>+TDC_InfraMR[[#This Row],[Total Líneas de Explotación ]]</f>
        <v>15.3</v>
      </c>
      <c r="I133" s="192">
        <v>15.3</v>
      </c>
      <c r="J133" s="10">
        <v>0</v>
      </c>
      <c r="K133" s="10">
        <v>0</v>
      </c>
      <c r="L133" s="10">
        <v>30.6</v>
      </c>
      <c r="M133" s="10">
        <v>1.04</v>
      </c>
      <c r="N133" s="192">
        <f>+TDC_InfraMR[[#This Row],[A.03.1 -  Longitud de Vías de Explotación No Electrificadas Troncales y Ramales (vía principal) (km)]]+TDC_InfraMR[[#This Row],[A.04.1 -  Longitud de Vías de Explotación Electrificadas Troncales y Ramales (vía principal) (km)]]</f>
        <v>30.6</v>
      </c>
      <c r="O133" s="192">
        <f>+TDC_InfraMR[[#This Row],[Total Vías (excluido Auxiliares)]]</f>
        <v>30.6</v>
      </c>
      <c r="P133" s="1">
        <v>11</v>
      </c>
      <c r="Q133" s="1">
        <v>0</v>
      </c>
      <c r="R133" s="1">
        <v>0</v>
      </c>
      <c r="S133" s="194">
        <f t="shared" si="11"/>
        <v>11</v>
      </c>
      <c r="T133" s="194">
        <f>+TDC_InfraMR[[#This Row],[Total Estaciones]]</f>
        <v>11</v>
      </c>
      <c r="U133" s="1">
        <v>0</v>
      </c>
      <c r="V133" s="1">
        <v>36</v>
      </c>
      <c r="W133" s="1">
        <v>0</v>
      </c>
      <c r="X133" s="1">
        <v>0</v>
      </c>
      <c r="Y133" s="1">
        <v>0</v>
      </c>
      <c r="Z133" s="196">
        <f t="shared" si="15"/>
        <v>36</v>
      </c>
      <c r="AA133" s="1">
        <v>6</v>
      </c>
      <c r="AB133" s="1">
        <v>2</v>
      </c>
      <c r="AC133" s="1">
        <f>+TDC_InfraMR[[#This Row],[Total Pasos Vehiculares a Nivel]]</f>
        <v>36</v>
      </c>
      <c r="AD133" s="196">
        <f t="shared" si="16"/>
        <v>44</v>
      </c>
      <c r="AE133" s="1">
        <v>0</v>
      </c>
      <c r="AF133" s="1">
        <v>9</v>
      </c>
      <c r="AG133" s="1">
        <v>16</v>
      </c>
      <c r="AH133" s="196">
        <f t="shared" si="17"/>
        <v>25</v>
      </c>
      <c r="AI133" s="7">
        <v>15.3</v>
      </c>
      <c r="AJ133" s="7">
        <v>0</v>
      </c>
      <c r="AK133" s="7">
        <v>0</v>
      </c>
      <c r="AL133" s="198">
        <f t="shared" si="12"/>
        <v>15.3</v>
      </c>
      <c r="AM133" s="1">
        <v>0</v>
      </c>
      <c r="AN133" s="1">
        <v>0</v>
      </c>
      <c r="AO133" s="1">
        <v>0</v>
      </c>
      <c r="AP133" s="200">
        <f t="shared" si="13"/>
        <v>0</v>
      </c>
      <c r="AQ133" s="1">
        <v>18</v>
      </c>
      <c r="AR133" s="1">
        <v>0</v>
      </c>
      <c r="AS133" s="1">
        <v>0</v>
      </c>
      <c r="AT133" s="200">
        <f>+TDC_InfraMR[[#This Row],[B.02.1 - Parque de Coches Eléctricos Motrices]]+TDC_InfraMR[[#This Row],[B.02.2 - Parque de Coches Eléctricos Motrices Remolcados Tipo R]]+TDC_InfraMR[[#This Row],[B.02.3 - Parque de Coches Eléctricos Motrices Tipo R]]</f>
        <v>18</v>
      </c>
      <c r="AU133" s="1">
        <v>0</v>
      </c>
      <c r="AV133" s="1">
        <v>0</v>
      </c>
      <c r="AW133" s="1">
        <v>0</v>
      </c>
      <c r="AX133" s="200">
        <f>+TDC_InfraMR[[#This Row],[B.03.1 - Parque de Coches Motores Motrices Remolcados]]+TDC_InfraMR[[#This Row],[B.03.2 - Parque de Coches Motores Motrices Intermedios]]+TDC_InfraMR[[#This Row],[B.03.3 - Parque de Coches Motores Motrices Cabina]]</f>
        <v>0</v>
      </c>
      <c r="AY133" s="1">
        <v>0</v>
      </c>
      <c r="AZ133" s="1">
        <v>0</v>
      </c>
      <c r="BA133" s="1">
        <v>0</v>
      </c>
      <c r="BB133" s="1">
        <v>0</v>
      </c>
      <c r="BC133" s="200">
        <f>+SUM(TDC_InfraMR[[#This Row],[B.04.1 - Parque de Coches Remolcados Clase Unica]:[B.04.5 - Parque de Coches Remolcados para Servicios Especiales (Cartoneros)]])</f>
        <v>0</v>
      </c>
      <c r="BD133" s="356">
        <v>0</v>
      </c>
      <c r="BE133" s="1">
        <v>2</v>
      </c>
      <c r="BF133" s="1">
        <v>0</v>
      </c>
      <c r="BG133" s="244">
        <v>1435</v>
      </c>
    </row>
    <row r="134" spans="1:59">
      <c r="A134" s="1">
        <v>2004</v>
      </c>
      <c r="B134" s="1" t="s">
        <v>61</v>
      </c>
      <c r="C134" s="10">
        <v>0</v>
      </c>
      <c r="D134" s="10">
        <v>0</v>
      </c>
      <c r="E134" s="10">
        <v>0</v>
      </c>
      <c r="F134" s="10">
        <v>15.3</v>
      </c>
      <c r="G134" s="192">
        <f t="shared" si="14"/>
        <v>15.3</v>
      </c>
      <c r="H134" s="192">
        <f>+TDC_InfraMR[[#This Row],[Total Líneas de Explotación ]]</f>
        <v>15.3</v>
      </c>
      <c r="I134" s="192">
        <v>15.3</v>
      </c>
      <c r="J134" s="10">
        <v>0</v>
      </c>
      <c r="K134" s="10">
        <v>0</v>
      </c>
      <c r="L134" s="10">
        <v>30.6</v>
      </c>
      <c r="M134" s="10">
        <v>1.04</v>
      </c>
      <c r="N134" s="192">
        <f>+TDC_InfraMR[[#This Row],[A.03.1 -  Longitud de Vías de Explotación No Electrificadas Troncales y Ramales (vía principal) (km)]]+TDC_InfraMR[[#This Row],[A.04.1 -  Longitud de Vías de Explotación Electrificadas Troncales y Ramales (vía principal) (km)]]</f>
        <v>30.6</v>
      </c>
      <c r="O134" s="192">
        <f>+TDC_InfraMR[[#This Row],[Total Vías (excluido Auxiliares)]]</f>
        <v>30.6</v>
      </c>
      <c r="P134" s="1">
        <v>11</v>
      </c>
      <c r="Q134" s="1">
        <v>0</v>
      </c>
      <c r="R134" s="1">
        <v>0</v>
      </c>
      <c r="S134" s="194">
        <f t="shared" si="11"/>
        <v>11</v>
      </c>
      <c r="T134" s="194">
        <f>+TDC_InfraMR[[#This Row],[Total Estaciones]]</f>
        <v>11</v>
      </c>
      <c r="U134" s="1">
        <v>0</v>
      </c>
      <c r="V134" s="1">
        <v>36</v>
      </c>
      <c r="W134" s="1">
        <v>0</v>
      </c>
      <c r="X134" s="1">
        <v>0</v>
      </c>
      <c r="Y134" s="1">
        <v>0</v>
      </c>
      <c r="Z134" s="196">
        <f t="shared" si="15"/>
        <v>36</v>
      </c>
      <c r="AA134" s="1">
        <v>6</v>
      </c>
      <c r="AB134" s="1">
        <v>2</v>
      </c>
      <c r="AC134" s="1">
        <f>+TDC_InfraMR[[#This Row],[Total Pasos Vehiculares a Nivel]]</f>
        <v>36</v>
      </c>
      <c r="AD134" s="196">
        <f t="shared" si="16"/>
        <v>44</v>
      </c>
      <c r="AE134" s="1">
        <v>0</v>
      </c>
      <c r="AF134" s="1">
        <v>9</v>
      </c>
      <c r="AG134" s="1">
        <v>16</v>
      </c>
      <c r="AH134" s="196">
        <f t="shared" si="17"/>
        <v>25</v>
      </c>
      <c r="AI134" s="7">
        <v>15.3</v>
      </c>
      <c r="AJ134" s="7">
        <v>0</v>
      </c>
      <c r="AK134" s="7">
        <v>0</v>
      </c>
      <c r="AL134" s="198">
        <f t="shared" si="12"/>
        <v>15.3</v>
      </c>
      <c r="AM134" s="1">
        <v>0</v>
      </c>
      <c r="AN134" s="1">
        <v>0</v>
      </c>
      <c r="AO134" s="1">
        <v>0</v>
      </c>
      <c r="AP134" s="200">
        <f t="shared" si="13"/>
        <v>0</v>
      </c>
      <c r="AQ134" s="1">
        <v>18</v>
      </c>
      <c r="AR134" s="1">
        <v>0</v>
      </c>
      <c r="AS134" s="1">
        <v>0</v>
      </c>
      <c r="AT134" s="200">
        <f>+TDC_InfraMR[[#This Row],[B.02.1 - Parque de Coches Eléctricos Motrices]]+TDC_InfraMR[[#This Row],[B.02.2 - Parque de Coches Eléctricos Motrices Remolcados Tipo R]]+TDC_InfraMR[[#This Row],[B.02.3 - Parque de Coches Eléctricos Motrices Tipo R]]</f>
        <v>18</v>
      </c>
      <c r="AU134" s="1">
        <v>0</v>
      </c>
      <c r="AV134" s="1">
        <v>0</v>
      </c>
      <c r="AW134" s="1">
        <v>0</v>
      </c>
      <c r="AX134" s="200">
        <f>+TDC_InfraMR[[#This Row],[B.03.1 - Parque de Coches Motores Motrices Remolcados]]+TDC_InfraMR[[#This Row],[B.03.2 - Parque de Coches Motores Motrices Intermedios]]+TDC_InfraMR[[#This Row],[B.03.3 - Parque de Coches Motores Motrices Cabina]]</f>
        <v>0</v>
      </c>
      <c r="AY134" s="1">
        <v>0</v>
      </c>
      <c r="AZ134" s="1">
        <v>0</v>
      </c>
      <c r="BA134" s="1">
        <v>0</v>
      </c>
      <c r="BB134" s="1">
        <v>0</v>
      </c>
      <c r="BC134" s="200">
        <f>+SUM(TDC_InfraMR[[#This Row],[B.04.1 - Parque de Coches Remolcados Clase Unica]:[B.04.5 - Parque de Coches Remolcados para Servicios Especiales (Cartoneros)]])</f>
        <v>0</v>
      </c>
      <c r="BD134" s="356">
        <v>0</v>
      </c>
      <c r="BE134" s="1">
        <v>2</v>
      </c>
      <c r="BF134" s="1">
        <v>0</v>
      </c>
      <c r="BG134" s="244">
        <v>1435</v>
      </c>
    </row>
    <row r="135" spans="1:59">
      <c r="A135" s="1">
        <v>2004</v>
      </c>
      <c r="B135" s="1" t="s">
        <v>62</v>
      </c>
      <c r="C135" s="10">
        <v>0</v>
      </c>
      <c r="D135" s="10">
        <v>0</v>
      </c>
      <c r="E135" s="10">
        <v>0</v>
      </c>
      <c r="F135" s="10">
        <v>15.3</v>
      </c>
      <c r="G135" s="192">
        <f t="shared" si="14"/>
        <v>15.3</v>
      </c>
      <c r="H135" s="192">
        <f>+TDC_InfraMR[[#This Row],[Total Líneas de Explotación ]]</f>
        <v>15.3</v>
      </c>
      <c r="I135" s="192">
        <v>15.3</v>
      </c>
      <c r="J135" s="10">
        <v>0</v>
      </c>
      <c r="K135" s="10">
        <v>0</v>
      </c>
      <c r="L135" s="10">
        <v>30.6</v>
      </c>
      <c r="M135" s="10">
        <v>1.04</v>
      </c>
      <c r="N135" s="192">
        <f>+TDC_InfraMR[[#This Row],[A.03.1 -  Longitud de Vías de Explotación No Electrificadas Troncales y Ramales (vía principal) (km)]]+TDC_InfraMR[[#This Row],[A.04.1 -  Longitud de Vías de Explotación Electrificadas Troncales y Ramales (vía principal) (km)]]</f>
        <v>30.6</v>
      </c>
      <c r="O135" s="192">
        <f>+TDC_InfraMR[[#This Row],[Total Vías (excluido Auxiliares)]]</f>
        <v>30.6</v>
      </c>
      <c r="P135" s="1">
        <v>11</v>
      </c>
      <c r="Q135" s="1">
        <v>0</v>
      </c>
      <c r="R135" s="1">
        <v>0</v>
      </c>
      <c r="S135" s="194">
        <f t="shared" si="11"/>
        <v>11</v>
      </c>
      <c r="T135" s="194">
        <f>+TDC_InfraMR[[#This Row],[Total Estaciones]]</f>
        <v>11</v>
      </c>
      <c r="U135" s="1">
        <v>0</v>
      </c>
      <c r="V135" s="1">
        <v>36</v>
      </c>
      <c r="W135" s="1">
        <v>0</v>
      </c>
      <c r="X135" s="1">
        <v>0</v>
      </c>
      <c r="Y135" s="1">
        <v>0</v>
      </c>
      <c r="Z135" s="196">
        <f t="shared" si="15"/>
        <v>36</v>
      </c>
      <c r="AA135" s="1">
        <v>6</v>
      </c>
      <c r="AB135" s="1">
        <v>2</v>
      </c>
      <c r="AC135" s="1">
        <f>+TDC_InfraMR[[#This Row],[Total Pasos Vehiculares a Nivel]]</f>
        <v>36</v>
      </c>
      <c r="AD135" s="196">
        <f t="shared" si="16"/>
        <v>44</v>
      </c>
      <c r="AE135" s="1">
        <v>0</v>
      </c>
      <c r="AF135" s="1">
        <v>9</v>
      </c>
      <c r="AG135" s="1">
        <v>16</v>
      </c>
      <c r="AH135" s="196">
        <f t="shared" si="17"/>
        <v>25</v>
      </c>
      <c r="AI135" s="7">
        <v>15.3</v>
      </c>
      <c r="AJ135" s="7">
        <v>0</v>
      </c>
      <c r="AK135" s="7">
        <v>0</v>
      </c>
      <c r="AL135" s="198">
        <f t="shared" si="12"/>
        <v>15.3</v>
      </c>
      <c r="AM135" s="1">
        <v>0</v>
      </c>
      <c r="AN135" s="1">
        <v>0</v>
      </c>
      <c r="AO135" s="1">
        <v>0</v>
      </c>
      <c r="AP135" s="200">
        <f t="shared" si="13"/>
        <v>0</v>
      </c>
      <c r="AQ135" s="1">
        <v>18</v>
      </c>
      <c r="AR135" s="1">
        <v>0</v>
      </c>
      <c r="AS135" s="1">
        <v>0</v>
      </c>
      <c r="AT135" s="200">
        <f>+TDC_InfraMR[[#This Row],[B.02.1 - Parque de Coches Eléctricos Motrices]]+TDC_InfraMR[[#This Row],[B.02.2 - Parque de Coches Eléctricos Motrices Remolcados Tipo R]]+TDC_InfraMR[[#This Row],[B.02.3 - Parque de Coches Eléctricos Motrices Tipo R]]</f>
        <v>18</v>
      </c>
      <c r="AU135" s="1">
        <v>0</v>
      </c>
      <c r="AV135" s="1">
        <v>0</v>
      </c>
      <c r="AW135" s="1">
        <v>0</v>
      </c>
      <c r="AX135" s="200">
        <f>+TDC_InfraMR[[#This Row],[B.03.1 - Parque de Coches Motores Motrices Remolcados]]+TDC_InfraMR[[#This Row],[B.03.2 - Parque de Coches Motores Motrices Intermedios]]+TDC_InfraMR[[#This Row],[B.03.3 - Parque de Coches Motores Motrices Cabina]]</f>
        <v>0</v>
      </c>
      <c r="AY135" s="1">
        <v>0</v>
      </c>
      <c r="AZ135" s="1">
        <v>0</v>
      </c>
      <c r="BA135" s="1">
        <v>0</v>
      </c>
      <c r="BB135" s="1">
        <v>0</v>
      </c>
      <c r="BC135" s="200">
        <f>+SUM(TDC_InfraMR[[#This Row],[B.04.1 - Parque de Coches Remolcados Clase Unica]:[B.04.5 - Parque de Coches Remolcados para Servicios Especiales (Cartoneros)]])</f>
        <v>0</v>
      </c>
      <c r="BD135" s="356">
        <v>0</v>
      </c>
      <c r="BE135" s="1">
        <v>2</v>
      </c>
      <c r="BF135" s="1">
        <v>0</v>
      </c>
      <c r="BG135" s="244">
        <v>1435</v>
      </c>
    </row>
    <row r="136" spans="1:59">
      <c r="A136" s="1">
        <v>2004</v>
      </c>
      <c r="B136" s="1" t="s">
        <v>63</v>
      </c>
      <c r="C136" s="10">
        <v>0</v>
      </c>
      <c r="D136" s="10">
        <v>0</v>
      </c>
      <c r="E136" s="10">
        <v>0</v>
      </c>
      <c r="F136" s="10">
        <v>15.3</v>
      </c>
      <c r="G136" s="192">
        <f t="shared" si="14"/>
        <v>15.3</v>
      </c>
      <c r="H136" s="192">
        <f>+TDC_InfraMR[[#This Row],[Total Líneas de Explotación ]]</f>
        <v>15.3</v>
      </c>
      <c r="I136" s="192">
        <v>15.3</v>
      </c>
      <c r="J136" s="10">
        <v>0</v>
      </c>
      <c r="K136" s="10">
        <v>0</v>
      </c>
      <c r="L136" s="10">
        <v>30.6</v>
      </c>
      <c r="M136" s="10">
        <v>1.04</v>
      </c>
      <c r="N136" s="192">
        <f>+TDC_InfraMR[[#This Row],[A.03.1 -  Longitud de Vías de Explotación No Electrificadas Troncales y Ramales (vía principal) (km)]]+TDC_InfraMR[[#This Row],[A.04.1 -  Longitud de Vías de Explotación Electrificadas Troncales y Ramales (vía principal) (km)]]</f>
        <v>30.6</v>
      </c>
      <c r="O136" s="192">
        <f>+TDC_InfraMR[[#This Row],[Total Vías (excluido Auxiliares)]]</f>
        <v>30.6</v>
      </c>
      <c r="P136" s="1">
        <v>11</v>
      </c>
      <c r="Q136" s="1">
        <v>0</v>
      </c>
      <c r="R136" s="1">
        <v>0</v>
      </c>
      <c r="S136" s="194">
        <f t="shared" si="11"/>
        <v>11</v>
      </c>
      <c r="T136" s="194">
        <f>+TDC_InfraMR[[#This Row],[Total Estaciones]]</f>
        <v>11</v>
      </c>
      <c r="U136" s="1">
        <v>0</v>
      </c>
      <c r="V136" s="1">
        <v>36</v>
      </c>
      <c r="W136" s="1">
        <v>0</v>
      </c>
      <c r="X136" s="1">
        <v>0</v>
      </c>
      <c r="Y136" s="1">
        <v>0</v>
      </c>
      <c r="Z136" s="196">
        <f t="shared" si="15"/>
        <v>36</v>
      </c>
      <c r="AA136" s="1">
        <v>6</v>
      </c>
      <c r="AB136" s="1">
        <v>2</v>
      </c>
      <c r="AC136" s="1">
        <f>+TDC_InfraMR[[#This Row],[Total Pasos Vehiculares a Nivel]]</f>
        <v>36</v>
      </c>
      <c r="AD136" s="196">
        <f t="shared" si="16"/>
        <v>44</v>
      </c>
      <c r="AE136" s="1">
        <v>0</v>
      </c>
      <c r="AF136" s="1">
        <v>9</v>
      </c>
      <c r="AG136" s="1">
        <v>16</v>
      </c>
      <c r="AH136" s="196">
        <f t="shared" si="17"/>
        <v>25</v>
      </c>
      <c r="AI136" s="7">
        <v>15.3</v>
      </c>
      <c r="AJ136" s="7">
        <v>0</v>
      </c>
      <c r="AK136" s="7">
        <v>0</v>
      </c>
      <c r="AL136" s="198">
        <f t="shared" si="12"/>
        <v>15.3</v>
      </c>
      <c r="AM136" s="1">
        <v>0</v>
      </c>
      <c r="AN136" s="1">
        <v>0</v>
      </c>
      <c r="AO136" s="1">
        <v>0</v>
      </c>
      <c r="AP136" s="200">
        <f t="shared" si="13"/>
        <v>0</v>
      </c>
      <c r="AQ136" s="1">
        <v>18</v>
      </c>
      <c r="AR136" s="1">
        <v>0</v>
      </c>
      <c r="AS136" s="1">
        <v>0</v>
      </c>
      <c r="AT136" s="200">
        <f>+TDC_InfraMR[[#This Row],[B.02.1 - Parque de Coches Eléctricos Motrices]]+TDC_InfraMR[[#This Row],[B.02.2 - Parque de Coches Eléctricos Motrices Remolcados Tipo R]]+TDC_InfraMR[[#This Row],[B.02.3 - Parque de Coches Eléctricos Motrices Tipo R]]</f>
        <v>18</v>
      </c>
      <c r="AU136" s="1">
        <v>0</v>
      </c>
      <c r="AV136" s="1">
        <v>0</v>
      </c>
      <c r="AW136" s="1">
        <v>0</v>
      </c>
      <c r="AX136" s="200">
        <f>+TDC_InfraMR[[#This Row],[B.03.1 - Parque de Coches Motores Motrices Remolcados]]+TDC_InfraMR[[#This Row],[B.03.2 - Parque de Coches Motores Motrices Intermedios]]+TDC_InfraMR[[#This Row],[B.03.3 - Parque de Coches Motores Motrices Cabina]]</f>
        <v>0</v>
      </c>
      <c r="AY136" s="1">
        <v>0</v>
      </c>
      <c r="AZ136" s="1">
        <v>0</v>
      </c>
      <c r="BA136" s="1">
        <v>0</v>
      </c>
      <c r="BB136" s="1">
        <v>0</v>
      </c>
      <c r="BC136" s="200">
        <f>+SUM(TDC_InfraMR[[#This Row],[B.04.1 - Parque de Coches Remolcados Clase Unica]:[B.04.5 - Parque de Coches Remolcados para Servicios Especiales (Cartoneros)]])</f>
        <v>0</v>
      </c>
      <c r="BD136" s="356">
        <v>0</v>
      </c>
      <c r="BE136" s="1">
        <v>2</v>
      </c>
      <c r="BF136" s="1">
        <v>0</v>
      </c>
      <c r="BG136" s="244">
        <v>1435</v>
      </c>
    </row>
    <row r="137" spans="1:59">
      <c r="A137" s="1">
        <v>2004</v>
      </c>
      <c r="B137" s="1" t="s">
        <v>64</v>
      </c>
      <c r="C137" s="10">
        <v>0</v>
      </c>
      <c r="D137" s="10">
        <v>0</v>
      </c>
      <c r="E137" s="10">
        <v>0</v>
      </c>
      <c r="F137" s="10">
        <v>15.3</v>
      </c>
      <c r="G137" s="192">
        <f t="shared" si="14"/>
        <v>15.3</v>
      </c>
      <c r="H137" s="192">
        <f>+TDC_InfraMR[[#This Row],[Total Líneas de Explotación ]]</f>
        <v>15.3</v>
      </c>
      <c r="I137" s="192">
        <v>15.3</v>
      </c>
      <c r="J137" s="10">
        <v>0</v>
      </c>
      <c r="K137" s="10">
        <v>0</v>
      </c>
      <c r="L137" s="10">
        <v>30.6</v>
      </c>
      <c r="M137" s="10">
        <v>1.04</v>
      </c>
      <c r="N137" s="192">
        <f>+TDC_InfraMR[[#This Row],[A.03.1 -  Longitud de Vías de Explotación No Electrificadas Troncales y Ramales (vía principal) (km)]]+TDC_InfraMR[[#This Row],[A.04.1 -  Longitud de Vías de Explotación Electrificadas Troncales y Ramales (vía principal) (km)]]</f>
        <v>30.6</v>
      </c>
      <c r="O137" s="192">
        <f>+TDC_InfraMR[[#This Row],[Total Vías (excluido Auxiliares)]]</f>
        <v>30.6</v>
      </c>
      <c r="P137" s="1">
        <v>11</v>
      </c>
      <c r="Q137" s="1">
        <v>0</v>
      </c>
      <c r="R137" s="1">
        <v>0</v>
      </c>
      <c r="S137" s="194">
        <f t="shared" si="11"/>
        <v>11</v>
      </c>
      <c r="T137" s="194">
        <f>+TDC_InfraMR[[#This Row],[Total Estaciones]]</f>
        <v>11</v>
      </c>
      <c r="U137" s="1">
        <v>0</v>
      </c>
      <c r="V137" s="1">
        <v>36</v>
      </c>
      <c r="W137" s="1">
        <v>0</v>
      </c>
      <c r="X137" s="1">
        <v>0</v>
      </c>
      <c r="Y137" s="1">
        <v>0</v>
      </c>
      <c r="Z137" s="196">
        <f t="shared" si="15"/>
        <v>36</v>
      </c>
      <c r="AA137" s="1">
        <v>6</v>
      </c>
      <c r="AB137" s="1">
        <v>2</v>
      </c>
      <c r="AC137" s="1">
        <f>+TDC_InfraMR[[#This Row],[Total Pasos Vehiculares a Nivel]]</f>
        <v>36</v>
      </c>
      <c r="AD137" s="196">
        <f t="shared" si="16"/>
        <v>44</v>
      </c>
      <c r="AE137" s="1">
        <v>0</v>
      </c>
      <c r="AF137" s="1">
        <v>9</v>
      </c>
      <c r="AG137" s="1">
        <v>16</v>
      </c>
      <c r="AH137" s="196">
        <f t="shared" si="17"/>
        <v>25</v>
      </c>
      <c r="AI137" s="7">
        <v>15.3</v>
      </c>
      <c r="AJ137" s="7">
        <v>0</v>
      </c>
      <c r="AK137" s="7">
        <v>0</v>
      </c>
      <c r="AL137" s="198">
        <f t="shared" si="12"/>
        <v>15.3</v>
      </c>
      <c r="AM137" s="1">
        <v>0</v>
      </c>
      <c r="AN137" s="1">
        <v>0</v>
      </c>
      <c r="AO137" s="1">
        <v>0</v>
      </c>
      <c r="AP137" s="200">
        <f t="shared" si="13"/>
        <v>0</v>
      </c>
      <c r="AQ137" s="1">
        <v>18</v>
      </c>
      <c r="AR137" s="1">
        <v>0</v>
      </c>
      <c r="AS137" s="1">
        <v>0</v>
      </c>
      <c r="AT137" s="200">
        <f>+TDC_InfraMR[[#This Row],[B.02.1 - Parque de Coches Eléctricos Motrices]]+TDC_InfraMR[[#This Row],[B.02.2 - Parque de Coches Eléctricos Motrices Remolcados Tipo R]]+TDC_InfraMR[[#This Row],[B.02.3 - Parque de Coches Eléctricos Motrices Tipo R]]</f>
        <v>18</v>
      </c>
      <c r="AU137" s="1">
        <v>0</v>
      </c>
      <c r="AV137" s="1">
        <v>0</v>
      </c>
      <c r="AW137" s="1">
        <v>0</v>
      </c>
      <c r="AX137" s="200">
        <f>+TDC_InfraMR[[#This Row],[B.03.1 - Parque de Coches Motores Motrices Remolcados]]+TDC_InfraMR[[#This Row],[B.03.2 - Parque de Coches Motores Motrices Intermedios]]+TDC_InfraMR[[#This Row],[B.03.3 - Parque de Coches Motores Motrices Cabina]]</f>
        <v>0</v>
      </c>
      <c r="AY137" s="1">
        <v>0</v>
      </c>
      <c r="AZ137" s="1">
        <v>0</v>
      </c>
      <c r="BA137" s="1">
        <v>0</v>
      </c>
      <c r="BB137" s="1">
        <v>0</v>
      </c>
      <c r="BC137" s="200">
        <f>+SUM(TDC_InfraMR[[#This Row],[B.04.1 - Parque de Coches Remolcados Clase Unica]:[B.04.5 - Parque de Coches Remolcados para Servicios Especiales (Cartoneros)]])</f>
        <v>0</v>
      </c>
      <c r="BD137" s="356">
        <v>0</v>
      </c>
      <c r="BE137" s="1">
        <v>2</v>
      </c>
      <c r="BF137" s="1">
        <v>0</v>
      </c>
      <c r="BG137" s="244">
        <v>1435</v>
      </c>
    </row>
    <row r="138" spans="1:59">
      <c r="A138" s="1">
        <v>2004</v>
      </c>
      <c r="B138" s="1" t="s">
        <v>65</v>
      </c>
      <c r="C138" s="10">
        <v>0</v>
      </c>
      <c r="D138" s="10">
        <v>0</v>
      </c>
      <c r="E138" s="10">
        <v>0</v>
      </c>
      <c r="F138" s="10">
        <v>15.3</v>
      </c>
      <c r="G138" s="192">
        <f t="shared" si="14"/>
        <v>15.3</v>
      </c>
      <c r="H138" s="192">
        <f>+TDC_InfraMR[[#This Row],[Total Líneas de Explotación ]]</f>
        <v>15.3</v>
      </c>
      <c r="I138" s="192">
        <v>15.3</v>
      </c>
      <c r="J138" s="10">
        <v>0</v>
      </c>
      <c r="K138" s="10">
        <v>0</v>
      </c>
      <c r="L138" s="10">
        <v>30.6</v>
      </c>
      <c r="M138" s="10">
        <v>1.04</v>
      </c>
      <c r="N138" s="192">
        <f>+TDC_InfraMR[[#This Row],[A.03.1 -  Longitud de Vías de Explotación No Electrificadas Troncales y Ramales (vía principal) (km)]]+TDC_InfraMR[[#This Row],[A.04.1 -  Longitud de Vías de Explotación Electrificadas Troncales y Ramales (vía principal) (km)]]</f>
        <v>30.6</v>
      </c>
      <c r="O138" s="192">
        <f>+TDC_InfraMR[[#This Row],[Total Vías (excluido Auxiliares)]]</f>
        <v>30.6</v>
      </c>
      <c r="P138" s="1">
        <v>11</v>
      </c>
      <c r="Q138" s="1">
        <v>0</v>
      </c>
      <c r="R138" s="1">
        <v>0</v>
      </c>
      <c r="S138" s="194">
        <f t="shared" si="11"/>
        <v>11</v>
      </c>
      <c r="T138" s="194">
        <f>+TDC_InfraMR[[#This Row],[Total Estaciones]]</f>
        <v>11</v>
      </c>
      <c r="U138" s="1">
        <v>0</v>
      </c>
      <c r="V138" s="1">
        <v>36</v>
      </c>
      <c r="W138" s="1">
        <v>0</v>
      </c>
      <c r="X138" s="1">
        <v>0</v>
      </c>
      <c r="Y138" s="1">
        <v>0</v>
      </c>
      <c r="Z138" s="196">
        <f t="shared" si="15"/>
        <v>36</v>
      </c>
      <c r="AA138" s="1">
        <v>6</v>
      </c>
      <c r="AB138" s="1">
        <v>2</v>
      </c>
      <c r="AC138" s="1">
        <f>+TDC_InfraMR[[#This Row],[Total Pasos Vehiculares a Nivel]]</f>
        <v>36</v>
      </c>
      <c r="AD138" s="196">
        <f t="shared" si="16"/>
        <v>44</v>
      </c>
      <c r="AE138" s="1">
        <v>0</v>
      </c>
      <c r="AF138" s="1">
        <v>9</v>
      </c>
      <c r="AG138" s="1">
        <v>16</v>
      </c>
      <c r="AH138" s="196">
        <f t="shared" si="17"/>
        <v>25</v>
      </c>
      <c r="AI138" s="7">
        <v>15.3</v>
      </c>
      <c r="AJ138" s="7">
        <v>0</v>
      </c>
      <c r="AK138" s="7">
        <v>0</v>
      </c>
      <c r="AL138" s="198">
        <f t="shared" si="12"/>
        <v>15.3</v>
      </c>
      <c r="AM138" s="1">
        <v>0</v>
      </c>
      <c r="AN138" s="1">
        <v>0</v>
      </c>
      <c r="AO138" s="1">
        <v>0</v>
      </c>
      <c r="AP138" s="200">
        <f t="shared" si="13"/>
        <v>0</v>
      </c>
      <c r="AQ138" s="1">
        <v>18</v>
      </c>
      <c r="AR138" s="1">
        <v>0</v>
      </c>
      <c r="AS138" s="1">
        <v>0</v>
      </c>
      <c r="AT138" s="200">
        <f>+TDC_InfraMR[[#This Row],[B.02.1 - Parque de Coches Eléctricos Motrices]]+TDC_InfraMR[[#This Row],[B.02.2 - Parque de Coches Eléctricos Motrices Remolcados Tipo R]]+TDC_InfraMR[[#This Row],[B.02.3 - Parque de Coches Eléctricos Motrices Tipo R]]</f>
        <v>18</v>
      </c>
      <c r="AU138" s="1">
        <v>0</v>
      </c>
      <c r="AV138" s="1">
        <v>0</v>
      </c>
      <c r="AW138" s="1">
        <v>0</v>
      </c>
      <c r="AX138" s="200">
        <f>+TDC_InfraMR[[#This Row],[B.03.1 - Parque de Coches Motores Motrices Remolcados]]+TDC_InfraMR[[#This Row],[B.03.2 - Parque de Coches Motores Motrices Intermedios]]+TDC_InfraMR[[#This Row],[B.03.3 - Parque de Coches Motores Motrices Cabina]]</f>
        <v>0</v>
      </c>
      <c r="AY138" s="1">
        <v>0</v>
      </c>
      <c r="AZ138" s="1">
        <v>0</v>
      </c>
      <c r="BA138" s="1">
        <v>0</v>
      </c>
      <c r="BB138" s="1">
        <v>0</v>
      </c>
      <c r="BC138" s="200">
        <f>+SUM(TDC_InfraMR[[#This Row],[B.04.1 - Parque de Coches Remolcados Clase Unica]:[B.04.5 - Parque de Coches Remolcados para Servicios Especiales (Cartoneros)]])</f>
        <v>0</v>
      </c>
      <c r="BD138" s="356">
        <v>0</v>
      </c>
      <c r="BE138" s="1">
        <v>2</v>
      </c>
      <c r="BF138" s="1">
        <v>0</v>
      </c>
      <c r="BG138" s="244">
        <v>1435</v>
      </c>
    </row>
    <row r="139" spans="1:59">
      <c r="A139" s="1">
        <v>2004</v>
      </c>
      <c r="B139" s="1" t="s">
        <v>66</v>
      </c>
      <c r="C139" s="10">
        <v>0</v>
      </c>
      <c r="D139" s="10">
        <v>0</v>
      </c>
      <c r="E139" s="10">
        <v>0</v>
      </c>
      <c r="F139" s="10">
        <v>15.3</v>
      </c>
      <c r="G139" s="192">
        <f t="shared" si="14"/>
        <v>15.3</v>
      </c>
      <c r="H139" s="192">
        <f>+TDC_InfraMR[[#This Row],[Total Líneas de Explotación ]]</f>
        <v>15.3</v>
      </c>
      <c r="I139" s="192">
        <v>15.3</v>
      </c>
      <c r="J139" s="10">
        <v>0</v>
      </c>
      <c r="K139" s="10">
        <v>0</v>
      </c>
      <c r="L139" s="10">
        <v>30.6</v>
      </c>
      <c r="M139" s="10">
        <v>1.04</v>
      </c>
      <c r="N139" s="192">
        <f>+TDC_InfraMR[[#This Row],[A.03.1 -  Longitud de Vías de Explotación No Electrificadas Troncales y Ramales (vía principal) (km)]]+TDC_InfraMR[[#This Row],[A.04.1 -  Longitud de Vías de Explotación Electrificadas Troncales y Ramales (vía principal) (km)]]</f>
        <v>30.6</v>
      </c>
      <c r="O139" s="192">
        <f>+TDC_InfraMR[[#This Row],[Total Vías (excluido Auxiliares)]]</f>
        <v>30.6</v>
      </c>
      <c r="P139" s="1">
        <v>11</v>
      </c>
      <c r="Q139" s="1">
        <v>0</v>
      </c>
      <c r="R139" s="1">
        <v>0</v>
      </c>
      <c r="S139" s="194">
        <f t="shared" si="11"/>
        <v>11</v>
      </c>
      <c r="T139" s="194">
        <f>+TDC_InfraMR[[#This Row],[Total Estaciones]]</f>
        <v>11</v>
      </c>
      <c r="U139" s="1">
        <v>0</v>
      </c>
      <c r="V139" s="1">
        <v>36</v>
      </c>
      <c r="W139" s="1">
        <v>0</v>
      </c>
      <c r="X139" s="1">
        <v>0</v>
      </c>
      <c r="Y139" s="1">
        <v>0</v>
      </c>
      <c r="Z139" s="196">
        <f t="shared" si="15"/>
        <v>36</v>
      </c>
      <c r="AA139" s="1">
        <v>6</v>
      </c>
      <c r="AB139" s="1">
        <v>2</v>
      </c>
      <c r="AC139" s="1">
        <f>+TDC_InfraMR[[#This Row],[Total Pasos Vehiculares a Nivel]]</f>
        <v>36</v>
      </c>
      <c r="AD139" s="196">
        <f t="shared" si="16"/>
        <v>44</v>
      </c>
      <c r="AE139" s="1">
        <v>0</v>
      </c>
      <c r="AF139" s="1">
        <v>9</v>
      </c>
      <c r="AG139" s="1">
        <v>16</v>
      </c>
      <c r="AH139" s="196">
        <f t="shared" si="17"/>
        <v>25</v>
      </c>
      <c r="AI139" s="7">
        <v>15.3</v>
      </c>
      <c r="AJ139" s="7">
        <v>0</v>
      </c>
      <c r="AK139" s="7">
        <v>0</v>
      </c>
      <c r="AL139" s="198">
        <f t="shared" si="12"/>
        <v>15.3</v>
      </c>
      <c r="AM139" s="1">
        <v>0</v>
      </c>
      <c r="AN139" s="1">
        <v>0</v>
      </c>
      <c r="AO139" s="1">
        <v>0</v>
      </c>
      <c r="AP139" s="200">
        <f t="shared" si="13"/>
        <v>0</v>
      </c>
      <c r="AQ139" s="1">
        <v>18</v>
      </c>
      <c r="AR139" s="1">
        <v>0</v>
      </c>
      <c r="AS139" s="1">
        <v>0</v>
      </c>
      <c r="AT139" s="200">
        <f>+TDC_InfraMR[[#This Row],[B.02.1 - Parque de Coches Eléctricos Motrices]]+TDC_InfraMR[[#This Row],[B.02.2 - Parque de Coches Eléctricos Motrices Remolcados Tipo R]]+TDC_InfraMR[[#This Row],[B.02.3 - Parque de Coches Eléctricos Motrices Tipo R]]</f>
        <v>18</v>
      </c>
      <c r="AU139" s="1">
        <v>0</v>
      </c>
      <c r="AV139" s="1">
        <v>0</v>
      </c>
      <c r="AW139" s="1">
        <v>0</v>
      </c>
      <c r="AX139" s="200">
        <f>+TDC_InfraMR[[#This Row],[B.03.1 - Parque de Coches Motores Motrices Remolcados]]+TDC_InfraMR[[#This Row],[B.03.2 - Parque de Coches Motores Motrices Intermedios]]+TDC_InfraMR[[#This Row],[B.03.3 - Parque de Coches Motores Motrices Cabina]]</f>
        <v>0</v>
      </c>
      <c r="AY139" s="1">
        <v>0</v>
      </c>
      <c r="AZ139" s="1">
        <v>0</v>
      </c>
      <c r="BA139" s="1">
        <v>0</v>
      </c>
      <c r="BB139" s="1">
        <v>0</v>
      </c>
      <c r="BC139" s="200">
        <f>+SUM(TDC_InfraMR[[#This Row],[B.04.1 - Parque de Coches Remolcados Clase Unica]:[B.04.5 - Parque de Coches Remolcados para Servicios Especiales (Cartoneros)]])</f>
        <v>0</v>
      </c>
      <c r="BD139" s="356">
        <v>0</v>
      </c>
      <c r="BE139" s="1">
        <v>2</v>
      </c>
      <c r="BF139" s="1">
        <v>0</v>
      </c>
      <c r="BG139" s="244">
        <v>1435</v>
      </c>
    </row>
    <row r="140" spans="1:59">
      <c r="A140" s="1">
        <v>2004</v>
      </c>
      <c r="B140" s="1" t="s">
        <v>67</v>
      </c>
      <c r="C140" s="10">
        <v>0</v>
      </c>
      <c r="D140" s="10">
        <v>0</v>
      </c>
      <c r="E140" s="10">
        <v>0</v>
      </c>
      <c r="F140" s="10">
        <v>15.3</v>
      </c>
      <c r="G140" s="192">
        <f t="shared" si="14"/>
        <v>15.3</v>
      </c>
      <c r="H140" s="192">
        <f>+TDC_InfraMR[[#This Row],[Total Líneas de Explotación ]]</f>
        <v>15.3</v>
      </c>
      <c r="I140" s="192">
        <v>15.3</v>
      </c>
      <c r="J140" s="10">
        <v>0</v>
      </c>
      <c r="K140" s="10">
        <v>0</v>
      </c>
      <c r="L140" s="10">
        <v>30.6</v>
      </c>
      <c r="M140" s="10">
        <v>1.04</v>
      </c>
      <c r="N140" s="192">
        <f>+TDC_InfraMR[[#This Row],[A.03.1 -  Longitud de Vías de Explotación No Electrificadas Troncales y Ramales (vía principal) (km)]]+TDC_InfraMR[[#This Row],[A.04.1 -  Longitud de Vías de Explotación Electrificadas Troncales y Ramales (vía principal) (km)]]</f>
        <v>30.6</v>
      </c>
      <c r="O140" s="192">
        <f>+TDC_InfraMR[[#This Row],[Total Vías (excluido Auxiliares)]]</f>
        <v>30.6</v>
      </c>
      <c r="P140" s="1">
        <v>11</v>
      </c>
      <c r="Q140" s="1">
        <v>0</v>
      </c>
      <c r="R140" s="1">
        <v>0</v>
      </c>
      <c r="S140" s="194">
        <f t="shared" si="11"/>
        <v>11</v>
      </c>
      <c r="T140" s="194">
        <f>+TDC_InfraMR[[#This Row],[Total Estaciones]]</f>
        <v>11</v>
      </c>
      <c r="U140" s="1">
        <v>0</v>
      </c>
      <c r="V140" s="1">
        <v>36</v>
      </c>
      <c r="W140" s="1">
        <v>0</v>
      </c>
      <c r="X140" s="1">
        <v>0</v>
      </c>
      <c r="Y140" s="1">
        <v>0</v>
      </c>
      <c r="Z140" s="196">
        <f t="shared" si="15"/>
        <v>36</v>
      </c>
      <c r="AA140" s="1">
        <v>6</v>
      </c>
      <c r="AB140" s="1">
        <v>2</v>
      </c>
      <c r="AC140" s="1">
        <f>+TDC_InfraMR[[#This Row],[Total Pasos Vehiculares a Nivel]]</f>
        <v>36</v>
      </c>
      <c r="AD140" s="196">
        <f t="shared" si="16"/>
        <v>44</v>
      </c>
      <c r="AE140" s="1">
        <v>0</v>
      </c>
      <c r="AF140" s="1">
        <v>9</v>
      </c>
      <c r="AG140" s="1">
        <v>16</v>
      </c>
      <c r="AH140" s="196">
        <f t="shared" si="17"/>
        <v>25</v>
      </c>
      <c r="AI140" s="7">
        <v>15.3</v>
      </c>
      <c r="AJ140" s="7">
        <v>0</v>
      </c>
      <c r="AK140" s="7">
        <v>0</v>
      </c>
      <c r="AL140" s="198">
        <f t="shared" si="12"/>
        <v>15.3</v>
      </c>
      <c r="AM140" s="1">
        <v>0</v>
      </c>
      <c r="AN140" s="1">
        <v>0</v>
      </c>
      <c r="AO140" s="1">
        <v>0</v>
      </c>
      <c r="AP140" s="200">
        <f t="shared" si="13"/>
        <v>0</v>
      </c>
      <c r="AQ140" s="1">
        <v>18</v>
      </c>
      <c r="AR140" s="1">
        <v>0</v>
      </c>
      <c r="AS140" s="1">
        <v>0</v>
      </c>
      <c r="AT140" s="200">
        <f>+TDC_InfraMR[[#This Row],[B.02.1 - Parque de Coches Eléctricos Motrices]]+TDC_InfraMR[[#This Row],[B.02.2 - Parque de Coches Eléctricos Motrices Remolcados Tipo R]]+TDC_InfraMR[[#This Row],[B.02.3 - Parque de Coches Eléctricos Motrices Tipo R]]</f>
        <v>18</v>
      </c>
      <c r="AU140" s="1">
        <v>0</v>
      </c>
      <c r="AV140" s="1">
        <v>0</v>
      </c>
      <c r="AW140" s="1">
        <v>0</v>
      </c>
      <c r="AX140" s="200">
        <f>+TDC_InfraMR[[#This Row],[B.03.1 - Parque de Coches Motores Motrices Remolcados]]+TDC_InfraMR[[#This Row],[B.03.2 - Parque de Coches Motores Motrices Intermedios]]+TDC_InfraMR[[#This Row],[B.03.3 - Parque de Coches Motores Motrices Cabina]]</f>
        <v>0</v>
      </c>
      <c r="AY140" s="1">
        <v>0</v>
      </c>
      <c r="AZ140" s="1">
        <v>0</v>
      </c>
      <c r="BA140" s="1">
        <v>0</v>
      </c>
      <c r="BB140" s="1">
        <v>0</v>
      </c>
      <c r="BC140" s="200">
        <f>+SUM(TDC_InfraMR[[#This Row],[B.04.1 - Parque de Coches Remolcados Clase Unica]:[B.04.5 - Parque de Coches Remolcados para Servicios Especiales (Cartoneros)]])</f>
        <v>0</v>
      </c>
      <c r="BD140" s="356">
        <v>0</v>
      </c>
      <c r="BE140" s="1">
        <v>2</v>
      </c>
      <c r="BF140" s="1">
        <v>0</v>
      </c>
      <c r="BG140" s="244">
        <v>1435</v>
      </c>
    </row>
    <row r="141" spans="1:59">
      <c r="A141" s="1">
        <v>2004</v>
      </c>
      <c r="B141" s="1" t="s">
        <v>68</v>
      </c>
      <c r="C141" s="10">
        <v>0</v>
      </c>
      <c r="D141" s="10">
        <v>0</v>
      </c>
      <c r="E141" s="10">
        <v>0</v>
      </c>
      <c r="F141" s="10">
        <v>15.3</v>
      </c>
      <c r="G141" s="192">
        <f t="shared" si="14"/>
        <v>15.3</v>
      </c>
      <c r="H141" s="192">
        <f>+TDC_InfraMR[[#This Row],[Total Líneas de Explotación ]]</f>
        <v>15.3</v>
      </c>
      <c r="I141" s="192">
        <v>15.3</v>
      </c>
      <c r="J141" s="10">
        <v>0</v>
      </c>
      <c r="K141" s="10">
        <v>0</v>
      </c>
      <c r="L141" s="10">
        <v>30.6</v>
      </c>
      <c r="M141" s="10">
        <v>1.04</v>
      </c>
      <c r="N141" s="192">
        <f>+TDC_InfraMR[[#This Row],[A.03.1 -  Longitud de Vías de Explotación No Electrificadas Troncales y Ramales (vía principal) (km)]]+TDC_InfraMR[[#This Row],[A.04.1 -  Longitud de Vías de Explotación Electrificadas Troncales y Ramales (vía principal) (km)]]</f>
        <v>30.6</v>
      </c>
      <c r="O141" s="192">
        <f>+TDC_InfraMR[[#This Row],[Total Vías (excluido Auxiliares)]]</f>
        <v>30.6</v>
      </c>
      <c r="P141" s="1">
        <v>11</v>
      </c>
      <c r="Q141" s="1">
        <v>0</v>
      </c>
      <c r="R141" s="1">
        <v>0</v>
      </c>
      <c r="S141" s="194">
        <f t="shared" si="11"/>
        <v>11</v>
      </c>
      <c r="T141" s="194">
        <f>+TDC_InfraMR[[#This Row],[Total Estaciones]]</f>
        <v>11</v>
      </c>
      <c r="U141" s="1">
        <v>0</v>
      </c>
      <c r="V141" s="1">
        <v>36</v>
      </c>
      <c r="W141" s="1">
        <v>0</v>
      </c>
      <c r="X141" s="1">
        <v>0</v>
      </c>
      <c r="Y141" s="1">
        <v>0</v>
      </c>
      <c r="Z141" s="196">
        <f t="shared" si="15"/>
        <v>36</v>
      </c>
      <c r="AA141" s="1">
        <v>6</v>
      </c>
      <c r="AB141" s="1">
        <v>2</v>
      </c>
      <c r="AC141" s="1">
        <f>+TDC_InfraMR[[#This Row],[Total Pasos Vehiculares a Nivel]]</f>
        <v>36</v>
      </c>
      <c r="AD141" s="196">
        <f t="shared" si="16"/>
        <v>44</v>
      </c>
      <c r="AE141" s="1">
        <v>0</v>
      </c>
      <c r="AF141" s="1">
        <v>9</v>
      </c>
      <c r="AG141" s="1">
        <v>16</v>
      </c>
      <c r="AH141" s="196">
        <f t="shared" si="17"/>
        <v>25</v>
      </c>
      <c r="AI141" s="7">
        <v>15.3</v>
      </c>
      <c r="AJ141" s="7">
        <v>0</v>
      </c>
      <c r="AK141" s="7">
        <v>0</v>
      </c>
      <c r="AL141" s="198">
        <f t="shared" si="12"/>
        <v>15.3</v>
      </c>
      <c r="AM141" s="1">
        <v>0</v>
      </c>
      <c r="AN141" s="1">
        <v>0</v>
      </c>
      <c r="AO141" s="1">
        <v>0</v>
      </c>
      <c r="AP141" s="200">
        <f t="shared" si="13"/>
        <v>0</v>
      </c>
      <c r="AQ141" s="1">
        <v>18</v>
      </c>
      <c r="AR141" s="1">
        <v>0</v>
      </c>
      <c r="AS141" s="1">
        <v>0</v>
      </c>
      <c r="AT141" s="200">
        <f>+TDC_InfraMR[[#This Row],[B.02.1 - Parque de Coches Eléctricos Motrices]]+TDC_InfraMR[[#This Row],[B.02.2 - Parque de Coches Eléctricos Motrices Remolcados Tipo R]]+TDC_InfraMR[[#This Row],[B.02.3 - Parque de Coches Eléctricos Motrices Tipo R]]</f>
        <v>18</v>
      </c>
      <c r="AU141" s="1">
        <v>0</v>
      </c>
      <c r="AV141" s="1">
        <v>0</v>
      </c>
      <c r="AW141" s="1">
        <v>0</v>
      </c>
      <c r="AX141" s="200">
        <f>+TDC_InfraMR[[#This Row],[B.03.1 - Parque de Coches Motores Motrices Remolcados]]+TDC_InfraMR[[#This Row],[B.03.2 - Parque de Coches Motores Motrices Intermedios]]+TDC_InfraMR[[#This Row],[B.03.3 - Parque de Coches Motores Motrices Cabina]]</f>
        <v>0</v>
      </c>
      <c r="AY141" s="1">
        <v>0</v>
      </c>
      <c r="AZ141" s="1">
        <v>0</v>
      </c>
      <c r="BA141" s="1">
        <v>0</v>
      </c>
      <c r="BB141" s="1">
        <v>0</v>
      </c>
      <c r="BC141" s="200">
        <f>+SUM(TDC_InfraMR[[#This Row],[B.04.1 - Parque de Coches Remolcados Clase Unica]:[B.04.5 - Parque de Coches Remolcados para Servicios Especiales (Cartoneros)]])</f>
        <v>0</v>
      </c>
      <c r="BD141" s="356">
        <v>0</v>
      </c>
      <c r="BE141" s="1">
        <v>2</v>
      </c>
      <c r="BF141" s="1">
        <v>0</v>
      </c>
      <c r="BG141" s="244">
        <v>1435</v>
      </c>
    </row>
    <row r="142" spans="1:59">
      <c r="A142" s="1">
        <v>2004</v>
      </c>
      <c r="B142" s="1" t="s">
        <v>69</v>
      </c>
      <c r="C142" s="10">
        <v>0</v>
      </c>
      <c r="D142" s="10">
        <v>0</v>
      </c>
      <c r="E142" s="10">
        <v>0</v>
      </c>
      <c r="F142" s="10">
        <v>15.3</v>
      </c>
      <c r="G142" s="192">
        <f t="shared" si="14"/>
        <v>15.3</v>
      </c>
      <c r="H142" s="192">
        <f>+TDC_InfraMR[[#This Row],[Total Líneas de Explotación ]]</f>
        <v>15.3</v>
      </c>
      <c r="I142" s="192">
        <v>15.3</v>
      </c>
      <c r="J142" s="10">
        <v>0</v>
      </c>
      <c r="K142" s="10">
        <v>0</v>
      </c>
      <c r="L142" s="10">
        <v>30.6</v>
      </c>
      <c r="M142" s="10">
        <v>1.04</v>
      </c>
      <c r="N142" s="192">
        <f>+TDC_InfraMR[[#This Row],[A.03.1 -  Longitud de Vías de Explotación No Electrificadas Troncales y Ramales (vía principal) (km)]]+TDC_InfraMR[[#This Row],[A.04.1 -  Longitud de Vías de Explotación Electrificadas Troncales y Ramales (vía principal) (km)]]</f>
        <v>30.6</v>
      </c>
      <c r="O142" s="192">
        <f>+TDC_InfraMR[[#This Row],[Total Vías (excluido Auxiliares)]]</f>
        <v>30.6</v>
      </c>
      <c r="P142" s="1">
        <v>11</v>
      </c>
      <c r="Q142" s="1">
        <v>0</v>
      </c>
      <c r="R142" s="1">
        <v>0</v>
      </c>
      <c r="S142" s="194">
        <f t="shared" si="11"/>
        <v>11</v>
      </c>
      <c r="T142" s="194">
        <f>+TDC_InfraMR[[#This Row],[Total Estaciones]]</f>
        <v>11</v>
      </c>
      <c r="U142" s="1">
        <v>0</v>
      </c>
      <c r="V142" s="1">
        <v>36</v>
      </c>
      <c r="W142" s="1">
        <v>0</v>
      </c>
      <c r="X142" s="1">
        <v>0</v>
      </c>
      <c r="Y142" s="1">
        <v>0</v>
      </c>
      <c r="Z142" s="196">
        <f t="shared" si="15"/>
        <v>36</v>
      </c>
      <c r="AA142" s="1">
        <v>6</v>
      </c>
      <c r="AB142" s="1">
        <v>2</v>
      </c>
      <c r="AC142" s="1">
        <f>+TDC_InfraMR[[#This Row],[Total Pasos Vehiculares a Nivel]]</f>
        <v>36</v>
      </c>
      <c r="AD142" s="196">
        <f t="shared" si="16"/>
        <v>44</v>
      </c>
      <c r="AE142" s="1">
        <v>0</v>
      </c>
      <c r="AF142" s="1">
        <v>9</v>
      </c>
      <c r="AG142" s="1">
        <v>16</v>
      </c>
      <c r="AH142" s="196">
        <f t="shared" si="17"/>
        <v>25</v>
      </c>
      <c r="AI142" s="7">
        <v>15.3</v>
      </c>
      <c r="AJ142" s="7">
        <v>0</v>
      </c>
      <c r="AK142" s="7">
        <v>0</v>
      </c>
      <c r="AL142" s="198">
        <f t="shared" si="12"/>
        <v>15.3</v>
      </c>
      <c r="AM142" s="1">
        <v>0</v>
      </c>
      <c r="AN142" s="1">
        <v>0</v>
      </c>
      <c r="AO142" s="1">
        <v>0</v>
      </c>
      <c r="AP142" s="200">
        <f t="shared" si="13"/>
        <v>0</v>
      </c>
      <c r="AQ142" s="1">
        <v>18</v>
      </c>
      <c r="AR142" s="1">
        <v>0</v>
      </c>
      <c r="AS142" s="1">
        <v>0</v>
      </c>
      <c r="AT142" s="200">
        <f>+TDC_InfraMR[[#This Row],[B.02.1 - Parque de Coches Eléctricos Motrices]]+TDC_InfraMR[[#This Row],[B.02.2 - Parque de Coches Eléctricos Motrices Remolcados Tipo R]]+TDC_InfraMR[[#This Row],[B.02.3 - Parque de Coches Eléctricos Motrices Tipo R]]</f>
        <v>18</v>
      </c>
      <c r="AU142" s="1">
        <v>0</v>
      </c>
      <c r="AV142" s="1">
        <v>0</v>
      </c>
      <c r="AW142" s="1">
        <v>0</v>
      </c>
      <c r="AX142" s="200">
        <f>+TDC_InfraMR[[#This Row],[B.03.1 - Parque de Coches Motores Motrices Remolcados]]+TDC_InfraMR[[#This Row],[B.03.2 - Parque de Coches Motores Motrices Intermedios]]+TDC_InfraMR[[#This Row],[B.03.3 - Parque de Coches Motores Motrices Cabina]]</f>
        <v>0</v>
      </c>
      <c r="AY142" s="1">
        <v>0</v>
      </c>
      <c r="AZ142" s="1">
        <v>0</v>
      </c>
      <c r="BA142" s="1">
        <v>0</v>
      </c>
      <c r="BB142" s="1">
        <v>0</v>
      </c>
      <c r="BC142" s="200">
        <f>+SUM(TDC_InfraMR[[#This Row],[B.04.1 - Parque de Coches Remolcados Clase Unica]:[B.04.5 - Parque de Coches Remolcados para Servicios Especiales (Cartoneros)]])</f>
        <v>0</v>
      </c>
      <c r="BD142" s="356">
        <v>0</v>
      </c>
      <c r="BE142" s="1">
        <v>2</v>
      </c>
      <c r="BF142" s="1">
        <v>0</v>
      </c>
      <c r="BG142" s="244">
        <v>1435</v>
      </c>
    </row>
    <row r="143" spans="1:59">
      <c r="A143" s="1">
        <v>2004</v>
      </c>
      <c r="B143" s="1" t="s">
        <v>70</v>
      </c>
      <c r="C143" s="10">
        <v>0</v>
      </c>
      <c r="D143" s="10">
        <v>0</v>
      </c>
      <c r="E143" s="10">
        <v>0</v>
      </c>
      <c r="F143" s="10">
        <v>15.3</v>
      </c>
      <c r="G143" s="192">
        <f t="shared" si="14"/>
        <v>15.3</v>
      </c>
      <c r="H143" s="192">
        <f>+TDC_InfraMR[[#This Row],[Total Líneas de Explotación ]]</f>
        <v>15.3</v>
      </c>
      <c r="I143" s="192">
        <v>15.3</v>
      </c>
      <c r="J143" s="10">
        <v>0</v>
      </c>
      <c r="K143" s="10">
        <v>0</v>
      </c>
      <c r="L143" s="10">
        <v>30.6</v>
      </c>
      <c r="M143" s="10">
        <v>1.04</v>
      </c>
      <c r="N143" s="192">
        <f>+TDC_InfraMR[[#This Row],[A.03.1 -  Longitud de Vías de Explotación No Electrificadas Troncales y Ramales (vía principal) (km)]]+TDC_InfraMR[[#This Row],[A.04.1 -  Longitud de Vías de Explotación Electrificadas Troncales y Ramales (vía principal) (km)]]</f>
        <v>30.6</v>
      </c>
      <c r="O143" s="192">
        <f>+TDC_InfraMR[[#This Row],[Total Vías (excluido Auxiliares)]]</f>
        <v>30.6</v>
      </c>
      <c r="P143" s="1">
        <v>11</v>
      </c>
      <c r="Q143" s="1">
        <v>0</v>
      </c>
      <c r="R143" s="1">
        <v>0</v>
      </c>
      <c r="S143" s="194">
        <f t="shared" si="11"/>
        <v>11</v>
      </c>
      <c r="T143" s="194">
        <f>+TDC_InfraMR[[#This Row],[Total Estaciones]]</f>
        <v>11</v>
      </c>
      <c r="U143" s="1">
        <v>0</v>
      </c>
      <c r="V143" s="1">
        <v>36</v>
      </c>
      <c r="W143" s="1">
        <v>0</v>
      </c>
      <c r="X143" s="1">
        <v>0</v>
      </c>
      <c r="Y143" s="1">
        <v>0</v>
      </c>
      <c r="Z143" s="196">
        <f t="shared" si="15"/>
        <v>36</v>
      </c>
      <c r="AA143" s="1">
        <v>6</v>
      </c>
      <c r="AB143" s="1">
        <v>2</v>
      </c>
      <c r="AC143" s="1">
        <f>+TDC_InfraMR[[#This Row],[Total Pasos Vehiculares a Nivel]]</f>
        <v>36</v>
      </c>
      <c r="AD143" s="196">
        <f t="shared" si="16"/>
        <v>44</v>
      </c>
      <c r="AE143" s="1">
        <v>0</v>
      </c>
      <c r="AF143" s="1">
        <v>9</v>
      </c>
      <c r="AG143" s="1">
        <v>16</v>
      </c>
      <c r="AH143" s="196">
        <f t="shared" si="17"/>
        <v>25</v>
      </c>
      <c r="AI143" s="7">
        <v>15.3</v>
      </c>
      <c r="AJ143" s="7">
        <v>0</v>
      </c>
      <c r="AK143" s="7">
        <v>0</v>
      </c>
      <c r="AL143" s="198">
        <f t="shared" si="12"/>
        <v>15.3</v>
      </c>
      <c r="AM143" s="1">
        <v>0</v>
      </c>
      <c r="AN143" s="1">
        <v>0</v>
      </c>
      <c r="AO143" s="1">
        <v>0</v>
      </c>
      <c r="AP143" s="200">
        <f t="shared" si="13"/>
        <v>0</v>
      </c>
      <c r="AQ143" s="1">
        <v>18</v>
      </c>
      <c r="AR143" s="1">
        <v>0</v>
      </c>
      <c r="AS143" s="1">
        <v>0</v>
      </c>
      <c r="AT143" s="200">
        <f>+TDC_InfraMR[[#This Row],[B.02.1 - Parque de Coches Eléctricos Motrices]]+TDC_InfraMR[[#This Row],[B.02.2 - Parque de Coches Eléctricos Motrices Remolcados Tipo R]]+TDC_InfraMR[[#This Row],[B.02.3 - Parque de Coches Eléctricos Motrices Tipo R]]</f>
        <v>18</v>
      </c>
      <c r="AU143" s="1">
        <v>0</v>
      </c>
      <c r="AV143" s="1">
        <v>0</v>
      </c>
      <c r="AW143" s="1">
        <v>0</v>
      </c>
      <c r="AX143" s="200">
        <f>+TDC_InfraMR[[#This Row],[B.03.1 - Parque de Coches Motores Motrices Remolcados]]+TDC_InfraMR[[#This Row],[B.03.2 - Parque de Coches Motores Motrices Intermedios]]+TDC_InfraMR[[#This Row],[B.03.3 - Parque de Coches Motores Motrices Cabina]]</f>
        <v>0</v>
      </c>
      <c r="AY143" s="1">
        <v>0</v>
      </c>
      <c r="AZ143" s="1">
        <v>0</v>
      </c>
      <c r="BA143" s="1">
        <v>0</v>
      </c>
      <c r="BB143" s="1">
        <v>0</v>
      </c>
      <c r="BC143" s="200">
        <f>+SUM(TDC_InfraMR[[#This Row],[B.04.1 - Parque de Coches Remolcados Clase Unica]:[B.04.5 - Parque de Coches Remolcados para Servicios Especiales (Cartoneros)]])</f>
        <v>0</v>
      </c>
      <c r="BD143" s="356">
        <v>0</v>
      </c>
      <c r="BE143" s="1">
        <v>2</v>
      </c>
      <c r="BF143" s="1">
        <v>0</v>
      </c>
      <c r="BG143" s="244">
        <v>1435</v>
      </c>
    </row>
    <row r="144" spans="1:59">
      <c r="A144" s="1">
        <v>2004</v>
      </c>
      <c r="B144" s="1" t="s">
        <v>71</v>
      </c>
      <c r="C144" s="10">
        <v>0</v>
      </c>
      <c r="D144" s="10">
        <v>0</v>
      </c>
      <c r="E144" s="10">
        <v>0</v>
      </c>
      <c r="F144" s="10">
        <v>15.3</v>
      </c>
      <c r="G144" s="192">
        <f t="shared" si="14"/>
        <v>15.3</v>
      </c>
      <c r="H144" s="192">
        <f>+TDC_InfraMR[[#This Row],[Total Líneas de Explotación ]]</f>
        <v>15.3</v>
      </c>
      <c r="I144" s="192">
        <v>15.3</v>
      </c>
      <c r="J144" s="10">
        <v>0</v>
      </c>
      <c r="K144" s="10">
        <v>0</v>
      </c>
      <c r="L144" s="10">
        <v>30.6</v>
      </c>
      <c r="M144" s="10">
        <v>1.04</v>
      </c>
      <c r="N144" s="192">
        <f>+TDC_InfraMR[[#This Row],[A.03.1 -  Longitud de Vías de Explotación No Electrificadas Troncales y Ramales (vía principal) (km)]]+TDC_InfraMR[[#This Row],[A.04.1 -  Longitud de Vías de Explotación Electrificadas Troncales y Ramales (vía principal) (km)]]</f>
        <v>30.6</v>
      </c>
      <c r="O144" s="192">
        <f>+TDC_InfraMR[[#This Row],[Total Vías (excluido Auxiliares)]]</f>
        <v>30.6</v>
      </c>
      <c r="P144" s="1">
        <v>11</v>
      </c>
      <c r="Q144" s="1">
        <v>0</v>
      </c>
      <c r="R144" s="1">
        <v>0</v>
      </c>
      <c r="S144" s="194">
        <f t="shared" si="11"/>
        <v>11</v>
      </c>
      <c r="T144" s="194">
        <f>+TDC_InfraMR[[#This Row],[Total Estaciones]]</f>
        <v>11</v>
      </c>
      <c r="U144" s="1">
        <v>0</v>
      </c>
      <c r="V144" s="1">
        <v>36</v>
      </c>
      <c r="W144" s="1">
        <v>0</v>
      </c>
      <c r="X144" s="1">
        <v>0</v>
      </c>
      <c r="Y144" s="1">
        <v>0</v>
      </c>
      <c r="Z144" s="196">
        <f t="shared" si="15"/>
        <v>36</v>
      </c>
      <c r="AA144" s="1">
        <v>6</v>
      </c>
      <c r="AB144" s="1">
        <v>2</v>
      </c>
      <c r="AC144" s="1">
        <f>+TDC_InfraMR[[#This Row],[Total Pasos Vehiculares a Nivel]]</f>
        <v>36</v>
      </c>
      <c r="AD144" s="196">
        <f t="shared" si="16"/>
        <v>44</v>
      </c>
      <c r="AE144" s="1">
        <v>0</v>
      </c>
      <c r="AF144" s="1">
        <v>9</v>
      </c>
      <c r="AG144" s="1">
        <v>16</v>
      </c>
      <c r="AH144" s="196">
        <f t="shared" si="17"/>
        <v>25</v>
      </c>
      <c r="AI144" s="7">
        <v>15.3</v>
      </c>
      <c r="AJ144" s="7">
        <v>0</v>
      </c>
      <c r="AK144" s="7">
        <v>0</v>
      </c>
      <c r="AL144" s="198">
        <f t="shared" si="12"/>
        <v>15.3</v>
      </c>
      <c r="AM144" s="1">
        <v>0</v>
      </c>
      <c r="AN144" s="1">
        <v>0</v>
      </c>
      <c r="AO144" s="1">
        <v>0</v>
      </c>
      <c r="AP144" s="200">
        <f t="shared" si="13"/>
        <v>0</v>
      </c>
      <c r="AQ144" s="1">
        <v>18</v>
      </c>
      <c r="AR144" s="1">
        <v>0</v>
      </c>
      <c r="AS144" s="1">
        <v>0</v>
      </c>
      <c r="AT144" s="200">
        <f>+TDC_InfraMR[[#This Row],[B.02.1 - Parque de Coches Eléctricos Motrices]]+TDC_InfraMR[[#This Row],[B.02.2 - Parque de Coches Eléctricos Motrices Remolcados Tipo R]]+TDC_InfraMR[[#This Row],[B.02.3 - Parque de Coches Eléctricos Motrices Tipo R]]</f>
        <v>18</v>
      </c>
      <c r="AU144" s="1">
        <v>0</v>
      </c>
      <c r="AV144" s="1">
        <v>0</v>
      </c>
      <c r="AW144" s="1">
        <v>0</v>
      </c>
      <c r="AX144" s="200">
        <f>+TDC_InfraMR[[#This Row],[B.03.1 - Parque de Coches Motores Motrices Remolcados]]+TDC_InfraMR[[#This Row],[B.03.2 - Parque de Coches Motores Motrices Intermedios]]+TDC_InfraMR[[#This Row],[B.03.3 - Parque de Coches Motores Motrices Cabina]]</f>
        <v>0</v>
      </c>
      <c r="AY144" s="1">
        <v>0</v>
      </c>
      <c r="AZ144" s="1">
        <v>0</v>
      </c>
      <c r="BA144" s="1">
        <v>0</v>
      </c>
      <c r="BB144" s="1">
        <v>0</v>
      </c>
      <c r="BC144" s="200">
        <f>+SUM(TDC_InfraMR[[#This Row],[B.04.1 - Parque de Coches Remolcados Clase Unica]:[B.04.5 - Parque de Coches Remolcados para Servicios Especiales (Cartoneros)]])</f>
        <v>0</v>
      </c>
      <c r="BD144" s="356">
        <v>0</v>
      </c>
      <c r="BE144" s="1">
        <v>2</v>
      </c>
      <c r="BF144" s="1">
        <v>0</v>
      </c>
      <c r="BG144" s="244">
        <v>1435</v>
      </c>
    </row>
    <row r="145" spans="1:59">
      <c r="A145" s="1">
        <v>2004</v>
      </c>
      <c r="B145" s="1" t="s">
        <v>72</v>
      </c>
      <c r="C145" s="10">
        <v>0</v>
      </c>
      <c r="D145" s="10">
        <v>0</v>
      </c>
      <c r="E145" s="10">
        <v>0</v>
      </c>
      <c r="F145" s="10">
        <v>15.3</v>
      </c>
      <c r="G145" s="192">
        <f t="shared" si="14"/>
        <v>15.3</v>
      </c>
      <c r="H145" s="192">
        <f>+TDC_InfraMR[[#This Row],[Total Líneas de Explotación ]]</f>
        <v>15.3</v>
      </c>
      <c r="I145" s="192">
        <v>15.3</v>
      </c>
      <c r="J145" s="10">
        <v>0</v>
      </c>
      <c r="K145" s="10">
        <v>0</v>
      </c>
      <c r="L145" s="10">
        <v>30.6</v>
      </c>
      <c r="M145" s="10">
        <v>1.04</v>
      </c>
      <c r="N145" s="192">
        <f>+TDC_InfraMR[[#This Row],[A.03.1 -  Longitud de Vías de Explotación No Electrificadas Troncales y Ramales (vía principal) (km)]]+TDC_InfraMR[[#This Row],[A.04.1 -  Longitud de Vías de Explotación Electrificadas Troncales y Ramales (vía principal) (km)]]</f>
        <v>30.6</v>
      </c>
      <c r="O145" s="192">
        <f>+TDC_InfraMR[[#This Row],[Total Vías (excluido Auxiliares)]]</f>
        <v>30.6</v>
      </c>
      <c r="P145" s="1">
        <v>11</v>
      </c>
      <c r="Q145" s="1">
        <v>0</v>
      </c>
      <c r="R145" s="1">
        <v>0</v>
      </c>
      <c r="S145" s="194">
        <f t="shared" si="11"/>
        <v>11</v>
      </c>
      <c r="T145" s="194">
        <f>+TDC_InfraMR[[#This Row],[Total Estaciones]]</f>
        <v>11</v>
      </c>
      <c r="U145" s="1">
        <v>0</v>
      </c>
      <c r="V145" s="1">
        <v>36</v>
      </c>
      <c r="W145" s="1">
        <v>0</v>
      </c>
      <c r="X145" s="1">
        <v>0</v>
      </c>
      <c r="Y145" s="1">
        <v>0</v>
      </c>
      <c r="Z145" s="196">
        <f t="shared" si="15"/>
        <v>36</v>
      </c>
      <c r="AA145" s="1">
        <v>6</v>
      </c>
      <c r="AB145" s="1">
        <v>2</v>
      </c>
      <c r="AC145" s="1">
        <f>+TDC_InfraMR[[#This Row],[Total Pasos Vehiculares a Nivel]]</f>
        <v>36</v>
      </c>
      <c r="AD145" s="196">
        <f t="shared" si="16"/>
        <v>44</v>
      </c>
      <c r="AE145" s="1">
        <v>0</v>
      </c>
      <c r="AF145" s="1">
        <v>9</v>
      </c>
      <c r="AG145" s="1">
        <v>16</v>
      </c>
      <c r="AH145" s="196">
        <f t="shared" si="17"/>
        <v>25</v>
      </c>
      <c r="AI145" s="7">
        <v>15.3</v>
      </c>
      <c r="AJ145" s="7">
        <v>0</v>
      </c>
      <c r="AK145" s="7">
        <v>0</v>
      </c>
      <c r="AL145" s="198">
        <f t="shared" si="12"/>
        <v>15.3</v>
      </c>
      <c r="AM145" s="1">
        <v>0</v>
      </c>
      <c r="AN145" s="1">
        <v>0</v>
      </c>
      <c r="AO145" s="1">
        <v>0</v>
      </c>
      <c r="AP145" s="200">
        <f t="shared" si="13"/>
        <v>0</v>
      </c>
      <c r="AQ145" s="1">
        <v>18</v>
      </c>
      <c r="AR145" s="1">
        <v>0</v>
      </c>
      <c r="AS145" s="1">
        <v>0</v>
      </c>
      <c r="AT145" s="200">
        <f>+TDC_InfraMR[[#This Row],[B.02.1 - Parque de Coches Eléctricos Motrices]]+TDC_InfraMR[[#This Row],[B.02.2 - Parque de Coches Eléctricos Motrices Remolcados Tipo R]]+TDC_InfraMR[[#This Row],[B.02.3 - Parque de Coches Eléctricos Motrices Tipo R]]</f>
        <v>18</v>
      </c>
      <c r="AU145" s="1">
        <v>0</v>
      </c>
      <c r="AV145" s="1">
        <v>0</v>
      </c>
      <c r="AW145" s="1">
        <v>0</v>
      </c>
      <c r="AX145" s="200">
        <f>+TDC_InfraMR[[#This Row],[B.03.1 - Parque de Coches Motores Motrices Remolcados]]+TDC_InfraMR[[#This Row],[B.03.2 - Parque de Coches Motores Motrices Intermedios]]+TDC_InfraMR[[#This Row],[B.03.3 - Parque de Coches Motores Motrices Cabina]]</f>
        <v>0</v>
      </c>
      <c r="AY145" s="1">
        <v>0</v>
      </c>
      <c r="AZ145" s="1">
        <v>0</v>
      </c>
      <c r="BA145" s="1">
        <v>0</v>
      </c>
      <c r="BB145" s="1">
        <v>0</v>
      </c>
      <c r="BC145" s="200">
        <f>+SUM(TDC_InfraMR[[#This Row],[B.04.1 - Parque de Coches Remolcados Clase Unica]:[B.04.5 - Parque de Coches Remolcados para Servicios Especiales (Cartoneros)]])</f>
        <v>0</v>
      </c>
      <c r="BD145" s="356">
        <v>0</v>
      </c>
      <c r="BE145" s="1">
        <v>2</v>
      </c>
      <c r="BF145" s="1">
        <v>0</v>
      </c>
      <c r="BG145" s="244">
        <v>1435</v>
      </c>
    </row>
    <row r="146" spans="1:59">
      <c r="A146" s="1">
        <v>2005</v>
      </c>
      <c r="B146" s="1" t="s">
        <v>61</v>
      </c>
      <c r="C146" s="10">
        <v>0</v>
      </c>
      <c r="D146" s="10">
        <v>0</v>
      </c>
      <c r="E146" s="10">
        <v>0</v>
      </c>
      <c r="F146" s="10">
        <v>15.3</v>
      </c>
      <c r="G146" s="192">
        <f t="shared" si="14"/>
        <v>15.3</v>
      </c>
      <c r="H146" s="192">
        <f>+TDC_InfraMR[[#This Row],[Total Líneas de Explotación ]]</f>
        <v>15.3</v>
      </c>
      <c r="I146" s="192">
        <v>15.3</v>
      </c>
      <c r="J146" s="10">
        <v>0</v>
      </c>
      <c r="K146" s="10">
        <v>0</v>
      </c>
      <c r="L146" s="10">
        <v>30.6</v>
      </c>
      <c r="M146" s="10">
        <v>1.04</v>
      </c>
      <c r="N146" s="192">
        <f>+TDC_InfraMR[[#This Row],[A.03.1 -  Longitud de Vías de Explotación No Electrificadas Troncales y Ramales (vía principal) (km)]]+TDC_InfraMR[[#This Row],[A.04.1 -  Longitud de Vías de Explotación Electrificadas Troncales y Ramales (vía principal) (km)]]</f>
        <v>30.6</v>
      </c>
      <c r="O146" s="192">
        <f>+TDC_InfraMR[[#This Row],[Total Vías (excluido Auxiliares)]]</f>
        <v>30.6</v>
      </c>
      <c r="P146" s="1">
        <v>11</v>
      </c>
      <c r="Q146" s="1">
        <v>0</v>
      </c>
      <c r="R146" s="1">
        <v>0</v>
      </c>
      <c r="S146" s="194">
        <f t="shared" si="11"/>
        <v>11</v>
      </c>
      <c r="T146" s="194">
        <f>+TDC_InfraMR[[#This Row],[Total Estaciones]]</f>
        <v>11</v>
      </c>
      <c r="U146" s="1">
        <v>0</v>
      </c>
      <c r="V146" s="1">
        <v>36</v>
      </c>
      <c r="W146" s="1">
        <v>0</v>
      </c>
      <c r="X146" s="1">
        <v>0</v>
      </c>
      <c r="Y146" s="1">
        <v>0</v>
      </c>
      <c r="Z146" s="196">
        <f t="shared" si="15"/>
        <v>36</v>
      </c>
      <c r="AA146" s="1">
        <v>6</v>
      </c>
      <c r="AB146" s="1">
        <v>2</v>
      </c>
      <c r="AC146" s="1">
        <f>+TDC_InfraMR[[#This Row],[Total Pasos Vehiculares a Nivel]]</f>
        <v>36</v>
      </c>
      <c r="AD146" s="196">
        <f t="shared" si="16"/>
        <v>44</v>
      </c>
      <c r="AE146" s="1">
        <v>0</v>
      </c>
      <c r="AF146" s="1">
        <v>9</v>
      </c>
      <c r="AG146" s="1">
        <v>16</v>
      </c>
      <c r="AH146" s="196">
        <f t="shared" si="17"/>
        <v>25</v>
      </c>
      <c r="AI146" s="7">
        <v>15.3</v>
      </c>
      <c r="AJ146" s="7">
        <v>0</v>
      </c>
      <c r="AK146" s="7">
        <v>0</v>
      </c>
      <c r="AL146" s="198">
        <f t="shared" si="12"/>
        <v>15.3</v>
      </c>
      <c r="AM146" s="1">
        <v>0</v>
      </c>
      <c r="AN146" s="1">
        <v>0</v>
      </c>
      <c r="AO146" s="1">
        <v>0</v>
      </c>
      <c r="AP146" s="200">
        <f t="shared" si="13"/>
        <v>0</v>
      </c>
      <c r="AQ146" s="1">
        <v>18</v>
      </c>
      <c r="AR146" s="1">
        <v>0</v>
      </c>
      <c r="AS146" s="1">
        <v>0</v>
      </c>
      <c r="AT146" s="200">
        <f>+TDC_InfraMR[[#This Row],[B.02.1 - Parque de Coches Eléctricos Motrices]]+TDC_InfraMR[[#This Row],[B.02.2 - Parque de Coches Eléctricos Motrices Remolcados Tipo R]]+TDC_InfraMR[[#This Row],[B.02.3 - Parque de Coches Eléctricos Motrices Tipo R]]</f>
        <v>18</v>
      </c>
      <c r="AU146" s="1">
        <v>0</v>
      </c>
      <c r="AV146" s="1">
        <v>0</v>
      </c>
      <c r="AW146" s="1">
        <v>0</v>
      </c>
      <c r="AX146" s="200">
        <f>+TDC_InfraMR[[#This Row],[B.03.1 - Parque de Coches Motores Motrices Remolcados]]+TDC_InfraMR[[#This Row],[B.03.2 - Parque de Coches Motores Motrices Intermedios]]+TDC_InfraMR[[#This Row],[B.03.3 - Parque de Coches Motores Motrices Cabina]]</f>
        <v>0</v>
      </c>
      <c r="AY146" s="1">
        <v>0</v>
      </c>
      <c r="AZ146" s="1">
        <v>0</v>
      </c>
      <c r="BA146" s="1">
        <v>0</v>
      </c>
      <c r="BB146" s="1">
        <v>0</v>
      </c>
      <c r="BC146" s="200">
        <f>+SUM(TDC_InfraMR[[#This Row],[B.04.1 - Parque de Coches Remolcados Clase Unica]:[B.04.5 - Parque de Coches Remolcados para Servicios Especiales (Cartoneros)]])</f>
        <v>0</v>
      </c>
      <c r="BD146" s="356">
        <v>0</v>
      </c>
      <c r="BE146" s="1">
        <v>2</v>
      </c>
      <c r="BF146" s="1">
        <v>0</v>
      </c>
      <c r="BG146" s="244">
        <v>1435</v>
      </c>
    </row>
    <row r="147" spans="1:59">
      <c r="A147" s="1">
        <v>2005</v>
      </c>
      <c r="B147" s="1" t="s">
        <v>62</v>
      </c>
      <c r="C147" s="10">
        <v>0</v>
      </c>
      <c r="D147" s="10">
        <v>0</v>
      </c>
      <c r="E147" s="10">
        <v>0</v>
      </c>
      <c r="F147" s="10">
        <v>15.3</v>
      </c>
      <c r="G147" s="192">
        <f t="shared" si="14"/>
        <v>15.3</v>
      </c>
      <c r="H147" s="192">
        <f>+TDC_InfraMR[[#This Row],[Total Líneas de Explotación ]]</f>
        <v>15.3</v>
      </c>
      <c r="I147" s="192">
        <v>15.3</v>
      </c>
      <c r="J147" s="10">
        <v>0</v>
      </c>
      <c r="K147" s="10">
        <v>0</v>
      </c>
      <c r="L147" s="10">
        <v>30.6</v>
      </c>
      <c r="M147" s="10">
        <v>1.04</v>
      </c>
      <c r="N147" s="192">
        <f>+TDC_InfraMR[[#This Row],[A.03.1 -  Longitud de Vías de Explotación No Electrificadas Troncales y Ramales (vía principal) (km)]]+TDC_InfraMR[[#This Row],[A.04.1 -  Longitud de Vías de Explotación Electrificadas Troncales y Ramales (vía principal) (km)]]</f>
        <v>30.6</v>
      </c>
      <c r="O147" s="192">
        <f>+TDC_InfraMR[[#This Row],[Total Vías (excluido Auxiliares)]]</f>
        <v>30.6</v>
      </c>
      <c r="P147" s="1">
        <v>11</v>
      </c>
      <c r="Q147" s="1">
        <v>0</v>
      </c>
      <c r="R147" s="1">
        <v>0</v>
      </c>
      <c r="S147" s="194">
        <f t="shared" si="11"/>
        <v>11</v>
      </c>
      <c r="T147" s="194">
        <f>+TDC_InfraMR[[#This Row],[Total Estaciones]]</f>
        <v>11</v>
      </c>
      <c r="U147" s="1">
        <v>0</v>
      </c>
      <c r="V147" s="1">
        <v>36</v>
      </c>
      <c r="W147" s="1">
        <v>0</v>
      </c>
      <c r="X147" s="1">
        <v>0</v>
      </c>
      <c r="Y147" s="1">
        <v>0</v>
      </c>
      <c r="Z147" s="196">
        <f t="shared" si="15"/>
        <v>36</v>
      </c>
      <c r="AA147" s="1">
        <v>6</v>
      </c>
      <c r="AB147" s="1">
        <v>2</v>
      </c>
      <c r="AC147" s="1">
        <f>+TDC_InfraMR[[#This Row],[Total Pasos Vehiculares a Nivel]]</f>
        <v>36</v>
      </c>
      <c r="AD147" s="196">
        <f t="shared" si="16"/>
        <v>44</v>
      </c>
      <c r="AE147" s="1">
        <v>0</v>
      </c>
      <c r="AF147" s="1">
        <v>9</v>
      </c>
      <c r="AG147" s="1">
        <v>16</v>
      </c>
      <c r="AH147" s="196">
        <f t="shared" si="17"/>
        <v>25</v>
      </c>
      <c r="AI147" s="7">
        <v>15.3</v>
      </c>
      <c r="AJ147" s="7">
        <v>0</v>
      </c>
      <c r="AK147" s="7">
        <v>0</v>
      </c>
      <c r="AL147" s="198">
        <f t="shared" si="12"/>
        <v>15.3</v>
      </c>
      <c r="AM147" s="1">
        <v>0</v>
      </c>
      <c r="AN147" s="1">
        <v>0</v>
      </c>
      <c r="AO147" s="1">
        <v>0</v>
      </c>
      <c r="AP147" s="200">
        <f t="shared" si="13"/>
        <v>0</v>
      </c>
      <c r="AQ147" s="1">
        <v>18</v>
      </c>
      <c r="AR147" s="1">
        <v>0</v>
      </c>
      <c r="AS147" s="1">
        <v>0</v>
      </c>
      <c r="AT147" s="200">
        <f>+TDC_InfraMR[[#This Row],[B.02.1 - Parque de Coches Eléctricos Motrices]]+TDC_InfraMR[[#This Row],[B.02.2 - Parque de Coches Eléctricos Motrices Remolcados Tipo R]]+TDC_InfraMR[[#This Row],[B.02.3 - Parque de Coches Eléctricos Motrices Tipo R]]</f>
        <v>18</v>
      </c>
      <c r="AU147" s="1">
        <v>0</v>
      </c>
      <c r="AV147" s="1">
        <v>0</v>
      </c>
      <c r="AW147" s="1">
        <v>0</v>
      </c>
      <c r="AX147" s="200">
        <f>+TDC_InfraMR[[#This Row],[B.03.1 - Parque de Coches Motores Motrices Remolcados]]+TDC_InfraMR[[#This Row],[B.03.2 - Parque de Coches Motores Motrices Intermedios]]+TDC_InfraMR[[#This Row],[B.03.3 - Parque de Coches Motores Motrices Cabina]]</f>
        <v>0</v>
      </c>
      <c r="AY147" s="1">
        <v>0</v>
      </c>
      <c r="AZ147" s="1">
        <v>0</v>
      </c>
      <c r="BA147" s="1">
        <v>0</v>
      </c>
      <c r="BB147" s="1">
        <v>0</v>
      </c>
      <c r="BC147" s="200">
        <f>+SUM(TDC_InfraMR[[#This Row],[B.04.1 - Parque de Coches Remolcados Clase Unica]:[B.04.5 - Parque de Coches Remolcados para Servicios Especiales (Cartoneros)]])</f>
        <v>0</v>
      </c>
      <c r="BD147" s="356">
        <v>0</v>
      </c>
      <c r="BE147" s="1">
        <v>2</v>
      </c>
      <c r="BF147" s="1">
        <v>0</v>
      </c>
      <c r="BG147" s="244">
        <v>1435</v>
      </c>
    </row>
    <row r="148" spans="1:59">
      <c r="A148" s="1">
        <v>2005</v>
      </c>
      <c r="B148" s="1" t="s">
        <v>63</v>
      </c>
      <c r="C148" s="10">
        <v>0</v>
      </c>
      <c r="D148" s="10">
        <v>0</v>
      </c>
      <c r="E148" s="10">
        <v>0</v>
      </c>
      <c r="F148" s="10">
        <v>15.3</v>
      </c>
      <c r="G148" s="192">
        <f t="shared" si="14"/>
        <v>15.3</v>
      </c>
      <c r="H148" s="192">
        <f>+TDC_InfraMR[[#This Row],[Total Líneas de Explotación ]]</f>
        <v>15.3</v>
      </c>
      <c r="I148" s="192">
        <v>15.3</v>
      </c>
      <c r="J148" s="10">
        <v>0</v>
      </c>
      <c r="K148" s="10">
        <v>0</v>
      </c>
      <c r="L148" s="10">
        <v>30.6</v>
      </c>
      <c r="M148" s="10">
        <v>1.04</v>
      </c>
      <c r="N148" s="192">
        <f>+TDC_InfraMR[[#This Row],[A.03.1 -  Longitud de Vías de Explotación No Electrificadas Troncales y Ramales (vía principal) (km)]]+TDC_InfraMR[[#This Row],[A.04.1 -  Longitud de Vías de Explotación Electrificadas Troncales y Ramales (vía principal) (km)]]</f>
        <v>30.6</v>
      </c>
      <c r="O148" s="192">
        <f>+TDC_InfraMR[[#This Row],[Total Vías (excluido Auxiliares)]]</f>
        <v>30.6</v>
      </c>
      <c r="P148" s="1">
        <v>11</v>
      </c>
      <c r="Q148" s="1">
        <v>0</v>
      </c>
      <c r="R148" s="1">
        <v>0</v>
      </c>
      <c r="S148" s="194">
        <f t="shared" si="11"/>
        <v>11</v>
      </c>
      <c r="T148" s="194">
        <f>+TDC_InfraMR[[#This Row],[Total Estaciones]]</f>
        <v>11</v>
      </c>
      <c r="U148" s="1">
        <v>0</v>
      </c>
      <c r="V148" s="1">
        <v>36</v>
      </c>
      <c r="W148" s="1">
        <v>0</v>
      </c>
      <c r="X148" s="1">
        <v>0</v>
      </c>
      <c r="Y148" s="1">
        <v>0</v>
      </c>
      <c r="Z148" s="196">
        <f t="shared" si="15"/>
        <v>36</v>
      </c>
      <c r="AA148" s="1">
        <v>6</v>
      </c>
      <c r="AB148" s="1">
        <v>2</v>
      </c>
      <c r="AC148" s="1">
        <f>+TDC_InfraMR[[#This Row],[Total Pasos Vehiculares a Nivel]]</f>
        <v>36</v>
      </c>
      <c r="AD148" s="196">
        <f t="shared" si="16"/>
        <v>44</v>
      </c>
      <c r="AE148" s="1">
        <v>0</v>
      </c>
      <c r="AF148" s="1">
        <v>9</v>
      </c>
      <c r="AG148" s="1">
        <v>16</v>
      </c>
      <c r="AH148" s="196">
        <f t="shared" si="17"/>
        <v>25</v>
      </c>
      <c r="AI148" s="7">
        <v>15.3</v>
      </c>
      <c r="AJ148" s="7">
        <v>0</v>
      </c>
      <c r="AK148" s="7">
        <v>0</v>
      </c>
      <c r="AL148" s="198">
        <f t="shared" si="12"/>
        <v>15.3</v>
      </c>
      <c r="AM148" s="1">
        <v>0</v>
      </c>
      <c r="AN148" s="1">
        <v>0</v>
      </c>
      <c r="AO148" s="1">
        <v>0</v>
      </c>
      <c r="AP148" s="200">
        <f t="shared" si="13"/>
        <v>0</v>
      </c>
      <c r="AQ148" s="1">
        <v>18</v>
      </c>
      <c r="AR148" s="1">
        <v>0</v>
      </c>
      <c r="AS148" s="1">
        <v>0</v>
      </c>
      <c r="AT148" s="200">
        <f>+TDC_InfraMR[[#This Row],[B.02.1 - Parque de Coches Eléctricos Motrices]]+TDC_InfraMR[[#This Row],[B.02.2 - Parque de Coches Eléctricos Motrices Remolcados Tipo R]]+TDC_InfraMR[[#This Row],[B.02.3 - Parque de Coches Eléctricos Motrices Tipo R]]</f>
        <v>18</v>
      </c>
      <c r="AU148" s="1">
        <v>0</v>
      </c>
      <c r="AV148" s="1">
        <v>0</v>
      </c>
      <c r="AW148" s="1">
        <v>0</v>
      </c>
      <c r="AX148" s="200">
        <f>+TDC_InfraMR[[#This Row],[B.03.1 - Parque de Coches Motores Motrices Remolcados]]+TDC_InfraMR[[#This Row],[B.03.2 - Parque de Coches Motores Motrices Intermedios]]+TDC_InfraMR[[#This Row],[B.03.3 - Parque de Coches Motores Motrices Cabina]]</f>
        <v>0</v>
      </c>
      <c r="AY148" s="1">
        <v>0</v>
      </c>
      <c r="AZ148" s="1">
        <v>0</v>
      </c>
      <c r="BA148" s="1">
        <v>0</v>
      </c>
      <c r="BB148" s="1">
        <v>0</v>
      </c>
      <c r="BC148" s="200">
        <f>+SUM(TDC_InfraMR[[#This Row],[B.04.1 - Parque de Coches Remolcados Clase Unica]:[B.04.5 - Parque de Coches Remolcados para Servicios Especiales (Cartoneros)]])</f>
        <v>0</v>
      </c>
      <c r="BD148" s="356">
        <v>0</v>
      </c>
      <c r="BE148" s="1">
        <v>2</v>
      </c>
      <c r="BF148" s="1">
        <v>0</v>
      </c>
      <c r="BG148" s="244">
        <v>1435</v>
      </c>
    </row>
    <row r="149" spans="1:59">
      <c r="A149" s="1">
        <v>2005</v>
      </c>
      <c r="B149" s="1" t="s">
        <v>64</v>
      </c>
      <c r="C149" s="10">
        <v>0</v>
      </c>
      <c r="D149" s="10">
        <v>0</v>
      </c>
      <c r="E149" s="10">
        <v>0</v>
      </c>
      <c r="F149" s="10">
        <v>15.3</v>
      </c>
      <c r="G149" s="192">
        <f t="shared" si="14"/>
        <v>15.3</v>
      </c>
      <c r="H149" s="192">
        <f>+TDC_InfraMR[[#This Row],[Total Líneas de Explotación ]]</f>
        <v>15.3</v>
      </c>
      <c r="I149" s="192">
        <v>15.3</v>
      </c>
      <c r="J149" s="10">
        <v>0</v>
      </c>
      <c r="K149" s="10">
        <v>0</v>
      </c>
      <c r="L149" s="10">
        <v>30.6</v>
      </c>
      <c r="M149" s="10">
        <v>1.04</v>
      </c>
      <c r="N149" s="192">
        <f>+TDC_InfraMR[[#This Row],[A.03.1 -  Longitud de Vías de Explotación No Electrificadas Troncales y Ramales (vía principal) (km)]]+TDC_InfraMR[[#This Row],[A.04.1 -  Longitud de Vías de Explotación Electrificadas Troncales y Ramales (vía principal) (km)]]</f>
        <v>30.6</v>
      </c>
      <c r="O149" s="192">
        <f>+TDC_InfraMR[[#This Row],[Total Vías (excluido Auxiliares)]]</f>
        <v>30.6</v>
      </c>
      <c r="P149" s="1">
        <v>11</v>
      </c>
      <c r="Q149" s="1">
        <v>0</v>
      </c>
      <c r="R149" s="1">
        <v>0</v>
      </c>
      <c r="S149" s="194">
        <f t="shared" si="11"/>
        <v>11</v>
      </c>
      <c r="T149" s="194">
        <f>+TDC_InfraMR[[#This Row],[Total Estaciones]]</f>
        <v>11</v>
      </c>
      <c r="U149" s="1">
        <v>0</v>
      </c>
      <c r="V149" s="1">
        <v>36</v>
      </c>
      <c r="W149" s="1">
        <v>0</v>
      </c>
      <c r="X149" s="1">
        <v>0</v>
      </c>
      <c r="Y149" s="1">
        <v>0</v>
      </c>
      <c r="Z149" s="196">
        <f t="shared" si="15"/>
        <v>36</v>
      </c>
      <c r="AA149" s="1">
        <v>6</v>
      </c>
      <c r="AB149" s="1">
        <v>2</v>
      </c>
      <c r="AC149" s="1">
        <f>+TDC_InfraMR[[#This Row],[Total Pasos Vehiculares a Nivel]]</f>
        <v>36</v>
      </c>
      <c r="AD149" s="196">
        <f t="shared" si="16"/>
        <v>44</v>
      </c>
      <c r="AE149" s="1">
        <v>0</v>
      </c>
      <c r="AF149" s="1">
        <v>9</v>
      </c>
      <c r="AG149" s="1">
        <v>16</v>
      </c>
      <c r="AH149" s="196">
        <f t="shared" si="17"/>
        <v>25</v>
      </c>
      <c r="AI149" s="7">
        <v>15.3</v>
      </c>
      <c r="AJ149" s="7">
        <v>0</v>
      </c>
      <c r="AK149" s="7">
        <v>0</v>
      </c>
      <c r="AL149" s="198">
        <f t="shared" si="12"/>
        <v>15.3</v>
      </c>
      <c r="AM149" s="1">
        <v>0</v>
      </c>
      <c r="AN149" s="1">
        <v>0</v>
      </c>
      <c r="AO149" s="1">
        <v>0</v>
      </c>
      <c r="AP149" s="200">
        <f t="shared" si="13"/>
        <v>0</v>
      </c>
      <c r="AQ149" s="1">
        <v>18</v>
      </c>
      <c r="AR149" s="1">
        <v>0</v>
      </c>
      <c r="AS149" s="1">
        <v>0</v>
      </c>
      <c r="AT149" s="200">
        <f>+TDC_InfraMR[[#This Row],[B.02.1 - Parque de Coches Eléctricos Motrices]]+TDC_InfraMR[[#This Row],[B.02.2 - Parque de Coches Eléctricos Motrices Remolcados Tipo R]]+TDC_InfraMR[[#This Row],[B.02.3 - Parque de Coches Eléctricos Motrices Tipo R]]</f>
        <v>18</v>
      </c>
      <c r="AU149" s="1">
        <v>0</v>
      </c>
      <c r="AV149" s="1">
        <v>0</v>
      </c>
      <c r="AW149" s="1">
        <v>0</v>
      </c>
      <c r="AX149" s="200">
        <f>+TDC_InfraMR[[#This Row],[B.03.1 - Parque de Coches Motores Motrices Remolcados]]+TDC_InfraMR[[#This Row],[B.03.2 - Parque de Coches Motores Motrices Intermedios]]+TDC_InfraMR[[#This Row],[B.03.3 - Parque de Coches Motores Motrices Cabina]]</f>
        <v>0</v>
      </c>
      <c r="AY149" s="1">
        <v>0</v>
      </c>
      <c r="AZ149" s="1">
        <v>0</v>
      </c>
      <c r="BA149" s="1">
        <v>0</v>
      </c>
      <c r="BB149" s="1">
        <v>0</v>
      </c>
      <c r="BC149" s="200">
        <f>+SUM(TDC_InfraMR[[#This Row],[B.04.1 - Parque de Coches Remolcados Clase Unica]:[B.04.5 - Parque de Coches Remolcados para Servicios Especiales (Cartoneros)]])</f>
        <v>0</v>
      </c>
      <c r="BD149" s="356">
        <v>0</v>
      </c>
      <c r="BE149" s="1">
        <v>2</v>
      </c>
      <c r="BF149" s="1">
        <v>0</v>
      </c>
      <c r="BG149" s="244">
        <v>1435</v>
      </c>
    </row>
    <row r="150" spans="1:59">
      <c r="A150" s="1">
        <v>2005</v>
      </c>
      <c r="B150" s="1" t="s">
        <v>65</v>
      </c>
      <c r="C150" s="10">
        <v>0</v>
      </c>
      <c r="D150" s="10">
        <v>0</v>
      </c>
      <c r="E150" s="10">
        <v>0</v>
      </c>
      <c r="F150" s="10">
        <v>15.3</v>
      </c>
      <c r="G150" s="192">
        <f t="shared" si="14"/>
        <v>15.3</v>
      </c>
      <c r="H150" s="192">
        <f>+TDC_InfraMR[[#This Row],[Total Líneas de Explotación ]]</f>
        <v>15.3</v>
      </c>
      <c r="I150" s="192">
        <v>15.3</v>
      </c>
      <c r="J150" s="10">
        <v>0</v>
      </c>
      <c r="K150" s="10">
        <v>0</v>
      </c>
      <c r="L150" s="10">
        <v>30.6</v>
      </c>
      <c r="M150" s="10">
        <v>1.04</v>
      </c>
      <c r="N150" s="192">
        <f>+TDC_InfraMR[[#This Row],[A.03.1 -  Longitud de Vías de Explotación No Electrificadas Troncales y Ramales (vía principal) (km)]]+TDC_InfraMR[[#This Row],[A.04.1 -  Longitud de Vías de Explotación Electrificadas Troncales y Ramales (vía principal) (km)]]</f>
        <v>30.6</v>
      </c>
      <c r="O150" s="192">
        <f>+TDC_InfraMR[[#This Row],[Total Vías (excluido Auxiliares)]]</f>
        <v>30.6</v>
      </c>
      <c r="P150" s="1">
        <v>11</v>
      </c>
      <c r="Q150" s="1">
        <v>0</v>
      </c>
      <c r="R150" s="1">
        <v>0</v>
      </c>
      <c r="S150" s="194">
        <f t="shared" si="11"/>
        <v>11</v>
      </c>
      <c r="T150" s="194">
        <f>+TDC_InfraMR[[#This Row],[Total Estaciones]]</f>
        <v>11</v>
      </c>
      <c r="U150" s="1">
        <v>0</v>
      </c>
      <c r="V150" s="1">
        <v>36</v>
      </c>
      <c r="W150" s="1">
        <v>0</v>
      </c>
      <c r="X150" s="1">
        <v>0</v>
      </c>
      <c r="Y150" s="1">
        <v>0</v>
      </c>
      <c r="Z150" s="196">
        <f t="shared" si="15"/>
        <v>36</v>
      </c>
      <c r="AA150" s="1">
        <v>6</v>
      </c>
      <c r="AB150" s="1">
        <v>2</v>
      </c>
      <c r="AC150" s="1">
        <f>+TDC_InfraMR[[#This Row],[Total Pasos Vehiculares a Nivel]]</f>
        <v>36</v>
      </c>
      <c r="AD150" s="196">
        <f t="shared" si="16"/>
        <v>44</v>
      </c>
      <c r="AE150" s="1">
        <v>0</v>
      </c>
      <c r="AF150" s="1">
        <v>9</v>
      </c>
      <c r="AG150" s="1">
        <v>16</v>
      </c>
      <c r="AH150" s="196">
        <f t="shared" si="17"/>
        <v>25</v>
      </c>
      <c r="AI150" s="7">
        <v>15.3</v>
      </c>
      <c r="AJ150" s="7">
        <v>0</v>
      </c>
      <c r="AK150" s="7">
        <v>0</v>
      </c>
      <c r="AL150" s="198">
        <f t="shared" si="12"/>
        <v>15.3</v>
      </c>
      <c r="AM150" s="1">
        <v>0</v>
      </c>
      <c r="AN150" s="1">
        <v>0</v>
      </c>
      <c r="AO150" s="1">
        <v>0</v>
      </c>
      <c r="AP150" s="200">
        <f t="shared" si="13"/>
        <v>0</v>
      </c>
      <c r="AQ150" s="1">
        <v>18</v>
      </c>
      <c r="AR150" s="1">
        <v>0</v>
      </c>
      <c r="AS150" s="1">
        <v>0</v>
      </c>
      <c r="AT150" s="200">
        <f>+TDC_InfraMR[[#This Row],[B.02.1 - Parque de Coches Eléctricos Motrices]]+TDC_InfraMR[[#This Row],[B.02.2 - Parque de Coches Eléctricos Motrices Remolcados Tipo R]]+TDC_InfraMR[[#This Row],[B.02.3 - Parque de Coches Eléctricos Motrices Tipo R]]</f>
        <v>18</v>
      </c>
      <c r="AU150" s="1">
        <v>0</v>
      </c>
      <c r="AV150" s="1">
        <v>0</v>
      </c>
      <c r="AW150" s="1">
        <v>0</v>
      </c>
      <c r="AX150" s="200">
        <f>+TDC_InfraMR[[#This Row],[B.03.1 - Parque de Coches Motores Motrices Remolcados]]+TDC_InfraMR[[#This Row],[B.03.2 - Parque de Coches Motores Motrices Intermedios]]+TDC_InfraMR[[#This Row],[B.03.3 - Parque de Coches Motores Motrices Cabina]]</f>
        <v>0</v>
      </c>
      <c r="AY150" s="1">
        <v>0</v>
      </c>
      <c r="AZ150" s="1">
        <v>0</v>
      </c>
      <c r="BA150" s="1">
        <v>0</v>
      </c>
      <c r="BB150" s="1">
        <v>0</v>
      </c>
      <c r="BC150" s="200">
        <f>+SUM(TDC_InfraMR[[#This Row],[B.04.1 - Parque de Coches Remolcados Clase Unica]:[B.04.5 - Parque de Coches Remolcados para Servicios Especiales (Cartoneros)]])</f>
        <v>0</v>
      </c>
      <c r="BD150" s="356">
        <v>0</v>
      </c>
      <c r="BE150" s="1">
        <v>2</v>
      </c>
      <c r="BF150" s="1">
        <v>0</v>
      </c>
      <c r="BG150" s="244">
        <v>1435</v>
      </c>
    </row>
    <row r="151" spans="1:59">
      <c r="A151" s="1">
        <v>2005</v>
      </c>
      <c r="B151" s="1" t="s">
        <v>66</v>
      </c>
      <c r="C151" s="10">
        <v>0</v>
      </c>
      <c r="D151" s="10">
        <v>0</v>
      </c>
      <c r="E151" s="10">
        <v>0</v>
      </c>
      <c r="F151" s="10">
        <v>15.3</v>
      </c>
      <c r="G151" s="192">
        <f t="shared" si="14"/>
        <v>15.3</v>
      </c>
      <c r="H151" s="192">
        <f>+TDC_InfraMR[[#This Row],[Total Líneas de Explotación ]]</f>
        <v>15.3</v>
      </c>
      <c r="I151" s="192">
        <v>15.3</v>
      </c>
      <c r="J151" s="10">
        <v>0</v>
      </c>
      <c r="K151" s="10">
        <v>0</v>
      </c>
      <c r="L151" s="10">
        <v>30.6</v>
      </c>
      <c r="M151" s="10">
        <v>1.04</v>
      </c>
      <c r="N151" s="192">
        <f>+TDC_InfraMR[[#This Row],[A.03.1 -  Longitud de Vías de Explotación No Electrificadas Troncales y Ramales (vía principal) (km)]]+TDC_InfraMR[[#This Row],[A.04.1 -  Longitud de Vías de Explotación Electrificadas Troncales y Ramales (vía principal) (km)]]</f>
        <v>30.6</v>
      </c>
      <c r="O151" s="192">
        <f>+TDC_InfraMR[[#This Row],[Total Vías (excluido Auxiliares)]]</f>
        <v>30.6</v>
      </c>
      <c r="P151" s="1">
        <v>11</v>
      </c>
      <c r="Q151" s="1">
        <v>0</v>
      </c>
      <c r="R151" s="1">
        <v>0</v>
      </c>
      <c r="S151" s="194">
        <f t="shared" si="11"/>
        <v>11</v>
      </c>
      <c r="T151" s="194">
        <f>+TDC_InfraMR[[#This Row],[Total Estaciones]]</f>
        <v>11</v>
      </c>
      <c r="U151" s="1">
        <v>0</v>
      </c>
      <c r="V151" s="1">
        <v>36</v>
      </c>
      <c r="W151" s="1">
        <v>0</v>
      </c>
      <c r="X151" s="1">
        <v>0</v>
      </c>
      <c r="Y151" s="1">
        <v>0</v>
      </c>
      <c r="Z151" s="196">
        <f t="shared" si="15"/>
        <v>36</v>
      </c>
      <c r="AA151" s="1">
        <v>6</v>
      </c>
      <c r="AB151" s="1">
        <v>2</v>
      </c>
      <c r="AC151" s="1">
        <f>+TDC_InfraMR[[#This Row],[Total Pasos Vehiculares a Nivel]]</f>
        <v>36</v>
      </c>
      <c r="AD151" s="196">
        <f t="shared" si="16"/>
        <v>44</v>
      </c>
      <c r="AE151" s="1">
        <v>0</v>
      </c>
      <c r="AF151" s="1">
        <v>9</v>
      </c>
      <c r="AG151" s="1">
        <v>16</v>
      </c>
      <c r="AH151" s="196">
        <f t="shared" si="17"/>
        <v>25</v>
      </c>
      <c r="AI151" s="7">
        <v>15.3</v>
      </c>
      <c r="AJ151" s="7">
        <v>0</v>
      </c>
      <c r="AK151" s="7">
        <v>0</v>
      </c>
      <c r="AL151" s="198">
        <f t="shared" si="12"/>
        <v>15.3</v>
      </c>
      <c r="AM151" s="1">
        <v>0</v>
      </c>
      <c r="AN151" s="1">
        <v>0</v>
      </c>
      <c r="AO151" s="1">
        <v>0</v>
      </c>
      <c r="AP151" s="200">
        <f t="shared" si="13"/>
        <v>0</v>
      </c>
      <c r="AQ151" s="1">
        <v>18</v>
      </c>
      <c r="AR151" s="1">
        <v>0</v>
      </c>
      <c r="AS151" s="1">
        <v>0</v>
      </c>
      <c r="AT151" s="200">
        <f>+TDC_InfraMR[[#This Row],[B.02.1 - Parque de Coches Eléctricos Motrices]]+TDC_InfraMR[[#This Row],[B.02.2 - Parque de Coches Eléctricos Motrices Remolcados Tipo R]]+TDC_InfraMR[[#This Row],[B.02.3 - Parque de Coches Eléctricos Motrices Tipo R]]</f>
        <v>18</v>
      </c>
      <c r="AU151" s="1">
        <v>0</v>
      </c>
      <c r="AV151" s="1">
        <v>0</v>
      </c>
      <c r="AW151" s="1">
        <v>0</v>
      </c>
      <c r="AX151" s="200">
        <f>+TDC_InfraMR[[#This Row],[B.03.1 - Parque de Coches Motores Motrices Remolcados]]+TDC_InfraMR[[#This Row],[B.03.2 - Parque de Coches Motores Motrices Intermedios]]+TDC_InfraMR[[#This Row],[B.03.3 - Parque de Coches Motores Motrices Cabina]]</f>
        <v>0</v>
      </c>
      <c r="AY151" s="1">
        <v>0</v>
      </c>
      <c r="AZ151" s="1">
        <v>0</v>
      </c>
      <c r="BA151" s="1">
        <v>0</v>
      </c>
      <c r="BB151" s="1">
        <v>0</v>
      </c>
      <c r="BC151" s="200">
        <f>+SUM(TDC_InfraMR[[#This Row],[B.04.1 - Parque de Coches Remolcados Clase Unica]:[B.04.5 - Parque de Coches Remolcados para Servicios Especiales (Cartoneros)]])</f>
        <v>0</v>
      </c>
      <c r="BD151" s="356">
        <v>0</v>
      </c>
      <c r="BE151" s="1">
        <v>2</v>
      </c>
      <c r="BF151" s="1">
        <v>0</v>
      </c>
      <c r="BG151" s="244">
        <v>1435</v>
      </c>
    </row>
    <row r="152" spans="1:59">
      <c r="A152" s="1">
        <v>2005</v>
      </c>
      <c r="B152" s="1" t="s">
        <v>67</v>
      </c>
      <c r="C152" s="10">
        <v>0</v>
      </c>
      <c r="D152" s="10">
        <v>0</v>
      </c>
      <c r="E152" s="10">
        <v>0</v>
      </c>
      <c r="F152" s="10">
        <v>15.3</v>
      </c>
      <c r="G152" s="192">
        <f t="shared" si="14"/>
        <v>15.3</v>
      </c>
      <c r="H152" s="192">
        <f>+TDC_InfraMR[[#This Row],[Total Líneas de Explotación ]]</f>
        <v>15.3</v>
      </c>
      <c r="I152" s="192">
        <v>15.3</v>
      </c>
      <c r="J152" s="10">
        <v>0</v>
      </c>
      <c r="K152" s="10">
        <v>0</v>
      </c>
      <c r="L152" s="10">
        <v>30.6</v>
      </c>
      <c r="M152" s="10">
        <v>1.04</v>
      </c>
      <c r="N152" s="192">
        <f>+TDC_InfraMR[[#This Row],[A.03.1 -  Longitud de Vías de Explotación No Electrificadas Troncales y Ramales (vía principal) (km)]]+TDC_InfraMR[[#This Row],[A.04.1 -  Longitud de Vías de Explotación Electrificadas Troncales y Ramales (vía principal) (km)]]</f>
        <v>30.6</v>
      </c>
      <c r="O152" s="192">
        <f>+TDC_InfraMR[[#This Row],[Total Vías (excluido Auxiliares)]]</f>
        <v>30.6</v>
      </c>
      <c r="P152" s="1">
        <v>11</v>
      </c>
      <c r="Q152" s="1">
        <v>0</v>
      </c>
      <c r="R152" s="1">
        <v>0</v>
      </c>
      <c r="S152" s="194">
        <f t="shared" si="11"/>
        <v>11</v>
      </c>
      <c r="T152" s="194">
        <f>+TDC_InfraMR[[#This Row],[Total Estaciones]]</f>
        <v>11</v>
      </c>
      <c r="U152" s="1">
        <v>0</v>
      </c>
      <c r="V152" s="1">
        <v>36</v>
      </c>
      <c r="W152" s="1">
        <v>0</v>
      </c>
      <c r="X152" s="1">
        <v>0</v>
      </c>
      <c r="Y152" s="1">
        <v>0</v>
      </c>
      <c r="Z152" s="196">
        <f t="shared" si="15"/>
        <v>36</v>
      </c>
      <c r="AA152" s="1">
        <v>6</v>
      </c>
      <c r="AB152" s="1">
        <v>2</v>
      </c>
      <c r="AC152" s="1">
        <f>+TDC_InfraMR[[#This Row],[Total Pasos Vehiculares a Nivel]]</f>
        <v>36</v>
      </c>
      <c r="AD152" s="196">
        <f t="shared" si="16"/>
        <v>44</v>
      </c>
      <c r="AE152" s="1">
        <v>0</v>
      </c>
      <c r="AF152" s="1">
        <v>9</v>
      </c>
      <c r="AG152" s="1">
        <v>16</v>
      </c>
      <c r="AH152" s="196">
        <f t="shared" si="17"/>
        <v>25</v>
      </c>
      <c r="AI152" s="7">
        <v>15.3</v>
      </c>
      <c r="AJ152" s="7">
        <v>0</v>
      </c>
      <c r="AK152" s="7">
        <v>0</v>
      </c>
      <c r="AL152" s="198">
        <f t="shared" si="12"/>
        <v>15.3</v>
      </c>
      <c r="AM152" s="1">
        <v>0</v>
      </c>
      <c r="AN152" s="1">
        <v>0</v>
      </c>
      <c r="AO152" s="1">
        <v>0</v>
      </c>
      <c r="AP152" s="200">
        <f t="shared" si="13"/>
        <v>0</v>
      </c>
      <c r="AQ152" s="1">
        <v>18</v>
      </c>
      <c r="AR152" s="1">
        <v>0</v>
      </c>
      <c r="AS152" s="1">
        <v>0</v>
      </c>
      <c r="AT152" s="200">
        <f>+TDC_InfraMR[[#This Row],[B.02.1 - Parque de Coches Eléctricos Motrices]]+TDC_InfraMR[[#This Row],[B.02.2 - Parque de Coches Eléctricos Motrices Remolcados Tipo R]]+TDC_InfraMR[[#This Row],[B.02.3 - Parque de Coches Eléctricos Motrices Tipo R]]</f>
        <v>18</v>
      </c>
      <c r="AU152" s="1">
        <v>0</v>
      </c>
      <c r="AV152" s="1">
        <v>0</v>
      </c>
      <c r="AW152" s="1">
        <v>0</v>
      </c>
      <c r="AX152" s="200">
        <f>+TDC_InfraMR[[#This Row],[B.03.1 - Parque de Coches Motores Motrices Remolcados]]+TDC_InfraMR[[#This Row],[B.03.2 - Parque de Coches Motores Motrices Intermedios]]+TDC_InfraMR[[#This Row],[B.03.3 - Parque de Coches Motores Motrices Cabina]]</f>
        <v>0</v>
      </c>
      <c r="AY152" s="1">
        <v>0</v>
      </c>
      <c r="AZ152" s="1">
        <v>0</v>
      </c>
      <c r="BA152" s="1">
        <v>0</v>
      </c>
      <c r="BB152" s="1">
        <v>0</v>
      </c>
      <c r="BC152" s="200">
        <f>+SUM(TDC_InfraMR[[#This Row],[B.04.1 - Parque de Coches Remolcados Clase Unica]:[B.04.5 - Parque de Coches Remolcados para Servicios Especiales (Cartoneros)]])</f>
        <v>0</v>
      </c>
      <c r="BD152" s="356">
        <v>0</v>
      </c>
      <c r="BE152" s="1">
        <v>2</v>
      </c>
      <c r="BF152" s="1">
        <v>0</v>
      </c>
      <c r="BG152" s="244">
        <v>1435</v>
      </c>
    </row>
    <row r="153" spans="1:59">
      <c r="A153" s="1">
        <v>2005</v>
      </c>
      <c r="B153" s="1" t="s">
        <v>68</v>
      </c>
      <c r="C153" s="10">
        <v>0</v>
      </c>
      <c r="D153" s="10">
        <v>0</v>
      </c>
      <c r="E153" s="10">
        <v>0</v>
      </c>
      <c r="F153" s="10">
        <v>15.3</v>
      </c>
      <c r="G153" s="192">
        <f t="shared" si="14"/>
        <v>15.3</v>
      </c>
      <c r="H153" s="192">
        <f>+TDC_InfraMR[[#This Row],[Total Líneas de Explotación ]]</f>
        <v>15.3</v>
      </c>
      <c r="I153" s="192">
        <v>15.3</v>
      </c>
      <c r="J153" s="10">
        <v>0</v>
      </c>
      <c r="K153" s="10">
        <v>0</v>
      </c>
      <c r="L153" s="10">
        <v>30.6</v>
      </c>
      <c r="M153" s="10">
        <v>1.04</v>
      </c>
      <c r="N153" s="192">
        <f>+TDC_InfraMR[[#This Row],[A.03.1 -  Longitud de Vías de Explotación No Electrificadas Troncales y Ramales (vía principal) (km)]]+TDC_InfraMR[[#This Row],[A.04.1 -  Longitud de Vías de Explotación Electrificadas Troncales y Ramales (vía principal) (km)]]</f>
        <v>30.6</v>
      </c>
      <c r="O153" s="192">
        <f>+TDC_InfraMR[[#This Row],[Total Vías (excluido Auxiliares)]]</f>
        <v>30.6</v>
      </c>
      <c r="P153" s="1">
        <v>11</v>
      </c>
      <c r="Q153" s="1">
        <v>0</v>
      </c>
      <c r="R153" s="1">
        <v>0</v>
      </c>
      <c r="S153" s="194">
        <f t="shared" si="11"/>
        <v>11</v>
      </c>
      <c r="T153" s="194">
        <f>+TDC_InfraMR[[#This Row],[Total Estaciones]]</f>
        <v>11</v>
      </c>
      <c r="U153" s="1">
        <v>0</v>
      </c>
      <c r="V153" s="1">
        <v>36</v>
      </c>
      <c r="W153" s="1">
        <v>0</v>
      </c>
      <c r="X153" s="1">
        <v>0</v>
      </c>
      <c r="Y153" s="1">
        <v>0</v>
      </c>
      <c r="Z153" s="196">
        <f t="shared" si="15"/>
        <v>36</v>
      </c>
      <c r="AA153" s="1">
        <v>6</v>
      </c>
      <c r="AB153" s="1">
        <v>2</v>
      </c>
      <c r="AC153" s="1">
        <f>+TDC_InfraMR[[#This Row],[Total Pasos Vehiculares a Nivel]]</f>
        <v>36</v>
      </c>
      <c r="AD153" s="196">
        <f t="shared" si="16"/>
        <v>44</v>
      </c>
      <c r="AE153" s="1">
        <v>0</v>
      </c>
      <c r="AF153" s="1">
        <v>9</v>
      </c>
      <c r="AG153" s="1">
        <v>16</v>
      </c>
      <c r="AH153" s="196">
        <f t="shared" si="17"/>
        <v>25</v>
      </c>
      <c r="AI153" s="7">
        <v>15.3</v>
      </c>
      <c r="AJ153" s="7">
        <v>0</v>
      </c>
      <c r="AK153" s="7">
        <v>0</v>
      </c>
      <c r="AL153" s="198">
        <f t="shared" si="12"/>
        <v>15.3</v>
      </c>
      <c r="AM153" s="1">
        <v>0</v>
      </c>
      <c r="AN153" s="1">
        <v>0</v>
      </c>
      <c r="AO153" s="1">
        <v>0</v>
      </c>
      <c r="AP153" s="200">
        <f t="shared" si="13"/>
        <v>0</v>
      </c>
      <c r="AQ153" s="1">
        <v>18</v>
      </c>
      <c r="AR153" s="1">
        <v>0</v>
      </c>
      <c r="AS153" s="1">
        <v>0</v>
      </c>
      <c r="AT153" s="200">
        <f>+TDC_InfraMR[[#This Row],[B.02.1 - Parque de Coches Eléctricos Motrices]]+TDC_InfraMR[[#This Row],[B.02.2 - Parque de Coches Eléctricos Motrices Remolcados Tipo R]]+TDC_InfraMR[[#This Row],[B.02.3 - Parque de Coches Eléctricos Motrices Tipo R]]</f>
        <v>18</v>
      </c>
      <c r="AU153" s="1">
        <v>0</v>
      </c>
      <c r="AV153" s="1">
        <v>0</v>
      </c>
      <c r="AW153" s="1">
        <v>0</v>
      </c>
      <c r="AX153" s="200">
        <f>+TDC_InfraMR[[#This Row],[B.03.1 - Parque de Coches Motores Motrices Remolcados]]+TDC_InfraMR[[#This Row],[B.03.2 - Parque de Coches Motores Motrices Intermedios]]+TDC_InfraMR[[#This Row],[B.03.3 - Parque de Coches Motores Motrices Cabina]]</f>
        <v>0</v>
      </c>
      <c r="AY153" s="1">
        <v>0</v>
      </c>
      <c r="AZ153" s="1">
        <v>0</v>
      </c>
      <c r="BA153" s="1">
        <v>0</v>
      </c>
      <c r="BB153" s="1">
        <v>0</v>
      </c>
      <c r="BC153" s="200">
        <f>+SUM(TDC_InfraMR[[#This Row],[B.04.1 - Parque de Coches Remolcados Clase Unica]:[B.04.5 - Parque de Coches Remolcados para Servicios Especiales (Cartoneros)]])</f>
        <v>0</v>
      </c>
      <c r="BD153" s="356">
        <v>0</v>
      </c>
      <c r="BE153" s="1">
        <v>2</v>
      </c>
      <c r="BF153" s="1">
        <v>0</v>
      </c>
      <c r="BG153" s="244">
        <v>1435</v>
      </c>
    </row>
    <row r="154" spans="1:59">
      <c r="A154" s="1">
        <v>2005</v>
      </c>
      <c r="B154" s="1" t="s">
        <v>69</v>
      </c>
      <c r="C154" s="10">
        <v>0</v>
      </c>
      <c r="D154" s="10">
        <v>0</v>
      </c>
      <c r="E154" s="10">
        <v>0</v>
      </c>
      <c r="F154" s="10">
        <v>15.3</v>
      </c>
      <c r="G154" s="192">
        <f t="shared" si="14"/>
        <v>15.3</v>
      </c>
      <c r="H154" s="192">
        <f>+TDC_InfraMR[[#This Row],[Total Líneas de Explotación ]]</f>
        <v>15.3</v>
      </c>
      <c r="I154" s="192">
        <v>15.3</v>
      </c>
      <c r="J154" s="10">
        <v>0</v>
      </c>
      <c r="K154" s="10">
        <v>0</v>
      </c>
      <c r="L154" s="10">
        <v>30.6</v>
      </c>
      <c r="M154" s="10">
        <v>1.04</v>
      </c>
      <c r="N154" s="192">
        <f>+TDC_InfraMR[[#This Row],[A.03.1 -  Longitud de Vías de Explotación No Electrificadas Troncales y Ramales (vía principal) (km)]]+TDC_InfraMR[[#This Row],[A.04.1 -  Longitud de Vías de Explotación Electrificadas Troncales y Ramales (vía principal) (km)]]</f>
        <v>30.6</v>
      </c>
      <c r="O154" s="192">
        <f>+TDC_InfraMR[[#This Row],[Total Vías (excluido Auxiliares)]]</f>
        <v>30.6</v>
      </c>
      <c r="P154" s="1">
        <v>11</v>
      </c>
      <c r="Q154" s="1">
        <v>0</v>
      </c>
      <c r="R154" s="1">
        <v>0</v>
      </c>
      <c r="S154" s="194">
        <f t="shared" si="11"/>
        <v>11</v>
      </c>
      <c r="T154" s="194">
        <f>+TDC_InfraMR[[#This Row],[Total Estaciones]]</f>
        <v>11</v>
      </c>
      <c r="U154" s="1">
        <v>0</v>
      </c>
      <c r="V154" s="1">
        <v>36</v>
      </c>
      <c r="W154" s="1">
        <v>0</v>
      </c>
      <c r="X154" s="1">
        <v>0</v>
      </c>
      <c r="Y154" s="1">
        <v>0</v>
      </c>
      <c r="Z154" s="196">
        <f t="shared" si="15"/>
        <v>36</v>
      </c>
      <c r="AA154" s="1">
        <v>6</v>
      </c>
      <c r="AB154" s="1">
        <v>2</v>
      </c>
      <c r="AC154" s="1">
        <f>+TDC_InfraMR[[#This Row],[Total Pasos Vehiculares a Nivel]]</f>
        <v>36</v>
      </c>
      <c r="AD154" s="196">
        <f t="shared" si="16"/>
        <v>44</v>
      </c>
      <c r="AE154" s="1">
        <v>0</v>
      </c>
      <c r="AF154" s="1">
        <v>9</v>
      </c>
      <c r="AG154" s="1">
        <v>16</v>
      </c>
      <c r="AH154" s="196">
        <f t="shared" si="17"/>
        <v>25</v>
      </c>
      <c r="AI154" s="7">
        <v>15.3</v>
      </c>
      <c r="AJ154" s="7">
        <v>0</v>
      </c>
      <c r="AK154" s="7">
        <v>0</v>
      </c>
      <c r="AL154" s="198">
        <f t="shared" si="12"/>
        <v>15.3</v>
      </c>
      <c r="AM154" s="1">
        <v>0</v>
      </c>
      <c r="AN154" s="1">
        <v>0</v>
      </c>
      <c r="AO154" s="1">
        <v>0</v>
      </c>
      <c r="AP154" s="200">
        <f t="shared" si="13"/>
        <v>0</v>
      </c>
      <c r="AQ154" s="1">
        <v>18</v>
      </c>
      <c r="AR154" s="1">
        <v>0</v>
      </c>
      <c r="AS154" s="1">
        <v>0</v>
      </c>
      <c r="AT154" s="200">
        <f>+TDC_InfraMR[[#This Row],[B.02.1 - Parque de Coches Eléctricos Motrices]]+TDC_InfraMR[[#This Row],[B.02.2 - Parque de Coches Eléctricos Motrices Remolcados Tipo R]]+TDC_InfraMR[[#This Row],[B.02.3 - Parque de Coches Eléctricos Motrices Tipo R]]</f>
        <v>18</v>
      </c>
      <c r="AU154" s="1">
        <v>0</v>
      </c>
      <c r="AV154" s="1">
        <v>0</v>
      </c>
      <c r="AW154" s="1">
        <v>0</v>
      </c>
      <c r="AX154" s="200">
        <f>+TDC_InfraMR[[#This Row],[B.03.1 - Parque de Coches Motores Motrices Remolcados]]+TDC_InfraMR[[#This Row],[B.03.2 - Parque de Coches Motores Motrices Intermedios]]+TDC_InfraMR[[#This Row],[B.03.3 - Parque de Coches Motores Motrices Cabina]]</f>
        <v>0</v>
      </c>
      <c r="AY154" s="1">
        <v>0</v>
      </c>
      <c r="AZ154" s="1">
        <v>0</v>
      </c>
      <c r="BA154" s="1">
        <v>0</v>
      </c>
      <c r="BB154" s="1">
        <v>0</v>
      </c>
      <c r="BC154" s="200">
        <f>+SUM(TDC_InfraMR[[#This Row],[B.04.1 - Parque de Coches Remolcados Clase Unica]:[B.04.5 - Parque de Coches Remolcados para Servicios Especiales (Cartoneros)]])</f>
        <v>0</v>
      </c>
      <c r="BD154" s="356">
        <v>0</v>
      </c>
      <c r="BE154" s="1">
        <v>2</v>
      </c>
      <c r="BF154" s="1">
        <v>0</v>
      </c>
      <c r="BG154" s="244">
        <v>1435</v>
      </c>
    </row>
    <row r="155" spans="1:59">
      <c r="A155" s="1">
        <v>2005</v>
      </c>
      <c r="B155" s="1" t="s">
        <v>70</v>
      </c>
      <c r="C155" s="10">
        <v>0</v>
      </c>
      <c r="D155" s="10">
        <v>0</v>
      </c>
      <c r="E155" s="10">
        <v>0</v>
      </c>
      <c r="F155" s="10">
        <v>15.3</v>
      </c>
      <c r="G155" s="192">
        <f t="shared" si="14"/>
        <v>15.3</v>
      </c>
      <c r="H155" s="192">
        <f>+TDC_InfraMR[[#This Row],[Total Líneas de Explotación ]]</f>
        <v>15.3</v>
      </c>
      <c r="I155" s="192">
        <v>15.3</v>
      </c>
      <c r="J155" s="10">
        <v>0</v>
      </c>
      <c r="K155" s="10">
        <v>0</v>
      </c>
      <c r="L155" s="10">
        <v>30.6</v>
      </c>
      <c r="M155" s="10">
        <v>1.04</v>
      </c>
      <c r="N155" s="192">
        <f>+TDC_InfraMR[[#This Row],[A.03.1 -  Longitud de Vías de Explotación No Electrificadas Troncales y Ramales (vía principal) (km)]]+TDC_InfraMR[[#This Row],[A.04.1 -  Longitud de Vías de Explotación Electrificadas Troncales y Ramales (vía principal) (km)]]</f>
        <v>30.6</v>
      </c>
      <c r="O155" s="192">
        <f>+TDC_InfraMR[[#This Row],[Total Vías (excluido Auxiliares)]]</f>
        <v>30.6</v>
      </c>
      <c r="P155" s="1">
        <v>11</v>
      </c>
      <c r="Q155" s="1">
        <v>0</v>
      </c>
      <c r="R155" s="1">
        <v>0</v>
      </c>
      <c r="S155" s="194">
        <f t="shared" si="11"/>
        <v>11</v>
      </c>
      <c r="T155" s="194">
        <f>+TDC_InfraMR[[#This Row],[Total Estaciones]]</f>
        <v>11</v>
      </c>
      <c r="U155" s="1">
        <v>0</v>
      </c>
      <c r="V155" s="1">
        <v>36</v>
      </c>
      <c r="W155" s="1">
        <v>0</v>
      </c>
      <c r="X155" s="1">
        <v>0</v>
      </c>
      <c r="Y155" s="1">
        <v>0</v>
      </c>
      <c r="Z155" s="196">
        <f t="shared" si="15"/>
        <v>36</v>
      </c>
      <c r="AA155" s="1">
        <v>6</v>
      </c>
      <c r="AB155" s="1">
        <v>2</v>
      </c>
      <c r="AC155" s="1">
        <f>+TDC_InfraMR[[#This Row],[Total Pasos Vehiculares a Nivel]]</f>
        <v>36</v>
      </c>
      <c r="AD155" s="196">
        <f t="shared" si="16"/>
        <v>44</v>
      </c>
      <c r="AE155" s="1">
        <v>0</v>
      </c>
      <c r="AF155" s="1">
        <v>9</v>
      </c>
      <c r="AG155" s="1">
        <v>16</v>
      </c>
      <c r="AH155" s="196">
        <f t="shared" si="17"/>
        <v>25</v>
      </c>
      <c r="AI155" s="7">
        <v>15.3</v>
      </c>
      <c r="AJ155" s="7">
        <v>0</v>
      </c>
      <c r="AK155" s="7">
        <v>0</v>
      </c>
      <c r="AL155" s="198">
        <f t="shared" si="12"/>
        <v>15.3</v>
      </c>
      <c r="AM155" s="1">
        <v>0</v>
      </c>
      <c r="AN155" s="1">
        <v>0</v>
      </c>
      <c r="AO155" s="1">
        <v>0</v>
      </c>
      <c r="AP155" s="200">
        <f t="shared" si="13"/>
        <v>0</v>
      </c>
      <c r="AQ155" s="1">
        <v>18</v>
      </c>
      <c r="AR155" s="1">
        <v>0</v>
      </c>
      <c r="AS155" s="1">
        <v>0</v>
      </c>
      <c r="AT155" s="200">
        <f>+TDC_InfraMR[[#This Row],[B.02.1 - Parque de Coches Eléctricos Motrices]]+TDC_InfraMR[[#This Row],[B.02.2 - Parque de Coches Eléctricos Motrices Remolcados Tipo R]]+TDC_InfraMR[[#This Row],[B.02.3 - Parque de Coches Eléctricos Motrices Tipo R]]</f>
        <v>18</v>
      </c>
      <c r="AU155" s="1">
        <v>0</v>
      </c>
      <c r="AV155" s="1">
        <v>0</v>
      </c>
      <c r="AW155" s="1">
        <v>0</v>
      </c>
      <c r="AX155" s="200">
        <f>+TDC_InfraMR[[#This Row],[B.03.1 - Parque de Coches Motores Motrices Remolcados]]+TDC_InfraMR[[#This Row],[B.03.2 - Parque de Coches Motores Motrices Intermedios]]+TDC_InfraMR[[#This Row],[B.03.3 - Parque de Coches Motores Motrices Cabina]]</f>
        <v>0</v>
      </c>
      <c r="AY155" s="1">
        <v>0</v>
      </c>
      <c r="AZ155" s="1">
        <v>0</v>
      </c>
      <c r="BA155" s="1">
        <v>0</v>
      </c>
      <c r="BB155" s="1">
        <v>0</v>
      </c>
      <c r="BC155" s="200">
        <f>+SUM(TDC_InfraMR[[#This Row],[B.04.1 - Parque de Coches Remolcados Clase Unica]:[B.04.5 - Parque de Coches Remolcados para Servicios Especiales (Cartoneros)]])</f>
        <v>0</v>
      </c>
      <c r="BD155" s="356">
        <v>0</v>
      </c>
      <c r="BE155" s="1">
        <v>2</v>
      </c>
      <c r="BF155" s="1">
        <v>0</v>
      </c>
      <c r="BG155" s="244">
        <v>1435</v>
      </c>
    </row>
    <row r="156" spans="1:59">
      <c r="A156" s="1">
        <v>2005</v>
      </c>
      <c r="B156" s="1" t="s">
        <v>71</v>
      </c>
      <c r="C156" s="10">
        <v>0</v>
      </c>
      <c r="D156" s="10">
        <v>0</v>
      </c>
      <c r="E156" s="10">
        <v>0</v>
      </c>
      <c r="F156" s="10">
        <v>15.3</v>
      </c>
      <c r="G156" s="192">
        <f t="shared" si="14"/>
        <v>15.3</v>
      </c>
      <c r="H156" s="192">
        <f>+TDC_InfraMR[[#This Row],[Total Líneas de Explotación ]]</f>
        <v>15.3</v>
      </c>
      <c r="I156" s="192">
        <v>15.3</v>
      </c>
      <c r="J156" s="10">
        <v>0</v>
      </c>
      <c r="K156" s="10">
        <v>0</v>
      </c>
      <c r="L156" s="10">
        <v>30.6</v>
      </c>
      <c r="M156" s="10">
        <v>1.04</v>
      </c>
      <c r="N156" s="192">
        <f>+TDC_InfraMR[[#This Row],[A.03.1 -  Longitud de Vías de Explotación No Electrificadas Troncales y Ramales (vía principal) (km)]]+TDC_InfraMR[[#This Row],[A.04.1 -  Longitud de Vías de Explotación Electrificadas Troncales y Ramales (vía principal) (km)]]</f>
        <v>30.6</v>
      </c>
      <c r="O156" s="192">
        <f>+TDC_InfraMR[[#This Row],[Total Vías (excluido Auxiliares)]]</f>
        <v>30.6</v>
      </c>
      <c r="P156" s="1">
        <v>11</v>
      </c>
      <c r="Q156" s="1">
        <v>0</v>
      </c>
      <c r="R156" s="1">
        <v>0</v>
      </c>
      <c r="S156" s="194">
        <f t="shared" si="11"/>
        <v>11</v>
      </c>
      <c r="T156" s="194">
        <f>+TDC_InfraMR[[#This Row],[Total Estaciones]]</f>
        <v>11</v>
      </c>
      <c r="U156" s="1">
        <v>0</v>
      </c>
      <c r="V156" s="1">
        <v>36</v>
      </c>
      <c r="W156" s="1">
        <v>0</v>
      </c>
      <c r="X156" s="1">
        <v>0</v>
      </c>
      <c r="Y156" s="1">
        <v>0</v>
      </c>
      <c r="Z156" s="196">
        <f t="shared" si="15"/>
        <v>36</v>
      </c>
      <c r="AA156" s="1">
        <v>6</v>
      </c>
      <c r="AB156" s="1">
        <v>2</v>
      </c>
      <c r="AC156" s="1">
        <f>+TDC_InfraMR[[#This Row],[Total Pasos Vehiculares a Nivel]]</f>
        <v>36</v>
      </c>
      <c r="AD156" s="196">
        <f t="shared" si="16"/>
        <v>44</v>
      </c>
      <c r="AE156" s="1">
        <v>0</v>
      </c>
      <c r="AF156" s="1">
        <v>9</v>
      </c>
      <c r="AG156" s="1">
        <v>16</v>
      </c>
      <c r="AH156" s="196">
        <f t="shared" si="17"/>
        <v>25</v>
      </c>
      <c r="AI156" s="7">
        <v>15.3</v>
      </c>
      <c r="AJ156" s="7">
        <v>0</v>
      </c>
      <c r="AK156" s="7">
        <v>0</v>
      </c>
      <c r="AL156" s="198">
        <f t="shared" si="12"/>
        <v>15.3</v>
      </c>
      <c r="AM156" s="1">
        <v>0</v>
      </c>
      <c r="AN156" s="1">
        <v>0</v>
      </c>
      <c r="AO156" s="1">
        <v>0</v>
      </c>
      <c r="AP156" s="200">
        <f t="shared" si="13"/>
        <v>0</v>
      </c>
      <c r="AQ156" s="1">
        <v>18</v>
      </c>
      <c r="AR156" s="1">
        <v>0</v>
      </c>
      <c r="AS156" s="1">
        <v>0</v>
      </c>
      <c r="AT156" s="200">
        <f>+TDC_InfraMR[[#This Row],[B.02.1 - Parque de Coches Eléctricos Motrices]]+TDC_InfraMR[[#This Row],[B.02.2 - Parque de Coches Eléctricos Motrices Remolcados Tipo R]]+TDC_InfraMR[[#This Row],[B.02.3 - Parque de Coches Eléctricos Motrices Tipo R]]</f>
        <v>18</v>
      </c>
      <c r="AU156" s="1">
        <v>0</v>
      </c>
      <c r="AV156" s="1">
        <v>0</v>
      </c>
      <c r="AW156" s="1">
        <v>0</v>
      </c>
      <c r="AX156" s="200">
        <f>+TDC_InfraMR[[#This Row],[B.03.1 - Parque de Coches Motores Motrices Remolcados]]+TDC_InfraMR[[#This Row],[B.03.2 - Parque de Coches Motores Motrices Intermedios]]+TDC_InfraMR[[#This Row],[B.03.3 - Parque de Coches Motores Motrices Cabina]]</f>
        <v>0</v>
      </c>
      <c r="AY156" s="1">
        <v>0</v>
      </c>
      <c r="AZ156" s="1">
        <v>0</v>
      </c>
      <c r="BA156" s="1">
        <v>0</v>
      </c>
      <c r="BB156" s="1">
        <v>0</v>
      </c>
      <c r="BC156" s="200">
        <f>+SUM(TDC_InfraMR[[#This Row],[B.04.1 - Parque de Coches Remolcados Clase Unica]:[B.04.5 - Parque de Coches Remolcados para Servicios Especiales (Cartoneros)]])</f>
        <v>0</v>
      </c>
      <c r="BD156" s="356">
        <v>0</v>
      </c>
      <c r="BE156" s="1">
        <v>2</v>
      </c>
      <c r="BF156" s="1">
        <v>0</v>
      </c>
      <c r="BG156" s="244">
        <v>1435</v>
      </c>
    </row>
    <row r="157" spans="1:59">
      <c r="A157" s="1">
        <v>2005</v>
      </c>
      <c r="B157" s="1" t="s">
        <v>72</v>
      </c>
      <c r="C157" s="10">
        <v>0</v>
      </c>
      <c r="D157" s="10">
        <v>0</v>
      </c>
      <c r="E157" s="10">
        <v>0</v>
      </c>
      <c r="F157" s="10">
        <v>15.3</v>
      </c>
      <c r="G157" s="192">
        <f t="shared" si="14"/>
        <v>15.3</v>
      </c>
      <c r="H157" s="192">
        <f>+TDC_InfraMR[[#This Row],[Total Líneas de Explotación ]]</f>
        <v>15.3</v>
      </c>
      <c r="I157" s="192">
        <v>15.3</v>
      </c>
      <c r="J157" s="10">
        <v>0</v>
      </c>
      <c r="K157" s="10">
        <v>0</v>
      </c>
      <c r="L157" s="10">
        <v>30.6</v>
      </c>
      <c r="M157" s="10">
        <v>1.04</v>
      </c>
      <c r="N157" s="192">
        <f>+TDC_InfraMR[[#This Row],[A.03.1 -  Longitud de Vías de Explotación No Electrificadas Troncales y Ramales (vía principal) (km)]]+TDC_InfraMR[[#This Row],[A.04.1 -  Longitud de Vías de Explotación Electrificadas Troncales y Ramales (vía principal) (km)]]</f>
        <v>30.6</v>
      </c>
      <c r="O157" s="192">
        <f>+TDC_InfraMR[[#This Row],[Total Vías (excluido Auxiliares)]]</f>
        <v>30.6</v>
      </c>
      <c r="P157" s="1">
        <v>11</v>
      </c>
      <c r="Q157" s="1">
        <v>0</v>
      </c>
      <c r="R157" s="1">
        <v>0</v>
      </c>
      <c r="S157" s="194">
        <f t="shared" ref="S157:S220" si="18">SUM(P157:R157)</f>
        <v>11</v>
      </c>
      <c r="T157" s="194">
        <f>+TDC_InfraMR[[#This Row],[Total Estaciones]]</f>
        <v>11</v>
      </c>
      <c r="U157" s="1">
        <v>0</v>
      </c>
      <c r="V157" s="1">
        <v>36</v>
      </c>
      <c r="W157" s="1">
        <v>0</v>
      </c>
      <c r="X157" s="1">
        <v>0</v>
      </c>
      <c r="Y157" s="1">
        <v>0</v>
      </c>
      <c r="Z157" s="196">
        <f t="shared" si="15"/>
        <v>36</v>
      </c>
      <c r="AA157" s="1">
        <v>6</v>
      </c>
      <c r="AB157" s="1">
        <v>2</v>
      </c>
      <c r="AC157" s="1">
        <f>+TDC_InfraMR[[#This Row],[Total Pasos Vehiculares a Nivel]]</f>
        <v>36</v>
      </c>
      <c r="AD157" s="196">
        <f t="shared" si="16"/>
        <v>44</v>
      </c>
      <c r="AE157" s="1">
        <v>0</v>
      </c>
      <c r="AF157" s="1">
        <v>9</v>
      </c>
      <c r="AG157" s="1">
        <v>16</v>
      </c>
      <c r="AH157" s="196">
        <f t="shared" si="17"/>
        <v>25</v>
      </c>
      <c r="AI157" s="7">
        <v>15.3</v>
      </c>
      <c r="AJ157" s="7">
        <v>0</v>
      </c>
      <c r="AK157" s="7">
        <v>0</v>
      </c>
      <c r="AL157" s="198">
        <f t="shared" ref="AL157:AL220" si="19">SUM(AI157:AK157)</f>
        <v>15.3</v>
      </c>
      <c r="AM157" s="1">
        <v>0</v>
      </c>
      <c r="AN157" s="1">
        <v>0</v>
      </c>
      <c r="AO157" s="1">
        <v>0</v>
      </c>
      <c r="AP157" s="200">
        <f t="shared" ref="AP157:AP220" si="20">SUM(AM157:AO157)</f>
        <v>0</v>
      </c>
      <c r="AQ157" s="1">
        <v>18</v>
      </c>
      <c r="AR157" s="1">
        <v>0</v>
      </c>
      <c r="AS157" s="1">
        <v>0</v>
      </c>
      <c r="AT157" s="200">
        <f>+TDC_InfraMR[[#This Row],[B.02.1 - Parque de Coches Eléctricos Motrices]]+TDC_InfraMR[[#This Row],[B.02.2 - Parque de Coches Eléctricos Motrices Remolcados Tipo R]]+TDC_InfraMR[[#This Row],[B.02.3 - Parque de Coches Eléctricos Motrices Tipo R]]</f>
        <v>18</v>
      </c>
      <c r="AU157" s="1">
        <v>0</v>
      </c>
      <c r="AV157" s="1">
        <v>0</v>
      </c>
      <c r="AW157" s="1">
        <v>0</v>
      </c>
      <c r="AX157" s="200">
        <f>+TDC_InfraMR[[#This Row],[B.03.1 - Parque de Coches Motores Motrices Remolcados]]+TDC_InfraMR[[#This Row],[B.03.2 - Parque de Coches Motores Motrices Intermedios]]+TDC_InfraMR[[#This Row],[B.03.3 - Parque de Coches Motores Motrices Cabina]]</f>
        <v>0</v>
      </c>
      <c r="AY157" s="1">
        <v>0</v>
      </c>
      <c r="AZ157" s="1">
        <v>0</v>
      </c>
      <c r="BA157" s="1">
        <v>0</v>
      </c>
      <c r="BB157" s="1">
        <v>0</v>
      </c>
      <c r="BC157" s="200">
        <f>+SUM(TDC_InfraMR[[#This Row],[B.04.1 - Parque de Coches Remolcados Clase Unica]:[B.04.5 - Parque de Coches Remolcados para Servicios Especiales (Cartoneros)]])</f>
        <v>0</v>
      </c>
      <c r="BD157" s="356">
        <v>0</v>
      </c>
      <c r="BE157" s="1">
        <v>2</v>
      </c>
      <c r="BF157" s="1">
        <v>0</v>
      </c>
      <c r="BG157" s="244">
        <v>1435</v>
      </c>
    </row>
    <row r="158" spans="1:59">
      <c r="A158" s="1">
        <v>2006</v>
      </c>
      <c r="B158" s="1" t="s">
        <v>61</v>
      </c>
      <c r="C158" s="10">
        <v>0</v>
      </c>
      <c r="D158" s="10">
        <v>0</v>
      </c>
      <c r="E158" s="10">
        <v>0</v>
      </c>
      <c r="F158" s="10">
        <v>15.3</v>
      </c>
      <c r="G158" s="192">
        <f t="shared" si="14"/>
        <v>15.3</v>
      </c>
      <c r="H158" s="192">
        <f>+TDC_InfraMR[[#This Row],[Total Líneas de Explotación ]]</f>
        <v>15.3</v>
      </c>
      <c r="I158" s="192">
        <v>15.3</v>
      </c>
      <c r="J158" s="10">
        <v>0</v>
      </c>
      <c r="K158" s="10">
        <v>0</v>
      </c>
      <c r="L158" s="10">
        <v>30.6</v>
      </c>
      <c r="M158" s="10">
        <v>1.04</v>
      </c>
      <c r="N158" s="192">
        <f>+TDC_InfraMR[[#This Row],[A.03.1 -  Longitud de Vías de Explotación No Electrificadas Troncales y Ramales (vía principal) (km)]]+TDC_InfraMR[[#This Row],[A.04.1 -  Longitud de Vías de Explotación Electrificadas Troncales y Ramales (vía principal) (km)]]</f>
        <v>30.6</v>
      </c>
      <c r="O158" s="192">
        <f>+TDC_InfraMR[[#This Row],[Total Vías (excluido Auxiliares)]]</f>
        <v>30.6</v>
      </c>
      <c r="P158" s="1">
        <v>11</v>
      </c>
      <c r="Q158" s="1">
        <v>0</v>
      </c>
      <c r="R158" s="1">
        <v>0</v>
      </c>
      <c r="S158" s="194">
        <f t="shared" si="18"/>
        <v>11</v>
      </c>
      <c r="T158" s="194">
        <f>+TDC_InfraMR[[#This Row],[Total Estaciones]]</f>
        <v>11</v>
      </c>
      <c r="U158" s="1">
        <v>0</v>
      </c>
      <c r="V158" s="1">
        <v>36</v>
      </c>
      <c r="W158" s="1">
        <v>0</v>
      </c>
      <c r="X158" s="1">
        <v>0</v>
      </c>
      <c r="Y158" s="1">
        <v>0</v>
      </c>
      <c r="Z158" s="196">
        <f t="shared" si="15"/>
        <v>36</v>
      </c>
      <c r="AA158" s="1">
        <v>6</v>
      </c>
      <c r="AB158" s="1">
        <v>2</v>
      </c>
      <c r="AC158" s="1">
        <f>+TDC_InfraMR[[#This Row],[Total Pasos Vehiculares a Nivel]]</f>
        <v>36</v>
      </c>
      <c r="AD158" s="196">
        <f t="shared" si="16"/>
        <v>44</v>
      </c>
      <c r="AE158" s="1">
        <v>0</v>
      </c>
      <c r="AF158" s="1">
        <v>9</v>
      </c>
      <c r="AG158" s="1">
        <v>16</v>
      </c>
      <c r="AH158" s="196">
        <f t="shared" si="17"/>
        <v>25</v>
      </c>
      <c r="AI158" s="7">
        <v>15.3</v>
      </c>
      <c r="AJ158" s="7">
        <v>0</v>
      </c>
      <c r="AK158" s="7">
        <v>0</v>
      </c>
      <c r="AL158" s="198">
        <f t="shared" si="19"/>
        <v>15.3</v>
      </c>
      <c r="AM158" s="1">
        <v>0</v>
      </c>
      <c r="AN158" s="1">
        <v>0</v>
      </c>
      <c r="AO158" s="1">
        <v>0</v>
      </c>
      <c r="AP158" s="200">
        <f t="shared" si="20"/>
        <v>0</v>
      </c>
      <c r="AQ158" s="1">
        <v>18</v>
      </c>
      <c r="AR158" s="1">
        <v>0</v>
      </c>
      <c r="AS158" s="1">
        <v>0</v>
      </c>
      <c r="AT158" s="200">
        <f>+TDC_InfraMR[[#This Row],[B.02.1 - Parque de Coches Eléctricos Motrices]]+TDC_InfraMR[[#This Row],[B.02.2 - Parque de Coches Eléctricos Motrices Remolcados Tipo R]]+TDC_InfraMR[[#This Row],[B.02.3 - Parque de Coches Eléctricos Motrices Tipo R]]</f>
        <v>18</v>
      </c>
      <c r="AU158" s="1">
        <v>0</v>
      </c>
      <c r="AV158" s="1">
        <v>0</v>
      </c>
      <c r="AW158" s="1">
        <v>0</v>
      </c>
      <c r="AX158" s="200">
        <f>+TDC_InfraMR[[#This Row],[B.03.1 - Parque de Coches Motores Motrices Remolcados]]+TDC_InfraMR[[#This Row],[B.03.2 - Parque de Coches Motores Motrices Intermedios]]+TDC_InfraMR[[#This Row],[B.03.3 - Parque de Coches Motores Motrices Cabina]]</f>
        <v>0</v>
      </c>
      <c r="AY158" s="1">
        <v>0</v>
      </c>
      <c r="AZ158" s="1">
        <v>0</v>
      </c>
      <c r="BA158" s="1">
        <v>0</v>
      </c>
      <c r="BB158" s="1">
        <v>0</v>
      </c>
      <c r="BC158" s="200">
        <f>+SUM(TDC_InfraMR[[#This Row],[B.04.1 - Parque de Coches Remolcados Clase Unica]:[B.04.5 - Parque de Coches Remolcados para Servicios Especiales (Cartoneros)]])</f>
        <v>0</v>
      </c>
      <c r="BD158" s="356">
        <v>0</v>
      </c>
      <c r="BE158" s="1">
        <v>2</v>
      </c>
      <c r="BF158" s="1">
        <v>0</v>
      </c>
      <c r="BG158" s="244">
        <v>1435</v>
      </c>
    </row>
    <row r="159" spans="1:59">
      <c r="A159" s="1">
        <v>2006</v>
      </c>
      <c r="B159" s="1" t="s">
        <v>62</v>
      </c>
      <c r="C159" s="10">
        <v>0</v>
      </c>
      <c r="D159" s="10">
        <v>0</v>
      </c>
      <c r="E159" s="10">
        <v>0</v>
      </c>
      <c r="F159" s="10">
        <v>15.3</v>
      </c>
      <c r="G159" s="192">
        <f t="shared" si="14"/>
        <v>15.3</v>
      </c>
      <c r="H159" s="192">
        <f>+TDC_InfraMR[[#This Row],[Total Líneas de Explotación ]]</f>
        <v>15.3</v>
      </c>
      <c r="I159" s="192">
        <v>15.3</v>
      </c>
      <c r="J159" s="10">
        <v>0</v>
      </c>
      <c r="K159" s="10">
        <v>0</v>
      </c>
      <c r="L159" s="10">
        <v>30.6</v>
      </c>
      <c r="M159" s="10">
        <v>1.04</v>
      </c>
      <c r="N159" s="192">
        <f>+TDC_InfraMR[[#This Row],[A.03.1 -  Longitud de Vías de Explotación No Electrificadas Troncales y Ramales (vía principal) (km)]]+TDC_InfraMR[[#This Row],[A.04.1 -  Longitud de Vías de Explotación Electrificadas Troncales y Ramales (vía principal) (km)]]</f>
        <v>30.6</v>
      </c>
      <c r="O159" s="192">
        <f>+TDC_InfraMR[[#This Row],[Total Vías (excluido Auxiliares)]]</f>
        <v>30.6</v>
      </c>
      <c r="P159" s="1">
        <v>11</v>
      </c>
      <c r="Q159" s="1">
        <v>0</v>
      </c>
      <c r="R159" s="1">
        <v>0</v>
      </c>
      <c r="S159" s="194">
        <f t="shared" si="18"/>
        <v>11</v>
      </c>
      <c r="T159" s="194">
        <f>+TDC_InfraMR[[#This Row],[Total Estaciones]]</f>
        <v>11</v>
      </c>
      <c r="U159" s="1">
        <v>0</v>
      </c>
      <c r="V159" s="1">
        <v>36</v>
      </c>
      <c r="W159" s="1">
        <v>0</v>
      </c>
      <c r="X159" s="1">
        <v>0</v>
      </c>
      <c r="Y159" s="1">
        <v>0</v>
      </c>
      <c r="Z159" s="196">
        <f t="shared" si="15"/>
        <v>36</v>
      </c>
      <c r="AA159" s="1">
        <v>6</v>
      </c>
      <c r="AB159" s="1">
        <v>2</v>
      </c>
      <c r="AC159" s="1">
        <f>+TDC_InfraMR[[#This Row],[Total Pasos Vehiculares a Nivel]]</f>
        <v>36</v>
      </c>
      <c r="AD159" s="196">
        <f t="shared" si="16"/>
        <v>44</v>
      </c>
      <c r="AE159" s="1">
        <v>0</v>
      </c>
      <c r="AF159" s="1">
        <v>9</v>
      </c>
      <c r="AG159" s="1">
        <v>16</v>
      </c>
      <c r="AH159" s="196">
        <f t="shared" si="17"/>
        <v>25</v>
      </c>
      <c r="AI159" s="7">
        <v>15.3</v>
      </c>
      <c r="AJ159" s="7">
        <v>0</v>
      </c>
      <c r="AK159" s="7">
        <v>0</v>
      </c>
      <c r="AL159" s="198">
        <f t="shared" si="19"/>
        <v>15.3</v>
      </c>
      <c r="AM159" s="1">
        <v>0</v>
      </c>
      <c r="AN159" s="1">
        <v>0</v>
      </c>
      <c r="AO159" s="1">
        <v>0</v>
      </c>
      <c r="AP159" s="200">
        <f t="shared" si="20"/>
        <v>0</v>
      </c>
      <c r="AQ159" s="1">
        <v>18</v>
      </c>
      <c r="AR159" s="1">
        <v>0</v>
      </c>
      <c r="AS159" s="1">
        <v>0</v>
      </c>
      <c r="AT159" s="200">
        <f>+TDC_InfraMR[[#This Row],[B.02.1 - Parque de Coches Eléctricos Motrices]]+TDC_InfraMR[[#This Row],[B.02.2 - Parque de Coches Eléctricos Motrices Remolcados Tipo R]]+TDC_InfraMR[[#This Row],[B.02.3 - Parque de Coches Eléctricos Motrices Tipo R]]</f>
        <v>18</v>
      </c>
      <c r="AU159" s="1">
        <v>0</v>
      </c>
      <c r="AV159" s="1">
        <v>0</v>
      </c>
      <c r="AW159" s="1">
        <v>0</v>
      </c>
      <c r="AX159" s="200">
        <f>+TDC_InfraMR[[#This Row],[B.03.1 - Parque de Coches Motores Motrices Remolcados]]+TDC_InfraMR[[#This Row],[B.03.2 - Parque de Coches Motores Motrices Intermedios]]+TDC_InfraMR[[#This Row],[B.03.3 - Parque de Coches Motores Motrices Cabina]]</f>
        <v>0</v>
      </c>
      <c r="AY159" s="1">
        <v>0</v>
      </c>
      <c r="AZ159" s="1">
        <v>0</v>
      </c>
      <c r="BA159" s="1">
        <v>0</v>
      </c>
      <c r="BB159" s="1">
        <v>0</v>
      </c>
      <c r="BC159" s="200">
        <f>+SUM(TDC_InfraMR[[#This Row],[B.04.1 - Parque de Coches Remolcados Clase Unica]:[B.04.5 - Parque de Coches Remolcados para Servicios Especiales (Cartoneros)]])</f>
        <v>0</v>
      </c>
      <c r="BD159" s="356">
        <v>0</v>
      </c>
      <c r="BE159" s="1">
        <v>2</v>
      </c>
      <c r="BF159" s="1">
        <v>0</v>
      </c>
      <c r="BG159" s="244">
        <v>1435</v>
      </c>
    </row>
    <row r="160" spans="1:59">
      <c r="A160" s="1">
        <v>2006</v>
      </c>
      <c r="B160" s="1" t="s">
        <v>63</v>
      </c>
      <c r="C160" s="10">
        <v>0</v>
      </c>
      <c r="D160" s="10">
        <v>0</v>
      </c>
      <c r="E160" s="10">
        <v>0</v>
      </c>
      <c r="F160" s="10">
        <v>15.3</v>
      </c>
      <c r="G160" s="192">
        <f t="shared" si="14"/>
        <v>15.3</v>
      </c>
      <c r="H160" s="192">
        <f>+TDC_InfraMR[[#This Row],[Total Líneas de Explotación ]]</f>
        <v>15.3</v>
      </c>
      <c r="I160" s="192">
        <v>15.3</v>
      </c>
      <c r="J160" s="10">
        <v>0</v>
      </c>
      <c r="K160" s="10">
        <v>0</v>
      </c>
      <c r="L160" s="10">
        <v>30.6</v>
      </c>
      <c r="M160" s="10">
        <v>1.04</v>
      </c>
      <c r="N160" s="192">
        <f>+TDC_InfraMR[[#This Row],[A.03.1 -  Longitud de Vías de Explotación No Electrificadas Troncales y Ramales (vía principal) (km)]]+TDC_InfraMR[[#This Row],[A.04.1 -  Longitud de Vías de Explotación Electrificadas Troncales y Ramales (vía principal) (km)]]</f>
        <v>30.6</v>
      </c>
      <c r="O160" s="192">
        <f>+TDC_InfraMR[[#This Row],[Total Vías (excluido Auxiliares)]]</f>
        <v>30.6</v>
      </c>
      <c r="P160" s="1">
        <v>11</v>
      </c>
      <c r="Q160" s="1">
        <v>0</v>
      </c>
      <c r="R160" s="1">
        <v>0</v>
      </c>
      <c r="S160" s="194">
        <f t="shared" si="18"/>
        <v>11</v>
      </c>
      <c r="T160" s="194">
        <f>+TDC_InfraMR[[#This Row],[Total Estaciones]]</f>
        <v>11</v>
      </c>
      <c r="U160" s="1">
        <v>0</v>
      </c>
      <c r="V160" s="1">
        <v>36</v>
      </c>
      <c r="W160" s="1">
        <v>0</v>
      </c>
      <c r="X160" s="1">
        <v>0</v>
      </c>
      <c r="Y160" s="1">
        <v>0</v>
      </c>
      <c r="Z160" s="196">
        <f t="shared" si="15"/>
        <v>36</v>
      </c>
      <c r="AA160" s="1">
        <v>6</v>
      </c>
      <c r="AB160" s="1">
        <v>2</v>
      </c>
      <c r="AC160" s="1">
        <f>+TDC_InfraMR[[#This Row],[Total Pasos Vehiculares a Nivel]]</f>
        <v>36</v>
      </c>
      <c r="AD160" s="196">
        <f t="shared" si="16"/>
        <v>44</v>
      </c>
      <c r="AE160" s="1">
        <v>0</v>
      </c>
      <c r="AF160" s="1">
        <v>9</v>
      </c>
      <c r="AG160" s="1">
        <v>16</v>
      </c>
      <c r="AH160" s="196">
        <f t="shared" si="17"/>
        <v>25</v>
      </c>
      <c r="AI160" s="7">
        <v>15.3</v>
      </c>
      <c r="AJ160" s="7">
        <v>0</v>
      </c>
      <c r="AK160" s="7">
        <v>0</v>
      </c>
      <c r="AL160" s="198">
        <f t="shared" si="19"/>
        <v>15.3</v>
      </c>
      <c r="AM160" s="1">
        <v>0</v>
      </c>
      <c r="AN160" s="1">
        <v>0</v>
      </c>
      <c r="AO160" s="1">
        <v>0</v>
      </c>
      <c r="AP160" s="200">
        <f t="shared" si="20"/>
        <v>0</v>
      </c>
      <c r="AQ160" s="1">
        <v>18</v>
      </c>
      <c r="AR160" s="1">
        <v>0</v>
      </c>
      <c r="AS160" s="1">
        <v>0</v>
      </c>
      <c r="AT160" s="200">
        <f>+TDC_InfraMR[[#This Row],[B.02.1 - Parque de Coches Eléctricos Motrices]]+TDC_InfraMR[[#This Row],[B.02.2 - Parque de Coches Eléctricos Motrices Remolcados Tipo R]]+TDC_InfraMR[[#This Row],[B.02.3 - Parque de Coches Eléctricos Motrices Tipo R]]</f>
        <v>18</v>
      </c>
      <c r="AU160" s="1">
        <v>0</v>
      </c>
      <c r="AV160" s="1">
        <v>0</v>
      </c>
      <c r="AW160" s="1">
        <v>0</v>
      </c>
      <c r="AX160" s="200">
        <f>+TDC_InfraMR[[#This Row],[B.03.1 - Parque de Coches Motores Motrices Remolcados]]+TDC_InfraMR[[#This Row],[B.03.2 - Parque de Coches Motores Motrices Intermedios]]+TDC_InfraMR[[#This Row],[B.03.3 - Parque de Coches Motores Motrices Cabina]]</f>
        <v>0</v>
      </c>
      <c r="AY160" s="1">
        <v>0</v>
      </c>
      <c r="AZ160" s="1">
        <v>0</v>
      </c>
      <c r="BA160" s="1">
        <v>0</v>
      </c>
      <c r="BB160" s="1">
        <v>0</v>
      </c>
      <c r="BC160" s="200">
        <f>+SUM(TDC_InfraMR[[#This Row],[B.04.1 - Parque de Coches Remolcados Clase Unica]:[B.04.5 - Parque de Coches Remolcados para Servicios Especiales (Cartoneros)]])</f>
        <v>0</v>
      </c>
      <c r="BD160" s="356">
        <v>0</v>
      </c>
      <c r="BE160" s="1">
        <v>2</v>
      </c>
      <c r="BF160" s="1">
        <v>0</v>
      </c>
      <c r="BG160" s="244">
        <v>1435</v>
      </c>
    </row>
    <row r="161" spans="1:59">
      <c r="A161" s="1">
        <v>2006</v>
      </c>
      <c r="B161" s="1" t="s">
        <v>64</v>
      </c>
      <c r="C161" s="10">
        <v>0</v>
      </c>
      <c r="D161" s="10">
        <v>0</v>
      </c>
      <c r="E161" s="10">
        <v>0</v>
      </c>
      <c r="F161" s="10">
        <v>15.3</v>
      </c>
      <c r="G161" s="192">
        <f t="shared" si="14"/>
        <v>15.3</v>
      </c>
      <c r="H161" s="192">
        <f>+TDC_InfraMR[[#This Row],[Total Líneas de Explotación ]]</f>
        <v>15.3</v>
      </c>
      <c r="I161" s="192">
        <v>15.3</v>
      </c>
      <c r="J161" s="10">
        <v>0</v>
      </c>
      <c r="K161" s="10">
        <v>0</v>
      </c>
      <c r="L161" s="10">
        <v>30.6</v>
      </c>
      <c r="M161" s="10">
        <v>1.04</v>
      </c>
      <c r="N161" s="192">
        <f>+TDC_InfraMR[[#This Row],[A.03.1 -  Longitud de Vías de Explotación No Electrificadas Troncales y Ramales (vía principal) (km)]]+TDC_InfraMR[[#This Row],[A.04.1 -  Longitud de Vías de Explotación Electrificadas Troncales y Ramales (vía principal) (km)]]</f>
        <v>30.6</v>
      </c>
      <c r="O161" s="192">
        <f>+TDC_InfraMR[[#This Row],[Total Vías (excluido Auxiliares)]]</f>
        <v>30.6</v>
      </c>
      <c r="P161" s="1">
        <v>11</v>
      </c>
      <c r="Q161" s="1">
        <v>0</v>
      </c>
      <c r="R161" s="1">
        <v>0</v>
      </c>
      <c r="S161" s="194">
        <f t="shared" si="18"/>
        <v>11</v>
      </c>
      <c r="T161" s="194">
        <f>+TDC_InfraMR[[#This Row],[Total Estaciones]]</f>
        <v>11</v>
      </c>
      <c r="U161" s="1">
        <v>0</v>
      </c>
      <c r="V161" s="1">
        <v>36</v>
      </c>
      <c r="W161" s="1">
        <v>0</v>
      </c>
      <c r="X161" s="1">
        <v>0</v>
      </c>
      <c r="Y161" s="1">
        <v>0</v>
      </c>
      <c r="Z161" s="196">
        <f t="shared" si="15"/>
        <v>36</v>
      </c>
      <c r="AA161" s="1">
        <v>6</v>
      </c>
      <c r="AB161" s="1">
        <v>2</v>
      </c>
      <c r="AC161" s="1">
        <f>+TDC_InfraMR[[#This Row],[Total Pasos Vehiculares a Nivel]]</f>
        <v>36</v>
      </c>
      <c r="AD161" s="196">
        <f t="shared" si="16"/>
        <v>44</v>
      </c>
      <c r="AE161" s="1">
        <v>0</v>
      </c>
      <c r="AF161" s="1">
        <v>9</v>
      </c>
      <c r="AG161" s="1">
        <v>16</v>
      </c>
      <c r="AH161" s="196">
        <f t="shared" si="17"/>
        <v>25</v>
      </c>
      <c r="AI161" s="7">
        <v>15.3</v>
      </c>
      <c r="AJ161" s="7">
        <v>0</v>
      </c>
      <c r="AK161" s="7">
        <v>0</v>
      </c>
      <c r="AL161" s="198">
        <f t="shared" si="19"/>
        <v>15.3</v>
      </c>
      <c r="AM161" s="1">
        <v>0</v>
      </c>
      <c r="AN161" s="1">
        <v>0</v>
      </c>
      <c r="AO161" s="1">
        <v>0</v>
      </c>
      <c r="AP161" s="200">
        <f t="shared" si="20"/>
        <v>0</v>
      </c>
      <c r="AQ161" s="1">
        <v>18</v>
      </c>
      <c r="AR161" s="1">
        <v>0</v>
      </c>
      <c r="AS161" s="1">
        <v>0</v>
      </c>
      <c r="AT161" s="200">
        <f>+TDC_InfraMR[[#This Row],[B.02.1 - Parque de Coches Eléctricos Motrices]]+TDC_InfraMR[[#This Row],[B.02.2 - Parque de Coches Eléctricos Motrices Remolcados Tipo R]]+TDC_InfraMR[[#This Row],[B.02.3 - Parque de Coches Eléctricos Motrices Tipo R]]</f>
        <v>18</v>
      </c>
      <c r="AU161" s="1">
        <v>0</v>
      </c>
      <c r="AV161" s="1">
        <v>0</v>
      </c>
      <c r="AW161" s="1">
        <v>0</v>
      </c>
      <c r="AX161" s="200">
        <f>+TDC_InfraMR[[#This Row],[B.03.1 - Parque de Coches Motores Motrices Remolcados]]+TDC_InfraMR[[#This Row],[B.03.2 - Parque de Coches Motores Motrices Intermedios]]+TDC_InfraMR[[#This Row],[B.03.3 - Parque de Coches Motores Motrices Cabina]]</f>
        <v>0</v>
      </c>
      <c r="AY161" s="1">
        <v>0</v>
      </c>
      <c r="AZ161" s="1">
        <v>0</v>
      </c>
      <c r="BA161" s="1">
        <v>0</v>
      </c>
      <c r="BB161" s="1">
        <v>0</v>
      </c>
      <c r="BC161" s="200">
        <f>+SUM(TDC_InfraMR[[#This Row],[B.04.1 - Parque de Coches Remolcados Clase Unica]:[B.04.5 - Parque de Coches Remolcados para Servicios Especiales (Cartoneros)]])</f>
        <v>0</v>
      </c>
      <c r="BD161" s="356">
        <v>0</v>
      </c>
      <c r="BE161" s="1">
        <v>2</v>
      </c>
      <c r="BF161" s="1">
        <v>0</v>
      </c>
      <c r="BG161" s="244">
        <v>1435</v>
      </c>
    </row>
    <row r="162" spans="1:59">
      <c r="A162" s="1">
        <v>2006</v>
      </c>
      <c r="B162" s="1" t="s">
        <v>65</v>
      </c>
      <c r="C162" s="10">
        <v>0</v>
      </c>
      <c r="D162" s="10">
        <v>0</v>
      </c>
      <c r="E162" s="10">
        <v>0</v>
      </c>
      <c r="F162" s="10">
        <v>15.3</v>
      </c>
      <c r="G162" s="192">
        <f t="shared" si="14"/>
        <v>15.3</v>
      </c>
      <c r="H162" s="192">
        <f>+TDC_InfraMR[[#This Row],[Total Líneas de Explotación ]]</f>
        <v>15.3</v>
      </c>
      <c r="I162" s="192">
        <v>15.3</v>
      </c>
      <c r="J162" s="10">
        <v>0</v>
      </c>
      <c r="K162" s="10">
        <v>0</v>
      </c>
      <c r="L162" s="10">
        <v>30.6</v>
      </c>
      <c r="M162" s="10">
        <v>1.04</v>
      </c>
      <c r="N162" s="192">
        <f>+TDC_InfraMR[[#This Row],[A.03.1 -  Longitud de Vías de Explotación No Electrificadas Troncales y Ramales (vía principal) (km)]]+TDC_InfraMR[[#This Row],[A.04.1 -  Longitud de Vías de Explotación Electrificadas Troncales y Ramales (vía principal) (km)]]</f>
        <v>30.6</v>
      </c>
      <c r="O162" s="192">
        <f>+TDC_InfraMR[[#This Row],[Total Vías (excluido Auxiliares)]]</f>
        <v>30.6</v>
      </c>
      <c r="P162" s="1">
        <v>11</v>
      </c>
      <c r="Q162" s="1">
        <v>0</v>
      </c>
      <c r="R162" s="1">
        <v>0</v>
      </c>
      <c r="S162" s="194">
        <f t="shared" si="18"/>
        <v>11</v>
      </c>
      <c r="T162" s="194">
        <f>+TDC_InfraMR[[#This Row],[Total Estaciones]]</f>
        <v>11</v>
      </c>
      <c r="U162" s="1">
        <v>0</v>
      </c>
      <c r="V162" s="1">
        <v>36</v>
      </c>
      <c r="W162" s="1">
        <v>0</v>
      </c>
      <c r="X162" s="1">
        <v>0</v>
      </c>
      <c r="Y162" s="1">
        <v>0</v>
      </c>
      <c r="Z162" s="196">
        <f t="shared" si="15"/>
        <v>36</v>
      </c>
      <c r="AA162" s="1">
        <v>6</v>
      </c>
      <c r="AB162" s="1">
        <v>2</v>
      </c>
      <c r="AC162" s="1">
        <f>+TDC_InfraMR[[#This Row],[Total Pasos Vehiculares a Nivel]]</f>
        <v>36</v>
      </c>
      <c r="AD162" s="196">
        <f t="shared" si="16"/>
        <v>44</v>
      </c>
      <c r="AE162" s="1">
        <v>0</v>
      </c>
      <c r="AF162" s="1">
        <v>9</v>
      </c>
      <c r="AG162" s="1">
        <v>16</v>
      </c>
      <c r="AH162" s="196">
        <f t="shared" si="17"/>
        <v>25</v>
      </c>
      <c r="AI162" s="7">
        <v>15.3</v>
      </c>
      <c r="AJ162" s="7">
        <v>0</v>
      </c>
      <c r="AK162" s="7">
        <v>0</v>
      </c>
      <c r="AL162" s="198">
        <f t="shared" si="19"/>
        <v>15.3</v>
      </c>
      <c r="AM162" s="1">
        <v>0</v>
      </c>
      <c r="AN162" s="1">
        <v>0</v>
      </c>
      <c r="AO162" s="1">
        <v>0</v>
      </c>
      <c r="AP162" s="200">
        <f t="shared" si="20"/>
        <v>0</v>
      </c>
      <c r="AQ162" s="1">
        <v>18</v>
      </c>
      <c r="AR162" s="1">
        <v>0</v>
      </c>
      <c r="AS162" s="1">
        <v>0</v>
      </c>
      <c r="AT162" s="200">
        <f>+TDC_InfraMR[[#This Row],[B.02.1 - Parque de Coches Eléctricos Motrices]]+TDC_InfraMR[[#This Row],[B.02.2 - Parque de Coches Eléctricos Motrices Remolcados Tipo R]]+TDC_InfraMR[[#This Row],[B.02.3 - Parque de Coches Eléctricos Motrices Tipo R]]</f>
        <v>18</v>
      </c>
      <c r="AU162" s="1">
        <v>0</v>
      </c>
      <c r="AV162" s="1">
        <v>0</v>
      </c>
      <c r="AW162" s="1">
        <v>0</v>
      </c>
      <c r="AX162" s="200">
        <f>+TDC_InfraMR[[#This Row],[B.03.1 - Parque de Coches Motores Motrices Remolcados]]+TDC_InfraMR[[#This Row],[B.03.2 - Parque de Coches Motores Motrices Intermedios]]+TDC_InfraMR[[#This Row],[B.03.3 - Parque de Coches Motores Motrices Cabina]]</f>
        <v>0</v>
      </c>
      <c r="AY162" s="1">
        <v>0</v>
      </c>
      <c r="AZ162" s="1">
        <v>0</v>
      </c>
      <c r="BA162" s="1">
        <v>0</v>
      </c>
      <c r="BB162" s="1">
        <v>0</v>
      </c>
      <c r="BC162" s="200">
        <f>+SUM(TDC_InfraMR[[#This Row],[B.04.1 - Parque de Coches Remolcados Clase Unica]:[B.04.5 - Parque de Coches Remolcados para Servicios Especiales (Cartoneros)]])</f>
        <v>0</v>
      </c>
      <c r="BD162" s="356">
        <v>0</v>
      </c>
      <c r="BE162" s="1">
        <v>2</v>
      </c>
      <c r="BF162" s="1">
        <v>0</v>
      </c>
      <c r="BG162" s="244">
        <v>1435</v>
      </c>
    </row>
    <row r="163" spans="1:59">
      <c r="A163" s="1">
        <v>2006</v>
      </c>
      <c r="B163" s="1" t="s">
        <v>66</v>
      </c>
      <c r="C163" s="10">
        <v>0</v>
      </c>
      <c r="D163" s="10">
        <v>0</v>
      </c>
      <c r="E163" s="10">
        <v>0</v>
      </c>
      <c r="F163" s="10">
        <v>15.3</v>
      </c>
      <c r="G163" s="192">
        <f t="shared" si="14"/>
        <v>15.3</v>
      </c>
      <c r="H163" s="192">
        <f>+TDC_InfraMR[[#This Row],[Total Líneas de Explotación ]]</f>
        <v>15.3</v>
      </c>
      <c r="I163" s="192">
        <v>15.3</v>
      </c>
      <c r="J163" s="10">
        <v>0</v>
      </c>
      <c r="K163" s="10">
        <v>0</v>
      </c>
      <c r="L163" s="10">
        <v>30.6</v>
      </c>
      <c r="M163" s="10">
        <v>1.04</v>
      </c>
      <c r="N163" s="192">
        <f>+TDC_InfraMR[[#This Row],[A.03.1 -  Longitud de Vías de Explotación No Electrificadas Troncales y Ramales (vía principal) (km)]]+TDC_InfraMR[[#This Row],[A.04.1 -  Longitud de Vías de Explotación Electrificadas Troncales y Ramales (vía principal) (km)]]</f>
        <v>30.6</v>
      </c>
      <c r="O163" s="192">
        <f>+TDC_InfraMR[[#This Row],[Total Vías (excluido Auxiliares)]]</f>
        <v>30.6</v>
      </c>
      <c r="P163" s="1">
        <v>11</v>
      </c>
      <c r="Q163" s="1">
        <v>0</v>
      </c>
      <c r="R163" s="1">
        <v>0</v>
      </c>
      <c r="S163" s="194">
        <f t="shared" si="18"/>
        <v>11</v>
      </c>
      <c r="T163" s="194">
        <f>+TDC_InfraMR[[#This Row],[Total Estaciones]]</f>
        <v>11</v>
      </c>
      <c r="U163" s="1">
        <v>0</v>
      </c>
      <c r="V163" s="1">
        <v>36</v>
      </c>
      <c r="W163" s="1">
        <v>0</v>
      </c>
      <c r="X163" s="1">
        <v>0</v>
      </c>
      <c r="Y163" s="1">
        <v>0</v>
      </c>
      <c r="Z163" s="196">
        <f t="shared" si="15"/>
        <v>36</v>
      </c>
      <c r="AA163" s="1">
        <v>6</v>
      </c>
      <c r="AB163" s="1">
        <v>2</v>
      </c>
      <c r="AC163" s="1">
        <f>+TDC_InfraMR[[#This Row],[Total Pasos Vehiculares a Nivel]]</f>
        <v>36</v>
      </c>
      <c r="AD163" s="196">
        <f t="shared" si="16"/>
        <v>44</v>
      </c>
      <c r="AE163" s="1">
        <v>0</v>
      </c>
      <c r="AF163" s="1">
        <v>9</v>
      </c>
      <c r="AG163" s="1">
        <v>16</v>
      </c>
      <c r="AH163" s="196">
        <f t="shared" si="17"/>
        <v>25</v>
      </c>
      <c r="AI163" s="7">
        <v>15.3</v>
      </c>
      <c r="AJ163" s="7">
        <v>0</v>
      </c>
      <c r="AK163" s="7">
        <v>0</v>
      </c>
      <c r="AL163" s="198">
        <f t="shared" si="19"/>
        <v>15.3</v>
      </c>
      <c r="AM163" s="1">
        <v>0</v>
      </c>
      <c r="AN163" s="1">
        <v>0</v>
      </c>
      <c r="AO163" s="1">
        <v>0</v>
      </c>
      <c r="AP163" s="200">
        <f t="shared" si="20"/>
        <v>0</v>
      </c>
      <c r="AQ163" s="1">
        <v>18</v>
      </c>
      <c r="AR163" s="1">
        <v>0</v>
      </c>
      <c r="AS163" s="1">
        <v>0</v>
      </c>
      <c r="AT163" s="200">
        <f>+TDC_InfraMR[[#This Row],[B.02.1 - Parque de Coches Eléctricos Motrices]]+TDC_InfraMR[[#This Row],[B.02.2 - Parque de Coches Eléctricos Motrices Remolcados Tipo R]]+TDC_InfraMR[[#This Row],[B.02.3 - Parque de Coches Eléctricos Motrices Tipo R]]</f>
        <v>18</v>
      </c>
      <c r="AU163" s="1">
        <v>0</v>
      </c>
      <c r="AV163" s="1">
        <v>0</v>
      </c>
      <c r="AW163" s="1">
        <v>0</v>
      </c>
      <c r="AX163" s="200">
        <f>+TDC_InfraMR[[#This Row],[B.03.1 - Parque de Coches Motores Motrices Remolcados]]+TDC_InfraMR[[#This Row],[B.03.2 - Parque de Coches Motores Motrices Intermedios]]+TDC_InfraMR[[#This Row],[B.03.3 - Parque de Coches Motores Motrices Cabina]]</f>
        <v>0</v>
      </c>
      <c r="AY163" s="1">
        <v>0</v>
      </c>
      <c r="AZ163" s="1">
        <v>0</v>
      </c>
      <c r="BA163" s="1">
        <v>0</v>
      </c>
      <c r="BB163" s="1">
        <v>0</v>
      </c>
      <c r="BC163" s="200">
        <f>+SUM(TDC_InfraMR[[#This Row],[B.04.1 - Parque de Coches Remolcados Clase Unica]:[B.04.5 - Parque de Coches Remolcados para Servicios Especiales (Cartoneros)]])</f>
        <v>0</v>
      </c>
      <c r="BD163" s="356">
        <v>0</v>
      </c>
      <c r="BE163" s="1">
        <v>2</v>
      </c>
      <c r="BF163" s="1">
        <v>0</v>
      </c>
      <c r="BG163" s="244">
        <v>1435</v>
      </c>
    </row>
    <row r="164" spans="1:59">
      <c r="A164" s="1">
        <v>2006</v>
      </c>
      <c r="B164" s="1" t="s">
        <v>67</v>
      </c>
      <c r="C164" s="10">
        <v>0</v>
      </c>
      <c r="D164" s="10">
        <v>0</v>
      </c>
      <c r="E164" s="10">
        <v>0</v>
      </c>
      <c r="F164" s="10">
        <v>15.3</v>
      </c>
      <c r="G164" s="192">
        <f t="shared" si="14"/>
        <v>15.3</v>
      </c>
      <c r="H164" s="192">
        <f>+TDC_InfraMR[[#This Row],[Total Líneas de Explotación ]]</f>
        <v>15.3</v>
      </c>
      <c r="I164" s="192">
        <v>15.3</v>
      </c>
      <c r="J164" s="10">
        <v>0</v>
      </c>
      <c r="K164" s="10">
        <v>0</v>
      </c>
      <c r="L164" s="10">
        <v>30.6</v>
      </c>
      <c r="M164" s="10">
        <v>1.04</v>
      </c>
      <c r="N164" s="192">
        <f>+TDC_InfraMR[[#This Row],[A.03.1 -  Longitud de Vías de Explotación No Electrificadas Troncales y Ramales (vía principal) (km)]]+TDC_InfraMR[[#This Row],[A.04.1 -  Longitud de Vías de Explotación Electrificadas Troncales y Ramales (vía principal) (km)]]</f>
        <v>30.6</v>
      </c>
      <c r="O164" s="192">
        <f>+TDC_InfraMR[[#This Row],[Total Vías (excluido Auxiliares)]]</f>
        <v>30.6</v>
      </c>
      <c r="P164" s="1">
        <v>11</v>
      </c>
      <c r="Q164" s="1">
        <v>0</v>
      </c>
      <c r="R164" s="1">
        <v>0</v>
      </c>
      <c r="S164" s="194">
        <f t="shared" si="18"/>
        <v>11</v>
      </c>
      <c r="T164" s="194">
        <f>+TDC_InfraMR[[#This Row],[Total Estaciones]]</f>
        <v>11</v>
      </c>
      <c r="U164" s="1">
        <v>0</v>
      </c>
      <c r="V164" s="1">
        <v>36</v>
      </c>
      <c r="W164" s="1">
        <v>0</v>
      </c>
      <c r="X164" s="1">
        <v>0</v>
      </c>
      <c r="Y164" s="1">
        <v>0</v>
      </c>
      <c r="Z164" s="196">
        <f t="shared" si="15"/>
        <v>36</v>
      </c>
      <c r="AA164" s="1">
        <v>6</v>
      </c>
      <c r="AB164" s="1">
        <v>2</v>
      </c>
      <c r="AC164" s="1">
        <f>+TDC_InfraMR[[#This Row],[Total Pasos Vehiculares a Nivel]]</f>
        <v>36</v>
      </c>
      <c r="AD164" s="196">
        <f t="shared" si="16"/>
        <v>44</v>
      </c>
      <c r="AE164" s="1">
        <v>0</v>
      </c>
      <c r="AF164" s="1">
        <v>9</v>
      </c>
      <c r="AG164" s="1">
        <v>16</v>
      </c>
      <c r="AH164" s="196">
        <f t="shared" si="17"/>
        <v>25</v>
      </c>
      <c r="AI164" s="7">
        <v>15.3</v>
      </c>
      <c r="AJ164" s="7">
        <v>0</v>
      </c>
      <c r="AK164" s="7">
        <v>0</v>
      </c>
      <c r="AL164" s="198">
        <f t="shared" si="19"/>
        <v>15.3</v>
      </c>
      <c r="AM164" s="1">
        <v>0</v>
      </c>
      <c r="AN164" s="1">
        <v>0</v>
      </c>
      <c r="AO164" s="1">
        <v>0</v>
      </c>
      <c r="AP164" s="200">
        <f t="shared" si="20"/>
        <v>0</v>
      </c>
      <c r="AQ164" s="1">
        <v>18</v>
      </c>
      <c r="AR164" s="1">
        <v>0</v>
      </c>
      <c r="AS164" s="1">
        <v>0</v>
      </c>
      <c r="AT164" s="200">
        <f>+TDC_InfraMR[[#This Row],[B.02.1 - Parque de Coches Eléctricos Motrices]]+TDC_InfraMR[[#This Row],[B.02.2 - Parque de Coches Eléctricos Motrices Remolcados Tipo R]]+TDC_InfraMR[[#This Row],[B.02.3 - Parque de Coches Eléctricos Motrices Tipo R]]</f>
        <v>18</v>
      </c>
      <c r="AU164" s="1">
        <v>0</v>
      </c>
      <c r="AV164" s="1">
        <v>0</v>
      </c>
      <c r="AW164" s="1">
        <v>0</v>
      </c>
      <c r="AX164" s="200">
        <f>+TDC_InfraMR[[#This Row],[B.03.1 - Parque de Coches Motores Motrices Remolcados]]+TDC_InfraMR[[#This Row],[B.03.2 - Parque de Coches Motores Motrices Intermedios]]+TDC_InfraMR[[#This Row],[B.03.3 - Parque de Coches Motores Motrices Cabina]]</f>
        <v>0</v>
      </c>
      <c r="AY164" s="1">
        <v>0</v>
      </c>
      <c r="AZ164" s="1">
        <v>0</v>
      </c>
      <c r="BA164" s="1">
        <v>0</v>
      </c>
      <c r="BB164" s="1">
        <v>0</v>
      </c>
      <c r="BC164" s="200">
        <f>+SUM(TDC_InfraMR[[#This Row],[B.04.1 - Parque de Coches Remolcados Clase Unica]:[B.04.5 - Parque de Coches Remolcados para Servicios Especiales (Cartoneros)]])</f>
        <v>0</v>
      </c>
      <c r="BD164" s="356">
        <v>0</v>
      </c>
      <c r="BE164" s="1">
        <v>2</v>
      </c>
      <c r="BF164" s="1">
        <v>0</v>
      </c>
      <c r="BG164" s="244">
        <v>1435</v>
      </c>
    </row>
    <row r="165" spans="1:59">
      <c r="A165" s="1">
        <v>2006</v>
      </c>
      <c r="B165" s="1" t="s">
        <v>68</v>
      </c>
      <c r="C165" s="10">
        <v>0</v>
      </c>
      <c r="D165" s="10">
        <v>0</v>
      </c>
      <c r="E165" s="10">
        <v>0</v>
      </c>
      <c r="F165" s="10">
        <v>15.3</v>
      </c>
      <c r="G165" s="192">
        <f t="shared" si="14"/>
        <v>15.3</v>
      </c>
      <c r="H165" s="192">
        <f>+TDC_InfraMR[[#This Row],[Total Líneas de Explotación ]]</f>
        <v>15.3</v>
      </c>
      <c r="I165" s="192">
        <v>15.3</v>
      </c>
      <c r="J165" s="10">
        <v>0</v>
      </c>
      <c r="K165" s="10">
        <v>0</v>
      </c>
      <c r="L165" s="10">
        <v>30.6</v>
      </c>
      <c r="M165" s="10">
        <v>1.04</v>
      </c>
      <c r="N165" s="192">
        <f>+TDC_InfraMR[[#This Row],[A.03.1 -  Longitud de Vías de Explotación No Electrificadas Troncales y Ramales (vía principal) (km)]]+TDC_InfraMR[[#This Row],[A.04.1 -  Longitud de Vías de Explotación Electrificadas Troncales y Ramales (vía principal) (km)]]</f>
        <v>30.6</v>
      </c>
      <c r="O165" s="192">
        <f>+TDC_InfraMR[[#This Row],[Total Vías (excluido Auxiliares)]]</f>
        <v>30.6</v>
      </c>
      <c r="P165" s="1">
        <v>11</v>
      </c>
      <c r="Q165" s="1">
        <v>0</v>
      </c>
      <c r="R165" s="1">
        <v>0</v>
      </c>
      <c r="S165" s="194">
        <f t="shared" si="18"/>
        <v>11</v>
      </c>
      <c r="T165" s="194">
        <f>+TDC_InfraMR[[#This Row],[Total Estaciones]]</f>
        <v>11</v>
      </c>
      <c r="U165" s="1">
        <v>0</v>
      </c>
      <c r="V165" s="1">
        <v>36</v>
      </c>
      <c r="W165" s="1">
        <v>0</v>
      </c>
      <c r="X165" s="1">
        <v>0</v>
      </c>
      <c r="Y165" s="1">
        <v>0</v>
      </c>
      <c r="Z165" s="196">
        <f t="shared" si="15"/>
        <v>36</v>
      </c>
      <c r="AA165" s="1">
        <v>6</v>
      </c>
      <c r="AB165" s="1">
        <v>2</v>
      </c>
      <c r="AC165" s="1">
        <f>+TDC_InfraMR[[#This Row],[Total Pasos Vehiculares a Nivel]]</f>
        <v>36</v>
      </c>
      <c r="AD165" s="196">
        <f t="shared" si="16"/>
        <v>44</v>
      </c>
      <c r="AE165" s="1">
        <v>0</v>
      </c>
      <c r="AF165" s="1">
        <v>9</v>
      </c>
      <c r="AG165" s="1">
        <v>16</v>
      </c>
      <c r="AH165" s="196">
        <f t="shared" si="17"/>
        <v>25</v>
      </c>
      <c r="AI165" s="7">
        <v>15.3</v>
      </c>
      <c r="AJ165" s="7">
        <v>0</v>
      </c>
      <c r="AK165" s="7">
        <v>0</v>
      </c>
      <c r="AL165" s="198">
        <f t="shared" si="19"/>
        <v>15.3</v>
      </c>
      <c r="AM165" s="1">
        <v>0</v>
      </c>
      <c r="AN165" s="1">
        <v>0</v>
      </c>
      <c r="AO165" s="1">
        <v>0</v>
      </c>
      <c r="AP165" s="200">
        <f t="shared" si="20"/>
        <v>0</v>
      </c>
      <c r="AQ165" s="1">
        <v>18</v>
      </c>
      <c r="AR165" s="1">
        <v>0</v>
      </c>
      <c r="AS165" s="1">
        <v>0</v>
      </c>
      <c r="AT165" s="200">
        <f>+TDC_InfraMR[[#This Row],[B.02.1 - Parque de Coches Eléctricos Motrices]]+TDC_InfraMR[[#This Row],[B.02.2 - Parque de Coches Eléctricos Motrices Remolcados Tipo R]]+TDC_InfraMR[[#This Row],[B.02.3 - Parque de Coches Eléctricos Motrices Tipo R]]</f>
        <v>18</v>
      </c>
      <c r="AU165" s="1">
        <v>0</v>
      </c>
      <c r="AV165" s="1">
        <v>0</v>
      </c>
      <c r="AW165" s="1">
        <v>0</v>
      </c>
      <c r="AX165" s="200">
        <f>+TDC_InfraMR[[#This Row],[B.03.1 - Parque de Coches Motores Motrices Remolcados]]+TDC_InfraMR[[#This Row],[B.03.2 - Parque de Coches Motores Motrices Intermedios]]+TDC_InfraMR[[#This Row],[B.03.3 - Parque de Coches Motores Motrices Cabina]]</f>
        <v>0</v>
      </c>
      <c r="AY165" s="1">
        <v>0</v>
      </c>
      <c r="AZ165" s="1">
        <v>0</v>
      </c>
      <c r="BA165" s="1">
        <v>0</v>
      </c>
      <c r="BB165" s="1">
        <v>0</v>
      </c>
      <c r="BC165" s="200">
        <f>+SUM(TDC_InfraMR[[#This Row],[B.04.1 - Parque de Coches Remolcados Clase Unica]:[B.04.5 - Parque de Coches Remolcados para Servicios Especiales (Cartoneros)]])</f>
        <v>0</v>
      </c>
      <c r="BD165" s="356">
        <v>0</v>
      </c>
      <c r="BE165" s="1">
        <v>2</v>
      </c>
      <c r="BF165" s="1">
        <v>0</v>
      </c>
      <c r="BG165" s="244">
        <v>1435</v>
      </c>
    </row>
    <row r="166" spans="1:59">
      <c r="A166" s="1">
        <v>2006</v>
      </c>
      <c r="B166" s="1" t="s">
        <v>69</v>
      </c>
      <c r="C166" s="10">
        <v>0</v>
      </c>
      <c r="D166" s="10">
        <v>0</v>
      </c>
      <c r="E166" s="10">
        <v>0</v>
      </c>
      <c r="F166" s="10">
        <v>15.3</v>
      </c>
      <c r="G166" s="192">
        <f t="shared" si="14"/>
        <v>15.3</v>
      </c>
      <c r="H166" s="192">
        <f>+TDC_InfraMR[[#This Row],[Total Líneas de Explotación ]]</f>
        <v>15.3</v>
      </c>
      <c r="I166" s="192">
        <v>15.3</v>
      </c>
      <c r="J166" s="10">
        <v>0</v>
      </c>
      <c r="K166" s="10">
        <v>0</v>
      </c>
      <c r="L166" s="10">
        <v>30.6</v>
      </c>
      <c r="M166" s="10">
        <v>1.04</v>
      </c>
      <c r="N166" s="192">
        <f>+TDC_InfraMR[[#This Row],[A.03.1 -  Longitud de Vías de Explotación No Electrificadas Troncales y Ramales (vía principal) (km)]]+TDC_InfraMR[[#This Row],[A.04.1 -  Longitud de Vías de Explotación Electrificadas Troncales y Ramales (vía principal) (km)]]</f>
        <v>30.6</v>
      </c>
      <c r="O166" s="192">
        <f>+TDC_InfraMR[[#This Row],[Total Vías (excluido Auxiliares)]]</f>
        <v>30.6</v>
      </c>
      <c r="P166" s="1">
        <v>11</v>
      </c>
      <c r="Q166" s="1">
        <v>0</v>
      </c>
      <c r="R166" s="1">
        <v>0</v>
      </c>
      <c r="S166" s="194">
        <f t="shared" si="18"/>
        <v>11</v>
      </c>
      <c r="T166" s="194">
        <f>+TDC_InfraMR[[#This Row],[Total Estaciones]]</f>
        <v>11</v>
      </c>
      <c r="U166" s="1">
        <v>0</v>
      </c>
      <c r="V166" s="1">
        <v>36</v>
      </c>
      <c r="W166" s="1">
        <v>0</v>
      </c>
      <c r="X166" s="1">
        <v>0</v>
      </c>
      <c r="Y166" s="1">
        <v>0</v>
      </c>
      <c r="Z166" s="196">
        <f t="shared" si="15"/>
        <v>36</v>
      </c>
      <c r="AA166" s="1">
        <v>6</v>
      </c>
      <c r="AB166" s="1">
        <v>2</v>
      </c>
      <c r="AC166" s="1">
        <f>+TDC_InfraMR[[#This Row],[Total Pasos Vehiculares a Nivel]]</f>
        <v>36</v>
      </c>
      <c r="AD166" s="196">
        <f t="shared" si="16"/>
        <v>44</v>
      </c>
      <c r="AE166" s="1">
        <v>0</v>
      </c>
      <c r="AF166" s="1">
        <v>9</v>
      </c>
      <c r="AG166" s="1">
        <v>16</v>
      </c>
      <c r="AH166" s="196">
        <f t="shared" si="17"/>
        <v>25</v>
      </c>
      <c r="AI166" s="7">
        <v>15.3</v>
      </c>
      <c r="AJ166" s="7">
        <v>0</v>
      </c>
      <c r="AK166" s="7">
        <v>0</v>
      </c>
      <c r="AL166" s="198">
        <f t="shared" si="19"/>
        <v>15.3</v>
      </c>
      <c r="AM166" s="1">
        <v>0</v>
      </c>
      <c r="AN166" s="1">
        <v>0</v>
      </c>
      <c r="AO166" s="1">
        <v>0</v>
      </c>
      <c r="AP166" s="200">
        <f t="shared" si="20"/>
        <v>0</v>
      </c>
      <c r="AQ166" s="1">
        <v>18</v>
      </c>
      <c r="AR166" s="1">
        <v>0</v>
      </c>
      <c r="AS166" s="1">
        <v>0</v>
      </c>
      <c r="AT166" s="200">
        <f>+TDC_InfraMR[[#This Row],[B.02.1 - Parque de Coches Eléctricos Motrices]]+TDC_InfraMR[[#This Row],[B.02.2 - Parque de Coches Eléctricos Motrices Remolcados Tipo R]]+TDC_InfraMR[[#This Row],[B.02.3 - Parque de Coches Eléctricos Motrices Tipo R]]</f>
        <v>18</v>
      </c>
      <c r="AU166" s="1">
        <v>0</v>
      </c>
      <c r="AV166" s="1">
        <v>0</v>
      </c>
      <c r="AW166" s="1">
        <v>0</v>
      </c>
      <c r="AX166" s="200">
        <f>+TDC_InfraMR[[#This Row],[B.03.1 - Parque de Coches Motores Motrices Remolcados]]+TDC_InfraMR[[#This Row],[B.03.2 - Parque de Coches Motores Motrices Intermedios]]+TDC_InfraMR[[#This Row],[B.03.3 - Parque de Coches Motores Motrices Cabina]]</f>
        <v>0</v>
      </c>
      <c r="AY166" s="1">
        <v>0</v>
      </c>
      <c r="AZ166" s="1">
        <v>0</v>
      </c>
      <c r="BA166" s="1">
        <v>0</v>
      </c>
      <c r="BB166" s="1">
        <v>0</v>
      </c>
      <c r="BC166" s="200">
        <f>+SUM(TDC_InfraMR[[#This Row],[B.04.1 - Parque de Coches Remolcados Clase Unica]:[B.04.5 - Parque de Coches Remolcados para Servicios Especiales (Cartoneros)]])</f>
        <v>0</v>
      </c>
      <c r="BD166" s="356">
        <v>0</v>
      </c>
      <c r="BE166" s="1">
        <v>2</v>
      </c>
      <c r="BF166" s="1">
        <v>0</v>
      </c>
      <c r="BG166" s="244">
        <v>1435</v>
      </c>
    </row>
    <row r="167" spans="1:59">
      <c r="A167" s="1">
        <v>2006</v>
      </c>
      <c r="B167" s="1" t="s">
        <v>70</v>
      </c>
      <c r="C167" s="10">
        <v>0</v>
      </c>
      <c r="D167" s="10">
        <v>0</v>
      </c>
      <c r="E167" s="10">
        <v>0</v>
      </c>
      <c r="F167" s="10">
        <v>15.3</v>
      </c>
      <c r="G167" s="192">
        <f t="shared" si="14"/>
        <v>15.3</v>
      </c>
      <c r="H167" s="192">
        <f>+TDC_InfraMR[[#This Row],[Total Líneas de Explotación ]]</f>
        <v>15.3</v>
      </c>
      <c r="I167" s="192">
        <v>15.3</v>
      </c>
      <c r="J167" s="10">
        <v>0</v>
      </c>
      <c r="K167" s="10">
        <v>0</v>
      </c>
      <c r="L167" s="10">
        <v>30.6</v>
      </c>
      <c r="M167" s="10">
        <v>1.04</v>
      </c>
      <c r="N167" s="192">
        <f>+TDC_InfraMR[[#This Row],[A.03.1 -  Longitud de Vías de Explotación No Electrificadas Troncales y Ramales (vía principal) (km)]]+TDC_InfraMR[[#This Row],[A.04.1 -  Longitud de Vías de Explotación Electrificadas Troncales y Ramales (vía principal) (km)]]</f>
        <v>30.6</v>
      </c>
      <c r="O167" s="192">
        <f>+TDC_InfraMR[[#This Row],[Total Vías (excluido Auxiliares)]]</f>
        <v>30.6</v>
      </c>
      <c r="P167" s="1">
        <v>11</v>
      </c>
      <c r="Q167" s="1">
        <v>0</v>
      </c>
      <c r="R167" s="1">
        <v>0</v>
      </c>
      <c r="S167" s="194">
        <f t="shared" si="18"/>
        <v>11</v>
      </c>
      <c r="T167" s="194">
        <f>+TDC_InfraMR[[#This Row],[Total Estaciones]]</f>
        <v>11</v>
      </c>
      <c r="U167" s="1">
        <v>0</v>
      </c>
      <c r="V167" s="1">
        <v>36</v>
      </c>
      <c r="W167" s="1">
        <v>0</v>
      </c>
      <c r="X167" s="1">
        <v>0</v>
      </c>
      <c r="Y167" s="1">
        <v>0</v>
      </c>
      <c r="Z167" s="196">
        <f t="shared" si="15"/>
        <v>36</v>
      </c>
      <c r="AA167" s="1">
        <v>6</v>
      </c>
      <c r="AB167" s="1">
        <v>2</v>
      </c>
      <c r="AC167" s="1">
        <f>+TDC_InfraMR[[#This Row],[Total Pasos Vehiculares a Nivel]]</f>
        <v>36</v>
      </c>
      <c r="AD167" s="196">
        <f t="shared" si="16"/>
        <v>44</v>
      </c>
      <c r="AE167" s="1">
        <v>0</v>
      </c>
      <c r="AF167" s="1">
        <v>9</v>
      </c>
      <c r="AG167" s="1">
        <v>16</v>
      </c>
      <c r="AH167" s="196">
        <f t="shared" si="17"/>
        <v>25</v>
      </c>
      <c r="AI167" s="7">
        <v>15.3</v>
      </c>
      <c r="AJ167" s="7">
        <v>0</v>
      </c>
      <c r="AK167" s="7">
        <v>0</v>
      </c>
      <c r="AL167" s="198">
        <f t="shared" si="19"/>
        <v>15.3</v>
      </c>
      <c r="AM167" s="1">
        <v>0</v>
      </c>
      <c r="AN167" s="1">
        <v>0</v>
      </c>
      <c r="AO167" s="1">
        <v>0</v>
      </c>
      <c r="AP167" s="200">
        <f t="shared" si="20"/>
        <v>0</v>
      </c>
      <c r="AQ167" s="1">
        <v>18</v>
      </c>
      <c r="AR167" s="1">
        <v>0</v>
      </c>
      <c r="AS167" s="1">
        <v>0</v>
      </c>
      <c r="AT167" s="200">
        <f>+TDC_InfraMR[[#This Row],[B.02.1 - Parque de Coches Eléctricos Motrices]]+TDC_InfraMR[[#This Row],[B.02.2 - Parque de Coches Eléctricos Motrices Remolcados Tipo R]]+TDC_InfraMR[[#This Row],[B.02.3 - Parque de Coches Eléctricos Motrices Tipo R]]</f>
        <v>18</v>
      </c>
      <c r="AU167" s="1">
        <v>0</v>
      </c>
      <c r="AV167" s="1">
        <v>0</v>
      </c>
      <c r="AW167" s="1">
        <v>0</v>
      </c>
      <c r="AX167" s="200">
        <f>+TDC_InfraMR[[#This Row],[B.03.1 - Parque de Coches Motores Motrices Remolcados]]+TDC_InfraMR[[#This Row],[B.03.2 - Parque de Coches Motores Motrices Intermedios]]+TDC_InfraMR[[#This Row],[B.03.3 - Parque de Coches Motores Motrices Cabina]]</f>
        <v>0</v>
      </c>
      <c r="AY167" s="1">
        <v>0</v>
      </c>
      <c r="AZ167" s="1">
        <v>0</v>
      </c>
      <c r="BA167" s="1">
        <v>0</v>
      </c>
      <c r="BB167" s="1">
        <v>0</v>
      </c>
      <c r="BC167" s="200">
        <f>+SUM(TDC_InfraMR[[#This Row],[B.04.1 - Parque de Coches Remolcados Clase Unica]:[B.04.5 - Parque de Coches Remolcados para Servicios Especiales (Cartoneros)]])</f>
        <v>0</v>
      </c>
      <c r="BD167" s="356">
        <v>0</v>
      </c>
      <c r="BE167" s="1">
        <v>2</v>
      </c>
      <c r="BF167" s="1">
        <v>0</v>
      </c>
      <c r="BG167" s="244">
        <v>1435</v>
      </c>
    </row>
    <row r="168" spans="1:59">
      <c r="A168" s="1">
        <v>2006</v>
      </c>
      <c r="B168" s="1" t="s">
        <v>71</v>
      </c>
      <c r="C168" s="10">
        <v>0</v>
      </c>
      <c r="D168" s="10">
        <v>0</v>
      </c>
      <c r="E168" s="10">
        <v>0</v>
      </c>
      <c r="F168" s="10">
        <v>15.3</v>
      </c>
      <c r="G168" s="192">
        <f t="shared" si="14"/>
        <v>15.3</v>
      </c>
      <c r="H168" s="192">
        <f>+TDC_InfraMR[[#This Row],[Total Líneas de Explotación ]]</f>
        <v>15.3</v>
      </c>
      <c r="I168" s="192">
        <v>15.3</v>
      </c>
      <c r="J168" s="10">
        <v>0</v>
      </c>
      <c r="K168" s="10">
        <v>0</v>
      </c>
      <c r="L168" s="10">
        <v>30.6</v>
      </c>
      <c r="M168" s="10">
        <v>1.04</v>
      </c>
      <c r="N168" s="192">
        <f>+TDC_InfraMR[[#This Row],[A.03.1 -  Longitud de Vías de Explotación No Electrificadas Troncales y Ramales (vía principal) (km)]]+TDC_InfraMR[[#This Row],[A.04.1 -  Longitud de Vías de Explotación Electrificadas Troncales y Ramales (vía principal) (km)]]</f>
        <v>30.6</v>
      </c>
      <c r="O168" s="192">
        <f>+TDC_InfraMR[[#This Row],[Total Vías (excluido Auxiliares)]]</f>
        <v>30.6</v>
      </c>
      <c r="P168" s="1">
        <v>11</v>
      </c>
      <c r="Q168" s="1">
        <v>0</v>
      </c>
      <c r="R168" s="1">
        <v>0</v>
      </c>
      <c r="S168" s="194">
        <f t="shared" si="18"/>
        <v>11</v>
      </c>
      <c r="T168" s="194">
        <f>+TDC_InfraMR[[#This Row],[Total Estaciones]]</f>
        <v>11</v>
      </c>
      <c r="U168" s="1">
        <v>0</v>
      </c>
      <c r="V168" s="1">
        <v>36</v>
      </c>
      <c r="W168" s="1">
        <v>0</v>
      </c>
      <c r="X168" s="1">
        <v>0</v>
      </c>
      <c r="Y168" s="1">
        <v>0</v>
      </c>
      <c r="Z168" s="196">
        <f t="shared" si="15"/>
        <v>36</v>
      </c>
      <c r="AA168" s="1">
        <v>6</v>
      </c>
      <c r="AB168" s="1">
        <v>2</v>
      </c>
      <c r="AC168" s="1">
        <f>+TDC_InfraMR[[#This Row],[Total Pasos Vehiculares a Nivel]]</f>
        <v>36</v>
      </c>
      <c r="AD168" s="196">
        <f t="shared" si="16"/>
        <v>44</v>
      </c>
      <c r="AE168" s="1">
        <v>0</v>
      </c>
      <c r="AF168" s="1">
        <v>9</v>
      </c>
      <c r="AG168" s="1">
        <v>16</v>
      </c>
      <c r="AH168" s="196">
        <f t="shared" si="17"/>
        <v>25</v>
      </c>
      <c r="AI168" s="7">
        <v>15.3</v>
      </c>
      <c r="AJ168" s="7">
        <v>0</v>
      </c>
      <c r="AK168" s="7">
        <v>0</v>
      </c>
      <c r="AL168" s="198">
        <f t="shared" si="19"/>
        <v>15.3</v>
      </c>
      <c r="AM168" s="1">
        <v>0</v>
      </c>
      <c r="AN168" s="1">
        <v>0</v>
      </c>
      <c r="AO168" s="1">
        <v>0</v>
      </c>
      <c r="AP168" s="200">
        <f t="shared" si="20"/>
        <v>0</v>
      </c>
      <c r="AQ168" s="1">
        <v>18</v>
      </c>
      <c r="AR168" s="1">
        <v>0</v>
      </c>
      <c r="AS168" s="1">
        <v>0</v>
      </c>
      <c r="AT168" s="200">
        <f>+TDC_InfraMR[[#This Row],[B.02.1 - Parque de Coches Eléctricos Motrices]]+TDC_InfraMR[[#This Row],[B.02.2 - Parque de Coches Eléctricos Motrices Remolcados Tipo R]]+TDC_InfraMR[[#This Row],[B.02.3 - Parque de Coches Eléctricos Motrices Tipo R]]</f>
        <v>18</v>
      </c>
      <c r="AU168" s="1">
        <v>0</v>
      </c>
      <c r="AV168" s="1">
        <v>0</v>
      </c>
      <c r="AW168" s="1">
        <v>0</v>
      </c>
      <c r="AX168" s="200">
        <f>+TDC_InfraMR[[#This Row],[B.03.1 - Parque de Coches Motores Motrices Remolcados]]+TDC_InfraMR[[#This Row],[B.03.2 - Parque de Coches Motores Motrices Intermedios]]+TDC_InfraMR[[#This Row],[B.03.3 - Parque de Coches Motores Motrices Cabina]]</f>
        <v>0</v>
      </c>
      <c r="AY168" s="1">
        <v>0</v>
      </c>
      <c r="AZ168" s="1">
        <v>0</v>
      </c>
      <c r="BA168" s="1">
        <v>0</v>
      </c>
      <c r="BB168" s="1">
        <v>0</v>
      </c>
      <c r="BC168" s="200">
        <f>+SUM(TDC_InfraMR[[#This Row],[B.04.1 - Parque de Coches Remolcados Clase Unica]:[B.04.5 - Parque de Coches Remolcados para Servicios Especiales (Cartoneros)]])</f>
        <v>0</v>
      </c>
      <c r="BD168" s="356">
        <v>0</v>
      </c>
      <c r="BE168" s="1">
        <v>2</v>
      </c>
      <c r="BF168" s="1">
        <v>0</v>
      </c>
      <c r="BG168" s="244">
        <v>1435</v>
      </c>
    </row>
    <row r="169" spans="1:59">
      <c r="A169" s="1">
        <v>2006</v>
      </c>
      <c r="B169" s="1" t="s">
        <v>72</v>
      </c>
      <c r="C169" s="10">
        <v>0</v>
      </c>
      <c r="D169" s="10">
        <v>0</v>
      </c>
      <c r="E169" s="10">
        <v>0</v>
      </c>
      <c r="F169" s="10">
        <v>15.3</v>
      </c>
      <c r="G169" s="192">
        <f t="shared" si="14"/>
        <v>15.3</v>
      </c>
      <c r="H169" s="192">
        <f>+TDC_InfraMR[[#This Row],[Total Líneas de Explotación ]]</f>
        <v>15.3</v>
      </c>
      <c r="I169" s="192">
        <v>15.3</v>
      </c>
      <c r="J169" s="10">
        <v>0</v>
      </c>
      <c r="K169" s="10">
        <v>0</v>
      </c>
      <c r="L169" s="10">
        <v>30.6</v>
      </c>
      <c r="M169" s="10">
        <v>1.04</v>
      </c>
      <c r="N169" s="192">
        <f>+TDC_InfraMR[[#This Row],[A.03.1 -  Longitud de Vías de Explotación No Electrificadas Troncales y Ramales (vía principal) (km)]]+TDC_InfraMR[[#This Row],[A.04.1 -  Longitud de Vías de Explotación Electrificadas Troncales y Ramales (vía principal) (km)]]</f>
        <v>30.6</v>
      </c>
      <c r="O169" s="192">
        <f>+TDC_InfraMR[[#This Row],[Total Vías (excluido Auxiliares)]]</f>
        <v>30.6</v>
      </c>
      <c r="P169" s="1">
        <v>11</v>
      </c>
      <c r="Q169" s="1">
        <v>0</v>
      </c>
      <c r="R169" s="1">
        <v>0</v>
      </c>
      <c r="S169" s="194">
        <f t="shared" si="18"/>
        <v>11</v>
      </c>
      <c r="T169" s="194">
        <f>+TDC_InfraMR[[#This Row],[Total Estaciones]]</f>
        <v>11</v>
      </c>
      <c r="U169" s="1">
        <v>0</v>
      </c>
      <c r="V169" s="1">
        <v>36</v>
      </c>
      <c r="W169" s="1">
        <v>0</v>
      </c>
      <c r="X169" s="1">
        <v>0</v>
      </c>
      <c r="Y169" s="1">
        <v>0</v>
      </c>
      <c r="Z169" s="196">
        <f t="shared" si="15"/>
        <v>36</v>
      </c>
      <c r="AA169" s="1">
        <v>6</v>
      </c>
      <c r="AB169" s="1">
        <v>2</v>
      </c>
      <c r="AC169" s="1">
        <f>+TDC_InfraMR[[#This Row],[Total Pasos Vehiculares a Nivel]]</f>
        <v>36</v>
      </c>
      <c r="AD169" s="196">
        <f t="shared" si="16"/>
        <v>44</v>
      </c>
      <c r="AE169" s="1">
        <v>0</v>
      </c>
      <c r="AF169" s="1">
        <v>9</v>
      </c>
      <c r="AG169" s="1">
        <v>16</v>
      </c>
      <c r="AH169" s="196">
        <f t="shared" si="17"/>
        <v>25</v>
      </c>
      <c r="AI169" s="7">
        <v>15.3</v>
      </c>
      <c r="AJ169" s="7">
        <v>0</v>
      </c>
      <c r="AK169" s="7">
        <v>0</v>
      </c>
      <c r="AL169" s="198">
        <f t="shared" si="19"/>
        <v>15.3</v>
      </c>
      <c r="AM169" s="1">
        <v>0</v>
      </c>
      <c r="AN169" s="1">
        <v>0</v>
      </c>
      <c r="AO169" s="1">
        <v>0</v>
      </c>
      <c r="AP169" s="200">
        <f t="shared" si="20"/>
        <v>0</v>
      </c>
      <c r="AQ169" s="1">
        <v>18</v>
      </c>
      <c r="AR169" s="1">
        <v>0</v>
      </c>
      <c r="AS169" s="1">
        <v>0</v>
      </c>
      <c r="AT169" s="200">
        <f>+TDC_InfraMR[[#This Row],[B.02.1 - Parque de Coches Eléctricos Motrices]]+TDC_InfraMR[[#This Row],[B.02.2 - Parque de Coches Eléctricos Motrices Remolcados Tipo R]]+TDC_InfraMR[[#This Row],[B.02.3 - Parque de Coches Eléctricos Motrices Tipo R]]</f>
        <v>18</v>
      </c>
      <c r="AU169" s="1">
        <v>0</v>
      </c>
      <c r="AV169" s="1">
        <v>0</v>
      </c>
      <c r="AW169" s="1">
        <v>0</v>
      </c>
      <c r="AX169" s="200">
        <f>+TDC_InfraMR[[#This Row],[B.03.1 - Parque de Coches Motores Motrices Remolcados]]+TDC_InfraMR[[#This Row],[B.03.2 - Parque de Coches Motores Motrices Intermedios]]+TDC_InfraMR[[#This Row],[B.03.3 - Parque de Coches Motores Motrices Cabina]]</f>
        <v>0</v>
      </c>
      <c r="AY169" s="1">
        <v>0</v>
      </c>
      <c r="AZ169" s="1">
        <v>0</v>
      </c>
      <c r="BA169" s="1">
        <v>0</v>
      </c>
      <c r="BB169" s="1">
        <v>0</v>
      </c>
      <c r="BC169" s="200">
        <f>+SUM(TDC_InfraMR[[#This Row],[B.04.1 - Parque de Coches Remolcados Clase Unica]:[B.04.5 - Parque de Coches Remolcados para Servicios Especiales (Cartoneros)]])</f>
        <v>0</v>
      </c>
      <c r="BD169" s="356">
        <v>0</v>
      </c>
      <c r="BE169" s="1">
        <v>2</v>
      </c>
      <c r="BF169" s="1">
        <v>0</v>
      </c>
      <c r="BG169" s="244">
        <v>1435</v>
      </c>
    </row>
    <row r="170" spans="1:59">
      <c r="A170" s="1">
        <v>2007</v>
      </c>
      <c r="B170" s="1" t="s">
        <v>61</v>
      </c>
      <c r="C170" s="10">
        <v>0</v>
      </c>
      <c r="D170" s="10">
        <v>0</v>
      </c>
      <c r="E170" s="10">
        <v>0</v>
      </c>
      <c r="F170" s="10">
        <v>15.3</v>
      </c>
      <c r="G170" s="192">
        <f t="shared" si="14"/>
        <v>15.3</v>
      </c>
      <c r="H170" s="192">
        <f>+TDC_InfraMR[[#This Row],[Total Líneas de Explotación ]]</f>
        <v>15.3</v>
      </c>
      <c r="I170" s="192">
        <v>15.3</v>
      </c>
      <c r="J170" s="10">
        <v>0</v>
      </c>
      <c r="K170" s="10">
        <v>0</v>
      </c>
      <c r="L170" s="10">
        <v>30.6</v>
      </c>
      <c r="M170" s="10">
        <v>1.04</v>
      </c>
      <c r="N170" s="192">
        <f>+TDC_InfraMR[[#This Row],[A.03.1 -  Longitud de Vías de Explotación No Electrificadas Troncales y Ramales (vía principal) (km)]]+TDC_InfraMR[[#This Row],[A.04.1 -  Longitud de Vías de Explotación Electrificadas Troncales y Ramales (vía principal) (km)]]</f>
        <v>30.6</v>
      </c>
      <c r="O170" s="192">
        <f>+TDC_InfraMR[[#This Row],[Total Vías (excluido Auxiliares)]]</f>
        <v>30.6</v>
      </c>
      <c r="P170" s="1">
        <v>11</v>
      </c>
      <c r="Q170" s="1">
        <v>0</v>
      </c>
      <c r="R170" s="1">
        <v>0</v>
      </c>
      <c r="S170" s="194">
        <f t="shared" si="18"/>
        <v>11</v>
      </c>
      <c r="T170" s="194">
        <f>+TDC_InfraMR[[#This Row],[Total Estaciones]]</f>
        <v>11</v>
      </c>
      <c r="U170" s="1">
        <v>0</v>
      </c>
      <c r="V170" s="1">
        <v>36</v>
      </c>
      <c r="W170" s="1">
        <v>0</v>
      </c>
      <c r="X170" s="1">
        <v>0</v>
      </c>
      <c r="Y170" s="1">
        <v>0</v>
      </c>
      <c r="Z170" s="196">
        <f t="shared" si="15"/>
        <v>36</v>
      </c>
      <c r="AA170" s="1">
        <v>6</v>
      </c>
      <c r="AB170" s="1">
        <v>2</v>
      </c>
      <c r="AC170" s="1">
        <f>+TDC_InfraMR[[#This Row],[Total Pasos Vehiculares a Nivel]]</f>
        <v>36</v>
      </c>
      <c r="AD170" s="196">
        <f t="shared" si="16"/>
        <v>44</v>
      </c>
      <c r="AE170" s="1">
        <v>0</v>
      </c>
      <c r="AF170" s="1">
        <v>9</v>
      </c>
      <c r="AG170" s="1">
        <v>16</v>
      </c>
      <c r="AH170" s="196">
        <f t="shared" si="17"/>
        <v>25</v>
      </c>
      <c r="AI170" s="7">
        <v>15.3</v>
      </c>
      <c r="AJ170" s="7">
        <v>0</v>
      </c>
      <c r="AK170" s="7">
        <v>0</v>
      </c>
      <c r="AL170" s="198">
        <f t="shared" si="19"/>
        <v>15.3</v>
      </c>
      <c r="AM170" s="1">
        <v>0</v>
      </c>
      <c r="AN170" s="1">
        <v>0</v>
      </c>
      <c r="AO170" s="1">
        <v>0</v>
      </c>
      <c r="AP170" s="200">
        <f t="shared" si="20"/>
        <v>0</v>
      </c>
      <c r="AQ170" s="1">
        <v>18</v>
      </c>
      <c r="AR170" s="1">
        <v>0</v>
      </c>
      <c r="AS170" s="1">
        <v>0</v>
      </c>
      <c r="AT170" s="200">
        <f>+TDC_InfraMR[[#This Row],[B.02.1 - Parque de Coches Eléctricos Motrices]]+TDC_InfraMR[[#This Row],[B.02.2 - Parque de Coches Eléctricos Motrices Remolcados Tipo R]]+TDC_InfraMR[[#This Row],[B.02.3 - Parque de Coches Eléctricos Motrices Tipo R]]</f>
        <v>18</v>
      </c>
      <c r="AU170" s="1">
        <v>0</v>
      </c>
      <c r="AV170" s="1">
        <v>0</v>
      </c>
      <c r="AW170" s="1">
        <v>0</v>
      </c>
      <c r="AX170" s="200">
        <f>+TDC_InfraMR[[#This Row],[B.03.1 - Parque de Coches Motores Motrices Remolcados]]+TDC_InfraMR[[#This Row],[B.03.2 - Parque de Coches Motores Motrices Intermedios]]+TDC_InfraMR[[#This Row],[B.03.3 - Parque de Coches Motores Motrices Cabina]]</f>
        <v>0</v>
      </c>
      <c r="AY170" s="1">
        <v>0</v>
      </c>
      <c r="AZ170" s="1">
        <v>0</v>
      </c>
      <c r="BA170" s="1">
        <v>0</v>
      </c>
      <c r="BB170" s="1">
        <v>0</v>
      </c>
      <c r="BC170" s="200">
        <f>+SUM(TDC_InfraMR[[#This Row],[B.04.1 - Parque de Coches Remolcados Clase Unica]:[B.04.5 - Parque de Coches Remolcados para Servicios Especiales (Cartoneros)]])</f>
        <v>0</v>
      </c>
      <c r="BD170" s="356">
        <v>0</v>
      </c>
      <c r="BE170" s="1">
        <v>2</v>
      </c>
      <c r="BF170" s="1">
        <v>0</v>
      </c>
      <c r="BG170" s="244">
        <v>1435</v>
      </c>
    </row>
    <row r="171" spans="1:59">
      <c r="A171" s="1">
        <v>2007</v>
      </c>
      <c r="B171" s="1" t="s">
        <v>62</v>
      </c>
      <c r="C171" s="10">
        <v>0</v>
      </c>
      <c r="D171" s="10">
        <v>0</v>
      </c>
      <c r="E171" s="10">
        <v>0</v>
      </c>
      <c r="F171" s="10">
        <v>15.3</v>
      </c>
      <c r="G171" s="192">
        <f t="shared" si="14"/>
        <v>15.3</v>
      </c>
      <c r="H171" s="192">
        <f>+TDC_InfraMR[[#This Row],[Total Líneas de Explotación ]]</f>
        <v>15.3</v>
      </c>
      <c r="I171" s="192">
        <v>15.3</v>
      </c>
      <c r="J171" s="10">
        <v>0</v>
      </c>
      <c r="K171" s="10">
        <v>0</v>
      </c>
      <c r="L171" s="10">
        <v>30.6</v>
      </c>
      <c r="M171" s="10">
        <v>1.04</v>
      </c>
      <c r="N171" s="192">
        <f>+TDC_InfraMR[[#This Row],[A.03.1 -  Longitud de Vías de Explotación No Electrificadas Troncales y Ramales (vía principal) (km)]]+TDC_InfraMR[[#This Row],[A.04.1 -  Longitud de Vías de Explotación Electrificadas Troncales y Ramales (vía principal) (km)]]</f>
        <v>30.6</v>
      </c>
      <c r="O171" s="192">
        <f>+TDC_InfraMR[[#This Row],[Total Vías (excluido Auxiliares)]]</f>
        <v>30.6</v>
      </c>
      <c r="P171" s="1">
        <v>11</v>
      </c>
      <c r="Q171" s="1">
        <v>0</v>
      </c>
      <c r="R171" s="1">
        <v>0</v>
      </c>
      <c r="S171" s="194">
        <f t="shared" si="18"/>
        <v>11</v>
      </c>
      <c r="T171" s="194">
        <f>+TDC_InfraMR[[#This Row],[Total Estaciones]]</f>
        <v>11</v>
      </c>
      <c r="U171" s="1">
        <v>0</v>
      </c>
      <c r="V171" s="1">
        <v>36</v>
      </c>
      <c r="W171" s="1">
        <v>0</v>
      </c>
      <c r="X171" s="1">
        <v>0</v>
      </c>
      <c r="Y171" s="1">
        <v>0</v>
      </c>
      <c r="Z171" s="196">
        <f t="shared" si="15"/>
        <v>36</v>
      </c>
      <c r="AA171" s="1">
        <v>6</v>
      </c>
      <c r="AB171" s="1">
        <v>2</v>
      </c>
      <c r="AC171" s="1">
        <f>+TDC_InfraMR[[#This Row],[Total Pasos Vehiculares a Nivel]]</f>
        <v>36</v>
      </c>
      <c r="AD171" s="196">
        <f t="shared" si="16"/>
        <v>44</v>
      </c>
      <c r="AE171" s="1">
        <v>0</v>
      </c>
      <c r="AF171" s="1">
        <v>9</v>
      </c>
      <c r="AG171" s="1">
        <v>16</v>
      </c>
      <c r="AH171" s="196">
        <f t="shared" si="17"/>
        <v>25</v>
      </c>
      <c r="AI171" s="7">
        <v>15.3</v>
      </c>
      <c r="AJ171" s="7">
        <v>0</v>
      </c>
      <c r="AK171" s="7">
        <v>0</v>
      </c>
      <c r="AL171" s="198">
        <f t="shared" si="19"/>
        <v>15.3</v>
      </c>
      <c r="AM171" s="1">
        <v>0</v>
      </c>
      <c r="AN171" s="1">
        <v>0</v>
      </c>
      <c r="AO171" s="1">
        <v>0</v>
      </c>
      <c r="AP171" s="200">
        <f t="shared" si="20"/>
        <v>0</v>
      </c>
      <c r="AQ171" s="1">
        <v>18</v>
      </c>
      <c r="AR171" s="1">
        <v>0</v>
      </c>
      <c r="AS171" s="1">
        <v>0</v>
      </c>
      <c r="AT171" s="200">
        <f>+TDC_InfraMR[[#This Row],[B.02.1 - Parque de Coches Eléctricos Motrices]]+TDC_InfraMR[[#This Row],[B.02.2 - Parque de Coches Eléctricos Motrices Remolcados Tipo R]]+TDC_InfraMR[[#This Row],[B.02.3 - Parque de Coches Eléctricos Motrices Tipo R]]</f>
        <v>18</v>
      </c>
      <c r="AU171" s="1">
        <v>0</v>
      </c>
      <c r="AV171" s="1">
        <v>0</v>
      </c>
      <c r="AW171" s="1">
        <v>0</v>
      </c>
      <c r="AX171" s="200">
        <f>+TDC_InfraMR[[#This Row],[B.03.1 - Parque de Coches Motores Motrices Remolcados]]+TDC_InfraMR[[#This Row],[B.03.2 - Parque de Coches Motores Motrices Intermedios]]+TDC_InfraMR[[#This Row],[B.03.3 - Parque de Coches Motores Motrices Cabina]]</f>
        <v>0</v>
      </c>
      <c r="AY171" s="1">
        <v>0</v>
      </c>
      <c r="AZ171" s="1">
        <v>0</v>
      </c>
      <c r="BA171" s="1">
        <v>0</v>
      </c>
      <c r="BB171" s="1">
        <v>0</v>
      </c>
      <c r="BC171" s="200">
        <f>+SUM(TDC_InfraMR[[#This Row],[B.04.1 - Parque de Coches Remolcados Clase Unica]:[B.04.5 - Parque de Coches Remolcados para Servicios Especiales (Cartoneros)]])</f>
        <v>0</v>
      </c>
      <c r="BD171" s="356">
        <v>0</v>
      </c>
      <c r="BE171" s="1">
        <v>2</v>
      </c>
      <c r="BF171" s="1">
        <v>0</v>
      </c>
      <c r="BG171" s="244">
        <v>1435</v>
      </c>
    </row>
    <row r="172" spans="1:59">
      <c r="A172" s="1">
        <v>2007</v>
      </c>
      <c r="B172" s="1" t="s">
        <v>63</v>
      </c>
      <c r="C172" s="10">
        <v>0</v>
      </c>
      <c r="D172" s="10">
        <v>0</v>
      </c>
      <c r="E172" s="10">
        <v>0</v>
      </c>
      <c r="F172" s="10">
        <v>15.3</v>
      </c>
      <c r="G172" s="192">
        <f t="shared" si="14"/>
        <v>15.3</v>
      </c>
      <c r="H172" s="192">
        <f>+TDC_InfraMR[[#This Row],[Total Líneas de Explotación ]]</f>
        <v>15.3</v>
      </c>
      <c r="I172" s="192">
        <v>15.3</v>
      </c>
      <c r="J172" s="10">
        <v>0</v>
      </c>
      <c r="K172" s="10">
        <v>0</v>
      </c>
      <c r="L172" s="10">
        <v>30.6</v>
      </c>
      <c r="M172" s="10">
        <v>1.04</v>
      </c>
      <c r="N172" s="192">
        <f>+TDC_InfraMR[[#This Row],[A.03.1 -  Longitud de Vías de Explotación No Electrificadas Troncales y Ramales (vía principal) (km)]]+TDC_InfraMR[[#This Row],[A.04.1 -  Longitud de Vías de Explotación Electrificadas Troncales y Ramales (vía principal) (km)]]</f>
        <v>30.6</v>
      </c>
      <c r="O172" s="192">
        <f>+TDC_InfraMR[[#This Row],[Total Vías (excluido Auxiliares)]]</f>
        <v>30.6</v>
      </c>
      <c r="P172" s="1">
        <v>11</v>
      </c>
      <c r="Q172" s="1">
        <v>0</v>
      </c>
      <c r="R172" s="1">
        <v>0</v>
      </c>
      <c r="S172" s="194">
        <f t="shared" si="18"/>
        <v>11</v>
      </c>
      <c r="T172" s="194">
        <f>+TDC_InfraMR[[#This Row],[Total Estaciones]]</f>
        <v>11</v>
      </c>
      <c r="U172" s="1">
        <v>0</v>
      </c>
      <c r="V172" s="1">
        <v>36</v>
      </c>
      <c r="W172" s="1">
        <v>0</v>
      </c>
      <c r="X172" s="1">
        <v>0</v>
      </c>
      <c r="Y172" s="1">
        <v>0</v>
      </c>
      <c r="Z172" s="196">
        <f t="shared" si="15"/>
        <v>36</v>
      </c>
      <c r="AA172" s="1">
        <v>6</v>
      </c>
      <c r="AB172" s="1">
        <v>2</v>
      </c>
      <c r="AC172" s="1">
        <f>+TDC_InfraMR[[#This Row],[Total Pasos Vehiculares a Nivel]]</f>
        <v>36</v>
      </c>
      <c r="AD172" s="196">
        <f t="shared" si="16"/>
        <v>44</v>
      </c>
      <c r="AE172" s="1">
        <v>0</v>
      </c>
      <c r="AF172" s="1">
        <v>9</v>
      </c>
      <c r="AG172" s="1">
        <v>16</v>
      </c>
      <c r="AH172" s="196">
        <f t="shared" si="17"/>
        <v>25</v>
      </c>
      <c r="AI172" s="7">
        <v>15.3</v>
      </c>
      <c r="AJ172" s="7">
        <v>0</v>
      </c>
      <c r="AK172" s="7">
        <v>0</v>
      </c>
      <c r="AL172" s="198">
        <f t="shared" si="19"/>
        <v>15.3</v>
      </c>
      <c r="AM172" s="1">
        <v>0</v>
      </c>
      <c r="AN172" s="1">
        <v>0</v>
      </c>
      <c r="AO172" s="1">
        <v>0</v>
      </c>
      <c r="AP172" s="200">
        <f t="shared" si="20"/>
        <v>0</v>
      </c>
      <c r="AQ172" s="1">
        <v>18</v>
      </c>
      <c r="AR172" s="1">
        <v>0</v>
      </c>
      <c r="AS172" s="1">
        <v>0</v>
      </c>
      <c r="AT172" s="200">
        <f>+TDC_InfraMR[[#This Row],[B.02.1 - Parque de Coches Eléctricos Motrices]]+TDC_InfraMR[[#This Row],[B.02.2 - Parque de Coches Eléctricos Motrices Remolcados Tipo R]]+TDC_InfraMR[[#This Row],[B.02.3 - Parque de Coches Eléctricos Motrices Tipo R]]</f>
        <v>18</v>
      </c>
      <c r="AU172" s="1">
        <v>0</v>
      </c>
      <c r="AV172" s="1">
        <v>0</v>
      </c>
      <c r="AW172" s="1">
        <v>0</v>
      </c>
      <c r="AX172" s="200">
        <f>+TDC_InfraMR[[#This Row],[B.03.1 - Parque de Coches Motores Motrices Remolcados]]+TDC_InfraMR[[#This Row],[B.03.2 - Parque de Coches Motores Motrices Intermedios]]+TDC_InfraMR[[#This Row],[B.03.3 - Parque de Coches Motores Motrices Cabina]]</f>
        <v>0</v>
      </c>
      <c r="AY172" s="1">
        <v>0</v>
      </c>
      <c r="AZ172" s="1">
        <v>0</v>
      </c>
      <c r="BA172" s="1">
        <v>0</v>
      </c>
      <c r="BB172" s="1">
        <v>0</v>
      </c>
      <c r="BC172" s="200">
        <f>+SUM(TDC_InfraMR[[#This Row],[B.04.1 - Parque de Coches Remolcados Clase Unica]:[B.04.5 - Parque de Coches Remolcados para Servicios Especiales (Cartoneros)]])</f>
        <v>0</v>
      </c>
      <c r="BD172" s="356">
        <v>0</v>
      </c>
      <c r="BE172" s="1">
        <v>2</v>
      </c>
      <c r="BF172" s="1">
        <v>0</v>
      </c>
      <c r="BG172" s="244">
        <v>1435</v>
      </c>
    </row>
    <row r="173" spans="1:59">
      <c r="A173" s="1">
        <v>2007</v>
      </c>
      <c r="B173" s="1" t="s">
        <v>64</v>
      </c>
      <c r="C173" s="10">
        <v>0</v>
      </c>
      <c r="D173" s="10">
        <v>0</v>
      </c>
      <c r="E173" s="10">
        <v>0</v>
      </c>
      <c r="F173" s="10">
        <v>15.3</v>
      </c>
      <c r="G173" s="192">
        <f t="shared" si="14"/>
        <v>15.3</v>
      </c>
      <c r="H173" s="192">
        <f>+TDC_InfraMR[[#This Row],[Total Líneas de Explotación ]]</f>
        <v>15.3</v>
      </c>
      <c r="I173" s="192">
        <v>15.3</v>
      </c>
      <c r="J173" s="10">
        <v>0</v>
      </c>
      <c r="K173" s="10">
        <v>0</v>
      </c>
      <c r="L173" s="10">
        <v>30.6</v>
      </c>
      <c r="M173" s="10">
        <v>1.04</v>
      </c>
      <c r="N173" s="192">
        <f>+TDC_InfraMR[[#This Row],[A.03.1 -  Longitud de Vías de Explotación No Electrificadas Troncales y Ramales (vía principal) (km)]]+TDC_InfraMR[[#This Row],[A.04.1 -  Longitud de Vías de Explotación Electrificadas Troncales y Ramales (vía principal) (km)]]</f>
        <v>30.6</v>
      </c>
      <c r="O173" s="192">
        <f>+TDC_InfraMR[[#This Row],[Total Vías (excluido Auxiliares)]]</f>
        <v>30.6</v>
      </c>
      <c r="P173" s="1">
        <v>11</v>
      </c>
      <c r="Q173" s="1">
        <v>0</v>
      </c>
      <c r="R173" s="1">
        <v>0</v>
      </c>
      <c r="S173" s="194">
        <f t="shared" si="18"/>
        <v>11</v>
      </c>
      <c r="T173" s="194">
        <f>+TDC_InfraMR[[#This Row],[Total Estaciones]]</f>
        <v>11</v>
      </c>
      <c r="U173" s="1">
        <v>0</v>
      </c>
      <c r="V173" s="1">
        <v>36</v>
      </c>
      <c r="W173" s="1">
        <v>0</v>
      </c>
      <c r="X173" s="1">
        <v>0</v>
      </c>
      <c r="Y173" s="1">
        <v>0</v>
      </c>
      <c r="Z173" s="196">
        <f t="shared" si="15"/>
        <v>36</v>
      </c>
      <c r="AA173" s="1">
        <v>6</v>
      </c>
      <c r="AB173" s="1">
        <v>2</v>
      </c>
      <c r="AC173" s="1">
        <f>+TDC_InfraMR[[#This Row],[Total Pasos Vehiculares a Nivel]]</f>
        <v>36</v>
      </c>
      <c r="AD173" s="196">
        <f t="shared" si="16"/>
        <v>44</v>
      </c>
      <c r="AE173" s="1">
        <v>0</v>
      </c>
      <c r="AF173" s="1">
        <v>9</v>
      </c>
      <c r="AG173" s="1">
        <v>16</v>
      </c>
      <c r="AH173" s="196">
        <f t="shared" si="17"/>
        <v>25</v>
      </c>
      <c r="AI173" s="7">
        <v>15.3</v>
      </c>
      <c r="AJ173" s="7">
        <v>0</v>
      </c>
      <c r="AK173" s="7">
        <v>0</v>
      </c>
      <c r="AL173" s="198">
        <f t="shared" si="19"/>
        <v>15.3</v>
      </c>
      <c r="AM173" s="1">
        <v>0</v>
      </c>
      <c r="AN173" s="1">
        <v>0</v>
      </c>
      <c r="AO173" s="1">
        <v>0</v>
      </c>
      <c r="AP173" s="200">
        <f t="shared" si="20"/>
        <v>0</v>
      </c>
      <c r="AQ173" s="1">
        <v>18</v>
      </c>
      <c r="AR173" s="1">
        <v>0</v>
      </c>
      <c r="AS173" s="1">
        <v>0</v>
      </c>
      <c r="AT173" s="200">
        <f>+TDC_InfraMR[[#This Row],[B.02.1 - Parque de Coches Eléctricos Motrices]]+TDC_InfraMR[[#This Row],[B.02.2 - Parque de Coches Eléctricos Motrices Remolcados Tipo R]]+TDC_InfraMR[[#This Row],[B.02.3 - Parque de Coches Eléctricos Motrices Tipo R]]</f>
        <v>18</v>
      </c>
      <c r="AU173" s="1">
        <v>0</v>
      </c>
      <c r="AV173" s="1">
        <v>0</v>
      </c>
      <c r="AW173" s="1">
        <v>0</v>
      </c>
      <c r="AX173" s="200">
        <f>+TDC_InfraMR[[#This Row],[B.03.1 - Parque de Coches Motores Motrices Remolcados]]+TDC_InfraMR[[#This Row],[B.03.2 - Parque de Coches Motores Motrices Intermedios]]+TDC_InfraMR[[#This Row],[B.03.3 - Parque de Coches Motores Motrices Cabina]]</f>
        <v>0</v>
      </c>
      <c r="AY173" s="1">
        <v>0</v>
      </c>
      <c r="AZ173" s="1">
        <v>0</v>
      </c>
      <c r="BA173" s="1">
        <v>0</v>
      </c>
      <c r="BB173" s="1">
        <v>0</v>
      </c>
      <c r="BC173" s="200">
        <f>+SUM(TDC_InfraMR[[#This Row],[B.04.1 - Parque de Coches Remolcados Clase Unica]:[B.04.5 - Parque de Coches Remolcados para Servicios Especiales (Cartoneros)]])</f>
        <v>0</v>
      </c>
      <c r="BD173" s="356">
        <v>0</v>
      </c>
      <c r="BE173" s="1">
        <v>2</v>
      </c>
      <c r="BF173" s="1">
        <v>0</v>
      </c>
      <c r="BG173" s="244">
        <v>1435</v>
      </c>
    </row>
    <row r="174" spans="1:59">
      <c r="A174" s="1">
        <v>2007</v>
      </c>
      <c r="B174" s="1" t="s">
        <v>65</v>
      </c>
      <c r="C174" s="10">
        <v>0</v>
      </c>
      <c r="D174" s="10">
        <v>0</v>
      </c>
      <c r="E174" s="10">
        <v>0</v>
      </c>
      <c r="F174" s="10">
        <v>15.3</v>
      </c>
      <c r="G174" s="192">
        <f t="shared" si="14"/>
        <v>15.3</v>
      </c>
      <c r="H174" s="192">
        <f>+TDC_InfraMR[[#This Row],[Total Líneas de Explotación ]]</f>
        <v>15.3</v>
      </c>
      <c r="I174" s="192">
        <v>15.3</v>
      </c>
      <c r="J174" s="10">
        <v>0</v>
      </c>
      <c r="K174" s="10">
        <v>0</v>
      </c>
      <c r="L174" s="10">
        <v>30.6</v>
      </c>
      <c r="M174" s="10">
        <v>1.04</v>
      </c>
      <c r="N174" s="192">
        <f>+TDC_InfraMR[[#This Row],[A.03.1 -  Longitud de Vías de Explotación No Electrificadas Troncales y Ramales (vía principal) (km)]]+TDC_InfraMR[[#This Row],[A.04.1 -  Longitud de Vías de Explotación Electrificadas Troncales y Ramales (vía principal) (km)]]</f>
        <v>30.6</v>
      </c>
      <c r="O174" s="192">
        <f>+TDC_InfraMR[[#This Row],[Total Vías (excluido Auxiliares)]]</f>
        <v>30.6</v>
      </c>
      <c r="P174" s="1">
        <v>11</v>
      </c>
      <c r="Q174" s="1">
        <v>0</v>
      </c>
      <c r="R174" s="1">
        <v>0</v>
      </c>
      <c r="S174" s="194">
        <f t="shared" si="18"/>
        <v>11</v>
      </c>
      <c r="T174" s="194">
        <f>+TDC_InfraMR[[#This Row],[Total Estaciones]]</f>
        <v>11</v>
      </c>
      <c r="U174" s="1">
        <v>0</v>
      </c>
      <c r="V174" s="1">
        <v>36</v>
      </c>
      <c r="W174" s="1">
        <v>0</v>
      </c>
      <c r="X174" s="1">
        <v>0</v>
      </c>
      <c r="Y174" s="1">
        <v>0</v>
      </c>
      <c r="Z174" s="196">
        <f t="shared" si="15"/>
        <v>36</v>
      </c>
      <c r="AA174" s="1">
        <v>6</v>
      </c>
      <c r="AB174" s="1">
        <v>2</v>
      </c>
      <c r="AC174" s="1">
        <f>+TDC_InfraMR[[#This Row],[Total Pasos Vehiculares a Nivel]]</f>
        <v>36</v>
      </c>
      <c r="AD174" s="196">
        <f t="shared" si="16"/>
        <v>44</v>
      </c>
      <c r="AE174" s="1">
        <v>0</v>
      </c>
      <c r="AF174" s="1">
        <v>9</v>
      </c>
      <c r="AG174" s="1">
        <v>16</v>
      </c>
      <c r="AH174" s="196">
        <f t="shared" si="17"/>
        <v>25</v>
      </c>
      <c r="AI174" s="7">
        <v>15.3</v>
      </c>
      <c r="AJ174" s="7">
        <v>0</v>
      </c>
      <c r="AK174" s="7">
        <v>0</v>
      </c>
      <c r="AL174" s="198">
        <f t="shared" si="19"/>
        <v>15.3</v>
      </c>
      <c r="AM174" s="1">
        <v>0</v>
      </c>
      <c r="AN174" s="1">
        <v>0</v>
      </c>
      <c r="AO174" s="1">
        <v>0</v>
      </c>
      <c r="AP174" s="200">
        <f t="shared" si="20"/>
        <v>0</v>
      </c>
      <c r="AQ174" s="1">
        <v>18</v>
      </c>
      <c r="AR174" s="1">
        <v>0</v>
      </c>
      <c r="AS174" s="1">
        <v>0</v>
      </c>
      <c r="AT174" s="200">
        <f>+TDC_InfraMR[[#This Row],[B.02.1 - Parque de Coches Eléctricos Motrices]]+TDC_InfraMR[[#This Row],[B.02.2 - Parque de Coches Eléctricos Motrices Remolcados Tipo R]]+TDC_InfraMR[[#This Row],[B.02.3 - Parque de Coches Eléctricos Motrices Tipo R]]</f>
        <v>18</v>
      </c>
      <c r="AU174" s="1">
        <v>0</v>
      </c>
      <c r="AV174" s="1">
        <v>0</v>
      </c>
      <c r="AW174" s="1">
        <v>0</v>
      </c>
      <c r="AX174" s="200">
        <f>+TDC_InfraMR[[#This Row],[B.03.1 - Parque de Coches Motores Motrices Remolcados]]+TDC_InfraMR[[#This Row],[B.03.2 - Parque de Coches Motores Motrices Intermedios]]+TDC_InfraMR[[#This Row],[B.03.3 - Parque de Coches Motores Motrices Cabina]]</f>
        <v>0</v>
      </c>
      <c r="AY174" s="1">
        <v>0</v>
      </c>
      <c r="AZ174" s="1">
        <v>0</v>
      </c>
      <c r="BA174" s="1">
        <v>0</v>
      </c>
      <c r="BB174" s="1">
        <v>0</v>
      </c>
      <c r="BC174" s="200">
        <f>+SUM(TDC_InfraMR[[#This Row],[B.04.1 - Parque de Coches Remolcados Clase Unica]:[B.04.5 - Parque de Coches Remolcados para Servicios Especiales (Cartoneros)]])</f>
        <v>0</v>
      </c>
      <c r="BD174" s="356">
        <v>0</v>
      </c>
      <c r="BE174" s="1">
        <v>2</v>
      </c>
      <c r="BF174" s="1">
        <v>0</v>
      </c>
      <c r="BG174" s="244">
        <v>1435</v>
      </c>
    </row>
    <row r="175" spans="1:59">
      <c r="A175" s="1">
        <v>2007</v>
      </c>
      <c r="B175" s="1" t="s">
        <v>66</v>
      </c>
      <c r="C175" s="10">
        <v>0</v>
      </c>
      <c r="D175" s="10">
        <v>0</v>
      </c>
      <c r="E175" s="10">
        <v>0</v>
      </c>
      <c r="F175" s="10">
        <v>15.3</v>
      </c>
      <c r="G175" s="192">
        <f t="shared" si="14"/>
        <v>15.3</v>
      </c>
      <c r="H175" s="192">
        <f>+TDC_InfraMR[[#This Row],[Total Líneas de Explotación ]]</f>
        <v>15.3</v>
      </c>
      <c r="I175" s="192">
        <v>15.3</v>
      </c>
      <c r="J175" s="10">
        <v>0</v>
      </c>
      <c r="K175" s="10">
        <v>0</v>
      </c>
      <c r="L175" s="10">
        <v>30.6</v>
      </c>
      <c r="M175" s="10">
        <v>1.04</v>
      </c>
      <c r="N175" s="192">
        <f>+TDC_InfraMR[[#This Row],[A.03.1 -  Longitud de Vías de Explotación No Electrificadas Troncales y Ramales (vía principal) (km)]]+TDC_InfraMR[[#This Row],[A.04.1 -  Longitud de Vías de Explotación Electrificadas Troncales y Ramales (vía principal) (km)]]</f>
        <v>30.6</v>
      </c>
      <c r="O175" s="192">
        <f>+TDC_InfraMR[[#This Row],[Total Vías (excluido Auxiliares)]]</f>
        <v>30.6</v>
      </c>
      <c r="P175" s="1">
        <v>11</v>
      </c>
      <c r="Q175" s="1">
        <v>0</v>
      </c>
      <c r="R175" s="1">
        <v>0</v>
      </c>
      <c r="S175" s="194">
        <f t="shared" si="18"/>
        <v>11</v>
      </c>
      <c r="T175" s="194">
        <f>+TDC_InfraMR[[#This Row],[Total Estaciones]]</f>
        <v>11</v>
      </c>
      <c r="U175" s="1">
        <v>0</v>
      </c>
      <c r="V175" s="1">
        <v>36</v>
      </c>
      <c r="W175" s="1">
        <v>0</v>
      </c>
      <c r="X175" s="1">
        <v>0</v>
      </c>
      <c r="Y175" s="1">
        <v>0</v>
      </c>
      <c r="Z175" s="196">
        <f t="shared" si="15"/>
        <v>36</v>
      </c>
      <c r="AA175" s="1">
        <v>6</v>
      </c>
      <c r="AB175" s="1">
        <v>2</v>
      </c>
      <c r="AC175" s="1">
        <f>+TDC_InfraMR[[#This Row],[Total Pasos Vehiculares a Nivel]]</f>
        <v>36</v>
      </c>
      <c r="AD175" s="196">
        <f t="shared" si="16"/>
        <v>44</v>
      </c>
      <c r="AE175" s="1">
        <v>0</v>
      </c>
      <c r="AF175" s="1">
        <v>9</v>
      </c>
      <c r="AG175" s="1">
        <v>16</v>
      </c>
      <c r="AH175" s="196">
        <f t="shared" si="17"/>
        <v>25</v>
      </c>
      <c r="AI175" s="7">
        <v>15.3</v>
      </c>
      <c r="AJ175" s="7">
        <v>0</v>
      </c>
      <c r="AK175" s="7">
        <v>0</v>
      </c>
      <c r="AL175" s="198">
        <f t="shared" si="19"/>
        <v>15.3</v>
      </c>
      <c r="AM175" s="1">
        <v>0</v>
      </c>
      <c r="AN175" s="1">
        <v>0</v>
      </c>
      <c r="AO175" s="1">
        <v>0</v>
      </c>
      <c r="AP175" s="200">
        <f t="shared" si="20"/>
        <v>0</v>
      </c>
      <c r="AQ175" s="1">
        <v>18</v>
      </c>
      <c r="AR175" s="1">
        <v>0</v>
      </c>
      <c r="AS175" s="1">
        <v>0</v>
      </c>
      <c r="AT175" s="200">
        <f>+TDC_InfraMR[[#This Row],[B.02.1 - Parque de Coches Eléctricos Motrices]]+TDC_InfraMR[[#This Row],[B.02.2 - Parque de Coches Eléctricos Motrices Remolcados Tipo R]]+TDC_InfraMR[[#This Row],[B.02.3 - Parque de Coches Eléctricos Motrices Tipo R]]</f>
        <v>18</v>
      </c>
      <c r="AU175" s="1">
        <v>0</v>
      </c>
      <c r="AV175" s="1">
        <v>0</v>
      </c>
      <c r="AW175" s="1">
        <v>0</v>
      </c>
      <c r="AX175" s="200">
        <f>+TDC_InfraMR[[#This Row],[B.03.1 - Parque de Coches Motores Motrices Remolcados]]+TDC_InfraMR[[#This Row],[B.03.2 - Parque de Coches Motores Motrices Intermedios]]+TDC_InfraMR[[#This Row],[B.03.3 - Parque de Coches Motores Motrices Cabina]]</f>
        <v>0</v>
      </c>
      <c r="AY175" s="1">
        <v>0</v>
      </c>
      <c r="AZ175" s="1">
        <v>0</v>
      </c>
      <c r="BA175" s="1">
        <v>0</v>
      </c>
      <c r="BB175" s="1">
        <v>0</v>
      </c>
      <c r="BC175" s="200">
        <f>+SUM(TDC_InfraMR[[#This Row],[B.04.1 - Parque de Coches Remolcados Clase Unica]:[B.04.5 - Parque de Coches Remolcados para Servicios Especiales (Cartoneros)]])</f>
        <v>0</v>
      </c>
      <c r="BD175" s="356">
        <v>0</v>
      </c>
      <c r="BE175" s="1">
        <v>2</v>
      </c>
      <c r="BF175" s="1">
        <v>0</v>
      </c>
      <c r="BG175" s="244">
        <v>1435</v>
      </c>
    </row>
    <row r="176" spans="1:59">
      <c r="A176" s="1">
        <v>2007</v>
      </c>
      <c r="B176" s="1" t="s">
        <v>67</v>
      </c>
      <c r="C176" s="10">
        <v>0</v>
      </c>
      <c r="D176" s="10">
        <v>0</v>
      </c>
      <c r="E176" s="10">
        <v>0</v>
      </c>
      <c r="F176" s="10">
        <v>15.3</v>
      </c>
      <c r="G176" s="192">
        <f t="shared" si="14"/>
        <v>15.3</v>
      </c>
      <c r="H176" s="192">
        <f>+TDC_InfraMR[[#This Row],[Total Líneas de Explotación ]]</f>
        <v>15.3</v>
      </c>
      <c r="I176" s="192">
        <v>15.3</v>
      </c>
      <c r="J176" s="10">
        <v>0</v>
      </c>
      <c r="K176" s="10">
        <v>0</v>
      </c>
      <c r="L176" s="10">
        <v>30.6</v>
      </c>
      <c r="M176" s="10">
        <v>1.04</v>
      </c>
      <c r="N176" s="192">
        <f>+TDC_InfraMR[[#This Row],[A.03.1 -  Longitud de Vías de Explotación No Electrificadas Troncales y Ramales (vía principal) (km)]]+TDC_InfraMR[[#This Row],[A.04.1 -  Longitud de Vías de Explotación Electrificadas Troncales y Ramales (vía principal) (km)]]</f>
        <v>30.6</v>
      </c>
      <c r="O176" s="192">
        <f>+TDC_InfraMR[[#This Row],[Total Vías (excluido Auxiliares)]]</f>
        <v>30.6</v>
      </c>
      <c r="P176" s="1">
        <v>11</v>
      </c>
      <c r="Q176" s="1">
        <v>0</v>
      </c>
      <c r="R176" s="1">
        <v>0</v>
      </c>
      <c r="S176" s="194">
        <f t="shared" si="18"/>
        <v>11</v>
      </c>
      <c r="T176" s="194">
        <f>+TDC_InfraMR[[#This Row],[Total Estaciones]]</f>
        <v>11</v>
      </c>
      <c r="U176" s="1">
        <v>0</v>
      </c>
      <c r="V176" s="1">
        <v>36</v>
      </c>
      <c r="W176" s="1">
        <v>0</v>
      </c>
      <c r="X176" s="1">
        <v>0</v>
      </c>
      <c r="Y176" s="1">
        <v>0</v>
      </c>
      <c r="Z176" s="196">
        <f t="shared" si="15"/>
        <v>36</v>
      </c>
      <c r="AA176" s="1">
        <v>6</v>
      </c>
      <c r="AB176" s="1">
        <v>2</v>
      </c>
      <c r="AC176" s="1">
        <f>+TDC_InfraMR[[#This Row],[Total Pasos Vehiculares a Nivel]]</f>
        <v>36</v>
      </c>
      <c r="AD176" s="196">
        <f t="shared" si="16"/>
        <v>44</v>
      </c>
      <c r="AE176" s="1">
        <v>0</v>
      </c>
      <c r="AF176" s="1">
        <v>9</v>
      </c>
      <c r="AG176" s="1">
        <v>16</v>
      </c>
      <c r="AH176" s="196">
        <f t="shared" si="17"/>
        <v>25</v>
      </c>
      <c r="AI176" s="7">
        <v>15.3</v>
      </c>
      <c r="AJ176" s="7">
        <v>0</v>
      </c>
      <c r="AK176" s="7">
        <v>0</v>
      </c>
      <c r="AL176" s="198">
        <f t="shared" si="19"/>
        <v>15.3</v>
      </c>
      <c r="AM176" s="1">
        <v>0</v>
      </c>
      <c r="AN176" s="1">
        <v>0</v>
      </c>
      <c r="AO176" s="1">
        <v>0</v>
      </c>
      <c r="AP176" s="200">
        <f t="shared" si="20"/>
        <v>0</v>
      </c>
      <c r="AQ176" s="1">
        <v>18</v>
      </c>
      <c r="AR176" s="1">
        <v>0</v>
      </c>
      <c r="AS176" s="1">
        <v>0</v>
      </c>
      <c r="AT176" s="200">
        <f>+TDC_InfraMR[[#This Row],[B.02.1 - Parque de Coches Eléctricos Motrices]]+TDC_InfraMR[[#This Row],[B.02.2 - Parque de Coches Eléctricos Motrices Remolcados Tipo R]]+TDC_InfraMR[[#This Row],[B.02.3 - Parque de Coches Eléctricos Motrices Tipo R]]</f>
        <v>18</v>
      </c>
      <c r="AU176" s="1">
        <v>0</v>
      </c>
      <c r="AV176" s="1">
        <v>0</v>
      </c>
      <c r="AW176" s="1">
        <v>0</v>
      </c>
      <c r="AX176" s="200">
        <f>+TDC_InfraMR[[#This Row],[B.03.1 - Parque de Coches Motores Motrices Remolcados]]+TDC_InfraMR[[#This Row],[B.03.2 - Parque de Coches Motores Motrices Intermedios]]+TDC_InfraMR[[#This Row],[B.03.3 - Parque de Coches Motores Motrices Cabina]]</f>
        <v>0</v>
      </c>
      <c r="AY176" s="1">
        <v>0</v>
      </c>
      <c r="AZ176" s="1">
        <v>0</v>
      </c>
      <c r="BA176" s="1">
        <v>0</v>
      </c>
      <c r="BB176" s="1">
        <v>0</v>
      </c>
      <c r="BC176" s="200">
        <f>+SUM(TDC_InfraMR[[#This Row],[B.04.1 - Parque de Coches Remolcados Clase Unica]:[B.04.5 - Parque de Coches Remolcados para Servicios Especiales (Cartoneros)]])</f>
        <v>0</v>
      </c>
      <c r="BD176" s="356">
        <v>0</v>
      </c>
      <c r="BE176" s="1">
        <v>2</v>
      </c>
      <c r="BF176" s="1">
        <v>0</v>
      </c>
      <c r="BG176" s="244">
        <v>1435</v>
      </c>
    </row>
    <row r="177" spans="1:59">
      <c r="A177" s="1">
        <v>2007</v>
      </c>
      <c r="B177" s="1" t="s">
        <v>68</v>
      </c>
      <c r="C177" s="10">
        <v>0</v>
      </c>
      <c r="D177" s="10">
        <v>0</v>
      </c>
      <c r="E177" s="10">
        <v>0</v>
      </c>
      <c r="F177" s="10">
        <v>15.3</v>
      </c>
      <c r="G177" s="192">
        <f t="shared" si="14"/>
        <v>15.3</v>
      </c>
      <c r="H177" s="192">
        <f>+TDC_InfraMR[[#This Row],[Total Líneas de Explotación ]]</f>
        <v>15.3</v>
      </c>
      <c r="I177" s="192">
        <v>15.3</v>
      </c>
      <c r="J177" s="10">
        <v>0</v>
      </c>
      <c r="K177" s="10">
        <v>0</v>
      </c>
      <c r="L177" s="10">
        <v>30.6</v>
      </c>
      <c r="M177" s="10">
        <v>1.04</v>
      </c>
      <c r="N177" s="192">
        <f>+TDC_InfraMR[[#This Row],[A.03.1 -  Longitud de Vías de Explotación No Electrificadas Troncales y Ramales (vía principal) (km)]]+TDC_InfraMR[[#This Row],[A.04.1 -  Longitud de Vías de Explotación Electrificadas Troncales y Ramales (vía principal) (km)]]</f>
        <v>30.6</v>
      </c>
      <c r="O177" s="192">
        <f>+TDC_InfraMR[[#This Row],[Total Vías (excluido Auxiliares)]]</f>
        <v>30.6</v>
      </c>
      <c r="P177" s="1">
        <v>11</v>
      </c>
      <c r="Q177" s="1">
        <v>0</v>
      </c>
      <c r="R177" s="1">
        <v>0</v>
      </c>
      <c r="S177" s="194">
        <f t="shared" si="18"/>
        <v>11</v>
      </c>
      <c r="T177" s="194">
        <f>+TDC_InfraMR[[#This Row],[Total Estaciones]]</f>
        <v>11</v>
      </c>
      <c r="U177" s="1">
        <v>0</v>
      </c>
      <c r="V177" s="1">
        <v>36</v>
      </c>
      <c r="W177" s="1">
        <v>0</v>
      </c>
      <c r="X177" s="1">
        <v>0</v>
      </c>
      <c r="Y177" s="1">
        <v>0</v>
      </c>
      <c r="Z177" s="196">
        <f t="shared" si="15"/>
        <v>36</v>
      </c>
      <c r="AA177" s="1">
        <v>6</v>
      </c>
      <c r="AB177" s="1">
        <v>2</v>
      </c>
      <c r="AC177" s="1">
        <f>+TDC_InfraMR[[#This Row],[Total Pasos Vehiculares a Nivel]]</f>
        <v>36</v>
      </c>
      <c r="AD177" s="196">
        <f t="shared" si="16"/>
        <v>44</v>
      </c>
      <c r="AE177" s="1">
        <v>0</v>
      </c>
      <c r="AF177" s="1">
        <v>9</v>
      </c>
      <c r="AG177" s="1">
        <v>16</v>
      </c>
      <c r="AH177" s="196">
        <f t="shared" si="17"/>
        <v>25</v>
      </c>
      <c r="AI177" s="7">
        <v>15.3</v>
      </c>
      <c r="AJ177" s="7">
        <v>0</v>
      </c>
      <c r="AK177" s="7">
        <v>0</v>
      </c>
      <c r="AL177" s="198">
        <f t="shared" si="19"/>
        <v>15.3</v>
      </c>
      <c r="AM177" s="1">
        <v>0</v>
      </c>
      <c r="AN177" s="1">
        <v>0</v>
      </c>
      <c r="AO177" s="1">
        <v>0</v>
      </c>
      <c r="AP177" s="200">
        <f t="shared" si="20"/>
        <v>0</v>
      </c>
      <c r="AQ177" s="1">
        <v>18</v>
      </c>
      <c r="AR177" s="1">
        <v>0</v>
      </c>
      <c r="AS177" s="1">
        <v>0</v>
      </c>
      <c r="AT177" s="200">
        <f>+TDC_InfraMR[[#This Row],[B.02.1 - Parque de Coches Eléctricos Motrices]]+TDC_InfraMR[[#This Row],[B.02.2 - Parque de Coches Eléctricos Motrices Remolcados Tipo R]]+TDC_InfraMR[[#This Row],[B.02.3 - Parque de Coches Eléctricos Motrices Tipo R]]</f>
        <v>18</v>
      </c>
      <c r="AU177" s="1">
        <v>0</v>
      </c>
      <c r="AV177" s="1">
        <v>0</v>
      </c>
      <c r="AW177" s="1">
        <v>0</v>
      </c>
      <c r="AX177" s="200">
        <f>+TDC_InfraMR[[#This Row],[B.03.1 - Parque de Coches Motores Motrices Remolcados]]+TDC_InfraMR[[#This Row],[B.03.2 - Parque de Coches Motores Motrices Intermedios]]+TDC_InfraMR[[#This Row],[B.03.3 - Parque de Coches Motores Motrices Cabina]]</f>
        <v>0</v>
      </c>
      <c r="AY177" s="1">
        <v>0</v>
      </c>
      <c r="AZ177" s="1">
        <v>0</v>
      </c>
      <c r="BA177" s="1">
        <v>0</v>
      </c>
      <c r="BB177" s="1">
        <v>0</v>
      </c>
      <c r="BC177" s="200">
        <f>+SUM(TDC_InfraMR[[#This Row],[B.04.1 - Parque de Coches Remolcados Clase Unica]:[B.04.5 - Parque de Coches Remolcados para Servicios Especiales (Cartoneros)]])</f>
        <v>0</v>
      </c>
      <c r="BD177" s="356">
        <v>0</v>
      </c>
      <c r="BE177" s="1">
        <v>2</v>
      </c>
      <c r="BF177" s="1">
        <v>0</v>
      </c>
      <c r="BG177" s="244">
        <v>1435</v>
      </c>
    </row>
    <row r="178" spans="1:59">
      <c r="A178" s="1">
        <v>2007</v>
      </c>
      <c r="B178" s="1" t="s">
        <v>69</v>
      </c>
      <c r="C178" s="10">
        <v>0</v>
      </c>
      <c r="D178" s="10">
        <v>0</v>
      </c>
      <c r="E178" s="10">
        <v>0</v>
      </c>
      <c r="F178" s="10">
        <v>15.3</v>
      </c>
      <c r="G178" s="192">
        <f t="shared" si="14"/>
        <v>15.3</v>
      </c>
      <c r="H178" s="192">
        <f>+TDC_InfraMR[[#This Row],[Total Líneas de Explotación ]]</f>
        <v>15.3</v>
      </c>
      <c r="I178" s="192">
        <v>15.3</v>
      </c>
      <c r="J178" s="10">
        <v>0</v>
      </c>
      <c r="K178" s="10">
        <v>0</v>
      </c>
      <c r="L178" s="10">
        <v>30.6</v>
      </c>
      <c r="M178" s="10">
        <v>1.04</v>
      </c>
      <c r="N178" s="192">
        <f>+TDC_InfraMR[[#This Row],[A.03.1 -  Longitud de Vías de Explotación No Electrificadas Troncales y Ramales (vía principal) (km)]]+TDC_InfraMR[[#This Row],[A.04.1 -  Longitud de Vías de Explotación Electrificadas Troncales y Ramales (vía principal) (km)]]</f>
        <v>30.6</v>
      </c>
      <c r="O178" s="192">
        <f>+TDC_InfraMR[[#This Row],[Total Vías (excluido Auxiliares)]]</f>
        <v>30.6</v>
      </c>
      <c r="P178" s="1">
        <v>11</v>
      </c>
      <c r="Q178" s="1">
        <v>0</v>
      </c>
      <c r="R178" s="1">
        <v>0</v>
      </c>
      <c r="S178" s="194">
        <f t="shared" si="18"/>
        <v>11</v>
      </c>
      <c r="T178" s="194">
        <f>+TDC_InfraMR[[#This Row],[Total Estaciones]]</f>
        <v>11</v>
      </c>
      <c r="U178" s="1">
        <v>0</v>
      </c>
      <c r="V178" s="1">
        <v>36</v>
      </c>
      <c r="W178" s="1">
        <v>0</v>
      </c>
      <c r="X178" s="1">
        <v>0</v>
      </c>
      <c r="Y178" s="1">
        <v>0</v>
      </c>
      <c r="Z178" s="196">
        <f t="shared" si="15"/>
        <v>36</v>
      </c>
      <c r="AA178" s="1">
        <v>6</v>
      </c>
      <c r="AB178" s="1">
        <v>2</v>
      </c>
      <c r="AC178" s="1">
        <f>+TDC_InfraMR[[#This Row],[Total Pasos Vehiculares a Nivel]]</f>
        <v>36</v>
      </c>
      <c r="AD178" s="196">
        <f t="shared" si="16"/>
        <v>44</v>
      </c>
      <c r="AE178" s="1">
        <v>0</v>
      </c>
      <c r="AF178" s="1">
        <v>9</v>
      </c>
      <c r="AG178" s="1">
        <v>16</v>
      </c>
      <c r="AH178" s="196">
        <f t="shared" si="17"/>
        <v>25</v>
      </c>
      <c r="AI178" s="7">
        <v>15.3</v>
      </c>
      <c r="AJ178" s="7">
        <v>0</v>
      </c>
      <c r="AK178" s="7">
        <v>0</v>
      </c>
      <c r="AL178" s="198">
        <f t="shared" si="19"/>
        <v>15.3</v>
      </c>
      <c r="AM178" s="1">
        <v>0</v>
      </c>
      <c r="AN178" s="1">
        <v>0</v>
      </c>
      <c r="AO178" s="1">
        <v>0</v>
      </c>
      <c r="AP178" s="200">
        <f t="shared" si="20"/>
        <v>0</v>
      </c>
      <c r="AQ178" s="1">
        <v>18</v>
      </c>
      <c r="AR178" s="1">
        <v>0</v>
      </c>
      <c r="AS178" s="1">
        <v>0</v>
      </c>
      <c r="AT178" s="200">
        <f>+TDC_InfraMR[[#This Row],[B.02.1 - Parque de Coches Eléctricos Motrices]]+TDC_InfraMR[[#This Row],[B.02.2 - Parque de Coches Eléctricos Motrices Remolcados Tipo R]]+TDC_InfraMR[[#This Row],[B.02.3 - Parque de Coches Eléctricos Motrices Tipo R]]</f>
        <v>18</v>
      </c>
      <c r="AU178" s="1">
        <v>0</v>
      </c>
      <c r="AV178" s="1">
        <v>0</v>
      </c>
      <c r="AW178" s="1">
        <v>0</v>
      </c>
      <c r="AX178" s="200">
        <f>+TDC_InfraMR[[#This Row],[B.03.1 - Parque de Coches Motores Motrices Remolcados]]+TDC_InfraMR[[#This Row],[B.03.2 - Parque de Coches Motores Motrices Intermedios]]+TDC_InfraMR[[#This Row],[B.03.3 - Parque de Coches Motores Motrices Cabina]]</f>
        <v>0</v>
      </c>
      <c r="AY178" s="1">
        <v>0</v>
      </c>
      <c r="AZ178" s="1">
        <v>0</v>
      </c>
      <c r="BA178" s="1">
        <v>0</v>
      </c>
      <c r="BB178" s="1">
        <v>0</v>
      </c>
      <c r="BC178" s="200">
        <f>+SUM(TDC_InfraMR[[#This Row],[B.04.1 - Parque de Coches Remolcados Clase Unica]:[B.04.5 - Parque de Coches Remolcados para Servicios Especiales (Cartoneros)]])</f>
        <v>0</v>
      </c>
      <c r="BD178" s="356">
        <v>0</v>
      </c>
      <c r="BE178" s="1">
        <v>2</v>
      </c>
      <c r="BF178" s="1">
        <v>0</v>
      </c>
      <c r="BG178" s="244">
        <v>1435</v>
      </c>
    </row>
    <row r="179" spans="1:59">
      <c r="A179" s="1">
        <v>2007</v>
      </c>
      <c r="B179" s="1" t="s">
        <v>70</v>
      </c>
      <c r="C179" s="10">
        <v>0</v>
      </c>
      <c r="D179" s="10">
        <v>0</v>
      </c>
      <c r="E179" s="10">
        <v>0</v>
      </c>
      <c r="F179" s="10">
        <v>15.3</v>
      </c>
      <c r="G179" s="192">
        <f t="shared" si="14"/>
        <v>15.3</v>
      </c>
      <c r="H179" s="192">
        <f>+TDC_InfraMR[[#This Row],[Total Líneas de Explotación ]]</f>
        <v>15.3</v>
      </c>
      <c r="I179" s="192">
        <v>15.3</v>
      </c>
      <c r="J179" s="10">
        <v>0</v>
      </c>
      <c r="K179" s="10">
        <v>0</v>
      </c>
      <c r="L179" s="10">
        <v>30.6</v>
      </c>
      <c r="M179" s="10">
        <v>1.04</v>
      </c>
      <c r="N179" s="192">
        <f>+TDC_InfraMR[[#This Row],[A.03.1 -  Longitud de Vías de Explotación No Electrificadas Troncales y Ramales (vía principal) (km)]]+TDC_InfraMR[[#This Row],[A.04.1 -  Longitud de Vías de Explotación Electrificadas Troncales y Ramales (vía principal) (km)]]</f>
        <v>30.6</v>
      </c>
      <c r="O179" s="192">
        <f>+TDC_InfraMR[[#This Row],[Total Vías (excluido Auxiliares)]]</f>
        <v>30.6</v>
      </c>
      <c r="P179" s="1">
        <v>11</v>
      </c>
      <c r="Q179" s="1">
        <v>0</v>
      </c>
      <c r="R179" s="1">
        <v>0</v>
      </c>
      <c r="S179" s="194">
        <f t="shared" si="18"/>
        <v>11</v>
      </c>
      <c r="T179" s="194">
        <f>+TDC_InfraMR[[#This Row],[Total Estaciones]]</f>
        <v>11</v>
      </c>
      <c r="U179" s="1">
        <v>0</v>
      </c>
      <c r="V179" s="1">
        <v>36</v>
      </c>
      <c r="W179" s="1">
        <v>0</v>
      </c>
      <c r="X179" s="1">
        <v>0</v>
      </c>
      <c r="Y179" s="1">
        <v>0</v>
      </c>
      <c r="Z179" s="196">
        <f t="shared" si="15"/>
        <v>36</v>
      </c>
      <c r="AA179" s="1">
        <v>6</v>
      </c>
      <c r="AB179" s="1">
        <v>2</v>
      </c>
      <c r="AC179" s="1">
        <f>+TDC_InfraMR[[#This Row],[Total Pasos Vehiculares a Nivel]]</f>
        <v>36</v>
      </c>
      <c r="AD179" s="196">
        <f t="shared" si="16"/>
        <v>44</v>
      </c>
      <c r="AE179" s="1">
        <v>0</v>
      </c>
      <c r="AF179" s="1">
        <v>9</v>
      </c>
      <c r="AG179" s="1">
        <v>16</v>
      </c>
      <c r="AH179" s="196">
        <f t="shared" si="17"/>
        <v>25</v>
      </c>
      <c r="AI179" s="7">
        <v>15.3</v>
      </c>
      <c r="AJ179" s="7">
        <v>0</v>
      </c>
      <c r="AK179" s="7">
        <v>0</v>
      </c>
      <c r="AL179" s="198">
        <f t="shared" si="19"/>
        <v>15.3</v>
      </c>
      <c r="AM179" s="1">
        <v>0</v>
      </c>
      <c r="AN179" s="1">
        <v>0</v>
      </c>
      <c r="AO179" s="1">
        <v>0</v>
      </c>
      <c r="AP179" s="200">
        <f t="shared" si="20"/>
        <v>0</v>
      </c>
      <c r="AQ179" s="1">
        <v>18</v>
      </c>
      <c r="AR179" s="1">
        <v>0</v>
      </c>
      <c r="AS179" s="1">
        <v>0</v>
      </c>
      <c r="AT179" s="200">
        <f>+TDC_InfraMR[[#This Row],[B.02.1 - Parque de Coches Eléctricos Motrices]]+TDC_InfraMR[[#This Row],[B.02.2 - Parque de Coches Eléctricos Motrices Remolcados Tipo R]]+TDC_InfraMR[[#This Row],[B.02.3 - Parque de Coches Eléctricos Motrices Tipo R]]</f>
        <v>18</v>
      </c>
      <c r="AU179" s="1">
        <v>0</v>
      </c>
      <c r="AV179" s="1">
        <v>0</v>
      </c>
      <c r="AW179" s="1">
        <v>0</v>
      </c>
      <c r="AX179" s="200">
        <f>+TDC_InfraMR[[#This Row],[B.03.1 - Parque de Coches Motores Motrices Remolcados]]+TDC_InfraMR[[#This Row],[B.03.2 - Parque de Coches Motores Motrices Intermedios]]+TDC_InfraMR[[#This Row],[B.03.3 - Parque de Coches Motores Motrices Cabina]]</f>
        <v>0</v>
      </c>
      <c r="AY179" s="1">
        <v>0</v>
      </c>
      <c r="AZ179" s="1">
        <v>0</v>
      </c>
      <c r="BA179" s="1">
        <v>0</v>
      </c>
      <c r="BB179" s="1">
        <v>0</v>
      </c>
      <c r="BC179" s="200">
        <f>+SUM(TDC_InfraMR[[#This Row],[B.04.1 - Parque de Coches Remolcados Clase Unica]:[B.04.5 - Parque de Coches Remolcados para Servicios Especiales (Cartoneros)]])</f>
        <v>0</v>
      </c>
      <c r="BD179" s="356">
        <v>0</v>
      </c>
      <c r="BE179" s="1">
        <v>2</v>
      </c>
      <c r="BF179" s="1">
        <v>0</v>
      </c>
      <c r="BG179" s="244">
        <v>1435</v>
      </c>
    </row>
    <row r="180" spans="1:59">
      <c r="A180" s="1">
        <v>2007</v>
      </c>
      <c r="B180" s="1" t="s">
        <v>71</v>
      </c>
      <c r="C180" s="10">
        <v>0</v>
      </c>
      <c r="D180" s="10">
        <v>0</v>
      </c>
      <c r="E180" s="10">
        <v>0</v>
      </c>
      <c r="F180" s="10">
        <v>15.3</v>
      </c>
      <c r="G180" s="192">
        <f t="shared" si="14"/>
        <v>15.3</v>
      </c>
      <c r="H180" s="192">
        <f>+TDC_InfraMR[[#This Row],[Total Líneas de Explotación ]]</f>
        <v>15.3</v>
      </c>
      <c r="I180" s="192">
        <v>15.3</v>
      </c>
      <c r="J180" s="10">
        <v>0</v>
      </c>
      <c r="K180" s="10">
        <v>0</v>
      </c>
      <c r="L180" s="10">
        <v>30.6</v>
      </c>
      <c r="M180" s="10">
        <v>1.04</v>
      </c>
      <c r="N180" s="192">
        <f>+TDC_InfraMR[[#This Row],[A.03.1 -  Longitud de Vías de Explotación No Electrificadas Troncales y Ramales (vía principal) (km)]]+TDC_InfraMR[[#This Row],[A.04.1 -  Longitud de Vías de Explotación Electrificadas Troncales y Ramales (vía principal) (km)]]</f>
        <v>30.6</v>
      </c>
      <c r="O180" s="192">
        <f>+TDC_InfraMR[[#This Row],[Total Vías (excluido Auxiliares)]]</f>
        <v>30.6</v>
      </c>
      <c r="P180" s="1">
        <v>11</v>
      </c>
      <c r="Q180" s="1">
        <v>0</v>
      </c>
      <c r="R180" s="1">
        <v>0</v>
      </c>
      <c r="S180" s="194">
        <f t="shared" si="18"/>
        <v>11</v>
      </c>
      <c r="T180" s="194">
        <f>+TDC_InfraMR[[#This Row],[Total Estaciones]]</f>
        <v>11</v>
      </c>
      <c r="U180" s="1">
        <v>0</v>
      </c>
      <c r="V180" s="1">
        <v>36</v>
      </c>
      <c r="W180" s="1">
        <v>0</v>
      </c>
      <c r="X180" s="1">
        <v>0</v>
      </c>
      <c r="Y180" s="1">
        <v>0</v>
      </c>
      <c r="Z180" s="196">
        <f t="shared" si="15"/>
        <v>36</v>
      </c>
      <c r="AA180" s="1">
        <v>6</v>
      </c>
      <c r="AB180" s="1">
        <v>2</v>
      </c>
      <c r="AC180" s="1">
        <f>+TDC_InfraMR[[#This Row],[Total Pasos Vehiculares a Nivel]]</f>
        <v>36</v>
      </c>
      <c r="AD180" s="196">
        <f t="shared" si="16"/>
        <v>44</v>
      </c>
      <c r="AE180" s="1">
        <v>0</v>
      </c>
      <c r="AF180" s="1">
        <v>9</v>
      </c>
      <c r="AG180" s="1">
        <v>16</v>
      </c>
      <c r="AH180" s="196">
        <f t="shared" si="17"/>
        <v>25</v>
      </c>
      <c r="AI180" s="7">
        <v>15.3</v>
      </c>
      <c r="AJ180" s="7">
        <v>0</v>
      </c>
      <c r="AK180" s="7">
        <v>0</v>
      </c>
      <c r="AL180" s="198">
        <f t="shared" si="19"/>
        <v>15.3</v>
      </c>
      <c r="AM180" s="1">
        <v>0</v>
      </c>
      <c r="AN180" s="1">
        <v>0</v>
      </c>
      <c r="AO180" s="1">
        <v>0</v>
      </c>
      <c r="AP180" s="200">
        <f t="shared" si="20"/>
        <v>0</v>
      </c>
      <c r="AQ180" s="1">
        <v>18</v>
      </c>
      <c r="AR180" s="1">
        <v>0</v>
      </c>
      <c r="AS180" s="1">
        <v>0</v>
      </c>
      <c r="AT180" s="200">
        <f>+TDC_InfraMR[[#This Row],[B.02.1 - Parque de Coches Eléctricos Motrices]]+TDC_InfraMR[[#This Row],[B.02.2 - Parque de Coches Eléctricos Motrices Remolcados Tipo R]]+TDC_InfraMR[[#This Row],[B.02.3 - Parque de Coches Eléctricos Motrices Tipo R]]</f>
        <v>18</v>
      </c>
      <c r="AU180" s="1">
        <v>0</v>
      </c>
      <c r="AV180" s="1">
        <v>0</v>
      </c>
      <c r="AW180" s="1">
        <v>0</v>
      </c>
      <c r="AX180" s="200">
        <f>+TDC_InfraMR[[#This Row],[B.03.1 - Parque de Coches Motores Motrices Remolcados]]+TDC_InfraMR[[#This Row],[B.03.2 - Parque de Coches Motores Motrices Intermedios]]+TDC_InfraMR[[#This Row],[B.03.3 - Parque de Coches Motores Motrices Cabina]]</f>
        <v>0</v>
      </c>
      <c r="AY180" s="1">
        <v>0</v>
      </c>
      <c r="AZ180" s="1">
        <v>0</v>
      </c>
      <c r="BA180" s="1">
        <v>0</v>
      </c>
      <c r="BB180" s="1">
        <v>0</v>
      </c>
      <c r="BC180" s="200">
        <f>+SUM(TDC_InfraMR[[#This Row],[B.04.1 - Parque de Coches Remolcados Clase Unica]:[B.04.5 - Parque de Coches Remolcados para Servicios Especiales (Cartoneros)]])</f>
        <v>0</v>
      </c>
      <c r="BD180" s="356">
        <v>0</v>
      </c>
      <c r="BE180" s="1">
        <v>2</v>
      </c>
      <c r="BF180" s="1">
        <v>0</v>
      </c>
      <c r="BG180" s="244">
        <v>1435</v>
      </c>
    </row>
    <row r="181" spans="1:59">
      <c r="A181" s="1">
        <v>2007</v>
      </c>
      <c r="B181" s="1" t="s">
        <v>72</v>
      </c>
      <c r="C181" s="10">
        <v>0</v>
      </c>
      <c r="D181" s="10">
        <v>0</v>
      </c>
      <c r="E181" s="10">
        <v>0</v>
      </c>
      <c r="F181" s="10">
        <v>15.3</v>
      </c>
      <c r="G181" s="192">
        <f t="shared" si="14"/>
        <v>15.3</v>
      </c>
      <c r="H181" s="192">
        <f>+TDC_InfraMR[[#This Row],[Total Líneas de Explotación ]]</f>
        <v>15.3</v>
      </c>
      <c r="I181" s="192">
        <v>15.3</v>
      </c>
      <c r="J181" s="10">
        <v>0</v>
      </c>
      <c r="K181" s="10">
        <v>0</v>
      </c>
      <c r="L181" s="10">
        <v>30.6</v>
      </c>
      <c r="M181" s="10">
        <v>1.04</v>
      </c>
      <c r="N181" s="192">
        <f>+TDC_InfraMR[[#This Row],[A.03.1 -  Longitud de Vías de Explotación No Electrificadas Troncales y Ramales (vía principal) (km)]]+TDC_InfraMR[[#This Row],[A.04.1 -  Longitud de Vías de Explotación Electrificadas Troncales y Ramales (vía principal) (km)]]</f>
        <v>30.6</v>
      </c>
      <c r="O181" s="192">
        <f>+TDC_InfraMR[[#This Row],[Total Vías (excluido Auxiliares)]]</f>
        <v>30.6</v>
      </c>
      <c r="P181" s="1">
        <v>11</v>
      </c>
      <c r="Q181" s="1">
        <v>0</v>
      </c>
      <c r="R181" s="1">
        <v>0</v>
      </c>
      <c r="S181" s="194">
        <f t="shared" si="18"/>
        <v>11</v>
      </c>
      <c r="T181" s="194">
        <f>+TDC_InfraMR[[#This Row],[Total Estaciones]]</f>
        <v>11</v>
      </c>
      <c r="U181" s="1">
        <v>0</v>
      </c>
      <c r="V181" s="1">
        <v>36</v>
      </c>
      <c r="W181" s="1">
        <v>0</v>
      </c>
      <c r="X181" s="1">
        <v>0</v>
      </c>
      <c r="Y181" s="1">
        <v>0</v>
      </c>
      <c r="Z181" s="196">
        <f t="shared" si="15"/>
        <v>36</v>
      </c>
      <c r="AA181" s="1">
        <v>6</v>
      </c>
      <c r="AB181" s="1">
        <v>2</v>
      </c>
      <c r="AC181" s="1">
        <f>+TDC_InfraMR[[#This Row],[Total Pasos Vehiculares a Nivel]]</f>
        <v>36</v>
      </c>
      <c r="AD181" s="196">
        <f t="shared" si="16"/>
        <v>44</v>
      </c>
      <c r="AE181" s="1">
        <v>0</v>
      </c>
      <c r="AF181" s="1">
        <v>9</v>
      </c>
      <c r="AG181" s="1">
        <v>16</v>
      </c>
      <c r="AH181" s="196">
        <f t="shared" si="17"/>
        <v>25</v>
      </c>
      <c r="AI181" s="7">
        <v>15.3</v>
      </c>
      <c r="AJ181" s="7">
        <v>0</v>
      </c>
      <c r="AK181" s="7">
        <v>0</v>
      </c>
      <c r="AL181" s="198">
        <f t="shared" si="19"/>
        <v>15.3</v>
      </c>
      <c r="AM181" s="1">
        <v>0</v>
      </c>
      <c r="AN181" s="1">
        <v>0</v>
      </c>
      <c r="AO181" s="1">
        <v>0</v>
      </c>
      <c r="AP181" s="200">
        <f t="shared" si="20"/>
        <v>0</v>
      </c>
      <c r="AQ181" s="1">
        <v>18</v>
      </c>
      <c r="AR181" s="1">
        <v>0</v>
      </c>
      <c r="AS181" s="1">
        <v>0</v>
      </c>
      <c r="AT181" s="200">
        <f>+TDC_InfraMR[[#This Row],[B.02.1 - Parque de Coches Eléctricos Motrices]]+TDC_InfraMR[[#This Row],[B.02.2 - Parque de Coches Eléctricos Motrices Remolcados Tipo R]]+TDC_InfraMR[[#This Row],[B.02.3 - Parque de Coches Eléctricos Motrices Tipo R]]</f>
        <v>18</v>
      </c>
      <c r="AU181" s="1">
        <v>0</v>
      </c>
      <c r="AV181" s="1">
        <v>0</v>
      </c>
      <c r="AW181" s="1">
        <v>0</v>
      </c>
      <c r="AX181" s="200">
        <f>+TDC_InfraMR[[#This Row],[B.03.1 - Parque de Coches Motores Motrices Remolcados]]+TDC_InfraMR[[#This Row],[B.03.2 - Parque de Coches Motores Motrices Intermedios]]+TDC_InfraMR[[#This Row],[B.03.3 - Parque de Coches Motores Motrices Cabina]]</f>
        <v>0</v>
      </c>
      <c r="AY181" s="1">
        <v>0</v>
      </c>
      <c r="AZ181" s="1">
        <v>0</v>
      </c>
      <c r="BA181" s="1">
        <v>0</v>
      </c>
      <c r="BB181" s="1">
        <v>0</v>
      </c>
      <c r="BC181" s="200">
        <f>+SUM(TDC_InfraMR[[#This Row],[B.04.1 - Parque de Coches Remolcados Clase Unica]:[B.04.5 - Parque de Coches Remolcados para Servicios Especiales (Cartoneros)]])</f>
        <v>0</v>
      </c>
      <c r="BD181" s="356">
        <v>0</v>
      </c>
      <c r="BE181" s="1">
        <v>2</v>
      </c>
      <c r="BF181" s="1">
        <v>0</v>
      </c>
      <c r="BG181" s="244">
        <v>1435</v>
      </c>
    </row>
    <row r="182" spans="1:59">
      <c r="A182" s="1">
        <v>2008</v>
      </c>
      <c r="B182" s="1" t="s">
        <v>61</v>
      </c>
      <c r="C182" s="10">
        <v>0</v>
      </c>
      <c r="D182" s="10">
        <v>0</v>
      </c>
      <c r="E182" s="10">
        <v>0</v>
      </c>
      <c r="F182" s="10">
        <v>15.3</v>
      </c>
      <c r="G182" s="192">
        <f t="shared" si="14"/>
        <v>15.3</v>
      </c>
      <c r="H182" s="192">
        <f>+TDC_InfraMR[[#This Row],[Total Líneas de Explotación ]]</f>
        <v>15.3</v>
      </c>
      <c r="I182" s="192">
        <v>15.3</v>
      </c>
      <c r="J182" s="10">
        <v>0</v>
      </c>
      <c r="K182" s="10">
        <v>0</v>
      </c>
      <c r="L182" s="10">
        <v>30.6</v>
      </c>
      <c r="M182" s="10">
        <v>1.04</v>
      </c>
      <c r="N182" s="192">
        <f>+TDC_InfraMR[[#This Row],[A.03.1 -  Longitud de Vías de Explotación No Electrificadas Troncales y Ramales (vía principal) (km)]]+TDC_InfraMR[[#This Row],[A.04.1 -  Longitud de Vías de Explotación Electrificadas Troncales y Ramales (vía principal) (km)]]</f>
        <v>30.6</v>
      </c>
      <c r="O182" s="192">
        <f>+TDC_InfraMR[[#This Row],[Total Vías (excluido Auxiliares)]]</f>
        <v>30.6</v>
      </c>
      <c r="P182" s="1">
        <v>11</v>
      </c>
      <c r="Q182" s="1">
        <v>0</v>
      </c>
      <c r="R182" s="1">
        <v>0</v>
      </c>
      <c r="S182" s="194">
        <f t="shared" si="18"/>
        <v>11</v>
      </c>
      <c r="T182" s="194">
        <f>+TDC_InfraMR[[#This Row],[Total Estaciones]]</f>
        <v>11</v>
      </c>
      <c r="U182" s="1">
        <v>0</v>
      </c>
      <c r="V182" s="1">
        <v>36</v>
      </c>
      <c r="W182" s="1">
        <v>0</v>
      </c>
      <c r="X182" s="1">
        <v>0</v>
      </c>
      <c r="Y182" s="1">
        <v>0</v>
      </c>
      <c r="Z182" s="196">
        <f t="shared" si="15"/>
        <v>36</v>
      </c>
      <c r="AA182" s="1">
        <v>6</v>
      </c>
      <c r="AB182" s="1">
        <v>2</v>
      </c>
      <c r="AC182" s="1">
        <f>+TDC_InfraMR[[#This Row],[Total Pasos Vehiculares a Nivel]]</f>
        <v>36</v>
      </c>
      <c r="AD182" s="196">
        <f t="shared" si="16"/>
        <v>44</v>
      </c>
      <c r="AE182" s="1">
        <v>0</v>
      </c>
      <c r="AF182" s="1">
        <v>9</v>
      </c>
      <c r="AG182" s="1">
        <v>16</v>
      </c>
      <c r="AH182" s="196">
        <f t="shared" si="17"/>
        <v>25</v>
      </c>
      <c r="AI182" s="7">
        <v>15.3</v>
      </c>
      <c r="AJ182" s="7">
        <v>0</v>
      </c>
      <c r="AK182" s="7">
        <v>0</v>
      </c>
      <c r="AL182" s="198">
        <f t="shared" si="19"/>
        <v>15.3</v>
      </c>
      <c r="AM182" s="1">
        <v>0</v>
      </c>
      <c r="AN182" s="1">
        <v>0</v>
      </c>
      <c r="AO182" s="1">
        <v>0</v>
      </c>
      <c r="AP182" s="200">
        <f t="shared" si="20"/>
        <v>0</v>
      </c>
      <c r="AQ182" s="1">
        <v>18</v>
      </c>
      <c r="AR182" s="1">
        <v>0</v>
      </c>
      <c r="AS182" s="1">
        <v>0</v>
      </c>
      <c r="AT182" s="200">
        <f>+TDC_InfraMR[[#This Row],[B.02.1 - Parque de Coches Eléctricos Motrices]]+TDC_InfraMR[[#This Row],[B.02.2 - Parque de Coches Eléctricos Motrices Remolcados Tipo R]]+TDC_InfraMR[[#This Row],[B.02.3 - Parque de Coches Eléctricos Motrices Tipo R]]</f>
        <v>18</v>
      </c>
      <c r="AU182" s="1">
        <v>0</v>
      </c>
      <c r="AV182" s="1">
        <v>0</v>
      </c>
      <c r="AW182" s="1">
        <v>0</v>
      </c>
      <c r="AX182" s="200">
        <f>+TDC_InfraMR[[#This Row],[B.03.1 - Parque de Coches Motores Motrices Remolcados]]+TDC_InfraMR[[#This Row],[B.03.2 - Parque de Coches Motores Motrices Intermedios]]+TDC_InfraMR[[#This Row],[B.03.3 - Parque de Coches Motores Motrices Cabina]]</f>
        <v>0</v>
      </c>
      <c r="AY182" s="1">
        <v>0</v>
      </c>
      <c r="AZ182" s="1">
        <v>0</v>
      </c>
      <c r="BA182" s="1">
        <v>0</v>
      </c>
      <c r="BB182" s="1">
        <v>0</v>
      </c>
      <c r="BC182" s="200">
        <f>+SUM(TDC_InfraMR[[#This Row],[B.04.1 - Parque de Coches Remolcados Clase Unica]:[B.04.5 - Parque de Coches Remolcados para Servicios Especiales (Cartoneros)]])</f>
        <v>0</v>
      </c>
      <c r="BD182" s="356">
        <v>0</v>
      </c>
      <c r="BE182" s="1">
        <v>2</v>
      </c>
      <c r="BF182" s="1">
        <v>0</v>
      </c>
      <c r="BG182" s="244">
        <v>1435</v>
      </c>
    </row>
    <row r="183" spans="1:59">
      <c r="A183" s="1">
        <v>2008</v>
      </c>
      <c r="B183" s="1" t="s">
        <v>62</v>
      </c>
      <c r="C183" s="10">
        <v>0</v>
      </c>
      <c r="D183" s="10">
        <v>0</v>
      </c>
      <c r="E183" s="10">
        <v>0</v>
      </c>
      <c r="F183" s="10">
        <v>15.3</v>
      </c>
      <c r="G183" s="192">
        <f t="shared" si="14"/>
        <v>15.3</v>
      </c>
      <c r="H183" s="192">
        <f>+TDC_InfraMR[[#This Row],[Total Líneas de Explotación ]]</f>
        <v>15.3</v>
      </c>
      <c r="I183" s="192">
        <v>15.3</v>
      </c>
      <c r="J183" s="10">
        <v>0</v>
      </c>
      <c r="K183" s="10">
        <v>0</v>
      </c>
      <c r="L183" s="10">
        <v>30.6</v>
      </c>
      <c r="M183" s="10">
        <v>1.04</v>
      </c>
      <c r="N183" s="192">
        <f>+TDC_InfraMR[[#This Row],[A.03.1 -  Longitud de Vías de Explotación No Electrificadas Troncales y Ramales (vía principal) (km)]]+TDC_InfraMR[[#This Row],[A.04.1 -  Longitud de Vías de Explotación Electrificadas Troncales y Ramales (vía principal) (km)]]</f>
        <v>30.6</v>
      </c>
      <c r="O183" s="192">
        <f>+TDC_InfraMR[[#This Row],[Total Vías (excluido Auxiliares)]]</f>
        <v>30.6</v>
      </c>
      <c r="P183" s="1">
        <v>11</v>
      </c>
      <c r="Q183" s="1">
        <v>0</v>
      </c>
      <c r="R183" s="1">
        <v>0</v>
      </c>
      <c r="S183" s="194">
        <f t="shared" si="18"/>
        <v>11</v>
      </c>
      <c r="T183" s="194">
        <f>+TDC_InfraMR[[#This Row],[Total Estaciones]]</f>
        <v>11</v>
      </c>
      <c r="U183" s="1">
        <v>0</v>
      </c>
      <c r="V183" s="1">
        <v>36</v>
      </c>
      <c r="W183" s="1">
        <v>0</v>
      </c>
      <c r="X183" s="1">
        <v>0</v>
      </c>
      <c r="Y183" s="1">
        <v>0</v>
      </c>
      <c r="Z183" s="196">
        <f t="shared" si="15"/>
        <v>36</v>
      </c>
      <c r="AA183" s="1">
        <v>6</v>
      </c>
      <c r="AB183" s="1">
        <v>2</v>
      </c>
      <c r="AC183" s="1">
        <f>+TDC_InfraMR[[#This Row],[Total Pasos Vehiculares a Nivel]]</f>
        <v>36</v>
      </c>
      <c r="AD183" s="196">
        <f t="shared" si="16"/>
        <v>44</v>
      </c>
      <c r="AE183" s="1">
        <v>0</v>
      </c>
      <c r="AF183" s="1">
        <v>9</v>
      </c>
      <c r="AG183" s="1">
        <v>16</v>
      </c>
      <c r="AH183" s="196">
        <f t="shared" si="17"/>
        <v>25</v>
      </c>
      <c r="AI183" s="7">
        <v>15.3</v>
      </c>
      <c r="AJ183" s="7">
        <v>0</v>
      </c>
      <c r="AK183" s="7">
        <v>0</v>
      </c>
      <c r="AL183" s="198">
        <f t="shared" si="19"/>
        <v>15.3</v>
      </c>
      <c r="AM183" s="1">
        <v>0</v>
      </c>
      <c r="AN183" s="1">
        <v>0</v>
      </c>
      <c r="AO183" s="1">
        <v>0</v>
      </c>
      <c r="AP183" s="200">
        <f t="shared" si="20"/>
        <v>0</v>
      </c>
      <c r="AQ183" s="1">
        <v>18</v>
      </c>
      <c r="AR183" s="1">
        <v>0</v>
      </c>
      <c r="AS183" s="1">
        <v>0</v>
      </c>
      <c r="AT183" s="200">
        <f>+TDC_InfraMR[[#This Row],[B.02.1 - Parque de Coches Eléctricos Motrices]]+TDC_InfraMR[[#This Row],[B.02.2 - Parque de Coches Eléctricos Motrices Remolcados Tipo R]]+TDC_InfraMR[[#This Row],[B.02.3 - Parque de Coches Eléctricos Motrices Tipo R]]</f>
        <v>18</v>
      </c>
      <c r="AU183" s="1">
        <v>0</v>
      </c>
      <c r="AV183" s="1">
        <v>0</v>
      </c>
      <c r="AW183" s="1">
        <v>0</v>
      </c>
      <c r="AX183" s="200">
        <f>+TDC_InfraMR[[#This Row],[B.03.1 - Parque de Coches Motores Motrices Remolcados]]+TDC_InfraMR[[#This Row],[B.03.2 - Parque de Coches Motores Motrices Intermedios]]+TDC_InfraMR[[#This Row],[B.03.3 - Parque de Coches Motores Motrices Cabina]]</f>
        <v>0</v>
      </c>
      <c r="AY183" s="1">
        <v>0</v>
      </c>
      <c r="AZ183" s="1">
        <v>0</v>
      </c>
      <c r="BA183" s="1">
        <v>0</v>
      </c>
      <c r="BB183" s="1">
        <v>0</v>
      </c>
      <c r="BC183" s="200">
        <f>+SUM(TDC_InfraMR[[#This Row],[B.04.1 - Parque de Coches Remolcados Clase Unica]:[B.04.5 - Parque de Coches Remolcados para Servicios Especiales (Cartoneros)]])</f>
        <v>0</v>
      </c>
      <c r="BD183" s="356">
        <v>0</v>
      </c>
      <c r="BE183" s="1">
        <v>2</v>
      </c>
      <c r="BF183" s="1">
        <v>0</v>
      </c>
      <c r="BG183" s="244">
        <v>1435</v>
      </c>
    </row>
    <row r="184" spans="1:59">
      <c r="A184" s="1">
        <v>2008</v>
      </c>
      <c r="B184" s="1" t="s">
        <v>63</v>
      </c>
      <c r="C184" s="10">
        <v>0</v>
      </c>
      <c r="D184" s="10">
        <v>0</v>
      </c>
      <c r="E184" s="10">
        <v>0</v>
      </c>
      <c r="F184" s="10">
        <v>15.3</v>
      </c>
      <c r="G184" s="192">
        <f t="shared" si="14"/>
        <v>15.3</v>
      </c>
      <c r="H184" s="192">
        <f>+TDC_InfraMR[[#This Row],[Total Líneas de Explotación ]]</f>
        <v>15.3</v>
      </c>
      <c r="I184" s="192">
        <v>15.3</v>
      </c>
      <c r="J184" s="10">
        <v>0</v>
      </c>
      <c r="K184" s="10">
        <v>0</v>
      </c>
      <c r="L184" s="10">
        <v>30.6</v>
      </c>
      <c r="M184" s="10">
        <v>1.04</v>
      </c>
      <c r="N184" s="192">
        <f>+TDC_InfraMR[[#This Row],[A.03.1 -  Longitud de Vías de Explotación No Electrificadas Troncales y Ramales (vía principal) (km)]]+TDC_InfraMR[[#This Row],[A.04.1 -  Longitud de Vías de Explotación Electrificadas Troncales y Ramales (vía principal) (km)]]</f>
        <v>30.6</v>
      </c>
      <c r="O184" s="192">
        <f>+TDC_InfraMR[[#This Row],[Total Vías (excluido Auxiliares)]]</f>
        <v>30.6</v>
      </c>
      <c r="P184" s="1">
        <v>11</v>
      </c>
      <c r="Q184" s="1">
        <v>0</v>
      </c>
      <c r="R184" s="1">
        <v>0</v>
      </c>
      <c r="S184" s="194">
        <f t="shared" si="18"/>
        <v>11</v>
      </c>
      <c r="T184" s="194">
        <f>+TDC_InfraMR[[#This Row],[Total Estaciones]]</f>
        <v>11</v>
      </c>
      <c r="U184" s="1">
        <v>0</v>
      </c>
      <c r="V184" s="1">
        <v>36</v>
      </c>
      <c r="W184" s="1">
        <v>0</v>
      </c>
      <c r="X184" s="1">
        <v>0</v>
      </c>
      <c r="Y184" s="1">
        <v>0</v>
      </c>
      <c r="Z184" s="196">
        <f t="shared" si="15"/>
        <v>36</v>
      </c>
      <c r="AA184" s="1">
        <v>6</v>
      </c>
      <c r="AB184" s="1">
        <v>2</v>
      </c>
      <c r="AC184" s="1">
        <f>+TDC_InfraMR[[#This Row],[Total Pasos Vehiculares a Nivel]]</f>
        <v>36</v>
      </c>
      <c r="AD184" s="196">
        <f t="shared" si="16"/>
        <v>44</v>
      </c>
      <c r="AE184" s="1">
        <v>0</v>
      </c>
      <c r="AF184" s="1">
        <v>9</v>
      </c>
      <c r="AG184" s="1">
        <v>16</v>
      </c>
      <c r="AH184" s="196">
        <f t="shared" si="17"/>
        <v>25</v>
      </c>
      <c r="AI184" s="7">
        <v>15.3</v>
      </c>
      <c r="AJ184" s="7">
        <v>0</v>
      </c>
      <c r="AK184" s="7">
        <v>0</v>
      </c>
      <c r="AL184" s="198">
        <f t="shared" si="19"/>
        <v>15.3</v>
      </c>
      <c r="AM184" s="1">
        <v>0</v>
      </c>
      <c r="AN184" s="1">
        <v>0</v>
      </c>
      <c r="AO184" s="1">
        <v>0</v>
      </c>
      <c r="AP184" s="200">
        <f t="shared" si="20"/>
        <v>0</v>
      </c>
      <c r="AQ184" s="1">
        <v>18</v>
      </c>
      <c r="AR184" s="1">
        <v>0</v>
      </c>
      <c r="AS184" s="1">
        <v>0</v>
      </c>
      <c r="AT184" s="200">
        <f>+TDC_InfraMR[[#This Row],[B.02.1 - Parque de Coches Eléctricos Motrices]]+TDC_InfraMR[[#This Row],[B.02.2 - Parque de Coches Eléctricos Motrices Remolcados Tipo R]]+TDC_InfraMR[[#This Row],[B.02.3 - Parque de Coches Eléctricos Motrices Tipo R]]</f>
        <v>18</v>
      </c>
      <c r="AU184" s="1">
        <v>0</v>
      </c>
      <c r="AV184" s="1">
        <v>0</v>
      </c>
      <c r="AW184" s="1">
        <v>0</v>
      </c>
      <c r="AX184" s="200">
        <f>+TDC_InfraMR[[#This Row],[B.03.1 - Parque de Coches Motores Motrices Remolcados]]+TDC_InfraMR[[#This Row],[B.03.2 - Parque de Coches Motores Motrices Intermedios]]+TDC_InfraMR[[#This Row],[B.03.3 - Parque de Coches Motores Motrices Cabina]]</f>
        <v>0</v>
      </c>
      <c r="AY184" s="1">
        <v>0</v>
      </c>
      <c r="AZ184" s="1">
        <v>0</v>
      </c>
      <c r="BA184" s="1">
        <v>0</v>
      </c>
      <c r="BB184" s="1">
        <v>0</v>
      </c>
      <c r="BC184" s="200">
        <f>+SUM(TDC_InfraMR[[#This Row],[B.04.1 - Parque de Coches Remolcados Clase Unica]:[B.04.5 - Parque de Coches Remolcados para Servicios Especiales (Cartoneros)]])</f>
        <v>0</v>
      </c>
      <c r="BD184" s="356">
        <v>0</v>
      </c>
      <c r="BE184" s="1">
        <v>2</v>
      </c>
      <c r="BF184" s="1">
        <v>0</v>
      </c>
      <c r="BG184" s="244">
        <v>1435</v>
      </c>
    </row>
    <row r="185" spans="1:59">
      <c r="A185" s="1">
        <v>2008</v>
      </c>
      <c r="B185" s="1" t="s">
        <v>64</v>
      </c>
      <c r="C185" s="10">
        <v>0</v>
      </c>
      <c r="D185" s="10">
        <v>0</v>
      </c>
      <c r="E185" s="10">
        <v>0</v>
      </c>
      <c r="F185" s="10">
        <v>15.3</v>
      </c>
      <c r="G185" s="192">
        <f t="shared" si="14"/>
        <v>15.3</v>
      </c>
      <c r="H185" s="192">
        <f>+TDC_InfraMR[[#This Row],[Total Líneas de Explotación ]]</f>
        <v>15.3</v>
      </c>
      <c r="I185" s="192">
        <v>15.3</v>
      </c>
      <c r="J185" s="10">
        <v>0</v>
      </c>
      <c r="K185" s="10">
        <v>0</v>
      </c>
      <c r="L185" s="10">
        <v>30.6</v>
      </c>
      <c r="M185" s="10">
        <v>1.04</v>
      </c>
      <c r="N185" s="192">
        <f>+TDC_InfraMR[[#This Row],[A.03.1 -  Longitud de Vías de Explotación No Electrificadas Troncales y Ramales (vía principal) (km)]]+TDC_InfraMR[[#This Row],[A.04.1 -  Longitud de Vías de Explotación Electrificadas Troncales y Ramales (vía principal) (km)]]</f>
        <v>30.6</v>
      </c>
      <c r="O185" s="192">
        <f>+TDC_InfraMR[[#This Row],[Total Vías (excluido Auxiliares)]]</f>
        <v>30.6</v>
      </c>
      <c r="P185" s="1">
        <v>11</v>
      </c>
      <c r="Q185" s="1">
        <v>0</v>
      </c>
      <c r="R185" s="1">
        <v>0</v>
      </c>
      <c r="S185" s="194">
        <f t="shared" si="18"/>
        <v>11</v>
      </c>
      <c r="T185" s="194">
        <f>+TDC_InfraMR[[#This Row],[Total Estaciones]]</f>
        <v>11</v>
      </c>
      <c r="U185" s="1">
        <v>0</v>
      </c>
      <c r="V185" s="1">
        <v>36</v>
      </c>
      <c r="W185" s="1">
        <v>0</v>
      </c>
      <c r="X185" s="1">
        <v>0</v>
      </c>
      <c r="Y185" s="1">
        <v>0</v>
      </c>
      <c r="Z185" s="196">
        <f t="shared" si="15"/>
        <v>36</v>
      </c>
      <c r="AA185" s="1">
        <v>6</v>
      </c>
      <c r="AB185" s="1">
        <v>2</v>
      </c>
      <c r="AC185" s="1">
        <f>+TDC_InfraMR[[#This Row],[Total Pasos Vehiculares a Nivel]]</f>
        <v>36</v>
      </c>
      <c r="AD185" s="196">
        <f t="shared" si="16"/>
        <v>44</v>
      </c>
      <c r="AE185" s="1">
        <v>0</v>
      </c>
      <c r="AF185" s="1">
        <v>9</v>
      </c>
      <c r="AG185" s="1">
        <v>16</v>
      </c>
      <c r="AH185" s="196">
        <f t="shared" si="17"/>
        <v>25</v>
      </c>
      <c r="AI185" s="7">
        <v>15.3</v>
      </c>
      <c r="AJ185" s="7">
        <v>0</v>
      </c>
      <c r="AK185" s="7">
        <v>0</v>
      </c>
      <c r="AL185" s="198">
        <f t="shared" si="19"/>
        <v>15.3</v>
      </c>
      <c r="AM185" s="1">
        <v>0</v>
      </c>
      <c r="AN185" s="1">
        <v>0</v>
      </c>
      <c r="AO185" s="1">
        <v>0</v>
      </c>
      <c r="AP185" s="200">
        <f t="shared" si="20"/>
        <v>0</v>
      </c>
      <c r="AQ185" s="1">
        <v>18</v>
      </c>
      <c r="AR185" s="1">
        <v>0</v>
      </c>
      <c r="AS185" s="1">
        <v>0</v>
      </c>
      <c r="AT185" s="200">
        <f>+TDC_InfraMR[[#This Row],[B.02.1 - Parque de Coches Eléctricos Motrices]]+TDC_InfraMR[[#This Row],[B.02.2 - Parque de Coches Eléctricos Motrices Remolcados Tipo R]]+TDC_InfraMR[[#This Row],[B.02.3 - Parque de Coches Eléctricos Motrices Tipo R]]</f>
        <v>18</v>
      </c>
      <c r="AU185" s="1">
        <v>0</v>
      </c>
      <c r="AV185" s="1">
        <v>0</v>
      </c>
      <c r="AW185" s="1">
        <v>0</v>
      </c>
      <c r="AX185" s="200">
        <f>+TDC_InfraMR[[#This Row],[B.03.1 - Parque de Coches Motores Motrices Remolcados]]+TDC_InfraMR[[#This Row],[B.03.2 - Parque de Coches Motores Motrices Intermedios]]+TDC_InfraMR[[#This Row],[B.03.3 - Parque de Coches Motores Motrices Cabina]]</f>
        <v>0</v>
      </c>
      <c r="AY185" s="1">
        <v>0</v>
      </c>
      <c r="AZ185" s="1">
        <v>0</v>
      </c>
      <c r="BA185" s="1">
        <v>0</v>
      </c>
      <c r="BB185" s="1">
        <v>0</v>
      </c>
      <c r="BC185" s="200">
        <f>+SUM(TDC_InfraMR[[#This Row],[B.04.1 - Parque de Coches Remolcados Clase Unica]:[B.04.5 - Parque de Coches Remolcados para Servicios Especiales (Cartoneros)]])</f>
        <v>0</v>
      </c>
      <c r="BD185" s="356">
        <v>0</v>
      </c>
      <c r="BE185" s="1">
        <v>2</v>
      </c>
      <c r="BF185" s="1">
        <v>0</v>
      </c>
      <c r="BG185" s="244">
        <v>1435</v>
      </c>
    </row>
    <row r="186" spans="1:59">
      <c r="A186" s="1">
        <v>2008</v>
      </c>
      <c r="B186" s="1" t="s">
        <v>65</v>
      </c>
      <c r="C186" s="10">
        <v>0</v>
      </c>
      <c r="D186" s="10">
        <v>0</v>
      </c>
      <c r="E186" s="10">
        <v>0</v>
      </c>
      <c r="F186" s="10">
        <v>15.3</v>
      </c>
      <c r="G186" s="192">
        <f t="shared" si="14"/>
        <v>15.3</v>
      </c>
      <c r="H186" s="192">
        <f>+TDC_InfraMR[[#This Row],[Total Líneas de Explotación ]]</f>
        <v>15.3</v>
      </c>
      <c r="I186" s="192">
        <v>15.3</v>
      </c>
      <c r="J186" s="10">
        <v>0</v>
      </c>
      <c r="K186" s="10">
        <v>0</v>
      </c>
      <c r="L186" s="10">
        <v>30.6</v>
      </c>
      <c r="M186" s="10">
        <v>1.04</v>
      </c>
      <c r="N186" s="192">
        <f>+TDC_InfraMR[[#This Row],[A.03.1 -  Longitud de Vías de Explotación No Electrificadas Troncales y Ramales (vía principal) (km)]]+TDC_InfraMR[[#This Row],[A.04.1 -  Longitud de Vías de Explotación Electrificadas Troncales y Ramales (vía principal) (km)]]</f>
        <v>30.6</v>
      </c>
      <c r="O186" s="192">
        <f>+TDC_InfraMR[[#This Row],[Total Vías (excluido Auxiliares)]]</f>
        <v>30.6</v>
      </c>
      <c r="P186" s="1">
        <v>11</v>
      </c>
      <c r="Q186" s="1">
        <v>0</v>
      </c>
      <c r="R186" s="1">
        <v>0</v>
      </c>
      <c r="S186" s="194">
        <f t="shared" si="18"/>
        <v>11</v>
      </c>
      <c r="T186" s="194">
        <f>+TDC_InfraMR[[#This Row],[Total Estaciones]]</f>
        <v>11</v>
      </c>
      <c r="U186" s="1">
        <v>0</v>
      </c>
      <c r="V186" s="1">
        <v>36</v>
      </c>
      <c r="W186" s="1">
        <v>0</v>
      </c>
      <c r="X186" s="1">
        <v>0</v>
      </c>
      <c r="Y186" s="1">
        <v>0</v>
      </c>
      <c r="Z186" s="196">
        <f t="shared" si="15"/>
        <v>36</v>
      </c>
      <c r="AA186" s="1">
        <v>6</v>
      </c>
      <c r="AB186" s="1">
        <v>2</v>
      </c>
      <c r="AC186" s="1">
        <f>+TDC_InfraMR[[#This Row],[Total Pasos Vehiculares a Nivel]]</f>
        <v>36</v>
      </c>
      <c r="AD186" s="196">
        <f t="shared" si="16"/>
        <v>44</v>
      </c>
      <c r="AE186" s="1">
        <v>0</v>
      </c>
      <c r="AF186" s="1">
        <v>9</v>
      </c>
      <c r="AG186" s="1">
        <v>16</v>
      </c>
      <c r="AH186" s="196">
        <f t="shared" si="17"/>
        <v>25</v>
      </c>
      <c r="AI186" s="7">
        <v>15.3</v>
      </c>
      <c r="AJ186" s="7">
        <v>0</v>
      </c>
      <c r="AK186" s="7">
        <v>0</v>
      </c>
      <c r="AL186" s="198">
        <f t="shared" si="19"/>
        <v>15.3</v>
      </c>
      <c r="AM186" s="1">
        <v>0</v>
      </c>
      <c r="AN186" s="1">
        <v>0</v>
      </c>
      <c r="AO186" s="1">
        <v>0</v>
      </c>
      <c r="AP186" s="200">
        <f t="shared" si="20"/>
        <v>0</v>
      </c>
      <c r="AQ186" s="1">
        <v>18</v>
      </c>
      <c r="AR186" s="1">
        <v>0</v>
      </c>
      <c r="AS186" s="1">
        <v>0</v>
      </c>
      <c r="AT186" s="200">
        <f>+TDC_InfraMR[[#This Row],[B.02.1 - Parque de Coches Eléctricos Motrices]]+TDC_InfraMR[[#This Row],[B.02.2 - Parque de Coches Eléctricos Motrices Remolcados Tipo R]]+TDC_InfraMR[[#This Row],[B.02.3 - Parque de Coches Eléctricos Motrices Tipo R]]</f>
        <v>18</v>
      </c>
      <c r="AU186" s="1">
        <v>0</v>
      </c>
      <c r="AV186" s="1">
        <v>0</v>
      </c>
      <c r="AW186" s="1">
        <v>0</v>
      </c>
      <c r="AX186" s="200">
        <f>+TDC_InfraMR[[#This Row],[B.03.1 - Parque de Coches Motores Motrices Remolcados]]+TDC_InfraMR[[#This Row],[B.03.2 - Parque de Coches Motores Motrices Intermedios]]+TDC_InfraMR[[#This Row],[B.03.3 - Parque de Coches Motores Motrices Cabina]]</f>
        <v>0</v>
      </c>
      <c r="AY186" s="1">
        <v>0</v>
      </c>
      <c r="AZ186" s="1">
        <v>0</v>
      </c>
      <c r="BA186" s="1">
        <v>0</v>
      </c>
      <c r="BB186" s="1">
        <v>0</v>
      </c>
      <c r="BC186" s="200">
        <f>+SUM(TDC_InfraMR[[#This Row],[B.04.1 - Parque de Coches Remolcados Clase Unica]:[B.04.5 - Parque de Coches Remolcados para Servicios Especiales (Cartoneros)]])</f>
        <v>0</v>
      </c>
      <c r="BD186" s="356">
        <v>0</v>
      </c>
      <c r="BE186" s="1">
        <v>2</v>
      </c>
      <c r="BF186" s="1">
        <v>0</v>
      </c>
      <c r="BG186" s="244">
        <v>1435</v>
      </c>
    </row>
    <row r="187" spans="1:59">
      <c r="A187" s="1">
        <v>2008</v>
      </c>
      <c r="B187" s="1" t="s">
        <v>66</v>
      </c>
      <c r="C187" s="10">
        <v>0</v>
      </c>
      <c r="D187" s="10">
        <v>0</v>
      </c>
      <c r="E187" s="10">
        <v>0</v>
      </c>
      <c r="F187" s="10">
        <v>15.3</v>
      </c>
      <c r="G187" s="192">
        <f t="shared" si="14"/>
        <v>15.3</v>
      </c>
      <c r="H187" s="192">
        <f>+TDC_InfraMR[[#This Row],[Total Líneas de Explotación ]]</f>
        <v>15.3</v>
      </c>
      <c r="I187" s="192">
        <v>15.3</v>
      </c>
      <c r="J187" s="10">
        <v>0</v>
      </c>
      <c r="K187" s="10">
        <v>0</v>
      </c>
      <c r="L187" s="10">
        <v>30.6</v>
      </c>
      <c r="M187" s="10">
        <v>1.04</v>
      </c>
      <c r="N187" s="192">
        <f>+TDC_InfraMR[[#This Row],[A.03.1 -  Longitud de Vías de Explotación No Electrificadas Troncales y Ramales (vía principal) (km)]]+TDC_InfraMR[[#This Row],[A.04.1 -  Longitud de Vías de Explotación Electrificadas Troncales y Ramales (vía principal) (km)]]</f>
        <v>30.6</v>
      </c>
      <c r="O187" s="192">
        <f>+TDC_InfraMR[[#This Row],[Total Vías (excluido Auxiliares)]]</f>
        <v>30.6</v>
      </c>
      <c r="P187" s="1">
        <v>11</v>
      </c>
      <c r="Q187" s="1">
        <v>0</v>
      </c>
      <c r="R187" s="1">
        <v>0</v>
      </c>
      <c r="S187" s="194">
        <f t="shared" si="18"/>
        <v>11</v>
      </c>
      <c r="T187" s="194">
        <f>+TDC_InfraMR[[#This Row],[Total Estaciones]]</f>
        <v>11</v>
      </c>
      <c r="U187" s="1">
        <v>0</v>
      </c>
      <c r="V187" s="1">
        <v>36</v>
      </c>
      <c r="W187" s="1">
        <v>0</v>
      </c>
      <c r="X187" s="1">
        <v>0</v>
      </c>
      <c r="Y187" s="1">
        <v>0</v>
      </c>
      <c r="Z187" s="196">
        <f t="shared" si="15"/>
        <v>36</v>
      </c>
      <c r="AA187" s="1">
        <v>6</v>
      </c>
      <c r="AB187" s="1">
        <v>2</v>
      </c>
      <c r="AC187" s="1">
        <f>+TDC_InfraMR[[#This Row],[Total Pasos Vehiculares a Nivel]]</f>
        <v>36</v>
      </c>
      <c r="AD187" s="196">
        <f t="shared" si="16"/>
        <v>44</v>
      </c>
      <c r="AE187" s="1">
        <v>0</v>
      </c>
      <c r="AF187" s="1">
        <v>9</v>
      </c>
      <c r="AG187" s="1">
        <v>16</v>
      </c>
      <c r="AH187" s="196">
        <f t="shared" si="17"/>
        <v>25</v>
      </c>
      <c r="AI187" s="7">
        <v>15.3</v>
      </c>
      <c r="AJ187" s="7">
        <v>0</v>
      </c>
      <c r="AK187" s="7">
        <v>0</v>
      </c>
      <c r="AL187" s="198">
        <f t="shared" si="19"/>
        <v>15.3</v>
      </c>
      <c r="AM187" s="1">
        <v>0</v>
      </c>
      <c r="AN187" s="1">
        <v>0</v>
      </c>
      <c r="AO187" s="1">
        <v>0</v>
      </c>
      <c r="AP187" s="200">
        <f t="shared" si="20"/>
        <v>0</v>
      </c>
      <c r="AQ187" s="1">
        <v>18</v>
      </c>
      <c r="AR187" s="1">
        <v>0</v>
      </c>
      <c r="AS187" s="1">
        <v>0</v>
      </c>
      <c r="AT187" s="200">
        <f>+TDC_InfraMR[[#This Row],[B.02.1 - Parque de Coches Eléctricos Motrices]]+TDC_InfraMR[[#This Row],[B.02.2 - Parque de Coches Eléctricos Motrices Remolcados Tipo R]]+TDC_InfraMR[[#This Row],[B.02.3 - Parque de Coches Eléctricos Motrices Tipo R]]</f>
        <v>18</v>
      </c>
      <c r="AU187" s="1">
        <v>0</v>
      </c>
      <c r="AV187" s="1">
        <v>0</v>
      </c>
      <c r="AW187" s="1">
        <v>0</v>
      </c>
      <c r="AX187" s="200">
        <f>+TDC_InfraMR[[#This Row],[B.03.1 - Parque de Coches Motores Motrices Remolcados]]+TDC_InfraMR[[#This Row],[B.03.2 - Parque de Coches Motores Motrices Intermedios]]+TDC_InfraMR[[#This Row],[B.03.3 - Parque de Coches Motores Motrices Cabina]]</f>
        <v>0</v>
      </c>
      <c r="AY187" s="1">
        <v>0</v>
      </c>
      <c r="AZ187" s="1">
        <v>0</v>
      </c>
      <c r="BA187" s="1">
        <v>0</v>
      </c>
      <c r="BB187" s="1">
        <v>0</v>
      </c>
      <c r="BC187" s="200">
        <f>+SUM(TDC_InfraMR[[#This Row],[B.04.1 - Parque de Coches Remolcados Clase Unica]:[B.04.5 - Parque de Coches Remolcados para Servicios Especiales (Cartoneros)]])</f>
        <v>0</v>
      </c>
      <c r="BD187" s="356">
        <v>0</v>
      </c>
      <c r="BE187" s="1">
        <v>2</v>
      </c>
      <c r="BF187" s="1">
        <v>0</v>
      </c>
      <c r="BG187" s="244">
        <v>1435</v>
      </c>
    </row>
    <row r="188" spans="1:59">
      <c r="A188" s="1">
        <v>2008</v>
      </c>
      <c r="B188" s="1" t="s">
        <v>67</v>
      </c>
      <c r="C188" s="10">
        <v>0</v>
      </c>
      <c r="D188" s="10">
        <v>0</v>
      </c>
      <c r="E188" s="10">
        <v>0</v>
      </c>
      <c r="F188" s="10">
        <v>15.3</v>
      </c>
      <c r="G188" s="192">
        <f t="shared" si="14"/>
        <v>15.3</v>
      </c>
      <c r="H188" s="192">
        <f>+TDC_InfraMR[[#This Row],[Total Líneas de Explotación ]]</f>
        <v>15.3</v>
      </c>
      <c r="I188" s="192">
        <v>15.3</v>
      </c>
      <c r="J188" s="10">
        <v>0</v>
      </c>
      <c r="K188" s="10">
        <v>0</v>
      </c>
      <c r="L188" s="10">
        <v>30.6</v>
      </c>
      <c r="M188" s="10">
        <v>1.04</v>
      </c>
      <c r="N188" s="192">
        <f>+TDC_InfraMR[[#This Row],[A.03.1 -  Longitud de Vías de Explotación No Electrificadas Troncales y Ramales (vía principal) (km)]]+TDC_InfraMR[[#This Row],[A.04.1 -  Longitud de Vías de Explotación Electrificadas Troncales y Ramales (vía principal) (km)]]</f>
        <v>30.6</v>
      </c>
      <c r="O188" s="192">
        <f>+TDC_InfraMR[[#This Row],[Total Vías (excluido Auxiliares)]]</f>
        <v>30.6</v>
      </c>
      <c r="P188" s="1">
        <v>11</v>
      </c>
      <c r="Q188" s="1">
        <v>0</v>
      </c>
      <c r="R188" s="1">
        <v>0</v>
      </c>
      <c r="S188" s="194">
        <f t="shared" si="18"/>
        <v>11</v>
      </c>
      <c r="T188" s="194">
        <f>+TDC_InfraMR[[#This Row],[Total Estaciones]]</f>
        <v>11</v>
      </c>
      <c r="U188" s="1">
        <v>0</v>
      </c>
      <c r="V188" s="1">
        <v>36</v>
      </c>
      <c r="W188" s="1">
        <v>0</v>
      </c>
      <c r="X188" s="1">
        <v>0</v>
      </c>
      <c r="Y188" s="1">
        <v>0</v>
      </c>
      <c r="Z188" s="196">
        <f t="shared" si="15"/>
        <v>36</v>
      </c>
      <c r="AA188" s="1">
        <v>6</v>
      </c>
      <c r="AB188" s="1">
        <v>2</v>
      </c>
      <c r="AC188" s="1">
        <f>+TDC_InfraMR[[#This Row],[Total Pasos Vehiculares a Nivel]]</f>
        <v>36</v>
      </c>
      <c r="AD188" s="196">
        <f t="shared" si="16"/>
        <v>44</v>
      </c>
      <c r="AE188" s="1">
        <v>0</v>
      </c>
      <c r="AF188" s="1">
        <v>9</v>
      </c>
      <c r="AG188" s="1">
        <v>16</v>
      </c>
      <c r="AH188" s="196">
        <f t="shared" si="17"/>
        <v>25</v>
      </c>
      <c r="AI188" s="7">
        <v>15.3</v>
      </c>
      <c r="AJ188" s="7">
        <v>0</v>
      </c>
      <c r="AK188" s="7">
        <v>0</v>
      </c>
      <c r="AL188" s="198">
        <f t="shared" si="19"/>
        <v>15.3</v>
      </c>
      <c r="AM188" s="1">
        <v>0</v>
      </c>
      <c r="AN188" s="1">
        <v>0</v>
      </c>
      <c r="AO188" s="1">
        <v>0</v>
      </c>
      <c r="AP188" s="200">
        <f t="shared" si="20"/>
        <v>0</v>
      </c>
      <c r="AQ188" s="1">
        <v>18</v>
      </c>
      <c r="AR188" s="1">
        <v>0</v>
      </c>
      <c r="AS188" s="1">
        <v>0</v>
      </c>
      <c r="AT188" s="200">
        <f>+TDC_InfraMR[[#This Row],[B.02.1 - Parque de Coches Eléctricos Motrices]]+TDC_InfraMR[[#This Row],[B.02.2 - Parque de Coches Eléctricos Motrices Remolcados Tipo R]]+TDC_InfraMR[[#This Row],[B.02.3 - Parque de Coches Eléctricos Motrices Tipo R]]</f>
        <v>18</v>
      </c>
      <c r="AU188" s="1">
        <v>0</v>
      </c>
      <c r="AV188" s="1">
        <v>0</v>
      </c>
      <c r="AW188" s="1">
        <v>0</v>
      </c>
      <c r="AX188" s="200">
        <f>+TDC_InfraMR[[#This Row],[B.03.1 - Parque de Coches Motores Motrices Remolcados]]+TDC_InfraMR[[#This Row],[B.03.2 - Parque de Coches Motores Motrices Intermedios]]+TDC_InfraMR[[#This Row],[B.03.3 - Parque de Coches Motores Motrices Cabina]]</f>
        <v>0</v>
      </c>
      <c r="AY188" s="1">
        <v>0</v>
      </c>
      <c r="AZ188" s="1">
        <v>0</v>
      </c>
      <c r="BA188" s="1">
        <v>0</v>
      </c>
      <c r="BB188" s="1">
        <v>0</v>
      </c>
      <c r="BC188" s="200">
        <f>+SUM(TDC_InfraMR[[#This Row],[B.04.1 - Parque de Coches Remolcados Clase Unica]:[B.04.5 - Parque de Coches Remolcados para Servicios Especiales (Cartoneros)]])</f>
        <v>0</v>
      </c>
      <c r="BD188" s="356">
        <v>0</v>
      </c>
      <c r="BE188" s="1">
        <v>2</v>
      </c>
      <c r="BF188" s="1">
        <v>0</v>
      </c>
      <c r="BG188" s="244">
        <v>1435</v>
      </c>
    </row>
    <row r="189" spans="1:59">
      <c r="A189" s="1">
        <v>2008</v>
      </c>
      <c r="B189" s="1" t="s">
        <v>68</v>
      </c>
      <c r="C189" s="10">
        <v>0</v>
      </c>
      <c r="D189" s="10">
        <v>0</v>
      </c>
      <c r="E189" s="10">
        <v>0</v>
      </c>
      <c r="F189" s="10">
        <v>15.3</v>
      </c>
      <c r="G189" s="192">
        <f t="shared" si="14"/>
        <v>15.3</v>
      </c>
      <c r="H189" s="192">
        <f>+TDC_InfraMR[[#This Row],[Total Líneas de Explotación ]]</f>
        <v>15.3</v>
      </c>
      <c r="I189" s="192">
        <v>15.3</v>
      </c>
      <c r="J189" s="10">
        <v>0</v>
      </c>
      <c r="K189" s="10">
        <v>0</v>
      </c>
      <c r="L189" s="10">
        <v>30.6</v>
      </c>
      <c r="M189" s="10">
        <v>1.04</v>
      </c>
      <c r="N189" s="192">
        <f>+TDC_InfraMR[[#This Row],[A.03.1 -  Longitud de Vías de Explotación No Electrificadas Troncales y Ramales (vía principal) (km)]]+TDC_InfraMR[[#This Row],[A.04.1 -  Longitud de Vías de Explotación Electrificadas Troncales y Ramales (vía principal) (km)]]</f>
        <v>30.6</v>
      </c>
      <c r="O189" s="192">
        <f>+TDC_InfraMR[[#This Row],[Total Vías (excluido Auxiliares)]]</f>
        <v>30.6</v>
      </c>
      <c r="P189" s="1">
        <v>11</v>
      </c>
      <c r="Q189" s="1">
        <v>0</v>
      </c>
      <c r="R189" s="1">
        <v>0</v>
      </c>
      <c r="S189" s="194">
        <f t="shared" si="18"/>
        <v>11</v>
      </c>
      <c r="T189" s="194">
        <f>+TDC_InfraMR[[#This Row],[Total Estaciones]]</f>
        <v>11</v>
      </c>
      <c r="U189" s="1">
        <v>0</v>
      </c>
      <c r="V189" s="1">
        <v>36</v>
      </c>
      <c r="W189" s="1">
        <v>0</v>
      </c>
      <c r="X189" s="1">
        <v>0</v>
      </c>
      <c r="Y189" s="1">
        <v>0</v>
      </c>
      <c r="Z189" s="196">
        <f t="shared" si="15"/>
        <v>36</v>
      </c>
      <c r="AA189" s="1">
        <v>6</v>
      </c>
      <c r="AB189" s="1">
        <v>2</v>
      </c>
      <c r="AC189" s="1">
        <f>+TDC_InfraMR[[#This Row],[Total Pasos Vehiculares a Nivel]]</f>
        <v>36</v>
      </c>
      <c r="AD189" s="196">
        <f t="shared" si="16"/>
        <v>44</v>
      </c>
      <c r="AE189" s="1">
        <v>0</v>
      </c>
      <c r="AF189" s="1">
        <v>9</v>
      </c>
      <c r="AG189" s="1">
        <v>16</v>
      </c>
      <c r="AH189" s="196">
        <f t="shared" si="17"/>
        <v>25</v>
      </c>
      <c r="AI189" s="7">
        <v>15.3</v>
      </c>
      <c r="AJ189" s="7">
        <v>0</v>
      </c>
      <c r="AK189" s="7">
        <v>0</v>
      </c>
      <c r="AL189" s="198">
        <f t="shared" si="19"/>
        <v>15.3</v>
      </c>
      <c r="AM189" s="1">
        <v>0</v>
      </c>
      <c r="AN189" s="1">
        <v>0</v>
      </c>
      <c r="AO189" s="1">
        <v>0</v>
      </c>
      <c r="AP189" s="200">
        <f t="shared" si="20"/>
        <v>0</v>
      </c>
      <c r="AQ189" s="1">
        <v>18</v>
      </c>
      <c r="AR189" s="1">
        <v>0</v>
      </c>
      <c r="AS189" s="1">
        <v>0</v>
      </c>
      <c r="AT189" s="200">
        <f>+TDC_InfraMR[[#This Row],[B.02.1 - Parque de Coches Eléctricos Motrices]]+TDC_InfraMR[[#This Row],[B.02.2 - Parque de Coches Eléctricos Motrices Remolcados Tipo R]]+TDC_InfraMR[[#This Row],[B.02.3 - Parque de Coches Eléctricos Motrices Tipo R]]</f>
        <v>18</v>
      </c>
      <c r="AU189" s="1">
        <v>0</v>
      </c>
      <c r="AV189" s="1">
        <v>0</v>
      </c>
      <c r="AW189" s="1">
        <v>0</v>
      </c>
      <c r="AX189" s="200">
        <f>+TDC_InfraMR[[#This Row],[B.03.1 - Parque de Coches Motores Motrices Remolcados]]+TDC_InfraMR[[#This Row],[B.03.2 - Parque de Coches Motores Motrices Intermedios]]+TDC_InfraMR[[#This Row],[B.03.3 - Parque de Coches Motores Motrices Cabina]]</f>
        <v>0</v>
      </c>
      <c r="AY189" s="1">
        <v>0</v>
      </c>
      <c r="AZ189" s="1">
        <v>0</v>
      </c>
      <c r="BA189" s="1">
        <v>0</v>
      </c>
      <c r="BB189" s="1">
        <v>0</v>
      </c>
      <c r="BC189" s="200">
        <f>+SUM(TDC_InfraMR[[#This Row],[B.04.1 - Parque de Coches Remolcados Clase Unica]:[B.04.5 - Parque de Coches Remolcados para Servicios Especiales (Cartoneros)]])</f>
        <v>0</v>
      </c>
      <c r="BD189" s="356">
        <v>0</v>
      </c>
      <c r="BE189" s="1">
        <v>2</v>
      </c>
      <c r="BF189" s="1">
        <v>0</v>
      </c>
      <c r="BG189" s="244">
        <v>1435</v>
      </c>
    </row>
    <row r="190" spans="1:59">
      <c r="A190" s="1">
        <v>2008</v>
      </c>
      <c r="B190" s="1" t="s">
        <v>69</v>
      </c>
      <c r="C190" s="10">
        <v>0</v>
      </c>
      <c r="D190" s="10">
        <v>0</v>
      </c>
      <c r="E190" s="10">
        <v>0</v>
      </c>
      <c r="F190" s="10">
        <v>15.3</v>
      </c>
      <c r="G190" s="192">
        <f t="shared" si="14"/>
        <v>15.3</v>
      </c>
      <c r="H190" s="192">
        <f>+TDC_InfraMR[[#This Row],[Total Líneas de Explotación ]]</f>
        <v>15.3</v>
      </c>
      <c r="I190" s="192">
        <v>15.3</v>
      </c>
      <c r="J190" s="10">
        <v>0</v>
      </c>
      <c r="K190" s="10">
        <v>0</v>
      </c>
      <c r="L190" s="10">
        <v>30.6</v>
      </c>
      <c r="M190" s="10">
        <v>1.04</v>
      </c>
      <c r="N190" s="192">
        <f>+TDC_InfraMR[[#This Row],[A.03.1 -  Longitud de Vías de Explotación No Electrificadas Troncales y Ramales (vía principal) (km)]]+TDC_InfraMR[[#This Row],[A.04.1 -  Longitud de Vías de Explotación Electrificadas Troncales y Ramales (vía principal) (km)]]</f>
        <v>30.6</v>
      </c>
      <c r="O190" s="192">
        <f>+TDC_InfraMR[[#This Row],[Total Vías (excluido Auxiliares)]]</f>
        <v>30.6</v>
      </c>
      <c r="P190" s="1">
        <v>11</v>
      </c>
      <c r="Q190" s="1">
        <v>0</v>
      </c>
      <c r="R190" s="1">
        <v>0</v>
      </c>
      <c r="S190" s="194">
        <f t="shared" si="18"/>
        <v>11</v>
      </c>
      <c r="T190" s="194">
        <f>+TDC_InfraMR[[#This Row],[Total Estaciones]]</f>
        <v>11</v>
      </c>
      <c r="U190" s="1">
        <v>0</v>
      </c>
      <c r="V190" s="1">
        <v>36</v>
      </c>
      <c r="W190" s="1">
        <v>0</v>
      </c>
      <c r="X190" s="1">
        <v>0</v>
      </c>
      <c r="Y190" s="1">
        <v>0</v>
      </c>
      <c r="Z190" s="196">
        <f t="shared" si="15"/>
        <v>36</v>
      </c>
      <c r="AA190" s="1">
        <v>6</v>
      </c>
      <c r="AB190" s="1">
        <v>2</v>
      </c>
      <c r="AC190" s="1">
        <f>+TDC_InfraMR[[#This Row],[Total Pasos Vehiculares a Nivel]]</f>
        <v>36</v>
      </c>
      <c r="AD190" s="196">
        <f t="shared" si="16"/>
        <v>44</v>
      </c>
      <c r="AE190" s="1">
        <v>0</v>
      </c>
      <c r="AF190" s="1">
        <v>9</v>
      </c>
      <c r="AG190" s="1">
        <v>16</v>
      </c>
      <c r="AH190" s="196">
        <f t="shared" si="17"/>
        <v>25</v>
      </c>
      <c r="AI190" s="7">
        <v>15.3</v>
      </c>
      <c r="AJ190" s="7">
        <v>0</v>
      </c>
      <c r="AK190" s="7">
        <v>0</v>
      </c>
      <c r="AL190" s="198">
        <f t="shared" si="19"/>
        <v>15.3</v>
      </c>
      <c r="AM190" s="1">
        <v>0</v>
      </c>
      <c r="AN190" s="1">
        <v>0</v>
      </c>
      <c r="AO190" s="1">
        <v>0</v>
      </c>
      <c r="AP190" s="200">
        <f t="shared" si="20"/>
        <v>0</v>
      </c>
      <c r="AQ190" s="1">
        <v>18</v>
      </c>
      <c r="AR190" s="1">
        <v>0</v>
      </c>
      <c r="AS190" s="1">
        <v>0</v>
      </c>
      <c r="AT190" s="200">
        <f>+TDC_InfraMR[[#This Row],[B.02.1 - Parque de Coches Eléctricos Motrices]]+TDC_InfraMR[[#This Row],[B.02.2 - Parque de Coches Eléctricos Motrices Remolcados Tipo R]]+TDC_InfraMR[[#This Row],[B.02.3 - Parque de Coches Eléctricos Motrices Tipo R]]</f>
        <v>18</v>
      </c>
      <c r="AU190" s="1">
        <v>0</v>
      </c>
      <c r="AV190" s="1">
        <v>0</v>
      </c>
      <c r="AW190" s="1">
        <v>0</v>
      </c>
      <c r="AX190" s="200">
        <f>+TDC_InfraMR[[#This Row],[B.03.1 - Parque de Coches Motores Motrices Remolcados]]+TDC_InfraMR[[#This Row],[B.03.2 - Parque de Coches Motores Motrices Intermedios]]+TDC_InfraMR[[#This Row],[B.03.3 - Parque de Coches Motores Motrices Cabina]]</f>
        <v>0</v>
      </c>
      <c r="AY190" s="1">
        <v>0</v>
      </c>
      <c r="AZ190" s="1">
        <v>0</v>
      </c>
      <c r="BA190" s="1">
        <v>0</v>
      </c>
      <c r="BB190" s="1">
        <v>0</v>
      </c>
      <c r="BC190" s="200">
        <f>+SUM(TDC_InfraMR[[#This Row],[B.04.1 - Parque de Coches Remolcados Clase Unica]:[B.04.5 - Parque de Coches Remolcados para Servicios Especiales (Cartoneros)]])</f>
        <v>0</v>
      </c>
      <c r="BD190" s="356">
        <v>0</v>
      </c>
      <c r="BE190" s="1">
        <v>2</v>
      </c>
      <c r="BF190" s="1">
        <v>0</v>
      </c>
      <c r="BG190" s="244">
        <v>1435</v>
      </c>
    </row>
    <row r="191" spans="1:59">
      <c r="A191" s="1">
        <v>2008</v>
      </c>
      <c r="B191" s="1" t="s">
        <v>70</v>
      </c>
      <c r="C191" s="10">
        <v>0</v>
      </c>
      <c r="D191" s="10">
        <v>0</v>
      </c>
      <c r="E191" s="10">
        <v>0</v>
      </c>
      <c r="F191" s="10">
        <v>15.3</v>
      </c>
      <c r="G191" s="192">
        <f t="shared" si="14"/>
        <v>15.3</v>
      </c>
      <c r="H191" s="192">
        <f>+TDC_InfraMR[[#This Row],[Total Líneas de Explotación ]]</f>
        <v>15.3</v>
      </c>
      <c r="I191" s="192">
        <v>15.3</v>
      </c>
      <c r="J191" s="10">
        <v>0</v>
      </c>
      <c r="K191" s="10">
        <v>0</v>
      </c>
      <c r="L191" s="10">
        <v>30.6</v>
      </c>
      <c r="M191" s="10">
        <v>1.04</v>
      </c>
      <c r="N191" s="192">
        <f>+TDC_InfraMR[[#This Row],[A.03.1 -  Longitud de Vías de Explotación No Electrificadas Troncales y Ramales (vía principal) (km)]]+TDC_InfraMR[[#This Row],[A.04.1 -  Longitud de Vías de Explotación Electrificadas Troncales y Ramales (vía principal) (km)]]</f>
        <v>30.6</v>
      </c>
      <c r="O191" s="192">
        <f>+TDC_InfraMR[[#This Row],[Total Vías (excluido Auxiliares)]]</f>
        <v>30.6</v>
      </c>
      <c r="P191" s="1">
        <v>11</v>
      </c>
      <c r="Q191" s="1">
        <v>0</v>
      </c>
      <c r="R191" s="1">
        <v>0</v>
      </c>
      <c r="S191" s="194">
        <f t="shared" si="18"/>
        <v>11</v>
      </c>
      <c r="T191" s="194">
        <f>+TDC_InfraMR[[#This Row],[Total Estaciones]]</f>
        <v>11</v>
      </c>
      <c r="U191" s="1">
        <v>0</v>
      </c>
      <c r="V191" s="1">
        <v>36</v>
      </c>
      <c r="W191" s="1">
        <v>0</v>
      </c>
      <c r="X191" s="1">
        <v>0</v>
      </c>
      <c r="Y191" s="1">
        <v>0</v>
      </c>
      <c r="Z191" s="196">
        <f t="shared" si="15"/>
        <v>36</v>
      </c>
      <c r="AA191" s="1">
        <v>6</v>
      </c>
      <c r="AB191" s="1">
        <v>2</v>
      </c>
      <c r="AC191" s="1">
        <f>+TDC_InfraMR[[#This Row],[Total Pasos Vehiculares a Nivel]]</f>
        <v>36</v>
      </c>
      <c r="AD191" s="196">
        <f t="shared" si="16"/>
        <v>44</v>
      </c>
      <c r="AE191" s="1">
        <v>0</v>
      </c>
      <c r="AF191" s="1">
        <v>9</v>
      </c>
      <c r="AG191" s="1">
        <v>16</v>
      </c>
      <c r="AH191" s="196">
        <f t="shared" si="17"/>
        <v>25</v>
      </c>
      <c r="AI191" s="7">
        <v>15.3</v>
      </c>
      <c r="AJ191" s="7">
        <v>0</v>
      </c>
      <c r="AK191" s="7">
        <v>0</v>
      </c>
      <c r="AL191" s="198">
        <f t="shared" si="19"/>
        <v>15.3</v>
      </c>
      <c r="AM191" s="1">
        <v>0</v>
      </c>
      <c r="AN191" s="1">
        <v>0</v>
      </c>
      <c r="AO191" s="1">
        <v>0</v>
      </c>
      <c r="AP191" s="200">
        <f t="shared" si="20"/>
        <v>0</v>
      </c>
      <c r="AQ191" s="1">
        <v>18</v>
      </c>
      <c r="AR191" s="1">
        <v>0</v>
      </c>
      <c r="AS191" s="1">
        <v>0</v>
      </c>
      <c r="AT191" s="200">
        <f>+TDC_InfraMR[[#This Row],[B.02.1 - Parque de Coches Eléctricos Motrices]]+TDC_InfraMR[[#This Row],[B.02.2 - Parque de Coches Eléctricos Motrices Remolcados Tipo R]]+TDC_InfraMR[[#This Row],[B.02.3 - Parque de Coches Eléctricos Motrices Tipo R]]</f>
        <v>18</v>
      </c>
      <c r="AU191" s="1">
        <v>0</v>
      </c>
      <c r="AV191" s="1">
        <v>0</v>
      </c>
      <c r="AW191" s="1">
        <v>0</v>
      </c>
      <c r="AX191" s="200">
        <f>+TDC_InfraMR[[#This Row],[B.03.1 - Parque de Coches Motores Motrices Remolcados]]+TDC_InfraMR[[#This Row],[B.03.2 - Parque de Coches Motores Motrices Intermedios]]+TDC_InfraMR[[#This Row],[B.03.3 - Parque de Coches Motores Motrices Cabina]]</f>
        <v>0</v>
      </c>
      <c r="AY191" s="1">
        <v>0</v>
      </c>
      <c r="AZ191" s="1">
        <v>0</v>
      </c>
      <c r="BA191" s="1">
        <v>0</v>
      </c>
      <c r="BB191" s="1">
        <v>0</v>
      </c>
      <c r="BC191" s="200">
        <f>+SUM(TDC_InfraMR[[#This Row],[B.04.1 - Parque de Coches Remolcados Clase Unica]:[B.04.5 - Parque de Coches Remolcados para Servicios Especiales (Cartoneros)]])</f>
        <v>0</v>
      </c>
      <c r="BD191" s="356">
        <v>0</v>
      </c>
      <c r="BE191" s="1">
        <v>2</v>
      </c>
      <c r="BF191" s="1">
        <v>0</v>
      </c>
      <c r="BG191" s="244">
        <v>1435</v>
      </c>
    </row>
    <row r="192" spans="1:59">
      <c r="A192" s="1">
        <v>2008</v>
      </c>
      <c r="B192" s="1" t="s">
        <v>71</v>
      </c>
      <c r="C192" s="10">
        <v>0</v>
      </c>
      <c r="D192" s="10">
        <v>0</v>
      </c>
      <c r="E192" s="10">
        <v>0</v>
      </c>
      <c r="F192" s="10">
        <v>15.3</v>
      </c>
      <c r="G192" s="192">
        <f t="shared" si="14"/>
        <v>15.3</v>
      </c>
      <c r="H192" s="192">
        <f>+TDC_InfraMR[[#This Row],[Total Líneas de Explotación ]]</f>
        <v>15.3</v>
      </c>
      <c r="I192" s="192">
        <v>15.3</v>
      </c>
      <c r="J192" s="10">
        <v>0</v>
      </c>
      <c r="K192" s="10">
        <v>0</v>
      </c>
      <c r="L192" s="10">
        <v>30.6</v>
      </c>
      <c r="M192" s="10">
        <v>1.04</v>
      </c>
      <c r="N192" s="192">
        <f>+TDC_InfraMR[[#This Row],[A.03.1 -  Longitud de Vías de Explotación No Electrificadas Troncales y Ramales (vía principal) (km)]]+TDC_InfraMR[[#This Row],[A.04.1 -  Longitud de Vías de Explotación Electrificadas Troncales y Ramales (vía principal) (km)]]</f>
        <v>30.6</v>
      </c>
      <c r="O192" s="192">
        <f>+TDC_InfraMR[[#This Row],[Total Vías (excluido Auxiliares)]]</f>
        <v>30.6</v>
      </c>
      <c r="P192" s="1">
        <v>11</v>
      </c>
      <c r="Q192" s="1">
        <v>0</v>
      </c>
      <c r="R192" s="1">
        <v>0</v>
      </c>
      <c r="S192" s="194">
        <f t="shared" si="18"/>
        <v>11</v>
      </c>
      <c r="T192" s="194">
        <f>+TDC_InfraMR[[#This Row],[Total Estaciones]]</f>
        <v>11</v>
      </c>
      <c r="U192" s="1">
        <v>0</v>
      </c>
      <c r="V192" s="1">
        <v>36</v>
      </c>
      <c r="W192" s="1">
        <v>0</v>
      </c>
      <c r="X192" s="1">
        <v>0</v>
      </c>
      <c r="Y192" s="1">
        <v>0</v>
      </c>
      <c r="Z192" s="196">
        <f t="shared" si="15"/>
        <v>36</v>
      </c>
      <c r="AA192" s="1">
        <v>6</v>
      </c>
      <c r="AB192" s="1">
        <v>2</v>
      </c>
      <c r="AC192" s="1">
        <f>+TDC_InfraMR[[#This Row],[Total Pasos Vehiculares a Nivel]]</f>
        <v>36</v>
      </c>
      <c r="AD192" s="196">
        <f t="shared" si="16"/>
        <v>44</v>
      </c>
      <c r="AE192" s="1">
        <v>0</v>
      </c>
      <c r="AF192" s="1">
        <v>9</v>
      </c>
      <c r="AG192" s="1">
        <v>16</v>
      </c>
      <c r="AH192" s="196">
        <f t="shared" si="17"/>
        <v>25</v>
      </c>
      <c r="AI192" s="7">
        <v>15.3</v>
      </c>
      <c r="AJ192" s="7">
        <v>0</v>
      </c>
      <c r="AK192" s="7">
        <v>0</v>
      </c>
      <c r="AL192" s="198">
        <f t="shared" si="19"/>
        <v>15.3</v>
      </c>
      <c r="AM192" s="1">
        <v>0</v>
      </c>
      <c r="AN192" s="1">
        <v>0</v>
      </c>
      <c r="AO192" s="1">
        <v>0</v>
      </c>
      <c r="AP192" s="200">
        <f t="shared" si="20"/>
        <v>0</v>
      </c>
      <c r="AQ192" s="1">
        <v>18</v>
      </c>
      <c r="AR192" s="1">
        <v>0</v>
      </c>
      <c r="AS192" s="1">
        <v>0</v>
      </c>
      <c r="AT192" s="200">
        <f>+TDC_InfraMR[[#This Row],[B.02.1 - Parque de Coches Eléctricos Motrices]]+TDC_InfraMR[[#This Row],[B.02.2 - Parque de Coches Eléctricos Motrices Remolcados Tipo R]]+TDC_InfraMR[[#This Row],[B.02.3 - Parque de Coches Eléctricos Motrices Tipo R]]</f>
        <v>18</v>
      </c>
      <c r="AU192" s="1">
        <v>0</v>
      </c>
      <c r="AV192" s="1">
        <v>0</v>
      </c>
      <c r="AW192" s="1">
        <v>0</v>
      </c>
      <c r="AX192" s="200">
        <f>+TDC_InfraMR[[#This Row],[B.03.1 - Parque de Coches Motores Motrices Remolcados]]+TDC_InfraMR[[#This Row],[B.03.2 - Parque de Coches Motores Motrices Intermedios]]+TDC_InfraMR[[#This Row],[B.03.3 - Parque de Coches Motores Motrices Cabina]]</f>
        <v>0</v>
      </c>
      <c r="AY192" s="1">
        <v>0</v>
      </c>
      <c r="AZ192" s="1">
        <v>0</v>
      </c>
      <c r="BA192" s="1">
        <v>0</v>
      </c>
      <c r="BB192" s="1">
        <v>0</v>
      </c>
      <c r="BC192" s="200">
        <f>+SUM(TDC_InfraMR[[#This Row],[B.04.1 - Parque de Coches Remolcados Clase Unica]:[B.04.5 - Parque de Coches Remolcados para Servicios Especiales (Cartoneros)]])</f>
        <v>0</v>
      </c>
      <c r="BD192" s="356">
        <v>0</v>
      </c>
      <c r="BE192" s="1">
        <v>2</v>
      </c>
      <c r="BF192" s="1">
        <v>0</v>
      </c>
      <c r="BG192" s="244">
        <v>1435</v>
      </c>
    </row>
    <row r="193" spans="1:59">
      <c r="A193" s="1">
        <v>2008</v>
      </c>
      <c r="B193" s="1" t="s">
        <v>72</v>
      </c>
      <c r="C193" s="10">
        <v>0</v>
      </c>
      <c r="D193" s="10">
        <v>0</v>
      </c>
      <c r="E193" s="10">
        <v>0</v>
      </c>
      <c r="F193" s="10">
        <v>15.3</v>
      </c>
      <c r="G193" s="192">
        <f t="shared" si="14"/>
        <v>15.3</v>
      </c>
      <c r="H193" s="192">
        <f>+TDC_InfraMR[[#This Row],[Total Líneas de Explotación ]]</f>
        <v>15.3</v>
      </c>
      <c r="I193" s="192">
        <v>15.3</v>
      </c>
      <c r="J193" s="10">
        <v>0</v>
      </c>
      <c r="K193" s="10">
        <v>0</v>
      </c>
      <c r="L193" s="10">
        <v>30.6</v>
      </c>
      <c r="M193" s="10">
        <v>1.04</v>
      </c>
      <c r="N193" s="192">
        <f>+TDC_InfraMR[[#This Row],[A.03.1 -  Longitud de Vías de Explotación No Electrificadas Troncales y Ramales (vía principal) (km)]]+TDC_InfraMR[[#This Row],[A.04.1 -  Longitud de Vías de Explotación Electrificadas Troncales y Ramales (vía principal) (km)]]</f>
        <v>30.6</v>
      </c>
      <c r="O193" s="192">
        <f>+TDC_InfraMR[[#This Row],[Total Vías (excluido Auxiliares)]]</f>
        <v>30.6</v>
      </c>
      <c r="P193" s="1">
        <v>11</v>
      </c>
      <c r="Q193" s="1">
        <v>0</v>
      </c>
      <c r="R193" s="1">
        <v>0</v>
      </c>
      <c r="S193" s="194">
        <f t="shared" si="18"/>
        <v>11</v>
      </c>
      <c r="T193" s="194">
        <f>+TDC_InfraMR[[#This Row],[Total Estaciones]]</f>
        <v>11</v>
      </c>
      <c r="U193" s="1">
        <v>0</v>
      </c>
      <c r="V193" s="1">
        <v>36</v>
      </c>
      <c r="W193" s="1">
        <v>0</v>
      </c>
      <c r="X193" s="1">
        <v>0</v>
      </c>
      <c r="Y193" s="1">
        <v>0</v>
      </c>
      <c r="Z193" s="196">
        <f t="shared" si="15"/>
        <v>36</v>
      </c>
      <c r="AA193" s="1">
        <v>6</v>
      </c>
      <c r="AB193" s="1">
        <v>2</v>
      </c>
      <c r="AC193" s="1">
        <f>+TDC_InfraMR[[#This Row],[Total Pasos Vehiculares a Nivel]]</f>
        <v>36</v>
      </c>
      <c r="AD193" s="196">
        <f t="shared" si="16"/>
        <v>44</v>
      </c>
      <c r="AE193" s="1">
        <v>0</v>
      </c>
      <c r="AF193" s="1">
        <v>9</v>
      </c>
      <c r="AG193" s="1">
        <v>16</v>
      </c>
      <c r="AH193" s="196">
        <f t="shared" si="17"/>
        <v>25</v>
      </c>
      <c r="AI193" s="7">
        <v>15.3</v>
      </c>
      <c r="AJ193" s="7">
        <v>0</v>
      </c>
      <c r="AK193" s="7">
        <v>0</v>
      </c>
      <c r="AL193" s="198">
        <f t="shared" si="19"/>
        <v>15.3</v>
      </c>
      <c r="AM193" s="1">
        <v>0</v>
      </c>
      <c r="AN193" s="1">
        <v>0</v>
      </c>
      <c r="AO193" s="1">
        <v>0</v>
      </c>
      <c r="AP193" s="200">
        <f t="shared" si="20"/>
        <v>0</v>
      </c>
      <c r="AQ193" s="1">
        <v>18</v>
      </c>
      <c r="AR193" s="1">
        <v>0</v>
      </c>
      <c r="AS193" s="1">
        <v>0</v>
      </c>
      <c r="AT193" s="200">
        <f>+TDC_InfraMR[[#This Row],[B.02.1 - Parque de Coches Eléctricos Motrices]]+TDC_InfraMR[[#This Row],[B.02.2 - Parque de Coches Eléctricos Motrices Remolcados Tipo R]]+TDC_InfraMR[[#This Row],[B.02.3 - Parque de Coches Eléctricos Motrices Tipo R]]</f>
        <v>18</v>
      </c>
      <c r="AU193" s="1">
        <v>0</v>
      </c>
      <c r="AV193" s="1">
        <v>0</v>
      </c>
      <c r="AW193" s="1">
        <v>0</v>
      </c>
      <c r="AX193" s="200">
        <f>+TDC_InfraMR[[#This Row],[B.03.1 - Parque de Coches Motores Motrices Remolcados]]+TDC_InfraMR[[#This Row],[B.03.2 - Parque de Coches Motores Motrices Intermedios]]+TDC_InfraMR[[#This Row],[B.03.3 - Parque de Coches Motores Motrices Cabina]]</f>
        <v>0</v>
      </c>
      <c r="AY193" s="1">
        <v>0</v>
      </c>
      <c r="AZ193" s="1">
        <v>0</v>
      </c>
      <c r="BA193" s="1">
        <v>0</v>
      </c>
      <c r="BB193" s="1">
        <v>0</v>
      </c>
      <c r="BC193" s="200">
        <f>+SUM(TDC_InfraMR[[#This Row],[B.04.1 - Parque de Coches Remolcados Clase Unica]:[B.04.5 - Parque de Coches Remolcados para Servicios Especiales (Cartoneros)]])</f>
        <v>0</v>
      </c>
      <c r="BD193" s="356">
        <v>0</v>
      </c>
      <c r="BE193" s="1">
        <v>2</v>
      </c>
      <c r="BF193" s="1">
        <v>0</v>
      </c>
      <c r="BG193" s="244">
        <v>1435</v>
      </c>
    </row>
    <row r="194" spans="1:59">
      <c r="A194" s="1">
        <v>2009</v>
      </c>
      <c r="B194" s="1" t="s">
        <v>61</v>
      </c>
      <c r="C194" s="10">
        <v>0</v>
      </c>
      <c r="D194" s="10">
        <v>0</v>
      </c>
      <c r="E194" s="10">
        <v>0</v>
      </c>
      <c r="F194" s="10">
        <v>15.3</v>
      </c>
      <c r="G194" s="192">
        <f t="shared" ref="G194:G257" si="21">SUM(C194:F194)</f>
        <v>15.3</v>
      </c>
      <c r="H194" s="192">
        <f>+TDC_InfraMR[[#This Row],[Total Líneas de Explotación ]]</f>
        <v>15.3</v>
      </c>
      <c r="I194" s="192">
        <v>15.3</v>
      </c>
      <c r="J194" s="10">
        <v>0</v>
      </c>
      <c r="K194" s="10">
        <v>0</v>
      </c>
      <c r="L194" s="10">
        <v>30.6</v>
      </c>
      <c r="M194" s="10">
        <v>1.04</v>
      </c>
      <c r="N194" s="192">
        <f>+TDC_InfraMR[[#This Row],[A.03.1 -  Longitud de Vías de Explotación No Electrificadas Troncales y Ramales (vía principal) (km)]]+TDC_InfraMR[[#This Row],[A.04.1 -  Longitud de Vías de Explotación Electrificadas Troncales y Ramales (vía principal) (km)]]</f>
        <v>30.6</v>
      </c>
      <c r="O194" s="192">
        <f>+TDC_InfraMR[[#This Row],[Total Vías (excluido Auxiliares)]]</f>
        <v>30.6</v>
      </c>
      <c r="P194" s="1">
        <v>11</v>
      </c>
      <c r="Q194" s="1">
        <v>0</v>
      </c>
      <c r="R194" s="1">
        <v>0</v>
      </c>
      <c r="S194" s="194">
        <f t="shared" si="18"/>
        <v>11</v>
      </c>
      <c r="T194" s="194">
        <f>+TDC_InfraMR[[#This Row],[Total Estaciones]]</f>
        <v>11</v>
      </c>
      <c r="U194" s="1">
        <v>0</v>
      </c>
      <c r="V194" s="1">
        <v>36</v>
      </c>
      <c r="W194" s="1">
        <v>0</v>
      </c>
      <c r="X194" s="1">
        <v>0</v>
      </c>
      <c r="Y194" s="1">
        <v>0</v>
      </c>
      <c r="Z194" s="196">
        <f t="shared" ref="Z194:Z257" si="22">SUM(U194:Y194)</f>
        <v>36</v>
      </c>
      <c r="AA194" s="1">
        <v>6</v>
      </c>
      <c r="AB194" s="1">
        <v>2</v>
      </c>
      <c r="AC194" s="1">
        <f>+TDC_InfraMR[[#This Row],[Total Pasos Vehiculares a Nivel]]</f>
        <v>36</v>
      </c>
      <c r="AD194" s="196">
        <f t="shared" ref="AD194:AD257" si="23">SUM(AA194:AC194)</f>
        <v>44</v>
      </c>
      <c r="AE194" s="1">
        <v>0</v>
      </c>
      <c r="AF194" s="1">
        <v>9</v>
      </c>
      <c r="AG194" s="1">
        <v>16</v>
      </c>
      <c r="AH194" s="196">
        <f t="shared" ref="AH194:AH257" si="24">SUM(AE194:AG194)</f>
        <v>25</v>
      </c>
      <c r="AI194" s="7">
        <v>15.3</v>
      </c>
      <c r="AJ194" s="7">
        <v>0</v>
      </c>
      <c r="AK194" s="7">
        <v>0</v>
      </c>
      <c r="AL194" s="198">
        <f t="shared" si="19"/>
        <v>15.3</v>
      </c>
      <c r="AM194" s="1">
        <v>0</v>
      </c>
      <c r="AN194" s="1">
        <v>0</v>
      </c>
      <c r="AO194" s="1">
        <v>0</v>
      </c>
      <c r="AP194" s="200">
        <f t="shared" si="20"/>
        <v>0</v>
      </c>
      <c r="AQ194" s="1">
        <v>18</v>
      </c>
      <c r="AR194" s="1">
        <v>0</v>
      </c>
      <c r="AS194" s="1">
        <v>0</v>
      </c>
      <c r="AT194" s="200">
        <f>+TDC_InfraMR[[#This Row],[B.02.1 - Parque de Coches Eléctricos Motrices]]+TDC_InfraMR[[#This Row],[B.02.2 - Parque de Coches Eléctricos Motrices Remolcados Tipo R]]+TDC_InfraMR[[#This Row],[B.02.3 - Parque de Coches Eléctricos Motrices Tipo R]]</f>
        <v>18</v>
      </c>
      <c r="AU194" s="1">
        <v>0</v>
      </c>
      <c r="AV194" s="1">
        <v>0</v>
      </c>
      <c r="AW194" s="1">
        <v>0</v>
      </c>
      <c r="AX194" s="200">
        <f>+TDC_InfraMR[[#This Row],[B.03.1 - Parque de Coches Motores Motrices Remolcados]]+TDC_InfraMR[[#This Row],[B.03.2 - Parque de Coches Motores Motrices Intermedios]]+TDC_InfraMR[[#This Row],[B.03.3 - Parque de Coches Motores Motrices Cabina]]</f>
        <v>0</v>
      </c>
      <c r="AY194" s="1">
        <v>0</v>
      </c>
      <c r="AZ194" s="1">
        <v>0</v>
      </c>
      <c r="BA194" s="1">
        <v>0</v>
      </c>
      <c r="BB194" s="1">
        <v>0</v>
      </c>
      <c r="BC194" s="200">
        <f>+SUM(TDC_InfraMR[[#This Row],[B.04.1 - Parque de Coches Remolcados Clase Unica]:[B.04.5 - Parque de Coches Remolcados para Servicios Especiales (Cartoneros)]])</f>
        <v>0</v>
      </c>
      <c r="BD194" s="356">
        <v>0</v>
      </c>
      <c r="BE194" s="1">
        <v>2</v>
      </c>
      <c r="BF194" s="1">
        <v>0</v>
      </c>
      <c r="BG194" s="244">
        <v>1435</v>
      </c>
    </row>
    <row r="195" spans="1:59">
      <c r="A195" s="1">
        <v>2009</v>
      </c>
      <c r="B195" s="1" t="s">
        <v>62</v>
      </c>
      <c r="C195" s="10">
        <v>0</v>
      </c>
      <c r="D195" s="10">
        <v>0</v>
      </c>
      <c r="E195" s="10">
        <v>0</v>
      </c>
      <c r="F195" s="10">
        <v>15.3</v>
      </c>
      <c r="G195" s="192">
        <f t="shared" si="21"/>
        <v>15.3</v>
      </c>
      <c r="H195" s="192">
        <f>+TDC_InfraMR[[#This Row],[Total Líneas de Explotación ]]</f>
        <v>15.3</v>
      </c>
      <c r="I195" s="192">
        <v>15.3</v>
      </c>
      <c r="J195" s="10">
        <v>0</v>
      </c>
      <c r="K195" s="10">
        <v>0</v>
      </c>
      <c r="L195" s="10">
        <v>30.6</v>
      </c>
      <c r="M195" s="10">
        <v>1.04</v>
      </c>
      <c r="N195" s="192">
        <f>+TDC_InfraMR[[#This Row],[A.03.1 -  Longitud de Vías de Explotación No Electrificadas Troncales y Ramales (vía principal) (km)]]+TDC_InfraMR[[#This Row],[A.04.1 -  Longitud de Vías de Explotación Electrificadas Troncales y Ramales (vía principal) (km)]]</f>
        <v>30.6</v>
      </c>
      <c r="O195" s="192">
        <f>+TDC_InfraMR[[#This Row],[Total Vías (excluido Auxiliares)]]</f>
        <v>30.6</v>
      </c>
      <c r="P195" s="1">
        <v>11</v>
      </c>
      <c r="Q195" s="1">
        <v>0</v>
      </c>
      <c r="R195" s="1">
        <v>0</v>
      </c>
      <c r="S195" s="194">
        <f t="shared" si="18"/>
        <v>11</v>
      </c>
      <c r="T195" s="194">
        <f>+TDC_InfraMR[[#This Row],[Total Estaciones]]</f>
        <v>11</v>
      </c>
      <c r="U195" s="1">
        <v>0</v>
      </c>
      <c r="V195" s="1">
        <v>36</v>
      </c>
      <c r="W195" s="1">
        <v>0</v>
      </c>
      <c r="X195" s="1">
        <v>0</v>
      </c>
      <c r="Y195" s="1">
        <v>0</v>
      </c>
      <c r="Z195" s="196">
        <f t="shared" si="22"/>
        <v>36</v>
      </c>
      <c r="AA195" s="1">
        <v>6</v>
      </c>
      <c r="AB195" s="1">
        <v>2</v>
      </c>
      <c r="AC195" s="1">
        <f>+TDC_InfraMR[[#This Row],[Total Pasos Vehiculares a Nivel]]</f>
        <v>36</v>
      </c>
      <c r="AD195" s="196">
        <f t="shared" si="23"/>
        <v>44</v>
      </c>
      <c r="AE195" s="1">
        <v>0</v>
      </c>
      <c r="AF195" s="1">
        <v>9</v>
      </c>
      <c r="AG195" s="1">
        <v>16</v>
      </c>
      <c r="AH195" s="196">
        <f t="shared" si="24"/>
        <v>25</v>
      </c>
      <c r="AI195" s="7">
        <v>15.3</v>
      </c>
      <c r="AJ195" s="7">
        <v>0</v>
      </c>
      <c r="AK195" s="7">
        <v>0</v>
      </c>
      <c r="AL195" s="198">
        <f t="shared" si="19"/>
        <v>15.3</v>
      </c>
      <c r="AM195" s="1">
        <v>0</v>
      </c>
      <c r="AN195" s="1">
        <v>0</v>
      </c>
      <c r="AO195" s="1">
        <v>0</v>
      </c>
      <c r="AP195" s="200">
        <f t="shared" si="20"/>
        <v>0</v>
      </c>
      <c r="AQ195" s="1">
        <v>18</v>
      </c>
      <c r="AR195" s="1">
        <v>0</v>
      </c>
      <c r="AS195" s="1">
        <v>0</v>
      </c>
      <c r="AT195" s="200">
        <f>+TDC_InfraMR[[#This Row],[B.02.1 - Parque de Coches Eléctricos Motrices]]+TDC_InfraMR[[#This Row],[B.02.2 - Parque de Coches Eléctricos Motrices Remolcados Tipo R]]+TDC_InfraMR[[#This Row],[B.02.3 - Parque de Coches Eléctricos Motrices Tipo R]]</f>
        <v>18</v>
      </c>
      <c r="AU195" s="1">
        <v>0</v>
      </c>
      <c r="AV195" s="1">
        <v>0</v>
      </c>
      <c r="AW195" s="1">
        <v>0</v>
      </c>
      <c r="AX195" s="200">
        <f>+TDC_InfraMR[[#This Row],[B.03.1 - Parque de Coches Motores Motrices Remolcados]]+TDC_InfraMR[[#This Row],[B.03.2 - Parque de Coches Motores Motrices Intermedios]]+TDC_InfraMR[[#This Row],[B.03.3 - Parque de Coches Motores Motrices Cabina]]</f>
        <v>0</v>
      </c>
      <c r="AY195" s="1">
        <v>0</v>
      </c>
      <c r="AZ195" s="1">
        <v>0</v>
      </c>
      <c r="BA195" s="1">
        <v>0</v>
      </c>
      <c r="BB195" s="1">
        <v>0</v>
      </c>
      <c r="BC195" s="200">
        <f>+SUM(TDC_InfraMR[[#This Row],[B.04.1 - Parque de Coches Remolcados Clase Unica]:[B.04.5 - Parque de Coches Remolcados para Servicios Especiales (Cartoneros)]])</f>
        <v>0</v>
      </c>
      <c r="BD195" s="356">
        <v>0</v>
      </c>
      <c r="BE195" s="1">
        <v>2</v>
      </c>
      <c r="BF195" s="1">
        <v>0</v>
      </c>
      <c r="BG195" s="244">
        <v>1435</v>
      </c>
    </row>
    <row r="196" spans="1:59">
      <c r="A196" s="1">
        <v>2009</v>
      </c>
      <c r="B196" s="1" t="s">
        <v>63</v>
      </c>
      <c r="C196" s="10">
        <v>0</v>
      </c>
      <c r="D196" s="10">
        <v>0</v>
      </c>
      <c r="E196" s="10">
        <v>0</v>
      </c>
      <c r="F196" s="10">
        <v>15.3</v>
      </c>
      <c r="G196" s="192">
        <f t="shared" si="21"/>
        <v>15.3</v>
      </c>
      <c r="H196" s="192">
        <f>+TDC_InfraMR[[#This Row],[Total Líneas de Explotación ]]</f>
        <v>15.3</v>
      </c>
      <c r="I196" s="192">
        <v>15.3</v>
      </c>
      <c r="J196" s="10">
        <v>0</v>
      </c>
      <c r="K196" s="10">
        <v>0</v>
      </c>
      <c r="L196" s="10">
        <v>30.6</v>
      </c>
      <c r="M196" s="10">
        <v>1.04</v>
      </c>
      <c r="N196" s="192">
        <f>+TDC_InfraMR[[#This Row],[A.03.1 -  Longitud de Vías de Explotación No Electrificadas Troncales y Ramales (vía principal) (km)]]+TDC_InfraMR[[#This Row],[A.04.1 -  Longitud de Vías de Explotación Electrificadas Troncales y Ramales (vía principal) (km)]]</f>
        <v>30.6</v>
      </c>
      <c r="O196" s="192">
        <f>+TDC_InfraMR[[#This Row],[Total Vías (excluido Auxiliares)]]</f>
        <v>30.6</v>
      </c>
      <c r="P196" s="1">
        <v>11</v>
      </c>
      <c r="Q196" s="1">
        <v>0</v>
      </c>
      <c r="R196" s="1">
        <v>0</v>
      </c>
      <c r="S196" s="194">
        <f t="shared" si="18"/>
        <v>11</v>
      </c>
      <c r="T196" s="194">
        <f>+TDC_InfraMR[[#This Row],[Total Estaciones]]</f>
        <v>11</v>
      </c>
      <c r="U196" s="1">
        <v>0</v>
      </c>
      <c r="V196" s="1">
        <v>36</v>
      </c>
      <c r="W196" s="1">
        <v>0</v>
      </c>
      <c r="X196" s="1">
        <v>0</v>
      </c>
      <c r="Y196" s="1">
        <v>0</v>
      </c>
      <c r="Z196" s="196">
        <f t="shared" si="22"/>
        <v>36</v>
      </c>
      <c r="AA196" s="1">
        <v>6</v>
      </c>
      <c r="AB196" s="1">
        <v>2</v>
      </c>
      <c r="AC196" s="1">
        <f>+TDC_InfraMR[[#This Row],[Total Pasos Vehiculares a Nivel]]</f>
        <v>36</v>
      </c>
      <c r="AD196" s="196">
        <f t="shared" si="23"/>
        <v>44</v>
      </c>
      <c r="AE196" s="1">
        <v>0</v>
      </c>
      <c r="AF196" s="1">
        <v>9</v>
      </c>
      <c r="AG196" s="1">
        <v>16</v>
      </c>
      <c r="AH196" s="196">
        <f t="shared" si="24"/>
        <v>25</v>
      </c>
      <c r="AI196" s="7">
        <v>15.3</v>
      </c>
      <c r="AJ196" s="7">
        <v>0</v>
      </c>
      <c r="AK196" s="7">
        <v>0</v>
      </c>
      <c r="AL196" s="198">
        <f t="shared" si="19"/>
        <v>15.3</v>
      </c>
      <c r="AM196" s="1">
        <v>0</v>
      </c>
      <c r="AN196" s="1">
        <v>0</v>
      </c>
      <c r="AO196" s="1">
        <v>0</v>
      </c>
      <c r="AP196" s="200">
        <f t="shared" si="20"/>
        <v>0</v>
      </c>
      <c r="AQ196" s="1">
        <v>18</v>
      </c>
      <c r="AR196" s="1">
        <v>0</v>
      </c>
      <c r="AS196" s="1">
        <v>0</v>
      </c>
      <c r="AT196" s="200">
        <f>+TDC_InfraMR[[#This Row],[B.02.1 - Parque de Coches Eléctricos Motrices]]+TDC_InfraMR[[#This Row],[B.02.2 - Parque de Coches Eléctricos Motrices Remolcados Tipo R]]+TDC_InfraMR[[#This Row],[B.02.3 - Parque de Coches Eléctricos Motrices Tipo R]]</f>
        <v>18</v>
      </c>
      <c r="AU196" s="1">
        <v>0</v>
      </c>
      <c r="AV196" s="1">
        <v>0</v>
      </c>
      <c r="AW196" s="1">
        <v>0</v>
      </c>
      <c r="AX196" s="200">
        <f>+TDC_InfraMR[[#This Row],[B.03.1 - Parque de Coches Motores Motrices Remolcados]]+TDC_InfraMR[[#This Row],[B.03.2 - Parque de Coches Motores Motrices Intermedios]]+TDC_InfraMR[[#This Row],[B.03.3 - Parque de Coches Motores Motrices Cabina]]</f>
        <v>0</v>
      </c>
      <c r="AY196" s="1">
        <v>0</v>
      </c>
      <c r="AZ196" s="1">
        <v>0</v>
      </c>
      <c r="BA196" s="1">
        <v>0</v>
      </c>
      <c r="BB196" s="1">
        <v>0</v>
      </c>
      <c r="BC196" s="200">
        <f>+SUM(TDC_InfraMR[[#This Row],[B.04.1 - Parque de Coches Remolcados Clase Unica]:[B.04.5 - Parque de Coches Remolcados para Servicios Especiales (Cartoneros)]])</f>
        <v>0</v>
      </c>
      <c r="BD196" s="356">
        <v>0</v>
      </c>
      <c r="BE196" s="1">
        <v>2</v>
      </c>
      <c r="BF196" s="1">
        <v>0</v>
      </c>
      <c r="BG196" s="244">
        <v>1435</v>
      </c>
    </row>
    <row r="197" spans="1:59">
      <c r="A197" s="1">
        <v>2009</v>
      </c>
      <c r="B197" s="1" t="s">
        <v>64</v>
      </c>
      <c r="C197" s="10">
        <v>0</v>
      </c>
      <c r="D197" s="10">
        <v>0</v>
      </c>
      <c r="E197" s="10">
        <v>0</v>
      </c>
      <c r="F197" s="10">
        <v>15.3</v>
      </c>
      <c r="G197" s="192">
        <f t="shared" si="21"/>
        <v>15.3</v>
      </c>
      <c r="H197" s="192">
        <f>+TDC_InfraMR[[#This Row],[Total Líneas de Explotación ]]</f>
        <v>15.3</v>
      </c>
      <c r="I197" s="192">
        <v>15.3</v>
      </c>
      <c r="J197" s="10">
        <v>0</v>
      </c>
      <c r="K197" s="10">
        <v>0</v>
      </c>
      <c r="L197" s="10">
        <v>30.6</v>
      </c>
      <c r="M197" s="10">
        <v>1.04</v>
      </c>
      <c r="N197" s="192">
        <f>+TDC_InfraMR[[#This Row],[A.03.1 -  Longitud de Vías de Explotación No Electrificadas Troncales y Ramales (vía principal) (km)]]+TDC_InfraMR[[#This Row],[A.04.1 -  Longitud de Vías de Explotación Electrificadas Troncales y Ramales (vía principal) (km)]]</f>
        <v>30.6</v>
      </c>
      <c r="O197" s="192">
        <f>+TDC_InfraMR[[#This Row],[Total Vías (excluido Auxiliares)]]</f>
        <v>30.6</v>
      </c>
      <c r="P197" s="1">
        <v>11</v>
      </c>
      <c r="Q197" s="1">
        <v>0</v>
      </c>
      <c r="R197" s="1">
        <v>0</v>
      </c>
      <c r="S197" s="194">
        <f t="shared" si="18"/>
        <v>11</v>
      </c>
      <c r="T197" s="194">
        <f>+TDC_InfraMR[[#This Row],[Total Estaciones]]</f>
        <v>11</v>
      </c>
      <c r="U197" s="1">
        <v>0</v>
      </c>
      <c r="V197" s="1">
        <v>36</v>
      </c>
      <c r="W197" s="1">
        <v>0</v>
      </c>
      <c r="X197" s="1">
        <v>0</v>
      </c>
      <c r="Y197" s="1">
        <v>0</v>
      </c>
      <c r="Z197" s="196">
        <f t="shared" si="22"/>
        <v>36</v>
      </c>
      <c r="AA197" s="1">
        <v>6</v>
      </c>
      <c r="AB197" s="1">
        <v>2</v>
      </c>
      <c r="AC197" s="1">
        <f>+TDC_InfraMR[[#This Row],[Total Pasos Vehiculares a Nivel]]</f>
        <v>36</v>
      </c>
      <c r="AD197" s="196">
        <f t="shared" si="23"/>
        <v>44</v>
      </c>
      <c r="AE197" s="1">
        <v>0</v>
      </c>
      <c r="AF197" s="1">
        <v>9</v>
      </c>
      <c r="AG197" s="1">
        <v>16</v>
      </c>
      <c r="AH197" s="196">
        <f t="shared" si="24"/>
        <v>25</v>
      </c>
      <c r="AI197" s="7">
        <v>15.3</v>
      </c>
      <c r="AJ197" s="7">
        <v>0</v>
      </c>
      <c r="AK197" s="7">
        <v>0</v>
      </c>
      <c r="AL197" s="198">
        <f t="shared" si="19"/>
        <v>15.3</v>
      </c>
      <c r="AM197" s="1">
        <v>0</v>
      </c>
      <c r="AN197" s="1">
        <v>0</v>
      </c>
      <c r="AO197" s="1">
        <v>0</v>
      </c>
      <c r="AP197" s="200">
        <f t="shared" si="20"/>
        <v>0</v>
      </c>
      <c r="AQ197" s="1">
        <v>18</v>
      </c>
      <c r="AR197" s="1">
        <v>0</v>
      </c>
      <c r="AS197" s="1">
        <v>0</v>
      </c>
      <c r="AT197" s="200">
        <f>+TDC_InfraMR[[#This Row],[B.02.1 - Parque de Coches Eléctricos Motrices]]+TDC_InfraMR[[#This Row],[B.02.2 - Parque de Coches Eléctricos Motrices Remolcados Tipo R]]+TDC_InfraMR[[#This Row],[B.02.3 - Parque de Coches Eléctricos Motrices Tipo R]]</f>
        <v>18</v>
      </c>
      <c r="AU197" s="1">
        <v>0</v>
      </c>
      <c r="AV197" s="1">
        <v>0</v>
      </c>
      <c r="AW197" s="1">
        <v>0</v>
      </c>
      <c r="AX197" s="200">
        <f>+TDC_InfraMR[[#This Row],[B.03.1 - Parque de Coches Motores Motrices Remolcados]]+TDC_InfraMR[[#This Row],[B.03.2 - Parque de Coches Motores Motrices Intermedios]]+TDC_InfraMR[[#This Row],[B.03.3 - Parque de Coches Motores Motrices Cabina]]</f>
        <v>0</v>
      </c>
      <c r="AY197" s="1">
        <v>0</v>
      </c>
      <c r="AZ197" s="1">
        <v>0</v>
      </c>
      <c r="BA197" s="1">
        <v>0</v>
      </c>
      <c r="BB197" s="1">
        <v>0</v>
      </c>
      <c r="BC197" s="200">
        <f>+SUM(TDC_InfraMR[[#This Row],[B.04.1 - Parque de Coches Remolcados Clase Unica]:[B.04.5 - Parque de Coches Remolcados para Servicios Especiales (Cartoneros)]])</f>
        <v>0</v>
      </c>
      <c r="BD197" s="356">
        <v>0</v>
      </c>
      <c r="BE197" s="1">
        <v>2</v>
      </c>
      <c r="BF197" s="1">
        <v>0</v>
      </c>
      <c r="BG197" s="244">
        <v>1435</v>
      </c>
    </row>
    <row r="198" spans="1:59">
      <c r="A198" s="1">
        <v>2009</v>
      </c>
      <c r="B198" s="1" t="s">
        <v>65</v>
      </c>
      <c r="C198" s="10">
        <v>0</v>
      </c>
      <c r="D198" s="10">
        <v>0</v>
      </c>
      <c r="E198" s="10">
        <v>0</v>
      </c>
      <c r="F198" s="10">
        <v>15.3</v>
      </c>
      <c r="G198" s="192">
        <f t="shared" si="21"/>
        <v>15.3</v>
      </c>
      <c r="H198" s="192">
        <f>+TDC_InfraMR[[#This Row],[Total Líneas de Explotación ]]</f>
        <v>15.3</v>
      </c>
      <c r="I198" s="192">
        <v>15.3</v>
      </c>
      <c r="J198" s="10">
        <v>0</v>
      </c>
      <c r="K198" s="10">
        <v>0</v>
      </c>
      <c r="L198" s="10">
        <v>30.6</v>
      </c>
      <c r="M198" s="10">
        <v>1.04</v>
      </c>
      <c r="N198" s="192">
        <f>+TDC_InfraMR[[#This Row],[A.03.1 -  Longitud de Vías de Explotación No Electrificadas Troncales y Ramales (vía principal) (km)]]+TDC_InfraMR[[#This Row],[A.04.1 -  Longitud de Vías de Explotación Electrificadas Troncales y Ramales (vía principal) (km)]]</f>
        <v>30.6</v>
      </c>
      <c r="O198" s="192">
        <f>+TDC_InfraMR[[#This Row],[Total Vías (excluido Auxiliares)]]</f>
        <v>30.6</v>
      </c>
      <c r="P198" s="1">
        <v>11</v>
      </c>
      <c r="Q198" s="1">
        <v>0</v>
      </c>
      <c r="R198" s="1">
        <v>0</v>
      </c>
      <c r="S198" s="194">
        <f t="shared" si="18"/>
        <v>11</v>
      </c>
      <c r="T198" s="194">
        <f>+TDC_InfraMR[[#This Row],[Total Estaciones]]</f>
        <v>11</v>
      </c>
      <c r="U198" s="1">
        <v>0</v>
      </c>
      <c r="V198" s="1">
        <v>36</v>
      </c>
      <c r="W198" s="1">
        <v>0</v>
      </c>
      <c r="X198" s="1">
        <v>0</v>
      </c>
      <c r="Y198" s="1">
        <v>0</v>
      </c>
      <c r="Z198" s="196">
        <f t="shared" si="22"/>
        <v>36</v>
      </c>
      <c r="AA198" s="1">
        <v>6</v>
      </c>
      <c r="AB198" s="1">
        <v>2</v>
      </c>
      <c r="AC198" s="1">
        <f>+TDC_InfraMR[[#This Row],[Total Pasos Vehiculares a Nivel]]</f>
        <v>36</v>
      </c>
      <c r="AD198" s="196">
        <f t="shared" si="23"/>
        <v>44</v>
      </c>
      <c r="AE198" s="1">
        <v>0</v>
      </c>
      <c r="AF198" s="1">
        <v>9</v>
      </c>
      <c r="AG198" s="1">
        <v>16</v>
      </c>
      <c r="AH198" s="196">
        <f t="shared" si="24"/>
        <v>25</v>
      </c>
      <c r="AI198" s="7">
        <v>15.3</v>
      </c>
      <c r="AJ198" s="7">
        <v>0</v>
      </c>
      <c r="AK198" s="7">
        <v>0</v>
      </c>
      <c r="AL198" s="198">
        <f t="shared" si="19"/>
        <v>15.3</v>
      </c>
      <c r="AM198" s="1">
        <v>0</v>
      </c>
      <c r="AN198" s="1">
        <v>0</v>
      </c>
      <c r="AO198" s="1">
        <v>0</v>
      </c>
      <c r="AP198" s="200">
        <f t="shared" si="20"/>
        <v>0</v>
      </c>
      <c r="AQ198" s="1">
        <v>18</v>
      </c>
      <c r="AR198" s="1">
        <v>0</v>
      </c>
      <c r="AS198" s="1">
        <v>0</v>
      </c>
      <c r="AT198" s="200">
        <f>+TDC_InfraMR[[#This Row],[B.02.1 - Parque de Coches Eléctricos Motrices]]+TDC_InfraMR[[#This Row],[B.02.2 - Parque de Coches Eléctricos Motrices Remolcados Tipo R]]+TDC_InfraMR[[#This Row],[B.02.3 - Parque de Coches Eléctricos Motrices Tipo R]]</f>
        <v>18</v>
      </c>
      <c r="AU198" s="1">
        <v>0</v>
      </c>
      <c r="AV198" s="1">
        <v>0</v>
      </c>
      <c r="AW198" s="1">
        <v>0</v>
      </c>
      <c r="AX198" s="200">
        <f>+TDC_InfraMR[[#This Row],[B.03.1 - Parque de Coches Motores Motrices Remolcados]]+TDC_InfraMR[[#This Row],[B.03.2 - Parque de Coches Motores Motrices Intermedios]]+TDC_InfraMR[[#This Row],[B.03.3 - Parque de Coches Motores Motrices Cabina]]</f>
        <v>0</v>
      </c>
      <c r="AY198" s="1">
        <v>0</v>
      </c>
      <c r="AZ198" s="1">
        <v>0</v>
      </c>
      <c r="BA198" s="1">
        <v>0</v>
      </c>
      <c r="BB198" s="1">
        <v>0</v>
      </c>
      <c r="BC198" s="200">
        <f>+SUM(TDC_InfraMR[[#This Row],[B.04.1 - Parque de Coches Remolcados Clase Unica]:[B.04.5 - Parque de Coches Remolcados para Servicios Especiales (Cartoneros)]])</f>
        <v>0</v>
      </c>
      <c r="BD198" s="356">
        <v>0</v>
      </c>
      <c r="BE198" s="1">
        <v>2</v>
      </c>
      <c r="BF198" s="1">
        <v>0</v>
      </c>
      <c r="BG198" s="244">
        <v>1435</v>
      </c>
    </row>
    <row r="199" spans="1:59">
      <c r="A199" s="1">
        <v>2009</v>
      </c>
      <c r="B199" s="1" t="s">
        <v>66</v>
      </c>
      <c r="C199" s="10">
        <v>0</v>
      </c>
      <c r="D199" s="10">
        <v>0</v>
      </c>
      <c r="E199" s="10">
        <v>0</v>
      </c>
      <c r="F199" s="10">
        <v>15.3</v>
      </c>
      <c r="G199" s="192">
        <f t="shared" si="21"/>
        <v>15.3</v>
      </c>
      <c r="H199" s="192">
        <f>+TDC_InfraMR[[#This Row],[Total Líneas de Explotación ]]</f>
        <v>15.3</v>
      </c>
      <c r="I199" s="192">
        <v>15.3</v>
      </c>
      <c r="J199" s="10">
        <v>0</v>
      </c>
      <c r="K199" s="10">
        <v>0</v>
      </c>
      <c r="L199" s="10">
        <v>30.6</v>
      </c>
      <c r="M199" s="10">
        <v>1.04</v>
      </c>
      <c r="N199" s="192">
        <f>+TDC_InfraMR[[#This Row],[A.03.1 -  Longitud de Vías de Explotación No Electrificadas Troncales y Ramales (vía principal) (km)]]+TDC_InfraMR[[#This Row],[A.04.1 -  Longitud de Vías de Explotación Electrificadas Troncales y Ramales (vía principal) (km)]]</f>
        <v>30.6</v>
      </c>
      <c r="O199" s="192">
        <f>+TDC_InfraMR[[#This Row],[Total Vías (excluido Auxiliares)]]</f>
        <v>30.6</v>
      </c>
      <c r="P199" s="1">
        <v>11</v>
      </c>
      <c r="Q199" s="1">
        <v>0</v>
      </c>
      <c r="R199" s="1">
        <v>0</v>
      </c>
      <c r="S199" s="194">
        <f t="shared" si="18"/>
        <v>11</v>
      </c>
      <c r="T199" s="194">
        <f>+TDC_InfraMR[[#This Row],[Total Estaciones]]</f>
        <v>11</v>
      </c>
      <c r="U199" s="1">
        <v>0</v>
      </c>
      <c r="V199" s="1">
        <v>36</v>
      </c>
      <c r="W199" s="1">
        <v>0</v>
      </c>
      <c r="X199" s="1">
        <v>0</v>
      </c>
      <c r="Y199" s="1">
        <v>0</v>
      </c>
      <c r="Z199" s="196">
        <f t="shared" si="22"/>
        <v>36</v>
      </c>
      <c r="AA199" s="1">
        <v>6</v>
      </c>
      <c r="AB199" s="1">
        <v>2</v>
      </c>
      <c r="AC199" s="1">
        <f>+TDC_InfraMR[[#This Row],[Total Pasos Vehiculares a Nivel]]</f>
        <v>36</v>
      </c>
      <c r="AD199" s="196">
        <f t="shared" si="23"/>
        <v>44</v>
      </c>
      <c r="AE199" s="1">
        <v>0</v>
      </c>
      <c r="AF199" s="1">
        <v>9</v>
      </c>
      <c r="AG199" s="1">
        <v>16</v>
      </c>
      <c r="AH199" s="196">
        <f t="shared" si="24"/>
        <v>25</v>
      </c>
      <c r="AI199" s="7">
        <v>15.3</v>
      </c>
      <c r="AJ199" s="7">
        <v>0</v>
      </c>
      <c r="AK199" s="7">
        <v>0</v>
      </c>
      <c r="AL199" s="198">
        <f t="shared" si="19"/>
        <v>15.3</v>
      </c>
      <c r="AM199" s="1">
        <v>0</v>
      </c>
      <c r="AN199" s="1">
        <v>0</v>
      </c>
      <c r="AO199" s="1">
        <v>0</v>
      </c>
      <c r="AP199" s="200">
        <f t="shared" si="20"/>
        <v>0</v>
      </c>
      <c r="AQ199" s="1">
        <v>18</v>
      </c>
      <c r="AR199" s="1">
        <v>0</v>
      </c>
      <c r="AS199" s="1">
        <v>0</v>
      </c>
      <c r="AT199" s="200">
        <f>+TDC_InfraMR[[#This Row],[B.02.1 - Parque de Coches Eléctricos Motrices]]+TDC_InfraMR[[#This Row],[B.02.2 - Parque de Coches Eléctricos Motrices Remolcados Tipo R]]+TDC_InfraMR[[#This Row],[B.02.3 - Parque de Coches Eléctricos Motrices Tipo R]]</f>
        <v>18</v>
      </c>
      <c r="AU199" s="1">
        <v>0</v>
      </c>
      <c r="AV199" s="1">
        <v>0</v>
      </c>
      <c r="AW199" s="1">
        <v>0</v>
      </c>
      <c r="AX199" s="200">
        <f>+TDC_InfraMR[[#This Row],[B.03.1 - Parque de Coches Motores Motrices Remolcados]]+TDC_InfraMR[[#This Row],[B.03.2 - Parque de Coches Motores Motrices Intermedios]]+TDC_InfraMR[[#This Row],[B.03.3 - Parque de Coches Motores Motrices Cabina]]</f>
        <v>0</v>
      </c>
      <c r="AY199" s="1">
        <v>0</v>
      </c>
      <c r="AZ199" s="1">
        <v>0</v>
      </c>
      <c r="BA199" s="1">
        <v>0</v>
      </c>
      <c r="BB199" s="1">
        <v>0</v>
      </c>
      <c r="BC199" s="200">
        <f>+SUM(TDC_InfraMR[[#This Row],[B.04.1 - Parque de Coches Remolcados Clase Unica]:[B.04.5 - Parque de Coches Remolcados para Servicios Especiales (Cartoneros)]])</f>
        <v>0</v>
      </c>
      <c r="BD199" s="356">
        <v>0</v>
      </c>
      <c r="BE199" s="1">
        <v>2</v>
      </c>
      <c r="BF199" s="1">
        <v>0</v>
      </c>
      <c r="BG199" s="244">
        <v>1435</v>
      </c>
    </row>
    <row r="200" spans="1:59">
      <c r="A200" s="1">
        <v>2009</v>
      </c>
      <c r="B200" s="1" t="s">
        <v>67</v>
      </c>
      <c r="C200" s="10">
        <v>0</v>
      </c>
      <c r="D200" s="10">
        <v>0</v>
      </c>
      <c r="E200" s="10">
        <v>0</v>
      </c>
      <c r="F200" s="10">
        <v>15.3</v>
      </c>
      <c r="G200" s="192">
        <f t="shared" si="21"/>
        <v>15.3</v>
      </c>
      <c r="H200" s="192">
        <f>+TDC_InfraMR[[#This Row],[Total Líneas de Explotación ]]</f>
        <v>15.3</v>
      </c>
      <c r="I200" s="192">
        <v>15.3</v>
      </c>
      <c r="J200" s="10">
        <v>0</v>
      </c>
      <c r="K200" s="10">
        <v>0</v>
      </c>
      <c r="L200" s="10">
        <v>30.6</v>
      </c>
      <c r="M200" s="10">
        <v>1.04</v>
      </c>
      <c r="N200" s="192">
        <f>+TDC_InfraMR[[#This Row],[A.03.1 -  Longitud de Vías de Explotación No Electrificadas Troncales y Ramales (vía principal) (km)]]+TDC_InfraMR[[#This Row],[A.04.1 -  Longitud de Vías de Explotación Electrificadas Troncales y Ramales (vía principal) (km)]]</f>
        <v>30.6</v>
      </c>
      <c r="O200" s="192">
        <f>+TDC_InfraMR[[#This Row],[Total Vías (excluido Auxiliares)]]</f>
        <v>30.6</v>
      </c>
      <c r="P200" s="1">
        <v>11</v>
      </c>
      <c r="Q200" s="1">
        <v>0</v>
      </c>
      <c r="R200" s="1">
        <v>0</v>
      </c>
      <c r="S200" s="194">
        <f t="shared" si="18"/>
        <v>11</v>
      </c>
      <c r="T200" s="194">
        <f>+TDC_InfraMR[[#This Row],[Total Estaciones]]</f>
        <v>11</v>
      </c>
      <c r="U200" s="1">
        <v>0</v>
      </c>
      <c r="V200" s="1">
        <v>36</v>
      </c>
      <c r="W200" s="1">
        <v>0</v>
      </c>
      <c r="X200" s="1">
        <v>0</v>
      </c>
      <c r="Y200" s="1">
        <v>0</v>
      </c>
      <c r="Z200" s="196">
        <f t="shared" si="22"/>
        <v>36</v>
      </c>
      <c r="AA200" s="1">
        <v>6</v>
      </c>
      <c r="AB200" s="1">
        <v>2</v>
      </c>
      <c r="AC200" s="1">
        <f>+TDC_InfraMR[[#This Row],[Total Pasos Vehiculares a Nivel]]</f>
        <v>36</v>
      </c>
      <c r="AD200" s="196">
        <f t="shared" si="23"/>
        <v>44</v>
      </c>
      <c r="AE200" s="1">
        <v>0</v>
      </c>
      <c r="AF200" s="1">
        <v>9</v>
      </c>
      <c r="AG200" s="1">
        <v>16</v>
      </c>
      <c r="AH200" s="196">
        <f t="shared" si="24"/>
        <v>25</v>
      </c>
      <c r="AI200" s="7">
        <v>15.3</v>
      </c>
      <c r="AJ200" s="7">
        <v>0</v>
      </c>
      <c r="AK200" s="7">
        <v>0</v>
      </c>
      <c r="AL200" s="198">
        <f t="shared" si="19"/>
        <v>15.3</v>
      </c>
      <c r="AM200" s="1">
        <v>0</v>
      </c>
      <c r="AN200" s="1">
        <v>0</v>
      </c>
      <c r="AO200" s="1">
        <v>0</v>
      </c>
      <c r="AP200" s="200">
        <f t="shared" si="20"/>
        <v>0</v>
      </c>
      <c r="AQ200" s="1">
        <v>18</v>
      </c>
      <c r="AR200" s="1">
        <v>0</v>
      </c>
      <c r="AS200" s="1">
        <v>0</v>
      </c>
      <c r="AT200" s="200">
        <f>+TDC_InfraMR[[#This Row],[B.02.1 - Parque de Coches Eléctricos Motrices]]+TDC_InfraMR[[#This Row],[B.02.2 - Parque de Coches Eléctricos Motrices Remolcados Tipo R]]+TDC_InfraMR[[#This Row],[B.02.3 - Parque de Coches Eléctricos Motrices Tipo R]]</f>
        <v>18</v>
      </c>
      <c r="AU200" s="1">
        <v>0</v>
      </c>
      <c r="AV200" s="1">
        <v>0</v>
      </c>
      <c r="AW200" s="1">
        <v>0</v>
      </c>
      <c r="AX200" s="200">
        <f>+TDC_InfraMR[[#This Row],[B.03.1 - Parque de Coches Motores Motrices Remolcados]]+TDC_InfraMR[[#This Row],[B.03.2 - Parque de Coches Motores Motrices Intermedios]]+TDC_InfraMR[[#This Row],[B.03.3 - Parque de Coches Motores Motrices Cabina]]</f>
        <v>0</v>
      </c>
      <c r="AY200" s="1">
        <v>0</v>
      </c>
      <c r="AZ200" s="1">
        <v>0</v>
      </c>
      <c r="BA200" s="1">
        <v>0</v>
      </c>
      <c r="BB200" s="1">
        <v>0</v>
      </c>
      <c r="BC200" s="200">
        <f>+SUM(TDC_InfraMR[[#This Row],[B.04.1 - Parque de Coches Remolcados Clase Unica]:[B.04.5 - Parque de Coches Remolcados para Servicios Especiales (Cartoneros)]])</f>
        <v>0</v>
      </c>
      <c r="BD200" s="356">
        <v>0</v>
      </c>
      <c r="BE200" s="1">
        <v>2</v>
      </c>
      <c r="BF200" s="1">
        <v>0</v>
      </c>
      <c r="BG200" s="244">
        <v>1435</v>
      </c>
    </row>
    <row r="201" spans="1:59">
      <c r="A201" s="1">
        <v>2009</v>
      </c>
      <c r="B201" s="1" t="s">
        <v>68</v>
      </c>
      <c r="C201" s="10">
        <v>0</v>
      </c>
      <c r="D201" s="10">
        <v>0</v>
      </c>
      <c r="E201" s="10">
        <v>0</v>
      </c>
      <c r="F201" s="10">
        <v>15.3</v>
      </c>
      <c r="G201" s="192">
        <f t="shared" si="21"/>
        <v>15.3</v>
      </c>
      <c r="H201" s="192">
        <f>+TDC_InfraMR[[#This Row],[Total Líneas de Explotación ]]</f>
        <v>15.3</v>
      </c>
      <c r="I201" s="192">
        <v>15.3</v>
      </c>
      <c r="J201" s="10">
        <v>0</v>
      </c>
      <c r="K201" s="10">
        <v>0</v>
      </c>
      <c r="L201" s="10">
        <v>30.6</v>
      </c>
      <c r="M201" s="10">
        <v>1.04</v>
      </c>
      <c r="N201" s="192">
        <f>+TDC_InfraMR[[#This Row],[A.03.1 -  Longitud de Vías de Explotación No Electrificadas Troncales y Ramales (vía principal) (km)]]+TDC_InfraMR[[#This Row],[A.04.1 -  Longitud de Vías de Explotación Electrificadas Troncales y Ramales (vía principal) (km)]]</f>
        <v>30.6</v>
      </c>
      <c r="O201" s="192">
        <f>+TDC_InfraMR[[#This Row],[Total Vías (excluido Auxiliares)]]</f>
        <v>30.6</v>
      </c>
      <c r="P201" s="1">
        <v>11</v>
      </c>
      <c r="Q201" s="1">
        <v>0</v>
      </c>
      <c r="R201" s="1">
        <v>0</v>
      </c>
      <c r="S201" s="194">
        <f t="shared" si="18"/>
        <v>11</v>
      </c>
      <c r="T201" s="194">
        <f>+TDC_InfraMR[[#This Row],[Total Estaciones]]</f>
        <v>11</v>
      </c>
      <c r="U201" s="1">
        <v>0</v>
      </c>
      <c r="V201" s="1">
        <v>36</v>
      </c>
      <c r="W201" s="1">
        <v>0</v>
      </c>
      <c r="X201" s="1">
        <v>0</v>
      </c>
      <c r="Y201" s="1">
        <v>0</v>
      </c>
      <c r="Z201" s="196">
        <f t="shared" si="22"/>
        <v>36</v>
      </c>
      <c r="AA201" s="1">
        <v>6</v>
      </c>
      <c r="AB201" s="1">
        <v>2</v>
      </c>
      <c r="AC201" s="1">
        <f>+TDC_InfraMR[[#This Row],[Total Pasos Vehiculares a Nivel]]</f>
        <v>36</v>
      </c>
      <c r="AD201" s="196">
        <f t="shared" si="23"/>
        <v>44</v>
      </c>
      <c r="AE201" s="1">
        <v>0</v>
      </c>
      <c r="AF201" s="1">
        <v>9</v>
      </c>
      <c r="AG201" s="1">
        <v>16</v>
      </c>
      <c r="AH201" s="196">
        <f t="shared" si="24"/>
        <v>25</v>
      </c>
      <c r="AI201" s="7">
        <v>15.3</v>
      </c>
      <c r="AJ201" s="7">
        <v>0</v>
      </c>
      <c r="AK201" s="7">
        <v>0</v>
      </c>
      <c r="AL201" s="198">
        <f t="shared" si="19"/>
        <v>15.3</v>
      </c>
      <c r="AM201" s="1">
        <v>0</v>
      </c>
      <c r="AN201" s="1">
        <v>0</v>
      </c>
      <c r="AO201" s="1">
        <v>0</v>
      </c>
      <c r="AP201" s="200">
        <f t="shared" si="20"/>
        <v>0</v>
      </c>
      <c r="AQ201" s="1">
        <v>18</v>
      </c>
      <c r="AR201" s="1">
        <v>0</v>
      </c>
      <c r="AS201" s="1">
        <v>0</v>
      </c>
      <c r="AT201" s="200">
        <f>+TDC_InfraMR[[#This Row],[B.02.1 - Parque de Coches Eléctricos Motrices]]+TDC_InfraMR[[#This Row],[B.02.2 - Parque de Coches Eléctricos Motrices Remolcados Tipo R]]+TDC_InfraMR[[#This Row],[B.02.3 - Parque de Coches Eléctricos Motrices Tipo R]]</f>
        <v>18</v>
      </c>
      <c r="AU201" s="1">
        <v>0</v>
      </c>
      <c r="AV201" s="1">
        <v>0</v>
      </c>
      <c r="AW201" s="1">
        <v>0</v>
      </c>
      <c r="AX201" s="200">
        <f>+TDC_InfraMR[[#This Row],[B.03.1 - Parque de Coches Motores Motrices Remolcados]]+TDC_InfraMR[[#This Row],[B.03.2 - Parque de Coches Motores Motrices Intermedios]]+TDC_InfraMR[[#This Row],[B.03.3 - Parque de Coches Motores Motrices Cabina]]</f>
        <v>0</v>
      </c>
      <c r="AY201" s="1">
        <v>0</v>
      </c>
      <c r="AZ201" s="1">
        <v>0</v>
      </c>
      <c r="BA201" s="1">
        <v>0</v>
      </c>
      <c r="BB201" s="1">
        <v>0</v>
      </c>
      <c r="BC201" s="200">
        <f>+SUM(TDC_InfraMR[[#This Row],[B.04.1 - Parque de Coches Remolcados Clase Unica]:[B.04.5 - Parque de Coches Remolcados para Servicios Especiales (Cartoneros)]])</f>
        <v>0</v>
      </c>
      <c r="BD201" s="356">
        <v>0</v>
      </c>
      <c r="BE201" s="1">
        <v>2</v>
      </c>
      <c r="BF201" s="1">
        <v>0</v>
      </c>
      <c r="BG201" s="244">
        <v>1435</v>
      </c>
    </row>
    <row r="202" spans="1:59">
      <c r="A202" s="1">
        <v>2009</v>
      </c>
      <c r="B202" s="1" t="s">
        <v>69</v>
      </c>
      <c r="C202" s="10">
        <v>0</v>
      </c>
      <c r="D202" s="10">
        <v>0</v>
      </c>
      <c r="E202" s="10">
        <v>0</v>
      </c>
      <c r="F202" s="10">
        <v>15.3</v>
      </c>
      <c r="G202" s="192">
        <f t="shared" si="21"/>
        <v>15.3</v>
      </c>
      <c r="H202" s="192">
        <f>+TDC_InfraMR[[#This Row],[Total Líneas de Explotación ]]</f>
        <v>15.3</v>
      </c>
      <c r="I202" s="192">
        <v>15.3</v>
      </c>
      <c r="J202" s="10">
        <v>0</v>
      </c>
      <c r="K202" s="10">
        <v>0</v>
      </c>
      <c r="L202" s="10">
        <v>30.6</v>
      </c>
      <c r="M202" s="10">
        <v>1.04</v>
      </c>
      <c r="N202" s="192">
        <f>+TDC_InfraMR[[#This Row],[A.03.1 -  Longitud de Vías de Explotación No Electrificadas Troncales y Ramales (vía principal) (km)]]+TDC_InfraMR[[#This Row],[A.04.1 -  Longitud de Vías de Explotación Electrificadas Troncales y Ramales (vía principal) (km)]]</f>
        <v>30.6</v>
      </c>
      <c r="O202" s="192">
        <f>+TDC_InfraMR[[#This Row],[Total Vías (excluido Auxiliares)]]</f>
        <v>30.6</v>
      </c>
      <c r="P202" s="1">
        <v>11</v>
      </c>
      <c r="Q202" s="1">
        <v>0</v>
      </c>
      <c r="R202" s="1">
        <v>0</v>
      </c>
      <c r="S202" s="194">
        <f t="shared" si="18"/>
        <v>11</v>
      </c>
      <c r="T202" s="194">
        <f>+TDC_InfraMR[[#This Row],[Total Estaciones]]</f>
        <v>11</v>
      </c>
      <c r="U202" s="1">
        <v>0</v>
      </c>
      <c r="V202" s="1">
        <v>36</v>
      </c>
      <c r="W202" s="1">
        <v>0</v>
      </c>
      <c r="X202" s="1">
        <v>0</v>
      </c>
      <c r="Y202" s="1">
        <v>0</v>
      </c>
      <c r="Z202" s="196">
        <f t="shared" si="22"/>
        <v>36</v>
      </c>
      <c r="AA202" s="1">
        <v>6</v>
      </c>
      <c r="AB202" s="1">
        <v>2</v>
      </c>
      <c r="AC202" s="1">
        <f>+TDC_InfraMR[[#This Row],[Total Pasos Vehiculares a Nivel]]</f>
        <v>36</v>
      </c>
      <c r="AD202" s="196">
        <f t="shared" si="23"/>
        <v>44</v>
      </c>
      <c r="AE202" s="1">
        <v>0</v>
      </c>
      <c r="AF202" s="1">
        <v>9</v>
      </c>
      <c r="AG202" s="1">
        <v>16</v>
      </c>
      <c r="AH202" s="196">
        <f t="shared" si="24"/>
        <v>25</v>
      </c>
      <c r="AI202" s="7">
        <v>15.3</v>
      </c>
      <c r="AJ202" s="7">
        <v>0</v>
      </c>
      <c r="AK202" s="7">
        <v>0</v>
      </c>
      <c r="AL202" s="198">
        <f t="shared" si="19"/>
        <v>15.3</v>
      </c>
      <c r="AM202" s="1">
        <v>0</v>
      </c>
      <c r="AN202" s="1">
        <v>0</v>
      </c>
      <c r="AO202" s="1">
        <v>0</v>
      </c>
      <c r="AP202" s="200">
        <f t="shared" si="20"/>
        <v>0</v>
      </c>
      <c r="AQ202" s="1">
        <v>18</v>
      </c>
      <c r="AR202" s="1">
        <v>0</v>
      </c>
      <c r="AS202" s="1">
        <v>0</v>
      </c>
      <c r="AT202" s="200">
        <f>+TDC_InfraMR[[#This Row],[B.02.1 - Parque de Coches Eléctricos Motrices]]+TDC_InfraMR[[#This Row],[B.02.2 - Parque de Coches Eléctricos Motrices Remolcados Tipo R]]+TDC_InfraMR[[#This Row],[B.02.3 - Parque de Coches Eléctricos Motrices Tipo R]]</f>
        <v>18</v>
      </c>
      <c r="AU202" s="1">
        <v>0</v>
      </c>
      <c r="AV202" s="1">
        <v>0</v>
      </c>
      <c r="AW202" s="1">
        <v>0</v>
      </c>
      <c r="AX202" s="200">
        <f>+TDC_InfraMR[[#This Row],[B.03.1 - Parque de Coches Motores Motrices Remolcados]]+TDC_InfraMR[[#This Row],[B.03.2 - Parque de Coches Motores Motrices Intermedios]]+TDC_InfraMR[[#This Row],[B.03.3 - Parque de Coches Motores Motrices Cabina]]</f>
        <v>0</v>
      </c>
      <c r="AY202" s="1">
        <v>0</v>
      </c>
      <c r="AZ202" s="1">
        <v>0</v>
      </c>
      <c r="BA202" s="1">
        <v>0</v>
      </c>
      <c r="BB202" s="1">
        <v>0</v>
      </c>
      <c r="BC202" s="200">
        <f>+SUM(TDC_InfraMR[[#This Row],[B.04.1 - Parque de Coches Remolcados Clase Unica]:[B.04.5 - Parque de Coches Remolcados para Servicios Especiales (Cartoneros)]])</f>
        <v>0</v>
      </c>
      <c r="BD202" s="356">
        <v>0</v>
      </c>
      <c r="BE202" s="1">
        <v>2</v>
      </c>
      <c r="BF202" s="1">
        <v>0</v>
      </c>
      <c r="BG202" s="244">
        <v>1435</v>
      </c>
    </row>
    <row r="203" spans="1:59">
      <c r="A203" s="1">
        <v>2009</v>
      </c>
      <c r="B203" s="1" t="s">
        <v>70</v>
      </c>
      <c r="C203" s="10">
        <v>0</v>
      </c>
      <c r="D203" s="10">
        <v>0</v>
      </c>
      <c r="E203" s="10">
        <v>0</v>
      </c>
      <c r="F203" s="10">
        <v>15.3</v>
      </c>
      <c r="G203" s="192">
        <f t="shared" si="21"/>
        <v>15.3</v>
      </c>
      <c r="H203" s="192">
        <f>+TDC_InfraMR[[#This Row],[Total Líneas de Explotación ]]</f>
        <v>15.3</v>
      </c>
      <c r="I203" s="192">
        <v>15.3</v>
      </c>
      <c r="J203" s="10">
        <v>0</v>
      </c>
      <c r="K203" s="10">
        <v>0</v>
      </c>
      <c r="L203" s="10">
        <v>30.6</v>
      </c>
      <c r="M203" s="10">
        <v>1.04</v>
      </c>
      <c r="N203" s="192">
        <f>+TDC_InfraMR[[#This Row],[A.03.1 -  Longitud de Vías de Explotación No Electrificadas Troncales y Ramales (vía principal) (km)]]+TDC_InfraMR[[#This Row],[A.04.1 -  Longitud de Vías de Explotación Electrificadas Troncales y Ramales (vía principal) (km)]]</f>
        <v>30.6</v>
      </c>
      <c r="O203" s="192">
        <f>+TDC_InfraMR[[#This Row],[Total Vías (excluido Auxiliares)]]</f>
        <v>30.6</v>
      </c>
      <c r="P203" s="1">
        <v>11</v>
      </c>
      <c r="Q203" s="1">
        <v>0</v>
      </c>
      <c r="R203" s="1">
        <v>0</v>
      </c>
      <c r="S203" s="194">
        <f t="shared" si="18"/>
        <v>11</v>
      </c>
      <c r="T203" s="194">
        <f>+TDC_InfraMR[[#This Row],[Total Estaciones]]</f>
        <v>11</v>
      </c>
      <c r="U203" s="1">
        <v>0</v>
      </c>
      <c r="V203" s="1">
        <v>36</v>
      </c>
      <c r="W203" s="1">
        <v>0</v>
      </c>
      <c r="X203" s="1">
        <v>0</v>
      </c>
      <c r="Y203" s="1">
        <v>0</v>
      </c>
      <c r="Z203" s="196">
        <f t="shared" si="22"/>
        <v>36</v>
      </c>
      <c r="AA203" s="1">
        <v>6</v>
      </c>
      <c r="AB203" s="1">
        <v>2</v>
      </c>
      <c r="AC203" s="1">
        <f>+TDC_InfraMR[[#This Row],[Total Pasos Vehiculares a Nivel]]</f>
        <v>36</v>
      </c>
      <c r="AD203" s="196">
        <f t="shared" si="23"/>
        <v>44</v>
      </c>
      <c r="AE203" s="1">
        <v>0</v>
      </c>
      <c r="AF203" s="1">
        <v>9</v>
      </c>
      <c r="AG203" s="1">
        <v>16</v>
      </c>
      <c r="AH203" s="196">
        <f t="shared" si="24"/>
        <v>25</v>
      </c>
      <c r="AI203" s="7">
        <v>15.3</v>
      </c>
      <c r="AJ203" s="7">
        <v>0</v>
      </c>
      <c r="AK203" s="7">
        <v>0</v>
      </c>
      <c r="AL203" s="198">
        <f t="shared" si="19"/>
        <v>15.3</v>
      </c>
      <c r="AM203" s="1">
        <v>0</v>
      </c>
      <c r="AN203" s="1">
        <v>0</v>
      </c>
      <c r="AO203" s="1">
        <v>0</v>
      </c>
      <c r="AP203" s="200">
        <f t="shared" si="20"/>
        <v>0</v>
      </c>
      <c r="AQ203" s="1">
        <v>18</v>
      </c>
      <c r="AR203" s="1">
        <v>0</v>
      </c>
      <c r="AS203" s="1">
        <v>0</v>
      </c>
      <c r="AT203" s="200">
        <f>+TDC_InfraMR[[#This Row],[B.02.1 - Parque de Coches Eléctricos Motrices]]+TDC_InfraMR[[#This Row],[B.02.2 - Parque de Coches Eléctricos Motrices Remolcados Tipo R]]+TDC_InfraMR[[#This Row],[B.02.3 - Parque de Coches Eléctricos Motrices Tipo R]]</f>
        <v>18</v>
      </c>
      <c r="AU203" s="1">
        <v>0</v>
      </c>
      <c r="AV203" s="1">
        <v>0</v>
      </c>
      <c r="AW203" s="1">
        <v>0</v>
      </c>
      <c r="AX203" s="200">
        <f>+TDC_InfraMR[[#This Row],[B.03.1 - Parque de Coches Motores Motrices Remolcados]]+TDC_InfraMR[[#This Row],[B.03.2 - Parque de Coches Motores Motrices Intermedios]]+TDC_InfraMR[[#This Row],[B.03.3 - Parque de Coches Motores Motrices Cabina]]</f>
        <v>0</v>
      </c>
      <c r="AY203" s="1">
        <v>0</v>
      </c>
      <c r="AZ203" s="1">
        <v>0</v>
      </c>
      <c r="BA203" s="1">
        <v>0</v>
      </c>
      <c r="BB203" s="1">
        <v>0</v>
      </c>
      <c r="BC203" s="200">
        <f>+SUM(TDC_InfraMR[[#This Row],[B.04.1 - Parque de Coches Remolcados Clase Unica]:[B.04.5 - Parque de Coches Remolcados para Servicios Especiales (Cartoneros)]])</f>
        <v>0</v>
      </c>
      <c r="BD203" s="356">
        <v>0</v>
      </c>
      <c r="BE203" s="1">
        <v>2</v>
      </c>
      <c r="BF203" s="1">
        <v>0</v>
      </c>
      <c r="BG203" s="244">
        <v>1435</v>
      </c>
    </row>
    <row r="204" spans="1:59">
      <c r="A204" s="1">
        <v>2009</v>
      </c>
      <c r="B204" s="1" t="s">
        <v>71</v>
      </c>
      <c r="C204" s="10">
        <v>0</v>
      </c>
      <c r="D204" s="10">
        <v>0</v>
      </c>
      <c r="E204" s="10">
        <v>0</v>
      </c>
      <c r="F204" s="10">
        <v>15.3</v>
      </c>
      <c r="G204" s="192">
        <f t="shared" si="21"/>
        <v>15.3</v>
      </c>
      <c r="H204" s="192">
        <f>+TDC_InfraMR[[#This Row],[Total Líneas de Explotación ]]</f>
        <v>15.3</v>
      </c>
      <c r="I204" s="192">
        <v>15.3</v>
      </c>
      <c r="J204" s="10">
        <v>0</v>
      </c>
      <c r="K204" s="10">
        <v>0</v>
      </c>
      <c r="L204" s="10">
        <v>30.6</v>
      </c>
      <c r="M204" s="10">
        <v>1.04</v>
      </c>
      <c r="N204" s="192">
        <f>+TDC_InfraMR[[#This Row],[A.03.1 -  Longitud de Vías de Explotación No Electrificadas Troncales y Ramales (vía principal) (km)]]+TDC_InfraMR[[#This Row],[A.04.1 -  Longitud de Vías de Explotación Electrificadas Troncales y Ramales (vía principal) (km)]]</f>
        <v>30.6</v>
      </c>
      <c r="O204" s="192">
        <f>+TDC_InfraMR[[#This Row],[Total Vías (excluido Auxiliares)]]</f>
        <v>30.6</v>
      </c>
      <c r="P204" s="1">
        <v>11</v>
      </c>
      <c r="Q204" s="1">
        <v>0</v>
      </c>
      <c r="R204" s="1">
        <v>0</v>
      </c>
      <c r="S204" s="194">
        <f t="shared" si="18"/>
        <v>11</v>
      </c>
      <c r="T204" s="194">
        <f>+TDC_InfraMR[[#This Row],[Total Estaciones]]</f>
        <v>11</v>
      </c>
      <c r="U204" s="1">
        <v>0</v>
      </c>
      <c r="V204" s="1">
        <v>36</v>
      </c>
      <c r="W204" s="1">
        <v>0</v>
      </c>
      <c r="X204" s="1">
        <v>0</v>
      </c>
      <c r="Y204" s="1">
        <v>0</v>
      </c>
      <c r="Z204" s="196">
        <f t="shared" si="22"/>
        <v>36</v>
      </c>
      <c r="AA204" s="1">
        <v>6</v>
      </c>
      <c r="AB204" s="1">
        <v>2</v>
      </c>
      <c r="AC204" s="1">
        <f>+TDC_InfraMR[[#This Row],[Total Pasos Vehiculares a Nivel]]</f>
        <v>36</v>
      </c>
      <c r="AD204" s="196">
        <f t="shared" si="23"/>
        <v>44</v>
      </c>
      <c r="AE204" s="1">
        <v>0</v>
      </c>
      <c r="AF204" s="1">
        <v>9</v>
      </c>
      <c r="AG204" s="1">
        <v>16</v>
      </c>
      <c r="AH204" s="196">
        <f t="shared" si="24"/>
        <v>25</v>
      </c>
      <c r="AI204" s="7">
        <v>15.3</v>
      </c>
      <c r="AJ204" s="7">
        <v>0</v>
      </c>
      <c r="AK204" s="7">
        <v>0</v>
      </c>
      <c r="AL204" s="198">
        <f t="shared" si="19"/>
        <v>15.3</v>
      </c>
      <c r="AM204" s="1">
        <v>0</v>
      </c>
      <c r="AN204" s="1">
        <v>0</v>
      </c>
      <c r="AO204" s="1">
        <v>0</v>
      </c>
      <c r="AP204" s="200">
        <f t="shared" si="20"/>
        <v>0</v>
      </c>
      <c r="AQ204" s="1">
        <v>18</v>
      </c>
      <c r="AR204" s="1">
        <v>0</v>
      </c>
      <c r="AS204" s="1">
        <v>0</v>
      </c>
      <c r="AT204" s="200">
        <f>+TDC_InfraMR[[#This Row],[B.02.1 - Parque de Coches Eléctricos Motrices]]+TDC_InfraMR[[#This Row],[B.02.2 - Parque de Coches Eléctricos Motrices Remolcados Tipo R]]+TDC_InfraMR[[#This Row],[B.02.3 - Parque de Coches Eléctricos Motrices Tipo R]]</f>
        <v>18</v>
      </c>
      <c r="AU204" s="1">
        <v>0</v>
      </c>
      <c r="AV204" s="1">
        <v>0</v>
      </c>
      <c r="AW204" s="1">
        <v>0</v>
      </c>
      <c r="AX204" s="200">
        <f>+TDC_InfraMR[[#This Row],[B.03.1 - Parque de Coches Motores Motrices Remolcados]]+TDC_InfraMR[[#This Row],[B.03.2 - Parque de Coches Motores Motrices Intermedios]]+TDC_InfraMR[[#This Row],[B.03.3 - Parque de Coches Motores Motrices Cabina]]</f>
        <v>0</v>
      </c>
      <c r="AY204" s="1">
        <v>0</v>
      </c>
      <c r="AZ204" s="1">
        <v>0</v>
      </c>
      <c r="BA204" s="1">
        <v>0</v>
      </c>
      <c r="BB204" s="1">
        <v>0</v>
      </c>
      <c r="BC204" s="200">
        <f>+SUM(TDC_InfraMR[[#This Row],[B.04.1 - Parque de Coches Remolcados Clase Unica]:[B.04.5 - Parque de Coches Remolcados para Servicios Especiales (Cartoneros)]])</f>
        <v>0</v>
      </c>
      <c r="BD204" s="356">
        <v>0</v>
      </c>
      <c r="BE204" s="1">
        <v>2</v>
      </c>
      <c r="BF204" s="1">
        <v>0</v>
      </c>
      <c r="BG204" s="244">
        <v>1435</v>
      </c>
    </row>
    <row r="205" spans="1:59">
      <c r="A205" s="1">
        <v>2009</v>
      </c>
      <c r="B205" s="1" t="s">
        <v>72</v>
      </c>
      <c r="C205" s="10">
        <v>0</v>
      </c>
      <c r="D205" s="10">
        <v>0</v>
      </c>
      <c r="E205" s="10">
        <v>0</v>
      </c>
      <c r="F205" s="10">
        <v>15.3</v>
      </c>
      <c r="G205" s="192">
        <f t="shared" si="21"/>
        <v>15.3</v>
      </c>
      <c r="H205" s="192">
        <f>+TDC_InfraMR[[#This Row],[Total Líneas de Explotación ]]</f>
        <v>15.3</v>
      </c>
      <c r="I205" s="192">
        <v>15.3</v>
      </c>
      <c r="J205" s="10">
        <v>0</v>
      </c>
      <c r="K205" s="10">
        <v>0</v>
      </c>
      <c r="L205" s="10">
        <v>30.6</v>
      </c>
      <c r="M205" s="10">
        <v>1.04</v>
      </c>
      <c r="N205" s="192">
        <f>+TDC_InfraMR[[#This Row],[A.03.1 -  Longitud de Vías de Explotación No Electrificadas Troncales y Ramales (vía principal) (km)]]+TDC_InfraMR[[#This Row],[A.04.1 -  Longitud de Vías de Explotación Electrificadas Troncales y Ramales (vía principal) (km)]]</f>
        <v>30.6</v>
      </c>
      <c r="O205" s="192">
        <f>+TDC_InfraMR[[#This Row],[Total Vías (excluido Auxiliares)]]</f>
        <v>30.6</v>
      </c>
      <c r="P205" s="1">
        <v>11</v>
      </c>
      <c r="Q205" s="1">
        <v>0</v>
      </c>
      <c r="R205" s="1">
        <v>0</v>
      </c>
      <c r="S205" s="194">
        <f t="shared" si="18"/>
        <v>11</v>
      </c>
      <c r="T205" s="194">
        <f>+TDC_InfraMR[[#This Row],[Total Estaciones]]</f>
        <v>11</v>
      </c>
      <c r="U205" s="1">
        <v>0</v>
      </c>
      <c r="V205" s="1">
        <v>36</v>
      </c>
      <c r="W205" s="1">
        <v>0</v>
      </c>
      <c r="X205" s="1">
        <v>0</v>
      </c>
      <c r="Y205" s="1">
        <v>0</v>
      </c>
      <c r="Z205" s="196">
        <f t="shared" si="22"/>
        <v>36</v>
      </c>
      <c r="AA205" s="1">
        <v>6</v>
      </c>
      <c r="AB205" s="1">
        <v>2</v>
      </c>
      <c r="AC205" s="1">
        <f>+TDC_InfraMR[[#This Row],[Total Pasos Vehiculares a Nivel]]</f>
        <v>36</v>
      </c>
      <c r="AD205" s="196">
        <f t="shared" si="23"/>
        <v>44</v>
      </c>
      <c r="AE205" s="1">
        <v>0</v>
      </c>
      <c r="AF205" s="1">
        <v>9</v>
      </c>
      <c r="AG205" s="1">
        <v>16</v>
      </c>
      <c r="AH205" s="196">
        <f t="shared" si="24"/>
        <v>25</v>
      </c>
      <c r="AI205" s="7">
        <v>15.3</v>
      </c>
      <c r="AJ205" s="7">
        <v>0</v>
      </c>
      <c r="AK205" s="7">
        <v>0</v>
      </c>
      <c r="AL205" s="198">
        <f t="shared" si="19"/>
        <v>15.3</v>
      </c>
      <c r="AM205" s="1">
        <v>0</v>
      </c>
      <c r="AN205" s="1">
        <v>0</v>
      </c>
      <c r="AO205" s="1">
        <v>0</v>
      </c>
      <c r="AP205" s="200">
        <f t="shared" si="20"/>
        <v>0</v>
      </c>
      <c r="AQ205" s="1">
        <v>18</v>
      </c>
      <c r="AR205" s="1">
        <v>0</v>
      </c>
      <c r="AS205" s="1">
        <v>0</v>
      </c>
      <c r="AT205" s="200">
        <f>+TDC_InfraMR[[#This Row],[B.02.1 - Parque de Coches Eléctricos Motrices]]+TDC_InfraMR[[#This Row],[B.02.2 - Parque de Coches Eléctricos Motrices Remolcados Tipo R]]+TDC_InfraMR[[#This Row],[B.02.3 - Parque de Coches Eléctricos Motrices Tipo R]]</f>
        <v>18</v>
      </c>
      <c r="AU205" s="1">
        <v>0</v>
      </c>
      <c r="AV205" s="1">
        <v>0</v>
      </c>
      <c r="AW205" s="1">
        <v>0</v>
      </c>
      <c r="AX205" s="200">
        <f>+TDC_InfraMR[[#This Row],[B.03.1 - Parque de Coches Motores Motrices Remolcados]]+TDC_InfraMR[[#This Row],[B.03.2 - Parque de Coches Motores Motrices Intermedios]]+TDC_InfraMR[[#This Row],[B.03.3 - Parque de Coches Motores Motrices Cabina]]</f>
        <v>0</v>
      </c>
      <c r="AY205" s="1">
        <v>0</v>
      </c>
      <c r="AZ205" s="1">
        <v>0</v>
      </c>
      <c r="BA205" s="1">
        <v>0</v>
      </c>
      <c r="BB205" s="1">
        <v>0</v>
      </c>
      <c r="BC205" s="200">
        <f>+SUM(TDC_InfraMR[[#This Row],[B.04.1 - Parque de Coches Remolcados Clase Unica]:[B.04.5 - Parque de Coches Remolcados para Servicios Especiales (Cartoneros)]])</f>
        <v>0</v>
      </c>
      <c r="BD205" s="356">
        <v>0</v>
      </c>
      <c r="BE205" s="1">
        <v>2</v>
      </c>
      <c r="BF205" s="1">
        <v>0</v>
      </c>
      <c r="BG205" s="244">
        <v>1435</v>
      </c>
    </row>
    <row r="206" spans="1:59">
      <c r="A206" s="1">
        <v>2010</v>
      </c>
      <c r="B206" s="1" t="s">
        <v>61</v>
      </c>
      <c r="C206" s="10">
        <v>0</v>
      </c>
      <c r="D206" s="10">
        <v>0</v>
      </c>
      <c r="E206" s="10">
        <v>0</v>
      </c>
      <c r="F206" s="10">
        <v>15.3</v>
      </c>
      <c r="G206" s="192">
        <f t="shared" si="21"/>
        <v>15.3</v>
      </c>
      <c r="H206" s="192">
        <f>+TDC_InfraMR[[#This Row],[Total Líneas de Explotación ]]</f>
        <v>15.3</v>
      </c>
      <c r="I206" s="192">
        <v>15.3</v>
      </c>
      <c r="J206" s="10">
        <v>0</v>
      </c>
      <c r="K206" s="10">
        <v>0</v>
      </c>
      <c r="L206" s="10">
        <v>30.6</v>
      </c>
      <c r="M206" s="10">
        <v>1.04</v>
      </c>
      <c r="N206" s="192">
        <f>+TDC_InfraMR[[#This Row],[A.03.1 -  Longitud de Vías de Explotación No Electrificadas Troncales y Ramales (vía principal) (km)]]+TDC_InfraMR[[#This Row],[A.04.1 -  Longitud de Vías de Explotación Electrificadas Troncales y Ramales (vía principal) (km)]]</f>
        <v>30.6</v>
      </c>
      <c r="O206" s="192">
        <f>+TDC_InfraMR[[#This Row],[Total Vías (excluido Auxiliares)]]</f>
        <v>30.6</v>
      </c>
      <c r="P206" s="1">
        <v>11</v>
      </c>
      <c r="Q206" s="1">
        <v>0</v>
      </c>
      <c r="R206" s="1">
        <v>0</v>
      </c>
      <c r="S206" s="194">
        <f t="shared" si="18"/>
        <v>11</v>
      </c>
      <c r="T206" s="194">
        <f>+TDC_InfraMR[[#This Row],[Total Estaciones]]</f>
        <v>11</v>
      </c>
      <c r="U206" s="1">
        <v>0</v>
      </c>
      <c r="V206" s="1">
        <v>36</v>
      </c>
      <c r="W206" s="1">
        <v>0</v>
      </c>
      <c r="X206" s="1">
        <v>0</v>
      </c>
      <c r="Y206" s="1">
        <v>0</v>
      </c>
      <c r="Z206" s="196">
        <f t="shared" si="22"/>
        <v>36</v>
      </c>
      <c r="AA206" s="1">
        <v>6</v>
      </c>
      <c r="AB206" s="1">
        <v>2</v>
      </c>
      <c r="AC206" s="1">
        <f>+TDC_InfraMR[[#This Row],[Total Pasos Vehiculares a Nivel]]</f>
        <v>36</v>
      </c>
      <c r="AD206" s="196">
        <f t="shared" si="23"/>
        <v>44</v>
      </c>
      <c r="AE206" s="1">
        <v>0</v>
      </c>
      <c r="AF206" s="1">
        <v>9</v>
      </c>
      <c r="AG206" s="1">
        <v>16</v>
      </c>
      <c r="AH206" s="196">
        <f t="shared" si="24"/>
        <v>25</v>
      </c>
      <c r="AI206" s="7">
        <v>15.3</v>
      </c>
      <c r="AJ206" s="7">
        <v>0</v>
      </c>
      <c r="AK206" s="7">
        <v>0</v>
      </c>
      <c r="AL206" s="198">
        <f t="shared" si="19"/>
        <v>15.3</v>
      </c>
      <c r="AM206" s="1">
        <v>0</v>
      </c>
      <c r="AN206" s="1">
        <v>0</v>
      </c>
      <c r="AO206" s="1">
        <v>0</v>
      </c>
      <c r="AP206" s="200">
        <f t="shared" si="20"/>
        <v>0</v>
      </c>
      <c r="AQ206" s="1">
        <v>18</v>
      </c>
      <c r="AR206" s="1">
        <v>0</v>
      </c>
      <c r="AS206" s="1">
        <v>0</v>
      </c>
      <c r="AT206" s="200">
        <f>+TDC_InfraMR[[#This Row],[B.02.1 - Parque de Coches Eléctricos Motrices]]+TDC_InfraMR[[#This Row],[B.02.2 - Parque de Coches Eléctricos Motrices Remolcados Tipo R]]+TDC_InfraMR[[#This Row],[B.02.3 - Parque de Coches Eléctricos Motrices Tipo R]]</f>
        <v>18</v>
      </c>
      <c r="AU206" s="1">
        <v>0</v>
      </c>
      <c r="AV206" s="1">
        <v>0</v>
      </c>
      <c r="AW206" s="1">
        <v>0</v>
      </c>
      <c r="AX206" s="200">
        <f>+TDC_InfraMR[[#This Row],[B.03.1 - Parque de Coches Motores Motrices Remolcados]]+TDC_InfraMR[[#This Row],[B.03.2 - Parque de Coches Motores Motrices Intermedios]]+TDC_InfraMR[[#This Row],[B.03.3 - Parque de Coches Motores Motrices Cabina]]</f>
        <v>0</v>
      </c>
      <c r="AY206" s="1">
        <v>0</v>
      </c>
      <c r="AZ206" s="1">
        <v>0</v>
      </c>
      <c r="BA206" s="1">
        <v>0</v>
      </c>
      <c r="BB206" s="1">
        <v>0</v>
      </c>
      <c r="BC206" s="200">
        <f>+SUM(TDC_InfraMR[[#This Row],[B.04.1 - Parque de Coches Remolcados Clase Unica]:[B.04.5 - Parque de Coches Remolcados para Servicios Especiales (Cartoneros)]])</f>
        <v>0</v>
      </c>
      <c r="BD206" s="356">
        <v>0</v>
      </c>
      <c r="BE206" s="1">
        <v>2</v>
      </c>
      <c r="BF206" s="1">
        <v>0</v>
      </c>
      <c r="BG206" s="244">
        <v>1435</v>
      </c>
    </row>
    <row r="207" spans="1:59">
      <c r="A207" s="1">
        <v>2010</v>
      </c>
      <c r="B207" s="1" t="s">
        <v>62</v>
      </c>
      <c r="C207" s="10">
        <v>0</v>
      </c>
      <c r="D207" s="10">
        <v>0</v>
      </c>
      <c r="E207" s="10">
        <v>0</v>
      </c>
      <c r="F207" s="10">
        <v>15.3</v>
      </c>
      <c r="G207" s="192">
        <f t="shared" si="21"/>
        <v>15.3</v>
      </c>
      <c r="H207" s="192">
        <f>+TDC_InfraMR[[#This Row],[Total Líneas de Explotación ]]</f>
        <v>15.3</v>
      </c>
      <c r="I207" s="192">
        <v>15.3</v>
      </c>
      <c r="J207" s="10">
        <v>0</v>
      </c>
      <c r="K207" s="10">
        <v>0</v>
      </c>
      <c r="L207" s="10">
        <v>30.6</v>
      </c>
      <c r="M207" s="10">
        <v>1.04</v>
      </c>
      <c r="N207" s="192">
        <f>+TDC_InfraMR[[#This Row],[A.03.1 -  Longitud de Vías de Explotación No Electrificadas Troncales y Ramales (vía principal) (km)]]+TDC_InfraMR[[#This Row],[A.04.1 -  Longitud de Vías de Explotación Electrificadas Troncales y Ramales (vía principal) (km)]]</f>
        <v>30.6</v>
      </c>
      <c r="O207" s="192">
        <f>+TDC_InfraMR[[#This Row],[Total Vías (excluido Auxiliares)]]</f>
        <v>30.6</v>
      </c>
      <c r="P207" s="1">
        <v>11</v>
      </c>
      <c r="Q207" s="1">
        <v>0</v>
      </c>
      <c r="R207" s="1">
        <v>0</v>
      </c>
      <c r="S207" s="194">
        <f t="shared" si="18"/>
        <v>11</v>
      </c>
      <c r="T207" s="194">
        <f>+TDC_InfraMR[[#This Row],[Total Estaciones]]</f>
        <v>11</v>
      </c>
      <c r="U207" s="1">
        <v>0</v>
      </c>
      <c r="V207" s="1">
        <v>36</v>
      </c>
      <c r="W207" s="1">
        <v>0</v>
      </c>
      <c r="X207" s="1">
        <v>0</v>
      </c>
      <c r="Y207" s="1">
        <v>0</v>
      </c>
      <c r="Z207" s="196">
        <f t="shared" si="22"/>
        <v>36</v>
      </c>
      <c r="AA207" s="1">
        <v>6</v>
      </c>
      <c r="AB207" s="1">
        <v>2</v>
      </c>
      <c r="AC207" s="1">
        <f>+TDC_InfraMR[[#This Row],[Total Pasos Vehiculares a Nivel]]</f>
        <v>36</v>
      </c>
      <c r="AD207" s="196">
        <f t="shared" si="23"/>
        <v>44</v>
      </c>
      <c r="AE207" s="1">
        <v>0</v>
      </c>
      <c r="AF207" s="1">
        <v>9</v>
      </c>
      <c r="AG207" s="1">
        <v>16</v>
      </c>
      <c r="AH207" s="196">
        <f t="shared" si="24"/>
        <v>25</v>
      </c>
      <c r="AI207" s="7">
        <v>15.3</v>
      </c>
      <c r="AJ207" s="7">
        <v>0</v>
      </c>
      <c r="AK207" s="7">
        <v>0</v>
      </c>
      <c r="AL207" s="198">
        <f t="shared" si="19"/>
        <v>15.3</v>
      </c>
      <c r="AM207" s="1">
        <v>0</v>
      </c>
      <c r="AN207" s="1">
        <v>0</v>
      </c>
      <c r="AO207" s="1">
        <v>0</v>
      </c>
      <c r="AP207" s="200">
        <f t="shared" si="20"/>
        <v>0</v>
      </c>
      <c r="AQ207" s="1">
        <v>18</v>
      </c>
      <c r="AR207" s="1">
        <v>0</v>
      </c>
      <c r="AS207" s="1">
        <v>0</v>
      </c>
      <c r="AT207" s="200">
        <f>+TDC_InfraMR[[#This Row],[B.02.1 - Parque de Coches Eléctricos Motrices]]+TDC_InfraMR[[#This Row],[B.02.2 - Parque de Coches Eléctricos Motrices Remolcados Tipo R]]+TDC_InfraMR[[#This Row],[B.02.3 - Parque de Coches Eléctricos Motrices Tipo R]]</f>
        <v>18</v>
      </c>
      <c r="AU207" s="1">
        <v>0</v>
      </c>
      <c r="AV207" s="1">
        <v>0</v>
      </c>
      <c r="AW207" s="1">
        <v>0</v>
      </c>
      <c r="AX207" s="200">
        <f>+TDC_InfraMR[[#This Row],[B.03.1 - Parque de Coches Motores Motrices Remolcados]]+TDC_InfraMR[[#This Row],[B.03.2 - Parque de Coches Motores Motrices Intermedios]]+TDC_InfraMR[[#This Row],[B.03.3 - Parque de Coches Motores Motrices Cabina]]</f>
        <v>0</v>
      </c>
      <c r="AY207" s="1">
        <v>0</v>
      </c>
      <c r="AZ207" s="1">
        <v>0</v>
      </c>
      <c r="BA207" s="1">
        <v>0</v>
      </c>
      <c r="BB207" s="1">
        <v>0</v>
      </c>
      <c r="BC207" s="200">
        <f>+SUM(TDC_InfraMR[[#This Row],[B.04.1 - Parque de Coches Remolcados Clase Unica]:[B.04.5 - Parque de Coches Remolcados para Servicios Especiales (Cartoneros)]])</f>
        <v>0</v>
      </c>
      <c r="BD207" s="356">
        <v>0</v>
      </c>
      <c r="BE207" s="1">
        <v>2</v>
      </c>
      <c r="BF207" s="1">
        <v>0</v>
      </c>
      <c r="BG207" s="244">
        <v>1435</v>
      </c>
    </row>
    <row r="208" spans="1:59">
      <c r="A208" s="1">
        <v>2010</v>
      </c>
      <c r="B208" s="1" t="s">
        <v>63</v>
      </c>
      <c r="C208" s="10">
        <v>0</v>
      </c>
      <c r="D208" s="10">
        <v>0</v>
      </c>
      <c r="E208" s="10">
        <v>0</v>
      </c>
      <c r="F208" s="10">
        <v>15.3</v>
      </c>
      <c r="G208" s="192">
        <f t="shared" si="21"/>
        <v>15.3</v>
      </c>
      <c r="H208" s="192">
        <f>+TDC_InfraMR[[#This Row],[Total Líneas de Explotación ]]</f>
        <v>15.3</v>
      </c>
      <c r="I208" s="192">
        <v>15.3</v>
      </c>
      <c r="J208" s="10">
        <v>0</v>
      </c>
      <c r="K208" s="10">
        <v>0</v>
      </c>
      <c r="L208" s="10">
        <v>30.6</v>
      </c>
      <c r="M208" s="10">
        <v>1.04</v>
      </c>
      <c r="N208" s="192">
        <f>+TDC_InfraMR[[#This Row],[A.03.1 -  Longitud de Vías de Explotación No Electrificadas Troncales y Ramales (vía principal) (km)]]+TDC_InfraMR[[#This Row],[A.04.1 -  Longitud de Vías de Explotación Electrificadas Troncales y Ramales (vía principal) (km)]]</f>
        <v>30.6</v>
      </c>
      <c r="O208" s="192">
        <f>+TDC_InfraMR[[#This Row],[Total Vías (excluido Auxiliares)]]</f>
        <v>30.6</v>
      </c>
      <c r="P208" s="1">
        <v>11</v>
      </c>
      <c r="Q208" s="1">
        <v>0</v>
      </c>
      <c r="R208" s="1">
        <v>0</v>
      </c>
      <c r="S208" s="194">
        <f t="shared" si="18"/>
        <v>11</v>
      </c>
      <c r="T208" s="194">
        <f>+TDC_InfraMR[[#This Row],[Total Estaciones]]</f>
        <v>11</v>
      </c>
      <c r="U208" s="1">
        <v>0</v>
      </c>
      <c r="V208" s="1">
        <v>36</v>
      </c>
      <c r="W208" s="1">
        <v>0</v>
      </c>
      <c r="X208" s="1">
        <v>0</v>
      </c>
      <c r="Y208" s="1">
        <v>0</v>
      </c>
      <c r="Z208" s="196">
        <f t="shared" si="22"/>
        <v>36</v>
      </c>
      <c r="AA208" s="1">
        <v>6</v>
      </c>
      <c r="AB208" s="1">
        <v>2</v>
      </c>
      <c r="AC208" s="1">
        <f>+TDC_InfraMR[[#This Row],[Total Pasos Vehiculares a Nivel]]</f>
        <v>36</v>
      </c>
      <c r="AD208" s="196">
        <f t="shared" si="23"/>
        <v>44</v>
      </c>
      <c r="AE208" s="1">
        <v>0</v>
      </c>
      <c r="AF208" s="1">
        <v>9</v>
      </c>
      <c r="AG208" s="1">
        <v>16</v>
      </c>
      <c r="AH208" s="196">
        <f t="shared" si="24"/>
        <v>25</v>
      </c>
      <c r="AI208" s="7">
        <v>15.3</v>
      </c>
      <c r="AJ208" s="7">
        <v>0</v>
      </c>
      <c r="AK208" s="7">
        <v>0</v>
      </c>
      <c r="AL208" s="198">
        <f t="shared" si="19"/>
        <v>15.3</v>
      </c>
      <c r="AM208" s="1">
        <v>0</v>
      </c>
      <c r="AN208" s="1">
        <v>0</v>
      </c>
      <c r="AO208" s="1">
        <v>0</v>
      </c>
      <c r="AP208" s="200">
        <f t="shared" si="20"/>
        <v>0</v>
      </c>
      <c r="AQ208" s="1">
        <v>18</v>
      </c>
      <c r="AR208" s="1">
        <v>0</v>
      </c>
      <c r="AS208" s="1">
        <v>0</v>
      </c>
      <c r="AT208" s="200">
        <f>+TDC_InfraMR[[#This Row],[B.02.1 - Parque de Coches Eléctricos Motrices]]+TDC_InfraMR[[#This Row],[B.02.2 - Parque de Coches Eléctricos Motrices Remolcados Tipo R]]+TDC_InfraMR[[#This Row],[B.02.3 - Parque de Coches Eléctricos Motrices Tipo R]]</f>
        <v>18</v>
      </c>
      <c r="AU208" s="1">
        <v>0</v>
      </c>
      <c r="AV208" s="1">
        <v>0</v>
      </c>
      <c r="AW208" s="1">
        <v>0</v>
      </c>
      <c r="AX208" s="200">
        <f>+TDC_InfraMR[[#This Row],[B.03.1 - Parque de Coches Motores Motrices Remolcados]]+TDC_InfraMR[[#This Row],[B.03.2 - Parque de Coches Motores Motrices Intermedios]]+TDC_InfraMR[[#This Row],[B.03.3 - Parque de Coches Motores Motrices Cabina]]</f>
        <v>0</v>
      </c>
      <c r="AY208" s="1">
        <v>0</v>
      </c>
      <c r="AZ208" s="1">
        <v>0</v>
      </c>
      <c r="BA208" s="1">
        <v>0</v>
      </c>
      <c r="BB208" s="1">
        <v>0</v>
      </c>
      <c r="BC208" s="200">
        <f>+SUM(TDC_InfraMR[[#This Row],[B.04.1 - Parque de Coches Remolcados Clase Unica]:[B.04.5 - Parque de Coches Remolcados para Servicios Especiales (Cartoneros)]])</f>
        <v>0</v>
      </c>
      <c r="BD208" s="356">
        <v>0</v>
      </c>
      <c r="BE208" s="1">
        <v>2</v>
      </c>
      <c r="BF208" s="1">
        <v>0</v>
      </c>
      <c r="BG208" s="244">
        <v>1435</v>
      </c>
    </row>
    <row r="209" spans="1:59">
      <c r="A209" s="1">
        <v>2010</v>
      </c>
      <c r="B209" s="1" t="s">
        <v>64</v>
      </c>
      <c r="C209" s="10">
        <v>0</v>
      </c>
      <c r="D209" s="10">
        <v>0</v>
      </c>
      <c r="E209" s="10">
        <v>0</v>
      </c>
      <c r="F209" s="10">
        <v>15.3</v>
      </c>
      <c r="G209" s="192">
        <f t="shared" si="21"/>
        <v>15.3</v>
      </c>
      <c r="H209" s="192">
        <f>+TDC_InfraMR[[#This Row],[Total Líneas de Explotación ]]</f>
        <v>15.3</v>
      </c>
      <c r="I209" s="192">
        <v>15.3</v>
      </c>
      <c r="J209" s="10">
        <v>0</v>
      </c>
      <c r="K209" s="10">
        <v>0</v>
      </c>
      <c r="L209" s="10">
        <v>30.6</v>
      </c>
      <c r="M209" s="10">
        <v>1.04</v>
      </c>
      <c r="N209" s="192">
        <f>+TDC_InfraMR[[#This Row],[A.03.1 -  Longitud de Vías de Explotación No Electrificadas Troncales y Ramales (vía principal) (km)]]+TDC_InfraMR[[#This Row],[A.04.1 -  Longitud de Vías de Explotación Electrificadas Troncales y Ramales (vía principal) (km)]]</f>
        <v>30.6</v>
      </c>
      <c r="O209" s="192">
        <f>+TDC_InfraMR[[#This Row],[Total Vías (excluido Auxiliares)]]</f>
        <v>30.6</v>
      </c>
      <c r="P209" s="1">
        <v>11</v>
      </c>
      <c r="Q209" s="1">
        <v>0</v>
      </c>
      <c r="R209" s="1">
        <v>0</v>
      </c>
      <c r="S209" s="194">
        <f t="shared" si="18"/>
        <v>11</v>
      </c>
      <c r="T209" s="194">
        <f>+TDC_InfraMR[[#This Row],[Total Estaciones]]</f>
        <v>11</v>
      </c>
      <c r="U209" s="1">
        <v>0</v>
      </c>
      <c r="V209" s="1">
        <v>36</v>
      </c>
      <c r="W209" s="1">
        <v>0</v>
      </c>
      <c r="X209" s="1">
        <v>0</v>
      </c>
      <c r="Y209" s="1">
        <v>0</v>
      </c>
      <c r="Z209" s="196">
        <f t="shared" si="22"/>
        <v>36</v>
      </c>
      <c r="AA209" s="1">
        <v>6</v>
      </c>
      <c r="AB209" s="1">
        <v>2</v>
      </c>
      <c r="AC209" s="1">
        <f>+TDC_InfraMR[[#This Row],[Total Pasos Vehiculares a Nivel]]</f>
        <v>36</v>
      </c>
      <c r="AD209" s="196">
        <f t="shared" si="23"/>
        <v>44</v>
      </c>
      <c r="AE209" s="1">
        <v>0</v>
      </c>
      <c r="AF209" s="1">
        <v>9</v>
      </c>
      <c r="AG209" s="1">
        <v>16</v>
      </c>
      <c r="AH209" s="196">
        <f t="shared" si="24"/>
        <v>25</v>
      </c>
      <c r="AI209" s="7">
        <v>15.3</v>
      </c>
      <c r="AJ209" s="7">
        <v>0</v>
      </c>
      <c r="AK209" s="7">
        <v>0</v>
      </c>
      <c r="AL209" s="198">
        <f t="shared" si="19"/>
        <v>15.3</v>
      </c>
      <c r="AM209" s="1">
        <v>0</v>
      </c>
      <c r="AN209" s="1">
        <v>0</v>
      </c>
      <c r="AO209" s="1">
        <v>0</v>
      </c>
      <c r="AP209" s="200">
        <f t="shared" si="20"/>
        <v>0</v>
      </c>
      <c r="AQ209" s="1">
        <v>18</v>
      </c>
      <c r="AR209" s="1">
        <v>0</v>
      </c>
      <c r="AS209" s="1">
        <v>0</v>
      </c>
      <c r="AT209" s="200">
        <f>+TDC_InfraMR[[#This Row],[B.02.1 - Parque de Coches Eléctricos Motrices]]+TDC_InfraMR[[#This Row],[B.02.2 - Parque de Coches Eléctricos Motrices Remolcados Tipo R]]+TDC_InfraMR[[#This Row],[B.02.3 - Parque de Coches Eléctricos Motrices Tipo R]]</f>
        <v>18</v>
      </c>
      <c r="AU209" s="1">
        <v>0</v>
      </c>
      <c r="AV209" s="1">
        <v>0</v>
      </c>
      <c r="AW209" s="1">
        <v>0</v>
      </c>
      <c r="AX209" s="200">
        <f>+TDC_InfraMR[[#This Row],[B.03.1 - Parque de Coches Motores Motrices Remolcados]]+TDC_InfraMR[[#This Row],[B.03.2 - Parque de Coches Motores Motrices Intermedios]]+TDC_InfraMR[[#This Row],[B.03.3 - Parque de Coches Motores Motrices Cabina]]</f>
        <v>0</v>
      </c>
      <c r="AY209" s="1">
        <v>0</v>
      </c>
      <c r="AZ209" s="1">
        <v>0</v>
      </c>
      <c r="BA209" s="1">
        <v>0</v>
      </c>
      <c r="BB209" s="1">
        <v>0</v>
      </c>
      <c r="BC209" s="200">
        <f>+SUM(TDC_InfraMR[[#This Row],[B.04.1 - Parque de Coches Remolcados Clase Unica]:[B.04.5 - Parque de Coches Remolcados para Servicios Especiales (Cartoneros)]])</f>
        <v>0</v>
      </c>
      <c r="BD209" s="356">
        <v>0</v>
      </c>
      <c r="BE209" s="1">
        <v>2</v>
      </c>
      <c r="BF209" s="1">
        <v>0</v>
      </c>
      <c r="BG209" s="244">
        <v>1435</v>
      </c>
    </row>
    <row r="210" spans="1:59">
      <c r="A210" s="1">
        <v>2010</v>
      </c>
      <c r="B210" s="1" t="s">
        <v>65</v>
      </c>
      <c r="C210" s="10">
        <v>0</v>
      </c>
      <c r="D210" s="10">
        <v>0</v>
      </c>
      <c r="E210" s="10">
        <v>0</v>
      </c>
      <c r="F210" s="10">
        <v>15.3</v>
      </c>
      <c r="G210" s="192">
        <f t="shared" si="21"/>
        <v>15.3</v>
      </c>
      <c r="H210" s="192">
        <f>+TDC_InfraMR[[#This Row],[Total Líneas de Explotación ]]</f>
        <v>15.3</v>
      </c>
      <c r="I210" s="192">
        <v>15.3</v>
      </c>
      <c r="J210" s="10">
        <v>0</v>
      </c>
      <c r="K210" s="10">
        <v>0</v>
      </c>
      <c r="L210" s="10">
        <v>30.6</v>
      </c>
      <c r="M210" s="10">
        <v>1.04</v>
      </c>
      <c r="N210" s="192">
        <f>+TDC_InfraMR[[#This Row],[A.03.1 -  Longitud de Vías de Explotación No Electrificadas Troncales y Ramales (vía principal) (km)]]+TDC_InfraMR[[#This Row],[A.04.1 -  Longitud de Vías de Explotación Electrificadas Troncales y Ramales (vía principal) (km)]]</f>
        <v>30.6</v>
      </c>
      <c r="O210" s="192">
        <f>+TDC_InfraMR[[#This Row],[Total Vías (excluido Auxiliares)]]</f>
        <v>30.6</v>
      </c>
      <c r="P210" s="1">
        <v>11</v>
      </c>
      <c r="Q210" s="1">
        <v>0</v>
      </c>
      <c r="R210" s="1">
        <v>0</v>
      </c>
      <c r="S210" s="194">
        <f t="shared" si="18"/>
        <v>11</v>
      </c>
      <c r="T210" s="194">
        <f>+TDC_InfraMR[[#This Row],[Total Estaciones]]</f>
        <v>11</v>
      </c>
      <c r="U210" s="1">
        <v>0</v>
      </c>
      <c r="V210" s="1">
        <v>36</v>
      </c>
      <c r="W210" s="1">
        <v>0</v>
      </c>
      <c r="X210" s="1">
        <v>0</v>
      </c>
      <c r="Y210" s="1">
        <v>0</v>
      </c>
      <c r="Z210" s="196">
        <f t="shared" si="22"/>
        <v>36</v>
      </c>
      <c r="AA210" s="1">
        <v>6</v>
      </c>
      <c r="AB210" s="1">
        <v>2</v>
      </c>
      <c r="AC210" s="1">
        <f>+TDC_InfraMR[[#This Row],[Total Pasos Vehiculares a Nivel]]</f>
        <v>36</v>
      </c>
      <c r="AD210" s="196">
        <f t="shared" si="23"/>
        <v>44</v>
      </c>
      <c r="AE210" s="1">
        <v>0</v>
      </c>
      <c r="AF210" s="1">
        <v>9</v>
      </c>
      <c r="AG210" s="1">
        <v>16</v>
      </c>
      <c r="AH210" s="196">
        <f t="shared" si="24"/>
        <v>25</v>
      </c>
      <c r="AI210" s="7">
        <v>15.3</v>
      </c>
      <c r="AJ210" s="7">
        <v>0</v>
      </c>
      <c r="AK210" s="7">
        <v>0</v>
      </c>
      <c r="AL210" s="198">
        <f t="shared" si="19"/>
        <v>15.3</v>
      </c>
      <c r="AM210" s="1">
        <v>0</v>
      </c>
      <c r="AN210" s="1">
        <v>0</v>
      </c>
      <c r="AO210" s="1">
        <v>0</v>
      </c>
      <c r="AP210" s="200">
        <f t="shared" si="20"/>
        <v>0</v>
      </c>
      <c r="AQ210" s="1">
        <v>18</v>
      </c>
      <c r="AR210" s="1">
        <v>0</v>
      </c>
      <c r="AS210" s="1">
        <v>0</v>
      </c>
      <c r="AT210" s="200">
        <f>+TDC_InfraMR[[#This Row],[B.02.1 - Parque de Coches Eléctricos Motrices]]+TDC_InfraMR[[#This Row],[B.02.2 - Parque de Coches Eléctricos Motrices Remolcados Tipo R]]+TDC_InfraMR[[#This Row],[B.02.3 - Parque de Coches Eléctricos Motrices Tipo R]]</f>
        <v>18</v>
      </c>
      <c r="AU210" s="1">
        <v>0</v>
      </c>
      <c r="AV210" s="1">
        <v>0</v>
      </c>
      <c r="AW210" s="1">
        <v>0</v>
      </c>
      <c r="AX210" s="200">
        <f>+TDC_InfraMR[[#This Row],[B.03.1 - Parque de Coches Motores Motrices Remolcados]]+TDC_InfraMR[[#This Row],[B.03.2 - Parque de Coches Motores Motrices Intermedios]]+TDC_InfraMR[[#This Row],[B.03.3 - Parque de Coches Motores Motrices Cabina]]</f>
        <v>0</v>
      </c>
      <c r="AY210" s="1">
        <v>0</v>
      </c>
      <c r="AZ210" s="1">
        <v>0</v>
      </c>
      <c r="BA210" s="1">
        <v>0</v>
      </c>
      <c r="BB210" s="1">
        <v>0</v>
      </c>
      <c r="BC210" s="200">
        <f>+SUM(TDC_InfraMR[[#This Row],[B.04.1 - Parque de Coches Remolcados Clase Unica]:[B.04.5 - Parque de Coches Remolcados para Servicios Especiales (Cartoneros)]])</f>
        <v>0</v>
      </c>
      <c r="BD210" s="356">
        <v>0</v>
      </c>
      <c r="BE210" s="1">
        <v>2</v>
      </c>
      <c r="BF210" s="1">
        <v>0</v>
      </c>
      <c r="BG210" s="244">
        <v>1435</v>
      </c>
    </row>
    <row r="211" spans="1:59">
      <c r="A211" s="1">
        <v>2010</v>
      </c>
      <c r="B211" s="1" t="s">
        <v>66</v>
      </c>
      <c r="C211" s="10">
        <v>0</v>
      </c>
      <c r="D211" s="10">
        <v>0</v>
      </c>
      <c r="E211" s="10">
        <v>0</v>
      </c>
      <c r="F211" s="10">
        <v>15.3</v>
      </c>
      <c r="G211" s="192">
        <f t="shared" si="21"/>
        <v>15.3</v>
      </c>
      <c r="H211" s="192">
        <f>+TDC_InfraMR[[#This Row],[Total Líneas de Explotación ]]</f>
        <v>15.3</v>
      </c>
      <c r="I211" s="192">
        <v>15.3</v>
      </c>
      <c r="J211" s="10">
        <v>0</v>
      </c>
      <c r="K211" s="10">
        <v>0</v>
      </c>
      <c r="L211" s="10">
        <v>30.6</v>
      </c>
      <c r="M211" s="10">
        <v>1.04</v>
      </c>
      <c r="N211" s="192">
        <f>+TDC_InfraMR[[#This Row],[A.03.1 -  Longitud de Vías de Explotación No Electrificadas Troncales y Ramales (vía principal) (km)]]+TDC_InfraMR[[#This Row],[A.04.1 -  Longitud de Vías de Explotación Electrificadas Troncales y Ramales (vía principal) (km)]]</f>
        <v>30.6</v>
      </c>
      <c r="O211" s="192">
        <f>+TDC_InfraMR[[#This Row],[Total Vías (excluido Auxiliares)]]</f>
        <v>30.6</v>
      </c>
      <c r="P211" s="1">
        <v>11</v>
      </c>
      <c r="Q211" s="1">
        <v>0</v>
      </c>
      <c r="R211" s="1">
        <v>0</v>
      </c>
      <c r="S211" s="194">
        <f t="shared" si="18"/>
        <v>11</v>
      </c>
      <c r="T211" s="194">
        <f>+TDC_InfraMR[[#This Row],[Total Estaciones]]</f>
        <v>11</v>
      </c>
      <c r="U211" s="1">
        <v>0</v>
      </c>
      <c r="V211" s="1">
        <v>36</v>
      </c>
      <c r="W211" s="1">
        <v>0</v>
      </c>
      <c r="X211" s="1">
        <v>0</v>
      </c>
      <c r="Y211" s="1">
        <v>0</v>
      </c>
      <c r="Z211" s="196">
        <f t="shared" si="22"/>
        <v>36</v>
      </c>
      <c r="AA211" s="1">
        <v>6</v>
      </c>
      <c r="AB211" s="1">
        <v>2</v>
      </c>
      <c r="AC211" s="1">
        <f>+TDC_InfraMR[[#This Row],[Total Pasos Vehiculares a Nivel]]</f>
        <v>36</v>
      </c>
      <c r="AD211" s="196">
        <f t="shared" si="23"/>
        <v>44</v>
      </c>
      <c r="AE211" s="1">
        <v>0</v>
      </c>
      <c r="AF211" s="1">
        <v>9</v>
      </c>
      <c r="AG211" s="1">
        <v>16</v>
      </c>
      <c r="AH211" s="196">
        <f t="shared" si="24"/>
        <v>25</v>
      </c>
      <c r="AI211" s="7">
        <v>15.3</v>
      </c>
      <c r="AJ211" s="7">
        <v>0</v>
      </c>
      <c r="AK211" s="7">
        <v>0</v>
      </c>
      <c r="AL211" s="198">
        <f t="shared" si="19"/>
        <v>15.3</v>
      </c>
      <c r="AM211" s="1">
        <v>0</v>
      </c>
      <c r="AN211" s="1">
        <v>0</v>
      </c>
      <c r="AO211" s="1">
        <v>0</v>
      </c>
      <c r="AP211" s="200">
        <f t="shared" si="20"/>
        <v>0</v>
      </c>
      <c r="AQ211" s="1">
        <v>18</v>
      </c>
      <c r="AR211" s="1">
        <v>0</v>
      </c>
      <c r="AS211" s="1">
        <v>0</v>
      </c>
      <c r="AT211" s="200">
        <f>+TDC_InfraMR[[#This Row],[B.02.1 - Parque de Coches Eléctricos Motrices]]+TDC_InfraMR[[#This Row],[B.02.2 - Parque de Coches Eléctricos Motrices Remolcados Tipo R]]+TDC_InfraMR[[#This Row],[B.02.3 - Parque de Coches Eléctricos Motrices Tipo R]]</f>
        <v>18</v>
      </c>
      <c r="AU211" s="1">
        <v>0</v>
      </c>
      <c r="AV211" s="1">
        <v>0</v>
      </c>
      <c r="AW211" s="1">
        <v>0</v>
      </c>
      <c r="AX211" s="200">
        <f>+TDC_InfraMR[[#This Row],[B.03.1 - Parque de Coches Motores Motrices Remolcados]]+TDC_InfraMR[[#This Row],[B.03.2 - Parque de Coches Motores Motrices Intermedios]]+TDC_InfraMR[[#This Row],[B.03.3 - Parque de Coches Motores Motrices Cabina]]</f>
        <v>0</v>
      </c>
      <c r="AY211" s="1">
        <v>0</v>
      </c>
      <c r="AZ211" s="1">
        <v>0</v>
      </c>
      <c r="BA211" s="1">
        <v>0</v>
      </c>
      <c r="BB211" s="1">
        <v>0</v>
      </c>
      <c r="BC211" s="200">
        <f>+SUM(TDC_InfraMR[[#This Row],[B.04.1 - Parque de Coches Remolcados Clase Unica]:[B.04.5 - Parque de Coches Remolcados para Servicios Especiales (Cartoneros)]])</f>
        <v>0</v>
      </c>
      <c r="BD211" s="356">
        <v>0</v>
      </c>
      <c r="BE211" s="1">
        <v>2</v>
      </c>
      <c r="BF211" s="1">
        <v>0</v>
      </c>
      <c r="BG211" s="244">
        <v>1435</v>
      </c>
    </row>
    <row r="212" spans="1:59">
      <c r="A212" s="1">
        <v>2010</v>
      </c>
      <c r="B212" s="1" t="s">
        <v>67</v>
      </c>
      <c r="C212" s="10">
        <v>0</v>
      </c>
      <c r="D212" s="10">
        <v>0</v>
      </c>
      <c r="E212" s="10">
        <v>0</v>
      </c>
      <c r="F212" s="10">
        <v>15.3</v>
      </c>
      <c r="G212" s="192">
        <f t="shared" si="21"/>
        <v>15.3</v>
      </c>
      <c r="H212" s="192">
        <f>+TDC_InfraMR[[#This Row],[Total Líneas de Explotación ]]</f>
        <v>15.3</v>
      </c>
      <c r="I212" s="192">
        <v>15.3</v>
      </c>
      <c r="J212" s="10">
        <v>0</v>
      </c>
      <c r="K212" s="10">
        <v>0</v>
      </c>
      <c r="L212" s="10">
        <v>30.6</v>
      </c>
      <c r="M212" s="10">
        <v>1.04</v>
      </c>
      <c r="N212" s="192">
        <f>+TDC_InfraMR[[#This Row],[A.03.1 -  Longitud de Vías de Explotación No Electrificadas Troncales y Ramales (vía principal) (km)]]+TDC_InfraMR[[#This Row],[A.04.1 -  Longitud de Vías de Explotación Electrificadas Troncales y Ramales (vía principal) (km)]]</f>
        <v>30.6</v>
      </c>
      <c r="O212" s="192">
        <f>+TDC_InfraMR[[#This Row],[Total Vías (excluido Auxiliares)]]</f>
        <v>30.6</v>
      </c>
      <c r="P212" s="1">
        <v>11</v>
      </c>
      <c r="Q212" s="1">
        <v>0</v>
      </c>
      <c r="R212" s="1">
        <v>0</v>
      </c>
      <c r="S212" s="194">
        <f t="shared" si="18"/>
        <v>11</v>
      </c>
      <c r="T212" s="194">
        <f>+TDC_InfraMR[[#This Row],[Total Estaciones]]</f>
        <v>11</v>
      </c>
      <c r="U212" s="1">
        <v>0</v>
      </c>
      <c r="V212" s="1">
        <v>36</v>
      </c>
      <c r="W212" s="1">
        <v>0</v>
      </c>
      <c r="X212" s="1">
        <v>0</v>
      </c>
      <c r="Y212" s="1">
        <v>0</v>
      </c>
      <c r="Z212" s="196">
        <f t="shared" si="22"/>
        <v>36</v>
      </c>
      <c r="AA212" s="1">
        <v>6</v>
      </c>
      <c r="AB212" s="1">
        <v>2</v>
      </c>
      <c r="AC212" s="1">
        <f>+TDC_InfraMR[[#This Row],[Total Pasos Vehiculares a Nivel]]</f>
        <v>36</v>
      </c>
      <c r="AD212" s="196">
        <f t="shared" si="23"/>
        <v>44</v>
      </c>
      <c r="AE212" s="1">
        <v>0</v>
      </c>
      <c r="AF212" s="1">
        <v>9</v>
      </c>
      <c r="AG212" s="1">
        <v>16</v>
      </c>
      <c r="AH212" s="196">
        <f t="shared" si="24"/>
        <v>25</v>
      </c>
      <c r="AI212" s="7">
        <v>15.3</v>
      </c>
      <c r="AJ212" s="7">
        <v>0</v>
      </c>
      <c r="AK212" s="7">
        <v>0</v>
      </c>
      <c r="AL212" s="198">
        <f t="shared" si="19"/>
        <v>15.3</v>
      </c>
      <c r="AM212" s="1">
        <v>0</v>
      </c>
      <c r="AN212" s="1">
        <v>0</v>
      </c>
      <c r="AO212" s="1">
        <v>0</v>
      </c>
      <c r="AP212" s="200">
        <f t="shared" si="20"/>
        <v>0</v>
      </c>
      <c r="AQ212" s="1">
        <v>18</v>
      </c>
      <c r="AR212" s="1">
        <v>0</v>
      </c>
      <c r="AS212" s="1">
        <v>0</v>
      </c>
      <c r="AT212" s="200">
        <f>+TDC_InfraMR[[#This Row],[B.02.1 - Parque de Coches Eléctricos Motrices]]+TDC_InfraMR[[#This Row],[B.02.2 - Parque de Coches Eléctricos Motrices Remolcados Tipo R]]+TDC_InfraMR[[#This Row],[B.02.3 - Parque de Coches Eléctricos Motrices Tipo R]]</f>
        <v>18</v>
      </c>
      <c r="AU212" s="1">
        <v>0</v>
      </c>
      <c r="AV212" s="1">
        <v>0</v>
      </c>
      <c r="AW212" s="1">
        <v>0</v>
      </c>
      <c r="AX212" s="200">
        <f>+TDC_InfraMR[[#This Row],[B.03.1 - Parque de Coches Motores Motrices Remolcados]]+TDC_InfraMR[[#This Row],[B.03.2 - Parque de Coches Motores Motrices Intermedios]]+TDC_InfraMR[[#This Row],[B.03.3 - Parque de Coches Motores Motrices Cabina]]</f>
        <v>0</v>
      </c>
      <c r="AY212" s="1">
        <v>0</v>
      </c>
      <c r="AZ212" s="1">
        <v>0</v>
      </c>
      <c r="BA212" s="1">
        <v>0</v>
      </c>
      <c r="BB212" s="1">
        <v>0</v>
      </c>
      <c r="BC212" s="200">
        <f>+SUM(TDC_InfraMR[[#This Row],[B.04.1 - Parque de Coches Remolcados Clase Unica]:[B.04.5 - Parque de Coches Remolcados para Servicios Especiales (Cartoneros)]])</f>
        <v>0</v>
      </c>
      <c r="BD212" s="356">
        <v>0</v>
      </c>
      <c r="BE212" s="1">
        <v>2</v>
      </c>
      <c r="BF212" s="1">
        <v>0</v>
      </c>
      <c r="BG212" s="244">
        <v>1435</v>
      </c>
    </row>
    <row r="213" spans="1:59">
      <c r="A213" s="1">
        <v>2010</v>
      </c>
      <c r="B213" s="1" t="s">
        <v>68</v>
      </c>
      <c r="C213" s="10">
        <v>0</v>
      </c>
      <c r="D213" s="10">
        <v>0</v>
      </c>
      <c r="E213" s="10">
        <v>0</v>
      </c>
      <c r="F213" s="10">
        <v>15.3</v>
      </c>
      <c r="G213" s="192">
        <f t="shared" si="21"/>
        <v>15.3</v>
      </c>
      <c r="H213" s="192">
        <f>+TDC_InfraMR[[#This Row],[Total Líneas de Explotación ]]</f>
        <v>15.3</v>
      </c>
      <c r="I213" s="192">
        <v>15.3</v>
      </c>
      <c r="J213" s="10">
        <v>0</v>
      </c>
      <c r="K213" s="10">
        <v>0</v>
      </c>
      <c r="L213" s="10">
        <v>30.6</v>
      </c>
      <c r="M213" s="10">
        <v>1.04</v>
      </c>
      <c r="N213" s="192">
        <f>+TDC_InfraMR[[#This Row],[A.03.1 -  Longitud de Vías de Explotación No Electrificadas Troncales y Ramales (vía principal) (km)]]+TDC_InfraMR[[#This Row],[A.04.1 -  Longitud de Vías de Explotación Electrificadas Troncales y Ramales (vía principal) (km)]]</f>
        <v>30.6</v>
      </c>
      <c r="O213" s="192">
        <f>+TDC_InfraMR[[#This Row],[Total Vías (excluido Auxiliares)]]</f>
        <v>30.6</v>
      </c>
      <c r="P213" s="1">
        <v>11</v>
      </c>
      <c r="Q213" s="1">
        <v>0</v>
      </c>
      <c r="R213" s="1">
        <v>0</v>
      </c>
      <c r="S213" s="194">
        <f t="shared" si="18"/>
        <v>11</v>
      </c>
      <c r="T213" s="194">
        <f>+TDC_InfraMR[[#This Row],[Total Estaciones]]</f>
        <v>11</v>
      </c>
      <c r="U213" s="1">
        <v>0</v>
      </c>
      <c r="V213" s="1">
        <v>36</v>
      </c>
      <c r="W213" s="1">
        <v>0</v>
      </c>
      <c r="X213" s="1">
        <v>0</v>
      </c>
      <c r="Y213" s="1">
        <v>0</v>
      </c>
      <c r="Z213" s="196">
        <f t="shared" si="22"/>
        <v>36</v>
      </c>
      <c r="AA213" s="1">
        <v>6</v>
      </c>
      <c r="AB213" s="1">
        <v>2</v>
      </c>
      <c r="AC213" s="1">
        <f>+TDC_InfraMR[[#This Row],[Total Pasos Vehiculares a Nivel]]</f>
        <v>36</v>
      </c>
      <c r="AD213" s="196">
        <f t="shared" si="23"/>
        <v>44</v>
      </c>
      <c r="AE213" s="1">
        <v>0</v>
      </c>
      <c r="AF213" s="1">
        <v>9</v>
      </c>
      <c r="AG213" s="1">
        <v>16</v>
      </c>
      <c r="AH213" s="196">
        <f t="shared" si="24"/>
        <v>25</v>
      </c>
      <c r="AI213" s="7">
        <v>15.3</v>
      </c>
      <c r="AJ213" s="7">
        <v>0</v>
      </c>
      <c r="AK213" s="7">
        <v>0</v>
      </c>
      <c r="AL213" s="198">
        <f t="shared" si="19"/>
        <v>15.3</v>
      </c>
      <c r="AM213" s="1">
        <v>0</v>
      </c>
      <c r="AN213" s="1">
        <v>0</v>
      </c>
      <c r="AO213" s="1">
        <v>0</v>
      </c>
      <c r="AP213" s="200">
        <f t="shared" si="20"/>
        <v>0</v>
      </c>
      <c r="AQ213" s="1">
        <v>18</v>
      </c>
      <c r="AR213" s="1">
        <v>0</v>
      </c>
      <c r="AS213" s="1">
        <v>0</v>
      </c>
      <c r="AT213" s="200">
        <f>+TDC_InfraMR[[#This Row],[B.02.1 - Parque de Coches Eléctricos Motrices]]+TDC_InfraMR[[#This Row],[B.02.2 - Parque de Coches Eléctricos Motrices Remolcados Tipo R]]+TDC_InfraMR[[#This Row],[B.02.3 - Parque de Coches Eléctricos Motrices Tipo R]]</f>
        <v>18</v>
      </c>
      <c r="AU213" s="1">
        <v>0</v>
      </c>
      <c r="AV213" s="1">
        <v>0</v>
      </c>
      <c r="AW213" s="1">
        <v>0</v>
      </c>
      <c r="AX213" s="200">
        <f>+TDC_InfraMR[[#This Row],[B.03.1 - Parque de Coches Motores Motrices Remolcados]]+TDC_InfraMR[[#This Row],[B.03.2 - Parque de Coches Motores Motrices Intermedios]]+TDC_InfraMR[[#This Row],[B.03.3 - Parque de Coches Motores Motrices Cabina]]</f>
        <v>0</v>
      </c>
      <c r="AY213" s="1">
        <v>0</v>
      </c>
      <c r="AZ213" s="1">
        <v>0</v>
      </c>
      <c r="BA213" s="1">
        <v>0</v>
      </c>
      <c r="BB213" s="1">
        <v>0</v>
      </c>
      <c r="BC213" s="200">
        <f>+SUM(TDC_InfraMR[[#This Row],[B.04.1 - Parque de Coches Remolcados Clase Unica]:[B.04.5 - Parque de Coches Remolcados para Servicios Especiales (Cartoneros)]])</f>
        <v>0</v>
      </c>
      <c r="BD213" s="356">
        <v>0</v>
      </c>
      <c r="BE213" s="1">
        <v>2</v>
      </c>
      <c r="BF213" s="1">
        <v>0</v>
      </c>
      <c r="BG213" s="244">
        <v>1435</v>
      </c>
    </row>
    <row r="214" spans="1:59">
      <c r="A214" s="1">
        <v>2010</v>
      </c>
      <c r="B214" s="1" t="s">
        <v>69</v>
      </c>
      <c r="C214" s="10">
        <v>0</v>
      </c>
      <c r="D214" s="10">
        <v>0</v>
      </c>
      <c r="E214" s="10">
        <v>0</v>
      </c>
      <c r="F214" s="10">
        <v>15.3</v>
      </c>
      <c r="G214" s="192">
        <f t="shared" si="21"/>
        <v>15.3</v>
      </c>
      <c r="H214" s="192">
        <f>+TDC_InfraMR[[#This Row],[Total Líneas de Explotación ]]</f>
        <v>15.3</v>
      </c>
      <c r="I214" s="192">
        <v>15.3</v>
      </c>
      <c r="J214" s="10">
        <v>0</v>
      </c>
      <c r="K214" s="10">
        <v>0</v>
      </c>
      <c r="L214" s="10">
        <v>30.6</v>
      </c>
      <c r="M214" s="10">
        <v>1.04</v>
      </c>
      <c r="N214" s="192">
        <f>+TDC_InfraMR[[#This Row],[A.03.1 -  Longitud de Vías de Explotación No Electrificadas Troncales y Ramales (vía principal) (km)]]+TDC_InfraMR[[#This Row],[A.04.1 -  Longitud de Vías de Explotación Electrificadas Troncales y Ramales (vía principal) (km)]]</f>
        <v>30.6</v>
      </c>
      <c r="O214" s="192">
        <f>+TDC_InfraMR[[#This Row],[Total Vías (excluido Auxiliares)]]</f>
        <v>30.6</v>
      </c>
      <c r="P214" s="1">
        <v>11</v>
      </c>
      <c r="Q214" s="1">
        <v>0</v>
      </c>
      <c r="R214" s="1">
        <v>0</v>
      </c>
      <c r="S214" s="194">
        <f t="shared" si="18"/>
        <v>11</v>
      </c>
      <c r="T214" s="194">
        <f>+TDC_InfraMR[[#This Row],[Total Estaciones]]</f>
        <v>11</v>
      </c>
      <c r="U214" s="1">
        <v>0</v>
      </c>
      <c r="V214" s="1">
        <v>36</v>
      </c>
      <c r="W214" s="1">
        <v>0</v>
      </c>
      <c r="X214" s="1">
        <v>0</v>
      </c>
      <c r="Y214" s="1">
        <v>0</v>
      </c>
      <c r="Z214" s="196">
        <f t="shared" si="22"/>
        <v>36</v>
      </c>
      <c r="AA214" s="1">
        <v>6</v>
      </c>
      <c r="AB214" s="1">
        <v>2</v>
      </c>
      <c r="AC214" s="1">
        <f>+TDC_InfraMR[[#This Row],[Total Pasos Vehiculares a Nivel]]</f>
        <v>36</v>
      </c>
      <c r="AD214" s="196">
        <f t="shared" si="23"/>
        <v>44</v>
      </c>
      <c r="AE214" s="1">
        <v>0</v>
      </c>
      <c r="AF214" s="1">
        <v>9</v>
      </c>
      <c r="AG214" s="1">
        <v>16</v>
      </c>
      <c r="AH214" s="196">
        <f t="shared" si="24"/>
        <v>25</v>
      </c>
      <c r="AI214" s="7">
        <v>15.3</v>
      </c>
      <c r="AJ214" s="7">
        <v>0</v>
      </c>
      <c r="AK214" s="7">
        <v>0</v>
      </c>
      <c r="AL214" s="198">
        <f t="shared" si="19"/>
        <v>15.3</v>
      </c>
      <c r="AM214" s="1">
        <v>0</v>
      </c>
      <c r="AN214" s="1">
        <v>0</v>
      </c>
      <c r="AO214" s="1">
        <v>0</v>
      </c>
      <c r="AP214" s="200">
        <f t="shared" si="20"/>
        <v>0</v>
      </c>
      <c r="AQ214" s="1">
        <v>18</v>
      </c>
      <c r="AR214" s="1">
        <v>0</v>
      </c>
      <c r="AS214" s="1">
        <v>0</v>
      </c>
      <c r="AT214" s="200">
        <f>+TDC_InfraMR[[#This Row],[B.02.1 - Parque de Coches Eléctricos Motrices]]+TDC_InfraMR[[#This Row],[B.02.2 - Parque de Coches Eléctricos Motrices Remolcados Tipo R]]+TDC_InfraMR[[#This Row],[B.02.3 - Parque de Coches Eléctricos Motrices Tipo R]]</f>
        <v>18</v>
      </c>
      <c r="AU214" s="1">
        <v>0</v>
      </c>
      <c r="AV214" s="1">
        <v>0</v>
      </c>
      <c r="AW214" s="1">
        <v>0</v>
      </c>
      <c r="AX214" s="200">
        <f>+TDC_InfraMR[[#This Row],[B.03.1 - Parque de Coches Motores Motrices Remolcados]]+TDC_InfraMR[[#This Row],[B.03.2 - Parque de Coches Motores Motrices Intermedios]]+TDC_InfraMR[[#This Row],[B.03.3 - Parque de Coches Motores Motrices Cabina]]</f>
        <v>0</v>
      </c>
      <c r="AY214" s="1">
        <v>0</v>
      </c>
      <c r="AZ214" s="1">
        <v>0</v>
      </c>
      <c r="BA214" s="1">
        <v>0</v>
      </c>
      <c r="BB214" s="1">
        <v>0</v>
      </c>
      <c r="BC214" s="200">
        <f>+SUM(TDC_InfraMR[[#This Row],[B.04.1 - Parque de Coches Remolcados Clase Unica]:[B.04.5 - Parque de Coches Remolcados para Servicios Especiales (Cartoneros)]])</f>
        <v>0</v>
      </c>
      <c r="BD214" s="356">
        <v>0</v>
      </c>
      <c r="BE214" s="1">
        <v>2</v>
      </c>
      <c r="BF214" s="1">
        <v>0</v>
      </c>
      <c r="BG214" s="244">
        <v>1435</v>
      </c>
    </row>
    <row r="215" spans="1:59">
      <c r="A215" s="1">
        <v>2010</v>
      </c>
      <c r="B215" s="1" t="s">
        <v>70</v>
      </c>
      <c r="C215" s="10">
        <v>0</v>
      </c>
      <c r="D215" s="10">
        <v>0</v>
      </c>
      <c r="E215" s="10">
        <v>0</v>
      </c>
      <c r="F215" s="10">
        <v>15.3</v>
      </c>
      <c r="G215" s="192">
        <f t="shared" si="21"/>
        <v>15.3</v>
      </c>
      <c r="H215" s="192">
        <f>+TDC_InfraMR[[#This Row],[Total Líneas de Explotación ]]</f>
        <v>15.3</v>
      </c>
      <c r="I215" s="192">
        <v>15.3</v>
      </c>
      <c r="J215" s="10">
        <v>0</v>
      </c>
      <c r="K215" s="10">
        <v>0</v>
      </c>
      <c r="L215" s="10">
        <v>30.6</v>
      </c>
      <c r="M215" s="10">
        <v>1.04</v>
      </c>
      <c r="N215" s="192">
        <f>+TDC_InfraMR[[#This Row],[A.03.1 -  Longitud de Vías de Explotación No Electrificadas Troncales y Ramales (vía principal) (km)]]+TDC_InfraMR[[#This Row],[A.04.1 -  Longitud de Vías de Explotación Electrificadas Troncales y Ramales (vía principal) (km)]]</f>
        <v>30.6</v>
      </c>
      <c r="O215" s="192">
        <f>+TDC_InfraMR[[#This Row],[Total Vías (excluido Auxiliares)]]</f>
        <v>30.6</v>
      </c>
      <c r="P215" s="1">
        <v>11</v>
      </c>
      <c r="Q215" s="1">
        <v>0</v>
      </c>
      <c r="R215" s="1">
        <v>0</v>
      </c>
      <c r="S215" s="194">
        <f t="shared" si="18"/>
        <v>11</v>
      </c>
      <c r="T215" s="194">
        <f>+TDC_InfraMR[[#This Row],[Total Estaciones]]</f>
        <v>11</v>
      </c>
      <c r="U215" s="1">
        <v>0</v>
      </c>
      <c r="V215" s="1">
        <v>36</v>
      </c>
      <c r="W215" s="1">
        <v>0</v>
      </c>
      <c r="X215" s="1">
        <v>0</v>
      </c>
      <c r="Y215" s="1">
        <v>0</v>
      </c>
      <c r="Z215" s="196">
        <f t="shared" si="22"/>
        <v>36</v>
      </c>
      <c r="AA215" s="1">
        <v>6</v>
      </c>
      <c r="AB215" s="1">
        <v>2</v>
      </c>
      <c r="AC215" s="1">
        <f>+TDC_InfraMR[[#This Row],[Total Pasos Vehiculares a Nivel]]</f>
        <v>36</v>
      </c>
      <c r="AD215" s="196">
        <f t="shared" si="23"/>
        <v>44</v>
      </c>
      <c r="AE215" s="1">
        <v>0</v>
      </c>
      <c r="AF215" s="1">
        <v>9</v>
      </c>
      <c r="AG215" s="1">
        <v>16</v>
      </c>
      <c r="AH215" s="196">
        <f t="shared" si="24"/>
        <v>25</v>
      </c>
      <c r="AI215" s="7">
        <v>15.3</v>
      </c>
      <c r="AJ215" s="7">
        <v>0</v>
      </c>
      <c r="AK215" s="7">
        <v>0</v>
      </c>
      <c r="AL215" s="198">
        <f t="shared" si="19"/>
        <v>15.3</v>
      </c>
      <c r="AM215" s="1">
        <v>0</v>
      </c>
      <c r="AN215" s="1">
        <v>0</v>
      </c>
      <c r="AO215" s="1">
        <v>0</v>
      </c>
      <c r="AP215" s="200">
        <f t="shared" si="20"/>
        <v>0</v>
      </c>
      <c r="AQ215" s="1">
        <v>18</v>
      </c>
      <c r="AR215" s="1">
        <v>0</v>
      </c>
      <c r="AS215" s="1">
        <v>0</v>
      </c>
      <c r="AT215" s="200">
        <f>+TDC_InfraMR[[#This Row],[B.02.1 - Parque de Coches Eléctricos Motrices]]+TDC_InfraMR[[#This Row],[B.02.2 - Parque de Coches Eléctricos Motrices Remolcados Tipo R]]+TDC_InfraMR[[#This Row],[B.02.3 - Parque de Coches Eléctricos Motrices Tipo R]]</f>
        <v>18</v>
      </c>
      <c r="AU215" s="1">
        <v>0</v>
      </c>
      <c r="AV215" s="1">
        <v>0</v>
      </c>
      <c r="AW215" s="1">
        <v>0</v>
      </c>
      <c r="AX215" s="200">
        <f>+TDC_InfraMR[[#This Row],[B.03.1 - Parque de Coches Motores Motrices Remolcados]]+TDC_InfraMR[[#This Row],[B.03.2 - Parque de Coches Motores Motrices Intermedios]]+TDC_InfraMR[[#This Row],[B.03.3 - Parque de Coches Motores Motrices Cabina]]</f>
        <v>0</v>
      </c>
      <c r="AY215" s="1">
        <v>0</v>
      </c>
      <c r="AZ215" s="1">
        <v>0</v>
      </c>
      <c r="BA215" s="1">
        <v>0</v>
      </c>
      <c r="BB215" s="1">
        <v>0</v>
      </c>
      <c r="BC215" s="200">
        <f>+SUM(TDC_InfraMR[[#This Row],[B.04.1 - Parque de Coches Remolcados Clase Unica]:[B.04.5 - Parque de Coches Remolcados para Servicios Especiales (Cartoneros)]])</f>
        <v>0</v>
      </c>
      <c r="BD215" s="356">
        <v>0</v>
      </c>
      <c r="BE215" s="1">
        <v>2</v>
      </c>
      <c r="BF215" s="1">
        <v>0</v>
      </c>
      <c r="BG215" s="244">
        <v>1435</v>
      </c>
    </row>
    <row r="216" spans="1:59">
      <c r="A216" s="1">
        <v>2010</v>
      </c>
      <c r="B216" s="1" t="s">
        <v>71</v>
      </c>
      <c r="C216" s="10">
        <v>0</v>
      </c>
      <c r="D216" s="10">
        <v>0</v>
      </c>
      <c r="E216" s="10">
        <v>0</v>
      </c>
      <c r="F216" s="10">
        <v>15.3</v>
      </c>
      <c r="G216" s="192">
        <f t="shared" si="21"/>
        <v>15.3</v>
      </c>
      <c r="H216" s="192">
        <f>+TDC_InfraMR[[#This Row],[Total Líneas de Explotación ]]</f>
        <v>15.3</v>
      </c>
      <c r="I216" s="192">
        <v>15.3</v>
      </c>
      <c r="J216" s="10">
        <v>0</v>
      </c>
      <c r="K216" s="10">
        <v>0</v>
      </c>
      <c r="L216" s="10">
        <v>30.6</v>
      </c>
      <c r="M216" s="10">
        <v>1.04</v>
      </c>
      <c r="N216" s="192">
        <f>+TDC_InfraMR[[#This Row],[A.03.1 -  Longitud de Vías de Explotación No Electrificadas Troncales y Ramales (vía principal) (km)]]+TDC_InfraMR[[#This Row],[A.04.1 -  Longitud de Vías de Explotación Electrificadas Troncales y Ramales (vía principal) (km)]]</f>
        <v>30.6</v>
      </c>
      <c r="O216" s="192">
        <f>+TDC_InfraMR[[#This Row],[Total Vías (excluido Auxiliares)]]</f>
        <v>30.6</v>
      </c>
      <c r="P216" s="1">
        <v>11</v>
      </c>
      <c r="Q216" s="1">
        <v>0</v>
      </c>
      <c r="R216" s="1">
        <v>0</v>
      </c>
      <c r="S216" s="194">
        <f t="shared" si="18"/>
        <v>11</v>
      </c>
      <c r="T216" s="194">
        <f>+TDC_InfraMR[[#This Row],[Total Estaciones]]</f>
        <v>11</v>
      </c>
      <c r="U216" s="1">
        <v>0</v>
      </c>
      <c r="V216" s="1">
        <v>36</v>
      </c>
      <c r="W216" s="1">
        <v>0</v>
      </c>
      <c r="X216" s="1">
        <v>0</v>
      </c>
      <c r="Y216" s="1">
        <v>0</v>
      </c>
      <c r="Z216" s="196">
        <f t="shared" si="22"/>
        <v>36</v>
      </c>
      <c r="AA216" s="1">
        <v>6</v>
      </c>
      <c r="AB216" s="1">
        <v>2</v>
      </c>
      <c r="AC216" s="1">
        <f>+TDC_InfraMR[[#This Row],[Total Pasos Vehiculares a Nivel]]</f>
        <v>36</v>
      </c>
      <c r="AD216" s="196">
        <f t="shared" si="23"/>
        <v>44</v>
      </c>
      <c r="AE216" s="1">
        <v>0</v>
      </c>
      <c r="AF216" s="1">
        <v>9</v>
      </c>
      <c r="AG216" s="1">
        <v>16</v>
      </c>
      <c r="AH216" s="196">
        <f t="shared" si="24"/>
        <v>25</v>
      </c>
      <c r="AI216" s="7">
        <v>15.3</v>
      </c>
      <c r="AJ216" s="7">
        <v>0</v>
      </c>
      <c r="AK216" s="7">
        <v>0</v>
      </c>
      <c r="AL216" s="198">
        <f t="shared" si="19"/>
        <v>15.3</v>
      </c>
      <c r="AM216" s="1">
        <v>0</v>
      </c>
      <c r="AN216" s="1">
        <v>0</v>
      </c>
      <c r="AO216" s="1">
        <v>0</v>
      </c>
      <c r="AP216" s="200">
        <f t="shared" si="20"/>
        <v>0</v>
      </c>
      <c r="AQ216" s="1">
        <v>18</v>
      </c>
      <c r="AR216" s="1">
        <v>0</v>
      </c>
      <c r="AS216" s="1">
        <v>0</v>
      </c>
      <c r="AT216" s="200">
        <f>+TDC_InfraMR[[#This Row],[B.02.1 - Parque de Coches Eléctricos Motrices]]+TDC_InfraMR[[#This Row],[B.02.2 - Parque de Coches Eléctricos Motrices Remolcados Tipo R]]+TDC_InfraMR[[#This Row],[B.02.3 - Parque de Coches Eléctricos Motrices Tipo R]]</f>
        <v>18</v>
      </c>
      <c r="AU216" s="1">
        <v>0</v>
      </c>
      <c r="AV216" s="1">
        <v>0</v>
      </c>
      <c r="AW216" s="1">
        <v>0</v>
      </c>
      <c r="AX216" s="200">
        <f>+TDC_InfraMR[[#This Row],[B.03.1 - Parque de Coches Motores Motrices Remolcados]]+TDC_InfraMR[[#This Row],[B.03.2 - Parque de Coches Motores Motrices Intermedios]]+TDC_InfraMR[[#This Row],[B.03.3 - Parque de Coches Motores Motrices Cabina]]</f>
        <v>0</v>
      </c>
      <c r="AY216" s="1">
        <v>0</v>
      </c>
      <c r="AZ216" s="1">
        <v>0</v>
      </c>
      <c r="BA216" s="1">
        <v>0</v>
      </c>
      <c r="BB216" s="1">
        <v>0</v>
      </c>
      <c r="BC216" s="200">
        <f>+SUM(TDC_InfraMR[[#This Row],[B.04.1 - Parque de Coches Remolcados Clase Unica]:[B.04.5 - Parque de Coches Remolcados para Servicios Especiales (Cartoneros)]])</f>
        <v>0</v>
      </c>
      <c r="BD216" s="356">
        <v>0</v>
      </c>
      <c r="BE216" s="1">
        <v>2</v>
      </c>
      <c r="BF216" s="1">
        <v>0</v>
      </c>
      <c r="BG216" s="244">
        <v>1435</v>
      </c>
    </row>
    <row r="217" spans="1:59">
      <c r="A217" s="1">
        <v>2010</v>
      </c>
      <c r="B217" s="1" t="s">
        <v>72</v>
      </c>
      <c r="C217" s="10">
        <v>0</v>
      </c>
      <c r="D217" s="10">
        <v>0</v>
      </c>
      <c r="E217" s="10">
        <v>0</v>
      </c>
      <c r="F217" s="10">
        <v>15.3</v>
      </c>
      <c r="G217" s="192">
        <f t="shared" si="21"/>
        <v>15.3</v>
      </c>
      <c r="H217" s="192">
        <f>+TDC_InfraMR[[#This Row],[Total Líneas de Explotación ]]</f>
        <v>15.3</v>
      </c>
      <c r="I217" s="192">
        <v>15.3</v>
      </c>
      <c r="J217" s="10">
        <v>0</v>
      </c>
      <c r="K217" s="10">
        <v>0</v>
      </c>
      <c r="L217" s="10">
        <v>30.6</v>
      </c>
      <c r="M217" s="10">
        <v>1.04</v>
      </c>
      <c r="N217" s="192">
        <f>+TDC_InfraMR[[#This Row],[A.03.1 -  Longitud de Vías de Explotación No Electrificadas Troncales y Ramales (vía principal) (km)]]+TDC_InfraMR[[#This Row],[A.04.1 -  Longitud de Vías de Explotación Electrificadas Troncales y Ramales (vía principal) (km)]]</f>
        <v>30.6</v>
      </c>
      <c r="O217" s="192">
        <f>+TDC_InfraMR[[#This Row],[Total Vías (excluido Auxiliares)]]</f>
        <v>30.6</v>
      </c>
      <c r="P217" s="1">
        <v>11</v>
      </c>
      <c r="Q217" s="1">
        <v>0</v>
      </c>
      <c r="R217" s="1">
        <v>0</v>
      </c>
      <c r="S217" s="194">
        <f t="shared" si="18"/>
        <v>11</v>
      </c>
      <c r="T217" s="194">
        <f>+TDC_InfraMR[[#This Row],[Total Estaciones]]</f>
        <v>11</v>
      </c>
      <c r="U217" s="1">
        <v>0</v>
      </c>
      <c r="V217" s="1">
        <v>36</v>
      </c>
      <c r="W217" s="1">
        <v>0</v>
      </c>
      <c r="X217" s="1">
        <v>0</v>
      </c>
      <c r="Y217" s="1">
        <v>0</v>
      </c>
      <c r="Z217" s="196">
        <f t="shared" si="22"/>
        <v>36</v>
      </c>
      <c r="AA217" s="1">
        <v>6</v>
      </c>
      <c r="AB217" s="1">
        <v>2</v>
      </c>
      <c r="AC217" s="1">
        <f>+TDC_InfraMR[[#This Row],[Total Pasos Vehiculares a Nivel]]</f>
        <v>36</v>
      </c>
      <c r="AD217" s="196">
        <f t="shared" si="23"/>
        <v>44</v>
      </c>
      <c r="AE217" s="1">
        <v>0</v>
      </c>
      <c r="AF217" s="1">
        <v>9</v>
      </c>
      <c r="AG217" s="1">
        <v>16</v>
      </c>
      <c r="AH217" s="196">
        <f t="shared" si="24"/>
        <v>25</v>
      </c>
      <c r="AI217" s="7">
        <v>15.3</v>
      </c>
      <c r="AJ217" s="7">
        <v>0</v>
      </c>
      <c r="AK217" s="7">
        <v>0</v>
      </c>
      <c r="AL217" s="198">
        <f t="shared" si="19"/>
        <v>15.3</v>
      </c>
      <c r="AM217" s="1">
        <v>0</v>
      </c>
      <c r="AN217" s="1">
        <v>0</v>
      </c>
      <c r="AO217" s="1">
        <v>0</v>
      </c>
      <c r="AP217" s="200">
        <f t="shared" si="20"/>
        <v>0</v>
      </c>
      <c r="AQ217" s="1">
        <v>18</v>
      </c>
      <c r="AR217" s="1">
        <v>0</v>
      </c>
      <c r="AS217" s="1">
        <v>0</v>
      </c>
      <c r="AT217" s="200">
        <f>+TDC_InfraMR[[#This Row],[B.02.1 - Parque de Coches Eléctricos Motrices]]+TDC_InfraMR[[#This Row],[B.02.2 - Parque de Coches Eléctricos Motrices Remolcados Tipo R]]+TDC_InfraMR[[#This Row],[B.02.3 - Parque de Coches Eléctricos Motrices Tipo R]]</f>
        <v>18</v>
      </c>
      <c r="AU217" s="1">
        <v>0</v>
      </c>
      <c r="AV217" s="1">
        <v>0</v>
      </c>
      <c r="AW217" s="1">
        <v>0</v>
      </c>
      <c r="AX217" s="200">
        <f>+TDC_InfraMR[[#This Row],[B.03.1 - Parque de Coches Motores Motrices Remolcados]]+TDC_InfraMR[[#This Row],[B.03.2 - Parque de Coches Motores Motrices Intermedios]]+TDC_InfraMR[[#This Row],[B.03.3 - Parque de Coches Motores Motrices Cabina]]</f>
        <v>0</v>
      </c>
      <c r="AY217" s="1">
        <v>0</v>
      </c>
      <c r="AZ217" s="1">
        <v>0</v>
      </c>
      <c r="BA217" s="1">
        <v>0</v>
      </c>
      <c r="BB217" s="1">
        <v>0</v>
      </c>
      <c r="BC217" s="200">
        <f>+SUM(TDC_InfraMR[[#This Row],[B.04.1 - Parque de Coches Remolcados Clase Unica]:[B.04.5 - Parque de Coches Remolcados para Servicios Especiales (Cartoneros)]])</f>
        <v>0</v>
      </c>
      <c r="BD217" s="356">
        <v>0</v>
      </c>
      <c r="BE217" s="1">
        <v>2</v>
      </c>
      <c r="BF217" s="1">
        <v>0</v>
      </c>
      <c r="BG217" s="244">
        <v>1435</v>
      </c>
    </row>
    <row r="218" spans="1:59">
      <c r="A218" s="1">
        <v>2011</v>
      </c>
      <c r="B218" s="1" t="s">
        <v>61</v>
      </c>
      <c r="C218" s="10">
        <v>0</v>
      </c>
      <c r="D218" s="10">
        <v>0</v>
      </c>
      <c r="E218" s="10">
        <v>0</v>
      </c>
      <c r="F218" s="10">
        <v>15.3</v>
      </c>
      <c r="G218" s="192">
        <f t="shared" si="21"/>
        <v>15.3</v>
      </c>
      <c r="H218" s="192">
        <f>+TDC_InfraMR[[#This Row],[Total Líneas de Explotación ]]</f>
        <v>15.3</v>
      </c>
      <c r="I218" s="192">
        <v>15.3</v>
      </c>
      <c r="J218" s="10">
        <v>0</v>
      </c>
      <c r="K218" s="10">
        <v>0</v>
      </c>
      <c r="L218" s="10">
        <v>30.6</v>
      </c>
      <c r="M218" s="10">
        <v>1.04</v>
      </c>
      <c r="N218" s="192">
        <f>+TDC_InfraMR[[#This Row],[A.03.1 -  Longitud de Vías de Explotación No Electrificadas Troncales y Ramales (vía principal) (km)]]+TDC_InfraMR[[#This Row],[A.04.1 -  Longitud de Vías de Explotación Electrificadas Troncales y Ramales (vía principal) (km)]]</f>
        <v>30.6</v>
      </c>
      <c r="O218" s="192">
        <f>+TDC_InfraMR[[#This Row],[Total Vías (excluido Auxiliares)]]</f>
        <v>30.6</v>
      </c>
      <c r="P218" s="1">
        <v>11</v>
      </c>
      <c r="Q218" s="1">
        <v>0</v>
      </c>
      <c r="R218" s="1">
        <v>0</v>
      </c>
      <c r="S218" s="194">
        <f t="shared" si="18"/>
        <v>11</v>
      </c>
      <c r="T218" s="194">
        <f>+TDC_InfraMR[[#This Row],[Total Estaciones]]</f>
        <v>11</v>
      </c>
      <c r="U218" s="1">
        <v>0</v>
      </c>
      <c r="V218" s="1">
        <v>36</v>
      </c>
      <c r="W218" s="1">
        <v>0</v>
      </c>
      <c r="X218" s="1">
        <v>0</v>
      </c>
      <c r="Y218" s="1">
        <v>0</v>
      </c>
      <c r="Z218" s="196">
        <f t="shared" si="22"/>
        <v>36</v>
      </c>
      <c r="AA218" s="1">
        <v>6</v>
      </c>
      <c r="AB218" s="1">
        <v>2</v>
      </c>
      <c r="AC218" s="1">
        <f>+TDC_InfraMR[[#This Row],[Total Pasos Vehiculares a Nivel]]</f>
        <v>36</v>
      </c>
      <c r="AD218" s="196">
        <f t="shared" si="23"/>
        <v>44</v>
      </c>
      <c r="AE218" s="1">
        <v>0</v>
      </c>
      <c r="AF218" s="1">
        <v>9</v>
      </c>
      <c r="AG218" s="1">
        <v>16</v>
      </c>
      <c r="AH218" s="196">
        <f t="shared" si="24"/>
        <v>25</v>
      </c>
      <c r="AI218" s="7">
        <v>15.3</v>
      </c>
      <c r="AJ218" s="7">
        <v>0</v>
      </c>
      <c r="AK218" s="7">
        <v>0</v>
      </c>
      <c r="AL218" s="198">
        <f t="shared" si="19"/>
        <v>15.3</v>
      </c>
      <c r="AM218" s="1">
        <v>0</v>
      </c>
      <c r="AN218" s="1">
        <v>0</v>
      </c>
      <c r="AO218" s="1">
        <v>0</v>
      </c>
      <c r="AP218" s="200">
        <f t="shared" si="20"/>
        <v>0</v>
      </c>
      <c r="AQ218" s="1">
        <v>18</v>
      </c>
      <c r="AR218" s="1">
        <v>0</v>
      </c>
      <c r="AS218" s="1">
        <v>0</v>
      </c>
      <c r="AT218" s="200">
        <f>+TDC_InfraMR[[#This Row],[B.02.1 - Parque de Coches Eléctricos Motrices]]+TDC_InfraMR[[#This Row],[B.02.2 - Parque de Coches Eléctricos Motrices Remolcados Tipo R]]+TDC_InfraMR[[#This Row],[B.02.3 - Parque de Coches Eléctricos Motrices Tipo R]]</f>
        <v>18</v>
      </c>
      <c r="AU218" s="1">
        <v>0</v>
      </c>
      <c r="AV218" s="1">
        <v>0</v>
      </c>
      <c r="AW218" s="1">
        <v>0</v>
      </c>
      <c r="AX218" s="200">
        <f>+TDC_InfraMR[[#This Row],[B.03.1 - Parque de Coches Motores Motrices Remolcados]]+TDC_InfraMR[[#This Row],[B.03.2 - Parque de Coches Motores Motrices Intermedios]]+TDC_InfraMR[[#This Row],[B.03.3 - Parque de Coches Motores Motrices Cabina]]</f>
        <v>0</v>
      </c>
      <c r="AY218" s="1">
        <v>0</v>
      </c>
      <c r="AZ218" s="1">
        <v>0</v>
      </c>
      <c r="BA218" s="1">
        <v>0</v>
      </c>
      <c r="BB218" s="1">
        <v>0</v>
      </c>
      <c r="BC218" s="200">
        <f>+SUM(TDC_InfraMR[[#This Row],[B.04.1 - Parque de Coches Remolcados Clase Unica]:[B.04.5 - Parque de Coches Remolcados para Servicios Especiales (Cartoneros)]])</f>
        <v>0</v>
      </c>
      <c r="BD218" s="356">
        <v>0</v>
      </c>
      <c r="BE218" s="1">
        <v>2</v>
      </c>
      <c r="BF218" s="1">
        <v>0</v>
      </c>
      <c r="BG218" s="244">
        <v>1435</v>
      </c>
    </row>
    <row r="219" spans="1:59">
      <c r="A219" s="1">
        <v>2011</v>
      </c>
      <c r="B219" s="1" t="s">
        <v>62</v>
      </c>
      <c r="C219" s="10">
        <v>0</v>
      </c>
      <c r="D219" s="10">
        <v>0</v>
      </c>
      <c r="E219" s="10">
        <v>0</v>
      </c>
      <c r="F219" s="10">
        <v>15.3</v>
      </c>
      <c r="G219" s="192">
        <f t="shared" si="21"/>
        <v>15.3</v>
      </c>
      <c r="H219" s="192">
        <f>+TDC_InfraMR[[#This Row],[Total Líneas de Explotación ]]</f>
        <v>15.3</v>
      </c>
      <c r="I219" s="192">
        <v>15.3</v>
      </c>
      <c r="J219" s="10">
        <v>0</v>
      </c>
      <c r="K219" s="10">
        <v>0</v>
      </c>
      <c r="L219" s="10">
        <v>30.6</v>
      </c>
      <c r="M219" s="10">
        <v>1.04</v>
      </c>
      <c r="N219" s="192">
        <f>+TDC_InfraMR[[#This Row],[A.03.1 -  Longitud de Vías de Explotación No Electrificadas Troncales y Ramales (vía principal) (km)]]+TDC_InfraMR[[#This Row],[A.04.1 -  Longitud de Vías de Explotación Electrificadas Troncales y Ramales (vía principal) (km)]]</f>
        <v>30.6</v>
      </c>
      <c r="O219" s="192">
        <f>+TDC_InfraMR[[#This Row],[Total Vías (excluido Auxiliares)]]</f>
        <v>30.6</v>
      </c>
      <c r="P219" s="1">
        <v>11</v>
      </c>
      <c r="Q219" s="1">
        <v>0</v>
      </c>
      <c r="R219" s="1">
        <v>0</v>
      </c>
      <c r="S219" s="194">
        <f t="shared" si="18"/>
        <v>11</v>
      </c>
      <c r="T219" s="194">
        <f>+TDC_InfraMR[[#This Row],[Total Estaciones]]</f>
        <v>11</v>
      </c>
      <c r="U219" s="1">
        <v>0</v>
      </c>
      <c r="V219" s="1">
        <v>36</v>
      </c>
      <c r="W219" s="1">
        <v>0</v>
      </c>
      <c r="X219" s="1">
        <v>0</v>
      </c>
      <c r="Y219" s="1">
        <v>0</v>
      </c>
      <c r="Z219" s="196">
        <f t="shared" si="22"/>
        <v>36</v>
      </c>
      <c r="AA219" s="1">
        <v>6</v>
      </c>
      <c r="AB219" s="1">
        <v>2</v>
      </c>
      <c r="AC219" s="1">
        <f>+TDC_InfraMR[[#This Row],[Total Pasos Vehiculares a Nivel]]</f>
        <v>36</v>
      </c>
      <c r="AD219" s="196">
        <f t="shared" si="23"/>
        <v>44</v>
      </c>
      <c r="AE219" s="1">
        <v>0</v>
      </c>
      <c r="AF219" s="1">
        <v>9</v>
      </c>
      <c r="AG219" s="1">
        <v>16</v>
      </c>
      <c r="AH219" s="196">
        <f t="shared" si="24"/>
        <v>25</v>
      </c>
      <c r="AI219" s="7">
        <v>15.3</v>
      </c>
      <c r="AJ219" s="7">
        <v>0</v>
      </c>
      <c r="AK219" s="7">
        <v>0</v>
      </c>
      <c r="AL219" s="198">
        <f t="shared" si="19"/>
        <v>15.3</v>
      </c>
      <c r="AM219" s="1">
        <v>0</v>
      </c>
      <c r="AN219" s="1">
        <v>0</v>
      </c>
      <c r="AO219" s="1">
        <v>0</v>
      </c>
      <c r="AP219" s="200">
        <f t="shared" si="20"/>
        <v>0</v>
      </c>
      <c r="AQ219" s="1">
        <v>18</v>
      </c>
      <c r="AR219" s="1">
        <v>0</v>
      </c>
      <c r="AS219" s="1">
        <v>0</v>
      </c>
      <c r="AT219" s="200">
        <f>+TDC_InfraMR[[#This Row],[B.02.1 - Parque de Coches Eléctricos Motrices]]+TDC_InfraMR[[#This Row],[B.02.2 - Parque de Coches Eléctricos Motrices Remolcados Tipo R]]+TDC_InfraMR[[#This Row],[B.02.3 - Parque de Coches Eléctricos Motrices Tipo R]]</f>
        <v>18</v>
      </c>
      <c r="AU219" s="1">
        <v>0</v>
      </c>
      <c r="AV219" s="1">
        <v>0</v>
      </c>
      <c r="AW219" s="1">
        <v>0</v>
      </c>
      <c r="AX219" s="200">
        <f>+TDC_InfraMR[[#This Row],[B.03.1 - Parque de Coches Motores Motrices Remolcados]]+TDC_InfraMR[[#This Row],[B.03.2 - Parque de Coches Motores Motrices Intermedios]]+TDC_InfraMR[[#This Row],[B.03.3 - Parque de Coches Motores Motrices Cabina]]</f>
        <v>0</v>
      </c>
      <c r="AY219" s="1">
        <v>0</v>
      </c>
      <c r="AZ219" s="1">
        <v>0</v>
      </c>
      <c r="BA219" s="1">
        <v>0</v>
      </c>
      <c r="BB219" s="1">
        <v>0</v>
      </c>
      <c r="BC219" s="200">
        <f>+SUM(TDC_InfraMR[[#This Row],[B.04.1 - Parque de Coches Remolcados Clase Unica]:[B.04.5 - Parque de Coches Remolcados para Servicios Especiales (Cartoneros)]])</f>
        <v>0</v>
      </c>
      <c r="BD219" s="356">
        <v>0</v>
      </c>
      <c r="BE219" s="1">
        <v>2</v>
      </c>
      <c r="BF219" s="1">
        <v>0</v>
      </c>
      <c r="BG219" s="244">
        <v>1435</v>
      </c>
    </row>
    <row r="220" spans="1:59">
      <c r="A220" s="1">
        <v>2011</v>
      </c>
      <c r="B220" s="1" t="s">
        <v>63</v>
      </c>
      <c r="C220" s="10">
        <v>0</v>
      </c>
      <c r="D220" s="10">
        <v>0</v>
      </c>
      <c r="E220" s="10">
        <v>0</v>
      </c>
      <c r="F220" s="10">
        <v>15.3</v>
      </c>
      <c r="G220" s="192">
        <f t="shared" si="21"/>
        <v>15.3</v>
      </c>
      <c r="H220" s="192">
        <f>+TDC_InfraMR[[#This Row],[Total Líneas de Explotación ]]</f>
        <v>15.3</v>
      </c>
      <c r="I220" s="192">
        <v>15.3</v>
      </c>
      <c r="J220" s="10">
        <v>0</v>
      </c>
      <c r="K220" s="10">
        <v>0</v>
      </c>
      <c r="L220" s="10">
        <v>30.6</v>
      </c>
      <c r="M220" s="10">
        <v>1.04</v>
      </c>
      <c r="N220" s="192">
        <f>+TDC_InfraMR[[#This Row],[A.03.1 -  Longitud de Vías de Explotación No Electrificadas Troncales y Ramales (vía principal) (km)]]+TDC_InfraMR[[#This Row],[A.04.1 -  Longitud de Vías de Explotación Electrificadas Troncales y Ramales (vía principal) (km)]]</f>
        <v>30.6</v>
      </c>
      <c r="O220" s="192">
        <f>+TDC_InfraMR[[#This Row],[Total Vías (excluido Auxiliares)]]</f>
        <v>30.6</v>
      </c>
      <c r="P220" s="1">
        <v>11</v>
      </c>
      <c r="Q220" s="1">
        <v>0</v>
      </c>
      <c r="R220" s="1">
        <v>0</v>
      </c>
      <c r="S220" s="194">
        <f t="shared" si="18"/>
        <v>11</v>
      </c>
      <c r="T220" s="194">
        <f>+TDC_InfraMR[[#This Row],[Total Estaciones]]</f>
        <v>11</v>
      </c>
      <c r="U220" s="1">
        <v>0</v>
      </c>
      <c r="V220" s="1">
        <v>36</v>
      </c>
      <c r="W220" s="1">
        <v>0</v>
      </c>
      <c r="X220" s="1">
        <v>0</v>
      </c>
      <c r="Y220" s="1">
        <v>0</v>
      </c>
      <c r="Z220" s="196">
        <f t="shared" si="22"/>
        <v>36</v>
      </c>
      <c r="AA220" s="1">
        <v>6</v>
      </c>
      <c r="AB220" s="1">
        <v>2</v>
      </c>
      <c r="AC220" s="1">
        <f>+TDC_InfraMR[[#This Row],[Total Pasos Vehiculares a Nivel]]</f>
        <v>36</v>
      </c>
      <c r="AD220" s="196">
        <f t="shared" si="23"/>
        <v>44</v>
      </c>
      <c r="AE220" s="1">
        <v>0</v>
      </c>
      <c r="AF220" s="1">
        <v>9</v>
      </c>
      <c r="AG220" s="1">
        <v>16</v>
      </c>
      <c r="AH220" s="196">
        <f t="shared" si="24"/>
        <v>25</v>
      </c>
      <c r="AI220" s="7">
        <v>15.3</v>
      </c>
      <c r="AJ220" s="7">
        <v>0</v>
      </c>
      <c r="AK220" s="7">
        <v>0</v>
      </c>
      <c r="AL220" s="198">
        <f t="shared" si="19"/>
        <v>15.3</v>
      </c>
      <c r="AM220" s="1">
        <v>0</v>
      </c>
      <c r="AN220" s="1">
        <v>0</v>
      </c>
      <c r="AO220" s="1">
        <v>0</v>
      </c>
      <c r="AP220" s="200">
        <f t="shared" si="20"/>
        <v>0</v>
      </c>
      <c r="AQ220" s="1">
        <v>18</v>
      </c>
      <c r="AR220" s="1">
        <v>0</v>
      </c>
      <c r="AS220" s="1">
        <v>0</v>
      </c>
      <c r="AT220" s="200">
        <f>+TDC_InfraMR[[#This Row],[B.02.1 - Parque de Coches Eléctricos Motrices]]+TDC_InfraMR[[#This Row],[B.02.2 - Parque de Coches Eléctricos Motrices Remolcados Tipo R]]+TDC_InfraMR[[#This Row],[B.02.3 - Parque de Coches Eléctricos Motrices Tipo R]]</f>
        <v>18</v>
      </c>
      <c r="AU220" s="1">
        <v>0</v>
      </c>
      <c r="AV220" s="1">
        <v>0</v>
      </c>
      <c r="AW220" s="1">
        <v>0</v>
      </c>
      <c r="AX220" s="200">
        <f>+TDC_InfraMR[[#This Row],[B.03.1 - Parque de Coches Motores Motrices Remolcados]]+TDC_InfraMR[[#This Row],[B.03.2 - Parque de Coches Motores Motrices Intermedios]]+TDC_InfraMR[[#This Row],[B.03.3 - Parque de Coches Motores Motrices Cabina]]</f>
        <v>0</v>
      </c>
      <c r="AY220" s="1">
        <v>0</v>
      </c>
      <c r="AZ220" s="1">
        <v>0</v>
      </c>
      <c r="BA220" s="1">
        <v>0</v>
      </c>
      <c r="BB220" s="1">
        <v>0</v>
      </c>
      <c r="BC220" s="200">
        <f>+SUM(TDC_InfraMR[[#This Row],[B.04.1 - Parque de Coches Remolcados Clase Unica]:[B.04.5 - Parque de Coches Remolcados para Servicios Especiales (Cartoneros)]])</f>
        <v>0</v>
      </c>
      <c r="BD220" s="356">
        <v>0</v>
      </c>
      <c r="BE220" s="1">
        <v>2</v>
      </c>
      <c r="BF220" s="1">
        <v>0</v>
      </c>
      <c r="BG220" s="244">
        <v>1435</v>
      </c>
    </row>
    <row r="221" spans="1:59">
      <c r="A221" s="1">
        <v>2011</v>
      </c>
      <c r="B221" s="1" t="s">
        <v>64</v>
      </c>
      <c r="C221" s="10">
        <v>0</v>
      </c>
      <c r="D221" s="10">
        <v>0</v>
      </c>
      <c r="E221" s="10">
        <v>0</v>
      </c>
      <c r="F221" s="10">
        <v>15.3</v>
      </c>
      <c r="G221" s="192">
        <f t="shared" si="21"/>
        <v>15.3</v>
      </c>
      <c r="H221" s="192">
        <f>+TDC_InfraMR[[#This Row],[Total Líneas de Explotación ]]</f>
        <v>15.3</v>
      </c>
      <c r="I221" s="192">
        <v>15.3</v>
      </c>
      <c r="J221" s="10">
        <v>0</v>
      </c>
      <c r="K221" s="10">
        <v>0</v>
      </c>
      <c r="L221" s="10">
        <v>30.6</v>
      </c>
      <c r="M221" s="10">
        <v>1.04</v>
      </c>
      <c r="N221" s="192">
        <f>+TDC_InfraMR[[#This Row],[A.03.1 -  Longitud de Vías de Explotación No Electrificadas Troncales y Ramales (vía principal) (km)]]+TDC_InfraMR[[#This Row],[A.04.1 -  Longitud de Vías de Explotación Electrificadas Troncales y Ramales (vía principal) (km)]]</f>
        <v>30.6</v>
      </c>
      <c r="O221" s="192">
        <f>+TDC_InfraMR[[#This Row],[Total Vías (excluido Auxiliares)]]</f>
        <v>30.6</v>
      </c>
      <c r="P221" s="1">
        <v>11</v>
      </c>
      <c r="Q221" s="1">
        <v>0</v>
      </c>
      <c r="R221" s="1">
        <v>0</v>
      </c>
      <c r="S221" s="194">
        <f t="shared" ref="S221:S284" si="25">SUM(P221:R221)</f>
        <v>11</v>
      </c>
      <c r="T221" s="194">
        <f>+TDC_InfraMR[[#This Row],[Total Estaciones]]</f>
        <v>11</v>
      </c>
      <c r="U221" s="1">
        <v>0</v>
      </c>
      <c r="V221" s="1">
        <v>36</v>
      </c>
      <c r="W221" s="1">
        <v>0</v>
      </c>
      <c r="X221" s="1">
        <v>0</v>
      </c>
      <c r="Y221" s="1">
        <v>0</v>
      </c>
      <c r="Z221" s="196">
        <f t="shared" si="22"/>
        <v>36</v>
      </c>
      <c r="AA221" s="1">
        <v>6</v>
      </c>
      <c r="AB221" s="1">
        <v>2</v>
      </c>
      <c r="AC221" s="1">
        <f>+TDC_InfraMR[[#This Row],[Total Pasos Vehiculares a Nivel]]</f>
        <v>36</v>
      </c>
      <c r="AD221" s="196">
        <f t="shared" si="23"/>
        <v>44</v>
      </c>
      <c r="AE221" s="1">
        <v>0</v>
      </c>
      <c r="AF221" s="1">
        <v>9</v>
      </c>
      <c r="AG221" s="1">
        <v>16</v>
      </c>
      <c r="AH221" s="196">
        <f t="shared" si="24"/>
        <v>25</v>
      </c>
      <c r="AI221" s="7">
        <v>15.3</v>
      </c>
      <c r="AJ221" s="7">
        <v>0</v>
      </c>
      <c r="AK221" s="7">
        <v>0</v>
      </c>
      <c r="AL221" s="198">
        <f t="shared" ref="AL221:AL284" si="26">SUM(AI221:AK221)</f>
        <v>15.3</v>
      </c>
      <c r="AM221" s="1">
        <v>0</v>
      </c>
      <c r="AN221" s="1">
        <v>0</v>
      </c>
      <c r="AO221" s="1">
        <v>0</v>
      </c>
      <c r="AP221" s="200">
        <f t="shared" ref="AP221:AP284" si="27">SUM(AM221:AO221)</f>
        <v>0</v>
      </c>
      <c r="AQ221" s="1">
        <v>18</v>
      </c>
      <c r="AR221" s="1">
        <v>0</v>
      </c>
      <c r="AS221" s="1">
        <v>0</v>
      </c>
      <c r="AT221" s="200">
        <f>+TDC_InfraMR[[#This Row],[B.02.1 - Parque de Coches Eléctricos Motrices]]+TDC_InfraMR[[#This Row],[B.02.2 - Parque de Coches Eléctricos Motrices Remolcados Tipo R]]+TDC_InfraMR[[#This Row],[B.02.3 - Parque de Coches Eléctricos Motrices Tipo R]]</f>
        <v>18</v>
      </c>
      <c r="AU221" s="1">
        <v>0</v>
      </c>
      <c r="AV221" s="1">
        <v>0</v>
      </c>
      <c r="AW221" s="1">
        <v>0</v>
      </c>
      <c r="AX221" s="200">
        <f>+TDC_InfraMR[[#This Row],[B.03.1 - Parque de Coches Motores Motrices Remolcados]]+TDC_InfraMR[[#This Row],[B.03.2 - Parque de Coches Motores Motrices Intermedios]]+TDC_InfraMR[[#This Row],[B.03.3 - Parque de Coches Motores Motrices Cabina]]</f>
        <v>0</v>
      </c>
      <c r="AY221" s="1">
        <v>0</v>
      </c>
      <c r="AZ221" s="1">
        <v>0</v>
      </c>
      <c r="BA221" s="1">
        <v>0</v>
      </c>
      <c r="BB221" s="1">
        <v>0</v>
      </c>
      <c r="BC221" s="200">
        <f>+SUM(TDC_InfraMR[[#This Row],[B.04.1 - Parque de Coches Remolcados Clase Unica]:[B.04.5 - Parque de Coches Remolcados para Servicios Especiales (Cartoneros)]])</f>
        <v>0</v>
      </c>
      <c r="BD221" s="356">
        <v>0</v>
      </c>
      <c r="BE221" s="1">
        <v>2</v>
      </c>
      <c r="BF221" s="1">
        <v>0</v>
      </c>
      <c r="BG221" s="244">
        <v>1435</v>
      </c>
    </row>
    <row r="222" spans="1:59">
      <c r="A222" s="1">
        <v>2011</v>
      </c>
      <c r="B222" s="1" t="s">
        <v>65</v>
      </c>
      <c r="C222" s="10">
        <v>0</v>
      </c>
      <c r="D222" s="10">
        <v>0</v>
      </c>
      <c r="E222" s="10">
        <v>0</v>
      </c>
      <c r="F222" s="10">
        <v>15.3</v>
      </c>
      <c r="G222" s="192">
        <f t="shared" si="21"/>
        <v>15.3</v>
      </c>
      <c r="H222" s="192">
        <f>+TDC_InfraMR[[#This Row],[Total Líneas de Explotación ]]</f>
        <v>15.3</v>
      </c>
      <c r="I222" s="192">
        <v>15.3</v>
      </c>
      <c r="J222" s="10">
        <v>0</v>
      </c>
      <c r="K222" s="10">
        <v>0</v>
      </c>
      <c r="L222" s="10">
        <v>30.6</v>
      </c>
      <c r="M222" s="10">
        <v>1.04</v>
      </c>
      <c r="N222" s="192">
        <f>+TDC_InfraMR[[#This Row],[A.03.1 -  Longitud de Vías de Explotación No Electrificadas Troncales y Ramales (vía principal) (km)]]+TDC_InfraMR[[#This Row],[A.04.1 -  Longitud de Vías de Explotación Electrificadas Troncales y Ramales (vía principal) (km)]]</f>
        <v>30.6</v>
      </c>
      <c r="O222" s="192">
        <f>+TDC_InfraMR[[#This Row],[Total Vías (excluido Auxiliares)]]</f>
        <v>30.6</v>
      </c>
      <c r="P222" s="1">
        <v>11</v>
      </c>
      <c r="Q222" s="1">
        <v>0</v>
      </c>
      <c r="R222" s="1">
        <v>0</v>
      </c>
      <c r="S222" s="194">
        <f t="shared" si="25"/>
        <v>11</v>
      </c>
      <c r="T222" s="194">
        <f>+TDC_InfraMR[[#This Row],[Total Estaciones]]</f>
        <v>11</v>
      </c>
      <c r="U222" s="1">
        <v>0</v>
      </c>
      <c r="V222" s="1">
        <v>36</v>
      </c>
      <c r="W222" s="1">
        <v>0</v>
      </c>
      <c r="X222" s="1">
        <v>0</v>
      </c>
      <c r="Y222" s="1">
        <v>0</v>
      </c>
      <c r="Z222" s="196">
        <f t="shared" si="22"/>
        <v>36</v>
      </c>
      <c r="AA222" s="1">
        <v>6</v>
      </c>
      <c r="AB222" s="1">
        <v>2</v>
      </c>
      <c r="AC222" s="1">
        <f>+TDC_InfraMR[[#This Row],[Total Pasos Vehiculares a Nivel]]</f>
        <v>36</v>
      </c>
      <c r="AD222" s="196">
        <f t="shared" si="23"/>
        <v>44</v>
      </c>
      <c r="AE222" s="1">
        <v>0</v>
      </c>
      <c r="AF222" s="1">
        <v>9</v>
      </c>
      <c r="AG222" s="1">
        <v>16</v>
      </c>
      <c r="AH222" s="196">
        <f t="shared" si="24"/>
        <v>25</v>
      </c>
      <c r="AI222" s="7">
        <v>15.3</v>
      </c>
      <c r="AJ222" s="7">
        <v>0</v>
      </c>
      <c r="AK222" s="7">
        <v>0</v>
      </c>
      <c r="AL222" s="198">
        <f t="shared" si="26"/>
        <v>15.3</v>
      </c>
      <c r="AM222" s="1">
        <v>0</v>
      </c>
      <c r="AN222" s="1">
        <v>0</v>
      </c>
      <c r="AO222" s="1">
        <v>0</v>
      </c>
      <c r="AP222" s="200">
        <f t="shared" si="27"/>
        <v>0</v>
      </c>
      <c r="AQ222" s="1">
        <v>18</v>
      </c>
      <c r="AR222" s="1">
        <v>0</v>
      </c>
      <c r="AS222" s="1">
        <v>0</v>
      </c>
      <c r="AT222" s="200">
        <f>+TDC_InfraMR[[#This Row],[B.02.1 - Parque de Coches Eléctricos Motrices]]+TDC_InfraMR[[#This Row],[B.02.2 - Parque de Coches Eléctricos Motrices Remolcados Tipo R]]+TDC_InfraMR[[#This Row],[B.02.3 - Parque de Coches Eléctricos Motrices Tipo R]]</f>
        <v>18</v>
      </c>
      <c r="AU222" s="1">
        <v>0</v>
      </c>
      <c r="AV222" s="1">
        <v>0</v>
      </c>
      <c r="AW222" s="1">
        <v>0</v>
      </c>
      <c r="AX222" s="200">
        <f>+TDC_InfraMR[[#This Row],[B.03.1 - Parque de Coches Motores Motrices Remolcados]]+TDC_InfraMR[[#This Row],[B.03.2 - Parque de Coches Motores Motrices Intermedios]]+TDC_InfraMR[[#This Row],[B.03.3 - Parque de Coches Motores Motrices Cabina]]</f>
        <v>0</v>
      </c>
      <c r="AY222" s="1">
        <v>0</v>
      </c>
      <c r="AZ222" s="1">
        <v>0</v>
      </c>
      <c r="BA222" s="1">
        <v>0</v>
      </c>
      <c r="BB222" s="1">
        <v>0</v>
      </c>
      <c r="BC222" s="200">
        <f>+SUM(TDC_InfraMR[[#This Row],[B.04.1 - Parque de Coches Remolcados Clase Unica]:[B.04.5 - Parque de Coches Remolcados para Servicios Especiales (Cartoneros)]])</f>
        <v>0</v>
      </c>
      <c r="BD222" s="356">
        <v>0</v>
      </c>
      <c r="BE222" s="1">
        <v>2</v>
      </c>
      <c r="BF222" s="1">
        <v>0</v>
      </c>
      <c r="BG222" s="244">
        <v>1435</v>
      </c>
    </row>
    <row r="223" spans="1:59">
      <c r="A223" s="1">
        <v>2011</v>
      </c>
      <c r="B223" s="1" t="s">
        <v>66</v>
      </c>
      <c r="C223" s="10">
        <v>0</v>
      </c>
      <c r="D223" s="10">
        <v>0</v>
      </c>
      <c r="E223" s="10">
        <v>0</v>
      </c>
      <c r="F223" s="10">
        <v>15.3</v>
      </c>
      <c r="G223" s="192">
        <f t="shared" si="21"/>
        <v>15.3</v>
      </c>
      <c r="H223" s="192">
        <f>+TDC_InfraMR[[#This Row],[Total Líneas de Explotación ]]</f>
        <v>15.3</v>
      </c>
      <c r="I223" s="192">
        <v>15.3</v>
      </c>
      <c r="J223" s="10">
        <v>0</v>
      </c>
      <c r="K223" s="10">
        <v>0</v>
      </c>
      <c r="L223" s="10">
        <v>30.6</v>
      </c>
      <c r="M223" s="10">
        <v>1.04</v>
      </c>
      <c r="N223" s="192">
        <f>+TDC_InfraMR[[#This Row],[A.03.1 -  Longitud de Vías de Explotación No Electrificadas Troncales y Ramales (vía principal) (km)]]+TDC_InfraMR[[#This Row],[A.04.1 -  Longitud de Vías de Explotación Electrificadas Troncales y Ramales (vía principal) (km)]]</f>
        <v>30.6</v>
      </c>
      <c r="O223" s="192">
        <f>+TDC_InfraMR[[#This Row],[Total Vías (excluido Auxiliares)]]</f>
        <v>30.6</v>
      </c>
      <c r="P223" s="1">
        <v>11</v>
      </c>
      <c r="Q223" s="1">
        <v>0</v>
      </c>
      <c r="R223" s="1">
        <v>0</v>
      </c>
      <c r="S223" s="194">
        <f t="shared" si="25"/>
        <v>11</v>
      </c>
      <c r="T223" s="194">
        <f>+TDC_InfraMR[[#This Row],[Total Estaciones]]</f>
        <v>11</v>
      </c>
      <c r="U223" s="1">
        <v>0</v>
      </c>
      <c r="V223" s="1">
        <v>36</v>
      </c>
      <c r="W223" s="1">
        <v>0</v>
      </c>
      <c r="X223" s="1">
        <v>0</v>
      </c>
      <c r="Y223" s="1">
        <v>0</v>
      </c>
      <c r="Z223" s="196">
        <f t="shared" si="22"/>
        <v>36</v>
      </c>
      <c r="AA223" s="1">
        <v>6</v>
      </c>
      <c r="AB223" s="1">
        <v>2</v>
      </c>
      <c r="AC223" s="1">
        <f>+TDC_InfraMR[[#This Row],[Total Pasos Vehiculares a Nivel]]</f>
        <v>36</v>
      </c>
      <c r="AD223" s="196">
        <f t="shared" si="23"/>
        <v>44</v>
      </c>
      <c r="AE223" s="1">
        <v>0</v>
      </c>
      <c r="AF223" s="1">
        <v>9</v>
      </c>
      <c r="AG223" s="1">
        <v>16</v>
      </c>
      <c r="AH223" s="196">
        <f t="shared" si="24"/>
        <v>25</v>
      </c>
      <c r="AI223" s="7">
        <v>15.3</v>
      </c>
      <c r="AJ223" s="7">
        <v>0</v>
      </c>
      <c r="AK223" s="7">
        <v>0</v>
      </c>
      <c r="AL223" s="198">
        <f t="shared" si="26"/>
        <v>15.3</v>
      </c>
      <c r="AM223" s="1">
        <v>0</v>
      </c>
      <c r="AN223" s="1">
        <v>0</v>
      </c>
      <c r="AO223" s="1">
        <v>0</v>
      </c>
      <c r="AP223" s="200">
        <f t="shared" si="27"/>
        <v>0</v>
      </c>
      <c r="AQ223" s="1">
        <v>18</v>
      </c>
      <c r="AR223" s="1">
        <v>0</v>
      </c>
      <c r="AS223" s="1">
        <v>0</v>
      </c>
      <c r="AT223" s="200">
        <f>+TDC_InfraMR[[#This Row],[B.02.1 - Parque de Coches Eléctricos Motrices]]+TDC_InfraMR[[#This Row],[B.02.2 - Parque de Coches Eléctricos Motrices Remolcados Tipo R]]+TDC_InfraMR[[#This Row],[B.02.3 - Parque de Coches Eléctricos Motrices Tipo R]]</f>
        <v>18</v>
      </c>
      <c r="AU223" s="1">
        <v>0</v>
      </c>
      <c r="AV223" s="1">
        <v>0</v>
      </c>
      <c r="AW223" s="1">
        <v>0</v>
      </c>
      <c r="AX223" s="200">
        <f>+TDC_InfraMR[[#This Row],[B.03.1 - Parque de Coches Motores Motrices Remolcados]]+TDC_InfraMR[[#This Row],[B.03.2 - Parque de Coches Motores Motrices Intermedios]]+TDC_InfraMR[[#This Row],[B.03.3 - Parque de Coches Motores Motrices Cabina]]</f>
        <v>0</v>
      </c>
      <c r="AY223" s="1">
        <v>0</v>
      </c>
      <c r="AZ223" s="1">
        <v>0</v>
      </c>
      <c r="BA223" s="1">
        <v>0</v>
      </c>
      <c r="BB223" s="1">
        <v>0</v>
      </c>
      <c r="BC223" s="200">
        <f>+SUM(TDC_InfraMR[[#This Row],[B.04.1 - Parque de Coches Remolcados Clase Unica]:[B.04.5 - Parque de Coches Remolcados para Servicios Especiales (Cartoneros)]])</f>
        <v>0</v>
      </c>
      <c r="BD223" s="356">
        <v>0</v>
      </c>
      <c r="BE223" s="1">
        <v>2</v>
      </c>
      <c r="BF223" s="1">
        <v>0</v>
      </c>
      <c r="BG223" s="244">
        <v>1435</v>
      </c>
    </row>
    <row r="224" spans="1:59">
      <c r="A224" s="1">
        <v>2011</v>
      </c>
      <c r="B224" s="1" t="s">
        <v>67</v>
      </c>
      <c r="C224" s="10">
        <v>0</v>
      </c>
      <c r="D224" s="10">
        <v>0</v>
      </c>
      <c r="E224" s="10">
        <v>0</v>
      </c>
      <c r="F224" s="10">
        <v>15.3</v>
      </c>
      <c r="G224" s="192">
        <f t="shared" si="21"/>
        <v>15.3</v>
      </c>
      <c r="H224" s="192">
        <f>+TDC_InfraMR[[#This Row],[Total Líneas de Explotación ]]</f>
        <v>15.3</v>
      </c>
      <c r="I224" s="192">
        <v>15.3</v>
      </c>
      <c r="J224" s="10">
        <v>0</v>
      </c>
      <c r="K224" s="10">
        <v>0</v>
      </c>
      <c r="L224" s="10">
        <v>30.6</v>
      </c>
      <c r="M224" s="10">
        <v>1.04</v>
      </c>
      <c r="N224" s="192">
        <f>+TDC_InfraMR[[#This Row],[A.03.1 -  Longitud de Vías de Explotación No Electrificadas Troncales y Ramales (vía principal) (km)]]+TDC_InfraMR[[#This Row],[A.04.1 -  Longitud de Vías de Explotación Electrificadas Troncales y Ramales (vía principal) (km)]]</f>
        <v>30.6</v>
      </c>
      <c r="O224" s="192">
        <f>+TDC_InfraMR[[#This Row],[Total Vías (excluido Auxiliares)]]</f>
        <v>30.6</v>
      </c>
      <c r="P224" s="1">
        <v>11</v>
      </c>
      <c r="Q224" s="1">
        <v>0</v>
      </c>
      <c r="R224" s="1">
        <v>0</v>
      </c>
      <c r="S224" s="194">
        <f t="shared" si="25"/>
        <v>11</v>
      </c>
      <c r="T224" s="194">
        <f>+TDC_InfraMR[[#This Row],[Total Estaciones]]</f>
        <v>11</v>
      </c>
      <c r="U224" s="1">
        <v>0</v>
      </c>
      <c r="V224" s="1">
        <v>36</v>
      </c>
      <c r="W224" s="1">
        <v>0</v>
      </c>
      <c r="X224" s="1">
        <v>0</v>
      </c>
      <c r="Y224" s="1">
        <v>0</v>
      </c>
      <c r="Z224" s="196">
        <f t="shared" si="22"/>
        <v>36</v>
      </c>
      <c r="AA224" s="1">
        <v>6</v>
      </c>
      <c r="AB224" s="1">
        <v>2</v>
      </c>
      <c r="AC224" s="1">
        <f>+TDC_InfraMR[[#This Row],[Total Pasos Vehiculares a Nivel]]</f>
        <v>36</v>
      </c>
      <c r="AD224" s="196">
        <f t="shared" si="23"/>
        <v>44</v>
      </c>
      <c r="AE224" s="1">
        <v>0</v>
      </c>
      <c r="AF224" s="1">
        <v>9</v>
      </c>
      <c r="AG224" s="1">
        <v>16</v>
      </c>
      <c r="AH224" s="196">
        <f t="shared" si="24"/>
        <v>25</v>
      </c>
      <c r="AI224" s="7">
        <v>15.3</v>
      </c>
      <c r="AJ224" s="7">
        <v>0</v>
      </c>
      <c r="AK224" s="7">
        <v>0</v>
      </c>
      <c r="AL224" s="198">
        <f t="shared" si="26"/>
        <v>15.3</v>
      </c>
      <c r="AM224" s="1">
        <v>0</v>
      </c>
      <c r="AN224" s="1">
        <v>0</v>
      </c>
      <c r="AO224" s="1">
        <v>0</v>
      </c>
      <c r="AP224" s="200">
        <f t="shared" si="27"/>
        <v>0</v>
      </c>
      <c r="AQ224" s="1">
        <v>18</v>
      </c>
      <c r="AR224" s="1">
        <v>0</v>
      </c>
      <c r="AS224" s="1">
        <v>0</v>
      </c>
      <c r="AT224" s="200">
        <f>+TDC_InfraMR[[#This Row],[B.02.1 - Parque de Coches Eléctricos Motrices]]+TDC_InfraMR[[#This Row],[B.02.2 - Parque de Coches Eléctricos Motrices Remolcados Tipo R]]+TDC_InfraMR[[#This Row],[B.02.3 - Parque de Coches Eléctricos Motrices Tipo R]]</f>
        <v>18</v>
      </c>
      <c r="AU224" s="1">
        <v>0</v>
      </c>
      <c r="AV224" s="1">
        <v>0</v>
      </c>
      <c r="AW224" s="1">
        <v>0</v>
      </c>
      <c r="AX224" s="200">
        <f>+TDC_InfraMR[[#This Row],[B.03.1 - Parque de Coches Motores Motrices Remolcados]]+TDC_InfraMR[[#This Row],[B.03.2 - Parque de Coches Motores Motrices Intermedios]]+TDC_InfraMR[[#This Row],[B.03.3 - Parque de Coches Motores Motrices Cabina]]</f>
        <v>0</v>
      </c>
      <c r="AY224" s="1">
        <v>0</v>
      </c>
      <c r="AZ224" s="1">
        <v>0</v>
      </c>
      <c r="BA224" s="1">
        <v>0</v>
      </c>
      <c r="BB224" s="1">
        <v>0</v>
      </c>
      <c r="BC224" s="200">
        <f>+SUM(TDC_InfraMR[[#This Row],[B.04.1 - Parque de Coches Remolcados Clase Unica]:[B.04.5 - Parque de Coches Remolcados para Servicios Especiales (Cartoneros)]])</f>
        <v>0</v>
      </c>
      <c r="BD224" s="356">
        <v>0</v>
      </c>
      <c r="BE224" s="1">
        <v>2</v>
      </c>
      <c r="BF224" s="1">
        <v>0</v>
      </c>
      <c r="BG224" s="244">
        <v>1435</v>
      </c>
    </row>
    <row r="225" spans="1:59">
      <c r="A225" s="1">
        <v>2011</v>
      </c>
      <c r="B225" s="1" t="s">
        <v>68</v>
      </c>
      <c r="C225" s="10">
        <v>0</v>
      </c>
      <c r="D225" s="10">
        <v>0</v>
      </c>
      <c r="E225" s="10">
        <v>0</v>
      </c>
      <c r="F225" s="10">
        <v>15.3</v>
      </c>
      <c r="G225" s="192">
        <f t="shared" si="21"/>
        <v>15.3</v>
      </c>
      <c r="H225" s="192">
        <f>+TDC_InfraMR[[#This Row],[Total Líneas de Explotación ]]</f>
        <v>15.3</v>
      </c>
      <c r="I225" s="192">
        <v>15.3</v>
      </c>
      <c r="J225" s="10">
        <v>0</v>
      </c>
      <c r="K225" s="10">
        <v>0</v>
      </c>
      <c r="L225" s="10">
        <v>30.6</v>
      </c>
      <c r="M225" s="10">
        <v>1.04</v>
      </c>
      <c r="N225" s="192">
        <f>+TDC_InfraMR[[#This Row],[A.03.1 -  Longitud de Vías de Explotación No Electrificadas Troncales y Ramales (vía principal) (km)]]+TDC_InfraMR[[#This Row],[A.04.1 -  Longitud de Vías de Explotación Electrificadas Troncales y Ramales (vía principal) (km)]]</f>
        <v>30.6</v>
      </c>
      <c r="O225" s="192">
        <f>+TDC_InfraMR[[#This Row],[Total Vías (excluido Auxiliares)]]</f>
        <v>30.6</v>
      </c>
      <c r="P225" s="1">
        <v>11</v>
      </c>
      <c r="Q225" s="1">
        <v>0</v>
      </c>
      <c r="R225" s="1">
        <v>0</v>
      </c>
      <c r="S225" s="194">
        <f t="shared" si="25"/>
        <v>11</v>
      </c>
      <c r="T225" s="194">
        <f>+TDC_InfraMR[[#This Row],[Total Estaciones]]</f>
        <v>11</v>
      </c>
      <c r="U225" s="1">
        <v>0</v>
      </c>
      <c r="V225" s="1">
        <v>36</v>
      </c>
      <c r="W225" s="1">
        <v>0</v>
      </c>
      <c r="X225" s="1">
        <v>0</v>
      </c>
      <c r="Y225" s="1">
        <v>0</v>
      </c>
      <c r="Z225" s="196">
        <f t="shared" si="22"/>
        <v>36</v>
      </c>
      <c r="AA225" s="1">
        <v>6</v>
      </c>
      <c r="AB225" s="1">
        <v>2</v>
      </c>
      <c r="AC225" s="1">
        <f>+TDC_InfraMR[[#This Row],[Total Pasos Vehiculares a Nivel]]</f>
        <v>36</v>
      </c>
      <c r="AD225" s="196">
        <f t="shared" si="23"/>
        <v>44</v>
      </c>
      <c r="AE225" s="1">
        <v>0</v>
      </c>
      <c r="AF225" s="1">
        <v>9</v>
      </c>
      <c r="AG225" s="1">
        <v>16</v>
      </c>
      <c r="AH225" s="196">
        <f t="shared" si="24"/>
        <v>25</v>
      </c>
      <c r="AI225" s="7">
        <v>15.3</v>
      </c>
      <c r="AJ225" s="7">
        <v>0</v>
      </c>
      <c r="AK225" s="7">
        <v>0</v>
      </c>
      <c r="AL225" s="198">
        <f t="shared" si="26"/>
        <v>15.3</v>
      </c>
      <c r="AM225" s="1">
        <v>0</v>
      </c>
      <c r="AN225" s="1">
        <v>0</v>
      </c>
      <c r="AO225" s="1">
        <v>0</v>
      </c>
      <c r="AP225" s="200">
        <f t="shared" si="27"/>
        <v>0</v>
      </c>
      <c r="AQ225" s="1">
        <v>18</v>
      </c>
      <c r="AR225" s="1">
        <v>0</v>
      </c>
      <c r="AS225" s="1">
        <v>0</v>
      </c>
      <c r="AT225" s="200">
        <f>+TDC_InfraMR[[#This Row],[B.02.1 - Parque de Coches Eléctricos Motrices]]+TDC_InfraMR[[#This Row],[B.02.2 - Parque de Coches Eléctricos Motrices Remolcados Tipo R]]+TDC_InfraMR[[#This Row],[B.02.3 - Parque de Coches Eléctricos Motrices Tipo R]]</f>
        <v>18</v>
      </c>
      <c r="AU225" s="1">
        <v>0</v>
      </c>
      <c r="AV225" s="1">
        <v>0</v>
      </c>
      <c r="AW225" s="1">
        <v>0</v>
      </c>
      <c r="AX225" s="200">
        <f>+TDC_InfraMR[[#This Row],[B.03.1 - Parque de Coches Motores Motrices Remolcados]]+TDC_InfraMR[[#This Row],[B.03.2 - Parque de Coches Motores Motrices Intermedios]]+TDC_InfraMR[[#This Row],[B.03.3 - Parque de Coches Motores Motrices Cabina]]</f>
        <v>0</v>
      </c>
      <c r="AY225" s="1">
        <v>0</v>
      </c>
      <c r="AZ225" s="1">
        <v>0</v>
      </c>
      <c r="BA225" s="1">
        <v>0</v>
      </c>
      <c r="BB225" s="1">
        <v>0</v>
      </c>
      <c r="BC225" s="200">
        <f>+SUM(TDC_InfraMR[[#This Row],[B.04.1 - Parque de Coches Remolcados Clase Unica]:[B.04.5 - Parque de Coches Remolcados para Servicios Especiales (Cartoneros)]])</f>
        <v>0</v>
      </c>
      <c r="BD225" s="356">
        <v>0</v>
      </c>
      <c r="BE225" s="1">
        <v>2</v>
      </c>
      <c r="BF225" s="1">
        <v>0</v>
      </c>
      <c r="BG225" s="244">
        <v>1435</v>
      </c>
    </row>
    <row r="226" spans="1:59">
      <c r="A226" s="1">
        <v>2011</v>
      </c>
      <c r="B226" s="1" t="s">
        <v>69</v>
      </c>
      <c r="C226" s="10">
        <v>0</v>
      </c>
      <c r="D226" s="10">
        <v>0</v>
      </c>
      <c r="E226" s="10">
        <v>0</v>
      </c>
      <c r="F226" s="10">
        <v>15.3</v>
      </c>
      <c r="G226" s="192">
        <f t="shared" si="21"/>
        <v>15.3</v>
      </c>
      <c r="H226" s="192">
        <f>+TDC_InfraMR[[#This Row],[Total Líneas de Explotación ]]</f>
        <v>15.3</v>
      </c>
      <c r="I226" s="192">
        <v>15.3</v>
      </c>
      <c r="J226" s="10">
        <v>0</v>
      </c>
      <c r="K226" s="10">
        <v>0</v>
      </c>
      <c r="L226" s="10">
        <v>30.6</v>
      </c>
      <c r="M226" s="10">
        <v>1.04</v>
      </c>
      <c r="N226" s="192">
        <f>+TDC_InfraMR[[#This Row],[A.03.1 -  Longitud de Vías de Explotación No Electrificadas Troncales y Ramales (vía principal) (km)]]+TDC_InfraMR[[#This Row],[A.04.1 -  Longitud de Vías de Explotación Electrificadas Troncales y Ramales (vía principal) (km)]]</f>
        <v>30.6</v>
      </c>
      <c r="O226" s="192">
        <f>+TDC_InfraMR[[#This Row],[Total Vías (excluido Auxiliares)]]</f>
        <v>30.6</v>
      </c>
      <c r="P226" s="1">
        <v>11</v>
      </c>
      <c r="Q226" s="1">
        <v>0</v>
      </c>
      <c r="R226" s="1">
        <v>0</v>
      </c>
      <c r="S226" s="194">
        <f t="shared" si="25"/>
        <v>11</v>
      </c>
      <c r="T226" s="194">
        <f>+TDC_InfraMR[[#This Row],[Total Estaciones]]</f>
        <v>11</v>
      </c>
      <c r="U226" s="1">
        <v>0</v>
      </c>
      <c r="V226" s="1">
        <v>36</v>
      </c>
      <c r="W226" s="1">
        <v>0</v>
      </c>
      <c r="X226" s="1">
        <v>0</v>
      </c>
      <c r="Y226" s="1">
        <v>0</v>
      </c>
      <c r="Z226" s="196">
        <f t="shared" si="22"/>
        <v>36</v>
      </c>
      <c r="AA226" s="1">
        <v>6</v>
      </c>
      <c r="AB226" s="1">
        <v>2</v>
      </c>
      <c r="AC226" s="1">
        <f>+TDC_InfraMR[[#This Row],[Total Pasos Vehiculares a Nivel]]</f>
        <v>36</v>
      </c>
      <c r="AD226" s="196">
        <f t="shared" si="23"/>
        <v>44</v>
      </c>
      <c r="AE226" s="1">
        <v>0</v>
      </c>
      <c r="AF226" s="1">
        <v>9</v>
      </c>
      <c r="AG226" s="1">
        <v>16</v>
      </c>
      <c r="AH226" s="196">
        <f t="shared" si="24"/>
        <v>25</v>
      </c>
      <c r="AI226" s="7">
        <v>15.3</v>
      </c>
      <c r="AJ226" s="7">
        <v>0</v>
      </c>
      <c r="AK226" s="7">
        <v>0</v>
      </c>
      <c r="AL226" s="198">
        <f t="shared" si="26"/>
        <v>15.3</v>
      </c>
      <c r="AM226" s="1">
        <v>0</v>
      </c>
      <c r="AN226" s="1">
        <v>0</v>
      </c>
      <c r="AO226" s="1">
        <v>0</v>
      </c>
      <c r="AP226" s="200">
        <f t="shared" si="27"/>
        <v>0</v>
      </c>
      <c r="AQ226" s="1">
        <v>18</v>
      </c>
      <c r="AR226" s="1">
        <v>0</v>
      </c>
      <c r="AS226" s="1">
        <v>0</v>
      </c>
      <c r="AT226" s="200">
        <f>+TDC_InfraMR[[#This Row],[B.02.1 - Parque de Coches Eléctricos Motrices]]+TDC_InfraMR[[#This Row],[B.02.2 - Parque de Coches Eléctricos Motrices Remolcados Tipo R]]+TDC_InfraMR[[#This Row],[B.02.3 - Parque de Coches Eléctricos Motrices Tipo R]]</f>
        <v>18</v>
      </c>
      <c r="AU226" s="1">
        <v>0</v>
      </c>
      <c r="AV226" s="1">
        <v>0</v>
      </c>
      <c r="AW226" s="1">
        <v>0</v>
      </c>
      <c r="AX226" s="200">
        <f>+TDC_InfraMR[[#This Row],[B.03.1 - Parque de Coches Motores Motrices Remolcados]]+TDC_InfraMR[[#This Row],[B.03.2 - Parque de Coches Motores Motrices Intermedios]]+TDC_InfraMR[[#This Row],[B.03.3 - Parque de Coches Motores Motrices Cabina]]</f>
        <v>0</v>
      </c>
      <c r="AY226" s="1">
        <v>0</v>
      </c>
      <c r="AZ226" s="1">
        <v>0</v>
      </c>
      <c r="BA226" s="1">
        <v>0</v>
      </c>
      <c r="BB226" s="1">
        <v>0</v>
      </c>
      <c r="BC226" s="200">
        <f>+SUM(TDC_InfraMR[[#This Row],[B.04.1 - Parque de Coches Remolcados Clase Unica]:[B.04.5 - Parque de Coches Remolcados para Servicios Especiales (Cartoneros)]])</f>
        <v>0</v>
      </c>
      <c r="BD226" s="356">
        <v>0</v>
      </c>
      <c r="BE226" s="1">
        <v>2</v>
      </c>
      <c r="BF226" s="1">
        <v>0</v>
      </c>
      <c r="BG226" s="244">
        <v>1435</v>
      </c>
    </row>
    <row r="227" spans="1:59">
      <c r="A227" s="1">
        <v>2011</v>
      </c>
      <c r="B227" s="1" t="s">
        <v>70</v>
      </c>
      <c r="C227" s="10">
        <v>0</v>
      </c>
      <c r="D227" s="10">
        <v>0</v>
      </c>
      <c r="E227" s="10">
        <v>0</v>
      </c>
      <c r="F227" s="10">
        <v>15.3</v>
      </c>
      <c r="G227" s="192">
        <f t="shared" si="21"/>
        <v>15.3</v>
      </c>
      <c r="H227" s="192">
        <f>+TDC_InfraMR[[#This Row],[Total Líneas de Explotación ]]</f>
        <v>15.3</v>
      </c>
      <c r="I227" s="192">
        <v>15.3</v>
      </c>
      <c r="J227" s="10">
        <v>0</v>
      </c>
      <c r="K227" s="10">
        <v>0</v>
      </c>
      <c r="L227" s="10">
        <v>30.6</v>
      </c>
      <c r="M227" s="10">
        <v>1.04</v>
      </c>
      <c r="N227" s="192">
        <f>+TDC_InfraMR[[#This Row],[A.03.1 -  Longitud de Vías de Explotación No Electrificadas Troncales y Ramales (vía principal) (km)]]+TDC_InfraMR[[#This Row],[A.04.1 -  Longitud de Vías de Explotación Electrificadas Troncales y Ramales (vía principal) (km)]]</f>
        <v>30.6</v>
      </c>
      <c r="O227" s="192">
        <f>+TDC_InfraMR[[#This Row],[Total Vías (excluido Auxiliares)]]</f>
        <v>30.6</v>
      </c>
      <c r="P227" s="1">
        <v>11</v>
      </c>
      <c r="Q227" s="1">
        <v>0</v>
      </c>
      <c r="R227" s="1">
        <v>0</v>
      </c>
      <c r="S227" s="194">
        <f t="shared" si="25"/>
        <v>11</v>
      </c>
      <c r="T227" s="194">
        <f>+TDC_InfraMR[[#This Row],[Total Estaciones]]</f>
        <v>11</v>
      </c>
      <c r="U227" s="1">
        <v>0</v>
      </c>
      <c r="V227" s="1">
        <v>36</v>
      </c>
      <c r="W227" s="1">
        <v>0</v>
      </c>
      <c r="X227" s="1">
        <v>0</v>
      </c>
      <c r="Y227" s="1">
        <v>0</v>
      </c>
      <c r="Z227" s="196">
        <f t="shared" si="22"/>
        <v>36</v>
      </c>
      <c r="AA227" s="1">
        <v>6</v>
      </c>
      <c r="AB227" s="1">
        <v>2</v>
      </c>
      <c r="AC227" s="1">
        <f>+TDC_InfraMR[[#This Row],[Total Pasos Vehiculares a Nivel]]</f>
        <v>36</v>
      </c>
      <c r="AD227" s="196">
        <f t="shared" si="23"/>
        <v>44</v>
      </c>
      <c r="AE227" s="1">
        <v>0</v>
      </c>
      <c r="AF227" s="1">
        <v>9</v>
      </c>
      <c r="AG227" s="1">
        <v>16</v>
      </c>
      <c r="AH227" s="196">
        <f t="shared" si="24"/>
        <v>25</v>
      </c>
      <c r="AI227" s="7">
        <v>15.3</v>
      </c>
      <c r="AJ227" s="7">
        <v>0</v>
      </c>
      <c r="AK227" s="7">
        <v>0</v>
      </c>
      <c r="AL227" s="198">
        <f t="shared" si="26"/>
        <v>15.3</v>
      </c>
      <c r="AM227" s="1">
        <v>0</v>
      </c>
      <c r="AN227" s="1">
        <v>0</v>
      </c>
      <c r="AO227" s="1">
        <v>0</v>
      </c>
      <c r="AP227" s="200">
        <f t="shared" si="27"/>
        <v>0</v>
      </c>
      <c r="AQ227" s="1">
        <v>18</v>
      </c>
      <c r="AR227" s="1">
        <v>0</v>
      </c>
      <c r="AS227" s="1">
        <v>0</v>
      </c>
      <c r="AT227" s="200">
        <f>+TDC_InfraMR[[#This Row],[B.02.1 - Parque de Coches Eléctricos Motrices]]+TDC_InfraMR[[#This Row],[B.02.2 - Parque de Coches Eléctricos Motrices Remolcados Tipo R]]+TDC_InfraMR[[#This Row],[B.02.3 - Parque de Coches Eléctricos Motrices Tipo R]]</f>
        <v>18</v>
      </c>
      <c r="AU227" s="1">
        <v>0</v>
      </c>
      <c r="AV227" s="1">
        <v>0</v>
      </c>
      <c r="AW227" s="1">
        <v>0</v>
      </c>
      <c r="AX227" s="200">
        <f>+TDC_InfraMR[[#This Row],[B.03.1 - Parque de Coches Motores Motrices Remolcados]]+TDC_InfraMR[[#This Row],[B.03.2 - Parque de Coches Motores Motrices Intermedios]]+TDC_InfraMR[[#This Row],[B.03.3 - Parque de Coches Motores Motrices Cabina]]</f>
        <v>0</v>
      </c>
      <c r="AY227" s="1">
        <v>0</v>
      </c>
      <c r="AZ227" s="1">
        <v>0</v>
      </c>
      <c r="BA227" s="1">
        <v>0</v>
      </c>
      <c r="BB227" s="1">
        <v>0</v>
      </c>
      <c r="BC227" s="200">
        <f>+SUM(TDC_InfraMR[[#This Row],[B.04.1 - Parque de Coches Remolcados Clase Unica]:[B.04.5 - Parque de Coches Remolcados para Servicios Especiales (Cartoneros)]])</f>
        <v>0</v>
      </c>
      <c r="BD227" s="356">
        <v>0</v>
      </c>
      <c r="BE227" s="1">
        <v>2</v>
      </c>
      <c r="BF227" s="1">
        <v>0</v>
      </c>
      <c r="BG227" s="244">
        <v>1435</v>
      </c>
    </row>
    <row r="228" spans="1:59">
      <c r="A228" s="1">
        <v>2011</v>
      </c>
      <c r="B228" s="1" t="s">
        <v>71</v>
      </c>
      <c r="C228" s="10">
        <v>0</v>
      </c>
      <c r="D228" s="10">
        <v>0</v>
      </c>
      <c r="E228" s="10">
        <v>0</v>
      </c>
      <c r="F228" s="10">
        <v>15.3</v>
      </c>
      <c r="G228" s="192">
        <f t="shared" si="21"/>
        <v>15.3</v>
      </c>
      <c r="H228" s="192">
        <f>+TDC_InfraMR[[#This Row],[Total Líneas de Explotación ]]</f>
        <v>15.3</v>
      </c>
      <c r="I228" s="192">
        <v>15.3</v>
      </c>
      <c r="J228" s="10">
        <v>0</v>
      </c>
      <c r="K228" s="10">
        <v>0</v>
      </c>
      <c r="L228" s="10">
        <v>30.6</v>
      </c>
      <c r="M228" s="10">
        <v>1.04</v>
      </c>
      <c r="N228" s="192">
        <f>+TDC_InfraMR[[#This Row],[A.03.1 -  Longitud de Vías de Explotación No Electrificadas Troncales y Ramales (vía principal) (km)]]+TDC_InfraMR[[#This Row],[A.04.1 -  Longitud de Vías de Explotación Electrificadas Troncales y Ramales (vía principal) (km)]]</f>
        <v>30.6</v>
      </c>
      <c r="O228" s="192">
        <f>+TDC_InfraMR[[#This Row],[Total Vías (excluido Auxiliares)]]</f>
        <v>30.6</v>
      </c>
      <c r="P228" s="1">
        <v>11</v>
      </c>
      <c r="Q228" s="1">
        <v>0</v>
      </c>
      <c r="R228" s="1">
        <v>0</v>
      </c>
      <c r="S228" s="194">
        <f t="shared" si="25"/>
        <v>11</v>
      </c>
      <c r="T228" s="194">
        <f>+TDC_InfraMR[[#This Row],[Total Estaciones]]</f>
        <v>11</v>
      </c>
      <c r="U228" s="1">
        <v>0</v>
      </c>
      <c r="V228" s="1">
        <v>36</v>
      </c>
      <c r="W228" s="1">
        <v>0</v>
      </c>
      <c r="X228" s="1">
        <v>0</v>
      </c>
      <c r="Y228" s="1">
        <v>0</v>
      </c>
      <c r="Z228" s="196">
        <f t="shared" si="22"/>
        <v>36</v>
      </c>
      <c r="AA228" s="1">
        <v>6</v>
      </c>
      <c r="AB228" s="1">
        <v>2</v>
      </c>
      <c r="AC228" s="1">
        <f>+TDC_InfraMR[[#This Row],[Total Pasos Vehiculares a Nivel]]</f>
        <v>36</v>
      </c>
      <c r="AD228" s="196">
        <f t="shared" si="23"/>
        <v>44</v>
      </c>
      <c r="AE228" s="1">
        <v>0</v>
      </c>
      <c r="AF228" s="1">
        <v>9</v>
      </c>
      <c r="AG228" s="1">
        <v>16</v>
      </c>
      <c r="AH228" s="196">
        <f t="shared" si="24"/>
        <v>25</v>
      </c>
      <c r="AI228" s="7">
        <v>15.3</v>
      </c>
      <c r="AJ228" s="7">
        <v>0</v>
      </c>
      <c r="AK228" s="7">
        <v>0</v>
      </c>
      <c r="AL228" s="198">
        <f t="shared" si="26"/>
        <v>15.3</v>
      </c>
      <c r="AM228" s="1">
        <v>0</v>
      </c>
      <c r="AN228" s="1">
        <v>0</v>
      </c>
      <c r="AO228" s="1">
        <v>0</v>
      </c>
      <c r="AP228" s="200">
        <f t="shared" si="27"/>
        <v>0</v>
      </c>
      <c r="AQ228" s="1">
        <v>18</v>
      </c>
      <c r="AR228" s="1">
        <v>0</v>
      </c>
      <c r="AS228" s="1">
        <v>0</v>
      </c>
      <c r="AT228" s="200">
        <f>+TDC_InfraMR[[#This Row],[B.02.1 - Parque de Coches Eléctricos Motrices]]+TDC_InfraMR[[#This Row],[B.02.2 - Parque de Coches Eléctricos Motrices Remolcados Tipo R]]+TDC_InfraMR[[#This Row],[B.02.3 - Parque de Coches Eléctricos Motrices Tipo R]]</f>
        <v>18</v>
      </c>
      <c r="AU228" s="1">
        <v>0</v>
      </c>
      <c r="AV228" s="1">
        <v>0</v>
      </c>
      <c r="AW228" s="1">
        <v>0</v>
      </c>
      <c r="AX228" s="200">
        <f>+TDC_InfraMR[[#This Row],[B.03.1 - Parque de Coches Motores Motrices Remolcados]]+TDC_InfraMR[[#This Row],[B.03.2 - Parque de Coches Motores Motrices Intermedios]]+TDC_InfraMR[[#This Row],[B.03.3 - Parque de Coches Motores Motrices Cabina]]</f>
        <v>0</v>
      </c>
      <c r="AY228" s="1">
        <v>0</v>
      </c>
      <c r="AZ228" s="1">
        <v>0</v>
      </c>
      <c r="BA228" s="1">
        <v>0</v>
      </c>
      <c r="BB228" s="1">
        <v>0</v>
      </c>
      <c r="BC228" s="200">
        <f>+SUM(TDC_InfraMR[[#This Row],[B.04.1 - Parque de Coches Remolcados Clase Unica]:[B.04.5 - Parque de Coches Remolcados para Servicios Especiales (Cartoneros)]])</f>
        <v>0</v>
      </c>
      <c r="BD228" s="356">
        <v>0</v>
      </c>
      <c r="BE228" s="1">
        <v>2</v>
      </c>
      <c r="BF228" s="1">
        <v>0</v>
      </c>
      <c r="BG228" s="244">
        <v>1435</v>
      </c>
    </row>
    <row r="229" spans="1:59">
      <c r="A229" s="1">
        <v>2011</v>
      </c>
      <c r="B229" s="1" t="s">
        <v>72</v>
      </c>
      <c r="C229" s="10">
        <v>0</v>
      </c>
      <c r="D229" s="10">
        <v>0</v>
      </c>
      <c r="E229" s="10">
        <v>0</v>
      </c>
      <c r="F229" s="10">
        <v>15.3</v>
      </c>
      <c r="G229" s="192">
        <f t="shared" si="21"/>
        <v>15.3</v>
      </c>
      <c r="H229" s="192">
        <f>+TDC_InfraMR[[#This Row],[Total Líneas de Explotación ]]</f>
        <v>15.3</v>
      </c>
      <c r="I229" s="192">
        <v>15.3</v>
      </c>
      <c r="J229" s="10">
        <v>0</v>
      </c>
      <c r="K229" s="10">
        <v>0</v>
      </c>
      <c r="L229" s="10">
        <v>30.6</v>
      </c>
      <c r="M229" s="10">
        <v>1.04</v>
      </c>
      <c r="N229" s="192">
        <f>+TDC_InfraMR[[#This Row],[A.03.1 -  Longitud de Vías de Explotación No Electrificadas Troncales y Ramales (vía principal) (km)]]+TDC_InfraMR[[#This Row],[A.04.1 -  Longitud de Vías de Explotación Electrificadas Troncales y Ramales (vía principal) (km)]]</f>
        <v>30.6</v>
      </c>
      <c r="O229" s="192">
        <f>+TDC_InfraMR[[#This Row],[Total Vías (excluido Auxiliares)]]</f>
        <v>30.6</v>
      </c>
      <c r="P229" s="1">
        <v>11</v>
      </c>
      <c r="Q229" s="1">
        <v>0</v>
      </c>
      <c r="R229" s="1">
        <v>0</v>
      </c>
      <c r="S229" s="194">
        <f t="shared" si="25"/>
        <v>11</v>
      </c>
      <c r="T229" s="194">
        <f>+TDC_InfraMR[[#This Row],[Total Estaciones]]</f>
        <v>11</v>
      </c>
      <c r="U229" s="1">
        <v>0</v>
      </c>
      <c r="V229" s="1">
        <v>36</v>
      </c>
      <c r="W229" s="1">
        <v>0</v>
      </c>
      <c r="X229" s="1">
        <v>0</v>
      </c>
      <c r="Y229" s="1">
        <v>0</v>
      </c>
      <c r="Z229" s="196">
        <f t="shared" si="22"/>
        <v>36</v>
      </c>
      <c r="AA229" s="1">
        <v>6</v>
      </c>
      <c r="AB229" s="1">
        <v>2</v>
      </c>
      <c r="AC229" s="1">
        <f>+TDC_InfraMR[[#This Row],[Total Pasos Vehiculares a Nivel]]</f>
        <v>36</v>
      </c>
      <c r="AD229" s="196">
        <f t="shared" si="23"/>
        <v>44</v>
      </c>
      <c r="AE229" s="1">
        <v>0</v>
      </c>
      <c r="AF229" s="1">
        <v>9</v>
      </c>
      <c r="AG229" s="1">
        <v>16</v>
      </c>
      <c r="AH229" s="196">
        <f t="shared" si="24"/>
        <v>25</v>
      </c>
      <c r="AI229" s="7">
        <v>15.3</v>
      </c>
      <c r="AJ229" s="7">
        <v>0</v>
      </c>
      <c r="AK229" s="7">
        <v>0</v>
      </c>
      <c r="AL229" s="198">
        <f t="shared" si="26"/>
        <v>15.3</v>
      </c>
      <c r="AM229" s="1">
        <v>0</v>
      </c>
      <c r="AN229" s="1">
        <v>0</v>
      </c>
      <c r="AO229" s="1">
        <v>0</v>
      </c>
      <c r="AP229" s="200">
        <f t="shared" si="27"/>
        <v>0</v>
      </c>
      <c r="AQ229" s="1">
        <v>18</v>
      </c>
      <c r="AR229" s="1">
        <v>0</v>
      </c>
      <c r="AS229" s="1">
        <v>0</v>
      </c>
      <c r="AT229" s="200">
        <f>+TDC_InfraMR[[#This Row],[B.02.1 - Parque de Coches Eléctricos Motrices]]+TDC_InfraMR[[#This Row],[B.02.2 - Parque de Coches Eléctricos Motrices Remolcados Tipo R]]+TDC_InfraMR[[#This Row],[B.02.3 - Parque de Coches Eléctricos Motrices Tipo R]]</f>
        <v>18</v>
      </c>
      <c r="AU229" s="1">
        <v>0</v>
      </c>
      <c r="AV229" s="1">
        <v>0</v>
      </c>
      <c r="AW229" s="1">
        <v>0</v>
      </c>
      <c r="AX229" s="200">
        <f>+TDC_InfraMR[[#This Row],[B.03.1 - Parque de Coches Motores Motrices Remolcados]]+TDC_InfraMR[[#This Row],[B.03.2 - Parque de Coches Motores Motrices Intermedios]]+TDC_InfraMR[[#This Row],[B.03.3 - Parque de Coches Motores Motrices Cabina]]</f>
        <v>0</v>
      </c>
      <c r="AY229" s="1">
        <v>0</v>
      </c>
      <c r="AZ229" s="1">
        <v>0</v>
      </c>
      <c r="BA229" s="1">
        <v>0</v>
      </c>
      <c r="BB229" s="1">
        <v>0</v>
      </c>
      <c r="BC229" s="200">
        <f>+SUM(TDC_InfraMR[[#This Row],[B.04.1 - Parque de Coches Remolcados Clase Unica]:[B.04.5 - Parque de Coches Remolcados para Servicios Especiales (Cartoneros)]])</f>
        <v>0</v>
      </c>
      <c r="BD229" s="356">
        <v>0</v>
      </c>
      <c r="BE229" s="1">
        <v>2</v>
      </c>
      <c r="BF229" s="1">
        <v>0</v>
      </c>
      <c r="BG229" s="244">
        <v>1435</v>
      </c>
    </row>
    <row r="230" spans="1:59">
      <c r="A230" s="1">
        <v>2012</v>
      </c>
      <c r="B230" s="1" t="s">
        <v>61</v>
      </c>
      <c r="C230" s="10">
        <v>0</v>
      </c>
      <c r="D230" s="10">
        <v>0</v>
      </c>
      <c r="E230" s="10">
        <v>0</v>
      </c>
      <c r="F230" s="10">
        <v>15.3</v>
      </c>
      <c r="G230" s="192">
        <f t="shared" si="21"/>
        <v>15.3</v>
      </c>
      <c r="H230" s="192">
        <f>+TDC_InfraMR[[#This Row],[Total Líneas de Explotación ]]</f>
        <v>15.3</v>
      </c>
      <c r="I230" s="192">
        <v>15.3</v>
      </c>
      <c r="J230" s="10">
        <v>0</v>
      </c>
      <c r="K230" s="10">
        <v>0</v>
      </c>
      <c r="L230" s="10">
        <v>30.6</v>
      </c>
      <c r="M230" s="10">
        <v>1.04</v>
      </c>
      <c r="N230" s="192">
        <f>+TDC_InfraMR[[#This Row],[A.03.1 -  Longitud de Vías de Explotación No Electrificadas Troncales y Ramales (vía principal) (km)]]+TDC_InfraMR[[#This Row],[A.04.1 -  Longitud de Vías de Explotación Electrificadas Troncales y Ramales (vía principal) (km)]]</f>
        <v>30.6</v>
      </c>
      <c r="O230" s="192">
        <f>+TDC_InfraMR[[#This Row],[Total Vías (excluido Auxiliares)]]</f>
        <v>30.6</v>
      </c>
      <c r="P230" s="1">
        <v>11</v>
      </c>
      <c r="Q230" s="1">
        <v>0</v>
      </c>
      <c r="R230" s="1">
        <v>0</v>
      </c>
      <c r="S230" s="194">
        <f t="shared" si="25"/>
        <v>11</v>
      </c>
      <c r="T230" s="194">
        <f>+TDC_InfraMR[[#This Row],[Total Estaciones]]</f>
        <v>11</v>
      </c>
      <c r="U230" s="1">
        <v>0</v>
      </c>
      <c r="V230" s="1">
        <v>36</v>
      </c>
      <c r="W230" s="1">
        <v>0</v>
      </c>
      <c r="X230" s="1">
        <v>0</v>
      </c>
      <c r="Y230" s="1">
        <v>0</v>
      </c>
      <c r="Z230" s="196">
        <f t="shared" si="22"/>
        <v>36</v>
      </c>
      <c r="AA230" s="1">
        <v>6</v>
      </c>
      <c r="AB230" s="1">
        <v>2</v>
      </c>
      <c r="AC230" s="1">
        <f>+TDC_InfraMR[[#This Row],[Total Pasos Vehiculares a Nivel]]</f>
        <v>36</v>
      </c>
      <c r="AD230" s="196">
        <f t="shared" si="23"/>
        <v>44</v>
      </c>
      <c r="AE230" s="1">
        <v>0</v>
      </c>
      <c r="AF230" s="1">
        <v>9</v>
      </c>
      <c r="AG230" s="1">
        <v>16</v>
      </c>
      <c r="AH230" s="196">
        <f t="shared" si="24"/>
        <v>25</v>
      </c>
      <c r="AI230" s="7">
        <v>15.3</v>
      </c>
      <c r="AJ230" s="7">
        <v>0</v>
      </c>
      <c r="AK230" s="7">
        <v>0</v>
      </c>
      <c r="AL230" s="198">
        <f t="shared" si="26"/>
        <v>15.3</v>
      </c>
      <c r="AM230" s="1">
        <v>0</v>
      </c>
      <c r="AN230" s="1">
        <v>0</v>
      </c>
      <c r="AO230" s="1">
        <v>0</v>
      </c>
      <c r="AP230" s="200">
        <f t="shared" si="27"/>
        <v>0</v>
      </c>
      <c r="AQ230" s="1">
        <v>18</v>
      </c>
      <c r="AR230" s="1">
        <v>0</v>
      </c>
      <c r="AS230" s="1">
        <v>0</v>
      </c>
      <c r="AT230" s="200">
        <f>+TDC_InfraMR[[#This Row],[B.02.1 - Parque de Coches Eléctricos Motrices]]+TDC_InfraMR[[#This Row],[B.02.2 - Parque de Coches Eléctricos Motrices Remolcados Tipo R]]+TDC_InfraMR[[#This Row],[B.02.3 - Parque de Coches Eléctricos Motrices Tipo R]]</f>
        <v>18</v>
      </c>
      <c r="AU230" s="1">
        <v>0</v>
      </c>
      <c r="AV230" s="1">
        <v>0</v>
      </c>
      <c r="AW230" s="1">
        <v>0</v>
      </c>
      <c r="AX230" s="200">
        <f>+TDC_InfraMR[[#This Row],[B.03.1 - Parque de Coches Motores Motrices Remolcados]]+TDC_InfraMR[[#This Row],[B.03.2 - Parque de Coches Motores Motrices Intermedios]]+TDC_InfraMR[[#This Row],[B.03.3 - Parque de Coches Motores Motrices Cabina]]</f>
        <v>0</v>
      </c>
      <c r="AY230" s="1">
        <v>0</v>
      </c>
      <c r="AZ230" s="1">
        <v>0</v>
      </c>
      <c r="BA230" s="1">
        <v>0</v>
      </c>
      <c r="BB230" s="1">
        <v>0</v>
      </c>
      <c r="BC230" s="200">
        <f>+SUM(TDC_InfraMR[[#This Row],[B.04.1 - Parque de Coches Remolcados Clase Unica]:[B.04.5 - Parque de Coches Remolcados para Servicios Especiales (Cartoneros)]])</f>
        <v>0</v>
      </c>
      <c r="BD230" s="356">
        <v>0</v>
      </c>
      <c r="BE230" s="1">
        <v>2</v>
      </c>
      <c r="BF230" s="1">
        <v>0</v>
      </c>
      <c r="BG230" s="244">
        <v>1435</v>
      </c>
    </row>
    <row r="231" spans="1:59">
      <c r="A231" s="1">
        <v>2012</v>
      </c>
      <c r="B231" s="1" t="s">
        <v>62</v>
      </c>
      <c r="C231" s="10">
        <v>0</v>
      </c>
      <c r="D231" s="10">
        <v>0</v>
      </c>
      <c r="E231" s="10">
        <v>0</v>
      </c>
      <c r="F231" s="10">
        <v>15.3</v>
      </c>
      <c r="G231" s="192">
        <f t="shared" si="21"/>
        <v>15.3</v>
      </c>
      <c r="H231" s="192">
        <f>+TDC_InfraMR[[#This Row],[Total Líneas de Explotación ]]</f>
        <v>15.3</v>
      </c>
      <c r="I231" s="192">
        <v>15.3</v>
      </c>
      <c r="J231" s="10">
        <v>0</v>
      </c>
      <c r="K231" s="10">
        <v>0</v>
      </c>
      <c r="L231" s="10">
        <v>30.6</v>
      </c>
      <c r="M231" s="10">
        <v>1.04</v>
      </c>
      <c r="N231" s="192">
        <f>+TDC_InfraMR[[#This Row],[A.03.1 -  Longitud de Vías de Explotación No Electrificadas Troncales y Ramales (vía principal) (km)]]+TDC_InfraMR[[#This Row],[A.04.1 -  Longitud de Vías de Explotación Electrificadas Troncales y Ramales (vía principal) (km)]]</f>
        <v>30.6</v>
      </c>
      <c r="O231" s="192">
        <f>+TDC_InfraMR[[#This Row],[Total Vías (excluido Auxiliares)]]</f>
        <v>30.6</v>
      </c>
      <c r="P231" s="1">
        <v>11</v>
      </c>
      <c r="Q231" s="1">
        <v>0</v>
      </c>
      <c r="R231" s="1">
        <v>0</v>
      </c>
      <c r="S231" s="194">
        <f t="shared" si="25"/>
        <v>11</v>
      </c>
      <c r="T231" s="194">
        <f>+TDC_InfraMR[[#This Row],[Total Estaciones]]</f>
        <v>11</v>
      </c>
      <c r="U231" s="1">
        <v>0</v>
      </c>
      <c r="V231" s="1">
        <v>36</v>
      </c>
      <c r="W231" s="1">
        <v>0</v>
      </c>
      <c r="X231" s="1">
        <v>0</v>
      </c>
      <c r="Y231" s="1">
        <v>0</v>
      </c>
      <c r="Z231" s="196">
        <f t="shared" si="22"/>
        <v>36</v>
      </c>
      <c r="AA231" s="1">
        <v>6</v>
      </c>
      <c r="AB231" s="1">
        <v>2</v>
      </c>
      <c r="AC231" s="1">
        <f>+TDC_InfraMR[[#This Row],[Total Pasos Vehiculares a Nivel]]</f>
        <v>36</v>
      </c>
      <c r="AD231" s="196">
        <f t="shared" si="23"/>
        <v>44</v>
      </c>
      <c r="AE231" s="1">
        <v>0</v>
      </c>
      <c r="AF231" s="1">
        <v>9</v>
      </c>
      <c r="AG231" s="1">
        <v>16</v>
      </c>
      <c r="AH231" s="196">
        <f t="shared" si="24"/>
        <v>25</v>
      </c>
      <c r="AI231" s="7">
        <v>15.3</v>
      </c>
      <c r="AJ231" s="7">
        <v>0</v>
      </c>
      <c r="AK231" s="7">
        <v>0</v>
      </c>
      <c r="AL231" s="198">
        <f t="shared" si="26"/>
        <v>15.3</v>
      </c>
      <c r="AM231" s="1">
        <v>0</v>
      </c>
      <c r="AN231" s="1">
        <v>0</v>
      </c>
      <c r="AO231" s="1">
        <v>0</v>
      </c>
      <c r="AP231" s="200">
        <f t="shared" si="27"/>
        <v>0</v>
      </c>
      <c r="AQ231" s="1">
        <v>18</v>
      </c>
      <c r="AR231" s="1">
        <v>0</v>
      </c>
      <c r="AS231" s="1">
        <v>0</v>
      </c>
      <c r="AT231" s="200">
        <f>+TDC_InfraMR[[#This Row],[B.02.1 - Parque de Coches Eléctricos Motrices]]+TDC_InfraMR[[#This Row],[B.02.2 - Parque de Coches Eléctricos Motrices Remolcados Tipo R]]+TDC_InfraMR[[#This Row],[B.02.3 - Parque de Coches Eléctricos Motrices Tipo R]]</f>
        <v>18</v>
      </c>
      <c r="AU231" s="1">
        <v>0</v>
      </c>
      <c r="AV231" s="1">
        <v>0</v>
      </c>
      <c r="AW231" s="1">
        <v>0</v>
      </c>
      <c r="AX231" s="200">
        <f>+TDC_InfraMR[[#This Row],[B.03.1 - Parque de Coches Motores Motrices Remolcados]]+TDC_InfraMR[[#This Row],[B.03.2 - Parque de Coches Motores Motrices Intermedios]]+TDC_InfraMR[[#This Row],[B.03.3 - Parque de Coches Motores Motrices Cabina]]</f>
        <v>0</v>
      </c>
      <c r="AY231" s="1">
        <v>0</v>
      </c>
      <c r="AZ231" s="1">
        <v>0</v>
      </c>
      <c r="BA231" s="1">
        <v>0</v>
      </c>
      <c r="BB231" s="1">
        <v>0</v>
      </c>
      <c r="BC231" s="200">
        <f>+SUM(TDC_InfraMR[[#This Row],[B.04.1 - Parque de Coches Remolcados Clase Unica]:[B.04.5 - Parque de Coches Remolcados para Servicios Especiales (Cartoneros)]])</f>
        <v>0</v>
      </c>
      <c r="BD231" s="356">
        <v>0</v>
      </c>
      <c r="BE231" s="1">
        <v>2</v>
      </c>
      <c r="BF231" s="1">
        <v>0</v>
      </c>
      <c r="BG231" s="244">
        <v>1435</v>
      </c>
    </row>
    <row r="232" spans="1:59">
      <c r="A232" s="1">
        <v>2012</v>
      </c>
      <c r="B232" s="1" t="s">
        <v>63</v>
      </c>
      <c r="C232" s="10">
        <v>0</v>
      </c>
      <c r="D232" s="10">
        <v>0</v>
      </c>
      <c r="E232" s="10">
        <v>0</v>
      </c>
      <c r="F232" s="10">
        <v>15.3</v>
      </c>
      <c r="G232" s="192">
        <f t="shared" si="21"/>
        <v>15.3</v>
      </c>
      <c r="H232" s="192">
        <f>+TDC_InfraMR[[#This Row],[Total Líneas de Explotación ]]</f>
        <v>15.3</v>
      </c>
      <c r="I232" s="192">
        <v>15.3</v>
      </c>
      <c r="J232" s="10">
        <v>0</v>
      </c>
      <c r="K232" s="10">
        <v>0</v>
      </c>
      <c r="L232" s="10">
        <v>30.6</v>
      </c>
      <c r="M232" s="10">
        <v>1.04</v>
      </c>
      <c r="N232" s="192">
        <f>+TDC_InfraMR[[#This Row],[A.03.1 -  Longitud de Vías de Explotación No Electrificadas Troncales y Ramales (vía principal) (km)]]+TDC_InfraMR[[#This Row],[A.04.1 -  Longitud de Vías de Explotación Electrificadas Troncales y Ramales (vía principal) (km)]]</f>
        <v>30.6</v>
      </c>
      <c r="O232" s="192">
        <f>+TDC_InfraMR[[#This Row],[Total Vías (excluido Auxiliares)]]</f>
        <v>30.6</v>
      </c>
      <c r="P232" s="1">
        <v>11</v>
      </c>
      <c r="Q232" s="1">
        <v>0</v>
      </c>
      <c r="R232" s="1">
        <v>0</v>
      </c>
      <c r="S232" s="194">
        <f t="shared" si="25"/>
        <v>11</v>
      </c>
      <c r="T232" s="194">
        <f>+TDC_InfraMR[[#This Row],[Total Estaciones]]</f>
        <v>11</v>
      </c>
      <c r="U232" s="1">
        <v>0</v>
      </c>
      <c r="V232" s="1">
        <v>36</v>
      </c>
      <c r="W232" s="1">
        <v>0</v>
      </c>
      <c r="X232" s="1">
        <v>0</v>
      </c>
      <c r="Y232" s="1">
        <v>0</v>
      </c>
      <c r="Z232" s="196">
        <f t="shared" si="22"/>
        <v>36</v>
      </c>
      <c r="AA232" s="1">
        <v>6</v>
      </c>
      <c r="AB232" s="1">
        <v>2</v>
      </c>
      <c r="AC232" s="1">
        <f>+TDC_InfraMR[[#This Row],[Total Pasos Vehiculares a Nivel]]</f>
        <v>36</v>
      </c>
      <c r="AD232" s="196">
        <f t="shared" si="23"/>
        <v>44</v>
      </c>
      <c r="AE232" s="1">
        <v>0</v>
      </c>
      <c r="AF232" s="1">
        <v>9</v>
      </c>
      <c r="AG232" s="1">
        <v>16</v>
      </c>
      <c r="AH232" s="196">
        <f t="shared" si="24"/>
        <v>25</v>
      </c>
      <c r="AI232" s="7">
        <v>15.3</v>
      </c>
      <c r="AJ232" s="7">
        <v>0</v>
      </c>
      <c r="AK232" s="7">
        <v>0</v>
      </c>
      <c r="AL232" s="198">
        <f t="shared" si="26"/>
        <v>15.3</v>
      </c>
      <c r="AM232" s="1">
        <v>0</v>
      </c>
      <c r="AN232" s="1">
        <v>0</v>
      </c>
      <c r="AO232" s="1">
        <v>0</v>
      </c>
      <c r="AP232" s="200">
        <f t="shared" si="27"/>
        <v>0</v>
      </c>
      <c r="AQ232" s="1">
        <v>18</v>
      </c>
      <c r="AR232" s="1">
        <v>0</v>
      </c>
      <c r="AS232" s="1">
        <v>0</v>
      </c>
      <c r="AT232" s="200">
        <f>+TDC_InfraMR[[#This Row],[B.02.1 - Parque de Coches Eléctricos Motrices]]+TDC_InfraMR[[#This Row],[B.02.2 - Parque de Coches Eléctricos Motrices Remolcados Tipo R]]+TDC_InfraMR[[#This Row],[B.02.3 - Parque de Coches Eléctricos Motrices Tipo R]]</f>
        <v>18</v>
      </c>
      <c r="AU232" s="1">
        <v>0</v>
      </c>
      <c r="AV232" s="1">
        <v>0</v>
      </c>
      <c r="AW232" s="1">
        <v>0</v>
      </c>
      <c r="AX232" s="200">
        <f>+TDC_InfraMR[[#This Row],[B.03.1 - Parque de Coches Motores Motrices Remolcados]]+TDC_InfraMR[[#This Row],[B.03.2 - Parque de Coches Motores Motrices Intermedios]]+TDC_InfraMR[[#This Row],[B.03.3 - Parque de Coches Motores Motrices Cabina]]</f>
        <v>0</v>
      </c>
      <c r="AY232" s="1">
        <v>0</v>
      </c>
      <c r="AZ232" s="1">
        <v>0</v>
      </c>
      <c r="BA232" s="1">
        <v>0</v>
      </c>
      <c r="BB232" s="1">
        <v>0</v>
      </c>
      <c r="BC232" s="200">
        <f>+SUM(TDC_InfraMR[[#This Row],[B.04.1 - Parque de Coches Remolcados Clase Unica]:[B.04.5 - Parque de Coches Remolcados para Servicios Especiales (Cartoneros)]])</f>
        <v>0</v>
      </c>
      <c r="BD232" s="356">
        <v>0</v>
      </c>
      <c r="BE232" s="1">
        <v>2</v>
      </c>
      <c r="BF232" s="1">
        <v>0</v>
      </c>
      <c r="BG232" s="244">
        <v>1435</v>
      </c>
    </row>
    <row r="233" spans="1:59">
      <c r="A233" s="1">
        <v>2012</v>
      </c>
      <c r="B233" s="1" t="s">
        <v>64</v>
      </c>
      <c r="C233" s="10">
        <v>0</v>
      </c>
      <c r="D233" s="10">
        <v>0</v>
      </c>
      <c r="E233" s="10">
        <v>0</v>
      </c>
      <c r="F233" s="10">
        <v>15.3</v>
      </c>
      <c r="G233" s="192">
        <f t="shared" si="21"/>
        <v>15.3</v>
      </c>
      <c r="H233" s="192">
        <f>+TDC_InfraMR[[#This Row],[Total Líneas de Explotación ]]</f>
        <v>15.3</v>
      </c>
      <c r="I233" s="192">
        <v>15.3</v>
      </c>
      <c r="J233" s="10">
        <v>0</v>
      </c>
      <c r="K233" s="10">
        <v>0</v>
      </c>
      <c r="L233" s="10">
        <v>30.6</v>
      </c>
      <c r="M233" s="10">
        <v>1.04</v>
      </c>
      <c r="N233" s="192">
        <f>+TDC_InfraMR[[#This Row],[A.03.1 -  Longitud de Vías de Explotación No Electrificadas Troncales y Ramales (vía principal) (km)]]+TDC_InfraMR[[#This Row],[A.04.1 -  Longitud de Vías de Explotación Electrificadas Troncales y Ramales (vía principal) (km)]]</f>
        <v>30.6</v>
      </c>
      <c r="O233" s="192">
        <f>+TDC_InfraMR[[#This Row],[Total Vías (excluido Auxiliares)]]</f>
        <v>30.6</v>
      </c>
      <c r="P233" s="1">
        <v>11</v>
      </c>
      <c r="Q233" s="1">
        <v>0</v>
      </c>
      <c r="R233" s="1">
        <v>0</v>
      </c>
      <c r="S233" s="194">
        <f t="shared" si="25"/>
        <v>11</v>
      </c>
      <c r="T233" s="194">
        <f>+TDC_InfraMR[[#This Row],[Total Estaciones]]</f>
        <v>11</v>
      </c>
      <c r="U233" s="1">
        <v>0</v>
      </c>
      <c r="V233" s="1">
        <v>36</v>
      </c>
      <c r="W233" s="1">
        <v>0</v>
      </c>
      <c r="X233" s="1">
        <v>0</v>
      </c>
      <c r="Y233" s="1">
        <v>0</v>
      </c>
      <c r="Z233" s="196">
        <f t="shared" si="22"/>
        <v>36</v>
      </c>
      <c r="AA233" s="1">
        <v>6</v>
      </c>
      <c r="AB233" s="1">
        <v>2</v>
      </c>
      <c r="AC233" s="1">
        <f>+TDC_InfraMR[[#This Row],[Total Pasos Vehiculares a Nivel]]</f>
        <v>36</v>
      </c>
      <c r="AD233" s="196">
        <f t="shared" si="23"/>
        <v>44</v>
      </c>
      <c r="AE233" s="1">
        <v>0</v>
      </c>
      <c r="AF233" s="1">
        <v>9</v>
      </c>
      <c r="AG233" s="1">
        <v>16</v>
      </c>
      <c r="AH233" s="196">
        <f t="shared" si="24"/>
        <v>25</v>
      </c>
      <c r="AI233" s="7">
        <v>15.3</v>
      </c>
      <c r="AJ233" s="7">
        <v>0</v>
      </c>
      <c r="AK233" s="7">
        <v>0</v>
      </c>
      <c r="AL233" s="198">
        <f t="shared" si="26"/>
        <v>15.3</v>
      </c>
      <c r="AM233" s="1">
        <v>0</v>
      </c>
      <c r="AN233" s="1">
        <v>0</v>
      </c>
      <c r="AO233" s="1">
        <v>0</v>
      </c>
      <c r="AP233" s="200">
        <f t="shared" si="27"/>
        <v>0</v>
      </c>
      <c r="AQ233" s="1">
        <v>18</v>
      </c>
      <c r="AR233" s="1">
        <v>0</v>
      </c>
      <c r="AS233" s="1">
        <v>0</v>
      </c>
      <c r="AT233" s="200">
        <f>+TDC_InfraMR[[#This Row],[B.02.1 - Parque de Coches Eléctricos Motrices]]+TDC_InfraMR[[#This Row],[B.02.2 - Parque de Coches Eléctricos Motrices Remolcados Tipo R]]+TDC_InfraMR[[#This Row],[B.02.3 - Parque de Coches Eléctricos Motrices Tipo R]]</f>
        <v>18</v>
      </c>
      <c r="AU233" s="1">
        <v>0</v>
      </c>
      <c r="AV233" s="1">
        <v>0</v>
      </c>
      <c r="AW233" s="1">
        <v>0</v>
      </c>
      <c r="AX233" s="200">
        <f>+TDC_InfraMR[[#This Row],[B.03.1 - Parque de Coches Motores Motrices Remolcados]]+TDC_InfraMR[[#This Row],[B.03.2 - Parque de Coches Motores Motrices Intermedios]]+TDC_InfraMR[[#This Row],[B.03.3 - Parque de Coches Motores Motrices Cabina]]</f>
        <v>0</v>
      </c>
      <c r="AY233" s="1">
        <v>0</v>
      </c>
      <c r="AZ233" s="1">
        <v>0</v>
      </c>
      <c r="BA233" s="1">
        <v>0</v>
      </c>
      <c r="BB233" s="1">
        <v>0</v>
      </c>
      <c r="BC233" s="200">
        <f>+SUM(TDC_InfraMR[[#This Row],[B.04.1 - Parque de Coches Remolcados Clase Unica]:[B.04.5 - Parque de Coches Remolcados para Servicios Especiales (Cartoneros)]])</f>
        <v>0</v>
      </c>
      <c r="BD233" s="356">
        <v>0</v>
      </c>
      <c r="BE233" s="1">
        <v>2</v>
      </c>
      <c r="BF233" s="1">
        <v>0</v>
      </c>
      <c r="BG233" s="244">
        <v>1435</v>
      </c>
    </row>
    <row r="234" spans="1:59">
      <c r="A234" s="1">
        <v>2012</v>
      </c>
      <c r="B234" s="1" t="s">
        <v>65</v>
      </c>
      <c r="C234" s="10">
        <v>0</v>
      </c>
      <c r="D234" s="10">
        <v>0</v>
      </c>
      <c r="E234" s="10">
        <v>0</v>
      </c>
      <c r="F234" s="10">
        <v>15.3</v>
      </c>
      <c r="G234" s="192">
        <f t="shared" si="21"/>
        <v>15.3</v>
      </c>
      <c r="H234" s="192">
        <f>+TDC_InfraMR[[#This Row],[Total Líneas de Explotación ]]</f>
        <v>15.3</v>
      </c>
      <c r="I234" s="192">
        <v>15.3</v>
      </c>
      <c r="J234" s="10">
        <v>0</v>
      </c>
      <c r="K234" s="10">
        <v>0</v>
      </c>
      <c r="L234" s="10">
        <v>30.6</v>
      </c>
      <c r="M234" s="10">
        <v>1.04</v>
      </c>
      <c r="N234" s="192">
        <f>+TDC_InfraMR[[#This Row],[A.03.1 -  Longitud de Vías de Explotación No Electrificadas Troncales y Ramales (vía principal) (km)]]+TDC_InfraMR[[#This Row],[A.04.1 -  Longitud de Vías de Explotación Electrificadas Troncales y Ramales (vía principal) (km)]]</f>
        <v>30.6</v>
      </c>
      <c r="O234" s="192">
        <f>+TDC_InfraMR[[#This Row],[Total Vías (excluido Auxiliares)]]</f>
        <v>30.6</v>
      </c>
      <c r="P234" s="1">
        <v>11</v>
      </c>
      <c r="Q234" s="1">
        <v>0</v>
      </c>
      <c r="R234" s="1">
        <v>0</v>
      </c>
      <c r="S234" s="194">
        <f t="shared" si="25"/>
        <v>11</v>
      </c>
      <c r="T234" s="194">
        <f>+TDC_InfraMR[[#This Row],[Total Estaciones]]</f>
        <v>11</v>
      </c>
      <c r="U234" s="1">
        <v>0</v>
      </c>
      <c r="V234" s="1">
        <v>36</v>
      </c>
      <c r="W234" s="1">
        <v>0</v>
      </c>
      <c r="X234" s="1">
        <v>0</v>
      </c>
      <c r="Y234" s="1">
        <v>0</v>
      </c>
      <c r="Z234" s="196">
        <f t="shared" si="22"/>
        <v>36</v>
      </c>
      <c r="AA234" s="1">
        <v>6</v>
      </c>
      <c r="AB234" s="1">
        <v>2</v>
      </c>
      <c r="AC234" s="1">
        <f>+TDC_InfraMR[[#This Row],[Total Pasos Vehiculares a Nivel]]</f>
        <v>36</v>
      </c>
      <c r="AD234" s="196">
        <f t="shared" si="23"/>
        <v>44</v>
      </c>
      <c r="AE234" s="1">
        <v>0</v>
      </c>
      <c r="AF234" s="1">
        <v>9</v>
      </c>
      <c r="AG234" s="1">
        <v>16</v>
      </c>
      <c r="AH234" s="196">
        <f t="shared" si="24"/>
        <v>25</v>
      </c>
      <c r="AI234" s="7">
        <v>15.3</v>
      </c>
      <c r="AJ234" s="7">
        <v>0</v>
      </c>
      <c r="AK234" s="7">
        <v>0</v>
      </c>
      <c r="AL234" s="198">
        <f t="shared" si="26"/>
        <v>15.3</v>
      </c>
      <c r="AM234" s="1">
        <v>0</v>
      </c>
      <c r="AN234" s="1">
        <v>0</v>
      </c>
      <c r="AO234" s="1">
        <v>0</v>
      </c>
      <c r="AP234" s="200">
        <f t="shared" si="27"/>
        <v>0</v>
      </c>
      <c r="AQ234" s="1">
        <v>18</v>
      </c>
      <c r="AR234" s="1">
        <v>0</v>
      </c>
      <c r="AS234" s="1">
        <v>0</v>
      </c>
      <c r="AT234" s="200">
        <f>+TDC_InfraMR[[#This Row],[B.02.1 - Parque de Coches Eléctricos Motrices]]+TDC_InfraMR[[#This Row],[B.02.2 - Parque de Coches Eléctricos Motrices Remolcados Tipo R]]+TDC_InfraMR[[#This Row],[B.02.3 - Parque de Coches Eléctricos Motrices Tipo R]]</f>
        <v>18</v>
      </c>
      <c r="AU234" s="1">
        <v>0</v>
      </c>
      <c r="AV234" s="1">
        <v>0</v>
      </c>
      <c r="AW234" s="1">
        <v>0</v>
      </c>
      <c r="AX234" s="200">
        <f>+TDC_InfraMR[[#This Row],[B.03.1 - Parque de Coches Motores Motrices Remolcados]]+TDC_InfraMR[[#This Row],[B.03.2 - Parque de Coches Motores Motrices Intermedios]]+TDC_InfraMR[[#This Row],[B.03.3 - Parque de Coches Motores Motrices Cabina]]</f>
        <v>0</v>
      </c>
      <c r="AY234" s="1">
        <v>0</v>
      </c>
      <c r="AZ234" s="1">
        <v>0</v>
      </c>
      <c r="BA234" s="1">
        <v>0</v>
      </c>
      <c r="BB234" s="1">
        <v>0</v>
      </c>
      <c r="BC234" s="200">
        <f>+SUM(TDC_InfraMR[[#This Row],[B.04.1 - Parque de Coches Remolcados Clase Unica]:[B.04.5 - Parque de Coches Remolcados para Servicios Especiales (Cartoneros)]])</f>
        <v>0</v>
      </c>
      <c r="BD234" s="356">
        <v>0</v>
      </c>
      <c r="BE234" s="1">
        <v>2</v>
      </c>
      <c r="BF234" s="1">
        <v>0</v>
      </c>
      <c r="BG234" s="244">
        <v>1435</v>
      </c>
    </row>
    <row r="235" spans="1:59">
      <c r="A235" s="1">
        <v>2012</v>
      </c>
      <c r="B235" s="1" t="s">
        <v>66</v>
      </c>
      <c r="C235" s="10">
        <v>0</v>
      </c>
      <c r="D235" s="10">
        <v>0</v>
      </c>
      <c r="E235" s="10">
        <v>0</v>
      </c>
      <c r="F235" s="10">
        <v>15.3</v>
      </c>
      <c r="G235" s="192">
        <f t="shared" si="21"/>
        <v>15.3</v>
      </c>
      <c r="H235" s="192">
        <f>+TDC_InfraMR[[#This Row],[Total Líneas de Explotación ]]</f>
        <v>15.3</v>
      </c>
      <c r="I235" s="192">
        <v>15.3</v>
      </c>
      <c r="J235" s="10">
        <v>0</v>
      </c>
      <c r="K235" s="10">
        <v>0</v>
      </c>
      <c r="L235" s="10">
        <v>30.6</v>
      </c>
      <c r="M235" s="10">
        <v>1.04</v>
      </c>
      <c r="N235" s="192">
        <f>+TDC_InfraMR[[#This Row],[A.03.1 -  Longitud de Vías de Explotación No Electrificadas Troncales y Ramales (vía principal) (km)]]+TDC_InfraMR[[#This Row],[A.04.1 -  Longitud de Vías de Explotación Electrificadas Troncales y Ramales (vía principal) (km)]]</f>
        <v>30.6</v>
      </c>
      <c r="O235" s="192">
        <f>+TDC_InfraMR[[#This Row],[Total Vías (excluido Auxiliares)]]</f>
        <v>30.6</v>
      </c>
      <c r="P235" s="1">
        <v>11</v>
      </c>
      <c r="Q235" s="1">
        <v>0</v>
      </c>
      <c r="R235" s="1">
        <v>0</v>
      </c>
      <c r="S235" s="194">
        <f t="shared" si="25"/>
        <v>11</v>
      </c>
      <c r="T235" s="194">
        <f>+TDC_InfraMR[[#This Row],[Total Estaciones]]</f>
        <v>11</v>
      </c>
      <c r="U235" s="1">
        <v>0</v>
      </c>
      <c r="V235" s="1">
        <v>36</v>
      </c>
      <c r="W235" s="1">
        <v>0</v>
      </c>
      <c r="X235" s="1">
        <v>0</v>
      </c>
      <c r="Y235" s="1">
        <v>0</v>
      </c>
      <c r="Z235" s="196">
        <f t="shared" si="22"/>
        <v>36</v>
      </c>
      <c r="AA235" s="1">
        <v>6</v>
      </c>
      <c r="AB235" s="1">
        <v>2</v>
      </c>
      <c r="AC235" s="1">
        <f>+TDC_InfraMR[[#This Row],[Total Pasos Vehiculares a Nivel]]</f>
        <v>36</v>
      </c>
      <c r="AD235" s="196">
        <f t="shared" si="23"/>
        <v>44</v>
      </c>
      <c r="AE235" s="1">
        <v>0</v>
      </c>
      <c r="AF235" s="1">
        <v>9</v>
      </c>
      <c r="AG235" s="1">
        <v>16</v>
      </c>
      <c r="AH235" s="196">
        <f t="shared" si="24"/>
        <v>25</v>
      </c>
      <c r="AI235" s="7">
        <v>15.3</v>
      </c>
      <c r="AJ235" s="7">
        <v>0</v>
      </c>
      <c r="AK235" s="7">
        <v>0</v>
      </c>
      <c r="AL235" s="198">
        <f t="shared" si="26"/>
        <v>15.3</v>
      </c>
      <c r="AM235" s="1">
        <v>0</v>
      </c>
      <c r="AN235" s="1">
        <v>0</v>
      </c>
      <c r="AO235" s="1">
        <v>0</v>
      </c>
      <c r="AP235" s="200">
        <f t="shared" si="27"/>
        <v>0</v>
      </c>
      <c r="AQ235" s="1">
        <v>18</v>
      </c>
      <c r="AR235" s="1">
        <v>0</v>
      </c>
      <c r="AS235" s="1">
        <v>0</v>
      </c>
      <c r="AT235" s="200">
        <f>+TDC_InfraMR[[#This Row],[B.02.1 - Parque de Coches Eléctricos Motrices]]+TDC_InfraMR[[#This Row],[B.02.2 - Parque de Coches Eléctricos Motrices Remolcados Tipo R]]+TDC_InfraMR[[#This Row],[B.02.3 - Parque de Coches Eléctricos Motrices Tipo R]]</f>
        <v>18</v>
      </c>
      <c r="AU235" s="1">
        <v>0</v>
      </c>
      <c r="AV235" s="1">
        <v>0</v>
      </c>
      <c r="AW235" s="1">
        <v>0</v>
      </c>
      <c r="AX235" s="200">
        <f>+TDC_InfraMR[[#This Row],[B.03.1 - Parque de Coches Motores Motrices Remolcados]]+TDC_InfraMR[[#This Row],[B.03.2 - Parque de Coches Motores Motrices Intermedios]]+TDC_InfraMR[[#This Row],[B.03.3 - Parque de Coches Motores Motrices Cabina]]</f>
        <v>0</v>
      </c>
      <c r="AY235" s="1">
        <v>0</v>
      </c>
      <c r="AZ235" s="1">
        <v>0</v>
      </c>
      <c r="BA235" s="1">
        <v>0</v>
      </c>
      <c r="BB235" s="1">
        <v>0</v>
      </c>
      <c r="BC235" s="200">
        <f>+SUM(TDC_InfraMR[[#This Row],[B.04.1 - Parque de Coches Remolcados Clase Unica]:[B.04.5 - Parque de Coches Remolcados para Servicios Especiales (Cartoneros)]])</f>
        <v>0</v>
      </c>
      <c r="BD235" s="356">
        <v>0</v>
      </c>
      <c r="BE235" s="1">
        <v>2</v>
      </c>
      <c r="BF235" s="1">
        <v>0</v>
      </c>
      <c r="BG235" s="244">
        <v>1435</v>
      </c>
    </row>
    <row r="236" spans="1:59">
      <c r="A236" s="1">
        <v>2012</v>
      </c>
      <c r="B236" s="1" t="s">
        <v>67</v>
      </c>
      <c r="C236" s="10">
        <v>0</v>
      </c>
      <c r="D236" s="10">
        <v>0</v>
      </c>
      <c r="E236" s="10">
        <v>0</v>
      </c>
      <c r="F236" s="10">
        <v>15.3</v>
      </c>
      <c r="G236" s="192">
        <f t="shared" si="21"/>
        <v>15.3</v>
      </c>
      <c r="H236" s="192">
        <f>+TDC_InfraMR[[#This Row],[Total Líneas de Explotación ]]</f>
        <v>15.3</v>
      </c>
      <c r="I236" s="192">
        <v>15.3</v>
      </c>
      <c r="J236" s="10">
        <v>0</v>
      </c>
      <c r="K236" s="10">
        <v>0</v>
      </c>
      <c r="L236" s="10">
        <v>30.6</v>
      </c>
      <c r="M236" s="10">
        <v>1.04</v>
      </c>
      <c r="N236" s="192">
        <f>+TDC_InfraMR[[#This Row],[A.03.1 -  Longitud de Vías de Explotación No Electrificadas Troncales y Ramales (vía principal) (km)]]+TDC_InfraMR[[#This Row],[A.04.1 -  Longitud de Vías de Explotación Electrificadas Troncales y Ramales (vía principal) (km)]]</f>
        <v>30.6</v>
      </c>
      <c r="O236" s="192">
        <f>+TDC_InfraMR[[#This Row],[Total Vías (excluido Auxiliares)]]</f>
        <v>30.6</v>
      </c>
      <c r="P236" s="1">
        <v>11</v>
      </c>
      <c r="Q236" s="1">
        <v>0</v>
      </c>
      <c r="R236" s="1">
        <v>0</v>
      </c>
      <c r="S236" s="194">
        <f t="shared" si="25"/>
        <v>11</v>
      </c>
      <c r="T236" s="194">
        <f>+TDC_InfraMR[[#This Row],[Total Estaciones]]</f>
        <v>11</v>
      </c>
      <c r="U236" s="1">
        <v>0</v>
      </c>
      <c r="V236" s="1">
        <v>36</v>
      </c>
      <c r="W236" s="1">
        <v>0</v>
      </c>
      <c r="X236" s="1">
        <v>0</v>
      </c>
      <c r="Y236" s="1">
        <v>0</v>
      </c>
      <c r="Z236" s="196">
        <f t="shared" si="22"/>
        <v>36</v>
      </c>
      <c r="AA236" s="1">
        <v>6</v>
      </c>
      <c r="AB236" s="1">
        <v>2</v>
      </c>
      <c r="AC236" s="1">
        <f>+TDC_InfraMR[[#This Row],[Total Pasos Vehiculares a Nivel]]</f>
        <v>36</v>
      </c>
      <c r="AD236" s="196">
        <f t="shared" si="23"/>
        <v>44</v>
      </c>
      <c r="AE236" s="1">
        <v>0</v>
      </c>
      <c r="AF236" s="1">
        <v>9</v>
      </c>
      <c r="AG236" s="1">
        <v>16</v>
      </c>
      <c r="AH236" s="196">
        <f t="shared" si="24"/>
        <v>25</v>
      </c>
      <c r="AI236" s="7">
        <v>15.3</v>
      </c>
      <c r="AJ236" s="7">
        <v>0</v>
      </c>
      <c r="AK236" s="7">
        <v>0</v>
      </c>
      <c r="AL236" s="198">
        <f t="shared" si="26"/>
        <v>15.3</v>
      </c>
      <c r="AM236" s="1">
        <v>0</v>
      </c>
      <c r="AN236" s="1">
        <v>0</v>
      </c>
      <c r="AO236" s="1">
        <v>0</v>
      </c>
      <c r="AP236" s="200">
        <f t="shared" si="27"/>
        <v>0</v>
      </c>
      <c r="AQ236" s="1">
        <v>18</v>
      </c>
      <c r="AR236" s="1">
        <v>0</v>
      </c>
      <c r="AS236" s="1">
        <v>0</v>
      </c>
      <c r="AT236" s="200">
        <f>+TDC_InfraMR[[#This Row],[B.02.1 - Parque de Coches Eléctricos Motrices]]+TDC_InfraMR[[#This Row],[B.02.2 - Parque de Coches Eléctricos Motrices Remolcados Tipo R]]+TDC_InfraMR[[#This Row],[B.02.3 - Parque de Coches Eléctricos Motrices Tipo R]]</f>
        <v>18</v>
      </c>
      <c r="AU236" s="1">
        <v>0</v>
      </c>
      <c r="AV236" s="1">
        <v>0</v>
      </c>
      <c r="AW236" s="1">
        <v>0</v>
      </c>
      <c r="AX236" s="200">
        <f>+TDC_InfraMR[[#This Row],[B.03.1 - Parque de Coches Motores Motrices Remolcados]]+TDC_InfraMR[[#This Row],[B.03.2 - Parque de Coches Motores Motrices Intermedios]]+TDC_InfraMR[[#This Row],[B.03.3 - Parque de Coches Motores Motrices Cabina]]</f>
        <v>0</v>
      </c>
      <c r="AY236" s="1">
        <v>0</v>
      </c>
      <c r="AZ236" s="1">
        <v>0</v>
      </c>
      <c r="BA236" s="1">
        <v>0</v>
      </c>
      <c r="BB236" s="1">
        <v>0</v>
      </c>
      <c r="BC236" s="200">
        <f>+SUM(TDC_InfraMR[[#This Row],[B.04.1 - Parque de Coches Remolcados Clase Unica]:[B.04.5 - Parque de Coches Remolcados para Servicios Especiales (Cartoneros)]])</f>
        <v>0</v>
      </c>
      <c r="BD236" s="356">
        <v>0</v>
      </c>
      <c r="BE236" s="1">
        <v>2</v>
      </c>
      <c r="BF236" s="1">
        <v>0</v>
      </c>
      <c r="BG236" s="244">
        <v>1435</v>
      </c>
    </row>
    <row r="237" spans="1:59">
      <c r="A237" s="1">
        <v>2012</v>
      </c>
      <c r="B237" s="1" t="s">
        <v>68</v>
      </c>
      <c r="C237" s="10">
        <v>0</v>
      </c>
      <c r="D237" s="10">
        <v>0</v>
      </c>
      <c r="E237" s="10">
        <v>0</v>
      </c>
      <c r="F237" s="10">
        <v>15.3</v>
      </c>
      <c r="G237" s="192">
        <f t="shared" si="21"/>
        <v>15.3</v>
      </c>
      <c r="H237" s="192">
        <f>+TDC_InfraMR[[#This Row],[Total Líneas de Explotación ]]</f>
        <v>15.3</v>
      </c>
      <c r="I237" s="192">
        <v>15.3</v>
      </c>
      <c r="J237" s="10">
        <v>0</v>
      </c>
      <c r="K237" s="10">
        <v>0</v>
      </c>
      <c r="L237" s="10">
        <v>30.6</v>
      </c>
      <c r="M237" s="10">
        <v>1.04</v>
      </c>
      <c r="N237" s="192">
        <f>+TDC_InfraMR[[#This Row],[A.03.1 -  Longitud de Vías de Explotación No Electrificadas Troncales y Ramales (vía principal) (km)]]+TDC_InfraMR[[#This Row],[A.04.1 -  Longitud de Vías de Explotación Electrificadas Troncales y Ramales (vía principal) (km)]]</f>
        <v>30.6</v>
      </c>
      <c r="O237" s="192">
        <f>+TDC_InfraMR[[#This Row],[Total Vías (excluido Auxiliares)]]</f>
        <v>30.6</v>
      </c>
      <c r="P237" s="1">
        <v>11</v>
      </c>
      <c r="Q237" s="1">
        <v>0</v>
      </c>
      <c r="R237" s="1">
        <v>0</v>
      </c>
      <c r="S237" s="194">
        <f t="shared" si="25"/>
        <v>11</v>
      </c>
      <c r="T237" s="194">
        <f>+TDC_InfraMR[[#This Row],[Total Estaciones]]</f>
        <v>11</v>
      </c>
      <c r="U237" s="1">
        <v>0</v>
      </c>
      <c r="V237" s="1">
        <v>36</v>
      </c>
      <c r="W237" s="1">
        <v>0</v>
      </c>
      <c r="X237" s="1">
        <v>0</v>
      </c>
      <c r="Y237" s="1">
        <v>0</v>
      </c>
      <c r="Z237" s="196">
        <f t="shared" si="22"/>
        <v>36</v>
      </c>
      <c r="AA237" s="1">
        <v>6</v>
      </c>
      <c r="AB237" s="1">
        <v>2</v>
      </c>
      <c r="AC237" s="1">
        <f>+TDC_InfraMR[[#This Row],[Total Pasos Vehiculares a Nivel]]</f>
        <v>36</v>
      </c>
      <c r="AD237" s="196">
        <f t="shared" si="23"/>
        <v>44</v>
      </c>
      <c r="AE237" s="1">
        <v>0</v>
      </c>
      <c r="AF237" s="1">
        <v>9</v>
      </c>
      <c r="AG237" s="1">
        <v>16</v>
      </c>
      <c r="AH237" s="196">
        <f t="shared" si="24"/>
        <v>25</v>
      </c>
      <c r="AI237" s="7">
        <v>15.3</v>
      </c>
      <c r="AJ237" s="7">
        <v>0</v>
      </c>
      <c r="AK237" s="7">
        <v>0</v>
      </c>
      <c r="AL237" s="198">
        <f t="shared" si="26"/>
        <v>15.3</v>
      </c>
      <c r="AM237" s="1">
        <v>0</v>
      </c>
      <c r="AN237" s="1">
        <v>0</v>
      </c>
      <c r="AO237" s="1">
        <v>0</v>
      </c>
      <c r="AP237" s="200">
        <f t="shared" si="27"/>
        <v>0</v>
      </c>
      <c r="AQ237" s="1">
        <v>18</v>
      </c>
      <c r="AR237" s="1">
        <v>0</v>
      </c>
      <c r="AS237" s="1">
        <v>0</v>
      </c>
      <c r="AT237" s="200">
        <f>+TDC_InfraMR[[#This Row],[B.02.1 - Parque de Coches Eléctricos Motrices]]+TDC_InfraMR[[#This Row],[B.02.2 - Parque de Coches Eléctricos Motrices Remolcados Tipo R]]+TDC_InfraMR[[#This Row],[B.02.3 - Parque de Coches Eléctricos Motrices Tipo R]]</f>
        <v>18</v>
      </c>
      <c r="AU237" s="1">
        <v>0</v>
      </c>
      <c r="AV237" s="1">
        <v>0</v>
      </c>
      <c r="AW237" s="1">
        <v>0</v>
      </c>
      <c r="AX237" s="200">
        <f>+TDC_InfraMR[[#This Row],[B.03.1 - Parque de Coches Motores Motrices Remolcados]]+TDC_InfraMR[[#This Row],[B.03.2 - Parque de Coches Motores Motrices Intermedios]]+TDC_InfraMR[[#This Row],[B.03.3 - Parque de Coches Motores Motrices Cabina]]</f>
        <v>0</v>
      </c>
      <c r="AY237" s="1">
        <v>0</v>
      </c>
      <c r="AZ237" s="1">
        <v>0</v>
      </c>
      <c r="BA237" s="1">
        <v>0</v>
      </c>
      <c r="BB237" s="1">
        <v>0</v>
      </c>
      <c r="BC237" s="200">
        <f>+SUM(TDC_InfraMR[[#This Row],[B.04.1 - Parque de Coches Remolcados Clase Unica]:[B.04.5 - Parque de Coches Remolcados para Servicios Especiales (Cartoneros)]])</f>
        <v>0</v>
      </c>
      <c r="BD237" s="356">
        <v>0</v>
      </c>
      <c r="BE237" s="1">
        <v>2</v>
      </c>
      <c r="BF237" s="1">
        <v>0</v>
      </c>
      <c r="BG237" s="244">
        <v>1435</v>
      </c>
    </row>
    <row r="238" spans="1:59">
      <c r="A238" s="1">
        <v>2012</v>
      </c>
      <c r="B238" s="1" t="s">
        <v>69</v>
      </c>
      <c r="C238" s="10">
        <v>0</v>
      </c>
      <c r="D238" s="10">
        <v>0</v>
      </c>
      <c r="E238" s="10">
        <v>0</v>
      </c>
      <c r="F238" s="10">
        <v>15.3</v>
      </c>
      <c r="G238" s="192">
        <f t="shared" si="21"/>
        <v>15.3</v>
      </c>
      <c r="H238" s="192">
        <f>+TDC_InfraMR[[#This Row],[Total Líneas de Explotación ]]</f>
        <v>15.3</v>
      </c>
      <c r="I238" s="192">
        <v>15.3</v>
      </c>
      <c r="J238" s="10">
        <v>0</v>
      </c>
      <c r="K238" s="10">
        <v>0</v>
      </c>
      <c r="L238" s="10">
        <v>30.6</v>
      </c>
      <c r="M238" s="10">
        <v>1.04</v>
      </c>
      <c r="N238" s="192">
        <f>+TDC_InfraMR[[#This Row],[A.03.1 -  Longitud de Vías de Explotación No Electrificadas Troncales y Ramales (vía principal) (km)]]+TDC_InfraMR[[#This Row],[A.04.1 -  Longitud de Vías de Explotación Electrificadas Troncales y Ramales (vía principal) (km)]]</f>
        <v>30.6</v>
      </c>
      <c r="O238" s="192">
        <f>+TDC_InfraMR[[#This Row],[Total Vías (excluido Auxiliares)]]</f>
        <v>30.6</v>
      </c>
      <c r="P238" s="1">
        <v>11</v>
      </c>
      <c r="Q238" s="1">
        <v>0</v>
      </c>
      <c r="R238" s="1">
        <v>0</v>
      </c>
      <c r="S238" s="194">
        <f t="shared" si="25"/>
        <v>11</v>
      </c>
      <c r="T238" s="194">
        <f>+TDC_InfraMR[[#This Row],[Total Estaciones]]</f>
        <v>11</v>
      </c>
      <c r="U238" s="1">
        <v>0</v>
      </c>
      <c r="V238" s="1">
        <v>36</v>
      </c>
      <c r="W238" s="1">
        <v>0</v>
      </c>
      <c r="X238" s="1">
        <v>0</v>
      </c>
      <c r="Y238" s="1">
        <v>0</v>
      </c>
      <c r="Z238" s="196">
        <f t="shared" si="22"/>
        <v>36</v>
      </c>
      <c r="AA238" s="1">
        <v>6</v>
      </c>
      <c r="AB238" s="1">
        <v>2</v>
      </c>
      <c r="AC238" s="1">
        <f>+TDC_InfraMR[[#This Row],[Total Pasos Vehiculares a Nivel]]</f>
        <v>36</v>
      </c>
      <c r="AD238" s="196">
        <f t="shared" si="23"/>
        <v>44</v>
      </c>
      <c r="AE238" s="1">
        <v>0</v>
      </c>
      <c r="AF238" s="1">
        <v>9</v>
      </c>
      <c r="AG238" s="1">
        <v>16</v>
      </c>
      <c r="AH238" s="196">
        <f t="shared" si="24"/>
        <v>25</v>
      </c>
      <c r="AI238" s="7">
        <v>15.3</v>
      </c>
      <c r="AJ238" s="7">
        <v>0</v>
      </c>
      <c r="AK238" s="7">
        <v>0</v>
      </c>
      <c r="AL238" s="198">
        <f t="shared" si="26"/>
        <v>15.3</v>
      </c>
      <c r="AM238" s="1">
        <v>0</v>
      </c>
      <c r="AN238" s="1">
        <v>0</v>
      </c>
      <c r="AO238" s="1">
        <v>0</v>
      </c>
      <c r="AP238" s="200">
        <f t="shared" si="27"/>
        <v>0</v>
      </c>
      <c r="AQ238" s="1">
        <v>18</v>
      </c>
      <c r="AR238" s="1">
        <v>0</v>
      </c>
      <c r="AS238" s="1">
        <v>0</v>
      </c>
      <c r="AT238" s="200">
        <f>+TDC_InfraMR[[#This Row],[B.02.1 - Parque de Coches Eléctricos Motrices]]+TDC_InfraMR[[#This Row],[B.02.2 - Parque de Coches Eléctricos Motrices Remolcados Tipo R]]+TDC_InfraMR[[#This Row],[B.02.3 - Parque de Coches Eléctricos Motrices Tipo R]]</f>
        <v>18</v>
      </c>
      <c r="AU238" s="1">
        <v>0</v>
      </c>
      <c r="AV238" s="1">
        <v>0</v>
      </c>
      <c r="AW238" s="1">
        <v>0</v>
      </c>
      <c r="AX238" s="200">
        <f>+TDC_InfraMR[[#This Row],[B.03.1 - Parque de Coches Motores Motrices Remolcados]]+TDC_InfraMR[[#This Row],[B.03.2 - Parque de Coches Motores Motrices Intermedios]]+TDC_InfraMR[[#This Row],[B.03.3 - Parque de Coches Motores Motrices Cabina]]</f>
        <v>0</v>
      </c>
      <c r="AY238" s="1">
        <v>0</v>
      </c>
      <c r="AZ238" s="1">
        <v>0</v>
      </c>
      <c r="BA238" s="1">
        <v>0</v>
      </c>
      <c r="BB238" s="1">
        <v>0</v>
      </c>
      <c r="BC238" s="200">
        <f>+SUM(TDC_InfraMR[[#This Row],[B.04.1 - Parque de Coches Remolcados Clase Unica]:[B.04.5 - Parque de Coches Remolcados para Servicios Especiales (Cartoneros)]])</f>
        <v>0</v>
      </c>
      <c r="BD238" s="356">
        <v>0</v>
      </c>
      <c r="BE238" s="1">
        <v>2</v>
      </c>
      <c r="BF238" s="1">
        <v>0</v>
      </c>
      <c r="BG238" s="244">
        <v>1435</v>
      </c>
    </row>
    <row r="239" spans="1:59">
      <c r="A239" s="1">
        <v>2012</v>
      </c>
      <c r="B239" s="1" t="s">
        <v>70</v>
      </c>
      <c r="C239" s="10">
        <v>0</v>
      </c>
      <c r="D239" s="10">
        <v>0</v>
      </c>
      <c r="E239" s="10">
        <v>0</v>
      </c>
      <c r="F239" s="10">
        <v>15.3</v>
      </c>
      <c r="G239" s="192">
        <f t="shared" si="21"/>
        <v>15.3</v>
      </c>
      <c r="H239" s="192">
        <f>+TDC_InfraMR[[#This Row],[Total Líneas de Explotación ]]</f>
        <v>15.3</v>
      </c>
      <c r="I239" s="192">
        <v>15.3</v>
      </c>
      <c r="J239" s="10">
        <v>0</v>
      </c>
      <c r="K239" s="10">
        <v>0</v>
      </c>
      <c r="L239" s="10">
        <v>30.6</v>
      </c>
      <c r="M239" s="10">
        <v>1.04</v>
      </c>
      <c r="N239" s="192">
        <f>+TDC_InfraMR[[#This Row],[A.03.1 -  Longitud de Vías de Explotación No Electrificadas Troncales y Ramales (vía principal) (km)]]+TDC_InfraMR[[#This Row],[A.04.1 -  Longitud de Vías de Explotación Electrificadas Troncales y Ramales (vía principal) (km)]]</f>
        <v>30.6</v>
      </c>
      <c r="O239" s="192">
        <f>+TDC_InfraMR[[#This Row],[Total Vías (excluido Auxiliares)]]</f>
        <v>30.6</v>
      </c>
      <c r="P239" s="1">
        <v>11</v>
      </c>
      <c r="Q239" s="1">
        <v>0</v>
      </c>
      <c r="R239" s="1">
        <v>0</v>
      </c>
      <c r="S239" s="194">
        <f t="shared" si="25"/>
        <v>11</v>
      </c>
      <c r="T239" s="194">
        <f>+TDC_InfraMR[[#This Row],[Total Estaciones]]</f>
        <v>11</v>
      </c>
      <c r="U239" s="1">
        <v>0</v>
      </c>
      <c r="V239" s="1">
        <v>36</v>
      </c>
      <c r="W239" s="1">
        <v>0</v>
      </c>
      <c r="X239" s="1">
        <v>0</v>
      </c>
      <c r="Y239" s="1">
        <v>0</v>
      </c>
      <c r="Z239" s="196">
        <f t="shared" si="22"/>
        <v>36</v>
      </c>
      <c r="AA239" s="1">
        <v>6</v>
      </c>
      <c r="AB239" s="1">
        <v>2</v>
      </c>
      <c r="AC239" s="1">
        <f>+TDC_InfraMR[[#This Row],[Total Pasos Vehiculares a Nivel]]</f>
        <v>36</v>
      </c>
      <c r="AD239" s="196">
        <f t="shared" si="23"/>
        <v>44</v>
      </c>
      <c r="AE239" s="1">
        <v>0</v>
      </c>
      <c r="AF239" s="1">
        <v>9</v>
      </c>
      <c r="AG239" s="1">
        <v>16</v>
      </c>
      <c r="AH239" s="196">
        <f t="shared" si="24"/>
        <v>25</v>
      </c>
      <c r="AI239" s="7">
        <v>15.3</v>
      </c>
      <c r="AJ239" s="7">
        <v>0</v>
      </c>
      <c r="AK239" s="7">
        <v>0</v>
      </c>
      <c r="AL239" s="198">
        <f t="shared" si="26"/>
        <v>15.3</v>
      </c>
      <c r="AM239" s="1">
        <v>0</v>
      </c>
      <c r="AN239" s="1">
        <v>0</v>
      </c>
      <c r="AO239" s="1">
        <v>0</v>
      </c>
      <c r="AP239" s="200">
        <f t="shared" si="27"/>
        <v>0</v>
      </c>
      <c r="AQ239" s="1">
        <v>18</v>
      </c>
      <c r="AR239" s="1">
        <v>0</v>
      </c>
      <c r="AS239" s="1">
        <v>0</v>
      </c>
      <c r="AT239" s="200">
        <f>+TDC_InfraMR[[#This Row],[B.02.1 - Parque de Coches Eléctricos Motrices]]+TDC_InfraMR[[#This Row],[B.02.2 - Parque de Coches Eléctricos Motrices Remolcados Tipo R]]+TDC_InfraMR[[#This Row],[B.02.3 - Parque de Coches Eléctricos Motrices Tipo R]]</f>
        <v>18</v>
      </c>
      <c r="AU239" s="1">
        <v>0</v>
      </c>
      <c r="AV239" s="1">
        <v>0</v>
      </c>
      <c r="AW239" s="1">
        <v>0</v>
      </c>
      <c r="AX239" s="200">
        <f>+TDC_InfraMR[[#This Row],[B.03.1 - Parque de Coches Motores Motrices Remolcados]]+TDC_InfraMR[[#This Row],[B.03.2 - Parque de Coches Motores Motrices Intermedios]]+TDC_InfraMR[[#This Row],[B.03.3 - Parque de Coches Motores Motrices Cabina]]</f>
        <v>0</v>
      </c>
      <c r="AY239" s="1">
        <v>0</v>
      </c>
      <c r="AZ239" s="1">
        <v>0</v>
      </c>
      <c r="BA239" s="1">
        <v>0</v>
      </c>
      <c r="BB239" s="1">
        <v>0</v>
      </c>
      <c r="BC239" s="200">
        <f>+SUM(TDC_InfraMR[[#This Row],[B.04.1 - Parque de Coches Remolcados Clase Unica]:[B.04.5 - Parque de Coches Remolcados para Servicios Especiales (Cartoneros)]])</f>
        <v>0</v>
      </c>
      <c r="BD239" s="356">
        <v>0</v>
      </c>
      <c r="BE239" s="1">
        <v>2</v>
      </c>
      <c r="BF239" s="1">
        <v>0</v>
      </c>
      <c r="BG239" s="244">
        <v>1435</v>
      </c>
    </row>
    <row r="240" spans="1:59">
      <c r="A240" s="1">
        <v>2012</v>
      </c>
      <c r="B240" s="1" t="s">
        <v>71</v>
      </c>
      <c r="C240" s="10">
        <v>0</v>
      </c>
      <c r="D240" s="10">
        <v>0</v>
      </c>
      <c r="E240" s="10">
        <v>0</v>
      </c>
      <c r="F240" s="10">
        <v>15.3</v>
      </c>
      <c r="G240" s="192">
        <f t="shared" si="21"/>
        <v>15.3</v>
      </c>
      <c r="H240" s="192">
        <f>+TDC_InfraMR[[#This Row],[Total Líneas de Explotación ]]</f>
        <v>15.3</v>
      </c>
      <c r="I240" s="192">
        <v>15.3</v>
      </c>
      <c r="J240" s="10">
        <v>0</v>
      </c>
      <c r="K240" s="10">
        <v>0</v>
      </c>
      <c r="L240" s="10">
        <v>30.6</v>
      </c>
      <c r="M240" s="10">
        <v>1.04</v>
      </c>
      <c r="N240" s="192">
        <f>+TDC_InfraMR[[#This Row],[A.03.1 -  Longitud de Vías de Explotación No Electrificadas Troncales y Ramales (vía principal) (km)]]+TDC_InfraMR[[#This Row],[A.04.1 -  Longitud de Vías de Explotación Electrificadas Troncales y Ramales (vía principal) (km)]]</f>
        <v>30.6</v>
      </c>
      <c r="O240" s="192">
        <f>+TDC_InfraMR[[#This Row],[Total Vías (excluido Auxiliares)]]</f>
        <v>30.6</v>
      </c>
      <c r="P240" s="1">
        <v>11</v>
      </c>
      <c r="Q240" s="1">
        <v>0</v>
      </c>
      <c r="R240" s="1">
        <v>0</v>
      </c>
      <c r="S240" s="194">
        <f t="shared" si="25"/>
        <v>11</v>
      </c>
      <c r="T240" s="194">
        <f>+TDC_InfraMR[[#This Row],[Total Estaciones]]</f>
        <v>11</v>
      </c>
      <c r="U240" s="1">
        <v>0</v>
      </c>
      <c r="V240" s="1">
        <v>36</v>
      </c>
      <c r="W240" s="1">
        <v>0</v>
      </c>
      <c r="X240" s="1">
        <v>0</v>
      </c>
      <c r="Y240" s="1">
        <v>0</v>
      </c>
      <c r="Z240" s="196">
        <f t="shared" si="22"/>
        <v>36</v>
      </c>
      <c r="AA240" s="1">
        <v>6</v>
      </c>
      <c r="AB240" s="1">
        <v>2</v>
      </c>
      <c r="AC240" s="1">
        <f>+TDC_InfraMR[[#This Row],[Total Pasos Vehiculares a Nivel]]</f>
        <v>36</v>
      </c>
      <c r="AD240" s="196">
        <f t="shared" si="23"/>
        <v>44</v>
      </c>
      <c r="AE240" s="1">
        <v>0</v>
      </c>
      <c r="AF240" s="1">
        <v>9</v>
      </c>
      <c r="AG240" s="1">
        <v>16</v>
      </c>
      <c r="AH240" s="196">
        <f t="shared" si="24"/>
        <v>25</v>
      </c>
      <c r="AI240" s="7">
        <v>15.3</v>
      </c>
      <c r="AJ240" s="7">
        <v>0</v>
      </c>
      <c r="AK240" s="7">
        <v>0</v>
      </c>
      <c r="AL240" s="198">
        <f t="shared" si="26"/>
        <v>15.3</v>
      </c>
      <c r="AM240" s="1">
        <v>0</v>
      </c>
      <c r="AN240" s="1">
        <v>0</v>
      </c>
      <c r="AO240" s="1">
        <v>0</v>
      </c>
      <c r="AP240" s="200">
        <f t="shared" si="27"/>
        <v>0</v>
      </c>
      <c r="AQ240" s="1">
        <v>18</v>
      </c>
      <c r="AR240" s="1">
        <v>0</v>
      </c>
      <c r="AS240" s="1">
        <v>0</v>
      </c>
      <c r="AT240" s="200">
        <f>+TDC_InfraMR[[#This Row],[B.02.1 - Parque de Coches Eléctricos Motrices]]+TDC_InfraMR[[#This Row],[B.02.2 - Parque de Coches Eléctricos Motrices Remolcados Tipo R]]+TDC_InfraMR[[#This Row],[B.02.3 - Parque de Coches Eléctricos Motrices Tipo R]]</f>
        <v>18</v>
      </c>
      <c r="AU240" s="1">
        <v>0</v>
      </c>
      <c r="AV240" s="1">
        <v>0</v>
      </c>
      <c r="AW240" s="1">
        <v>0</v>
      </c>
      <c r="AX240" s="200">
        <f>+TDC_InfraMR[[#This Row],[B.03.1 - Parque de Coches Motores Motrices Remolcados]]+TDC_InfraMR[[#This Row],[B.03.2 - Parque de Coches Motores Motrices Intermedios]]+TDC_InfraMR[[#This Row],[B.03.3 - Parque de Coches Motores Motrices Cabina]]</f>
        <v>0</v>
      </c>
      <c r="AY240" s="1">
        <v>0</v>
      </c>
      <c r="AZ240" s="1">
        <v>0</v>
      </c>
      <c r="BA240" s="1">
        <v>0</v>
      </c>
      <c r="BB240" s="1">
        <v>0</v>
      </c>
      <c r="BC240" s="200">
        <f>+SUM(TDC_InfraMR[[#This Row],[B.04.1 - Parque de Coches Remolcados Clase Unica]:[B.04.5 - Parque de Coches Remolcados para Servicios Especiales (Cartoneros)]])</f>
        <v>0</v>
      </c>
      <c r="BD240" s="356">
        <v>0</v>
      </c>
      <c r="BE240" s="1">
        <v>2</v>
      </c>
      <c r="BF240" s="1">
        <v>0</v>
      </c>
      <c r="BG240" s="244">
        <v>1435</v>
      </c>
    </row>
    <row r="241" spans="1:59">
      <c r="A241" s="1">
        <v>2012</v>
      </c>
      <c r="B241" s="1" t="s">
        <v>72</v>
      </c>
      <c r="C241" s="10">
        <v>0</v>
      </c>
      <c r="D241" s="10">
        <v>0</v>
      </c>
      <c r="E241" s="10">
        <v>0</v>
      </c>
      <c r="F241" s="10">
        <v>15.3</v>
      </c>
      <c r="G241" s="192">
        <f t="shared" si="21"/>
        <v>15.3</v>
      </c>
      <c r="H241" s="192">
        <f>+TDC_InfraMR[[#This Row],[Total Líneas de Explotación ]]</f>
        <v>15.3</v>
      </c>
      <c r="I241" s="192">
        <v>15.3</v>
      </c>
      <c r="J241" s="10">
        <v>0</v>
      </c>
      <c r="K241" s="10">
        <v>0</v>
      </c>
      <c r="L241" s="10">
        <v>30.6</v>
      </c>
      <c r="M241" s="10">
        <v>1.04</v>
      </c>
      <c r="N241" s="192">
        <f>+TDC_InfraMR[[#This Row],[A.03.1 -  Longitud de Vías de Explotación No Electrificadas Troncales y Ramales (vía principal) (km)]]+TDC_InfraMR[[#This Row],[A.04.1 -  Longitud de Vías de Explotación Electrificadas Troncales y Ramales (vía principal) (km)]]</f>
        <v>30.6</v>
      </c>
      <c r="O241" s="192">
        <f>+TDC_InfraMR[[#This Row],[Total Vías (excluido Auxiliares)]]</f>
        <v>30.6</v>
      </c>
      <c r="P241" s="1">
        <v>11</v>
      </c>
      <c r="Q241" s="1">
        <v>0</v>
      </c>
      <c r="R241" s="1">
        <v>0</v>
      </c>
      <c r="S241" s="194">
        <f t="shared" si="25"/>
        <v>11</v>
      </c>
      <c r="T241" s="194">
        <f>+TDC_InfraMR[[#This Row],[Total Estaciones]]</f>
        <v>11</v>
      </c>
      <c r="U241" s="1">
        <v>0</v>
      </c>
      <c r="V241" s="1">
        <v>36</v>
      </c>
      <c r="W241" s="1">
        <v>0</v>
      </c>
      <c r="X241" s="1">
        <v>0</v>
      </c>
      <c r="Y241" s="1">
        <v>0</v>
      </c>
      <c r="Z241" s="196">
        <f t="shared" si="22"/>
        <v>36</v>
      </c>
      <c r="AA241" s="1">
        <v>6</v>
      </c>
      <c r="AB241" s="1">
        <v>2</v>
      </c>
      <c r="AC241" s="1">
        <f>+TDC_InfraMR[[#This Row],[Total Pasos Vehiculares a Nivel]]</f>
        <v>36</v>
      </c>
      <c r="AD241" s="196">
        <f t="shared" si="23"/>
        <v>44</v>
      </c>
      <c r="AE241" s="1">
        <v>0</v>
      </c>
      <c r="AF241" s="1">
        <v>9</v>
      </c>
      <c r="AG241" s="1">
        <v>16</v>
      </c>
      <c r="AH241" s="196">
        <f t="shared" si="24"/>
        <v>25</v>
      </c>
      <c r="AI241" s="7">
        <v>15.3</v>
      </c>
      <c r="AJ241" s="7">
        <v>0</v>
      </c>
      <c r="AK241" s="7">
        <v>0</v>
      </c>
      <c r="AL241" s="198">
        <f t="shared" si="26"/>
        <v>15.3</v>
      </c>
      <c r="AM241" s="1">
        <v>0</v>
      </c>
      <c r="AN241" s="1">
        <v>0</v>
      </c>
      <c r="AO241" s="1">
        <v>0</v>
      </c>
      <c r="AP241" s="200">
        <f t="shared" si="27"/>
        <v>0</v>
      </c>
      <c r="AQ241" s="1">
        <v>18</v>
      </c>
      <c r="AR241" s="1">
        <v>0</v>
      </c>
      <c r="AS241" s="1">
        <v>0</v>
      </c>
      <c r="AT241" s="200">
        <f>+TDC_InfraMR[[#This Row],[B.02.1 - Parque de Coches Eléctricos Motrices]]+TDC_InfraMR[[#This Row],[B.02.2 - Parque de Coches Eléctricos Motrices Remolcados Tipo R]]+TDC_InfraMR[[#This Row],[B.02.3 - Parque de Coches Eléctricos Motrices Tipo R]]</f>
        <v>18</v>
      </c>
      <c r="AU241" s="1">
        <v>0</v>
      </c>
      <c r="AV241" s="1">
        <v>0</v>
      </c>
      <c r="AW241" s="1">
        <v>0</v>
      </c>
      <c r="AX241" s="200">
        <f>+TDC_InfraMR[[#This Row],[B.03.1 - Parque de Coches Motores Motrices Remolcados]]+TDC_InfraMR[[#This Row],[B.03.2 - Parque de Coches Motores Motrices Intermedios]]+TDC_InfraMR[[#This Row],[B.03.3 - Parque de Coches Motores Motrices Cabina]]</f>
        <v>0</v>
      </c>
      <c r="AY241" s="1">
        <v>0</v>
      </c>
      <c r="AZ241" s="1">
        <v>0</v>
      </c>
      <c r="BA241" s="1">
        <v>0</v>
      </c>
      <c r="BB241" s="1">
        <v>0</v>
      </c>
      <c r="BC241" s="200">
        <f>+SUM(TDC_InfraMR[[#This Row],[B.04.1 - Parque de Coches Remolcados Clase Unica]:[B.04.5 - Parque de Coches Remolcados para Servicios Especiales (Cartoneros)]])</f>
        <v>0</v>
      </c>
      <c r="BD241" s="356">
        <v>0</v>
      </c>
      <c r="BE241" s="1">
        <v>2</v>
      </c>
      <c r="BF241" s="1">
        <v>0</v>
      </c>
      <c r="BG241" s="244">
        <v>1435</v>
      </c>
    </row>
    <row r="242" spans="1:59">
      <c r="A242" s="1">
        <v>2013</v>
      </c>
      <c r="B242" s="1" t="s">
        <v>61</v>
      </c>
      <c r="C242" s="10">
        <v>0</v>
      </c>
      <c r="D242" s="10">
        <v>0</v>
      </c>
      <c r="E242" s="10">
        <v>0</v>
      </c>
      <c r="F242" s="10">
        <v>15.3</v>
      </c>
      <c r="G242" s="192">
        <f t="shared" si="21"/>
        <v>15.3</v>
      </c>
      <c r="H242" s="192">
        <f>+TDC_InfraMR[[#This Row],[Total Líneas de Explotación ]]</f>
        <v>15.3</v>
      </c>
      <c r="I242" s="192">
        <v>15.3</v>
      </c>
      <c r="J242" s="10">
        <v>0</v>
      </c>
      <c r="K242" s="10">
        <v>0</v>
      </c>
      <c r="L242" s="10">
        <v>30.6</v>
      </c>
      <c r="M242" s="10">
        <v>1.04</v>
      </c>
      <c r="N242" s="192">
        <f>+TDC_InfraMR[[#This Row],[A.03.1 -  Longitud de Vías de Explotación No Electrificadas Troncales y Ramales (vía principal) (km)]]+TDC_InfraMR[[#This Row],[A.04.1 -  Longitud de Vías de Explotación Electrificadas Troncales y Ramales (vía principal) (km)]]</f>
        <v>30.6</v>
      </c>
      <c r="O242" s="192">
        <f>+TDC_InfraMR[[#This Row],[Total Vías (excluido Auxiliares)]]</f>
        <v>30.6</v>
      </c>
      <c r="P242" s="1">
        <v>11</v>
      </c>
      <c r="Q242" s="1">
        <v>0</v>
      </c>
      <c r="R242" s="1">
        <v>0</v>
      </c>
      <c r="S242" s="194">
        <f t="shared" si="25"/>
        <v>11</v>
      </c>
      <c r="T242" s="194">
        <f>+TDC_InfraMR[[#This Row],[Total Estaciones]]</f>
        <v>11</v>
      </c>
      <c r="U242" s="1">
        <v>0</v>
      </c>
      <c r="V242" s="1">
        <v>36</v>
      </c>
      <c r="W242" s="1">
        <v>0</v>
      </c>
      <c r="X242" s="1">
        <v>0</v>
      </c>
      <c r="Y242" s="1">
        <v>0</v>
      </c>
      <c r="Z242" s="196">
        <f t="shared" si="22"/>
        <v>36</v>
      </c>
      <c r="AA242" s="1">
        <v>6</v>
      </c>
      <c r="AB242" s="1">
        <v>2</v>
      </c>
      <c r="AC242" s="1">
        <f>+TDC_InfraMR[[#This Row],[Total Pasos Vehiculares a Nivel]]</f>
        <v>36</v>
      </c>
      <c r="AD242" s="196">
        <f t="shared" si="23"/>
        <v>44</v>
      </c>
      <c r="AE242" s="1">
        <v>0</v>
      </c>
      <c r="AF242" s="1">
        <v>9</v>
      </c>
      <c r="AG242" s="1">
        <v>16</v>
      </c>
      <c r="AH242" s="196">
        <f t="shared" si="24"/>
        <v>25</v>
      </c>
      <c r="AI242" s="7">
        <v>15.3</v>
      </c>
      <c r="AJ242" s="7">
        <v>0</v>
      </c>
      <c r="AK242" s="7">
        <v>0</v>
      </c>
      <c r="AL242" s="198">
        <f t="shared" si="26"/>
        <v>15.3</v>
      </c>
      <c r="AM242" s="1">
        <v>0</v>
      </c>
      <c r="AN242" s="1">
        <v>0</v>
      </c>
      <c r="AO242" s="1">
        <v>0</v>
      </c>
      <c r="AP242" s="200">
        <f t="shared" si="27"/>
        <v>0</v>
      </c>
      <c r="AQ242" s="1">
        <v>18</v>
      </c>
      <c r="AR242" s="1">
        <v>0</v>
      </c>
      <c r="AS242" s="1">
        <v>0</v>
      </c>
      <c r="AT242" s="200">
        <f>+TDC_InfraMR[[#This Row],[B.02.1 - Parque de Coches Eléctricos Motrices]]+TDC_InfraMR[[#This Row],[B.02.2 - Parque de Coches Eléctricos Motrices Remolcados Tipo R]]+TDC_InfraMR[[#This Row],[B.02.3 - Parque de Coches Eléctricos Motrices Tipo R]]</f>
        <v>18</v>
      </c>
      <c r="AU242" s="1">
        <v>0</v>
      </c>
      <c r="AV242" s="1">
        <v>0</v>
      </c>
      <c r="AW242" s="1">
        <v>0</v>
      </c>
      <c r="AX242" s="200">
        <f>+TDC_InfraMR[[#This Row],[B.03.1 - Parque de Coches Motores Motrices Remolcados]]+TDC_InfraMR[[#This Row],[B.03.2 - Parque de Coches Motores Motrices Intermedios]]+TDC_InfraMR[[#This Row],[B.03.3 - Parque de Coches Motores Motrices Cabina]]</f>
        <v>0</v>
      </c>
      <c r="AY242" s="1">
        <v>0</v>
      </c>
      <c r="AZ242" s="1">
        <v>0</v>
      </c>
      <c r="BA242" s="1">
        <v>0</v>
      </c>
      <c r="BB242" s="1">
        <v>0</v>
      </c>
      <c r="BC242" s="200">
        <f>+SUM(TDC_InfraMR[[#This Row],[B.04.1 - Parque de Coches Remolcados Clase Unica]:[B.04.5 - Parque de Coches Remolcados para Servicios Especiales (Cartoneros)]])</f>
        <v>0</v>
      </c>
      <c r="BD242" s="356">
        <v>0</v>
      </c>
      <c r="BE242" s="1">
        <v>2</v>
      </c>
      <c r="BF242" s="1">
        <v>0</v>
      </c>
      <c r="BG242" s="244">
        <v>1435</v>
      </c>
    </row>
    <row r="243" spans="1:59">
      <c r="A243" s="1">
        <v>2013</v>
      </c>
      <c r="B243" s="1" t="s">
        <v>62</v>
      </c>
      <c r="C243" s="10">
        <v>0</v>
      </c>
      <c r="D243" s="10">
        <v>0</v>
      </c>
      <c r="E243" s="10">
        <v>0</v>
      </c>
      <c r="F243" s="10">
        <v>15.3</v>
      </c>
      <c r="G243" s="192">
        <f t="shared" si="21"/>
        <v>15.3</v>
      </c>
      <c r="H243" s="192">
        <f>+TDC_InfraMR[[#This Row],[Total Líneas de Explotación ]]</f>
        <v>15.3</v>
      </c>
      <c r="I243" s="192">
        <v>15.3</v>
      </c>
      <c r="J243" s="10">
        <v>0</v>
      </c>
      <c r="K243" s="10">
        <v>0</v>
      </c>
      <c r="L243" s="10">
        <v>30.6</v>
      </c>
      <c r="M243" s="10">
        <v>1.04</v>
      </c>
      <c r="N243" s="192">
        <f>+TDC_InfraMR[[#This Row],[A.03.1 -  Longitud de Vías de Explotación No Electrificadas Troncales y Ramales (vía principal) (km)]]+TDC_InfraMR[[#This Row],[A.04.1 -  Longitud de Vías de Explotación Electrificadas Troncales y Ramales (vía principal) (km)]]</f>
        <v>30.6</v>
      </c>
      <c r="O243" s="192">
        <f>+TDC_InfraMR[[#This Row],[Total Vías (excluido Auxiliares)]]</f>
        <v>30.6</v>
      </c>
      <c r="P243" s="1">
        <v>11</v>
      </c>
      <c r="Q243" s="1">
        <v>0</v>
      </c>
      <c r="R243" s="1">
        <v>0</v>
      </c>
      <c r="S243" s="194">
        <f t="shared" si="25"/>
        <v>11</v>
      </c>
      <c r="T243" s="194">
        <f>+TDC_InfraMR[[#This Row],[Total Estaciones]]</f>
        <v>11</v>
      </c>
      <c r="U243" s="1">
        <v>0</v>
      </c>
      <c r="V243" s="1">
        <v>36</v>
      </c>
      <c r="W243" s="1">
        <v>0</v>
      </c>
      <c r="X243" s="1">
        <v>0</v>
      </c>
      <c r="Y243" s="1">
        <v>0</v>
      </c>
      <c r="Z243" s="196">
        <f t="shared" si="22"/>
        <v>36</v>
      </c>
      <c r="AA243" s="1">
        <v>6</v>
      </c>
      <c r="AB243" s="1">
        <v>2</v>
      </c>
      <c r="AC243" s="1">
        <f>+TDC_InfraMR[[#This Row],[Total Pasos Vehiculares a Nivel]]</f>
        <v>36</v>
      </c>
      <c r="AD243" s="196">
        <f t="shared" si="23"/>
        <v>44</v>
      </c>
      <c r="AE243" s="1">
        <v>0</v>
      </c>
      <c r="AF243" s="1">
        <v>9</v>
      </c>
      <c r="AG243" s="1">
        <v>16</v>
      </c>
      <c r="AH243" s="196">
        <f t="shared" si="24"/>
        <v>25</v>
      </c>
      <c r="AI243" s="7">
        <v>15.3</v>
      </c>
      <c r="AJ243" s="7">
        <v>0</v>
      </c>
      <c r="AK243" s="7">
        <v>0</v>
      </c>
      <c r="AL243" s="198">
        <f t="shared" si="26"/>
        <v>15.3</v>
      </c>
      <c r="AM243" s="1">
        <v>0</v>
      </c>
      <c r="AN243" s="1">
        <v>0</v>
      </c>
      <c r="AO243" s="1">
        <v>0</v>
      </c>
      <c r="AP243" s="200">
        <f t="shared" si="27"/>
        <v>0</v>
      </c>
      <c r="AQ243" s="1">
        <v>18</v>
      </c>
      <c r="AR243" s="1">
        <v>0</v>
      </c>
      <c r="AS243" s="1">
        <v>0</v>
      </c>
      <c r="AT243" s="200">
        <f>+TDC_InfraMR[[#This Row],[B.02.1 - Parque de Coches Eléctricos Motrices]]+TDC_InfraMR[[#This Row],[B.02.2 - Parque de Coches Eléctricos Motrices Remolcados Tipo R]]+TDC_InfraMR[[#This Row],[B.02.3 - Parque de Coches Eléctricos Motrices Tipo R]]</f>
        <v>18</v>
      </c>
      <c r="AU243" s="1">
        <v>0</v>
      </c>
      <c r="AV243" s="1">
        <v>0</v>
      </c>
      <c r="AW243" s="1">
        <v>0</v>
      </c>
      <c r="AX243" s="200">
        <f>+TDC_InfraMR[[#This Row],[B.03.1 - Parque de Coches Motores Motrices Remolcados]]+TDC_InfraMR[[#This Row],[B.03.2 - Parque de Coches Motores Motrices Intermedios]]+TDC_InfraMR[[#This Row],[B.03.3 - Parque de Coches Motores Motrices Cabina]]</f>
        <v>0</v>
      </c>
      <c r="AY243" s="1">
        <v>0</v>
      </c>
      <c r="AZ243" s="1">
        <v>0</v>
      </c>
      <c r="BA243" s="1">
        <v>0</v>
      </c>
      <c r="BB243" s="1">
        <v>0</v>
      </c>
      <c r="BC243" s="200">
        <f>+SUM(TDC_InfraMR[[#This Row],[B.04.1 - Parque de Coches Remolcados Clase Unica]:[B.04.5 - Parque de Coches Remolcados para Servicios Especiales (Cartoneros)]])</f>
        <v>0</v>
      </c>
      <c r="BD243" s="356">
        <v>0</v>
      </c>
      <c r="BE243" s="1">
        <v>2</v>
      </c>
      <c r="BF243" s="1">
        <v>0</v>
      </c>
      <c r="BG243" s="244">
        <v>1435</v>
      </c>
    </row>
    <row r="244" spans="1:59">
      <c r="A244" s="1">
        <v>2013</v>
      </c>
      <c r="B244" s="1" t="s">
        <v>63</v>
      </c>
      <c r="C244" s="10">
        <v>0</v>
      </c>
      <c r="D244" s="10">
        <v>0</v>
      </c>
      <c r="E244" s="10">
        <v>0</v>
      </c>
      <c r="F244" s="10">
        <v>15.3</v>
      </c>
      <c r="G244" s="192">
        <f t="shared" si="21"/>
        <v>15.3</v>
      </c>
      <c r="H244" s="192">
        <f>+TDC_InfraMR[[#This Row],[Total Líneas de Explotación ]]</f>
        <v>15.3</v>
      </c>
      <c r="I244" s="192">
        <v>15.3</v>
      </c>
      <c r="J244" s="10">
        <v>0</v>
      </c>
      <c r="K244" s="10">
        <v>0</v>
      </c>
      <c r="L244" s="10">
        <v>30.6</v>
      </c>
      <c r="M244" s="10">
        <v>1.04</v>
      </c>
      <c r="N244" s="192">
        <f>+TDC_InfraMR[[#This Row],[A.03.1 -  Longitud de Vías de Explotación No Electrificadas Troncales y Ramales (vía principal) (km)]]+TDC_InfraMR[[#This Row],[A.04.1 -  Longitud de Vías de Explotación Electrificadas Troncales y Ramales (vía principal) (km)]]</f>
        <v>30.6</v>
      </c>
      <c r="O244" s="192">
        <f>+TDC_InfraMR[[#This Row],[Total Vías (excluido Auxiliares)]]</f>
        <v>30.6</v>
      </c>
      <c r="P244" s="1">
        <v>11</v>
      </c>
      <c r="Q244" s="1">
        <v>0</v>
      </c>
      <c r="R244" s="1">
        <v>0</v>
      </c>
      <c r="S244" s="194">
        <f t="shared" si="25"/>
        <v>11</v>
      </c>
      <c r="T244" s="194">
        <f>+TDC_InfraMR[[#This Row],[Total Estaciones]]</f>
        <v>11</v>
      </c>
      <c r="U244" s="1">
        <v>0</v>
      </c>
      <c r="V244" s="1">
        <v>36</v>
      </c>
      <c r="W244" s="1">
        <v>0</v>
      </c>
      <c r="X244" s="1">
        <v>0</v>
      </c>
      <c r="Y244" s="1">
        <v>0</v>
      </c>
      <c r="Z244" s="196">
        <f t="shared" si="22"/>
        <v>36</v>
      </c>
      <c r="AA244" s="1">
        <v>6</v>
      </c>
      <c r="AB244" s="1">
        <v>2</v>
      </c>
      <c r="AC244" s="1">
        <f>+TDC_InfraMR[[#This Row],[Total Pasos Vehiculares a Nivel]]</f>
        <v>36</v>
      </c>
      <c r="AD244" s="196">
        <f t="shared" si="23"/>
        <v>44</v>
      </c>
      <c r="AE244" s="1">
        <v>0</v>
      </c>
      <c r="AF244" s="1">
        <v>9</v>
      </c>
      <c r="AG244" s="1">
        <v>16</v>
      </c>
      <c r="AH244" s="196">
        <f t="shared" si="24"/>
        <v>25</v>
      </c>
      <c r="AI244" s="7">
        <v>15.3</v>
      </c>
      <c r="AJ244" s="7">
        <v>0</v>
      </c>
      <c r="AK244" s="7">
        <v>0</v>
      </c>
      <c r="AL244" s="198">
        <f t="shared" si="26"/>
        <v>15.3</v>
      </c>
      <c r="AM244" s="1">
        <v>0</v>
      </c>
      <c r="AN244" s="1">
        <v>0</v>
      </c>
      <c r="AO244" s="1">
        <v>0</v>
      </c>
      <c r="AP244" s="200">
        <f t="shared" si="27"/>
        <v>0</v>
      </c>
      <c r="AQ244" s="1">
        <v>18</v>
      </c>
      <c r="AR244" s="1">
        <v>0</v>
      </c>
      <c r="AS244" s="1">
        <v>0</v>
      </c>
      <c r="AT244" s="200">
        <f>+TDC_InfraMR[[#This Row],[B.02.1 - Parque de Coches Eléctricos Motrices]]+TDC_InfraMR[[#This Row],[B.02.2 - Parque de Coches Eléctricos Motrices Remolcados Tipo R]]+TDC_InfraMR[[#This Row],[B.02.3 - Parque de Coches Eléctricos Motrices Tipo R]]</f>
        <v>18</v>
      </c>
      <c r="AU244" s="1">
        <v>0</v>
      </c>
      <c r="AV244" s="1">
        <v>0</v>
      </c>
      <c r="AW244" s="1">
        <v>0</v>
      </c>
      <c r="AX244" s="200">
        <f>+TDC_InfraMR[[#This Row],[B.03.1 - Parque de Coches Motores Motrices Remolcados]]+TDC_InfraMR[[#This Row],[B.03.2 - Parque de Coches Motores Motrices Intermedios]]+TDC_InfraMR[[#This Row],[B.03.3 - Parque de Coches Motores Motrices Cabina]]</f>
        <v>0</v>
      </c>
      <c r="AY244" s="1">
        <v>0</v>
      </c>
      <c r="AZ244" s="1">
        <v>0</v>
      </c>
      <c r="BA244" s="1">
        <v>0</v>
      </c>
      <c r="BB244" s="1">
        <v>0</v>
      </c>
      <c r="BC244" s="200">
        <f>+SUM(TDC_InfraMR[[#This Row],[B.04.1 - Parque de Coches Remolcados Clase Unica]:[B.04.5 - Parque de Coches Remolcados para Servicios Especiales (Cartoneros)]])</f>
        <v>0</v>
      </c>
      <c r="BD244" s="356">
        <v>0</v>
      </c>
      <c r="BE244" s="1">
        <v>2</v>
      </c>
      <c r="BF244" s="1">
        <v>0</v>
      </c>
      <c r="BG244" s="244">
        <v>1435</v>
      </c>
    </row>
    <row r="245" spans="1:59">
      <c r="A245" s="1">
        <v>2013</v>
      </c>
      <c r="B245" s="1" t="s">
        <v>64</v>
      </c>
      <c r="C245" s="10">
        <v>0</v>
      </c>
      <c r="D245" s="10">
        <v>0</v>
      </c>
      <c r="E245" s="10">
        <v>0</v>
      </c>
      <c r="F245" s="10">
        <v>15.3</v>
      </c>
      <c r="G245" s="192">
        <f t="shared" si="21"/>
        <v>15.3</v>
      </c>
      <c r="H245" s="192">
        <f>+TDC_InfraMR[[#This Row],[Total Líneas de Explotación ]]</f>
        <v>15.3</v>
      </c>
      <c r="I245" s="192">
        <v>15.3</v>
      </c>
      <c r="J245" s="10">
        <v>0</v>
      </c>
      <c r="K245" s="10">
        <v>0</v>
      </c>
      <c r="L245" s="10">
        <v>30.6</v>
      </c>
      <c r="M245" s="10">
        <v>1.04</v>
      </c>
      <c r="N245" s="192">
        <f>+TDC_InfraMR[[#This Row],[A.03.1 -  Longitud de Vías de Explotación No Electrificadas Troncales y Ramales (vía principal) (km)]]+TDC_InfraMR[[#This Row],[A.04.1 -  Longitud de Vías de Explotación Electrificadas Troncales y Ramales (vía principal) (km)]]</f>
        <v>30.6</v>
      </c>
      <c r="O245" s="192">
        <f>+TDC_InfraMR[[#This Row],[Total Vías (excluido Auxiliares)]]</f>
        <v>30.6</v>
      </c>
      <c r="P245" s="1">
        <v>11</v>
      </c>
      <c r="Q245" s="1">
        <v>0</v>
      </c>
      <c r="R245" s="1">
        <v>0</v>
      </c>
      <c r="S245" s="194">
        <f t="shared" si="25"/>
        <v>11</v>
      </c>
      <c r="T245" s="194">
        <f>+TDC_InfraMR[[#This Row],[Total Estaciones]]</f>
        <v>11</v>
      </c>
      <c r="U245" s="1">
        <v>0</v>
      </c>
      <c r="V245" s="1">
        <v>36</v>
      </c>
      <c r="W245" s="1">
        <v>0</v>
      </c>
      <c r="X245" s="1">
        <v>0</v>
      </c>
      <c r="Y245" s="1">
        <v>0</v>
      </c>
      <c r="Z245" s="196">
        <f t="shared" si="22"/>
        <v>36</v>
      </c>
      <c r="AA245" s="1">
        <v>6</v>
      </c>
      <c r="AB245" s="1">
        <v>2</v>
      </c>
      <c r="AC245" s="1">
        <f>+TDC_InfraMR[[#This Row],[Total Pasos Vehiculares a Nivel]]</f>
        <v>36</v>
      </c>
      <c r="AD245" s="196">
        <f t="shared" si="23"/>
        <v>44</v>
      </c>
      <c r="AE245" s="1">
        <v>0</v>
      </c>
      <c r="AF245" s="1">
        <v>9</v>
      </c>
      <c r="AG245" s="1">
        <v>16</v>
      </c>
      <c r="AH245" s="196">
        <f t="shared" si="24"/>
        <v>25</v>
      </c>
      <c r="AI245" s="7">
        <v>15.3</v>
      </c>
      <c r="AJ245" s="7">
        <v>0</v>
      </c>
      <c r="AK245" s="7">
        <v>0</v>
      </c>
      <c r="AL245" s="198">
        <f t="shared" si="26"/>
        <v>15.3</v>
      </c>
      <c r="AM245" s="1">
        <v>0</v>
      </c>
      <c r="AN245" s="1">
        <v>0</v>
      </c>
      <c r="AO245" s="1">
        <v>0</v>
      </c>
      <c r="AP245" s="200">
        <f t="shared" si="27"/>
        <v>0</v>
      </c>
      <c r="AQ245" s="1">
        <v>18</v>
      </c>
      <c r="AR245" s="1">
        <v>0</v>
      </c>
      <c r="AS245" s="1">
        <v>0</v>
      </c>
      <c r="AT245" s="200">
        <f>+TDC_InfraMR[[#This Row],[B.02.1 - Parque de Coches Eléctricos Motrices]]+TDC_InfraMR[[#This Row],[B.02.2 - Parque de Coches Eléctricos Motrices Remolcados Tipo R]]+TDC_InfraMR[[#This Row],[B.02.3 - Parque de Coches Eléctricos Motrices Tipo R]]</f>
        <v>18</v>
      </c>
      <c r="AU245" s="1">
        <v>0</v>
      </c>
      <c r="AV245" s="1">
        <v>0</v>
      </c>
      <c r="AW245" s="1">
        <v>0</v>
      </c>
      <c r="AX245" s="200">
        <f>+TDC_InfraMR[[#This Row],[B.03.1 - Parque de Coches Motores Motrices Remolcados]]+TDC_InfraMR[[#This Row],[B.03.2 - Parque de Coches Motores Motrices Intermedios]]+TDC_InfraMR[[#This Row],[B.03.3 - Parque de Coches Motores Motrices Cabina]]</f>
        <v>0</v>
      </c>
      <c r="AY245" s="1">
        <v>0</v>
      </c>
      <c r="AZ245" s="1">
        <v>0</v>
      </c>
      <c r="BA245" s="1">
        <v>0</v>
      </c>
      <c r="BB245" s="1">
        <v>0</v>
      </c>
      <c r="BC245" s="200">
        <f>+SUM(TDC_InfraMR[[#This Row],[B.04.1 - Parque de Coches Remolcados Clase Unica]:[B.04.5 - Parque de Coches Remolcados para Servicios Especiales (Cartoneros)]])</f>
        <v>0</v>
      </c>
      <c r="BD245" s="356">
        <v>0</v>
      </c>
      <c r="BE245" s="1">
        <v>2</v>
      </c>
      <c r="BF245" s="1">
        <v>0</v>
      </c>
      <c r="BG245" s="244">
        <v>1435</v>
      </c>
    </row>
    <row r="246" spans="1:59">
      <c r="A246" s="1">
        <v>2013</v>
      </c>
      <c r="B246" s="1" t="s">
        <v>65</v>
      </c>
      <c r="C246" s="10">
        <v>0</v>
      </c>
      <c r="D246" s="10">
        <v>0</v>
      </c>
      <c r="E246" s="10">
        <v>0</v>
      </c>
      <c r="F246" s="10">
        <v>15.3</v>
      </c>
      <c r="G246" s="192">
        <f t="shared" si="21"/>
        <v>15.3</v>
      </c>
      <c r="H246" s="192">
        <f>+TDC_InfraMR[[#This Row],[Total Líneas de Explotación ]]</f>
        <v>15.3</v>
      </c>
      <c r="I246" s="192">
        <v>15.3</v>
      </c>
      <c r="J246" s="10">
        <v>0</v>
      </c>
      <c r="K246" s="10">
        <v>0</v>
      </c>
      <c r="L246" s="10">
        <v>30.6</v>
      </c>
      <c r="M246" s="10">
        <v>1.04</v>
      </c>
      <c r="N246" s="192">
        <f>+TDC_InfraMR[[#This Row],[A.03.1 -  Longitud de Vías de Explotación No Electrificadas Troncales y Ramales (vía principal) (km)]]+TDC_InfraMR[[#This Row],[A.04.1 -  Longitud de Vías de Explotación Electrificadas Troncales y Ramales (vía principal) (km)]]</f>
        <v>30.6</v>
      </c>
      <c r="O246" s="192">
        <f>+TDC_InfraMR[[#This Row],[Total Vías (excluido Auxiliares)]]</f>
        <v>30.6</v>
      </c>
      <c r="P246" s="1">
        <v>11</v>
      </c>
      <c r="Q246" s="1">
        <v>0</v>
      </c>
      <c r="R246" s="1">
        <v>0</v>
      </c>
      <c r="S246" s="194">
        <f t="shared" si="25"/>
        <v>11</v>
      </c>
      <c r="T246" s="194">
        <f>+TDC_InfraMR[[#This Row],[Total Estaciones]]</f>
        <v>11</v>
      </c>
      <c r="U246" s="1">
        <v>0</v>
      </c>
      <c r="V246" s="1">
        <v>36</v>
      </c>
      <c r="W246" s="1">
        <v>0</v>
      </c>
      <c r="X246" s="1">
        <v>0</v>
      </c>
      <c r="Y246" s="1">
        <v>0</v>
      </c>
      <c r="Z246" s="196">
        <f t="shared" si="22"/>
        <v>36</v>
      </c>
      <c r="AA246" s="1">
        <v>6</v>
      </c>
      <c r="AB246" s="1">
        <v>2</v>
      </c>
      <c r="AC246" s="1">
        <f>+TDC_InfraMR[[#This Row],[Total Pasos Vehiculares a Nivel]]</f>
        <v>36</v>
      </c>
      <c r="AD246" s="196">
        <f t="shared" si="23"/>
        <v>44</v>
      </c>
      <c r="AE246" s="1">
        <v>0</v>
      </c>
      <c r="AF246" s="1">
        <v>9</v>
      </c>
      <c r="AG246" s="1">
        <v>16</v>
      </c>
      <c r="AH246" s="196">
        <f t="shared" si="24"/>
        <v>25</v>
      </c>
      <c r="AI246" s="7">
        <v>15.3</v>
      </c>
      <c r="AJ246" s="7">
        <v>0</v>
      </c>
      <c r="AK246" s="7">
        <v>0</v>
      </c>
      <c r="AL246" s="198">
        <f t="shared" si="26"/>
        <v>15.3</v>
      </c>
      <c r="AM246" s="1">
        <v>0</v>
      </c>
      <c r="AN246" s="1">
        <v>0</v>
      </c>
      <c r="AO246" s="1">
        <v>0</v>
      </c>
      <c r="AP246" s="200">
        <f t="shared" si="27"/>
        <v>0</v>
      </c>
      <c r="AQ246" s="1">
        <v>18</v>
      </c>
      <c r="AR246" s="1">
        <v>0</v>
      </c>
      <c r="AS246" s="1">
        <v>0</v>
      </c>
      <c r="AT246" s="200">
        <f>+TDC_InfraMR[[#This Row],[B.02.1 - Parque de Coches Eléctricos Motrices]]+TDC_InfraMR[[#This Row],[B.02.2 - Parque de Coches Eléctricos Motrices Remolcados Tipo R]]+TDC_InfraMR[[#This Row],[B.02.3 - Parque de Coches Eléctricos Motrices Tipo R]]</f>
        <v>18</v>
      </c>
      <c r="AU246" s="1">
        <v>0</v>
      </c>
      <c r="AV246" s="1">
        <v>0</v>
      </c>
      <c r="AW246" s="1">
        <v>0</v>
      </c>
      <c r="AX246" s="200">
        <f>+TDC_InfraMR[[#This Row],[B.03.1 - Parque de Coches Motores Motrices Remolcados]]+TDC_InfraMR[[#This Row],[B.03.2 - Parque de Coches Motores Motrices Intermedios]]+TDC_InfraMR[[#This Row],[B.03.3 - Parque de Coches Motores Motrices Cabina]]</f>
        <v>0</v>
      </c>
      <c r="AY246" s="1">
        <v>0</v>
      </c>
      <c r="AZ246" s="1">
        <v>0</v>
      </c>
      <c r="BA246" s="1">
        <v>0</v>
      </c>
      <c r="BB246" s="1">
        <v>0</v>
      </c>
      <c r="BC246" s="200">
        <f>+SUM(TDC_InfraMR[[#This Row],[B.04.1 - Parque de Coches Remolcados Clase Unica]:[B.04.5 - Parque de Coches Remolcados para Servicios Especiales (Cartoneros)]])</f>
        <v>0</v>
      </c>
      <c r="BD246" s="356">
        <v>0</v>
      </c>
      <c r="BE246" s="1">
        <v>2</v>
      </c>
      <c r="BF246" s="1">
        <v>0</v>
      </c>
      <c r="BG246" s="244">
        <v>1435</v>
      </c>
    </row>
    <row r="247" spans="1:59">
      <c r="A247" s="1">
        <v>2013</v>
      </c>
      <c r="B247" s="1" t="s">
        <v>66</v>
      </c>
      <c r="C247" s="10">
        <v>0</v>
      </c>
      <c r="D247" s="10">
        <v>0</v>
      </c>
      <c r="E247" s="10">
        <v>0</v>
      </c>
      <c r="F247" s="10">
        <v>15.3</v>
      </c>
      <c r="G247" s="192">
        <f t="shared" si="21"/>
        <v>15.3</v>
      </c>
      <c r="H247" s="192">
        <f>+TDC_InfraMR[[#This Row],[Total Líneas de Explotación ]]</f>
        <v>15.3</v>
      </c>
      <c r="I247" s="192">
        <v>15.3</v>
      </c>
      <c r="J247" s="10">
        <v>0</v>
      </c>
      <c r="K247" s="10">
        <v>0</v>
      </c>
      <c r="L247" s="10">
        <v>30.6</v>
      </c>
      <c r="M247" s="10">
        <v>1.04</v>
      </c>
      <c r="N247" s="192">
        <f>+TDC_InfraMR[[#This Row],[A.03.1 -  Longitud de Vías de Explotación No Electrificadas Troncales y Ramales (vía principal) (km)]]+TDC_InfraMR[[#This Row],[A.04.1 -  Longitud de Vías de Explotación Electrificadas Troncales y Ramales (vía principal) (km)]]</f>
        <v>30.6</v>
      </c>
      <c r="O247" s="192">
        <f>+TDC_InfraMR[[#This Row],[Total Vías (excluido Auxiliares)]]</f>
        <v>30.6</v>
      </c>
      <c r="P247" s="1">
        <v>11</v>
      </c>
      <c r="Q247" s="1">
        <v>0</v>
      </c>
      <c r="R247" s="1">
        <v>0</v>
      </c>
      <c r="S247" s="194">
        <f t="shared" si="25"/>
        <v>11</v>
      </c>
      <c r="T247" s="194">
        <f>+TDC_InfraMR[[#This Row],[Total Estaciones]]</f>
        <v>11</v>
      </c>
      <c r="U247" s="1">
        <v>0</v>
      </c>
      <c r="V247" s="1">
        <v>36</v>
      </c>
      <c r="W247" s="1">
        <v>0</v>
      </c>
      <c r="X247" s="1">
        <v>0</v>
      </c>
      <c r="Y247" s="1">
        <v>0</v>
      </c>
      <c r="Z247" s="196">
        <f t="shared" si="22"/>
        <v>36</v>
      </c>
      <c r="AA247" s="1">
        <v>6</v>
      </c>
      <c r="AB247" s="1">
        <v>2</v>
      </c>
      <c r="AC247" s="1">
        <f>+TDC_InfraMR[[#This Row],[Total Pasos Vehiculares a Nivel]]</f>
        <v>36</v>
      </c>
      <c r="AD247" s="196">
        <f t="shared" si="23"/>
        <v>44</v>
      </c>
      <c r="AE247" s="1">
        <v>0</v>
      </c>
      <c r="AF247" s="1">
        <v>9</v>
      </c>
      <c r="AG247" s="1">
        <v>16</v>
      </c>
      <c r="AH247" s="196">
        <f t="shared" si="24"/>
        <v>25</v>
      </c>
      <c r="AI247" s="7">
        <v>15.3</v>
      </c>
      <c r="AJ247" s="7">
        <v>0</v>
      </c>
      <c r="AK247" s="7">
        <v>0</v>
      </c>
      <c r="AL247" s="198">
        <f t="shared" si="26"/>
        <v>15.3</v>
      </c>
      <c r="AM247" s="1">
        <v>0</v>
      </c>
      <c r="AN247" s="1">
        <v>0</v>
      </c>
      <c r="AO247" s="1">
        <v>0</v>
      </c>
      <c r="AP247" s="200">
        <f t="shared" si="27"/>
        <v>0</v>
      </c>
      <c r="AQ247" s="1">
        <v>18</v>
      </c>
      <c r="AR247" s="1">
        <v>0</v>
      </c>
      <c r="AS247" s="1">
        <v>0</v>
      </c>
      <c r="AT247" s="200">
        <f>+TDC_InfraMR[[#This Row],[B.02.1 - Parque de Coches Eléctricos Motrices]]+TDC_InfraMR[[#This Row],[B.02.2 - Parque de Coches Eléctricos Motrices Remolcados Tipo R]]+TDC_InfraMR[[#This Row],[B.02.3 - Parque de Coches Eléctricos Motrices Tipo R]]</f>
        <v>18</v>
      </c>
      <c r="AU247" s="1">
        <v>0</v>
      </c>
      <c r="AV247" s="1">
        <v>0</v>
      </c>
      <c r="AW247" s="1">
        <v>0</v>
      </c>
      <c r="AX247" s="200">
        <f>+TDC_InfraMR[[#This Row],[B.03.1 - Parque de Coches Motores Motrices Remolcados]]+TDC_InfraMR[[#This Row],[B.03.2 - Parque de Coches Motores Motrices Intermedios]]+TDC_InfraMR[[#This Row],[B.03.3 - Parque de Coches Motores Motrices Cabina]]</f>
        <v>0</v>
      </c>
      <c r="AY247" s="1">
        <v>0</v>
      </c>
      <c r="AZ247" s="1">
        <v>0</v>
      </c>
      <c r="BA247" s="1">
        <v>0</v>
      </c>
      <c r="BB247" s="1">
        <v>0</v>
      </c>
      <c r="BC247" s="200">
        <f>+SUM(TDC_InfraMR[[#This Row],[B.04.1 - Parque de Coches Remolcados Clase Unica]:[B.04.5 - Parque de Coches Remolcados para Servicios Especiales (Cartoneros)]])</f>
        <v>0</v>
      </c>
      <c r="BD247" s="356">
        <v>0</v>
      </c>
      <c r="BE247" s="1">
        <v>2</v>
      </c>
      <c r="BF247" s="1">
        <v>0</v>
      </c>
      <c r="BG247" s="244">
        <v>1435</v>
      </c>
    </row>
    <row r="248" spans="1:59">
      <c r="A248" s="1">
        <v>2013</v>
      </c>
      <c r="B248" s="1" t="s">
        <v>67</v>
      </c>
      <c r="C248" s="10">
        <v>0</v>
      </c>
      <c r="D248" s="10">
        <v>0</v>
      </c>
      <c r="E248" s="10">
        <v>0</v>
      </c>
      <c r="F248" s="10">
        <v>15.3</v>
      </c>
      <c r="G248" s="192">
        <f t="shared" si="21"/>
        <v>15.3</v>
      </c>
      <c r="H248" s="192">
        <f>+TDC_InfraMR[[#This Row],[Total Líneas de Explotación ]]</f>
        <v>15.3</v>
      </c>
      <c r="I248" s="192">
        <v>15.3</v>
      </c>
      <c r="J248" s="10">
        <v>0</v>
      </c>
      <c r="K248" s="10">
        <v>0</v>
      </c>
      <c r="L248" s="10">
        <v>30.6</v>
      </c>
      <c r="M248" s="10">
        <v>1.04</v>
      </c>
      <c r="N248" s="192">
        <f>+TDC_InfraMR[[#This Row],[A.03.1 -  Longitud de Vías de Explotación No Electrificadas Troncales y Ramales (vía principal) (km)]]+TDC_InfraMR[[#This Row],[A.04.1 -  Longitud de Vías de Explotación Electrificadas Troncales y Ramales (vía principal) (km)]]</f>
        <v>30.6</v>
      </c>
      <c r="O248" s="192">
        <f>+TDC_InfraMR[[#This Row],[Total Vías (excluido Auxiliares)]]</f>
        <v>30.6</v>
      </c>
      <c r="P248" s="1">
        <v>11</v>
      </c>
      <c r="Q248" s="1">
        <v>0</v>
      </c>
      <c r="R248" s="1">
        <v>0</v>
      </c>
      <c r="S248" s="194">
        <f t="shared" si="25"/>
        <v>11</v>
      </c>
      <c r="T248" s="194">
        <f>+TDC_InfraMR[[#This Row],[Total Estaciones]]</f>
        <v>11</v>
      </c>
      <c r="U248" s="1">
        <v>0</v>
      </c>
      <c r="V248" s="1">
        <v>36</v>
      </c>
      <c r="W248" s="1">
        <v>0</v>
      </c>
      <c r="X248" s="1">
        <v>0</v>
      </c>
      <c r="Y248" s="1">
        <v>0</v>
      </c>
      <c r="Z248" s="196">
        <f t="shared" si="22"/>
        <v>36</v>
      </c>
      <c r="AA248" s="1">
        <v>6</v>
      </c>
      <c r="AB248" s="1">
        <v>2</v>
      </c>
      <c r="AC248" s="1">
        <f>+TDC_InfraMR[[#This Row],[Total Pasos Vehiculares a Nivel]]</f>
        <v>36</v>
      </c>
      <c r="AD248" s="196">
        <f t="shared" si="23"/>
        <v>44</v>
      </c>
      <c r="AE248" s="1">
        <v>0</v>
      </c>
      <c r="AF248" s="1">
        <v>9</v>
      </c>
      <c r="AG248" s="1">
        <v>16</v>
      </c>
      <c r="AH248" s="196">
        <f t="shared" si="24"/>
        <v>25</v>
      </c>
      <c r="AI248" s="7">
        <v>15.3</v>
      </c>
      <c r="AJ248" s="7">
        <v>0</v>
      </c>
      <c r="AK248" s="7">
        <v>0</v>
      </c>
      <c r="AL248" s="198">
        <f t="shared" si="26"/>
        <v>15.3</v>
      </c>
      <c r="AM248" s="1">
        <v>0</v>
      </c>
      <c r="AN248" s="1">
        <v>0</v>
      </c>
      <c r="AO248" s="1">
        <v>0</v>
      </c>
      <c r="AP248" s="200">
        <f t="shared" si="27"/>
        <v>0</v>
      </c>
      <c r="AQ248" s="1">
        <v>18</v>
      </c>
      <c r="AR248" s="1">
        <v>0</v>
      </c>
      <c r="AS248" s="1">
        <v>0</v>
      </c>
      <c r="AT248" s="200">
        <f>+TDC_InfraMR[[#This Row],[B.02.1 - Parque de Coches Eléctricos Motrices]]+TDC_InfraMR[[#This Row],[B.02.2 - Parque de Coches Eléctricos Motrices Remolcados Tipo R]]+TDC_InfraMR[[#This Row],[B.02.3 - Parque de Coches Eléctricos Motrices Tipo R]]</f>
        <v>18</v>
      </c>
      <c r="AU248" s="1">
        <v>0</v>
      </c>
      <c r="AV248" s="1">
        <v>0</v>
      </c>
      <c r="AW248" s="1">
        <v>0</v>
      </c>
      <c r="AX248" s="200">
        <f>+TDC_InfraMR[[#This Row],[B.03.1 - Parque de Coches Motores Motrices Remolcados]]+TDC_InfraMR[[#This Row],[B.03.2 - Parque de Coches Motores Motrices Intermedios]]+TDC_InfraMR[[#This Row],[B.03.3 - Parque de Coches Motores Motrices Cabina]]</f>
        <v>0</v>
      </c>
      <c r="AY248" s="1">
        <v>0</v>
      </c>
      <c r="AZ248" s="1">
        <v>0</v>
      </c>
      <c r="BA248" s="1">
        <v>0</v>
      </c>
      <c r="BB248" s="1">
        <v>0</v>
      </c>
      <c r="BC248" s="200">
        <f>+SUM(TDC_InfraMR[[#This Row],[B.04.1 - Parque de Coches Remolcados Clase Unica]:[B.04.5 - Parque de Coches Remolcados para Servicios Especiales (Cartoneros)]])</f>
        <v>0</v>
      </c>
      <c r="BD248" s="356">
        <v>0</v>
      </c>
      <c r="BE248" s="1">
        <v>2</v>
      </c>
      <c r="BF248" s="1">
        <v>0</v>
      </c>
      <c r="BG248" s="244">
        <v>1435</v>
      </c>
    </row>
    <row r="249" spans="1:59">
      <c r="A249" s="1">
        <v>2013</v>
      </c>
      <c r="B249" s="1" t="s">
        <v>68</v>
      </c>
      <c r="C249" s="10">
        <v>0</v>
      </c>
      <c r="D249" s="10">
        <v>0</v>
      </c>
      <c r="E249" s="10">
        <v>0</v>
      </c>
      <c r="F249" s="10">
        <v>15.3</v>
      </c>
      <c r="G249" s="192">
        <f t="shared" si="21"/>
        <v>15.3</v>
      </c>
      <c r="H249" s="192">
        <f>+TDC_InfraMR[[#This Row],[Total Líneas de Explotación ]]</f>
        <v>15.3</v>
      </c>
      <c r="I249" s="192">
        <v>15.3</v>
      </c>
      <c r="J249" s="10">
        <v>0</v>
      </c>
      <c r="K249" s="10">
        <v>0</v>
      </c>
      <c r="L249" s="10">
        <v>30.6</v>
      </c>
      <c r="M249" s="10">
        <v>1.04</v>
      </c>
      <c r="N249" s="192">
        <f>+TDC_InfraMR[[#This Row],[A.03.1 -  Longitud de Vías de Explotación No Electrificadas Troncales y Ramales (vía principal) (km)]]+TDC_InfraMR[[#This Row],[A.04.1 -  Longitud de Vías de Explotación Electrificadas Troncales y Ramales (vía principal) (km)]]</f>
        <v>30.6</v>
      </c>
      <c r="O249" s="192">
        <f>+TDC_InfraMR[[#This Row],[Total Vías (excluido Auxiliares)]]</f>
        <v>30.6</v>
      </c>
      <c r="P249" s="1">
        <v>11</v>
      </c>
      <c r="Q249" s="1">
        <v>0</v>
      </c>
      <c r="R249" s="1">
        <v>0</v>
      </c>
      <c r="S249" s="194">
        <f t="shared" si="25"/>
        <v>11</v>
      </c>
      <c r="T249" s="194">
        <f>+TDC_InfraMR[[#This Row],[Total Estaciones]]</f>
        <v>11</v>
      </c>
      <c r="U249" s="1">
        <v>0</v>
      </c>
      <c r="V249" s="1">
        <v>36</v>
      </c>
      <c r="W249" s="1">
        <v>0</v>
      </c>
      <c r="X249" s="1">
        <v>0</v>
      </c>
      <c r="Y249" s="1">
        <v>0</v>
      </c>
      <c r="Z249" s="196">
        <f t="shared" si="22"/>
        <v>36</v>
      </c>
      <c r="AA249" s="1">
        <v>6</v>
      </c>
      <c r="AB249" s="1">
        <v>2</v>
      </c>
      <c r="AC249" s="1">
        <f>+TDC_InfraMR[[#This Row],[Total Pasos Vehiculares a Nivel]]</f>
        <v>36</v>
      </c>
      <c r="AD249" s="196">
        <f t="shared" si="23"/>
        <v>44</v>
      </c>
      <c r="AE249" s="1">
        <v>0</v>
      </c>
      <c r="AF249" s="1">
        <v>9</v>
      </c>
      <c r="AG249" s="1">
        <v>16</v>
      </c>
      <c r="AH249" s="196">
        <f t="shared" si="24"/>
        <v>25</v>
      </c>
      <c r="AI249" s="7">
        <v>15.3</v>
      </c>
      <c r="AJ249" s="7">
        <v>0</v>
      </c>
      <c r="AK249" s="7">
        <v>0</v>
      </c>
      <c r="AL249" s="198">
        <f t="shared" si="26"/>
        <v>15.3</v>
      </c>
      <c r="AM249" s="1">
        <v>0</v>
      </c>
      <c r="AN249" s="1">
        <v>0</v>
      </c>
      <c r="AO249" s="1">
        <v>0</v>
      </c>
      <c r="AP249" s="200">
        <f t="shared" si="27"/>
        <v>0</v>
      </c>
      <c r="AQ249" s="1">
        <v>18</v>
      </c>
      <c r="AR249" s="1">
        <v>0</v>
      </c>
      <c r="AS249" s="1">
        <v>0</v>
      </c>
      <c r="AT249" s="200">
        <f>+TDC_InfraMR[[#This Row],[B.02.1 - Parque de Coches Eléctricos Motrices]]+TDC_InfraMR[[#This Row],[B.02.2 - Parque de Coches Eléctricos Motrices Remolcados Tipo R]]+TDC_InfraMR[[#This Row],[B.02.3 - Parque de Coches Eléctricos Motrices Tipo R]]</f>
        <v>18</v>
      </c>
      <c r="AU249" s="1">
        <v>0</v>
      </c>
      <c r="AV249" s="1">
        <v>0</v>
      </c>
      <c r="AW249" s="1">
        <v>0</v>
      </c>
      <c r="AX249" s="200">
        <f>+TDC_InfraMR[[#This Row],[B.03.1 - Parque de Coches Motores Motrices Remolcados]]+TDC_InfraMR[[#This Row],[B.03.2 - Parque de Coches Motores Motrices Intermedios]]+TDC_InfraMR[[#This Row],[B.03.3 - Parque de Coches Motores Motrices Cabina]]</f>
        <v>0</v>
      </c>
      <c r="AY249" s="1">
        <v>0</v>
      </c>
      <c r="AZ249" s="1">
        <v>0</v>
      </c>
      <c r="BA249" s="1">
        <v>0</v>
      </c>
      <c r="BB249" s="1">
        <v>0</v>
      </c>
      <c r="BC249" s="200">
        <f>+SUM(TDC_InfraMR[[#This Row],[B.04.1 - Parque de Coches Remolcados Clase Unica]:[B.04.5 - Parque de Coches Remolcados para Servicios Especiales (Cartoneros)]])</f>
        <v>0</v>
      </c>
      <c r="BD249" s="356">
        <v>0</v>
      </c>
      <c r="BE249" s="1">
        <v>2</v>
      </c>
      <c r="BF249" s="1">
        <v>0</v>
      </c>
      <c r="BG249" s="244">
        <v>1435</v>
      </c>
    </row>
    <row r="250" spans="1:59">
      <c r="A250" s="1">
        <v>2013</v>
      </c>
      <c r="B250" s="1" t="s">
        <v>69</v>
      </c>
      <c r="C250" s="10">
        <v>0</v>
      </c>
      <c r="D250" s="10">
        <v>0</v>
      </c>
      <c r="E250" s="10">
        <v>0</v>
      </c>
      <c r="F250" s="10">
        <v>15.3</v>
      </c>
      <c r="G250" s="192">
        <f t="shared" si="21"/>
        <v>15.3</v>
      </c>
      <c r="H250" s="192">
        <f>+TDC_InfraMR[[#This Row],[Total Líneas de Explotación ]]</f>
        <v>15.3</v>
      </c>
      <c r="I250" s="192">
        <v>15.3</v>
      </c>
      <c r="J250" s="10">
        <v>0</v>
      </c>
      <c r="K250" s="10">
        <v>0</v>
      </c>
      <c r="L250" s="10">
        <v>30.6</v>
      </c>
      <c r="M250" s="10">
        <v>1.04</v>
      </c>
      <c r="N250" s="192">
        <f>+TDC_InfraMR[[#This Row],[A.03.1 -  Longitud de Vías de Explotación No Electrificadas Troncales y Ramales (vía principal) (km)]]+TDC_InfraMR[[#This Row],[A.04.1 -  Longitud de Vías de Explotación Electrificadas Troncales y Ramales (vía principal) (km)]]</f>
        <v>30.6</v>
      </c>
      <c r="O250" s="192">
        <f>+TDC_InfraMR[[#This Row],[Total Vías (excluido Auxiliares)]]</f>
        <v>30.6</v>
      </c>
      <c r="P250" s="1">
        <v>11</v>
      </c>
      <c r="Q250" s="1">
        <v>0</v>
      </c>
      <c r="R250" s="1">
        <v>0</v>
      </c>
      <c r="S250" s="194">
        <f t="shared" si="25"/>
        <v>11</v>
      </c>
      <c r="T250" s="194">
        <f>+TDC_InfraMR[[#This Row],[Total Estaciones]]</f>
        <v>11</v>
      </c>
      <c r="U250" s="1">
        <v>0</v>
      </c>
      <c r="V250" s="1">
        <v>36</v>
      </c>
      <c r="W250" s="1">
        <v>0</v>
      </c>
      <c r="X250" s="1">
        <v>0</v>
      </c>
      <c r="Y250" s="1">
        <v>0</v>
      </c>
      <c r="Z250" s="196">
        <f t="shared" si="22"/>
        <v>36</v>
      </c>
      <c r="AA250" s="1">
        <v>6</v>
      </c>
      <c r="AB250" s="1">
        <v>2</v>
      </c>
      <c r="AC250" s="1">
        <f>+TDC_InfraMR[[#This Row],[Total Pasos Vehiculares a Nivel]]</f>
        <v>36</v>
      </c>
      <c r="AD250" s="196">
        <f t="shared" si="23"/>
        <v>44</v>
      </c>
      <c r="AE250" s="1">
        <v>0</v>
      </c>
      <c r="AF250" s="1">
        <v>9</v>
      </c>
      <c r="AG250" s="1">
        <v>16</v>
      </c>
      <c r="AH250" s="196">
        <f t="shared" si="24"/>
        <v>25</v>
      </c>
      <c r="AI250" s="7">
        <v>15.3</v>
      </c>
      <c r="AJ250" s="7">
        <v>0</v>
      </c>
      <c r="AK250" s="7">
        <v>0</v>
      </c>
      <c r="AL250" s="198">
        <f t="shared" si="26"/>
        <v>15.3</v>
      </c>
      <c r="AM250" s="1">
        <v>0</v>
      </c>
      <c r="AN250" s="1">
        <v>0</v>
      </c>
      <c r="AO250" s="1">
        <v>0</v>
      </c>
      <c r="AP250" s="200">
        <f t="shared" si="27"/>
        <v>0</v>
      </c>
      <c r="AQ250" s="1">
        <v>18</v>
      </c>
      <c r="AR250" s="1">
        <v>0</v>
      </c>
      <c r="AS250" s="1">
        <v>0</v>
      </c>
      <c r="AT250" s="200">
        <f>+TDC_InfraMR[[#This Row],[B.02.1 - Parque de Coches Eléctricos Motrices]]+TDC_InfraMR[[#This Row],[B.02.2 - Parque de Coches Eléctricos Motrices Remolcados Tipo R]]+TDC_InfraMR[[#This Row],[B.02.3 - Parque de Coches Eléctricos Motrices Tipo R]]</f>
        <v>18</v>
      </c>
      <c r="AU250" s="1">
        <v>0</v>
      </c>
      <c r="AV250" s="1">
        <v>0</v>
      </c>
      <c r="AW250" s="1">
        <v>0</v>
      </c>
      <c r="AX250" s="200">
        <f>+TDC_InfraMR[[#This Row],[B.03.1 - Parque de Coches Motores Motrices Remolcados]]+TDC_InfraMR[[#This Row],[B.03.2 - Parque de Coches Motores Motrices Intermedios]]+TDC_InfraMR[[#This Row],[B.03.3 - Parque de Coches Motores Motrices Cabina]]</f>
        <v>0</v>
      </c>
      <c r="AY250" s="1">
        <v>0</v>
      </c>
      <c r="AZ250" s="1">
        <v>0</v>
      </c>
      <c r="BA250" s="1">
        <v>0</v>
      </c>
      <c r="BB250" s="1">
        <v>0</v>
      </c>
      <c r="BC250" s="200">
        <f>+SUM(TDC_InfraMR[[#This Row],[B.04.1 - Parque de Coches Remolcados Clase Unica]:[B.04.5 - Parque de Coches Remolcados para Servicios Especiales (Cartoneros)]])</f>
        <v>0</v>
      </c>
      <c r="BD250" s="356">
        <v>0</v>
      </c>
      <c r="BE250" s="1">
        <v>2</v>
      </c>
      <c r="BF250" s="1">
        <v>0</v>
      </c>
      <c r="BG250" s="244">
        <v>1435</v>
      </c>
    </row>
    <row r="251" spans="1:59">
      <c r="A251" s="1">
        <v>2013</v>
      </c>
      <c r="B251" s="1" t="s">
        <v>70</v>
      </c>
      <c r="C251" s="10">
        <v>0</v>
      </c>
      <c r="D251" s="10">
        <v>0</v>
      </c>
      <c r="E251" s="10">
        <v>0</v>
      </c>
      <c r="F251" s="10">
        <v>15.3</v>
      </c>
      <c r="G251" s="192">
        <f t="shared" si="21"/>
        <v>15.3</v>
      </c>
      <c r="H251" s="192">
        <f>+TDC_InfraMR[[#This Row],[Total Líneas de Explotación ]]</f>
        <v>15.3</v>
      </c>
      <c r="I251" s="192">
        <v>15.3</v>
      </c>
      <c r="J251" s="10">
        <v>0</v>
      </c>
      <c r="K251" s="10">
        <v>0</v>
      </c>
      <c r="L251" s="10">
        <v>30.6</v>
      </c>
      <c r="M251" s="10">
        <v>1.04</v>
      </c>
      <c r="N251" s="192">
        <f>+TDC_InfraMR[[#This Row],[A.03.1 -  Longitud de Vías de Explotación No Electrificadas Troncales y Ramales (vía principal) (km)]]+TDC_InfraMR[[#This Row],[A.04.1 -  Longitud de Vías de Explotación Electrificadas Troncales y Ramales (vía principal) (km)]]</f>
        <v>30.6</v>
      </c>
      <c r="O251" s="192">
        <f>+TDC_InfraMR[[#This Row],[Total Vías (excluido Auxiliares)]]</f>
        <v>30.6</v>
      </c>
      <c r="P251" s="1">
        <v>11</v>
      </c>
      <c r="Q251" s="1">
        <v>0</v>
      </c>
      <c r="R251" s="1">
        <v>0</v>
      </c>
      <c r="S251" s="194">
        <f t="shared" si="25"/>
        <v>11</v>
      </c>
      <c r="T251" s="194">
        <f>+TDC_InfraMR[[#This Row],[Total Estaciones]]</f>
        <v>11</v>
      </c>
      <c r="U251" s="1">
        <v>0</v>
      </c>
      <c r="V251" s="1">
        <v>36</v>
      </c>
      <c r="W251" s="1">
        <v>0</v>
      </c>
      <c r="X251" s="1">
        <v>0</v>
      </c>
      <c r="Y251" s="1">
        <v>0</v>
      </c>
      <c r="Z251" s="196">
        <f t="shared" si="22"/>
        <v>36</v>
      </c>
      <c r="AA251" s="1">
        <v>6</v>
      </c>
      <c r="AB251" s="1">
        <v>2</v>
      </c>
      <c r="AC251" s="1">
        <f>+TDC_InfraMR[[#This Row],[Total Pasos Vehiculares a Nivel]]</f>
        <v>36</v>
      </c>
      <c r="AD251" s="196">
        <f t="shared" si="23"/>
        <v>44</v>
      </c>
      <c r="AE251" s="1">
        <v>0</v>
      </c>
      <c r="AF251" s="1">
        <v>9</v>
      </c>
      <c r="AG251" s="1">
        <v>16</v>
      </c>
      <c r="AH251" s="196">
        <f t="shared" si="24"/>
        <v>25</v>
      </c>
      <c r="AI251" s="7">
        <v>15.3</v>
      </c>
      <c r="AJ251" s="7">
        <v>0</v>
      </c>
      <c r="AK251" s="7">
        <v>0</v>
      </c>
      <c r="AL251" s="198">
        <f t="shared" si="26"/>
        <v>15.3</v>
      </c>
      <c r="AM251" s="1">
        <v>0</v>
      </c>
      <c r="AN251" s="1">
        <v>0</v>
      </c>
      <c r="AO251" s="1">
        <v>0</v>
      </c>
      <c r="AP251" s="200">
        <f t="shared" si="27"/>
        <v>0</v>
      </c>
      <c r="AQ251" s="1">
        <v>18</v>
      </c>
      <c r="AR251" s="1">
        <v>0</v>
      </c>
      <c r="AS251" s="1">
        <v>0</v>
      </c>
      <c r="AT251" s="200">
        <f>+TDC_InfraMR[[#This Row],[B.02.1 - Parque de Coches Eléctricos Motrices]]+TDC_InfraMR[[#This Row],[B.02.2 - Parque de Coches Eléctricos Motrices Remolcados Tipo R]]+TDC_InfraMR[[#This Row],[B.02.3 - Parque de Coches Eléctricos Motrices Tipo R]]</f>
        <v>18</v>
      </c>
      <c r="AU251" s="1">
        <v>0</v>
      </c>
      <c r="AV251" s="1">
        <v>0</v>
      </c>
      <c r="AW251" s="1">
        <v>0</v>
      </c>
      <c r="AX251" s="200">
        <f>+TDC_InfraMR[[#This Row],[B.03.1 - Parque de Coches Motores Motrices Remolcados]]+TDC_InfraMR[[#This Row],[B.03.2 - Parque de Coches Motores Motrices Intermedios]]+TDC_InfraMR[[#This Row],[B.03.3 - Parque de Coches Motores Motrices Cabina]]</f>
        <v>0</v>
      </c>
      <c r="AY251" s="1">
        <v>0</v>
      </c>
      <c r="AZ251" s="1">
        <v>0</v>
      </c>
      <c r="BA251" s="1">
        <v>0</v>
      </c>
      <c r="BB251" s="1">
        <v>0</v>
      </c>
      <c r="BC251" s="200">
        <f>+SUM(TDC_InfraMR[[#This Row],[B.04.1 - Parque de Coches Remolcados Clase Unica]:[B.04.5 - Parque de Coches Remolcados para Servicios Especiales (Cartoneros)]])</f>
        <v>0</v>
      </c>
      <c r="BD251" s="356">
        <v>0</v>
      </c>
      <c r="BE251" s="1">
        <v>2</v>
      </c>
      <c r="BF251" s="1">
        <v>0</v>
      </c>
      <c r="BG251" s="244">
        <v>1435</v>
      </c>
    </row>
    <row r="252" spans="1:59">
      <c r="A252" s="1">
        <v>2013</v>
      </c>
      <c r="B252" s="1" t="s">
        <v>71</v>
      </c>
      <c r="C252" s="10">
        <v>0</v>
      </c>
      <c r="D252" s="10">
        <v>0</v>
      </c>
      <c r="E252" s="10">
        <v>0</v>
      </c>
      <c r="F252" s="10">
        <v>15.3</v>
      </c>
      <c r="G252" s="192">
        <f t="shared" si="21"/>
        <v>15.3</v>
      </c>
      <c r="H252" s="192">
        <f>+TDC_InfraMR[[#This Row],[Total Líneas de Explotación ]]</f>
        <v>15.3</v>
      </c>
      <c r="I252" s="192">
        <v>15.3</v>
      </c>
      <c r="J252" s="10">
        <v>0</v>
      </c>
      <c r="K252" s="10">
        <v>0</v>
      </c>
      <c r="L252" s="10">
        <v>30.6</v>
      </c>
      <c r="M252" s="10">
        <v>1.04</v>
      </c>
      <c r="N252" s="192">
        <f>+TDC_InfraMR[[#This Row],[A.03.1 -  Longitud de Vías de Explotación No Electrificadas Troncales y Ramales (vía principal) (km)]]+TDC_InfraMR[[#This Row],[A.04.1 -  Longitud de Vías de Explotación Electrificadas Troncales y Ramales (vía principal) (km)]]</f>
        <v>30.6</v>
      </c>
      <c r="O252" s="192">
        <f>+TDC_InfraMR[[#This Row],[Total Vías (excluido Auxiliares)]]</f>
        <v>30.6</v>
      </c>
      <c r="P252" s="1">
        <v>11</v>
      </c>
      <c r="Q252" s="1">
        <v>0</v>
      </c>
      <c r="R252" s="1">
        <v>0</v>
      </c>
      <c r="S252" s="194">
        <f t="shared" si="25"/>
        <v>11</v>
      </c>
      <c r="T252" s="194">
        <f>+TDC_InfraMR[[#This Row],[Total Estaciones]]</f>
        <v>11</v>
      </c>
      <c r="U252" s="1">
        <v>0</v>
      </c>
      <c r="V252" s="1">
        <v>36</v>
      </c>
      <c r="W252" s="1">
        <v>0</v>
      </c>
      <c r="X252" s="1">
        <v>0</v>
      </c>
      <c r="Y252" s="1">
        <v>0</v>
      </c>
      <c r="Z252" s="196">
        <f t="shared" si="22"/>
        <v>36</v>
      </c>
      <c r="AA252" s="1">
        <v>6</v>
      </c>
      <c r="AB252" s="1">
        <v>2</v>
      </c>
      <c r="AC252" s="1">
        <f>+TDC_InfraMR[[#This Row],[Total Pasos Vehiculares a Nivel]]</f>
        <v>36</v>
      </c>
      <c r="AD252" s="196">
        <f t="shared" si="23"/>
        <v>44</v>
      </c>
      <c r="AE252" s="1">
        <v>0</v>
      </c>
      <c r="AF252" s="1">
        <v>9</v>
      </c>
      <c r="AG252" s="1">
        <v>16</v>
      </c>
      <c r="AH252" s="196">
        <f t="shared" si="24"/>
        <v>25</v>
      </c>
      <c r="AI252" s="7">
        <v>15.3</v>
      </c>
      <c r="AJ252" s="7">
        <v>0</v>
      </c>
      <c r="AK252" s="7">
        <v>0</v>
      </c>
      <c r="AL252" s="198">
        <f t="shared" si="26"/>
        <v>15.3</v>
      </c>
      <c r="AM252" s="1">
        <v>0</v>
      </c>
      <c r="AN252" s="1">
        <v>0</v>
      </c>
      <c r="AO252" s="1">
        <v>0</v>
      </c>
      <c r="AP252" s="200">
        <f t="shared" si="27"/>
        <v>0</v>
      </c>
      <c r="AQ252" s="1">
        <v>18</v>
      </c>
      <c r="AR252" s="1">
        <v>0</v>
      </c>
      <c r="AS252" s="1">
        <v>0</v>
      </c>
      <c r="AT252" s="200">
        <f>+TDC_InfraMR[[#This Row],[B.02.1 - Parque de Coches Eléctricos Motrices]]+TDC_InfraMR[[#This Row],[B.02.2 - Parque de Coches Eléctricos Motrices Remolcados Tipo R]]+TDC_InfraMR[[#This Row],[B.02.3 - Parque de Coches Eléctricos Motrices Tipo R]]</f>
        <v>18</v>
      </c>
      <c r="AU252" s="1">
        <v>0</v>
      </c>
      <c r="AV252" s="1">
        <v>0</v>
      </c>
      <c r="AW252" s="1">
        <v>0</v>
      </c>
      <c r="AX252" s="200">
        <f>+TDC_InfraMR[[#This Row],[B.03.1 - Parque de Coches Motores Motrices Remolcados]]+TDC_InfraMR[[#This Row],[B.03.2 - Parque de Coches Motores Motrices Intermedios]]+TDC_InfraMR[[#This Row],[B.03.3 - Parque de Coches Motores Motrices Cabina]]</f>
        <v>0</v>
      </c>
      <c r="AY252" s="1">
        <v>0</v>
      </c>
      <c r="AZ252" s="1">
        <v>0</v>
      </c>
      <c r="BA252" s="1">
        <v>0</v>
      </c>
      <c r="BB252" s="1">
        <v>0</v>
      </c>
      <c r="BC252" s="200">
        <f>+SUM(TDC_InfraMR[[#This Row],[B.04.1 - Parque de Coches Remolcados Clase Unica]:[B.04.5 - Parque de Coches Remolcados para Servicios Especiales (Cartoneros)]])</f>
        <v>0</v>
      </c>
      <c r="BD252" s="356">
        <v>0</v>
      </c>
      <c r="BE252" s="1">
        <v>2</v>
      </c>
      <c r="BF252" s="1">
        <v>0</v>
      </c>
      <c r="BG252" s="244">
        <v>1435</v>
      </c>
    </row>
    <row r="253" spans="1:59">
      <c r="A253" s="1">
        <v>2013</v>
      </c>
      <c r="B253" s="1" t="s">
        <v>72</v>
      </c>
      <c r="C253" s="10">
        <v>0</v>
      </c>
      <c r="D253" s="10">
        <v>0</v>
      </c>
      <c r="E253" s="10">
        <v>0</v>
      </c>
      <c r="F253" s="10">
        <v>15.3</v>
      </c>
      <c r="G253" s="192">
        <f t="shared" si="21"/>
        <v>15.3</v>
      </c>
      <c r="H253" s="192">
        <f>+TDC_InfraMR[[#This Row],[Total Líneas de Explotación ]]</f>
        <v>15.3</v>
      </c>
      <c r="I253" s="192">
        <v>15.3</v>
      </c>
      <c r="J253" s="10">
        <v>0</v>
      </c>
      <c r="K253" s="10">
        <v>0</v>
      </c>
      <c r="L253" s="10">
        <v>30.6</v>
      </c>
      <c r="M253" s="10">
        <v>1.04</v>
      </c>
      <c r="N253" s="192">
        <f>+TDC_InfraMR[[#This Row],[A.03.1 -  Longitud de Vías de Explotación No Electrificadas Troncales y Ramales (vía principal) (km)]]+TDC_InfraMR[[#This Row],[A.04.1 -  Longitud de Vías de Explotación Electrificadas Troncales y Ramales (vía principal) (km)]]</f>
        <v>30.6</v>
      </c>
      <c r="O253" s="192">
        <f>+TDC_InfraMR[[#This Row],[Total Vías (excluido Auxiliares)]]</f>
        <v>30.6</v>
      </c>
      <c r="P253" s="1">
        <v>11</v>
      </c>
      <c r="Q253" s="1">
        <v>0</v>
      </c>
      <c r="R253" s="1">
        <v>0</v>
      </c>
      <c r="S253" s="194">
        <f t="shared" si="25"/>
        <v>11</v>
      </c>
      <c r="T253" s="194">
        <f>+TDC_InfraMR[[#This Row],[Total Estaciones]]</f>
        <v>11</v>
      </c>
      <c r="U253" s="1">
        <v>0</v>
      </c>
      <c r="V253" s="1">
        <v>36</v>
      </c>
      <c r="W253" s="1">
        <v>0</v>
      </c>
      <c r="X253" s="1">
        <v>0</v>
      </c>
      <c r="Y253" s="1">
        <v>0</v>
      </c>
      <c r="Z253" s="196">
        <f t="shared" si="22"/>
        <v>36</v>
      </c>
      <c r="AA253" s="1">
        <v>6</v>
      </c>
      <c r="AB253" s="1">
        <v>2</v>
      </c>
      <c r="AC253" s="1">
        <f>+TDC_InfraMR[[#This Row],[Total Pasos Vehiculares a Nivel]]</f>
        <v>36</v>
      </c>
      <c r="AD253" s="196">
        <f t="shared" si="23"/>
        <v>44</v>
      </c>
      <c r="AE253" s="1">
        <v>0</v>
      </c>
      <c r="AF253" s="1">
        <v>9</v>
      </c>
      <c r="AG253" s="1">
        <v>16</v>
      </c>
      <c r="AH253" s="196">
        <f t="shared" si="24"/>
        <v>25</v>
      </c>
      <c r="AI253" s="7">
        <v>15.3</v>
      </c>
      <c r="AJ253" s="7">
        <v>0</v>
      </c>
      <c r="AK253" s="7">
        <v>0</v>
      </c>
      <c r="AL253" s="198">
        <f t="shared" si="26"/>
        <v>15.3</v>
      </c>
      <c r="AM253" s="1">
        <v>0</v>
      </c>
      <c r="AN253" s="1">
        <v>0</v>
      </c>
      <c r="AO253" s="1">
        <v>0</v>
      </c>
      <c r="AP253" s="200">
        <f t="shared" si="27"/>
        <v>0</v>
      </c>
      <c r="AQ253" s="1">
        <v>18</v>
      </c>
      <c r="AR253" s="1">
        <v>0</v>
      </c>
      <c r="AS253" s="1">
        <v>0</v>
      </c>
      <c r="AT253" s="200">
        <f>+TDC_InfraMR[[#This Row],[B.02.1 - Parque de Coches Eléctricos Motrices]]+TDC_InfraMR[[#This Row],[B.02.2 - Parque de Coches Eléctricos Motrices Remolcados Tipo R]]+TDC_InfraMR[[#This Row],[B.02.3 - Parque de Coches Eléctricos Motrices Tipo R]]</f>
        <v>18</v>
      </c>
      <c r="AU253" s="1">
        <v>0</v>
      </c>
      <c r="AV253" s="1">
        <v>0</v>
      </c>
      <c r="AW253" s="1">
        <v>0</v>
      </c>
      <c r="AX253" s="200">
        <f>+TDC_InfraMR[[#This Row],[B.03.1 - Parque de Coches Motores Motrices Remolcados]]+TDC_InfraMR[[#This Row],[B.03.2 - Parque de Coches Motores Motrices Intermedios]]+TDC_InfraMR[[#This Row],[B.03.3 - Parque de Coches Motores Motrices Cabina]]</f>
        <v>0</v>
      </c>
      <c r="AY253" s="1">
        <v>0</v>
      </c>
      <c r="AZ253" s="1">
        <v>0</v>
      </c>
      <c r="BA253" s="1">
        <v>0</v>
      </c>
      <c r="BB253" s="1">
        <v>0</v>
      </c>
      <c r="BC253" s="200">
        <f>+SUM(TDC_InfraMR[[#This Row],[B.04.1 - Parque de Coches Remolcados Clase Unica]:[B.04.5 - Parque de Coches Remolcados para Servicios Especiales (Cartoneros)]])</f>
        <v>0</v>
      </c>
      <c r="BD253" s="356">
        <v>0</v>
      </c>
      <c r="BE253" s="1">
        <v>2</v>
      </c>
      <c r="BF253" s="1">
        <v>0</v>
      </c>
      <c r="BG253" s="244">
        <v>1435</v>
      </c>
    </row>
    <row r="254" spans="1:59">
      <c r="A254" s="1">
        <v>2014</v>
      </c>
      <c r="B254" s="1" t="s">
        <v>61</v>
      </c>
      <c r="C254" s="10">
        <v>0</v>
      </c>
      <c r="D254" s="10">
        <v>0</v>
      </c>
      <c r="E254" s="10">
        <v>0</v>
      </c>
      <c r="F254" s="10">
        <v>15.3</v>
      </c>
      <c r="G254" s="192">
        <f t="shared" si="21"/>
        <v>15.3</v>
      </c>
      <c r="H254" s="192">
        <f>+TDC_InfraMR[[#This Row],[Total Líneas de Explotación ]]</f>
        <v>15.3</v>
      </c>
      <c r="I254" s="192">
        <v>15.3</v>
      </c>
      <c r="J254" s="10">
        <v>0</v>
      </c>
      <c r="K254" s="10">
        <v>0</v>
      </c>
      <c r="L254" s="10">
        <v>30.6</v>
      </c>
      <c r="M254" s="10">
        <v>1.04</v>
      </c>
      <c r="N254" s="192">
        <f>+TDC_InfraMR[[#This Row],[A.03.1 -  Longitud de Vías de Explotación No Electrificadas Troncales y Ramales (vía principal) (km)]]+TDC_InfraMR[[#This Row],[A.04.1 -  Longitud de Vías de Explotación Electrificadas Troncales y Ramales (vía principal) (km)]]</f>
        <v>30.6</v>
      </c>
      <c r="O254" s="192">
        <f>+TDC_InfraMR[[#This Row],[Total Vías (excluido Auxiliares)]]</f>
        <v>30.6</v>
      </c>
      <c r="P254" s="1">
        <v>11</v>
      </c>
      <c r="Q254" s="1">
        <v>0</v>
      </c>
      <c r="R254" s="1">
        <v>0</v>
      </c>
      <c r="S254" s="194">
        <f t="shared" si="25"/>
        <v>11</v>
      </c>
      <c r="T254" s="194">
        <f>+TDC_InfraMR[[#This Row],[Total Estaciones]]</f>
        <v>11</v>
      </c>
      <c r="U254" s="1">
        <v>0</v>
      </c>
      <c r="V254" s="1">
        <v>36</v>
      </c>
      <c r="W254" s="1">
        <v>0</v>
      </c>
      <c r="X254" s="1">
        <v>0</v>
      </c>
      <c r="Y254" s="1">
        <v>0</v>
      </c>
      <c r="Z254" s="196">
        <f t="shared" si="22"/>
        <v>36</v>
      </c>
      <c r="AA254" s="1">
        <v>6</v>
      </c>
      <c r="AB254" s="1">
        <v>2</v>
      </c>
      <c r="AC254" s="1">
        <f>+TDC_InfraMR[[#This Row],[Total Pasos Vehiculares a Nivel]]</f>
        <v>36</v>
      </c>
      <c r="AD254" s="196">
        <f t="shared" si="23"/>
        <v>44</v>
      </c>
      <c r="AE254" s="1">
        <v>0</v>
      </c>
      <c r="AF254" s="1">
        <v>9</v>
      </c>
      <c r="AG254" s="1">
        <v>16</v>
      </c>
      <c r="AH254" s="196">
        <f t="shared" si="24"/>
        <v>25</v>
      </c>
      <c r="AI254" s="7">
        <v>15.3</v>
      </c>
      <c r="AJ254" s="7">
        <v>0</v>
      </c>
      <c r="AK254" s="7">
        <v>0</v>
      </c>
      <c r="AL254" s="198">
        <f t="shared" si="26"/>
        <v>15.3</v>
      </c>
      <c r="AM254" s="1">
        <v>0</v>
      </c>
      <c r="AN254" s="1">
        <v>0</v>
      </c>
      <c r="AO254" s="1">
        <v>0</v>
      </c>
      <c r="AP254" s="200">
        <f t="shared" si="27"/>
        <v>0</v>
      </c>
      <c r="AQ254" s="1">
        <v>18</v>
      </c>
      <c r="AR254" s="1">
        <v>0</v>
      </c>
      <c r="AS254" s="1">
        <v>0</v>
      </c>
      <c r="AT254" s="200">
        <f>+TDC_InfraMR[[#This Row],[B.02.1 - Parque de Coches Eléctricos Motrices]]+TDC_InfraMR[[#This Row],[B.02.2 - Parque de Coches Eléctricos Motrices Remolcados Tipo R]]+TDC_InfraMR[[#This Row],[B.02.3 - Parque de Coches Eléctricos Motrices Tipo R]]</f>
        <v>18</v>
      </c>
      <c r="AU254" s="1">
        <v>0</v>
      </c>
      <c r="AV254" s="1">
        <v>0</v>
      </c>
      <c r="AW254" s="1">
        <v>0</v>
      </c>
      <c r="AX254" s="200">
        <f>+TDC_InfraMR[[#This Row],[B.03.1 - Parque de Coches Motores Motrices Remolcados]]+TDC_InfraMR[[#This Row],[B.03.2 - Parque de Coches Motores Motrices Intermedios]]+TDC_InfraMR[[#This Row],[B.03.3 - Parque de Coches Motores Motrices Cabina]]</f>
        <v>0</v>
      </c>
      <c r="AY254" s="1">
        <v>0</v>
      </c>
      <c r="AZ254" s="1">
        <v>0</v>
      </c>
      <c r="BA254" s="1">
        <v>0</v>
      </c>
      <c r="BB254" s="1">
        <v>0</v>
      </c>
      <c r="BC254" s="200">
        <f>+SUM(TDC_InfraMR[[#This Row],[B.04.1 - Parque de Coches Remolcados Clase Unica]:[B.04.5 - Parque de Coches Remolcados para Servicios Especiales (Cartoneros)]])</f>
        <v>0</v>
      </c>
      <c r="BD254" s="356">
        <v>0</v>
      </c>
      <c r="BE254" s="1">
        <v>2</v>
      </c>
      <c r="BF254" s="1">
        <v>0</v>
      </c>
      <c r="BG254" s="244">
        <v>1435</v>
      </c>
    </row>
    <row r="255" spans="1:59">
      <c r="A255" s="1">
        <v>2014</v>
      </c>
      <c r="B255" s="1" t="s">
        <v>62</v>
      </c>
      <c r="C255" s="10">
        <v>0</v>
      </c>
      <c r="D255" s="10">
        <v>0</v>
      </c>
      <c r="E255" s="10">
        <v>0</v>
      </c>
      <c r="F255" s="10">
        <v>15.3</v>
      </c>
      <c r="G255" s="192">
        <f t="shared" si="21"/>
        <v>15.3</v>
      </c>
      <c r="H255" s="192">
        <f>+TDC_InfraMR[[#This Row],[Total Líneas de Explotación ]]</f>
        <v>15.3</v>
      </c>
      <c r="I255" s="192">
        <v>15.3</v>
      </c>
      <c r="J255" s="10">
        <v>0</v>
      </c>
      <c r="K255" s="10">
        <v>0</v>
      </c>
      <c r="L255" s="10">
        <v>30.6</v>
      </c>
      <c r="M255" s="10">
        <v>1.04</v>
      </c>
      <c r="N255" s="192">
        <f>+TDC_InfraMR[[#This Row],[A.03.1 -  Longitud de Vías de Explotación No Electrificadas Troncales y Ramales (vía principal) (km)]]+TDC_InfraMR[[#This Row],[A.04.1 -  Longitud de Vías de Explotación Electrificadas Troncales y Ramales (vía principal) (km)]]</f>
        <v>30.6</v>
      </c>
      <c r="O255" s="192">
        <f>+TDC_InfraMR[[#This Row],[Total Vías (excluido Auxiliares)]]</f>
        <v>30.6</v>
      </c>
      <c r="P255" s="1">
        <v>11</v>
      </c>
      <c r="Q255" s="1">
        <v>0</v>
      </c>
      <c r="R255" s="1">
        <v>0</v>
      </c>
      <c r="S255" s="194">
        <f t="shared" si="25"/>
        <v>11</v>
      </c>
      <c r="T255" s="194">
        <f>+TDC_InfraMR[[#This Row],[Total Estaciones]]</f>
        <v>11</v>
      </c>
      <c r="U255" s="1">
        <v>0</v>
      </c>
      <c r="V255" s="1">
        <v>36</v>
      </c>
      <c r="W255" s="1">
        <v>0</v>
      </c>
      <c r="X255" s="1">
        <v>0</v>
      </c>
      <c r="Y255" s="1">
        <v>0</v>
      </c>
      <c r="Z255" s="196">
        <f t="shared" si="22"/>
        <v>36</v>
      </c>
      <c r="AA255" s="1">
        <v>6</v>
      </c>
      <c r="AB255" s="1">
        <v>2</v>
      </c>
      <c r="AC255" s="1">
        <f>+TDC_InfraMR[[#This Row],[Total Pasos Vehiculares a Nivel]]</f>
        <v>36</v>
      </c>
      <c r="AD255" s="196">
        <f t="shared" si="23"/>
        <v>44</v>
      </c>
      <c r="AE255" s="1">
        <v>0</v>
      </c>
      <c r="AF255" s="1">
        <v>9</v>
      </c>
      <c r="AG255" s="1">
        <v>16</v>
      </c>
      <c r="AH255" s="196">
        <f t="shared" si="24"/>
        <v>25</v>
      </c>
      <c r="AI255" s="7">
        <v>15.3</v>
      </c>
      <c r="AJ255" s="7">
        <v>0</v>
      </c>
      <c r="AK255" s="7">
        <v>0</v>
      </c>
      <c r="AL255" s="198">
        <f t="shared" si="26"/>
        <v>15.3</v>
      </c>
      <c r="AM255" s="1">
        <v>0</v>
      </c>
      <c r="AN255" s="1">
        <v>0</v>
      </c>
      <c r="AO255" s="1">
        <v>0</v>
      </c>
      <c r="AP255" s="200">
        <f t="shared" si="27"/>
        <v>0</v>
      </c>
      <c r="AQ255" s="1">
        <v>18</v>
      </c>
      <c r="AR255" s="1">
        <v>0</v>
      </c>
      <c r="AS255" s="1">
        <v>0</v>
      </c>
      <c r="AT255" s="200">
        <f>+TDC_InfraMR[[#This Row],[B.02.1 - Parque de Coches Eléctricos Motrices]]+TDC_InfraMR[[#This Row],[B.02.2 - Parque de Coches Eléctricos Motrices Remolcados Tipo R]]+TDC_InfraMR[[#This Row],[B.02.3 - Parque de Coches Eléctricos Motrices Tipo R]]</f>
        <v>18</v>
      </c>
      <c r="AU255" s="1">
        <v>0</v>
      </c>
      <c r="AV255" s="1">
        <v>0</v>
      </c>
      <c r="AW255" s="1">
        <v>0</v>
      </c>
      <c r="AX255" s="200">
        <f>+TDC_InfraMR[[#This Row],[B.03.1 - Parque de Coches Motores Motrices Remolcados]]+TDC_InfraMR[[#This Row],[B.03.2 - Parque de Coches Motores Motrices Intermedios]]+TDC_InfraMR[[#This Row],[B.03.3 - Parque de Coches Motores Motrices Cabina]]</f>
        <v>0</v>
      </c>
      <c r="AY255" s="1">
        <v>0</v>
      </c>
      <c r="AZ255" s="1">
        <v>0</v>
      </c>
      <c r="BA255" s="1">
        <v>0</v>
      </c>
      <c r="BB255" s="1">
        <v>0</v>
      </c>
      <c r="BC255" s="200">
        <f>+SUM(TDC_InfraMR[[#This Row],[B.04.1 - Parque de Coches Remolcados Clase Unica]:[B.04.5 - Parque de Coches Remolcados para Servicios Especiales (Cartoneros)]])</f>
        <v>0</v>
      </c>
      <c r="BD255" s="356">
        <v>0</v>
      </c>
      <c r="BE255" s="1">
        <v>2</v>
      </c>
      <c r="BF255" s="1">
        <v>0</v>
      </c>
      <c r="BG255" s="244">
        <v>1435</v>
      </c>
    </row>
    <row r="256" spans="1:59">
      <c r="A256" s="1">
        <v>2014</v>
      </c>
      <c r="B256" s="1" t="s">
        <v>63</v>
      </c>
      <c r="C256" s="10">
        <v>0</v>
      </c>
      <c r="D256" s="10">
        <v>0</v>
      </c>
      <c r="E256" s="10">
        <v>0</v>
      </c>
      <c r="F256" s="10">
        <v>15.3</v>
      </c>
      <c r="G256" s="192">
        <f t="shared" si="21"/>
        <v>15.3</v>
      </c>
      <c r="H256" s="192">
        <f>+TDC_InfraMR[[#This Row],[Total Líneas de Explotación ]]</f>
        <v>15.3</v>
      </c>
      <c r="I256" s="192">
        <v>15.3</v>
      </c>
      <c r="J256" s="10">
        <v>0</v>
      </c>
      <c r="K256" s="10">
        <v>0</v>
      </c>
      <c r="L256" s="10">
        <v>30.6</v>
      </c>
      <c r="M256" s="10">
        <v>1.04</v>
      </c>
      <c r="N256" s="192">
        <f>+TDC_InfraMR[[#This Row],[A.03.1 -  Longitud de Vías de Explotación No Electrificadas Troncales y Ramales (vía principal) (km)]]+TDC_InfraMR[[#This Row],[A.04.1 -  Longitud de Vías de Explotación Electrificadas Troncales y Ramales (vía principal) (km)]]</f>
        <v>30.6</v>
      </c>
      <c r="O256" s="192">
        <f>+TDC_InfraMR[[#This Row],[Total Vías (excluido Auxiliares)]]</f>
        <v>30.6</v>
      </c>
      <c r="P256" s="1">
        <v>11</v>
      </c>
      <c r="Q256" s="1">
        <v>0</v>
      </c>
      <c r="R256" s="1">
        <v>0</v>
      </c>
      <c r="S256" s="194">
        <f t="shared" si="25"/>
        <v>11</v>
      </c>
      <c r="T256" s="194">
        <f>+TDC_InfraMR[[#This Row],[Total Estaciones]]</f>
        <v>11</v>
      </c>
      <c r="U256" s="1">
        <v>0</v>
      </c>
      <c r="V256" s="1">
        <v>36</v>
      </c>
      <c r="W256" s="1">
        <v>0</v>
      </c>
      <c r="X256" s="1">
        <v>0</v>
      </c>
      <c r="Y256" s="1">
        <v>0</v>
      </c>
      <c r="Z256" s="196">
        <f t="shared" si="22"/>
        <v>36</v>
      </c>
      <c r="AA256" s="1">
        <v>6</v>
      </c>
      <c r="AB256" s="1">
        <v>2</v>
      </c>
      <c r="AC256" s="1">
        <f>+TDC_InfraMR[[#This Row],[Total Pasos Vehiculares a Nivel]]</f>
        <v>36</v>
      </c>
      <c r="AD256" s="196">
        <f t="shared" si="23"/>
        <v>44</v>
      </c>
      <c r="AE256" s="1">
        <v>0</v>
      </c>
      <c r="AF256" s="1">
        <v>9</v>
      </c>
      <c r="AG256" s="1">
        <v>16</v>
      </c>
      <c r="AH256" s="196">
        <f t="shared" si="24"/>
        <v>25</v>
      </c>
      <c r="AI256" s="7">
        <v>15.3</v>
      </c>
      <c r="AJ256" s="7">
        <v>0</v>
      </c>
      <c r="AK256" s="7">
        <v>0</v>
      </c>
      <c r="AL256" s="198">
        <f t="shared" si="26"/>
        <v>15.3</v>
      </c>
      <c r="AM256" s="1">
        <v>0</v>
      </c>
      <c r="AN256" s="1">
        <v>0</v>
      </c>
      <c r="AO256" s="1">
        <v>0</v>
      </c>
      <c r="AP256" s="200">
        <f t="shared" si="27"/>
        <v>0</v>
      </c>
      <c r="AQ256" s="1">
        <v>18</v>
      </c>
      <c r="AR256" s="1">
        <v>0</v>
      </c>
      <c r="AS256" s="1">
        <v>0</v>
      </c>
      <c r="AT256" s="200">
        <f>+TDC_InfraMR[[#This Row],[B.02.1 - Parque de Coches Eléctricos Motrices]]+TDC_InfraMR[[#This Row],[B.02.2 - Parque de Coches Eléctricos Motrices Remolcados Tipo R]]+TDC_InfraMR[[#This Row],[B.02.3 - Parque de Coches Eléctricos Motrices Tipo R]]</f>
        <v>18</v>
      </c>
      <c r="AU256" s="1">
        <v>0</v>
      </c>
      <c r="AV256" s="1">
        <v>0</v>
      </c>
      <c r="AW256" s="1">
        <v>0</v>
      </c>
      <c r="AX256" s="200">
        <f>+TDC_InfraMR[[#This Row],[B.03.1 - Parque de Coches Motores Motrices Remolcados]]+TDC_InfraMR[[#This Row],[B.03.2 - Parque de Coches Motores Motrices Intermedios]]+TDC_InfraMR[[#This Row],[B.03.3 - Parque de Coches Motores Motrices Cabina]]</f>
        <v>0</v>
      </c>
      <c r="AY256" s="1">
        <v>0</v>
      </c>
      <c r="AZ256" s="1">
        <v>0</v>
      </c>
      <c r="BA256" s="1">
        <v>0</v>
      </c>
      <c r="BB256" s="1">
        <v>0</v>
      </c>
      <c r="BC256" s="200">
        <f>+SUM(TDC_InfraMR[[#This Row],[B.04.1 - Parque de Coches Remolcados Clase Unica]:[B.04.5 - Parque de Coches Remolcados para Servicios Especiales (Cartoneros)]])</f>
        <v>0</v>
      </c>
      <c r="BD256" s="356">
        <v>0</v>
      </c>
      <c r="BE256" s="1">
        <v>2</v>
      </c>
      <c r="BF256" s="1">
        <v>0</v>
      </c>
      <c r="BG256" s="244">
        <v>1435</v>
      </c>
    </row>
    <row r="257" spans="1:59">
      <c r="A257" s="1">
        <v>2014</v>
      </c>
      <c r="B257" s="1" t="s">
        <v>64</v>
      </c>
      <c r="C257" s="10">
        <v>0</v>
      </c>
      <c r="D257" s="10">
        <v>0</v>
      </c>
      <c r="E257" s="10">
        <v>0</v>
      </c>
      <c r="F257" s="10">
        <v>15.3</v>
      </c>
      <c r="G257" s="192">
        <f t="shared" si="21"/>
        <v>15.3</v>
      </c>
      <c r="H257" s="192">
        <f>+TDC_InfraMR[[#This Row],[Total Líneas de Explotación ]]</f>
        <v>15.3</v>
      </c>
      <c r="I257" s="192">
        <v>15.3</v>
      </c>
      <c r="J257" s="10">
        <v>0</v>
      </c>
      <c r="K257" s="10">
        <v>0</v>
      </c>
      <c r="L257" s="10">
        <v>30.6</v>
      </c>
      <c r="M257" s="10">
        <v>1.04</v>
      </c>
      <c r="N257" s="192">
        <f>+TDC_InfraMR[[#This Row],[A.03.1 -  Longitud de Vías de Explotación No Electrificadas Troncales y Ramales (vía principal) (km)]]+TDC_InfraMR[[#This Row],[A.04.1 -  Longitud de Vías de Explotación Electrificadas Troncales y Ramales (vía principal) (km)]]</f>
        <v>30.6</v>
      </c>
      <c r="O257" s="192">
        <f>+TDC_InfraMR[[#This Row],[Total Vías (excluido Auxiliares)]]</f>
        <v>30.6</v>
      </c>
      <c r="P257" s="1">
        <v>11</v>
      </c>
      <c r="Q257" s="1">
        <v>0</v>
      </c>
      <c r="R257" s="1">
        <v>0</v>
      </c>
      <c r="S257" s="194">
        <f t="shared" si="25"/>
        <v>11</v>
      </c>
      <c r="T257" s="194">
        <f>+TDC_InfraMR[[#This Row],[Total Estaciones]]</f>
        <v>11</v>
      </c>
      <c r="U257" s="1">
        <v>0</v>
      </c>
      <c r="V257" s="1">
        <v>36</v>
      </c>
      <c r="W257" s="1">
        <v>0</v>
      </c>
      <c r="X257" s="1">
        <v>0</v>
      </c>
      <c r="Y257" s="1">
        <v>0</v>
      </c>
      <c r="Z257" s="196">
        <f t="shared" si="22"/>
        <v>36</v>
      </c>
      <c r="AA257" s="1">
        <v>6</v>
      </c>
      <c r="AB257" s="1">
        <v>2</v>
      </c>
      <c r="AC257" s="1">
        <f>+TDC_InfraMR[[#This Row],[Total Pasos Vehiculares a Nivel]]</f>
        <v>36</v>
      </c>
      <c r="AD257" s="196">
        <f t="shared" si="23"/>
        <v>44</v>
      </c>
      <c r="AE257" s="1">
        <v>0</v>
      </c>
      <c r="AF257" s="1">
        <v>9</v>
      </c>
      <c r="AG257" s="1">
        <v>16</v>
      </c>
      <c r="AH257" s="196">
        <f t="shared" si="24"/>
        <v>25</v>
      </c>
      <c r="AI257" s="7">
        <v>15.3</v>
      </c>
      <c r="AJ257" s="7">
        <v>0</v>
      </c>
      <c r="AK257" s="7">
        <v>0</v>
      </c>
      <c r="AL257" s="198">
        <f t="shared" si="26"/>
        <v>15.3</v>
      </c>
      <c r="AM257" s="1">
        <v>0</v>
      </c>
      <c r="AN257" s="1">
        <v>0</v>
      </c>
      <c r="AO257" s="1">
        <v>0</v>
      </c>
      <c r="AP257" s="200">
        <f t="shared" si="27"/>
        <v>0</v>
      </c>
      <c r="AQ257" s="1">
        <v>18</v>
      </c>
      <c r="AR257" s="1">
        <v>0</v>
      </c>
      <c r="AS257" s="1">
        <v>0</v>
      </c>
      <c r="AT257" s="200">
        <f>+TDC_InfraMR[[#This Row],[B.02.1 - Parque de Coches Eléctricos Motrices]]+TDC_InfraMR[[#This Row],[B.02.2 - Parque de Coches Eléctricos Motrices Remolcados Tipo R]]+TDC_InfraMR[[#This Row],[B.02.3 - Parque de Coches Eléctricos Motrices Tipo R]]</f>
        <v>18</v>
      </c>
      <c r="AU257" s="1">
        <v>0</v>
      </c>
      <c r="AV257" s="1">
        <v>0</v>
      </c>
      <c r="AW257" s="1">
        <v>0</v>
      </c>
      <c r="AX257" s="200">
        <f>+TDC_InfraMR[[#This Row],[B.03.1 - Parque de Coches Motores Motrices Remolcados]]+TDC_InfraMR[[#This Row],[B.03.2 - Parque de Coches Motores Motrices Intermedios]]+TDC_InfraMR[[#This Row],[B.03.3 - Parque de Coches Motores Motrices Cabina]]</f>
        <v>0</v>
      </c>
      <c r="AY257" s="1">
        <v>0</v>
      </c>
      <c r="AZ257" s="1">
        <v>0</v>
      </c>
      <c r="BA257" s="1">
        <v>0</v>
      </c>
      <c r="BB257" s="1">
        <v>0</v>
      </c>
      <c r="BC257" s="200">
        <f>+SUM(TDC_InfraMR[[#This Row],[B.04.1 - Parque de Coches Remolcados Clase Unica]:[B.04.5 - Parque de Coches Remolcados para Servicios Especiales (Cartoneros)]])</f>
        <v>0</v>
      </c>
      <c r="BD257" s="356">
        <v>0</v>
      </c>
      <c r="BE257" s="1">
        <v>2</v>
      </c>
      <c r="BF257" s="1">
        <v>0</v>
      </c>
      <c r="BG257" s="244">
        <v>1435</v>
      </c>
    </row>
    <row r="258" spans="1:59">
      <c r="A258" s="1">
        <v>2014</v>
      </c>
      <c r="B258" s="1" t="s">
        <v>65</v>
      </c>
      <c r="C258" s="10">
        <v>0</v>
      </c>
      <c r="D258" s="10">
        <v>0</v>
      </c>
      <c r="E258" s="10">
        <v>0</v>
      </c>
      <c r="F258" s="10">
        <v>15.3</v>
      </c>
      <c r="G258" s="192">
        <f t="shared" ref="G258:G321" si="28">SUM(C258:F258)</f>
        <v>15.3</v>
      </c>
      <c r="H258" s="192">
        <f>+TDC_InfraMR[[#This Row],[Total Líneas de Explotación ]]</f>
        <v>15.3</v>
      </c>
      <c r="I258" s="192">
        <v>15.3</v>
      </c>
      <c r="J258" s="10">
        <v>0</v>
      </c>
      <c r="K258" s="10">
        <v>0</v>
      </c>
      <c r="L258" s="10">
        <v>30.6</v>
      </c>
      <c r="M258" s="10">
        <v>1.04</v>
      </c>
      <c r="N258" s="192">
        <f>+TDC_InfraMR[[#This Row],[A.03.1 -  Longitud de Vías de Explotación No Electrificadas Troncales y Ramales (vía principal) (km)]]+TDC_InfraMR[[#This Row],[A.04.1 -  Longitud de Vías de Explotación Electrificadas Troncales y Ramales (vía principal) (km)]]</f>
        <v>30.6</v>
      </c>
      <c r="O258" s="192">
        <f>+TDC_InfraMR[[#This Row],[Total Vías (excluido Auxiliares)]]</f>
        <v>30.6</v>
      </c>
      <c r="P258" s="1">
        <v>11</v>
      </c>
      <c r="Q258" s="1">
        <v>0</v>
      </c>
      <c r="R258" s="1">
        <v>0</v>
      </c>
      <c r="S258" s="194">
        <f t="shared" si="25"/>
        <v>11</v>
      </c>
      <c r="T258" s="194">
        <f>+TDC_InfraMR[[#This Row],[Total Estaciones]]</f>
        <v>11</v>
      </c>
      <c r="U258" s="1">
        <v>0</v>
      </c>
      <c r="V258" s="1">
        <v>36</v>
      </c>
      <c r="W258" s="1">
        <v>0</v>
      </c>
      <c r="X258" s="1">
        <v>0</v>
      </c>
      <c r="Y258" s="1">
        <v>0</v>
      </c>
      <c r="Z258" s="196">
        <f t="shared" ref="Z258:Z321" si="29">SUM(U258:Y258)</f>
        <v>36</v>
      </c>
      <c r="AA258" s="1">
        <v>6</v>
      </c>
      <c r="AB258" s="1">
        <v>2</v>
      </c>
      <c r="AC258" s="1">
        <f>+TDC_InfraMR[[#This Row],[Total Pasos Vehiculares a Nivel]]</f>
        <v>36</v>
      </c>
      <c r="AD258" s="196">
        <f t="shared" ref="AD258:AD321" si="30">SUM(AA258:AC258)</f>
        <v>44</v>
      </c>
      <c r="AE258" s="1">
        <v>0</v>
      </c>
      <c r="AF258" s="1">
        <v>9</v>
      </c>
      <c r="AG258" s="1">
        <v>16</v>
      </c>
      <c r="AH258" s="196">
        <f t="shared" ref="AH258:AH321" si="31">SUM(AE258:AG258)</f>
        <v>25</v>
      </c>
      <c r="AI258" s="7">
        <v>15.3</v>
      </c>
      <c r="AJ258" s="7">
        <v>0</v>
      </c>
      <c r="AK258" s="7">
        <v>0</v>
      </c>
      <c r="AL258" s="198">
        <f t="shared" si="26"/>
        <v>15.3</v>
      </c>
      <c r="AM258" s="1">
        <v>0</v>
      </c>
      <c r="AN258" s="1">
        <v>0</v>
      </c>
      <c r="AO258" s="1">
        <v>0</v>
      </c>
      <c r="AP258" s="200">
        <f t="shared" si="27"/>
        <v>0</v>
      </c>
      <c r="AQ258" s="1">
        <v>18</v>
      </c>
      <c r="AR258" s="1">
        <v>0</v>
      </c>
      <c r="AS258" s="1">
        <v>0</v>
      </c>
      <c r="AT258" s="200">
        <f>+TDC_InfraMR[[#This Row],[B.02.1 - Parque de Coches Eléctricos Motrices]]+TDC_InfraMR[[#This Row],[B.02.2 - Parque de Coches Eléctricos Motrices Remolcados Tipo R]]+TDC_InfraMR[[#This Row],[B.02.3 - Parque de Coches Eléctricos Motrices Tipo R]]</f>
        <v>18</v>
      </c>
      <c r="AU258" s="1">
        <v>0</v>
      </c>
      <c r="AV258" s="1">
        <v>0</v>
      </c>
      <c r="AW258" s="1">
        <v>0</v>
      </c>
      <c r="AX258" s="200">
        <f>+TDC_InfraMR[[#This Row],[B.03.1 - Parque de Coches Motores Motrices Remolcados]]+TDC_InfraMR[[#This Row],[B.03.2 - Parque de Coches Motores Motrices Intermedios]]+TDC_InfraMR[[#This Row],[B.03.3 - Parque de Coches Motores Motrices Cabina]]</f>
        <v>0</v>
      </c>
      <c r="AY258" s="1">
        <v>0</v>
      </c>
      <c r="AZ258" s="1">
        <v>0</v>
      </c>
      <c r="BA258" s="1">
        <v>0</v>
      </c>
      <c r="BB258" s="1">
        <v>0</v>
      </c>
      <c r="BC258" s="200">
        <f>+SUM(TDC_InfraMR[[#This Row],[B.04.1 - Parque de Coches Remolcados Clase Unica]:[B.04.5 - Parque de Coches Remolcados para Servicios Especiales (Cartoneros)]])</f>
        <v>0</v>
      </c>
      <c r="BD258" s="356">
        <v>0</v>
      </c>
      <c r="BE258" s="1">
        <v>2</v>
      </c>
      <c r="BF258" s="1">
        <v>0</v>
      </c>
      <c r="BG258" s="244">
        <v>1435</v>
      </c>
    </row>
    <row r="259" spans="1:59">
      <c r="A259" s="1">
        <v>2014</v>
      </c>
      <c r="B259" s="1" t="s">
        <v>66</v>
      </c>
      <c r="C259" s="10">
        <v>0</v>
      </c>
      <c r="D259" s="10">
        <v>0</v>
      </c>
      <c r="E259" s="10">
        <v>0</v>
      </c>
      <c r="F259" s="10">
        <v>15.3</v>
      </c>
      <c r="G259" s="192">
        <f t="shared" si="28"/>
        <v>15.3</v>
      </c>
      <c r="H259" s="192">
        <f>+TDC_InfraMR[[#This Row],[Total Líneas de Explotación ]]</f>
        <v>15.3</v>
      </c>
      <c r="I259" s="192">
        <v>15.3</v>
      </c>
      <c r="J259" s="10">
        <v>0</v>
      </c>
      <c r="K259" s="10">
        <v>0</v>
      </c>
      <c r="L259" s="10">
        <v>30.6</v>
      </c>
      <c r="M259" s="10">
        <v>1.04</v>
      </c>
      <c r="N259" s="192">
        <f>+TDC_InfraMR[[#This Row],[A.03.1 -  Longitud de Vías de Explotación No Electrificadas Troncales y Ramales (vía principal) (km)]]+TDC_InfraMR[[#This Row],[A.04.1 -  Longitud de Vías de Explotación Electrificadas Troncales y Ramales (vía principal) (km)]]</f>
        <v>30.6</v>
      </c>
      <c r="O259" s="192">
        <f>+TDC_InfraMR[[#This Row],[Total Vías (excluido Auxiliares)]]</f>
        <v>30.6</v>
      </c>
      <c r="P259" s="1">
        <v>11</v>
      </c>
      <c r="Q259" s="1">
        <v>0</v>
      </c>
      <c r="R259" s="1">
        <v>0</v>
      </c>
      <c r="S259" s="194">
        <f t="shared" si="25"/>
        <v>11</v>
      </c>
      <c r="T259" s="194">
        <f>+TDC_InfraMR[[#This Row],[Total Estaciones]]</f>
        <v>11</v>
      </c>
      <c r="U259" s="1">
        <v>0</v>
      </c>
      <c r="V259" s="1">
        <v>36</v>
      </c>
      <c r="W259" s="1">
        <v>0</v>
      </c>
      <c r="X259" s="1">
        <v>0</v>
      </c>
      <c r="Y259" s="1">
        <v>0</v>
      </c>
      <c r="Z259" s="196">
        <f t="shared" si="29"/>
        <v>36</v>
      </c>
      <c r="AA259" s="1">
        <v>6</v>
      </c>
      <c r="AB259" s="1">
        <v>2</v>
      </c>
      <c r="AC259" s="1">
        <f>+TDC_InfraMR[[#This Row],[Total Pasos Vehiculares a Nivel]]</f>
        <v>36</v>
      </c>
      <c r="AD259" s="196">
        <f t="shared" si="30"/>
        <v>44</v>
      </c>
      <c r="AE259" s="1">
        <v>0</v>
      </c>
      <c r="AF259" s="1">
        <v>9</v>
      </c>
      <c r="AG259" s="1">
        <v>16</v>
      </c>
      <c r="AH259" s="196">
        <f t="shared" si="31"/>
        <v>25</v>
      </c>
      <c r="AI259" s="7">
        <v>15.3</v>
      </c>
      <c r="AJ259" s="7">
        <v>0</v>
      </c>
      <c r="AK259" s="7">
        <v>0</v>
      </c>
      <c r="AL259" s="198">
        <f t="shared" si="26"/>
        <v>15.3</v>
      </c>
      <c r="AM259" s="1">
        <v>0</v>
      </c>
      <c r="AN259" s="1">
        <v>0</v>
      </c>
      <c r="AO259" s="1">
        <v>0</v>
      </c>
      <c r="AP259" s="200">
        <f t="shared" si="27"/>
        <v>0</v>
      </c>
      <c r="AQ259" s="1">
        <v>18</v>
      </c>
      <c r="AR259" s="1">
        <v>0</v>
      </c>
      <c r="AS259" s="1">
        <v>0</v>
      </c>
      <c r="AT259" s="200">
        <f>+TDC_InfraMR[[#This Row],[B.02.1 - Parque de Coches Eléctricos Motrices]]+TDC_InfraMR[[#This Row],[B.02.2 - Parque de Coches Eléctricos Motrices Remolcados Tipo R]]+TDC_InfraMR[[#This Row],[B.02.3 - Parque de Coches Eléctricos Motrices Tipo R]]</f>
        <v>18</v>
      </c>
      <c r="AU259" s="1">
        <v>0</v>
      </c>
      <c r="AV259" s="1">
        <v>0</v>
      </c>
      <c r="AW259" s="1">
        <v>0</v>
      </c>
      <c r="AX259" s="200">
        <f>+TDC_InfraMR[[#This Row],[B.03.1 - Parque de Coches Motores Motrices Remolcados]]+TDC_InfraMR[[#This Row],[B.03.2 - Parque de Coches Motores Motrices Intermedios]]+TDC_InfraMR[[#This Row],[B.03.3 - Parque de Coches Motores Motrices Cabina]]</f>
        <v>0</v>
      </c>
      <c r="AY259" s="1">
        <v>0</v>
      </c>
      <c r="AZ259" s="1">
        <v>0</v>
      </c>
      <c r="BA259" s="1">
        <v>0</v>
      </c>
      <c r="BB259" s="1">
        <v>0</v>
      </c>
      <c r="BC259" s="200">
        <f>+SUM(TDC_InfraMR[[#This Row],[B.04.1 - Parque de Coches Remolcados Clase Unica]:[B.04.5 - Parque de Coches Remolcados para Servicios Especiales (Cartoneros)]])</f>
        <v>0</v>
      </c>
      <c r="BD259" s="356">
        <v>0</v>
      </c>
      <c r="BE259" s="1">
        <v>2</v>
      </c>
      <c r="BF259" s="1">
        <v>0</v>
      </c>
      <c r="BG259" s="244">
        <v>1435</v>
      </c>
    </row>
    <row r="260" spans="1:59">
      <c r="A260" s="1">
        <v>2014</v>
      </c>
      <c r="B260" s="1" t="s">
        <v>67</v>
      </c>
      <c r="C260" s="10">
        <v>0</v>
      </c>
      <c r="D260" s="10">
        <v>0</v>
      </c>
      <c r="E260" s="10">
        <v>0</v>
      </c>
      <c r="F260" s="10">
        <v>15.3</v>
      </c>
      <c r="G260" s="192">
        <f t="shared" si="28"/>
        <v>15.3</v>
      </c>
      <c r="H260" s="192">
        <f>+TDC_InfraMR[[#This Row],[Total Líneas de Explotación ]]</f>
        <v>15.3</v>
      </c>
      <c r="I260" s="192">
        <v>15.3</v>
      </c>
      <c r="J260" s="10">
        <v>0</v>
      </c>
      <c r="K260" s="10">
        <v>0</v>
      </c>
      <c r="L260" s="10">
        <v>30.6</v>
      </c>
      <c r="M260" s="10">
        <v>1.04</v>
      </c>
      <c r="N260" s="192">
        <f>+TDC_InfraMR[[#This Row],[A.03.1 -  Longitud de Vías de Explotación No Electrificadas Troncales y Ramales (vía principal) (km)]]+TDC_InfraMR[[#This Row],[A.04.1 -  Longitud de Vías de Explotación Electrificadas Troncales y Ramales (vía principal) (km)]]</f>
        <v>30.6</v>
      </c>
      <c r="O260" s="192">
        <f>+TDC_InfraMR[[#This Row],[Total Vías (excluido Auxiliares)]]</f>
        <v>30.6</v>
      </c>
      <c r="P260" s="1">
        <v>11</v>
      </c>
      <c r="Q260" s="1">
        <v>0</v>
      </c>
      <c r="R260" s="1">
        <v>0</v>
      </c>
      <c r="S260" s="194">
        <f t="shared" si="25"/>
        <v>11</v>
      </c>
      <c r="T260" s="194">
        <f>+TDC_InfraMR[[#This Row],[Total Estaciones]]</f>
        <v>11</v>
      </c>
      <c r="U260" s="1">
        <v>0</v>
      </c>
      <c r="V260" s="1">
        <v>36</v>
      </c>
      <c r="W260" s="1">
        <v>0</v>
      </c>
      <c r="X260" s="1">
        <v>0</v>
      </c>
      <c r="Y260" s="1">
        <v>0</v>
      </c>
      <c r="Z260" s="196">
        <f t="shared" si="29"/>
        <v>36</v>
      </c>
      <c r="AA260" s="1">
        <v>6</v>
      </c>
      <c r="AB260" s="1">
        <v>2</v>
      </c>
      <c r="AC260" s="1">
        <f>+TDC_InfraMR[[#This Row],[Total Pasos Vehiculares a Nivel]]</f>
        <v>36</v>
      </c>
      <c r="AD260" s="196">
        <f t="shared" si="30"/>
        <v>44</v>
      </c>
      <c r="AE260" s="1">
        <v>0</v>
      </c>
      <c r="AF260" s="1">
        <v>9</v>
      </c>
      <c r="AG260" s="1">
        <v>16</v>
      </c>
      <c r="AH260" s="196">
        <f t="shared" si="31"/>
        <v>25</v>
      </c>
      <c r="AI260" s="7">
        <v>15.3</v>
      </c>
      <c r="AJ260" s="7">
        <v>0</v>
      </c>
      <c r="AK260" s="7">
        <v>0</v>
      </c>
      <c r="AL260" s="198">
        <f t="shared" si="26"/>
        <v>15.3</v>
      </c>
      <c r="AM260" s="1">
        <v>0</v>
      </c>
      <c r="AN260" s="1">
        <v>0</v>
      </c>
      <c r="AO260" s="1">
        <v>0</v>
      </c>
      <c r="AP260" s="200">
        <f t="shared" si="27"/>
        <v>0</v>
      </c>
      <c r="AQ260" s="1">
        <v>18</v>
      </c>
      <c r="AR260" s="1">
        <v>0</v>
      </c>
      <c r="AS260" s="1">
        <v>0</v>
      </c>
      <c r="AT260" s="200">
        <f>+TDC_InfraMR[[#This Row],[B.02.1 - Parque de Coches Eléctricos Motrices]]+TDC_InfraMR[[#This Row],[B.02.2 - Parque de Coches Eléctricos Motrices Remolcados Tipo R]]+TDC_InfraMR[[#This Row],[B.02.3 - Parque de Coches Eléctricos Motrices Tipo R]]</f>
        <v>18</v>
      </c>
      <c r="AU260" s="1">
        <v>0</v>
      </c>
      <c r="AV260" s="1">
        <v>0</v>
      </c>
      <c r="AW260" s="1">
        <v>0</v>
      </c>
      <c r="AX260" s="200">
        <f>+TDC_InfraMR[[#This Row],[B.03.1 - Parque de Coches Motores Motrices Remolcados]]+TDC_InfraMR[[#This Row],[B.03.2 - Parque de Coches Motores Motrices Intermedios]]+TDC_InfraMR[[#This Row],[B.03.3 - Parque de Coches Motores Motrices Cabina]]</f>
        <v>0</v>
      </c>
      <c r="AY260" s="1">
        <v>0</v>
      </c>
      <c r="AZ260" s="1">
        <v>0</v>
      </c>
      <c r="BA260" s="1">
        <v>0</v>
      </c>
      <c r="BB260" s="1">
        <v>0</v>
      </c>
      <c r="BC260" s="200">
        <f>+SUM(TDC_InfraMR[[#This Row],[B.04.1 - Parque de Coches Remolcados Clase Unica]:[B.04.5 - Parque de Coches Remolcados para Servicios Especiales (Cartoneros)]])</f>
        <v>0</v>
      </c>
      <c r="BD260" s="356">
        <v>0</v>
      </c>
      <c r="BE260" s="1">
        <v>2</v>
      </c>
      <c r="BF260" s="1">
        <v>0</v>
      </c>
      <c r="BG260" s="244">
        <v>1435</v>
      </c>
    </row>
    <row r="261" spans="1:59">
      <c r="A261" s="1">
        <v>2014</v>
      </c>
      <c r="B261" s="1" t="s">
        <v>68</v>
      </c>
      <c r="C261" s="10">
        <v>0</v>
      </c>
      <c r="D261" s="10">
        <v>0</v>
      </c>
      <c r="E261" s="10">
        <v>0</v>
      </c>
      <c r="F261" s="10">
        <v>15.3</v>
      </c>
      <c r="G261" s="192">
        <f t="shared" si="28"/>
        <v>15.3</v>
      </c>
      <c r="H261" s="192">
        <f>+TDC_InfraMR[[#This Row],[Total Líneas de Explotación ]]</f>
        <v>15.3</v>
      </c>
      <c r="I261" s="192">
        <v>15.3</v>
      </c>
      <c r="J261" s="10">
        <v>0</v>
      </c>
      <c r="K261" s="10">
        <v>0</v>
      </c>
      <c r="L261" s="10">
        <v>30.6</v>
      </c>
      <c r="M261" s="10">
        <v>1.04</v>
      </c>
      <c r="N261" s="192">
        <f>+TDC_InfraMR[[#This Row],[A.03.1 -  Longitud de Vías de Explotación No Electrificadas Troncales y Ramales (vía principal) (km)]]+TDC_InfraMR[[#This Row],[A.04.1 -  Longitud de Vías de Explotación Electrificadas Troncales y Ramales (vía principal) (km)]]</f>
        <v>30.6</v>
      </c>
      <c r="O261" s="192">
        <f>+TDC_InfraMR[[#This Row],[Total Vías (excluido Auxiliares)]]</f>
        <v>30.6</v>
      </c>
      <c r="P261" s="1">
        <v>11</v>
      </c>
      <c r="Q261" s="1">
        <v>0</v>
      </c>
      <c r="R261" s="1">
        <v>0</v>
      </c>
      <c r="S261" s="194">
        <f t="shared" si="25"/>
        <v>11</v>
      </c>
      <c r="T261" s="194">
        <f>+TDC_InfraMR[[#This Row],[Total Estaciones]]</f>
        <v>11</v>
      </c>
      <c r="U261" s="1">
        <v>0</v>
      </c>
      <c r="V261" s="1">
        <v>36</v>
      </c>
      <c r="W261" s="1">
        <v>0</v>
      </c>
      <c r="X261" s="1">
        <v>0</v>
      </c>
      <c r="Y261" s="1">
        <v>0</v>
      </c>
      <c r="Z261" s="196">
        <f t="shared" si="29"/>
        <v>36</v>
      </c>
      <c r="AA261" s="1">
        <v>6</v>
      </c>
      <c r="AB261" s="1">
        <v>2</v>
      </c>
      <c r="AC261" s="1">
        <f>+TDC_InfraMR[[#This Row],[Total Pasos Vehiculares a Nivel]]</f>
        <v>36</v>
      </c>
      <c r="AD261" s="196">
        <f t="shared" si="30"/>
        <v>44</v>
      </c>
      <c r="AE261" s="1">
        <v>0</v>
      </c>
      <c r="AF261" s="1">
        <v>9</v>
      </c>
      <c r="AG261" s="1">
        <v>16</v>
      </c>
      <c r="AH261" s="196">
        <f t="shared" si="31"/>
        <v>25</v>
      </c>
      <c r="AI261" s="7">
        <v>15.3</v>
      </c>
      <c r="AJ261" s="7">
        <v>0</v>
      </c>
      <c r="AK261" s="7">
        <v>0</v>
      </c>
      <c r="AL261" s="198">
        <f t="shared" si="26"/>
        <v>15.3</v>
      </c>
      <c r="AM261" s="1">
        <v>0</v>
      </c>
      <c r="AN261" s="1">
        <v>0</v>
      </c>
      <c r="AO261" s="1">
        <v>0</v>
      </c>
      <c r="AP261" s="200">
        <f t="shared" si="27"/>
        <v>0</v>
      </c>
      <c r="AQ261" s="1">
        <v>18</v>
      </c>
      <c r="AR261" s="1">
        <v>0</v>
      </c>
      <c r="AS261" s="1">
        <v>0</v>
      </c>
      <c r="AT261" s="200">
        <f>+TDC_InfraMR[[#This Row],[B.02.1 - Parque de Coches Eléctricos Motrices]]+TDC_InfraMR[[#This Row],[B.02.2 - Parque de Coches Eléctricos Motrices Remolcados Tipo R]]+TDC_InfraMR[[#This Row],[B.02.3 - Parque de Coches Eléctricos Motrices Tipo R]]</f>
        <v>18</v>
      </c>
      <c r="AU261" s="1">
        <v>0</v>
      </c>
      <c r="AV261" s="1">
        <v>0</v>
      </c>
      <c r="AW261" s="1">
        <v>0</v>
      </c>
      <c r="AX261" s="200">
        <f>+TDC_InfraMR[[#This Row],[B.03.1 - Parque de Coches Motores Motrices Remolcados]]+TDC_InfraMR[[#This Row],[B.03.2 - Parque de Coches Motores Motrices Intermedios]]+TDC_InfraMR[[#This Row],[B.03.3 - Parque de Coches Motores Motrices Cabina]]</f>
        <v>0</v>
      </c>
      <c r="AY261" s="1">
        <v>0</v>
      </c>
      <c r="AZ261" s="1">
        <v>0</v>
      </c>
      <c r="BA261" s="1">
        <v>0</v>
      </c>
      <c r="BB261" s="1">
        <v>0</v>
      </c>
      <c r="BC261" s="200">
        <f>+SUM(TDC_InfraMR[[#This Row],[B.04.1 - Parque de Coches Remolcados Clase Unica]:[B.04.5 - Parque de Coches Remolcados para Servicios Especiales (Cartoneros)]])</f>
        <v>0</v>
      </c>
      <c r="BD261" s="356">
        <v>0</v>
      </c>
      <c r="BE261" s="1">
        <v>2</v>
      </c>
      <c r="BF261" s="1">
        <v>0</v>
      </c>
      <c r="BG261" s="244">
        <v>1435</v>
      </c>
    </row>
    <row r="262" spans="1:59">
      <c r="A262" s="1">
        <v>2014</v>
      </c>
      <c r="B262" s="1" t="s">
        <v>69</v>
      </c>
      <c r="C262" s="10">
        <v>0</v>
      </c>
      <c r="D262" s="10">
        <v>0</v>
      </c>
      <c r="E262" s="10">
        <v>0</v>
      </c>
      <c r="F262" s="10">
        <v>15.3</v>
      </c>
      <c r="G262" s="192">
        <f t="shared" si="28"/>
        <v>15.3</v>
      </c>
      <c r="H262" s="192">
        <f>+TDC_InfraMR[[#This Row],[Total Líneas de Explotación ]]</f>
        <v>15.3</v>
      </c>
      <c r="I262" s="192">
        <v>15.3</v>
      </c>
      <c r="J262" s="10">
        <v>0</v>
      </c>
      <c r="K262" s="10">
        <v>0</v>
      </c>
      <c r="L262" s="10">
        <v>30.6</v>
      </c>
      <c r="M262" s="10">
        <v>1.04</v>
      </c>
      <c r="N262" s="192">
        <f>+TDC_InfraMR[[#This Row],[A.03.1 -  Longitud de Vías de Explotación No Electrificadas Troncales y Ramales (vía principal) (km)]]+TDC_InfraMR[[#This Row],[A.04.1 -  Longitud de Vías de Explotación Electrificadas Troncales y Ramales (vía principal) (km)]]</f>
        <v>30.6</v>
      </c>
      <c r="O262" s="192">
        <f>+TDC_InfraMR[[#This Row],[Total Vías (excluido Auxiliares)]]</f>
        <v>30.6</v>
      </c>
      <c r="P262" s="1">
        <v>11</v>
      </c>
      <c r="Q262" s="1">
        <v>0</v>
      </c>
      <c r="R262" s="1">
        <v>0</v>
      </c>
      <c r="S262" s="194">
        <f t="shared" si="25"/>
        <v>11</v>
      </c>
      <c r="T262" s="194">
        <f>+TDC_InfraMR[[#This Row],[Total Estaciones]]</f>
        <v>11</v>
      </c>
      <c r="U262" s="1">
        <v>0</v>
      </c>
      <c r="V262" s="1">
        <v>36</v>
      </c>
      <c r="W262" s="1">
        <v>0</v>
      </c>
      <c r="X262" s="1">
        <v>0</v>
      </c>
      <c r="Y262" s="1">
        <v>0</v>
      </c>
      <c r="Z262" s="196">
        <f t="shared" si="29"/>
        <v>36</v>
      </c>
      <c r="AA262" s="1">
        <v>6</v>
      </c>
      <c r="AB262" s="1">
        <v>2</v>
      </c>
      <c r="AC262" s="1">
        <f>+TDC_InfraMR[[#This Row],[Total Pasos Vehiculares a Nivel]]</f>
        <v>36</v>
      </c>
      <c r="AD262" s="196">
        <f t="shared" si="30"/>
        <v>44</v>
      </c>
      <c r="AE262" s="1">
        <v>0</v>
      </c>
      <c r="AF262" s="1">
        <v>9</v>
      </c>
      <c r="AG262" s="1">
        <v>16</v>
      </c>
      <c r="AH262" s="196">
        <f t="shared" si="31"/>
        <v>25</v>
      </c>
      <c r="AI262" s="7">
        <v>15.3</v>
      </c>
      <c r="AJ262" s="7">
        <v>0</v>
      </c>
      <c r="AK262" s="7">
        <v>0</v>
      </c>
      <c r="AL262" s="198">
        <f t="shared" si="26"/>
        <v>15.3</v>
      </c>
      <c r="AM262" s="1">
        <v>0</v>
      </c>
      <c r="AN262" s="1">
        <v>0</v>
      </c>
      <c r="AO262" s="1">
        <v>0</v>
      </c>
      <c r="AP262" s="200">
        <f t="shared" si="27"/>
        <v>0</v>
      </c>
      <c r="AQ262" s="1">
        <v>18</v>
      </c>
      <c r="AR262" s="1">
        <v>0</v>
      </c>
      <c r="AS262" s="1">
        <v>0</v>
      </c>
      <c r="AT262" s="200">
        <f>+TDC_InfraMR[[#This Row],[B.02.1 - Parque de Coches Eléctricos Motrices]]+TDC_InfraMR[[#This Row],[B.02.2 - Parque de Coches Eléctricos Motrices Remolcados Tipo R]]+TDC_InfraMR[[#This Row],[B.02.3 - Parque de Coches Eléctricos Motrices Tipo R]]</f>
        <v>18</v>
      </c>
      <c r="AU262" s="1">
        <v>0</v>
      </c>
      <c r="AV262" s="1">
        <v>0</v>
      </c>
      <c r="AW262" s="1">
        <v>0</v>
      </c>
      <c r="AX262" s="200">
        <f>+TDC_InfraMR[[#This Row],[B.03.1 - Parque de Coches Motores Motrices Remolcados]]+TDC_InfraMR[[#This Row],[B.03.2 - Parque de Coches Motores Motrices Intermedios]]+TDC_InfraMR[[#This Row],[B.03.3 - Parque de Coches Motores Motrices Cabina]]</f>
        <v>0</v>
      </c>
      <c r="AY262" s="1">
        <v>0</v>
      </c>
      <c r="AZ262" s="1">
        <v>0</v>
      </c>
      <c r="BA262" s="1">
        <v>0</v>
      </c>
      <c r="BB262" s="1">
        <v>0</v>
      </c>
      <c r="BC262" s="200">
        <f>+SUM(TDC_InfraMR[[#This Row],[B.04.1 - Parque de Coches Remolcados Clase Unica]:[B.04.5 - Parque de Coches Remolcados para Servicios Especiales (Cartoneros)]])</f>
        <v>0</v>
      </c>
      <c r="BD262" s="356">
        <v>0</v>
      </c>
      <c r="BE262" s="1">
        <v>2</v>
      </c>
      <c r="BF262" s="1">
        <v>0</v>
      </c>
      <c r="BG262" s="244">
        <v>1435</v>
      </c>
    </row>
    <row r="263" spans="1:59">
      <c r="A263" s="1">
        <v>2014</v>
      </c>
      <c r="B263" s="1" t="s">
        <v>70</v>
      </c>
      <c r="C263" s="10">
        <v>0</v>
      </c>
      <c r="D263" s="10">
        <v>0</v>
      </c>
      <c r="E263" s="10">
        <v>0</v>
      </c>
      <c r="F263" s="10">
        <v>15.3</v>
      </c>
      <c r="G263" s="192">
        <f t="shared" si="28"/>
        <v>15.3</v>
      </c>
      <c r="H263" s="192">
        <f>+TDC_InfraMR[[#This Row],[Total Líneas de Explotación ]]</f>
        <v>15.3</v>
      </c>
      <c r="I263" s="192">
        <v>15.3</v>
      </c>
      <c r="J263" s="10">
        <v>0</v>
      </c>
      <c r="K263" s="10">
        <v>0</v>
      </c>
      <c r="L263" s="10">
        <v>30.6</v>
      </c>
      <c r="M263" s="10">
        <v>1.04</v>
      </c>
      <c r="N263" s="192">
        <f>+TDC_InfraMR[[#This Row],[A.03.1 -  Longitud de Vías de Explotación No Electrificadas Troncales y Ramales (vía principal) (km)]]+TDC_InfraMR[[#This Row],[A.04.1 -  Longitud de Vías de Explotación Electrificadas Troncales y Ramales (vía principal) (km)]]</f>
        <v>30.6</v>
      </c>
      <c r="O263" s="192">
        <f>+TDC_InfraMR[[#This Row],[Total Vías (excluido Auxiliares)]]</f>
        <v>30.6</v>
      </c>
      <c r="P263" s="1">
        <v>11</v>
      </c>
      <c r="Q263" s="1">
        <v>0</v>
      </c>
      <c r="R263" s="1">
        <v>0</v>
      </c>
      <c r="S263" s="194">
        <f t="shared" si="25"/>
        <v>11</v>
      </c>
      <c r="T263" s="194">
        <f>+TDC_InfraMR[[#This Row],[Total Estaciones]]</f>
        <v>11</v>
      </c>
      <c r="U263" s="1">
        <v>0</v>
      </c>
      <c r="V263" s="1">
        <v>36</v>
      </c>
      <c r="W263" s="1">
        <v>0</v>
      </c>
      <c r="X263" s="1">
        <v>0</v>
      </c>
      <c r="Y263" s="1">
        <v>0</v>
      </c>
      <c r="Z263" s="196">
        <f t="shared" si="29"/>
        <v>36</v>
      </c>
      <c r="AA263" s="1">
        <v>6</v>
      </c>
      <c r="AB263" s="1">
        <v>2</v>
      </c>
      <c r="AC263" s="1">
        <f>+TDC_InfraMR[[#This Row],[Total Pasos Vehiculares a Nivel]]</f>
        <v>36</v>
      </c>
      <c r="AD263" s="196">
        <f t="shared" si="30"/>
        <v>44</v>
      </c>
      <c r="AE263" s="1">
        <v>0</v>
      </c>
      <c r="AF263" s="1">
        <v>9</v>
      </c>
      <c r="AG263" s="1">
        <v>16</v>
      </c>
      <c r="AH263" s="196">
        <f t="shared" si="31"/>
        <v>25</v>
      </c>
      <c r="AI263" s="7">
        <v>15.3</v>
      </c>
      <c r="AJ263" s="7">
        <v>0</v>
      </c>
      <c r="AK263" s="7">
        <v>0</v>
      </c>
      <c r="AL263" s="198">
        <f t="shared" si="26"/>
        <v>15.3</v>
      </c>
      <c r="AM263" s="1">
        <v>0</v>
      </c>
      <c r="AN263" s="1">
        <v>0</v>
      </c>
      <c r="AO263" s="1">
        <v>0</v>
      </c>
      <c r="AP263" s="200">
        <f t="shared" si="27"/>
        <v>0</v>
      </c>
      <c r="AQ263" s="1">
        <v>18</v>
      </c>
      <c r="AR263" s="1">
        <v>0</v>
      </c>
      <c r="AS263" s="1">
        <v>0</v>
      </c>
      <c r="AT263" s="200">
        <f>+TDC_InfraMR[[#This Row],[B.02.1 - Parque de Coches Eléctricos Motrices]]+TDC_InfraMR[[#This Row],[B.02.2 - Parque de Coches Eléctricos Motrices Remolcados Tipo R]]+TDC_InfraMR[[#This Row],[B.02.3 - Parque de Coches Eléctricos Motrices Tipo R]]</f>
        <v>18</v>
      </c>
      <c r="AU263" s="1">
        <v>0</v>
      </c>
      <c r="AV263" s="1">
        <v>0</v>
      </c>
      <c r="AW263" s="1">
        <v>0</v>
      </c>
      <c r="AX263" s="200">
        <f>+TDC_InfraMR[[#This Row],[B.03.1 - Parque de Coches Motores Motrices Remolcados]]+TDC_InfraMR[[#This Row],[B.03.2 - Parque de Coches Motores Motrices Intermedios]]+TDC_InfraMR[[#This Row],[B.03.3 - Parque de Coches Motores Motrices Cabina]]</f>
        <v>0</v>
      </c>
      <c r="AY263" s="1">
        <v>0</v>
      </c>
      <c r="AZ263" s="1">
        <v>0</v>
      </c>
      <c r="BA263" s="1">
        <v>0</v>
      </c>
      <c r="BB263" s="1">
        <v>0</v>
      </c>
      <c r="BC263" s="200">
        <f>+SUM(TDC_InfraMR[[#This Row],[B.04.1 - Parque de Coches Remolcados Clase Unica]:[B.04.5 - Parque de Coches Remolcados para Servicios Especiales (Cartoneros)]])</f>
        <v>0</v>
      </c>
      <c r="BD263" s="356">
        <v>0</v>
      </c>
      <c r="BE263" s="1">
        <v>2</v>
      </c>
      <c r="BF263" s="1">
        <v>0</v>
      </c>
      <c r="BG263" s="244">
        <v>1435</v>
      </c>
    </row>
    <row r="264" spans="1:59">
      <c r="A264" s="1">
        <v>2014</v>
      </c>
      <c r="B264" s="1" t="s">
        <v>71</v>
      </c>
      <c r="C264" s="10">
        <v>0</v>
      </c>
      <c r="D264" s="10">
        <v>0</v>
      </c>
      <c r="E264" s="10">
        <v>0</v>
      </c>
      <c r="F264" s="10">
        <v>15.3</v>
      </c>
      <c r="G264" s="192">
        <f t="shared" si="28"/>
        <v>15.3</v>
      </c>
      <c r="H264" s="192">
        <f>+TDC_InfraMR[[#This Row],[Total Líneas de Explotación ]]</f>
        <v>15.3</v>
      </c>
      <c r="I264" s="192">
        <v>15.3</v>
      </c>
      <c r="J264" s="10">
        <v>0</v>
      </c>
      <c r="K264" s="10">
        <v>0</v>
      </c>
      <c r="L264" s="10">
        <v>30.6</v>
      </c>
      <c r="M264" s="10">
        <v>1.04</v>
      </c>
      <c r="N264" s="192">
        <f>+TDC_InfraMR[[#This Row],[A.03.1 -  Longitud de Vías de Explotación No Electrificadas Troncales y Ramales (vía principal) (km)]]+TDC_InfraMR[[#This Row],[A.04.1 -  Longitud de Vías de Explotación Electrificadas Troncales y Ramales (vía principal) (km)]]</f>
        <v>30.6</v>
      </c>
      <c r="O264" s="192">
        <f>+TDC_InfraMR[[#This Row],[Total Vías (excluido Auxiliares)]]</f>
        <v>30.6</v>
      </c>
      <c r="P264" s="1">
        <v>11</v>
      </c>
      <c r="Q264" s="1">
        <v>0</v>
      </c>
      <c r="R264" s="1">
        <v>0</v>
      </c>
      <c r="S264" s="194">
        <f t="shared" si="25"/>
        <v>11</v>
      </c>
      <c r="T264" s="194">
        <f>+TDC_InfraMR[[#This Row],[Total Estaciones]]</f>
        <v>11</v>
      </c>
      <c r="U264" s="1">
        <v>0</v>
      </c>
      <c r="V264" s="1">
        <v>36</v>
      </c>
      <c r="W264" s="1">
        <v>0</v>
      </c>
      <c r="X264" s="1">
        <v>0</v>
      </c>
      <c r="Y264" s="1">
        <v>0</v>
      </c>
      <c r="Z264" s="196">
        <f t="shared" si="29"/>
        <v>36</v>
      </c>
      <c r="AA264" s="1">
        <v>6</v>
      </c>
      <c r="AB264" s="1">
        <v>2</v>
      </c>
      <c r="AC264" s="1">
        <f>+TDC_InfraMR[[#This Row],[Total Pasos Vehiculares a Nivel]]</f>
        <v>36</v>
      </c>
      <c r="AD264" s="196">
        <f t="shared" si="30"/>
        <v>44</v>
      </c>
      <c r="AE264" s="1">
        <v>0</v>
      </c>
      <c r="AF264" s="1">
        <v>9</v>
      </c>
      <c r="AG264" s="1">
        <v>16</v>
      </c>
      <c r="AH264" s="196">
        <f t="shared" si="31"/>
        <v>25</v>
      </c>
      <c r="AI264" s="7">
        <v>15.3</v>
      </c>
      <c r="AJ264" s="7">
        <v>0</v>
      </c>
      <c r="AK264" s="7">
        <v>0</v>
      </c>
      <c r="AL264" s="198">
        <f t="shared" si="26"/>
        <v>15.3</v>
      </c>
      <c r="AM264" s="1">
        <v>0</v>
      </c>
      <c r="AN264" s="1">
        <v>0</v>
      </c>
      <c r="AO264" s="1">
        <v>0</v>
      </c>
      <c r="AP264" s="200">
        <f t="shared" si="27"/>
        <v>0</v>
      </c>
      <c r="AQ264" s="1">
        <v>18</v>
      </c>
      <c r="AR264" s="1">
        <v>0</v>
      </c>
      <c r="AS264" s="1">
        <v>0</v>
      </c>
      <c r="AT264" s="200">
        <f>+TDC_InfraMR[[#This Row],[B.02.1 - Parque de Coches Eléctricos Motrices]]+TDC_InfraMR[[#This Row],[B.02.2 - Parque de Coches Eléctricos Motrices Remolcados Tipo R]]+TDC_InfraMR[[#This Row],[B.02.3 - Parque de Coches Eléctricos Motrices Tipo R]]</f>
        <v>18</v>
      </c>
      <c r="AU264" s="1">
        <v>0</v>
      </c>
      <c r="AV264" s="1">
        <v>0</v>
      </c>
      <c r="AW264" s="1">
        <v>0</v>
      </c>
      <c r="AX264" s="200">
        <f>+TDC_InfraMR[[#This Row],[B.03.1 - Parque de Coches Motores Motrices Remolcados]]+TDC_InfraMR[[#This Row],[B.03.2 - Parque de Coches Motores Motrices Intermedios]]+TDC_InfraMR[[#This Row],[B.03.3 - Parque de Coches Motores Motrices Cabina]]</f>
        <v>0</v>
      </c>
      <c r="AY264" s="1">
        <v>0</v>
      </c>
      <c r="AZ264" s="1">
        <v>0</v>
      </c>
      <c r="BA264" s="1">
        <v>0</v>
      </c>
      <c r="BB264" s="1">
        <v>0</v>
      </c>
      <c r="BC264" s="200">
        <f>+SUM(TDC_InfraMR[[#This Row],[B.04.1 - Parque de Coches Remolcados Clase Unica]:[B.04.5 - Parque de Coches Remolcados para Servicios Especiales (Cartoneros)]])</f>
        <v>0</v>
      </c>
      <c r="BD264" s="356">
        <v>0</v>
      </c>
      <c r="BE264" s="1">
        <v>2</v>
      </c>
      <c r="BF264" s="1">
        <v>0</v>
      </c>
      <c r="BG264" s="244">
        <v>1435</v>
      </c>
    </row>
    <row r="265" spans="1:59">
      <c r="A265" s="1">
        <v>2014</v>
      </c>
      <c r="B265" s="1" t="s">
        <v>72</v>
      </c>
      <c r="C265" s="10">
        <v>0</v>
      </c>
      <c r="D265" s="10">
        <v>0</v>
      </c>
      <c r="E265" s="10">
        <v>0</v>
      </c>
      <c r="F265" s="10">
        <v>15.3</v>
      </c>
      <c r="G265" s="192">
        <f t="shared" si="28"/>
        <v>15.3</v>
      </c>
      <c r="H265" s="192">
        <f>+TDC_InfraMR[[#This Row],[Total Líneas de Explotación ]]</f>
        <v>15.3</v>
      </c>
      <c r="I265" s="192">
        <v>15.3</v>
      </c>
      <c r="J265" s="10">
        <v>0</v>
      </c>
      <c r="K265" s="10">
        <v>0</v>
      </c>
      <c r="L265" s="10">
        <v>30.6</v>
      </c>
      <c r="M265" s="10">
        <v>1.04</v>
      </c>
      <c r="N265" s="192">
        <f>+TDC_InfraMR[[#This Row],[A.03.1 -  Longitud de Vías de Explotación No Electrificadas Troncales y Ramales (vía principal) (km)]]+TDC_InfraMR[[#This Row],[A.04.1 -  Longitud de Vías de Explotación Electrificadas Troncales y Ramales (vía principal) (km)]]</f>
        <v>30.6</v>
      </c>
      <c r="O265" s="192">
        <f>+TDC_InfraMR[[#This Row],[Total Vías (excluido Auxiliares)]]</f>
        <v>30.6</v>
      </c>
      <c r="P265" s="1">
        <v>11</v>
      </c>
      <c r="Q265" s="1">
        <v>0</v>
      </c>
      <c r="R265" s="1">
        <v>0</v>
      </c>
      <c r="S265" s="194">
        <f t="shared" si="25"/>
        <v>11</v>
      </c>
      <c r="T265" s="194">
        <f>+TDC_InfraMR[[#This Row],[Total Estaciones]]</f>
        <v>11</v>
      </c>
      <c r="U265" s="1">
        <v>0</v>
      </c>
      <c r="V265" s="1">
        <v>36</v>
      </c>
      <c r="W265" s="1">
        <v>0</v>
      </c>
      <c r="X265" s="1">
        <v>0</v>
      </c>
      <c r="Y265" s="1">
        <v>0</v>
      </c>
      <c r="Z265" s="196">
        <f t="shared" si="29"/>
        <v>36</v>
      </c>
      <c r="AA265" s="1">
        <v>6</v>
      </c>
      <c r="AB265" s="1">
        <v>2</v>
      </c>
      <c r="AC265" s="1">
        <f>+TDC_InfraMR[[#This Row],[Total Pasos Vehiculares a Nivel]]</f>
        <v>36</v>
      </c>
      <c r="AD265" s="196">
        <f t="shared" si="30"/>
        <v>44</v>
      </c>
      <c r="AE265" s="1">
        <v>0</v>
      </c>
      <c r="AF265" s="1">
        <v>9</v>
      </c>
      <c r="AG265" s="1">
        <v>16</v>
      </c>
      <c r="AH265" s="196">
        <f t="shared" si="31"/>
        <v>25</v>
      </c>
      <c r="AI265" s="7">
        <v>15.3</v>
      </c>
      <c r="AJ265" s="7">
        <v>0</v>
      </c>
      <c r="AK265" s="7">
        <v>0</v>
      </c>
      <c r="AL265" s="198">
        <f t="shared" si="26"/>
        <v>15.3</v>
      </c>
      <c r="AM265" s="1">
        <v>0</v>
      </c>
      <c r="AN265" s="1">
        <v>0</v>
      </c>
      <c r="AO265" s="1">
        <v>0</v>
      </c>
      <c r="AP265" s="200">
        <f t="shared" si="27"/>
        <v>0</v>
      </c>
      <c r="AQ265" s="1">
        <v>18</v>
      </c>
      <c r="AR265" s="1">
        <v>0</v>
      </c>
      <c r="AS265" s="1">
        <v>0</v>
      </c>
      <c r="AT265" s="200">
        <f>+TDC_InfraMR[[#This Row],[B.02.1 - Parque de Coches Eléctricos Motrices]]+TDC_InfraMR[[#This Row],[B.02.2 - Parque de Coches Eléctricos Motrices Remolcados Tipo R]]+TDC_InfraMR[[#This Row],[B.02.3 - Parque de Coches Eléctricos Motrices Tipo R]]</f>
        <v>18</v>
      </c>
      <c r="AU265" s="1">
        <v>0</v>
      </c>
      <c r="AV265" s="1">
        <v>0</v>
      </c>
      <c r="AW265" s="1">
        <v>0</v>
      </c>
      <c r="AX265" s="200">
        <f>+TDC_InfraMR[[#This Row],[B.03.1 - Parque de Coches Motores Motrices Remolcados]]+TDC_InfraMR[[#This Row],[B.03.2 - Parque de Coches Motores Motrices Intermedios]]+TDC_InfraMR[[#This Row],[B.03.3 - Parque de Coches Motores Motrices Cabina]]</f>
        <v>0</v>
      </c>
      <c r="AY265" s="1">
        <v>0</v>
      </c>
      <c r="AZ265" s="1">
        <v>0</v>
      </c>
      <c r="BA265" s="1">
        <v>0</v>
      </c>
      <c r="BB265" s="1">
        <v>0</v>
      </c>
      <c r="BC265" s="200">
        <f>+SUM(TDC_InfraMR[[#This Row],[B.04.1 - Parque de Coches Remolcados Clase Unica]:[B.04.5 - Parque de Coches Remolcados para Servicios Especiales (Cartoneros)]])</f>
        <v>0</v>
      </c>
      <c r="BD265" s="356">
        <v>0</v>
      </c>
      <c r="BE265" s="1">
        <v>2</v>
      </c>
      <c r="BF265" s="1">
        <v>0</v>
      </c>
      <c r="BG265" s="244">
        <v>1435</v>
      </c>
    </row>
    <row r="266" spans="1:59">
      <c r="A266" s="1">
        <v>2015</v>
      </c>
      <c r="B266" s="1" t="s">
        <v>61</v>
      </c>
      <c r="C266" s="10">
        <v>0</v>
      </c>
      <c r="D266" s="10">
        <v>0</v>
      </c>
      <c r="E266" s="10">
        <v>0</v>
      </c>
      <c r="F266" s="10">
        <v>15.3</v>
      </c>
      <c r="G266" s="192">
        <f t="shared" si="28"/>
        <v>15.3</v>
      </c>
      <c r="H266" s="192">
        <f>+TDC_InfraMR[[#This Row],[Total Líneas de Explotación ]]</f>
        <v>15.3</v>
      </c>
      <c r="I266" s="192">
        <v>15.3</v>
      </c>
      <c r="J266" s="10">
        <v>0</v>
      </c>
      <c r="K266" s="10">
        <v>0</v>
      </c>
      <c r="L266" s="10">
        <v>30.6</v>
      </c>
      <c r="M266" s="10">
        <v>1.04</v>
      </c>
      <c r="N266" s="192">
        <f>+TDC_InfraMR[[#This Row],[A.03.1 -  Longitud de Vías de Explotación No Electrificadas Troncales y Ramales (vía principal) (km)]]+TDC_InfraMR[[#This Row],[A.04.1 -  Longitud de Vías de Explotación Electrificadas Troncales y Ramales (vía principal) (km)]]</f>
        <v>30.6</v>
      </c>
      <c r="O266" s="192">
        <f>+TDC_InfraMR[[#This Row],[Total Vías (excluido Auxiliares)]]</f>
        <v>30.6</v>
      </c>
      <c r="P266" s="1">
        <v>11</v>
      </c>
      <c r="Q266" s="1">
        <v>0</v>
      </c>
      <c r="R266" s="1">
        <v>0</v>
      </c>
      <c r="S266" s="194">
        <f t="shared" si="25"/>
        <v>11</v>
      </c>
      <c r="T266" s="194">
        <f>+TDC_InfraMR[[#This Row],[Total Estaciones]]</f>
        <v>11</v>
      </c>
      <c r="U266" s="1">
        <v>0</v>
      </c>
      <c r="V266" s="1">
        <v>36</v>
      </c>
      <c r="W266" s="1">
        <v>0</v>
      </c>
      <c r="X266" s="1">
        <v>0</v>
      </c>
      <c r="Y266" s="1">
        <v>0</v>
      </c>
      <c r="Z266" s="196">
        <f t="shared" si="29"/>
        <v>36</v>
      </c>
      <c r="AA266" s="1">
        <v>6</v>
      </c>
      <c r="AB266" s="1">
        <v>2</v>
      </c>
      <c r="AC266" s="1">
        <f>+TDC_InfraMR[[#This Row],[Total Pasos Vehiculares a Nivel]]</f>
        <v>36</v>
      </c>
      <c r="AD266" s="196">
        <f t="shared" si="30"/>
        <v>44</v>
      </c>
      <c r="AE266" s="1">
        <v>0</v>
      </c>
      <c r="AF266" s="1">
        <v>9</v>
      </c>
      <c r="AG266" s="1">
        <v>16</v>
      </c>
      <c r="AH266" s="196">
        <f t="shared" si="31"/>
        <v>25</v>
      </c>
      <c r="AI266" s="7">
        <v>15.3</v>
      </c>
      <c r="AJ266" s="7">
        <v>0</v>
      </c>
      <c r="AK266" s="7">
        <v>0</v>
      </c>
      <c r="AL266" s="198">
        <f t="shared" si="26"/>
        <v>15.3</v>
      </c>
      <c r="AM266" s="1">
        <v>0</v>
      </c>
      <c r="AN266" s="1">
        <v>0</v>
      </c>
      <c r="AO266" s="1">
        <v>0</v>
      </c>
      <c r="AP266" s="200">
        <f t="shared" si="27"/>
        <v>0</v>
      </c>
      <c r="AQ266" s="1">
        <v>18</v>
      </c>
      <c r="AR266" s="1">
        <v>0</v>
      </c>
      <c r="AS266" s="1">
        <v>0</v>
      </c>
      <c r="AT266" s="200">
        <f>+TDC_InfraMR[[#This Row],[B.02.1 - Parque de Coches Eléctricos Motrices]]+TDC_InfraMR[[#This Row],[B.02.2 - Parque de Coches Eléctricos Motrices Remolcados Tipo R]]+TDC_InfraMR[[#This Row],[B.02.3 - Parque de Coches Eléctricos Motrices Tipo R]]</f>
        <v>18</v>
      </c>
      <c r="AU266" s="1">
        <v>0</v>
      </c>
      <c r="AV266" s="1">
        <v>0</v>
      </c>
      <c r="AW266" s="1">
        <v>0</v>
      </c>
      <c r="AX266" s="200">
        <f>+TDC_InfraMR[[#This Row],[B.03.1 - Parque de Coches Motores Motrices Remolcados]]+TDC_InfraMR[[#This Row],[B.03.2 - Parque de Coches Motores Motrices Intermedios]]+TDC_InfraMR[[#This Row],[B.03.3 - Parque de Coches Motores Motrices Cabina]]</f>
        <v>0</v>
      </c>
      <c r="AY266" s="1">
        <v>0</v>
      </c>
      <c r="AZ266" s="1">
        <v>0</v>
      </c>
      <c r="BA266" s="1">
        <v>0</v>
      </c>
      <c r="BB266" s="1">
        <v>0</v>
      </c>
      <c r="BC266" s="200">
        <f>+SUM(TDC_InfraMR[[#This Row],[B.04.1 - Parque de Coches Remolcados Clase Unica]:[B.04.5 - Parque de Coches Remolcados para Servicios Especiales (Cartoneros)]])</f>
        <v>0</v>
      </c>
      <c r="BD266" s="356">
        <v>0</v>
      </c>
      <c r="BE266" s="1">
        <v>2</v>
      </c>
      <c r="BF266" s="1">
        <v>0</v>
      </c>
      <c r="BG266" s="244">
        <v>1435</v>
      </c>
    </row>
    <row r="267" spans="1:59">
      <c r="A267" s="1">
        <v>2015</v>
      </c>
      <c r="B267" s="1" t="s">
        <v>62</v>
      </c>
      <c r="C267" s="10">
        <v>0</v>
      </c>
      <c r="D267" s="10">
        <v>0</v>
      </c>
      <c r="E267" s="10">
        <v>0</v>
      </c>
      <c r="F267" s="10">
        <v>15.3</v>
      </c>
      <c r="G267" s="192">
        <f t="shared" si="28"/>
        <v>15.3</v>
      </c>
      <c r="H267" s="192">
        <f>+TDC_InfraMR[[#This Row],[Total Líneas de Explotación ]]</f>
        <v>15.3</v>
      </c>
      <c r="I267" s="192">
        <v>15.3</v>
      </c>
      <c r="J267" s="10">
        <v>0</v>
      </c>
      <c r="K267" s="10">
        <v>0</v>
      </c>
      <c r="L267" s="10">
        <v>30.6</v>
      </c>
      <c r="M267" s="10">
        <v>1.04</v>
      </c>
      <c r="N267" s="192">
        <f>+TDC_InfraMR[[#This Row],[A.03.1 -  Longitud de Vías de Explotación No Electrificadas Troncales y Ramales (vía principal) (km)]]+TDC_InfraMR[[#This Row],[A.04.1 -  Longitud de Vías de Explotación Electrificadas Troncales y Ramales (vía principal) (km)]]</f>
        <v>30.6</v>
      </c>
      <c r="O267" s="192">
        <f>+TDC_InfraMR[[#This Row],[Total Vías (excluido Auxiliares)]]</f>
        <v>30.6</v>
      </c>
      <c r="P267" s="1">
        <v>11</v>
      </c>
      <c r="Q267" s="1">
        <v>0</v>
      </c>
      <c r="R267" s="1">
        <v>0</v>
      </c>
      <c r="S267" s="194">
        <f t="shared" si="25"/>
        <v>11</v>
      </c>
      <c r="T267" s="194">
        <f>+TDC_InfraMR[[#This Row],[Total Estaciones]]</f>
        <v>11</v>
      </c>
      <c r="U267" s="1">
        <v>0</v>
      </c>
      <c r="V267" s="1">
        <v>36</v>
      </c>
      <c r="W267" s="1">
        <v>0</v>
      </c>
      <c r="X267" s="1">
        <v>0</v>
      </c>
      <c r="Y267" s="1">
        <v>0</v>
      </c>
      <c r="Z267" s="196">
        <f t="shared" si="29"/>
        <v>36</v>
      </c>
      <c r="AA267" s="1">
        <v>6</v>
      </c>
      <c r="AB267" s="1">
        <v>2</v>
      </c>
      <c r="AC267" s="1">
        <f>+TDC_InfraMR[[#This Row],[Total Pasos Vehiculares a Nivel]]</f>
        <v>36</v>
      </c>
      <c r="AD267" s="196">
        <f t="shared" si="30"/>
        <v>44</v>
      </c>
      <c r="AE267" s="1">
        <v>0</v>
      </c>
      <c r="AF267" s="1">
        <v>9</v>
      </c>
      <c r="AG267" s="1">
        <v>16</v>
      </c>
      <c r="AH267" s="196">
        <f t="shared" si="31"/>
        <v>25</v>
      </c>
      <c r="AI267" s="7">
        <v>15.3</v>
      </c>
      <c r="AJ267" s="7">
        <v>0</v>
      </c>
      <c r="AK267" s="7">
        <v>0</v>
      </c>
      <c r="AL267" s="198">
        <f t="shared" si="26"/>
        <v>15.3</v>
      </c>
      <c r="AM267" s="1">
        <v>0</v>
      </c>
      <c r="AN267" s="1">
        <v>0</v>
      </c>
      <c r="AO267" s="1">
        <v>0</v>
      </c>
      <c r="AP267" s="200">
        <f t="shared" si="27"/>
        <v>0</v>
      </c>
      <c r="AQ267" s="1">
        <v>18</v>
      </c>
      <c r="AR267" s="1">
        <v>0</v>
      </c>
      <c r="AS267" s="1">
        <v>0</v>
      </c>
      <c r="AT267" s="200">
        <f>+TDC_InfraMR[[#This Row],[B.02.1 - Parque de Coches Eléctricos Motrices]]+TDC_InfraMR[[#This Row],[B.02.2 - Parque de Coches Eléctricos Motrices Remolcados Tipo R]]+TDC_InfraMR[[#This Row],[B.02.3 - Parque de Coches Eléctricos Motrices Tipo R]]</f>
        <v>18</v>
      </c>
      <c r="AU267" s="1">
        <v>0</v>
      </c>
      <c r="AV267" s="1">
        <v>0</v>
      </c>
      <c r="AW267" s="1">
        <v>0</v>
      </c>
      <c r="AX267" s="200">
        <f>+TDC_InfraMR[[#This Row],[B.03.1 - Parque de Coches Motores Motrices Remolcados]]+TDC_InfraMR[[#This Row],[B.03.2 - Parque de Coches Motores Motrices Intermedios]]+TDC_InfraMR[[#This Row],[B.03.3 - Parque de Coches Motores Motrices Cabina]]</f>
        <v>0</v>
      </c>
      <c r="AY267" s="1">
        <v>0</v>
      </c>
      <c r="AZ267" s="1">
        <v>0</v>
      </c>
      <c r="BA267" s="1">
        <v>0</v>
      </c>
      <c r="BB267" s="1">
        <v>0</v>
      </c>
      <c r="BC267" s="200">
        <f>+SUM(TDC_InfraMR[[#This Row],[B.04.1 - Parque de Coches Remolcados Clase Unica]:[B.04.5 - Parque de Coches Remolcados para Servicios Especiales (Cartoneros)]])</f>
        <v>0</v>
      </c>
      <c r="BD267" s="356">
        <v>0</v>
      </c>
      <c r="BE267" s="1">
        <v>2</v>
      </c>
      <c r="BF267" s="1">
        <v>0</v>
      </c>
      <c r="BG267" s="244">
        <v>1435</v>
      </c>
    </row>
    <row r="268" spans="1:59">
      <c r="A268" s="1">
        <v>2015</v>
      </c>
      <c r="B268" s="1" t="s">
        <v>63</v>
      </c>
      <c r="C268" s="10">
        <v>0</v>
      </c>
      <c r="D268" s="10">
        <v>0</v>
      </c>
      <c r="E268" s="10">
        <v>0</v>
      </c>
      <c r="F268" s="10">
        <v>15.3</v>
      </c>
      <c r="G268" s="192">
        <f t="shared" si="28"/>
        <v>15.3</v>
      </c>
      <c r="H268" s="192">
        <f>+TDC_InfraMR[[#This Row],[Total Líneas de Explotación ]]</f>
        <v>15.3</v>
      </c>
      <c r="I268" s="192">
        <v>15.3</v>
      </c>
      <c r="J268" s="10">
        <v>0</v>
      </c>
      <c r="K268" s="10">
        <v>0</v>
      </c>
      <c r="L268" s="10">
        <v>30.6</v>
      </c>
      <c r="M268" s="10">
        <v>1.04</v>
      </c>
      <c r="N268" s="192">
        <f>+TDC_InfraMR[[#This Row],[A.03.1 -  Longitud de Vías de Explotación No Electrificadas Troncales y Ramales (vía principal) (km)]]+TDC_InfraMR[[#This Row],[A.04.1 -  Longitud de Vías de Explotación Electrificadas Troncales y Ramales (vía principal) (km)]]</f>
        <v>30.6</v>
      </c>
      <c r="O268" s="192">
        <f>+TDC_InfraMR[[#This Row],[Total Vías (excluido Auxiliares)]]</f>
        <v>30.6</v>
      </c>
      <c r="P268" s="1">
        <v>11</v>
      </c>
      <c r="Q268" s="1">
        <v>0</v>
      </c>
      <c r="R268" s="1">
        <v>0</v>
      </c>
      <c r="S268" s="194">
        <f t="shared" si="25"/>
        <v>11</v>
      </c>
      <c r="T268" s="194">
        <f>+TDC_InfraMR[[#This Row],[Total Estaciones]]</f>
        <v>11</v>
      </c>
      <c r="U268" s="1">
        <v>0</v>
      </c>
      <c r="V268" s="1">
        <v>36</v>
      </c>
      <c r="W268" s="1">
        <v>0</v>
      </c>
      <c r="X268" s="1">
        <v>0</v>
      </c>
      <c r="Y268" s="1">
        <v>0</v>
      </c>
      <c r="Z268" s="196">
        <f t="shared" si="29"/>
        <v>36</v>
      </c>
      <c r="AA268" s="1">
        <v>6</v>
      </c>
      <c r="AB268" s="1">
        <v>2</v>
      </c>
      <c r="AC268" s="1">
        <f>+TDC_InfraMR[[#This Row],[Total Pasos Vehiculares a Nivel]]</f>
        <v>36</v>
      </c>
      <c r="AD268" s="196">
        <f t="shared" si="30"/>
        <v>44</v>
      </c>
      <c r="AE268" s="1">
        <v>0</v>
      </c>
      <c r="AF268" s="1">
        <v>9</v>
      </c>
      <c r="AG268" s="1">
        <v>16</v>
      </c>
      <c r="AH268" s="196">
        <f t="shared" si="31"/>
        <v>25</v>
      </c>
      <c r="AI268" s="7">
        <v>15.3</v>
      </c>
      <c r="AJ268" s="7">
        <v>0</v>
      </c>
      <c r="AK268" s="7">
        <v>0</v>
      </c>
      <c r="AL268" s="198">
        <f t="shared" si="26"/>
        <v>15.3</v>
      </c>
      <c r="AM268" s="1">
        <v>0</v>
      </c>
      <c r="AN268" s="1">
        <v>0</v>
      </c>
      <c r="AO268" s="1">
        <v>0</v>
      </c>
      <c r="AP268" s="200">
        <f t="shared" si="27"/>
        <v>0</v>
      </c>
      <c r="AQ268" s="1">
        <v>18</v>
      </c>
      <c r="AR268" s="1">
        <v>0</v>
      </c>
      <c r="AS268" s="1">
        <v>0</v>
      </c>
      <c r="AT268" s="200">
        <f>+TDC_InfraMR[[#This Row],[B.02.1 - Parque de Coches Eléctricos Motrices]]+TDC_InfraMR[[#This Row],[B.02.2 - Parque de Coches Eléctricos Motrices Remolcados Tipo R]]+TDC_InfraMR[[#This Row],[B.02.3 - Parque de Coches Eléctricos Motrices Tipo R]]</f>
        <v>18</v>
      </c>
      <c r="AU268" s="1">
        <v>0</v>
      </c>
      <c r="AV268" s="1">
        <v>0</v>
      </c>
      <c r="AW268" s="1">
        <v>0</v>
      </c>
      <c r="AX268" s="200">
        <f>+TDC_InfraMR[[#This Row],[B.03.1 - Parque de Coches Motores Motrices Remolcados]]+TDC_InfraMR[[#This Row],[B.03.2 - Parque de Coches Motores Motrices Intermedios]]+TDC_InfraMR[[#This Row],[B.03.3 - Parque de Coches Motores Motrices Cabina]]</f>
        <v>0</v>
      </c>
      <c r="AY268" s="1">
        <v>0</v>
      </c>
      <c r="AZ268" s="1">
        <v>0</v>
      </c>
      <c r="BA268" s="1">
        <v>0</v>
      </c>
      <c r="BB268" s="1">
        <v>0</v>
      </c>
      <c r="BC268" s="200">
        <f>+SUM(TDC_InfraMR[[#This Row],[B.04.1 - Parque de Coches Remolcados Clase Unica]:[B.04.5 - Parque de Coches Remolcados para Servicios Especiales (Cartoneros)]])</f>
        <v>0</v>
      </c>
      <c r="BD268" s="356">
        <v>0</v>
      </c>
      <c r="BE268" s="1">
        <v>2</v>
      </c>
      <c r="BF268" s="1">
        <v>0</v>
      </c>
      <c r="BG268" s="244">
        <v>1435</v>
      </c>
    </row>
    <row r="269" spans="1:59">
      <c r="A269" s="1">
        <v>2015</v>
      </c>
      <c r="B269" s="1" t="s">
        <v>64</v>
      </c>
      <c r="C269" s="10">
        <v>0</v>
      </c>
      <c r="D269" s="10">
        <v>0</v>
      </c>
      <c r="E269" s="10">
        <v>0</v>
      </c>
      <c r="F269" s="10">
        <v>15.3</v>
      </c>
      <c r="G269" s="192">
        <f t="shared" si="28"/>
        <v>15.3</v>
      </c>
      <c r="H269" s="192">
        <f>+TDC_InfraMR[[#This Row],[Total Líneas de Explotación ]]</f>
        <v>15.3</v>
      </c>
      <c r="I269" s="192">
        <v>15.3</v>
      </c>
      <c r="J269" s="10">
        <v>0</v>
      </c>
      <c r="K269" s="10">
        <v>0</v>
      </c>
      <c r="L269" s="10">
        <v>30.6</v>
      </c>
      <c r="M269" s="10">
        <v>1.04</v>
      </c>
      <c r="N269" s="192">
        <f>+TDC_InfraMR[[#This Row],[A.03.1 -  Longitud de Vías de Explotación No Electrificadas Troncales y Ramales (vía principal) (km)]]+TDC_InfraMR[[#This Row],[A.04.1 -  Longitud de Vías de Explotación Electrificadas Troncales y Ramales (vía principal) (km)]]</f>
        <v>30.6</v>
      </c>
      <c r="O269" s="192">
        <f>+TDC_InfraMR[[#This Row],[Total Vías (excluido Auxiliares)]]</f>
        <v>30.6</v>
      </c>
      <c r="P269" s="1">
        <v>11</v>
      </c>
      <c r="Q269" s="1">
        <v>0</v>
      </c>
      <c r="R269" s="1">
        <v>0</v>
      </c>
      <c r="S269" s="194">
        <f t="shared" si="25"/>
        <v>11</v>
      </c>
      <c r="T269" s="194">
        <f>+TDC_InfraMR[[#This Row],[Total Estaciones]]</f>
        <v>11</v>
      </c>
      <c r="U269" s="1">
        <v>0</v>
      </c>
      <c r="V269" s="1">
        <v>36</v>
      </c>
      <c r="W269" s="1">
        <v>0</v>
      </c>
      <c r="X269" s="1">
        <v>0</v>
      </c>
      <c r="Y269" s="1">
        <v>0</v>
      </c>
      <c r="Z269" s="196">
        <f t="shared" si="29"/>
        <v>36</v>
      </c>
      <c r="AA269" s="1">
        <v>6</v>
      </c>
      <c r="AB269" s="1">
        <v>2</v>
      </c>
      <c r="AC269" s="1">
        <f>+TDC_InfraMR[[#This Row],[Total Pasos Vehiculares a Nivel]]</f>
        <v>36</v>
      </c>
      <c r="AD269" s="196">
        <f t="shared" si="30"/>
        <v>44</v>
      </c>
      <c r="AE269" s="1">
        <v>0</v>
      </c>
      <c r="AF269" s="1">
        <v>9</v>
      </c>
      <c r="AG269" s="1">
        <v>16</v>
      </c>
      <c r="AH269" s="196">
        <f t="shared" si="31"/>
        <v>25</v>
      </c>
      <c r="AI269" s="7">
        <v>15.3</v>
      </c>
      <c r="AJ269" s="7">
        <v>0</v>
      </c>
      <c r="AK269" s="7">
        <v>0</v>
      </c>
      <c r="AL269" s="198">
        <f t="shared" si="26"/>
        <v>15.3</v>
      </c>
      <c r="AM269" s="1">
        <v>0</v>
      </c>
      <c r="AN269" s="1">
        <v>0</v>
      </c>
      <c r="AO269" s="1">
        <v>0</v>
      </c>
      <c r="AP269" s="200">
        <f t="shared" si="27"/>
        <v>0</v>
      </c>
      <c r="AQ269" s="1">
        <v>18</v>
      </c>
      <c r="AR269" s="1">
        <v>0</v>
      </c>
      <c r="AS269" s="1">
        <v>0</v>
      </c>
      <c r="AT269" s="200">
        <f>+TDC_InfraMR[[#This Row],[B.02.1 - Parque de Coches Eléctricos Motrices]]+TDC_InfraMR[[#This Row],[B.02.2 - Parque de Coches Eléctricos Motrices Remolcados Tipo R]]+TDC_InfraMR[[#This Row],[B.02.3 - Parque de Coches Eléctricos Motrices Tipo R]]</f>
        <v>18</v>
      </c>
      <c r="AU269" s="1">
        <v>0</v>
      </c>
      <c r="AV269" s="1">
        <v>0</v>
      </c>
      <c r="AW269" s="1">
        <v>0</v>
      </c>
      <c r="AX269" s="200">
        <f>+TDC_InfraMR[[#This Row],[B.03.1 - Parque de Coches Motores Motrices Remolcados]]+TDC_InfraMR[[#This Row],[B.03.2 - Parque de Coches Motores Motrices Intermedios]]+TDC_InfraMR[[#This Row],[B.03.3 - Parque de Coches Motores Motrices Cabina]]</f>
        <v>0</v>
      </c>
      <c r="AY269" s="1">
        <v>0</v>
      </c>
      <c r="AZ269" s="1">
        <v>0</v>
      </c>
      <c r="BA269" s="1">
        <v>0</v>
      </c>
      <c r="BB269" s="1">
        <v>0</v>
      </c>
      <c r="BC269" s="200">
        <f>+SUM(TDC_InfraMR[[#This Row],[B.04.1 - Parque de Coches Remolcados Clase Unica]:[B.04.5 - Parque de Coches Remolcados para Servicios Especiales (Cartoneros)]])</f>
        <v>0</v>
      </c>
      <c r="BD269" s="356">
        <v>0</v>
      </c>
      <c r="BE269" s="1">
        <v>2</v>
      </c>
      <c r="BF269" s="1">
        <v>0</v>
      </c>
      <c r="BG269" s="244">
        <v>1435</v>
      </c>
    </row>
    <row r="270" spans="1:59">
      <c r="A270" s="1">
        <v>2015</v>
      </c>
      <c r="B270" s="1" t="s">
        <v>65</v>
      </c>
      <c r="C270" s="10">
        <v>0</v>
      </c>
      <c r="D270" s="10">
        <v>0</v>
      </c>
      <c r="E270" s="10">
        <v>0</v>
      </c>
      <c r="F270" s="10">
        <v>15.3</v>
      </c>
      <c r="G270" s="192">
        <f t="shared" si="28"/>
        <v>15.3</v>
      </c>
      <c r="H270" s="192">
        <f>+TDC_InfraMR[[#This Row],[Total Líneas de Explotación ]]</f>
        <v>15.3</v>
      </c>
      <c r="I270" s="192">
        <v>15.3</v>
      </c>
      <c r="J270" s="10">
        <v>0</v>
      </c>
      <c r="K270" s="10">
        <v>0</v>
      </c>
      <c r="L270" s="10">
        <v>30.6</v>
      </c>
      <c r="M270" s="10">
        <v>1.04</v>
      </c>
      <c r="N270" s="192">
        <f>+TDC_InfraMR[[#This Row],[A.03.1 -  Longitud de Vías de Explotación No Electrificadas Troncales y Ramales (vía principal) (km)]]+TDC_InfraMR[[#This Row],[A.04.1 -  Longitud de Vías de Explotación Electrificadas Troncales y Ramales (vía principal) (km)]]</f>
        <v>30.6</v>
      </c>
      <c r="O270" s="192">
        <f>+TDC_InfraMR[[#This Row],[Total Vías (excluido Auxiliares)]]</f>
        <v>30.6</v>
      </c>
      <c r="P270" s="1">
        <v>11</v>
      </c>
      <c r="Q270" s="1">
        <v>0</v>
      </c>
      <c r="R270" s="1">
        <v>0</v>
      </c>
      <c r="S270" s="194">
        <f t="shared" si="25"/>
        <v>11</v>
      </c>
      <c r="T270" s="194">
        <f>+TDC_InfraMR[[#This Row],[Total Estaciones]]</f>
        <v>11</v>
      </c>
      <c r="U270" s="1">
        <v>0</v>
      </c>
      <c r="V270" s="1">
        <v>36</v>
      </c>
      <c r="W270" s="1">
        <v>0</v>
      </c>
      <c r="X270" s="1">
        <v>0</v>
      </c>
      <c r="Y270" s="1">
        <v>0</v>
      </c>
      <c r="Z270" s="196">
        <f t="shared" si="29"/>
        <v>36</v>
      </c>
      <c r="AA270" s="1">
        <v>6</v>
      </c>
      <c r="AB270" s="1">
        <v>2</v>
      </c>
      <c r="AC270" s="1">
        <f>+TDC_InfraMR[[#This Row],[Total Pasos Vehiculares a Nivel]]</f>
        <v>36</v>
      </c>
      <c r="AD270" s="196">
        <f t="shared" si="30"/>
        <v>44</v>
      </c>
      <c r="AE270" s="1">
        <v>0</v>
      </c>
      <c r="AF270" s="1">
        <v>9</v>
      </c>
      <c r="AG270" s="1">
        <v>16</v>
      </c>
      <c r="AH270" s="196">
        <f t="shared" si="31"/>
        <v>25</v>
      </c>
      <c r="AI270" s="7">
        <v>15.3</v>
      </c>
      <c r="AJ270" s="7">
        <v>0</v>
      </c>
      <c r="AK270" s="7">
        <v>0</v>
      </c>
      <c r="AL270" s="198">
        <f t="shared" si="26"/>
        <v>15.3</v>
      </c>
      <c r="AM270" s="1">
        <v>0</v>
      </c>
      <c r="AN270" s="1">
        <v>0</v>
      </c>
      <c r="AO270" s="1">
        <v>0</v>
      </c>
      <c r="AP270" s="200">
        <f t="shared" si="27"/>
        <v>0</v>
      </c>
      <c r="AQ270" s="1">
        <v>18</v>
      </c>
      <c r="AR270" s="1">
        <v>0</v>
      </c>
      <c r="AS270" s="1">
        <v>0</v>
      </c>
      <c r="AT270" s="200">
        <f>+TDC_InfraMR[[#This Row],[B.02.1 - Parque de Coches Eléctricos Motrices]]+TDC_InfraMR[[#This Row],[B.02.2 - Parque de Coches Eléctricos Motrices Remolcados Tipo R]]+TDC_InfraMR[[#This Row],[B.02.3 - Parque de Coches Eléctricos Motrices Tipo R]]</f>
        <v>18</v>
      </c>
      <c r="AU270" s="1">
        <v>0</v>
      </c>
      <c r="AV270" s="1">
        <v>0</v>
      </c>
      <c r="AW270" s="1">
        <v>0</v>
      </c>
      <c r="AX270" s="200">
        <f>+TDC_InfraMR[[#This Row],[B.03.1 - Parque de Coches Motores Motrices Remolcados]]+TDC_InfraMR[[#This Row],[B.03.2 - Parque de Coches Motores Motrices Intermedios]]+TDC_InfraMR[[#This Row],[B.03.3 - Parque de Coches Motores Motrices Cabina]]</f>
        <v>0</v>
      </c>
      <c r="AY270" s="1">
        <v>0</v>
      </c>
      <c r="AZ270" s="1">
        <v>0</v>
      </c>
      <c r="BA270" s="1">
        <v>0</v>
      </c>
      <c r="BB270" s="1">
        <v>0</v>
      </c>
      <c r="BC270" s="200">
        <f>+SUM(TDC_InfraMR[[#This Row],[B.04.1 - Parque de Coches Remolcados Clase Unica]:[B.04.5 - Parque de Coches Remolcados para Servicios Especiales (Cartoneros)]])</f>
        <v>0</v>
      </c>
      <c r="BD270" s="356">
        <v>0</v>
      </c>
      <c r="BE270" s="1">
        <v>2</v>
      </c>
      <c r="BF270" s="1">
        <v>0</v>
      </c>
      <c r="BG270" s="244">
        <v>1435</v>
      </c>
    </row>
    <row r="271" spans="1:59">
      <c r="A271" s="1">
        <v>2015</v>
      </c>
      <c r="B271" s="1" t="s">
        <v>66</v>
      </c>
      <c r="C271" s="10">
        <v>0</v>
      </c>
      <c r="D271" s="10">
        <v>0</v>
      </c>
      <c r="E271" s="10">
        <v>0</v>
      </c>
      <c r="F271" s="10">
        <v>15.3</v>
      </c>
      <c r="G271" s="192">
        <f t="shared" si="28"/>
        <v>15.3</v>
      </c>
      <c r="H271" s="192">
        <f>+TDC_InfraMR[[#This Row],[Total Líneas de Explotación ]]</f>
        <v>15.3</v>
      </c>
      <c r="I271" s="192">
        <v>15.3</v>
      </c>
      <c r="J271" s="10">
        <v>0</v>
      </c>
      <c r="K271" s="10">
        <v>0</v>
      </c>
      <c r="L271" s="10">
        <v>30.6</v>
      </c>
      <c r="M271" s="10">
        <v>1.04</v>
      </c>
      <c r="N271" s="192">
        <f>+TDC_InfraMR[[#This Row],[A.03.1 -  Longitud de Vías de Explotación No Electrificadas Troncales y Ramales (vía principal) (km)]]+TDC_InfraMR[[#This Row],[A.04.1 -  Longitud de Vías de Explotación Electrificadas Troncales y Ramales (vía principal) (km)]]</f>
        <v>30.6</v>
      </c>
      <c r="O271" s="192">
        <f>+TDC_InfraMR[[#This Row],[Total Vías (excluido Auxiliares)]]</f>
        <v>30.6</v>
      </c>
      <c r="P271" s="1">
        <v>11</v>
      </c>
      <c r="Q271" s="1">
        <v>0</v>
      </c>
      <c r="R271" s="1">
        <v>0</v>
      </c>
      <c r="S271" s="194">
        <f t="shared" si="25"/>
        <v>11</v>
      </c>
      <c r="T271" s="194">
        <f>+TDC_InfraMR[[#This Row],[Total Estaciones]]</f>
        <v>11</v>
      </c>
      <c r="U271" s="1">
        <v>0</v>
      </c>
      <c r="V271" s="1">
        <v>36</v>
      </c>
      <c r="W271" s="1">
        <v>0</v>
      </c>
      <c r="X271" s="1">
        <v>0</v>
      </c>
      <c r="Y271" s="1">
        <v>0</v>
      </c>
      <c r="Z271" s="196">
        <f t="shared" si="29"/>
        <v>36</v>
      </c>
      <c r="AA271" s="1">
        <v>6</v>
      </c>
      <c r="AB271" s="1">
        <v>2</v>
      </c>
      <c r="AC271" s="1">
        <f>+TDC_InfraMR[[#This Row],[Total Pasos Vehiculares a Nivel]]</f>
        <v>36</v>
      </c>
      <c r="AD271" s="196">
        <f t="shared" si="30"/>
        <v>44</v>
      </c>
      <c r="AE271" s="1">
        <v>0</v>
      </c>
      <c r="AF271" s="1">
        <v>9</v>
      </c>
      <c r="AG271" s="1">
        <v>16</v>
      </c>
      <c r="AH271" s="196">
        <f t="shared" si="31"/>
        <v>25</v>
      </c>
      <c r="AI271" s="7">
        <v>15.3</v>
      </c>
      <c r="AJ271" s="7">
        <v>0</v>
      </c>
      <c r="AK271" s="7">
        <v>0</v>
      </c>
      <c r="AL271" s="198">
        <f t="shared" si="26"/>
        <v>15.3</v>
      </c>
      <c r="AM271" s="1">
        <v>0</v>
      </c>
      <c r="AN271" s="1">
        <v>0</v>
      </c>
      <c r="AO271" s="1">
        <v>0</v>
      </c>
      <c r="AP271" s="200">
        <f t="shared" si="27"/>
        <v>0</v>
      </c>
      <c r="AQ271" s="1">
        <v>18</v>
      </c>
      <c r="AR271" s="1">
        <v>0</v>
      </c>
      <c r="AS271" s="1">
        <v>0</v>
      </c>
      <c r="AT271" s="200">
        <f>+TDC_InfraMR[[#This Row],[B.02.1 - Parque de Coches Eléctricos Motrices]]+TDC_InfraMR[[#This Row],[B.02.2 - Parque de Coches Eléctricos Motrices Remolcados Tipo R]]+TDC_InfraMR[[#This Row],[B.02.3 - Parque de Coches Eléctricos Motrices Tipo R]]</f>
        <v>18</v>
      </c>
      <c r="AU271" s="1">
        <v>0</v>
      </c>
      <c r="AV271" s="1">
        <v>0</v>
      </c>
      <c r="AW271" s="1">
        <v>0</v>
      </c>
      <c r="AX271" s="200">
        <f>+TDC_InfraMR[[#This Row],[B.03.1 - Parque de Coches Motores Motrices Remolcados]]+TDC_InfraMR[[#This Row],[B.03.2 - Parque de Coches Motores Motrices Intermedios]]+TDC_InfraMR[[#This Row],[B.03.3 - Parque de Coches Motores Motrices Cabina]]</f>
        <v>0</v>
      </c>
      <c r="AY271" s="1">
        <v>0</v>
      </c>
      <c r="AZ271" s="1">
        <v>0</v>
      </c>
      <c r="BA271" s="1">
        <v>0</v>
      </c>
      <c r="BB271" s="1">
        <v>0</v>
      </c>
      <c r="BC271" s="200">
        <f>+SUM(TDC_InfraMR[[#This Row],[B.04.1 - Parque de Coches Remolcados Clase Unica]:[B.04.5 - Parque de Coches Remolcados para Servicios Especiales (Cartoneros)]])</f>
        <v>0</v>
      </c>
      <c r="BD271" s="356">
        <v>0</v>
      </c>
      <c r="BE271" s="1">
        <v>2</v>
      </c>
      <c r="BF271" s="1">
        <v>0</v>
      </c>
      <c r="BG271" s="244">
        <v>1435</v>
      </c>
    </row>
    <row r="272" spans="1:59">
      <c r="A272" s="1">
        <v>2015</v>
      </c>
      <c r="B272" s="1" t="s">
        <v>67</v>
      </c>
      <c r="C272" s="10">
        <v>0</v>
      </c>
      <c r="D272" s="10">
        <v>0</v>
      </c>
      <c r="E272" s="10">
        <v>0</v>
      </c>
      <c r="F272" s="10">
        <v>15.3</v>
      </c>
      <c r="G272" s="192">
        <f t="shared" si="28"/>
        <v>15.3</v>
      </c>
      <c r="H272" s="192">
        <f>+TDC_InfraMR[[#This Row],[Total Líneas de Explotación ]]</f>
        <v>15.3</v>
      </c>
      <c r="I272" s="192">
        <v>15.3</v>
      </c>
      <c r="J272" s="10">
        <v>0</v>
      </c>
      <c r="K272" s="10">
        <v>0</v>
      </c>
      <c r="L272" s="10">
        <v>30.6</v>
      </c>
      <c r="M272" s="10">
        <v>1.04</v>
      </c>
      <c r="N272" s="192">
        <f>+TDC_InfraMR[[#This Row],[A.03.1 -  Longitud de Vías de Explotación No Electrificadas Troncales y Ramales (vía principal) (km)]]+TDC_InfraMR[[#This Row],[A.04.1 -  Longitud de Vías de Explotación Electrificadas Troncales y Ramales (vía principal) (km)]]</f>
        <v>30.6</v>
      </c>
      <c r="O272" s="192">
        <f>+TDC_InfraMR[[#This Row],[Total Vías (excluido Auxiliares)]]</f>
        <v>30.6</v>
      </c>
      <c r="P272" s="1">
        <v>11</v>
      </c>
      <c r="Q272" s="1">
        <v>0</v>
      </c>
      <c r="R272" s="1">
        <v>0</v>
      </c>
      <c r="S272" s="194">
        <f t="shared" si="25"/>
        <v>11</v>
      </c>
      <c r="T272" s="194">
        <f>+TDC_InfraMR[[#This Row],[Total Estaciones]]</f>
        <v>11</v>
      </c>
      <c r="U272" s="1">
        <v>0</v>
      </c>
      <c r="V272" s="1">
        <v>36</v>
      </c>
      <c r="W272" s="1">
        <v>0</v>
      </c>
      <c r="X272" s="1">
        <v>0</v>
      </c>
      <c r="Y272" s="1">
        <v>0</v>
      </c>
      <c r="Z272" s="196">
        <f t="shared" si="29"/>
        <v>36</v>
      </c>
      <c r="AA272" s="1">
        <v>6</v>
      </c>
      <c r="AB272" s="1">
        <v>2</v>
      </c>
      <c r="AC272" s="1">
        <f>+TDC_InfraMR[[#This Row],[Total Pasos Vehiculares a Nivel]]</f>
        <v>36</v>
      </c>
      <c r="AD272" s="196">
        <f t="shared" si="30"/>
        <v>44</v>
      </c>
      <c r="AE272" s="1">
        <v>0</v>
      </c>
      <c r="AF272" s="1">
        <v>9</v>
      </c>
      <c r="AG272" s="1">
        <v>16</v>
      </c>
      <c r="AH272" s="196">
        <f t="shared" si="31"/>
        <v>25</v>
      </c>
      <c r="AI272" s="7">
        <v>15.3</v>
      </c>
      <c r="AJ272" s="7">
        <v>0</v>
      </c>
      <c r="AK272" s="7">
        <v>0</v>
      </c>
      <c r="AL272" s="198">
        <f t="shared" si="26"/>
        <v>15.3</v>
      </c>
      <c r="AM272" s="1">
        <v>0</v>
      </c>
      <c r="AN272" s="1">
        <v>0</v>
      </c>
      <c r="AO272" s="1">
        <v>0</v>
      </c>
      <c r="AP272" s="200">
        <f t="shared" si="27"/>
        <v>0</v>
      </c>
      <c r="AQ272" s="1">
        <v>18</v>
      </c>
      <c r="AR272" s="1">
        <v>0</v>
      </c>
      <c r="AS272" s="1">
        <v>0</v>
      </c>
      <c r="AT272" s="200">
        <f>+TDC_InfraMR[[#This Row],[B.02.1 - Parque de Coches Eléctricos Motrices]]+TDC_InfraMR[[#This Row],[B.02.2 - Parque de Coches Eléctricos Motrices Remolcados Tipo R]]+TDC_InfraMR[[#This Row],[B.02.3 - Parque de Coches Eléctricos Motrices Tipo R]]</f>
        <v>18</v>
      </c>
      <c r="AU272" s="1">
        <v>0</v>
      </c>
      <c r="AV272" s="1">
        <v>0</v>
      </c>
      <c r="AW272" s="1">
        <v>0</v>
      </c>
      <c r="AX272" s="200">
        <f>+TDC_InfraMR[[#This Row],[B.03.1 - Parque de Coches Motores Motrices Remolcados]]+TDC_InfraMR[[#This Row],[B.03.2 - Parque de Coches Motores Motrices Intermedios]]+TDC_InfraMR[[#This Row],[B.03.3 - Parque de Coches Motores Motrices Cabina]]</f>
        <v>0</v>
      </c>
      <c r="AY272" s="1">
        <v>0</v>
      </c>
      <c r="AZ272" s="1">
        <v>0</v>
      </c>
      <c r="BA272" s="1">
        <v>0</v>
      </c>
      <c r="BB272" s="1">
        <v>0</v>
      </c>
      <c r="BC272" s="200">
        <f>+SUM(TDC_InfraMR[[#This Row],[B.04.1 - Parque de Coches Remolcados Clase Unica]:[B.04.5 - Parque de Coches Remolcados para Servicios Especiales (Cartoneros)]])</f>
        <v>0</v>
      </c>
      <c r="BD272" s="356">
        <v>0</v>
      </c>
      <c r="BE272" s="1">
        <v>2</v>
      </c>
      <c r="BF272" s="1">
        <v>0</v>
      </c>
      <c r="BG272" s="244">
        <v>1435</v>
      </c>
    </row>
    <row r="273" spans="1:59">
      <c r="A273" s="1">
        <v>2015</v>
      </c>
      <c r="B273" s="1" t="s">
        <v>68</v>
      </c>
      <c r="C273" s="10">
        <v>0</v>
      </c>
      <c r="D273" s="10">
        <v>0</v>
      </c>
      <c r="E273" s="10">
        <v>0</v>
      </c>
      <c r="F273" s="10">
        <v>15.3</v>
      </c>
      <c r="G273" s="192">
        <f t="shared" si="28"/>
        <v>15.3</v>
      </c>
      <c r="H273" s="192">
        <f>+TDC_InfraMR[[#This Row],[Total Líneas de Explotación ]]</f>
        <v>15.3</v>
      </c>
      <c r="I273" s="192">
        <v>15.3</v>
      </c>
      <c r="J273" s="10">
        <v>0</v>
      </c>
      <c r="K273" s="10">
        <v>0</v>
      </c>
      <c r="L273" s="10">
        <v>30.6</v>
      </c>
      <c r="M273" s="10">
        <v>1.04</v>
      </c>
      <c r="N273" s="192">
        <f>+TDC_InfraMR[[#This Row],[A.03.1 -  Longitud de Vías de Explotación No Electrificadas Troncales y Ramales (vía principal) (km)]]+TDC_InfraMR[[#This Row],[A.04.1 -  Longitud de Vías de Explotación Electrificadas Troncales y Ramales (vía principal) (km)]]</f>
        <v>30.6</v>
      </c>
      <c r="O273" s="192">
        <f>+TDC_InfraMR[[#This Row],[Total Vías (excluido Auxiliares)]]</f>
        <v>30.6</v>
      </c>
      <c r="P273" s="1">
        <v>11</v>
      </c>
      <c r="Q273" s="1">
        <v>0</v>
      </c>
      <c r="R273" s="1">
        <v>0</v>
      </c>
      <c r="S273" s="194">
        <f t="shared" si="25"/>
        <v>11</v>
      </c>
      <c r="T273" s="194">
        <f>+TDC_InfraMR[[#This Row],[Total Estaciones]]</f>
        <v>11</v>
      </c>
      <c r="U273" s="1">
        <v>0</v>
      </c>
      <c r="V273" s="1">
        <v>36</v>
      </c>
      <c r="W273" s="1">
        <v>0</v>
      </c>
      <c r="X273" s="1">
        <v>0</v>
      </c>
      <c r="Y273" s="1">
        <v>0</v>
      </c>
      <c r="Z273" s="196">
        <f t="shared" si="29"/>
        <v>36</v>
      </c>
      <c r="AA273" s="1">
        <v>6</v>
      </c>
      <c r="AB273" s="1">
        <v>2</v>
      </c>
      <c r="AC273" s="1">
        <f>+TDC_InfraMR[[#This Row],[Total Pasos Vehiculares a Nivel]]</f>
        <v>36</v>
      </c>
      <c r="AD273" s="196">
        <f t="shared" si="30"/>
        <v>44</v>
      </c>
      <c r="AE273" s="1">
        <v>0</v>
      </c>
      <c r="AF273" s="1">
        <v>9</v>
      </c>
      <c r="AG273" s="1">
        <v>16</v>
      </c>
      <c r="AH273" s="196">
        <f t="shared" si="31"/>
        <v>25</v>
      </c>
      <c r="AI273" s="7">
        <v>15.3</v>
      </c>
      <c r="AJ273" s="7">
        <v>0</v>
      </c>
      <c r="AK273" s="7">
        <v>0</v>
      </c>
      <c r="AL273" s="198">
        <f t="shared" si="26"/>
        <v>15.3</v>
      </c>
      <c r="AM273" s="1">
        <v>0</v>
      </c>
      <c r="AN273" s="1">
        <v>0</v>
      </c>
      <c r="AO273" s="1">
        <v>0</v>
      </c>
      <c r="AP273" s="200">
        <f t="shared" si="27"/>
        <v>0</v>
      </c>
      <c r="AQ273" s="1">
        <v>18</v>
      </c>
      <c r="AR273" s="1">
        <v>0</v>
      </c>
      <c r="AS273" s="1">
        <v>0</v>
      </c>
      <c r="AT273" s="200">
        <f>+TDC_InfraMR[[#This Row],[B.02.1 - Parque de Coches Eléctricos Motrices]]+TDC_InfraMR[[#This Row],[B.02.2 - Parque de Coches Eléctricos Motrices Remolcados Tipo R]]+TDC_InfraMR[[#This Row],[B.02.3 - Parque de Coches Eléctricos Motrices Tipo R]]</f>
        <v>18</v>
      </c>
      <c r="AU273" s="1">
        <v>0</v>
      </c>
      <c r="AV273" s="1">
        <v>0</v>
      </c>
      <c r="AW273" s="1">
        <v>0</v>
      </c>
      <c r="AX273" s="200">
        <f>+TDC_InfraMR[[#This Row],[B.03.1 - Parque de Coches Motores Motrices Remolcados]]+TDC_InfraMR[[#This Row],[B.03.2 - Parque de Coches Motores Motrices Intermedios]]+TDC_InfraMR[[#This Row],[B.03.3 - Parque de Coches Motores Motrices Cabina]]</f>
        <v>0</v>
      </c>
      <c r="AY273" s="1">
        <v>0</v>
      </c>
      <c r="AZ273" s="1">
        <v>0</v>
      </c>
      <c r="BA273" s="1">
        <v>0</v>
      </c>
      <c r="BB273" s="1">
        <v>0</v>
      </c>
      <c r="BC273" s="200">
        <f>+SUM(TDC_InfraMR[[#This Row],[B.04.1 - Parque de Coches Remolcados Clase Unica]:[B.04.5 - Parque de Coches Remolcados para Servicios Especiales (Cartoneros)]])</f>
        <v>0</v>
      </c>
      <c r="BD273" s="356">
        <v>0</v>
      </c>
      <c r="BE273" s="1">
        <v>2</v>
      </c>
      <c r="BF273" s="1">
        <v>0</v>
      </c>
      <c r="BG273" s="244">
        <v>1435</v>
      </c>
    </row>
    <row r="274" spans="1:59">
      <c r="A274" s="1">
        <v>2015</v>
      </c>
      <c r="B274" s="1" t="s">
        <v>69</v>
      </c>
      <c r="C274" s="10">
        <v>0</v>
      </c>
      <c r="D274" s="10">
        <v>0</v>
      </c>
      <c r="E274" s="10">
        <v>0</v>
      </c>
      <c r="F274" s="10">
        <v>15.3</v>
      </c>
      <c r="G274" s="192">
        <f t="shared" si="28"/>
        <v>15.3</v>
      </c>
      <c r="H274" s="192">
        <f>+TDC_InfraMR[[#This Row],[Total Líneas de Explotación ]]</f>
        <v>15.3</v>
      </c>
      <c r="I274" s="192">
        <v>15.3</v>
      </c>
      <c r="J274" s="10">
        <v>0</v>
      </c>
      <c r="K274" s="10">
        <v>0</v>
      </c>
      <c r="L274" s="10">
        <v>30.6</v>
      </c>
      <c r="M274" s="10">
        <v>1.04</v>
      </c>
      <c r="N274" s="192">
        <f>+TDC_InfraMR[[#This Row],[A.03.1 -  Longitud de Vías de Explotación No Electrificadas Troncales y Ramales (vía principal) (km)]]+TDC_InfraMR[[#This Row],[A.04.1 -  Longitud de Vías de Explotación Electrificadas Troncales y Ramales (vía principal) (km)]]</f>
        <v>30.6</v>
      </c>
      <c r="O274" s="192">
        <f>+TDC_InfraMR[[#This Row],[Total Vías (excluido Auxiliares)]]</f>
        <v>30.6</v>
      </c>
      <c r="P274" s="1">
        <v>11</v>
      </c>
      <c r="Q274" s="1">
        <v>0</v>
      </c>
      <c r="R274" s="1">
        <v>0</v>
      </c>
      <c r="S274" s="194">
        <f t="shared" si="25"/>
        <v>11</v>
      </c>
      <c r="T274" s="194">
        <f>+TDC_InfraMR[[#This Row],[Total Estaciones]]</f>
        <v>11</v>
      </c>
      <c r="U274" s="1">
        <v>0</v>
      </c>
      <c r="V274" s="1">
        <v>36</v>
      </c>
      <c r="W274" s="1">
        <v>0</v>
      </c>
      <c r="X274" s="1">
        <v>0</v>
      </c>
      <c r="Y274" s="1">
        <v>0</v>
      </c>
      <c r="Z274" s="196">
        <f t="shared" si="29"/>
        <v>36</v>
      </c>
      <c r="AA274" s="1">
        <v>6</v>
      </c>
      <c r="AB274" s="1">
        <v>2</v>
      </c>
      <c r="AC274" s="1">
        <f>+TDC_InfraMR[[#This Row],[Total Pasos Vehiculares a Nivel]]</f>
        <v>36</v>
      </c>
      <c r="AD274" s="196">
        <f t="shared" si="30"/>
        <v>44</v>
      </c>
      <c r="AE274" s="1">
        <v>0</v>
      </c>
      <c r="AF274" s="1">
        <v>9</v>
      </c>
      <c r="AG274" s="1">
        <v>16</v>
      </c>
      <c r="AH274" s="196">
        <f t="shared" si="31"/>
        <v>25</v>
      </c>
      <c r="AI274" s="7">
        <v>15.3</v>
      </c>
      <c r="AJ274" s="7">
        <v>0</v>
      </c>
      <c r="AK274" s="7">
        <v>0</v>
      </c>
      <c r="AL274" s="198">
        <f t="shared" si="26"/>
        <v>15.3</v>
      </c>
      <c r="AM274" s="1">
        <v>0</v>
      </c>
      <c r="AN274" s="1">
        <v>0</v>
      </c>
      <c r="AO274" s="1">
        <v>0</v>
      </c>
      <c r="AP274" s="200">
        <f t="shared" si="27"/>
        <v>0</v>
      </c>
      <c r="AQ274" s="1">
        <v>18</v>
      </c>
      <c r="AR274" s="1">
        <v>0</v>
      </c>
      <c r="AS274" s="1">
        <v>0</v>
      </c>
      <c r="AT274" s="200">
        <f>+TDC_InfraMR[[#This Row],[B.02.1 - Parque de Coches Eléctricos Motrices]]+TDC_InfraMR[[#This Row],[B.02.2 - Parque de Coches Eléctricos Motrices Remolcados Tipo R]]+TDC_InfraMR[[#This Row],[B.02.3 - Parque de Coches Eléctricos Motrices Tipo R]]</f>
        <v>18</v>
      </c>
      <c r="AU274" s="1">
        <v>0</v>
      </c>
      <c r="AV274" s="1">
        <v>0</v>
      </c>
      <c r="AW274" s="1">
        <v>0</v>
      </c>
      <c r="AX274" s="200">
        <f>+TDC_InfraMR[[#This Row],[B.03.1 - Parque de Coches Motores Motrices Remolcados]]+TDC_InfraMR[[#This Row],[B.03.2 - Parque de Coches Motores Motrices Intermedios]]+TDC_InfraMR[[#This Row],[B.03.3 - Parque de Coches Motores Motrices Cabina]]</f>
        <v>0</v>
      </c>
      <c r="AY274" s="1">
        <v>0</v>
      </c>
      <c r="AZ274" s="1">
        <v>0</v>
      </c>
      <c r="BA274" s="1">
        <v>0</v>
      </c>
      <c r="BB274" s="1">
        <v>0</v>
      </c>
      <c r="BC274" s="200">
        <f>+SUM(TDC_InfraMR[[#This Row],[B.04.1 - Parque de Coches Remolcados Clase Unica]:[B.04.5 - Parque de Coches Remolcados para Servicios Especiales (Cartoneros)]])</f>
        <v>0</v>
      </c>
      <c r="BD274" s="356">
        <v>0</v>
      </c>
      <c r="BE274" s="1">
        <v>2</v>
      </c>
      <c r="BF274" s="1">
        <v>0</v>
      </c>
      <c r="BG274" s="244">
        <v>1435</v>
      </c>
    </row>
    <row r="275" spans="1:59">
      <c r="A275" s="1">
        <v>2015</v>
      </c>
      <c r="B275" s="1" t="s">
        <v>70</v>
      </c>
      <c r="C275" s="10">
        <v>0</v>
      </c>
      <c r="D275" s="10">
        <v>0</v>
      </c>
      <c r="E275" s="10">
        <v>0</v>
      </c>
      <c r="F275" s="10">
        <v>15.3</v>
      </c>
      <c r="G275" s="192">
        <f t="shared" si="28"/>
        <v>15.3</v>
      </c>
      <c r="H275" s="192">
        <f>+TDC_InfraMR[[#This Row],[Total Líneas de Explotación ]]</f>
        <v>15.3</v>
      </c>
      <c r="I275" s="192">
        <v>15.3</v>
      </c>
      <c r="J275" s="10">
        <v>0</v>
      </c>
      <c r="K275" s="10">
        <v>0</v>
      </c>
      <c r="L275" s="10">
        <v>30.6</v>
      </c>
      <c r="M275" s="10">
        <v>1.04</v>
      </c>
      <c r="N275" s="192">
        <f>+TDC_InfraMR[[#This Row],[A.03.1 -  Longitud de Vías de Explotación No Electrificadas Troncales y Ramales (vía principal) (km)]]+TDC_InfraMR[[#This Row],[A.04.1 -  Longitud de Vías de Explotación Electrificadas Troncales y Ramales (vía principal) (km)]]</f>
        <v>30.6</v>
      </c>
      <c r="O275" s="192">
        <f>+TDC_InfraMR[[#This Row],[Total Vías (excluido Auxiliares)]]</f>
        <v>30.6</v>
      </c>
      <c r="P275" s="1">
        <v>11</v>
      </c>
      <c r="Q275" s="1">
        <v>0</v>
      </c>
      <c r="R275" s="1">
        <v>0</v>
      </c>
      <c r="S275" s="194">
        <f t="shared" si="25"/>
        <v>11</v>
      </c>
      <c r="T275" s="194">
        <f>+TDC_InfraMR[[#This Row],[Total Estaciones]]</f>
        <v>11</v>
      </c>
      <c r="U275" s="1">
        <v>0</v>
      </c>
      <c r="V275" s="1">
        <v>36</v>
      </c>
      <c r="W275" s="1">
        <v>0</v>
      </c>
      <c r="X275" s="1">
        <v>0</v>
      </c>
      <c r="Y275" s="1">
        <v>0</v>
      </c>
      <c r="Z275" s="196">
        <f t="shared" si="29"/>
        <v>36</v>
      </c>
      <c r="AA275" s="1">
        <v>6</v>
      </c>
      <c r="AB275" s="1">
        <v>2</v>
      </c>
      <c r="AC275" s="1">
        <f>+TDC_InfraMR[[#This Row],[Total Pasos Vehiculares a Nivel]]</f>
        <v>36</v>
      </c>
      <c r="AD275" s="196">
        <f t="shared" si="30"/>
        <v>44</v>
      </c>
      <c r="AE275" s="1">
        <v>0</v>
      </c>
      <c r="AF275" s="1">
        <v>9</v>
      </c>
      <c r="AG275" s="1">
        <v>16</v>
      </c>
      <c r="AH275" s="196">
        <f t="shared" si="31"/>
        <v>25</v>
      </c>
      <c r="AI275" s="7">
        <v>15.3</v>
      </c>
      <c r="AJ275" s="7">
        <v>0</v>
      </c>
      <c r="AK275" s="7">
        <v>0</v>
      </c>
      <c r="AL275" s="198">
        <f t="shared" si="26"/>
        <v>15.3</v>
      </c>
      <c r="AM275" s="1">
        <v>0</v>
      </c>
      <c r="AN275" s="1">
        <v>0</v>
      </c>
      <c r="AO275" s="1">
        <v>0</v>
      </c>
      <c r="AP275" s="200">
        <f t="shared" si="27"/>
        <v>0</v>
      </c>
      <c r="AQ275" s="1">
        <v>18</v>
      </c>
      <c r="AR275" s="1">
        <v>0</v>
      </c>
      <c r="AS275" s="1">
        <v>0</v>
      </c>
      <c r="AT275" s="200">
        <f>+TDC_InfraMR[[#This Row],[B.02.1 - Parque de Coches Eléctricos Motrices]]+TDC_InfraMR[[#This Row],[B.02.2 - Parque de Coches Eléctricos Motrices Remolcados Tipo R]]+TDC_InfraMR[[#This Row],[B.02.3 - Parque de Coches Eléctricos Motrices Tipo R]]</f>
        <v>18</v>
      </c>
      <c r="AU275" s="1">
        <v>0</v>
      </c>
      <c r="AV275" s="1">
        <v>0</v>
      </c>
      <c r="AW275" s="1">
        <v>0</v>
      </c>
      <c r="AX275" s="200">
        <f>+TDC_InfraMR[[#This Row],[B.03.1 - Parque de Coches Motores Motrices Remolcados]]+TDC_InfraMR[[#This Row],[B.03.2 - Parque de Coches Motores Motrices Intermedios]]+TDC_InfraMR[[#This Row],[B.03.3 - Parque de Coches Motores Motrices Cabina]]</f>
        <v>0</v>
      </c>
      <c r="AY275" s="1">
        <v>0</v>
      </c>
      <c r="AZ275" s="1">
        <v>0</v>
      </c>
      <c r="BA275" s="1">
        <v>0</v>
      </c>
      <c r="BB275" s="1">
        <v>0</v>
      </c>
      <c r="BC275" s="200">
        <f>+SUM(TDC_InfraMR[[#This Row],[B.04.1 - Parque de Coches Remolcados Clase Unica]:[B.04.5 - Parque de Coches Remolcados para Servicios Especiales (Cartoneros)]])</f>
        <v>0</v>
      </c>
      <c r="BD275" s="356">
        <v>0</v>
      </c>
      <c r="BE275" s="1">
        <v>2</v>
      </c>
      <c r="BF275" s="1">
        <v>0</v>
      </c>
      <c r="BG275" s="244">
        <v>1435</v>
      </c>
    </row>
    <row r="276" spans="1:59">
      <c r="A276" s="1">
        <v>2015</v>
      </c>
      <c r="B276" s="1" t="s">
        <v>71</v>
      </c>
      <c r="C276" s="10">
        <v>0</v>
      </c>
      <c r="D276" s="10">
        <v>0</v>
      </c>
      <c r="E276" s="10">
        <v>0</v>
      </c>
      <c r="F276" s="10">
        <v>15.3</v>
      </c>
      <c r="G276" s="192">
        <f t="shared" si="28"/>
        <v>15.3</v>
      </c>
      <c r="H276" s="192">
        <f>+TDC_InfraMR[[#This Row],[Total Líneas de Explotación ]]</f>
        <v>15.3</v>
      </c>
      <c r="I276" s="192">
        <v>15.3</v>
      </c>
      <c r="J276" s="10">
        <v>0</v>
      </c>
      <c r="K276" s="10">
        <v>0</v>
      </c>
      <c r="L276" s="10">
        <v>30.6</v>
      </c>
      <c r="M276" s="10">
        <v>1.04</v>
      </c>
      <c r="N276" s="192">
        <f>+TDC_InfraMR[[#This Row],[A.03.1 -  Longitud de Vías de Explotación No Electrificadas Troncales y Ramales (vía principal) (km)]]+TDC_InfraMR[[#This Row],[A.04.1 -  Longitud de Vías de Explotación Electrificadas Troncales y Ramales (vía principal) (km)]]</f>
        <v>30.6</v>
      </c>
      <c r="O276" s="192">
        <f>+TDC_InfraMR[[#This Row],[Total Vías (excluido Auxiliares)]]</f>
        <v>30.6</v>
      </c>
      <c r="P276" s="1">
        <v>11</v>
      </c>
      <c r="Q276" s="1">
        <v>0</v>
      </c>
      <c r="R276" s="1">
        <v>0</v>
      </c>
      <c r="S276" s="194">
        <f t="shared" si="25"/>
        <v>11</v>
      </c>
      <c r="T276" s="194">
        <f>+TDC_InfraMR[[#This Row],[Total Estaciones]]</f>
        <v>11</v>
      </c>
      <c r="U276" s="1">
        <v>0</v>
      </c>
      <c r="V276" s="1">
        <v>36</v>
      </c>
      <c r="W276" s="1">
        <v>0</v>
      </c>
      <c r="X276" s="1">
        <v>0</v>
      </c>
      <c r="Y276" s="1">
        <v>0</v>
      </c>
      <c r="Z276" s="196">
        <f t="shared" si="29"/>
        <v>36</v>
      </c>
      <c r="AA276" s="1">
        <v>6</v>
      </c>
      <c r="AB276" s="1">
        <v>2</v>
      </c>
      <c r="AC276" s="1">
        <f>+TDC_InfraMR[[#This Row],[Total Pasos Vehiculares a Nivel]]</f>
        <v>36</v>
      </c>
      <c r="AD276" s="196">
        <f t="shared" si="30"/>
        <v>44</v>
      </c>
      <c r="AE276" s="1">
        <v>0</v>
      </c>
      <c r="AF276" s="1">
        <v>9</v>
      </c>
      <c r="AG276" s="1">
        <v>16</v>
      </c>
      <c r="AH276" s="196">
        <f t="shared" si="31"/>
        <v>25</v>
      </c>
      <c r="AI276" s="7">
        <v>15.3</v>
      </c>
      <c r="AJ276" s="7">
        <v>0</v>
      </c>
      <c r="AK276" s="7">
        <v>0</v>
      </c>
      <c r="AL276" s="198">
        <f t="shared" si="26"/>
        <v>15.3</v>
      </c>
      <c r="AM276" s="1">
        <v>0</v>
      </c>
      <c r="AN276" s="1">
        <v>0</v>
      </c>
      <c r="AO276" s="1">
        <v>0</v>
      </c>
      <c r="AP276" s="200">
        <f t="shared" si="27"/>
        <v>0</v>
      </c>
      <c r="AQ276" s="1">
        <v>18</v>
      </c>
      <c r="AR276" s="1">
        <v>0</v>
      </c>
      <c r="AS276" s="1">
        <v>0</v>
      </c>
      <c r="AT276" s="200">
        <f>+TDC_InfraMR[[#This Row],[B.02.1 - Parque de Coches Eléctricos Motrices]]+TDC_InfraMR[[#This Row],[B.02.2 - Parque de Coches Eléctricos Motrices Remolcados Tipo R]]+TDC_InfraMR[[#This Row],[B.02.3 - Parque de Coches Eléctricos Motrices Tipo R]]</f>
        <v>18</v>
      </c>
      <c r="AU276" s="1">
        <v>0</v>
      </c>
      <c r="AV276" s="1">
        <v>0</v>
      </c>
      <c r="AW276" s="1">
        <v>0</v>
      </c>
      <c r="AX276" s="200">
        <f>+TDC_InfraMR[[#This Row],[B.03.1 - Parque de Coches Motores Motrices Remolcados]]+TDC_InfraMR[[#This Row],[B.03.2 - Parque de Coches Motores Motrices Intermedios]]+TDC_InfraMR[[#This Row],[B.03.3 - Parque de Coches Motores Motrices Cabina]]</f>
        <v>0</v>
      </c>
      <c r="AY276" s="1">
        <v>0</v>
      </c>
      <c r="AZ276" s="1">
        <v>0</v>
      </c>
      <c r="BA276" s="1">
        <v>0</v>
      </c>
      <c r="BB276" s="1">
        <v>0</v>
      </c>
      <c r="BC276" s="200">
        <f>+SUM(TDC_InfraMR[[#This Row],[B.04.1 - Parque de Coches Remolcados Clase Unica]:[B.04.5 - Parque de Coches Remolcados para Servicios Especiales (Cartoneros)]])</f>
        <v>0</v>
      </c>
      <c r="BD276" s="356">
        <v>0</v>
      </c>
      <c r="BE276" s="1">
        <v>2</v>
      </c>
      <c r="BF276" s="1">
        <v>0</v>
      </c>
      <c r="BG276" s="244">
        <v>1435</v>
      </c>
    </row>
    <row r="277" spans="1:59">
      <c r="A277" s="1">
        <v>2015</v>
      </c>
      <c r="B277" s="1" t="s">
        <v>72</v>
      </c>
      <c r="C277" s="10">
        <v>0</v>
      </c>
      <c r="D277" s="10">
        <v>0</v>
      </c>
      <c r="E277" s="10">
        <v>0</v>
      </c>
      <c r="F277" s="10">
        <v>15.3</v>
      </c>
      <c r="G277" s="192">
        <f t="shared" si="28"/>
        <v>15.3</v>
      </c>
      <c r="H277" s="192">
        <f>+TDC_InfraMR[[#This Row],[Total Líneas de Explotación ]]</f>
        <v>15.3</v>
      </c>
      <c r="I277" s="192">
        <v>15.3</v>
      </c>
      <c r="J277" s="10">
        <v>0</v>
      </c>
      <c r="K277" s="10">
        <v>0</v>
      </c>
      <c r="L277" s="10">
        <v>30.6</v>
      </c>
      <c r="M277" s="10">
        <v>1.04</v>
      </c>
      <c r="N277" s="192">
        <f>+TDC_InfraMR[[#This Row],[A.03.1 -  Longitud de Vías de Explotación No Electrificadas Troncales y Ramales (vía principal) (km)]]+TDC_InfraMR[[#This Row],[A.04.1 -  Longitud de Vías de Explotación Electrificadas Troncales y Ramales (vía principal) (km)]]</f>
        <v>30.6</v>
      </c>
      <c r="O277" s="192">
        <f>+TDC_InfraMR[[#This Row],[Total Vías (excluido Auxiliares)]]</f>
        <v>30.6</v>
      </c>
      <c r="P277" s="1">
        <v>11</v>
      </c>
      <c r="Q277" s="1">
        <v>0</v>
      </c>
      <c r="R277" s="1">
        <v>0</v>
      </c>
      <c r="S277" s="194">
        <f t="shared" si="25"/>
        <v>11</v>
      </c>
      <c r="T277" s="194">
        <f>+TDC_InfraMR[[#This Row],[Total Estaciones]]</f>
        <v>11</v>
      </c>
      <c r="U277" s="1">
        <v>0</v>
      </c>
      <c r="V277" s="1">
        <v>36</v>
      </c>
      <c r="W277" s="1">
        <v>0</v>
      </c>
      <c r="X277" s="1">
        <v>0</v>
      </c>
      <c r="Y277" s="1">
        <v>0</v>
      </c>
      <c r="Z277" s="196">
        <f t="shared" si="29"/>
        <v>36</v>
      </c>
      <c r="AA277" s="1">
        <v>6</v>
      </c>
      <c r="AB277" s="1">
        <v>2</v>
      </c>
      <c r="AC277" s="1">
        <f>+TDC_InfraMR[[#This Row],[Total Pasos Vehiculares a Nivel]]</f>
        <v>36</v>
      </c>
      <c r="AD277" s="196">
        <f t="shared" si="30"/>
        <v>44</v>
      </c>
      <c r="AE277" s="1">
        <v>0</v>
      </c>
      <c r="AF277" s="1">
        <v>9</v>
      </c>
      <c r="AG277" s="1">
        <v>16</v>
      </c>
      <c r="AH277" s="196">
        <f t="shared" si="31"/>
        <v>25</v>
      </c>
      <c r="AI277" s="7">
        <v>15.3</v>
      </c>
      <c r="AJ277" s="7">
        <v>0</v>
      </c>
      <c r="AK277" s="7">
        <v>0</v>
      </c>
      <c r="AL277" s="198">
        <f t="shared" si="26"/>
        <v>15.3</v>
      </c>
      <c r="AM277" s="1">
        <v>0</v>
      </c>
      <c r="AN277" s="1">
        <v>0</v>
      </c>
      <c r="AO277" s="1">
        <v>0</v>
      </c>
      <c r="AP277" s="200">
        <f t="shared" si="27"/>
        <v>0</v>
      </c>
      <c r="AQ277" s="1">
        <v>18</v>
      </c>
      <c r="AR277" s="1">
        <v>0</v>
      </c>
      <c r="AS277" s="1">
        <v>0</v>
      </c>
      <c r="AT277" s="200">
        <f>+TDC_InfraMR[[#This Row],[B.02.1 - Parque de Coches Eléctricos Motrices]]+TDC_InfraMR[[#This Row],[B.02.2 - Parque de Coches Eléctricos Motrices Remolcados Tipo R]]+TDC_InfraMR[[#This Row],[B.02.3 - Parque de Coches Eléctricos Motrices Tipo R]]</f>
        <v>18</v>
      </c>
      <c r="AU277" s="1">
        <v>0</v>
      </c>
      <c r="AV277" s="1">
        <v>0</v>
      </c>
      <c r="AW277" s="1">
        <v>0</v>
      </c>
      <c r="AX277" s="200">
        <f>+TDC_InfraMR[[#This Row],[B.03.1 - Parque de Coches Motores Motrices Remolcados]]+TDC_InfraMR[[#This Row],[B.03.2 - Parque de Coches Motores Motrices Intermedios]]+TDC_InfraMR[[#This Row],[B.03.3 - Parque de Coches Motores Motrices Cabina]]</f>
        <v>0</v>
      </c>
      <c r="AY277" s="1">
        <v>0</v>
      </c>
      <c r="AZ277" s="1">
        <v>0</v>
      </c>
      <c r="BA277" s="1">
        <v>0</v>
      </c>
      <c r="BB277" s="1">
        <v>0</v>
      </c>
      <c r="BC277" s="200">
        <f>+SUM(TDC_InfraMR[[#This Row],[B.04.1 - Parque de Coches Remolcados Clase Unica]:[B.04.5 - Parque de Coches Remolcados para Servicios Especiales (Cartoneros)]])</f>
        <v>0</v>
      </c>
      <c r="BD277" s="356">
        <v>0</v>
      </c>
      <c r="BE277" s="1">
        <v>2</v>
      </c>
      <c r="BF277" s="1">
        <v>0</v>
      </c>
      <c r="BG277" s="244">
        <v>1435</v>
      </c>
    </row>
    <row r="278" spans="1:59">
      <c r="A278" s="1">
        <v>2016</v>
      </c>
      <c r="B278" s="1" t="s">
        <v>61</v>
      </c>
      <c r="C278" s="10">
        <v>0</v>
      </c>
      <c r="D278" s="10">
        <v>0</v>
      </c>
      <c r="E278" s="10">
        <v>0</v>
      </c>
      <c r="F278" s="10">
        <v>15.3</v>
      </c>
      <c r="G278" s="192">
        <f t="shared" si="28"/>
        <v>15.3</v>
      </c>
      <c r="H278" s="192">
        <f>+TDC_InfraMR[[#This Row],[Total Líneas de Explotación ]]</f>
        <v>15.3</v>
      </c>
      <c r="I278" s="192">
        <v>15.3</v>
      </c>
      <c r="J278" s="10">
        <v>0</v>
      </c>
      <c r="K278" s="10">
        <v>0</v>
      </c>
      <c r="L278" s="10">
        <v>30.6</v>
      </c>
      <c r="M278" s="10">
        <v>1.04</v>
      </c>
      <c r="N278" s="192">
        <f>+TDC_InfraMR[[#This Row],[A.03.1 -  Longitud de Vías de Explotación No Electrificadas Troncales y Ramales (vía principal) (km)]]+TDC_InfraMR[[#This Row],[A.04.1 -  Longitud de Vías de Explotación Electrificadas Troncales y Ramales (vía principal) (km)]]</f>
        <v>30.6</v>
      </c>
      <c r="O278" s="192">
        <f>+TDC_InfraMR[[#This Row],[Total Vías (excluido Auxiliares)]]</f>
        <v>30.6</v>
      </c>
      <c r="P278" s="1">
        <v>11</v>
      </c>
      <c r="Q278" s="1">
        <v>0</v>
      </c>
      <c r="R278" s="1">
        <v>0</v>
      </c>
      <c r="S278" s="194">
        <f t="shared" si="25"/>
        <v>11</v>
      </c>
      <c r="T278" s="194">
        <f>+TDC_InfraMR[[#This Row],[Total Estaciones]]</f>
        <v>11</v>
      </c>
      <c r="U278" s="1">
        <v>0</v>
      </c>
      <c r="V278" s="1">
        <v>36</v>
      </c>
      <c r="W278" s="1">
        <v>0</v>
      </c>
      <c r="X278" s="1">
        <v>0</v>
      </c>
      <c r="Y278" s="1">
        <v>0</v>
      </c>
      <c r="Z278" s="196">
        <f t="shared" si="29"/>
        <v>36</v>
      </c>
      <c r="AA278" s="1">
        <v>6</v>
      </c>
      <c r="AB278" s="1">
        <v>2</v>
      </c>
      <c r="AC278" s="1">
        <f>+TDC_InfraMR[[#This Row],[Total Pasos Vehiculares a Nivel]]</f>
        <v>36</v>
      </c>
      <c r="AD278" s="196">
        <f t="shared" si="30"/>
        <v>44</v>
      </c>
      <c r="AE278" s="1">
        <v>0</v>
      </c>
      <c r="AF278" s="1">
        <v>9</v>
      </c>
      <c r="AG278" s="1">
        <v>16</v>
      </c>
      <c r="AH278" s="196">
        <f t="shared" si="31"/>
        <v>25</v>
      </c>
      <c r="AI278" s="7">
        <v>15.3</v>
      </c>
      <c r="AJ278" s="7">
        <v>0</v>
      </c>
      <c r="AK278" s="7">
        <v>0</v>
      </c>
      <c r="AL278" s="198">
        <f t="shared" si="26"/>
        <v>15.3</v>
      </c>
      <c r="AM278" s="1">
        <v>0</v>
      </c>
      <c r="AN278" s="1">
        <v>0</v>
      </c>
      <c r="AO278" s="1">
        <v>0</v>
      </c>
      <c r="AP278" s="200">
        <f t="shared" si="27"/>
        <v>0</v>
      </c>
      <c r="AQ278" s="1">
        <v>18</v>
      </c>
      <c r="AR278" s="1">
        <v>0</v>
      </c>
      <c r="AS278" s="1">
        <v>0</v>
      </c>
      <c r="AT278" s="200">
        <f>+TDC_InfraMR[[#This Row],[B.02.1 - Parque de Coches Eléctricos Motrices]]+TDC_InfraMR[[#This Row],[B.02.2 - Parque de Coches Eléctricos Motrices Remolcados Tipo R]]+TDC_InfraMR[[#This Row],[B.02.3 - Parque de Coches Eléctricos Motrices Tipo R]]</f>
        <v>18</v>
      </c>
      <c r="AU278" s="1">
        <v>0</v>
      </c>
      <c r="AV278" s="1">
        <v>0</v>
      </c>
      <c r="AW278" s="1">
        <v>0</v>
      </c>
      <c r="AX278" s="200">
        <f>+TDC_InfraMR[[#This Row],[B.03.1 - Parque de Coches Motores Motrices Remolcados]]+TDC_InfraMR[[#This Row],[B.03.2 - Parque de Coches Motores Motrices Intermedios]]+TDC_InfraMR[[#This Row],[B.03.3 - Parque de Coches Motores Motrices Cabina]]</f>
        <v>0</v>
      </c>
      <c r="AY278" s="1">
        <v>0</v>
      </c>
      <c r="AZ278" s="1">
        <v>0</v>
      </c>
      <c r="BA278" s="1">
        <v>0</v>
      </c>
      <c r="BB278" s="1">
        <v>0</v>
      </c>
      <c r="BC278" s="200">
        <f>+SUM(TDC_InfraMR[[#This Row],[B.04.1 - Parque de Coches Remolcados Clase Unica]:[B.04.5 - Parque de Coches Remolcados para Servicios Especiales (Cartoneros)]])</f>
        <v>0</v>
      </c>
      <c r="BD278" s="356">
        <v>0</v>
      </c>
      <c r="BE278" s="1">
        <v>2</v>
      </c>
      <c r="BF278" s="1">
        <v>0</v>
      </c>
      <c r="BG278" s="244">
        <v>1435</v>
      </c>
    </row>
    <row r="279" spans="1:59">
      <c r="A279" s="1">
        <v>2016</v>
      </c>
      <c r="B279" s="1" t="s">
        <v>62</v>
      </c>
      <c r="C279" s="10">
        <v>0</v>
      </c>
      <c r="D279" s="10">
        <v>0</v>
      </c>
      <c r="E279" s="10">
        <v>0</v>
      </c>
      <c r="F279" s="10">
        <v>15.3</v>
      </c>
      <c r="G279" s="192">
        <f t="shared" si="28"/>
        <v>15.3</v>
      </c>
      <c r="H279" s="192">
        <f>+TDC_InfraMR[[#This Row],[Total Líneas de Explotación ]]</f>
        <v>15.3</v>
      </c>
      <c r="I279" s="192">
        <v>15.3</v>
      </c>
      <c r="J279" s="10">
        <v>0</v>
      </c>
      <c r="K279" s="10">
        <v>0</v>
      </c>
      <c r="L279" s="10">
        <v>30.6</v>
      </c>
      <c r="M279" s="10">
        <v>1.04</v>
      </c>
      <c r="N279" s="192">
        <f>+TDC_InfraMR[[#This Row],[A.03.1 -  Longitud de Vías de Explotación No Electrificadas Troncales y Ramales (vía principal) (km)]]+TDC_InfraMR[[#This Row],[A.04.1 -  Longitud de Vías de Explotación Electrificadas Troncales y Ramales (vía principal) (km)]]</f>
        <v>30.6</v>
      </c>
      <c r="O279" s="192">
        <f>+TDC_InfraMR[[#This Row],[Total Vías (excluido Auxiliares)]]</f>
        <v>30.6</v>
      </c>
      <c r="P279" s="1">
        <v>11</v>
      </c>
      <c r="Q279" s="1">
        <v>0</v>
      </c>
      <c r="R279" s="1">
        <v>0</v>
      </c>
      <c r="S279" s="194">
        <f t="shared" si="25"/>
        <v>11</v>
      </c>
      <c r="T279" s="194">
        <f>+TDC_InfraMR[[#This Row],[Total Estaciones]]</f>
        <v>11</v>
      </c>
      <c r="U279" s="1">
        <v>0</v>
      </c>
      <c r="V279" s="1">
        <v>36</v>
      </c>
      <c r="W279" s="1">
        <v>0</v>
      </c>
      <c r="X279" s="1">
        <v>0</v>
      </c>
      <c r="Y279" s="1">
        <v>0</v>
      </c>
      <c r="Z279" s="196">
        <f t="shared" si="29"/>
        <v>36</v>
      </c>
      <c r="AA279" s="1">
        <v>6</v>
      </c>
      <c r="AB279" s="1">
        <v>2</v>
      </c>
      <c r="AC279" s="1">
        <f>+TDC_InfraMR[[#This Row],[Total Pasos Vehiculares a Nivel]]</f>
        <v>36</v>
      </c>
      <c r="AD279" s="196">
        <f t="shared" si="30"/>
        <v>44</v>
      </c>
      <c r="AE279" s="1">
        <v>0</v>
      </c>
      <c r="AF279" s="1">
        <v>9</v>
      </c>
      <c r="AG279" s="1">
        <v>16</v>
      </c>
      <c r="AH279" s="196">
        <f t="shared" si="31"/>
        <v>25</v>
      </c>
      <c r="AI279" s="7">
        <v>15.3</v>
      </c>
      <c r="AJ279" s="7">
        <v>0</v>
      </c>
      <c r="AK279" s="7">
        <v>0</v>
      </c>
      <c r="AL279" s="198">
        <f t="shared" si="26"/>
        <v>15.3</v>
      </c>
      <c r="AM279" s="1">
        <v>0</v>
      </c>
      <c r="AN279" s="1">
        <v>0</v>
      </c>
      <c r="AO279" s="1">
        <v>0</v>
      </c>
      <c r="AP279" s="200">
        <f t="shared" si="27"/>
        <v>0</v>
      </c>
      <c r="AQ279" s="1">
        <v>18</v>
      </c>
      <c r="AR279" s="1">
        <v>0</v>
      </c>
      <c r="AS279" s="1">
        <v>0</v>
      </c>
      <c r="AT279" s="200">
        <f>+TDC_InfraMR[[#This Row],[B.02.1 - Parque de Coches Eléctricos Motrices]]+TDC_InfraMR[[#This Row],[B.02.2 - Parque de Coches Eléctricos Motrices Remolcados Tipo R]]+TDC_InfraMR[[#This Row],[B.02.3 - Parque de Coches Eléctricos Motrices Tipo R]]</f>
        <v>18</v>
      </c>
      <c r="AU279" s="1">
        <v>0</v>
      </c>
      <c r="AV279" s="1">
        <v>0</v>
      </c>
      <c r="AW279" s="1">
        <v>0</v>
      </c>
      <c r="AX279" s="200">
        <f>+TDC_InfraMR[[#This Row],[B.03.1 - Parque de Coches Motores Motrices Remolcados]]+TDC_InfraMR[[#This Row],[B.03.2 - Parque de Coches Motores Motrices Intermedios]]+TDC_InfraMR[[#This Row],[B.03.3 - Parque de Coches Motores Motrices Cabina]]</f>
        <v>0</v>
      </c>
      <c r="AY279" s="1">
        <v>0</v>
      </c>
      <c r="AZ279" s="1">
        <v>0</v>
      </c>
      <c r="BA279" s="1">
        <v>0</v>
      </c>
      <c r="BB279" s="1">
        <v>0</v>
      </c>
      <c r="BC279" s="200">
        <f>+SUM(TDC_InfraMR[[#This Row],[B.04.1 - Parque de Coches Remolcados Clase Unica]:[B.04.5 - Parque de Coches Remolcados para Servicios Especiales (Cartoneros)]])</f>
        <v>0</v>
      </c>
      <c r="BD279" s="356">
        <v>0</v>
      </c>
      <c r="BE279" s="1">
        <v>2</v>
      </c>
      <c r="BF279" s="1">
        <v>0</v>
      </c>
      <c r="BG279" s="244">
        <v>1435</v>
      </c>
    </row>
    <row r="280" spans="1:59">
      <c r="A280" s="1">
        <v>2016</v>
      </c>
      <c r="B280" s="1" t="s">
        <v>63</v>
      </c>
      <c r="C280" s="10">
        <v>0</v>
      </c>
      <c r="D280" s="10">
        <v>0</v>
      </c>
      <c r="E280" s="10">
        <v>0</v>
      </c>
      <c r="F280" s="10">
        <v>15.3</v>
      </c>
      <c r="G280" s="192">
        <f t="shared" si="28"/>
        <v>15.3</v>
      </c>
      <c r="H280" s="192">
        <f>+TDC_InfraMR[[#This Row],[Total Líneas de Explotación ]]</f>
        <v>15.3</v>
      </c>
      <c r="I280" s="192">
        <v>15.3</v>
      </c>
      <c r="J280" s="10">
        <v>0</v>
      </c>
      <c r="K280" s="10">
        <v>0</v>
      </c>
      <c r="L280" s="10">
        <v>30.6</v>
      </c>
      <c r="M280" s="10">
        <v>1.04</v>
      </c>
      <c r="N280" s="192">
        <f>+TDC_InfraMR[[#This Row],[A.03.1 -  Longitud de Vías de Explotación No Electrificadas Troncales y Ramales (vía principal) (km)]]+TDC_InfraMR[[#This Row],[A.04.1 -  Longitud de Vías de Explotación Electrificadas Troncales y Ramales (vía principal) (km)]]</f>
        <v>30.6</v>
      </c>
      <c r="O280" s="192">
        <f>+TDC_InfraMR[[#This Row],[Total Vías (excluido Auxiliares)]]</f>
        <v>30.6</v>
      </c>
      <c r="P280" s="1">
        <v>11</v>
      </c>
      <c r="Q280" s="1">
        <v>0</v>
      </c>
      <c r="R280" s="1">
        <v>0</v>
      </c>
      <c r="S280" s="194">
        <f t="shared" si="25"/>
        <v>11</v>
      </c>
      <c r="T280" s="194">
        <f>+TDC_InfraMR[[#This Row],[Total Estaciones]]</f>
        <v>11</v>
      </c>
      <c r="U280" s="1">
        <v>0</v>
      </c>
      <c r="V280" s="1">
        <v>36</v>
      </c>
      <c r="W280" s="1">
        <v>0</v>
      </c>
      <c r="X280" s="1">
        <v>0</v>
      </c>
      <c r="Y280" s="1">
        <v>0</v>
      </c>
      <c r="Z280" s="196">
        <f t="shared" si="29"/>
        <v>36</v>
      </c>
      <c r="AA280" s="1">
        <v>6</v>
      </c>
      <c r="AB280" s="1">
        <v>2</v>
      </c>
      <c r="AC280" s="1">
        <f>+TDC_InfraMR[[#This Row],[Total Pasos Vehiculares a Nivel]]</f>
        <v>36</v>
      </c>
      <c r="AD280" s="196">
        <f t="shared" si="30"/>
        <v>44</v>
      </c>
      <c r="AE280" s="1">
        <v>0</v>
      </c>
      <c r="AF280" s="1">
        <v>9</v>
      </c>
      <c r="AG280" s="1">
        <v>16</v>
      </c>
      <c r="AH280" s="196">
        <f t="shared" si="31"/>
        <v>25</v>
      </c>
      <c r="AI280" s="7">
        <v>15.3</v>
      </c>
      <c r="AJ280" s="7">
        <v>0</v>
      </c>
      <c r="AK280" s="7">
        <v>0</v>
      </c>
      <c r="AL280" s="198">
        <f t="shared" si="26"/>
        <v>15.3</v>
      </c>
      <c r="AM280" s="1">
        <v>0</v>
      </c>
      <c r="AN280" s="1">
        <v>0</v>
      </c>
      <c r="AO280" s="1">
        <v>0</v>
      </c>
      <c r="AP280" s="200">
        <f t="shared" si="27"/>
        <v>0</v>
      </c>
      <c r="AQ280" s="1">
        <v>18</v>
      </c>
      <c r="AR280" s="1">
        <v>0</v>
      </c>
      <c r="AS280" s="1">
        <v>0</v>
      </c>
      <c r="AT280" s="200">
        <f>+TDC_InfraMR[[#This Row],[B.02.1 - Parque de Coches Eléctricos Motrices]]+TDC_InfraMR[[#This Row],[B.02.2 - Parque de Coches Eléctricos Motrices Remolcados Tipo R]]+TDC_InfraMR[[#This Row],[B.02.3 - Parque de Coches Eléctricos Motrices Tipo R]]</f>
        <v>18</v>
      </c>
      <c r="AU280" s="1">
        <v>0</v>
      </c>
      <c r="AV280" s="1">
        <v>0</v>
      </c>
      <c r="AW280" s="1">
        <v>0</v>
      </c>
      <c r="AX280" s="200">
        <f>+TDC_InfraMR[[#This Row],[B.03.1 - Parque de Coches Motores Motrices Remolcados]]+TDC_InfraMR[[#This Row],[B.03.2 - Parque de Coches Motores Motrices Intermedios]]+TDC_InfraMR[[#This Row],[B.03.3 - Parque de Coches Motores Motrices Cabina]]</f>
        <v>0</v>
      </c>
      <c r="AY280" s="1">
        <v>0</v>
      </c>
      <c r="AZ280" s="1">
        <v>0</v>
      </c>
      <c r="BA280" s="1">
        <v>0</v>
      </c>
      <c r="BB280" s="1">
        <v>0</v>
      </c>
      <c r="BC280" s="200">
        <f>+SUM(TDC_InfraMR[[#This Row],[B.04.1 - Parque de Coches Remolcados Clase Unica]:[B.04.5 - Parque de Coches Remolcados para Servicios Especiales (Cartoneros)]])</f>
        <v>0</v>
      </c>
      <c r="BD280" s="356">
        <v>0</v>
      </c>
      <c r="BE280" s="1">
        <v>2</v>
      </c>
      <c r="BF280" s="1">
        <v>0</v>
      </c>
      <c r="BG280" s="244">
        <v>1435</v>
      </c>
    </row>
    <row r="281" spans="1:59">
      <c r="A281" s="1">
        <v>2016</v>
      </c>
      <c r="B281" s="1" t="s">
        <v>64</v>
      </c>
      <c r="C281" s="10">
        <v>0</v>
      </c>
      <c r="D281" s="10">
        <v>0</v>
      </c>
      <c r="E281" s="10">
        <v>0</v>
      </c>
      <c r="F281" s="10">
        <v>15.3</v>
      </c>
      <c r="G281" s="192">
        <f t="shared" si="28"/>
        <v>15.3</v>
      </c>
      <c r="H281" s="192">
        <f>+TDC_InfraMR[[#This Row],[Total Líneas de Explotación ]]</f>
        <v>15.3</v>
      </c>
      <c r="I281" s="192">
        <v>15.3</v>
      </c>
      <c r="J281" s="10">
        <v>0</v>
      </c>
      <c r="K281" s="10">
        <v>0</v>
      </c>
      <c r="L281" s="10">
        <v>30.6</v>
      </c>
      <c r="M281" s="10">
        <v>1.04</v>
      </c>
      <c r="N281" s="192">
        <f>+TDC_InfraMR[[#This Row],[A.03.1 -  Longitud de Vías de Explotación No Electrificadas Troncales y Ramales (vía principal) (km)]]+TDC_InfraMR[[#This Row],[A.04.1 -  Longitud de Vías de Explotación Electrificadas Troncales y Ramales (vía principal) (km)]]</f>
        <v>30.6</v>
      </c>
      <c r="O281" s="192">
        <f>+TDC_InfraMR[[#This Row],[Total Vías (excluido Auxiliares)]]</f>
        <v>30.6</v>
      </c>
      <c r="P281" s="1">
        <v>11</v>
      </c>
      <c r="Q281" s="1">
        <v>0</v>
      </c>
      <c r="R281" s="1">
        <v>0</v>
      </c>
      <c r="S281" s="194">
        <f t="shared" si="25"/>
        <v>11</v>
      </c>
      <c r="T281" s="194">
        <f>+TDC_InfraMR[[#This Row],[Total Estaciones]]</f>
        <v>11</v>
      </c>
      <c r="U281" s="1">
        <v>0</v>
      </c>
      <c r="V281" s="1">
        <v>36</v>
      </c>
      <c r="W281" s="1">
        <v>0</v>
      </c>
      <c r="X281" s="1">
        <v>0</v>
      </c>
      <c r="Y281" s="1">
        <v>0</v>
      </c>
      <c r="Z281" s="196">
        <f t="shared" si="29"/>
        <v>36</v>
      </c>
      <c r="AA281" s="1">
        <v>6</v>
      </c>
      <c r="AB281" s="1">
        <v>2</v>
      </c>
      <c r="AC281" s="1">
        <f>+TDC_InfraMR[[#This Row],[Total Pasos Vehiculares a Nivel]]</f>
        <v>36</v>
      </c>
      <c r="AD281" s="196">
        <f t="shared" si="30"/>
        <v>44</v>
      </c>
      <c r="AE281" s="1">
        <v>0</v>
      </c>
      <c r="AF281" s="1">
        <v>9</v>
      </c>
      <c r="AG281" s="1">
        <v>16</v>
      </c>
      <c r="AH281" s="196">
        <f t="shared" si="31"/>
        <v>25</v>
      </c>
      <c r="AI281" s="7">
        <v>15.3</v>
      </c>
      <c r="AJ281" s="7">
        <v>0</v>
      </c>
      <c r="AK281" s="7">
        <v>0</v>
      </c>
      <c r="AL281" s="198">
        <f t="shared" si="26"/>
        <v>15.3</v>
      </c>
      <c r="AM281" s="1">
        <v>0</v>
      </c>
      <c r="AN281" s="1">
        <v>0</v>
      </c>
      <c r="AO281" s="1">
        <v>0</v>
      </c>
      <c r="AP281" s="200">
        <f t="shared" si="27"/>
        <v>0</v>
      </c>
      <c r="AQ281" s="1">
        <v>18</v>
      </c>
      <c r="AR281" s="1">
        <v>0</v>
      </c>
      <c r="AS281" s="1">
        <v>0</v>
      </c>
      <c r="AT281" s="200">
        <f>+TDC_InfraMR[[#This Row],[B.02.1 - Parque de Coches Eléctricos Motrices]]+TDC_InfraMR[[#This Row],[B.02.2 - Parque de Coches Eléctricos Motrices Remolcados Tipo R]]+TDC_InfraMR[[#This Row],[B.02.3 - Parque de Coches Eléctricos Motrices Tipo R]]</f>
        <v>18</v>
      </c>
      <c r="AU281" s="1">
        <v>0</v>
      </c>
      <c r="AV281" s="1">
        <v>0</v>
      </c>
      <c r="AW281" s="1">
        <v>0</v>
      </c>
      <c r="AX281" s="200">
        <f>+TDC_InfraMR[[#This Row],[B.03.1 - Parque de Coches Motores Motrices Remolcados]]+TDC_InfraMR[[#This Row],[B.03.2 - Parque de Coches Motores Motrices Intermedios]]+TDC_InfraMR[[#This Row],[B.03.3 - Parque de Coches Motores Motrices Cabina]]</f>
        <v>0</v>
      </c>
      <c r="AY281" s="1">
        <v>0</v>
      </c>
      <c r="AZ281" s="1">
        <v>0</v>
      </c>
      <c r="BA281" s="1">
        <v>0</v>
      </c>
      <c r="BB281" s="1">
        <v>0</v>
      </c>
      <c r="BC281" s="200">
        <f>+SUM(TDC_InfraMR[[#This Row],[B.04.1 - Parque de Coches Remolcados Clase Unica]:[B.04.5 - Parque de Coches Remolcados para Servicios Especiales (Cartoneros)]])</f>
        <v>0</v>
      </c>
      <c r="BD281" s="356">
        <v>0</v>
      </c>
      <c r="BE281" s="1">
        <v>2</v>
      </c>
      <c r="BF281" s="1">
        <v>0</v>
      </c>
      <c r="BG281" s="244">
        <v>1435</v>
      </c>
    </row>
    <row r="282" spans="1:59">
      <c r="A282" s="1">
        <v>2016</v>
      </c>
      <c r="B282" s="1" t="s">
        <v>65</v>
      </c>
      <c r="C282" s="10">
        <v>0</v>
      </c>
      <c r="D282" s="10">
        <v>0</v>
      </c>
      <c r="E282" s="10">
        <v>0</v>
      </c>
      <c r="F282" s="10">
        <v>15.3</v>
      </c>
      <c r="G282" s="192">
        <f t="shared" si="28"/>
        <v>15.3</v>
      </c>
      <c r="H282" s="192">
        <f>+TDC_InfraMR[[#This Row],[Total Líneas de Explotación ]]</f>
        <v>15.3</v>
      </c>
      <c r="I282" s="192">
        <v>15.3</v>
      </c>
      <c r="J282" s="10">
        <v>0</v>
      </c>
      <c r="K282" s="10">
        <v>0</v>
      </c>
      <c r="L282" s="10">
        <v>30.6</v>
      </c>
      <c r="M282" s="10">
        <v>1.04</v>
      </c>
      <c r="N282" s="192">
        <f>+TDC_InfraMR[[#This Row],[A.03.1 -  Longitud de Vías de Explotación No Electrificadas Troncales y Ramales (vía principal) (km)]]+TDC_InfraMR[[#This Row],[A.04.1 -  Longitud de Vías de Explotación Electrificadas Troncales y Ramales (vía principal) (km)]]</f>
        <v>30.6</v>
      </c>
      <c r="O282" s="192">
        <f>+TDC_InfraMR[[#This Row],[Total Vías (excluido Auxiliares)]]</f>
        <v>30.6</v>
      </c>
      <c r="P282" s="1">
        <v>11</v>
      </c>
      <c r="Q282" s="1">
        <v>0</v>
      </c>
      <c r="R282" s="1">
        <v>0</v>
      </c>
      <c r="S282" s="194">
        <f t="shared" si="25"/>
        <v>11</v>
      </c>
      <c r="T282" s="194">
        <f>+TDC_InfraMR[[#This Row],[Total Estaciones]]</f>
        <v>11</v>
      </c>
      <c r="U282" s="1">
        <v>0</v>
      </c>
      <c r="V282" s="1">
        <v>36</v>
      </c>
      <c r="W282" s="1">
        <v>0</v>
      </c>
      <c r="X282" s="1">
        <v>0</v>
      </c>
      <c r="Y282" s="1">
        <v>0</v>
      </c>
      <c r="Z282" s="196">
        <f t="shared" si="29"/>
        <v>36</v>
      </c>
      <c r="AA282" s="1">
        <v>6</v>
      </c>
      <c r="AB282" s="1">
        <v>2</v>
      </c>
      <c r="AC282" s="1">
        <f>+TDC_InfraMR[[#This Row],[Total Pasos Vehiculares a Nivel]]</f>
        <v>36</v>
      </c>
      <c r="AD282" s="196">
        <f t="shared" si="30"/>
        <v>44</v>
      </c>
      <c r="AE282" s="1">
        <v>0</v>
      </c>
      <c r="AF282" s="1">
        <v>9</v>
      </c>
      <c r="AG282" s="1">
        <v>16</v>
      </c>
      <c r="AH282" s="196">
        <f t="shared" si="31"/>
        <v>25</v>
      </c>
      <c r="AI282" s="7">
        <v>15.3</v>
      </c>
      <c r="AJ282" s="7">
        <v>0</v>
      </c>
      <c r="AK282" s="7">
        <v>0</v>
      </c>
      <c r="AL282" s="198">
        <f t="shared" si="26"/>
        <v>15.3</v>
      </c>
      <c r="AM282" s="1">
        <v>0</v>
      </c>
      <c r="AN282" s="1">
        <v>0</v>
      </c>
      <c r="AO282" s="1">
        <v>0</v>
      </c>
      <c r="AP282" s="200">
        <f t="shared" si="27"/>
        <v>0</v>
      </c>
      <c r="AQ282" s="1">
        <v>18</v>
      </c>
      <c r="AR282" s="1">
        <v>0</v>
      </c>
      <c r="AS282" s="1">
        <v>0</v>
      </c>
      <c r="AT282" s="200">
        <f>+TDC_InfraMR[[#This Row],[B.02.1 - Parque de Coches Eléctricos Motrices]]+TDC_InfraMR[[#This Row],[B.02.2 - Parque de Coches Eléctricos Motrices Remolcados Tipo R]]+TDC_InfraMR[[#This Row],[B.02.3 - Parque de Coches Eléctricos Motrices Tipo R]]</f>
        <v>18</v>
      </c>
      <c r="AU282" s="1">
        <v>0</v>
      </c>
      <c r="AV282" s="1">
        <v>0</v>
      </c>
      <c r="AW282" s="1">
        <v>0</v>
      </c>
      <c r="AX282" s="200">
        <f>+TDC_InfraMR[[#This Row],[B.03.1 - Parque de Coches Motores Motrices Remolcados]]+TDC_InfraMR[[#This Row],[B.03.2 - Parque de Coches Motores Motrices Intermedios]]+TDC_InfraMR[[#This Row],[B.03.3 - Parque de Coches Motores Motrices Cabina]]</f>
        <v>0</v>
      </c>
      <c r="AY282" s="1">
        <v>0</v>
      </c>
      <c r="AZ282" s="1">
        <v>0</v>
      </c>
      <c r="BA282" s="1">
        <v>0</v>
      </c>
      <c r="BB282" s="1">
        <v>0</v>
      </c>
      <c r="BC282" s="200">
        <f>+SUM(TDC_InfraMR[[#This Row],[B.04.1 - Parque de Coches Remolcados Clase Unica]:[B.04.5 - Parque de Coches Remolcados para Servicios Especiales (Cartoneros)]])</f>
        <v>0</v>
      </c>
      <c r="BD282" s="356">
        <v>0</v>
      </c>
      <c r="BE282" s="1">
        <v>2</v>
      </c>
      <c r="BF282" s="1">
        <v>0</v>
      </c>
      <c r="BG282" s="244">
        <v>1435</v>
      </c>
    </row>
    <row r="283" spans="1:59">
      <c r="A283" s="1">
        <v>2016</v>
      </c>
      <c r="B283" s="1" t="s">
        <v>66</v>
      </c>
      <c r="C283" s="10">
        <v>0</v>
      </c>
      <c r="D283" s="10">
        <v>0</v>
      </c>
      <c r="E283" s="10">
        <v>0</v>
      </c>
      <c r="F283" s="10">
        <v>15.3</v>
      </c>
      <c r="G283" s="192">
        <f t="shared" si="28"/>
        <v>15.3</v>
      </c>
      <c r="H283" s="192">
        <f>+TDC_InfraMR[[#This Row],[Total Líneas de Explotación ]]</f>
        <v>15.3</v>
      </c>
      <c r="I283" s="192">
        <v>15.3</v>
      </c>
      <c r="J283" s="10">
        <v>0</v>
      </c>
      <c r="K283" s="10">
        <v>0</v>
      </c>
      <c r="L283" s="10">
        <v>30.6</v>
      </c>
      <c r="M283" s="10">
        <v>1.04</v>
      </c>
      <c r="N283" s="192">
        <f>+TDC_InfraMR[[#This Row],[A.03.1 -  Longitud de Vías de Explotación No Electrificadas Troncales y Ramales (vía principal) (km)]]+TDC_InfraMR[[#This Row],[A.04.1 -  Longitud de Vías de Explotación Electrificadas Troncales y Ramales (vía principal) (km)]]</f>
        <v>30.6</v>
      </c>
      <c r="O283" s="192">
        <f>+TDC_InfraMR[[#This Row],[Total Vías (excluido Auxiliares)]]</f>
        <v>30.6</v>
      </c>
      <c r="P283" s="1">
        <v>11</v>
      </c>
      <c r="Q283" s="1">
        <v>0</v>
      </c>
      <c r="R283" s="1">
        <v>0</v>
      </c>
      <c r="S283" s="194">
        <f t="shared" si="25"/>
        <v>11</v>
      </c>
      <c r="T283" s="194">
        <f>+TDC_InfraMR[[#This Row],[Total Estaciones]]</f>
        <v>11</v>
      </c>
      <c r="U283" s="1">
        <v>0</v>
      </c>
      <c r="V283" s="1">
        <v>36</v>
      </c>
      <c r="W283" s="1">
        <v>0</v>
      </c>
      <c r="X283" s="1">
        <v>0</v>
      </c>
      <c r="Y283" s="1">
        <v>0</v>
      </c>
      <c r="Z283" s="196">
        <f t="shared" si="29"/>
        <v>36</v>
      </c>
      <c r="AA283" s="1">
        <v>6</v>
      </c>
      <c r="AB283" s="1">
        <v>2</v>
      </c>
      <c r="AC283" s="1">
        <f>+TDC_InfraMR[[#This Row],[Total Pasos Vehiculares a Nivel]]</f>
        <v>36</v>
      </c>
      <c r="AD283" s="196">
        <f t="shared" si="30"/>
        <v>44</v>
      </c>
      <c r="AE283" s="1">
        <v>0</v>
      </c>
      <c r="AF283" s="1">
        <v>9</v>
      </c>
      <c r="AG283" s="1">
        <v>16</v>
      </c>
      <c r="AH283" s="196">
        <f t="shared" si="31"/>
        <v>25</v>
      </c>
      <c r="AI283" s="7">
        <v>15.3</v>
      </c>
      <c r="AJ283" s="7">
        <v>0</v>
      </c>
      <c r="AK283" s="7">
        <v>0</v>
      </c>
      <c r="AL283" s="198">
        <f t="shared" si="26"/>
        <v>15.3</v>
      </c>
      <c r="AM283" s="1">
        <v>0</v>
      </c>
      <c r="AN283" s="1">
        <v>0</v>
      </c>
      <c r="AO283" s="1">
        <v>0</v>
      </c>
      <c r="AP283" s="200">
        <f t="shared" si="27"/>
        <v>0</v>
      </c>
      <c r="AQ283" s="1">
        <v>18</v>
      </c>
      <c r="AR283" s="1">
        <v>0</v>
      </c>
      <c r="AS283" s="1">
        <v>0</v>
      </c>
      <c r="AT283" s="200">
        <f>+TDC_InfraMR[[#This Row],[B.02.1 - Parque de Coches Eléctricos Motrices]]+TDC_InfraMR[[#This Row],[B.02.2 - Parque de Coches Eléctricos Motrices Remolcados Tipo R]]+TDC_InfraMR[[#This Row],[B.02.3 - Parque de Coches Eléctricos Motrices Tipo R]]</f>
        <v>18</v>
      </c>
      <c r="AU283" s="1">
        <v>0</v>
      </c>
      <c r="AV283" s="1">
        <v>0</v>
      </c>
      <c r="AW283" s="1">
        <v>0</v>
      </c>
      <c r="AX283" s="200">
        <f>+TDC_InfraMR[[#This Row],[B.03.1 - Parque de Coches Motores Motrices Remolcados]]+TDC_InfraMR[[#This Row],[B.03.2 - Parque de Coches Motores Motrices Intermedios]]+TDC_InfraMR[[#This Row],[B.03.3 - Parque de Coches Motores Motrices Cabina]]</f>
        <v>0</v>
      </c>
      <c r="AY283" s="1">
        <v>0</v>
      </c>
      <c r="AZ283" s="1">
        <v>0</v>
      </c>
      <c r="BA283" s="1">
        <v>0</v>
      </c>
      <c r="BB283" s="1">
        <v>0</v>
      </c>
      <c r="BC283" s="200">
        <f>+SUM(TDC_InfraMR[[#This Row],[B.04.1 - Parque de Coches Remolcados Clase Unica]:[B.04.5 - Parque de Coches Remolcados para Servicios Especiales (Cartoneros)]])</f>
        <v>0</v>
      </c>
      <c r="BD283" s="356">
        <v>0</v>
      </c>
      <c r="BE283" s="1">
        <v>2</v>
      </c>
      <c r="BF283" s="1">
        <v>0</v>
      </c>
      <c r="BG283" s="244">
        <v>1435</v>
      </c>
    </row>
    <row r="284" spans="1:59">
      <c r="A284" s="1">
        <v>2016</v>
      </c>
      <c r="B284" s="1" t="s">
        <v>67</v>
      </c>
      <c r="C284" s="10">
        <v>0</v>
      </c>
      <c r="D284" s="10">
        <v>0</v>
      </c>
      <c r="E284" s="10">
        <v>0</v>
      </c>
      <c r="F284" s="10">
        <v>15.3</v>
      </c>
      <c r="G284" s="192">
        <f t="shared" si="28"/>
        <v>15.3</v>
      </c>
      <c r="H284" s="192">
        <f>+TDC_InfraMR[[#This Row],[Total Líneas de Explotación ]]</f>
        <v>15.3</v>
      </c>
      <c r="I284" s="192">
        <v>15.3</v>
      </c>
      <c r="J284" s="10">
        <v>0</v>
      </c>
      <c r="K284" s="10">
        <v>0</v>
      </c>
      <c r="L284" s="10">
        <v>30.6</v>
      </c>
      <c r="M284" s="10">
        <v>1.04</v>
      </c>
      <c r="N284" s="192">
        <f>+TDC_InfraMR[[#This Row],[A.03.1 -  Longitud de Vías de Explotación No Electrificadas Troncales y Ramales (vía principal) (km)]]+TDC_InfraMR[[#This Row],[A.04.1 -  Longitud de Vías de Explotación Electrificadas Troncales y Ramales (vía principal) (km)]]</f>
        <v>30.6</v>
      </c>
      <c r="O284" s="192">
        <f>+TDC_InfraMR[[#This Row],[Total Vías (excluido Auxiliares)]]</f>
        <v>30.6</v>
      </c>
      <c r="P284" s="1">
        <v>11</v>
      </c>
      <c r="Q284" s="1">
        <v>0</v>
      </c>
      <c r="R284" s="1">
        <v>0</v>
      </c>
      <c r="S284" s="194">
        <f t="shared" si="25"/>
        <v>11</v>
      </c>
      <c r="T284" s="194">
        <f>+TDC_InfraMR[[#This Row],[Total Estaciones]]</f>
        <v>11</v>
      </c>
      <c r="U284" s="1">
        <v>0</v>
      </c>
      <c r="V284" s="1">
        <v>36</v>
      </c>
      <c r="W284" s="1">
        <v>0</v>
      </c>
      <c r="X284" s="1">
        <v>0</v>
      </c>
      <c r="Y284" s="1">
        <v>0</v>
      </c>
      <c r="Z284" s="196">
        <f t="shared" si="29"/>
        <v>36</v>
      </c>
      <c r="AA284" s="1">
        <v>6</v>
      </c>
      <c r="AB284" s="1">
        <v>2</v>
      </c>
      <c r="AC284" s="1">
        <f>+TDC_InfraMR[[#This Row],[Total Pasos Vehiculares a Nivel]]</f>
        <v>36</v>
      </c>
      <c r="AD284" s="196">
        <f t="shared" si="30"/>
        <v>44</v>
      </c>
      <c r="AE284" s="1">
        <v>0</v>
      </c>
      <c r="AF284" s="1">
        <v>9</v>
      </c>
      <c r="AG284" s="1">
        <v>16</v>
      </c>
      <c r="AH284" s="196">
        <f t="shared" si="31"/>
        <v>25</v>
      </c>
      <c r="AI284" s="7">
        <v>15.3</v>
      </c>
      <c r="AJ284" s="7">
        <v>0</v>
      </c>
      <c r="AK284" s="7">
        <v>0</v>
      </c>
      <c r="AL284" s="198">
        <f t="shared" si="26"/>
        <v>15.3</v>
      </c>
      <c r="AM284" s="1">
        <v>0</v>
      </c>
      <c r="AN284" s="1">
        <v>0</v>
      </c>
      <c r="AO284" s="1">
        <v>0</v>
      </c>
      <c r="AP284" s="200">
        <f t="shared" si="27"/>
        <v>0</v>
      </c>
      <c r="AQ284" s="1">
        <v>18</v>
      </c>
      <c r="AR284" s="1">
        <v>0</v>
      </c>
      <c r="AS284" s="1">
        <v>0</v>
      </c>
      <c r="AT284" s="200">
        <f>+TDC_InfraMR[[#This Row],[B.02.1 - Parque de Coches Eléctricos Motrices]]+TDC_InfraMR[[#This Row],[B.02.2 - Parque de Coches Eléctricos Motrices Remolcados Tipo R]]+TDC_InfraMR[[#This Row],[B.02.3 - Parque de Coches Eléctricos Motrices Tipo R]]</f>
        <v>18</v>
      </c>
      <c r="AU284" s="1">
        <v>0</v>
      </c>
      <c r="AV284" s="1">
        <v>0</v>
      </c>
      <c r="AW284" s="1">
        <v>0</v>
      </c>
      <c r="AX284" s="200">
        <f>+TDC_InfraMR[[#This Row],[B.03.1 - Parque de Coches Motores Motrices Remolcados]]+TDC_InfraMR[[#This Row],[B.03.2 - Parque de Coches Motores Motrices Intermedios]]+TDC_InfraMR[[#This Row],[B.03.3 - Parque de Coches Motores Motrices Cabina]]</f>
        <v>0</v>
      </c>
      <c r="AY284" s="1">
        <v>0</v>
      </c>
      <c r="AZ284" s="1">
        <v>0</v>
      </c>
      <c r="BA284" s="1">
        <v>0</v>
      </c>
      <c r="BB284" s="1">
        <v>0</v>
      </c>
      <c r="BC284" s="200">
        <f>+SUM(TDC_InfraMR[[#This Row],[B.04.1 - Parque de Coches Remolcados Clase Unica]:[B.04.5 - Parque de Coches Remolcados para Servicios Especiales (Cartoneros)]])</f>
        <v>0</v>
      </c>
      <c r="BD284" s="356">
        <v>0</v>
      </c>
      <c r="BE284" s="1">
        <v>2</v>
      </c>
      <c r="BF284" s="1">
        <v>0</v>
      </c>
      <c r="BG284" s="244">
        <v>1435</v>
      </c>
    </row>
    <row r="285" spans="1:59">
      <c r="A285" s="1">
        <v>2016</v>
      </c>
      <c r="B285" s="1" t="s">
        <v>68</v>
      </c>
      <c r="C285" s="10">
        <v>0</v>
      </c>
      <c r="D285" s="10">
        <v>0</v>
      </c>
      <c r="E285" s="10">
        <v>0</v>
      </c>
      <c r="F285" s="10">
        <v>15.3</v>
      </c>
      <c r="G285" s="192">
        <f t="shared" si="28"/>
        <v>15.3</v>
      </c>
      <c r="H285" s="192">
        <f>+TDC_InfraMR[[#This Row],[Total Líneas de Explotación ]]</f>
        <v>15.3</v>
      </c>
      <c r="I285" s="192">
        <v>15.3</v>
      </c>
      <c r="J285" s="10">
        <v>0</v>
      </c>
      <c r="K285" s="10">
        <v>0</v>
      </c>
      <c r="L285" s="10">
        <v>30.6</v>
      </c>
      <c r="M285" s="10">
        <v>1.04</v>
      </c>
      <c r="N285" s="192">
        <f>+TDC_InfraMR[[#This Row],[A.03.1 -  Longitud de Vías de Explotación No Electrificadas Troncales y Ramales (vía principal) (km)]]+TDC_InfraMR[[#This Row],[A.04.1 -  Longitud de Vías de Explotación Electrificadas Troncales y Ramales (vía principal) (km)]]</f>
        <v>30.6</v>
      </c>
      <c r="O285" s="192">
        <f>+TDC_InfraMR[[#This Row],[Total Vías (excluido Auxiliares)]]</f>
        <v>30.6</v>
      </c>
      <c r="P285" s="1">
        <v>11</v>
      </c>
      <c r="Q285" s="1">
        <v>0</v>
      </c>
      <c r="R285" s="1">
        <v>0</v>
      </c>
      <c r="S285" s="194">
        <f t="shared" ref="S285:S337" si="32">SUM(P285:R285)</f>
        <v>11</v>
      </c>
      <c r="T285" s="194">
        <f>+TDC_InfraMR[[#This Row],[Total Estaciones]]</f>
        <v>11</v>
      </c>
      <c r="U285" s="1">
        <v>0</v>
      </c>
      <c r="V285" s="1">
        <v>36</v>
      </c>
      <c r="W285" s="1">
        <v>0</v>
      </c>
      <c r="X285" s="1">
        <v>0</v>
      </c>
      <c r="Y285" s="1">
        <v>0</v>
      </c>
      <c r="Z285" s="196">
        <f t="shared" si="29"/>
        <v>36</v>
      </c>
      <c r="AA285" s="1">
        <v>6</v>
      </c>
      <c r="AB285" s="1">
        <v>2</v>
      </c>
      <c r="AC285" s="1">
        <f>+TDC_InfraMR[[#This Row],[Total Pasos Vehiculares a Nivel]]</f>
        <v>36</v>
      </c>
      <c r="AD285" s="196">
        <f t="shared" si="30"/>
        <v>44</v>
      </c>
      <c r="AE285" s="1">
        <v>0</v>
      </c>
      <c r="AF285" s="1">
        <v>9</v>
      </c>
      <c r="AG285" s="1">
        <v>16</v>
      </c>
      <c r="AH285" s="196">
        <f t="shared" si="31"/>
        <v>25</v>
      </c>
      <c r="AI285" s="7">
        <v>15.3</v>
      </c>
      <c r="AJ285" s="7">
        <v>0</v>
      </c>
      <c r="AK285" s="7">
        <v>0</v>
      </c>
      <c r="AL285" s="198">
        <f t="shared" ref="AL285:AL337" si="33">SUM(AI285:AK285)</f>
        <v>15.3</v>
      </c>
      <c r="AM285" s="1">
        <v>0</v>
      </c>
      <c r="AN285" s="1">
        <v>0</v>
      </c>
      <c r="AO285" s="1">
        <v>0</v>
      </c>
      <c r="AP285" s="200">
        <f t="shared" ref="AP285:AP337" si="34">SUM(AM285:AO285)</f>
        <v>0</v>
      </c>
      <c r="AQ285" s="1">
        <v>18</v>
      </c>
      <c r="AR285" s="1">
        <v>0</v>
      </c>
      <c r="AS285" s="1">
        <v>0</v>
      </c>
      <c r="AT285" s="200">
        <f>+TDC_InfraMR[[#This Row],[B.02.1 - Parque de Coches Eléctricos Motrices]]+TDC_InfraMR[[#This Row],[B.02.2 - Parque de Coches Eléctricos Motrices Remolcados Tipo R]]+TDC_InfraMR[[#This Row],[B.02.3 - Parque de Coches Eléctricos Motrices Tipo R]]</f>
        <v>18</v>
      </c>
      <c r="AU285" s="1">
        <v>0</v>
      </c>
      <c r="AV285" s="1">
        <v>0</v>
      </c>
      <c r="AW285" s="1">
        <v>0</v>
      </c>
      <c r="AX285" s="200">
        <f>+TDC_InfraMR[[#This Row],[B.03.1 - Parque de Coches Motores Motrices Remolcados]]+TDC_InfraMR[[#This Row],[B.03.2 - Parque de Coches Motores Motrices Intermedios]]+TDC_InfraMR[[#This Row],[B.03.3 - Parque de Coches Motores Motrices Cabina]]</f>
        <v>0</v>
      </c>
      <c r="AY285" s="1">
        <v>0</v>
      </c>
      <c r="AZ285" s="1">
        <v>0</v>
      </c>
      <c r="BA285" s="1">
        <v>0</v>
      </c>
      <c r="BB285" s="1">
        <v>0</v>
      </c>
      <c r="BC285" s="200">
        <f>+SUM(TDC_InfraMR[[#This Row],[B.04.1 - Parque de Coches Remolcados Clase Unica]:[B.04.5 - Parque de Coches Remolcados para Servicios Especiales (Cartoneros)]])</f>
        <v>0</v>
      </c>
      <c r="BD285" s="356">
        <v>0</v>
      </c>
      <c r="BE285" s="1">
        <v>2</v>
      </c>
      <c r="BF285" s="1">
        <v>0</v>
      </c>
      <c r="BG285" s="244">
        <v>1435</v>
      </c>
    </row>
    <row r="286" spans="1:59">
      <c r="A286" s="1">
        <v>2016</v>
      </c>
      <c r="B286" s="1" t="s">
        <v>69</v>
      </c>
      <c r="C286" s="10">
        <v>0</v>
      </c>
      <c r="D286" s="10">
        <v>0</v>
      </c>
      <c r="E286" s="10">
        <v>0</v>
      </c>
      <c r="F286" s="10">
        <v>15.3</v>
      </c>
      <c r="G286" s="192">
        <f t="shared" si="28"/>
        <v>15.3</v>
      </c>
      <c r="H286" s="192">
        <f>+TDC_InfraMR[[#This Row],[Total Líneas de Explotación ]]</f>
        <v>15.3</v>
      </c>
      <c r="I286" s="192">
        <v>15.3</v>
      </c>
      <c r="J286" s="10">
        <v>0</v>
      </c>
      <c r="K286" s="10">
        <v>0</v>
      </c>
      <c r="L286" s="10">
        <v>30.6</v>
      </c>
      <c r="M286" s="10">
        <v>1.04</v>
      </c>
      <c r="N286" s="192">
        <f>+TDC_InfraMR[[#This Row],[A.03.1 -  Longitud de Vías de Explotación No Electrificadas Troncales y Ramales (vía principal) (km)]]+TDC_InfraMR[[#This Row],[A.04.1 -  Longitud de Vías de Explotación Electrificadas Troncales y Ramales (vía principal) (km)]]</f>
        <v>30.6</v>
      </c>
      <c r="O286" s="192">
        <f>+TDC_InfraMR[[#This Row],[Total Vías (excluido Auxiliares)]]</f>
        <v>30.6</v>
      </c>
      <c r="P286" s="1">
        <v>11</v>
      </c>
      <c r="Q286" s="1">
        <v>0</v>
      </c>
      <c r="R286" s="1">
        <v>0</v>
      </c>
      <c r="S286" s="194">
        <f t="shared" si="32"/>
        <v>11</v>
      </c>
      <c r="T286" s="194">
        <f>+TDC_InfraMR[[#This Row],[Total Estaciones]]</f>
        <v>11</v>
      </c>
      <c r="U286" s="1">
        <v>0</v>
      </c>
      <c r="V286" s="1">
        <v>36</v>
      </c>
      <c r="W286" s="1">
        <v>0</v>
      </c>
      <c r="X286" s="1">
        <v>0</v>
      </c>
      <c r="Y286" s="1">
        <v>0</v>
      </c>
      <c r="Z286" s="196">
        <f t="shared" si="29"/>
        <v>36</v>
      </c>
      <c r="AA286" s="1">
        <v>6</v>
      </c>
      <c r="AB286" s="1">
        <v>2</v>
      </c>
      <c r="AC286" s="1">
        <f>+TDC_InfraMR[[#This Row],[Total Pasos Vehiculares a Nivel]]</f>
        <v>36</v>
      </c>
      <c r="AD286" s="196">
        <f t="shared" si="30"/>
        <v>44</v>
      </c>
      <c r="AE286" s="1">
        <v>0</v>
      </c>
      <c r="AF286" s="1">
        <v>9</v>
      </c>
      <c r="AG286" s="1">
        <v>16</v>
      </c>
      <c r="AH286" s="196">
        <f t="shared" si="31"/>
        <v>25</v>
      </c>
      <c r="AI286" s="7">
        <v>15.3</v>
      </c>
      <c r="AJ286" s="7">
        <v>0</v>
      </c>
      <c r="AK286" s="7">
        <v>0</v>
      </c>
      <c r="AL286" s="198">
        <f t="shared" si="33"/>
        <v>15.3</v>
      </c>
      <c r="AM286" s="1">
        <v>0</v>
      </c>
      <c r="AN286" s="1">
        <v>0</v>
      </c>
      <c r="AO286" s="1">
        <v>0</v>
      </c>
      <c r="AP286" s="200">
        <f t="shared" si="34"/>
        <v>0</v>
      </c>
      <c r="AQ286" s="1">
        <v>18</v>
      </c>
      <c r="AR286" s="1">
        <v>0</v>
      </c>
      <c r="AS286" s="1">
        <v>0</v>
      </c>
      <c r="AT286" s="200">
        <f>+TDC_InfraMR[[#This Row],[B.02.1 - Parque de Coches Eléctricos Motrices]]+TDC_InfraMR[[#This Row],[B.02.2 - Parque de Coches Eléctricos Motrices Remolcados Tipo R]]+TDC_InfraMR[[#This Row],[B.02.3 - Parque de Coches Eléctricos Motrices Tipo R]]</f>
        <v>18</v>
      </c>
      <c r="AU286" s="1">
        <v>0</v>
      </c>
      <c r="AV286" s="1">
        <v>0</v>
      </c>
      <c r="AW286" s="1">
        <v>0</v>
      </c>
      <c r="AX286" s="200">
        <f>+TDC_InfraMR[[#This Row],[B.03.1 - Parque de Coches Motores Motrices Remolcados]]+TDC_InfraMR[[#This Row],[B.03.2 - Parque de Coches Motores Motrices Intermedios]]+TDC_InfraMR[[#This Row],[B.03.3 - Parque de Coches Motores Motrices Cabina]]</f>
        <v>0</v>
      </c>
      <c r="AY286" s="1">
        <v>0</v>
      </c>
      <c r="AZ286" s="1">
        <v>0</v>
      </c>
      <c r="BA286" s="1">
        <v>0</v>
      </c>
      <c r="BB286" s="1">
        <v>0</v>
      </c>
      <c r="BC286" s="200">
        <f>+SUM(TDC_InfraMR[[#This Row],[B.04.1 - Parque de Coches Remolcados Clase Unica]:[B.04.5 - Parque de Coches Remolcados para Servicios Especiales (Cartoneros)]])</f>
        <v>0</v>
      </c>
      <c r="BD286" s="356">
        <v>0</v>
      </c>
      <c r="BE286" s="1">
        <v>2</v>
      </c>
      <c r="BF286" s="1">
        <v>0</v>
      </c>
      <c r="BG286" s="244">
        <v>1435</v>
      </c>
    </row>
    <row r="287" spans="1:59">
      <c r="A287" s="1">
        <v>2016</v>
      </c>
      <c r="B287" s="1" t="s">
        <v>70</v>
      </c>
      <c r="C287" s="10">
        <v>0</v>
      </c>
      <c r="D287" s="10">
        <v>0</v>
      </c>
      <c r="E287" s="10">
        <v>0</v>
      </c>
      <c r="F287" s="10">
        <v>15.3</v>
      </c>
      <c r="G287" s="192">
        <f t="shared" si="28"/>
        <v>15.3</v>
      </c>
      <c r="H287" s="192">
        <f>+TDC_InfraMR[[#This Row],[Total Líneas de Explotación ]]</f>
        <v>15.3</v>
      </c>
      <c r="I287" s="192">
        <v>15.3</v>
      </c>
      <c r="J287" s="10">
        <v>0</v>
      </c>
      <c r="K287" s="10">
        <v>0</v>
      </c>
      <c r="L287" s="10">
        <v>30.6</v>
      </c>
      <c r="M287" s="10">
        <v>1.04</v>
      </c>
      <c r="N287" s="192">
        <f>+TDC_InfraMR[[#This Row],[A.03.1 -  Longitud de Vías de Explotación No Electrificadas Troncales y Ramales (vía principal) (km)]]+TDC_InfraMR[[#This Row],[A.04.1 -  Longitud de Vías de Explotación Electrificadas Troncales y Ramales (vía principal) (km)]]</f>
        <v>30.6</v>
      </c>
      <c r="O287" s="192">
        <f>+TDC_InfraMR[[#This Row],[Total Vías (excluido Auxiliares)]]</f>
        <v>30.6</v>
      </c>
      <c r="P287" s="1">
        <v>11</v>
      </c>
      <c r="Q287" s="1">
        <v>0</v>
      </c>
      <c r="R287" s="1">
        <v>0</v>
      </c>
      <c r="S287" s="194">
        <f t="shared" si="32"/>
        <v>11</v>
      </c>
      <c r="T287" s="194">
        <f>+TDC_InfraMR[[#This Row],[Total Estaciones]]</f>
        <v>11</v>
      </c>
      <c r="U287" s="1">
        <v>0</v>
      </c>
      <c r="V287" s="1">
        <v>36</v>
      </c>
      <c r="W287" s="1">
        <v>0</v>
      </c>
      <c r="X287" s="1">
        <v>0</v>
      </c>
      <c r="Y287" s="1">
        <v>0</v>
      </c>
      <c r="Z287" s="196">
        <f t="shared" si="29"/>
        <v>36</v>
      </c>
      <c r="AA287" s="1">
        <v>6</v>
      </c>
      <c r="AB287" s="1">
        <v>2</v>
      </c>
      <c r="AC287" s="1">
        <f>+TDC_InfraMR[[#This Row],[Total Pasos Vehiculares a Nivel]]</f>
        <v>36</v>
      </c>
      <c r="AD287" s="196">
        <f t="shared" si="30"/>
        <v>44</v>
      </c>
      <c r="AE287" s="1">
        <v>0</v>
      </c>
      <c r="AF287" s="1">
        <v>9</v>
      </c>
      <c r="AG287" s="1">
        <v>16</v>
      </c>
      <c r="AH287" s="196">
        <f t="shared" si="31"/>
        <v>25</v>
      </c>
      <c r="AI287" s="7">
        <v>15.3</v>
      </c>
      <c r="AJ287" s="7">
        <v>0</v>
      </c>
      <c r="AK287" s="7">
        <v>0</v>
      </c>
      <c r="AL287" s="198">
        <f t="shared" si="33"/>
        <v>15.3</v>
      </c>
      <c r="AM287" s="1">
        <v>0</v>
      </c>
      <c r="AN287" s="1">
        <v>0</v>
      </c>
      <c r="AO287" s="1">
        <v>0</v>
      </c>
      <c r="AP287" s="200">
        <f t="shared" si="34"/>
        <v>0</v>
      </c>
      <c r="AQ287" s="1">
        <v>18</v>
      </c>
      <c r="AR287" s="1">
        <v>0</v>
      </c>
      <c r="AS287" s="1">
        <v>0</v>
      </c>
      <c r="AT287" s="200">
        <f>+TDC_InfraMR[[#This Row],[B.02.1 - Parque de Coches Eléctricos Motrices]]+TDC_InfraMR[[#This Row],[B.02.2 - Parque de Coches Eléctricos Motrices Remolcados Tipo R]]+TDC_InfraMR[[#This Row],[B.02.3 - Parque de Coches Eléctricos Motrices Tipo R]]</f>
        <v>18</v>
      </c>
      <c r="AU287" s="1">
        <v>0</v>
      </c>
      <c r="AV287" s="1">
        <v>0</v>
      </c>
      <c r="AW287" s="1">
        <v>0</v>
      </c>
      <c r="AX287" s="200">
        <f>+TDC_InfraMR[[#This Row],[B.03.1 - Parque de Coches Motores Motrices Remolcados]]+TDC_InfraMR[[#This Row],[B.03.2 - Parque de Coches Motores Motrices Intermedios]]+TDC_InfraMR[[#This Row],[B.03.3 - Parque de Coches Motores Motrices Cabina]]</f>
        <v>0</v>
      </c>
      <c r="AY287" s="1">
        <v>0</v>
      </c>
      <c r="AZ287" s="1">
        <v>0</v>
      </c>
      <c r="BA287" s="1">
        <v>0</v>
      </c>
      <c r="BB287" s="1">
        <v>0</v>
      </c>
      <c r="BC287" s="200">
        <f>+SUM(TDC_InfraMR[[#This Row],[B.04.1 - Parque de Coches Remolcados Clase Unica]:[B.04.5 - Parque de Coches Remolcados para Servicios Especiales (Cartoneros)]])</f>
        <v>0</v>
      </c>
      <c r="BD287" s="356">
        <v>0</v>
      </c>
      <c r="BE287" s="1">
        <v>2</v>
      </c>
      <c r="BF287" s="1">
        <v>0</v>
      </c>
      <c r="BG287" s="244">
        <v>1435</v>
      </c>
    </row>
    <row r="288" spans="1:59">
      <c r="A288" s="1">
        <v>2016</v>
      </c>
      <c r="B288" s="1" t="s">
        <v>71</v>
      </c>
      <c r="C288" s="10">
        <v>0</v>
      </c>
      <c r="D288" s="10">
        <v>0</v>
      </c>
      <c r="E288" s="10">
        <v>0</v>
      </c>
      <c r="F288" s="10">
        <v>15.3</v>
      </c>
      <c r="G288" s="192">
        <f t="shared" si="28"/>
        <v>15.3</v>
      </c>
      <c r="H288" s="192">
        <f>+TDC_InfraMR[[#This Row],[Total Líneas de Explotación ]]</f>
        <v>15.3</v>
      </c>
      <c r="I288" s="192">
        <v>15.3</v>
      </c>
      <c r="J288" s="10">
        <v>0</v>
      </c>
      <c r="K288" s="10">
        <v>0</v>
      </c>
      <c r="L288" s="10">
        <v>30.6</v>
      </c>
      <c r="M288" s="10">
        <v>1.04</v>
      </c>
      <c r="N288" s="192">
        <f>+TDC_InfraMR[[#This Row],[A.03.1 -  Longitud de Vías de Explotación No Electrificadas Troncales y Ramales (vía principal) (km)]]+TDC_InfraMR[[#This Row],[A.04.1 -  Longitud de Vías de Explotación Electrificadas Troncales y Ramales (vía principal) (km)]]</f>
        <v>30.6</v>
      </c>
      <c r="O288" s="192">
        <f>+TDC_InfraMR[[#This Row],[Total Vías (excluido Auxiliares)]]</f>
        <v>30.6</v>
      </c>
      <c r="P288" s="1">
        <v>11</v>
      </c>
      <c r="Q288" s="1">
        <v>0</v>
      </c>
      <c r="R288" s="1">
        <v>0</v>
      </c>
      <c r="S288" s="194">
        <f t="shared" si="32"/>
        <v>11</v>
      </c>
      <c r="T288" s="194">
        <f>+TDC_InfraMR[[#This Row],[Total Estaciones]]</f>
        <v>11</v>
      </c>
      <c r="U288" s="1">
        <v>0</v>
      </c>
      <c r="V288" s="1">
        <v>36</v>
      </c>
      <c r="W288" s="1">
        <v>0</v>
      </c>
      <c r="X288" s="1">
        <v>0</v>
      </c>
      <c r="Y288" s="1">
        <v>0</v>
      </c>
      <c r="Z288" s="196">
        <f t="shared" si="29"/>
        <v>36</v>
      </c>
      <c r="AA288" s="1">
        <v>6</v>
      </c>
      <c r="AB288" s="1">
        <v>2</v>
      </c>
      <c r="AC288" s="1">
        <f>+TDC_InfraMR[[#This Row],[Total Pasos Vehiculares a Nivel]]</f>
        <v>36</v>
      </c>
      <c r="AD288" s="196">
        <f t="shared" si="30"/>
        <v>44</v>
      </c>
      <c r="AE288" s="1">
        <v>0</v>
      </c>
      <c r="AF288" s="1">
        <v>9</v>
      </c>
      <c r="AG288" s="1">
        <v>16</v>
      </c>
      <c r="AH288" s="196">
        <f t="shared" si="31"/>
        <v>25</v>
      </c>
      <c r="AI288" s="7">
        <v>15.3</v>
      </c>
      <c r="AJ288" s="7">
        <v>0</v>
      </c>
      <c r="AK288" s="7">
        <v>0</v>
      </c>
      <c r="AL288" s="198">
        <f t="shared" si="33"/>
        <v>15.3</v>
      </c>
      <c r="AM288" s="1">
        <v>0</v>
      </c>
      <c r="AN288" s="1">
        <v>0</v>
      </c>
      <c r="AO288" s="1">
        <v>0</v>
      </c>
      <c r="AP288" s="200">
        <f t="shared" si="34"/>
        <v>0</v>
      </c>
      <c r="AQ288" s="1">
        <v>18</v>
      </c>
      <c r="AR288" s="1">
        <v>0</v>
      </c>
      <c r="AS288" s="1">
        <v>0</v>
      </c>
      <c r="AT288" s="200">
        <f>+TDC_InfraMR[[#This Row],[B.02.1 - Parque de Coches Eléctricos Motrices]]+TDC_InfraMR[[#This Row],[B.02.2 - Parque de Coches Eléctricos Motrices Remolcados Tipo R]]+TDC_InfraMR[[#This Row],[B.02.3 - Parque de Coches Eléctricos Motrices Tipo R]]</f>
        <v>18</v>
      </c>
      <c r="AU288" s="1">
        <v>0</v>
      </c>
      <c r="AV288" s="1">
        <v>0</v>
      </c>
      <c r="AW288" s="1">
        <v>0</v>
      </c>
      <c r="AX288" s="200">
        <f>+TDC_InfraMR[[#This Row],[B.03.1 - Parque de Coches Motores Motrices Remolcados]]+TDC_InfraMR[[#This Row],[B.03.2 - Parque de Coches Motores Motrices Intermedios]]+TDC_InfraMR[[#This Row],[B.03.3 - Parque de Coches Motores Motrices Cabina]]</f>
        <v>0</v>
      </c>
      <c r="AY288" s="1">
        <v>0</v>
      </c>
      <c r="AZ288" s="1">
        <v>0</v>
      </c>
      <c r="BA288" s="1">
        <v>0</v>
      </c>
      <c r="BB288" s="1">
        <v>0</v>
      </c>
      <c r="BC288" s="200">
        <f>+SUM(TDC_InfraMR[[#This Row],[B.04.1 - Parque de Coches Remolcados Clase Unica]:[B.04.5 - Parque de Coches Remolcados para Servicios Especiales (Cartoneros)]])</f>
        <v>0</v>
      </c>
      <c r="BD288" s="356">
        <v>0</v>
      </c>
      <c r="BE288" s="1">
        <v>2</v>
      </c>
      <c r="BF288" s="1">
        <v>0</v>
      </c>
      <c r="BG288" s="244">
        <v>1435</v>
      </c>
    </row>
    <row r="289" spans="1:59">
      <c r="A289" s="1">
        <v>2016</v>
      </c>
      <c r="B289" s="1" t="s">
        <v>72</v>
      </c>
      <c r="C289" s="10">
        <v>0</v>
      </c>
      <c r="D289" s="10">
        <v>0</v>
      </c>
      <c r="E289" s="10">
        <v>0</v>
      </c>
      <c r="F289" s="10">
        <v>15.3</v>
      </c>
      <c r="G289" s="192">
        <f t="shared" si="28"/>
        <v>15.3</v>
      </c>
      <c r="H289" s="192">
        <f>+TDC_InfraMR[[#This Row],[Total Líneas de Explotación ]]</f>
        <v>15.3</v>
      </c>
      <c r="I289" s="192">
        <v>15.3</v>
      </c>
      <c r="J289" s="10">
        <v>0</v>
      </c>
      <c r="K289" s="10">
        <v>0</v>
      </c>
      <c r="L289" s="10">
        <v>30.6</v>
      </c>
      <c r="M289" s="10">
        <v>1.04</v>
      </c>
      <c r="N289" s="192">
        <f>+TDC_InfraMR[[#This Row],[A.03.1 -  Longitud de Vías de Explotación No Electrificadas Troncales y Ramales (vía principal) (km)]]+TDC_InfraMR[[#This Row],[A.04.1 -  Longitud de Vías de Explotación Electrificadas Troncales y Ramales (vía principal) (km)]]</f>
        <v>30.6</v>
      </c>
      <c r="O289" s="192">
        <f>+TDC_InfraMR[[#This Row],[Total Vías (excluido Auxiliares)]]</f>
        <v>30.6</v>
      </c>
      <c r="P289" s="1">
        <v>11</v>
      </c>
      <c r="Q289" s="1">
        <v>0</v>
      </c>
      <c r="R289" s="1">
        <v>0</v>
      </c>
      <c r="S289" s="194">
        <f t="shared" si="32"/>
        <v>11</v>
      </c>
      <c r="T289" s="194">
        <f>+TDC_InfraMR[[#This Row],[Total Estaciones]]</f>
        <v>11</v>
      </c>
      <c r="U289" s="1">
        <v>0</v>
      </c>
      <c r="V289" s="1">
        <v>36</v>
      </c>
      <c r="W289" s="1">
        <v>0</v>
      </c>
      <c r="X289" s="1">
        <v>0</v>
      </c>
      <c r="Y289" s="1">
        <v>0</v>
      </c>
      <c r="Z289" s="196">
        <f t="shared" si="29"/>
        <v>36</v>
      </c>
      <c r="AA289" s="1">
        <v>6</v>
      </c>
      <c r="AB289" s="1">
        <v>2</v>
      </c>
      <c r="AC289" s="1">
        <f>+TDC_InfraMR[[#This Row],[Total Pasos Vehiculares a Nivel]]</f>
        <v>36</v>
      </c>
      <c r="AD289" s="196">
        <f t="shared" si="30"/>
        <v>44</v>
      </c>
      <c r="AE289" s="1">
        <v>0</v>
      </c>
      <c r="AF289" s="1">
        <v>9</v>
      </c>
      <c r="AG289" s="1">
        <v>16</v>
      </c>
      <c r="AH289" s="196">
        <f t="shared" si="31"/>
        <v>25</v>
      </c>
      <c r="AI289" s="7">
        <v>15.3</v>
      </c>
      <c r="AJ289" s="7">
        <v>0</v>
      </c>
      <c r="AK289" s="7">
        <v>0</v>
      </c>
      <c r="AL289" s="198">
        <f t="shared" si="33"/>
        <v>15.3</v>
      </c>
      <c r="AM289" s="1">
        <v>0</v>
      </c>
      <c r="AN289" s="1">
        <v>0</v>
      </c>
      <c r="AO289" s="1">
        <v>0</v>
      </c>
      <c r="AP289" s="200">
        <f t="shared" si="34"/>
        <v>0</v>
      </c>
      <c r="AQ289" s="1">
        <v>18</v>
      </c>
      <c r="AR289" s="1">
        <v>0</v>
      </c>
      <c r="AS289" s="1">
        <v>0</v>
      </c>
      <c r="AT289" s="200">
        <f>+TDC_InfraMR[[#This Row],[B.02.1 - Parque de Coches Eléctricos Motrices]]+TDC_InfraMR[[#This Row],[B.02.2 - Parque de Coches Eléctricos Motrices Remolcados Tipo R]]+TDC_InfraMR[[#This Row],[B.02.3 - Parque de Coches Eléctricos Motrices Tipo R]]</f>
        <v>18</v>
      </c>
      <c r="AU289" s="1">
        <v>0</v>
      </c>
      <c r="AV289" s="1">
        <v>0</v>
      </c>
      <c r="AW289" s="1">
        <v>0</v>
      </c>
      <c r="AX289" s="200">
        <f>+TDC_InfraMR[[#This Row],[B.03.1 - Parque de Coches Motores Motrices Remolcados]]+TDC_InfraMR[[#This Row],[B.03.2 - Parque de Coches Motores Motrices Intermedios]]+TDC_InfraMR[[#This Row],[B.03.3 - Parque de Coches Motores Motrices Cabina]]</f>
        <v>0</v>
      </c>
      <c r="AY289" s="1">
        <v>0</v>
      </c>
      <c r="AZ289" s="1">
        <v>0</v>
      </c>
      <c r="BA289" s="1">
        <v>0</v>
      </c>
      <c r="BB289" s="1">
        <v>0</v>
      </c>
      <c r="BC289" s="200">
        <f>+SUM(TDC_InfraMR[[#This Row],[B.04.1 - Parque de Coches Remolcados Clase Unica]:[B.04.5 - Parque de Coches Remolcados para Servicios Especiales (Cartoneros)]])</f>
        <v>0</v>
      </c>
      <c r="BD289" s="356">
        <v>0</v>
      </c>
      <c r="BE289" s="1">
        <v>2</v>
      </c>
      <c r="BF289" s="1">
        <v>0</v>
      </c>
      <c r="BG289" s="244">
        <v>1435</v>
      </c>
    </row>
    <row r="290" spans="1:59">
      <c r="A290" s="1">
        <v>2017</v>
      </c>
      <c r="B290" s="1" t="s">
        <v>61</v>
      </c>
      <c r="C290" s="10">
        <v>0</v>
      </c>
      <c r="D290" s="10">
        <v>0</v>
      </c>
      <c r="E290" s="10">
        <v>0</v>
      </c>
      <c r="F290" s="10">
        <v>15.3</v>
      </c>
      <c r="G290" s="192">
        <f t="shared" si="28"/>
        <v>15.3</v>
      </c>
      <c r="H290" s="192">
        <f>+TDC_InfraMR[[#This Row],[Total Líneas de Explotación ]]</f>
        <v>15.3</v>
      </c>
      <c r="I290" s="192">
        <v>15.3</v>
      </c>
      <c r="J290" s="10">
        <v>0</v>
      </c>
      <c r="K290" s="10">
        <v>0</v>
      </c>
      <c r="L290" s="10">
        <v>30.6</v>
      </c>
      <c r="M290" s="10">
        <v>1.04</v>
      </c>
      <c r="N290" s="192">
        <f>+TDC_InfraMR[[#This Row],[A.03.1 -  Longitud de Vías de Explotación No Electrificadas Troncales y Ramales (vía principal) (km)]]+TDC_InfraMR[[#This Row],[A.04.1 -  Longitud de Vías de Explotación Electrificadas Troncales y Ramales (vía principal) (km)]]</f>
        <v>30.6</v>
      </c>
      <c r="O290" s="192">
        <f>+TDC_InfraMR[[#This Row],[Total Vías (excluido Auxiliares)]]</f>
        <v>30.6</v>
      </c>
      <c r="P290" s="1">
        <v>11</v>
      </c>
      <c r="Q290" s="1">
        <v>0</v>
      </c>
      <c r="R290" s="1">
        <v>0</v>
      </c>
      <c r="S290" s="194">
        <f t="shared" si="32"/>
        <v>11</v>
      </c>
      <c r="T290" s="194">
        <f>+TDC_InfraMR[[#This Row],[Total Estaciones]]</f>
        <v>11</v>
      </c>
      <c r="U290" s="1">
        <v>0</v>
      </c>
      <c r="V290" s="1">
        <v>36</v>
      </c>
      <c r="W290" s="1">
        <v>0</v>
      </c>
      <c r="X290" s="1">
        <v>0</v>
      </c>
      <c r="Y290" s="1">
        <v>0</v>
      </c>
      <c r="Z290" s="196">
        <f t="shared" si="29"/>
        <v>36</v>
      </c>
      <c r="AA290" s="1">
        <v>6</v>
      </c>
      <c r="AB290" s="1">
        <v>2</v>
      </c>
      <c r="AC290" s="1">
        <f>+TDC_InfraMR[[#This Row],[Total Pasos Vehiculares a Nivel]]</f>
        <v>36</v>
      </c>
      <c r="AD290" s="196">
        <f t="shared" si="30"/>
        <v>44</v>
      </c>
      <c r="AE290" s="1">
        <v>0</v>
      </c>
      <c r="AF290" s="1">
        <v>9</v>
      </c>
      <c r="AG290" s="1">
        <v>16</v>
      </c>
      <c r="AH290" s="196">
        <f t="shared" si="31"/>
        <v>25</v>
      </c>
      <c r="AI290" s="7">
        <v>15.3</v>
      </c>
      <c r="AJ290" s="7">
        <v>0</v>
      </c>
      <c r="AK290" s="7">
        <v>0</v>
      </c>
      <c r="AL290" s="198">
        <f t="shared" si="33"/>
        <v>15.3</v>
      </c>
      <c r="AM290" s="1">
        <v>0</v>
      </c>
      <c r="AN290" s="1">
        <v>0</v>
      </c>
      <c r="AO290" s="1">
        <v>0</v>
      </c>
      <c r="AP290" s="200">
        <f t="shared" si="34"/>
        <v>0</v>
      </c>
      <c r="AQ290" s="1">
        <v>18</v>
      </c>
      <c r="AR290" s="1">
        <v>0</v>
      </c>
      <c r="AS290" s="1">
        <v>0</v>
      </c>
      <c r="AT290" s="200">
        <f>+TDC_InfraMR[[#This Row],[B.02.1 - Parque de Coches Eléctricos Motrices]]+TDC_InfraMR[[#This Row],[B.02.2 - Parque de Coches Eléctricos Motrices Remolcados Tipo R]]+TDC_InfraMR[[#This Row],[B.02.3 - Parque de Coches Eléctricos Motrices Tipo R]]</f>
        <v>18</v>
      </c>
      <c r="AU290" s="1">
        <v>0</v>
      </c>
      <c r="AV290" s="1">
        <v>0</v>
      </c>
      <c r="AW290" s="1">
        <v>0</v>
      </c>
      <c r="AX290" s="200">
        <f>+TDC_InfraMR[[#This Row],[B.03.1 - Parque de Coches Motores Motrices Remolcados]]+TDC_InfraMR[[#This Row],[B.03.2 - Parque de Coches Motores Motrices Intermedios]]+TDC_InfraMR[[#This Row],[B.03.3 - Parque de Coches Motores Motrices Cabina]]</f>
        <v>0</v>
      </c>
      <c r="AY290" s="1">
        <v>0</v>
      </c>
      <c r="AZ290" s="1">
        <v>0</v>
      </c>
      <c r="BA290" s="1">
        <v>0</v>
      </c>
      <c r="BB290" s="1">
        <v>0</v>
      </c>
      <c r="BC290" s="200">
        <f>+SUM(TDC_InfraMR[[#This Row],[B.04.1 - Parque de Coches Remolcados Clase Unica]:[B.04.5 - Parque de Coches Remolcados para Servicios Especiales (Cartoneros)]])</f>
        <v>0</v>
      </c>
      <c r="BD290" s="356">
        <v>0</v>
      </c>
      <c r="BE290" s="1">
        <v>2</v>
      </c>
      <c r="BF290" s="1">
        <v>0</v>
      </c>
      <c r="BG290" s="244">
        <v>1435</v>
      </c>
    </row>
    <row r="291" spans="1:59">
      <c r="A291" s="1">
        <v>2017</v>
      </c>
      <c r="B291" s="1" t="s">
        <v>62</v>
      </c>
      <c r="C291" s="10">
        <v>0</v>
      </c>
      <c r="D291" s="10">
        <v>0</v>
      </c>
      <c r="E291" s="10">
        <v>0</v>
      </c>
      <c r="F291" s="10">
        <v>15.3</v>
      </c>
      <c r="G291" s="192">
        <f t="shared" si="28"/>
        <v>15.3</v>
      </c>
      <c r="H291" s="192">
        <f>+TDC_InfraMR[[#This Row],[Total Líneas de Explotación ]]</f>
        <v>15.3</v>
      </c>
      <c r="I291" s="192">
        <v>15.3</v>
      </c>
      <c r="J291" s="10">
        <v>0</v>
      </c>
      <c r="K291" s="10">
        <v>0</v>
      </c>
      <c r="L291" s="10">
        <v>30.6</v>
      </c>
      <c r="M291" s="10">
        <v>1.04</v>
      </c>
      <c r="N291" s="192">
        <f>+TDC_InfraMR[[#This Row],[A.03.1 -  Longitud de Vías de Explotación No Electrificadas Troncales y Ramales (vía principal) (km)]]+TDC_InfraMR[[#This Row],[A.04.1 -  Longitud de Vías de Explotación Electrificadas Troncales y Ramales (vía principal) (km)]]</f>
        <v>30.6</v>
      </c>
      <c r="O291" s="192">
        <f>+TDC_InfraMR[[#This Row],[Total Vías (excluido Auxiliares)]]</f>
        <v>30.6</v>
      </c>
      <c r="P291" s="1">
        <v>11</v>
      </c>
      <c r="Q291" s="1">
        <v>0</v>
      </c>
      <c r="R291" s="1">
        <v>0</v>
      </c>
      <c r="S291" s="194">
        <f t="shared" si="32"/>
        <v>11</v>
      </c>
      <c r="T291" s="194">
        <f>+TDC_InfraMR[[#This Row],[Total Estaciones]]</f>
        <v>11</v>
      </c>
      <c r="U291" s="1">
        <v>0</v>
      </c>
      <c r="V291" s="1">
        <v>36</v>
      </c>
      <c r="W291" s="1">
        <v>0</v>
      </c>
      <c r="X291" s="1">
        <v>0</v>
      </c>
      <c r="Y291" s="1">
        <v>0</v>
      </c>
      <c r="Z291" s="196">
        <f t="shared" si="29"/>
        <v>36</v>
      </c>
      <c r="AA291" s="1">
        <v>6</v>
      </c>
      <c r="AB291" s="1">
        <v>2</v>
      </c>
      <c r="AC291" s="1">
        <f>+TDC_InfraMR[[#This Row],[Total Pasos Vehiculares a Nivel]]</f>
        <v>36</v>
      </c>
      <c r="AD291" s="196">
        <f t="shared" si="30"/>
        <v>44</v>
      </c>
      <c r="AE291" s="1">
        <v>0</v>
      </c>
      <c r="AF291" s="1">
        <v>9</v>
      </c>
      <c r="AG291" s="1">
        <v>16</v>
      </c>
      <c r="AH291" s="196">
        <f t="shared" si="31"/>
        <v>25</v>
      </c>
      <c r="AI291" s="7">
        <v>15.3</v>
      </c>
      <c r="AJ291" s="7">
        <v>0</v>
      </c>
      <c r="AK291" s="7">
        <v>0</v>
      </c>
      <c r="AL291" s="198">
        <f t="shared" si="33"/>
        <v>15.3</v>
      </c>
      <c r="AM291" s="1">
        <v>0</v>
      </c>
      <c r="AN291" s="1">
        <v>0</v>
      </c>
      <c r="AO291" s="1">
        <v>0</v>
      </c>
      <c r="AP291" s="200">
        <f t="shared" si="34"/>
        <v>0</v>
      </c>
      <c r="AQ291" s="1">
        <v>18</v>
      </c>
      <c r="AR291" s="1">
        <v>0</v>
      </c>
      <c r="AS291" s="1">
        <v>0</v>
      </c>
      <c r="AT291" s="200">
        <f>+TDC_InfraMR[[#This Row],[B.02.1 - Parque de Coches Eléctricos Motrices]]+TDC_InfraMR[[#This Row],[B.02.2 - Parque de Coches Eléctricos Motrices Remolcados Tipo R]]+TDC_InfraMR[[#This Row],[B.02.3 - Parque de Coches Eléctricos Motrices Tipo R]]</f>
        <v>18</v>
      </c>
      <c r="AU291" s="1">
        <v>0</v>
      </c>
      <c r="AV291" s="1">
        <v>0</v>
      </c>
      <c r="AW291" s="1">
        <v>0</v>
      </c>
      <c r="AX291" s="200">
        <f>+TDC_InfraMR[[#This Row],[B.03.1 - Parque de Coches Motores Motrices Remolcados]]+TDC_InfraMR[[#This Row],[B.03.2 - Parque de Coches Motores Motrices Intermedios]]+TDC_InfraMR[[#This Row],[B.03.3 - Parque de Coches Motores Motrices Cabina]]</f>
        <v>0</v>
      </c>
      <c r="AY291" s="1">
        <v>0</v>
      </c>
      <c r="AZ291" s="1">
        <v>0</v>
      </c>
      <c r="BA291" s="1">
        <v>0</v>
      </c>
      <c r="BB291" s="1">
        <v>0</v>
      </c>
      <c r="BC291" s="200">
        <f>+SUM(TDC_InfraMR[[#This Row],[B.04.1 - Parque de Coches Remolcados Clase Unica]:[B.04.5 - Parque de Coches Remolcados para Servicios Especiales (Cartoneros)]])</f>
        <v>0</v>
      </c>
      <c r="BD291" s="356">
        <v>0</v>
      </c>
      <c r="BE291" s="1">
        <v>2</v>
      </c>
      <c r="BF291" s="1">
        <v>0</v>
      </c>
      <c r="BG291" s="244">
        <v>1435</v>
      </c>
    </row>
    <row r="292" spans="1:59">
      <c r="A292" s="1">
        <v>2017</v>
      </c>
      <c r="B292" s="1" t="s">
        <v>63</v>
      </c>
      <c r="C292" s="10">
        <v>0</v>
      </c>
      <c r="D292" s="10">
        <v>0</v>
      </c>
      <c r="E292" s="10">
        <v>0</v>
      </c>
      <c r="F292" s="10">
        <v>15.3</v>
      </c>
      <c r="G292" s="192">
        <f t="shared" si="28"/>
        <v>15.3</v>
      </c>
      <c r="H292" s="192">
        <f>+TDC_InfraMR[[#This Row],[Total Líneas de Explotación ]]</f>
        <v>15.3</v>
      </c>
      <c r="I292" s="192">
        <v>15.3</v>
      </c>
      <c r="J292" s="10">
        <v>0</v>
      </c>
      <c r="K292" s="10">
        <v>0</v>
      </c>
      <c r="L292" s="10">
        <v>30.6</v>
      </c>
      <c r="M292" s="10">
        <v>1.04</v>
      </c>
      <c r="N292" s="192">
        <f>+TDC_InfraMR[[#This Row],[A.03.1 -  Longitud de Vías de Explotación No Electrificadas Troncales y Ramales (vía principal) (km)]]+TDC_InfraMR[[#This Row],[A.04.1 -  Longitud de Vías de Explotación Electrificadas Troncales y Ramales (vía principal) (km)]]</f>
        <v>30.6</v>
      </c>
      <c r="O292" s="192">
        <f>+TDC_InfraMR[[#This Row],[Total Vías (excluido Auxiliares)]]</f>
        <v>30.6</v>
      </c>
      <c r="P292" s="1">
        <v>11</v>
      </c>
      <c r="Q292" s="1">
        <v>0</v>
      </c>
      <c r="R292" s="1">
        <v>0</v>
      </c>
      <c r="S292" s="194">
        <f t="shared" si="32"/>
        <v>11</v>
      </c>
      <c r="T292" s="194">
        <f>+TDC_InfraMR[[#This Row],[Total Estaciones]]</f>
        <v>11</v>
      </c>
      <c r="U292" s="1">
        <v>0</v>
      </c>
      <c r="V292" s="1">
        <v>36</v>
      </c>
      <c r="W292" s="1">
        <v>0</v>
      </c>
      <c r="X292" s="1">
        <v>0</v>
      </c>
      <c r="Y292" s="1">
        <v>0</v>
      </c>
      <c r="Z292" s="196">
        <f t="shared" si="29"/>
        <v>36</v>
      </c>
      <c r="AA292" s="1">
        <v>6</v>
      </c>
      <c r="AB292" s="1">
        <v>2</v>
      </c>
      <c r="AC292" s="1">
        <f>+TDC_InfraMR[[#This Row],[Total Pasos Vehiculares a Nivel]]</f>
        <v>36</v>
      </c>
      <c r="AD292" s="196">
        <f t="shared" si="30"/>
        <v>44</v>
      </c>
      <c r="AE292" s="1">
        <v>0</v>
      </c>
      <c r="AF292" s="1">
        <v>9</v>
      </c>
      <c r="AG292" s="1">
        <v>16</v>
      </c>
      <c r="AH292" s="196">
        <f t="shared" si="31"/>
        <v>25</v>
      </c>
      <c r="AI292" s="7">
        <v>15.3</v>
      </c>
      <c r="AJ292" s="7">
        <v>0</v>
      </c>
      <c r="AK292" s="7">
        <v>0</v>
      </c>
      <c r="AL292" s="198">
        <f t="shared" si="33"/>
        <v>15.3</v>
      </c>
      <c r="AM292" s="1">
        <v>0</v>
      </c>
      <c r="AN292" s="1">
        <v>0</v>
      </c>
      <c r="AO292" s="1">
        <v>0</v>
      </c>
      <c r="AP292" s="200">
        <f t="shared" si="34"/>
        <v>0</v>
      </c>
      <c r="AQ292" s="1">
        <v>18</v>
      </c>
      <c r="AR292" s="1">
        <v>0</v>
      </c>
      <c r="AS292" s="1">
        <v>0</v>
      </c>
      <c r="AT292" s="200">
        <f>+TDC_InfraMR[[#This Row],[B.02.1 - Parque de Coches Eléctricos Motrices]]+TDC_InfraMR[[#This Row],[B.02.2 - Parque de Coches Eléctricos Motrices Remolcados Tipo R]]+TDC_InfraMR[[#This Row],[B.02.3 - Parque de Coches Eléctricos Motrices Tipo R]]</f>
        <v>18</v>
      </c>
      <c r="AU292" s="1">
        <v>0</v>
      </c>
      <c r="AV292" s="1">
        <v>0</v>
      </c>
      <c r="AW292" s="1">
        <v>0</v>
      </c>
      <c r="AX292" s="200">
        <f>+TDC_InfraMR[[#This Row],[B.03.1 - Parque de Coches Motores Motrices Remolcados]]+TDC_InfraMR[[#This Row],[B.03.2 - Parque de Coches Motores Motrices Intermedios]]+TDC_InfraMR[[#This Row],[B.03.3 - Parque de Coches Motores Motrices Cabina]]</f>
        <v>0</v>
      </c>
      <c r="AY292" s="1">
        <v>0</v>
      </c>
      <c r="AZ292" s="1">
        <v>0</v>
      </c>
      <c r="BA292" s="1">
        <v>0</v>
      </c>
      <c r="BB292" s="1">
        <v>0</v>
      </c>
      <c r="BC292" s="200">
        <f>+SUM(TDC_InfraMR[[#This Row],[B.04.1 - Parque de Coches Remolcados Clase Unica]:[B.04.5 - Parque de Coches Remolcados para Servicios Especiales (Cartoneros)]])</f>
        <v>0</v>
      </c>
      <c r="BD292" s="356">
        <v>0</v>
      </c>
      <c r="BE292" s="1">
        <v>2</v>
      </c>
      <c r="BF292" s="1">
        <v>0</v>
      </c>
      <c r="BG292" s="244">
        <v>1435</v>
      </c>
    </row>
    <row r="293" spans="1:59">
      <c r="A293" s="1">
        <v>2017</v>
      </c>
      <c r="B293" s="1" t="s">
        <v>64</v>
      </c>
      <c r="C293" s="10">
        <v>0</v>
      </c>
      <c r="D293" s="10">
        <v>0</v>
      </c>
      <c r="E293" s="10">
        <v>0</v>
      </c>
      <c r="F293" s="10">
        <v>15.3</v>
      </c>
      <c r="G293" s="192">
        <f t="shared" si="28"/>
        <v>15.3</v>
      </c>
      <c r="H293" s="192">
        <f>+TDC_InfraMR[[#This Row],[Total Líneas de Explotación ]]</f>
        <v>15.3</v>
      </c>
      <c r="I293" s="192">
        <v>15.3</v>
      </c>
      <c r="J293" s="10">
        <v>0</v>
      </c>
      <c r="K293" s="10">
        <v>0</v>
      </c>
      <c r="L293" s="10">
        <v>30.6</v>
      </c>
      <c r="M293" s="10">
        <v>1.04</v>
      </c>
      <c r="N293" s="192">
        <f>+TDC_InfraMR[[#This Row],[A.03.1 -  Longitud de Vías de Explotación No Electrificadas Troncales y Ramales (vía principal) (km)]]+TDC_InfraMR[[#This Row],[A.04.1 -  Longitud de Vías de Explotación Electrificadas Troncales y Ramales (vía principal) (km)]]</f>
        <v>30.6</v>
      </c>
      <c r="O293" s="192">
        <f>+TDC_InfraMR[[#This Row],[Total Vías (excluido Auxiliares)]]</f>
        <v>30.6</v>
      </c>
      <c r="P293" s="1">
        <v>11</v>
      </c>
      <c r="Q293" s="1">
        <v>0</v>
      </c>
      <c r="R293" s="1">
        <v>0</v>
      </c>
      <c r="S293" s="194">
        <f t="shared" si="32"/>
        <v>11</v>
      </c>
      <c r="T293" s="194">
        <f>+TDC_InfraMR[[#This Row],[Total Estaciones]]</f>
        <v>11</v>
      </c>
      <c r="U293" s="1">
        <v>0</v>
      </c>
      <c r="V293" s="1">
        <v>36</v>
      </c>
      <c r="W293" s="1">
        <v>0</v>
      </c>
      <c r="X293" s="1">
        <v>0</v>
      </c>
      <c r="Y293" s="1">
        <v>0</v>
      </c>
      <c r="Z293" s="196">
        <f t="shared" si="29"/>
        <v>36</v>
      </c>
      <c r="AA293" s="1">
        <v>6</v>
      </c>
      <c r="AB293" s="1">
        <v>2</v>
      </c>
      <c r="AC293" s="1">
        <f>+TDC_InfraMR[[#This Row],[Total Pasos Vehiculares a Nivel]]</f>
        <v>36</v>
      </c>
      <c r="AD293" s="196">
        <f t="shared" si="30"/>
        <v>44</v>
      </c>
      <c r="AE293" s="1">
        <v>0</v>
      </c>
      <c r="AF293" s="1">
        <v>9</v>
      </c>
      <c r="AG293" s="1">
        <v>16</v>
      </c>
      <c r="AH293" s="196">
        <f t="shared" si="31"/>
        <v>25</v>
      </c>
      <c r="AI293" s="7">
        <v>15.3</v>
      </c>
      <c r="AJ293" s="7">
        <v>0</v>
      </c>
      <c r="AK293" s="7">
        <v>0</v>
      </c>
      <c r="AL293" s="198">
        <f t="shared" si="33"/>
        <v>15.3</v>
      </c>
      <c r="AM293" s="1">
        <v>0</v>
      </c>
      <c r="AN293" s="1">
        <v>0</v>
      </c>
      <c r="AO293" s="1">
        <v>0</v>
      </c>
      <c r="AP293" s="200">
        <f t="shared" si="34"/>
        <v>0</v>
      </c>
      <c r="AQ293" s="1">
        <v>18</v>
      </c>
      <c r="AR293" s="1">
        <v>0</v>
      </c>
      <c r="AS293" s="1">
        <v>0</v>
      </c>
      <c r="AT293" s="200">
        <f>+TDC_InfraMR[[#This Row],[B.02.1 - Parque de Coches Eléctricos Motrices]]+TDC_InfraMR[[#This Row],[B.02.2 - Parque de Coches Eléctricos Motrices Remolcados Tipo R]]+TDC_InfraMR[[#This Row],[B.02.3 - Parque de Coches Eléctricos Motrices Tipo R]]</f>
        <v>18</v>
      </c>
      <c r="AU293" s="1">
        <v>0</v>
      </c>
      <c r="AV293" s="1">
        <v>0</v>
      </c>
      <c r="AW293" s="1">
        <v>0</v>
      </c>
      <c r="AX293" s="200">
        <f>+TDC_InfraMR[[#This Row],[B.03.1 - Parque de Coches Motores Motrices Remolcados]]+TDC_InfraMR[[#This Row],[B.03.2 - Parque de Coches Motores Motrices Intermedios]]+TDC_InfraMR[[#This Row],[B.03.3 - Parque de Coches Motores Motrices Cabina]]</f>
        <v>0</v>
      </c>
      <c r="AY293" s="1">
        <v>0</v>
      </c>
      <c r="AZ293" s="1">
        <v>0</v>
      </c>
      <c r="BA293" s="1">
        <v>0</v>
      </c>
      <c r="BB293" s="1">
        <v>0</v>
      </c>
      <c r="BC293" s="200">
        <f>+SUM(TDC_InfraMR[[#This Row],[B.04.1 - Parque de Coches Remolcados Clase Unica]:[B.04.5 - Parque de Coches Remolcados para Servicios Especiales (Cartoneros)]])</f>
        <v>0</v>
      </c>
      <c r="BD293" s="356">
        <v>0</v>
      </c>
      <c r="BE293" s="1">
        <v>2</v>
      </c>
      <c r="BF293" s="1">
        <v>0</v>
      </c>
      <c r="BG293" s="244">
        <v>1435</v>
      </c>
    </row>
    <row r="294" spans="1:59">
      <c r="A294" s="1">
        <v>2017</v>
      </c>
      <c r="B294" s="1" t="s">
        <v>65</v>
      </c>
      <c r="C294" s="10">
        <v>0</v>
      </c>
      <c r="D294" s="10">
        <v>0</v>
      </c>
      <c r="E294" s="10">
        <v>0</v>
      </c>
      <c r="F294" s="10">
        <v>15.3</v>
      </c>
      <c r="G294" s="192">
        <f t="shared" si="28"/>
        <v>15.3</v>
      </c>
      <c r="H294" s="192">
        <f>+TDC_InfraMR[[#This Row],[Total Líneas de Explotación ]]</f>
        <v>15.3</v>
      </c>
      <c r="I294" s="192">
        <v>15.3</v>
      </c>
      <c r="J294" s="10">
        <v>0</v>
      </c>
      <c r="K294" s="10">
        <v>0</v>
      </c>
      <c r="L294" s="10">
        <v>30.6</v>
      </c>
      <c r="M294" s="10">
        <v>1.04</v>
      </c>
      <c r="N294" s="192">
        <f>+TDC_InfraMR[[#This Row],[A.03.1 -  Longitud de Vías de Explotación No Electrificadas Troncales y Ramales (vía principal) (km)]]+TDC_InfraMR[[#This Row],[A.04.1 -  Longitud de Vías de Explotación Electrificadas Troncales y Ramales (vía principal) (km)]]</f>
        <v>30.6</v>
      </c>
      <c r="O294" s="192">
        <f>+TDC_InfraMR[[#This Row],[Total Vías (excluido Auxiliares)]]</f>
        <v>30.6</v>
      </c>
      <c r="P294" s="1">
        <v>11</v>
      </c>
      <c r="Q294" s="1">
        <v>0</v>
      </c>
      <c r="R294" s="1">
        <v>0</v>
      </c>
      <c r="S294" s="194">
        <f t="shared" si="32"/>
        <v>11</v>
      </c>
      <c r="T294" s="194">
        <f>+TDC_InfraMR[[#This Row],[Total Estaciones]]</f>
        <v>11</v>
      </c>
      <c r="U294" s="1">
        <v>0</v>
      </c>
      <c r="V294" s="1">
        <v>36</v>
      </c>
      <c r="W294" s="1">
        <v>0</v>
      </c>
      <c r="X294" s="1">
        <v>0</v>
      </c>
      <c r="Y294" s="1">
        <v>0</v>
      </c>
      <c r="Z294" s="196">
        <f t="shared" si="29"/>
        <v>36</v>
      </c>
      <c r="AA294" s="1">
        <v>6</v>
      </c>
      <c r="AB294" s="1">
        <v>2</v>
      </c>
      <c r="AC294" s="1">
        <f>+TDC_InfraMR[[#This Row],[Total Pasos Vehiculares a Nivel]]</f>
        <v>36</v>
      </c>
      <c r="AD294" s="196">
        <f t="shared" si="30"/>
        <v>44</v>
      </c>
      <c r="AE294" s="1">
        <v>0</v>
      </c>
      <c r="AF294" s="1">
        <v>9</v>
      </c>
      <c r="AG294" s="1">
        <v>16</v>
      </c>
      <c r="AH294" s="196">
        <f t="shared" si="31"/>
        <v>25</v>
      </c>
      <c r="AI294" s="7">
        <v>15.3</v>
      </c>
      <c r="AJ294" s="7">
        <v>0</v>
      </c>
      <c r="AK294" s="7">
        <v>0</v>
      </c>
      <c r="AL294" s="198">
        <f t="shared" si="33"/>
        <v>15.3</v>
      </c>
      <c r="AM294" s="1">
        <v>0</v>
      </c>
      <c r="AN294" s="1">
        <v>0</v>
      </c>
      <c r="AO294" s="1">
        <v>0</v>
      </c>
      <c r="AP294" s="200">
        <f t="shared" si="34"/>
        <v>0</v>
      </c>
      <c r="AQ294" s="1">
        <v>18</v>
      </c>
      <c r="AR294" s="1">
        <v>0</v>
      </c>
      <c r="AS294" s="1">
        <v>0</v>
      </c>
      <c r="AT294" s="200">
        <f>+TDC_InfraMR[[#This Row],[B.02.1 - Parque de Coches Eléctricos Motrices]]+TDC_InfraMR[[#This Row],[B.02.2 - Parque de Coches Eléctricos Motrices Remolcados Tipo R]]+TDC_InfraMR[[#This Row],[B.02.3 - Parque de Coches Eléctricos Motrices Tipo R]]</f>
        <v>18</v>
      </c>
      <c r="AU294" s="1">
        <v>0</v>
      </c>
      <c r="AV294" s="1">
        <v>0</v>
      </c>
      <c r="AW294" s="1">
        <v>0</v>
      </c>
      <c r="AX294" s="200">
        <f>+TDC_InfraMR[[#This Row],[B.03.1 - Parque de Coches Motores Motrices Remolcados]]+TDC_InfraMR[[#This Row],[B.03.2 - Parque de Coches Motores Motrices Intermedios]]+TDC_InfraMR[[#This Row],[B.03.3 - Parque de Coches Motores Motrices Cabina]]</f>
        <v>0</v>
      </c>
      <c r="AY294" s="1">
        <v>0</v>
      </c>
      <c r="AZ294" s="1">
        <v>0</v>
      </c>
      <c r="BA294" s="1">
        <v>0</v>
      </c>
      <c r="BB294" s="1">
        <v>0</v>
      </c>
      <c r="BC294" s="200">
        <f>+SUM(TDC_InfraMR[[#This Row],[B.04.1 - Parque de Coches Remolcados Clase Unica]:[B.04.5 - Parque de Coches Remolcados para Servicios Especiales (Cartoneros)]])</f>
        <v>0</v>
      </c>
      <c r="BD294" s="356">
        <v>0</v>
      </c>
      <c r="BE294" s="1">
        <v>2</v>
      </c>
      <c r="BF294" s="1">
        <v>0</v>
      </c>
      <c r="BG294" s="244">
        <v>1435</v>
      </c>
    </row>
    <row r="295" spans="1:59">
      <c r="A295" s="1">
        <v>2017</v>
      </c>
      <c r="B295" s="1" t="s">
        <v>66</v>
      </c>
      <c r="C295" s="10">
        <v>0</v>
      </c>
      <c r="D295" s="10">
        <v>0</v>
      </c>
      <c r="E295" s="10">
        <v>0</v>
      </c>
      <c r="F295" s="10">
        <v>15.3</v>
      </c>
      <c r="G295" s="192">
        <f t="shared" si="28"/>
        <v>15.3</v>
      </c>
      <c r="H295" s="192">
        <f>+TDC_InfraMR[[#This Row],[Total Líneas de Explotación ]]</f>
        <v>15.3</v>
      </c>
      <c r="I295" s="192">
        <v>15.3</v>
      </c>
      <c r="J295" s="10">
        <v>0</v>
      </c>
      <c r="K295" s="10">
        <v>0</v>
      </c>
      <c r="L295" s="10">
        <v>30.6</v>
      </c>
      <c r="M295" s="10">
        <v>1.04</v>
      </c>
      <c r="N295" s="192">
        <f>+TDC_InfraMR[[#This Row],[A.03.1 -  Longitud de Vías de Explotación No Electrificadas Troncales y Ramales (vía principal) (km)]]+TDC_InfraMR[[#This Row],[A.04.1 -  Longitud de Vías de Explotación Electrificadas Troncales y Ramales (vía principal) (km)]]</f>
        <v>30.6</v>
      </c>
      <c r="O295" s="192">
        <f>+TDC_InfraMR[[#This Row],[Total Vías (excluido Auxiliares)]]</f>
        <v>30.6</v>
      </c>
      <c r="P295" s="1">
        <v>11</v>
      </c>
      <c r="Q295" s="1">
        <v>0</v>
      </c>
      <c r="R295" s="1">
        <v>0</v>
      </c>
      <c r="S295" s="194">
        <f t="shared" si="32"/>
        <v>11</v>
      </c>
      <c r="T295" s="194">
        <f>+TDC_InfraMR[[#This Row],[Total Estaciones]]</f>
        <v>11</v>
      </c>
      <c r="U295" s="1">
        <v>0</v>
      </c>
      <c r="V295" s="1">
        <v>36</v>
      </c>
      <c r="W295" s="1">
        <v>0</v>
      </c>
      <c r="X295" s="1">
        <v>0</v>
      </c>
      <c r="Y295" s="1">
        <v>0</v>
      </c>
      <c r="Z295" s="196">
        <f t="shared" si="29"/>
        <v>36</v>
      </c>
      <c r="AA295" s="1">
        <v>6</v>
      </c>
      <c r="AB295" s="1">
        <v>2</v>
      </c>
      <c r="AC295" s="1">
        <f>+TDC_InfraMR[[#This Row],[Total Pasos Vehiculares a Nivel]]</f>
        <v>36</v>
      </c>
      <c r="AD295" s="196">
        <f t="shared" si="30"/>
        <v>44</v>
      </c>
      <c r="AE295" s="1">
        <v>0</v>
      </c>
      <c r="AF295" s="1">
        <v>9</v>
      </c>
      <c r="AG295" s="1">
        <v>16</v>
      </c>
      <c r="AH295" s="196">
        <f t="shared" si="31"/>
        <v>25</v>
      </c>
      <c r="AI295" s="7">
        <v>15.3</v>
      </c>
      <c r="AJ295" s="7">
        <v>0</v>
      </c>
      <c r="AK295" s="7">
        <v>0</v>
      </c>
      <c r="AL295" s="198">
        <f t="shared" si="33"/>
        <v>15.3</v>
      </c>
      <c r="AM295" s="1">
        <v>0</v>
      </c>
      <c r="AN295" s="1">
        <v>0</v>
      </c>
      <c r="AO295" s="1">
        <v>0</v>
      </c>
      <c r="AP295" s="200">
        <f t="shared" si="34"/>
        <v>0</v>
      </c>
      <c r="AQ295" s="1">
        <v>18</v>
      </c>
      <c r="AR295" s="1">
        <v>0</v>
      </c>
      <c r="AS295" s="1">
        <v>0</v>
      </c>
      <c r="AT295" s="200">
        <f>+TDC_InfraMR[[#This Row],[B.02.1 - Parque de Coches Eléctricos Motrices]]+TDC_InfraMR[[#This Row],[B.02.2 - Parque de Coches Eléctricos Motrices Remolcados Tipo R]]+TDC_InfraMR[[#This Row],[B.02.3 - Parque de Coches Eléctricos Motrices Tipo R]]</f>
        <v>18</v>
      </c>
      <c r="AU295" s="1">
        <v>0</v>
      </c>
      <c r="AV295" s="1">
        <v>0</v>
      </c>
      <c r="AW295" s="1">
        <v>0</v>
      </c>
      <c r="AX295" s="200">
        <f>+TDC_InfraMR[[#This Row],[B.03.1 - Parque de Coches Motores Motrices Remolcados]]+TDC_InfraMR[[#This Row],[B.03.2 - Parque de Coches Motores Motrices Intermedios]]+TDC_InfraMR[[#This Row],[B.03.3 - Parque de Coches Motores Motrices Cabina]]</f>
        <v>0</v>
      </c>
      <c r="AY295" s="1">
        <v>0</v>
      </c>
      <c r="AZ295" s="1">
        <v>0</v>
      </c>
      <c r="BA295" s="1">
        <v>0</v>
      </c>
      <c r="BB295" s="1">
        <v>0</v>
      </c>
      <c r="BC295" s="200">
        <f>+SUM(TDC_InfraMR[[#This Row],[B.04.1 - Parque de Coches Remolcados Clase Unica]:[B.04.5 - Parque de Coches Remolcados para Servicios Especiales (Cartoneros)]])</f>
        <v>0</v>
      </c>
      <c r="BD295" s="356">
        <v>0</v>
      </c>
      <c r="BE295" s="1">
        <v>2</v>
      </c>
      <c r="BF295" s="1">
        <v>0</v>
      </c>
      <c r="BG295" s="244">
        <v>1435</v>
      </c>
    </row>
    <row r="296" spans="1:59">
      <c r="A296" s="1">
        <v>2017</v>
      </c>
      <c r="B296" s="1" t="s">
        <v>67</v>
      </c>
      <c r="C296" s="10">
        <v>0</v>
      </c>
      <c r="D296" s="10">
        <v>0</v>
      </c>
      <c r="E296" s="10">
        <v>0</v>
      </c>
      <c r="F296" s="10">
        <v>15.3</v>
      </c>
      <c r="G296" s="192">
        <f t="shared" si="28"/>
        <v>15.3</v>
      </c>
      <c r="H296" s="192">
        <f>+TDC_InfraMR[[#This Row],[Total Líneas de Explotación ]]</f>
        <v>15.3</v>
      </c>
      <c r="I296" s="192">
        <v>15.3</v>
      </c>
      <c r="J296" s="10">
        <v>0</v>
      </c>
      <c r="K296" s="10">
        <v>0</v>
      </c>
      <c r="L296" s="10">
        <v>30.6</v>
      </c>
      <c r="M296" s="10">
        <v>1.04</v>
      </c>
      <c r="N296" s="192">
        <f>+TDC_InfraMR[[#This Row],[A.03.1 -  Longitud de Vías de Explotación No Electrificadas Troncales y Ramales (vía principal) (km)]]+TDC_InfraMR[[#This Row],[A.04.1 -  Longitud de Vías de Explotación Electrificadas Troncales y Ramales (vía principal) (km)]]</f>
        <v>30.6</v>
      </c>
      <c r="O296" s="192">
        <f>+TDC_InfraMR[[#This Row],[Total Vías (excluido Auxiliares)]]</f>
        <v>30.6</v>
      </c>
      <c r="P296" s="1">
        <v>11</v>
      </c>
      <c r="Q296" s="1">
        <v>0</v>
      </c>
      <c r="R296" s="1">
        <v>0</v>
      </c>
      <c r="S296" s="194">
        <f t="shared" si="32"/>
        <v>11</v>
      </c>
      <c r="T296" s="194">
        <f>+TDC_InfraMR[[#This Row],[Total Estaciones]]</f>
        <v>11</v>
      </c>
      <c r="U296" s="1">
        <v>0</v>
      </c>
      <c r="V296" s="1">
        <v>36</v>
      </c>
      <c r="W296" s="1">
        <v>0</v>
      </c>
      <c r="X296" s="1">
        <v>0</v>
      </c>
      <c r="Y296" s="1">
        <v>0</v>
      </c>
      <c r="Z296" s="196">
        <f t="shared" si="29"/>
        <v>36</v>
      </c>
      <c r="AA296" s="1">
        <v>6</v>
      </c>
      <c r="AB296" s="1">
        <v>2</v>
      </c>
      <c r="AC296" s="1">
        <f>+TDC_InfraMR[[#This Row],[Total Pasos Vehiculares a Nivel]]</f>
        <v>36</v>
      </c>
      <c r="AD296" s="196">
        <f t="shared" si="30"/>
        <v>44</v>
      </c>
      <c r="AE296" s="1">
        <v>0</v>
      </c>
      <c r="AF296" s="1">
        <v>9</v>
      </c>
      <c r="AG296" s="1">
        <v>16</v>
      </c>
      <c r="AH296" s="196">
        <f t="shared" si="31"/>
        <v>25</v>
      </c>
      <c r="AI296" s="7">
        <v>15.3</v>
      </c>
      <c r="AJ296" s="7">
        <v>0</v>
      </c>
      <c r="AK296" s="7">
        <v>0</v>
      </c>
      <c r="AL296" s="198">
        <f t="shared" si="33"/>
        <v>15.3</v>
      </c>
      <c r="AM296" s="1">
        <v>0</v>
      </c>
      <c r="AN296" s="1">
        <v>0</v>
      </c>
      <c r="AO296" s="1">
        <v>0</v>
      </c>
      <c r="AP296" s="200">
        <f t="shared" si="34"/>
        <v>0</v>
      </c>
      <c r="AQ296" s="1">
        <v>18</v>
      </c>
      <c r="AR296" s="1">
        <v>0</v>
      </c>
      <c r="AS296" s="1">
        <v>0</v>
      </c>
      <c r="AT296" s="200">
        <f>+TDC_InfraMR[[#This Row],[B.02.1 - Parque de Coches Eléctricos Motrices]]+TDC_InfraMR[[#This Row],[B.02.2 - Parque de Coches Eléctricos Motrices Remolcados Tipo R]]+TDC_InfraMR[[#This Row],[B.02.3 - Parque de Coches Eléctricos Motrices Tipo R]]</f>
        <v>18</v>
      </c>
      <c r="AU296" s="1">
        <v>0</v>
      </c>
      <c r="AV296" s="1">
        <v>0</v>
      </c>
      <c r="AW296" s="1">
        <v>0</v>
      </c>
      <c r="AX296" s="200">
        <f>+TDC_InfraMR[[#This Row],[B.03.1 - Parque de Coches Motores Motrices Remolcados]]+TDC_InfraMR[[#This Row],[B.03.2 - Parque de Coches Motores Motrices Intermedios]]+TDC_InfraMR[[#This Row],[B.03.3 - Parque de Coches Motores Motrices Cabina]]</f>
        <v>0</v>
      </c>
      <c r="AY296" s="1">
        <v>0</v>
      </c>
      <c r="AZ296" s="1">
        <v>0</v>
      </c>
      <c r="BA296" s="1">
        <v>0</v>
      </c>
      <c r="BB296" s="1">
        <v>0</v>
      </c>
      <c r="BC296" s="200">
        <f>+SUM(TDC_InfraMR[[#This Row],[B.04.1 - Parque de Coches Remolcados Clase Unica]:[B.04.5 - Parque de Coches Remolcados para Servicios Especiales (Cartoneros)]])</f>
        <v>0</v>
      </c>
      <c r="BD296" s="356">
        <v>0</v>
      </c>
      <c r="BE296" s="1">
        <v>2</v>
      </c>
      <c r="BF296" s="1">
        <v>0</v>
      </c>
      <c r="BG296" s="244">
        <v>1435</v>
      </c>
    </row>
    <row r="297" spans="1:59">
      <c r="A297" s="1">
        <v>2017</v>
      </c>
      <c r="B297" s="1" t="s">
        <v>68</v>
      </c>
      <c r="C297" s="10">
        <v>0</v>
      </c>
      <c r="D297" s="10">
        <v>0</v>
      </c>
      <c r="E297" s="10">
        <v>0</v>
      </c>
      <c r="F297" s="10">
        <v>15.3</v>
      </c>
      <c r="G297" s="192">
        <f t="shared" si="28"/>
        <v>15.3</v>
      </c>
      <c r="H297" s="192">
        <f>+TDC_InfraMR[[#This Row],[Total Líneas de Explotación ]]</f>
        <v>15.3</v>
      </c>
      <c r="I297" s="192">
        <v>15.3</v>
      </c>
      <c r="J297" s="10">
        <v>0</v>
      </c>
      <c r="K297" s="10">
        <v>0</v>
      </c>
      <c r="L297" s="10">
        <v>30.6</v>
      </c>
      <c r="M297" s="10">
        <v>1.04</v>
      </c>
      <c r="N297" s="192">
        <f>+TDC_InfraMR[[#This Row],[A.03.1 -  Longitud de Vías de Explotación No Electrificadas Troncales y Ramales (vía principal) (km)]]+TDC_InfraMR[[#This Row],[A.04.1 -  Longitud de Vías de Explotación Electrificadas Troncales y Ramales (vía principal) (km)]]</f>
        <v>30.6</v>
      </c>
      <c r="O297" s="192">
        <f>+TDC_InfraMR[[#This Row],[Total Vías (excluido Auxiliares)]]</f>
        <v>30.6</v>
      </c>
      <c r="P297" s="1">
        <v>11</v>
      </c>
      <c r="Q297" s="1">
        <v>0</v>
      </c>
      <c r="R297" s="1">
        <v>0</v>
      </c>
      <c r="S297" s="194">
        <f t="shared" si="32"/>
        <v>11</v>
      </c>
      <c r="T297" s="194">
        <f>+TDC_InfraMR[[#This Row],[Total Estaciones]]</f>
        <v>11</v>
      </c>
      <c r="U297" s="1">
        <v>0</v>
      </c>
      <c r="V297" s="1">
        <v>36</v>
      </c>
      <c r="W297" s="1">
        <v>0</v>
      </c>
      <c r="X297" s="1">
        <v>0</v>
      </c>
      <c r="Y297" s="1">
        <v>0</v>
      </c>
      <c r="Z297" s="196">
        <f t="shared" si="29"/>
        <v>36</v>
      </c>
      <c r="AA297" s="1">
        <v>6</v>
      </c>
      <c r="AB297" s="1">
        <v>2</v>
      </c>
      <c r="AC297" s="1">
        <f>+TDC_InfraMR[[#This Row],[Total Pasos Vehiculares a Nivel]]</f>
        <v>36</v>
      </c>
      <c r="AD297" s="196">
        <f t="shared" si="30"/>
        <v>44</v>
      </c>
      <c r="AE297" s="1">
        <v>0</v>
      </c>
      <c r="AF297" s="1">
        <v>9</v>
      </c>
      <c r="AG297" s="1">
        <v>16</v>
      </c>
      <c r="AH297" s="196">
        <f t="shared" si="31"/>
        <v>25</v>
      </c>
      <c r="AI297" s="7">
        <v>15.3</v>
      </c>
      <c r="AJ297" s="7">
        <v>0</v>
      </c>
      <c r="AK297" s="7">
        <v>0</v>
      </c>
      <c r="AL297" s="198">
        <f t="shared" si="33"/>
        <v>15.3</v>
      </c>
      <c r="AM297" s="1">
        <v>0</v>
      </c>
      <c r="AN297" s="1">
        <v>0</v>
      </c>
      <c r="AO297" s="1">
        <v>0</v>
      </c>
      <c r="AP297" s="200">
        <f t="shared" si="34"/>
        <v>0</v>
      </c>
      <c r="AQ297" s="1">
        <v>18</v>
      </c>
      <c r="AR297" s="1">
        <v>0</v>
      </c>
      <c r="AS297" s="1">
        <v>0</v>
      </c>
      <c r="AT297" s="200">
        <f>+TDC_InfraMR[[#This Row],[B.02.1 - Parque de Coches Eléctricos Motrices]]+TDC_InfraMR[[#This Row],[B.02.2 - Parque de Coches Eléctricos Motrices Remolcados Tipo R]]+TDC_InfraMR[[#This Row],[B.02.3 - Parque de Coches Eléctricos Motrices Tipo R]]</f>
        <v>18</v>
      </c>
      <c r="AU297" s="1">
        <v>0</v>
      </c>
      <c r="AV297" s="1">
        <v>0</v>
      </c>
      <c r="AW297" s="1">
        <v>0</v>
      </c>
      <c r="AX297" s="200">
        <f>+TDC_InfraMR[[#This Row],[B.03.1 - Parque de Coches Motores Motrices Remolcados]]+TDC_InfraMR[[#This Row],[B.03.2 - Parque de Coches Motores Motrices Intermedios]]+TDC_InfraMR[[#This Row],[B.03.3 - Parque de Coches Motores Motrices Cabina]]</f>
        <v>0</v>
      </c>
      <c r="AY297" s="1">
        <v>0</v>
      </c>
      <c r="AZ297" s="1">
        <v>0</v>
      </c>
      <c r="BA297" s="1">
        <v>0</v>
      </c>
      <c r="BB297" s="1">
        <v>0</v>
      </c>
      <c r="BC297" s="200">
        <f>+SUM(TDC_InfraMR[[#This Row],[B.04.1 - Parque de Coches Remolcados Clase Unica]:[B.04.5 - Parque de Coches Remolcados para Servicios Especiales (Cartoneros)]])</f>
        <v>0</v>
      </c>
      <c r="BD297" s="356">
        <v>0</v>
      </c>
      <c r="BE297" s="1">
        <v>2</v>
      </c>
      <c r="BF297" s="1">
        <v>0</v>
      </c>
      <c r="BG297" s="244">
        <v>1435</v>
      </c>
    </row>
    <row r="298" spans="1:59">
      <c r="A298" s="1">
        <v>2017</v>
      </c>
      <c r="B298" s="1" t="s">
        <v>69</v>
      </c>
      <c r="C298" s="10">
        <v>0</v>
      </c>
      <c r="D298" s="10">
        <v>0</v>
      </c>
      <c r="E298" s="10">
        <v>0</v>
      </c>
      <c r="F298" s="10">
        <v>15.3</v>
      </c>
      <c r="G298" s="192">
        <f t="shared" si="28"/>
        <v>15.3</v>
      </c>
      <c r="H298" s="192">
        <f>+TDC_InfraMR[[#This Row],[Total Líneas de Explotación ]]</f>
        <v>15.3</v>
      </c>
      <c r="I298" s="192">
        <v>15.3</v>
      </c>
      <c r="J298" s="10">
        <v>0</v>
      </c>
      <c r="K298" s="10">
        <v>0</v>
      </c>
      <c r="L298" s="10">
        <v>30.6</v>
      </c>
      <c r="M298" s="10">
        <v>1.04</v>
      </c>
      <c r="N298" s="192">
        <f>+TDC_InfraMR[[#This Row],[A.03.1 -  Longitud de Vías de Explotación No Electrificadas Troncales y Ramales (vía principal) (km)]]+TDC_InfraMR[[#This Row],[A.04.1 -  Longitud de Vías de Explotación Electrificadas Troncales y Ramales (vía principal) (km)]]</f>
        <v>30.6</v>
      </c>
      <c r="O298" s="192">
        <f>+TDC_InfraMR[[#This Row],[Total Vías (excluido Auxiliares)]]</f>
        <v>30.6</v>
      </c>
      <c r="P298" s="1">
        <v>11</v>
      </c>
      <c r="Q298" s="1">
        <v>0</v>
      </c>
      <c r="R298" s="1">
        <v>0</v>
      </c>
      <c r="S298" s="194">
        <f t="shared" si="32"/>
        <v>11</v>
      </c>
      <c r="T298" s="194">
        <f>+TDC_InfraMR[[#This Row],[Total Estaciones]]</f>
        <v>11</v>
      </c>
      <c r="U298" s="1">
        <v>0</v>
      </c>
      <c r="V298" s="1">
        <v>36</v>
      </c>
      <c r="W298" s="1">
        <v>0</v>
      </c>
      <c r="X298" s="1">
        <v>0</v>
      </c>
      <c r="Y298" s="1">
        <v>0</v>
      </c>
      <c r="Z298" s="196">
        <f t="shared" si="29"/>
        <v>36</v>
      </c>
      <c r="AA298" s="1">
        <v>6</v>
      </c>
      <c r="AB298" s="1">
        <v>2</v>
      </c>
      <c r="AC298" s="1">
        <f>+TDC_InfraMR[[#This Row],[Total Pasos Vehiculares a Nivel]]</f>
        <v>36</v>
      </c>
      <c r="AD298" s="196">
        <f t="shared" si="30"/>
        <v>44</v>
      </c>
      <c r="AE298" s="1">
        <v>0</v>
      </c>
      <c r="AF298" s="1">
        <v>9</v>
      </c>
      <c r="AG298" s="1">
        <v>16</v>
      </c>
      <c r="AH298" s="196">
        <f t="shared" si="31"/>
        <v>25</v>
      </c>
      <c r="AI298" s="7">
        <v>15.3</v>
      </c>
      <c r="AJ298" s="7">
        <v>0</v>
      </c>
      <c r="AK298" s="7">
        <v>0</v>
      </c>
      <c r="AL298" s="198">
        <f t="shared" si="33"/>
        <v>15.3</v>
      </c>
      <c r="AM298" s="1">
        <v>0</v>
      </c>
      <c r="AN298" s="1">
        <v>0</v>
      </c>
      <c r="AO298" s="1">
        <v>0</v>
      </c>
      <c r="AP298" s="200">
        <f t="shared" si="34"/>
        <v>0</v>
      </c>
      <c r="AQ298" s="1">
        <v>18</v>
      </c>
      <c r="AR298" s="1">
        <v>0</v>
      </c>
      <c r="AS298" s="1">
        <v>0</v>
      </c>
      <c r="AT298" s="200">
        <f>+TDC_InfraMR[[#This Row],[B.02.1 - Parque de Coches Eléctricos Motrices]]+TDC_InfraMR[[#This Row],[B.02.2 - Parque de Coches Eléctricos Motrices Remolcados Tipo R]]+TDC_InfraMR[[#This Row],[B.02.3 - Parque de Coches Eléctricos Motrices Tipo R]]</f>
        <v>18</v>
      </c>
      <c r="AU298" s="1">
        <v>0</v>
      </c>
      <c r="AV298" s="1">
        <v>0</v>
      </c>
      <c r="AW298" s="1">
        <v>0</v>
      </c>
      <c r="AX298" s="200">
        <f>+TDC_InfraMR[[#This Row],[B.03.1 - Parque de Coches Motores Motrices Remolcados]]+TDC_InfraMR[[#This Row],[B.03.2 - Parque de Coches Motores Motrices Intermedios]]+TDC_InfraMR[[#This Row],[B.03.3 - Parque de Coches Motores Motrices Cabina]]</f>
        <v>0</v>
      </c>
      <c r="AY298" s="1">
        <v>0</v>
      </c>
      <c r="AZ298" s="1">
        <v>0</v>
      </c>
      <c r="BA298" s="1">
        <v>0</v>
      </c>
      <c r="BB298" s="1">
        <v>0</v>
      </c>
      <c r="BC298" s="200">
        <f>+SUM(TDC_InfraMR[[#This Row],[B.04.1 - Parque de Coches Remolcados Clase Unica]:[B.04.5 - Parque de Coches Remolcados para Servicios Especiales (Cartoneros)]])</f>
        <v>0</v>
      </c>
      <c r="BD298" s="356">
        <v>0</v>
      </c>
      <c r="BE298" s="1">
        <v>2</v>
      </c>
      <c r="BF298" s="1">
        <v>0</v>
      </c>
      <c r="BG298" s="244">
        <v>1435</v>
      </c>
    </row>
    <row r="299" spans="1:59">
      <c r="A299" s="1">
        <v>2017</v>
      </c>
      <c r="B299" s="1" t="s">
        <v>70</v>
      </c>
      <c r="C299" s="10">
        <v>0</v>
      </c>
      <c r="D299" s="10">
        <v>0</v>
      </c>
      <c r="E299" s="10">
        <v>0</v>
      </c>
      <c r="F299" s="10">
        <v>15.3</v>
      </c>
      <c r="G299" s="192">
        <f t="shared" si="28"/>
        <v>15.3</v>
      </c>
      <c r="H299" s="192">
        <f>+TDC_InfraMR[[#This Row],[Total Líneas de Explotación ]]</f>
        <v>15.3</v>
      </c>
      <c r="I299" s="192">
        <v>15.3</v>
      </c>
      <c r="J299" s="10">
        <v>0</v>
      </c>
      <c r="K299" s="10">
        <v>0</v>
      </c>
      <c r="L299" s="10">
        <v>30.6</v>
      </c>
      <c r="M299" s="10">
        <v>1.04</v>
      </c>
      <c r="N299" s="192">
        <f>+TDC_InfraMR[[#This Row],[A.03.1 -  Longitud de Vías de Explotación No Electrificadas Troncales y Ramales (vía principal) (km)]]+TDC_InfraMR[[#This Row],[A.04.1 -  Longitud de Vías de Explotación Electrificadas Troncales y Ramales (vía principal) (km)]]</f>
        <v>30.6</v>
      </c>
      <c r="O299" s="192">
        <f>+TDC_InfraMR[[#This Row],[Total Vías (excluido Auxiliares)]]</f>
        <v>30.6</v>
      </c>
      <c r="P299" s="1">
        <v>11</v>
      </c>
      <c r="Q299" s="1">
        <v>0</v>
      </c>
      <c r="R299" s="1">
        <v>0</v>
      </c>
      <c r="S299" s="194">
        <f t="shared" si="32"/>
        <v>11</v>
      </c>
      <c r="T299" s="194">
        <f>+TDC_InfraMR[[#This Row],[Total Estaciones]]</f>
        <v>11</v>
      </c>
      <c r="U299" s="1">
        <v>0</v>
      </c>
      <c r="V299" s="1">
        <v>36</v>
      </c>
      <c r="W299" s="1">
        <v>0</v>
      </c>
      <c r="X299" s="1">
        <v>0</v>
      </c>
      <c r="Y299" s="1">
        <v>0</v>
      </c>
      <c r="Z299" s="196">
        <f t="shared" si="29"/>
        <v>36</v>
      </c>
      <c r="AA299" s="1">
        <v>6</v>
      </c>
      <c r="AB299" s="1">
        <v>2</v>
      </c>
      <c r="AC299" s="1">
        <f>+TDC_InfraMR[[#This Row],[Total Pasos Vehiculares a Nivel]]</f>
        <v>36</v>
      </c>
      <c r="AD299" s="196">
        <f t="shared" si="30"/>
        <v>44</v>
      </c>
      <c r="AE299" s="1">
        <v>0</v>
      </c>
      <c r="AF299" s="1">
        <v>9</v>
      </c>
      <c r="AG299" s="1">
        <v>16</v>
      </c>
      <c r="AH299" s="196">
        <f t="shared" si="31"/>
        <v>25</v>
      </c>
      <c r="AI299" s="7">
        <v>15.3</v>
      </c>
      <c r="AJ299" s="7">
        <v>0</v>
      </c>
      <c r="AK299" s="7">
        <v>0</v>
      </c>
      <c r="AL299" s="198">
        <f t="shared" si="33"/>
        <v>15.3</v>
      </c>
      <c r="AM299" s="1">
        <v>0</v>
      </c>
      <c r="AN299" s="1">
        <v>0</v>
      </c>
      <c r="AO299" s="1">
        <v>0</v>
      </c>
      <c r="AP299" s="200">
        <f t="shared" si="34"/>
        <v>0</v>
      </c>
      <c r="AQ299" s="1">
        <v>18</v>
      </c>
      <c r="AR299" s="1">
        <v>0</v>
      </c>
      <c r="AS299" s="1">
        <v>0</v>
      </c>
      <c r="AT299" s="200">
        <f>+TDC_InfraMR[[#This Row],[B.02.1 - Parque de Coches Eléctricos Motrices]]+TDC_InfraMR[[#This Row],[B.02.2 - Parque de Coches Eléctricos Motrices Remolcados Tipo R]]+TDC_InfraMR[[#This Row],[B.02.3 - Parque de Coches Eléctricos Motrices Tipo R]]</f>
        <v>18</v>
      </c>
      <c r="AU299" s="1">
        <v>0</v>
      </c>
      <c r="AV299" s="1">
        <v>0</v>
      </c>
      <c r="AW299" s="1">
        <v>0</v>
      </c>
      <c r="AX299" s="200">
        <f>+TDC_InfraMR[[#This Row],[B.03.1 - Parque de Coches Motores Motrices Remolcados]]+TDC_InfraMR[[#This Row],[B.03.2 - Parque de Coches Motores Motrices Intermedios]]+TDC_InfraMR[[#This Row],[B.03.3 - Parque de Coches Motores Motrices Cabina]]</f>
        <v>0</v>
      </c>
      <c r="AY299" s="1">
        <v>0</v>
      </c>
      <c r="AZ299" s="1">
        <v>0</v>
      </c>
      <c r="BA299" s="1">
        <v>0</v>
      </c>
      <c r="BB299" s="1">
        <v>0</v>
      </c>
      <c r="BC299" s="200">
        <f>+SUM(TDC_InfraMR[[#This Row],[B.04.1 - Parque de Coches Remolcados Clase Unica]:[B.04.5 - Parque de Coches Remolcados para Servicios Especiales (Cartoneros)]])</f>
        <v>0</v>
      </c>
      <c r="BD299" s="356">
        <v>0</v>
      </c>
      <c r="BE299" s="1">
        <v>2</v>
      </c>
      <c r="BF299" s="1">
        <v>0</v>
      </c>
      <c r="BG299" s="244">
        <v>1435</v>
      </c>
    </row>
    <row r="300" spans="1:59">
      <c r="A300" s="1">
        <v>2017</v>
      </c>
      <c r="B300" s="1" t="s">
        <v>71</v>
      </c>
      <c r="C300" s="10">
        <v>0</v>
      </c>
      <c r="D300" s="10">
        <v>0</v>
      </c>
      <c r="E300" s="10">
        <v>0</v>
      </c>
      <c r="F300" s="10">
        <v>15.3</v>
      </c>
      <c r="G300" s="192">
        <f t="shared" si="28"/>
        <v>15.3</v>
      </c>
      <c r="H300" s="192">
        <f>+TDC_InfraMR[[#This Row],[Total Líneas de Explotación ]]</f>
        <v>15.3</v>
      </c>
      <c r="I300" s="192">
        <v>15.3</v>
      </c>
      <c r="J300" s="10">
        <v>0</v>
      </c>
      <c r="K300" s="10">
        <v>0</v>
      </c>
      <c r="L300" s="10">
        <v>30.6</v>
      </c>
      <c r="M300" s="10">
        <v>1.04</v>
      </c>
      <c r="N300" s="192">
        <f>+TDC_InfraMR[[#This Row],[A.03.1 -  Longitud de Vías de Explotación No Electrificadas Troncales y Ramales (vía principal) (km)]]+TDC_InfraMR[[#This Row],[A.04.1 -  Longitud de Vías de Explotación Electrificadas Troncales y Ramales (vía principal) (km)]]</f>
        <v>30.6</v>
      </c>
      <c r="O300" s="192">
        <f>+TDC_InfraMR[[#This Row],[Total Vías (excluido Auxiliares)]]</f>
        <v>30.6</v>
      </c>
      <c r="P300" s="1">
        <v>11</v>
      </c>
      <c r="Q300" s="1">
        <v>0</v>
      </c>
      <c r="R300" s="1">
        <v>0</v>
      </c>
      <c r="S300" s="194">
        <f t="shared" si="32"/>
        <v>11</v>
      </c>
      <c r="T300" s="194">
        <f>+TDC_InfraMR[[#This Row],[Total Estaciones]]</f>
        <v>11</v>
      </c>
      <c r="U300" s="1">
        <v>0</v>
      </c>
      <c r="V300" s="1">
        <v>36</v>
      </c>
      <c r="W300" s="1">
        <v>0</v>
      </c>
      <c r="X300" s="1">
        <v>0</v>
      </c>
      <c r="Y300" s="1">
        <v>0</v>
      </c>
      <c r="Z300" s="196">
        <f t="shared" si="29"/>
        <v>36</v>
      </c>
      <c r="AA300" s="1">
        <v>6</v>
      </c>
      <c r="AB300" s="1">
        <v>2</v>
      </c>
      <c r="AC300" s="1">
        <f>+TDC_InfraMR[[#This Row],[Total Pasos Vehiculares a Nivel]]</f>
        <v>36</v>
      </c>
      <c r="AD300" s="196">
        <f t="shared" si="30"/>
        <v>44</v>
      </c>
      <c r="AE300" s="1">
        <v>0</v>
      </c>
      <c r="AF300" s="1">
        <v>9</v>
      </c>
      <c r="AG300" s="1">
        <v>16</v>
      </c>
      <c r="AH300" s="196">
        <f t="shared" si="31"/>
        <v>25</v>
      </c>
      <c r="AI300" s="7">
        <v>15.3</v>
      </c>
      <c r="AJ300" s="7">
        <v>0</v>
      </c>
      <c r="AK300" s="7">
        <v>0</v>
      </c>
      <c r="AL300" s="198">
        <f t="shared" si="33"/>
        <v>15.3</v>
      </c>
      <c r="AM300" s="1">
        <v>0</v>
      </c>
      <c r="AN300" s="1">
        <v>0</v>
      </c>
      <c r="AO300" s="1">
        <v>0</v>
      </c>
      <c r="AP300" s="200">
        <f t="shared" si="34"/>
        <v>0</v>
      </c>
      <c r="AQ300" s="1">
        <v>18</v>
      </c>
      <c r="AR300" s="1">
        <v>0</v>
      </c>
      <c r="AS300" s="1">
        <v>0</v>
      </c>
      <c r="AT300" s="200">
        <f>+TDC_InfraMR[[#This Row],[B.02.1 - Parque de Coches Eléctricos Motrices]]+TDC_InfraMR[[#This Row],[B.02.2 - Parque de Coches Eléctricos Motrices Remolcados Tipo R]]+TDC_InfraMR[[#This Row],[B.02.3 - Parque de Coches Eléctricos Motrices Tipo R]]</f>
        <v>18</v>
      </c>
      <c r="AU300" s="1">
        <v>0</v>
      </c>
      <c r="AV300" s="1">
        <v>0</v>
      </c>
      <c r="AW300" s="1">
        <v>0</v>
      </c>
      <c r="AX300" s="200">
        <f>+TDC_InfraMR[[#This Row],[B.03.1 - Parque de Coches Motores Motrices Remolcados]]+TDC_InfraMR[[#This Row],[B.03.2 - Parque de Coches Motores Motrices Intermedios]]+TDC_InfraMR[[#This Row],[B.03.3 - Parque de Coches Motores Motrices Cabina]]</f>
        <v>0</v>
      </c>
      <c r="AY300" s="1">
        <v>0</v>
      </c>
      <c r="AZ300" s="1">
        <v>0</v>
      </c>
      <c r="BA300" s="1">
        <v>0</v>
      </c>
      <c r="BB300" s="1">
        <v>0</v>
      </c>
      <c r="BC300" s="200">
        <f>+SUM(TDC_InfraMR[[#This Row],[B.04.1 - Parque de Coches Remolcados Clase Unica]:[B.04.5 - Parque de Coches Remolcados para Servicios Especiales (Cartoneros)]])</f>
        <v>0</v>
      </c>
      <c r="BD300" s="356">
        <v>0</v>
      </c>
      <c r="BE300" s="1">
        <v>2</v>
      </c>
      <c r="BF300" s="1">
        <v>0</v>
      </c>
      <c r="BG300" s="244">
        <v>1435</v>
      </c>
    </row>
    <row r="301" spans="1:59">
      <c r="A301" s="1">
        <v>2017</v>
      </c>
      <c r="B301" s="1" t="s">
        <v>72</v>
      </c>
      <c r="C301" s="10">
        <v>0</v>
      </c>
      <c r="D301" s="10">
        <v>0</v>
      </c>
      <c r="E301" s="10">
        <v>0</v>
      </c>
      <c r="F301" s="10">
        <v>15.3</v>
      </c>
      <c r="G301" s="192">
        <f t="shared" si="28"/>
        <v>15.3</v>
      </c>
      <c r="H301" s="192">
        <f>+TDC_InfraMR[[#This Row],[Total Líneas de Explotación ]]</f>
        <v>15.3</v>
      </c>
      <c r="I301" s="192">
        <v>15.3</v>
      </c>
      <c r="J301" s="10">
        <v>0</v>
      </c>
      <c r="K301" s="10">
        <v>0</v>
      </c>
      <c r="L301" s="10">
        <v>30.6</v>
      </c>
      <c r="M301" s="10">
        <v>1.04</v>
      </c>
      <c r="N301" s="192">
        <f>+TDC_InfraMR[[#This Row],[A.03.1 -  Longitud de Vías de Explotación No Electrificadas Troncales y Ramales (vía principal) (km)]]+TDC_InfraMR[[#This Row],[A.04.1 -  Longitud de Vías de Explotación Electrificadas Troncales y Ramales (vía principal) (km)]]</f>
        <v>30.6</v>
      </c>
      <c r="O301" s="192">
        <f>+TDC_InfraMR[[#This Row],[Total Vías (excluido Auxiliares)]]</f>
        <v>30.6</v>
      </c>
      <c r="P301" s="1">
        <v>11</v>
      </c>
      <c r="Q301" s="1">
        <v>0</v>
      </c>
      <c r="R301" s="1">
        <v>0</v>
      </c>
      <c r="S301" s="194">
        <f t="shared" si="32"/>
        <v>11</v>
      </c>
      <c r="T301" s="194">
        <f>+TDC_InfraMR[[#This Row],[Total Estaciones]]</f>
        <v>11</v>
      </c>
      <c r="U301" s="1">
        <v>0</v>
      </c>
      <c r="V301" s="1">
        <v>36</v>
      </c>
      <c r="W301" s="1">
        <v>0</v>
      </c>
      <c r="X301" s="1">
        <v>0</v>
      </c>
      <c r="Y301" s="1">
        <v>0</v>
      </c>
      <c r="Z301" s="196">
        <f t="shared" si="29"/>
        <v>36</v>
      </c>
      <c r="AA301" s="1">
        <v>6</v>
      </c>
      <c r="AB301" s="1">
        <v>2</v>
      </c>
      <c r="AC301" s="1">
        <f>+TDC_InfraMR[[#This Row],[Total Pasos Vehiculares a Nivel]]</f>
        <v>36</v>
      </c>
      <c r="AD301" s="196">
        <f t="shared" si="30"/>
        <v>44</v>
      </c>
      <c r="AE301" s="1">
        <v>0</v>
      </c>
      <c r="AF301" s="1">
        <v>9</v>
      </c>
      <c r="AG301" s="1">
        <v>16</v>
      </c>
      <c r="AH301" s="196">
        <f t="shared" si="31"/>
        <v>25</v>
      </c>
      <c r="AI301" s="7">
        <v>15.3</v>
      </c>
      <c r="AJ301" s="7">
        <v>0</v>
      </c>
      <c r="AK301" s="7">
        <v>0</v>
      </c>
      <c r="AL301" s="198">
        <f t="shared" si="33"/>
        <v>15.3</v>
      </c>
      <c r="AM301" s="1">
        <v>0</v>
      </c>
      <c r="AN301" s="1">
        <v>0</v>
      </c>
      <c r="AO301" s="1">
        <v>0</v>
      </c>
      <c r="AP301" s="200">
        <f t="shared" si="34"/>
        <v>0</v>
      </c>
      <c r="AQ301" s="1">
        <v>18</v>
      </c>
      <c r="AR301" s="1">
        <v>0</v>
      </c>
      <c r="AS301" s="1">
        <v>0</v>
      </c>
      <c r="AT301" s="200">
        <f>+TDC_InfraMR[[#This Row],[B.02.1 - Parque de Coches Eléctricos Motrices]]+TDC_InfraMR[[#This Row],[B.02.2 - Parque de Coches Eléctricos Motrices Remolcados Tipo R]]+TDC_InfraMR[[#This Row],[B.02.3 - Parque de Coches Eléctricos Motrices Tipo R]]</f>
        <v>18</v>
      </c>
      <c r="AU301" s="1">
        <v>0</v>
      </c>
      <c r="AV301" s="1">
        <v>0</v>
      </c>
      <c r="AW301" s="1">
        <v>0</v>
      </c>
      <c r="AX301" s="200">
        <f>+TDC_InfraMR[[#This Row],[B.03.1 - Parque de Coches Motores Motrices Remolcados]]+TDC_InfraMR[[#This Row],[B.03.2 - Parque de Coches Motores Motrices Intermedios]]+TDC_InfraMR[[#This Row],[B.03.3 - Parque de Coches Motores Motrices Cabina]]</f>
        <v>0</v>
      </c>
      <c r="AY301" s="1">
        <v>0</v>
      </c>
      <c r="AZ301" s="1">
        <v>0</v>
      </c>
      <c r="BA301" s="1">
        <v>0</v>
      </c>
      <c r="BB301" s="1">
        <v>0</v>
      </c>
      <c r="BC301" s="200">
        <f>+SUM(TDC_InfraMR[[#This Row],[B.04.1 - Parque de Coches Remolcados Clase Unica]:[B.04.5 - Parque de Coches Remolcados para Servicios Especiales (Cartoneros)]])</f>
        <v>0</v>
      </c>
      <c r="BD301" s="356">
        <v>0</v>
      </c>
      <c r="BE301" s="1">
        <v>2</v>
      </c>
      <c r="BF301" s="1">
        <v>0</v>
      </c>
      <c r="BG301" s="244">
        <v>1435</v>
      </c>
    </row>
    <row r="302" spans="1:59">
      <c r="A302" s="1">
        <v>2018</v>
      </c>
      <c r="B302" s="1" t="s">
        <v>61</v>
      </c>
      <c r="C302" s="10">
        <v>0</v>
      </c>
      <c r="D302" s="10">
        <v>0</v>
      </c>
      <c r="E302" s="10">
        <v>0</v>
      </c>
      <c r="F302" s="10">
        <v>15.3</v>
      </c>
      <c r="G302" s="192">
        <f t="shared" si="28"/>
        <v>15.3</v>
      </c>
      <c r="H302" s="192">
        <f>+TDC_InfraMR[[#This Row],[Total Líneas de Explotación ]]</f>
        <v>15.3</v>
      </c>
      <c r="I302" s="192">
        <v>15.3</v>
      </c>
      <c r="J302" s="10">
        <v>0</v>
      </c>
      <c r="K302" s="10">
        <v>0</v>
      </c>
      <c r="L302" s="10">
        <v>30.6</v>
      </c>
      <c r="M302" s="10">
        <v>1.04</v>
      </c>
      <c r="N302" s="192">
        <f>+TDC_InfraMR[[#This Row],[A.03.1 -  Longitud de Vías de Explotación No Electrificadas Troncales y Ramales (vía principal) (km)]]+TDC_InfraMR[[#This Row],[A.04.1 -  Longitud de Vías de Explotación Electrificadas Troncales y Ramales (vía principal) (km)]]</f>
        <v>30.6</v>
      </c>
      <c r="O302" s="192">
        <f>+TDC_InfraMR[[#This Row],[Total Vías (excluido Auxiliares)]]</f>
        <v>30.6</v>
      </c>
      <c r="P302" s="1">
        <v>11</v>
      </c>
      <c r="Q302" s="1">
        <v>0</v>
      </c>
      <c r="R302" s="1">
        <v>0</v>
      </c>
      <c r="S302" s="194">
        <f t="shared" si="32"/>
        <v>11</v>
      </c>
      <c r="T302" s="194">
        <f>+TDC_InfraMR[[#This Row],[Total Estaciones]]</f>
        <v>11</v>
      </c>
      <c r="U302" s="1">
        <v>0</v>
      </c>
      <c r="V302" s="1">
        <v>36</v>
      </c>
      <c r="W302" s="1">
        <v>0</v>
      </c>
      <c r="X302" s="1">
        <v>0</v>
      </c>
      <c r="Y302" s="1">
        <v>0</v>
      </c>
      <c r="Z302" s="196">
        <f t="shared" si="29"/>
        <v>36</v>
      </c>
      <c r="AA302" s="1">
        <v>6</v>
      </c>
      <c r="AB302" s="1">
        <v>2</v>
      </c>
      <c r="AC302" s="1">
        <f>+TDC_InfraMR[[#This Row],[Total Pasos Vehiculares a Nivel]]</f>
        <v>36</v>
      </c>
      <c r="AD302" s="196">
        <f t="shared" si="30"/>
        <v>44</v>
      </c>
      <c r="AE302" s="1">
        <v>0</v>
      </c>
      <c r="AF302" s="1">
        <v>9</v>
      </c>
      <c r="AG302" s="1">
        <v>16</v>
      </c>
      <c r="AH302" s="196">
        <f t="shared" si="31"/>
        <v>25</v>
      </c>
      <c r="AI302" s="7">
        <v>15.3</v>
      </c>
      <c r="AJ302" s="7">
        <v>0</v>
      </c>
      <c r="AK302" s="7">
        <v>0</v>
      </c>
      <c r="AL302" s="198">
        <f t="shared" si="33"/>
        <v>15.3</v>
      </c>
      <c r="AM302" s="1">
        <v>0</v>
      </c>
      <c r="AN302" s="1">
        <v>0</v>
      </c>
      <c r="AO302" s="1">
        <v>0</v>
      </c>
      <c r="AP302" s="200">
        <f t="shared" si="34"/>
        <v>0</v>
      </c>
      <c r="AQ302" s="1">
        <v>18</v>
      </c>
      <c r="AR302" s="1">
        <v>0</v>
      </c>
      <c r="AS302" s="1">
        <v>0</v>
      </c>
      <c r="AT302" s="200">
        <f>+TDC_InfraMR[[#This Row],[B.02.1 - Parque de Coches Eléctricos Motrices]]+TDC_InfraMR[[#This Row],[B.02.2 - Parque de Coches Eléctricos Motrices Remolcados Tipo R]]+TDC_InfraMR[[#This Row],[B.02.3 - Parque de Coches Eléctricos Motrices Tipo R]]</f>
        <v>18</v>
      </c>
      <c r="AU302" s="1">
        <v>0</v>
      </c>
      <c r="AV302" s="1">
        <v>0</v>
      </c>
      <c r="AW302" s="1">
        <v>0</v>
      </c>
      <c r="AX302" s="200">
        <f>+TDC_InfraMR[[#This Row],[B.03.1 - Parque de Coches Motores Motrices Remolcados]]+TDC_InfraMR[[#This Row],[B.03.2 - Parque de Coches Motores Motrices Intermedios]]+TDC_InfraMR[[#This Row],[B.03.3 - Parque de Coches Motores Motrices Cabina]]</f>
        <v>0</v>
      </c>
      <c r="AY302" s="1">
        <v>0</v>
      </c>
      <c r="AZ302" s="1">
        <v>0</v>
      </c>
      <c r="BA302" s="1">
        <v>0</v>
      </c>
      <c r="BB302" s="1">
        <v>0</v>
      </c>
      <c r="BC302" s="200">
        <f>+SUM(TDC_InfraMR[[#This Row],[B.04.1 - Parque de Coches Remolcados Clase Unica]:[B.04.5 - Parque de Coches Remolcados para Servicios Especiales (Cartoneros)]])</f>
        <v>0</v>
      </c>
      <c r="BD302" s="356">
        <v>0</v>
      </c>
      <c r="BE302" s="1">
        <v>2</v>
      </c>
      <c r="BF302" s="1">
        <v>0</v>
      </c>
      <c r="BG302" s="244">
        <v>1435</v>
      </c>
    </row>
    <row r="303" spans="1:59">
      <c r="A303" s="1">
        <v>2018</v>
      </c>
      <c r="B303" s="1" t="s">
        <v>62</v>
      </c>
      <c r="C303" s="10">
        <v>0</v>
      </c>
      <c r="D303" s="10">
        <v>0</v>
      </c>
      <c r="E303" s="10">
        <v>0</v>
      </c>
      <c r="F303" s="10">
        <v>15.3</v>
      </c>
      <c r="G303" s="192">
        <f t="shared" si="28"/>
        <v>15.3</v>
      </c>
      <c r="H303" s="192">
        <f>+TDC_InfraMR[[#This Row],[Total Líneas de Explotación ]]</f>
        <v>15.3</v>
      </c>
      <c r="I303" s="192">
        <v>15.3</v>
      </c>
      <c r="J303" s="10">
        <v>0</v>
      </c>
      <c r="K303" s="10">
        <v>0</v>
      </c>
      <c r="L303" s="10">
        <v>30.6</v>
      </c>
      <c r="M303" s="10">
        <v>1.04</v>
      </c>
      <c r="N303" s="192">
        <f>+TDC_InfraMR[[#This Row],[A.03.1 -  Longitud de Vías de Explotación No Electrificadas Troncales y Ramales (vía principal) (km)]]+TDC_InfraMR[[#This Row],[A.04.1 -  Longitud de Vías de Explotación Electrificadas Troncales y Ramales (vía principal) (km)]]</f>
        <v>30.6</v>
      </c>
      <c r="O303" s="192">
        <f>+TDC_InfraMR[[#This Row],[Total Vías (excluido Auxiliares)]]</f>
        <v>30.6</v>
      </c>
      <c r="P303" s="1">
        <v>11</v>
      </c>
      <c r="Q303" s="1">
        <v>0</v>
      </c>
      <c r="R303" s="1">
        <v>0</v>
      </c>
      <c r="S303" s="194">
        <f t="shared" si="32"/>
        <v>11</v>
      </c>
      <c r="T303" s="194">
        <f>+TDC_InfraMR[[#This Row],[Total Estaciones]]</f>
        <v>11</v>
      </c>
      <c r="U303" s="1">
        <v>0</v>
      </c>
      <c r="V303" s="1">
        <v>36</v>
      </c>
      <c r="W303" s="1">
        <v>0</v>
      </c>
      <c r="X303" s="1">
        <v>0</v>
      </c>
      <c r="Y303" s="1">
        <v>0</v>
      </c>
      <c r="Z303" s="196">
        <f t="shared" si="29"/>
        <v>36</v>
      </c>
      <c r="AA303" s="1">
        <v>6</v>
      </c>
      <c r="AB303" s="1">
        <v>2</v>
      </c>
      <c r="AC303" s="1">
        <f>+TDC_InfraMR[[#This Row],[Total Pasos Vehiculares a Nivel]]</f>
        <v>36</v>
      </c>
      <c r="AD303" s="196">
        <f t="shared" si="30"/>
        <v>44</v>
      </c>
      <c r="AE303" s="1">
        <v>0</v>
      </c>
      <c r="AF303" s="1">
        <v>9</v>
      </c>
      <c r="AG303" s="1">
        <v>16</v>
      </c>
      <c r="AH303" s="196">
        <f t="shared" si="31"/>
        <v>25</v>
      </c>
      <c r="AI303" s="7">
        <v>15.3</v>
      </c>
      <c r="AJ303" s="7">
        <v>0</v>
      </c>
      <c r="AK303" s="7">
        <v>0</v>
      </c>
      <c r="AL303" s="198">
        <f t="shared" si="33"/>
        <v>15.3</v>
      </c>
      <c r="AM303" s="1">
        <v>0</v>
      </c>
      <c r="AN303" s="1">
        <v>0</v>
      </c>
      <c r="AO303" s="1">
        <v>0</v>
      </c>
      <c r="AP303" s="200">
        <f t="shared" si="34"/>
        <v>0</v>
      </c>
      <c r="AQ303" s="1">
        <v>18</v>
      </c>
      <c r="AR303" s="1">
        <v>0</v>
      </c>
      <c r="AS303" s="1">
        <v>0</v>
      </c>
      <c r="AT303" s="200">
        <f>+TDC_InfraMR[[#This Row],[B.02.1 - Parque de Coches Eléctricos Motrices]]+TDC_InfraMR[[#This Row],[B.02.2 - Parque de Coches Eléctricos Motrices Remolcados Tipo R]]+TDC_InfraMR[[#This Row],[B.02.3 - Parque de Coches Eléctricos Motrices Tipo R]]</f>
        <v>18</v>
      </c>
      <c r="AU303" s="1">
        <v>0</v>
      </c>
      <c r="AV303" s="1">
        <v>0</v>
      </c>
      <c r="AW303" s="1">
        <v>0</v>
      </c>
      <c r="AX303" s="200">
        <f>+TDC_InfraMR[[#This Row],[B.03.1 - Parque de Coches Motores Motrices Remolcados]]+TDC_InfraMR[[#This Row],[B.03.2 - Parque de Coches Motores Motrices Intermedios]]+TDC_InfraMR[[#This Row],[B.03.3 - Parque de Coches Motores Motrices Cabina]]</f>
        <v>0</v>
      </c>
      <c r="AY303" s="1">
        <v>0</v>
      </c>
      <c r="AZ303" s="1">
        <v>0</v>
      </c>
      <c r="BA303" s="1">
        <v>0</v>
      </c>
      <c r="BB303" s="1">
        <v>0</v>
      </c>
      <c r="BC303" s="200">
        <f>+SUM(TDC_InfraMR[[#This Row],[B.04.1 - Parque de Coches Remolcados Clase Unica]:[B.04.5 - Parque de Coches Remolcados para Servicios Especiales (Cartoneros)]])</f>
        <v>0</v>
      </c>
      <c r="BD303" s="356">
        <v>0</v>
      </c>
      <c r="BE303" s="1">
        <v>2</v>
      </c>
      <c r="BF303" s="1">
        <v>0</v>
      </c>
      <c r="BG303" s="244">
        <v>1435</v>
      </c>
    </row>
    <row r="304" spans="1:59">
      <c r="A304" s="1">
        <v>2018</v>
      </c>
      <c r="B304" s="1" t="s">
        <v>63</v>
      </c>
      <c r="C304" s="10">
        <v>0</v>
      </c>
      <c r="D304" s="10">
        <v>0</v>
      </c>
      <c r="E304" s="10">
        <v>0</v>
      </c>
      <c r="F304" s="10">
        <v>15.3</v>
      </c>
      <c r="G304" s="192">
        <f t="shared" si="28"/>
        <v>15.3</v>
      </c>
      <c r="H304" s="192">
        <f>+TDC_InfraMR[[#This Row],[Total Líneas de Explotación ]]</f>
        <v>15.3</v>
      </c>
      <c r="I304" s="192">
        <v>15.3</v>
      </c>
      <c r="J304" s="10">
        <v>0</v>
      </c>
      <c r="K304" s="10">
        <v>0</v>
      </c>
      <c r="L304" s="10">
        <v>30.6</v>
      </c>
      <c r="M304" s="10">
        <v>1.04</v>
      </c>
      <c r="N304" s="192">
        <f>+TDC_InfraMR[[#This Row],[A.03.1 -  Longitud de Vías de Explotación No Electrificadas Troncales y Ramales (vía principal) (km)]]+TDC_InfraMR[[#This Row],[A.04.1 -  Longitud de Vías de Explotación Electrificadas Troncales y Ramales (vía principal) (km)]]</f>
        <v>30.6</v>
      </c>
      <c r="O304" s="192">
        <f>+TDC_InfraMR[[#This Row],[Total Vías (excluido Auxiliares)]]</f>
        <v>30.6</v>
      </c>
      <c r="P304" s="1">
        <v>11</v>
      </c>
      <c r="Q304" s="1">
        <v>0</v>
      </c>
      <c r="R304" s="1">
        <v>0</v>
      </c>
      <c r="S304" s="194">
        <f t="shared" si="32"/>
        <v>11</v>
      </c>
      <c r="T304" s="194">
        <f>+TDC_InfraMR[[#This Row],[Total Estaciones]]</f>
        <v>11</v>
      </c>
      <c r="U304" s="1">
        <v>0</v>
      </c>
      <c r="V304" s="1">
        <v>36</v>
      </c>
      <c r="W304" s="1">
        <v>0</v>
      </c>
      <c r="X304" s="1">
        <v>0</v>
      </c>
      <c r="Y304" s="1">
        <v>0</v>
      </c>
      <c r="Z304" s="196">
        <f t="shared" si="29"/>
        <v>36</v>
      </c>
      <c r="AA304" s="1">
        <v>6</v>
      </c>
      <c r="AB304" s="1">
        <v>2</v>
      </c>
      <c r="AC304" s="1">
        <f>+TDC_InfraMR[[#This Row],[Total Pasos Vehiculares a Nivel]]</f>
        <v>36</v>
      </c>
      <c r="AD304" s="196">
        <f t="shared" si="30"/>
        <v>44</v>
      </c>
      <c r="AE304" s="1">
        <v>0</v>
      </c>
      <c r="AF304" s="1">
        <v>9</v>
      </c>
      <c r="AG304" s="1">
        <v>16</v>
      </c>
      <c r="AH304" s="196">
        <f t="shared" si="31"/>
        <v>25</v>
      </c>
      <c r="AI304" s="7">
        <v>15.3</v>
      </c>
      <c r="AJ304" s="7">
        <v>0</v>
      </c>
      <c r="AK304" s="7">
        <v>0</v>
      </c>
      <c r="AL304" s="198">
        <f t="shared" si="33"/>
        <v>15.3</v>
      </c>
      <c r="AM304" s="1">
        <v>0</v>
      </c>
      <c r="AN304" s="1">
        <v>0</v>
      </c>
      <c r="AO304" s="1">
        <v>0</v>
      </c>
      <c r="AP304" s="200">
        <f t="shared" si="34"/>
        <v>0</v>
      </c>
      <c r="AQ304" s="1">
        <v>18</v>
      </c>
      <c r="AR304" s="1">
        <v>0</v>
      </c>
      <c r="AS304" s="1">
        <v>0</v>
      </c>
      <c r="AT304" s="200">
        <f>+TDC_InfraMR[[#This Row],[B.02.1 - Parque de Coches Eléctricos Motrices]]+TDC_InfraMR[[#This Row],[B.02.2 - Parque de Coches Eléctricos Motrices Remolcados Tipo R]]+TDC_InfraMR[[#This Row],[B.02.3 - Parque de Coches Eléctricos Motrices Tipo R]]</f>
        <v>18</v>
      </c>
      <c r="AU304" s="1">
        <v>0</v>
      </c>
      <c r="AV304" s="1">
        <v>0</v>
      </c>
      <c r="AW304" s="1">
        <v>0</v>
      </c>
      <c r="AX304" s="200">
        <f>+TDC_InfraMR[[#This Row],[B.03.1 - Parque de Coches Motores Motrices Remolcados]]+TDC_InfraMR[[#This Row],[B.03.2 - Parque de Coches Motores Motrices Intermedios]]+TDC_InfraMR[[#This Row],[B.03.3 - Parque de Coches Motores Motrices Cabina]]</f>
        <v>0</v>
      </c>
      <c r="AY304" s="1">
        <v>0</v>
      </c>
      <c r="AZ304" s="1">
        <v>0</v>
      </c>
      <c r="BA304" s="1">
        <v>0</v>
      </c>
      <c r="BB304" s="1">
        <v>0</v>
      </c>
      <c r="BC304" s="200">
        <f>+SUM(TDC_InfraMR[[#This Row],[B.04.1 - Parque de Coches Remolcados Clase Unica]:[B.04.5 - Parque de Coches Remolcados para Servicios Especiales (Cartoneros)]])</f>
        <v>0</v>
      </c>
      <c r="BD304" s="356">
        <v>0</v>
      </c>
      <c r="BE304" s="1">
        <v>2</v>
      </c>
      <c r="BF304" s="1">
        <v>0</v>
      </c>
      <c r="BG304" s="244">
        <v>1435</v>
      </c>
    </row>
    <row r="305" spans="1:59">
      <c r="A305" s="1">
        <v>2018</v>
      </c>
      <c r="B305" s="1" t="s">
        <v>64</v>
      </c>
      <c r="C305" s="10">
        <v>0</v>
      </c>
      <c r="D305" s="10">
        <v>0</v>
      </c>
      <c r="E305" s="10">
        <v>0</v>
      </c>
      <c r="F305" s="10">
        <v>15.3</v>
      </c>
      <c r="G305" s="192">
        <f t="shared" si="28"/>
        <v>15.3</v>
      </c>
      <c r="H305" s="192">
        <f>+TDC_InfraMR[[#This Row],[Total Líneas de Explotación ]]</f>
        <v>15.3</v>
      </c>
      <c r="I305" s="192">
        <v>15.3</v>
      </c>
      <c r="J305" s="10">
        <v>0</v>
      </c>
      <c r="K305" s="10">
        <v>0</v>
      </c>
      <c r="L305" s="10">
        <v>30.6</v>
      </c>
      <c r="M305" s="10">
        <v>1.04</v>
      </c>
      <c r="N305" s="192">
        <f>+TDC_InfraMR[[#This Row],[A.03.1 -  Longitud de Vías de Explotación No Electrificadas Troncales y Ramales (vía principal) (km)]]+TDC_InfraMR[[#This Row],[A.04.1 -  Longitud de Vías de Explotación Electrificadas Troncales y Ramales (vía principal) (km)]]</f>
        <v>30.6</v>
      </c>
      <c r="O305" s="192">
        <f>+TDC_InfraMR[[#This Row],[Total Vías (excluido Auxiliares)]]</f>
        <v>30.6</v>
      </c>
      <c r="P305" s="1">
        <v>11</v>
      </c>
      <c r="Q305" s="1">
        <v>0</v>
      </c>
      <c r="R305" s="1">
        <v>0</v>
      </c>
      <c r="S305" s="194">
        <f t="shared" si="32"/>
        <v>11</v>
      </c>
      <c r="T305" s="194">
        <f>+TDC_InfraMR[[#This Row],[Total Estaciones]]</f>
        <v>11</v>
      </c>
      <c r="U305" s="1">
        <v>0</v>
      </c>
      <c r="V305" s="1">
        <v>36</v>
      </c>
      <c r="W305" s="1">
        <v>0</v>
      </c>
      <c r="X305" s="1">
        <v>0</v>
      </c>
      <c r="Y305" s="1">
        <v>0</v>
      </c>
      <c r="Z305" s="196">
        <f t="shared" si="29"/>
        <v>36</v>
      </c>
      <c r="AA305" s="1">
        <v>6</v>
      </c>
      <c r="AB305" s="1">
        <v>2</v>
      </c>
      <c r="AC305" s="1">
        <f>+TDC_InfraMR[[#This Row],[Total Pasos Vehiculares a Nivel]]</f>
        <v>36</v>
      </c>
      <c r="AD305" s="196">
        <f t="shared" si="30"/>
        <v>44</v>
      </c>
      <c r="AE305" s="1">
        <v>0</v>
      </c>
      <c r="AF305" s="1">
        <v>9</v>
      </c>
      <c r="AG305" s="1">
        <v>16</v>
      </c>
      <c r="AH305" s="196">
        <f t="shared" si="31"/>
        <v>25</v>
      </c>
      <c r="AI305" s="7">
        <v>15.3</v>
      </c>
      <c r="AJ305" s="7">
        <v>0</v>
      </c>
      <c r="AK305" s="7">
        <v>0</v>
      </c>
      <c r="AL305" s="198">
        <f t="shared" si="33"/>
        <v>15.3</v>
      </c>
      <c r="AM305" s="1">
        <v>0</v>
      </c>
      <c r="AN305" s="1">
        <v>0</v>
      </c>
      <c r="AO305" s="1">
        <v>0</v>
      </c>
      <c r="AP305" s="200">
        <f t="shared" si="34"/>
        <v>0</v>
      </c>
      <c r="AQ305" s="1">
        <v>18</v>
      </c>
      <c r="AR305" s="1">
        <v>0</v>
      </c>
      <c r="AS305" s="1">
        <v>0</v>
      </c>
      <c r="AT305" s="200">
        <f>+TDC_InfraMR[[#This Row],[B.02.1 - Parque de Coches Eléctricos Motrices]]+TDC_InfraMR[[#This Row],[B.02.2 - Parque de Coches Eléctricos Motrices Remolcados Tipo R]]+TDC_InfraMR[[#This Row],[B.02.3 - Parque de Coches Eléctricos Motrices Tipo R]]</f>
        <v>18</v>
      </c>
      <c r="AU305" s="1">
        <v>0</v>
      </c>
      <c r="AV305" s="1">
        <v>0</v>
      </c>
      <c r="AW305" s="1">
        <v>0</v>
      </c>
      <c r="AX305" s="200">
        <f>+TDC_InfraMR[[#This Row],[B.03.1 - Parque de Coches Motores Motrices Remolcados]]+TDC_InfraMR[[#This Row],[B.03.2 - Parque de Coches Motores Motrices Intermedios]]+TDC_InfraMR[[#This Row],[B.03.3 - Parque de Coches Motores Motrices Cabina]]</f>
        <v>0</v>
      </c>
      <c r="AY305" s="1">
        <v>0</v>
      </c>
      <c r="AZ305" s="1">
        <v>0</v>
      </c>
      <c r="BA305" s="1">
        <v>0</v>
      </c>
      <c r="BB305" s="1">
        <v>0</v>
      </c>
      <c r="BC305" s="200">
        <f>+SUM(TDC_InfraMR[[#This Row],[B.04.1 - Parque de Coches Remolcados Clase Unica]:[B.04.5 - Parque de Coches Remolcados para Servicios Especiales (Cartoneros)]])</f>
        <v>0</v>
      </c>
      <c r="BD305" s="356">
        <v>0</v>
      </c>
      <c r="BE305" s="1">
        <v>2</v>
      </c>
      <c r="BF305" s="1">
        <v>0</v>
      </c>
      <c r="BG305" s="244">
        <v>1435</v>
      </c>
    </row>
    <row r="306" spans="1:59">
      <c r="A306" s="1">
        <v>2018</v>
      </c>
      <c r="B306" s="1" t="s">
        <v>65</v>
      </c>
      <c r="C306" s="10">
        <v>0</v>
      </c>
      <c r="D306" s="10">
        <v>0</v>
      </c>
      <c r="E306" s="10">
        <v>0</v>
      </c>
      <c r="F306" s="10">
        <v>15.3</v>
      </c>
      <c r="G306" s="192">
        <f t="shared" si="28"/>
        <v>15.3</v>
      </c>
      <c r="H306" s="192">
        <f>+TDC_InfraMR[[#This Row],[Total Líneas de Explotación ]]</f>
        <v>15.3</v>
      </c>
      <c r="I306" s="192">
        <v>15.3</v>
      </c>
      <c r="J306" s="10">
        <v>0</v>
      </c>
      <c r="K306" s="10">
        <v>0</v>
      </c>
      <c r="L306" s="10">
        <v>30.6</v>
      </c>
      <c r="M306" s="10">
        <v>1.04</v>
      </c>
      <c r="N306" s="192">
        <f>+TDC_InfraMR[[#This Row],[A.03.1 -  Longitud de Vías de Explotación No Electrificadas Troncales y Ramales (vía principal) (km)]]+TDC_InfraMR[[#This Row],[A.04.1 -  Longitud de Vías de Explotación Electrificadas Troncales y Ramales (vía principal) (km)]]</f>
        <v>30.6</v>
      </c>
      <c r="O306" s="192">
        <f>+TDC_InfraMR[[#This Row],[Total Vías (excluido Auxiliares)]]</f>
        <v>30.6</v>
      </c>
      <c r="P306" s="1">
        <v>11</v>
      </c>
      <c r="Q306" s="1">
        <v>0</v>
      </c>
      <c r="R306" s="1">
        <v>0</v>
      </c>
      <c r="S306" s="194">
        <f t="shared" si="32"/>
        <v>11</v>
      </c>
      <c r="T306" s="194">
        <f>+TDC_InfraMR[[#This Row],[Total Estaciones]]</f>
        <v>11</v>
      </c>
      <c r="U306" s="1">
        <v>0</v>
      </c>
      <c r="V306" s="1">
        <v>36</v>
      </c>
      <c r="W306" s="1">
        <v>0</v>
      </c>
      <c r="X306" s="1">
        <v>0</v>
      </c>
      <c r="Y306" s="1">
        <v>0</v>
      </c>
      <c r="Z306" s="196">
        <f t="shared" si="29"/>
        <v>36</v>
      </c>
      <c r="AA306" s="1">
        <v>6</v>
      </c>
      <c r="AB306" s="1">
        <v>2</v>
      </c>
      <c r="AC306" s="1">
        <f>+TDC_InfraMR[[#This Row],[Total Pasos Vehiculares a Nivel]]</f>
        <v>36</v>
      </c>
      <c r="AD306" s="196">
        <f t="shared" si="30"/>
        <v>44</v>
      </c>
      <c r="AE306" s="1">
        <v>0</v>
      </c>
      <c r="AF306" s="1">
        <v>9</v>
      </c>
      <c r="AG306" s="1">
        <v>16</v>
      </c>
      <c r="AH306" s="196">
        <f t="shared" si="31"/>
        <v>25</v>
      </c>
      <c r="AI306" s="7">
        <v>15.3</v>
      </c>
      <c r="AJ306" s="7">
        <v>0</v>
      </c>
      <c r="AK306" s="7">
        <v>0</v>
      </c>
      <c r="AL306" s="198">
        <f t="shared" si="33"/>
        <v>15.3</v>
      </c>
      <c r="AM306" s="1">
        <v>0</v>
      </c>
      <c r="AN306" s="1">
        <v>0</v>
      </c>
      <c r="AO306" s="1">
        <v>0</v>
      </c>
      <c r="AP306" s="200">
        <f t="shared" si="34"/>
        <v>0</v>
      </c>
      <c r="AQ306" s="1">
        <v>18</v>
      </c>
      <c r="AR306" s="1">
        <v>0</v>
      </c>
      <c r="AS306" s="1">
        <v>0</v>
      </c>
      <c r="AT306" s="200">
        <f>+TDC_InfraMR[[#This Row],[B.02.1 - Parque de Coches Eléctricos Motrices]]+TDC_InfraMR[[#This Row],[B.02.2 - Parque de Coches Eléctricos Motrices Remolcados Tipo R]]+TDC_InfraMR[[#This Row],[B.02.3 - Parque de Coches Eléctricos Motrices Tipo R]]</f>
        <v>18</v>
      </c>
      <c r="AU306" s="1">
        <v>0</v>
      </c>
      <c r="AV306" s="1">
        <v>0</v>
      </c>
      <c r="AW306" s="1">
        <v>0</v>
      </c>
      <c r="AX306" s="200">
        <f>+TDC_InfraMR[[#This Row],[B.03.1 - Parque de Coches Motores Motrices Remolcados]]+TDC_InfraMR[[#This Row],[B.03.2 - Parque de Coches Motores Motrices Intermedios]]+TDC_InfraMR[[#This Row],[B.03.3 - Parque de Coches Motores Motrices Cabina]]</f>
        <v>0</v>
      </c>
      <c r="AY306" s="1">
        <v>0</v>
      </c>
      <c r="AZ306" s="1">
        <v>0</v>
      </c>
      <c r="BA306" s="1">
        <v>0</v>
      </c>
      <c r="BB306" s="1">
        <v>0</v>
      </c>
      <c r="BC306" s="200">
        <f>+SUM(TDC_InfraMR[[#This Row],[B.04.1 - Parque de Coches Remolcados Clase Unica]:[B.04.5 - Parque de Coches Remolcados para Servicios Especiales (Cartoneros)]])</f>
        <v>0</v>
      </c>
      <c r="BD306" s="356">
        <v>0</v>
      </c>
      <c r="BE306" s="1">
        <v>2</v>
      </c>
      <c r="BF306" s="1">
        <v>0</v>
      </c>
      <c r="BG306" s="244">
        <v>1435</v>
      </c>
    </row>
    <row r="307" spans="1:59">
      <c r="A307" s="1">
        <v>2018</v>
      </c>
      <c r="B307" s="1" t="s">
        <v>66</v>
      </c>
      <c r="C307" s="10">
        <v>0</v>
      </c>
      <c r="D307" s="10">
        <v>0</v>
      </c>
      <c r="E307" s="10">
        <v>0</v>
      </c>
      <c r="F307" s="10">
        <v>15.3</v>
      </c>
      <c r="G307" s="192">
        <f t="shared" si="28"/>
        <v>15.3</v>
      </c>
      <c r="H307" s="192">
        <f>+TDC_InfraMR[[#This Row],[Total Líneas de Explotación ]]</f>
        <v>15.3</v>
      </c>
      <c r="I307" s="192">
        <v>15.3</v>
      </c>
      <c r="J307" s="10">
        <v>0</v>
      </c>
      <c r="K307" s="10">
        <v>0</v>
      </c>
      <c r="L307" s="10">
        <v>30.6</v>
      </c>
      <c r="M307" s="10">
        <v>1.04</v>
      </c>
      <c r="N307" s="192">
        <f>+TDC_InfraMR[[#This Row],[A.03.1 -  Longitud de Vías de Explotación No Electrificadas Troncales y Ramales (vía principal) (km)]]+TDC_InfraMR[[#This Row],[A.04.1 -  Longitud de Vías de Explotación Electrificadas Troncales y Ramales (vía principal) (km)]]</f>
        <v>30.6</v>
      </c>
      <c r="O307" s="192">
        <f>+TDC_InfraMR[[#This Row],[Total Vías (excluido Auxiliares)]]</f>
        <v>30.6</v>
      </c>
      <c r="P307" s="1">
        <v>11</v>
      </c>
      <c r="Q307" s="1">
        <v>0</v>
      </c>
      <c r="R307" s="1">
        <v>0</v>
      </c>
      <c r="S307" s="194">
        <f t="shared" si="32"/>
        <v>11</v>
      </c>
      <c r="T307" s="194">
        <f>+TDC_InfraMR[[#This Row],[Total Estaciones]]</f>
        <v>11</v>
      </c>
      <c r="U307" s="1">
        <v>0</v>
      </c>
      <c r="V307" s="1">
        <v>36</v>
      </c>
      <c r="W307" s="1">
        <v>0</v>
      </c>
      <c r="X307" s="1">
        <v>0</v>
      </c>
      <c r="Y307" s="1">
        <v>0</v>
      </c>
      <c r="Z307" s="196">
        <f t="shared" si="29"/>
        <v>36</v>
      </c>
      <c r="AA307" s="1">
        <v>6</v>
      </c>
      <c r="AB307" s="1">
        <v>2</v>
      </c>
      <c r="AC307" s="1">
        <f>+TDC_InfraMR[[#This Row],[Total Pasos Vehiculares a Nivel]]</f>
        <v>36</v>
      </c>
      <c r="AD307" s="196">
        <f t="shared" si="30"/>
        <v>44</v>
      </c>
      <c r="AE307" s="1">
        <v>0</v>
      </c>
      <c r="AF307" s="1">
        <v>9</v>
      </c>
      <c r="AG307" s="1">
        <v>16</v>
      </c>
      <c r="AH307" s="196">
        <f t="shared" si="31"/>
        <v>25</v>
      </c>
      <c r="AI307" s="7">
        <v>15.3</v>
      </c>
      <c r="AJ307" s="7">
        <v>0</v>
      </c>
      <c r="AK307" s="7">
        <v>0</v>
      </c>
      <c r="AL307" s="198">
        <f t="shared" si="33"/>
        <v>15.3</v>
      </c>
      <c r="AM307" s="1">
        <v>0</v>
      </c>
      <c r="AN307" s="1">
        <v>0</v>
      </c>
      <c r="AO307" s="1">
        <v>0</v>
      </c>
      <c r="AP307" s="200">
        <f t="shared" si="34"/>
        <v>0</v>
      </c>
      <c r="AQ307" s="1">
        <v>18</v>
      </c>
      <c r="AR307" s="1">
        <v>0</v>
      </c>
      <c r="AS307" s="1">
        <v>0</v>
      </c>
      <c r="AT307" s="200">
        <f>+TDC_InfraMR[[#This Row],[B.02.1 - Parque de Coches Eléctricos Motrices]]+TDC_InfraMR[[#This Row],[B.02.2 - Parque de Coches Eléctricos Motrices Remolcados Tipo R]]+TDC_InfraMR[[#This Row],[B.02.3 - Parque de Coches Eléctricos Motrices Tipo R]]</f>
        <v>18</v>
      </c>
      <c r="AU307" s="1">
        <v>0</v>
      </c>
      <c r="AV307" s="1">
        <v>0</v>
      </c>
      <c r="AW307" s="1">
        <v>0</v>
      </c>
      <c r="AX307" s="200">
        <f>+TDC_InfraMR[[#This Row],[B.03.1 - Parque de Coches Motores Motrices Remolcados]]+TDC_InfraMR[[#This Row],[B.03.2 - Parque de Coches Motores Motrices Intermedios]]+TDC_InfraMR[[#This Row],[B.03.3 - Parque de Coches Motores Motrices Cabina]]</f>
        <v>0</v>
      </c>
      <c r="AY307" s="1">
        <v>0</v>
      </c>
      <c r="AZ307" s="1">
        <v>0</v>
      </c>
      <c r="BA307" s="1">
        <v>0</v>
      </c>
      <c r="BB307" s="1">
        <v>0</v>
      </c>
      <c r="BC307" s="200">
        <f>+SUM(TDC_InfraMR[[#This Row],[B.04.1 - Parque de Coches Remolcados Clase Unica]:[B.04.5 - Parque de Coches Remolcados para Servicios Especiales (Cartoneros)]])</f>
        <v>0</v>
      </c>
      <c r="BD307" s="356">
        <v>0</v>
      </c>
      <c r="BE307" s="1">
        <v>2</v>
      </c>
      <c r="BF307" s="1">
        <v>0</v>
      </c>
      <c r="BG307" s="244">
        <v>1435</v>
      </c>
    </row>
    <row r="308" spans="1:59">
      <c r="A308" s="1">
        <v>2018</v>
      </c>
      <c r="B308" s="1" t="s">
        <v>67</v>
      </c>
      <c r="C308" s="10">
        <v>0</v>
      </c>
      <c r="D308" s="10">
        <v>0</v>
      </c>
      <c r="E308" s="10">
        <v>0</v>
      </c>
      <c r="F308" s="10">
        <v>15.3</v>
      </c>
      <c r="G308" s="192">
        <f t="shared" si="28"/>
        <v>15.3</v>
      </c>
      <c r="H308" s="192">
        <f>+TDC_InfraMR[[#This Row],[Total Líneas de Explotación ]]</f>
        <v>15.3</v>
      </c>
      <c r="I308" s="192">
        <v>15.3</v>
      </c>
      <c r="J308" s="10">
        <v>0</v>
      </c>
      <c r="K308" s="10">
        <v>0</v>
      </c>
      <c r="L308" s="10">
        <v>30.6</v>
      </c>
      <c r="M308" s="10">
        <v>1.04</v>
      </c>
      <c r="N308" s="192">
        <f>+TDC_InfraMR[[#This Row],[A.03.1 -  Longitud de Vías de Explotación No Electrificadas Troncales y Ramales (vía principal) (km)]]+TDC_InfraMR[[#This Row],[A.04.1 -  Longitud de Vías de Explotación Electrificadas Troncales y Ramales (vía principal) (km)]]</f>
        <v>30.6</v>
      </c>
      <c r="O308" s="192">
        <f>+TDC_InfraMR[[#This Row],[Total Vías (excluido Auxiliares)]]</f>
        <v>30.6</v>
      </c>
      <c r="P308" s="1">
        <v>11</v>
      </c>
      <c r="Q308" s="1">
        <v>0</v>
      </c>
      <c r="R308" s="1">
        <v>0</v>
      </c>
      <c r="S308" s="194">
        <f t="shared" si="32"/>
        <v>11</v>
      </c>
      <c r="T308" s="194">
        <f>+TDC_InfraMR[[#This Row],[Total Estaciones]]</f>
        <v>11</v>
      </c>
      <c r="U308" s="1">
        <v>0</v>
      </c>
      <c r="V308" s="1">
        <v>36</v>
      </c>
      <c r="W308" s="1">
        <v>0</v>
      </c>
      <c r="X308" s="1">
        <v>0</v>
      </c>
      <c r="Y308" s="1">
        <v>0</v>
      </c>
      <c r="Z308" s="196">
        <f t="shared" si="29"/>
        <v>36</v>
      </c>
      <c r="AA308" s="1">
        <v>6</v>
      </c>
      <c r="AB308" s="1">
        <v>2</v>
      </c>
      <c r="AC308" s="1">
        <f>+TDC_InfraMR[[#This Row],[Total Pasos Vehiculares a Nivel]]</f>
        <v>36</v>
      </c>
      <c r="AD308" s="196">
        <f t="shared" si="30"/>
        <v>44</v>
      </c>
      <c r="AE308" s="1">
        <v>0</v>
      </c>
      <c r="AF308" s="1">
        <v>9</v>
      </c>
      <c r="AG308" s="1">
        <v>16</v>
      </c>
      <c r="AH308" s="196">
        <f t="shared" si="31"/>
        <v>25</v>
      </c>
      <c r="AI308" s="7">
        <v>15.3</v>
      </c>
      <c r="AJ308" s="7">
        <v>0</v>
      </c>
      <c r="AK308" s="7">
        <v>0</v>
      </c>
      <c r="AL308" s="198">
        <f t="shared" si="33"/>
        <v>15.3</v>
      </c>
      <c r="AM308" s="1">
        <v>0</v>
      </c>
      <c r="AN308" s="1">
        <v>0</v>
      </c>
      <c r="AO308" s="1">
        <v>0</v>
      </c>
      <c r="AP308" s="200">
        <f t="shared" si="34"/>
        <v>0</v>
      </c>
      <c r="AQ308" s="1">
        <v>18</v>
      </c>
      <c r="AR308" s="1">
        <v>0</v>
      </c>
      <c r="AS308" s="1">
        <v>0</v>
      </c>
      <c r="AT308" s="200">
        <f>+TDC_InfraMR[[#This Row],[B.02.1 - Parque de Coches Eléctricos Motrices]]+TDC_InfraMR[[#This Row],[B.02.2 - Parque de Coches Eléctricos Motrices Remolcados Tipo R]]+TDC_InfraMR[[#This Row],[B.02.3 - Parque de Coches Eléctricos Motrices Tipo R]]</f>
        <v>18</v>
      </c>
      <c r="AU308" s="1">
        <v>0</v>
      </c>
      <c r="AV308" s="1">
        <v>0</v>
      </c>
      <c r="AW308" s="1">
        <v>0</v>
      </c>
      <c r="AX308" s="200">
        <f>+TDC_InfraMR[[#This Row],[B.03.1 - Parque de Coches Motores Motrices Remolcados]]+TDC_InfraMR[[#This Row],[B.03.2 - Parque de Coches Motores Motrices Intermedios]]+TDC_InfraMR[[#This Row],[B.03.3 - Parque de Coches Motores Motrices Cabina]]</f>
        <v>0</v>
      </c>
      <c r="AY308" s="1">
        <v>0</v>
      </c>
      <c r="AZ308" s="1">
        <v>0</v>
      </c>
      <c r="BA308" s="1">
        <v>0</v>
      </c>
      <c r="BB308" s="1">
        <v>0</v>
      </c>
      <c r="BC308" s="200">
        <f>+SUM(TDC_InfraMR[[#This Row],[B.04.1 - Parque de Coches Remolcados Clase Unica]:[B.04.5 - Parque de Coches Remolcados para Servicios Especiales (Cartoneros)]])</f>
        <v>0</v>
      </c>
      <c r="BD308" s="356">
        <v>0</v>
      </c>
      <c r="BE308" s="1">
        <v>2</v>
      </c>
      <c r="BF308" s="1">
        <v>0</v>
      </c>
      <c r="BG308" s="244">
        <v>1435</v>
      </c>
    </row>
    <row r="309" spans="1:59">
      <c r="A309" s="1">
        <v>2018</v>
      </c>
      <c r="B309" s="1" t="s">
        <v>68</v>
      </c>
      <c r="C309" s="10">
        <v>0</v>
      </c>
      <c r="D309" s="10">
        <v>0</v>
      </c>
      <c r="E309" s="10">
        <v>0</v>
      </c>
      <c r="F309" s="10">
        <v>15.3</v>
      </c>
      <c r="G309" s="192">
        <f t="shared" si="28"/>
        <v>15.3</v>
      </c>
      <c r="H309" s="192">
        <f>+TDC_InfraMR[[#This Row],[Total Líneas de Explotación ]]</f>
        <v>15.3</v>
      </c>
      <c r="I309" s="192">
        <v>15.3</v>
      </c>
      <c r="J309" s="10">
        <v>0</v>
      </c>
      <c r="K309" s="10">
        <v>0</v>
      </c>
      <c r="L309" s="10">
        <v>30.6</v>
      </c>
      <c r="M309" s="10">
        <v>1.04</v>
      </c>
      <c r="N309" s="192">
        <f>+TDC_InfraMR[[#This Row],[A.03.1 -  Longitud de Vías de Explotación No Electrificadas Troncales y Ramales (vía principal) (km)]]+TDC_InfraMR[[#This Row],[A.04.1 -  Longitud de Vías de Explotación Electrificadas Troncales y Ramales (vía principal) (km)]]</f>
        <v>30.6</v>
      </c>
      <c r="O309" s="192">
        <f>+TDC_InfraMR[[#This Row],[Total Vías (excluido Auxiliares)]]</f>
        <v>30.6</v>
      </c>
      <c r="P309" s="1">
        <v>11</v>
      </c>
      <c r="Q309" s="1">
        <v>0</v>
      </c>
      <c r="R309" s="1">
        <v>0</v>
      </c>
      <c r="S309" s="194">
        <f t="shared" si="32"/>
        <v>11</v>
      </c>
      <c r="T309" s="194">
        <f>+TDC_InfraMR[[#This Row],[Total Estaciones]]</f>
        <v>11</v>
      </c>
      <c r="U309" s="1">
        <v>0</v>
      </c>
      <c r="V309" s="1">
        <v>36</v>
      </c>
      <c r="W309" s="1">
        <v>0</v>
      </c>
      <c r="X309" s="1">
        <v>0</v>
      </c>
      <c r="Y309" s="1">
        <v>0</v>
      </c>
      <c r="Z309" s="196">
        <f t="shared" si="29"/>
        <v>36</v>
      </c>
      <c r="AA309" s="1">
        <v>6</v>
      </c>
      <c r="AB309" s="1">
        <v>2</v>
      </c>
      <c r="AC309" s="1">
        <f>+TDC_InfraMR[[#This Row],[Total Pasos Vehiculares a Nivel]]</f>
        <v>36</v>
      </c>
      <c r="AD309" s="196">
        <f t="shared" si="30"/>
        <v>44</v>
      </c>
      <c r="AE309" s="1">
        <v>0</v>
      </c>
      <c r="AF309" s="1">
        <v>9</v>
      </c>
      <c r="AG309" s="1">
        <v>16</v>
      </c>
      <c r="AH309" s="196">
        <f t="shared" si="31"/>
        <v>25</v>
      </c>
      <c r="AI309" s="7">
        <v>15.3</v>
      </c>
      <c r="AJ309" s="7">
        <v>0</v>
      </c>
      <c r="AK309" s="7">
        <v>0</v>
      </c>
      <c r="AL309" s="198">
        <f t="shared" si="33"/>
        <v>15.3</v>
      </c>
      <c r="AM309" s="1">
        <v>0</v>
      </c>
      <c r="AN309" s="1">
        <v>0</v>
      </c>
      <c r="AO309" s="1">
        <v>0</v>
      </c>
      <c r="AP309" s="200">
        <f t="shared" si="34"/>
        <v>0</v>
      </c>
      <c r="AQ309" s="1">
        <v>18</v>
      </c>
      <c r="AR309" s="1">
        <v>0</v>
      </c>
      <c r="AS309" s="1">
        <v>0</v>
      </c>
      <c r="AT309" s="200">
        <f>+TDC_InfraMR[[#This Row],[B.02.1 - Parque de Coches Eléctricos Motrices]]+TDC_InfraMR[[#This Row],[B.02.2 - Parque de Coches Eléctricos Motrices Remolcados Tipo R]]+TDC_InfraMR[[#This Row],[B.02.3 - Parque de Coches Eléctricos Motrices Tipo R]]</f>
        <v>18</v>
      </c>
      <c r="AU309" s="1">
        <v>0</v>
      </c>
      <c r="AV309" s="1">
        <v>0</v>
      </c>
      <c r="AW309" s="1">
        <v>0</v>
      </c>
      <c r="AX309" s="200">
        <f>+TDC_InfraMR[[#This Row],[B.03.1 - Parque de Coches Motores Motrices Remolcados]]+TDC_InfraMR[[#This Row],[B.03.2 - Parque de Coches Motores Motrices Intermedios]]+TDC_InfraMR[[#This Row],[B.03.3 - Parque de Coches Motores Motrices Cabina]]</f>
        <v>0</v>
      </c>
      <c r="AY309" s="1">
        <v>0</v>
      </c>
      <c r="AZ309" s="1">
        <v>0</v>
      </c>
      <c r="BA309" s="1">
        <v>0</v>
      </c>
      <c r="BB309" s="1">
        <v>0</v>
      </c>
      <c r="BC309" s="200">
        <f>+SUM(TDC_InfraMR[[#This Row],[B.04.1 - Parque de Coches Remolcados Clase Unica]:[B.04.5 - Parque de Coches Remolcados para Servicios Especiales (Cartoneros)]])</f>
        <v>0</v>
      </c>
      <c r="BD309" s="356">
        <v>0</v>
      </c>
      <c r="BE309" s="1">
        <v>2</v>
      </c>
      <c r="BF309" s="1">
        <v>0</v>
      </c>
      <c r="BG309" s="244">
        <v>1435</v>
      </c>
    </row>
    <row r="310" spans="1:59">
      <c r="A310" s="1">
        <v>2018</v>
      </c>
      <c r="B310" s="1" t="s">
        <v>69</v>
      </c>
      <c r="C310" s="10">
        <v>0</v>
      </c>
      <c r="D310" s="10">
        <v>0</v>
      </c>
      <c r="E310" s="10">
        <v>0</v>
      </c>
      <c r="F310" s="10">
        <v>15.3</v>
      </c>
      <c r="G310" s="192">
        <f t="shared" si="28"/>
        <v>15.3</v>
      </c>
      <c r="H310" s="192">
        <f>+TDC_InfraMR[[#This Row],[Total Líneas de Explotación ]]</f>
        <v>15.3</v>
      </c>
      <c r="I310" s="192">
        <v>15.3</v>
      </c>
      <c r="J310" s="10">
        <v>0</v>
      </c>
      <c r="K310" s="10">
        <v>0</v>
      </c>
      <c r="L310" s="10">
        <v>30.6</v>
      </c>
      <c r="M310" s="10">
        <v>1.04</v>
      </c>
      <c r="N310" s="192">
        <f>+TDC_InfraMR[[#This Row],[A.03.1 -  Longitud de Vías de Explotación No Electrificadas Troncales y Ramales (vía principal) (km)]]+TDC_InfraMR[[#This Row],[A.04.1 -  Longitud de Vías de Explotación Electrificadas Troncales y Ramales (vía principal) (km)]]</f>
        <v>30.6</v>
      </c>
      <c r="O310" s="192">
        <f>+TDC_InfraMR[[#This Row],[Total Vías (excluido Auxiliares)]]</f>
        <v>30.6</v>
      </c>
      <c r="P310" s="1">
        <v>11</v>
      </c>
      <c r="Q310" s="1">
        <v>0</v>
      </c>
      <c r="R310" s="1">
        <v>0</v>
      </c>
      <c r="S310" s="194">
        <f t="shared" si="32"/>
        <v>11</v>
      </c>
      <c r="T310" s="194">
        <f>+TDC_InfraMR[[#This Row],[Total Estaciones]]</f>
        <v>11</v>
      </c>
      <c r="U310" s="1">
        <v>0</v>
      </c>
      <c r="V310" s="1">
        <v>36</v>
      </c>
      <c r="W310" s="1">
        <v>0</v>
      </c>
      <c r="X310" s="1">
        <v>0</v>
      </c>
      <c r="Y310" s="1">
        <v>0</v>
      </c>
      <c r="Z310" s="196">
        <f t="shared" si="29"/>
        <v>36</v>
      </c>
      <c r="AA310" s="1">
        <v>6</v>
      </c>
      <c r="AB310" s="1">
        <v>2</v>
      </c>
      <c r="AC310" s="1">
        <f>+TDC_InfraMR[[#This Row],[Total Pasos Vehiculares a Nivel]]</f>
        <v>36</v>
      </c>
      <c r="AD310" s="196">
        <f t="shared" si="30"/>
        <v>44</v>
      </c>
      <c r="AE310" s="1">
        <v>0</v>
      </c>
      <c r="AF310" s="1">
        <v>9</v>
      </c>
      <c r="AG310" s="1">
        <v>16</v>
      </c>
      <c r="AH310" s="196">
        <f t="shared" si="31"/>
        <v>25</v>
      </c>
      <c r="AI310" s="7">
        <v>15.3</v>
      </c>
      <c r="AJ310" s="7">
        <v>0</v>
      </c>
      <c r="AK310" s="7">
        <v>0</v>
      </c>
      <c r="AL310" s="198">
        <f t="shared" si="33"/>
        <v>15.3</v>
      </c>
      <c r="AM310" s="1">
        <v>0</v>
      </c>
      <c r="AN310" s="1">
        <v>0</v>
      </c>
      <c r="AO310" s="1">
        <v>0</v>
      </c>
      <c r="AP310" s="200">
        <f t="shared" si="34"/>
        <v>0</v>
      </c>
      <c r="AQ310" s="1">
        <v>18</v>
      </c>
      <c r="AR310" s="1">
        <v>0</v>
      </c>
      <c r="AS310" s="1">
        <v>0</v>
      </c>
      <c r="AT310" s="200">
        <f>+TDC_InfraMR[[#This Row],[B.02.1 - Parque de Coches Eléctricos Motrices]]+TDC_InfraMR[[#This Row],[B.02.2 - Parque de Coches Eléctricos Motrices Remolcados Tipo R]]+TDC_InfraMR[[#This Row],[B.02.3 - Parque de Coches Eléctricos Motrices Tipo R]]</f>
        <v>18</v>
      </c>
      <c r="AU310" s="1">
        <v>0</v>
      </c>
      <c r="AV310" s="1">
        <v>0</v>
      </c>
      <c r="AW310" s="1">
        <v>0</v>
      </c>
      <c r="AX310" s="200">
        <f>+TDC_InfraMR[[#This Row],[B.03.1 - Parque de Coches Motores Motrices Remolcados]]+TDC_InfraMR[[#This Row],[B.03.2 - Parque de Coches Motores Motrices Intermedios]]+TDC_InfraMR[[#This Row],[B.03.3 - Parque de Coches Motores Motrices Cabina]]</f>
        <v>0</v>
      </c>
      <c r="AY310" s="1">
        <v>0</v>
      </c>
      <c r="AZ310" s="1">
        <v>0</v>
      </c>
      <c r="BA310" s="1">
        <v>0</v>
      </c>
      <c r="BB310" s="1">
        <v>0</v>
      </c>
      <c r="BC310" s="200">
        <f>+SUM(TDC_InfraMR[[#This Row],[B.04.1 - Parque de Coches Remolcados Clase Unica]:[B.04.5 - Parque de Coches Remolcados para Servicios Especiales (Cartoneros)]])</f>
        <v>0</v>
      </c>
      <c r="BD310" s="356">
        <v>0</v>
      </c>
      <c r="BE310" s="1">
        <v>2</v>
      </c>
      <c r="BF310" s="1">
        <v>0</v>
      </c>
      <c r="BG310" s="244">
        <v>1435</v>
      </c>
    </row>
    <row r="311" spans="1:59">
      <c r="A311" s="1">
        <v>2018</v>
      </c>
      <c r="B311" s="1" t="s">
        <v>70</v>
      </c>
      <c r="C311" s="10">
        <v>0</v>
      </c>
      <c r="D311" s="10">
        <v>0</v>
      </c>
      <c r="E311" s="10">
        <v>0</v>
      </c>
      <c r="F311" s="10">
        <v>15.3</v>
      </c>
      <c r="G311" s="192">
        <f t="shared" si="28"/>
        <v>15.3</v>
      </c>
      <c r="H311" s="192">
        <f>+TDC_InfraMR[[#This Row],[Total Líneas de Explotación ]]</f>
        <v>15.3</v>
      </c>
      <c r="I311" s="192">
        <v>15.3</v>
      </c>
      <c r="J311" s="10">
        <v>0</v>
      </c>
      <c r="K311" s="10">
        <v>0</v>
      </c>
      <c r="L311" s="10">
        <v>30.6</v>
      </c>
      <c r="M311" s="10">
        <v>1.04</v>
      </c>
      <c r="N311" s="192">
        <f>+TDC_InfraMR[[#This Row],[A.03.1 -  Longitud de Vías de Explotación No Electrificadas Troncales y Ramales (vía principal) (km)]]+TDC_InfraMR[[#This Row],[A.04.1 -  Longitud de Vías de Explotación Electrificadas Troncales y Ramales (vía principal) (km)]]</f>
        <v>30.6</v>
      </c>
      <c r="O311" s="192">
        <f>+TDC_InfraMR[[#This Row],[Total Vías (excluido Auxiliares)]]</f>
        <v>30.6</v>
      </c>
      <c r="P311" s="1">
        <v>11</v>
      </c>
      <c r="Q311" s="1">
        <v>0</v>
      </c>
      <c r="R311" s="1">
        <v>0</v>
      </c>
      <c r="S311" s="194">
        <f t="shared" si="32"/>
        <v>11</v>
      </c>
      <c r="T311" s="194">
        <f>+TDC_InfraMR[[#This Row],[Total Estaciones]]</f>
        <v>11</v>
      </c>
      <c r="U311" s="1">
        <v>0</v>
      </c>
      <c r="V311" s="1">
        <v>36</v>
      </c>
      <c r="W311" s="1">
        <v>0</v>
      </c>
      <c r="X311" s="1">
        <v>0</v>
      </c>
      <c r="Y311" s="1">
        <v>0</v>
      </c>
      <c r="Z311" s="196">
        <f t="shared" si="29"/>
        <v>36</v>
      </c>
      <c r="AA311" s="1">
        <v>6</v>
      </c>
      <c r="AB311" s="1">
        <v>2</v>
      </c>
      <c r="AC311" s="1">
        <f>+TDC_InfraMR[[#This Row],[Total Pasos Vehiculares a Nivel]]</f>
        <v>36</v>
      </c>
      <c r="AD311" s="196">
        <f t="shared" si="30"/>
        <v>44</v>
      </c>
      <c r="AE311" s="1">
        <v>0</v>
      </c>
      <c r="AF311" s="1">
        <v>9</v>
      </c>
      <c r="AG311" s="1">
        <v>16</v>
      </c>
      <c r="AH311" s="196">
        <f t="shared" si="31"/>
        <v>25</v>
      </c>
      <c r="AI311" s="7">
        <v>15.3</v>
      </c>
      <c r="AJ311" s="7">
        <v>0</v>
      </c>
      <c r="AK311" s="7">
        <v>0</v>
      </c>
      <c r="AL311" s="198">
        <f t="shared" si="33"/>
        <v>15.3</v>
      </c>
      <c r="AM311" s="1">
        <v>0</v>
      </c>
      <c r="AN311" s="1">
        <v>0</v>
      </c>
      <c r="AO311" s="1">
        <v>0</v>
      </c>
      <c r="AP311" s="200">
        <f t="shared" si="34"/>
        <v>0</v>
      </c>
      <c r="AQ311" s="1">
        <v>18</v>
      </c>
      <c r="AR311" s="1">
        <v>0</v>
      </c>
      <c r="AS311" s="1">
        <v>0</v>
      </c>
      <c r="AT311" s="200">
        <f>+TDC_InfraMR[[#This Row],[B.02.1 - Parque de Coches Eléctricos Motrices]]+TDC_InfraMR[[#This Row],[B.02.2 - Parque de Coches Eléctricos Motrices Remolcados Tipo R]]+TDC_InfraMR[[#This Row],[B.02.3 - Parque de Coches Eléctricos Motrices Tipo R]]</f>
        <v>18</v>
      </c>
      <c r="AU311" s="1">
        <v>0</v>
      </c>
      <c r="AV311" s="1">
        <v>0</v>
      </c>
      <c r="AW311" s="1">
        <v>0</v>
      </c>
      <c r="AX311" s="200">
        <f>+TDC_InfraMR[[#This Row],[B.03.1 - Parque de Coches Motores Motrices Remolcados]]+TDC_InfraMR[[#This Row],[B.03.2 - Parque de Coches Motores Motrices Intermedios]]+TDC_InfraMR[[#This Row],[B.03.3 - Parque de Coches Motores Motrices Cabina]]</f>
        <v>0</v>
      </c>
      <c r="AY311" s="1">
        <v>0</v>
      </c>
      <c r="AZ311" s="1">
        <v>0</v>
      </c>
      <c r="BA311" s="1">
        <v>0</v>
      </c>
      <c r="BB311" s="1">
        <v>0</v>
      </c>
      <c r="BC311" s="200">
        <f>+SUM(TDC_InfraMR[[#This Row],[B.04.1 - Parque de Coches Remolcados Clase Unica]:[B.04.5 - Parque de Coches Remolcados para Servicios Especiales (Cartoneros)]])</f>
        <v>0</v>
      </c>
      <c r="BD311" s="356">
        <v>0</v>
      </c>
      <c r="BE311" s="1">
        <v>2</v>
      </c>
      <c r="BF311" s="1">
        <v>0</v>
      </c>
      <c r="BG311" s="244">
        <v>1435</v>
      </c>
    </row>
    <row r="312" spans="1:59">
      <c r="A312" s="1">
        <v>2018</v>
      </c>
      <c r="B312" s="1" t="s">
        <v>71</v>
      </c>
      <c r="C312" s="10">
        <v>0</v>
      </c>
      <c r="D312" s="10">
        <v>0</v>
      </c>
      <c r="E312" s="10">
        <v>0</v>
      </c>
      <c r="F312" s="10">
        <v>15.3</v>
      </c>
      <c r="G312" s="192">
        <f t="shared" si="28"/>
        <v>15.3</v>
      </c>
      <c r="H312" s="192">
        <f>+TDC_InfraMR[[#This Row],[Total Líneas de Explotación ]]</f>
        <v>15.3</v>
      </c>
      <c r="I312" s="192">
        <v>15.3</v>
      </c>
      <c r="J312" s="10">
        <v>0</v>
      </c>
      <c r="K312" s="10">
        <v>0</v>
      </c>
      <c r="L312" s="10">
        <v>30.6</v>
      </c>
      <c r="M312" s="10">
        <v>1.04</v>
      </c>
      <c r="N312" s="192">
        <f>+TDC_InfraMR[[#This Row],[A.03.1 -  Longitud de Vías de Explotación No Electrificadas Troncales y Ramales (vía principal) (km)]]+TDC_InfraMR[[#This Row],[A.04.1 -  Longitud de Vías de Explotación Electrificadas Troncales y Ramales (vía principal) (km)]]</f>
        <v>30.6</v>
      </c>
      <c r="O312" s="192">
        <f>+TDC_InfraMR[[#This Row],[Total Vías (excluido Auxiliares)]]</f>
        <v>30.6</v>
      </c>
      <c r="P312" s="1">
        <v>11</v>
      </c>
      <c r="Q312" s="1">
        <v>0</v>
      </c>
      <c r="R312" s="1">
        <v>0</v>
      </c>
      <c r="S312" s="194">
        <f t="shared" si="32"/>
        <v>11</v>
      </c>
      <c r="T312" s="194">
        <f>+TDC_InfraMR[[#This Row],[Total Estaciones]]</f>
        <v>11</v>
      </c>
      <c r="U312" s="1">
        <v>0</v>
      </c>
      <c r="V312" s="1">
        <v>36</v>
      </c>
      <c r="W312" s="1">
        <v>0</v>
      </c>
      <c r="X312" s="1">
        <v>0</v>
      </c>
      <c r="Y312" s="1">
        <v>0</v>
      </c>
      <c r="Z312" s="196">
        <f t="shared" si="29"/>
        <v>36</v>
      </c>
      <c r="AA312" s="1">
        <v>6</v>
      </c>
      <c r="AB312" s="1">
        <v>2</v>
      </c>
      <c r="AC312" s="1">
        <f>+TDC_InfraMR[[#This Row],[Total Pasos Vehiculares a Nivel]]</f>
        <v>36</v>
      </c>
      <c r="AD312" s="196">
        <f t="shared" si="30"/>
        <v>44</v>
      </c>
      <c r="AE312" s="1">
        <v>0</v>
      </c>
      <c r="AF312" s="1">
        <v>9</v>
      </c>
      <c r="AG312" s="1">
        <v>16</v>
      </c>
      <c r="AH312" s="196">
        <f t="shared" si="31"/>
        <v>25</v>
      </c>
      <c r="AI312" s="7">
        <v>15.3</v>
      </c>
      <c r="AJ312" s="7">
        <v>0</v>
      </c>
      <c r="AK312" s="7">
        <v>0</v>
      </c>
      <c r="AL312" s="198">
        <f t="shared" si="33"/>
        <v>15.3</v>
      </c>
      <c r="AM312" s="1">
        <v>0</v>
      </c>
      <c r="AN312" s="1">
        <v>0</v>
      </c>
      <c r="AO312" s="1">
        <v>0</v>
      </c>
      <c r="AP312" s="200">
        <f t="shared" si="34"/>
        <v>0</v>
      </c>
      <c r="AQ312" s="1">
        <v>18</v>
      </c>
      <c r="AR312" s="1">
        <v>0</v>
      </c>
      <c r="AS312" s="1">
        <v>0</v>
      </c>
      <c r="AT312" s="200">
        <f>+TDC_InfraMR[[#This Row],[B.02.1 - Parque de Coches Eléctricos Motrices]]+TDC_InfraMR[[#This Row],[B.02.2 - Parque de Coches Eléctricos Motrices Remolcados Tipo R]]+TDC_InfraMR[[#This Row],[B.02.3 - Parque de Coches Eléctricos Motrices Tipo R]]</f>
        <v>18</v>
      </c>
      <c r="AU312" s="1">
        <v>0</v>
      </c>
      <c r="AV312" s="1">
        <v>0</v>
      </c>
      <c r="AW312" s="1">
        <v>0</v>
      </c>
      <c r="AX312" s="200">
        <f>+TDC_InfraMR[[#This Row],[B.03.1 - Parque de Coches Motores Motrices Remolcados]]+TDC_InfraMR[[#This Row],[B.03.2 - Parque de Coches Motores Motrices Intermedios]]+TDC_InfraMR[[#This Row],[B.03.3 - Parque de Coches Motores Motrices Cabina]]</f>
        <v>0</v>
      </c>
      <c r="AY312" s="1">
        <v>0</v>
      </c>
      <c r="AZ312" s="1">
        <v>0</v>
      </c>
      <c r="BA312" s="1">
        <v>0</v>
      </c>
      <c r="BB312" s="1">
        <v>0</v>
      </c>
      <c r="BC312" s="200">
        <f>+SUM(TDC_InfraMR[[#This Row],[B.04.1 - Parque de Coches Remolcados Clase Unica]:[B.04.5 - Parque de Coches Remolcados para Servicios Especiales (Cartoneros)]])</f>
        <v>0</v>
      </c>
      <c r="BD312" s="356">
        <v>0</v>
      </c>
      <c r="BE312" s="1">
        <v>2</v>
      </c>
      <c r="BF312" s="1">
        <v>0</v>
      </c>
      <c r="BG312" s="244">
        <v>1435</v>
      </c>
    </row>
    <row r="313" spans="1:59">
      <c r="A313" s="1">
        <v>2018</v>
      </c>
      <c r="B313" s="1" t="s">
        <v>72</v>
      </c>
      <c r="C313" s="10">
        <v>0</v>
      </c>
      <c r="D313" s="10">
        <v>0</v>
      </c>
      <c r="E313" s="10">
        <v>0</v>
      </c>
      <c r="F313" s="10">
        <v>15.3</v>
      </c>
      <c r="G313" s="192">
        <f t="shared" si="28"/>
        <v>15.3</v>
      </c>
      <c r="H313" s="192">
        <f>+TDC_InfraMR[[#This Row],[Total Líneas de Explotación ]]</f>
        <v>15.3</v>
      </c>
      <c r="I313" s="192">
        <v>15.3</v>
      </c>
      <c r="J313" s="10">
        <v>0</v>
      </c>
      <c r="K313" s="10">
        <v>0</v>
      </c>
      <c r="L313" s="10">
        <v>30.6</v>
      </c>
      <c r="M313" s="10">
        <v>1.04</v>
      </c>
      <c r="N313" s="192">
        <f>+TDC_InfraMR[[#This Row],[A.03.1 -  Longitud de Vías de Explotación No Electrificadas Troncales y Ramales (vía principal) (km)]]+TDC_InfraMR[[#This Row],[A.04.1 -  Longitud de Vías de Explotación Electrificadas Troncales y Ramales (vía principal) (km)]]</f>
        <v>30.6</v>
      </c>
      <c r="O313" s="192">
        <f>+TDC_InfraMR[[#This Row],[Total Vías (excluido Auxiliares)]]</f>
        <v>30.6</v>
      </c>
      <c r="P313" s="1">
        <v>11</v>
      </c>
      <c r="Q313" s="1">
        <v>0</v>
      </c>
      <c r="R313" s="1">
        <v>0</v>
      </c>
      <c r="S313" s="194">
        <f t="shared" si="32"/>
        <v>11</v>
      </c>
      <c r="T313" s="194">
        <f>+TDC_InfraMR[[#This Row],[Total Estaciones]]</f>
        <v>11</v>
      </c>
      <c r="U313" s="1">
        <v>0</v>
      </c>
      <c r="V313" s="1">
        <v>36</v>
      </c>
      <c r="W313" s="1">
        <v>0</v>
      </c>
      <c r="X313" s="1">
        <v>0</v>
      </c>
      <c r="Y313" s="1">
        <v>0</v>
      </c>
      <c r="Z313" s="196">
        <f t="shared" si="29"/>
        <v>36</v>
      </c>
      <c r="AA313" s="1">
        <v>6</v>
      </c>
      <c r="AB313" s="1">
        <v>2</v>
      </c>
      <c r="AC313" s="1">
        <f>+TDC_InfraMR[[#This Row],[Total Pasos Vehiculares a Nivel]]</f>
        <v>36</v>
      </c>
      <c r="AD313" s="196">
        <f t="shared" si="30"/>
        <v>44</v>
      </c>
      <c r="AE313" s="1">
        <v>0</v>
      </c>
      <c r="AF313" s="1">
        <v>9</v>
      </c>
      <c r="AG313" s="1">
        <v>16</v>
      </c>
      <c r="AH313" s="196">
        <f t="shared" si="31"/>
        <v>25</v>
      </c>
      <c r="AI313" s="7">
        <v>15.3</v>
      </c>
      <c r="AJ313" s="7">
        <v>0</v>
      </c>
      <c r="AK313" s="7">
        <v>0</v>
      </c>
      <c r="AL313" s="198">
        <f t="shared" si="33"/>
        <v>15.3</v>
      </c>
      <c r="AM313" s="1">
        <v>0</v>
      </c>
      <c r="AN313" s="1">
        <v>0</v>
      </c>
      <c r="AO313" s="1">
        <v>0</v>
      </c>
      <c r="AP313" s="200">
        <f t="shared" si="34"/>
        <v>0</v>
      </c>
      <c r="AQ313" s="1">
        <v>18</v>
      </c>
      <c r="AR313" s="1">
        <v>0</v>
      </c>
      <c r="AS313" s="1">
        <v>0</v>
      </c>
      <c r="AT313" s="200">
        <f>+TDC_InfraMR[[#This Row],[B.02.1 - Parque de Coches Eléctricos Motrices]]+TDC_InfraMR[[#This Row],[B.02.2 - Parque de Coches Eléctricos Motrices Remolcados Tipo R]]+TDC_InfraMR[[#This Row],[B.02.3 - Parque de Coches Eléctricos Motrices Tipo R]]</f>
        <v>18</v>
      </c>
      <c r="AU313" s="1">
        <v>0</v>
      </c>
      <c r="AV313" s="1">
        <v>0</v>
      </c>
      <c r="AW313" s="1">
        <v>0</v>
      </c>
      <c r="AX313" s="200">
        <f>+TDC_InfraMR[[#This Row],[B.03.1 - Parque de Coches Motores Motrices Remolcados]]+TDC_InfraMR[[#This Row],[B.03.2 - Parque de Coches Motores Motrices Intermedios]]+TDC_InfraMR[[#This Row],[B.03.3 - Parque de Coches Motores Motrices Cabina]]</f>
        <v>0</v>
      </c>
      <c r="AY313" s="1">
        <v>0</v>
      </c>
      <c r="AZ313" s="1">
        <v>0</v>
      </c>
      <c r="BA313" s="1">
        <v>0</v>
      </c>
      <c r="BB313" s="1">
        <v>0</v>
      </c>
      <c r="BC313" s="200">
        <f>+SUM(TDC_InfraMR[[#This Row],[B.04.1 - Parque de Coches Remolcados Clase Unica]:[B.04.5 - Parque de Coches Remolcados para Servicios Especiales (Cartoneros)]])</f>
        <v>0</v>
      </c>
      <c r="BD313" s="356">
        <v>0</v>
      </c>
      <c r="BE313" s="1">
        <v>2</v>
      </c>
      <c r="BF313" s="1">
        <v>0</v>
      </c>
      <c r="BG313" s="244">
        <v>1435</v>
      </c>
    </row>
    <row r="314" spans="1:59">
      <c r="A314" s="1">
        <v>2019</v>
      </c>
      <c r="B314" s="1" t="s">
        <v>61</v>
      </c>
      <c r="C314" s="10">
        <v>0</v>
      </c>
      <c r="D314" s="10">
        <v>0</v>
      </c>
      <c r="E314" s="10">
        <v>0</v>
      </c>
      <c r="F314" s="10">
        <v>15.3</v>
      </c>
      <c r="G314" s="192">
        <f t="shared" si="28"/>
        <v>15.3</v>
      </c>
      <c r="H314" s="192">
        <f>+TDC_InfraMR[[#This Row],[Total Líneas de Explotación ]]</f>
        <v>15.3</v>
      </c>
      <c r="I314" s="192">
        <v>15.3</v>
      </c>
      <c r="J314" s="10">
        <v>0</v>
      </c>
      <c r="K314" s="10">
        <v>0</v>
      </c>
      <c r="L314" s="10">
        <v>30.6</v>
      </c>
      <c r="M314" s="10">
        <v>1.04</v>
      </c>
      <c r="N314" s="192">
        <f>+TDC_InfraMR[[#This Row],[A.03.1 -  Longitud de Vías de Explotación No Electrificadas Troncales y Ramales (vía principal) (km)]]+TDC_InfraMR[[#This Row],[A.04.1 -  Longitud de Vías de Explotación Electrificadas Troncales y Ramales (vía principal) (km)]]</f>
        <v>30.6</v>
      </c>
      <c r="O314" s="192">
        <f>+TDC_InfraMR[[#This Row],[Total Vías (excluido Auxiliares)]]</f>
        <v>30.6</v>
      </c>
      <c r="P314" s="1">
        <v>11</v>
      </c>
      <c r="Q314" s="1">
        <v>0</v>
      </c>
      <c r="R314" s="1">
        <v>0</v>
      </c>
      <c r="S314" s="194">
        <f t="shared" si="32"/>
        <v>11</v>
      </c>
      <c r="T314" s="194">
        <f>+TDC_InfraMR[[#This Row],[Total Estaciones]]</f>
        <v>11</v>
      </c>
      <c r="U314" s="1">
        <v>0</v>
      </c>
      <c r="V314" s="1">
        <v>36</v>
      </c>
      <c r="W314" s="1">
        <v>0</v>
      </c>
      <c r="X314" s="1">
        <v>0</v>
      </c>
      <c r="Y314" s="1">
        <v>0</v>
      </c>
      <c r="Z314" s="196">
        <f t="shared" si="29"/>
        <v>36</v>
      </c>
      <c r="AA314" s="1">
        <v>6</v>
      </c>
      <c r="AB314" s="1">
        <v>2</v>
      </c>
      <c r="AC314" s="1">
        <f>+TDC_InfraMR[[#This Row],[Total Pasos Vehiculares a Nivel]]</f>
        <v>36</v>
      </c>
      <c r="AD314" s="196">
        <f t="shared" si="30"/>
        <v>44</v>
      </c>
      <c r="AE314" s="1">
        <v>0</v>
      </c>
      <c r="AF314" s="1">
        <v>9</v>
      </c>
      <c r="AG314" s="1">
        <v>16</v>
      </c>
      <c r="AH314" s="196">
        <f t="shared" si="31"/>
        <v>25</v>
      </c>
      <c r="AI314" s="7">
        <v>15.3</v>
      </c>
      <c r="AJ314" s="7">
        <v>0</v>
      </c>
      <c r="AK314" s="7">
        <v>0</v>
      </c>
      <c r="AL314" s="198">
        <f t="shared" si="33"/>
        <v>15.3</v>
      </c>
      <c r="AM314" s="1">
        <v>0</v>
      </c>
      <c r="AN314" s="1">
        <v>0</v>
      </c>
      <c r="AO314" s="1">
        <v>0</v>
      </c>
      <c r="AP314" s="200">
        <f t="shared" si="34"/>
        <v>0</v>
      </c>
      <c r="AQ314" s="1">
        <v>18</v>
      </c>
      <c r="AR314" s="1">
        <v>0</v>
      </c>
      <c r="AS314" s="1">
        <v>0</v>
      </c>
      <c r="AT314" s="200">
        <f>+TDC_InfraMR[[#This Row],[B.02.1 - Parque de Coches Eléctricos Motrices]]+TDC_InfraMR[[#This Row],[B.02.2 - Parque de Coches Eléctricos Motrices Remolcados Tipo R]]+TDC_InfraMR[[#This Row],[B.02.3 - Parque de Coches Eléctricos Motrices Tipo R]]</f>
        <v>18</v>
      </c>
      <c r="AU314" s="1">
        <v>0</v>
      </c>
      <c r="AV314" s="1">
        <v>0</v>
      </c>
      <c r="AW314" s="1">
        <v>0</v>
      </c>
      <c r="AX314" s="200">
        <f>+TDC_InfraMR[[#This Row],[B.03.1 - Parque de Coches Motores Motrices Remolcados]]+TDC_InfraMR[[#This Row],[B.03.2 - Parque de Coches Motores Motrices Intermedios]]+TDC_InfraMR[[#This Row],[B.03.3 - Parque de Coches Motores Motrices Cabina]]</f>
        <v>0</v>
      </c>
      <c r="AY314" s="1">
        <v>0</v>
      </c>
      <c r="AZ314" s="1">
        <v>0</v>
      </c>
      <c r="BA314" s="1">
        <v>0</v>
      </c>
      <c r="BB314" s="1">
        <v>0</v>
      </c>
      <c r="BC314" s="200">
        <f>+SUM(TDC_InfraMR[[#This Row],[B.04.1 - Parque de Coches Remolcados Clase Unica]:[B.04.5 - Parque de Coches Remolcados para Servicios Especiales (Cartoneros)]])</f>
        <v>0</v>
      </c>
      <c r="BD314" s="356">
        <v>0</v>
      </c>
      <c r="BE314" s="1">
        <v>2</v>
      </c>
      <c r="BF314" s="1">
        <v>0</v>
      </c>
      <c r="BG314" s="244">
        <v>1435</v>
      </c>
    </row>
    <row r="315" spans="1:59">
      <c r="A315" s="1">
        <v>2019</v>
      </c>
      <c r="B315" s="1" t="s">
        <v>62</v>
      </c>
      <c r="C315" s="10">
        <v>0</v>
      </c>
      <c r="D315" s="10">
        <v>0</v>
      </c>
      <c r="E315" s="10">
        <v>0</v>
      </c>
      <c r="F315" s="10">
        <v>15.3</v>
      </c>
      <c r="G315" s="192">
        <f t="shared" si="28"/>
        <v>15.3</v>
      </c>
      <c r="H315" s="192">
        <f>+TDC_InfraMR[[#This Row],[Total Líneas de Explotación ]]</f>
        <v>15.3</v>
      </c>
      <c r="I315" s="192">
        <v>15.3</v>
      </c>
      <c r="J315" s="10">
        <v>0</v>
      </c>
      <c r="K315" s="10">
        <v>0</v>
      </c>
      <c r="L315" s="10">
        <v>30.6</v>
      </c>
      <c r="M315" s="10">
        <v>1.04</v>
      </c>
      <c r="N315" s="192">
        <f>+TDC_InfraMR[[#This Row],[A.03.1 -  Longitud de Vías de Explotación No Electrificadas Troncales y Ramales (vía principal) (km)]]+TDC_InfraMR[[#This Row],[A.04.1 -  Longitud de Vías de Explotación Electrificadas Troncales y Ramales (vía principal) (km)]]</f>
        <v>30.6</v>
      </c>
      <c r="O315" s="192">
        <f>+TDC_InfraMR[[#This Row],[Total Vías (excluido Auxiliares)]]</f>
        <v>30.6</v>
      </c>
      <c r="P315" s="1">
        <v>11</v>
      </c>
      <c r="Q315" s="1">
        <v>0</v>
      </c>
      <c r="R315" s="1">
        <v>0</v>
      </c>
      <c r="S315" s="194">
        <f t="shared" si="32"/>
        <v>11</v>
      </c>
      <c r="T315" s="194">
        <f>+TDC_InfraMR[[#This Row],[Total Estaciones]]</f>
        <v>11</v>
      </c>
      <c r="U315" s="1">
        <v>0</v>
      </c>
      <c r="V315" s="1">
        <v>36</v>
      </c>
      <c r="W315" s="1">
        <v>0</v>
      </c>
      <c r="X315" s="1">
        <v>0</v>
      </c>
      <c r="Y315" s="1">
        <v>0</v>
      </c>
      <c r="Z315" s="196">
        <f t="shared" si="29"/>
        <v>36</v>
      </c>
      <c r="AA315" s="1">
        <v>6</v>
      </c>
      <c r="AB315" s="1">
        <v>2</v>
      </c>
      <c r="AC315" s="1">
        <f>+TDC_InfraMR[[#This Row],[Total Pasos Vehiculares a Nivel]]</f>
        <v>36</v>
      </c>
      <c r="AD315" s="196">
        <f t="shared" si="30"/>
        <v>44</v>
      </c>
      <c r="AE315" s="1">
        <v>0</v>
      </c>
      <c r="AF315" s="1">
        <v>9</v>
      </c>
      <c r="AG315" s="1">
        <v>16</v>
      </c>
      <c r="AH315" s="196">
        <f t="shared" si="31"/>
        <v>25</v>
      </c>
      <c r="AI315" s="7">
        <v>15.3</v>
      </c>
      <c r="AJ315" s="7">
        <v>0</v>
      </c>
      <c r="AK315" s="7">
        <v>0</v>
      </c>
      <c r="AL315" s="198">
        <f t="shared" si="33"/>
        <v>15.3</v>
      </c>
      <c r="AM315" s="1">
        <v>0</v>
      </c>
      <c r="AN315" s="1">
        <v>0</v>
      </c>
      <c r="AO315" s="1">
        <v>0</v>
      </c>
      <c r="AP315" s="200">
        <f t="shared" si="34"/>
        <v>0</v>
      </c>
      <c r="AQ315" s="1">
        <v>18</v>
      </c>
      <c r="AR315" s="1">
        <v>0</v>
      </c>
      <c r="AS315" s="1">
        <v>0</v>
      </c>
      <c r="AT315" s="200">
        <f>+TDC_InfraMR[[#This Row],[B.02.1 - Parque de Coches Eléctricos Motrices]]+TDC_InfraMR[[#This Row],[B.02.2 - Parque de Coches Eléctricos Motrices Remolcados Tipo R]]+TDC_InfraMR[[#This Row],[B.02.3 - Parque de Coches Eléctricos Motrices Tipo R]]</f>
        <v>18</v>
      </c>
      <c r="AU315" s="1">
        <v>0</v>
      </c>
      <c r="AV315" s="1">
        <v>0</v>
      </c>
      <c r="AW315" s="1">
        <v>0</v>
      </c>
      <c r="AX315" s="200">
        <f>+TDC_InfraMR[[#This Row],[B.03.1 - Parque de Coches Motores Motrices Remolcados]]+TDC_InfraMR[[#This Row],[B.03.2 - Parque de Coches Motores Motrices Intermedios]]+TDC_InfraMR[[#This Row],[B.03.3 - Parque de Coches Motores Motrices Cabina]]</f>
        <v>0</v>
      </c>
      <c r="AY315" s="1">
        <v>0</v>
      </c>
      <c r="AZ315" s="1">
        <v>0</v>
      </c>
      <c r="BA315" s="1">
        <v>0</v>
      </c>
      <c r="BB315" s="1">
        <v>0</v>
      </c>
      <c r="BC315" s="200">
        <f>+SUM(TDC_InfraMR[[#This Row],[B.04.1 - Parque de Coches Remolcados Clase Unica]:[B.04.5 - Parque de Coches Remolcados para Servicios Especiales (Cartoneros)]])</f>
        <v>0</v>
      </c>
      <c r="BD315" s="356">
        <v>0</v>
      </c>
      <c r="BE315" s="1">
        <v>2</v>
      </c>
      <c r="BF315" s="1">
        <v>0</v>
      </c>
      <c r="BG315" s="244">
        <v>1435</v>
      </c>
    </row>
    <row r="316" spans="1:59">
      <c r="A316" s="1">
        <v>2019</v>
      </c>
      <c r="B316" s="1" t="s">
        <v>63</v>
      </c>
      <c r="C316" s="10">
        <v>0</v>
      </c>
      <c r="D316" s="10">
        <v>0</v>
      </c>
      <c r="E316" s="10">
        <v>0</v>
      </c>
      <c r="F316" s="10">
        <v>15.3</v>
      </c>
      <c r="G316" s="192">
        <f t="shared" si="28"/>
        <v>15.3</v>
      </c>
      <c r="H316" s="192">
        <f>+TDC_InfraMR[[#This Row],[Total Líneas de Explotación ]]</f>
        <v>15.3</v>
      </c>
      <c r="I316" s="192">
        <v>15.3</v>
      </c>
      <c r="J316" s="10">
        <v>0</v>
      </c>
      <c r="K316" s="10">
        <v>0</v>
      </c>
      <c r="L316" s="10">
        <v>30.6</v>
      </c>
      <c r="M316" s="10">
        <v>1.04</v>
      </c>
      <c r="N316" s="192">
        <f>+TDC_InfraMR[[#This Row],[A.03.1 -  Longitud de Vías de Explotación No Electrificadas Troncales y Ramales (vía principal) (km)]]+TDC_InfraMR[[#This Row],[A.04.1 -  Longitud de Vías de Explotación Electrificadas Troncales y Ramales (vía principal) (km)]]</f>
        <v>30.6</v>
      </c>
      <c r="O316" s="192">
        <f>+TDC_InfraMR[[#This Row],[Total Vías (excluido Auxiliares)]]</f>
        <v>30.6</v>
      </c>
      <c r="P316" s="1">
        <v>11</v>
      </c>
      <c r="Q316" s="1">
        <v>0</v>
      </c>
      <c r="R316" s="1">
        <v>0</v>
      </c>
      <c r="S316" s="194">
        <f t="shared" si="32"/>
        <v>11</v>
      </c>
      <c r="T316" s="194">
        <f>+TDC_InfraMR[[#This Row],[Total Estaciones]]</f>
        <v>11</v>
      </c>
      <c r="U316" s="1">
        <v>0</v>
      </c>
      <c r="V316" s="1">
        <v>36</v>
      </c>
      <c r="W316" s="1">
        <v>0</v>
      </c>
      <c r="X316" s="1">
        <v>0</v>
      </c>
      <c r="Y316" s="1">
        <v>0</v>
      </c>
      <c r="Z316" s="196">
        <f t="shared" si="29"/>
        <v>36</v>
      </c>
      <c r="AA316" s="1">
        <v>6</v>
      </c>
      <c r="AB316" s="1">
        <v>2</v>
      </c>
      <c r="AC316" s="1">
        <f>+TDC_InfraMR[[#This Row],[Total Pasos Vehiculares a Nivel]]</f>
        <v>36</v>
      </c>
      <c r="AD316" s="196">
        <f t="shared" si="30"/>
        <v>44</v>
      </c>
      <c r="AE316" s="1">
        <v>0</v>
      </c>
      <c r="AF316" s="1">
        <v>9</v>
      </c>
      <c r="AG316" s="1">
        <v>16</v>
      </c>
      <c r="AH316" s="196">
        <f t="shared" si="31"/>
        <v>25</v>
      </c>
      <c r="AI316" s="7">
        <v>15.3</v>
      </c>
      <c r="AJ316" s="7">
        <v>0</v>
      </c>
      <c r="AK316" s="7">
        <v>0</v>
      </c>
      <c r="AL316" s="198">
        <f t="shared" si="33"/>
        <v>15.3</v>
      </c>
      <c r="AM316" s="1">
        <v>0</v>
      </c>
      <c r="AN316" s="1">
        <v>0</v>
      </c>
      <c r="AO316" s="1">
        <v>0</v>
      </c>
      <c r="AP316" s="200">
        <f t="shared" si="34"/>
        <v>0</v>
      </c>
      <c r="AQ316" s="1">
        <v>18</v>
      </c>
      <c r="AR316" s="1">
        <v>0</v>
      </c>
      <c r="AS316" s="1">
        <v>0</v>
      </c>
      <c r="AT316" s="200">
        <f>+TDC_InfraMR[[#This Row],[B.02.1 - Parque de Coches Eléctricos Motrices]]+TDC_InfraMR[[#This Row],[B.02.2 - Parque de Coches Eléctricos Motrices Remolcados Tipo R]]+TDC_InfraMR[[#This Row],[B.02.3 - Parque de Coches Eléctricos Motrices Tipo R]]</f>
        <v>18</v>
      </c>
      <c r="AU316" s="1">
        <v>0</v>
      </c>
      <c r="AV316" s="1">
        <v>0</v>
      </c>
      <c r="AW316" s="1">
        <v>0</v>
      </c>
      <c r="AX316" s="200">
        <f>+TDC_InfraMR[[#This Row],[B.03.1 - Parque de Coches Motores Motrices Remolcados]]+TDC_InfraMR[[#This Row],[B.03.2 - Parque de Coches Motores Motrices Intermedios]]+TDC_InfraMR[[#This Row],[B.03.3 - Parque de Coches Motores Motrices Cabina]]</f>
        <v>0</v>
      </c>
      <c r="AY316" s="1">
        <v>0</v>
      </c>
      <c r="AZ316" s="1">
        <v>0</v>
      </c>
      <c r="BA316" s="1">
        <v>0</v>
      </c>
      <c r="BB316" s="1">
        <v>0</v>
      </c>
      <c r="BC316" s="200">
        <f>+SUM(TDC_InfraMR[[#This Row],[B.04.1 - Parque de Coches Remolcados Clase Unica]:[B.04.5 - Parque de Coches Remolcados para Servicios Especiales (Cartoneros)]])</f>
        <v>0</v>
      </c>
      <c r="BD316" s="356">
        <v>0</v>
      </c>
      <c r="BE316" s="1">
        <v>2</v>
      </c>
      <c r="BF316" s="1">
        <v>0</v>
      </c>
      <c r="BG316" s="244">
        <v>1435</v>
      </c>
    </row>
    <row r="317" spans="1:59">
      <c r="A317" s="1">
        <v>2019</v>
      </c>
      <c r="B317" s="1" t="s">
        <v>64</v>
      </c>
      <c r="C317" s="10">
        <v>0</v>
      </c>
      <c r="D317" s="10">
        <v>0</v>
      </c>
      <c r="E317" s="10">
        <v>0</v>
      </c>
      <c r="F317" s="10">
        <v>15.3</v>
      </c>
      <c r="G317" s="192">
        <f t="shared" si="28"/>
        <v>15.3</v>
      </c>
      <c r="H317" s="192">
        <f>+TDC_InfraMR[[#This Row],[Total Líneas de Explotación ]]</f>
        <v>15.3</v>
      </c>
      <c r="I317" s="192">
        <v>15.3</v>
      </c>
      <c r="J317" s="10">
        <v>0</v>
      </c>
      <c r="K317" s="10">
        <v>0</v>
      </c>
      <c r="L317" s="10">
        <v>30.6</v>
      </c>
      <c r="M317" s="10">
        <v>1.04</v>
      </c>
      <c r="N317" s="192">
        <f>+TDC_InfraMR[[#This Row],[A.03.1 -  Longitud de Vías de Explotación No Electrificadas Troncales y Ramales (vía principal) (km)]]+TDC_InfraMR[[#This Row],[A.04.1 -  Longitud de Vías de Explotación Electrificadas Troncales y Ramales (vía principal) (km)]]</f>
        <v>30.6</v>
      </c>
      <c r="O317" s="192">
        <f>+TDC_InfraMR[[#This Row],[Total Vías (excluido Auxiliares)]]</f>
        <v>30.6</v>
      </c>
      <c r="P317" s="1">
        <v>11</v>
      </c>
      <c r="Q317" s="1">
        <v>0</v>
      </c>
      <c r="R317" s="1">
        <v>0</v>
      </c>
      <c r="S317" s="194">
        <f t="shared" si="32"/>
        <v>11</v>
      </c>
      <c r="T317" s="194">
        <f>+TDC_InfraMR[[#This Row],[Total Estaciones]]</f>
        <v>11</v>
      </c>
      <c r="U317" s="1">
        <v>0</v>
      </c>
      <c r="V317" s="1">
        <v>36</v>
      </c>
      <c r="W317" s="1">
        <v>0</v>
      </c>
      <c r="X317" s="1">
        <v>0</v>
      </c>
      <c r="Y317" s="1">
        <v>0</v>
      </c>
      <c r="Z317" s="196">
        <f t="shared" si="29"/>
        <v>36</v>
      </c>
      <c r="AA317" s="1">
        <v>6</v>
      </c>
      <c r="AB317" s="1">
        <v>2</v>
      </c>
      <c r="AC317" s="1">
        <f>+TDC_InfraMR[[#This Row],[Total Pasos Vehiculares a Nivel]]</f>
        <v>36</v>
      </c>
      <c r="AD317" s="196">
        <f t="shared" si="30"/>
        <v>44</v>
      </c>
      <c r="AE317" s="1">
        <v>0</v>
      </c>
      <c r="AF317" s="1">
        <v>9</v>
      </c>
      <c r="AG317" s="1">
        <v>16</v>
      </c>
      <c r="AH317" s="196">
        <f t="shared" si="31"/>
        <v>25</v>
      </c>
      <c r="AI317" s="7">
        <v>15.3</v>
      </c>
      <c r="AJ317" s="7">
        <v>0</v>
      </c>
      <c r="AK317" s="7">
        <v>0</v>
      </c>
      <c r="AL317" s="198">
        <f t="shared" si="33"/>
        <v>15.3</v>
      </c>
      <c r="AM317" s="1">
        <v>0</v>
      </c>
      <c r="AN317" s="1">
        <v>0</v>
      </c>
      <c r="AO317" s="1">
        <v>0</v>
      </c>
      <c r="AP317" s="200">
        <f t="shared" si="34"/>
        <v>0</v>
      </c>
      <c r="AQ317" s="1">
        <v>18</v>
      </c>
      <c r="AR317" s="1">
        <v>0</v>
      </c>
      <c r="AS317" s="1">
        <v>0</v>
      </c>
      <c r="AT317" s="200">
        <f>+TDC_InfraMR[[#This Row],[B.02.1 - Parque de Coches Eléctricos Motrices]]+TDC_InfraMR[[#This Row],[B.02.2 - Parque de Coches Eléctricos Motrices Remolcados Tipo R]]+TDC_InfraMR[[#This Row],[B.02.3 - Parque de Coches Eléctricos Motrices Tipo R]]</f>
        <v>18</v>
      </c>
      <c r="AU317" s="1">
        <v>0</v>
      </c>
      <c r="AV317" s="1">
        <v>0</v>
      </c>
      <c r="AW317" s="1">
        <v>0</v>
      </c>
      <c r="AX317" s="200">
        <f>+TDC_InfraMR[[#This Row],[B.03.1 - Parque de Coches Motores Motrices Remolcados]]+TDC_InfraMR[[#This Row],[B.03.2 - Parque de Coches Motores Motrices Intermedios]]+TDC_InfraMR[[#This Row],[B.03.3 - Parque de Coches Motores Motrices Cabina]]</f>
        <v>0</v>
      </c>
      <c r="AY317" s="1">
        <v>0</v>
      </c>
      <c r="AZ317" s="1">
        <v>0</v>
      </c>
      <c r="BA317" s="1">
        <v>0</v>
      </c>
      <c r="BB317" s="1">
        <v>0</v>
      </c>
      <c r="BC317" s="200">
        <f>+SUM(TDC_InfraMR[[#This Row],[B.04.1 - Parque de Coches Remolcados Clase Unica]:[B.04.5 - Parque de Coches Remolcados para Servicios Especiales (Cartoneros)]])</f>
        <v>0</v>
      </c>
      <c r="BD317" s="356">
        <v>0</v>
      </c>
      <c r="BE317" s="1">
        <v>2</v>
      </c>
      <c r="BF317" s="1">
        <v>0</v>
      </c>
      <c r="BG317" s="244">
        <v>1435</v>
      </c>
    </row>
    <row r="318" spans="1:59">
      <c r="A318" s="1">
        <v>2019</v>
      </c>
      <c r="B318" s="1" t="s">
        <v>65</v>
      </c>
      <c r="C318" s="10">
        <v>0</v>
      </c>
      <c r="D318" s="10">
        <v>0</v>
      </c>
      <c r="E318" s="10">
        <v>0</v>
      </c>
      <c r="F318" s="10">
        <v>15.3</v>
      </c>
      <c r="G318" s="192">
        <f t="shared" si="28"/>
        <v>15.3</v>
      </c>
      <c r="H318" s="192">
        <f>+TDC_InfraMR[[#This Row],[Total Líneas de Explotación ]]</f>
        <v>15.3</v>
      </c>
      <c r="I318" s="192">
        <v>15.3</v>
      </c>
      <c r="J318" s="10">
        <v>0</v>
      </c>
      <c r="K318" s="10">
        <v>0</v>
      </c>
      <c r="L318" s="10">
        <v>30.6</v>
      </c>
      <c r="M318" s="10">
        <v>1.04</v>
      </c>
      <c r="N318" s="192">
        <f>+TDC_InfraMR[[#This Row],[A.03.1 -  Longitud de Vías de Explotación No Electrificadas Troncales y Ramales (vía principal) (km)]]+TDC_InfraMR[[#This Row],[A.04.1 -  Longitud de Vías de Explotación Electrificadas Troncales y Ramales (vía principal) (km)]]</f>
        <v>30.6</v>
      </c>
      <c r="O318" s="192">
        <f>+TDC_InfraMR[[#This Row],[Total Vías (excluido Auxiliares)]]</f>
        <v>30.6</v>
      </c>
      <c r="P318" s="1">
        <v>11</v>
      </c>
      <c r="Q318" s="1">
        <v>0</v>
      </c>
      <c r="R318" s="1">
        <v>0</v>
      </c>
      <c r="S318" s="194">
        <f t="shared" si="32"/>
        <v>11</v>
      </c>
      <c r="T318" s="194">
        <f>+TDC_InfraMR[[#This Row],[Total Estaciones]]</f>
        <v>11</v>
      </c>
      <c r="U318" s="1">
        <v>0</v>
      </c>
      <c r="V318" s="1">
        <v>36</v>
      </c>
      <c r="W318" s="1">
        <v>0</v>
      </c>
      <c r="X318" s="1">
        <v>0</v>
      </c>
      <c r="Y318" s="1">
        <v>0</v>
      </c>
      <c r="Z318" s="196">
        <f t="shared" si="29"/>
        <v>36</v>
      </c>
      <c r="AA318" s="1">
        <v>6</v>
      </c>
      <c r="AB318" s="1">
        <v>2</v>
      </c>
      <c r="AC318" s="1">
        <f>+TDC_InfraMR[[#This Row],[Total Pasos Vehiculares a Nivel]]</f>
        <v>36</v>
      </c>
      <c r="AD318" s="196">
        <f t="shared" si="30"/>
        <v>44</v>
      </c>
      <c r="AE318" s="1">
        <v>0</v>
      </c>
      <c r="AF318" s="1">
        <v>9</v>
      </c>
      <c r="AG318" s="1">
        <v>16</v>
      </c>
      <c r="AH318" s="196">
        <f t="shared" si="31"/>
        <v>25</v>
      </c>
      <c r="AI318" s="7">
        <v>15.3</v>
      </c>
      <c r="AJ318" s="7">
        <v>0</v>
      </c>
      <c r="AK318" s="7">
        <v>0</v>
      </c>
      <c r="AL318" s="198">
        <f t="shared" si="33"/>
        <v>15.3</v>
      </c>
      <c r="AM318" s="1">
        <v>0</v>
      </c>
      <c r="AN318" s="1">
        <v>0</v>
      </c>
      <c r="AO318" s="1">
        <v>0</v>
      </c>
      <c r="AP318" s="200">
        <f t="shared" si="34"/>
        <v>0</v>
      </c>
      <c r="AQ318" s="1">
        <v>18</v>
      </c>
      <c r="AR318" s="1">
        <v>0</v>
      </c>
      <c r="AS318" s="1">
        <v>0</v>
      </c>
      <c r="AT318" s="200">
        <f>+TDC_InfraMR[[#This Row],[B.02.1 - Parque de Coches Eléctricos Motrices]]+TDC_InfraMR[[#This Row],[B.02.2 - Parque de Coches Eléctricos Motrices Remolcados Tipo R]]+TDC_InfraMR[[#This Row],[B.02.3 - Parque de Coches Eléctricos Motrices Tipo R]]</f>
        <v>18</v>
      </c>
      <c r="AU318" s="1">
        <v>0</v>
      </c>
      <c r="AV318" s="1">
        <v>0</v>
      </c>
      <c r="AW318" s="1">
        <v>0</v>
      </c>
      <c r="AX318" s="200">
        <f>+TDC_InfraMR[[#This Row],[B.03.1 - Parque de Coches Motores Motrices Remolcados]]+TDC_InfraMR[[#This Row],[B.03.2 - Parque de Coches Motores Motrices Intermedios]]+TDC_InfraMR[[#This Row],[B.03.3 - Parque de Coches Motores Motrices Cabina]]</f>
        <v>0</v>
      </c>
      <c r="AY318" s="1">
        <v>0</v>
      </c>
      <c r="AZ318" s="1">
        <v>0</v>
      </c>
      <c r="BA318" s="1">
        <v>0</v>
      </c>
      <c r="BB318" s="1">
        <v>0</v>
      </c>
      <c r="BC318" s="200">
        <f>+SUM(TDC_InfraMR[[#This Row],[B.04.1 - Parque de Coches Remolcados Clase Unica]:[B.04.5 - Parque de Coches Remolcados para Servicios Especiales (Cartoneros)]])</f>
        <v>0</v>
      </c>
      <c r="BD318" s="356">
        <v>0</v>
      </c>
      <c r="BE318" s="1">
        <v>2</v>
      </c>
      <c r="BF318" s="1">
        <v>0</v>
      </c>
      <c r="BG318" s="244">
        <v>1435</v>
      </c>
    </row>
    <row r="319" spans="1:59">
      <c r="A319" s="1">
        <v>2019</v>
      </c>
      <c r="B319" s="1" t="s">
        <v>66</v>
      </c>
      <c r="C319" s="10">
        <v>0</v>
      </c>
      <c r="D319" s="10">
        <v>0</v>
      </c>
      <c r="E319" s="10">
        <v>0</v>
      </c>
      <c r="F319" s="10">
        <v>15.3</v>
      </c>
      <c r="G319" s="192">
        <f t="shared" si="28"/>
        <v>15.3</v>
      </c>
      <c r="H319" s="192">
        <f>+TDC_InfraMR[[#This Row],[Total Líneas de Explotación ]]</f>
        <v>15.3</v>
      </c>
      <c r="I319" s="192">
        <v>15.3</v>
      </c>
      <c r="J319" s="10">
        <v>0</v>
      </c>
      <c r="K319" s="10">
        <v>0</v>
      </c>
      <c r="L319" s="10">
        <v>30.6</v>
      </c>
      <c r="M319" s="10">
        <v>1.04</v>
      </c>
      <c r="N319" s="192">
        <f>+TDC_InfraMR[[#This Row],[A.03.1 -  Longitud de Vías de Explotación No Electrificadas Troncales y Ramales (vía principal) (km)]]+TDC_InfraMR[[#This Row],[A.04.1 -  Longitud de Vías de Explotación Electrificadas Troncales y Ramales (vía principal) (km)]]</f>
        <v>30.6</v>
      </c>
      <c r="O319" s="192">
        <f>+TDC_InfraMR[[#This Row],[Total Vías (excluido Auxiliares)]]</f>
        <v>30.6</v>
      </c>
      <c r="P319" s="1">
        <v>11</v>
      </c>
      <c r="Q319" s="1">
        <v>0</v>
      </c>
      <c r="R319" s="1">
        <v>0</v>
      </c>
      <c r="S319" s="194">
        <f t="shared" si="32"/>
        <v>11</v>
      </c>
      <c r="T319" s="194">
        <f>+TDC_InfraMR[[#This Row],[Total Estaciones]]</f>
        <v>11</v>
      </c>
      <c r="U319" s="1">
        <v>0</v>
      </c>
      <c r="V319" s="1">
        <v>36</v>
      </c>
      <c r="W319" s="1">
        <v>0</v>
      </c>
      <c r="X319" s="1">
        <v>0</v>
      </c>
      <c r="Y319" s="1">
        <v>0</v>
      </c>
      <c r="Z319" s="196">
        <f t="shared" si="29"/>
        <v>36</v>
      </c>
      <c r="AA319" s="1">
        <v>6</v>
      </c>
      <c r="AB319" s="1">
        <v>2</v>
      </c>
      <c r="AC319" s="1">
        <f>+TDC_InfraMR[[#This Row],[Total Pasos Vehiculares a Nivel]]</f>
        <v>36</v>
      </c>
      <c r="AD319" s="196">
        <f t="shared" si="30"/>
        <v>44</v>
      </c>
      <c r="AE319" s="1">
        <v>0</v>
      </c>
      <c r="AF319" s="1">
        <v>9</v>
      </c>
      <c r="AG319" s="1">
        <v>16</v>
      </c>
      <c r="AH319" s="196">
        <f t="shared" si="31"/>
        <v>25</v>
      </c>
      <c r="AI319" s="7">
        <v>15.3</v>
      </c>
      <c r="AJ319" s="7">
        <v>0</v>
      </c>
      <c r="AK319" s="7">
        <v>0</v>
      </c>
      <c r="AL319" s="198">
        <f t="shared" si="33"/>
        <v>15.3</v>
      </c>
      <c r="AM319" s="1">
        <v>0</v>
      </c>
      <c r="AN319" s="1">
        <v>0</v>
      </c>
      <c r="AO319" s="1">
        <v>0</v>
      </c>
      <c r="AP319" s="200">
        <f t="shared" si="34"/>
        <v>0</v>
      </c>
      <c r="AQ319" s="1">
        <v>18</v>
      </c>
      <c r="AR319" s="1">
        <v>0</v>
      </c>
      <c r="AS319" s="1">
        <v>0</v>
      </c>
      <c r="AT319" s="200">
        <f>+TDC_InfraMR[[#This Row],[B.02.1 - Parque de Coches Eléctricos Motrices]]+TDC_InfraMR[[#This Row],[B.02.2 - Parque de Coches Eléctricos Motrices Remolcados Tipo R]]+TDC_InfraMR[[#This Row],[B.02.3 - Parque de Coches Eléctricos Motrices Tipo R]]</f>
        <v>18</v>
      </c>
      <c r="AU319" s="1">
        <v>0</v>
      </c>
      <c r="AV319" s="1">
        <v>0</v>
      </c>
      <c r="AW319" s="1">
        <v>0</v>
      </c>
      <c r="AX319" s="200">
        <f>+TDC_InfraMR[[#This Row],[B.03.1 - Parque de Coches Motores Motrices Remolcados]]+TDC_InfraMR[[#This Row],[B.03.2 - Parque de Coches Motores Motrices Intermedios]]+TDC_InfraMR[[#This Row],[B.03.3 - Parque de Coches Motores Motrices Cabina]]</f>
        <v>0</v>
      </c>
      <c r="AY319" s="1">
        <v>0</v>
      </c>
      <c r="AZ319" s="1">
        <v>0</v>
      </c>
      <c r="BA319" s="1">
        <v>0</v>
      </c>
      <c r="BB319" s="1">
        <v>0</v>
      </c>
      <c r="BC319" s="200">
        <f>+SUM(TDC_InfraMR[[#This Row],[B.04.1 - Parque de Coches Remolcados Clase Unica]:[B.04.5 - Parque de Coches Remolcados para Servicios Especiales (Cartoneros)]])</f>
        <v>0</v>
      </c>
      <c r="BD319" s="356">
        <v>0</v>
      </c>
      <c r="BE319" s="1">
        <v>2</v>
      </c>
      <c r="BF319" s="1">
        <v>0</v>
      </c>
      <c r="BG319" s="244">
        <v>1435</v>
      </c>
    </row>
    <row r="320" spans="1:59">
      <c r="A320" s="1">
        <v>2019</v>
      </c>
      <c r="B320" s="1" t="s">
        <v>67</v>
      </c>
      <c r="C320" s="10">
        <v>0</v>
      </c>
      <c r="D320" s="10">
        <v>0</v>
      </c>
      <c r="E320" s="10">
        <v>0</v>
      </c>
      <c r="F320" s="10">
        <v>15.3</v>
      </c>
      <c r="G320" s="192">
        <f t="shared" si="28"/>
        <v>15.3</v>
      </c>
      <c r="H320" s="192">
        <f>+TDC_InfraMR[[#This Row],[Total Líneas de Explotación ]]</f>
        <v>15.3</v>
      </c>
      <c r="I320" s="192">
        <v>15.3</v>
      </c>
      <c r="J320" s="10">
        <v>0</v>
      </c>
      <c r="K320" s="10">
        <v>0</v>
      </c>
      <c r="L320" s="10">
        <v>30.6</v>
      </c>
      <c r="M320" s="10">
        <v>1.04</v>
      </c>
      <c r="N320" s="192">
        <f>+TDC_InfraMR[[#This Row],[A.03.1 -  Longitud de Vías de Explotación No Electrificadas Troncales y Ramales (vía principal) (km)]]+TDC_InfraMR[[#This Row],[A.04.1 -  Longitud de Vías de Explotación Electrificadas Troncales y Ramales (vía principal) (km)]]</f>
        <v>30.6</v>
      </c>
      <c r="O320" s="192">
        <f>+TDC_InfraMR[[#This Row],[Total Vías (excluido Auxiliares)]]</f>
        <v>30.6</v>
      </c>
      <c r="P320" s="1">
        <v>11</v>
      </c>
      <c r="Q320" s="1">
        <v>0</v>
      </c>
      <c r="R320" s="1">
        <v>0</v>
      </c>
      <c r="S320" s="194">
        <f t="shared" si="32"/>
        <v>11</v>
      </c>
      <c r="T320" s="194">
        <f>+TDC_InfraMR[[#This Row],[Total Estaciones]]</f>
        <v>11</v>
      </c>
      <c r="U320" s="1">
        <v>0</v>
      </c>
      <c r="V320" s="1">
        <v>36</v>
      </c>
      <c r="W320" s="1">
        <v>0</v>
      </c>
      <c r="X320" s="1">
        <v>0</v>
      </c>
      <c r="Y320" s="1">
        <v>0</v>
      </c>
      <c r="Z320" s="196">
        <f t="shared" si="29"/>
        <v>36</v>
      </c>
      <c r="AA320" s="1">
        <v>6</v>
      </c>
      <c r="AB320" s="1">
        <v>2</v>
      </c>
      <c r="AC320" s="1">
        <f>+TDC_InfraMR[[#This Row],[Total Pasos Vehiculares a Nivel]]</f>
        <v>36</v>
      </c>
      <c r="AD320" s="196">
        <f t="shared" si="30"/>
        <v>44</v>
      </c>
      <c r="AE320" s="1">
        <v>0</v>
      </c>
      <c r="AF320" s="1">
        <v>9</v>
      </c>
      <c r="AG320" s="1">
        <v>16</v>
      </c>
      <c r="AH320" s="196">
        <f t="shared" si="31"/>
        <v>25</v>
      </c>
      <c r="AI320" s="7">
        <v>15.3</v>
      </c>
      <c r="AJ320" s="7">
        <v>0</v>
      </c>
      <c r="AK320" s="7">
        <v>0</v>
      </c>
      <c r="AL320" s="198">
        <f t="shared" si="33"/>
        <v>15.3</v>
      </c>
      <c r="AM320" s="1">
        <v>0</v>
      </c>
      <c r="AN320" s="1">
        <v>0</v>
      </c>
      <c r="AO320" s="1">
        <v>0</v>
      </c>
      <c r="AP320" s="200">
        <f t="shared" si="34"/>
        <v>0</v>
      </c>
      <c r="AQ320" s="1">
        <v>18</v>
      </c>
      <c r="AR320" s="1">
        <v>0</v>
      </c>
      <c r="AS320" s="1">
        <v>0</v>
      </c>
      <c r="AT320" s="200">
        <f>+TDC_InfraMR[[#This Row],[B.02.1 - Parque de Coches Eléctricos Motrices]]+TDC_InfraMR[[#This Row],[B.02.2 - Parque de Coches Eléctricos Motrices Remolcados Tipo R]]+TDC_InfraMR[[#This Row],[B.02.3 - Parque de Coches Eléctricos Motrices Tipo R]]</f>
        <v>18</v>
      </c>
      <c r="AU320" s="1">
        <v>0</v>
      </c>
      <c r="AV320" s="1">
        <v>0</v>
      </c>
      <c r="AW320" s="1">
        <v>0</v>
      </c>
      <c r="AX320" s="200">
        <f>+TDC_InfraMR[[#This Row],[B.03.1 - Parque de Coches Motores Motrices Remolcados]]+TDC_InfraMR[[#This Row],[B.03.2 - Parque de Coches Motores Motrices Intermedios]]+TDC_InfraMR[[#This Row],[B.03.3 - Parque de Coches Motores Motrices Cabina]]</f>
        <v>0</v>
      </c>
      <c r="AY320" s="1">
        <v>0</v>
      </c>
      <c r="AZ320" s="1">
        <v>0</v>
      </c>
      <c r="BA320" s="1">
        <v>0</v>
      </c>
      <c r="BB320" s="1">
        <v>0</v>
      </c>
      <c r="BC320" s="200">
        <f>+SUM(TDC_InfraMR[[#This Row],[B.04.1 - Parque de Coches Remolcados Clase Unica]:[B.04.5 - Parque de Coches Remolcados para Servicios Especiales (Cartoneros)]])</f>
        <v>0</v>
      </c>
      <c r="BD320" s="356">
        <v>0</v>
      </c>
      <c r="BE320" s="1">
        <v>2</v>
      </c>
      <c r="BF320" s="1">
        <v>0</v>
      </c>
      <c r="BG320" s="244">
        <v>1435</v>
      </c>
    </row>
    <row r="321" spans="1:59">
      <c r="A321" s="1">
        <v>2019</v>
      </c>
      <c r="B321" s="1" t="s">
        <v>68</v>
      </c>
      <c r="C321" s="10">
        <v>0</v>
      </c>
      <c r="D321" s="10">
        <v>0</v>
      </c>
      <c r="E321" s="10">
        <v>0</v>
      </c>
      <c r="F321" s="10">
        <v>15.3</v>
      </c>
      <c r="G321" s="192">
        <f t="shared" si="28"/>
        <v>15.3</v>
      </c>
      <c r="H321" s="192">
        <f>+TDC_InfraMR[[#This Row],[Total Líneas de Explotación ]]</f>
        <v>15.3</v>
      </c>
      <c r="I321" s="192">
        <v>15.3</v>
      </c>
      <c r="J321" s="10">
        <v>0</v>
      </c>
      <c r="K321" s="10">
        <v>0</v>
      </c>
      <c r="L321" s="10">
        <v>30.6</v>
      </c>
      <c r="M321" s="10">
        <v>1.04</v>
      </c>
      <c r="N321" s="192">
        <f>+TDC_InfraMR[[#This Row],[A.03.1 -  Longitud de Vías de Explotación No Electrificadas Troncales y Ramales (vía principal) (km)]]+TDC_InfraMR[[#This Row],[A.04.1 -  Longitud de Vías de Explotación Electrificadas Troncales y Ramales (vía principal) (km)]]</f>
        <v>30.6</v>
      </c>
      <c r="O321" s="192">
        <f>+TDC_InfraMR[[#This Row],[Total Vías (excluido Auxiliares)]]</f>
        <v>30.6</v>
      </c>
      <c r="P321" s="1">
        <v>11</v>
      </c>
      <c r="Q321" s="1">
        <v>0</v>
      </c>
      <c r="R321" s="1">
        <v>0</v>
      </c>
      <c r="S321" s="194">
        <f t="shared" si="32"/>
        <v>11</v>
      </c>
      <c r="T321" s="194">
        <f>+TDC_InfraMR[[#This Row],[Total Estaciones]]</f>
        <v>11</v>
      </c>
      <c r="U321" s="1">
        <v>0</v>
      </c>
      <c r="V321" s="1">
        <v>36</v>
      </c>
      <c r="W321" s="1">
        <v>0</v>
      </c>
      <c r="X321" s="1">
        <v>0</v>
      </c>
      <c r="Y321" s="1">
        <v>0</v>
      </c>
      <c r="Z321" s="196">
        <f t="shared" si="29"/>
        <v>36</v>
      </c>
      <c r="AA321" s="1">
        <v>6</v>
      </c>
      <c r="AB321" s="1">
        <v>2</v>
      </c>
      <c r="AC321" s="1">
        <f>+TDC_InfraMR[[#This Row],[Total Pasos Vehiculares a Nivel]]</f>
        <v>36</v>
      </c>
      <c r="AD321" s="196">
        <f t="shared" si="30"/>
        <v>44</v>
      </c>
      <c r="AE321" s="1">
        <v>0</v>
      </c>
      <c r="AF321" s="1">
        <v>9</v>
      </c>
      <c r="AG321" s="1">
        <v>16</v>
      </c>
      <c r="AH321" s="196">
        <f t="shared" si="31"/>
        <v>25</v>
      </c>
      <c r="AI321" s="7">
        <v>15.3</v>
      </c>
      <c r="AJ321" s="7">
        <v>0</v>
      </c>
      <c r="AK321" s="7">
        <v>0</v>
      </c>
      <c r="AL321" s="198">
        <f t="shared" si="33"/>
        <v>15.3</v>
      </c>
      <c r="AM321" s="1">
        <v>0</v>
      </c>
      <c r="AN321" s="1">
        <v>0</v>
      </c>
      <c r="AO321" s="1">
        <v>0</v>
      </c>
      <c r="AP321" s="200">
        <f t="shared" si="34"/>
        <v>0</v>
      </c>
      <c r="AQ321" s="1">
        <v>18</v>
      </c>
      <c r="AR321" s="1">
        <v>0</v>
      </c>
      <c r="AS321" s="1">
        <v>0</v>
      </c>
      <c r="AT321" s="200">
        <f>+TDC_InfraMR[[#This Row],[B.02.1 - Parque de Coches Eléctricos Motrices]]+TDC_InfraMR[[#This Row],[B.02.2 - Parque de Coches Eléctricos Motrices Remolcados Tipo R]]+TDC_InfraMR[[#This Row],[B.02.3 - Parque de Coches Eléctricos Motrices Tipo R]]</f>
        <v>18</v>
      </c>
      <c r="AU321" s="1">
        <v>0</v>
      </c>
      <c r="AV321" s="1">
        <v>0</v>
      </c>
      <c r="AW321" s="1">
        <v>0</v>
      </c>
      <c r="AX321" s="200">
        <f>+TDC_InfraMR[[#This Row],[B.03.1 - Parque de Coches Motores Motrices Remolcados]]+TDC_InfraMR[[#This Row],[B.03.2 - Parque de Coches Motores Motrices Intermedios]]+TDC_InfraMR[[#This Row],[B.03.3 - Parque de Coches Motores Motrices Cabina]]</f>
        <v>0</v>
      </c>
      <c r="AY321" s="1">
        <v>0</v>
      </c>
      <c r="AZ321" s="1">
        <v>0</v>
      </c>
      <c r="BA321" s="1">
        <v>0</v>
      </c>
      <c r="BB321" s="1">
        <v>0</v>
      </c>
      <c r="BC321" s="200">
        <f>+SUM(TDC_InfraMR[[#This Row],[B.04.1 - Parque de Coches Remolcados Clase Unica]:[B.04.5 - Parque de Coches Remolcados para Servicios Especiales (Cartoneros)]])</f>
        <v>0</v>
      </c>
      <c r="BD321" s="356">
        <v>0</v>
      </c>
      <c r="BE321" s="1">
        <v>2</v>
      </c>
      <c r="BF321" s="1">
        <v>0</v>
      </c>
      <c r="BG321" s="244">
        <v>1435</v>
      </c>
    </row>
    <row r="322" spans="1:59">
      <c r="A322" s="1">
        <v>2019</v>
      </c>
      <c r="B322" s="1" t="s">
        <v>69</v>
      </c>
      <c r="C322" s="10">
        <v>0</v>
      </c>
      <c r="D322" s="10">
        <v>0</v>
      </c>
      <c r="E322" s="10">
        <v>0</v>
      </c>
      <c r="F322" s="10">
        <v>15.3</v>
      </c>
      <c r="G322" s="192">
        <f t="shared" ref="G322:G376" si="35">SUM(C322:F322)</f>
        <v>15.3</v>
      </c>
      <c r="H322" s="192">
        <f>+TDC_InfraMR[[#This Row],[Total Líneas de Explotación ]]</f>
        <v>15.3</v>
      </c>
      <c r="I322" s="192">
        <v>15.3</v>
      </c>
      <c r="J322" s="10">
        <v>0</v>
      </c>
      <c r="K322" s="10">
        <v>0</v>
      </c>
      <c r="L322" s="10">
        <v>30.6</v>
      </c>
      <c r="M322" s="10">
        <v>1.04</v>
      </c>
      <c r="N322" s="192">
        <f>+TDC_InfraMR[[#This Row],[A.03.1 -  Longitud de Vías de Explotación No Electrificadas Troncales y Ramales (vía principal) (km)]]+TDC_InfraMR[[#This Row],[A.04.1 -  Longitud de Vías de Explotación Electrificadas Troncales y Ramales (vía principal) (km)]]</f>
        <v>30.6</v>
      </c>
      <c r="O322" s="192">
        <f>+TDC_InfraMR[[#This Row],[Total Vías (excluido Auxiliares)]]</f>
        <v>30.6</v>
      </c>
      <c r="P322" s="1">
        <v>11</v>
      </c>
      <c r="Q322" s="1">
        <v>0</v>
      </c>
      <c r="R322" s="1">
        <v>0</v>
      </c>
      <c r="S322" s="194">
        <f t="shared" si="32"/>
        <v>11</v>
      </c>
      <c r="T322" s="194">
        <f>+TDC_InfraMR[[#This Row],[Total Estaciones]]</f>
        <v>11</v>
      </c>
      <c r="U322" s="1">
        <v>0</v>
      </c>
      <c r="V322" s="1">
        <v>36</v>
      </c>
      <c r="W322" s="1">
        <v>0</v>
      </c>
      <c r="X322" s="1">
        <v>0</v>
      </c>
      <c r="Y322" s="1">
        <v>0</v>
      </c>
      <c r="Z322" s="196">
        <f t="shared" ref="Z322:Z336" si="36">SUM(U322:Y322)</f>
        <v>36</v>
      </c>
      <c r="AA322" s="1">
        <v>6</v>
      </c>
      <c r="AB322" s="1">
        <v>2</v>
      </c>
      <c r="AC322" s="1">
        <f>+TDC_InfraMR[[#This Row],[Total Pasos Vehiculares a Nivel]]</f>
        <v>36</v>
      </c>
      <c r="AD322" s="196">
        <f t="shared" ref="AD322:AD362" si="37">SUM(AA322:AC322)</f>
        <v>44</v>
      </c>
      <c r="AE322" s="1">
        <v>0</v>
      </c>
      <c r="AF322" s="1">
        <v>9</v>
      </c>
      <c r="AG322" s="1">
        <v>16</v>
      </c>
      <c r="AH322" s="196">
        <f t="shared" ref="AH322:AH336" si="38">SUM(AE322:AG322)</f>
        <v>25</v>
      </c>
      <c r="AI322" s="7">
        <v>15.3</v>
      </c>
      <c r="AJ322" s="7">
        <v>0</v>
      </c>
      <c r="AK322" s="7">
        <v>0</v>
      </c>
      <c r="AL322" s="198">
        <f t="shared" si="33"/>
        <v>15.3</v>
      </c>
      <c r="AM322" s="1">
        <v>0</v>
      </c>
      <c r="AN322" s="1">
        <v>0</v>
      </c>
      <c r="AO322" s="1">
        <v>0</v>
      </c>
      <c r="AP322" s="200">
        <f t="shared" si="34"/>
        <v>0</v>
      </c>
      <c r="AQ322" s="1">
        <v>18</v>
      </c>
      <c r="AR322" s="1">
        <v>0</v>
      </c>
      <c r="AS322" s="1">
        <v>0</v>
      </c>
      <c r="AT322" s="200">
        <f>+TDC_InfraMR[[#This Row],[B.02.1 - Parque de Coches Eléctricos Motrices]]+TDC_InfraMR[[#This Row],[B.02.2 - Parque de Coches Eléctricos Motrices Remolcados Tipo R]]+TDC_InfraMR[[#This Row],[B.02.3 - Parque de Coches Eléctricos Motrices Tipo R]]</f>
        <v>18</v>
      </c>
      <c r="AU322" s="1">
        <v>0</v>
      </c>
      <c r="AV322" s="1">
        <v>0</v>
      </c>
      <c r="AW322" s="1">
        <v>0</v>
      </c>
      <c r="AX322" s="200">
        <f>+TDC_InfraMR[[#This Row],[B.03.1 - Parque de Coches Motores Motrices Remolcados]]+TDC_InfraMR[[#This Row],[B.03.2 - Parque de Coches Motores Motrices Intermedios]]+TDC_InfraMR[[#This Row],[B.03.3 - Parque de Coches Motores Motrices Cabina]]</f>
        <v>0</v>
      </c>
      <c r="AY322" s="1">
        <v>0</v>
      </c>
      <c r="AZ322" s="1">
        <v>0</v>
      </c>
      <c r="BA322" s="1">
        <v>0</v>
      </c>
      <c r="BB322" s="1">
        <v>0</v>
      </c>
      <c r="BC322" s="200">
        <f>+SUM(TDC_InfraMR[[#This Row],[B.04.1 - Parque de Coches Remolcados Clase Unica]:[B.04.5 - Parque de Coches Remolcados para Servicios Especiales (Cartoneros)]])</f>
        <v>0</v>
      </c>
      <c r="BD322" s="356">
        <v>0</v>
      </c>
      <c r="BE322" s="1">
        <v>2</v>
      </c>
      <c r="BF322" s="1">
        <v>0</v>
      </c>
      <c r="BG322" s="244">
        <v>1435</v>
      </c>
    </row>
    <row r="323" spans="1:59">
      <c r="A323" s="1">
        <v>2019</v>
      </c>
      <c r="B323" s="1" t="s">
        <v>70</v>
      </c>
      <c r="C323" s="10">
        <v>0</v>
      </c>
      <c r="D323" s="10">
        <v>0</v>
      </c>
      <c r="E323" s="10">
        <v>0</v>
      </c>
      <c r="F323" s="10">
        <v>15.3</v>
      </c>
      <c r="G323" s="192">
        <f t="shared" si="35"/>
        <v>15.3</v>
      </c>
      <c r="H323" s="192">
        <f>+TDC_InfraMR[[#This Row],[Total Líneas de Explotación ]]</f>
        <v>15.3</v>
      </c>
      <c r="I323" s="192">
        <v>15.3</v>
      </c>
      <c r="J323" s="10">
        <v>0</v>
      </c>
      <c r="K323" s="10">
        <v>0</v>
      </c>
      <c r="L323" s="10">
        <v>30.6</v>
      </c>
      <c r="M323" s="10">
        <v>1.04</v>
      </c>
      <c r="N323" s="192">
        <f>+TDC_InfraMR[[#This Row],[A.03.1 -  Longitud de Vías de Explotación No Electrificadas Troncales y Ramales (vía principal) (km)]]+TDC_InfraMR[[#This Row],[A.04.1 -  Longitud de Vías de Explotación Electrificadas Troncales y Ramales (vía principal) (km)]]</f>
        <v>30.6</v>
      </c>
      <c r="O323" s="192">
        <f>+TDC_InfraMR[[#This Row],[Total Vías (excluido Auxiliares)]]</f>
        <v>30.6</v>
      </c>
      <c r="P323" s="1">
        <v>11</v>
      </c>
      <c r="Q323" s="1">
        <v>0</v>
      </c>
      <c r="R323" s="1">
        <v>0</v>
      </c>
      <c r="S323" s="194">
        <f t="shared" si="32"/>
        <v>11</v>
      </c>
      <c r="T323" s="194">
        <f>+TDC_InfraMR[[#This Row],[Total Estaciones]]</f>
        <v>11</v>
      </c>
      <c r="U323" s="1">
        <v>0</v>
      </c>
      <c r="V323" s="1">
        <v>36</v>
      </c>
      <c r="W323" s="1">
        <v>0</v>
      </c>
      <c r="X323" s="1">
        <v>0</v>
      </c>
      <c r="Y323" s="1">
        <v>0</v>
      </c>
      <c r="Z323" s="196">
        <f t="shared" si="36"/>
        <v>36</v>
      </c>
      <c r="AA323" s="1">
        <v>6</v>
      </c>
      <c r="AB323" s="1">
        <v>2</v>
      </c>
      <c r="AC323" s="1">
        <f>+TDC_InfraMR[[#This Row],[Total Pasos Vehiculares a Nivel]]</f>
        <v>36</v>
      </c>
      <c r="AD323" s="196">
        <f t="shared" si="37"/>
        <v>44</v>
      </c>
      <c r="AE323" s="1">
        <v>0</v>
      </c>
      <c r="AF323" s="1">
        <v>9</v>
      </c>
      <c r="AG323" s="1">
        <v>16</v>
      </c>
      <c r="AH323" s="196">
        <f t="shared" si="38"/>
        <v>25</v>
      </c>
      <c r="AI323" s="7">
        <v>15.3</v>
      </c>
      <c r="AJ323" s="7">
        <v>0</v>
      </c>
      <c r="AK323" s="7">
        <v>0</v>
      </c>
      <c r="AL323" s="198">
        <f t="shared" si="33"/>
        <v>15.3</v>
      </c>
      <c r="AM323" s="1">
        <v>0</v>
      </c>
      <c r="AN323" s="1">
        <v>0</v>
      </c>
      <c r="AO323" s="1">
        <v>0</v>
      </c>
      <c r="AP323" s="200">
        <f t="shared" si="34"/>
        <v>0</v>
      </c>
      <c r="AQ323" s="1">
        <v>18</v>
      </c>
      <c r="AR323" s="1">
        <v>0</v>
      </c>
      <c r="AS323" s="1">
        <v>0</v>
      </c>
      <c r="AT323" s="200">
        <f>+TDC_InfraMR[[#This Row],[B.02.1 - Parque de Coches Eléctricos Motrices]]+TDC_InfraMR[[#This Row],[B.02.2 - Parque de Coches Eléctricos Motrices Remolcados Tipo R]]+TDC_InfraMR[[#This Row],[B.02.3 - Parque de Coches Eléctricos Motrices Tipo R]]</f>
        <v>18</v>
      </c>
      <c r="AU323" s="1">
        <v>0</v>
      </c>
      <c r="AV323" s="1">
        <v>0</v>
      </c>
      <c r="AW323" s="1">
        <v>0</v>
      </c>
      <c r="AX323" s="200">
        <f>+TDC_InfraMR[[#This Row],[B.03.1 - Parque de Coches Motores Motrices Remolcados]]+TDC_InfraMR[[#This Row],[B.03.2 - Parque de Coches Motores Motrices Intermedios]]+TDC_InfraMR[[#This Row],[B.03.3 - Parque de Coches Motores Motrices Cabina]]</f>
        <v>0</v>
      </c>
      <c r="AY323" s="1">
        <v>0</v>
      </c>
      <c r="AZ323" s="1">
        <v>0</v>
      </c>
      <c r="BA323" s="1">
        <v>0</v>
      </c>
      <c r="BB323" s="1">
        <v>0</v>
      </c>
      <c r="BC323" s="200">
        <f>+SUM(TDC_InfraMR[[#This Row],[B.04.1 - Parque de Coches Remolcados Clase Unica]:[B.04.5 - Parque de Coches Remolcados para Servicios Especiales (Cartoneros)]])</f>
        <v>0</v>
      </c>
      <c r="BD323" s="356">
        <v>0</v>
      </c>
      <c r="BE323" s="1">
        <v>2</v>
      </c>
      <c r="BF323" s="1">
        <v>0</v>
      </c>
      <c r="BG323" s="244">
        <v>1435</v>
      </c>
    </row>
    <row r="324" spans="1:59">
      <c r="A324" s="1">
        <v>2019</v>
      </c>
      <c r="B324" s="1" t="s">
        <v>71</v>
      </c>
      <c r="C324" s="10">
        <v>0</v>
      </c>
      <c r="D324" s="10">
        <v>0</v>
      </c>
      <c r="E324" s="10">
        <v>0</v>
      </c>
      <c r="F324" s="10">
        <v>15.3</v>
      </c>
      <c r="G324" s="192">
        <f t="shared" si="35"/>
        <v>15.3</v>
      </c>
      <c r="H324" s="192">
        <f>+TDC_InfraMR[[#This Row],[Total Líneas de Explotación ]]</f>
        <v>15.3</v>
      </c>
      <c r="I324" s="192">
        <v>15.3</v>
      </c>
      <c r="J324" s="10">
        <v>0</v>
      </c>
      <c r="K324" s="10">
        <v>0</v>
      </c>
      <c r="L324" s="10">
        <v>30.6</v>
      </c>
      <c r="M324" s="10">
        <v>1.04</v>
      </c>
      <c r="N324" s="192">
        <f>+TDC_InfraMR[[#This Row],[A.03.1 -  Longitud de Vías de Explotación No Electrificadas Troncales y Ramales (vía principal) (km)]]+TDC_InfraMR[[#This Row],[A.04.1 -  Longitud de Vías de Explotación Electrificadas Troncales y Ramales (vía principal) (km)]]</f>
        <v>30.6</v>
      </c>
      <c r="O324" s="192">
        <f>+TDC_InfraMR[[#This Row],[Total Vías (excluido Auxiliares)]]</f>
        <v>30.6</v>
      </c>
      <c r="P324" s="1">
        <v>11</v>
      </c>
      <c r="Q324" s="1">
        <v>0</v>
      </c>
      <c r="R324" s="1">
        <v>0</v>
      </c>
      <c r="S324" s="194">
        <f t="shared" si="32"/>
        <v>11</v>
      </c>
      <c r="T324" s="194">
        <f>+TDC_InfraMR[[#This Row],[Total Estaciones]]</f>
        <v>11</v>
      </c>
      <c r="U324" s="1">
        <v>0</v>
      </c>
      <c r="V324" s="1">
        <v>36</v>
      </c>
      <c r="W324" s="1">
        <v>0</v>
      </c>
      <c r="X324" s="1">
        <v>0</v>
      </c>
      <c r="Y324" s="1">
        <v>0</v>
      </c>
      <c r="Z324" s="196">
        <f t="shared" si="36"/>
        <v>36</v>
      </c>
      <c r="AA324" s="1">
        <v>6</v>
      </c>
      <c r="AB324" s="1">
        <v>2</v>
      </c>
      <c r="AC324" s="1">
        <f>+TDC_InfraMR[[#This Row],[Total Pasos Vehiculares a Nivel]]</f>
        <v>36</v>
      </c>
      <c r="AD324" s="196">
        <f t="shared" si="37"/>
        <v>44</v>
      </c>
      <c r="AE324" s="1">
        <v>0</v>
      </c>
      <c r="AF324" s="1">
        <v>9</v>
      </c>
      <c r="AG324" s="1">
        <v>16</v>
      </c>
      <c r="AH324" s="196">
        <f t="shared" si="38"/>
        <v>25</v>
      </c>
      <c r="AI324" s="7">
        <v>15.3</v>
      </c>
      <c r="AJ324" s="7">
        <v>0</v>
      </c>
      <c r="AK324" s="7">
        <v>0</v>
      </c>
      <c r="AL324" s="198">
        <f t="shared" si="33"/>
        <v>15.3</v>
      </c>
      <c r="AM324" s="1">
        <v>0</v>
      </c>
      <c r="AN324" s="1">
        <v>0</v>
      </c>
      <c r="AO324" s="1">
        <v>0</v>
      </c>
      <c r="AP324" s="200">
        <f t="shared" si="34"/>
        <v>0</v>
      </c>
      <c r="AQ324" s="1">
        <v>18</v>
      </c>
      <c r="AR324" s="1">
        <v>0</v>
      </c>
      <c r="AS324" s="1">
        <v>0</v>
      </c>
      <c r="AT324" s="200">
        <f>+TDC_InfraMR[[#This Row],[B.02.1 - Parque de Coches Eléctricos Motrices]]+TDC_InfraMR[[#This Row],[B.02.2 - Parque de Coches Eléctricos Motrices Remolcados Tipo R]]+TDC_InfraMR[[#This Row],[B.02.3 - Parque de Coches Eléctricos Motrices Tipo R]]</f>
        <v>18</v>
      </c>
      <c r="AU324" s="1">
        <v>0</v>
      </c>
      <c r="AV324" s="1">
        <v>0</v>
      </c>
      <c r="AW324" s="1">
        <v>0</v>
      </c>
      <c r="AX324" s="200">
        <f>+TDC_InfraMR[[#This Row],[B.03.1 - Parque de Coches Motores Motrices Remolcados]]+TDC_InfraMR[[#This Row],[B.03.2 - Parque de Coches Motores Motrices Intermedios]]+TDC_InfraMR[[#This Row],[B.03.3 - Parque de Coches Motores Motrices Cabina]]</f>
        <v>0</v>
      </c>
      <c r="AY324" s="1">
        <v>0</v>
      </c>
      <c r="AZ324" s="1">
        <v>0</v>
      </c>
      <c r="BA324" s="1">
        <v>0</v>
      </c>
      <c r="BB324" s="1">
        <v>0</v>
      </c>
      <c r="BC324" s="200">
        <f>+SUM(TDC_InfraMR[[#This Row],[B.04.1 - Parque de Coches Remolcados Clase Unica]:[B.04.5 - Parque de Coches Remolcados para Servicios Especiales (Cartoneros)]])</f>
        <v>0</v>
      </c>
      <c r="BD324" s="356">
        <v>0</v>
      </c>
      <c r="BE324" s="1">
        <v>2</v>
      </c>
      <c r="BF324" s="1">
        <v>0</v>
      </c>
      <c r="BG324" s="244">
        <v>1435</v>
      </c>
    </row>
    <row r="325" spans="1:59">
      <c r="A325" s="1">
        <v>2019</v>
      </c>
      <c r="B325" s="1" t="s">
        <v>72</v>
      </c>
      <c r="C325" s="10">
        <v>0</v>
      </c>
      <c r="D325" s="10">
        <v>0</v>
      </c>
      <c r="E325" s="10">
        <v>0</v>
      </c>
      <c r="F325" s="10">
        <v>15.3</v>
      </c>
      <c r="G325" s="192">
        <f t="shared" si="35"/>
        <v>15.3</v>
      </c>
      <c r="H325" s="192">
        <f>+TDC_InfraMR[[#This Row],[Total Líneas de Explotación ]]</f>
        <v>15.3</v>
      </c>
      <c r="I325" s="192">
        <v>15.3</v>
      </c>
      <c r="J325" s="10">
        <v>0</v>
      </c>
      <c r="K325" s="10">
        <v>0</v>
      </c>
      <c r="L325" s="10">
        <v>30.6</v>
      </c>
      <c r="M325" s="10">
        <v>1.04</v>
      </c>
      <c r="N325" s="192">
        <f>+TDC_InfraMR[[#This Row],[A.03.1 -  Longitud de Vías de Explotación No Electrificadas Troncales y Ramales (vía principal) (km)]]+TDC_InfraMR[[#This Row],[A.04.1 -  Longitud de Vías de Explotación Electrificadas Troncales y Ramales (vía principal) (km)]]</f>
        <v>30.6</v>
      </c>
      <c r="O325" s="192">
        <f>+TDC_InfraMR[[#This Row],[Total Vías (excluido Auxiliares)]]</f>
        <v>30.6</v>
      </c>
      <c r="P325" s="1">
        <v>11</v>
      </c>
      <c r="Q325" s="1">
        <v>0</v>
      </c>
      <c r="R325" s="1">
        <v>0</v>
      </c>
      <c r="S325" s="194">
        <f t="shared" si="32"/>
        <v>11</v>
      </c>
      <c r="T325" s="194">
        <f>+TDC_InfraMR[[#This Row],[Total Estaciones]]</f>
        <v>11</v>
      </c>
      <c r="U325" s="1">
        <v>0</v>
      </c>
      <c r="V325" s="1">
        <v>36</v>
      </c>
      <c r="W325" s="1">
        <v>0</v>
      </c>
      <c r="X325" s="1">
        <v>0</v>
      </c>
      <c r="Y325" s="1">
        <v>0</v>
      </c>
      <c r="Z325" s="196">
        <f t="shared" si="36"/>
        <v>36</v>
      </c>
      <c r="AA325" s="1">
        <v>6</v>
      </c>
      <c r="AB325" s="1">
        <v>2</v>
      </c>
      <c r="AC325" s="1">
        <f>+TDC_InfraMR[[#This Row],[Total Pasos Vehiculares a Nivel]]</f>
        <v>36</v>
      </c>
      <c r="AD325" s="196">
        <f t="shared" si="37"/>
        <v>44</v>
      </c>
      <c r="AE325" s="1">
        <v>0</v>
      </c>
      <c r="AF325" s="1">
        <v>9</v>
      </c>
      <c r="AG325" s="1">
        <v>16</v>
      </c>
      <c r="AH325" s="196">
        <f t="shared" si="38"/>
        <v>25</v>
      </c>
      <c r="AI325" s="7">
        <v>15.3</v>
      </c>
      <c r="AJ325" s="7">
        <v>0</v>
      </c>
      <c r="AK325" s="7">
        <v>0</v>
      </c>
      <c r="AL325" s="198">
        <f t="shared" si="33"/>
        <v>15.3</v>
      </c>
      <c r="AM325" s="1">
        <v>0</v>
      </c>
      <c r="AN325" s="1">
        <v>0</v>
      </c>
      <c r="AO325" s="1">
        <v>0</v>
      </c>
      <c r="AP325" s="200">
        <f t="shared" si="34"/>
        <v>0</v>
      </c>
      <c r="AQ325" s="1">
        <v>18</v>
      </c>
      <c r="AR325" s="1">
        <v>0</v>
      </c>
      <c r="AS325" s="1">
        <v>0</v>
      </c>
      <c r="AT325" s="200">
        <f>+TDC_InfraMR[[#This Row],[B.02.1 - Parque de Coches Eléctricos Motrices]]+TDC_InfraMR[[#This Row],[B.02.2 - Parque de Coches Eléctricos Motrices Remolcados Tipo R]]+TDC_InfraMR[[#This Row],[B.02.3 - Parque de Coches Eléctricos Motrices Tipo R]]</f>
        <v>18</v>
      </c>
      <c r="AU325" s="1">
        <v>0</v>
      </c>
      <c r="AV325" s="1">
        <v>0</v>
      </c>
      <c r="AW325" s="1">
        <v>0</v>
      </c>
      <c r="AX325" s="200">
        <f>+TDC_InfraMR[[#This Row],[B.03.1 - Parque de Coches Motores Motrices Remolcados]]+TDC_InfraMR[[#This Row],[B.03.2 - Parque de Coches Motores Motrices Intermedios]]+TDC_InfraMR[[#This Row],[B.03.3 - Parque de Coches Motores Motrices Cabina]]</f>
        <v>0</v>
      </c>
      <c r="AY325" s="1">
        <v>0</v>
      </c>
      <c r="AZ325" s="1">
        <v>0</v>
      </c>
      <c r="BA325" s="1">
        <v>0</v>
      </c>
      <c r="BB325" s="1">
        <v>0</v>
      </c>
      <c r="BC325" s="200">
        <f>+SUM(TDC_InfraMR[[#This Row],[B.04.1 - Parque de Coches Remolcados Clase Unica]:[B.04.5 - Parque de Coches Remolcados para Servicios Especiales (Cartoneros)]])</f>
        <v>0</v>
      </c>
      <c r="BD325" s="356">
        <v>0</v>
      </c>
      <c r="BE325" s="1">
        <v>2</v>
      </c>
      <c r="BF325" s="1">
        <v>0</v>
      </c>
      <c r="BG325" s="244">
        <v>1435</v>
      </c>
    </row>
    <row r="326" spans="1:59">
      <c r="A326" s="1">
        <v>2020</v>
      </c>
      <c r="B326" s="1" t="s">
        <v>61</v>
      </c>
      <c r="C326" s="10">
        <v>0</v>
      </c>
      <c r="D326" s="10">
        <v>0</v>
      </c>
      <c r="E326" s="10">
        <v>0</v>
      </c>
      <c r="F326" s="10">
        <v>15.3</v>
      </c>
      <c r="G326" s="192">
        <f t="shared" si="35"/>
        <v>15.3</v>
      </c>
      <c r="H326" s="192">
        <f>+TDC_InfraMR[[#This Row],[Total Líneas de Explotación ]]</f>
        <v>15.3</v>
      </c>
      <c r="I326" s="192">
        <v>15.3</v>
      </c>
      <c r="J326" s="10">
        <v>0</v>
      </c>
      <c r="K326" s="10">
        <v>0</v>
      </c>
      <c r="L326" s="10">
        <v>30.6</v>
      </c>
      <c r="M326" s="10">
        <v>1.04</v>
      </c>
      <c r="N326" s="192">
        <f>+TDC_InfraMR[[#This Row],[A.03.1 -  Longitud de Vías de Explotación No Electrificadas Troncales y Ramales (vía principal) (km)]]+TDC_InfraMR[[#This Row],[A.04.1 -  Longitud de Vías de Explotación Electrificadas Troncales y Ramales (vía principal) (km)]]</f>
        <v>30.6</v>
      </c>
      <c r="O326" s="192">
        <f>+TDC_InfraMR[[#This Row],[Total Vías (excluido Auxiliares)]]</f>
        <v>30.6</v>
      </c>
      <c r="P326" s="1">
        <v>11</v>
      </c>
      <c r="Q326" s="1">
        <v>0</v>
      </c>
      <c r="R326" s="1">
        <v>0</v>
      </c>
      <c r="S326" s="194">
        <f t="shared" si="32"/>
        <v>11</v>
      </c>
      <c r="T326" s="194">
        <f>+TDC_InfraMR[[#This Row],[Total Estaciones]]</f>
        <v>11</v>
      </c>
      <c r="U326" s="1">
        <v>0</v>
      </c>
      <c r="V326" s="1">
        <v>36</v>
      </c>
      <c r="W326" s="1">
        <v>0</v>
      </c>
      <c r="X326" s="1">
        <v>0</v>
      </c>
      <c r="Y326" s="1">
        <v>0</v>
      </c>
      <c r="Z326" s="196">
        <f t="shared" si="36"/>
        <v>36</v>
      </c>
      <c r="AA326" s="1">
        <v>6</v>
      </c>
      <c r="AB326" s="1">
        <v>2</v>
      </c>
      <c r="AC326" s="1">
        <f>+TDC_InfraMR[[#This Row],[Total Pasos Vehiculares a Nivel]]</f>
        <v>36</v>
      </c>
      <c r="AD326" s="196">
        <f t="shared" si="37"/>
        <v>44</v>
      </c>
      <c r="AE326" s="1">
        <v>0</v>
      </c>
      <c r="AF326" s="1">
        <v>7</v>
      </c>
      <c r="AG326" s="1">
        <v>9</v>
      </c>
      <c r="AH326" s="196">
        <f t="shared" si="38"/>
        <v>16</v>
      </c>
      <c r="AI326" s="7">
        <v>15.3</v>
      </c>
      <c r="AJ326" s="7">
        <v>0</v>
      </c>
      <c r="AK326" s="7">
        <v>0</v>
      </c>
      <c r="AL326" s="198">
        <f t="shared" si="33"/>
        <v>15.3</v>
      </c>
      <c r="AM326" s="1">
        <v>0</v>
      </c>
      <c r="AN326" s="1">
        <v>0</v>
      </c>
      <c r="AO326" s="1">
        <v>0</v>
      </c>
      <c r="AP326" s="200">
        <f t="shared" si="34"/>
        <v>0</v>
      </c>
      <c r="AQ326" s="1">
        <v>18</v>
      </c>
      <c r="AR326" s="1">
        <v>0</v>
      </c>
      <c r="AS326" s="1">
        <v>0</v>
      </c>
      <c r="AT326" s="200">
        <f>+TDC_InfraMR[[#This Row],[B.02.1 - Parque de Coches Eléctricos Motrices]]+TDC_InfraMR[[#This Row],[B.02.2 - Parque de Coches Eléctricos Motrices Remolcados Tipo R]]+TDC_InfraMR[[#This Row],[B.02.3 - Parque de Coches Eléctricos Motrices Tipo R]]</f>
        <v>18</v>
      </c>
      <c r="AU326" s="1">
        <v>0</v>
      </c>
      <c r="AV326" s="1">
        <v>0</v>
      </c>
      <c r="AW326" s="1">
        <v>0</v>
      </c>
      <c r="AX326" s="200">
        <f>+TDC_InfraMR[[#This Row],[B.03.1 - Parque de Coches Motores Motrices Remolcados]]+TDC_InfraMR[[#This Row],[B.03.2 - Parque de Coches Motores Motrices Intermedios]]+TDC_InfraMR[[#This Row],[B.03.3 - Parque de Coches Motores Motrices Cabina]]</f>
        <v>0</v>
      </c>
      <c r="AY326" s="1">
        <v>0</v>
      </c>
      <c r="AZ326" s="1">
        <v>0</v>
      </c>
      <c r="BA326" s="1">
        <v>0</v>
      </c>
      <c r="BB326" s="1">
        <v>0</v>
      </c>
      <c r="BC326" s="200">
        <f>+SUM(TDC_InfraMR[[#This Row],[B.04.1 - Parque de Coches Remolcados Clase Unica]:[B.04.5 - Parque de Coches Remolcados para Servicios Especiales (Cartoneros)]])</f>
        <v>0</v>
      </c>
      <c r="BD326" s="356">
        <v>0</v>
      </c>
      <c r="BE326" s="1">
        <v>2</v>
      </c>
      <c r="BF326" s="1">
        <v>0</v>
      </c>
      <c r="BG326" s="244">
        <v>1435</v>
      </c>
    </row>
    <row r="327" spans="1:59">
      <c r="A327" s="1">
        <v>2020</v>
      </c>
      <c r="B327" s="1" t="s">
        <v>62</v>
      </c>
      <c r="C327" s="10">
        <v>0</v>
      </c>
      <c r="D327" s="10">
        <v>0</v>
      </c>
      <c r="E327" s="10">
        <v>0</v>
      </c>
      <c r="F327" s="10">
        <v>15.3</v>
      </c>
      <c r="G327" s="192">
        <f t="shared" si="35"/>
        <v>15.3</v>
      </c>
      <c r="H327" s="192">
        <f>+TDC_InfraMR[[#This Row],[Total Líneas de Explotación ]]</f>
        <v>15.3</v>
      </c>
      <c r="I327" s="192">
        <v>15.3</v>
      </c>
      <c r="J327" s="10">
        <v>0</v>
      </c>
      <c r="K327" s="10">
        <v>0</v>
      </c>
      <c r="L327" s="10">
        <v>30.6</v>
      </c>
      <c r="M327" s="10">
        <v>1.04</v>
      </c>
      <c r="N327" s="192">
        <f>+TDC_InfraMR[[#This Row],[A.03.1 -  Longitud de Vías de Explotación No Electrificadas Troncales y Ramales (vía principal) (km)]]+TDC_InfraMR[[#This Row],[A.04.1 -  Longitud de Vías de Explotación Electrificadas Troncales y Ramales (vía principal) (km)]]</f>
        <v>30.6</v>
      </c>
      <c r="O327" s="192">
        <f>+TDC_InfraMR[[#This Row],[Total Vías (excluido Auxiliares)]]</f>
        <v>30.6</v>
      </c>
      <c r="P327" s="1">
        <v>11</v>
      </c>
      <c r="Q327" s="1">
        <v>0</v>
      </c>
      <c r="R327" s="1">
        <v>0</v>
      </c>
      <c r="S327" s="194">
        <f t="shared" si="32"/>
        <v>11</v>
      </c>
      <c r="T327" s="194">
        <f>+TDC_InfraMR[[#This Row],[Total Estaciones]]</f>
        <v>11</v>
      </c>
      <c r="U327" s="1">
        <v>0</v>
      </c>
      <c r="V327" s="1">
        <v>36</v>
      </c>
      <c r="W327" s="1">
        <v>0</v>
      </c>
      <c r="X327" s="1">
        <v>0</v>
      </c>
      <c r="Y327" s="1">
        <v>0</v>
      </c>
      <c r="Z327" s="196">
        <f t="shared" si="36"/>
        <v>36</v>
      </c>
      <c r="AA327" s="1">
        <v>6</v>
      </c>
      <c r="AB327" s="1">
        <v>2</v>
      </c>
      <c r="AC327" s="1">
        <f>+TDC_InfraMR[[#This Row],[Total Pasos Vehiculares a Nivel]]</f>
        <v>36</v>
      </c>
      <c r="AD327" s="196">
        <f t="shared" si="37"/>
        <v>44</v>
      </c>
      <c r="AE327" s="1">
        <v>0</v>
      </c>
      <c r="AF327" s="1">
        <v>7</v>
      </c>
      <c r="AG327" s="1">
        <v>9</v>
      </c>
      <c r="AH327" s="196">
        <f t="shared" si="38"/>
        <v>16</v>
      </c>
      <c r="AI327" s="7">
        <v>15.3</v>
      </c>
      <c r="AJ327" s="7">
        <v>0</v>
      </c>
      <c r="AK327" s="7">
        <v>0</v>
      </c>
      <c r="AL327" s="198">
        <f t="shared" si="33"/>
        <v>15.3</v>
      </c>
      <c r="AM327" s="1">
        <v>0</v>
      </c>
      <c r="AN327" s="1">
        <v>0</v>
      </c>
      <c r="AO327" s="1">
        <v>0</v>
      </c>
      <c r="AP327" s="200">
        <f t="shared" si="34"/>
        <v>0</v>
      </c>
      <c r="AQ327" s="1">
        <v>18</v>
      </c>
      <c r="AR327" s="1">
        <v>0</v>
      </c>
      <c r="AS327" s="1">
        <v>0</v>
      </c>
      <c r="AT327" s="200">
        <f>+TDC_InfraMR[[#This Row],[B.02.1 - Parque de Coches Eléctricos Motrices]]+TDC_InfraMR[[#This Row],[B.02.2 - Parque de Coches Eléctricos Motrices Remolcados Tipo R]]+TDC_InfraMR[[#This Row],[B.02.3 - Parque de Coches Eléctricos Motrices Tipo R]]</f>
        <v>18</v>
      </c>
      <c r="AU327" s="1">
        <v>0</v>
      </c>
      <c r="AV327" s="1">
        <v>0</v>
      </c>
      <c r="AW327" s="1">
        <v>0</v>
      </c>
      <c r="AX327" s="200">
        <f>+TDC_InfraMR[[#This Row],[B.03.1 - Parque de Coches Motores Motrices Remolcados]]+TDC_InfraMR[[#This Row],[B.03.2 - Parque de Coches Motores Motrices Intermedios]]+TDC_InfraMR[[#This Row],[B.03.3 - Parque de Coches Motores Motrices Cabina]]</f>
        <v>0</v>
      </c>
      <c r="AY327" s="1">
        <v>0</v>
      </c>
      <c r="AZ327" s="1">
        <v>0</v>
      </c>
      <c r="BA327" s="1">
        <v>0</v>
      </c>
      <c r="BB327" s="1">
        <v>0</v>
      </c>
      <c r="BC327" s="200">
        <f>+SUM(TDC_InfraMR[[#This Row],[B.04.1 - Parque de Coches Remolcados Clase Unica]:[B.04.5 - Parque de Coches Remolcados para Servicios Especiales (Cartoneros)]])</f>
        <v>0</v>
      </c>
      <c r="BD327" s="356">
        <v>0</v>
      </c>
      <c r="BE327" s="1">
        <v>2</v>
      </c>
      <c r="BF327" s="1">
        <v>0</v>
      </c>
      <c r="BG327" s="244">
        <v>1435</v>
      </c>
    </row>
    <row r="328" spans="1:59">
      <c r="A328" s="1">
        <v>2020</v>
      </c>
      <c r="B328" s="1" t="s">
        <v>63</v>
      </c>
      <c r="C328" s="10">
        <v>0</v>
      </c>
      <c r="D328" s="10">
        <v>0</v>
      </c>
      <c r="E328" s="10">
        <v>0</v>
      </c>
      <c r="F328" s="10">
        <v>15.3</v>
      </c>
      <c r="G328" s="192">
        <f t="shared" si="35"/>
        <v>15.3</v>
      </c>
      <c r="H328" s="192">
        <f>+TDC_InfraMR[[#This Row],[Total Líneas de Explotación ]]</f>
        <v>15.3</v>
      </c>
      <c r="I328" s="192">
        <v>15.3</v>
      </c>
      <c r="J328" s="10">
        <v>0</v>
      </c>
      <c r="K328" s="10">
        <v>0</v>
      </c>
      <c r="L328" s="10">
        <v>30.6</v>
      </c>
      <c r="M328" s="10">
        <v>1.04</v>
      </c>
      <c r="N328" s="192">
        <f>+TDC_InfraMR[[#This Row],[A.03.1 -  Longitud de Vías de Explotación No Electrificadas Troncales y Ramales (vía principal) (km)]]+TDC_InfraMR[[#This Row],[A.04.1 -  Longitud de Vías de Explotación Electrificadas Troncales y Ramales (vía principal) (km)]]</f>
        <v>30.6</v>
      </c>
      <c r="O328" s="192">
        <f>+TDC_InfraMR[[#This Row],[Total Vías (excluido Auxiliares)]]</f>
        <v>30.6</v>
      </c>
      <c r="P328" s="1">
        <v>11</v>
      </c>
      <c r="Q328" s="1">
        <v>0</v>
      </c>
      <c r="R328" s="1">
        <v>0</v>
      </c>
      <c r="S328" s="194">
        <f t="shared" si="32"/>
        <v>11</v>
      </c>
      <c r="T328" s="194">
        <f>+TDC_InfraMR[[#This Row],[Total Estaciones]]</f>
        <v>11</v>
      </c>
      <c r="U328" s="1">
        <v>0</v>
      </c>
      <c r="V328" s="1">
        <v>36</v>
      </c>
      <c r="W328" s="1">
        <v>0</v>
      </c>
      <c r="X328" s="1">
        <v>0</v>
      </c>
      <c r="Y328" s="1">
        <v>0</v>
      </c>
      <c r="Z328" s="196">
        <f t="shared" si="36"/>
        <v>36</v>
      </c>
      <c r="AA328" s="1">
        <v>6</v>
      </c>
      <c r="AB328" s="1">
        <v>2</v>
      </c>
      <c r="AC328" s="1">
        <f>+TDC_InfraMR[[#This Row],[Total Pasos Vehiculares a Nivel]]</f>
        <v>36</v>
      </c>
      <c r="AD328" s="196">
        <f t="shared" si="37"/>
        <v>44</v>
      </c>
      <c r="AE328" s="1">
        <v>0</v>
      </c>
      <c r="AF328" s="1">
        <v>7</v>
      </c>
      <c r="AG328" s="1">
        <v>9</v>
      </c>
      <c r="AH328" s="196">
        <f t="shared" si="38"/>
        <v>16</v>
      </c>
      <c r="AI328" s="7">
        <v>15.3</v>
      </c>
      <c r="AJ328" s="7">
        <v>0</v>
      </c>
      <c r="AK328" s="7">
        <v>0</v>
      </c>
      <c r="AL328" s="198">
        <f t="shared" si="33"/>
        <v>15.3</v>
      </c>
      <c r="AM328" s="1">
        <v>0</v>
      </c>
      <c r="AN328" s="1">
        <v>0</v>
      </c>
      <c r="AO328" s="1">
        <v>0</v>
      </c>
      <c r="AP328" s="200">
        <f t="shared" si="34"/>
        <v>0</v>
      </c>
      <c r="AQ328" s="1">
        <v>18</v>
      </c>
      <c r="AR328" s="1">
        <v>0</v>
      </c>
      <c r="AS328" s="1">
        <v>0</v>
      </c>
      <c r="AT328" s="200">
        <f>+TDC_InfraMR[[#This Row],[B.02.1 - Parque de Coches Eléctricos Motrices]]+TDC_InfraMR[[#This Row],[B.02.2 - Parque de Coches Eléctricos Motrices Remolcados Tipo R]]+TDC_InfraMR[[#This Row],[B.02.3 - Parque de Coches Eléctricos Motrices Tipo R]]</f>
        <v>18</v>
      </c>
      <c r="AU328" s="1">
        <v>0</v>
      </c>
      <c r="AV328" s="1">
        <v>0</v>
      </c>
      <c r="AW328" s="1">
        <v>0</v>
      </c>
      <c r="AX328" s="200">
        <f>+TDC_InfraMR[[#This Row],[B.03.1 - Parque de Coches Motores Motrices Remolcados]]+TDC_InfraMR[[#This Row],[B.03.2 - Parque de Coches Motores Motrices Intermedios]]+TDC_InfraMR[[#This Row],[B.03.3 - Parque de Coches Motores Motrices Cabina]]</f>
        <v>0</v>
      </c>
      <c r="AY328" s="1">
        <v>0</v>
      </c>
      <c r="AZ328" s="1">
        <v>0</v>
      </c>
      <c r="BA328" s="1">
        <v>0</v>
      </c>
      <c r="BB328" s="1">
        <v>0</v>
      </c>
      <c r="BC328" s="200">
        <f>+SUM(TDC_InfraMR[[#This Row],[B.04.1 - Parque de Coches Remolcados Clase Unica]:[B.04.5 - Parque de Coches Remolcados para Servicios Especiales (Cartoneros)]])</f>
        <v>0</v>
      </c>
      <c r="BD328" s="356">
        <v>0</v>
      </c>
      <c r="BE328" s="1">
        <v>2</v>
      </c>
      <c r="BF328" s="1">
        <v>0</v>
      </c>
      <c r="BG328" s="244">
        <v>1435</v>
      </c>
    </row>
    <row r="329" spans="1:59">
      <c r="A329" s="1">
        <v>2020</v>
      </c>
      <c r="B329" s="1" t="s">
        <v>64</v>
      </c>
      <c r="C329" s="10">
        <v>0</v>
      </c>
      <c r="D329" s="10">
        <v>0</v>
      </c>
      <c r="E329" s="10">
        <v>0</v>
      </c>
      <c r="F329" s="10">
        <v>15.3</v>
      </c>
      <c r="G329" s="192">
        <f t="shared" si="35"/>
        <v>15.3</v>
      </c>
      <c r="H329" s="192">
        <f>+TDC_InfraMR[[#This Row],[Total Líneas de Explotación ]]</f>
        <v>15.3</v>
      </c>
      <c r="I329" s="192">
        <v>15.3</v>
      </c>
      <c r="J329" s="10">
        <v>0</v>
      </c>
      <c r="K329" s="10">
        <v>0</v>
      </c>
      <c r="L329" s="10">
        <v>30.6</v>
      </c>
      <c r="M329" s="10">
        <v>1.04</v>
      </c>
      <c r="N329" s="192">
        <f>+TDC_InfraMR[[#This Row],[A.03.1 -  Longitud de Vías de Explotación No Electrificadas Troncales y Ramales (vía principal) (km)]]+TDC_InfraMR[[#This Row],[A.04.1 -  Longitud de Vías de Explotación Electrificadas Troncales y Ramales (vía principal) (km)]]</f>
        <v>30.6</v>
      </c>
      <c r="O329" s="192">
        <f>+TDC_InfraMR[[#This Row],[Total Vías (excluido Auxiliares)]]</f>
        <v>30.6</v>
      </c>
      <c r="P329" s="1">
        <v>11</v>
      </c>
      <c r="Q329" s="1">
        <v>0</v>
      </c>
      <c r="R329" s="1">
        <v>0</v>
      </c>
      <c r="S329" s="194">
        <f t="shared" si="32"/>
        <v>11</v>
      </c>
      <c r="T329" s="194">
        <f>+TDC_InfraMR[[#This Row],[Total Estaciones]]</f>
        <v>11</v>
      </c>
      <c r="U329" s="1">
        <v>0</v>
      </c>
      <c r="V329" s="1">
        <v>36</v>
      </c>
      <c r="W329" s="1">
        <v>0</v>
      </c>
      <c r="X329" s="1">
        <v>0</v>
      </c>
      <c r="Y329" s="1">
        <v>0</v>
      </c>
      <c r="Z329" s="196">
        <f t="shared" si="36"/>
        <v>36</v>
      </c>
      <c r="AA329" s="1">
        <v>6</v>
      </c>
      <c r="AB329" s="1">
        <v>2</v>
      </c>
      <c r="AC329" s="1">
        <f>+TDC_InfraMR[[#This Row],[Total Pasos Vehiculares a Nivel]]</f>
        <v>36</v>
      </c>
      <c r="AD329" s="196">
        <f t="shared" si="37"/>
        <v>44</v>
      </c>
      <c r="AE329" s="1">
        <v>0</v>
      </c>
      <c r="AF329" s="1">
        <v>7</v>
      </c>
      <c r="AG329" s="1">
        <v>9</v>
      </c>
      <c r="AH329" s="196">
        <f t="shared" si="38"/>
        <v>16</v>
      </c>
      <c r="AI329" s="7">
        <v>15.3</v>
      </c>
      <c r="AJ329" s="7">
        <v>0</v>
      </c>
      <c r="AK329" s="7">
        <v>0</v>
      </c>
      <c r="AL329" s="198">
        <f t="shared" si="33"/>
        <v>15.3</v>
      </c>
      <c r="AM329" s="1">
        <v>0</v>
      </c>
      <c r="AN329" s="1">
        <v>0</v>
      </c>
      <c r="AO329" s="1">
        <v>0</v>
      </c>
      <c r="AP329" s="200">
        <f t="shared" si="34"/>
        <v>0</v>
      </c>
      <c r="AQ329" s="1">
        <v>18</v>
      </c>
      <c r="AR329" s="1">
        <v>0</v>
      </c>
      <c r="AS329" s="1">
        <v>0</v>
      </c>
      <c r="AT329" s="200">
        <f>+TDC_InfraMR[[#This Row],[B.02.1 - Parque de Coches Eléctricos Motrices]]+TDC_InfraMR[[#This Row],[B.02.2 - Parque de Coches Eléctricos Motrices Remolcados Tipo R]]+TDC_InfraMR[[#This Row],[B.02.3 - Parque de Coches Eléctricos Motrices Tipo R]]</f>
        <v>18</v>
      </c>
      <c r="AU329" s="1">
        <v>0</v>
      </c>
      <c r="AV329" s="1">
        <v>0</v>
      </c>
      <c r="AW329" s="1">
        <v>0</v>
      </c>
      <c r="AX329" s="200">
        <f>+TDC_InfraMR[[#This Row],[B.03.1 - Parque de Coches Motores Motrices Remolcados]]+TDC_InfraMR[[#This Row],[B.03.2 - Parque de Coches Motores Motrices Intermedios]]+TDC_InfraMR[[#This Row],[B.03.3 - Parque de Coches Motores Motrices Cabina]]</f>
        <v>0</v>
      </c>
      <c r="AY329" s="1">
        <v>0</v>
      </c>
      <c r="AZ329" s="1">
        <v>0</v>
      </c>
      <c r="BA329" s="1">
        <v>0</v>
      </c>
      <c r="BB329" s="1">
        <v>0</v>
      </c>
      <c r="BC329" s="200">
        <f>+SUM(TDC_InfraMR[[#This Row],[B.04.1 - Parque de Coches Remolcados Clase Unica]:[B.04.5 - Parque de Coches Remolcados para Servicios Especiales (Cartoneros)]])</f>
        <v>0</v>
      </c>
      <c r="BD329" s="356">
        <v>0</v>
      </c>
      <c r="BE329" s="1">
        <v>2</v>
      </c>
      <c r="BF329" s="1">
        <v>0</v>
      </c>
      <c r="BG329" s="244">
        <v>1435</v>
      </c>
    </row>
    <row r="330" spans="1:59">
      <c r="A330" s="1">
        <v>2020</v>
      </c>
      <c r="B330" s="1" t="s">
        <v>65</v>
      </c>
      <c r="C330" s="10">
        <v>0</v>
      </c>
      <c r="D330" s="10">
        <v>0</v>
      </c>
      <c r="E330" s="10">
        <v>0</v>
      </c>
      <c r="F330" s="10">
        <v>15.3</v>
      </c>
      <c r="G330" s="192">
        <f t="shared" si="35"/>
        <v>15.3</v>
      </c>
      <c r="H330" s="192">
        <f>+TDC_InfraMR[[#This Row],[Total Líneas de Explotación ]]</f>
        <v>15.3</v>
      </c>
      <c r="I330" s="192">
        <v>15.3</v>
      </c>
      <c r="J330" s="10">
        <v>0</v>
      </c>
      <c r="K330" s="10">
        <v>0</v>
      </c>
      <c r="L330" s="10">
        <v>30.6</v>
      </c>
      <c r="M330" s="10">
        <v>1.04</v>
      </c>
      <c r="N330" s="192">
        <f>+TDC_InfraMR[[#This Row],[A.03.1 -  Longitud de Vías de Explotación No Electrificadas Troncales y Ramales (vía principal) (km)]]+TDC_InfraMR[[#This Row],[A.04.1 -  Longitud de Vías de Explotación Electrificadas Troncales y Ramales (vía principal) (km)]]</f>
        <v>30.6</v>
      </c>
      <c r="O330" s="192">
        <f>+TDC_InfraMR[[#This Row],[Total Vías (excluido Auxiliares)]]</f>
        <v>30.6</v>
      </c>
      <c r="P330" s="1">
        <v>11</v>
      </c>
      <c r="Q330" s="1">
        <v>0</v>
      </c>
      <c r="R330" s="1">
        <v>0</v>
      </c>
      <c r="S330" s="194">
        <f t="shared" si="32"/>
        <v>11</v>
      </c>
      <c r="T330" s="194">
        <f>+TDC_InfraMR[[#This Row],[Total Estaciones]]</f>
        <v>11</v>
      </c>
      <c r="U330" s="1">
        <v>0</v>
      </c>
      <c r="V330" s="1">
        <v>36</v>
      </c>
      <c r="W330" s="1">
        <v>0</v>
      </c>
      <c r="X330" s="1">
        <v>0</v>
      </c>
      <c r="Y330" s="1">
        <v>0</v>
      </c>
      <c r="Z330" s="196">
        <f t="shared" si="36"/>
        <v>36</v>
      </c>
      <c r="AA330" s="1">
        <v>6</v>
      </c>
      <c r="AB330" s="1">
        <v>2</v>
      </c>
      <c r="AC330" s="1">
        <f>+TDC_InfraMR[[#This Row],[Total Pasos Vehiculares a Nivel]]</f>
        <v>36</v>
      </c>
      <c r="AD330" s="196">
        <f t="shared" si="37"/>
        <v>44</v>
      </c>
      <c r="AE330" s="1">
        <v>0</v>
      </c>
      <c r="AF330" s="1">
        <v>7</v>
      </c>
      <c r="AG330" s="1">
        <v>9</v>
      </c>
      <c r="AH330" s="196">
        <f t="shared" si="38"/>
        <v>16</v>
      </c>
      <c r="AI330" s="7">
        <v>15.3</v>
      </c>
      <c r="AJ330" s="7">
        <v>0</v>
      </c>
      <c r="AK330" s="7">
        <v>0</v>
      </c>
      <c r="AL330" s="198">
        <f t="shared" si="33"/>
        <v>15.3</v>
      </c>
      <c r="AM330" s="1">
        <v>0</v>
      </c>
      <c r="AN330" s="1">
        <v>0</v>
      </c>
      <c r="AO330" s="1">
        <v>0</v>
      </c>
      <c r="AP330" s="200">
        <f t="shared" si="34"/>
        <v>0</v>
      </c>
      <c r="AQ330" s="1">
        <v>18</v>
      </c>
      <c r="AR330" s="1">
        <v>0</v>
      </c>
      <c r="AS330" s="1">
        <v>0</v>
      </c>
      <c r="AT330" s="200">
        <f>+TDC_InfraMR[[#This Row],[B.02.1 - Parque de Coches Eléctricos Motrices]]+TDC_InfraMR[[#This Row],[B.02.2 - Parque de Coches Eléctricos Motrices Remolcados Tipo R]]+TDC_InfraMR[[#This Row],[B.02.3 - Parque de Coches Eléctricos Motrices Tipo R]]</f>
        <v>18</v>
      </c>
      <c r="AU330" s="1">
        <v>0</v>
      </c>
      <c r="AV330" s="1">
        <v>0</v>
      </c>
      <c r="AW330" s="1">
        <v>0</v>
      </c>
      <c r="AX330" s="200">
        <f>+TDC_InfraMR[[#This Row],[B.03.1 - Parque de Coches Motores Motrices Remolcados]]+TDC_InfraMR[[#This Row],[B.03.2 - Parque de Coches Motores Motrices Intermedios]]+TDC_InfraMR[[#This Row],[B.03.3 - Parque de Coches Motores Motrices Cabina]]</f>
        <v>0</v>
      </c>
      <c r="AY330" s="1">
        <v>0</v>
      </c>
      <c r="AZ330" s="1">
        <v>0</v>
      </c>
      <c r="BA330" s="1">
        <v>0</v>
      </c>
      <c r="BB330" s="1">
        <v>0</v>
      </c>
      <c r="BC330" s="200">
        <f>+SUM(TDC_InfraMR[[#This Row],[B.04.1 - Parque de Coches Remolcados Clase Unica]:[B.04.5 - Parque de Coches Remolcados para Servicios Especiales (Cartoneros)]])</f>
        <v>0</v>
      </c>
      <c r="BD330" s="356">
        <v>0</v>
      </c>
      <c r="BE330" s="1">
        <v>2</v>
      </c>
      <c r="BF330" s="1">
        <v>0</v>
      </c>
      <c r="BG330" s="244">
        <v>1435</v>
      </c>
    </row>
    <row r="331" spans="1:59">
      <c r="A331" s="1">
        <v>2020</v>
      </c>
      <c r="B331" s="1" t="s">
        <v>66</v>
      </c>
      <c r="C331" s="10">
        <v>0</v>
      </c>
      <c r="D331" s="10">
        <v>0</v>
      </c>
      <c r="E331" s="10">
        <v>0</v>
      </c>
      <c r="F331" s="10">
        <v>15.3</v>
      </c>
      <c r="G331" s="192">
        <f t="shared" si="35"/>
        <v>15.3</v>
      </c>
      <c r="H331" s="192">
        <f>+TDC_InfraMR[[#This Row],[Total Líneas de Explotación ]]</f>
        <v>15.3</v>
      </c>
      <c r="I331" s="192">
        <v>15.3</v>
      </c>
      <c r="J331" s="10">
        <v>0</v>
      </c>
      <c r="K331" s="10">
        <v>0</v>
      </c>
      <c r="L331" s="10">
        <v>30.6</v>
      </c>
      <c r="M331" s="10">
        <v>1.04</v>
      </c>
      <c r="N331" s="192">
        <f>+TDC_InfraMR[[#This Row],[A.03.1 -  Longitud de Vías de Explotación No Electrificadas Troncales y Ramales (vía principal) (km)]]+TDC_InfraMR[[#This Row],[A.04.1 -  Longitud de Vías de Explotación Electrificadas Troncales y Ramales (vía principal) (km)]]</f>
        <v>30.6</v>
      </c>
      <c r="O331" s="192">
        <f>+TDC_InfraMR[[#This Row],[Total Vías (excluido Auxiliares)]]</f>
        <v>30.6</v>
      </c>
      <c r="P331" s="1">
        <v>11</v>
      </c>
      <c r="Q331" s="1">
        <v>0</v>
      </c>
      <c r="R331" s="1">
        <v>0</v>
      </c>
      <c r="S331" s="194">
        <f t="shared" si="32"/>
        <v>11</v>
      </c>
      <c r="T331" s="194">
        <f>+TDC_InfraMR[[#This Row],[Total Estaciones]]</f>
        <v>11</v>
      </c>
      <c r="U331" s="1">
        <v>0</v>
      </c>
      <c r="V331" s="1">
        <v>36</v>
      </c>
      <c r="W331" s="1">
        <v>0</v>
      </c>
      <c r="X331" s="1">
        <v>0</v>
      </c>
      <c r="Y331" s="1">
        <v>0</v>
      </c>
      <c r="Z331" s="196">
        <f t="shared" si="36"/>
        <v>36</v>
      </c>
      <c r="AA331" s="1">
        <v>6</v>
      </c>
      <c r="AB331" s="1">
        <v>2</v>
      </c>
      <c r="AC331" s="1">
        <f>+TDC_InfraMR[[#This Row],[Total Pasos Vehiculares a Nivel]]</f>
        <v>36</v>
      </c>
      <c r="AD331" s="196">
        <f t="shared" si="37"/>
        <v>44</v>
      </c>
      <c r="AE331" s="1">
        <v>0</v>
      </c>
      <c r="AF331" s="1">
        <v>7</v>
      </c>
      <c r="AG331" s="1">
        <v>9</v>
      </c>
      <c r="AH331" s="196">
        <f t="shared" si="38"/>
        <v>16</v>
      </c>
      <c r="AI331" s="7">
        <v>15.3</v>
      </c>
      <c r="AJ331" s="7">
        <v>0</v>
      </c>
      <c r="AK331" s="7">
        <v>0</v>
      </c>
      <c r="AL331" s="198">
        <f t="shared" si="33"/>
        <v>15.3</v>
      </c>
      <c r="AM331" s="1">
        <v>0</v>
      </c>
      <c r="AN331" s="1">
        <v>0</v>
      </c>
      <c r="AO331" s="1">
        <v>0</v>
      </c>
      <c r="AP331" s="200">
        <f t="shared" si="34"/>
        <v>0</v>
      </c>
      <c r="AQ331" s="1">
        <v>18</v>
      </c>
      <c r="AR331" s="1">
        <v>0</v>
      </c>
      <c r="AS331" s="1">
        <v>0</v>
      </c>
      <c r="AT331" s="200">
        <f>+TDC_InfraMR[[#This Row],[B.02.1 - Parque de Coches Eléctricos Motrices]]+TDC_InfraMR[[#This Row],[B.02.2 - Parque de Coches Eléctricos Motrices Remolcados Tipo R]]+TDC_InfraMR[[#This Row],[B.02.3 - Parque de Coches Eléctricos Motrices Tipo R]]</f>
        <v>18</v>
      </c>
      <c r="AU331" s="1">
        <v>0</v>
      </c>
      <c r="AV331" s="1">
        <v>0</v>
      </c>
      <c r="AW331" s="1">
        <v>0</v>
      </c>
      <c r="AX331" s="200">
        <f>+TDC_InfraMR[[#This Row],[B.03.1 - Parque de Coches Motores Motrices Remolcados]]+TDC_InfraMR[[#This Row],[B.03.2 - Parque de Coches Motores Motrices Intermedios]]+TDC_InfraMR[[#This Row],[B.03.3 - Parque de Coches Motores Motrices Cabina]]</f>
        <v>0</v>
      </c>
      <c r="AY331" s="1">
        <v>0</v>
      </c>
      <c r="AZ331" s="1">
        <v>0</v>
      </c>
      <c r="BA331" s="1">
        <v>0</v>
      </c>
      <c r="BB331" s="1">
        <v>0</v>
      </c>
      <c r="BC331" s="200">
        <f>+SUM(TDC_InfraMR[[#This Row],[B.04.1 - Parque de Coches Remolcados Clase Unica]:[B.04.5 - Parque de Coches Remolcados para Servicios Especiales (Cartoneros)]])</f>
        <v>0</v>
      </c>
      <c r="BD331" s="356">
        <v>0</v>
      </c>
      <c r="BE331" s="1">
        <v>2</v>
      </c>
      <c r="BF331" s="1">
        <v>0</v>
      </c>
      <c r="BG331" s="244">
        <v>1435</v>
      </c>
    </row>
    <row r="332" spans="1:59">
      <c r="A332" s="1">
        <v>2020</v>
      </c>
      <c r="B332" s="1" t="s">
        <v>67</v>
      </c>
      <c r="C332" s="10">
        <v>0</v>
      </c>
      <c r="D332" s="10">
        <v>0</v>
      </c>
      <c r="E332" s="10">
        <v>0</v>
      </c>
      <c r="F332" s="10">
        <v>15.3</v>
      </c>
      <c r="G332" s="192">
        <f t="shared" si="35"/>
        <v>15.3</v>
      </c>
      <c r="H332" s="192">
        <f>+TDC_InfraMR[[#This Row],[Total Líneas de Explotación ]]</f>
        <v>15.3</v>
      </c>
      <c r="I332" s="192">
        <v>15.3</v>
      </c>
      <c r="J332" s="10">
        <v>0</v>
      </c>
      <c r="K332" s="10">
        <v>0</v>
      </c>
      <c r="L332" s="10">
        <v>30.6</v>
      </c>
      <c r="M332" s="10">
        <v>1.04</v>
      </c>
      <c r="N332" s="192">
        <f>+TDC_InfraMR[[#This Row],[A.03.1 -  Longitud de Vías de Explotación No Electrificadas Troncales y Ramales (vía principal) (km)]]+TDC_InfraMR[[#This Row],[A.04.1 -  Longitud de Vías de Explotación Electrificadas Troncales y Ramales (vía principal) (km)]]</f>
        <v>30.6</v>
      </c>
      <c r="O332" s="192">
        <f>+TDC_InfraMR[[#This Row],[Total Vías (excluido Auxiliares)]]</f>
        <v>30.6</v>
      </c>
      <c r="P332" s="1">
        <v>11</v>
      </c>
      <c r="Q332" s="1">
        <v>0</v>
      </c>
      <c r="R332" s="1">
        <v>0</v>
      </c>
      <c r="S332" s="194">
        <f t="shared" si="32"/>
        <v>11</v>
      </c>
      <c r="T332" s="194">
        <f>+TDC_InfraMR[[#This Row],[Total Estaciones]]</f>
        <v>11</v>
      </c>
      <c r="U332" s="1">
        <v>0</v>
      </c>
      <c r="V332" s="1">
        <v>36</v>
      </c>
      <c r="W332" s="1">
        <v>0</v>
      </c>
      <c r="X332" s="1">
        <v>0</v>
      </c>
      <c r="Y332" s="1">
        <v>0</v>
      </c>
      <c r="Z332" s="196">
        <f t="shared" si="36"/>
        <v>36</v>
      </c>
      <c r="AA332" s="1">
        <v>6</v>
      </c>
      <c r="AB332" s="1">
        <v>2</v>
      </c>
      <c r="AC332" s="1">
        <f>+TDC_InfraMR[[#This Row],[Total Pasos Vehiculares a Nivel]]</f>
        <v>36</v>
      </c>
      <c r="AD332" s="196">
        <f t="shared" si="37"/>
        <v>44</v>
      </c>
      <c r="AE332" s="1">
        <v>0</v>
      </c>
      <c r="AF332" s="1">
        <v>7</v>
      </c>
      <c r="AG332" s="1">
        <v>9</v>
      </c>
      <c r="AH332" s="196">
        <f t="shared" si="38"/>
        <v>16</v>
      </c>
      <c r="AI332" s="7">
        <v>15.3</v>
      </c>
      <c r="AJ332" s="7">
        <v>0</v>
      </c>
      <c r="AK332" s="7">
        <v>0</v>
      </c>
      <c r="AL332" s="198">
        <f t="shared" si="33"/>
        <v>15.3</v>
      </c>
      <c r="AM332" s="1">
        <v>0</v>
      </c>
      <c r="AN332" s="1">
        <v>0</v>
      </c>
      <c r="AO332" s="1">
        <v>0</v>
      </c>
      <c r="AP332" s="200">
        <f t="shared" si="34"/>
        <v>0</v>
      </c>
      <c r="AQ332" s="1">
        <v>18</v>
      </c>
      <c r="AR332" s="1">
        <v>0</v>
      </c>
      <c r="AS332" s="1">
        <v>0</v>
      </c>
      <c r="AT332" s="200">
        <f>+TDC_InfraMR[[#This Row],[B.02.1 - Parque de Coches Eléctricos Motrices]]+TDC_InfraMR[[#This Row],[B.02.2 - Parque de Coches Eléctricos Motrices Remolcados Tipo R]]+TDC_InfraMR[[#This Row],[B.02.3 - Parque de Coches Eléctricos Motrices Tipo R]]</f>
        <v>18</v>
      </c>
      <c r="AU332" s="1">
        <v>0</v>
      </c>
      <c r="AV332" s="1">
        <v>0</v>
      </c>
      <c r="AW332" s="1">
        <v>0</v>
      </c>
      <c r="AX332" s="200">
        <f>+TDC_InfraMR[[#This Row],[B.03.1 - Parque de Coches Motores Motrices Remolcados]]+TDC_InfraMR[[#This Row],[B.03.2 - Parque de Coches Motores Motrices Intermedios]]+TDC_InfraMR[[#This Row],[B.03.3 - Parque de Coches Motores Motrices Cabina]]</f>
        <v>0</v>
      </c>
      <c r="AY332" s="1">
        <v>0</v>
      </c>
      <c r="AZ332" s="1">
        <v>0</v>
      </c>
      <c r="BA332" s="1">
        <v>0</v>
      </c>
      <c r="BB332" s="1">
        <v>0</v>
      </c>
      <c r="BC332" s="200">
        <f>+SUM(TDC_InfraMR[[#This Row],[B.04.1 - Parque de Coches Remolcados Clase Unica]:[B.04.5 - Parque de Coches Remolcados para Servicios Especiales (Cartoneros)]])</f>
        <v>0</v>
      </c>
      <c r="BD332" s="356">
        <v>0</v>
      </c>
      <c r="BE332" s="1">
        <v>2</v>
      </c>
      <c r="BF332" s="1">
        <v>0</v>
      </c>
      <c r="BG332" s="244">
        <v>1435</v>
      </c>
    </row>
    <row r="333" spans="1:59">
      <c r="A333" s="1">
        <v>2020</v>
      </c>
      <c r="B333" s="1" t="s">
        <v>68</v>
      </c>
      <c r="C333" s="10">
        <v>0</v>
      </c>
      <c r="D333" s="10">
        <v>0</v>
      </c>
      <c r="E333" s="10">
        <v>0</v>
      </c>
      <c r="F333" s="10">
        <v>15.3</v>
      </c>
      <c r="G333" s="192">
        <f t="shared" si="35"/>
        <v>15.3</v>
      </c>
      <c r="H333" s="192">
        <f>+TDC_InfraMR[[#This Row],[Total Líneas de Explotación ]]</f>
        <v>15.3</v>
      </c>
      <c r="I333" s="192">
        <v>15.3</v>
      </c>
      <c r="J333" s="10">
        <v>0</v>
      </c>
      <c r="K333" s="10">
        <v>0</v>
      </c>
      <c r="L333" s="10">
        <v>30.6</v>
      </c>
      <c r="M333" s="10">
        <v>1.04</v>
      </c>
      <c r="N333" s="192">
        <f>+TDC_InfraMR[[#This Row],[A.03.1 -  Longitud de Vías de Explotación No Electrificadas Troncales y Ramales (vía principal) (km)]]+TDC_InfraMR[[#This Row],[A.04.1 -  Longitud de Vías de Explotación Electrificadas Troncales y Ramales (vía principal) (km)]]</f>
        <v>30.6</v>
      </c>
      <c r="O333" s="192">
        <f>+TDC_InfraMR[[#This Row],[Total Vías (excluido Auxiliares)]]</f>
        <v>30.6</v>
      </c>
      <c r="P333" s="1">
        <v>11</v>
      </c>
      <c r="Q333" s="1">
        <v>0</v>
      </c>
      <c r="R333" s="1">
        <v>0</v>
      </c>
      <c r="S333" s="194">
        <f t="shared" si="32"/>
        <v>11</v>
      </c>
      <c r="T333" s="194">
        <f>+TDC_InfraMR[[#This Row],[Total Estaciones]]</f>
        <v>11</v>
      </c>
      <c r="U333" s="1">
        <v>0</v>
      </c>
      <c r="V333" s="1">
        <v>36</v>
      </c>
      <c r="W333" s="1">
        <v>0</v>
      </c>
      <c r="X333" s="1">
        <v>0</v>
      </c>
      <c r="Y333" s="1">
        <v>0</v>
      </c>
      <c r="Z333" s="196">
        <f t="shared" si="36"/>
        <v>36</v>
      </c>
      <c r="AA333" s="1">
        <v>6</v>
      </c>
      <c r="AB333" s="1">
        <v>2</v>
      </c>
      <c r="AC333" s="1">
        <f>+TDC_InfraMR[[#This Row],[Total Pasos Vehiculares a Nivel]]</f>
        <v>36</v>
      </c>
      <c r="AD333" s="196">
        <f t="shared" si="37"/>
        <v>44</v>
      </c>
      <c r="AE333" s="1">
        <v>0</v>
      </c>
      <c r="AF333" s="1">
        <v>7</v>
      </c>
      <c r="AG333" s="1">
        <v>9</v>
      </c>
      <c r="AH333" s="196">
        <f t="shared" si="38"/>
        <v>16</v>
      </c>
      <c r="AI333" s="7">
        <v>15.3</v>
      </c>
      <c r="AJ333" s="7">
        <v>0</v>
      </c>
      <c r="AK333" s="7">
        <v>0</v>
      </c>
      <c r="AL333" s="198">
        <f t="shared" si="33"/>
        <v>15.3</v>
      </c>
      <c r="AM333" s="1">
        <v>0</v>
      </c>
      <c r="AN333" s="1">
        <v>0</v>
      </c>
      <c r="AO333" s="1">
        <v>0</v>
      </c>
      <c r="AP333" s="200">
        <f t="shared" si="34"/>
        <v>0</v>
      </c>
      <c r="AQ333" s="1">
        <v>18</v>
      </c>
      <c r="AR333" s="1">
        <v>0</v>
      </c>
      <c r="AS333" s="1">
        <v>0</v>
      </c>
      <c r="AT333" s="200">
        <f>+TDC_InfraMR[[#This Row],[B.02.1 - Parque de Coches Eléctricos Motrices]]+TDC_InfraMR[[#This Row],[B.02.2 - Parque de Coches Eléctricos Motrices Remolcados Tipo R]]+TDC_InfraMR[[#This Row],[B.02.3 - Parque de Coches Eléctricos Motrices Tipo R]]</f>
        <v>18</v>
      </c>
      <c r="AU333" s="1">
        <v>0</v>
      </c>
      <c r="AV333" s="1">
        <v>0</v>
      </c>
      <c r="AW333" s="1">
        <v>0</v>
      </c>
      <c r="AX333" s="200">
        <f>+TDC_InfraMR[[#This Row],[B.03.1 - Parque de Coches Motores Motrices Remolcados]]+TDC_InfraMR[[#This Row],[B.03.2 - Parque de Coches Motores Motrices Intermedios]]+TDC_InfraMR[[#This Row],[B.03.3 - Parque de Coches Motores Motrices Cabina]]</f>
        <v>0</v>
      </c>
      <c r="AY333" s="1">
        <v>0</v>
      </c>
      <c r="AZ333" s="1">
        <v>0</v>
      </c>
      <c r="BA333" s="1">
        <v>0</v>
      </c>
      <c r="BB333" s="1">
        <v>0</v>
      </c>
      <c r="BC333" s="200">
        <f>+SUM(TDC_InfraMR[[#This Row],[B.04.1 - Parque de Coches Remolcados Clase Unica]:[B.04.5 - Parque de Coches Remolcados para Servicios Especiales (Cartoneros)]])</f>
        <v>0</v>
      </c>
      <c r="BD333" s="356">
        <v>0</v>
      </c>
      <c r="BE333" s="1">
        <v>2</v>
      </c>
      <c r="BF333" s="1">
        <v>0</v>
      </c>
      <c r="BG333" s="244">
        <v>1435</v>
      </c>
    </row>
    <row r="334" spans="1:59">
      <c r="A334" s="1">
        <v>2020</v>
      </c>
      <c r="B334" s="1" t="s">
        <v>69</v>
      </c>
      <c r="C334" s="10">
        <v>0</v>
      </c>
      <c r="D334" s="10">
        <v>0</v>
      </c>
      <c r="E334" s="10">
        <v>0</v>
      </c>
      <c r="F334" s="10">
        <v>15.3</v>
      </c>
      <c r="G334" s="192">
        <f t="shared" si="35"/>
        <v>15.3</v>
      </c>
      <c r="H334" s="192">
        <f>+TDC_InfraMR[[#This Row],[Total Líneas de Explotación ]]</f>
        <v>15.3</v>
      </c>
      <c r="I334" s="192">
        <v>15.3</v>
      </c>
      <c r="J334" s="10">
        <v>0</v>
      </c>
      <c r="K334" s="10">
        <v>0</v>
      </c>
      <c r="L334" s="10">
        <v>30.6</v>
      </c>
      <c r="M334" s="10">
        <v>1.04</v>
      </c>
      <c r="N334" s="192">
        <f>+TDC_InfraMR[[#This Row],[A.03.1 -  Longitud de Vías de Explotación No Electrificadas Troncales y Ramales (vía principal) (km)]]+TDC_InfraMR[[#This Row],[A.04.1 -  Longitud de Vías de Explotación Electrificadas Troncales y Ramales (vía principal) (km)]]</f>
        <v>30.6</v>
      </c>
      <c r="O334" s="192">
        <f>+TDC_InfraMR[[#This Row],[Total Vías (excluido Auxiliares)]]</f>
        <v>30.6</v>
      </c>
      <c r="P334" s="1">
        <v>11</v>
      </c>
      <c r="Q334" s="1">
        <v>0</v>
      </c>
      <c r="R334" s="1">
        <v>0</v>
      </c>
      <c r="S334" s="194">
        <f t="shared" si="32"/>
        <v>11</v>
      </c>
      <c r="T334" s="194">
        <f>+TDC_InfraMR[[#This Row],[Total Estaciones]]</f>
        <v>11</v>
      </c>
      <c r="U334" s="1">
        <v>0</v>
      </c>
      <c r="V334" s="1">
        <v>36</v>
      </c>
      <c r="W334" s="1">
        <v>0</v>
      </c>
      <c r="X334" s="1">
        <v>0</v>
      </c>
      <c r="Y334" s="1">
        <v>0</v>
      </c>
      <c r="Z334" s="196">
        <f t="shared" si="36"/>
        <v>36</v>
      </c>
      <c r="AA334" s="1">
        <v>6</v>
      </c>
      <c r="AB334" s="1">
        <v>2</v>
      </c>
      <c r="AC334" s="1">
        <f>+TDC_InfraMR[[#This Row],[Total Pasos Vehiculares a Nivel]]</f>
        <v>36</v>
      </c>
      <c r="AD334" s="196">
        <f t="shared" si="37"/>
        <v>44</v>
      </c>
      <c r="AE334" s="1">
        <v>0</v>
      </c>
      <c r="AF334" s="1">
        <v>7</v>
      </c>
      <c r="AG334" s="1">
        <v>9</v>
      </c>
      <c r="AH334" s="196">
        <f t="shared" si="38"/>
        <v>16</v>
      </c>
      <c r="AI334" s="7">
        <v>15.3</v>
      </c>
      <c r="AJ334" s="7">
        <v>0</v>
      </c>
      <c r="AK334" s="7">
        <v>0</v>
      </c>
      <c r="AL334" s="198">
        <f t="shared" si="33"/>
        <v>15.3</v>
      </c>
      <c r="AM334" s="1">
        <v>0</v>
      </c>
      <c r="AN334" s="1">
        <v>0</v>
      </c>
      <c r="AO334" s="1">
        <v>0</v>
      </c>
      <c r="AP334" s="200">
        <f t="shared" si="34"/>
        <v>0</v>
      </c>
      <c r="AQ334" s="1">
        <v>18</v>
      </c>
      <c r="AR334" s="1">
        <v>0</v>
      </c>
      <c r="AS334" s="1">
        <v>0</v>
      </c>
      <c r="AT334" s="200">
        <f>+TDC_InfraMR[[#This Row],[B.02.1 - Parque de Coches Eléctricos Motrices]]+TDC_InfraMR[[#This Row],[B.02.2 - Parque de Coches Eléctricos Motrices Remolcados Tipo R]]+TDC_InfraMR[[#This Row],[B.02.3 - Parque de Coches Eléctricos Motrices Tipo R]]</f>
        <v>18</v>
      </c>
      <c r="AU334" s="1">
        <v>0</v>
      </c>
      <c r="AV334" s="1">
        <v>0</v>
      </c>
      <c r="AW334" s="1">
        <v>0</v>
      </c>
      <c r="AX334" s="200">
        <f>+TDC_InfraMR[[#This Row],[B.03.1 - Parque de Coches Motores Motrices Remolcados]]+TDC_InfraMR[[#This Row],[B.03.2 - Parque de Coches Motores Motrices Intermedios]]+TDC_InfraMR[[#This Row],[B.03.3 - Parque de Coches Motores Motrices Cabina]]</f>
        <v>0</v>
      </c>
      <c r="AY334" s="1">
        <v>0</v>
      </c>
      <c r="AZ334" s="1">
        <v>0</v>
      </c>
      <c r="BA334" s="1">
        <v>0</v>
      </c>
      <c r="BB334" s="1">
        <v>0</v>
      </c>
      <c r="BC334" s="200">
        <f>+SUM(TDC_InfraMR[[#This Row],[B.04.1 - Parque de Coches Remolcados Clase Unica]:[B.04.5 - Parque de Coches Remolcados para Servicios Especiales (Cartoneros)]])</f>
        <v>0</v>
      </c>
      <c r="BD334" s="356">
        <v>0</v>
      </c>
      <c r="BE334" s="1">
        <v>2</v>
      </c>
      <c r="BF334" s="1">
        <v>0</v>
      </c>
      <c r="BG334" s="244">
        <v>1435</v>
      </c>
    </row>
    <row r="335" spans="1:59">
      <c r="A335" s="1">
        <v>2020</v>
      </c>
      <c r="B335" s="1" t="s">
        <v>70</v>
      </c>
      <c r="C335" s="10">
        <v>0</v>
      </c>
      <c r="D335" s="10">
        <v>0</v>
      </c>
      <c r="E335" s="10">
        <v>0</v>
      </c>
      <c r="F335" s="10">
        <v>15.3</v>
      </c>
      <c r="G335" s="192">
        <f t="shared" si="35"/>
        <v>15.3</v>
      </c>
      <c r="H335" s="192">
        <f>+TDC_InfraMR[[#This Row],[Total Líneas de Explotación ]]</f>
        <v>15.3</v>
      </c>
      <c r="I335" s="192">
        <v>15.3</v>
      </c>
      <c r="J335" s="10">
        <v>0</v>
      </c>
      <c r="K335" s="10">
        <v>0</v>
      </c>
      <c r="L335" s="10">
        <v>30.6</v>
      </c>
      <c r="M335" s="10">
        <v>1.04</v>
      </c>
      <c r="N335" s="192">
        <f>+TDC_InfraMR[[#This Row],[A.03.1 -  Longitud de Vías de Explotación No Electrificadas Troncales y Ramales (vía principal) (km)]]+TDC_InfraMR[[#This Row],[A.04.1 -  Longitud de Vías de Explotación Electrificadas Troncales y Ramales (vía principal) (km)]]</f>
        <v>30.6</v>
      </c>
      <c r="O335" s="192">
        <f>+TDC_InfraMR[[#This Row],[Total Vías (excluido Auxiliares)]]</f>
        <v>30.6</v>
      </c>
      <c r="P335" s="1">
        <v>11</v>
      </c>
      <c r="Q335" s="1">
        <v>0</v>
      </c>
      <c r="R335" s="1">
        <v>0</v>
      </c>
      <c r="S335" s="194">
        <f t="shared" si="32"/>
        <v>11</v>
      </c>
      <c r="T335" s="194">
        <f>+TDC_InfraMR[[#This Row],[Total Estaciones]]</f>
        <v>11</v>
      </c>
      <c r="U335" s="1">
        <v>0</v>
      </c>
      <c r="V335" s="1">
        <v>36</v>
      </c>
      <c r="W335" s="1">
        <v>0</v>
      </c>
      <c r="X335" s="1">
        <v>0</v>
      </c>
      <c r="Y335" s="1">
        <v>0</v>
      </c>
      <c r="Z335" s="196">
        <f t="shared" si="36"/>
        <v>36</v>
      </c>
      <c r="AA335" s="1">
        <v>6</v>
      </c>
      <c r="AB335" s="1">
        <v>2</v>
      </c>
      <c r="AC335" s="1">
        <f>+TDC_InfraMR[[#This Row],[Total Pasos Vehiculares a Nivel]]</f>
        <v>36</v>
      </c>
      <c r="AD335" s="196">
        <f t="shared" si="37"/>
        <v>44</v>
      </c>
      <c r="AE335" s="1">
        <v>0</v>
      </c>
      <c r="AF335" s="1">
        <v>7</v>
      </c>
      <c r="AG335" s="1">
        <v>9</v>
      </c>
      <c r="AH335" s="196">
        <f t="shared" si="38"/>
        <v>16</v>
      </c>
      <c r="AI335" s="7">
        <v>15.3</v>
      </c>
      <c r="AJ335" s="7">
        <v>0</v>
      </c>
      <c r="AK335" s="7">
        <v>0</v>
      </c>
      <c r="AL335" s="198">
        <f t="shared" si="33"/>
        <v>15.3</v>
      </c>
      <c r="AM335" s="1">
        <v>0</v>
      </c>
      <c r="AN335" s="1">
        <v>0</v>
      </c>
      <c r="AO335" s="1">
        <v>0</v>
      </c>
      <c r="AP335" s="200">
        <f t="shared" si="34"/>
        <v>0</v>
      </c>
      <c r="AQ335" s="1">
        <v>18</v>
      </c>
      <c r="AR335" s="1">
        <v>0</v>
      </c>
      <c r="AS335" s="1">
        <v>0</v>
      </c>
      <c r="AT335" s="200">
        <f>+TDC_InfraMR[[#This Row],[B.02.1 - Parque de Coches Eléctricos Motrices]]+TDC_InfraMR[[#This Row],[B.02.2 - Parque de Coches Eléctricos Motrices Remolcados Tipo R]]+TDC_InfraMR[[#This Row],[B.02.3 - Parque de Coches Eléctricos Motrices Tipo R]]</f>
        <v>18</v>
      </c>
      <c r="AU335" s="1">
        <v>0</v>
      </c>
      <c r="AV335" s="1">
        <v>0</v>
      </c>
      <c r="AW335" s="1">
        <v>0</v>
      </c>
      <c r="AX335" s="200">
        <f>+TDC_InfraMR[[#This Row],[B.03.1 - Parque de Coches Motores Motrices Remolcados]]+TDC_InfraMR[[#This Row],[B.03.2 - Parque de Coches Motores Motrices Intermedios]]+TDC_InfraMR[[#This Row],[B.03.3 - Parque de Coches Motores Motrices Cabina]]</f>
        <v>0</v>
      </c>
      <c r="AY335" s="1">
        <v>0</v>
      </c>
      <c r="AZ335" s="1">
        <v>0</v>
      </c>
      <c r="BA335" s="1">
        <v>0</v>
      </c>
      <c r="BB335" s="1">
        <v>0</v>
      </c>
      <c r="BC335" s="200">
        <f>+SUM(TDC_InfraMR[[#This Row],[B.04.1 - Parque de Coches Remolcados Clase Unica]:[B.04.5 - Parque de Coches Remolcados para Servicios Especiales (Cartoneros)]])</f>
        <v>0</v>
      </c>
      <c r="BD335" s="356">
        <v>0</v>
      </c>
      <c r="BE335" s="1">
        <v>2</v>
      </c>
      <c r="BF335" s="1">
        <v>0</v>
      </c>
      <c r="BG335" s="244">
        <v>1435</v>
      </c>
    </row>
    <row r="336" spans="1:59">
      <c r="A336" s="1">
        <v>2020</v>
      </c>
      <c r="B336" s="1" t="s">
        <v>71</v>
      </c>
      <c r="C336" s="10">
        <v>0</v>
      </c>
      <c r="D336" s="10">
        <v>0</v>
      </c>
      <c r="E336" s="10">
        <v>0</v>
      </c>
      <c r="F336" s="10">
        <v>15.3</v>
      </c>
      <c r="G336" s="192">
        <f t="shared" si="35"/>
        <v>15.3</v>
      </c>
      <c r="H336" s="192">
        <f>+TDC_InfraMR[[#This Row],[Total Líneas de Explotación ]]</f>
        <v>15.3</v>
      </c>
      <c r="I336" s="192">
        <v>15.3</v>
      </c>
      <c r="J336" s="10">
        <v>0</v>
      </c>
      <c r="K336" s="10">
        <v>0</v>
      </c>
      <c r="L336" s="10">
        <v>30.6</v>
      </c>
      <c r="M336" s="10">
        <v>1.04</v>
      </c>
      <c r="N336" s="192">
        <f>+TDC_InfraMR[[#This Row],[A.03.1 -  Longitud de Vías de Explotación No Electrificadas Troncales y Ramales (vía principal) (km)]]+TDC_InfraMR[[#This Row],[A.04.1 -  Longitud de Vías de Explotación Electrificadas Troncales y Ramales (vía principal) (km)]]</f>
        <v>30.6</v>
      </c>
      <c r="O336" s="192">
        <f>+TDC_InfraMR[[#This Row],[Total Vías (excluido Auxiliares)]]</f>
        <v>30.6</v>
      </c>
      <c r="P336" s="1">
        <v>11</v>
      </c>
      <c r="Q336" s="1">
        <v>0</v>
      </c>
      <c r="R336" s="1">
        <v>0</v>
      </c>
      <c r="S336" s="194">
        <f t="shared" si="32"/>
        <v>11</v>
      </c>
      <c r="T336" s="194">
        <f>+TDC_InfraMR[[#This Row],[Total Estaciones]]</f>
        <v>11</v>
      </c>
      <c r="U336" s="1">
        <v>0</v>
      </c>
      <c r="V336" s="1">
        <v>36</v>
      </c>
      <c r="W336" s="1">
        <v>0</v>
      </c>
      <c r="X336" s="1">
        <v>0</v>
      </c>
      <c r="Y336" s="1">
        <v>0</v>
      </c>
      <c r="Z336" s="196">
        <f t="shared" si="36"/>
        <v>36</v>
      </c>
      <c r="AA336" s="1">
        <v>6</v>
      </c>
      <c r="AB336" s="1">
        <v>2</v>
      </c>
      <c r="AC336" s="1">
        <f>+TDC_InfraMR[[#This Row],[Total Pasos Vehiculares a Nivel]]</f>
        <v>36</v>
      </c>
      <c r="AD336" s="196">
        <f t="shared" si="37"/>
        <v>44</v>
      </c>
      <c r="AE336" s="1">
        <v>0</v>
      </c>
      <c r="AF336" s="1">
        <v>7</v>
      </c>
      <c r="AG336" s="1">
        <v>9</v>
      </c>
      <c r="AH336" s="196">
        <f t="shared" si="38"/>
        <v>16</v>
      </c>
      <c r="AI336" s="7">
        <v>15.3</v>
      </c>
      <c r="AJ336" s="7">
        <v>0</v>
      </c>
      <c r="AK336" s="7">
        <v>0</v>
      </c>
      <c r="AL336" s="198">
        <f t="shared" si="33"/>
        <v>15.3</v>
      </c>
      <c r="AM336" s="1">
        <v>0</v>
      </c>
      <c r="AN336" s="1">
        <v>0</v>
      </c>
      <c r="AO336" s="1">
        <v>0</v>
      </c>
      <c r="AP336" s="200">
        <f t="shared" si="34"/>
        <v>0</v>
      </c>
      <c r="AQ336" s="1">
        <v>18</v>
      </c>
      <c r="AR336" s="1">
        <v>0</v>
      </c>
      <c r="AS336" s="1">
        <v>0</v>
      </c>
      <c r="AT336" s="200">
        <f>+TDC_InfraMR[[#This Row],[B.02.1 - Parque de Coches Eléctricos Motrices]]+TDC_InfraMR[[#This Row],[B.02.2 - Parque de Coches Eléctricos Motrices Remolcados Tipo R]]+TDC_InfraMR[[#This Row],[B.02.3 - Parque de Coches Eléctricos Motrices Tipo R]]</f>
        <v>18</v>
      </c>
      <c r="AU336" s="1">
        <v>0</v>
      </c>
      <c r="AV336" s="1">
        <v>0</v>
      </c>
      <c r="AW336" s="1">
        <v>0</v>
      </c>
      <c r="AX336" s="200">
        <f>+TDC_InfraMR[[#This Row],[B.03.1 - Parque de Coches Motores Motrices Remolcados]]+TDC_InfraMR[[#This Row],[B.03.2 - Parque de Coches Motores Motrices Intermedios]]+TDC_InfraMR[[#This Row],[B.03.3 - Parque de Coches Motores Motrices Cabina]]</f>
        <v>0</v>
      </c>
      <c r="AY336" s="1">
        <v>0</v>
      </c>
      <c r="AZ336" s="1">
        <v>0</v>
      </c>
      <c r="BA336" s="1">
        <v>0</v>
      </c>
      <c r="BB336" s="1">
        <v>0</v>
      </c>
      <c r="BC336" s="200">
        <f>+SUM(TDC_InfraMR[[#This Row],[B.04.1 - Parque de Coches Remolcados Clase Unica]:[B.04.5 - Parque de Coches Remolcados para Servicios Especiales (Cartoneros)]])</f>
        <v>0</v>
      </c>
      <c r="BD336" s="356">
        <v>0</v>
      </c>
      <c r="BE336" s="1">
        <v>2</v>
      </c>
      <c r="BF336" s="1">
        <v>0</v>
      </c>
      <c r="BG336" s="244">
        <v>1435</v>
      </c>
    </row>
    <row r="337" spans="1:60">
      <c r="A337" s="1">
        <v>2020</v>
      </c>
      <c r="B337" s="1" t="s">
        <v>72</v>
      </c>
      <c r="C337" s="10">
        <v>0</v>
      </c>
      <c r="D337" s="10">
        <v>0</v>
      </c>
      <c r="E337" s="10">
        <v>0</v>
      </c>
      <c r="F337" s="10">
        <v>15.3</v>
      </c>
      <c r="G337" s="192">
        <f t="shared" si="35"/>
        <v>15.3</v>
      </c>
      <c r="H337" s="192">
        <f>+TDC_InfraMR[[#This Row],[Total Líneas de Explotación ]]</f>
        <v>15.3</v>
      </c>
      <c r="I337" s="192">
        <v>15.3</v>
      </c>
      <c r="J337" s="10">
        <v>0</v>
      </c>
      <c r="K337" s="10">
        <v>0</v>
      </c>
      <c r="L337" s="10">
        <v>30.6</v>
      </c>
      <c r="M337" s="10">
        <v>1.04</v>
      </c>
      <c r="N337" s="192">
        <f>+TDC_InfraMR[[#This Row],[A.03.1 -  Longitud de Vías de Explotación No Electrificadas Troncales y Ramales (vía principal) (km)]]+TDC_InfraMR[[#This Row],[A.04.1 -  Longitud de Vías de Explotación Electrificadas Troncales y Ramales (vía principal) (km)]]</f>
        <v>30.6</v>
      </c>
      <c r="O337" s="192">
        <f>+TDC_InfraMR[[#This Row],[Total Vías (excluido Auxiliares)]]</f>
        <v>30.6</v>
      </c>
      <c r="P337" s="1">
        <v>11</v>
      </c>
      <c r="Q337" s="1">
        <v>0</v>
      </c>
      <c r="R337" s="1">
        <v>0</v>
      </c>
      <c r="S337" s="194">
        <f t="shared" si="32"/>
        <v>11</v>
      </c>
      <c r="T337" s="194">
        <f>+TDC_InfraMR[[#This Row],[Total Estaciones]]</f>
        <v>11</v>
      </c>
      <c r="U337" s="1">
        <v>0</v>
      </c>
      <c r="V337" s="1">
        <v>36</v>
      </c>
      <c r="W337" s="1">
        <v>0</v>
      </c>
      <c r="X337" s="1">
        <v>0</v>
      </c>
      <c r="Y337" s="1">
        <v>0</v>
      </c>
      <c r="Z337" s="196">
        <f>SUM(U337:Y337)</f>
        <v>36</v>
      </c>
      <c r="AA337" s="1">
        <v>6</v>
      </c>
      <c r="AB337" s="1">
        <v>2</v>
      </c>
      <c r="AC337" s="1">
        <f>+TDC_InfraMR[[#This Row],[Total Pasos Vehiculares a Nivel]]</f>
        <v>36</v>
      </c>
      <c r="AD337" s="196">
        <f t="shared" si="37"/>
        <v>44</v>
      </c>
      <c r="AE337" s="1">
        <v>0</v>
      </c>
      <c r="AF337" s="1">
        <v>7</v>
      </c>
      <c r="AG337" s="1">
        <v>9</v>
      </c>
      <c r="AH337" s="196">
        <f>SUM(AE337:AG337)</f>
        <v>16</v>
      </c>
      <c r="AI337" s="7">
        <v>15.3</v>
      </c>
      <c r="AJ337" s="7">
        <v>0</v>
      </c>
      <c r="AK337" s="7">
        <v>0</v>
      </c>
      <c r="AL337" s="198">
        <f t="shared" si="33"/>
        <v>15.3</v>
      </c>
      <c r="AM337" s="1">
        <v>0</v>
      </c>
      <c r="AN337" s="1">
        <v>0</v>
      </c>
      <c r="AO337" s="1">
        <v>0</v>
      </c>
      <c r="AP337" s="200">
        <f t="shared" si="34"/>
        <v>0</v>
      </c>
      <c r="AQ337" s="1">
        <v>18</v>
      </c>
      <c r="AR337" s="1">
        <v>0</v>
      </c>
      <c r="AS337" s="1">
        <v>0</v>
      </c>
      <c r="AT337" s="200">
        <f>+TDC_InfraMR[[#This Row],[B.02.1 - Parque de Coches Eléctricos Motrices]]+TDC_InfraMR[[#This Row],[B.02.2 - Parque de Coches Eléctricos Motrices Remolcados Tipo R]]+TDC_InfraMR[[#This Row],[B.02.3 - Parque de Coches Eléctricos Motrices Tipo R]]</f>
        <v>18</v>
      </c>
      <c r="AU337" s="1">
        <v>0</v>
      </c>
      <c r="AV337" s="1">
        <v>0</v>
      </c>
      <c r="AW337" s="1">
        <v>0</v>
      </c>
      <c r="AX337" s="200">
        <f>+TDC_InfraMR[[#This Row],[B.03.1 - Parque de Coches Motores Motrices Remolcados]]+TDC_InfraMR[[#This Row],[B.03.2 - Parque de Coches Motores Motrices Intermedios]]+TDC_InfraMR[[#This Row],[B.03.3 - Parque de Coches Motores Motrices Cabina]]</f>
        <v>0</v>
      </c>
      <c r="AY337" s="1">
        <v>0</v>
      </c>
      <c r="AZ337" s="1">
        <v>0</v>
      </c>
      <c r="BA337" s="1">
        <v>0</v>
      </c>
      <c r="BB337" s="1">
        <v>0</v>
      </c>
      <c r="BC337" s="200">
        <f>+SUM(TDC_InfraMR[[#This Row],[B.04.1 - Parque de Coches Remolcados Clase Unica]:[B.04.5 - Parque de Coches Remolcados para Servicios Especiales (Cartoneros)]])</f>
        <v>0</v>
      </c>
      <c r="BD337" s="356">
        <v>0</v>
      </c>
      <c r="BE337" s="1">
        <v>2</v>
      </c>
      <c r="BF337" s="1">
        <v>0</v>
      </c>
      <c r="BG337" s="244">
        <v>1435</v>
      </c>
    </row>
    <row r="338" spans="1:60">
      <c r="A338" s="59">
        <v>2021</v>
      </c>
      <c r="B338" s="1" t="s">
        <v>61</v>
      </c>
      <c r="C338" s="10">
        <v>0</v>
      </c>
      <c r="D338" s="10">
        <v>0</v>
      </c>
      <c r="E338" s="10">
        <v>0</v>
      </c>
      <c r="F338" s="10">
        <v>15.3</v>
      </c>
      <c r="G338" s="192">
        <f t="shared" si="35"/>
        <v>15.3</v>
      </c>
      <c r="H338" s="192">
        <f>+TDC_InfraMR[[#This Row],[Total Líneas de Explotación ]]</f>
        <v>15.3</v>
      </c>
      <c r="I338" s="192">
        <v>15.3</v>
      </c>
      <c r="J338" s="10">
        <v>0</v>
      </c>
      <c r="K338" s="10">
        <v>0</v>
      </c>
      <c r="L338" s="10">
        <v>30.6</v>
      </c>
      <c r="M338" s="10">
        <v>1.04</v>
      </c>
      <c r="N338" s="192">
        <f>+TDC_InfraMR[[#This Row],[A.03.1 -  Longitud de Vías de Explotación No Electrificadas Troncales y Ramales (vía principal) (km)]]+TDC_InfraMR[[#This Row],[A.04.1 -  Longitud de Vías de Explotación Electrificadas Troncales y Ramales (vía principal) (km)]]</f>
        <v>30.6</v>
      </c>
      <c r="O338" s="192">
        <f>+TDC_InfraMR[[#This Row],[Total Vías (excluido Auxiliares)]]</f>
        <v>30.6</v>
      </c>
      <c r="P338" s="1">
        <v>11</v>
      </c>
      <c r="Q338" s="1">
        <v>0</v>
      </c>
      <c r="R338" s="1">
        <v>0</v>
      </c>
      <c r="S338" s="194">
        <f t="shared" ref="S338:S349" si="39">SUM(P338:R338)</f>
        <v>11</v>
      </c>
      <c r="T338" s="194">
        <f>+TDC_InfraMR[[#This Row],[Total Estaciones]]</f>
        <v>11</v>
      </c>
      <c r="U338" s="1">
        <v>0</v>
      </c>
      <c r="V338" s="1">
        <v>36</v>
      </c>
      <c r="W338" s="1">
        <v>0</v>
      </c>
      <c r="X338" s="1">
        <v>0</v>
      </c>
      <c r="Y338" s="1">
        <v>0</v>
      </c>
      <c r="Z338" s="196">
        <f t="shared" ref="Z338:Z349" si="40">SUM(U338:Y338)</f>
        <v>36</v>
      </c>
      <c r="AA338" s="1">
        <v>6</v>
      </c>
      <c r="AB338" s="1">
        <v>2</v>
      </c>
      <c r="AC338" s="1">
        <f>+TDC_InfraMR[[#This Row],[Total Pasos Vehiculares a Nivel]]</f>
        <v>36</v>
      </c>
      <c r="AD338" s="196">
        <f t="shared" si="37"/>
        <v>44</v>
      </c>
      <c r="AE338" s="1">
        <v>0</v>
      </c>
      <c r="AF338" s="1">
        <v>7</v>
      </c>
      <c r="AG338" s="1">
        <v>9</v>
      </c>
      <c r="AH338" s="196">
        <f t="shared" ref="AH338:AH349" si="41">SUM(AE338:AG338)</f>
        <v>16</v>
      </c>
      <c r="AI338" s="7">
        <v>15.3</v>
      </c>
      <c r="AJ338" s="7">
        <v>0</v>
      </c>
      <c r="AK338" s="7">
        <v>0</v>
      </c>
      <c r="AL338" s="198">
        <f t="shared" ref="AL338:AL349" si="42">SUM(AI338:AK338)</f>
        <v>15.3</v>
      </c>
      <c r="AM338" s="1">
        <v>0</v>
      </c>
      <c r="AN338" s="1">
        <v>0</v>
      </c>
      <c r="AO338" s="1">
        <v>0</v>
      </c>
      <c r="AP338" s="200">
        <f t="shared" ref="AP338:AP349" si="43">SUM(AM338:AO338)</f>
        <v>0</v>
      </c>
      <c r="AQ338" s="1">
        <v>18</v>
      </c>
      <c r="AR338" s="1">
        <v>0</v>
      </c>
      <c r="AS338" s="1">
        <v>0</v>
      </c>
      <c r="AT338" s="200">
        <f>+TDC_InfraMR[[#This Row],[B.02.1 - Parque de Coches Eléctricos Motrices]]+TDC_InfraMR[[#This Row],[B.02.2 - Parque de Coches Eléctricos Motrices Remolcados Tipo R]]+TDC_InfraMR[[#This Row],[B.02.3 - Parque de Coches Eléctricos Motrices Tipo R]]</f>
        <v>18</v>
      </c>
      <c r="AU338" s="1">
        <v>0</v>
      </c>
      <c r="AV338" s="1">
        <v>0</v>
      </c>
      <c r="AW338" s="1">
        <v>0</v>
      </c>
      <c r="AX338" s="200">
        <f>+TDC_InfraMR[[#This Row],[B.03.1 - Parque de Coches Motores Motrices Remolcados]]+TDC_InfraMR[[#This Row],[B.03.2 - Parque de Coches Motores Motrices Intermedios]]+TDC_InfraMR[[#This Row],[B.03.3 - Parque de Coches Motores Motrices Cabina]]</f>
        <v>0</v>
      </c>
      <c r="AY338" s="1">
        <v>0</v>
      </c>
      <c r="AZ338" s="1">
        <v>0</v>
      </c>
      <c r="BA338" s="1">
        <v>0</v>
      </c>
      <c r="BB338" s="1">
        <v>0</v>
      </c>
      <c r="BC338" s="200">
        <f>+SUM(TDC_InfraMR[[#This Row],[B.04.1 - Parque de Coches Remolcados Clase Unica]:[B.04.5 - Parque de Coches Remolcados para Servicios Especiales (Cartoneros)]])</f>
        <v>0</v>
      </c>
      <c r="BD338" s="356">
        <v>0</v>
      </c>
      <c r="BE338" s="1">
        <v>2</v>
      </c>
      <c r="BF338" s="1">
        <v>0</v>
      </c>
      <c r="BG338" s="244">
        <v>1435</v>
      </c>
      <c r="BH338" s="59"/>
    </row>
    <row r="339" spans="1:60">
      <c r="A339" s="59">
        <v>2021</v>
      </c>
      <c r="B339" s="1" t="s">
        <v>62</v>
      </c>
      <c r="C339" s="10">
        <v>0</v>
      </c>
      <c r="D339" s="10">
        <v>0</v>
      </c>
      <c r="E339" s="10">
        <v>0</v>
      </c>
      <c r="F339" s="10">
        <v>15.3</v>
      </c>
      <c r="G339" s="192">
        <f t="shared" si="35"/>
        <v>15.3</v>
      </c>
      <c r="H339" s="192">
        <f>+TDC_InfraMR[[#This Row],[Total Líneas de Explotación ]]</f>
        <v>15.3</v>
      </c>
      <c r="I339" s="192">
        <v>15.3</v>
      </c>
      <c r="J339" s="10">
        <v>0</v>
      </c>
      <c r="K339" s="10">
        <v>0</v>
      </c>
      <c r="L339" s="10">
        <v>30.6</v>
      </c>
      <c r="M339" s="10">
        <v>1.04</v>
      </c>
      <c r="N339" s="192">
        <f>+TDC_InfraMR[[#This Row],[A.03.1 -  Longitud de Vías de Explotación No Electrificadas Troncales y Ramales (vía principal) (km)]]+TDC_InfraMR[[#This Row],[A.04.1 -  Longitud de Vías de Explotación Electrificadas Troncales y Ramales (vía principal) (km)]]</f>
        <v>30.6</v>
      </c>
      <c r="O339" s="192">
        <f>+TDC_InfraMR[[#This Row],[Total Vías (excluido Auxiliares)]]</f>
        <v>30.6</v>
      </c>
      <c r="P339" s="1">
        <v>11</v>
      </c>
      <c r="Q339" s="1">
        <v>0</v>
      </c>
      <c r="R339" s="1">
        <v>0</v>
      </c>
      <c r="S339" s="194">
        <f t="shared" si="39"/>
        <v>11</v>
      </c>
      <c r="T339" s="194">
        <f>+TDC_InfraMR[[#This Row],[Total Estaciones]]</f>
        <v>11</v>
      </c>
      <c r="U339" s="1">
        <v>0</v>
      </c>
      <c r="V339" s="1">
        <v>36</v>
      </c>
      <c r="W339" s="1">
        <v>0</v>
      </c>
      <c r="X339" s="1">
        <v>0</v>
      </c>
      <c r="Y339" s="1">
        <v>0</v>
      </c>
      <c r="Z339" s="196">
        <f t="shared" si="40"/>
        <v>36</v>
      </c>
      <c r="AA339" s="1">
        <v>6</v>
      </c>
      <c r="AB339" s="1">
        <v>2</v>
      </c>
      <c r="AC339" s="1">
        <f>+TDC_InfraMR[[#This Row],[Total Pasos Vehiculares a Nivel]]</f>
        <v>36</v>
      </c>
      <c r="AD339" s="196">
        <f t="shared" si="37"/>
        <v>44</v>
      </c>
      <c r="AE339" s="1">
        <v>0</v>
      </c>
      <c r="AF339" s="1">
        <v>7</v>
      </c>
      <c r="AG339" s="1">
        <v>9</v>
      </c>
      <c r="AH339" s="196">
        <f t="shared" si="41"/>
        <v>16</v>
      </c>
      <c r="AI339" s="7">
        <v>15.3</v>
      </c>
      <c r="AJ339" s="7">
        <v>0</v>
      </c>
      <c r="AK339" s="7">
        <v>0</v>
      </c>
      <c r="AL339" s="198">
        <f t="shared" si="42"/>
        <v>15.3</v>
      </c>
      <c r="AM339" s="1">
        <v>0</v>
      </c>
      <c r="AN339" s="1">
        <v>0</v>
      </c>
      <c r="AO339" s="1">
        <v>0</v>
      </c>
      <c r="AP339" s="200">
        <f t="shared" si="43"/>
        <v>0</v>
      </c>
      <c r="AQ339" s="1">
        <v>18</v>
      </c>
      <c r="AR339" s="1">
        <v>0</v>
      </c>
      <c r="AS339" s="1">
        <v>0</v>
      </c>
      <c r="AT339" s="200">
        <f>+TDC_InfraMR[[#This Row],[B.02.1 - Parque de Coches Eléctricos Motrices]]+TDC_InfraMR[[#This Row],[B.02.2 - Parque de Coches Eléctricos Motrices Remolcados Tipo R]]+TDC_InfraMR[[#This Row],[B.02.3 - Parque de Coches Eléctricos Motrices Tipo R]]</f>
        <v>18</v>
      </c>
      <c r="AU339" s="1">
        <v>0</v>
      </c>
      <c r="AV339" s="1">
        <v>0</v>
      </c>
      <c r="AW339" s="1">
        <v>0</v>
      </c>
      <c r="AX339" s="200">
        <f>+TDC_InfraMR[[#This Row],[B.03.1 - Parque de Coches Motores Motrices Remolcados]]+TDC_InfraMR[[#This Row],[B.03.2 - Parque de Coches Motores Motrices Intermedios]]+TDC_InfraMR[[#This Row],[B.03.3 - Parque de Coches Motores Motrices Cabina]]</f>
        <v>0</v>
      </c>
      <c r="AY339" s="1">
        <v>0</v>
      </c>
      <c r="AZ339" s="1">
        <v>0</v>
      </c>
      <c r="BA339" s="1">
        <v>0</v>
      </c>
      <c r="BB339" s="1">
        <v>0</v>
      </c>
      <c r="BC339" s="200">
        <f>+SUM(TDC_InfraMR[[#This Row],[B.04.1 - Parque de Coches Remolcados Clase Unica]:[B.04.5 - Parque de Coches Remolcados para Servicios Especiales (Cartoneros)]])</f>
        <v>0</v>
      </c>
      <c r="BD339" s="356">
        <v>0</v>
      </c>
      <c r="BE339" s="1">
        <v>2</v>
      </c>
      <c r="BF339" s="1">
        <v>0</v>
      </c>
      <c r="BG339" s="244">
        <v>1435</v>
      </c>
      <c r="BH339" s="59"/>
    </row>
    <row r="340" spans="1:60">
      <c r="A340" s="59">
        <v>2021</v>
      </c>
      <c r="B340" s="1" t="s">
        <v>63</v>
      </c>
      <c r="C340" s="10">
        <v>0</v>
      </c>
      <c r="D340" s="10">
        <v>0</v>
      </c>
      <c r="E340" s="10">
        <v>0</v>
      </c>
      <c r="F340" s="10">
        <v>15.3</v>
      </c>
      <c r="G340" s="192">
        <f t="shared" si="35"/>
        <v>15.3</v>
      </c>
      <c r="H340" s="192">
        <f>+TDC_InfraMR[[#This Row],[Total Líneas de Explotación ]]</f>
        <v>15.3</v>
      </c>
      <c r="I340" s="192">
        <v>15.3</v>
      </c>
      <c r="J340" s="10">
        <v>0</v>
      </c>
      <c r="K340" s="10">
        <v>0</v>
      </c>
      <c r="L340" s="10">
        <v>30.6</v>
      </c>
      <c r="M340" s="10">
        <v>1.04</v>
      </c>
      <c r="N340" s="192">
        <f>+TDC_InfraMR[[#This Row],[A.03.1 -  Longitud de Vías de Explotación No Electrificadas Troncales y Ramales (vía principal) (km)]]+TDC_InfraMR[[#This Row],[A.04.1 -  Longitud de Vías de Explotación Electrificadas Troncales y Ramales (vía principal) (km)]]</f>
        <v>30.6</v>
      </c>
      <c r="O340" s="192">
        <f>+TDC_InfraMR[[#This Row],[Total Vías (excluido Auxiliares)]]</f>
        <v>30.6</v>
      </c>
      <c r="P340" s="1">
        <v>11</v>
      </c>
      <c r="Q340" s="1">
        <v>0</v>
      </c>
      <c r="R340" s="1">
        <v>0</v>
      </c>
      <c r="S340" s="194">
        <f t="shared" si="39"/>
        <v>11</v>
      </c>
      <c r="T340" s="194">
        <f>+TDC_InfraMR[[#This Row],[Total Estaciones]]</f>
        <v>11</v>
      </c>
      <c r="U340" s="1">
        <v>0</v>
      </c>
      <c r="V340" s="1">
        <v>36</v>
      </c>
      <c r="W340" s="1">
        <v>0</v>
      </c>
      <c r="X340" s="1">
        <v>0</v>
      </c>
      <c r="Y340" s="1">
        <v>0</v>
      </c>
      <c r="Z340" s="196">
        <f t="shared" si="40"/>
        <v>36</v>
      </c>
      <c r="AA340" s="1">
        <v>6</v>
      </c>
      <c r="AB340" s="1">
        <v>2</v>
      </c>
      <c r="AC340" s="1">
        <f>+TDC_InfraMR[[#This Row],[Total Pasos Vehiculares a Nivel]]</f>
        <v>36</v>
      </c>
      <c r="AD340" s="196">
        <f t="shared" si="37"/>
        <v>44</v>
      </c>
      <c r="AE340" s="1">
        <v>0</v>
      </c>
      <c r="AF340" s="1">
        <v>7</v>
      </c>
      <c r="AG340" s="1">
        <v>9</v>
      </c>
      <c r="AH340" s="196">
        <f t="shared" si="41"/>
        <v>16</v>
      </c>
      <c r="AI340" s="7">
        <v>15.3</v>
      </c>
      <c r="AJ340" s="7">
        <v>0</v>
      </c>
      <c r="AK340" s="7">
        <v>0</v>
      </c>
      <c r="AL340" s="198">
        <f t="shared" si="42"/>
        <v>15.3</v>
      </c>
      <c r="AM340" s="1">
        <v>0</v>
      </c>
      <c r="AN340" s="1">
        <v>0</v>
      </c>
      <c r="AO340" s="1">
        <v>0</v>
      </c>
      <c r="AP340" s="200">
        <f t="shared" si="43"/>
        <v>0</v>
      </c>
      <c r="AQ340" s="1">
        <v>18</v>
      </c>
      <c r="AR340" s="1">
        <v>0</v>
      </c>
      <c r="AS340" s="1">
        <v>0</v>
      </c>
      <c r="AT340" s="200">
        <f>+TDC_InfraMR[[#This Row],[B.02.1 - Parque de Coches Eléctricos Motrices]]+TDC_InfraMR[[#This Row],[B.02.2 - Parque de Coches Eléctricos Motrices Remolcados Tipo R]]+TDC_InfraMR[[#This Row],[B.02.3 - Parque de Coches Eléctricos Motrices Tipo R]]</f>
        <v>18</v>
      </c>
      <c r="AU340" s="1">
        <v>0</v>
      </c>
      <c r="AV340" s="1">
        <v>0</v>
      </c>
      <c r="AW340" s="1">
        <v>0</v>
      </c>
      <c r="AX340" s="200">
        <f>+TDC_InfraMR[[#This Row],[B.03.1 - Parque de Coches Motores Motrices Remolcados]]+TDC_InfraMR[[#This Row],[B.03.2 - Parque de Coches Motores Motrices Intermedios]]+TDC_InfraMR[[#This Row],[B.03.3 - Parque de Coches Motores Motrices Cabina]]</f>
        <v>0</v>
      </c>
      <c r="AY340" s="1">
        <v>0</v>
      </c>
      <c r="AZ340" s="1">
        <v>0</v>
      </c>
      <c r="BA340" s="1">
        <v>0</v>
      </c>
      <c r="BB340" s="1">
        <v>0</v>
      </c>
      <c r="BC340" s="200">
        <f>+SUM(TDC_InfraMR[[#This Row],[B.04.1 - Parque de Coches Remolcados Clase Unica]:[B.04.5 - Parque de Coches Remolcados para Servicios Especiales (Cartoneros)]])</f>
        <v>0</v>
      </c>
      <c r="BD340" s="356">
        <v>0</v>
      </c>
      <c r="BE340" s="1">
        <v>2</v>
      </c>
      <c r="BF340" s="1">
        <v>0</v>
      </c>
      <c r="BG340" s="244">
        <v>1435</v>
      </c>
      <c r="BH340" s="59"/>
    </row>
    <row r="341" spans="1:60">
      <c r="A341" s="59">
        <v>2021</v>
      </c>
      <c r="B341" s="1" t="s">
        <v>64</v>
      </c>
      <c r="C341" s="10">
        <v>0</v>
      </c>
      <c r="D341" s="10">
        <v>0</v>
      </c>
      <c r="E341" s="10">
        <v>0</v>
      </c>
      <c r="F341" s="10">
        <v>15.3</v>
      </c>
      <c r="G341" s="192">
        <f t="shared" si="35"/>
        <v>15.3</v>
      </c>
      <c r="H341" s="192">
        <f>+TDC_InfraMR[[#This Row],[Total Líneas de Explotación ]]</f>
        <v>15.3</v>
      </c>
      <c r="I341" s="192">
        <v>15.3</v>
      </c>
      <c r="J341" s="10">
        <v>0</v>
      </c>
      <c r="K341" s="10">
        <v>0</v>
      </c>
      <c r="L341" s="10">
        <v>30.6</v>
      </c>
      <c r="M341" s="10">
        <v>1.04</v>
      </c>
      <c r="N341" s="192">
        <f>+TDC_InfraMR[[#This Row],[A.03.1 -  Longitud de Vías de Explotación No Electrificadas Troncales y Ramales (vía principal) (km)]]+TDC_InfraMR[[#This Row],[A.04.1 -  Longitud de Vías de Explotación Electrificadas Troncales y Ramales (vía principal) (km)]]</f>
        <v>30.6</v>
      </c>
      <c r="O341" s="192">
        <f>+TDC_InfraMR[[#This Row],[Total Vías (excluido Auxiliares)]]</f>
        <v>30.6</v>
      </c>
      <c r="P341" s="1">
        <v>11</v>
      </c>
      <c r="Q341" s="1">
        <v>0</v>
      </c>
      <c r="R341" s="1">
        <v>0</v>
      </c>
      <c r="S341" s="194">
        <f t="shared" si="39"/>
        <v>11</v>
      </c>
      <c r="T341" s="194">
        <f>+TDC_InfraMR[[#This Row],[Total Estaciones]]</f>
        <v>11</v>
      </c>
      <c r="U341" s="1">
        <v>0</v>
      </c>
      <c r="V341" s="1">
        <v>36</v>
      </c>
      <c r="W341" s="1">
        <v>0</v>
      </c>
      <c r="X341" s="1">
        <v>0</v>
      </c>
      <c r="Y341" s="1">
        <v>0</v>
      </c>
      <c r="Z341" s="196">
        <f t="shared" si="40"/>
        <v>36</v>
      </c>
      <c r="AA341" s="1">
        <v>6</v>
      </c>
      <c r="AB341" s="1">
        <v>2</v>
      </c>
      <c r="AC341" s="1">
        <f>+TDC_InfraMR[[#This Row],[Total Pasos Vehiculares a Nivel]]</f>
        <v>36</v>
      </c>
      <c r="AD341" s="196">
        <f t="shared" si="37"/>
        <v>44</v>
      </c>
      <c r="AE341" s="1">
        <v>0</v>
      </c>
      <c r="AF341" s="1">
        <v>7</v>
      </c>
      <c r="AG341" s="1">
        <v>9</v>
      </c>
      <c r="AH341" s="196">
        <f t="shared" si="41"/>
        <v>16</v>
      </c>
      <c r="AI341" s="7">
        <v>15.3</v>
      </c>
      <c r="AJ341" s="7">
        <v>0</v>
      </c>
      <c r="AK341" s="7">
        <v>0</v>
      </c>
      <c r="AL341" s="198">
        <f t="shared" si="42"/>
        <v>15.3</v>
      </c>
      <c r="AM341" s="1">
        <v>0</v>
      </c>
      <c r="AN341" s="1">
        <v>0</v>
      </c>
      <c r="AO341" s="1">
        <v>0</v>
      </c>
      <c r="AP341" s="200">
        <f t="shared" si="43"/>
        <v>0</v>
      </c>
      <c r="AQ341" s="1">
        <v>18</v>
      </c>
      <c r="AR341" s="1">
        <v>0</v>
      </c>
      <c r="AS341" s="1">
        <v>0</v>
      </c>
      <c r="AT341" s="200">
        <f>+TDC_InfraMR[[#This Row],[B.02.1 - Parque de Coches Eléctricos Motrices]]+TDC_InfraMR[[#This Row],[B.02.2 - Parque de Coches Eléctricos Motrices Remolcados Tipo R]]+TDC_InfraMR[[#This Row],[B.02.3 - Parque de Coches Eléctricos Motrices Tipo R]]</f>
        <v>18</v>
      </c>
      <c r="AU341" s="1">
        <v>0</v>
      </c>
      <c r="AV341" s="1">
        <v>0</v>
      </c>
      <c r="AW341" s="1">
        <v>0</v>
      </c>
      <c r="AX341" s="200">
        <f>+TDC_InfraMR[[#This Row],[B.03.1 - Parque de Coches Motores Motrices Remolcados]]+TDC_InfraMR[[#This Row],[B.03.2 - Parque de Coches Motores Motrices Intermedios]]+TDC_InfraMR[[#This Row],[B.03.3 - Parque de Coches Motores Motrices Cabina]]</f>
        <v>0</v>
      </c>
      <c r="AY341" s="1">
        <v>0</v>
      </c>
      <c r="AZ341" s="1">
        <v>0</v>
      </c>
      <c r="BA341" s="1">
        <v>0</v>
      </c>
      <c r="BB341" s="1">
        <v>0</v>
      </c>
      <c r="BC341" s="200">
        <f>+SUM(TDC_InfraMR[[#This Row],[B.04.1 - Parque de Coches Remolcados Clase Unica]:[B.04.5 - Parque de Coches Remolcados para Servicios Especiales (Cartoneros)]])</f>
        <v>0</v>
      </c>
      <c r="BD341" s="356">
        <v>0</v>
      </c>
      <c r="BE341" s="1">
        <v>2</v>
      </c>
      <c r="BF341" s="1">
        <v>0</v>
      </c>
      <c r="BG341" s="244">
        <v>1435</v>
      </c>
      <c r="BH341" s="59"/>
    </row>
    <row r="342" spans="1:60">
      <c r="A342" s="59">
        <v>2021</v>
      </c>
      <c r="B342" s="1" t="s">
        <v>65</v>
      </c>
      <c r="C342" s="10">
        <v>0</v>
      </c>
      <c r="D342" s="10">
        <v>0</v>
      </c>
      <c r="E342" s="10">
        <v>0</v>
      </c>
      <c r="F342" s="10">
        <v>15.3</v>
      </c>
      <c r="G342" s="192">
        <f t="shared" si="35"/>
        <v>15.3</v>
      </c>
      <c r="H342" s="192">
        <f>+TDC_InfraMR[[#This Row],[Total Líneas de Explotación ]]</f>
        <v>15.3</v>
      </c>
      <c r="I342" s="192">
        <v>15.3</v>
      </c>
      <c r="J342" s="10">
        <v>0</v>
      </c>
      <c r="K342" s="10">
        <v>0</v>
      </c>
      <c r="L342" s="10">
        <v>30.6</v>
      </c>
      <c r="M342" s="10">
        <v>1.04</v>
      </c>
      <c r="N342" s="192">
        <f>+TDC_InfraMR[[#This Row],[A.03.1 -  Longitud de Vías de Explotación No Electrificadas Troncales y Ramales (vía principal) (km)]]+TDC_InfraMR[[#This Row],[A.04.1 -  Longitud de Vías de Explotación Electrificadas Troncales y Ramales (vía principal) (km)]]</f>
        <v>30.6</v>
      </c>
      <c r="O342" s="192">
        <f>+TDC_InfraMR[[#This Row],[Total Vías (excluido Auxiliares)]]</f>
        <v>30.6</v>
      </c>
      <c r="P342" s="1">
        <v>11</v>
      </c>
      <c r="Q342" s="1">
        <v>0</v>
      </c>
      <c r="R342" s="1">
        <v>0</v>
      </c>
      <c r="S342" s="194">
        <f t="shared" si="39"/>
        <v>11</v>
      </c>
      <c r="T342" s="194">
        <f>+TDC_InfraMR[[#This Row],[Total Estaciones]]</f>
        <v>11</v>
      </c>
      <c r="U342" s="1">
        <v>0</v>
      </c>
      <c r="V342" s="1">
        <v>36</v>
      </c>
      <c r="W342" s="1">
        <v>0</v>
      </c>
      <c r="X342" s="1">
        <v>0</v>
      </c>
      <c r="Y342" s="1">
        <v>0</v>
      </c>
      <c r="Z342" s="196">
        <f t="shared" si="40"/>
        <v>36</v>
      </c>
      <c r="AA342" s="1">
        <v>6</v>
      </c>
      <c r="AB342" s="1">
        <v>2</v>
      </c>
      <c r="AC342" s="1">
        <f>+TDC_InfraMR[[#This Row],[Total Pasos Vehiculares a Nivel]]</f>
        <v>36</v>
      </c>
      <c r="AD342" s="196">
        <f t="shared" si="37"/>
        <v>44</v>
      </c>
      <c r="AE342" s="1">
        <v>0</v>
      </c>
      <c r="AF342" s="1">
        <v>7</v>
      </c>
      <c r="AG342" s="1">
        <v>9</v>
      </c>
      <c r="AH342" s="196">
        <f t="shared" si="41"/>
        <v>16</v>
      </c>
      <c r="AI342" s="7">
        <v>15.3</v>
      </c>
      <c r="AJ342" s="7">
        <v>0</v>
      </c>
      <c r="AK342" s="7">
        <v>0</v>
      </c>
      <c r="AL342" s="198">
        <f t="shared" si="42"/>
        <v>15.3</v>
      </c>
      <c r="AM342" s="1">
        <v>0</v>
      </c>
      <c r="AN342" s="1">
        <v>0</v>
      </c>
      <c r="AO342" s="1">
        <v>0</v>
      </c>
      <c r="AP342" s="200">
        <f t="shared" si="43"/>
        <v>0</v>
      </c>
      <c r="AQ342" s="1">
        <v>18</v>
      </c>
      <c r="AR342" s="1">
        <v>0</v>
      </c>
      <c r="AS342" s="1">
        <v>0</v>
      </c>
      <c r="AT342" s="200">
        <f>+TDC_InfraMR[[#This Row],[B.02.1 - Parque de Coches Eléctricos Motrices]]+TDC_InfraMR[[#This Row],[B.02.2 - Parque de Coches Eléctricos Motrices Remolcados Tipo R]]+TDC_InfraMR[[#This Row],[B.02.3 - Parque de Coches Eléctricos Motrices Tipo R]]</f>
        <v>18</v>
      </c>
      <c r="AU342" s="1">
        <v>0</v>
      </c>
      <c r="AV342" s="1">
        <v>0</v>
      </c>
      <c r="AW342" s="1">
        <v>0</v>
      </c>
      <c r="AX342" s="200">
        <f>+TDC_InfraMR[[#This Row],[B.03.1 - Parque de Coches Motores Motrices Remolcados]]+TDC_InfraMR[[#This Row],[B.03.2 - Parque de Coches Motores Motrices Intermedios]]+TDC_InfraMR[[#This Row],[B.03.3 - Parque de Coches Motores Motrices Cabina]]</f>
        <v>0</v>
      </c>
      <c r="AY342" s="1">
        <v>0</v>
      </c>
      <c r="AZ342" s="1">
        <v>0</v>
      </c>
      <c r="BA342" s="1">
        <v>0</v>
      </c>
      <c r="BB342" s="1">
        <v>0</v>
      </c>
      <c r="BC342" s="200">
        <f>+SUM(TDC_InfraMR[[#This Row],[B.04.1 - Parque de Coches Remolcados Clase Unica]:[B.04.5 - Parque de Coches Remolcados para Servicios Especiales (Cartoneros)]])</f>
        <v>0</v>
      </c>
      <c r="BD342" s="356">
        <v>0</v>
      </c>
      <c r="BE342" s="1">
        <v>2</v>
      </c>
      <c r="BF342" s="1">
        <v>0</v>
      </c>
      <c r="BG342" s="244">
        <v>1435</v>
      </c>
      <c r="BH342" s="59"/>
    </row>
    <row r="343" spans="1:60">
      <c r="A343" s="59">
        <v>2021</v>
      </c>
      <c r="B343" s="1" t="s">
        <v>66</v>
      </c>
      <c r="C343" s="10">
        <v>0</v>
      </c>
      <c r="D343" s="10">
        <v>0</v>
      </c>
      <c r="E343" s="10">
        <v>0</v>
      </c>
      <c r="F343" s="10">
        <v>15.3</v>
      </c>
      <c r="G343" s="192">
        <f t="shared" si="35"/>
        <v>15.3</v>
      </c>
      <c r="H343" s="192">
        <f>+TDC_InfraMR[[#This Row],[Total Líneas de Explotación ]]</f>
        <v>15.3</v>
      </c>
      <c r="I343" s="192">
        <v>15.3</v>
      </c>
      <c r="J343" s="10">
        <v>0</v>
      </c>
      <c r="K343" s="10">
        <v>0</v>
      </c>
      <c r="L343" s="10">
        <v>30.6</v>
      </c>
      <c r="M343" s="10">
        <v>1.04</v>
      </c>
      <c r="N343" s="192">
        <f>+TDC_InfraMR[[#This Row],[A.03.1 -  Longitud de Vías de Explotación No Electrificadas Troncales y Ramales (vía principal) (km)]]+TDC_InfraMR[[#This Row],[A.04.1 -  Longitud de Vías de Explotación Electrificadas Troncales y Ramales (vía principal) (km)]]</f>
        <v>30.6</v>
      </c>
      <c r="O343" s="192">
        <f>+TDC_InfraMR[[#This Row],[Total Vías (excluido Auxiliares)]]</f>
        <v>30.6</v>
      </c>
      <c r="P343" s="1">
        <v>11</v>
      </c>
      <c r="Q343" s="1">
        <v>0</v>
      </c>
      <c r="R343" s="1">
        <v>0</v>
      </c>
      <c r="S343" s="194">
        <f t="shared" si="39"/>
        <v>11</v>
      </c>
      <c r="T343" s="194">
        <f>+TDC_InfraMR[[#This Row],[Total Estaciones]]</f>
        <v>11</v>
      </c>
      <c r="U343" s="1">
        <v>0</v>
      </c>
      <c r="V343" s="1">
        <v>36</v>
      </c>
      <c r="W343" s="1">
        <v>0</v>
      </c>
      <c r="X343" s="1">
        <v>0</v>
      </c>
      <c r="Y343" s="1">
        <v>0</v>
      </c>
      <c r="Z343" s="196">
        <f t="shared" si="40"/>
        <v>36</v>
      </c>
      <c r="AA343" s="1">
        <v>6</v>
      </c>
      <c r="AB343" s="1">
        <v>2</v>
      </c>
      <c r="AC343" s="1">
        <f>+TDC_InfraMR[[#This Row],[Total Pasos Vehiculares a Nivel]]</f>
        <v>36</v>
      </c>
      <c r="AD343" s="196">
        <f t="shared" si="37"/>
        <v>44</v>
      </c>
      <c r="AE343" s="1">
        <v>0</v>
      </c>
      <c r="AF343" s="1">
        <v>7</v>
      </c>
      <c r="AG343" s="1">
        <v>9</v>
      </c>
      <c r="AH343" s="196">
        <f t="shared" si="41"/>
        <v>16</v>
      </c>
      <c r="AI343" s="7">
        <v>15.3</v>
      </c>
      <c r="AJ343" s="7">
        <v>0</v>
      </c>
      <c r="AK343" s="7">
        <v>0</v>
      </c>
      <c r="AL343" s="198">
        <f t="shared" si="42"/>
        <v>15.3</v>
      </c>
      <c r="AM343" s="1">
        <v>0</v>
      </c>
      <c r="AN343" s="1">
        <v>0</v>
      </c>
      <c r="AO343" s="1">
        <v>0</v>
      </c>
      <c r="AP343" s="200">
        <f t="shared" si="43"/>
        <v>0</v>
      </c>
      <c r="AQ343" s="1">
        <v>18</v>
      </c>
      <c r="AR343" s="1">
        <v>0</v>
      </c>
      <c r="AS343" s="1">
        <v>0</v>
      </c>
      <c r="AT343" s="200">
        <f>+TDC_InfraMR[[#This Row],[B.02.1 - Parque de Coches Eléctricos Motrices]]+TDC_InfraMR[[#This Row],[B.02.2 - Parque de Coches Eléctricos Motrices Remolcados Tipo R]]+TDC_InfraMR[[#This Row],[B.02.3 - Parque de Coches Eléctricos Motrices Tipo R]]</f>
        <v>18</v>
      </c>
      <c r="AU343" s="1">
        <v>0</v>
      </c>
      <c r="AV343" s="1">
        <v>0</v>
      </c>
      <c r="AW343" s="1">
        <v>0</v>
      </c>
      <c r="AX343" s="200">
        <f>+TDC_InfraMR[[#This Row],[B.03.1 - Parque de Coches Motores Motrices Remolcados]]+TDC_InfraMR[[#This Row],[B.03.2 - Parque de Coches Motores Motrices Intermedios]]+TDC_InfraMR[[#This Row],[B.03.3 - Parque de Coches Motores Motrices Cabina]]</f>
        <v>0</v>
      </c>
      <c r="AY343" s="1">
        <v>0</v>
      </c>
      <c r="AZ343" s="1">
        <v>0</v>
      </c>
      <c r="BA343" s="1">
        <v>0</v>
      </c>
      <c r="BB343" s="1">
        <v>0</v>
      </c>
      <c r="BC343" s="200">
        <f>+SUM(TDC_InfraMR[[#This Row],[B.04.1 - Parque de Coches Remolcados Clase Unica]:[B.04.5 - Parque de Coches Remolcados para Servicios Especiales (Cartoneros)]])</f>
        <v>0</v>
      </c>
      <c r="BD343" s="356">
        <v>0</v>
      </c>
      <c r="BE343" s="1">
        <v>2</v>
      </c>
      <c r="BF343" s="1">
        <v>0</v>
      </c>
      <c r="BG343" s="244">
        <v>1435</v>
      </c>
      <c r="BH343" s="59"/>
    </row>
    <row r="344" spans="1:60">
      <c r="A344" s="59">
        <v>2021</v>
      </c>
      <c r="B344" s="1" t="s">
        <v>67</v>
      </c>
      <c r="C344" s="10">
        <v>0</v>
      </c>
      <c r="D344" s="10">
        <v>0</v>
      </c>
      <c r="E344" s="10">
        <v>0</v>
      </c>
      <c r="F344" s="10">
        <v>15.3</v>
      </c>
      <c r="G344" s="192">
        <f t="shared" si="35"/>
        <v>15.3</v>
      </c>
      <c r="H344" s="192">
        <f>+TDC_InfraMR[[#This Row],[Total Líneas de Explotación ]]</f>
        <v>15.3</v>
      </c>
      <c r="I344" s="192">
        <v>15.3</v>
      </c>
      <c r="J344" s="10">
        <v>0</v>
      </c>
      <c r="K344" s="10">
        <v>0</v>
      </c>
      <c r="L344" s="10">
        <v>30.6</v>
      </c>
      <c r="M344" s="10">
        <v>1.04</v>
      </c>
      <c r="N344" s="192">
        <f>+TDC_InfraMR[[#This Row],[A.03.1 -  Longitud de Vías de Explotación No Electrificadas Troncales y Ramales (vía principal) (km)]]+TDC_InfraMR[[#This Row],[A.04.1 -  Longitud de Vías de Explotación Electrificadas Troncales y Ramales (vía principal) (km)]]</f>
        <v>30.6</v>
      </c>
      <c r="O344" s="192">
        <f>+TDC_InfraMR[[#This Row],[Total Vías (excluido Auxiliares)]]</f>
        <v>30.6</v>
      </c>
      <c r="P344" s="1">
        <v>11</v>
      </c>
      <c r="Q344" s="1">
        <v>0</v>
      </c>
      <c r="R344" s="1">
        <v>0</v>
      </c>
      <c r="S344" s="194">
        <f t="shared" si="39"/>
        <v>11</v>
      </c>
      <c r="T344" s="194">
        <f>+TDC_InfraMR[[#This Row],[Total Estaciones]]</f>
        <v>11</v>
      </c>
      <c r="U344" s="1">
        <v>0</v>
      </c>
      <c r="V344" s="1">
        <v>36</v>
      </c>
      <c r="W344" s="1">
        <v>0</v>
      </c>
      <c r="X344" s="1">
        <v>0</v>
      </c>
      <c r="Y344" s="1">
        <v>0</v>
      </c>
      <c r="Z344" s="196">
        <f t="shared" si="40"/>
        <v>36</v>
      </c>
      <c r="AA344" s="1">
        <v>6</v>
      </c>
      <c r="AB344" s="1">
        <v>2</v>
      </c>
      <c r="AC344" s="1">
        <f>+TDC_InfraMR[[#This Row],[Total Pasos Vehiculares a Nivel]]</f>
        <v>36</v>
      </c>
      <c r="AD344" s="196">
        <f t="shared" si="37"/>
        <v>44</v>
      </c>
      <c r="AE344" s="1">
        <v>0</v>
      </c>
      <c r="AF344" s="1">
        <v>7</v>
      </c>
      <c r="AG344" s="1">
        <v>9</v>
      </c>
      <c r="AH344" s="196">
        <f t="shared" si="41"/>
        <v>16</v>
      </c>
      <c r="AI344" s="7">
        <v>15.3</v>
      </c>
      <c r="AJ344" s="7">
        <v>0</v>
      </c>
      <c r="AK344" s="7">
        <v>0</v>
      </c>
      <c r="AL344" s="198">
        <f t="shared" si="42"/>
        <v>15.3</v>
      </c>
      <c r="AM344" s="1">
        <v>0</v>
      </c>
      <c r="AN344" s="1">
        <v>0</v>
      </c>
      <c r="AO344" s="1">
        <v>0</v>
      </c>
      <c r="AP344" s="200">
        <f t="shared" si="43"/>
        <v>0</v>
      </c>
      <c r="AQ344" s="1">
        <v>18</v>
      </c>
      <c r="AR344" s="1">
        <v>0</v>
      </c>
      <c r="AS344" s="1">
        <v>0</v>
      </c>
      <c r="AT344" s="200">
        <f>+TDC_InfraMR[[#This Row],[B.02.1 - Parque de Coches Eléctricos Motrices]]+TDC_InfraMR[[#This Row],[B.02.2 - Parque de Coches Eléctricos Motrices Remolcados Tipo R]]+TDC_InfraMR[[#This Row],[B.02.3 - Parque de Coches Eléctricos Motrices Tipo R]]</f>
        <v>18</v>
      </c>
      <c r="AU344" s="1">
        <v>0</v>
      </c>
      <c r="AV344" s="1">
        <v>0</v>
      </c>
      <c r="AW344" s="1">
        <v>0</v>
      </c>
      <c r="AX344" s="200">
        <f>+TDC_InfraMR[[#This Row],[B.03.1 - Parque de Coches Motores Motrices Remolcados]]+TDC_InfraMR[[#This Row],[B.03.2 - Parque de Coches Motores Motrices Intermedios]]+TDC_InfraMR[[#This Row],[B.03.3 - Parque de Coches Motores Motrices Cabina]]</f>
        <v>0</v>
      </c>
      <c r="AY344" s="1">
        <v>0</v>
      </c>
      <c r="AZ344" s="1">
        <v>0</v>
      </c>
      <c r="BA344" s="1">
        <v>0</v>
      </c>
      <c r="BB344" s="1">
        <v>0</v>
      </c>
      <c r="BC344" s="200">
        <f>+SUM(TDC_InfraMR[[#This Row],[B.04.1 - Parque de Coches Remolcados Clase Unica]:[B.04.5 - Parque de Coches Remolcados para Servicios Especiales (Cartoneros)]])</f>
        <v>0</v>
      </c>
      <c r="BD344" s="356">
        <v>0</v>
      </c>
      <c r="BE344" s="1">
        <v>2</v>
      </c>
      <c r="BF344" s="1">
        <v>0</v>
      </c>
      <c r="BG344" s="244">
        <v>1435</v>
      </c>
      <c r="BH344" s="59"/>
    </row>
    <row r="345" spans="1:60">
      <c r="A345" s="59">
        <v>2021</v>
      </c>
      <c r="B345" s="1" t="s">
        <v>68</v>
      </c>
      <c r="C345" s="10">
        <v>0</v>
      </c>
      <c r="D345" s="10">
        <v>0</v>
      </c>
      <c r="E345" s="10">
        <v>0</v>
      </c>
      <c r="F345" s="10">
        <v>15.3</v>
      </c>
      <c r="G345" s="192">
        <f t="shared" si="35"/>
        <v>15.3</v>
      </c>
      <c r="H345" s="192">
        <f>+TDC_InfraMR[[#This Row],[Total Líneas de Explotación ]]</f>
        <v>15.3</v>
      </c>
      <c r="I345" s="192">
        <v>15.3</v>
      </c>
      <c r="J345" s="10">
        <v>0</v>
      </c>
      <c r="K345" s="10">
        <v>0</v>
      </c>
      <c r="L345" s="10">
        <v>30.6</v>
      </c>
      <c r="M345" s="10">
        <v>1.04</v>
      </c>
      <c r="N345" s="192">
        <f>+TDC_InfraMR[[#This Row],[A.03.1 -  Longitud de Vías de Explotación No Electrificadas Troncales y Ramales (vía principal) (km)]]+TDC_InfraMR[[#This Row],[A.04.1 -  Longitud de Vías de Explotación Electrificadas Troncales y Ramales (vía principal) (km)]]</f>
        <v>30.6</v>
      </c>
      <c r="O345" s="192">
        <f>+TDC_InfraMR[[#This Row],[Total Vías (excluido Auxiliares)]]</f>
        <v>30.6</v>
      </c>
      <c r="P345" s="1">
        <v>11</v>
      </c>
      <c r="Q345" s="1">
        <v>0</v>
      </c>
      <c r="R345" s="1">
        <v>0</v>
      </c>
      <c r="S345" s="194">
        <f t="shared" si="39"/>
        <v>11</v>
      </c>
      <c r="T345" s="194">
        <f>+TDC_InfraMR[[#This Row],[Total Estaciones]]</f>
        <v>11</v>
      </c>
      <c r="U345" s="1">
        <v>0</v>
      </c>
      <c r="V345" s="1">
        <v>36</v>
      </c>
      <c r="W345" s="1">
        <v>0</v>
      </c>
      <c r="X345" s="1">
        <v>0</v>
      </c>
      <c r="Y345" s="1">
        <v>0</v>
      </c>
      <c r="Z345" s="196">
        <f t="shared" si="40"/>
        <v>36</v>
      </c>
      <c r="AA345" s="1">
        <v>6</v>
      </c>
      <c r="AB345" s="1">
        <v>2</v>
      </c>
      <c r="AC345" s="1">
        <f>+TDC_InfraMR[[#This Row],[Total Pasos Vehiculares a Nivel]]</f>
        <v>36</v>
      </c>
      <c r="AD345" s="196">
        <f t="shared" si="37"/>
        <v>44</v>
      </c>
      <c r="AE345" s="1">
        <v>0</v>
      </c>
      <c r="AF345" s="1">
        <v>7</v>
      </c>
      <c r="AG345" s="1">
        <v>9</v>
      </c>
      <c r="AH345" s="196">
        <f t="shared" si="41"/>
        <v>16</v>
      </c>
      <c r="AI345" s="7">
        <v>15.3</v>
      </c>
      <c r="AJ345" s="7">
        <v>0</v>
      </c>
      <c r="AK345" s="7">
        <v>0</v>
      </c>
      <c r="AL345" s="198">
        <f t="shared" si="42"/>
        <v>15.3</v>
      </c>
      <c r="AM345" s="1">
        <v>0</v>
      </c>
      <c r="AN345" s="1">
        <v>0</v>
      </c>
      <c r="AO345" s="1">
        <v>0</v>
      </c>
      <c r="AP345" s="200">
        <f t="shared" si="43"/>
        <v>0</v>
      </c>
      <c r="AQ345" s="1">
        <v>18</v>
      </c>
      <c r="AR345" s="1">
        <v>0</v>
      </c>
      <c r="AS345" s="1">
        <v>0</v>
      </c>
      <c r="AT345" s="200">
        <f>+TDC_InfraMR[[#This Row],[B.02.1 - Parque de Coches Eléctricos Motrices]]+TDC_InfraMR[[#This Row],[B.02.2 - Parque de Coches Eléctricos Motrices Remolcados Tipo R]]+TDC_InfraMR[[#This Row],[B.02.3 - Parque de Coches Eléctricos Motrices Tipo R]]</f>
        <v>18</v>
      </c>
      <c r="AU345" s="1">
        <v>0</v>
      </c>
      <c r="AV345" s="1">
        <v>0</v>
      </c>
      <c r="AW345" s="1">
        <v>0</v>
      </c>
      <c r="AX345" s="200">
        <f>+TDC_InfraMR[[#This Row],[B.03.1 - Parque de Coches Motores Motrices Remolcados]]+TDC_InfraMR[[#This Row],[B.03.2 - Parque de Coches Motores Motrices Intermedios]]+TDC_InfraMR[[#This Row],[B.03.3 - Parque de Coches Motores Motrices Cabina]]</f>
        <v>0</v>
      </c>
      <c r="AY345" s="1">
        <v>0</v>
      </c>
      <c r="AZ345" s="1">
        <v>0</v>
      </c>
      <c r="BA345" s="1">
        <v>0</v>
      </c>
      <c r="BB345" s="1">
        <v>0</v>
      </c>
      <c r="BC345" s="200">
        <f>+SUM(TDC_InfraMR[[#This Row],[B.04.1 - Parque de Coches Remolcados Clase Unica]:[B.04.5 - Parque de Coches Remolcados para Servicios Especiales (Cartoneros)]])</f>
        <v>0</v>
      </c>
      <c r="BD345" s="356">
        <v>0</v>
      </c>
      <c r="BE345" s="1">
        <v>2</v>
      </c>
      <c r="BF345" s="1">
        <v>0</v>
      </c>
      <c r="BG345" s="244">
        <v>1435</v>
      </c>
      <c r="BH345" s="59"/>
    </row>
    <row r="346" spans="1:60">
      <c r="A346" s="59">
        <v>2021</v>
      </c>
      <c r="B346" s="1" t="s">
        <v>69</v>
      </c>
      <c r="C346" s="10">
        <v>0</v>
      </c>
      <c r="D346" s="10">
        <v>0</v>
      </c>
      <c r="E346" s="10">
        <v>0</v>
      </c>
      <c r="F346" s="10">
        <v>15.3</v>
      </c>
      <c r="G346" s="192">
        <f t="shared" si="35"/>
        <v>15.3</v>
      </c>
      <c r="H346" s="192">
        <f>+TDC_InfraMR[[#This Row],[Total Líneas de Explotación ]]</f>
        <v>15.3</v>
      </c>
      <c r="I346" s="192">
        <v>15.3</v>
      </c>
      <c r="J346" s="10">
        <v>0</v>
      </c>
      <c r="K346" s="10">
        <v>0</v>
      </c>
      <c r="L346" s="10">
        <v>30.6</v>
      </c>
      <c r="M346" s="10">
        <v>1.04</v>
      </c>
      <c r="N346" s="192">
        <f>+TDC_InfraMR[[#This Row],[A.03.1 -  Longitud de Vías de Explotación No Electrificadas Troncales y Ramales (vía principal) (km)]]+TDC_InfraMR[[#This Row],[A.04.1 -  Longitud de Vías de Explotación Electrificadas Troncales y Ramales (vía principal) (km)]]</f>
        <v>30.6</v>
      </c>
      <c r="O346" s="192">
        <f>+TDC_InfraMR[[#This Row],[Total Vías (excluido Auxiliares)]]</f>
        <v>30.6</v>
      </c>
      <c r="P346" s="1">
        <v>11</v>
      </c>
      <c r="Q346" s="1">
        <v>0</v>
      </c>
      <c r="R346" s="1">
        <v>0</v>
      </c>
      <c r="S346" s="194">
        <f t="shared" si="39"/>
        <v>11</v>
      </c>
      <c r="T346" s="194">
        <f>+TDC_InfraMR[[#This Row],[Total Estaciones]]</f>
        <v>11</v>
      </c>
      <c r="U346" s="1">
        <v>0</v>
      </c>
      <c r="V346" s="1">
        <v>36</v>
      </c>
      <c r="W346" s="1">
        <v>0</v>
      </c>
      <c r="X346" s="1">
        <v>0</v>
      </c>
      <c r="Y346" s="1">
        <v>0</v>
      </c>
      <c r="Z346" s="196">
        <f t="shared" si="40"/>
        <v>36</v>
      </c>
      <c r="AA346" s="1">
        <v>6</v>
      </c>
      <c r="AB346" s="1">
        <v>2</v>
      </c>
      <c r="AC346" s="1">
        <f>+TDC_InfraMR[[#This Row],[Total Pasos Vehiculares a Nivel]]</f>
        <v>36</v>
      </c>
      <c r="AD346" s="196">
        <f t="shared" si="37"/>
        <v>44</v>
      </c>
      <c r="AE346" s="1">
        <v>0</v>
      </c>
      <c r="AF346" s="1">
        <v>7</v>
      </c>
      <c r="AG346" s="1">
        <v>9</v>
      </c>
      <c r="AH346" s="196">
        <f t="shared" si="41"/>
        <v>16</v>
      </c>
      <c r="AI346" s="7">
        <v>15.3</v>
      </c>
      <c r="AJ346" s="7">
        <v>0</v>
      </c>
      <c r="AK346" s="7">
        <v>0</v>
      </c>
      <c r="AL346" s="198">
        <f t="shared" si="42"/>
        <v>15.3</v>
      </c>
      <c r="AM346" s="1">
        <v>0</v>
      </c>
      <c r="AN346" s="1">
        <v>0</v>
      </c>
      <c r="AO346" s="1">
        <v>0</v>
      </c>
      <c r="AP346" s="200">
        <f t="shared" si="43"/>
        <v>0</v>
      </c>
      <c r="AQ346" s="1">
        <v>18</v>
      </c>
      <c r="AR346" s="1">
        <v>0</v>
      </c>
      <c r="AS346" s="1">
        <v>0</v>
      </c>
      <c r="AT346" s="200">
        <f>+TDC_InfraMR[[#This Row],[B.02.1 - Parque de Coches Eléctricos Motrices]]+TDC_InfraMR[[#This Row],[B.02.2 - Parque de Coches Eléctricos Motrices Remolcados Tipo R]]+TDC_InfraMR[[#This Row],[B.02.3 - Parque de Coches Eléctricos Motrices Tipo R]]</f>
        <v>18</v>
      </c>
      <c r="AU346" s="1">
        <v>0</v>
      </c>
      <c r="AV346" s="1">
        <v>0</v>
      </c>
      <c r="AW346" s="1">
        <v>0</v>
      </c>
      <c r="AX346" s="200">
        <f>+TDC_InfraMR[[#This Row],[B.03.1 - Parque de Coches Motores Motrices Remolcados]]+TDC_InfraMR[[#This Row],[B.03.2 - Parque de Coches Motores Motrices Intermedios]]+TDC_InfraMR[[#This Row],[B.03.3 - Parque de Coches Motores Motrices Cabina]]</f>
        <v>0</v>
      </c>
      <c r="AY346" s="1">
        <v>0</v>
      </c>
      <c r="AZ346" s="1">
        <v>0</v>
      </c>
      <c r="BA346" s="1">
        <v>0</v>
      </c>
      <c r="BB346" s="1">
        <v>0</v>
      </c>
      <c r="BC346" s="200">
        <f>+SUM(TDC_InfraMR[[#This Row],[B.04.1 - Parque de Coches Remolcados Clase Unica]:[B.04.5 - Parque de Coches Remolcados para Servicios Especiales (Cartoneros)]])</f>
        <v>0</v>
      </c>
      <c r="BD346" s="356">
        <v>0</v>
      </c>
      <c r="BE346" s="1">
        <v>2</v>
      </c>
      <c r="BF346" s="1">
        <v>0</v>
      </c>
      <c r="BG346" s="244">
        <v>1435</v>
      </c>
      <c r="BH346" s="59"/>
    </row>
    <row r="347" spans="1:60">
      <c r="A347" s="59">
        <v>2021</v>
      </c>
      <c r="B347" s="1" t="s">
        <v>70</v>
      </c>
      <c r="C347" s="10">
        <v>0</v>
      </c>
      <c r="D347" s="10">
        <v>0</v>
      </c>
      <c r="E347" s="10">
        <v>0</v>
      </c>
      <c r="F347" s="10">
        <v>15.3</v>
      </c>
      <c r="G347" s="192">
        <f t="shared" si="35"/>
        <v>15.3</v>
      </c>
      <c r="H347" s="192">
        <f>+TDC_InfraMR[[#This Row],[Total Líneas de Explotación ]]</f>
        <v>15.3</v>
      </c>
      <c r="I347" s="192">
        <v>15.3</v>
      </c>
      <c r="J347" s="10">
        <v>0</v>
      </c>
      <c r="K347" s="10">
        <v>0</v>
      </c>
      <c r="L347" s="10">
        <v>30.6</v>
      </c>
      <c r="M347" s="10">
        <v>1.04</v>
      </c>
      <c r="N347" s="192">
        <f>+TDC_InfraMR[[#This Row],[A.03.1 -  Longitud de Vías de Explotación No Electrificadas Troncales y Ramales (vía principal) (km)]]+TDC_InfraMR[[#This Row],[A.04.1 -  Longitud de Vías de Explotación Electrificadas Troncales y Ramales (vía principal) (km)]]</f>
        <v>30.6</v>
      </c>
      <c r="O347" s="192">
        <f>+TDC_InfraMR[[#This Row],[Total Vías (excluido Auxiliares)]]</f>
        <v>30.6</v>
      </c>
      <c r="P347" s="1">
        <v>11</v>
      </c>
      <c r="Q347" s="1">
        <v>0</v>
      </c>
      <c r="R347" s="1">
        <v>0</v>
      </c>
      <c r="S347" s="194">
        <f t="shared" si="39"/>
        <v>11</v>
      </c>
      <c r="T347" s="194">
        <f>+TDC_InfraMR[[#This Row],[Total Estaciones]]</f>
        <v>11</v>
      </c>
      <c r="U347" s="1">
        <v>0</v>
      </c>
      <c r="V347" s="1">
        <v>36</v>
      </c>
      <c r="W347" s="1">
        <v>0</v>
      </c>
      <c r="X347" s="1">
        <v>0</v>
      </c>
      <c r="Y347" s="1">
        <v>0</v>
      </c>
      <c r="Z347" s="196">
        <f t="shared" si="40"/>
        <v>36</v>
      </c>
      <c r="AA347" s="1">
        <v>6</v>
      </c>
      <c r="AB347" s="1">
        <v>2</v>
      </c>
      <c r="AC347" s="1">
        <f>+TDC_InfraMR[[#This Row],[Total Pasos Vehiculares a Nivel]]</f>
        <v>36</v>
      </c>
      <c r="AD347" s="196">
        <f t="shared" si="37"/>
        <v>44</v>
      </c>
      <c r="AE347" s="1">
        <v>0</v>
      </c>
      <c r="AF347" s="1">
        <v>7</v>
      </c>
      <c r="AG347" s="1">
        <v>9</v>
      </c>
      <c r="AH347" s="196">
        <f t="shared" si="41"/>
        <v>16</v>
      </c>
      <c r="AI347" s="7">
        <v>15.3</v>
      </c>
      <c r="AJ347" s="7">
        <v>0</v>
      </c>
      <c r="AK347" s="7">
        <v>0</v>
      </c>
      <c r="AL347" s="198">
        <f t="shared" si="42"/>
        <v>15.3</v>
      </c>
      <c r="AM347" s="1">
        <v>0</v>
      </c>
      <c r="AN347" s="1">
        <v>0</v>
      </c>
      <c r="AO347" s="1">
        <v>0</v>
      </c>
      <c r="AP347" s="200">
        <f t="shared" si="43"/>
        <v>0</v>
      </c>
      <c r="AQ347" s="1">
        <v>18</v>
      </c>
      <c r="AR347" s="1">
        <v>0</v>
      </c>
      <c r="AS347" s="1">
        <v>0</v>
      </c>
      <c r="AT347" s="200">
        <f>+TDC_InfraMR[[#This Row],[B.02.1 - Parque de Coches Eléctricos Motrices]]+TDC_InfraMR[[#This Row],[B.02.2 - Parque de Coches Eléctricos Motrices Remolcados Tipo R]]+TDC_InfraMR[[#This Row],[B.02.3 - Parque de Coches Eléctricos Motrices Tipo R]]</f>
        <v>18</v>
      </c>
      <c r="AU347" s="1">
        <v>0</v>
      </c>
      <c r="AV347" s="1">
        <v>0</v>
      </c>
      <c r="AW347" s="1">
        <v>0</v>
      </c>
      <c r="AX347" s="200">
        <f>+TDC_InfraMR[[#This Row],[B.03.1 - Parque de Coches Motores Motrices Remolcados]]+TDC_InfraMR[[#This Row],[B.03.2 - Parque de Coches Motores Motrices Intermedios]]+TDC_InfraMR[[#This Row],[B.03.3 - Parque de Coches Motores Motrices Cabina]]</f>
        <v>0</v>
      </c>
      <c r="AY347" s="1">
        <v>0</v>
      </c>
      <c r="AZ347" s="1">
        <v>0</v>
      </c>
      <c r="BA347" s="1">
        <v>0</v>
      </c>
      <c r="BB347" s="1">
        <v>0</v>
      </c>
      <c r="BC347" s="200">
        <f>+SUM(TDC_InfraMR[[#This Row],[B.04.1 - Parque de Coches Remolcados Clase Unica]:[B.04.5 - Parque de Coches Remolcados para Servicios Especiales (Cartoneros)]])</f>
        <v>0</v>
      </c>
      <c r="BD347" s="356">
        <v>0</v>
      </c>
      <c r="BE347" s="1">
        <v>2</v>
      </c>
      <c r="BF347" s="1">
        <v>0</v>
      </c>
      <c r="BG347" s="244">
        <v>1435</v>
      </c>
      <c r="BH347" s="59"/>
    </row>
    <row r="348" spans="1:60">
      <c r="A348" s="59">
        <v>2021</v>
      </c>
      <c r="B348" s="1" t="s">
        <v>71</v>
      </c>
      <c r="C348" s="10">
        <v>0</v>
      </c>
      <c r="D348" s="10">
        <v>0</v>
      </c>
      <c r="E348" s="10">
        <v>0</v>
      </c>
      <c r="F348" s="10">
        <v>15.3</v>
      </c>
      <c r="G348" s="192">
        <f t="shared" si="35"/>
        <v>15.3</v>
      </c>
      <c r="H348" s="192">
        <f>+TDC_InfraMR[[#This Row],[Total Líneas de Explotación ]]</f>
        <v>15.3</v>
      </c>
      <c r="I348" s="192">
        <v>15.3</v>
      </c>
      <c r="J348" s="10">
        <v>0</v>
      </c>
      <c r="K348" s="10">
        <v>0</v>
      </c>
      <c r="L348" s="10">
        <v>30.6</v>
      </c>
      <c r="M348" s="10">
        <v>1.04</v>
      </c>
      <c r="N348" s="192">
        <f>+TDC_InfraMR[[#This Row],[A.03.1 -  Longitud de Vías de Explotación No Electrificadas Troncales y Ramales (vía principal) (km)]]+TDC_InfraMR[[#This Row],[A.04.1 -  Longitud de Vías de Explotación Electrificadas Troncales y Ramales (vía principal) (km)]]</f>
        <v>30.6</v>
      </c>
      <c r="O348" s="192">
        <f>+TDC_InfraMR[[#This Row],[Total Vías (excluido Auxiliares)]]</f>
        <v>30.6</v>
      </c>
      <c r="P348" s="1">
        <v>11</v>
      </c>
      <c r="Q348" s="1">
        <v>0</v>
      </c>
      <c r="R348" s="1">
        <v>0</v>
      </c>
      <c r="S348" s="194">
        <f t="shared" si="39"/>
        <v>11</v>
      </c>
      <c r="T348" s="194">
        <f>+TDC_InfraMR[[#This Row],[Total Estaciones]]</f>
        <v>11</v>
      </c>
      <c r="U348" s="1">
        <v>0</v>
      </c>
      <c r="V348" s="1">
        <v>36</v>
      </c>
      <c r="W348" s="1">
        <v>0</v>
      </c>
      <c r="X348" s="1">
        <v>0</v>
      </c>
      <c r="Y348" s="1">
        <v>0</v>
      </c>
      <c r="Z348" s="196">
        <f t="shared" si="40"/>
        <v>36</v>
      </c>
      <c r="AA348" s="1">
        <v>6</v>
      </c>
      <c r="AB348" s="1">
        <v>2</v>
      </c>
      <c r="AC348" s="1">
        <f>+TDC_InfraMR[[#This Row],[Total Pasos Vehiculares a Nivel]]</f>
        <v>36</v>
      </c>
      <c r="AD348" s="196">
        <f t="shared" si="37"/>
        <v>44</v>
      </c>
      <c r="AE348" s="1">
        <v>0</v>
      </c>
      <c r="AF348" s="1">
        <v>7</v>
      </c>
      <c r="AG348" s="1">
        <v>9</v>
      </c>
      <c r="AH348" s="196">
        <f t="shared" si="41"/>
        <v>16</v>
      </c>
      <c r="AI348" s="7">
        <v>15.3</v>
      </c>
      <c r="AJ348" s="7">
        <v>0</v>
      </c>
      <c r="AK348" s="7">
        <v>0</v>
      </c>
      <c r="AL348" s="198">
        <f t="shared" si="42"/>
        <v>15.3</v>
      </c>
      <c r="AM348" s="1">
        <v>0</v>
      </c>
      <c r="AN348" s="1">
        <v>0</v>
      </c>
      <c r="AO348" s="1">
        <v>0</v>
      </c>
      <c r="AP348" s="200">
        <f t="shared" si="43"/>
        <v>0</v>
      </c>
      <c r="AQ348" s="1">
        <v>18</v>
      </c>
      <c r="AR348" s="1">
        <v>0</v>
      </c>
      <c r="AS348" s="1">
        <v>0</v>
      </c>
      <c r="AT348" s="200">
        <f>+TDC_InfraMR[[#This Row],[B.02.1 - Parque de Coches Eléctricos Motrices]]+TDC_InfraMR[[#This Row],[B.02.2 - Parque de Coches Eléctricos Motrices Remolcados Tipo R]]+TDC_InfraMR[[#This Row],[B.02.3 - Parque de Coches Eléctricos Motrices Tipo R]]</f>
        <v>18</v>
      </c>
      <c r="AU348" s="1">
        <v>0</v>
      </c>
      <c r="AV348" s="1">
        <v>0</v>
      </c>
      <c r="AW348" s="1">
        <v>0</v>
      </c>
      <c r="AX348" s="200">
        <f>+TDC_InfraMR[[#This Row],[B.03.1 - Parque de Coches Motores Motrices Remolcados]]+TDC_InfraMR[[#This Row],[B.03.2 - Parque de Coches Motores Motrices Intermedios]]+TDC_InfraMR[[#This Row],[B.03.3 - Parque de Coches Motores Motrices Cabina]]</f>
        <v>0</v>
      </c>
      <c r="AY348" s="1">
        <v>0</v>
      </c>
      <c r="AZ348" s="1">
        <v>0</v>
      </c>
      <c r="BA348" s="1">
        <v>0</v>
      </c>
      <c r="BB348" s="1">
        <v>0</v>
      </c>
      <c r="BC348" s="200">
        <f>+SUM(TDC_InfraMR[[#This Row],[B.04.1 - Parque de Coches Remolcados Clase Unica]:[B.04.5 - Parque de Coches Remolcados para Servicios Especiales (Cartoneros)]])</f>
        <v>0</v>
      </c>
      <c r="BD348" s="356">
        <v>0</v>
      </c>
      <c r="BE348" s="1">
        <v>2</v>
      </c>
      <c r="BF348" s="1">
        <v>0</v>
      </c>
      <c r="BG348" s="244">
        <v>1435</v>
      </c>
      <c r="BH348" s="59"/>
    </row>
    <row r="349" spans="1:60">
      <c r="A349" s="59">
        <v>2021</v>
      </c>
      <c r="B349" s="1" t="s">
        <v>72</v>
      </c>
      <c r="C349" s="10">
        <v>0</v>
      </c>
      <c r="D349" s="10">
        <v>0</v>
      </c>
      <c r="E349" s="10">
        <v>0</v>
      </c>
      <c r="F349" s="10">
        <v>15.3</v>
      </c>
      <c r="G349" s="192">
        <f t="shared" si="35"/>
        <v>15.3</v>
      </c>
      <c r="H349" s="192">
        <f>+TDC_InfraMR[[#This Row],[Total Líneas de Explotación ]]</f>
        <v>15.3</v>
      </c>
      <c r="I349" s="192">
        <v>15.3</v>
      </c>
      <c r="J349" s="10">
        <v>0</v>
      </c>
      <c r="K349" s="10">
        <v>0</v>
      </c>
      <c r="L349" s="10">
        <v>30.6</v>
      </c>
      <c r="M349" s="10">
        <v>1.04</v>
      </c>
      <c r="N349" s="192">
        <f>+TDC_InfraMR[[#This Row],[A.03.1 -  Longitud de Vías de Explotación No Electrificadas Troncales y Ramales (vía principal) (km)]]+TDC_InfraMR[[#This Row],[A.04.1 -  Longitud de Vías de Explotación Electrificadas Troncales y Ramales (vía principal) (km)]]</f>
        <v>30.6</v>
      </c>
      <c r="O349" s="192">
        <f>+TDC_InfraMR[[#This Row],[Total Vías (excluido Auxiliares)]]</f>
        <v>30.6</v>
      </c>
      <c r="P349" s="1">
        <v>11</v>
      </c>
      <c r="Q349" s="1">
        <v>0</v>
      </c>
      <c r="R349" s="1">
        <v>0</v>
      </c>
      <c r="S349" s="194">
        <f t="shared" si="39"/>
        <v>11</v>
      </c>
      <c r="T349" s="194">
        <f>+TDC_InfraMR[[#This Row],[Total Estaciones]]</f>
        <v>11</v>
      </c>
      <c r="U349" s="1">
        <v>0</v>
      </c>
      <c r="V349" s="1">
        <v>36</v>
      </c>
      <c r="W349" s="1">
        <v>0</v>
      </c>
      <c r="X349" s="1">
        <v>0</v>
      </c>
      <c r="Y349" s="1">
        <v>0</v>
      </c>
      <c r="Z349" s="196">
        <f t="shared" si="40"/>
        <v>36</v>
      </c>
      <c r="AA349" s="1">
        <v>6</v>
      </c>
      <c r="AB349" s="1">
        <v>2</v>
      </c>
      <c r="AC349" s="1">
        <f>+TDC_InfraMR[[#This Row],[Total Pasos Vehiculares a Nivel]]</f>
        <v>36</v>
      </c>
      <c r="AD349" s="196">
        <f t="shared" si="37"/>
        <v>44</v>
      </c>
      <c r="AE349" s="1">
        <v>0</v>
      </c>
      <c r="AF349" s="1">
        <v>7</v>
      </c>
      <c r="AG349" s="1">
        <v>9</v>
      </c>
      <c r="AH349" s="196">
        <f t="shared" si="41"/>
        <v>16</v>
      </c>
      <c r="AI349" s="7">
        <v>15.3</v>
      </c>
      <c r="AJ349" s="7">
        <v>0</v>
      </c>
      <c r="AK349" s="7">
        <v>0</v>
      </c>
      <c r="AL349" s="198">
        <f t="shared" si="42"/>
        <v>15.3</v>
      </c>
      <c r="AM349" s="1">
        <v>0</v>
      </c>
      <c r="AN349" s="1">
        <v>0</v>
      </c>
      <c r="AO349" s="1">
        <v>0</v>
      </c>
      <c r="AP349" s="200">
        <f t="shared" si="43"/>
        <v>0</v>
      </c>
      <c r="AQ349" s="1">
        <v>18</v>
      </c>
      <c r="AR349" s="1">
        <v>0</v>
      </c>
      <c r="AS349" s="1">
        <v>0</v>
      </c>
      <c r="AT349" s="200">
        <f>+TDC_InfraMR[[#This Row],[B.02.1 - Parque de Coches Eléctricos Motrices]]+TDC_InfraMR[[#This Row],[B.02.2 - Parque de Coches Eléctricos Motrices Remolcados Tipo R]]+TDC_InfraMR[[#This Row],[B.02.3 - Parque de Coches Eléctricos Motrices Tipo R]]</f>
        <v>18</v>
      </c>
      <c r="AU349" s="1">
        <v>0</v>
      </c>
      <c r="AV349" s="1">
        <v>0</v>
      </c>
      <c r="AW349" s="1">
        <v>0</v>
      </c>
      <c r="AX349" s="200">
        <f>+TDC_InfraMR[[#This Row],[B.03.1 - Parque de Coches Motores Motrices Remolcados]]+TDC_InfraMR[[#This Row],[B.03.2 - Parque de Coches Motores Motrices Intermedios]]+TDC_InfraMR[[#This Row],[B.03.3 - Parque de Coches Motores Motrices Cabina]]</f>
        <v>0</v>
      </c>
      <c r="AY349" s="1">
        <v>0</v>
      </c>
      <c r="AZ349" s="1">
        <v>0</v>
      </c>
      <c r="BA349" s="1">
        <v>0</v>
      </c>
      <c r="BB349" s="1">
        <v>0</v>
      </c>
      <c r="BC349" s="200">
        <f>+SUM(TDC_InfraMR[[#This Row],[B.04.1 - Parque de Coches Remolcados Clase Unica]:[B.04.5 - Parque de Coches Remolcados para Servicios Especiales (Cartoneros)]])</f>
        <v>0</v>
      </c>
      <c r="BD349" s="356">
        <v>0</v>
      </c>
      <c r="BE349" s="1">
        <v>2</v>
      </c>
      <c r="BF349" s="1">
        <v>0</v>
      </c>
      <c r="BG349" s="244">
        <v>1435</v>
      </c>
      <c r="BH349" s="59"/>
    </row>
    <row r="350" spans="1:60">
      <c r="A350" s="1">
        <v>2022</v>
      </c>
      <c r="B350" s="1" t="s">
        <v>61</v>
      </c>
      <c r="C350" s="10">
        <v>0</v>
      </c>
      <c r="D350" s="10">
        <v>0</v>
      </c>
      <c r="E350" s="10">
        <v>0</v>
      </c>
      <c r="F350" s="10">
        <v>15.3</v>
      </c>
      <c r="G350" s="192">
        <f t="shared" si="35"/>
        <v>15.3</v>
      </c>
      <c r="H350" s="192">
        <f>+TDC_InfraMR[[#This Row],[Total Líneas de Explotación ]]</f>
        <v>15.3</v>
      </c>
      <c r="I350" s="192">
        <v>15.3</v>
      </c>
      <c r="J350" s="10">
        <v>0</v>
      </c>
      <c r="K350" s="10">
        <v>0</v>
      </c>
      <c r="L350" s="10">
        <v>30.6</v>
      </c>
      <c r="M350" s="10">
        <v>1.04</v>
      </c>
      <c r="N350" s="192">
        <f>+TDC_InfraMR[[#This Row],[A.03.1 -  Longitud de Vías de Explotación No Electrificadas Troncales y Ramales (vía principal) (km)]]+TDC_InfraMR[[#This Row],[A.04.1 -  Longitud de Vías de Explotación Electrificadas Troncales y Ramales (vía principal) (km)]]</f>
        <v>30.6</v>
      </c>
      <c r="O350" s="192">
        <f>+TDC_InfraMR[[#This Row],[Total Vías (excluido Auxiliares)]]</f>
        <v>30.6</v>
      </c>
      <c r="P350" s="1">
        <v>11</v>
      </c>
      <c r="Q350" s="1">
        <v>0</v>
      </c>
      <c r="R350" s="1">
        <v>0</v>
      </c>
      <c r="S350" s="194">
        <f t="shared" ref="S350:S361" si="44">SUM(P350:R350)</f>
        <v>11</v>
      </c>
      <c r="T350" s="194">
        <f>+TDC_InfraMR[[#This Row],[Total Estaciones]]</f>
        <v>11</v>
      </c>
      <c r="U350" s="1">
        <v>0</v>
      </c>
      <c r="V350" s="1">
        <v>36</v>
      </c>
      <c r="W350" s="1">
        <v>0</v>
      </c>
      <c r="X350" s="1">
        <v>0</v>
      </c>
      <c r="Y350" s="1">
        <v>0</v>
      </c>
      <c r="Z350" s="196">
        <f t="shared" ref="Z350:Z361" si="45">SUM(U350:Y350)</f>
        <v>36</v>
      </c>
      <c r="AA350" s="1">
        <v>6</v>
      </c>
      <c r="AB350" s="1">
        <v>2</v>
      </c>
      <c r="AC350" s="1">
        <f>+TDC_InfraMR[[#This Row],[Total Pasos Vehiculares a Nivel]]</f>
        <v>36</v>
      </c>
      <c r="AD350" s="196">
        <f t="shared" si="37"/>
        <v>44</v>
      </c>
      <c r="AE350" s="1">
        <v>0</v>
      </c>
      <c r="AF350" s="1">
        <v>7</v>
      </c>
      <c r="AG350" s="1">
        <v>9</v>
      </c>
      <c r="AH350" s="196">
        <f t="shared" ref="AH350:AH361" si="46">SUM(AE350:AG350)</f>
        <v>16</v>
      </c>
      <c r="AI350" s="7">
        <v>15.3</v>
      </c>
      <c r="AJ350" s="7">
        <v>0</v>
      </c>
      <c r="AK350" s="7">
        <v>0</v>
      </c>
      <c r="AL350" s="198">
        <f t="shared" ref="AL350:AL361" si="47">SUM(AI350:AK350)</f>
        <v>15.3</v>
      </c>
      <c r="AM350" s="1">
        <v>0</v>
      </c>
      <c r="AN350" s="1">
        <v>0</v>
      </c>
      <c r="AO350" s="1">
        <v>0</v>
      </c>
      <c r="AP350" s="200">
        <f t="shared" ref="AP350:AP361" si="48">SUM(AM350:AO350)</f>
        <v>0</v>
      </c>
      <c r="AQ350" s="1">
        <v>10</v>
      </c>
      <c r="AR350" s="1">
        <v>0</v>
      </c>
      <c r="AS350" s="1">
        <v>0</v>
      </c>
      <c r="AT350" s="200">
        <f>+TDC_InfraMR[[#This Row],[B.02.1 - Parque de Coches Eléctricos Motrices]]+TDC_InfraMR[[#This Row],[B.02.2 - Parque de Coches Eléctricos Motrices Remolcados Tipo R]]+TDC_InfraMR[[#This Row],[B.02.3 - Parque de Coches Eléctricos Motrices Tipo R]]</f>
        <v>10</v>
      </c>
      <c r="AU350" s="1">
        <v>0</v>
      </c>
      <c r="AV350" s="1">
        <v>0</v>
      </c>
      <c r="AW350" s="1">
        <v>0</v>
      </c>
      <c r="AX350" s="200">
        <f>+TDC_InfraMR[[#This Row],[B.03.1 - Parque de Coches Motores Motrices Remolcados]]+TDC_InfraMR[[#This Row],[B.03.2 - Parque de Coches Motores Motrices Intermedios]]+TDC_InfraMR[[#This Row],[B.03.3 - Parque de Coches Motores Motrices Cabina]]</f>
        <v>0</v>
      </c>
      <c r="AY350" s="1">
        <v>0</v>
      </c>
      <c r="AZ350" s="1">
        <v>0</v>
      </c>
      <c r="BA350" s="1">
        <v>0</v>
      </c>
      <c r="BB350" s="1">
        <v>0</v>
      </c>
      <c r="BC350" s="200">
        <f>+SUM(TDC_InfraMR[[#This Row],[B.04.1 - Parque de Coches Remolcados Clase Unica]:[B.04.5 - Parque de Coches Remolcados para Servicios Especiales (Cartoneros)]])</f>
        <v>0</v>
      </c>
      <c r="BD350" s="356">
        <v>0</v>
      </c>
      <c r="BE350" s="1">
        <v>0</v>
      </c>
      <c r="BF350" s="1">
        <v>0</v>
      </c>
      <c r="BG350" s="244">
        <v>1435</v>
      </c>
    </row>
    <row r="351" spans="1:60">
      <c r="A351" s="1">
        <v>2022</v>
      </c>
      <c r="B351" s="1" t="s">
        <v>62</v>
      </c>
      <c r="C351" s="10">
        <v>0</v>
      </c>
      <c r="D351" s="10">
        <v>0</v>
      </c>
      <c r="E351" s="10">
        <v>0</v>
      </c>
      <c r="F351" s="10">
        <v>15.3</v>
      </c>
      <c r="G351" s="192">
        <f t="shared" si="35"/>
        <v>15.3</v>
      </c>
      <c r="H351" s="192">
        <f>+TDC_InfraMR[[#This Row],[Total Líneas de Explotación ]]</f>
        <v>15.3</v>
      </c>
      <c r="I351" s="192">
        <v>15.3</v>
      </c>
      <c r="J351" s="10">
        <v>0</v>
      </c>
      <c r="K351" s="10">
        <v>0</v>
      </c>
      <c r="L351" s="10">
        <v>30.6</v>
      </c>
      <c r="M351" s="10">
        <v>1.04</v>
      </c>
      <c r="N351" s="192">
        <f>+TDC_InfraMR[[#This Row],[A.03.1 -  Longitud de Vías de Explotación No Electrificadas Troncales y Ramales (vía principal) (km)]]+TDC_InfraMR[[#This Row],[A.04.1 -  Longitud de Vías de Explotación Electrificadas Troncales y Ramales (vía principal) (km)]]</f>
        <v>30.6</v>
      </c>
      <c r="O351" s="192">
        <f>+TDC_InfraMR[[#This Row],[Total Vías (excluido Auxiliares)]]</f>
        <v>30.6</v>
      </c>
      <c r="P351" s="1">
        <v>11</v>
      </c>
      <c r="Q351" s="1">
        <v>0</v>
      </c>
      <c r="R351" s="1">
        <v>0</v>
      </c>
      <c r="S351" s="194">
        <f t="shared" si="44"/>
        <v>11</v>
      </c>
      <c r="T351" s="194">
        <f>+TDC_InfraMR[[#This Row],[Total Estaciones]]</f>
        <v>11</v>
      </c>
      <c r="U351" s="1">
        <v>0</v>
      </c>
      <c r="V351" s="1">
        <v>36</v>
      </c>
      <c r="W351" s="1">
        <v>0</v>
      </c>
      <c r="X351" s="1">
        <v>0</v>
      </c>
      <c r="Y351" s="1">
        <v>0</v>
      </c>
      <c r="Z351" s="196">
        <f t="shared" si="45"/>
        <v>36</v>
      </c>
      <c r="AA351" s="1">
        <v>6</v>
      </c>
      <c r="AB351" s="1">
        <v>2</v>
      </c>
      <c r="AC351" s="1">
        <f>+TDC_InfraMR[[#This Row],[Total Pasos Vehiculares a Nivel]]</f>
        <v>36</v>
      </c>
      <c r="AD351" s="196">
        <f t="shared" si="37"/>
        <v>44</v>
      </c>
      <c r="AE351" s="1">
        <v>0</v>
      </c>
      <c r="AF351" s="1">
        <v>7</v>
      </c>
      <c r="AG351" s="1">
        <v>9</v>
      </c>
      <c r="AH351" s="196">
        <f t="shared" si="46"/>
        <v>16</v>
      </c>
      <c r="AI351" s="7">
        <v>15.3</v>
      </c>
      <c r="AJ351" s="7">
        <v>0</v>
      </c>
      <c r="AK351" s="7">
        <v>0</v>
      </c>
      <c r="AL351" s="198">
        <f t="shared" si="47"/>
        <v>15.3</v>
      </c>
      <c r="AM351" s="1">
        <v>0</v>
      </c>
      <c r="AN351" s="1">
        <v>0</v>
      </c>
      <c r="AO351" s="1">
        <v>0</v>
      </c>
      <c r="AP351" s="200">
        <f t="shared" si="48"/>
        <v>0</v>
      </c>
      <c r="AQ351" s="1">
        <v>10</v>
      </c>
      <c r="AR351" s="1">
        <v>0</v>
      </c>
      <c r="AS351" s="1">
        <v>0</v>
      </c>
      <c r="AT351" s="200">
        <f>+TDC_InfraMR[[#This Row],[B.02.1 - Parque de Coches Eléctricos Motrices]]+TDC_InfraMR[[#This Row],[B.02.2 - Parque de Coches Eléctricos Motrices Remolcados Tipo R]]+TDC_InfraMR[[#This Row],[B.02.3 - Parque de Coches Eléctricos Motrices Tipo R]]</f>
        <v>10</v>
      </c>
      <c r="AU351" s="1">
        <v>0</v>
      </c>
      <c r="AV351" s="1">
        <v>0</v>
      </c>
      <c r="AW351" s="1">
        <v>0</v>
      </c>
      <c r="AX351" s="200">
        <f>+TDC_InfraMR[[#This Row],[B.03.1 - Parque de Coches Motores Motrices Remolcados]]+TDC_InfraMR[[#This Row],[B.03.2 - Parque de Coches Motores Motrices Intermedios]]+TDC_InfraMR[[#This Row],[B.03.3 - Parque de Coches Motores Motrices Cabina]]</f>
        <v>0</v>
      </c>
      <c r="AY351" s="1">
        <v>0</v>
      </c>
      <c r="AZ351" s="1">
        <v>0</v>
      </c>
      <c r="BA351" s="1">
        <v>0</v>
      </c>
      <c r="BB351" s="1">
        <v>0</v>
      </c>
      <c r="BC351" s="200">
        <f>+SUM(TDC_InfraMR[[#This Row],[B.04.1 - Parque de Coches Remolcados Clase Unica]:[B.04.5 - Parque de Coches Remolcados para Servicios Especiales (Cartoneros)]])</f>
        <v>0</v>
      </c>
      <c r="BD351" s="356">
        <v>0</v>
      </c>
      <c r="BE351" s="1">
        <v>0</v>
      </c>
      <c r="BF351" s="1">
        <v>0</v>
      </c>
      <c r="BG351" s="244">
        <v>1435</v>
      </c>
    </row>
    <row r="352" spans="1:60">
      <c r="A352" s="1">
        <v>2022</v>
      </c>
      <c r="B352" s="1" t="s">
        <v>63</v>
      </c>
      <c r="C352" s="10">
        <v>0</v>
      </c>
      <c r="D352" s="10">
        <v>0</v>
      </c>
      <c r="E352" s="10">
        <v>0</v>
      </c>
      <c r="F352" s="10">
        <v>15.3</v>
      </c>
      <c r="G352" s="192">
        <f t="shared" si="35"/>
        <v>15.3</v>
      </c>
      <c r="H352" s="192">
        <f>+TDC_InfraMR[[#This Row],[Total Líneas de Explotación ]]</f>
        <v>15.3</v>
      </c>
      <c r="I352" s="192">
        <v>15.3</v>
      </c>
      <c r="J352" s="10">
        <v>0</v>
      </c>
      <c r="K352" s="10">
        <v>0</v>
      </c>
      <c r="L352" s="10">
        <v>30.6</v>
      </c>
      <c r="M352" s="10">
        <v>1.04</v>
      </c>
      <c r="N352" s="192">
        <f>+TDC_InfraMR[[#This Row],[A.03.1 -  Longitud de Vías de Explotación No Electrificadas Troncales y Ramales (vía principal) (km)]]+TDC_InfraMR[[#This Row],[A.04.1 -  Longitud de Vías de Explotación Electrificadas Troncales y Ramales (vía principal) (km)]]</f>
        <v>30.6</v>
      </c>
      <c r="O352" s="192">
        <f>+TDC_InfraMR[[#This Row],[Total Vías (excluido Auxiliares)]]</f>
        <v>30.6</v>
      </c>
      <c r="P352" s="1">
        <v>11</v>
      </c>
      <c r="Q352" s="1">
        <v>0</v>
      </c>
      <c r="R352" s="1">
        <v>0</v>
      </c>
      <c r="S352" s="194">
        <f t="shared" si="44"/>
        <v>11</v>
      </c>
      <c r="T352" s="194">
        <f>+TDC_InfraMR[[#This Row],[Total Estaciones]]</f>
        <v>11</v>
      </c>
      <c r="U352" s="1">
        <v>0</v>
      </c>
      <c r="V352" s="1">
        <v>36</v>
      </c>
      <c r="W352" s="1">
        <v>0</v>
      </c>
      <c r="X352" s="1">
        <v>0</v>
      </c>
      <c r="Y352" s="1">
        <v>0</v>
      </c>
      <c r="Z352" s="196">
        <f t="shared" si="45"/>
        <v>36</v>
      </c>
      <c r="AA352" s="1">
        <v>6</v>
      </c>
      <c r="AB352" s="1">
        <v>2</v>
      </c>
      <c r="AC352" s="1">
        <f>+TDC_InfraMR[[#This Row],[Total Pasos Vehiculares a Nivel]]</f>
        <v>36</v>
      </c>
      <c r="AD352" s="196">
        <f t="shared" si="37"/>
        <v>44</v>
      </c>
      <c r="AE352" s="1">
        <v>0</v>
      </c>
      <c r="AF352" s="1">
        <v>7</v>
      </c>
      <c r="AG352" s="1">
        <v>9</v>
      </c>
      <c r="AH352" s="196">
        <f t="shared" si="46"/>
        <v>16</v>
      </c>
      <c r="AI352" s="7">
        <v>15.3</v>
      </c>
      <c r="AJ352" s="7">
        <v>0</v>
      </c>
      <c r="AK352" s="7">
        <v>0</v>
      </c>
      <c r="AL352" s="198">
        <f t="shared" si="47"/>
        <v>15.3</v>
      </c>
      <c r="AM352" s="1">
        <v>0</v>
      </c>
      <c r="AN352" s="1">
        <v>0</v>
      </c>
      <c r="AO352" s="1">
        <v>0</v>
      </c>
      <c r="AP352" s="200">
        <f t="shared" si="48"/>
        <v>0</v>
      </c>
      <c r="AQ352" s="1">
        <v>10</v>
      </c>
      <c r="AR352" s="1">
        <v>0</v>
      </c>
      <c r="AS352" s="1">
        <v>0</v>
      </c>
      <c r="AT352" s="200">
        <f>+TDC_InfraMR[[#This Row],[B.02.1 - Parque de Coches Eléctricos Motrices]]+TDC_InfraMR[[#This Row],[B.02.2 - Parque de Coches Eléctricos Motrices Remolcados Tipo R]]+TDC_InfraMR[[#This Row],[B.02.3 - Parque de Coches Eléctricos Motrices Tipo R]]</f>
        <v>10</v>
      </c>
      <c r="AU352" s="1">
        <v>0</v>
      </c>
      <c r="AV352" s="1">
        <v>0</v>
      </c>
      <c r="AW352" s="1">
        <v>0</v>
      </c>
      <c r="AX352" s="200">
        <f>+TDC_InfraMR[[#This Row],[B.03.1 - Parque de Coches Motores Motrices Remolcados]]+TDC_InfraMR[[#This Row],[B.03.2 - Parque de Coches Motores Motrices Intermedios]]+TDC_InfraMR[[#This Row],[B.03.3 - Parque de Coches Motores Motrices Cabina]]</f>
        <v>0</v>
      </c>
      <c r="AY352" s="1">
        <v>0</v>
      </c>
      <c r="AZ352" s="1">
        <v>0</v>
      </c>
      <c r="BA352" s="1">
        <v>0</v>
      </c>
      <c r="BB352" s="1">
        <v>0</v>
      </c>
      <c r="BC352" s="200">
        <f>+SUM(TDC_InfraMR[[#This Row],[B.04.1 - Parque de Coches Remolcados Clase Unica]:[B.04.5 - Parque de Coches Remolcados para Servicios Especiales (Cartoneros)]])</f>
        <v>0</v>
      </c>
      <c r="BD352" s="356">
        <v>0</v>
      </c>
      <c r="BE352" s="1">
        <v>0</v>
      </c>
      <c r="BF352" s="1">
        <v>0</v>
      </c>
      <c r="BG352" s="244">
        <v>1435</v>
      </c>
    </row>
    <row r="353" spans="1:60">
      <c r="A353" s="1">
        <v>2022</v>
      </c>
      <c r="B353" s="1" t="s">
        <v>64</v>
      </c>
      <c r="C353" s="10">
        <v>0</v>
      </c>
      <c r="D353" s="10">
        <v>0</v>
      </c>
      <c r="E353" s="10">
        <v>0</v>
      </c>
      <c r="F353" s="10">
        <v>15.3</v>
      </c>
      <c r="G353" s="192">
        <f t="shared" si="35"/>
        <v>15.3</v>
      </c>
      <c r="H353" s="192">
        <f>+TDC_InfraMR[[#This Row],[Total Líneas de Explotación ]]</f>
        <v>15.3</v>
      </c>
      <c r="I353" s="192">
        <v>15.3</v>
      </c>
      <c r="J353" s="10">
        <v>0</v>
      </c>
      <c r="K353" s="10">
        <v>0</v>
      </c>
      <c r="L353" s="10">
        <v>30.6</v>
      </c>
      <c r="M353" s="10">
        <v>1.04</v>
      </c>
      <c r="N353" s="192">
        <f>+TDC_InfraMR[[#This Row],[A.03.1 -  Longitud de Vías de Explotación No Electrificadas Troncales y Ramales (vía principal) (km)]]+TDC_InfraMR[[#This Row],[A.04.1 -  Longitud de Vías de Explotación Electrificadas Troncales y Ramales (vía principal) (km)]]</f>
        <v>30.6</v>
      </c>
      <c r="O353" s="192">
        <f>+TDC_InfraMR[[#This Row],[Total Vías (excluido Auxiliares)]]</f>
        <v>30.6</v>
      </c>
      <c r="P353" s="1">
        <v>11</v>
      </c>
      <c r="Q353" s="1">
        <v>0</v>
      </c>
      <c r="R353" s="1">
        <v>0</v>
      </c>
      <c r="S353" s="194">
        <f t="shared" si="44"/>
        <v>11</v>
      </c>
      <c r="T353" s="194">
        <f>+TDC_InfraMR[[#This Row],[Total Estaciones]]</f>
        <v>11</v>
      </c>
      <c r="U353" s="1">
        <v>0</v>
      </c>
      <c r="V353" s="1">
        <v>36</v>
      </c>
      <c r="W353" s="1">
        <v>0</v>
      </c>
      <c r="X353" s="1">
        <v>0</v>
      </c>
      <c r="Y353" s="1">
        <v>0</v>
      </c>
      <c r="Z353" s="196">
        <f t="shared" si="45"/>
        <v>36</v>
      </c>
      <c r="AA353" s="1">
        <v>6</v>
      </c>
      <c r="AB353" s="1">
        <v>2</v>
      </c>
      <c r="AC353" s="1">
        <f>+TDC_InfraMR[[#This Row],[Total Pasos Vehiculares a Nivel]]</f>
        <v>36</v>
      </c>
      <c r="AD353" s="196">
        <f t="shared" si="37"/>
        <v>44</v>
      </c>
      <c r="AE353" s="1">
        <v>0</v>
      </c>
      <c r="AF353" s="1">
        <v>7</v>
      </c>
      <c r="AG353" s="1">
        <v>9</v>
      </c>
      <c r="AH353" s="196">
        <f t="shared" si="46"/>
        <v>16</v>
      </c>
      <c r="AI353" s="7">
        <v>15.3</v>
      </c>
      <c r="AJ353" s="7">
        <v>0</v>
      </c>
      <c r="AK353" s="7">
        <v>0</v>
      </c>
      <c r="AL353" s="198">
        <f t="shared" si="47"/>
        <v>15.3</v>
      </c>
      <c r="AM353" s="1">
        <v>0</v>
      </c>
      <c r="AN353" s="1">
        <v>0</v>
      </c>
      <c r="AO353" s="1">
        <v>0</v>
      </c>
      <c r="AP353" s="200">
        <f t="shared" si="48"/>
        <v>0</v>
      </c>
      <c r="AQ353" s="1">
        <v>10</v>
      </c>
      <c r="AR353" s="1">
        <v>0</v>
      </c>
      <c r="AS353" s="1">
        <v>0</v>
      </c>
      <c r="AT353" s="200">
        <f>+TDC_InfraMR[[#This Row],[B.02.1 - Parque de Coches Eléctricos Motrices]]+TDC_InfraMR[[#This Row],[B.02.2 - Parque de Coches Eléctricos Motrices Remolcados Tipo R]]+TDC_InfraMR[[#This Row],[B.02.3 - Parque de Coches Eléctricos Motrices Tipo R]]</f>
        <v>10</v>
      </c>
      <c r="AU353" s="1">
        <v>0</v>
      </c>
      <c r="AV353" s="1">
        <v>0</v>
      </c>
      <c r="AW353" s="1">
        <v>0</v>
      </c>
      <c r="AX353" s="200">
        <f>+TDC_InfraMR[[#This Row],[B.03.1 - Parque de Coches Motores Motrices Remolcados]]+TDC_InfraMR[[#This Row],[B.03.2 - Parque de Coches Motores Motrices Intermedios]]+TDC_InfraMR[[#This Row],[B.03.3 - Parque de Coches Motores Motrices Cabina]]</f>
        <v>0</v>
      </c>
      <c r="AY353" s="1">
        <v>0</v>
      </c>
      <c r="AZ353" s="1">
        <v>0</v>
      </c>
      <c r="BA353" s="1">
        <v>0</v>
      </c>
      <c r="BB353" s="1">
        <v>0</v>
      </c>
      <c r="BC353" s="200">
        <f>+SUM(TDC_InfraMR[[#This Row],[B.04.1 - Parque de Coches Remolcados Clase Unica]:[B.04.5 - Parque de Coches Remolcados para Servicios Especiales (Cartoneros)]])</f>
        <v>0</v>
      </c>
      <c r="BD353" s="356">
        <v>0</v>
      </c>
      <c r="BE353" s="1">
        <v>0</v>
      </c>
      <c r="BF353" s="1">
        <v>0</v>
      </c>
      <c r="BG353" s="244">
        <v>1435</v>
      </c>
    </row>
    <row r="354" spans="1:60">
      <c r="A354" s="1">
        <v>2022</v>
      </c>
      <c r="B354" s="1" t="s">
        <v>65</v>
      </c>
      <c r="C354" s="10">
        <v>0</v>
      </c>
      <c r="D354" s="10">
        <v>0</v>
      </c>
      <c r="E354" s="10">
        <v>0</v>
      </c>
      <c r="F354" s="10">
        <v>15.3</v>
      </c>
      <c r="G354" s="192">
        <f t="shared" si="35"/>
        <v>15.3</v>
      </c>
      <c r="H354" s="192">
        <f>+TDC_InfraMR[[#This Row],[Total Líneas de Explotación ]]</f>
        <v>15.3</v>
      </c>
      <c r="I354" s="192">
        <v>15.3</v>
      </c>
      <c r="J354" s="10">
        <v>0</v>
      </c>
      <c r="K354" s="10">
        <v>0</v>
      </c>
      <c r="L354" s="10">
        <v>30.6</v>
      </c>
      <c r="M354" s="10">
        <v>1.04</v>
      </c>
      <c r="N354" s="192">
        <f>+TDC_InfraMR[[#This Row],[A.03.1 -  Longitud de Vías de Explotación No Electrificadas Troncales y Ramales (vía principal) (km)]]+TDC_InfraMR[[#This Row],[A.04.1 -  Longitud de Vías de Explotación Electrificadas Troncales y Ramales (vía principal) (km)]]</f>
        <v>30.6</v>
      </c>
      <c r="O354" s="192">
        <f>+TDC_InfraMR[[#This Row],[Total Vías (excluido Auxiliares)]]</f>
        <v>30.6</v>
      </c>
      <c r="P354" s="1">
        <v>11</v>
      </c>
      <c r="Q354" s="1">
        <v>0</v>
      </c>
      <c r="R354" s="1">
        <v>0</v>
      </c>
      <c r="S354" s="194">
        <f t="shared" si="44"/>
        <v>11</v>
      </c>
      <c r="T354" s="194">
        <f>+TDC_InfraMR[[#This Row],[Total Estaciones]]</f>
        <v>11</v>
      </c>
      <c r="U354" s="1">
        <v>0</v>
      </c>
      <c r="V354" s="1">
        <v>36</v>
      </c>
      <c r="W354" s="1">
        <v>0</v>
      </c>
      <c r="X354" s="1">
        <v>0</v>
      </c>
      <c r="Y354" s="1">
        <v>0</v>
      </c>
      <c r="Z354" s="196">
        <f t="shared" si="45"/>
        <v>36</v>
      </c>
      <c r="AA354" s="1">
        <v>6</v>
      </c>
      <c r="AB354" s="1">
        <v>2</v>
      </c>
      <c r="AC354" s="1">
        <f>+TDC_InfraMR[[#This Row],[Total Pasos Vehiculares a Nivel]]</f>
        <v>36</v>
      </c>
      <c r="AD354" s="196">
        <f t="shared" si="37"/>
        <v>44</v>
      </c>
      <c r="AE354" s="1">
        <v>0</v>
      </c>
      <c r="AF354" s="1">
        <v>7</v>
      </c>
      <c r="AG354" s="1">
        <v>9</v>
      </c>
      <c r="AH354" s="196">
        <f t="shared" si="46"/>
        <v>16</v>
      </c>
      <c r="AI354" s="7">
        <v>15.3</v>
      </c>
      <c r="AJ354" s="7">
        <v>0</v>
      </c>
      <c r="AK354" s="7">
        <v>0</v>
      </c>
      <c r="AL354" s="198">
        <f t="shared" si="47"/>
        <v>15.3</v>
      </c>
      <c r="AM354" s="1">
        <v>0</v>
      </c>
      <c r="AN354" s="1">
        <v>0</v>
      </c>
      <c r="AO354" s="1">
        <v>0</v>
      </c>
      <c r="AP354" s="200">
        <f t="shared" si="48"/>
        <v>0</v>
      </c>
      <c r="AQ354" s="1">
        <v>10</v>
      </c>
      <c r="AR354" s="1">
        <v>0</v>
      </c>
      <c r="AS354" s="1">
        <v>0</v>
      </c>
      <c r="AT354" s="200">
        <f>+TDC_InfraMR[[#This Row],[B.02.1 - Parque de Coches Eléctricos Motrices]]+TDC_InfraMR[[#This Row],[B.02.2 - Parque de Coches Eléctricos Motrices Remolcados Tipo R]]+TDC_InfraMR[[#This Row],[B.02.3 - Parque de Coches Eléctricos Motrices Tipo R]]</f>
        <v>10</v>
      </c>
      <c r="AU354" s="1">
        <v>0</v>
      </c>
      <c r="AV354" s="1">
        <v>0</v>
      </c>
      <c r="AW354" s="1">
        <v>0</v>
      </c>
      <c r="AX354" s="200">
        <f>+TDC_InfraMR[[#This Row],[B.03.1 - Parque de Coches Motores Motrices Remolcados]]+TDC_InfraMR[[#This Row],[B.03.2 - Parque de Coches Motores Motrices Intermedios]]+TDC_InfraMR[[#This Row],[B.03.3 - Parque de Coches Motores Motrices Cabina]]</f>
        <v>0</v>
      </c>
      <c r="AY354" s="1">
        <v>0</v>
      </c>
      <c r="AZ354" s="1">
        <v>0</v>
      </c>
      <c r="BA354" s="1">
        <v>0</v>
      </c>
      <c r="BB354" s="1">
        <v>0</v>
      </c>
      <c r="BC354" s="200">
        <f>+SUM(TDC_InfraMR[[#This Row],[B.04.1 - Parque de Coches Remolcados Clase Unica]:[B.04.5 - Parque de Coches Remolcados para Servicios Especiales (Cartoneros)]])</f>
        <v>0</v>
      </c>
      <c r="BD354" s="356">
        <v>0</v>
      </c>
      <c r="BE354" s="1">
        <v>0</v>
      </c>
      <c r="BF354" s="1">
        <v>0</v>
      </c>
      <c r="BG354" s="244">
        <v>1435</v>
      </c>
    </row>
    <row r="355" spans="1:60">
      <c r="A355" s="1">
        <v>2022</v>
      </c>
      <c r="B355" s="1" t="s">
        <v>66</v>
      </c>
      <c r="C355" s="10">
        <v>0</v>
      </c>
      <c r="D355" s="10">
        <v>0</v>
      </c>
      <c r="E355" s="10">
        <v>0</v>
      </c>
      <c r="F355" s="10">
        <v>15.3</v>
      </c>
      <c r="G355" s="192">
        <f t="shared" si="35"/>
        <v>15.3</v>
      </c>
      <c r="H355" s="192">
        <f>+TDC_InfraMR[[#This Row],[Total Líneas de Explotación ]]</f>
        <v>15.3</v>
      </c>
      <c r="I355" s="192">
        <v>15.3</v>
      </c>
      <c r="J355" s="10">
        <v>0</v>
      </c>
      <c r="K355" s="10">
        <v>0</v>
      </c>
      <c r="L355" s="10">
        <v>30.6</v>
      </c>
      <c r="M355" s="10">
        <v>1.04</v>
      </c>
      <c r="N355" s="192">
        <f>+TDC_InfraMR[[#This Row],[A.03.1 -  Longitud de Vías de Explotación No Electrificadas Troncales y Ramales (vía principal) (km)]]+TDC_InfraMR[[#This Row],[A.04.1 -  Longitud de Vías de Explotación Electrificadas Troncales y Ramales (vía principal) (km)]]</f>
        <v>30.6</v>
      </c>
      <c r="O355" s="192">
        <f>+TDC_InfraMR[[#This Row],[Total Vías (excluido Auxiliares)]]</f>
        <v>30.6</v>
      </c>
      <c r="P355" s="1">
        <v>11</v>
      </c>
      <c r="Q355" s="1">
        <v>0</v>
      </c>
      <c r="R355" s="1">
        <v>0</v>
      </c>
      <c r="S355" s="194">
        <f t="shared" si="44"/>
        <v>11</v>
      </c>
      <c r="T355" s="194">
        <f>+TDC_InfraMR[[#This Row],[Total Estaciones]]</f>
        <v>11</v>
      </c>
      <c r="U355" s="1">
        <v>0</v>
      </c>
      <c r="V355" s="1">
        <v>36</v>
      </c>
      <c r="W355" s="1">
        <v>0</v>
      </c>
      <c r="X355" s="1">
        <v>0</v>
      </c>
      <c r="Y355" s="1">
        <v>0</v>
      </c>
      <c r="Z355" s="196">
        <f t="shared" si="45"/>
        <v>36</v>
      </c>
      <c r="AA355" s="1">
        <v>6</v>
      </c>
      <c r="AB355" s="1">
        <v>2</v>
      </c>
      <c r="AC355" s="1">
        <f>+TDC_InfraMR[[#This Row],[Total Pasos Vehiculares a Nivel]]</f>
        <v>36</v>
      </c>
      <c r="AD355" s="196">
        <f t="shared" si="37"/>
        <v>44</v>
      </c>
      <c r="AE355" s="1">
        <v>0</v>
      </c>
      <c r="AF355" s="1">
        <v>7</v>
      </c>
      <c r="AG355" s="1">
        <v>9</v>
      </c>
      <c r="AH355" s="196">
        <f t="shared" si="46"/>
        <v>16</v>
      </c>
      <c r="AI355" s="7">
        <v>15.3</v>
      </c>
      <c r="AJ355" s="7">
        <v>0</v>
      </c>
      <c r="AK355" s="7">
        <v>0</v>
      </c>
      <c r="AL355" s="198">
        <f t="shared" si="47"/>
        <v>15.3</v>
      </c>
      <c r="AM355" s="1">
        <v>0</v>
      </c>
      <c r="AN355" s="1">
        <v>0</v>
      </c>
      <c r="AO355" s="1">
        <v>0</v>
      </c>
      <c r="AP355" s="200">
        <f t="shared" si="48"/>
        <v>0</v>
      </c>
      <c r="AQ355" s="1">
        <v>10</v>
      </c>
      <c r="AR355" s="1">
        <v>0</v>
      </c>
      <c r="AS355" s="1">
        <v>0</v>
      </c>
      <c r="AT355" s="200">
        <f>+TDC_InfraMR[[#This Row],[B.02.1 - Parque de Coches Eléctricos Motrices]]+TDC_InfraMR[[#This Row],[B.02.2 - Parque de Coches Eléctricos Motrices Remolcados Tipo R]]+TDC_InfraMR[[#This Row],[B.02.3 - Parque de Coches Eléctricos Motrices Tipo R]]</f>
        <v>10</v>
      </c>
      <c r="AU355" s="1">
        <v>0</v>
      </c>
      <c r="AV355" s="1">
        <v>0</v>
      </c>
      <c r="AW355" s="1">
        <v>0</v>
      </c>
      <c r="AX355" s="200">
        <f>+TDC_InfraMR[[#This Row],[B.03.1 - Parque de Coches Motores Motrices Remolcados]]+TDC_InfraMR[[#This Row],[B.03.2 - Parque de Coches Motores Motrices Intermedios]]+TDC_InfraMR[[#This Row],[B.03.3 - Parque de Coches Motores Motrices Cabina]]</f>
        <v>0</v>
      </c>
      <c r="AY355" s="1">
        <v>0</v>
      </c>
      <c r="AZ355" s="1">
        <v>0</v>
      </c>
      <c r="BA355" s="1">
        <v>0</v>
      </c>
      <c r="BB355" s="1">
        <v>0</v>
      </c>
      <c r="BC355" s="200">
        <f>+SUM(TDC_InfraMR[[#This Row],[B.04.1 - Parque de Coches Remolcados Clase Unica]:[B.04.5 - Parque de Coches Remolcados para Servicios Especiales (Cartoneros)]])</f>
        <v>0</v>
      </c>
      <c r="BD355" s="356">
        <v>0</v>
      </c>
      <c r="BE355" s="1">
        <v>0</v>
      </c>
      <c r="BF355" s="1">
        <v>0</v>
      </c>
      <c r="BG355" s="244">
        <v>1435</v>
      </c>
    </row>
    <row r="356" spans="1:60">
      <c r="A356" s="1">
        <v>2022</v>
      </c>
      <c r="B356" s="1" t="s">
        <v>67</v>
      </c>
      <c r="C356" s="10">
        <v>0</v>
      </c>
      <c r="D356" s="10">
        <v>0</v>
      </c>
      <c r="E356" s="10">
        <v>0</v>
      </c>
      <c r="F356" s="10">
        <v>15.3</v>
      </c>
      <c r="G356" s="192">
        <f t="shared" si="35"/>
        <v>15.3</v>
      </c>
      <c r="H356" s="192">
        <f>+TDC_InfraMR[[#This Row],[Total Líneas de Explotación ]]</f>
        <v>15.3</v>
      </c>
      <c r="I356" s="192">
        <v>15.3</v>
      </c>
      <c r="J356" s="10">
        <v>0</v>
      </c>
      <c r="K356" s="10">
        <v>0</v>
      </c>
      <c r="L356" s="10">
        <v>30.6</v>
      </c>
      <c r="M356" s="10">
        <v>1.04</v>
      </c>
      <c r="N356" s="192">
        <f>+TDC_InfraMR[[#This Row],[A.03.1 -  Longitud de Vías de Explotación No Electrificadas Troncales y Ramales (vía principal) (km)]]+TDC_InfraMR[[#This Row],[A.04.1 -  Longitud de Vías de Explotación Electrificadas Troncales y Ramales (vía principal) (km)]]</f>
        <v>30.6</v>
      </c>
      <c r="O356" s="192">
        <f>+TDC_InfraMR[[#This Row],[Total Vías (excluido Auxiliares)]]</f>
        <v>30.6</v>
      </c>
      <c r="P356" s="1">
        <v>11</v>
      </c>
      <c r="Q356" s="1">
        <v>0</v>
      </c>
      <c r="R356" s="1">
        <v>0</v>
      </c>
      <c r="S356" s="194">
        <f t="shared" si="44"/>
        <v>11</v>
      </c>
      <c r="T356" s="194">
        <f>+TDC_InfraMR[[#This Row],[Total Estaciones]]</f>
        <v>11</v>
      </c>
      <c r="U356" s="1">
        <v>0</v>
      </c>
      <c r="V356" s="1">
        <v>36</v>
      </c>
      <c r="W356" s="1">
        <v>0</v>
      </c>
      <c r="X356" s="1">
        <v>0</v>
      </c>
      <c r="Y356" s="1">
        <v>0</v>
      </c>
      <c r="Z356" s="196">
        <f t="shared" si="45"/>
        <v>36</v>
      </c>
      <c r="AA356" s="1">
        <v>6</v>
      </c>
      <c r="AB356" s="1">
        <v>2</v>
      </c>
      <c r="AC356" s="1">
        <f>+TDC_InfraMR[[#This Row],[Total Pasos Vehiculares a Nivel]]</f>
        <v>36</v>
      </c>
      <c r="AD356" s="196">
        <f t="shared" si="37"/>
        <v>44</v>
      </c>
      <c r="AE356" s="1">
        <v>0</v>
      </c>
      <c r="AF356" s="1">
        <v>7</v>
      </c>
      <c r="AG356" s="1">
        <v>9</v>
      </c>
      <c r="AH356" s="196">
        <f t="shared" si="46"/>
        <v>16</v>
      </c>
      <c r="AI356" s="7">
        <v>15.3</v>
      </c>
      <c r="AJ356" s="7">
        <v>0</v>
      </c>
      <c r="AK356" s="7">
        <v>0</v>
      </c>
      <c r="AL356" s="198">
        <f t="shared" si="47"/>
        <v>15.3</v>
      </c>
      <c r="AM356" s="1">
        <v>0</v>
      </c>
      <c r="AN356" s="1">
        <v>0</v>
      </c>
      <c r="AO356" s="1">
        <v>0</v>
      </c>
      <c r="AP356" s="200">
        <f t="shared" si="48"/>
        <v>0</v>
      </c>
      <c r="AQ356" s="1">
        <v>10</v>
      </c>
      <c r="AR356" s="1">
        <v>0</v>
      </c>
      <c r="AS356" s="1">
        <v>0</v>
      </c>
      <c r="AT356" s="200">
        <f>+TDC_InfraMR[[#This Row],[B.02.1 - Parque de Coches Eléctricos Motrices]]+TDC_InfraMR[[#This Row],[B.02.2 - Parque de Coches Eléctricos Motrices Remolcados Tipo R]]+TDC_InfraMR[[#This Row],[B.02.3 - Parque de Coches Eléctricos Motrices Tipo R]]</f>
        <v>10</v>
      </c>
      <c r="AU356" s="1">
        <v>0</v>
      </c>
      <c r="AV356" s="1">
        <v>0</v>
      </c>
      <c r="AW356" s="1">
        <v>0</v>
      </c>
      <c r="AX356" s="200">
        <f>+TDC_InfraMR[[#This Row],[B.03.1 - Parque de Coches Motores Motrices Remolcados]]+TDC_InfraMR[[#This Row],[B.03.2 - Parque de Coches Motores Motrices Intermedios]]+TDC_InfraMR[[#This Row],[B.03.3 - Parque de Coches Motores Motrices Cabina]]</f>
        <v>0</v>
      </c>
      <c r="AY356" s="1">
        <v>0</v>
      </c>
      <c r="AZ356" s="1">
        <v>0</v>
      </c>
      <c r="BA356" s="1">
        <v>0</v>
      </c>
      <c r="BB356" s="1">
        <v>0</v>
      </c>
      <c r="BC356" s="200">
        <f>+SUM(TDC_InfraMR[[#This Row],[B.04.1 - Parque de Coches Remolcados Clase Unica]:[B.04.5 - Parque de Coches Remolcados para Servicios Especiales (Cartoneros)]])</f>
        <v>0</v>
      </c>
      <c r="BD356" s="356">
        <v>0</v>
      </c>
      <c r="BE356" s="1">
        <v>0</v>
      </c>
      <c r="BF356" s="1">
        <v>0</v>
      </c>
      <c r="BG356" s="244">
        <v>1435</v>
      </c>
    </row>
    <row r="357" spans="1:60">
      <c r="A357" s="1">
        <v>2022</v>
      </c>
      <c r="B357" s="1" t="s">
        <v>68</v>
      </c>
      <c r="C357" s="10">
        <v>0</v>
      </c>
      <c r="D357" s="10">
        <v>0</v>
      </c>
      <c r="E357" s="10">
        <v>0</v>
      </c>
      <c r="F357" s="10">
        <v>15.3</v>
      </c>
      <c r="G357" s="192">
        <f t="shared" si="35"/>
        <v>15.3</v>
      </c>
      <c r="H357" s="192">
        <f>+TDC_InfraMR[[#This Row],[Total Líneas de Explotación ]]</f>
        <v>15.3</v>
      </c>
      <c r="I357" s="192">
        <v>15.3</v>
      </c>
      <c r="J357" s="10">
        <v>0</v>
      </c>
      <c r="K357" s="10">
        <v>0</v>
      </c>
      <c r="L357" s="10">
        <v>30.6</v>
      </c>
      <c r="M357" s="10">
        <v>1.04</v>
      </c>
      <c r="N357" s="192">
        <f>+TDC_InfraMR[[#This Row],[A.03.1 -  Longitud de Vías de Explotación No Electrificadas Troncales y Ramales (vía principal) (km)]]+TDC_InfraMR[[#This Row],[A.04.1 -  Longitud de Vías de Explotación Electrificadas Troncales y Ramales (vía principal) (km)]]</f>
        <v>30.6</v>
      </c>
      <c r="O357" s="192">
        <f>+TDC_InfraMR[[#This Row],[Total Vías (excluido Auxiliares)]]</f>
        <v>30.6</v>
      </c>
      <c r="P357" s="1">
        <v>11</v>
      </c>
      <c r="Q357" s="1">
        <v>0</v>
      </c>
      <c r="R357" s="1">
        <v>0</v>
      </c>
      <c r="S357" s="194">
        <f t="shared" si="44"/>
        <v>11</v>
      </c>
      <c r="T357" s="194">
        <f>+TDC_InfraMR[[#This Row],[Total Estaciones]]</f>
        <v>11</v>
      </c>
      <c r="U357" s="1">
        <v>0</v>
      </c>
      <c r="V357" s="1">
        <v>36</v>
      </c>
      <c r="W357" s="1">
        <v>0</v>
      </c>
      <c r="X357" s="1">
        <v>0</v>
      </c>
      <c r="Y357" s="1">
        <v>0</v>
      </c>
      <c r="Z357" s="196">
        <f t="shared" si="45"/>
        <v>36</v>
      </c>
      <c r="AA357" s="1">
        <v>6</v>
      </c>
      <c r="AB357" s="1">
        <v>2</v>
      </c>
      <c r="AC357" s="1">
        <f>+TDC_InfraMR[[#This Row],[Total Pasos Vehiculares a Nivel]]</f>
        <v>36</v>
      </c>
      <c r="AD357" s="196">
        <f t="shared" si="37"/>
        <v>44</v>
      </c>
      <c r="AE357" s="1">
        <v>0</v>
      </c>
      <c r="AF357" s="1">
        <v>7</v>
      </c>
      <c r="AG357" s="1">
        <v>9</v>
      </c>
      <c r="AH357" s="196">
        <f t="shared" si="46"/>
        <v>16</v>
      </c>
      <c r="AI357" s="7">
        <v>15.3</v>
      </c>
      <c r="AJ357" s="7">
        <v>0</v>
      </c>
      <c r="AK357" s="7">
        <v>0</v>
      </c>
      <c r="AL357" s="198">
        <f t="shared" si="47"/>
        <v>15.3</v>
      </c>
      <c r="AM357" s="1">
        <v>0</v>
      </c>
      <c r="AN357" s="1">
        <v>0</v>
      </c>
      <c r="AO357" s="1">
        <v>0</v>
      </c>
      <c r="AP357" s="200">
        <f t="shared" si="48"/>
        <v>0</v>
      </c>
      <c r="AQ357" s="1">
        <v>10</v>
      </c>
      <c r="AR357" s="1">
        <v>0</v>
      </c>
      <c r="AS357" s="1">
        <v>0</v>
      </c>
      <c r="AT357" s="200">
        <f>+TDC_InfraMR[[#This Row],[B.02.1 - Parque de Coches Eléctricos Motrices]]+TDC_InfraMR[[#This Row],[B.02.2 - Parque de Coches Eléctricos Motrices Remolcados Tipo R]]+TDC_InfraMR[[#This Row],[B.02.3 - Parque de Coches Eléctricos Motrices Tipo R]]</f>
        <v>10</v>
      </c>
      <c r="AU357" s="1">
        <v>0</v>
      </c>
      <c r="AV357" s="1">
        <v>0</v>
      </c>
      <c r="AW357" s="1">
        <v>0</v>
      </c>
      <c r="AX357" s="200">
        <f>+TDC_InfraMR[[#This Row],[B.03.1 - Parque de Coches Motores Motrices Remolcados]]+TDC_InfraMR[[#This Row],[B.03.2 - Parque de Coches Motores Motrices Intermedios]]+TDC_InfraMR[[#This Row],[B.03.3 - Parque de Coches Motores Motrices Cabina]]</f>
        <v>0</v>
      </c>
      <c r="AY357" s="1">
        <v>0</v>
      </c>
      <c r="AZ357" s="1">
        <v>0</v>
      </c>
      <c r="BA357" s="1">
        <v>0</v>
      </c>
      <c r="BB357" s="1">
        <v>0</v>
      </c>
      <c r="BC357" s="200">
        <f>+SUM(TDC_InfraMR[[#This Row],[B.04.1 - Parque de Coches Remolcados Clase Unica]:[B.04.5 - Parque de Coches Remolcados para Servicios Especiales (Cartoneros)]])</f>
        <v>0</v>
      </c>
      <c r="BD357" s="356">
        <v>0</v>
      </c>
      <c r="BE357" s="1">
        <v>0</v>
      </c>
      <c r="BF357" s="1">
        <v>0</v>
      </c>
      <c r="BG357" s="244">
        <v>1435</v>
      </c>
    </row>
    <row r="358" spans="1:60">
      <c r="A358" s="1">
        <v>2022</v>
      </c>
      <c r="B358" s="1" t="s">
        <v>69</v>
      </c>
      <c r="C358" s="10">
        <v>0</v>
      </c>
      <c r="D358" s="10">
        <v>0</v>
      </c>
      <c r="E358" s="10">
        <v>0</v>
      </c>
      <c r="F358" s="10">
        <v>15.3</v>
      </c>
      <c r="G358" s="192">
        <f t="shared" si="35"/>
        <v>15.3</v>
      </c>
      <c r="H358" s="192">
        <f>+TDC_InfraMR[[#This Row],[Total Líneas de Explotación ]]</f>
        <v>15.3</v>
      </c>
      <c r="I358" s="192">
        <v>15.3</v>
      </c>
      <c r="J358" s="10">
        <v>0</v>
      </c>
      <c r="K358" s="10">
        <v>0</v>
      </c>
      <c r="L358" s="10">
        <v>30.6</v>
      </c>
      <c r="M358" s="10">
        <v>1.04</v>
      </c>
      <c r="N358" s="192">
        <f>+TDC_InfraMR[[#This Row],[A.03.1 -  Longitud de Vías de Explotación No Electrificadas Troncales y Ramales (vía principal) (km)]]+TDC_InfraMR[[#This Row],[A.04.1 -  Longitud de Vías de Explotación Electrificadas Troncales y Ramales (vía principal) (km)]]</f>
        <v>30.6</v>
      </c>
      <c r="O358" s="192">
        <f>+TDC_InfraMR[[#This Row],[Total Vías (excluido Auxiliares)]]</f>
        <v>30.6</v>
      </c>
      <c r="P358" s="1">
        <v>11</v>
      </c>
      <c r="Q358" s="1">
        <v>0</v>
      </c>
      <c r="R358" s="1">
        <v>0</v>
      </c>
      <c r="S358" s="194">
        <f t="shared" si="44"/>
        <v>11</v>
      </c>
      <c r="T358" s="194">
        <f>+TDC_InfraMR[[#This Row],[Total Estaciones]]</f>
        <v>11</v>
      </c>
      <c r="U358" s="1">
        <v>0</v>
      </c>
      <c r="V358" s="1">
        <v>36</v>
      </c>
      <c r="W358" s="1">
        <v>0</v>
      </c>
      <c r="X358" s="1">
        <v>0</v>
      </c>
      <c r="Y358" s="1">
        <v>0</v>
      </c>
      <c r="Z358" s="196">
        <f t="shared" si="45"/>
        <v>36</v>
      </c>
      <c r="AA358" s="1">
        <v>6</v>
      </c>
      <c r="AB358" s="1">
        <v>2</v>
      </c>
      <c r="AC358" s="1">
        <f>+TDC_InfraMR[[#This Row],[Total Pasos Vehiculares a Nivel]]</f>
        <v>36</v>
      </c>
      <c r="AD358" s="196">
        <f t="shared" si="37"/>
        <v>44</v>
      </c>
      <c r="AE358" s="1">
        <v>0</v>
      </c>
      <c r="AF358" s="1">
        <v>7</v>
      </c>
      <c r="AG358" s="1">
        <v>9</v>
      </c>
      <c r="AH358" s="196">
        <f t="shared" si="46"/>
        <v>16</v>
      </c>
      <c r="AI358" s="7">
        <v>15.3</v>
      </c>
      <c r="AJ358" s="7">
        <v>0</v>
      </c>
      <c r="AK358" s="7">
        <v>0</v>
      </c>
      <c r="AL358" s="198">
        <f t="shared" si="47"/>
        <v>15.3</v>
      </c>
      <c r="AM358" s="1">
        <v>0</v>
      </c>
      <c r="AN358" s="1">
        <v>0</v>
      </c>
      <c r="AO358" s="1">
        <v>0</v>
      </c>
      <c r="AP358" s="200">
        <f t="shared" si="48"/>
        <v>0</v>
      </c>
      <c r="AQ358" s="1">
        <v>10</v>
      </c>
      <c r="AR358" s="1">
        <v>0</v>
      </c>
      <c r="AS358" s="1">
        <v>0</v>
      </c>
      <c r="AT358" s="200">
        <f>+TDC_InfraMR[[#This Row],[B.02.1 - Parque de Coches Eléctricos Motrices]]+TDC_InfraMR[[#This Row],[B.02.2 - Parque de Coches Eléctricos Motrices Remolcados Tipo R]]+TDC_InfraMR[[#This Row],[B.02.3 - Parque de Coches Eléctricos Motrices Tipo R]]</f>
        <v>10</v>
      </c>
      <c r="AU358" s="1">
        <v>0</v>
      </c>
      <c r="AV358" s="1">
        <v>0</v>
      </c>
      <c r="AW358" s="1">
        <v>0</v>
      </c>
      <c r="AX358" s="200">
        <f>+TDC_InfraMR[[#This Row],[B.03.1 - Parque de Coches Motores Motrices Remolcados]]+TDC_InfraMR[[#This Row],[B.03.2 - Parque de Coches Motores Motrices Intermedios]]+TDC_InfraMR[[#This Row],[B.03.3 - Parque de Coches Motores Motrices Cabina]]</f>
        <v>0</v>
      </c>
      <c r="AY358" s="1">
        <v>0</v>
      </c>
      <c r="AZ358" s="1">
        <v>0</v>
      </c>
      <c r="BA358" s="1">
        <v>0</v>
      </c>
      <c r="BB358" s="1">
        <v>0</v>
      </c>
      <c r="BC358" s="200">
        <f>+SUM(TDC_InfraMR[[#This Row],[B.04.1 - Parque de Coches Remolcados Clase Unica]:[B.04.5 - Parque de Coches Remolcados para Servicios Especiales (Cartoneros)]])</f>
        <v>0</v>
      </c>
      <c r="BD358" s="356">
        <v>0</v>
      </c>
      <c r="BE358" s="1">
        <v>0</v>
      </c>
      <c r="BF358" s="1">
        <v>0</v>
      </c>
      <c r="BG358" s="244">
        <v>1435</v>
      </c>
    </row>
    <row r="359" spans="1:60">
      <c r="A359" s="1">
        <v>2022</v>
      </c>
      <c r="B359" s="1" t="s">
        <v>70</v>
      </c>
      <c r="C359" s="10">
        <v>0</v>
      </c>
      <c r="D359" s="10">
        <v>0</v>
      </c>
      <c r="E359" s="10">
        <v>0</v>
      </c>
      <c r="F359" s="10">
        <v>15.3</v>
      </c>
      <c r="G359" s="192">
        <f t="shared" si="35"/>
        <v>15.3</v>
      </c>
      <c r="H359" s="192">
        <f>+TDC_InfraMR[[#This Row],[Total Líneas de Explotación ]]</f>
        <v>15.3</v>
      </c>
      <c r="I359" s="192">
        <v>15.3</v>
      </c>
      <c r="J359" s="10">
        <v>0</v>
      </c>
      <c r="K359" s="10">
        <v>0</v>
      </c>
      <c r="L359" s="10">
        <v>30.6</v>
      </c>
      <c r="M359" s="10">
        <v>1.04</v>
      </c>
      <c r="N359" s="192">
        <f>+TDC_InfraMR[[#This Row],[A.03.1 -  Longitud de Vías de Explotación No Electrificadas Troncales y Ramales (vía principal) (km)]]+TDC_InfraMR[[#This Row],[A.04.1 -  Longitud de Vías de Explotación Electrificadas Troncales y Ramales (vía principal) (km)]]</f>
        <v>30.6</v>
      </c>
      <c r="O359" s="192">
        <f>+TDC_InfraMR[[#This Row],[Total Vías (excluido Auxiliares)]]</f>
        <v>30.6</v>
      </c>
      <c r="P359" s="1">
        <v>11</v>
      </c>
      <c r="Q359" s="1">
        <v>0</v>
      </c>
      <c r="R359" s="1">
        <v>0</v>
      </c>
      <c r="S359" s="194">
        <f t="shared" si="44"/>
        <v>11</v>
      </c>
      <c r="T359" s="194">
        <f>+TDC_InfraMR[[#This Row],[Total Estaciones]]</f>
        <v>11</v>
      </c>
      <c r="U359" s="1">
        <v>0</v>
      </c>
      <c r="V359" s="1">
        <v>36</v>
      </c>
      <c r="W359" s="1">
        <v>0</v>
      </c>
      <c r="X359" s="1">
        <v>0</v>
      </c>
      <c r="Y359" s="1">
        <v>0</v>
      </c>
      <c r="Z359" s="196">
        <f t="shared" si="45"/>
        <v>36</v>
      </c>
      <c r="AA359" s="1">
        <v>6</v>
      </c>
      <c r="AB359" s="1">
        <v>2</v>
      </c>
      <c r="AC359" s="1">
        <f>+TDC_InfraMR[[#This Row],[Total Pasos Vehiculares a Nivel]]</f>
        <v>36</v>
      </c>
      <c r="AD359" s="196">
        <f t="shared" si="37"/>
        <v>44</v>
      </c>
      <c r="AE359" s="1">
        <v>0</v>
      </c>
      <c r="AF359" s="1">
        <v>7</v>
      </c>
      <c r="AG359" s="1">
        <v>9</v>
      </c>
      <c r="AH359" s="196">
        <f t="shared" si="46"/>
        <v>16</v>
      </c>
      <c r="AI359" s="7">
        <v>15.3</v>
      </c>
      <c r="AJ359" s="7">
        <v>0</v>
      </c>
      <c r="AK359" s="7">
        <v>0</v>
      </c>
      <c r="AL359" s="198">
        <f t="shared" si="47"/>
        <v>15.3</v>
      </c>
      <c r="AM359" s="1">
        <v>0</v>
      </c>
      <c r="AN359" s="1">
        <v>0</v>
      </c>
      <c r="AO359" s="1">
        <v>0</v>
      </c>
      <c r="AP359" s="200">
        <f t="shared" si="48"/>
        <v>0</v>
      </c>
      <c r="AQ359" s="1">
        <v>10</v>
      </c>
      <c r="AR359" s="1">
        <v>0</v>
      </c>
      <c r="AS359" s="1">
        <v>0</v>
      </c>
      <c r="AT359" s="200">
        <f>+TDC_InfraMR[[#This Row],[B.02.1 - Parque de Coches Eléctricos Motrices]]+TDC_InfraMR[[#This Row],[B.02.2 - Parque de Coches Eléctricos Motrices Remolcados Tipo R]]+TDC_InfraMR[[#This Row],[B.02.3 - Parque de Coches Eléctricos Motrices Tipo R]]</f>
        <v>10</v>
      </c>
      <c r="AU359" s="1">
        <v>0</v>
      </c>
      <c r="AV359" s="1">
        <v>0</v>
      </c>
      <c r="AW359" s="1">
        <v>0</v>
      </c>
      <c r="AX359" s="200">
        <f>+TDC_InfraMR[[#This Row],[B.03.1 - Parque de Coches Motores Motrices Remolcados]]+TDC_InfraMR[[#This Row],[B.03.2 - Parque de Coches Motores Motrices Intermedios]]+TDC_InfraMR[[#This Row],[B.03.3 - Parque de Coches Motores Motrices Cabina]]</f>
        <v>0</v>
      </c>
      <c r="AY359" s="1">
        <v>0</v>
      </c>
      <c r="AZ359" s="1">
        <v>0</v>
      </c>
      <c r="BA359" s="1">
        <v>0</v>
      </c>
      <c r="BB359" s="1">
        <v>0</v>
      </c>
      <c r="BC359" s="200">
        <f>+SUM(TDC_InfraMR[[#This Row],[B.04.1 - Parque de Coches Remolcados Clase Unica]:[B.04.5 - Parque de Coches Remolcados para Servicios Especiales (Cartoneros)]])</f>
        <v>0</v>
      </c>
      <c r="BD359" s="356">
        <v>0</v>
      </c>
      <c r="BE359" s="1">
        <v>0</v>
      </c>
      <c r="BF359" s="1">
        <v>0</v>
      </c>
      <c r="BG359" s="244">
        <v>1435</v>
      </c>
    </row>
    <row r="360" spans="1:60">
      <c r="A360" s="1">
        <v>2022</v>
      </c>
      <c r="B360" s="1" t="s">
        <v>71</v>
      </c>
      <c r="C360" s="10">
        <v>0</v>
      </c>
      <c r="D360" s="10">
        <v>0</v>
      </c>
      <c r="E360" s="10">
        <v>0</v>
      </c>
      <c r="F360" s="10">
        <v>15.3</v>
      </c>
      <c r="G360" s="192">
        <f t="shared" si="35"/>
        <v>15.3</v>
      </c>
      <c r="H360" s="192">
        <f>+TDC_InfraMR[[#This Row],[Total Líneas de Explotación ]]</f>
        <v>15.3</v>
      </c>
      <c r="I360" s="192">
        <v>15.3</v>
      </c>
      <c r="J360" s="10">
        <v>0</v>
      </c>
      <c r="K360" s="10">
        <v>0</v>
      </c>
      <c r="L360" s="10">
        <v>30.6</v>
      </c>
      <c r="M360" s="10">
        <v>1.04</v>
      </c>
      <c r="N360" s="192">
        <f>+TDC_InfraMR[[#This Row],[A.03.1 -  Longitud de Vías de Explotación No Electrificadas Troncales y Ramales (vía principal) (km)]]+TDC_InfraMR[[#This Row],[A.04.1 -  Longitud de Vías de Explotación Electrificadas Troncales y Ramales (vía principal) (km)]]</f>
        <v>30.6</v>
      </c>
      <c r="O360" s="192">
        <f>+TDC_InfraMR[[#This Row],[Total Vías (excluido Auxiliares)]]</f>
        <v>30.6</v>
      </c>
      <c r="P360" s="1">
        <v>11</v>
      </c>
      <c r="Q360" s="1">
        <v>0</v>
      </c>
      <c r="R360" s="1">
        <v>0</v>
      </c>
      <c r="S360" s="194">
        <f t="shared" si="44"/>
        <v>11</v>
      </c>
      <c r="T360" s="194">
        <f>+TDC_InfraMR[[#This Row],[Total Estaciones]]</f>
        <v>11</v>
      </c>
      <c r="U360" s="1">
        <v>0</v>
      </c>
      <c r="V360" s="1">
        <v>36</v>
      </c>
      <c r="W360" s="1">
        <v>0</v>
      </c>
      <c r="X360" s="1">
        <v>0</v>
      </c>
      <c r="Y360" s="1">
        <v>0</v>
      </c>
      <c r="Z360" s="196">
        <f t="shared" si="45"/>
        <v>36</v>
      </c>
      <c r="AA360" s="1">
        <v>6</v>
      </c>
      <c r="AB360" s="1">
        <v>2</v>
      </c>
      <c r="AC360" s="1">
        <f>+TDC_InfraMR[[#This Row],[Total Pasos Vehiculares a Nivel]]</f>
        <v>36</v>
      </c>
      <c r="AD360" s="196">
        <f t="shared" si="37"/>
        <v>44</v>
      </c>
      <c r="AE360" s="1">
        <v>0</v>
      </c>
      <c r="AF360" s="1">
        <v>7</v>
      </c>
      <c r="AG360" s="1">
        <v>9</v>
      </c>
      <c r="AH360" s="196">
        <f t="shared" si="46"/>
        <v>16</v>
      </c>
      <c r="AI360" s="7">
        <v>15.3</v>
      </c>
      <c r="AJ360" s="7">
        <v>0</v>
      </c>
      <c r="AK360" s="7">
        <v>0</v>
      </c>
      <c r="AL360" s="198">
        <f t="shared" si="47"/>
        <v>15.3</v>
      </c>
      <c r="AM360" s="1">
        <v>0</v>
      </c>
      <c r="AN360" s="1">
        <v>0</v>
      </c>
      <c r="AO360" s="1">
        <v>0</v>
      </c>
      <c r="AP360" s="200">
        <f t="shared" si="48"/>
        <v>0</v>
      </c>
      <c r="AQ360" s="1">
        <v>10</v>
      </c>
      <c r="AR360" s="1">
        <v>0</v>
      </c>
      <c r="AS360" s="1">
        <v>0</v>
      </c>
      <c r="AT360" s="200">
        <f>+TDC_InfraMR[[#This Row],[B.02.1 - Parque de Coches Eléctricos Motrices]]+TDC_InfraMR[[#This Row],[B.02.2 - Parque de Coches Eléctricos Motrices Remolcados Tipo R]]+TDC_InfraMR[[#This Row],[B.02.3 - Parque de Coches Eléctricos Motrices Tipo R]]</f>
        <v>10</v>
      </c>
      <c r="AU360" s="1">
        <v>0</v>
      </c>
      <c r="AV360" s="1">
        <v>0</v>
      </c>
      <c r="AW360" s="1">
        <v>0</v>
      </c>
      <c r="AX360" s="200">
        <f>+TDC_InfraMR[[#This Row],[B.03.1 - Parque de Coches Motores Motrices Remolcados]]+TDC_InfraMR[[#This Row],[B.03.2 - Parque de Coches Motores Motrices Intermedios]]+TDC_InfraMR[[#This Row],[B.03.3 - Parque de Coches Motores Motrices Cabina]]</f>
        <v>0</v>
      </c>
      <c r="AY360" s="1">
        <v>0</v>
      </c>
      <c r="AZ360" s="1">
        <v>0</v>
      </c>
      <c r="BA360" s="1">
        <v>0</v>
      </c>
      <c r="BB360" s="1">
        <v>0</v>
      </c>
      <c r="BC360" s="200">
        <f>+SUM(TDC_InfraMR[[#This Row],[B.04.1 - Parque de Coches Remolcados Clase Unica]:[B.04.5 - Parque de Coches Remolcados para Servicios Especiales (Cartoneros)]])</f>
        <v>0</v>
      </c>
      <c r="BD360" s="356">
        <v>0</v>
      </c>
      <c r="BE360" s="1">
        <v>0</v>
      </c>
      <c r="BF360" s="1">
        <v>0</v>
      </c>
      <c r="BG360" s="244">
        <v>1435</v>
      </c>
    </row>
    <row r="361" spans="1:60">
      <c r="A361" s="1">
        <v>2022</v>
      </c>
      <c r="B361" s="1" t="s">
        <v>72</v>
      </c>
      <c r="C361" s="10">
        <v>0</v>
      </c>
      <c r="D361" s="10">
        <v>0</v>
      </c>
      <c r="E361" s="10">
        <v>0</v>
      </c>
      <c r="F361" s="10">
        <v>15.3</v>
      </c>
      <c r="G361" s="192">
        <f t="shared" si="35"/>
        <v>15.3</v>
      </c>
      <c r="H361" s="192">
        <f>+TDC_InfraMR[[#This Row],[Total Líneas de Explotación ]]</f>
        <v>15.3</v>
      </c>
      <c r="I361" s="192">
        <v>15.3</v>
      </c>
      <c r="J361" s="10">
        <v>0</v>
      </c>
      <c r="K361" s="10">
        <v>0</v>
      </c>
      <c r="L361" s="10">
        <v>30.6</v>
      </c>
      <c r="M361" s="10">
        <v>1.04</v>
      </c>
      <c r="N361" s="192">
        <f>+TDC_InfraMR[[#This Row],[A.03.1 -  Longitud de Vías de Explotación No Electrificadas Troncales y Ramales (vía principal) (km)]]+TDC_InfraMR[[#This Row],[A.04.1 -  Longitud de Vías de Explotación Electrificadas Troncales y Ramales (vía principal) (km)]]</f>
        <v>30.6</v>
      </c>
      <c r="O361" s="192">
        <f>+TDC_InfraMR[[#This Row],[Total Vías (excluido Auxiliares)]]</f>
        <v>30.6</v>
      </c>
      <c r="P361" s="1">
        <v>11</v>
      </c>
      <c r="Q361" s="1">
        <v>0</v>
      </c>
      <c r="R361" s="1">
        <v>0</v>
      </c>
      <c r="S361" s="194">
        <f t="shared" si="44"/>
        <v>11</v>
      </c>
      <c r="T361" s="194">
        <f>+TDC_InfraMR[[#This Row],[Total Estaciones]]</f>
        <v>11</v>
      </c>
      <c r="U361" s="1">
        <v>0</v>
      </c>
      <c r="V361" s="1">
        <v>36</v>
      </c>
      <c r="W361" s="1">
        <v>0</v>
      </c>
      <c r="X361" s="1">
        <v>0</v>
      </c>
      <c r="Y361" s="1">
        <v>0</v>
      </c>
      <c r="Z361" s="196">
        <f t="shared" si="45"/>
        <v>36</v>
      </c>
      <c r="AA361" s="1">
        <v>6</v>
      </c>
      <c r="AB361" s="1">
        <v>2</v>
      </c>
      <c r="AC361" s="1">
        <f>+TDC_InfraMR[[#This Row],[Total Pasos Vehiculares a Nivel]]</f>
        <v>36</v>
      </c>
      <c r="AD361" s="196">
        <f t="shared" si="37"/>
        <v>44</v>
      </c>
      <c r="AE361" s="1">
        <v>0</v>
      </c>
      <c r="AF361" s="1">
        <v>7</v>
      </c>
      <c r="AG361" s="1">
        <v>9</v>
      </c>
      <c r="AH361" s="196">
        <f t="shared" si="46"/>
        <v>16</v>
      </c>
      <c r="AI361" s="7">
        <v>15.3</v>
      </c>
      <c r="AJ361" s="7">
        <v>0</v>
      </c>
      <c r="AK361" s="7">
        <v>0</v>
      </c>
      <c r="AL361" s="198">
        <f t="shared" si="47"/>
        <v>15.3</v>
      </c>
      <c r="AM361" s="1">
        <v>0</v>
      </c>
      <c r="AN361" s="1">
        <v>0</v>
      </c>
      <c r="AO361" s="1">
        <v>0</v>
      </c>
      <c r="AP361" s="200">
        <f t="shared" si="48"/>
        <v>0</v>
      </c>
      <c r="AQ361" s="1">
        <v>10</v>
      </c>
      <c r="AR361" s="1">
        <v>0</v>
      </c>
      <c r="AS361" s="1">
        <v>0</v>
      </c>
      <c r="AT361" s="200">
        <f>+TDC_InfraMR[[#This Row],[B.02.1 - Parque de Coches Eléctricos Motrices]]+TDC_InfraMR[[#This Row],[B.02.2 - Parque de Coches Eléctricos Motrices Remolcados Tipo R]]+TDC_InfraMR[[#This Row],[B.02.3 - Parque de Coches Eléctricos Motrices Tipo R]]</f>
        <v>10</v>
      </c>
      <c r="AU361" s="1">
        <v>0</v>
      </c>
      <c r="AV361" s="1">
        <v>0</v>
      </c>
      <c r="AW361" s="1">
        <v>0</v>
      </c>
      <c r="AX361" s="200">
        <f>+TDC_InfraMR[[#This Row],[B.03.1 - Parque de Coches Motores Motrices Remolcados]]+TDC_InfraMR[[#This Row],[B.03.2 - Parque de Coches Motores Motrices Intermedios]]+TDC_InfraMR[[#This Row],[B.03.3 - Parque de Coches Motores Motrices Cabina]]</f>
        <v>0</v>
      </c>
      <c r="AY361" s="1">
        <v>0</v>
      </c>
      <c r="AZ361" s="1">
        <v>0</v>
      </c>
      <c r="BA361" s="1">
        <v>0</v>
      </c>
      <c r="BB361" s="1">
        <v>0</v>
      </c>
      <c r="BC361" s="200">
        <f>+SUM(TDC_InfraMR[[#This Row],[B.04.1 - Parque de Coches Remolcados Clase Unica]:[B.04.5 - Parque de Coches Remolcados para Servicios Especiales (Cartoneros)]])</f>
        <v>0</v>
      </c>
      <c r="BD361" s="356">
        <v>0</v>
      </c>
      <c r="BE361" s="1">
        <v>0</v>
      </c>
      <c r="BF361" s="1">
        <v>0</v>
      </c>
      <c r="BG361" s="244">
        <v>1435</v>
      </c>
    </row>
    <row r="362" spans="1:60">
      <c r="A362" s="1">
        <v>2023</v>
      </c>
      <c r="B362" s="1" t="s">
        <v>61</v>
      </c>
      <c r="C362" s="10">
        <v>0</v>
      </c>
      <c r="D362" s="10">
        <v>0</v>
      </c>
      <c r="E362" s="10">
        <v>0</v>
      </c>
      <c r="F362" s="10">
        <v>15.3</v>
      </c>
      <c r="G362" s="192">
        <f t="shared" si="35"/>
        <v>15.3</v>
      </c>
      <c r="H362" s="192">
        <f>+TDC_InfraMR[[#This Row],[Total Líneas de Explotación ]]</f>
        <v>15.3</v>
      </c>
      <c r="I362" s="192">
        <v>15.3</v>
      </c>
      <c r="J362" s="10">
        <v>0</v>
      </c>
      <c r="K362" s="10">
        <v>0</v>
      </c>
      <c r="L362" s="10">
        <v>30.6</v>
      </c>
      <c r="M362" s="10">
        <v>1.04</v>
      </c>
      <c r="N362" s="192">
        <f>+TDC_InfraMR[[#This Row],[A.03.1 -  Longitud de Vías de Explotación No Electrificadas Troncales y Ramales (vía principal) (km)]]+TDC_InfraMR[[#This Row],[A.04.1 -  Longitud de Vías de Explotación Electrificadas Troncales y Ramales (vía principal) (km)]]</f>
        <v>30.6</v>
      </c>
      <c r="O362" s="192">
        <f>+TDC_InfraMR[[#This Row],[Total Vías (excluido Auxiliares)]]</f>
        <v>30.6</v>
      </c>
      <c r="P362" s="1">
        <v>11</v>
      </c>
      <c r="Q362" s="1">
        <v>0</v>
      </c>
      <c r="R362" s="1">
        <v>0</v>
      </c>
      <c r="S362" s="194">
        <f t="shared" ref="S362:S367" si="49">SUM(P362:R362)</f>
        <v>11</v>
      </c>
      <c r="T362" s="194">
        <f>+TDC_InfraMR[[#This Row],[Total Estaciones]]</f>
        <v>11</v>
      </c>
      <c r="U362" s="1">
        <v>0</v>
      </c>
      <c r="V362" s="1">
        <v>36</v>
      </c>
      <c r="W362" s="1">
        <v>0</v>
      </c>
      <c r="X362" s="1">
        <v>0</v>
      </c>
      <c r="Y362" s="1">
        <v>0</v>
      </c>
      <c r="Z362" s="196">
        <f t="shared" ref="Z362:Z367" si="50">SUM(U362:Y362)</f>
        <v>36</v>
      </c>
      <c r="AA362" s="1">
        <v>6</v>
      </c>
      <c r="AB362" s="1">
        <v>2</v>
      </c>
      <c r="AC362" s="1">
        <f>+TDC_InfraMR[[#This Row],[Total Pasos Vehiculares a Nivel]]</f>
        <v>36</v>
      </c>
      <c r="AD362" s="196">
        <f t="shared" si="37"/>
        <v>44</v>
      </c>
      <c r="AE362" s="1">
        <v>0</v>
      </c>
      <c r="AF362" s="1">
        <v>7</v>
      </c>
      <c r="AG362" s="1">
        <v>9</v>
      </c>
      <c r="AH362" s="196">
        <f t="shared" ref="AH362:AH367" si="51">SUM(AE362:AG362)</f>
        <v>16</v>
      </c>
      <c r="AI362" s="7">
        <v>15.3</v>
      </c>
      <c r="AJ362" s="7">
        <v>0</v>
      </c>
      <c r="AK362" s="7">
        <v>0</v>
      </c>
      <c r="AL362" s="198">
        <f t="shared" ref="AL362:AL367" si="52">SUM(AI362:AK362)</f>
        <v>15.3</v>
      </c>
      <c r="AM362" s="1">
        <v>0</v>
      </c>
      <c r="AN362" s="1">
        <v>0</v>
      </c>
      <c r="AO362" s="1">
        <v>0</v>
      </c>
      <c r="AP362" s="200">
        <f t="shared" ref="AP362:AP367" si="53">SUM(AM362:AO362)</f>
        <v>0</v>
      </c>
      <c r="AQ362" s="1">
        <v>10</v>
      </c>
      <c r="AR362" s="1">
        <v>0</v>
      </c>
      <c r="AS362" s="1">
        <v>0</v>
      </c>
      <c r="AT362" s="200">
        <f>+TDC_InfraMR[[#This Row],[B.02.1 - Parque de Coches Eléctricos Motrices]]+TDC_InfraMR[[#This Row],[B.02.2 - Parque de Coches Eléctricos Motrices Remolcados Tipo R]]+TDC_InfraMR[[#This Row],[B.02.3 - Parque de Coches Eléctricos Motrices Tipo R]]</f>
        <v>10</v>
      </c>
      <c r="AU362" s="1">
        <v>0</v>
      </c>
      <c r="AV362" s="1">
        <v>0</v>
      </c>
      <c r="AW362" s="1">
        <v>0</v>
      </c>
      <c r="AX362" s="200">
        <f>+TDC_InfraMR[[#This Row],[B.03.1 - Parque de Coches Motores Motrices Remolcados]]+TDC_InfraMR[[#This Row],[B.03.2 - Parque de Coches Motores Motrices Intermedios]]+TDC_InfraMR[[#This Row],[B.03.3 - Parque de Coches Motores Motrices Cabina]]</f>
        <v>0</v>
      </c>
      <c r="AY362" s="1">
        <v>0</v>
      </c>
      <c r="AZ362" s="1">
        <v>0</v>
      </c>
      <c r="BA362" s="1">
        <v>0</v>
      </c>
      <c r="BB362" s="1">
        <v>0</v>
      </c>
      <c r="BC362" s="200">
        <f>+SUM(TDC_InfraMR[[#This Row],[B.04.1 - Parque de Coches Remolcados Clase Unica]:[B.04.5 - Parque de Coches Remolcados para Servicios Especiales (Cartoneros)]])</f>
        <v>0</v>
      </c>
      <c r="BD362" s="356">
        <v>0</v>
      </c>
      <c r="BE362" s="1">
        <v>0</v>
      </c>
      <c r="BF362" s="1">
        <v>0</v>
      </c>
      <c r="BG362" s="244">
        <v>1435</v>
      </c>
    </row>
    <row r="363" spans="1:60">
      <c r="A363" s="1">
        <v>2023</v>
      </c>
      <c r="B363" s="1" t="s">
        <v>62</v>
      </c>
      <c r="C363" s="10">
        <v>0</v>
      </c>
      <c r="D363" s="10">
        <v>0</v>
      </c>
      <c r="E363" s="10">
        <v>0</v>
      </c>
      <c r="F363" s="10">
        <v>15.3</v>
      </c>
      <c r="G363" s="192">
        <f t="shared" si="35"/>
        <v>15.3</v>
      </c>
      <c r="H363" s="192">
        <f>+TDC_InfraMR[[#This Row],[Total Líneas de Explotación ]]</f>
        <v>15.3</v>
      </c>
      <c r="I363" s="192">
        <v>15.3</v>
      </c>
      <c r="J363" s="10">
        <v>0</v>
      </c>
      <c r="K363" s="10">
        <v>0</v>
      </c>
      <c r="L363" s="10">
        <v>30.6</v>
      </c>
      <c r="M363" s="10">
        <v>1.04</v>
      </c>
      <c r="N363" s="192">
        <f>+TDC_InfraMR[[#This Row],[A.03.1 -  Longitud de Vías de Explotación No Electrificadas Troncales y Ramales (vía principal) (km)]]+TDC_InfraMR[[#This Row],[A.04.1 -  Longitud de Vías de Explotación Electrificadas Troncales y Ramales (vía principal) (km)]]</f>
        <v>30.6</v>
      </c>
      <c r="O363" s="192">
        <f>+TDC_InfraMR[[#This Row],[Total Vías (excluido Auxiliares)]]</f>
        <v>30.6</v>
      </c>
      <c r="P363" s="1">
        <v>11</v>
      </c>
      <c r="Q363" s="1">
        <v>0</v>
      </c>
      <c r="R363" s="1">
        <v>0</v>
      </c>
      <c r="S363" s="194">
        <f t="shared" si="49"/>
        <v>11</v>
      </c>
      <c r="T363" s="194">
        <f>+TDC_InfraMR[[#This Row],[Total Estaciones]]</f>
        <v>11</v>
      </c>
      <c r="U363" s="1">
        <v>0</v>
      </c>
      <c r="V363" s="1">
        <v>36</v>
      </c>
      <c r="W363" s="1">
        <v>0</v>
      </c>
      <c r="X363" s="1">
        <v>0</v>
      </c>
      <c r="Y363" s="1">
        <v>0</v>
      </c>
      <c r="Z363" s="196">
        <f t="shared" si="50"/>
        <v>36</v>
      </c>
      <c r="AA363" s="1">
        <v>6</v>
      </c>
      <c r="AB363" s="1">
        <v>2</v>
      </c>
      <c r="AC363" s="1">
        <f>+TDC_InfraMR[[#This Row],[Total Pasos Vehiculares a Nivel]]</f>
        <v>36</v>
      </c>
      <c r="AD363" s="196">
        <f t="shared" ref="AD363:AD368" si="54">SUM(AA363:AC363)</f>
        <v>44</v>
      </c>
      <c r="AE363" s="1">
        <v>0</v>
      </c>
      <c r="AF363" s="1">
        <v>7</v>
      </c>
      <c r="AG363" s="1">
        <v>9</v>
      </c>
      <c r="AH363" s="196">
        <f t="shared" si="51"/>
        <v>16</v>
      </c>
      <c r="AI363" s="7">
        <v>15.3</v>
      </c>
      <c r="AJ363" s="7">
        <v>0</v>
      </c>
      <c r="AK363" s="7">
        <v>0</v>
      </c>
      <c r="AL363" s="198">
        <f t="shared" si="52"/>
        <v>15.3</v>
      </c>
      <c r="AM363" s="1">
        <v>0</v>
      </c>
      <c r="AN363" s="1">
        <v>0</v>
      </c>
      <c r="AO363" s="1">
        <v>0</v>
      </c>
      <c r="AP363" s="200">
        <f t="shared" si="53"/>
        <v>0</v>
      </c>
      <c r="AQ363" s="1">
        <v>10</v>
      </c>
      <c r="AR363" s="1">
        <v>0</v>
      </c>
      <c r="AS363" s="1">
        <v>0</v>
      </c>
      <c r="AT363" s="200">
        <f>+TDC_InfraMR[[#This Row],[B.02.1 - Parque de Coches Eléctricos Motrices]]+TDC_InfraMR[[#This Row],[B.02.2 - Parque de Coches Eléctricos Motrices Remolcados Tipo R]]+TDC_InfraMR[[#This Row],[B.02.3 - Parque de Coches Eléctricos Motrices Tipo R]]</f>
        <v>10</v>
      </c>
      <c r="AU363" s="1">
        <v>0</v>
      </c>
      <c r="AV363" s="1">
        <v>0</v>
      </c>
      <c r="AW363" s="1">
        <v>0</v>
      </c>
      <c r="AX363" s="200">
        <f>+TDC_InfraMR[[#This Row],[B.03.1 - Parque de Coches Motores Motrices Remolcados]]+TDC_InfraMR[[#This Row],[B.03.2 - Parque de Coches Motores Motrices Intermedios]]+TDC_InfraMR[[#This Row],[B.03.3 - Parque de Coches Motores Motrices Cabina]]</f>
        <v>0</v>
      </c>
      <c r="AY363" s="1">
        <v>0</v>
      </c>
      <c r="AZ363" s="1">
        <v>0</v>
      </c>
      <c r="BA363" s="1">
        <v>0</v>
      </c>
      <c r="BB363" s="1">
        <v>0</v>
      </c>
      <c r="BC363" s="200">
        <f>+SUM(TDC_InfraMR[[#This Row],[B.04.1 - Parque de Coches Remolcados Clase Unica]:[B.04.5 - Parque de Coches Remolcados para Servicios Especiales (Cartoneros)]])</f>
        <v>0</v>
      </c>
      <c r="BD363" s="356">
        <v>0</v>
      </c>
      <c r="BE363" s="1">
        <v>0</v>
      </c>
      <c r="BF363" s="1">
        <v>0</v>
      </c>
      <c r="BG363" s="244">
        <v>1435</v>
      </c>
    </row>
    <row r="364" spans="1:60">
      <c r="A364" s="1">
        <v>2023</v>
      </c>
      <c r="B364" s="1" t="s">
        <v>63</v>
      </c>
      <c r="C364" s="10">
        <v>0</v>
      </c>
      <c r="D364" s="10">
        <v>0</v>
      </c>
      <c r="E364" s="10">
        <v>0</v>
      </c>
      <c r="F364" s="10">
        <v>15.3</v>
      </c>
      <c r="G364" s="192">
        <f t="shared" si="35"/>
        <v>15.3</v>
      </c>
      <c r="H364" s="192">
        <f>+TDC_InfraMR[[#This Row],[Total Líneas de Explotación ]]</f>
        <v>15.3</v>
      </c>
      <c r="I364" s="192">
        <v>15.3</v>
      </c>
      <c r="J364" s="10">
        <v>0</v>
      </c>
      <c r="K364" s="10">
        <v>0</v>
      </c>
      <c r="L364" s="10">
        <v>30.6</v>
      </c>
      <c r="M364" s="10">
        <v>1.04</v>
      </c>
      <c r="N364" s="192">
        <f>+TDC_InfraMR[[#This Row],[A.03.1 -  Longitud de Vías de Explotación No Electrificadas Troncales y Ramales (vía principal) (km)]]+TDC_InfraMR[[#This Row],[A.04.1 -  Longitud de Vías de Explotación Electrificadas Troncales y Ramales (vía principal) (km)]]</f>
        <v>30.6</v>
      </c>
      <c r="O364" s="192">
        <f>+TDC_InfraMR[[#This Row],[Total Vías (excluido Auxiliares)]]</f>
        <v>30.6</v>
      </c>
      <c r="P364" s="1">
        <v>11</v>
      </c>
      <c r="Q364" s="1">
        <v>0</v>
      </c>
      <c r="R364" s="1">
        <v>0</v>
      </c>
      <c r="S364" s="194">
        <f t="shared" si="49"/>
        <v>11</v>
      </c>
      <c r="T364" s="194">
        <f>+TDC_InfraMR[[#This Row],[Total Estaciones]]</f>
        <v>11</v>
      </c>
      <c r="U364" s="1">
        <v>0</v>
      </c>
      <c r="V364" s="1">
        <v>36</v>
      </c>
      <c r="W364" s="1">
        <v>0</v>
      </c>
      <c r="X364" s="1">
        <v>0</v>
      </c>
      <c r="Y364" s="1">
        <v>0</v>
      </c>
      <c r="Z364" s="196">
        <f t="shared" si="50"/>
        <v>36</v>
      </c>
      <c r="AA364" s="1">
        <v>6</v>
      </c>
      <c r="AB364" s="1">
        <v>2</v>
      </c>
      <c r="AC364" s="1">
        <f>+TDC_InfraMR[[#This Row],[Total Pasos Vehiculares a Nivel]]</f>
        <v>36</v>
      </c>
      <c r="AD364" s="196">
        <f t="shared" si="54"/>
        <v>44</v>
      </c>
      <c r="AE364" s="1">
        <v>0</v>
      </c>
      <c r="AF364" s="1">
        <v>7</v>
      </c>
      <c r="AG364" s="1">
        <v>9</v>
      </c>
      <c r="AH364" s="196">
        <f t="shared" si="51"/>
        <v>16</v>
      </c>
      <c r="AI364" s="7">
        <v>15.3</v>
      </c>
      <c r="AJ364" s="7">
        <v>0</v>
      </c>
      <c r="AK364" s="7">
        <v>0</v>
      </c>
      <c r="AL364" s="198">
        <f t="shared" si="52"/>
        <v>15.3</v>
      </c>
      <c r="AM364" s="1">
        <v>0</v>
      </c>
      <c r="AN364" s="1">
        <v>0</v>
      </c>
      <c r="AO364" s="1">
        <v>0</v>
      </c>
      <c r="AP364" s="200">
        <f t="shared" si="53"/>
        <v>0</v>
      </c>
      <c r="AQ364" s="1">
        <v>10</v>
      </c>
      <c r="AR364" s="1">
        <v>0</v>
      </c>
      <c r="AS364" s="1">
        <v>0</v>
      </c>
      <c r="AT364" s="200">
        <f>+TDC_InfraMR[[#This Row],[B.02.1 - Parque de Coches Eléctricos Motrices]]+TDC_InfraMR[[#This Row],[B.02.2 - Parque de Coches Eléctricos Motrices Remolcados Tipo R]]+TDC_InfraMR[[#This Row],[B.02.3 - Parque de Coches Eléctricos Motrices Tipo R]]</f>
        <v>10</v>
      </c>
      <c r="AU364" s="1">
        <v>0</v>
      </c>
      <c r="AV364" s="1">
        <v>0</v>
      </c>
      <c r="AW364" s="1">
        <v>0</v>
      </c>
      <c r="AX364" s="200">
        <f>+TDC_InfraMR[[#This Row],[B.03.1 - Parque de Coches Motores Motrices Remolcados]]+TDC_InfraMR[[#This Row],[B.03.2 - Parque de Coches Motores Motrices Intermedios]]+TDC_InfraMR[[#This Row],[B.03.3 - Parque de Coches Motores Motrices Cabina]]</f>
        <v>0</v>
      </c>
      <c r="AY364" s="1">
        <v>0</v>
      </c>
      <c r="AZ364" s="1">
        <v>0</v>
      </c>
      <c r="BA364" s="1">
        <v>0</v>
      </c>
      <c r="BB364" s="1">
        <v>0</v>
      </c>
      <c r="BC364" s="200">
        <f>+SUM(TDC_InfraMR[[#This Row],[B.04.1 - Parque de Coches Remolcados Clase Unica]:[B.04.5 - Parque de Coches Remolcados para Servicios Especiales (Cartoneros)]])</f>
        <v>0</v>
      </c>
      <c r="BD364" s="356">
        <v>0</v>
      </c>
      <c r="BE364" s="1">
        <v>0</v>
      </c>
      <c r="BF364" s="1">
        <v>0</v>
      </c>
      <c r="BG364" s="244">
        <v>1435</v>
      </c>
    </row>
    <row r="365" spans="1:60">
      <c r="A365" s="201">
        <v>2023</v>
      </c>
      <c r="B365" s="201" t="s">
        <v>64</v>
      </c>
      <c r="C365" s="10">
        <v>0</v>
      </c>
      <c r="D365" s="10">
        <v>0</v>
      </c>
      <c r="E365" s="10">
        <v>0</v>
      </c>
      <c r="F365" s="10">
        <v>15.3</v>
      </c>
      <c r="G365" s="192">
        <f t="shared" si="35"/>
        <v>15.3</v>
      </c>
      <c r="H365" s="192">
        <f>+TDC_InfraMR[[#This Row],[Total Líneas de Explotación ]]</f>
        <v>15.3</v>
      </c>
      <c r="I365" s="192">
        <v>15.3</v>
      </c>
      <c r="J365" s="10">
        <v>0</v>
      </c>
      <c r="K365" s="10">
        <v>0</v>
      </c>
      <c r="L365" s="10">
        <v>30.6</v>
      </c>
      <c r="M365" s="10">
        <v>1.04</v>
      </c>
      <c r="N365" s="192">
        <f>+TDC_InfraMR[[#This Row],[A.03.1 -  Longitud de Vías de Explotación No Electrificadas Troncales y Ramales (vía principal) (km)]]+TDC_InfraMR[[#This Row],[A.04.1 -  Longitud de Vías de Explotación Electrificadas Troncales y Ramales (vía principal) (km)]]</f>
        <v>30.6</v>
      </c>
      <c r="O365" s="192">
        <f>+TDC_InfraMR[[#This Row],[Total Vías (excluido Auxiliares)]]</f>
        <v>30.6</v>
      </c>
      <c r="P365" s="1">
        <v>11</v>
      </c>
      <c r="Q365" s="1">
        <v>0</v>
      </c>
      <c r="R365" s="1">
        <v>0</v>
      </c>
      <c r="S365" s="194">
        <f t="shared" si="49"/>
        <v>11</v>
      </c>
      <c r="T365" s="194">
        <f>+TDC_InfraMR[[#This Row],[Total Estaciones]]</f>
        <v>11</v>
      </c>
      <c r="U365" s="1">
        <v>0</v>
      </c>
      <c r="V365" s="1">
        <v>36</v>
      </c>
      <c r="W365" s="1">
        <v>0</v>
      </c>
      <c r="X365" s="1">
        <v>0</v>
      </c>
      <c r="Y365" s="1">
        <v>0</v>
      </c>
      <c r="Z365" s="196">
        <f t="shared" si="50"/>
        <v>36</v>
      </c>
      <c r="AA365" s="1">
        <v>6</v>
      </c>
      <c r="AB365" s="1">
        <v>2</v>
      </c>
      <c r="AC365" s="1">
        <f>+TDC_InfraMR[[#This Row],[Total Pasos Vehiculares a Nivel]]</f>
        <v>36</v>
      </c>
      <c r="AD365" s="196">
        <f t="shared" si="54"/>
        <v>44</v>
      </c>
      <c r="AE365" s="1">
        <v>0</v>
      </c>
      <c r="AF365" s="1">
        <v>7</v>
      </c>
      <c r="AG365" s="1">
        <v>9</v>
      </c>
      <c r="AH365" s="196">
        <f t="shared" si="51"/>
        <v>16</v>
      </c>
      <c r="AI365" s="7">
        <v>15.3</v>
      </c>
      <c r="AJ365" s="7">
        <v>0</v>
      </c>
      <c r="AK365" s="7">
        <v>0</v>
      </c>
      <c r="AL365" s="198">
        <f t="shared" si="52"/>
        <v>15.3</v>
      </c>
      <c r="AM365" s="1">
        <v>0</v>
      </c>
      <c r="AN365" s="1">
        <v>0</v>
      </c>
      <c r="AO365" s="1">
        <v>0</v>
      </c>
      <c r="AP365" s="200">
        <f t="shared" si="53"/>
        <v>0</v>
      </c>
      <c r="AQ365" s="1">
        <v>10</v>
      </c>
      <c r="AR365" s="1">
        <v>0</v>
      </c>
      <c r="AS365" s="1">
        <v>0</v>
      </c>
      <c r="AT365" s="200">
        <f>+TDC_InfraMR[[#This Row],[B.02.1 - Parque de Coches Eléctricos Motrices]]+TDC_InfraMR[[#This Row],[B.02.2 - Parque de Coches Eléctricos Motrices Remolcados Tipo R]]+TDC_InfraMR[[#This Row],[B.02.3 - Parque de Coches Eléctricos Motrices Tipo R]]</f>
        <v>10</v>
      </c>
      <c r="AU365" s="1">
        <v>0</v>
      </c>
      <c r="AV365" s="1">
        <v>0</v>
      </c>
      <c r="AW365" s="1">
        <v>0</v>
      </c>
      <c r="AX365" s="200">
        <f>+TDC_InfraMR[[#This Row],[B.03.1 - Parque de Coches Motores Motrices Remolcados]]+TDC_InfraMR[[#This Row],[B.03.2 - Parque de Coches Motores Motrices Intermedios]]+TDC_InfraMR[[#This Row],[B.03.3 - Parque de Coches Motores Motrices Cabina]]</f>
        <v>0</v>
      </c>
      <c r="AY365" s="1">
        <v>0</v>
      </c>
      <c r="AZ365" s="1">
        <v>0</v>
      </c>
      <c r="BA365" s="1">
        <v>0</v>
      </c>
      <c r="BB365" s="1">
        <v>0</v>
      </c>
      <c r="BC365" s="200">
        <f>+SUM(TDC_InfraMR[[#This Row],[B.04.1 - Parque de Coches Remolcados Clase Unica]:[B.04.5 - Parque de Coches Remolcados para Servicios Especiales (Cartoneros)]])</f>
        <v>0</v>
      </c>
      <c r="BD365" s="356">
        <v>0</v>
      </c>
      <c r="BE365" s="1">
        <v>0</v>
      </c>
      <c r="BF365" s="1">
        <v>0</v>
      </c>
      <c r="BG365" s="244">
        <v>1435</v>
      </c>
      <c r="BH365" s="201"/>
    </row>
    <row r="366" spans="1:60">
      <c r="A366" s="1">
        <v>2023</v>
      </c>
      <c r="B366" s="1" t="s">
        <v>65</v>
      </c>
      <c r="C366" s="10">
        <v>0</v>
      </c>
      <c r="D366" s="10">
        <v>0</v>
      </c>
      <c r="E366" s="10">
        <v>0</v>
      </c>
      <c r="F366" s="10">
        <v>15.3</v>
      </c>
      <c r="G366" s="192">
        <f t="shared" si="35"/>
        <v>15.3</v>
      </c>
      <c r="H366" s="192">
        <f>+TDC_InfraMR[[#This Row],[Total Líneas de Explotación ]]</f>
        <v>15.3</v>
      </c>
      <c r="I366" s="192">
        <v>15.3</v>
      </c>
      <c r="J366" s="10">
        <v>0</v>
      </c>
      <c r="K366" s="10">
        <v>0</v>
      </c>
      <c r="L366" s="10">
        <v>30.6</v>
      </c>
      <c r="M366" s="10">
        <v>1.04</v>
      </c>
      <c r="N366" s="192">
        <f>+TDC_InfraMR[[#This Row],[A.03.1 -  Longitud de Vías de Explotación No Electrificadas Troncales y Ramales (vía principal) (km)]]+TDC_InfraMR[[#This Row],[A.04.1 -  Longitud de Vías de Explotación Electrificadas Troncales y Ramales (vía principal) (km)]]</f>
        <v>30.6</v>
      </c>
      <c r="O366" s="192">
        <f>+TDC_InfraMR[[#This Row],[Total Vías (excluido Auxiliares)]]</f>
        <v>30.6</v>
      </c>
      <c r="P366" s="1">
        <v>11</v>
      </c>
      <c r="Q366" s="1">
        <v>0</v>
      </c>
      <c r="R366" s="1">
        <v>0</v>
      </c>
      <c r="S366" s="194">
        <f t="shared" si="49"/>
        <v>11</v>
      </c>
      <c r="T366" s="194">
        <f>+TDC_InfraMR[[#This Row],[Total Estaciones]]</f>
        <v>11</v>
      </c>
      <c r="U366" s="1">
        <v>0</v>
      </c>
      <c r="V366" s="1">
        <v>36</v>
      </c>
      <c r="W366" s="1">
        <v>0</v>
      </c>
      <c r="X366" s="1">
        <v>0</v>
      </c>
      <c r="Y366" s="1">
        <v>0</v>
      </c>
      <c r="Z366" s="196">
        <f t="shared" si="50"/>
        <v>36</v>
      </c>
      <c r="AA366" s="1">
        <v>6</v>
      </c>
      <c r="AB366" s="1">
        <v>2</v>
      </c>
      <c r="AC366" s="1">
        <f>+TDC_InfraMR[[#This Row],[Total Pasos Vehiculares a Nivel]]</f>
        <v>36</v>
      </c>
      <c r="AD366" s="196">
        <f t="shared" si="54"/>
        <v>44</v>
      </c>
      <c r="AE366" s="1">
        <v>0</v>
      </c>
      <c r="AF366" s="1">
        <v>7</v>
      </c>
      <c r="AG366" s="1">
        <v>9</v>
      </c>
      <c r="AH366" s="196">
        <f t="shared" si="51"/>
        <v>16</v>
      </c>
      <c r="AI366" s="7">
        <v>15.3</v>
      </c>
      <c r="AJ366" s="7">
        <v>0</v>
      </c>
      <c r="AK366" s="7">
        <v>0</v>
      </c>
      <c r="AL366" s="198">
        <f t="shared" si="52"/>
        <v>15.3</v>
      </c>
      <c r="AM366" s="1">
        <v>0</v>
      </c>
      <c r="AN366" s="1">
        <v>0</v>
      </c>
      <c r="AO366" s="1">
        <v>0</v>
      </c>
      <c r="AP366" s="200">
        <f t="shared" si="53"/>
        <v>0</v>
      </c>
      <c r="AQ366" s="1">
        <v>10</v>
      </c>
      <c r="AR366" s="1">
        <v>0</v>
      </c>
      <c r="AS366" s="1">
        <v>0</v>
      </c>
      <c r="AT366" s="200">
        <f>+TDC_InfraMR[[#This Row],[B.02.1 - Parque de Coches Eléctricos Motrices]]+TDC_InfraMR[[#This Row],[B.02.2 - Parque de Coches Eléctricos Motrices Remolcados Tipo R]]+TDC_InfraMR[[#This Row],[B.02.3 - Parque de Coches Eléctricos Motrices Tipo R]]</f>
        <v>10</v>
      </c>
      <c r="AU366" s="1">
        <v>0</v>
      </c>
      <c r="AV366" s="1">
        <v>0</v>
      </c>
      <c r="AW366" s="1">
        <v>0</v>
      </c>
      <c r="AX366" s="200">
        <f>+TDC_InfraMR[[#This Row],[B.03.1 - Parque de Coches Motores Motrices Remolcados]]+TDC_InfraMR[[#This Row],[B.03.2 - Parque de Coches Motores Motrices Intermedios]]+TDC_InfraMR[[#This Row],[B.03.3 - Parque de Coches Motores Motrices Cabina]]</f>
        <v>0</v>
      </c>
      <c r="AY366" s="1">
        <v>0</v>
      </c>
      <c r="AZ366" s="1">
        <v>0</v>
      </c>
      <c r="BA366" s="1">
        <v>0</v>
      </c>
      <c r="BB366" s="1">
        <v>0</v>
      </c>
      <c r="BC366" s="200">
        <f>+SUM(TDC_InfraMR[[#This Row],[B.04.1 - Parque de Coches Remolcados Clase Unica]:[B.04.5 - Parque de Coches Remolcados para Servicios Especiales (Cartoneros)]])</f>
        <v>0</v>
      </c>
      <c r="BD366" s="356">
        <v>0</v>
      </c>
      <c r="BE366" s="1">
        <v>0</v>
      </c>
      <c r="BF366" s="1">
        <v>0</v>
      </c>
      <c r="BG366" s="244">
        <v>1435</v>
      </c>
    </row>
    <row r="367" spans="1:60">
      <c r="A367" s="1">
        <v>2023</v>
      </c>
      <c r="B367" s="1" t="s">
        <v>66</v>
      </c>
      <c r="C367" s="10">
        <v>0</v>
      </c>
      <c r="D367" s="10">
        <v>0</v>
      </c>
      <c r="E367" s="10">
        <v>0</v>
      </c>
      <c r="F367" s="10">
        <v>15.3</v>
      </c>
      <c r="G367" s="192">
        <f t="shared" si="35"/>
        <v>15.3</v>
      </c>
      <c r="H367" s="192">
        <f>+TDC_InfraMR[[#This Row],[Total Líneas de Explotación ]]</f>
        <v>15.3</v>
      </c>
      <c r="I367" s="192">
        <v>15.3</v>
      </c>
      <c r="J367" s="10">
        <v>0</v>
      </c>
      <c r="K367" s="10">
        <v>0</v>
      </c>
      <c r="L367" s="10">
        <v>30.6</v>
      </c>
      <c r="M367" s="10">
        <v>1.04</v>
      </c>
      <c r="N367" s="192">
        <f>+TDC_InfraMR[[#This Row],[A.03.1 -  Longitud de Vías de Explotación No Electrificadas Troncales y Ramales (vía principal) (km)]]+TDC_InfraMR[[#This Row],[A.04.1 -  Longitud de Vías de Explotación Electrificadas Troncales y Ramales (vía principal) (km)]]</f>
        <v>30.6</v>
      </c>
      <c r="O367" s="192">
        <f>+TDC_InfraMR[[#This Row],[Total Vías (excluido Auxiliares)]]</f>
        <v>30.6</v>
      </c>
      <c r="P367" s="1">
        <v>11</v>
      </c>
      <c r="Q367" s="1">
        <v>0</v>
      </c>
      <c r="R367" s="1">
        <v>0</v>
      </c>
      <c r="S367" s="194">
        <f t="shared" si="49"/>
        <v>11</v>
      </c>
      <c r="T367" s="194">
        <f>+TDC_InfraMR[[#This Row],[Total Estaciones]]</f>
        <v>11</v>
      </c>
      <c r="U367" s="1">
        <v>0</v>
      </c>
      <c r="V367" s="1">
        <v>36</v>
      </c>
      <c r="W367" s="1">
        <v>0</v>
      </c>
      <c r="X367" s="1">
        <v>0</v>
      </c>
      <c r="Y367" s="1">
        <v>0</v>
      </c>
      <c r="Z367" s="196">
        <f t="shared" si="50"/>
        <v>36</v>
      </c>
      <c r="AA367" s="1">
        <v>6</v>
      </c>
      <c r="AB367" s="1">
        <v>2</v>
      </c>
      <c r="AC367" s="1">
        <f>+TDC_InfraMR[[#This Row],[Total Pasos Vehiculares a Nivel]]</f>
        <v>36</v>
      </c>
      <c r="AD367" s="196">
        <f t="shared" si="54"/>
        <v>44</v>
      </c>
      <c r="AE367" s="1">
        <v>0</v>
      </c>
      <c r="AF367" s="1">
        <v>7</v>
      </c>
      <c r="AG367" s="1">
        <v>9</v>
      </c>
      <c r="AH367" s="196">
        <f t="shared" si="51"/>
        <v>16</v>
      </c>
      <c r="AI367" s="7">
        <v>15.3</v>
      </c>
      <c r="AJ367" s="7">
        <v>0</v>
      </c>
      <c r="AK367" s="7">
        <v>0</v>
      </c>
      <c r="AL367" s="198">
        <f t="shared" si="52"/>
        <v>15.3</v>
      </c>
      <c r="AM367" s="1">
        <v>0</v>
      </c>
      <c r="AN367" s="1">
        <v>0</v>
      </c>
      <c r="AO367" s="1">
        <v>0</v>
      </c>
      <c r="AP367" s="200">
        <f t="shared" si="53"/>
        <v>0</v>
      </c>
      <c r="AQ367" s="1">
        <v>10</v>
      </c>
      <c r="AR367" s="1">
        <v>0</v>
      </c>
      <c r="AS367" s="1">
        <v>0</v>
      </c>
      <c r="AT367" s="200">
        <f>+TDC_InfraMR[[#This Row],[B.02.1 - Parque de Coches Eléctricos Motrices]]+TDC_InfraMR[[#This Row],[B.02.2 - Parque de Coches Eléctricos Motrices Remolcados Tipo R]]+TDC_InfraMR[[#This Row],[B.02.3 - Parque de Coches Eléctricos Motrices Tipo R]]</f>
        <v>10</v>
      </c>
      <c r="AU367" s="1">
        <v>0</v>
      </c>
      <c r="AV367" s="1">
        <v>0</v>
      </c>
      <c r="AW367" s="1">
        <v>0</v>
      </c>
      <c r="AX367" s="200">
        <f>+TDC_InfraMR[[#This Row],[B.03.1 - Parque de Coches Motores Motrices Remolcados]]+TDC_InfraMR[[#This Row],[B.03.2 - Parque de Coches Motores Motrices Intermedios]]+TDC_InfraMR[[#This Row],[B.03.3 - Parque de Coches Motores Motrices Cabina]]</f>
        <v>0</v>
      </c>
      <c r="AY367" s="1">
        <v>0</v>
      </c>
      <c r="AZ367" s="1">
        <v>0</v>
      </c>
      <c r="BA367" s="1">
        <v>0</v>
      </c>
      <c r="BB367" s="1">
        <v>0</v>
      </c>
      <c r="BC367" s="200">
        <f>+SUM(TDC_InfraMR[[#This Row],[B.04.1 - Parque de Coches Remolcados Clase Unica]:[B.04.5 - Parque de Coches Remolcados para Servicios Especiales (Cartoneros)]])</f>
        <v>0</v>
      </c>
      <c r="BD367" s="356">
        <v>0</v>
      </c>
      <c r="BE367" s="1">
        <v>0</v>
      </c>
      <c r="BF367" s="1">
        <v>0</v>
      </c>
      <c r="BG367" s="244">
        <v>1435</v>
      </c>
    </row>
    <row r="368" spans="1:60">
      <c r="A368" s="1">
        <v>2023</v>
      </c>
      <c r="B368" s="1" t="s">
        <v>67</v>
      </c>
      <c r="C368" s="10">
        <v>0</v>
      </c>
      <c r="D368" s="10">
        <v>0</v>
      </c>
      <c r="E368" s="10">
        <v>0</v>
      </c>
      <c r="F368" s="10">
        <v>15.3</v>
      </c>
      <c r="G368" s="192">
        <f t="shared" si="35"/>
        <v>15.3</v>
      </c>
      <c r="H368" s="192">
        <f>+TDC_InfraMR[[#This Row],[Total Líneas de Explotación ]]</f>
        <v>15.3</v>
      </c>
      <c r="I368" s="192">
        <v>15.3</v>
      </c>
      <c r="J368" s="10">
        <v>0</v>
      </c>
      <c r="K368" s="10">
        <v>0</v>
      </c>
      <c r="L368" s="10">
        <v>30.6</v>
      </c>
      <c r="M368" s="10">
        <v>1.04</v>
      </c>
      <c r="N368" s="192">
        <f>+TDC_InfraMR[[#This Row],[A.03.1 -  Longitud de Vías de Explotación No Electrificadas Troncales y Ramales (vía principal) (km)]]+TDC_InfraMR[[#This Row],[A.04.1 -  Longitud de Vías de Explotación Electrificadas Troncales y Ramales (vía principal) (km)]]</f>
        <v>30.6</v>
      </c>
      <c r="O368" s="192">
        <f>+TDC_InfraMR[[#This Row],[Total Vías (excluido Auxiliares)]]</f>
        <v>30.6</v>
      </c>
      <c r="P368" s="1">
        <v>11</v>
      </c>
      <c r="Q368" s="1">
        <v>0</v>
      </c>
      <c r="R368" s="1">
        <v>0</v>
      </c>
      <c r="S368" s="194">
        <f t="shared" ref="S368" si="55">SUM(P368:R368)</f>
        <v>11</v>
      </c>
      <c r="T368" s="194">
        <f>+TDC_InfraMR[[#This Row],[Total Estaciones]]</f>
        <v>11</v>
      </c>
      <c r="U368" s="1">
        <v>0</v>
      </c>
      <c r="V368" s="1">
        <v>36</v>
      </c>
      <c r="W368" s="1">
        <v>0</v>
      </c>
      <c r="X368" s="1">
        <v>0</v>
      </c>
      <c r="Y368" s="1">
        <v>0</v>
      </c>
      <c r="Z368" s="196">
        <f t="shared" ref="Z368" si="56">SUM(U368:Y368)</f>
        <v>36</v>
      </c>
      <c r="AA368" s="1">
        <v>6</v>
      </c>
      <c r="AB368" s="1">
        <v>2</v>
      </c>
      <c r="AC368" s="1">
        <f>+TDC_InfraMR[[#This Row],[Total Pasos Vehiculares a Nivel]]</f>
        <v>36</v>
      </c>
      <c r="AD368" s="196">
        <f t="shared" si="54"/>
        <v>44</v>
      </c>
      <c r="AE368" s="1">
        <v>0</v>
      </c>
      <c r="AF368" s="1">
        <v>7</v>
      </c>
      <c r="AG368" s="1">
        <v>9</v>
      </c>
      <c r="AH368" s="196">
        <f t="shared" ref="AH368" si="57">SUM(AE368:AG368)</f>
        <v>16</v>
      </c>
      <c r="AI368" s="7">
        <v>15.3</v>
      </c>
      <c r="AJ368" s="7">
        <v>0</v>
      </c>
      <c r="AK368" s="7">
        <v>0</v>
      </c>
      <c r="AL368" s="198">
        <f t="shared" ref="AL368" si="58">SUM(AI368:AK368)</f>
        <v>15.3</v>
      </c>
      <c r="AM368" s="1">
        <v>0</v>
      </c>
      <c r="AN368" s="1">
        <v>0</v>
      </c>
      <c r="AO368" s="1">
        <v>0</v>
      </c>
      <c r="AP368" s="200">
        <f t="shared" ref="AP368" si="59">SUM(AM368:AO368)</f>
        <v>0</v>
      </c>
      <c r="AQ368" s="1">
        <v>10</v>
      </c>
      <c r="AR368" s="1">
        <v>0</v>
      </c>
      <c r="AS368" s="1">
        <v>0</v>
      </c>
      <c r="AT368" s="200">
        <f>+TDC_InfraMR[[#This Row],[B.02.1 - Parque de Coches Eléctricos Motrices]]+TDC_InfraMR[[#This Row],[B.02.2 - Parque de Coches Eléctricos Motrices Remolcados Tipo R]]+TDC_InfraMR[[#This Row],[B.02.3 - Parque de Coches Eléctricos Motrices Tipo R]]</f>
        <v>10</v>
      </c>
      <c r="AU368" s="1">
        <v>0</v>
      </c>
      <c r="AV368" s="1">
        <v>0</v>
      </c>
      <c r="AW368" s="1">
        <v>0</v>
      </c>
      <c r="AX368" s="200">
        <f>+TDC_InfraMR[[#This Row],[B.03.1 - Parque de Coches Motores Motrices Remolcados]]+TDC_InfraMR[[#This Row],[B.03.2 - Parque de Coches Motores Motrices Intermedios]]+TDC_InfraMR[[#This Row],[B.03.3 - Parque de Coches Motores Motrices Cabina]]</f>
        <v>0</v>
      </c>
      <c r="AY368" s="1">
        <v>0</v>
      </c>
      <c r="AZ368" s="1">
        <v>0</v>
      </c>
      <c r="BA368" s="1">
        <v>0</v>
      </c>
      <c r="BB368" s="1">
        <v>0</v>
      </c>
      <c r="BC368" s="200">
        <f>+SUM(TDC_InfraMR[[#This Row],[B.04.1 - Parque de Coches Remolcados Clase Unica]:[B.04.5 - Parque de Coches Remolcados para Servicios Especiales (Cartoneros)]])</f>
        <v>0</v>
      </c>
      <c r="BD368" s="356">
        <v>0</v>
      </c>
      <c r="BE368" s="1">
        <v>0</v>
      </c>
      <c r="BF368" s="1">
        <v>0</v>
      </c>
      <c r="BG368" s="244">
        <v>1435</v>
      </c>
    </row>
    <row r="369" spans="1:59">
      <c r="A369" s="1">
        <v>2023</v>
      </c>
      <c r="B369" s="1" t="s">
        <v>68</v>
      </c>
      <c r="C369" s="10">
        <v>0</v>
      </c>
      <c r="D369" s="10">
        <v>0</v>
      </c>
      <c r="E369" s="10">
        <v>0</v>
      </c>
      <c r="F369" s="10">
        <v>15.3</v>
      </c>
      <c r="G369" s="192">
        <f t="shared" si="35"/>
        <v>15.3</v>
      </c>
      <c r="H369" s="192">
        <f>+TDC_InfraMR[[#This Row],[Total Líneas de Explotación ]]</f>
        <v>15.3</v>
      </c>
      <c r="I369" s="192">
        <v>15.3</v>
      </c>
      <c r="J369" s="10">
        <v>0</v>
      </c>
      <c r="K369" s="10">
        <v>0</v>
      </c>
      <c r="L369" s="10">
        <v>30.6</v>
      </c>
      <c r="M369" s="10">
        <v>1.04</v>
      </c>
      <c r="N369" s="192">
        <f>+TDC_InfraMR[[#This Row],[A.03.1 -  Longitud de Vías de Explotación No Electrificadas Troncales y Ramales (vía principal) (km)]]+TDC_InfraMR[[#This Row],[A.04.1 -  Longitud de Vías de Explotación Electrificadas Troncales y Ramales (vía principal) (km)]]</f>
        <v>30.6</v>
      </c>
      <c r="O369" s="192">
        <f>+TDC_InfraMR[[#This Row],[Total Vías (excluido Auxiliares)]]</f>
        <v>30.6</v>
      </c>
      <c r="P369" s="1">
        <v>11</v>
      </c>
      <c r="Q369" s="1">
        <v>0</v>
      </c>
      <c r="R369" s="1">
        <v>0</v>
      </c>
      <c r="S369" s="194">
        <f t="shared" ref="S369" si="60">SUM(P369:R369)</f>
        <v>11</v>
      </c>
      <c r="T369" s="194">
        <f>+TDC_InfraMR[[#This Row],[Total Estaciones]]</f>
        <v>11</v>
      </c>
      <c r="U369" s="1">
        <v>0</v>
      </c>
      <c r="V369" s="1">
        <v>36</v>
      </c>
      <c r="W369" s="1">
        <v>0</v>
      </c>
      <c r="X369" s="1">
        <v>0</v>
      </c>
      <c r="Y369" s="1">
        <v>0</v>
      </c>
      <c r="Z369" s="196">
        <f t="shared" ref="Z369" si="61">SUM(U369:Y369)</f>
        <v>36</v>
      </c>
      <c r="AA369" s="1">
        <v>6</v>
      </c>
      <c r="AB369" s="1">
        <v>2</v>
      </c>
      <c r="AC369" s="1">
        <f>+TDC_InfraMR[[#This Row],[Total Pasos Vehiculares a Nivel]]</f>
        <v>36</v>
      </c>
      <c r="AD369" s="196">
        <f t="shared" ref="AD369" si="62">SUM(AA369:AC369)</f>
        <v>44</v>
      </c>
      <c r="AE369" s="1">
        <v>0</v>
      </c>
      <c r="AF369" s="1">
        <v>7</v>
      </c>
      <c r="AG369" s="1">
        <v>9</v>
      </c>
      <c r="AH369" s="196">
        <f t="shared" ref="AH369" si="63">SUM(AE369:AG369)</f>
        <v>16</v>
      </c>
      <c r="AI369" s="7">
        <v>15.3</v>
      </c>
      <c r="AJ369" s="7">
        <v>0</v>
      </c>
      <c r="AK369" s="7">
        <v>0</v>
      </c>
      <c r="AL369" s="198">
        <f t="shared" ref="AL369" si="64">SUM(AI369:AK369)</f>
        <v>15.3</v>
      </c>
      <c r="AM369" s="1">
        <v>0</v>
      </c>
      <c r="AN369" s="1">
        <v>0</v>
      </c>
      <c r="AO369" s="1">
        <v>0</v>
      </c>
      <c r="AP369" s="200">
        <f t="shared" ref="AP369" si="65">SUM(AM369:AO369)</f>
        <v>0</v>
      </c>
      <c r="AQ369" s="1">
        <v>10</v>
      </c>
      <c r="AR369" s="1">
        <v>0</v>
      </c>
      <c r="AS369" s="1">
        <v>0</v>
      </c>
      <c r="AT369" s="200">
        <f>+TDC_InfraMR[[#This Row],[B.02.1 - Parque de Coches Eléctricos Motrices]]+TDC_InfraMR[[#This Row],[B.02.2 - Parque de Coches Eléctricos Motrices Remolcados Tipo R]]+TDC_InfraMR[[#This Row],[B.02.3 - Parque de Coches Eléctricos Motrices Tipo R]]</f>
        <v>10</v>
      </c>
      <c r="AU369" s="1">
        <v>0</v>
      </c>
      <c r="AV369" s="1">
        <v>0</v>
      </c>
      <c r="AW369" s="1">
        <v>0</v>
      </c>
      <c r="AX369" s="200">
        <f>+TDC_InfraMR[[#This Row],[B.03.1 - Parque de Coches Motores Motrices Remolcados]]+TDC_InfraMR[[#This Row],[B.03.2 - Parque de Coches Motores Motrices Intermedios]]+TDC_InfraMR[[#This Row],[B.03.3 - Parque de Coches Motores Motrices Cabina]]</f>
        <v>0</v>
      </c>
      <c r="AY369" s="1">
        <v>0</v>
      </c>
      <c r="AZ369" s="1">
        <v>0</v>
      </c>
      <c r="BA369" s="1">
        <v>0</v>
      </c>
      <c r="BB369" s="1">
        <v>0</v>
      </c>
      <c r="BC369" s="200">
        <f>+SUM(TDC_InfraMR[[#This Row],[B.04.1 - Parque de Coches Remolcados Clase Unica]:[B.04.5 - Parque de Coches Remolcados para Servicios Especiales (Cartoneros)]])</f>
        <v>0</v>
      </c>
      <c r="BD369" s="356">
        <v>0</v>
      </c>
      <c r="BE369" s="1">
        <v>0</v>
      </c>
      <c r="BF369" s="1">
        <v>0</v>
      </c>
      <c r="BG369" s="244">
        <v>1435</v>
      </c>
    </row>
    <row r="370" spans="1:59">
      <c r="A370" s="1">
        <v>2023</v>
      </c>
      <c r="B370" s="1" t="s">
        <v>69</v>
      </c>
      <c r="C370" s="10">
        <v>0</v>
      </c>
      <c r="D370" s="10">
        <v>0</v>
      </c>
      <c r="E370" s="10">
        <v>0</v>
      </c>
      <c r="F370" s="10">
        <v>15.3</v>
      </c>
      <c r="G370" s="192">
        <f t="shared" si="35"/>
        <v>15.3</v>
      </c>
      <c r="H370" s="192">
        <f>+TDC_InfraMR[[#This Row],[Total Líneas de Explotación ]]</f>
        <v>15.3</v>
      </c>
      <c r="I370" s="192">
        <v>15.3</v>
      </c>
      <c r="J370" s="10">
        <v>0</v>
      </c>
      <c r="K370" s="10">
        <v>0</v>
      </c>
      <c r="L370" s="10">
        <v>30.6</v>
      </c>
      <c r="M370" s="10">
        <v>1.04</v>
      </c>
      <c r="N370" s="192">
        <f>+TDC_InfraMR[[#This Row],[A.03.1 -  Longitud de Vías de Explotación No Electrificadas Troncales y Ramales (vía principal) (km)]]+TDC_InfraMR[[#This Row],[A.04.1 -  Longitud de Vías de Explotación Electrificadas Troncales y Ramales (vía principal) (km)]]</f>
        <v>30.6</v>
      </c>
      <c r="O370" s="192">
        <f>+TDC_InfraMR[[#This Row],[Total Vías (excluido Auxiliares)]]</f>
        <v>30.6</v>
      </c>
      <c r="P370" s="1">
        <v>11</v>
      </c>
      <c r="Q370" s="1">
        <v>0</v>
      </c>
      <c r="R370" s="1">
        <v>0</v>
      </c>
      <c r="S370" s="194">
        <f t="shared" ref="S370" si="66">SUM(P370:R370)</f>
        <v>11</v>
      </c>
      <c r="T370" s="194">
        <f>+TDC_InfraMR[[#This Row],[Total Estaciones]]</f>
        <v>11</v>
      </c>
      <c r="U370" s="1">
        <v>0</v>
      </c>
      <c r="V370" s="1">
        <v>36</v>
      </c>
      <c r="W370" s="1">
        <v>0</v>
      </c>
      <c r="X370" s="1">
        <v>0</v>
      </c>
      <c r="Y370" s="1">
        <v>0</v>
      </c>
      <c r="Z370" s="196">
        <f t="shared" ref="Z370" si="67">SUM(U370:Y370)</f>
        <v>36</v>
      </c>
      <c r="AA370" s="1">
        <v>6</v>
      </c>
      <c r="AB370" s="1">
        <v>2</v>
      </c>
      <c r="AC370" s="1">
        <f>+TDC_InfraMR[[#This Row],[Total Pasos Vehiculares a Nivel]]</f>
        <v>36</v>
      </c>
      <c r="AD370" s="196">
        <f t="shared" ref="AD370" si="68">SUM(AA370:AC370)</f>
        <v>44</v>
      </c>
      <c r="AE370" s="1">
        <v>0</v>
      </c>
      <c r="AF370" s="1">
        <v>7</v>
      </c>
      <c r="AG370" s="1">
        <v>9</v>
      </c>
      <c r="AH370" s="196">
        <f t="shared" ref="AH370" si="69">SUM(AE370:AG370)</f>
        <v>16</v>
      </c>
      <c r="AI370" s="7">
        <v>15.3</v>
      </c>
      <c r="AJ370" s="7">
        <v>0</v>
      </c>
      <c r="AK370" s="7">
        <v>0</v>
      </c>
      <c r="AL370" s="198">
        <f t="shared" ref="AL370" si="70">SUM(AI370:AK370)</f>
        <v>15.3</v>
      </c>
      <c r="AM370" s="1">
        <v>0</v>
      </c>
      <c r="AN370" s="1">
        <v>0</v>
      </c>
      <c r="AO370" s="1">
        <v>0</v>
      </c>
      <c r="AP370" s="200">
        <f t="shared" ref="AP370" si="71">SUM(AM370:AO370)</f>
        <v>0</v>
      </c>
      <c r="AQ370" s="1">
        <v>10</v>
      </c>
      <c r="AR370" s="1">
        <v>0</v>
      </c>
      <c r="AS370" s="1">
        <v>0</v>
      </c>
      <c r="AT370" s="200">
        <f>+TDC_InfraMR[[#This Row],[B.02.1 - Parque de Coches Eléctricos Motrices]]+TDC_InfraMR[[#This Row],[B.02.2 - Parque de Coches Eléctricos Motrices Remolcados Tipo R]]+TDC_InfraMR[[#This Row],[B.02.3 - Parque de Coches Eléctricos Motrices Tipo R]]</f>
        <v>10</v>
      </c>
      <c r="AU370" s="1">
        <v>0</v>
      </c>
      <c r="AV370" s="1">
        <v>0</v>
      </c>
      <c r="AW370" s="1">
        <v>0</v>
      </c>
      <c r="AX370" s="200">
        <f>+TDC_InfraMR[[#This Row],[B.03.1 - Parque de Coches Motores Motrices Remolcados]]+TDC_InfraMR[[#This Row],[B.03.2 - Parque de Coches Motores Motrices Intermedios]]+TDC_InfraMR[[#This Row],[B.03.3 - Parque de Coches Motores Motrices Cabina]]</f>
        <v>0</v>
      </c>
      <c r="AY370" s="1">
        <v>0</v>
      </c>
      <c r="AZ370" s="1">
        <v>0</v>
      </c>
      <c r="BA370" s="1">
        <v>0</v>
      </c>
      <c r="BB370" s="1">
        <v>0</v>
      </c>
      <c r="BC370" s="200">
        <f>+SUM(TDC_InfraMR[[#This Row],[B.04.1 - Parque de Coches Remolcados Clase Unica]:[B.04.5 - Parque de Coches Remolcados para Servicios Especiales (Cartoneros)]])</f>
        <v>0</v>
      </c>
      <c r="BD370" s="356">
        <v>0</v>
      </c>
      <c r="BE370" s="1">
        <v>0</v>
      </c>
      <c r="BF370" s="1">
        <v>0</v>
      </c>
      <c r="BG370" s="244">
        <v>1435</v>
      </c>
    </row>
    <row r="371" spans="1:59">
      <c r="A371" s="1">
        <v>2023</v>
      </c>
      <c r="B371" s="1" t="s">
        <v>70</v>
      </c>
      <c r="C371" s="10">
        <v>0</v>
      </c>
      <c r="D371" s="10">
        <v>0</v>
      </c>
      <c r="E371" s="10">
        <v>0</v>
      </c>
      <c r="F371" s="10">
        <v>15.3</v>
      </c>
      <c r="G371" s="192">
        <f t="shared" si="35"/>
        <v>15.3</v>
      </c>
      <c r="H371" s="192">
        <f>+TDC_InfraMR[[#This Row],[Total Líneas de Explotación ]]</f>
        <v>15.3</v>
      </c>
      <c r="I371" s="192">
        <v>15.3</v>
      </c>
      <c r="J371" s="10">
        <v>0</v>
      </c>
      <c r="K371" s="10">
        <v>0</v>
      </c>
      <c r="L371" s="10">
        <v>30.6</v>
      </c>
      <c r="M371" s="10">
        <v>1.04</v>
      </c>
      <c r="N371" s="192">
        <f>+TDC_InfraMR[[#This Row],[A.03.1 -  Longitud de Vías de Explotación No Electrificadas Troncales y Ramales (vía principal) (km)]]+TDC_InfraMR[[#This Row],[A.04.1 -  Longitud de Vías de Explotación Electrificadas Troncales y Ramales (vía principal) (km)]]</f>
        <v>30.6</v>
      </c>
      <c r="O371" s="192">
        <f>+TDC_InfraMR[[#This Row],[Total Vías (excluido Auxiliares)]]</f>
        <v>30.6</v>
      </c>
      <c r="P371" s="1">
        <v>11</v>
      </c>
      <c r="Q371" s="1">
        <v>0</v>
      </c>
      <c r="R371" s="1">
        <v>0</v>
      </c>
      <c r="S371" s="194">
        <f t="shared" ref="S371" si="72">SUM(P371:R371)</f>
        <v>11</v>
      </c>
      <c r="T371" s="194">
        <f>+TDC_InfraMR[[#This Row],[Total Estaciones]]</f>
        <v>11</v>
      </c>
      <c r="U371" s="1">
        <v>0</v>
      </c>
      <c r="V371" s="1">
        <v>36</v>
      </c>
      <c r="W371" s="1">
        <v>0</v>
      </c>
      <c r="X371" s="1">
        <v>0</v>
      </c>
      <c r="Y371" s="1">
        <v>0</v>
      </c>
      <c r="Z371" s="196">
        <f t="shared" ref="Z371" si="73">SUM(U371:Y371)</f>
        <v>36</v>
      </c>
      <c r="AA371" s="1">
        <v>6</v>
      </c>
      <c r="AB371" s="1">
        <v>2</v>
      </c>
      <c r="AC371" s="1">
        <f>+TDC_InfraMR[[#This Row],[Total Pasos Vehiculares a Nivel]]</f>
        <v>36</v>
      </c>
      <c r="AD371" s="196">
        <f t="shared" ref="AD371" si="74">SUM(AA371:AC371)</f>
        <v>44</v>
      </c>
      <c r="AE371" s="1">
        <v>0</v>
      </c>
      <c r="AF371" s="1">
        <v>7</v>
      </c>
      <c r="AG371" s="1">
        <v>9</v>
      </c>
      <c r="AH371" s="196">
        <f t="shared" ref="AH371" si="75">SUM(AE371:AG371)</f>
        <v>16</v>
      </c>
      <c r="AI371" s="7">
        <v>15.3</v>
      </c>
      <c r="AJ371" s="7">
        <v>0</v>
      </c>
      <c r="AK371" s="7">
        <v>0</v>
      </c>
      <c r="AL371" s="198">
        <f t="shared" ref="AL371" si="76">SUM(AI371:AK371)</f>
        <v>15.3</v>
      </c>
      <c r="AM371" s="1">
        <v>0</v>
      </c>
      <c r="AN371" s="1">
        <v>0</v>
      </c>
      <c r="AO371" s="1">
        <v>0</v>
      </c>
      <c r="AP371" s="200">
        <f t="shared" ref="AP371" si="77">SUM(AM371:AO371)</f>
        <v>0</v>
      </c>
      <c r="AQ371" s="1">
        <v>10</v>
      </c>
      <c r="AR371" s="1">
        <v>0</v>
      </c>
      <c r="AS371" s="1">
        <v>0</v>
      </c>
      <c r="AT371" s="200">
        <f>+TDC_InfraMR[[#This Row],[B.02.1 - Parque de Coches Eléctricos Motrices]]+TDC_InfraMR[[#This Row],[B.02.2 - Parque de Coches Eléctricos Motrices Remolcados Tipo R]]+TDC_InfraMR[[#This Row],[B.02.3 - Parque de Coches Eléctricos Motrices Tipo R]]</f>
        <v>10</v>
      </c>
      <c r="AU371" s="1">
        <v>0</v>
      </c>
      <c r="AV371" s="1">
        <v>0</v>
      </c>
      <c r="AW371" s="1">
        <v>0</v>
      </c>
      <c r="AX371" s="200">
        <f>+TDC_InfraMR[[#This Row],[B.03.1 - Parque de Coches Motores Motrices Remolcados]]+TDC_InfraMR[[#This Row],[B.03.2 - Parque de Coches Motores Motrices Intermedios]]+TDC_InfraMR[[#This Row],[B.03.3 - Parque de Coches Motores Motrices Cabina]]</f>
        <v>0</v>
      </c>
      <c r="AY371" s="1">
        <v>0</v>
      </c>
      <c r="AZ371" s="1">
        <v>0</v>
      </c>
      <c r="BA371" s="1">
        <v>0</v>
      </c>
      <c r="BB371" s="1">
        <v>0</v>
      </c>
      <c r="BC371" s="200">
        <f>+SUM(TDC_InfraMR[[#This Row],[B.04.1 - Parque de Coches Remolcados Clase Unica]:[B.04.5 - Parque de Coches Remolcados para Servicios Especiales (Cartoneros)]])</f>
        <v>0</v>
      </c>
      <c r="BD371" s="356">
        <v>0</v>
      </c>
      <c r="BE371" s="1">
        <v>0</v>
      </c>
      <c r="BF371" s="1">
        <v>0</v>
      </c>
      <c r="BG371" s="244">
        <v>1435</v>
      </c>
    </row>
    <row r="372" spans="1:59">
      <c r="A372" s="1">
        <v>2023</v>
      </c>
      <c r="B372" s="1" t="s">
        <v>71</v>
      </c>
      <c r="C372" s="10">
        <v>0</v>
      </c>
      <c r="D372" s="10">
        <v>0</v>
      </c>
      <c r="E372" s="10">
        <v>0</v>
      </c>
      <c r="F372" s="10">
        <v>15.3</v>
      </c>
      <c r="G372" s="192">
        <f t="shared" si="35"/>
        <v>15.3</v>
      </c>
      <c r="H372" s="192">
        <f>+TDC_InfraMR[[#This Row],[Total Líneas de Explotación ]]</f>
        <v>15.3</v>
      </c>
      <c r="I372" s="192">
        <v>15.3</v>
      </c>
      <c r="J372" s="10">
        <v>0</v>
      </c>
      <c r="K372" s="10">
        <v>0</v>
      </c>
      <c r="L372" s="10">
        <v>30.6</v>
      </c>
      <c r="M372" s="10">
        <v>1.04</v>
      </c>
      <c r="N372" s="192">
        <f>+TDC_InfraMR[[#This Row],[A.03.1 -  Longitud de Vías de Explotación No Electrificadas Troncales y Ramales (vía principal) (km)]]+TDC_InfraMR[[#This Row],[A.04.1 -  Longitud de Vías de Explotación Electrificadas Troncales y Ramales (vía principal) (km)]]</f>
        <v>30.6</v>
      </c>
      <c r="O372" s="192">
        <f>+TDC_InfraMR[[#This Row],[Total Vías (excluido Auxiliares)]]</f>
        <v>30.6</v>
      </c>
      <c r="P372" s="1">
        <v>11</v>
      </c>
      <c r="Q372" s="1">
        <v>0</v>
      </c>
      <c r="R372" s="1">
        <v>0</v>
      </c>
      <c r="S372" s="194">
        <f t="shared" ref="S372" si="78">SUM(P372:R372)</f>
        <v>11</v>
      </c>
      <c r="T372" s="194">
        <f>+TDC_InfraMR[[#This Row],[Total Estaciones]]</f>
        <v>11</v>
      </c>
      <c r="U372" s="1">
        <v>0</v>
      </c>
      <c r="V372" s="1">
        <v>36</v>
      </c>
      <c r="W372" s="1">
        <v>0</v>
      </c>
      <c r="X372" s="1">
        <v>0</v>
      </c>
      <c r="Y372" s="1">
        <v>0</v>
      </c>
      <c r="Z372" s="196">
        <f t="shared" ref="Z372" si="79">SUM(U372:Y372)</f>
        <v>36</v>
      </c>
      <c r="AA372" s="1">
        <v>6</v>
      </c>
      <c r="AB372" s="1">
        <v>2</v>
      </c>
      <c r="AC372" s="1">
        <f>+TDC_InfraMR[[#This Row],[Total Pasos Vehiculares a Nivel]]</f>
        <v>36</v>
      </c>
      <c r="AD372" s="196">
        <f t="shared" ref="AD372" si="80">SUM(AA372:AC372)</f>
        <v>44</v>
      </c>
      <c r="AE372" s="1">
        <v>0</v>
      </c>
      <c r="AF372" s="1">
        <v>7</v>
      </c>
      <c r="AG372" s="1">
        <v>9</v>
      </c>
      <c r="AH372" s="196">
        <f t="shared" ref="AH372" si="81">SUM(AE372:AG372)</f>
        <v>16</v>
      </c>
      <c r="AI372" s="7">
        <v>15.3</v>
      </c>
      <c r="AJ372" s="7">
        <v>0</v>
      </c>
      <c r="AK372" s="7">
        <v>0</v>
      </c>
      <c r="AL372" s="198">
        <f t="shared" ref="AL372" si="82">SUM(AI372:AK372)</f>
        <v>15.3</v>
      </c>
      <c r="AM372" s="1">
        <v>0</v>
      </c>
      <c r="AN372" s="1">
        <v>0</v>
      </c>
      <c r="AO372" s="1">
        <v>0</v>
      </c>
      <c r="AP372" s="200">
        <f t="shared" ref="AP372" si="83">SUM(AM372:AO372)</f>
        <v>0</v>
      </c>
      <c r="AQ372" s="1">
        <v>10</v>
      </c>
      <c r="AR372" s="1">
        <v>0</v>
      </c>
      <c r="AS372" s="1">
        <v>0</v>
      </c>
      <c r="AT372" s="200">
        <f>+TDC_InfraMR[[#This Row],[B.02.1 - Parque de Coches Eléctricos Motrices]]+TDC_InfraMR[[#This Row],[B.02.2 - Parque de Coches Eléctricos Motrices Remolcados Tipo R]]+TDC_InfraMR[[#This Row],[B.02.3 - Parque de Coches Eléctricos Motrices Tipo R]]</f>
        <v>10</v>
      </c>
      <c r="AU372" s="1">
        <v>0</v>
      </c>
      <c r="AV372" s="1">
        <v>0</v>
      </c>
      <c r="AW372" s="1">
        <v>0</v>
      </c>
      <c r="AX372" s="200">
        <f>+TDC_InfraMR[[#This Row],[B.03.1 - Parque de Coches Motores Motrices Remolcados]]+TDC_InfraMR[[#This Row],[B.03.2 - Parque de Coches Motores Motrices Intermedios]]+TDC_InfraMR[[#This Row],[B.03.3 - Parque de Coches Motores Motrices Cabina]]</f>
        <v>0</v>
      </c>
      <c r="AY372" s="1">
        <v>0</v>
      </c>
      <c r="AZ372" s="1">
        <v>0</v>
      </c>
      <c r="BA372" s="1">
        <v>0</v>
      </c>
      <c r="BB372" s="1">
        <v>0</v>
      </c>
      <c r="BC372" s="200">
        <f>+SUM(TDC_InfraMR[[#This Row],[B.04.1 - Parque de Coches Remolcados Clase Unica]:[B.04.5 - Parque de Coches Remolcados para Servicios Especiales (Cartoneros)]])</f>
        <v>0</v>
      </c>
      <c r="BD372" s="356">
        <v>0</v>
      </c>
      <c r="BE372" s="1">
        <v>0</v>
      </c>
      <c r="BF372" s="1">
        <v>0</v>
      </c>
      <c r="BG372" s="244">
        <v>1435</v>
      </c>
    </row>
    <row r="373" spans="1:59">
      <c r="A373" s="1">
        <v>2023</v>
      </c>
      <c r="B373" s="1" t="s">
        <v>72</v>
      </c>
      <c r="C373" s="10">
        <v>0</v>
      </c>
      <c r="D373" s="10">
        <v>0</v>
      </c>
      <c r="E373" s="10">
        <v>0</v>
      </c>
      <c r="F373" s="10">
        <v>15.3</v>
      </c>
      <c r="G373" s="192">
        <f t="shared" si="35"/>
        <v>15.3</v>
      </c>
      <c r="H373" s="192">
        <f>+TDC_InfraMR[[#This Row],[Total Líneas de Explotación ]]</f>
        <v>15.3</v>
      </c>
      <c r="I373" s="192">
        <v>15.3</v>
      </c>
      <c r="J373" s="10">
        <v>0</v>
      </c>
      <c r="K373" s="10">
        <v>0</v>
      </c>
      <c r="L373" s="10">
        <v>30.6</v>
      </c>
      <c r="M373" s="10">
        <v>1.04</v>
      </c>
      <c r="N373" s="192">
        <f>+TDC_InfraMR[[#This Row],[A.03.1 -  Longitud de Vías de Explotación No Electrificadas Troncales y Ramales (vía principal) (km)]]+TDC_InfraMR[[#This Row],[A.04.1 -  Longitud de Vías de Explotación Electrificadas Troncales y Ramales (vía principal) (km)]]</f>
        <v>30.6</v>
      </c>
      <c r="O373" s="192">
        <f>+TDC_InfraMR[[#This Row],[Total Vías (excluido Auxiliares)]]</f>
        <v>30.6</v>
      </c>
      <c r="P373" s="1">
        <v>11</v>
      </c>
      <c r="Q373" s="1">
        <v>0</v>
      </c>
      <c r="R373" s="1">
        <v>0</v>
      </c>
      <c r="S373" s="194">
        <f t="shared" ref="S373" si="84">SUM(P373:R373)</f>
        <v>11</v>
      </c>
      <c r="T373" s="194">
        <f>+TDC_InfraMR[[#This Row],[Total Estaciones]]</f>
        <v>11</v>
      </c>
      <c r="U373" s="1">
        <v>0</v>
      </c>
      <c r="V373" s="1">
        <v>36</v>
      </c>
      <c r="W373" s="1">
        <v>0</v>
      </c>
      <c r="X373" s="1">
        <v>0</v>
      </c>
      <c r="Y373" s="1">
        <v>0</v>
      </c>
      <c r="Z373" s="196">
        <f t="shared" ref="Z373" si="85">SUM(U373:Y373)</f>
        <v>36</v>
      </c>
      <c r="AA373" s="1">
        <v>6</v>
      </c>
      <c r="AB373" s="1">
        <v>2</v>
      </c>
      <c r="AC373" s="1">
        <f>+TDC_InfraMR[[#This Row],[Total Pasos Vehiculares a Nivel]]</f>
        <v>36</v>
      </c>
      <c r="AD373" s="196">
        <f t="shared" ref="AD373" si="86">SUM(AA373:AC373)</f>
        <v>44</v>
      </c>
      <c r="AE373" s="1">
        <v>0</v>
      </c>
      <c r="AF373" s="1">
        <v>7</v>
      </c>
      <c r="AG373" s="1">
        <v>9</v>
      </c>
      <c r="AH373" s="196">
        <f t="shared" ref="AH373" si="87">SUM(AE373:AG373)</f>
        <v>16</v>
      </c>
      <c r="AI373" s="7">
        <v>15.3</v>
      </c>
      <c r="AJ373" s="7">
        <v>0</v>
      </c>
      <c r="AK373" s="7">
        <v>0</v>
      </c>
      <c r="AL373" s="198">
        <f t="shared" ref="AL373" si="88">SUM(AI373:AK373)</f>
        <v>15.3</v>
      </c>
      <c r="AM373" s="1">
        <v>0</v>
      </c>
      <c r="AN373" s="1">
        <v>0</v>
      </c>
      <c r="AO373" s="1">
        <v>0</v>
      </c>
      <c r="AP373" s="200">
        <f t="shared" ref="AP373" si="89">SUM(AM373:AO373)</f>
        <v>0</v>
      </c>
      <c r="AQ373" s="1">
        <v>10</v>
      </c>
      <c r="AR373" s="1">
        <v>0</v>
      </c>
      <c r="AS373" s="1">
        <v>0</v>
      </c>
      <c r="AT373" s="200">
        <f>+TDC_InfraMR[[#This Row],[B.02.1 - Parque de Coches Eléctricos Motrices]]+TDC_InfraMR[[#This Row],[B.02.2 - Parque de Coches Eléctricos Motrices Remolcados Tipo R]]+TDC_InfraMR[[#This Row],[B.02.3 - Parque de Coches Eléctricos Motrices Tipo R]]</f>
        <v>10</v>
      </c>
      <c r="AU373" s="1">
        <v>0</v>
      </c>
      <c r="AV373" s="1">
        <v>0</v>
      </c>
      <c r="AW373" s="1">
        <v>0</v>
      </c>
      <c r="AX373" s="200">
        <f>+TDC_InfraMR[[#This Row],[B.03.1 - Parque de Coches Motores Motrices Remolcados]]+TDC_InfraMR[[#This Row],[B.03.2 - Parque de Coches Motores Motrices Intermedios]]+TDC_InfraMR[[#This Row],[B.03.3 - Parque de Coches Motores Motrices Cabina]]</f>
        <v>0</v>
      </c>
      <c r="AY373" s="1">
        <v>0</v>
      </c>
      <c r="AZ373" s="1">
        <v>0</v>
      </c>
      <c r="BA373" s="1">
        <v>0</v>
      </c>
      <c r="BB373" s="1">
        <v>0</v>
      </c>
      <c r="BC373" s="200">
        <f>+SUM(TDC_InfraMR[[#This Row],[B.04.1 - Parque de Coches Remolcados Clase Unica]:[B.04.5 - Parque de Coches Remolcados para Servicios Especiales (Cartoneros)]])</f>
        <v>0</v>
      </c>
      <c r="BD373" s="356">
        <v>0</v>
      </c>
      <c r="BE373" s="1">
        <v>0</v>
      </c>
      <c r="BF373" s="1">
        <v>0</v>
      </c>
      <c r="BG373" s="244">
        <v>1435</v>
      </c>
    </row>
    <row r="374" spans="1:59">
      <c r="A374" s="1">
        <v>2024</v>
      </c>
      <c r="B374" s="1" t="s">
        <v>61</v>
      </c>
      <c r="C374" s="10">
        <v>0</v>
      </c>
      <c r="D374" s="10">
        <v>0</v>
      </c>
      <c r="E374" s="10">
        <v>0</v>
      </c>
      <c r="F374" s="10">
        <v>15.3</v>
      </c>
      <c r="G374" s="192">
        <f t="shared" si="35"/>
        <v>15.3</v>
      </c>
      <c r="H374" s="192">
        <f>+TDC_InfraMR[[#This Row],[Total Líneas de Explotación ]]</f>
        <v>15.3</v>
      </c>
      <c r="I374" s="192">
        <v>15.3</v>
      </c>
      <c r="J374" s="10">
        <v>0</v>
      </c>
      <c r="K374" s="10">
        <v>0</v>
      </c>
      <c r="L374" s="10">
        <v>30.6</v>
      </c>
      <c r="M374" s="10">
        <v>1.04</v>
      </c>
      <c r="N374" s="192">
        <f>+TDC_InfraMR[[#This Row],[A.03.1 -  Longitud de Vías de Explotación No Electrificadas Troncales y Ramales (vía principal) (km)]]+TDC_InfraMR[[#This Row],[A.04.1 -  Longitud de Vías de Explotación Electrificadas Troncales y Ramales (vía principal) (km)]]</f>
        <v>30.6</v>
      </c>
      <c r="O374" s="192">
        <f>+TDC_InfraMR[[#This Row],[Total Vías (excluido Auxiliares)]]</f>
        <v>30.6</v>
      </c>
      <c r="P374" s="1">
        <v>11</v>
      </c>
      <c r="Q374" s="1">
        <v>0</v>
      </c>
      <c r="R374" s="1">
        <v>0</v>
      </c>
      <c r="S374" s="194">
        <f t="shared" ref="S374" si="90">SUM(P374:R374)</f>
        <v>11</v>
      </c>
      <c r="T374" s="194">
        <f>+TDC_InfraMR[[#This Row],[Total Estaciones]]</f>
        <v>11</v>
      </c>
      <c r="U374" s="1">
        <v>0</v>
      </c>
      <c r="V374" s="1">
        <v>36</v>
      </c>
      <c r="W374" s="1">
        <v>0</v>
      </c>
      <c r="X374" s="1">
        <v>0</v>
      </c>
      <c r="Y374" s="1">
        <v>0</v>
      </c>
      <c r="Z374" s="196">
        <f t="shared" ref="Z374" si="91">SUM(U374:Y374)</f>
        <v>36</v>
      </c>
      <c r="AA374" s="1">
        <v>6</v>
      </c>
      <c r="AB374" s="1">
        <v>2</v>
      </c>
      <c r="AC374" s="1">
        <f>+TDC_InfraMR[[#This Row],[Total Pasos Vehiculares a Nivel]]</f>
        <v>36</v>
      </c>
      <c r="AD374" s="196">
        <f t="shared" ref="AD374" si="92">SUM(AA374:AC374)</f>
        <v>44</v>
      </c>
      <c r="AE374" s="1">
        <v>0</v>
      </c>
      <c r="AF374" s="1">
        <v>7</v>
      </c>
      <c r="AG374" s="1">
        <v>9</v>
      </c>
      <c r="AH374" s="196">
        <f t="shared" ref="AH374" si="93">SUM(AE374:AG374)</f>
        <v>16</v>
      </c>
      <c r="AI374" s="7">
        <v>15.3</v>
      </c>
      <c r="AJ374" s="7">
        <v>0</v>
      </c>
      <c r="AK374" s="7">
        <v>0</v>
      </c>
      <c r="AL374" s="198">
        <f t="shared" ref="AL374" si="94">SUM(AI374:AK374)</f>
        <v>15.3</v>
      </c>
      <c r="AM374" s="1">
        <v>0</v>
      </c>
      <c r="AN374" s="1">
        <v>0</v>
      </c>
      <c r="AO374" s="1">
        <v>0</v>
      </c>
      <c r="AP374" s="200">
        <f t="shared" ref="AP374" si="95">SUM(AM374:AO374)</f>
        <v>0</v>
      </c>
      <c r="AQ374" s="1">
        <v>10</v>
      </c>
      <c r="AR374" s="1">
        <v>0</v>
      </c>
      <c r="AS374" s="1">
        <v>0</v>
      </c>
      <c r="AT374" s="200">
        <f>+TDC_InfraMR[[#This Row],[B.02.1 - Parque de Coches Eléctricos Motrices]]+TDC_InfraMR[[#This Row],[B.02.2 - Parque de Coches Eléctricos Motrices Remolcados Tipo R]]+TDC_InfraMR[[#This Row],[B.02.3 - Parque de Coches Eléctricos Motrices Tipo R]]</f>
        <v>10</v>
      </c>
      <c r="AU374" s="1">
        <v>0</v>
      </c>
      <c r="AV374" s="1">
        <v>0</v>
      </c>
      <c r="AW374" s="1">
        <v>0</v>
      </c>
      <c r="AX374" s="200">
        <f>+TDC_InfraMR[[#This Row],[B.03.1 - Parque de Coches Motores Motrices Remolcados]]+TDC_InfraMR[[#This Row],[B.03.2 - Parque de Coches Motores Motrices Intermedios]]+TDC_InfraMR[[#This Row],[B.03.3 - Parque de Coches Motores Motrices Cabina]]</f>
        <v>0</v>
      </c>
      <c r="AY374" s="1">
        <v>0</v>
      </c>
      <c r="AZ374" s="1">
        <v>0</v>
      </c>
      <c r="BA374" s="1">
        <v>0</v>
      </c>
      <c r="BB374" s="1">
        <v>0</v>
      </c>
      <c r="BC374" s="200">
        <f>+SUM(TDC_InfraMR[[#This Row],[B.04.1 - Parque de Coches Remolcados Clase Unica]:[B.04.5 - Parque de Coches Remolcados para Servicios Especiales (Cartoneros)]])</f>
        <v>0</v>
      </c>
      <c r="BD374" s="356">
        <v>0</v>
      </c>
      <c r="BE374" s="1">
        <v>0</v>
      </c>
      <c r="BF374" s="1">
        <v>0</v>
      </c>
      <c r="BG374" s="244">
        <v>1435</v>
      </c>
    </row>
    <row r="375" spans="1:59">
      <c r="A375" s="1">
        <v>2024</v>
      </c>
      <c r="B375" s="1" t="s">
        <v>62</v>
      </c>
      <c r="C375" s="10">
        <v>0</v>
      </c>
      <c r="D375" s="10">
        <v>0</v>
      </c>
      <c r="E375" s="10">
        <v>0</v>
      </c>
      <c r="F375" s="10">
        <v>15.3</v>
      </c>
      <c r="G375" s="192">
        <f t="shared" si="35"/>
        <v>15.3</v>
      </c>
      <c r="H375" s="192">
        <f>+TDC_InfraMR[[#This Row],[Total Líneas de Explotación ]]</f>
        <v>15.3</v>
      </c>
      <c r="I375" s="192">
        <v>15.3</v>
      </c>
      <c r="J375" s="10">
        <v>0</v>
      </c>
      <c r="K375" s="10">
        <v>0</v>
      </c>
      <c r="L375" s="10">
        <v>30.6</v>
      </c>
      <c r="M375" s="10">
        <v>1.04</v>
      </c>
      <c r="N375" s="192">
        <f>+TDC_InfraMR[[#This Row],[A.03.1 -  Longitud de Vías de Explotación No Electrificadas Troncales y Ramales (vía principal) (km)]]+TDC_InfraMR[[#This Row],[A.04.1 -  Longitud de Vías de Explotación Electrificadas Troncales y Ramales (vía principal) (km)]]</f>
        <v>30.6</v>
      </c>
      <c r="O375" s="192">
        <f>+TDC_InfraMR[[#This Row],[Total Vías (excluido Auxiliares)]]</f>
        <v>30.6</v>
      </c>
      <c r="P375" s="1">
        <v>11</v>
      </c>
      <c r="Q375" s="1">
        <v>0</v>
      </c>
      <c r="R375" s="1">
        <v>0</v>
      </c>
      <c r="S375" s="194">
        <f t="shared" ref="S375" si="96">SUM(P375:R375)</f>
        <v>11</v>
      </c>
      <c r="T375" s="317">
        <f>+TDC_InfraMR[[#This Row],[Total Estaciones]]</f>
        <v>11</v>
      </c>
      <c r="U375" s="1">
        <v>0</v>
      </c>
      <c r="V375" s="1">
        <v>36</v>
      </c>
      <c r="W375" s="1">
        <v>0</v>
      </c>
      <c r="X375" s="1">
        <v>0</v>
      </c>
      <c r="Y375" s="1">
        <v>0</v>
      </c>
      <c r="Z375" s="196">
        <f t="shared" ref="Z375" si="97">SUM(U375:Y375)</f>
        <v>36</v>
      </c>
      <c r="AA375" s="1">
        <v>6</v>
      </c>
      <c r="AB375" s="1">
        <v>2</v>
      </c>
      <c r="AC375" s="1">
        <f>+TDC_InfraMR[[#This Row],[Total Pasos Vehiculares a Nivel]]</f>
        <v>36</v>
      </c>
      <c r="AD375" s="318">
        <f t="shared" ref="AD375" si="98">SUM(AA375:AC375)</f>
        <v>44</v>
      </c>
      <c r="AE375" s="1">
        <v>0</v>
      </c>
      <c r="AF375" s="1">
        <v>7</v>
      </c>
      <c r="AG375" s="1">
        <v>9</v>
      </c>
      <c r="AH375" s="196">
        <f t="shared" ref="AH375" si="99">SUM(AE375:AG375)</f>
        <v>16</v>
      </c>
      <c r="AI375" s="7">
        <v>15.3</v>
      </c>
      <c r="AJ375" s="7">
        <v>0</v>
      </c>
      <c r="AK375" s="7">
        <v>0</v>
      </c>
      <c r="AL375" s="198">
        <f t="shared" ref="AL375" si="100">SUM(AI375:AK375)</f>
        <v>15.3</v>
      </c>
      <c r="AM375" s="1">
        <v>0</v>
      </c>
      <c r="AN375" s="1">
        <v>0</v>
      </c>
      <c r="AO375" s="1">
        <v>0</v>
      </c>
      <c r="AP375" s="200">
        <f t="shared" ref="AP375" si="101">SUM(AM375:AO375)</f>
        <v>0</v>
      </c>
      <c r="AQ375" s="1">
        <v>10</v>
      </c>
      <c r="AR375" s="1">
        <v>0</v>
      </c>
      <c r="AS375" s="1">
        <v>0</v>
      </c>
      <c r="AT375" s="200">
        <f>+TDC_InfraMR[[#This Row],[B.02.1 - Parque de Coches Eléctricos Motrices]]+TDC_InfraMR[[#This Row],[B.02.2 - Parque de Coches Eléctricos Motrices Remolcados Tipo R]]+TDC_InfraMR[[#This Row],[B.02.3 - Parque de Coches Eléctricos Motrices Tipo R]]</f>
        <v>10</v>
      </c>
      <c r="AU375" s="1">
        <v>0</v>
      </c>
      <c r="AV375" s="1">
        <v>0</v>
      </c>
      <c r="AW375" s="1">
        <v>0</v>
      </c>
      <c r="AX375" s="200">
        <f>+TDC_InfraMR[[#This Row],[B.03.1 - Parque de Coches Motores Motrices Remolcados]]+TDC_InfraMR[[#This Row],[B.03.2 - Parque de Coches Motores Motrices Intermedios]]+TDC_InfraMR[[#This Row],[B.03.3 - Parque de Coches Motores Motrices Cabina]]</f>
        <v>0</v>
      </c>
      <c r="AY375" s="1">
        <v>0</v>
      </c>
      <c r="AZ375" s="1">
        <v>0</v>
      </c>
      <c r="BA375" s="1">
        <v>0</v>
      </c>
      <c r="BB375" s="1">
        <v>0</v>
      </c>
      <c r="BC375" s="200">
        <f>+SUM(TDC_InfraMR[[#This Row],[B.04.1 - Parque de Coches Remolcados Clase Unica]:[B.04.5 - Parque de Coches Remolcados para Servicios Especiales (Cartoneros)]])</f>
        <v>0</v>
      </c>
      <c r="BD375" s="356">
        <v>0</v>
      </c>
      <c r="BE375" s="1">
        <v>0</v>
      </c>
      <c r="BF375" s="1">
        <v>0</v>
      </c>
      <c r="BG375" s="244">
        <v>1435</v>
      </c>
    </row>
    <row r="376" spans="1:59">
      <c r="A376" s="1">
        <v>2024</v>
      </c>
      <c r="B376" s="1" t="s">
        <v>63</v>
      </c>
      <c r="C376" s="10">
        <v>0</v>
      </c>
      <c r="D376" s="10">
        <v>0</v>
      </c>
      <c r="E376" s="10">
        <v>0</v>
      </c>
      <c r="F376" s="10">
        <v>15.3</v>
      </c>
      <c r="G376" s="192">
        <f t="shared" si="35"/>
        <v>15.3</v>
      </c>
      <c r="H376" s="192">
        <f>+TDC_InfraMR[[#This Row],[Total Líneas de Explotación ]]</f>
        <v>15.3</v>
      </c>
      <c r="I376" s="192">
        <v>15.3</v>
      </c>
      <c r="J376" s="10">
        <v>0</v>
      </c>
      <c r="K376" s="10">
        <v>0</v>
      </c>
      <c r="L376" s="10">
        <v>30.6</v>
      </c>
      <c r="M376" s="10">
        <v>1.04</v>
      </c>
      <c r="N376" s="192">
        <f>+TDC_InfraMR[[#This Row],[A.03.1 -  Longitud de Vías de Explotación No Electrificadas Troncales y Ramales (vía principal) (km)]]+TDC_InfraMR[[#This Row],[A.04.1 -  Longitud de Vías de Explotación Electrificadas Troncales y Ramales (vía principal) (km)]]</f>
        <v>30.6</v>
      </c>
      <c r="O376" s="192">
        <f>+TDC_InfraMR[[#This Row],[Total Vías (excluido Auxiliares)]]</f>
        <v>30.6</v>
      </c>
      <c r="P376" s="1">
        <v>11</v>
      </c>
      <c r="Q376" s="1">
        <v>0</v>
      </c>
      <c r="R376" s="1">
        <v>0</v>
      </c>
      <c r="S376" s="194">
        <f t="shared" ref="S376" si="102">SUM(P376:R376)</f>
        <v>11</v>
      </c>
      <c r="T376" s="317">
        <f>+TDC_InfraMR[[#This Row],[Total Estaciones]]</f>
        <v>11</v>
      </c>
      <c r="U376" s="1">
        <v>0</v>
      </c>
      <c r="V376" s="1">
        <v>36</v>
      </c>
      <c r="W376" s="1">
        <v>0</v>
      </c>
      <c r="X376" s="1">
        <v>0</v>
      </c>
      <c r="Y376" s="1">
        <v>0</v>
      </c>
      <c r="Z376" s="196">
        <f t="shared" ref="Z376" si="103">SUM(U376:Y376)</f>
        <v>36</v>
      </c>
      <c r="AA376" s="1">
        <v>6</v>
      </c>
      <c r="AB376" s="1">
        <v>2</v>
      </c>
      <c r="AC376" s="1">
        <f>+TDC_InfraMR[[#This Row],[Total Pasos Vehiculares a Nivel]]</f>
        <v>36</v>
      </c>
      <c r="AD376" s="318">
        <f t="shared" ref="AD376" si="104">SUM(AA376:AC376)</f>
        <v>44</v>
      </c>
      <c r="AE376" s="1">
        <v>0</v>
      </c>
      <c r="AF376" s="1">
        <v>7</v>
      </c>
      <c r="AG376" s="1">
        <v>9</v>
      </c>
      <c r="AH376" s="196">
        <f t="shared" ref="AH376" si="105">SUM(AE376:AG376)</f>
        <v>16</v>
      </c>
      <c r="AI376" s="7">
        <v>15.3</v>
      </c>
      <c r="AJ376" s="7">
        <v>0</v>
      </c>
      <c r="AK376" s="7">
        <v>0</v>
      </c>
      <c r="AL376" s="198">
        <f t="shared" ref="AL376" si="106">SUM(AI376:AK376)</f>
        <v>15.3</v>
      </c>
      <c r="AM376" s="1">
        <v>0</v>
      </c>
      <c r="AN376" s="1">
        <v>0</v>
      </c>
      <c r="AO376" s="1">
        <v>0</v>
      </c>
      <c r="AP376" s="200">
        <f t="shared" ref="AP376" si="107">SUM(AM376:AO376)</f>
        <v>0</v>
      </c>
      <c r="AQ376" s="1">
        <v>10</v>
      </c>
      <c r="AR376" s="1">
        <v>0</v>
      </c>
      <c r="AS376" s="1">
        <v>0</v>
      </c>
      <c r="AT376" s="200">
        <f>+TDC_InfraMR[[#This Row],[B.02.1 - Parque de Coches Eléctricos Motrices]]+TDC_InfraMR[[#This Row],[B.02.2 - Parque de Coches Eléctricos Motrices Remolcados Tipo R]]+TDC_InfraMR[[#This Row],[B.02.3 - Parque de Coches Eléctricos Motrices Tipo R]]</f>
        <v>10</v>
      </c>
      <c r="AU376" s="1">
        <v>0</v>
      </c>
      <c r="AV376" s="1">
        <v>0</v>
      </c>
      <c r="AW376" s="1">
        <v>0</v>
      </c>
      <c r="AX376" s="200">
        <f>+TDC_InfraMR[[#This Row],[B.03.1 - Parque de Coches Motores Motrices Remolcados]]+TDC_InfraMR[[#This Row],[B.03.2 - Parque de Coches Motores Motrices Intermedios]]+TDC_InfraMR[[#This Row],[B.03.3 - Parque de Coches Motores Motrices Cabina]]</f>
        <v>0</v>
      </c>
      <c r="AY376" s="1">
        <v>0</v>
      </c>
      <c r="AZ376" s="1">
        <v>0</v>
      </c>
      <c r="BA376" s="1">
        <v>0</v>
      </c>
      <c r="BB376" s="1">
        <v>0</v>
      </c>
      <c r="BC376" s="200">
        <f>+SUM(TDC_InfraMR[[#This Row],[B.04.1 - Parque de Coches Remolcados Clase Unica]:[B.04.5 - Parque de Coches Remolcados para Servicios Especiales (Cartoneros)]])</f>
        <v>0</v>
      </c>
      <c r="BD376" s="356">
        <v>0</v>
      </c>
      <c r="BE376" s="1">
        <v>0</v>
      </c>
      <c r="BF376" s="1">
        <v>0</v>
      </c>
      <c r="BG376" s="244">
        <v>1435</v>
      </c>
    </row>
  </sheetData>
  <pageMargins left="0.7" right="0.7" top="0.75" bottom="0.75" header="0.3" footer="0.3"/>
  <legacyDrawing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56"/>
  <sheetViews>
    <sheetView showGridLines="0" workbookViewId="0">
      <selection activeCell="M28" sqref="M28"/>
    </sheetView>
  </sheetViews>
  <sheetFormatPr baseColWidth="10" defaultColWidth="11" defaultRowHeight="12.75"/>
  <cols>
    <col min="1" max="1" width="3.44140625" style="1" customWidth="1"/>
    <col min="2" max="2" width="6.88671875" style="1" customWidth="1"/>
    <col min="3" max="3" width="14.33203125" style="1" customWidth="1"/>
    <col min="4" max="5" width="11.21875" style="1"/>
    <col min="6" max="7" width="8.6640625" style="1" customWidth="1"/>
    <col min="8" max="256" width="11.21875" style="1"/>
    <col min="257" max="257" width="4.5546875" style="1" customWidth="1"/>
    <col min="258" max="258" width="7" style="1" customWidth="1"/>
    <col min="259" max="259" width="16.5546875" style="1" customWidth="1"/>
    <col min="260" max="512" width="11.21875" style="1"/>
    <col min="513" max="513" width="4.5546875" style="1" customWidth="1"/>
    <col min="514" max="514" width="7" style="1" customWidth="1"/>
    <col min="515" max="515" width="16.5546875" style="1" customWidth="1"/>
    <col min="516" max="768" width="11.21875" style="1"/>
    <col min="769" max="769" width="4.5546875" style="1" customWidth="1"/>
    <col min="770" max="770" width="7" style="1" customWidth="1"/>
    <col min="771" max="771" width="16.5546875" style="1" customWidth="1"/>
    <col min="772" max="1024" width="11.21875" style="1"/>
    <col min="1025" max="1025" width="4.5546875" style="1" customWidth="1"/>
    <col min="1026" max="1026" width="7" style="1" customWidth="1"/>
    <col min="1027" max="1027" width="16.5546875" style="1" customWidth="1"/>
    <col min="1028" max="1280" width="11.21875" style="1"/>
    <col min="1281" max="1281" width="4.5546875" style="1" customWidth="1"/>
    <col min="1282" max="1282" width="7" style="1" customWidth="1"/>
    <col min="1283" max="1283" width="16.5546875" style="1" customWidth="1"/>
    <col min="1284" max="1536" width="11.21875" style="1"/>
    <col min="1537" max="1537" width="4.5546875" style="1" customWidth="1"/>
    <col min="1538" max="1538" width="7" style="1" customWidth="1"/>
    <col min="1539" max="1539" width="16.5546875" style="1" customWidth="1"/>
    <col min="1540" max="1792" width="11.21875" style="1"/>
    <col min="1793" max="1793" width="4.5546875" style="1" customWidth="1"/>
    <col min="1794" max="1794" width="7" style="1" customWidth="1"/>
    <col min="1795" max="1795" width="16.5546875" style="1" customWidth="1"/>
    <col min="1796" max="2048" width="11.21875" style="1"/>
    <col min="2049" max="2049" width="4.5546875" style="1" customWidth="1"/>
    <col min="2050" max="2050" width="7" style="1" customWidth="1"/>
    <col min="2051" max="2051" width="16.5546875" style="1" customWidth="1"/>
    <col min="2052" max="2304" width="11.21875" style="1"/>
    <col min="2305" max="2305" width="4.5546875" style="1" customWidth="1"/>
    <col min="2306" max="2306" width="7" style="1" customWidth="1"/>
    <col min="2307" max="2307" width="16.5546875" style="1" customWidth="1"/>
    <col min="2308" max="2560" width="11.21875" style="1"/>
    <col min="2561" max="2561" width="4.5546875" style="1" customWidth="1"/>
    <col min="2562" max="2562" width="7" style="1" customWidth="1"/>
    <col min="2563" max="2563" width="16.5546875" style="1" customWidth="1"/>
    <col min="2564" max="2816" width="11.21875" style="1"/>
    <col min="2817" max="2817" width="4.5546875" style="1" customWidth="1"/>
    <col min="2818" max="2818" width="7" style="1" customWidth="1"/>
    <col min="2819" max="2819" width="16.5546875" style="1" customWidth="1"/>
    <col min="2820" max="3072" width="11.21875" style="1"/>
    <col min="3073" max="3073" width="4.5546875" style="1" customWidth="1"/>
    <col min="3074" max="3074" width="7" style="1" customWidth="1"/>
    <col min="3075" max="3075" width="16.5546875" style="1" customWidth="1"/>
    <col min="3076" max="3328" width="11.21875" style="1"/>
    <col min="3329" max="3329" width="4.5546875" style="1" customWidth="1"/>
    <col min="3330" max="3330" width="7" style="1" customWidth="1"/>
    <col min="3331" max="3331" width="16.5546875" style="1" customWidth="1"/>
    <col min="3332" max="3584" width="11.21875" style="1"/>
    <col min="3585" max="3585" width="4.5546875" style="1" customWidth="1"/>
    <col min="3586" max="3586" width="7" style="1" customWidth="1"/>
    <col min="3587" max="3587" width="16.5546875" style="1" customWidth="1"/>
    <col min="3588" max="3840" width="11.21875" style="1"/>
    <col min="3841" max="3841" width="4.5546875" style="1" customWidth="1"/>
    <col min="3842" max="3842" width="7" style="1" customWidth="1"/>
    <col min="3843" max="3843" width="16.5546875" style="1" customWidth="1"/>
    <col min="3844" max="4096" width="11.21875" style="1"/>
    <col min="4097" max="4097" width="4.5546875" style="1" customWidth="1"/>
    <col min="4098" max="4098" width="7" style="1" customWidth="1"/>
    <col min="4099" max="4099" width="16.5546875" style="1" customWidth="1"/>
    <col min="4100" max="4352" width="11.21875" style="1"/>
    <col min="4353" max="4353" width="4.5546875" style="1" customWidth="1"/>
    <col min="4354" max="4354" width="7" style="1" customWidth="1"/>
    <col min="4355" max="4355" width="16.5546875" style="1" customWidth="1"/>
    <col min="4356" max="4608" width="11.21875" style="1"/>
    <col min="4609" max="4609" width="4.5546875" style="1" customWidth="1"/>
    <col min="4610" max="4610" width="7" style="1" customWidth="1"/>
    <col min="4611" max="4611" width="16.5546875" style="1" customWidth="1"/>
    <col min="4612" max="4864" width="11.21875" style="1"/>
    <col min="4865" max="4865" width="4.5546875" style="1" customWidth="1"/>
    <col min="4866" max="4866" width="7" style="1" customWidth="1"/>
    <col min="4867" max="4867" width="16.5546875" style="1" customWidth="1"/>
    <col min="4868" max="5120" width="11.21875" style="1"/>
    <col min="5121" max="5121" width="4.5546875" style="1" customWidth="1"/>
    <col min="5122" max="5122" width="7" style="1" customWidth="1"/>
    <col min="5123" max="5123" width="16.5546875" style="1" customWidth="1"/>
    <col min="5124" max="5376" width="11.21875" style="1"/>
    <col min="5377" max="5377" width="4.5546875" style="1" customWidth="1"/>
    <col min="5378" max="5378" width="7" style="1" customWidth="1"/>
    <col min="5379" max="5379" width="16.5546875" style="1" customWidth="1"/>
    <col min="5380" max="5632" width="11.21875" style="1"/>
    <col min="5633" max="5633" width="4.5546875" style="1" customWidth="1"/>
    <col min="5634" max="5634" width="7" style="1" customWidth="1"/>
    <col min="5635" max="5635" width="16.5546875" style="1" customWidth="1"/>
    <col min="5636" max="5888" width="11.21875" style="1"/>
    <col min="5889" max="5889" width="4.5546875" style="1" customWidth="1"/>
    <col min="5890" max="5890" width="7" style="1" customWidth="1"/>
    <col min="5891" max="5891" width="16.5546875" style="1" customWidth="1"/>
    <col min="5892" max="6144" width="11.21875" style="1"/>
    <col min="6145" max="6145" width="4.5546875" style="1" customWidth="1"/>
    <col min="6146" max="6146" width="7" style="1" customWidth="1"/>
    <col min="6147" max="6147" width="16.5546875" style="1" customWidth="1"/>
    <col min="6148" max="6400" width="11.21875" style="1"/>
    <col min="6401" max="6401" width="4.5546875" style="1" customWidth="1"/>
    <col min="6402" max="6402" width="7" style="1" customWidth="1"/>
    <col min="6403" max="6403" width="16.5546875" style="1" customWidth="1"/>
    <col min="6404" max="6656" width="11.21875" style="1"/>
    <col min="6657" max="6657" width="4.5546875" style="1" customWidth="1"/>
    <col min="6658" max="6658" width="7" style="1" customWidth="1"/>
    <col min="6659" max="6659" width="16.5546875" style="1" customWidth="1"/>
    <col min="6660" max="6912" width="11.21875" style="1"/>
    <col min="6913" max="6913" width="4.5546875" style="1" customWidth="1"/>
    <col min="6914" max="6914" width="7" style="1" customWidth="1"/>
    <col min="6915" max="6915" width="16.5546875" style="1" customWidth="1"/>
    <col min="6916" max="7168" width="11.21875" style="1"/>
    <col min="7169" max="7169" width="4.5546875" style="1" customWidth="1"/>
    <col min="7170" max="7170" width="7" style="1" customWidth="1"/>
    <col min="7171" max="7171" width="16.5546875" style="1" customWidth="1"/>
    <col min="7172" max="7424" width="11.21875" style="1"/>
    <col min="7425" max="7425" width="4.5546875" style="1" customWidth="1"/>
    <col min="7426" max="7426" width="7" style="1" customWidth="1"/>
    <col min="7427" max="7427" width="16.5546875" style="1" customWidth="1"/>
    <col min="7428" max="7680" width="11.21875" style="1"/>
    <col min="7681" max="7681" width="4.5546875" style="1" customWidth="1"/>
    <col min="7682" max="7682" width="7" style="1" customWidth="1"/>
    <col min="7683" max="7683" width="16.5546875" style="1" customWidth="1"/>
    <col min="7684" max="7936" width="11.21875" style="1"/>
    <col min="7937" max="7937" width="4.5546875" style="1" customWidth="1"/>
    <col min="7938" max="7938" width="7" style="1" customWidth="1"/>
    <col min="7939" max="7939" width="16.5546875" style="1" customWidth="1"/>
    <col min="7940" max="8192" width="11.21875" style="1"/>
    <col min="8193" max="8193" width="4.5546875" style="1" customWidth="1"/>
    <col min="8194" max="8194" width="7" style="1" customWidth="1"/>
    <col min="8195" max="8195" width="16.5546875" style="1" customWidth="1"/>
    <col min="8196" max="8448" width="11.21875" style="1"/>
    <col min="8449" max="8449" width="4.5546875" style="1" customWidth="1"/>
    <col min="8450" max="8450" width="7" style="1" customWidth="1"/>
    <col min="8451" max="8451" width="16.5546875" style="1" customWidth="1"/>
    <col min="8452" max="8704" width="11.21875" style="1"/>
    <col min="8705" max="8705" width="4.5546875" style="1" customWidth="1"/>
    <col min="8706" max="8706" width="7" style="1" customWidth="1"/>
    <col min="8707" max="8707" width="16.5546875" style="1" customWidth="1"/>
    <col min="8708" max="8960" width="11.21875" style="1"/>
    <col min="8961" max="8961" width="4.5546875" style="1" customWidth="1"/>
    <col min="8962" max="8962" width="7" style="1" customWidth="1"/>
    <col min="8963" max="8963" width="16.5546875" style="1" customWidth="1"/>
    <col min="8964" max="9216" width="11.21875" style="1"/>
    <col min="9217" max="9217" width="4.5546875" style="1" customWidth="1"/>
    <col min="9218" max="9218" width="7" style="1" customWidth="1"/>
    <col min="9219" max="9219" width="16.5546875" style="1" customWidth="1"/>
    <col min="9220" max="9472" width="11.21875" style="1"/>
    <col min="9473" max="9473" width="4.5546875" style="1" customWidth="1"/>
    <col min="9474" max="9474" width="7" style="1" customWidth="1"/>
    <col min="9475" max="9475" width="16.5546875" style="1" customWidth="1"/>
    <col min="9476" max="9728" width="11.21875" style="1"/>
    <col min="9729" max="9729" width="4.5546875" style="1" customWidth="1"/>
    <col min="9730" max="9730" width="7" style="1" customWidth="1"/>
    <col min="9731" max="9731" width="16.5546875" style="1" customWidth="1"/>
    <col min="9732" max="9984" width="11.21875" style="1"/>
    <col min="9985" max="9985" width="4.5546875" style="1" customWidth="1"/>
    <col min="9986" max="9986" width="7" style="1" customWidth="1"/>
    <col min="9987" max="9987" width="16.5546875" style="1" customWidth="1"/>
    <col min="9988" max="10240" width="11.21875" style="1"/>
    <col min="10241" max="10241" width="4.5546875" style="1" customWidth="1"/>
    <col min="10242" max="10242" width="7" style="1" customWidth="1"/>
    <col min="10243" max="10243" width="16.5546875" style="1" customWidth="1"/>
    <col min="10244" max="10496" width="11.21875" style="1"/>
    <col min="10497" max="10497" width="4.5546875" style="1" customWidth="1"/>
    <col min="10498" max="10498" width="7" style="1" customWidth="1"/>
    <col min="10499" max="10499" width="16.5546875" style="1" customWidth="1"/>
    <col min="10500" max="10752" width="11.21875" style="1"/>
    <col min="10753" max="10753" width="4.5546875" style="1" customWidth="1"/>
    <col min="10754" max="10754" width="7" style="1" customWidth="1"/>
    <col min="10755" max="10755" width="16.5546875" style="1" customWidth="1"/>
    <col min="10756" max="11008" width="11.21875" style="1"/>
    <col min="11009" max="11009" width="4.5546875" style="1" customWidth="1"/>
    <col min="11010" max="11010" width="7" style="1" customWidth="1"/>
    <col min="11011" max="11011" width="16.5546875" style="1" customWidth="1"/>
    <col min="11012" max="11264" width="11.21875" style="1"/>
    <col min="11265" max="11265" width="4.5546875" style="1" customWidth="1"/>
    <col min="11266" max="11266" width="7" style="1" customWidth="1"/>
    <col min="11267" max="11267" width="16.5546875" style="1" customWidth="1"/>
    <col min="11268" max="11520" width="11.21875" style="1"/>
    <col min="11521" max="11521" width="4.5546875" style="1" customWidth="1"/>
    <col min="11522" max="11522" width="7" style="1" customWidth="1"/>
    <col min="11523" max="11523" width="16.5546875" style="1" customWidth="1"/>
    <col min="11524" max="11776" width="11.21875" style="1"/>
    <col min="11777" max="11777" width="4.5546875" style="1" customWidth="1"/>
    <col min="11778" max="11778" width="7" style="1" customWidth="1"/>
    <col min="11779" max="11779" width="16.5546875" style="1" customWidth="1"/>
    <col min="11780" max="12032" width="11.21875" style="1"/>
    <col min="12033" max="12033" width="4.5546875" style="1" customWidth="1"/>
    <col min="12034" max="12034" width="7" style="1" customWidth="1"/>
    <col min="12035" max="12035" width="16.5546875" style="1" customWidth="1"/>
    <col min="12036" max="12288" width="11.21875" style="1"/>
    <col min="12289" max="12289" width="4.5546875" style="1" customWidth="1"/>
    <col min="12290" max="12290" width="7" style="1" customWidth="1"/>
    <col min="12291" max="12291" width="16.5546875" style="1" customWidth="1"/>
    <col min="12292" max="12544" width="11.21875" style="1"/>
    <col min="12545" max="12545" width="4.5546875" style="1" customWidth="1"/>
    <col min="12546" max="12546" width="7" style="1" customWidth="1"/>
    <col min="12547" max="12547" width="16.5546875" style="1" customWidth="1"/>
    <col min="12548" max="12800" width="11.21875" style="1"/>
    <col min="12801" max="12801" width="4.5546875" style="1" customWidth="1"/>
    <col min="12802" max="12802" width="7" style="1" customWidth="1"/>
    <col min="12803" max="12803" width="16.5546875" style="1" customWidth="1"/>
    <col min="12804" max="13056" width="11.21875" style="1"/>
    <col min="13057" max="13057" width="4.5546875" style="1" customWidth="1"/>
    <col min="13058" max="13058" width="7" style="1" customWidth="1"/>
    <col min="13059" max="13059" width="16.5546875" style="1" customWidth="1"/>
    <col min="13060" max="13312" width="11.21875" style="1"/>
    <col min="13313" max="13313" width="4.5546875" style="1" customWidth="1"/>
    <col min="13314" max="13314" width="7" style="1" customWidth="1"/>
    <col min="13315" max="13315" width="16.5546875" style="1" customWidth="1"/>
    <col min="13316" max="13568" width="11.21875" style="1"/>
    <col min="13569" max="13569" width="4.5546875" style="1" customWidth="1"/>
    <col min="13570" max="13570" width="7" style="1" customWidth="1"/>
    <col min="13571" max="13571" width="16.5546875" style="1" customWidth="1"/>
    <col min="13572" max="13824" width="11.21875" style="1"/>
    <col min="13825" max="13825" width="4.5546875" style="1" customWidth="1"/>
    <col min="13826" max="13826" width="7" style="1" customWidth="1"/>
    <col min="13827" max="13827" width="16.5546875" style="1" customWidth="1"/>
    <col min="13828" max="14080" width="11.21875" style="1"/>
    <col min="14081" max="14081" width="4.5546875" style="1" customWidth="1"/>
    <col min="14082" max="14082" width="7" style="1" customWidth="1"/>
    <col min="14083" max="14083" width="16.5546875" style="1" customWidth="1"/>
    <col min="14084" max="14336" width="11.21875" style="1"/>
    <col min="14337" max="14337" width="4.5546875" style="1" customWidth="1"/>
    <col min="14338" max="14338" width="7" style="1" customWidth="1"/>
    <col min="14339" max="14339" width="16.5546875" style="1" customWidth="1"/>
    <col min="14340" max="14592" width="11.21875" style="1"/>
    <col min="14593" max="14593" width="4.5546875" style="1" customWidth="1"/>
    <col min="14594" max="14594" width="7" style="1" customWidth="1"/>
    <col min="14595" max="14595" width="16.5546875" style="1" customWidth="1"/>
    <col min="14596" max="14848" width="11.21875" style="1"/>
    <col min="14849" max="14849" width="4.5546875" style="1" customWidth="1"/>
    <col min="14850" max="14850" width="7" style="1" customWidth="1"/>
    <col min="14851" max="14851" width="16.5546875" style="1" customWidth="1"/>
    <col min="14852" max="15104" width="11.21875" style="1"/>
    <col min="15105" max="15105" width="4.5546875" style="1" customWidth="1"/>
    <col min="15106" max="15106" width="7" style="1" customWidth="1"/>
    <col min="15107" max="15107" width="16.5546875" style="1" customWidth="1"/>
    <col min="15108" max="15360" width="11.21875" style="1"/>
    <col min="15361" max="15361" width="4.5546875" style="1" customWidth="1"/>
    <col min="15362" max="15362" width="7" style="1" customWidth="1"/>
    <col min="15363" max="15363" width="16.5546875" style="1" customWidth="1"/>
    <col min="15364" max="15616" width="11.21875" style="1"/>
    <col min="15617" max="15617" width="4.5546875" style="1" customWidth="1"/>
    <col min="15618" max="15618" width="7" style="1" customWidth="1"/>
    <col min="15619" max="15619" width="16.5546875" style="1" customWidth="1"/>
    <col min="15620" max="15872" width="11.21875" style="1"/>
    <col min="15873" max="15873" width="4.5546875" style="1" customWidth="1"/>
    <col min="15874" max="15874" width="7" style="1" customWidth="1"/>
    <col min="15875" max="15875" width="16.5546875" style="1" customWidth="1"/>
    <col min="15876" max="16128" width="11.21875" style="1"/>
    <col min="16129" max="16129" width="4.5546875" style="1" customWidth="1"/>
    <col min="16130" max="16130" width="7" style="1" customWidth="1"/>
    <col min="16131" max="16131" width="16.5546875" style="1" customWidth="1"/>
    <col min="16132" max="16384" width="11.21875" style="1"/>
  </cols>
  <sheetData>
    <row r="1" spans="1:9" ht="33">
      <c r="A1" s="2" t="s">
        <v>475</v>
      </c>
    </row>
    <row r="2" spans="1:9" ht="29.25">
      <c r="A2" s="3" t="s">
        <v>83</v>
      </c>
    </row>
    <row r="5" spans="1:9" ht="39.4" customHeight="1">
      <c r="A5" s="4" t="s">
        <v>85</v>
      </c>
      <c r="B5" s="4" t="s">
        <v>92</v>
      </c>
      <c r="C5" s="4" t="s">
        <v>476</v>
      </c>
      <c r="D5" s="5" t="s">
        <v>88</v>
      </c>
      <c r="E5" s="4" t="s">
        <v>89</v>
      </c>
      <c r="F5" s="4" t="s">
        <v>90</v>
      </c>
      <c r="G5" s="6" t="s">
        <v>91</v>
      </c>
      <c r="I5"/>
    </row>
    <row r="6" spans="1:9">
      <c r="A6" s="1">
        <v>1</v>
      </c>
      <c r="B6" s="7">
        <v>0</v>
      </c>
      <c r="C6" s="1" t="s">
        <v>477</v>
      </c>
      <c r="D6" s="1" t="s">
        <v>87</v>
      </c>
      <c r="E6" s="1" t="s">
        <v>118</v>
      </c>
      <c r="F6" s="8">
        <v>-58.487777999999999</v>
      </c>
      <c r="G6" s="8">
        <v>-34.513055999999999</v>
      </c>
    </row>
    <row r="7" spans="1:9">
      <c r="A7" s="1">
        <v>2</v>
      </c>
      <c r="B7" s="7">
        <v>0.7</v>
      </c>
      <c r="C7" s="1" t="s">
        <v>478</v>
      </c>
      <c r="D7" s="1" t="s">
        <v>87</v>
      </c>
      <c r="E7" s="1" t="s">
        <v>118</v>
      </c>
      <c r="F7" s="8">
        <v>-58.484721999999998</v>
      </c>
      <c r="G7" s="8">
        <v>-34.508056000000003</v>
      </c>
    </row>
    <row r="8" spans="1:9">
      <c r="A8" s="1">
        <v>3</v>
      </c>
      <c r="B8" s="7">
        <v>1.4</v>
      </c>
      <c r="C8" s="1" t="s">
        <v>479</v>
      </c>
      <c r="D8" s="1" t="s">
        <v>87</v>
      </c>
      <c r="E8" s="1" t="s">
        <v>118</v>
      </c>
      <c r="F8" s="8">
        <v>-58.481667000000002</v>
      </c>
      <c r="G8" s="8">
        <v>-34.501666999999998</v>
      </c>
    </row>
    <row r="9" spans="1:9">
      <c r="A9" s="1">
        <v>4</v>
      </c>
      <c r="B9" s="7">
        <v>2.9</v>
      </c>
      <c r="C9" s="1" t="s">
        <v>480</v>
      </c>
      <c r="D9" s="1" t="s">
        <v>87</v>
      </c>
      <c r="E9" s="1" t="s">
        <v>134</v>
      </c>
      <c r="F9" s="8">
        <v>-58.481110999999999</v>
      </c>
      <c r="G9" s="8">
        <v>-34.488889</v>
      </c>
    </row>
    <row r="10" spans="1:9">
      <c r="A10" s="1">
        <v>5</v>
      </c>
      <c r="B10" s="7">
        <v>5.2</v>
      </c>
      <c r="C10" s="1" t="s">
        <v>481</v>
      </c>
      <c r="D10" s="1" t="s">
        <v>87</v>
      </c>
      <c r="E10" s="1" t="s">
        <v>134</v>
      </c>
      <c r="F10" s="8">
        <v>-58.493333</v>
      </c>
      <c r="G10" s="8">
        <v>-34.472222000000002</v>
      </c>
    </row>
    <row r="11" spans="1:9">
      <c r="A11" s="1">
        <v>6</v>
      </c>
      <c r="B11" s="7">
        <v>6.8</v>
      </c>
      <c r="C11" s="1" t="s">
        <v>482</v>
      </c>
      <c r="D11" s="1" t="s">
        <v>87</v>
      </c>
      <c r="E11" s="1" t="s">
        <v>134</v>
      </c>
      <c r="F11" s="8">
        <v>-58.508056000000003</v>
      </c>
      <c r="G11" s="8">
        <v>-34.465277999999998</v>
      </c>
    </row>
    <row r="12" spans="1:9">
      <c r="A12" s="1">
        <v>7</v>
      </c>
      <c r="B12" s="7">
        <v>9</v>
      </c>
      <c r="C12" s="1" t="s">
        <v>483</v>
      </c>
      <c r="D12" s="1" t="s">
        <v>87</v>
      </c>
      <c r="E12" s="1" t="s">
        <v>134</v>
      </c>
      <c r="F12" s="8">
        <v>-58.523888999999997</v>
      </c>
      <c r="G12" s="8">
        <v>-34.450277999999997</v>
      </c>
    </row>
    <row r="13" spans="1:9">
      <c r="A13" s="1">
        <v>8</v>
      </c>
      <c r="B13" s="7">
        <v>10.6</v>
      </c>
      <c r="C13" s="1" t="s">
        <v>484</v>
      </c>
      <c r="D13" s="1" t="s">
        <v>87</v>
      </c>
      <c r="E13" s="1" t="s">
        <v>151</v>
      </c>
      <c r="F13" s="8">
        <v>-58.539166999999999</v>
      </c>
      <c r="G13" s="8">
        <v>-34.444443999999997</v>
      </c>
    </row>
    <row r="14" spans="1:9">
      <c r="A14" s="1">
        <v>9</v>
      </c>
      <c r="B14" s="7">
        <v>12.2</v>
      </c>
      <c r="C14" s="1" t="s">
        <v>485</v>
      </c>
      <c r="D14" s="1" t="s">
        <v>87</v>
      </c>
      <c r="E14" s="1" t="s">
        <v>151</v>
      </c>
      <c r="F14" s="8">
        <v>-58.553888999999998</v>
      </c>
      <c r="G14" s="8">
        <v>-34.4375</v>
      </c>
    </row>
    <row r="15" spans="1:9">
      <c r="A15" s="1">
        <v>10</v>
      </c>
      <c r="B15" s="7">
        <v>13.4</v>
      </c>
      <c r="C15" s="1" t="s">
        <v>486</v>
      </c>
      <c r="D15" s="1" t="s">
        <v>87</v>
      </c>
      <c r="E15" s="1" t="s">
        <v>155</v>
      </c>
      <c r="F15" s="8">
        <v>-58.562778000000002</v>
      </c>
      <c r="G15" s="8">
        <v>-34.43</v>
      </c>
    </row>
    <row r="16" spans="1:9">
      <c r="A16" s="1">
        <v>11</v>
      </c>
      <c r="B16" s="7">
        <v>15.3</v>
      </c>
      <c r="C16" s="1" t="s">
        <v>487</v>
      </c>
      <c r="D16" s="1" t="s">
        <v>87</v>
      </c>
      <c r="E16" s="1" t="s">
        <v>155</v>
      </c>
      <c r="F16" s="8">
        <v>-58.575833000000003</v>
      </c>
      <c r="G16" s="8">
        <v>-34.418889</v>
      </c>
    </row>
    <row r="37" ht="13.7" customHeight="1"/>
    <row r="56" ht="24.75" customHeight="1"/>
  </sheetData>
  <pageMargins left="0.7" right="0.7" top="0.75" bottom="0.75" header="0.3" footer="0.3"/>
  <drawing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K61"/>
  <sheetViews>
    <sheetView workbookViewId="0">
      <selection activeCell="L10" sqref="L10"/>
    </sheetView>
  </sheetViews>
  <sheetFormatPr baseColWidth="10" defaultColWidth="11.5546875" defaultRowHeight="12.75"/>
  <cols>
    <col min="1" max="1" width="11.77734375" style="78" customWidth="1"/>
    <col min="2" max="6" width="8.77734375" style="78" customWidth="1"/>
    <col min="7" max="7" width="13.109375" style="78" bestFit="1" customWidth="1"/>
    <col min="8" max="8" width="11.5546875" style="78"/>
    <col min="9" max="9" width="10" style="78" customWidth="1"/>
    <col min="10" max="10" width="10.77734375" style="78" customWidth="1"/>
    <col min="11" max="11" width="33.88671875" style="78" bestFit="1" customWidth="1"/>
    <col min="12" max="16384" width="11.5546875" style="78"/>
  </cols>
  <sheetData>
    <row r="1" spans="1:11" s="76" customFormat="1" ht="15.75">
      <c r="A1" s="75" t="s">
        <v>491</v>
      </c>
      <c r="I1" s="77" t="s">
        <v>492</v>
      </c>
      <c r="J1" s="77"/>
      <c r="K1" s="77"/>
    </row>
    <row r="3" spans="1:11" s="91" customFormat="1" ht="25.5">
      <c r="A3" s="92" t="s">
        <v>493</v>
      </c>
      <c r="B3" s="92" t="s">
        <v>494</v>
      </c>
      <c r="C3" s="93" t="s">
        <v>495</v>
      </c>
      <c r="D3" s="93" t="s">
        <v>496</v>
      </c>
      <c r="E3" s="93" t="s">
        <v>497</v>
      </c>
      <c r="F3" s="93" t="s">
        <v>498</v>
      </c>
      <c r="G3" s="93" t="s">
        <v>60</v>
      </c>
      <c r="I3" s="94" t="s">
        <v>499</v>
      </c>
      <c r="J3" s="94" t="s">
        <v>500</v>
      </c>
      <c r="K3" s="94" t="s">
        <v>501</v>
      </c>
    </row>
    <row r="4" spans="1:11">
      <c r="A4" s="79" t="s">
        <v>141</v>
      </c>
      <c r="B4" s="80">
        <v>41306</v>
      </c>
      <c r="C4" s="81">
        <v>2</v>
      </c>
      <c r="D4" s="81">
        <v>41</v>
      </c>
      <c r="E4" s="81"/>
      <c r="F4" s="81"/>
      <c r="G4" s="81" t="s">
        <v>502</v>
      </c>
      <c r="I4" s="82">
        <v>1003</v>
      </c>
      <c r="J4" s="83">
        <v>42215</v>
      </c>
      <c r="K4" s="83" t="s">
        <v>503</v>
      </c>
    </row>
    <row r="5" spans="1:11">
      <c r="A5" s="84"/>
      <c r="B5" s="85">
        <v>41334</v>
      </c>
      <c r="C5" s="84"/>
      <c r="D5" s="84">
        <v>19</v>
      </c>
      <c r="E5" s="84"/>
      <c r="F5" s="84"/>
      <c r="G5" s="84"/>
      <c r="I5" s="82">
        <v>1004</v>
      </c>
      <c r="J5" s="83">
        <v>42215</v>
      </c>
      <c r="K5" s="83" t="s">
        <v>503</v>
      </c>
    </row>
    <row r="6" spans="1:11">
      <c r="A6" s="84"/>
      <c r="B6" s="85">
        <v>41365</v>
      </c>
      <c r="C6" s="84">
        <v>22</v>
      </c>
      <c r="D6" s="84">
        <v>15</v>
      </c>
      <c r="E6" s="84"/>
      <c r="F6" s="84"/>
      <c r="G6" s="84"/>
      <c r="I6" s="82">
        <v>1010</v>
      </c>
      <c r="J6" s="83">
        <v>42272</v>
      </c>
      <c r="K6" s="83" t="s">
        <v>503</v>
      </c>
    </row>
    <row r="7" spans="1:11">
      <c r="A7" s="84"/>
      <c r="B7" s="85">
        <v>41456</v>
      </c>
      <c r="C7" s="84"/>
      <c r="D7" s="84">
        <v>22</v>
      </c>
      <c r="E7" s="84"/>
      <c r="F7" s="84"/>
      <c r="G7" s="84"/>
      <c r="I7" s="82">
        <v>1007</v>
      </c>
      <c r="J7" s="83">
        <v>42274</v>
      </c>
      <c r="K7" s="83" t="s">
        <v>503</v>
      </c>
    </row>
    <row r="8" spans="1:11">
      <c r="A8" s="84"/>
      <c r="B8" s="85">
        <v>41487</v>
      </c>
      <c r="C8" s="84"/>
      <c r="D8" s="84">
        <v>33</v>
      </c>
      <c r="E8" s="84"/>
      <c r="F8" s="84"/>
      <c r="G8" s="84"/>
      <c r="I8" s="82">
        <v>1008</v>
      </c>
      <c r="J8" s="83">
        <v>42294</v>
      </c>
      <c r="K8" s="83" t="s">
        <v>503</v>
      </c>
    </row>
    <row r="9" spans="1:11">
      <c r="A9" s="84"/>
      <c r="B9" s="85">
        <v>41640</v>
      </c>
      <c r="C9" s="84"/>
      <c r="D9" s="84">
        <v>20</v>
      </c>
      <c r="E9" s="84"/>
      <c r="F9" s="84"/>
      <c r="G9" s="84"/>
      <c r="I9" s="82">
        <v>1015</v>
      </c>
      <c r="J9" s="83">
        <v>42294</v>
      </c>
      <c r="K9" s="83" t="s">
        <v>503</v>
      </c>
    </row>
    <row r="10" spans="1:11">
      <c r="A10" s="84"/>
      <c r="B10" s="85">
        <v>41671</v>
      </c>
      <c r="C10" s="84"/>
      <c r="D10" s="84">
        <v>10</v>
      </c>
      <c r="E10" s="84"/>
      <c r="F10" s="84"/>
      <c r="G10" s="84"/>
      <c r="I10" s="82">
        <v>1013</v>
      </c>
      <c r="J10" s="83">
        <v>42297</v>
      </c>
      <c r="K10" s="83" t="s">
        <v>503</v>
      </c>
    </row>
    <row r="11" spans="1:11">
      <c r="A11" s="86"/>
      <c r="B11" s="86" t="s">
        <v>504</v>
      </c>
      <c r="C11" s="86">
        <f>SUM(C4:C10)</f>
        <v>24</v>
      </c>
      <c r="D11" s="86">
        <f>SUM(D4:D10)</f>
        <v>160</v>
      </c>
      <c r="E11" s="86"/>
      <c r="F11" s="86"/>
      <c r="G11" s="86"/>
      <c r="I11" s="82">
        <v>1005</v>
      </c>
      <c r="J11" s="83">
        <v>42303</v>
      </c>
      <c r="K11" s="83" t="s">
        <v>503</v>
      </c>
    </row>
    <row r="12" spans="1:11">
      <c r="A12" s="79" t="s">
        <v>505</v>
      </c>
      <c r="B12" s="80">
        <v>41395</v>
      </c>
      <c r="C12" s="81"/>
      <c r="D12" s="81">
        <v>16</v>
      </c>
      <c r="E12" s="81"/>
      <c r="F12" s="81"/>
      <c r="G12" s="87" t="s">
        <v>506</v>
      </c>
      <c r="I12" s="82">
        <v>1006</v>
      </c>
      <c r="J12" s="83">
        <v>42307</v>
      </c>
      <c r="K12" s="83" t="s">
        <v>503</v>
      </c>
    </row>
    <row r="13" spans="1:11">
      <c r="A13" s="84"/>
      <c r="B13" s="85">
        <v>41426</v>
      </c>
      <c r="C13" s="84">
        <v>4</v>
      </c>
      <c r="D13" s="84">
        <v>17</v>
      </c>
      <c r="E13" s="84"/>
      <c r="F13" s="84"/>
      <c r="G13" s="88" t="s">
        <v>507</v>
      </c>
      <c r="I13" s="82">
        <v>1009</v>
      </c>
      <c r="J13" s="83">
        <v>42307</v>
      </c>
      <c r="K13" s="83" t="s">
        <v>503</v>
      </c>
    </row>
    <row r="14" spans="1:11">
      <c r="A14" s="84"/>
      <c r="B14" s="85">
        <v>41456</v>
      </c>
      <c r="C14" s="84"/>
      <c r="D14" s="84">
        <v>22</v>
      </c>
      <c r="E14" s="84"/>
      <c r="F14" s="84"/>
      <c r="G14" s="88" t="s">
        <v>506</v>
      </c>
      <c r="I14" s="82">
        <v>1016</v>
      </c>
      <c r="J14" s="83">
        <v>42314</v>
      </c>
      <c r="K14" s="83" t="s">
        <v>503</v>
      </c>
    </row>
    <row r="15" spans="1:11">
      <c r="A15" s="84"/>
      <c r="B15" s="85">
        <v>41487</v>
      </c>
      <c r="C15" s="84">
        <v>9</v>
      </c>
      <c r="D15" s="84"/>
      <c r="E15" s="84"/>
      <c r="F15" s="84"/>
      <c r="G15" s="88" t="s">
        <v>507</v>
      </c>
      <c r="I15" s="82">
        <v>1017</v>
      </c>
      <c r="J15" s="83">
        <v>42322</v>
      </c>
      <c r="K15" s="83" t="s">
        <v>503</v>
      </c>
    </row>
    <row r="16" spans="1:11">
      <c r="A16" s="84"/>
      <c r="B16" s="84"/>
      <c r="C16" s="84">
        <v>7</v>
      </c>
      <c r="D16" s="84"/>
      <c r="E16" s="84"/>
      <c r="F16" s="84"/>
      <c r="G16" s="88" t="s">
        <v>508</v>
      </c>
      <c r="I16" s="82">
        <v>1018</v>
      </c>
      <c r="J16" s="83">
        <v>42324</v>
      </c>
      <c r="K16" s="83" t="s">
        <v>503</v>
      </c>
    </row>
    <row r="17" spans="1:11">
      <c r="A17" s="84"/>
      <c r="B17" s="85">
        <v>41548</v>
      </c>
      <c r="C17" s="84"/>
      <c r="D17" s="84">
        <v>61</v>
      </c>
      <c r="E17" s="84"/>
      <c r="F17" s="84"/>
      <c r="G17" s="88" t="s">
        <v>506</v>
      </c>
      <c r="I17" s="82">
        <v>1011</v>
      </c>
      <c r="J17" s="83">
        <v>42329</v>
      </c>
      <c r="K17" s="83" t="s">
        <v>503</v>
      </c>
    </row>
    <row r="18" spans="1:11">
      <c r="A18" s="84"/>
      <c r="B18" s="85">
        <v>41579</v>
      </c>
      <c r="C18" s="84"/>
      <c r="D18" s="84">
        <v>27</v>
      </c>
      <c r="E18" s="84"/>
      <c r="F18" s="84"/>
      <c r="G18" s="88" t="s">
        <v>506</v>
      </c>
      <c r="I18" s="82">
        <v>1012</v>
      </c>
      <c r="J18" s="83">
        <v>42331</v>
      </c>
      <c r="K18" s="83" t="s">
        <v>503</v>
      </c>
    </row>
    <row r="19" spans="1:11">
      <c r="A19" s="84"/>
      <c r="B19" s="84"/>
      <c r="C19" s="84"/>
      <c r="D19" s="84">
        <v>22</v>
      </c>
      <c r="E19" s="84"/>
      <c r="F19" s="84"/>
      <c r="G19" s="88" t="s">
        <v>509</v>
      </c>
      <c r="I19" s="82">
        <v>1014</v>
      </c>
      <c r="J19" s="83">
        <v>42366</v>
      </c>
      <c r="K19" s="83" t="s">
        <v>503</v>
      </c>
    </row>
    <row r="20" spans="1:11">
      <c r="A20" s="84"/>
      <c r="B20" s="85">
        <v>41640</v>
      </c>
      <c r="C20" s="84"/>
      <c r="D20" s="84">
        <v>33</v>
      </c>
      <c r="E20" s="84"/>
      <c r="F20" s="84"/>
      <c r="G20" s="88" t="s">
        <v>509</v>
      </c>
      <c r="I20" s="82">
        <v>1027</v>
      </c>
      <c r="J20" s="83">
        <v>42392</v>
      </c>
      <c r="K20" s="83" t="s">
        <v>503</v>
      </c>
    </row>
    <row r="21" spans="1:11">
      <c r="A21" s="84"/>
      <c r="B21" s="85">
        <v>41699</v>
      </c>
      <c r="C21" s="84"/>
      <c r="D21" s="84">
        <v>22</v>
      </c>
      <c r="E21" s="84"/>
      <c r="F21" s="84"/>
      <c r="G21" s="88" t="s">
        <v>509</v>
      </c>
      <c r="I21" s="82">
        <v>1025</v>
      </c>
      <c r="J21" s="83">
        <v>42399</v>
      </c>
      <c r="K21" s="83" t="s">
        <v>503</v>
      </c>
    </row>
    <row r="22" spans="1:11">
      <c r="A22" s="86"/>
      <c r="B22" s="86" t="s">
        <v>504</v>
      </c>
      <c r="C22" s="86">
        <f>SUM(C12:C21)</f>
        <v>20</v>
      </c>
      <c r="D22" s="86">
        <f>SUM(D12:D21)</f>
        <v>220</v>
      </c>
      <c r="E22" s="86"/>
      <c r="F22" s="86"/>
      <c r="G22" s="86"/>
      <c r="I22" s="82">
        <v>1026</v>
      </c>
      <c r="J22" s="83">
        <v>42401</v>
      </c>
      <c r="K22" s="83" t="s">
        <v>503</v>
      </c>
    </row>
    <row r="23" spans="1:11">
      <c r="A23" s="79" t="s">
        <v>510</v>
      </c>
      <c r="B23" s="80">
        <v>41671</v>
      </c>
      <c r="C23" s="81"/>
      <c r="D23" s="81"/>
      <c r="E23" s="81">
        <v>9</v>
      </c>
      <c r="F23" s="81"/>
      <c r="G23" s="81"/>
      <c r="I23" s="82">
        <v>1022</v>
      </c>
      <c r="J23" s="83">
        <v>42406</v>
      </c>
      <c r="K23" s="83" t="s">
        <v>503</v>
      </c>
    </row>
    <row r="24" spans="1:11">
      <c r="A24" s="84"/>
      <c r="B24" s="85">
        <v>41760</v>
      </c>
      <c r="C24" s="84"/>
      <c r="D24" s="84"/>
      <c r="E24" s="84">
        <v>72</v>
      </c>
      <c r="F24" s="84"/>
      <c r="G24" s="84"/>
      <c r="I24" s="82">
        <v>1021</v>
      </c>
      <c r="J24" s="83">
        <v>42411</v>
      </c>
      <c r="K24" s="83" t="s">
        <v>503</v>
      </c>
    </row>
    <row r="25" spans="1:11">
      <c r="A25" s="84"/>
      <c r="B25" s="85">
        <v>41791</v>
      </c>
      <c r="C25" s="84"/>
      <c r="D25" s="84"/>
      <c r="E25" s="84">
        <v>72</v>
      </c>
      <c r="F25" s="84"/>
      <c r="G25" s="84"/>
      <c r="I25" s="82">
        <v>1019</v>
      </c>
      <c r="J25" s="83">
        <v>42432</v>
      </c>
      <c r="K25" s="83" t="s">
        <v>503</v>
      </c>
    </row>
    <row r="26" spans="1:11">
      <c r="A26" s="84"/>
      <c r="B26" s="85">
        <v>41821</v>
      </c>
      <c r="C26" s="84"/>
      <c r="D26" s="84"/>
      <c r="E26" s="84">
        <v>36</v>
      </c>
      <c r="F26" s="84"/>
      <c r="G26" s="84"/>
      <c r="I26" s="82">
        <v>1023</v>
      </c>
      <c r="J26" s="83">
        <v>42432</v>
      </c>
      <c r="K26" s="83" t="s">
        <v>503</v>
      </c>
    </row>
    <row r="27" spans="1:11">
      <c r="A27" s="84"/>
      <c r="B27" s="85">
        <v>41852</v>
      </c>
      <c r="C27" s="84"/>
      <c r="D27" s="84"/>
      <c r="E27" s="84">
        <v>36</v>
      </c>
      <c r="F27" s="84"/>
      <c r="G27" s="84"/>
      <c r="I27" s="82">
        <v>1001</v>
      </c>
      <c r="J27" s="83">
        <v>42450</v>
      </c>
      <c r="K27" s="83" t="s">
        <v>503</v>
      </c>
    </row>
    <row r="28" spans="1:11">
      <c r="A28" s="84"/>
      <c r="B28" s="85">
        <v>41974</v>
      </c>
      <c r="C28" s="84"/>
      <c r="D28" s="84"/>
      <c r="E28" s="84">
        <v>2</v>
      </c>
      <c r="F28" s="84"/>
      <c r="G28" s="84"/>
      <c r="I28" s="82">
        <v>1020</v>
      </c>
      <c r="J28" s="83">
        <v>42450</v>
      </c>
      <c r="K28" s="83" t="s">
        <v>503</v>
      </c>
    </row>
    <row r="29" spans="1:11">
      <c r="A29" s="86"/>
      <c r="B29" s="86" t="s">
        <v>504</v>
      </c>
      <c r="C29" s="86"/>
      <c r="D29" s="86"/>
      <c r="E29" s="86">
        <f>SUM(E23:E28)</f>
        <v>227</v>
      </c>
      <c r="F29" s="86"/>
      <c r="G29" s="86"/>
      <c r="I29" s="82">
        <v>1002</v>
      </c>
      <c r="J29" s="330" t="s">
        <v>511</v>
      </c>
      <c r="K29" s="330"/>
    </row>
    <row r="30" spans="1:11">
      <c r="A30" s="79" t="s">
        <v>512</v>
      </c>
      <c r="B30" s="80">
        <v>41883</v>
      </c>
      <c r="C30" s="81"/>
      <c r="D30" s="81"/>
      <c r="E30" s="81">
        <v>30</v>
      </c>
      <c r="F30" s="81"/>
      <c r="G30" s="81"/>
      <c r="I30" s="82">
        <v>1024</v>
      </c>
      <c r="J30" s="330" t="s">
        <v>511</v>
      </c>
      <c r="K30" s="330"/>
    </row>
    <row r="31" spans="1:11">
      <c r="A31" s="84"/>
      <c r="B31" s="85">
        <v>41913</v>
      </c>
      <c r="C31" s="84"/>
      <c r="D31" s="84"/>
      <c r="E31" s="84">
        <v>90</v>
      </c>
      <c r="F31" s="84"/>
      <c r="G31" s="84"/>
    </row>
    <row r="32" spans="1:11">
      <c r="A32" s="84"/>
      <c r="B32" s="85">
        <v>41944</v>
      </c>
      <c r="C32" s="84"/>
      <c r="D32" s="84"/>
      <c r="E32" s="84">
        <v>30</v>
      </c>
      <c r="F32" s="84"/>
      <c r="G32" s="84"/>
    </row>
    <row r="33" spans="1:7">
      <c r="A33" s="84"/>
      <c r="B33" s="85">
        <v>41974</v>
      </c>
      <c r="C33" s="84"/>
      <c r="D33" s="84"/>
      <c r="E33" s="84">
        <v>32</v>
      </c>
      <c r="F33" s="84"/>
      <c r="G33" s="84"/>
    </row>
    <row r="34" spans="1:7">
      <c r="A34" s="86"/>
      <c r="B34" s="86" t="s">
        <v>504</v>
      </c>
      <c r="C34" s="86"/>
      <c r="D34" s="86"/>
      <c r="E34" s="86">
        <f>SUM(E30:E33)</f>
        <v>182</v>
      </c>
      <c r="F34" s="86"/>
      <c r="G34" s="86"/>
    </row>
    <row r="35" spans="1:7">
      <c r="A35" s="79" t="s">
        <v>513</v>
      </c>
      <c r="B35" s="80">
        <v>42036</v>
      </c>
      <c r="C35" s="81"/>
      <c r="D35" s="81"/>
      <c r="E35" s="81">
        <v>4</v>
      </c>
      <c r="F35" s="81"/>
      <c r="G35" s="81"/>
    </row>
    <row r="36" spans="1:7">
      <c r="A36" s="84"/>
      <c r="B36" s="85">
        <v>42095</v>
      </c>
      <c r="C36" s="84"/>
      <c r="D36" s="84"/>
      <c r="E36" s="84">
        <v>32</v>
      </c>
      <c r="F36" s="84"/>
      <c r="G36" s="84"/>
    </row>
    <row r="37" spans="1:7">
      <c r="A37" s="84"/>
      <c r="B37" s="85">
        <v>42125</v>
      </c>
      <c r="C37" s="84"/>
      <c r="D37" s="84"/>
      <c r="E37" s="84">
        <v>52</v>
      </c>
      <c r="F37" s="84"/>
      <c r="G37" s="84"/>
    </row>
    <row r="38" spans="1:7">
      <c r="A38" s="84"/>
      <c r="B38" s="85">
        <v>42156</v>
      </c>
      <c r="C38" s="84"/>
      <c r="D38" s="84"/>
      <c r="E38" s="84">
        <v>72</v>
      </c>
      <c r="F38" s="84"/>
      <c r="G38" s="84"/>
    </row>
    <row r="39" spans="1:7">
      <c r="A39" s="84"/>
      <c r="B39" s="85">
        <v>42186</v>
      </c>
      <c r="C39" s="84"/>
      <c r="D39" s="84"/>
      <c r="E39" s="84">
        <v>23</v>
      </c>
      <c r="F39" s="84"/>
      <c r="G39" s="84"/>
    </row>
    <row r="40" spans="1:7">
      <c r="A40" s="84"/>
      <c r="B40" s="85">
        <v>42217</v>
      </c>
      <c r="C40" s="84"/>
      <c r="D40" s="84"/>
      <c r="E40" s="84">
        <v>24</v>
      </c>
      <c r="F40" s="84"/>
      <c r="G40" s="84"/>
    </row>
    <row r="41" spans="1:7">
      <c r="A41" s="84"/>
      <c r="B41" s="85">
        <v>42248</v>
      </c>
      <c r="C41" s="84"/>
      <c r="D41" s="84"/>
      <c r="E41" s="84">
        <v>93</v>
      </c>
      <c r="F41" s="84"/>
      <c r="G41" s="84"/>
    </row>
    <row r="42" spans="1:7">
      <c r="A42" s="86"/>
      <c r="B42" s="86" t="s">
        <v>504</v>
      </c>
      <c r="C42" s="86"/>
      <c r="D42" s="86"/>
      <c r="E42" s="86">
        <f>SUM(E35:E41)</f>
        <v>300</v>
      </c>
      <c r="F42" s="86"/>
      <c r="G42" s="86"/>
    </row>
    <row r="43" spans="1:7">
      <c r="A43" s="79" t="s">
        <v>514</v>
      </c>
      <c r="B43" s="80">
        <v>42186</v>
      </c>
      <c r="C43" s="81"/>
      <c r="D43" s="81"/>
      <c r="E43" s="81"/>
      <c r="F43" s="81">
        <v>27</v>
      </c>
      <c r="G43" s="81"/>
    </row>
    <row r="44" spans="1:7">
      <c r="A44" s="84"/>
      <c r="B44" s="85">
        <v>42248</v>
      </c>
      <c r="C44" s="84"/>
      <c r="D44" s="84"/>
      <c r="E44" s="84"/>
      <c r="F44" s="84">
        <v>24</v>
      </c>
      <c r="G44" s="84"/>
    </row>
    <row r="45" spans="1:7">
      <c r="A45" s="84"/>
      <c r="B45" s="85">
        <v>42309</v>
      </c>
      <c r="C45" s="84"/>
      <c r="D45" s="84"/>
      <c r="E45" s="84"/>
      <c r="F45" s="84">
        <v>30</v>
      </c>
      <c r="G45" s="84"/>
    </row>
    <row r="46" spans="1:7">
      <c r="A46" s="84"/>
      <c r="B46" s="84" t="s">
        <v>504</v>
      </c>
      <c r="C46" s="84"/>
      <c r="D46" s="84"/>
      <c r="E46" s="84"/>
      <c r="F46" s="84">
        <f>SUM(F43:F45)</f>
        <v>81</v>
      </c>
      <c r="G46" s="84"/>
    </row>
    <row r="47" spans="1:7">
      <c r="A47" s="86" t="s">
        <v>159</v>
      </c>
      <c r="B47" s="86"/>
      <c r="C47" s="86">
        <f>SUM(C11+C22)</f>
        <v>44</v>
      </c>
      <c r="D47" s="86">
        <f>SUM(D11+D22)</f>
        <v>380</v>
      </c>
      <c r="E47" s="86">
        <f>SUM(E29+E34+E42)</f>
        <v>709</v>
      </c>
      <c r="F47" s="86">
        <v>81</v>
      </c>
      <c r="G47" s="86">
        <f>SUM(C47:F47)</f>
        <v>1214</v>
      </c>
    </row>
    <row r="50" spans="1:1">
      <c r="A50" s="89" t="s">
        <v>515</v>
      </c>
    </row>
    <row r="51" spans="1:1">
      <c r="A51" s="90" t="s">
        <v>516</v>
      </c>
    </row>
    <row r="52" spans="1:1">
      <c r="A52" s="90" t="s">
        <v>517</v>
      </c>
    </row>
    <row r="53" spans="1:1">
      <c r="A53" s="90" t="s">
        <v>518</v>
      </c>
    </row>
    <row r="54" spans="1:1">
      <c r="A54" s="90" t="s">
        <v>519</v>
      </c>
    </row>
    <row r="55" spans="1:1">
      <c r="A55" s="90" t="s">
        <v>520</v>
      </c>
    </row>
    <row r="56" spans="1:1">
      <c r="A56" s="90" t="s">
        <v>521</v>
      </c>
    </row>
    <row r="57" spans="1:1">
      <c r="A57" s="90" t="s">
        <v>522</v>
      </c>
    </row>
    <row r="58" spans="1:1">
      <c r="A58" s="90" t="s">
        <v>523</v>
      </c>
    </row>
    <row r="59" spans="1:1">
      <c r="A59" s="90" t="s">
        <v>524</v>
      </c>
    </row>
    <row r="60" spans="1:1">
      <c r="A60" s="90" t="s">
        <v>525</v>
      </c>
    </row>
    <row r="61" spans="1:1">
      <c r="A61" s="90" t="s">
        <v>526</v>
      </c>
    </row>
  </sheetData>
  <mergeCells count="2">
    <mergeCell ref="J29:K29"/>
    <mergeCell ref="J30:K30"/>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1"/>
  <sheetViews>
    <sheetView showGridLines="0" zoomScale="90" zoomScaleNormal="90" workbookViewId="0">
      <selection activeCell="E20" sqref="E20"/>
    </sheetView>
  </sheetViews>
  <sheetFormatPr baseColWidth="10" defaultColWidth="11.5546875" defaultRowHeight="12.75"/>
  <cols>
    <col min="1" max="1" width="10.33203125" style="78" customWidth="1"/>
    <col min="2" max="2" width="14.5546875" style="78" customWidth="1"/>
    <col min="3" max="3" width="7.44140625" style="78" customWidth="1"/>
    <col min="4" max="16384" width="11.5546875" style="78"/>
  </cols>
  <sheetData>
    <row r="1" spans="1:13" ht="15.75">
      <c r="A1" s="97" t="s">
        <v>527</v>
      </c>
    </row>
    <row r="2" spans="1:13" ht="15.75">
      <c r="A2" s="97" t="s">
        <v>528</v>
      </c>
    </row>
    <row r="3" spans="1:13">
      <c r="A3" s="96"/>
      <c r="B3" s="96"/>
      <c r="C3" s="96"/>
      <c r="D3" s="96"/>
      <c r="E3" s="96"/>
      <c r="F3" s="96"/>
      <c r="G3" s="96"/>
      <c r="H3" s="96"/>
      <c r="I3" s="96"/>
      <c r="J3" s="96"/>
      <c r="K3" s="96"/>
    </row>
    <row r="4" spans="1:13" s="96" customFormat="1" ht="15" customHeight="1">
      <c r="A4" s="343" t="s">
        <v>529</v>
      </c>
      <c r="B4" s="343" t="s">
        <v>530</v>
      </c>
      <c r="C4" s="344" t="s">
        <v>531</v>
      </c>
      <c r="D4" s="343" t="s">
        <v>532</v>
      </c>
      <c r="E4" s="343"/>
      <c r="F4" s="343"/>
      <c r="G4" s="344" t="s">
        <v>533</v>
      </c>
      <c r="H4" s="345" t="s">
        <v>534</v>
      </c>
      <c r="I4" s="345"/>
      <c r="J4" s="345"/>
      <c r="K4" s="337" t="s">
        <v>535</v>
      </c>
      <c r="L4" s="337"/>
      <c r="M4" s="337"/>
    </row>
    <row r="5" spans="1:13" s="96" customFormat="1" ht="15" customHeight="1">
      <c r="A5" s="343"/>
      <c r="B5" s="343"/>
      <c r="C5" s="344"/>
      <c r="D5" s="123" t="s">
        <v>536</v>
      </c>
      <c r="E5" s="123" t="s">
        <v>537</v>
      </c>
      <c r="F5" s="123" t="s">
        <v>538</v>
      </c>
      <c r="G5" s="344"/>
      <c r="H5" s="118" t="s">
        <v>539</v>
      </c>
      <c r="I5" s="118" t="s">
        <v>540</v>
      </c>
      <c r="J5" s="118" t="s">
        <v>541</v>
      </c>
      <c r="K5" s="95" t="s">
        <v>539</v>
      </c>
      <c r="L5" s="95" t="s">
        <v>540</v>
      </c>
      <c r="M5" s="95" t="s">
        <v>541</v>
      </c>
    </row>
    <row r="6" spans="1:13" s="96" customFormat="1" ht="15" customHeight="1">
      <c r="A6" s="98" t="s">
        <v>512</v>
      </c>
      <c r="B6" s="98" t="s">
        <v>542</v>
      </c>
      <c r="C6" s="99">
        <v>6</v>
      </c>
      <c r="D6" s="124">
        <v>40</v>
      </c>
      <c r="E6" s="124">
        <v>64</v>
      </c>
      <c r="F6" s="124">
        <f>(+D6*2+E6*4)/6</f>
        <v>56</v>
      </c>
      <c r="G6" s="124">
        <v>31.6</v>
      </c>
      <c r="H6" s="119">
        <f t="shared" ref="H6:H12" si="0">+F6+G6*4</f>
        <v>182.4</v>
      </c>
      <c r="I6" s="119">
        <f t="shared" ref="I6:I12" si="1">+F6+G6*6</f>
        <v>245.60000000000002</v>
      </c>
      <c r="J6" s="119">
        <f t="shared" ref="J6:J12" si="2">+F6+G6*8</f>
        <v>308.8</v>
      </c>
      <c r="K6" s="100">
        <f t="shared" ref="K6:M12" si="3">+H6*$C6</f>
        <v>1094.4000000000001</v>
      </c>
      <c r="L6" s="100">
        <f t="shared" si="3"/>
        <v>1473.6000000000001</v>
      </c>
      <c r="M6" s="100">
        <f t="shared" si="3"/>
        <v>1852.8000000000002</v>
      </c>
    </row>
    <row r="7" spans="1:13" s="96" customFormat="1" ht="15" customHeight="1">
      <c r="A7" s="98" t="s">
        <v>510</v>
      </c>
      <c r="B7" s="98" t="s">
        <v>542</v>
      </c>
      <c r="C7" s="99">
        <v>9</v>
      </c>
      <c r="D7" s="124">
        <v>40</v>
      </c>
      <c r="E7" s="124">
        <v>64</v>
      </c>
      <c r="F7" s="125">
        <f>(+D7*2+E7*7)/9</f>
        <v>58.666666666666664</v>
      </c>
      <c r="G7" s="124">
        <v>31.6</v>
      </c>
      <c r="H7" s="119">
        <f t="shared" si="0"/>
        <v>185.06666666666666</v>
      </c>
      <c r="I7" s="119">
        <f t="shared" si="1"/>
        <v>248.26666666666668</v>
      </c>
      <c r="J7" s="119">
        <f t="shared" si="2"/>
        <v>311.4666666666667</v>
      </c>
      <c r="K7" s="100">
        <f t="shared" si="3"/>
        <v>1665.6</v>
      </c>
      <c r="L7" s="100">
        <f t="shared" si="3"/>
        <v>2234.4</v>
      </c>
      <c r="M7" s="100">
        <f t="shared" si="3"/>
        <v>2803.2000000000003</v>
      </c>
    </row>
    <row r="8" spans="1:13" s="96" customFormat="1" ht="15" customHeight="1">
      <c r="A8" s="338" t="s">
        <v>513</v>
      </c>
      <c r="B8" s="338" t="s">
        <v>542</v>
      </c>
      <c r="C8" s="101">
        <v>6</v>
      </c>
      <c r="D8" s="126">
        <v>40</v>
      </c>
      <c r="E8" s="126">
        <v>64</v>
      </c>
      <c r="F8" s="127">
        <f>(+D8*4+E8*2)/6</f>
        <v>48</v>
      </c>
      <c r="G8" s="126">
        <v>31.6</v>
      </c>
      <c r="H8" s="120">
        <f t="shared" si="0"/>
        <v>174.4</v>
      </c>
      <c r="I8" s="120">
        <f t="shared" si="1"/>
        <v>237.60000000000002</v>
      </c>
      <c r="J8" s="120">
        <f t="shared" si="2"/>
        <v>300.8</v>
      </c>
      <c r="K8" s="102">
        <f t="shared" si="3"/>
        <v>1046.4000000000001</v>
      </c>
      <c r="L8" s="102">
        <f t="shared" si="3"/>
        <v>1425.6000000000001</v>
      </c>
      <c r="M8" s="102">
        <f t="shared" si="3"/>
        <v>1804.8000000000002</v>
      </c>
    </row>
    <row r="9" spans="1:13">
      <c r="A9" s="339"/>
      <c r="B9" s="339"/>
      <c r="C9" s="103">
        <v>7</v>
      </c>
      <c r="D9" s="128">
        <v>40</v>
      </c>
      <c r="E9" s="128">
        <v>64</v>
      </c>
      <c r="F9" s="129">
        <f>(+D9*4+E9*3)/7</f>
        <v>50.285714285714285</v>
      </c>
      <c r="G9" s="128">
        <v>31.6</v>
      </c>
      <c r="H9" s="121">
        <f t="shared" si="0"/>
        <v>176.68571428571428</v>
      </c>
      <c r="I9" s="121">
        <f t="shared" si="1"/>
        <v>239.8857142857143</v>
      </c>
      <c r="J9" s="121">
        <f t="shared" si="2"/>
        <v>303.08571428571429</v>
      </c>
      <c r="K9" s="104">
        <f t="shared" si="3"/>
        <v>1236.8</v>
      </c>
      <c r="L9" s="104">
        <f t="shared" si="3"/>
        <v>1679.2</v>
      </c>
      <c r="M9" s="104">
        <f t="shared" si="3"/>
        <v>2121.6</v>
      </c>
    </row>
    <row r="10" spans="1:13">
      <c r="A10" s="340"/>
      <c r="B10" s="340"/>
      <c r="C10" s="105">
        <v>8</v>
      </c>
      <c r="D10" s="130">
        <v>40</v>
      </c>
      <c r="E10" s="130">
        <v>64</v>
      </c>
      <c r="F10" s="131">
        <f>(+D10*4+E10*4)/8</f>
        <v>52</v>
      </c>
      <c r="G10" s="130">
        <v>31.6</v>
      </c>
      <c r="H10" s="122">
        <f t="shared" si="0"/>
        <v>178.4</v>
      </c>
      <c r="I10" s="122">
        <f t="shared" si="1"/>
        <v>241.60000000000002</v>
      </c>
      <c r="J10" s="122">
        <f t="shared" si="2"/>
        <v>304.8</v>
      </c>
      <c r="K10" s="106">
        <f t="shared" si="3"/>
        <v>1427.2</v>
      </c>
      <c r="L10" s="106">
        <f t="shared" si="3"/>
        <v>1932.8000000000002</v>
      </c>
      <c r="M10" s="106">
        <f t="shared" si="3"/>
        <v>2438.4</v>
      </c>
    </row>
    <row r="11" spans="1:13" s="96" customFormat="1" ht="15" customHeight="1">
      <c r="A11" s="98" t="s">
        <v>543</v>
      </c>
      <c r="B11" s="98" t="s">
        <v>544</v>
      </c>
      <c r="C11" s="99">
        <v>6</v>
      </c>
      <c r="D11" s="341">
        <v>102</v>
      </c>
      <c r="E11" s="341"/>
      <c r="F11" s="124">
        <f>+D11/3</f>
        <v>34</v>
      </c>
      <c r="G11" s="132">
        <f>67.25/3</f>
        <v>22.416666666666668</v>
      </c>
      <c r="H11" s="119">
        <f t="shared" si="0"/>
        <v>123.66666666666667</v>
      </c>
      <c r="I11" s="119">
        <f t="shared" si="1"/>
        <v>168.5</v>
      </c>
      <c r="J11" s="119">
        <f t="shared" si="2"/>
        <v>213.33333333333334</v>
      </c>
      <c r="K11" s="100">
        <f t="shared" si="3"/>
        <v>742</v>
      </c>
      <c r="L11" s="100">
        <f t="shared" si="3"/>
        <v>1011</v>
      </c>
      <c r="M11" s="100">
        <f t="shared" si="3"/>
        <v>1280</v>
      </c>
    </row>
    <row r="12" spans="1:13" s="96" customFormat="1" ht="15" customHeight="1">
      <c r="A12" s="98" t="s">
        <v>545</v>
      </c>
      <c r="B12" s="98" t="s">
        <v>546</v>
      </c>
      <c r="C12" s="99">
        <v>6.7</v>
      </c>
      <c r="D12" s="133"/>
      <c r="E12" s="133"/>
      <c r="F12" s="124">
        <v>76</v>
      </c>
      <c r="G12" s="132">
        <v>29.24</v>
      </c>
      <c r="H12" s="119">
        <f t="shared" si="0"/>
        <v>192.95999999999998</v>
      </c>
      <c r="I12" s="119">
        <f t="shared" si="1"/>
        <v>251.44</v>
      </c>
      <c r="J12" s="119">
        <f t="shared" si="2"/>
        <v>309.91999999999996</v>
      </c>
      <c r="K12" s="100">
        <f t="shared" si="3"/>
        <v>1292.8319999999999</v>
      </c>
      <c r="L12" s="100">
        <f t="shared" si="3"/>
        <v>1684.6480000000001</v>
      </c>
      <c r="M12" s="100">
        <f t="shared" si="3"/>
        <v>2076.4639999999999</v>
      </c>
    </row>
    <row r="13" spans="1:13" s="96" customFormat="1" ht="15" customHeight="1">
      <c r="C13" s="107"/>
      <c r="D13" s="107"/>
      <c r="E13" s="107"/>
      <c r="F13" s="107"/>
      <c r="G13" s="107"/>
      <c r="H13" s="107"/>
      <c r="I13" s="107"/>
      <c r="J13" s="107"/>
      <c r="K13" s="107"/>
      <c r="L13" s="107"/>
      <c r="M13" s="107"/>
    </row>
    <row r="14" spans="1:13">
      <c r="A14" s="98" t="s">
        <v>547</v>
      </c>
      <c r="B14" s="98" t="s">
        <v>548</v>
      </c>
      <c r="C14" s="99">
        <v>6</v>
      </c>
      <c r="D14" s="124">
        <v>36</v>
      </c>
      <c r="E14" s="124">
        <v>50</v>
      </c>
      <c r="F14" s="125">
        <f>+(D14*2+E14*4)/6</f>
        <v>45.333333333333336</v>
      </c>
      <c r="G14" s="124">
        <v>26</v>
      </c>
      <c r="H14" s="119">
        <f>+F14+G14*4</f>
        <v>149.33333333333334</v>
      </c>
      <c r="I14" s="119">
        <f>+F14+G14*6</f>
        <v>201.33333333333334</v>
      </c>
      <c r="J14" s="119">
        <f>+F14+G14*8</f>
        <v>253.33333333333334</v>
      </c>
      <c r="K14" s="100">
        <f t="shared" ref="K14:M15" si="4">+H14*$C14</f>
        <v>896</v>
      </c>
      <c r="L14" s="100">
        <f t="shared" si="4"/>
        <v>1208</v>
      </c>
      <c r="M14" s="100">
        <f t="shared" si="4"/>
        <v>1520</v>
      </c>
    </row>
    <row r="15" spans="1:13">
      <c r="A15" s="98" t="s">
        <v>549</v>
      </c>
      <c r="B15" s="98" t="s">
        <v>550</v>
      </c>
      <c r="C15" s="99">
        <v>6</v>
      </c>
      <c r="D15" s="124"/>
      <c r="E15" s="124"/>
      <c r="F15" s="125">
        <v>76</v>
      </c>
      <c r="G15" s="124">
        <v>28</v>
      </c>
      <c r="H15" s="119">
        <f>+F15+G15*4</f>
        <v>188</v>
      </c>
      <c r="I15" s="119">
        <f>+F15+G15*6</f>
        <v>244</v>
      </c>
      <c r="J15" s="119">
        <f>+F15+G15*8</f>
        <v>300</v>
      </c>
      <c r="K15" s="100">
        <f t="shared" si="4"/>
        <v>1128</v>
      </c>
      <c r="L15" s="100">
        <f t="shared" si="4"/>
        <v>1464</v>
      </c>
      <c r="M15" s="100">
        <f t="shared" si="4"/>
        <v>1800</v>
      </c>
    </row>
    <row r="16" spans="1:13">
      <c r="C16" s="108"/>
      <c r="D16" s="108"/>
      <c r="E16" s="108"/>
      <c r="F16" s="108"/>
      <c r="G16" s="108"/>
      <c r="H16" s="108"/>
      <c r="I16" s="108"/>
      <c r="J16" s="108"/>
      <c r="K16" s="108"/>
      <c r="L16" s="108"/>
      <c r="M16" s="108"/>
    </row>
    <row r="17" spans="1:13">
      <c r="A17" s="96" t="s">
        <v>551</v>
      </c>
      <c r="C17" s="108"/>
      <c r="D17" s="108"/>
      <c r="E17" s="108"/>
      <c r="F17" s="108"/>
      <c r="G17" s="108"/>
      <c r="H17" s="108"/>
      <c r="I17" s="108"/>
      <c r="J17" s="108"/>
      <c r="K17" s="108"/>
      <c r="L17" s="108"/>
      <c r="M17" s="108"/>
    </row>
    <row r="18" spans="1:13">
      <c r="A18" s="78" t="s">
        <v>552</v>
      </c>
      <c r="C18" s="108"/>
      <c r="D18" s="108"/>
      <c r="E18" s="108"/>
      <c r="F18" s="108"/>
      <c r="G18" s="108"/>
      <c r="H18" s="108"/>
      <c r="I18" s="108"/>
      <c r="J18" s="108"/>
      <c r="K18" s="108"/>
      <c r="L18" s="108"/>
      <c r="M18" s="108"/>
    </row>
    <row r="19" spans="1:13">
      <c r="C19" s="108"/>
      <c r="D19" s="108"/>
      <c r="E19" s="108"/>
      <c r="F19" s="108"/>
      <c r="G19" s="108"/>
      <c r="H19" s="108"/>
      <c r="I19" s="108"/>
      <c r="J19" s="108"/>
      <c r="K19" s="108"/>
      <c r="L19" s="108"/>
      <c r="M19" s="108"/>
    </row>
    <row r="20" spans="1:13">
      <c r="C20" s="108"/>
      <c r="D20" s="108"/>
      <c r="E20" s="108"/>
      <c r="F20" s="108"/>
      <c r="G20" s="108"/>
      <c r="H20" s="108"/>
      <c r="I20" s="108"/>
      <c r="J20" s="108"/>
      <c r="K20" s="108"/>
      <c r="L20" s="108"/>
      <c r="M20" s="108"/>
    </row>
    <row r="21" spans="1:13">
      <c r="A21" s="109" t="s">
        <v>553</v>
      </c>
      <c r="B21" s="109"/>
      <c r="C21" s="110"/>
      <c r="D21" s="108"/>
      <c r="E21" s="108"/>
      <c r="F21" s="108"/>
      <c r="G21" s="108"/>
      <c r="H21" s="108"/>
      <c r="I21" s="108"/>
      <c r="J21" s="108"/>
      <c r="K21" s="108"/>
      <c r="L21" s="108"/>
      <c r="M21" s="108"/>
    </row>
    <row r="22" spans="1:13">
      <c r="A22" s="111" t="s">
        <v>554</v>
      </c>
      <c r="B22" s="111" t="s">
        <v>532</v>
      </c>
      <c r="C22" s="111" t="s">
        <v>555</v>
      </c>
      <c r="D22" s="108"/>
      <c r="E22" s="108"/>
      <c r="F22" s="108"/>
      <c r="G22" s="108"/>
      <c r="H22" s="108"/>
      <c r="I22" s="108"/>
      <c r="J22" s="108"/>
      <c r="K22" s="108"/>
      <c r="L22" s="108"/>
      <c r="M22" s="108"/>
    </row>
    <row r="23" spans="1:13">
      <c r="A23" s="112" t="s">
        <v>556</v>
      </c>
      <c r="B23" s="113">
        <v>82</v>
      </c>
      <c r="C23" s="114">
        <v>31.15</v>
      </c>
      <c r="D23" s="108"/>
      <c r="E23" s="108"/>
      <c r="F23" s="108"/>
      <c r="G23" s="108"/>
      <c r="H23" s="108"/>
      <c r="I23" s="108"/>
      <c r="J23" s="108"/>
      <c r="K23" s="108"/>
      <c r="L23" s="108"/>
      <c r="M23" s="108"/>
    </row>
    <row r="24" spans="1:13">
      <c r="A24" s="112" t="s">
        <v>557</v>
      </c>
      <c r="B24" s="113">
        <v>44</v>
      </c>
      <c r="C24" s="114">
        <v>17.8</v>
      </c>
      <c r="D24" s="108"/>
      <c r="E24" s="108"/>
      <c r="F24" s="108"/>
      <c r="G24" s="108"/>
      <c r="H24" s="108"/>
      <c r="I24" s="108"/>
      <c r="J24" s="108"/>
      <c r="K24" s="108"/>
      <c r="L24" s="108"/>
      <c r="M24" s="108"/>
    </row>
    <row r="25" spans="1:13">
      <c r="A25" s="112" t="s">
        <v>558</v>
      </c>
      <c r="B25" s="113">
        <f>+B23*6+B24</f>
        <v>536</v>
      </c>
      <c r="C25" s="114">
        <f>+C23*6+C24</f>
        <v>204.7</v>
      </c>
      <c r="D25" s="108"/>
      <c r="E25" s="108"/>
      <c r="F25" s="108"/>
      <c r="G25" s="108"/>
      <c r="H25" s="108"/>
      <c r="I25" s="108"/>
      <c r="J25" s="108"/>
      <c r="K25" s="108"/>
      <c r="L25" s="108"/>
      <c r="M25" s="108"/>
    </row>
    <row r="26" spans="1:13">
      <c r="A26" s="111" t="s">
        <v>559</v>
      </c>
      <c r="B26" s="115">
        <f>+B25/7</f>
        <v>76.571428571428569</v>
      </c>
      <c r="C26" s="116">
        <f>+C25/7</f>
        <v>29.24285714285714</v>
      </c>
      <c r="D26" s="108"/>
      <c r="E26" s="108"/>
      <c r="F26" s="108"/>
      <c r="G26" s="117"/>
      <c r="H26" s="117"/>
      <c r="I26" s="108"/>
      <c r="J26" s="108"/>
      <c r="K26" s="108"/>
      <c r="L26" s="108"/>
      <c r="M26" s="108"/>
    </row>
    <row r="27" spans="1:13">
      <c r="C27" s="108"/>
      <c r="D27" s="108"/>
      <c r="E27" s="108"/>
      <c r="F27" s="108"/>
      <c r="G27" s="108"/>
      <c r="H27" s="108"/>
      <c r="I27" s="108"/>
      <c r="J27" s="108"/>
      <c r="K27" s="108"/>
      <c r="L27" s="108"/>
      <c r="M27" s="108"/>
    </row>
    <row r="28" spans="1:13">
      <c r="C28" s="108"/>
      <c r="D28" s="108"/>
      <c r="E28" s="108"/>
      <c r="F28" s="108"/>
      <c r="G28" s="108"/>
      <c r="H28" s="108"/>
      <c r="I28" s="108"/>
      <c r="J28" s="108"/>
      <c r="K28" s="108"/>
      <c r="L28" s="108"/>
      <c r="M28" s="108"/>
    </row>
    <row r="29" spans="1:13">
      <c r="C29" s="108"/>
      <c r="D29" s="108"/>
      <c r="E29" s="108"/>
      <c r="F29" s="108"/>
      <c r="G29" s="108"/>
      <c r="H29" s="108"/>
      <c r="I29" s="108"/>
      <c r="J29" s="108"/>
      <c r="K29" s="108"/>
      <c r="L29" s="108"/>
      <c r="M29" s="108"/>
    </row>
    <row r="30" spans="1:13">
      <c r="C30" s="108"/>
      <c r="D30" s="108"/>
      <c r="E30" s="108"/>
      <c r="F30" s="108"/>
      <c r="G30" s="108"/>
      <c r="H30" s="108"/>
      <c r="I30" s="108"/>
      <c r="J30" s="108"/>
      <c r="K30" s="108"/>
      <c r="L30" s="108"/>
      <c r="M30" s="108"/>
    </row>
    <row r="31" spans="1:13">
      <c r="C31" s="108"/>
      <c r="D31" s="108"/>
      <c r="E31" s="108"/>
      <c r="F31" s="108"/>
      <c r="G31" s="108"/>
      <c r="H31" s="108"/>
      <c r="I31" s="108"/>
      <c r="J31" s="108"/>
      <c r="K31" s="108"/>
      <c r="L31" s="108"/>
      <c r="M31" s="108"/>
    </row>
    <row r="32" spans="1:13" ht="21">
      <c r="A32" s="342" t="s">
        <v>586</v>
      </c>
      <c r="B32" s="342"/>
      <c r="C32" s="342"/>
      <c r="D32" s="342"/>
      <c r="E32" s="342"/>
      <c r="F32" s="342"/>
      <c r="G32" s="342"/>
      <c r="H32" s="108"/>
      <c r="I32" s="108"/>
      <c r="J32" s="108"/>
      <c r="K32" s="108"/>
      <c r="L32" s="108"/>
      <c r="M32" s="108"/>
    </row>
    <row r="33" spans="1:13">
      <c r="A33" s="96"/>
      <c r="B33" s="96"/>
      <c r="C33" s="96"/>
      <c r="D33" s="96"/>
      <c r="E33" s="96"/>
      <c r="F33" s="96"/>
      <c r="G33" s="96"/>
      <c r="H33" s="108"/>
      <c r="I33" s="108"/>
      <c r="J33" s="108"/>
      <c r="K33" s="108"/>
      <c r="L33" s="108"/>
      <c r="M33" s="108"/>
    </row>
    <row r="34" spans="1:13">
      <c r="A34" s="96"/>
      <c r="B34" s="96"/>
      <c r="C34" s="96"/>
      <c r="D34" s="96"/>
      <c r="E34" s="96"/>
      <c r="F34" s="96"/>
      <c r="G34" s="96"/>
      <c r="H34" s="108"/>
      <c r="I34" s="108"/>
      <c r="J34" s="108"/>
      <c r="K34" s="108"/>
      <c r="L34" s="108"/>
      <c r="M34" s="108"/>
    </row>
    <row r="35" spans="1:13" s="135" customFormat="1" ht="25.5">
      <c r="A35" s="139" t="s">
        <v>529</v>
      </c>
      <c r="B35" s="140" t="s">
        <v>560</v>
      </c>
      <c r="C35" s="140" t="s">
        <v>561</v>
      </c>
      <c r="D35" s="141"/>
      <c r="E35" s="139" t="s">
        <v>529</v>
      </c>
      <c r="F35" s="140" t="s">
        <v>560</v>
      </c>
      <c r="G35" s="140" t="s">
        <v>561</v>
      </c>
      <c r="H35" s="134"/>
      <c r="I35" s="134"/>
      <c r="J35" s="134"/>
      <c r="K35" s="134"/>
      <c r="L35" s="134"/>
      <c r="M35" s="134"/>
    </row>
    <row r="36" spans="1:13">
      <c r="A36" s="142" t="s">
        <v>512</v>
      </c>
      <c r="B36" s="143"/>
      <c r="C36" s="144"/>
      <c r="D36" s="96"/>
      <c r="E36" s="142" t="s">
        <v>513</v>
      </c>
      <c r="F36" s="143"/>
      <c r="G36" s="144"/>
      <c r="H36" s="108"/>
      <c r="I36" s="108"/>
      <c r="J36" s="108"/>
      <c r="K36" s="108"/>
      <c r="L36" s="108"/>
      <c r="M36" s="108"/>
    </row>
    <row r="37" spans="1:13">
      <c r="A37" s="145"/>
      <c r="B37" s="146" t="s">
        <v>562</v>
      </c>
      <c r="C37" s="147">
        <v>55</v>
      </c>
      <c r="D37" s="96"/>
      <c r="E37" s="145"/>
      <c r="F37" s="146" t="s">
        <v>563</v>
      </c>
      <c r="G37" s="147">
        <v>64</v>
      </c>
      <c r="H37" s="108"/>
      <c r="I37" s="108"/>
      <c r="J37" s="108"/>
      <c r="K37" s="108"/>
      <c r="L37" s="108"/>
      <c r="M37" s="108"/>
    </row>
    <row r="38" spans="1:13">
      <c r="A38" s="145"/>
      <c r="B38" s="146" t="s">
        <v>564</v>
      </c>
      <c r="C38" s="147">
        <v>64</v>
      </c>
      <c r="D38" s="96"/>
      <c r="E38" s="145"/>
      <c r="F38" s="146" t="s">
        <v>565</v>
      </c>
      <c r="G38" s="147">
        <v>96</v>
      </c>
      <c r="H38" s="108"/>
      <c r="I38" s="108"/>
      <c r="J38" s="108"/>
      <c r="K38" s="108"/>
      <c r="L38" s="108"/>
      <c r="M38" s="108"/>
    </row>
    <row r="39" spans="1:13">
      <c r="A39" s="145"/>
      <c r="B39" s="146" t="s">
        <v>566</v>
      </c>
      <c r="C39" s="147">
        <v>64</v>
      </c>
      <c r="D39" s="96"/>
      <c r="E39" s="145"/>
      <c r="F39" s="146" t="s">
        <v>567</v>
      </c>
      <c r="G39" s="147">
        <v>96</v>
      </c>
      <c r="H39" s="108"/>
      <c r="I39" s="108"/>
      <c r="J39" s="108"/>
      <c r="K39" s="108"/>
      <c r="L39" s="108"/>
      <c r="M39" s="108"/>
    </row>
    <row r="40" spans="1:13">
      <c r="A40" s="145"/>
      <c r="B40" s="146" t="s">
        <v>568</v>
      </c>
      <c r="C40" s="147">
        <v>86</v>
      </c>
      <c r="D40" s="96"/>
      <c r="E40" s="145"/>
      <c r="F40" s="146" t="s">
        <v>569</v>
      </c>
      <c r="G40" s="147">
        <v>93</v>
      </c>
      <c r="H40" s="108"/>
      <c r="I40" s="108"/>
      <c r="J40" s="108"/>
      <c r="K40" s="108"/>
      <c r="L40" s="108"/>
      <c r="M40" s="108"/>
    </row>
    <row r="41" spans="1:13">
      <c r="A41" s="148"/>
      <c r="B41" s="149" t="s">
        <v>570</v>
      </c>
      <c r="C41" s="150">
        <v>99</v>
      </c>
      <c r="D41" s="96" t="s">
        <v>571</v>
      </c>
      <c r="E41" s="145"/>
      <c r="F41" s="146" t="s">
        <v>572</v>
      </c>
      <c r="G41" s="147">
        <v>100</v>
      </c>
      <c r="H41" s="108"/>
      <c r="I41" s="108"/>
      <c r="J41" s="108"/>
      <c r="K41" s="108"/>
      <c r="L41" s="108"/>
      <c r="M41" s="108"/>
    </row>
    <row r="42" spans="1:13">
      <c r="A42" s="142" t="s">
        <v>510</v>
      </c>
      <c r="B42" s="143"/>
      <c r="C42" s="144"/>
      <c r="D42" s="96"/>
      <c r="E42" s="145"/>
      <c r="F42" s="146" t="s">
        <v>573</v>
      </c>
      <c r="G42" s="147">
        <v>90</v>
      </c>
      <c r="H42" s="108"/>
      <c r="I42" s="108"/>
      <c r="J42" s="108"/>
      <c r="K42" s="108"/>
      <c r="L42" s="108"/>
      <c r="M42" s="108"/>
    </row>
    <row r="43" spans="1:13">
      <c r="A43" s="145"/>
      <c r="B43" s="146" t="s">
        <v>574</v>
      </c>
      <c r="C43" s="147">
        <v>61</v>
      </c>
      <c r="D43" s="96"/>
      <c r="E43" s="148"/>
      <c r="F43" s="149" t="s">
        <v>575</v>
      </c>
      <c r="G43" s="150">
        <v>96</v>
      </c>
      <c r="H43" s="108"/>
      <c r="I43" s="108"/>
      <c r="J43" s="108"/>
      <c r="K43" s="108"/>
      <c r="L43" s="108"/>
      <c r="M43" s="108"/>
    </row>
    <row r="44" spans="1:13">
      <c r="A44" s="145"/>
      <c r="B44" s="146" t="s">
        <v>576</v>
      </c>
      <c r="C44" s="147">
        <v>83</v>
      </c>
      <c r="D44" s="96">
        <v>168</v>
      </c>
      <c r="E44" s="142" t="s">
        <v>514</v>
      </c>
      <c r="F44" s="151"/>
      <c r="G44" s="144"/>
      <c r="H44" s="108"/>
      <c r="I44" s="108"/>
      <c r="J44" s="108"/>
      <c r="K44" s="108"/>
      <c r="L44" s="108"/>
      <c r="M44" s="108"/>
    </row>
    <row r="45" spans="1:13">
      <c r="A45" s="145"/>
      <c r="B45" s="146" t="s">
        <v>577</v>
      </c>
      <c r="C45" s="147">
        <v>69</v>
      </c>
      <c r="D45" s="96"/>
      <c r="E45" s="145"/>
      <c r="F45" s="96" t="s">
        <v>578</v>
      </c>
      <c r="G45" s="147">
        <v>72</v>
      </c>
      <c r="H45" s="108"/>
      <c r="I45" s="108"/>
      <c r="J45" s="108"/>
      <c r="K45" s="108"/>
      <c r="L45" s="108"/>
      <c r="M45" s="108"/>
    </row>
    <row r="46" spans="1:13">
      <c r="A46" s="148"/>
      <c r="B46" s="149" t="s">
        <v>579</v>
      </c>
      <c r="C46" s="150">
        <v>58</v>
      </c>
      <c r="D46" s="96"/>
      <c r="E46" s="145"/>
      <c r="F46" s="96" t="s">
        <v>580</v>
      </c>
      <c r="G46" s="147">
        <v>72</v>
      </c>
      <c r="H46" s="108"/>
      <c r="I46" s="108"/>
      <c r="J46" s="108"/>
      <c r="K46" s="108"/>
      <c r="L46" s="108"/>
      <c r="M46" s="108"/>
    </row>
    <row r="47" spans="1:13">
      <c r="A47" s="152" t="s">
        <v>581</v>
      </c>
      <c r="B47" s="153"/>
      <c r="C47" s="82">
        <v>45</v>
      </c>
      <c r="D47" s="96"/>
      <c r="E47" s="145"/>
      <c r="F47" s="96" t="s">
        <v>582</v>
      </c>
      <c r="G47" s="147"/>
      <c r="H47" s="108"/>
      <c r="I47" s="108"/>
      <c r="J47" s="108"/>
      <c r="K47" s="108"/>
      <c r="L47" s="108"/>
      <c r="M47" s="108"/>
    </row>
    <row r="48" spans="1:13">
      <c r="A48" s="152" t="s">
        <v>549</v>
      </c>
      <c r="B48" s="154"/>
      <c r="C48" s="82">
        <v>76</v>
      </c>
      <c r="D48" s="96"/>
      <c r="E48" s="145"/>
      <c r="F48" s="96" t="s">
        <v>583</v>
      </c>
      <c r="G48" s="147">
        <v>71</v>
      </c>
      <c r="H48" s="108"/>
      <c r="I48" s="108"/>
      <c r="J48" s="108"/>
      <c r="K48" s="108"/>
      <c r="L48" s="108"/>
      <c r="M48" s="108"/>
    </row>
    <row r="49" spans="1:13">
      <c r="A49" s="152" t="s">
        <v>141</v>
      </c>
      <c r="B49" s="154"/>
      <c r="C49" s="82">
        <v>97</v>
      </c>
      <c r="D49" s="96"/>
      <c r="E49" s="148"/>
      <c r="F49" s="155" t="s">
        <v>584</v>
      </c>
      <c r="G49" s="150">
        <v>46</v>
      </c>
      <c r="H49" s="108"/>
      <c r="I49" s="108"/>
      <c r="J49" s="108"/>
      <c r="K49" s="108"/>
      <c r="L49" s="108"/>
      <c r="M49" s="108"/>
    </row>
    <row r="50" spans="1:13">
      <c r="A50" s="96"/>
      <c r="B50" s="96"/>
      <c r="C50" s="107"/>
      <c r="D50" s="96"/>
      <c r="E50" s="96"/>
      <c r="F50" s="96"/>
      <c r="G50" s="96"/>
      <c r="H50" s="108"/>
      <c r="I50" s="108"/>
      <c r="J50" s="108"/>
      <c r="K50" s="108"/>
      <c r="L50" s="108"/>
      <c r="M50" s="108"/>
    </row>
    <row r="51" spans="1:13">
      <c r="A51" s="96" t="s">
        <v>585</v>
      </c>
      <c r="B51" s="96"/>
      <c r="C51" s="96"/>
      <c r="D51" s="96"/>
      <c r="E51" s="96"/>
      <c r="F51" s="96"/>
      <c r="G51" s="96"/>
      <c r="H51" s="108"/>
      <c r="I51" s="108"/>
      <c r="J51" s="108"/>
      <c r="K51" s="108"/>
      <c r="L51" s="108"/>
      <c r="M51" s="108"/>
    </row>
    <row r="52" spans="1:13">
      <c r="C52" s="108"/>
      <c r="D52" s="108"/>
      <c r="E52" s="108"/>
      <c r="F52" s="108"/>
      <c r="G52" s="108"/>
      <c r="H52" s="108"/>
      <c r="I52" s="108"/>
      <c r="J52" s="108"/>
      <c r="K52" s="108"/>
      <c r="L52" s="108"/>
      <c r="M52" s="108"/>
    </row>
    <row r="53" spans="1:13">
      <c r="C53" s="108"/>
      <c r="D53" s="108"/>
      <c r="E53" s="108"/>
      <c r="F53" s="108"/>
      <c r="G53" s="108"/>
      <c r="H53" s="108"/>
      <c r="I53" s="108"/>
      <c r="J53" s="108"/>
      <c r="K53" s="108"/>
      <c r="L53" s="108"/>
      <c r="M53" s="108"/>
    </row>
    <row r="54" spans="1:13" s="137" customFormat="1" ht="12">
      <c r="C54" s="138"/>
      <c r="D54" s="138"/>
      <c r="E54" s="138"/>
      <c r="F54" s="138"/>
      <c r="G54" s="138"/>
      <c r="H54" s="138"/>
      <c r="I54" s="138"/>
      <c r="J54" s="138"/>
      <c r="K54" s="138"/>
      <c r="L54" s="138"/>
      <c r="M54" s="138"/>
    </row>
    <row r="55" spans="1:13" s="137" customFormat="1" ht="12">
      <c r="A55" s="331" t="s">
        <v>529</v>
      </c>
      <c r="B55" s="331" t="s">
        <v>560</v>
      </c>
      <c r="C55" s="336" t="s">
        <v>587</v>
      </c>
      <c r="D55" s="331" t="s">
        <v>532</v>
      </c>
      <c r="E55" s="331" t="s">
        <v>588</v>
      </c>
      <c r="F55" s="331"/>
      <c r="G55" s="331" t="s">
        <v>589</v>
      </c>
      <c r="K55" s="138"/>
      <c r="L55" s="138"/>
      <c r="M55" s="138"/>
    </row>
    <row r="56" spans="1:13" s="137" customFormat="1" ht="12">
      <c r="A56" s="331"/>
      <c r="B56" s="331"/>
      <c r="C56" s="336"/>
      <c r="D56" s="331"/>
      <c r="E56" s="136" t="s">
        <v>590</v>
      </c>
      <c r="F56" s="136" t="s">
        <v>591</v>
      </c>
      <c r="G56" s="331"/>
      <c r="H56" s="136" t="s">
        <v>592</v>
      </c>
      <c r="K56" s="138"/>
      <c r="L56" s="138"/>
      <c r="M56" s="138"/>
    </row>
    <row r="57" spans="1:13" s="137" customFormat="1" ht="12">
      <c r="A57" s="331" t="s">
        <v>512</v>
      </c>
      <c r="B57" s="335" t="s">
        <v>593</v>
      </c>
      <c r="C57" s="156" t="s">
        <v>594</v>
      </c>
      <c r="D57" s="136">
        <v>36</v>
      </c>
      <c r="E57" s="136">
        <v>29</v>
      </c>
      <c r="F57" s="136">
        <v>174</v>
      </c>
      <c r="G57" s="136">
        <f>+F57+D57</f>
        <v>210</v>
      </c>
      <c r="H57" s="137">
        <f>+E57*4</f>
        <v>116</v>
      </c>
      <c r="I57" s="137">
        <f>+H57+D57</f>
        <v>152</v>
      </c>
      <c r="K57" s="138"/>
      <c r="L57" s="138"/>
      <c r="M57" s="138"/>
    </row>
    <row r="58" spans="1:13" s="137" customFormat="1" ht="12">
      <c r="A58" s="331"/>
      <c r="B58" s="335"/>
      <c r="C58" s="156" t="s">
        <v>595</v>
      </c>
      <c r="D58" s="136">
        <v>40</v>
      </c>
      <c r="E58" s="136">
        <v>34.200000000000003</v>
      </c>
      <c r="F58" s="136">
        <v>205</v>
      </c>
      <c r="G58" s="136">
        <f>+F58+D58</f>
        <v>245</v>
      </c>
      <c r="H58" s="157">
        <f>+E58*4</f>
        <v>136.80000000000001</v>
      </c>
      <c r="I58" s="157">
        <f>+H58+D58</f>
        <v>176.8</v>
      </c>
      <c r="J58" s="157">
        <f>AVERAGE(I57:I59)</f>
        <v>172.93333333333331</v>
      </c>
      <c r="K58" s="138"/>
      <c r="L58" s="138"/>
      <c r="M58" s="138"/>
    </row>
    <row r="59" spans="1:13" s="137" customFormat="1" ht="12">
      <c r="A59" s="331"/>
      <c r="B59" s="335"/>
      <c r="C59" s="156" t="s">
        <v>596</v>
      </c>
      <c r="D59" s="136">
        <v>42</v>
      </c>
      <c r="E59" s="136">
        <v>37</v>
      </c>
      <c r="F59" s="136">
        <v>222</v>
      </c>
      <c r="G59" s="136">
        <f>+F59+D59</f>
        <v>264</v>
      </c>
      <c r="H59" s="137">
        <f>+E59*4</f>
        <v>148</v>
      </c>
      <c r="I59" s="137">
        <f>+H59+D59</f>
        <v>190</v>
      </c>
      <c r="K59" s="138"/>
      <c r="L59" s="138"/>
      <c r="M59" s="138"/>
    </row>
    <row r="60" spans="1:13" s="137" customFormat="1" ht="12">
      <c r="A60" s="331"/>
      <c r="B60" s="156" t="s">
        <v>597</v>
      </c>
      <c r="C60" s="335" t="s">
        <v>598</v>
      </c>
      <c r="D60" s="331">
        <v>56</v>
      </c>
      <c r="E60" s="331">
        <v>30</v>
      </c>
      <c r="F60" s="331">
        <v>180</v>
      </c>
      <c r="G60" s="331">
        <f>+F60+D60</f>
        <v>236</v>
      </c>
      <c r="H60" s="137">
        <f>+E60*4</f>
        <v>120</v>
      </c>
      <c r="I60" s="137">
        <f>+H60+D60</f>
        <v>176</v>
      </c>
      <c r="K60" s="138"/>
      <c r="L60" s="138"/>
      <c r="M60" s="138"/>
    </row>
    <row r="61" spans="1:13" s="137" customFormat="1" ht="12">
      <c r="A61" s="331"/>
      <c r="B61" s="156" t="s">
        <v>599</v>
      </c>
      <c r="C61" s="335"/>
      <c r="D61" s="331"/>
      <c r="E61" s="331"/>
      <c r="F61" s="331"/>
      <c r="G61" s="331"/>
      <c r="K61" s="138"/>
      <c r="L61" s="138"/>
      <c r="M61" s="138"/>
    </row>
    <row r="62" spans="1:13" s="137" customFormat="1" ht="12">
      <c r="A62" s="331"/>
      <c r="B62" s="156" t="s">
        <v>600</v>
      </c>
      <c r="C62" s="156" t="s">
        <v>601</v>
      </c>
      <c r="D62" s="136">
        <v>72</v>
      </c>
      <c r="E62" s="136">
        <v>24</v>
      </c>
      <c r="F62" s="136">
        <v>144</v>
      </c>
      <c r="G62" s="136">
        <f>+F62+D62</f>
        <v>216</v>
      </c>
      <c r="H62" s="137">
        <f>+E62*4</f>
        <v>96</v>
      </c>
      <c r="I62" s="137">
        <f>+H62+D62</f>
        <v>168</v>
      </c>
      <c r="K62" s="138"/>
      <c r="L62" s="138"/>
      <c r="M62" s="138"/>
    </row>
    <row r="63" spans="1:13" s="137" customFormat="1" ht="12">
      <c r="A63" s="331"/>
      <c r="B63" s="156"/>
      <c r="C63" s="156" t="s">
        <v>602</v>
      </c>
      <c r="D63" s="136">
        <v>103</v>
      </c>
      <c r="E63" s="136">
        <v>17.5</v>
      </c>
      <c r="F63" s="136">
        <v>105</v>
      </c>
      <c r="G63" s="136">
        <f>+F63+D63</f>
        <v>208</v>
      </c>
      <c r="H63" s="137">
        <f>+E63*4</f>
        <v>70</v>
      </c>
      <c r="I63" s="137">
        <f>+H63+D63</f>
        <v>173</v>
      </c>
      <c r="K63" s="138"/>
      <c r="L63" s="138"/>
      <c r="M63" s="138"/>
    </row>
    <row r="64" spans="1:13" s="137" customFormat="1" ht="12">
      <c r="A64" s="331"/>
      <c r="B64" s="156" t="s">
        <v>603</v>
      </c>
      <c r="C64" s="156" t="s">
        <v>604</v>
      </c>
      <c r="D64" s="136">
        <v>80</v>
      </c>
      <c r="E64" s="136">
        <v>21</v>
      </c>
      <c r="F64" s="136">
        <v>126</v>
      </c>
      <c r="G64" s="136">
        <f>+F64+D64</f>
        <v>206</v>
      </c>
      <c r="H64" s="137">
        <f>+E64*4</f>
        <v>84</v>
      </c>
      <c r="I64" s="137">
        <f>+H64+D64</f>
        <v>164</v>
      </c>
      <c r="K64" s="138"/>
      <c r="L64" s="138"/>
      <c r="M64" s="138"/>
    </row>
    <row r="65" spans="1:13" s="137" customFormat="1" ht="12">
      <c r="C65" s="138"/>
      <c r="D65" s="138"/>
      <c r="E65" s="138"/>
      <c r="F65" s="138"/>
      <c r="G65" s="138"/>
      <c r="H65" s="138"/>
      <c r="I65" s="138"/>
      <c r="J65" s="138"/>
      <c r="K65" s="138"/>
      <c r="L65" s="138"/>
      <c r="M65" s="138"/>
    </row>
    <row r="66" spans="1:13" s="137" customFormat="1" ht="12">
      <c r="C66" s="138"/>
      <c r="D66" s="138"/>
      <c r="E66" s="138"/>
      <c r="F66" s="138"/>
      <c r="G66" s="138"/>
      <c r="H66" s="138"/>
      <c r="I66" s="138"/>
      <c r="J66" s="138"/>
      <c r="K66" s="138"/>
      <c r="L66" s="138"/>
      <c r="M66" s="138"/>
    </row>
    <row r="67" spans="1:13" s="137" customFormat="1" ht="12">
      <c r="C67" s="138"/>
      <c r="D67" s="138"/>
      <c r="E67" s="138"/>
      <c r="F67" s="138"/>
      <c r="G67" s="138"/>
      <c r="H67" s="138"/>
      <c r="I67" s="138"/>
      <c r="J67" s="138"/>
      <c r="K67" s="138"/>
      <c r="L67" s="138"/>
      <c r="M67" s="138"/>
    </row>
    <row r="68" spans="1:13" s="137" customFormat="1" ht="18.75">
      <c r="A68" s="332" t="s">
        <v>605</v>
      </c>
      <c r="B68" s="332"/>
      <c r="C68" s="332"/>
      <c r="D68" s="332"/>
      <c r="E68" s="138"/>
      <c r="F68" s="138"/>
      <c r="G68" s="138"/>
      <c r="H68" s="138"/>
      <c r="I68" s="138"/>
      <c r="J68" s="138"/>
      <c r="K68" s="138"/>
      <c r="L68" s="138"/>
      <c r="M68" s="138"/>
    </row>
    <row r="69" spans="1:13" s="137" customFormat="1" ht="18.75">
      <c r="A69" s="333" t="s">
        <v>606</v>
      </c>
      <c r="B69" s="333"/>
      <c r="C69" s="333"/>
      <c r="D69" s="333"/>
      <c r="E69" s="138"/>
      <c r="F69" s="138"/>
      <c r="G69" s="138"/>
      <c r="H69" s="138"/>
      <c r="I69" s="138"/>
      <c r="J69" s="138"/>
      <c r="K69" s="138"/>
      <c r="L69" s="138"/>
      <c r="M69" s="138"/>
    </row>
    <row r="70" spans="1:13" ht="18.75">
      <c r="A70" s="334" t="s">
        <v>616</v>
      </c>
      <c r="B70" s="334"/>
      <c r="C70" s="334"/>
      <c r="D70" s="334"/>
      <c r="E70" s="108"/>
      <c r="F70" s="108"/>
      <c r="G70" s="108"/>
      <c r="H70" s="108"/>
      <c r="I70" s="108"/>
      <c r="J70" s="108"/>
      <c r="K70" s="108"/>
      <c r="L70" s="108"/>
      <c r="M70" s="108"/>
    </row>
    <row r="71" spans="1:13">
      <c r="B71" s="108"/>
      <c r="E71" s="108"/>
      <c r="F71" s="108"/>
      <c r="G71" s="108"/>
      <c r="H71" s="108"/>
      <c r="I71" s="108"/>
      <c r="J71" s="108"/>
      <c r="K71" s="108"/>
      <c r="L71" s="108"/>
      <c r="M71" s="108"/>
    </row>
    <row r="72" spans="1:13">
      <c r="C72" s="160" t="s">
        <v>607</v>
      </c>
    </row>
    <row r="73" spans="1:13">
      <c r="B73" s="161" t="s">
        <v>608</v>
      </c>
      <c r="C73" s="162">
        <v>140</v>
      </c>
    </row>
    <row r="74" spans="1:13">
      <c r="B74" s="161" t="s">
        <v>609</v>
      </c>
      <c r="C74" s="162">
        <v>152</v>
      </c>
    </row>
    <row r="75" spans="1:13">
      <c r="B75" s="161" t="s">
        <v>610</v>
      </c>
      <c r="C75" s="162">
        <v>150</v>
      </c>
    </row>
    <row r="76" spans="1:13">
      <c r="B76" s="161" t="s">
        <v>611</v>
      </c>
      <c r="C76" s="162">
        <v>137</v>
      </c>
    </row>
    <row r="77" spans="1:13">
      <c r="B77" s="161" t="s">
        <v>612</v>
      </c>
      <c r="C77" s="162">
        <v>148</v>
      </c>
    </row>
    <row r="78" spans="1:13">
      <c r="B78" s="161" t="s">
        <v>613</v>
      </c>
      <c r="C78" s="162">
        <v>120</v>
      </c>
    </row>
    <row r="79" spans="1:13">
      <c r="B79" s="108"/>
    </row>
    <row r="80" spans="1:13">
      <c r="A80" s="159" t="s">
        <v>614</v>
      </c>
      <c r="B80" s="158"/>
      <c r="C80" s="159"/>
      <c r="D80" s="159"/>
    </row>
    <row r="81" spans="1:4">
      <c r="A81" s="159" t="s">
        <v>615</v>
      </c>
      <c r="B81" s="158"/>
      <c r="C81" s="159"/>
      <c r="D81" s="159"/>
    </row>
  </sheetData>
  <mergeCells count="27">
    <mergeCell ref="K4:M4"/>
    <mergeCell ref="A8:A10"/>
    <mergeCell ref="B8:B10"/>
    <mergeCell ref="D11:E11"/>
    <mergeCell ref="A32:G32"/>
    <mergeCell ref="A4:A5"/>
    <mergeCell ref="B4:B5"/>
    <mergeCell ref="C4:C5"/>
    <mergeCell ref="D4:F4"/>
    <mergeCell ref="G4:G5"/>
    <mergeCell ref="H4:J4"/>
    <mergeCell ref="E55:F55"/>
    <mergeCell ref="G60:G61"/>
    <mergeCell ref="A68:D68"/>
    <mergeCell ref="A69:D69"/>
    <mergeCell ref="A70:D70"/>
    <mergeCell ref="A57:A64"/>
    <mergeCell ref="B57:B59"/>
    <mergeCell ref="C60:C61"/>
    <mergeCell ref="D60:D61"/>
    <mergeCell ref="E60:E61"/>
    <mergeCell ref="F60:F61"/>
    <mergeCell ref="G55:G56"/>
    <mergeCell ref="A55:A56"/>
    <mergeCell ref="B55:B56"/>
    <mergeCell ref="C55:C56"/>
    <mergeCell ref="D55:D5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showGridLines="0" zoomScale="90" zoomScaleNormal="90" workbookViewId="0">
      <selection activeCell="E31" sqref="E31"/>
    </sheetView>
  </sheetViews>
  <sheetFormatPr baseColWidth="10" defaultColWidth="11.5546875" defaultRowHeight="12.75"/>
  <cols>
    <col min="1" max="1" width="13" style="271" customWidth="1"/>
    <col min="2" max="5" width="10.77734375" style="271" customWidth="1"/>
    <col min="6" max="16384" width="11.5546875" style="271"/>
  </cols>
  <sheetData>
    <row r="1" spans="1:5" ht="21">
      <c r="A1" s="270" t="s">
        <v>742</v>
      </c>
    </row>
    <row r="2" spans="1:5" ht="15.75">
      <c r="A2" s="272" t="s">
        <v>743</v>
      </c>
    </row>
    <row r="3" spans="1:5" ht="15.75">
      <c r="A3" s="272" t="s">
        <v>756</v>
      </c>
    </row>
    <row r="5" spans="1:5" ht="15.95" customHeight="1">
      <c r="A5" s="275" t="s">
        <v>493</v>
      </c>
      <c r="B5" s="276" t="s">
        <v>744</v>
      </c>
      <c r="C5" s="276" t="s">
        <v>745</v>
      </c>
      <c r="D5" s="276" t="s">
        <v>746</v>
      </c>
      <c r="E5" s="276" t="s">
        <v>747</v>
      </c>
    </row>
    <row r="6" spans="1:5" ht="15.95" customHeight="1">
      <c r="A6" s="273" t="s">
        <v>748</v>
      </c>
      <c r="B6" s="274">
        <v>192.41199999999998</v>
      </c>
      <c r="C6" s="274">
        <v>7.0659999999999998</v>
      </c>
      <c r="D6" s="274">
        <v>68.290999999999997</v>
      </c>
      <c r="E6" s="274">
        <v>71.832000000000008</v>
      </c>
    </row>
    <row r="7" spans="1:5" ht="15.95" customHeight="1">
      <c r="A7" s="273" t="s">
        <v>749</v>
      </c>
      <c r="B7" s="274">
        <v>180.72</v>
      </c>
      <c r="C7" s="274">
        <v>19</v>
      </c>
      <c r="D7" s="274">
        <v>37.352000000000004</v>
      </c>
      <c r="E7" s="274">
        <v>67.599999999999994</v>
      </c>
    </row>
    <row r="8" spans="1:5" ht="15.95" customHeight="1">
      <c r="A8" s="273" t="s">
        <v>750</v>
      </c>
      <c r="B8" s="274">
        <v>63</v>
      </c>
      <c r="C8" s="274">
        <v>302.04300000000001</v>
      </c>
      <c r="D8" s="274">
        <v>90.25</v>
      </c>
      <c r="E8" s="274">
        <v>0</v>
      </c>
    </row>
    <row r="9" spans="1:5" ht="15.95" customHeight="1">
      <c r="A9" s="273" t="s">
        <v>751</v>
      </c>
      <c r="B9" s="274">
        <v>27.4</v>
      </c>
      <c r="C9" s="274">
        <v>36.200000000000003</v>
      </c>
      <c r="D9" s="274">
        <v>68.739999999999995</v>
      </c>
      <c r="E9" s="274">
        <v>43.56</v>
      </c>
    </row>
    <row r="10" spans="1:5" ht="15.95" customHeight="1">
      <c r="A10" s="273" t="s">
        <v>752</v>
      </c>
      <c r="B10" s="274">
        <v>11.025</v>
      </c>
      <c r="C10" s="274">
        <v>28.959</v>
      </c>
      <c r="D10" s="274">
        <v>51.720999999999997</v>
      </c>
      <c r="E10" s="274">
        <v>22.346</v>
      </c>
    </row>
    <row r="11" spans="1:5" ht="15.95" customHeight="1">
      <c r="A11" s="273" t="s">
        <v>753</v>
      </c>
      <c r="B11" s="274">
        <v>0</v>
      </c>
      <c r="C11" s="274">
        <v>3.2</v>
      </c>
      <c r="D11" s="274">
        <v>26.8</v>
      </c>
      <c r="E11" s="274">
        <v>0</v>
      </c>
    </row>
    <row r="12" spans="1:5" ht="15.95" customHeight="1">
      <c r="A12" s="273" t="s">
        <v>754</v>
      </c>
      <c r="B12" s="274">
        <v>22.888999999999999</v>
      </c>
      <c r="C12" s="274">
        <v>3.3079999999999998</v>
      </c>
      <c r="D12" s="274">
        <v>27.254000000000001</v>
      </c>
      <c r="E12" s="274">
        <v>11.477</v>
      </c>
    </row>
    <row r="13" spans="1:5" ht="15.95" customHeight="1">
      <c r="A13" s="273" t="s">
        <v>755</v>
      </c>
      <c r="B13" s="274">
        <v>20</v>
      </c>
      <c r="C13" s="274">
        <v>86.57</v>
      </c>
      <c r="D13" s="274">
        <v>0</v>
      </c>
      <c r="E13" s="274">
        <v>0</v>
      </c>
    </row>
    <row r="14" spans="1:5" ht="15.95" customHeight="1">
      <c r="A14" s="277" t="s">
        <v>159</v>
      </c>
      <c r="B14" s="278">
        <f>SUM(B6:B13)</f>
        <v>517.44599999999991</v>
      </c>
      <c r="C14" s="278">
        <f>SUM(C6:C13)</f>
        <v>486.34599999999995</v>
      </c>
      <c r="D14" s="278">
        <f>SUM(D6:D13)</f>
        <v>370.40800000000002</v>
      </c>
      <c r="E14" s="278">
        <f>SUM(E6:E13)</f>
        <v>216.81500000000003</v>
      </c>
    </row>
    <row r="15" spans="1:5" ht="15.95" customHeight="1">
      <c r="A15" s="275" t="s">
        <v>757</v>
      </c>
      <c r="B15" s="279">
        <f>+B14/(SUM($B$14:$E$14))</f>
        <v>0.32523012039484228</v>
      </c>
      <c r="C15" s="279">
        <f>+C14/(SUM($B$14:$E$14))</f>
        <v>0.30568285025596864</v>
      </c>
      <c r="D15" s="279">
        <f>+D14/(SUM($B$14:$E$14))</f>
        <v>0.23281238706108995</v>
      </c>
      <c r="E15" s="279">
        <f>+E14/(SUM($B$14:$E$14))</f>
        <v>0.13627464228809913</v>
      </c>
    </row>
    <row r="16" spans="1:5" ht="15.95" customHeight="1"/>
    <row r="19" spans="1:5" ht="21">
      <c r="A19" s="270" t="s">
        <v>742</v>
      </c>
    </row>
    <row r="20" spans="1:5" ht="15.75">
      <c r="A20" s="272" t="s">
        <v>743</v>
      </c>
    </row>
    <row r="21" spans="1:5" ht="15.75">
      <c r="A21" s="272" t="s">
        <v>772</v>
      </c>
    </row>
    <row r="23" spans="1:5">
      <c r="A23" s="275" t="s">
        <v>493</v>
      </c>
      <c r="B23" s="276" t="s">
        <v>744</v>
      </c>
      <c r="C23" s="276" t="s">
        <v>745</v>
      </c>
      <c r="D23" s="276" t="s">
        <v>746</v>
      </c>
      <c r="E23" s="276" t="s">
        <v>747</v>
      </c>
    </row>
    <row r="24" spans="1:5">
      <c r="A24" s="273" t="s">
        <v>748</v>
      </c>
      <c r="B24" s="274"/>
      <c r="C24" s="274"/>
      <c r="D24" s="274"/>
      <c r="E24" s="274"/>
    </row>
    <row r="25" spans="1:5">
      <c r="A25" s="273" t="s">
        <v>749</v>
      </c>
      <c r="B25" s="274"/>
      <c r="C25" s="274"/>
      <c r="D25" s="274"/>
      <c r="E25" s="274"/>
    </row>
    <row r="26" spans="1:5">
      <c r="A26" s="273" t="s">
        <v>750</v>
      </c>
      <c r="B26" s="274"/>
      <c r="C26" s="274"/>
      <c r="D26" s="274"/>
      <c r="E26" s="274"/>
    </row>
    <row r="27" spans="1:5">
      <c r="A27" s="273" t="s">
        <v>751</v>
      </c>
      <c r="B27" s="274"/>
      <c r="C27" s="274"/>
      <c r="D27" s="274"/>
      <c r="E27" s="274"/>
    </row>
    <row r="28" spans="1:5">
      <c r="A28" s="273" t="s">
        <v>752</v>
      </c>
      <c r="B28" s="274"/>
      <c r="C28" s="274"/>
      <c r="D28" s="274"/>
      <c r="E28" s="274"/>
    </row>
    <row r="29" spans="1:5">
      <c r="A29" s="273" t="s">
        <v>753</v>
      </c>
      <c r="B29" s="274"/>
      <c r="C29" s="274"/>
      <c r="D29" s="274"/>
      <c r="E29" s="274"/>
    </row>
    <row r="30" spans="1:5">
      <c r="A30" s="273" t="s">
        <v>754</v>
      </c>
      <c r="B30" s="274">
        <v>22.888999999999999</v>
      </c>
      <c r="C30" s="274">
        <v>3.3079999999999998</v>
      </c>
      <c r="D30" s="274">
        <v>27.254000000000001</v>
      </c>
      <c r="E30" s="274">
        <v>11.477</v>
      </c>
    </row>
    <row r="31" spans="1:5">
      <c r="A31" s="273" t="s">
        <v>755</v>
      </c>
      <c r="B31" s="274"/>
      <c r="C31" s="274"/>
      <c r="D31" s="274"/>
      <c r="E31" s="274"/>
    </row>
    <row r="32" spans="1:5">
      <c r="A32" s="277" t="s">
        <v>159</v>
      </c>
      <c r="B32" s="278">
        <f>SUM(B24:B31)</f>
        <v>22.888999999999999</v>
      </c>
      <c r="C32" s="278">
        <f>SUM(C24:C31)</f>
        <v>3.3079999999999998</v>
      </c>
      <c r="D32" s="278">
        <f>SUM(D24:D31)</f>
        <v>27.254000000000001</v>
      </c>
      <c r="E32" s="278">
        <f>SUM(E24:E31)</f>
        <v>11.477</v>
      </c>
    </row>
    <row r="33" spans="1:5">
      <c r="A33" s="275" t="s">
        <v>757</v>
      </c>
      <c r="B33" s="279">
        <f>+B32/(SUM($B$14:$E$14))</f>
        <v>1.4386413704459105E-2</v>
      </c>
      <c r="C33" s="279">
        <f>+C32/(SUM($B$14:$E$14))</f>
        <v>2.079175872006235E-3</v>
      </c>
      <c r="D33" s="279">
        <f>+D32/(SUM($B$14:$E$14))</f>
        <v>1.7129945349352461E-2</v>
      </c>
      <c r="E33" s="279">
        <f>+E32/(SUM($B$14:$E$14))</f>
        <v>7.2136340637894685E-3</v>
      </c>
    </row>
  </sheetData>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AD155"/>
  <sheetViews>
    <sheetView showGridLines="0" zoomScale="80" zoomScaleNormal="80" workbookViewId="0">
      <selection activeCell="B31" sqref="B31"/>
    </sheetView>
  </sheetViews>
  <sheetFormatPr baseColWidth="10" defaultColWidth="11.21875" defaultRowHeight="12.75"/>
  <cols>
    <col min="1" max="1" width="16.77734375" style="24" customWidth="1"/>
    <col min="2" max="2" width="70.77734375" style="24" customWidth="1"/>
    <col min="3" max="108" width="9.33203125" style="24" customWidth="1"/>
    <col min="109" max="16384" width="11.21875" style="24"/>
  </cols>
  <sheetData>
    <row r="1" spans="1:30" ht="30" customHeight="1">
      <c r="A1" s="52" t="s">
        <v>0</v>
      </c>
    </row>
    <row r="2" spans="1:30" s="321" customFormat="1" ht="30" customHeight="1">
      <c r="A2" s="53" t="s">
        <v>74</v>
      </c>
    </row>
    <row r="3" spans="1:30" ht="12.95" customHeight="1"/>
    <row r="4" spans="1:30" ht="12.95" customHeight="1"/>
    <row r="5" spans="1:30" ht="12.95" customHeight="1"/>
    <row r="6" spans="1:30" ht="12.95" customHeight="1"/>
    <row r="7" spans="1:30" ht="12.95" customHeight="1"/>
    <row r="8" spans="1:30" ht="12.95" customHeight="1"/>
    <row r="9" spans="1:30" ht="12.95" customHeight="1"/>
    <row r="10" spans="1:30" ht="12.95" customHeight="1"/>
    <row r="11" spans="1:30" ht="12.95" customHeight="1"/>
    <row r="12" spans="1:30" ht="12.95" customHeight="1"/>
    <row r="13" spans="1:30" ht="15" customHeight="1">
      <c r="A13" s="324" t="s">
        <v>645</v>
      </c>
      <c r="B13" s="367"/>
      <c r="C13" s="367">
        <v>2024</v>
      </c>
      <c r="D13" s="367"/>
      <c r="E13" s="367"/>
      <c r="F13" s="367" t="s">
        <v>813</v>
      </c>
      <c r="G13" s="23"/>
      <c r="H13" s="23"/>
      <c r="I13" s="23"/>
      <c r="J13" s="23"/>
      <c r="K13" s="23"/>
      <c r="L13" s="23"/>
      <c r="M13" s="23"/>
      <c r="N13" s="23"/>
      <c r="O13" s="23"/>
      <c r="P13" s="23"/>
      <c r="Q13" s="23"/>
      <c r="R13" s="23"/>
      <c r="S13" s="23"/>
      <c r="T13" s="23"/>
      <c r="U13" s="23"/>
      <c r="V13" s="23"/>
      <c r="W13" s="23"/>
      <c r="X13" s="23"/>
      <c r="Y13" s="23"/>
      <c r="Z13" s="23"/>
      <c r="AA13" s="23"/>
      <c r="AB13" s="23"/>
      <c r="AC13" s="23"/>
      <c r="AD13" s="23"/>
    </row>
    <row r="14" spans="1:30" ht="15" customHeight="1">
      <c r="A14" s="325"/>
      <c r="B14" s="367"/>
      <c r="C14" s="367" t="s">
        <v>61</v>
      </c>
      <c r="D14" s="367" t="s">
        <v>62</v>
      </c>
      <c r="E14" s="367" t="s">
        <v>63</v>
      </c>
      <c r="F14" s="367"/>
      <c r="G14" s="23"/>
      <c r="H14" s="23"/>
      <c r="I14" s="23"/>
      <c r="J14" s="23"/>
      <c r="K14" s="23"/>
      <c r="L14" s="23"/>
      <c r="M14" s="23"/>
      <c r="N14" s="23"/>
      <c r="O14" s="23"/>
      <c r="P14" s="23"/>
      <c r="Q14" s="23"/>
      <c r="R14" s="23"/>
      <c r="S14" s="23"/>
      <c r="T14" s="23"/>
      <c r="U14" s="23"/>
      <c r="V14" s="23"/>
      <c r="W14" s="23"/>
      <c r="X14" s="23"/>
      <c r="Y14" s="23"/>
      <c r="Z14" s="23"/>
      <c r="AA14" s="23"/>
      <c r="AB14" s="23"/>
      <c r="AC14" s="23"/>
      <c r="AD14" s="23"/>
    </row>
    <row r="15" spans="1:30" ht="15" customHeight="1">
      <c r="A15" s="322" t="s">
        <v>646</v>
      </c>
      <c r="B15" s="368" t="s">
        <v>654</v>
      </c>
      <c r="C15" s="369">
        <v>54.8</v>
      </c>
      <c r="D15" s="369">
        <v>54.8</v>
      </c>
      <c r="E15" s="369">
        <v>54.8</v>
      </c>
      <c r="F15" s="369">
        <v>54.79999999999999</v>
      </c>
      <c r="G15" s="23"/>
      <c r="H15" s="23"/>
      <c r="I15" s="23"/>
      <c r="J15" s="23"/>
      <c r="K15" s="23"/>
      <c r="L15" s="23"/>
      <c r="M15" s="23"/>
      <c r="N15" s="23"/>
      <c r="O15" s="23"/>
      <c r="P15" s="23"/>
      <c r="Q15" s="23"/>
      <c r="R15" s="23"/>
      <c r="S15" s="23"/>
      <c r="T15" s="23"/>
      <c r="U15" s="23"/>
      <c r="V15" s="23"/>
      <c r="W15" s="23"/>
      <c r="X15" s="23"/>
      <c r="Y15" s="23"/>
      <c r="Z15" s="23"/>
      <c r="AA15" s="23"/>
      <c r="AB15" s="23"/>
      <c r="AC15" s="23"/>
      <c r="AD15" s="23"/>
    </row>
    <row r="16" spans="1:30" ht="15" customHeight="1">
      <c r="A16" s="322" t="s">
        <v>646</v>
      </c>
      <c r="B16" s="368" t="s">
        <v>655</v>
      </c>
      <c r="C16" s="369">
        <v>77.59</v>
      </c>
      <c r="D16" s="369">
        <v>77.59</v>
      </c>
      <c r="E16" s="369">
        <v>77.59</v>
      </c>
      <c r="F16" s="369">
        <v>77.59</v>
      </c>
      <c r="G16" s="23"/>
      <c r="H16" s="23"/>
      <c r="I16" s="23"/>
      <c r="J16" s="23"/>
      <c r="K16" s="23"/>
      <c r="L16" s="23"/>
      <c r="M16" s="23"/>
      <c r="N16" s="23"/>
      <c r="O16" s="23"/>
      <c r="P16" s="23"/>
      <c r="Q16" s="23"/>
      <c r="R16" s="23"/>
      <c r="S16" s="23"/>
      <c r="T16" s="23"/>
      <c r="U16" s="23"/>
      <c r="V16" s="23"/>
      <c r="W16" s="23"/>
      <c r="X16" s="23"/>
      <c r="Y16" s="23"/>
      <c r="Z16" s="23"/>
      <c r="AA16" s="23"/>
      <c r="AB16" s="23"/>
      <c r="AC16" s="23"/>
      <c r="AD16" s="23"/>
    </row>
    <row r="17" spans="1:30" ht="15" customHeight="1">
      <c r="A17" s="322" t="s">
        <v>646</v>
      </c>
      <c r="B17" s="368" t="s">
        <v>656</v>
      </c>
      <c r="C17" s="369">
        <v>0</v>
      </c>
      <c r="D17" s="369">
        <v>0</v>
      </c>
      <c r="E17" s="369">
        <v>0</v>
      </c>
      <c r="F17" s="369">
        <v>0</v>
      </c>
      <c r="G17" s="23"/>
      <c r="H17" s="23"/>
      <c r="I17" s="23"/>
      <c r="J17" s="23"/>
      <c r="K17" s="23"/>
      <c r="L17" s="23"/>
      <c r="M17" s="23"/>
      <c r="N17" s="23"/>
      <c r="O17" s="23"/>
      <c r="P17" s="23"/>
      <c r="Q17" s="23"/>
      <c r="R17" s="23"/>
      <c r="S17" s="23"/>
      <c r="T17" s="23"/>
      <c r="U17" s="23"/>
      <c r="V17" s="23"/>
      <c r="W17" s="23"/>
      <c r="X17" s="23"/>
      <c r="Y17" s="23"/>
      <c r="Z17" s="23"/>
      <c r="AA17" s="23"/>
      <c r="AB17" s="23"/>
      <c r="AC17" s="23"/>
      <c r="AD17" s="23"/>
    </row>
    <row r="18" spans="1:30" s="176" customFormat="1" ht="15.75">
      <c r="A18" s="322" t="s">
        <v>646</v>
      </c>
      <c r="B18" s="368" t="s">
        <v>657</v>
      </c>
      <c r="C18" s="369">
        <v>52.57</v>
      </c>
      <c r="D18" s="369">
        <v>52.57</v>
      </c>
      <c r="E18" s="369">
        <v>52.57</v>
      </c>
      <c r="F18" s="369">
        <v>52.57</v>
      </c>
      <c r="G18" s="23"/>
      <c r="H18" s="23"/>
      <c r="I18" s="23"/>
      <c r="J18" s="23"/>
      <c r="K18" s="23"/>
      <c r="L18" s="23"/>
      <c r="M18" s="23"/>
      <c r="N18" s="23"/>
      <c r="O18" s="23"/>
      <c r="P18" s="23"/>
      <c r="Q18" s="23"/>
      <c r="R18" s="23"/>
      <c r="S18" s="23"/>
      <c r="T18" s="23"/>
      <c r="U18" s="23"/>
      <c r="V18" s="23"/>
      <c r="W18" s="23"/>
      <c r="X18" s="23"/>
      <c r="Y18" s="23"/>
      <c r="Z18" s="23"/>
      <c r="AA18" s="23"/>
      <c r="AB18" s="23"/>
      <c r="AC18" s="323"/>
      <c r="AD18" s="323"/>
    </row>
    <row r="19" spans="1:30" s="176" customFormat="1" ht="15.75">
      <c r="A19" s="322" t="s">
        <v>646</v>
      </c>
      <c r="B19" s="370" t="s">
        <v>658</v>
      </c>
      <c r="C19" s="371">
        <v>184.95999999999998</v>
      </c>
      <c r="D19" s="371">
        <v>184.95999999999998</v>
      </c>
      <c r="E19" s="371">
        <v>184.95999999999998</v>
      </c>
      <c r="F19" s="371">
        <v>184.95999999999995</v>
      </c>
      <c r="G19" s="23"/>
      <c r="H19" s="23"/>
      <c r="I19" s="23"/>
      <c r="J19" s="23"/>
      <c r="K19" s="23"/>
      <c r="L19" s="23"/>
      <c r="M19" s="23"/>
      <c r="N19" s="23"/>
      <c r="O19" s="23"/>
      <c r="P19" s="23"/>
      <c r="Q19" s="23"/>
      <c r="R19" s="23"/>
      <c r="S19" s="23"/>
      <c r="T19" s="23"/>
      <c r="U19" s="23"/>
      <c r="V19" s="23"/>
      <c r="W19" s="23"/>
      <c r="X19" s="23"/>
      <c r="Y19" s="23"/>
      <c r="Z19" s="23"/>
      <c r="AA19" s="23"/>
      <c r="AB19" s="23"/>
      <c r="AC19" s="323"/>
      <c r="AD19" s="323"/>
    </row>
    <row r="20" spans="1:30" s="176" customFormat="1" ht="15.75">
      <c r="A20" s="322" t="s">
        <v>646</v>
      </c>
      <c r="B20" s="370" t="s">
        <v>659</v>
      </c>
      <c r="C20" s="372">
        <v>187.60390000000001</v>
      </c>
      <c r="D20" s="372">
        <v>187.60390000000001</v>
      </c>
      <c r="E20" s="372">
        <v>187.60390000000001</v>
      </c>
      <c r="F20" s="372">
        <v>187.60389999999998</v>
      </c>
      <c r="G20" s="23"/>
      <c r="H20" s="23"/>
      <c r="I20" s="23"/>
      <c r="J20" s="23"/>
      <c r="K20" s="23"/>
      <c r="L20" s="23"/>
      <c r="M20" s="23"/>
      <c r="N20" s="23"/>
      <c r="O20" s="23"/>
      <c r="P20" s="23"/>
      <c r="Q20" s="23"/>
      <c r="R20" s="23"/>
      <c r="S20" s="23"/>
      <c r="T20" s="23"/>
      <c r="U20" s="23"/>
      <c r="V20" s="23"/>
      <c r="W20" s="23"/>
      <c r="X20" s="23"/>
      <c r="Y20" s="23"/>
      <c r="Z20" s="23"/>
      <c r="AA20" s="23"/>
      <c r="AB20" s="23"/>
      <c r="AC20" s="323"/>
      <c r="AD20" s="323"/>
    </row>
    <row r="21" spans="1:30" ht="15" customHeight="1">
      <c r="A21" s="322" t="s">
        <v>646</v>
      </c>
      <c r="B21" s="370" t="s">
        <v>660</v>
      </c>
      <c r="C21" s="371">
        <v>173.274</v>
      </c>
      <c r="D21" s="371">
        <v>173.274</v>
      </c>
      <c r="E21" s="371">
        <v>173.274</v>
      </c>
      <c r="F21" s="371">
        <v>173.274</v>
      </c>
      <c r="G21" s="23"/>
      <c r="H21" s="23"/>
      <c r="I21" s="23"/>
      <c r="J21" s="23"/>
      <c r="K21" s="23"/>
      <c r="L21" s="23"/>
      <c r="M21" s="23"/>
      <c r="N21" s="23"/>
      <c r="O21" s="23"/>
      <c r="P21" s="23"/>
      <c r="Q21" s="23"/>
      <c r="R21" s="23"/>
      <c r="S21" s="23"/>
      <c r="T21" s="23"/>
      <c r="U21" s="23"/>
      <c r="V21" s="23"/>
      <c r="W21" s="23"/>
      <c r="X21" s="23"/>
      <c r="Y21" s="23"/>
      <c r="Z21" s="23"/>
      <c r="AA21" s="23"/>
      <c r="AB21" s="23"/>
      <c r="AC21" s="23"/>
      <c r="AD21" s="23"/>
    </row>
    <row r="22" spans="1:30" ht="15" customHeight="1">
      <c r="A22" s="322" t="s">
        <v>647</v>
      </c>
      <c r="B22" s="368" t="s">
        <v>661</v>
      </c>
      <c r="C22" s="369">
        <v>209.97</v>
      </c>
      <c r="D22" s="369">
        <v>209.97</v>
      </c>
      <c r="E22" s="369">
        <v>209.97</v>
      </c>
      <c r="F22" s="369">
        <v>209.97</v>
      </c>
      <c r="G22" s="23"/>
      <c r="H22" s="23"/>
      <c r="I22" s="23"/>
      <c r="J22" s="23"/>
      <c r="K22" s="23"/>
      <c r="L22" s="23"/>
      <c r="M22" s="23"/>
      <c r="N22" s="23"/>
      <c r="O22" s="23"/>
      <c r="P22" s="23"/>
      <c r="Q22" s="23"/>
      <c r="R22" s="23"/>
      <c r="S22" s="23"/>
      <c r="T22" s="23"/>
      <c r="U22" s="23"/>
      <c r="V22" s="23"/>
      <c r="W22" s="23"/>
      <c r="X22" s="23"/>
      <c r="Y22" s="23"/>
      <c r="Z22" s="23"/>
      <c r="AA22" s="23"/>
      <c r="AB22" s="23"/>
      <c r="AC22" s="23"/>
      <c r="AD22" s="23"/>
    </row>
    <row r="23" spans="1:30" ht="15" customHeight="1">
      <c r="A23" s="322" t="s">
        <v>647</v>
      </c>
      <c r="B23" s="368" t="s">
        <v>662</v>
      </c>
      <c r="C23" s="369">
        <v>12.2</v>
      </c>
      <c r="D23" s="369">
        <v>12.2</v>
      </c>
      <c r="E23" s="369">
        <v>12.2</v>
      </c>
      <c r="F23" s="369">
        <v>12.199999999999998</v>
      </c>
      <c r="G23" s="23"/>
      <c r="H23" s="23"/>
      <c r="I23" s="23"/>
      <c r="J23" s="23"/>
      <c r="K23" s="23"/>
      <c r="L23" s="23"/>
      <c r="M23" s="23"/>
      <c r="N23" s="23"/>
      <c r="O23" s="23"/>
      <c r="P23" s="23"/>
      <c r="Q23" s="23"/>
      <c r="R23" s="23"/>
      <c r="S23" s="23"/>
      <c r="T23" s="23"/>
      <c r="U23" s="23"/>
      <c r="V23" s="23"/>
      <c r="W23" s="23"/>
      <c r="X23" s="23"/>
      <c r="Y23" s="23"/>
      <c r="Z23" s="23"/>
      <c r="AA23" s="23"/>
      <c r="AB23" s="23"/>
      <c r="AC23" s="23"/>
      <c r="AD23" s="23"/>
    </row>
    <row r="24" spans="1:30" s="176" customFormat="1" ht="15.75">
      <c r="A24" s="322" t="s">
        <v>647</v>
      </c>
      <c r="B24" s="368" t="s">
        <v>663</v>
      </c>
      <c r="C24" s="369">
        <v>116.54</v>
      </c>
      <c r="D24" s="369">
        <v>116.54</v>
      </c>
      <c r="E24" s="369">
        <v>116.54</v>
      </c>
      <c r="F24" s="369">
        <v>116.54</v>
      </c>
      <c r="G24" s="23"/>
      <c r="H24" s="23"/>
      <c r="I24" s="23"/>
      <c r="J24" s="23"/>
      <c r="K24" s="23"/>
      <c r="L24" s="23"/>
      <c r="M24" s="23"/>
      <c r="N24" s="23"/>
      <c r="O24" s="23"/>
      <c r="P24" s="23"/>
      <c r="Q24" s="23"/>
      <c r="R24" s="23"/>
      <c r="S24" s="23"/>
      <c r="T24" s="23"/>
      <c r="U24" s="23"/>
      <c r="V24" s="23"/>
      <c r="W24" s="23"/>
      <c r="X24" s="23"/>
      <c r="Y24" s="23"/>
      <c r="Z24" s="23"/>
      <c r="AA24" s="23"/>
      <c r="AB24" s="23"/>
      <c r="AC24" s="23"/>
      <c r="AD24" s="323"/>
    </row>
    <row r="25" spans="1:30" ht="15" customHeight="1">
      <c r="A25" s="322" t="s">
        <v>647</v>
      </c>
      <c r="B25" s="368" t="s">
        <v>664</v>
      </c>
      <c r="C25" s="369">
        <v>8</v>
      </c>
      <c r="D25" s="369">
        <v>8</v>
      </c>
      <c r="E25" s="369">
        <v>8</v>
      </c>
      <c r="F25" s="369">
        <v>8</v>
      </c>
      <c r="G25" s="23"/>
      <c r="H25" s="23"/>
      <c r="I25" s="23"/>
      <c r="J25" s="23"/>
      <c r="K25" s="23"/>
      <c r="L25" s="23"/>
      <c r="M25" s="23"/>
      <c r="N25" s="23"/>
      <c r="O25" s="23"/>
      <c r="P25" s="23"/>
      <c r="Q25" s="23"/>
      <c r="R25" s="23"/>
      <c r="S25" s="23"/>
      <c r="T25" s="23"/>
      <c r="U25" s="23"/>
      <c r="V25" s="23"/>
      <c r="W25" s="23"/>
      <c r="X25" s="23"/>
      <c r="Y25" s="23"/>
      <c r="Z25" s="23"/>
      <c r="AA25" s="23"/>
      <c r="AB25" s="23"/>
      <c r="AC25" s="23"/>
      <c r="AD25" s="23"/>
    </row>
    <row r="26" spans="1:30" s="176" customFormat="1" ht="15.75">
      <c r="A26" s="322" t="s">
        <v>647</v>
      </c>
      <c r="B26" s="370" t="s">
        <v>665</v>
      </c>
      <c r="C26" s="372">
        <v>326.51</v>
      </c>
      <c r="D26" s="372">
        <v>326.51</v>
      </c>
      <c r="E26" s="372">
        <v>326.51</v>
      </c>
      <c r="F26" s="372">
        <v>326.51</v>
      </c>
      <c r="G26" s="23"/>
      <c r="H26" s="23"/>
      <c r="I26" s="23"/>
      <c r="J26" s="23"/>
      <c r="K26" s="23"/>
      <c r="L26" s="23"/>
      <c r="M26" s="23"/>
      <c r="N26" s="23"/>
      <c r="O26" s="23"/>
      <c r="P26" s="23"/>
      <c r="Q26" s="23"/>
      <c r="R26" s="23"/>
      <c r="S26" s="23"/>
      <c r="T26" s="23"/>
      <c r="U26" s="23"/>
      <c r="V26" s="23"/>
      <c r="W26" s="23"/>
      <c r="X26" s="23"/>
      <c r="Y26" s="23"/>
      <c r="Z26" s="23"/>
      <c r="AA26" s="23"/>
      <c r="AB26" s="23"/>
      <c r="AC26" s="323"/>
      <c r="AD26" s="323"/>
    </row>
    <row r="27" spans="1:30" ht="15" customHeight="1">
      <c r="A27" s="322" t="s">
        <v>647</v>
      </c>
      <c r="B27" s="370" t="s">
        <v>666</v>
      </c>
      <c r="C27" s="373">
        <v>314.82400000000001</v>
      </c>
      <c r="D27" s="373">
        <v>314.82400000000001</v>
      </c>
      <c r="E27" s="373">
        <v>314.82400000000001</v>
      </c>
      <c r="F27" s="373">
        <v>314.82400000000001</v>
      </c>
      <c r="G27" s="23"/>
      <c r="H27" s="23"/>
      <c r="I27" s="23"/>
      <c r="J27" s="23"/>
      <c r="K27" s="23"/>
      <c r="L27" s="23"/>
      <c r="M27" s="23"/>
      <c r="N27" s="23"/>
      <c r="O27" s="23"/>
      <c r="P27" s="23"/>
      <c r="Q27" s="23"/>
      <c r="R27" s="23"/>
      <c r="S27" s="23"/>
      <c r="T27" s="23"/>
      <c r="U27" s="23"/>
      <c r="V27" s="23"/>
      <c r="W27" s="23"/>
      <c r="X27" s="23"/>
      <c r="Y27" s="23"/>
      <c r="Z27" s="23"/>
      <c r="AA27" s="23"/>
      <c r="AB27" s="23"/>
      <c r="AC27" s="23"/>
      <c r="AD27" s="23"/>
    </row>
    <row r="28" spans="1:30" s="176" customFormat="1" ht="15.75">
      <c r="A28" s="322" t="s">
        <v>648</v>
      </c>
      <c r="B28" s="368" t="s">
        <v>667</v>
      </c>
      <c r="C28" s="374">
        <v>53</v>
      </c>
      <c r="D28" s="374">
        <v>53</v>
      </c>
      <c r="E28" s="374">
        <v>53</v>
      </c>
      <c r="F28" s="374">
        <v>53</v>
      </c>
      <c r="G28" s="23"/>
      <c r="H28" s="23"/>
      <c r="I28" s="23"/>
      <c r="J28" s="23"/>
      <c r="K28" s="23"/>
      <c r="L28" s="23"/>
      <c r="M28" s="23"/>
      <c r="N28" s="23"/>
      <c r="O28" s="23"/>
      <c r="P28" s="23"/>
      <c r="Q28" s="23"/>
      <c r="R28" s="23"/>
      <c r="S28" s="23"/>
      <c r="T28" s="23"/>
      <c r="U28" s="23"/>
      <c r="V28" s="23"/>
      <c r="W28" s="23"/>
      <c r="X28" s="23"/>
      <c r="Y28" s="23"/>
      <c r="Z28" s="23"/>
      <c r="AA28" s="23"/>
      <c r="AB28" s="23"/>
      <c r="AC28" s="23"/>
      <c r="AD28" s="323"/>
    </row>
    <row r="29" spans="1:30" ht="15" customHeight="1">
      <c r="A29" s="322" t="s">
        <v>648</v>
      </c>
      <c r="B29" s="368" t="s">
        <v>668</v>
      </c>
      <c r="C29" s="374">
        <v>0</v>
      </c>
      <c r="D29" s="374">
        <v>0</v>
      </c>
      <c r="E29" s="374">
        <v>0</v>
      </c>
      <c r="F29" s="374">
        <v>0</v>
      </c>
      <c r="G29" s="23"/>
      <c r="H29" s="23"/>
      <c r="I29" s="23"/>
      <c r="J29" s="23"/>
      <c r="K29" s="23"/>
      <c r="L29" s="23"/>
      <c r="M29" s="23"/>
      <c r="N29" s="23"/>
      <c r="O29" s="23"/>
      <c r="P29" s="23"/>
      <c r="Q29" s="23"/>
      <c r="R29" s="23"/>
      <c r="S29" s="23"/>
      <c r="T29" s="23"/>
      <c r="U29" s="23"/>
      <c r="V29" s="23"/>
      <c r="W29" s="23"/>
      <c r="X29" s="23"/>
      <c r="Y29" s="23"/>
      <c r="Z29" s="23"/>
      <c r="AA29" s="23"/>
      <c r="AB29" s="23"/>
      <c r="AC29" s="23"/>
      <c r="AD29" s="23"/>
    </row>
    <row r="30" spans="1:30" ht="15" customHeight="1">
      <c r="A30" s="322" t="s">
        <v>648</v>
      </c>
      <c r="B30" s="368" t="s">
        <v>669</v>
      </c>
      <c r="C30" s="374">
        <v>3</v>
      </c>
      <c r="D30" s="374">
        <v>3</v>
      </c>
      <c r="E30" s="374">
        <v>3</v>
      </c>
      <c r="F30" s="374">
        <v>3</v>
      </c>
      <c r="G30" s="23"/>
      <c r="H30" s="23"/>
      <c r="I30" s="23"/>
      <c r="J30" s="23"/>
      <c r="K30" s="23"/>
      <c r="L30" s="23"/>
      <c r="M30" s="23"/>
      <c r="N30" s="23"/>
      <c r="O30" s="23"/>
      <c r="P30" s="23"/>
      <c r="Q30" s="23"/>
      <c r="R30" s="23"/>
      <c r="S30" s="23"/>
      <c r="T30" s="23"/>
      <c r="U30" s="23"/>
      <c r="V30" s="23"/>
      <c r="W30" s="23"/>
      <c r="X30" s="23"/>
      <c r="Y30" s="23"/>
      <c r="Z30" s="23"/>
      <c r="AA30" s="23"/>
      <c r="AB30" s="23"/>
      <c r="AC30" s="23"/>
      <c r="AD30" s="23"/>
    </row>
    <row r="31" spans="1:30" ht="15" customHeight="1">
      <c r="A31" s="322" t="s">
        <v>648</v>
      </c>
      <c r="B31" s="370" t="s">
        <v>670</v>
      </c>
      <c r="C31" s="375">
        <v>56</v>
      </c>
      <c r="D31" s="375">
        <v>56</v>
      </c>
      <c r="E31" s="375">
        <v>56</v>
      </c>
      <c r="F31" s="375">
        <v>56</v>
      </c>
      <c r="G31" s="23"/>
      <c r="H31" s="23"/>
      <c r="I31" s="23"/>
      <c r="J31" s="23"/>
      <c r="K31" s="23"/>
      <c r="L31" s="23"/>
      <c r="M31" s="23"/>
      <c r="N31" s="23"/>
      <c r="O31" s="23"/>
      <c r="P31" s="23"/>
      <c r="Q31" s="23"/>
      <c r="R31" s="23"/>
      <c r="S31" s="23"/>
      <c r="T31" s="23"/>
      <c r="U31" s="23"/>
      <c r="V31" s="23"/>
      <c r="W31" s="23"/>
      <c r="X31" s="23"/>
      <c r="Y31" s="23"/>
      <c r="Z31" s="23"/>
      <c r="AA31" s="23"/>
      <c r="AB31" s="23"/>
      <c r="AC31" s="23"/>
      <c r="AD31" s="23"/>
    </row>
    <row r="32" spans="1:30" s="176" customFormat="1" ht="15.75">
      <c r="A32" s="322" t="s">
        <v>648</v>
      </c>
      <c r="B32" s="370" t="s">
        <v>671</v>
      </c>
      <c r="C32" s="375">
        <v>55</v>
      </c>
      <c r="D32" s="375">
        <v>55</v>
      </c>
      <c r="E32" s="375">
        <v>55</v>
      </c>
      <c r="F32" s="375">
        <v>55</v>
      </c>
      <c r="G32" s="23"/>
      <c r="H32" s="23"/>
      <c r="I32" s="23"/>
      <c r="J32" s="23"/>
      <c r="K32" s="23"/>
      <c r="L32" s="23"/>
      <c r="M32" s="23"/>
      <c r="N32" s="23"/>
      <c r="O32" s="23"/>
      <c r="P32" s="23"/>
      <c r="Q32" s="23"/>
      <c r="R32" s="23"/>
      <c r="S32" s="23"/>
      <c r="T32" s="23"/>
      <c r="U32" s="23"/>
      <c r="V32" s="23"/>
      <c r="W32" s="23"/>
      <c r="X32" s="23"/>
      <c r="Y32" s="23"/>
      <c r="Z32" s="23"/>
      <c r="AA32" s="23"/>
      <c r="AB32" s="23"/>
      <c r="AC32" s="323"/>
      <c r="AD32" s="323"/>
    </row>
    <row r="33" spans="1:30" ht="15" customHeight="1">
      <c r="A33" s="322" t="s">
        <v>649</v>
      </c>
      <c r="B33" s="368" t="s">
        <v>672</v>
      </c>
      <c r="C33" s="374">
        <v>24</v>
      </c>
      <c r="D33" s="374">
        <v>24</v>
      </c>
      <c r="E33" s="374">
        <v>24</v>
      </c>
      <c r="F33" s="374">
        <v>24</v>
      </c>
      <c r="G33" s="23"/>
      <c r="H33" s="23"/>
      <c r="I33" s="23"/>
      <c r="J33" s="23"/>
      <c r="K33" s="23"/>
      <c r="L33" s="23"/>
      <c r="M33" s="23"/>
      <c r="N33" s="23"/>
      <c r="O33" s="23"/>
      <c r="P33" s="23"/>
      <c r="Q33" s="23"/>
      <c r="R33" s="23"/>
      <c r="S33" s="23"/>
      <c r="T33" s="23"/>
      <c r="U33" s="23"/>
      <c r="V33" s="23"/>
      <c r="W33" s="23"/>
      <c r="X33" s="23"/>
      <c r="Y33" s="23"/>
      <c r="Z33" s="23"/>
      <c r="AA33" s="23"/>
      <c r="AB33" s="23"/>
      <c r="AC33" s="23"/>
      <c r="AD33" s="23"/>
    </row>
    <row r="34" spans="1:30" s="176" customFormat="1" ht="15.75">
      <c r="A34" s="322" t="s">
        <v>649</v>
      </c>
      <c r="B34" s="368" t="s">
        <v>673</v>
      </c>
      <c r="C34" s="374">
        <v>59</v>
      </c>
      <c r="D34" s="374">
        <v>59</v>
      </c>
      <c r="E34" s="374">
        <v>59</v>
      </c>
      <c r="F34" s="374">
        <v>59</v>
      </c>
      <c r="G34" s="23"/>
      <c r="H34" s="23"/>
      <c r="I34" s="23"/>
      <c r="J34" s="23"/>
      <c r="K34" s="23"/>
      <c r="L34" s="23"/>
      <c r="M34" s="23"/>
      <c r="N34" s="23"/>
      <c r="O34" s="23"/>
      <c r="P34" s="23"/>
      <c r="Q34" s="23"/>
      <c r="R34" s="23"/>
      <c r="S34" s="23"/>
      <c r="T34" s="23"/>
      <c r="U34" s="23"/>
      <c r="V34" s="23"/>
      <c r="W34" s="23"/>
      <c r="X34" s="23"/>
      <c r="Y34" s="23"/>
      <c r="Z34" s="23"/>
      <c r="AA34" s="23"/>
      <c r="AB34" s="23"/>
      <c r="AC34" s="23"/>
      <c r="AD34" s="323"/>
    </row>
    <row r="35" spans="1:30" ht="15" customHeight="1">
      <c r="A35" s="322" t="s">
        <v>649</v>
      </c>
      <c r="B35" s="368" t="s">
        <v>674</v>
      </c>
      <c r="C35" s="374">
        <v>121</v>
      </c>
      <c r="D35" s="374">
        <v>121</v>
      </c>
      <c r="E35" s="374">
        <v>121</v>
      </c>
      <c r="F35" s="374">
        <v>121</v>
      </c>
      <c r="G35" s="23"/>
      <c r="H35" s="23"/>
      <c r="I35" s="23"/>
      <c r="J35" s="23"/>
      <c r="K35" s="23"/>
      <c r="L35" s="23"/>
      <c r="M35" s="23"/>
      <c r="N35" s="23"/>
      <c r="O35" s="23"/>
      <c r="P35" s="23"/>
      <c r="Q35" s="23"/>
      <c r="R35" s="23"/>
      <c r="S35" s="23"/>
      <c r="T35" s="23"/>
      <c r="U35" s="23"/>
      <c r="V35" s="23"/>
      <c r="W35" s="23"/>
      <c r="X35" s="23"/>
      <c r="Y35" s="23"/>
      <c r="Z35" s="23"/>
      <c r="AA35" s="23"/>
      <c r="AB35" s="23"/>
      <c r="AC35" s="23"/>
      <c r="AD35" s="23"/>
    </row>
    <row r="36" spans="1:30" ht="15" customHeight="1">
      <c r="A36" s="322" t="s">
        <v>649</v>
      </c>
      <c r="B36" s="368" t="s">
        <v>675</v>
      </c>
      <c r="C36" s="374">
        <v>83</v>
      </c>
      <c r="D36" s="374">
        <v>83</v>
      </c>
      <c r="E36" s="374">
        <v>83</v>
      </c>
      <c r="F36" s="374">
        <v>83</v>
      </c>
      <c r="G36" s="23"/>
      <c r="H36" s="23"/>
      <c r="I36" s="23"/>
      <c r="J36" s="23"/>
      <c r="K36" s="23"/>
      <c r="L36" s="23"/>
      <c r="M36" s="23"/>
      <c r="N36" s="23"/>
      <c r="O36" s="23"/>
      <c r="P36" s="23"/>
      <c r="Q36" s="23"/>
      <c r="R36" s="23"/>
      <c r="S36" s="23"/>
      <c r="T36" s="23"/>
      <c r="U36" s="23"/>
      <c r="V36" s="23"/>
      <c r="W36" s="23"/>
      <c r="X36" s="23"/>
      <c r="Y36" s="23"/>
      <c r="Z36" s="23"/>
      <c r="AA36" s="23"/>
      <c r="AB36" s="23"/>
      <c r="AC36" s="23"/>
      <c r="AD36" s="23"/>
    </row>
    <row r="37" spans="1:30" ht="15" customHeight="1">
      <c r="A37" s="322" t="s">
        <v>649</v>
      </c>
      <c r="B37" s="368" t="s">
        <v>676</v>
      </c>
      <c r="C37" s="374">
        <v>0</v>
      </c>
      <c r="D37" s="374">
        <v>0</v>
      </c>
      <c r="E37" s="374">
        <v>0</v>
      </c>
      <c r="F37" s="374">
        <v>0</v>
      </c>
      <c r="G37" s="23"/>
      <c r="H37" s="23"/>
      <c r="I37" s="23"/>
      <c r="J37" s="23"/>
      <c r="K37" s="23"/>
      <c r="L37" s="23"/>
      <c r="M37" s="23"/>
      <c r="N37" s="23"/>
      <c r="O37" s="23"/>
      <c r="P37" s="23"/>
      <c r="Q37" s="23"/>
      <c r="R37" s="23"/>
      <c r="S37" s="23"/>
      <c r="T37" s="23"/>
      <c r="U37" s="23"/>
      <c r="V37" s="23"/>
      <c r="W37" s="23"/>
      <c r="X37" s="23"/>
      <c r="Y37" s="23"/>
      <c r="Z37" s="23"/>
      <c r="AA37" s="23"/>
      <c r="AB37" s="23"/>
      <c r="AC37" s="23"/>
      <c r="AD37" s="23"/>
    </row>
    <row r="38" spans="1:30" s="176" customFormat="1" ht="15.75">
      <c r="A38" s="322" t="s">
        <v>649</v>
      </c>
      <c r="B38" s="370" t="s">
        <v>677</v>
      </c>
      <c r="C38" s="375">
        <v>287</v>
      </c>
      <c r="D38" s="375">
        <v>287</v>
      </c>
      <c r="E38" s="375">
        <v>287</v>
      </c>
      <c r="F38" s="375">
        <v>287</v>
      </c>
      <c r="G38" s="23"/>
      <c r="H38" s="23"/>
      <c r="I38" s="23"/>
      <c r="J38" s="23"/>
      <c r="K38" s="23"/>
      <c r="L38" s="23"/>
      <c r="M38" s="23"/>
      <c r="N38" s="23"/>
      <c r="O38" s="23"/>
      <c r="P38" s="23"/>
      <c r="Q38" s="23"/>
      <c r="R38" s="23"/>
      <c r="S38" s="23"/>
      <c r="T38" s="23"/>
      <c r="U38" s="23"/>
      <c r="V38" s="23"/>
      <c r="W38" s="23"/>
      <c r="X38" s="23"/>
      <c r="Y38" s="23"/>
      <c r="Z38" s="23"/>
      <c r="AA38" s="23"/>
      <c r="AB38" s="23"/>
      <c r="AC38" s="23"/>
      <c r="AD38" s="323"/>
    </row>
    <row r="39" spans="1:30" ht="15" customHeight="1">
      <c r="A39" s="322" t="s">
        <v>650</v>
      </c>
      <c r="B39" s="368" t="s">
        <v>678</v>
      </c>
      <c r="C39" s="374">
        <v>106</v>
      </c>
      <c r="D39" s="374">
        <v>106</v>
      </c>
      <c r="E39" s="374">
        <v>106</v>
      </c>
      <c r="F39" s="374">
        <v>106</v>
      </c>
      <c r="G39" s="23"/>
      <c r="H39" s="23"/>
      <c r="I39" s="23"/>
      <c r="J39" s="23"/>
      <c r="K39" s="23"/>
      <c r="L39" s="23"/>
      <c r="M39" s="23"/>
      <c r="N39" s="23"/>
      <c r="O39" s="23"/>
      <c r="P39" s="23"/>
      <c r="Q39" s="23"/>
      <c r="R39" s="23"/>
      <c r="S39" s="23"/>
      <c r="T39" s="23"/>
      <c r="U39" s="23"/>
      <c r="V39" s="23"/>
      <c r="W39" s="23"/>
      <c r="X39" s="23"/>
      <c r="Y39" s="23"/>
      <c r="Z39" s="23"/>
      <c r="AA39" s="23"/>
      <c r="AB39" s="23"/>
      <c r="AC39" s="23"/>
      <c r="AD39" s="23"/>
    </row>
    <row r="40" spans="1:30" s="176" customFormat="1" ht="15.75">
      <c r="A40" s="322" t="s">
        <v>650</v>
      </c>
      <c r="B40" s="368" t="s">
        <v>679</v>
      </c>
      <c r="C40" s="374">
        <v>29</v>
      </c>
      <c r="D40" s="374">
        <v>29</v>
      </c>
      <c r="E40" s="374">
        <v>29</v>
      </c>
      <c r="F40" s="374">
        <v>29</v>
      </c>
      <c r="G40" s="23"/>
      <c r="H40" s="23"/>
      <c r="I40" s="23"/>
      <c r="J40" s="23"/>
      <c r="K40" s="23"/>
      <c r="L40" s="23"/>
      <c r="M40" s="23"/>
      <c r="N40" s="23"/>
      <c r="O40" s="23"/>
      <c r="P40" s="23"/>
      <c r="Q40" s="23"/>
      <c r="R40" s="23"/>
      <c r="S40" s="23"/>
      <c r="T40" s="23"/>
      <c r="U40" s="23"/>
      <c r="V40" s="23"/>
      <c r="W40" s="23"/>
      <c r="X40" s="23"/>
      <c r="Y40" s="23"/>
      <c r="Z40" s="23"/>
      <c r="AA40" s="23"/>
      <c r="AB40" s="23"/>
      <c r="AC40" s="323"/>
      <c r="AD40" s="323"/>
    </row>
    <row r="41" spans="1:30" ht="15" customHeight="1">
      <c r="A41" s="322" t="s">
        <v>650</v>
      </c>
      <c r="B41" s="368" t="s">
        <v>680</v>
      </c>
      <c r="C41" s="374">
        <v>287</v>
      </c>
      <c r="D41" s="374">
        <v>287</v>
      </c>
      <c r="E41" s="374">
        <v>287</v>
      </c>
      <c r="F41" s="374">
        <v>287</v>
      </c>
      <c r="G41" s="23"/>
      <c r="H41" s="23"/>
      <c r="I41" s="23"/>
      <c r="J41" s="23"/>
      <c r="K41" s="23"/>
      <c r="L41" s="23"/>
      <c r="M41" s="23"/>
      <c r="N41" s="23"/>
      <c r="O41" s="23"/>
      <c r="P41" s="23"/>
      <c r="Q41" s="23"/>
      <c r="R41" s="23"/>
      <c r="S41" s="23"/>
      <c r="T41" s="23"/>
      <c r="U41" s="23"/>
      <c r="V41" s="23"/>
      <c r="W41" s="23"/>
      <c r="X41" s="23"/>
      <c r="Y41" s="23"/>
      <c r="Z41" s="23"/>
      <c r="AA41" s="23"/>
      <c r="AB41" s="23"/>
      <c r="AC41" s="23"/>
      <c r="AD41" s="23"/>
    </row>
    <row r="42" spans="1:30" s="176" customFormat="1" ht="15.75">
      <c r="A42" s="322" t="s">
        <v>650</v>
      </c>
      <c r="B42" s="370" t="s">
        <v>681</v>
      </c>
      <c r="C42" s="375">
        <v>422</v>
      </c>
      <c r="D42" s="375">
        <v>422</v>
      </c>
      <c r="E42" s="375">
        <v>422</v>
      </c>
      <c r="F42" s="375">
        <v>422</v>
      </c>
      <c r="G42" s="23"/>
      <c r="H42" s="23"/>
      <c r="I42" s="23"/>
      <c r="J42" s="23"/>
      <c r="K42" s="23"/>
      <c r="L42" s="23"/>
      <c r="M42" s="23"/>
      <c r="N42" s="23"/>
      <c r="O42" s="23"/>
      <c r="P42" s="23"/>
      <c r="Q42" s="23"/>
      <c r="R42" s="23"/>
      <c r="S42" s="23"/>
      <c r="T42" s="23"/>
      <c r="U42" s="23"/>
      <c r="V42" s="23"/>
      <c r="W42" s="23"/>
      <c r="X42" s="23"/>
      <c r="Y42" s="23"/>
      <c r="Z42" s="23"/>
      <c r="AA42" s="23"/>
      <c r="AB42" s="23"/>
      <c r="AC42" s="23"/>
      <c r="AD42" s="323"/>
    </row>
    <row r="43" spans="1:30" ht="15" customHeight="1">
      <c r="A43" s="322" t="s">
        <v>651</v>
      </c>
      <c r="B43" s="368" t="s">
        <v>682</v>
      </c>
      <c r="C43" s="374">
        <v>9</v>
      </c>
      <c r="D43" s="374">
        <v>9</v>
      </c>
      <c r="E43" s="374">
        <v>9</v>
      </c>
      <c r="F43" s="374">
        <v>9</v>
      </c>
      <c r="G43" s="23"/>
      <c r="H43" s="23"/>
      <c r="I43" s="23"/>
      <c r="J43" s="23"/>
      <c r="K43" s="23"/>
      <c r="L43" s="23"/>
      <c r="M43" s="23"/>
      <c r="N43" s="23"/>
      <c r="O43" s="23"/>
      <c r="P43" s="23"/>
      <c r="Q43" s="23"/>
      <c r="R43" s="23"/>
      <c r="S43" s="23"/>
      <c r="T43" s="23"/>
      <c r="U43" s="23"/>
      <c r="V43" s="23"/>
      <c r="W43" s="23"/>
      <c r="X43" s="23"/>
      <c r="Y43" s="23"/>
      <c r="Z43" s="23"/>
      <c r="AA43" s="23"/>
      <c r="AB43" s="23"/>
      <c r="AC43" s="23"/>
      <c r="AD43" s="23"/>
    </row>
    <row r="44" spans="1:30" s="176" customFormat="1" ht="15.75">
      <c r="A44" s="322" t="s">
        <v>651</v>
      </c>
      <c r="B44" s="368" t="s">
        <v>683</v>
      </c>
      <c r="C44" s="374">
        <v>24</v>
      </c>
      <c r="D44" s="374">
        <v>24</v>
      </c>
      <c r="E44" s="374">
        <v>24</v>
      </c>
      <c r="F44" s="374">
        <v>24</v>
      </c>
      <c r="G44" s="23"/>
      <c r="H44" s="23"/>
      <c r="I44" s="23"/>
      <c r="J44" s="23"/>
      <c r="K44" s="23"/>
      <c r="L44" s="23"/>
      <c r="M44" s="23"/>
      <c r="N44" s="23"/>
      <c r="O44" s="23"/>
      <c r="P44" s="23"/>
      <c r="Q44" s="23"/>
      <c r="R44" s="23"/>
      <c r="S44" s="23"/>
      <c r="T44" s="23"/>
      <c r="U44" s="23"/>
      <c r="V44" s="23"/>
      <c r="W44" s="23"/>
      <c r="X44" s="23"/>
      <c r="Y44" s="23"/>
      <c r="Z44" s="23"/>
      <c r="AA44" s="23"/>
      <c r="AB44" s="23"/>
      <c r="AC44" s="323"/>
      <c r="AD44" s="323"/>
    </row>
    <row r="45" spans="1:30" ht="15" customHeight="1">
      <c r="A45" s="322" t="s">
        <v>651</v>
      </c>
      <c r="B45" s="368" t="s">
        <v>684</v>
      </c>
      <c r="C45" s="374">
        <v>63</v>
      </c>
      <c r="D45" s="374">
        <v>63</v>
      </c>
      <c r="E45" s="374">
        <v>63</v>
      </c>
      <c r="F45" s="374">
        <v>63</v>
      </c>
      <c r="G45" s="23"/>
      <c r="H45" s="23"/>
      <c r="I45" s="23"/>
      <c r="J45" s="23"/>
      <c r="K45" s="23"/>
      <c r="L45" s="23"/>
      <c r="M45" s="23"/>
      <c r="N45" s="23"/>
      <c r="O45" s="23"/>
      <c r="P45" s="23"/>
      <c r="Q45" s="23"/>
      <c r="R45" s="23"/>
      <c r="S45" s="23"/>
      <c r="T45" s="23"/>
      <c r="U45" s="23"/>
      <c r="V45" s="23"/>
      <c r="W45" s="23"/>
      <c r="X45" s="23"/>
      <c r="Y45" s="23"/>
      <c r="Z45" s="23"/>
      <c r="AA45" s="23"/>
      <c r="AB45" s="23"/>
      <c r="AC45" s="23"/>
      <c r="AD45" s="23"/>
    </row>
    <row r="46" spans="1:30" s="176" customFormat="1" ht="15.75">
      <c r="A46" s="322" t="s">
        <v>651</v>
      </c>
      <c r="B46" s="370" t="s">
        <v>685</v>
      </c>
      <c r="C46" s="375">
        <v>96</v>
      </c>
      <c r="D46" s="375">
        <v>96</v>
      </c>
      <c r="E46" s="375">
        <v>96</v>
      </c>
      <c r="F46" s="375">
        <v>96</v>
      </c>
      <c r="G46" s="23"/>
      <c r="H46" s="23"/>
      <c r="I46" s="23"/>
      <c r="J46" s="23"/>
      <c r="K46" s="23"/>
      <c r="L46" s="23"/>
      <c r="M46" s="23"/>
      <c r="N46" s="23"/>
      <c r="O46" s="23"/>
      <c r="P46" s="23"/>
      <c r="Q46" s="23"/>
      <c r="R46" s="23"/>
      <c r="S46" s="23"/>
      <c r="T46" s="23"/>
      <c r="U46" s="23"/>
      <c r="V46" s="23"/>
      <c r="W46" s="23"/>
      <c r="X46" s="23"/>
      <c r="Y46" s="23"/>
      <c r="Z46" s="23"/>
      <c r="AA46" s="23"/>
      <c r="AB46" s="23"/>
      <c r="AC46" s="23"/>
      <c r="AD46" s="323"/>
    </row>
    <row r="47" spans="1:30" ht="15" customHeight="1">
      <c r="A47" s="322" t="s">
        <v>652</v>
      </c>
      <c r="B47" s="368" t="s">
        <v>686</v>
      </c>
      <c r="C47" s="369">
        <v>44.19</v>
      </c>
      <c r="D47" s="369">
        <v>44.19</v>
      </c>
      <c r="E47" s="369">
        <v>44.19</v>
      </c>
      <c r="F47" s="369">
        <v>44.19</v>
      </c>
      <c r="G47" s="23"/>
      <c r="H47" s="23"/>
      <c r="I47" s="23"/>
      <c r="J47" s="23"/>
      <c r="K47" s="23"/>
      <c r="L47" s="23"/>
      <c r="M47" s="23"/>
      <c r="N47" s="23"/>
      <c r="O47" s="23"/>
      <c r="P47" s="23"/>
      <c r="Q47" s="23"/>
      <c r="R47" s="23"/>
      <c r="S47" s="23"/>
      <c r="T47" s="23"/>
      <c r="U47" s="23"/>
      <c r="V47" s="23"/>
      <c r="W47" s="23"/>
      <c r="X47" s="23"/>
      <c r="Y47" s="23"/>
      <c r="Z47" s="23"/>
      <c r="AA47" s="23"/>
      <c r="AB47" s="23"/>
      <c r="AC47" s="23"/>
      <c r="AD47" s="23"/>
    </row>
    <row r="48" spans="1:30" ht="15" customHeight="1">
      <c r="A48" s="322" t="s">
        <v>652</v>
      </c>
      <c r="B48" s="368" t="s">
        <v>687</v>
      </c>
      <c r="C48" s="369">
        <v>117.336</v>
      </c>
      <c r="D48" s="369">
        <v>117.336</v>
      </c>
      <c r="E48" s="369">
        <v>117.336</v>
      </c>
      <c r="F48" s="369">
        <v>117.336</v>
      </c>
      <c r="G48" s="23"/>
      <c r="H48" s="23"/>
      <c r="I48" s="23"/>
      <c r="J48" s="23"/>
      <c r="K48" s="23"/>
      <c r="L48" s="23"/>
      <c r="M48" s="23"/>
      <c r="N48" s="23"/>
      <c r="O48" s="23"/>
      <c r="P48" s="23"/>
      <c r="Q48" s="23"/>
      <c r="R48" s="23"/>
      <c r="S48" s="23"/>
      <c r="T48" s="23"/>
      <c r="U48" s="23"/>
      <c r="V48" s="23"/>
      <c r="W48" s="23"/>
      <c r="X48" s="23"/>
      <c r="Y48" s="23"/>
      <c r="Z48" s="23"/>
      <c r="AA48" s="23"/>
      <c r="AB48" s="23"/>
      <c r="AC48" s="23"/>
      <c r="AD48" s="23"/>
    </row>
    <row r="49" spans="1:30" ht="15" customHeight="1">
      <c r="A49" s="322" t="s">
        <v>652</v>
      </c>
      <c r="B49" s="368" t="s">
        <v>688</v>
      </c>
      <c r="C49" s="369">
        <v>33.146000000000001</v>
      </c>
      <c r="D49" s="369">
        <v>33.146000000000001</v>
      </c>
      <c r="E49" s="369">
        <v>33.146000000000001</v>
      </c>
      <c r="F49" s="369">
        <v>33.146000000000001</v>
      </c>
      <c r="G49" s="23"/>
      <c r="H49" s="23"/>
      <c r="I49" s="23"/>
      <c r="J49" s="23"/>
      <c r="K49" s="23"/>
      <c r="L49" s="23"/>
      <c r="M49" s="23"/>
      <c r="N49" s="23"/>
      <c r="O49" s="23"/>
      <c r="P49" s="23"/>
      <c r="Q49" s="23"/>
      <c r="R49" s="23"/>
      <c r="S49" s="23"/>
      <c r="T49" s="23"/>
      <c r="U49" s="23"/>
      <c r="V49" s="23"/>
      <c r="W49" s="23"/>
      <c r="X49" s="23"/>
      <c r="Y49" s="23"/>
      <c r="Z49" s="23"/>
      <c r="AA49" s="23"/>
      <c r="AB49" s="23"/>
      <c r="AC49" s="23"/>
      <c r="AD49" s="23"/>
    </row>
    <row r="50" spans="1:30" ht="15" customHeight="1">
      <c r="A50" s="322" t="s">
        <v>652</v>
      </c>
      <c r="B50" s="370" t="s">
        <v>689</v>
      </c>
      <c r="C50" s="372">
        <v>194.67200000000003</v>
      </c>
      <c r="D50" s="372">
        <v>194.67200000000003</v>
      </c>
      <c r="E50" s="372">
        <v>194.67200000000003</v>
      </c>
      <c r="F50" s="372">
        <v>194.67200000000003</v>
      </c>
      <c r="G50" s="23"/>
      <c r="H50" s="23"/>
      <c r="I50" s="23"/>
      <c r="J50" s="23"/>
      <c r="K50" s="23"/>
      <c r="L50" s="23"/>
      <c r="M50" s="23"/>
      <c r="N50" s="23"/>
      <c r="O50" s="23"/>
      <c r="P50" s="23"/>
      <c r="Q50" s="23"/>
      <c r="R50" s="23"/>
      <c r="S50" s="23"/>
      <c r="T50" s="23"/>
      <c r="U50" s="23"/>
      <c r="V50" s="23"/>
      <c r="W50" s="23"/>
      <c r="X50" s="23"/>
      <c r="Y50" s="23"/>
      <c r="Z50" s="23"/>
      <c r="AA50" s="23"/>
      <c r="AB50" s="23"/>
      <c r="AC50" s="23"/>
      <c r="AD50" s="23"/>
    </row>
    <row r="51" spans="1:30" s="176" customFormat="1" ht="15.75">
      <c r="A51" s="322" t="s">
        <v>653</v>
      </c>
      <c r="B51" s="368" t="s">
        <v>690</v>
      </c>
      <c r="C51" s="374">
        <v>8</v>
      </c>
      <c r="D51" s="374">
        <v>8</v>
      </c>
      <c r="E51" s="374">
        <v>8</v>
      </c>
      <c r="F51" s="374">
        <v>8</v>
      </c>
      <c r="G51" s="23"/>
      <c r="H51" s="23"/>
      <c r="I51" s="23"/>
      <c r="J51" s="23"/>
      <c r="K51" s="23"/>
      <c r="L51" s="23"/>
      <c r="M51" s="23"/>
      <c r="N51" s="23"/>
      <c r="O51" s="23"/>
      <c r="P51" s="23"/>
      <c r="Q51" s="23"/>
      <c r="R51" s="23"/>
      <c r="S51" s="23"/>
      <c r="T51" s="23"/>
      <c r="U51" s="23"/>
      <c r="V51" s="23"/>
      <c r="W51" s="23"/>
      <c r="X51" s="23"/>
      <c r="Y51" s="23"/>
      <c r="Z51" s="23"/>
      <c r="AA51" s="23"/>
      <c r="AB51" s="23"/>
      <c r="AC51" s="23"/>
      <c r="AD51" s="323"/>
    </row>
    <row r="52" spans="1:30" ht="15" customHeight="1">
      <c r="A52" s="322" t="s">
        <v>653</v>
      </c>
      <c r="B52" s="368" t="s">
        <v>691</v>
      </c>
      <c r="C52" s="374">
        <v>7</v>
      </c>
      <c r="D52" s="374">
        <v>7</v>
      </c>
      <c r="E52" s="374">
        <v>7</v>
      </c>
      <c r="F52" s="374">
        <v>7</v>
      </c>
      <c r="G52" s="23"/>
      <c r="H52" s="23"/>
      <c r="I52" s="23"/>
      <c r="J52" s="23"/>
      <c r="K52" s="23"/>
      <c r="L52" s="23"/>
      <c r="M52" s="23"/>
      <c r="N52" s="23"/>
      <c r="O52" s="23"/>
      <c r="P52" s="23"/>
      <c r="Q52" s="23"/>
      <c r="R52" s="23"/>
      <c r="S52" s="23"/>
      <c r="T52" s="23"/>
      <c r="U52" s="23"/>
      <c r="V52" s="23"/>
      <c r="W52" s="23"/>
      <c r="X52" s="23"/>
      <c r="Y52" s="23"/>
      <c r="Z52" s="23"/>
      <c r="AA52" s="23"/>
      <c r="AB52" s="23"/>
      <c r="AC52" s="23"/>
      <c r="AD52" s="23"/>
    </row>
    <row r="53" spans="1:30" ht="15" customHeight="1">
      <c r="A53" s="322" t="s">
        <v>653</v>
      </c>
      <c r="B53" s="368" t="s">
        <v>692</v>
      </c>
      <c r="C53" s="374">
        <v>15</v>
      </c>
      <c r="D53" s="374">
        <v>15</v>
      </c>
      <c r="E53" s="374">
        <v>15</v>
      </c>
      <c r="F53" s="374">
        <v>15</v>
      </c>
      <c r="G53" s="23"/>
      <c r="H53" s="23"/>
      <c r="I53" s="23"/>
      <c r="J53" s="23"/>
      <c r="K53" s="23"/>
      <c r="L53" s="23"/>
      <c r="M53" s="23"/>
      <c r="N53" s="23"/>
      <c r="O53" s="23"/>
      <c r="P53" s="23"/>
      <c r="Q53" s="23"/>
      <c r="R53" s="23"/>
      <c r="S53" s="23"/>
      <c r="T53" s="23"/>
      <c r="U53" s="23"/>
      <c r="V53" s="23"/>
      <c r="W53" s="23"/>
      <c r="X53" s="23"/>
      <c r="Y53" s="23"/>
      <c r="Z53" s="23"/>
      <c r="AA53" s="23"/>
      <c r="AB53" s="23"/>
      <c r="AC53" s="23"/>
      <c r="AD53" s="23"/>
    </row>
    <row r="54" spans="1:30" ht="15" customHeight="1">
      <c r="A54" s="322" t="s">
        <v>653</v>
      </c>
      <c r="B54" s="370" t="s">
        <v>693</v>
      </c>
      <c r="C54" s="375">
        <v>30</v>
      </c>
      <c r="D54" s="375">
        <v>30</v>
      </c>
      <c r="E54" s="375">
        <v>30</v>
      </c>
      <c r="F54" s="375">
        <v>30</v>
      </c>
      <c r="G54" s="23"/>
      <c r="H54" s="23"/>
      <c r="I54" s="23"/>
      <c r="J54" s="23"/>
      <c r="K54" s="23"/>
      <c r="L54" s="23"/>
      <c r="M54" s="23"/>
      <c r="N54" s="23"/>
      <c r="O54" s="23"/>
      <c r="P54" s="23"/>
      <c r="Q54" s="23"/>
      <c r="R54" s="23"/>
      <c r="S54" s="23"/>
      <c r="T54" s="23"/>
      <c r="U54" s="23"/>
      <c r="V54" s="23"/>
      <c r="W54" s="23"/>
      <c r="X54" s="23"/>
      <c r="Y54" s="23"/>
      <c r="Z54" s="23"/>
      <c r="AA54" s="23"/>
      <c r="AB54" s="23"/>
      <c r="AC54" s="23"/>
      <c r="AD54" s="23"/>
    </row>
    <row r="55" spans="1:30" s="176" customFormat="1" ht="15.75">
      <c r="A55" s="322" t="s">
        <v>653</v>
      </c>
      <c r="B55" s="368" t="s">
        <v>694</v>
      </c>
      <c r="C55" s="374">
        <v>122</v>
      </c>
      <c r="D55" s="374">
        <v>122</v>
      </c>
      <c r="E55" s="374">
        <v>122</v>
      </c>
      <c r="F55" s="374">
        <v>122</v>
      </c>
      <c r="G55" s="23"/>
      <c r="H55" s="23"/>
      <c r="I55" s="23"/>
      <c r="J55" s="23"/>
      <c r="K55" s="23"/>
      <c r="L55" s="23"/>
      <c r="M55" s="23"/>
      <c r="N55" s="23"/>
      <c r="O55" s="23"/>
      <c r="P55" s="23"/>
      <c r="Q55" s="23"/>
      <c r="R55" s="23"/>
      <c r="S55" s="23"/>
      <c r="T55" s="23"/>
      <c r="U55" s="23"/>
      <c r="V55" s="23"/>
      <c r="W55" s="23"/>
      <c r="X55" s="23"/>
      <c r="Y55" s="23"/>
      <c r="Z55" s="23"/>
      <c r="AA55" s="23"/>
      <c r="AB55" s="23"/>
      <c r="AC55" s="23"/>
      <c r="AD55" s="323"/>
    </row>
    <row r="56" spans="1:30" ht="15" customHeight="1">
      <c r="A56" s="322" t="s">
        <v>653</v>
      </c>
      <c r="B56" s="368" t="s">
        <v>695</v>
      </c>
      <c r="C56" s="374">
        <v>62</v>
      </c>
      <c r="D56" s="374">
        <v>62</v>
      </c>
      <c r="E56" s="374">
        <v>62</v>
      </c>
      <c r="F56" s="374">
        <v>62</v>
      </c>
      <c r="G56" s="23"/>
      <c r="H56" s="23"/>
      <c r="I56" s="23"/>
      <c r="J56" s="23"/>
      <c r="K56" s="23"/>
      <c r="L56" s="23"/>
      <c r="M56" s="23"/>
      <c r="N56" s="23"/>
      <c r="O56" s="23"/>
      <c r="P56" s="23"/>
      <c r="Q56" s="23"/>
      <c r="R56" s="23"/>
      <c r="S56" s="23"/>
      <c r="T56" s="23"/>
      <c r="U56" s="23"/>
      <c r="V56" s="23"/>
      <c r="W56" s="23"/>
      <c r="X56" s="23"/>
      <c r="Y56" s="23"/>
      <c r="Z56" s="23"/>
      <c r="AA56" s="23"/>
      <c r="AB56" s="23"/>
      <c r="AC56" s="23"/>
      <c r="AD56" s="23"/>
    </row>
    <row r="57" spans="1:30" ht="15" customHeight="1">
      <c r="A57" s="322" t="s">
        <v>653</v>
      </c>
      <c r="B57" s="368" t="s">
        <v>696</v>
      </c>
      <c r="C57" s="374">
        <v>0</v>
      </c>
      <c r="D57" s="374">
        <v>0</v>
      </c>
      <c r="E57" s="374">
        <v>0</v>
      </c>
      <c r="F57" s="374">
        <v>0</v>
      </c>
      <c r="G57" s="23"/>
      <c r="H57" s="23"/>
      <c r="I57" s="23"/>
      <c r="J57" s="23"/>
      <c r="K57" s="23"/>
      <c r="L57" s="23"/>
      <c r="M57" s="23"/>
      <c r="N57" s="23"/>
      <c r="O57" s="23"/>
      <c r="P57" s="23"/>
      <c r="Q57" s="23"/>
      <c r="R57" s="23"/>
      <c r="S57" s="23"/>
      <c r="T57" s="23"/>
      <c r="U57" s="23"/>
      <c r="V57" s="23"/>
      <c r="W57" s="23"/>
      <c r="X57" s="23"/>
      <c r="Y57" s="23"/>
      <c r="Z57" s="23"/>
      <c r="AA57" s="23"/>
      <c r="AB57" s="23"/>
      <c r="AC57" s="23"/>
      <c r="AD57" s="23"/>
    </row>
    <row r="58" spans="1:30" s="176" customFormat="1" ht="15.75">
      <c r="A58" s="322" t="s">
        <v>653</v>
      </c>
      <c r="B58" s="370" t="s">
        <v>697</v>
      </c>
      <c r="C58" s="375">
        <v>184</v>
      </c>
      <c r="D58" s="375">
        <v>184</v>
      </c>
      <c r="E58" s="375">
        <v>184</v>
      </c>
      <c r="F58" s="375">
        <v>184</v>
      </c>
      <c r="G58" s="23"/>
      <c r="H58" s="23"/>
      <c r="I58" s="23"/>
      <c r="J58" s="23"/>
      <c r="K58" s="23"/>
      <c r="L58" s="23"/>
      <c r="M58" s="23"/>
      <c r="N58" s="23"/>
      <c r="O58" s="23"/>
      <c r="P58" s="23"/>
      <c r="Q58" s="23"/>
      <c r="R58" s="23"/>
      <c r="S58" s="23"/>
      <c r="T58" s="23"/>
      <c r="U58" s="23"/>
      <c r="V58" s="23"/>
      <c r="W58" s="23"/>
      <c r="X58" s="23"/>
      <c r="Y58" s="23"/>
      <c r="Z58" s="23"/>
      <c r="AA58" s="23"/>
      <c r="AB58" s="23"/>
      <c r="AC58" s="23"/>
      <c r="AD58" s="323"/>
    </row>
    <row r="59" spans="1:30" ht="15" customHeight="1">
      <c r="A59" s="322" t="s">
        <v>653</v>
      </c>
      <c r="B59" s="368" t="s">
        <v>698</v>
      </c>
      <c r="C59" s="374">
        <v>1</v>
      </c>
      <c r="D59" s="374">
        <v>1</v>
      </c>
      <c r="E59" s="374">
        <v>1</v>
      </c>
      <c r="F59" s="374">
        <v>1</v>
      </c>
      <c r="G59" s="23"/>
      <c r="H59" s="23"/>
      <c r="I59" s="23"/>
      <c r="J59" s="23"/>
      <c r="K59" s="23"/>
      <c r="L59" s="23"/>
      <c r="M59" s="23"/>
      <c r="N59" s="23"/>
      <c r="O59" s="23"/>
      <c r="P59" s="23"/>
      <c r="Q59" s="23"/>
      <c r="R59" s="23"/>
      <c r="S59" s="23"/>
      <c r="T59" s="23"/>
      <c r="U59" s="23"/>
      <c r="V59" s="23"/>
      <c r="W59" s="23"/>
      <c r="X59" s="23"/>
      <c r="Y59" s="23"/>
      <c r="Z59" s="23"/>
      <c r="AA59" s="23"/>
      <c r="AB59" s="23"/>
      <c r="AC59" s="23"/>
      <c r="AD59" s="23"/>
    </row>
    <row r="60" spans="1:30" ht="15" customHeight="1">
      <c r="A60" s="322" t="s">
        <v>653</v>
      </c>
      <c r="B60" s="368" t="s">
        <v>699</v>
      </c>
      <c r="C60" s="374">
        <v>0</v>
      </c>
      <c r="D60" s="374">
        <v>0</v>
      </c>
      <c r="E60" s="374">
        <v>0</v>
      </c>
      <c r="F60" s="374">
        <v>0</v>
      </c>
      <c r="G60" s="23"/>
      <c r="H60" s="23"/>
      <c r="I60" s="23"/>
      <c r="J60" s="23"/>
      <c r="K60" s="23"/>
      <c r="L60" s="23"/>
      <c r="M60" s="23"/>
      <c r="N60" s="23"/>
      <c r="O60" s="23"/>
      <c r="P60" s="23"/>
      <c r="Q60" s="23"/>
      <c r="R60" s="23"/>
      <c r="S60" s="23"/>
      <c r="T60" s="23"/>
      <c r="U60" s="23"/>
      <c r="V60" s="23"/>
      <c r="W60" s="23"/>
      <c r="X60" s="23"/>
      <c r="Y60" s="23"/>
      <c r="Z60" s="23"/>
      <c r="AA60" s="23"/>
      <c r="AB60" s="23"/>
      <c r="AC60" s="23"/>
      <c r="AD60" s="23"/>
    </row>
    <row r="61" spans="1:30" ht="15" customHeight="1">
      <c r="A61" s="322" t="s">
        <v>653</v>
      </c>
      <c r="B61" s="368" t="s">
        <v>700</v>
      </c>
      <c r="C61" s="374">
        <v>1</v>
      </c>
      <c r="D61" s="374">
        <v>1</v>
      </c>
      <c r="E61" s="374">
        <v>1</v>
      </c>
      <c r="F61" s="374">
        <v>1</v>
      </c>
      <c r="G61" s="23"/>
      <c r="H61" s="23"/>
      <c r="I61" s="23"/>
      <c r="J61" s="23"/>
      <c r="K61" s="23"/>
      <c r="L61" s="23"/>
      <c r="M61" s="23"/>
      <c r="N61" s="23"/>
      <c r="O61" s="23"/>
      <c r="P61" s="23"/>
      <c r="Q61" s="23"/>
      <c r="R61" s="23"/>
      <c r="S61" s="23"/>
      <c r="T61" s="23"/>
      <c r="U61" s="23"/>
      <c r="V61" s="23"/>
      <c r="W61" s="23"/>
      <c r="X61" s="23"/>
      <c r="Y61" s="23"/>
      <c r="Z61" s="23"/>
      <c r="AA61" s="23"/>
      <c r="AB61" s="23"/>
      <c r="AC61" s="23"/>
      <c r="AD61" s="23"/>
    </row>
    <row r="62" spans="1:30" ht="15" customHeight="1">
      <c r="A62" s="322" t="s">
        <v>653</v>
      </c>
      <c r="B62" s="370" t="s">
        <v>701</v>
      </c>
      <c r="C62" s="375">
        <v>2</v>
      </c>
      <c r="D62" s="375">
        <v>2</v>
      </c>
      <c r="E62" s="375">
        <v>2</v>
      </c>
      <c r="F62" s="375">
        <v>2</v>
      </c>
      <c r="G62" s="23"/>
      <c r="H62" s="23"/>
      <c r="I62" s="23"/>
      <c r="J62" s="23"/>
      <c r="K62" s="23"/>
      <c r="L62" s="23"/>
      <c r="M62" s="23"/>
      <c r="N62" s="23"/>
      <c r="O62" s="23"/>
      <c r="P62" s="23"/>
      <c r="Q62" s="23"/>
      <c r="R62" s="23"/>
      <c r="S62" s="23"/>
      <c r="T62" s="23"/>
      <c r="U62" s="23"/>
      <c r="V62" s="23"/>
      <c r="W62" s="23"/>
      <c r="X62" s="23"/>
      <c r="Y62" s="23"/>
      <c r="Z62" s="23"/>
      <c r="AA62" s="23"/>
      <c r="AB62" s="23"/>
      <c r="AC62" s="23"/>
      <c r="AD62" s="23"/>
    </row>
    <row r="63" spans="1:30" ht="15" customHeight="1">
      <c r="A63" s="322" t="s">
        <v>653</v>
      </c>
      <c r="B63" s="368" t="s">
        <v>702</v>
      </c>
      <c r="C63" s="374">
        <v>0</v>
      </c>
      <c r="D63" s="374">
        <v>0</v>
      </c>
      <c r="E63" s="374">
        <v>0</v>
      </c>
      <c r="F63" s="374">
        <v>0</v>
      </c>
      <c r="G63" s="23"/>
      <c r="H63" s="23"/>
      <c r="I63" s="23"/>
      <c r="J63" s="23"/>
      <c r="K63" s="23"/>
      <c r="L63" s="23"/>
      <c r="M63" s="23"/>
      <c r="N63" s="23"/>
      <c r="O63" s="23"/>
      <c r="P63" s="23"/>
      <c r="Q63" s="23"/>
      <c r="R63" s="23"/>
      <c r="S63" s="23"/>
      <c r="T63" s="23"/>
      <c r="U63" s="23"/>
      <c r="V63" s="23"/>
      <c r="W63" s="23"/>
      <c r="X63" s="23"/>
      <c r="Y63" s="23"/>
      <c r="Z63" s="23"/>
      <c r="AA63" s="23"/>
      <c r="AB63" s="23"/>
      <c r="AC63" s="23"/>
      <c r="AD63" s="23"/>
    </row>
    <row r="64" spans="1:30" s="176" customFormat="1" ht="15.75">
      <c r="A64" s="322" t="s">
        <v>653</v>
      </c>
      <c r="B64" s="368" t="s">
        <v>703</v>
      </c>
      <c r="C64" s="374">
        <v>0</v>
      </c>
      <c r="D64" s="374">
        <v>0</v>
      </c>
      <c r="E64" s="374">
        <v>0</v>
      </c>
      <c r="F64" s="374">
        <v>0</v>
      </c>
      <c r="G64" s="23"/>
      <c r="H64" s="23"/>
      <c r="I64" s="23"/>
      <c r="J64" s="23"/>
      <c r="K64" s="23"/>
      <c r="L64" s="23"/>
      <c r="M64" s="23"/>
      <c r="N64" s="23"/>
      <c r="O64" s="23"/>
      <c r="P64" s="23"/>
      <c r="Q64" s="23"/>
      <c r="R64" s="23"/>
      <c r="S64" s="23"/>
      <c r="T64" s="23"/>
      <c r="U64" s="23"/>
      <c r="V64" s="23"/>
      <c r="W64" s="23"/>
      <c r="X64" s="23"/>
      <c r="Y64" s="23"/>
      <c r="Z64" s="23"/>
      <c r="AA64" s="23"/>
      <c r="AB64" s="23"/>
      <c r="AC64" s="23"/>
      <c r="AD64" s="323"/>
    </row>
    <row r="65" spans="1:30" ht="15" customHeight="1">
      <c r="A65" s="322" t="s">
        <v>653</v>
      </c>
      <c r="B65" s="368" t="s">
        <v>704</v>
      </c>
      <c r="C65" s="374">
        <v>34</v>
      </c>
      <c r="D65" s="374">
        <v>34</v>
      </c>
      <c r="E65" s="374">
        <v>34</v>
      </c>
      <c r="F65" s="374">
        <v>34</v>
      </c>
      <c r="G65" s="23"/>
      <c r="H65" s="23"/>
      <c r="I65" s="23"/>
      <c r="J65" s="23"/>
      <c r="K65" s="23"/>
      <c r="L65" s="23"/>
      <c r="M65" s="23"/>
      <c r="N65" s="23"/>
      <c r="O65" s="23"/>
      <c r="P65" s="23"/>
      <c r="Q65" s="23"/>
      <c r="R65" s="23"/>
      <c r="S65" s="23"/>
      <c r="T65" s="23"/>
      <c r="U65" s="23"/>
      <c r="V65" s="23"/>
      <c r="W65" s="23"/>
      <c r="X65" s="23"/>
      <c r="Y65" s="23"/>
      <c r="Z65" s="23"/>
      <c r="AA65" s="23"/>
      <c r="AB65" s="23"/>
      <c r="AC65" s="23"/>
      <c r="AD65" s="23"/>
    </row>
    <row r="66" spans="1:30" ht="15" customHeight="1">
      <c r="A66" s="382" t="s">
        <v>653</v>
      </c>
      <c r="B66" s="383" t="s">
        <v>706</v>
      </c>
      <c r="C66" s="384">
        <v>0</v>
      </c>
      <c r="D66" s="384">
        <v>0</v>
      </c>
      <c r="E66" s="384">
        <v>0</v>
      </c>
      <c r="F66" s="384">
        <v>0</v>
      </c>
      <c r="G66" s="23"/>
      <c r="H66" s="23"/>
      <c r="I66" s="23"/>
      <c r="J66" s="23"/>
      <c r="K66" s="23"/>
      <c r="L66" s="23"/>
      <c r="M66" s="23"/>
      <c r="N66" s="23"/>
      <c r="O66" s="23"/>
      <c r="P66" s="23"/>
      <c r="Q66" s="23"/>
      <c r="R66" s="23"/>
      <c r="S66" s="23"/>
      <c r="T66" s="23"/>
      <c r="U66" s="23"/>
      <c r="V66" s="23"/>
      <c r="W66" s="23"/>
      <c r="X66" s="23"/>
      <c r="Y66" s="23"/>
      <c r="Z66" s="23"/>
      <c r="AA66" s="23"/>
      <c r="AB66" s="23"/>
      <c r="AC66" s="23"/>
      <c r="AD66" s="23"/>
    </row>
    <row r="67" spans="1:30" ht="15" customHeight="1">
      <c r="A67" s="382" t="s">
        <v>653</v>
      </c>
      <c r="B67" s="385" t="s">
        <v>707</v>
      </c>
      <c r="C67" s="386">
        <v>34</v>
      </c>
      <c r="D67" s="386">
        <v>34</v>
      </c>
      <c r="E67" s="386">
        <v>34</v>
      </c>
      <c r="F67" s="386">
        <v>34</v>
      </c>
      <c r="G67" s="23"/>
      <c r="H67" s="23"/>
      <c r="I67" s="23"/>
      <c r="J67" s="23"/>
      <c r="K67" s="23"/>
      <c r="L67" s="23"/>
      <c r="M67" s="23"/>
      <c r="N67" s="23"/>
      <c r="O67" s="23"/>
      <c r="P67" s="23"/>
      <c r="Q67" s="23"/>
      <c r="R67" s="23"/>
      <c r="S67" s="23"/>
      <c r="T67" s="23"/>
      <c r="U67" s="23"/>
      <c r="V67" s="23"/>
      <c r="W67" s="23"/>
      <c r="X67" s="23"/>
      <c r="Y67" s="23"/>
      <c r="Z67" s="23"/>
      <c r="AA67" s="23"/>
      <c r="AB67" s="23"/>
      <c r="AC67" s="23"/>
      <c r="AD67" s="23"/>
    </row>
    <row r="68" spans="1:30" ht="15" customHeight="1">
      <c r="A68" s="358" t="s">
        <v>653</v>
      </c>
      <c r="B68" s="376" t="s">
        <v>705</v>
      </c>
      <c r="C68" s="377">
        <v>71</v>
      </c>
      <c r="D68" s="377">
        <v>71</v>
      </c>
      <c r="E68" s="377">
        <v>71</v>
      </c>
      <c r="F68" s="377">
        <v>71</v>
      </c>
      <c r="G68" s="23"/>
      <c r="H68" s="23"/>
      <c r="I68" s="23"/>
      <c r="J68" s="23"/>
      <c r="K68" s="23"/>
      <c r="L68" s="23"/>
      <c r="M68" s="23"/>
      <c r="N68" s="23"/>
      <c r="O68" s="23"/>
      <c r="P68" s="23"/>
      <c r="Q68" s="23"/>
      <c r="R68" s="23"/>
      <c r="S68" s="23"/>
      <c r="T68" s="23"/>
      <c r="U68" s="23"/>
      <c r="V68" s="23"/>
      <c r="W68" s="23"/>
      <c r="X68" s="23"/>
      <c r="Y68" s="23"/>
      <c r="Z68" s="23"/>
      <c r="AA68" s="23"/>
      <c r="AB68" s="23"/>
    </row>
    <row r="69" spans="1:30" s="176" customFormat="1" ht="15" customHeight="1">
      <c r="A69" s="322" t="s">
        <v>653</v>
      </c>
      <c r="B69" s="368" t="s">
        <v>708</v>
      </c>
      <c r="C69" s="374">
        <v>1</v>
      </c>
      <c r="D69" s="374">
        <v>1</v>
      </c>
      <c r="E69" s="374">
        <v>1</v>
      </c>
      <c r="F69" s="374">
        <v>1</v>
      </c>
      <c r="G69" s="23"/>
      <c r="H69" s="23"/>
      <c r="I69" s="23"/>
      <c r="J69" s="23"/>
      <c r="K69" s="23"/>
      <c r="L69" s="23"/>
      <c r="M69" s="23"/>
      <c r="N69" s="23"/>
      <c r="O69" s="23"/>
      <c r="P69" s="23"/>
      <c r="Q69" s="23"/>
      <c r="R69" s="23"/>
      <c r="S69" s="23"/>
      <c r="T69" s="23"/>
      <c r="U69" s="23"/>
      <c r="V69" s="23"/>
      <c r="W69" s="23"/>
      <c r="X69" s="23"/>
      <c r="Y69" s="23"/>
      <c r="Z69" s="23"/>
      <c r="AA69" s="23"/>
      <c r="AB69" s="23"/>
    </row>
    <row r="70" spans="1:30" ht="15" customHeight="1">
      <c r="A70" s="322" t="s">
        <v>653</v>
      </c>
      <c r="B70" s="368" t="s">
        <v>709</v>
      </c>
      <c r="C70" s="374">
        <v>3</v>
      </c>
      <c r="D70" s="374">
        <v>3</v>
      </c>
      <c r="E70" s="374">
        <v>3</v>
      </c>
      <c r="F70" s="374">
        <v>3</v>
      </c>
      <c r="G70" s="23"/>
      <c r="H70" s="23"/>
      <c r="I70" s="23"/>
      <c r="J70" s="23"/>
      <c r="K70" s="23"/>
      <c r="L70" s="23"/>
      <c r="M70" s="23"/>
      <c r="N70" s="23"/>
      <c r="O70" s="23"/>
      <c r="P70" s="23"/>
      <c r="Q70" s="23"/>
      <c r="R70" s="23"/>
      <c r="S70" s="23"/>
      <c r="T70" s="23"/>
      <c r="U70" s="23"/>
      <c r="V70" s="23"/>
      <c r="W70" s="23"/>
      <c r="X70" s="23"/>
      <c r="Y70" s="23"/>
      <c r="Z70" s="23"/>
      <c r="AA70" s="23"/>
      <c r="AB70" s="23"/>
    </row>
    <row r="71" spans="1:30" ht="15" customHeight="1">
      <c r="B71" s="370" t="s">
        <v>710</v>
      </c>
      <c r="C71" s="375">
        <v>1676</v>
      </c>
      <c r="D71" s="375">
        <v>1676</v>
      </c>
      <c r="E71" s="375">
        <v>1676</v>
      </c>
      <c r="F71" s="375">
        <v>1676</v>
      </c>
      <c r="G71" s="23"/>
      <c r="H71" s="23"/>
      <c r="I71" s="23"/>
      <c r="J71" s="23"/>
      <c r="K71" s="23"/>
      <c r="L71" s="23"/>
      <c r="M71" s="23"/>
      <c r="N71" s="23"/>
      <c r="O71" s="23"/>
      <c r="P71" s="23"/>
      <c r="Q71" s="23"/>
      <c r="R71" s="23"/>
      <c r="S71" s="23"/>
      <c r="T71" s="23"/>
      <c r="U71" s="23"/>
      <c r="V71" s="23"/>
      <c r="W71" s="23"/>
      <c r="X71" s="23"/>
      <c r="Y71" s="23"/>
      <c r="Z71" s="23"/>
      <c r="AA71" s="23"/>
      <c r="AB71" s="23"/>
    </row>
    <row r="72" spans="1:30" ht="15" customHeight="1"/>
    <row r="73" spans="1:30" ht="15" customHeight="1"/>
    <row r="74" spans="1:30" ht="15" customHeight="1"/>
    <row r="75" spans="1:30" ht="15" customHeight="1"/>
    <row r="76" spans="1:30" ht="15" customHeight="1"/>
    <row r="77" spans="1:30" ht="15" customHeight="1"/>
    <row r="78" spans="1:30" ht="15" customHeight="1"/>
    <row r="79" spans="1:30" ht="15" customHeight="1"/>
    <row r="80" spans="1:3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sheetData>
  <mergeCells count="1">
    <mergeCell ref="A13:A14"/>
  </mergeCells>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5:D13"/>
  <sheetViews>
    <sheetView showGridLines="0" workbookViewId="0">
      <selection activeCell="F15" sqref="F15"/>
    </sheetView>
  </sheetViews>
  <sheetFormatPr baseColWidth="10" defaultColWidth="11.5546875" defaultRowHeight="12.75"/>
  <cols>
    <col min="1" max="1" width="11.5546875" style="280"/>
    <col min="2" max="2" width="19.44140625" style="280" customWidth="1"/>
    <col min="3" max="3" width="28.33203125" style="280" bestFit="1" customWidth="1"/>
    <col min="4" max="16384" width="11.5546875" style="280"/>
  </cols>
  <sheetData>
    <row r="5" spans="1:4" ht="18.75">
      <c r="A5" s="287" t="s">
        <v>769</v>
      </c>
    </row>
    <row r="7" spans="1:4" s="281" customFormat="1">
      <c r="A7" s="282" t="s">
        <v>529</v>
      </c>
      <c r="B7" s="282" t="s">
        <v>560</v>
      </c>
      <c r="C7" s="282" t="s">
        <v>87</v>
      </c>
      <c r="D7" s="282" t="s">
        <v>770</v>
      </c>
    </row>
    <row r="8" spans="1:4">
      <c r="A8" s="346" t="s">
        <v>513</v>
      </c>
      <c r="B8" s="347" t="s">
        <v>768</v>
      </c>
      <c r="C8" s="283" t="s">
        <v>720</v>
      </c>
      <c r="D8" s="348">
        <v>45187</v>
      </c>
    </row>
    <row r="9" spans="1:4">
      <c r="A9" s="346"/>
      <c r="B9" s="347"/>
      <c r="C9" s="283" t="s">
        <v>721</v>
      </c>
      <c r="D9" s="348"/>
    </row>
    <row r="10" spans="1:4">
      <c r="A10" s="346"/>
      <c r="B10" s="347"/>
      <c r="C10" s="283" t="s">
        <v>722</v>
      </c>
      <c r="D10" s="348"/>
    </row>
    <row r="11" spans="1:4">
      <c r="A11" s="346"/>
      <c r="B11" s="347"/>
      <c r="C11" s="283" t="s">
        <v>725</v>
      </c>
      <c r="D11" s="348"/>
    </row>
    <row r="12" spans="1:4">
      <c r="A12" s="346"/>
      <c r="B12" s="283" t="s">
        <v>572</v>
      </c>
      <c r="C12" s="283" t="s">
        <v>738</v>
      </c>
      <c r="D12" s="284">
        <v>45191</v>
      </c>
    </row>
    <row r="13" spans="1:4">
      <c r="A13" s="285" t="s">
        <v>514</v>
      </c>
      <c r="B13" s="285" t="s">
        <v>771</v>
      </c>
      <c r="C13" s="285" t="s">
        <v>732</v>
      </c>
      <c r="D13" s="286">
        <v>45200</v>
      </c>
    </row>
  </sheetData>
  <mergeCells count="3">
    <mergeCell ref="A8:A12"/>
    <mergeCell ref="B8:B11"/>
    <mergeCell ref="D8:D1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6"/>
  <sheetViews>
    <sheetView showGridLines="0" workbookViewId="0">
      <selection sqref="A1:I26"/>
    </sheetView>
  </sheetViews>
  <sheetFormatPr baseColWidth="10" defaultColWidth="11.5546875" defaultRowHeight="12.75"/>
  <cols>
    <col min="1" max="1" width="51.88671875" style="176" customWidth="1"/>
    <col min="2" max="9" width="8.33203125" style="24" customWidth="1"/>
    <col min="10" max="16384" width="11.5546875" style="24"/>
  </cols>
  <sheetData>
    <row r="1" spans="1:9" ht="18">
      <c r="A1" s="298" t="s">
        <v>787</v>
      </c>
    </row>
    <row r="2" spans="1:9" ht="18">
      <c r="A2" s="298" t="s">
        <v>788</v>
      </c>
    </row>
    <row r="3" spans="1:9" ht="18">
      <c r="A3" s="298" t="s">
        <v>811</v>
      </c>
    </row>
    <row r="5" spans="1:9" s="176" customFormat="1">
      <c r="A5" s="350" t="s">
        <v>809</v>
      </c>
      <c r="B5" s="349" t="s">
        <v>493</v>
      </c>
      <c r="C5" s="349"/>
      <c r="D5" s="349"/>
      <c r="E5" s="349"/>
      <c r="F5" s="349"/>
      <c r="G5" s="349"/>
      <c r="H5" s="349"/>
      <c r="I5" s="349"/>
    </row>
    <row r="6" spans="1:9" s="176" customFormat="1" ht="31.5" customHeight="1">
      <c r="A6" s="350"/>
      <c r="B6" s="299" t="s">
        <v>748</v>
      </c>
      <c r="C6" s="299" t="s">
        <v>812</v>
      </c>
      <c r="D6" s="299" t="s">
        <v>754</v>
      </c>
      <c r="E6" s="299" t="s">
        <v>750</v>
      </c>
      <c r="F6" s="299" t="s">
        <v>810</v>
      </c>
      <c r="G6" s="299" t="s">
        <v>755</v>
      </c>
      <c r="H6" s="299" t="s">
        <v>752</v>
      </c>
      <c r="I6" s="299" t="s">
        <v>159</v>
      </c>
    </row>
    <row r="7" spans="1:9">
      <c r="A7" s="290" t="s">
        <v>806</v>
      </c>
      <c r="B7" s="291">
        <v>0</v>
      </c>
      <c r="C7" s="291">
        <v>0</v>
      </c>
      <c r="D7" s="291">
        <v>1</v>
      </c>
      <c r="E7" s="291">
        <v>3</v>
      </c>
      <c r="F7" s="291">
        <v>3</v>
      </c>
      <c r="G7" s="291">
        <v>0</v>
      </c>
      <c r="H7" s="291">
        <v>2</v>
      </c>
      <c r="I7" s="291">
        <f t="shared" ref="I7:I26" si="0">SUM(B7:H7)</f>
        <v>9</v>
      </c>
    </row>
    <row r="8" spans="1:9">
      <c r="A8" s="292" t="s">
        <v>807</v>
      </c>
      <c r="B8" s="293">
        <v>18</v>
      </c>
      <c r="C8" s="293">
        <v>9</v>
      </c>
      <c r="D8" s="293">
        <v>0</v>
      </c>
      <c r="E8" s="293">
        <v>8</v>
      </c>
      <c r="F8" s="293">
        <v>2</v>
      </c>
      <c r="G8" s="293">
        <v>20</v>
      </c>
      <c r="H8" s="293">
        <v>0</v>
      </c>
      <c r="I8" s="293">
        <f t="shared" si="0"/>
        <v>57</v>
      </c>
    </row>
    <row r="9" spans="1:9">
      <c r="A9" s="292" t="s">
        <v>808</v>
      </c>
      <c r="B9" s="293">
        <v>0</v>
      </c>
      <c r="C9" s="293">
        <v>8</v>
      </c>
      <c r="D9" s="293">
        <v>0</v>
      </c>
      <c r="E9" s="293">
        <v>29</v>
      </c>
      <c r="F9" s="293">
        <v>32</v>
      </c>
      <c r="G9" s="293">
        <v>0</v>
      </c>
      <c r="H9" s="293">
        <v>13</v>
      </c>
      <c r="I9" s="293">
        <f t="shared" si="0"/>
        <v>82</v>
      </c>
    </row>
    <row r="10" spans="1:9" s="176" customFormat="1">
      <c r="A10" s="294" t="s">
        <v>789</v>
      </c>
      <c r="B10" s="295">
        <v>18</v>
      </c>
      <c r="C10" s="295">
        <v>17</v>
      </c>
      <c r="D10" s="295">
        <v>1</v>
      </c>
      <c r="E10" s="295">
        <v>40</v>
      </c>
      <c r="F10" s="295">
        <v>37</v>
      </c>
      <c r="G10" s="295">
        <v>20</v>
      </c>
      <c r="H10" s="295">
        <v>15</v>
      </c>
      <c r="I10" s="295">
        <f t="shared" si="0"/>
        <v>148</v>
      </c>
    </row>
    <row r="11" spans="1:9">
      <c r="A11" s="290" t="s">
        <v>790</v>
      </c>
      <c r="B11" s="291">
        <v>285</v>
      </c>
      <c r="C11" s="291">
        <v>180</v>
      </c>
      <c r="D11" s="291">
        <v>0</v>
      </c>
      <c r="E11" s="291">
        <v>113</v>
      </c>
      <c r="F11" s="291">
        <v>0</v>
      </c>
      <c r="G11" s="291">
        <v>0</v>
      </c>
      <c r="H11" s="291">
        <v>0</v>
      </c>
      <c r="I11" s="291">
        <f t="shared" si="0"/>
        <v>578</v>
      </c>
    </row>
    <row r="12" spans="1:9">
      <c r="A12" s="292" t="s">
        <v>791</v>
      </c>
      <c r="B12" s="293">
        <v>60</v>
      </c>
      <c r="C12" s="293">
        <v>95</v>
      </c>
      <c r="D12" s="293">
        <v>128</v>
      </c>
      <c r="E12" s="293">
        <v>58</v>
      </c>
      <c r="F12" s="293">
        <v>0</v>
      </c>
      <c r="G12" s="293">
        <v>0</v>
      </c>
      <c r="H12" s="293">
        <v>0</v>
      </c>
      <c r="I12" s="293">
        <f t="shared" si="0"/>
        <v>341</v>
      </c>
    </row>
    <row r="13" spans="1:9">
      <c r="A13" s="292" t="s">
        <v>792</v>
      </c>
      <c r="B13" s="293">
        <v>0</v>
      </c>
      <c r="C13" s="293">
        <v>0</v>
      </c>
      <c r="D13" s="293">
        <v>0</v>
      </c>
      <c r="E13" s="293">
        <v>39</v>
      </c>
      <c r="F13" s="293">
        <v>0</v>
      </c>
      <c r="G13" s="293">
        <v>0</v>
      </c>
      <c r="H13" s="293">
        <v>0</v>
      </c>
      <c r="I13" s="293">
        <f t="shared" si="0"/>
        <v>39</v>
      </c>
    </row>
    <row r="14" spans="1:9" s="176" customFormat="1">
      <c r="A14" s="294" t="s">
        <v>793</v>
      </c>
      <c r="B14" s="295">
        <v>345</v>
      </c>
      <c r="C14" s="295">
        <v>275</v>
      </c>
      <c r="D14" s="295">
        <v>128</v>
      </c>
      <c r="E14" s="295">
        <v>210</v>
      </c>
      <c r="F14" s="295">
        <v>0</v>
      </c>
      <c r="G14" s="295">
        <v>0</v>
      </c>
      <c r="H14" s="295">
        <v>0</v>
      </c>
      <c r="I14" s="295">
        <f t="shared" si="0"/>
        <v>958</v>
      </c>
    </row>
    <row r="15" spans="1:9">
      <c r="A15" s="290" t="s">
        <v>794</v>
      </c>
      <c r="B15" s="291">
        <v>0</v>
      </c>
      <c r="C15" s="291">
        <v>0</v>
      </c>
      <c r="D15" s="291">
        <v>0</v>
      </c>
      <c r="E15" s="291">
        <v>0</v>
      </c>
      <c r="F15" s="291">
        <v>0</v>
      </c>
      <c r="G15" s="291">
        <v>0</v>
      </c>
      <c r="H15" s="291">
        <v>0</v>
      </c>
      <c r="I15" s="291">
        <f t="shared" si="0"/>
        <v>0</v>
      </c>
    </row>
    <row r="16" spans="1:9">
      <c r="A16" s="292" t="s">
        <v>795</v>
      </c>
      <c r="B16" s="293">
        <v>2</v>
      </c>
      <c r="C16" s="293">
        <v>4</v>
      </c>
      <c r="D16" s="293">
        <v>0</v>
      </c>
      <c r="E16" s="293">
        <v>0</v>
      </c>
      <c r="F16" s="293">
        <v>0</v>
      </c>
      <c r="G16" s="293">
        <v>0</v>
      </c>
      <c r="H16" s="293">
        <v>0</v>
      </c>
      <c r="I16" s="293">
        <f t="shared" si="0"/>
        <v>6</v>
      </c>
    </row>
    <row r="17" spans="1:9">
      <c r="A17" s="292" t="s">
        <v>796</v>
      </c>
      <c r="B17" s="293">
        <v>2</v>
      </c>
      <c r="C17" s="293">
        <v>8</v>
      </c>
      <c r="D17" s="293">
        <v>0</v>
      </c>
      <c r="E17" s="293">
        <v>0</v>
      </c>
      <c r="F17" s="293">
        <v>0</v>
      </c>
      <c r="G17" s="293">
        <v>0</v>
      </c>
      <c r="H17" s="293">
        <v>0</v>
      </c>
      <c r="I17" s="293">
        <f t="shared" si="0"/>
        <v>10</v>
      </c>
    </row>
    <row r="18" spans="1:9" s="176" customFormat="1">
      <c r="A18" s="294" t="s">
        <v>797</v>
      </c>
      <c r="B18" s="295">
        <v>4</v>
      </c>
      <c r="C18" s="295">
        <v>12</v>
      </c>
      <c r="D18" s="295">
        <v>0</v>
      </c>
      <c r="E18" s="295">
        <v>0</v>
      </c>
      <c r="F18" s="295">
        <v>0</v>
      </c>
      <c r="G18" s="295">
        <v>0</v>
      </c>
      <c r="H18" s="295">
        <v>0</v>
      </c>
      <c r="I18" s="295">
        <f t="shared" si="0"/>
        <v>16</v>
      </c>
    </row>
    <row r="19" spans="1:9">
      <c r="A19" s="290" t="s">
        <v>798</v>
      </c>
      <c r="B19" s="291">
        <v>29</v>
      </c>
      <c r="C19" s="291">
        <v>33</v>
      </c>
      <c r="D19" s="291">
        <v>0</v>
      </c>
      <c r="E19" s="291">
        <v>158</v>
      </c>
      <c r="F19" s="291">
        <v>104</v>
      </c>
      <c r="G19" s="291">
        <v>60</v>
      </c>
      <c r="H19" s="291">
        <v>43</v>
      </c>
      <c r="I19" s="291">
        <f t="shared" si="0"/>
        <v>427</v>
      </c>
    </row>
    <row r="20" spans="1:9">
      <c r="A20" s="292" t="s">
        <v>799</v>
      </c>
      <c r="B20" s="293">
        <v>4</v>
      </c>
      <c r="C20" s="293">
        <v>12</v>
      </c>
      <c r="D20" s="293">
        <v>0</v>
      </c>
      <c r="E20" s="293">
        <v>52</v>
      </c>
      <c r="F20" s="293">
        <v>42</v>
      </c>
      <c r="G20" s="293">
        <v>42</v>
      </c>
      <c r="H20" s="293">
        <v>13</v>
      </c>
      <c r="I20" s="293">
        <f t="shared" si="0"/>
        <v>165</v>
      </c>
    </row>
    <row r="21" spans="1:9">
      <c r="A21" s="292" t="s">
        <v>800</v>
      </c>
      <c r="B21" s="293">
        <v>0</v>
      </c>
      <c r="C21" s="293">
        <v>0</v>
      </c>
      <c r="D21" s="293">
        <v>0</v>
      </c>
      <c r="E21" s="293">
        <v>15</v>
      </c>
      <c r="F21" s="293">
        <v>0</v>
      </c>
      <c r="G21" s="293">
        <v>0</v>
      </c>
      <c r="H21" s="293">
        <v>0</v>
      </c>
      <c r="I21" s="293">
        <f t="shared" si="0"/>
        <v>15</v>
      </c>
    </row>
    <row r="22" spans="1:9">
      <c r="A22" s="292" t="s">
        <v>801</v>
      </c>
      <c r="B22" s="293">
        <v>14</v>
      </c>
      <c r="C22" s="293">
        <v>8</v>
      </c>
      <c r="D22" s="293">
        <v>0</v>
      </c>
      <c r="E22" s="293">
        <v>102</v>
      </c>
      <c r="F22" s="293">
        <v>0</v>
      </c>
      <c r="G22" s="293">
        <v>0</v>
      </c>
      <c r="H22" s="293">
        <v>26</v>
      </c>
      <c r="I22" s="293">
        <f t="shared" si="0"/>
        <v>150</v>
      </c>
    </row>
    <row r="23" spans="1:9">
      <c r="A23" s="296" t="s">
        <v>802</v>
      </c>
      <c r="B23" s="297">
        <v>0</v>
      </c>
      <c r="C23" s="297">
        <v>0</v>
      </c>
      <c r="D23" s="297">
        <v>0</v>
      </c>
      <c r="E23" s="297">
        <v>0</v>
      </c>
      <c r="F23" s="297">
        <v>0</v>
      </c>
      <c r="G23" s="297">
        <v>0</v>
      </c>
      <c r="H23" s="297">
        <v>0</v>
      </c>
      <c r="I23" s="297">
        <f t="shared" si="0"/>
        <v>0</v>
      </c>
    </row>
    <row r="24" spans="1:9" s="176" customFormat="1">
      <c r="A24" s="288" t="s">
        <v>803</v>
      </c>
      <c r="B24" s="289">
        <v>47</v>
      </c>
      <c r="C24" s="289">
        <v>53</v>
      </c>
      <c r="D24" s="289">
        <v>0</v>
      </c>
      <c r="E24" s="289">
        <v>327</v>
      </c>
      <c r="F24" s="289">
        <v>146</v>
      </c>
      <c r="G24" s="289">
        <v>102</v>
      </c>
      <c r="H24" s="289">
        <v>82</v>
      </c>
      <c r="I24" s="289">
        <f t="shared" si="0"/>
        <v>757</v>
      </c>
    </row>
    <row r="25" spans="1:9">
      <c r="A25" s="288" t="s">
        <v>804</v>
      </c>
      <c r="B25" s="289">
        <v>0</v>
      </c>
      <c r="C25" s="289">
        <v>0</v>
      </c>
      <c r="D25" s="289">
        <v>1</v>
      </c>
      <c r="E25" s="289">
        <v>0</v>
      </c>
      <c r="F25" s="289">
        <v>7</v>
      </c>
      <c r="G25" s="289">
        <v>1</v>
      </c>
      <c r="H25" s="289">
        <v>1</v>
      </c>
      <c r="I25" s="289">
        <f t="shared" si="0"/>
        <v>10</v>
      </c>
    </row>
    <row r="26" spans="1:9">
      <c r="A26" s="288" t="s">
        <v>805</v>
      </c>
      <c r="B26" s="289">
        <v>5</v>
      </c>
      <c r="C26" s="289">
        <v>0</v>
      </c>
      <c r="D26" s="289">
        <v>0</v>
      </c>
      <c r="E26" s="289">
        <v>20</v>
      </c>
      <c r="F26" s="289">
        <v>0</v>
      </c>
      <c r="G26" s="289">
        <v>38</v>
      </c>
      <c r="H26" s="289">
        <v>31</v>
      </c>
      <c r="I26" s="289">
        <f t="shared" si="0"/>
        <v>94</v>
      </c>
    </row>
  </sheetData>
  <mergeCells count="2">
    <mergeCell ref="B5:I5"/>
    <mergeCell ref="A5:A6"/>
  </mergeCells>
  <printOptions horizontalCentered="1"/>
  <pageMargins left="0.70866141732283472" right="0.70866141732283472" top="0.94488188976377963" bottom="0.74803149606299213" header="0.31496062992125984" footer="0.31496062992125984"/>
  <pageSetup paperSize="9" scale="92"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BN155"/>
  <sheetViews>
    <sheetView showGridLines="0" zoomScale="80" zoomScaleNormal="80" workbookViewId="0">
      <selection activeCell="B21" sqref="B21"/>
    </sheetView>
  </sheetViews>
  <sheetFormatPr baseColWidth="10" defaultColWidth="11.21875" defaultRowHeight="12.75"/>
  <cols>
    <col min="1" max="1" width="16.77734375" style="24" customWidth="1"/>
    <col min="2" max="2" width="70.77734375" style="24" customWidth="1"/>
    <col min="3" max="117" width="9.33203125" style="24" customWidth="1"/>
    <col min="118" max="16384" width="11.21875" style="24"/>
  </cols>
  <sheetData>
    <row r="1" spans="1:66" ht="30" customHeight="1">
      <c r="A1" s="52" t="s">
        <v>0</v>
      </c>
    </row>
    <row r="2" spans="1:66" s="321" customFormat="1" ht="30" customHeight="1">
      <c r="A2" s="53" t="s">
        <v>75</v>
      </c>
    </row>
    <row r="3" spans="1:66" ht="12.95" customHeight="1"/>
    <row r="4" spans="1:66" ht="12.95" customHeight="1"/>
    <row r="5" spans="1:66" ht="12.95" customHeight="1"/>
    <row r="6" spans="1:66" ht="12.95" customHeight="1"/>
    <row r="7" spans="1:66" ht="12.95" customHeight="1"/>
    <row r="8" spans="1:66" ht="12.95" customHeight="1"/>
    <row r="9" spans="1:66" ht="12.95" customHeight="1"/>
    <row r="10" spans="1:66" ht="12.95" customHeight="1"/>
    <row r="11" spans="1:66" ht="12.95" customHeight="1"/>
    <row r="12" spans="1:66" ht="12.95" customHeight="1"/>
    <row r="13" spans="1:66" ht="15" customHeight="1">
      <c r="A13" s="324" t="s">
        <v>645</v>
      </c>
      <c r="B13" s="367"/>
      <c r="C13" s="367">
        <v>2024</v>
      </c>
      <c r="D13" s="367"/>
      <c r="E13" s="367"/>
      <c r="F13" s="367" t="s">
        <v>813</v>
      </c>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row>
    <row r="14" spans="1:66" ht="15" customHeight="1">
      <c r="A14" s="325"/>
      <c r="B14" s="367"/>
      <c r="C14" s="367" t="s">
        <v>61</v>
      </c>
      <c r="D14" s="367" t="s">
        <v>62</v>
      </c>
      <c r="E14" s="367" t="s">
        <v>63</v>
      </c>
      <c r="F14" s="367"/>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row>
    <row r="15" spans="1:66" ht="15" customHeight="1">
      <c r="A15" s="322" t="s">
        <v>646</v>
      </c>
      <c r="B15" s="368" t="s">
        <v>654</v>
      </c>
      <c r="C15" s="369">
        <v>71.5</v>
      </c>
      <c r="D15" s="369">
        <v>71.5</v>
      </c>
      <c r="E15" s="369">
        <v>71.5</v>
      </c>
      <c r="F15" s="369">
        <v>71.5</v>
      </c>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row>
    <row r="16" spans="1:66" ht="15" customHeight="1">
      <c r="A16" s="322" t="s">
        <v>646</v>
      </c>
      <c r="B16" s="368" t="s">
        <v>655</v>
      </c>
      <c r="C16" s="369">
        <v>61.96</v>
      </c>
      <c r="D16" s="369">
        <v>61.96</v>
      </c>
      <c r="E16" s="369">
        <v>61.96</v>
      </c>
      <c r="F16" s="369">
        <v>61.96</v>
      </c>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row>
    <row r="17" spans="1:66" ht="15" customHeight="1">
      <c r="A17" s="322" t="s">
        <v>646</v>
      </c>
      <c r="B17" s="368" t="s">
        <v>656</v>
      </c>
      <c r="C17" s="369">
        <v>0</v>
      </c>
      <c r="D17" s="369">
        <v>0</v>
      </c>
      <c r="E17" s="369">
        <v>0</v>
      </c>
      <c r="F17" s="369">
        <v>0</v>
      </c>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row>
    <row r="18" spans="1:66" s="176" customFormat="1" ht="15" customHeight="1">
      <c r="A18" s="322" t="s">
        <v>646</v>
      </c>
      <c r="B18" s="368" t="s">
        <v>657</v>
      </c>
      <c r="C18" s="369">
        <v>37.04</v>
      </c>
      <c r="D18" s="369">
        <v>37.04</v>
      </c>
      <c r="E18" s="369">
        <v>37.04</v>
      </c>
      <c r="F18" s="369">
        <v>37.04</v>
      </c>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row>
    <row r="19" spans="1:66" s="176" customFormat="1" ht="15" customHeight="1">
      <c r="A19" s="322" t="s">
        <v>646</v>
      </c>
      <c r="B19" s="370" t="s">
        <v>658</v>
      </c>
      <c r="C19" s="372">
        <v>170.5</v>
      </c>
      <c r="D19" s="372">
        <v>170.5</v>
      </c>
      <c r="E19" s="372">
        <v>170.5</v>
      </c>
      <c r="F19" s="372">
        <v>170.5</v>
      </c>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row>
    <row r="20" spans="1:66" s="176" customFormat="1" ht="15" customHeight="1">
      <c r="A20" s="322" t="s">
        <v>646</v>
      </c>
      <c r="B20" s="370" t="s">
        <v>659</v>
      </c>
      <c r="C20" s="372">
        <v>169.64911000000001</v>
      </c>
      <c r="D20" s="372">
        <v>169.64911000000001</v>
      </c>
      <c r="E20" s="372">
        <v>169.64911000000001</v>
      </c>
      <c r="F20" s="372">
        <v>169.64911000000001</v>
      </c>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row>
    <row r="21" spans="1:66" ht="15" customHeight="1">
      <c r="A21" s="322" t="s">
        <v>646</v>
      </c>
      <c r="B21" s="370" t="s">
        <v>660</v>
      </c>
      <c r="C21" s="372">
        <v>170.5</v>
      </c>
      <c r="D21" s="372">
        <v>170.5</v>
      </c>
      <c r="E21" s="372">
        <v>170.5</v>
      </c>
      <c r="F21" s="372">
        <v>170.5</v>
      </c>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row>
    <row r="22" spans="1:66" ht="15" customHeight="1">
      <c r="A22" s="322" t="s">
        <v>647</v>
      </c>
      <c r="B22" s="368" t="s">
        <v>661</v>
      </c>
      <c r="C22" s="369">
        <v>196.1</v>
      </c>
      <c r="D22" s="369">
        <v>196.1</v>
      </c>
      <c r="E22" s="369">
        <v>196.1</v>
      </c>
      <c r="F22" s="369">
        <v>196.1</v>
      </c>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row>
    <row r="23" spans="1:66" ht="15" customHeight="1">
      <c r="A23" s="322" t="s">
        <v>647</v>
      </c>
      <c r="B23" s="368" t="s">
        <v>662</v>
      </c>
      <c r="C23" s="369">
        <v>13.5</v>
      </c>
      <c r="D23" s="369">
        <v>13.5</v>
      </c>
      <c r="E23" s="369">
        <v>13.5</v>
      </c>
      <c r="F23" s="369">
        <v>13.5</v>
      </c>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row>
    <row r="24" spans="1:66" s="176" customFormat="1" ht="15" customHeight="1">
      <c r="A24" s="322" t="s">
        <v>647</v>
      </c>
      <c r="B24" s="368" t="s">
        <v>663</v>
      </c>
      <c r="C24" s="369">
        <v>85</v>
      </c>
      <c r="D24" s="369">
        <v>85</v>
      </c>
      <c r="E24" s="369">
        <v>85</v>
      </c>
      <c r="F24" s="369">
        <v>85</v>
      </c>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row>
    <row r="25" spans="1:66" ht="15" customHeight="1">
      <c r="A25" s="322" t="s">
        <v>647</v>
      </c>
      <c r="B25" s="368" t="s">
        <v>664</v>
      </c>
      <c r="C25" s="369">
        <v>8.4</v>
      </c>
      <c r="D25" s="369">
        <v>8.4</v>
      </c>
      <c r="E25" s="369">
        <v>8.4</v>
      </c>
      <c r="F25" s="369">
        <v>8.4</v>
      </c>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row>
    <row r="26" spans="1:66" s="176" customFormat="1" ht="15" customHeight="1">
      <c r="A26" s="322" t="s">
        <v>647</v>
      </c>
      <c r="B26" s="370" t="s">
        <v>665</v>
      </c>
      <c r="C26" s="372">
        <v>281.10000000000002</v>
      </c>
      <c r="D26" s="372">
        <v>281.10000000000002</v>
      </c>
      <c r="E26" s="372">
        <v>281.10000000000002</v>
      </c>
      <c r="F26" s="372">
        <v>281.10000000000002</v>
      </c>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row>
    <row r="27" spans="1:66" ht="15" customHeight="1">
      <c r="A27" s="322" t="s">
        <v>647</v>
      </c>
      <c r="B27" s="370" t="s">
        <v>666</v>
      </c>
      <c r="C27" s="373">
        <v>281.10000000000002</v>
      </c>
      <c r="D27" s="373">
        <v>281.10000000000002</v>
      </c>
      <c r="E27" s="373">
        <v>281.10000000000002</v>
      </c>
      <c r="F27" s="373">
        <v>281.10000000000002</v>
      </c>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row>
    <row r="28" spans="1:66" s="176" customFormat="1" ht="15" customHeight="1">
      <c r="A28" s="322" t="s">
        <v>648</v>
      </c>
      <c r="B28" s="368" t="s">
        <v>667</v>
      </c>
      <c r="C28" s="374">
        <v>31</v>
      </c>
      <c r="D28" s="374">
        <v>31</v>
      </c>
      <c r="E28" s="374">
        <v>31</v>
      </c>
      <c r="F28" s="374">
        <v>31</v>
      </c>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row>
    <row r="29" spans="1:66" ht="15" customHeight="1">
      <c r="A29" s="322" t="s">
        <v>648</v>
      </c>
      <c r="B29" s="368" t="s">
        <v>668</v>
      </c>
      <c r="C29" s="374">
        <v>3</v>
      </c>
      <c r="D29" s="374">
        <v>3</v>
      </c>
      <c r="E29" s="374">
        <v>3</v>
      </c>
      <c r="F29" s="374">
        <v>3</v>
      </c>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row>
    <row r="30" spans="1:66" ht="15" customHeight="1">
      <c r="A30" s="322" t="s">
        <v>648</v>
      </c>
      <c r="B30" s="368" t="s">
        <v>669</v>
      </c>
      <c r="C30" s="374">
        <v>7</v>
      </c>
      <c r="D30" s="374">
        <v>7</v>
      </c>
      <c r="E30" s="374">
        <v>7</v>
      </c>
      <c r="F30" s="374">
        <v>7</v>
      </c>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row>
    <row r="31" spans="1:66" ht="15" customHeight="1">
      <c r="A31" s="322" t="s">
        <v>648</v>
      </c>
      <c r="B31" s="370" t="s">
        <v>670</v>
      </c>
      <c r="C31" s="375">
        <v>41</v>
      </c>
      <c r="D31" s="375">
        <v>41</v>
      </c>
      <c r="E31" s="375">
        <v>41</v>
      </c>
      <c r="F31" s="375">
        <v>41</v>
      </c>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row>
    <row r="32" spans="1:66" s="176" customFormat="1" ht="15.75">
      <c r="A32" s="322" t="s">
        <v>648</v>
      </c>
      <c r="B32" s="370" t="s">
        <v>671</v>
      </c>
      <c r="C32" s="375">
        <v>41</v>
      </c>
      <c r="D32" s="375">
        <v>41</v>
      </c>
      <c r="E32" s="375">
        <v>41</v>
      </c>
      <c r="F32" s="375">
        <v>41</v>
      </c>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c r="BM32" s="323"/>
      <c r="BN32" s="323"/>
    </row>
    <row r="33" spans="1:66" ht="15" customHeight="1">
      <c r="A33" s="322" t="s">
        <v>649</v>
      </c>
      <c r="B33" s="368" t="s">
        <v>672</v>
      </c>
      <c r="C33" s="374">
        <v>29</v>
      </c>
      <c r="D33" s="374">
        <v>29</v>
      </c>
      <c r="E33" s="374">
        <v>29</v>
      </c>
      <c r="F33" s="374">
        <v>29</v>
      </c>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row>
    <row r="34" spans="1:66" s="176" customFormat="1" ht="15" customHeight="1">
      <c r="A34" s="322" t="s">
        <v>649</v>
      </c>
      <c r="B34" s="368" t="s">
        <v>673</v>
      </c>
      <c r="C34" s="374">
        <v>94</v>
      </c>
      <c r="D34" s="374">
        <v>94</v>
      </c>
      <c r="E34" s="374">
        <v>94</v>
      </c>
      <c r="F34" s="374">
        <v>94</v>
      </c>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row>
    <row r="35" spans="1:66" ht="15" customHeight="1">
      <c r="A35" s="322" t="s">
        <v>649</v>
      </c>
      <c r="B35" s="368" t="s">
        <v>674</v>
      </c>
      <c r="C35" s="374">
        <v>1</v>
      </c>
      <c r="D35" s="374">
        <v>1</v>
      </c>
      <c r="E35" s="374">
        <v>1</v>
      </c>
      <c r="F35" s="374">
        <v>1</v>
      </c>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row>
    <row r="36" spans="1:66" ht="15" customHeight="1">
      <c r="A36" s="322" t="s">
        <v>649</v>
      </c>
      <c r="B36" s="368" t="s">
        <v>675</v>
      </c>
      <c r="C36" s="374">
        <v>22</v>
      </c>
      <c r="D36" s="374">
        <v>22</v>
      </c>
      <c r="E36" s="374">
        <v>22</v>
      </c>
      <c r="F36" s="374">
        <v>22</v>
      </c>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row>
    <row r="37" spans="1:66" ht="15" customHeight="1">
      <c r="A37" s="322" t="s">
        <v>649</v>
      </c>
      <c r="B37" s="368" t="s">
        <v>676</v>
      </c>
      <c r="C37" s="374">
        <v>19</v>
      </c>
      <c r="D37" s="374">
        <v>19</v>
      </c>
      <c r="E37" s="374">
        <v>19</v>
      </c>
      <c r="F37" s="374">
        <v>19</v>
      </c>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row>
    <row r="38" spans="1:66" s="176" customFormat="1" ht="15" customHeight="1">
      <c r="A38" s="322" t="s">
        <v>649</v>
      </c>
      <c r="B38" s="370" t="s">
        <v>677</v>
      </c>
      <c r="C38" s="375">
        <v>165</v>
      </c>
      <c r="D38" s="375">
        <v>165</v>
      </c>
      <c r="E38" s="375">
        <v>165</v>
      </c>
      <c r="F38" s="375">
        <v>165</v>
      </c>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row>
    <row r="39" spans="1:66" ht="15" customHeight="1">
      <c r="A39" s="322" t="s">
        <v>650</v>
      </c>
      <c r="B39" s="368" t="s">
        <v>678</v>
      </c>
      <c r="C39" s="374">
        <v>14</v>
      </c>
      <c r="D39" s="374">
        <v>14</v>
      </c>
      <c r="E39" s="374">
        <v>14</v>
      </c>
      <c r="F39" s="374">
        <v>14</v>
      </c>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row>
    <row r="40" spans="1:66" s="176" customFormat="1" ht="15" customHeight="1">
      <c r="A40" s="322" t="s">
        <v>650</v>
      </c>
      <c r="B40" s="368" t="s">
        <v>679</v>
      </c>
      <c r="C40" s="374">
        <v>33</v>
      </c>
      <c r="D40" s="374">
        <v>33</v>
      </c>
      <c r="E40" s="374">
        <v>33</v>
      </c>
      <c r="F40" s="374">
        <v>33</v>
      </c>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row>
    <row r="41" spans="1:66" ht="15" customHeight="1">
      <c r="A41" s="322" t="s">
        <v>650</v>
      </c>
      <c r="B41" s="368" t="s">
        <v>680</v>
      </c>
      <c r="C41" s="374">
        <v>147</v>
      </c>
      <c r="D41" s="374">
        <v>147</v>
      </c>
      <c r="E41" s="374">
        <v>147</v>
      </c>
      <c r="F41" s="374">
        <v>147</v>
      </c>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row>
    <row r="42" spans="1:66" s="176" customFormat="1" ht="15" customHeight="1">
      <c r="A42" s="322" t="s">
        <v>650</v>
      </c>
      <c r="B42" s="370" t="s">
        <v>681</v>
      </c>
      <c r="C42" s="375">
        <v>194</v>
      </c>
      <c r="D42" s="375">
        <v>194</v>
      </c>
      <c r="E42" s="375">
        <v>194</v>
      </c>
      <c r="F42" s="375">
        <v>194</v>
      </c>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row>
    <row r="43" spans="1:66" ht="15" customHeight="1">
      <c r="A43" s="322" t="s">
        <v>651</v>
      </c>
      <c r="B43" s="368" t="s">
        <v>682</v>
      </c>
      <c r="C43" s="374">
        <v>13</v>
      </c>
      <c r="D43" s="374">
        <v>13</v>
      </c>
      <c r="E43" s="374">
        <v>13</v>
      </c>
      <c r="F43" s="374">
        <v>13</v>
      </c>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row>
    <row r="44" spans="1:66" s="176" customFormat="1" ht="15" customHeight="1">
      <c r="A44" s="322" t="s">
        <v>651</v>
      </c>
      <c r="B44" s="368" t="s">
        <v>683</v>
      </c>
      <c r="C44" s="374">
        <v>16</v>
      </c>
      <c r="D44" s="374">
        <v>16</v>
      </c>
      <c r="E44" s="374">
        <v>16</v>
      </c>
      <c r="F44" s="374">
        <v>16</v>
      </c>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row>
    <row r="45" spans="1:66" ht="15" customHeight="1">
      <c r="A45" s="322" t="s">
        <v>651</v>
      </c>
      <c r="B45" s="368" t="s">
        <v>684</v>
      </c>
      <c r="C45" s="374">
        <v>55</v>
      </c>
      <c r="D45" s="374">
        <v>55</v>
      </c>
      <c r="E45" s="374">
        <v>55</v>
      </c>
      <c r="F45" s="374">
        <v>55</v>
      </c>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row>
    <row r="46" spans="1:66" s="176" customFormat="1" ht="15" customHeight="1">
      <c r="A46" s="322" t="s">
        <v>651</v>
      </c>
      <c r="B46" s="370" t="s">
        <v>685</v>
      </c>
      <c r="C46" s="375">
        <v>84</v>
      </c>
      <c r="D46" s="375">
        <v>84</v>
      </c>
      <c r="E46" s="375">
        <v>84</v>
      </c>
      <c r="F46" s="375">
        <v>84</v>
      </c>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row>
    <row r="47" spans="1:66" ht="15" customHeight="1">
      <c r="A47" s="322" t="s">
        <v>652</v>
      </c>
      <c r="B47" s="368" t="s">
        <v>686</v>
      </c>
      <c r="C47" s="369">
        <v>31.1</v>
      </c>
      <c r="D47" s="369">
        <v>31.1</v>
      </c>
      <c r="E47" s="369">
        <v>31.1</v>
      </c>
      <c r="F47" s="369">
        <v>31.100000000000005</v>
      </c>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row>
    <row r="48" spans="1:66" ht="15" customHeight="1">
      <c r="A48" s="322" t="s">
        <v>652</v>
      </c>
      <c r="B48" s="368" t="s">
        <v>687</v>
      </c>
      <c r="C48" s="369">
        <v>13.4</v>
      </c>
      <c r="D48" s="369">
        <v>13.4</v>
      </c>
      <c r="E48" s="369">
        <v>13.4</v>
      </c>
      <c r="F48" s="369">
        <v>13.4</v>
      </c>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row>
    <row r="49" spans="1:66" ht="15" customHeight="1">
      <c r="A49" s="322" t="s">
        <v>652</v>
      </c>
      <c r="B49" s="368" t="s">
        <v>688</v>
      </c>
      <c r="C49" s="369">
        <v>126</v>
      </c>
      <c r="D49" s="369">
        <v>126</v>
      </c>
      <c r="E49" s="369">
        <v>126</v>
      </c>
      <c r="F49" s="369">
        <v>126</v>
      </c>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row>
    <row r="50" spans="1:66" ht="15" customHeight="1">
      <c r="A50" s="322" t="s">
        <v>652</v>
      </c>
      <c r="B50" s="370" t="s">
        <v>689</v>
      </c>
      <c r="C50" s="372">
        <v>170.5</v>
      </c>
      <c r="D50" s="372">
        <v>170.5</v>
      </c>
      <c r="E50" s="372">
        <v>170.5</v>
      </c>
      <c r="F50" s="372">
        <v>170.5</v>
      </c>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row>
    <row r="51" spans="1:66" s="176" customFormat="1" ht="15" customHeight="1">
      <c r="A51" s="322" t="s">
        <v>653</v>
      </c>
      <c r="B51" s="368" t="s">
        <v>690</v>
      </c>
      <c r="C51" s="374">
        <v>5</v>
      </c>
      <c r="D51" s="374">
        <v>5</v>
      </c>
      <c r="E51" s="374">
        <v>5</v>
      </c>
      <c r="F51" s="374">
        <v>5</v>
      </c>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row>
    <row r="52" spans="1:66" ht="15" customHeight="1">
      <c r="A52" s="322" t="s">
        <v>653</v>
      </c>
      <c r="B52" s="368" t="s">
        <v>691</v>
      </c>
      <c r="C52" s="374">
        <v>11</v>
      </c>
      <c r="D52" s="374">
        <v>11</v>
      </c>
      <c r="E52" s="374">
        <v>11</v>
      </c>
      <c r="F52" s="374">
        <v>11</v>
      </c>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row>
    <row r="53" spans="1:66" ht="15" customHeight="1">
      <c r="A53" s="322" t="s">
        <v>653</v>
      </c>
      <c r="B53" s="368" t="s">
        <v>692</v>
      </c>
      <c r="C53" s="374">
        <v>10</v>
      </c>
      <c r="D53" s="374">
        <v>10</v>
      </c>
      <c r="E53" s="374">
        <v>10</v>
      </c>
      <c r="F53" s="374">
        <v>10</v>
      </c>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row>
    <row r="54" spans="1:66" ht="15" customHeight="1">
      <c r="A54" s="322" t="s">
        <v>653</v>
      </c>
      <c r="B54" s="370" t="s">
        <v>693</v>
      </c>
      <c r="C54" s="375">
        <v>26</v>
      </c>
      <c r="D54" s="375">
        <v>26</v>
      </c>
      <c r="E54" s="375">
        <v>26</v>
      </c>
      <c r="F54" s="375">
        <v>26</v>
      </c>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row>
    <row r="55" spans="1:66" s="176" customFormat="1" ht="15" customHeight="1">
      <c r="A55" s="322" t="s">
        <v>653</v>
      </c>
      <c r="B55" s="368" t="s">
        <v>694</v>
      </c>
      <c r="C55" s="374">
        <v>150</v>
      </c>
      <c r="D55" s="374">
        <v>150</v>
      </c>
      <c r="E55" s="374">
        <v>150</v>
      </c>
      <c r="F55" s="374">
        <v>150</v>
      </c>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row>
    <row r="56" spans="1:66" ht="15" customHeight="1">
      <c r="A56" s="322" t="s">
        <v>653</v>
      </c>
      <c r="B56" s="368" t="s">
        <v>695</v>
      </c>
      <c r="C56" s="374">
        <v>77</v>
      </c>
      <c r="D56" s="374">
        <v>77</v>
      </c>
      <c r="E56" s="374">
        <v>77</v>
      </c>
      <c r="F56" s="374">
        <v>77</v>
      </c>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row>
    <row r="57" spans="1:66" ht="15" customHeight="1">
      <c r="A57" s="322" t="s">
        <v>653</v>
      </c>
      <c r="B57" s="368" t="s">
        <v>696</v>
      </c>
      <c r="C57" s="374">
        <v>0</v>
      </c>
      <c r="D57" s="374">
        <v>0</v>
      </c>
      <c r="E57" s="374">
        <v>0</v>
      </c>
      <c r="F57" s="374">
        <v>0</v>
      </c>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row>
    <row r="58" spans="1:66" s="176" customFormat="1" ht="15" customHeight="1">
      <c r="A58" s="322" t="s">
        <v>653</v>
      </c>
      <c r="B58" s="370" t="s">
        <v>697</v>
      </c>
      <c r="C58" s="375">
        <v>227</v>
      </c>
      <c r="D58" s="375">
        <v>227</v>
      </c>
      <c r="E58" s="375">
        <v>227</v>
      </c>
      <c r="F58" s="375">
        <v>227</v>
      </c>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row>
    <row r="59" spans="1:66" ht="15" customHeight="1">
      <c r="A59" s="322" t="s">
        <v>653</v>
      </c>
      <c r="B59" s="368" t="s">
        <v>698</v>
      </c>
      <c r="C59" s="374">
        <v>0</v>
      </c>
      <c r="D59" s="374">
        <v>0</v>
      </c>
      <c r="E59" s="374">
        <v>0</v>
      </c>
      <c r="F59" s="374">
        <v>0</v>
      </c>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row>
    <row r="60" spans="1:66" ht="15" customHeight="1">
      <c r="A60" s="322" t="s">
        <v>653</v>
      </c>
      <c r="B60" s="368" t="s">
        <v>699</v>
      </c>
      <c r="C60" s="374">
        <v>0</v>
      </c>
      <c r="D60" s="374">
        <v>0</v>
      </c>
      <c r="E60" s="374">
        <v>0</v>
      </c>
      <c r="F60" s="374">
        <v>0</v>
      </c>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row>
    <row r="61" spans="1:66" ht="15" customHeight="1">
      <c r="A61" s="322" t="s">
        <v>653</v>
      </c>
      <c r="B61" s="368" t="s">
        <v>700</v>
      </c>
      <c r="C61" s="374">
        <v>0</v>
      </c>
      <c r="D61" s="374">
        <v>0</v>
      </c>
      <c r="E61" s="374">
        <v>0</v>
      </c>
      <c r="F61" s="374">
        <v>0</v>
      </c>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row>
    <row r="62" spans="1:66" ht="15" customHeight="1">
      <c r="A62" s="322" t="s">
        <v>653</v>
      </c>
      <c r="B62" s="370" t="s">
        <v>701</v>
      </c>
      <c r="C62" s="375">
        <v>0</v>
      </c>
      <c r="D62" s="375">
        <v>0</v>
      </c>
      <c r="E62" s="375">
        <v>0</v>
      </c>
      <c r="F62" s="375">
        <v>0</v>
      </c>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row>
    <row r="63" spans="1:66" ht="15" customHeight="1">
      <c r="A63" s="322" t="s">
        <v>653</v>
      </c>
      <c r="B63" s="368" t="s">
        <v>702</v>
      </c>
      <c r="C63" s="374">
        <v>29</v>
      </c>
      <c r="D63" s="374">
        <v>29</v>
      </c>
      <c r="E63" s="374">
        <v>29</v>
      </c>
      <c r="F63" s="374">
        <v>29</v>
      </c>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row>
    <row r="64" spans="1:66" s="176" customFormat="1" ht="15" customHeight="1">
      <c r="A64" s="322" t="s">
        <v>653</v>
      </c>
      <c r="B64" s="368" t="s">
        <v>703</v>
      </c>
      <c r="C64" s="374">
        <v>11</v>
      </c>
      <c r="D64" s="374">
        <v>11</v>
      </c>
      <c r="E64" s="374">
        <v>11</v>
      </c>
      <c r="F64" s="374">
        <v>11</v>
      </c>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row>
    <row r="65" spans="1:66" ht="15" customHeight="1">
      <c r="A65" s="322" t="s">
        <v>653</v>
      </c>
      <c r="B65" s="368" t="s">
        <v>704</v>
      </c>
      <c r="C65" s="374">
        <v>0</v>
      </c>
      <c r="D65" s="374">
        <v>0</v>
      </c>
      <c r="E65" s="374">
        <v>0</v>
      </c>
      <c r="F65" s="374">
        <v>0</v>
      </c>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row>
    <row r="66" spans="1:66" ht="15" customHeight="1">
      <c r="A66" s="382" t="s">
        <v>653</v>
      </c>
      <c r="B66" s="368" t="s">
        <v>706</v>
      </c>
      <c r="C66" s="374">
        <v>0</v>
      </c>
      <c r="D66" s="374">
        <v>0</v>
      </c>
      <c r="E66" s="374">
        <v>0</v>
      </c>
      <c r="F66" s="374">
        <v>0</v>
      </c>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row>
    <row r="67" spans="1:66" ht="15" customHeight="1">
      <c r="A67" s="322" t="s">
        <v>653</v>
      </c>
      <c r="B67" s="370" t="s">
        <v>707</v>
      </c>
      <c r="C67" s="375">
        <v>40</v>
      </c>
      <c r="D67" s="375">
        <v>40</v>
      </c>
      <c r="E67" s="375">
        <v>40</v>
      </c>
      <c r="F67" s="375">
        <v>40</v>
      </c>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row>
    <row r="68" spans="1:66" ht="15" customHeight="1">
      <c r="A68" s="358" t="s">
        <v>653</v>
      </c>
      <c r="B68" s="376" t="s">
        <v>705</v>
      </c>
      <c r="C68" s="377">
        <v>21</v>
      </c>
      <c r="D68" s="377">
        <v>21</v>
      </c>
      <c r="E68" s="377">
        <v>21</v>
      </c>
      <c r="F68" s="377">
        <v>21</v>
      </c>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row>
    <row r="69" spans="1:66" s="176" customFormat="1" ht="15" customHeight="1">
      <c r="A69" s="322" t="s">
        <v>653</v>
      </c>
      <c r="B69" s="368" t="s">
        <v>708</v>
      </c>
      <c r="C69" s="374">
        <v>0</v>
      </c>
      <c r="D69" s="374">
        <v>0</v>
      </c>
      <c r="E69" s="374">
        <v>0</v>
      </c>
      <c r="F69" s="374">
        <v>0</v>
      </c>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row>
    <row r="70" spans="1:66" ht="15" customHeight="1">
      <c r="A70" s="322" t="s">
        <v>653</v>
      </c>
      <c r="B70" s="368" t="s">
        <v>709</v>
      </c>
      <c r="C70" s="374">
        <v>38</v>
      </c>
      <c r="D70" s="374">
        <v>38</v>
      </c>
      <c r="E70" s="374">
        <v>38</v>
      </c>
      <c r="F70" s="374">
        <v>38</v>
      </c>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row>
    <row r="71" spans="1:66" ht="15" customHeight="1">
      <c r="B71" s="370" t="s">
        <v>710</v>
      </c>
      <c r="C71" s="375">
        <v>1676</v>
      </c>
      <c r="D71" s="375">
        <v>1676</v>
      </c>
      <c r="E71" s="375">
        <v>1676</v>
      </c>
      <c r="F71" s="375">
        <v>1676</v>
      </c>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row>
    <row r="72" spans="1:66" ht="15" customHeight="1"/>
    <row r="73" spans="1:66" ht="15" customHeight="1"/>
    <row r="74" spans="1:66" ht="15" customHeight="1"/>
    <row r="75" spans="1:66" ht="15" customHeight="1"/>
    <row r="76" spans="1:66" ht="15" customHeight="1"/>
    <row r="77" spans="1:66" ht="15" customHeight="1"/>
    <row r="78" spans="1:66" ht="15" customHeight="1"/>
    <row r="79" spans="1:66" ht="15" customHeight="1"/>
    <row r="80" spans="1:66"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sheetData>
  <mergeCells count="1">
    <mergeCell ref="A13:A14"/>
  </mergeCells>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AD155"/>
  <sheetViews>
    <sheetView showGridLines="0" zoomScale="80" zoomScaleNormal="80" workbookViewId="0">
      <selection activeCell="B28" sqref="B28"/>
    </sheetView>
  </sheetViews>
  <sheetFormatPr baseColWidth="10" defaultColWidth="9.33203125" defaultRowHeight="12.75"/>
  <cols>
    <col min="1" max="1" width="16.77734375" style="24" customWidth="1"/>
    <col min="2" max="2" width="70.77734375" style="24" customWidth="1"/>
    <col min="3" max="16384" width="9.33203125" style="24"/>
  </cols>
  <sheetData>
    <row r="1" spans="1:30" ht="30" customHeight="1">
      <c r="A1" s="52" t="s">
        <v>0</v>
      </c>
    </row>
    <row r="2" spans="1:30" s="321" customFormat="1" ht="30" customHeight="1">
      <c r="A2" s="53" t="s">
        <v>76</v>
      </c>
    </row>
    <row r="3" spans="1:30" ht="12.95" customHeight="1"/>
    <row r="4" spans="1:30" ht="12.95" customHeight="1"/>
    <row r="5" spans="1:30" ht="12.95" customHeight="1"/>
    <row r="6" spans="1:30" ht="12.95" customHeight="1"/>
    <row r="7" spans="1:30" ht="12.95" customHeight="1"/>
    <row r="8" spans="1:30" ht="12.95" customHeight="1"/>
    <row r="9" spans="1:30" ht="12.95" customHeight="1"/>
    <row r="10" spans="1:30" ht="12.95" customHeight="1"/>
    <row r="11" spans="1:30" ht="12.95" customHeight="1"/>
    <row r="12" spans="1:30" ht="12.95" customHeight="1"/>
    <row r="13" spans="1:30" ht="15" customHeight="1">
      <c r="A13" s="324" t="s">
        <v>645</v>
      </c>
      <c r="B13" s="367"/>
      <c r="C13" s="367">
        <v>2024</v>
      </c>
      <c r="D13" s="367"/>
      <c r="E13" s="367"/>
      <c r="F13" s="367" t="s">
        <v>813</v>
      </c>
      <c r="G13" s="23"/>
      <c r="H13" s="23"/>
      <c r="I13" s="23"/>
      <c r="J13" s="23"/>
      <c r="K13" s="23"/>
      <c r="L13" s="23"/>
      <c r="M13" s="23"/>
      <c r="N13" s="23"/>
      <c r="O13" s="23"/>
      <c r="P13" s="23"/>
      <c r="Q13" s="23"/>
      <c r="R13" s="23"/>
      <c r="S13" s="23"/>
      <c r="T13" s="23"/>
      <c r="U13" s="23"/>
      <c r="V13" s="23"/>
      <c r="W13" s="23"/>
      <c r="X13" s="23"/>
      <c r="Y13" s="23"/>
      <c r="Z13" s="23"/>
      <c r="AA13" s="23"/>
      <c r="AB13" s="23"/>
      <c r="AC13" s="23"/>
      <c r="AD13" s="23"/>
    </row>
    <row r="14" spans="1:30" ht="15" customHeight="1">
      <c r="A14" s="325"/>
      <c r="B14" s="367"/>
      <c r="C14" s="367" t="s">
        <v>61</v>
      </c>
      <c r="D14" s="367" t="s">
        <v>62</v>
      </c>
      <c r="E14" s="367" t="s">
        <v>63</v>
      </c>
      <c r="F14" s="367"/>
      <c r="G14" s="23"/>
      <c r="H14" s="23"/>
      <c r="I14" s="23"/>
      <c r="J14" s="23"/>
      <c r="K14" s="23"/>
      <c r="L14" s="23"/>
      <c r="M14" s="23"/>
      <c r="N14" s="23"/>
      <c r="O14" s="23"/>
      <c r="P14" s="23"/>
      <c r="Q14" s="23"/>
      <c r="R14" s="23"/>
      <c r="S14" s="23"/>
      <c r="T14" s="23"/>
      <c r="U14" s="23"/>
      <c r="V14" s="23"/>
      <c r="W14" s="23"/>
      <c r="X14" s="23"/>
      <c r="Y14" s="23"/>
      <c r="Z14" s="23"/>
      <c r="AA14" s="23"/>
      <c r="AB14" s="23"/>
      <c r="AC14" s="23"/>
      <c r="AD14" s="23"/>
    </row>
    <row r="15" spans="1:30" ht="15" customHeight="1">
      <c r="A15" s="322" t="s">
        <v>646</v>
      </c>
      <c r="B15" s="368" t="s">
        <v>654</v>
      </c>
      <c r="C15" s="369">
        <v>0.2</v>
      </c>
      <c r="D15" s="369">
        <v>0.2</v>
      </c>
      <c r="E15" s="369">
        <v>0.2</v>
      </c>
      <c r="F15" s="369">
        <v>0.20000000000000004</v>
      </c>
      <c r="G15" s="23"/>
      <c r="H15" s="23"/>
      <c r="I15" s="23"/>
      <c r="J15" s="23"/>
      <c r="K15" s="23"/>
      <c r="L15" s="23"/>
      <c r="M15" s="23"/>
      <c r="N15" s="23"/>
      <c r="O15" s="23"/>
      <c r="P15" s="23"/>
      <c r="Q15" s="23"/>
      <c r="R15" s="23"/>
      <c r="S15" s="23"/>
      <c r="T15" s="23"/>
      <c r="U15" s="23"/>
      <c r="V15" s="23"/>
      <c r="W15" s="23"/>
      <c r="X15" s="23"/>
      <c r="Y15" s="23"/>
      <c r="Z15" s="23"/>
      <c r="AA15" s="23"/>
      <c r="AB15" s="23"/>
      <c r="AC15" s="23"/>
      <c r="AD15" s="23"/>
    </row>
    <row r="16" spans="1:30" ht="15" customHeight="1">
      <c r="A16" s="322" t="s">
        <v>646</v>
      </c>
      <c r="B16" s="368" t="s">
        <v>655</v>
      </c>
      <c r="C16" s="369">
        <v>0</v>
      </c>
      <c r="D16" s="369">
        <v>0</v>
      </c>
      <c r="E16" s="369">
        <v>0</v>
      </c>
      <c r="F16" s="369">
        <v>0</v>
      </c>
      <c r="G16" s="23"/>
      <c r="H16" s="23"/>
      <c r="I16" s="23"/>
      <c r="J16" s="23"/>
      <c r="K16" s="23"/>
      <c r="L16" s="23"/>
      <c r="M16" s="23"/>
      <c r="N16" s="23"/>
      <c r="O16" s="23"/>
      <c r="P16" s="23"/>
      <c r="Q16" s="23"/>
      <c r="R16" s="23"/>
      <c r="S16" s="23"/>
      <c r="T16" s="23"/>
      <c r="U16" s="23"/>
      <c r="V16" s="23"/>
      <c r="W16" s="23"/>
      <c r="X16" s="23"/>
      <c r="Y16" s="23"/>
      <c r="Z16" s="23"/>
      <c r="AA16" s="23"/>
      <c r="AB16" s="23"/>
      <c r="AC16" s="23"/>
      <c r="AD16" s="23"/>
    </row>
    <row r="17" spans="1:30" ht="15" customHeight="1">
      <c r="A17" s="322" t="s">
        <v>646</v>
      </c>
      <c r="B17" s="368" t="s">
        <v>656</v>
      </c>
      <c r="C17" s="369">
        <v>0</v>
      </c>
      <c r="D17" s="369">
        <v>0</v>
      </c>
      <c r="E17" s="369">
        <v>0</v>
      </c>
      <c r="F17" s="369">
        <v>0</v>
      </c>
      <c r="G17" s="23"/>
      <c r="H17" s="23"/>
      <c r="I17" s="23"/>
      <c r="J17" s="23"/>
      <c r="K17" s="23"/>
      <c r="L17" s="23"/>
      <c r="M17" s="23"/>
      <c r="N17" s="23"/>
      <c r="O17" s="23"/>
      <c r="P17" s="23"/>
      <c r="Q17" s="23"/>
      <c r="R17" s="23"/>
      <c r="S17" s="23"/>
      <c r="T17" s="23"/>
      <c r="U17" s="23"/>
      <c r="V17" s="23"/>
      <c r="W17" s="23"/>
      <c r="X17" s="23"/>
      <c r="Y17" s="23"/>
      <c r="Z17" s="23"/>
      <c r="AA17" s="23"/>
      <c r="AB17" s="23"/>
      <c r="AC17" s="23"/>
      <c r="AD17" s="23"/>
    </row>
    <row r="18" spans="1:30" s="176" customFormat="1" ht="15.75">
      <c r="A18" s="322" t="s">
        <v>646</v>
      </c>
      <c r="B18" s="368" t="s">
        <v>657</v>
      </c>
      <c r="C18" s="369">
        <v>25.676639999999999</v>
      </c>
      <c r="D18" s="369">
        <v>25.676639999999999</v>
      </c>
      <c r="E18" s="369">
        <v>25.676639999999999</v>
      </c>
      <c r="F18" s="369">
        <v>25.676640000000003</v>
      </c>
      <c r="G18" s="23"/>
      <c r="H18" s="23"/>
      <c r="I18" s="23"/>
      <c r="J18" s="23"/>
      <c r="K18" s="23"/>
      <c r="L18" s="23"/>
      <c r="M18" s="23"/>
      <c r="N18" s="23"/>
      <c r="O18" s="23"/>
      <c r="P18" s="23"/>
      <c r="Q18" s="23"/>
      <c r="R18" s="23"/>
      <c r="S18" s="23"/>
      <c r="T18" s="23"/>
      <c r="U18" s="23"/>
      <c r="V18" s="23"/>
      <c r="W18" s="23"/>
      <c r="X18" s="23"/>
      <c r="Y18" s="23"/>
      <c r="Z18" s="23"/>
      <c r="AA18" s="23"/>
      <c r="AB18" s="323"/>
      <c r="AC18" s="323"/>
      <c r="AD18" s="323"/>
    </row>
    <row r="19" spans="1:30" s="176" customFormat="1" ht="15.75">
      <c r="A19" s="322" t="s">
        <v>646</v>
      </c>
      <c r="B19" s="370" t="s">
        <v>658</v>
      </c>
      <c r="C19" s="391">
        <v>25.876639999999998</v>
      </c>
      <c r="D19" s="391">
        <v>25.876639999999998</v>
      </c>
      <c r="E19" s="391">
        <v>25.876639999999998</v>
      </c>
      <c r="F19" s="391">
        <v>25.876639999999998</v>
      </c>
      <c r="G19" s="23"/>
      <c r="H19" s="23"/>
      <c r="I19" s="23"/>
      <c r="J19" s="23"/>
      <c r="K19" s="23"/>
      <c r="L19" s="23"/>
      <c r="M19" s="23"/>
      <c r="N19" s="23"/>
      <c r="O19" s="23"/>
      <c r="P19" s="23"/>
      <c r="Q19" s="23"/>
      <c r="R19" s="23"/>
      <c r="S19" s="23"/>
      <c r="T19" s="23"/>
      <c r="U19" s="23"/>
      <c r="V19" s="23"/>
      <c r="W19" s="23"/>
      <c r="X19" s="23"/>
      <c r="Y19" s="23"/>
      <c r="Z19" s="23"/>
      <c r="AA19" s="23"/>
      <c r="AB19" s="323"/>
      <c r="AC19" s="323"/>
      <c r="AD19" s="323"/>
    </row>
    <row r="20" spans="1:30" s="176" customFormat="1" ht="15.75">
      <c r="A20" s="322" t="s">
        <v>646</v>
      </c>
      <c r="B20" s="370" t="s">
        <v>659</v>
      </c>
      <c r="C20" s="372">
        <v>25.677</v>
      </c>
      <c r="D20" s="372">
        <v>25.677</v>
      </c>
      <c r="E20" s="372">
        <v>25.677</v>
      </c>
      <c r="F20" s="372">
        <v>25.677000000000003</v>
      </c>
      <c r="G20" s="23"/>
      <c r="H20" s="23"/>
      <c r="I20" s="23"/>
      <c r="J20" s="23"/>
      <c r="K20" s="23"/>
      <c r="L20" s="23"/>
      <c r="M20" s="23"/>
      <c r="N20" s="23"/>
      <c r="O20" s="23"/>
      <c r="P20" s="23"/>
      <c r="Q20" s="23"/>
      <c r="R20" s="23"/>
      <c r="S20" s="23"/>
      <c r="T20" s="23"/>
      <c r="U20" s="23"/>
      <c r="V20" s="23"/>
      <c r="W20" s="23"/>
      <c r="X20" s="23"/>
      <c r="Y20" s="23"/>
      <c r="Z20" s="23"/>
      <c r="AA20" s="23"/>
      <c r="AB20" s="323"/>
      <c r="AC20" s="323"/>
      <c r="AD20" s="323"/>
    </row>
    <row r="21" spans="1:30" ht="15" customHeight="1">
      <c r="A21" s="322" t="s">
        <v>646</v>
      </c>
      <c r="B21" s="370" t="s">
        <v>660</v>
      </c>
      <c r="C21" s="391">
        <v>25.876639999999998</v>
      </c>
      <c r="D21" s="391">
        <v>25.876639999999998</v>
      </c>
      <c r="E21" s="391">
        <v>25.876639999999998</v>
      </c>
      <c r="F21" s="391">
        <v>25.876639999999998</v>
      </c>
      <c r="G21" s="23"/>
      <c r="H21" s="23"/>
      <c r="I21" s="23"/>
      <c r="J21" s="23"/>
      <c r="K21" s="23"/>
      <c r="L21" s="23"/>
      <c r="M21" s="23"/>
      <c r="N21" s="23"/>
      <c r="O21" s="23"/>
      <c r="P21" s="23"/>
      <c r="Q21" s="23"/>
      <c r="R21" s="23"/>
      <c r="S21" s="23"/>
      <c r="T21" s="23"/>
      <c r="U21" s="23"/>
      <c r="V21" s="23"/>
      <c r="W21" s="23"/>
      <c r="X21" s="23"/>
      <c r="Y21" s="23"/>
      <c r="Z21" s="23"/>
      <c r="AA21" s="23"/>
      <c r="AB21" s="23"/>
      <c r="AC21" s="23"/>
      <c r="AD21" s="23"/>
    </row>
    <row r="22" spans="1:30" ht="15" customHeight="1">
      <c r="A22" s="322" t="s">
        <v>647</v>
      </c>
      <c r="B22" s="368" t="s">
        <v>661</v>
      </c>
      <c r="C22" s="369">
        <v>0.2</v>
      </c>
      <c r="D22" s="369">
        <v>0.2</v>
      </c>
      <c r="E22" s="369">
        <v>0.2</v>
      </c>
      <c r="F22" s="369">
        <v>0.20000000000000004</v>
      </c>
      <c r="G22" s="23"/>
      <c r="H22" s="23"/>
      <c r="I22" s="23"/>
      <c r="J22" s="23"/>
      <c r="K22" s="23"/>
      <c r="L22" s="23"/>
      <c r="M22" s="23"/>
      <c r="N22" s="23"/>
      <c r="O22" s="23"/>
      <c r="P22" s="23"/>
      <c r="Q22" s="23"/>
      <c r="R22" s="23"/>
      <c r="S22" s="23"/>
      <c r="T22" s="23"/>
      <c r="U22" s="23"/>
      <c r="V22" s="23"/>
      <c r="W22" s="23"/>
      <c r="X22" s="23"/>
      <c r="Y22" s="23"/>
      <c r="Z22" s="23"/>
      <c r="AA22" s="23"/>
      <c r="AB22" s="23"/>
      <c r="AC22" s="23"/>
      <c r="AD22" s="23"/>
    </row>
    <row r="23" spans="1:30" ht="15" customHeight="1">
      <c r="A23" s="322" t="s">
        <v>647</v>
      </c>
      <c r="B23" s="368" t="s">
        <v>662</v>
      </c>
      <c r="C23" s="369">
        <v>2.5569999999999999</v>
      </c>
      <c r="D23" s="369">
        <v>2.5569999999999999</v>
      </c>
      <c r="E23" s="369">
        <v>2.5569999999999999</v>
      </c>
      <c r="F23" s="369">
        <v>2.5569999999999999</v>
      </c>
      <c r="G23" s="23"/>
      <c r="H23" s="23"/>
      <c r="I23" s="23"/>
      <c r="J23" s="23"/>
      <c r="K23" s="23"/>
      <c r="L23" s="23"/>
      <c r="M23" s="23"/>
      <c r="N23" s="23"/>
      <c r="O23" s="23"/>
      <c r="P23" s="23"/>
      <c r="Q23" s="23"/>
      <c r="R23" s="23"/>
      <c r="S23" s="23"/>
      <c r="T23" s="23"/>
      <c r="U23" s="23"/>
      <c r="V23" s="23"/>
      <c r="W23" s="23"/>
      <c r="X23" s="23"/>
      <c r="Y23" s="23"/>
      <c r="Z23" s="23"/>
      <c r="AA23" s="23"/>
      <c r="AB23" s="23"/>
      <c r="AC23" s="23"/>
      <c r="AD23" s="23"/>
    </row>
    <row r="24" spans="1:30" s="176" customFormat="1" ht="15.75">
      <c r="A24" s="322" t="s">
        <v>647</v>
      </c>
      <c r="B24" s="368" t="s">
        <v>663</v>
      </c>
      <c r="C24" s="369">
        <v>54.899000000000001</v>
      </c>
      <c r="D24" s="369">
        <v>54.899000000000001</v>
      </c>
      <c r="E24" s="369">
        <v>54.899000000000001</v>
      </c>
      <c r="F24" s="369">
        <v>54.899000000000001</v>
      </c>
      <c r="G24" s="23"/>
      <c r="H24" s="23"/>
      <c r="I24" s="23"/>
      <c r="J24" s="23"/>
      <c r="K24" s="23"/>
      <c r="L24" s="23"/>
      <c r="M24" s="23"/>
      <c r="N24" s="23"/>
      <c r="O24" s="23"/>
      <c r="P24" s="23"/>
      <c r="Q24" s="23"/>
      <c r="R24" s="23"/>
      <c r="S24" s="23"/>
      <c r="T24" s="23"/>
      <c r="U24" s="23"/>
      <c r="V24" s="23"/>
      <c r="W24" s="23"/>
      <c r="X24" s="23"/>
      <c r="Y24" s="23"/>
      <c r="Z24" s="23"/>
      <c r="AA24" s="23"/>
      <c r="AB24" s="23"/>
      <c r="AC24" s="23"/>
      <c r="AD24" s="323"/>
    </row>
    <row r="25" spans="1:30" ht="15" customHeight="1">
      <c r="A25" s="322" t="s">
        <v>647</v>
      </c>
      <c r="B25" s="368" t="s">
        <v>664</v>
      </c>
      <c r="C25" s="369">
        <v>3.875</v>
      </c>
      <c r="D25" s="369">
        <v>3.875</v>
      </c>
      <c r="E25" s="369">
        <v>3.875</v>
      </c>
      <c r="F25" s="369">
        <v>3.875</v>
      </c>
      <c r="G25" s="23"/>
      <c r="H25" s="23"/>
      <c r="I25" s="23"/>
      <c r="J25" s="23"/>
      <c r="K25" s="23"/>
      <c r="L25" s="23"/>
      <c r="M25" s="23"/>
      <c r="N25" s="23"/>
      <c r="O25" s="23"/>
      <c r="P25" s="23"/>
      <c r="Q25" s="23"/>
      <c r="R25" s="23"/>
      <c r="S25" s="23"/>
      <c r="T25" s="23"/>
      <c r="U25" s="23"/>
      <c r="V25" s="23"/>
      <c r="W25" s="23"/>
      <c r="X25" s="23"/>
      <c r="Y25" s="23"/>
      <c r="Z25" s="23"/>
      <c r="AA25" s="23"/>
      <c r="AB25" s="23"/>
      <c r="AC25" s="23"/>
      <c r="AD25" s="23"/>
    </row>
    <row r="26" spans="1:30" s="176" customFormat="1" ht="15.75">
      <c r="A26" s="322" t="s">
        <v>647</v>
      </c>
      <c r="B26" s="370" t="s">
        <v>665</v>
      </c>
      <c r="C26" s="372">
        <v>55.099000000000004</v>
      </c>
      <c r="D26" s="372">
        <v>55.099000000000004</v>
      </c>
      <c r="E26" s="372">
        <v>55.099000000000004</v>
      </c>
      <c r="F26" s="372">
        <v>55.099000000000011</v>
      </c>
      <c r="G26" s="23"/>
      <c r="H26" s="23"/>
      <c r="I26" s="23"/>
      <c r="J26" s="23"/>
      <c r="K26" s="23"/>
      <c r="L26" s="23"/>
      <c r="M26" s="23"/>
      <c r="N26" s="23"/>
      <c r="O26" s="23"/>
      <c r="P26" s="23"/>
      <c r="Q26" s="23"/>
      <c r="R26" s="23"/>
      <c r="S26" s="23"/>
      <c r="T26" s="23"/>
      <c r="U26" s="23"/>
      <c r="V26" s="23"/>
      <c r="W26" s="23"/>
      <c r="X26" s="23"/>
      <c r="Y26" s="23"/>
      <c r="Z26" s="23"/>
      <c r="AA26" s="23"/>
      <c r="AB26" s="323"/>
      <c r="AC26" s="323"/>
      <c r="AD26" s="323"/>
    </row>
    <row r="27" spans="1:30" ht="15" customHeight="1">
      <c r="A27" s="322" t="s">
        <v>647</v>
      </c>
      <c r="B27" s="370" t="s">
        <v>666</v>
      </c>
      <c r="C27" s="373">
        <v>55.099000000000004</v>
      </c>
      <c r="D27" s="373">
        <v>55.099000000000004</v>
      </c>
      <c r="E27" s="373">
        <v>55.099000000000004</v>
      </c>
      <c r="F27" s="373">
        <v>55.099000000000011</v>
      </c>
      <c r="G27" s="23"/>
      <c r="H27" s="23"/>
      <c r="I27" s="23"/>
      <c r="J27" s="23"/>
      <c r="K27" s="23"/>
      <c r="L27" s="23"/>
      <c r="M27" s="23"/>
      <c r="N27" s="23"/>
      <c r="O27" s="23"/>
      <c r="P27" s="23"/>
      <c r="Q27" s="23"/>
      <c r="R27" s="23"/>
      <c r="S27" s="23"/>
      <c r="T27" s="23"/>
      <c r="U27" s="23"/>
      <c r="V27" s="23"/>
      <c r="W27" s="23"/>
      <c r="X27" s="23"/>
      <c r="Y27" s="23"/>
      <c r="Z27" s="23"/>
      <c r="AA27" s="23"/>
      <c r="AB27" s="23"/>
      <c r="AC27" s="23"/>
      <c r="AD27" s="23"/>
    </row>
    <row r="28" spans="1:30" s="176" customFormat="1" ht="15.75">
      <c r="A28" s="322" t="s">
        <v>648</v>
      </c>
      <c r="B28" s="368" t="s">
        <v>667</v>
      </c>
      <c r="C28" s="374">
        <v>4</v>
      </c>
      <c r="D28" s="374">
        <v>4</v>
      </c>
      <c r="E28" s="374">
        <v>4</v>
      </c>
      <c r="F28" s="374">
        <v>4</v>
      </c>
      <c r="G28" s="23"/>
      <c r="H28" s="23"/>
      <c r="I28" s="23"/>
      <c r="J28" s="23"/>
      <c r="K28" s="23"/>
      <c r="L28" s="23"/>
      <c r="M28" s="23"/>
      <c r="N28" s="23"/>
      <c r="O28" s="23"/>
      <c r="P28" s="23"/>
      <c r="Q28" s="23"/>
      <c r="R28" s="23"/>
      <c r="S28" s="23"/>
      <c r="T28" s="23"/>
      <c r="U28" s="23"/>
      <c r="V28" s="23"/>
      <c r="W28" s="23"/>
      <c r="X28" s="23"/>
      <c r="Y28" s="23"/>
      <c r="Z28" s="23"/>
      <c r="AA28" s="23"/>
      <c r="AB28" s="23"/>
      <c r="AC28" s="23"/>
      <c r="AD28" s="323"/>
    </row>
    <row r="29" spans="1:30" ht="15" customHeight="1">
      <c r="A29" s="322" t="s">
        <v>648</v>
      </c>
      <c r="B29" s="368" t="s">
        <v>668</v>
      </c>
      <c r="C29" s="374">
        <v>19</v>
      </c>
      <c r="D29" s="374">
        <v>19</v>
      </c>
      <c r="E29" s="374">
        <v>19</v>
      </c>
      <c r="F29" s="374">
        <v>19</v>
      </c>
      <c r="G29" s="23"/>
      <c r="H29" s="23"/>
      <c r="I29" s="23"/>
      <c r="J29" s="23"/>
      <c r="K29" s="23"/>
      <c r="L29" s="23"/>
      <c r="M29" s="23"/>
      <c r="N29" s="23"/>
      <c r="O29" s="23"/>
      <c r="P29" s="23"/>
      <c r="Q29" s="23"/>
      <c r="R29" s="23"/>
      <c r="S29" s="23"/>
      <c r="T29" s="23"/>
      <c r="U29" s="23"/>
      <c r="V29" s="23"/>
      <c r="W29" s="23"/>
      <c r="X29" s="23"/>
      <c r="Y29" s="23"/>
      <c r="Z29" s="23"/>
      <c r="AA29" s="23"/>
      <c r="AB29" s="23"/>
      <c r="AC29" s="23"/>
      <c r="AD29" s="23"/>
    </row>
    <row r="30" spans="1:30" ht="15" customHeight="1">
      <c r="A30" s="322" t="s">
        <v>648</v>
      </c>
      <c r="B30" s="368" t="s">
        <v>669</v>
      </c>
      <c r="C30" s="374">
        <v>0</v>
      </c>
      <c r="D30" s="374">
        <v>0</v>
      </c>
      <c r="E30" s="374">
        <v>0</v>
      </c>
      <c r="F30" s="374">
        <v>0</v>
      </c>
      <c r="G30" s="23"/>
      <c r="H30" s="23"/>
      <c r="I30" s="23"/>
      <c r="J30" s="23"/>
      <c r="K30" s="23"/>
      <c r="L30" s="23"/>
      <c r="M30" s="23"/>
      <c r="N30" s="23"/>
      <c r="O30" s="23"/>
      <c r="P30" s="23"/>
      <c r="Q30" s="23"/>
      <c r="R30" s="23"/>
      <c r="S30" s="23"/>
      <c r="T30" s="23"/>
      <c r="U30" s="23"/>
      <c r="V30" s="23"/>
      <c r="W30" s="23"/>
      <c r="X30" s="23"/>
      <c r="Y30" s="23"/>
      <c r="Z30" s="23"/>
      <c r="AA30" s="23"/>
      <c r="AB30" s="23"/>
      <c r="AC30" s="23"/>
      <c r="AD30" s="23"/>
    </row>
    <row r="31" spans="1:30" ht="15" customHeight="1">
      <c r="A31" s="322" t="s">
        <v>648</v>
      </c>
      <c r="B31" s="370" t="s">
        <v>670</v>
      </c>
      <c r="C31" s="375">
        <v>23</v>
      </c>
      <c r="D31" s="375">
        <v>23</v>
      </c>
      <c r="E31" s="375">
        <v>23</v>
      </c>
      <c r="F31" s="375">
        <v>23</v>
      </c>
      <c r="G31" s="23"/>
      <c r="H31" s="23"/>
      <c r="I31" s="23"/>
      <c r="J31" s="23"/>
      <c r="K31" s="23"/>
      <c r="L31" s="23"/>
      <c r="M31" s="23"/>
      <c r="N31" s="23"/>
      <c r="O31" s="23"/>
      <c r="P31" s="23"/>
      <c r="Q31" s="23"/>
      <c r="R31" s="23"/>
      <c r="S31" s="23"/>
      <c r="T31" s="23"/>
      <c r="U31" s="23"/>
      <c r="V31" s="23"/>
      <c r="W31" s="23"/>
      <c r="X31" s="23"/>
      <c r="Y31" s="23"/>
      <c r="Z31" s="23"/>
      <c r="AA31" s="23"/>
      <c r="AB31" s="23"/>
      <c r="AC31" s="23"/>
      <c r="AD31" s="23"/>
    </row>
    <row r="32" spans="1:30" s="176" customFormat="1" ht="15.75">
      <c r="A32" s="322" t="s">
        <v>648</v>
      </c>
      <c r="B32" s="370" t="s">
        <v>671</v>
      </c>
      <c r="C32" s="375">
        <v>23</v>
      </c>
      <c r="D32" s="375">
        <v>23</v>
      </c>
      <c r="E32" s="375">
        <v>23</v>
      </c>
      <c r="F32" s="375">
        <v>23</v>
      </c>
      <c r="G32" s="23"/>
      <c r="H32" s="23"/>
      <c r="I32" s="23"/>
      <c r="J32" s="23"/>
      <c r="K32" s="23"/>
      <c r="L32" s="23"/>
      <c r="M32" s="23"/>
      <c r="N32" s="23"/>
      <c r="O32" s="23"/>
      <c r="P32" s="323"/>
      <c r="Q32" s="323"/>
      <c r="R32" s="323"/>
      <c r="S32" s="323"/>
      <c r="T32" s="323"/>
      <c r="U32" s="323"/>
      <c r="V32" s="323"/>
      <c r="W32" s="323"/>
      <c r="X32" s="323"/>
      <c r="Y32" s="323"/>
      <c r="Z32" s="323"/>
      <c r="AA32" s="323"/>
      <c r="AB32" s="323"/>
      <c r="AC32" s="323"/>
      <c r="AD32" s="323"/>
    </row>
    <row r="33" spans="1:30" ht="15" customHeight="1">
      <c r="A33" s="322" t="s">
        <v>649</v>
      </c>
      <c r="B33" s="368" t="s">
        <v>672</v>
      </c>
      <c r="C33" s="374">
        <v>0</v>
      </c>
      <c r="D33" s="374">
        <v>0</v>
      </c>
      <c r="E33" s="374">
        <v>0</v>
      </c>
      <c r="F33" s="374">
        <v>0</v>
      </c>
      <c r="G33" s="23"/>
      <c r="H33" s="23"/>
      <c r="I33" s="23"/>
      <c r="J33" s="23"/>
      <c r="K33" s="23"/>
      <c r="L33" s="23"/>
      <c r="M33" s="23"/>
      <c r="N33" s="23"/>
      <c r="O33" s="23"/>
      <c r="P33" s="23"/>
      <c r="Q33" s="23"/>
      <c r="R33" s="23"/>
      <c r="S33" s="23"/>
      <c r="T33" s="23"/>
      <c r="U33" s="23"/>
      <c r="V33" s="23"/>
      <c r="W33" s="23"/>
      <c r="X33" s="23"/>
      <c r="Y33" s="23"/>
      <c r="Z33" s="23"/>
      <c r="AA33" s="23"/>
      <c r="AB33" s="23"/>
      <c r="AC33" s="23"/>
      <c r="AD33" s="23"/>
    </row>
    <row r="34" spans="1:30" s="176" customFormat="1" ht="15.75">
      <c r="A34" s="322" t="s">
        <v>649</v>
      </c>
      <c r="B34" s="368" t="s">
        <v>673</v>
      </c>
      <c r="C34" s="374">
        <v>23</v>
      </c>
      <c r="D34" s="374">
        <v>23</v>
      </c>
      <c r="E34" s="374">
        <v>23</v>
      </c>
      <c r="F34" s="374">
        <v>23</v>
      </c>
      <c r="G34" s="23"/>
      <c r="H34" s="23"/>
      <c r="I34" s="23"/>
      <c r="J34" s="23"/>
      <c r="K34" s="23"/>
      <c r="L34" s="23"/>
      <c r="M34" s="23"/>
      <c r="N34" s="23"/>
      <c r="O34" s="23"/>
      <c r="P34" s="23"/>
      <c r="Q34" s="23"/>
      <c r="R34" s="23"/>
      <c r="S34" s="23"/>
      <c r="T34" s="23"/>
      <c r="U34" s="23"/>
      <c r="V34" s="23"/>
      <c r="W34" s="23"/>
      <c r="X34" s="23"/>
      <c r="Y34" s="23"/>
      <c r="Z34" s="23"/>
      <c r="AA34" s="23"/>
      <c r="AB34" s="23"/>
      <c r="AC34" s="23"/>
      <c r="AD34" s="323"/>
    </row>
    <row r="35" spans="1:30" ht="15" customHeight="1">
      <c r="A35" s="322" t="s">
        <v>649</v>
      </c>
      <c r="B35" s="368" t="s">
        <v>674</v>
      </c>
      <c r="C35" s="374">
        <v>0</v>
      </c>
      <c r="D35" s="374">
        <v>0</v>
      </c>
      <c r="E35" s="374">
        <v>0</v>
      </c>
      <c r="F35" s="374">
        <v>0</v>
      </c>
      <c r="G35" s="23"/>
      <c r="H35" s="23"/>
      <c r="I35" s="23"/>
      <c r="J35" s="23"/>
      <c r="K35" s="23"/>
      <c r="L35" s="23"/>
      <c r="M35" s="23"/>
      <c r="N35" s="23"/>
      <c r="O35" s="23"/>
      <c r="P35" s="23"/>
      <c r="Q35" s="23"/>
      <c r="R35" s="23"/>
      <c r="S35" s="23"/>
      <c r="T35" s="23"/>
      <c r="U35" s="23"/>
      <c r="V35" s="23"/>
      <c r="W35" s="23"/>
      <c r="X35" s="23"/>
      <c r="Y35" s="23"/>
      <c r="Z35" s="23"/>
      <c r="AA35" s="23"/>
      <c r="AB35" s="23"/>
      <c r="AC35" s="23"/>
      <c r="AD35" s="23"/>
    </row>
    <row r="36" spans="1:30" ht="15" customHeight="1">
      <c r="A36" s="322" t="s">
        <v>649</v>
      </c>
      <c r="B36" s="368" t="s">
        <v>675</v>
      </c>
      <c r="C36" s="374">
        <v>0</v>
      </c>
      <c r="D36" s="374">
        <v>0</v>
      </c>
      <c r="E36" s="374">
        <v>0</v>
      </c>
      <c r="F36" s="374">
        <v>0</v>
      </c>
      <c r="G36" s="23"/>
      <c r="H36" s="23"/>
      <c r="I36" s="23"/>
      <c r="J36" s="23"/>
      <c r="K36" s="23"/>
      <c r="L36" s="23"/>
      <c r="M36" s="23"/>
      <c r="N36" s="23"/>
      <c r="O36" s="23"/>
      <c r="P36" s="23"/>
      <c r="Q36" s="23"/>
      <c r="R36" s="23"/>
      <c r="S36" s="23"/>
      <c r="T36" s="23"/>
      <c r="U36" s="23"/>
      <c r="V36" s="23"/>
      <c r="W36" s="23"/>
      <c r="X36" s="23"/>
      <c r="Y36" s="23"/>
      <c r="Z36" s="23"/>
      <c r="AA36" s="23"/>
      <c r="AB36" s="23"/>
      <c r="AC36" s="23"/>
      <c r="AD36" s="23"/>
    </row>
    <row r="37" spans="1:30" ht="15" customHeight="1">
      <c r="A37" s="322" t="s">
        <v>649</v>
      </c>
      <c r="B37" s="368" t="s">
        <v>676</v>
      </c>
      <c r="C37" s="374">
        <v>3</v>
      </c>
      <c r="D37" s="374">
        <v>3</v>
      </c>
      <c r="E37" s="374">
        <v>3</v>
      </c>
      <c r="F37" s="374">
        <v>3</v>
      </c>
      <c r="G37" s="23"/>
      <c r="H37" s="23"/>
      <c r="I37" s="23"/>
      <c r="J37" s="23"/>
      <c r="K37" s="23"/>
      <c r="L37" s="23"/>
      <c r="M37" s="23"/>
      <c r="N37" s="23"/>
      <c r="O37" s="23"/>
      <c r="P37" s="23"/>
      <c r="Q37" s="23"/>
      <c r="R37" s="23"/>
      <c r="S37" s="23"/>
      <c r="T37" s="23"/>
      <c r="U37" s="23"/>
      <c r="V37" s="23"/>
      <c r="W37" s="23"/>
      <c r="X37" s="23"/>
      <c r="Y37" s="23"/>
      <c r="Z37" s="23"/>
      <c r="AA37" s="23"/>
      <c r="AB37" s="23"/>
      <c r="AC37" s="23"/>
      <c r="AD37" s="23"/>
    </row>
    <row r="38" spans="1:30" s="176" customFormat="1" ht="15.75">
      <c r="A38" s="322" t="s">
        <v>649</v>
      </c>
      <c r="B38" s="370" t="s">
        <v>677</v>
      </c>
      <c r="C38" s="375">
        <v>26</v>
      </c>
      <c r="D38" s="375">
        <v>26</v>
      </c>
      <c r="E38" s="375">
        <v>26</v>
      </c>
      <c r="F38" s="375">
        <v>26</v>
      </c>
      <c r="G38" s="23"/>
      <c r="H38" s="23"/>
      <c r="I38" s="23"/>
      <c r="J38" s="23"/>
      <c r="K38" s="23"/>
      <c r="L38" s="23"/>
      <c r="M38" s="23"/>
      <c r="N38" s="23"/>
      <c r="O38" s="23"/>
      <c r="P38" s="23"/>
      <c r="Q38" s="23"/>
      <c r="R38" s="23"/>
      <c r="S38" s="23"/>
      <c r="T38" s="23"/>
      <c r="U38" s="23"/>
      <c r="V38" s="23"/>
      <c r="W38" s="23"/>
      <c r="X38" s="23"/>
      <c r="Y38" s="23"/>
      <c r="Z38" s="23"/>
      <c r="AA38" s="23"/>
      <c r="AB38" s="23"/>
      <c r="AC38" s="23"/>
      <c r="AD38" s="323"/>
    </row>
    <row r="39" spans="1:30" ht="15" customHeight="1">
      <c r="A39" s="322" t="s">
        <v>650</v>
      </c>
      <c r="B39" s="368" t="s">
        <v>678</v>
      </c>
      <c r="C39" s="374">
        <v>9</v>
      </c>
      <c r="D39" s="374">
        <v>9</v>
      </c>
      <c r="E39" s="374">
        <v>9</v>
      </c>
      <c r="F39" s="374">
        <v>9</v>
      </c>
      <c r="G39" s="23"/>
      <c r="H39" s="23"/>
      <c r="I39" s="23"/>
      <c r="J39" s="23"/>
      <c r="K39" s="23"/>
      <c r="L39" s="23"/>
      <c r="M39" s="23"/>
      <c r="N39" s="23"/>
      <c r="O39" s="23"/>
      <c r="P39" s="23"/>
      <c r="Q39" s="23"/>
      <c r="R39" s="23"/>
      <c r="S39" s="23"/>
      <c r="T39" s="23"/>
      <c r="U39" s="23"/>
      <c r="V39" s="23"/>
      <c r="W39" s="23"/>
      <c r="X39" s="23"/>
      <c r="Y39" s="23"/>
      <c r="Z39" s="23"/>
      <c r="AA39" s="23"/>
      <c r="AB39" s="23"/>
      <c r="AC39" s="23"/>
      <c r="AD39" s="23"/>
    </row>
    <row r="40" spans="1:30" s="176" customFormat="1" ht="15.75">
      <c r="A40" s="322" t="s">
        <v>650</v>
      </c>
      <c r="B40" s="368" t="s">
        <v>679</v>
      </c>
      <c r="C40" s="374">
        <v>6</v>
      </c>
      <c r="D40" s="374">
        <v>6</v>
      </c>
      <c r="E40" s="374">
        <v>6</v>
      </c>
      <c r="F40" s="374">
        <v>6</v>
      </c>
      <c r="G40" s="23"/>
      <c r="H40" s="23"/>
      <c r="I40" s="23"/>
      <c r="J40" s="23"/>
      <c r="K40" s="23"/>
      <c r="L40" s="23"/>
      <c r="M40" s="23"/>
      <c r="N40" s="23"/>
      <c r="O40" s="23"/>
      <c r="P40" s="23"/>
      <c r="Q40" s="23"/>
      <c r="R40" s="23"/>
      <c r="S40" s="23"/>
      <c r="T40" s="23"/>
      <c r="U40" s="23"/>
      <c r="V40" s="23"/>
      <c r="W40" s="23"/>
      <c r="X40" s="23"/>
      <c r="Y40" s="23"/>
      <c r="Z40" s="23"/>
      <c r="AA40" s="23"/>
      <c r="AB40" s="323"/>
      <c r="AC40" s="323"/>
      <c r="AD40" s="323"/>
    </row>
    <row r="41" spans="1:30" ht="15" customHeight="1">
      <c r="A41" s="322" t="s">
        <v>650</v>
      </c>
      <c r="B41" s="368" t="s">
        <v>680</v>
      </c>
      <c r="C41" s="374">
        <v>25</v>
      </c>
      <c r="D41" s="374">
        <v>25</v>
      </c>
      <c r="E41" s="374">
        <v>25</v>
      </c>
      <c r="F41" s="374">
        <v>25</v>
      </c>
      <c r="G41" s="23"/>
      <c r="H41" s="23"/>
      <c r="I41" s="23"/>
      <c r="J41" s="23"/>
      <c r="K41" s="23"/>
      <c r="L41" s="23"/>
      <c r="M41" s="23"/>
      <c r="N41" s="23"/>
      <c r="O41" s="23"/>
      <c r="P41" s="23"/>
      <c r="Q41" s="23"/>
      <c r="R41" s="23"/>
      <c r="S41" s="23"/>
      <c r="T41" s="23"/>
      <c r="U41" s="23"/>
      <c r="V41" s="23"/>
      <c r="W41" s="23"/>
      <c r="X41" s="23"/>
      <c r="Y41" s="23"/>
      <c r="Z41" s="23"/>
      <c r="AA41" s="23"/>
      <c r="AB41" s="23"/>
      <c r="AC41" s="23"/>
      <c r="AD41" s="23"/>
    </row>
    <row r="42" spans="1:30" s="176" customFormat="1" ht="15.75">
      <c r="A42" s="322" t="s">
        <v>650</v>
      </c>
      <c r="B42" s="370" t="s">
        <v>681</v>
      </c>
      <c r="C42" s="375">
        <v>40</v>
      </c>
      <c r="D42" s="375">
        <v>40</v>
      </c>
      <c r="E42" s="375">
        <v>40</v>
      </c>
      <c r="F42" s="375">
        <v>40</v>
      </c>
      <c r="G42" s="23"/>
      <c r="H42" s="23"/>
      <c r="I42" s="23"/>
      <c r="J42" s="23"/>
      <c r="K42" s="23"/>
      <c r="L42" s="23"/>
      <c r="M42" s="23"/>
      <c r="N42" s="23"/>
      <c r="O42" s="23"/>
      <c r="P42" s="23"/>
      <c r="Q42" s="23"/>
      <c r="R42" s="23"/>
      <c r="S42" s="23"/>
      <c r="T42" s="23"/>
      <c r="U42" s="23"/>
      <c r="V42" s="23"/>
      <c r="W42" s="23"/>
      <c r="X42" s="23"/>
      <c r="Y42" s="23"/>
      <c r="Z42" s="23"/>
      <c r="AA42" s="23"/>
      <c r="AB42" s="23"/>
      <c r="AC42" s="23"/>
      <c r="AD42" s="323"/>
    </row>
    <row r="43" spans="1:30" ht="15" customHeight="1">
      <c r="A43" s="322" t="s">
        <v>651</v>
      </c>
      <c r="B43" s="368" t="s">
        <v>682</v>
      </c>
      <c r="C43" s="374">
        <v>6</v>
      </c>
      <c r="D43" s="374">
        <v>6</v>
      </c>
      <c r="E43" s="374">
        <v>6</v>
      </c>
      <c r="F43" s="374">
        <v>6</v>
      </c>
      <c r="G43" s="23"/>
      <c r="H43" s="23"/>
      <c r="I43" s="23"/>
      <c r="J43" s="23"/>
      <c r="K43" s="23"/>
      <c r="L43" s="23"/>
      <c r="M43" s="23"/>
      <c r="N43" s="23"/>
      <c r="O43" s="23"/>
      <c r="P43" s="23"/>
      <c r="Q43" s="23"/>
      <c r="R43" s="23"/>
      <c r="S43" s="23"/>
      <c r="T43" s="23"/>
      <c r="U43" s="23"/>
      <c r="V43" s="23"/>
      <c r="W43" s="23"/>
      <c r="X43" s="23"/>
      <c r="Y43" s="23"/>
      <c r="Z43" s="23"/>
      <c r="AA43" s="23"/>
      <c r="AB43" s="23"/>
      <c r="AC43" s="23"/>
      <c r="AD43" s="23"/>
    </row>
    <row r="44" spans="1:30" s="176" customFormat="1" ht="15.75">
      <c r="A44" s="322" t="s">
        <v>651</v>
      </c>
      <c r="B44" s="368" t="s">
        <v>683</v>
      </c>
      <c r="C44" s="374">
        <v>5</v>
      </c>
      <c r="D44" s="374">
        <v>5</v>
      </c>
      <c r="E44" s="374">
        <v>5</v>
      </c>
      <c r="F44" s="374">
        <v>5</v>
      </c>
      <c r="G44" s="23"/>
      <c r="H44" s="23"/>
      <c r="I44" s="23"/>
      <c r="J44" s="23"/>
      <c r="K44" s="23"/>
      <c r="L44" s="23"/>
      <c r="M44" s="23"/>
      <c r="N44" s="23"/>
      <c r="O44" s="23"/>
      <c r="P44" s="23"/>
      <c r="Q44" s="23"/>
      <c r="R44" s="23"/>
      <c r="S44" s="23"/>
      <c r="T44" s="23"/>
      <c r="U44" s="23"/>
      <c r="V44" s="23"/>
      <c r="W44" s="23"/>
      <c r="X44" s="23"/>
      <c r="Y44" s="23"/>
      <c r="Z44" s="23"/>
      <c r="AA44" s="23"/>
      <c r="AB44" s="323"/>
      <c r="AC44" s="323"/>
      <c r="AD44" s="323"/>
    </row>
    <row r="45" spans="1:30" ht="15" customHeight="1">
      <c r="A45" s="322" t="s">
        <v>651</v>
      </c>
      <c r="B45" s="368" t="s">
        <v>684</v>
      </c>
      <c r="C45" s="374">
        <v>58</v>
      </c>
      <c r="D45" s="374">
        <v>58</v>
      </c>
      <c r="E45" s="374">
        <v>58</v>
      </c>
      <c r="F45" s="374">
        <v>58</v>
      </c>
      <c r="G45" s="23"/>
      <c r="H45" s="23"/>
      <c r="I45" s="23"/>
      <c r="J45" s="23"/>
      <c r="K45" s="23"/>
      <c r="L45" s="23"/>
      <c r="M45" s="23"/>
      <c r="N45" s="23"/>
      <c r="O45" s="23"/>
      <c r="P45" s="23"/>
      <c r="Q45" s="23"/>
      <c r="R45" s="23"/>
      <c r="S45" s="23"/>
      <c r="T45" s="23"/>
      <c r="U45" s="23"/>
      <c r="V45" s="23"/>
      <c r="W45" s="23"/>
      <c r="X45" s="23"/>
      <c r="Y45" s="23"/>
      <c r="Z45" s="23"/>
      <c r="AA45" s="23"/>
      <c r="AB45" s="23"/>
      <c r="AC45" s="23"/>
      <c r="AD45" s="23"/>
    </row>
    <row r="46" spans="1:30" s="176" customFormat="1" ht="15.75">
      <c r="A46" s="322" t="s">
        <v>651</v>
      </c>
      <c r="B46" s="370" t="s">
        <v>685</v>
      </c>
      <c r="C46" s="375">
        <v>69</v>
      </c>
      <c r="D46" s="375">
        <v>69</v>
      </c>
      <c r="E46" s="375">
        <v>69</v>
      </c>
      <c r="F46" s="375">
        <v>69</v>
      </c>
      <c r="G46" s="23"/>
      <c r="H46" s="23"/>
      <c r="I46" s="23"/>
      <c r="J46" s="23"/>
      <c r="K46" s="23"/>
      <c r="L46" s="23"/>
      <c r="M46" s="23"/>
      <c r="N46" s="23"/>
      <c r="O46" s="23"/>
      <c r="P46" s="23"/>
      <c r="Q46" s="23"/>
      <c r="R46" s="23"/>
      <c r="S46" s="23"/>
      <c r="T46" s="23"/>
      <c r="U46" s="23"/>
      <c r="V46" s="23"/>
      <c r="W46" s="23"/>
      <c r="X46" s="23"/>
      <c r="Y46" s="23"/>
      <c r="Z46" s="23"/>
      <c r="AA46" s="23"/>
      <c r="AB46" s="23"/>
      <c r="AC46" s="23"/>
      <c r="AD46" s="323"/>
    </row>
    <row r="47" spans="1:30" ht="15" customHeight="1">
      <c r="A47" s="322" t="s">
        <v>652</v>
      </c>
      <c r="B47" s="368" t="s">
        <v>686</v>
      </c>
      <c r="C47" s="369">
        <v>18.018000000000001</v>
      </c>
      <c r="D47" s="369">
        <v>18.018000000000001</v>
      </c>
      <c r="E47" s="369">
        <v>18.018000000000001</v>
      </c>
      <c r="F47" s="369">
        <v>18.018000000000001</v>
      </c>
      <c r="G47" s="23"/>
      <c r="H47" s="23"/>
      <c r="I47" s="23"/>
      <c r="J47" s="23"/>
      <c r="K47" s="23"/>
      <c r="L47" s="23"/>
      <c r="M47" s="23"/>
      <c r="N47" s="23"/>
      <c r="O47" s="23"/>
      <c r="P47" s="23"/>
      <c r="Q47" s="23"/>
      <c r="R47" s="23"/>
      <c r="S47" s="23"/>
      <c r="T47" s="23"/>
      <c r="U47" s="23"/>
      <c r="V47" s="23"/>
      <c r="W47" s="23"/>
      <c r="X47" s="23"/>
      <c r="Y47" s="23"/>
      <c r="Z47" s="23"/>
      <c r="AA47" s="23"/>
      <c r="AB47" s="23"/>
      <c r="AC47" s="23"/>
      <c r="AD47" s="23"/>
    </row>
    <row r="48" spans="1:30" ht="15" customHeight="1">
      <c r="A48" s="322" t="s">
        <v>652</v>
      </c>
      <c r="B48" s="368" t="s">
        <v>687</v>
      </c>
      <c r="C48" s="369">
        <v>0</v>
      </c>
      <c r="D48" s="369">
        <v>0</v>
      </c>
      <c r="E48" s="369">
        <v>0</v>
      </c>
      <c r="F48" s="369">
        <v>0</v>
      </c>
      <c r="G48" s="23"/>
      <c r="H48" s="23"/>
      <c r="I48" s="23"/>
      <c r="J48" s="23"/>
      <c r="K48" s="23"/>
      <c r="L48" s="23"/>
      <c r="M48" s="23"/>
      <c r="N48" s="23"/>
      <c r="O48" s="23"/>
      <c r="P48" s="23"/>
      <c r="Q48" s="23"/>
      <c r="R48" s="23"/>
      <c r="S48" s="23"/>
      <c r="T48" s="23"/>
      <c r="U48" s="23"/>
      <c r="V48" s="23"/>
      <c r="W48" s="23"/>
      <c r="X48" s="23"/>
      <c r="Y48" s="23"/>
      <c r="Z48" s="23"/>
      <c r="AA48" s="23"/>
      <c r="AB48" s="23"/>
      <c r="AC48" s="23"/>
      <c r="AD48" s="23"/>
    </row>
    <row r="49" spans="1:30" ht="15" customHeight="1">
      <c r="A49" s="322" t="s">
        <v>652</v>
      </c>
      <c r="B49" s="368" t="s">
        <v>688</v>
      </c>
      <c r="C49" s="369">
        <v>7.7320000000000002</v>
      </c>
      <c r="D49" s="369">
        <v>7.7320000000000002</v>
      </c>
      <c r="E49" s="369">
        <v>7.7320000000000002</v>
      </c>
      <c r="F49" s="369">
        <v>7.7320000000000002</v>
      </c>
      <c r="G49" s="23"/>
      <c r="H49" s="23"/>
      <c r="I49" s="23"/>
      <c r="J49" s="23"/>
      <c r="K49" s="23"/>
      <c r="L49" s="23"/>
      <c r="M49" s="23"/>
      <c r="N49" s="23"/>
      <c r="O49" s="23"/>
      <c r="P49" s="23"/>
      <c r="Q49" s="23"/>
      <c r="R49" s="23"/>
      <c r="S49" s="23"/>
      <c r="T49" s="23"/>
      <c r="U49" s="23"/>
      <c r="V49" s="23"/>
      <c r="W49" s="23"/>
      <c r="X49" s="23"/>
      <c r="Y49" s="23"/>
      <c r="Z49" s="23"/>
      <c r="AA49" s="23"/>
      <c r="AB49" s="23"/>
      <c r="AC49" s="23"/>
      <c r="AD49" s="23"/>
    </row>
    <row r="50" spans="1:30" ht="15" customHeight="1">
      <c r="A50" s="322" t="s">
        <v>652</v>
      </c>
      <c r="B50" s="370" t="s">
        <v>689</v>
      </c>
      <c r="C50" s="372">
        <v>25.75</v>
      </c>
      <c r="D50" s="372">
        <v>25.75</v>
      </c>
      <c r="E50" s="372">
        <v>25.75</v>
      </c>
      <c r="F50" s="372">
        <v>25.75</v>
      </c>
      <c r="G50" s="23"/>
      <c r="H50" s="23"/>
      <c r="I50" s="23"/>
      <c r="J50" s="23"/>
      <c r="K50" s="23"/>
      <c r="L50" s="23"/>
      <c r="M50" s="23"/>
      <c r="N50" s="23"/>
      <c r="O50" s="23"/>
      <c r="P50" s="23"/>
      <c r="Q50" s="23"/>
      <c r="R50" s="23"/>
      <c r="S50" s="23"/>
      <c r="T50" s="23"/>
      <c r="U50" s="23"/>
      <c r="V50" s="23"/>
      <c r="W50" s="23"/>
      <c r="X50" s="23"/>
      <c r="Y50" s="23"/>
      <c r="Z50" s="23"/>
      <c r="AA50" s="23"/>
      <c r="AB50" s="23"/>
      <c r="AC50" s="23"/>
      <c r="AD50" s="23"/>
    </row>
    <row r="51" spans="1:30" s="176" customFormat="1" ht="15.75">
      <c r="A51" s="322" t="s">
        <v>653</v>
      </c>
      <c r="B51" s="368" t="s">
        <v>690</v>
      </c>
      <c r="C51" s="374">
        <v>1</v>
      </c>
      <c r="D51" s="374">
        <v>1</v>
      </c>
      <c r="E51" s="374">
        <v>1</v>
      </c>
      <c r="F51" s="374">
        <v>1</v>
      </c>
      <c r="G51" s="23"/>
      <c r="H51" s="23"/>
      <c r="I51" s="23"/>
      <c r="J51" s="23"/>
      <c r="K51" s="23"/>
      <c r="L51" s="23"/>
      <c r="M51" s="23"/>
      <c r="N51" s="23"/>
      <c r="O51" s="23"/>
      <c r="P51" s="23"/>
      <c r="Q51" s="23"/>
      <c r="R51" s="23"/>
      <c r="S51" s="23"/>
      <c r="T51" s="23"/>
      <c r="U51" s="23"/>
      <c r="V51" s="23"/>
      <c r="W51" s="23"/>
      <c r="X51" s="23"/>
      <c r="Y51" s="23"/>
      <c r="Z51" s="23"/>
      <c r="AA51" s="23"/>
      <c r="AB51" s="23"/>
      <c r="AC51" s="23"/>
      <c r="AD51" s="323"/>
    </row>
    <row r="52" spans="1:30" ht="15" customHeight="1">
      <c r="A52" s="322" t="s">
        <v>653</v>
      </c>
      <c r="B52" s="368" t="s">
        <v>691</v>
      </c>
      <c r="C52" s="374">
        <v>0</v>
      </c>
      <c r="D52" s="374">
        <v>0</v>
      </c>
      <c r="E52" s="374">
        <v>0</v>
      </c>
      <c r="F52" s="374">
        <v>0</v>
      </c>
      <c r="G52" s="23"/>
      <c r="H52" s="23"/>
      <c r="I52" s="23"/>
      <c r="J52" s="23"/>
      <c r="K52" s="23"/>
      <c r="L52" s="23"/>
      <c r="M52" s="23"/>
      <c r="N52" s="23"/>
      <c r="O52" s="23"/>
      <c r="P52" s="23"/>
      <c r="Q52" s="23"/>
      <c r="R52" s="23"/>
      <c r="S52" s="23"/>
      <c r="T52" s="23"/>
      <c r="U52" s="23"/>
      <c r="V52" s="23"/>
      <c r="W52" s="23"/>
      <c r="X52" s="23"/>
      <c r="Y52" s="23"/>
      <c r="Z52" s="23"/>
      <c r="AA52" s="23"/>
      <c r="AB52" s="23"/>
      <c r="AC52" s="23"/>
      <c r="AD52" s="23"/>
    </row>
    <row r="53" spans="1:30" ht="15" customHeight="1">
      <c r="A53" s="322" t="s">
        <v>653</v>
      </c>
      <c r="B53" s="368" t="s">
        <v>692</v>
      </c>
      <c r="C53" s="374">
        <v>0</v>
      </c>
      <c r="D53" s="374">
        <v>0</v>
      </c>
      <c r="E53" s="374">
        <v>0</v>
      </c>
      <c r="F53" s="374">
        <v>0</v>
      </c>
      <c r="G53" s="23"/>
      <c r="H53" s="23"/>
      <c r="I53" s="23"/>
      <c r="J53" s="23"/>
      <c r="K53" s="23"/>
      <c r="L53" s="23"/>
      <c r="M53" s="23"/>
      <c r="N53" s="23"/>
      <c r="O53" s="23"/>
      <c r="P53" s="23"/>
      <c r="Q53" s="23"/>
      <c r="R53" s="23"/>
      <c r="S53" s="23"/>
      <c r="T53" s="23"/>
      <c r="U53" s="23"/>
      <c r="V53" s="23"/>
      <c r="W53" s="23"/>
      <c r="X53" s="23"/>
      <c r="Y53" s="23"/>
      <c r="Z53" s="23"/>
      <c r="AA53" s="23"/>
      <c r="AB53" s="23"/>
      <c r="AC53" s="23"/>
      <c r="AD53" s="23"/>
    </row>
    <row r="54" spans="1:30" ht="15" customHeight="1">
      <c r="A54" s="322" t="s">
        <v>653</v>
      </c>
      <c r="B54" s="370" t="s">
        <v>693</v>
      </c>
      <c r="C54" s="375">
        <v>1</v>
      </c>
      <c r="D54" s="375">
        <v>1</v>
      </c>
      <c r="E54" s="375">
        <v>1</v>
      </c>
      <c r="F54" s="375">
        <v>1</v>
      </c>
      <c r="G54" s="23"/>
      <c r="H54" s="23"/>
      <c r="I54" s="23"/>
      <c r="J54" s="23"/>
      <c r="K54" s="23"/>
      <c r="L54" s="23"/>
      <c r="M54" s="23"/>
      <c r="N54" s="23"/>
      <c r="O54" s="23"/>
      <c r="P54" s="23"/>
      <c r="Q54" s="23"/>
      <c r="R54" s="23"/>
      <c r="S54" s="23"/>
      <c r="T54" s="23"/>
      <c r="U54" s="23"/>
      <c r="V54" s="23"/>
      <c r="W54" s="23"/>
      <c r="X54" s="23"/>
      <c r="Y54" s="23"/>
      <c r="Z54" s="23"/>
      <c r="AA54" s="23"/>
      <c r="AB54" s="23"/>
      <c r="AC54" s="23"/>
      <c r="AD54" s="23"/>
    </row>
    <row r="55" spans="1:30" s="176" customFormat="1" ht="15.75">
      <c r="A55" s="322" t="s">
        <v>653</v>
      </c>
      <c r="B55" s="368" t="s">
        <v>694</v>
      </c>
      <c r="C55" s="374">
        <v>0</v>
      </c>
      <c r="D55" s="374">
        <v>0</v>
      </c>
      <c r="E55" s="374">
        <v>0</v>
      </c>
      <c r="F55" s="374">
        <v>0</v>
      </c>
      <c r="G55" s="23"/>
      <c r="H55" s="23"/>
      <c r="I55" s="23"/>
      <c r="J55" s="23"/>
      <c r="K55" s="23"/>
      <c r="L55" s="23"/>
      <c r="M55" s="23"/>
      <c r="N55" s="23"/>
      <c r="O55" s="23"/>
      <c r="P55" s="23"/>
      <c r="Q55" s="23"/>
      <c r="R55" s="23"/>
      <c r="S55" s="23"/>
      <c r="T55" s="23"/>
      <c r="U55" s="23"/>
      <c r="V55" s="23"/>
      <c r="W55" s="23"/>
      <c r="X55" s="23"/>
      <c r="Y55" s="23"/>
      <c r="Z55" s="23"/>
      <c r="AA55" s="23"/>
      <c r="AB55" s="23"/>
      <c r="AC55" s="23"/>
      <c r="AD55" s="323"/>
    </row>
    <row r="56" spans="1:30" ht="15" customHeight="1">
      <c r="A56" s="322" t="s">
        <v>653</v>
      </c>
      <c r="B56" s="368" t="s">
        <v>695</v>
      </c>
      <c r="C56" s="374">
        <v>128</v>
      </c>
      <c r="D56" s="374">
        <v>128</v>
      </c>
      <c r="E56" s="374">
        <v>128</v>
      </c>
      <c r="F56" s="374">
        <v>128</v>
      </c>
      <c r="G56" s="23"/>
      <c r="H56" s="23"/>
      <c r="I56" s="23"/>
      <c r="J56" s="23"/>
      <c r="K56" s="23"/>
      <c r="L56" s="23"/>
      <c r="M56" s="23"/>
      <c r="N56" s="23"/>
      <c r="O56" s="23"/>
      <c r="P56" s="23"/>
      <c r="Q56" s="23"/>
      <c r="R56" s="23"/>
      <c r="S56" s="23"/>
      <c r="T56" s="23"/>
      <c r="U56" s="23"/>
      <c r="V56" s="23"/>
      <c r="W56" s="23"/>
      <c r="X56" s="23"/>
      <c r="Y56" s="23"/>
      <c r="Z56" s="23"/>
      <c r="AA56" s="23"/>
      <c r="AB56" s="23"/>
      <c r="AC56" s="23"/>
      <c r="AD56" s="23"/>
    </row>
    <row r="57" spans="1:30" ht="15" customHeight="1">
      <c r="A57" s="322" t="s">
        <v>653</v>
      </c>
      <c r="B57" s="368" t="s">
        <v>696</v>
      </c>
      <c r="C57" s="374">
        <v>0</v>
      </c>
      <c r="D57" s="374">
        <v>0</v>
      </c>
      <c r="E57" s="374">
        <v>0</v>
      </c>
      <c r="F57" s="374">
        <v>0</v>
      </c>
      <c r="G57" s="23"/>
      <c r="H57" s="23"/>
      <c r="I57" s="23"/>
      <c r="J57" s="23"/>
      <c r="K57" s="23"/>
      <c r="L57" s="23"/>
      <c r="M57" s="23"/>
      <c r="N57" s="23"/>
      <c r="O57" s="23"/>
      <c r="P57" s="23"/>
      <c r="Q57" s="23"/>
      <c r="R57" s="23"/>
      <c r="S57" s="23"/>
      <c r="T57" s="23"/>
      <c r="U57" s="23"/>
      <c r="V57" s="23"/>
      <c r="W57" s="23"/>
      <c r="X57" s="23"/>
      <c r="Y57" s="23"/>
      <c r="Z57" s="23"/>
      <c r="AA57" s="23"/>
      <c r="AB57" s="23"/>
      <c r="AC57" s="23"/>
      <c r="AD57" s="23"/>
    </row>
    <row r="58" spans="1:30" s="176" customFormat="1" ht="15.75">
      <c r="A58" s="322" t="s">
        <v>653</v>
      </c>
      <c r="B58" s="370" t="s">
        <v>697</v>
      </c>
      <c r="C58" s="375">
        <v>128</v>
      </c>
      <c r="D58" s="375">
        <v>128</v>
      </c>
      <c r="E58" s="375">
        <v>128</v>
      </c>
      <c r="F58" s="375">
        <v>128</v>
      </c>
      <c r="G58" s="23"/>
      <c r="H58" s="23"/>
      <c r="I58" s="23"/>
      <c r="J58" s="23"/>
      <c r="K58" s="23"/>
      <c r="L58" s="23"/>
      <c r="M58" s="23"/>
      <c r="N58" s="23"/>
      <c r="O58" s="23"/>
      <c r="P58" s="23"/>
      <c r="Q58" s="23"/>
      <c r="R58" s="23"/>
      <c r="S58" s="23"/>
      <c r="T58" s="23"/>
      <c r="U58" s="23"/>
      <c r="V58" s="23"/>
      <c r="W58" s="23"/>
      <c r="X58" s="23"/>
      <c r="Y58" s="23"/>
      <c r="Z58" s="23"/>
      <c r="AA58" s="23"/>
      <c r="AB58" s="23"/>
      <c r="AC58" s="23"/>
      <c r="AD58" s="323"/>
    </row>
    <row r="59" spans="1:30" ht="15" customHeight="1">
      <c r="A59" s="322" t="s">
        <v>653</v>
      </c>
      <c r="B59" s="368" t="s">
        <v>698</v>
      </c>
      <c r="C59" s="374">
        <v>0</v>
      </c>
      <c r="D59" s="374">
        <v>0</v>
      </c>
      <c r="E59" s="374">
        <v>0</v>
      </c>
      <c r="F59" s="374">
        <v>0</v>
      </c>
      <c r="G59" s="23"/>
      <c r="H59" s="23"/>
      <c r="I59" s="23"/>
      <c r="J59" s="23"/>
      <c r="K59" s="23"/>
      <c r="L59" s="23"/>
      <c r="M59" s="23"/>
      <c r="N59" s="23"/>
      <c r="O59" s="23"/>
      <c r="P59" s="23"/>
      <c r="Q59" s="23"/>
      <c r="R59" s="23"/>
      <c r="S59" s="23"/>
      <c r="T59" s="23"/>
      <c r="U59" s="23"/>
      <c r="V59" s="23"/>
      <c r="W59" s="23"/>
      <c r="X59" s="23"/>
      <c r="Y59" s="23"/>
      <c r="Z59" s="23"/>
      <c r="AA59" s="23"/>
      <c r="AB59" s="23"/>
      <c r="AC59" s="23"/>
      <c r="AD59" s="23"/>
    </row>
    <row r="60" spans="1:30" ht="15" customHeight="1">
      <c r="A60" s="322" t="s">
        <v>653</v>
      </c>
      <c r="B60" s="368" t="s">
        <v>699</v>
      </c>
      <c r="C60" s="374">
        <v>0</v>
      </c>
      <c r="D60" s="374">
        <v>0</v>
      </c>
      <c r="E60" s="374">
        <v>0</v>
      </c>
      <c r="F60" s="374">
        <v>0</v>
      </c>
      <c r="G60" s="23"/>
      <c r="H60" s="23"/>
      <c r="I60" s="23"/>
      <c r="J60" s="23"/>
      <c r="K60" s="23"/>
      <c r="L60" s="23"/>
      <c r="M60" s="23"/>
      <c r="N60" s="23"/>
      <c r="O60" s="23"/>
      <c r="P60" s="23"/>
      <c r="Q60" s="23"/>
      <c r="R60" s="23"/>
      <c r="S60" s="23"/>
      <c r="T60" s="23"/>
      <c r="U60" s="23"/>
      <c r="V60" s="23"/>
      <c r="W60" s="23"/>
      <c r="X60" s="23"/>
      <c r="Y60" s="23"/>
      <c r="Z60" s="23"/>
      <c r="AA60" s="23"/>
      <c r="AB60" s="23"/>
      <c r="AC60" s="23"/>
      <c r="AD60" s="23"/>
    </row>
    <row r="61" spans="1:30" ht="15" customHeight="1">
      <c r="A61" s="322" t="s">
        <v>653</v>
      </c>
      <c r="B61" s="368" t="s">
        <v>700</v>
      </c>
      <c r="C61" s="374">
        <v>0</v>
      </c>
      <c r="D61" s="374">
        <v>0</v>
      </c>
      <c r="E61" s="374">
        <v>0</v>
      </c>
      <c r="F61" s="374">
        <v>0</v>
      </c>
      <c r="G61" s="23"/>
      <c r="H61" s="23"/>
      <c r="I61" s="23"/>
      <c r="J61" s="23"/>
      <c r="K61" s="23"/>
      <c r="L61" s="23"/>
      <c r="M61" s="23"/>
      <c r="N61" s="23"/>
      <c r="O61" s="23"/>
      <c r="P61" s="23"/>
      <c r="Q61" s="23"/>
      <c r="R61" s="23"/>
      <c r="S61" s="23"/>
      <c r="T61" s="23"/>
      <c r="U61" s="23"/>
      <c r="V61" s="23"/>
      <c r="W61" s="23"/>
      <c r="X61" s="23"/>
      <c r="Y61" s="23"/>
      <c r="Z61" s="23"/>
      <c r="AA61" s="23"/>
      <c r="AB61" s="23"/>
      <c r="AC61" s="23"/>
      <c r="AD61" s="23"/>
    </row>
    <row r="62" spans="1:30" ht="15" customHeight="1">
      <c r="A62" s="322" t="s">
        <v>653</v>
      </c>
      <c r="B62" s="370" t="s">
        <v>701</v>
      </c>
      <c r="C62" s="375">
        <v>0</v>
      </c>
      <c r="D62" s="375">
        <v>0</v>
      </c>
      <c r="E62" s="375">
        <v>0</v>
      </c>
      <c r="F62" s="375">
        <v>0</v>
      </c>
      <c r="G62" s="23"/>
      <c r="H62" s="23"/>
      <c r="I62" s="23"/>
      <c r="J62" s="23"/>
      <c r="K62" s="23"/>
      <c r="L62" s="23"/>
      <c r="M62" s="23"/>
      <c r="N62" s="23"/>
      <c r="O62" s="23"/>
      <c r="P62" s="23"/>
      <c r="Q62" s="23"/>
      <c r="R62" s="23"/>
      <c r="S62" s="23"/>
      <c r="T62" s="23"/>
      <c r="U62" s="23"/>
      <c r="V62" s="23"/>
      <c r="W62" s="23"/>
      <c r="X62" s="23"/>
      <c r="Y62" s="23"/>
      <c r="Z62" s="23"/>
      <c r="AA62" s="23"/>
      <c r="AB62" s="23"/>
      <c r="AC62" s="23"/>
      <c r="AD62" s="23"/>
    </row>
    <row r="63" spans="1:30" ht="15" customHeight="1">
      <c r="A63" s="322" t="s">
        <v>653</v>
      </c>
      <c r="B63" s="368" t="s">
        <v>702</v>
      </c>
      <c r="C63" s="374">
        <v>0</v>
      </c>
      <c r="D63" s="374">
        <v>0</v>
      </c>
      <c r="E63" s="374">
        <v>0</v>
      </c>
      <c r="F63" s="374">
        <v>0</v>
      </c>
      <c r="G63" s="23"/>
      <c r="H63" s="23"/>
      <c r="I63" s="23"/>
      <c r="J63" s="23"/>
      <c r="K63" s="23"/>
      <c r="L63" s="23"/>
      <c r="M63" s="23"/>
      <c r="N63" s="23"/>
      <c r="O63" s="23"/>
      <c r="P63" s="23"/>
      <c r="Q63" s="23"/>
      <c r="R63" s="23"/>
      <c r="S63" s="23"/>
      <c r="T63" s="23"/>
      <c r="U63" s="23"/>
      <c r="V63" s="23"/>
      <c r="W63" s="23"/>
      <c r="X63" s="23"/>
      <c r="Y63" s="23"/>
      <c r="Z63" s="23"/>
      <c r="AA63" s="23"/>
      <c r="AB63" s="23"/>
      <c r="AC63" s="23"/>
      <c r="AD63" s="23"/>
    </row>
    <row r="64" spans="1:30" s="176" customFormat="1" ht="15.75">
      <c r="A64" s="322" t="s">
        <v>653</v>
      </c>
      <c r="B64" s="368" t="s">
        <v>703</v>
      </c>
      <c r="C64" s="374">
        <v>0</v>
      </c>
      <c r="D64" s="374">
        <v>0</v>
      </c>
      <c r="E64" s="374">
        <v>0</v>
      </c>
      <c r="F64" s="374">
        <v>0</v>
      </c>
      <c r="G64" s="23"/>
      <c r="H64" s="23"/>
      <c r="I64" s="23"/>
      <c r="J64" s="23"/>
      <c r="K64" s="23"/>
      <c r="L64" s="23"/>
      <c r="M64" s="23"/>
      <c r="N64" s="23"/>
      <c r="O64" s="23"/>
      <c r="P64" s="23"/>
      <c r="Q64" s="23"/>
      <c r="R64" s="23"/>
      <c r="S64" s="23"/>
      <c r="T64" s="23"/>
      <c r="U64" s="23"/>
      <c r="V64" s="23"/>
      <c r="W64" s="23"/>
      <c r="X64" s="23"/>
      <c r="Y64" s="23"/>
      <c r="Z64" s="23"/>
      <c r="AA64" s="23"/>
      <c r="AB64" s="23"/>
      <c r="AC64" s="23"/>
      <c r="AD64" s="323"/>
    </row>
    <row r="65" spans="1:30" ht="15" customHeight="1">
      <c r="A65" s="322" t="s">
        <v>653</v>
      </c>
      <c r="B65" s="368" t="s">
        <v>704</v>
      </c>
      <c r="C65" s="374">
        <v>0</v>
      </c>
      <c r="D65" s="374">
        <v>0</v>
      </c>
      <c r="E65" s="374">
        <v>0</v>
      </c>
      <c r="F65" s="374">
        <v>0</v>
      </c>
      <c r="G65" s="23"/>
      <c r="H65" s="23"/>
      <c r="I65" s="23"/>
      <c r="J65" s="23"/>
      <c r="K65" s="23"/>
      <c r="L65" s="23"/>
      <c r="M65" s="23"/>
      <c r="N65" s="23"/>
      <c r="O65" s="23"/>
      <c r="P65" s="23"/>
      <c r="Q65" s="23"/>
      <c r="R65" s="23"/>
      <c r="S65" s="23"/>
      <c r="T65" s="23"/>
      <c r="U65" s="23"/>
      <c r="V65" s="23"/>
      <c r="W65" s="23"/>
      <c r="X65" s="23"/>
      <c r="Y65" s="23"/>
      <c r="Z65" s="23"/>
      <c r="AA65" s="23"/>
      <c r="AB65" s="23"/>
      <c r="AC65" s="23"/>
      <c r="AD65" s="23"/>
    </row>
    <row r="66" spans="1:30" ht="15" customHeight="1">
      <c r="A66" s="382" t="s">
        <v>653</v>
      </c>
      <c r="B66" s="368" t="s">
        <v>706</v>
      </c>
      <c r="C66" s="374">
        <v>0</v>
      </c>
      <c r="D66" s="374">
        <v>0</v>
      </c>
      <c r="E66" s="374">
        <v>0</v>
      </c>
      <c r="F66" s="374">
        <v>0</v>
      </c>
      <c r="G66" s="23"/>
      <c r="H66" s="23"/>
      <c r="I66" s="23"/>
      <c r="J66" s="23"/>
      <c r="K66" s="23"/>
      <c r="L66" s="23"/>
      <c r="M66" s="23"/>
      <c r="N66" s="23"/>
      <c r="O66" s="23"/>
      <c r="P66" s="23"/>
      <c r="Q66" s="23"/>
      <c r="R66" s="23"/>
      <c r="S66" s="23"/>
      <c r="T66" s="23"/>
      <c r="U66" s="23"/>
      <c r="V66" s="23"/>
      <c r="W66" s="23"/>
      <c r="X66" s="23"/>
      <c r="Y66" s="23"/>
      <c r="Z66" s="23"/>
      <c r="AA66" s="23"/>
      <c r="AB66" s="23"/>
      <c r="AC66" s="23"/>
      <c r="AD66" s="23"/>
    </row>
    <row r="67" spans="1:30" ht="15" customHeight="1">
      <c r="A67" s="322" t="s">
        <v>653</v>
      </c>
      <c r="B67" s="370" t="s">
        <v>707</v>
      </c>
      <c r="C67" s="375">
        <v>0</v>
      </c>
      <c r="D67" s="375">
        <v>0</v>
      </c>
      <c r="E67" s="375">
        <v>0</v>
      </c>
      <c r="F67" s="375">
        <v>0</v>
      </c>
      <c r="G67" s="23"/>
      <c r="H67" s="23"/>
      <c r="I67" s="23"/>
      <c r="J67" s="23"/>
      <c r="K67" s="23"/>
      <c r="L67" s="23"/>
      <c r="M67" s="23"/>
      <c r="N67" s="23"/>
      <c r="O67" s="23"/>
      <c r="P67" s="23"/>
      <c r="Q67" s="23"/>
      <c r="R67" s="23"/>
      <c r="S67" s="23"/>
      <c r="T67" s="23"/>
      <c r="U67" s="23"/>
      <c r="V67" s="23"/>
      <c r="W67" s="23"/>
      <c r="X67" s="23"/>
      <c r="Y67" s="23"/>
      <c r="Z67" s="23"/>
      <c r="AA67" s="23"/>
      <c r="AB67" s="23"/>
      <c r="AC67" s="23"/>
      <c r="AD67" s="23"/>
    </row>
    <row r="68" spans="1:30" ht="15" customHeight="1">
      <c r="A68" s="358" t="s">
        <v>653</v>
      </c>
      <c r="B68" s="376" t="s">
        <v>705</v>
      </c>
      <c r="C68" s="377">
        <v>0</v>
      </c>
      <c r="D68" s="377">
        <v>0</v>
      </c>
      <c r="E68" s="377">
        <v>0</v>
      </c>
      <c r="F68" s="377">
        <v>0</v>
      </c>
      <c r="G68" s="23"/>
      <c r="H68" s="23"/>
      <c r="I68" s="23"/>
      <c r="J68" s="23"/>
      <c r="K68" s="23"/>
      <c r="L68" s="23"/>
      <c r="M68" s="23"/>
      <c r="N68" s="23"/>
      <c r="O68" s="23"/>
      <c r="P68" s="23"/>
      <c r="Q68" s="23"/>
      <c r="R68" s="23"/>
      <c r="S68" s="23"/>
      <c r="T68" s="23"/>
      <c r="U68" s="23"/>
      <c r="V68" s="23"/>
      <c r="W68" s="23"/>
      <c r="X68" s="23"/>
      <c r="Y68" s="23"/>
      <c r="Z68" s="23"/>
      <c r="AA68" s="23"/>
    </row>
    <row r="69" spans="1:30" s="176" customFormat="1" ht="15" customHeight="1">
      <c r="A69" s="322" t="s">
        <v>653</v>
      </c>
      <c r="B69" s="368" t="s">
        <v>708</v>
      </c>
      <c r="C69" s="374">
        <v>2</v>
      </c>
      <c r="D69" s="374">
        <v>2</v>
      </c>
      <c r="E69" s="374">
        <v>2</v>
      </c>
      <c r="F69" s="374">
        <v>2</v>
      </c>
      <c r="G69" s="23"/>
      <c r="H69" s="23"/>
      <c r="I69" s="23"/>
      <c r="J69" s="23"/>
      <c r="K69" s="23"/>
      <c r="L69" s="23"/>
      <c r="M69" s="23"/>
      <c r="N69" s="23"/>
      <c r="O69" s="23"/>
      <c r="P69" s="23"/>
      <c r="Q69" s="23"/>
      <c r="R69" s="23"/>
      <c r="S69" s="23"/>
      <c r="T69" s="23"/>
      <c r="U69" s="23"/>
      <c r="V69" s="23"/>
      <c r="W69" s="23"/>
      <c r="X69" s="23"/>
      <c r="Y69" s="23"/>
      <c r="Z69" s="23"/>
      <c r="AA69" s="23"/>
    </row>
    <row r="70" spans="1:30" ht="15" customHeight="1">
      <c r="A70" s="322" t="s">
        <v>653</v>
      </c>
      <c r="B70" s="368" t="s">
        <v>709</v>
      </c>
      <c r="C70" s="374">
        <v>0</v>
      </c>
      <c r="D70" s="374">
        <v>0</v>
      </c>
      <c r="E70" s="374">
        <v>0</v>
      </c>
      <c r="F70" s="374">
        <v>0</v>
      </c>
      <c r="G70" s="23"/>
      <c r="H70" s="23"/>
      <c r="I70" s="23"/>
      <c r="J70" s="23"/>
      <c r="K70" s="23"/>
      <c r="L70" s="23"/>
      <c r="M70" s="23"/>
      <c r="N70" s="23"/>
      <c r="O70" s="23"/>
      <c r="P70" s="23"/>
      <c r="Q70" s="23"/>
      <c r="R70" s="23"/>
      <c r="S70" s="23"/>
      <c r="T70" s="23"/>
      <c r="U70" s="23"/>
      <c r="V70" s="23"/>
      <c r="W70" s="23"/>
      <c r="X70" s="23"/>
      <c r="Y70" s="23"/>
      <c r="Z70" s="23"/>
      <c r="AA70" s="23"/>
    </row>
    <row r="71" spans="1:30" ht="15" customHeight="1">
      <c r="B71" s="370" t="s">
        <v>710</v>
      </c>
      <c r="C71" s="375">
        <v>1435</v>
      </c>
      <c r="D71" s="375">
        <v>1435</v>
      </c>
      <c r="E71" s="375">
        <v>1435</v>
      </c>
      <c r="F71" s="375">
        <v>1435</v>
      </c>
      <c r="G71" s="23"/>
      <c r="H71" s="23"/>
      <c r="I71" s="23"/>
      <c r="J71" s="23"/>
      <c r="K71" s="23"/>
      <c r="L71" s="23"/>
      <c r="M71" s="23"/>
      <c r="N71" s="23"/>
      <c r="O71" s="23"/>
    </row>
    <row r="72" spans="1:30" ht="15" customHeight="1"/>
    <row r="73" spans="1:30" ht="15" customHeight="1"/>
    <row r="74" spans="1:30" ht="15" customHeight="1"/>
    <row r="75" spans="1:30" ht="15" customHeight="1"/>
    <row r="76" spans="1:30" ht="15" customHeight="1"/>
    <row r="77" spans="1:30" ht="15" customHeight="1"/>
    <row r="78" spans="1:30" ht="15" customHeight="1"/>
    <row r="79" spans="1:30" ht="15" customHeight="1"/>
    <row r="80" spans="1:3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sheetData>
  <mergeCells count="1">
    <mergeCell ref="A13:A14"/>
  </mergeCells>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AO155"/>
  <sheetViews>
    <sheetView showGridLines="0" zoomScale="80" zoomScaleNormal="80" workbookViewId="0">
      <selection activeCell="B22" sqref="B22"/>
    </sheetView>
  </sheetViews>
  <sheetFormatPr baseColWidth="10" defaultColWidth="9.33203125" defaultRowHeight="12.75"/>
  <cols>
    <col min="1" max="1" width="16.77734375" style="24" customWidth="1"/>
    <col min="2" max="2" width="70.77734375" style="24" customWidth="1"/>
    <col min="3" max="16384" width="9.33203125" style="24"/>
  </cols>
  <sheetData>
    <row r="1" spans="1:41" ht="30" customHeight="1">
      <c r="A1" s="52" t="s">
        <v>0</v>
      </c>
    </row>
    <row r="2" spans="1:41" s="321" customFormat="1" ht="30" customHeight="1">
      <c r="A2" s="53" t="s">
        <v>77</v>
      </c>
    </row>
    <row r="3" spans="1:41" ht="12.95" customHeight="1"/>
    <row r="4" spans="1:41" ht="12.95" customHeight="1"/>
    <row r="5" spans="1:41" ht="12.95" customHeight="1"/>
    <row r="6" spans="1:41" ht="12.95" customHeight="1"/>
    <row r="7" spans="1:41" ht="12.95" customHeight="1"/>
    <row r="8" spans="1:41" ht="12.95" customHeight="1"/>
    <row r="9" spans="1:41" ht="12.95" customHeight="1"/>
    <row r="10" spans="1:41" ht="12.95" customHeight="1"/>
    <row r="11" spans="1:41" ht="12.95" customHeight="1"/>
    <row r="12" spans="1:41" ht="12.95" customHeight="1"/>
    <row r="13" spans="1:41" ht="15" customHeight="1">
      <c r="A13" s="324" t="s">
        <v>645</v>
      </c>
      <c r="B13" s="367"/>
      <c r="C13" s="367">
        <v>2024</v>
      </c>
      <c r="D13" s="367"/>
      <c r="E13" s="367"/>
      <c r="F13" s="367" t="s">
        <v>813</v>
      </c>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row>
    <row r="14" spans="1:41" ht="15" customHeight="1">
      <c r="A14" s="325"/>
      <c r="B14" s="367"/>
      <c r="C14" s="367" t="s">
        <v>61</v>
      </c>
      <c r="D14" s="367" t="s">
        <v>62</v>
      </c>
      <c r="E14" s="367" t="s">
        <v>63</v>
      </c>
      <c r="F14" s="367"/>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row>
    <row r="15" spans="1:41" ht="15" customHeight="1">
      <c r="A15" s="322" t="s">
        <v>646</v>
      </c>
      <c r="B15" s="368" t="s">
        <v>654</v>
      </c>
      <c r="C15" s="369">
        <v>92.215000000000003</v>
      </c>
      <c r="D15" s="369">
        <v>92.215000000000003</v>
      </c>
      <c r="E15" s="369">
        <v>92.215000000000003</v>
      </c>
      <c r="F15" s="369">
        <v>92.214999999999989</v>
      </c>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row>
    <row r="16" spans="1:41" ht="15" customHeight="1">
      <c r="A16" s="322" t="s">
        <v>646</v>
      </c>
      <c r="B16" s="368" t="s">
        <v>655</v>
      </c>
      <c r="C16" s="369">
        <v>145.27000000000001</v>
      </c>
      <c r="D16" s="369">
        <v>145.27000000000001</v>
      </c>
      <c r="E16" s="369">
        <v>145.27000000000001</v>
      </c>
      <c r="F16" s="369">
        <v>145.27000000000001</v>
      </c>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row>
    <row r="17" spans="1:41" ht="15" customHeight="1">
      <c r="A17" s="322" t="s">
        <v>646</v>
      </c>
      <c r="B17" s="368" t="s">
        <v>656</v>
      </c>
      <c r="C17" s="369">
        <v>0</v>
      </c>
      <c r="D17" s="369">
        <v>0</v>
      </c>
      <c r="E17" s="369">
        <v>0</v>
      </c>
      <c r="F17" s="369">
        <v>0</v>
      </c>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row>
    <row r="18" spans="1:41" s="176" customFormat="1" ht="15" customHeight="1">
      <c r="A18" s="322" t="s">
        <v>646</v>
      </c>
      <c r="B18" s="368" t="s">
        <v>657</v>
      </c>
      <c r="C18" s="369">
        <v>127.6</v>
      </c>
      <c r="D18" s="369">
        <v>127.6</v>
      </c>
      <c r="E18" s="369">
        <v>127.6</v>
      </c>
      <c r="F18" s="369">
        <v>127.59999999999998</v>
      </c>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row>
    <row r="19" spans="1:41" s="176" customFormat="1" ht="15" customHeight="1">
      <c r="A19" s="322" t="s">
        <v>646</v>
      </c>
      <c r="B19" s="370" t="s">
        <v>658</v>
      </c>
      <c r="C19" s="372">
        <v>365.08500000000004</v>
      </c>
      <c r="D19" s="372">
        <v>365.08500000000004</v>
      </c>
      <c r="E19" s="372">
        <v>365.08500000000004</v>
      </c>
      <c r="F19" s="372">
        <v>365.08500000000004</v>
      </c>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row>
    <row r="20" spans="1:41" s="176" customFormat="1" ht="15" customHeight="1">
      <c r="A20" s="322" t="s">
        <v>646</v>
      </c>
      <c r="B20" s="370" t="s">
        <v>659</v>
      </c>
      <c r="C20" s="372">
        <v>418.10700000000003</v>
      </c>
      <c r="D20" s="372">
        <v>418.10700000000003</v>
      </c>
      <c r="E20" s="372">
        <v>418.10700000000003</v>
      </c>
      <c r="F20" s="372">
        <v>418.10700000000003</v>
      </c>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row>
    <row r="21" spans="1:41" ht="15" customHeight="1">
      <c r="A21" s="322" t="s">
        <v>646</v>
      </c>
      <c r="B21" s="370" t="s">
        <v>660</v>
      </c>
      <c r="C21" s="372">
        <v>365.08500000000004</v>
      </c>
      <c r="D21" s="372">
        <v>365.08500000000004</v>
      </c>
      <c r="E21" s="372">
        <v>365.08500000000004</v>
      </c>
      <c r="F21" s="372">
        <v>365.08500000000004</v>
      </c>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row>
    <row r="22" spans="1:41" ht="15" customHeight="1">
      <c r="A22" s="322" t="s">
        <v>647</v>
      </c>
      <c r="B22" s="368" t="s">
        <v>661</v>
      </c>
      <c r="C22" s="369">
        <v>382.755</v>
      </c>
      <c r="D22" s="369">
        <v>382.755</v>
      </c>
      <c r="E22" s="369">
        <v>382.755</v>
      </c>
      <c r="F22" s="369">
        <v>382.75499999999994</v>
      </c>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row>
    <row r="23" spans="1:41" ht="15" customHeight="1">
      <c r="A23" s="322" t="s">
        <v>647</v>
      </c>
      <c r="B23" s="368" t="s">
        <v>662</v>
      </c>
      <c r="C23" s="369">
        <v>0</v>
      </c>
      <c r="D23" s="369">
        <v>0</v>
      </c>
      <c r="E23" s="369">
        <v>0</v>
      </c>
      <c r="F23" s="369">
        <v>0</v>
      </c>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row>
    <row r="24" spans="1:41" s="176" customFormat="1" ht="15" customHeight="1">
      <c r="A24" s="322" t="s">
        <v>647</v>
      </c>
      <c r="B24" s="368" t="s">
        <v>663</v>
      </c>
      <c r="C24" s="369">
        <v>255.2</v>
      </c>
      <c r="D24" s="369">
        <v>255.2</v>
      </c>
      <c r="E24" s="369">
        <v>255.2</v>
      </c>
      <c r="F24" s="369">
        <v>255.19999999999996</v>
      </c>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row>
    <row r="25" spans="1:41" ht="15" customHeight="1">
      <c r="A25" s="322" t="s">
        <v>647</v>
      </c>
      <c r="B25" s="368" t="s">
        <v>664</v>
      </c>
      <c r="C25" s="369">
        <v>0</v>
      </c>
      <c r="D25" s="369">
        <v>0</v>
      </c>
      <c r="E25" s="369">
        <v>0</v>
      </c>
      <c r="F25" s="369">
        <v>0</v>
      </c>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row>
    <row r="26" spans="1:41" s="176" customFormat="1" ht="15" customHeight="1">
      <c r="A26" s="322" t="s">
        <v>647</v>
      </c>
      <c r="B26" s="370" t="s">
        <v>665</v>
      </c>
      <c r="C26" s="372">
        <v>637.95499999999993</v>
      </c>
      <c r="D26" s="372">
        <v>637.95499999999993</v>
      </c>
      <c r="E26" s="372">
        <v>637.95499999999993</v>
      </c>
      <c r="F26" s="372">
        <v>637.95499999999993</v>
      </c>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row>
    <row r="27" spans="1:41" ht="15" customHeight="1">
      <c r="A27" s="322" t="s">
        <v>647</v>
      </c>
      <c r="B27" s="370" t="s">
        <v>666</v>
      </c>
      <c r="C27" s="373">
        <v>637.95499999999993</v>
      </c>
      <c r="D27" s="373">
        <v>637.95499999999993</v>
      </c>
      <c r="E27" s="373">
        <v>637.95499999999993</v>
      </c>
      <c r="F27" s="373">
        <v>637.95499999999993</v>
      </c>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row>
    <row r="28" spans="1:41" s="176" customFormat="1" ht="15" customHeight="1">
      <c r="A28" s="322" t="s">
        <v>648</v>
      </c>
      <c r="B28" s="368" t="s">
        <v>667</v>
      </c>
      <c r="C28" s="374">
        <v>50</v>
      </c>
      <c r="D28" s="374">
        <v>50</v>
      </c>
      <c r="E28" s="374">
        <v>50</v>
      </c>
      <c r="F28" s="374">
        <v>50</v>
      </c>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row>
    <row r="29" spans="1:41" ht="15" customHeight="1">
      <c r="A29" s="322" t="s">
        <v>648</v>
      </c>
      <c r="B29" s="368" t="s">
        <v>668</v>
      </c>
      <c r="C29" s="374">
        <v>27</v>
      </c>
      <c r="D29" s="374">
        <v>27</v>
      </c>
      <c r="E29" s="374">
        <v>27</v>
      </c>
      <c r="F29" s="374">
        <v>27</v>
      </c>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row>
    <row r="30" spans="1:41" ht="15" customHeight="1">
      <c r="A30" s="322" t="s">
        <v>648</v>
      </c>
      <c r="B30" s="368" t="s">
        <v>669</v>
      </c>
      <c r="C30" s="374">
        <v>13</v>
      </c>
      <c r="D30" s="374">
        <v>13</v>
      </c>
      <c r="E30" s="374">
        <v>13</v>
      </c>
      <c r="F30" s="374">
        <v>13</v>
      </c>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row>
    <row r="31" spans="1:41" ht="15" customHeight="1">
      <c r="A31" s="322" t="s">
        <v>648</v>
      </c>
      <c r="B31" s="370" t="s">
        <v>670</v>
      </c>
      <c r="C31" s="375">
        <v>90</v>
      </c>
      <c r="D31" s="375">
        <v>90</v>
      </c>
      <c r="E31" s="375">
        <v>90</v>
      </c>
      <c r="F31" s="375">
        <v>90</v>
      </c>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row>
    <row r="32" spans="1:41" ht="15" customHeight="1">
      <c r="A32" s="322" t="s">
        <v>648</v>
      </c>
      <c r="B32" s="368" t="s">
        <v>671</v>
      </c>
      <c r="C32" s="374">
        <v>89</v>
      </c>
      <c r="D32" s="374">
        <v>89</v>
      </c>
      <c r="E32" s="374">
        <v>89</v>
      </c>
      <c r="F32" s="374">
        <v>89</v>
      </c>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row>
    <row r="33" spans="1:41" ht="15" customHeight="1">
      <c r="A33" s="322" t="s">
        <v>649</v>
      </c>
      <c r="B33" s="368" t="s">
        <v>672</v>
      </c>
      <c r="C33" s="374">
        <v>36</v>
      </c>
      <c r="D33" s="374">
        <v>36</v>
      </c>
      <c r="E33" s="374">
        <v>36</v>
      </c>
      <c r="F33" s="374">
        <v>36</v>
      </c>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row>
    <row r="34" spans="1:41" s="176" customFormat="1" ht="15" customHeight="1">
      <c r="A34" s="322" t="s">
        <v>649</v>
      </c>
      <c r="B34" s="368" t="s">
        <v>673</v>
      </c>
      <c r="C34" s="374">
        <v>88</v>
      </c>
      <c r="D34" s="374">
        <v>88</v>
      </c>
      <c r="E34" s="374">
        <v>88</v>
      </c>
      <c r="F34" s="374">
        <v>88</v>
      </c>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row>
    <row r="35" spans="1:41" ht="15" customHeight="1">
      <c r="A35" s="322" t="s">
        <v>649</v>
      </c>
      <c r="B35" s="368" t="s">
        <v>674</v>
      </c>
      <c r="C35" s="374">
        <v>28</v>
      </c>
      <c r="D35" s="374">
        <v>28</v>
      </c>
      <c r="E35" s="374">
        <v>28</v>
      </c>
      <c r="F35" s="374">
        <v>28</v>
      </c>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row>
    <row r="36" spans="1:41" ht="15" customHeight="1">
      <c r="A36" s="322" t="s">
        <v>649</v>
      </c>
      <c r="B36" s="368" t="s">
        <v>675</v>
      </c>
      <c r="C36" s="374">
        <v>29</v>
      </c>
      <c r="D36" s="374">
        <v>29</v>
      </c>
      <c r="E36" s="374">
        <v>29</v>
      </c>
      <c r="F36" s="374">
        <v>29</v>
      </c>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row>
    <row r="37" spans="1:41" ht="15" customHeight="1">
      <c r="A37" s="322" t="s">
        <v>649</v>
      </c>
      <c r="B37" s="368" t="s">
        <v>676</v>
      </c>
      <c r="C37" s="374">
        <v>6</v>
      </c>
      <c r="D37" s="374">
        <v>6</v>
      </c>
      <c r="E37" s="374">
        <v>6</v>
      </c>
      <c r="F37" s="374">
        <v>6</v>
      </c>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row>
    <row r="38" spans="1:41" s="176" customFormat="1" ht="15" customHeight="1">
      <c r="A38" s="322" t="s">
        <v>649</v>
      </c>
      <c r="B38" s="370" t="s">
        <v>677</v>
      </c>
      <c r="C38" s="375">
        <v>187</v>
      </c>
      <c r="D38" s="375">
        <v>187</v>
      </c>
      <c r="E38" s="375">
        <v>187</v>
      </c>
      <c r="F38" s="375">
        <v>187</v>
      </c>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row>
    <row r="39" spans="1:41" ht="15" customHeight="1">
      <c r="A39" s="322" t="s">
        <v>650</v>
      </c>
      <c r="B39" s="368" t="s">
        <v>678</v>
      </c>
      <c r="C39" s="374">
        <v>84</v>
      </c>
      <c r="D39" s="374">
        <v>84</v>
      </c>
      <c r="E39" s="374">
        <v>84</v>
      </c>
      <c r="F39" s="374">
        <v>84</v>
      </c>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row>
    <row r="40" spans="1:41" s="176" customFormat="1" ht="15" customHeight="1">
      <c r="A40" s="322" t="s">
        <v>650</v>
      </c>
      <c r="B40" s="368" t="s">
        <v>679</v>
      </c>
      <c r="C40" s="374">
        <v>28</v>
      </c>
      <c r="D40" s="374">
        <v>28</v>
      </c>
      <c r="E40" s="374">
        <v>28</v>
      </c>
      <c r="F40" s="374">
        <v>28</v>
      </c>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row>
    <row r="41" spans="1:41" ht="15" customHeight="1">
      <c r="A41" s="322" t="s">
        <v>650</v>
      </c>
      <c r="B41" s="368" t="s">
        <v>680</v>
      </c>
      <c r="C41" s="374">
        <v>173</v>
      </c>
      <c r="D41" s="374">
        <v>173</v>
      </c>
      <c r="E41" s="374">
        <v>173</v>
      </c>
      <c r="F41" s="374">
        <v>173</v>
      </c>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row>
    <row r="42" spans="1:41" s="176" customFormat="1" ht="15" customHeight="1">
      <c r="A42" s="322" t="s">
        <v>650</v>
      </c>
      <c r="B42" s="370" t="s">
        <v>681</v>
      </c>
      <c r="C42" s="375">
        <v>285</v>
      </c>
      <c r="D42" s="375">
        <v>285</v>
      </c>
      <c r="E42" s="375">
        <v>285</v>
      </c>
      <c r="F42" s="375">
        <v>285</v>
      </c>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row>
    <row r="43" spans="1:41" ht="15" customHeight="1">
      <c r="A43" s="322" t="s">
        <v>651</v>
      </c>
      <c r="B43" s="368" t="s">
        <v>682</v>
      </c>
      <c r="C43" s="374">
        <v>22</v>
      </c>
      <c r="D43" s="374">
        <v>22</v>
      </c>
      <c r="E43" s="374">
        <v>22</v>
      </c>
      <c r="F43" s="374">
        <v>22</v>
      </c>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row>
    <row r="44" spans="1:41" s="176" customFormat="1" ht="15" customHeight="1">
      <c r="A44" s="322" t="s">
        <v>651</v>
      </c>
      <c r="B44" s="368" t="s">
        <v>683</v>
      </c>
      <c r="C44" s="374">
        <v>33</v>
      </c>
      <c r="D44" s="374">
        <v>33</v>
      </c>
      <c r="E44" s="374">
        <v>33</v>
      </c>
      <c r="F44" s="374">
        <v>33</v>
      </c>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row>
    <row r="45" spans="1:41" ht="15" customHeight="1">
      <c r="A45" s="322" t="s">
        <v>651</v>
      </c>
      <c r="B45" s="368" t="s">
        <v>684</v>
      </c>
      <c r="C45" s="374">
        <v>147</v>
      </c>
      <c r="D45" s="374">
        <v>147</v>
      </c>
      <c r="E45" s="374">
        <v>147</v>
      </c>
      <c r="F45" s="374">
        <v>147</v>
      </c>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row>
    <row r="46" spans="1:41" s="176" customFormat="1" ht="15" customHeight="1">
      <c r="A46" s="322" t="s">
        <v>651</v>
      </c>
      <c r="B46" s="370" t="s">
        <v>685</v>
      </c>
      <c r="C46" s="375">
        <v>202</v>
      </c>
      <c r="D46" s="375">
        <v>202</v>
      </c>
      <c r="E46" s="375">
        <v>202</v>
      </c>
      <c r="F46" s="375">
        <v>202</v>
      </c>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row>
    <row r="47" spans="1:41" ht="15" customHeight="1">
      <c r="A47" s="322" t="s">
        <v>652</v>
      </c>
      <c r="B47" s="368" t="s">
        <v>686</v>
      </c>
      <c r="C47" s="369">
        <v>73.900999999999996</v>
      </c>
      <c r="D47" s="369">
        <v>73.900999999999996</v>
      </c>
      <c r="E47" s="369">
        <v>73.900999999999996</v>
      </c>
      <c r="F47" s="369">
        <v>73.900999999999996</v>
      </c>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row>
    <row r="48" spans="1:41" ht="15" customHeight="1">
      <c r="A48" s="322" t="s">
        <v>652</v>
      </c>
      <c r="B48" s="368" t="s">
        <v>687</v>
      </c>
      <c r="C48" s="369">
        <v>17.989000000000001</v>
      </c>
      <c r="D48" s="369">
        <v>17.989000000000001</v>
      </c>
      <c r="E48" s="369">
        <v>17.989000000000001</v>
      </c>
      <c r="F48" s="369">
        <v>17.989000000000001</v>
      </c>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row>
    <row r="49" spans="1:41" ht="15" customHeight="1">
      <c r="A49" s="322" t="s">
        <v>652</v>
      </c>
      <c r="B49" s="368" t="s">
        <v>688</v>
      </c>
      <c r="C49" s="369">
        <v>145.79599999999999</v>
      </c>
      <c r="D49" s="369">
        <v>145.79599999999999</v>
      </c>
      <c r="E49" s="369">
        <v>145.79599999999999</v>
      </c>
      <c r="F49" s="369">
        <v>145.79599999999999</v>
      </c>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row>
    <row r="50" spans="1:41" ht="15" customHeight="1">
      <c r="A50" s="322" t="s">
        <v>652</v>
      </c>
      <c r="B50" s="370" t="s">
        <v>689</v>
      </c>
      <c r="C50" s="372">
        <v>237.68599999999998</v>
      </c>
      <c r="D50" s="372">
        <v>237.68599999999998</v>
      </c>
      <c r="E50" s="372">
        <v>237.68599999999998</v>
      </c>
      <c r="F50" s="372">
        <v>237.68600000000001</v>
      </c>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row>
    <row r="51" spans="1:41" s="176" customFormat="1" ht="15" customHeight="1">
      <c r="A51" s="322" t="s">
        <v>653</v>
      </c>
      <c r="B51" s="368" t="s">
        <v>690</v>
      </c>
      <c r="C51" s="374">
        <v>3</v>
      </c>
      <c r="D51" s="374">
        <v>3</v>
      </c>
      <c r="E51" s="374">
        <v>3</v>
      </c>
      <c r="F51" s="374">
        <v>3</v>
      </c>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row>
    <row r="52" spans="1:41" ht="15" customHeight="1">
      <c r="A52" s="322" t="s">
        <v>653</v>
      </c>
      <c r="B52" s="368" t="s">
        <v>691</v>
      </c>
      <c r="C52" s="374">
        <v>0</v>
      </c>
      <c r="D52" s="374">
        <v>0</v>
      </c>
      <c r="E52" s="374">
        <v>0</v>
      </c>
      <c r="F52" s="374">
        <v>0</v>
      </c>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row>
    <row r="53" spans="1:41" ht="15" customHeight="1">
      <c r="A53" s="322" t="s">
        <v>653</v>
      </c>
      <c r="B53" s="368" t="s">
        <v>692</v>
      </c>
      <c r="C53" s="374">
        <v>29</v>
      </c>
      <c r="D53" s="374">
        <v>29</v>
      </c>
      <c r="E53" s="374">
        <v>29</v>
      </c>
      <c r="F53" s="374">
        <v>29</v>
      </c>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row>
    <row r="54" spans="1:41" ht="15" customHeight="1">
      <c r="A54" s="322" t="s">
        <v>653</v>
      </c>
      <c r="B54" s="370" t="s">
        <v>693</v>
      </c>
      <c r="C54" s="375">
        <v>32</v>
      </c>
      <c r="D54" s="375">
        <v>32</v>
      </c>
      <c r="E54" s="375">
        <v>32</v>
      </c>
      <c r="F54" s="375">
        <v>32</v>
      </c>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row>
    <row r="55" spans="1:41" s="176" customFormat="1" ht="15" customHeight="1">
      <c r="A55" s="322" t="s">
        <v>653</v>
      </c>
      <c r="B55" s="368" t="s">
        <v>694</v>
      </c>
      <c r="C55" s="374">
        <v>222</v>
      </c>
      <c r="D55" s="374">
        <v>222</v>
      </c>
      <c r="E55" s="374">
        <v>222</v>
      </c>
      <c r="F55" s="374">
        <v>222</v>
      </c>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row>
    <row r="56" spans="1:41" ht="15" customHeight="1">
      <c r="A56" s="322" t="s">
        <v>653</v>
      </c>
      <c r="B56" s="368" t="s">
        <v>695</v>
      </c>
      <c r="C56" s="374">
        <v>112</v>
      </c>
      <c r="D56" s="374">
        <v>112</v>
      </c>
      <c r="E56" s="374">
        <v>112</v>
      </c>
      <c r="F56" s="374">
        <v>112</v>
      </c>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row>
    <row r="57" spans="1:41" ht="15" customHeight="1">
      <c r="A57" s="322" t="s">
        <v>653</v>
      </c>
      <c r="B57" s="368" t="s">
        <v>696</v>
      </c>
      <c r="C57" s="374">
        <v>59</v>
      </c>
      <c r="D57" s="374">
        <v>59</v>
      </c>
      <c r="E57" s="374">
        <v>59</v>
      </c>
      <c r="F57" s="374">
        <v>59</v>
      </c>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row>
    <row r="58" spans="1:41" s="176" customFormat="1" ht="15" customHeight="1">
      <c r="A58" s="322" t="s">
        <v>653</v>
      </c>
      <c r="B58" s="370" t="s">
        <v>697</v>
      </c>
      <c r="C58" s="375">
        <v>393</v>
      </c>
      <c r="D58" s="375">
        <v>393</v>
      </c>
      <c r="E58" s="375">
        <v>393</v>
      </c>
      <c r="F58" s="375">
        <v>393</v>
      </c>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row>
    <row r="59" spans="1:41" ht="15" customHeight="1">
      <c r="A59" s="322" t="s">
        <v>653</v>
      </c>
      <c r="B59" s="368" t="s">
        <v>698</v>
      </c>
      <c r="C59" s="374">
        <v>3</v>
      </c>
      <c r="D59" s="374">
        <v>3</v>
      </c>
      <c r="E59" s="374">
        <v>3</v>
      </c>
      <c r="F59" s="374">
        <v>3</v>
      </c>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row>
    <row r="60" spans="1:41" ht="15" customHeight="1">
      <c r="A60" s="322" t="s">
        <v>653</v>
      </c>
      <c r="B60" s="368" t="s">
        <v>699</v>
      </c>
      <c r="C60" s="374">
        <v>0</v>
      </c>
      <c r="D60" s="374">
        <v>0</v>
      </c>
      <c r="E60" s="374">
        <v>0</v>
      </c>
      <c r="F60" s="374">
        <v>0</v>
      </c>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row>
    <row r="61" spans="1:41" ht="15" customHeight="1">
      <c r="A61" s="322" t="s">
        <v>653</v>
      </c>
      <c r="B61" s="368" t="s">
        <v>700</v>
      </c>
      <c r="C61" s="374">
        <v>11</v>
      </c>
      <c r="D61" s="374">
        <v>11</v>
      </c>
      <c r="E61" s="374">
        <v>11</v>
      </c>
      <c r="F61" s="374">
        <v>11</v>
      </c>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row>
    <row r="62" spans="1:41" ht="15" customHeight="1">
      <c r="A62" s="322" t="s">
        <v>653</v>
      </c>
      <c r="B62" s="370" t="s">
        <v>701</v>
      </c>
      <c r="C62" s="375">
        <v>14</v>
      </c>
      <c r="D62" s="375">
        <v>14</v>
      </c>
      <c r="E62" s="375">
        <v>14</v>
      </c>
      <c r="F62" s="375">
        <v>14</v>
      </c>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row>
    <row r="63" spans="1:41" ht="15" customHeight="1">
      <c r="A63" s="322" t="s">
        <v>653</v>
      </c>
      <c r="B63" s="368" t="s">
        <v>702</v>
      </c>
      <c r="C63" s="374">
        <v>42</v>
      </c>
      <c r="D63" s="374">
        <v>42</v>
      </c>
      <c r="E63" s="374">
        <v>42</v>
      </c>
      <c r="F63" s="374">
        <v>42</v>
      </c>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row>
    <row r="64" spans="1:41" s="176" customFormat="1" ht="15" customHeight="1">
      <c r="A64" s="322" t="s">
        <v>653</v>
      </c>
      <c r="B64" s="368" t="s">
        <v>703</v>
      </c>
      <c r="C64" s="374">
        <v>17</v>
      </c>
      <c r="D64" s="374">
        <v>17</v>
      </c>
      <c r="E64" s="374">
        <v>17</v>
      </c>
      <c r="F64" s="374">
        <v>17</v>
      </c>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row>
    <row r="65" spans="1:41" ht="15" customHeight="1">
      <c r="A65" s="322" t="s">
        <v>653</v>
      </c>
      <c r="B65" s="368" t="s">
        <v>704</v>
      </c>
      <c r="C65" s="374">
        <v>0</v>
      </c>
      <c r="D65" s="374">
        <v>0</v>
      </c>
      <c r="E65" s="374">
        <v>0</v>
      </c>
      <c r="F65" s="374">
        <v>0</v>
      </c>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row>
    <row r="66" spans="1:41" ht="15" customHeight="1">
      <c r="A66" s="382" t="s">
        <v>653</v>
      </c>
      <c r="B66" s="368" t="s">
        <v>706</v>
      </c>
      <c r="C66" s="374">
        <v>14</v>
      </c>
      <c r="D66" s="374">
        <v>14</v>
      </c>
      <c r="E66" s="374">
        <v>14</v>
      </c>
      <c r="F66" s="374">
        <v>14</v>
      </c>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row>
    <row r="67" spans="1:41" ht="15" customHeight="1">
      <c r="A67" s="322" t="s">
        <v>653</v>
      </c>
      <c r="B67" s="370" t="s">
        <v>707</v>
      </c>
      <c r="C67" s="375">
        <v>73</v>
      </c>
      <c r="D67" s="375">
        <v>73</v>
      </c>
      <c r="E67" s="375">
        <v>73</v>
      </c>
      <c r="F67" s="375">
        <v>73</v>
      </c>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row>
    <row r="68" spans="1:41" ht="15" customHeight="1">
      <c r="A68" s="358" t="s">
        <v>653</v>
      </c>
      <c r="B68" s="376" t="s">
        <v>705</v>
      </c>
      <c r="C68" s="377">
        <v>101</v>
      </c>
      <c r="D68" s="377">
        <v>101</v>
      </c>
      <c r="E68" s="377">
        <v>101</v>
      </c>
      <c r="F68" s="377">
        <v>101</v>
      </c>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row>
    <row r="69" spans="1:41" s="176" customFormat="1" ht="15" customHeight="1">
      <c r="A69" s="322" t="s">
        <v>653</v>
      </c>
      <c r="B69" s="368" t="s">
        <v>708</v>
      </c>
      <c r="C69" s="374">
        <v>0</v>
      </c>
      <c r="D69" s="374">
        <v>0</v>
      </c>
      <c r="E69" s="374">
        <v>0</v>
      </c>
      <c r="F69" s="374">
        <v>0</v>
      </c>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row>
    <row r="70" spans="1:41" ht="15" customHeight="1">
      <c r="A70" s="322" t="s">
        <v>653</v>
      </c>
      <c r="B70" s="368" t="s">
        <v>709</v>
      </c>
      <c r="C70" s="374">
        <v>19</v>
      </c>
      <c r="D70" s="374">
        <v>19</v>
      </c>
      <c r="E70" s="374">
        <v>19</v>
      </c>
      <c r="F70" s="374">
        <v>19</v>
      </c>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row>
    <row r="71" spans="1:41" ht="15" customHeight="1">
      <c r="B71" s="370" t="s">
        <v>710</v>
      </c>
      <c r="C71" s="375">
        <v>1676</v>
      </c>
      <c r="D71" s="375">
        <v>1676</v>
      </c>
      <c r="E71" s="375">
        <v>1676</v>
      </c>
      <c r="F71" s="375">
        <v>1676</v>
      </c>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row>
    <row r="72" spans="1:41" ht="15" customHeight="1"/>
    <row r="73" spans="1:41" ht="15" customHeight="1"/>
    <row r="74" spans="1:41" ht="15" customHeight="1"/>
    <row r="75" spans="1:41" ht="15" customHeight="1"/>
    <row r="76" spans="1:41" ht="15" customHeight="1"/>
    <row r="77" spans="1:41" ht="15" customHeight="1"/>
    <row r="78" spans="1:41" ht="15" customHeight="1"/>
    <row r="79" spans="1:41" ht="15" customHeight="1"/>
    <row r="80" spans="1:4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sheetData>
  <mergeCells count="1">
    <mergeCell ref="A13:A14"/>
  </mergeCells>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AO155"/>
  <sheetViews>
    <sheetView showGridLines="0" zoomScale="80" zoomScaleNormal="80" workbookViewId="0">
      <selection activeCell="B27" sqref="B27"/>
    </sheetView>
  </sheetViews>
  <sheetFormatPr baseColWidth="10" defaultColWidth="9.33203125" defaultRowHeight="12.75"/>
  <cols>
    <col min="1" max="1" width="16.77734375" style="24" customWidth="1"/>
    <col min="2" max="2" width="70.77734375" style="24" customWidth="1"/>
    <col min="3" max="16384" width="9.33203125" style="24"/>
  </cols>
  <sheetData>
    <row r="1" spans="1:41" ht="30" customHeight="1">
      <c r="A1" s="52" t="s">
        <v>0</v>
      </c>
    </row>
    <row r="2" spans="1:41" s="321" customFormat="1" ht="30" customHeight="1">
      <c r="A2" s="53" t="s">
        <v>78</v>
      </c>
    </row>
    <row r="3" spans="1:41" ht="12.95" customHeight="1"/>
    <row r="4" spans="1:41" ht="12.95" customHeight="1"/>
    <row r="5" spans="1:41" ht="12.95" customHeight="1"/>
    <row r="6" spans="1:41" ht="12.95" customHeight="1"/>
    <row r="7" spans="1:41" ht="12.95" customHeight="1"/>
    <row r="8" spans="1:41" ht="12.95" customHeight="1"/>
    <row r="9" spans="1:41" ht="12.95" customHeight="1"/>
    <row r="10" spans="1:41" ht="12.95" customHeight="1"/>
    <row r="11" spans="1:41" ht="12.95" customHeight="1"/>
    <row r="12" spans="1:41" ht="12.95" customHeight="1"/>
    <row r="13" spans="1:41" ht="15" customHeight="1">
      <c r="A13" s="324" t="s">
        <v>645</v>
      </c>
      <c r="B13" s="367"/>
      <c r="C13" s="367">
        <v>2024</v>
      </c>
      <c r="D13" s="367"/>
      <c r="E13" s="367"/>
      <c r="F13" s="367" t="s">
        <v>813</v>
      </c>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row>
    <row r="14" spans="1:41" ht="15" customHeight="1">
      <c r="A14" s="325"/>
      <c r="B14" s="367"/>
      <c r="C14" s="367" t="s">
        <v>61</v>
      </c>
      <c r="D14" s="367" t="s">
        <v>62</v>
      </c>
      <c r="E14" s="367" t="s">
        <v>63</v>
      </c>
      <c r="F14" s="367"/>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row>
    <row r="15" spans="1:41" ht="15" customHeight="1">
      <c r="A15" s="322" t="s">
        <v>646</v>
      </c>
      <c r="B15" s="368" t="s">
        <v>654</v>
      </c>
      <c r="C15" s="369">
        <v>0</v>
      </c>
      <c r="D15" s="369">
        <v>0</v>
      </c>
      <c r="E15" s="369">
        <v>0</v>
      </c>
      <c r="F15" s="369">
        <v>0</v>
      </c>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row>
    <row r="16" spans="1:41" ht="15" customHeight="1">
      <c r="A16" s="322" t="s">
        <v>646</v>
      </c>
      <c r="B16" s="368" t="s">
        <v>655</v>
      </c>
      <c r="C16" s="369">
        <v>72.3</v>
      </c>
      <c r="D16" s="369">
        <v>72.3</v>
      </c>
      <c r="E16" s="369">
        <v>72.3</v>
      </c>
      <c r="F16" s="369">
        <v>72.3</v>
      </c>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row>
    <row r="17" spans="1:41" ht="15" customHeight="1">
      <c r="A17" s="322" t="s">
        <v>646</v>
      </c>
      <c r="B17" s="368" t="s">
        <v>656</v>
      </c>
      <c r="C17" s="369">
        <v>0</v>
      </c>
      <c r="D17" s="369">
        <v>0</v>
      </c>
      <c r="E17" s="369">
        <v>0</v>
      </c>
      <c r="F17" s="369">
        <v>0</v>
      </c>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row>
    <row r="18" spans="1:41" s="176" customFormat="1" ht="15" customHeight="1">
      <c r="A18" s="322" t="s">
        <v>646</v>
      </c>
      <c r="B18" s="368" t="s">
        <v>657</v>
      </c>
      <c r="C18" s="369">
        <v>0</v>
      </c>
      <c r="D18" s="369">
        <v>0</v>
      </c>
      <c r="E18" s="369">
        <v>0</v>
      </c>
      <c r="F18" s="369">
        <v>0</v>
      </c>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row>
    <row r="19" spans="1:41" s="176" customFormat="1" ht="15" customHeight="1">
      <c r="A19" s="322" t="s">
        <v>646</v>
      </c>
      <c r="B19" s="370" t="s">
        <v>658</v>
      </c>
      <c r="C19" s="371">
        <v>72.3</v>
      </c>
      <c r="D19" s="371">
        <v>72.3</v>
      </c>
      <c r="E19" s="371">
        <v>72.3</v>
      </c>
      <c r="F19" s="371">
        <v>72.3</v>
      </c>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row>
    <row r="20" spans="1:41" s="176" customFormat="1" ht="15" customHeight="1">
      <c r="A20" s="322" t="s">
        <v>646</v>
      </c>
      <c r="B20" s="370" t="s">
        <v>659</v>
      </c>
      <c r="C20" s="371">
        <v>72.3</v>
      </c>
      <c r="D20" s="371">
        <v>72.3</v>
      </c>
      <c r="E20" s="371">
        <v>72.3</v>
      </c>
      <c r="F20" s="371">
        <v>72.3</v>
      </c>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row>
    <row r="21" spans="1:41" ht="15" customHeight="1">
      <c r="A21" s="322" t="s">
        <v>646</v>
      </c>
      <c r="B21" s="370" t="s">
        <v>660</v>
      </c>
      <c r="C21" s="371">
        <v>72.3</v>
      </c>
      <c r="D21" s="371">
        <v>72.3</v>
      </c>
      <c r="E21" s="371">
        <v>72.3</v>
      </c>
      <c r="F21" s="371">
        <v>72.3</v>
      </c>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row>
    <row r="22" spans="1:41" ht="15" customHeight="1">
      <c r="A22" s="322" t="s">
        <v>647</v>
      </c>
      <c r="B22" s="368" t="s">
        <v>661</v>
      </c>
      <c r="C22" s="369">
        <v>152.33991</v>
      </c>
      <c r="D22" s="369">
        <v>152.33991</v>
      </c>
      <c r="E22" s="369">
        <v>152.33991</v>
      </c>
      <c r="F22" s="369">
        <v>152.33991</v>
      </c>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row>
    <row r="23" spans="1:41" ht="15" customHeight="1">
      <c r="A23" s="322" t="s">
        <v>647</v>
      </c>
      <c r="B23" s="368" t="s">
        <v>662</v>
      </c>
      <c r="C23" s="369">
        <v>0</v>
      </c>
      <c r="D23" s="369">
        <v>0</v>
      </c>
      <c r="E23" s="369">
        <v>0</v>
      </c>
      <c r="F23" s="369">
        <v>0</v>
      </c>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row>
    <row r="24" spans="1:41" s="176" customFormat="1" ht="15" customHeight="1">
      <c r="A24" s="322" t="s">
        <v>647</v>
      </c>
      <c r="B24" s="368" t="s">
        <v>663</v>
      </c>
      <c r="C24" s="369">
        <v>0</v>
      </c>
      <c r="D24" s="369">
        <v>0</v>
      </c>
      <c r="E24" s="369">
        <v>0</v>
      </c>
      <c r="F24" s="369">
        <v>0</v>
      </c>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row>
    <row r="25" spans="1:41" ht="15" customHeight="1">
      <c r="A25" s="322" t="s">
        <v>647</v>
      </c>
      <c r="B25" s="368" t="s">
        <v>664</v>
      </c>
      <c r="C25" s="369">
        <v>0</v>
      </c>
      <c r="D25" s="369">
        <v>0</v>
      </c>
      <c r="E25" s="369">
        <v>0</v>
      </c>
      <c r="F25" s="369">
        <v>0</v>
      </c>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row>
    <row r="26" spans="1:41" s="176" customFormat="1" ht="15" customHeight="1">
      <c r="A26" s="322" t="s">
        <v>647</v>
      </c>
      <c r="B26" s="370" t="s">
        <v>665</v>
      </c>
      <c r="C26" s="372">
        <v>152.33991</v>
      </c>
      <c r="D26" s="372">
        <v>152.33991</v>
      </c>
      <c r="E26" s="372">
        <v>152.33991</v>
      </c>
      <c r="F26" s="372">
        <v>152.33991</v>
      </c>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row>
    <row r="27" spans="1:41" ht="15" customHeight="1">
      <c r="A27" s="322" t="s">
        <v>647</v>
      </c>
      <c r="B27" s="370" t="s">
        <v>666</v>
      </c>
      <c r="C27" s="373">
        <v>152.33991</v>
      </c>
      <c r="D27" s="373">
        <v>152.33991</v>
      </c>
      <c r="E27" s="373">
        <v>152.33991</v>
      </c>
      <c r="F27" s="373">
        <v>152.33991</v>
      </c>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row>
    <row r="28" spans="1:41" s="176" customFormat="1" ht="15" customHeight="1">
      <c r="A28" s="322" t="s">
        <v>648</v>
      </c>
      <c r="B28" s="368" t="s">
        <v>667</v>
      </c>
      <c r="C28" s="374">
        <v>22</v>
      </c>
      <c r="D28" s="374">
        <v>22</v>
      </c>
      <c r="E28" s="374">
        <v>22</v>
      </c>
      <c r="F28" s="374">
        <v>22</v>
      </c>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row>
    <row r="29" spans="1:41" ht="15" customHeight="1">
      <c r="A29" s="322" t="s">
        <v>648</v>
      </c>
      <c r="B29" s="368" t="s">
        <v>668</v>
      </c>
      <c r="C29" s="374">
        <v>0</v>
      </c>
      <c r="D29" s="374">
        <v>0</v>
      </c>
      <c r="E29" s="374">
        <v>0</v>
      </c>
      <c r="F29" s="374">
        <v>0</v>
      </c>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row>
    <row r="30" spans="1:41" ht="15" customHeight="1">
      <c r="A30" s="322" t="s">
        <v>648</v>
      </c>
      <c r="B30" s="368" t="s">
        <v>669</v>
      </c>
      <c r="C30" s="374">
        <v>0</v>
      </c>
      <c r="D30" s="374">
        <v>0</v>
      </c>
      <c r="E30" s="374">
        <v>0</v>
      </c>
      <c r="F30" s="374">
        <v>0</v>
      </c>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row>
    <row r="31" spans="1:41" ht="15" customHeight="1">
      <c r="A31" s="322" t="s">
        <v>648</v>
      </c>
      <c r="B31" s="370" t="s">
        <v>670</v>
      </c>
      <c r="C31" s="375">
        <v>22</v>
      </c>
      <c r="D31" s="375">
        <v>22</v>
      </c>
      <c r="E31" s="375">
        <v>22</v>
      </c>
      <c r="F31" s="375">
        <v>22</v>
      </c>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row>
    <row r="32" spans="1:41" ht="15" customHeight="1">
      <c r="A32" s="322" t="s">
        <v>648</v>
      </c>
      <c r="B32" s="368" t="s">
        <v>671</v>
      </c>
      <c r="C32" s="374">
        <v>22</v>
      </c>
      <c r="D32" s="374">
        <v>22</v>
      </c>
      <c r="E32" s="374">
        <v>22</v>
      </c>
      <c r="F32" s="374">
        <v>22</v>
      </c>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row>
    <row r="33" spans="1:41" ht="15" customHeight="1">
      <c r="A33" s="322" t="s">
        <v>649</v>
      </c>
      <c r="B33" s="368" t="s">
        <v>672</v>
      </c>
      <c r="C33" s="374">
        <v>2</v>
      </c>
      <c r="D33" s="374">
        <v>2</v>
      </c>
      <c r="E33" s="374">
        <v>2</v>
      </c>
      <c r="F33" s="374">
        <v>2</v>
      </c>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row>
    <row r="34" spans="1:41" s="176" customFormat="1" ht="15" customHeight="1">
      <c r="A34" s="322" t="s">
        <v>649</v>
      </c>
      <c r="B34" s="368" t="s">
        <v>673</v>
      </c>
      <c r="C34" s="374">
        <v>48</v>
      </c>
      <c r="D34" s="374">
        <v>48</v>
      </c>
      <c r="E34" s="374">
        <v>48</v>
      </c>
      <c r="F34" s="374">
        <v>48</v>
      </c>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row>
    <row r="35" spans="1:41" ht="15" customHeight="1">
      <c r="A35" s="322" t="s">
        <v>649</v>
      </c>
      <c r="B35" s="368" t="s">
        <v>674</v>
      </c>
      <c r="C35" s="374">
        <v>6</v>
      </c>
      <c r="D35" s="374">
        <v>6</v>
      </c>
      <c r="E35" s="374">
        <v>6</v>
      </c>
      <c r="F35" s="374">
        <v>6</v>
      </c>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row>
    <row r="36" spans="1:41" ht="15" customHeight="1">
      <c r="A36" s="322" t="s">
        <v>649</v>
      </c>
      <c r="B36" s="368" t="s">
        <v>675</v>
      </c>
      <c r="C36" s="374">
        <v>6</v>
      </c>
      <c r="D36" s="374">
        <v>6</v>
      </c>
      <c r="E36" s="374">
        <v>6</v>
      </c>
      <c r="F36" s="374">
        <v>6</v>
      </c>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row>
    <row r="37" spans="1:41" ht="15" customHeight="1">
      <c r="A37" s="322" t="s">
        <v>649</v>
      </c>
      <c r="B37" s="368" t="s">
        <v>676</v>
      </c>
      <c r="C37" s="374">
        <v>24</v>
      </c>
      <c r="D37" s="374">
        <v>24</v>
      </c>
      <c r="E37" s="374">
        <v>24</v>
      </c>
      <c r="F37" s="374">
        <v>24</v>
      </c>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row>
    <row r="38" spans="1:41" s="176" customFormat="1" ht="15" customHeight="1">
      <c r="A38" s="322" t="s">
        <v>649</v>
      </c>
      <c r="B38" s="370" t="s">
        <v>677</v>
      </c>
      <c r="C38" s="375">
        <v>86</v>
      </c>
      <c r="D38" s="375">
        <v>86</v>
      </c>
      <c r="E38" s="375">
        <v>86</v>
      </c>
      <c r="F38" s="375">
        <v>86</v>
      </c>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row>
    <row r="39" spans="1:41" ht="15" customHeight="1">
      <c r="A39" s="322" t="s">
        <v>650</v>
      </c>
      <c r="B39" s="368" t="s">
        <v>678</v>
      </c>
      <c r="C39" s="374">
        <v>47</v>
      </c>
      <c r="D39" s="374">
        <v>47</v>
      </c>
      <c r="E39" s="374">
        <v>47</v>
      </c>
      <c r="F39" s="374">
        <v>47</v>
      </c>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row>
    <row r="40" spans="1:41" s="176" customFormat="1" ht="15" customHeight="1">
      <c r="A40" s="322" t="s">
        <v>650</v>
      </c>
      <c r="B40" s="368" t="s">
        <v>679</v>
      </c>
      <c r="C40" s="374">
        <v>6</v>
      </c>
      <c r="D40" s="374">
        <v>6</v>
      </c>
      <c r="E40" s="374">
        <v>6</v>
      </c>
      <c r="F40" s="374">
        <v>6</v>
      </c>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row>
    <row r="41" spans="1:41" ht="15" customHeight="1">
      <c r="A41" s="322" t="s">
        <v>650</v>
      </c>
      <c r="B41" s="368" t="s">
        <v>680</v>
      </c>
      <c r="C41" s="374">
        <v>86</v>
      </c>
      <c r="D41" s="374">
        <v>86</v>
      </c>
      <c r="E41" s="374">
        <v>86</v>
      </c>
      <c r="F41" s="374">
        <v>86</v>
      </c>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row>
    <row r="42" spans="1:41" s="176" customFormat="1" ht="15" customHeight="1">
      <c r="A42" s="322" t="s">
        <v>650</v>
      </c>
      <c r="B42" s="370" t="s">
        <v>681</v>
      </c>
      <c r="C42" s="375">
        <v>139</v>
      </c>
      <c r="D42" s="375">
        <v>139</v>
      </c>
      <c r="E42" s="375">
        <v>139</v>
      </c>
      <c r="F42" s="375">
        <v>139</v>
      </c>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row>
    <row r="43" spans="1:41" ht="15" customHeight="1">
      <c r="A43" s="322" t="s">
        <v>651</v>
      </c>
      <c r="B43" s="368" t="s">
        <v>682</v>
      </c>
      <c r="C43" s="374">
        <v>1</v>
      </c>
      <c r="D43" s="374">
        <v>1</v>
      </c>
      <c r="E43" s="374">
        <v>1</v>
      </c>
      <c r="F43" s="374">
        <v>1</v>
      </c>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row>
    <row r="44" spans="1:41" s="176" customFormat="1" ht="15" customHeight="1">
      <c r="A44" s="322" t="s">
        <v>651</v>
      </c>
      <c r="B44" s="368" t="s">
        <v>683</v>
      </c>
      <c r="C44" s="374">
        <v>11</v>
      </c>
      <c r="D44" s="374">
        <v>11</v>
      </c>
      <c r="E44" s="374">
        <v>11</v>
      </c>
      <c r="F44" s="374">
        <v>11</v>
      </c>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row>
    <row r="45" spans="1:41" ht="15" customHeight="1">
      <c r="A45" s="322" t="s">
        <v>651</v>
      </c>
      <c r="B45" s="368" t="s">
        <v>684</v>
      </c>
      <c r="C45" s="374">
        <v>39</v>
      </c>
      <c r="D45" s="374">
        <v>39</v>
      </c>
      <c r="E45" s="374">
        <v>39</v>
      </c>
      <c r="F45" s="374">
        <v>39</v>
      </c>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row>
    <row r="46" spans="1:41" s="176" customFormat="1" ht="15" customHeight="1">
      <c r="A46" s="322" t="s">
        <v>651</v>
      </c>
      <c r="B46" s="370" t="s">
        <v>685</v>
      </c>
      <c r="C46" s="375">
        <v>51</v>
      </c>
      <c r="D46" s="375">
        <v>51</v>
      </c>
      <c r="E46" s="375">
        <v>51</v>
      </c>
      <c r="F46" s="375">
        <v>51</v>
      </c>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row>
    <row r="47" spans="1:41" ht="15" customHeight="1">
      <c r="A47" s="322" t="s">
        <v>652</v>
      </c>
      <c r="B47" s="368" t="s">
        <v>686</v>
      </c>
      <c r="C47" s="369">
        <v>42.523000000000003</v>
      </c>
      <c r="D47" s="369">
        <v>42.523000000000003</v>
      </c>
      <c r="E47" s="369">
        <v>42.523000000000003</v>
      </c>
      <c r="F47" s="369">
        <v>42.523000000000003</v>
      </c>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row>
    <row r="48" spans="1:41" ht="15" customHeight="1">
      <c r="A48" s="322" t="s">
        <v>652</v>
      </c>
      <c r="B48" s="368" t="s">
        <v>687</v>
      </c>
      <c r="C48" s="369">
        <v>30.975999999999999</v>
      </c>
      <c r="D48" s="369">
        <v>30.975999999999999</v>
      </c>
      <c r="E48" s="369">
        <v>30.975999999999999</v>
      </c>
      <c r="F48" s="369">
        <v>30.975999999999999</v>
      </c>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row>
    <row r="49" spans="1:41" ht="15" customHeight="1">
      <c r="A49" s="322" t="s">
        <v>652</v>
      </c>
      <c r="B49" s="368" t="s">
        <v>688</v>
      </c>
      <c r="C49" s="369">
        <v>14.711</v>
      </c>
      <c r="D49" s="369">
        <v>14.711</v>
      </c>
      <c r="E49" s="369">
        <v>14.711</v>
      </c>
      <c r="F49" s="369">
        <v>14.711</v>
      </c>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row>
    <row r="50" spans="1:41" ht="15" customHeight="1">
      <c r="A50" s="322" t="s">
        <v>652</v>
      </c>
      <c r="B50" s="370" t="s">
        <v>689</v>
      </c>
      <c r="C50" s="372">
        <v>88.21</v>
      </c>
      <c r="D50" s="372">
        <v>88.21</v>
      </c>
      <c r="E50" s="372">
        <v>88.21</v>
      </c>
      <c r="F50" s="372">
        <v>88.21</v>
      </c>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row>
    <row r="51" spans="1:41" s="176" customFormat="1" ht="15" customHeight="1">
      <c r="A51" s="322" t="s">
        <v>653</v>
      </c>
      <c r="B51" s="368" t="s">
        <v>690</v>
      </c>
      <c r="C51" s="374">
        <v>0</v>
      </c>
      <c r="D51" s="374">
        <v>0</v>
      </c>
      <c r="E51" s="374">
        <v>0</v>
      </c>
      <c r="F51" s="374">
        <v>0</v>
      </c>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row>
    <row r="52" spans="1:41" ht="15" customHeight="1">
      <c r="A52" s="322" t="s">
        <v>653</v>
      </c>
      <c r="B52" s="368" t="s">
        <v>691</v>
      </c>
      <c r="C52" s="374">
        <v>2</v>
      </c>
      <c r="D52" s="374">
        <v>2</v>
      </c>
      <c r="E52" s="374">
        <v>2</v>
      </c>
      <c r="F52" s="374">
        <v>2</v>
      </c>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row>
    <row r="53" spans="1:41" ht="15" customHeight="1">
      <c r="A53" s="322" t="s">
        <v>653</v>
      </c>
      <c r="B53" s="368" t="s">
        <v>692</v>
      </c>
      <c r="C53" s="374">
        <v>33</v>
      </c>
      <c r="D53" s="374">
        <v>33</v>
      </c>
      <c r="E53" s="374">
        <v>33</v>
      </c>
      <c r="F53" s="374">
        <v>33</v>
      </c>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row>
    <row r="54" spans="1:41" ht="15" customHeight="1">
      <c r="A54" s="322" t="s">
        <v>653</v>
      </c>
      <c r="B54" s="370" t="s">
        <v>693</v>
      </c>
      <c r="C54" s="375">
        <v>35</v>
      </c>
      <c r="D54" s="375">
        <v>35</v>
      </c>
      <c r="E54" s="375">
        <v>35</v>
      </c>
      <c r="F54" s="375">
        <v>35</v>
      </c>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row>
    <row r="55" spans="1:41" s="176" customFormat="1" ht="15" customHeight="1">
      <c r="A55" s="322" t="s">
        <v>653</v>
      </c>
      <c r="B55" s="368" t="s">
        <v>694</v>
      </c>
      <c r="C55" s="374">
        <v>0</v>
      </c>
      <c r="D55" s="374">
        <v>0</v>
      </c>
      <c r="E55" s="374">
        <v>0</v>
      </c>
      <c r="F55" s="374">
        <v>0</v>
      </c>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row>
    <row r="56" spans="1:41" ht="15" customHeight="1">
      <c r="A56" s="322" t="s">
        <v>653</v>
      </c>
      <c r="B56" s="368" t="s">
        <v>695</v>
      </c>
      <c r="C56" s="374">
        <v>0</v>
      </c>
      <c r="D56" s="374">
        <v>0</v>
      </c>
      <c r="E56" s="374">
        <v>0</v>
      </c>
      <c r="F56" s="374">
        <v>0</v>
      </c>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row>
    <row r="57" spans="1:41" ht="15" customHeight="1">
      <c r="A57" s="322" t="s">
        <v>653</v>
      </c>
      <c r="B57" s="368" t="s">
        <v>696</v>
      </c>
      <c r="C57" s="374">
        <v>0</v>
      </c>
      <c r="D57" s="374">
        <v>0</v>
      </c>
      <c r="E57" s="374">
        <v>0</v>
      </c>
      <c r="F57" s="374">
        <v>0</v>
      </c>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row>
    <row r="58" spans="1:41" s="176" customFormat="1" ht="15" customHeight="1">
      <c r="A58" s="322" t="s">
        <v>653</v>
      </c>
      <c r="B58" s="370" t="s">
        <v>697</v>
      </c>
      <c r="C58" s="375">
        <v>0</v>
      </c>
      <c r="D58" s="375">
        <v>0</v>
      </c>
      <c r="E58" s="375">
        <v>0</v>
      </c>
      <c r="F58" s="375">
        <v>0</v>
      </c>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row>
    <row r="59" spans="1:41" ht="15" customHeight="1">
      <c r="A59" s="322" t="s">
        <v>653</v>
      </c>
      <c r="B59" s="368" t="s">
        <v>698</v>
      </c>
      <c r="C59" s="374">
        <v>0</v>
      </c>
      <c r="D59" s="374">
        <v>0</v>
      </c>
      <c r="E59" s="374">
        <v>0</v>
      </c>
      <c r="F59" s="374">
        <v>0</v>
      </c>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row>
    <row r="60" spans="1:41" ht="15" customHeight="1">
      <c r="A60" s="322" t="s">
        <v>653</v>
      </c>
      <c r="B60" s="368" t="s">
        <v>699</v>
      </c>
      <c r="C60" s="374">
        <v>0</v>
      </c>
      <c r="D60" s="374">
        <v>0</v>
      </c>
      <c r="E60" s="374">
        <v>0</v>
      </c>
      <c r="F60" s="374">
        <v>0</v>
      </c>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row>
    <row r="61" spans="1:41" ht="15" customHeight="1">
      <c r="A61" s="322" t="s">
        <v>653</v>
      </c>
      <c r="B61" s="368" t="s">
        <v>700</v>
      </c>
      <c r="C61" s="374">
        <v>2</v>
      </c>
      <c r="D61" s="374">
        <v>2</v>
      </c>
      <c r="E61" s="374">
        <v>2</v>
      </c>
      <c r="F61" s="374">
        <v>2</v>
      </c>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row>
    <row r="62" spans="1:41" ht="15" customHeight="1">
      <c r="A62" s="322" t="s">
        <v>653</v>
      </c>
      <c r="B62" s="370" t="s">
        <v>701</v>
      </c>
      <c r="C62" s="375">
        <v>2</v>
      </c>
      <c r="D62" s="375">
        <v>2</v>
      </c>
      <c r="E62" s="375">
        <v>2</v>
      </c>
      <c r="F62" s="375">
        <v>2</v>
      </c>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row>
    <row r="63" spans="1:41" ht="15" customHeight="1">
      <c r="A63" s="322" t="s">
        <v>653</v>
      </c>
      <c r="B63" s="368" t="s">
        <v>702</v>
      </c>
      <c r="C63" s="374">
        <v>112</v>
      </c>
      <c r="D63" s="374">
        <v>112</v>
      </c>
      <c r="E63" s="374">
        <v>112</v>
      </c>
      <c r="F63" s="374">
        <v>112</v>
      </c>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row>
    <row r="64" spans="1:41" s="176" customFormat="1" ht="15" customHeight="1">
      <c r="A64" s="322" t="s">
        <v>653</v>
      </c>
      <c r="B64" s="368" t="s">
        <v>703</v>
      </c>
      <c r="C64" s="374">
        <v>48</v>
      </c>
      <c r="D64" s="374">
        <v>48</v>
      </c>
      <c r="E64" s="374">
        <v>48</v>
      </c>
      <c r="F64" s="374">
        <v>48</v>
      </c>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row>
    <row r="65" spans="1:41" ht="15" customHeight="1">
      <c r="A65" s="322" t="s">
        <v>653</v>
      </c>
      <c r="B65" s="368" t="s">
        <v>704</v>
      </c>
      <c r="C65" s="374">
        <v>0</v>
      </c>
      <c r="D65" s="374">
        <v>0</v>
      </c>
      <c r="E65" s="374">
        <v>0</v>
      </c>
      <c r="F65" s="374">
        <v>0</v>
      </c>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row>
    <row r="66" spans="1:41" ht="15" customHeight="1">
      <c r="A66" s="382" t="s">
        <v>653</v>
      </c>
      <c r="B66" s="368" t="s">
        <v>706</v>
      </c>
      <c r="C66" s="374">
        <v>0</v>
      </c>
      <c r="D66" s="374">
        <v>0</v>
      </c>
      <c r="E66" s="374">
        <v>0</v>
      </c>
      <c r="F66" s="374">
        <v>0</v>
      </c>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row>
    <row r="67" spans="1:41" ht="15" customHeight="1">
      <c r="A67" s="322" t="s">
        <v>653</v>
      </c>
      <c r="B67" s="370" t="s">
        <v>707</v>
      </c>
      <c r="C67" s="375">
        <v>160</v>
      </c>
      <c r="D67" s="375">
        <v>160</v>
      </c>
      <c r="E67" s="375">
        <v>160</v>
      </c>
      <c r="F67" s="375">
        <v>160</v>
      </c>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row>
    <row r="68" spans="1:41" ht="15" customHeight="1">
      <c r="A68" s="358" t="s">
        <v>653</v>
      </c>
      <c r="B68" s="376" t="s">
        <v>705</v>
      </c>
      <c r="C68" s="377">
        <v>21</v>
      </c>
      <c r="D68" s="377">
        <v>21</v>
      </c>
      <c r="E68" s="377">
        <v>21</v>
      </c>
      <c r="F68" s="377">
        <v>21</v>
      </c>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row>
    <row r="69" spans="1:41" s="176" customFormat="1" ht="15" customHeight="1">
      <c r="A69" s="322" t="s">
        <v>653</v>
      </c>
      <c r="B69" s="368" t="s">
        <v>708</v>
      </c>
      <c r="C69" s="374">
        <v>0</v>
      </c>
      <c r="D69" s="374">
        <v>0</v>
      </c>
      <c r="E69" s="374">
        <v>0</v>
      </c>
      <c r="F69" s="374">
        <v>0</v>
      </c>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row>
    <row r="70" spans="1:41" ht="15" customHeight="1">
      <c r="A70" s="322" t="s">
        <v>653</v>
      </c>
      <c r="B70" s="368" t="s">
        <v>709</v>
      </c>
      <c r="C70" s="374">
        <v>8</v>
      </c>
      <c r="D70" s="374">
        <v>8</v>
      </c>
      <c r="E70" s="374">
        <v>8</v>
      </c>
      <c r="F70" s="374">
        <v>8</v>
      </c>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row>
    <row r="71" spans="1:41" ht="15" customHeight="1">
      <c r="B71" s="370" t="s">
        <v>710</v>
      </c>
      <c r="C71" s="375">
        <v>1676</v>
      </c>
      <c r="D71" s="375">
        <v>1676</v>
      </c>
      <c r="E71" s="375">
        <v>1676</v>
      </c>
      <c r="F71" s="375">
        <v>1676</v>
      </c>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row>
    <row r="72" spans="1:41" ht="15" customHeight="1"/>
    <row r="73" spans="1:41" ht="15" customHeight="1"/>
    <row r="74" spans="1:41" ht="15" customHeight="1"/>
    <row r="75" spans="1:41" ht="15" customHeight="1"/>
    <row r="76" spans="1:41" ht="15" customHeight="1"/>
    <row r="77" spans="1:41" ht="15" customHeight="1"/>
    <row r="78" spans="1:41" ht="15" customHeight="1"/>
    <row r="79" spans="1:41" ht="15" customHeight="1"/>
    <row r="80" spans="1:4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sheetData>
  <mergeCells count="1">
    <mergeCell ref="A13:A14"/>
  </mergeCells>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AO155"/>
  <sheetViews>
    <sheetView showGridLines="0" zoomScale="80" zoomScaleNormal="80" workbookViewId="0">
      <selection activeCell="A33" sqref="A33"/>
    </sheetView>
  </sheetViews>
  <sheetFormatPr baseColWidth="10" defaultColWidth="9.33203125" defaultRowHeight="12.75"/>
  <cols>
    <col min="1" max="1" width="16.77734375" style="24" customWidth="1"/>
    <col min="2" max="2" width="70.77734375" style="24" customWidth="1"/>
    <col min="3" max="16384" width="9.33203125" style="24"/>
  </cols>
  <sheetData>
    <row r="1" spans="1:41" ht="30" customHeight="1">
      <c r="A1" s="52" t="s">
        <v>0</v>
      </c>
    </row>
    <row r="2" spans="1:41" s="321" customFormat="1" ht="30" customHeight="1">
      <c r="A2" s="53" t="s">
        <v>79</v>
      </c>
    </row>
    <row r="3" spans="1:41" ht="12.95" customHeight="1"/>
    <row r="4" spans="1:41" ht="12.95" customHeight="1"/>
    <row r="5" spans="1:41" ht="12.95" customHeight="1"/>
    <row r="6" spans="1:41" ht="12.95" customHeight="1"/>
    <row r="7" spans="1:41" ht="12.95" customHeight="1"/>
    <row r="8" spans="1:41" ht="12.95" customHeight="1"/>
    <row r="9" spans="1:41" ht="12.95" customHeight="1"/>
    <row r="10" spans="1:41" ht="12.95" customHeight="1"/>
    <row r="11" spans="1:41" ht="12.95" customHeight="1"/>
    <row r="12" spans="1:41" ht="12.95" customHeight="1"/>
    <row r="13" spans="1:41" ht="15" customHeight="1">
      <c r="A13" s="324" t="s">
        <v>645</v>
      </c>
      <c r="B13" s="367"/>
      <c r="C13" s="367">
        <v>2024</v>
      </c>
      <c r="D13" s="367"/>
      <c r="E13" s="367"/>
      <c r="F13" s="367" t="s">
        <v>813</v>
      </c>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row>
    <row r="14" spans="1:41" ht="15" customHeight="1">
      <c r="A14" s="325"/>
      <c r="B14" s="367"/>
      <c r="C14" s="367" t="s">
        <v>61</v>
      </c>
      <c r="D14" s="367" t="s">
        <v>62</v>
      </c>
      <c r="E14" s="367" t="s">
        <v>63</v>
      </c>
      <c r="F14" s="367"/>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row>
    <row r="15" spans="1:41" ht="15" customHeight="1">
      <c r="A15" s="322" t="s">
        <v>646</v>
      </c>
      <c r="B15" s="368" t="s">
        <v>654</v>
      </c>
      <c r="C15" s="369">
        <v>2.0699999999999998</v>
      </c>
      <c r="D15" s="369">
        <v>2.0699999999999998</v>
      </c>
      <c r="E15" s="369">
        <v>2.0699999999999998</v>
      </c>
      <c r="F15" s="369">
        <v>2.0699999999999998</v>
      </c>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row>
    <row r="16" spans="1:41" ht="15" customHeight="1">
      <c r="A16" s="322" t="s">
        <v>646</v>
      </c>
      <c r="B16" s="368" t="s">
        <v>655</v>
      </c>
      <c r="C16" s="369">
        <v>52.25</v>
      </c>
      <c r="D16" s="369">
        <v>52.25</v>
      </c>
      <c r="E16" s="369">
        <v>52.25</v>
      </c>
      <c r="F16" s="369">
        <v>52.25</v>
      </c>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row>
    <row r="17" spans="1:41" ht="15" customHeight="1">
      <c r="A17" s="322" t="s">
        <v>646</v>
      </c>
      <c r="B17" s="368" t="s">
        <v>656</v>
      </c>
      <c r="C17" s="369">
        <v>0</v>
      </c>
      <c r="D17" s="369">
        <v>0</v>
      </c>
      <c r="E17" s="369">
        <v>0</v>
      </c>
      <c r="F17" s="369">
        <v>0</v>
      </c>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row>
    <row r="18" spans="1:41" s="176" customFormat="1" ht="15" customHeight="1">
      <c r="A18" s="322" t="s">
        <v>646</v>
      </c>
      <c r="B18" s="368" t="s">
        <v>657</v>
      </c>
      <c r="C18" s="369">
        <v>0</v>
      </c>
      <c r="D18" s="369">
        <v>0</v>
      </c>
      <c r="E18" s="369">
        <v>0</v>
      </c>
      <c r="F18" s="369">
        <v>0</v>
      </c>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row>
    <row r="19" spans="1:41" s="176" customFormat="1" ht="15" customHeight="1">
      <c r="A19" s="322" t="s">
        <v>646</v>
      </c>
      <c r="B19" s="370" t="s">
        <v>658</v>
      </c>
      <c r="C19" s="371">
        <v>54.32</v>
      </c>
      <c r="D19" s="371">
        <v>54.32</v>
      </c>
      <c r="E19" s="371">
        <v>54.32</v>
      </c>
      <c r="F19" s="371">
        <v>54.32</v>
      </c>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row>
    <row r="20" spans="1:41" s="176" customFormat="1" ht="15" customHeight="1">
      <c r="A20" s="322" t="s">
        <v>646</v>
      </c>
      <c r="B20" s="370" t="s">
        <v>659</v>
      </c>
      <c r="C20" s="371">
        <v>51.944000000000003</v>
      </c>
      <c r="D20" s="371">
        <v>51.944000000000003</v>
      </c>
      <c r="E20" s="371">
        <v>51.944000000000003</v>
      </c>
      <c r="F20" s="371">
        <v>51.943999999999996</v>
      </c>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row>
    <row r="21" spans="1:41" ht="15" customHeight="1">
      <c r="A21" s="322" t="s">
        <v>646</v>
      </c>
      <c r="B21" s="370" t="s">
        <v>660</v>
      </c>
      <c r="C21" s="371">
        <v>54.32</v>
      </c>
      <c r="D21" s="371">
        <v>54.32</v>
      </c>
      <c r="E21" s="371">
        <v>54.32</v>
      </c>
      <c r="F21" s="371">
        <v>54.32</v>
      </c>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row>
    <row r="22" spans="1:41" ht="15" customHeight="1">
      <c r="A22" s="322" t="s">
        <v>647</v>
      </c>
      <c r="B22" s="368" t="s">
        <v>661</v>
      </c>
      <c r="C22" s="369">
        <v>106.57</v>
      </c>
      <c r="D22" s="369">
        <v>106.57</v>
      </c>
      <c r="E22" s="369">
        <v>106.57</v>
      </c>
      <c r="F22" s="369">
        <v>106.57</v>
      </c>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row>
    <row r="23" spans="1:41" ht="15" customHeight="1">
      <c r="A23" s="322" t="s">
        <v>647</v>
      </c>
      <c r="B23" s="368" t="s">
        <v>662</v>
      </c>
      <c r="C23" s="369">
        <v>26.26</v>
      </c>
      <c r="D23" s="369">
        <v>26.26</v>
      </c>
      <c r="E23" s="369">
        <v>26.26</v>
      </c>
      <c r="F23" s="369">
        <v>26.26</v>
      </c>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row>
    <row r="24" spans="1:41" s="176" customFormat="1" ht="15" customHeight="1">
      <c r="A24" s="322" t="s">
        <v>647</v>
      </c>
      <c r="B24" s="368" t="s">
        <v>663</v>
      </c>
      <c r="C24" s="369">
        <v>0</v>
      </c>
      <c r="D24" s="369">
        <v>0</v>
      </c>
      <c r="E24" s="369">
        <v>0</v>
      </c>
      <c r="F24" s="369">
        <v>0</v>
      </c>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row>
    <row r="25" spans="1:41" ht="15" customHeight="1">
      <c r="A25" s="322" t="s">
        <v>647</v>
      </c>
      <c r="B25" s="368" t="s">
        <v>664</v>
      </c>
      <c r="C25" s="369">
        <v>0</v>
      </c>
      <c r="D25" s="369">
        <v>0</v>
      </c>
      <c r="E25" s="369">
        <v>0</v>
      </c>
      <c r="F25" s="369">
        <v>0</v>
      </c>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row>
    <row r="26" spans="1:41" s="176" customFormat="1" ht="15" customHeight="1">
      <c r="A26" s="322" t="s">
        <v>647</v>
      </c>
      <c r="B26" s="370" t="s">
        <v>665</v>
      </c>
      <c r="C26" s="372">
        <v>106.57</v>
      </c>
      <c r="D26" s="372">
        <v>106.57</v>
      </c>
      <c r="E26" s="372">
        <v>106.57</v>
      </c>
      <c r="F26" s="372">
        <v>106.57</v>
      </c>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row>
    <row r="27" spans="1:41" ht="15" customHeight="1">
      <c r="A27" s="322" t="s">
        <v>647</v>
      </c>
      <c r="B27" s="370" t="s">
        <v>666</v>
      </c>
      <c r="C27" s="373">
        <v>106.57</v>
      </c>
      <c r="D27" s="373">
        <v>106.57</v>
      </c>
      <c r="E27" s="373">
        <v>106.57</v>
      </c>
      <c r="F27" s="373">
        <v>106.57</v>
      </c>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row>
    <row r="28" spans="1:41" s="176" customFormat="1" ht="15" customHeight="1">
      <c r="A28" s="322" t="s">
        <v>648</v>
      </c>
      <c r="B28" s="368" t="s">
        <v>667</v>
      </c>
      <c r="C28" s="374">
        <v>17</v>
      </c>
      <c r="D28" s="374">
        <v>17</v>
      </c>
      <c r="E28" s="374">
        <v>17</v>
      </c>
      <c r="F28" s="374">
        <v>17</v>
      </c>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row>
    <row r="29" spans="1:41" ht="15" customHeight="1">
      <c r="A29" s="322" t="s">
        <v>648</v>
      </c>
      <c r="B29" s="368" t="s">
        <v>668</v>
      </c>
      <c r="C29" s="374">
        <v>6</v>
      </c>
      <c r="D29" s="374">
        <v>6</v>
      </c>
      <c r="E29" s="374">
        <v>6</v>
      </c>
      <c r="F29" s="374">
        <v>6</v>
      </c>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row>
    <row r="30" spans="1:41" ht="15" customHeight="1">
      <c r="A30" s="322" t="s">
        <v>648</v>
      </c>
      <c r="B30" s="368" t="s">
        <v>669</v>
      </c>
      <c r="C30" s="374">
        <v>0</v>
      </c>
      <c r="D30" s="374">
        <v>0</v>
      </c>
      <c r="E30" s="374">
        <v>0</v>
      </c>
      <c r="F30" s="374">
        <v>0</v>
      </c>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row>
    <row r="31" spans="1:41" ht="15" customHeight="1">
      <c r="A31" s="322" t="s">
        <v>648</v>
      </c>
      <c r="B31" s="370" t="s">
        <v>670</v>
      </c>
      <c r="C31" s="375">
        <v>23</v>
      </c>
      <c r="D31" s="375">
        <v>23</v>
      </c>
      <c r="E31" s="375">
        <v>23</v>
      </c>
      <c r="F31" s="375">
        <v>23</v>
      </c>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row>
    <row r="32" spans="1:41" s="176" customFormat="1" ht="15" customHeight="1">
      <c r="A32" s="322" t="s">
        <v>648</v>
      </c>
      <c r="B32" s="370" t="s">
        <v>671</v>
      </c>
      <c r="C32" s="375">
        <v>23</v>
      </c>
      <c r="D32" s="375">
        <v>23</v>
      </c>
      <c r="E32" s="375">
        <v>23</v>
      </c>
      <c r="F32" s="375">
        <v>23</v>
      </c>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row>
    <row r="33" spans="1:41" ht="15" customHeight="1">
      <c r="A33" s="322" t="s">
        <v>649</v>
      </c>
      <c r="B33" s="368" t="s">
        <v>672</v>
      </c>
      <c r="C33" s="374">
        <v>0</v>
      </c>
      <c r="D33" s="374">
        <v>0</v>
      </c>
      <c r="E33" s="374">
        <v>0</v>
      </c>
      <c r="F33" s="374">
        <v>0</v>
      </c>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row>
    <row r="34" spans="1:41" s="176" customFormat="1" ht="15" customHeight="1">
      <c r="A34" s="322" t="s">
        <v>649</v>
      </c>
      <c r="B34" s="368" t="s">
        <v>673</v>
      </c>
      <c r="C34" s="374">
        <v>40</v>
      </c>
      <c r="D34" s="374">
        <v>40</v>
      </c>
      <c r="E34" s="374">
        <v>40</v>
      </c>
      <c r="F34" s="374">
        <v>40</v>
      </c>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row>
    <row r="35" spans="1:41" ht="15" customHeight="1">
      <c r="A35" s="322" t="s">
        <v>649</v>
      </c>
      <c r="B35" s="368" t="s">
        <v>674</v>
      </c>
      <c r="C35" s="374">
        <v>0</v>
      </c>
      <c r="D35" s="374">
        <v>0</v>
      </c>
      <c r="E35" s="374">
        <v>0</v>
      </c>
      <c r="F35" s="374">
        <v>0</v>
      </c>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row>
    <row r="36" spans="1:41" ht="15" customHeight="1">
      <c r="A36" s="322" t="s">
        <v>649</v>
      </c>
      <c r="B36" s="368" t="s">
        <v>675</v>
      </c>
      <c r="C36" s="374">
        <v>3</v>
      </c>
      <c r="D36" s="374">
        <v>3</v>
      </c>
      <c r="E36" s="374">
        <v>3</v>
      </c>
      <c r="F36" s="374">
        <v>3</v>
      </c>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row>
    <row r="37" spans="1:41" ht="15" customHeight="1">
      <c r="A37" s="322" t="s">
        <v>649</v>
      </c>
      <c r="B37" s="368" t="s">
        <v>676</v>
      </c>
      <c r="C37" s="374">
        <v>0</v>
      </c>
      <c r="D37" s="374">
        <v>0</v>
      </c>
      <c r="E37" s="374">
        <v>0</v>
      </c>
      <c r="F37" s="374">
        <v>0</v>
      </c>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row>
    <row r="38" spans="1:41" s="176" customFormat="1" ht="15" customHeight="1">
      <c r="A38" s="322" t="s">
        <v>649</v>
      </c>
      <c r="B38" s="370" t="s">
        <v>677</v>
      </c>
      <c r="C38" s="375">
        <v>43</v>
      </c>
      <c r="D38" s="375">
        <v>43</v>
      </c>
      <c r="E38" s="375">
        <v>43</v>
      </c>
      <c r="F38" s="375">
        <v>43</v>
      </c>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row>
    <row r="39" spans="1:41" ht="15" customHeight="1">
      <c r="A39" s="322" t="s">
        <v>650</v>
      </c>
      <c r="B39" s="368" t="s">
        <v>678</v>
      </c>
      <c r="C39" s="374">
        <v>25</v>
      </c>
      <c r="D39" s="374">
        <v>25</v>
      </c>
      <c r="E39" s="374">
        <v>25</v>
      </c>
      <c r="F39" s="374">
        <v>25</v>
      </c>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row>
    <row r="40" spans="1:41" s="176" customFormat="1" ht="15" customHeight="1">
      <c r="A40" s="322" t="s">
        <v>650</v>
      </c>
      <c r="B40" s="368" t="s">
        <v>679</v>
      </c>
      <c r="C40" s="374">
        <v>9</v>
      </c>
      <c r="D40" s="374">
        <v>9</v>
      </c>
      <c r="E40" s="374">
        <v>9</v>
      </c>
      <c r="F40" s="374">
        <v>9</v>
      </c>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row>
    <row r="41" spans="1:41" ht="15" customHeight="1">
      <c r="A41" s="322" t="s">
        <v>650</v>
      </c>
      <c r="B41" s="368" t="s">
        <v>680</v>
      </c>
      <c r="C41" s="374">
        <v>43</v>
      </c>
      <c r="D41" s="374">
        <v>43</v>
      </c>
      <c r="E41" s="374">
        <v>43</v>
      </c>
      <c r="F41" s="374">
        <v>43</v>
      </c>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row>
    <row r="42" spans="1:41" s="176" customFormat="1" ht="15" customHeight="1">
      <c r="A42" s="322" t="s">
        <v>650</v>
      </c>
      <c r="B42" s="370" t="s">
        <v>681</v>
      </c>
      <c r="C42" s="375">
        <v>77</v>
      </c>
      <c r="D42" s="375">
        <v>77</v>
      </c>
      <c r="E42" s="375">
        <v>77</v>
      </c>
      <c r="F42" s="375">
        <v>77</v>
      </c>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row>
    <row r="43" spans="1:41" ht="15" customHeight="1">
      <c r="A43" s="322" t="s">
        <v>651</v>
      </c>
      <c r="B43" s="368" t="s">
        <v>682</v>
      </c>
      <c r="C43" s="374">
        <v>1</v>
      </c>
      <c r="D43" s="374">
        <v>1</v>
      </c>
      <c r="E43" s="374">
        <v>1</v>
      </c>
      <c r="F43" s="374">
        <v>1</v>
      </c>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row>
    <row r="44" spans="1:41" s="176" customFormat="1" ht="15" customHeight="1">
      <c r="A44" s="322" t="s">
        <v>651</v>
      </c>
      <c r="B44" s="368" t="s">
        <v>683</v>
      </c>
      <c r="C44" s="374">
        <v>9</v>
      </c>
      <c r="D44" s="374">
        <v>9</v>
      </c>
      <c r="E44" s="374">
        <v>9</v>
      </c>
      <c r="F44" s="374">
        <v>9</v>
      </c>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row>
    <row r="45" spans="1:41" ht="15" customHeight="1">
      <c r="A45" s="322" t="s">
        <v>651</v>
      </c>
      <c r="B45" s="368" t="s">
        <v>684</v>
      </c>
      <c r="C45" s="374">
        <v>55</v>
      </c>
      <c r="D45" s="374">
        <v>55</v>
      </c>
      <c r="E45" s="374">
        <v>55</v>
      </c>
      <c r="F45" s="374">
        <v>55</v>
      </c>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row>
    <row r="46" spans="1:41" s="176" customFormat="1" ht="15" customHeight="1">
      <c r="A46" s="322" t="s">
        <v>651</v>
      </c>
      <c r="B46" s="370" t="s">
        <v>685</v>
      </c>
      <c r="C46" s="375">
        <v>65</v>
      </c>
      <c r="D46" s="375">
        <v>65</v>
      </c>
      <c r="E46" s="375">
        <v>65</v>
      </c>
      <c r="F46" s="375">
        <v>65</v>
      </c>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row>
    <row r="47" spans="1:41" ht="15" customHeight="1">
      <c r="A47" s="322" t="s">
        <v>652</v>
      </c>
      <c r="B47" s="368" t="s">
        <v>686</v>
      </c>
      <c r="C47" s="369">
        <v>52.984999999999999</v>
      </c>
      <c r="D47" s="369">
        <v>52.984999999999999</v>
      </c>
      <c r="E47" s="369">
        <v>52.984999999999999</v>
      </c>
      <c r="F47" s="369">
        <v>52.984999999999992</v>
      </c>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row>
    <row r="48" spans="1:41" ht="15" customHeight="1">
      <c r="A48" s="322" t="s">
        <v>652</v>
      </c>
      <c r="B48" s="368" t="s">
        <v>687</v>
      </c>
      <c r="C48" s="369">
        <v>1.335</v>
      </c>
      <c r="D48" s="369">
        <v>1.335</v>
      </c>
      <c r="E48" s="369">
        <v>1.335</v>
      </c>
      <c r="F48" s="369">
        <v>1.335</v>
      </c>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row>
    <row r="49" spans="1:41" ht="15" customHeight="1">
      <c r="A49" s="322" t="s">
        <v>652</v>
      </c>
      <c r="B49" s="368" t="s">
        <v>688</v>
      </c>
      <c r="C49" s="369">
        <v>0</v>
      </c>
      <c r="D49" s="369">
        <v>0</v>
      </c>
      <c r="E49" s="369">
        <v>0</v>
      </c>
      <c r="F49" s="369">
        <v>0</v>
      </c>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row>
    <row r="50" spans="1:41" ht="15" customHeight="1">
      <c r="A50" s="322" t="s">
        <v>652</v>
      </c>
      <c r="B50" s="370" t="s">
        <v>689</v>
      </c>
      <c r="C50" s="372">
        <v>54.32</v>
      </c>
      <c r="D50" s="372">
        <v>54.32</v>
      </c>
      <c r="E50" s="372">
        <v>54.32</v>
      </c>
      <c r="F50" s="372">
        <v>54.32</v>
      </c>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row>
    <row r="51" spans="1:41" s="176" customFormat="1" ht="15" customHeight="1">
      <c r="A51" s="322" t="s">
        <v>653</v>
      </c>
      <c r="B51" s="368" t="s">
        <v>690</v>
      </c>
      <c r="C51" s="374">
        <v>3</v>
      </c>
      <c r="D51" s="374">
        <v>3</v>
      </c>
      <c r="E51" s="374">
        <v>3</v>
      </c>
      <c r="F51" s="374">
        <v>3</v>
      </c>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row>
    <row r="52" spans="1:41" ht="15" customHeight="1">
      <c r="A52" s="322" t="s">
        <v>653</v>
      </c>
      <c r="B52" s="368" t="s">
        <v>691</v>
      </c>
      <c r="C52" s="374">
        <v>25</v>
      </c>
      <c r="D52" s="374">
        <v>25</v>
      </c>
      <c r="E52" s="374">
        <v>25</v>
      </c>
      <c r="F52" s="374">
        <v>25</v>
      </c>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row>
    <row r="53" spans="1:41" ht="15" customHeight="1">
      <c r="A53" s="322" t="s">
        <v>653</v>
      </c>
      <c r="B53" s="368" t="s">
        <v>692</v>
      </c>
      <c r="C53" s="374">
        <v>0</v>
      </c>
      <c r="D53" s="374">
        <v>0</v>
      </c>
      <c r="E53" s="374">
        <v>0</v>
      </c>
      <c r="F53" s="374">
        <v>0</v>
      </c>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row>
    <row r="54" spans="1:41" ht="15" customHeight="1">
      <c r="A54" s="322" t="s">
        <v>653</v>
      </c>
      <c r="B54" s="370" t="s">
        <v>693</v>
      </c>
      <c r="C54" s="375">
        <v>28</v>
      </c>
      <c r="D54" s="375">
        <v>28</v>
      </c>
      <c r="E54" s="375">
        <v>28</v>
      </c>
      <c r="F54" s="375">
        <v>28</v>
      </c>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row>
    <row r="55" spans="1:41" s="176" customFormat="1" ht="15" customHeight="1">
      <c r="A55" s="322" t="s">
        <v>653</v>
      </c>
      <c r="B55" s="368" t="s">
        <v>694</v>
      </c>
      <c r="C55" s="374">
        <v>0</v>
      </c>
      <c r="D55" s="374">
        <v>0</v>
      </c>
      <c r="E55" s="374">
        <v>0</v>
      </c>
      <c r="F55" s="374">
        <v>0</v>
      </c>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row>
    <row r="56" spans="1:41" ht="15" customHeight="1">
      <c r="A56" s="322" t="s">
        <v>653</v>
      </c>
      <c r="B56" s="368" t="s">
        <v>695</v>
      </c>
      <c r="C56" s="374">
        <v>0</v>
      </c>
      <c r="D56" s="374">
        <v>0</v>
      </c>
      <c r="E56" s="374">
        <v>0</v>
      </c>
      <c r="F56" s="374">
        <v>0</v>
      </c>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row>
    <row r="57" spans="1:41" ht="15" customHeight="1">
      <c r="A57" s="322" t="s">
        <v>653</v>
      </c>
      <c r="B57" s="368" t="s">
        <v>696</v>
      </c>
      <c r="C57" s="374">
        <v>0</v>
      </c>
      <c r="D57" s="374">
        <v>0</v>
      </c>
      <c r="E57" s="374">
        <v>0</v>
      </c>
      <c r="F57" s="374">
        <v>0</v>
      </c>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row>
    <row r="58" spans="1:41" s="176" customFormat="1" ht="15" customHeight="1">
      <c r="A58" s="322" t="s">
        <v>653</v>
      </c>
      <c r="B58" s="370" t="s">
        <v>697</v>
      </c>
      <c r="C58" s="375">
        <v>0</v>
      </c>
      <c r="D58" s="375">
        <v>0</v>
      </c>
      <c r="E58" s="375">
        <v>0</v>
      </c>
      <c r="F58" s="375">
        <v>0</v>
      </c>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row>
    <row r="59" spans="1:41" ht="15" customHeight="1">
      <c r="A59" s="322" t="s">
        <v>653</v>
      </c>
      <c r="B59" s="368" t="s">
        <v>698</v>
      </c>
      <c r="C59" s="374">
        <v>12</v>
      </c>
      <c r="D59" s="374">
        <v>12</v>
      </c>
      <c r="E59" s="374">
        <v>12</v>
      </c>
      <c r="F59" s="374">
        <v>12</v>
      </c>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row>
    <row r="60" spans="1:41" ht="15" customHeight="1">
      <c r="A60" s="322" t="s">
        <v>653</v>
      </c>
      <c r="B60" s="368" t="s">
        <v>699</v>
      </c>
      <c r="C60" s="374">
        <v>0</v>
      </c>
      <c r="D60" s="374">
        <v>0</v>
      </c>
      <c r="E60" s="374">
        <v>0</v>
      </c>
      <c r="F60" s="374">
        <v>0</v>
      </c>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row>
    <row r="61" spans="1:41" ht="15" customHeight="1">
      <c r="A61" s="322" t="s">
        <v>653</v>
      </c>
      <c r="B61" s="368" t="s">
        <v>700</v>
      </c>
      <c r="C61" s="374">
        <v>0</v>
      </c>
      <c r="D61" s="374">
        <v>0</v>
      </c>
      <c r="E61" s="374">
        <v>0</v>
      </c>
      <c r="F61" s="374">
        <v>0</v>
      </c>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row>
    <row r="62" spans="1:41" ht="15" customHeight="1">
      <c r="A62" s="322" t="s">
        <v>653</v>
      </c>
      <c r="B62" s="370" t="s">
        <v>701</v>
      </c>
      <c r="C62" s="375">
        <v>12</v>
      </c>
      <c r="D62" s="375">
        <v>12</v>
      </c>
      <c r="E62" s="375">
        <v>12</v>
      </c>
      <c r="F62" s="375">
        <v>12</v>
      </c>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row>
    <row r="63" spans="1:41" ht="15" customHeight="1">
      <c r="A63" s="322" t="s">
        <v>653</v>
      </c>
      <c r="B63" s="368" t="s">
        <v>702</v>
      </c>
      <c r="C63" s="374">
        <v>73</v>
      </c>
      <c r="D63" s="374">
        <v>73</v>
      </c>
      <c r="E63" s="374">
        <v>73</v>
      </c>
      <c r="F63" s="374">
        <v>73</v>
      </c>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row>
    <row r="64" spans="1:41" s="176" customFormat="1" ht="15" customHeight="1">
      <c r="A64" s="322" t="s">
        <v>653</v>
      </c>
      <c r="B64" s="368" t="s">
        <v>703</v>
      </c>
      <c r="C64" s="374">
        <v>47</v>
      </c>
      <c r="D64" s="374">
        <v>47</v>
      </c>
      <c r="E64" s="374">
        <v>47</v>
      </c>
      <c r="F64" s="374">
        <v>47</v>
      </c>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row>
    <row r="65" spans="1:41" ht="15" customHeight="1">
      <c r="A65" s="322" t="s">
        <v>653</v>
      </c>
      <c r="B65" s="368" t="s">
        <v>704</v>
      </c>
      <c r="C65" s="374">
        <v>0</v>
      </c>
      <c r="D65" s="374">
        <v>0</v>
      </c>
      <c r="E65" s="374">
        <v>0</v>
      </c>
      <c r="F65" s="374">
        <v>0</v>
      </c>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row>
    <row r="66" spans="1:41" ht="15" customHeight="1">
      <c r="A66" s="382" t="s">
        <v>653</v>
      </c>
      <c r="B66" s="368" t="s">
        <v>706</v>
      </c>
      <c r="C66" s="374">
        <v>0</v>
      </c>
      <c r="D66" s="374">
        <v>0</v>
      </c>
      <c r="E66" s="374">
        <v>0</v>
      </c>
      <c r="F66" s="374">
        <v>0</v>
      </c>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row>
    <row r="67" spans="1:41" ht="15" customHeight="1">
      <c r="A67" s="322" t="s">
        <v>653</v>
      </c>
      <c r="B67" s="370" t="s">
        <v>707</v>
      </c>
      <c r="C67" s="375">
        <v>120</v>
      </c>
      <c r="D67" s="375">
        <v>120</v>
      </c>
      <c r="E67" s="375">
        <v>120</v>
      </c>
      <c r="F67" s="375">
        <v>120</v>
      </c>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row>
    <row r="68" spans="1:41" ht="15" customHeight="1">
      <c r="A68" s="358" t="s">
        <v>653</v>
      </c>
      <c r="B68" s="376" t="s">
        <v>705</v>
      </c>
      <c r="C68" s="377">
        <v>14</v>
      </c>
      <c r="D68" s="377">
        <v>14</v>
      </c>
      <c r="E68" s="377">
        <v>14</v>
      </c>
      <c r="F68" s="377">
        <v>14</v>
      </c>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row>
    <row r="69" spans="1:41" s="176" customFormat="1" ht="15" customHeight="1">
      <c r="A69" s="322" t="s">
        <v>653</v>
      </c>
      <c r="B69" s="368" t="s">
        <v>708</v>
      </c>
      <c r="C69" s="374">
        <v>1</v>
      </c>
      <c r="D69" s="374">
        <v>1</v>
      </c>
      <c r="E69" s="374">
        <v>1</v>
      </c>
      <c r="F69" s="374">
        <v>1</v>
      </c>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row>
    <row r="70" spans="1:41" ht="15" customHeight="1">
      <c r="A70" s="322" t="s">
        <v>653</v>
      </c>
      <c r="B70" s="368" t="s">
        <v>709</v>
      </c>
      <c r="C70" s="374">
        <v>36</v>
      </c>
      <c r="D70" s="374">
        <v>36</v>
      </c>
      <c r="E70" s="374">
        <v>36</v>
      </c>
      <c r="F70" s="374">
        <v>36</v>
      </c>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row>
    <row r="71" spans="1:41" ht="15" customHeight="1">
      <c r="B71" s="370" t="s">
        <v>710</v>
      </c>
      <c r="C71" s="375">
        <v>1000</v>
      </c>
      <c r="D71" s="375">
        <v>1000</v>
      </c>
      <c r="E71" s="375">
        <v>1000</v>
      </c>
      <c r="F71" s="375">
        <v>1000</v>
      </c>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row>
    <row r="72" spans="1:41" ht="15" customHeight="1"/>
    <row r="73" spans="1:41" ht="15" customHeight="1"/>
    <row r="74" spans="1:41" ht="15" customHeight="1"/>
    <row r="75" spans="1:41" ht="15" customHeight="1"/>
    <row r="76" spans="1:41" ht="15" customHeight="1"/>
    <row r="77" spans="1:41" ht="15" customHeight="1"/>
    <row r="78" spans="1:41" ht="15" customHeight="1"/>
    <row r="79" spans="1:41" ht="15" customHeight="1"/>
    <row r="80" spans="1:4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sheetData>
  <mergeCells count="1">
    <mergeCell ref="A13:A14"/>
  </mergeCells>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AO155"/>
  <sheetViews>
    <sheetView showGridLines="0" zoomScale="80" zoomScaleNormal="80" workbookViewId="0">
      <selection activeCell="B53" sqref="B53"/>
    </sheetView>
  </sheetViews>
  <sheetFormatPr baseColWidth="10" defaultColWidth="9.33203125" defaultRowHeight="12.75"/>
  <cols>
    <col min="1" max="1" width="16.77734375" style="24" customWidth="1"/>
    <col min="2" max="2" width="70.77734375" style="24" customWidth="1"/>
    <col min="3" max="16384" width="9.33203125" style="24"/>
  </cols>
  <sheetData>
    <row r="1" spans="1:41" ht="30" customHeight="1">
      <c r="A1" s="52" t="s">
        <v>0</v>
      </c>
    </row>
    <row r="2" spans="1:41" s="321" customFormat="1" ht="30" customHeight="1">
      <c r="A2" s="53" t="s">
        <v>80</v>
      </c>
    </row>
    <row r="3" spans="1:41" ht="12.95" customHeight="1"/>
    <row r="4" spans="1:41" ht="12.95" customHeight="1"/>
    <row r="5" spans="1:41" ht="12.95" customHeight="1"/>
    <row r="6" spans="1:41" ht="12.95" customHeight="1"/>
    <row r="7" spans="1:41" ht="12.95" customHeight="1"/>
    <row r="8" spans="1:41" ht="12.95" customHeight="1"/>
    <row r="9" spans="1:41" ht="12.95" customHeight="1"/>
    <row r="10" spans="1:41" ht="12.95" customHeight="1"/>
    <row r="11" spans="1:41" ht="12.95" customHeight="1"/>
    <row r="12" spans="1:41" ht="12.95" customHeight="1"/>
    <row r="13" spans="1:41" ht="15" customHeight="1">
      <c r="A13" s="324" t="s">
        <v>645</v>
      </c>
      <c r="B13" s="367"/>
      <c r="C13" s="367">
        <v>2024</v>
      </c>
      <c r="D13" s="367"/>
      <c r="E13" s="367"/>
      <c r="F13" s="367" t="s">
        <v>813</v>
      </c>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row>
    <row r="14" spans="1:41" ht="15" customHeight="1">
      <c r="A14" s="325"/>
      <c r="B14" s="367"/>
      <c r="C14" s="367" t="s">
        <v>61</v>
      </c>
      <c r="D14" s="367" t="s">
        <v>62</v>
      </c>
      <c r="E14" s="367" t="s">
        <v>63</v>
      </c>
      <c r="F14" s="367"/>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row>
    <row r="15" spans="1:41" ht="15" customHeight="1">
      <c r="A15" s="322" t="s">
        <v>646</v>
      </c>
      <c r="B15" s="368" t="s">
        <v>654</v>
      </c>
      <c r="C15" s="369">
        <v>58.838000000000001</v>
      </c>
      <c r="D15" s="369">
        <v>58.838000000000001</v>
      </c>
      <c r="E15" s="369">
        <v>58.838000000000001</v>
      </c>
      <c r="F15" s="369">
        <v>58.838000000000001</v>
      </c>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row>
    <row r="16" spans="1:41" ht="15" customHeight="1">
      <c r="A16" s="322" t="s">
        <v>646</v>
      </c>
      <c r="B16" s="368" t="s">
        <v>655</v>
      </c>
      <c r="C16" s="369">
        <v>44.954000000000001</v>
      </c>
      <c r="D16" s="369">
        <v>44.954000000000001</v>
      </c>
      <c r="E16" s="369">
        <v>44.954000000000001</v>
      </c>
      <c r="F16" s="369">
        <v>44.954000000000001</v>
      </c>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row>
    <row r="17" spans="1:41" ht="15" customHeight="1">
      <c r="A17" s="322" t="s">
        <v>646</v>
      </c>
      <c r="B17" s="368" t="s">
        <v>656</v>
      </c>
      <c r="C17" s="369">
        <v>0</v>
      </c>
      <c r="D17" s="369">
        <v>0</v>
      </c>
      <c r="E17" s="369">
        <v>0</v>
      </c>
      <c r="F17" s="369">
        <v>0</v>
      </c>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row>
    <row r="18" spans="1:41" s="176" customFormat="1" ht="15" customHeight="1">
      <c r="A18" s="322" t="s">
        <v>646</v>
      </c>
      <c r="B18" s="368" t="s">
        <v>657</v>
      </c>
      <c r="C18" s="369">
        <v>0</v>
      </c>
      <c r="D18" s="369">
        <v>0</v>
      </c>
      <c r="E18" s="369">
        <v>0</v>
      </c>
      <c r="F18" s="369">
        <v>0</v>
      </c>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row>
    <row r="19" spans="1:41" s="176" customFormat="1" ht="15" customHeight="1">
      <c r="A19" s="322" t="s">
        <v>646</v>
      </c>
      <c r="B19" s="370" t="s">
        <v>658</v>
      </c>
      <c r="C19" s="372">
        <v>103.792</v>
      </c>
      <c r="D19" s="372">
        <v>103.792</v>
      </c>
      <c r="E19" s="372">
        <v>103.792</v>
      </c>
      <c r="F19" s="372">
        <v>103.79199999999999</v>
      </c>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row>
    <row r="20" spans="1:41" s="176" customFormat="1" ht="15" customHeight="1">
      <c r="A20" s="322" t="s">
        <v>646</v>
      </c>
      <c r="B20" s="370" t="s">
        <v>659</v>
      </c>
      <c r="C20" s="372">
        <v>91.047000000000011</v>
      </c>
      <c r="D20" s="372">
        <v>91.047000000000011</v>
      </c>
      <c r="E20" s="372">
        <v>91.047000000000011</v>
      </c>
      <c r="F20" s="372">
        <v>91.047000000000011</v>
      </c>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row>
    <row r="21" spans="1:41" ht="15" customHeight="1">
      <c r="A21" s="322" t="s">
        <v>646</v>
      </c>
      <c r="B21" s="370" t="s">
        <v>660</v>
      </c>
      <c r="C21" s="372">
        <v>90.62700000000001</v>
      </c>
      <c r="D21" s="372">
        <v>90.62700000000001</v>
      </c>
      <c r="E21" s="372">
        <v>90.62700000000001</v>
      </c>
      <c r="F21" s="372">
        <v>90.62700000000001</v>
      </c>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row>
    <row r="22" spans="1:41" ht="15" customHeight="1">
      <c r="A22" s="322" t="s">
        <v>647</v>
      </c>
      <c r="B22" s="368" t="s">
        <v>661</v>
      </c>
      <c r="C22" s="369">
        <v>148.74100000000001</v>
      </c>
      <c r="D22" s="369">
        <v>148.74100000000001</v>
      </c>
      <c r="E22" s="369">
        <v>148.74100000000001</v>
      </c>
      <c r="F22" s="369">
        <v>148.74100000000001</v>
      </c>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row>
    <row r="23" spans="1:41" ht="15" customHeight="1">
      <c r="A23" s="322" t="s">
        <v>647</v>
      </c>
      <c r="B23" s="368" t="s">
        <v>662</v>
      </c>
      <c r="C23" s="369">
        <v>0</v>
      </c>
      <c r="D23" s="369">
        <v>0</v>
      </c>
      <c r="E23" s="369">
        <v>0</v>
      </c>
      <c r="F23" s="369">
        <v>0</v>
      </c>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row>
    <row r="24" spans="1:41" s="176" customFormat="1" ht="15" customHeight="1">
      <c r="A24" s="322" t="s">
        <v>647</v>
      </c>
      <c r="B24" s="368" t="s">
        <v>663</v>
      </c>
      <c r="C24" s="369">
        <v>0</v>
      </c>
      <c r="D24" s="369">
        <v>0</v>
      </c>
      <c r="E24" s="369">
        <v>0</v>
      </c>
      <c r="F24" s="369">
        <v>0</v>
      </c>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row>
    <row r="25" spans="1:41" ht="15" customHeight="1">
      <c r="A25" s="322" t="s">
        <v>647</v>
      </c>
      <c r="B25" s="368" t="s">
        <v>664</v>
      </c>
      <c r="C25" s="369">
        <v>0</v>
      </c>
      <c r="D25" s="369">
        <v>0</v>
      </c>
      <c r="E25" s="369">
        <v>0</v>
      </c>
      <c r="F25" s="369">
        <v>0</v>
      </c>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row>
    <row r="26" spans="1:41" s="176" customFormat="1" ht="15" customHeight="1">
      <c r="A26" s="322" t="s">
        <v>647</v>
      </c>
      <c r="B26" s="370" t="s">
        <v>665</v>
      </c>
      <c r="C26" s="372">
        <v>148.74100000000001</v>
      </c>
      <c r="D26" s="372">
        <v>148.74100000000001</v>
      </c>
      <c r="E26" s="372">
        <v>148.74100000000001</v>
      </c>
      <c r="F26" s="372">
        <v>148.74100000000001</v>
      </c>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row>
    <row r="27" spans="1:41" ht="15" customHeight="1">
      <c r="A27" s="322" t="s">
        <v>647</v>
      </c>
      <c r="B27" s="370" t="s">
        <v>666</v>
      </c>
      <c r="C27" s="373">
        <v>126.187</v>
      </c>
      <c r="D27" s="373">
        <v>126.187</v>
      </c>
      <c r="E27" s="373">
        <v>126.187</v>
      </c>
      <c r="F27" s="373">
        <v>126.187</v>
      </c>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row>
    <row r="28" spans="1:41" s="176" customFormat="1" ht="15" customHeight="1">
      <c r="A28" s="322" t="s">
        <v>648</v>
      </c>
      <c r="B28" s="368" t="s">
        <v>667</v>
      </c>
      <c r="C28" s="374">
        <v>27</v>
      </c>
      <c r="D28" s="374">
        <v>27</v>
      </c>
      <c r="E28" s="374">
        <v>27</v>
      </c>
      <c r="F28" s="374">
        <v>27</v>
      </c>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row>
    <row r="29" spans="1:41" ht="15" customHeight="1">
      <c r="A29" s="322" t="s">
        <v>648</v>
      </c>
      <c r="B29" s="368" t="s">
        <v>668</v>
      </c>
      <c r="C29" s="374">
        <v>7</v>
      </c>
      <c r="D29" s="374">
        <v>7</v>
      </c>
      <c r="E29" s="374">
        <v>7</v>
      </c>
      <c r="F29" s="374">
        <v>7</v>
      </c>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row>
    <row r="30" spans="1:41" ht="15" customHeight="1">
      <c r="A30" s="322" t="s">
        <v>648</v>
      </c>
      <c r="B30" s="368" t="s">
        <v>669</v>
      </c>
      <c r="C30" s="374">
        <v>0</v>
      </c>
      <c r="D30" s="374">
        <v>0</v>
      </c>
      <c r="E30" s="374">
        <v>0</v>
      </c>
      <c r="F30" s="374">
        <v>0</v>
      </c>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row>
    <row r="31" spans="1:41" ht="15" customHeight="1">
      <c r="A31" s="322" t="s">
        <v>648</v>
      </c>
      <c r="B31" s="370" t="s">
        <v>670</v>
      </c>
      <c r="C31" s="375">
        <v>34</v>
      </c>
      <c r="D31" s="375">
        <v>34</v>
      </c>
      <c r="E31" s="375">
        <v>34</v>
      </c>
      <c r="F31" s="375">
        <v>34</v>
      </c>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row>
    <row r="32" spans="1:41" s="176" customFormat="1" ht="15" customHeight="1">
      <c r="A32" s="322" t="s">
        <v>648</v>
      </c>
      <c r="B32" s="370" t="s">
        <v>671</v>
      </c>
      <c r="C32" s="375">
        <v>25</v>
      </c>
      <c r="D32" s="375">
        <v>25</v>
      </c>
      <c r="E32" s="375">
        <v>25</v>
      </c>
      <c r="F32" s="375">
        <v>25</v>
      </c>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row>
    <row r="33" spans="1:41" ht="15" customHeight="1">
      <c r="A33" s="322" t="s">
        <v>649</v>
      </c>
      <c r="B33" s="368" t="s">
        <v>672</v>
      </c>
      <c r="C33" s="374">
        <v>23</v>
      </c>
      <c r="D33" s="374">
        <v>23</v>
      </c>
      <c r="E33" s="374">
        <v>23</v>
      </c>
      <c r="F33" s="374">
        <v>23</v>
      </c>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row>
    <row r="34" spans="1:41" s="176" customFormat="1" ht="15" customHeight="1">
      <c r="A34" s="322" t="s">
        <v>649</v>
      </c>
      <c r="B34" s="368" t="s">
        <v>673</v>
      </c>
      <c r="C34" s="374">
        <v>31</v>
      </c>
      <c r="D34" s="374">
        <v>31</v>
      </c>
      <c r="E34" s="374">
        <v>31</v>
      </c>
      <c r="F34" s="374">
        <v>31</v>
      </c>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row>
    <row r="35" spans="1:41" ht="15" customHeight="1">
      <c r="A35" s="322" t="s">
        <v>649</v>
      </c>
      <c r="B35" s="368" t="s">
        <v>674</v>
      </c>
      <c r="C35" s="374">
        <v>2</v>
      </c>
      <c r="D35" s="374">
        <v>2</v>
      </c>
      <c r="E35" s="374">
        <v>2</v>
      </c>
      <c r="F35" s="374">
        <v>2</v>
      </c>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row>
    <row r="36" spans="1:41" ht="15" customHeight="1">
      <c r="A36" s="322" t="s">
        <v>649</v>
      </c>
      <c r="B36" s="368" t="s">
        <v>675</v>
      </c>
      <c r="C36" s="374">
        <v>60</v>
      </c>
      <c r="D36" s="374">
        <v>60</v>
      </c>
      <c r="E36" s="374">
        <v>60</v>
      </c>
      <c r="F36" s="374">
        <v>60</v>
      </c>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row>
    <row r="37" spans="1:41" ht="15" customHeight="1">
      <c r="A37" s="322" t="s">
        <v>649</v>
      </c>
      <c r="B37" s="368" t="s">
        <v>676</v>
      </c>
      <c r="C37" s="374">
        <v>11</v>
      </c>
      <c r="D37" s="374">
        <v>11</v>
      </c>
      <c r="E37" s="374">
        <v>11</v>
      </c>
      <c r="F37" s="374">
        <v>11</v>
      </c>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row>
    <row r="38" spans="1:41" s="176" customFormat="1" ht="15" customHeight="1">
      <c r="A38" s="322" t="s">
        <v>649</v>
      </c>
      <c r="B38" s="370" t="s">
        <v>677</v>
      </c>
      <c r="C38" s="375">
        <v>127</v>
      </c>
      <c r="D38" s="375">
        <v>127</v>
      </c>
      <c r="E38" s="375">
        <v>127</v>
      </c>
      <c r="F38" s="375">
        <v>127</v>
      </c>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row>
    <row r="39" spans="1:41" ht="15" customHeight="1">
      <c r="A39" s="322" t="s">
        <v>650</v>
      </c>
      <c r="B39" s="368" t="s">
        <v>678</v>
      </c>
      <c r="C39" s="374">
        <v>21</v>
      </c>
      <c r="D39" s="374">
        <v>21</v>
      </c>
      <c r="E39" s="374">
        <v>21</v>
      </c>
      <c r="F39" s="374">
        <v>21</v>
      </c>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row>
    <row r="40" spans="1:41" s="176" customFormat="1" ht="15" customHeight="1">
      <c r="A40" s="322" t="s">
        <v>650</v>
      </c>
      <c r="B40" s="368" t="s">
        <v>679</v>
      </c>
      <c r="C40" s="374">
        <v>18</v>
      </c>
      <c r="D40" s="374">
        <v>18</v>
      </c>
      <c r="E40" s="374">
        <v>18</v>
      </c>
      <c r="F40" s="374">
        <v>18</v>
      </c>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row>
    <row r="41" spans="1:41" ht="15" customHeight="1">
      <c r="A41" s="322" t="s">
        <v>650</v>
      </c>
      <c r="B41" s="368" t="s">
        <v>680</v>
      </c>
      <c r="C41" s="374">
        <v>127</v>
      </c>
      <c r="D41" s="374">
        <v>127</v>
      </c>
      <c r="E41" s="374">
        <v>127</v>
      </c>
      <c r="F41" s="374">
        <v>127</v>
      </c>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row>
    <row r="42" spans="1:41" s="176" customFormat="1" ht="15" customHeight="1">
      <c r="A42" s="322" t="s">
        <v>650</v>
      </c>
      <c r="B42" s="370" t="s">
        <v>681</v>
      </c>
      <c r="C42" s="375">
        <v>166</v>
      </c>
      <c r="D42" s="375">
        <v>166</v>
      </c>
      <c r="E42" s="375">
        <v>166</v>
      </c>
      <c r="F42" s="375">
        <v>166</v>
      </c>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row>
    <row r="43" spans="1:41" ht="15" customHeight="1">
      <c r="A43" s="322" t="s">
        <v>651</v>
      </c>
      <c r="B43" s="368" t="s">
        <v>682</v>
      </c>
      <c r="C43" s="374">
        <v>3</v>
      </c>
      <c r="D43" s="374">
        <v>3</v>
      </c>
      <c r="E43" s="374">
        <v>3</v>
      </c>
      <c r="F43" s="374">
        <v>3</v>
      </c>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row>
    <row r="44" spans="1:41" s="176" customFormat="1" ht="15" customHeight="1">
      <c r="A44" s="322" t="s">
        <v>651</v>
      </c>
      <c r="B44" s="368" t="s">
        <v>683</v>
      </c>
      <c r="C44" s="374">
        <v>13</v>
      </c>
      <c r="D44" s="374">
        <v>13</v>
      </c>
      <c r="E44" s="374">
        <v>13</v>
      </c>
      <c r="F44" s="374">
        <v>13</v>
      </c>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row>
    <row r="45" spans="1:41" ht="15" customHeight="1">
      <c r="A45" s="322" t="s">
        <v>651</v>
      </c>
      <c r="B45" s="368" t="s">
        <v>684</v>
      </c>
      <c r="C45" s="374">
        <v>55</v>
      </c>
      <c r="D45" s="374">
        <v>55</v>
      </c>
      <c r="E45" s="374">
        <v>55</v>
      </c>
      <c r="F45" s="374">
        <v>55</v>
      </c>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row>
    <row r="46" spans="1:41" s="176" customFormat="1" ht="15" customHeight="1">
      <c r="A46" s="322" t="s">
        <v>651</v>
      </c>
      <c r="B46" s="370" t="s">
        <v>685</v>
      </c>
      <c r="C46" s="375">
        <v>71</v>
      </c>
      <c r="D46" s="375">
        <v>71</v>
      </c>
      <c r="E46" s="375">
        <v>71</v>
      </c>
      <c r="F46" s="375">
        <v>71</v>
      </c>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row>
    <row r="47" spans="1:41" ht="15" customHeight="1">
      <c r="A47" s="322" t="s">
        <v>652</v>
      </c>
      <c r="B47" s="368" t="s">
        <v>686</v>
      </c>
      <c r="C47" s="369">
        <v>13.85</v>
      </c>
      <c r="D47" s="369">
        <v>13.85</v>
      </c>
      <c r="E47" s="369">
        <v>13.85</v>
      </c>
      <c r="F47" s="369">
        <v>13.85</v>
      </c>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row>
    <row r="48" spans="1:41" ht="15" customHeight="1">
      <c r="A48" s="322" t="s">
        <v>652</v>
      </c>
      <c r="B48" s="368" t="s">
        <v>687</v>
      </c>
      <c r="C48" s="369">
        <v>29.056000000000001</v>
      </c>
      <c r="D48" s="369">
        <v>29.056000000000001</v>
      </c>
      <c r="E48" s="369">
        <v>29.056000000000001</v>
      </c>
      <c r="F48" s="369">
        <v>29.056000000000001</v>
      </c>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row>
    <row r="49" spans="1:41" ht="15" customHeight="1">
      <c r="A49" s="322" t="s">
        <v>652</v>
      </c>
      <c r="B49" s="368" t="s">
        <v>688</v>
      </c>
      <c r="C49" s="369">
        <v>49.497999999999998</v>
      </c>
      <c r="D49" s="369">
        <v>49.497999999999998</v>
      </c>
      <c r="E49" s="369">
        <v>49.497999999999998</v>
      </c>
      <c r="F49" s="369">
        <v>49.497999999999998</v>
      </c>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row>
    <row r="50" spans="1:41" ht="15" customHeight="1">
      <c r="A50" s="322" t="s">
        <v>652</v>
      </c>
      <c r="B50" s="370" t="s">
        <v>689</v>
      </c>
      <c r="C50" s="372">
        <v>92.403999999999996</v>
      </c>
      <c r="D50" s="372">
        <v>92.403999999999996</v>
      </c>
      <c r="E50" s="372">
        <v>92.403999999999996</v>
      </c>
      <c r="F50" s="372">
        <v>92.403999999999996</v>
      </c>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row>
    <row r="51" spans="1:41" s="176" customFormat="1" ht="15" customHeight="1">
      <c r="A51" s="322" t="s">
        <v>653</v>
      </c>
      <c r="B51" s="368" t="s">
        <v>690</v>
      </c>
      <c r="C51" s="374">
        <v>1</v>
      </c>
      <c r="D51" s="374">
        <v>1</v>
      </c>
      <c r="E51" s="374">
        <v>1</v>
      </c>
      <c r="F51" s="374">
        <v>1</v>
      </c>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row>
    <row r="52" spans="1:41" ht="15" customHeight="1">
      <c r="A52" s="322" t="s">
        <v>653</v>
      </c>
      <c r="B52" s="368" t="s">
        <v>691</v>
      </c>
      <c r="C52" s="374">
        <v>11</v>
      </c>
      <c r="D52" s="374">
        <v>11</v>
      </c>
      <c r="E52" s="374">
        <v>11</v>
      </c>
      <c r="F52" s="374">
        <v>11</v>
      </c>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row>
    <row r="53" spans="1:41" ht="15" customHeight="1">
      <c r="A53" s="322" t="s">
        <v>653</v>
      </c>
      <c r="B53" s="368" t="s">
        <v>692</v>
      </c>
      <c r="C53" s="374">
        <v>0</v>
      </c>
      <c r="D53" s="374">
        <v>0</v>
      </c>
      <c r="E53" s="374">
        <v>0</v>
      </c>
      <c r="F53" s="374">
        <v>0</v>
      </c>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row>
    <row r="54" spans="1:41" ht="15" customHeight="1">
      <c r="A54" s="322" t="s">
        <v>653</v>
      </c>
      <c r="B54" s="370" t="s">
        <v>693</v>
      </c>
      <c r="C54" s="375">
        <v>12</v>
      </c>
      <c r="D54" s="375">
        <v>12</v>
      </c>
      <c r="E54" s="375">
        <v>12</v>
      </c>
      <c r="F54" s="375">
        <v>12</v>
      </c>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row>
    <row r="55" spans="1:41" s="176" customFormat="1" ht="15" customHeight="1">
      <c r="A55" s="322" t="s">
        <v>653</v>
      </c>
      <c r="B55" s="368" t="s">
        <v>694</v>
      </c>
      <c r="C55" s="374">
        <v>0</v>
      </c>
      <c r="D55" s="374">
        <v>0</v>
      </c>
      <c r="E55" s="374">
        <v>0</v>
      </c>
      <c r="F55" s="374">
        <v>0</v>
      </c>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row>
    <row r="56" spans="1:41" ht="15" customHeight="1">
      <c r="A56" s="322" t="s">
        <v>653</v>
      </c>
      <c r="B56" s="368" t="s">
        <v>695</v>
      </c>
      <c r="C56" s="374">
        <v>0</v>
      </c>
      <c r="D56" s="374">
        <v>0</v>
      </c>
      <c r="E56" s="374">
        <v>0</v>
      </c>
      <c r="F56" s="374">
        <v>0</v>
      </c>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row>
    <row r="57" spans="1:41" ht="15" customHeight="1">
      <c r="A57" s="322" t="s">
        <v>653</v>
      </c>
      <c r="B57" s="368" t="s">
        <v>696</v>
      </c>
      <c r="C57" s="374">
        <v>0</v>
      </c>
      <c r="D57" s="374">
        <v>0</v>
      </c>
      <c r="E57" s="374">
        <v>0</v>
      </c>
      <c r="F57" s="374">
        <v>0</v>
      </c>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row>
    <row r="58" spans="1:41" s="176" customFormat="1" ht="15" customHeight="1">
      <c r="A58" s="322" t="s">
        <v>653</v>
      </c>
      <c r="B58" s="370" t="s">
        <v>697</v>
      </c>
      <c r="C58" s="375">
        <v>0</v>
      </c>
      <c r="D58" s="375">
        <v>0</v>
      </c>
      <c r="E58" s="375">
        <v>0</v>
      </c>
      <c r="F58" s="375">
        <v>0</v>
      </c>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row>
    <row r="59" spans="1:41" ht="15" customHeight="1">
      <c r="A59" s="322" t="s">
        <v>653</v>
      </c>
      <c r="B59" s="368" t="s">
        <v>698</v>
      </c>
      <c r="C59" s="374">
        <v>27</v>
      </c>
      <c r="D59" s="374">
        <v>27</v>
      </c>
      <c r="E59" s="374">
        <v>27</v>
      </c>
      <c r="F59" s="374">
        <v>27</v>
      </c>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row>
    <row r="60" spans="1:41" ht="15" customHeight="1">
      <c r="A60" s="322" t="s">
        <v>653</v>
      </c>
      <c r="B60" s="368" t="s">
        <v>699</v>
      </c>
      <c r="C60" s="374">
        <v>3</v>
      </c>
      <c r="D60" s="374">
        <v>3</v>
      </c>
      <c r="E60" s="374">
        <v>3</v>
      </c>
      <c r="F60" s="374">
        <v>3</v>
      </c>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row>
    <row r="61" spans="1:41" ht="15" customHeight="1">
      <c r="A61" s="322" t="s">
        <v>653</v>
      </c>
      <c r="B61" s="368" t="s">
        <v>700</v>
      </c>
      <c r="C61" s="374">
        <v>54</v>
      </c>
      <c r="D61" s="374">
        <v>54</v>
      </c>
      <c r="E61" s="374">
        <v>54</v>
      </c>
      <c r="F61" s="374">
        <v>54</v>
      </c>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row>
    <row r="62" spans="1:41" ht="15" customHeight="1">
      <c r="A62" s="322" t="s">
        <v>653</v>
      </c>
      <c r="B62" s="370" t="s">
        <v>701</v>
      </c>
      <c r="C62" s="375">
        <v>84</v>
      </c>
      <c r="D62" s="375">
        <v>84</v>
      </c>
      <c r="E62" s="375">
        <v>84</v>
      </c>
      <c r="F62" s="375">
        <v>84</v>
      </c>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row>
    <row r="63" spans="1:41" ht="15" customHeight="1">
      <c r="A63" s="322" t="s">
        <v>653</v>
      </c>
      <c r="B63" s="368" t="s">
        <v>702</v>
      </c>
      <c r="C63" s="374">
        <v>57</v>
      </c>
      <c r="D63" s="374">
        <v>57</v>
      </c>
      <c r="E63" s="374">
        <v>57</v>
      </c>
      <c r="F63" s="374">
        <v>57</v>
      </c>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row>
    <row r="64" spans="1:41" s="176" customFormat="1" ht="15" customHeight="1">
      <c r="A64" s="322" t="s">
        <v>653</v>
      </c>
      <c r="B64" s="368" t="s">
        <v>703</v>
      </c>
      <c r="C64" s="374">
        <v>16</v>
      </c>
      <c r="D64" s="374">
        <v>16</v>
      </c>
      <c r="E64" s="374">
        <v>16</v>
      </c>
      <c r="F64" s="374">
        <v>16</v>
      </c>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row>
    <row r="65" spans="1:41" ht="15" customHeight="1">
      <c r="A65" s="322" t="s">
        <v>653</v>
      </c>
      <c r="B65" s="368" t="s">
        <v>704</v>
      </c>
      <c r="C65" s="374">
        <v>0</v>
      </c>
      <c r="D65" s="374">
        <v>0</v>
      </c>
      <c r="E65" s="374">
        <v>0</v>
      </c>
      <c r="F65" s="374">
        <v>0</v>
      </c>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row>
    <row r="66" spans="1:41" ht="15" customHeight="1">
      <c r="A66" s="382" t="s">
        <v>653</v>
      </c>
      <c r="B66" s="368" t="s">
        <v>706</v>
      </c>
      <c r="C66" s="374">
        <v>6</v>
      </c>
      <c r="D66" s="374">
        <v>6</v>
      </c>
      <c r="E66" s="374">
        <v>6</v>
      </c>
      <c r="F66" s="374">
        <v>6</v>
      </c>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row>
    <row r="67" spans="1:41" ht="15" customHeight="1">
      <c r="A67" s="322" t="s">
        <v>653</v>
      </c>
      <c r="B67" s="370" t="s">
        <v>707</v>
      </c>
      <c r="C67" s="375">
        <v>79</v>
      </c>
      <c r="D67" s="375">
        <v>79</v>
      </c>
      <c r="E67" s="375">
        <v>79</v>
      </c>
      <c r="F67" s="375">
        <v>79</v>
      </c>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row>
    <row r="68" spans="1:41" ht="15" customHeight="1">
      <c r="A68" s="358" t="s">
        <v>653</v>
      </c>
      <c r="B68" s="376" t="s">
        <v>705</v>
      </c>
      <c r="C68" s="377">
        <v>0</v>
      </c>
      <c r="D68" s="377">
        <v>0</v>
      </c>
      <c r="E68" s="377">
        <v>0</v>
      </c>
      <c r="F68" s="377">
        <v>0</v>
      </c>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row>
    <row r="69" spans="1:41" s="176" customFormat="1" ht="15" customHeight="1">
      <c r="A69" s="322" t="s">
        <v>653</v>
      </c>
      <c r="B69" s="368" t="s">
        <v>708</v>
      </c>
      <c r="C69" s="374">
        <v>0</v>
      </c>
      <c r="D69" s="374">
        <v>0</v>
      </c>
      <c r="E69" s="374">
        <v>0</v>
      </c>
      <c r="F69" s="374">
        <v>0</v>
      </c>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row>
    <row r="70" spans="1:41" ht="15" customHeight="1">
      <c r="A70" s="322" t="s">
        <v>653</v>
      </c>
      <c r="B70" s="368" t="s">
        <v>709</v>
      </c>
      <c r="C70" s="374">
        <v>27</v>
      </c>
      <c r="D70" s="374">
        <v>27</v>
      </c>
      <c r="E70" s="374">
        <v>27</v>
      </c>
      <c r="F70" s="374">
        <v>27</v>
      </c>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row>
    <row r="71" spans="1:41" ht="15" customHeight="1">
      <c r="B71" s="370" t="s">
        <v>710</v>
      </c>
      <c r="C71" s="375">
        <v>1000</v>
      </c>
      <c r="D71" s="375">
        <v>1000</v>
      </c>
      <c r="E71" s="375">
        <v>1000</v>
      </c>
      <c r="F71" s="375">
        <v>1000</v>
      </c>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row>
    <row r="72" spans="1:41" ht="15" customHeight="1"/>
    <row r="73" spans="1:41" ht="15" customHeight="1"/>
    <row r="74" spans="1:41" ht="15" customHeight="1"/>
    <row r="75" spans="1:41" ht="15" customHeight="1"/>
    <row r="76" spans="1:41" ht="15" customHeight="1"/>
    <row r="77" spans="1:41" ht="15" customHeight="1"/>
    <row r="78" spans="1:41" ht="15" customHeight="1"/>
    <row r="79" spans="1:41" ht="15" customHeight="1"/>
    <row r="80" spans="1:4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sheetData>
  <mergeCells count="1">
    <mergeCell ref="A13:A14"/>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31</vt:i4>
      </vt:variant>
    </vt:vector>
  </HeadingPairs>
  <TitlesOfParts>
    <vt:vector size="31" baseType="lpstr">
      <vt:lpstr>CUADRO RED</vt:lpstr>
      <vt:lpstr>DATOS RED</vt:lpstr>
      <vt:lpstr>CUADRO Mit</vt:lpstr>
      <vt:lpstr>CUADRO Sar</vt:lpstr>
      <vt:lpstr>CUADRO Urq</vt:lpstr>
      <vt:lpstr>CUADRO Roc</vt:lpstr>
      <vt:lpstr>CUADRO SMar</vt:lpstr>
      <vt:lpstr>CUADRO BNor</vt:lpstr>
      <vt:lpstr>CUADRO BSur</vt:lpstr>
      <vt:lpstr>CUADRO TDC</vt:lpstr>
      <vt:lpstr>MIT Da</vt:lpstr>
      <vt:lpstr>MIT Es</vt:lpstr>
      <vt:lpstr>SAR Da</vt:lpstr>
      <vt:lpstr>SAR Es</vt:lpstr>
      <vt:lpstr>URQ Da</vt:lpstr>
      <vt:lpstr>URQ Es</vt:lpstr>
      <vt:lpstr>ROC Da</vt:lpstr>
      <vt:lpstr>ROC Es</vt:lpstr>
      <vt:lpstr>SM Da</vt:lpstr>
      <vt:lpstr>SM Es</vt:lpstr>
      <vt:lpstr>BN Da</vt:lpstr>
      <vt:lpstr>BN Es</vt:lpstr>
      <vt:lpstr>BS Da</vt:lpstr>
      <vt:lpstr>BS Es</vt:lpstr>
      <vt:lpstr>TDC Da</vt:lpstr>
      <vt:lpstr>TDC Es</vt:lpstr>
      <vt:lpstr>MR Chino Cronograma Inc</vt:lpstr>
      <vt:lpstr>MR Capacidad x Coche</vt:lpstr>
      <vt:lpstr>Estado de la Via</vt:lpstr>
      <vt:lpstr>Hoja1</vt:lpstr>
      <vt:lpstr>MatRod 1993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Ralph</dc:creator>
  <cp:lastModifiedBy>Martin Ralph</cp:lastModifiedBy>
  <cp:lastPrinted>2024-04-18T14:15:49Z</cp:lastPrinted>
  <dcterms:created xsi:type="dcterms:W3CDTF">2000-02-22T17:26:00Z</dcterms:created>
  <dcterms:modified xsi:type="dcterms:W3CDTF">2024-04-18T15:10:48Z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AE09B6EC4EC54F0CB5DEF85B2FC1D60B</vt:lpwstr>
  </property>
  <property fmtid="{D5CDD505-2E9C-101B-9397-08002B2CF9AE}" pid="3" name="KSOProductBuildVer">
    <vt:lpwstr>1033-11.2.0.10265</vt:lpwstr>
  </property>
</Properties>
</file>